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pivotTables/pivotTable9.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pivotTables/pivotTable10.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pivotTables/pivotTable11.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4440" yWindow="744" windowWidth="23256" windowHeight="13176" tabRatio="996"/>
  </bookViews>
  <sheets>
    <sheet name="Data Dump" sheetId="4" r:id="rId1"/>
    <sheet name="Question 1" sheetId="33" r:id="rId2"/>
    <sheet name="Question 2" sheetId="34" r:id="rId3"/>
    <sheet name="question 4" sheetId="12" r:id="rId4"/>
    <sheet name="Question 5" sheetId="31" r:id="rId5"/>
    <sheet name="question 6" sheetId="14" r:id="rId6"/>
    <sheet name="question 7" sheetId="18" r:id="rId7"/>
    <sheet name="Question 8" sheetId="19" r:id="rId8"/>
    <sheet name="Question 9" sheetId="20" r:id="rId9"/>
    <sheet name="Dashboard 1" sheetId="25" r:id="rId10"/>
    <sheet name="Dashboard Question 2" sheetId="30" r:id="rId11"/>
    <sheet name="Dashboard question 3" sheetId="26" r:id="rId12"/>
    <sheet name="Dashboard Question 4" sheetId="27" r:id="rId13"/>
    <sheet name="Sheet1" sheetId="35" r:id="rId14"/>
  </sheets>
  <definedNames>
    <definedName name="_xlnm._FilterDatabase" localSheetId="0" hidden="1">'Data Dump'!$A$1:$BN$1718</definedName>
    <definedName name="_xlnm._FilterDatabase" localSheetId="7" hidden="1">'Question 8'!$A$3:$E$23</definedName>
    <definedName name="Slicer_date_of_close">#N/A</definedName>
    <definedName name="Slicer_date_of_close1">#N/A</definedName>
    <definedName name="Slicer_date_of_close2">#N/A</definedName>
    <definedName name="Slicer_lead_custom.Industry">#N/A</definedName>
    <definedName name="Slicer_lead_custom.Industry1">#N/A</definedName>
    <definedName name="Slicer_lead_custom.Source">#N/A</definedName>
    <definedName name="Slicer_Opportunity_Owner__AE">#N/A</definedName>
  </definedNames>
  <calcPr calcId="144525"/>
  <pivotCaches>
    <pivotCache cacheId="0" r:id="rId15"/>
    <pivotCache cacheId="1" r:id="rId16"/>
    <pivotCache cacheId="2" r:id="rId17"/>
    <pivotCache cacheId="3" r:id="rId18"/>
    <pivotCache cacheId="4" r:id="rId19"/>
    <pivotCache cacheId="5" r:id="rId20"/>
  </pivotCaches>
  <extLst>
    <ext xmlns:x14="http://schemas.microsoft.com/office/spreadsheetml/2009/9/main" uri="{BBE1A952-AA13-448e-AADC-164F8A28A991}">
      <x14:slicerCaches>
        <x14:slicerCache r:id="rId21"/>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8" i="19" l="1"/>
  <c r="E7" i="19"/>
  <c r="E6" i="19"/>
  <c r="E5" i="19"/>
  <c r="E4" i="19"/>
  <c r="D405" i="18"/>
  <c r="D588" i="18"/>
  <c r="D625" i="18"/>
  <c r="D84" i="18"/>
  <c r="D54" i="18"/>
  <c r="D5" i="18"/>
  <c r="D6" i="18"/>
  <c r="D7" i="18"/>
  <c r="D8" i="18"/>
  <c r="D9" i="18"/>
  <c r="C20" i="31"/>
  <c r="C21" i="31"/>
  <c r="C22" i="31"/>
  <c r="C23" i="31"/>
  <c r="C24" i="31"/>
  <c r="C25" i="31"/>
  <c r="C26" i="31"/>
  <c r="C27" i="31"/>
  <c r="C28" i="31"/>
  <c r="C29" i="31"/>
  <c r="C30" i="31"/>
  <c r="C31" i="31"/>
  <c r="C32" i="31"/>
  <c r="C33" i="31"/>
  <c r="C34" i="31"/>
  <c r="C35" i="31"/>
  <c r="C36" i="31"/>
  <c r="C37" i="31"/>
  <c r="C38" i="31"/>
  <c r="C39" i="31"/>
  <c r="C40" i="31"/>
  <c r="C41" i="31"/>
  <c r="C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C109" i="31"/>
  <c r="C110" i="31"/>
  <c r="C111" i="31"/>
  <c r="C112" i="31"/>
  <c r="C113" i="31"/>
  <c r="C114" i="31"/>
  <c r="C115" i="31"/>
  <c r="C116" i="31"/>
  <c r="C117" i="31"/>
  <c r="C118" i="31"/>
  <c r="C119" i="31"/>
  <c r="C120" i="31"/>
  <c r="C121" i="31"/>
  <c r="C122" i="31"/>
  <c r="C123" i="31"/>
  <c r="C124" i="31"/>
  <c r="C125" i="31"/>
  <c r="C126" i="31"/>
  <c r="C127" i="31"/>
  <c r="C128" i="31"/>
  <c r="C129" i="31"/>
  <c r="C130" i="31"/>
  <c r="C131" i="31"/>
  <c r="C132" i="31"/>
  <c r="C133" i="31"/>
  <c r="C134" i="31"/>
  <c r="C135" i="31"/>
  <c r="C136" i="31"/>
  <c r="C137" i="31"/>
  <c r="C138" i="31"/>
  <c r="C139" i="31"/>
  <c r="C140" i="31"/>
  <c r="C141" i="31"/>
  <c r="C142" i="31"/>
  <c r="C143" i="31"/>
  <c r="C144" i="31"/>
  <c r="C145" i="31"/>
  <c r="C146" i="31"/>
  <c r="C147" i="31"/>
  <c r="C148" i="31"/>
  <c r="C149" i="31"/>
  <c r="C150" i="31"/>
  <c r="C151" i="31"/>
  <c r="C152" i="31"/>
  <c r="C153" i="31"/>
  <c r="C154" i="31"/>
  <c r="C155" i="31"/>
  <c r="C156" i="31"/>
  <c r="C157" i="31"/>
  <c r="C158" i="31"/>
  <c r="C159" i="31"/>
  <c r="C160" i="31"/>
  <c r="C161" i="31"/>
  <c r="C162" i="31"/>
  <c r="C163" i="31"/>
  <c r="C164" i="31"/>
  <c r="C165" i="31"/>
  <c r="C166" i="31"/>
  <c r="C167" i="31"/>
  <c r="C168" i="31"/>
  <c r="C169" i="31"/>
  <c r="C170" i="31"/>
  <c r="C171" i="31"/>
  <c r="C172" i="31"/>
  <c r="C173" i="31"/>
  <c r="C174" i="31"/>
  <c r="C175" i="31"/>
  <c r="C176" i="31"/>
  <c r="C177" i="31"/>
  <c r="C178" i="31"/>
  <c r="C179" i="31"/>
  <c r="C180" i="31"/>
  <c r="C181" i="31"/>
  <c r="C182" i="31"/>
  <c r="C183" i="31"/>
  <c r="C184" i="31"/>
  <c r="C185" i="31"/>
  <c r="C186" i="31"/>
  <c r="C187" i="31"/>
  <c r="C188" i="31"/>
  <c r="C189" i="31"/>
  <c r="C190" i="31"/>
  <c r="C191" i="31"/>
  <c r="C192" i="31"/>
  <c r="C193" i="31"/>
  <c r="C194" i="31"/>
  <c r="C195" i="31"/>
  <c r="C196" i="31"/>
  <c r="C197" i="31"/>
  <c r="C198" i="31"/>
  <c r="C199" i="31"/>
  <c r="C200" i="31"/>
  <c r="C201" i="31"/>
  <c r="C202" i="31"/>
  <c r="C203" i="31"/>
  <c r="C204" i="31"/>
  <c r="C205" i="31"/>
  <c r="C206" i="31"/>
  <c r="C207" i="31"/>
  <c r="C208" i="31"/>
  <c r="C209" i="31"/>
  <c r="C210" i="31"/>
  <c r="C211" i="31"/>
  <c r="C212" i="31"/>
  <c r="C213" i="31"/>
  <c r="C214" i="31"/>
  <c r="C215" i="31"/>
  <c r="C216" i="31"/>
  <c r="C217" i="31"/>
  <c r="C218" i="31"/>
  <c r="C219" i="31"/>
  <c r="C220" i="31"/>
  <c r="C221" i="31"/>
  <c r="C222" i="31"/>
  <c r="C223" i="31"/>
  <c r="C224" i="31"/>
  <c r="C225" i="31"/>
  <c r="C226" i="31"/>
  <c r="C227" i="31"/>
  <c r="C228" i="31"/>
  <c r="C229" i="31"/>
  <c r="C230" i="31"/>
  <c r="C231" i="31"/>
  <c r="C232" i="31"/>
  <c r="C233" i="31"/>
  <c r="C234" i="31"/>
  <c r="C235" i="31"/>
  <c r="C236" i="31"/>
  <c r="C237" i="31"/>
  <c r="C238" i="31"/>
  <c r="C239" i="31"/>
  <c r="C240" i="31"/>
  <c r="C241" i="31"/>
  <c r="C242" i="31"/>
  <c r="C243" i="31"/>
  <c r="C244" i="31"/>
  <c r="C245" i="31"/>
  <c r="C246" i="31"/>
  <c r="C247" i="31"/>
  <c r="C248" i="31"/>
  <c r="C249" i="31"/>
  <c r="C250" i="31"/>
  <c r="C251" i="31"/>
  <c r="C252" i="31"/>
  <c r="C253" i="31"/>
  <c r="C254" i="31"/>
  <c r="C255" i="31"/>
  <c r="C256" i="31"/>
  <c r="C257" i="31"/>
  <c r="C258" i="31"/>
  <c r="C259" i="31"/>
  <c r="C260" i="31"/>
  <c r="C261" i="31"/>
  <c r="C262" i="31"/>
  <c r="C263" i="31"/>
  <c r="C264" i="31"/>
  <c r="C265" i="31"/>
  <c r="C266" i="31"/>
  <c r="C267" i="31"/>
  <c r="C268" i="31"/>
  <c r="C269" i="31"/>
  <c r="C270" i="31"/>
  <c r="C271" i="31"/>
  <c r="C272" i="31"/>
  <c r="C273" i="31"/>
  <c r="C274" i="31"/>
  <c r="C275" i="31"/>
  <c r="C276" i="31"/>
  <c r="C277" i="31"/>
  <c r="C278" i="31"/>
  <c r="C279" i="31"/>
  <c r="C280" i="31"/>
  <c r="C281" i="31"/>
  <c r="C282" i="31"/>
  <c r="C283" i="31"/>
  <c r="C284" i="31"/>
  <c r="C285" i="31"/>
  <c r="C286" i="31"/>
  <c r="C287" i="31"/>
  <c r="C288" i="31"/>
  <c r="C289" i="31"/>
  <c r="C290" i="31"/>
  <c r="C291" i="31"/>
  <c r="C292" i="31"/>
  <c r="C293" i="31"/>
  <c r="C294" i="31"/>
  <c r="C295" i="31"/>
  <c r="C296" i="31"/>
  <c r="C297" i="31"/>
  <c r="C298" i="31"/>
  <c r="C299" i="31"/>
  <c r="C300" i="31"/>
  <c r="C301" i="31"/>
  <c r="C302" i="31"/>
  <c r="C303" i="31"/>
  <c r="C304" i="31"/>
  <c r="C305" i="31"/>
  <c r="C306" i="31"/>
  <c r="C307" i="31"/>
  <c r="C308" i="31"/>
  <c r="C309" i="31"/>
  <c r="C310" i="31"/>
  <c r="C311" i="31"/>
  <c r="C312" i="31"/>
  <c r="C313" i="31"/>
  <c r="C314" i="31"/>
  <c r="C315" i="31"/>
  <c r="C316" i="31"/>
  <c r="C317" i="31"/>
  <c r="C318" i="31"/>
  <c r="C319" i="31"/>
  <c r="C320" i="31"/>
  <c r="C321" i="31"/>
  <c r="C322" i="31"/>
  <c r="C323" i="31"/>
  <c r="C324" i="31"/>
  <c r="C325" i="31"/>
  <c r="C326" i="31"/>
  <c r="C327" i="31"/>
  <c r="C328" i="31"/>
  <c r="C329" i="31"/>
  <c r="C330" i="31"/>
  <c r="C331" i="31"/>
  <c r="C332" i="31"/>
  <c r="C333" i="31"/>
  <c r="C334" i="31"/>
  <c r="C335" i="31"/>
  <c r="C336" i="31"/>
  <c r="C337" i="31"/>
  <c r="C338" i="31"/>
  <c r="C339" i="31"/>
  <c r="C340" i="31"/>
  <c r="C341" i="31"/>
  <c r="C342" i="31"/>
  <c r="C343" i="31"/>
  <c r="C344" i="31"/>
  <c r="C345" i="31"/>
  <c r="C346" i="31"/>
  <c r="C347" i="31"/>
  <c r="C348" i="31"/>
  <c r="C349" i="31"/>
  <c r="C350" i="31"/>
  <c r="C351" i="31"/>
  <c r="C352" i="31"/>
  <c r="C353" i="31"/>
  <c r="C354" i="31"/>
  <c r="C355" i="31"/>
  <c r="C356" i="31"/>
  <c r="C357" i="31"/>
  <c r="C358" i="31"/>
  <c r="C359" i="31"/>
  <c r="C360" i="31"/>
  <c r="C361" i="31"/>
  <c r="C362" i="31"/>
  <c r="C363" i="31"/>
  <c r="C364" i="31"/>
  <c r="C365" i="31"/>
  <c r="C366" i="31"/>
  <c r="C367" i="31"/>
  <c r="C368" i="31"/>
  <c r="C369" i="31"/>
  <c r="C370" i="31"/>
  <c r="C371" i="31"/>
  <c r="C372" i="31"/>
  <c r="C373" i="31"/>
  <c r="C374" i="31"/>
  <c r="C375" i="31"/>
  <c r="C376" i="31"/>
  <c r="C377" i="31"/>
  <c r="C378" i="31"/>
  <c r="C379" i="31"/>
  <c r="C380" i="31"/>
  <c r="C381" i="31"/>
  <c r="C382" i="31"/>
  <c r="C383" i="31"/>
  <c r="C384" i="31"/>
  <c r="C385" i="31"/>
  <c r="C386" i="31"/>
  <c r="C387" i="31"/>
  <c r="C388" i="31"/>
  <c r="C389" i="31"/>
  <c r="C390" i="31"/>
  <c r="C391" i="31"/>
  <c r="C392" i="31"/>
  <c r="C393" i="31"/>
  <c r="C394" i="31"/>
  <c r="C395" i="31"/>
  <c r="C396" i="31"/>
  <c r="C397" i="31"/>
  <c r="C398" i="31"/>
  <c r="C399" i="31"/>
  <c r="C400" i="31"/>
  <c r="C401" i="31"/>
  <c r="C402" i="31"/>
  <c r="C403" i="31"/>
  <c r="C404" i="31"/>
  <c r="C405" i="31"/>
  <c r="C406" i="31"/>
  <c r="C407" i="31"/>
  <c r="C408" i="31"/>
  <c r="C409" i="31"/>
  <c r="C410" i="31"/>
  <c r="C411" i="31"/>
  <c r="C412" i="31"/>
  <c r="C413" i="31"/>
  <c r="C414" i="31"/>
  <c r="C415" i="31"/>
  <c r="C416" i="31"/>
  <c r="C417" i="31"/>
  <c r="C418" i="31"/>
  <c r="C419" i="31"/>
  <c r="C420" i="31"/>
  <c r="C421" i="31"/>
  <c r="C422" i="31"/>
  <c r="C423" i="31"/>
  <c r="C424" i="31"/>
  <c r="C425" i="31"/>
  <c r="C426" i="31"/>
  <c r="C427" i="31"/>
  <c r="C428" i="31"/>
  <c r="C429" i="31"/>
  <c r="C430" i="31"/>
  <c r="C431" i="31"/>
  <c r="C432" i="31"/>
  <c r="C433" i="31"/>
  <c r="C434" i="31"/>
  <c r="C435" i="31"/>
  <c r="C436" i="31"/>
  <c r="C437" i="31"/>
  <c r="C438" i="31"/>
  <c r="C439" i="31"/>
  <c r="C440" i="31"/>
  <c r="C441" i="31"/>
  <c r="C442" i="31"/>
  <c r="C443" i="31"/>
  <c r="C444" i="31"/>
  <c r="C445" i="31"/>
  <c r="C446" i="31"/>
  <c r="C447" i="31"/>
  <c r="C448" i="31"/>
  <c r="C449" i="31"/>
  <c r="C450" i="31"/>
  <c r="C451" i="31"/>
  <c r="C452" i="31"/>
  <c r="C453" i="31"/>
  <c r="C454" i="31"/>
  <c r="C455" i="31"/>
  <c r="C456" i="31"/>
  <c r="C457" i="31"/>
  <c r="C458" i="31"/>
  <c r="C459" i="31"/>
  <c r="C460" i="31"/>
  <c r="C461" i="31"/>
  <c r="C462" i="31"/>
  <c r="C463" i="31"/>
  <c r="C464" i="31"/>
  <c r="C465" i="31"/>
  <c r="C466" i="31"/>
  <c r="C467" i="31"/>
  <c r="C468" i="31"/>
  <c r="C469" i="31"/>
  <c r="C470" i="31"/>
  <c r="C471" i="31"/>
  <c r="C472" i="31"/>
  <c r="C473" i="31"/>
  <c r="C474" i="31"/>
  <c r="C475" i="31"/>
  <c r="C476" i="31"/>
  <c r="C477" i="31"/>
  <c r="C478" i="31"/>
  <c r="C479" i="31"/>
  <c r="C480" i="31"/>
  <c r="C481" i="31"/>
  <c r="C482" i="31"/>
  <c r="C483" i="31"/>
  <c r="C484" i="31"/>
  <c r="C485" i="31"/>
  <c r="C486" i="31"/>
  <c r="C487" i="31"/>
  <c r="C488" i="31"/>
  <c r="C489" i="31"/>
  <c r="C490" i="31"/>
  <c r="C491" i="31"/>
  <c r="C492" i="31"/>
  <c r="C493" i="31"/>
  <c r="C494" i="31"/>
  <c r="C495" i="31"/>
  <c r="C496" i="31"/>
  <c r="C497" i="31"/>
  <c r="C498" i="31"/>
  <c r="C499" i="31"/>
  <c r="C500" i="31"/>
  <c r="C501" i="31"/>
  <c r="C502" i="31"/>
  <c r="C503" i="31"/>
  <c r="C504" i="31"/>
  <c r="C505" i="31"/>
  <c r="C506" i="31"/>
  <c r="C507" i="31"/>
  <c r="C508" i="31"/>
  <c r="C509" i="31"/>
  <c r="C510" i="31"/>
  <c r="C511" i="31"/>
  <c r="C512" i="31"/>
  <c r="C513" i="31"/>
  <c r="C514" i="31"/>
  <c r="C515" i="31"/>
  <c r="C516" i="31"/>
  <c r="C517" i="31"/>
  <c r="C518" i="31"/>
  <c r="C519" i="31"/>
  <c r="C520" i="31"/>
  <c r="C521" i="31"/>
  <c r="C522" i="31"/>
  <c r="C523" i="31"/>
  <c r="C524" i="31"/>
  <c r="C525" i="31"/>
  <c r="C526" i="31"/>
  <c r="C527" i="31"/>
  <c r="C528" i="31"/>
  <c r="C529" i="31"/>
  <c r="C530" i="31"/>
  <c r="C531" i="31"/>
  <c r="C532" i="31"/>
  <c r="C533" i="31"/>
  <c r="C534" i="31"/>
  <c r="C535" i="31"/>
  <c r="C536" i="31"/>
  <c r="C537" i="31"/>
  <c r="C538" i="31"/>
  <c r="C539" i="31"/>
  <c r="C540" i="31"/>
  <c r="C541" i="31"/>
  <c r="C542" i="31"/>
  <c r="C543" i="31"/>
  <c r="C544" i="31"/>
  <c r="C545" i="31"/>
  <c r="C546" i="31"/>
  <c r="C547" i="31"/>
  <c r="C548" i="31"/>
  <c r="C549" i="31"/>
  <c r="C550" i="31"/>
  <c r="C551" i="31"/>
  <c r="C552" i="31"/>
  <c r="C553" i="31"/>
  <c r="C554" i="31"/>
  <c r="C555" i="31"/>
  <c r="C556" i="31"/>
  <c r="C557" i="31"/>
  <c r="C558" i="31"/>
  <c r="C559" i="31"/>
  <c r="C560" i="31"/>
  <c r="C561" i="31"/>
  <c r="C562" i="31"/>
  <c r="C563" i="31"/>
  <c r="C564" i="31"/>
  <c r="C565" i="31"/>
  <c r="C566" i="31"/>
  <c r="C567" i="31"/>
  <c r="C568" i="31"/>
  <c r="C569" i="31"/>
  <c r="C570" i="31"/>
  <c r="C571" i="31"/>
  <c r="C572" i="31"/>
  <c r="C573" i="31"/>
  <c r="C574" i="31"/>
  <c r="C575" i="31"/>
  <c r="C576" i="31"/>
  <c r="C577" i="31"/>
  <c r="C578" i="31"/>
  <c r="C579" i="31"/>
  <c r="C580" i="31"/>
  <c r="C581" i="31"/>
  <c r="C582" i="31"/>
  <c r="C583" i="31"/>
  <c r="C584" i="31"/>
  <c r="C585" i="31"/>
  <c r="C586" i="31"/>
  <c r="C587" i="31"/>
  <c r="C588" i="31"/>
  <c r="C589" i="31"/>
  <c r="C590" i="31"/>
  <c r="C591" i="31"/>
  <c r="C592" i="31"/>
  <c r="C593" i="31"/>
  <c r="C594" i="31"/>
  <c r="C595" i="31"/>
  <c r="C596" i="31"/>
  <c r="C597" i="31"/>
  <c r="C598" i="31"/>
  <c r="C599" i="31"/>
  <c r="C600" i="31"/>
  <c r="C601" i="31"/>
  <c r="C602" i="31"/>
  <c r="C603" i="31"/>
  <c r="C604" i="31"/>
  <c r="C605" i="31"/>
  <c r="C606" i="31"/>
  <c r="C607" i="31"/>
  <c r="C608" i="31"/>
  <c r="C609" i="31"/>
  <c r="C610" i="31"/>
  <c r="C611" i="31"/>
  <c r="C612" i="31"/>
  <c r="C613" i="31"/>
  <c r="C614" i="31"/>
  <c r="C615" i="31"/>
  <c r="C616" i="31"/>
  <c r="C617" i="31"/>
  <c r="C618" i="31"/>
  <c r="C619" i="31"/>
  <c r="C620" i="31"/>
  <c r="C621" i="31"/>
  <c r="C622" i="31"/>
  <c r="C623" i="31"/>
  <c r="C624" i="31"/>
  <c r="C625" i="31"/>
  <c r="C626" i="31"/>
  <c r="C627" i="31"/>
  <c r="C628" i="31"/>
  <c r="C629" i="31"/>
  <c r="C630" i="31"/>
  <c r="C631" i="31"/>
  <c r="C632" i="31"/>
  <c r="C633" i="31"/>
  <c r="C634" i="31"/>
  <c r="C635" i="31"/>
  <c r="C636" i="31"/>
  <c r="C637" i="31"/>
  <c r="C638" i="31"/>
  <c r="C639" i="31"/>
  <c r="C640" i="31"/>
  <c r="C641" i="31"/>
  <c r="C642" i="31"/>
  <c r="C643" i="31"/>
  <c r="C644" i="31"/>
  <c r="C645" i="31"/>
  <c r="C646" i="31"/>
  <c r="C647" i="31"/>
  <c r="C648" i="31"/>
  <c r="C649" i="31"/>
  <c r="C650" i="31"/>
  <c r="C651" i="31"/>
  <c r="C652" i="31"/>
  <c r="C653" i="31"/>
  <c r="C654" i="31"/>
  <c r="C655" i="31"/>
  <c r="C656" i="31"/>
  <c r="C657" i="31"/>
  <c r="C658" i="31"/>
  <c r="C659" i="31"/>
  <c r="C660" i="31"/>
  <c r="C661" i="31"/>
  <c r="C662" i="31"/>
  <c r="C663" i="31"/>
  <c r="C664" i="31"/>
  <c r="C665" i="31"/>
  <c r="C666" i="31"/>
  <c r="C667" i="31"/>
  <c r="C668" i="31"/>
  <c r="C669" i="31"/>
  <c r="C670" i="31"/>
  <c r="C671" i="31"/>
  <c r="C672" i="31"/>
  <c r="C673" i="31"/>
  <c r="C674" i="31"/>
  <c r="C675" i="31"/>
  <c r="C676" i="31"/>
  <c r="C677" i="31"/>
  <c r="C678" i="31"/>
  <c r="C679" i="31"/>
  <c r="C680" i="31"/>
  <c r="C681" i="31"/>
  <c r="C682" i="31"/>
  <c r="C683" i="31"/>
  <c r="C684" i="31"/>
  <c r="C685" i="31"/>
  <c r="C686" i="31"/>
  <c r="C687" i="31"/>
  <c r="C688" i="31"/>
  <c r="C689" i="31"/>
  <c r="C690" i="31"/>
  <c r="C691" i="31"/>
  <c r="C692" i="31"/>
  <c r="C693" i="31"/>
  <c r="C694" i="31"/>
  <c r="C695" i="31"/>
  <c r="C696" i="31"/>
  <c r="C697" i="31"/>
  <c r="C698" i="31"/>
  <c r="C699" i="31"/>
  <c r="C700" i="31"/>
  <c r="C701" i="31"/>
  <c r="C702" i="31"/>
  <c r="C703" i="31"/>
  <c r="C704" i="31"/>
  <c r="C705" i="31"/>
  <c r="C706" i="31"/>
  <c r="C707" i="31"/>
  <c r="C708" i="31"/>
  <c r="C709" i="31"/>
  <c r="C710" i="31"/>
  <c r="C711" i="31"/>
  <c r="C712" i="31"/>
  <c r="C713" i="31"/>
  <c r="C714" i="31"/>
  <c r="C715" i="31"/>
  <c r="C716" i="31"/>
  <c r="C717" i="31"/>
  <c r="C718" i="31"/>
  <c r="C719" i="31"/>
  <c r="C720" i="31"/>
  <c r="C721" i="31"/>
  <c r="C722" i="31"/>
  <c r="C723" i="31"/>
  <c r="C724" i="31"/>
  <c r="C725" i="31"/>
  <c r="C726" i="31"/>
  <c r="C727" i="31"/>
  <c r="C728" i="31"/>
  <c r="C729" i="31"/>
  <c r="C730" i="31"/>
  <c r="C731" i="31"/>
  <c r="C732" i="31"/>
  <c r="C733" i="31"/>
  <c r="C734" i="31"/>
  <c r="C735" i="31"/>
  <c r="C736" i="31"/>
  <c r="C737" i="31"/>
  <c r="C738" i="31"/>
  <c r="C739" i="31"/>
  <c r="C740" i="31"/>
  <c r="C741" i="31"/>
  <c r="C742" i="31"/>
  <c r="C743" i="31"/>
  <c r="C744" i="31"/>
  <c r="C745" i="31"/>
  <c r="C746" i="31"/>
  <c r="C747" i="31"/>
  <c r="C748" i="31"/>
  <c r="C749" i="31"/>
  <c r="C750" i="31"/>
  <c r="C751" i="31"/>
  <c r="C752" i="31"/>
  <c r="C753" i="31"/>
  <c r="C754" i="31"/>
  <c r="C755" i="31"/>
  <c r="C756" i="31"/>
  <c r="C757" i="31"/>
  <c r="C758" i="31"/>
  <c r="C759" i="31"/>
  <c r="C760" i="31"/>
  <c r="C761" i="31"/>
  <c r="C762" i="31"/>
  <c r="C763" i="31"/>
  <c r="C764" i="31"/>
  <c r="C765" i="31"/>
  <c r="C766" i="31"/>
  <c r="C767" i="31"/>
  <c r="C768" i="31"/>
  <c r="C769" i="31"/>
  <c r="C770" i="31"/>
  <c r="C771" i="31"/>
  <c r="C772" i="31"/>
  <c r="C773" i="31"/>
  <c r="C774" i="31"/>
  <c r="C775" i="31"/>
  <c r="C776" i="31"/>
  <c r="C777" i="31"/>
  <c r="C778" i="31"/>
  <c r="C779" i="31"/>
  <c r="C780" i="31"/>
  <c r="C781" i="31"/>
  <c r="C782" i="31"/>
  <c r="C783" i="31"/>
  <c r="C784" i="31"/>
  <c r="C785" i="31"/>
  <c r="C786" i="31"/>
  <c r="C787" i="31"/>
  <c r="C788" i="31"/>
  <c r="C789" i="31"/>
  <c r="C790" i="31"/>
  <c r="C791" i="31"/>
  <c r="C792" i="31"/>
  <c r="C793" i="31"/>
  <c r="C794" i="31"/>
  <c r="C795" i="31"/>
  <c r="C796" i="31"/>
  <c r="C797" i="31"/>
  <c r="C798" i="31"/>
  <c r="C799" i="31"/>
  <c r="C800" i="31"/>
  <c r="C801" i="31"/>
  <c r="C802" i="31"/>
  <c r="C803" i="31"/>
  <c r="C804" i="31"/>
  <c r="C805" i="31"/>
  <c r="C806" i="31"/>
  <c r="C807" i="31"/>
  <c r="C808" i="31"/>
  <c r="C809" i="31"/>
  <c r="C810" i="31"/>
  <c r="C811" i="31"/>
  <c r="C812" i="31"/>
  <c r="C813" i="31"/>
  <c r="C814" i="31"/>
  <c r="C815" i="31"/>
  <c r="C816" i="31"/>
  <c r="C817" i="31"/>
  <c r="C818" i="31"/>
  <c r="C819" i="31"/>
  <c r="C820" i="31"/>
  <c r="C821" i="31"/>
  <c r="C822" i="31"/>
  <c r="C823" i="31"/>
  <c r="C824" i="31"/>
  <c r="C825" i="31"/>
  <c r="C826" i="31"/>
  <c r="C827" i="31"/>
  <c r="C828" i="31"/>
  <c r="C829" i="31"/>
  <c r="C830" i="31"/>
  <c r="C831" i="31"/>
  <c r="C832" i="31"/>
  <c r="C833" i="31"/>
  <c r="C834" i="31"/>
  <c r="C835" i="31"/>
  <c r="C836" i="31"/>
  <c r="C837" i="31"/>
  <c r="C838" i="31"/>
  <c r="C839" i="31"/>
  <c r="C840" i="31"/>
  <c r="C841" i="31"/>
  <c r="C842" i="31"/>
  <c r="C843" i="31"/>
  <c r="C844" i="31"/>
  <c r="C845" i="31"/>
  <c r="C846" i="31"/>
  <c r="C847" i="31"/>
  <c r="C848" i="31"/>
  <c r="C849" i="31"/>
  <c r="C850" i="31"/>
  <c r="C851" i="31"/>
  <c r="C852" i="31"/>
  <c r="C853" i="31"/>
  <c r="C854" i="31"/>
  <c r="C855" i="31"/>
  <c r="C856" i="31"/>
  <c r="C857" i="31"/>
  <c r="C858" i="31"/>
  <c r="C859" i="31"/>
  <c r="C860" i="31"/>
  <c r="C861" i="31"/>
  <c r="C862" i="31"/>
  <c r="C863" i="31"/>
  <c r="C864" i="31"/>
  <c r="C865" i="31"/>
  <c r="C866" i="31"/>
  <c r="C867" i="31"/>
  <c r="C868" i="31"/>
  <c r="C869" i="31"/>
  <c r="C870" i="31"/>
  <c r="C871" i="31"/>
  <c r="C872" i="31"/>
  <c r="C873" i="31"/>
  <c r="C874" i="31"/>
  <c r="C875" i="31"/>
  <c r="C876" i="31"/>
  <c r="C877" i="31"/>
  <c r="C878" i="31"/>
  <c r="C879" i="31"/>
  <c r="C880" i="31"/>
  <c r="C881" i="31"/>
  <c r="C882" i="31"/>
  <c r="C883" i="31"/>
  <c r="C884" i="31"/>
  <c r="C885" i="31"/>
  <c r="C886" i="31"/>
  <c r="C887" i="31"/>
  <c r="C888" i="31"/>
  <c r="C889" i="31"/>
  <c r="C890" i="31"/>
  <c r="C891" i="31"/>
  <c r="C892" i="31"/>
  <c r="C893" i="31"/>
  <c r="C894" i="31"/>
  <c r="C895" i="31"/>
  <c r="C896" i="31"/>
  <c r="C897" i="31"/>
  <c r="C898" i="31"/>
  <c r="C899" i="31"/>
  <c r="C900" i="31"/>
  <c r="C901" i="31"/>
  <c r="C902" i="31"/>
  <c r="C903" i="31"/>
  <c r="C904" i="31"/>
  <c r="C905" i="31"/>
  <c r="C906" i="31"/>
  <c r="C907" i="31"/>
  <c r="C908" i="31"/>
  <c r="C909" i="31"/>
  <c r="C910" i="31"/>
  <c r="C911" i="31"/>
  <c r="C912" i="31"/>
  <c r="C913" i="31"/>
  <c r="C914" i="31"/>
  <c r="C915" i="31"/>
  <c r="C916" i="31"/>
  <c r="C917" i="31"/>
  <c r="C918" i="31"/>
  <c r="C919" i="31"/>
  <c r="C920" i="31"/>
  <c r="C921" i="31"/>
  <c r="C922" i="31"/>
  <c r="C923" i="31"/>
  <c r="C924" i="31"/>
  <c r="C925" i="31"/>
  <c r="C926" i="31"/>
  <c r="C927" i="31"/>
  <c r="C928" i="31"/>
  <c r="C929" i="31"/>
  <c r="C930" i="31"/>
  <c r="C931" i="31"/>
  <c r="C932" i="31"/>
  <c r="C933" i="31"/>
  <c r="C934" i="31"/>
  <c r="C935" i="31"/>
  <c r="C936" i="31"/>
  <c r="C937" i="31"/>
  <c r="C938" i="31"/>
  <c r="C939" i="31"/>
  <c r="C940" i="31"/>
  <c r="C941" i="31"/>
  <c r="C942" i="31"/>
  <c r="C943" i="31"/>
  <c r="C944" i="31"/>
  <c r="C945" i="31"/>
  <c r="C946" i="31"/>
  <c r="C947" i="31"/>
  <c r="C948" i="31"/>
  <c r="C949" i="31"/>
  <c r="C950" i="31"/>
  <c r="C951" i="31"/>
  <c r="C952" i="31"/>
  <c r="C953" i="31"/>
  <c r="C954" i="31"/>
  <c r="C955" i="31"/>
  <c r="C956" i="31"/>
  <c r="C957" i="31"/>
  <c r="C958" i="31"/>
  <c r="C959" i="31"/>
  <c r="C960" i="31"/>
  <c r="C961" i="31"/>
  <c r="C962" i="31"/>
  <c r="C963" i="31"/>
  <c r="C964" i="31"/>
  <c r="C965" i="31"/>
  <c r="C966" i="31"/>
  <c r="C967" i="31"/>
  <c r="C968" i="31"/>
  <c r="C969" i="31"/>
  <c r="C970" i="31"/>
  <c r="C971" i="31"/>
  <c r="C972" i="31"/>
  <c r="C973" i="31"/>
  <c r="C974" i="31"/>
  <c r="C975" i="31"/>
  <c r="C976" i="31"/>
  <c r="C977" i="31"/>
  <c r="C978" i="31"/>
  <c r="C979" i="31"/>
  <c r="C980" i="31"/>
  <c r="C981" i="31"/>
  <c r="C982" i="31"/>
  <c r="C983" i="31"/>
  <c r="C984" i="31"/>
  <c r="C985" i="31"/>
  <c r="C986" i="31"/>
  <c r="C987" i="31"/>
  <c r="C988" i="31"/>
  <c r="C989" i="31"/>
  <c r="C990" i="31"/>
  <c r="C991" i="31"/>
  <c r="C992" i="31"/>
  <c r="C993" i="31"/>
  <c r="C994" i="31"/>
  <c r="C995" i="31"/>
  <c r="C996" i="31"/>
  <c r="C997" i="31"/>
  <c r="C998" i="31"/>
  <c r="C999" i="31"/>
  <c r="C1000" i="31"/>
  <c r="C1001" i="31"/>
  <c r="C1002" i="31"/>
  <c r="C1003" i="31"/>
  <c r="C1004" i="31"/>
  <c r="C1005" i="31"/>
  <c r="C1006" i="31"/>
  <c r="C1007" i="31"/>
  <c r="C1008" i="31"/>
  <c r="C1009" i="31"/>
  <c r="C1010" i="31"/>
  <c r="C1011" i="31"/>
  <c r="C1012" i="31"/>
  <c r="C1013" i="31"/>
  <c r="C1014" i="31"/>
  <c r="C1015" i="31"/>
  <c r="C1016" i="31"/>
  <c r="C1017" i="31"/>
  <c r="C1018" i="31"/>
  <c r="C1019" i="31"/>
  <c r="C1020" i="31"/>
  <c r="C1021" i="31"/>
  <c r="C1022" i="31"/>
  <c r="C1023" i="31"/>
  <c r="C1024" i="31"/>
  <c r="C1025" i="31"/>
  <c r="C1026" i="31"/>
  <c r="C1027" i="31"/>
  <c r="C1028" i="31"/>
  <c r="C1029" i="31"/>
  <c r="C1030" i="31"/>
  <c r="C1031" i="31"/>
  <c r="C1032" i="31"/>
  <c r="C1033" i="31"/>
  <c r="C1034" i="31"/>
  <c r="C1035" i="31"/>
  <c r="C1036" i="31"/>
  <c r="C1037" i="31"/>
  <c r="C1038" i="31"/>
  <c r="C1039" i="31"/>
  <c r="C1040" i="31"/>
  <c r="C1041" i="31"/>
  <c r="C1042" i="31"/>
  <c r="C1043" i="31"/>
  <c r="C1044" i="31"/>
  <c r="C1045" i="31"/>
  <c r="C1046" i="31"/>
  <c r="C1047" i="31"/>
  <c r="C1048" i="31"/>
  <c r="C1049" i="31"/>
  <c r="C1050" i="31"/>
  <c r="C1051" i="31"/>
  <c r="C1052" i="31"/>
  <c r="C1053" i="31"/>
  <c r="C1054" i="31"/>
  <c r="C1055" i="31"/>
  <c r="C1056" i="31"/>
  <c r="C1057" i="31"/>
  <c r="C1058" i="31"/>
  <c r="C1059" i="31"/>
  <c r="C1060" i="31"/>
  <c r="C1061" i="31"/>
  <c r="C1062" i="31"/>
  <c r="C1063" i="31"/>
  <c r="C1064" i="31"/>
  <c r="C1065" i="31"/>
  <c r="C1066" i="31"/>
  <c r="C1067" i="31"/>
  <c r="C1068" i="31"/>
  <c r="C1069" i="31"/>
  <c r="C1070" i="31"/>
  <c r="C1071" i="31"/>
  <c r="C1072" i="31"/>
  <c r="C1073" i="31"/>
  <c r="C1074" i="31"/>
  <c r="C1075" i="31"/>
  <c r="C1076" i="31"/>
  <c r="C1077" i="31"/>
  <c r="C1078" i="31"/>
  <c r="C1079" i="31"/>
  <c r="C1080" i="31"/>
  <c r="C1081" i="31"/>
  <c r="C1082" i="31"/>
  <c r="C1083" i="31"/>
  <c r="C1084" i="31"/>
  <c r="C1085" i="31"/>
  <c r="C1086" i="31"/>
  <c r="C1087" i="31"/>
  <c r="C1088" i="31"/>
  <c r="C1089" i="31"/>
  <c r="C1090" i="31"/>
  <c r="C1091" i="31"/>
  <c r="C1092" i="31"/>
  <c r="C1093" i="31"/>
  <c r="C1094" i="31"/>
  <c r="C1095" i="31"/>
  <c r="C1096" i="31"/>
  <c r="C1097" i="31"/>
  <c r="C1098" i="31"/>
  <c r="C1099" i="31"/>
  <c r="C1100" i="31"/>
  <c r="C1101" i="31"/>
  <c r="C1102" i="31"/>
  <c r="C1103" i="31"/>
  <c r="C1104" i="31"/>
  <c r="C1105" i="31"/>
  <c r="C1106" i="31"/>
  <c r="C1107" i="31"/>
  <c r="C1108" i="31"/>
  <c r="C1109" i="31"/>
  <c r="C1110" i="31"/>
  <c r="C1111" i="31"/>
  <c r="C1112" i="31"/>
  <c r="C1113" i="31"/>
  <c r="C1114" i="31"/>
  <c r="C1115" i="31"/>
  <c r="C1116" i="31"/>
  <c r="C1117" i="31"/>
  <c r="C1118" i="31"/>
  <c r="C1119" i="31"/>
  <c r="C1120" i="31"/>
  <c r="C1121" i="31"/>
  <c r="C1122" i="31"/>
  <c r="C1123" i="31"/>
  <c r="C1124" i="31"/>
  <c r="C1125" i="31"/>
  <c r="C1126" i="31"/>
  <c r="C1127" i="31"/>
  <c r="C1128" i="31"/>
  <c r="C1129" i="31"/>
  <c r="C1130" i="31"/>
  <c r="C1131" i="31"/>
  <c r="C1132" i="31"/>
  <c r="C1133" i="31"/>
  <c r="C1134" i="31"/>
  <c r="C1135" i="31"/>
  <c r="C1136" i="31"/>
  <c r="C1137" i="31"/>
  <c r="C1138" i="31"/>
  <c r="C1139" i="31"/>
  <c r="C1140" i="31"/>
  <c r="C1141" i="31"/>
  <c r="C1142" i="31"/>
  <c r="C1143" i="31"/>
  <c r="C1144" i="31"/>
  <c r="C1145" i="31"/>
  <c r="C1146" i="31"/>
  <c r="C1147" i="31"/>
  <c r="C1148" i="31"/>
  <c r="C1149" i="31"/>
  <c r="C1150" i="31"/>
  <c r="C1151" i="31"/>
  <c r="C1152" i="31"/>
  <c r="C1153" i="31"/>
  <c r="C1154" i="31"/>
  <c r="C1155" i="31"/>
  <c r="C1156" i="31"/>
  <c r="C1157" i="31"/>
  <c r="C1158" i="31"/>
  <c r="C1159" i="31"/>
  <c r="C1160" i="31"/>
  <c r="C1161" i="31"/>
  <c r="C1162" i="31"/>
  <c r="C1163" i="31"/>
  <c r="C1164" i="31"/>
  <c r="C1165" i="31"/>
  <c r="C1166" i="31"/>
  <c r="C1167" i="31"/>
  <c r="C1168" i="31"/>
  <c r="C1169" i="31"/>
  <c r="C1170" i="31"/>
  <c r="C1171" i="31"/>
  <c r="C1172" i="31"/>
  <c r="C1173" i="31"/>
  <c r="C1174" i="31"/>
  <c r="C1175" i="31"/>
  <c r="C1176" i="31"/>
  <c r="C1177" i="31"/>
  <c r="C1178" i="31"/>
  <c r="C1179" i="31"/>
  <c r="C1180" i="31"/>
  <c r="C1181" i="31"/>
  <c r="C1182" i="31"/>
  <c r="C1183" i="31"/>
  <c r="C1184" i="31"/>
  <c r="C1185" i="31"/>
  <c r="C1186" i="31"/>
  <c r="C1187" i="31"/>
  <c r="C1188" i="31"/>
  <c r="C1189" i="31"/>
  <c r="C1190" i="31"/>
  <c r="C1191" i="31"/>
  <c r="C1192" i="31"/>
  <c r="C1193" i="31"/>
  <c r="C1194" i="31"/>
  <c r="C1195" i="31"/>
  <c r="C1196" i="31"/>
  <c r="C1197" i="31"/>
  <c r="C1198" i="31"/>
  <c r="C1199" i="31"/>
  <c r="C1200" i="31"/>
  <c r="C1201" i="31"/>
  <c r="C1202" i="31"/>
  <c r="C1203" i="31"/>
  <c r="C1204" i="31"/>
  <c r="C1205" i="31"/>
  <c r="C1206" i="31"/>
  <c r="C1207" i="31"/>
  <c r="C1208" i="31"/>
  <c r="C1209" i="31"/>
  <c r="C1210" i="31"/>
  <c r="C1211" i="31"/>
  <c r="C1212" i="31"/>
  <c r="C1213" i="31"/>
  <c r="C1214" i="31"/>
  <c r="C1215" i="31"/>
  <c r="C1216" i="31"/>
  <c r="C1217" i="31"/>
  <c r="C1218" i="31"/>
  <c r="C1219" i="31"/>
  <c r="C1220" i="31"/>
  <c r="C1221" i="31"/>
  <c r="C1222" i="31"/>
  <c r="C1223" i="31"/>
  <c r="C1224" i="31"/>
  <c r="C1225" i="31"/>
  <c r="C1226" i="31"/>
  <c r="C1227" i="31"/>
  <c r="C1228" i="31"/>
  <c r="C1229" i="31"/>
  <c r="C1230" i="31"/>
  <c r="C1231" i="31"/>
  <c r="C1232" i="31"/>
  <c r="C1233" i="31"/>
  <c r="C1234" i="31"/>
  <c r="C1235" i="31"/>
  <c r="C1236" i="31"/>
  <c r="C1237" i="31"/>
  <c r="C1238" i="31"/>
  <c r="C1239" i="31"/>
  <c r="C1240" i="31"/>
  <c r="C1241" i="31"/>
  <c r="C1242" i="31"/>
  <c r="C1243" i="31"/>
  <c r="C1244" i="31"/>
  <c r="C1245" i="31"/>
  <c r="C1246" i="31"/>
  <c r="C1247" i="31"/>
  <c r="C1248" i="31"/>
  <c r="C1249" i="31"/>
  <c r="C1250" i="31"/>
  <c r="C1251" i="31"/>
  <c r="C1252" i="31"/>
  <c r="C1253" i="31"/>
  <c r="C1254" i="31"/>
  <c r="C1255" i="31"/>
  <c r="C1256" i="31"/>
  <c r="C1257" i="31"/>
  <c r="C1258" i="31"/>
  <c r="C1259" i="31"/>
  <c r="C1260" i="31"/>
  <c r="C1261" i="31"/>
  <c r="C1262" i="31"/>
  <c r="C1263" i="31"/>
  <c r="C1264" i="31"/>
  <c r="C1265" i="31"/>
  <c r="C1266" i="31"/>
  <c r="C1267" i="31"/>
  <c r="C1268" i="31"/>
  <c r="C1269" i="31"/>
  <c r="C1270" i="31"/>
  <c r="C1271" i="31"/>
  <c r="C1272" i="31"/>
  <c r="C1273" i="31"/>
  <c r="C1274" i="31"/>
  <c r="C1275" i="31"/>
  <c r="C1276" i="31"/>
  <c r="C1277" i="31"/>
  <c r="C1278" i="31"/>
  <c r="C1279" i="31"/>
  <c r="C1280" i="31"/>
  <c r="C1281" i="31"/>
  <c r="C1282" i="31"/>
  <c r="C1283" i="31"/>
  <c r="C1284" i="31"/>
  <c r="C1285" i="31"/>
  <c r="C1286" i="31"/>
  <c r="C1287" i="31"/>
  <c r="C1288" i="31"/>
  <c r="C1289" i="31"/>
  <c r="C1290" i="31"/>
  <c r="C1291" i="31"/>
  <c r="C1292" i="31"/>
  <c r="C1293" i="31"/>
  <c r="C1294" i="31"/>
  <c r="C1295" i="31"/>
  <c r="C1296" i="31"/>
  <c r="C1297" i="31"/>
  <c r="C1298" i="31"/>
  <c r="C1299" i="31"/>
  <c r="C1300" i="31"/>
  <c r="C1301" i="31"/>
  <c r="C1302" i="31"/>
  <c r="C1303" i="31"/>
  <c r="C1304" i="31"/>
  <c r="C1305" i="31"/>
  <c r="C1306" i="31"/>
  <c r="C1307" i="31"/>
  <c r="C1308" i="31"/>
  <c r="C1309" i="31"/>
  <c r="C1310" i="31"/>
  <c r="C1311" i="31"/>
  <c r="C1312" i="31"/>
  <c r="C1313" i="31"/>
  <c r="C1314" i="31"/>
  <c r="C1315" i="31"/>
  <c r="C1316" i="31"/>
  <c r="C1317" i="31"/>
  <c r="C1318" i="31"/>
  <c r="C1319" i="31"/>
  <c r="C1320" i="31"/>
  <c r="C1321" i="31"/>
  <c r="C1322" i="31"/>
  <c r="C1323" i="31"/>
  <c r="C1324" i="31"/>
  <c r="C1325" i="31"/>
  <c r="C1326" i="31"/>
  <c r="C1327" i="31"/>
  <c r="C1328" i="31"/>
  <c r="C1329" i="31"/>
  <c r="C1330" i="31"/>
  <c r="C1331" i="31"/>
  <c r="C1332" i="31"/>
  <c r="C1333" i="31"/>
  <c r="C1334" i="31"/>
  <c r="C1335" i="31"/>
  <c r="C1336" i="31"/>
  <c r="C1337" i="31"/>
  <c r="C1338" i="31"/>
  <c r="C1339" i="31"/>
  <c r="C1340" i="31"/>
  <c r="C1341" i="31"/>
  <c r="C1342" i="31"/>
  <c r="C1343" i="31"/>
  <c r="C1344" i="31"/>
  <c r="C1345" i="31"/>
  <c r="C1346" i="31"/>
  <c r="C1347" i="31"/>
  <c r="C1348" i="31"/>
  <c r="C1349" i="31"/>
  <c r="C1350" i="31"/>
  <c r="C1351" i="31"/>
  <c r="C1352" i="31"/>
  <c r="C1353" i="31"/>
  <c r="C1354" i="31"/>
  <c r="C1355" i="31"/>
  <c r="C1356" i="31"/>
  <c r="C1357" i="31"/>
  <c r="C1358" i="31"/>
  <c r="C1359" i="31"/>
  <c r="C1360" i="31"/>
  <c r="C1361" i="31"/>
  <c r="C1362" i="31"/>
  <c r="C1363" i="31"/>
  <c r="C1364" i="31"/>
  <c r="C1365" i="31"/>
  <c r="C1366" i="31"/>
  <c r="C1367" i="31"/>
  <c r="C1368" i="31"/>
  <c r="C1369" i="31"/>
  <c r="C1370" i="31"/>
  <c r="C1371" i="31"/>
  <c r="C1372" i="31"/>
  <c r="C1373" i="31"/>
  <c r="C1374" i="31"/>
  <c r="C1375" i="31"/>
  <c r="C1376" i="31"/>
  <c r="C1377" i="31"/>
  <c r="C1378" i="31"/>
  <c r="C1379" i="31"/>
  <c r="C1380" i="31"/>
  <c r="C1381" i="31"/>
  <c r="C1382" i="31"/>
  <c r="C1383" i="31"/>
  <c r="C1384" i="31"/>
  <c r="C1385" i="31"/>
  <c r="C1386" i="31"/>
  <c r="C1387" i="31"/>
  <c r="C1388" i="31"/>
  <c r="C1389" i="31"/>
  <c r="C1390" i="31"/>
  <c r="C1391" i="31"/>
  <c r="C1392" i="31"/>
  <c r="C1393" i="31"/>
  <c r="C1394" i="31"/>
  <c r="C1395" i="31"/>
  <c r="C1396" i="31"/>
  <c r="C1397" i="31"/>
  <c r="C1398" i="31"/>
  <c r="C1399" i="31"/>
  <c r="C1400" i="31"/>
  <c r="C1401" i="31"/>
  <c r="C1402" i="31"/>
  <c r="C1403" i="31"/>
  <c r="C1404" i="31"/>
  <c r="C1405" i="31"/>
  <c r="C1406" i="31"/>
  <c r="C1407" i="31"/>
  <c r="C1408" i="31"/>
  <c r="C1409" i="31"/>
  <c r="C1410" i="31"/>
  <c r="C1411" i="31"/>
  <c r="C1412" i="31"/>
  <c r="C1413" i="31"/>
  <c r="C1414" i="31"/>
  <c r="C1415" i="31"/>
  <c r="C1416" i="31"/>
  <c r="C1417" i="31"/>
  <c r="C1418" i="31"/>
  <c r="C1419" i="31"/>
  <c r="C1420" i="31"/>
  <c r="C1421" i="31"/>
  <c r="C1422" i="31"/>
  <c r="C1423" i="31"/>
  <c r="C1424" i="31"/>
  <c r="C1425" i="31"/>
  <c r="C1426" i="31"/>
  <c r="C1427" i="31"/>
  <c r="C1428" i="31"/>
  <c r="C1429" i="31"/>
  <c r="C1430" i="31"/>
  <c r="C1431" i="31"/>
  <c r="C1432" i="31"/>
  <c r="C1433" i="31"/>
  <c r="C1434" i="31"/>
  <c r="C1435" i="31"/>
  <c r="C1436" i="31"/>
  <c r="C1437" i="31"/>
  <c r="C1438" i="31"/>
  <c r="C1439" i="31"/>
  <c r="C1440" i="31"/>
  <c r="C1441" i="31"/>
  <c r="C1442" i="31"/>
  <c r="C1443" i="31"/>
  <c r="C1444" i="31"/>
  <c r="C1445" i="31"/>
  <c r="C1446" i="31"/>
  <c r="C1447" i="31"/>
  <c r="C1448" i="31"/>
  <c r="C1449" i="31"/>
  <c r="C1450" i="31"/>
  <c r="C1451" i="31"/>
  <c r="C1452" i="31"/>
  <c r="C1453" i="31"/>
  <c r="C1454" i="31"/>
  <c r="C1455" i="31"/>
  <c r="C1456" i="31"/>
  <c r="C1457" i="31"/>
  <c r="C1458" i="31"/>
  <c r="C1459" i="31"/>
  <c r="C1460" i="31"/>
  <c r="C1461" i="31"/>
  <c r="C1462" i="31"/>
  <c r="C1463" i="31"/>
  <c r="C1464" i="31"/>
  <c r="C1465" i="31"/>
  <c r="C1466" i="31"/>
  <c r="C1467" i="31"/>
  <c r="C1468" i="31"/>
  <c r="C1469" i="31"/>
  <c r="C1470" i="31"/>
  <c r="C1471" i="31"/>
  <c r="C1472" i="31"/>
  <c r="C1473" i="31"/>
  <c r="C1474" i="31"/>
  <c r="C1475" i="31"/>
  <c r="C1476" i="31"/>
  <c r="C1477" i="31"/>
  <c r="C1478" i="31"/>
  <c r="C1479" i="31"/>
  <c r="C1480" i="31"/>
  <c r="C1481" i="31"/>
  <c r="C1482" i="31"/>
  <c r="C1483" i="31"/>
  <c r="C1484" i="31"/>
  <c r="C1485" i="31"/>
  <c r="C1486" i="31"/>
  <c r="C1487" i="31"/>
  <c r="C1488" i="31"/>
  <c r="C1489" i="31"/>
  <c r="C1490" i="31"/>
  <c r="C1491" i="31"/>
  <c r="C1492" i="31"/>
  <c r="C1493" i="31"/>
  <c r="C1494" i="31"/>
  <c r="C1495" i="31"/>
  <c r="C1496" i="31"/>
  <c r="C1497" i="31"/>
  <c r="C1498" i="31"/>
  <c r="C1499" i="31"/>
  <c r="C1500" i="31"/>
  <c r="C1501" i="31"/>
  <c r="C1502" i="31"/>
  <c r="C1503" i="31"/>
  <c r="C1504" i="31"/>
  <c r="C1505" i="31"/>
  <c r="C1506" i="31"/>
  <c r="C1507" i="31"/>
  <c r="C1508" i="31"/>
  <c r="C1509" i="31"/>
  <c r="C1510" i="31"/>
  <c r="C1511" i="31"/>
  <c r="C1512" i="31"/>
  <c r="C1513" i="31"/>
  <c r="C1514" i="31"/>
  <c r="C1515" i="31"/>
  <c r="C1516" i="31"/>
  <c r="C1517" i="31"/>
  <c r="C1518" i="31"/>
  <c r="C1519" i="31"/>
  <c r="C1520" i="31"/>
  <c r="C1521" i="31"/>
  <c r="C1522" i="31"/>
  <c r="C1523" i="31"/>
  <c r="C1524" i="31"/>
  <c r="C1525" i="31"/>
  <c r="C1526" i="31"/>
  <c r="C1527" i="31"/>
  <c r="C1528" i="31"/>
  <c r="C1529" i="31"/>
  <c r="C1530" i="31"/>
  <c r="C1531" i="31"/>
  <c r="C1532" i="31"/>
  <c r="C1533" i="31"/>
  <c r="C1534" i="31"/>
  <c r="C1535" i="31"/>
  <c r="C1536" i="31"/>
  <c r="C1537" i="31"/>
  <c r="C1538" i="31"/>
  <c r="C1539" i="31"/>
  <c r="C1540" i="31"/>
  <c r="C1541" i="31"/>
  <c r="C1542" i="31"/>
  <c r="C1543" i="31"/>
  <c r="C1544" i="31"/>
  <c r="C1545" i="31"/>
  <c r="C1546" i="31"/>
  <c r="C1547" i="31"/>
  <c r="C1548" i="31"/>
  <c r="C1549" i="31"/>
  <c r="C1550" i="31"/>
  <c r="C1551" i="31"/>
  <c r="C1552" i="31"/>
  <c r="C1553" i="31"/>
  <c r="C1554" i="31"/>
  <c r="C1555" i="31"/>
  <c r="C1556" i="31"/>
  <c r="C1557" i="31"/>
  <c r="C1558" i="31"/>
  <c r="C1559" i="31"/>
  <c r="C1560" i="31"/>
  <c r="C1561" i="31"/>
  <c r="C1562" i="31"/>
  <c r="C1563" i="31"/>
  <c r="C1564" i="31"/>
  <c r="C1565" i="31"/>
  <c r="C1566" i="31"/>
  <c r="C1567" i="31"/>
  <c r="C1568" i="31"/>
  <c r="C1569" i="31"/>
  <c r="C1570" i="31"/>
  <c r="C1571" i="31"/>
  <c r="C1572" i="31"/>
  <c r="C1573" i="31"/>
  <c r="C1574" i="31"/>
  <c r="C1575" i="31"/>
  <c r="C1576" i="31"/>
  <c r="C1577" i="31"/>
  <c r="C1578" i="31"/>
  <c r="C1579" i="31"/>
  <c r="C1580" i="31"/>
  <c r="C1581" i="31"/>
  <c r="C1582" i="31"/>
  <c r="C1583" i="31"/>
  <c r="C1584" i="31"/>
  <c r="C1585" i="31"/>
  <c r="C1586" i="31"/>
  <c r="C1587" i="31"/>
  <c r="C1588" i="31"/>
  <c r="C1589" i="31"/>
  <c r="C1590" i="31"/>
  <c r="C1591" i="31"/>
  <c r="C1592" i="31"/>
  <c r="C1593" i="31"/>
  <c r="C1594" i="31"/>
  <c r="C1595" i="31"/>
  <c r="C1596" i="31"/>
  <c r="C1597" i="31"/>
  <c r="C1598" i="31"/>
  <c r="C1599" i="31"/>
  <c r="C1600" i="31"/>
  <c r="C1601" i="31"/>
  <c r="C1602" i="31"/>
  <c r="C1603" i="31"/>
  <c r="C1604" i="31"/>
  <c r="C1605" i="31"/>
  <c r="C1606" i="31"/>
  <c r="C1607" i="31"/>
  <c r="C1608" i="31"/>
  <c r="C1609" i="31"/>
  <c r="C1610" i="31"/>
  <c r="C1611" i="31"/>
  <c r="C1612" i="31"/>
  <c r="C1613" i="31"/>
  <c r="C1614" i="31"/>
  <c r="C1615" i="31"/>
  <c r="C1616" i="31"/>
  <c r="C1617" i="31"/>
  <c r="C1618" i="31"/>
  <c r="C1619" i="31"/>
  <c r="C1620" i="31"/>
  <c r="C1621" i="31"/>
  <c r="C1622" i="31"/>
  <c r="C1623" i="31"/>
  <c r="C1624" i="31"/>
  <c r="C1625" i="31"/>
  <c r="C1626" i="31"/>
  <c r="C1627" i="31"/>
  <c r="C1628" i="31"/>
  <c r="C1629" i="31"/>
  <c r="C1630" i="31"/>
  <c r="C1631" i="31"/>
  <c r="C1632" i="31"/>
  <c r="C1633" i="31"/>
  <c r="C1634" i="31"/>
  <c r="C1635" i="31"/>
  <c r="C1636" i="31"/>
  <c r="C1637" i="31"/>
  <c r="C1638" i="31"/>
  <c r="C1639" i="31"/>
  <c r="C1640" i="31"/>
  <c r="C1641" i="31"/>
  <c r="C1642" i="31"/>
  <c r="C1643" i="31"/>
  <c r="C1644" i="31"/>
  <c r="C1645" i="31"/>
  <c r="C1646" i="31"/>
  <c r="C1647" i="31"/>
  <c r="C1648" i="31"/>
  <c r="C1649" i="31"/>
  <c r="C1650" i="31"/>
  <c r="C1651" i="31"/>
  <c r="C1652" i="31"/>
  <c r="C1653" i="31"/>
  <c r="C1654" i="31"/>
  <c r="C1655" i="31"/>
  <c r="C1656" i="31"/>
  <c r="C1657" i="31"/>
  <c r="C1658" i="31"/>
  <c r="C1659" i="31"/>
  <c r="C1660" i="31"/>
  <c r="C1661" i="31"/>
  <c r="C1662" i="31"/>
  <c r="C1663" i="31"/>
  <c r="C1664" i="31"/>
  <c r="C1665" i="31"/>
  <c r="C1666" i="31"/>
  <c r="C1667" i="31"/>
  <c r="C1668" i="31"/>
  <c r="C1669" i="31"/>
  <c r="C1670" i="31"/>
  <c r="C1671" i="31"/>
  <c r="C1672" i="31"/>
  <c r="C1673" i="31"/>
  <c r="C1674" i="31"/>
  <c r="C1675" i="31"/>
  <c r="C1676" i="31"/>
  <c r="C1677" i="31"/>
  <c r="C1678" i="31"/>
  <c r="C1679" i="31"/>
  <c r="C1680" i="31"/>
  <c r="C1681" i="31"/>
  <c r="C1682" i="31"/>
  <c r="C1683" i="31"/>
  <c r="C1684" i="31"/>
  <c r="C1685" i="31"/>
  <c r="C1686" i="31"/>
  <c r="C1687" i="31"/>
  <c r="C1688" i="31"/>
  <c r="C1689" i="31"/>
  <c r="C1690" i="31"/>
  <c r="C1691" i="31"/>
  <c r="C1692" i="31"/>
  <c r="C1693" i="31"/>
  <c r="C1694" i="31"/>
  <c r="C1695" i="31"/>
  <c r="C1696" i="31"/>
  <c r="C1697" i="31"/>
  <c r="C1698" i="31"/>
  <c r="C1699" i="31"/>
  <c r="C1700" i="31"/>
  <c r="C1701" i="31"/>
  <c r="C1702" i="31"/>
  <c r="C1703" i="31"/>
  <c r="C1704" i="31"/>
  <c r="C1705" i="31"/>
  <c r="C1706" i="31"/>
  <c r="C1707" i="31"/>
  <c r="C1708" i="31"/>
  <c r="C1709" i="31"/>
  <c r="C1710" i="31"/>
  <c r="C1711" i="31"/>
  <c r="C1712" i="31"/>
  <c r="C1713" i="31"/>
  <c r="C1714" i="31"/>
  <c r="C1715" i="31"/>
  <c r="C1716" i="31"/>
  <c r="C1717" i="31"/>
  <c r="C3" i="31"/>
  <c r="C4" i="31"/>
  <c r="C5" i="31"/>
  <c r="C6" i="31"/>
  <c r="C7" i="31"/>
  <c r="C8" i="31"/>
  <c r="C9" i="31"/>
  <c r="C10" i="31"/>
  <c r="C11" i="31"/>
  <c r="C12" i="31"/>
  <c r="C13" i="31"/>
  <c r="C14" i="31"/>
  <c r="C15" i="31"/>
  <c r="C16" i="31"/>
  <c r="C17" i="31"/>
  <c r="C18" i="31"/>
  <c r="C19" i="31"/>
  <c r="C2" i="31"/>
  <c r="D35" i="18"/>
  <c r="D34" i="18"/>
  <c r="D33" i="18"/>
  <c r="D32" i="18"/>
  <c r="D46" i="33"/>
  <c r="D45" i="33"/>
  <c r="D44" i="33"/>
  <c r="D43" i="33"/>
  <c r="D42" i="33"/>
  <c r="D41" i="33"/>
  <c r="D40" i="33"/>
  <c r="D39" i="33"/>
  <c r="D38" i="33"/>
  <c r="D37" i="33"/>
  <c r="D36" i="33"/>
  <c r="D35" i="33"/>
  <c r="D34" i="33"/>
  <c r="D33" i="33"/>
  <c r="D32" i="33"/>
  <c r="D31" i="33"/>
  <c r="D30" i="33"/>
  <c r="D29" i="33"/>
  <c r="D28" i="33"/>
  <c r="D27" i="33"/>
  <c r="D26" i="33"/>
  <c r="D25" i="33"/>
  <c r="D24" i="33"/>
  <c r="D23" i="33"/>
  <c r="D22" i="33"/>
  <c r="D21" i="33"/>
  <c r="D20" i="33"/>
  <c r="D19" i="33"/>
  <c r="D18" i="33"/>
  <c r="D17" i="33"/>
  <c r="D16" i="33"/>
  <c r="D15" i="33"/>
  <c r="D14" i="33"/>
  <c r="D13" i="33"/>
  <c r="D12" i="33"/>
  <c r="D11" i="33"/>
  <c r="D10" i="33"/>
  <c r="D9" i="33"/>
  <c r="D8" i="33"/>
  <c r="D7" i="33"/>
  <c r="D6" i="33"/>
  <c r="D5" i="33"/>
  <c r="D4" i="33"/>
  <c r="E22" i="19"/>
  <c r="E9" i="19"/>
  <c r="E13" i="19"/>
  <c r="E11" i="19"/>
  <c r="E21" i="19"/>
  <c r="E10" i="19"/>
  <c r="E20" i="19"/>
  <c r="E19" i="19"/>
  <c r="E12" i="19"/>
  <c r="E18" i="19"/>
  <c r="E17" i="19"/>
  <c r="E16" i="19"/>
  <c r="E15" i="19"/>
  <c r="E14" i="19"/>
  <c r="D22" i="18"/>
  <c r="D20" i="18"/>
  <c r="D21" i="18"/>
  <c r="D23" i="18"/>
  <c r="D24" i="18"/>
  <c r="D13" i="18"/>
  <c r="D14" i="18"/>
  <c r="D15" i="18"/>
  <c r="D18" i="18"/>
  <c r="D19" i="18"/>
  <c r="D16" i="18"/>
  <c r="D17" i="18"/>
  <c r="D12" i="18"/>
  <c r="D11" i="18"/>
  <c r="D10" i="18"/>
  <c r="D4" i="18"/>
  <c r="D23" i="12"/>
  <c r="D22" i="12"/>
  <c r="D21" i="12"/>
  <c r="D20" i="12"/>
  <c r="D19" i="12"/>
  <c r="D18" i="12"/>
  <c r="D17" i="12"/>
  <c r="D16" i="12"/>
  <c r="D15" i="12"/>
  <c r="D13" i="12"/>
  <c r="D12" i="12"/>
  <c r="D10" i="12"/>
  <c r="D8" i="12"/>
  <c r="D7" i="12"/>
  <c r="D6" i="12"/>
  <c r="D5" i="12"/>
  <c r="D4" i="12"/>
  <c r="D9" i="12"/>
  <c r="D11" i="12"/>
  <c r="D14" i="12"/>
  <c r="D34" i="20"/>
  <c r="D22" i="20"/>
  <c r="D10" i="20"/>
  <c r="D33" i="20"/>
  <c r="D21" i="20"/>
  <c r="D9" i="20"/>
  <c r="D5" i="20"/>
  <c r="D31" i="20"/>
  <c r="D19" i="20"/>
  <c r="D7" i="20"/>
  <c r="D16" i="20"/>
  <c r="D14" i="20"/>
  <c r="D25" i="20"/>
  <c r="D12" i="20"/>
  <c r="D8" i="20"/>
  <c r="D6" i="20"/>
  <c r="D30" i="20"/>
  <c r="D18" i="20"/>
  <c r="D17" i="20"/>
  <c r="D26" i="20"/>
  <c r="D24" i="20"/>
  <c r="D41" i="20"/>
  <c r="D29" i="20"/>
  <c r="D13" i="20"/>
  <c r="D40" i="20"/>
  <c r="D28" i="20"/>
  <c r="D39" i="20"/>
  <c r="D27" i="20"/>
  <c r="D15" i="20"/>
  <c r="D38" i="20"/>
  <c r="D37" i="20"/>
  <c r="D36" i="20"/>
  <c r="D35" i="20"/>
  <c r="D23" i="20"/>
  <c r="D11" i="20"/>
  <c r="D4" i="20"/>
  <c r="D32" i="20"/>
  <c r="D20" i="20"/>
  <c r="D14" i="27"/>
  <c r="D15" i="27"/>
  <c r="D27" i="27"/>
  <c r="D39" i="27"/>
  <c r="D51" i="27"/>
  <c r="D4" i="27"/>
  <c r="D16" i="27"/>
  <c r="D28" i="27"/>
  <c r="D40" i="27"/>
  <c r="D52" i="27"/>
  <c r="D17" i="27"/>
  <c r="D29" i="27"/>
  <c r="D41" i="27"/>
  <c r="D53" i="27"/>
  <c r="D18" i="27"/>
  <c r="D30" i="27"/>
  <c r="D42" i="27"/>
  <c r="D54" i="27"/>
  <c r="D34" i="27"/>
  <c r="D5" i="27"/>
  <c r="D6" i="27"/>
  <c r="D7" i="27"/>
  <c r="D19" i="27"/>
  <c r="D31" i="27"/>
  <c r="D43" i="27"/>
  <c r="D55" i="27"/>
  <c r="D44" i="27"/>
  <c r="D33" i="27"/>
  <c r="D45" i="27"/>
  <c r="D22" i="27"/>
  <c r="D23" i="27"/>
  <c r="D36" i="27"/>
  <c r="D25" i="27"/>
  <c r="D38" i="27"/>
  <c r="D8" i="27"/>
  <c r="D20" i="27"/>
  <c r="D32" i="27"/>
  <c r="D9" i="27"/>
  <c r="D21" i="27"/>
  <c r="D10" i="27"/>
  <c r="D46" i="27"/>
  <c r="D11" i="27"/>
  <c r="D47" i="27"/>
  <c r="D12" i="27"/>
  <c r="D48" i="27"/>
  <c r="D13" i="27"/>
  <c r="D37" i="27"/>
  <c r="D49" i="27"/>
  <c r="D26" i="27"/>
  <c r="D50" i="27"/>
  <c r="D35" i="27"/>
  <c r="D24" i="27"/>
</calcChain>
</file>

<file path=xl/sharedStrings.xml><?xml version="1.0" encoding="utf-8"?>
<sst xmlns="http://schemas.openxmlformats.org/spreadsheetml/2006/main" count="46211" uniqueCount="10811">
  <si>
    <t>Grand Total</t>
  </si>
  <si>
    <t>Opportunity Owner (AE)</t>
  </si>
  <si>
    <t>value in INR</t>
  </si>
  <si>
    <t>value_currency</t>
  </si>
  <si>
    <t>confidence</t>
  </si>
  <si>
    <t>date_of_close</t>
  </si>
  <si>
    <t>pipeline_name</t>
  </si>
  <si>
    <t>status_id</t>
  </si>
  <si>
    <t>status_label</t>
  </si>
  <si>
    <t>status_type</t>
  </si>
  <si>
    <t>contact_id</t>
  </si>
  <si>
    <t>contact_name</t>
  </si>
  <si>
    <t>note</t>
  </si>
  <si>
    <t>lead_id</t>
  </si>
  <si>
    <t>lead_name</t>
  </si>
  <si>
    <t>Opp created_by_name (SDR)</t>
  </si>
  <si>
    <t>updated_by</t>
  </si>
  <si>
    <t>updated_by_name</t>
  </si>
  <si>
    <t>date_created</t>
  </si>
  <si>
    <t>date_updated</t>
  </si>
  <si>
    <t>lead_custom.Browser</t>
  </si>
  <si>
    <t>lead_custom.City</t>
  </si>
  <si>
    <t>lead_custom.Country</t>
  </si>
  <si>
    <t>lead_custom.Created Date</t>
  </si>
  <si>
    <t>lead_custom.Device</t>
  </si>
  <si>
    <t>lead_custom.Employee Count</t>
  </si>
  <si>
    <t>lead_custom.Existing Customer?</t>
  </si>
  <si>
    <t>lead_custom.First Click Campaign</t>
  </si>
  <si>
    <t>lead_custom.First Click Channel</t>
  </si>
  <si>
    <t>lead_custom.First Click Content</t>
  </si>
  <si>
    <t>lead_custom.First Click Landing</t>
  </si>
  <si>
    <t>lead_custom.First Click Medium</t>
  </si>
  <si>
    <t>lead_custom.First Click Referrer</t>
  </si>
  <si>
    <t>lead_custom.First Click Source</t>
  </si>
  <si>
    <t>lead_custom.First Click Term</t>
  </si>
  <si>
    <t>lead_custom.GA Client Identifier</t>
  </si>
  <si>
    <t>lead_custom.Google Click Identifier</t>
  </si>
  <si>
    <t>lead_custom.Industry</t>
  </si>
  <si>
    <t>lead_custom.Insurance Provider</t>
  </si>
  <si>
    <t>lead_custom.IP Address</t>
  </si>
  <si>
    <t>lead_custom.Last Click Campaign</t>
  </si>
  <si>
    <t>lead_custom.Last Click Channel</t>
  </si>
  <si>
    <t>lead_custom.Last Click Content</t>
  </si>
  <si>
    <t>lead_custom.Last Click Landing</t>
  </si>
  <si>
    <t>lead_custom.Last Click Medium</t>
  </si>
  <si>
    <t>lead_custom.Last Click Referrer</t>
  </si>
  <si>
    <t>lead_custom.Last Click Source</t>
  </si>
  <si>
    <t>lead_custom.Last Click Term</t>
  </si>
  <si>
    <t>lead_custom.Latitude</t>
  </si>
  <si>
    <t>lead_custom.Longitude</t>
  </si>
  <si>
    <t>lead_custom.MRE SPOC</t>
  </si>
  <si>
    <t>lead_custom.OS</t>
  </si>
  <si>
    <t>lead_custom.Owner.id</t>
  </si>
  <si>
    <t>lead_custom.Owner.name</t>
  </si>
  <si>
    <t>lead_custom.Placement SPOC</t>
  </si>
  <si>
    <t>lead_custom.Referred By</t>
  </si>
  <si>
    <t>lead_custom.Renewal Month</t>
  </si>
  <si>
    <t>lead_custom.Source</t>
  </si>
  <si>
    <t>lead_custom.Source Detail</t>
  </si>
  <si>
    <t>lead_custom.Sum Insured</t>
  </si>
  <si>
    <t>lead_custom.Tag</t>
  </si>
  <si>
    <t>lead_custom.Time Zone</t>
  </si>
  <si>
    <t>lead_custom.Top 5 Investors</t>
  </si>
  <si>
    <t>lead_custom.TPA</t>
  </si>
  <si>
    <t>lead_date_created</t>
  </si>
  <si>
    <t>lead_date_updated</t>
  </si>
  <si>
    <t>custom.Policy Type</t>
  </si>
  <si>
    <t>Sameer Iftekhari</t>
  </si>
  <si>
    <t>INR</t>
  </si>
  <si>
    <t>Sales</t>
  </si>
  <si>
    <t>stat_OZRiD1474QRJIpvnjHCZfiIvKcVD6mIKSSTzg8SwDVx</t>
  </si>
  <si>
    <t>Won- Payment Completed</t>
  </si>
  <si>
    <t>OpportunityStatusType.Won</t>
  </si>
  <si>
    <t>cont_7ktZ9mIoO1K0VpPQ3lPyhPPlswqNGHRyCcNDdwi32rj</t>
  </si>
  <si>
    <t>Vijayanand Choudhury</t>
  </si>
  <si>
    <t>lead_DtdZxiaskndJHDEeRB609HVQyKaQTNWjPK3PhZDhMjY</t>
  </si>
  <si>
    <t>Sterlite Technologies Limited</t>
  </si>
  <si>
    <t>Nilesh Dhanani</t>
  </si>
  <si>
    <t>user_t8sUu4byhPnyQ33u64Ecs5WRL98oy2iuu4iTrhCr4vl</t>
  </si>
  <si>
    <t>2022-08-02 07:18:28.645000+00:00</t>
  </si>
  <si>
    <t>2022-10-17 09:13:37.494000+00:00</t>
  </si>
  <si>
    <t>Pune</t>
  </si>
  <si>
    <t>ORGANIC_SEARCH</t>
  </si>
  <si>
    <t>IT Services &amp; IT Consulting; Telecommunications</t>
  </si>
  <si>
    <t>Nilesh Dhanani; Rakesh Nade</t>
  </si>
  <si>
    <t>user_lwF8ctKa5IyxqATpO2EOw2h0AEPiCMHOgewiH38Ei77</t>
  </si>
  <si>
    <t>Harmanjit Singh</t>
  </si>
  <si>
    <t>Anjali Nishu; Shriram Kulkarni</t>
  </si>
  <si>
    <t>July</t>
  </si>
  <si>
    <t>Gated Content; Warm Referral</t>
  </si>
  <si>
    <t>Naukri.com</t>
  </si>
  <si>
    <t>Employer Branding Playbook</t>
  </si>
  <si>
    <t>2022-08-02 04:07:16.868000+00:00</t>
  </si>
  <si>
    <t>2022-10-20 10:32:36.762000+00:00</t>
  </si>
  <si>
    <t>8/26/22</t>
  </si>
  <si>
    <t>2022-08-26 05:54:12.747000+00:00</t>
  </si>
  <si>
    <t>2022-10-17 09:13:37.564000+00:00</t>
  </si>
  <si>
    <t>NON EB</t>
  </si>
  <si>
    <t>Tejas Kulkarni</t>
  </si>
  <si>
    <t>stat_1hn9nRJaLbI53NxPuSQgo90kRpbpKsFlwN4oEGNUTdO</t>
  </si>
  <si>
    <t>Lost</t>
  </si>
  <si>
    <t>OpportunityStatusType.Lost</t>
  </si>
  <si>
    <t>Went with incumbent owing to low quotes</t>
  </si>
  <si>
    <t>lead_TxOmVtmCGy2JUC85D8gA9VuKh9oTJvLUeg8JyvLOFXY</t>
  </si>
  <si>
    <t>Consultadd inc</t>
  </si>
  <si>
    <t>Namrata Aurora</t>
  </si>
  <si>
    <t>user_kbtBHYtBjVDNyI72HTF6C1SCvC7yVBiA6OrBOy3t96U</t>
  </si>
  <si>
    <t>2022-06-27 12:12:04.985000+00:00</t>
  </si>
  <si>
    <t>2022-10-18 02:31:51.722000+00:00</t>
  </si>
  <si>
    <t>BOF - V11 - Employee engagement handbook - Conversation Ad</t>
  </si>
  <si>
    <t>LinkedIn</t>
  </si>
  <si>
    <t>PAID_SOCIAL</t>
  </si>
  <si>
    <t>IT Services &amp; IT Consulting</t>
  </si>
  <si>
    <t>Jithendra Goalla</t>
  </si>
  <si>
    <t>user_1z3bdwgjF9RILRmuQPeXXGoPhafSi1mEgyb4l5sVEvN</t>
  </si>
  <si>
    <t>Ankita Pingale</t>
  </si>
  <si>
    <t>August</t>
  </si>
  <si>
    <t>Cold Call; Gated Content</t>
  </si>
  <si>
    <t>Downloaded the guide: Designing employee healthcare plan</t>
  </si>
  <si>
    <t>2021-09-07 12:14:49.540000+00:00</t>
  </si>
  <si>
    <t>2022-10-18 02:31:51.767000+00:00</t>
  </si>
  <si>
    <t>GMC</t>
  </si>
  <si>
    <t>9/29/22</t>
  </si>
  <si>
    <t>stat_kcR4fZg7TU7jjk1jAVua3qGLRS4J5uFayEjK5j02wtv</t>
  </si>
  <si>
    <t>Unqualified</t>
  </si>
  <si>
    <t>lead_edaQ4TjmDxMSV1z6hnL0YvTI8MCSYLVi81JdlDdTwLG</t>
  </si>
  <si>
    <t>Flair Labs</t>
  </si>
  <si>
    <t>Shreya Solanki</t>
  </si>
  <si>
    <t>2022-08-03 11:55:48.056000+00:00</t>
  </si>
  <si>
    <t>2022-10-14 04:19:26.267000+00:00</t>
  </si>
  <si>
    <t>Mumbai</t>
  </si>
  <si>
    <t>Ravi Jaiswal</t>
  </si>
  <si>
    <t>user_Jujy0sFufO9J3qwY7aNpCCnF6nFZMrfvciNEydEzhaI</t>
  </si>
  <si>
    <t>September</t>
  </si>
  <si>
    <t>Cold Call</t>
  </si>
  <si>
    <t>Lusha</t>
  </si>
  <si>
    <t>2022-08-01 10:06:18.932000+00:00</t>
  </si>
  <si>
    <t>2022-10-14 04:19:26.295000+00:00</t>
  </si>
  <si>
    <t>Prateek Wadhwa</t>
  </si>
  <si>
    <t>9/30/22</t>
  </si>
  <si>
    <t>stat_kLhaUSYbyIgQOHjvcKAHYNQn1lIjd0wTZfiU50Lt3mL</t>
  </si>
  <si>
    <t>Demo Completed</t>
  </si>
  <si>
    <t>OpportunityStatusType.Active</t>
  </si>
  <si>
    <t>lead_QClKKKQ9c1Shq9418OKy9XKJ5kXxXJp0zSOPceIXTOn</t>
  </si>
  <si>
    <t>Sprintzeal</t>
  </si>
  <si>
    <t>2022-08-19 07:46:50.584000+00:00</t>
  </si>
  <si>
    <t>2022-10-14 04:19:55.863000+00:00</t>
  </si>
  <si>
    <t>Bangalore</t>
  </si>
  <si>
    <t>2022-08-07 17:17:12+00:00</t>
  </si>
  <si>
    <t>PAID_SEARCH</t>
  </si>
  <si>
    <t>Inbound</t>
  </si>
  <si>
    <t>Inbound via website</t>
  </si>
  <si>
    <t>Employee Count 100</t>
  </si>
  <si>
    <t>2022-08-07 17:20:03.139000+00:00</t>
  </si>
  <si>
    <t>2022-10-14 04:19:55.903000+00:00</t>
  </si>
  <si>
    <t>Anshum Naithani</t>
  </si>
  <si>
    <t>cont_Gk7OjWYkaZw8OvrbWUldytI2gEhqjNwttvGjzjpcXog</t>
  </si>
  <si>
    <t>Divesh</t>
  </si>
  <si>
    <t>lead_fHN7wkfKM0PbHBoLiaSo3JNpFr9bVcT1Tm2QIWsQwk9</t>
  </si>
  <si>
    <t>Khimji Kunverji &amp; Co LLP</t>
  </si>
  <si>
    <t>user_GL8PBiV4pvzsQLVHSdZLeMQAQcGjCvLkffg486DHfZJ</t>
  </si>
  <si>
    <t>2022-08-10 07:35:48.856000+00:00</t>
  </si>
  <si>
    <t>2022-10-17 07:37:23.855000+00:00</t>
  </si>
  <si>
    <t>Banking &amp; Finance</t>
  </si>
  <si>
    <t>Mrunmay Jalgaonkar</t>
  </si>
  <si>
    <t>October</t>
  </si>
  <si>
    <t>2022-07-12 04:11:32.776000+00:00</t>
  </si>
  <si>
    <t>2022-10-17 09:33:02.021000+00:00</t>
  </si>
  <si>
    <t>Mayur Gadiyar</t>
  </si>
  <si>
    <t>cont_ef574US52jTpHb3YEOSlgPdKVuOANlSKHEwhTasb0F2</t>
  </si>
  <si>
    <t>Priyanka</t>
  </si>
  <si>
    <t>lead_EACafY00bDpHRs1ojoiSwOYtmHGcgh7qAxdltcHerJ5</t>
  </si>
  <si>
    <t>Gigs Media Pvt Ltd</t>
  </si>
  <si>
    <t>Daya Gowda</t>
  </si>
  <si>
    <t>2022-09-22 07:57:51.603000+00:00</t>
  </si>
  <si>
    <t>2022-10-14 04:18:08.925000+00:00</t>
  </si>
  <si>
    <t>relicare</t>
  </si>
  <si>
    <t>Aniket Vahile</t>
  </si>
  <si>
    <t>user_encRk5bIEFN6ZA11h4WH2AdZTiZpogLSlMIaj0E30SZ</t>
  </si>
  <si>
    <t>2022-07-08 04:30:49.407000+00:00</t>
  </si>
  <si>
    <t>2022-10-14 04:18:08.962000+00:00</t>
  </si>
  <si>
    <t>GPA</t>
  </si>
  <si>
    <t>GMC Sept renewal</t>
  </si>
  <si>
    <t>2022-08-04 09:34:30.643000+00:00</t>
  </si>
  <si>
    <t>2022-10-14 04:17:44.801000+00:00</t>
  </si>
  <si>
    <t>cont_ICniq8yheutBZ5Id3Cr40jyyCLsHWopEtO8tzW7Up1M</t>
  </si>
  <si>
    <t>Neha Rajbhar</t>
  </si>
  <si>
    <t>GMC Policy not renewed since Jan2022. Data not shared inspite of multiple follow ups</t>
  </si>
  <si>
    <t>lead_RAQFDImVNxBggX5O1PbN0buavX2uGoYof3P1gRxnUAh</t>
  </si>
  <si>
    <t>DocMode Health Technologies Pvt Ltd</t>
  </si>
  <si>
    <t>2022-08-18 08:47:42.635000+00:00</t>
  </si>
  <si>
    <t>2022-10-14 04:18:50.597000+00:00</t>
  </si>
  <si>
    <t>Gated Content</t>
  </si>
  <si>
    <t>Employee Engagement Handbook</t>
  </si>
  <si>
    <t>2022-08-04 12:31:39.760000+00:00</t>
  </si>
  <si>
    <t>2022-10-14 04:18:50.634000+00:00</t>
  </si>
  <si>
    <t>cont_oGaeyls3i0Mr6qrBU5QCfAUGOhz0sxz8xZo82stT9Vv</t>
  </si>
  <si>
    <t>rashmi parab</t>
  </si>
  <si>
    <t>GMC ren policy for 50 staff emp</t>
  </si>
  <si>
    <t>lead_8yakoYjlkrktv3DqmhwHGu86SnfB7jkFPDLgzzpSZ8O</t>
  </si>
  <si>
    <t>DEEPWATER DYNAMIC DRILLING AND SERVICES PVT. LTD. (Servants &amp; Drivers)</t>
  </si>
  <si>
    <t>Gauri Jori</t>
  </si>
  <si>
    <t>2022-08-18 11:34:24.432000+00:00</t>
  </si>
  <si>
    <t>2022-10-12 04:52:34.515000+00:00</t>
  </si>
  <si>
    <t>Professional Services</t>
  </si>
  <si>
    <t>user_5YHA1ZU4iP896lD1YJehdJcMx7ZEgWCpulT4T2c3pJ3</t>
  </si>
  <si>
    <t>August; September</t>
  </si>
  <si>
    <t>2021-08-11 05:15:37.790000+00:00</t>
  </si>
  <si>
    <t>2022-10-12 04:53:19.486000+00:00</t>
  </si>
  <si>
    <t>Rakesh Zadage</t>
  </si>
  <si>
    <t>9/13/22</t>
  </si>
  <si>
    <t>cont_sjSG06Oiq0h7WIvxHsIYqxNyvOUxwRFzqb0wehVlzFt</t>
  </si>
  <si>
    <t>Mr. Hrishikesh Rajwade</t>
  </si>
  <si>
    <t>It Is NON EB Policy</t>
  </si>
  <si>
    <t>lead_9u3xdqRoMbO3QTnVWcTVdFMKsuOYreGj2deGMZXQMUL</t>
  </si>
  <si>
    <t>Bilcare Research</t>
  </si>
  <si>
    <t>Sanket Kulkarni</t>
  </si>
  <si>
    <t>2022-07-04 05:56:00.231000+00:00</t>
  </si>
  <si>
    <t>2022-10-12 06:48:17.545000+00:00</t>
  </si>
  <si>
    <t>EMAIL_MARKETING</t>
  </si>
  <si>
    <t>Manufacturing</t>
  </si>
  <si>
    <t>Prashant Abhang</t>
  </si>
  <si>
    <t>user_sREdxbAJihL2Zbgic7tyQ6Rc4Mny7HnD1RNGhA9DDYh</t>
  </si>
  <si>
    <t>Prajakta Sahastrabudhe</t>
  </si>
  <si>
    <t>December; January</t>
  </si>
  <si>
    <t>AM Opps - Sachin</t>
  </si>
  <si>
    <t>2021-03-11 09:38:00.480000+00:00</t>
  </si>
  <si>
    <t>2022-10-20 06:35:20.482000+00:00</t>
  </si>
  <si>
    <t>cont_NWGq7OB1u8XraVbNNdWdNkiIEWTWtIA9t5BoGz45IQD</t>
  </si>
  <si>
    <t>Bharti Gawali</t>
  </si>
  <si>
    <t>Fresh GMC</t>
  </si>
  <si>
    <t>lead_E6GEeQzXB5owQIAZEJXBNwfrLystzK3YRosBYBaNIHx</t>
  </si>
  <si>
    <t>Suraj Informatics Pvt. Ltd.</t>
  </si>
  <si>
    <t>Sarvesh Pawar</t>
  </si>
  <si>
    <t>user_FdWFezbLzkYQcGsBUsjZO25nr2poK2nRbqV47Rs5Kfm</t>
  </si>
  <si>
    <t>2022-03-11 08:02:25.059000+00:00</t>
  </si>
  <si>
    <t>2022-10-12 09:17:13.819000+00:00</t>
  </si>
  <si>
    <t>Jitin Gopi</t>
  </si>
  <si>
    <t>user_A8KOTZADnUtEQOLt4nSLAmteNStuGh80js75RYjrXVt</t>
  </si>
  <si>
    <t>Snehal Mane</t>
  </si>
  <si>
    <t>2021-11-11 10:53:11.549000+00:00</t>
  </si>
  <si>
    <t>2022-10-15 17:26:40.678000+00:00</t>
  </si>
  <si>
    <t>Akash Pal</t>
  </si>
  <si>
    <t>9/28/22</t>
  </si>
  <si>
    <t>Client demo got scheduled 1 week before renewal date , client was looking for quote Comparison</t>
  </si>
  <si>
    <t>lead_DahlXcObPR9m4RddtanYxjJgFFGAIihvLSwOz2CYE5H</t>
  </si>
  <si>
    <t>Trade Gully</t>
  </si>
  <si>
    <t>Bharti Bankey</t>
  </si>
  <si>
    <t>user_OT3t55OXmw4GuYy6XxN9oGGC2DgOtP2jsw3sIeAMKWN</t>
  </si>
  <si>
    <t>2022-09-22 05:49:24.109000+00:00</t>
  </si>
  <si>
    <t>2022-10-11 04:26:05.041000+00:00</t>
  </si>
  <si>
    <t>2022-09-22 03:58:53+00:00</t>
  </si>
  <si>
    <t>user_aM3WaaSUQQmaNnsm9l2FQRVWUEr8RN2ZdXzsuQUalQ3</t>
  </si>
  <si>
    <t>Employee Count 25</t>
  </si>
  <si>
    <t>2022-09-22 04:01:47.014000+00:00</t>
  </si>
  <si>
    <t>2022-10-11 04:26:05.086000+00:00</t>
  </si>
  <si>
    <t>Abhiroop Ganguly</t>
  </si>
  <si>
    <t>lead_y6LGOkcuX01MmigKxNfUqiDwo5Myaj5ILQTblGfbRJV</t>
  </si>
  <si>
    <t>vCommission Media Private Limited</t>
  </si>
  <si>
    <t>Satyajit Chati</t>
  </si>
  <si>
    <t>user_U27GK6WjhLhUhi1EDKXV57xMpn8n8DMIOjci1q3UReZ</t>
  </si>
  <si>
    <t>2022-09-05 07:16:05.883000+00:00</t>
  </si>
  <si>
    <t>2022-10-11 04:39:17.816000+00:00</t>
  </si>
  <si>
    <t>Gurgaon</t>
  </si>
  <si>
    <t>Digital Marketing &amp; Advertising</t>
  </si>
  <si>
    <t>user_5IQTpX6DsnoeoDfxqzqojpVoQLXPh68nhDjLS5ETjYj</t>
  </si>
  <si>
    <t>June</t>
  </si>
  <si>
    <t>2022-03-09 17:10:40.582000+00:00</t>
  </si>
  <si>
    <t>2022-10-17 13:43:44.125000+00:00</t>
  </si>
  <si>
    <t>The meeting was scheduled 6 days before the renewal date, Client was looking for a Quote comparison.</t>
  </si>
  <si>
    <t>2022-09-22 06:18:47.989000+00:00</t>
  </si>
  <si>
    <t>2022-10-10 09:39:02.671000+00:00</t>
  </si>
  <si>
    <t>Pooja Gawas</t>
  </si>
  <si>
    <t>cont_LvJrXUYVzM1CY6XMdgGQlOg6NS9NdZ2GaJUXLmHzUbN</t>
  </si>
  <si>
    <t>Vijay gaikwad</t>
  </si>
  <si>
    <t>GPA ren</t>
  </si>
  <si>
    <t>lead_ppcJzQR8DeqCsEHhX4Tqv9dn9PxbNL6vPtBTqdys5mm</t>
  </si>
  <si>
    <t>Xdbs corporation</t>
  </si>
  <si>
    <t>user_KLETV1op4MIjvKQ12xGsWi23CuPjDE6PT29nwG6T3MY</t>
  </si>
  <si>
    <t>2022-08-16 05:29:09.091000+00:00</t>
  </si>
  <si>
    <t>2022-10-10 04:47:22.042000+00:00</t>
  </si>
  <si>
    <t>2020-08-29 09:39:45+00:00</t>
  </si>
  <si>
    <t>Rakesh Nade</t>
  </si>
  <si>
    <t>Cold Call; Existing Account</t>
  </si>
  <si>
    <t>2020-12-06 09:49:23.441000+00:00</t>
  </si>
  <si>
    <t>2022-10-20 10:29:33.399000+00:00</t>
  </si>
  <si>
    <t>cont_hCdlet9jgBMIiBMOJGk6lW5uhCh8vOtopmWdhuamulW</t>
  </si>
  <si>
    <t>Bhavya Shetty</t>
  </si>
  <si>
    <t>GMC Renewal</t>
  </si>
  <si>
    <t>lead_evOcZjha8nzmSxl2eP7382Zqc4jXKvEkLsiAcsvibRz</t>
  </si>
  <si>
    <t>Supply Wisdom</t>
  </si>
  <si>
    <t>Trupti Suryavanshi</t>
  </si>
  <si>
    <t>user_bdUPAGjcS7p6513So3N4g3aWNS5HuBuVJi7bvCPAsLt</t>
  </si>
  <si>
    <t>2022-08-19 11:46:13.741000+00:00</t>
  </si>
  <si>
    <t>2022-10-10 07:19:57.862000+00:00</t>
  </si>
  <si>
    <t>2021-09-17 10:11:51+00:00</t>
  </si>
  <si>
    <t>user_L8E6IFhq6UCzKLHa45LUUTZCznDuyDwFrGaEp9DXiUM</t>
  </si>
  <si>
    <t>Arindam Majee</t>
  </si>
  <si>
    <t>Inbound via Website</t>
  </si>
  <si>
    <t>2021-09-17 10:14:37.931000+00:00</t>
  </si>
  <si>
    <t>2022-10-10 07:19:57.902000+00:00</t>
  </si>
  <si>
    <t>9/27/22</t>
  </si>
  <si>
    <t>lead_rh6ioUVwaxKzggFXaWheqdqb0YPBfx9y7jOA2g5021d</t>
  </si>
  <si>
    <t>ShareNest</t>
  </si>
  <si>
    <t>Nikhil Ahuja</t>
  </si>
  <si>
    <t>2022-09-19 07:29:25.849000+00:00</t>
  </si>
  <si>
    <t>2022-10-10 05:13:33.164000+00:00</t>
  </si>
  <si>
    <t>user_ocHSJH83OJnHCvKyMbjx8WOOK8PMgAUGIj1qK0q0dMV</t>
  </si>
  <si>
    <t>2022-09-15 10:02:20.349000+00:00</t>
  </si>
  <si>
    <t>2022-10-10 15:03:40.393000+00:00</t>
  </si>
  <si>
    <t>GMC ren Client unwilling to trust, meet F2F - second time in a row</t>
  </si>
  <si>
    <t>2022-08-16 05:28:45.006000+00:00</t>
  </si>
  <si>
    <t>2022-10-10 04:47:10.078000+00:00</t>
  </si>
  <si>
    <t>Omkar Ghate</t>
  </si>
  <si>
    <t>8/31/22</t>
  </si>
  <si>
    <t>Received this opp on 17/08/22 and they wanted quote on 18/08/22. Claims MIS is also old</t>
  </si>
  <si>
    <t>lead_uYC9LmAdkfilS7h2QnangdoY9ay68qbzDDP7hGEIziW</t>
  </si>
  <si>
    <t>Fiorano Software</t>
  </si>
  <si>
    <t>user_9SBRjyF0n4iWuhUdqRyQkFhl2J4uyNKhFWvvJEvunX8</t>
  </si>
  <si>
    <t>2022-07-21 06:58:31.835000+00:00</t>
  </si>
  <si>
    <t>2022-10-06 06:47:21.919000+00:00</t>
  </si>
  <si>
    <t>Employee Wellness Handbook</t>
  </si>
  <si>
    <t>2022-01-20 07:50:21.506000+00:00</t>
  </si>
  <si>
    <t>2022-10-06 06:47:21.967000+00:00</t>
  </si>
  <si>
    <t>cont_r59Q6Z7aNWG0tg0bHJQQjNSF6gzfjEzvviVOu0LhGP3</t>
  </si>
  <si>
    <t>Nishant Garg</t>
  </si>
  <si>
    <t>lead_Z7ID39aUbzrCmchNcV6FDcTs8JWYYqQYAJ2JLEYLv6V</t>
  </si>
  <si>
    <t>Stetig Consulting Private Limited</t>
  </si>
  <si>
    <t>2022-09-21 05:59:55.329000+00:00</t>
  </si>
  <si>
    <t>2022-10-04 08:16:11.869000+00:00</t>
  </si>
  <si>
    <t>Shriram Kulkarni</t>
  </si>
  <si>
    <t>Glengarry</t>
  </si>
  <si>
    <t>2021-12-09 09:17:51.629000+00:00</t>
  </si>
  <si>
    <t>2022-10-20 11:45:53.782000+00:00</t>
  </si>
  <si>
    <t>Abhishek Chauhan</t>
  </si>
  <si>
    <t>cont_ZbCxE58nO2ABgRG819cg4No0lxbzQMkP8AmOUvYAa4V</t>
  </si>
  <si>
    <t>Mrinal Kumar</t>
  </si>
  <si>
    <t>GMC (Fresh)</t>
  </si>
  <si>
    <t>lead_RuMz0sc1w65J6d89xU0ohPuKPp7qbI39xNLj7zbUyx1</t>
  </si>
  <si>
    <t>Navriti Technologies</t>
  </si>
  <si>
    <t>Pranav Kenjale</t>
  </si>
  <si>
    <t>user_ojX3B6giQCeKnOjqd4gdwXUl0CqqHMXNORvxR6POXn6</t>
  </si>
  <si>
    <t>2022-07-25 11:41:20.811000+00:00</t>
  </si>
  <si>
    <t>2022-10-04 05:31:44.480000+00:00</t>
  </si>
  <si>
    <t>Education; IT Services &amp; IT Consulting</t>
  </si>
  <si>
    <t>Deepak Yadav</t>
  </si>
  <si>
    <t>2022-02-06 08:47:16.865000+00:00</t>
  </si>
  <si>
    <t>2022-10-10 07:32:49.330000+00:00</t>
  </si>
  <si>
    <t>7/29/22</t>
  </si>
  <si>
    <t>cont_oNSf2Lb6Z7pSfqthzkPhezyuejZK6sleZlYLaXdbLb5</t>
  </si>
  <si>
    <t>Sujata Deahpande</t>
  </si>
  <si>
    <t>lead_UTHdtz7EElpMsXnZ2AlkXXtZZCYGTnBsEFNHdYPT7Ag</t>
  </si>
  <si>
    <t>Shubham Biz</t>
  </si>
  <si>
    <t>user_k8sSUtRXfYEMul9CBIF4ZOmv3vnev5cdEvVZbtETMKp</t>
  </si>
  <si>
    <t>2022-06-10 10:44:13.558000+00:00</t>
  </si>
  <si>
    <t>2022-10-04 07:11:48.049000+00:00</t>
  </si>
  <si>
    <t>Others</t>
  </si>
  <si>
    <t>Arunkumar Dubey</t>
  </si>
  <si>
    <t>2022-06-10 10:39:25.801000+00:00</t>
  </si>
  <si>
    <t>2022-10-04 07:11:48.090000+00:00</t>
  </si>
  <si>
    <t>Kashif Ahmad</t>
  </si>
  <si>
    <t>stat_FKdNPXXuhXKKBjrSCi23zNHNqbRdSPZ9hl2qCMmtVnP</t>
  </si>
  <si>
    <t>Negotiation</t>
  </si>
  <si>
    <t>cont_xPvykNkdSTRQdfPSx4XRgUPWFfyPFRjfjNJJMsd0ky5</t>
  </si>
  <si>
    <t>Kavitha</t>
  </si>
  <si>
    <t>GTL Fresh</t>
  </si>
  <si>
    <t>lead_M60SojAWmZTB8lViR9mhSpF66u7fWllGtbvysBFnuhi</t>
  </si>
  <si>
    <t>Peoplelogic Business Solutions Private Limited</t>
  </si>
  <si>
    <t>user_LKRhV6rhcBe0uL8u70UUGeDjbMupuho4TaiAOCbT7HT</t>
  </si>
  <si>
    <t>2022-09-26 12:25:20.253000+00:00</t>
  </si>
  <si>
    <t>2022-10-03 08:19:21.306000+00:00</t>
  </si>
  <si>
    <t>HR / Staffing / Recruitment</t>
  </si>
  <si>
    <t>Siddharth Angolkar</t>
  </si>
  <si>
    <t>2022-01-21 12:09:28.998000+00:00</t>
  </si>
  <si>
    <t>2022-10-03 08:19:21.380000+00:00</t>
  </si>
  <si>
    <t>GTL</t>
  </si>
  <si>
    <t>Chetan Kumar</t>
  </si>
  <si>
    <t>cont_5hiQVHU7i0NEHQKjXEP9aexVRLblgGo1QgCK1Fw9svb</t>
  </si>
  <si>
    <t>Sachin Bansode</t>
  </si>
  <si>
    <t>GPA - Renewal</t>
  </si>
  <si>
    <t>lead_r8betWF4Rzh9gdA3FSfgh05riB1oaI04zApJ7ckabaW</t>
  </si>
  <si>
    <t>G M Fabrics Pvt Ltd</t>
  </si>
  <si>
    <t>Shreenath Bhat</t>
  </si>
  <si>
    <t>user_hAuUqCTCw5r4tCUrswIWPSW7LJ1XIBbttZVmJkxmzGq</t>
  </si>
  <si>
    <t>2022-05-13 11:12:52.580000+00:00</t>
  </si>
  <si>
    <t>2022-10-02 04:51:27.309000+00:00</t>
  </si>
  <si>
    <t>user_vMd4rmcrSbjykdyL2J7rrYn84SWdcNc5FKligrmItPw</t>
  </si>
  <si>
    <t>Vaccine inbound</t>
  </si>
  <si>
    <t>2021-05-03 12:21:12.407000+00:00</t>
  </si>
  <si>
    <t>2022-10-02 04:51:27.340000+00:00</t>
  </si>
  <si>
    <t>Akash Singh</t>
  </si>
  <si>
    <t>cont_kzutZgj8nBkjrFWd8JC31sbBehF5h0GbVrkYgIldUcz</t>
  </si>
  <si>
    <t>Chandini  CD</t>
  </si>
  <si>
    <t>GMC-Renewal</t>
  </si>
  <si>
    <t>lead_xYZgyOHGVuvcallnKvXjQVYBuRXLOgyWMW8qYvGYTqY</t>
  </si>
  <si>
    <t>Advantech India</t>
  </si>
  <si>
    <t>user_a8nqX3z7ISW88f172GrmiROpYjjP29QrWrDfKdMgnvc</t>
  </si>
  <si>
    <t>2022-09-05 06:36:42.485000+00:00</t>
  </si>
  <si>
    <t>2022-10-02 15:01:41.884000+00:00</t>
  </si>
  <si>
    <t>2022-04-16 03:13:57.980000+00:00</t>
  </si>
  <si>
    <t>2022-10-02 15:01:41.944000+00:00</t>
  </si>
  <si>
    <t>Aditya Binani</t>
  </si>
  <si>
    <t>stat_Bh0lNV2usJkCLD6fjWneAqpmASEbmvomDaal7U02FV1</t>
  </si>
  <si>
    <t>Demo Scheduled</t>
  </si>
  <si>
    <t>lead_GPjel73tNPrxkU5nzlyX9KY1G6cBkmYYOf4ZuRd5Ivt</t>
  </si>
  <si>
    <t>EnFuse Solutions (Fresh)</t>
  </si>
  <si>
    <t>Kanchan Kothari</t>
  </si>
  <si>
    <t>user_g5Yw4Z4XnIbmcGhJO80vdtFdd5ElcDlgYO3q8l82ODn</t>
  </si>
  <si>
    <t>2022-07-18 12:16:00.430000+00:00</t>
  </si>
  <si>
    <t>2022-10-03 07:01:07.286000+00:00</t>
  </si>
  <si>
    <t>user_PApNwMjp7lPIEBp7acretouakdtYNVHpPO9ja9KoR5D</t>
  </si>
  <si>
    <t>Pallab Gupta</t>
  </si>
  <si>
    <t>2022-07-15 15:20:36.538000+00:00</t>
  </si>
  <si>
    <t>2022-10-03 07:01:07.377000+00:00</t>
  </si>
  <si>
    <t>Naveen Kumar</t>
  </si>
  <si>
    <t>cont_tjpoCgAYp2b5udguvh58h04JVXNFJxeUnjH515EnUkW</t>
  </si>
  <si>
    <t>Vinita</t>
  </si>
  <si>
    <t>lead_dYog8GjIKFPlA4ZyazJypuqFb9VXVRBHOEtsekl6rMQ</t>
  </si>
  <si>
    <t>Suyog Telematics Limited</t>
  </si>
  <si>
    <t>2022-09-13 09:16:28.783000+00:00</t>
  </si>
  <si>
    <t>2022-10-02 04:50:14.581000+00:00</t>
  </si>
  <si>
    <t>Telecommunications</t>
  </si>
  <si>
    <t>ICICI</t>
  </si>
  <si>
    <t>March; September</t>
  </si>
  <si>
    <t>2022-08-09 13:36:29.037000+00:00</t>
  </si>
  <si>
    <t>2022-10-10 16:24:03.961000+00:00</t>
  </si>
  <si>
    <t>GMC - Renewal, using Bajaj right now</t>
  </si>
  <si>
    <t>2022-05-13 11:11:37.332000+00:00</t>
  </si>
  <si>
    <t>2022-10-02 04:51:18.812000+00:00</t>
  </si>
  <si>
    <t>lead_6PDTGwWyxBwJ2f0E8NaQvbQnTtYToKLk9Wmfs4ScGOd</t>
  </si>
  <si>
    <t>Damani Shipping Private Ltd.</t>
  </si>
  <si>
    <t>2022-08-04 11:53:14.817000+00:00</t>
  </si>
  <si>
    <t>2022-10-02 04:49:48.495000+00:00</t>
  </si>
  <si>
    <t>Transportation &amp; Logistics</t>
  </si>
  <si>
    <t>2022-08-01 10:00:15.593000+00:00</t>
  </si>
  <si>
    <t>2022-10-03 10:11:18.780000+00:00</t>
  </si>
  <si>
    <t>cont_OqEtBJj9Wssam7QmLpoHhsTzbiB4xIiR6GfIXieP7gX</t>
  </si>
  <si>
    <t>Anupal Banerjee</t>
  </si>
  <si>
    <t>lead_p5MCnOr05JdSXktP1qKiwBT8gp1Z85P7anXG9oUE5tp</t>
  </si>
  <si>
    <t>Financial Software &amp; Systems Pvt Limited</t>
  </si>
  <si>
    <t>2022-08-26 06:27:34.861000+00:00</t>
  </si>
  <si>
    <t>2022-10-02 03:56:31.888000+00:00</t>
  </si>
  <si>
    <t>2022-03-16 13:11:37+00:00</t>
  </si>
  <si>
    <t>user_228eUmsdKIb9OItgmiDq1zD4aPZ1eqiapbaLAGeBf8g</t>
  </si>
  <si>
    <t>Bhairavi Jog</t>
  </si>
  <si>
    <t>Anjali Nishu</t>
  </si>
  <si>
    <t>2021-04-24 10:08:22.319000+00:00</t>
  </si>
  <si>
    <t>2022-10-20 10:28:33.266000+00:00</t>
  </si>
  <si>
    <t>GMC; GPA; GTL</t>
  </si>
  <si>
    <t>GPA (Renewal)</t>
  </si>
  <si>
    <t>lead_BSCoNCNKjTbQC4aFWUcQ00BZ1yTKXFcR6U4syHKGivz</t>
  </si>
  <si>
    <t>Nexdigm</t>
  </si>
  <si>
    <t>2022-07-22 12:28:55.587000+00:00</t>
  </si>
  <si>
    <t>2022-10-02 04:45:35.941000+00:00</t>
  </si>
  <si>
    <t>2020-08-20 09:04:45+00:00</t>
  </si>
  <si>
    <t>Essential HR Policies</t>
  </si>
  <si>
    <t>2020-12-06 09:55:46.976000+00:00</t>
  </si>
  <si>
    <t>2022-10-02 04:48:20.382000+00:00</t>
  </si>
  <si>
    <t>GMC (Self)</t>
  </si>
  <si>
    <t>2022-07-22 12:28:13.872000+00:00</t>
  </si>
  <si>
    <t>2022-10-02 04:45:26.315000+00:00</t>
  </si>
  <si>
    <t>cont_iMsdLCyRVtuKwS3ism1BnOUlOmMIvs6W5oVlAJucqr5</t>
  </si>
  <si>
    <t>Mansi Kulkarni</t>
  </si>
  <si>
    <t>lead_EbCjQavkcixn3q56EYr3tweNPzpUcp750JVNJ3chetf</t>
  </si>
  <si>
    <t>Hummingbird Web Solutions Private Limited</t>
  </si>
  <si>
    <t>2022-08-19 10:35:25.075000+00:00</t>
  </si>
  <si>
    <t>2022-09-30 11:31:24.958000+00:00</t>
  </si>
  <si>
    <t>Aditya Birla, ICICI PRUDENTIAL</t>
  </si>
  <si>
    <t>2022-05-18 04:34:35.480000+00:00</t>
  </si>
  <si>
    <t>2022-10-12 10:12:11.780000+00:00</t>
  </si>
  <si>
    <t>Manish Balpande</t>
  </si>
  <si>
    <t>lead_TSt8sbDnLwStMkBkVC4ehqOlZUUzze6orztANh5TTtv</t>
  </si>
  <si>
    <t>Kenresearch</t>
  </si>
  <si>
    <t>user_8jx3L2CDfrbzNnwYUv6Plfha6VxaSGsqcbTXR3sIBZi</t>
  </si>
  <si>
    <t>2022-02-08 11:48:51.841000+00:00</t>
  </si>
  <si>
    <t>2022-09-30 10:52:07.172000+00:00</t>
  </si>
  <si>
    <t>2022-01-21 11:12:02.280000+00:00</t>
  </si>
  <si>
    <t>2022-10-20 12:00:00.450000+00:00</t>
  </si>
  <si>
    <t>GPA Renewal</t>
  </si>
  <si>
    <t>2022-08-19 10:38:12.346000+00:00</t>
  </si>
  <si>
    <t>2022-09-30 11:31:52.148000+00:00</t>
  </si>
  <si>
    <t>Vivek Singh</t>
  </si>
  <si>
    <t>cont_jy6RgRpoDWVbGGYHWruVBQuKey4ASs57M2HX4G0KrPQ</t>
  </si>
  <si>
    <t>Swapna Samal</t>
  </si>
  <si>
    <t>lead_mfY6h0nKCy8VvjUUY0W2ZpbxROOp3HPzEKi1F4Us81n</t>
  </si>
  <si>
    <t>Quinbay</t>
  </si>
  <si>
    <t>user_6dalmZ7hmWD47jhCVGdU1SSEcFMsz9rWtW2jPORgJvj</t>
  </si>
  <si>
    <t>2022-09-15 11:32:02.984000+00:00</t>
  </si>
  <si>
    <t>2022-09-30 10:41:13.853000+00:00</t>
  </si>
  <si>
    <t>Yogesh Shukla</t>
  </si>
  <si>
    <t>January; October</t>
  </si>
  <si>
    <t>2022-02-22 05:07:31.719000+00:00</t>
  </si>
  <si>
    <t>2022-10-19 12:59:09.010000+00:00</t>
  </si>
  <si>
    <t>cont_PGboaRS0IJLFZbtNOQyDFo2SOzOIfwxJ5WkMbZNgY3L</t>
  </si>
  <si>
    <t>Rachna</t>
  </si>
  <si>
    <t>GMC-Fresh</t>
  </si>
  <si>
    <t>lead_Dooo5lPgRE5dyyAgAJpJPeTutFb0RI3oXqjCpry0L24</t>
  </si>
  <si>
    <t>Definedge Solution(fresh)</t>
  </si>
  <si>
    <t>2022-06-22 06:16:38.294000+00:00</t>
  </si>
  <si>
    <t>2022-09-30 10:31:44.166000+00:00</t>
  </si>
  <si>
    <t>Yogesh Paigude</t>
  </si>
  <si>
    <t>2022-04-07 08:10:56.776000+00:00</t>
  </si>
  <si>
    <t>2022-09-30 10:31:44.235000+00:00</t>
  </si>
  <si>
    <t>cont_LWM0QOTmn1Fiuqj3GYjtCDhIOsv7cyPs2v9ugc92gCc</t>
  </si>
  <si>
    <t>Reshal Melkar</t>
  </si>
  <si>
    <t>Policy closed with Magma HDI Final rate of 6.5L + GST with 2L SI. - The rate which we had was 6.7L + gst with 1.5L SI. - LOST</t>
  </si>
  <si>
    <t>lead_Fv3vu2WuiSxjSUTd4QeDWjeFt7lJqc0oGzmzWvAE2ll</t>
  </si>
  <si>
    <t>HTL Aircon Pvt. ltd.</t>
  </si>
  <si>
    <t>2022-06-02 11:15:08.239000+00:00</t>
  </si>
  <si>
    <t>2022-09-30 09:18:57.407000+00:00</t>
  </si>
  <si>
    <t>2021-07-06 07:08:54.510000+00:00</t>
  </si>
  <si>
    <t>2022-10-08 06:54:31.445000+00:00</t>
  </si>
  <si>
    <t>Moziez Chamadia</t>
  </si>
  <si>
    <t>cont_ryEjxwJHD2RKny4orezizTbCWnflgLZ1JcFWCPZG875</t>
  </si>
  <si>
    <t>Sneha Mishra</t>
  </si>
  <si>
    <t>lead_Nh7BLVaRbopA5h0BX7pmSJm2OMO17P3QEM7ytgaNWul</t>
  </si>
  <si>
    <t>The Annet Group</t>
  </si>
  <si>
    <t>Aishwarya Nyayadhish</t>
  </si>
  <si>
    <t>user_IgNfKH7wuLLjHvexoMm2PXWcnF3zYft0ZbMTyfwKRUg</t>
  </si>
  <si>
    <t>2022-06-10 11:04:57.223000+00:00</t>
  </si>
  <si>
    <t>2022-09-30 08:42:32.407000+00:00</t>
  </si>
  <si>
    <t>user_6hRQhcoLhZEDUBYaw3vS7rv6T5582sGfXq4jNRqTfUU</t>
  </si>
  <si>
    <t>2022-05-05 04:57:21.637000+00:00</t>
  </si>
  <si>
    <t>2022-09-30 08:43:56.401000+00:00</t>
  </si>
  <si>
    <t>cont_jCpp0OlCQTsSvD5fPkytHT327cpWGNQZOkt6vJA9EhO</t>
  </si>
  <si>
    <t>Shona Prabhu</t>
  </si>
  <si>
    <t>lost despite having exclusive mandate - We did not have the rates</t>
  </si>
  <si>
    <t>lead_WaNA81vQWd5zVVl7QADi7Ysu2kk5gihdq4R6qtSy1uH</t>
  </si>
  <si>
    <t>Drishti Group</t>
  </si>
  <si>
    <t>Daniel Patra</t>
  </si>
  <si>
    <t>2022-07-28 06:17:04.195000+00:00</t>
  </si>
  <si>
    <t>2022-09-30 09:14:34.430000+00:00</t>
  </si>
  <si>
    <t>user_doWYUHOvQ3f5K3ugoH7kbrXnoPuCbasVEsKoA9COWQo</t>
  </si>
  <si>
    <t>2022-07-07 05:48:35.704000+00:00</t>
  </si>
  <si>
    <t>2022-10-11 08:18:05.508000+00:00</t>
  </si>
  <si>
    <t>cont_nydGuKs7tDcTOecVyojvhc8IzIICtKNMQ82SOCofOdS</t>
  </si>
  <si>
    <t>Preethi Santos</t>
  </si>
  <si>
    <t>lead_L9lVWJKIjdkGbNOHuWyADDiyVLkJaoN8XqeGAz6wHs0</t>
  </si>
  <si>
    <t>Game Taco</t>
  </si>
  <si>
    <t>2022-09-23 06:51:18.938000+00:00</t>
  </si>
  <si>
    <t>2022-09-30 07:26:55.166000+00:00</t>
  </si>
  <si>
    <t>Sports &amp; Entertainment</t>
  </si>
  <si>
    <t>2022-02-07 06:54:08.115000+00:00</t>
  </si>
  <si>
    <t>2022-09-30 07:26:55.216000+00:00</t>
  </si>
  <si>
    <t>cont_AbgTVSaVHSXzP5m9iYmwItu4FMC406Y9L6JLy9qI95w</t>
  </si>
  <si>
    <t>Amit</t>
  </si>
  <si>
    <t>lead_efyYiqi8d11mtDrDPd3hHLPuJrr316ETbef84Nq2Px1</t>
  </si>
  <si>
    <t>Finaleap Pvt. Ltd.</t>
  </si>
  <si>
    <t>2022-08-10 10:14:12.971000+00:00</t>
  </si>
  <si>
    <t>2022-09-30 06:01:32.162000+00:00</t>
  </si>
  <si>
    <t>2021-09-03 06:03:49+00:00</t>
  </si>
  <si>
    <t>Komal Chougale</t>
  </si>
  <si>
    <t>Employee Count 15</t>
  </si>
  <si>
    <t>2021-09-03 06:06:35.337000+00:00</t>
  </si>
  <si>
    <t>2022-09-30 06:01:32.209000+00:00</t>
  </si>
  <si>
    <t>lead_0vhPtfSpbdTaUyCBrHJvQr7gyvfjZueXqk9OAcnGlkV</t>
  </si>
  <si>
    <t>Unitherm Engineers</t>
  </si>
  <si>
    <t>2022-08-23 09:00:22.807000+00:00</t>
  </si>
  <si>
    <t>2022-09-30 07:23:09.638000+00:00</t>
  </si>
  <si>
    <t>2020-08-26 02:33:06+00:00</t>
  </si>
  <si>
    <t>Facebook</t>
  </si>
  <si>
    <t>Affiliate; Cold Call; Gated Content</t>
  </si>
  <si>
    <t>2020-12-06 09:48:41.993000+00:00</t>
  </si>
  <si>
    <t>2022-10-15 17:53:45.563000+00:00</t>
  </si>
  <si>
    <t>Unqualified as there's no GPA Policy</t>
  </si>
  <si>
    <t>2022-09-23 06:52:02.988000+00:00</t>
  </si>
  <si>
    <t>2022-09-30 07:26:36.350000+00:00</t>
  </si>
  <si>
    <t>cont_8gA5jx02STarEaMFpk3lG9acpYQFcaEmTarcWbPeEwu</t>
  </si>
  <si>
    <t>Prashant Thakare</t>
  </si>
  <si>
    <t>GPA - Fresh</t>
  </si>
  <si>
    <t>lead_xKlqBZDR5NbUqjVMep8j4SvOW3wVRFl5FpNnHXI4WWw</t>
  </si>
  <si>
    <t>Bpointer Technologies Pvt Ltd</t>
  </si>
  <si>
    <t>2022-06-08 09:33:50.972000+00:00</t>
  </si>
  <si>
    <t>2022-09-30 05:47:43.330000+00:00</t>
  </si>
  <si>
    <t>Winning talent beyond salary</t>
  </si>
  <si>
    <t>2022-03-09 05:21:49.488000+00:00</t>
  </si>
  <si>
    <t>2022-09-30 05:47:50.661000+00:00</t>
  </si>
  <si>
    <t>GMC - Fresh</t>
  </si>
  <si>
    <t>2022-06-08 09:33:26.180000+00:00</t>
  </si>
  <si>
    <t>2022-09-30 05:47:36.054000+00:00</t>
  </si>
  <si>
    <t>GTL - Fresh</t>
  </si>
  <si>
    <t>2022-06-08 09:34:17.271000+00:00</t>
  </si>
  <si>
    <t>2022-09-30 05:47:50.593000+00:00</t>
  </si>
  <si>
    <t>cont_F0CZ4IwsFREPUww6OlUjgJbbTCPBZktZd7XE3WTeGfn</t>
  </si>
  <si>
    <t>Himani Garg</t>
  </si>
  <si>
    <t>GMC (Renewal)</t>
  </si>
  <si>
    <t>lead_B0oEGEnBnNxGYXNosYsqM96Pbi6EUS3JARNO7J3RmeC</t>
  </si>
  <si>
    <t>Linkdigi Spaces Pvt Ltd</t>
  </si>
  <si>
    <t>user_x9AtbGLhDmWYC9XAmYdfwBt9yiXbgMhBuZpIoFuN8Cd</t>
  </si>
  <si>
    <t>2022-09-21 10:48:59.349000+00:00</t>
  </si>
  <si>
    <t>2022-09-30 05:12:58.115000+00:00</t>
  </si>
  <si>
    <t>Warm Referral</t>
  </si>
  <si>
    <t>2022-09-21 10:46:56.117000+00:00</t>
  </si>
  <si>
    <t>2022-10-06 06:57:29.739000+00:00</t>
  </si>
  <si>
    <t>cont_qr76aTh52e5YIz68fLpA0nVV9pAjMy0JLwXxt554jF9</t>
  </si>
  <si>
    <t>Rustom Patel</t>
  </si>
  <si>
    <t>lead_VvOt4QumUuCP7K9CTxj2pzawWyc88Q1qqBoB38ME2cY</t>
  </si>
  <si>
    <t>Finolex Plasson</t>
  </si>
  <si>
    <t>2022-09-01 06:26:50.907000+00:00</t>
  </si>
  <si>
    <t>2022-09-30 04:10:43.783000+00:00</t>
  </si>
  <si>
    <t>2021-01-08 06:17:13.093000+00:00</t>
  </si>
  <si>
    <t>2022-10-02 06:04:55.766000+00:00</t>
  </si>
  <si>
    <t>They were favouring us till a day back . But they got lower quotes as compared to us and decided to go ahead owing to the management's decision. they haven't yet disclosed the brokers and insurer's name . Following up for the same</t>
  </si>
  <si>
    <t>lead_OMJM8xYXwf0G27oE7UoJ92OBrgRbxeS6JOJal4kQc8y</t>
  </si>
  <si>
    <t>White Rivers Media</t>
  </si>
  <si>
    <t>2022-08-30 12:55:04.097000+00:00</t>
  </si>
  <si>
    <t>2022-09-30 02:29:49.386000+00:00</t>
  </si>
  <si>
    <t>Lead Magnet Lead</t>
  </si>
  <si>
    <t>2021-09-01 15:34:04.111000+00:00</t>
  </si>
  <si>
    <t>2022-09-30 02:29:49.439000+00:00</t>
  </si>
  <si>
    <t>GMC ren policy for 80 offshore crew emp</t>
  </si>
  <si>
    <t>2022-08-18 11:36:04.463000+00:00</t>
  </si>
  <si>
    <t>2022-09-30 01:50:08.039000+00:00</t>
  </si>
  <si>
    <t>Sonal Paithankar</t>
  </si>
  <si>
    <t>cont_HZV41I72ylSsippdnAaMjoLB1cY3AO6MEiIedKsGMKi</t>
  </si>
  <si>
    <t>Sahitya Rajan</t>
  </si>
  <si>
    <t>GMC - Renewal</t>
  </si>
  <si>
    <t>lead_r6TowEk6KWBjr1Men7AAdAUIelmQO2P8zuz1w4hE5yT</t>
  </si>
  <si>
    <t>Scribe EMR Systems</t>
  </si>
  <si>
    <t>user_P3f70h2AcefBkFTBZpvA9LgDbjTmUIXkqdKqHJ5evwA</t>
  </si>
  <si>
    <t>Manojkumar Tinna</t>
  </si>
  <si>
    <t>2022-06-27 11:12:45.449000+00:00</t>
  </si>
  <si>
    <t>2022-09-30 01:20:18.351000+00:00</t>
  </si>
  <si>
    <t>2022-04-14 05:39:23+00:00</t>
  </si>
  <si>
    <t>Others; Professional Services</t>
  </si>
  <si>
    <t>Gated Content; Inbound</t>
  </si>
  <si>
    <t>Employee Count 200</t>
  </si>
  <si>
    <t>2022-02-02 08:43:48.411000+00:00</t>
  </si>
  <si>
    <t>2022-10-20 06:22:23.273000+00:00</t>
  </si>
  <si>
    <t>cont_1Ao3d05M3e13MBU80DgMCbPV3Eyv6SFBjqbb0GXtztx</t>
  </si>
  <si>
    <t>Parveen Khan</t>
  </si>
  <si>
    <t>lead_NTPJCcmLfFSYjxMt8UN2PcM5n9Gn34HKMsZdttKbLgN</t>
  </si>
  <si>
    <t>Talent 500 by ANSR</t>
  </si>
  <si>
    <t>2022-08-18 09:16:30.541000+00:00</t>
  </si>
  <si>
    <t>2022-09-30 01:18:45.917000+00:00</t>
  </si>
  <si>
    <t>2022-01-17 05:03:03.129000+00:00</t>
  </si>
  <si>
    <t>2022-09-30 01:18:45.966000+00:00</t>
  </si>
  <si>
    <t>2022-08-01 06:24:03.520000+00:00</t>
  </si>
  <si>
    <t>2022-09-30 01:18:30.222000+00:00</t>
  </si>
  <si>
    <t>2022-08-01 06:24:41.798000+00:00</t>
  </si>
  <si>
    <t>2022-09-30 01:18:39.329000+00:00</t>
  </si>
  <si>
    <t>Vrushali Kummar</t>
  </si>
  <si>
    <t>cont_56bXfsWcpYGlekgAwocAWIWfrwbd4FtVFBOMjiday2G</t>
  </si>
  <si>
    <t>sunilkumara A</t>
  </si>
  <si>
    <t>GPA ren -</t>
  </si>
  <si>
    <t>lead_wZgIDTrLEkhYe0y5JrqouDmkHVV4WUhb0PfUhEn8qvN</t>
  </si>
  <si>
    <t>Manipal Group</t>
  </si>
  <si>
    <t>user_TZzywQwym26DjuswO479pxRhNKX152z8X1haCx2vcst</t>
  </si>
  <si>
    <t>2022-07-04 11:48:17.796000+00:00</t>
  </si>
  <si>
    <t>2022-09-29 15:50:53.481000+00:00</t>
  </si>
  <si>
    <t>Other</t>
  </si>
  <si>
    <t>Education; Manufacturing; Others</t>
  </si>
  <si>
    <t>Mr. E</t>
  </si>
  <si>
    <t>2022-07-04 11:30:18.242000+00:00</t>
  </si>
  <si>
    <t>2022-10-20 10:24:55.381000+00:00</t>
  </si>
  <si>
    <t>GMC ren - too late to quote</t>
  </si>
  <si>
    <t>2022-07-04 11:47:41.163000+00:00</t>
  </si>
  <si>
    <t>2022-09-29 15:50:04.193000+00:00</t>
  </si>
  <si>
    <t>Parental policy ren - too late to quote</t>
  </si>
  <si>
    <t>2022-07-04 11:50:06.891000+00:00</t>
  </si>
  <si>
    <t>2022-09-29 15:50:23.539000+00:00</t>
  </si>
  <si>
    <t>GTL Renewal</t>
  </si>
  <si>
    <t>2022-08-19 10:38:39.945000+00:00</t>
  </si>
  <si>
    <t>2022-09-29 12:33:26.694000+00:00</t>
  </si>
  <si>
    <t>cont_nVW3yohrA5zGuZbUyGnbzOluALEf8yDDvKnnPCpKZwQ</t>
  </si>
  <si>
    <t>Christopher Dowling</t>
  </si>
  <si>
    <t>lead_eNnbNB7BYJa2Li83ugikC257G8jVG4DN2cHn2iD7M0z</t>
  </si>
  <si>
    <t>Safe Harvest</t>
  </si>
  <si>
    <t>2022-09-15 05:52:42.735000+00:00</t>
  </si>
  <si>
    <t>2022-09-29 07:11:02.718000+00:00</t>
  </si>
  <si>
    <t>2022-07-08 16:37:15.395000+00:00</t>
  </si>
  <si>
    <t>2022-09-29 07:23:43.592000+00:00</t>
  </si>
  <si>
    <t>cont_s6SuXbTRV35MMSTkILcSL7Y09g86L3awVYaCVzpIyBe</t>
  </si>
  <si>
    <t>Brijmohan Jaiswal</t>
  </si>
  <si>
    <t>GMC Renewal(Mumbai branch)</t>
  </si>
  <si>
    <t>lead_MWpo0TixJ3gpVopW0b1oB28JKAFug7crTIorib1vqJp</t>
  </si>
  <si>
    <t>Comprehensive Support Services</t>
  </si>
  <si>
    <t>2022-09-23 10:42:17.046000+00:00</t>
  </si>
  <si>
    <t>2022-09-29 05:49:07.521000+00:00</t>
  </si>
  <si>
    <t>Yes</t>
  </si>
  <si>
    <t>Hospitality &amp; Travel</t>
  </si>
  <si>
    <t>Ravi Jaiswal; Yogesh Paigude</t>
  </si>
  <si>
    <t>July; September</t>
  </si>
  <si>
    <t>Elevation Investor</t>
  </si>
  <si>
    <t>2021-07-21 08:51:49.293000+00:00</t>
  </si>
  <si>
    <t>2022-10-02 05:59:44.930000+00:00</t>
  </si>
  <si>
    <t>cont_yKow3TvcJuJB5GApFhh4qKhsA68dO1lAGiNhUtXJvht</t>
  </si>
  <si>
    <t>Nikesh Hayaran</t>
  </si>
  <si>
    <t>GMC - Renewal, Phazcare is the existing broker</t>
  </si>
  <si>
    <t>lead_HjCUla7CxCV7WnSDIYm1cx2CC3ZEgUOaNEHaaQQFPpR</t>
  </si>
  <si>
    <t>Peoplegrove Tech Private Limited</t>
  </si>
  <si>
    <t>2022-07-18 11:30:46.676000+00:00</t>
  </si>
  <si>
    <t>2022-09-29 09:22:23.645000+00:00</t>
  </si>
  <si>
    <t>Shahid Shaikh</t>
  </si>
  <si>
    <t>2022-07-08 04:30:59.397000+00:00</t>
  </si>
  <si>
    <t>2022-10-17 07:38:05.687000+00:00</t>
  </si>
  <si>
    <t>lead_mXfSMxGCNZeaMMOPjLSjBy4AlbSJWdUHNvVlhgkCqqy</t>
  </si>
  <si>
    <t>Locon Solutions</t>
  </si>
  <si>
    <t>user_Iwn6da5WKkZqwUySK0oUuCb72pFP5WEm4zAb92ijqFe</t>
  </si>
  <si>
    <t>2022-09-12 06:34:46.694000+00:00</t>
  </si>
  <si>
    <t>2022-09-29 05:25:04.682000+00:00</t>
  </si>
  <si>
    <t>2022-09-12 06:33:43.457000+00:00</t>
  </si>
  <si>
    <t>2022-10-18 15:58:37.071000+00:00</t>
  </si>
  <si>
    <t>lead_uxzcpfeKI79kusD2zsZBiAuFLDrqsJx1YTgdLMOBP9a</t>
  </si>
  <si>
    <t>PropTiger.com</t>
  </si>
  <si>
    <t>2022-07-05 12:40:56.166000+00:00</t>
  </si>
  <si>
    <t>2022-09-29 05:22:58.237000+00:00</t>
  </si>
  <si>
    <t>Construction &amp; Real Estate</t>
  </si>
  <si>
    <t>Insurer Database</t>
  </si>
  <si>
    <t>AM is Abhishek Wahane,Lead Magnet Lead</t>
  </si>
  <si>
    <t>2021-09-08 04:26:58.381000+00:00</t>
  </si>
  <si>
    <t>2022-10-18 15:58:36.868000+00:00</t>
  </si>
  <si>
    <t>lead_FQmFFHLUKHwa86to5tDp3yxGNp3skzVqGSz90WiPMiH</t>
  </si>
  <si>
    <t>Telmax</t>
  </si>
  <si>
    <t>2022-08-24 06:36:15.325000+00:00</t>
  </si>
  <si>
    <t>2022-09-29 05:09:12.042000+00:00</t>
  </si>
  <si>
    <t>2022-07-04 09:23:19.212000+00:00</t>
  </si>
  <si>
    <t>2022-09-29 05:09:24.013000+00:00</t>
  </si>
  <si>
    <t>cont_UgvYDhhjiFgxOr9OuWZOonBMf3FojDX051KbWi1ayCP</t>
  </si>
  <si>
    <t>Murugesh</t>
  </si>
  <si>
    <t>lead_ag1QI1frykkhd7HRaZDBLsyUidavOuGjdOA0qXk9D3J</t>
  </si>
  <si>
    <t>City Info Services</t>
  </si>
  <si>
    <t>2022-08-23 07:18:35.425000+00:00</t>
  </si>
  <si>
    <t>2022-09-29 05:07:18.020000+00:00</t>
  </si>
  <si>
    <t>2022-03-14 02:47:14.395000+00:00</t>
  </si>
  <si>
    <t>2022-09-29 05:07:18.264000+00:00</t>
  </si>
  <si>
    <t>2022-08-23 07:17:47.029000+00:00</t>
  </si>
  <si>
    <t>2022-09-29 05:07:03.953000+00:00</t>
  </si>
  <si>
    <t>2022-08-23 07:18:08.157000+00:00</t>
  </si>
  <si>
    <t>2022-09-29 05:07:11.824000+00:00</t>
  </si>
  <si>
    <t>cont_VAABzp8iKZmnGxF1ovoA9Kc4hG2JIWX1P2YtxNjdeNi</t>
  </si>
  <si>
    <t>Mukesh Tiwari</t>
  </si>
  <si>
    <t>GTL - 3 times CTC</t>
  </si>
  <si>
    <t>lead_AAGNdTHyvUavntS9FjMI5iruLvuYZs1ejj6R1L9a8H5</t>
  </si>
  <si>
    <t>Seventy Seven Entertainment Private Limited</t>
  </si>
  <si>
    <t>user_N52PP2uP2VZc2gm0nhh6CNFSif4n85g1cdxoNFd9ct0</t>
  </si>
  <si>
    <t>2022-05-27 06:08:29.751000+00:00</t>
  </si>
  <si>
    <t>2022-09-29 04:04:12.714000+00:00</t>
  </si>
  <si>
    <t>2021-11-15 10:04:28.630000+00:00</t>
  </si>
  <si>
    <t>2022-09-29 04:04:12.769000+00:00</t>
  </si>
  <si>
    <t>cont_CNiBWVoFwEgBCKNtoE9gZzYu2zXxJytUvZuuKAxtIyH</t>
  </si>
  <si>
    <t>Shamkant Bhavsar</t>
  </si>
  <si>
    <t>GMC - Fresh for 38 employees; 1+5; 5 Lakh cover. Client still not sure</t>
  </si>
  <si>
    <t>lead_stQIwqTlufxHJ8Uif6OlpfbuFGVXyZqzId31hOIMTrC</t>
  </si>
  <si>
    <t>Esmech Equipment Pvt. Ltd.</t>
  </si>
  <si>
    <t>2022-07-21 05:49:33.354000+00:00</t>
  </si>
  <si>
    <t>2022-09-29 04:04:57.379000+00:00</t>
  </si>
  <si>
    <t>2022-04-03 18:13:55.077000+00:00</t>
  </si>
  <si>
    <t>2022-09-29 04:04:57.443000+00:00</t>
  </si>
  <si>
    <t>cont_OJOVBkFMWECmm4vJP3YRjQcjTITRNHDTvSaVVOmjfXF</t>
  </si>
  <si>
    <t>Sanket</t>
  </si>
  <si>
    <t>40 employees</t>
  </si>
  <si>
    <t>lead_0ahrtDRdJLxRL4PCeMgMoRBcE1c6l7N5SpyRasSsEu8</t>
  </si>
  <si>
    <t>Citius Communications Pvt. Ltd.</t>
  </si>
  <si>
    <t>2022-02-02 10:12:11.866000+00:00</t>
  </si>
  <si>
    <t>2022-09-29 05:04:10.786000+00:00</t>
  </si>
  <si>
    <t>2020-10-03 06:39:44+00:00</t>
  </si>
  <si>
    <t>2020-12-06 09:49:43.330000+00:00</t>
  </si>
  <si>
    <t>2022-09-29 05:04:10.841000+00:00</t>
  </si>
  <si>
    <t>GMC - Renewal in September for 100. Management has decided to go with Marsh due to Global Mandate</t>
  </si>
  <si>
    <t>2022-05-27 06:03:05.427000+00:00</t>
  </si>
  <si>
    <t>2022-09-29 04:03:57.260000+00:00</t>
  </si>
  <si>
    <t>cont_Ru0qkKMl3zdKksrUlAcffbPXDb1jCyG4m0LYMsZH2yX</t>
  </si>
  <si>
    <t>Praveen</t>
  </si>
  <si>
    <t>lead_TjoQ6gPRwkhIpZHoLxtW0MMzPBpTnoTUaXsXVfpuzgS</t>
  </si>
  <si>
    <t>ConnectM</t>
  </si>
  <si>
    <t>Vikas Raj</t>
  </si>
  <si>
    <t>2022-09-16 10:20:13.672000+00:00</t>
  </si>
  <si>
    <t>2022-09-28 13:16:08.414000+00:00</t>
  </si>
  <si>
    <t>user_BtmkQ6xvtDyCMLstiH7YmmQURsFQdjarGcnSBd9UgEk</t>
  </si>
  <si>
    <t>2022-09-16 10:04:49.574000+00:00</t>
  </si>
  <si>
    <t>2022-09-30 10:33:58.694000+00:00</t>
  </si>
  <si>
    <t>cont_PzyFeE1dDXCSFk605UtjkvAK2JarMl4Bj2S8Wf35xBC</t>
  </si>
  <si>
    <t>Lalit Malpe</t>
  </si>
  <si>
    <t>2022-09-05 10:04:13.961000+00:00</t>
  </si>
  <si>
    <t>2022-09-28 12:21:38.351000+00:00</t>
  </si>
  <si>
    <t>cont_hQJmXDM5abhoaUHwSPae6J1N1wzLsL2ZDlO5vhF6B4T</t>
  </si>
  <si>
    <t>Navyashree SN</t>
  </si>
  <si>
    <t>Closed with incumbent Secure now</t>
  </si>
  <si>
    <t>lead_XaqIABgOtiCwLsOpxRlAmfa3JqxVoEExoOZcVUDif6P</t>
  </si>
  <si>
    <t>Perfaware</t>
  </si>
  <si>
    <t>2022-06-29 07:04:26.034000+00:00</t>
  </si>
  <si>
    <t>2022-09-28 10:29:32.469000+00:00</t>
  </si>
  <si>
    <t>2022-01-18 05:54:18.831000+00:00</t>
  </si>
  <si>
    <t>2022-09-28 10:29:32.496000+00:00</t>
  </si>
  <si>
    <t>cont_ROy2mJh5KS3BIJaVzWhUJPyv2xuoMRH4OAFeRdFBrdO</t>
  </si>
  <si>
    <t>Praveen Gaikwad</t>
  </si>
  <si>
    <t>Liability</t>
  </si>
  <si>
    <t>lead_LVVEAGuSZQV5Q4MxSLZqdTAakklAVIQvaUnBnRwZ63T</t>
  </si>
  <si>
    <t>Kagome food's India</t>
  </si>
  <si>
    <t>2022-09-08 08:36:43.695000+00:00</t>
  </si>
  <si>
    <t>2022-09-28 10:37:20.239000+00:00</t>
  </si>
  <si>
    <t>Kunal Hire; Shriram Kulkarni</t>
  </si>
  <si>
    <t>August; November; September</t>
  </si>
  <si>
    <t>2022-07-15 08:14:52.416000+00:00</t>
  </si>
  <si>
    <t>2022-10-19 09:53:01.241000+00:00</t>
  </si>
  <si>
    <t>Parental</t>
  </si>
  <si>
    <t>2022-09-01 06:23:57.491000+00:00</t>
  </si>
  <si>
    <t>2022-09-28 10:37:04.939000+00:00</t>
  </si>
  <si>
    <t>lead_EUmJeSnIzop9wjIkXtneAJq22aQqwLv9LMTmQwreVkG</t>
  </si>
  <si>
    <t>RS Infra Transmission</t>
  </si>
  <si>
    <t>2022-09-13 06:25:09.877000+00:00</t>
  </si>
  <si>
    <t>2022-09-28 07:15:40.994000+00:00</t>
  </si>
  <si>
    <t>Noida</t>
  </si>
  <si>
    <t>Downloaded the guide: Employee Wellness Handbook</t>
  </si>
  <si>
    <t>2021-12-07 11:10:43.107000+00:00</t>
  </si>
  <si>
    <t>2022-09-30 10:12:27.693000+00:00</t>
  </si>
  <si>
    <t>cont_eN11bmEzR4kWNg2mWoleaf5FalxCDJ29v8lNBAKXbo0</t>
  </si>
  <si>
    <t>Priya Wadhwa Rego</t>
  </si>
  <si>
    <t>lead_nN9kzjMrwwGQ2fHfoZmsefAalDaNxKGtF7V7drgspN4</t>
  </si>
  <si>
    <t>COMMVERSION SOLUTIONS PRIVATE LIMITED</t>
  </si>
  <si>
    <t>2022-07-29 07:37:53.828000+00:00</t>
  </si>
  <si>
    <t>2022-09-28 07:03:04.587000+00:00</t>
  </si>
  <si>
    <t>2022-07-12 04:12:01.894000+00:00</t>
  </si>
  <si>
    <t>2022-09-28 07:03:04.640000+00:00</t>
  </si>
  <si>
    <t>cont_ssEGD4C3WeVy72nt8J5BwzlmP7SUAy8W4edxY82HaC8</t>
  </si>
  <si>
    <t>Bhoomika Yadav</t>
  </si>
  <si>
    <t>we were L1, still lost the account due to agent's good relation with the founder</t>
  </si>
  <si>
    <t>lead_RaeMMV1jYoyPLUuiVmNwQg2IbcZz6MDNvmyhv76rncz</t>
  </si>
  <si>
    <t>IFI Techsolutions</t>
  </si>
  <si>
    <t>2022-05-06 05:53:23.141000+00:00</t>
  </si>
  <si>
    <t>2022-09-28 10:12:30.727000+00:00</t>
  </si>
  <si>
    <t>2021-12-09 09:17:44.284000+00:00</t>
  </si>
  <si>
    <t>2022-09-28 10:15:12.380000+00:00</t>
  </si>
  <si>
    <t>cont_xGjvW8diAfk3oS0EAl5KS5pnxZ7uu0sjuED1YhAjHAo</t>
  </si>
  <si>
    <t>Sameera Firdose</t>
  </si>
  <si>
    <t>parental GMC policy</t>
  </si>
  <si>
    <t>lead_VAbuB3n7N8S3VLXzmteAGBHU2gsfZqRWJPAaZBs8Y5j</t>
  </si>
  <si>
    <t>TiLa</t>
  </si>
  <si>
    <t>Vinoth Mohan</t>
  </si>
  <si>
    <t>2022-09-14 12:13:55.725000+00:00</t>
  </si>
  <si>
    <t>2022-09-28 04:35:32.004000+00:00</t>
  </si>
  <si>
    <t>Retail</t>
  </si>
  <si>
    <t>TATA AIG</t>
  </si>
  <si>
    <t>user_N2Wvx57ff3o0vmVPS4RR0gXHdA5qVZKmxAMYwKh2zLa</t>
  </si>
  <si>
    <t>2022-04-18 09:22:14.188000+00:00</t>
  </si>
  <si>
    <t>2022-10-06 06:09:38.964000+00:00</t>
  </si>
  <si>
    <t>Navin Panjwani</t>
  </si>
  <si>
    <t>9/26/22</t>
  </si>
  <si>
    <t>cont_5sBaRLpVQrVKb1c3H0puKrXDosUor5PDQk1uj5cdSd5</t>
  </si>
  <si>
    <t>Priyanka Waingankar</t>
  </si>
  <si>
    <t>lead_IkWKAZMmSey0QKMxsrCacyNVR394TLMSdrZ2B6e5NqD</t>
  </si>
  <si>
    <t>Cetas Healthcare ( Renewal , 26th Sept )</t>
  </si>
  <si>
    <t>user_sD3YjSs92XKUfD0OPHeo886g6tW6aCM0iUhX5VVUuJi</t>
  </si>
  <si>
    <t>2022-08-03 06:52:41.937000+00:00</t>
  </si>
  <si>
    <t>2022-09-28 05:55:01.536000+00:00</t>
  </si>
  <si>
    <t>2022-03-29 14:44:06.080000+00:00</t>
  </si>
  <si>
    <t>2022-09-28 05:57:04.574000+00:00</t>
  </si>
  <si>
    <t>cont_ZABEbim2IDth0KUZyo5y4jAgie5OWFYZTBS8UO1yL2q</t>
  </si>
  <si>
    <t>Dinamani</t>
  </si>
  <si>
    <t>GMC - Sept</t>
  </si>
  <si>
    <t>lead_3iAK4ZB0Yc3bn2Yd739t6VtYHIUUkDVfCRHDIXmlFvt</t>
  </si>
  <si>
    <t>Eduquity</t>
  </si>
  <si>
    <t>2022-08-01 12:08:00.733000+00:00</t>
  </si>
  <si>
    <t>2022-09-28 04:37:29.687000+00:00</t>
  </si>
  <si>
    <t>The oriental ins</t>
  </si>
  <si>
    <t>2022-04-20 10:11:31.999000+00:00</t>
  </si>
  <si>
    <t>2022-09-28 04:37:29.749000+00:00</t>
  </si>
  <si>
    <t>cont_xVSs3WSEpUQYL3suMD4yzTNi5oigjFqeCfaM1NNq77L</t>
  </si>
  <si>
    <t>Yogenndra Singh</t>
  </si>
  <si>
    <t>lead_G06hRS6UEEAIx1eWNR1yMEydRkjwqmKfeo3Y1ZX7tMH</t>
  </si>
  <si>
    <t>Qodenext</t>
  </si>
  <si>
    <t>2022-08-16 10:49:51.017000+00:00</t>
  </si>
  <si>
    <t>2022-09-28 04:28:12.115000+00:00</t>
  </si>
  <si>
    <t>Employee Engagement Calendar</t>
  </si>
  <si>
    <t>2022-06-21 01:28:13.953000+00:00</t>
  </si>
  <si>
    <t>2022-09-28 04:29:13.967000+00:00</t>
  </si>
  <si>
    <t>cont_DdLgbJI140Ngvs9ZGwmjlNsnKt9XtSVPO1EgMqObxpD</t>
  </si>
  <si>
    <t>Anand Shukla</t>
  </si>
  <si>
    <t>lead_Gd98Ygk9CJ7xY7meXXJrpUIEf45FMfgE4Fqqmyyr6Xz</t>
  </si>
  <si>
    <t>PROVAB TECHNOSOFT</t>
  </si>
  <si>
    <t>2022-06-09 11:15:54.505000+00:00</t>
  </si>
  <si>
    <t>2022-09-28 04:14:52.366000+00:00</t>
  </si>
  <si>
    <t>2022-04-20 10:10:54.166000+00:00</t>
  </si>
  <si>
    <t>2022-10-11 16:28:21.291000+00:00</t>
  </si>
  <si>
    <t>lead_k9TlAZXb6KzIsESVpkWWhYRMc2YcOJEtIoOBZLaYvwq</t>
  </si>
  <si>
    <t>CellPoint Digital</t>
  </si>
  <si>
    <t>2022-07-14 10:39:46.980000+00:00</t>
  </si>
  <si>
    <t>2022-09-28 04:07:53.017000+00:00</t>
  </si>
  <si>
    <t>Vrushali DB</t>
  </si>
  <si>
    <t>2021-07-14 06:20:09.587000+00:00</t>
  </si>
  <si>
    <t>2022-09-28 05:46:54.170000+00:00</t>
  </si>
  <si>
    <t>cont_N43yObEerkCmSXJtyasgdu5V3Lz0rNJjV73JahzT5ek</t>
  </si>
  <si>
    <t>Ankush</t>
  </si>
  <si>
    <t>GPA Fresh</t>
  </si>
  <si>
    <t>lead_B4de4v9aTdg2BgcewcxyV9QJhElH7rE7GVGW9Hb5OPw</t>
  </si>
  <si>
    <t>ARIHANT EDUCATION FOUNDATION(Fresh)</t>
  </si>
  <si>
    <t>2022-09-26 09:43:56.840000+00:00</t>
  </si>
  <si>
    <t>2022-09-27 13:03:50.830000+00:00</t>
  </si>
  <si>
    <t>Education</t>
  </si>
  <si>
    <t>2022-09-26 09:38:36.317000+00:00</t>
  </si>
  <si>
    <t>2022-09-28 06:23:35.904000+00:00</t>
  </si>
  <si>
    <t>GMC fresh</t>
  </si>
  <si>
    <t>2022-09-27 11:46:40.602000+00:00</t>
  </si>
  <si>
    <t>2022-09-27 13:03:24.750000+00:00</t>
  </si>
  <si>
    <t>GMC (1+5)</t>
  </si>
  <si>
    <t>2022-07-14 10:37:27.974000+00:00</t>
  </si>
  <si>
    <t>2022-09-28 04:07:45.523000+00:00</t>
  </si>
  <si>
    <t>cont_xrue5SIPmuGQ8DSujzmRMZgzejrtz83atvhmZZmKYj6</t>
  </si>
  <si>
    <t>Dattatray Saste</t>
  </si>
  <si>
    <t>Commercial Liability Policy</t>
  </si>
  <si>
    <t>lead_FfX5i9pKdPKliJbr5mQcdIOE2y66csoQLRIf1hZHwi9</t>
  </si>
  <si>
    <t>Neptunus Power</t>
  </si>
  <si>
    <t>2022-09-14 05:05:50.150000+00:00</t>
  </si>
  <si>
    <t>2022-09-27 12:19:16.070000+00:00</t>
  </si>
  <si>
    <t>2022-03-13 15:38:53+00:00</t>
  </si>
  <si>
    <t>Oil &amp; Gas</t>
  </si>
  <si>
    <t>2021-08-30 14:32:43.507000+00:00</t>
  </si>
  <si>
    <t>2022-09-30 10:11:45.741000+00:00</t>
  </si>
  <si>
    <t>cont_XJnY3iuVBZFXePN3TnFjUdDQhgK2rAeloSAwzY3ux7h</t>
  </si>
  <si>
    <t>Ankush Koul</t>
  </si>
  <si>
    <t>lead_b102iSKvJhpTvc8oLL4ibugaFl8L19I8YfDSonMZ7gG</t>
  </si>
  <si>
    <t>Ramachandran International Institute Of Management (Fresh)</t>
  </si>
  <si>
    <t>2022-09-22 16:58:10.488000+00:00</t>
  </si>
  <si>
    <t>2022-09-27 11:18:55.033000+00:00</t>
  </si>
  <si>
    <t>2021-08-19 06:14:42.268000+00:00</t>
  </si>
  <si>
    <t>2022-10-04 10:31:07.474000+00:00</t>
  </si>
  <si>
    <t>2022-07-18 06:59:15.650000+00:00</t>
  </si>
  <si>
    <t>2022-09-27 11:18:28.463000+00:00</t>
  </si>
  <si>
    <t>Fresh GMC - Tentative Value Google meets meeting done  Mtg. Status : Ahmedabad based account, Physical meeting pending</t>
  </si>
  <si>
    <t>lead_QwtnYjFwHGnGh42YSbaoQb9wHfBLNSBiYJtxyqb9taN</t>
  </si>
  <si>
    <t>Cin7</t>
  </si>
  <si>
    <t>2021-11-22 11:24:57.206000+00:00</t>
  </si>
  <si>
    <t>2022-09-27 07:55:09.786000+00:00</t>
  </si>
  <si>
    <t>Ahmedabad</t>
  </si>
  <si>
    <t>2021-11-22 06:37:21.102000+00:00</t>
  </si>
  <si>
    <t>2022-09-27 07:55:09.839000+00:00</t>
  </si>
  <si>
    <t>cont_OKHfOshgHMba7jfNEwkLIPJPGVoAxDZBMuEowcOCu4Z</t>
  </si>
  <si>
    <t>Kantharaju</t>
  </si>
  <si>
    <t>GMC - sept renewals Oriental ins 800 employees 1+3 policy</t>
  </si>
  <si>
    <t>lead_f05PaWe89PcsHMe5tO3vkYrqSEUhPe270yU9E6z8IXI</t>
  </si>
  <si>
    <t>Bal Pharma</t>
  </si>
  <si>
    <t>2022-06-28 09:39:29.640000+00:00</t>
  </si>
  <si>
    <t>2022-09-27 07:42:52.561000+00:00</t>
  </si>
  <si>
    <t>The Orientals Insurance co</t>
  </si>
  <si>
    <t>2022-04-19 08:55:35.653000+00:00</t>
  </si>
  <si>
    <t>2022-10-13 07:43:54.382000+00:00</t>
  </si>
  <si>
    <t>8/16/22</t>
  </si>
  <si>
    <t>cont_RTmc9xQP95zlw7q79ghqITiJqcGR6BlQ37XUlAU0hU2</t>
  </si>
  <si>
    <t>Neelam Palande</t>
  </si>
  <si>
    <t>lead_7Twu3h5vpkCl7YPbXlY7NYytlEjRpIrX8LLUZebePY0</t>
  </si>
  <si>
    <t>All Time Plastics Private Limited</t>
  </si>
  <si>
    <t>Tulika Chakra</t>
  </si>
  <si>
    <t>2022-06-20 07:36:12.780000+00:00</t>
  </si>
  <si>
    <t>2022-09-27 04:07:43.828000+00:00</t>
  </si>
  <si>
    <t>user_IpBH4s1Av5OVFfQQ3nW0qPDDjwLT9uRfx1sVhml8UQA</t>
  </si>
  <si>
    <t>2021-10-26 11:53:50.781000+00:00</t>
  </si>
  <si>
    <t>2022-09-27 04:07:43.877000+00:00</t>
  </si>
  <si>
    <t>cont_hs6ZLYkknRIITQqgLFAsGZin8CSUxJ2oznfd5GHhYDp</t>
  </si>
  <si>
    <t>Datta Chavan</t>
  </si>
  <si>
    <t>lead_oGvJ5FTsroDJtBAvFMG5hYD2PQowe7sxHB216eBCVZI</t>
  </si>
  <si>
    <t>Watershed Organisation Trust (WOTR)</t>
  </si>
  <si>
    <t>Kaushlya Bhavsar</t>
  </si>
  <si>
    <t>2022-06-28 05:34:54.365000+00:00</t>
  </si>
  <si>
    <t>2022-09-26 13:20:42.662000+00:00</t>
  </si>
  <si>
    <t>Ahmednagar</t>
  </si>
  <si>
    <t>2022-06-02 06:32:41.353000+00:00</t>
  </si>
  <si>
    <t>2022-10-11 07:20:26.215000+00:00</t>
  </si>
  <si>
    <t>2022-06-28 05:34:36.832000+00:00</t>
  </si>
  <si>
    <t>2022-09-26 13:20:34.555000+00:00</t>
  </si>
  <si>
    <t>cont_nG63LhtsEcIk8PvSjnJ7iYFMT2xGIzinWZKgOMtDJxt</t>
  </si>
  <si>
    <t>Priyanka Rawal</t>
  </si>
  <si>
    <t>lead_WKSQoHX2Wlu3efB1fYMDL67QFeA5fLdAhTJ5xZL724L</t>
  </si>
  <si>
    <t>Asian Hotels Pvt. Ltd.</t>
  </si>
  <si>
    <t>2022-09-19 14:14:06.521000+00:00</t>
  </si>
  <si>
    <t>2022-09-27 04:07:14.898000+00:00</t>
  </si>
  <si>
    <t>2022-09-19 14:09:48.431000+00:00</t>
  </si>
  <si>
    <t>2022-10-20 10:19:43.154000+00:00</t>
  </si>
  <si>
    <t>GMC (Renewal) Prudent  1+3  3L</t>
  </si>
  <si>
    <t>lead_2wUcWSte0De4bQjtnlnNlBSOnvK5Gf7ZMY5Dti8rG57</t>
  </si>
  <si>
    <t>FEV India Pvt Ltd</t>
  </si>
  <si>
    <t>2022-06-30 11:34:10.706000+00:00</t>
  </si>
  <si>
    <t>2022-09-26 12:07:01.797000+00:00</t>
  </si>
  <si>
    <t>Siddhartha Khatua's lead</t>
  </si>
  <si>
    <t>2022-02-08 07:00:55.535000+00:00</t>
  </si>
  <si>
    <t>2022-10-10 07:31:02.125000+00:00</t>
  </si>
  <si>
    <t>Vikas Gupta</t>
  </si>
  <si>
    <t>lead_g1l4GMIirQkt1qbwcTYgxhbcNTDkiMKsiIDRMbMPhcZ</t>
  </si>
  <si>
    <t>Algoworks</t>
  </si>
  <si>
    <t>2022-08-30 12:51:55.954000+00:00</t>
  </si>
  <si>
    <t>2022-09-26 12:59:10.700000+00:00</t>
  </si>
  <si>
    <t>Abhiroop's Lead</t>
  </si>
  <si>
    <t>2020-12-06 09:13:09.575000+00:00</t>
  </si>
  <si>
    <t>2022-09-26 12:59:10.804000+00:00</t>
  </si>
  <si>
    <t>cont_XX7I7yVjXsytxqHXxGOK7G04aGxHtwpZrwAemd9RoFA</t>
  </si>
  <si>
    <t>Pramod Shinde</t>
  </si>
  <si>
    <t>lead_UhG7gMVWpHFWvxX4mBizYqNGYJ4bn9q9lrqpfnKXwWx</t>
  </si>
  <si>
    <t>PARESH CONSTRUCTIONS &amp; FOUNDATIONS PVT.LTD.</t>
  </si>
  <si>
    <t>2022-08-02 05:16:07.178000+00:00</t>
  </si>
  <si>
    <t>2022-09-26 11:07:09.589000+00:00</t>
  </si>
  <si>
    <t>Sigma Manipal</t>
  </si>
  <si>
    <t>2022-06-14 18:31:58.589000+00:00</t>
  </si>
  <si>
    <t>2022-09-26 11:07:09.703000+00:00</t>
  </si>
  <si>
    <t>cont_VCgvKXTKic3r6NIzqHfzBjKzXGpekeQHxiSQlf5N9NJ</t>
  </si>
  <si>
    <t>Pankaj Mehta</t>
  </si>
  <si>
    <t>lead_sggaGb0HxfL1fiehrdNBon1FRK2aTLrWbuc0hRMcdmM</t>
  </si>
  <si>
    <t>KCIL Chemofarbe Group</t>
  </si>
  <si>
    <t>2022-06-23 07:16:14.806000+00:00</t>
  </si>
  <si>
    <t>2022-09-26 10:58:54.243000+00:00</t>
  </si>
  <si>
    <t>2022-05-23 07:04:07.502000+00:00</t>
  </si>
  <si>
    <t>2022-09-26 10:59:32.392000+00:00</t>
  </si>
  <si>
    <t>cont_RFWTLxiCvSUIgxyP3weGQh5I8ru9Wf7LG6mUgZWpYN4</t>
  </si>
  <si>
    <t>SM Agarwal</t>
  </si>
  <si>
    <t>lead_jzRibyTYq6fGNrWwZAu4BKY9a2BejZXRlL4kUp6llZ8</t>
  </si>
  <si>
    <t>GEE Limited</t>
  </si>
  <si>
    <t>2022-08-19 07:18:22.437000+00:00</t>
  </si>
  <si>
    <t>2022-09-26 11:06:25.080000+00:00</t>
  </si>
  <si>
    <t>2022-08-01 10:05:19.888000+00:00</t>
  </si>
  <si>
    <t>2022-09-26 11:06:25.130000+00:00</t>
  </si>
  <si>
    <t>2022-06-23 07:13:18.794000+00:00</t>
  </si>
  <si>
    <t>2022-09-26 10:58:46.567000+00:00</t>
  </si>
  <si>
    <t>cont_7f9MnISVvr8XG5JU6gEbHM02AqWnnAD40mYUeVKBXPf</t>
  </si>
  <si>
    <t>satya sarang</t>
  </si>
  <si>
    <t>GMC ren</t>
  </si>
  <si>
    <t>lead_4yjBBdZQpX97UmitfkluC85xqwxn5Gh10HBeCQJUIiD</t>
  </si>
  <si>
    <t>Globelink WW India Ltd</t>
  </si>
  <si>
    <t>2022-09-01 08:47:09.829000+00:00</t>
  </si>
  <si>
    <t>2022-09-26 10:46:37.001000+00:00</t>
  </si>
  <si>
    <t>2021-08-05 07:01:41.266000+00:00</t>
  </si>
  <si>
    <t>2022-10-12 19:27:56.961000+00:00</t>
  </si>
  <si>
    <t>cont_KJJiozArYWj23EnEGFHDRAeCwhbyuDJQEViDn7ptA1H</t>
  </si>
  <si>
    <t>Rajiv Singh</t>
  </si>
  <si>
    <t>lead_eECWDjOyWqMhrI6JV4Snn6DtzR3y9ccHbh7jvnZiGH1</t>
  </si>
  <si>
    <t>Frameboxx Animation &amp; Visual Effects Pvt Ltd</t>
  </si>
  <si>
    <t>2022-08-02 12:33:08.606000+00:00</t>
  </si>
  <si>
    <t>2022-09-26 10:47:22.820000+00:00</t>
  </si>
  <si>
    <t>2022-05-23 07:03:55.497000+00:00</t>
  </si>
  <si>
    <t>2022-09-26 10:47:22.852000+00:00</t>
  </si>
  <si>
    <t>cont_trXwQMjqUnwjfvvOg1dJAohvoHLM7Tgpg7TDRpPF2ay</t>
  </si>
  <si>
    <t>Sweta P</t>
  </si>
  <si>
    <t>lead_YZ9tKq5mOzjWkZyHIqYWa4uHquTzsZeQXuUOzcf8ga7</t>
  </si>
  <si>
    <t>Racanaa Energy ( Renewal , 30th Sept )</t>
  </si>
  <si>
    <t>2022-07-21 07:51:12.285000+00:00</t>
  </si>
  <si>
    <t>2022-09-26 09:09:04.942000+00:00</t>
  </si>
  <si>
    <t>Amol Gawali</t>
  </si>
  <si>
    <t>2022-04-03 18:10:51.551000+00:00</t>
  </si>
  <si>
    <t>2022-10-12 09:13:48.490000+00:00</t>
  </si>
  <si>
    <t>cont_kK6EZgM4pCRjhGIKwUsf9ye5vuobl8GJUwWnYXaCmiy</t>
  </si>
  <si>
    <t>Sneha Pawar</t>
  </si>
  <si>
    <t>GMC renewal</t>
  </si>
  <si>
    <t>lead_A9eTFOvFnfZkb7knzhYNiBZFuIanByfo5qt3yXmz4em</t>
  </si>
  <si>
    <t>M/S MACK VALVES INDIA PRIVATE LIMITED</t>
  </si>
  <si>
    <t>2022-06-09 10:59:39.712000+00:00</t>
  </si>
  <si>
    <t>2022-09-26 09:00:14.097000+00:00</t>
  </si>
  <si>
    <t>2021-08-19 06:19:10.076000+00:00</t>
  </si>
  <si>
    <t>2022-09-26 09:00:14.182000+00:00</t>
  </si>
  <si>
    <t>They don't have GTL policy</t>
  </si>
  <si>
    <t>2022-07-21 07:51:32.103000+00:00</t>
  </si>
  <si>
    <t>2022-09-26 09:08:36.632000+00:00</t>
  </si>
  <si>
    <t>GMC - Sept looking for parental cover also</t>
  </si>
  <si>
    <t>2022-07-21 07:50:53.902000+00:00</t>
  </si>
  <si>
    <t>2022-09-26 09:08:58.041000+00:00</t>
  </si>
  <si>
    <t>lead_qSYMvhh2fFzVZNUhYCMi5jM4H5p4o1bohRBd4aBMSzz</t>
  </si>
  <si>
    <t>Wanbury Limited</t>
  </si>
  <si>
    <t>2022-07-15 10:00:46.768000+00:00</t>
  </si>
  <si>
    <t>2022-09-26 08:14:27.339000+00:00</t>
  </si>
  <si>
    <t>Pharma</t>
  </si>
  <si>
    <t>2021-08-05 07:12:30.256000+00:00</t>
  </si>
  <si>
    <t>2022-09-30 10:12:27.096000+00:00</t>
  </si>
  <si>
    <t>7/31/22</t>
  </si>
  <si>
    <t>lead_D5WpqbTgMRnZtbLAuXtH2fkn9cSDajkXiWkdYPRXZHD</t>
  </si>
  <si>
    <t>LitmusWorld</t>
  </si>
  <si>
    <t>Hardik Panchal</t>
  </si>
  <si>
    <t>user_Zm3mwqSFutFgjDO2IXGR9kUUq6PsYuGh46Nb3AUURCn</t>
  </si>
  <si>
    <t>Mayank Kale</t>
  </si>
  <si>
    <t>2022-02-04 06:08:05.664000+00:00</t>
  </si>
  <si>
    <t>2022-09-26 08:33:10.147000+00:00</t>
  </si>
  <si>
    <t>May</t>
  </si>
  <si>
    <t>2021-12-09 09:17:43.404000+00:00</t>
  </si>
  <si>
    <t>2022-09-26 08:33:38.104000+00:00</t>
  </si>
  <si>
    <t>2022-07-15 10:00:32.546000+00:00</t>
  </si>
  <si>
    <t>2022-09-26 08:14:21.155000+00:00</t>
  </si>
  <si>
    <t>lead_J5FLnX2VR2qGzsp2Bo7Tga0AAVmjiXgdYPEDdj6qy9Q</t>
  </si>
  <si>
    <t>Localzi (Fresh)</t>
  </si>
  <si>
    <t>2022-06-09 08:44:17.452000+00:00</t>
  </si>
  <si>
    <t>2022-09-26 05:55:53.052000+00:00</t>
  </si>
  <si>
    <t>2022-04-05 13:40:33+00:00</t>
  </si>
  <si>
    <t>2022-04-05 13:43:17.959000+00:00</t>
  </si>
  <si>
    <t>2022-09-26 05:55:53.112000+00:00</t>
  </si>
  <si>
    <t>9/23/22</t>
  </si>
  <si>
    <t>cont_9aVOTu2r345yLko5gRJDneTnXB0DbRSZClEKXKFY3Nz</t>
  </si>
  <si>
    <t>Shivaji Abhang</t>
  </si>
  <si>
    <t>Higher quote and wrong stakeholder assesment. No demo completed</t>
  </si>
  <si>
    <t>lead_u9ZlKbm6s1YGQbrXI7E1hd57ZLXsvOSc0qPsHLgE1dH</t>
  </si>
  <si>
    <t>Perfect Engine Components Pvt. Ltd.</t>
  </si>
  <si>
    <t>2022-08-29 06:43:09.802000+00:00</t>
  </si>
  <si>
    <t>2022-09-26 06:48:44.424000+00:00</t>
  </si>
  <si>
    <t>Sakshi Soni</t>
  </si>
  <si>
    <t>2022-06-27 04:02:43.649000+00:00</t>
  </si>
  <si>
    <t>2022-09-30 06:57:44.040000+00:00</t>
  </si>
  <si>
    <t>9/24/22</t>
  </si>
  <si>
    <t>cont_dDmIrtRBzGOWCYDYVoEpoTivSEafrFdn4Hjsbl1bNVl</t>
  </si>
  <si>
    <t>Hanmant Waghmore</t>
  </si>
  <si>
    <t>ICICI quote was 3 L against 3.80 Claims. Our quote was 4 L</t>
  </si>
  <si>
    <t>lead_G9MVlUeGSGrfAGkp9w5ZPD2peD68xeVsUtZdJTAQawd</t>
  </si>
  <si>
    <t>NuVista Technologies Pvt. Ltd.</t>
  </si>
  <si>
    <t>2022-08-30 07:56:37.947000+00:00</t>
  </si>
  <si>
    <t>2022-09-26 06:50:22.575000+00:00</t>
  </si>
  <si>
    <t>2022-07-02 04:41:49.829000+00:00</t>
  </si>
  <si>
    <t>2022-10-05 07:18:38.678000+00:00</t>
  </si>
  <si>
    <t>GTL (Fresh)</t>
  </si>
  <si>
    <t>lead_wXKoSIQhHwqR7NUaJZRMbmmeIBQNpex5qJk8uqJTt5i</t>
  </si>
  <si>
    <t>AutoGen India Pvt Ltd</t>
  </si>
  <si>
    <t>2022-07-25 05:26:29.548000+00:00</t>
  </si>
  <si>
    <t>2022-09-26 05:04:54.232000+00:00</t>
  </si>
  <si>
    <t>2020-09-23 02:33:00+00:00</t>
  </si>
  <si>
    <t>Shriram Kulkarni; Siddharth Angolkar</t>
  </si>
  <si>
    <t>2020-12-06 09:48:35.102000+00:00</t>
  </si>
  <si>
    <t>2022-10-20 07:36:36.430000+00:00</t>
  </si>
  <si>
    <t>cont_kkqZmUyE2ZzMtWRMXK6Ti5S7nIVZ4t5o3Bx9dsztqtz</t>
  </si>
  <si>
    <t>lead_jIBvS3ledQoAHxSSPtyDro910ieFCMuDKA4uzYNs9Rd</t>
  </si>
  <si>
    <t>Chartered Hotels Bodh Gaya Pvt Ltd</t>
  </si>
  <si>
    <t>2022-09-20 05:53:30.210000+00:00</t>
  </si>
  <si>
    <t>2022-09-26 00:23:20.124000+00:00</t>
  </si>
  <si>
    <t>2022-09-20 05:50:56.821000+00:00</t>
  </si>
  <si>
    <t>2022-10-20 10:29:53.984000+00:00</t>
  </si>
  <si>
    <t>lead_DH5aITJRChg4SZPqedpYRRJptTYPSEFfA61Pszr03wj</t>
  </si>
  <si>
    <t>Sethia Infrastructure</t>
  </si>
  <si>
    <t>2022-08-01 04:49:25.165000+00:00</t>
  </si>
  <si>
    <t>2022-09-26 00:23:41.762000+00:00</t>
  </si>
  <si>
    <t>2022-06-06 04:35:18.968000+00:00</t>
  </si>
  <si>
    <t>2022-09-26 00:23:41.815000+00:00</t>
  </si>
  <si>
    <t>cont_Z70lOEpk4XWO2U6ufb7pDHcB9AI5ANF5YpLs0dCLb78</t>
  </si>
  <si>
    <t>lead_VyP39IU42Kr8iJV9vZtUcPVbYrQVy22rk4PZZR4aATb</t>
  </si>
  <si>
    <t>Jupiter Hotels Pvt. Ltd.</t>
  </si>
  <si>
    <t>2022-09-19 14:02:33.491000+00:00</t>
  </si>
  <si>
    <t>2022-09-26 00:22:33.245000+00:00</t>
  </si>
  <si>
    <t>2022-09-19 13:58:03.937000+00:00</t>
  </si>
  <si>
    <t>2022-10-20 10:16:04.260000+00:00</t>
  </si>
  <si>
    <t>cont_qlFZOLUyW01LX4yEqJdI4ftMWLwEGqMSjyG1xwK5JmD</t>
  </si>
  <si>
    <t>lead_2Vke8SrjSHbZKMfVBKjrYYJlt8tfWQm0TFTl7N4ddaW</t>
  </si>
  <si>
    <t>Chartered Hotels Raipur Pvt. Ltd.</t>
  </si>
  <si>
    <t>2022-09-19 13:56:13.014000+00:00</t>
  </si>
  <si>
    <t>2022-09-26 00:22:09.757000+00:00</t>
  </si>
  <si>
    <t>2022-09-19 13:53:10.450000+00:00</t>
  </si>
  <si>
    <t>2022-10-20 10:17:31.878000+00:00</t>
  </si>
  <si>
    <t>cont_NKEmJf45NE8iYdLfJ1ysxgmsjh5jPo3YfmHMqBwJK3M</t>
  </si>
  <si>
    <t>lead_x1an7jPKzxX8akRXK674F6ymaDUpSQ881au7gM0CNu6</t>
  </si>
  <si>
    <t>Robust Hotels Pvt Ltd</t>
  </si>
  <si>
    <t>2022-09-19 14:07:46.325000+00:00</t>
  </si>
  <si>
    <t>2022-09-26 00:22:57.839000+00:00</t>
  </si>
  <si>
    <t>2022-09-19 14:03:48.832000+00:00</t>
  </si>
  <si>
    <t>2022-10-20 10:15:35.901000+00:00</t>
  </si>
  <si>
    <t>2022-09-19 14:13:21.313000+00:00</t>
  </si>
  <si>
    <t>2022-09-26 00:20:51.062000+00:00</t>
  </si>
  <si>
    <t>2022-09-20 05:52:55.786000+00:00</t>
  </si>
  <si>
    <t>2022-09-26 00:21:20.809000+00:00</t>
  </si>
  <si>
    <t>cont_H738fQ04aY1MRRTBEa9csBj5RYpn5LBBtRHMVEuE4bV</t>
  </si>
  <si>
    <t>lead_yW18R3s8z1mKHtTMf8Mx5wkmlrwuIB2nEkGXCukfKAg</t>
  </si>
  <si>
    <t>Chartered Hotels Corporate Pvt. Ltd.</t>
  </si>
  <si>
    <t>2022-09-19 13:50:28.306000+00:00</t>
  </si>
  <si>
    <t>2022-09-26 00:21:44.141000+00:00</t>
  </si>
  <si>
    <t>2022-09-19 13:47:33.210000+00:00</t>
  </si>
  <si>
    <t>2022-10-20 10:29:05.335000+00:00</t>
  </si>
  <si>
    <t>2022-09-19 13:55:47.474000+00:00</t>
  </si>
  <si>
    <t>2022-09-26 00:19:51.361000+00:00</t>
  </si>
  <si>
    <t>2022-09-19 14:06:54.864000+00:00</t>
  </si>
  <si>
    <t>2022-09-26 00:20:35.939000+00:00</t>
  </si>
  <si>
    <t>2022-09-19 14:00:12.487000+00:00</t>
  </si>
  <si>
    <t>2022-09-26 00:20:17.834000+00:00</t>
  </si>
  <si>
    <t>2022-09-19 13:50:02.994000+00:00</t>
  </si>
  <si>
    <t>2022-09-26 00:19:24.918000+00:00</t>
  </si>
  <si>
    <t>cont_kBujxoL4ZT0Ks9W3Pn0UTE5xohKICJxovNKYNPrjhdy</t>
  </si>
  <si>
    <t>GMC - Chartered Hotels Hampi Pvt Ltd.</t>
  </si>
  <si>
    <t>lead_nAzEN3tzcECwpBucyLr6CrRRIgxYXc52g2e00TvTkFx</t>
  </si>
  <si>
    <t>Chartered Hotels Hampi Pvt Ltd.</t>
  </si>
  <si>
    <t>2022-09-19 13:44:48.512000+00:00</t>
  </si>
  <si>
    <t>2022-09-26 00:18:53.877000+00:00</t>
  </si>
  <si>
    <t>2022-09-19 13:42:29.125000+00:00</t>
  </si>
  <si>
    <t>2022-10-20 10:23:32.924000+00:00</t>
  </si>
  <si>
    <t>cont_DN46OIw4Wrp9JwNf7EsEO70nvKi7K6UblWpGbHcI26j</t>
  </si>
  <si>
    <t>Shruthi Srikantaprasad</t>
  </si>
  <si>
    <t>lead_5ZVjq1TLxj3WvDn0a3XNgJAZMYH5awLxdwx8DdSBsIL</t>
  </si>
  <si>
    <t>Pelatro</t>
  </si>
  <si>
    <t>2022-08-02 12:32:07.894000+00:00</t>
  </si>
  <si>
    <t>2022-09-24 12:30:35.786000+00:00</t>
  </si>
  <si>
    <t>2022-05-19 08:50:52.898000+00:00</t>
  </si>
  <si>
    <t>2022-10-10 07:33:00.819000+00:00</t>
  </si>
  <si>
    <t>cont_WceZKzAxaoiu711NIh7am2nbq0NXOjuhS36DxpXyyT7</t>
  </si>
  <si>
    <t>Thanika C</t>
  </si>
  <si>
    <t>GMC - Chartered Lucknow</t>
  </si>
  <si>
    <t>lead_cj06l2cky60oe66TApSqGF8GQUYf6UVXdJainfMPsXS</t>
  </si>
  <si>
    <t>Saraf Hotel Enterprises (Chartered Lucknow)</t>
  </si>
  <si>
    <t>2022-06-24 07:02:10.864000+00:00</t>
  </si>
  <si>
    <t>2022-09-24 08:12:28.418000+00:00</t>
  </si>
  <si>
    <t>2022-02-03 11:35:47.436000+00:00</t>
  </si>
  <si>
    <t>2022-10-10 09:00:03.283000+00:00</t>
  </si>
  <si>
    <t>9/15/22</t>
  </si>
  <si>
    <t>GPA - Chartered Lucknow</t>
  </si>
  <si>
    <t>2022-06-24 07:03:39.021000+00:00</t>
  </si>
  <si>
    <t>2022-09-24 08:12:19.741000+00:00</t>
  </si>
  <si>
    <t>9/22/22</t>
  </si>
  <si>
    <t>lead_kulB8ZR7Vif2PM55xIO9VnfweGdZ56yEiW0UN4noTpA</t>
  </si>
  <si>
    <t>Netscribes</t>
  </si>
  <si>
    <t>2022-06-03 11:45:44.037000+00:00</t>
  </si>
  <si>
    <t>2022-09-24 08:04:07.441000+00:00</t>
  </si>
  <si>
    <t>2021-04-20 11:36:27.296000+00:00</t>
  </si>
  <si>
    <t>2022-09-24 08:10:57.609000+00:00</t>
  </si>
  <si>
    <t>Fire- Plant</t>
  </si>
  <si>
    <t>2022-08-02 11:18:24.487000+00:00</t>
  </si>
  <si>
    <t>2022-09-23 12:14:45.683000+00:00</t>
  </si>
  <si>
    <t>cont_dfR8N4dSlTsdUNm9FdG5KRZ2PgwoS5AFBSdokHRovMg</t>
  </si>
  <si>
    <t>Kathyayini</t>
  </si>
  <si>
    <t>lead_YjZyltFGQCSLRUbHdTPzrUAIO4SDWpKfnDaRnc66wXF</t>
  </si>
  <si>
    <t>ZETWERK</t>
  </si>
  <si>
    <t>2022-07-08 11:09:44.732000+00:00</t>
  </si>
  <si>
    <t>2022-09-23 17:34:45.154000+00:00</t>
  </si>
  <si>
    <t>Aniket Vahile; Sakshi Soni</t>
  </si>
  <si>
    <t>2021-04-28 08:22:27.886000+00:00</t>
  </si>
  <si>
    <t>2022-10-10 07:31:51.910000+00:00</t>
  </si>
  <si>
    <t>2022-09-01 06:57:54.752000+00:00</t>
  </si>
  <si>
    <t>2022-09-23 17:34:26.833000+00:00</t>
  </si>
  <si>
    <t>cont_pwJNCPt5Uota09v1N5JuECh5KiOgbxBskr9lAGAvOmM</t>
  </si>
  <si>
    <t>Narendra Kumar</t>
  </si>
  <si>
    <t>Motor insurance</t>
  </si>
  <si>
    <t>lead_j3ijfzhVxRkRM1sw9wtk48GSiRKbOMDtNBzw3Ilpq1G</t>
  </si>
  <si>
    <t>Vritti Solutions</t>
  </si>
  <si>
    <t>2022-09-08 11:40:19.354000+00:00</t>
  </si>
  <si>
    <t>2022-09-23 08:14:21.426000+00:00</t>
  </si>
  <si>
    <t>2022-01-10 13:09:17.828000+00:00</t>
  </si>
  <si>
    <t>2022-10-13 04:21:39.310000+00:00</t>
  </si>
  <si>
    <t>GMC (1+5)- Renewal</t>
  </si>
  <si>
    <t>2022-07-25 05:20:00.061000+00:00</t>
  </si>
  <si>
    <t>2022-09-23 12:14:32.928000+00:00</t>
  </si>
  <si>
    <t>cont_Lw5vuiGD7NL7g1qLdA7zmCzFFRY69TSZ6CR4idPkOVB</t>
  </si>
  <si>
    <t>Priyanka chitre</t>
  </si>
  <si>
    <t>lead_JYfDc411nk491p5GYtl0zLhxgg7oXcpE1uYibCnLFNV</t>
  </si>
  <si>
    <t>Khel Group Pvt Ltd</t>
  </si>
  <si>
    <t>Gauri Munge</t>
  </si>
  <si>
    <t>2022-08-26 09:08:16.176000+00:00</t>
  </si>
  <si>
    <t>2022-09-23 08:18:08.934000+00:00</t>
  </si>
  <si>
    <t>user_2jRs4eIjwv8MozxYA1DE9MMy0FWf2gMgweg2LiJNu64</t>
  </si>
  <si>
    <t>Dr. Anil More</t>
  </si>
  <si>
    <t>2022-08-01 10:00:47.992000+00:00</t>
  </si>
  <si>
    <t>2022-10-14 02:38:50.764000+00:00</t>
  </si>
  <si>
    <t>cont_jv2xS61QafYDZWHYbRNqBwKAh4orsZO8hdHZU8m6lB3</t>
  </si>
  <si>
    <t>Anusree Roy Saha</t>
  </si>
  <si>
    <t>lead_Qg5oUQGwk59eUQHVgiXtfkDmaKPkCwIZ99ReH56nMlw</t>
  </si>
  <si>
    <t>CakeZone (Fresh)</t>
  </si>
  <si>
    <t>2022-09-08 07:18:27.017000+00:00</t>
  </si>
  <si>
    <t>2022-09-23 06:42:07.353000+00:00</t>
  </si>
  <si>
    <t>2022-09-07 17:54:13.101000+00:00</t>
  </si>
  <si>
    <t>2022-10-13 10:40:59.032000+00:00</t>
  </si>
  <si>
    <t>lead_fR5kzJKquYLLxD3w45c6SAXxNti3r4LxLvTHuR6thC6</t>
  </si>
  <si>
    <t>St Stanislaus School (Fresh)</t>
  </si>
  <si>
    <t>2022-08-05 07:46:35.476000+00:00</t>
  </si>
  <si>
    <t>2022-09-23 07:24:52.814000+00:00</t>
  </si>
  <si>
    <t>2021-08-13 04:50:19.760000+00:00</t>
  </si>
  <si>
    <t>2022-09-23 07:24:58.434000+00:00</t>
  </si>
  <si>
    <t>GMC-Fresh SI-5lacs RR-No capping Maternity-With-50k and without -both options</t>
  </si>
  <si>
    <t>lead_m6ihozGVzxfIJ92noik4lIZW1DeyVX9SCJEIGsVfZYn</t>
  </si>
  <si>
    <t>DotKonnekt</t>
  </si>
  <si>
    <t>2022-09-09 05:46:33.695000+00:00</t>
  </si>
  <si>
    <t>2022-09-23 07:28:10.065000+00:00</t>
  </si>
  <si>
    <t>2022-09-08 09:14:23+00:00</t>
  </si>
  <si>
    <t>2022-09-08 09:17:17.693000+00:00</t>
  </si>
  <si>
    <t>2022-09-23 07:28:21.636000+00:00</t>
  </si>
  <si>
    <t>stat_LAF6zc710op7pnBQxMZo0IXU6mVHAxtY6FLz1R7BEWw</t>
  </si>
  <si>
    <t>Data Received</t>
  </si>
  <si>
    <t>2022-09-21 05:59:25.858000+00:00</t>
  </si>
  <si>
    <t>2022-09-23 06:33:04.800000+00:00</t>
  </si>
  <si>
    <t>stat_aO2k5df3Tbj6iKGy1q1qOz4WkOm3guKV5pdsh2YPamR</t>
  </si>
  <si>
    <t>Proposal Call Completed</t>
  </si>
  <si>
    <t>2022-07-05 12:43:45.674000+00:00</t>
  </si>
  <si>
    <t>2022-09-23 04:19:55.631000+00:00</t>
  </si>
  <si>
    <t>Client received a quote of 19 L from another insurer and closed with them</t>
  </si>
  <si>
    <t>lead_nwFuu6giFejYM51JJgYUUP9cENkaBwj1GP2839f1iMe</t>
  </si>
  <si>
    <t>Alicon Castalloy Limited</t>
  </si>
  <si>
    <t>2022-08-08 14:22:36.247000+00:00</t>
  </si>
  <si>
    <t>2022-09-23 04:33:55.840000+00:00</t>
  </si>
  <si>
    <t>February; September</t>
  </si>
  <si>
    <t>AM Opps - Ibrahim</t>
  </si>
  <si>
    <t>2021-11-01 06:20:53.702000+00:00</t>
  </si>
  <si>
    <t>2022-09-23 04:33:55.932000+00:00</t>
  </si>
  <si>
    <t>lead_agx10wPnWTDSSLfzAD6U7BoE2g0Ty9WdYdH7DnUmKA1</t>
  </si>
  <si>
    <t>Planetcast</t>
  </si>
  <si>
    <t>2022-08-16 10:20:41.112000+00:00</t>
  </si>
  <si>
    <t>2022-09-22 18:48:52.378000+00:00</t>
  </si>
  <si>
    <t>2022-04-29 04:39:19.691000+00:00</t>
  </si>
  <si>
    <t>2022-10-20 10:21:13.391000+00:00</t>
  </si>
  <si>
    <t>cont_HCGCAHxNHDM4uD8BS9UVm1AYuiDIx1nlpM0j7VNkjFJ</t>
  </si>
  <si>
    <t>GMC (Renewal) - Insufficient Data</t>
  </si>
  <si>
    <t>lead_rNB24QLcbLg4XDbpRbHiRSJ8U6i32fOja0empydiRKL</t>
  </si>
  <si>
    <t>Sequel Logistics</t>
  </si>
  <si>
    <t>2022-08-08 10:28:21.720000+00:00</t>
  </si>
  <si>
    <t>2022-09-23 03:55:56.437000+00:00</t>
  </si>
  <si>
    <t>user_elsJRWsVnVWXwXYDqwMxWZeO0sLXCWVtdfpMy6LREbN</t>
  </si>
  <si>
    <t>Suraj Jadhav</t>
  </si>
  <si>
    <t>2022-05-20 06:57:06.278000+00:00</t>
  </si>
  <si>
    <t>2022-10-10 07:33:46.419000+00:00</t>
  </si>
  <si>
    <t>2022-08-16 10:20:16.135000+00:00</t>
  </si>
  <si>
    <t>2022-09-22 18:48:46.595000+00:00</t>
  </si>
  <si>
    <t>cont_20xKY3TuABvNOOnjTHYHcoIUMXPwBMUKTvC7sh2CnyZ</t>
  </si>
  <si>
    <t>Sylvia</t>
  </si>
  <si>
    <t>GMC - FRESH</t>
  </si>
  <si>
    <t>lead_2yOXS4kIKQ7849vFEDU4Qdct42gD7IRBiTxjv7cKrce</t>
  </si>
  <si>
    <t>Allpos software</t>
  </si>
  <si>
    <t>2022-06-22 10:32:58.322000+00:00</t>
  </si>
  <si>
    <t>2022-09-22 16:37:04.530000+00:00</t>
  </si>
  <si>
    <t>Chennai</t>
  </si>
  <si>
    <t>2021-09-03 06:09:01.439000+00:00</t>
  </si>
  <si>
    <t>2022-09-22 16:37:04.629000+00:00</t>
  </si>
  <si>
    <t>9/25/22</t>
  </si>
  <si>
    <t>2022-05-06 05:53:59.134000+00:00</t>
  </si>
  <si>
    <t>2022-09-22 12:34:41.284000+00:00</t>
  </si>
  <si>
    <t>lead_1HP2vDzzHd7ZBnzGxUBBqqJmRNatq8qns7C645AOJCC</t>
  </si>
  <si>
    <t>Data Bridge Market Research</t>
  </si>
  <si>
    <t>2022-07-14 11:58:48.524000+00:00</t>
  </si>
  <si>
    <t>2022-09-22 15:17:49.875000+00:00</t>
  </si>
  <si>
    <t>2021-09-01 13:52:54.168000+00:00</t>
  </si>
  <si>
    <t>2022-09-22 15:17:49.948000+00:00</t>
  </si>
  <si>
    <t>9/21/22</t>
  </si>
  <si>
    <t>cont_WttWcznQ1E7VsQyJerwwKvihUs62F06bECPvgpPQ9F4</t>
  </si>
  <si>
    <t>Umesh</t>
  </si>
  <si>
    <t>lead_6KrcrkSKJm6PpRElvbRhGxmvc2JMXN2IQfqHvAn7wqN</t>
  </si>
  <si>
    <t>Nirvaa Solutions Pvt. Ltd.</t>
  </si>
  <si>
    <t>2022-09-15 07:56:30.418000+00:00</t>
  </si>
  <si>
    <t>2022-09-22 08:00:23.282000+00:00</t>
  </si>
  <si>
    <t>2022-08-01 10:03:17.834000+00:00</t>
  </si>
  <si>
    <t>2022-09-22 08:00:23.329000+00:00</t>
  </si>
  <si>
    <t>lead_ryUH2xrc8AuXFpPL7QETLj0G6D1EfSjo7KMqZW7277T</t>
  </si>
  <si>
    <t>SELCO Foundation</t>
  </si>
  <si>
    <t>2022-09-16 05:01:34.300000+00:00</t>
  </si>
  <si>
    <t>2022-09-22 07:57:45.697000+00:00</t>
  </si>
  <si>
    <t>2022-06-05 09:04:23.808000+00:00</t>
  </si>
  <si>
    <t>2022-10-20 06:21:22.537000+00:00</t>
  </si>
  <si>
    <t>cont_cXRIf9g2loxi9VTGdwPlCgmQ3chskL4tH1vW8YQe8XR</t>
  </si>
  <si>
    <t>Arshia Manoj</t>
  </si>
  <si>
    <t>lead_s8bsnEOVeHtBSz257l2bvmhip7kupc5NOHJ01WtV2IE</t>
  </si>
  <si>
    <t>Beyondid ( Renewal , 22nd Sept )</t>
  </si>
  <si>
    <t>2022-08-19 07:40:40.410000+00:00</t>
  </si>
  <si>
    <t>2022-09-22 11:25:13.612000+00:00</t>
  </si>
  <si>
    <t>2022-03-28 10:24:54.850000+00:00</t>
  </si>
  <si>
    <t>2022-09-23 06:02:05.923000+00:00</t>
  </si>
  <si>
    <t>cont_ugqw8eOmCSF8XJyu9zJg0Hfij92pWTqGB21fOPxYw1b</t>
  </si>
  <si>
    <t>Neelam</t>
  </si>
  <si>
    <t>lead_qwgaGgGQnzlqLqU3qZr6H1fs42sFHySIy7mG1EeDRsG</t>
  </si>
  <si>
    <t>AIC Selco</t>
  </si>
  <si>
    <t>2022-09-16 05:06:17.258000+00:00</t>
  </si>
  <si>
    <t>2022-09-22 07:56:34.648000+00:00</t>
  </si>
  <si>
    <t>2022-09-16 05:02:33.310000+00:00</t>
  </si>
  <si>
    <t>2022-09-26 08:52:39.750000+00:00</t>
  </si>
  <si>
    <t>cont_WRutLvxL91I9gtcgCB7m0crvIRRbJ4POLfRNRJd4K7d</t>
  </si>
  <si>
    <t>Divya Raj</t>
  </si>
  <si>
    <t>lead_Pebynt6javVFkalfez6sQcjL4dKE7ywjgz5dseDtQtU</t>
  </si>
  <si>
    <t>Logitax (Fresh)</t>
  </si>
  <si>
    <t>2022-06-21 09:55:42.361000+00:00</t>
  </si>
  <si>
    <t>2022-09-22 07:05:27.258000+00:00</t>
  </si>
  <si>
    <t>2022-06-08 08:45:24+00:00</t>
  </si>
  <si>
    <t>DIRECT_TRAFFIC</t>
  </si>
  <si>
    <t>Workplace Culture Playbook</t>
  </si>
  <si>
    <t>2022-05-27 07:27:06.330000+00:00</t>
  </si>
  <si>
    <t>2022-09-22 07:05:49.684000+00:00</t>
  </si>
  <si>
    <t>cont_cJcuydhQKAZD2DLpmD1351i8YCDlCXW6bb6kkcNkIHv</t>
  </si>
  <si>
    <t>Vamsi</t>
  </si>
  <si>
    <t>lead_QJODj1lLxLaHX280BRNLZLElGSavdGS9FwWNDqyy8AW</t>
  </si>
  <si>
    <t>Shrinath Rotopack</t>
  </si>
  <si>
    <t>2022-09-21 08:21:38.910000+00:00</t>
  </si>
  <si>
    <t>2022-09-22 06:13:53.995000+00:00</t>
  </si>
  <si>
    <t>Hyderabad</t>
  </si>
  <si>
    <t>2021-11-09 09:24:38.574000+00:00</t>
  </si>
  <si>
    <t>2022-09-30 07:49:24.514000+00:00</t>
  </si>
  <si>
    <t>9/17/22</t>
  </si>
  <si>
    <t>cont_GHVrGUSRlrytv8KUYgv0cFtZfUuU2wHUnnmhAmTiq2h</t>
  </si>
  <si>
    <t>Harish G</t>
  </si>
  <si>
    <t>lead_wx1dj47FAHVdyYPOVZdHuiJTKIuk8DtxXMhUeKxMKxX</t>
  </si>
  <si>
    <t>Fresh Menu</t>
  </si>
  <si>
    <t>2022-09-05 10:49:02.307000+00:00</t>
  </si>
  <si>
    <t>2022-09-22 04:27:42.077000+00:00</t>
  </si>
  <si>
    <t>Food &amp; Beverages</t>
  </si>
  <si>
    <t>2022-05-23 02:08:02.842000+00:00</t>
  </si>
  <si>
    <t>2022-09-22 04:28:19.279000+00:00</t>
  </si>
  <si>
    <t>2022-09-05 11:04:38.418000+00:00</t>
  </si>
  <si>
    <t>2022-09-22 04:28:19.220000+00:00</t>
  </si>
  <si>
    <t>cont_HSJYB2OCVAmTwZkeVLwRc0eCfUz2tOO3COPGpjhapkq</t>
  </si>
  <si>
    <t>Meenakshi Rao</t>
  </si>
  <si>
    <t>lead_3wtDF5bueYMYI2QQ8nv5NAR4d770LdIproHlJrC9Tlt</t>
  </si>
  <si>
    <t>NOCPL-New Opportunity Consultancy</t>
  </si>
  <si>
    <t>2022-08-11 12:40:21.262000+00:00</t>
  </si>
  <si>
    <t>2022-09-22 04:51:45.903000+00:00</t>
  </si>
  <si>
    <t>2022-05-23 07:04:04.112000+00:00</t>
  </si>
  <si>
    <t>2022-10-20 10:20:19.833000+00:00</t>
  </si>
  <si>
    <t>cont_JCRssaCXWI5FmmtgsaJXU59QIMo5vU1aRaDhhA0XkY9</t>
  </si>
  <si>
    <t>Deepali Kalambkar</t>
  </si>
  <si>
    <t>GMC (Renewal) Lost to SBI + Anand rathi due to relationship with team of Anand Rathi who was earlier with Mahindra (incumbent broker here)</t>
  </si>
  <si>
    <t>lead_eFTeZkt7aRqBzxktgbdNj987fqkCMDleSOouxd4peMv</t>
  </si>
  <si>
    <t>Brose India Automotive Systems Pvt. Ltd.</t>
  </si>
  <si>
    <t>2022-08-16 12:24:06.240000+00:00</t>
  </si>
  <si>
    <t>2022-09-21 15:30:13.181000+00:00</t>
  </si>
  <si>
    <t>Automotive</t>
  </si>
  <si>
    <t>2021-08-25 11:24:01.278000+00:00</t>
  </si>
  <si>
    <t>2022-10-10 07:33:21.142000+00:00</t>
  </si>
  <si>
    <t>lead_3DGDCVYqRfeLqniKpRcv7GXgDUA20VNRsGys9dsNrXk</t>
  </si>
  <si>
    <t>Picado Home Decors Pvt Ltd (Fresh)</t>
  </si>
  <si>
    <t>2022-03-16 10:28:42.918000+00:00</t>
  </si>
  <si>
    <t>2022-09-21 18:24:33.039000+00:00</t>
  </si>
  <si>
    <t>2022-03-16 09:41:12+00:00</t>
  </si>
  <si>
    <t>Consumer Goods &amp; Electronics</t>
  </si>
  <si>
    <t>2022-03-16 09:43:59.723000+00:00</t>
  </si>
  <si>
    <t>2022-09-22 05:08:38.868000+00:00</t>
  </si>
  <si>
    <t>cont_dRAseawPlx7mb5vNpjC0CVUHLbWOD9gHFnDxdX8v0YY</t>
  </si>
  <si>
    <t>Roopendra Sharma</t>
  </si>
  <si>
    <t>GPA - sept</t>
  </si>
  <si>
    <t>lead_dcU3xBfwayabWBESPQvGUetAabApvU9b4WJFlb16ya6</t>
  </si>
  <si>
    <t>Kumar Organic Products Limited</t>
  </si>
  <si>
    <t>2022-07-01 09:52:49.643000+00:00</t>
  </si>
  <si>
    <t>2022-09-22 04:26:55.974000+00:00</t>
  </si>
  <si>
    <t>2022-04-25 19:08:39.825000+00:00</t>
  </si>
  <si>
    <t>2022-09-22 04:26:56.035000+00:00</t>
  </si>
  <si>
    <t>GPA (Renewal) - Client was not able to provide claims dump</t>
  </si>
  <si>
    <t>2022-08-23 12:38:21.473000+00:00</t>
  </si>
  <si>
    <t>2022-09-21 12:40:51.474000+00:00</t>
  </si>
  <si>
    <t>lead_SaeotSWdzJXVFraCljM6V6KGCV0VfbgEojTsrx3QGPF</t>
  </si>
  <si>
    <t>Armstrong Automation</t>
  </si>
  <si>
    <t>2022-07-18 12:38:11.971000+00:00</t>
  </si>
  <si>
    <t>2022-09-21 11:00:09.415000+00:00</t>
  </si>
  <si>
    <t>Ritika Khare</t>
  </si>
  <si>
    <t>2022-05-15 18:08:36.574000+00:00</t>
  </si>
  <si>
    <t>2022-10-20 11:12:00.216000+00:00</t>
  </si>
  <si>
    <t>cont_qBlYZqsBzac2vljyal5LYSCdqV3zhPrt1lQIpIBZsjq</t>
  </si>
  <si>
    <t>Tejas lende</t>
  </si>
  <si>
    <t>2022-09-21 10:59:59.954000+00:00</t>
  </si>
  <si>
    <t>cont_cLHanalLSLpRHl5gedF2UHRMvAJP7Pwtjr2ns1GCDdH</t>
  </si>
  <si>
    <t>Saumya</t>
  </si>
  <si>
    <t>lead_28VuYYtB9ZH69xIJwDAOpLkgX9IkOuPD8nq3bvReMBd</t>
  </si>
  <si>
    <t>Analyzer CAE Solution</t>
  </si>
  <si>
    <t>2022-08-08 12:25:54.452000+00:00</t>
  </si>
  <si>
    <t>2022-09-21 06:53:42.571000+00:00</t>
  </si>
  <si>
    <t>2022-08-01 10:03:07.898000+00:00</t>
  </si>
  <si>
    <t>2022-10-20 11:53:47.317000+00:00</t>
  </si>
  <si>
    <t>WC</t>
  </si>
  <si>
    <t>2022-09-19 06:23:53.555000+00:00</t>
  </si>
  <si>
    <t>2022-09-21 06:53:56.438000+00:00</t>
  </si>
  <si>
    <t>GPA renewal</t>
  </si>
  <si>
    <t>2022-08-17 11:35:23.370000+00:00</t>
  </si>
  <si>
    <t>2022-09-21 06:53:49.920000+00:00</t>
  </si>
  <si>
    <t>9/20/22</t>
  </si>
  <si>
    <t>cont_LfiQhHADGX7wNMmyPFuqEB5iolsrYAVpkrUZ4Q3HgwN</t>
  </si>
  <si>
    <t>Sushmita Das</t>
  </si>
  <si>
    <t>lead_w2jqdoGqgFgCveWpJx5ID0XcievooPNzQaEJcqtQmI5</t>
  </si>
  <si>
    <t>Capwise Financial Services Private Limited</t>
  </si>
  <si>
    <t>2022-08-30 11:24:45.132000+00:00</t>
  </si>
  <si>
    <t>2022-09-21 06:25:22.533000+00:00</t>
  </si>
  <si>
    <t>October; September</t>
  </si>
  <si>
    <t>2022-01-14 09:24:01.912000+00:00</t>
  </si>
  <si>
    <t>2022-09-21 06:25:22.621000+00:00</t>
  </si>
  <si>
    <t>9/16/22</t>
  </si>
  <si>
    <t>cont_ZUS61tzysAheh29q3wUooRqTtwuWwqbvb5DJKNjjH2v</t>
  </si>
  <si>
    <t>Jeetendra Panda</t>
  </si>
  <si>
    <t>Renewal</t>
  </si>
  <si>
    <t>lead_Qbf1Mk6QSiVVenL56yhJfhpEafXaOv9vO0l9nHbgaOX</t>
  </si>
  <si>
    <t>VK Industries</t>
  </si>
  <si>
    <t>2022-09-08 05:33:32.533000+00:00</t>
  </si>
  <si>
    <t>2022-09-21 05:07:31.429000+00:00</t>
  </si>
  <si>
    <t>2022-08-01 10:04:01.418000+00:00</t>
  </si>
  <si>
    <t>2022-10-19 10:04:31.780000+00:00</t>
  </si>
  <si>
    <t>CGL - Non EB - Client only using us for Quotes</t>
  </si>
  <si>
    <t>lead_f8h9EY4bwtEenOnnB7m9vBn4MQjhlkJ9aCWAS2H9sqC</t>
  </si>
  <si>
    <t>ABM Knowledgeware Ltd</t>
  </si>
  <si>
    <t>2022-09-12 07:04:04.265000+00:00</t>
  </si>
  <si>
    <t>2022-09-21 05:59:43.510000+00:00</t>
  </si>
  <si>
    <t>March</t>
  </si>
  <si>
    <t>2020-12-29 05:46:51.295000+00:00</t>
  </si>
  <si>
    <t>2022-09-29 14:28:03.439000+00:00</t>
  </si>
  <si>
    <t>cont_IBThhpr3IkwCZhJdPI81Po4LiGTkFDZS5jqDSaZKvaV</t>
  </si>
  <si>
    <t>Asmita Paul</t>
  </si>
  <si>
    <t>Office Policy - Fresh</t>
  </si>
  <si>
    <t>lead_cJY3sHgyRID1Ou2TrMQy0SY1X0aSDAekTs1pJySsHKd</t>
  </si>
  <si>
    <t>HackerEarth Technology</t>
  </si>
  <si>
    <t>2022-08-26 10:28:01.525000+00:00</t>
  </si>
  <si>
    <t>2022-09-21 05:05:59.519000+00:00</t>
  </si>
  <si>
    <t>2022-03-14 02:47:04.868000+00:00</t>
  </si>
  <si>
    <t>2022-10-12 08:49:01.291000+00:00</t>
  </si>
  <si>
    <t>2022-07-20 11:25:13.805000+00:00</t>
  </si>
  <si>
    <t>2022-09-21 05:05:40.078000+00:00</t>
  </si>
  <si>
    <t>cont_1d7hRdl0dv9r4b8IY46OWuHcVx4liZyzQNuXaiAlsYV</t>
  </si>
  <si>
    <t>Anand</t>
  </si>
  <si>
    <t>lead_6yxDdhr6Xlv2v8EXe3Upas5gXmUPb1m3YYMreZUsLOk</t>
  </si>
  <si>
    <t>ApMoSys Technologies Private Limited</t>
  </si>
  <si>
    <t>2022-06-17 10:35:50.169000+00:00</t>
  </si>
  <si>
    <t>2022-09-21 04:40:31.708000+00:00</t>
  </si>
  <si>
    <t>2021-12-09 09:17:46.078000+00:00</t>
  </si>
  <si>
    <t>2022-09-21 04:40:31.772000+00:00</t>
  </si>
  <si>
    <t>cont_dUs59QaGKZTZZRzWvF58kZVtNy0UdfIb8ig15Ex9HM4</t>
  </si>
  <si>
    <t>Veena Rao</t>
  </si>
  <si>
    <t>GTL - Fresh, sum assured 30 lakhs +</t>
  </si>
  <si>
    <t>lead_y3DNEvSZKcXf7s8ieSycPxe25qvFUGiOdh3uino8P9X</t>
  </si>
  <si>
    <t>Highstreet IT Solutions (Fresh)</t>
  </si>
  <si>
    <t>2022-06-16 07:19:52.804000+00:00</t>
  </si>
  <si>
    <t>2022-09-21 04:10:11.189000+00:00</t>
  </si>
  <si>
    <t>2022-04-04 02:36:18.782000+00:00</t>
  </si>
  <si>
    <t>2022-10-19 09:54:24.927000+00:00</t>
  </si>
  <si>
    <t>cont_jrIxwGYh8kzbRNPCKuG82tQncYqocxH5ww2OYzvTxhU</t>
  </si>
  <si>
    <t>Vaibhav</t>
  </si>
  <si>
    <t>lead_ksAGr6f7XygR7ZmVD1rAbBmJ1apeJfNuPKcAIi955yR</t>
  </si>
  <si>
    <t>Ketchum Sampark</t>
  </si>
  <si>
    <t>2022-08-24 11:24:28.165000+00:00</t>
  </si>
  <si>
    <t>2022-09-20 07:32:46.919000+00:00</t>
  </si>
  <si>
    <t>2022-07-21 01:34:25.236000+00:00</t>
  </si>
  <si>
    <t>2022-09-25 14:39:42.595000+00:00</t>
  </si>
  <si>
    <t>cont_a4m2nrUUgZMmgYTRq62FFwGuut9deKkq0eLlTzEPdoD</t>
  </si>
  <si>
    <t>Madhusudhan</t>
  </si>
  <si>
    <t>They don't have GPA</t>
  </si>
  <si>
    <t>2022-08-25 07:37:34.919000+00:00</t>
  </si>
  <si>
    <t>2022-09-20 07:37:45.665000+00:00</t>
  </si>
  <si>
    <t>Satyam Tiwari</t>
  </si>
  <si>
    <t>lead_aR0M1jFeLFU7wu31a8HPzbdkKM8mVI0xpWqKXcBs1sT</t>
  </si>
  <si>
    <t>Goldfield Fragrances Pvt. ltd.</t>
  </si>
  <si>
    <t>user_2YgShwgjLNI4FjAqgE9PtKsdIaGh919JGcFG919fe5B</t>
  </si>
  <si>
    <t>2022-09-01 07:18:09.895000+00:00</t>
  </si>
  <si>
    <t>2022-09-20 06:28:35.739000+00:00</t>
  </si>
  <si>
    <t>2021-08-25 11:29:01.658000+00:00</t>
  </si>
  <si>
    <t>2022-09-20 11:47:03.956000+00:00</t>
  </si>
  <si>
    <t>cont_5MCNkRTVhjqBrXD4UNJC1K6Ile95qKqXH24AoNYNsy0</t>
  </si>
  <si>
    <t>Gayatri</t>
  </si>
  <si>
    <t>lead_JxOOiUJhDtU66XI7oGFrgVrfrPgzaPOlJZAvlZa8iOr</t>
  </si>
  <si>
    <t>SAB TV Ltd</t>
  </si>
  <si>
    <t>2022-09-14 10:53:45.614000+00:00</t>
  </si>
  <si>
    <t>2022-09-20 06:53:05.196000+00:00</t>
  </si>
  <si>
    <t>2021-08-02 07:48:38.087000+00:00</t>
  </si>
  <si>
    <t>2022-10-12 07:19:11.275000+00:00</t>
  </si>
  <si>
    <t>9/19/22</t>
  </si>
  <si>
    <t>Contractual - GMC</t>
  </si>
  <si>
    <t>lead_NafbEVkLf5vrtWIp3CsryJtt7HDRSmFSKXOPhS8pSYN</t>
  </si>
  <si>
    <t>NIHILENT technologies</t>
  </si>
  <si>
    <t>2022-09-01 05:30:42.822000+00:00</t>
  </si>
  <si>
    <t>2022-09-20 06:26:25.306000+00:00</t>
  </si>
  <si>
    <t>2020-08-14 08:05:16+00:00</t>
  </si>
  <si>
    <t>April; June</t>
  </si>
  <si>
    <t>own ref</t>
  </si>
  <si>
    <t>2020-12-06 09:46:33.508000+00:00</t>
  </si>
  <si>
    <t>2022-10-20 10:18:47.668000+00:00</t>
  </si>
  <si>
    <t>cont_AujIpQBhQCtBZEgSUhQweSiCOTOqR4M9VNcIwdVtqpk</t>
  </si>
  <si>
    <t>lead_tkamrXlTR6rvIU3ZtV6PXPCLIBo5vc2EY3NiVgIcj2k</t>
  </si>
  <si>
    <t>Teamease Consulting ( Fresh )</t>
  </si>
  <si>
    <t>2022-01-05 10:19:41.653000+00:00</t>
  </si>
  <si>
    <t>2022-09-20 06:02:13.684000+00:00</t>
  </si>
  <si>
    <t>Delhi</t>
  </si>
  <si>
    <t>2021-11-27 05:34:30+00:00</t>
  </si>
  <si>
    <t>2021-11-27 05:37:15.459000+00:00</t>
  </si>
  <si>
    <t>2022-10-06 09:47:25.925000+00:00</t>
  </si>
  <si>
    <t>cont_cnnixbpsT19kRHNE5iORVqMEN4yN6UOmmpJyjx8BReN</t>
  </si>
  <si>
    <t>Neha Roshan</t>
  </si>
  <si>
    <t>GMC - Renewal with ICICI Lombard</t>
  </si>
  <si>
    <t>lead_9C0kE9ISjf8SIENaeOsy6GAtVD7wMjSDtp4ZVFXFDMD</t>
  </si>
  <si>
    <t>Rupeeseed Technology Ventures Pvt Ltd ( Renewal , 21st Sept )</t>
  </si>
  <si>
    <t>2022-07-04 06:17:19.397000+00:00</t>
  </si>
  <si>
    <t>2022-09-20 06:23:51.951000+00:00</t>
  </si>
  <si>
    <t>2022-01-27 10:13:35.883000+00:00</t>
  </si>
  <si>
    <t>2022-09-20 06:23:52.006000+00:00</t>
  </si>
  <si>
    <t>cont_TW1p7n871zEZw8Jr1HHmPcJPxyLXOc0KuOzKq9di2Nl</t>
  </si>
  <si>
    <t>Neha Arora</t>
  </si>
  <si>
    <t>Fresh GPA policy</t>
  </si>
  <si>
    <t>lead_hvaIg0q1DIdikgWvfGRd3Y7QLsap7uhPjWvLR82LPLR</t>
  </si>
  <si>
    <t>BUEN MANEJO DEL CAMPO  INDIA PVT LTD</t>
  </si>
  <si>
    <t>2022-09-19 06:02:32.933000+00:00</t>
  </si>
  <si>
    <t>2022-09-20 05:01:36.158000+00:00</t>
  </si>
  <si>
    <t>2022-05-31 16:17:43.495000+00:00</t>
  </si>
  <si>
    <t>2022-09-27 04:51:25.664000+00:00</t>
  </si>
  <si>
    <t>2022-08-16 13:08:50.684000+00:00</t>
  </si>
  <si>
    <t>2022-09-20 05:01:17.807000+00:00</t>
  </si>
  <si>
    <t>cont_aWBu6mEkshWZbC7sKyc7eKeBFFGQPZhjXtDcrguTI54</t>
  </si>
  <si>
    <t>Bharadwaz Sharma</t>
  </si>
  <si>
    <t>As per the discussion with Mr.Bharadwaz, their management has decided to go ahead with the existing combination and hence they aren't looking out for new tie ups currently</t>
  </si>
  <si>
    <t>lead_cVR6NuZLFFz0k2UqlPdDNMUM8doxhbT0ZicbnwlxX57</t>
  </si>
  <si>
    <t>eShipz</t>
  </si>
  <si>
    <t>2022-08-22 08:45:58.105000+00:00</t>
  </si>
  <si>
    <t>2022-09-20 02:21:02.778000+00:00</t>
  </si>
  <si>
    <t>2021-09-13 07:59:54.691000+00:00</t>
  </si>
  <si>
    <t>2022-09-23 12:58:51.176000+00:00</t>
  </si>
  <si>
    <t>8/30/22</t>
  </si>
  <si>
    <t>closed with plum as they got a lower quote from icici</t>
  </si>
  <si>
    <t>lead_5hBxllTepEa3g3P5VURMCfQwtueW2iC6BCKqPOBRrN3</t>
  </si>
  <si>
    <t>Capital Source</t>
  </si>
  <si>
    <t>2022-07-12 08:00:04.072000+00:00</t>
  </si>
  <si>
    <t>2022-09-20 04:03:28.199000+00:00</t>
  </si>
  <si>
    <t>2022-07-06 06:33:35+00:00</t>
  </si>
  <si>
    <t>2022-07-06 06:36:26.313000+00:00</t>
  </si>
  <si>
    <t>2022-09-21 05:52:16.867000+00:00</t>
  </si>
  <si>
    <t>GPA - Contractual</t>
  </si>
  <si>
    <t>2022-09-01 05:41:52.770000+00:00</t>
  </si>
  <si>
    <t>2022-09-19 12:33:26.971000+00:00</t>
  </si>
  <si>
    <t>cont_PwF6YfakMO2gOxtRa0kF6fmbNBw2trvsnP7FamhiF2v</t>
  </si>
  <si>
    <t>Usha Nikam</t>
  </si>
  <si>
    <t>lead_nhhwjxkowYZ4SbRxqBGaiIhSNdub0AWnIcZOPLzoqZy</t>
  </si>
  <si>
    <t>Chemtron Science Laboratories Private Limited</t>
  </si>
  <si>
    <t>2022-08-02 05:19:33.842000+00:00</t>
  </si>
  <si>
    <t>2022-09-19 14:23:41.781000+00:00</t>
  </si>
  <si>
    <t>2022-05-23 07:03:59.361000+00:00</t>
  </si>
  <si>
    <t>2022-09-19 14:23:41.926000+00:00</t>
  </si>
  <si>
    <t>cont_ZQhOJO9CaCeN3CJ5nSNViyIpDEtksxOLqZ2EQ7o9QOM</t>
  </si>
  <si>
    <t>Sheetal Ingale</t>
  </si>
  <si>
    <t>lead_tVmPTl3I4o5Q0Errb52hMYZTokSxawG9830xUp5Tj0H</t>
  </si>
  <si>
    <t>5D Solutions India Pvt. Ltd.</t>
  </si>
  <si>
    <t>2022-07-22 09:14:20.345000+00:00</t>
  </si>
  <si>
    <t>2022-09-19 17:10:58.338000+00:00</t>
  </si>
  <si>
    <t>2020-08-24 22:04:44+00:00</t>
  </si>
  <si>
    <t>2020-12-06 09:47:23.701000+00:00</t>
  </si>
  <si>
    <t>2022-09-19 17:10:58.406000+00:00</t>
  </si>
  <si>
    <t>cont_NRsVtQ6o3aKWy8dJ6u27s2PozMOwRiIUaQkkbMJ7DdY</t>
  </si>
  <si>
    <t>Amit Kedari</t>
  </si>
  <si>
    <t>WC Renewal</t>
  </si>
  <si>
    <t>lead_dThEeYfgXllQKFGMFkOJdMZMs3z56o0fPI6bay6PwZQ</t>
  </si>
  <si>
    <t>Ross Process Solutions</t>
  </si>
  <si>
    <t>2022-08-10 06:31:57.528000+00:00</t>
  </si>
  <si>
    <t>2022-09-19 12:09:58.985000+00:00</t>
  </si>
  <si>
    <t>2022-08-10 06:30:00+00:00</t>
  </si>
  <si>
    <t>August; March</t>
  </si>
  <si>
    <t>Prajakta's reference</t>
  </si>
  <si>
    <t>2022-08-10 06:19:25.327000+00:00</t>
  </si>
  <si>
    <t>2022-09-23 09:34:04.269000+00:00</t>
  </si>
  <si>
    <t>cont_gq9au0Rg1C20N77BUuc6Pi89PmOdCnDLczZeiNj5HEu</t>
  </si>
  <si>
    <t>Shaonli Roy Kapur</t>
  </si>
  <si>
    <t>The client closed with Kenko as the client got very good benefits from Kenko.</t>
  </si>
  <si>
    <t>lead_dFGu4ffUVWWCHWBveXbZjOog58EJ8DOEuoou81FdC7G</t>
  </si>
  <si>
    <t>SMOOR Chocolates</t>
  </si>
  <si>
    <t>user_lccnw70UrYzjPcbxrA5N9qp8LF1vx6aP08yPEdeU06P</t>
  </si>
  <si>
    <t>2022-09-19 11:20:45.404000+00:00</t>
  </si>
  <si>
    <t>2022-09-19 12:20:24.784000+00:00</t>
  </si>
  <si>
    <t>Ideal Insurance brokers</t>
  </si>
  <si>
    <t>2022-04-29 10:34:34.977000+00:00</t>
  </si>
  <si>
    <t>2022-10-01 05:34:05.899000+00:00</t>
  </si>
  <si>
    <t>2022-08-19 10:35:28.048000+00:00</t>
  </si>
  <si>
    <t>2022-09-19 12:17:17.166000+00:00</t>
  </si>
  <si>
    <t>cont_ECffZaKpBPXcOS7182f6LKd9Y1A8ieJ93jY98IwowhX</t>
  </si>
  <si>
    <t>Mushtaq</t>
  </si>
  <si>
    <t>GMC 1500 employees 1+5 policy Sept 29th renewal</t>
  </si>
  <si>
    <t>lead_CdS9M9ZejzqNKEn1ZZRIPB8eyLlUOzp3HcKUEQlngMt</t>
  </si>
  <si>
    <t>The Himalaya Drug Company</t>
  </si>
  <si>
    <t>2022-08-03 09:59:33.445000+00:00</t>
  </si>
  <si>
    <t>2022-09-19 10:39:34.659000+00:00</t>
  </si>
  <si>
    <t>Health, Wellness &amp; Fitness</t>
  </si>
  <si>
    <t>2022-04-20 10:12:59.753000+00:00</t>
  </si>
  <si>
    <t>2022-10-20 10:22:34.274000+00:00</t>
  </si>
  <si>
    <t>cont_TZjlJxrX5Sk5GmYxpqKYg54kVNh1GToLHjoXxcSVnxQ</t>
  </si>
  <si>
    <t>Trupti Joshi</t>
  </si>
  <si>
    <t>lead_pYVeRdeFLoAjtZalOm6YWTrpUluRCKzktE3qNrKEPSl</t>
  </si>
  <si>
    <t>Ideas To Impacts Innovations Pvt. Ltd.</t>
  </si>
  <si>
    <t>2022-08-05 13:10:47.420000+00:00</t>
  </si>
  <si>
    <t>2022-09-19 09:54:34.498000+00:00</t>
  </si>
  <si>
    <t>2021-08-25 11:24:01.502000+00:00</t>
  </si>
  <si>
    <t>2022-10-06 04:58:22.479000+00:00</t>
  </si>
  <si>
    <t>GMC - self  350 employees sept renewal 3 slabs 2lakh, 3 lakh and 5 lakh</t>
  </si>
  <si>
    <t>lead_tq9karZlhcffsJ6WeCrKAfsoQKMLgLtyfzgqJQd2hr8</t>
  </si>
  <si>
    <t>MagnaSoft Consulting India Pvt Ltd</t>
  </si>
  <si>
    <t>2022-07-07 07:04:23.310000+00:00</t>
  </si>
  <si>
    <t>2022-09-19 10:46:43.471000+00:00</t>
  </si>
  <si>
    <t>2022-05-06 10:48:28.443000+00:00</t>
  </si>
  <si>
    <t>2022-10-04 06:48:48.972000+00:00</t>
  </si>
  <si>
    <t>cont_v8sq9Gl41WrMLUvmyw8fO8iSAJ38NKT3GTpyg0I1lIn</t>
  </si>
  <si>
    <t>Sandeep Lakhotia</t>
  </si>
  <si>
    <t>lead_TOl5JSa3NPw0Gz5NnzHGdMdpkWlwY2ZAeV2qOPRrwHz</t>
  </si>
  <si>
    <t>SKECHERS RETAIL INDIA PVT LTD</t>
  </si>
  <si>
    <t>2022-07-25 11:16:43.160000+00:00</t>
  </si>
  <si>
    <t>2022-09-19 09:39:12.085000+00:00</t>
  </si>
  <si>
    <t>AM Opps -</t>
  </si>
  <si>
    <t>2021-11-16 03:29:16.538000+00:00</t>
  </si>
  <si>
    <t>2022-09-19 11:45:37.567000+00:00</t>
  </si>
  <si>
    <t>GTL - Renewal</t>
  </si>
  <si>
    <t>2022-07-25 11:17:07.852000+00:00</t>
  </si>
  <si>
    <t>2022-09-19 09:39:30.961000+00:00</t>
  </si>
  <si>
    <t>GMC - 1+5, Renewal</t>
  </si>
  <si>
    <t>2022-07-25 11:16:20.227000+00:00</t>
  </si>
  <si>
    <t>2022-09-19 09:39:01.142000+00:00</t>
  </si>
  <si>
    <t>stat_T3kAAaxxVQ5lPxDDIp76iVMLZhmGR6CEbdlVFNl0tPj</t>
  </si>
  <si>
    <t>Quote Comparison Ready</t>
  </si>
  <si>
    <t>cont_XdnjhHOBdekQAI2o6EMDndOcIyyNY8ocewOAF4VZnNC</t>
  </si>
  <si>
    <t>Karishma Bahadur</t>
  </si>
  <si>
    <t>lead_WLD90Z0NcXaGiEnnUovZATiLAts6Yy66GAXqy4jHe4L</t>
  </si>
  <si>
    <t>SocioLoca</t>
  </si>
  <si>
    <t>2022-08-24 11:16:38.238000+00:00</t>
  </si>
  <si>
    <t>2022-09-19 06:33:30.141000+00:00</t>
  </si>
  <si>
    <t>Pune Strategy</t>
  </si>
  <si>
    <t>2022-07-14 04:25:11.572000+00:00</t>
  </si>
  <si>
    <t>2022-10-13 09:25:35.190000+00:00</t>
  </si>
  <si>
    <t>cont_U8uXjJhEPQVd9f7FLW4hFFuL6aiz5Qq4wHNjiPCRM9N</t>
  </si>
  <si>
    <t>Supriya Penkar</t>
  </si>
  <si>
    <t>Renewed with incumbent (reliance). Data was not shared inspite of repeated follow ups</t>
  </si>
  <si>
    <t>lead_BGOEQ00aAFwEyWqzxRKaJz9x1isYPy0DtZ93pOYH8fZ</t>
  </si>
  <si>
    <t>Bloom Seal Containers</t>
  </si>
  <si>
    <t>Anjali Joshi</t>
  </si>
  <si>
    <t>2022-08-30 07:15:06.103000+00:00</t>
  </si>
  <si>
    <t>2022-09-19 06:55:57.657000+00:00</t>
  </si>
  <si>
    <t>user_hHzEI8aaFubIuMSRtZFdLLN0nHQemBBpkBNLZGwVt3v</t>
  </si>
  <si>
    <t>2022-08-01 09:59:03.098000+00:00</t>
  </si>
  <si>
    <t>2022-09-19 06:55:57.696000+00:00</t>
  </si>
  <si>
    <t>cont_isxZPwpzfhHpCdzhv8eFKHnqr7wpk5WPNo0lMC9hH6M</t>
  </si>
  <si>
    <t>Swati Chauhan</t>
  </si>
  <si>
    <t>Emp Count 100+ Self policy fresh policy Meeting on Friday 12pm</t>
  </si>
  <si>
    <t>lead_4kXjUq4iTAa0SO0xT28ljPlBXGH1JRXDDjVRU3pSe7e</t>
  </si>
  <si>
    <t>McKinley Rice</t>
  </si>
  <si>
    <t>2022-07-26 10:14:56.087000+00:00</t>
  </si>
  <si>
    <t>2022-09-19 07:03:40.141000+00:00</t>
  </si>
  <si>
    <t>2022-05-23 07:04:21.657000+00:00</t>
  </si>
  <si>
    <t>2022-09-27 04:51:31.568000+00:00</t>
  </si>
  <si>
    <t>lead_VlkGrkaQLtcgmiT71q0M5uMVFnp0tCM33ES3BKlYfBY</t>
  </si>
  <si>
    <t>Yuvashakti Foundation</t>
  </si>
  <si>
    <t>2022-07-12 09:46:17.699000+00:00</t>
  </si>
  <si>
    <t>2022-09-19 05:25:34.187000+00:00</t>
  </si>
  <si>
    <t>2022-06-27 04:02:48.580000+00:00</t>
  </si>
  <si>
    <t>2022-09-19 05:25:34.244000+00:00</t>
  </si>
  <si>
    <t>cont_rKC1MVJULGzevfF6Xa71U5dv40MQCxNHDLnNrDWd1pJ</t>
  </si>
  <si>
    <t>Ganesh Tilekar</t>
  </si>
  <si>
    <t>lead_LTv2ExCQWzGVsSJpOEPV2ZLJeJ2Y4Oy60g4ZoDQLVLv</t>
  </si>
  <si>
    <t>Auto One Engineering(Non-EB)</t>
  </si>
  <si>
    <t>2022-02-21 08:38:05.727000+00:00</t>
  </si>
  <si>
    <t>2022-09-19 05:53:14.341000+00:00</t>
  </si>
  <si>
    <t>Linkedin</t>
  </si>
  <si>
    <t>2022-01-10 13:09:04.384000+00:00</t>
  </si>
  <si>
    <t>2022-09-19 05:53:14.401000+00:00</t>
  </si>
  <si>
    <t>cont_XE0z4gVDArFD6mww9PSTeQzSIRXhksfMh7524BMXBvD</t>
  </si>
  <si>
    <t>Ram Kumar</t>
  </si>
  <si>
    <t>Didnt get a chance to have a meeting with the client.  got the data 5 days before the renewal date.  Client went ahead with the incumbent, quoted 20L against our rate of 29L.</t>
  </si>
  <si>
    <t>lead_ZdNbwHbF30qEMqtRfNDwR78FFJqNVxN36iuHF3r3Kpx</t>
  </si>
  <si>
    <t>KredX</t>
  </si>
  <si>
    <t>2022-09-08 11:44:05.597000+00:00</t>
  </si>
  <si>
    <t>2022-09-19 06:32:35.367000+00:00</t>
  </si>
  <si>
    <t>Shekhar Sakore</t>
  </si>
  <si>
    <t>Sequoia Capital India, Tiger Global Management, Prime Venture Partners</t>
  </si>
  <si>
    <t>2021-12-09 09:17:52.690000+00:00</t>
  </si>
  <si>
    <t>2022-09-23 12:05:21.959000+00:00</t>
  </si>
  <si>
    <t>cont_Z1ifYkT9kHODhyDCCCNaxxJtcS1cklTeCBQFSWPRaF5</t>
  </si>
  <si>
    <t>Sunil Kumar</t>
  </si>
  <si>
    <t>GTL - fresh</t>
  </si>
  <si>
    <t>lead_k81P5cw8kpt5eGGg64Thf50eeUnfmYfR8fCiJWWEqNC</t>
  </si>
  <si>
    <t>Crestron Electronics</t>
  </si>
  <si>
    <t>2022-06-23 11:54:55.993000+00:00</t>
  </si>
  <si>
    <t>2022-09-19 04:39:11.359000+00:00</t>
  </si>
  <si>
    <t>November</t>
  </si>
  <si>
    <t>2022-04-06 01:36:13.928000+00:00</t>
  </si>
  <si>
    <t>2022-10-19 09:59:00.219000+00:00</t>
  </si>
  <si>
    <t>lead_qbGQbvdMQyzuEhJoXDmxoTR9ZUQAepC1lhJtsGxQmHx</t>
  </si>
  <si>
    <t>MMS Maritime (India) Pvt. Ltd.</t>
  </si>
  <si>
    <t>2022-07-26 12:17:30.906000+00:00</t>
  </si>
  <si>
    <t>2022-09-19 03:58:29.103000+00:00</t>
  </si>
  <si>
    <t>2021-09-08 04:19:34.976000+00:00</t>
  </si>
  <si>
    <t>2022-09-22 06:32:48.376000+00:00</t>
  </si>
  <si>
    <t>cont_6etf9sq35ZoOw3jSTulis3w8IPkv4yg9G979TiQ1r2m</t>
  </si>
  <si>
    <t>Swati Duri</t>
  </si>
  <si>
    <t>lead_ccPPeTGIKqBwmQ3oFAE5mNooFDO39tCx4Iipyxg2wd9</t>
  </si>
  <si>
    <t>NGL Fine Chem Ltd.</t>
  </si>
  <si>
    <t>2022-08-22 10:27:52.653000+00:00</t>
  </si>
  <si>
    <t>2022-09-19 04:53:15.837000+00:00</t>
  </si>
  <si>
    <t>Chemical</t>
  </si>
  <si>
    <t>2022-02-08 21:50:44.242000+00:00</t>
  </si>
  <si>
    <t>2022-09-20 07:12:13.418000+00:00</t>
  </si>
  <si>
    <t>cont_IM7WVlk7Ly1u6KRWFZlU60yVk7UDGjgfaUaFrDDJ9Iq</t>
  </si>
  <si>
    <t>Nisha Dasgupta</t>
  </si>
  <si>
    <t>Fresh top up</t>
  </si>
  <si>
    <t>lead_aaHqNBBq4DNBo9gcMEcnXoa1TrvqvcuiMsR6paF8jxc</t>
  </si>
  <si>
    <t>Knauf Ceiling solutions</t>
  </si>
  <si>
    <t>2022-07-18 11:46:53.624000+00:00</t>
  </si>
  <si>
    <t>2022-09-19 03:55:45.347000+00:00</t>
  </si>
  <si>
    <t>2021-08-03 09:19:45.645000+00:00</t>
  </si>
  <si>
    <t>2022-10-07 01:53:43.985000+00:00</t>
  </si>
  <si>
    <t>2022-07-18 11:45:28.924000+00:00</t>
  </si>
  <si>
    <t>2022-09-19 03:55:18.513000+00:00</t>
  </si>
  <si>
    <t>cont_bPUynXwOJK5siqb313GxFNz0Ot2CANqnykfR10391lh</t>
  </si>
  <si>
    <t>Saba Khatri</t>
  </si>
  <si>
    <t>lead_2NECzFhZ1fxDLIEITQnXMJwr1r47P01qItqvRcSAHrp</t>
  </si>
  <si>
    <t>Work Store Limited (Staples)</t>
  </si>
  <si>
    <t>2022-06-02 07:31:08.324000+00:00</t>
  </si>
  <si>
    <t>2022-09-19 03:57:17.979000+00:00</t>
  </si>
  <si>
    <t>April; July; September</t>
  </si>
  <si>
    <t>2022-04-26 12:41:27.300000+00:00</t>
  </si>
  <si>
    <t>2022-09-20 10:30:39.691000+00:00</t>
  </si>
  <si>
    <t>GTL ren</t>
  </si>
  <si>
    <t>2022-07-18 11:46:11.269000+00:00</t>
  </si>
  <si>
    <t>2022-09-19 03:47:30.339000+00:00</t>
  </si>
  <si>
    <t>2022-07-18 11:45:05.585000+00:00</t>
  </si>
  <si>
    <t>2022-09-19 03:47:14.705000+00:00</t>
  </si>
  <si>
    <t>cont_dwy3v3HWjBV8mAyaW8Hulw5KEMGBZrOqQfj2cKodgek</t>
  </si>
  <si>
    <t>shweta rathor</t>
  </si>
  <si>
    <t>lead_oFQIm9YXEk3wn0DUBN0I11LWhzgvFOMClENPYbiHip9</t>
  </si>
  <si>
    <t>Ajmera Housing Corporation</t>
  </si>
  <si>
    <t>2022-07-08 12:24:35.475000+00:00</t>
  </si>
  <si>
    <t>2022-09-19 03:49:19.078000+00:00</t>
  </si>
  <si>
    <t>2020-12-14 12:21:27.213000+00:00</t>
  </si>
  <si>
    <t>2022-09-20 20:40:26.965000+00:00</t>
  </si>
  <si>
    <t>cont_cwRhxk3aAoP8UMLzXGz76QyMd5vsPpVSd7IWxtN9BX9</t>
  </si>
  <si>
    <t>Pradeep</t>
  </si>
  <si>
    <t>lead_jRpTh6c3H7BdeF9ODOfjhj9mDiriz25VU7usfCZZvlx</t>
  </si>
  <si>
    <t>Coromandel ENG</t>
  </si>
  <si>
    <t>2022-06-07 11:14:23.403000+00:00</t>
  </si>
  <si>
    <t>2022-09-19 03:46:20.569000+00:00</t>
  </si>
  <si>
    <t>2022-06-06 06:54:36.923000+00:00</t>
  </si>
  <si>
    <t>2022-10-20 10:16:52.644000+00:00</t>
  </si>
  <si>
    <t>Client wanted competitive quotes from HDFC but we didn't have any</t>
  </si>
  <si>
    <t>lead_cbfoRrDTsTjwRKoignBlD5V7j4yQ2I6jZ8EkjNWprIo</t>
  </si>
  <si>
    <t>Clinikally (Fresh)</t>
  </si>
  <si>
    <t>2022-09-05 10:51:19.115000+00:00</t>
  </si>
  <si>
    <t>2022-09-19 02:54:22.593000+00:00</t>
  </si>
  <si>
    <t>2022-09-05 10:47:01.387000+00:00</t>
  </si>
  <si>
    <t>2022-09-21 07:28:58.764000+00:00</t>
  </si>
  <si>
    <t>GMC - Sept 600 employees 1+3 policy graded suminsured</t>
  </si>
  <si>
    <t>2022-07-01 09:51:43.378000+00:00</t>
  </si>
  <si>
    <t>2022-09-19 03:27:11.123000+00:00</t>
  </si>
  <si>
    <t>App only</t>
  </si>
  <si>
    <t>lead_nIFzhQ0Qh8pFsKicj8hRYFsfK6ohYRvzncTgrKJerHI</t>
  </si>
  <si>
    <t>Sterlite Power Transmission Limited</t>
  </si>
  <si>
    <t>2022-05-10 14:21:13.680000+00:00</t>
  </si>
  <si>
    <t>2022-09-18 08:03:14.055000+00:00</t>
  </si>
  <si>
    <t>February</t>
  </si>
  <si>
    <t>2021-07-26 10:39:14.524000+00:00</t>
  </si>
  <si>
    <t>2022-10-20 10:30:10.135000+00:00</t>
  </si>
  <si>
    <t>lead_xnmCplkCMwwNOb4RRfmidseFUH01A9vZvj2CkORbjZl</t>
  </si>
  <si>
    <t>MILLENNIUM DEVELOPERS</t>
  </si>
  <si>
    <t>2022-08-16 06:07:10.160000+00:00</t>
  </si>
  <si>
    <t>2022-09-19 02:52:20.796000+00:00</t>
  </si>
  <si>
    <t>2021-06-22 06:13:17.767000+00:00</t>
  </si>
  <si>
    <t>2022-10-20 11:47:01.142000+00:00</t>
  </si>
  <si>
    <t>cont_Fy8rvIsvB7vckwMkjof9WzpAoKFZmfa1IPVmM6sxRgb</t>
  </si>
  <si>
    <t>Amruta</t>
  </si>
  <si>
    <t>lead_XwM1KIRyNSojI4dVIH51G1YavCnyn8mendtt9amEkQn</t>
  </si>
  <si>
    <t>Consumer Sketch</t>
  </si>
  <si>
    <t>2022-07-11 12:11:00.341000+00:00</t>
  </si>
  <si>
    <t>2022-09-18 08:07:36.119000+00:00</t>
  </si>
  <si>
    <t>Other Gujarat</t>
  </si>
  <si>
    <t>Employee engagement handbook</t>
  </si>
  <si>
    <t>2022-04-27 11:30:51.959000+00:00</t>
  </si>
  <si>
    <t>2022-09-19 03:15:17.109000+00:00</t>
  </si>
  <si>
    <t>cont_ppC6JnjWjIbnNyC11tGVL8NHIbZwZRATGcCropy6ORE</t>
  </si>
  <si>
    <t>A Vishnuvardhan</t>
  </si>
  <si>
    <t>lead_iCZp5WYFqmnWkxKQxs6acVEWIu2w6kPHJeca8lMaPWw</t>
  </si>
  <si>
    <t>BlueRose Technologies</t>
  </si>
  <si>
    <t>2022-08-19 11:10:08.756000+00:00</t>
  </si>
  <si>
    <t>2022-09-18 07:40:56.443000+00:00</t>
  </si>
  <si>
    <t>Jayesh Gandhi</t>
  </si>
  <si>
    <t>2022-03-04 10:22:57.357000+00:00</t>
  </si>
  <si>
    <t>2022-10-15 17:53:20.842000+00:00</t>
  </si>
  <si>
    <t>cont_gJVtPE97918PrhNwVCmHmIh5uYOPUqNUpIwqqFQmF00</t>
  </si>
  <si>
    <t>Senthil Basuvaraj</t>
  </si>
  <si>
    <t>Fresh</t>
  </si>
  <si>
    <t>lead_S1s1xd4fFQUrQ8dGaZtwrDDH1zsM5c4VQnk8ZuEfOw4</t>
  </si>
  <si>
    <t>Corefactors (Fresh)</t>
  </si>
  <si>
    <t>2022-07-26 04:34:59.569000+00:00</t>
  </si>
  <si>
    <t>2022-09-18 07:42:16.480000+00:00</t>
  </si>
  <si>
    <t>Workplace wellness playbook</t>
  </si>
  <si>
    <t>2022-07-04 11:33:48.784000+00:00</t>
  </si>
  <si>
    <t>2022-10-19 10:01:06.026000+00:00</t>
  </si>
  <si>
    <t>2022-08-19 11:09:27.128000+00:00</t>
  </si>
  <si>
    <t>2022-09-18 07:40:50.611000+00:00</t>
  </si>
  <si>
    <t>9/18/22</t>
  </si>
  <si>
    <t>cont_urTNbeVnrXIkWm7A1uYAjUN4vpZgVnEzmoURYkiCfp3</t>
  </si>
  <si>
    <t>Sandeep Rajmane</t>
  </si>
  <si>
    <t>lead_0YDD985dbyIaw3dKR0pjOofO3h4QmKqa2oLqb38MTgb</t>
  </si>
  <si>
    <t>Sany Heavy Industries India ltd</t>
  </si>
  <si>
    <t>2022-07-11 12:28:12.051000+00:00</t>
  </si>
  <si>
    <t>2022-09-17 18:22:01.342000+00:00</t>
  </si>
  <si>
    <t>2020-08-24 07:08:18+00:00</t>
  </si>
  <si>
    <t>July; May; September</t>
  </si>
  <si>
    <t>Ssoumen List</t>
  </si>
  <si>
    <t>2020-12-06 09:47:22.325000+00:00</t>
  </si>
  <si>
    <t>2022-10-10 07:31:08.200000+00:00</t>
  </si>
  <si>
    <t>cont_HSbzTJ34aaplxEMF0mDD7MJvGhmLRM6ZRJDSEFGH9bQ</t>
  </si>
  <si>
    <t>Shirish Ranjane</t>
  </si>
  <si>
    <t>lead_pH5rx2KMitJ349suibkxnHmBo21cSKI7vYZq9QTZnro</t>
  </si>
  <si>
    <t>CarTrade</t>
  </si>
  <si>
    <t>2022-07-20 11:46:11.993000+00:00</t>
  </si>
  <si>
    <t>2022-09-18 07:40:09.995000+00:00</t>
  </si>
  <si>
    <t>2022-04-28 05:09:40.939000+00:00</t>
  </si>
  <si>
    <t>2022-10-20 10:27:12.348000+00:00</t>
  </si>
  <si>
    <t>lead_vn2GEh3IGjztTWZlBAb0TWNzGgzb9uXAFaoDyIzfp1Y</t>
  </si>
  <si>
    <t>Coditas</t>
  </si>
  <si>
    <t>2022-09-05 12:40:12.170000+00:00</t>
  </si>
  <si>
    <t>2022-09-17 13:16:43.277000+00:00</t>
  </si>
  <si>
    <t>2020-09-22 03:41:13+00:00</t>
  </si>
  <si>
    <t>Komal Chougale; Snehal Mane</t>
  </si>
  <si>
    <t>2020-11-24 05:13:45.437000+00:00</t>
  </si>
  <si>
    <t>2022-10-10 10:56:02.007000+00:00</t>
  </si>
  <si>
    <t>2022-08-18 04:58:08.926000+00:00</t>
  </si>
  <si>
    <t>2022-09-17 09:40:33.494000+00:00</t>
  </si>
  <si>
    <t>lead_iNGlAxkvARyus8uP2UgWGT73vbNaKLMmQAW7SuwS6tO</t>
  </si>
  <si>
    <t>Veritech Infosystems Pvt. Ltd.</t>
  </si>
  <si>
    <t>2022-09-16 14:50:58.416000+00:00</t>
  </si>
  <si>
    <t>2022-09-16 14:54:06.232000+00:00</t>
  </si>
  <si>
    <t>2021-12-21 11:24:28.463000+00:00</t>
  </si>
  <si>
    <t>2022-10-20 12:35:50.970000+00:00</t>
  </si>
  <si>
    <t>50% co pay for 1+3 Optional - Parental policy 5 lakhs - budget Interested in Tata AIG</t>
  </si>
  <si>
    <t>2022-03-21 06:15:09.167000+00:00</t>
  </si>
  <si>
    <t>2022-09-16 14:53:37.945000+00:00</t>
  </si>
  <si>
    <t>cont_3wSMU3FkHAF4P1eRhmq3fnwy3fQCYoD9Y3hOJB6qA6l</t>
  </si>
  <si>
    <t>himanshu kholay</t>
  </si>
  <si>
    <t>lead_H6ihWLKyFDgX9rQRRS67PM8z4ygpptIUjtOHsMT970d</t>
  </si>
  <si>
    <t>Prgx India Pvt Ltd</t>
  </si>
  <si>
    <t>2022-08-03 04:30:07.289000+00:00</t>
  </si>
  <si>
    <t>2022-09-16 07:05:55.213000+00:00</t>
  </si>
  <si>
    <t>2020-08-29 09:43:34+00:00</t>
  </si>
  <si>
    <t>Existing Account</t>
  </si>
  <si>
    <t>2020-12-06 09:49:23.576000+00:00</t>
  </si>
  <si>
    <t>2022-09-16 07:05:55.303000+00:00</t>
  </si>
  <si>
    <t>cont_ouIzySFmKSc3GdBJCVeN8lS6Not0hN5jNrJfEgXCjHU</t>
  </si>
  <si>
    <t>bhakti nimkar</t>
  </si>
  <si>
    <t>lead_DmeKoNhVTwQHeSEas8q8akkVAklsagZ9saxoKk5Ukl3</t>
  </si>
  <si>
    <t>Red Bull India Pvt Ltd</t>
  </si>
  <si>
    <t>2022-08-16 10:31:35.638000+00:00</t>
  </si>
  <si>
    <t>2022-09-16 13:01:06.345000+00:00</t>
  </si>
  <si>
    <t>2021-08-05 07:12:45.529000+00:00</t>
  </si>
  <si>
    <t>2022-09-16 13:01:06.419000+00:00</t>
  </si>
  <si>
    <t>GMC &amp; GPA</t>
  </si>
  <si>
    <t>lead_9H2ER7ELolJnfEFvC5D6NTZ2VIJ6gej5CoKFKfj6P8K</t>
  </si>
  <si>
    <t>Aria Technologies Private Limited</t>
  </si>
  <si>
    <t>2022-05-25 07:33:17.420000+00:00</t>
  </si>
  <si>
    <t>2022-09-16 06:23:14.541000+00:00</t>
  </si>
  <si>
    <t>2020-08-20 10:25:20+00:00</t>
  </si>
  <si>
    <t>August; June</t>
  </si>
  <si>
    <t>2020-12-06 09:47:17.047000+00:00</t>
  </si>
  <si>
    <t>2022-09-16 06:23:14.598000+00:00</t>
  </si>
  <si>
    <t>cont_7nrlpdSqJW71t0rQZgoXlKJUyL6SBCY3lybfOTIEjuq</t>
  </si>
  <si>
    <t>Lankesh Patil</t>
  </si>
  <si>
    <t>We received the data very late and couldn't get 1+5 quotes. There was an agent involved but we couldn't come to terms with him</t>
  </si>
  <si>
    <t>lead_Xyeamz1C44pOHREgGJkQX1MVaLhkiOA6JJp3kQ6R4xK</t>
  </si>
  <si>
    <t>Inspirit Vision</t>
  </si>
  <si>
    <t>2022-08-24 07:18:56.660000+00:00</t>
  </si>
  <si>
    <t>2022-09-16 06:13:00.337000+00:00</t>
  </si>
  <si>
    <t>sarvesh Gate crash</t>
  </si>
  <si>
    <t>2022-05-23 07:04:09.130000+00:00</t>
  </si>
  <si>
    <t>2022-10-06 15:08:40.736000+00:00</t>
  </si>
  <si>
    <t>cont_dxHPJ3O3IzDH8ypCIIrZVOyeluEtlk9ZNa8csm7guPl</t>
  </si>
  <si>
    <t>Rajendra Mehta</t>
  </si>
  <si>
    <t>Loop Health App</t>
  </si>
  <si>
    <t>lead_1zJ0wvuk9SvcyRqhkhSNHfdyjFDO8CTfhoTOLhSFSjY</t>
  </si>
  <si>
    <t>Welspun Group</t>
  </si>
  <si>
    <t>2022-05-11 12:58:05.053000+00:00</t>
  </si>
  <si>
    <t>2022-09-16 06:16:05.048000+00:00</t>
  </si>
  <si>
    <t>2022-05-05 13:41:17+00:00</t>
  </si>
  <si>
    <t>November; October; September</t>
  </si>
  <si>
    <t>2021-08-05 07:01:39.111000+00:00</t>
  </si>
  <si>
    <t>2022-09-16 06:16:05.086000+00:00</t>
  </si>
  <si>
    <t>cont_PPZ7TroNIPhYjjmMVCN5uDYCVBDytOXVtDcr7mrcJA8</t>
  </si>
  <si>
    <t>Ivy Soares</t>
  </si>
  <si>
    <t>lead_CpsucZApiHHoHZgneCOidGja6ftBC80f1o1fwDLWFpO</t>
  </si>
  <si>
    <t>IDEX INDIA</t>
  </si>
  <si>
    <t>2022-07-29 09:58:07.443000+00:00</t>
  </si>
  <si>
    <t>2022-09-16 06:14:06.842000+00:00</t>
  </si>
  <si>
    <t>2021-10-26 11:53:04.663000+00:00</t>
  </si>
  <si>
    <t>2022-09-16 06:14:06.884000+00:00</t>
  </si>
  <si>
    <t>cont_mv8FP0yAp1FnwE0Pu5s1iqWW5kRYnWTE8yRGn24yFrV</t>
  </si>
  <si>
    <t>Kalyani N</t>
  </si>
  <si>
    <t>lead_CwDz2FckHD5WhnEeZ8xbLmP9XlOY5hB0cJRSkh1CfBS</t>
  </si>
  <si>
    <t>TechMojo Solutions</t>
  </si>
  <si>
    <t>2022-08-11 05:36:46.203000+00:00</t>
  </si>
  <si>
    <t>2022-09-16 06:01:39.509000+00:00</t>
  </si>
  <si>
    <t>2022-03-04 10:23:01.715000+00:00</t>
  </si>
  <si>
    <t>2022-09-16 06:02:18.775000+00:00</t>
  </si>
  <si>
    <t>lead_h8KzWQhHtsCDu2Mmu5rOkJQZ5TQXJsPjtpG7dGfmCum</t>
  </si>
  <si>
    <t>Redi India Quality Services Private Limited</t>
  </si>
  <si>
    <t>2022-06-29 10:46:44.446000+00:00</t>
  </si>
  <si>
    <t>2022-09-16 06:08:49.384000+00:00</t>
  </si>
  <si>
    <t>2022-05-31 16:48:24.355000+00:00</t>
  </si>
  <si>
    <t>2022-09-16 06:09:15.350000+00:00</t>
  </si>
  <si>
    <t>cont_SE42ZpQVFKOZsussfxoZHdtAWk3tyAUGG3bH4uPlIlY</t>
  </si>
  <si>
    <t>Dadasaheb Kakade</t>
  </si>
  <si>
    <t>Client closed with ICICI as they haven't faced any issue from them and have been dealing with them for 10 years.</t>
  </si>
  <si>
    <t>2022-06-29 10:46:24.566000+00:00</t>
  </si>
  <si>
    <t>2022-09-16 06:09:15.297000+00:00</t>
  </si>
  <si>
    <t>lead_0enWlLzE9NIzhaAUVzeb5LgbWGcuULiL8NjHJyaMl3y</t>
  </si>
  <si>
    <t>Mintifi</t>
  </si>
  <si>
    <t>2022-06-30 10:34:22.906000+00:00</t>
  </si>
  <si>
    <t>2022-09-15 09:39:25.006000+00:00</t>
  </si>
  <si>
    <t>International Finance Corporation, Lok Capital</t>
  </si>
  <si>
    <t>2021-10-26 11:53:15.776000+00:00</t>
  </si>
  <si>
    <t>2022-10-16 18:26:21.486000+00:00</t>
  </si>
  <si>
    <t>9/14/22</t>
  </si>
  <si>
    <t>cont_69wXKP08pDZLXiehZvtLnXeE3qcPw5d66mg4RcnUklj</t>
  </si>
  <si>
    <t>Biju Abraham</t>
  </si>
  <si>
    <t>lead_2Q0Iu5GcwXQv2yT7QRmEKkPL6usnZMl8Q6BwpR1bErp</t>
  </si>
  <si>
    <t>Infographics</t>
  </si>
  <si>
    <t>2022-08-03 07:57:27.210000+00:00</t>
  </si>
  <si>
    <t>2022-09-15 09:54:33.999000+00:00</t>
  </si>
  <si>
    <t>2021-09-13 11:10:04+00:00</t>
  </si>
  <si>
    <t>2021-09-13 11:12:48.689000+00:00</t>
  </si>
  <si>
    <t>2022-10-10 08:17:15.540000+00:00</t>
  </si>
  <si>
    <t>GMC - 1+5 Policy</t>
  </si>
  <si>
    <t>2022-08-11 05:36:07.643000+00:00</t>
  </si>
  <si>
    <t>2022-09-16 06:01:19.007000+00:00</t>
  </si>
  <si>
    <t>cont_u7KjtBvqWwSP42MsJpsWNI6XS8Q4iifiSMvTnEdbfVH</t>
  </si>
  <si>
    <t>Kaushik R</t>
  </si>
  <si>
    <t>lead_RgXIZtOPnYlbuScvzn5zf8Q7xeXc9RQ3ii0WXPHq7KX</t>
  </si>
  <si>
    <t>Micro Plastics Pvt Ltd</t>
  </si>
  <si>
    <t>2022-05-06 04:38:33.590000+00:00</t>
  </si>
  <si>
    <t>2022-09-15 08:50:19.373000+00:00</t>
  </si>
  <si>
    <t>BOF - V12 - Employee engagement handbook - Conversation Ad</t>
  </si>
  <si>
    <t>February; July; June</t>
  </si>
  <si>
    <t>2022-04-03 18:10:56.801000+00:00</t>
  </si>
  <si>
    <t>2022-10-14 07:24:13.329000+00:00</t>
  </si>
  <si>
    <t>GTLI - Fresh</t>
  </si>
  <si>
    <t>2022-07-04 07:25:51.616000+00:00</t>
  </si>
  <si>
    <t>2022-09-15 08:50:25.607000+00:00</t>
  </si>
  <si>
    <t>cont_9uP7HmA0zCZ4HoHRWTmzLB8YyD3CuAIejdDCjrbN8rG</t>
  </si>
  <si>
    <t>Aslam Basha</t>
  </si>
  <si>
    <t>lead_lowm04lhyeN77EeMPuHBlozEkeTeg73e6GCM4KOJ8Q6</t>
  </si>
  <si>
    <t>Enrich Money</t>
  </si>
  <si>
    <t>2022-05-12 10:29:56.910000+00:00</t>
  </si>
  <si>
    <t>2022-09-15 08:51:41.834000+00:00</t>
  </si>
  <si>
    <t>star health</t>
  </si>
  <si>
    <t>2022-04-19 08:55:37.890000+00:00</t>
  </si>
  <si>
    <t>2022-10-06 04:31:05.667000+00:00</t>
  </si>
  <si>
    <t>lead_jRJwPgtkV8HkmCo1K5Rt9qNq7UOttRpL1XSwT27Q0EG</t>
  </si>
  <si>
    <t>Benison Technologies</t>
  </si>
  <si>
    <t>2022-05-18 08:25:24.882000+00:00</t>
  </si>
  <si>
    <t>2022-09-15 06:17:46.569000+00:00</t>
  </si>
  <si>
    <t>2021-08-29 20:09:27.190000+00:00</t>
  </si>
  <si>
    <t>2022-09-20 11:57:42.511000+00:00</t>
  </si>
  <si>
    <t>cont_iIrnMqkydIhCzCqDWET0TggABUWlhKuREkgrgNPXK8g</t>
  </si>
  <si>
    <t>Tanuja Karkera</t>
  </si>
  <si>
    <t>lead_86w6wfFVxaqaum1PJslqHcMe4tniXcoWPw0PzC1ZGOz</t>
  </si>
  <si>
    <t>Muez Hest India Pvt. Ltd ( Renewal , 21st Sept )</t>
  </si>
  <si>
    <t>2022-08-30 05:28:47.899000+00:00</t>
  </si>
  <si>
    <t>2022-09-15 08:48:30.336000+00:00</t>
  </si>
  <si>
    <t>2022-08-01 09:59:10.009000+00:00</t>
  </si>
  <si>
    <t>2022-09-15 08:49:05.754000+00:00</t>
  </si>
  <si>
    <t>2022-08-30 05:28:22.662000+00:00</t>
  </si>
  <si>
    <t>2022-09-15 08:48:17.079000+00:00</t>
  </si>
  <si>
    <t>cont_FDDNiDxyYRtmtUUgIoQPBGm9yE0N6t86os9zqJT2nPe</t>
  </si>
  <si>
    <t>Yatendra Kushwah</t>
  </si>
  <si>
    <t>GMC - Renewal; HDFC ERGO</t>
  </si>
  <si>
    <t>lead_8WJm1CllNvgpsZXKYPfNC0oz0MBqtpdZWxSO5tDXw8b</t>
  </si>
  <si>
    <t>KGK Group</t>
  </si>
  <si>
    <t>2022-07-22 06:36:37.030000+00:00</t>
  </si>
  <si>
    <t>2022-09-15 05:50:55.174000+00:00</t>
  </si>
  <si>
    <t>2022-04-28 07:26:15.827000+00:00</t>
  </si>
  <si>
    <t>2022-09-15 05:51:24.517000+00:00</t>
  </si>
  <si>
    <t>2022-07-22 06:37:06.053000+00:00</t>
  </si>
  <si>
    <t>2022-09-15 05:51:01.386000+00:00</t>
  </si>
  <si>
    <t>lead_1oVy7h0TMbRms9AeZHclaTT1mnVD44tBbl4BFL5GHqx</t>
  </si>
  <si>
    <t>Fantabee (Fresh)</t>
  </si>
  <si>
    <t>2022-07-18 11:01:57.132000+00:00</t>
  </si>
  <si>
    <t>2022-09-15 04:32:05.865000+00:00</t>
  </si>
  <si>
    <t>2022-06-17 06:53:03+00:00</t>
  </si>
  <si>
    <t>2022-06-17 06:54:50.816000+00:00</t>
  </si>
  <si>
    <t>2022-09-15 04:33:50.230000+00:00</t>
  </si>
  <si>
    <t>cont_azPIwcjP0qwksVRmXtDiyeOsEXJrGm1AEGKGlbYr1lI</t>
  </si>
  <si>
    <t>Hemanth</t>
  </si>
  <si>
    <t>GMC - Renewal; 1+3; 5 lakh cover</t>
  </si>
  <si>
    <t>lead_uffIDMqyxQO87zaReXPgEAgpBRUdx72f6k7p6DBjXvL</t>
  </si>
  <si>
    <t>Azucane</t>
  </si>
  <si>
    <t>2022-07-29 11:10:13.221000+00:00</t>
  </si>
  <si>
    <t>2022-09-15 04:19:29.676000+00:00</t>
  </si>
  <si>
    <t>2022-07-29 07:04:54.775000+00:00</t>
  </si>
  <si>
    <t>2022-09-23 11:14:34.981000+00:00</t>
  </si>
  <si>
    <t>cont_fjXtJTe1EX3tssLrf5gX9CpCHInGWkoOgya4H7g1D4D</t>
  </si>
  <si>
    <t>Ketki Nadkarni</t>
  </si>
  <si>
    <t>lead_LCIXawnd7cEsbFS3cvqqL6EcEdceF0qqRse2xBUpqQi</t>
  </si>
  <si>
    <t>Hungama</t>
  </si>
  <si>
    <t>2022-06-30 02:57:20.698000+00:00</t>
  </si>
  <si>
    <t>2022-09-15 04:11:59.932000+00:00</t>
  </si>
  <si>
    <t>Digital Marketing &amp; Advertising; Sports &amp; Entertainment</t>
  </si>
  <si>
    <t>Arunkumar Dubey; Jithendra Goalla; Jitin Gopi</t>
  </si>
  <si>
    <t>Vaccine Lead</t>
  </si>
  <si>
    <t>2021-05-03 12:40:38.290000+00:00</t>
  </si>
  <si>
    <t>2022-09-15 06:30:52.350000+00:00</t>
  </si>
  <si>
    <t>GMC- renewal</t>
  </si>
  <si>
    <t>2022-07-18 10:33:45.893000+00:00</t>
  </si>
  <si>
    <t>2022-09-15 04:31:46.578000+00:00</t>
  </si>
  <si>
    <t>2022-07-01 09:56:00.391000+00:00</t>
  </si>
  <si>
    <t>2022-09-14 15:12:15.632000+00:00</t>
  </si>
  <si>
    <t>lead_V6H3wjBvOzGRrRHHRwNOYqY5fFA7oDUXGl62fKehEWr</t>
  </si>
  <si>
    <t>Acquisory</t>
  </si>
  <si>
    <t>2022-09-14 04:58:48.320000+00:00</t>
  </si>
  <si>
    <t>2022-09-14 15:13:28.420000+00:00</t>
  </si>
  <si>
    <t>2021-05-13 11:25:25.664000+00:00</t>
  </si>
  <si>
    <t>2022-10-11 09:12:46.030000+00:00</t>
  </si>
  <si>
    <t>GPA Renewal Emp Only 80 employees</t>
  </si>
  <si>
    <t>2022-08-02 06:53:21.585000+00:00</t>
  </si>
  <si>
    <t>2022-09-14 15:12:27.097000+00:00</t>
  </si>
  <si>
    <t>lead_RCCi8QVQtUIMNyvZYtRp8WJqAQiuwOOqFkF6JBoCbTC</t>
  </si>
  <si>
    <t>Harmony Distributors Pvt Ltd</t>
  </si>
  <si>
    <t>2022-09-07 07:30:24.780000+00:00</t>
  </si>
  <si>
    <t>2022-09-14 15:10:31.505000+00:00</t>
  </si>
  <si>
    <t>2022-09-06 12:27:51+00:00</t>
  </si>
  <si>
    <t>2022-09-06 12:30:35.662000+00:00</t>
  </si>
  <si>
    <t>2022-09-20 02:49:39.064000+00:00</t>
  </si>
  <si>
    <t>cont_x0jRuGdc004brYIPrtFF3aJ7gOIaWeqT6GGjYWc2bjA</t>
  </si>
  <si>
    <t>Needhi Chaudhari</t>
  </si>
  <si>
    <t>lead_Eofe6YLFGcERoYUcknQLNOjeittMEwOhCHK6eMOq95o</t>
  </si>
  <si>
    <t>Doka India Pvt Ltd</t>
  </si>
  <si>
    <t>2022-07-21 06:55:45.328000+00:00</t>
  </si>
  <si>
    <t>2022-09-14 14:59:34.635000+00:00</t>
  </si>
  <si>
    <t>2021-07-08 09:52:59.132000+00:00</t>
  </si>
  <si>
    <t>2022-09-29 06:11:42.160000+00:00</t>
  </si>
  <si>
    <t>GPA- Renewal</t>
  </si>
  <si>
    <t>2022-09-07 07:31:34.342000+00:00</t>
  </si>
  <si>
    <t>2022-09-14 15:10:39.880000+00:00</t>
  </si>
  <si>
    <t>cont_ooXEzTkxjqxlBzZNODzBu6qw2vDBSKn5dn7PNHPbYzk</t>
  </si>
  <si>
    <t>Mitesh Gangar</t>
  </si>
  <si>
    <t>lead_2deYH9BbzzCLYdpFqwc0vS2SATKS76hnfOni7g5IZjb</t>
  </si>
  <si>
    <t>PlayerzPot Media</t>
  </si>
  <si>
    <t>2022-05-25 11:00:45.196000+00:00</t>
  </si>
  <si>
    <t>2022-09-14 14:57:56.138000+00:00</t>
  </si>
  <si>
    <t>2021-05-18 17:43:23.318000+00:00</t>
  </si>
  <si>
    <t>2022-09-18 08:06:59.985000+00:00</t>
  </si>
  <si>
    <t>GTL (Renewal)</t>
  </si>
  <si>
    <t>2022-08-04 10:31:27.180000+00:00</t>
  </si>
  <si>
    <t>2022-09-14 14:59:20.314000+00:00</t>
  </si>
  <si>
    <t>2022-07-21 06:53:24.778000+00:00</t>
  </si>
  <si>
    <t>2022-09-14 14:59:07.559000+00:00</t>
  </si>
  <si>
    <t>cont_ZwbYRfyllizVDaJeD7e2VHOJ9zl2jYrjEblMRg87QUD</t>
  </si>
  <si>
    <t>Mahalakshmi Iyer</t>
  </si>
  <si>
    <t>Our quotes are High. The client has lesser quotes from other Life Insurance companies.</t>
  </si>
  <si>
    <t>lead_e8zv4cNtytJ5c9IODIj34UyCGhdezSRpla3h6sYrWUt</t>
  </si>
  <si>
    <t>Indore Composite</t>
  </si>
  <si>
    <t>2022-08-10 10:47:57.846000+00:00</t>
  </si>
  <si>
    <t>2022-09-14 13:37:44.936000+00:00</t>
  </si>
  <si>
    <t>2022-07-07 05:48:34.072000+00:00</t>
  </si>
  <si>
    <t>2022-09-14 13:37:59.521000+00:00</t>
  </si>
  <si>
    <t>cont_sTap9jYBkrtd4yaRW3wSSkDP54LOf1sCBnkhoHL9qSy</t>
  </si>
  <si>
    <t>Arvind</t>
  </si>
  <si>
    <t>fresh policy 3L SI Room Rent - 1% 2% &amp; 2%4% No Maternity</t>
  </si>
  <si>
    <t>lead_SNbUwpkTDJnTgcFIvZeD6O4KD5JRC28YrlgFOztQZVo</t>
  </si>
  <si>
    <t>Vision structure</t>
  </si>
  <si>
    <t>2022-08-16 06:54:30.166000+00:00</t>
  </si>
  <si>
    <t>2022-09-14 11:59:24.445000+00:00</t>
  </si>
  <si>
    <t>2022-03-22 11:55:27.683000+00:00</t>
  </si>
  <si>
    <t>2022-10-16 07:56:56.564000+00:00</t>
  </si>
  <si>
    <t>cont_vd4KkgNEZyAw1SISSYtH4gurpREiNqeLnr1reOVAmNW</t>
  </si>
  <si>
    <t>Reema Joshi</t>
  </si>
  <si>
    <t>lead_CXmLIddfd2WiOrE1xnNakxjpTIxIjNE8EjXBNAA8ODv</t>
  </si>
  <si>
    <t>MJ Shah(Fresh)</t>
  </si>
  <si>
    <t>2022-06-29 04:56:51.460000+00:00</t>
  </si>
  <si>
    <t>2022-09-14 11:11:19.828000+00:00</t>
  </si>
  <si>
    <t>2022-05-10 06:16:53.964000+00:00</t>
  </si>
  <si>
    <t>2022-09-30 10:12:22.659000+00:00</t>
  </si>
  <si>
    <t>GMC (1+5)-Renewal</t>
  </si>
  <si>
    <t>lead_Xdj7aELadsKWKPdx8CM0Z3c0Z0ECRZQZ2C74X1cEO20</t>
  </si>
  <si>
    <t>PageSuite India Pvt Ltd</t>
  </si>
  <si>
    <t>2022-08-16 05:54:10.646000+00:00</t>
  </si>
  <si>
    <t>2022-09-14 10:45:52.606000+00:00</t>
  </si>
  <si>
    <t>Ref - Sreenivas</t>
  </si>
  <si>
    <t>2022-03-22 09:17:30.961000+00:00</t>
  </si>
  <si>
    <t>2022-09-14 10:46:34.944000+00:00</t>
  </si>
  <si>
    <t>cont_MuHrPVznpYMvT9aCLDcDFSWPpJOb8zltGiQdvyfDVPM</t>
  </si>
  <si>
    <t>Indira Ramachandra</t>
  </si>
  <si>
    <t>GMC 8th Sept</t>
  </si>
  <si>
    <t>lead_KOpe7oCGhGhJU1UqPNOgxT8kIBzQxRCVFbaTVt0LTgj</t>
  </si>
  <si>
    <t>ASCENT CONSULTING SERVICES PVT LTD</t>
  </si>
  <si>
    <t>2022-07-13 09:50:58.187000+00:00</t>
  </si>
  <si>
    <t>2022-09-14 10:59:52.376000+00:00</t>
  </si>
  <si>
    <t>Reliance</t>
  </si>
  <si>
    <t>2022-07-08 10:13:39.325000+00:00</t>
  </si>
  <si>
    <t>2022-09-14 10:59:52.404000+00:00</t>
  </si>
  <si>
    <t>cont_KFnhRZAgCG3xSa6zFauZ3HNgRPYkwSDLU56HkZjWb8Q</t>
  </si>
  <si>
    <t>Pramod Teli</t>
  </si>
  <si>
    <t>lead_WzRVizvtg1GOr8Vatb3q7F7TkjPhup5atq0X5QQdWBV</t>
  </si>
  <si>
    <t>Mahindra First Choice Wheels Ltd</t>
  </si>
  <si>
    <t>2022-07-15 11:07:43+00:00</t>
  </si>
  <si>
    <t>2022-09-14 10:42:39.315000+00:00</t>
  </si>
  <si>
    <t>2021-08-05 07:12:48.551000+00:00</t>
  </si>
  <si>
    <t>2022-09-14 10:42:39.360000+00:00</t>
  </si>
  <si>
    <t>cont_Gz2Lfp5JoJynpv5TuCy1z1ZxvffQituZMKOiaqRfLkW</t>
  </si>
  <si>
    <t>Smita Ranjan</t>
  </si>
  <si>
    <t>lead_Ai4wub4yzOeM2Hg03O2MNVDGXlZPxLM49Jwqtg52KYE</t>
  </si>
  <si>
    <t>ZingHR</t>
  </si>
  <si>
    <t>2022-07-22 04:42:01.776000+00:00</t>
  </si>
  <si>
    <t>2022-09-14 10:42:00.529000+00:00</t>
  </si>
  <si>
    <t>2020-12-15 23:37:02.698000+00:00</t>
  </si>
  <si>
    <t>2022-09-19 05:41:16.410000+00:00</t>
  </si>
  <si>
    <t>2022-07-13 06:02:38.605000+00:00</t>
  </si>
  <si>
    <t>2022-09-14 10:41:52.414000+00:00</t>
  </si>
  <si>
    <t>2022-07-22 04:43:41.748000+00:00</t>
  </si>
  <si>
    <t>2022-09-14 10:42:07.686000+00:00</t>
  </si>
  <si>
    <t>cont_eGD4LvCWuaw4DwcziYDlekzV2II9i1g6O7ZYb4jNdE4</t>
  </si>
  <si>
    <t>Ambika</t>
  </si>
  <si>
    <t>lead_IwlT5aXVXAGkJucoXKR0J4fiwwcyRa44w3rxSfqmSht</t>
  </si>
  <si>
    <t>WALKWATER TALENT ADVISORS PRIVATE LIMITED</t>
  </si>
  <si>
    <t>2022-08-25 06:31:03.275000+00:00</t>
  </si>
  <si>
    <t>2022-09-14 10:06:53.412000+00:00</t>
  </si>
  <si>
    <t>2020-08-25 11:06:54+00:00</t>
  </si>
  <si>
    <t>2020-12-06 09:46:43.250000+00:00</t>
  </si>
  <si>
    <t>2022-09-14 10:07:22.891000+00:00</t>
  </si>
  <si>
    <t>2022-08-25 06:31:25.431000+00:00</t>
  </si>
  <si>
    <t>2022-09-14 10:07:07.506000+00:00</t>
  </si>
  <si>
    <t>cont_85Xfvnuv7pTf2QOPJCZhoWNcY6s1DYjPu1QpuIRYN6i</t>
  </si>
  <si>
    <t>Santosh Mhatre</t>
  </si>
  <si>
    <t>GMC - Renewal, 1+5 Policy, Star Health</t>
  </si>
  <si>
    <t>lead_vRqHe6RqX135mympguMiA2RGeDjeKMSgTglW10h4N6x</t>
  </si>
  <si>
    <t>GP Parsik Sahakari Bank Ltd.</t>
  </si>
  <si>
    <t>2022-07-12 07:31:42.678000+00:00</t>
  </si>
  <si>
    <t>2022-09-14 10:29:16.533000+00:00</t>
  </si>
  <si>
    <t>2022-06-14 07:40:43.121000+00:00</t>
  </si>
  <si>
    <t>2022-10-13 07:37:05.153000+00:00</t>
  </si>
  <si>
    <t>lead_hBUIGlg16POVidmc1JN9W5ZB2gcRF1ypIZ4jqkCWutA</t>
  </si>
  <si>
    <t>Enrich Energy Pvt. Ltd.</t>
  </si>
  <si>
    <t>2022-08-30 10:07:56.762000+00:00</t>
  </si>
  <si>
    <t>2022-09-14 09:19:06.944000+00:00</t>
  </si>
  <si>
    <t>2020-11-10 07:23:00+00:00</t>
  </si>
  <si>
    <t>2020-12-06 09:50:06.402000+00:00</t>
  </si>
  <si>
    <t>2022-10-13 06:23:53.548000+00:00</t>
  </si>
  <si>
    <t>lead_YN8nhvMwdmIgP7HqqOPErcjOETTVINGhQyv3iGAlMWu</t>
  </si>
  <si>
    <t>Marks and Spencer Reliance India Private Limited</t>
  </si>
  <si>
    <t>2022-07-01 11:18:09.280000+00:00</t>
  </si>
  <si>
    <t>2022-09-14 10:03:04.837000+00:00</t>
  </si>
  <si>
    <t>2022-03-09 17:10:58.669000+00:00</t>
  </si>
  <si>
    <t>2022-10-13 07:42:59.726000+00:00</t>
  </si>
  <si>
    <t>lead_IAcUgHJtvtauLovNOj7NA4d8up4TxyTsAWUqYRV6bU5</t>
  </si>
  <si>
    <t>BookMyShow</t>
  </si>
  <si>
    <t>2022-08-16 11:16:34.541000+00:00</t>
  </si>
  <si>
    <t>2022-09-14 09:01:04.661000+00:00</t>
  </si>
  <si>
    <t>2021-10-26 11:52:57.108000+00:00</t>
  </si>
  <si>
    <t>2022-10-13 07:44:11.836000+00:00</t>
  </si>
  <si>
    <t>lead_CvkztSKGuIY02x0oXK2PxdsogrnGjV0jsvG8788VO1J</t>
  </si>
  <si>
    <t>Allied Digital Services Limited</t>
  </si>
  <si>
    <t>2022-09-07 11:25:58.855000+00:00</t>
  </si>
  <si>
    <t>2022-09-14 08:45:02.992000+00:00</t>
  </si>
  <si>
    <t>IT Services &amp; IT Consulting; Others</t>
  </si>
  <si>
    <t>2022-05-18 04:35:12.668000+00:00</t>
  </si>
  <si>
    <t>2022-10-20 10:18:57.078000+00:00</t>
  </si>
  <si>
    <t>2022-08-05 13:10:27.377000+00:00</t>
  </si>
  <si>
    <t>2022-09-14 06:43:18.290000+00:00</t>
  </si>
  <si>
    <t>cont_NFDvdgIdneI1o1VaK6y1iRpdX3GpKbwW3VKElmQQ3Jy</t>
  </si>
  <si>
    <t>lead_mGjBOdE9oPT2qsPGxd3ioyXeTEDTmpDWsrwO7QOgr4C</t>
  </si>
  <si>
    <t>D LIGHT ENERGY PRIVATE LIMITED</t>
  </si>
  <si>
    <t>user_jbppzD9HyqqioXDaUzrIJfkBW97sQdk5kSNPsBKGx0r</t>
  </si>
  <si>
    <t>Pranaav Marathe</t>
  </si>
  <si>
    <t>2022-07-20 10:27:42.835000+00:00</t>
  </si>
  <si>
    <t>2022-09-14 08:43:23.601000+00:00</t>
  </si>
  <si>
    <t>Varanasi</t>
  </si>
  <si>
    <t>Renewables &amp; Environment</t>
  </si>
  <si>
    <t>2021-08-25 17:20:14.517000+00:00</t>
  </si>
  <si>
    <t>2022-09-15 12:03:44.416000+00:00</t>
  </si>
  <si>
    <t>cont_ZUzfuRNZCfDcdHp0Xw3UYDZ3MjqnBvNkMXaHDMuTB7P</t>
  </si>
  <si>
    <t>Shweta Jha</t>
  </si>
  <si>
    <t>lead_3CtqspWI3tLse1K1slWRpnvuiMLtk3YU6gyvd0DQpkG</t>
  </si>
  <si>
    <t>KAILASH SATYARTHI CHILDRENS FOUNDATION</t>
  </si>
  <si>
    <t>2022-02-03 12:24:13.051000+00:00</t>
  </si>
  <si>
    <t>2022-09-14 05:39:40.451000+00:00</t>
  </si>
  <si>
    <t>Bhubaneshwar</t>
  </si>
  <si>
    <t>Employee Count 100+</t>
  </si>
  <si>
    <t>2021-09-20 02:59:37.756000+00:00</t>
  </si>
  <si>
    <t>2022-09-14 05:39:51.093000+00:00</t>
  </si>
  <si>
    <t>2022-02-03 12:24:48.095000+00:00</t>
  </si>
  <si>
    <t>2022-09-14 05:39:51.019000+00:00</t>
  </si>
  <si>
    <t>lead_1Ifx8uO2zqz2sYVDiGdpTSlXxReegGqLjqbN4CnwQtH</t>
  </si>
  <si>
    <t>Leadership For Equity</t>
  </si>
  <si>
    <t>2022-08-03 06:32:45.254000+00:00</t>
  </si>
  <si>
    <t>2022-09-14 06:16:35.098000+00:00</t>
  </si>
  <si>
    <t>2022-05-18 04:36:10.256000+00:00</t>
  </si>
  <si>
    <t>2022-10-14 04:39:50.194000+00:00</t>
  </si>
  <si>
    <t>Sreenivas Hatti</t>
  </si>
  <si>
    <t>cont_logwJJW6qy12IWUMza5vTihtgQkNBGAvJSRyAToEqS8</t>
  </si>
  <si>
    <t>Manisha Bhagat</t>
  </si>
  <si>
    <t>Motor Insurance</t>
  </si>
  <si>
    <t>lead_4phJb9D1BTY9hVpTKOFQul9mnp8ZfGNIoxwIs0SPtXX</t>
  </si>
  <si>
    <t>Digital Harbor Pvt Ltd</t>
  </si>
  <si>
    <t>user_JjaNBsxmUKBROYZvEahyXgec466W5jQa2pL0NUZ81Lb</t>
  </si>
  <si>
    <t>2022-09-09 09:19:56.283000+00:00</t>
  </si>
  <si>
    <t>2022-09-14 05:24:33.746000+00:00</t>
  </si>
  <si>
    <t>January</t>
  </si>
  <si>
    <t>2022-03-15 09:31:40.496000+00:00</t>
  </si>
  <si>
    <t>2022-10-14 11:44:30.892000+00:00</t>
  </si>
  <si>
    <t>lead_Jb7IwJ9CeYq4652uBLEwW26NtT4oQmuTXovqUtZTZbu</t>
  </si>
  <si>
    <t>vsynergise</t>
  </si>
  <si>
    <t>2022-08-10 11:44:24.638000+00:00</t>
  </si>
  <si>
    <t>2022-09-14 04:34:54.639000+00:00</t>
  </si>
  <si>
    <t>2020-12-18 12:38:42.633000+00:00</t>
  </si>
  <si>
    <t>2022-09-14 04:34:54.679000+00:00</t>
  </si>
  <si>
    <t>cont_KQRJ2IBbiknIoWLK9Paiab2DEluRZoUN9EY3IfqgFh7</t>
  </si>
  <si>
    <t>sunil kashelkar</t>
  </si>
  <si>
    <t>lead_GLqGWirjqC7He7D2Vx2rVHwK7uwhehHI1JXCLQMnFhE</t>
  </si>
  <si>
    <t>vconstruct private limited</t>
  </si>
  <si>
    <t>2022-07-28 10:13:18.586000+00:00</t>
  </si>
  <si>
    <t>2022-09-14 04:34:04.293000+00:00</t>
  </si>
  <si>
    <t>2020-12-06 09:46:53.213000+00:00</t>
  </si>
  <si>
    <t>2022-09-16 11:21:57.168000+00:00</t>
  </si>
  <si>
    <t>cont_5FbHrK2ld2r70yLUpMyQXShhv2O1OeuRQBHfSUBqQLz</t>
  </si>
  <si>
    <t>Shammi K</t>
  </si>
  <si>
    <t>lead_IVSLEBsYhRGtBnc2a3NXueAS3u3v2fkj76XxsFWUwzv</t>
  </si>
  <si>
    <t>Flynava Technologies Private Limited</t>
  </si>
  <si>
    <t>2022-08-10 06:52:17.059000+00:00</t>
  </si>
  <si>
    <t>2022-09-14 04:17:36.342000+00:00</t>
  </si>
  <si>
    <t>2022-02-04 11:11:07.414000+00:00</t>
  </si>
  <si>
    <t>2022-09-20 00:12:05.621000+00:00</t>
  </si>
  <si>
    <t>cont_3r6MXq8rk4M0pBbGLwpNK0a0UZYLT1M1Qyz0KDMvQd1</t>
  </si>
  <si>
    <t>intequab khan</t>
  </si>
  <si>
    <t>2022-07-25 07:55:38.885000+00:00</t>
  </si>
  <si>
    <t>2022-09-14 04:33:54.593000+00:00</t>
  </si>
  <si>
    <t>2022-07-25 07:54:33.713000+00:00</t>
  </si>
  <si>
    <t>2022-09-14 04:33:45.504000+00:00</t>
  </si>
  <si>
    <t>cont_GKiFWZVGLfQ81qr2HHg6GD6rwOiXKYojB6QZgi7GEwu</t>
  </si>
  <si>
    <t>Liton Saha</t>
  </si>
  <si>
    <t>GPA - 3000 employees July End renewal</t>
  </si>
  <si>
    <t>lead_xaH7iI1SKHppnElkVRzeHU8oD1pTdIb8R3YV9u7r7Ug</t>
  </si>
  <si>
    <t>Innovsource Services Private Limited</t>
  </si>
  <si>
    <t>2022-05-27 13:29:09.039000+00:00</t>
  </si>
  <si>
    <t>2022-09-14 04:09:02.377000+00:00</t>
  </si>
  <si>
    <t>HR / Staffing / Recruitment; Professional Services</t>
  </si>
  <si>
    <t>August; July; June</t>
  </si>
  <si>
    <t>2021-10-04 04:31:20.391000+00:00</t>
  </si>
  <si>
    <t>2022-09-15 04:37:14.532000+00:00</t>
  </si>
  <si>
    <t>lead_rPcoYYV5eE9PHfQ3eOtt1wBuDQ7bhAwbVLZI87aroPX</t>
  </si>
  <si>
    <t>COLD STAR LOGISTICS PVT. LTD</t>
  </si>
  <si>
    <t>2022-07-19 07:15:07.075000+00:00</t>
  </si>
  <si>
    <t>2022-09-14 03:53:15.877000+00:00</t>
  </si>
  <si>
    <t>2021-09-02 05:12:07.813000+00:00</t>
  </si>
  <si>
    <t>2022-09-19 05:18:19.561000+00:00</t>
  </si>
  <si>
    <t>GMC - 3000 employees - 1+3 Policy. Would want to add 2 more to this</t>
  </si>
  <si>
    <t>2022-05-27 13:26:58.491000+00:00</t>
  </si>
  <si>
    <t>2022-09-14 04:08:54.026000+00:00</t>
  </si>
  <si>
    <t>cont_MzG2e8iqfahG7tbw8w931Rb95SdGqrw2tMou1aahOPL</t>
  </si>
  <si>
    <t>Jayaprakash Nair</t>
  </si>
  <si>
    <t>Wellness Programme - Truworth - no response from Jayaprakash</t>
  </si>
  <si>
    <t>lead_hCs1EwUNW5X2rYcq8fQ0M0vHtynCyy8rAI8qdSJYzGn</t>
  </si>
  <si>
    <t>Schaeffler India Limited</t>
  </si>
  <si>
    <t>2022-07-28 08:34:12.926000+00:00</t>
  </si>
  <si>
    <t>2022-09-13 17:56:39.284000+00:00</t>
  </si>
  <si>
    <t>2020-08-14 08:05:11+00:00</t>
  </si>
  <si>
    <t>December; September</t>
  </si>
  <si>
    <t>Affiliate; Cold Call</t>
  </si>
  <si>
    <t>vaccine lead</t>
  </si>
  <si>
    <t>2020-12-06 09:46:14.523000+00:00</t>
  </si>
  <si>
    <t>2022-10-20 07:46:21.104000+00:00</t>
  </si>
  <si>
    <t>GMC (1+3)- Renewal</t>
  </si>
  <si>
    <t>2022-07-19 07:13:17.507000+00:00</t>
  </si>
  <si>
    <t>2022-09-14 03:53:10.075000+00:00</t>
  </si>
  <si>
    <t>cont_It0SWN4KkK7SbBGwxMvIAuzmCNfeijhBmYdgqqJ13t4</t>
  </si>
  <si>
    <t>Abhishek Karn</t>
  </si>
  <si>
    <t>OJAS Programme - Wellness Opp</t>
  </si>
  <si>
    <t>lead_M85obxJ0nIq3imJF9PsZ4oDcuYCRrBr8ymSHofGowk9</t>
  </si>
  <si>
    <t>Hikal Limited - App Only</t>
  </si>
  <si>
    <t>2022-04-28 17:55:55.082000+00:00</t>
  </si>
  <si>
    <t>2022-09-14 03:52:28.398000+00:00</t>
  </si>
  <si>
    <t>Mayur Leads</t>
  </si>
  <si>
    <t>2021-11-11 03:21:19.836000+00:00</t>
  </si>
  <si>
    <t>2022-09-29 17:14:48.894000+00:00</t>
  </si>
  <si>
    <t>cont_Tr1ELRUocPtRmbnJDRgDPOeOK3e1hL3ffpHbLVeyefb</t>
  </si>
  <si>
    <t>Prasad Kawte</t>
  </si>
  <si>
    <t>lead_PqPMMae0g3uq7nFJdYTVOl3nTHyJVAHROQjfiUwepIn</t>
  </si>
  <si>
    <t>ZermattGroup</t>
  </si>
  <si>
    <t>2022-09-13 11:34:17.910000+00:00</t>
  </si>
  <si>
    <t>2022-09-13 13:04:09.821000+00:00</t>
  </si>
  <si>
    <t>2021-04-28 12:13:20.723000+00:00</t>
  </si>
  <si>
    <t>2022-09-13 13:04:26.416000+00:00</t>
  </si>
  <si>
    <t>cont_B2fsQcosA05buOHRbDH7XBLLM5VWB5J8VttbwRjQN0d</t>
  </si>
  <si>
    <t>Amlan Basu</t>
  </si>
  <si>
    <t>lead_AeFfE7uaV0ucsHhaqpnTLib3OdmOb5PxhDpf1rjUa3I</t>
  </si>
  <si>
    <t>Eversana</t>
  </si>
  <si>
    <t>2022-09-13 11:29:19.414000+00:00</t>
  </si>
  <si>
    <t>2022-09-13 13:02:25.491000+00:00</t>
  </si>
  <si>
    <t>2021-04-30 09:22:55+00:00</t>
  </si>
  <si>
    <t>Aniket Vahile; Deepak Yadav</t>
  </si>
  <si>
    <t>Employee Count 50</t>
  </si>
  <si>
    <t>2021-04-30 09:25:38.310000+00:00</t>
  </si>
  <si>
    <t>2022-10-20 09:24:40.711000+00:00</t>
  </si>
  <si>
    <t>2022-09-13 11:35:05.999000+00:00</t>
  </si>
  <si>
    <t>2022-09-13 13:04:26.340000+00:00</t>
  </si>
  <si>
    <t>cont_P7ZO3UyYIqPxuziBlYHySiZ5H1OwzgChIBhOadBHBkD</t>
  </si>
  <si>
    <t>Sneha Ojha</t>
  </si>
  <si>
    <t>Parental GMC</t>
  </si>
  <si>
    <t>2022-08-11 05:35:17.213000+00:00</t>
  </si>
  <si>
    <t>2022-09-13 13:00:15.924000+00:00</t>
  </si>
  <si>
    <t>2022-06-30 06:25:59.411000+00:00</t>
  </si>
  <si>
    <t>2022-09-13 13:01:01.435000+00:00</t>
  </si>
  <si>
    <t>cont_yU36SapHdFFwyeGdhDEkKqXhKNrcU0YmXYsAq7vEdsD</t>
  </si>
  <si>
    <t>Mangesh Bakshi</t>
  </si>
  <si>
    <t>GMC ren (1+3)</t>
  </si>
  <si>
    <t>lead_BV5MG6uGSWT1qBC5J3IrzkCwxZh4wqocHdGGEGFuBgt</t>
  </si>
  <si>
    <t>Resilient Cosmeceuticals Pvt. Ltd.</t>
  </si>
  <si>
    <t>2022-09-09 07:33:39.854000+00:00</t>
  </si>
  <si>
    <t>2022-09-13 10:31:07.559000+00:00</t>
  </si>
  <si>
    <t>2020-09-14 07:40:51+00:00</t>
  </si>
  <si>
    <t>2020-12-06 09:49:31.423000+00:00</t>
  </si>
  <si>
    <t>2022-09-16 05:40:59.107000+00:00</t>
  </si>
  <si>
    <t>cont_6dBdOE2Pvobqr7JGudiPzzPpPeTdNsiSfNCTkUjzAyi</t>
  </si>
  <si>
    <t>Vaquas Hussain</t>
  </si>
  <si>
    <t>GMC - family floater 1500</t>
  </si>
  <si>
    <t>lead_5NB1skMzTefEFRBLdPtB9smwnqkeXZ9u3Zy6hTKSgBc</t>
  </si>
  <si>
    <t>Innovations Management</t>
  </si>
  <si>
    <t>2022-07-15 04:43:20.258000+00:00</t>
  </si>
  <si>
    <t>2022-09-13 05:27:04.206000+00:00</t>
  </si>
  <si>
    <t>2022-04-03 18:10:50.318000+00:00</t>
  </si>
  <si>
    <t>2022-10-20 10:22:49.033000+00:00</t>
  </si>
  <si>
    <t>cont_nSdO3ta7fsRTD4iXWVqrcNJJccnAQkU6sqPVHQzrghM</t>
  </si>
  <si>
    <t>Doreen Dsouza</t>
  </si>
  <si>
    <t>lead_T0JjWBzs75sramWsPi5OwtCZ9ZbzgoG1c4c0sj9DCpl</t>
  </si>
  <si>
    <t>eQ Technologic</t>
  </si>
  <si>
    <t>2022-08-29 05:08:08.106000+00:00</t>
  </si>
  <si>
    <t>2022-09-13 07:08:12.230000+00:00</t>
  </si>
  <si>
    <t>2020-12-06 09:46:37.199000+00:00</t>
  </si>
  <si>
    <t>2022-10-10 08:19:04.393000+00:00</t>
  </si>
  <si>
    <t>cont_ToqSTkSPe9iiMG4b6fbxtGrdfmK27bpEHp8aoHOcdiD</t>
  </si>
  <si>
    <t>Kundan Kakade</t>
  </si>
  <si>
    <t>lead_OyHcS5fP8VcvMQXiF1ZOlhgKjgtyedbYGqZjTKwabqg</t>
  </si>
  <si>
    <t>Rich Products &amp; Solutions Pvt. Ltd.</t>
  </si>
  <si>
    <t>2022-07-04 06:23:58.170000+00:00</t>
  </si>
  <si>
    <t>2022-09-13 07:56:47.919000+00:00</t>
  </si>
  <si>
    <t>2022-06-10 07:03:49.516000+00:00</t>
  </si>
  <si>
    <t>2022-09-21 05:23:53.084000+00:00</t>
  </si>
  <si>
    <t>2022-06-08 11:51:22.188000+00:00</t>
  </si>
  <si>
    <t>2022-09-13 05:26:49.924000+00:00</t>
  </si>
  <si>
    <t>cont_xeSdeRohbrKNTu7Fqnyt6GzcoPyJzgN1yUGJnIXEy6X</t>
  </si>
  <si>
    <t>Medha Paranjpe</t>
  </si>
  <si>
    <t>.</t>
  </si>
  <si>
    <t>lead_oERt9gGUQk9x9PWLe8HJwwNPRGA0ZwXqi6TIAMxV9Z7</t>
  </si>
  <si>
    <t>Podar Education Network</t>
  </si>
  <si>
    <t>2022-06-28 11:09:13.315000+00:00</t>
  </si>
  <si>
    <t>2022-09-13 03:45:49.177000+00:00</t>
  </si>
  <si>
    <t>Jayesh Gandhi; Shahid Shaikh</t>
  </si>
  <si>
    <t>2021-08-02 07:48:35.673000+00:00</t>
  </si>
  <si>
    <t>2022-10-10 07:35:39.519000+00:00</t>
  </si>
  <si>
    <t>cont_Y40oG5ZwX8XnRkFvQs5blSOEbBw48rrSOopP2TbID5z</t>
  </si>
  <si>
    <t>Shubhakar</t>
  </si>
  <si>
    <t>lead_pjVtyf2linxbzd2q6cgV7lBXAIHWYwLsj3BNZ2WALZm</t>
  </si>
  <si>
    <t>Puravankara ltd</t>
  </si>
  <si>
    <t>2022-09-07 06:01:39.560000+00:00</t>
  </si>
  <si>
    <t>2022-09-13 04:54:14.599000+00:00</t>
  </si>
  <si>
    <t>December</t>
  </si>
  <si>
    <t>2022-03-31 10:55:31.352000+00:00</t>
  </si>
  <si>
    <t>2022-10-12 10:13:31.775000+00:00</t>
  </si>
  <si>
    <t>cont_1XsPUUEqrmjj5NAkC0cyJfVyjrUxh6IH67rzlvikWLb</t>
  </si>
  <si>
    <t>Jisha Prashant</t>
  </si>
  <si>
    <t>lead_QpsZ9KiynQJPeXH4hyKo5oxOiszTuhX7g7WBMmJ0flE</t>
  </si>
  <si>
    <t>Sunpet (TPAC PACKAGING)</t>
  </si>
  <si>
    <t>2022-05-12 10:05:12.323000+00:00</t>
  </si>
  <si>
    <t>2022-09-12 11:08:48.610000+00:00</t>
  </si>
  <si>
    <t>2021-04-27 08:50:31.772000+00:00</t>
  </si>
  <si>
    <t>2022-09-12 11:08:55.550000+00:00</t>
  </si>
  <si>
    <t>cont_QvmvG1PG4gF2eMnuNbIHOjugA7wikRlVAUNqbqz166T</t>
  </si>
  <si>
    <t>Priyanka Azad</t>
  </si>
  <si>
    <t>lead_whKdONbacont6RqcV7RuCAMEMBljKvT4YOYrck9xvW8</t>
  </si>
  <si>
    <t>Wisetech Global</t>
  </si>
  <si>
    <t>2022-07-21 10:55:39.702000+00:00</t>
  </si>
  <si>
    <t>2022-09-12 10:18:36.762000+00:00</t>
  </si>
  <si>
    <t>2021-09-04 22:35:42.070000+00:00</t>
  </si>
  <si>
    <t>2022-09-23 12:52:47.139000+00:00</t>
  </si>
  <si>
    <t>cont_0qtfiZ8M3FdjIV7AkN8cd0kOnz4HQbB6P8bhEiMZtfq</t>
  </si>
  <si>
    <t>mamta Kanaya</t>
  </si>
  <si>
    <t>lead_18jeDOz2b88A6JbWjChjPKOTVhv52KGl5XhNa1jGkz1</t>
  </si>
  <si>
    <t>Gaja Capital</t>
  </si>
  <si>
    <t>2022-08-29 10:19:43.162000+00:00</t>
  </si>
  <si>
    <t>2022-09-12 11:47:58.515000+00:00</t>
  </si>
  <si>
    <t>AM Opps - Kunal</t>
  </si>
  <si>
    <t>2021-11-18 08:11:16.835000+00:00</t>
  </si>
  <si>
    <t>2022-09-20 15:11:29.736000+00:00</t>
  </si>
  <si>
    <t>cont_OL6XnWDCASmuyxzf0K87mVrMl4U74li6LOPBCiRFWiL</t>
  </si>
  <si>
    <t>Archana Pradeep</t>
  </si>
  <si>
    <t>GMC - 1+3 policy  Fresh</t>
  </si>
  <si>
    <t>lead_sLlbJJHIWv6Y6UDTnvk4IlxACZBqmogoJECEDzqiEwJ</t>
  </si>
  <si>
    <t>Sogo Computers Private Limited</t>
  </si>
  <si>
    <t>2022-06-09 09:58:09.617000+00:00</t>
  </si>
  <si>
    <t>2022-09-12 10:11:59.424000+00:00</t>
  </si>
  <si>
    <t>2022-05-06 10:48:22.343000+00:00</t>
  </si>
  <si>
    <t>2022-09-12 10:12:24.480000+00:00</t>
  </si>
  <si>
    <t>cont_tXkOJ3laHf0RWtl7au4L9gdzouK9Z6jGKIfUvec3kNP</t>
  </si>
  <si>
    <t>Jagadeesha R S</t>
  </si>
  <si>
    <t>lead_j8CAKsHV5p17TnJtcBBHVTPklgPW6jC7UlVTqp4OR3r</t>
  </si>
  <si>
    <t>RAPIDBOX LOGISTICS PRIVATE LIMITED</t>
  </si>
  <si>
    <t>2022-06-17 09:27:57.171000+00:00</t>
  </si>
  <si>
    <t>2022-09-12 10:13:16.183000+00:00</t>
  </si>
  <si>
    <t>2022-06-17 09:26:05.561000+00:00</t>
  </si>
  <si>
    <t>2022-09-29 11:24:47.202000+00:00</t>
  </si>
  <si>
    <t>GMC - Renewal - September</t>
  </si>
  <si>
    <t>2022-07-21 10:54:17.770000+00:00</t>
  </si>
  <si>
    <t>2022-09-12 10:18:30.380000+00:00</t>
  </si>
  <si>
    <t>lead_3zts7PJBadNRrtfvNUNn5lAcChvpUgt0PDXu67iXRKk</t>
  </si>
  <si>
    <t>Sunrise system Inc</t>
  </si>
  <si>
    <t>2022-05-30 10:14:52.100000+00:00</t>
  </si>
  <si>
    <t>2022-09-12 10:02:40.391000+00:00</t>
  </si>
  <si>
    <t>2022-03-30 04:53:53.885000+00:00</t>
  </si>
  <si>
    <t>2022-09-12 11:22:56.885000+00:00</t>
  </si>
  <si>
    <t>cont_WwtMXdIFsL1eabSLBxFYqMx1KzR80mnEQ0vlXci2YKX</t>
  </si>
  <si>
    <t>chithra K S</t>
  </si>
  <si>
    <t>lead_Fdq4Mi7lk9Kgxsvpx3nvagEfr9zAFgICiMHojdtxjp2</t>
  </si>
  <si>
    <t>VFM SYSTEMS &amp; SERVICES PVT LTD</t>
  </si>
  <si>
    <t>2022-08-08 09:05:31.076000+00:00</t>
  </si>
  <si>
    <t>2022-09-12 10:01:07.679000+00:00</t>
  </si>
  <si>
    <t>2021-08-25 17:20:02.018000+00:00</t>
  </si>
  <si>
    <t>2022-09-12 10:01:24.220000+00:00</t>
  </si>
  <si>
    <t>lead_Lbx9EVMF7eLSby7zrHV8WxOeT3nlPO8QP87lY1FI2BV</t>
  </si>
  <si>
    <t>BVC Eservices Pvt Ltd</t>
  </si>
  <si>
    <t>2022-08-17 06:30:20.881000+00:00</t>
  </si>
  <si>
    <t>2022-09-12 07:12:17.705000+00:00</t>
  </si>
  <si>
    <t>2022-08-17 06:22:39.534000+00:00</t>
  </si>
  <si>
    <t>2022-09-23 10:35:03.120000+00:00</t>
  </si>
  <si>
    <t>cont_GaHtgw0rDBj6R1iXEun17OppWtXkXe1ERJ2CGT9klbQ</t>
  </si>
  <si>
    <t>Deepa C</t>
  </si>
  <si>
    <t>Client not responding  Wanted updated claims mis and summary</t>
  </si>
  <si>
    <t>lead_m7GGh6Rsz8MvmTC4GGUjN0cmE3OqZE1k40jg3W3MjfP</t>
  </si>
  <si>
    <t>Atlas Systems</t>
  </si>
  <si>
    <t>2022-07-04 06:51:57.359000+00:00</t>
  </si>
  <si>
    <t>2022-09-12 06:58:55.184000+00:00</t>
  </si>
  <si>
    <t>2022-04-22 07:30:02.534000+00:00</t>
  </si>
  <si>
    <t>2022-09-30 10:12:24.099000+00:00</t>
  </si>
  <si>
    <t>cont_5h5XnI1TnVD9vOPzINUGpHRrbin4vOVZFmJ2MW6y6os</t>
  </si>
  <si>
    <t>Sunil Chanda</t>
  </si>
  <si>
    <t>GMC - Renewal; for 10000 employees other details will share only after priority list shortlisting.</t>
  </si>
  <si>
    <t>lead_fz6hVNHiVpXzeRBotbRs3C2MWyTVIjbbxVsz5TPba0t</t>
  </si>
  <si>
    <t>Kalpataru Developers</t>
  </si>
  <si>
    <t>2022-07-13 09:56:20.068000+00:00</t>
  </si>
  <si>
    <t>2022-09-12 06:54:37.909000+00:00</t>
  </si>
  <si>
    <t>2021-09-02 05:12:13.193000+00:00</t>
  </si>
  <si>
    <t>2022-09-12 06:54:37.999000+00:00</t>
  </si>
  <si>
    <t>cont_10EysQDvtLLw4fY8PE9uTL8ERnu8NORmdqMyaGwEsym</t>
  </si>
  <si>
    <t>lead_uP86QBEy2NCCdjt3X5hRLvT44gu9IRNrN9eRNmNCYtC</t>
  </si>
  <si>
    <t>Omniflo</t>
  </si>
  <si>
    <t>2022-08-26 09:28:44.553000+00:00</t>
  </si>
  <si>
    <t>2022-09-12 07:06:44.303000+00:00</t>
  </si>
  <si>
    <t>2022-08-19 07:27:12+00:00</t>
  </si>
  <si>
    <t>2022-08-19 07:30:08.168000+00:00</t>
  </si>
  <si>
    <t>2022-09-20 15:07:47.244000+00:00</t>
  </si>
  <si>
    <t>cont_fnWmpkSsaThxyfpsUh50WodRE6XO1yhKNOEP093QTtW</t>
  </si>
  <si>
    <t>Poonam Saluja</t>
  </si>
  <si>
    <t>Holtec Pune GTL</t>
  </si>
  <si>
    <t>lead_aaP4fTbN4GANvIVMJrT4cXcz26nSm4JIfg69mXddhYA</t>
  </si>
  <si>
    <t>Holtec Asia</t>
  </si>
  <si>
    <t>2022-08-30 09:44:13.441000+00:00</t>
  </si>
  <si>
    <t>2022-09-12 06:07:10.143000+00:00</t>
  </si>
  <si>
    <t>Sameer Feb Outbound'21</t>
  </si>
  <si>
    <t>2020-12-06 09:55:45.828000+00:00</t>
  </si>
  <si>
    <t>2022-09-19 09:59:12.043000+00:00</t>
  </si>
  <si>
    <t>cont_aTLLHrmAnExlyYXvyIJBJJ8VrE44DL5CumR77sbEjCr</t>
  </si>
  <si>
    <t>Renuka Singh</t>
  </si>
  <si>
    <t>Fresh - GMC policy</t>
  </si>
  <si>
    <t>lead_HR2l0UcQex3EVZocN1xf3JaZYq36Fx0gwunc3YEV0lF</t>
  </si>
  <si>
    <t>Cacti Global</t>
  </si>
  <si>
    <t>2022-08-12 11:09:08.801000+00:00</t>
  </si>
  <si>
    <t>2022-09-12 06:13:09.131000+00:00</t>
  </si>
  <si>
    <t>2022-07-12 04:11:40.947000+00:00</t>
  </si>
  <si>
    <t>2022-09-12 06:13:09.185000+00:00</t>
  </si>
  <si>
    <t>Still client is under budget discussions</t>
  </si>
  <si>
    <t>lead_PXFPYtITXphC0uc1bNYYkz45tbCruqVJWhEtUgXTIdZ</t>
  </si>
  <si>
    <t>JustAnswer</t>
  </si>
  <si>
    <t>2022-05-24 11:42:49.449000+00:00</t>
  </si>
  <si>
    <t>2022-09-12 06:20:25.450000+00:00</t>
  </si>
  <si>
    <t>June; May</t>
  </si>
  <si>
    <t>2021-10-01 07:03:39.581000+00:00</t>
  </si>
  <si>
    <t>2022-09-12 06:20:25.510000+00:00</t>
  </si>
  <si>
    <t>lead_Guxav786TbnI2LhNt9SQQEDudlIOawY7HqPPOcQQbYg</t>
  </si>
  <si>
    <t>TechExped</t>
  </si>
  <si>
    <t>2022-08-23 10:38:16.511000+00:00</t>
  </si>
  <si>
    <t>2022-09-12 05:15:56.815000+00:00</t>
  </si>
  <si>
    <t>2022-08-23 08:37:20+00:00</t>
  </si>
  <si>
    <t>2022-08-23 08:40:02.259000+00:00</t>
  </si>
  <si>
    <t>2022-09-12 05:15:56.871000+00:00</t>
  </si>
  <si>
    <t>Parental - Fresh</t>
  </si>
  <si>
    <t>2022-07-21 09:14:34.786000+00:00</t>
  </si>
  <si>
    <t>2022-09-12 05:19:40.678000+00:00</t>
  </si>
  <si>
    <t>cont_eI2It0ziU0O9LWe7ss5uC2S6PF7VzhMPVj0YdzyGN29</t>
  </si>
  <si>
    <t>hitesh dholkia</t>
  </si>
  <si>
    <t>Cyber insur</t>
  </si>
  <si>
    <t>lead_khTuu7r82kyPrJmAIcRX6ciMRsbvkwVrLKeP46EMt8R</t>
  </si>
  <si>
    <t>Dista Technologies</t>
  </si>
  <si>
    <t>2022-08-26 05:38:41.705000+00:00</t>
  </si>
  <si>
    <t>2022-09-12 05:28:20.834000+00:00</t>
  </si>
  <si>
    <t>2022-03-03 10:47:50.160000+00:00</t>
  </si>
  <si>
    <t>2022-09-23 05:53:16.988000+00:00</t>
  </si>
  <si>
    <t>cont_NlWy7olKnpo5zbhPlA8WjwnOLvL4CmTE3diKBhk1nIR</t>
  </si>
  <si>
    <t>Manoj reddy</t>
  </si>
  <si>
    <t>lead_apRLmd1Jz9YIFnkU2r078aWKvIuEHDnaIFNgpXyBHgb</t>
  </si>
  <si>
    <t>Manav Energy Pvt Ltd</t>
  </si>
  <si>
    <t>2022-07-11 09:45:46.446000+00:00</t>
  </si>
  <si>
    <t>2022-09-12 05:10:45.094000+00:00</t>
  </si>
  <si>
    <t>2022-05-20 02:51:35.942000+00:00</t>
  </si>
  <si>
    <t>2022-09-12 05:10:53.486000+00:00</t>
  </si>
  <si>
    <t>1+3</t>
  </si>
  <si>
    <t>2022-05-24 10:17:17.784000+00:00</t>
  </si>
  <si>
    <t>2022-09-12 05:10:37.821000+00:00</t>
  </si>
  <si>
    <t>2022-05-24 10:17:42.882000+00:00</t>
  </si>
  <si>
    <t>2022-09-12 05:10:53.444000+00:00</t>
  </si>
  <si>
    <t>cont_FlKGrwCbb2QEuKHggEMU7fV7HDcDyYpLwTPVcUGjxr2</t>
  </si>
  <si>
    <t>Sonali Lade</t>
  </si>
  <si>
    <t>lead_v4Zg9sltzT6Sz3DG4tLFNkaFQJuk7nzcuTKTPPDe7Ee</t>
  </si>
  <si>
    <t>Alfa Facade Systems Pvt. Ltd.</t>
  </si>
  <si>
    <t>2022-08-05 07:36:40.842000+00:00</t>
  </si>
  <si>
    <t>2022-09-12 04:54:27.757000+00:00</t>
  </si>
  <si>
    <t>2022-04-03 18:16:53.394000+00:00</t>
  </si>
  <si>
    <t>2022-10-06 12:23:54.189000+00:00</t>
  </si>
  <si>
    <t>cont_AD1xvsGRVWQ1L1uhT5egEuRXQOlqFobVz9Tc9jLG1zY</t>
  </si>
  <si>
    <t>roopali.patil@shycocancorp.com</t>
  </si>
  <si>
    <t>banglore based 46 count september renewal  WE WERE NOT ABLE TO PROVIDE 100%COVERAGE ON AYUSH TREATMENT THAT IS THE REASON CUSTOMER WENT WITH INCUMBENT AS THEY WERE PROVIDING WITH SOME INSURANCE COMPANY</t>
  </si>
  <si>
    <t>lead_IyNg16foZZxLophZ5o491kwGXDAmp8Y23nIEa9tdHyc</t>
  </si>
  <si>
    <t>Shycocancorp</t>
  </si>
  <si>
    <t>2022-08-30 06:45:28.263000+00:00</t>
  </si>
  <si>
    <t>2022-09-12 03:33:44.898000+00:00</t>
  </si>
  <si>
    <t>2021-11-29 18:26:07.166000+00:00</t>
  </si>
  <si>
    <t>2022-09-12 03:33:59.124000+00:00</t>
  </si>
  <si>
    <t>cont_qGhoMJsLtuZOAmHmxaZ8wYE3xhv1PEEGjQV2v39KXci</t>
  </si>
  <si>
    <t>Balwinder singh arora</t>
  </si>
  <si>
    <t>4. GMC B. VVF Limited - GMC - Sept - 3.75 Lakhs Pre - Employees - 97 employees - 227 Lives</t>
  </si>
  <si>
    <t>lead_QPYb7livVMnFnGcXoCMQqJHErjbwJ0OaY73uPlVT8ft</t>
  </si>
  <si>
    <t>VVF Group</t>
  </si>
  <si>
    <t>2022-02-03 12:14:47.264000+00:00</t>
  </si>
  <si>
    <t>2022-09-12 02:47:17.165000+00:00</t>
  </si>
  <si>
    <t>July; March; September</t>
  </si>
  <si>
    <t>fundoodata</t>
  </si>
  <si>
    <t>2020-12-14 12:48:32.404000+00:00</t>
  </si>
  <si>
    <t>2022-10-13 07:43:25.514000+00:00</t>
  </si>
  <si>
    <t>cont_3lTToNt9YLCvJMmiDzRztRwL9D8LldCLsYUce4UxE8Y</t>
  </si>
  <si>
    <t>Nisha Singh</t>
  </si>
  <si>
    <t>lead_pypIwwfzDV8Wisvp7Iuni53X3x6AN8MYzt3zQLagqOW</t>
  </si>
  <si>
    <t>Mascot Spincontrol India Pvt Ltd</t>
  </si>
  <si>
    <t>2022-07-28 05:43:29.069000+00:00</t>
  </si>
  <si>
    <t>2022-09-10 09:31:31.233000+00:00</t>
  </si>
  <si>
    <t>2022-06-23 10:19:18.761000+00:00</t>
  </si>
  <si>
    <t>2022-10-19 09:12:15.677000+00:00</t>
  </si>
  <si>
    <t>C. GMC  VVF India - - GMC - Sept - 80 Lakhs Pre -</t>
  </si>
  <si>
    <t>2022-02-03 12:16:25.696000+00:00</t>
  </si>
  <si>
    <t>2022-09-12 02:47:08.029000+00:00</t>
  </si>
  <si>
    <t>cont_t2H7jmgDIVWCNmXXyibW4ViMmhrcqKIgkiqSI5comAa</t>
  </si>
  <si>
    <t>BalaKrishnan Narayanasamy</t>
  </si>
  <si>
    <t>lead_WMb1QHbGvFIAd87WP68A4il0q0lnqHeW5sZL3hg6mGG</t>
  </si>
  <si>
    <t>KFin Technologies</t>
  </si>
  <si>
    <t>2022-07-08 09:42:02.223000+00:00</t>
  </si>
  <si>
    <t>2022-09-12 00:59:09.511000+00:00</t>
  </si>
  <si>
    <t>2022-05-23 07:04:01.628000+00:00</t>
  </si>
  <si>
    <t>2022-10-20 10:25:19.273000+00:00</t>
  </si>
  <si>
    <t>cont_UhN2ekLVgVKrpqfvZYGb97rEvSVCZtCn7VQBvqYihfW</t>
  </si>
  <si>
    <t>lead_3PYWSwuUDFPWny8p5ZT2xu33ydrp3Yt3wf3DePn514l</t>
  </si>
  <si>
    <t>Balaji Formalin Pvt Ltd</t>
  </si>
  <si>
    <t>2022-08-18 06:38:08.420000+00:00</t>
  </si>
  <si>
    <t>2022-09-10 09:30:26.983000+00:00</t>
  </si>
  <si>
    <t>2021-09-08 09:49:11+00:00</t>
  </si>
  <si>
    <t>Employee Count 150</t>
  </si>
  <si>
    <t>2021-09-08 09:51:49.181000+00:00</t>
  </si>
  <si>
    <t>2022-10-17 07:28:00.577000+00:00</t>
  </si>
  <si>
    <t>GMC-fresh</t>
  </si>
  <si>
    <t>lead_MDZt98NXKPp8ume39NHUOa2C9zBE23tbwkt6khSuKMx</t>
  </si>
  <si>
    <t>Wehear Innovations Pvt Ltd</t>
  </si>
  <si>
    <t>2022-05-02 06:48:31.198000+00:00</t>
  </si>
  <si>
    <t>2022-09-09 06:34:43.951000+00:00</t>
  </si>
  <si>
    <t>2022-04-25 05:04:25+00:00</t>
  </si>
  <si>
    <t>2022-04-25 05:07:06.871000+00:00</t>
  </si>
  <si>
    <t>2022-09-09 06:34:43.999000+00:00</t>
  </si>
  <si>
    <t>cont_YqeBLa6jNPIRmRxSplVpFdo6nzJO0qrnMc6vyKYCbyh</t>
  </si>
  <si>
    <t>sridhar@mobicip.com</t>
  </si>
  <si>
    <t>lead_Nffd28OEKZrmvvSBOEYsTuZSBw0b32dcKg3H6KdvRID</t>
  </si>
  <si>
    <t>Mobicip</t>
  </si>
  <si>
    <t>2022-08-05 08:06:58.962000+00:00</t>
  </si>
  <si>
    <t>2022-09-09 06:37:33.241000+00:00</t>
  </si>
  <si>
    <t>2021-11-10 16:05:28.131000+00:00</t>
  </si>
  <si>
    <t>2022-09-09 06:37:33.277000+00:00</t>
  </si>
  <si>
    <t>lead_cCWx95FQw1YeVlJLW6tKXZ5HGGOpxEi6yUslWKvB9uC</t>
  </si>
  <si>
    <t>Aeon research</t>
  </si>
  <si>
    <t>2022-08-26 09:55:12.884000+00:00</t>
  </si>
  <si>
    <t>2022-09-09 06:14:55.230000+00:00</t>
  </si>
  <si>
    <t>2022-08-17 01:44:47.274000+00:00</t>
  </si>
  <si>
    <t>2022-10-13 06:13:24.788000+00:00</t>
  </si>
  <si>
    <t>Holtec Dahej GTL</t>
  </si>
  <si>
    <t>2022-08-30 09:43:39.190000+00:00</t>
  </si>
  <si>
    <t>2022-09-09 05:30:53.417000+00:00</t>
  </si>
  <si>
    <t>Holtec Dahej GPA</t>
  </si>
  <si>
    <t>2022-08-30 09:38:33.221000+00:00</t>
  </si>
  <si>
    <t>2022-09-09 05:30:47.804000+00:00</t>
  </si>
  <si>
    <t>cont_D8xxy4tt0XNpf2f8xJtT9PdS5JovO9eYOo64Y3iCdxr</t>
  </si>
  <si>
    <t>Milind Kulkarni</t>
  </si>
  <si>
    <t>lead_UhAXOBWOC4yXGOlxEfTKNzDMG4rUb6ene8p4n9hnFoV</t>
  </si>
  <si>
    <t>H B Fuller India Adhesives Pvt Ltd</t>
  </si>
  <si>
    <t>2022-07-07 07:55:28.382000+00:00</t>
  </si>
  <si>
    <t>2022-09-09 05:19:10.079000+00:00</t>
  </si>
  <si>
    <t>2021-08-25 11:24:08.526000+00:00</t>
  </si>
  <si>
    <t>2022-09-28 19:41:26.802000+00:00</t>
  </si>
  <si>
    <t>cont_vf518nOgkj64mIswOTp0w5dzVfMBa2n8AC4n81yap1X</t>
  </si>
  <si>
    <t>Ananta Deoche</t>
  </si>
  <si>
    <t>lead_uLJIEAvFXJF1ZNe1kWUrSMut8OzkRnPiN7rQV527NgY</t>
  </si>
  <si>
    <t>K2V2 Technologies Pvt. Ltd.</t>
  </si>
  <si>
    <t>2022-09-01 07:05:53.283000+00:00</t>
  </si>
  <si>
    <t>2022-09-09 05:30:01.988000+00:00</t>
  </si>
  <si>
    <t>2022-04-20 10:04:55.779000+00:00</t>
  </si>
  <si>
    <t>2022-10-13 07:19:08.365000+00:00</t>
  </si>
  <si>
    <t>Holtec Pune GPA</t>
  </si>
  <si>
    <t>2022-08-30 09:37:18.243000+00:00</t>
  </si>
  <si>
    <t>2022-09-09 05:30:40.275000+00:00</t>
  </si>
  <si>
    <t>2022-07-07 07:54:35.373000+00:00</t>
  </si>
  <si>
    <t>2022-09-09 05:18:50.051000+00:00</t>
  </si>
  <si>
    <t>2022-07-07 07:55:02.930000+00:00</t>
  </si>
  <si>
    <t>2022-09-09 05:19:01.417000+00:00</t>
  </si>
  <si>
    <t>lead_TBs73abmAVa1WxFAify3UiOelU0BdxDWpXhkcB0vSv4</t>
  </si>
  <si>
    <t>DyStar</t>
  </si>
  <si>
    <t>2022-08-03 10:16:21.396000+00:00</t>
  </si>
  <si>
    <t>2022-09-09 02:13:34.649000+00:00</t>
  </si>
  <si>
    <t>2022-07-07 05:49:56.876000+00:00</t>
  </si>
  <si>
    <t>2022-09-09 02:13:34.709000+00:00</t>
  </si>
  <si>
    <t>2022-08-03 09:13:12.491000+00:00</t>
  </si>
  <si>
    <t>2022-09-09 02:13:21.381000+00:00</t>
  </si>
  <si>
    <t>cont_6cNUCZMY5aQuaMfypkTfEGKaRrLVjG60bYt2eEKSaE4</t>
  </si>
  <si>
    <t>Anumanthan Thiagarajan</t>
  </si>
  <si>
    <t>lead_84Xj5KGIUtLP178fhVI44E54gp5pEjOTIzVFZwDAsZy</t>
  </si>
  <si>
    <t>AL Technology Services</t>
  </si>
  <si>
    <t>2022-05-17 10:51:50.043000+00:00</t>
  </si>
  <si>
    <t>2022-09-08 10:54:41.893000+00:00</t>
  </si>
  <si>
    <t>New India</t>
  </si>
  <si>
    <t>2022-04-20 10:11:08.925000+00:00</t>
  </si>
  <si>
    <t>2022-10-20 07:59:18.721000+00:00</t>
  </si>
  <si>
    <t>GMC (1+3)-Renewal</t>
  </si>
  <si>
    <t>lead_mmU34t4S3IgV4aAf0cQSPtiS26cY1cgbXvAY1BWDdoD</t>
  </si>
  <si>
    <t>Yanfeng</t>
  </si>
  <si>
    <t>2022-08-24 05:56:02.218000+00:00</t>
  </si>
  <si>
    <t>2022-09-08 10:20:52.321000+00:00</t>
  </si>
  <si>
    <t>Affiliate</t>
  </si>
  <si>
    <t>2020-12-06 09:48:37.211000+00:00</t>
  </si>
  <si>
    <t>2022-09-16 11:23:07.408000+00:00</t>
  </si>
  <si>
    <t>cont_i8Ghqat1KsCgqlB2PRtgw1I08hrYTkXU3EMADpL0mCE</t>
  </si>
  <si>
    <t>Sagar</t>
  </si>
  <si>
    <t>lead_L4U1qY3wyLoT8O8uZbFJG16K10VH6MV0aOSJfrMz11G</t>
  </si>
  <si>
    <t>NYK Auto Logistics</t>
  </si>
  <si>
    <t>2022-08-25 10:05:04.297000+00:00</t>
  </si>
  <si>
    <t>2022-09-08 09:42:38.109000+00:00</t>
  </si>
  <si>
    <t>April; September</t>
  </si>
  <si>
    <t>2022-07-08 04:31:16.701000+00:00</t>
  </si>
  <si>
    <t>2022-09-20 05:16:09.756000+00:00</t>
  </si>
  <si>
    <t>2022-08-25 10:04:32.567000+00:00</t>
  </si>
  <si>
    <t>2022-09-08 09:42:28.960000+00:00</t>
  </si>
  <si>
    <t>GPA-Renewal</t>
  </si>
  <si>
    <t>2022-08-24 05:56:54.746000+00:00</t>
  </si>
  <si>
    <t>2022-09-08 10:17:59.609000+00:00</t>
  </si>
  <si>
    <t>cont_9kZWEH7cRESlsBBMwZOKSqK0y7RB8xifQKywPbSdNik</t>
  </si>
  <si>
    <t>Mainak Banerjee</t>
  </si>
  <si>
    <t>The client wanted to create a separate policy for Syntex group employees but did not get approval from the Group CEO and CFO of Welspun group for the same.</t>
  </si>
  <si>
    <t>lead_f7mgEwNaMhHlv8mPQxYQkdkxWlSYJGEbc0WJvUNh202</t>
  </si>
  <si>
    <t>AYM/welspun syntex</t>
  </si>
  <si>
    <t>2022-08-01 04:39:29.071000+00:00</t>
  </si>
  <si>
    <t>2022-09-08 09:11:50.943000+00:00</t>
  </si>
  <si>
    <t>2021-05-11 10:03:55.728000+00:00</t>
  </si>
  <si>
    <t>2022-09-08 09:11:50.999000+00:00</t>
  </si>
  <si>
    <t>2022-08-01 04:36:40.173000+00:00</t>
  </si>
  <si>
    <t>2022-09-08 09:11:33.839000+00:00</t>
  </si>
  <si>
    <t>lead_b9XzjSunPiTuMyDf4DvQfQBphMBwAPkNV7yzjGY9LYB</t>
  </si>
  <si>
    <t>Reliable Autotech Pvt Ltd</t>
  </si>
  <si>
    <t>2022-07-13 12:12:48.880000+00:00</t>
  </si>
  <si>
    <t>2022-09-08 08:58:45.555000+00:00</t>
  </si>
  <si>
    <t>2022-06-19 07:22:03.820000+00:00</t>
  </si>
  <si>
    <t>2022-09-16 08:28:58.831000+00:00</t>
  </si>
  <si>
    <t>cont_fNOHlGz9saR11wEYBtb4fF95IXyJ9HPqRcif4T01p18</t>
  </si>
  <si>
    <t>Yusuf Hussain</t>
  </si>
  <si>
    <t>lead_6KcJTL6n14O1zchkctCksJatgRsdHLZy98CkgvVJFyG</t>
  </si>
  <si>
    <t>Core ITX</t>
  </si>
  <si>
    <t>2022-04-25 09:29:47.929000+00:00</t>
  </si>
  <si>
    <t>2022-09-08 07:29:28.716000+00:00</t>
  </si>
  <si>
    <t>2022-01-18 05:37:56.510000+00:00</t>
  </si>
  <si>
    <t>2022-09-08 07:29:28.748000+00:00</t>
  </si>
  <si>
    <t>2022-07-13 12:11:57.133000+00:00</t>
  </si>
  <si>
    <t>2022-09-08 08:58:35.274000+00:00</t>
  </si>
  <si>
    <t>2022-04-25 09:29:23.819000+00:00</t>
  </si>
  <si>
    <t>2022-09-08 07:29:26.604000+00:00</t>
  </si>
  <si>
    <t>cont_Dl7FYk7gw7v1vZNhVvlhoBUUz9dVLpJXtpfB0ynZz41</t>
  </si>
  <si>
    <t>Mrs Rekha Nagaraj</t>
  </si>
  <si>
    <t>lead_A5L6mSq1vCRApFhXJw85KAdx33tmvUAxXWf91eQkg5Z</t>
  </si>
  <si>
    <t>Mfar Constructions Pvt. Ltd</t>
  </si>
  <si>
    <t>2022-06-14 08:17:01.495000+00:00</t>
  </si>
  <si>
    <t>2022-09-08 07:02:43.192000+00:00</t>
  </si>
  <si>
    <t>2022-05-30 03:55:35.226000+00:00</t>
  </si>
  <si>
    <t>2022-09-13 11:32:27.824000+00:00</t>
  </si>
  <si>
    <t>cont_mSjeaSzsmD3wgkfUq7lV7fsR3Mb2mlrwtvJZmlHH2aj</t>
  </si>
  <si>
    <t>Satyanarayan</t>
  </si>
  <si>
    <t>lead_w9L9VYaCHU6JPwEWE4cer3IR5JIhicD2IpjYKfvZWu5</t>
  </si>
  <si>
    <t>Sanjog infoprocess ( Fresh , Sister company of Being Human )</t>
  </si>
  <si>
    <t>2022-05-12 04:49:26.320000+00:00</t>
  </si>
  <si>
    <t>2022-09-08 06:49:39.885000+00:00</t>
  </si>
  <si>
    <t>2022-05-09 10:06:52.132000+00:00</t>
  </si>
  <si>
    <t>2022-09-08 06:49:39.924000+00:00</t>
  </si>
  <si>
    <t>2022-06-14 08:15:59.841000+00:00</t>
  </si>
  <si>
    <t>2022-09-08 06:54:09.236000+00:00</t>
  </si>
  <si>
    <t>cont_7wrQImYUmsA1QKicujSMKV3gAfAhUJd4l047yJ1So30</t>
  </si>
  <si>
    <t>Satya</t>
  </si>
  <si>
    <t>lead_AMqygv7G9IF9NszieOQ7WQN7cjwkgUDINuueWIDqQMm</t>
  </si>
  <si>
    <t>Being Human Clothing</t>
  </si>
  <si>
    <t>2022-05-09 10:01:18.715000+00:00</t>
  </si>
  <si>
    <t>2022-09-08 06:45:27.935000+00:00</t>
  </si>
  <si>
    <t>2022-04-24 16:16:29.979000+00:00</t>
  </si>
  <si>
    <t>2022-09-08 06:46:47.399000+00:00</t>
  </si>
  <si>
    <t>2022-05-09 10:02:24.304000+00:00</t>
  </si>
  <si>
    <t>2022-09-08 06:45:33.712000+00:00</t>
  </si>
  <si>
    <t>2022-05-09 10:08:55.644000+00:00</t>
  </si>
  <si>
    <t>2022-09-08 06:49:33.246000+00:00</t>
  </si>
  <si>
    <t>cont_PCe9H2cgtZueb6UR61efl2Otd0K5q3tg9HjigngDClg</t>
  </si>
  <si>
    <t>Gayatri Shetty</t>
  </si>
  <si>
    <t>lead_CAdf2G7s5SVCnIVTf0DhaGWjvZqSN4CrJBNVAn5Ey8U</t>
  </si>
  <si>
    <t>SeaGull Advertising Pvt. Ltd.</t>
  </si>
  <si>
    <t>2022-08-02 13:20:30.638000+00:00</t>
  </si>
  <si>
    <t>2022-09-08 06:36:00.833000+00:00</t>
  </si>
  <si>
    <t>2020-08-24 07:04:42+00:00</t>
  </si>
  <si>
    <t>Talent Acquisition Strategies</t>
  </si>
  <si>
    <t>2020-12-06 09:47:21.515000+00:00</t>
  </si>
  <si>
    <t>2022-09-12 16:11:08.514000+00:00</t>
  </si>
  <si>
    <t>67 Employees  20L Sum Insured GTL (Renewal) They did not have a policy copy for renewal, ICICI offered them a fresh quote</t>
  </si>
  <si>
    <t>lead_hFtKHhvaRkuuzWhJmfdkXi1nI6DGsBCV9BgSmrw1YFw</t>
  </si>
  <si>
    <t>SPAR Solutions</t>
  </si>
  <si>
    <t>2022-07-28 09:47:18.414000+00:00</t>
  </si>
  <si>
    <t>2022-09-08 06:28:22.994000+00:00</t>
  </si>
  <si>
    <t>2022-05-31 04:33:10.666000+00:00</t>
  </si>
  <si>
    <t>2022-09-08 06:31:41.535000+00:00</t>
  </si>
  <si>
    <t>2022-08-02 13:20:52.146000+00:00</t>
  </si>
  <si>
    <t>2022-09-08 06:37:22.324000+00:00</t>
  </si>
  <si>
    <t>cont_ovATn5yzGasAAndawPJqZA6jReoOKtMxeoS5YPqJbfK</t>
  </si>
  <si>
    <t>Ajayakumar Karunakaran</t>
  </si>
  <si>
    <t>lead_UGjU0XEGwL1jrujoWvWNg1VJSryVl0RDqFoyivA3rFl</t>
  </si>
  <si>
    <t>Solar Up ( Renewal , 15th Sept )</t>
  </si>
  <si>
    <t>2022-08-30 05:19:58.644000+00:00</t>
  </si>
  <si>
    <t>2022-09-08 06:03:43.678000+00:00</t>
  </si>
  <si>
    <t>2022-08-30 05:16:05.548000+00:00</t>
  </si>
  <si>
    <t>2022-09-08 06:03:47.041000+00:00</t>
  </si>
  <si>
    <t>GMC - Renewal; 1+3 policy</t>
  </si>
  <si>
    <t>2022-08-30 05:19:15.067000+00:00</t>
  </si>
  <si>
    <t>2022-09-08 06:03:37.092000+00:00</t>
  </si>
  <si>
    <t>cont_v86jBidMjmz8vWvgFdGUF7XNkLyZNhdGazgojR7Gt38</t>
  </si>
  <si>
    <t>Sahila Suman</t>
  </si>
  <si>
    <t>lead_0wXgopg3UhT6UkqpLAXVERfPktElJk6InnnJQSrQzj5</t>
  </si>
  <si>
    <t>Voltup ( Renewal , 15th Sept )</t>
  </si>
  <si>
    <t>2022-08-02 07:18:04.334000+00:00</t>
  </si>
  <si>
    <t>2022-09-08 06:00:20.552000+00:00</t>
  </si>
  <si>
    <t>2022-07-12 04:12:08.943000+00:00</t>
  </si>
  <si>
    <t>2022-09-08 06:02:49.415000+00:00</t>
  </si>
  <si>
    <t>GMC - Renewal; 1+3 with New India.</t>
  </si>
  <si>
    <t>2022-08-01 12:31:16.749000+00:00</t>
  </si>
  <si>
    <t>2022-09-08 05:59:54.162000+00:00</t>
  </si>
  <si>
    <t>lead_QVMbuY2WkXiGIsixlcOPA5eKxBq23pza1C7kfJxporw</t>
  </si>
  <si>
    <t>Hyatt Regency</t>
  </si>
  <si>
    <t>2022-09-08 06:00:08.733000+00:00</t>
  </si>
  <si>
    <t>2022-07-19 10:22:53.104000+00:00</t>
  </si>
  <si>
    <t>2022-10-18 07:18:26.410000+00:00</t>
  </si>
  <si>
    <t>GPA - Renewal; 7 lakhs and 10 Lakhs cover</t>
  </si>
  <si>
    <t>2022-08-02 07:16:43.555000+00:00</t>
  </si>
  <si>
    <t>2022-09-08 06:00:10.322000+00:00</t>
  </si>
  <si>
    <t>cont_yHfHasS6Ni68f26u1C9dooPFZTuseBRDkML6grSOw91</t>
  </si>
  <si>
    <t>Joel Samuel</t>
  </si>
  <si>
    <t>We had excellent quotes but the client wanted to close with Bajaj. Our bajaj quote was 1 Lakh higher than what they had received</t>
  </si>
  <si>
    <t>lead_niZYrvmkFiYe5miAVPBEjR2xuIirEh7UsDZbgq8fInC</t>
  </si>
  <si>
    <t>Amura Marketing Technologies Pvt Ltd</t>
  </si>
  <si>
    <t>2022-03-21 10:17:50.761000+00:00</t>
  </si>
  <si>
    <t>2022-09-08 05:53:42.178000+00:00</t>
  </si>
  <si>
    <t>2022-01-10 13:08:57.628000+00:00</t>
  </si>
  <si>
    <t>2022-09-13 11:33:00.209000+00:00</t>
  </si>
  <si>
    <t>cont_w6rCd4FRcaOXzUUWBvFyAawQnNfcXF4f1g9s3ZWnX0W</t>
  </si>
  <si>
    <t>lead_6Idf6gdyXgT6MxbjdmPZued44Xqq3sSaIraz54SMrBb</t>
  </si>
  <si>
    <t>VTEST - Software Testing Company</t>
  </si>
  <si>
    <t>2022-09-06 12:23:09.897000+00:00</t>
  </si>
  <si>
    <t>2022-09-08 05:33:27.561000+00:00</t>
  </si>
  <si>
    <t>2022-03-09 05:22:13.329000+00:00</t>
  </si>
  <si>
    <t>2022-10-20 05:53:29.889000+00:00</t>
  </si>
  <si>
    <t>2022-08-24 11:30:43.217000+00:00</t>
  </si>
  <si>
    <t>2022-09-08 05:33:17.608000+00:00</t>
  </si>
  <si>
    <t>2022-05-11 09:25:28.898000+00:00</t>
  </si>
  <si>
    <t>2022-09-07 09:36:51.602000+00:00</t>
  </si>
  <si>
    <t>lead_6hJ6662BZC1bmfq1ALUr7F5ALKlCVsItEM1svq9JmI4</t>
  </si>
  <si>
    <t>Even</t>
  </si>
  <si>
    <t>2022-05-30 08:31:25.201000+00:00</t>
  </si>
  <si>
    <t>2022-09-07 12:38:41.325000+00:00</t>
  </si>
  <si>
    <t>2021-11-14 15:43:31.825000+00:00</t>
  </si>
  <si>
    <t>2022-09-07 12:39:07.859000+00:00</t>
  </si>
  <si>
    <t>cont_Cw5neM06K7y2ucKFhgoHu4vnPHeiANvinOboNx0gaFU</t>
  </si>
  <si>
    <t>pratiksha nagori</t>
  </si>
  <si>
    <t>lead_oZTozl1oFcfeCkqZuGT1pGJ72OEcHHCi2sTHrbBcEdf</t>
  </si>
  <si>
    <t>Sumo India Studios</t>
  </si>
  <si>
    <t>2022-08-10 06:55:07.485000+00:00</t>
  </si>
  <si>
    <t>2022-09-07 07:34:49.025000+00:00</t>
  </si>
  <si>
    <t>mccia webinar - esic session</t>
  </si>
  <si>
    <t>2020-12-06 09:46:36.743000+00:00</t>
  </si>
  <si>
    <t>2022-09-08 09:28:41.479000+00:00</t>
  </si>
  <si>
    <t>2022-08-10 06:40:39.532000+00:00</t>
  </si>
  <si>
    <t>2022-09-07 07:34:36.736000+00:00</t>
  </si>
  <si>
    <t>cont_KfX3K2h04a8IUibxEQ9qNZxtDaD8lZDSJGycdBAQAiI</t>
  </si>
  <si>
    <t>Muhammad Ismail</t>
  </si>
  <si>
    <t>lead_4oGuByOM2zgFwQsYGnfzS8G2yGHMmkskLzQIn8g8kDF</t>
  </si>
  <si>
    <t>Zia Semiconductor Pvt Ltd</t>
  </si>
  <si>
    <t>2022-05-20 11:10:47.581000+00:00</t>
  </si>
  <si>
    <t>2022-09-07 07:28:41.936000+00:00</t>
  </si>
  <si>
    <t>Pioneer</t>
  </si>
  <si>
    <t>2022-05-20 11:00:00.963000+00:00</t>
  </si>
  <si>
    <t>2022-09-09 11:38:37.064000+00:00</t>
  </si>
  <si>
    <t>lead_7NwfBA5CvyOqQHMFa8hn7BCQ7TztnejJ1xrEQTqORh8</t>
  </si>
  <si>
    <t>UrbanPiper</t>
  </si>
  <si>
    <t>2022-07-19 12:07:16.484000+00:00</t>
  </si>
  <si>
    <t>2022-09-07 07:14:14.636000+00:00</t>
  </si>
  <si>
    <t>2022-03-29 05:51:26.193000+00:00</t>
  </si>
  <si>
    <t>2022-09-27 04:51:29.848000+00:00</t>
  </si>
  <si>
    <t>2022-07-01 11:17:56.165000+00:00</t>
  </si>
  <si>
    <t>2022-09-07 07:05:53.321000+00:00</t>
  </si>
  <si>
    <t>lead_jPOWf16EdCZL2GLEicbS4HMUmdv9MVNWkXc9WSSV0ea</t>
  </si>
  <si>
    <t>Intellecap</t>
  </si>
  <si>
    <t>2022-07-21 09:37:11.552000+00:00</t>
  </si>
  <si>
    <t>2022-09-07 06:10:09.166000+00:00</t>
  </si>
  <si>
    <t>Employer Review Tracker</t>
  </si>
  <si>
    <t>2022-07-07 05:49:46.538000+00:00</t>
  </si>
  <si>
    <t>2022-09-09 11:35:24.759000+00:00</t>
  </si>
  <si>
    <t>2022-07-21 09:40:25.472000+00:00</t>
  </si>
  <si>
    <t>2022-09-07 06:09:49.855000+00:00</t>
  </si>
  <si>
    <t>cont_VTuVcHbwSeCeiqdp5awTyEo3G5LV6QoVUcddHKV5udj</t>
  </si>
  <si>
    <t>vaishali Shinde</t>
  </si>
  <si>
    <t>Client added this set of employees in a different entity. this policy data is to be disqualified.</t>
  </si>
  <si>
    <t>lead_oMVSa0QVldxpdRqIklMIM6eNALTf1A9L2mtL5ibf5GB</t>
  </si>
  <si>
    <t>ScrollStack</t>
  </si>
  <si>
    <t>2022-08-30 09:27:20.650000+00:00</t>
  </si>
  <si>
    <t>2022-09-07 06:04:57.091000+00:00</t>
  </si>
  <si>
    <t>user_YU8wb0sUeeFASsO9nvQwaLS6e38xkJTv97wb7lghIZT</t>
  </si>
  <si>
    <t>Mahendra Singh</t>
  </si>
  <si>
    <t>2022-08-30 09:25:04.778000+00:00</t>
  </si>
  <si>
    <t>2022-09-24 06:37:27.007000+00:00</t>
  </si>
  <si>
    <t>cont_aMmdUYMfB5phkNqiTbHUg7En0uu0PZxGtiVXZID3Waz</t>
  </si>
  <si>
    <t>Dilsheen Kaur</t>
  </si>
  <si>
    <t>lead_5jACkw22xPcZADZxlpCanW9xemQ9v6rmeu7fPqRTPV3</t>
  </si>
  <si>
    <t>Mindfields Consulting ( Renewal , 7th Sept )</t>
  </si>
  <si>
    <t>2022-06-01 05:09:38.864000+00:00</t>
  </si>
  <si>
    <t>2022-09-07 05:31:10.294000+00:00</t>
  </si>
  <si>
    <t>2022-03-16 16:41:56.523000+00:00</t>
  </si>
  <si>
    <t>2022-09-07 05:31:40.945000+00:00</t>
  </si>
  <si>
    <t>cont_d7DQdi0gUOXu1GSdskKj387IrjJj8rOznFbX3isrGkf</t>
  </si>
  <si>
    <t>Nutan Bhandari</t>
  </si>
  <si>
    <t>lead_VEVvS1LZqCAhwIsLzt0SlOkimvzy8AAzy2xOBBqIlFF</t>
  </si>
  <si>
    <t>Spykar Lifestyles Pvt Ltd</t>
  </si>
  <si>
    <t>2022-08-12 06:52:34.684000+00:00</t>
  </si>
  <si>
    <t>2022-09-07 05:32:36.037000+00:00</t>
  </si>
  <si>
    <t>2020-12-12 11:22:16.189000+00:00</t>
  </si>
  <si>
    <t>2022-09-13 11:46:19.250000+00:00</t>
  </si>
  <si>
    <t>lead_tU77cy57rGUYVNXP8QyNzkkQrxb0VqRs19chI7ETSkr</t>
  </si>
  <si>
    <t>RIIS INDIA IT SOLUTIONS PVT LTD</t>
  </si>
  <si>
    <t>2022-08-05 07:39:33.465000+00:00</t>
  </si>
  <si>
    <t>2022-09-07 04:20:52.161000+00:00</t>
  </si>
  <si>
    <t>2020-12-06 09:47:16.944000+00:00</t>
  </si>
  <si>
    <t>2022-10-19 04:36:21.933000+00:00</t>
  </si>
  <si>
    <t>lead_4qvehEUNBXw74Ck4vzsB7VH4aJY5J8ThaaQHHOkWtxi</t>
  </si>
  <si>
    <t>Anchor Cork Pvt.Ltd.</t>
  </si>
  <si>
    <t>2022-06-27 12:29:22.710000+00:00</t>
  </si>
  <si>
    <t>2022-09-07 03:39:16.792000+00:00</t>
  </si>
  <si>
    <t>2021-11-17 01:29:58.593000+00:00</t>
  </si>
  <si>
    <t>2022-09-07 03:39:33.873000+00:00</t>
  </si>
  <si>
    <t>8/24/22</t>
  </si>
  <si>
    <t>2022-06-27 12:27:26.287000+00:00</t>
  </si>
  <si>
    <t>2022-09-07 03:39:24.154000+00:00</t>
  </si>
  <si>
    <t>cont_SlJMIWCnukexUDS8IXgYT3g2GksWlvk9DeWFVsypsvW</t>
  </si>
  <si>
    <t>swapnil pawar</t>
  </si>
  <si>
    <t>Our quotes were high.</t>
  </si>
  <si>
    <t>lead_u3Dbj03wRoXodO0em8YjTxIeAtAJe0kItbxOoLJ9YI0</t>
  </si>
  <si>
    <t>Nitco Tiles Ltd</t>
  </si>
  <si>
    <t>2022-07-27 11:09:28.138000+00:00</t>
  </si>
  <si>
    <t>2022-09-06 15:58:46.744000+00:00</t>
  </si>
  <si>
    <t>2020-12-12 11:00:35.286000+00:00</t>
  </si>
  <si>
    <t>2022-09-06 15:58:46.931000+00:00</t>
  </si>
  <si>
    <t>7/15/22</t>
  </si>
  <si>
    <t>Noida Based</t>
  </si>
  <si>
    <t>lead_n8kqDveJwxbORbK5iOCt2gG0yPzK82gXj9KfWNo6Ms2</t>
  </si>
  <si>
    <t>Creative Tools</t>
  </si>
  <si>
    <t>2022-06-23 12:27:00.728000+00:00</t>
  </si>
  <si>
    <t>2022-09-07 03:36:13.481000+00:00</t>
  </si>
  <si>
    <t>Vishwesh Kulkarni</t>
  </si>
  <si>
    <t>2021-08-17 11:07:48.853000+00:00</t>
  </si>
  <si>
    <t>2022-09-07 03:36:22.347000+00:00</t>
  </si>
  <si>
    <t>lead_wI4vNxjD6ouFc1nzjkNi8bNUCERq76Q32j0wITSiBto</t>
  </si>
  <si>
    <t>IMSCDR Ahmedna</t>
  </si>
  <si>
    <t>2022-07-14 10:29:46.938000+00:00</t>
  </si>
  <si>
    <t>2022-09-07 03:37:18.340000+00:00</t>
  </si>
  <si>
    <t>2022-07-13 09:17:59.003000+00:00</t>
  </si>
  <si>
    <t>2022-09-09 07:17:05.230000+00:00</t>
  </si>
  <si>
    <t>lead_tTeJcGQGb6FGVj07eMF0udXmI54qX7FDGsyjXR0ocXz</t>
  </si>
  <si>
    <t>RajSang HR Solutions</t>
  </si>
  <si>
    <t>2022-06-16 05:19:02.512000+00:00</t>
  </si>
  <si>
    <t>2022-09-06 10:55:02.589000+00:00</t>
  </si>
  <si>
    <t>2022-03-16 08:20:28+00:00</t>
  </si>
  <si>
    <t>2022-03-16 08:23:08.685000+00:00</t>
  </si>
  <si>
    <t>2022-09-06 10:55:02.629000+00:00</t>
  </si>
  <si>
    <t>2022-07-25 09:20:59.728000+00:00</t>
  </si>
  <si>
    <t>2022-09-06 15:58:32.935000+00:00</t>
  </si>
  <si>
    <t>cont_Qkr797xrajkwdnoiPVAitLOJvgrm47m2albD7mXepY4</t>
  </si>
  <si>
    <t>Avichal Singh</t>
  </si>
  <si>
    <t>lead_PGgmsYoJgqc1hySUtsRKjl0ruub15O7KIRaCME4sUk3</t>
  </si>
  <si>
    <t>GOMO MARKETING SERVICES INDIA PRIVATE LIMITED</t>
  </si>
  <si>
    <t>2022-08-02 07:01:06.431000+00:00</t>
  </si>
  <si>
    <t>2022-09-06 11:59:45.386000+00:00</t>
  </si>
  <si>
    <t>Hacks To Automate HR Tasks</t>
  </si>
  <si>
    <t>2022-06-19 07:21:55.496000+00:00</t>
  </si>
  <si>
    <t>2022-10-19 07:45:36.056000+00:00</t>
  </si>
  <si>
    <t>lead_X3NzL5PytIVKWZtkj0I0u6PxNKCdhFMUwQy9EdwXMOm</t>
  </si>
  <si>
    <t>Infollion Research Services</t>
  </si>
  <si>
    <t>2022-08-30 12:00:05.914000+00:00</t>
  </si>
  <si>
    <t>2022-09-06 09:36:07.919000+00:00</t>
  </si>
  <si>
    <t>2022-03-09 17:10:38.170000+00:00</t>
  </si>
  <si>
    <t>2022-10-20 08:56:04.746000+00:00</t>
  </si>
  <si>
    <t>Not ready for a meeting and wants quotes directly</t>
  </si>
  <si>
    <t>lead_CwvdaNnYVntzX9JYE9yffkLuxkQD0VxD2UAAwkuAZWR</t>
  </si>
  <si>
    <t>Angsana Oasis Spa &amp; Resort</t>
  </si>
  <si>
    <t>2022-08-11 12:38:58.319000+00:00</t>
  </si>
  <si>
    <t>2022-09-06 08:06:24.040000+00:00</t>
  </si>
  <si>
    <t>2021-09-05 17:30:11.509000+00:00</t>
  </si>
  <si>
    <t>2022-09-06 08:06:27.121000+00:00</t>
  </si>
  <si>
    <t>cont_TTecuEnhiVdELfWeYaljnuyTPZSvTKFLsebOfGcWL2D</t>
  </si>
  <si>
    <t>Nandu Salunke</t>
  </si>
  <si>
    <t>lead_N1y4KDGAMVZEvy5QA1VQw5KjqGq1dn5nrrcDRLLsgCD</t>
  </si>
  <si>
    <t>Ascott</t>
  </si>
  <si>
    <t>2022-08-17 05:04:38.340000+00:00</t>
  </si>
  <si>
    <t>2022-09-06 08:36:33.490000+00:00</t>
  </si>
  <si>
    <t>2022-07-15 08:14:39.989000+00:00</t>
  </si>
  <si>
    <t>2022-09-06 08:38:12.398000+00:00</t>
  </si>
  <si>
    <t>cont_nmI1VTY6mM3KCuRBiopuk6iWHfsgASHyjaxpQsrHfdd</t>
  </si>
  <si>
    <t>Dhruv Abrol</t>
  </si>
  <si>
    <t>lead_XIyhlAGyv5pB8vmrD3vmP0ct680WaQZRZWDyRWbrwTL</t>
  </si>
  <si>
    <t>The Voice Authority</t>
  </si>
  <si>
    <t>2022-08-01 16:07:33.991000+00:00</t>
  </si>
  <si>
    <t>2022-09-06 07:42:43.429000+00:00</t>
  </si>
  <si>
    <t>2022-07-12 04:12:13.548000+00:00</t>
  </si>
  <si>
    <t>2022-09-06 07:42:43.465000+00:00</t>
  </si>
  <si>
    <t>lead_mqKXZZ8vn3NgaLWrw4Tosm7YWFCR0VIVFwi9jCslheB</t>
  </si>
  <si>
    <t>Bista Solution</t>
  </si>
  <si>
    <t>2022-07-21 11:01:18.654000+00:00</t>
  </si>
  <si>
    <t>2022-09-06 07:35:45.879000+00:00</t>
  </si>
  <si>
    <t>2021-10-01 09:11:10.184000+00:00</t>
  </si>
  <si>
    <t>2022-10-18 18:48:43.104000+00:00</t>
  </si>
  <si>
    <t>Non-EB (Renewal)</t>
  </si>
  <si>
    <t>lead_PZ7kAHqBW5DgXfy8tN9SgXYqY8LQBX8Xded4jicdzi4</t>
  </si>
  <si>
    <t>Sumit Woods Group ( Fresh )</t>
  </si>
  <si>
    <t>2022-08-25 12:25:12.884000+00:00</t>
  </si>
  <si>
    <t>2022-09-06 07:03:42.632000+00:00</t>
  </si>
  <si>
    <t>2021-08-25 11:28:58.854000+00:00</t>
  </si>
  <si>
    <t>2022-10-10 08:51:31.207000+00:00</t>
  </si>
  <si>
    <t>lead_vOFSxYmsKluk8FkKdlpchj4d1n4h9Oql88FKFRyiv36</t>
  </si>
  <si>
    <t>Beeworks</t>
  </si>
  <si>
    <t>2022-08-24 07:20:59.985000+00:00</t>
  </si>
  <si>
    <t>2022-09-06 05:44:55.224000+00:00</t>
  </si>
  <si>
    <t>2022-08-23 10:14:30+00:00</t>
  </si>
  <si>
    <t>2022-08-23 10:16:09.722000+00:00</t>
  </si>
  <si>
    <t>2022-09-06 05:44:55.263000+00:00</t>
  </si>
  <si>
    <t>2022-08-24 07:20:30.954000+00:00</t>
  </si>
  <si>
    <t>2022-09-06 05:44:46.535000+00:00</t>
  </si>
  <si>
    <t>cont_gRVnyq1Pb8xDHuOg0mfXHItAOINPl3wv8ukesTcGk3Q</t>
  </si>
  <si>
    <t>Mugdha Naik</t>
  </si>
  <si>
    <t>lead_5C8mZtXhz5ODwh5sJkCQl8carCSAXX80GRdRoICKuis</t>
  </si>
  <si>
    <t>UpsideLMS</t>
  </si>
  <si>
    <t>2022-06-13 09:30:15.716000+00:00</t>
  </si>
  <si>
    <t>2022-09-06 05:37:19.743000+00:00</t>
  </si>
  <si>
    <t>August; December; September</t>
  </si>
  <si>
    <t>2021-05-13 14:07:11.981000+00:00</t>
  </si>
  <si>
    <t>2022-09-14 05:55:36.734000+00:00</t>
  </si>
  <si>
    <t>Fresh Case - still not any go-ahead from Mangement. Still needs time</t>
  </si>
  <si>
    <t>lead_MikI9Qq1LABylF8uOF4cJlbqndlj2WAKHroYIrsjEnp</t>
  </si>
  <si>
    <t>Efleet Systems Pvt Ltd</t>
  </si>
  <si>
    <t>2022-08-03 11:18:02.142000+00:00</t>
  </si>
  <si>
    <t>2022-09-06 03:24:19.586000+00:00</t>
  </si>
  <si>
    <t>2022-08-01 09:58:58.092000+00:00</t>
  </si>
  <si>
    <t>2022-09-26 11:43:38.751000+00:00</t>
  </si>
  <si>
    <t>cont_lmSMyejNAwdIg1uVJzL1YsL3sOBxMnmmlS76PoZ3EnB</t>
  </si>
  <si>
    <t>Sharad Dubole</t>
  </si>
  <si>
    <t>GMC Renewal - Not ready to share the base Policy. Happy with New india and Allianz</t>
  </si>
  <si>
    <t>lead_jEECMUUKVbsBfkVYERfdhmW7J7d1Rvk8dupNPQVv0VC</t>
  </si>
  <si>
    <t>CR Asia India</t>
  </si>
  <si>
    <t>2022-08-08 09:41:18.152000+00:00</t>
  </si>
  <si>
    <t>2022-09-06 03:23:39.101000+00:00</t>
  </si>
  <si>
    <t>2022-05-20 16:14:55.870000+00:00</t>
  </si>
  <si>
    <t>2022-09-09 11:34:07.707000+00:00</t>
  </si>
  <si>
    <t>CD Account</t>
  </si>
  <si>
    <t>lead_Ez8t1P9zR47iiOSwQBflTM3ZHNXoFc8ILdVIPqdaIAy</t>
  </si>
  <si>
    <t>Toothsi</t>
  </si>
  <si>
    <t>2022-09-06 05:21:09.344000+00:00</t>
  </si>
  <si>
    <t>Affiliate; Gated Content</t>
  </si>
  <si>
    <t>Think Investments, Ramakant Sharma, Eight Roads Ventures, Mankekar Family Office, Dharmil Sheth</t>
  </si>
  <si>
    <t>2021-12-09 09:17:38.074000+00:00</t>
  </si>
  <si>
    <t>2022-10-19 05:13:32.225000+00:00</t>
  </si>
  <si>
    <t>cont_2yW2KufNWJIc7liloiHPO0hso1TvEPUUpTHF2sIQBXP</t>
  </si>
  <si>
    <t>Saloni Vasa</t>
  </si>
  <si>
    <t>lead_eWLpRhbKW2Mzdn5ZTVxb4WNCyZRsEGJXlpyMt7kA5wK</t>
  </si>
  <si>
    <t>Syndrome Technologies Private Limited</t>
  </si>
  <si>
    <t>2022-08-10 11:01:57.026000+00:00</t>
  </si>
  <si>
    <t>2022-09-06 02:47:53.720000+00:00</t>
  </si>
  <si>
    <t>2022-04-18 12:38:49.277000+00:00</t>
  </si>
  <si>
    <t>2022-10-06 09:26:35.509000+00:00</t>
  </si>
  <si>
    <t>cont_YDxVYYsodUpjsfEN4cUBBgEXgVjnwToKi8L8tcMcP0i</t>
  </si>
  <si>
    <t>Sanjeev Rana</t>
  </si>
  <si>
    <t>150 emps</t>
  </si>
  <si>
    <t>lead_FXwwGc67eb4JgcqqTWsCTh4Xb1e6sxnlMRRiz45c5pJ</t>
  </si>
  <si>
    <t>CresTech Software Systems Pvt.Ltd.</t>
  </si>
  <si>
    <t>2022-07-12 06:02:05.602000+00:00</t>
  </si>
  <si>
    <t>2022-09-05 15:10:36.543000+00:00</t>
  </si>
  <si>
    <t>2022-07-04 12:10:16.381000+00:00</t>
  </si>
  <si>
    <t>2022-09-05 15:10:48.755000+00:00</t>
  </si>
  <si>
    <t>200 emps</t>
  </si>
  <si>
    <t>2022-07-12 06:03:26.100000+00:00</t>
  </si>
  <si>
    <t>2022-09-05 15:10:48.711000+00:00</t>
  </si>
  <si>
    <t>lead_IjzKqb7HFSPqCyqQP5hYym4WHrH1AZXGljPwqGyOT6R</t>
  </si>
  <si>
    <t>yelo furniture</t>
  </si>
  <si>
    <t>2022-07-20 05:14:08.711000+00:00</t>
  </si>
  <si>
    <t>2022-09-05 12:20:03.925000+00:00</t>
  </si>
  <si>
    <t>2022-07-19 05:11:54+00:00</t>
  </si>
  <si>
    <t>2022-07-19 05:14:45.216000+00:00</t>
  </si>
  <si>
    <t>2022-09-05 12:20:03.997000+00:00</t>
  </si>
  <si>
    <t>lead_jvUtHCPkQW2baLKYCQQYQytsrCQctDoggW4GQHrlbwy</t>
  </si>
  <si>
    <t>Oslash</t>
  </si>
  <si>
    <t>2022-08-17 05:56:58.918000+00:00</t>
  </si>
  <si>
    <t>2022-09-05 12:21:48.247000+00:00</t>
  </si>
  <si>
    <t>2022-08-16 07:38:40+00:00</t>
  </si>
  <si>
    <t>2022-08-16 07:41:33.436000+00:00</t>
  </si>
  <si>
    <t>2022-09-21 06:18:41.657000+00:00</t>
  </si>
  <si>
    <t>8/20/22</t>
  </si>
  <si>
    <t>lead_TD8npeobYZYuLtu1EovgLtgj2XslYmTJqFXLyIp0yR9</t>
  </si>
  <si>
    <t>Netcore Cloud</t>
  </si>
  <si>
    <t>2022-02-07 07:21:31.707000+00:00</t>
  </si>
  <si>
    <t>2022-09-05 12:03:15.531000+00:00</t>
  </si>
  <si>
    <t>BOF - Dream Co. list - Employee Engagement Handbook - Conversation Ad</t>
  </si>
  <si>
    <t>July; October</t>
  </si>
  <si>
    <t>2022-02-07 06:46:06.924000+00:00</t>
  </si>
  <si>
    <t>2022-09-29 17:03:25.346000+00:00</t>
  </si>
  <si>
    <t>cont_tVx9wiZoDEPM29alpIqLqN5kEcjy11selEtswjf8Vm2</t>
  </si>
  <si>
    <t>patra.debolina1992@gmail.com</t>
  </si>
  <si>
    <t>GMC - Fresh Policy</t>
  </si>
  <si>
    <t>lead_tRH9WM29bdvT36f7runzneOjpCcWJlMZ1ZHUYmIKVqP</t>
  </si>
  <si>
    <t>Saara.io(Fresh)</t>
  </si>
  <si>
    <t>2022-01-18 06:50:41.321000+00:00</t>
  </si>
  <si>
    <t>2022-09-05 11:59:58.532000+00:00</t>
  </si>
  <si>
    <t>2021-12-23 12:43:16.196000+00:00</t>
  </si>
  <si>
    <t>2022-09-05 11:59:58.612000+00:00</t>
  </si>
  <si>
    <t>lead_3GK2Ofzz4OIjOU1FgB7a0DQVw7GCLYOuAKtHf41C8Cj</t>
  </si>
  <si>
    <t>Netgear Technologies pvt ltd</t>
  </si>
  <si>
    <t>2022-06-13 13:49:03.735000+00:00</t>
  </si>
  <si>
    <t>2022-09-05 11:56:27.518000+00:00</t>
  </si>
  <si>
    <t>2022-02-11 10:57:46.801000+00:00</t>
  </si>
  <si>
    <t>2022-09-05 11:56:27.552000+00:00</t>
  </si>
  <si>
    <t>cont_kZwSoB0ZeCTNruU05MR0XJzeUmNKxekIk8sh8vRvhjl</t>
  </si>
  <si>
    <t>Aanchal Jain</t>
  </si>
  <si>
    <t>lead_iocsjPGegpIpoe0r18eBwGZq0Strxnb7VWjh98a0sal</t>
  </si>
  <si>
    <t>Kubik - Discover Luxury</t>
  </si>
  <si>
    <t>2022-06-09 09:51:21.577000+00:00</t>
  </si>
  <si>
    <t>2022-09-05 11:56:03.114000+00:00</t>
  </si>
  <si>
    <t>2022-06-08 13:51:02.419000+00:00</t>
  </si>
  <si>
    <t>2022-09-05 11:56:03.156000+00:00</t>
  </si>
  <si>
    <t>cont_uPYd0g4ol9KMXtiIN3lcYJEIilUwPZDZau9YUo3YVxK</t>
  </si>
  <si>
    <t>Parmeshwar Rajure</t>
  </si>
  <si>
    <t>lead_p9dZJ7ru62jjlkjT6e2KwKbpVbmrS3XsOy2C6bOoC5y</t>
  </si>
  <si>
    <t>Parakh Agro Industries Ltd.</t>
  </si>
  <si>
    <t>2022-08-17 12:49:33.312000+00:00</t>
  </si>
  <si>
    <t>2022-09-05 10:57:13.565000+00:00</t>
  </si>
  <si>
    <t>April; June; November; September</t>
  </si>
  <si>
    <t>AM is Amit Singh</t>
  </si>
  <si>
    <t>2022-08-17 12:20:03.423000+00:00</t>
  </si>
  <si>
    <t>2022-10-15 18:06:56.338000+00:00</t>
  </si>
  <si>
    <t>stat_f8isA8PLi8FcBUQXfvybN0OzrsX9nIePVvpcj94eist</t>
  </si>
  <si>
    <t>LQ Quote Awaited</t>
  </si>
  <si>
    <t>cont_Cd2zs7yCAeOW7fs6CMKCqjxX3CuYV8kybbpptqLbmb5</t>
  </si>
  <si>
    <t>Shreya Singhal</t>
  </si>
  <si>
    <t>lead_gxsDbLYHuBihBTb2eXhul6CVbZORLaQVOqlAZ9Hgr7u</t>
  </si>
  <si>
    <t>DigitUp (Fresh)</t>
  </si>
  <si>
    <t>2022-01-05 09:46:32.211000+00:00</t>
  </si>
  <si>
    <t>2022-09-05 11:13:57.945000+00:00</t>
  </si>
  <si>
    <t>2021-12-26 01:38:18.025000+00:00</t>
  </si>
  <si>
    <t>2022-09-05 11:14:55.075000+00:00</t>
  </si>
  <si>
    <t>2022-06-09 09:50:58.452000+00:00</t>
  </si>
  <si>
    <t>2022-09-05 11:55:52.513000+00:00</t>
  </si>
  <si>
    <t>lead_VWn109rhAZYm6geIXSIpOX95n9T0atfCTm7BoPzl4pR</t>
  </si>
  <si>
    <t>Ula</t>
  </si>
  <si>
    <t>2022-07-05 06:56:01.922000+00:00</t>
  </si>
  <si>
    <t>2022-09-05 10:32:32.456000+00:00</t>
  </si>
  <si>
    <t>2022-06-24 03:03:10.108000+00:00</t>
  </si>
  <si>
    <t>2022-10-20 09:18:40.171000+00:00</t>
  </si>
  <si>
    <t>2022-07-05 06:56:17.023000+00:00</t>
  </si>
  <si>
    <t>2022-09-05 10:32:38.354000+00:00</t>
  </si>
  <si>
    <t>2022-07-05 06:55:46.616000+00:00</t>
  </si>
  <si>
    <t>2022-09-05 10:32:26.544000+00:00</t>
  </si>
  <si>
    <t>8/23/22</t>
  </si>
  <si>
    <t>cont_LQunAcLR7XVtz3YDaneR7G91L4cB9aXS7eOOT40Cg1m</t>
  </si>
  <si>
    <t>kishor</t>
  </si>
  <si>
    <t>lead_bMeoHrNUgg7ZuS68iUrJ2OEzl6N0ytwCzH38R1xwUNb</t>
  </si>
  <si>
    <t>Jewelex India Pvt. Ltd.</t>
  </si>
  <si>
    <t>2022-08-10 11:21:21.891000+00:00</t>
  </si>
  <si>
    <t>2022-09-05 10:20:30.266000+00:00</t>
  </si>
  <si>
    <t>2022-08-01 09:57:52.621000+00:00</t>
  </si>
  <si>
    <t>2022-09-07 10:18:23.047000+00:00</t>
  </si>
  <si>
    <t>cont_h9Tm85RE3H0le9omagtEm0ws5aQJpqJ4nuLfSXuOWaD</t>
  </si>
  <si>
    <t>Asha Jose</t>
  </si>
  <si>
    <t>lead_12qEPmRS9cDToPlprw3k9CEr703oZnfwq8CXj299oKw</t>
  </si>
  <si>
    <t>Exostar</t>
  </si>
  <si>
    <t>2022-07-07 10:36:48.451000+00:00</t>
  </si>
  <si>
    <t>2022-09-05 10:00:38.475000+00:00</t>
  </si>
  <si>
    <t>2022-06-04 13:52:04.827000+00:00</t>
  </si>
  <si>
    <t>2022-09-05 10:00:43.634000+00:00</t>
  </si>
  <si>
    <t>lead_9NuM3xiGyfQumBrxWJCuwSuDNprH8xg9gwqbWOWiz8W</t>
  </si>
  <si>
    <t>Swani Spice Mills Pvt Ltd</t>
  </si>
  <si>
    <t>2022-08-23 12:02:54.984000+00:00</t>
  </si>
  <si>
    <t>2022-09-05 10:21:46.543000+00:00</t>
  </si>
  <si>
    <t>AM Opps - Abhijit</t>
  </si>
  <si>
    <t>2021-11-16 03:31:59.198000+00:00</t>
  </si>
  <si>
    <t>2022-09-27 12:34:27.493000+00:00</t>
  </si>
  <si>
    <t>lead_AA8gYtJfJudXb2Lihrpd2N7cwtGS3nH4LUo831z3jhA</t>
  </si>
  <si>
    <t>Global Logistics Solutions India Pvt. Ltd ( Renewal , 5th Sept )</t>
  </si>
  <si>
    <t>2022-07-07 11:19:54.491000+00:00</t>
  </si>
  <si>
    <t>2022-09-05 07:26:32.797000+00:00</t>
  </si>
  <si>
    <t>No</t>
  </si>
  <si>
    <t>2022-06-06 04:38:55.707000+00:00</t>
  </si>
  <si>
    <t>2022-09-05 07:26:32.854000+00:00</t>
  </si>
  <si>
    <t>cont_1DKX2OSmMSVhx1x0F5dvwwLmsd8Pq7kLpWk1C0pjAA0</t>
  </si>
  <si>
    <t>Supriya Karalkar</t>
  </si>
  <si>
    <t>Navin Panjwani Taken Demo</t>
  </si>
  <si>
    <t>2022-06-14 10:01:53.308000+00:00</t>
  </si>
  <si>
    <t>2022-09-05 07:26:26.106000+00:00</t>
  </si>
  <si>
    <t>Parental Policy</t>
  </si>
  <si>
    <t>lead_OzYcwLKTkDHefTNRVUjKhZ2uaW9kdQMFZ3QUib3EFuD</t>
  </si>
  <si>
    <t>Umbrella Infocare Pvt Ltd</t>
  </si>
  <si>
    <t>2022-09-05 07:16:21.610000+00:00</t>
  </si>
  <si>
    <t>2022-04-19 12:41:11+00:00</t>
  </si>
  <si>
    <t>Kunal Hire</t>
  </si>
  <si>
    <t>Cold Call; Inbound</t>
  </si>
  <si>
    <t>2022-03-09 05:22:12.701000+00:00</t>
  </si>
  <si>
    <t>2022-10-18 08:07:22.809000+00:00</t>
  </si>
  <si>
    <t>Non-EB</t>
  </si>
  <si>
    <t>lead_OvgRz42UA4XRxSRtl5CCaWjuENaA6HNEHTqBois5sW6</t>
  </si>
  <si>
    <t>Forbes Marshall</t>
  </si>
  <si>
    <t>2022-06-27 11:19:23.238000+00:00</t>
  </si>
  <si>
    <t>2022-09-05 05:47:41.962000+00:00</t>
  </si>
  <si>
    <t>2020-08-26 02:10:57+00:00</t>
  </si>
  <si>
    <t>2020-12-06 09:47:21.596000+00:00</t>
  </si>
  <si>
    <t>2022-09-06 09:28:38.540000+00:00</t>
  </si>
  <si>
    <t>cont_ajc5YWZpuiw0s3ng8UK6wWHn7ue8bFgfLpJVX68AGa7</t>
  </si>
  <si>
    <t>Shounak Roy</t>
  </si>
  <si>
    <t>lead_KXVgXs2Ctts5sS5Lg4zNWDaqgL2U33960nRZniKnGYU</t>
  </si>
  <si>
    <t>Taural India pvt ltd</t>
  </si>
  <si>
    <t>2022-07-01 10:09:51.856000+00:00</t>
  </si>
  <si>
    <t>2022-09-05 06:44:07.875000+00:00</t>
  </si>
  <si>
    <t>2020-12-18 12:57:03.979000+00:00</t>
  </si>
  <si>
    <t>2022-09-28 07:27:17.456000+00:00</t>
  </si>
  <si>
    <t>cont_dt2MtoJkIC8HHYZEQoneIWdgcpqJ64i8VgVm5bTbS4s</t>
  </si>
  <si>
    <t>Mahesh Rahatwal</t>
  </si>
  <si>
    <t>Lost bcz other vendor provided a difference of 30K in the quote</t>
  </si>
  <si>
    <t>lead_IvKBS9vOGD0Ql9gXCxwhE88SessBTIW3v2tWY8N9EtT</t>
  </si>
  <si>
    <t>Aga Khan Education Service, India</t>
  </si>
  <si>
    <t>2022-08-25 08:55:47.679000+00:00</t>
  </si>
  <si>
    <t>2022-09-05 06:31:56.504000+00:00</t>
  </si>
  <si>
    <t>January; September</t>
  </si>
  <si>
    <t>2021-11-23 07:56:09.898000+00:00</t>
  </si>
  <si>
    <t>2022-10-20 05:23:35.752000+00:00</t>
  </si>
  <si>
    <t>GMC (1+3)</t>
  </si>
  <si>
    <t>2022-06-27 11:13:04.374000+00:00</t>
  </si>
  <si>
    <t>2022-09-05 05:47:28.589000+00:00</t>
  </si>
  <si>
    <t>GMC (1+1)-Renewal</t>
  </si>
  <si>
    <t>lead_YscxPb3LJJvV229vIVnWcfHzDGJNXpZ2fqdEzmgh2Z3</t>
  </si>
  <si>
    <t>Polmann India Ltd</t>
  </si>
  <si>
    <t>2022-08-19 12:40:58.191000+00:00</t>
  </si>
  <si>
    <t>2022-09-05 05:46:10.926000+00:00</t>
  </si>
  <si>
    <t>2021-07-19 10:38:28.809000+00:00</t>
  </si>
  <si>
    <t>2022-09-12 04:12:50.708000+00:00</t>
  </si>
  <si>
    <t>2022-06-27 11:18:16.289000+00:00</t>
  </si>
  <si>
    <t>2022-09-05 05:47:35.449000+00:00</t>
  </si>
  <si>
    <t>cont_tBQFeMPFAnzlCMqazwwgvsJmPXM0fRMWVMHJCtad9KZ</t>
  </si>
  <si>
    <t>Kadambari Jadhav</t>
  </si>
  <si>
    <t>lead_MugAzm5Gd7zy3svcFogCwnhKjEVge0LBh2Y6vIEjQ1w</t>
  </si>
  <si>
    <t>AppDirect, Inc</t>
  </si>
  <si>
    <t>2022-07-12 08:17:35.954000+00:00</t>
  </si>
  <si>
    <t>2022-09-05 05:22:25.994000+00:00</t>
  </si>
  <si>
    <t>2021-08-11 08:03:12.820000+00:00</t>
  </si>
  <si>
    <t>2022-09-30 06:37:37.681000+00:00</t>
  </si>
  <si>
    <t>lead_BIDJcuAHbH7C9JTXgdDzmGrvGiOvxkjIbJ7jGuwb7Dz</t>
  </si>
  <si>
    <t>Proteon Pharmaceuticals</t>
  </si>
  <si>
    <t>2022-07-25 12:27:20.648000+00:00</t>
  </si>
  <si>
    <t>2022-09-05 05:04:48.240000+00:00</t>
  </si>
  <si>
    <t>2022-03-21 06:00:09.024000+00:00</t>
  </si>
  <si>
    <t>2022-09-08 05:12:58.341000+00:00</t>
  </si>
  <si>
    <t>GMC (employee only) Client gone cold</t>
  </si>
  <si>
    <t>lead_kUuSDP5pTwCEYnYBl291jNrD79hsSbELtS0r1R6E2m7</t>
  </si>
  <si>
    <t>Unique Biotech</t>
  </si>
  <si>
    <t>2022-07-06 09:54:08.646000+00:00</t>
  </si>
  <si>
    <t>2022-09-05 05:44:04.026000+00:00</t>
  </si>
  <si>
    <t>2021-11-05 03:07:47.862000+00:00</t>
  </si>
  <si>
    <t>2022-09-05 05:44:04.066000+00:00</t>
  </si>
  <si>
    <t>Top Up</t>
  </si>
  <si>
    <t>lead_2nPV9trO5qQR3TFyGl8GpvIdXKscoSgIRSvL4PRWi9y</t>
  </si>
  <si>
    <t>Happiest Minds Technologies</t>
  </si>
  <si>
    <t>2022-07-22 11:03:28.337000+00:00</t>
  </si>
  <si>
    <t>2022-09-05 04:51:56.176000+00:00</t>
  </si>
  <si>
    <t>Cold Email</t>
  </si>
  <si>
    <t>2021-06-07 08:49:50.987000+00:00</t>
  </si>
  <si>
    <t>2022-10-20 10:15:44.858000+00:00</t>
  </si>
  <si>
    <t>7/27/22</t>
  </si>
  <si>
    <t>2022-06-30 05:08:34.340000+00:00</t>
  </si>
  <si>
    <t>2022-09-05 05:04:45.521000+00:00</t>
  </si>
  <si>
    <t>2022-07-22 11:02:43.101000+00:00</t>
  </si>
  <si>
    <t>2022-09-05 04:51:50.324000+00:00</t>
  </si>
  <si>
    <t>lead_VtLDRQTK5FEb2KYeFI9ldZ2mpuFJYtiv6LbY5Ns4alj</t>
  </si>
  <si>
    <t>SKF</t>
  </si>
  <si>
    <t>2022-08-03 07:21:13.641000+00:00</t>
  </si>
  <si>
    <t>2022-09-05 02:58:06.727000+00:00</t>
  </si>
  <si>
    <t>2020-12-06 09:46:14.773000+00:00</t>
  </si>
  <si>
    <t>2022-10-11 15:10:10.959000+00:00</t>
  </si>
  <si>
    <t>cont_qWnM3vYC4ynBTr8STuqIyBCpoLP4bXHX7mIyFns8SoC</t>
  </si>
  <si>
    <t>archana pimple</t>
  </si>
  <si>
    <t>GMC ren (1+1+3+2)</t>
  </si>
  <si>
    <t>lead_sErogi5C7Gtuu8f1MgLfVUcoeyHdz67RvXee0mBeXMn</t>
  </si>
  <si>
    <t>BECK And POLLITZER INDIA PRIVATE LIMITED</t>
  </si>
  <si>
    <t>2022-08-25 07:57:31.241000+00:00</t>
  </si>
  <si>
    <t>2022-09-05 04:34:56.993000+00:00</t>
  </si>
  <si>
    <t>2021-08-23 06:46:15.656000+00:00</t>
  </si>
  <si>
    <t>2022-09-05 04:35:05.373000+00:00</t>
  </si>
  <si>
    <t>2022-08-25 07:58:04.534000+00:00</t>
  </si>
  <si>
    <t>2022-09-05 04:35:05.328000+00:00</t>
  </si>
  <si>
    <t>cont_TigKpKmnX95fppu7KwAhnVcvatQZ3aeZAtCoYYocFdZ</t>
  </si>
  <si>
    <t>Madhuri Gaikwad</t>
  </si>
  <si>
    <t>500+ emps</t>
  </si>
  <si>
    <t>lead_jKCQUNNMXaDQ5uuBsSUnyxGzn6CM2FVwrYuZvO9fNXw</t>
  </si>
  <si>
    <t>Hometown ( Praxis Home Retail Limited )</t>
  </si>
  <si>
    <t>2022-08-25 08:11:50.118000+00:00</t>
  </si>
  <si>
    <t>2022-09-05 02:57:25.582000+00:00</t>
  </si>
  <si>
    <t>2022-03-03 07:05:03.576000+00:00</t>
  </si>
  <si>
    <t>2022-10-01 12:52:06.277000+00:00</t>
  </si>
  <si>
    <t>cont_VxoTAT8B8myyRoN4Y2Swq7bRbRE5nluIzAaFxYQjeKf</t>
  </si>
  <si>
    <t>Sonal Somani</t>
  </si>
  <si>
    <t>lead_vuAxZqlUQ70CisGwdcab5Nf6hYlT82FQ7KCw8DLzK66</t>
  </si>
  <si>
    <t>Bright Money</t>
  </si>
  <si>
    <t>2022-04-07 06:36:57.718000+00:00</t>
  </si>
  <si>
    <t>2022-09-05 01:54:55.075000+00:00</t>
  </si>
  <si>
    <t>2022-03-28 11:56:20.330000+00:00</t>
  </si>
  <si>
    <t>2022-10-19 04:59:49.113000+00:00</t>
  </si>
  <si>
    <t>cont_uwkzRqMEvcJ7H4zbXoektr3XYsn1tjnR9WJrMtXeP5e</t>
  </si>
  <si>
    <t>Shrikant  Mirajkar</t>
  </si>
  <si>
    <t>lead_fyWK1frPWTP5M68gcS5vnS9TiR7Z6UM5yhuIXB81AVw</t>
  </si>
  <si>
    <t>Bombay Rayon Fashions Limited</t>
  </si>
  <si>
    <t>2022-07-12 07:37:42.935000+00:00</t>
  </si>
  <si>
    <t>2022-09-05 02:56:51.361000+00:00</t>
  </si>
  <si>
    <t>2022-03-02 12:20:07.202000+00:00</t>
  </si>
  <si>
    <t>2022-10-20 10:26:10.525000+00:00</t>
  </si>
  <si>
    <t>cont_ubGj0r2APnVhN4INuvVXbLXJSx3oakFl7ekw7Ju17iI</t>
  </si>
  <si>
    <t>Travel</t>
  </si>
  <si>
    <t>lead_YfKXN4OCme46lwgQYBN4e6FA1TDgKfs3XiznY2yTKLk</t>
  </si>
  <si>
    <t>Codebase</t>
  </si>
  <si>
    <t>2022-08-18 12:48:35.153000+00:00</t>
  </si>
  <si>
    <t>2022-09-03 07:03:13.575000+00:00</t>
  </si>
  <si>
    <t>2022-05-09 07:26:45.852000+00:00</t>
  </si>
  <si>
    <t>2022-09-30 06:28:53.894000+00:00</t>
  </si>
  <si>
    <t>cont_KZa0itTK4byEcuapmEYIBvsBo7xU65pOU9srMB7Xohc</t>
  </si>
  <si>
    <t>Navya Shyamsundar</t>
  </si>
  <si>
    <t>lead_14jI7HGgseSVmzk93ESmYm9hPc1crXm8sUIM6KPBEzB</t>
  </si>
  <si>
    <t>Sleepyhead</t>
  </si>
  <si>
    <t>2022-06-23 09:24:13.668000+00:00</t>
  </si>
  <si>
    <t>2022-09-03 06:16:54.148000+00:00</t>
  </si>
  <si>
    <t>2022-06-23 06:58:31.526000+00:00</t>
  </si>
  <si>
    <t>2022-09-15 09:28:32.986000+00:00</t>
  </si>
  <si>
    <t>2022-09-02 10:31:44.257000+00:00</t>
  </si>
  <si>
    <t>2022-09-04 08:11:45.429000+00:00</t>
  </si>
  <si>
    <t>cont_Mn2PBp31TflGt48gC4dtCRpqtBbhHYLB9tgG8LLTa7R</t>
  </si>
  <si>
    <t>Paulami Chakraborty</t>
  </si>
  <si>
    <t>lead_qRJ7KI3dtbrO9zNACqrfHGwgk1t4RfofKI6JN4CKoWD</t>
  </si>
  <si>
    <t>Neev Academy</t>
  </si>
  <si>
    <t>2022-05-16 11:22:26.283000+00:00</t>
  </si>
  <si>
    <t>2022-09-03 05:36:46.436000+00:00</t>
  </si>
  <si>
    <t>2022-05-14 04:42:44.956000+00:00</t>
  </si>
  <si>
    <t>2022-09-03 05:37:27.907000+00:00</t>
  </si>
  <si>
    <t>2022-06-23 09:23:50.064000+00:00</t>
  </si>
  <si>
    <t>2022-09-03 06:16:40.404000+00:00</t>
  </si>
  <si>
    <t>8/28/22</t>
  </si>
  <si>
    <t>cont_DPLyMWY6oAbZNG3KXjQD2PpiYtFpI7eh14pY68HqXce</t>
  </si>
  <si>
    <t>Charulata Jain</t>
  </si>
  <si>
    <t>lead_2GdlMkh9QqIo6yXfDVyKCv2lBgr3rayrceI0FKRASiT</t>
  </si>
  <si>
    <t>Kewal Kiran Clothing Limited</t>
  </si>
  <si>
    <t>2022-07-28 09:48:46.744000+00:00</t>
  </si>
  <si>
    <t>2022-09-03 05:37:06.093000+00:00</t>
  </si>
  <si>
    <t>2021-08-05 07:12:40.013000+00:00</t>
  </si>
  <si>
    <t>2022-09-21 04:07:22.676000+00:00</t>
  </si>
  <si>
    <t>cont_IFGcDJAOf9WHE5XrOyM72RgGDL3EcqMc088Mqm5poyZ</t>
  </si>
  <si>
    <t>Ashika Prakash</t>
  </si>
  <si>
    <t>lead_cSTJAy4jqHu5OsmZjXTkbWcRdC5OU9LPXLUSCZqyog2</t>
  </si>
  <si>
    <t>PlasticCity</t>
  </si>
  <si>
    <t>2022-04-29 12:20:57.183000+00:00</t>
  </si>
  <si>
    <t>2022-09-03 05:19:39.983000+00:00</t>
  </si>
  <si>
    <t>2022-04-29 09:25:45.959000+00:00</t>
  </si>
  <si>
    <t>2022-09-03 05:19:40.056000+00:00</t>
  </si>
  <si>
    <t>2022-05-16 11:22:02.390000+00:00</t>
  </si>
  <si>
    <t>2022-09-03 05:36:34.291000+00:00</t>
  </si>
  <si>
    <t>cont_NA18UA6dmXOCbNcSllD7GqUwmNl28nUDkjG546nTDmR</t>
  </si>
  <si>
    <t>Manasa Shetty</t>
  </si>
  <si>
    <t>GTLI</t>
  </si>
  <si>
    <t>2022-08-23 11:58:21.284000+00:00</t>
  </si>
  <si>
    <t>2022-09-02 16:41:58.985000+00:00</t>
  </si>
  <si>
    <t>2022-07-22 11:02:26.147000+00:00</t>
  </si>
  <si>
    <t>2022-09-02 12:34:17.170000+00:00</t>
  </si>
  <si>
    <t>2022-06-27 11:11:22.693000+00:00</t>
  </si>
  <si>
    <t>2022-09-02 12:34:11.494000+00:00</t>
  </si>
  <si>
    <t>2022-08-23 11:57:52.368000+00:00</t>
  </si>
  <si>
    <t>2022-09-02 16:41:45.217000+00:00</t>
  </si>
  <si>
    <t>lead_6961L6eRTlGhue3abhJaXQJOooWMaSMBl6XkynCsioZ</t>
  </si>
  <si>
    <t>Xoxoday</t>
  </si>
  <si>
    <t>2022-07-06 12:06:59.526000+00:00</t>
  </si>
  <si>
    <t>2022-09-02 11:55:39.781000+00:00</t>
  </si>
  <si>
    <t>2021-01-04 09:53:22.701000+00:00</t>
  </si>
  <si>
    <t>2022-09-26 15:25:12.225000+00:00</t>
  </si>
  <si>
    <t>2022-06-27 11:11:01.004000+00:00</t>
  </si>
  <si>
    <t>2022-09-02 12:34:05.351000+00:00</t>
  </si>
  <si>
    <t>GMC 1+3 340 employees</t>
  </si>
  <si>
    <t>2022-07-06 12:06:29.348000+00:00</t>
  </si>
  <si>
    <t>2022-09-02 11:55:33.884000+00:00</t>
  </si>
  <si>
    <t>cont_bJu8ENQ92q2rT7VorExdWeq3lTZmefmGx5bnhnsoY3b</t>
  </si>
  <si>
    <t>Roshan Sequeira</t>
  </si>
  <si>
    <t>GMC ren (1+3) - they want to continue with CARE (DIrect)</t>
  </si>
  <si>
    <t>lead_AdJ1LKyvnFyL2KXVeu5j5HgBe55H03rjiOiYseqoZ5q</t>
  </si>
  <si>
    <t>KONICA MINOLTA HEALTHCARE INDIA PVT LTD</t>
  </si>
  <si>
    <t>2022-08-22 09:14:49.161000+00:00</t>
  </si>
  <si>
    <t>2022-09-02 10:10:46.595000+00:00</t>
  </si>
  <si>
    <t>2021-08-25 11:24:03.438000+00:00</t>
  </si>
  <si>
    <t>2022-10-08 03:09:31.123000+00:00</t>
  </si>
  <si>
    <t>cont_9phfTaFwK2mBQSTMlVXBHxUoolraa0F5aH8fdI5wdev</t>
  </si>
  <si>
    <t>reema banerjee</t>
  </si>
  <si>
    <t>lead_PfkC4P5bntHy2TD4RoyhO4xFXEULH4qC81TCGp1iWA3</t>
  </si>
  <si>
    <t>MAXXTON INDIA TECHNOLOGIES PRIVATE LIMITED</t>
  </si>
  <si>
    <t>2022-05-13 04:29:08.428000+00:00</t>
  </si>
  <si>
    <t>2022-09-02 08:50:15.725000+00:00</t>
  </si>
  <si>
    <t>2022-03-14 02:46:56.121000+00:00</t>
  </si>
  <si>
    <t>2022-09-16 06:06:38.435000+00:00</t>
  </si>
  <si>
    <t>2022-05-13 04:29:36.560000+00:00</t>
  </si>
  <si>
    <t>2022-09-02 08:50:29.587000+00:00</t>
  </si>
  <si>
    <t>cont_YJjwZABIuXPeuFb8dnfFtpHywK336zwJkuYG9ZmlhQy</t>
  </si>
  <si>
    <t>Vijay Kumar</t>
  </si>
  <si>
    <t>GPA  Public liability Sept</t>
  </si>
  <si>
    <t>lead_Xr5HaYiIPZUsi9MnUD5gLzMEo0JXoi2rQY0rMLIoh1N</t>
  </si>
  <si>
    <t>Nuray Chemicals Pvt. Ltd.</t>
  </si>
  <si>
    <t>2022-07-20 05:36:38.497000+00:00</t>
  </si>
  <si>
    <t>2022-09-02 06:00:46.328000+00:00</t>
  </si>
  <si>
    <t>2022-04-20 10:12:56.837000+00:00</t>
  </si>
  <si>
    <t>2022-09-28 04:50:12.192000+00:00</t>
  </si>
  <si>
    <t>cont_Zv0KtNleJWE20n9y3vI2EVdqCN71Vn3TcN2qm9eVyqx</t>
  </si>
  <si>
    <t>Ashwini Kalgutkar</t>
  </si>
  <si>
    <t>lead_XYfEmaFiN8szQ3TVLSZFlaQfhHeJhtiLlqoT7Bd9VJm</t>
  </si>
  <si>
    <t>Algorics</t>
  </si>
  <si>
    <t>2022-08-17 07:02:08.046000+00:00</t>
  </si>
  <si>
    <t>2022-09-02 05:23:38.054000+00:00</t>
  </si>
  <si>
    <t>2022-05-27 15:18:14.030000+00:00</t>
  </si>
  <si>
    <t>2022-09-02 05:25:42.287000+00:00</t>
  </si>
  <si>
    <t>lead_wF0aMSeSiqSRSMWlN97bQ4CP66VZUY36M6XymvOhq6D</t>
  </si>
  <si>
    <t>Digital Art India Pvt. Ltd.</t>
  </si>
  <si>
    <t>2022-03-07 05:29:50.565000+00:00</t>
  </si>
  <si>
    <t>2022-09-02 06:01:12.880000+00:00</t>
  </si>
  <si>
    <t>2021-04-07 08:47:28.359000+00:00</t>
  </si>
  <si>
    <t>2022-09-02 06:01:12.944000+00:00</t>
  </si>
  <si>
    <t>cont_BrA7whsbq2gArZ8N1YDt5YhbGlKrRbO8Nd0Q8FPscfG</t>
  </si>
  <si>
    <t>Pankaj Adhav</t>
  </si>
  <si>
    <t>The client wanted to create a separate policy for 5 Paisa employees but did not get approval from Group CEO and CFO for the same.</t>
  </si>
  <si>
    <t>lead_jAClxX8EnWAPY6hIJykkhpbqfaT0BKm0hncOViZ0L78</t>
  </si>
  <si>
    <t>5Paisa</t>
  </si>
  <si>
    <t>2022-07-13 12:13:50.865000+00:00</t>
  </si>
  <si>
    <t>2022-09-01 14:52:33.041000+00:00</t>
  </si>
  <si>
    <t>2020-12-12 11:18:54.776000+00:00</t>
  </si>
  <si>
    <t>2022-09-21 04:07:21.799000+00:00</t>
  </si>
  <si>
    <t>cont_PbMDjnuW8oyuKlOaGsgSaKXMMHZSd3dePcPB8JmWcRQ</t>
  </si>
  <si>
    <t>Pradeep Kumar Gunasekaran</t>
  </si>
  <si>
    <t>lead_rXIzvhXQxAYhh98w405UkmVCoZhKsl7lbnQ8qjoa0Au</t>
  </si>
  <si>
    <t>Kaar Technologies</t>
  </si>
  <si>
    <t>2022-08-11 11:25:28.716000+00:00</t>
  </si>
  <si>
    <t>2022-09-01 18:24:09.603000+00:00</t>
  </si>
  <si>
    <t>Ref - Bhushan</t>
  </si>
  <si>
    <t>2021-12-13 06:26:34.591000+00:00</t>
  </si>
  <si>
    <t>2022-10-03 01:25:51.188000+00:00</t>
  </si>
  <si>
    <t>2022-08-17 07:01:45.895000+00:00</t>
  </si>
  <si>
    <t>2022-09-02 05:23:31.520000+00:00</t>
  </si>
  <si>
    <t>cont_QyOsCGN9tfRAzxPDWuPCE7ObIY24CJYSk5Ox7rlTnvp</t>
  </si>
  <si>
    <t>Snehal Salian</t>
  </si>
  <si>
    <t>The client used us just for quote comparisons.</t>
  </si>
  <si>
    <t>lead_qFvtD5XvWmq5Vp68KiXPb9Pr7M8UhLCDpwNEXigTPhu</t>
  </si>
  <si>
    <t>GEP Worldwide</t>
  </si>
  <si>
    <t>2022-07-20 05:54:48.639000+00:00</t>
  </si>
  <si>
    <t>2022-09-01 14:48:01.002000+00:00</t>
  </si>
  <si>
    <t>2021-10-26 11:53:57.041000+00:00</t>
  </si>
  <si>
    <t>2022-10-20 06:26:50.038000+00:00</t>
  </si>
  <si>
    <t>2022-06-27 09:27:18.552000+00:00</t>
  </si>
  <si>
    <t>2022-09-01 14:47:42.724000+00:00</t>
  </si>
  <si>
    <t>cont_DzCBPjQ9Z6sQQeUHNliG3Bp6un0E0fQ6DcpLEXpp5Tq</t>
  </si>
  <si>
    <t>Pallavi Chavan</t>
  </si>
  <si>
    <t>lead_YR8PfCCSCEt51A7y8M3jwNho3TKt7EDUZrfaSIkUhIy</t>
  </si>
  <si>
    <t>Jendamark India Pvt.Ltd.</t>
  </si>
  <si>
    <t>2022-06-10 12:07:11.605000+00:00</t>
  </si>
  <si>
    <t>2022-09-01 13:49:23.852000+00:00</t>
  </si>
  <si>
    <t>2021-07-22 11:14:41.435000+00:00</t>
  </si>
  <si>
    <t>2022-09-24 00:05:08.545000+00:00</t>
  </si>
  <si>
    <t>lead_Au0TKg25kwN0LKDqh4CJnYf0IG0pQ2VqA8LlM7tuo5H</t>
  </si>
  <si>
    <t>KOLO APP PTE LTD</t>
  </si>
  <si>
    <t>2022-05-11 04:07:50.547000+00:00</t>
  </si>
  <si>
    <t>2022-09-01 10:56:13.728000+00:00</t>
  </si>
  <si>
    <t>2022-04-19 11:49:24+00:00</t>
  </si>
  <si>
    <t>2022-04-19 11:52:06.259000+00:00</t>
  </si>
  <si>
    <t>2022-09-01 10:56:13.796000+00:00</t>
  </si>
  <si>
    <t>lead_Oz5893MoR7ALCurxI8Y24tbXgkdSKw6r9WTLjUWz5dV</t>
  </si>
  <si>
    <t>DIGIVRIDDHI TECHNOLOGIES PRIVATE LIMITED</t>
  </si>
  <si>
    <t>2022-09-01 10:06:53.385000+00:00</t>
  </si>
  <si>
    <t>2021-09-18 02:02:57+00:00</t>
  </si>
  <si>
    <t>2021-09-18 02:05:42.373000+00:00</t>
  </si>
  <si>
    <t>2022-10-20 06:16:50.382000+00:00</t>
  </si>
  <si>
    <t>cont_3bVfpbvV3jZZ7liFUmOwxDOgF0mh13xUmsX7gjSvIAA</t>
  </si>
  <si>
    <t>Sheena Israni</t>
  </si>
  <si>
    <t>~20 employees No immediate requirement.</t>
  </si>
  <si>
    <t>lead_smhXBvHUUVygsaFhI1xC5IkRJj4z19YL0bFlKSweVlN</t>
  </si>
  <si>
    <t>Voxxy Media (Fresh)</t>
  </si>
  <si>
    <t>2022-03-28 08:57:15.953000+00:00</t>
  </si>
  <si>
    <t>2022-09-01 10:41:05.901000+00:00</t>
  </si>
  <si>
    <t>2022-03-28 07:08:22.120000+00:00</t>
  </si>
  <si>
    <t>2022-09-22 06:44:23.199000+00:00</t>
  </si>
  <si>
    <t>lead_v27ityW4v7Oe3wTAFhEA0PEFBC7HA7ihUEexqD7SjsK</t>
  </si>
  <si>
    <t>EDUMARZ (Fresh)</t>
  </si>
  <si>
    <t>2022-07-26 10:32:34.844000+00:00</t>
  </si>
  <si>
    <t>2022-09-01 07:57:22.617000+00:00</t>
  </si>
  <si>
    <t>2022-02-02 13:44:19.463000+00:00</t>
  </si>
  <si>
    <t>2022-09-01 07:57:22.690000+00:00</t>
  </si>
  <si>
    <t>lead_Gc9uc77k8Qk4EViKOTzdSfLnL6hoxi5kIjvAT10BtzK</t>
  </si>
  <si>
    <t>Mindwave Media Pvt Ltd!!</t>
  </si>
  <si>
    <t>2022-08-11 05:31:08.932000+00:00</t>
  </si>
  <si>
    <t>2022-09-01 07:03:39.679000+00:00</t>
  </si>
  <si>
    <t>2022-07-01 11:14:50.180000+00:00</t>
  </si>
  <si>
    <t>2022-10-13 04:21:26.676000+00:00</t>
  </si>
  <si>
    <t>2022-08-11 12:53:57.218000+00:00</t>
  </si>
  <si>
    <t>2022-09-01 07:03:54.415000+00:00</t>
  </si>
  <si>
    <t>cont_E5mbsAvUhkaw3plmmOZPoTYWC4t4w4TbYrldrfVTsWO</t>
  </si>
  <si>
    <t>Jasjit Chopra</t>
  </si>
  <si>
    <t>lead_1nxEpuwndW3Xh7tQQuvK622xb1u5kU1P0muyb6GIqmh</t>
  </si>
  <si>
    <t>Penthara Technologies LLP</t>
  </si>
  <si>
    <t>2022-09-01 06:18:33.648000+00:00</t>
  </si>
  <si>
    <t>2022-09-01 06:19:05.667000+00:00</t>
  </si>
  <si>
    <t>Chandigarh</t>
  </si>
  <si>
    <t>2021-02-12 08:13:35+00:00</t>
  </si>
  <si>
    <t>2021-02-12 08:16:18.291000+00:00</t>
  </si>
  <si>
    <t>2022-09-14 05:15:10.136000+00:00</t>
  </si>
  <si>
    <t>Fresh- on hold</t>
  </si>
  <si>
    <t>2022-07-21 11:40:09.092000+00:00</t>
  </si>
  <si>
    <t>2022-09-01 06:22:42.093000+00:00</t>
  </si>
  <si>
    <t>cont_tK9jvBuBYtd9mCPIjS6humfVZ8DrGXDzkweH8sQOiLv</t>
  </si>
  <si>
    <t>Kreya Shah</t>
  </si>
  <si>
    <t>lead_szZJaaN649qW5qAHO8KmXGruQfKrv4ErOwWVdp6ZTtl</t>
  </si>
  <si>
    <t>Ecosmob Technologies</t>
  </si>
  <si>
    <t>2022-07-13 10:44:25.052000+00:00</t>
  </si>
  <si>
    <t>2022-09-01 06:28:12.500000+00:00</t>
  </si>
  <si>
    <t>February; October; September</t>
  </si>
  <si>
    <t>2022-03-09 17:10:45.652000+00:00</t>
  </si>
  <si>
    <t>2022-09-21 10:10:55.742000+00:00</t>
  </si>
  <si>
    <t>cont_UNhW5VkZnR6TRo5ZkaaIYKFQZh55CvpJLiA3Gzs3Gnp</t>
  </si>
  <si>
    <t>Athikur Ansari</t>
  </si>
  <si>
    <t>GMC - Renewal; 1+3 policy;</t>
  </si>
  <si>
    <t>lead_rVZTmpA4IxhfAHMF3UZEYN3l51iyZ4KbH8Id2z4K1ix</t>
  </si>
  <si>
    <t>Cerebrate Solutions</t>
  </si>
  <si>
    <t>2022-08-19 11:15:17.544000+00:00</t>
  </si>
  <si>
    <t>2022-09-01 06:08:51.746000+00:00</t>
  </si>
  <si>
    <t>2022-08-01 10:06:13.267000+00:00</t>
  </si>
  <si>
    <t>2022-10-19 06:48:10.506000+00:00</t>
  </si>
  <si>
    <t>8/25/22</t>
  </si>
  <si>
    <t>lead_AV5593EdCIVEDBHLpcc7hYGqNj4vfSIsR3TsYQXk6Td</t>
  </si>
  <si>
    <t>MANPOWERGROUP SERVICES INDIA PVT. LTD</t>
  </si>
  <si>
    <t>2022-08-23 15:55:19.165000+00:00</t>
  </si>
  <si>
    <t>2022-09-01 05:42:55.021000+00:00</t>
  </si>
  <si>
    <t>2022-08-23 08:39:42.231000+00:00</t>
  </si>
  <si>
    <t>2022-10-20 10:18:55.346000+00:00</t>
  </si>
  <si>
    <t>Got the quote of 30K</t>
  </si>
  <si>
    <t>lead_evZgJMFwTkn5S0aYM63Q5XPOrtQbSh02sUIHt8t5gjv</t>
  </si>
  <si>
    <t>ADF Foods Ltd</t>
  </si>
  <si>
    <t>2022-08-08 11:03:34.417000+00:00</t>
  </si>
  <si>
    <t>2022-09-01 05:50:47.841000+00:00</t>
  </si>
  <si>
    <t>Sumit Dolas</t>
  </si>
  <si>
    <t>2021-08-05 07:12:29.472000+00:00</t>
  </si>
  <si>
    <t>2022-09-07 06:15:28.067000+00:00</t>
  </si>
  <si>
    <t>cont_ukfJHOAWYrRkklj44FXqyMcbQawQER9Qyaqta90hLoI</t>
  </si>
  <si>
    <t>saurabh sanyal</t>
  </si>
  <si>
    <t>GPA for 3 companies</t>
  </si>
  <si>
    <t>lead_m3UA8eWqFVrLu7R5Qk1LjXwcQ8DXmkNmaSgaV7sfrjt</t>
  </si>
  <si>
    <t>Spencer's retail</t>
  </si>
  <si>
    <t>2022-07-15 13:11:08.523000+00:00</t>
  </si>
  <si>
    <t>2022-09-01 05:26:14.433000+00:00</t>
  </si>
  <si>
    <t>Kolkata</t>
  </si>
  <si>
    <t>2021-10-04 16:56:39.567000+00:00</t>
  </si>
  <si>
    <t>2022-10-10 03:09:13.468000+00:00</t>
  </si>
  <si>
    <t>Fire Policy</t>
  </si>
  <si>
    <t>lead_XRNI8vpPA4lmfiY4l7o0wEte61HwQVBjwEKGNIYzbDI</t>
  </si>
  <si>
    <t>Shraddha energy and infraprojects private limited</t>
  </si>
  <si>
    <t>2022-08-30 07:41:55.758000+00:00</t>
  </si>
  <si>
    <t>2022-09-01 05:26:47.808000+00:00</t>
  </si>
  <si>
    <t>2022-08-30 07:41:08.562000+00:00</t>
  </si>
  <si>
    <t>2022-09-20 08:44:58.410000+00:00</t>
  </si>
  <si>
    <t>GMC ren for Omnipresent</t>
  </si>
  <si>
    <t>2022-08-17 10:55:31.996000+00:00</t>
  </si>
  <si>
    <t>2022-09-01 05:25:59.306000+00:00</t>
  </si>
  <si>
    <t>cont_XVdI4vmZyXIUUOPw6oAKM0wOqGNcMiF2pwgQmevRimp</t>
  </si>
  <si>
    <t>Manohar G</t>
  </si>
  <si>
    <t>GTL - Fresh global validity. Have budget for this.</t>
  </si>
  <si>
    <t>lead_MdFYDK9Rr7E7VXNkPaZafPetYQjdpYN21s8XcuL7xFs</t>
  </si>
  <si>
    <t>Mecwin Technologies India Pvt Ltd</t>
  </si>
  <si>
    <t>2022-06-28 05:21:18.484000+00:00</t>
  </si>
  <si>
    <t>2022-09-01 05:25:45.543000+00:00</t>
  </si>
  <si>
    <t>2022-06-20 16:47:55.511000+00:00</t>
  </si>
  <si>
    <t>2022-09-01 05:32:14.638000+00:00</t>
  </si>
  <si>
    <t>GMC ren for 1000 emp</t>
  </si>
  <si>
    <t>2022-07-15 13:11:54.607000+00:00</t>
  </si>
  <si>
    <t>2022-09-01 05:25:45.860000+00:00</t>
  </si>
  <si>
    <t>GPA - Renewal; Global validity</t>
  </si>
  <si>
    <t>2022-06-28 05:20:37.836000+00:00</t>
  </si>
  <si>
    <t>2022-09-01 05:25:39.218000+00:00</t>
  </si>
  <si>
    <t>lead_dXhWC6LH9CYZo5SsKEoAdpotr5f760IGCBZf5NxGjWK</t>
  </si>
  <si>
    <t>Moneyy app</t>
  </si>
  <si>
    <t>2022-08-30 06:12:56.856000+00:00</t>
  </si>
  <si>
    <t>2022-09-01 05:20:40.322000+00:00</t>
  </si>
  <si>
    <t>2022-08-26 05:05:11+00:00</t>
  </si>
  <si>
    <t>2022-08-26 05:05:39.839000+00:00</t>
  </si>
  <si>
    <t>2022-09-05 09:20:34.104000+00:00</t>
  </si>
  <si>
    <t>GMC - Renewal; Want to upgrade from Employee only to at least 1+3 if not 1+5;</t>
  </si>
  <si>
    <t>2022-06-28 05:19:50.972000+00:00</t>
  </si>
  <si>
    <t>2022-09-01 05:25:33.382000+00:00</t>
  </si>
  <si>
    <t>cont_Fz06uwwRsF2PZKQSyw8K15DR6LJtSnETxkMga3gZcWI</t>
  </si>
  <si>
    <t>Deepak</t>
  </si>
  <si>
    <t>lead_D6qu6UWU26zvp9kBRuI8zstc3AkzSGU168IJt0fSKWQ</t>
  </si>
  <si>
    <t>Apparel group</t>
  </si>
  <si>
    <t>2022-07-11 09:35:41.680000+00:00</t>
  </si>
  <si>
    <t>2022-09-01 05:15:50.028000+00:00</t>
  </si>
  <si>
    <t>2021-09-05 12:01:49.130000+00:00</t>
  </si>
  <si>
    <t>2022-10-20 06:21:54.227000+00:00</t>
  </si>
  <si>
    <t>cont_r6hvvdcAvgbf6fjOwpwNpmNbak9hP3cGWEETke6S9p5</t>
  </si>
  <si>
    <t>Sam Naik</t>
  </si>
  <si>
    <t>GMC - Employee only renewal</t>
  </si>
  <si>
    <t>lead_UdUDDUTbROCZOxdwHz9BmQLZifyowKDR5pC1kKgn1qb</t>
  </si>
  <si>
    <t>Team Bryks</t>
  </si>
  <si>
    <t>2022-06-27 11:45:18.345000+00:00</t>
  </si>
  <si>
    <t>2022-09-01 05:14:37.523000+00:00</t>
  </si>
  <si>
    <t>2021-09-04 13:34:19.663000+00:00</t>
  </si>
  <si>
    <t>2022-09-23 13:10:01.684000+00:00</t>
  </si>
  <si>
    <t>2022-07-11 09:35:18.103000+00:00</t>
  </si>
  <si>
    <t>2022-09-01 05:15:37.706000+00:00</t>
  </si>
  <si>
    <t>lead_EsaWC4OpzlBCRQLf5H8nNjglpRitbrbBcgvfc5FVdRs</t>
  </si>
  <si>
    <t>KP Sanghvi &amp; Sons LLP ( Renewal )</t>
  </si>
  <si>
    <t>2022-07-18 06:09:07.276000+00:00</t>
  </si>
  <si>
    <t>2022-09-01 04:49:58.179000+00:00</t>
  </si>
  <si>
    <t>Mining &amp; Metal</t>
  </si>
  <si>
    <t>2021-08-05 07:12:24.742000+00:00</t>
  </si>
  <si>
    <t>2022-09-22 00:09:31.746000+00:00</t>
  </si>
  <si>
    <t>cont_r3wH4ghpzNNmrpzEUyRydMVzeDS4GqkzX0632wqAtum</t>
  </si>
  <si>
    <t>sandip jangham</t>
  </si>
  <si>
    <t>lead_SEcLsDc1sKLghmYCa0W7kLFdsnMFHkCEUx3U7WFeoiy</t>
  </si>
  <si>
    <t>SGIL - Synergy Green Industries Ltd</t>
  </si>
  <si>
    <t>2022-07-11 08:29:20.219000+00:00</t>
  </si>
  <si>
    <t>2022-09-01 04:43:16.940000+00:00</t>
  </si>
  <si>
    <t>Kolhapur</t>
  </si>
  <si>
    <t>2021-02-10 09:38:55.515000+00:00</t>
  </si>
  <si>
    <t>2022-09-09 07:44:33.781000+00:00</t>
  </si>
  <si>
    <t>WC ren</t>
  </si>
  <si>
    <t>2022-07-11 08:33:49.886000+00:00</t>
  </si>
  <si>
    <t>2022-09-01 04:43:54.266000+00:00</t>
  </si>
  <si>
    <t>2022-07-11 08:30:10.935000+00:00</t>
  </si>
  <si>
    <t>2022-09-01 04:43:40.193000+00:00</t>
  </si>
  <si>
    <t>cont_yHejaTHxBHGMtjI06Sg17f0hwMFs8wajfhemYl2hpZK</t>
  </si>
  <si>
    <t>Satish Kale</t>
  </si>
  <si>
    <t>Fire Insurance</t>
  </si>
  <si>
    <t>lead_N3MBFwQElHKMYszAW0QJlIzl57ZciXMig8LtJCw4p8l</t>
  </si>
  <si>
    <t>City Realty &amp; Development Pvt. Ltd.</t>
  </si>
  <si>
    <t>user_ld5YgHNj2pvuncdfHoHOwdXz2NpUhXpbkNchGaPKUXG</t>
  </si>
  <si>
    <t>2022-09-01 03:19:20.926000+00:00</t>
  </si>
  <si>
    <t>2021-08-03 15:23:58.280000+00:00</t>
  </si>
  <si>
    <t>2022-09-01 03:19:57.997000+00:00</t>
  </si>
  <si>
    <t>cont_hERfZeXRLBrr3TA4vz2eGiIuLeR8OF8BejHVmRjBh1o</t>
  </si>
  <si>
    <t>Ashish Agarwal</t>
  </si>
  <si>
    <t>Asset Insurance Policy</t>
  </si>
  <si>
    <t>lead_b5nKVpz63r6Xx9jvO3zXuM3GyJ3C3NPA663AKchEp1x</t>
  </si>
  <si>
    <t>2022-08-16 08:17:00.973000+00:00</t>
  </si>
  <si>
    <t>2022-08-31 09:07:58.669000+00:00</t>
  </si>
  <si>
    <t>user_2xxO9oirwARSUqciX3GYka6xNStOBqukokcFSRX0LsZ</t>
  </si>
  <si>
    <t>Tanmay Diwadkar</t>
  </si>
  <si>
    <t>2022-08-16 08:16:16.816000+00:00</t>
  </si>
  <si>
    <t>2022-10-13 10:50:58.738000+00:00</t>
  </si>
  <si>
    <t>cont_hEzrOEM2V7xmXzva6xrsYZDLsLJfsp8oo0nLxWMEmeP</t>
  </si>
  <si>
    <t>Bhawani Shekhawat</t>
  </si>
  <si>
    <t>lead_99B6XYabJtYERqcxadicCfBHGzlIBeTOL8aib9nMXWr</t>
  </si>
  <si>
    <t>Select Holiday Resorts Pvt. Ltd.</t>
  </si>
  <si>
    <t>2022-06-21 08:08:46.554000+00:00</t>
  </si>
  <si>
    <t>2022-09-01 04:37:10.267000+00:00</t>
  </si>
  <si>
    <t>April; August</t>
  </si>
  <si>
    <t>2021-12-15 06:21:21.497000+00:00</t>
  </si>
  <si>
    <t>2022-09-02 05:30:43.531000+00:00</t>
  </si>
  <si>
    <t>Public Liability Insurance</t>
  </si>
  <si>
    <t>2022-08-31 09:06:59.581000+00:00</t>
  </si>
  <si>
    <t>2022-08-31 09:07:51.427000+00:00</t>
  </si>
  <si>
    <t>lead_Bcma4zDVfNqjt6Cxz7HECgGPd6slAfXwUU2rR7iUnoE</t>
  </si>
  <si>
    <t>CredAvenue (Now Yubi)</t>
  </si>
  <si>
    <t>2022-08-02 06:01:21.693000+00:00</t>
  </si>
  <si>
    <t>2022-08-30 13:53:24.273000+00:00</t>
  </si>
  <si>
    <t>2021-11-13 06:41:58.432000+00:00</t>
  </si>
  <si>
    <t>2022-09-02 04:30:28.103000+00:00</t>
  </si>
  <si>
    <t>cont_SV5dOhJ458VFygG5aS94VIH2iqnTdUN7dejgqnKEayl</t>
  </si>
  <si>
    <t>Smita.dive@spocto.com</t>
  </si>
  <si>
    <t>lead_CFptmOqUX3JbnbWcrskAYnqksZkh3Tky0p0eurBhkd6</t>
  </si>
  <si>
    <t>Spocto</t>
  </si>
  <si>
    <t>2022-05-31 07:13:03.549000+00:00</t>
  </si>
  <si>
    <t>2022-08-30 13:55:10.250000+00:00</t>
  </si>
  <si>
    <t>2021-11-19 05:35:53.675000+00:00</t>
  </si>
  <si>
    <t>2022-09-01 15:58:53.618000+00:00</t>
  </si>
  <si>
    <t>2022-07-15 10:11:28.554000+00:00</t>
  </si>
  <si>
    <t>2022-08-30 13:14:48.757000+00:00</t>
  </si>
  <si>
    <t>GMC (self)-Fresh</t>
  </si>
  <si>
    <t>lead_KaZKQrjfKPoWlZ0uc3xGmBGIo0913a3sr6xkmhlDMVq</t>
  </si>
  <si>
    <t>Logicloop Digital</t>
  </si>
  <si>
    <t>2022-07-18 09:51:40.250000+00:00</t>
  </si>
  <si>
    <t>2022-08-30 13:23:48.246000+00:00</t>
  </si>
  <si>
    <t>Lusha, Mr E</t>
  </si>
  <si>
    <t>2022-05-30 10:39:44.616000+00:00</t>
  </si>
  <si>
    <t>2022-10-12 05:59:09.833000+00:00</t>
  </si>
  <si>
    <t>cont_D9d6jaROmNwe8oOCW79HLts4OFq6ml6xTRcspZDCXi9</t>
  </si>
  <si>
    <t>Nilesh</t>
  </si>
  <si>
    <t>lead_yC7iAfUu1hw16dHKMrFtU6aq7aRKU2M8KsVolAeI8B8</t>
  </si>
  <si>
    <t>Multiversity</t>
  </si>
  <si>
    <t>2022-06-27 10:14:54.226000+00:00</t>
  </si>
  <si>
    <t>2022-08-30 13:34:08.900000+00:00</t>
  </si>
  <si>
    <t>2022-06-19 03:12:35.783000+00:00</t>
  </si>
  <si>
    <t>2022-08-30 13:34:08.982000+00:00</t>
  </si>
  <si>
    <t>cont_4AQ6LTqQ82s3rSRjmLE08HnFXxWRo7MZb0fzJUoWC4g</t>
  </si>
  <si>
    <t>bhavita@aimtron.com</t>
  </si>
  <si>
    <t>lead_W4Hx6R8eM4XiT61J9Ju7yYIqsDkU6S5jMVNPB9sNCR8</t>
  </si>
  <si>
    <t>AIMTRON ELECTRONICS PRIVATE LIMITED</t>
  </si>
  <si>
    <t>2021-12-23 09:56:26.053000+00:00</t>
  </si>
  <si>
    <t>2022-08-30 12:55:03.096000+00:00</t>
  </si>
  <si>
    <t>Vadodara</t>
  </si>
  <si>
    <t>2021-12-20 00:55:11.848000+00:00</t>
  </si>
  <si>
    <t>2022-09-19 08:03:53.277000+00:00</t>
  </si>
  <si>
    <t>lead_LfCbn59mOu9Nlkx3u7IN0hIlpfHlolbniAHYYf9kl02</t>
  </si>
  <si>
    <t>Humanetics Innovative Solutions Inc.</t>
  </si>
  <si>
    <t>2022-05-09 12:01:18.814000+00:00</t>
  </si>
  <si>
    <t>2022-08-30 13:04:30.480000+00:00</t>
  </si>
  <si>
    <t>2022-04-03 19:12:14.826000+00:00</t>
  </si>
  <si>
    <t>2022-08-30 13:04:30.585000+00:00</t>
  </si>
  <si>
    <t>cont_J6ALEIgE038gWR3nrIMnJlowRTPHUDiOsP2IaLJNBTs</t>
  </si>
  <si>
    <t>Nandita</t>
  </si>
  <si>
    <t>lead_DHT0odvAN8y9IAedo6fEnyHzeEIRiKMWQYlfFJqsv8G</t>
  </si>
  <si>
    <t>Ymir</t>
  </si>
  <si>
    <t>2022-07-27 10:44:06.568000+00:00</t>
  </si>
  <si>
    <t>2022-08-30 13:10:28.589000+00:00</t>
  </si>
  <si>
    <t>2020-11-09 14:03:02+00:00</t>
  </si>
  <si>
    <t>Nameless Lead</t>
  </si>
  <si>
    <t>2020-12-06 09:50:05.184000+00:00</t>
  </si>
  <si>
    <t>2022-09-23 13:15:39.353000+00:00</t>
  </si>
  <si>
    <t>2022-08-26 07:24:29.882000+00:00</t>
  </si>
  <si>
    <t>2022-08-30 12:48:43.480000+00:00</t>
  </si>
  <si>
    <t>Boiler</t>
  </si>
  <si>
    <t>2022-08-26 07:24:09.913000+00:00</t>
  </si>
  <si>
    <t>2022-08-30 12:48:35.746000+00:00</t>
  </si>
  <si>
    <t>8/29/22</t>
  </si>
  <si>
    <t>cont_VEDncMxUCNgUzgEpiorBMJs3WB1KcJ1yCqXMqaII8ac</t>
  </si>
  <si>
    <t>Mahesh</t>
  </si>
  <si>
    <t>lead_fIrAFNLLEWy5jWPcbemIMN49ENjQZbFovDrOvU5JHfr</t>
  </si>
  <si>
    <t>prithvi jewels</t>
  </si>
  <si>
    <t>2022-08-22 06:42:59.055000+00:00</t>
  </si>
  <si>
    <t>2022-08-30 09:57:35.138000+00:00</t>
  </si>
  <si>
    <t>Mysuru</t>
  </si>
  <si>
    <t>2022-08-17 10:50:27.611000+00:00</t>
  </si>
  <si>
    <t>2022-09-30 09:39:56.401000+00:00</t>
  </si>
  <si>
    <t>cont_79imT4u3NCNYRHYMOEq0cMucytSEpDdGAHDMN0dPkJl</t>
  </si>
  <si>
    <t>Venkatesh K</t>
  </si>
  <si>
    <t>lead_AhtesXafr8K2kRPLAeC4uH5JsDEvfnMlmGVYkmAqm1C</t>
  </si>
  <si>
    <t>Swayam Group</t>
  </si>
  <si>
    <t>2022-06-14 07:56:50.646000+00:00</t>
  </si>
  <si>
    <t>2022-08-30 09:24:03.305000+00:00</t>
  </si>
  <si>
    <t>2021-12-27 11:58:58.391000+00:00</t>
  </si>
  <si>
    <t>2022-08-30 09:24:03.370000+00:00</t>
  </si>
  <si>
    <t>2022-06-14 07:56:27.590000+00:00</t>
  </si>
  <si>
    <t>2022-08-30 09:23:57.726000+00:00</t>
  </si>
  <si>
    <t>Fresh GTLI</t>
  </si>
  <si>
    <t>2022-08-22 06:43:26.797000+00:00</t>
  </si>
  <si>
    <t>2022-08-30 09:53:17.265000+00:00</t>
  </si>
  <si>
    <t>2022-07-08 10:00:43.304000+00:00</t>
  </si>
  <si>
    <t>2022-08-30 07:04:21.738000+00:00</t>
  </si>
  <si>
    <t>8/18/22</t>
  </si>
  <si>
    <t>lead_FufBbJ7q7Rv5pp9jskKhmC7d9esMpO66EkZvUS1c2bU</t>
  </si>
  <si>
    <t>GMP Technical Solutions</t>
  </si>
  <si>
    <t>2022-06-06 09:20:55.196000+00:00</t>
  </si>
  <si>
    <t>2022-08-30 07:02:13.853000+00:00</t>
  </si>
  <si>
    <t>2022-06-06 06:30:15.700000+00:00</t>
  </si>
  <si>
    <t>2022-09-02 03:46:18.192000+00:00</t>
  </si>
  <si>
    <t>GMC - renewal, 1+5, 10 lakh cover. Want day 1 cover for parents</t>
  </si>
  <si>
    <t>2022-07-08 09:39:03.481000+00:00</t>
  </si>
  <si>
    <t>2022-08-30 07:04:10.522000+00:00</t>
  </si>
  <si>
    <t>2022-07-12 07:39:57.724000+00:00</t>
  </si>
  <si>
    <t>2022-08-30 06:26:46.126000+00:00</t>
  </si>
  <si>
    <t>Closed with incumbent due to higher quote JB BODA with ICICI</t>
  </si>
  <si>
    <t>2022-06-27 10:14:32.224000+00:00</t>
  </si>
  <si>
    <t>2022-08-30 06:28:37.026000+00:00</t>
  </si>
  <si>
    <t>cont_v41XIZq9CHquGDFim2DAl0GNDWg40VJjgOMrAIVmIYm</t>
  </si>
  <si>
    <t>Nilesh Shaligram</t>
  </si>
  <si>
    <t>Closed due to higher quote with the incumbent - JB BODA with ICICI</t>
  </si>
  <si>
    <t>lead_22yj4GmLZKT2KfoddwKTzogVVkqXLdPtAaJsMEPF6Ul</t>
  </si>
  <si>
    <t>KNOWLEDGE DIVINE INFORMATION TECHNOLOGY PRIVATE LIMITED</t>
  </si>
  <si>
    <t>2022-08-17 05:40:42.801000+00:00</t>
  </si>
  <si>
    <t>2022-08-30 06:29:29.208000+00:00</t>
  </si>
  <si>
    <t>2022-08-17 05:33:54.537000+00:00</t>
  </si>
  <si>
    <t>2022-08-30 06:29:29.243000+00:00</t>
  </si>
  <si>
    <t>cont_B4bRvLFbsjMfpHT13AdhcqWOGrpTqWTskTfprJ0ypJf</t>
  </si>
  <si>
    <t>Linette D'cunha</t>
  </si>
  <si>
    <t>lead_Zk4Prut8JvwvGWPZYwKmuSvUvMVx9sQGO8BFC7HwyOU</t>
  </si>
  <si>
    <t>GS Caltex</t>
  </si>
  <si>
    <t>2022-08-17 05:28:21.573000+00:00</t>
  </si>
  <si>
    <t>2022-08-30 06:22:56.424000+00:00</t>
  </si>
  <si>
    <t>2022-04-22 15:41:40.272000+00:00</t>
  </si>
  <si>
    <t>2022-09-01 07:41:41.411000+00:00</t>
  </si>
  <si>
    <t>cont_CfU9v25pyG7Gz7wbPpzIpSgI82SmacAyLbOC2ULYoWE</t>
  </si>
  <si>
    <t>Jayesh Shettigar</t>
  </si>
  <si>
    <t>lead_AnQfbpN0RuVUU0ztu88ycY2gBXcqGKiO2YRSCP8p7Cq</t>
  </si>
  <si>
    <t>AMYGB.AI - (EOS Globe)Eureka Outsourcing Solutions</t>
  </si>
  <si>
    <t>2022-08-12 09:42:32.769000+00:00</t>
  </si>
  <si>
    <t>2022-08-30 04:49:50.523000+00:00</t>
  </si>
  <si>
    <t>2021-08-25 17:19:59.456000+00:00</t>
  </si>
  <si>
    <t>2022-10-12 11:06:49.644000+00:00</t>
  </si>
  <si>
    <t>2022-08-17 05:29:10.246000+00:00</t>
  </si>
  <si>
    <t>2022-08-30 06:23:49.454000+00:00</t>
  </si>
  <si>
    <t>cont_ekixUdXM8JNdvtSEHomrWt9PK3poIR7gJ6fMA2JfBeA</t>
  </si>
  <si>
    <t>Kiran Nanaware</t>
  </si>
  <si>
    <t>lead_TxDC1cCe5ySJlM8AAX8MLw0xgFpnGfVwbhTYvEwjsYz</t>
  </si>
  <si>
    <t>Inteva Products</t>
  </si>
  <si>
    <t>2022-07-25 08:30:06.535000+00:00</t>
  </si>
  <si>
    <t>2022-08-30 03:50:16.800000+00:00</t>
  </si>
  <si>
    <t>2020-08-24 07:30:12+00:00</t>
  </si>
  <si>
    <t>Automotive; Manufacturing</t>
  </si>
  <si>
    <t>2020-12-06 09:47:23.467000+00:00</t>
  </si>
  <si>
    <t>2022-10-10 02:50:22.998000+00:00</t>
  </si>
  <si>
    <t>2022-07-25 08:29:07.528000+00:00</t>
  </si>
  <si>
    <t>2022-08-30 03:50:05.939000+00:00</t>
  </si>
  <si>
    <t>2022-06-13 09:29:36.146000+00:00</t>
  </si>
  <si>
    <t>2022-08-30 02:37:26.650000+00:00</t>
  </si>
  <si>
    <t>cont_9RVX1IFx4uqZSDDBLK4p4vQFv5vSqqumIbpDSZlsQGU</t>
  </si>
  <si>
    <t>swapnil wagh</t>
  </si>
  <si>
    <t>lead_LS02AuPTfB7GHiqE4GDTMqewksn0zQwrkF0ZMK9qOnz</t>
  </si>
  <si>
    <t>Baramati Agro Pvt Ltd (FRESH)</t>
  </si>
  <si>
    <t>2022-05-27 13:14:03.795000+00:00</t>
  </si>
  <si>
    <t>2022-08-29 16:32:44.473000+00:00</t>
  </si>
  <si>
    <t>2022-03-08 05:49:09.853000+00:00</t>
  </si>
  <si>
    <t>2022-09-28 18:09:07.559000+00:00</t>
  </si>
  <si>
    <t>cont_pOhwO3J9Z9XUZxESLeeBltCWBXY4fiRxczqadAS3vfL</t>
  </si>
  <si>
    <t>Deeksha Bhagia</t>
  </si>
  <si>
    <t>lead_3VneE99hQj9sbbfcy4Fl3ovUXx13eph4LzqqTDxwMEz</t>
  </si>
  <si>
    <t>WazirX: Bitcoin &amp; Cryptocurrency Exchange in India</t>
  </si>
  <si>
    <t>2022-05-27 06:09:44.959000+00:00</t>
  </si>
  <si>
    <t>2022-08-29 17:04:47.348000+00:00</t>
  </si>
  <si>
    <t>2022-04-29 07:36:12.743000+00:00</t>
  </si>
  <si>
    <t>2022-08-29 17:05:17.763000+00:00</t>
  </si>
  <si>
    <t>cont_724C8PjgM0ko1cq0sHA7kszQ48ELRfWEJWPJRrvkXqG</t>
  </si>
  <si>
    <t>Anup Mishra</t>
  </si>
  <si>
    <t>lead_IArVRNuCmARIkTKqjOAYjXOyIsNVp9sMuRote88iDRt</t>
  </si>
  <si>
    <t>Mahindra CIE Automotive Ltd.</t>
  </si>
  <si>
    <t>2022-06-10 08:58:29.152000+00:00</t>
  </si>
  <si>
    <t>2022-08-29 16:30:12.131000+00:00</t>
  </si>
  <si>
    <t>2021-10-20 09:47:01.373000+00:00</t>
  </si>
  <si>
    <t>2022-10-13 07:39:13.885000+00:00</t>
  </si>
  <si>
    <t>8/22/22</t>
  </si>
  <si>
    <t>cont_04NDqG7wiCCsgzWFRaas1DX7TEjnUDXwnNuajZenKpV</t>
  </si>
  <si>
    <t>Siddharth Kadam</t>
  </si>
  <si>
    <t>lead_WIFzc6RXPV50d8QmE1hmvfSGju3tsU1jPLktecejCNf</t>
  </si>
  <si>
    <t>Fibro India Precision Products Pvt Ltd</t>
  </si>
  <si>
    <t>2022-07-07 05:10:06.217000+00:00</t>
  </si>
  <si>
    <t>2022-08-29 15:01:57.817000+00:00</t>
  </si>
  <si>
    <t>2021-07-06 11:26:05.801000+00:00</t>
  </si>
  <si>
    <t>2022-08-29 15:02:45.294000+00:00</t>
  </si>
  <si>
    <t>cont_hdaSbjvPbYMpe6Ylh46cHmKUwWVEqfvLI21pM4LonYc</t>
  </si>
  <si>
    <t>Ashok Kotian</t>
  </si>
  <si>
    <t>Our Quotes were High.</t>
  </si>
  <si>
    <t>lead_TOaZ0iB0NrQJYvvCk4sj2NsihRtgf2KttlKRxtGurhY</t>
  </si>
  <si>
    <t>Viswaat Chemicals Ltd</t>
  </si>
  <si>
    <t>2022-08-10 10:58:03.275000+00:00</t>
  </si>
  <si>
    <t>2022-08-29 13:40:15.551000+00:00</t>
  </si>
  <si>
    <t>August; June; May</t>
  </si>
  <si>
    <t>2021-11-18 08:11:15.648000+00:00</t>
  </si>
  <si>
    <t>2022-09-15 04:32:51.299000+00:00</t>
  </si>
  <si>
    <t>WC (Renewal)</t>
  </si>
  <si>
    <t>lead_x3JuJ1VKKTbOpTsDH6VxQFDOJQfFKFCXfKiyEvKuEFs</t>
  </si>
  <si>
    <t>Burckhardt Compression India Pvt Ltd</t>
  </si>
  <si>
    <t>2022-08-01 12:10:14.893000+00:00</t>
  </si>
  <si>
    <t>2022-08-29 16:29:39.921000+00:00</t>
  </si>
  <si>
    <t>2020-12-09 10:49:50.759000+00:00</t>
  </si>
  <si>
    <t>2022-09-16 08:38:41.392000+00:00</t>
  </si>
  <si>
    <t>cont_xMa4UkNoODXuUDt2fndXGZVycrR2e0Xe6L8AuQONp4Y</t>
  </si>
  <si>
    <t>vijendra.kankala@makrogrp.com</t>
  </si>
  <si>
    <t>lead_Ns1v3HzYSWKeirmaVc5BBnlrv3xgIhvbXL4pxKozlF2</t>
  </si>
  <si>
    <t>MakroCare</t>
  </si>
  <si>
    <t>2022-08-16 06:04:56.129000+00:00</t>
  </si>
  <si>
    <t>2022-08-29 12:38:07.459000+00:00</t>
  </si>
  <si>
    <t>2022-01-13 11:17:08.146000+00:00</t>
  </si>
  <si>
    <t>2022-09-23 13:05:35.605000+00:00</t>
  </si>
  <si>
    <t>cont_ofxhp52cRsWF8E1p1zXz8jOZoNbssZHQbWZ0CeYZRNk</t>
  </si>
  <si>
    <t>Mukesh Narayanji Upadhyay</t>
  </si>
  <si>
    <t>lead_ihq1M5tcL13HQZjvhRLnah5B42tGxlJgsqhdkfaXGZB</t>
  </si>
  <si>
    <t>VILAS JAVDEKAR DEVELOPERS</t>
  </si>
  <si>
    <t>2022-05-23 10:21:31.798000+00:00</t>
  </si>
  <si>
    <t>2022-08-29 12:45:56.097000+00:00</t>
  </si>
  <si>
    <t>2020-12-06 09:55:48.215000+00:00</t>
  </si>
  <si>
    <t>2022-10-14 13:17:02.025000+00:00</t>
  </si>
  <si>
    <t>2022-05-23 11:32:50.813000+00:00</t>
  </si>
  <si>
    <t>2022-08-29 12:46:03.657000+00:00</t>
  </si>
  <si>
    <t>2022-07-04 06:59:07.994000+00:00</t>
  </si>
  <si>
    <t>2022-08-29 12:37:54.110000+00:00</t>
  </si>
  <si>
    <t>cont_GY6PyUG1uIe19rgUBQ4hyhrfz73gBB0F9j6E87mUC1A</t>
  </si>
  <si>
    <t>Sahil Ramteke</t>
  </si>
  <si>
    <t>Loop App</t>
  </si>
  <si>
    <t>lead_qWw1mdp6yyENOax6krC9LHNzXRw38TXa9yJEzANKLzA</t>
  </si>
  <si>
    <t>Cargill</t>
  </si>
  <si>
    <t>2022-08-22 12:39:06.888000+00:00</t>
  </si>
  <si>
    <t>2022-08-29 12:32:03.976000+00:00</t>
  </si>
  <si>
    <t>April</t>
  </si>
  <si>
    <t>2021-05-01 06:08:26.731000+00:00</t>
  </si>
  <si>
    <t>2022-10-20 06:24:17.657000+00:00</t>
  </si>
  <si>
    <t>cont_jFB6YkZAtRfQ2z2NUeaJh8BySwJ9jvhtkR4VaLEJHjp</t>
  </si>
  <si>
    <t>Pranab Sen</t>
  </si>
  <si>
    <t>GMC - 1+3, 5 lakh</t>
  </si>
  <si>
    <t>lead_FbBMDw0Cj2O4DMR0WxPjsSqnwnihC35SYYFcTbEXosn</t>
  </si>
  <si>
    <t>Hand Digital</t>
  </si>
  <si>
    <t>2022-08-25 12:06:55.391000+00:00</t>
  </si>
  <si>
    <t>2022-08-29 12:31:14.044000+00:00</t>
  </si>
  <si>
    <t>ICICI Lombard</t>
  </si>
  <si>
    <t>2022-08-25 12:02:25.339000+00:00</t>
  </si>
  <si>
    <t>2022-09-09 08:30:37.995000+00:00</t>
  </si>
  <si>
    <t>cont_j0cwLs7o6Y8tOL7XdVKUVpguVopil32FROTbpcxQ0cV</t>
  </si>
  <si>
    <t>Unmesh Patole</t>
  </si>
  <si>
    <t>GMC - Renewal dates he will mention over call, but would like to know about product completely.</t>
  </si>
  <si>
    <t>lead_pCJFf8WDgqdaiBQqG0jOAzLRiJPa3swxxrzmc0hl9lA</t>
  </si>
  <si>
    <t>Globus Stores Private Limited</t>
  </si>
  <si>
    <t>2022-05-16 09:49:28.475000+00:00</t>
  </si>
  <si>
    <t>2022-08-29 11:50:09.550000+00:00</t>
  </si>
  <si>
    <t>2021-08-11 12:32:23+00:00</t>
  </si>
  <si>
    <t>IFCO</t>
  </si>
  <si>
    <t>2021-08-11 12:35:08.108000+00:00</t>
  </si>
  <si>
    <t>2022-09-09 16:40:25.633000+00:00</t>
  </si>
  <si>
    <t>cont_ScB5GflYeLhBFEIBvAcWZ3CHEVQOoz0fzbe3Rw2Vg7N</t>
  </si>
  <si>
    <t>Tushar Bane</t>
  </si>
  <si>
    <t>lead_sy84n5iEd92umxkB98pBwKN9A5wdcIYVfLm4S6pQj1o</t>
  </si>
  <si>
    <t>Sigue Support Services Pvt. Ltd.</t>
  </si>
  <si>
    <t>2022-08-02 09:04:37.940000+00:00</t>
  </si>
  <si>
    <t>2022-08-29 11:53:19.448000+00:00</t>
  </si>
  <si>
    <t>2021-07-08 07:38:27.753000+00:00</t>
  </si>
  <si>
    <t>2022-09-02 14:09:54.400000+00:00</t>
  </si>
  <si>
    <t>cont_5wbXWpij9MUZFXY5UcZQaLZKPSOcYNQGrLMATe3jONF</t>
  </si>
  <si>
    <t>GMC - renewal</t>
  </si>
  <si>
    <t>lead_72zQYfPtJg85TIdNqVy5h4aNmdvNSwScWwc9c5fkSJ1</t>
  </si>
  <si>
    <t>ResearchFox Consulting</t>
  </si>
  <si>
    <t>2022-08-18 12:38:19.510000+00:00</t>
  </si>
  <si>
    <t>2022-08-29 12:30:24.704000+00:00</t>
  </si>
  <si>
    <t>2022-02-04 11:11:44.702000+00:00</t>
  </si>
  <si>
    <t>2022-09-02 07:49:39.949000+00:00</t>
  </si>
  <si>
    <t>cont_Nfh7hL4QYiVhaIpJDg4zBh1sZcFDjJv6gkxOsGGO2kC</t>
  </si>
  <si>
    <t>Sanjivani Kulkarni</t>
  </si>
  <si>
    <t>GMC - Renewal in September</t>
  </si>
  <si>
    <t>lead_cT7fq0Eja4BWNZFvWyrMmq39xO7zZ3zuZHLQrlujVgW</t>
  </si>
  <si>
    <t>Ithena Technologies</t>
  </si>
  <si>
    <t>2022-06-27 06:21:30.752000+00:00</t>
  </si>
  <si>
    <t>2022-08-29 11:49:56.359000+00:00</t>
  </si>
  <si>
    <t>2022-01-10 13:09:06.211000+00:00</t>
  </si>
  <si>
    <t>2022-08-29 11:51:31.170000+00:00</t>
  </si>
  <si>
    <t>cont_GHvjrOl08ZAi6USZAABa4cD8kRzLvNA3QYaJtHJ8zeD</t>
  </si>
  <si>
    <t>Yattri Upadhyay</t>
  </si>
  <si>
    <t>lead_jPNwcn6uMfPYvdLJsJrFjhyoJplVJauUAm23idMFn8I</t>
  </si>
  <si>
    <t>CredFine Digital India Pvt Ltd</t>
  </si>
  <si>
    <t>2022-06-20 05:42:52.045000+00:00</t>
  </si>
  <si>
    <t>2022-08-29 11:41:02.728000+00:00</t>
  </si>
  <si>
    <t>2022-05-23 07:04:04.379000+00:00</t>
  </si>
  <si>
    <t>2022-09-02 18:01:19.235000+00:00</t>
  </si>
  <si>
    <t>2022-06-27 06:22:11.706000+00:00</t>
  </si>
  <si>
    <t>2022-08-29 11:50:08.138000+00:00</t>
  </si>
  <si>
    <t>cont_7KH9EsfN7YOT7XLg9hbx238q7nqhJwwi21SpTkLlBIp</t>
  </si>
  <si>
    <t>lead_cLQpdxSgQ9Q2g2HmbIIazjbkrFNsRMwCXQhGQ1SXEcq</t>
  </si>
  <si>
    <t>ThinkSmart IT Solutions Pvt. Ltd.</t>
  </si>
  <si>
    <t>2022-07-19 12:10:29.183000+00:00</t>
  </si>
  <si>
    <t>2022-08-29 10:17:08.278000+00:00</t>
  </si>
  <si>
    <t>2021-09-07 04:20:42.088000+00:00</t>
  </si>
  <si>
    <t>2022-08-29 10:18:00.159000+00:00</t>
  </si>
  <si>
    <t>Arun Iyer</t>
  </si>
  <si>
    <t>cont_NmqY00iePUNDlgq2artqb3x1sKT9lepFkWahEX3i120</t>
  </si>
  <si>
    <t>Ranjith Kumar</t>
  </si>
  <si>
    <t>lead_y5V2Zq5N1EkEnvIgHC94nSWpwAPfugzPW9EMPSZaJ3x</t>
  </si>
  <si>
    <t>Harsco Environmental</t>
  </si>
  <si>
    <t>2022-01-25 12:14:26.317000+00:00</t>
  </si>
  <si>
    <t>2022-08-29 10:30:50.711000+00:00</t>
  </si>
  <si>
    <t>2022-01-16 00:28:35.247000+00:00</t>
  </si>
  <si>
    <t>2022-09-14 11:50:12.188000+00:00</t>
  </si>
  <si>
    <t>Covid</t>
  </si>
  <si>
    <t>cont_ja7s39VkJ3rotBTEbp07uFza9oCAgG5lm9NmKzTYobs</t>
  </si>
  <si>
    <t>Gauri</t>
  </si>
  <si>
    <t>lead_v0feIat8jDxMn8weaKXEIADTRjVnqchtvXWLqBoNEcA</t>
  </si>
  <si>
    <t>SolarSquare Energy</t>
  </si>
  <si>
    <t>2022-08-08 05:32:07.116000+00:00</t>
  </si>
  <si>
    <t>2022-08-29 11:37:08.566000+00:00</t>
  </si>
  <si>
    <t>2021-11-07 11:39:08.672000+00:00</t>
  </si>
  <si>
    <t>2022-09-09 11:37:34.455000+00:00</t>
  </si>
  <si>
    <t>cont_aonsflIGFo2VZOUTA6r1CMXELAfRRpZUqwznPvIUlZZ</t>
  </si>
  <si>
    <t>Susanna Franklin</t>
  </si>
  <si>
    <t>GMC- fresh -1+3</t>
  </si>
  <si>
    <t>lead_RDbRjzJ5cx02QgMmkCOgRjlV3N7LAoUVIp1KrvEGvSl</t>
  </si>
  <si>
    <t>Tentwenty Digital LLP(Fresh)</t>
  </si>
  <si>
    <t>2022-03-31 08:17:09.419000+00:00</t>
  </si>
  <si>
    <t>2022-08-29 07:24:34.550000+00:00</t>
  </si>
  <si>
    <t>Goa</t>
  </si>
  <si>
    <t>2022-03-17 12:00:12+00:00</t>
  </si>
  <si>
    <t>2022-03-17 12:02:56.398000+00:00</t>
  </si>
  <si>
    <t>2022-09-20 05:06:15.252000+00:00</t>
  </si>
  <si>
    <t>cont_k9VuwCWOXX7LcmuaKlKFDVTuLk7Qye0jhWk1duoil3X</t>
  </si>
  <si>
    <t>Deepa Urankar</t>
  </si>
  <si>
    <t>lead_OXdy1t2ynrOs7sNI1blJdPRVVzmknBByG3qC3dlBQil</t>
  </si>
  <si>
    <t>pilz india</t>
  </si>
  <si>
    <t>2022-06-22 10:03:39.238000+00:00</t>
  </si>
  <si>
    <t>2022-08-29 09:55:27.869000+00:00</t>
  </si>
  <si>
    <t>2020-12-14 05:17:17.291000+00:00</t>
  </si>
  <si>
    <t>2022-08-29 09:55:49.788000+00:00</t>
  </si>
  <si>
    <t>2022-06-22 10:03:13.805000+00:00</t>
  </si>
  <si>
    <t>2022-08-29 09:55:16.828000+00:00</t>
  </si>
  <si>
    <t>cont_9IT85Sq8Mmo3rQccieeTrUgc8a6mPAA5mJSmb5TP8If</t>
  </si>
  <si>
    <t>nandkumar khopade</t>
  </si>
  <si>
    <t>lead_xlfiOkuZT1B05lYneu6lbMT1hAGeqMMq5cfROUhbw5H</t>
  </si>
  <si>
    <t>Americhem Inc.</t>
  </si>
  <si>
    <t>2022-08-24 04:53:49.332000+00:00</t>
  </si>
  <si>
    <t>2022-08-29 06:32:15.350000+00:00</t>
  </si>
  <si>
    <t>2020-12-06 09:46:35.555000+00:00</t>
  </si>
  <si>
    <t>2022-09-16 05:24:37.301000+00:00</t>
  </si>
  <si>
    <t>8/27/22</t>
  </si>
  <si>
    <t>cont_xzGEU2rgvLXw46m785lfhG494su9sLTnBl4OMF23Lyo</t>
  </si>
  <si>
    <t>Deepika Salian</t>
  </si>
  <si>
    <t>lead_qPOVRwia9CzlQQ7CDjx1Y7lnnDQqYmq2zwpEoyyrzSH</t>
  </si>
  <si>
    <t>PINKVILLA</t>
  </si>
  <si>
    <t>2022-07-05 06:25:09.187000+00:00</t>
  </si>
  <si>
    <t>2022-08-29 07:03:42.325000+00:00</t>
  </si>
  <si>
    <t>Jithendra Goalla; Mrunmay Jalgaonkar</t>
  </si>
  <si>
    <t>2022-05-09 09:49:21.257000+00:00</t>
  </si>
  <si>
    <t>2022-10-10 07:34:03.141000+00:00</t>
  </si>
  <si>
    <t>cont_Lwn8LyqiS67VCnjyKk8RUYZ86daCnRU2QX2KD6VGSK8</t>
  </si>
  <si>
    <t>Bineet</t>
  </si>
  <si>
    <t>GMC Policy</t>
  </si>
  <si>
    <t>lead_XKgtxjSdnn6L06KIxqXIOLVZmAvjM86y5p09JRuM524</t>
  </si>
  <si>
    <t>DNIF</t>
  </si>
  <si>
    <t>2022-06-21 10:51:23.197000+00:00</t>
  </si>
  <si>
    <t>2022-08-29 07:07:17.158000+00:00</t>
  </si>
  <si>
    <t>2022-05-23 07:04:19.896000+00:00</t>
  </si>
  <si>
    <t>2022-09-19 07:46:36.378000+00:00</t>
  </si>
  <si>
    <t>2022-08-24 04:52:36.112000+00:00</t>
  </si>
  <si>
    <t>2022-08-29 06:31:55.506000+00:00</t>
  </si>
  <si>
    <t>lead_6DwZs40B5teg43JvByepgFA64U1sTEY9jK43Ap4tTeU</t>
  </si>
  <si>
    <t>Waaree Energies Ltd.</t>
  </si>
  <si>
    <t>2022-06-29 12:44:04.826000+00:00</t>
  </si>
  <si>
    <t>2022-08-29 06:13:22.886000+00:00</t>
  </si>
  <si>
    <t>2021-07-13 07:22:45.367000+00:00</t>
  </si>
  <si>
    <t>2022-10-13 07:39:09.540000+00:00</t>
  </si>
  <si>
    <t>2022-08-24 04:54:37.170000+00:00</t>
  </si>
  <si>
    <t>2022-08-29 06:32:04.351000+00:00</t>
  </si>
  <si>
    <t>lead_2QThVuecSiT3I4EuyEQZ5nMZMTewqZYh28f62M2MU9y</t>
  </si>
  <si>
    <t>Examroom</t>
  </si>
  <si>
    <t>2022-07-07 11:52:46.772000+00:00</t>
  </si>
  <si>
    <t>2022-08-29 05:46:39.773000+00:00</t>
  </si>
  <si>
    <t>2022-03-11 04:21:43.761000+00:00</t>
  </si>
  <si>
    <t>2022-10-10 02:49:26.568000+00:00</t>
  </si>
  <si>
    <t>2022-06-29 12:44:34.996000+00:00</t>
  </si>
  <si>
    <t>2022-08-29 06:12:49.560000+00:00</t>
  </si>
  <si>
    <t>2022-06-29 12:42:37.027000+00:00</t>
  </si>
  <si>
    <t>2022-08-29 06:12:19.631000+00:00</t>
  </si>
  <si>
    <t>cont_tBI85tnJDoy4N24fa8JehwfIJv2NQOhwQpcdJKaafoD</t>
  </si>
  <si>
    <t>Kiran Sonawane</t>
  </si>
  <si>
    <t>Marine Policy</t>
  </si>
  <si>
    <t>lead_PHm9WdxFGg1sNAgHP5uqq4XoiLeJgzmnFqWDpxLvAeW</t>
  </si>
  <si>
    <t>STARION INDIA PVT LTD</t>
  </si>
  <si>
    <t>2022-08-29 04:04:08.535000+00:00</t>
  </si>
  <si>
    <t>2022-08-29 04:11:38.414000+00:00</t>
  </si>
  <si>
    <t>August; July</t>
  </si>
  <si>
    <t>2022-05-30 13:17:36.957000+00:00</t>
  </si>
  <si>
    <t>2022-10-12 06:14:02.042000+00:00</t>
  </si>
  <si>
    <t>cont_tnrQwAXzwnq2tTUBWEHv5yOZzvgJE6GkstcGF7boYXg</t>
  </si>
  <si>
    <t>Tushar Mohire</t>
  </si>
  <si>
    <t>lead_3z57FFMMZOKD60CKzESLndXv5PsfDJ1bN0wOwTcbzeu</t>
  </si>
  <si>
    <t>eNyota Learning Pvt ltd</t>
  </si>
  <si>
    <t>2022-05-20 07:32:33.101000+00:00</t>
  </si>
  <si>
    <t>2022-08-29 05:41:09.935000+00:00</t>
  </si>
  <si>
    <t>2021-08-25 11:24:13.666000+00:00</t>
  </si>
  <si>
    <t>2022-09-05 11:32:36.479000+00:00</t>
  </si>
  <si>
    <t>Owner Mr. Suresh is non respionsive since a long time</t>
  </si>
  <si>
    <t>lead_XhS3LSlObTbkTjPSkB1BDD1kANQbebvYmyxmB6TCB3P</t>
  </si>
  <si>
    <t>Uri Retail (Fresh)</t>
  </si>
  <si>
    <t>2022-04-20 06:28:31.784000+00:00</t>
  </si>
  <si>
    <t>2022-08-29 01:45:09.797000+00:00</t>
  </si>
  <si>
    <t>2022-04-20 04:38:53+00:00</t>
  </si>
  <si>
    <t>2022-04-20 04:39:19.691000+00:00</t>
  </si>
  <si>
    <t>2022-08-29 01:45:09.847000+00:00</t>
  </si>
  <si>
    <t>lead_c51i7YyeAH20JtIS7QlDXfTN32XWMWGdPdhEFHmMPsU</t>
  </si>
  <si>
    <t>TRUGlobal</t>
  </si>
  <si>
    <t>2022-07-06 06:30:04.365000+00:00</t>
  </si>
  <si>
    <t>2022-08-26 14:33:38.861000+00:00</t>
  </si>
  <si>
    <t>2022-01-10 13:09:20.736000+00:00</t>
  </si>
  <si>
    <t>2022-08-26 14:33:38.913000+00:00</t>
  </si>
  <si>
    <t>cont_VyKc4sEWuJXuXDvZqm9YsEAC8CKShJl0PmiTNBT5oXs</t>
  </si>
  <si>
    <t>Sophiya Yengkokpam</t>
  </si>
  <si>
    <t>GTLI Renewal</t>
  </si>
  <si>
    <t>lead_exx2KXJin3rUhXENhJKKPzgX0YzX96GZojaByAf4DaF</t>
  </si>
  <si>
    <t>Marketone International</t>
  </si>
  <si>
    <t>2022-06-23 06:07:06.433000+00:00</t>
  </si>
  <si>
    <t>2022-08-26 14:28:08.851000+00:00</t>
  </si>
  <si>
    <t>August; February</t>
  </si>
  <si>
    <t>2022-05-07 04:45:24.273000+00:00</t>
  </si>
  <si>
    <t>2022-09-08 09:44:33.649000+00:00</t>
  </si>
  <si>
    <t>2022-07-06 06:29:35.731000+00:00</t>
  </si>
  <si>
    <t>2022-08-26 14:33:32.566000+00:00</t>
  </si>
  <si>
    <t>lead_qyHCrPqmeWIaLypWQupKxKPXfoNQrZY4gG6sRHPcicT</t>
  </si>
  <si>
    <t>SQS India Infoservices Private Limited</t>
  </si>
  <si>
    <t>2022-07-25 05:37:33.374000+00:00</t>
  </si>
  <si>
    <t>2022-08-26 11:32:42.548000+00:00</t>
  </si>
  <si>
    <t>2021-12-07 10:51:58.924000+00:00</t>
  </si>
  <si>
    <t>2022-10-13 07:42:45.649000+00:00</t>
  </si>
  <si>
    <t>2022-07-25 05:37:23.395000+00:00</t>
  </si>
  <si>
    <t>2022-08-26 11:32:31.243000+00:00</t>
  </si>
  <si>
    <t>lead_koXn0DLfJaWzoFXJcIkatksJKqwF5PKZqnzhDyNlEDv</t>
  </si>
  <si>
    <t>Hella India Automotive Pvt. Ltd.</t>
  </si>
  <si>
    <t>2022-04-21 08:48:05.650000+00:00</t>
  </si>
  <si>
    <t>2022-08-26 10:02:51.839000+00:00</t>
  </si>
  <si>
    <t>2021-06-15 12:59:33+00:00</t>
  </si>
  <si>
    <t>2021-06-15 13:02:12.036000+00:00</t>
  </si>
  <si>
    <t>2022-08-26 10:03:26.308000+00:00</t>
  </si>
  <si>
    <t>cont_JG2fvcsGoxuJqGML4zT9spKu2hMRtAZkq2DJp565Vkc</t>
  </si>
  <si>
    <t>Rubeena Khan (L.I.O.N)</t>
  </si>
  <si>
    <t>GMC Fresh</t>
  </si>
  <si>
    <t>lead_y7z746pJA1t5kLUEHZEvdHyz8CpkODQqTdOoB96fABE</t>
  </si>
  <si>
    <t>VBS - Vertedge business solutions</t>
  </si>
  <si>
    <t>2022-08-08 12:10:23.151000+00:00</t>
  </si>
  <si>
    <t>2022-08-26 09:48:20.893000+00:00</t>
  </si>
  <si>
    <t>2022-07-28 14:04:16.934000+00:00</t>
  </si>
  <si>
    <t>2022-09-01 12:00:54.659000+00:00</t>
  </si>
  <si>
    <t>GMC-FResh</t>
  </si>
  <si>
    <t>lead_EO56SLUMKeFDeNv9NkaWn1cQmclVNRZENwvIVnUiF0k</t>
  </si>
  <si>
    <t>mezink</t>
  </si>
  <si>
    <t>2022-06-22 09:13:48.043000+00:00</t>
  </si>
  <si>
    <t>2022-08-26 09:42:12.846000+00:00</t>
  </si>
  <si>
    <t>2022-06-20 18:28:36+00:00</t>
  </si>
  <si>
    <t>2022-06-20 18:31:27.969000+00:00</t>
  </si>
  <si>
    <t>2022-08-26 09:42:55.521000+00:00</t>
  </si>
  <si>
    <t>GMC ( Fresh Policy )</t>
  </si>
  <si>
    <t>lead_fE3KjchiAuPCe2QxMR7IQL0j4cCfVeuoXFKYtc4Bgwv</t>
  </si>
  <si>
    <t>Green World Renewable Energy LLC (Fresh)</t>
  </si>
  <si>
    <t>2022-04-29 10:23:26.119000+00:00</t>
  </si>
  <si>
    <t>2022-08-26 09:39:13.390000+00:00</t>
  </si>
  <si>
    <t>2022-03-28 16:23:03.248000+00:00</t>
  </si>
  <si>
    <t>2022-08-26 09:39:13.449000+00:00</t>
  </si>
  <si>
    <t>cont_MGrte5hbvoF3qWCit9Mv30Pa8xqauU5aZp8keLaBqeX</t>
  </si>
  <si>
    <t>Sharmishta Wilson</t>
  </si>
  <si>
    <t>lead_vqb7EAPGtpda6bstzQHrGNO3Q3d07d9ws7i2fOUqY8K</t>
  </si>
  <si>
    <t>Demand Infotech Solutions</t>
  </si>
  <si>
    <t>2022-05-20 09:41:20.567000+00:00</t>
  </si>
  <si>
    <t>2022-08-26 09:22:42.762000+00:00</t>
  </si>
  <si>
    <t>2022-03-31 04:21:31.075000+00:00</t>
  </si>
  <si>
    <t>2022-10-04 06:48:22.034000+00:00</t>
  </si>
  <si>
    <t>cont_JRudZsPdz7C8FkYMwRNOj9pua9SJNKOOnAyhkCyxX8F</t>
  </si>
  <si>
    <t>DILI TABHANE</t>
  </si>
  <si>
    <t>Said they have a owner connect with Onsurity - will go ahead with them only Also there is a difference of 45 thousand between us and onsurity . we have a higher quote.  Onsurity is on a lower side even by providing maternity cover, whereas we havent given maternity cover Onsurity is also giving monthly payment option - Deal Lost</t>
  </si>
  <si>
    <t>lead_5q0BRhwmMzEFyFj0jCyJ9FGaxygOLUAhqQ9rQLtao2H</t>
  </si>
  <si>
    <t>Parekhplast India Ltd</t>
  </si>
  <si>
    <t>2022-07-26 12:04:03.172000+00:00</t>
  </si>
  <si>
    <t>2022-08-26 09:21:34.589000+00:00</t>
  </si>
  <si>
    <t>2021-04-19 18:24:32.256000+00:00</t>
  </si>
  <si>
    <t>2022-09-30 10:12:27.447000+00:00</t>
  </si>
  <si>
    <t>cont_EKJzH1RH0lQFqoVbZswSY0sDDdyh3Kz0Y1YZAVGG067</t>
  </si>
  <si>
    <t>Sujatha</t>
  </si>
  <si>
    <t>lead_kmqDng7lIVrfd6KbLOI16SWMC1XZN6ELSKgR5wsPpa4</t>
  </si>
  <si>
    <t>Capillary technologies</t>
  </si>
  <si>
    <t>2022-07-22 06:25:27.910000+00:00</t>
  </si>
  <si>
    <t>2022-08-26 09:08:03.551000+00:00</t>
  </si>
  <si>
    <t>2021-05-03 07:49:32.279000+00:00</t>
  </si>
  <si>
    <t>2022-09-19 07:09:40.872000+00:00</t>
  </si>
  <si>
    <t>cont_vbIt0mUgxdo7sul1qaVpTxNL4qgStFbW9mLnl3Vzvuf</t>
  </si>
  <si>
    <t>Anil Joshi</t>
  </si>
  <si>
    <t>lead_VSbEaNsR68wd4JB29CxaEJ83GZ77OB1sTHfo1R6ZudR</t>
  </si>
  <si>
    <t>Transient HR</t>
  </si>
  <si>
    <t>2022-08-05 07:01:29.385000+00:00</t>
  </si>
  <si>
    <t>2022-08-26 08:35:15.880000+00:00</t>
  </si>
  <si>
    <t>2021-11-17 01:30:09.917000+00:00</t>
  </si>
  <si>
    <t>2022-08-26 08:35:38.102000+00:00</t>
  </si>
  <si>
    <t>2022-06-28 09:31:35.263000+00:00</t>
  </si>
  <si>
    <t>2022-08-26 09:06:45.250000+00:00</t>
  </si>
  <si>
    <t>2022-06-28 09:25:55.152000+00:00</t>
  </si>
  <si>
    <t>2022-08-26 09:06:32.181000+00:00</t>
  </si>
  <si>
    <t>cont_B9WCVXBP8U1rR7KXr3zKgzDC6XTyTxXj9vdghwc4xiz</t>
  </si>
  <si>
    <t>Mahendran</t>
  </si>
  <si>
    <t>new india -insurance comapny tpa-mediassist 1+5</t>
  </si>
  <si>
    <t>lead_iof6vM21AXoNyKikrY68TZMGgigE5cYj7RLQaS2OUeW</t>
  </si>
  <si>
    <t>Taal Tech</t>
  </si>
  <si>
    <t>2022-08-24 09:39:50.906000+00:00</t>
  </si>
  <si>
    <t>2022-08-26 08:18:22.664000+00:00</t>
  </si>
  <si>
    <t>2021-12-11 05:16:41.527000+00:00</t>
  </si>
  <si>
    <t>2022-08-26 08:18:22.728000+00:00</t>
  </si>
  <si>
    <t>GPA - Fresh - Client still Unsure</t>
  </si>
  <si>
    <t>2022-06-22 03:36:56.914000+00:00</t>
  </si>
  <si>
    <t>2022-08-26 07:39:48.032000+00:00</t>
  </si>
  <si>
    <t>2022-08-04 11:02:53.225000+00:00</t>
  </si>
  <si>
    <t>2022-08-26 08:35:08.855000+00:00</t>
  </si>
  <si>
    <t>lead_k33KIjEO0RPthJ5lm3J7N8dXBMR45BakKKM9JQSTj2W</t>
  </si>
  <si>
    <t>TVS Sirius Controls Pvt Ltd ( Renewal , 30th Aug )</t>
  </si>
  <si>
    <t>2022-06-22 08:57:29.016000+00:00</t>
  </si>
  <si>
    <t>2022-08-26 07:30:49.450000+00:00</t>
  </si>
  <si>
    <t>2022-06-05 10:12:48.719000+00:00</t>
  </si>
  <si>
    <t>2022-08-26 07:31:43.381000+00:00</t>
  </si>
  <si>
    <t>cont_aABnYvKFa5HZDsC8E8XbPJMiphWN740jKmEcZsBY9ZE</t>
  </si>
  <si>
    <t>Kruti Tanna</t>
  </si>
  <si>
    <t>Going wit their Existing Broker (as he is X-emp) and management decided to not change</t>
  </si>
  <si>
    <t>lead_5aqmUEJVXjb2iRGtHj8h4jff3bMeRKJZBRx0GUqzD61</t>
  </si>
  <si>
    <t>PivotRoots</t>
  </si>
  <si>
    <t>2022-08-08 11:22:30.230000+00:00</t>
  </si>
  <si>
    <t>2022-08-26 07:38:27.721000+00:00</t>
  </si>
  <si>
    <t>2022-07-26 03:03:42.461000+00:00</t>
  </si>
  <si>
    <t>2022-09-06 07:42:02.529000+00:00</t>
  </si>
  <si>
    <t>GMC - Fresh - Client Still not sure</t>
  </si>
  <si>
    <t>2022-06-22 03:36:22.626000+00:00</t>
  </si>
  <si>
    <t>2022-08-26 07:39:14.573000+00:00</t>
  </si>
  <si>
    <t>lead_XOLW74JiVyHO0uSqD3nWHPcgVwfPTT5akOYKNB5OsY5</t>
  </si>
  <si>
    <t>Sumeet Group Enterprises</t>
  </si>
  <si>
    <t>2022-08-10 09:11:55.449000+00:00</t>
  </si>
  <si>
    <t>2022-08-26 07:08:34.493000+00:00</t>
  </si>
  <si>
    <t>2022-08-01 10:03:10.462000+00:00</t>
  </si>
  <si>
    <t>2022-09-12 20:22:23.545000+00:00</t>
  </si>
  <si>
    <t>cont_GaURDVxhRPz3DCrQlFc7Vf8EVBXQmZN6WfYB4oe6bmZ</t>
  </si>
  <si>
    <t>sunil roshan Banglore</t>
  </si>
  <si>
    <t>lead_po7yA2i3PUWhToP2GI281U5OGzRaEgPvUpCgQ4PqPF5</t>
  </si>
  <si>
    <t>Jubilant motorworks</t>
  </si>
  <si>
    <t>2022-06-30 07:21:08.299000+00:00</t>
  </si>
  <si>
    <t>2022-08-26 05:42:45.488000+00:00</t>
  </si>
  <si>
    <t>2021-08-05 07:01:39.792000+00:00</t>
  </si>
  <si>
    <t>2022-10-13 07:37:08.343000+00:00</t>
  </si>
  <si>
    <t>2022-06-22 08:54:09.878000+00:00</t>
  </si>
  <si>
    <t>2022-08-26 07:30:42.843000+00:00</t>
  </si>
  <si>
    <t>2022-06-30 07:20:33.478000+00:00</t>
  </si>
  <si>
    <t>2022-08-26 05:42:35.189000+00:00</t>
  </si>
  <si>
    <t>cont_tzGA2EW6Fe2QGnqhMxVtpoKvx3QbJwfshLdV5fU7fWu</t>
  </si>
  <si>
    <t>shilpa gholap</t>
  </si>
  <si>
    <t>fresh GTL</t>
  </si>
  <si>
    <t>lead_Lqo76CB7hCU7Z32d2zO5eB6WtZORn6B3yZZb0OmKkCc</t>
  </si>
  <si>
    <t>YAPP INDIA AUTOMOTIVE SYSTEMS PRIVATE LIMITED</t>
  </si>
  <si>
    <t>2022-07-25 10:05:18.973000+00:00</t>
  </si>
  <si>
    <t>2022-08-26 04:53:21.971000+00:00</t>
  </si>
  <si>
    <t>2020-12-12 08:39:10.296000+00:00</t>
  </si>
  <si>
    <t>2022-09-15 05:21:31.065000+00:00</t>
  </si>
  <si>
    <t>lead_KjCHY9oEHVM6mOlZ41vvtP5t26ftADcxS4hPavxzDwN</t>
  </si>
  <si>
    <t>Rockstar Games</t>
  </si>
  <si>
    <t>2022-05-19 13:57:07.835000+00:00</t>
  </si>
  <si>
    <t>2022-08-26 05:04:01.503000+00:00</t>
  </si>
  <si>
    <t>AM-Manali</t>
  </si>
  <si>
    <t>2022-05-19 13:36:34.515000+00:00</t>
  </si>
  <si>
    <t>2022-10-04 11:44:07.931000+00:00</t>
  </si>
  <si>
    <t>cont_eRf83qTVPCIxTAGT3gvU0BXbR8oNvzi7lEWT4eh6z4W</t>
  </si>
  <si>
    <t>Aditi Nair</t>
  </si>
  <si>
    <t>The client used us for quote comparison purposes.</t>
  </si>
  <si>
    <t>lead_CjelwxpieuRQjWtHWJljgbNRCCT4AV5vczkgsq9Xj0n</t>
  </si>
  <si>
    <t>Practus</t>
  </si>
  <si>
    <t>2022-05-16 06:42:47.947000+00:00</t>
  </si>
  <si>
    <t>2022-08-26 04:47:37.413000+00:00</t>
  </si>
  <si>
    <t>2021-09-21 09:09:39.878000+00:00</t>
  </si>
  <si>
    <t>2022-09-09 11:36:47.766000+00:00</t>
  </si>
  <si>
    <t>lead_N6O0AAtMW4AabehgxD6tmEL2IaHjsZnXVCYDJDHSnQK</t>
  </si>
  <si>
    <t>Mojj Engineering Systems Ltd</t>
  </si>
  <si>
    <t>2022-08-26 04:00:38.265000+00:00</t>
  </si>
  <si>
    <t>2022-08-26 04:23:48.172000+00:00</t>
  </si>
  <si>
    <t>2020-12-06 09:46:32.129000+00:00</t>
  </si>
  <si>
    <t>2022-08-26 04:23:48.302000+00:00</t>
  </si>
  <si>
    <t>cont_A64xFo6UXQsrjdZZ3k3ItCCJ0AwfZgC3Me6KVKVuHEq</t>
  </si>
  <si>
    <t>veerabhadra madalabhavi(he)</t>
  </si>
  <si>
    <t>lead_aVjFzBgXUVVPHiV5ueyrCW2IDpZ9eMK7IqTw4XbroHT</t>
  </si>
  <si>
    <t>Wistron</t>
  </si>
  <si>
    <t>2022-07-05 12:54:04.150000+00:00</t>
  </si>
  <si>
    <t>2022-08-26 04:09:18.363000+00:00</t>
  </si>
  <si>
    <t>2021-08-29 20:09:29.409000+00:00</t>
  </si>
  <si>
    <t>2022-08-26 04:09:18.470000+00:00</t>
  </si>
  <si>
    <t>Business ins, cyber insurance, professional indemnity insurance etc.</t>
  </si>
  <si>
    <t>2022-05-17 10:52:17.310000+00:00</t>
  </si>
  <si>
    <t>2022-08-25 16:25:05.625000+00:00</t>
  </si>
  <si>
    <t>cont_haG9C4i6J5ULRGifRjqpgLeQqoESI0DGoUsWLej7jWs</t>
  </si>
  <si>
    <t>Pronoti Roy</t>
  </si>
  <si>
    <t>lead_RtkWcf90PD4RhbEo07oWqcSjsZCQsCwgsllKqqQdGo2</t>
  </si>
  <si>
    <t>HyperVerge</t>
  </si>
  <si>
    <t>2022-07-28 11:26:54.520000+00:00</t>
  </si>
  <si>
    <t>2022-08-25 16:23:46.577000+00:00</t>
  </si>
  <si>
    <t>2021-11-30 09:50:33.593000+00:00</t>
  </si>
  <si>
    <t>2022-09-30 07:45:21.270000+00:00</t>
  </si>
  <si>
    <t>2022-07-05 12:53:21.111000+00:00</t>
  </si>
  <si>
    <t>2022-08-26 04:09:10.876000+00:00</t>
  </si>
  <si>
    <t>cont_fnG7bz0QwP9FHPEPpQ3z07I0dC6PzYgGZ5nzvNKSQHv</t>
  </si>
  <si>
    <t>Suresh S</t>
  </si>
  <si>
    <t>lead_eGFVFYklEUKNouC6kIszB5zMoBuJOMu9RiaomCfnO2y</t>
  </si>
  <si>
    <t>GamesKraft</t>
  </si>
  <si>
    <t>2022-07-07 12:45:57.457000+00:00</t>
  </si>
  <si>
    <t>2022-08-25 16:22:32.891000+00:00</t>
  </si>
  <si>
    <t>2022-02-15 23:55:22+00:00</t>
  </si>
  <si>
    <t>Employee Count 480</t>
  </si>
  <si>
    <t>2021-09-02 04:24:41.031000+00:00</t>
  </si>
  <si>
    <t>2022-09-01 18:02:01.749000+00:00</t>
  </si>
  <si>
    <t>2022-07-07 12:46:30.668000+00:00</t>
  </si>
  <si>
    <t>2022-08-25 16:22:40.383000+00:00</t>
  </si>
  <si>
    <t>cont_TC2w9ZnPsKBTBg0XKWbQrD8ogADvPLhjCM2yXIRgHvp</t>
  </si>
  <si>
    <t>Sai Jyothi</t>
  </si>
  <si>
    <t>lead_ABaTJIixWJzCBJf6mViYFqhuQky0RYITZjDyEreQ3t5</t>
  </si>
  <si>
    <t>WeRize</t>
  </si>
  <si>
    <t>2022-06-24 06:11:40.403000+00:00</t>
  </si>
  <si>
    <t>2022-08-25 16:20:46.437000+00:00</t>
  </si>
  <si>
    <t>2021-12-09 09:17:54.709000+00:00</t>
  </si>
  <si>
    <t>2022-09-09 11:38:28.326000+00:00</t>
  </si>
  <si>
    <t>cont_smA8wiavq1K4eyi0KIS1SNQCnAlX7TOLxkw0kg9Pm0g</t>
  </si>
  <si>
    <t>Madhu R</t>
  </si>
  <si>
    <t>100 employees in this group co looking for 1+3 Indian garage - Group co name Fresh Requirement</t>
  </si>
  <si>
    <t>lead_QjJomLSXQvogN4V95JE82yu9taSkxoXq4j786WBWJSq</t>
  </si>
  <si>
    <t>The Indian Garage co(Fresh)</t>
  </si>
  <si>
    <t>2022-07-19 09:30:08.398000+00:00</t>
  </si>
  <si>
    <t>2022-08-25 16:08:16.470000+00:00</t>
  </si>
  <si>
    <t>2022-06-11 14:19:28.336000+00:00</t>
  </si>
  <si>
    <t>2022-10-11 16:30:33.080000+00:00</t>
  </si>
  <si>
    <t>lead_nq7HLZGJvfrP8Wj03g2XSilOmDDqW3O8V4SczUQKeQk</t>
  </si>
  <si>
    <t>GalaxE Solutions</t>
  </si>
  <si>
    <t>2022-04-04 08:56:42.381000+00:00</t>
  </si>
  <si>
    <t>2022-08-25 15:05:59.523000+00:00</t>
  </si>
  <si>
    <t>2022-03-26 15:01:32.909000+00:00</t>
  </si>
  <si>
    <t>2022-08-25 15:05:59.572000+00:00</t>
  </si>
  <si>
    <t>2022-06-24 06:11:18.478000+00:00</t>
  </si>
  <si>
    <t>2022-08-25 16:20:39.105000+00:00</t>
  </si>
  <si>
    <t>lead_JtwgVqx7zVcsEwTHy0eDlSlCEdjddFPCKloVWwOTpFm</t>
  </si>
  <si>
    <t>Nuvento Inc</t>
  </si>
  <si>
    <t>2022-08-18 10:17:46.646000+00:00</t>
  </si>
  <si>
    <t>2022-08-25 14:54:31.446000+00:00</t>
  </si>
  <si>
    <t>religare</t>
  </si>
  <si>
    <t>2022-05-17 16:52:19.423000+00:00</t>
  </si>
  <si>
    <t>2022-10-20 08:32:30.246000+00:00</t>
  </si>
  <si>
    <t>Renewal is in the month of Aug</t>
  </si>
  <si>
    <t>2022-04-05 06:57:37.091000+00:00</t>
  </si>
  <si>
    <t>2022-08-25 15:05:50.252000+00:00</t>
  </si>
  <si>
    <t>2022-07-25 10:04:41.226000+00:00</t>
  </si>
  <si>
    <t>2022-08-25 14:16:05.101000+00:00</t>
  </si>
  <si>
    <t>cont_j6ZGIdb1GjB6EsvGlhgCT05dBMtBfdQh3g6Aw86Fh13</t>
  </si>
  <si>
    <t>lead_iLMvfJrAJROjuSNDk7Iz7I0Qscbw3BOyWXGU3TZt0F8</t>
  </si>
  <si>
    <t>TECSIDEL INDIA PRIVATE LIMITED</t>
  </si>
  <si>
    <t>2022-01-20 07:13:04.504000+00:00</t>
  </si>
  <si>
    <t>2022-08-25 14:13:13.871000+00:00</t>
  </si>
  <si>
    <t>Rakesh TPA</t>
  </si>
  <si>
    <t>2022-01-13 13:57:32.961000+00:00</t>
  </si>
  <si>
    <t>2022-10-19 12:03:45.220000+00:00</t>
  </si>
  <si>
    <t>2022-07-25 10:03:48.053000+00:00</t>
  </si>
  <si>
    <t>2022-08-25 14:15:42.989000+00:00</t>
  </si>
  <si>
    <t>2022-07-25 10:04:14.107000+00:00</t>
  </si>
  <si>
    <t>2022-08-25 14:15:52.997000+00:00</t>
  </si>
  <si>
    <t>cont_vPShCAuB2XKbHXTUodaZ1ZvlO54vIlL7p9n3bhIRR4U</t>
  </si>
  <si>
    <t>Rajeev (Ranjan) Kunwar</t>
  </si>
  <si>
    <t>lead_PRWuCMWiPgNs50N6JQscpJ7FUrgErr2emKx5fXY04gm</t>
  </si>
  <si>
    <t>EvolveBPM, LLC</t>
  </si>
  <si>
    <t>Vishnu Veeramani</t>
  </si>
  <si>
    <t>2022-08-24 05:55:44.538000+00:00</t>
  </si>
  <si>
    <t>2022-08-25 07:37:22.357000+00:00</t>
  </si>
  <si>
    <t>ICICI lombard</t>
  </si>
  <si>
    <t>user_hYneJegkOPVKmVrtUbBOUXxrjYMTRntZlRehPSnApep</t>
  </si>
  <si>
    <t>2022-03-30 05:14:53.350000+00:00</t>
  </si>
  <si>
    <t>2022-10-20 11:43:56.837000+00:00</t>
  </si>
  <si>
    <t>D &amp; O Policy</t>
  </si>
  <si>
    <t>lead_CzT4w7CWhZUUkXh7MVqvMmEOPHn9UpJSjDcMCw4PYO1</t>
  </si>
  <si>
    <t>SOLOCO GLOBAL INDIA PRIVATE LIMITED</t>
  </si>
  <si>
    <t>2022-05-18 05:24:58.850000+00:00</t>
  </si>
  <si>
    <t>2022-08-25 10:08:01.832000+00:00</t>
  </si>
  <si>
    <t>Komal Chougale; Siddharth Angolkar</t>
  </si>
  <si>
    <t>2021-08-30 04:40:46.516000+00:00</t>
  </si>
  <si>
    <t>2022-10-20 09:10:29.117000+00:00</t>
  </si>
  <si>
    <t>lead_BnGAjpRxAguzuwT6W8aw6IuqdqeOpIWxIXJgFdIVXGu</t>
  </si>
  <si>
    <t>BSA CORPORATION LIMITED</t>
  </si>
  <si>
    <t>2022-08-03 12:22:32.488000+00:00</t>
  </si>
  <si>
    <t>2022-08-25 08:37:44.595000+00:00</t>
  </si>
  <si>
    <t>2020-08-26 02:33:00+00:00</t>
  </si>
  <si>
    <t>2020-12-06 09:47:23.622000+00:00</t>
  </si>
  <si>
    <t>2022-09-16 10:29:46.234000+00:00</t>
  </si>
  <si>
    <t>2022-08-11 10:15:57.237000+00:00</t>
  </si>
  <si>
    <t>2022-08-25 07:36:08.498000+00:00</t>
  </si>
  <si>
    <t>cont_Vc972L8JfiFcUscj5kEfvctnfG2a4THYscUYPQRWyUZ</t>
  </si>
  <si>
    <t>Ridhi Shah</t>
  </si>
  <si>
    <t>40 employees july 31st Edelwise Broker - pazzcare - since 1 year Mr stevan - Decision maker 1+3 3 lakhs - SI</t>
  </si>
  <si>
    <t>lead_9hDkYXDRlQSdA3Lb1rCjsTHB5SUNLTE1fLoV6TLBvUF</t>
  </si>
  <si>
    <t>Foxbox Retail</t>
  </si>
  <si>
    <t>2022-07-19 05:44:06.723000+00:00</t>
  </si>
  <si>
    <t>2022-08-25 06:15:21.462000+00:00</t>
  </si>
  <si>
    <t>Pazzcare</t>
  </si>
  <si>
    <t>2022-07-12 04:11:11.779000+00:00</t>
  </si>
  <si>
    <t>2022-09-29 15:17:12.132000+00:00</t>
  </si>
  <si>
    <t>cont_xDnK3FAoxMaAzMg9OI5IzIuhR5meuUjJEyKTD4lcAHU</t>
  </si>
  <si>
    <t>Rajeev Ranjan</t>
  </si>
  <si>
    <t>2022-08-02 11:31:03.582000+00:00</t>
  </si>
  <si>
    <t>2022-08-25 07:34:47.617000+00:00</t>
  </si>
  <si>
    <t>cont_qb7b0UhmbxN8ivBn1ttlPLCiScNMv4LsTnGljP1UI8B</t>
  </si>
  <si>
    <t>Josna Vimal</t>
  </si>
  <si>
    <t>lead_SFLObzv7AI5ps7PGScdTcoGn2E4shugC68IJmDfPbi6</t>
  </si>
  <si>
    <t>Open Financial Technologies</t>
  </si>
  <si>
    <t>2022-06-21 12:35:57.668000+00:00</t>
  </si>
  <si>
    <t>2022-08-25 04:45:21.158000+00:00</t>
  </si>
  <si>
    <t>2021-12-09 09:18:07.685000+00:00</t>
  </si>
  <si>
    <t>2022-09-07 06:24:03.763000+00:00</t>
  </si>
  <si>
    <t>lead_UhhnbWkTp2hTS9Zs49hsZQOY2vw3m57ahxaABSGkQS4</t>
  </si>
  <si>
    <t>Cotecna Inspection Pvt Ltd</t>
  </si>
  <si>
    <t>2022-07-26 07:28:30.676000+00:00</t>
  </si>
  <si>
    <t>2022-08-25 05:56:48.166000+00:00</t>
  </si>
  <si>
    <t>2021-11-17 01:30:03.218000+00:00</t>
  </si>
  <si>
    <t>2022-10-20 10:21:52.948000+00:00</t>
  </si>
  <si>
    <t>2022-07-15 07:28:09.562000+00:00</t>
  </si>
  <si>
    <t>2022-08-25 05:56:37.720000+00:00</t>
  </si>
  <si>
    <t>2022-06-21 12:34:42.881000+00:00</t>
  </si>
  <si>
    <t>2022-08-25 04:44:57.777000+00:00</t>
  </si>
  <si>
    <t>cont_wxXk0Oxk81VDLK8Eh21UkOMFltDJwINN728tVKdAA50</t>
  </si>
  <si>
    <t>Dharmendra Tiwari</t>
  </si>
  <si>
    <t>lead_3JjBXwVrbIyt7q4QLI7I9fFFaFit5yF6WzSWolMgZt5</t>
  </si>
  <si>
    <t>BEYOND KEY SYSTEMS PRIVATE LIMITED</t>
  </si>
  <si>
    <t>2022-07-12 04:43:13.897000+00:00</t>
  </si>
  <si>
    <t>2022-08-25 04:37:49.647000+00:00</t>
  </si>
  <si>
    <t>Indore</t>
  </si>
  <si>
    <t>IT Services &amp; IT Consulting; Professional Services</t>
  </si>
  <si>
    <t>2021-08-25 11:24:16.122000+00:00</t>
  </si>
  <si>
    <t>2022-10-10 07:35:28.053000+00:00</t>
  </si>
  <si>
    <t>lead_R0X9AZxCbxqMrpnjTvHoUOM5oQc7ywp7IcYTURXq1oa</t>
  </si>
  <si>
    <t>Classplus</t>
  </si>
  <si>
    <t>2022-07-08 09:23:13.544000+00:00</t>
  </si>
  <si>
    <t>2022-08-25 04:34:57.289000+00:00</t>
  </si>
  <si>
    <t>AM Ops - Abhishek.wahane</t>
  </si>
  <si>
    <t>2022-02-14 06:44:19.761000+00:00</t>
  </si>
  <si>
    <t>2022-09-12 17:00:15.014000+00:00</t>
  </si>
  <si>
    <t>cont_PSjCbiMsqj0Iy2k2zRTXPhOEaXxCTERNcjR2QUWexVt</t>
  </si>
  <si>
    <t>Subhasish Sircar</t>
  </si>
  <si>
    <t>GMC- Renewal, August. Marsh is the current broker</t>
  </si>
  <si>
    <t>lead_Yf449qeevOjU3hOv6zrn8YoJ6aO7YWbGAsqO9GJSv7n</t>
  </si>
  <si>
    <t>Health Vectors</t>
  </si>
  <si>
    <t>2022-07-11 07:17:25.795000+00:00</t>
  </si>
  <si>
    <t>2022-08-24 13:56:45.495000+00:00</t>
  </si>
  <si>
    <t>2022-02-04 11:11:15.234000+00:00</t>
  </si>
  <si>
    <t>2022-09-26 08:58:38.904000+00:00</t>
  </si>
  <si>
    <t>Lost due to higher quote</t>
  </si>
  <si>
    <t>2022-07-18 07:19:01.063000+00:00</t>
  </si>
  <si>
    <t>2022-08-24 11:42:28.231000+00:00</t>
  </si>
  <si>
    <t>cont_sgBjhFRJyiYX8PJovRInNFKalMn3BMQLo1bYdmANnXy</t>
  </si>
  <si>
    <t>Jyoti Todkar</t>
  </si>
  <si>
    <t>400 emps - Self only policy, 2L coverage - no quotes</t>
  </si>
  <si>
    <t>lead_3lQVmWqk34oQIelHcZL1vaoAwvPnvc4Wk32VYvHKMvK</t>
  </si>
  <si>
    <t>Victorious Kidss Educares</t>
  </si>
  <si>
    <t>2022-06-27 06:05:34.673000+00:00</t>
  </si>
  <si>
    <t>2022-08-24 05:52:23.615000+00:00</t>
  </si>
  <si>
    <t>2022-05-06 15:00:42.190000+00:00</t>
  </si>
  <si>
    <t>2022-08-27 07:38:55.376000+00:00</t>
  </si>
  <si>
    <t>OPD - Aditya Birla</t>
  </si>
  <si>
    <t>lead_J2MQRNuwydrnfrXVpUAcAdjn8AXvWJJVWnaO5EXt6A3</t>
  </si>
  <si>
    <t>H1</t>
  </si>
  <si>
    <t>2022-07-14 10:34:50.765000+00:00</t>
  </si>
  <si>
    <t>2022-08-24 05:35:46.107000+00:00</t>
  </si>
  <si>
    <t>2021-09-01 02:05:45.036000+00:00</t>
  </si>
  <si>
    <t>2022-09-07 09:18:21.827000+00:00</t>
  </si>
  <si>
    <t>GPA - 24th AUg</t>
  </si>
  <si>
    <t>lead_2cG2CrUZ5rYunrSXILmU5xWowDl2QxccB39v5qA3Njh</t>
  </si>
  <si>
    <t>InterMiles (Jet Privilege Pvt. Ltd)</t>
  </si>
  <si>
    <t>2022-07-04 05:16:50.807000+00:00</t>
  </si>
  <si>
    <t>2022-08-24 04:57:22.463000+00:00</t>
  </si>
  <si>
    <t>2021-11-17 01:30:06.611000+00:00</t>
  </si>
  <si>
    <t>2022-09-16 07:29:39.378000+00:00</t>
  </si>
  <si>
    <t>cont_cSgA6FhuWz12kTZ3hkwxX2me3DM2RhC7s64bRUEA8wF</t>
  </si>
  <si>
    <t>Neeraj Baluni</t>
  </si>
  <si>
    <t>GMC - Parental policy</t>
  </si>
  <si>
    <t>2022-07-05 08:18:08.513000+00:00</t>
  </si>
  <si>
    <t>2022-08-24 04:57:07.952000+00:00</t>
  </si>
  <si>
    <t>8/15/22</t>
  </si>
  <si>
    <t>cont_cT7P0qpOBLxx41WkIOSmm9PeEMMvVkmvJylBQFziObf</t>
  </si>
  <si>
    <t>Arthur Michael</t>
  </si>
  <si>
    <t>lead_sxD8JelX9TgQOKw2gM4mNdW2XYyragyfQJbAdQN3S5B</t>
  </si>
  <si>
    <t>Pentland Brands</t>
  </si>
  <si>
    <t>2022-08-01 12:36:38.732000+00:00</t>
  </si>
  <si>
    <t>2022-08-23 12:58:11.970000+00:00</t>
  </si>
  <si>
    <t>2021-09-29 12:33:55.838000+00:00</t>
  </si>
  <si>
    <t>2022-10-14 11:49:00.291000+00:00</t>
  </si>
  <si>
    <t>Retail policy / -to be converted to a group policy</t>
  </si>
  <si>
    <t>lead_1P6gtrhSiad2Qoq4yzKpWDlDCEqkIpJHA6hvBk5cSzL</t>
  </si>
  <si>
    <t>Versa control</t>
  </si>
  <si>
    <t>2022-08-05 10:36:13.071000+00:00</t>
  </si>
  <si>
    <t>2022-08-23 13:04:13.709000+00:00</t>
  </si>
  <si>
    <t>2022-03-07 17:00:57.046000+00:00</t>
  </si>
  <si>
    <t>2022-09-05 12:15:10.092000+00:00</t>
  </si>
  <si>
    <t>GMC  Renewal - 24th Aug 1+3 policy 100 + employees covid policy as well</t>
  </si>
  <si>
    <t>2022-07-04 05:15:37.435000+00:00</t>
  </si>
  <si>
    <t>2022-08-24 04:56:58.159000+00:00</t>
  </si>
  <si>
    <t>cont_C1NHfPQq8nKVukSMUPP6fa9jrqzRa65fYk17dGnR0Bd</t>
  </si>
  <si>
    <t>Rohit Chauhan</t>
  </si>
  <si>
    <t>lead_4QJu1l9sklNwLP5Uuzm6EvD1WSrfPktyMsnCnwCpLwK</t>
  </si>
  <si>
    <t>Webware.io</t>
  </si>
  <si>
    <t>2022-07-12 10:18:25.404000+00:00</t>
  </si>
  <si>
    <t>2022-08-23 12:50:34.040000+00:00</t>
  </si>
  <si>
    <t>2022-07-11 10:30:00+00:00</t>
  </si>
  <si>
    <t>AM - Manali Wagh</t>
  </si>
  <si>
    <t>Internal reference</t>
  </si>
  <si>
    <t>2022-07-11 10:31:51.630000+00:00</t>
  </si>
  <si>
    <t>2022-09-28 07:42:35.731000+00:00</t>
  </si>
  <si>
    <t>cont_V71DreUM8j6VG8K86MQYCqBe0ukKFg3DPban5KnrVdA</t>
  </si>
  <si>
    <t>Nilesh Bhole</t>
  </si>
  <si>
    <t>lead_lagQ7fIGE5gb5wlNIaX6C7SWoriyXgOe2T8lJkB5vUu</t>
  </si>
  <si>
    <t>Indoco remedies Pvt Ltd</t>
  </si>
  <si>
    <t>2022-07-25 06:34:08.595000+00:00</t>
  </si>
  <si>
    <t>2022-08-23 12:15:34.460000+00:00</t>
  </si>
  <si>
    <t>2020-09-01 07:17:05+00:00</t>
  </si>
  <si>
    <t>2020-12-06 09:49:24.041000+00:00</t>
  </si>
  <si>
    <t>2022-08-23 12:16:14.654000+00:00</t>
  </si>
  <si>
    <t>GMC Renewal - follow up for data on 10th Aug</t>
  </si>
  <si>
    <t>2022-07-25 06:33:18.617000+00:00</t>
  </si>
  <si>
    <t>2022-08-23 12:15:28.984000+00:00</t>
  </si>
  <si>
    <t>2022-07-14 10:33:59.222000+00:00</t>
  </si>
  <si>
    <t>2022-08-23 12:10:06.729000+00:00</t>
  </si>
  <si>
    <t>2022-05-31 07:00:49.634000+00:00</t>
  </si>
  <si>
    <t>2022-08-23 12:09:54.844000+00:00</t>
  </si>
  <si>
    <t>Top up</t>
  </si>
  <si>
    <t>2022-07-14 10:33:44.044000+00:00</t>
  </si>
  <si>
    <t>2022-08-23 12:10:01.494000+00:00</t>
  </si>
  <si>
    <t>cont_gjyjLG0V85rpdn4Knun4tBRIGkcrdnL31PhkaCN3jlA</t>
  </si>
  <si>
    <t>Apala Bardhan</t>
  </si>
  <si>
    <t>lead_4w9UHdkhimFhB6D7PzKCvYiVTJLBPiClqY3CWi68SEd</t>
  </si>
  <si>
    <t>Microtalk Communications Private Limited</t>
  </si>
  <si>
    <t>2022-01-20 11:53:50.347000+00:00</t>
  </si>
  <si>
    <t>2022-08-23 11:03:38.680000+00:00</t>
  </si>
  <si>
    <t>2022-01-13 14:41:50+00:00</t>
  </si>
  <si>
    <t>Employee Count</t>
  </si>
  <si>
    <t>2022-01-13 14:42:56.365000+00:00</t>
  </si>
  <si>
    <t>2022-10-12 07:59:15.240000+00:00</t>
  </si>
  <si>
    <t>cont_5Vk3bo4FIccUFoAMbMMbJ8JpXcIQpDciAdL6mOL1CZL</t>
  </si>
  <si>
    <t>Evelyn Lopez</t>
  </si>
  <si>
    <t>GMC (Policy)</t>
  </si>
  <si>
    <t>lead_oQOppWIJWTSMymadCz12ho7lJlTjEjNgLllDkiB9XL8</t>
  </si>
  <si>
    <t>Hager</t>
  </si>
  <si>
    <t>2022-07-18 06:25:18.922000+00:00</t>
  </si>
  <si>
    <t>2022-08-23 10:14:12.490000+00:00</t>
  </si>
  <si>
    <t>ABM Leads</t>
  </si>
  <si>
    <t>2021-05-03 10:53:34.953000+00:00</t>
  </si>
  <si>
    <t>2022-10-10 07:33:53.264000+00:00</t>
  </si>
  <si>
    <t>Parental Policy (Renewal)</t>
  </si>
  <si>
    <t>2022-07-18 06:27:55.094000+00:00</t>
  </si>
  <si>
    <t>2022-08-23 10:14:22.558000+00:00</t>
  </si>
  <si>
    <t>cont_5UjVyeaGi8w5Y0NZfkyLLlXweOk5zDYv9Vm0Rl90UP2</t>
  </si>
  <si>
    <t>Harshadip Dongare</t>
  </si>
  <si>
    <t>lead_wScmgjHixy5Lo8K3u4vxJMxtspuitVN7LDJd7yCLAtJ</t>
  </si>
  <si>
    <t>Imperial Martor Engine Tubes Pvt. Ltd.</t>
  </si>
  <si>
    <t>2022-08-17 07:20:26.271000+00:00</t>
  </si>
  <si>
    <t>2022-08-23 07:53:20.035000+00:00</t>
  </si>
  <si>
    <t>2020-12-06 09:46:36.602000+00:00</t>
  </si>
  <si>
    <t>2022-09-06 12:04:23.327000+00:00</t>
  </si>
  <si>
    <t>cont_P6bviavam70YHOAZH7wWfpDatZtCCqxbg5qCNreIr1S</t>
  </si>
  <si>
    <t>Shikha Gangwar</t>
  </si>
  <si>
    <t>lead_T6doG0hgF1hz0dV2KKqtIYNEPzOsf7H8R8Ke4GkW5ew</t>
  </si>
  <si>
    <t>GlobalStep (Fresh)</t>
  </si>
  <si>
    <t>2022-05-05 08:32:54.542000+00:00</t>
  </si>
  <si>
    <t>2022-08-23 10:11:20.209000+00:00</t>
  </si>
  <si>
    <t>2021-11-17 10:54:58.118000+00:00</t>
  </si>
  <si>
    <t>2022-10-10 12:18:20.921000+00:00</t>
  </si>
  <si>
    <t>2022-08-17 07:20:45.206000+00:00</t>
  </si>
  <si>
    <t>2022-08-23 07:52:54.982000+00:00</t>
  </si>
  <si>
    <t>cont_OkjqOUXd55EBN1T0erTNJycAkbhpmMzAh4zFBbX3OC5</t>
  </si>
  <si>
    <t>Shreya Potdar</t>
  </si>
  <si>
    <t>lead_r25kxTI4EhFKNDHHOl22x53sn8hy1i88Y323j9hYpaL</t>
  </si>
  <si>
    <t>Sutlej Textiles</t>
  </si>
  <si>
    <t>2022-07-06 05:45:20.869000+00:00</t>
  </si>
  <si>
    <t>2022-08-23 06:43:28.072000+00:00</t>
  </si>
  <si>
    <t>2020-12-14 05:45:03.958000+00:00</t>
  </si>
  <si>
    <t>2022-09-14 07:01:41.658000+00:00</t>
  </si>
  <si>
    <t>2022-07-06 05:46:00.626000+00:00</t>
  </si>
  <si>
    <t>2022-08-23 06:43:38.911000+00:00</t>
  </si>
  <si>
    <t>lead_j6C8ZkP0mGUiUn8RFcwChN9kCgysQJjAXs9FATuHm09</t>
  </si>
  <si>
    <t>Gloinnt Solutions Pvt. ltd.</t>
  </si>
  <si>
    <t>2022-08-18 09:36:27.564000+00:00</t>
  </si>
  <si>
    <t>2022-08-23 07:46:43.010000+00:00</t>
  </si>
  <si>
    <t>2021-09-13 16:51:14+00:00</t>
  </si>
  <si>
    <t>2021-09-13 16:53:59.737000+00:00</t>
  </si>
  <si>
    <t>2022-09-27 04:51:33.956000+00:00</t>
  </si>
  <si>
    <t>lead_pNSJH9FIdZlhN4gqKkzvu3t7Rw8a6PorkWBfrS7wh7X</t>
  </si>
  <si>
    <t>SpurTree Technologies</t>
  </si>
  <si>
    <t>2022-07-04 07:54:53.117000+00:00</t>
  </si>
  <si>
    <t>2022-08-23 06:33:02.378000+00:00</t>
  </si>
  <si>
    <t>2022-05-31 19:25:07.924000+00:00</t>
  </si>
  <si>
    <t>2022-08-23 06:35:03.405000+00:00</t>
  </si>
  <si>
    <t>cont_xp7EmI2VDogQlwib9XTeWFE8TylR9qUkW81ixwiFal9</t>
  </si>
  <si>
    <t>Swapnil Bhoskar</t>
  </si>
  <si>
    <t>lead_0UPDogduPhLEk9ltObxC9ki5mvf2jufbROcBLOuCEAQ</t>
  </si>
  <si>
    <t>Pragmasys Consulting LLP</t>
  </si>
  <si>
    <t>2022-08-22 14:04:56.365000+00:00</t>
  </si>
  <si>
    <t>2022-08-23 06:23:46.823000+00:00</t>
  </si>
  <si>
    <t>2022-05-18 04:35:07.490000+00:00</t>
  </si>
  <si>
    <t>2022-10-11 11:05:42.966000+00:00</t>
  </si>
  <si>
    <t>GPA- 5 lakhs</t>
  </si>
  <si>
    <t>2022-01-05 10:20:12.330000+00:00</t>
  </si>
  <si>
    <t>2022-08-23 06:30:56.031000+00:00</t>
  </si>
  <si>
    <t>GPA-Essae GEARS</t>
  </si>
  <si>
    <t>lead_mkC2Vgv4sduhe9j7iiZG7wLKOHsWwNY2mQbiMhTLQXf</t>
  </si>
  <si>
    <t>ESSAE DIGITRONICS PVT LTD</t>
  </si>
  <si>
    <t>2022-08-08 12:20:55.027000+00:00</t>
  </si>
  <si>
    <t>2022-08-23 06:21:35.893000+00:00</t>
  </si>
  <si>
    <t>2022-03-14 02:46:44.131000+00:00</t>
  </si>
  <si>
    <t>2022-10-03 09:37:55.991000+00:00</t>
  </si>
  <si>
    <t>GMC- Essae GEARS</t>
  </si>
  <si>
    <t>2022-08-08 12:19:37.045000+00:00</t>
  </si>
  <si>
    <t>2022-08-23 06:21:22.858000+00:00</t>
  </si>
  <si>
    <t>GPA- Essae DIGITRONICS</t>
  </si>
  <si>
    <t>2022-08-08 12:18:33.849000+00:00</t>
  </si>
  <si>
    <t>2022-08-23 06:21:10.012000+00:00</t>
  </si>
  <si>
    <t>cont_DurFNyKycohHg5IIzbzQqOAIO9uOJLiW5VearMRAZ5c</t>
  </si>
  <si>
    <t>Rajesh N B</t>
  </si>
  <si>
    <t>GMC - 200 employees, looking for 1 + 1 policy August renewal</t>
  </si>
  <si>
    <t>lead_sOJ6UbmbRd2jCG6siL1JNNVQzwAAxKiHwdHwblI9JiC</t>
  </si>
  <si>
    <t>Featherlite</t>
  </si>
  <si>
    <t>2022-06-22 11:28:28.788000+00:00</t>
  </si>
  <si>
    <t>2022-08-23 03:20:20.432000+00:00</t>
  </si>
  <si>
    <t>2022-04-03 18:11:02.293000+00:00</t>
  </si>
  <si>
    <t>2022-09-20 09:15:31.833000+00:00</t>
  </si>
  <si>
    <t>GMC - 5 lakh CD balance</t>
  </si>
  <si>
    <t>2022-07-21 05:30:37.441000+00:00</t>
  </si>
  <si>
    <t>2022-08-23 04:39:03.253000+00:00</t>
  </si>
  <si>
    <t>GMC- Essae DIGITRONICS</t>
  </si>
  <si>
    <t>2022-08-08 12:17:36.006000+00:00</t>
  </si>
  <si>
    <t>2022-08-23 06:20:52.902000+00:00</t>
  </si>
  <si>
    <t>cont_mPfQZSx8DSwOaatVSbS9HdICIvJiIaNB2rM80tBQpd5</t>
  </si>
  <si>
    <t>Vaishali Sawant</t>
  </si>
  <si>
    <t>lead_nu0Y1m9anBPCI6dAGeUzsXXuEu5BpylcIAcQ137dH6V</t>
  </si>
  <si>
    <t>AZELIS INDIA PRIVATE LIMITED</t>
  </si>
  <si>
    <t>2022-06-15 10:09:04.114000+00:00</t>
  </si>
  <si>
    <t>2022-08-23 01:35:25.876000+00:00</t>
  </si>
  <si>
    <t>2022-03-28 08:09:55.556000+00:00</t>
  </si>
  <si>
    <t>2022-10-10 07:35:17.335000+00:00</t>
  </si>
  <si>
    <t>lead_xgDnL2nj5gggyxu21jrYZeGfS9bV8FWZb5WXV5jtW7R</t>
  </si>
  <si>
    <t>Arwade Infrastructure Limited</t>
  </si>
  <si>
    <t>2022-08-20 07:16:27.528000+00:00</t>
  </si>
  <si>
    <t>2022-08-23 02:06:38.284000+00:00</t>
  </si>
  <si>
    <t>July; June</t>
  </si>
  <si>
    <t>2020-12-06 09:48:16.815000+00:00</t>
  </si>
  <si>
    <t>2022-09-23 04:10:55.033000+00:00</t>
  </si>
  <si>
    <t>2022-06-15 10:00:34.298000+00:00</t>
  </si>
  <si>
    <t>2022-08-23 01:35:16.588000+00:00</t>
  </si>
  <si>
    <t>cont_Z15IoTaADSQfB7DtxBXapoPO3GpNdXL2FfeXPx28yKb</t>
  </si>
  <si>
    <t>Divya Puri</t>
  </si>
  <si>
    <t>lead_XQ3jPwoNIQPFzMMjyTNUx2iGRVS3DLKVSq6eEPicn1R</t>
  </si>
  <si>
    <t>Block8 Technologies</t>
  </si>
  <si>
    <t>2022-06-20 09:14:17.592000+00:00</t>
  </si>
  <si>
    <t>2022-08-22 14:25:11.221000+00:00</t>
  </si>
  <si>
    <t>2022-01-03 11:29:45+00:00</t>
  </si>
  <si>
    <t>2022-01-03 11:32:30.011000+00:00</t>
  </si>
  <si>
    <t>2022-09-09 10:02:50.663000+00:00</t>
  </si>
  <si>
    <t>cont_JvMrOAnXNYS85rkFOWFeKAsCrGxK9Zodc978JIczEGy</t>
  </si>
  <si>
    <t>Prasan Das</t>
  </si>
  <si>
    <t>24 lakh is L1 quote recieved from other broker</t>
  </si>
  <si>
    <t>lead_fjseqKcRTRu3msAtpua9N62Pcq7Lvy5McO4avhUbEaW</t>
  </si>
  <si>
    <t>Chingari</t>
  </si>
  <si>
    <t>2022-05-04 08:03:37.775000+00:00</t>
  </si>
  <si>
    <t>2022-08-22 22:56:42.912000+00:00</t>
  </si>
  <si>
    <t>Star Health</t>
  </si>
  <si>
    <t>2021-07-29 13:52:46.057000+00:00</t>
  </si>
  <si>
    <t>2022-09-07 03:52:11.534000+00:00</t>
  </si>
  <si>
    <t>cont_pmgflTpbp1S5uZZKK2YrJF10Eo59SLjR0HWna0WTjMS</t>
  </si>
  <si>
    <t>Radha Pradhan</t>
  </si>
  <si>
    <t>Too late for initiating the discussion.</t>
  </si>
  <si>
    <t>lead_W2SaJdrwHt8cYd3jQV7y4ZmuQ3r5kswX9wHLYB7H6tP</t>
  </si>
  <si>
    <t>C-Edge Technologies Limited</t>
  </si>
  <si>
    <t>2022-08-02 06:18:31.346000+00:00</t>
  </si>
  <si>
    <t>2022-08-22 14:33:13.864000+00:00</t>
  </si>
  <si>
    <t>2021-11-17 01:30:01.845000+00:00</t>
  </si>
  <si>
    <t>2022-09-01 11:59:19.192000+00:00</t>
  </si>
  <si>
    <t>cont_goO3nHVmJS5piwWIkK2ANmNpGJT16JR4Cbys1hvwDxx</t>
  </si>
  <si>
    <t>Poonam</t>
  </si>
  <si>
    <t>GMC 17th aug.... 3 lakhs 5 laks - 1+3. 1+5 380 instrumess - relicare good Experience so far since 1 year. with current broker..</t>
  </si>
  <si>
    <t>2022-08-03 11:28:29.210000+00:00</t>
  </si>
  <si>
    <t>2022-08-22 12:11:31.382000+00:00</t>
  </si>
  <si>
    <t>cont_BzLlvabygJUfsStBMnkViepsIcSVXBrjH2FRUJV4ltC</t>
  </si>
  <si>
    <t>Pranesh Choudhary</t>
  </si>
  <si>
    <t>lead_AC0RkCbJ7o3yjRmbE1HmgZcqdyp9v48Sa2JuKmn3xT0</t>
  </si>
  <si>
    <t>BECIS - Commercial Industrial Solutions</t>
  </si>
  <si>
    <t>2022-06-01 08:49:05.037000+00:00</t>
  </si>
  <si>
    <t>2022-08-22 14:16:33.688000+00:00</t>
  </si>
  <si>
    <t>2022-04-07 08:51:53.799000+00:00</t>
  </si>
  <si>
    <t>2022-08-22 14:22:39.757000+00:00</t>
  </si>
  <si>
    <t>cont_6WTkkBwQXqY5nEWJcjg5AMxzZRN7OTxye2IDb1vjbl0</t>
  </si>
  <si>
    <t>Nithin Murali</t>
  </si>
  <si>
    <t>GMC-renewal</t>
  </si>
  <si>
    <t>lead_7nHnalGwZ2tE49MYZIYZyfbOgl8HFrux8qQwOIJFTMD</t>
  </si>
  <si>
    <t>Deepnetsoft Solutions Pvt. Ltd.</t>
  </si>
  <si>
    <t>2022-06-03 11:08:46.282000+00:00</t>
  </si>
  <si>
    <t>2022-08-22 13:40:22.916000+00:00</t>
  </si>
  <si>
    <t>Kochi</t>
  </si>
  <si>
    <t>2022-06-03 10:48:15.268000+00:00</t>
  </si>
  <si>
    <t>2022-09-21 10:48:29.795000+00:00</t>
  </si>
  <si>
    <t>cont_6WJVZacPpuRT0tbkWVBs0BowgpeJYoIiaBaGu0NMth8</t>
  </si>
  <si>
    <t>sandeep</t>
  </si>
  <si>
    <t>lead_YIyUwaKqEo4HtXADd0LEWdZPSUTf3LqcepibVjxHqeZ</t>
  </si>
  <si>
    <t>Estuate Software</t>
  </si>
  <si>
    <t>2022-05-30 10:17:25.975000+00:00</t>
  </si>
  <si>
    <t>2022-08-22 12:00:08.910000+00:00</t>
  </si>
  <si>
    <t>Prudent</t>
  </si>
  <si>
    <t>2022-05-06 10:48:23.051000+00:00</t>
  </si>
  <si>
    <t>2022-10-10 02:58:43.134000+00:00</t>
  </si>
  <si>
    <t>2022-05-30 10:19:01.596000+00:00</t>
  </si>
  <si>
    <t>2022-08-22 12:00:20.858000+00:00</t>
  </si>
  <si>
    <t>cont_Vdj6AvgmhKRlreiX4MGMwRDKk6NsSVveraEzdo97i2Q</t>
  </si>
  <si>
    <t>Bharat Rahane</t>
  </si>
  <si>
    <t>lead_MBmOBv4RPJhbNeMjzSTyudxkFbI0GyY4CXyHZxqTFgX</t>
  </si>
  <si>
    <t>GFI Informatique/MGS</t>
  </si>
  <si>
    <t>2022-06-27 07:53:24.183000+00:00</t>
  </si>
  <si>
    <t>2022-08-22 11:23:19.304000+00:00</t>
  </si>
  <si>
    <t>2021-08-17 06:10:18.097000+00:00</t>
  </si>
  <si>
    <t>2022-09-08 06:43:28.491000+00:00</t>
  </si>
  <si>
    <t>cont_bPry6gWW1bNafyVk0Afdf6Kl7kOsr3SmBsM92zrWz3Y</t>
  </si>
  <si>
    <t>Ragunath Chandran</t>
  </si>
  <si>
    <t>lead_HEMnug7LDedDBcV40uETHfbSbNIrKL6980xzulGGV6E</t>
  </si>
  <si>
    <t>Eswari Global ( Renewal , 26th Aug )</t>
  </si>
  <si>
    <t>2022-06-14 12:38:39.619000+00:00</t>
  </si>
  <si>
    <t>2022-08-22 09:01:10.016000+00:00</t>
  </si>
  <si>
    <t>2022-05-31 16:30:49.954000+00:00</t>
  </si>
  <si>
    <t>2022-08-26 08:53:54.088000+00:00</t>
  </si>
  <si>
    <t>1+3  Max Bupa</t>
  </si>
  <si>
    <t>lead_ont2QLCyp23uwPj9UDjQQj3b5w9iQmwkx8quZ7aQc3W</t>
  </si>
  <si>
    <t>FLASH ELECTRONICS (I) PVT LTD</t>
  </si>
  <si>
    <t>2022-08-01 12:23:03.222000+00:00</t>
  </si>
  <si>
    <t>2022-08-22 09:09:00.577000+00:00</t>
  </si>
  <si>
    <t>Affiliate; Inbound</t>
  </si>
  <si>
    <t>2020-12-06 09:48:39.180000+00:00</t>
  </si>
  <si>
    <t>2022-10-10 07:34:47.226000+00:00</t>
  </si>
  <si>
    <t>2022-06-27 06:47:01.805000+00:00</t>
  </si>
  <si>
    <t>2022-08-22 11:23:01.499000+00:00</t>
  </si>
  <si>
    <t>cont_BluEmuBBUBYbwUeXYqQdxAzD77utLHEzPr1wQSUJHp0</t>
  </si>
  <si>
    <t>Merlin Mathew</t>
  </si>
  <si>
    <t>He will talk to management and confirm the participation. they have gone aehad with another</t>
  </si>
  <si>
    <t>lead_L4gl4UbbTgsVeKUo9ycn6OlI1g3U6SyCvtlrJFHnzq7</t>
  </si>
  <si>
    <t>Milaap Social Ventures India Pvt Ltd</t>
  </si>
  <si>
    <t>2022-05-24 11:47:51.033000+00:00</t>
  </si>
  <si>
    <t>2022-08-22 07:33:26.561000+00:00</t>
  </si>
  <si>
    <t>2022-04-28 07:26:26.712000+00:00</t>
  </si>
  <si>
    <t>2022-09-05 05:31:15.249000+00:00</t>
  </si>
  <si>
    <t>Prasoon Mishra</t>
  </si>
  <si>
    <t>cont_AMqdU91kUSql1QmPOkao6HLZfuBTFNQDiEVvESNiFOQ</t>
  </si>
  <si>
    <t>Anshu Singh</t>
  </si>
  <si>
    <t>lead_tnaPjVcsHBnItSNt0gAhEQ45KpMYNy7A4i430rQ02LA</t>
  </si>
  <si>
    <t>On Move (Zast Logisolutions)</t>
  </si>
  <si>
    <t>user_RYbBTp8BVWNa7ppiOz6QVJMGK0exHsFmc5uCLn34ODZ</t>
  </si>
  <si>
    <t>2022-07-05 09:41:58.952000+00:00</t>
  </si>
  <si>
    <t>2022-08-22 07:04:36.799000+00:00</t>
  </si>
  <si>
    <t>2022-02-12 15:39:11.705000+00:00</t>
  </si>
  <si>
    <t>2022-09-01 11:19:53.654000+00:00</t>
  </si>
  <si>
    <t>2022-07-05 09:39:58.069000+00:00</t>
  </si>
  <si>
    <t>2022-08-22 07:04:49.193000+00:00</t>
  </si>
  <si>
    <t>8/17/22</t>
  </si>
  <si>
    <t>cont_ln5gduIn0X8aMYQNn0M2YwES4QX2ijUZhfu4M5soMH1</t>
  </si>
  <si>
    <t>Prakash Bhojwani</t>
  </si>
  <si>
    <t>lead_uZ1CNyGeqrNFC6NON4EtQRwaQoh9xoeMrWZnv3ps4rM</t>
  </si>
  <si>
    <t>Speciality Sintered Products</t>
  </si>
  <si>
    <t>2022-05-30 07:11:09.678000+00:00</t>
  </si>
  <si>
    <t>2022-08-22 07:03:00.853000+00:00</t>
  </si>
  <si>
    <t>AM OPS - Vinod Pawar</t>
  </si>
  <si>
    <t>2022-05-28 06:59:18.207000+00:00</t>
  </si>
  <si>
    <t>2022-08-26 12:50:12.134000+00:00</t>
  </si>
  <si>
    <t>cont_BQH8vdWER7da1aZ92Lyexb8WlwNwRWPyK0auDLYi0HG</t>
  </si>
  <si>
    <t>Swati Dahilkar</t>
  </si>
  <si>
    <t>lead_6WBOBrpxx6ZFqtzjZKWSoh8pUtFXrJboJH2XjZ84GxJ</t>
  </si>
  <si>
    <t>Tristha Global Pvt. Ltd.</t>
  </si>
  <si>
    <t>2022-05-16 12:43:29.320000+00:00</t>
  </si>
  <si>
    <t>2022-08-22 06:59:34.280000+00:00</t>
  </si>
  <si>
    <t>2021-12-09 09:17:46.579000+00:00</t>
  </si>
  <si>
    <t>2022-09-07 15:08:13+00:00</t>
  </si>
  <si>
    <t>cont_OhXixjt1OIbVS3Yvcy2Y3Hr60k5W182KGj8k6Gwf0G6</t>
  </si>
  <si>
    <t>Debjani Dasgupta</t>
  </si>
  <si>
    <t>lead_ycTvGjW70MhOU1zdQwhcO0y1Y6B7kuEEM7mVHZZazlz</t>
  </si>
  <si>
    <t>Jindal Poly Films Limited</t>
  </si>
  <si>
    <t>2022-06-09 11:30:32.691000+00:00</t>
  </si>
  <si>
    <t>2022-08-22 07:03:28.357000+00:00</t>
  </si>
  <si>
    <t>2022-02-04 03:47:26.354000+00:00</t>
  </si>
  <si>
    <t>2022-09-07 11:42:48.189000+00:00</t>
  </si>
  <si>
    <t>8/19/22</t>
  </si>
  <si>
    <t>lead_Kn2sZqTqJWQNj5DMjxUyBNdDBg8he27e4kOkLfDi11w</t>
  </si>
  <si>
    <t>1BRIDGE</t>
  </si>
  <si>
    <t>2022-06-02 11:34:11.390000+00:00</t>
  </si>
  <si>
    <t>2022-08-21 16:31:09.014000+00:00</t>
  </si>
  <si>
    <t>Prashanth Prakash, C4D Partners, KAAJ Ventures, Prashanth PV Boccasam, Puneet Jetli</t>
  </si>
  <si>
    <t>2021-12-09 09:18:08.761000+00:00</t>
  </si>
  <si>
    <t>2022-09-07 13:15:28.420000+00:00</t>
  </si>
  <si>
    <t>cont_GMsZL3CTopRBARr55xQvg2GWvX7ZAphYOS1MKfh99Lg</t>
  </si>
  <si>
    <t>Pragati Shinde</t>
  </si>
  <si>
    <t>lead_IZVJYYOTgYfOR8j3VqG2cmYKVr5NDPtHONHqwMpVVed</t>
  </si>
  <si>
    <t>Onama Consultants Pvt Ltd</t>
  </si>
  <si>
    <t>2022-08-10 09:50:11.620000+00:00</t>
  </si>
  <si>
    <t>2022-08-22 04:10:19.548000+00:00</t>
  </si>
  <si>
    <t>2020-09-13 10:29:21+00:00</t>
  </si>
  <si>
    <t>2020-12-06 09:56:15.855000+00:00</t>
  </si>
  <si>
    <t>2022-09-09 07:44:34.292000+00:00</t>
  </si>
  <si>
    <t>2022-07-05 11:49:52.447000+00:00</t>
  </si>
  <si>
    <t>2022-08-22 04:09:58.823000+00:00</t>
  </si>
  <si>
    <t>cont_7ijTE5yDFe9Qxmg4jWaXd6HNStJTmHhtSe3JydbbtYU</t>
  </si>
  <si>
    <t>Ashish Vyas</t>
  </si>
  <si>
    <t>Special Thanks to Chetan, Vikas &amp; Sonal for all the Hard work towards closing this in the Absence of Naveen Kumar.</t>
  </si>
  <si>
    <t>2022-06-03 07:30:14.602000+00:00</t>
  </si>
  <si>
    <t>2022-08-20 15:26:27.510000+00:00</t>
  </si>
  <si>
    <t>GPA-Renewal - Plant 1</t>
  </si>
  <si>
    <t>lead_EgwAV7TMRrJeW6XsmOcAMrtj0TRz7wATOU9rwltRS8P</t>
  </si>
  <si>
    <t>Rucha Engineers P Ltd</t>
  </si>
  <si>
    <t>2022-05-11 12:00:36.920000+00:00</t>
  </si>
  <si>
    <t>2022-08-20 07:21:48.430000+00:00</t>
  </si>
  <si>
    <t>Aurangabad</t>
  </si>
  <si>
    <t>February; July; October</t>
  </si>
  <si>
    <t>2021-07-09 10:50:04.171000+00:00</t>
  </si>
  <si>
    <t>2022-10-19 01:43:24.619000+00:00</t>
  </si>
  <si>
    <t>GMC-Fresh. They went ahead with plum two weeks back</t>
  </si>
  <si>
    <t>lead_9q8VHzuiNVpHl2Ap84unnsokhKE4LF4w3fJnTR8QRXv</t>
  </si>
  <si>
    <t>Plotline</t>
  </si>
  <si>
    <t>2022-07-20 06:26:10.614000+00:00</t>
  </si>
  <si>
    <t>2022-08-20 13:57:21.191000+00:00</t>
  </si>
  <si>
    <t>2022-07-18 09:06:06+00:00</t>
  </si>
  <si>
    <t>2022-07-18 09:07:41.665000+00:00</t>
  </si>
  <si>
    <t>2022-09-23 10:29:45.167000+00:00</t>
  </si>
  <si>
    <t>8/21/22</t>
  </si>
  <si>
    <t>lead_xBgP2SAuPIsbhdEsYfmRV6c4d12K7Bwe9QpA1uVwivH</t>
  </si>
  <si>
    <t>Gain-Insights</t>
  </si>
  <si>
    <t>2022-04-27 06:36:09.640000+00:00</t>
  </si>
  <si>
    <t>2022-08-19 14:18:02.682000+00:00</t>
  </si>
  <si>
    <t>2022-04-26 09:47:22+00:00</t>
  </si>
  <si>
    <t>2022-03-09 05:21:55.073000+00:00</t>
  </si>
  <si>
    <t>2022-08-26 06:04:27.573000+00:00</t>
  </si>
  <si>
    <t>cont_er4e8uDcUscinclBgy00eyhDP3lE17wiS2to3Xb06KL</t>
  </si>
  <si>
    <t>Renilda Nathalia</t>
  </si>
  <si>
    <t>lead_boJvjUc6H6honsmOaL8GrnOWWcA6xnoCTWuM7eV3zfZ</t>
  </si>
  <si>
    <t>Wizqart</t>
  </si>
  <si>
    <t>2022-05-13 13:19:31.106000+00:00</t>
  </si>
  <si>
    <t>2022-08-20 05:29:27.617000+00:00</t>
  </si>
  <si>
    <t>2022-03-29 03:45:27.382000+00:00</t>
  </si>
  <si>
    <t>2022-10-06 04:00:05.136000+00:00</t>
  </si>
  <si>
    <t>cont_cIhGGmp3PtwavqAbpdtdhh8O1kvkdrHqll9SRUiRa7c</t>
  </si>
  <si>
    <t>Nitin Sonar</t>
  </si>
  <si>
    <t>The client has closed with ICICI Lombard in 28L, where our final price was 28.5L.</t>
  </si>
  <si>
    <t>lead_SirIUaQc8Fbhj6jzNWHsdxSCxAV5n60wfdyxAL7faTF</t>
  </si>
  <si>
    <t>KLT Automotive &amp; Tubular Products Ltd</t>
  </si>
  <si>
    <t>2022-06-21 06:38:14.756000+00:00</t>
  </si>
  <si>
    <t>2022-08-20 06:31:27.837000+00:00</t>
  </si>
  <si>
    <t>2021-09-20 12:04:11.084000+00:00</t>
  </si>
  <si>
    <t>2022-10-19 09:25:59.173000+00:00</t>
  </si>
  <si>
    <t>No response from CEO since a very long time</t>
  </si>
  <si>
    <t>lead_Q9RN1ulRMPX4P1DdaPi6EfV85Ondi0OEZvKllIgsSOu</t>
  </si>
  <si>
    <t>Confirmare</t>
  </si>
  <si>
    <t>2022-04-20 12:37:30.233000+00:00</t>
  </si>
  <si>
    <t>2022-08-19 08:51:29.560000+00:00</t>
  </si>
  <si>
    <t>2022-04-20 06:35:58+00:00</t>
  </si>
  <si>
    <t>2022-04-20 06:38:40.092000+00:00</t>
  </si>
  <si>
    <t>2022-10-10 09:22:39.889000+00:00</t>
  </si>
  <si>
    <t>lead_eA7aOgD1CIJ556txPOVKLBaNxOiIwNDEjHWFprHExsC</t>
  </si>
  <si>
    <t>Customized Energy Solutions</t>
  </si>
  <si>
    <t>2022-06-23 08:55:40.694000+00:00</t>
  </si>
  <si>
    <t>2022-08-19 09:54:33.784000+00:00</t>
  </si>
  <si>
    <t>Utilities &amp; Textile</t>
  </si>
  <si>
    <t>2022-05-23 07:04:21.755000+00:00</t>
  </si>
  <si>
    <t>2022-09-01 12:11:39.573000+00:00</t>
  </si>
  <si>
    <t>cont_SvEru8duFlNla6ARz93x7wKmhOPaWHuqBYKXOTdXG7s</t>
  </si>
  <si>
    <t>for 60 emps</t>
  </si>
  <si>
    <t>lead_YjSjpPyjev9ws8tGcPy1GTcARqkXXlSCoxsUDIOKfdU</t>
  </si>
  <si>
    <t>Delta X</t>
  </si>
  <si>
    <t>2022-04-27 08:51:32.781000+00:00</t>
  </si>
  <si>
    <t>2022-08-19 08:56:08.875000+00:00</t>
  </si>
  <si>
    <t>2022-04-09 04:41:48+00:00</t>
  </si>
  <si>
    <t>2022-04-09 04:44:15.730000+00:00</t>
  </si>
  <si>
    <t>2022-08-27 08:09:24.940000+00:00</t>
  </si>
  <si>
    <t>cont_6mzXPifUoCPVPQ3hG6goxfjZnGfsaHlNohTPLYh0ELX</t>
  </si>
  <si>
    <t>Sunil Gurav</t>
  </si>
  <si>
    <t>lead_EI8m6ZmSAlS2EWkN2hpAZypXgmi6p73FGQRHRq5VQZ8</t>
  </si>
  <si>
    <t>Bisleri International</t>
  </si>
  <si>
    <t>2022-06-06 05:53:53.899000+00:00</t>
  </si>
  <si>
    <t>2022-08-19 06:00:41.898000+00:00</t>
  </si>
  <si>
    <t>150000, 3250000, 750000</t>
  </si>
  <si>
    <t>2022-04-19 17:59:03.585000+00:00</t>
  </si>
  <si>
    <t>2022-09-09 11:33:46.350000+00:00</t>
  </si>
  <si>
    <t>cont_eW5W27130oMSi7XLvWFHI3djGiWzxGNtVzRa2eY3Qeh</t>
  </si>
  <si>
    <t>Maddie</t>
  </si>
  <si>
    <t>No budget</t>
  </si>
  <si>
    <t>lead_f0s0yX7d9ekroW1ZCIhAPu6b4PdY5wR3FrENql310bB</t>
  </si>
  <si>
    <t>Glad U Came(Fresh)</t>
  </si>
  <si>
    <t>2022-07-19 10:26:57.757000+00:00</t>
  </si>
  <si>
    <t>2022-08-19 08:08:39.702000+00:00</t>
  </si>
  <si>
    <t>2022-07-11 06:56:21.246000+00:00</t>
  </si>
  <si>
    <t>2022-08-19 08:08:50.927000+00:00</t>
  </si>
  <si>
    <t>cont_l8J2TXD7xp1IMx53mJyhoXGvJirvUg6BvXC0xo1zER2</t>
  </si>
  <si>
    <t>Amy</t>
  </si>
  <si>
    <t>Kenko + Policy bazaar. No competitive quotes available with us</t>
  </si>
  <si>
    <t>lead_2rxdYGjN76gF29iT71kq4lnXI3DKpBqSovILpQFGdQr</t>
  </si>
  <si>
    <t>Dhwani Rural Information Systems Pvt. Ltd.</t>
  </si>
  <si>
    <t>2022-07-13 09:26:00.229000+00:00</t>
  </si>
  <si>
    <t>2022-08-19 08:51:00.193000+00:00</t>
  </si>
  <si>
    <t>2021-10-12 16:51:49.405000+00:00</t>
  </si>
  <si>
    <t>2022-09-09 13:49:54.215000+00:00</t>
  </si>
  <si>
    <t>lead_ddwxeLxg3cvRkPgQjKjPdrD4dxQpcGF6aBaBG9YVSRT</t>
  </si>
  <si>
    <t>Calyx Chemicals &amp; Pharmaceuticals Ltd.</t>
  </si>
  <si>
    <t>2022-07-27 06:49:00.918000+00:00</t>
  </si>
  <si>
    <t>2022-08-19 05:52:46.684000+00:00</t>
  </si>
  <si>
    <t>2022-02-15 08:52:43.734000+00:00</t>
  </si>
  <si>
    <t>2022-09-08 04:37:19.998000+00:00</t>
  </si>
  <si>
    <t>lead_3lY94U9CUDpmrIp82F47x3oPCHI7aZngvZGVvvvjzyl</t>
  </si>
  <si>
    <t>MRC Logistics</t>
  </si>
  <si>
    <t>2022-07-27 07:48:54.113000+00:00</t>
  </si>
  <si>
    <t>2022-08-19 05:50:44.412000+00:00</t>
  </si>
  <si>
    <t>Education; Transportation &amp; Logistics</t>
  </si>
  <si>
    <t>2021-08-18 08:36:19.020000+00:00</t>
  </si>
  <si>
    <t>2022-10-10 07:30:46.408000+00:00</t>
  </si>
  <si>
    <t>cont_KWRDG1uPn0rqzcQAMNwt8xRoCQWsxGN9T66VruschM5</t>
  </si>
  <si>
    <t>Shilpa Jnanesh</t>
  </si>
  <si>
    <t>GTLI Fresh</t>
  </si>
  <si>
    <t>lead_FpY0Qr8YrKr4EQnNShbz9feLNEkVdcAj6KiI9z6F62M</t>
  </si>
  <si>
    <t>rProcess (Fresh)</t>
  </si>
  <si>
    <t>2022-08-11 06:31:23.476000+00:00</t>
  </si>
  <si>
    <t>2022-08-19 04:07:42.049000+00:00</t>
  </si>
  <si>
    <t>2022-07-07 01:52:58.629000+00:00</t>
  </si>
  <si>
    <t>2022-08-22 10:35:49.002000+00:00</t>
  </si>
  <si>
    <t>cont_aR2mSSRSBzguiMgPlIHrvR84IOo1vCsupVcUU97M7yb</t>
  </si>
  <si>
    <t>Aarushi Goel</t>
  </si>
  <si>
    <t>lead_fTkeKMnrvEEUw6hBrKwgcLMDmpP0RLYM400ekkOcWHR</t>
  </si>
  <si>
    <t>BetterPlace</t>
  </si>
  <si>
    <t>2022-07-06 12:18:37.331000+00:00</t>
  </si>
  <si>
    <t>2022-08-19 03:28:35.571000+00:00</t>
  </si>
  <si>
    <t>2022-03-07 05:56:15.812000+00:00</t>
  </si>
  <si>
    <t>2022-09-09 11:33:38.650000+00:00</t>
  </si>
  <si>
    <t>cont_oRDCbiAMCIIncicFN6Py61phiSeDFzf9eDjNR0tEiIj</t>
  </si>
  <si>
    <t>Mallikarjun Patil</t>
  </si>
  <si>
    <t>GMC - Renewal in September; 1+3; 500 employees</t>
  </si>
  <si>
    <t>lead_r6uMcDSJCZe9H8OkFwihWfzEB0m7OQE7Hozoeg4eFLK</t>
  </si>
  <si>
    <t>N. Ranga Rao &amp; Sons Pvt. Ltd.</t>
  </si>
  <si>
    <t>2022-06-23 07:00:44.588000+00:00</t>
  </si>
  <si>
    <t>2022-08-19 03:56:49.607000+00:00</t>
  </si>
  <si>
    <t>2022-05-31 11:32:44.242000+00:00</t>
  </si>
  <si>
    <t>2022-08-19 03:56:57.428000+00:00</t>
  </si>
  <si>
    <t>2022-06-23 07:01:56.068000+00:00</t>
  </si>
  <si>
    <t>2022-08-19 03:56:57.370000+00:00</t>
  </si>
  <si>
    <t>lead_bXQ0jw9ermvyVCfx5VvQGNzRSXg246BPbR3gus89J4S</t>
  </si>
  <si>
    <t>Datazymes</t>
  </si>
  <si>
    <t>2022-07-26 11:23:03.783000+00:00</t>
  </si>
  <si>
    <t>2022-08-18 17:25:03.504000+00:00</t>
  </si>
  <si>
    <t>2021-11-07 16:12:33.646000+00:00</t>
  </si>
  <si>
    <t>2022-10-18 10:30:02.659000+00:00</t>
  </si>
  <si>
    <t>2022-07-06 12:18:15.136000+00:00</t>
  </si>
  <si>
    <t>2022-08-19 03:28:24.984000+00:00</t>
  </si>
  <si>
    <t>Client had a rate of 1.90L + GST from her vendor.(Onsurity) - Lost due to pricing</t>
  </si>
  <si>
    <t>lead_CDu7L8D0VAtnWCwa7uVzaRjKhv2zcrSO9UeAHSCZ4l2</t>
  </si>
  <si>
    <t>Mindcube Solutions</t>
  </si>
  <si>
    <t>2022-08-03 10:21:24.640000+00:00</t>
  </si>
  <si>
    <t>2022-08-18 17:32:49.148000+00:00</t>
  </si>
  <si>
    <t>2022-08-01 10:53:01+00:00</t>
  </si>
  <si>
    <t>2022-08-01 10:55:53.563000+00:00</t>
  </si>
  <si>
    <t>2022-08-27 08:01:45.235000+00:00</t>
  </si>
  <si>
    <t>lead_DQvXPKFvHUkaAySdSgB7Vyo0fOelxASje01PHpvuJnW</t>
  </si>
  <si>
    <t>Rupeek</t>
  </si>
  <si>
    <t>2022-06-09 09:54:25.875000+00:00</t>
  </si>
  <si>
    <t>2022-08-18 16:55:31.168000+00:00</t>
  </si>
  <si>
    <t>2022-06-14 09:03:18+00:00</t>
  </si>
  <si>
    <t>2022-01-20 04:11:52.915000+00:00</t>
  </si>
  <si>
    <t>2022-08-18 16:55:31.213000+00:00</t>
  </si>
  <si>
    <t>2022-06-09 09:53:32.379000+00:00</t>
  </si>
  <si>
    <t>2022-08-18 16:55:18.274000+00:00</t>
  </si>
  <si>
    <t>2022-07-21 11:40:02.959000+00:00</t>
  </si>
  <si>
    <t>2022-08-18 17:24:50.255000+00:00</t>
  </si>
  <si>
    <t>cont_hemyoCoHRmrD5RqUrxuVdKXjmRHGxNkz2BqzReF4Cwh</t>
  </si>
  <si>
    <t>Vivek Ruparel</t>
  </si>
  <si>
    <t>GMC  august end - employee - 40 1+3 policy bazar icici lombard</t>
  </si>
  <si>
    <t>lead_Gxg2TXQaHDo2PLnT35jugqbeioqzEGz16gcaWANpIYl</t>
  </si>
  <si>
    <t>Infinity Corporate Solutions</t>
  </si>
  <si>
    <t>2022-07-14 11:16:05.152000+00:00</t>
  </si>
  <si>
    <t>2022-08-18 12:31:36.749000+00:00</t>
  </si>
  <si>
    <t>2022-07-07 05:48:38.151000+00:00</t>
  </si>
  <si>
    <t>2022-10-18 08:18:21.027000+00:00</t>
  </si>
  <si>
    <t>GPA -Aug 31st</t>
  </si>
  <si>
    <t>2022-07-14 11:16:33.403000+00:00</t>
  </si>
  <si>
    <t>2022-08-18 12:31:44.572000+00:00</t>
  </si>
  <si>
    <t>Marking it Unqualified as client became unresponsive - Even the demo did not happen for this account</t>
  </si>
  <si>
    <t>lead_RuaWLmJ8sPG0nLXGRd3MhhmezGe98Nxyuzl6p3nj7eY</t>
  </si>
  <si>
    <t>Indus Eximtech Pvt ltd</t>
  </si>
  <si>
    <t>2022-07-19 09:08:51.708000+00:00</t>
  </si>
  <si>
    <t>2022-08-18 09:45:53.668000+00:00</t>
  </si>
  <si>
    <t>2022-07-19 07:03:17+00:00</t>
  </si>
  <si>
    <t>2022-07-19 07:06:09.483000+00:00</t>
  </si>
  <si>
    <t>2022-09-08 09:33:07.370000+00:00</t>
  </si>
  <si>
    <t>cont_1ZvpYfpgHrlOuW4Q19BygtZV4X5gAdVRfRL3OWmK7GE</t>
  </si>
  <si>
    <t>Jitendra Rath</t>
  </si>
  <si>
    <t>Burglary Policy</t>
  </si>
  <si>
    <t>lead_P6uni03SUNwfGpKDVixajQm98eAipdMV1UaN9HruG5Z</t>
  </si>
  <si>
    <t>kanalytics</t>
  </si>
  <si>
    <t>2022-08-11 06:31:01.353000+00:00</t>
  </si>
  <si>
    <t>2022-08-18 09:42:31.465000+00:00</t>
  </si>
  <si>
    <t>2022-05-23 07:04:05.762000+00:00</t>
  </si>
  <si>
    <t>2022-09-26 10:52:36.842000+00:00</t>
  </si>
  <si>
    <t>Electronic Equipment Insurance</t>
  </si>
  <si>
    <t>2022-08-11 06:31:48.258000+00:00</t>
  </si>
  <si>
    <t>2022-08-18 09:42:39.663000+00:00</t>
  </si>
  <si>
    <t>GMC (Renewal)- self</t>
  </si>
  <si>
    <t>lead_QErH40HeE536wBvioVWe5uqYiI5hEs9Iv3TvvCOIqE6</t>
  </si>
  <si>
    <t>Clirnet</t>
  </si>
  <si>
    <t>2022-08-02 06:41:23.794000+00:00</t>
  </si>
  <si>
    <t>2022-08-18 09:44:09.976000+00:00</t>
  </si>
  <si>
    <t>2021-01-05 18:11:37+00:00</t>
  </si>
  <si>
    <t>2021-01-05 18:39:08.439000+00:00</t>
  </si>
  <si>
    <t>2022-09-23 11:11:11.157000+00:00</t>
  </si>
  <si>
    <t>cont_MJnmxiKcnGLjvrGMCj8z8DVyKzWiKsIoXX0TN1KmHA3</t>
  </si>
  <si>
    <t>Chinmay</t>
  </si>
  <si>
    <t>Fire &amp; Property insurance - Data was not shared by them as we were a bit late to approach them for Fire &amp; Property Insurance</t>
  </si>
  <si>
    <t>lead_ENQVywTp8eYxWJlrYWTnzcAJojLNcYX07t3Pjn5qXsN</t>
  </si>
  <si>
    <t>Chitale Bandhu Mithaiwale (Fresh)</t>
  </si>
  <si>
    <t>2022-08-11 05:00:36.226000+00:00</t>
  </si>
  <si>
    <t>2022-08-18 07:01:08.098000+00:00</t>
  </si>
  <si>
    <t>2021-02-06 10:58:36.934000+00:00</t>
  </si>
  <si>
    <t>2022-10-18 05:22:42.368000+00:00</t>
  </si>
  <si>
    <t>CD</t>
  </si>
  <si>
    <t>lead_3zBjoqtcaZjtEhJ6AgTfDnmF5LqWG3qNbXPc1FDo3pn</t>
  </si>
  <si>
    <t>Pluang</t>
  </si>
  <si>
    <t>2022-08-16 10:30:19.082000+00:00</t>
  </si>
  <si>
    <t>2022-08-18 07:00:20.792000+00:00</t>
  </si>
  <si>
    <t>2021-10-02 07:19:51.828000+00:00</t>
  </si>
  <si>
    <t>2022-10-14 09:59:39.631000+00:00</t>
  </si>
  <si>
    <t>Fire Policy + EQ + STFI + Terrorism</t>
  </si>
  <si>
    <t>2022-08-11 06:30:10.202000+00:00</t>
  </si>
  <si>
    <t>2022-08-18 09:42:22.369000+00:00</t>
  </si>
  <si>
    <t>cont_v9qHrtKz8gjTiZYftmb8kNLjxaSvSHqvXCoQH2p4Hr1</t>
  </si>
  <si>
    <t>Rimmy Jain</t>
  </si>
  <si>
    <t>lead_hOYLymnbaYY72bOnoStrX9ynk1lAU0ukXYSjbOuyy2I</t>
  </si>
  <si>
    <t>Metadome.ai / Adloid</t>
  </si>
  <si>
    <t>2022-07-06 07:32:10.561000+00:00</t>
  </si>
  <si>
    <t>2022-08-18 06:39:03.567000+00:00</t>
  </si>
  <si>
    <t>2022-07-06 07:56:33+00:00</t>
  </si>
  <si>
    <t>2022-03-09 05:22:02.595000+00:00</t>
  </si>
  <si>
    <t>2022-09-22 05:12:54.843000+00:00</t>
  </si>
  <si>
    <t>lead_dBb5JjCmHUS25iKkcdTABtJ1gUAbiFnBcBFoLFPLS1z</t>
  </si>
  <si>
    <t>Atindriya ( Renewal )</t>
  </si>
  <si>
    <t>2022-07-18 10:12:10.799000+00:00</t>
  </si>
  <si>
    <t>2022-08-18 06:22:37.596000+00:00</t>
  </si>
  <si>
    <t>2022-07-17 05:59:45+00:00</t>
  </si>
  <si>
    <t>Employee Count 17</t>
  </si>
  <si>
    <t>2022-07-17 06:00:52.660000+00:00</t>
  </si>
  <si>
    <t>2022-10-01 12:44:39.907000+00:00</t>
  </si>
  <si>
    <t>2022-07-07 06:08:25.033000+00:00</t>
  </si>
  <si>
    <t>2022-08-18 06:38:42.204000+00:00</t>
  </si>
  <si>
    <t>cont_buIfKA5Pq4ylgMC9qTkSSbdmn7M7tKfmXuMh3GO6Wn1</t>
  </si>
  <si>
    <t>Vandana Bhansali</t>
  </si>
  <si>
    <t>GPA (renewal)</t>
  </si>
  <si>
    <t>lead_coOMZPEO4CBcYOwMhvta9h1smCMcJauJV7HPlUTttnx</t>
  </si>
  <si>
    <t>Yashraj Biotechnology Ltd.</t>
  </si>
  <si>
    <t>2022-06-20 03:39:12.580000+00:00</t>
  </si>
  <si>
    <t>2022-08-18 04:51:49.629000+00:00</t>
  </si>
  <si>
    <t>2022-02-15 08:53:21.262000+00:00</t>
  </si>
  <si>
    <t>2022-10-10 07:35:06.855000+00:00</t>
  </si>
  <si>
    <t>cont_sK5tbY7u8UlgnHiSLPOXYYcTuocC6ZbN5ZmtJtP3i6h</t>
  </si>
  <si>
    <t>Ophelia</t>
  </si>
  <si>
    <t>170 1+3 bajaj via - 2 years pain point - no single point of contact Employees does not aware of policy related info and No digital app</t>
  </si>
  <si>
    <t>lead_GB2WxbPw2xfxCxw8ofrIRK6EIsduaguetRkzqVePryK</t>
  </si>
  <si>
    <t>Unitile</t>
  </si>
  <si>
    <t>2022-07-20 04:50:12.303000+00:00</t>
  </si>
  <si>
    <t>2022-08-18 06:12:29.904000+00:00</t>
  </si>
  <si>
    <t>2022-07-07 05:48:42.132000+00:00</t>
  </si>
  <si>
    <t>2022-10-04 12:10:00.150000+00:00</t>
  </si>
  <si>
    <t>lead_qKXgKjA3DhIRrzAeczfRyvFtDl2CKmJ8EbBhKAVzkHF</t>
  </si>
  <si>
    <t>Samsara Group</t>
  </si>
  <si>
    <t>2022-08-04 07:31:28.811000+00:00</t>
  </si>
  <si>
    <t>2022-08-18 06:09:18.805000+00:00</t>
  </si>
  <si>
    <t>2022-08-01 09:57:42.306000+00:00</t>
  </si>
  <si>
    <t>2022-09-09 11:37:16.078000+00:00</t>
  </si>
  <si>
    <t>lead_P6ozJv317Y2XDjdvedbz7eAIHjXvkImS4ZbJHdKlRZN</t>
  </si>
  <si>
    <t>Innovcare Lifesciences Pvt. Ltd.</t>
  </si>
  <si>
    <t>2022-07-14 11:03:40.050000+00:00</t>
  </si>
  <si>
    <t>2022-08-18 04:38:00.539000+00:00</t>
  </si>
  <si>
    <t>August; February; May</t>
  </si>
  <si>
    <t>JM Financial</t>
  </si>
  <si>
    <t>2021-12-15 06:24:35.091000+00:00</t>
  </si>
  <si>
    <t>2022-09-12 08:02:43.596000+00:00</t>
  </si>
  <si>
    <t>2022-07-07 12:09:32.780000+00:00</t>
  </si>
  <si>
    <t>2022-08-17 15:00:16.048000+00:00</t>
  </si>
  <si>
    <t>GMC (renewal)</t>
  </si>
  <si>
    <t>2022-06-20 03:38:37.798000+00:00</t>
  </si>
  <si>
    <t>2022-08-18 04:51:39.801000+00:00</t>
  </si>
  <si>
    <t>cont_DeCgjxqi6DJopxpE2657H3fGacke6ABeuGBpEh1hX3m</t>
  </si>
  <si>
    <t>Chandra</t>
  </si>
  <si>
    <t>lead_oL5jvqTdRBDlLMBbD4x6YtohIA8yZ2eWohy5GEkqUKn</t>
  </si>
  <si>
    <t>F and M Daily</t>
  </si>
  <si>
    <t>2022-05-13 09:23:08.605000+00:00</t>
  </si>
  <si>
    <t>2022-08-17 14:12:50.930000+00:00</t>
  </si>
  <si>
    <t>2021-06-02 12:39:05+00:00</t>
  </si>
  <si>
    <t>Employee Count 8</t>
  </si>
  <si>
    <t>2021-06-02 12:41:44.268000+00:00</t>
  </si>
  <si>
    <t>2022-09-23 11:16:46.462000+00:00</t>
  </si>
  <si>
    <t>2022-07-07 12:09:00.683000+00:00</t>
  </si>
  <si>
    <t>2022-08-17 14:59:39.046000+00:00</t>
  </si>
  <si>
    <t>cont_l9xXgzYVzRPnihxbuVBPSgjhS2ar4fkg6btiwsVicWh</t>
  </si>
  <si>
    <t>p_x001D__x0017_&amp;p_x001D__x0017_6p_x001D__x0017_1p_x001D__x0017_1p_x001D__x0017_5p_x001D__x0017_.p_x001D__x0017_?p_x001D__x0018__x0001_p_x001D__x0017_5 p_x001D__x0017__x0014_p_x001D__x0017_;p_x001D__x0017_1p_x001D__x0018__x0002_p_x001D__x0017_?p_x001D__x0017_9p_x001D__x0017_2p_x001D__x0017_8p_x001D__x0017_.p_x001D__x0017_?b_x001C__x0013_</t>
  </si>
  <si>
    <t>lead_ua4hrPsCxFE5AJ2VCbi0aCnxPrnQFpOHHIpq3Y7iFMc</t>
  </si>
  <si>
    <t>AsmitA India Realty</t>
  </si>
  <si>
    <t>2022-08-05 06:08:17.226000+00:00</t>
  </si>
  <si>
    <t>2022-08-17 13:41:31.575000+00:00</t>
  </si>
  <si>
    <t>2022-06-24 10:05:24.359000+00:00</t>
  </si>
  <si>
    <t>2022-08-17 13:41:31.634000+00:00</t>
  </si>
  <si>
    <t>cont_MHB8d62ChqNONcQ7HNeuAqrQmKGZfgQFpwuZN14Vkb8</t>
  </si>
  <si>
    <t>Souvik Bhattacharjee</t>
  </si>
  <si>
    <t>lead_OIp4d1wuLuxZDTPv7qKA7d6E3gXJ0heo8sWAybi2XaX</t>
  </si>
  <si>
    <t>Gleeds</t>
  </si>
  <si>
    <t>2022-07-01 12:22:54.175000+00:00</t>
  </si>
  <si>
    <t>2022-08-17 12:51:15.611000+00:00</t>
  </si>
  <si>
    <t>2022-04-28 07:26:27.593000+00:00</t>
  </si>
  <si>
    <t>2022-09-30 06:49:50.800000+00:00</t>
  </si>
  <si>
    <t>2022-07-04 06:01:17.663000+00:00</t>
  </si>
  <si>
    <t>2022-08-17 12:51:26.769000+00:00</t>
  </si>
  <si>
    <t>cont_0rwMUbXQgT9yUak3OoUYOkjubBCSo9lpHc8OUbrVinB</t>
  </si>
  <si>
    <t>Manali</t>
  </si>
  <si>
    <t>on Hold for 1 month</t>
  </si>
  <si>
    <t>lead_ZtUy7RJgua0myzRActN84K8zxvwCRYxWDUBCPsSUfdh</t>
  </si>
  <si>
    <t>PRODIGITAS IT SERVICES PVT LTD</t>
  </si>
  <si>
    <t>2022-07-11 06:28:34.382000+00:00</t>
  </si>
  <si>
    <t>2022-08-17 12:25:09.312000+00:00</t>
  </si>
  <si>
    <t>2020-12-06 09:47:15.661000+00:00</t>
  </si>
  <si>
    <t>2022-08-17 12:25:09.414000+00:00</t>
  </si>
  <si>
    <t>Fresh - 6 employees&amp; lives</t>
  </si>
  <si>
    <t>lead_0XqkVR4aY5UVqKpJjHSDvCsi7FRMYMu5C6WqNuVN76o</t>
  </si>
  <si>
    <t>Radcam Technologies(Fresh)</t>
  </si>
  <si>
    <t>2022-07-04 11:43:48.183000+00:00</t>
  </si>
  <si>
    <t>2022-08-17 09:40:29.780000+00:00</t>
  </si>
  <si>
    <t>2022-07-04 05:04:12.989000+00:00</t>
  </si>
  <si>
    <t>2022-09-09 10:02:58.483000+00:00</t>
  </si>
  <si>
    <t>GPA - Policy already renewed in March</t>
  </si>
  <si>
    <t>2022-08-10 06:33:04.765000+00:00</t>
  </si>
  <si>
    <t>2022-08-17 06:44:46.969000+00:00</t>
  </si>
  <si>
    <t>cont_JkNJFrqomaObMK0rJrO0RU9uk1eocqFXwcuZyvN4OGm</t>
  </si>
  <si>
    <t>Meha Lodha Assoc. CIPD</t>
  </si>
  <si>
    <t>lead_W6h0HB52Iyuc17isCf5febDVJyVYfO6cjqKA34Mlh0m</t>
  </si>
  <si>
    <t>Blue Matter</t>
  </si>
  <si>
    <t>2022-08-04 11:34:53.145000+00:00</t>
  </si>
  <si>
    <t>2022-08-17 11:58:35.048000+00:00</t>
  </si>
  <si>
    <t>2022-07-20 10:07:21.566000+00:00</t>
  </si>
  <si>
    <t>2022-09-09 11:33:43.895000+00:00</t>
  </si>
  <si>
    <t>cont_4qXbySWP1sIYeUxccpIlfTARGpAvs8mxzircuOpGc0a</t>
  </si>
  <si>
    <t>Susan Cheryl Noronha</t>
  </si>
  <si>
    <t>The client wanted to create a separate policy for IIFL Wealth employees but did not get approval from Group CEO and CFO for the same.</t>
  </si>
  <si>
    <t>lead_0qoo1Znn5udizY02gerRBdpycCY3fkcsdd3lDNlsSaX</t>
  </si>
  <si>
    <t>IIFL Wealth &amp; asset mangement</t>
  </si>
  <si>
    <t>2022-07-14 05:59:33.909000+00:00</t>
  </si>
  <si>
    <t>2022-08-17 06:38:33.014000+00:00</t>
  </si>
  <si>
    <t>2020-11-07 07:55:03+00:00</t>
  </si>
  <si>
    <t>2020-12-06 09:50:01.430000+00:00</t>
  </si>
  <si>
    <t>2022-09-23 08:57:56.297000+00:00</t>
  </si>
  <si>
    <t>2022-07-14 05:58:51.476000+00:00</t>
  </si>
  <si>
    <t>2022-08-17 06:38:11.391000+00:00</t>
  </si>
  <si>
    <t>cont_I2UoJol1nZhD3wTvs1chbURRhWBO1Ut0DiEDtuVrOsg</t>
  </si>
  <si>
    <t>Sharad Darekar</t>
  </si>
  <si>
    <t>The client has closed with Go Digit Insurance company and Prudent Insurance Broker. They closed at 23.5 L whereas our price was 28.5L.</t>
  </si>
  <si>
    <t>lead_MoYF4iiVU37rbIMEslBMzdq3oRmpvgI5cAxZI63i2rL</t>
  </si>
  <si>
    <t>Indo Amines Limited</t>
  </si>
  <si>
    <t>2022-06-29 07:41:23.086000+00:00</t>
  </si>
  <si>
    <t>2022-08-17 05:39:39.772000+00:00</t>
  </si>
  <si>
    <t>2021-11-17 01:30:11.617000+00:00</t>
  </si>
  <si>
    <t>2022-10-10 07:34:54.245000+00:00</t>
  </si>
  <si>
    <t>cont_aJCreJfXvDwxGD45PcNSmHOAo2aBeJOawTuzXCEzzbe</t>
  </si>
  <si>
    <t>Dipika</t>
  </si>
  <si>
    <t>lead_h3Qfn3flavYALWnjw6LpsBK5Dq3QLvmun83EFinDuWr</t>
  </si>
  <si>
    <t>Lindstrom Services India</t>
  </si>
  <si>
    <t>2022-07-29 07:46:03.387000+00:00</t>
  </si>
  <si>
    <t>2022-08-17 05:15:29.094000+00:00</t>
  </si>
  <si>
    <t>2022-06-13 02:47:02.958000+00:00</t>
  </si>
  <si>
    <t>2022-09-07 08:30:24.064000+00:00</t>
  </si>
  <si>
    <t>2022-07-29 07:45:33.476000+00:00</t>
  </si>
  <si>
    <t>2022-08-17 05:15:17.657000+00:00</t>
  </si>
  <si>
    <t>cont_P0oWWGiqRIYAo6r3GZd2PhG0YcsaYFbnjYe28YvsLYv</t>
  </si>
  <si>
    <t>Rajanna N(he)</t>
  </si>
  <si>
    <t>GTL ren  Discussed with Pranaav - Marking as unqualified.</t>
  </si>
  <si>
    <t>lead_HIjwU2tVu4PYrRK9djB05w3iaJgQidQQTNuIXfDPEIh</t>
  </si>
  <si>
    <t>Kewaunee International Group</t>
  </si>
  <si>
    <t>2022-07-12 12:10:12.779000+00:00</t>
  </si>
  <si>
    <t>2022-08-17 04:43:33.887000+00:00</t>
  </si>
  <si>
    <t>Mrunmay Jalgaonkar; Ravi Jaiswal</t>
  </si>
  <si>
    <t>2021-09-14 03:43:49.762000+00:00</t>
  </si>
  <si>
    <t>2022-10-10 02:49:28.613000+00:00</t>
  </si>
  <si>
    <t>cont_DMRMG9RmnpMtglr0LxA5Fa2WRiWYix4xdiTgnTy6zD6</t>
  </si>
  <si>
    <t>Devanshi</t>
  </si>
  <si>
    <t>GMC (Self) Fresh Requirement 40 Employees Loc: Rajkot</t>
  </si>
  <si>
    <t>lead_YJLrW5hw937Oz08jBlxhuyWlDHSDslsXjtp9f16bkWV</t>
  </si>
  <si>
    <t>Vispan Solutions (Fresh)</t>
  </si>
  <si>
    <t>2021-12-20 09:16:33.809000+00:00</t>
  </si>
  <si>
    <t>2022-08-17 02:26:18.397000+00:00</t>
  </si>
  <si>
    <t>2021-12-20 06:27:38.144000+00:00</t>
  </si>
  <si>
    <t>2022-08-17 02:26:18.455000+00:00</t>
  </si>
  <si>
    <t>cont_5WtGUfy6OqeFRwlCqeODOOkhxcaJgf0VALsJ2tYOBVG</t>
  </si>
  <si>
    <t>Alka Yadav</t>
  </si>
  <si>
    <t>lead_F5Z7hMCaAxeyZ6iEWbfn559W0NGrh2F4JnZuewmBinV</t>
  </si>
  <si>
    <t>Esearch Logix(Fresh)</t>
  </si>
  <si>
    <t>2022-05-26 11:20:37.685000+00:00</t>
  </si>
  <si>
    <t>2022-08-17 02:30:24.546000+00:00</t>
  </si>
  <si>
    <t>2022-05-26 11:05:12.139000+00:00</t>
  </si>
  <si>
    <t>2022-08-17 02:30:24.608000+00:00</t>
  </si>
  <si>
    <t>cont_sMjmTzRDEoRl5zP6V8QfvNt2BCU01yLwmbDOl6d67Ij</t>
  </si>
  <si>
    <t>Dipti Sharma</t>
  </si>
  <si>
    <t>lead_nTrExC8TRWKiSkjLyIOEa5CpYDzzVVJ0WaHUu4n94JC</t>
  </si>
  <si>
    <t>Stancor Alloy INC</t>
  </si>
  <si>
    <t>2022-07-20 07:12:25.501000+00:00</t>
  </si>
  <si>
    <t>2022-08-17 02:27:04.341000+00:00</t>
  </si>
  <si>
    <t>2022-06-21 16:24:13.994000+00:00</t>
  </si>
  <si>
    <t>2022-08-17 02:27:04.579000+00:00</t>
  </si>
  <si>
    <t>cont_jijiD2sfi4AVzPz8WU5GeKWW2r5BccOzyrC95H4PEUQ</t>
  </si>
  <si>
    <t>Ganesh Naik</t>
  </si>
  <si>
    <t>GMC. No quotes received</t>
  </si>
  <si>
    <t>lead_ZUPbRbQnaoH7aQQnbq8BL8AihQZiHcspoxYVO8jmgEU</t>
  </si>
  <si>
    <t>Atlas Logistics India pvt ltd</t>
  </si>
  <si>
    <t>2022-06-01 05:33:14.305000+00:00</t>
  </si>
  <si>
    <t>2022-08-17 02:24:41.240000+00:00</t>
  </si>
  <si>
    <t>2022-03-30 06:46:00.182000+00:00</t>
  </si>
  <si>
    <t>2022-09-03 02:03:58.497000+00:00</t>
  </si>
  <si>
    <t>2022-08-08 05:24:14.491000+00:00</t>
  </si>
  <si>
    <t>2022-08-17 02:24:54.324000+00:00</t>
  </si>
  <si>
    <t>cont_bo0ldnl0KB9ZQPrsmm9CgVnzg82zGiESgNbMmker93v</t>
  </si>
  <si>
    <t>Soundarya Poojari</t>
  </si>
  <si>
    <t>Face to Face meeting in Andheri office for GMC policy for 100 people, employee only</t>
  </si>
  <si>
    <t>lead_kM9msk2Em1nkFtO2JcFCPCG0ee4oY7QgWMt74zbSrt4</t>
  </si>
  <si>
    <t>Aczet</t>
  </si>
  <si>
    <t>2022-05-04 07:01:45.983000+00:00</t>
  </si>
  <si>
    <t>2022-08-17 02:23:06.408000+00:00</t>
  </si>
  <si>
    <t>2022-04-03 18:13:46.978000+00:00</t>
  </si>
  <si>
    <t>2022-09-08 10:18:20.544000+00:00</t>
  </si>
  <si>
    <t>lead_ftpbzlQAt6JL9Kx4LLh5Lcs6vAEsl0TtgX3qLCypnix</t>
  </si>
  <si>
    <t>Zenatix Solutions</t>
  </si>
  <si>
    <t>2022-01-31 10:13:41.042000+00:00</t>
  </si>
  <si>
    <t>2022-08-17 02:22:34.281000+00:00</t>
  </si>
  <si>
    <t>2021-12-21 10:44:36.496000+00:00</t>
  </si>
  <si>
    <t>2022-09-26 11:42:30.994000+00:00</t>
  </si>
  <si>
    <t>cont_8JmvgqK5eYeHmU397mmLH3LWyUyZhlqPscaJvxgXKVj</t>
  </si>
  <si>
    <t>Aayush</t>
  </si>
  <si>
    <t>GTL Fresh Policy. No go ahead from the management yet</t>
  </si>
  <si>
    <t>lead_NnABenjk5ctFmPvjSBcHWJGHemzy1Rt1eW64a3O0gkQ</t>
  </si>
  <si>
    <t>Unnati</t>
  </si>
  <si>
    <t>2022-01-18 10:42:38.682000+00:00</t>
  </si>
  <si>
    <t>2022-08-17 02:15:59.637000+00:00</t>
  </si>
  <si>
    <t>2022-01-18 10:38:06.498000+00:00</t>
  </si>
  <si>
    <t>2022-09-23 09:23:38.150000+00:00</t>
  </si>
  <si>
    <t>cont_RmrLOTHhqDcWnheHjxe8lvxKGqd8jIQIJCvBWe3Hk5C</t>
  </si>
  <si>
    <t>Ekta Gandhi</t>
  </si>
  <si>
    <t>GMC - Fresh policy, have 70 - 80% physically challenged people in the company.  Details regarding the disability  are not shared with us for procuring the quotes (disability certificate , reparable or beyond repair )</t>
  </si>
  <si>
    <t>lead_wbEQFyXNfN3M3tnaN5DaSr6G4JxjhPdTgDhYFGqp8gm</t>
  </si>
  <si>
    <t>Saarathee CRM</t>
  </si>
  <si>
    <t>2022-05-25 06:15:08.115000+00:00</t>
  </si>
  <si>
    <t>2022-08-17 02:14:23.442000+00:00</t>
  </si>
  <si>
    <t>2022-05-25 05:56:12.315000+00:00</t>
  </si>
  <si>
    <t>2022-08-17 02:14:23.535000+00:00</t>
  </si>
  <si>
    <t>cont_ofqbQBdCUBmO5KMGLR1WQV0gwhvXXeuQ8ziZ091N9Fj</t>
  </si>
  <si>
    <t>Akshata</t>
  </si>
  <si>
    <t>GMC Policy.</t>
  </si>
  <si>
    <t>lead_MvwfchdNblkvtbMTvNTKC5hvfWqDEEnGTxu9PVXBSqF</t>
  </si>
  <si>
    <t>Luna Technologies Pvt. Ltd.</t>
  </si>
  <si>
    <t>2022-07-26 10:45:54.178000+00:00</t>
  </si>
  <si>
    <t>2022-08-16 12:42:15.822000+00:00</t>
  </si>
  <si>
    <t>2022-07-21 01:35:05.554000+00:00</t>
  </si>
  <si>
    <t>2022-10-20 08:00:01.451000+00:00</t>
  </si>
  <si>
    <t>cont_yhMvNk9vKnTvTOhGutRjRP9GppfgWZfjPDmbJ2EmLGl</t>
  </si>
  <si>
    <t>SHALINI</t>
  </si>
  <si>
    <t>lead_R8NUlANky5xm1EHQcRp8gScdiRwVGkSM9gdpXaHsZLT</t>
  </si>
  <si>
    <t>TICKET DESIGN PVT LTD</t>
  </si>
  <si>
    <t>2022-05-23 06:18:55.648000+00:00</t>
  </si>
  <si>
    <t>2022-08-16 13:02:44.492000+00:00</t>
  </si>
  <si>
    <t>2020-12-06 09:47:16.618000+00:00</t>
  </si>
  <si>
    <t>2022-08-27 06:45:11.420000+00:00</t>
  </si>
  <si>
    <t>cont_crvDpB5uduaSxLmMuFZcXB9jpO9KiBzo3TLu3ohS6nR</t>
  </si>
  <si>
    <t>Santhosh</t>
  </si>
  <si>
    <t>client don't have GPA GTL policy</t>
  </si>
  <si>
    <t>lead_11eqaZJ6cZ2ff6gVntUjCX8g8vz06JRqC3VFuzJzTuv</t>
  </si>
  <si>
    <t>DS Max</t>
  </si>
  <si>
    <t>2022-05-24 05:10:05.057000+00:00</t>
  </si>
  <si>
    <t>2022-08-16 18:17:01.579000+00:00</t>
  </si>
  <si>
    <t>3 and 5 Lakh</t>
  </si>
  <si>
    <t>2022-05-16 06:19:14.801000+00:00</t>
  </si>
  <si>
    <t>2022-10-12 04:30:16.562000+00:00</t>
  </si>
  <si>
    <t>cont_9aCf1OU0kynimsQKJFeU66FU6mThisntthCje00BXuX</t>
  </si>
  <si>
    <t>Mustufa Mukadam</t>
  </si>
  <si>
    <t>Strong relation with the incumbent</t>
  </si>
  <si>
    <t>lead_pSw7zDmdkfCyWSekzDHriA7kszXzhO0bvC9atomChbL</t>
  </si>
  <si>
    <t>Adroit Biomed</t>
  </si>
  <si>
    <t>2022-06-14 06:24:01.155000+00:00</t>
  </si>
  <si>
    <t>2022-08-16 10:08:16.775000+00:00</t>
  </si>
  <si>
    <t>Bajaj Allianz</t>
  </si>
  <si>
    <t>2022-02-08 21:50:33.215000+00:00</t>
  </si>
  <si>
    <t>2022-09-15 11:19:14.954000+00:00</t>
  </si>
  <si>
    <t>cont_Zxwmh6z9Ux9qQJQvyj9aY68btSOftq980iMq3b5NYZU</t>
  </si>
  <si>
    <t>lead_h58HoJnhzwSHLondUremJ7lrvjXh9ETFiJUX4Wp42sA</t>
  </si>
  <si>
    <t>Sero soft solution</t>
  </si>
  <si>
    <t>2022-05-12 06:55:30.368000+00:00</t>
  </si>
  <si>
    <t>2022-08-16 10:10:55.456000+00:00</t>
  </si>
  <si>
    <t>2020-10-27 07:56:27+00:00</t>
  </si>
  <si>
    <t>2020-12-06 09:49:53.078000+00:00</t>
  </si>
  <si>
    <t>2022-09-30 10:12:24.511000+00:00</t>
  </si>
  <si>
    <t>GMC (1+3)- Renewal Niva Bupa tricked them into buying 1+5 policy where parents were given retail policies</t>
  </si>
  <si>
    <t>lead_Pr47UU4Li9PDIvEvBXwDEsHTb7XOUWIXU7ayaRZhbnW</t>
  </si>
  <si>
    <t>Kodo Technologies Private Limited</t>
  </si>
  <si>
    <t>2022-05-12 11:56:02.133000+00:00</t>
  </si>
  <si>
    <t>2022-08-16 11:51:24.825000+00:00</t>
  </si>
  <si>
    <t>2021-11-07 05:27:15.524000+00:00</t>
  </si>
  <si>
    <t>2022-08-25 10:58:53.809000+00:00</t>
  </si>
  <si>
    <t>cont_EglDyBBwctRqeOz8w87xXlfcjOfJ6i281ZASjgPLbTZ</t>
  </si>
  <si>
    <t>shreyasi.229@gmail.com</t>
  </si>
  <si>
    <t>client stopped responding</t>
  </si>
  <si>
    <t>lead_p0XqgxrV2BngoeWvLXYmHnnAkyaGDX8JMtuLWPLpPkd</t>
  </si>
  <si>
    <t>Winspire Solutions Pvt. Ltd.</t>
  </si>
  <si>
    <t>2022-05-16 11:32:07.010000+00:00</t>
  </si>
  <si>
    <t>2022-08-16 08:59:51.997000+00:00</t>
  </si>
  <si>
    <t>2022-03-31 13:58:41.960000+00:00</t>
  </si>
  <si>
    <t>2022-09-03 14:41:05.081000+00:00</t>
  </si>
  <si>
    <t>2022-03-07 05:30:23.094000+00:00</t>
  </si>
  <si>
    <t>2022-08-16 09:18:41.612000+00:00</t>
  </si>
  <si>
    <t>cont_GnIymFk1pSUSN3scXwmcsBEXKxCnulTcr4EGMEBEUgS</t>
  </si>
  <si>
    <t>lead_XLlWsZ9CY5sQkR0bfaJUChysCz5zbhXQxatsaSiPdGJ</t>
  </si>
  <si>
    <t>IFTAS (Indian Financial Technology &amp; Allied Services)</t>
  </si>
  <si>
    <t>2022-06-08 09:04:47.825000+00:00</t>
  </si>
  <si>
    <t>2022-08-16 09:54:43.853000+00:00</t>
  </si>
  <si>
    <t>2021-12-09 09:17:45.383000+00:00</t>
  </si>
  <si>
    <t>2022-09-02 13:47:25.127000+00:00</t>
  </si>
  <si>
    <t>cont_UfCHGtMfmfXWgDCifgyGOUaKtUoGSSUXf0UjOdS8p7V</t>
  </si>
  <si>
    <t>Tulip Karbhari</t>
  </si>
  <si>
    <t>lead_QfhxCH0UMH7KVi5L7i7yLrcPT1FzrffUVPdTwixAgXb</t>
  </si>
  <si>
    <t>Lyka Labs Ltd.</t>
  </si>
  <si>
    <t>2022-06-07 06:00:21.063000+00:00</t>
  </si>
  <si>
    <t>2022-08-16 07:07:26.726000+00:00</t>
  </si>
  <si>
    <t>2022-02-15 08:53:00.008000+00:00</t>
  </si>
  <si>
    <t>2022-10-19 05:22:37.998000+00:00</t>
  </si>
  <si>
    <t>GTL -17th Aug Renewal</t>
  </si>
  <si>
    <t>2022-07-04 05:16:10.843000+00:00</t>
  </si>
  <si>
    <t>2022-08-16 07:37:50.197000+00:00</t>
  </si>
  <si>
    <t>Our lowest quote was 6.5 Lakhs. They closed on with Go-Digit for 5.10 Lakhs</t>
  </si>
  <si>
    <t>lead_aNmuCk4Ivo9i76U0eeZN7R40VlkCRH3tYBU6lp5Z3sl</t>
  </si>
  <si>
    <t>TRIMASYS CONTROL SOLUTIONS PVT LTD</t>
  </si>
  <si>
    <t>2022-05-26 11:11:47.348000+00:00</t>
  </si>
  <si>
    <t>2022-08-16 08:14:08.781000+00:00</t>
  </si>
  <si>
    <t>AM Opps - Jaswanth</t>
  </si>
  <si>
    <t>2020-12-06 09:47:16.723000+00:00</t>
  </si>
  <si>
    <t>2022-09-03 10:57:07.937000+00:00</t>
  </si>
  <si>
    <t>cont_uNJds60XL6gTg6eQRhokxsWvstSCNdx5kXVxrwwKgEA</t>
  </si>
  <si>
    <t>ANIL VISHE</t>
  </si>
  <si>
    <t>lead_IXseItgNcjZzWEiKOFJ77b54lqlPxgZYwn67Ih2Fqwx</t>
  </si>
  <si>
    <t>NCDEX e Markets</t>
  </si>
  <si>
    <t>2022-06-13 06:54:29.928000+00:00</t>
  </si>
  <si>
    <t>2022-08-16 06:38:27.283000+00:00</t>
  </si>
  <si>
    <t>2021-05-26 11:39:19+00:00</t>
  </si>
  <si>
    <t>2021-05-26 11:42:03.397000+00:00</t>
  </si>
  <si>
    <t>2022-09-21 04:07:22.040000+00:00</t>
  </si>
  <si>
    <t>cont_vS0wH9TMlOfbLPKo8kYOfv1MofvrEknrbJxebi7mR7J</t>
  </si>
  <si>
    <t>Harsha Billaiya</t>
  </si>
  <si>
    <t>They have renewal in September although they have decided to not change the broker and she is only handling the insurance and she is on leave asked me to connect on zoom on Tuesday convinced her for one demo call so we can show her what loop does differently</t>
  </si>
  <si>
    <t>lead_7zKF10ajf7QQjrwVOnO4YIS3jkLGlRF5JRMjMtPB9NR</t>
  </si>
  <si>
    <t>GIA India Laboratory Pvt. Ltd</t>
  </si>
  <si>
    <t>2022-07-22 07:24:11.553000+00:00</t>
  </si>
  <si>
    <t>2022-08-16 06:42:10.967000+00:00</t>
  </si>
  <si>
    <t>2021-08-25 11:24:06.296000+00:00</t>
  </si>
  <si>
    <t>2022-09-27 04:50:13.292000+00:00</t>
  </si>
  <si>
    <t>Going ahead with Marsh broker for 10 years</t>
  </si>
  <si>
    <t>2022-06-13 06:55:30.568000+00:00</t>
  </si>
  <si>
    <t>2022-08-16 06:38:21.749000+00:00</t>
  </si>
  <si>
    <t>lead_ACA2AL5ahsin6qVh8iPZ8m8ELrFJcyrSid9TD9HKEa9</t>
  </si>
  <si>
    <t>Aagite technologies Pvt Ltd (Fresh)</t>
  </si>
  <si>
    <t>2022-01-13 06:47:53.222000+00:00</t>
  </si>
  <si>
    <t>2022-08-16 06:36:04.348000+00:00</t>
  </si>
  <si>
    <t>2022-01-12 11:18:29.500000+00:00</t>
  </si>
  <si>
    <t>2022-08-16 06:36:04.422000+00:00</t>
  </si>
  <si>
    <t>2022-01-13 06:47:31.925000+00:00</t>
  </si>
  <si>
    <t>2022-08-16 06:35:58.738000+00:00</t>
  </si>
  <si>
    <t>2022-01-13 06:46:59.425000+00:00</t>
  </si>
  <si>
    <t>2022-08-16 06:35:50.380000+00:00</t>
  </si>
  <si>
    <t>F2F meeting done 1 more meeting with descion makers aligned for this week</t>
  </si>
  <si>
    <t>2022-06-08 09:04:06.216000+00:00</t>
  </si>
  <si>
    <t>2022-08-16 06:35:24.318000+00:00</t>
  </si>
  <si>
    <t>2022-06-08 09:05:19.364000+00:00</t>
  </si>
  <si>
    <t>2022-08-16 06:35:29.670000+00:00</t>
  </si>
  <si>
    <t>cont_aJu41dGEMj7aygFYOurmejtCXctfBULF4c4LKPM6LMG</t>
  </si>
  <si>
    <t>Mr. Zalak Thakkar</t>
  </si>
  <si>
    <t>lead_PFmfM1ynnNu4B3iFFF4BIOHgXrdWPD1nH0FvcDCdomN</t>
  </si>
  <si>
    <t>JECON ENGINEERS</t>
  </si>
  <si>
    <t>2022-07-11 08:52:27.863000+00:00</t>
  </si>
  <si>
    <t>2022-08-16 06:05:13.787000+00:00</t>
  </si>
  <si>
    <t>2022-06-06 04:35:04.185000+00:00</t>
  </si>
  <si>
    <t>2022-09-09 04:24:36.923000+00:00</t>
  </si>
  <si>
    <t>cont_cyxQ5cF3WF01YVJSEHxrxANxRcjG7i4K2liamUKqN6r</t>
  </si>
  <si>
    <t>Varsha Mahto</t>
  </si>
  <si>
    <t>lead_Bwl2blWszw3hsyBSsINAlXKct2oJFp5nD6LgqdK5Zp2</t>
  </si>
  <si>
    <t>Stirred Creative Advertising Private Limited</t>
  </si>
  <si>
    <t>2022-05-12 10:08:01.960000+00:00</t>
  </si>
  <si>
    <t>2022-08-16 05:59:33.306000+00:00</t>
  </si>
  <si>
    <t>2022-04-20 10:10:53.411000+00:00</t>
  </si>
  <si>
    <t>2022-09-08 12:56:02.837000+00:00</t>
  </si>
  <si>
    <t>8/13/22</t>
  </si>
  <si>
    <t>lead_LrH0qFm4QHu99mokQjFhTGuG0ZkAD7631qGRKo6iqAV</t>
  </si>
  <si>
    <t>Kolte Patil Developers PUNE</t>
  </si>
  <si>
    <t>2022-07-28 08:30:42.623000+00:00</t>
  </si>
  <si>
    <t>2022-08-16 04:38:01.346000+00:00</t>
  </si>
  <si>
    <t>2022-05-12 08:33:57.235000+00:00</t>
  </si>
  <si>
    <t>2022-10-08 00:19:47.236000+00:00</t>
  </si>
  <si>
    <t>2022-05-12 10:07:03.516000+00:00</t>
  </si>
  <si>
    <t>2022-08-16 05:59:25.432000+00:00</t>
  </si>
  <si>
    <t>GMC-FRESH</t>
  </si>
  <si>
    <t>lead_CkXeKgCUCYMQ3DEHWay25VBTcQHYIm5wbD7S3lf1EqB</t>
  </si>
  <si>
    <t>Heelium sports pvt ltd</t>
  </si>
  <si>
    <t>2022-07-01 08:55:13.502000+00:00</t>
  </si>
  <si>
    <t>2022-08-16 04:21:55.588000+00:00</t>
  </si>
  <si>
    <t>2022-06-29 08:48:27.282000+00:00</t>
  </si>
  <si>
    <t>2022-10-03 10:54:48.415000+00:00</t>
  </si>
  <si>
    <t>cont_cInbZCl5OH8zyovEFXiR26nZ4pLFz6GPP2gvQCRGIWO</t>
  </si>
  <si>
    <t>Gpriya Balaji</t>
  </si>
  <si>
    <t>lead_YLJEgoFH5DFBF6577y67YrwgMNhezXR7ja1t3t4PMX2</t>
  </si>
  <si>
    <t>Hepatica Technologies Pvt Ltd</t>
  </si>
  <si>
    <t>2022-07-01 12:26:12.699000+00:00</t>
  </si>
  <si>
    <t>2022-08-16 04:33:32.620000+00:00</t>
  </si>
  <si>
    <t>2021-10-20 06:27:23.798000+00:00</t>
  </si>
  <si>
    <t>2022-09-07 10:39:16.593000+00:00</t>
  </si>
  <si>
    <t>2022-07-01 12:25:49.946000+00:00</t>
  </si>
  <si>
    <t>2022-08-16 04:33:25.568000+00:00</t>
  </si>
  <si>
    <t>2022-04-20 12:38:14.679000+00:00</t>
  </si>
  <si>
    <t>2022-08-12 16:01:34.451000+00:00</t>
  </si>
  <si>
    <t>GMC (FRESH)</t>
  </si>
  <si>
    <t>lead_cYTUvZtyBmtPXltmAWh4ZQuVW2XduHrHb9ngFj939Op</t>
  </si>
  <si>
    <t>Buzo Media Services</t>
  </si>
  <si>
    <t>2022-07-12 12:17:09.348000+00:00</t>
  </si>
  <si>
    <t>2022-08-15 08:05:59.425000+00:00</t>
  </si>
  <si>
    <t>Nagpur</t>
  </si>
  <si>
    <t>2022-07-12 11:46:04.263000+00:00</t>
  </si>
  <si>
    <t>2022-10-12 06:15:32.928000+00:00</t>
  </si>
  <si>
    <t>lead_yFhnlAzzyfNWeaJ34GtPpyP7TIsLDSgyi6jpovTGz8b</t>
  </si>
  <si>
    <t>Pinnacle Mobility Solutions</t>
  </si>
  <si>
    <t>2022-04-18 05:49:38.663000+00:00</t>
  </si>
  <si>
    <t>2022-08-15 08:01:05.854000+00:00</t>
  </si>
  <si>
    <t>July; March</t>
  </si>
  <si>
    <t>2022-03-29 18:29:41.875000+00:00</t>
  </si>
  <si>
    <t>2022-09-05 06:11:49.613000+00:00</t>
  </si>
  <si>
    <t>lead_i1IytKRMU7YM8UbHPJeuud0WW1PlaKfksTt6OoUq7DV</t>
  </si>
  <si>
    <t>ADEPTION INDIA LLP</t>
  </si>
  <si>
    <t>2022-07-18 09:41:01.123000+00:00</t>
  </si>
  <si>
    <t>2022-08-12 12:40:57.260000+00:00</t>
  </si>
  <si>
    <t>2022-07-07 11:35:52+00:00</t>
  </si>
  <si>
    <t>2022-07-07 11:38:45.209000+00:00</t>
  </si>
  <si>
    <t>2022-08-17 06:51:39.456000+00:00</t>
  </si>
  <si>
    <t>2022-08-12 15:59:11.535000+00:00</t>
  </si>
  <si>
    <t>2022-08-12 16:01:23.993000+00:00</t>
  </si>
  <si>
    <t>cont_lXiIol9kgdvwlhJaqkA9L1s5jqK9y6nkOIqDwYb07IH</t>
  </si>
  <si>
    <t>shahul hameed</t>
  </si>
  <si>
    <t>lead_paUffxGcjR3XFYSnB7Qnk3LsGYziN53CCd73SWuPAky</t>
  </si>
  <si>
    <t>Scientific Games</t>
  </si>
  <si>
    <t>2022-05-26 10:23:02.921000+00:00</t>
  </si>
  <si>
    <t>2022-08-12 13:51:31.410000+00:00</t>
  </si>
  <si>
    <t>Deepak Yadav; Rakesh Nade</t>
  </si>
  <si>
    <t>2022-05-06 10:48:25.685000+00:00</t>
  </si>
  <si>
    <t>2022-10-20 10:15:11.013000+00:00</t>
  </si>
  <si>
    <t>cont_FhdUvR83uktAM3Nc2Z01ZEIrzWonnikeuw66jWRdgAl</t>
  </si>
  <si>
    <t>shanmuga raja</t>
  </si>
  <si>
    <t>lead_EIF0fLkOSYAbrmO1J6LaF3z3sxrILKKNSY7Ej6s2hXY</t>
  </si>
  <si>
    <t>Rebar Design &amp; Detail pvt ltd</t>
  </si>
  <si>
    <t>2022-07-08 10:10:22.035000+00:00</t>
  </si>
  <si>
    <t>2022-08-12 12:12:28.973000+00:00</t>
  </si>
  <si>
    <t>2021-12-28 02:43:22.105000+00:00</t>
  </si>
  <si>
    <t>2022-08-12 12:12:39.059000+00:00</t>
  </si>
  <si>
    <t>2022-07-08 10:10:52.518000+00:00</t>
  </si>
  <si>
    <t>2022-08-12 12:12:39.008000+00:00</t>
  </si>
  <si>
    <t>lead_QTt29tB2HezF7CFdZpcUSElmhf8IgRgjzgwibw7KMj6</t>
  </si>
  <si>
    <t>21North</t>
  </si>
  <si>
    <t>2022-05-10 09:18:23.892000+00:00</t>
  </si>
  <si>
    <t>2022-08-12 11:19:45.790000+00:00</t>
  </si>
  <si>
    <t>2022-05-09 10:09:57+00:00</t>
  </si>
  <si>
    <t>2022-02-06 09:49:22.922000+00:00</t>
  </si>
  <si>
    <t>2022-10-14 09:29:49.056000+00:00</t>
  </si>
  <si>
    <t>cont_t5TpRBfUJeXL5UCf5fwByPG8ETJEUCRO2bILeaQrI0x</t>
  </si>
  <si>
    <t>Rajendra Pawar</t>
  </si>
  <si>
    <t>lead_oyTkDu2G4JWihAq1zPG8XMRJCIj9lxiOPEWckCAXssN</t>
  </si>
  <si>
    <t>Gadre Marine Group</t>
  </si>
  <si>
    <t>2022-06-16 07:02:07.237000+00:00</t>
  </si>
  <si>
    <t>2022-08-12 04:48:11.532000+00:00</t>
  </si>
  <si>
    <t>TPA + Sameer</t>
  </si>
  <si>
    <t>2021-11-22 09:23:47.760000+00:00</t>
  </si>
  <si>
    <t>2022-08-29 10:00:33.428000+00:00</t>
  </si>
  <si>
    <t>2022-06-20 12:46:56.951000+00:00</t>
  </si>
  <si>
    <t>2022-08-12 04:48:20.099000+00:00</t>
  </si>
  <si>
    <t>lead_8Ydv8SXQVyBHjHaaNt87HIZpnSFQes9WRi00MtzmFH5</t>
  </si>
  <si>
    <t>TORK MOTORS PRIVATE LIMITED</t>
  </si>
  <si>
    <t>2022-07-01 11:32:27.157000+00:00</t>
  </si>
  <si>
    <t>2022-08-12 10:38:13.933000+00:00</t>
  </si>
  <si>
    <t>2022-03-14 09:07:40+00:00</t>
  </si>
  <si>
    <t>OTHER_CAMPAIGNS</t>
  </si>
  <si>
    <t>2022-03-14 09:10:22.349000+00:00</t>
  </si>
  <si>
    <t>2022-10-20 09:12:11.163000+00:00</t>
  </si>
  <si>
    <t>cont_KsJqpOo3ohKwWUAyAqLEPw1th0i2gxpXz0PTsEBzOpq</t>
  </si>
  <si>
    <t>rohini gupta</t>
  </si>
  <si>
    <t>The management has decided to continue with the incumbent broker this year.</t>
  </si>
  <si>
    <t>lead_sUGCjEbzqPhdKnG4MucUSE3zmv61SDyz8EU5scF6QOf</t>
  </si>
  <si>
    <t>Burger King</t>
  </si>
  <si>
    <t>2022-07-14 05:24:22.819000+00:00</t>
  </si>
  <si>
    <t>2022-08-12 04:23:04.441000+00:00</t>
  </si>
  <si>
    <t>2021-04-20 05:36:10.753000+00:00</t>
  </si>
  <si>
    <t>2022-10-10 03:15:13.164000+00:00</t>
  </si>
  <si>
    <t>2022-06-16 07:01:33.289000+00:00</t>
  </si>
  <si>
    <t>2022-08-12 04:47:59.592000+00:00</t>
  </si>
  <si>
    <t>Above company has taken multiple quotes and has ghosted us thrice. So I have unqualified them accordingly</t>
  </si>
  <si>
    <t>lead_lSl9UdP1f0EtoSwdnaoUDHcNGKGBt6EaVxTZWMjgFUg</t>
  </si>
  <si>
    <t>UNIRUB TECHNO INDIA PVT. LTD.</t>
  </si>
  <si>
    <t>2022-03-08 07:04:30.676000+00:00</t>
  </si>
  <si>
    <t>2022-08-11 12:56:41.417000+00:00</t>
  </si>
  <si>
    <t>2021-11-22 09:23:49.152000+00:00</t>
  </si>
  <si>
    <t>2022-09-20 05:43:44.678000+00:00</t>
  </si>
  <si>
    <t>2022-04-19 07:20:27.699000+00:00</t>
  </si>
  <si>
    <t>2022-08-11 12:56:35.117000+00:00</t>
  </si>
  <si>
    <t>2022-05-26 10:21:50.156000+00:00</t>
  </si>
  <si>
    <t>2022-08-11 11:59:32.955000+00:00</t>
  </si>
  <si>
    <t>2022-05-26 10:29:18.685000+00:00</t>
  </si>
  <si>
    <t>2022-08-11 11:59:49.116000+00:00</t>
  </si>
  <si>
    <t>cont_Kvjv3d1af1xjc3ip9o9GZmo0im1UxlQ42QBoQvxmcPY</t>
  </si>
  <si>
    <t>Deepak Jadhav</t>
  </si>
  <si>
    <t>The client used us just for quote comparison.</t>
  </si>
  <si>
    <t>lead_rEdVtXkZ6DTF6FhATBbZeMSGddZgw162BdUYxypo9fG</t>
  </si>
  <si>
    <t>Green Light Planet</t>
  </si>
  <si>
    <t>2022-06-01 07:19:33.633000+00:00</t>
  </si>
  <si>
    <t>2022-08-11 07:45:10.436000+00:00</t>
  </si>
  <si>
    <t>2021-11-09 07:14:56.218000+00:00</t>
  </si>
  <si>
    <t>2022-09-29 10:07:26.677000+00:00</t>
  </si>
  <si>
    <t>cont_dhRnkQyzj0y2wRRyyGWePmDkgNkJz8fsVqiX3o6crgc</t>
  </si>
  <si>
    <t>Ravi</t>
  </si>
  <si>
    <t>GMC - current Broker (Global) has been servicing the client from last 8 years and have personal connect(family friend) with owner.</t>
  </si>
  <si>
    <t>lead_wLDoxZ6aPJOM5qmZdqAEfoFt3EwT8OAsWyMYgEDGLMI</t>
  </si>
  <si>
    <t>BEC Chemicals</t>
  </si>
  <si>
    <t>2022-08-11 06:17:52.414000+00:00</t>
  </si>
  <si>
    <t>2022-08-11 09:56:32.726000+00:00</t>
  </si>
  <si>
    <t>2021-08-25 11:24:14.943000+00:00</t>
  </si>
  <si>
    <t>2022-09-09 11:33:42.365000+00:00</t>
  </si>
  <si>
    <t>cont_bP1OsDS3vDnvgnBD2jjVUCMCqa6cdhhrMe309Fpvyrm</t>
  </si>
  <si>
    <t>Anita Rai</t>
  </si>
  <si>
    <t>lead_f4oIkReawz2HkwLsneouY8XG3xxdIDJ9GoIT5sjoA2e</t>
  </si>
  <si>
    <t>Artech Infosystems</t>
  </si>
  <si>
    <t>2022-05-24 10:59:00.091000+00:00</t>
  </si>
  <si>
    <t>2022-08-11 08:33:31.422000+00:00</t>
  </si>
  <si>
    <t>2022-02-28 08:15:23.705000+00:00</t>
  </si>
  <si>
    <t>2022-10-20 10:29:22.046000+00:00</t>
  </si>
  <si>
    <t>Final decision on 12th August  Marsh and Aditya Birla also participating</t>
  </si>
  <si>
    <t>lead_MTVY5RgwCUa4USeu0vskQ2A7BCRUuNWxZJnmBElzZNY</t>
  </si>
  <si>
    <t>Trinity India Forgetech Pvt. Ltd.</t>
  </si>
  <si>
    <t>2022-08-05 09:48:03.096000+00:00</t>
  </si>
  <si>
    <t>2022-08-11 07:10:48.283000+00:00</t>
  </si>
  <si>
    <t>2022-08-01 10:03:02.961000+00:00</t>
  </si>
  <si>
    <t>2022-09-01 11:15:11.122000+00:00</t>
  </si>
  <si>
    <t>7/17/22</t>
  </si>
  <si>
    <t>cont_LzZqJXxl0rZtcT379PrYR3iYt8Fb32HCPYGhoIkFxae</t>
  </si>
  <si>
    <t>lead_qlka9vBrsaPsJAB4BVuBKQHSFBmJgGpq5BlPldkSa0u</t>
  </si>
  <si>
    <t>Japfa Comfeed</t>
  </si>
  <si>
    <t>2022-07-15 05:57:07.964000+00:00</t>
  </si>
  <si>
    <t>2022-08-11 05:37:23.553000+00:00</t>
  </si>
  <si>
    <t>Deepak Yadav; Mrunmay Jalgaonkar</t>
  </si>
  <si>
    <t>2020-12-12 09:51:58.304000+00:00</t>
  </si>
  <si>
    <t>2022-10-19 09:24:18.112000+00:00</t>
  </si>
  <si>
    <t>cont_OQIXRJCSH7VWx1J4XmjergbZwYfAM9oT2nnib347i5s</t>
  </si>
  <si>
    <t>Yogesh Karwa</t>
  </si>
  <si>
    <t>lead_GNy5vk9G70ggR9MNOjGySexxCMZfjLmz4daBTOEHwry</t>
  </si>
  <si>
    <t>FinIQ Consulting</t>
  </si>
  <si>
    <t>2022-08-01 05:34:16.605000+00:00</t>
  </si>
  <si>
    <t>2022-08-11 07:14:30.647000+00:00</t>
  </si>
  <si>
    <t>Deepak Yadav; Yogesh Paigude</t>
  </si>
  <si>
    <t>2022-04-20 10:05:02.021000+00:00</t>
  </si>
  <si>
    <t>2022-10-19 01:44:37.757000+00:00</t>
  </si>
  <si>
    <t>cont_47SMO0H1or0dtK2lgIXBg45ChoUMepjT9w8svzln9t2</t>
  </si>
  <si>
    <t>ayush mehra</t>
  </si>
  <si>
    <t>lead_fYuLoDdBVSeF1CLRctNWSGtCEcyOxkurfgpcVUl5W9W</t>
  </si>
  <si>
    <t>Entrata/ Xento Systems</t>
  </si>
  <si>
    <t>2022-07-08 07:15:17.518000+00:00</t>
  </si>
  <si>
    <t>2022-08-11 05:01:35.001000+00:00</t>
  </si>
  <si>
    <t>2020-12-06 09:46:42.516000+00:00</t>
  </si>
  <si>
    <t>2022-09-09 11:34:35.463000+00:00</t>
  </si>
  <si>
    <t>lead_6q2380VDOWSDIckgmkLuZSEZ9Wvi90mwqfvkjv3mUuz</t>
  </si>
  <si>
    <t>Saggraha Management Services Pvt Ltd</t>
  </si>
  <si>
    <t>2022-07-06 06:13:16.096000+00:00</t>
  </si>
  <si>
    <t>2022-08-10 19:32:24.599000+00:00</t>
  </si>
  <si>
    <t>August; May</t>
  </si>
  <si>
    <t>2022-02-06 08:47:04.781000+00:00</t>
  </si>
  <si>
    <t>2022-08-11 07:44:34.463000+00:00</t>
  </si>
  <si>
    <t>2022-07-08 07:16:03.244000+00:00</t>
  </si>
  <si>
    <t>2022-08-11 05:01:26.973000+00:00</t>
  </si>
  <si>
    <t>lead_aIWwJsit24K5bJyo6dzMD0Oa2267XVItcZdcOCkt4HL</t>
  </si>
  <si>
    <t>ZopNow</t>
  </si>
  <si>
    <t>2022-07-07 12:48:33.984000+00:00</t>
  </si>
  <si>
    <t>2022-08-10 09:22:20.648000+00:00</t>
  </si>
  <si>
    <t>2022-04-03 18:11:13.771000+00:00</t>
  </si>
  <si>
    <t>2022-09-07 10:56:46.506000+00:00</t>
  </si>
  <si>
    <t>NIVA BUPA</t>
  </si>
  <si>
    <t>lead_NvQFI4cV4nGqisp1Nm92yXa9kim38CAEAJk0emZDrfN</t>
  </si>
  <si>
    <t>2022-07-27 07:39:13.333000+00:00</t>
  </si>
  <si>
    <t>2022-08-10 10:10:03.450000+00:00</t>
  </si>
  <si>
    <t>2022-06-06 04:38:51.488000+00:00</t>
  </si>
  <si>
    <t>2022-09-22 06:47:09.532000+00:00</t>
  </si>
  <si>
    <t>cont_WaC0EOriZ4aJrufXyCwFFnfnZWudpOgueTV1yOj64ND</t>
  </si>
  <si>
    <t>Ravi Singh</t>
  </si>
  <si>
    <t>2022-06-06 12:12:59.916000+00:00</t>
  </si>
  <si>
    <t>2022-08-10 09:51:32.856000+00:00</t>
  </si>
  <si>
    <t>The customer is not happy with the current broker as they have been struggling with the claims and hence customer is looking for a change.  They have liked Loop's offering and would like to take this forward.</t>
  </si>
  <si>
    <t>2022-07-07 12:47:53.298000+00:00</t>
  </si>
  <si>
    <t>2022-08-10 09:22:08.333000+00:00</t>
  </si>
  <si>
    <t>cont_KfIQthiS7OWFKl3yOH2Cm0LuJqmqr1KcHtt2i6rVqov</t>
  </si>
  <si>
    <t>Akshata(DND/whatsapp)</t>
  </si>
  <si>
    <t>lead_QQjl0MebKk1cFtSKeHjaGHMJySWFMIyISGDcqifxQbF</t>
  </si>
  <si>
    <t>ESI Software India/ ESI Group</t>
  </si>
  <si>
    <t>2022-06-21 08:24:52.290000+00:00</t>
  </si>
  <si>
    <t>2022-08-10 08:57:56.936000+00:00</t>
  </si>
  <si>
    <t>2021-05-07 15:55:10.362000+00:00</t>
  </si>
  <si>
    <t>2022-08-25 09:07:35.846000+00:00</t>
  </si>
  <si>
    <t>2022-06-21 08:25:34.415000+00:00</t>
  </si>
  <si>
    <t>2022-08-10 08:58:08.969000+00:00</t>
  </si>
  <si>
    <t>2022-05-27 08:24:49.847000+00:00</t>
  </si>
  <si>
    <t>2022-08-10 08:57:29.228000+00:00</t>
  </si>
  <si>
    <t>GMC (Renewal) ICICI Policy</t>
  </si>
  <si>
    <t>lead_GOsTt6NxUYijzJRN9yIK69ml8WNeelxWDXuA7btzEvJ</t>
  </si>
  <si>
    <t>Radhe Sham Well pack limited</t>
  </si>
  <si>
    <t>2022-07-29 12:26:03.027000+00:00</t>
  </si>
  <si>
    <t>2022-08-10 08:32:31.352000+00:00</t>
  </si>
  <si>
    <t>2022-04-06 06:24:23.937000+00:00</t>
  </si>
  <si>
    <t>2022-10-10 07:34:54.810000+00:00</t>
  </si>
  <si>
    <t>cont_LSQFUUlsjYU1lscZnPxyfANcj3ocAydefpFTjdvXH00</t>
  </si>
  <si>
    <t>Amiya Sagar</t>
  </si>
  <si>
    <t>lead_Xr4uwrFc7S1IXlOORXl7bkA1lre3GVEszyiYTswjJtq</t>
  </si>
  <si>
    <t>TRUCVR TECHNOLOGIES PRIVATE LIMITED(Fresh)</t>
  </si>
  <si>
    <t>2022-06-16 08:42:46.827000+00:00</t>
  </si>
  <si>
    <t>2022-08-10 08:41:30.398000+00:00</t>
  </si>
  <si>
    <t>2022-06-03 11:40:09+00:00</t>
  </si>
  <si>
    <t>2022-06-03 11:41:01.144000+00:00</t>
  </si>
  <si>
    <t>2022-09-09 10:02:34.735000+00:00</t>
  </si>
  <si>
    <t>lead_VHW5jyfVQjGZHrqxa0qbmQJtEUD38KQVLxlf5UGGzZx</t>
  </si>
  <si>
    <t>Tasty Bite Eatables Pvt Ltd</t>
  </si>
  <si>
    <t>2022-07-19 07:08:08.141000+00:00</t>
  </si>
  <si>
    <t>2022-08-10 06:56:24.621000+00:00</t>
  </si>
  <si>
    <t>2021-01-04 06:27:44.246000+00:00</t>
  </si>
  <si>
    <t>2022-10-14 09:50:47.316000+00:00</t>
  </si>
  <si>
    <t>lead_ssSm2lXvGVIa5c81eAHdH2yt0I8yUxfYbdl75oqnkcT</t>
  </si>
  <si>
    <t>T &amp; T Infra</t>
  </si>
  <si>
    <t>2022-07-28 07:56:28.185000+00:00</t>
  </si>
  <si>
    <t>2022-08-10 08:09:29.270000+00:00</t>
  </si>
  <si>
    <t>2020-09-30 05:03:24+00:00</t>
  </si>
  <si>
    <t>2020-12-06 09:49:43.165000+00:00</t>
  </si>
  <si>
    <t>2022-10-11 15:15:02.429000+00:00</t>
  </si>
  <si>
    <t>cont_7E5f1LfZWjJISWu8dnaaq8Jn2WCAngXaKMWArvt8yzi</t>
  </si>
  <si>
    <t>shalini</t>
  </si>
  <si>
    <t>GMC  Family cover 1+5 Current quotes higher than their budget</t>
  </si>
  <si>
    <t>lead_diyZtIVRlZMKa0Zmibqfk0SoRjAtrW0rTj7u07UXMhU</t>
  </si>
  <si>
    <t>Rooman Technologies</t>
  </si>
  <si>
    <t>2022-06-28 11:09:49.271000+00:00</t>
  </si>
  <si>
    <t>2022-08-10 06:23:59.355000+00:00</t>
  </si>
  <si>
    <t>Jithendra Goalla; Rakesh Nade</t>
  </si>
  <si>
    <t>2022-04-20 10:11:00.353000+00:00</t>
  </si>
  <si>
    <t>2022-10-10 02:51:47.563000+00:00</t>
  </si>
  <si>
    <t>cont_lao28cEyoeYbN2wgUOf8C3j19eq0YEC7Gp4MiYtZ2DH</t>
  </si>
  <si>
    <t>Poornima Patil</t>
  </si>
  <si>
    <t>lead_SApXJZxMTwmqn6gz5QX9yCgNXnSFyXY39Z8dRvtGj1q</t>
  </si>
  <si>
    <t>D Cube Analytics</t>
  </si>
  <si>
    <t>2022-07-01 06:42:58.420000+00:00</t>
  </si>
  <si>
    <t>2022-08-10 04:22:34.418000+00:00</t>
  </si>
  <si>
    <t>Health, Wellness &amp; Fitness; Manufacturing</t>
  </si>
  <si>
    <t>2022-02-01 18:36:14.382000+00:00</t>
  </si>
  <si>
    <t>2022-10-10 02:50:27.086000+00:00</t>
  </si>
  <si>
    <t>cont_jnq5EQyPcwYBIl4UxoRniEzOcibDD5u0Gnww4QsNtVE</t>
  </si>
  <si>
    <t>Leena Arora</t>
  </si>
  <si>
    <t>Not going for GMC as of now . Instead are thinking for app only proposal</t>
  </si>
  <si>
    <t>lead_7nztfLCI82KaOfkT61NPIEiHmHxBbZ9HnaOMVGa92AZ</t>
  </si>
  <si>
    <t>Certa (getcerta.com) (Fresh)</t>
  </si>
  <si>
    <t>2022-05-02 09:57:32.791000+00:00</t>
  </si>
  <si>
    <t>2022-08-10 05:21:16.284000+00:00</t>
  </si>
  <si>
    <t>2022-05-02 05:21:08.683000+00:00</t>
  </si>
  <si>
    <t>2022-08-10 05:21:16.327000+00:00</t>
  </si>
  <si>
    <t>Fresh GTL</t>
  </si>
  <si>
    <t>2022-07-01 06:44:32.926000+00:00</t>
  </si>
  <si>
    <t>2022-08-10 04:22:43.377000+00:00</t>
  </si>
  <si>
    <t>lead_WuFR7mtYhTR6pdJINXy3ZMEDTcuJfauryb9ECmoatBV</t>
  </si>
  <si>
    <t>hr@flogic.in</t>
  </si>
  <si>
    <t>2022-07-29 09:57:06.615000+00:00</t>
  </si>
  <si>
    <t>2022-08-09 12:11:47.308000+00:00</t>
  </si>
  <si>
    <t>2022-07-28 09:33:23+00:00</t>
  </si>
  <si>
    <t>2022-07-28 09:36:14.252000+00:00</t>
  </si>
  <si>
    <t>2022-09-21 06:44:34.592000+00:00</t>
  </si>
  <si>
    <t>2022-07-01 06:42:30.928000+00:00</t>
  </si>
  <si>
    <t>2022-08-10 04:22:25.908000+00:00</t>
  </si>
  <si>
    <t>cont_67lnOECnQGcDDxnFvYVjercRiy1feFGDigooN3fqJqi</t>
  </si>
  <si>
    <t>Rahul Jain</t>
  </si>
  <si>
    <t>No response from Client, based in Kota, Rajasthan</t>
  </si>
  <si>
    <t>lead_3HxIraTCQlX2G0y2KNhVXExIM67Ps3AP6AZuDp6oA3R</t>
  </si>
  <si>
    <t>Eduncle</t>
  </si>
  <si>
    <t>2022-07-08 10:01:43.539000+00:00</t>
  </si>
  <si>
    <t>2022-08-09 05:43:40.578000+00:00</t>
  </si>
  <si>
    <t>2021-09-09 11:55:46.735000+00:00</t>
  </si>
  <si>
    <t>2022-09-23 12:07:55.158000+00:00</t>
  </si>
  <si>
    <t>GMC (Renewal) - did not get revised quotes</t>
  </si>
  <si>
    <t>lead_OsaeQPbz6JfwGB6j4p5mH7q51o2sjjPnfQpeRq6ZBIr</t>
  </si>
  <si>
    <t>Ebo</t>
  </si>
  <si>
    <t>2022-01-27 05:48:01.143000+00:00</t>
  </si>
  <si>
    <t>2022-08-09 04:23:16.868000+00:00</t>
  </si>
  <si>
    <t>2021-11-13 14:39:41.850000+00:00</t>
  </si>
  <si>
    <t>2022-08-09 04:24:00.497000+00:00</t>
  </si>
  <si>
    <t>GPA (Renewal) - did not get revised quotes</t>
  </si>
  <si>
    <t>2022-01-27 05:49:57.733000+00:00</t>
  </si>
  <si>
    <t>2022-08-09 04:23:35.553000+00:00</t>
  </si>
  <si>
    <t>lead_tT5Zsi1oNCVFijhFJTd75ompbb3icei6klFh3mwOOBS</t>
  </si>
  <si>
    <t>Bizongo</t>
  </si>
  <si>
    <t>2022-05-30 10:10:21.747000+00:00</t>
  </si>
  <si>
    <t>2022-08-09 05:13:21.206000+00:00</t>
  </si>
  <si>
    <t>2021-07-21 07:17:39+00:00</t>
  </si>
  <si>
    <t>IDG Capital, B Capital Group, Accel, CDC Group, International Finance Corporation</t>
  </si>
  <si>
    <t>2021-01-20 07:45:54.730000+00:00</t>
  </si>
  <si>
    <t>2022-09-27 09:51:54.202000+00:00</t>
  </si>
  <si>
    <t>cont_pbZtAdinK04uHuDwgF6EqR1zDnvRsEHOD0dXiLz8pLN</t>
  </si>
  <si>
    <t>KETAN JADHAV</t>
  </si>
  <si>
    <t>lead_wITxL8eADLQOVUAjmX3cpdjRzl9ZCnz77weEDXzDnVM</t>
  </si>
  <si>
    <t>Ascentech Information Technology Pvt Ltd</t>
  </si>
  <si>
    <t>2022-05-11 11:53:49.886000+00:00</t>
  </si>
  <si>
    <t>2022-08-08 16:16:42.476000+00:00</t>
  </si>
  <si>
    <t>2022-05-03 17:46:52.115000+00:00</t>
  </si>
  <si>
    <t>2022-10-12 07:56:48.220000+00:00</t>
  </si>
  <si>
    <t>lead_LjHHapJhS6BpqgzgilWqQlfObz2aAt9y7vh2c7Z1gYG</t>
  </si>
  <si>
    <t>TATA AUTOCOMP SYSTEMS LTD - SCM</t>
  </si>
  <si>
    <t>2022-01-13 09:08:37.313000+00:00</t>
  </si>
  <si>
    <t>2022-08-09 04:21:43.773000+00:00</t>
  </si>
  <si>
    <t>Manufacturing; Professional Services</t>
  </si>
  <si>
    <t>Sakshi Soni; Yogesh Paigude</t>
  </si>
  <si>
    <t>April; July</t>
  </si>
  <si>
    <t>own reference and mccia</t>
  </si>
  <si>
    <t>AM is Rohit Rahate , Employee Engagement Handbook</t>
  </si>
  <si>
    <t>2020-12-06 09:48:33.488000+00:00</t>
  </si>
  <si>
    <t>2022-10-15 17:56:00.889000+00:00</t>
  </si>
  <si>
    <t>Workers Policy</t>
  </si>
  <si>
    <t>2022-07-27 10:41:53.007000+00:00</t>
  </si>
  <si>
    <t>2022-08-09 04:18:27.199000+00:00</t>
  </si>
  <si>
    <t>8/14/22</t>
  </si>
  <si>
    <t>cont_kb5aA3ahbxx4aeAJ1niFhe59Sr2S6K05ALykLEyZOch</t>
  </si>
  <si>
    <t>Sunil</t>
  </si>
  <si>
    <t>lead_d4g48aHbdyTPxPXA2s7LKWX0rOnvyOBtxcOsEYtRJAD</t>
  </si>
  <si>
    <t>Venus Precision Tools &amp; Components</t>
  </si>
  <si>
    <t>2022-07-13 12:24:22.686000+00:00</t>
  </si>
  <si>
    <t>2022-08-08 16:09:46.993000+00:00</t>
  </si>
  <si>
    <t>2021-07-06 12:03:26.522000+00:00</t>
  </si>
  <si>
    <t>2022-09-13 11:16:33.394000+00:00</t>
  </si>
  <si>
    <t>2022-07-13 06:21:50.724000+00:00</t>
  </si>
  <si>
    <t>2022-08-08 16:09:34.582000+00:00</t>
  </si>
  <si>
    <t>Closed with IFFCO TOKIO</t>
  </si>
  <si>
    <t>2022-06-08 06:00:08.125000+00:00</t>
  </si>
  <si>
    <t>2022-08-08 11:03:50.576000+00:00</t>
  </si>
  <si>
    <t>lead_OgMAj8Dnwf5XiEBOpl3yK0mgxn1jm1FO76JlYoRR6c8</t>
  </si>
  <si>
    <t>PRIMUS Techsystems Private Limited</t>
  </si>
  <si>
    <t>2022-07-18 11:18:15.483000+00:00</t>
  </si>
  <si>
    <t>2022-08-08 09:52:03.458000+00:00</t>
  </si>
  <si>
    <t>2022-01-10 13:09:11.965000+00:00</t>
  </si>
  <si>
    <t>2022-10-10 07:32:50.691000+00:00</t>
  </si>
  <si>
    <t>lead_3NguDYSUXIKg4lXSowlD3olThLpw3TVepL1eTu45tdN</t>
  </si>
  <si>
    <t>CS Aerotherm Pvt Ltd</t>
  </si>
  <si>
    <t>2022-06-29 06:31:55.176000+00:00</t>
  </si>
  <si>
    <t>2022-08-08 09:45:07.687000+00:00</t>
  </si>
  <si>
    <t>2022-01-07 05:32:56.265000+00:00</t>
  </si>
  <si>
    <t>2022-08-08 12:24:12.184000+00:00</t>
  </si>
  <si>
    <t>cont_gdQHTH7zzZKRGz4O7sDuv1WODMlA6nuyshzAKQeabGb</t>
  </si>
  <si>
    <t>Vindhya</t>
  </si>
  <si>
    <t>lead_Szm2YJdxnpB4LpQcyBSnvLQXlpLualJDzDcCh590mYO</t>
  </si>
  <si>
    <t>iDrive Software India Pvt Ltd</t>
  </si>
  <si>
    <t>2022-03-15 09:49:15.130000+00:00</t>
  </si>
  <si>
    <t>2022-08-08 09:45:46.241000+00:00</t>
  </si>
  <si>
    <t>2022-03-15 09:45:06.940000+00:00</t>
  </si>
  <si>
    <t>2022-09-13 11:16:18.714000+00:00</t>
  </si>
  <si>
    <t>cont_qd6X5DhM7iDXG9nz9rmu6JuQQHwahoxwhkEjtL6l7RG</t>
  </si>
  <si>
    <t>Deepak Raibole</t>
  </si>
  <si>
    <t>lead_PCl2IzGKJ8WGf9ZC0K7lfBBd1ZNxsUuglgW4nvXd7RM</t>
  </si>
  <si>
    <t>UNIQUE DELTA FORCE SECURITY</t>
  </si>
  <si>
    <t>2022-07-27 06:58:20.395000+00:00</t>
  </si>
  <si>
    <t>2022-08-08 09:34:27.403000+00:00</t>
  </si>
  <si>
    <t>Prasanna Agent</t>
  </si>
  <si>
    <t>2022-07-27 05:27:52.989000+00:00</t>
  </si>
  <si>
    <t>2022-09-08 06:40:45.632000+00:00</t>
  </si>
  <si>
    <t>cont_xdPvg0nXOEtOykVkIAKuvVwfvHuU9rRUMzvWGMJeIv7</t>
  </si>
  <si>
    <t>Niranjan Parida</t>
  </si>
  <si>
    <t>lead_erLlrQVuM2C4jZVsLzcMkqe7pEfSJNuri6wuo7qlkhB</t>
  </si>
  <si>
    <t>SBI (General Insurance)</t>
  </si>
  <si>
    <t>2022-08-01 06:03:11.490000+00:00</t>
  </si>
  <si>
    <t>2022-08-08 09:29:01.103000+00:00</t>
  </si>
  <si>
    <t>2022-03-04 07:24:50.962000+00:00</t>
  </si>
  <si>
    <t>2022-09-19 11:08:59.647000+00:00</t>
  </si>
  <si>
    <t>2022-06-29 06:31:19.964000+00:00</t>
  </si>
  <si>
    <t>2022-08-08 09:45:04.628000+00:00</t>
  </si>
  <si>
    <t>cont_onjBTOG1aNnHmRdIzzQdzZNwyNGIN8ZO9wsHqq9R7zp</t>
  </si>
  <si>
    <t>Gyanendra Singh</t>
  </si>
  <si>
    <t>GPA -Fresh</t>
  </si>
  <si>
    <t>lead_2odm7KtuMYsmPohmSEbqpdEZ2bsnCmM0k6viRU2LEv1</t>
  </si>
  <si>
    <t>GenNext India Private Limited</t>
  </si>
  <si>
    <t>2022-06-21 05:49:45.103000+00:00</t>
  </si>
  <si>
    <t>2022-08-08 05:33:09.717000+00:00</t>
  </si>
  <si>
    <t>2021-12-24 06:37:25.888000+00:00</t>
  </si>
  <si>
    <t>2022-08-08 05:33:32.746000+00:00</t>
  </si>
  <si>
    <t>GMC - Fresh; Looking at Policy Bazar</t>
  </si>
  <si>
    <t>2022-06-21 05:35:22.708000+00:00</t>
  </si>
  <si>
    <t>2022-08-08 05:33:01.200000+00:00</t>
  </si>
  <si>
    <t>We were L3 They went ahead with Incumbent  (without broker)</t>
  </si>
  <si>
    <t>lead_ip10cxGpK4DzwXJJJ9GwYa2y4rKz5A0roujlbztxdd3</t>
  </si>
  <si>
    <t>Navchetna-NextRu Livelihoods Private Limited</t>
  </si>
  <si>
    <t>2022-07-05 09:56:55.931000+00:00</t>
  </si>
  <si>
    <t>2022-08-08 09:01:22.106000+00:00</t>
  </si>
  <si>
    <t>2022-03-26 02:25:44.493000+00:00</t>
  </si>
  <si>
    <t>2022-08-08 09:01:55.184000+00:00</t>
  </si>
  <si>
    <t>cont_167JfvZJc4yn56kN4FqtXz9miDgje3T3UjDABrVRPTF</t>
  </si>
  <si>
    <t>Shiji George</t>
  </si>
  <si>
    <t>lead_ST68keTfrXAdzD2btYh7uQHI6qPf9W8wAlUgiCbklPz</t>
  </si>
  <si>
    <t>Lighting Technologies India Private Limited</t>
  </si>
  <si>
    <t>2022-07-05 12:02:27.736000+00:00</t>
  </si>
  <si>
    <t>2022-08-07 10:43:28.167000+00:00</t>
  </si>
  <si>
    <t>2022-04-20 10:11:41.828000+00:00</t>
  </si>
  <si>
    <t>2022-09-08 09:27:02.793000+00:00</t>
  </si>
  <si>
    <t>cont_s5PlqP6ewhjVfWxNVd3GvFIJu6bgd1GJ2pD32OBkvh1</t>
  </si>
  <si>
    <t>Vaishali</t>
  </si>
  <si>
    <t>Lost to incumbent HDFC Life(Alliance) as they were L1 and we were L3</t>
  </si>
  <si>
    <t>2022-07-21 08:34:33.466000+00:00</t>
  </si>
  <si>
    <t>2022-08-07 07:58:42.665000+00:00</t>
  </si>
  <si>
    <t>lead_Jae0mtra1eLyFSea3kTE7ZPe8VaqqZQhvfHAgILpFgf</t>
  </si>
  <si>
    <t>KANAKADURGA FINANCE LIMITED</t>
  </si>
  <si>
    <t>2022-06-24 06:01:58.676000+00:00</t>
  </si>
  <si>
    <t>2022-08-07 10:58:38.542000+00:00</t>
  </si>
  <si>
    <t>Vijayawada</t>
  </si>
  <si>
    <t>2021-12-21 02:47:53.188000+00:00</t>
  </si>
  <si>
    <t>2022-08-09 11:42:24.288000+00:00</t>
  </si>
  <si>
    <t>cont_EG0NeAaIIiruTTBPf6c76aAdEz1uS1U8ELymNQFfNmf</t>
  </si>
  <si>
    <t>Omkar Patwardhan</t>
  </si>
  <si>
    <t>We had only one quote as the data was shared late, their director didn't want to work with an intermediary and preferred to deal directly with the insurer</t>
  </si>
  <si>
    <t>lead_T1NR30UJeJkL5NSGwzR0NzILVl3Oa9PXNBIgZoq6mI5</t>
  </si>
  <si>
    <t>M/S COREFLEX SOLUTIONS PRIVATE LIMITED</t>
  </si>
  <si>
    <t>2022-07-11 08:03:34.415000+00:00</t>
  </si>
  <si>
    <t>2022-08-07 05:24:29.715000+00:00</t>
  </si>
  <si>
    <t>2022-02-18 11:09:39.451000+00:00</t>
  </si>
  <si>
    <t>2022-09-05 15:02:10.623000+00:00</t>
  </si>
  <si>
    <t>cont_om2T3Tu2dkBEs5Q1ifw2RFlVsJWK86qfHJD1gVxNRsc</t>
  </si>
  <si>
    <t>Arvind Vishwakarma</t>
  </si>
  <si>
    <t>GMC - they had a 70 - 80 lakh claim last year so they got the quotes of 1.15 cr and 45 - 46 lakh. Would like to know about us.</t>
  </si>
  <si>
    <t>lead_7kGjt0mrLBZtSwNO0x5f89XvHclR7FnlBsRTiSkBY1p</t>
  </si>
  <si>
    <t>LOUIS BERGER SAS</t>
  </si>
  <si>
    <t>2022-05-17 12:16:11.680000+00:00</t>
  </si>
  <si>
    <t>2022-08-06 10:24:58.419000+00:00</t>
  </si>
  <si>
    <t>Construction &amp; Real Estate; Others</t>
  </si>
  <si>
    <t>2022-04-03 18:14:08.944000+00:00</t>
  </si>
  <si>
    <t>2022-10-13 07:44:57.539000+00:00</t>
  </si>
  <si>
    <t>cont_QUYTU6iWX5ioTrRIQWcjzJbjHqWq6fSAmyOrqntkSB2</t>
  </si>
  <si>
    <t>Subsidiary company of Coreflex</t>
  </si>
  <si>
    <t>lead_jgiYkp22gVnc7ezb5QUTXpE1hTe5aRSJo6sb0mB023R</t>
  </si>
  <si>
    <t>XANADUTEC DATA SOLUTIONS PRIVATE LIMITED</t>
  </si>
  <si>
    <t>2022-07-27 09:22:30.304000+00:00</t>
  </si>
  <si>
    <t>2022-08-07 05:26:20.749000+00:00</t>
  </si>
  <si>
    <t>2022-07-27 09:15:23.423000+00:00</t>
  </si>
  <si>
    <t>2022-08-18 08:46:33.873000+00:00</t>
  </si>
  <si>
    <t>lead_LSmdLdKbcsZIudJYm7m7N7MYgiUmQAznxlYuxxeBqKy</t>
  </si>
  <si>
    <t>KUBETRON TECHNOLOGIES PRIVATE LIMITED</t>
  </si>
  <si>
    <t>2022-05-26 10:25:05.169000+00:00</t>
  </si>
  <si>
    <t>2022-08-05 16:10:18.077000+00:00</t>
  </si>
  <si>
    <t>2022-05-25 15:41:41.649000+00:00</t>
  </si>
  <si>
    <t>2022-10-19 11:43:39.545000+00:00</t>
  </si>
  <si>
    <t>cont_QccFG1UfQkHuU3sxjo0D97dG3vqqUOu6oxGNjqZFy9c</t>
  </si>
  <si>
    <t>Nitin Jadhav</t>
  </si>
  <si>
    <t>lead_XsjbB0VMxL9HMBi9bJxH3Q6Y7TxuU0AEm2h54A6EUJa</t>
  </si>
  <si>
    <t>NY Cinemas</t>
  </si>
  <si>
    <t>2022-08-04 09:53:32.089000+00:00</t>
  </si>
  <si>
    <t>2022-08-05 11:33:12.219000+00:00</t>
  </si>
  <si>
    <t>2022-08-01 09:59:16.797000+00:00</t>
  </si>
  <si>
    <t>2022-09-16 13:35:23.285000+00:00</t>
  </si>
  <si>
    <t>cont_Ql9iBdyQF8FzDEF6k1kjcV2ZX9DHHhmfUOEy4cUNzgd</t>
  </si>
  <si>
    <t>Sukvinder Singh</t>
  </si>
  <si>
    <t>Loop membership</t>
  </si>
  <si>
    <t>lead_uujhaIHZ418974u1aNILsSHayaqJeo9t87LhpqEDfIA</t>
  </si>
  <si>
    <t>InfoCepts</t>
  </si>
  <si>
    <t>2022-05-30 11:54:50.589000+00:00</t>
  </si>
  <si>
    <t>2022-08-05 10:34:07.806000+00:00</t>
  </si>
  <si>
    <t>soumen majumdar</t>
  </si>
  <si>
    <t>2021-10-26 11:53:00.068000+00:00</t>
  </si>
  <si>
    <t>2022-09-01 15:26:12.334000+00:00</t>
  </si>
  <si>
    <t>7/22/22</t>
  </si>
  <si>
    <t>lead_aQPhiwmHaLtP9JuvTlX3kibhGg96UPvXi9fegvQTKxO</t>
  </si>
  <si>
    <t>Hoolime</t>
  </si>
  <si>
    <t>2022-07-01 11:53:15.572000+00:00</t>
  </si>
  <si>
    <t>2022-08-05 08:15:44.308000+00:00</t>
  </si>
  <si>
    <t>2022-06-30 14:04:09+00:00</t>
  </si>
  <si>
    <t>2022-06-30 14:06:50.406000+00:00</t>
  </si>
  <si>
    <t>2022-09-23 12:30:11.370000+00:00</t>
  </si>
  <si>
    <t>lead_PlZEishNzu3hwJswEdF329L8meRyPQt9PZgLW4UvZYd</t>
  </si>
  <si>
    <t>GARWARE Technical Fibers LtdROPES.</t>
  </si>
  <si>
    <t>2022-06-20 10:23:32.443000+00:00</t>
  </si>
  <si>
    <t>2022-08-05 08:15:47.449000+00:00</t>
  </si>
  <si>
    <t>2022-02-13 10:01:07.485000+00:00</t>
  </si>
  <si>
    <t>2022-09-27 04:51:31.199000+00:00</t>
  </si>
  <si>
    <t>cont_2K771LtktwpJlE57hzRsJYpAJvxOPsL7p6nWGYsDVf6</t>
  </si>
  <si>
    <t>Rahul Kharat</t>
  </si>
  <si>
    <t>lead_gGWFRmiHUBUj1f0LBQ9bOR8fMQpshCTyBDi0BQVhMKv</t>
  </si>
  <si>
    <t>Lords Hotels &amp; Resorts</t>
  </si>
  <si>
    <t>2022-06-09 10:27:19.034000+00:00</t>
  </si>
  <si>
    <t>2022-08-05 08:53:53.865000+00:00</t>
  </si>
  <si>
    <t>Kaustubh Gaikwad</t>
  </si>
  <si>
    <t>2022-06-09 02:54:32.561000+00:00</t>
  </si>
  <si>
    <t>2022-10-19 01:44:16.492000+00:00</t>
  </si>
  <si>
    <t>7/25/22</t>
  </si>
  <si>
    <t>2022-07-20 08:30:14.005000+00:00</t>
  </si>
  <si>
    <t>2022-08-05 08:15:40.326000+00:00</t>
  </si>
  <si>
    <t>cont_NlsryZAvHPh70fwLenvkXXtB6T1auXm55WFCuS4zOIL</t>
  </si>
  <si>
    <t>Suyyaash Bhosale</t>
  </si>
  <si>
    <t>lead_ur09d82PtYVuord3YoTQKMsxNNhDWlfrJlXq5ZQBSCL</t>
  </si>
  <si>
    <t>Sulzer Pumps India</t>
  </si>
  <si>
    <t>2022-07-11 07:07:49.755000+00:00</t>
  </si>
  <si>
    <t>2022-08-05 08:07:04.597000+00:00</t>
  </si>
  <si>
    <t>India</t>
  </si>
  <si>
    <t>Consumer Goods &amp; Electronics; Manufacturing</t>
  </si>
  <si>
    <t>Suvidha Dnyanganga</t>
  </si>
  <si>
    <t>2021-03-31 11:16:26.689000+00:00</t>
  </si>
  <si>
    <t>2022-09-29 17:16:01.278000+00:00</t>
  </si>
  <si>
    <t>2022-07-20 07:00:29.091000+00:00</t>
  </si>
  <si>
    <t>2022-08-05 08:07:12.280000+00:00</t>
  </si>
  <si>
    <t>cont_yeqrpbm5Sai9eMtoaIB5hGLT0Nr5CIVTB5q3QHhSfIo</t>
  </si>
  <si>
    <t>Dinesh</t>
  </si>
  <si>
    <t>GPA - Lost to Plum as they were providing quotes for GTL as well with employee size of 64.</t>
  </si>
  <si>
    <t>lead_1a9U1DrflrPABlYoJbuEpZCML17xwWW1K2OpN9V9pE7</t>
  </si>
  <si>
    <t>Dezerv Investments Private Limited</t>
  </si>
  <si>
    <t>2022-04-08 10:05:26.390000+00:00</t>
  </si>
  <si>
    <t>2022-08-04 12:09:59.267000+00:00</t>
  </si>
  <si>
    <t>2022-04-07 05:18:12+00:00</t>
  </si>
  <si>
    <t>2022-03-22 10:43:44.641000+00:00</t>
  </si>
  <si>
    <t>2022-08-04 12:09:59.352000+00:00</t>
  </si>
  <si>
    <t>EDLI Policy and we dont deal in EDLI Policies,(Updated by Siddharth Angolkar)</t>
  </si>
  <si>
    <t>2022-07-15 07:45:44.583000+00:00</t>
  </si>
  <si>
    <t>2022-08-05 06:50:11.154000+00:00</t>
  </si>
  <si>
    <t>cont_uZDqm1KEAWATlYwU97M9OiUR8maje5ZiSoSPb23aS5I</t>
  </si>
  <si>
    <t>Chandan Auradkar</t>
  </si>
  <si>
    <t>Director closed with his relative</t>
  </si>
  <si>
    <t>lead_or9GYGsfyhGQVxm09YVgYliWzBqxjcIhJLf5fdahPAT</t>
  </si>
  <si>
    <t>Polyrub Cooper Standard FTS Pvt Ltd</t>
  </si>
  <si>
    <t>2022-07-13 06:54:39.966000+00:00</t>
  </si>
  <si>
    <t>2022-08-05 06:37:28.789000+00:00</t>
  </si>
  <si>
    <t>2022-07-11 08:30:00+00:00</t>
  </si>
  <si>
    <t>Rakesh ref.</t>
  </si>
  <si>
    <t>2022-07-11 08:47:53.667000+00:00</t>
  </si>
  <si>
    <t>2022-09-23 12:30:53.784000+00:00</t>
  </si>
  <si>
    <t>GMC- renewal Lost to Plum as they were providing quotes for GTL as well with employee size of 64.</t>
  </si>
  <si>
    <t>2022-04-07 10:02:15.999000+00:00</t>
  </si>
  <si>
    <t>2022-08-04 12:09:44.772000+00:00</t>
  </si>
  <si>
    <t>cont_shb9EBzAn9oqJtyBbaX2PKJ9p8Yo8zlDUeIWYfPea1v</t>
  </si>
  <si>
    <t>Piyush Padhen</t>
  </si>
  <si>
    <t>lead_ry9vQmJy4wMQeKKETiUheTofd2WoQECRnjiVXCquHd6</t>
  </si>
  <si>
    <t>ESOP</t>
  </si>
  <si>
    <t>2022-07-12 06:30:34.979000+00:00</t>
  </si>
  <si>
    <t>2022-08-04 10:09:43.747000+00:00</t>
  </si>
  <si>
    <t>2022-07-11 06:56:17.051000+00:00</t>
  </si>
  <si>
    <t>2022-09-30 09:37:38.119000+00:00</t>
  </si>
  <si>
    <t>2022-07-12 06:30:11.630000+00:00</t>
  </si>
  <si>
    <t>2022-08-04 10:09:36.786000+00:00</t>
  </si>
  <si>
    <t>lead_Via01XzSfOp71xvufIAZsDKLa36ZBRAyz8bie2TDG2F</t>
  </si>
  <si>
    <t>RewardPort</t>
  </si>
  <si>
    <t>2022-08-02 05:56:38.495000+00:00</t>
  </si>
  <si>
    <t>2022-08-04 05:23:48.531000+00:00</t>
  </si>
  <si>
    <t>2022-07-12 04:12:29.872000+00:00</t>
  </si>
  <si>
    <t>2022-09-09 11:37:04.839000+00:00</t>
  </si>
  <si>
    <t>cont_Ue9Ff4dFRE8GtgU02FFHqnwy0ALz7m9YcTtWipXTTW1</t>
  </si>
  <si>
    <t>Pratima Jadhav</t>
  </si>
  <si>
    <t>lead_DW6gZkuaju8QlAgscsLUMSb4JhnC9RaGmR050E6We93</t>
  </si>
  <si>
    <t>Freestone Infotech</t>
  </si>
  <si>
    <t>2022-07-26 07:35:30.411000+00:00</t>
  </si>
  <si>
    <t>2022-08-04 10:09:09.406000+00:00</t>
  </si>
  <si>
    <t>2021-11-09 05:47:16.023000+00:00</t>
  </si>
  <si>
    <t>2022-10-20 07:31:04.077000+00:00</t>
  </si>
  <si>
    <t>cont_A3iXpiUJHVuXMkS1KQwBEqIGJmGV5k0jGcDif4PJKSs</t>
  </si>
  <si>
    <t>Sabina Kunder</t>
  </si>
  <si>
    <t>Lost to ICICI - .. Direct policy taken at 8.25L</t>
  </si>
  <si>
    <t>lead_MyrJs9N2iTckX9U7hHjDCs7Z7MuIutBXNMosrnD5Xd3</t>
  </si>
  <si>
    <t>Royal Realtors Group</t>
  </si>
  <si>
    <t>2022-08-01 06:02:00.659000+00:00</t>
  </si>
  <si>
    <t>2022-08-04 08:36:47.432000+00:00</t>
  </si>
  <si>
    <t>2022-05-18 09:04:38.564000+00:00</t>
  </si>
  <si>
    <t>2022-09-14 11:13:43.906000+00:00</t>
  </si>
  <si>
    <t>cont_5FXZHwjBlxvuTX5bKw4Xjd1hJJSa3bZZbc6ioEynghF</t>
  </si>
  <si>
    <t>Ravi Iyer</t>
  </si>
  <si>
    <t>GMC - Renewal but does not know details for now</t>
  </si>
  <si>
    <t>lead_nPOnPaZcjYYWhcjHLqn1XefA7tqhWvidtcunIMyQYkf</t>
  </si>
  <si>
    <t>ACUMEN PACKAGING</t>
  </si>
  <si>
    <t>2022-07-28 11:59:37.711000+00:00</t>
  </si>
  <si>
    <t>2022-08-03 07:19:01.292000+00:00</t>
  </si>
  <si>
    <t>2022-07-12 04:11:50.944000+00:00</t>
  </si>
  <si>
    <t>2022-09-12 08:44:33.296000+00:00</t>
  </si>
  <si>
    <t>cont_q00Gejql8ltASsWcZbaVANEbEG6ZseeAubPg16n9MBI</t>
  </si>
  <si>
    <t>Anagha Bandekar</t>
  </si>
  <si>
    <t>lead_BxtFytsiYKx4vmClhOVX1tlfjOo4fsFjXkVAsjeKUwY</t>
  </si>
  <si>
    <t>Staubli</t>
  </si>
  <si>
    <t>2022-06-16 09:54:22.743000+00:00</t>
  </si>
  <si>
    <t>2022-08-03 13:51:46.172000+00:00</t>
  </si>
  <si>
    <t>Sagarneel's Ref</t>
  </si>
  <si>
    <t>2021-11-08 15:50:42.479000+00:00</t>
  </si>
  <si>
    <t>2022-09-07 11:15:49.493000+00:00</t>
  </si>
  <si>
    <t>2022-06-16 09:54:57.885000+00:00</t>
  </si>
  <si>
    <t>2022-08-03 13:51:44.503000+00:00</t>
  </si>
  <si>
    <t>GMC - Lost to Care at 19.5 L new proposed options. our quote was 23.55L + taxes</t>
  </si>
  <si>
    <t>lead_nhR2NUzigyF0IeRNX2lQ2017GRYEBx4uG0sOmtGmsVJ</t>
  </si>
  <si>
    <t>sheraton/ref brahmacorp</t>
  </si>
  <si>
    <t>2022-05-19 10:49:52.889000+00:00</t>
  </si>
  <si>
    <t>2022-08-03 06:20:00.007000+00:00</t>
  </si>
  <si>
    <t>2020-12-17 07:47:35.906000+00:00</t>
  </si>
  <si>
    <t>2022-10-10 02:51:55.380000+00:00</t>
  </si>
  <si>
    <t>lead_PZKk1Bn7lraw1XiKdspvb1ZmHPmIvmV2r9OxFsLoJfk</t>
  </si>
  <si>
    <t>Krishi Rasayan</t>
  </si>
  <si>
    <t>2022-06-28 11:22:13.585000+00:00</t>
  </si>
  <si>
    <t>2022-08-03 04:57:14.748000+00:00</t>
  </si>
  <si>
    <t>2021-11-23 07:28:12.431000+00:00</t>
  </si>
  <si>
    <t>2022-08-03 04:57:26.619000+00:00</t>
  </si>
  <si>
    <t>2022-06-28 11:22:36.460000+00:00</t>
  </si>
  <si>
    <t>2022-08-03 04:57:26.586000+00:00</t>
  </si>
  <si>
    <t>cont_7XM7MN9XOcuRwstfWNKwEL35i2CacyUxJMuCxmqHuzi</t>
  </si>
  <si>
    <t>Parmender (Prem) Tyagi</t>
  </si>
  <si>
    <t>Closed GPA for 186 employees with Iffco Tokio</t>
  </si>
  <si>
    <t>lead_gkwIWTlZxP6PRKtMeYMJlJkVvPoBqbP6P8M0wKVwAWe</t>
  </si>
  <si>
    <t>Helical Springs ( Unit of T.K.Precisions Pvt LTD)</t>
  </si>
  <si>
    <t>2022-07-12 12:06:25.239000+00:00</t>
  </si>
  <si>
    <t>2022-08-02 15:53:38.807000+00:00</t>
  </si>
  <si>
    <t>2022-07-04 12:45:28.332000+00:00</t>
  </si>
  <si>
    <t>2022-09-21 05:53:43.351000+00:00</t>
  </si>
  <si>
    <t>cont_O5loeN48LiBpiSWqDw78bv1A5U2UcKPUpvnPIDbgMb7</t>
  </si>
  <si>
    <t>Brinda Karnik</t>
  </si>
  <si>
    <t>lead_pMmdOLWQqI87ErmPzaBgW8V5tX02381FDoBrW0XUNTF</t>
  </si>
  <si>
    <t>BENNETT COLEMAN &amp; COMPANY LTD/Times Professional</t>
  </si>
  <si>
    <t>2022-04-28 18:17:05.072000+00:00</t>
  </si>
  <si>
    <t>2022-08-03 02:28:01.063000+00:00</t>
  </si>
  <si>
    <t>Publishing</t>
  </si>
  <si>
    <t>2021-08-23 10:16:58.277000+00:00</t>
  </si>
  <si>
    <t>2022-10-17 07:07:57.867000+00:00</t>
  </si>
  <si>
    <t>GPa</t>
  </si>
  <si>
    <t>2022-07-19 10:36:14.395000+00:00</t>
  </si>
  <si>
    <t>2022-08-02 14:47:31.145000+00:00</t>
  </si>
  <si>
    <t>cont_gAlYcw4ZB3g9kKqNlekQ9BLePIExv7Y1K3m7ZBu7veK</t>
  </si>
  <si>
    <t>vikaas arora</t>
  </si>
  <si>
    <t>lead_BnotPO353bgaSxjNmP6X08zGxr0VJDu0hcWxeAwyn9z</t>
  </si>
  <si>
    <t>infiiloom India</t>
  </si>
  <si>
    <t>2022-07-11 12:32:09.470000+00:00</t>
  </si>
  <si>
    <t>2022-08-02 14:26:42.461000+00:00</t>
  </si>
  <si>
    <t>2020-12-16 06:21:00.407000+00:00</t>
  </si>
  <si>
    <t>2022-08-12 00:21:14.113000+00:00</t>
  </si>
  <si>
    <t>2022-07-11 12:31:40.014000+00:00</t>
  </si>
  <si>
    <t>2022-08-02 14:26:29.423000+00:00</t>
  </si>
  <si>
    <t>lead_QH2e0haDmSMWw9ANAL3xRBBOwydueGtI2fzRncOxM0B</t>
  </si>
  <si>
    <t>Poly Plastics</t>
  </si>
  <si>
    <t>2022-07-14 11:56:33.352000+00:00</t>
  </si>
  <si>
    <t>2022-08-02 14:25:19.201000+00:00</t>
  </si>
  <si>
    <t>2022-03-04 08:44:43.158000+00:00</t>
  </si>
  <si>
    <t>2022-08-02 14:25:19.353000+00:00</t>
  </si>
  <si>
    <t>lead_Eyxs4ejMyg8SvyH1pbMzOm9oXKBxOJrPlBegPHaeaG9</t>
  </si>
  <si>
    <t>Seedworks International Pvt. Ltd.</t>
  </si>
  <si>
    <t>2022-07-21 05:18:44.750000+00:00</t>
  </si>
  <si>
    <t>2022-08-02 14:17:52.903000+00:00</t>
  </si>
  <si>
    <t>2022-05-12 04:48:48.302000+00:00</t>
  </si>
  <si>
    <t>2022-08-11 06:58:34.705000+00:00</t>
  </si>
  <si>
    <t>2022-07-14 11:57:05.239000+00:00</t>
  </si>
  <si>
    <t>2022-08-02 14:24:58.297000+00:00</t>
  </si>
  <si>
    <t>2022-07-11 09:43:05.384000+00:00</t>
  </si>
  <si>
    <t>2022-08-02 14:17:41.527000+00:00</t>
  </si>
  <si>
    <t>cont_3aTcg8vwRt6jfjKqHlQvGlDcbF5S8StfCzb4klXTc72</t>
  </si>
  <si>
    <t>Prajakta Diwan</t>
  </si>
  <si>
    <t>GMC Aug renewal</t>
  </si>
  <si>
    <t>lead_3wfNBOueU8Z8eq2VwimH2QS3cYSHn5KkMW65QmcqnXK</t>
  </si>
  <si>
    <t>Coriolis Technologies Pvt. Ltd.</t>
  </si>
  <si>
    <t>2022-07-11 05:27:32.908000+00:00</t>
  </si>
  <si>
    <t>2022-08-02 09:00:29.664000+00:00</t>
  </si>
  <si>
    <t>HDFC</t>
  </si>
  <si>
    <t>2022-05-18 04:34:34.493000+00:00</t>
  </si>
  <si>
    <t>2022-08-02 09:00:29.756000+00:00</t>
  </si>
  <si>
    <t>GMC (1+3)- Fresh</t>
  </si>
  <si>
    <t>lead_k7r0Som44404fgB9TkYL8r0z7hxZkVtuGu7VhS7y8Yy</t>
  </si>
  <si>
    <t>GEMFORD SCHOOL (Fresh)</t>
  </si>
  <si>
    <t>2022-06-27 09:25:29.305000+00:00</t>
  </si>
  <si>
    <t>2022-08-02 10:28:07.324000+00:00</t>
  </si>
  <si>
    <t>2022-01-11 14:32:05.470000+00:00</t>
  </si>
  <si>
    <t>2022-08-02 10:28:16.969000+00:00</t>
  </si>
  <si>
    <t>cont_T4jENQCTowBOICRjUIjCHTSpovNtE3DOpJGr1lpK869</t>
  </si>
  <si>
    <t>Anna Joy</t>
  </si>
  <si>
    <t>GMC renewal(Went with their incumbent broker and TATA AIG as they were L1)</t>
  </si>
  <si>
    <t>lead_aBoJkJ9CjwTqy9kzvBhEM9L3UGUAvbYgHN9xrwYhvz3</t>
  </si>
  <si>
    <t>UIS GLOBAL PRIVATE LIMITED</t>
  </si>
  <si>
    <t>2022-04-26 09:07:40.118000+00:00</t>
  </si>
  <si>
    <t>2022-08-02 11:12:33.276000+00:00</t>
  </si>
  <si>
    <t>2021-10-14 06:44:17.620000+00:00</t>
  </si>
  <si>
    <t>2022-08-02 11:12:33.337000+00:00</t>
  </si>
  <si>
    <t>cont_MIQcIHFfJMC2bvK7j6MLmkFd5IbQ0VuM6vIYFG9L9D1</t>
  </si>
  <si>
    <t>ashwini panchal</t>
  </si>
  <si>
    <t>client not ready to share the data</t>
  </si>
  <si>
    <t>lead_GceeHW0arZ0fwgJviAA5cl2f3aePp5GZTcoFCmnzFBV</t>
  </si>
  <si>
    <t>ANVIL SHARE &amp; STOCK BROKING PVT LTD</t>
  </si>
  <si>
    <t>2022-07-13 09:07:15.596000+00:00</t>
  </si>
  <si>
    <t>2022-08-02 08:33:24.261000+00:00</t>
  </si>
  <si>
    <t>2022-07-04 05:06:26.824000+00:00</t>
  </si>
  <si>
    <t>2022-08-02 08:34:36.202000+00:00</t>
  </si>
  <si>
    <t>cont_3AKjnHiQdYF3FxMsAMYAoqzlgvc8Uhkf2DdMG6ziPa0</t>
  </si>
  <si>
    <t>DARSHAN SAWANT</t>
  </si>
  <si>
    <t>GMC policy - They have now inhouse Broker to take care of their policies</t>
  </si>
  <si>
    <t>lead_N62cVXjd3P9BiDCBgSekVYxn5Q0i6VgewWDWN0mWTww</t>
  </si>
  <si>
    <t>Bombay Stock Exchange</t>
  </si>
  <si>
    <t>2022-07-28 06:48:36.065000+00:00</t>
  </si>
  <si>
    <t>2022-08-02 07:51:00.817000+00:00</t>
  </si>
  <si>
    <t>2021-07-26 07:25:17.895000+00:00</t>
  </si>
  <si>
    <t>2022-09-08 13:28:12.867000+00:00</t>
  </si>
  <si>
    <t>cont_D9e4W4fxwJWvk9ddlISP1ajuKy8bzntpczQVncI32Le</t>
  </si>
  <si>
    <t>Sonia Thomas</t>
  </si>
  <si>
    <t>Demo taken by Sonal</t>
  </si>
  <si>
    <t>lead_L1PoPay1hS7XoHbDqVAGYkXlHusnZdiTsHp0A3HwQC4</t>
  </si>
  <si>
    <t>Hatio</t>
  </si>
  <si>
    <t>2022-06-13 09:25:44.752000+00:00</t>
  </si>
  <si>
    <t>2022-08-02 07:43:11.464000+00:00</t>
  </si>
  <si>
    <t>IFFCO</t>
  </si>
  <si>
    <t>2022-06-06 04:38:50.716000+00:00</t>
  </si>
  <si>
    <t>2022-09-25 14:05:49.146000+00:00</t>
  </si>
  <si>
    <t>cont_fCzc3wZgG305EkYGl0orMoeAbDp6LAIK2kwebmMtXdD</t>
  </si>
  <si>
    <t>Veeresh Gangadharmath</t>
  </si>
  <si>
    <t>lead_bpyF1vlPdduf9o5HZHYAHlJyxbxD8wikfM0g5HMGNMO</t>
  </si>
  <si>
    <t>Maven Silicon</t>
  </si>
  <si>
    <t>2022-07-07 05:59:07.827000+00:00</t>
  </si>
  <si>
    <t>2022-08-02 07:13:42.923000+00:00</t>
  </si>
  <si>
    <t>2022-01-10 12:49:57.896000+00:00</t>
  </si>
  <si>
    <t>2022-10-03 06:05:46.654000+00:00</t>
  </si>
  <si>
    <t>2022-07-07 05:58:47.411000+00:00</t>
  </si>
  <si>
    <t>2022-08-02 07:13:32.894000+00:00</t>
  </si>
  <si>
    <t>2022-07-19 05:09:43.337000+00:00</t>
  </si>
  <si>
    <t>2022-08-02 06:42:33.733000+00:00</t>
  </si>
  <si>
    <t>cont_5P1bOqoD2tPOOJyeuBrYpqRQgK8sdEr1wk5zQYbL7zk</t>
  </si>
  <si>
    <t>Nirmalya Tripathi</t>
  </si>
  <si>
    <t>GPA-Good relationship with existing vendor</t>
  </si>
  <si>
    <t>lead_yZQUE4hkdGQ96kAozxTuI2HtW108nSrycTmDmZlyWGQ</t>
  </si>
  <si>
    <t>Fibro plastic chem</t>
  </si>
  <si>
    <t>2022-04-11 09:38:38.796000+00:00</t>
  </si>
  <si>
    <t>2022-08-02 06:15:40.156000+00:00</t>
  </si>
  <si>
    <t>2021-01-21 13:24:16+00:00</t>
  </si>
  <si>
    <t>Employee Count 230</t>
  </si>
  <si>
    <t>2021-01-21 13:26:58.772000+00:00</t>
  </si>
  <si>
    <t>2022-09-23 12:42:40.149000+00:00</t>
  </si>
  <si>
    <t>cont_cBpPgT3VowRpkwDCuawOhH2XwjTdEU3BGYGA8h6a22x</t>
  </si>
  <si>
    <t>Priyadarshini R</t>
  </si>
  <si>
    <t>lead_1JoDsLwz3xYi9VXbXsKptY1cYW1vX5TrSkZZoPN34vH</t>
  </si>
  <si>
    <t>enParadigm</t>
  </si>
  <si>
    <t>2022-05-11 11:44:10.275000+00:00</t>
  </si>
  <si>
    <t>2022-08-02 06:30:06.130000+00:00</t>
  </si>
  <si>
    <t>2021-08-16 13:24:01+00:00</t>
  </si>
  <si>
    <t>Cornerstone Venture Partners Fund</t>
  </si>
  <si>
    <t>2021-08-16 13:26:46.656000+00:00</t>
  </si>
  <si>
    <t>2022-09-07 07:29:45.476000+00:00</t>
  </si>
  <si>
    <t>Loop Membership</t>
  </si>
  <si>
    <t>2022-05-11 11:42:51.387000+00:00</t>
  </si>
  <si>
    <t>2022-08-02 06:29:57.566000+00:00</t>
  </si>
  <si>
    <t>GMC- Good relationship with existing vendor</t>
  </si>
  <si>
    <t>2022-04-11 09:38:17.342000+00:00</t>
  </si>
  <si>
    <t>2022-08-02 06:14:49.061000+00:00</t>
  </si>
  <si>
    <t>2022-07-21 06:34:07.604000+00:00</t>
  </si>
  <si>
    <t>2022-08-02 06:04:47.788000+00:00</t>
  </si>
  <si>
    <t>cont_fO1l1UvUE4eQXxJfj5gdxi8cPV7F8BFKMBvJJxiae3E</t>
  </si>
  <si>
    <t>Swamini</t>
  </si>
  <si>
    <t>lead_Wo5GtK4hDoUgSe7Xs1I2XKe3tcgYKabYydlc1S9lvbX</t>
  </si>
  <si>
    <t>Geekay Infotech</t>
  </si>
  <si>
    <t>2022-05-11 11:41:30.181000+00:00</t>
  </si>
  <si>
    <t>2022-08-02 05:57:09.656000+00:00</t>
  </si>
  <si>
    <t>2022-05-10 07:04:51.443000+00:00</t>
  </si>
  <si>
    <t>2022-09-09 11:34:51.570000+00:00</t>
  </si>
  <si>
    <t>lead_o5IYDL84EOAN27E5IlOGvPFqZSvAyx2gjlOKBnlw1EZ</t>
  </si>
  <si>
    <t>Shenzyn</t>
  </si>
  <si>
    <t>2022-06-03 09:26:34.762000+00:00</t>
  </si>
  <si>
    <t>2022-08-01 18:07:45.286000+00:00</t>
  </si>
  <si>
    <t>2022-02-04 11:11:49.436000+00:00</t>
  </si>
  <si>
    <t>2022-10-12 04:26:25.539000+00:00</t>
  </si>
  <si>
    <t>Parental (Fresh)</t>
  </si>
  <si>
    <t>2022-05-12 11:57:13.606000+00:00</t>
  </si>
  <si>
    <t>2022-08-02 05:31:38.264000+00:00</t>
  </si>
  <si>
    <t>2022-05-11 11:39:44.241000+00:00</t>
  </si>
  <si>
    <t>2022-08-02 05:57:01.683000+00:00</t>
  </si>
  <si>
    <t>2022-07-19 10:54:39.122000+00:00</t>
  </si>
  <si>
    <t>2022-08-01 15:21:11.888000+00:00</t>
  </si>
  <si>
    <t>cont_MIiHEPOFdxeFc69oQxf3esB8AW3EjMN2tWmyHjNSdeC</t>
  </si>
  <si>
    <t>Stella</t>
  </si>
  <si>
    <t>GMC - Fresh; Employee only</t>
  </si>
  <si>
    <t>lead_ADTvFLlXLuk4xtWOztHckbQzIeVsCZbXGcz7HfP30Lz</t>
  </si>
  <si>
    <t>Inflexion Infotech</t>
  </si>
  <si>
    <t>2022-07-18 09:23:03.494000+00:00</t>
  </si>
  <si>
    <t>2022-08-01 18:05:54.988000+00:00</t>
  </si>
  <si>
    <t>2022-01-18 05:34:54.282000+00:00</t>
  </si>
  <si>
    <t>2022-10-20 09:30:25.933000+00:00</t>
  </si>
  <si>
    <t>lead_K7jt9BopADV5zDF2Hd4ChA8v6GnW2lmHNU0EI282PwS</t>
  </si>
  <si>
    <t>Cadmaxx Solutions Pvt Ltd</t>
  </si>
  <si>
    <t>2022-07-19 08:23:41.865000+00:00</t>
  </si>
  <si>
    <t>2022-08-01 18:03:20.316000+00:00</t>
  </si>
  <si>
    <t>2022-03-04 10:22:59.842000+00:00</t>
  </si>
  <si>
    <t>2022-09-12 08:59:31.302000+00:00</t>
  </si>
  <si>
    <t>cont_494aP5wnaIrkTqrKcSdYDZGfjSF37mUgVnGgfYEO0iz</t>
  </si>
  <si>
    <t>Geeta Saini</t>
  </si>
  <si>
    <t>Already Renewed</t>
  </si>
  <si>
    <t>2022-01-27 11:40:55.356000+00:00</t>
  </si>
  <si>
    <t>2022-08-01 14:26:45.828000+00:00</t>
  </si>
  <si>
    <t>App Benefits</t>
  </si>
  <si>
    <t>lead_lNOgyYFu9gdmG32yCirgyQi2QXBsFhfVIKrlSD1OTMU</t>
  </si>
  <si>
    <t>Trianz</t>
  </si>
  <si>
    <t>2022-06-16 10:36:10.075000+00:00</t>
  </si>
  <si>
    <t>2022-08-01 14:31:14.401000+00:00</t>
  </si>
  <si>
    <t>2022-01-31 05:10:30.408000+00:00</t>
  </si>
  <si>
    <t>2022-10-20 10:16:19.828000+00:00</t>
  </si>
  <si>
    <t>Not looking for it as of now</t>
  </si>
  <si>
    <t>2022-01-27 11:39:49.782000+00:00</t>
  </si>
  <si>
    <t>2022-08-01 14:27:05.777000+00:00</t>
  </si>
  <si>
    <t>lead_8paU88uY5L8ffuSRyBqNO6nRXjx0awYVRT6xRahD7cE</t>
  </si>
  <si>
    <t>Courtyard by Marriott Mumbai/KANAKIA HOTELS&amp; RESORTS PRIVATE LIMITED</t>
  </si>
  <si>
    <t>2022-05-02 11:11:23.972000+00:00</t>
  </si>
  <si>
    <t>2022-08-01 14:26:13.638000+00:00</t>
  </si>
  <si>
    <t>January; July</t>
  </si>
  <si>
    <t>2022-01-31 10:19:09.508000+00:00</t>
  </si>
  <si>
    <t>2022-10-17 12:11:37.229000+00:00</t>
  </si>
  <si>
    <t>cont_pKL8vxMUByU9EYOYRbPCATFhHGztzbZEbo9BJJay25b</t>
  </si>
  <si>
    <t>Meenakshi Yadav</t>
  </si>
  <si>
    <t>lead_anjK5scQNBdXEu5A4rsJFtIRslqTRpRKcaIUcqIiHVC</t>
  </si>
  <si>
    <t>Rapido</t>
  </si>
  <si>
    <t>2022-05-30 11:21:53.536000+00:00</t>
  </si>
  <si>
    <t>2022-08-01 14:14:56.939000+00:00</t>
  </si>
  <si>
    <t>Aniket Vahile; Mrunmay Jalgaonkar</t>
  </si>
  <si>
    <t>Employee Wellness Trends in 2022</t>
  </si>
  <si>
    <t>2021-09-02 09:04:53.583000+00:00</t>
  </si>
  <si>
    <t>2022-10-20 02:39:54.338000+00:00</t>
  </si>
  <si>
    <t>cont_2i0ULw15l0AjnYOxsAZO6RnqllAIeUSspB55wimqrlP</t>
  </si>
  <si>
    <t>Yogesh Ghodekar</t>
  </si>
  <si>
    <t>GPA ren - With Oriental</t>
  </si>
  <si>
    <t>lead_EDLUiZAF2KGjSDTHsfmxb2tVj439zyyTSuxNLuIv3uN</t>
  </si>
  <si>
    <t>Sika India</t>
  </si>
  <si>
    <t>2022-06-14 06:10:16.314000+00:00</t>
  </si>
  <si>
    <t>2022-08-01 14:13:22.941000+00:00</t>
  </si>
  <si>
    <t>2021-04-19 18:29:33.333000+00:00</t>
  </si>
  <si>
    <t>2022-09-08 05:33:29.976000+00:00</t>
  </si>
  <si>
    <t>Parental policy ren - With Oriental</t>
  </si>
  <si>
    <t>2022-06-14 06:09:46.796000+00:00</t>
  </si>
  <si>
    <t>2022-08-01 14:12:57.093000+00:00</t>
  </si>
  <si>
    <t>GMC ren - Gone ahead with Oriental</t>
  </si>
  <si>
    <t>2022-06-14 06:09:08.696000+00:00</t>
  </si>
  <si>
    <t>2022-08-01 14:11:48.215000+00:00</t>
  </si>
  <si>
    <t>lead_hKYZkTH1qT4ZP3FotFqv606QQL8fWik6ec5IIgh1kDb</t>
  </si>
  <si>
    <t>Clarion Technologies Pvt Ltd</t>
  </si>
  <si>
    <t>2022-07-29 11:53:58.841000+00:00</t>
  </si>
  <si>
    <t>2022-08-01 13:45:17.540000+00:00</t>
  </si>
  <si>
    <t>2020-08-20 09:04:46+00:00</t>
  </si>
  <si>
    <t>2020-12-06 09:47:02.074000+00:00</t>
  </si>
  <si>
    <t>2022-09-16 09:10:23.698000+00:00</t>
  </si>
  <si>
    <t>lead_bLwWftoRNEx2xAt9rFQumnUgFLPLkdJnHF4XVQrs43E</t>
  </si>
  <si>
    <t>Tuaman</t>
  </si>
  <si>
    <t>2022-06-13 07:53:18.711000+00:00</t>
  </si>
  <si>
    <t>2022-08-01 13:04:15.583000+00:00</t>
  </si>
  <si>
    <t>2021-09-16 06:30:32.095000+00:00</t>
  </si>
  <si>
    <t>2022-09-23 11:22:50.357000+00:00</t>
  </si>
  <si>
    <t>2022-06-13 07:53:06.091000+00:00</t>
  </si>
  <si>
    <t>2022-08-01 13:04:09.050000+00:00</t>
  </si>
  <si>
    <t>2022-07-29 11:52:48.235000+00:00</t>
  </si>
  <si>
    <t>2022-08-01 13:45:05.724000+00:00</t>
  </si>
  <si>
    <t>cont_M6d0ALJ5P1rmVaQv9bceIDuwfXTCyBKOBUUnZXOuvRy</t>
  </si>
  <si>
    <t>Anju Singh</t>
  </si>
  <si>
    <t>Client wanted quote from PSU , we had quote from Iffco Tokio.</t>
  </si>
  <si>
    <t>lead_2fHvmCe9ymb8E8J5M7FMC8q42DJYkuEtIR8K5ix6bGO</t>
  </si>
  <si>
    <t>Times Strategic Solutions ltd</t>
  </si>
  <si>
    <t>2022-07-25 04:32:32.211000+00:00</t>
  </si>
  <si>
    <t>2022-08-01 12:39:01.465000+00:00</t>
  </si>
  <si>
    <t>2022-07-12 04:12:37.679000+00:00</t>
  </si>
  <si>
    <t>2022-09-12 09:53:03.675000+00:00</t>
  </si>
  <si>
    <t>7/21/22</t>
  </si>
  <si>
    <t>GTL (Renewal) client refused to share covid status for GTL</t>
  </si>
  <si>
    <t>lead_LuT7Mm6Zgxr4eSjW1ZfcZx7eMshxi1C4bkuLLXTffCH</t>
  </si>
  <si>
    <t>Calsoft</t>
  </si>
  <si>
    <t>2022-07-06 11:39:01.896000+00:00</t>
  </si>
  <si>
    <t>2022-08-01 12:57:45.164000+00:00</t>
  </si>
  <si>
    <t>2021-06-16 05:14:22+00:00</t>
  </si>
  <si>
    <t>2021-01-27 07:08:22.669000+00:00</t>
  </si>
  <si>
    <t>2022-10-10 03:08:55.952000+00:00</t>
  </si>
  <si>
    <t>lead_ImStyiAnurHVkpQXD3NMt5Rf4QcKJ0sadKRvmfw6pYb</t>
  </si>
  <si>
    <t>Zteck Consulting</t>
  </si>
  <si>
    <t>2022-07-14 12:37:43.611000+00:00</t>
  </si>
  <si>
    <t>2022-08-01 12:27:19.872000+00:00</t>
  </si>
  <si>
    <t>Nashik</t>
  </si>
  <si>
    <t>2022-07-05 15:52:25+00:00</t>
  </si>
  <si>
    <t>Employee Count 190</t>
  </si>
  <si>
    <t>2022-07-05 15:55:18.743000+00:00</t>
  </si>
  <si>
    <t>2022-08-12 08:33:15.963000+00:00</t>
  </si>
  <si>
    <t>lead_BXNEmtjhpog3tiPKYcQxaC7ByDMP7mgX2myJ9JZISZh</t>
  </si>
  <si>
    <t>Sridevi Tool Engineers Pvt Ltd</t>
  </si>
  <si>
    <t>2022-06-08 07:38:47.214000+00:00</t>
  </si>
  <si>
    <t>2022-08-01 12:26:19.950000+00:00</t>
  </si>
  <si>
    <t>2022-06-03 09:06:49.058000+00:00</t>
  </si>
  <si>
    <t>2022-09-01 10:43:16.591000+00:00</t>
  </si>
  <si>
    <t>cont_x0sbtW4HFse7U6JHcv001woKcowV0fIBP6XsNvJLmoM</t>
  </si>
  <si>
    <t>Akshatta .</t>
  </si>
  <si>
    <t>lead_ng02z5594xkhJAgD4aNnTq4cMFzRNhmHPB8RI2rLSWf</t>
  </si>
  <si>
    <t>Alleset ( Renewal )</t>
  </si>
  <si>
    <t>2022-07-05 08:05:17.072000+00:00</t>
  </si>
  <si>
    <t>2022-08-01 12:19:36.394000+00:00</t>
  </si>
  <si>
    <t>2022-03-12 03:55:19.044000+00:00</t>
  </si>
  <si>
    <t>2022-08-03 07:33:27.232000+00:00</t>
  </si>
  <si>
    <t>2022-05-02 10:29:28.507000+00:00</t>
  </si>
  <si>
    <t>2022-08-01 12:19:28.488000+00:00</t>
  </si>
  <si>
    <t>lead_OtS21UfBKL8T14fzvg7Uegyd38Uf1QfkvCgz1BSm2ll</t>
  </si>
  <si>
    <t>KEVA KAIPO INDUSTRIES PVT LTD MAHARASHTRA</t>
  </si>
  <si>
    <t>2022-06-23 11:34:25.011000+00:00</t>
  </si>
  <si>
    <t>2022-08-01 11:15:34.280000+00:00</t>
  </si>
  <si>
    <t>2022-06-16 16:45:32.270000+00:00</t>
  </si>
  <si>
    <t>2022-09-13 04:47:05.641000+00:00</t>
  </si>
  <si>
    <t>cont_bbmYUYD1UbhgrcCwVx3e4xd8JyCsfWji6ixx4l7K0Bt</t>
  </si>
  <si>
    <t>Rashmi Taksande</t>
  </si>
  <si>
    <t>lead_BUDzAgPGYPlBvLtcIl74XQoHpD1hb36qYABlus6Iz2u</t>
  </si>
  <si>
    <t>Softdel</t>
  </si>
  <si>
    <t>2022-07-22 11:27:26.982000+00:00</t>
  </si>
  <si>
    <t>2022-08-01 11:02:08.870000+00:00</t>
  </si>
  <si>
    <t>2022-01-10 13:09:14.094000+00:00</t>
  </si>
  <si>
    <t>2022-08-08 12:12:56.968000+00:00</t>
  </si>
  <si>
    <t>2022-07-22 11:26:51.581000+00:00</t>
  </si>
  <si>
    <t>2022-08-01 11:01:56.546000+00:00</t>
  </si>
  <si>
    <t>GMC -Renewal - opp handed over post expiring</t>
  </si>
  <si>
    <t>lead_xRx5s0c8HbQsvCZzcWutlw94rrrEuX4SExOQKBPthtO</t>
  </si>
  <si>
    <t>All India Football Federation</t>
  </si>
  <si>
    <t>2022-04-08 12:10:17.478000+00:00</t>
  </si>
  <si>
    <t>2022-08-01 10:57:32.577000+00:00</t>
  </si>
  <si>
    <t>2022-04-04 13:01:03+00:00</t>
  </si>
  <si>
    <t>2021-12-16 14:19:42.630000+00:00</t>
  </si>
  <si>
    <t>2022-08-01 10:58:31.014000+00:00</t>
  </si>
  <si>
    <t>GPA-policy expired - opp handed over post expiring</t>
  </si>
  <si>
    <t>2022-04-08 12:10:47.333000+00:00</t>
  </si>
  <si>
    <t>2022-08-01 10:58:30.936000+00:00</t>
  </si>
  <si>
    <t>lead_by9UdnuUjI2EG1Dl6oTBAZ6b7bCRDhXTlI3hpwONIpX</t>
  </si>
  <si>
    <t>Hugosave ( Fresh )</t>
  </si>
  <si>
    <t>2022-04-20 10:15:53.293000+00:00</t>
  </si>
  <si>
    <t>2022-08-01 09:24:55.841000+00:00</t>
  </si>
  <si>
    <t>2022-04-12 09:10:35+00:00</t>
  </si>
  <si>
    <t>2022-04-12 09:13:20.426000+00:00</t>
  </si>
  <si>
    <t>2022-09-01 09:30:56.155000+00:00</t>
  </si>
  <si>
    <t>cont_u3YBdYEDO4BfvmrBOE6UBf69zvJgGQEMzpzMIVPzGdt</t>
  </si>
  <si>
    <t>Sanjeeb Lahiri</t>
  </si>
  <si>
    <t>lead_MxSyzZc0ztZ1qaK94mRVQ8RKyAdT2kmMigttwsJQB5n</t>
  </si>
  <si>
    <t>GRP Ltd.</t>
  </si>
  <si>
    <t>2022-06-30 09:41:44.707000+00:00</t>
  </si>
  <si>
    <t>2022-08-01 09:18:15.926000+00:00</t>
  </si>
  <si>
    <t>2021-08-05 07:12:37.770000+00:00</t>
  </si>
  <si>
    <t>2022-10-04 10:59:25.875000+00:00</t>
  </si>
  <si>
    <t>lead_VuoxkcmkyRQ6r1EuUQmCZJYp5PBHNsXNmPCp35bFypl</t>
  </si>
  <si>
    <t>AIT Global India Pvt. Ltd.</t>
  </si>
  <si>
    <t>2022-06-22 09:16:17.119000+00:00</t>
  </si>
  <si>
    <t>2022-08-01 09:24:21.411000+00:00</t>
  </si>
  <si>
    <t>2020-09-10 18:40:51+00:00</t>
  </si>
  <si>
    <t>2020-12-06 09:46:46.210000+00:00</t>
  </si>
  <si>
    <t>2022-08-02 06:55:28.033000+00:00</t>
  </si>
  <si>
    <t>2022-06-30 09:40:49.693000+00:00</t>
  </si>
  <si>
    <t>2022-08-01 09:19:29.101000+00:00</t>
  </si>
  <si>
    <t>cont_unAhqZ412RrhH1jgSLX8dIoDJx9mzaQbLKkiY6Cm2Oe</t>
  </si>
  <si>
    <t>Abraham Barik</t>
  </si>
  <si>
    <t>New policy</t>
  </si>
  <si>
    <t>lead_rR7lmhkbD9SkJNi9PLENg5MFDYK07o7JFuKqnix9O9s</t>
  </si>
  <si>
    <t>Pharande Promoters &amp; Builders - Pune</t>
  </si>
  <si>
    <t>2022-07-05 12:03:30.213000+00:00</t>
  </si>
  <si>
    <t>2022-08-01 09:18:14.834000+00:00</t>
  </si>
  <si>
    <t>2022-06-27 04:02:16.413000+00:00</t>
  </si>
  <si>
    <t>2022-09-28 16:29:31.721000+00:00</t>
  </si>
  <si>
    <t>2022-06-30 09:34:37.031000+00:00</t>
  </si>
  <si>
    <t>2022-08-01 09:18:04.974000+00:00</t>
  </si>
  <si>
    <t>cont_SSbCu8TC9RC7e3g9ru46cyaXUBA77SCJTTZ6cDWUrHc</t>
  </si>
  <si>
    <t>2022-05-18 09:42:10.546000+00:00</t>
  </si>
  <si>
    <t>2022-08-01 08:54:17.033000+00:00</t>
  </si>
  <si>
    <t>cont_cLqCajoDnZzRnkzkBEIN7pJbyWlSPDK87OtRNSQNNon</t>
  </si>
  <si>
    <t>lead_kwP2KM4hQdRnOci6MV8Zz8heKoj3OBBDDHfR1JGjexz</t>
  </si>
  <si>
    <t>NJ Designpark (Fresh , Potential )</t>
  </si>
  <si>
    <t>2022-02-24 09:28:22.556000+00:00</t>
  </si>
  <si>
    <t>2022-08-01 08:51:32.066000+00:00</t>
  </si>
  <si>
    <t>2021-07-13 08:21:37+00:00</t>
  </si>
  <si>
    <t>2021-07-13 08:24:24.349000+00:00</t>
  </si>
  <si>
    <t>2022-08-01 08:51:32.118000+00:00</t>
  </si>
  <si>
    <t>lead_XHGrfJRXBbOfA7jd1diKJnTtne7k1ZFXtYzUzjoAGuw</t>
  </si>
  <si>
    <t>Quickshift</t>
  </si>
  <si>
    <t>2022-01-24 09:15:13.763000+00:00</t>
  </si>
  <si>
    <t>2022-08-01 08:47:51.439000+00:00</t>
  </si>
  <si>
    <t>2021-12-23 09:21:42.859000+00:00</t>
  </si>
  <si>
    <t>2022-09-09 11:37:00.477000+00:00</t>
  </si>
  <si>
    <t>cont_4AGWw3prnx9vcvrwOCeGe5gXtqEu0VPlnGLZd8adSjR</t>
  </si>
  <si>
    <t>Sneha Kulkarni</t>
  </si>
  <si>
    <t>lead_os7EfYsNNd2koEOYu4vLB6ljzlU4CyDsVkdt7TFAngx</t>
  </si>
  <si>
    <t>mPHATEK Systems</t>
  </si>
  <si>
    <t>2022-07-25 12:34:05.435000+00:00</t>
  </si>
  <si>
    <t>2022-08-01 08:37:36.672000+00:00</t>
  </si>
  <si>
    <t>2021-12-09 09:17:50.520000+00:00</t>
  </si>
  <si>
    <t>2022-09-07 06:27:39.508000+00:00</t>
  </si>
  <si>
    <t>cont_BlfRIJCCuwdDAks7cmCZG0N6xcV4r2CUbK7R4jOMIBM</t>
  </si>
  <si>
    <t>Radhi</t>
  </si>
  <si>
    <t>lead_QULKomZJBSPvilS8k1IOW1eQvZhyg7V464s293waipt</t>
  </si>
  <si>
    <t>Decodeage ( Fresh )</t>
  </si>
  <si>
    <t>2022-06-13 06:38:22.379000+00:00</t>
  </si>
  <si>
    <t>2022-08-01 07:07:55.877000+00:00</t>
  </si>
  <si>
    <t>2021-12-20 05:11:42.471000+00:00</t>
  </si>
  <si>
    <t>2022-08-01 07:08:04.284000+00:00</t>
  </si>
  <si>
    <t>2022-06-13 08:02:47.643000+00:00</t>
  </si>
  <si>
    <t>2022-08-01 07:08:04.241000+00:00</t>
  </si>
  <si>
    <t>GMC- Fresh SI- 2lacs and 5 lacs Maternity-50k RR- 2-4% Ambulance-2k</t>
  </si>
  <si>
    <t>lead_Sb0271Xt5wGp14sJAAOlsSxiFduCLxH9QN9alYbuf3k</t>
  </si>
  <si>
    <t>FEI Cargo Ltd</t>
  </si>
  <si>
    <t>2022-05-24 11:04:18.028000+00:00</t>
  </si>
  <si>
    <t>2022-08-01 07:44:53.424000+00:00</t>
  </si>
  <si>
    <t>2022-05-21 06:03:38+00:00</t>
  </si>
  <si>
    <t>2021-08-18 08:30:46.907000+00:00</t>
  </si>
  <si>
    <t>2022-09-16 10:50:10.909000+00:00</t>
  </si>
  <si>
    <t>cont_YvwwF3nXUH86YSkufcS6IgnMXc66ObNKFbJU9MSFInk</t>
  </si>
  <si>
    <t>Ekta Gadekar</t>
  </si>
  <si>
    <t>In-Person meeting</t>
  </si>
  <si>
    <t>lead_7endU6WfznV7VxqpAathBwFmenP7BIM5r1Y1ueZ1yjZ</t>
  </si>
  <si>
    <t>Mirae Asset Investment Managers (India)</t>
  </si>
  <si>
    <t>2022-05-27 07:12:27.562000+00:00</t>
  </si>
  <si>
    <t>2022-08-01 07:07:00.616000+00:00</t>
  </si>
  <si>
    <t>2021-11-17 01:30:02.057000+00:00</t>
  </si>
  <si>
    <t>2022-10-20 06:53:50.172000+00:00</t>
  </si>
  <si>
    <t>cont_wvMt6JDXkjc3CrMM7fA0HAJop7mGGkG1pm9VUJ8OAVE</t>
  </si>
  <si>
    <t>Raghu</t>
  </si>
  <si>
    <t>lead_gf1Ena8BEeY2UybF6nWJsmJlwyRAvHxaDn7qm5OpG4b</t>
  </si>
  <si>
    <t>Ram-nath</t>
  </si>
  <si>
    <t>2022-07-04 12:05:15.791000+00:00</t>
  </si>
  <si>
    <t>2022-08-01 06:20:13.586000+00:00</t>
  </si>
  <si>
    <t>2021-09-04 16:50:01.004000+00:00</t>
  </si>
  <si>
    <t>2022-09-09 10:15:40.803000+00:00</t>
  </si>
  <si>
    <t>2022-07-06 06:57:01.822000+00:00</t>
  </si>
  <si>
    <t>2022-08-01 06:20:26.597000+00:00</t>
  </si>
  <si>
    <t>cont_41OPQZy9KBVcigzyxaAffT2MAC6yVcTXhrePLANLHO4</t>
  </si>
  <si>
    <t>Bharti Trivedi</t>
  </si>
  <si>
    <t>lead_AqML4GrwnxzpveSV5JC1L48FBLsR1c8hw6RwlHOeY2J</t>
  </si>
  <si>
    <t>Mazars India</t>
  </si>
  <si>
    <t>2022-06-14 06:41:35.527000+00:00</t>
  </si>
  <si>
    <t>2022-08-01 06:15:05.732000+00:00</t>
  </si>
  <si>
    <t>2022-05-23 07:04:08.074000+00:00</t>
  </si>
  <si>
    <t>2022-09-16 14:16:25.145000+00:00</t>
  </si>
  <si>
    <t>2022-06-14 06:41:03.594000+00:00</t>
  </si>
  <si>
    <t>2022-08-01 06:14:54.694000+00:00</t>
  </si>
  <si>
    <t>cont_3DK2AKkJLdvYUdCBgFTKhK6qQRitYGl0f7MtfnaA7ZT</t>
  </si>
  <si>
    <t>Indu Vishwanathan</t>
  </si>
  <si>
    <t>lead_0fPO5mGQjhItfiiEaOjSa0CiTUW4SwqcfF5HjtHC6Dv</t>
  </si>
  <si>
    <t>The Executive Centre</t>
  </si>
  <si>
    <t>2022-05-05 12:23:53.165000+00:00</t>
  </si>
  <si>
    <t>2022-08-01 06:18:38.830000+00:00</t>
  </si>
  <si>
    <t>user_cuWn1aL1OYLr4Jn6i7zouGfa4efY8ya7QxeZnqSq8e5</t>
  </si>
  <si>
    <t>Saurabh Yewale</t>
  </si>
  <si>
    <t>Graded 3L to 10L</t>
  </si>
  <si>
    <t>2021-10-26 11:53:41.014000+00:00</t>
  </si>
  <si>
    <t>2022-10-10 10:13:30.796000+00:00</t>
  </si>
  <si>
    <t>WC - Fresh</t>
  </si>
  <si>
    <t>2022-06-13 06:08:05.036000+00:00</t>
  </si>
  <si>
    <t>2022-08-01 06:14:45.188000+00:00</t>
  </si>
  <si>
    <t>cont_2L7srmMecjnuEzCRW1AtJmMiQbm1mMnXFKgeSNvWpa2</t>
  </si>
  <si>
    <t>lead_43TbyTOOx3L7TSlVeKUFT3L3BpYj7FK7RyC5OGLfdUp</t>
  </si>
  <si>
    <t>Propellyr.com ( Fresh )</t>
  </si>
  <si>
    <t>2022-04-28 10:52:09.133000+00:00</t>
  </si>
  <si>
    <t>2022-08-01 05:54:51.319000+00:00</t>
  </si>
  <si>
    <t>2022-04-06 06:42:16+00:00</t>
  </si>
  <si>
    <t>2022-04-06 06:45:14.710000+00:00</t>
  </si>
  <si>
    <t>2022-08-27 08:09:31.243000+00:00</t>
  </si>
  <si>
    <t>2022-04-28 12:53:27.104000+00:00</t>
  </si>
  <si>
    <t>2022-08-01 05:55:33.712000+00:00</t>
  </si>
  <si>
    <t>cont_a5RldVKxvln7kzonjCGAOQxtJnkNfdFf3jPBVWUHycq</t>
  </si>
  <si>
    <t>Rahul</t>
  </si>
  <si>
    <t>lead_acahXlM4rMdqm22buHgugRNCOUDUQEkiiy5nwfTI0Tq</t>
  </si>
  <si>
    <t>Organic LRM ( Fresh )</t>
  </si>
  <si>
    <t>2022-04-27 05:40:09.767000+00:00</t>
  </si>
  <si>
    <t>2022-08-01 05:42:22.634000+00:00</t>
  </si>
  <si>
    <t>2022-04-05 16:39:52+00:00</t>
  </si>
  <si>
    <t>2022-04-05 16:42:40.008000+00:00</t>
  </si>
  <si>
    <t>2022-08-01 05:42:22.678000+00:00</t>
  </si>
  <si>
    <t>lead_is2UgxeMBxhn7n27E1eXVGKdF2IQ9If8o9Ygl9bpHYT</t>
  </si>
  <si>
    <t>FarmersMandi</t>
  </si>
  <si>
    <t>2022-07-12 09:46:57.060000+00:00</t>
  </si>
  <si>
    <t>2022-08-01 05:49:13.634000+00:00</t>
  </si>
  <si>
    <t>2022-04-04 11:27:05.256000+00:00</t>
  </si>
  <si>
    <t>2022-08-27 08:11:07.868000+00:00</t>
  </si>
  <si>
    <t>cont_nX8W6YxcSJtfaGSLdokm8W7xejC24gkF8ETH8CW6v73</t>
  </si>
  <si>
    <t>Ashutosh</t>
  </si>
  <si>
    <t>lead_4lZyiPYx510XaP9MtsNbNKZ13evrK9pLL6h5Oedo53X</t>
  </si>
  <si>
    <t>Bikaner sweets ( Fresh )</t>
  </si>
  <si>
    <t>2022-04-06 05:35:35.718000+00:00</t>
  </si>
  <si>
    <t>2022-08-01 05:41:31.119000+00:00</t>
  </si>
  <si>
    <t>2020-12-24 07:02:49.983000+00:00</t>
  </si>
  <si>
    <t>2022-08-01 05:41:31.173000+00:00</t>
  </si>
  <si>
    <t>cont_GlE8A1X1qysBqPIxkxXiUdJUGEbJ9rJGi2Hd3q5GaT7</t>
  </si>
  <si>
    <t>Pranjaali D</t>
  </si>
  <si>
    <t>lead_mccYkwP17fgcQUpA3WpihGVfL8t3oXefn15K9iGlhmN</t>
  </si>
  <si>
    <t>Cloud9 e-biz Pvt Ltd ( Expired Policy , 31st March )</t>
  </si>
  <si>
    <t>2022-03-24 11:55:55.892000+00:00</t>
  </si>
  <si>
    <t>2022-08-01 05:36:48.841000+00:00</t>
  </si>
  <si>
    <t>BOF - Case Study</t>
  </si>
  <si>
    <t>2022-03-16 15:54:09.868000+00:00</t>
  </si>
  <si>
    <t>2022-08-27 08:06:08.773000+00:00</t>
  </si>
  <si>
    <t>cont_VFNf5iZ3kPYIbVfS1xUqAsw6raT0s9so8AJwVc0LX6Z</t>
  </si>
  <si>
    <t>Mubasshir</t>
  </si>
  <si>
    <t>lead_fJ2gFVz4ytag9ACSFkxLG8HF2k2RUvhIezQFLhzUNHl</t>
  </si>
  <si>
    <t>SSIZ International Pvt Ltd (Fresh)</t>
  </si>
  <si>
    <t>2022-01-25 09:49:09.240000+00:00</t>
  </si>
  <si>
    <t>2022-08-01 05:31:45.610000+00:00</t>
  </si>
  <si>
    <t>2021-09-13 06:27:04.018000+00:00</t>
  </si>
  <si>
    <t>2022-09-22 11:52:53.350000+00:00</t>
  </si>
  <si>
    <t>lead_kzL41Iz5M5KlamXYcLQYmXGVCCMfyQSBZAyz21OQlTm</t>
  </si>
  <si>
    <t>Playto Labs ( Fresh )</t>
  </si>
  <si>
    <t>2022-01-17 11:02:03.629000+00:00</t>
  </si>
  <si>
    <t>2022-08-01 05:29:24.651000+00:00</t>
  </si>
  <si>
    <t>2022-01-15 04:37:54.888000+00:00</t>
  </si>
  <si>
    <t>2022-08-01 05:29:24.707000+00:00</t>
  </si>
  <si>
    <t>SI- 3lacs and 2 lacs Maternity-50k Basic policy  hrd@baidynath.net.in</t>
  </si>
  <si>
    <t>lead_Mf675ucLr9Wu9ZLQp8QydYuKoKDFIU1Q3STjCKryyPR</t>
  </si>
  <si>
    <t>Baidyanath ( Fresh )</t>
  </si>
  <si>
    <t>2022-01-13 06:46:26.327000+00:00</t>
  </si>
  <si>
    <t>2022-08-01 05:27:10.583000+00:00</t>
  </si>
  <si>
    <t>2021-12-31 07:03:11+00:00</t>
  </si>
  <si>
    <t>2021-12-31 07:05:49.265000+00:00</t>
  </si>
  <si>
    <t>2022-08-26 04:20:33.987000+00:00</t>
  </si>
  <si>
    <t>cont_ibNkgnabRlBbaUp9JNQKv3ftyL0Y26vZ7vcWgIG7P5M</t>
  </si>
  <si>
    <t>Nitin Ghotkar</t>
  </si>
  <si>
    <t>lead_q4PUZBsLP80K41kzcwnpQEuDbI9rs3uzrGHw7ukge2C</t>
  </si>
  <si>
    <t>HFCL Limited</t>
  </si>
  <si>
    <t>2022-06-02 06:51:43.694000+00:00</t>
  </si>
  <si>
    <t>2022-08-01 05:25:41.685000+00:00</t>
  </si>
  <si>
    <t>2021-12-22 09:51:38.949000+00:00</t>
  </si>
  <si>
    <t>2022-08-12 07:31:02.184000+00:00</t>
  </si>
  <si>
    <t>SI- Graded Maternity- No RR-1-2% Ambulance- 1k Basic Coverages.</t>
  </si>
  <si>
    <t>lead_PpaV3eSYESTYhMqOSMb1W594fLHqciixbZGuwLUb2E1</t>
  </si>
  <si>
    <t>FinProv ( Fresh )</t>
  </si>
  <si>
    <t>2021-12-29 10:08:10.663000+00:00</t>
  </si>
  <si>
    <t>2022-08-01 05:26:41.573000+00:00</t>
  </si>
  <si>
    <t>Kerala</t>
  </si>
  <si>
    <t>2021-12-29 06:22:33+00:00</t>
  </si>
  <si>
    <t>2021-12-29 06:25:22.483000+00:00</t>
  </si>
  <si>
    <t>2022-08-01 05:26:41.609000+00:00</t>
  </si>
  <si>
    <t>2022-06-02 06:51:03.304000+00:00</t>
  </si>
  <si>
    <t>2022-08-01 05:25:34.023000+00:00</t>
  </si>
  <si>
    <t>cont_Z4a1GZYjwGCRpYkrr7faifFQbjPo3jIAYvopg5pMmVW</t>
  </si>
  <si>
    <t>Rani Mahey</t>
  </si>
  <si>
    <t>GMC ren - Kept on Hold</t>
  </si>
  <si>
    <t>lead_Q5eDdu3ogjeZEY7hNGdPeCjBLxHjalp44Xx37wvIKaU</t>
  </si>
  <si>
    <t>DB Reality</t>
  </si>
  <si>
    <t>2022-05-11 09:53:29.758000+00:00</t>
  </si>
  <si>
    <t>2022-08-01 05:01:07.145000+00:00</t>
  </si>
  <si>
    <t>2021-09-02 05:12:08.769000+00:00</t>
  </si>
  <si>
    <t>2022-09-29 10:28:02.053000+00:00</t>
  </si>
  <si>
    <t>cont_xzqKfyV6PhLcw8dHRHu8EZT8w4z97DR8PvSAxLePYn1</t>
  </si>
  <si>
    <t>ashraf nagani</t>
  </si>
  <si>
    <t>GPA fresh - Kept on Hold</t>
  </si>
  <si>
    <t>2022-05-11 09:54:01.220000+00:00</t>
  </si>
  <si>
    <t>2022-08-01 05:00:47.260000+00:00</t>
  </si>
  <si>
    <t>lead_qaVLstFZQ7OIpP9HZ7zajORI8T0QSiE7VvoSKyCKDPb</t>
  </si>
  <si>
    <t>Luxpacking</t>
  </si>
  <si>
    <t>2022-06-22 08:07:27.218000+00:00</t>
  </si>
  <si>
    <t>2022-07-31 17:22:15.206000+00:00</t>
  </si>
  <si>
    <t>2022-06-22 05:00:12+00:00</t>
  </si>
  <si>
    <t>2022-06-22 05:03:03.154000+00:00</t>
  </si>
  <si>
    <t>2022-09-08 09:24:45.946000+00:00</t>
  </si>
  <si>
    <t>cont_xpnFqabCDkJ9E3r7ERs4JmxFUM5TYqIFWf73Adnt3W6</t>
  </si>
  <si>
    <t>Jackson Francis</t>
  </si>
  <si>
    <t>Not looking on investing on GMC and GPA</t>
  </si>
  <si>
    <t>lead_T3k1Mub9XwPVpFAGjGFSYMwtNrE2U3sdWVHORc66qhK</t>
  </si>
  <si>
    <t>Mehta Cad Cam Systems</t>
  </si>
  <si>
    <t>2022-06-17 09:02:16.699000+00:00</t>
  </si>
  <si>
    <t>2022-07-31 17:17:35.156000+00:00</t>
  </si>
  <si>
    <t>2022-04-03 18:20:03.776000+00:00</t>
  </si>
  <si>
    <t>2022-09-22 10:10:37.897000+00:00</t>
  </si>
  <si>
    <t>Not looking at investing on GMC</t>
  </si>
  <si>
    <t>2022-05-31 12:05:14.502000+00:00</t>
  </si>
  <si>
    <t>2022-07-31 17:17:17.286000+00:00</t>
  </si>
  <si>
    <t>cont_OABKi0npSQIT6QZkxip3KViROqfqCZem4sqhRyNZ8ix</t>
  </si>
  <si>
    <t>Mahether Reddy</t>
  </si>
  <si>
    <t>lead_bsNoLd6X9GfA2VSFBqEd8b8t59Z6UPD0gacBhgW64SQ</t>
  </si>
  <si>
    <t>Colruyt</t>
  </si>
  <si>
    <t>2022-06-30 06:34:07.970000+00:00</t>
  </si>
  <si>
    <t>2022-07-31 17:06:19.350000+00:00</t>
  </si>
  <si>
    <t>2022-01-12 08:26:10.885000+00:00</t>
  </si>
  <si>
    <t>2022-08-12 05:43:28.310000+00:00</t>
  </si>
  <si>
    <t>2022-06-30 06:34:39.813000+00:00</t>
  </si>
  <si>
    <t>2022-07-31 17:06:38.613000+00:00</t>
  </si>
  <si>
    <t>2022-06-30 06:35:15.145000+00:00</t>
  </si>
  <si>
    <t>2022-07-31 17:06:27.623000+00:00</t>
  </si>
  <si>
    <t>lead_5EKZqJzteATUizQUoYFwlShq8jlZ6gHAqBBEwFWnSWY</t>
  </si>
  <si>
    <t>Securens</t>
  </si>
  <si>
    <t>2022-05-28 03:50:09.809000+00:00</t>
  </si>
  <si>
    <t>2022-07-31 17:04:58.338000+00:00</t>
  </si>
  <si>
    <t>June; March; May</t>
  </si>
  <si>
    <t>Mayfield Fund, Trifecta Capital Advisors, Sharrp Ventures</t>
  </si>
  <si>
    <t>2021-04-20 11:38:23.272000+00:00</t>
  </si>
  <si>
    <t>2022-09-08 09:12:22.768000+00:00</t>
  </si>
  <si>
    <t>2022-05-28 03:51:44.939000+00:00</t>
  </si>
  <si>
    <t>2022-07-31 17:05:09.196000+00:00</t>
  </si>
  <si>
    <t>cont_eD3zBz6BrD5lS86mFBO62tKL7UkgvOEnyw8CA1cNnqL</t>
  </si>
  <si>
    <t>Nilesh Bobade</t>
  </si>
  <si>
    <t>lead_gIBvPeWlxXEKfIkvLOQ7PYjsOzvUl2cDZIrdvZL0SSW</t>
  </si>
  <si>
    <t>Automag India Pvt. Ltd.</t>
  </si>
  <si>
    <t>2022-07-13 10:31:07.485000+00:00</t>
  </si>
  <si>
    <t>2022-07-31 16:11:24.322000+00:00</t>
  </si>
  <si>
    <t>2022-04-03 18:16:39.874000+00:00</t>
  </si>
  <si>
    <t>2022-10-20 04:42:09.339000+00:00</t>
  </si>
  <si>
    <t>lead_V0szWVZgRDW4ODlI9Vv8Blkzqn9pg3mY8Ij1wkW9rYT</t>
  </si>
  <si>
    <t>Electronica HiTech Machines Tools</t>
  </si>
  <si>
    <t>2022-07-28 12:15:46.844000+00:00</t>
  </si>
  <si>
    <t>2022-07-31 16:08:04.922000+00:00</t>
  </si>
  <si>
    <t>2021-08-23 06:46:13.864000+00:00</t>
  </si>
  <si>
    <t>2022-09-08 11:24:49.347000+00:00</t>
  </si>
  <si>
    <t>cont_ROiCQ8AEyPkrR2K5DIOCDMaHa7uBOCYkoA9Vft0tiIW</t>
  </si>
  <si>
    <t>Mr. Deepak Nimbalkar</t>
  </si>
  <si>
    <t>lead_2VUFGWKcHWK9VN2NGOQE8rgEgn6hqbUgi5MXZH4u8Tb</t>
  </si>
  <si>
    <t>Shri Someshwar Sahakari Sakhar Karkhana Ltd.</t>
  </si>
  <si>
    <t>2022-07-19 12:24:23.436000+00:00</t>
  </si>
  <si>
    <t>2022-07-31 16:09:49.830000+00:00</t>
  </si>
  <si>
    <t>Other Maharashtra</t>
  </si>
  <si>
    <t>2022-07-18 19:00:00+00:00</t>
  </si>
  <si>
    <t>2022-07-19 07:09:50.407000+00:00</t>
  </si>
  <si>
    <t>2022-07-31 16:09:49.864000+00:00</t>
  </si>
  <si>
    <t>2022-07-28 12:16:22.557000+00:00</t>
  </si>
  <si>
    <t>2022-07-31 16:09:10.524000+00:00</t>
  </si>
  <si>
    <t>cont_0HDpBEgxhPYJ1CrSxT8yLR8lcIbx2UxIfCCR0dw17C7</t>
  </si>
  <si>
    <t>vishal</t>
  </si>
  <si>
    <t>lead_MageTTCqRzNDsKzya8vLNgwi8iZhYDvtm95KxcEBbXb</t>
  </si>
  <si>
    <t>Nath Bio</t>
  </si>
  <si>
    <t>2022-07-14 06:01:59.505000+00:00</t>
  </si>
  <si>
    <t>2022-07-31 16:00:44.061000+00:00</t>
  </si>
  <si>
    <t>2021-05-26 08:05:17.163000+00:00</t>
  </si>
  <si>
    <t>2022-09-08 05:56:49.418000+00:00</t>
  </si>
  <si>
    <t>cont_xWb7aGQJ5bvrrPOJMGTdG5fud50cGxxrI4JEixGNKIf</t>
  </si>
  <si>
    <t>mala</t>
  </si>
  <si>
    <t>lead_bDU8EuC4mkYySWfS8UelNbjWYWodaf4bd15SMTCiHzP</t>
  </si>
  <si>
    <t>Sungrow Power Supply Co. Ltd.</t>
  </si>
  <si>
    <t>2022-06-28 06:38:30.024000+00:00</t>
  </si>
  <si>
    <t>2022-07-31 15:06:30.959000+00:00</t>
  </si>
  <si>
    <t>2021-09-04 08:43:48.299000+00:00</t>
  </si>
  <si>
    <t>2022-09-09 10:19:33.835000+00:00</t>
  </si>
  <si>
    <t>2022-06-28 06:39:17.623000+00:00</t>
  </si>
  <si>
    <t>2022-07-31 15:06:33.806000+00:00</t>
  </si>
  <si>
    <t>wc</t>
  </si>
  <si>
    <t>lead_v3tbgcv70dWn5z9YJOCfO2FUeqRj5QbYgsf7JYsKawq</t>
  </si>
  <si>
    <t>Atlas Copco India Ltd</t>
  </si>
  <si>
    <t>2022-05-31 10:18:59.163000+00:00</t>
  </si>
  <si>
    <t>2022-07-30 22:54:54.340000+00:00</t>
  </si>
  <si>
    <t>2020-12-06 09:46:43.149000+00:00</t>
  </si>
  <si>
    <t>2022-09-08 05:09:05.838000+00:00</t>
  </si>
  <si>
    <t>lead_sTpcMtjuYL3HgOskbpeIJqLmAsUU4DbpzraalSvizYR</t>
  </si>
  <si>
    <t>Manan Associates</t>
  </si>
  <si>
    <t>2022-05-12 08:38:02.806000+00:00</t>
  </si>
  <si>
    <t>2022-07-30 16:13:03.519000+00:00</t>
  </si>
  <si>
    <t>2022-05-11 11:16:34.740000+00:00</t>
  </si>
  <si>
    <t>2022-07-30 16:13:03.560000+00:00</t>
  </si>
  <si>
    <t>7/30/22</t>
  </si>
  <si>
    <t>GPA-Fresh</t>
  </si>
  <si>
    <t>lead_LxNObb2wpQYFx7zMBaCWuWj3OjyIMoavmhq9nXduCmO</t>
  </si>
  <si>
    <t>HTIC Global</t>
  </si>
  <si>
    <t>2022-03-16 06:24:08.294000+00:00</t>
  </si>
  <si>
    <t>2022-07-30 15:32:29.019000+00:00</t>
  </si>
  <si>
    <t>Cochin</t>
  </si>
  <si>
    <t>2022-03-15 10:21:40+00:00</t>
  </si>
  <si>
    <t>OFFLINE</t>
  </si>
  <si>
    <t>2021-06-04 04:24:55.139000+00:00</t>
  </si>
  <si>
    <t>2022-07-30 15:32:29.056000+00:00</t>
  </si>
  <si>
    <t>cont_XqkZRd6xHA9Nj9jSZwL8n2yA9ja44PuIspwAagd9yhg</t>
  </si>
  <si>
    <t>Samba Pratim Chakraborty</t>
  </si>
  <si>
    <t>lead_n5CWDbDiCz7uirWXX2BjLu98SxZ9rHawY34MuhdjrPN</t>
  </si>
  <si>
    <t>Karma Rehacare Products Pvt Ltd</t>
  </si>
  <si>
    <t>2022-07-19 12:52:48.846000+00:00</t>
  </si>
  <si>
    <t>2022-07-30 15:12:59.640000+00:00</t>
  </si>
  <si>
    <t>2022-07-19 12:51:31.306000+00:00</t>
  </si>
  <si>
    <t>2022-10-13 10:51:06.532000+00:00</t>
  </si>
  <si>
    <t>GMC- Renewal July End</t>
  </si>
  <si>
    <t>2022-03-16 06:23:32.522000+00:00</t>
  </si>
  <si>
    <t>2022-07-30 15:31:24.658000+00:00</t>
  </si>
  <si>
    <t>cont_U6hvWUMRJF0OJ2I39Lchj8yrx3R5q4X0XEiD22Pzshk</t>
  </si>
  <si>
    <t>Samba Pratim</t>
  </si>
  <si>
    <t>Employees:103 Renewal: July Policy Type 1+3 Policy From: HDFC Ergo SI: 3&amp;4 Lack Email: hr@karmahealthcare.com POC: Samba Pratim</t>
  </si>
  <si>
    <t>lead_sorKZnpmEOVeeM4FWm8gAzjWdKynWFaWKCUqzn9LJEy</t>
  </si>
  <si>
    <t>KARMA HEALTH CARE LIMITED</t>
  </si>
  <si>
    <t>2022-01-10 05:42:12.728000+00:00</t>
  </si>
  <si>
    <t>2022-07-30 15:07:31.500000+00:00</t>
  </si>
  <si>
    <t>2022-01-09 05:59:18.840000+00:00</t>
  </si>
  <si>
    <t>2022-07-30 15:07:31.554000+00:00</t>
  </si>
  <si>
    <t>lead_RoH7KDxZBhnhifNdsG4EUQnevPQeAHhGTchTgniH9V8</t>
  </si>
  <si>
    <t>Arham Share</t>
  </si>
  <si>
    <t>2022-03-24 11:13:42.043000+00:00</t>
  </si>
  <si>
    <t>2022-07-30 13:22:39.625000+00:00</t>
  </si>
  <si>
    <t>2021-12-14 05:41:51+00:00</t>
  </si>
  <si>
    <t>2021-12-14 05:46:06.187000+00:00</t>
  </si>
  <si>
    <t>2022-07-30 13:22:39.681000+00:00</t>
  </si>
  <si>
    <t>cont_dCPuUlsNx2e1eQ1ZUw6CoyzHCWiqLu995Ybva3jLjTM</t>
  </si>
  <si>
    <t>lead_emhFvmDXl2FpWffJPya180DU0Rq0mXXAUC0FvlIJ6u6</t>
  </si>
  <si>
    <t>Knimbus Online Pvt Ltd</t>
  </si>
  <si>
    <t>2022-07-08 07:24:38.413000+00:00</t>
  </si>
  <si>
    <t>2022-07-30 13:26:14.390000+00:00</t>
  </si>
  <si>
    <t>2022-07-08 07:23:51.019000+00:00</t>
  </si>
  <si>
    <t>2022-09-23 12:16:20.140000+00:00</t>
  </si>
  <si>
    <t>cont_8jVUPu4ORdVXjhwlkfc4aHGO3vMGS3sGkD8tKFjUTRV</t>
  </si>
  <si>
    <t>Ramachandra R</t>
  </si>
  <si>
    <t>GMC (Renewal) 1+3 Tata AIG Ideal Brokers Price sensitive  129 emp 258 Lives High Claim Ratio</t>
  </si>
  <si>
    <t>lead_8MVKjwkmFVM6AOsZi2FlC03sai1qqlBjZzaqkcSsGkZ</t>
  </si>
  <si>
    <t>Alliance University</t>
  </si>
  <si>
    <t>2022-07-22 11:28:47.472000+00:00</t>
  </si>
  <si>
    <t>2022-07-30 13:25:41.764000+00:00</t>
  </si>
  <si>
    <t>2022-02-13 10:01:02.177000+00:00</t>
  </si>
  <si>
    <t>2022-10-10 07:35:42.659000+00:00</t>
  </si>
  <si>
    <t>7/14/22</t>
  </si>
  <si>
    <t>lead_EeBNgZJpKRSarVM2u8on4oeNuYGXWNLmCofkVbMWivT</t>
  </si>
  <si>
    <t>Hoffmann Quality Tools</t>
  </si>
  <si>
    <t>2022-07-06 06:24:15.931000+00:00</t>
  </si>
  <si>
    <t>2022-07-30 13:21:24.726000+00:00</t>
  </si>
  <si>
    <t>2022-07-06 05:50:40.306000+00:00</t>
  </si>
  <si>
    <t>2022-09-24 06:08:43.810000+00:00</t>
  </si>
  <si>
    <t>cont_SRFzSOgUvSf7BJAvwQpNtAJVvhAoCY2BkmgigeKac6l</t>
  </si>
  <si>
    <t>Novel Lopes</t>
  </si>
  <si>
    <t>lead_GIPKSN1MZifqIt7sZ1CCyNiVqIe7yF2V0R22SdPoLRL</t>
  </si>
  <si>
    <t>Writer Corporation</t>
  </si>
  <si>
    <t>2022-07-01 06:37:21.838000+00:00</t>
  </si>
  <si>
    <t>2022-07-30 12:51:28.440000+00:00</t>
  </si>
  <si>
    <t>2021-07-02 13:00:31+00:00</t>
  </si>
  <si>
    <t>Banking &amp; Finance; Others</t>
  </si>
  <si>
    <t>April; July; March</t>
  </si>
  <si>
    <t>2021-07-02 13:03:10.186000+00:00</t>
  </si>
  <si>
    <t>2022-10-20 10:15:34.636000+00:00</t>
  </si>
  <si>
    <t>7/26/22</t>
  </si>
  <si>
    <t>2022-06-01 10:30:33.522000+00:00</t>
  </si>
  <si>
    <t>2022-07-30 12:51:21.634000+00:00</t>
  </si>
  <si>
    <t>Top-up (Renewal)</t>
  </si>
  <si>
    <t>lead_3bvzLvFXBbVhfsiYFLRo27JrhRnhhp0laUNczo7UQS4</t>
  </si>
  <si>
    <t>Nyati builders</t>
  </si>
  <si>
    <t>2022-06-15 06:28:30.614000+00:00</t>
  </si>
  <si>
    <t>2022-07-30 12:21:19.387000+00:00</t>
  </si>
  <si>
    <t>August; June; October</t>
  </si>
  <si>
    <t>2021-06-19 10:18:53.287000+00:00</t>
  </si>
  <si>
    <t>2022-10-13 07:45:17.396000+00:00</t>
  </si>
  <si>
    <t>2022-06-01 10:29:38.547000+00:00</t>
  </si>
  <si>
    <t>2022-07-30 12:51:15.518000+00:00</t>
  </si>
  <si>
    <t>Parental (Renewal)</t>
  </si>
  <si>
    <t>2022-04-19 06:46:25.027000+00:00</t>
  </si>
  <si>
    <t>2022-07-30 12:21:00.722000+00:00</t>
  </si>
  <si>
    <t>cont_oFaaQQ2hprsYmizJQUxLpzS5c5iP4PdiJzurUicC4Fh</t>
  </si>
  <si>
    <t>SiriSree</t>
  </si>
  <si>
    <t>lead_d9hNhPRUINgVOLeJgnq0jtjFqqlny0hbWDx3pmgLOCx</t>
  </si>
  <si>
    <t>CriticalRiver Inc.</t>
  </si>
  <si>
    <t>2022-07-04 07:34:36.089000+00:00</t>
  </si>
  <si>
    <t>2022-07-30 12:05:20.366000+00:00</t>
  </si>
  <si>
    <t>2022-06-30 06:20:40+00:00</t>
  </si>
  <si>
    <t>2022-05-23 07:04:21.279000+00:00</t>
  </si>
  <si>
    <t>2022-10-16 13:31:33.714000+00:00</t>
  </si>
  <si>
    <t>cont_GtzFiaeaLAvKWxxTdnyNHY4QviM2osBVrdyUiPUF1qV</t>
  </si>
  <si>
    <t>Rajshekhar Jakkula</t>
  </si>
  <si>
    <t>lead_ouNRn7ufVSow7B66Cri9pqY7i3zdupw3yPoblV8jtOT</t>
  </si>
  <si>
    <t>Knight Frank</t>
  </si>
  <si>
    <t>2022-06-20 10:57:37.538000+00:00</t>
  </si>
  <si>
    <t>2022-07-30 10:15:59.751000+00:00</t>
  </si>
  <si>
    <t>2020-12-16 07:28:51.288000+00:00</t>
  </si>
  <si>
    <t>2022-10-20 06:36:14.429000+00:00</t>
  </si>
  <si>
    <t>Both 1+3 &amp; Standalone Parental Policy</t>
  </si>
  <si>
    <t>2022-06-29 06:45:18.426000+00:00</t>
  </si>
  <si>
    <t>2022-07-30 12:16:49.034000+00:00</t>
  </si>
  <si>
    <t>cont_xaRACq6ntS1vOGFGWGLsOMpahMdkXnUUahY2z1SfdP4</t>
  </si>
  <si>
    <t>Aafia Ujede</t>
  </si>
  <si>
    <t>lead_i55v3pAulf9QKWNOX8SbDp4pk7b3pTRxb59cd6VaNap</t>
  </si>
  <si>
    <t>Billennium</t>
  </si>
  <si>
    <t>2022-07-25 08:06:27.095000+00:00</t>
  </si>
  <si>
    <t>2022-07-29 14:52:05.264000+00:00</t>
  </si>
  <si>
    <t>July; November</t>
  </si>
  <si>
    <t>2021-11-08 19:23:40.113000+00:00</t>
  </si>
  <si>
    <t>2022-10-20 13:09:28.121000+00:00</t>
  </si>
  <si>
    <t>Going with their Existing 3 Brokers only</t>
  </si>
  <si>
    <t>2022-06-20 10:57:00.416000+00:00</t>
  </si>
  <si>
    <t>2022-07-30 10:15:59.611000+00:00</t>
  </si>
  <si>
    <t>lead_9Ae6TpX2k5kYcua6ydM2GoWLIS5rLjBlW21cS304syG</t>
  </si>
  <si>
    <t>Motivitylabs</t>
  </si>
  <si>
    <t>2022-05-18 10:01:54.556000+00:00</t>
  </si>
  <si>
    <t>2022-07-29 12:03:27.800000+00:00</t>
  </si>
  <si>
    <t>2022-01-08 10:54:49.222000+00:00</t>
  </si>
  <si>
    <t>2022-07-29 12:03:27.852000+00:00</t>
  </si>
  <si>
    <t>cont_2QUXUZIRkKu90qzKIPjJ6A9dtk5DtS8OKj5UJW30LEV</t>
  </si>
  <si>
    <t>Priyanka Jalgaonkar</t>
  </si>
  <si>
    <t>GPA - Renewal; 2 lakhs cover flat;</t>
  </si>
  <si>
    <t>lead_B4MPFVUqARcU4CyvF80R3gfJ8hUvJW30tawB2w3bh1g</t>
  </si>
  <si>
    <t>Atidiv</t>
  </si>
  <si>
    <t>2022-06-21 06:14:12.392000+00:00</t>
  </si>
  <si>
    <t>2022-07-29 09:43:37.529000+00:00</t>
  </si>
  <si>
    <t>2022-03-07 05:56:15.672000+00:00</t>
  </si>
  <si>
    <t>2022-09-20 06:08:44.664000+00:00</t>
  </si>
  <si>
    <t>cont_Yfb9IBqVVXd8YH3SqoOtyoliMmn9lObV70laP3jEiGG</t>
  </si>
  <si>
    <t>Medha Keskar</t>
  </si>
  <si>
    <t>lead_5xWrW6KCPRrwauGZn4J4Q582EDED8IAvahRpNyNUW5z</t>
  </si>
  <si>
    <t>General Industrial Controls Pvt. Ltd. (GIC)</t>
  </si>
  <si>
    <t>2022-05-24 10:24:19.744000+00:00</t>
  </si>
  <si>
    <t>2022-07-29 11:33:43.151000+00:00</t>
  </si>
  <si>
    <t>2020-09-08 11:50:33+00:00</t>
  </si>
  <si>
    <t>December; July</t>
  </si>
  <si>
    <t>2020-12-06 09:49:25.834000+00:00</t>
  </si>
  <si>
    <t>2022-10-17 06:58:36.768000+00:00</t>
  </si>
  <si>
    <t>cont_fsuQaFR1E5ufuD8H7P8XVWigVj3PChtrYXjEX4gn4An</t>
  </si>
  <si>
    <t>Pradeep Dhumale</t>
  </si>
  <si>
    <t>lead_0a1uPCGkb720WtCjaiGEg9RUPlwXyrhxbcmBEW2Md2F</t>
  </si>
  <si>
    <t>Frames Process and Energy Systems India Private Limited</t>
  </si>
  <si>
    <t>2022-06-02 13:23:25.868000+00:00</t>
  </si>
  <si>
    <t>2022-07-29 09:59:43.611000+00:00</t>
  </si>
  <si>
    <t>Prasoon Leads</t>
  </si>
  <si>
    <t>2021-08-04 07:10:02.821000+00:00</t>
  </si>
  <si>
    <t>2022-09-01 11:19:53.428000+00:00</t>
  </si>
  <si>
    <t>GMC - Renewal; cover of 2, 3 and 5 lakhs Rest details will share along with data.</t>
  </si>
  <si>
    <t>2022-06-21 06:13:23.066000+00:00</t>
  </si>
  <si>
    <t>2022-07-29 09:21:00.005000+00:00</t>
  </si>
  <si>
    <t>GTL - Renewal; 2 lakhs flat cover</t>
  </si>
  <si>
    <t>2022-06-21 06:15:35.419000+00:00</t>
  </si>
  <si>
    <t>2022-07-29 09:21:10.156000+00:00</t>
  </si>
  <si>
    <t>Parental top up for 20 employees</t>
  </si>
  <si>
    <t>2022-06-21 06:16:26.047000+00:00</t>
  </si>
  <si>
    <t>2022-07-29 09:43:26.363000+00:00</t>
  </si>
  <si>
    <t>cont_N0dQqlMGrg54NweEi6w4LnSHYyWNxQme1wrHg9QsQnh</t>
  </si>
  <si>
    <t>Amol Kulkarni</t>
  </si>
  <si>
    <t>GMC - need to meet in person for more details</t>
  </si>
  <si>
    <t>lead_8PUiAZyBu9Yk58Z7JpBSYC4hV9mb1gTHoQCtO27jY7i</t>
  </si>
  <si>
    <t>Samsonite South Asia Pvt. Ltd.</t>
  </si>
  <si>
    <t>2022-06-15 07:11:27.785000+00:00</t>
  </si>
  <si>
    <t>2022-07-29 06:48:49.426000+00:00</t>
  </si>
  <si>
    <t>2021-04-21 07:22:09.071000+00:00</t>
  </si>
  <si>
    <t>2022-09-08 06:40:02.142000+00:00</t>
  </si>
  <si>
    <t>2022-06-15 07:11:51.245000+00:00</t>
  </si>
  <si>
    <t>2022-07-29 06:49:05.393000+00:00</t>
  </si>
  <si>
    <t>lead_YN4iIyAavJ7ViIB0VsGABjSnS8STWuulfuyeIsSgMfc</t>
  </si>
  <si>
    <t>HNR Tech Pvt. Ltd.</t>
  </si>
  <si>
    <t>2022-07-25 10:50:05.460000+00:00</t>
  </si>
  <si>
    <t>2022-07-29 09:10:44.206000+00:00</t>
  </si>
  <si>
    <t>2022-05-30 10:39:46.004000+00:00</t>
  </si>
  <si>
    <t>2022-10-13 06:52:42.175000+00:00</t>
  </si>
  <si>
    <t>cont_TC0mRIbTFQINRJ1MPnzt9YUOaeByPRKYeNcLsryIBDt</t>
  </si>
  <si>
    <t>Shruti</t>
  </si>
  <si>
    <t>lead_J1CX7zsDgZmK8bfFZLZUstVnjrx992B3ZfMdrDmQauO</t>
  </si>
  <si>
    <t>Ace Brain</t>
  </si>
  <si>
    <t>2022-07-26 12:08:16.946000+00:00</t>
  </si>
  <si>
    <t>2022-07-29 06:16:14.867000+00:00</t>
  </si>
  <si>
    <t>Outsourcing and Offshoring Consulting</t>
  </si>
  <si>
    <t>2020-12-06 09:47:16.805000+00:00</t>
  </si>
  <si>
    <t>2022-09-06 14:12:04.167000+00:00</t>
  </si>
  <si>
    <t>2022-07-21 09:38:30.907000+00:00</t>
  </si>
  <si>
    <t>2022-07-29 06:16:05.846000+00:00</t>
  </si>
  <si>
    <t>cont_31d3TzGsrbQZ8xjguHscjIzo4ABIIt6t3Tt3geUHcln</t>
  </si>
  <si>
    <t>Shruti Athara</t>
  </si>
  <si>
    <t>lead_7IAJJwa4t3bJVF07j94vmNv1GeEenwtoyjEK28ND3q1</t>
  </si>
  <si>
    <t>Brickfolio Pvt Ltd</t>
  </si>
  <si>
    <t>2022-07-14 05:34:01.935000+00:00</t>
  </si>
  <si>
    <t>2022-07-29 06:09:44.528000+00:00</t>
  </si>
  <si>
    <t>2022-06-12 13:25:38.938000+00:00</t>
  </si>
  <si>
    <t>2022-07-29 06:09:44.573000+00:00</t>
  </si>
  <si>
    <t>2022-07-11 09:14:22.878000+00:00</t>
  </si>
  <si>
    <t>2022-07-29 06:09:21.757000+00:00</t>
  </si>
  <si>
    <t>cont_vJhZXrGT8sUodrmhJ7O32BGGnumvoGkfjyAEX6K9FDS</t>
  </si>
  <si>
    <t>Amarendra sharan (legal head)</t>
  </si>
  <si>
    <t>lead_lEqiRA1lqEhapO0H9W5uf6ECbDKQXHjRxEMPLvMaUtO</t>
  </si>
  <si>
    <t>Newgen software technologies</t>
  </si>
  <si>
    <t>2022-02-23 10:01:16.358000+00:00</t>
  </si>
  <si>
    <t>2022-07-29 05:17:58.546000+00:00</t>
  </si>
  <si>
    <t>2022-02-14 10:06:18.332000+00:00</t>
  </si>
  <si>
    <t>2022-09-19 08:11:37.233000+00:00</t>
  </si>
  <si>
    <t>2022-02-23 10:02:54.452000+00:00</t>
  </si>
  <si>
    <t>2022-07-29 05:18:04.529000+00:00</t>
  </si>
  <si>
    <t>cont_VuWWRIXDzFQp8U1fJXhwGTUUieEVykRld89rGxyXTqz</t>
  </si>
  <si>
    <t>Ravindra Kulkarni</t>
  </si>
  <si>
    <t>Incumbent provided them an expiring premium quote and also they wanted us to provide a fresh policy for a renewal</t>
  </si>
  <si>
    <t>lead_0yUndFSKJ4HXl8PDaj9FSegx62AxGCwcdEm4DqPT8rT</t>
  </si>
  <si>
    <t>Abhi Impact Logistics Solutions</t>
  </si>
  <si>
    <t>2022-05-23 09:21:56.481000+00:00</t>
  </si>
  <si>
    <t>2022-07-29 05:12:36.195000+00:00</t>
  </si>
  <si>
    <t>Rd</t>
  </si>
  <si>
    <t>2021-07-07 06:06:25.521000+00:00</t>
  </si>
  <si>
    <t>2022-10-18 10:19:05.605000+00:00</t>
  </si>
  <si>
    <t>cont_rRpbpcmvINx2KQAdCkmdYM2X0ZEL8Ca45fB0UgYOPQ5</t>
  </si>
  <si>
    <t>Manu</t>
  </si>
  <si>
    <t>GPA New</t>
  </si>
  <si>
    <t>lead_LsPzJhZ0F8pBMWF9TmG2Cf5VKUvNKd2eAD56syIsZ45</t>
  </si>
  <si>
    <t>Regimmigration Fresh</t>
  </si>
  <si>
    <t>2022-06-13 11:38:26.855000+00:00</t>
  </si>
  <si>
    <t>2022-07-29 05:06:57.295000+00:00</t>
  </si>
  <si>
    <t>2022-03-27 04:37:22.455000+00:00</t>
  </si>
  <si>
    <t>2022-07-29 05:07:18.130000+00:00</t>
  </si>
  <si>
    <t>2022-06-13 11:38:07.142000+00:00</t>
  </si>
  <si>
    <t>2022-07-29 05:06:50.097000+00:00</t>
  </si>
  <si>
    <t>cont_358cQtX6gHgzungCNFgumYVkydZK4gZzIKX3UPCl5mb</t>
  </si>
  <si>
    <t>Jatin Chugh</t>
  </si>
  <si>
    <t>lead_usT4uAl1RSBkMi0yAhviVrlbLsunN6ZzZdQrLu7Ycwt</t>
  </si>
  <si>
    <t>Hike</t>
  </si>
  <si>
    <t>2022-05-11 07:43:58.897000+00:00</t>
  </si>
  <si>
    <t>2022-07-29 05:05:15.862000+00:00</t>
  </si>
  <si>
    <t>2022-01-10 13:09:22.574000+00:00</t>
  </si>
  <si>
    <t>2022-07-30 06:23:56.586000+00:00</t>
  </si>
  <si>
    <t>2022-05-11 07:43:36.938000+00:00</t>
  </si>
  <si>
    <t>2022-07-29 05:05:06.951000+00:00</t>
  </si>
  <si>
    <t>cont_FUuyQK2I1gbjXziAznxxcf12lbNQXISegyMTvgrV4I8</t>
  </si>
  <si>
    <t>2022-05-11 07:44:27.395000+00:00</t>
  </si>
  <si>
    <t>2022-07-29 05:05:23.258000+00:00</t>
  </si>
  <si>
    <t>cont_Mkc3lD1XcUjXeWJPJKfOme3MVLpLBdhLMDU8f2uLysm</t>
  </si>
  <si>
    <t>Akanksha</t>
  </si>
  <si>
    <t>lead_OPcivpFBxzvdvIhuZ5gC8ge3WRh4ikx1svD3IzTZvkO</t>
  </si>
  <si>
    <t>Encore Healthcare Pvt. Ltd.</t>
  </si>
  <si>
    <t>2022-04-25 11:33:12.132000+00:00</t>
  </si>
  <si>
    <t>2022-07-29 03:39:53.364000+00:00</t>
  </si>
  <si>
    <t>2022-02-15 08:52:49.008000+00:00</t>
  </si>
  <si>
    <t>2022-08-27 07:09:43.361000+00:00</t>
  </si>
  <si>
    <t>2022-04-25 11:32:41.379000+00:00</t>
  </si>
  <si>
    <t>2022-07-29 03:39:56.994000+00:00</t>
  </si>
  <si>
    <t>7/28/22</t>
  </si>
  <si>
    <t>2022-07-11 05:49:18.941000+00:00</t>
  </si>
  <si>
    <t>2022-07-28 13:53:34.471000+00:00</t>
  </si>
  <si>
    <t>cont_7sw8EsKvZMBMxyvmuIr6r7RGG8CECVJoebmnIy1KvvU</t>
  </si>
  <si>
    <t>Vinod Hinduja</t>
  </si>
  <si>
    <t>ICP Reject</t>
  </si>
  <si>
    <t>lead_Zc4xOSifJtffgrsTFPAPQAk6Fj40ReM3rMUXzRbbqgG</t>
  </si>
  <si>
    <t>Bestseller Retail India Pvt Ltd</t>
  </si>
  <si>
    <t>2022-07-04 07:15:00.025000+00:00</t>
  </si>
  <si>
    <t>2022-07-28 11:22:12.436000+00:00</t>
  </si>
  <si>
    <t>August; December; February; October</t>
  </si>
  <si>
    <t>2021-07-26 06:56:53.613000+00:00</t>
  </si>
  <si>
    <t>2022-10-20 10:26:53.944000+00:00</t>
  </si>
  <si>
    <t>siddharth tongay</t>
  </si>
  <si>
    <t>cont_008sqYP7yppIY1I9ool0Zl2WP3zclfoLJ0ndiunsAau</t>
  </si>
  <si>
    <t>kandavel murugan</t>
  </si>
  <si>
    <t>lead_RdIwKaAlGKuSPr647IOm1UyfXCgbtIouxuPY2YDI7ol</t>
  </si>
  <si>
    <t>Aparajitha Corporate Services</t>
  </si>
  <si>
    <t>2022-05-30 10:38:19.695000+00:00</t>
  </si>
  <si>
    <t>2022-07-28 11:16:59.904000+00:00</t>
  </si>
  <si>
    <t>Madurai</t>
  </si>
  <si>
    <t>2020-12-06 09:46:52.486000+00:00</t>
  </si>
  <si>
    <t>2022-07-28 11:17:45.720000+00:00</t>
  </si>
  <si>
    <t>2022-06-09 09:57:45.814000+00:00</t>
  </si>
  <si>
    <t>2022-07-28 11:17:45.367000+00:00</t>
  </si>
  <si>
    <t>Demo Scheduled for Saturday</t>
  </si>
  <si>
    <t>lead_H7HYLFqZ0s0xxyM5RN1TDeP9TbFOs3FP26vLY6knxgJ</t>
  </si>
  <si>
    <t>LOXIM INDUSTRIES</t>
  </si>
  <si>
    <t>2022-05-18 07:40:56.147000+00:00</t>
  </si>
  <si>
    <t>2022-07-28 11:08:47.663000+00:00</t>
  </si>
  <si>
    <t>2022-04-25 19:08:46.368000+00:00</t>
  </si>
  <si>
    <t>2022-09-07 03:51:29.913000+00:00</t>
  </si>
  <si>
    <t>cont_HY9YRsH9xd2dH2cKO1NvXOyb42Nth4ZY9MTNo8DcmND</t>
  </si>
  <si>
    <t>Swapnil Rane</t>
  </si>
  <si>
    <t>GMC ren.</t>
  </si>
  <si>
    <t>lead_VVxWfa1K7gnB6dkSWHtm3gp1GT3pKmxv0TT8Dd5TZfl</t>
  </si>
  <si>
    <t>Systems Plus transformations</t>
  </si>
  <si>
    <t>2022-03-11 12:19:45.355000+00:00</t>
  </si>
  <si>
    <t>2022-07-28 10:14:00.188000+00:00</t>
  </si>
  <si>
    <t>2020-12-06 09:46:31.329000+00:00</t>
  </si>
  <si>
    <t>2022-10-20 12:31:28.939000+00:00</t>
  </si>
  <si>
    <t>gmc -fresh</t>
  </si>
  <si>
    <t>lead_HwxlDONuzgWuAeedJMF6FlIwaozCJgAC9Iv8ONx1W8T</t>
  </si>
  <si>
    <t>Bold Finance</t>
  </si>
  <si>
    <t>2022-06-27 09:26:13.984000+00:00</t>
  </si>
  <si>
    <t>2022-07-28 09:46:30.223000+00:00</t>
  </si>
  <si>
    <t>2022-06-25 08:46:56+00:00</t>
  </si>
  <si>
    <t>2022-06-25 08:49:46.051000+00:00</t>
  </si>
  <si>
    <t>2022-09-23 10:19:16.427000+00:00</t>
  </si>
  <si>
    <t>lead_6nvA1WslPpuKKnbNN8JcNHtOimpSJC61Zndiebj7FLl</t>
  </si>
  <si>
    <t>Lightspeed</t>
  </si>
  <si>
    <t>2022-07-01 11:14:27.295000+00:00</t>
  </si>
  <si>
    <t>2022-07-28 09:30:04.675000+00:00</t>
  </si>
  <si>
    <t>2022-07-01 05:56:40+00:00</t>
  </si>
  <si>
    <t>Employee Count 50 to 200</t>
  </si>
  <si>
    <t>2022-07-01 05:59:31.174000+00:00</t>
  </si>
  <si>
    <t>2022-08-23 09:44:14.260000+00:00</t>
  </si>
  <si>
    <t>lead_ArhKm8PvePGniX1M26ak5nBsSKuZmsvvmqODNuzZTEU</t>
  </si>
  <si>
    <t>MBA Chaiwala (Fresh)</t>
  </si>
  <si>
    <t>2022-03-15 09:11:37.687000+00:00</t>
  </si>
  <si>
    <t>2022-07-28 09:33:52.049000+00:00</t>
  </si>
  <si>
    <t>2021-12-11 06:16:25.418000+00:00</t>
  </si>
  <si>
    <t>2022-08-10 07:10:29.720000+00:00</t>
  </si>
  <si>
    <t>cont_K6xDQHrL9oMYkbp29ihJ2rqhrDK7tEElQftxWFMzMhn</t>
  </si>
  <si>
    <t>Dinesh Makwana</t>
  </si>
  <si>
    <t>lead_QffHyHpUietFPQ7Sw4HlJ9r7OaJeSWk1cA7qxAYK5a5</t>
  </si>
  <si>
    <t>IQGEN-X Pharma Pvt.Ltd ( Renewal )</t>
  </si>
  <si>
    <t>2022-07-19 08:03:00.511000+00:00</t>
  </si>
  <si>
    <t>2022-07-28 07:31:48.025000+00:00</t>
  </si>
  <si>
    <t>2021-04-08 05:38:53.908000+00:00</t>
  </si>
  <si>
    <t>2022-09-28 19:49:12.459000+00:00</t>
  </si>
  <si>
    <t>2022-07-19 08:02:40.268000+00:00</t>
  </si>
  <si>
    <t>2022-07-28 07:31:35.006000+00:00</t>
  </si>
  <si>
    <t>lead_XpD9MSAozds1wiNgES58kheBwn8GHzVYq4zPWWW3ukK</t>
  </si>
  <si>
    <t>Tineta Pharma Pvt. Ltd.</t>
  </si>
  <si>
    <t>2022-04-08 10:51:25.917000+00:00</t>
  </si>
  <si>
    <t>2022-07-28 07:03:42.488000+00:00</t>
  </si>
  <si>
    <t>2021-11-17 01:30:34.099000+00:00</t>
  </si>
  <si>
    <t>2022-08-27 07:06:46.622000+00:00</t>
  </si>
  <si>
    <t>cont_Vy52eCdu64uPEsqmtywnSkk6vTN3An2mbcyxcolJIop</t>
  </si>
  <si>
    <t>Rushad Shah</t>
  </si>
  <si>
    <t>lead_tvQXnPHHNcuU8sfqOVWn1yGHbzjwoUfXV9Akbd4c3qw</t>
  </si>
  <si>
    <t>Cygnet Infotech Pvt. Ltd.</t>
  </si>
  <si>
    <t>2022-06-24 06:06:23.391000+00:00</t>
  </si>
  <si>
    <t>2022-07-28 07:00:01.300000+00:00</t>
  </si>
  <si>
    <t>2020-12-06 09:46:18.247000+00:00</t>
  </si>
  <si>
    <t>2022-08-05 05:26:51.480000+00:00</t>
  </si>
  <si>
    <t>cont_UUuvSzAMMWlXncpY2zxvtckjK3O0EfBNaUT3BVEpX5k</t>
  </si>
  <si>
    <t>Sarita hemnani</t>
  </si>
  <si>
    <t>2022-04-22 05:01:08.192000+00:00</t>
  </si>
  <si>
    <t>2022-07-28 06:59:53.865000+00:00</t>
  </si>
  <si>
    <t>cont_gOEsKDdm03Av6FJZmADoB0l3vmHNfbtrWyvsrgUU9QO</t>
  </si>
  <si>
    <t>Joobimon Paul</t>
  </si>
  <si>
    <t>lead_mhMRvHPNuVhLcMgOumrh9jrIZ3p9N2sNE4YtedyKGfz</t>
  </si>
  <si>
    <t>Driver Logistics LLP</t>
  </si>
  <si>
    <t>Rohit Ashtaputre</t>
  </si>
  <si>
    <t>2022-05-18 06:06:04.104000+00:00</t>
  </si>
  <si>
    <t>2022-07-28 06:54:41.174000+00:00</t>
  </si>
  <si>
    <t>2022-01-12 10:38:23.819000+00:00</t>
  </si>
  <si>
    <t>2022-07-28 06:54:41.221000+00:00</t>
  </si>
  <si>
    <t>cont_RuDJlwmQdf7jQQZpLHFwHPDcfvSH8Log0Zsh117BimX</t>
  </si>
  <si>
    <t>Laya Kurdekar</t>
  </si>
  <si>
    <t>lead_HojyaU02nQYq2b5oalgqcGXrrJOX7MEOkzt3hEyKTMH</t>
  </si>
  <si>
    <t>CashFlo</t>
  </si>
  <si>
    <t>2022-06-13 07:48:41.651000+00:00</t>
  </si>
  <si>
    <t>2022-07-28 06:54:00.567000+00:00</t>
  </si>
  <si>
    <t>2022-05-23 07:03:53.057000+00:00</t>
  </si>
  <si>
    <t>2022-10-16 18:26:24.289000+00:00</t>
  </si>
  <si>
    <t>cont_MEAElC3nrxwna2lwCltlPTT6CuzIH1hVMdUKWlv1VFP</t>
  </si>
  <si>
    <t>Chaitali Debnath</t>
  </si>
  <si>
    <t>lead_rjCRYQFok5LyQuEHRatEIMO1vmRvcgiRG6D6QS30Jnt</t>
  </si>
  <si>
    <t>TKM Global Logistics Limited</t>
  </si>
  <si>
    <t>2022-01-06 10:40:46.843000+00:00</t>
  </si>
  <si>
    <t>2022-07-28 06:47:41.327000+00:00</t>
  </si>
  <si>
    <t>2020-08-14 08:05:06+00:00</t>
  </si>
  <si>
    <t>February; January</t>
  </si>
  <si>
    <t>2020-12-06 09:43:04.720000+00:00</t>
  </si>
  <si>
    <t>2022-07-28 06:47:41.418000+00:00</t>
  </si>
  <si>
    <t>2022-06-13 07:48:12.918000+00:00</t>
  </si>
  <si>
    <t>2022-07-28 06:53:54.265000+00:00</t>
  </si>
  <si>
    <t>cont_x2vo7mJ2aSTlOetCWYxXrMX0D7KZNoWqoCtVo1rv0x7</t>
  </si>
  <si>
    <t>Chandan</t>
  </si>
  <si>
    <t>lead_ezaRD83d7E3Vn1vPSSOTLEyQq0TyLPpK4Ij63lU22Vm</t>
  </si>
  <si>
    <t>BDI Group</t>
  </si>
  <si>
    <t>2022-01-25 09:44:50.561000+00:00</t>
  </si>
  <si>
    <t>2022-07-28 06:50:16.771000+00:00</t>
  </si>
  <si>
    <t>2021-01-29 08:53:25.133000+00:00</t>
  </si>
  <si>
    <t>2022-07-28 06:50:16.815000+00:00</t>
  </si>
  <si>
    <t>lead_oFmUCPSZZNHlws7IjyypYfE7YdseDXyowH69PLtJifR</t>
  </si>
  <si>
    <t>Hoopy</t>
  </si>
  <si>
    <t>2022-05-24 06:23:53.376000+00:00</t>
  </si>
  <si>
    <t>2022-07-28 06:41:59.333000+00:00</t>
  </si>
  <si>
    <t>2022-05-17 12:30:02.577000+00:00</t>
  </si>
  <si>
    <t>2022-08-27 08:01:44.592000+00:00</t>
  </si>
  <si>
    <t>2022-05-24 06:23:39.373000+00:00</t>
  </si>
  <si>
    <t>2022-07-28 06:41:52.419000+00:00</t>
  </si>
  <si>
    <t>cont_a4I7a5maxOkTncQHa5NHMbEfKPNTaQHgKtzAwi2SlKw</t>
  </si>
  <si>
    <t>B.S. Agarwal</t>
  </si>
  <si>
    <t>Renewal in July. Decision done from Calcutta.</t>
  </si>
  <si>
    <t>lead_Nc12KKKzssvTRD4aNE45uFtnx094ZCqvqZ8S05xqWEu</t>
  </si>
  <si>
    <t>Gannon Dunkerley</t>
  </si>
  <si>
    <t>Nitin Bhavsar</t>
  </si>
  <si>
    <t>2021-10-25 09:31:23.822000+00:00</t>
  </si>
  <si>
    <t>2022-07-28 06:39:44.742000+00:00</t>
  </si>
  <si>
    <t>Jitin Gopi; Sakshi Soni</t>
  </si>
  <si>
    <t>2021-10-25 04:55:39.662000+00:00</t>
  </si>
  <si>
    <t>2022-09-07 03:50:13.929000+00:00</t>
  </si>
  <si>
    <t>cont_qehGxmhTjjjrndiakSxhd4s7eXWhDg2PTgwSHBAF52a</t>
  </si>
  <si>
    <t>Sowmya N</t>
  </si>
  <si>
    <t>GMC - Fresh; 1+3 policy for 110 employees.</t>
  </si>
  <si>
    <t>lead_KaEsLC4rJHKUwmjJCKEZuVESqmGxBlacehv8rJSoEXK</t>
  </si>
  <si>
    <t>Mithraa Human Capital</t>
  </si>
  <si>
    <t>2022-06-10 08:26:13.686000+00:00</t>
  </si>
  <si>
    <t>2022-07-28 06:36:57.160000+00:00</t>
  </si>
  <si>
    <t>2022-06-09 10:35:10.288000+00:00</t>
  </si>
  <si>
    <t>2022-07-28 06:37:32.278000+00:00</t>
  </si>
  <si>
    <t>2022-06-10 08:26:50.470000+00:00</t>
  </si>
  <si>
    <t>2022-07-28 06:37:06.247000+00:00</t>
  </si>
  <si>
    <t>2022-06-10 08:27:21.937000+00:00</t>
  </si>
  <si>
    <t>2022-07-28 06:37:12.996000+00:00</t>
  </si>
  <si>
    <t>lead_mz32fyIIol2zbdsPrk9yziaBToyFThZtwMcdfCrGqPl</t>
  </si>
  <si>
    <t>Franchise India (Fresh)</t>
  </si>
  <si>
    <t>2022-05-13 07:36:18.483000+00:00</t>
  </si>
  <si>
    <t>2022-07-28 06:14:56.563000+00:00</t>
  </si>
  <si>
    <t>2022-03-09 05:36:39.888000+00:00</t>
  </si>
  <si>
    <t>2022-09-08 06:49:06.828000+00:00</t>
  </si>
  <si>
    <t>7/20/22</t>
  </si>
  <si>
    <t>cont_vwhT5bpeHUXiYIwYNyfqkpLX5FI80ifhXwjv3PMC6i4</t>
  </si>
  <si>
    <t>Supriya Ranaware</t>
  </si>
  <si>
    <t>lead_qa2f4fJ3hIFZJT9oZY83pxCxiZW8k5wXqX7szUygctU</t>
  </si>
  <si>
    <t>Katalyst Technologies Inc</t>
  </si>
  <si>
    <t>2022-06-29 06:35:31.931000+00:00</t>
  </si>
  <si>
    <t>2022-07-28 06:20:30.383000+00:00</t>
  </si>
  <si>
    <t>2022-06-27 05:36:03.326000+00:00</t>
  </si>
  <si>
    <t>2022-10-13 07:35:45.291000+00:00</t>
  </si>
  <si>
    <t>cont_Mm8KG48qGL50MZeW4DVYK5sjqPy8eSHLuhEQIrzn8ey</t>
  </si>
  <si>
    <t>Tanvi</t>
  </si>
  <si>
    <t>Fresh Policy for 15 emp. tanvi has been non responsive for a long time</t>
  </si>
  <si>
    <t>lead_atNQkqssdNZgJenFE0oUFqRMVImhK5O8c5E8FWA3HbX</t>
  </si>
  <si>
    <t>Scalelot (Fresh )</t>
  </si>
  <si>
    <t>2022-01-03 10:47:43.559000+00:00</t>
  </si>
  <si>
    <t>2022-07-28 06:16:48.980000+00:00</t>
  </si>
  <si>
    <t>2021-12-29 04:44:57.365000+00:00</t>
  </si>
  <si>
    <t>2022-08-12 05:06:53.898000+00:00</t>
  </si>
  <si>
    <t>Parental Policy- gmc</t>
  </si>
  <si>
    <t>lead_aoUk9zylLWxwJnEkih4PCZk3dFtGFVp53l2w3NeuY8Z</t>
  </si>
  <si>
    <t>Fujifilm India Pvt</t>
  </si>
  <si>
    <t>2022-02-22 11:18:25.069000+00:00</t>
  </si>
  <si>
    <t>2022-07-28 06:05:13.457000+00:00</t>
  </si>
  <si>
    <t>Health, Wellness &amp; Fitness; Others</t>
  </si>
  <si>
    <t>April; June; May</t>
  </si>
  <si>
    <t>2021-03-11 09:28:04.762000+00:00</t>
  </si>
  <si>
    <t>2022-09-08 10:31:28.261000+00:00</t>
  </si>
  <si>
    <t>cont_l6ykTAjlqkNnmlm611iurOgvWt0XBV1n80XNrUUiUto</t>
  </si>
  <si>
    <t>vaishnavi.n@orocorp.in</t>
  </si>
  <si>
    <t>lead_FN6DPFCC3MUSBH8NCGg9EnXixGsA31sVBKsv2S8OE9F</t>
  </si>
  <si>
    <t>Oro Corp</t>
  </si>
  <si>
    <t>2022-07-07 05:51:32.447000+00:00</t>
  </si>
  <si>
    <t>2022-07-28 06:07:07.397000+00:00</t>
  </si>
  <si>
    <t>2021-12-10 12:59:44.885000+00:00</t>
  </si>
  <si>
    <t>2022-07-28 12:52:19.030000+00:00</t>
  </si>
  <si>
    <t>GMC - Renewal, 3 lakhs and 4 lakhs cover, employee only</t>
  </si>
  <si>
    <t>2022-07-07 05:51:05.209000+00:00</t>
  </si>
  <si>
    <t>2022-07-28 06:05:59.414000+00:00</t>
  </si>
  <si>
    <t>2022-05-12 11:59:05.727000+00:00</t>
  </si>
  <si>
    <t>2022-07-28 05:58:16.613000+00:00</t>
  </si>
  <si>
    <t>Covid policy</t>
  </si>
  <si>
    <t>2022-02-22 11:38:50.238000+00:00</t>
  </si>
  <si>
    <t>2022-07-28 06:04:59.514000+00:00</t>
  </si>
  <si>
    <t>2022-02-22 11:17:06.954000+00:00</t>
  </si>
  <si>
    <t>2022-07-28 06:04:51.207000+00:00</t>
  </si>
  <si>
    <t>cont_aBSx6c6DIRIGRwBSykVXewFldTmM9XZa2yg1yd7reKt</t>
  </si>
  <si>
    <t>Rajendra Bharade</t>
  </si>
  <si>
    <t>lead_xsa3KTGQFicft0sXnhg04EAA3KiFGYgainySkZIZ2RC</t>
  </si>
  <si>
    <t>Sutra Systems India Pvt. Ltd.</t>
  </si>
  <si>
    <t>2022-07-22 04:59:00.344000+00:00</t>
  </si>
  <si>
    <t>2022-07-28 05:45:41.665000+00:00</t>
  </si>
  <si>
    <t>2022-07-22 04:56:26.627000+00:00</t>
  </si>
  <si>
    <t>2022-09-20 12:48:47.168000+00:00</t>
  </si>
  <si>
    <t>lead_0fm1mFEGPCKnqJfCrLJNEr9NaanGGn2q0zIe4XJuAXz</t>
  </si>
  <si>
    <t>Expert Lancing(Fresh)</t>
  </si>
  <si>
    <t>2022-03-16 11:35:56.873000+00:00</t>
  </si>
  <si>
    <t>2022-07-28 05:49:28.053000+00:00</t>
  </si>
  <si>
    <t>2022-03-16 08:15:41+00:00</t>
  </si>
  <si>
    <t>2022-03-16 08:18:27.388000+00:00</t>
  </si>
  <si>
    <t>2022-07-28 05:49:28.111000+00:00</t>
  </si>
  <si>
    <t>cont_6Ns2vbaIG7xMM6zWnkcODQLl9mdDOmRobfiHA7zYRld</t>
  </si>
  <si>
    <t>Ekta Paghdar</t>
  </si>
  <si>
    <t>lead_J6FvPNgJcHARClOUOhw7i5xXrU7h0Gppbirr9OGSnjp</t>
  </si>
  <si>
    <t>Silver Consumer Electricals Pvt Ltd (FRESH)</t>
  </si>
  <si>
    <t>2022-06-07 11:44:55.646000+00:00</t>
  </si>
  <si>
    <t>2022-07-28 05:46:40.184000+00:00</t>
  </si>
  <si>
    <t>Rajkot</t>
  </si>
  <si>
    <t>2021-11-20 12:29:03.347000+00:00</t>
  </si>
  <si>
    <t>2022-08-01 14:02:34.978000+00:00</t>
  </si>
  <si>
    <t>cont_teByPIaxY7aFjPxl5ISrWlGOIihzCHRq5OrEBX8w1av</t>
  </si>
  <si>
    <t>Charanjeet Singh</t>
  </si>
  <si>
    <t>Risk Cover</t>
  </si>
  <si>
    <t>lead_tsVXIf1wHhEueSRBNty0pA4lg8VB7tuDcHX7uG3Ws6z</t>
  </si>
  <si>
    <t>SKETS Studio</t>
  </si>
  <si>
    <t>2022-06-23 06:36:08.461000+00:00</t>
  </si>
  <si>
    <t>2022-07-28 05:42:53.193000+00:00</t>
  </si>
  <si>
    <t>2021-12-08 10:47:49.967000+00:00</t>
  </si>
  <si>
    <t>2022-09-09 11:37:30.817000+00:00</t>
  </si>
  <si>
    <t>Fire &amp; Burglary</t>
  </si>
  <si>
    <t>2022-06-23 06:35:19.537000+00:00</t>
  </si>
  <si>
    <t>2022-07-28 05:43:10.044000+00:00</t>
  </si>
  <si>
    <t>Property</t>
  </si>
  <si>
    <t>2022-06-23 06:34:36.116000+00:00</t>
  </si>
  <si>
    <t>2022-07-28 05:43:02.469000+00:00</t>
  </si>
  <si>
    <t>2022-06-22 09:17:30.236000+00:00</t>
  </si>
  <si>
    <t>2022-07-28 05:31:42.377000+00:00</t>
  </si>
  <si>
    <t>cont_3SbsShLv0LUVTsK7ufIRFQIlK1J0hVZOFCc9ODBqAC4</t>
  </si>
  <si>
    <t>Santosh Shinde</t>
  </si>
  <si>
    <t>lead_JbTSGtw7RaJMP2ks21w04ZFcqGrqqOnocSHIJgX2gpb</t>
  </si>
  <si>
    <t>mBnk Phygital Financial Marketplace Pvt Ltd</t>
  </si>
  <si>
    <t>2022-06-02 06:19:54.498000+00:00</t>
  </si>
  <si>
    <t>2022-07-28 04:58:48.018000+00:00</t>
  </si>
  <si>
    <t>2022-05-23 07:03:55.281000+00:00</t>
  </si>
  <si>
    <t>2022-07-28 04:58:54.587000+00:00</t>
  </si>
  <si>
    <t>2022-06-02 06:20:23.682000+00:00</t>
  </si>
  <si>
    <t>2022-07-28 04:58:54.558000+00:00</t>
  </si>
  <si>
    <t>GMC - Fresh, 1+3 Policy</t>
  </si>
  <si>
    <t>2022-06-02 06:19:22.543000+00:00</t>
  </si>
  <si>
    <t>2022-07-28 04:58:27.402000+00:00</t>
  </si>
  <si>
    <t>cont_QPi7GvL4tgybs6RO40Ct9vT0uCcjFo7EDOzo3kKBp05</t>
  </si>
  <si>
    <t>Dimple Bajaj</t>
  </si>
  <si>
    <t>lead_TDJKQpf6fkQtw0DRDtBra8XhL4WsxNF7qNeZPGMGYkr</t>
  </si>
  <si>
    <t>Avanciers</t>
  </si>
  <si>
    <t>2022-07-19 13:49:06.693000+00:00</t>
  </si>
  <si>
    <t>2022-07-28 04:57:05.165000+00:00</t>
  </si>
  <si>
    <t>2021-11-15 18:18:30.977000+00:00</t>
  </si>
  <si>
    <t>2022-09-14 11:40:51.783000+00:00</t>
  </si>
  <si>
    <t>lead_gexftCOxP6Nu7hnSy9ZL2HXXOaQhqriCsqRdlJuCtHN</t>
  </si>
  <si>
    <t>Piramal Realty</t>
  </si>
  <si>
    <t>2022-07-07 05:45:13.289000+00:00</t>
  </si>
  <si>
    <t>2022-07-28 04:45:55.489000+00:00</t>
  </si>
  <si>
    <t>2021-08-23 07:39:11.701000+00:00</t>
  </si>
  <si>
    <t>2022-10-10 02:50:33.605000+00:00</t>
  </si>
  <si>
    <t>7/23/22</t>
  </si>
  <si>
    <t>Errors and Omissions Insurance - Policy</t>
  </si>
  <si>
    <t>2022-06-27 10:11:03.230000+00:00</t>
  </si>
  <si>
    <t>2022-07-27 10:49:12.889000+00:00</t>
  </si>
  <si>
    <t>2022-05-02 11:11:55.392000+00:00</t>
  </si>
  <si>
    <t>2022-07-28 02:21:45.540000+00:00</t>
  </si>
  <si>
    <t>2022-06-28 07:03:39.571000+00:00</t>
  </si>
  <si>
    <t>2022-07-27 11:31:38.459000+00:00</t>
  </si>
  <si>
    <t>lead_E5rDVaGu9iM19BaNV8GNnh5O3rO29nayTAN9MfOqBtu</t>
  </si>
  <si>
    <t>Avalon Global Research</t>
  </si>
  <si>
    <t>2022-07-05 09:34:54.472000+00:00</t>
  </si>
  <si>
    <t>2022-07-27 08:48:26.975000+00:00</t>
  </si>
  <si>
    <t>2022-05-02 08:43:17.755000+00:00</t>
  </si>
  <si>
    <t>2022-07-27 09:54:50.277000+00:00</t>
  </si>
  <si>
    <t>2022-07-05 09:35:56.947000+00:00</t>
  </si>
  <si>
    <t>2022-07-27 08:48:35.432000+00:00</t>
  </si>
  <si>
    <t>lead_cvfQfM1dqzaBAQcOQDtqeoim00zismiogHcHIDTRnAe</t>
  </si>
  <si>
    <t>Rockman Advanced Composites</t>
  </si>
  <si>
    <t>2022-07-01 10:55:12.515000+00:00</t>
  </si>
  <si>
    <t>2022-07-27 08:42:25.156000+00:00</t>
  </si>
  <si>
    <t>Surat</t>
  </si>
  <si>
    <t>Mr E,Lusha&amp;Skrapp.io</t>
  </si>
  <si>
    <t>2022-05-30 10:39:32.679000+00:00</t>
  </si>
  <si>
    <t>2022-09-08 06:56:40.182000+00:00</t>
  </si>
  <si>
    <t>lead_cBDEhcLGlCwI8SrlbD4ofLQIAEMyEMU0T3inp4iF3bN</t>
  </si>
  <si>
    <t>DENASA BUILDCON</t>
  </si>
  <si>
    <t>2022-05-27 11:58:51.279000+00:00</t>
  </si>
  <si>
    <t>2022-07-27 08:35:54.678000+00:00</t>
  </si>
  <si>
    <t>2021-07-15 06:53:50.533000+00:00</t>
  </si>
  <si>
    <t>2022-09-01 13:45:19.769000+00:00</t>
  </si>
  <si>
    <t>lead_k3l5TXfN14cB4jKpztzNP4FHtxxQcQ6s8DquIs8ISDS</t>
  </si>
  <si>
    <t>Instaveritas</t>
  </si>
  <si>
    <t>2022-06-17 10:44:28.144000+00:00</t>
  </si>
  <si>
    <t>2022-07-27 08:35:49.187000+00:00</t>
  </si>
  <si>
    <t>2022-06-13 12:44:35+00:00</t>
  </si>
  <si>
    <t>2022-06-13 12:47:27.976000+00:00</t>
  </si>
  <si>
    <t>2022-08-23 09:47:10.099000+00:00</t>
  </si>
  <si>
    <t>lead_sA94qo9BJhGIX7ZEkfz8nnNVOx2PPe6JKN5AvgmDhz7</t>
  </si>
  <si>
    <t>IndiaNIC Infotech (Fresh)</t>
  </si>
  <si>
    <t>2022-07-22 11:41:04.090000+00:00</t>
  </si>
  <si>
    <t>2022-07-27 08:41:48.129000+00:00</t>
  </si>
  <si>
    <t>2022-02-24 04:01:57.812000+00:00</t>
  </si>
  <si>
    <t>2022-08-02 12:50:37.400000+00:00</t>
  </si>
  <si>
    <t>cont_pbdYn04Abm2VQj2ScvcUFzlC1FqNFcSC66alJN8tmFh</t>
  </si>
  <si>
    <t>Preeja S</t>
  </si>
  <si>
    <t>Machintel Media - GPA Ren</t>
  </si>
  <si>
    <t>lead_NK6lbk9sFivKwlCjxZhs6lmNxqzVG9O2OzLgfYtlLRR</t>
  </si>
  <si>
    <t>MACHINTEL SYSTEMS PRIVATE LIMITED</t>
  </si>
  <si>
    <t>2022-07-22 11:06:48.436000+00:00</t>
  </si>
  <si>
    <t>2022-07-27 08:12:01.640000+00:00</t>
  </si>
  <si>
    <t>2022-01-07 05:56:43.289000+00:00</t>
  </si>
  <si>
    <t>2022-09-08 11:28:06.862000+00:00</t>
  </si>
  <si>
    <t>cont_aiXl6MCi2zBR9JU4Z3Bafek0zGKHSN9WdNSf3TbVBPl</t>
  </si>
  <si>
    <t>Jagruti Mandlik</t>
  </si>
  <si>
    <t>lead_FScViRCvxEvkGSvRtT6oVyaHXKkWoMzhCWWAl7kpPq5</t>
  </si>
  <si>
    <t>Sarda Group</t>
  </si>
  <si>
    <t>2022-06-27 10:07:40.119000+00:00</t>
  </si>
  <si>
    <t>2022-07-27 08:28:44.884000+00:00</t>
  </si>
  <si>
    <t>2022-06-13 02:47:03.069000+00:00</t>
  </si>
  <si>
    <t>2022-09-09 11:37:17.384000+00:00</t>
  </si>
  <si>
    <t>2022-06-23 06:33:54.660000+00:00</t>
  </si>
  <si>
    <t>2022-07-27 08:29:52.326000+00:00</t>
  </si>
  <si>
    <t>cont_ijRkgJS117gC9yLHxNL6Gy1ggIgnbC63qexS0y4Qv48</t>
  </si>
  <si>
    <t>anita borulkar</t>
  </si>
  <si>
    <t>gpa ren</t>
  </si>
  <si>
    <t>lead_hwZ8TQW9wuCcc8y8kc6qZSGJT4ULErVrou5XfF8aCMQ</t>
  </si>
  <si>
    <t>Kemwell Biopharma Pvt. Ltd.</t>
  </si>
  <si>
    <t>2022-06-28 11:57:48.642000+00:00</t>
  </si>
  <si>
    <t>2022-07-27 06:59:20.401000+00:00</t>
  </si>
  <si>
    <t>Workplace Wellness Playbook</t>
  </si>
  <si>
    <t>2022-04-13 12:22:06.538000+00:00</t>
  </si>
  <si>
    <t>2022-08-10 12:15:47.521000+00:00</t>
  </si>
  <si>
    <t>Machintel Media - GMC ren</t>
  </si>
  <si>
    <t>2022-07-22 11:06:11.703000+00:00</t>
  </si>
  <si>
    <t>2022-07-27 08:11:50.645000+00:00</t>
  </si>
  <si>
    <t>Nathan Ark Software - GPA Ren</t>
  </si>
  <si>
    <t>2022-07-22 11:04:50.719000+00:00</t>
  </si>
  <si>
    <t>2022-07-27 08:11:59.596000+00:00</t>
  </si>
  <si>
    <t>gmc ren</t>
  </si>
  <si>
    <t>2022-06-28 11:57:27.519000+00:00</t>
  </si>
  <si>
    <t>2022-07-27 06:59:09.752000+00:00</t>
  </si>
  <si>
    <t>cont_EgZHlSUtUqGVJYHF19jtujF1I04moUYF4HjGPOP0xM9</t>
  </si>
  <si>
    <t>Anita Borulkar</t>
  </si>
  <si>
    <t>lead_loN7qE25j8DsMx4z0PmUU0PG2TRG1GZJwKGZ1irmHUZ</t>
  </si>
  <si>
    <t>Recipharm</t>
  </si>
  <si>
    <t>2022-05-20 11:29:40.248000+00:00</t>
  </si>
  <si>
    <t>2022-07-27 06:58:35.480000+00:00</t>
  </si>
  <si>
    <t>2021-09-03 11:07:11.787000+00:00</t>
  </si>
  <si>
    <t>2022-09-08 06:58:32.556000+00:00</t>
  </si>
  <si>
    <t>2022-06-22 11:22:55.591000+00:00</t>
  </si>
  <si>
    <t>2022-07-27 06:58:43.279000+00:00</t>
  </si>
  <si>
    <t>cont_tzSY4jahHaZ4mMYCxIvwyEIVOPqJcitmy2ZzriTqJ5i</t>
  </si>
  <si>
    <t>Vijayalakshmi Subramaniam</t>
  </si>
  <si>
    <t>lead_DeCJeTqHFXIpKNzB4XaqDZsRvXZHP1lFdNfohOXr91H</t>
  </si>
  <si>
    <t>KANINI</t>
  </si>
  <si>
    <t>2022-05-25 11:39:39.245000+00:00</t>
  </si>
  <si>
    <t>2022-07-27 06:37:56.029000+00:00</t>
  </si>
  <si>
    <t>2022-01-29 05:40:51.216000+00:00</t>
  </si>
  <si>
    <t>2022-08-27 08:00:18.312000+00:00</t>
  </si>
  <si>
    <t>We have lost the deal. Please refer to the below details  Broker chosen by them : Idea Insurance Insurer chosen by them : Manipal Cigna Price at which they closed : 9,18,000 + GST</t>
  </si>
  <si>
    <t>lead_qmfCkWKUiovISOiVqZmDup87Jb4pdllM359XuZYVDyg</t>
  </si>
  <si>
    <t>KHOSLA PROFIL PVT. LTD ( Renewal )</t>
  </si>
  <si>
    <t>2022-06-15 06:29:34.338000+00:00</t>
  </si>
  <si>
    <t>2022-07-27 06:49:17.876000+00:00</t>
  </si>
  <si>
    <t>2021-06-29 11:23:45.086000+00:00</t>
  </si>
  <si>
    <t>2022-09-27 04:51:32.787000+00:00</t>
  </si>
  <si>
    <t>cont_2p2LqMpdUxVGSLZ1vXPp29j9nuTQJLcQPx55M4UfZfL</t>
  </si>
  <si>
    <t>Shephali Halbe</t>
  </si>
  <si>
    <t>Fresh GPA</t>
  </si>
  <si>
    <t>lead_BnqkeYMNXBcO4CwdV8auliJ1QA8NVV4iDDDA6RkPdM9</t>
  </si>
  <si>
    <t>Sai Services</t>
  </si>
  <si>
    <t>2022-05-05 11:33:14.844000+00:00</t>
  </si>
  <si>
    <t>2022-07-27 05:48:25.235000+00:00</t>
  </si>
  <si>
    <t>2020-08-14 08:05:18+00:00</t>
  </si>
  <si>
    <t>2020-12-06 09:46:46.027000+00:00</t>
  </si>
  <si>
    <t>2022-07-27 05:48:25.287000+00:00</t>
  </si>
  <si>
    <t>2022-05-05 07:34:37.543000+00:00</t>
  </si>
  <si>
    <t>2022-07-27 05:48:17.789000+00:00</t>
  </si>
  <si>
    <t>cont_5NVdu758wQ6hwQkdD4TEqpsy592pHyXo3ecCKbpoSkL</t>
  </si>
  <si>
    <t>Ayesha Gopal</t>
  </si>
  <si>
    <t>We had a price of 47L + gst whereas client had a price of 26.50L+GST.</t>
  </si>
  <si>
    <t>lead_F9L9ZR1BPiVTFslKYhgOVBIQjC0KezT20qtihNEj1Sw</t>
  </si>
  <si>
    <t>Cloudphysician</t>
  </si>
  <si>
    <t>2022-06-03 06:48:28.759000+00:00</t>
  </si>
  <si>
    <t>2022-07-27 04:12:26.218000+00:00</t>
  </si>
  <si>
    <t>2022-02-06 09:49:21.416000+00:00</t>
  </si>
  <si>
    <t>2022-10-07 00:35:06.694000+00:00</t>
  </si>
  <si>
    <t>cont_2DTPDG9eqtXkFkApYlkuOTnmSbS6uywLcbedDlH6PPT</t>
  </si>
  <si>
    <t>Kritika Tawde</t>
  </si>
  <si>
    <t>Client Unresponsive</t>
  </si>
  <si>
    <t>lead_2bQkZe166mNpXl1U7RbEVu8mHoRkiOHFPcDiGvZiJEP</t>
  </si>
  <si>
    <t>Sygina Data systems</t>
  </si>
  <si>
    <t>2022-07-06 04:50:54.598000+00:00</t>
  </si>
  <si>
    <t>2022-07-27 04:10:45.582000+00:00</t>
  </si>
  <si>
    <t>2022-02-04 11:11:55.768000+00:00</t>
  </si>
  <si>
    <t>2022-07-27 04:10:45.651000+00:00</t>
  </si>
  <si>
    <t>cont_2pKP4S2AmMpUGUjvViCkQVXw4NHeEde2KgZgBvwRJEM</t>
  </si>
  <si>
    <t>Krutika Tawde</t>
  </si>
  <si>
    <t>lead_GM3SYaYH3t5RK6ybX82iO3cd86ZJAET6MiTLd3UBzI5</t>
  </si>
  <si>
    <t>Harns Technologies PVT LTD</t>
  </si>
  <si>
    <t>2022-05-26 08:48:31.849000+00:00</t>
  </si>
  <si>
    <t>2022-07-27 04:10:23.356000+00:00</t>
  </si>
  <si>
    <t>2022-05-25 15:48:59.341000+00:00</t>
  </si>
  <si>
    <t>2022-09-21 09:44:39.422000+00:00</t>
  </si>
  <si>
    <t>lead_pyd1fPTUKAzGLyNaVOtH3X5O1qP4OrQJeFFbpGHIC76</t>
  </si>
  <si>
    <t>Medusind</t>
  </si>
  <si>
    <t>2022-07-05 10:46:46.965000+00:00</t>
  </si>
  <si>
    <t>2022-07-27 02:18:48.891000+00:00</t>
  </si>
  <si>
    <t>2021-04-20 06:22:38.318000+00:00</t>
  </si>
  <si>
    <t>2022-09-09 06:53:13.537000+00:00</t>
  </si>
  <si>
    <t>cont_FGtpR5YpEK5LGTZNmE5zeLJyHnUCtiHTr5ITs4Cmu3c</t>
  </si>
  <si>
    <t>Prashant Purohit</t>
  </si>
  <si>
    <t>lead_WefCAud9YNtPuYUAAFsNf9vaNJQdHjQtsdjT8YwOjVU</t>
  </si>
  <si>
    <t>2022-05-30 06:09:54.783000+00:00</t>
  </si>
  <si>
    <t>2022-07-26 19:07:29.302000+00:00</t>
  </si>
  <si>
    <t>user_tg4md7hMeDB7vzCH1Tg5t2EgpRANab8Kmif9bBN5ohq</t>
  </si>
  <si>
    <t>Talha Shaikh</t>
  </si>
  <si>
    <t>2022-05-16 11:07:20.933000+00:00</t>
  </si>
  <si>
    <t>2022-10-20 10:14:49.885000+00:00</t>
  </si>
  <si>
    <t>cont_hdFabiqcKQRd2Z1V4nXn3PpEEqthCqJ0MsXG9BacINE</t>
  </si>
  <si>
    <t>Neeti</t>
  </si>
  <si>
    <t>lead_9QEMTt4kYWk34AtKdhc1TerAdTA4hfhuR60kSUU9Ut6</t>
  </si>
  <si>
    <t>APPENDD DIGITAL SOLUTIONS LLP</t>
  </si>
  <si>
    <t>2022-05-27 06:35:20.049000+00:00</t>
  </si>
  <si>
    <t>2022-07-26 17:02:25.563000+00:00</t>
  </si>
  <si>
    <t>2020-12-06 09:47:16.006000+00:00</t>
  </si>
  <si>
    <t>2022-07-27 08:00:49.589000+00:00</t>
  </si>
  <si>
    <t>GMC-fresh with 1+5 coverage</t>
  </si>
  <si>
    <t>lead_a4CK3TsYEUrZY0MWZHniuborn4M5T9QOwCftbo4v62A</t>
  </si>
  <si>
    <t>Longtail Sourcing India Pvt Ltd (Fresh)</t>
  </si>
  <si>
    <t>2022-05-31 11:11:41.553000+00:00</t>
  </si>
  <si>
    <t>2022-07-26 14:24:58.877000+00:00</t>
  </si>
  <si>
    <t>2022-05-26 11:55:42+00:00</t>
  </si>
  <si>
    <t>2022-05-26 11:57:12.459000+00:00</t>
  </si>
  <si>
    <t>2022-07-26 14:24:58.929000+00:00</t>
  </si>
  <si>
    <t>GMC/GPA</t>
  </si>
  <si>
    <t>lead_92tPX2JAGgVgbVdBgRDEAPvx1u2XDYzkkRvuReXxRxW</t>
  </si>
  <si>
    <t>LBD NARAYAN NETHRALAYA PRIVATE LIMITED</t>
  </si>
  <si>
    <t>2022-07-04 10:03:59.152000+00:00</t>
  </si>
  <si>
    <t>2022-07-26 14:25:22.897000+00:00</t>
  </si>
  <si>
    <t>2022-07-04 10:00:25.157000+00:00</t>
  </si>
  <si>
    <t>2022-09-12 13:19:30.596000+00:00</t>
  </si>
  <si>
    <t>cont_DjRh2wquaijd1nSV3K3cVX2YeZwVPfatEBduWr2DsOg</t>
  </si>
  <si>
    <t>Manoj Gurkhe</t>
  </si>
  <si>
    <t>The client has used us for the quotes.</t>
  </si>
  <si>
    <t>lead_o46PCtRDr9sJIqEPAVzoWjOydISoRNj6uNdIIfVvJ5O</t>
  </si>
  <si>
    <t>Shinhan Bank</t>
  </si>
  <si>
    <t>2022-07-11 07:41:24.459000+00:00</t>
  </si>
  <si>
    <t>2022-07-26 13:39:33.225000+00:00</t>
  </si>
  <si>
    <t>2022-06-02 06:05:20.955000+00:00</t>
  </si>
  <si>
    <t>2022-10-10 02:50:30.055000+00:00</t>
  </si>
  <si>
    <t>lead_XN6PN9JXLWRC9AmXun0N15kA7aHcdlEF30zhH8x3L0a</t>
  </si>
  <si>
    <t>NATURAL CAPSULES LIMITED</t>
  </si>
  <si>
    <t>2022-07-04 10:11:33.854000+00:00</t>
  </si>
  <si>
    <t>2022-07-26 14:22:03.575000+00:00</t>
  </si>
  <si>
    <t>Prashant Abhang; Sakshi Soni</t>
  </si>
  <si>
    <t>2022-04-19 08:55:42.744000+00:00</t>
  </si>
  <si>
    <t>2022-09-08 09:57:53.293000+00:00</t>
  </si>
  <si>
    <t>2022-07-08 12:05:23.791000+00:00</t>
  </si>
  <si>
    <t>2022-07-26 13:39:14.476000+00:00</t>
  </si>
  <si>
    <t>cont_NaYpH7f2Yk5nf3BwtGK5Tr0D53nalq0wlCoeQYavMzb</t>
  </si>
  <si>
    <t>Gunjan Rahi</t>
  </si>
  <si>
    <t>They are closing directly with ICICI</t>
  </si>
  <si>
    <t>lead_9FxSN9YhXduYzAW9cVfrRWMWlR01p3wyC1xZ0NySe6k</t>
  </si>
  <si>
    <t>Miko</t>
  </si>
  <si>
    <t>2022-04-22 10:57:56.965000+00:00</t>
  </si>
  <si>
    <t>2022-07-26 12:40:03.922000+00:00</t>
  </si>
  <si>
    <t>2022-04-21 15:00:00+00:00</t>
  </si>
  <si>
    <t>IDG Capital, Mankind Pharma, Chiratae Ventures, IIFL Finance, Aroa Ventures</t>
  </si>
  <si>
    <t>2021-12-09 09:17:37.996000+00:00</t>
  </si>
  <si>
    <t>2022-09-08 05:20:58.449000+00:00</t>
  </si>
  <si>
    <t>cont_GaZqRZC81MdvAzp8Ce30GY7f3Lj5kUBoHZ0orh0y2bb</t>
  </si>
  <si>
    <t>Jitender Kumar Garg</t>
  </si>
  <si>
    <t>lead_IYkkXTUkX4sw9Ij8mOv2RfnIQpGxZ5UoCmRLRR6odIh</t>
  </si>
  <si>
    <t>Uflex Ltd</t>
  </si>
  <si>
    <t>2022-06-28 09:06:00.820000+00:00</t>
  </si>
  <si>
    <t>2022-07-26 11:56:07.643000+00:00</t>
  </si>
  <si>
    <t>2021-12-10 15:59:54.511000+00:00</t>
  </si>
  <si>
    <t>2022-10-10 11:41:23.358000+00:00</t>
  </si>
  <si>
    <t>2022-07-08 10:39:57.923000+00:00</t>
  </si>
  <si>
    <t>2022-07-26 13:38:56.313000+00:00</t>
  </si>
  <si>
    <t>2022-06-28 09:05:13.315000+00:00</t>
  </si>
  <si>
    <t>2022-07-26 11:55:59.773000+00:00</t>
  </si>
  <si>
    <t>7/19/22</t>
  </si>
  <si>
    <t>cont_Y097qZf7AlDovRVZWdlNXPRpAaUlzYMBhks3fKWSthn</t>
  </si>
  <si>
    <t>Aliya Sidish</t>
  </si>
  <si>
    <t>lead_Yf3aDUH9sJF5YVNcEm6WsAoYmBIfWr6p1jcPtmzmJ2k</t>
  </si>
  <si>
    <t>onesingleview</t>
  </si>
  <si>
    <t>2022-06-03 07:10:50.988000+00:00</t>
  </si>
  <si>
    <t>2022-07-26 11:43:20.023000+00:00</t>
  </si>
  <si>
    <t>2021-08-29 20:08:21.121000+00:00</t>
  </si>
  <si>
    <t>2022-09-20 13:02:57.765000+00:00</t>
  </si>
  <si>
    <t>lead_KbVaYakYtOwgHYKiMRZweKNAwUfOS8wtMm5yDmDjQWm</t>
  </si>
  <si>
    <t>Velocis Systems</t>
  </si>
  <si>
    <t>2022-05-30 09:38:30.104000+00:00</t>
  </si>
  <si>
    <t>2022-07-26 10:39:12.945000+00:00</t>
  </si>
  <si>
    <t>2022-01-31 05:10:30.680000+00:00</t>
  </si>
  <si>
    <t>2022-10-20 10:25:41.284000+00:00</t>
  </si>
  <si>
    <t>cont_irC0t68lAMF12B3pd8Y27Gp67h5yuEXEJCuECgafwrA</t>
  </si>
  <si>
    <t>Milind Patil</t>
  </si>
  <si>
    <t>lead_enhNq9C7z8ILJpZ1iWHKF4woGZqrLfti3rooHXSnmrN</t>
  </si>
  <si>
    <t>Bureau Veritas Group</t>
  </si>
  <si>
    <t>2022-07-15 10:37:02.123000+00:00</t>
  </si>
  <si>
    <t>2022-07-26 10:38:52.821000+00:00</t>
  </si>
  <si>
    <t>January; July; March; October; September</t>
  </si>
  <si>
    <t>2021-05-05 17:46:27.291000+00:00</t>
  </si>
  <si>
    <t>2022-10-14 07:41:10.825000+00:00</t>
  </si>
  <si>
    <t>2022-05-30 09:38:45.432000+00:00</t>
  </si>
  <si>
    <t>2022-07-26 10:39:01.034000+00:00</t>
  </si>
  <si>
    <t>2022-05-30 09:39:05.733000+00:00</t>
  </si>
  <si>
    <t>2022-07-26 10:38:53.315000+00:00</t>
  </si>
  <si>
    <t>Nathan Ark Software - GMC Ren</t>
  </si>
  <si>
    <t>2022-07-22 11:04:10.030000+00:00</t>
  </si>
  <si>
    <t>2022-07-26 09:56:12.266000+00:00</t>
  </si>
  <si>
    <t>GPA - July 31st</t>
  </si>
  <si>
    <t>2022-07-04 10:06:48.562000+00:00</t>
  </si>
  <si>
    <t>2022-07-26 10:07:48.382000+00:00</t>
  </si>
  <si>
    <t>Machintel Systems P. L. - GPA ren</t>
  </si>
  <si>
    <t>2022-07-22 11:03:15.285000+00:00</t>
  </si>
  <si>
    <t>2022-07-26 09:56:03.257000+00:00</t>
  </si>
  <si>
    <t>lead_8JpT9LCJyd0QUAhApcldhDE2cpI8NhEh92XDTKWad4N</t>
  </si>
  <si>
    <t>SRtekBox</t>
  </si>
  <si>
    <t>2022-05-13 08:05:05.692000+00:00</t>
  </si>
  <si>
    <t>2022-07-26 09:09:13.721000+00:00</t>
  </si>
  <si>
    <t>2021-06-11 13:21:43+00:00</t>
  </si>
  <si>
    <t>2021-06-11 13:23:44.271000+00:00</t>
  </si>
  <si>
    <t>2022-09-27 04:50:14.777000+00:00</t>
  </si>
  <si>
    <t>Machintel Systems P. L. - GMC Renewal</t>
  </si>
  <si>
    <t>2022-07-22 11:02:32.788000+00:00</t>
  </si>
  <si>
    <t>2022-07-26 09:55:41.226000+00:00</t>
  </si>
  <si>
    <t>lead_Y8FGvwFWLZwpILQEzqKHq1tnHAx5bkdO9MpWx42jiz2</t>
  </si>
  <si>
    <t>mamasaheb khandge school</t>
  </si>
  <si>
    <t>2022-06-04 07:45:26.688000+00:00</t>
  </si>
  <si>
    <t>2022-07-26 09:07:42.735000+00:00</t>
  </si>
  <si>
    <t>2022-06-04 07:44:30.118000+00:00</t>
  </si>
  <si>
    <t>2022-08-30 06:57:11.505000+00:00</t>
  </si>
  <si>
    <t>lead_EERqMJHpsGhP9CEDnw5RldFMEahXVhoxubX2BQYH0Ro</t>
  </si>
  <si>
    <t>Eurobond</t>
  </si>
  <si>
    <t>2022-06-09 11:55:02.070000+00:00</t>
  </si>
  <si>
    <t>2022-07-26 08:05:54.430000+00:00</t>
  </si>
  <si>
    <t>2021-04-20 05:20:37+00:00</t>
  </si>
  <si>
    <t>2021-04-20 05:21:48.340000+00:00</t>
  </si>
  <si>
    <t>2022-08-17 05:19:21.510000+00:00</t>
  </si>
  <si>
    <t>cont_2s9rH4onuxNNUZpcbJcDMzS4D0wUBo4IIbtwrygiq7W</t>
  </si>
  <si>
    <t>Vardararaja Varada</t>
  </si>
  <si>
    <t>GMC Aug Renewal</t>
  </si>
  <si>
    <t>lead_Dgj00hljoGLzgQ6lodMOxJSDCMtm7pWz5Ul5oJXEI0O</t>
  </si>
  <si>
    <t>Hombale Group</t>
  </si>
  <si>
    <t>2022-07-11 05:23:10.815000+00:00</t>
  </si>
  <si>
    <t>2022-07-26 08:34:39.576000+00:00</t>
  </si>
  <si>
    <t>2022-04-19 08:55:34.601000+00:00</t>
  </si>
  <si>
    <t>2022-09-25 14:20:16.673000+00:00</t>
  </si>
  <si>
    <t>GMC Renewal July, call him on 8 June for timing conformation.</t>
  </si>
  <si>
    <t>2022-07-04 09:47:46.410000+00:00</t>
  </si>
  <si>
    <t>2022-07-26 08:34:43.501000+00:00</t>
  </si>
  <si>
    <t>cont_7YlkyvitmXkXF1TA4rtwBt7gY9SPaUZTPYhm1SU2Eun</t>
  </si>
  <si>
    <t>Nayana Hegde</t>
  </si>
  <si>
    <t>lead_RlWDnw7ezOVQmuGQHfW52VZTTBPV6ENVklrP1WG0dW6</t>
  </si>
  <si>
    <t>Cloudthing India Pvt Ltd</t>
  </si>
  <si>
    <t>2022-07-07 09:23:29.777000+00:00</t>
  </si>
  <si>
    <t>2022-07-26 07:45:17.293000+00:00</t>
  </si>
  <si>
    <t>United India Insurance company</t>
  </si>
  <si>
    <t>3 lacs</t>
  </si>
  <si>
    <t>Medi Assist</t>
  </si>
  <si>
    <t>2022-03-25 12:09:59.399000+00:00</t>
  </si>
  <si>
    <t>2022-08-02 10:42:27.660000+00:00</t>
  </si>
  <si>
    <t>cont_pgL1Sxib3nIS9ijD3fvCUvcHi61WN2y2d1yU37IaZ7T</t>
  </si>
  <si>
    <t>Maya Unnikrishnan</t>
  </si>
  <si>
    <t>lead_xqCtd11Se2dr78oCaW4ze9zQ9musUWvU9jNH6MUL5bH</t>
  </si>
  <si>
    <t>BORQS Software Solutions</t>
  </si>
  <si>
    <t>2022-05-16 12:41:44.718000+00:00</t>
  </si>
  <si>
    <t>2022-07-26 07:55:35.958000+00:00</t>
  </si>
  <si>
    <t>2022-05-06 10:48:26.407000+00:00</t>
  </si>
  <si>
    <t>2022-07-26 07:55:36.007000+00:00</t>
  </si>
  <si>
    <t>2022-05-11 12:33:47.417000+00:00</t>
  </si>
  <si>
    <t>2022-07-26 08:01:41.502000+00:00</t>
  </si>
  <si>
    <t>2022-07-07 09:22:32.594000+00:00</t>
  </si>
  <si>
    <t>2022-07-26 07:45:02.287000+00:00</t>
  </si>
  <si>
    <t>cont_XlJNslV3efnIB9JgGGDt0v82TJBqtK9ygjqOdc6QpNH</t>
  </si>
  <si>
    <t>kaleemullah</t>
  </si>
  <si>
    <t>GMC - 25th July 500 employees self 1+5 stenhouse oriental tpa - mediassist adminstrative process is a pain point</t>
  </si>
  <si>
    <t>lead_97JmpLGoqmzGdHs1msSBkZP2dgz3ySNA0X9hN38tEMj</t>
  </si>
  <si>
    <t>Design Cafe</t>
  </si>
  <si>
    <t>2022-07-12 12:24:45.446000+00:00</t>
  </si>
  <si>
    <t>2022-07-26 07:44:02.977000+00:00</t>
  </si>
  <si>
    <t>2022-04-03 18:11:14.789000+00:00</t>
  </si>
  <si>
    <t>2022-09-30 04:50:13.845000+00:00</t>
  </si>
  <si>
    <t>2022-07-07 09:22:59.787000+00:00</t>
  </si>
  <si>
    <t>2022-07-26 07:45:11.244000+00:00</t>
  </si>
  <si>
    <t>cont_gj1Khy5di7KsIx3QJYREMeuyIGT2rtvP5Fd9FUmgxC8</t>
  </si>
  <si>
    <t>Sonia</t>
  </si>
  <si>
    <t>lead_BkpcouX2A2ITTGCznsg4gjibmjzwF0rqTim7vLuKu2m</t>
  </si>
  <si>
    <t>Insight Print Communications</t>
  </si>
  <si>
    <t>2022-07-25 08:05:38.613000+00:00</t>
  </si>
  <si>
    <t>2022-07-26 04:52:00.772000+00:00</t>
  </si>
  <si>
    <t>July; May</t>
  </si>
  <si>
    <t>2021-12-16 05:17:30.381000+00:00</t>
  </si>
  <si>
    <t>2022-10-17 06:26:02.553000+00:00</t>
  </si>
  <si>
    <t>2022-07-13 13:23:40.018000+00:00</t>
  </si>
  <si>
    <t>2022-07-26 07:43:28.251000+00:00</t>
  </si>
  <si>
    <t>cont_YXCuBq74LcB2xgcA8L7ZWjPHUur8HPob7ArWFXfxY9E</t>
  </si>
  <si>
    <t>Akkshhey Sud</t>
  </si>
  <si>
    <t>Spoke to Akkshhey - Still collating data. Also unsure what the renewal date is. Hence unqualified.</t>
  </si>
  <si>
    <t>lead_S6vg5P7p9D3XO3u8VeydT4DwbEIzwcgdWP5GVsrgruM</t>
  </si>
  <si>
    <t>iSON Xperiences</t>
  </si>
  <si>
    <t>2022-07-14 11:50:41.326000+00:00</t>
  </si>
  <si>
    <t>2022-07-26 07:30:42.512000+00:00</t>
  </si>
  <si>
    <t>Jithendra Goalla; Sakshi Soni</t>
  </si>
  <si>
    <t>2022-05-30 13:17:32.193000+00:00</t>
  </si>
  <si>
    <t>2022-09-01 14:08:22.200000+00:00</t>
  </si>
  <si>
    <t>cont_HS6UFHczRo7bDmuTeL52Bi5VxnYSERm9iTOCMgLwoDG</t>
  </si>
  <si>
    <t>KUMAR B</t>
  </si>
  <si>
    <t>lead_0yWVF4hEaElTuruAFAzWIt4CoaOY203f1F9oE3VsC32</t>
  </si>
  <si>
    <t>Paloma Turning Co Pvt. Ltd</t>
  </si>
  <si>
    <t>2022-05-24 11:44:37.283000+00:00</t>
  </si>
  <si>
    <t>2022-07-25 12:59:42.151000+00:00</t>
  </si>
  <si>
    <t>2022-05-23 03:59:18.412000+00:00</t>
  </si>
  <si>
    <t>2022-08-19 07:02:34.213000+00:00</t>
  </si>
  <si>
    <t>7/24/22</t>
  </si>
  <si>
    <t>cont_3VH1hjsg0M2XeEbtGFZQ9LimUrjRPT91SkVZB9uiTx6</t>
  </si>
  <si>
    <t>Mr. Arun Karwa</t>
  </si>
  <si>
    <t>lead_xp7XySn1wNWshjk6ilRQuVPn2Uia0IxPobJH88lizsQ</t>
  </si>
  <si>
    <t>OC Specialities Chemicals Pvt.Ltd.</t>
  </si>
  <si>
    <t>2022-04-29 10:53:28.407000+00:00</t>
  </si>
  <si>
    <t>2022-07-26 03:10:10.485000+00:00</t>
  </si>
  <si>
    <t>My friend</t>
  </si>
  <si>
    <t>2021-07-09 09:00:18.394000+00:00</t>
  </si>
  <si>
    <t>2022-07-30 09:34:25.158000+00:00</t>
  </si>
  <si>
    <t>2022-04-29 10:54:33.371000+00:00</t>
  </si>
  <si>
    <t>2022-07-26 03:10:29.919000+00:00</t>
  </si>
  <si>
    <t>gmc- renewal</t>
  </si>
  <si>
    <t>lead_PzhjPAivD6fwqsXQupKFfG9qLgjm9rgiBMfj7V86Izh</t>
  </si>
  <si>
    <t>Navidiz Software Solutions Pvt. Ltd ( Renewal,31st July )</t>
  </si>
  <si>
    <t>2022-06-28 08:23:13.395000+00:00</t>
  </si>
  <si>
    <t>2022-07-25 12:53:38.485000+00:00</t>
  </si>
  <si>
    <t>2021-08-19 10:22:05+00:00</t>
  </si>
  <si>
    <t>2021-08-19 10:24:44.165000+00:00</t>
  </si>
  <si>
    <t>2022-08-23 10:05:18.485000+00:00</t>
  </si>
  <si>
    <t>2022-07-02 05:28:21.609000+00:00</t>
  </si>
  <si>
    <t>2022-07-25 12:58:35.879000+00:00</t>
  </si>
  <si>
    <t>2022-05-24 11:43:55.156000+00:00</t>
  </si>
  <si>
    <t>2022-07-25 12:59:33.148000+00:00</t>
  </si>
  <si>
    <t>cont_DWeBqoGS0IwRr2Oyip1NbgF26mUY5oVWmBNnHBGjY02</t>
  </si>
  <si>
    <t>Abhishek Belvankar</t>
  </si>
  <si>
    <t>GTL (Renewal + Fresh) Current Ins: ICICI Current Broker: "Apna Broker"  270 (workers): Renewal 330 (staff) : Fresh 20L SI F2F Meeting in Pirangut on 15th July</t>
  </si>
  <si>
    <t>lead_jr5l7vhbBqpq9w8O0EaKLNbakAGcxgj8FVxNlLMKobZ</t>
  </si>
  <si>
    <t>Indo SchC6ttle Auto Parts Pvt Ltd</t>
  </si>
  <si>
    <t>2022-07-14 06:59:38.954000+00:00</t>
  </si>
  <si>
    <t>2022-07-25 12:23:54.581000+00:00</t>
  </si>
  <si>
    <t>2022-04-22 14:33:56.657000+00:00</t>
  </si>
  <si>
    <t>2022-10-10 07:35:07.603000+00:00</t>
  </si>
  <si>
    <t>cont_hJ1fdJdbi92DXDOzI4l5MHarExRzUrFR4RFiouziuz8</t>
  </si>
  <si>
    <t>Gourav Maheshwari</t>
  </si>
  <si>
    <t>lead_KW4PMjurRyX9yfgQW6IdWcjMynLoUSqBEeH4ZYIUDu3</t>
  </si>
  <si>
    <t>Axio Biosolutions Pvt Ltd</t>
  </si>
  <si>
    <t>2022-06-07 09:32:47.642000+00:00</t>
  </si>
  <si>
    <t>2022-07-25 11:23:15.462000+00:00</t>
  </si>
  <si>
    <t>Nova</t>
  </si>
  <si>
    <t>Jithendra Goalla; Jitin Gopi</t>
  </si>
  <si>
    <t>2022-04-25 19:08:41.018000+00:00</t>
  </si>
  <si>
    <t>2022-09-08 08:41:27.829000+00:00</t>
  </si>
  <si>
    <t>GTL ren for 5000 emp - partially - not enough time to get GTL quotes, will wait for the data in case he sends</t>
  </si>
  <si>
    <t>2022-07-15 13:10:11.812000+00:00</t>
  </si>
  <si>
    <t>2022-07-25 12:22:26.433000+00:00</t>
  </si>
  <si>
    <t>cont_nKgJzNuMeT5GSLg6IJleMc4HJWfXxgaXdSiY7HBBmf0</t>
  </si>
  <si>
    <t>Dilip Patil</t>
  </si>
  <si>
    <t>2022-06-29 12:31:43.800000+00:00</t>
  </si>
  <si>
    <t>2022-07-25 09:01:28.998000+00:00</t>
  </si>
  <si>
    <t>2022-07-25 11:05:33.912000+00:00</t>
  </si>
  <si>
    <t>2022-07-25 11:09:04.182000+00:00</t>
  </si>
  <si>
    <t>lead_H45L8xQ4exaamZJa11DnZr3Awvy11lWj4pTMf1ZEB2d</t>
  </si>
  <si>
    <t>Funbook (Fresh)</t>
  </si>
  <si>
    <t>2022-06-28 08:21:54.094000+00:00</t>
  </si>
  <si>
    <t>2022-07-25 09:40:34.339000+00:00</t>
  </si>
  <si>
    <t>Other Tamil Nadu</t>
  </si>
  <si>
    <t>2022-05-13 04:35:33+00:00</t>
  </si>
  <si>
    <t>2022-05-13 04:38:24.102000+00:00</t>
  </si>
  <si>
    <t>2022-08-23 07:53:03.786000+00:00</t>
  </si>
  <si>
    <t>cont_Fq84NnLwpGRWid0vZ2OXu1s5Qh5wUtyEAGGAeT6SxVp</t>
  </si>
  <si>
    <t>Mr. Kashish Parasar</t>
  </si>
  <si>
    <t>GMC Renewal - unqualified on technical by client</t>
  </si>
  <si>
    <t>lead_2REmQegydYm7o5JTaHFs1ukwtTgfVWn7ME07sVpXNyR</t>
  </si>
  <si>
    <t>Huawei India</t>
  </si>
  <si>
    <t>2022-06-24 06:18:19.308000+00:00</t>
  </si>
  <si>
    <t>2022-07-25 06:52:02.262000+00:00</t>
  </si>
  <si>
    <t>Ref - Sagarneel</t>
  </si>
  <si>
    <t>Employee healthcare handbook</t>
  </si>
  <si>
    <t>2022-01-06 09:53:25.589000+00:00</t>
  </si>
  <si>
    <t>2022-07-25 13:08:59.831000+00:00</t>
  </si>
  <si>
    <t>cont_rd1EWkcpFd1MmL0xbB19kNYWElhLHJClChEMSkrbLUU</t>
  </si>
  <si>
    <t>Susanta Sahu</t>
  </si>
  <si>
    <t>lead_msQwl9mOLX0aoejN3lOuZbDmvc9Pyd6LCsO4NsOoFTW</t>
  </si>
  <si>
    <t>Optym</t>
  </si>
  <si>
    <t>2022-06-29 06:06:56.280000+00:00</t>
  </si>
  <si>
    <t>2022-07-25 08:24:05.721000+00:00</t>
  </si>
  <si>
    <t>February; July</t>
  </si>
  <si>
    <t>2021-08-30 06:50:23.817000+00:00</t>
  </si>
  <si>
    <t>2022-09-03 13:49:02.702000+00:00</t>
  </si>
  <si>
    <t>cont_1aeZhRcBm3I3Bfl4c8ffc35jRPzVxk5GdAj3Cz1PbbA</t>
  </si>
  <si>
    <t>Chaitanya Panchpor</t>
  </si>
  <si>
    <t>fresh GMC</t>
  </si>
  <si>
    <t>lead_Pr3Kr4gEtX9hN9LA8LXXgG9zgHJSmqgSmwrS2TXD1IT</t>
  </si>
  <si>
    <t>Supreme Universal LLP( fresh)</t>
  </si>
  <si>
    <t>2022-07-06 12:33:56.947000+00:00</t>
  </si>
  <si>
    <t>2022-07-25 05:53:04.312000+00:00</t>
  </si>
  <si>
    <t>2021-08-05 07:12:40.520000+00:00</t>
  </si>
  <si>
    <t>2022-07-25 05:53:04.350000+00:00</t>
  </si>
  <si>
    <t>cont_k2luJkbMDu9PwmFCgKSnXppFWOQjav8tawNCtkcbZlR</t>
  </si>
  <si>
    <t>Manjur Shaikh</t>
  </si>
  <si>
    <t>lead_osca3oTDPFLUAkJoX022lbVnjSYjmsOXIVQ7q7jgidF</t>
  </si>
  <si>
    <t>TechBulls SoftTech Pvt Ltd</t>
  </si>
  <si>
    <t>2022-05-19 08:17:56.011000+00:00</t>
  </si>
  <si>
    <t>2022-07-25 04:32:52.151000+00:00</t>
  </si>
  <si>
    <t>2022-05-18 04:36:10.718000+00:00</t>
  </si>
  <si>
    <t>2022-10-13 09:18:32.744000+00:00</t>
  </si>
  <si>
    <t>2022-05-19 08:18:42.657000+00:00</t>
  </si>
  <si>
    <t>2022-07-25 04:27:33.838000+00:00</t>
  </si>
  <si>
    <t>lead_I4fJTK64GKrieHrje0hjTvskLjA5i9mjMZMvUiIlrgy</t>
  </si>
  <si>
    <t>OPENSENSE LABS PRIVATE LIMITED</t>
  </si>
  <si>
    <t>2022-05-24 07:54:46.246000+00:00</t>
  </si>
  <si>
    <t>2022-07-25 05:42:50.379000+00:00</t>
  </si>
  <si>
    <t>2021-11-11 05:09:32.507000+00:00</t>
  </si>
  <si>
    <t>2022-07-25 05:42:50.410000+00:00</t>
  </si>
  <si>
    <t>cont_8bUV9DD0YFvtiQ8wdPVQb3QuKyoFZ7msYA1ZzOBiIlg</t>
  </si>
  <si>
    <t>Deepak Shanmugam</t>
  </si>
  <si>
    <t>lead_MP1ulcLpGY3sNXdaMyx9BFU50jxbDAjZIP150YSGi7d</t>
  </si>
  <si>
    <t>Webenza</t>
  </si>
  <si>
    <t>2022-06-23 07:15:14.345000+00:00</t>
  </si>
  <si>
    <t>2022-07-25 04:03:45.521000+00:00</t>
  </si>
  <si>
    <t>2021-12-09 09:17:58.143000+00:00</t>
  </si>
  <si>
    <t>2022-09-12 13:55:50.591000+00:00</t>
  </si>
  <si>
    <t>min participation required 100 employees, currently have 66</t>
  </si>
  <si>
    <t>lead_VtN6EzxZcCL5a0WSwTyYfsA73uoZkZFRcOCL612PZqD</t>
  </si>
  <si>
    <t>donyati</t>
  </si>
  <si>
    <t>2022-02-01 06:46:49.937000+00:00</t>
  </si>
  <si>
    <t>2022-07-24 13:42:28.522000+00:00</t>
  </si>
  <si>
    <t>2022-01-20 07:08:44+00:00</t>
  </si>
  <si>
    <t>April; May</t>
  </si>
  <si>
    <t>2022-01-20 07:01:38.544000+00:00</t>
  </si>
  <si>
    <t>2022-07-24 13:42:28.562000+00:00</t>
  </si>
  <si>
    <t>gmc-fresh</t>
  </si>
  <si>
    <t>lead_4siZuFMFj9UzsTfS1BpEIjCY0dU6oyhHMr9soIClTDp</t>
  </si>
  <si>
    <t>Sign3 Labs</t>
  </si>
  <si>
    <t>2022-06-21 07:34:21.026000+00:00</t>
  </si>
  <si>
    <t>2022-07-24 14:06:45.675000+00:00</t>
  </si>
  <si>
    <t>2022-06-20 13:45:34+00:00</t>
  </si>
  <si>
    <t>2022-06-20 13:49:31.849000+00:00</t>
  </si>
  <si>
    <t>2022-08-23 10:06:11.704000+00:00</t>
  </si>
  <si>
    <t>2022-06-13 05:49:55.213000+00:00</t>
  </si>
  <si>
    <t>2022-07-24 06:05:39.423000+00:00</t>
  </si>
  <si>
    <t>Customer going with Marsh. GMC + GPA + Parental policy</t>
  </si>
  <si>
    <t>lead_e2Ln8dXe0wGNnswk119wUiTdmnbmKLX5n63JHd562Ks</t>
  </si>
  <si>
    <t>Excellarate</t>
  </si>
  <si>
    <t>2022-04-22 10:35:18.773000+00:00</t>
  </si>
  <si>
    <t>2022-07-23 15:10:30.961000+00:00</t>
  </si>
  <si>
    <t>2020-12-06 09:46:54.694000+00:00</t>
  </si>
  <si>
    <t>2022-09-07 06:07:42.350000+00:00</t>
  </si>
  <si>
    <t>cont_4YypfkLfcIAannoymzDkhQTVu0LSyVuUAt36FtLm3ev</t>
  </si>
  <si>
    <t>Suriender Sharma</t>
  </si>
  <si>
    <t>GMC Renewal - No follow up for data by AE</t>
  </si>
  <si>
    <t>lead_FqBaP9W0PqYS4sRHzWSsFi8gooK1kuahqGYFvEnocwQ</t>
  </si>
  <si>
    <t>Wago India</t>
  </si>
  <si>
    <t>2022-06-07 11:30:41.038000+00:00</t>
  </si>
  <si>
    <t>2022-07-22 13:07:22.373000+00:00</t>
  </si>
  <si>
    <t>2022-04-03 18:20:08.362000+00:00</t>
  </si>
  <si>
    <t>2022-07-22 13:07:31.027000+00:00</t>
  </si>
  <si>
    <t>cont_66l5ghlBckCl22MwQBpaq0VdTpR6ANstPrkvimCdZPh</t>
  </si>
  <si>
    <t>Deepti Manchanda</t>
  </si>
  <si>
    <t>lead_edvuEIIoIBUGhLTgaDjfupoOZPKlsSBgyEehg30mmOJ</t>
  </si>
  <si>
    <t>Classic Informatics</t>
  </si>
  <si>
    <t>2022-05-16 07:13:00.117000+00:00</t>
  </si>
  <si>
    <t>2022-07-22 07:35:11.714000+00:00</t>
  </si>
  <si>
    <t>2021-09-08 06:40:48.679000+00:00</t>
  </si>
  <si>
    <t>2022-07-22 07:35:11.754000+00:00</t>
  </si>
  <si>
    <t>fresh GPA</t>
  </si>
  <si>
    <t>2022-05-16 07:12:27.586000+00:00</t>
  </si>
  <si>
    <t>2022-07-22 07:34:46.791000+00:00</t>
  </si>
  <si>
    <t>cont_K3GMCEh9ffaUSSlioSWJdvrCfVwishL2LRvljDNvVtX</t>
  </si>
  <si>
    <t>Siddhant Agarwal</t>
  </si>
  <si>
    <t>GPA Closed today</t>
  </si>
  <si>
    <t>lead_rw9ouOo8eJFE5xakOrdkgS73kpYxBjw1Mu2Stkf4avx</t>
  </si>
  <si>
    <t>Incanus Technologies Pvt Ltd</t>
  </si>
  <si>
    <t>2022-07-22 11:42:24.996000+00:00</t>
  </si>
  <si>
    <t>2022-06-30 04:01:08.896000+00:00</t>
  </si>
  <si>
    <t>2022-10-04 07:58:55.198000+00:00</t>
  </si>
  <si>
    <t>GMC (1+3) - data not shared</t>
  </si>
  <si>
    <t>lead_rOkzexHrnlY1wNiKA9WN004ErJOIKgElKXxrkb0yeaA</t>
  </si>
  <si>
    <t>K7 Computing</t>
  </si>
  <si>
    <t>2022-06-23 10:34:26.720000+00:00</t>
  </si>
  <si>
    <t>2022-07-22 07:29:03.306000+00:00</t>
  </si>
  <si>
    <t>2022-05-23 07:04:01.098000+00:00</t>
  </si>
  <si>
    <t>2022-09-08 08:06:20.612000+00:00</t>
  </si>
  <si>
    <t>2022-07-01 10:17:35.330000+00:00</t>
  </si>
  <si>
    <t>2022-07-22 07:29:16.420000+00:00</t>
  </si>
  <si>
    <t>2022-05-16 07:11:58.449000+00:00</t>
  </si>
  <si>
    <t>2022-07-22 07:34:20.864000+00:00</t>
  </si>
  <si>
    <t>2022-07-04 11:58:35.251000+00:00</t>
  </si>
  <si>
    <t>2022-07-22 06:13:07.028000+00:00</t>
  </si>
  <si>
    <t>cont_UjpaJSaTTlT2B32ArK9v33f0zijdt6IajcldGPgObUG</t>
  </si>
  <si>
    <t>Santhosh kumar</t>
  </si>
  <si>
    <t>lead_8TrXa3sRVfn8iWnJVB0MJ3yjOmnFzJobUWldkseIjcv</t>
  </si>
  <si>
    <t>3ev Industries</t>
  </si>
  <si>
    <t>2022-07-21 10:44:16.350000+00:00</t>
  </si>
  <si>
    <t>2022-07-22 05:16:59.450000+00:00</t>
  </si>
  <si>
    <t>2022-07-11 02:52:14.869000+00:00</t>
  </si>
  <si>
    <t>2022-09-26 11:09:03.584000+00:00</t>
  </si>
  <si>
    <t>2022-03-16 06:46:40.040000+00:00</t>
  </si>
  <si>
    <t>2022-07-22 05:53:57+00:00</t>
  </si>
  <si>
    <t>GTLI Renewal - already done</t>
  </si>
  <si>
    <t>2022-07-04 06:05:36.709000+00:00</t>
  </si>
  <si>
    <t>2022-07-21 08:28:58.833000+00:00</t>
  </si>
  <si>
    <t>cont_izRWdXvC0C2TCAiGJ5Bt3sskhvQ1TfJEX1avo0mCy6d</t>
  </si>
  <si>
    <t>PARIMI NAREN</t>
  </si>
  <si>
    <t>lead_vF2KFB7uWr1uIeaNE6nIwa631Hullk5aGC5b9FIDaEO</t>
  </si>
  <si>
    <t>KESIS IT SERVICES</t>
  </si>
  <si>
    <t>2022-07-21 08:32:41.853000+00:00</t>
  </si>
  <si>
    <t>2022-07-21 11:48:14.216000+00:00</t>
  </si>
  <si>
    <t>2022-07-02 13:29:28.444000+00:00</t>
  </si>
  <si>
    <t>2022-08-29 07:29:58.559000+00:00</t>
  </si>
  <si>
    <t>cont_QqdL2uwnuxdm6UYJI5feyy6yv3Q8QotBLtwbH4oHPt7</t>
  </si>
  <si>
    <t>Anjum Pathan</t>
  </si>
  <si>
    <t>2022-04-27 05:46:55.231000+00:00</t>
  </si>
  <si>
    <t>2022-07-21 11:06:55.847000+00:00</t>
  </si>
  <si>
    <t>cont_VW3ZaOEzMMCrSGluWw5uxmhXFM067ziSYGiJrbPVJ8O</t>
  </si>
  <si>
    <t>Ganesh Pawar</t>
  </si>
  <si>
    <t>GPA - FRESH Gmc already renewed on May</t>
  </si>
  <si>
    <t>lead_ilNTzGiJzkIDcScoPY8JkWDF90JZC7e5j4D31fwUibI</t>
  </si>
  <si>
    <t>Amar Cars Pvt ltd</t>
  </si>
  <si>
    <t>2022-06-09 06:13:55.709000+00:00</t>
  </si>
  <si>
    <t>2022-07-21 06:40:16.558000+00:00</t>
  </si>
  <si>
    <t>March; May</t>
  </si>
  <si>
    <t>2021-09-04 17:30:18.379000+00:00</t>
  </si>
  <si>
    <t>2022-09-09 10:13:03.059000+00:00</t>
  </si>
  <si>
    <t>lead_5ZCSiaVUPBZQwuj2F9LYVPVLTjINpCZqd060rH68yVX</t>
  </si>
  <si>
    <t>Datagain</t>
  </si>
  <si>
    <t>2022-06-24 07:26:31.978000+00:00</t>
  </si>
  <si>
    <t>2022-07-21 06:55:45.276000+00:00</t>
  </si>
  <si>
    <t>2022-06-11 09:51:31.066000+00:00</t>
  </si>
  <si>
    <t>2022-10-10 10:54:16.953000+00:00</t>
  </si>
  <si>
    <t>cont_0LLvK122sbJalZcmy0ejQ6f0JF8CbtM6vfW5hNepxif</t>
  </si>
  <si>
    <t>Ashok John</t>
  </si>
  <si>
    <t>GMC New</t>
  </si>
  <si>
    <t>lead_iLGZIuYRTM39dJKf94132B2KTN2KxNyccBwKMhIUQQU</t>
  </si>
  <si>
    <t>XED Institute of Management ( Fresh )</t>
  </si>
  <si>
    <t>2022-06-23 11:15:53.998000+00:00</t>
  </si>
  <si>
    <t>2022-07-21 06:43:49.311000+00:00</t>
  </si>
  <si>
    <t>2022-05-10 14:11:25.404000+00:00</t>
  </si>
  <si>
    <t>2022-08-27 07:33:36.139000+00:00</t>
  </si>
  <si>
    <t>lead_xQo1CLXowOSF435d6kCqfHPhbOpmHNCRSzFsYF2r2jW</t>
  </si>
  <si>
    <t>HYPHENMARK INDIA PRIVATE LIMITED</t>
  </si>
  <si>
    <t>2022-06-22 08:06:02.989000+00:00</t>
  </si>
  <si>
    <t>2022-07-21 06:13:49.582000+00:00</t>
  </si>
  <si>
    <t>2022-06-21 14:20:40.518000+00:00</t>
  </si>
  <si>
    <t>2022-08-29 10:26:22.374000+00:00</t>
  </si>
  <si>
    <t>cont_tHOUx8OL9b16ylazIF5Q1YFCsLWt8laFvb461lMH8d3</t>
  </si>
  <si>
    <t>deepak padhalni</t>
  </si>
  <si>
    <t>Parental policy ren - Mandate for Marsh</t>
  </si>
  <si>
    <t>lead_RyP5JzuKZkQo4155TWhwSs2cJquCWESxiRvlVhFQHAP</t>
  </si>
  <si>
    <t>Spiceworks Ziff Davis</t>
  </si>
  <si>
    <t>2022-05-13 09:58:21.988000+00:00</t>
  </si>
  <si>
    <t>2022-07-21 06:05:54.923000+00:00</t>
  </si>
  <si>
    <t>2021-09-09 06:37:50.145000+00:00</t>
  </si>
  <si>
    <t>2022-09-02 16:04:11.545000+00:00</t>
  </si>
  <si>
    <t>GMC ren - International Mandate for Marsh</t>
  </si>
  <si>
    <t>2022-05-13 09:59:30.039000+00:00</t>
  </si>
  <si>
    <t>2022-07-21 06:06:46.278000+00:00</t>
  </si>
  <si>
    <t>cont_TVhn5VEyAiallZqDmrFiA9Rtt9awBXiae15tb5chgWb</t>
  </si>
  <si>
    <t>Edna Dmello</t>
  </si>
  <si>
    <t>lead_QdzcsGHwJ3FJNJfrpvOu9sbAw9kM55MmNfZ4MWQebJE</t>
  </si>
  <si>
    <t>CLARISITY Solutions</t>
  </si>
  <si>
    <t>2022-05-11 04:54:32.929000+00:00</t>
  </si>
  <si>
    <t>2022-07-21 05:42:11.307000+00:00</t>
  </si>
  <si>
    <t>2022-05-10 12:21:31.825000+00:00</t>
  </si>
  <si>
    <t>2022-09-08 05:02:14.251000+00:00</t>
  </si>
  <si>
    <t>2022-05-11 04:54:43.660000+00:00</t>
  </si>
  <si>
    <t>2022-07-21 05:42:18.487000+00:00</t>
  </si>
  <si>
    <t>cont_nsyjMeh3w6SD64jQJ6EwWOKtQHXZ4fUDRTjZWelkufs</t>
  </si>
  <si>
    <t>melvin.dsouza@shapoorji.com</t>
  </si>
  <si>
    <t>They have 1+3 policy but want to offer something better to the employees this time (1+5)</t>
  </si>
  <si>
    <t>lead_l8dY9UXvXCVNJqGpHXSUd70neZM5nR9hbta4iX9HDKc</t>
  </si>
  <si>
    <t>SD Corporation P.Ltd (Shapoorji Pallonji &amp; Co Ltd - Group Venture)</t>
  </si>
  <si>
    <t>2021-12-16 11:04:35.327000+00:00</t>
  </si>
  <si>
    <t>2022-07-21 04:58:15.984000+00:00</t>
  </si>
  <si>
    <t>2021-10-26 11:52:54.952000+00:00</t>
  </si>
  <si>
    <t>2022-09-12 14:12:57.974000+00:00</t>
  </si>
  <si>
    <t>2022-06-27 07:53:06.858000+00:00</t>
  </si>
  <si>
    <t>2022-07-20 15:44:08.054000+00:00</t>
  </si>
  <si>
    <t>GPA (Renewal)- Too close to renewal date</t>
  </si>
  <si>
    <t>lead_GpqmWO3N819BDkV9HrKsqHCFHSTkizkyQdaLJbjwqbq</t>
  </si>
  <si>
    <t>Allure Gift Wraps Pvt Ltd</t>
  </si>
  <si>
    <t>2022-07-05 12:51:37.350000+00:00</t>
  </si>
  <si>
    <t>2022-07-21 04:57:53.203000+00:00</t>
  </si>
  <si>
    <t>Vapi</t>
  </si>
  <si>
    <t>2021-09-02 18:16:57.709000+00:00</t>
  </si>
  <si>
    <t>2022-09-23 12:45:08.381000+00:00</t>
  </si>
  <si>
    <t>GMC (1+3)- Renewal - too close to renewal date</t>
  </si>
  <si>
    <t>2022-07-05 12:51:00.710000+00:00</t>
  </si>
  <si>
    <t>2022-07-21 04:56:59.207000+00:00</t>
  </si>
  <si>
    <t>cont_fY7hQu9ffAj5MrwI3P8s6bT0XFlq5uTtWVaSAbMT7zj</t>
  </si>
  <si>
    <t>Julian</t>
  </si>
  <si>
    <t>lead_GFEj99zlsYqEMna4L3aeHQvfCNDQ21WKluEHpaT5366</t>
  </si>
  <si>
    <t>Vongeyer Consulting</t>
  </si>
  <si>
    <t>2022-06-10 11:57:45.570000+00:00</t>
  </si>
  <si>
    <t>2022-07-20 12:57:53.503000+00:00</t>
  </si>
  <si>
    <t>2022-06-03 05:18:11.114000+00:00</t>
  </si>
  <si>
    <t>2022-08-13 05:15:15.753000+00:00</t>
  </si>
  <si>
    <t>top up ren policy - no opp currently</t>
  </si>
  <si>
    <t>2022-03-11 12:22:10.367000+00:00</t>
  </si>
  <si>
    <t>2022-07-20 12:17:05.342000+00:00</t>
  </si>
  <si>
    <t>non eb</t>
  </si>
  <si>
    <t>2022-07-20 11:21:03.986000+00:00</t>
  </si>
  <si>
    <t>2022-07-20 13:29:08.063000+00:00</t>
  </si>
  <si>
    <t>GPA ren - no GPA opp currently</t>
  </si>
  <si>
    <t>2022-03-11 12:21:00.855000+00:00</t>
  </si>
  <si>
    <t>2022-07-20 12:16:29.009000+00:00</t>
  </si>
  <si>
    <t>cont_VoEtWIAbgINhYiaMjEJ6mxpoUZls22AFMxhNPugRPV4</t>
  </si>
  <si>
    <t>Neha Oberoi</t>
  </si>
  <si>
    <t>They have renewed with the same broker</t>
  </si>
  <si>
    <t>lead_Ak5XwmFB9slTEGqDIyd544RKFsMYpYrONEs54B2Z2jL</t>
  </si>
  <si>
    <t>Lotus Herbals Pvt Ltd</t>
  </si>
  <si>
    <t>2022-03-22 06:00:39.095000+00:00</t>
  </si>
  <si>
    <t>2022-07-20 11:41:58.542000+00:00</t>
  </si>
  <si>
    <t>January; March</t>
  </si>
  <si>
    <t>2021-11-01 08:25:15.214000+00:00</t>
  </si>
  <si>
    <t>2022-10-20 12:59:07.473000+00:00</t>
  </si>
  <si>
    <t>cont_JVJ0ct1WEL7wKETyweJV1Tg1LyjCWCNzypWrsqgSh2m</t>
  </si>
  <si>
    <t>Mr Ajay Matekar</t>
  </si>
  <si>
    <t>closed at 25000</t>
  </si>
  <si>
    <t>2022-06-27 11:24:41.099000+00:00</t>
  </si>
  <si>
    <t>2022-07-20 12:11:24.486000+00:00</t>
  </si>
  <si>
    <t>cont_wtIrAJPU6Cd4IBEPk7AdwmCyzWXCGagHroeeYXJw9Uk</t>
  </si>
  <si>
    <t>Himanshu Sharma</t>
  </si>
  <si>
    <t>lead_W9BwLY50OzxTOQ1qmHiwSGvPIYOKAW9yvJdOspgIvb0</t>
  </si>
  <si>
    <t>IP Integrated Services Pvt Ltd</t>
  </si>
  <si>
    <t>2022-06-16 06:49:52.734000+00:00</t>
  </si>
  <si>
    <t>2022-07-20 11:22:12.914000+00:00</t>
  </si>
  <si>
    <t>2022-01-14 05:44:55.811000+00:00</t>
  </si>
  <si>
    <t>2022-09-02 08:45:03.085000+00:00</t>
  </si>
  <si>
    <t>2022-06-16 06:49:27.157000+00:00</t>
  </si>
  <si>
    <t>2022-07-20 11:22:02.893000+00:00</t>
  </si>
  <si>
    <t>cont_d24HIKLLvXIBg2pU7DSL6QsEXIwxN81syvKk6B3ATBy</t>
  </si>
  <si>
    <t>Head office is in Delhi connect in June</t>
  </si>
  <si>
    <t>lead_vWCZY97eFfdiMQbMcNCZmzXEpAvIuo5Xf43R4OvzGIu</t>
  </si>
  <si>
    <t>CARE</t>
  </si>
  <si>
    <t>2022-03-21 10:14:50.361000+00:00</t>
  </si>
  <si>
    <t>2022-07-20 10:23:59.694000+00:00</t>
  </si>
  <si>
    <t>2021-09-11 14:32:49.860000+00:00</t>
  </si>
  <si>
    <t>2022-07-29 09:41:02.872000+00:00</t>
  </si>
  <si>
    <t>lead_dlLJcSZPhBdrsCuoeiOIxipFJD7LG7xv67QfQLgPpz4</t>
  </si>
  <si>
    <t>Fino Payments Bank</t>
  </si>
  <si>
    <t>2022-06-22 11:53:01.038000+00:00</t>
  </si>
  <si>
    <t>2022-07-20 10:19:11.539000+00:00</t>
  </si>
  <si>
    <t>2020-12-20 12:34:04+00:00</t>
  </si>
  <si>
    <t>2020-12-20 12:36:45.790000+00:00</t>
  </si>
  <si>
    <t>2022-10-10 07:35:35.785000+00:00</t>
  </si>
  <si>
    <t>cont_F9NuI6T4WpP6SQjRSLsXBLE1Q7svOdy1jjpFY4U8T3y</t>
  </si>
  <si>
    <t>Arun Sethi</t>
  </si>
  <si>
    <t>lead_FXgI3ChMGtUNVGWxEAfLVh5Doz1GQntdMSxMn6e1yW4</t>
  </si>
  <si>
    <t>Regenvo, Vivo(Fresh)</t>
  </si>
  <si>
    <t>2022-06-24 09:50:10.653000+00:00</t>
  </si>
  <si>
    <t>2022-07-20 10:19:43.753000+00:00</t>
  </si>
  <si>
    <t>Lucknow</t>
  </si>
  <si>
    <t>2020-12-27 06:33:35+00:00</t>
  </si>
  <si>
    <t>2020-12-27 06:36:17.657000+00:00</t>
  </si>
  <si>
    <t>2022-10-13 06:37:08.798000+00:00</t>
  </si>
  <si>
    <t>2022-06-24 09:51:20.461000+00:00</t>
  </si>
  <si>
    <t>2022-07-20 10:19:50.993000+00:00</t>
  </si>
  <si>
    <t>cont_hJSWCOSxGdfht8eVfkGuqlyRY7c7MFd9K3ABf9bmM9d</t>
  </si>
  <si>
    <t>Payal Jain</t>
  </si>
  <si>
    <t>lead_79MiDMEt8JdSHVSUHhUE3KsTA1nuufEwWC9j3KNWlF2</t>
  </si>
  <si>
    <t>Tekfortune</t>
  </si>
  <si>
    <t>2022-06-29 06:37:33.084000+00:00</t>
  </si>
  <si>
    <t>2022-07-20 10:12:02.582000+00:00</t>
  </si>
  <si>
    <t>2021-11-10 14:22:28.995000+00:00</t>
  </si>
  <si>
    <t>2022-07-22 07:34:31.124000+00:00</t>
  </si>
  <si>
    <t>2022-06-29 06:37:13.542000+00:00</t>
  </si>
  <si>
    <t>2022-07-20 10:12:28.579000+00:00</t>
  </si>
  <si>
    <t>2022-06-29 11:56:41.145000+00:00</t>
  </si>
  <si>
    <t>2022-07-20 10:12:12.076000+00:00</t>
  </si>
  <si>
    <t>cont_UcbtZ1HgWhUq1waP99ieYCZvc8lt45yhthtVk0RaXKo</t>
  </si>
  <si>
    <t>Nihalee Shah</t>
  </si>
  <si>
    <t>lead_cducNjGFTXEpy98t8CH5sFlSiUCOSXoB6r6SaWcqW6Q</t>
  </si>
  <si>
    <t>Accumax - Neuation</t>
  </si>
  <si>
    <t>2022-06-03 12:24:29.344000+00:00</t>
  </si>
  <si>
    <t>2022-07-20 09:51:18.319000+00:00</t>
  </si>
  <si>
    <t>2022-05-30 10:39:51.224000+00:00</t>
  </si>
  <si>
    <t>2022-10-20 10:29:30.379000+00:00</t>
  </si>
  <si>
    <t>cont_HsMSb8eYcM4j32KPdEJj7r8OIKSjDhIdjuGTmYQpj5x</t>
  </si>
  <si>
    <t>Sandeep Deshpande</t>
  </si>
  <si>
    <t>lead_x9c8420QJQcPvUsvvC3cI0TgwlmGTLG7nxj69pp81XL</t>
  </si>
  <si>
    <t>ASHAPURA</t>
  </si>
  <si>
    <t>2022-07-04 09:33:54.237000+00:00</t>
  </si>
  <si>
    <t>2022-07-20 09:15:35.862000+00:00</t>
  </si>
  <si>
    <t>2021-07-08 09:13:59.651000+00:00</t>
  </si>
  <si>
    <t>2022-10-20 10:29:01.357000+00:00</t>
  </si>
  <si>
    <t>2022-07-01 11:07:54.405000+00:00</t>
  </si>
  <si>
    <t>2022-07-20 09:15:07.239000+00:00</t>
  </si>
  <si>
    <t>lead_ibGLpGQEmdEJo84mwQTufVaX7pcyPXd8jXGnZnoYpBN</t>
  </si>
  <si>
    <t>Fabtech Technologies</t>
  </si>
  <si>
    <t>2022-05-26 11:57:16.235000+00:00</t>
  </si>
  <si>
    <t>2022-07-20 09:11:23.301000+00:00</t>
  </si>
  <si>
    <t>2020-12-06 09:47:15.818000+00:00</t>
  </si>
  <si>
    <t>2022-07-20 09:11:23.338000+00:00</t>
  </si>
  <si>
    <t>GMC July Renewal</t>
  </si>
  <si>
    <t>lead_SNvxYXPdK0REC2Oj2sJEzGueeTgu0uOyQ5kyEMptaTI</t>
  </si>
  <si>
    <t>A K Group</t>
  </si>
  <si>
    <t>2022-06-20 09:16:11.499000+00:00</t>
  </si>
  <si>
    <t>2022-07-20 08:58:38.026000+00:00</t>
  </si>
  <si>
    <t>2022-06-06 04:38:55.330000+00:00</t>
  </si>
  <si>
    <t>2022-10-11 10:55:21.637000+00:00</t>
  </si>
  <si>
    <t>Ankur Gaurav</t>
  </si>
  <si>
    <t>cont_T8lQbPDJCelbl9Xft6EXkiHxCqUVZOz0kVAbtzrlhBk</t>
  </si>
  <si>
    <t>Deepak Kumar</t>
  </si>
  <si>
    <t>lead_quasCfr4ZVJwvMgmJGABhGwikbZfxgzn5c1GZpZTX2i</t>
  </si>
  <si>
    <t>Formula Group</t>
  </si>
  <si>
    <t>user_srg8vKhTH4Op816Ys9oZfFwLDukscRfgPrYZnVvwv0c</t>
  </si>
  <si>
    <t>2022-05-11 09:45:14.699000+00:00</t>
  </si>
  <si>
    <t>2022-07-20 07:38:10.975000+00:00</t>
  </si>
  <si>
    <t>2021-05-25 11:01:05+00:00</t>
  </si>
  <si>
    <t>2021-05-25 11:03:42.510000+00:00</t>
  </si>
  <si>
    <t>2022-07-27 10:09:31.780000+00:00</t>
  </si>
  <si>
    <t>lead_lhn6ceC5e9OgaK0248hLU4EyYXVPhNXMHXPYZ2VnH0O</t>
  </si>
  <si>
    <t>isocrates</t>
  </si>
  <si>
    <t>2022-06-16 09:07:13.565000+00:00</t>
  </si>
  <si>
    <t>2022-07-20 07:33:09.634000+00:00</t>
  </si>
  <si>
    <t>Other Karnataka</t>
  </si>
  <si>
    <t>2022-03-17 12:12:09+00:00</t>
  </si>
  <si>
    <t>2022-03-17 12:14:50.252000+00:00</t>
  </si>
  <si>
    <t>2022-08-23 12:54:42.766000+00:00</t>
  </si>
  <si>
    <t>cont_XBVKurUH9V6Al4HLwxdzvjQYnn0P8hFwT4phurMUt3g</t>
  </si>
  <si>
    <t>Sajjan Kumar</t>
  </si>
  <si>
    <t>2022-05-11 09:45:59.965000+00:00</t>
  </si>
  <si>
    <t>2022-07-20 07:37:50.384000+00:00</t>
  </si>
  <si>
    <t>Loop Membership [Loop Care etc.]</t>
  </si>
  <si>
    <t>2022-05-11 09:44:04.220000+00:00</t>
  </si>
  <si>
    <t>2022-07-20 07:37:41.634000+00:00</t>
  </si>
  <si>
    <t>lead_QoTXDdDicAIWEJOZfuD6AZ5gUGnWZdPdYb74Op3k9PF</t>
  </si>
  <si>
    <t>Teal Feed</t>
  </si>
  <si>
    <t>2022-05-12 06:40:46.467000+00:00</t>
  </si>
  <si>
    <t>2022-07-20 07:32:34.867000+00:00</t>
  </si>
  <si>
    <t>2022-05-12 05:53:17+00:00</t>
  </si>
  <si>
    <t>2022-05-12 05:56:08.674000+00:00</t>
  </si>
  <si>
    <t>2022-07-20 07:32:34.904000+00:00</t>
  </si>
  <si>
    <t>cont_plAxNuv39qUaqZgTlA5O8vdRmn6TLGTHO5FNPwy2lTz</t>
  </si>
  <si>
    <t>Fatima Ali</t>
  </si>
  <si>
    <t>lead_gCwdwIi4d7gG2Wqv8n3j6gDnjVGTS5iaH7X4UrnynxD</t>
  </si>
  <si>
    <t>Saksham Group</t>
  </si>
  <si>
    <t>2022-03-08 07:04:20.594000+00:00</t>
  </si>
  <si>
    <t>2022-07-20 07:25:59.687000+00:00</t>
  </si>
  <si>
    <t>2022-01-21 09:29:29.258000+00:00</t>
  </si>
  <si>
    <t>2022-10-14 05:54:58.071000+00:00</t>
  </si>
  <si>
    <t>2022-03-08 07:04:53.508000+00:00</t>
  </si>
  <si>
    <t>2022-07-20 07:26:08.830000+00:00</t>
  </si>
  <si>
    <t>2022-03-08 07:03:52.210000+00:00</t>
  </si>
  <si>
    <t>2022-07-20 07:25:48.499000+00:00</t>
  </si>
  <si>
    <t>GMC-fresh 1+3 SI- 2lacs and 3lacs Maternity- no RR- 1%-2% Ambulance- 1k</t>
  </si>
  <si>
    <t>lead_ZTTDhWiFYhde1YYDAvVNm5L3Cd92CTe3JB2PmvLzIQd</t>
  </si>
  <si>
    <t>AMI Foodservice Equipment solutions</t>
  </si>
  <si>
    <t>2022-05-18 08:06:29.287000+00:00</t>
  </si>
  <si>
    <t>2022-07-20 07:21:11.284000+00:00</t>
  </si>
  <si>
    <t>2022-05-16 05:56:29+00:00</t>
  </si>
  <si>
    <t>2022-05-16 05:59:41.350000+00:00</t>
  </si>
  <si>
    <t>2022-07-20 07:21:11.322000+00:00</t>
  </si>
  <si>
    <t>lead_UvR941Wx1C3vJU7d61anEjCRpmJpO57Ig9Ya2aZe9NA</t>
  </si>
  <si>
    <t>32nd.com (Fresh)</t>
  </si>
  <si>
    <t>2022-05-31 05:46:44.566000+00:00</t>
  </si>
  <si>
    <t>2022-07-20 07:21:54.323000+00:00</t>
  </si>
  <si>
    <t>2022-05-30 05:07:24+00:00</t>
  </si>
  <si>
    <t>2022-05-30 05:09:44.267000+00:00</t>
  </si>
  <si>
    <t>2022-07-20 07:21:54.358000+00:00</t>
  </si>
  <si>
    <t>lead_UatRynDdPPplXqurWPWzrAbNLQFYMzSwTKWeXS2z1mk</t>
  </si>
  <si>
    <t>Shopping Kart 24</t>
  </si>
  <si>
    <t>2021-12-28 11:29:29.962000+00:00</t>
  </si>
  <si>
    <t>2022-07-20 07:06:38.528000+00:00</t>
  </si>
  <si>
    <t>2021-11-15 17:34:40+00:00</t>
  </si>
  <si>
    <t>2021-11-15 17:37:25.123000+00:00</t>
  </si>
  <si>
    <t>2022-07-20 07:06:38.560000+00:00</t>
  </si>
  <si>
    <t>Lost to Plum, our quotes were higher than Plum</t>
  </si>
  <si>
    <t>lead_RdA2fGjVW6H6Lli1ucHnLv2WM1hrHMMUDEHO75f5QJU</t>
  </si>
  <si>
    <t>OSX Techlabs Pvt Ltd</t>
  </si>
  <si>
    <t>2022-05-19 11:18:26.424000+00:00</t>
  </si>
  <si>
    <t>2022-07-20 07:13:14.518000+00:00</t>
  </si>
  <si>
    <t>2021-08-19 06:19:12.764000+00:00</t>
  </si>
  <si>
    <t>2022-08-23 10:33:47.257000+00:00</t>
  </si>
  <si>
    <t>72 employees SI- 2lacs maternity- no RR- 2-4% Ambulance-1k dental- cover</t>
  </si>
  <si>
    <t>lead_fhFxqLqXULKQYd7zRJzNl1UgeOZ1lfoLMmdBpwCzNnE</t>
  </si>
  <si>
    <t>St. Michaels</t>
  </si>
  <si>
    <t>2022-02-08 09:43:29.981000+00:00</t>
  </si>
  <si>
    <t>2022-07-20 07:06:48.907000+00:00</t>
  </si>
  <si>
    <t>Ranchi</t>
  </si>
  <si>
    <t>2022-02-06 16:06:25+00:00</t>
  </si>
  <si>
    <t>2022-02-06 16:09:10.639000+00:00</t>
  </si>
  <si>
    <t>2022-07-20 07:06:48.945000+00:00</t>
  </si>
  <si>
    <t>lead_tyxXawKWYq82QoEjY1VIUAadLn3V27IgGk5oeFGJenO</t>
  </si>
  <si>
    <t>Bungeetech</t>
  </si>
  <si>
    <t>2022-03-02 08:06:16.313000+00:00</t>
  </si>
  <si>
    <t>2022-07-20 07:03:26.668000+00:00</t>
  </si>
  <si>
    <t>Kanpur</t>
  </si>
  <si>
    <t>2022-02-22 19:40:13+00:00</t>
  </si>
  <si>
    <t>2022-02-22 19:43:00.793000+00:00</t>
  </si>
  <si>
    <t>2022-08-23 10:54:04.542000+00:00</t>
  </si>
  <si>
    <t>SI-2lacs RR-1-2% Maternity- 50k Ambulance- 2k TPA should have good network of hospital in chennai</t>
  </si>
  <si>
    <t>lead_GOIrFhTef2NWCT7JXUhiNldAMIf8aJt0a0YtI3HoSHe</t>
  </si>
  <si>
    <t>Nimmadhi</t>
  </si>
  <si>
    <t>2021-12-13 07:10:55.078000+00:00</t>
  </si>
  <si>
    <t>2022-07-20 07:04:06.119000+00:00</t>
  </si>
  <si>
    <t>Employee Count 7-50</t>
  </si>
  <si>
    <t>2021-12-10 08:08:47.950000+00:00</t>
  </si>
  <si>
    <t>2022-07-20 07:04:06.155000+00:00</t>
  </si>
  <si>
    <t>2022-03-07 07:16:28.289000+00:00</t>
  </si>
  <si>
    <t>2022-07-20 07:03:32.544000+00:00</t>
  </si>
  <si>
    <t>GMC -Renewal</t>
  </si>
  <si>
    <t>lead_EGIdnNpvipSOkunB5WdeRWQQfOMHWDktsgMDl6ObakV</t>
  </si>
  <si>
    <t>Vastu raviraj</t>
  </si>
  <si>
    <t>2022-05-06 10:12:49+00:00</t>
  </si>
  <si>
    <t>2022-07-20 06:59:46.500000+00:00</t>
  </si>
  <si>
    <t>2021-01-09 10:40:43+00:00</t>
  </si>
  <si>
    <t>2021-01-09 10:43:24.969000+00:00</t>
  </si>
  <si>
    <t>2022-07-20 06:59:46.535000+00:00</t>
  </si>
  <si>
    <t>SI- 5 lacs/ 3 lacs maternity benefits- No RR- 1-2% Ambulance- 1k Pre-post-30- 60 days PED- Cover No Waiting- Period wants to close it before 31st march Location - Jalgaon(M.P)</t>
  </si>
  <si>
    <t>lead_asEiT02GdTLntyQaNGvB5PfZyVVjrhWfpderWAt5zls</t>
  </si>
  <si>
    <t>Navalprabha</t>
  </si>
  <si>
    <t>2022-03-29 07:32:19.295000+00:00</t>
  </si>
  <si>
    <t>2022-07-20 06:58:45.384000+00:00</t>
  </si>
  <si>
    <t>2022-03-28 10:48:53+00:00</t>
  </si>
  <si>
    <t>2022-03-28 10:48:57.215000+00:00</t>
  </si>
  <si>
    <t>2022-07-20 06:58:45.418000+00:00</t>
  </si>
  <si>
    <t>lead_2cEgtBxAM8uw0sfrcwcIlXVeAeY87Uxo7lqMqlRgxe8</t>
  </si>
  <si>
    <t>IppoPay Technologies Pvt Ltd</t>
  </si>
  <si>
    <t>2022-02-01 08:22:33.538000+00:00</t>
  </si>
  <si>
    <t>2022-07-20 06:56:45.066000+00:00</t>
  </si>
  <si>
    <t>2022-01-31 04:35:54+00:00</t>
  </si>
  <si>
    <t>2022-01-31 04:38:37.414000+00:00</t>
  </si>
  <si>
    <t>2022-07-20 06:56:45.093000+00:00</t>
  </si>
  <si>
    <t>2022-02-01 08:15:34.513000+00:00</t>
  </si>
  <si>
    <t>2022-07-20 06:56:37.955000+00:00</t>
  </si>
  <si>
    <t>fresh</t>
  </si>
  <si>
    <t>lead_qw5yTnVBEH5oWbyaR81mCa4YlTRAp7GRUW5LFf7Umr3</t>
  </si>
  <si>
    <t>Cloud Destinations (Fresh)</t>
  </si>
  <si>
    <t>2022-01-12 05:38:20.449000+00:00</t>
  </si>
  <si>
    <t>2022-07-20 06:55:44.510000+00:00</t>
  </si>
  <si>
    <t>Coimbatore</t>
  </si>
  <si>
    <t>2021-12-01 14:40:15.844000+00:00</t>
  </si>
  <si>
    <t>2022-07-20 06:55:44.544000+00:00</t>
  </si>
  <si>
    <t>SI- 5 Lacs</t>
  </si>
  <si>
    <t>lead_hRc8YaxtSEN9s9hoa7NRWoeDo9AxvcRqeRnz5T3aepX</t>
  </si>
  <si>
    <t>Simreka</t>
  </si>
  <si>
    <t>2022-01-04 11:16:48.452000+00:00</t>
  </si>
  <si>
    <t>2022-07-20 06:55:18.482000+00:00</t>
  </si>
  <si>
    <t>2021-11-27 08:51:44.011000+00:00</t>
  </si>
  <si>
    <t>2022-07-20 06:55:18.602000+00:00</t>
  </si>
  <si>
    <t>lead_01sfzzOuDBrx0y9CDdD01lZXjqrLtW36J8xMfgIaylX</t>
  </si>
  <si>
    <t>Sigma Byte Computers Pvt Ltd</t>
  </si>
  <si>
    <t>2022-06-16 07:24:49.658000+00:00</t>
  </si>
  <si>
    <t>2022-07-20 06:49:17.338000+00:00</t>
  </si>
  <si>
    <t>2021-08-05 07:12:26.205000+00:00</t>
  </si>
  <si>
    <t>2022-07-20 06:49:17.368000+00:00</t>
  </si>
  <si>
    <t>cont_kC6GfSEx9PZqLHbEfyV6o1eLHQLC9gzvYr6l8KEJNVx</t>
  </si>
  <si>
    <t>Amrutha</t>
  </si>
  <si>
    <t>GMC 200 employees 1+3</t>
  </si>
  <si>
    <t>lead_7wv7JxEIXO1aIsPLKVMDIiUog0bwXY6KLcr0EJNkfGk</t>
  </si>
  <si>
    <t>TRU Global Software</t>
  </si>
  <si>
    <t>2022-07-15 10:43:24.601000+00:00</t>
  </si>
  <si>
    <t>2022-07-20 06:48:34.914000+00:00</t>
  </si>
  <si>
    <t>2022-07-04 05:06:21.519000+00:00</t>
  </si>
  <si>
    <t>2022-08-25 16:06:28.412000+00:00</t>
  </si>
  <si>
    <t>lead_oj5GGywGvdWSkkL2BkiqeSE7QyORIgl2za2foABgxPM</t>
  </si>
  <si>
    <t>Godiva Bioadvances Pvt Ltd</t>
  </si>
  <si>
    <t>Aditi Deodhe</t>
  </si>
  <si>
    <t>2021-11-12 07:11:07.441000+00:00</t>
  </si>
  <si>
    <t>2022-07-20 06:53:53.712000+00:00</t>
  </si>
  <si>
    <t>2021-11-09 10:14:29+00:00</t>
  </si>
  <si>
    <t>2021-11-09 10:47:21.530000+00:00</t>
  </si>
  <si>
    <t>2022-07-20 06:53:53.757000+00:00</t>
  </si>
  <si>
    <t>cont_NNRnO9a4tSUyfafEers8o7c3UdpvdN918NLA7AdYbjt</t>
  </si>
  <si>
    <t>Riya Chheda</t>
  </si>
  <si>
    <t>They went ahead with their current insurance partners</t>
  </si>
  <si>
    <t>lead_k2Eloq9dSkeFmSGMPjFi2mQWFuIHUEA1VHQprhS3OnB</t>
  </si>
  <si>
    <t>Blink Digital</t>
  </si>
  <si>
    <t>2022-07-11 06:57:17.774000+00:00</t>
  </si>
  <si>
    <t>2022-07-20 06:06:43.797000+00:00</t>
  </si>
  <si>
    <t>2022-03-09 17:10:44.578000+00:00</t>
  </si>
  <si>
    <t>2022-08-10 04:48:01.945000+00:00</t>
  </si>
  <si>
    <t>lead_LZKDVMEOTV6SXN0iOWuGQPJuPTiNH5fa9Psb18JAMEa</t>
  </si>
  <si>
    <t>Chromewell Engineering Pvt Ltd</t>
  </si>
  <si>
    <t>2022-07-11 11:39:58.498000+00:00</t>
  </si>
  <si>
    <t>2022-07-20 05:25:40.536000+00:00</t>
  </si>
  <si>
    <t>2022-06-19 07:22:20.695000+00:00</t>
  </si>
  <si>
    <t>2022-10-20 09:57:40.183000+00:00</t>
  </si>
  <si>
    <t>Covid Policy</t>
  </si>
  <si>
    <t>lead_RwlGyCI6N49CN8bW3rcFoHxv1bn5mPCtt13wBnTBUOk</t>
  </si>
  <si>
    <t>GoodCare IT Management Services Pvt. Ltd.</t>
  </si>
  <si>
    <t>2022-03-17 11:14:41.305000+00:00</t>
  </si>
  <si>
    <t>2022-07-20 06:42:51.259000+00:00</t>
  </si>
  <si>
    <t>2022-01-17 01:53:02.390000+00:00</t>
  </si>
  <si>
    <t>2022-07-20 06:42:51.296000+00:00</t>
  </si>
  <si>
    <t>7/18/22</t>
  </si>
  <si>
    <t>cont_Rgm5wPq8Cf1HZdE9D3VldGw0w4vqh7VQujosjdxIMOM</t>
  </si>
  <si>
    <t>Rishi Kumar</t>
  </si>
  <si>
    <t>Marsh had better rates</t>
  </si>
  <si>
    <t>lead_h9VweW5u7XjkB8y6BJVxUkRNUBH1roLdrye9PFk1YdR</t>
  </si>
  <si>
    <t>Hexaview Technologies Inc.</t>
  </si>
  <si>
    <t>user_hNAUXSINlo7GUxmDXzerfGAZIUUHKfva47TB2ckZABz</t>
  </si>
  <si>
    <t>2022-06-20 11:03:09.146000+00:00</t>
  </si>
  <si>
    <t>2022-07-20 05:15:54.620000+00:00</t>
  </si>
  <si>
    <t>2022-06-14 12:23:06.768000+00:00</t>
  </si>
  <si>
    <t>2022-07-21 05:03:12.816000+00:00</t>
  </si>
  <si>
    <t>lead_TQkPCsSHWSq4LxnnHFvlbFdlyRA57K5CaaZMashvfN3</t>
  </si>
  <si>
    <t>Yazaki India</t>
  </si>
  <si>
    <t>2022-04-19 07:20:53.449000+00:00</t>
  </si>
  <si>
    <t>2022-07-20 04:36:53.828000+00:00</t>
  </si>
  <si>
    <t>2022-04-04 11:15:45.697000+00:00</t>
  </si>
  <si>
    <t>2022-10-20 10:20:51.987000+00:00</t>
  </si>
  <si>
    <t>2022-05-20 12:21:53.063000+00:00</t>
  </si>
  <si>
    <t>2022-07-20 04:36:00.497000+00:00</t>
  </si>
  <si>
    <t>For 66 people</t>
  </si>
  <si>
    <t>lead_GVabf42LK0kM89D2VEfgP7Nxdb3IaBsKQqFJpsmm24M</t>
  </si>
  <si>
    <t>M/S Bombay Gymkhana Ltd.</t>
  </si>
  <si>
    <t>2022-02-21 07:29:08.281000+00:00</t>
  </si>
  <si>
    <t>2022-07-19 17:48:59.364000+00:00</t>
  </si>
  <si>
    <t>June; September</t>
  </si>
  <si>
    <t>2021-11-17 01:29:56.258000+00:00</t>
  </si>
  <si>
    <t>2022-07-19 17:48:59.413000+00:00</t>
  </si>
  <si>
    <t>2022-02-21 07:28:45.726000+00:00</t>
  </si>
  <si>
    <t>2022-07-19 17:48:45.457000+00:00</t>
  </si>
  <si>
    <t>GPA; GTL</t>
  </si>
  <si>
    <t>The client has personal relationship with New India and has been their direct insurer for the past 15 years</t>
  </si>
  <si>
    <t>2022-07-14 08:26:16.381000+00:00</t>
  </si>
  <si>
    <t>2022-07-20 03:52:21.225000+00:00</t>
  </si>
  <si>
    <t>cont_EKR8YCYQ8b0WuHx3RSGKc0YyfbSbqWzbXzkofg5CZFz</t>
  </si>
  <si>
    <t>Sonit Jain</t>
  </si>
  <si>
    <t>Non EB - Data Security policy</t>
  </si>
  <si>
    <t>lead_rVZ6Ro089B14qAeobpvJtAL9mRa2Y6tB9zpVuXkaV6i</t>
  </si>
  <si>
    <t>GajShield Infotech (I) Pvt. Ltd</t>
  </si>
  <si>
    <t>2022-07-04 12:07:47.494000+00:00</t>
  </si>
  <si>
    <t>2022-07-19 16:34:13.244000+00:00</t>
  </si>
  <si>
    <t>2022-05-23 07:04:20.807000+00:00</t>
  </si>
  <si>
    <t>2022-10-19 12:39:02.354000+00:00</t>
  </si>
  <si>
    <t>2022-07-04 12:06:41.213000+00:00</t>
  </si>
  <si>
    <t>2022-07-19 16:34:19.292000+00:00</t>
  </si>
  <si>
    <t>2022-07-04 12:07:08.758000+00:00</t>
  </si>
  <si>
    <t>2022-07-19 16:34:16.313000+00:00</t>
  </si>
  <si>
    <t>cont_VC2nQWZDojb00sECYFbNoPPj7dHxGLEwwHeaT8nXPX7</t>
  </si>
  <si>
    <t>Rizwn Memon</t>
  </si>
  <si>
    <t>lead_RuooLvBIieVS0dPyuDPxzT6UpsobqXNhNbmCVfofD9p</t>
  </si>
  <si>
    <t>Bajaj Allianz General Insurance Company</t>
  </si>
  <si>
    <t>2022-06-30 17:02:57.204000+00:00</t>
  </si>
  <si>
    <t>2022-07-19 13:41:13.744000+00:00</t>
  </si>
  <si>
    <t>AM is priyanka Tate, AM Opps - Arindam</t>
  </si>
  <si>
    <t>2021-11-14 10:34:36.678000+00:00</t>
  </si>
  <si>
    <t>2022-09-30 10:12:22.030000+00:00</t>
  </si>
  <si>
    <t>2022-07-08 10:11:08.278000+00:00</t>
  </si>
  <si>
    <t>2022-07-19 13:41:21.945000+00:00</t>
  </si>
  <si>
    <t>2022-07-08 10:10:56.929000+00:00</t>
  </si>
  <si>
    <t>2022-07-19 13:40:45.511000+00:00</t>
  </si>
  <si>
    <t>GMC (Fresh) Gujarat Plant)</t>
  </si>
  <si>
    <t>lead_7UNdYmFYYxWRHCVuC2qU4Kooacps8awSOkiLqUy3HxF</t>
  </si>
  <si>
    <t>Cubuilt Engineers</t>
  </si>
  <si>
    <t>2022-05-25 12:33:08.710000+00:00</t>
  </si>
  <si>
    <t>2022-07-19 12:38:44.936000+00:00</t>
  </si>
  <si>
    <t>2020-12-12 09:44:07.979000+00:00</t>
  </si>
  <si>
    <t>2022-08-01 12:56:44.478000+00:00</t>
  </si>
  <si>
    <t>gpa</t>
  </si>
  <si>
    <t>2022-05-31 10:18:03.032000+00:00</t>
  </si>
  <si>
    <t>2022-07-19 11:30:05.896000+00:00</t>
  </si>
  <si>
    <t>gtl</t>
  </si>
  <si>
    <t>2022-05-31 10:18:30.192000+00:00</t>
  </si>
  <si>
    <t>2022-07-19 11:30:13.637000+00:00</t>
  </si>
  <si>
    <t>cont_JeSfpHJktpZ1KDI2i4SU30VM5CUkwkdbhMVMwVHkE4t</t>
  </si>
  <si>
    <t>Shishir Shandilya</t>
  </si>
  <si>
    <t>lead_sZh0s6ajtXVE7wxrxVJc3SnIW7TxAyeMMKsXdacAaLJ</t>
  </si>
  <si>
    <t>Cashfree</t>
  </si>
  <si>
    <t>2022-05-31 12:12:06.212000+00:00</t>
  </si>
  <si>
    <t>2022-07-19 07:46:18.984000+00:00</t>
  </si>
  <si>
    <t>2021-03-30 08:04:58.942000+00:00</t>
  </si>
  <si>
    <t>2022-07-30 06:18:12.313000+00:00</t>
  </si>
  <si>
    <t>2022-05-02 08:16:14.841000+00:00</t>
  </si>
  <si>
    <t>2022-07-19 11:29:57.638000+00:00</t>
  </si>
  <si>
    <t>cont_oNipE2wtimrBBNc0gZNx0Ql73nSGQyGSjgfqHHDmZKW</t>
  </si>
  <si>
    <t>Sanchit Mishra</t>
  </si>
  <si>
    <t>lead_QrkWQwixhFWuxg4JDiYxDAqAAwi4dXjjWOqoAxM2r9I</t>
  </si>
  <si>
    <t>CapitalVia Global Research Limited</t>
  </si>
  <si>
    <t>2022-05-23 06:00:33.263000+00:00</t>
  </si>
  <si>
    <t>2022-07-19 07:46:27.586000+00:00</t>
  </si>
  <si>
    <t>2021-12-07 16:07:28.769000+00:00</t>
  </si>
  <si>
    <t>2022-09-13 13:02:28.203000+00:00</t>
  </si>
  <si>
    <t>lead_kGNYxwV1CfbUGbA76AjhrQERfKL1WBx81PGegwLe7zX</t>
  </si>
  <si>
    <t>Quickheal Technologies</t>
  </si>
  <si>
    <t>2022-06-03 06:34:55.771000+00:00</t>
  </si>
  <si>
    <t>2022-07-19 07:14:29.742000+00:00</t>
  </si>
  <si>
    <t>2020-12-15 06:55:46.195000+00:00</t>
  </si>
  <si>
    <t>2022-10-10 03:21:36.216000+00:00</t>
  </si>
  <si>
    <t>cont_gjm1mx7Idn7OCVhfr9XHF5UZtf3D9u62v6WbyJW5B2d</t>
  </si>
  <si>
    <t>Sapna Sukumar</t>
  </si>
  <si>
    <t>2022-05-18 09:55:33.919000+00:00</t>
  </si>
  <si>
    <t>2022-07-19 07:46:11.180000+00:00</t>
  </si>
  <si>
    <t>cont_7iFRTdrZV0d2ZiJ1rA50ObLQjYe2vxERsC6XE86fiH6</t>
  </si>
  <si>
    <t>Yuvraj Pawar</t>
  </si>
  <si>
    <t>GMC - 31st july Ifco Tokio 350+ employees Group co's - 2</t>
  </si>
  <si>
    <t>lead_SghqMAQ5CUJUQt4WJH857EYLg7WFrkenlr34Kz20cPm</t>
  </si>
  <si>
    <t>SKYi Developers</t>
  </si>
  <si>
    <t>2022-06-29 09:07:32.533000+00:00</t>
  </si>
  <si>
    <t>2022-07-19 07:23:37.599000+00:00</t>
  </si>
  <si>
    <t>Ifco Tokio</t>
  </si>
  <si>
    <t>Ravi Jaiswal; Sakshi Soni</t>
  </si>
  <si>
    <t>2022-05-18 04:34:41.043000+00:00</t>
  </si>
  <si>
    <t>2022-09-06 14:35:21.039000+00:00</t>
  </si>
  <si>
    <t>cont_uRyBHpddDADeoKg1kegkCYvwindEHLFOrSh82O5PV4K</t>
  </si>
  <si>
    <t>milind athalye</t>
  </si>
  <si>
    <t>lead_AF5yyQJkMdSRQMFaJosFnNkHqrnLn19LEb4g8tiyDbe</t>
  </si>
  <si>
    <t>Epiroc Mining India Limited</t>
  </si>
  <si>
    <t>2022-07-14 05:40:48.385000+00:00</t>
  </si>
  <si>
    <t>2022-07-19 07:04:39.536000+00:00</t>
  </si>
  <si>
    <t>2021-05-25 17:06:17.434000+00:00</t>
  </si>
  <si>
    <t>2022-10-13 12:08:09.085000+00:00</t>
  </si>
  <si>
    <t>cont_YJgwtmftK6ExrbEHh5JZEoBGi0qy3ZaPOHYglhBWRdB</t>
  </si>
  <si>
    <t>Ajay Dwivedi</t>
  </si>
  <si>
    <t>GMC - Chennai Plant</t>
  </si>
  <si>
    <t>lead_Rc170FNm5Q9MiSqTNRCJFvQDYC613hUsKXBFLoct6rJ</t>
  </si>
  <si>
    <t>MAHLE HOLDING INDIA PVT. LTD.</t>
  </si>
  <si>
    <t>2022-05-26 08:34:13.241000+00:00</t>
  </si>
  <si>
    <t>2022-07-19 07:14:06.399000+00:00</t>
  </si>
  <si>
    <t>December; February</t>
  </si>
  <si>
    <t>2021-05-18 13:08:33.466000+00:00</t>
  </si>
  <si>
    <t>2022-10-19 15:36:36.190000+00:00</t>
  </si>
  <si>
    <t>GMC - Pithampura</t>
  </si>
  <si>
    <t>2022-05-26 08:35:40.264000+00:00</t>
  </si>
  <si>
    <t>2022-07-19 07:14:14.132000+00:00</t>
  </si>
  <si>
    <t>2022-06-13 06:55:01.426000+00:00</t>
  </si>
  <si>
    <t>2022-07-19 07:01:49.237000+00:00</t>
  </si>
  <si>
    <t>2022-05-13 12:58:29.329000+00:00</t>
  </si>
  <si>
    <t>2022-07-19 07:01:23.050000+00:00</t>
  </si>
  <si>
    <t>2022-07-14 05:40:01.579000+00:00</t>
  </si>
  <si>
    <t>2022-07-19 07:04:28.507000+00:00</t>
  </si>
  <si>
    <t>lead_r8Ak5Yh9y2KTkIUj6I4EcAakmyiFfBU80TpxArjwLFM</t>
  </si>
  <si>
    <t>SMC</t>
  </si>
  <si>
    <t>2022-07-11 08:29:13.282000+00:00</t>
  </si>
  <si>
    <t>2022-07-18 19:11:16.571000+00:00</t>
  </si>
  <si>
    <t>2022-05-10 05:01:11.166000+00:00</t>
  </si>
  <si>
    <t>2022-10-20 10:22:12.828000+00:00</t>
  </si>
  <si>
    <t>GMC (1+5)-Renewal - Renewal on 21st, will share quotes but unlikely to close since current GMC is with banking channel - SBI</t>
  </si>
  <si>
    <t>2022-07-14 11:55:26.144000+00:00</t>
  </si>
  <si>
    <t>2022-07-18 17:38:59.191000+00:00</t>
  </si>
  <si>
    <t>2022-06-17 07:31:35.116000+00:00</t>
  </si>
  <si>
    <t>2022-07-18 19:11:11.814000+00:00</t>
  </si>
  <si>
    <t>7/16/22</t>
  </si>
  <si>
    <t>GMC Renewal -</t>
  </si>
  <si>
    <t>2022-06-29 06:29:58.117000+00:00</t>
  </si>
  <si>
    <t>2022-07-18 15:54:59.698000+00:00</t>
  </si>
  <si>
    <t>cont_ghtAqZuif6EX11t96Cxo4CbmLLRjw2UDXLYSj8SLXoO</t>
  </si>
  <si>
    <t>Vikas Kesarwani</t>
  </si>
  <si>
    <t>lead_86kprdfEaHaTlxyQJBzzqWiVqWzLHUC4wxGN6OYRYvR</t>
  </si>
  <si>
    <t>ZOOMCAR INDIA PRIVATE LIMITED</t>
  </si>
  <si>
    <t>2022-05-31 09:56:25.358000+00:00</t>
  </si>
  <si>
    <t>2022-07-18 14:04:15.313000+00:00</t>
  </si>
  <si>
    <t>2022-01-28 09:33:35.005000+00:00</t>
  </si>
  <si>
    <t>2022-10-11 11:00:48.061000+00:00</t>
  </si>
  <si>
    <t>cont_klgIL2Iju0qQLfDrU9rbUowP2jcN06cjcvH35A8uHDY</t>
  </si>
  <si>
    <t>lead_8DLLhIGiXaE1A7q7UazrzX2A9wbpxdvDjZWI36TFfzq</t>
  </si>
  <si>
    <t>Chalet Hotels/ Renaissance Mumbai</t>
  </si>
  <si>
    <t>2022-02-08 05:49:05.116000+00:00</t>
  </si>
  <si>
    <t>2022-07-18 13:25:38.086000+00:00</t>
  </si>
  <si>
    <t>AM Opps - Niranjan</t>
  </si>
  <si>
    <t>2021-11-10 21:51:27.380000+00:00</t>
  </si>
  <si>
    <t>2022-08-10 11:26:55.333000+00:00</t>
  </si>
  <si>
    <t>GMC; GPA</t>
  </si>
  <si>
    <t>cont_wOUzkufXixqJ75GKyNCAzsNCBGcfK98NrD8UEoPd8xU</t>
  </si>
  <si>
    <t>Sayali Shenwai</t>
  </si>
  <si>
    <t>lead_MYfE9xUIXs8v8mUl1cuEeHTtzuGek8BX19zGATdR4xp</t>
  </si>
  <si>
    <t>DDN Storage</t>
  </si>
  <si>
    <t>2022-06-22 12:06:55.459000+00:00</t>
  </si>
  <si>
    <t>2022-07-18 13:21:44.538000+00:00</t>
  </si>
  <si>
    <t>2022-03-03 12:35:22.516000+00:00</t>
  </si>
  <si>
    <t>2022-09-28 16:16:17.080000+00:00</t>
  </si>
  <si>
    <t>GMC (Head office) Renewal</t>
  </si>
  <si>
    <t>lead_dbNwbE3wSDi2qg1IqfpOaKvbOuPTUJs8y1vuNJyuuRB</t>
  </si>
  <si>
    <t>Rusan Pharma Ltd</t>
  </si>
  <si>
    <t>2022-04-28 06:39:26.291000+00:00</t>
  </si>
  <si>
    <t>2022-07-18 13:23:18.540000+00:00</t>
  </si>
  <si>
    <t>2020-12-28 13:12:26.029000+00:00</t>
  </si>
  <si>
    <t>2022-10-10 07:31:33.387000+00:00</t>
  </si>
  <si>
    <t>2022-06-22 12:06:26.065000+00:00</t>
  </si>
  <si>
    <t>2022-07-18 13:21:30.779000+00:00</t>
  </si>
  <si>
    <t>cont_VW5dwQ6Kin5yfohybbzQM5cVDlajZ0iMgAdJaJsR9ff</t>
  </si>
  <si>
    <t>Rakhee Chaki</t>
  </si>
  <si>
    <t>lead_WloqtDAtLL4laUzpbhYL2TQ6lLY1ihitCH8KXsunljW</t>
  </si>
  <si>
    <t>Mindtickle</t>
  </si>
  <si>
    <t>2022-06-03 06:22:01.601000+00:00</t>
  </si>
  <si>
    <t>2022-07-18 13:18:57.724000+00:00</t>
  </si>
  <si>
    <t>2020-12-06 09:46:46.638000+00:00</t>
  </si>
  <si>
    <t>2022-09-26 11:46:06.204000+00:00</t>
  </si>
  <si>
    <t>2022-06-02 10:39:44.063000+00:00</t>
  </si>
  <si>
    <t>2022-07-18 13:18:43.671000+00:00</t>
  </si>
  <si>
    <t>2022-06-22 12:05:52.800000+00:00</t>
  </si>
  <si>
    <t>2022-07-18 13:21:16.103000+00:00</t>
  </si>
  <si>
    <t>lead_WVd6hbx4PRApEmcqpzJrJ1cvAax5Kg91MPivaOgSbSH</t>
  </si>
  <si>
    <t>Paulsons Beauty &amp; Fashion (Fresh)</t>
  </si>
  <si>
    <t>2022-04-20 12:08:31.088000+00:00</t>
  </si>
  <si>
    <t>2022-07-18 10:23:08.621000+00:00</t>
  </si>
  <si>
    <t>2022-04-03 18:25:50.831000+00:00</t>
  </si>
  <si>
    <t>2022-10-13 07:40:49.674000+00:00</t>
  </si>
  <si>
    <t>cont_N6on9Kdw4VJgksg0iUOhCbqAQeM5vLBLuPjOCMc2GxP</t>
  </si>
  <si>
    <t>Krishna Murty</t>
  </si>
  <si>
    <t>lead_1XtcRDVcdP2QH6DskeyJLeUUb9vERLzzSym22a0nzus</t>
  </si>
  <si>
    <t>Amaryllis Healthcare</t>
  </si>
  <si>
    <t>2022-07-12 10:37:09.458000+00:00</t>
  </si>
  <si>
    <t>2022-07-18 10:12:41.510000+00:00</t>
  </si>
  <si>
    <t>2022-04-03 18:11:15.893000+00:00</t>
  </si>
  <si>
    <t>2022-08-02 12:25:22.943000+00:00</t>
  </si>
  <si>
    <t>Siddhartha Khatua</t>
  </si>
  <si>
    <t>lead_OxuSosFb12SAzhXBMsgE7DgMQVcwFGjXuH9xwayItop</t>
  </si>
  <si>
    <t>Eba Corp</t>
  </si>
  <si>
    <t>user_NpORmx7rsJTJtTAaK530goa9EQDwvUStpLPTra00AAA</t>
  </si>
  <si>
    <t>2022-06-17 07:16:21.861000+00:00</t>
  </si>
  <si>
    <t>2022-07-18 08:35:49.266000+00:00</t>
  </si>
  <si>
    <t>2022-06-14 13:08:40+00:00</t>
  </si>
  <si>
    <t>2022-06-14 13:11:30.999000+00:00</t>
  </si>
  <si>
    <t>2022-09-26 04:15:32.950000+00:00</t>
  </si>
  <si>
    <t>cont_8k7AB0j6yuQRQN3tX1DyfakG3lw7cAOM0l1YCBLtYYZ</t>
  </si>
  <si>
    <t>Rakshitha Ashok</t>
  </si>
  <si>
    <t>lead_C6QDpeLhEPnbCbrOR8gwzBLSR6BkVKKzGey0FiyGJnL</t>
  </si>
  <si>
    <t>Alp Consulting</t>
  </si>
  <si>
    <t>2022-05-19 11:14:54.274000+00:00</t>
  </si>
  <si>
    <t>2022-07-18 07:00:41.972000+00:00</t>
  </si>
  <si>
    <t>2022-05-14 07:39:41.540000+00:00</t>
  </si>
  <si>
    <t>2022-08-01 13:24:35.384000+00:00</t>
  </si>
  <si>
    <t>Fire protection policy</t>
  </si>
  <si>
    <t>2022-07-14 09:45:36.291000+00:00</t>
  </si>
  <si>
    <t>2022-07-18 07:56:34.364000+00:00</t>
  </si>
  <si>
    <t>cont_AFvUEFxbm7GSMmmV5lO2mKaPz8rhMDdtmRR3C87Wuoy</t>
  </si>
  <si>
    <t>Pankaj Nawal</t>
  </si>
  <si>
    <t>lead_HkRSHXtIqiKUXSKBPd22nn3fYcuOIW2tU0pI6PTKfNL</t>
  </si>
  <si>
    <t>GREENSPAN AGRITECH</t>
  </si>
  <si>
    <t>2022-05-24 07:57:05.605000+00:00</t>
  </si>
  <si>
    <t>2022-07-18 08:30:18.706000+00:00</t>
  </si>
  <si>
    <t>2021-07-02 05:31:51.405000+00:00</t>
  </si>
  <si>
    <t>2022-09-09 11:34:58.289000+00:00</t>
  </si>
  <si>
    <t>cont_9WV3SEMDF5Yc8QRdM8AUZHRF4JWOFcybGExYTA115Nl</t>
  </si>
  <si>
    <t>Aamir</t>
  </si>
  <si>
    <t>lead_DJnwvuTJZ49kpbX9dzZAgMaws1gLtsa3R8Sgl9Vq3rB</t>
  </si>
  <si>
    <t>SHREE SHUBHAM LOGISTICS LIMITED</t>
  </si>
  <si>
    <t>2022-05-18 12:16:39.940000+00:00</t>
  </si>
  <si>
    <t>2022-07-18 06:48:30.066000+00:00</t>
  </si>
  <si>
    <t>2021-09-02 05:12:12.929000+00:00</t>
  </si>
  <si>
    <t>2022-07-18 06:48:30.099000+00:00</t>
  </si>
  <si>
    <t>cont_9aTWT9PjRwr4lsAt9Nq5uJiEetAGGQ5XumtFArTdQS7</t>
  </si>
  <si>
    <t>Veena Sharma</t>
  </si>
  <si>
    <t>lead_ZnMV5FG5ZKj7sVOorbuO2t0lmWxTDh8UcX7eQLtkWGX</t>
  </si>
  <si>
    <t>Chemionix e-Solutions Pvt Ltd</t>
  </si>
  <si>
    <t>2022-06-21 12:57:58.214000+00:00</t>
  </si>
  <si>
    <t>2022-07-18 06:36:40.948000+00:00</t>
  </si>
  <si>
    <t>Outsourcing and Offshoring Consulting; Professional Services</t>
  </si>
  <si>
    <t>2022-05-01 12:09:10.026000+00:00</t>
  </si>
  <si>
    <t>2022-09-02 09:16:46.439000+00:00</t>
  </si>
  <si>
    <t>2022-05-19 11:13:29.176000+00:00</t>
  </si>
  <si>
    <t>2022-07-18 07:00:30.517000+00:00</t>
  </si>
  <si>
    <t>fresh policy or 1000 employee</t>
  </si>
  <si>
    <t>lead_D2GoocT3oAbP8i94epAJ2zXaRA7A0mssVMGsGaGJzwB</t>
  </si>
  <si>
    <t>Titan</t>
  </si>
  <si>
    <t>2022-01-25 11:18:33.316000+00:00</t>
  </si>
  <si>
    <t>2022-07-16 09:20:04.663000+00:00</t>
  </si>
  <si>
    <t>2021-01-16 12:58:41+00:00</t>
  </si>
  <si>
    <t>2021-01-16 13:01:24.253000+00:00</t>
  </si>
  <si>
    <t>2022-10-20 10:20:07.269000+00:00</t>
  </si>
  <si>
    <t>cont_mhUteG9DgdIl4gol9zfb1tC7VZljYAwlY5ibOahKjb1</t>
  </si>
  <si>
    <t>Sabarish Babu</t>
  </si>
  <si>
    <t>lead_bo5AQDw93kdEge814p8HNsVgR5aIjI5PvjC9pg6KIR7</t>
  </si>
  <si>
    <t>Ringfeder Power Transmission</t>
  </si>
  <si>
    <t>2022-04-25 04:56:16.533000+00:00</t>
  </si>
  <si>
    <t>2022-07-17 09:41:20.462000+00:00</t>
  </si>
  <si>
    <t>Satyam</t>
  </si>
  <si>
    <t>2022-04-03 18:25:45.359000+00:00</t>
  </si>
  <si>
    <t>2022-07-17 09:41:20.494000+00:00</t>
  </si>
  <si>
    <t>2022-04-12 11:44:29.985000+00:00</t>
  </si>
  <si>
    <t>2022-07-17 09:41:16.356000+00:00</t>
  </si>
  <si>
    <t>GMC - offpayroll</t>
  </si>
  <si>
    <t>2022-05-31 06:48:18.661000+00:00</t>
  </si>
  <si>
    <t>2022-07-16 09:19:50.327000+00:00</t>
  </si>
  <si>
    <t>top up</t>
  </si>
  <si>
    <t>2022-05-31 06:44:38.979000+00:00</t>
  </si>
  <si>
    <t>2022-07-16 09:19:57.702000+00:00</t>
  </si>
  <si>
    <t>cont_K8bxkp0Jik6c6uEO1lX31dklIP91XDQMPWAbijCi6kb</t>
  </si>
  <si>
    <t>Pradip Thite</t>
  </si>
  <si>
    <t>lead_YDDPIANZQR23glN6CqXLjthsKR1UhiSLiNYxgZmq7tM</t>
  </si>
  <si>
    <t>Marathon realty</t>
  </si>
  <si>
    <t>2022-04-20 06:25:35.899000+00:00</t>
  </si>
  <si>
    <t>2022-07-16 07:11:53.920000+00:00</t>
  </si>
  <si>
    <t>2021-05-12 16:01:43+00:00</t>
  </si>
  <si>
    <t>2021-04-01 18:11:50.179000+00:00</t>
  </si>
  <si>
    <t>2022-08-27 07:39:51.090000+00:00</t>
  </si>
  <si>
    <t>cont_XZxjyTIDNUig9XIkOnAilaW9huLn0Tm2odPbEoLIxKk</t>
  </si>
  <si>
    <t>Smita Paul</t>
  </si>
  <si>
    <t>2022-05-12 11:17:16.090000+00:00</t>
  </si>
  <si>
    <t>2022-07-15 15:48:14.376000+00:00</t>
  </si>
  <si>
    <t>lead_rWJ7roWt44dRQRUwG0E4XFSGW7ot6nd18e0R3eX5at8</t>
  </si>
  <si>
    <t>Wizard Engineering</t>
  </si>
  <si>
    <t>2021-12-03 11:14:12.094000+00:00</t>
  </si>
  <si>
    <t>2022-07-15 12:22:40.259000+00:00</t>
  </si>
  <si>
    <t>2021-12-01 06:11:40+00:00</t>
  </si>
  <si>
    <t>2021-12-01 06:14:48.412000+00:00</t>
  </si>
  <si>
    <t>2022-07-15 12:22:40.289000+00:00</t>
  </si>
  <si>
    <t>lead_qiwVIlpOr9BavBk0TUeqgra6WdMSeDYiHcWM6gLTffu</t>
  </si>
  <si>
    <t>ScaleReal Technologies Pvt. Ltd.</t>
  </si>
  <si>
    <t>2022-06-16 12:59:57.594000+00:00</t>
  </si>
  <si>
    <t>2022-07-15 13:19:04.481000+00:00</t>
  </si>
  <si>
    <t>Medly referal</t>
  </si>
  <si>
    <t>2022-06-16 12:50:08.303000+00:00</t>
  </si>
  <si>
    <t>2022-10-04 09:42:20.688000+00:00</t>
  </si>
  <si>
    <t>cont_ClSryq3B8ErxzhGBo7HMrfx94U5zJO9OU8QTDK9ADfk</t>
  </si>
  <si>
    <t>Denish Dodhiyawala</t>
  </si>
  <si>
    <t>lead_9o5IJ1fJLLmnGCy17llx01ts8ELS2VltaodnJLRlUTk</t>
  </si>
  <si>
    <t>AETHER INDUSTRIES LIMITED</t>
  </si>
  <si>
    <t>2022-05-19 11:32:23.238000+00:00</t>
  </si>
  <si>
    <t>2022-07-15 12:05:29.912000+00:00</t>
  </si>
  <si>
    <t>2022-04-25 19:08:47.730000+00:00</t>
  </si>
  <si>
    <t>2022-09-08 07:51:59.567000+00:00</t>
  </si>
  <si>
    <t>cont_um9azMBrzjltteJEOXsBPlkgqc03MPEqrwF33MlvvIZ</t>
  </si>
  <si>
    <t>Sweety Patyal</t>
  </si>
  <si>
    <t>GMC Renewal (renewal date tentative)</t>
  </si>
  <si>
    <t>lead_rrQ95p4RWkGcMUAlcnLE5sqvdfUxBj9WIWwSEoCG8rM</t>
  </si>
  <si>
    <t>CRG SOLUTIONS (INDIA)</t>
  </si>
  <si>
    <t>2022-06-03 05:55:31.749000+00:00</t>
  </si>
  <si>
    <t>2022-07-15 12:13:08.939000+00:00</t>
  </si>
  <si>
    <t>2020-12-16 07:29:00.591000+00:00</t>
  </si>
  <si>
    <t>2022-08-19 08:29:53.528000+00:00</t>
  </si>
  <si>
    <t>2022-07-11 12:10:40.420000+00:00</t>
  </si>
  <si>
    <t>2022-07-15 11:13:00.850000+00:00</t>
  </si>
  <si>
    <t>2022-05-30 09:18:47.705000+00:00</t>
  </si>
  <si>
    <t>2022-07-15 07:38:22.019000+00:00</t>
  </si>
  <si>
    <t>2022-05-30 09:19:16.159000+00:00</t>
  </si>
  <si>
    <t>2022-07-15 07:38:28.208000+00:00</t>
  </si>
  <si>
    <t>2022-05-30 09:17:53.358000+00:00</t>
  </si>
  <si>
    <t>2022-07-15 07:38:15.449000+00:00</t>
  </si>
  <si>
    <t>The client has a very strong relationship with Oriental Insurance and Marsh Broker. They'll not change.</t>
  </si>
  <si>
    <t>lead_f3wZG2w0IUwLX7DfOdqGv9bigVMFLFY0S7rFq9QtpdZ</t>
  </si>
  <si>
    <t>DMART</t>
  </si>
  <si>
    <t>2022-06-23 12:07:06.155000+00:00</t>
  </si>
  <si>
    <t>2022-07-14 15:45:25.122000+00:00</t>
  </si>
  <si>
    <t>Aniket Vahile; Jitin Gopi; Rakesh Nade</t>
  </si>
  <si>
    <t>2020-12-06 09:46:27.857000+00:00</t>
  </si>
  <si>
    <t>2022-10-19 01:45:12.975000+00:00</t>
  </si>
  <si>
    <t>2022-06-23 12:07:23.825000+00:00</t>
  </si>
  <si>
    <t>2022-07-14 15:44:15.626000+00:00</t>
  </si>
  <si>
    <t>lead_ZjNd5u0WEX8cJrsxDGSH4cLWcX7bWx2FtoP0UzUu6Kg</t>
  </si>
  <si>
    <t>Credence Global Solutions</t>
  </si>
  <si>
    <t>2022-07-07 10:47:29.025000+00:00</t>
  </si>
  <si>
    <t>2022-07-15 03:23:17.235000+00:00</t>
  </si>
  <si>
    <t>2020-08-26 02:51:21+00:00</t>
  </si>
  <si>
    <t>2020-12-06 09:46:28.551000+00:00</t>
  </si>
  <si>
    <t>2022-10-13 07:38:38.832000+00:00</t>
  </si>
  <si>
    <t>2022-06-06 10:42:19.059000+00:00</t>
  </si>
  <si>
    <t>2022-07-14 10:37:23.587000+00:00</t>
  </si>
  <si>
    <t>2022-06-06 10:43:19.445000+00:00</t>
  </si>
  <si>
    <t>2022-07-14 10:33:00.628000+00:00</t>
  </si>
  <si>
    <t>2022-07-14 09:46:28.644000+00:00</t>
  </si>
  <si>
    <t>2022-07-14 13:06:44.203000+00:00</t>
  </si>
  <si>
    <t>cont_sFj9HmiWvzJGq3tU3BdtquMWuzyZjJU4tRYoXS22ofJ</t>
  </si>
  <si>
    <t>Priya Neekhra</t>
  </si>
  <si>
    <t>Sometime in July-Got to find out exact date and currently with SecureNow</t>
  </si>
  <si>
    <t>lead_5GzCehZ1bcOHs5siHFvuookPsxkar8P8jpds8MJjfu3</t>
  </si>
  <si>
    <t>AUS-Aarav Unmanned Systems ( Renewal )</t>
  </si>
  <si>
    <t>2022-05-20 07:09:08.629000+00:00</t>
  </si>
  <si>
    <t>2022-07-14 08:01:14.382000+00:00</t>
  </si>
  <si>
    <t>Care &amp; Tata AIG</t>
  </si>
  <si>
    <t>2022-05-09 07:21:49.099000+00:00</t>
  </si>
  <si>
    <t>2022-07-28 10:46:41.459000+00:00</t>
  </si>
  <si>
    <t>7/13/22</t>
  </si>
  <si>
    <t>GMC (1+3)- Renewal- 850 employees</t>
  </si>
  <si>
    <t>lead_7MXK1zew8KC0YGJqRYgayP2cslhR3X8RG7rIwHnon9d</t>
  </si>
  <si>
    <t>Madison World</t>
  </si>
  <si>
    <t>2022-04-28 12:38:40.142000+00:00</t>
  </si>
  <si>
    <t>2022-07-14 05:40:41.310000+00:00</t>
  </si>
  <si>
    <t>2021-11-17 01:30:31.988000+00:00</t>
  </si>
  <si>
    <t>2022-10-13 07:36:52.559000+00:00</t>
  </si>
  <si>
    <t>cont_owzRPLZ0Ul6t6EyVUeSpdylispXIha4NqYBkrQaWLxJ</t>
  </si>
  <si>
    <t>Nitya Vishwakarma</t>
  </si>
  <si>
    <t>lead_F0zNTTAZbLNGNrlU6v9O3JYaqclWM7z2uTAFZx2IQhm</t>
  </si>
  <si>
    <t>QSEAP</t>
  </si>
  <si>
    <t>2022-04-19 06:05:57.149000+00:00</t>
  </si>
  <si>
    <t>2022-07-14 05:52:18.006000+00:00</t>
  </si>
  <si>
    <t>2022-03-18 12:36:33.028000+00:00</t>
  </si>
  <si>
    <t>2022-08-01 06:50:51.849000+00:00</t>
  </si>
  <si>
    <t>cont_cydpOXMz1435boncCVrUPLYuZlX4tKKgsZWV7YOitHd</t>
  </si>
  <si>
    <t>Sunny Gurbani</t>
  </si>
  <si>
    <t>lead_943veGFdOWRL2lfBJwkcUVCfLrTOr82JJV0qaU5cVFL</t>
  </si>
  <si>
    <t>Marathwada Auto Components</t>
  </si>
  <si>
    <t>2022-07-12 09:59:13.232000+00:00</t>
  </si>
  <si>
    <t>2022-07-14 04:45:00.006000+00:00</t>
  </si>
  <si>
    <t>2021-07-09 10:53:20.849000+00:00</t>
  </si>
  <si>
    <t>2022-07-14 05:21:53.186000+00:00</t>
  </si>
  <si>
    <t>Sales Turnover Policy</t>
  </si>
  <si>
    <t>2022-07-12 10:00:39.871000+00:00</t>
  </si>
  <si>
    <t>2022-07-14 04:44:50.631000+00:00</t>
  </si>
  <si>
    <t>cont_SZLyWofp69t59G6SO6ocs810o1blQeVZ6QXgoPouzx7</t>
  </si>
  <si>
    <t>Pratibha Sharma</t>
  </si>
  <si>
    <t>Fresh- They want general estimate</t>
  </si>
  <si>
    <t>lead_ZxJVyEqeM0cR5Y7LSaE742QBzmm1uoMu9NBtylZbBG4</t>
  </si>
  <si>
    <t>Pierian</t>
  </si>
  <si>
    <t>2022-06-29 06:17:47.495000+00:00</t>
  </si>
  <si>
    <t>2022-07-14 05:23:10.429000+00:00</t>
  </si>
  <si>
    <t>2022-05-13 05:04:10.016000+00:00</t>
  </si>
  <si>
    <t>2022-08-10 12:45:32.909000+00:00</t>
  </si>
  <si>
    <t>Burglary</t>
  </si>
  <si>
    <t>2022-07-12 10:00:04.150000+00:00</t>
  </si>
  <si>
    <t>2022-07-14 04:44:42.495000+00:00</t>
  </si>
  <si>
    <t>2022-07-12 09:58:52.700000+00:00</t>
  </si>
  <si>
    <t>2022-07-14 04:44:11.920000+00:00</t>
  </si>
  <si>
    <t>Fire</t>
  </si>
  <si>
    <t>2022-07-12 09:59:41.541000+00:00</t>
  </si>
  <si>
    <t>2022-07-14 04:44:30.998000+00:00</t>
  </si>
  <si>
    <t>lead_qoGMGVmZztPdXqQrtivPFO5HWSW3kDPXMBfWJUmPw1y</t>
  </si>
  <si>
    <t>Narayana Group</t>
  </si>
  <si>
    <t>2022-06-17 06:29:58.403000+00:00</t>
  </si>
  <si>
    <t>2022-07-14 04:12:25.568000+00:00</t>
  </si>
  <si>
    <t>2022-06-16 11:19:02+00:00</t>
  </si>
  <si>
    <t>2022-06-16 11:21:53.381000+00:00</t>
  </si>
  <si>
    <t>2022-09-02 11:06:39.243000+00:00</t>
  </si>
  <si>
    <t>2022-07-12 09:58:30.046000+00:00</t>
  </si>
  <si>
    <t>2022-07-14 04:44:01.409000+00:00</t>
  </si>
  <si>
    <t>cont_bpI83vCK6QXTjdivT1rB5tsUSfY3H36Km4dceMUcIfS</t>
  </si>
  <si>
    <t>SHRADHA Borade</t>
  </si>
  <si>
    <t>lead_2Ttj1S5acBnYOo52VpE60kPheAujmfqX1j4vvzDjH9H</t>
  </si>
  <si>
    <t>Aera Technology</t>
  </si>
  <si>
    <t>2022-07-07 06:57:09.743000+00:00</t>
  </si>
  <si>
    <t>2022-07-14 04:10:18.076000+00:00</t>
  </si>
  <si>
    <t>2021-06-29 12:04:10+00:00</t>
  </si>
  <si>
    <t>Existing Account; Inbound</t>
  </si>
  <si>
    <t>2020-12-06 09:47:15.914000+00:00</t>
  </si>
  <si>
    <t>2022-09-16 10:47:30.990000+00:00</t>
  </si>
  <si>
    <t>2022-07-07 06:56:34.729000+00:00</t>
  </si>
  <si>
    <t>2022-07-14 04:10:08.100000+00:00</t>
  </si>
  <si>
    <t>lead_nTOKey27aUEaNDRJd4JoX8ma6LulQTbSKTyICcOMU9A</t>
  </si>
  <si>
    <t>Imaging EndPoints</t>
  </si>
  <si>
    <t>2022-03-07 11:13:25.789000+00:00</t>
  </si>
  <si>
    <t>2022-07-13 17:13:40.596000+00:00</t>
  </si>
  <si>
    <t>2022-02-23 14:03:56+00:00</t>
  </si>
  <si>
    <t>2022-02-23 14:04:21.978000+00:00</t>
  </si>
  <si>
    <t>2022-07-13 17:13:40.625000+00:00</t>
  </si>
  <si>
    <t>Client said we are not shortlisted as a broker</t>
  </si>
  <si>
    <t>lead_i51uc4jjLZ9uNEUteXSUEFifz2rnB01zTHMzYJF5bjQ</t>
  </si>
  <si>
    <t>Inspirisys</t>
  </si>
  <si>
    <t>2022-07-11 11:41:24.874000+00:00</t>
  </si>
  <si>
    <t>2022-07-13 15:02:32.322000+00:00</t>
  </si>
  <si>
    <t>2022-06-10 06:39:32.116000+00:00</t>
  </si>
  <si>
    <t>2022-09-30 10:12:27.230000+00:00</t>
  </si>
  <si>
    <t>cont_QzYQ22m1Dp2phFnwfOmbwVn2pJZdDD3kBFDNgp1u7At</t>
  </si>
  <si>
    <t>Mohan Singh</t>
  </si>
  <si>
    <t>lead_MklQDLHtMxB0neHK6TWefbwKbc5YHtSEVCSfmxxR2Ab</t>
  </si>
  <si>
    <t>Sterling and Wilson</t>
  </si>
  <si>
    <t>2022-05-05 09:56:42.285000+00:00</t>
  </si>
  <si>
    <t>2022-07-13 14:54:01.005000+00:00</t>
  </si>
  <si>
    <t>2021-11-17 01:29:55.309000+00:00</t>
  </si>
  <si>
    <t>2022-08-11 05:28:52.848000+00:00</t>
  </si>
  <si>
    <t>lead_BjHcWFZPfNifAfkocGoUZXFtxb1wfQRQLzfK8G2kMMP</t>
  </si>
  <si>
    <t>Mangalam Placement</t>
  </si>
  <si>
    <t>2022-05-16 08:41:18.615000+00:00</t>
  </si>
  <si>
    <t>2022-07-13 14:55:18.668000+00:00</t>
  </si>
  <si>
    <t>2022-05-10 10:08:56.741000+00:00</t>
  </si>
  <si>
    <t>2022-09-08 09:25:35.267000+00:00</t>
  </si>
  <si>
    <t>cont_93mJMUsXKoM3w8VpO6iBQkjd1AydjNKmx2u7sbjgLP6</t>
  </si>
  <si>
    <t>vijay roundel</t>
  </si>
  <si>
    <t>lead_KZqTPx4rnqzuIIMbxUzHXDcNfXIKgHpxEYbJ7SwrSG9</t>
  </si>
  <si>
    <t>SHRI L G HARIA MULTIPURPOSE SCHOOL</t>
  </si>
  <si>
    <t>2022-06-09 06:37:29.468000+00:00</t>
  </si>
  <si>
    <t>2022-07-13 14:54:51.733000+00:00</t>
  </si>
  <si>
    <t>2021-06-22 07:15:34.821000+00:00</t>
  </si>
  <si>
    <t>2022-09-30 10:12:26.863000+00:00</t>
  </si>
  <si>
    <t>cont_VsaY9gBW9t0VcMsd6vUGNCz3skTHm50Gj3KFeQhfczz</t>
  </si>
  <si>
    <t>Mousmi</t>
  </si>
  <si>
    <t>lead_prWclS2wYZQVNjHuM0b9usEoYfXqNdkwOPiBoN0xbCl</t>
  </si>
  <si>
    <t>Mailhem</t>
  </si>
  <si>
    <t>2022-06-09 06:51:30.240000+00:00</t>
  </si>
  <si>
    <t>2022-07-13 14:50:00.454000+00:00</t>
  </si>
  <si>
    <t>2021-05-08 15:00:04+00:00</t>
  </si>
  <si>
    <t>Employee Count 5</t>
  </si>
  <si>
    <t>2020-12-06 09:49:36.878000+00:00</t>
  </si>
  <si>
    <t>2022-09-30 10:12:21.792000+00:00</t>
  </si>
  <si>
    <t>cont_NNcuur9Xp2XCGMmMcVb5vBbFQoq8Oo1MzBWqfovQURM</t>
  </si>
  <si>
    <t>Ruthika Ramesh</t>
  </si>
  <si>
    <t>lead_rJkzB9zwn7c3ArqNXXWAtGOS04JheIBLDjFFbeccBAE</t>
  </si>
  <si>
    <t>ITT Digital(Fresh)</t>
  </si>
  <si>
    <t>2022-06-22 12:25:12.553000+00:00</t>
  </si>
  <si>
    <t>2022-07-13 14:31:18.242000+00:00</t>
  </si>
  <si>
    <t>2022-06-20 02:22:21.725000+00:00</t>
  </si>
  <si>
    <t>2022-09-16 11:24:18.587000+00:00</t>
  </si>
  <si>
    <t>2022-06-22 12:25:40.657000+00:00</t>
  </si>
  <si>
    <t>2022-07-13 14:31:24.131000+00:00</t>
  </si>
  <si>
    <t>cont_P9RkDBZOSLNRgkTfyei5b9CROekXnSelXv9QqtyRbfu</t>
  </si>
  <si>
    <t>Prince Kumar</t>
  </si>
  <si>
    <t>lead_VZg56lVqq8XgGwhyk7Q6HNCIRJACpsH3869sbjdqk6s</t>
  </si>
  <si>
    <t>UTTAM TOOLS INDIA</t>
  </si>
  <si>
    <t>2022-07-04 09:46:44.925000+00:00</t>
  </si>
  <si>
    <t>2022-07-13 14:29:13.380000+00:00</t>
  </si>
  <si>
    <t>2022-05-26 10:09:35.478000+00:00</t>
  </si>
  <si>
    <t>2022-08-27 07:39:27.648000+00:00</t>
  </si>
  <si>
    <t>cont_xLU79i7Dj6rKjPa2Ogn5dVuZkRdDzDabqeWlUwJYn3m</t>
  </si>
  <si>
    <t>Ameen</t>
  </si>
  <si>
    <t>lead_hr7zCqyRMWjSCQxNCZqevSApIg8kp0D8cnBJoKtqfPR</t>
  </si>
  <si>
    <t>PRGE(Fresh)</t>
  </si>
  <si>
    <t>2022-04-21 07:22:06.035000+00:00</t>
  </si>
  <si>
    <t>2022-07-13 14:29:37.586000+00:00</t>
  </si>
  <si>
    <t>2022-04-08 05:19:54+00:00</t>
  </si>
  <si>
    <t>2022-04-08 05:23:04.886000+00:00</t>
  </si>
  <si>
    <t>2022-07-13 14:29:37.642000+00:00</t>
  </si>
  <si>
    <t>2022-07-04 09:46:25.712000+00:00</t>
  </si>
  <si>
    <t>2022-07-13 14:29:06.211000+00:00</t>
  </si>
  <si>
    <t>cont_oluAK3vPFQRM7NKkdIVKycCM8MA381QHiq9tDzgAGUb</t>
  </si>
  <si>
    <t>Vrushali Ghag</t>
  </si>
  <si>
    <t>lead_MsqbGER4WJndviJeMpKyFH839CWAJOXsa3HMAtX3aUp</t>
  </si>
  <si>
    <t>Advenza (Fresh)</t>
  </si>
  <si>
    <t>2022-05-10 05:42:44.192000+00:00</t>
  </si>
  <si>
    <t>2022-07-13 14:27:38.848000+00:00</t>
  </si>
  <si>
    <t>2022-05-01 18:16:19.682000+00:00</t>
  </si>
  <si>
    <t>2022-08-04 12:01:49.918000+00:00</t>
  </si>
  <si>
    <t>2022-05-10 05:43:04.385000+00:00</t>
  </si>
  <si>
    <t>2022-07-13 14:27:45.293000+00:00</t>
  </si>
  <si>
    <t>2022-05-10 05:42:24.118000+00:00</t>
  </si>
  <si>
    <t>2022-07-13 14:27:51.092000+00:00</t>
  </si>
  <si>
    <t>cont_n0i9LSyWMojupoGp5izlTM9I2DD9tWDXk8pKaC8NC4H</t>
  </si>
  <si>
    <t>Neeta Singh</t>
  </si>
  <si>
    <t>lead_LpK1nGpUGs5mbJ4FXiUbMYMF1Jx9rAPcbtfKYxQttuT</t>
  </si>
  <si>
    <t>Sheraton Grand Pune</t>
  </si>
  <si>
    <t>2022-05-12 07:23:47.926000+00:00</t>
  </si>
  <si>
    <t>2022-07-13 14:24:36.995000+00:00</t>
  </si>
  <si>
    <t>2021-08-02 07:48:37.040000+00:00</t>
  </si>
  <si>
    <t>2022-08-03 05:34:05.178000+00:00</t>
  </si>
  <si>
    <t>2022-05-12 07:23:19.156000+00:00</t>
  </si>
  <si>
    <t>2022-07-13 14:24:30.181000+00:00</t>
  </si>
  <si>
    <t>cont_n4nCBHgmF36tGiE0VE8XrD4fWvQs5k4csvMgJxaa6WQ</t>
  </si>
  <si>
    <t>Yashwanth Salian</t>
  </si>
  <si>
    <t>lead_5qzvRmh40Cx35NYRhWW4skfTuKHyJhIcIPFu2igdPh6</t>
  </si>
  <si>
    <t>Blubirch</t>
  </si>
  <si>
    <t>2022-05-06 10:10:30.402000+00:00</t>
  </si>
  <si>
    <t>2022-07-13 14:23:28.875000+00:00</t>
  </si>
  <si>
    <t>2022-03-22 06:26:41.640000+00:00</t>
  </si>
  <si>
    <t>2022-07-13 14:23:28.922000+00:00</t>
  </si>
  <si>
    <t>cont_WnyXKrH99gIwJ7ts2DnYFASKs9vtfvwVc7eedlQYQYN</t>
  </si>
  <si>
    <t>Bindu Varma</t>
  </si>
  <si>
    <t>lead_gofW2VcfqPtDlHo3sUXTeYyY47EldvokBZPsWiE7AY7</t>
  </si>
  <si>
    <t>Avanze</t>
  </si>
  <si>
    <t>2022-05-23 09:39:40.807000+00:00</t>
  </si>
  <si>
    <t>2022-07-13 14:20:38.642000+00:00</t>
  </si>
  <si>
    <t>2021-10-04 17:05:47.237000+00:00</t>
  </si>
  <si>
    <t>2022-07-13 14:20:38.672000+00:00</t>
  </si>
  <si>
    <t>2022-05-06 10:10:05.757000+00:00</t>
  </si>
  <si>
    <t>2022-07-13 14:23:19.980000+00:00</t>
  </si>
  <si>
    <t>2022-05-23 09:39:12.994000+00:00</t>
  </si>
  <si>
    <t>2022-07-13 14:20:31.549000+00:00</t>
  </si>
  <si>
    <t>GTL for All the employees</t>
  </si>
  <si>
    <t>lead_1djRFON9fkQi2ixQKGqg0VxRxpjQuPbODVkabPUkzmU</t>
  </si>
  <si>
    <t>Kasyap Sweetners(fresh)</t>
  </si>
  <si>
    <t>2022-05-06 11:18:29.318000+00:00</t>
  </si>
  <si>
    <t>2022-07-13 13:20:25.902000+00:00</t>
  </si>
  <si>
    <t>2022-05-06 11:07:17.476000+00:00</t>
  </si>
  <si>
    <t>2022-10-20 10:20:56.979000+00:00</t>
  </si>
  <si>
    <t>cont_VGyRSF0gyMeydxCPwPcvv5N2hkpkcag5faPSDcMjaUX</t>
  </si>
  <si>
    <t>Vinayakumar</t>
  </si>
  <si>
    <t>WC Policy for employees</t>
  </si>
  <si>
    <t>2022-05-06 11:16:55.090000+00:00</t>
  </si>
  <si>
    <t>2022-07-13 13:20:10.218000+00:00</t>
  </si>
  <si>
    <t>WC Policy for contractual employees</t>
  </si>
  <si>
    <t>2022-05-06 11:17:27.015000+00:00</t>
  </si>
  <si>
    <t>2022-07-13 13:20:18.884000+00:00</t>
  </si>
  <si>
    <t>cont_EPS7yzeKlJRc6jYKAF4YJx2anvnOLV3PCKRKduFsrpd</t>
  </si>
  <si>
    <t>Malahar</t>
  </si>
  <si>
    <t>lead_BnMcvINbOk5fbNKTqffMY7ym34bIHxHoTKELZLtXTU0</t>
  </si>
  <si>
    <t>Spectra Dyes and Chemicals</t>
  </si>
  <si>
    <t>2022-05-05 12:56:48.723000+00:00</t>
  </si>
  <si>
    <t>2022-07-13 13:19:11.512000+00:00</t>
  </si>
  <si>
    <t>2022-05-05 06:49:22.908000+00:00</t>
  </si>
  <si>
    <t>2022-07-13 13:19:11.544000+00:00</t>
  </si>
  <si>
    <t>GTL - Fresh policy</t>
  </si>
  <si>
    <t>2022-05-05 12:53:44.103000+00:00</t>
  </si>
  <si>
    <t>2022-07-13 13:19:03.971000+00:00</t>
  </si>
  <si>
    <t>GMC policy - Fresh for around 100 employees.</t>
  </si>
  <si>
    <t>2022-05-06 11:16:08.328000+00:00</t>
  </si>
  <si>
    <t>2022-07-13 13:19:25.852000+00:00</t>
  </si>
  <si>
    <t>cont_EM85kvg0KbeInmQnrD2KEHyoY2fu27T70x8iQ1k9cAN</t>
  </si>
  <si>
    <t>Harish Shetty</t>
  </si>
  <si>
    <t>GPA - Discussion</t>
  </si>
  <si>
    <t>lead_WmmTJvQavk0H2skYXFlYv9WcGTLs3zE898bW3mHItw8</t>
  </si>
  <si>
    <t>Mapra Laboratories Pvt. Ltd.</t>
  </si>
  <si>
    <t>2022-05-11 09:27:21.096000+00:00</t>
  </si>
  <si>
    <t>2022-07-13 13:18:25.572000+00:00</t>
  </si>
  <si>
    <t>2022-02-15 08:53:00.737000+00:00</t>
  </si>
  <si>
    <t>2022-07-13 13:18:25.602000+00:00</t>
  </si>
  <si>
    <t>GMC - fresh policy</t>
  </si>
  <si>
    <t>2022-05-05 12:52:33.385000+00:00</t>
  </si>
  <si>
    <t>2022-07-13 13:18:56.280000+00:00</t>
  </si>
  <si>
    <t>GTL - Discussion</t>
  </si>
  <si>
    <t>2022-05-11 09:26:34.737000+00:00</t>
  </si>
  <si>
    <t>2022-07-13 13:18:14.277000+00:00</t>
  </si>
  <si>
    <t>lead_iZVyL4cXV9ZUhVp2xDBXciwPvs3woQ7a7wQK76PNDnh</t>
  </si>
  <si>
    <t>iNurture Education Solutions Pvt. Ltd.</t>
  </si>
  <si>
    <t>2022-05-20 10:42:39.981000+00:00</t>
  </si>
  <si>
    <t>2022-07-13 13:12:18.539000+00:00</t>
  </si>
  <si>
    <t>Education; Professional Services</t>
  </si>
  <si>
    <t>2022-05-17 16:02:46.942000+00:00</t>
  </si>
  <si>
    <t>2022-10-19 01:44:04.383000+00:00</t>
  </si>
  <si>
    <t>lead_ksPBSOhjrqp14HQyLIvI8ws7MxKwQrmPMkJF90d9tOY</t>
  </si>
  <si>
    <t>Maass Flange India Pvt. Ltd</t>
  </si>
  <si>
    <t>2022-07-11 07:16:51.696000+00:00</t>
  </si>
  <si>
    <t>2022-07-13 13:12:58.891000+00:00</t>
  </si>
  <si>
    <t>2021-09-27 18:06:29.230000+00:00</t>
  </si>
  <si>
    <t>2022-10-10 04:53:35.824000+00:00</t>
  </si>
  <si>
    <t>lead_9vxpoFTtQlT11gUk4ZnV5jHoF3jXbDsJGb6o5UxNpS4</t>
  </si>
  <si>
    <t>Desynova</t>
  </si>
  <si>
    <t>2022-06-06 09:13:00.612000+00:00</t>
  </si>
  <si>
    <t>2022-07-13 13:11:54.731000+00:00</t>
  </si>
  <si>
    <t>2021-12-09 09:17:44.960000+00:00</t>
  </si>
  <si>
    <t>2022-09-08 10:27:44.576000+00:00</t>
  </si>
  <si>
    <t>cont_98Hvn6eOmjZ60EfiJvbvaWQVQiMebMnVsNMv7Zgwh43</t>
  </si>
  <si>
    <t>Lingaraj</t>
  </si>
  <si>
    <t>GMC - Renewal; Employee only 2 lakhs sum insured policy; Sister company</t>
  </si>
  <si>
    <t>lead_LRxx6yJ4iJwDHBhLsMKjUmnsBz4E8LSXsdWleKmkSwe</t>
  </si>
  <si>
    <t>LCI</t>
  </si>
  <si>
    <t>2022-06-28 04:58:01.829000+00:00</t>
  </si>
  <si>
    <t>2022-07-13 13:11:05.147000+00:00</t>
  </si>
  <si>
    <t>2022-04-03 18:10:54.052000+00:00</t>
  </si>
  <si>
    <t>2022-09-19 07:32:53.644000+00:00</t>
  </si>
  <si>
    <t>GPA - Renewal Sister company</t>
  </si>
  <si>
    <t>2022-06-28 04:58:33.994000+00:00</t>
  </si>
  <si>
    <t>2022-07-13 13:11:15.165000+00:00</t>
  </si>
  <si>
    <t>GPA - Renewal Load controls</t>
  </si>
  <si>
    <t>2022-06-28 04:55:29.517000+00:00</t>
  </si>
  <si>
    <t>2022-07-13 13:10:54.544000+00:00</t>
  </si>
  <si>
    <t>GMC - Renewal; Employee only 2 lakhs sum insured policy; Load controls</t>
  </si>
  <si>
    <t>2022-06-28 04:54:37.355000+00:00</t>
  </si>
  <si>
    <t>2022-07-13 13:10:45.951000+00:00</t>
  </si>
  <si>
    <t>lead_sEGn0mJ3AS6G6Qp6wR7fUdskLESL2dSS4pzxS10cGHC</t>
  </si>
  <si>
    <t>Trans Continental</t>
  </si>
  <si>
    <t>2022-06-20 12:27:10.286000+00:00</t>
  </si>
  <si>
    <t>2022-07-13 13:05:21.845000+00:00</t>
  </si>
  <si>
    <t>2021-11-17 01:30:09.833000+00:00</t>
  </si>
  <si>
    <t>2022-07-13 13:05:21.884000+00:00</t>
  </si>
  <si>
    <t>lead_j9F1z2e3L58kqOjr2guESU8UIPvu634yv7TQmHTGYSd</t>
  </si>
  <si>
    <t>roopkumarram@gmail.com</t>
  </si>
  <si>
    <t>2022-07-07 12:10:22.671000+00:00</t>
  </si>
  <si>
    <t>2022-07-13 13:07:05.314000+00:00</t>
  </si>
  <si>
    <t>2021-05-23 14:43:16+00:00</t>
  </si>
  <si>
    <t>2021-05-23 14:45:54.596000+00:00</t>
  </si>
  <si>
    <t>2022-07-13 13:07:05.354000+00:00</t>
  </si>
  <si>
    <t>2022-06-20 12:25:45.123000+00:00</t>
  </si>
  <si>
    <t>2022-07-13 13:05:13.872000+00:00</t>
  </si>
  <si>
    <t>Parental policy</t>
  </si>
  <si>
    <t>2022-05-13 12:59:22.428000+00:00</t>
  </si>
  <si>
    <t>2022-07-13 13:03:46.938000+00:00</t>
  </si>
  <si>
    <t>2022-05-13 12:59:46.515000+00:00</t>
  </si>
  <si>
    <t>2022-07-13 13:04:13.483000+00:00</t>
  </si>
  <si>
    <t>2022-05-13 12:58:48.990000+00:00</t>
  </si>
  <si>
    <t>2022-07-13 13:03:39.095000+00:00</t>
  </si>
  <si>
    <t>lead_kkRpb6NaYpadpjKt7uhhUD19rKCnwwDgP57B5uw3Yoq</t>
  </si>
  <si>
    <t>Grahpx SIS ( Interested in Loop App )</t>
  </si>
  <si>
    <t>2022-06-24 08:28:17.525000+00:00</t>
  </si>
  <si>
    <t>2022-07-13 13:02:01.410000+00:00</t>
  </si>
  <si>
    <t>2022-02-24 16:20:20.972000+00:00</t>
  </si>
  <si>
    <t>2022-10-10 09:00:29.008000+00:00</t>
  </si>
  <si>
    <t>2022-06-24 08:28:00.211000+00:00</t>
  </si>
  <si>
    <t>2022-07-13 13:01:53.901000+00:00</t>
  </si>
  <si>
    <t>lead_qBPHDspX66yKvaOw9KvWjqA4amYf0IERSWmyxBRSNae</t>
  </si>
  <si>
    <t>Xotik Frujus Pvt Ltd</t>
  </si>
  <si>
    <t>2022-07-08 09:20:46.174000+00:00</t>
  </si>
  <si>
    <t>2022-07-13 12:59:52.341000+00:00</t>
  </si>
  <si>
    <t>2022-04-03 18:48:14.591000+00:00</t>
  </si>
  <si>
    <t>2022-09-30 10:12:27.877000+00:00</t>
  </si>
  <si>
    <t>2022-07-08 09:21:04.393000+00:00</t>
  </si>
  <si>
    <t>2022-07-13 12:59:57.418000+00:00</t>
  </si>
  <si>
    <t>cont_UAMSb0cs0u6L6hH5shgfdAMZtFTmHFTSA1xcZn6Zx4h</t>
  </si>
  <si>
    <t>Sridhar Bharadwaj</t>
  </si>
  <si>
    <t>lead_94FGnvALyPIhX4FUn7ecV87SEaTlzCixVn5dEfSxGfS</t>
  </si>
  <si>
    <t>J.B.Chemicals &amp; Pharmaceuticals Ltd.</t>
  </si>
  <si>
    <t>2022-05-26 07:36:14.193000+00:00</t>
  </si>
  <si>
    <t>2022-07-13 13:01:23.417000+00:00</t>
  </si>
  <si>
    <t>2022-04-20 09:59:40.533000+00:00</t>
  </si>
  <si>
    <t>2022-10-13 07:43:13.331000+00:00</t>
  </si>
  <si>
    <t>cont_aQd0W82x9dScyZNBEyJGnYa6hS6AQlUgDeyQicmTMqQ</t>
  </si>
  <si>
    <t>Deepak Barai</t>
  </si>
  <si>
    <t>lead_Ih3cZsclwd13C1aHpuJMJd4Y7Ej09OvBRjeJPKy546M</t>
  </si>
  <si>
    <t>Aurum Trans Solutions Private Limited</t>
  </si>
  <si>
    <t>2022-05-24 11:58:17.008000+00:00</t>
  </si>
  <si>
    <t>2022-07-13 12:59:00.173000+00:00</t>
  </si>
  <si>
    <t>2022-05-20 10:01:31.313000+00:00</t>
  </si>
  <si>
    <t>2022-08-25 10:06:26.940000+00:00</t>
  </si>
  <si>
    <t>cont_cIZBTjQfBHZXuTYmXK7OVOlj5BIOwtntn4n2epxXGQh</t>
  </si>
  <si>
    <t>Pournima Vaidya</t>
  </si>
  <si>
    <t>lead_dzV6bMhstuoR5p4D7vyE3P7gkQGIFLB5bhHNNpx675Z</t>
  </si>
  <si>
    <t>Bizsolindia Services Pvt. ltd.</t>
  </si>
  <si>
    <t>2022-05-20 11:08:30.312000+00:00</t>
  </si>
  <si>
    <t>2022-07-13 12:59:33.374000+00:00</t>
  </si>
  <si>
    <t>2020-12-06 09:55:45.707000+00:00</t>
  </si>
  <si>
    <t>2022-07-13 12:59:33.415000+00:00</t>
  </si>
  <si>
    <t>2022-05-24 11:57:46.055000+00:00</t>
  </si>
  <si>
    <t>2022-07-13 12:58:55.552000+00:00</t>
  </si>
  <si>
    <t>Cannot get through</t>
  </si>
  <si>
    <t>lead_kCaYCnNGoH4mdhTYP5AOc6OcdfNA786UB9XtEzvCBrp</t>
  </si>
  <si>
    <t>hr@adrianseglobal.com</t>
  </si>
  <si>
    <t>2022-06-22 11:46:18.563000+00:00</t>
  </si>
  <si>
    <t>2022-07-13 12:56:24.586000+00:00</t>
  </si>
  <si>
    <t>2021-10-09 10:18:42.535000+00:00</t>
  </si>
  <si>
    <t>2022-07-18 08:17:39.043000+00:00</t>
  </si>
  <si>
    <t>cont_chH0rPP78GQjisSc1exId2MMRmEJgHpgDZiC0vXgLab</t>
  </si>
  <si>
    <t>Devendra Raut</t>
  </si>
  <si>
    <t>lead_peVwh9AdBOGSUrkGC61tuYKOIRON4eQjQg9RNmyGfMT</t>
  </si>
  <si>
    <t>Mansukhbhai Kothari National School (Fresh)</t>
  </si>
  <si>
    <t>2022-06-20 09:21:59.177000+00:00</t>
  </si>
  <si>
    <t>2022-07-13 12:56:51.528000+00:00</t>
  </si>
  <si>
    <t>2022-06-16 14:10:15.304000+00:00</t>
  </si>
  <si>
    <t>2022-10-10 10:07:33.235000+00:00</t>
  </si>
  <si>
    <t>2022-06-20 09:21:44.057000+00:00</t>
  </si>
  <si>
    <t>2022-07-13 12:56:46.327000+00:00</t>
  </si>
  <si>
    <t>2022-02-03 12:25:41.470000+00:00</t>
  </si>
  <si>
    <t>2022-07-13 12:50:28.799000+00:00</t>
  </si>
  <si>
    <t>cont_nbWMK6hjIyttc2SV4riOV8A7oVeheHUQXoed1OvkGvX</t>
  </si>
  <si>
    <t>Vidhi Tandon</t>
  </si>
  <si>
    <t>lead_l4W1leofE5c0PwZM2Ao1oy2aa4e2Su8bhDuScNpZjWb</t>
  </si>
  <si>
    <t>Intuz (fresh GMC)</t>
  </si>
  <si>
    <t>2022-06-27 09:41:47.579000+00:00</t>
  </si>
  <si>
    <t>2022-07-13 12:52:32.301000+00:00</t>
  </si>
  <si>
    <t>2022-06-25 03:11:09.507000+00:00</t>
  </si>
  <si>
    <t>2022-07-25 09:15:13.812000+00:00</t>
  </si>
  <si>
    <t>2022-06-22 11:46:36.246000+00:00</t>
  </si>
  <si>
    <t>2022-07-13 12:56:13.876000+00:00</t>
  </si>
  <si>
    <t>cont_bwaYlQrTKHKEJMllIz8wkYmqwr7C0PJQWK6srSuVVAk</t>
  </si>
  <si>
    <t>Anuradha</t>
  </si>
  <si>
    <t>lead_e9a2ArjJOjmyjjJM6HqgHoWwz1TFMfy24ieUgYUQZ5e</t>
  </si>
  <si>
    <t>iBus Networks &amp; Infrastructure</t>
  </si>
  <si>
    <t>2022-05-24 11:14:36.783000+00:00</t>
  </si>
  <si>
    <t>2022-07-13 12:50:10.142000+00:00</t>
  </si>
  <si>
    <t>2022-02-04 11:11:18.186000+00:00</t>
  </si>
  <si>
    <t>2022-09-05 12:05:38.489000+00:00</t>
  </si>
  <si>
    <t>2022-05-24 11:14:56.263000+00:00</t>
  </si>
  <si>
    <t>2022-07-13 12:50:16.264000+00:00</t>
  </si>
  <si>
    <t>2022-06-09 10:27:38.413000+00:00</t>
  </si>
  <si>
    <t>2022-07-13 12:48:35.271000+00:00</t>
  </si>
  <si>
    <t>cont_Qg54yElIE72VBl3gDfv20dr0UgaKif91IG6jSfsFTeE</t>
  </si>
  <si>
    <t>Shreevidhya S</t>
  </si>
  <si>
    <t>lead_7nR3pCmMHvXjENU7wedgyMqWYAPKFy13abMRPM2BgLV</t>
  </si>
  <si>
    <t>Intertrust Group</t>
  </si>
  <si>
    <t>2022-05-16 05:25:08.163000+00:00</t>
  </si>
  <si>
    <t>2022-07-13 11:45:25.636000+00:00</t>
  </si>
  <si>
    <t>2022-04-01 06:51:42.606000+00:00</t>
  </si>
  <si>
    <t>2022-09-29 11:48:49.781000+00:00</t>
  </si>
  <si>
    <t>2022-05-16 05:24:46.804000+00:00</t>
  </si>
  <si>
    <t>2022-07-13 11:45:19.396000+00:00</t>
  </si>
  <si>
    <t>cont_el3AOunVvIe3k49WztRW6JfAs5xV0zGjB7VEfZOTZpd</t>
  </si>
  <si>
    <t>Utkarsha Narwade</t>
  </si>
  <si>
    <t>lead_lEdArfEomYth1Jz8R2a0y6sKfjXtIlL492kbRj5mGCl</t>
  </si>
  <si>
    <t>Paktolus Solutions LLC</t>
  </si>
  <si>
    <t>2022-05-06 05:32:23.889000+00:00</t>
  </si>
  <si>
    <t>2022-07-13 12:42:59.775000+00:00</t>
  </si>
  <si>
    <t>2022-05-02 12:28:32.564000+00:00</t>
  </si>
  <si>
    <t>2022-08-02 11:56:40.078000+00:00</t>
  </si>
  <si>
    <t>lead_P7A7bMIl8LkjFl5QyUQkp1WP66iqcffRXihNWBupEW8</t>
  </si>
  <si>
    <t>Biopetroclean</t>
  </si>
  <si>
    <t>2022-05-25 06:56:56.194000+00:00</t>
  </si>
  <si>
    <t>2022-07-13 11:40:48.068000+00:00</t>
  </si>
  <si>
    <t>2021-12-27 10:55:36.095000+00:00</t>
  </si>
  <si>
    <t>2022-07-15 11:14:16.351000+00:00</t>
  </si>
  <si>
    <t>cont_gSHbHV11HM7cLUjbvrFnyJ5hkOuExs8E4oN1VcysJjG</t>
  </si>
  <si>
    <t>Roby John varghese</t>
  </si>
  <si>
    <t>fresh parental policy</t>
  </si>
  <si>
    <t>2022-06-06 07:50:26.553000+00:00</t>
  </si>
  <si>
    <t>2022-07-13 11:42:02.227000+00:00</t>
  </si>
  <si>
    <t>2022-05-16 05:24:28.154000+00:00</t>
  </si>
  <si>
    <t>2022-07-13 11:45:12.305000+00:00</t>
  </si>
  <si>
    <t>2022-06-06 07:49:55.345000+00:00</t>
  </si>
  <si>
    <t>2022-07-13 11:39:31.163000+00:00</t>
  </si>
  <si>
    <t>2022-06-06 06:43:18.841000+00:00</t>
  </si>
  <si>
    <t>2022-07-13 11:39:12.425000+00:00</t>
  </si>
  <si>
    <t>2022-06-06 07:49:04.691000+00:00</t>
  </si>
  <si>
    <t>2022-07-13 11:39:22.741000+00:00</t>
  </si>
  <si>
    <t>cont_MJqJowuUQbBpPYzGhwCE4xoH6YRS2dOoQHu8CBCCcGN</t>
  </si>
  <si>
    <t>Rahmat</t>
  </si>
  <si>
    <t>Too late to quote</t>
  </si>
  <si>
    <t>lead_imTeZ5pZlCuxauI8K0p3hnORFA5kewCePMkOaSJ2UE6</t>
  </si>
  <si>
    <t>GC India Dental</t>
  </si>
  <si>
    <t>2022-07-12 12:19:16.289000+00:00</t>
  </si>
  <si>
    <t>2022-07-13 11:18:02.994000+00:00</t>
  </si>
  <si>
    <t>2022-07-12 04:11:46.998000+00:00</t>
  </si>
  <si>
    <t>2022-09-15 09:51:37.496000+00:00</t>
  </si>
  <si>
    <t>Parents - Too late to quote</t>
  </si>
  <si>
    <t>2022-07-12 12:21:32.896000+00:00</t>
  </si>
  <si>
    <t>2022-07-13 11:18:35.329000+00:00</t>
  </si>
  <si>
    <t>parents policy</t>
  </si>
  <si>
    <t>2022-07-12 12:20:13.133000+00:00</t>
  </si>
  <si>
    <t>2022-07-13 11:18:10.271000+00:00</t>
  </si>
  <si>
    <t>cont_mLfUQLOmuesknyCWRtuwziFVF7b3MKJO2qHTLBRTcqh</t>
  </si>
  <si>
    <t>Dhaval kapadia</t>
  </si>
  <si>
    <t>lead_wY0h4mx8AV2ZPsqSLbc5qoKpkmRz7A6vLfQxQMMrWfY</t>
  </si>
  <si>
    <t>THE PARTHENON GROUP INDIA LLC</t>
  </si>
  <si>
    <t>2022-05-13 11:24:48.343000+00:00</t>
  </si>
  <si>
    <t>2022-07-13 11:01:44.389000+00:00</t>
  </si>
  <si>
    <t>2021-11-18 08:11:12.714000+00:00</t>
  </si>
  <si>
    <t>2022-08-27 07:09:46.188000+00:00</t>
  </si>
  <si>
    <t>cont_aNKP4GSINbakciNAXOza32dImqOdwkRzCSmRO8b2y2h</t>
  </si>
  <si>
    <t>Vikram Raut</t>
  </si>
  <si>
    <t>lead_5LBn1lNyHESVePR3Z4MPagNE2y05lH03LyY1NAIu2PA</t>
  </si>
  <si>
    <t>Crystal Auto</t>
  </si>
  <si>
    <t>2022-04-27 05:00:05.079000+00:00</t>
  </si>
  <si>
    <t>2022-07-13 11:03:13.247000+00:00</t>
  </si>
  <si>
    <t>2022-03-28 09:07:25.580000+00:00</t>
  </si>
  <si>
    <t>2022-09-19 09:41:50.469000+00:00</t>
  </si>
  <si>
    <t>2022-05-13 11:24:29.632000+00:00</t>
  </si>
  <si>
    <t>2022-07-13 11:01:37.479000+00:00</t>
  </si>
  <si>
    <t>lead_gL4mi3lQbSZZBejz3pRsjvyMcxHyzWfnlZBJBtQqLei</t>
  </si>
  <si>
    <t>jyoti.k@nexapp.co.in</t>
  </si>
  <si>
    <t>2022-05-18 08:39:49.358000+00:00</t>
  </si>
  <si>
    <t>2022-07-13 09:18:26.403000+00:00</t>
  </si>
  <si>
    <t>2021-09-16 05:51:37.268000+00:00</t>
  </si>
  <si>
    <t>2022-09-09 10:19:35.901000+00:00</t>
  </si>
  <si>
    <t>cont_as6cYTY7OHADAQXl6A4ywwhiPSbcuOPkUdXv8cRxzyU</t>
  </si>
  <si>
    <t>Baleshwar Pandey</t>
  </si>
  <si>
    <t>lead_Ak5uBZpf3Q118J8Gn3W2BNW40BNGs1a06lKskzNC5Me</t>
  </si>
  <si>
    <t>VISION BEYOND RESOURCES INDIA PRIVATE LIMITED</t>
  </si>
  <si>
    <t>2022-06-22 05:21:32.576000+00:00</t>
  </si>
  <si>
    <t>2022-07-13 09:43:41.254000+00:00</t>
  </si>
  <si>
    <t>2022-03-07 17:01:16.053000+00:00</t>
  </si>
  <si>
    <t>2022-10-18 04:56:17.468000+00:00</t>
  </si>
  <si>
    <t>lead_C08LOA5eNpwFXywCGKdLvSypm1FIFR55oMjZwZQUg1c</t>
  </si>
  <si>
    <t>Autoprint Machinery Manufacturers</t>
  </si>
  <si>
    <t>2022-06-22 06:44:43.636000+00:00</t>
  </si>
  <si>
    <t>2022-07-13 10:58:27.990000+00:00</t>
  </si>
  <si>
    <t>2022-05-11 05:16:13.031000+00:00</t>
  </si>
  <si>
    <t>2022-07-13 10:58:28.021000+00:00</t>
  </si>
  <si>
    <t>cont_kmJfNQqdHYLIKonSRlKWx8OWRJCwGhJ7oxfHivh7fOj</t>
  </si>
  <si>
    <t>Vinod Shinde</t>
  </si>
  <si>
    <t>GPA - Renewal in September</t>
  </si>
  <si>
    <t>lead_ivCsLWcVR1FBbV4JRmED9cctRryoDzbF0Rp8do0oH2A</t>
  </si>
  <si>
    <t>Avendus</t>
  </si>
  <si>
    <t>2022-06-09 06:07:20.458000+00:00</t>
  </si>
  <si>
    <t>2022-07-13 08:26:53.912000+00:00</t>
  </si>
  <si>
    <t>2021-04-20 04:58:30.541000+00:00</t>
  </si>
  <si>
    <t>2022-09-29 07:40:00.234000+00:00</t>
  </si>
  <si>
    <t>cont_u8eQlcXw3Gqi5Xa5lSr3QVdyELmbRk7v41zXyU5Rbzy</t>
  </si>
  <si>
    <t>Bhaskar Behere</t>
  </si>
  <si>
    <t>lead_3NPPREpnXy9NhbIh1oNA3azR17e9zCNf4v7cU0Rf8wj</t>
  </si>
  <si>
    <t>Dr. Bhanushali Hospital</t>
  </si>
  <si>
    <t>2022-06-27 09:14:54.058000+00:00</t>
  </si>
  <si>
    <t>2022-07-13 07:44:33.420000+00:00</t>
  </si>
  <si>
    <t>2022-06-10 16:19:34.608000+00:00</t>
  </si>
  <si>
    <t>2022-08-12 11:44:39.929000+00:00</t>
  </si>
  <si>
    <t>2022-06-22 03:37:41.671000+00:00</t>
  </si>
  <si>
    <t>2022-07-13 08:26:38.940000+00:00</t>
  </si>
  <si>
    <t>cont_TTfhDDqNa52T1m3okZs1dA0k4uel4NsauXyDfTwPaIA</t>
  </si>
  <si>
    <t>saranya.karthik@anjusoftware.com</t>
  </si>
  <si>
    <t>They have been taking longer than expected time to get back with the approval. When contacted HR doesnt have any logical reason for the delay.</t>
  </si>
  <si>
    <t>lead_38TYlEydnj4cUBFy1LGqE3bXqd3KEl345laqdO2xZZV</t>
  </si>
  <si>
    <t>Anju Software</t>
  </si>
  <si>
    <t>2022-03-16 05:38:24.963000+00:00</t>
  </si>
  <si>
    <t>2022-07-13 06:50:12.118000+00:00</t>
  </si>
  <si>
    <t>2022-01-27 08:28:04.229000+00:00</t>
  </si>
  <si>
    <t>2022-09-05 05:33:37.388000+00:00</t>
  </si>
  <si>
    <t>GMC-FRESH Si- 3lacs and 5 lacs Maternity-No RR- 2%-4% Ambulance-2k Client has not been responsive for a long time . HR doesnt answer the call nor has she replied back over the shared proposal.</t>
  </si>
  <si>
    <t>lead_aodCpk7M8sBMmfyV84GdVbXr5AVAfV8Vi6Ztrn8qbfQ</t>
  </si>
  <si>
    <t>Chemtek (Fresh)</t>
  </si>
  <si>
    <t>2022-04-18 06:43:23.346000+00:00</t>
  </si>
  <si>
    <t>2022-07-13 06:53:19.875000+00:00</t>
  </si>
  <si>
    <t>2022-02-14 05:31:33+00:00</t>
  </si>
  <si>
    <t>2021-08-30 05:37:51.968000+00:00</t>
  </si>
  <si>
    <t>2022-07-15 13:02:28.876000+00:00</t>
  </si>
  <si>
    <t>cont_o52VVnpih1nOGXbvjnt2V3a07Ht2okU5A8pjllfclj0</t>
  </si>
  <si>
    <t>Tejashree</t>
  </si>
  <si>
    <t>lead_jfuZioSZdziZD6DdJXNHpJtOwoWl1E95Imhm27C2T2A</t>
  </si>
  <si>
    <t>Odex India Solutions</t>
  </si>
  <si>
    <t>2022-06-06 09:20:28.287000+00:00</t>
  </si>
  <si>
    <t>2022-07-13 07:22:32.244000+00:00</t>
  </si>
  <si>
    <t>Banking &amp; Finance; IT Services &amp; IT Consulting</t>
  </si>
  <si>
    <t>2021-12-23 08:11:27.873000+00:00</t>
  </si>
  <si>
    <t>2022-10-10 02:52:58.165000+00:00</t>
  </si>
  <si>
    <t>GPA - Staff</t>
  </si>
  <si>
    <t>lead_ixnuzONEg5Gs5tr0tUxwIIFm6y9swjhtkoMWrsTrf7K</t>
  </si>
  <si>
    <t>Isgec Hitachi Zosen</t>
  </si>
  <si>
    <t>2022-07-04 09:11:50.843000+00:00</t>
  </si>
  <si>
    <t>2022-07-13 06:13:05.559000+00:00</t>
  </si>
  <si>
    <t>Bharuch</t>
  </si>
  <si>
    <t>2022-03-20 10:55:01+00:00</t>
  </si>
  <si>
    <t>user_FkSWcqjfeTqoo0NaiDWgDVeXoui6YtIDYPZVOCd1cwP</t>
  </si>
  <si>
    <t>2021-12-15 09:54:14.640000+00:00</t>
  </si>
  <si>
    <t>2022-07-13 06:13:05.589000+00:00</t>
  </si>
  <si>
    <t>lead_iHApfv6JU78o9VaHNXcZMgjBHx1eb14REfn2e1I9NQi</t>
  </si>
  <si>
    <t>Palash Ventures</t>
  </si>
  <si>
    <t>2022-05-05 09:29:22.993000+00:00</t>
  </si>
  <si>
    <t>2022-07-13 06:20:57.432000+00:00</t>
  </si>
  <si>
    <t>2021-12-23 08:11:25.807000+00:00</t>
  </si>
  <si>
    <t>2022-10-12 04:39:07.428000+00:00</t>
  </si>
  <si>
    <t>GPA - Workmen</t>
  </si>
  <si>
    <t>2022-07-04 09:12:20.130000+00:00</t>
  </si>
  <si>
    <t>2022-07-13 06:12:54.369000+00:00</t>
  </si>
  <si>
    <t>cont_7kf9Gyd1CMdSWfgHSbDHBRfZJkSVHNOCiXe75dW3Spa</t>
  </si>
  <si>
    <t>amar0303jadhav@gmail.com</t>
  </si>
  <si>
    <t>lead_ibbAhuTVuOyVCweKcHCEpCe2ye1V7ruOEgQn9wvx64b</t>
  </si>
  <si>
    <t>Hindustan Feeds</t>
  </si>
  <si>
    <t>2022-05-05 11:59:07.146000+00:00</t>
  </si>
  <si>
    <t>2022-07-13 05:25:08.355000+00:00</t>
  </si>
  <si>
    <t>2022-03-20 08:57:30.551000+00:00</t>
  </si>
  <si>
    <t>2022-07-13 05:25:08.386000+00:00</t>
  </si>
  <si>
    <t>WC for workmen</t>
  </si>
  <si>
    <t>2022-07-04 09:13:00.850000+00:00</t>
  </si>
  <si>
    <t>2022-07-13 06:12:42.975000+00:00</t>
  </si>
  <si>
    <t>2022-05-05 11:58:37.130000+00:00</t>
  </si>
  <si>
    <t>2022-07-13 05:24:59.593000+00:00</t>
  </si>
  <si>
    <t>lead_vcg86bdnKi0gno9eOHY9qINkkx6cJsAhC6hKNsu3ipj</t>
  </si>
  <si>
    <t>Tarento</t>
  </si>
  <si>
    <t>2022-06-23 05:46:43.722000+00:00</t>
  </si>
  <si>
    <t>2022-07-13 03:09:35.229000+00:00</t>
  </si>
  <si>
    <t>2022-04-18 02:02:43.484000+00:00</t>
  </si>
  <si>
    <t>2022-09-08 10:34:32.739000+00:00</t>
  </si>
  <si>
    <t>2022-05-05 11:57:45.963000+00:00</t>
  </si>
  <si>
    <t>2022-07-13 05:24:49.889000+00:00</t>
  </si>
  <si>
    <t>2022-06-23 05:47:56.255000+00:00</t>
  </si>
  <si>
    <t>2022-07-13 03:09:28.363000+00:00</t>
  </si>
  <si>
    <t>lead_MTKTIzYT4LOKEgUPmIOmrYQ2Kt3bmt8Ay3x7ES13pLM</t>
  </si>
  <si>
    <t>Toyota Lakozy</t>
  </si>
  <si>
    <t>2022-04-27 11:27:11.323000+00:00</t>
  </si>
  <si>
    <t>2022-07-12 16:21:14.130000+00:00</t>
  </si>
  <si>
    <t>2021-08-05 07:12:50.724000+00:00</t>
  </si>
  <si>
    <t>2022-09-21 11:14:25.894000+00:00</t>
  </si>
  <si>
    <t>2022-06-01 12:16:29.538000+00:00</t>
  </si>
  <si>
    <t>2022-07-12 16:20:02.695000+00:00</t>
  </si>
  <si>
    <t>2022-06-23 05:47:16.832000+00:00</t>
  </si>
  <si>
    <t>2022-07-13 03:09:26.414000+00:00</t>
  </si>
  <si>
    <t>cont_XoZnnDVXuHNgbKq9HToHk4l0ow3M2twbcm1g6mRyjeJ</t>
  </si>
  <si>
    <t>Raunak Chauhan</t>
  </si>
  <si>
    <t>lead_4q8LlR1KHqmxq7aC6j3HT4YZfIk1SYcCJxYS58MQrka</t>
  </si>
  <si>
    <t>Easy Home Finance Limited</t>
  </si>
  <si>
    <t>2022-05-09 11:40:28.343000+00:00</t>
  </si>
  <si>
    <t>2022-07-12 15:49:06.995000+00:00</t>
  </si>
  <si>
    <t>2021-05-15 22:46:37.264000+00:00</t>
  </si>
  <si>
    <t>2022-10-03 11:10:23.168000+00:00</t>
  </si>
  <si>
    <t>cont_GBKKXuDiFWqApUXJ0iM2oRLBzbHOnmnDnDDdsZFNlWi</t>
  </si>
  <si>
    <t>Rajkumar Joshi</t>
  </si>
  <si>
    <t>GTL - Wrong Opp created by Tulika They dont have a GTL Policy</t>
  </si>
  <si>
    <t>lead_K34KsrYYhiAByfu3aDGiIqwpzDWwECLiIC0RyjdMCmZ</t>
  </si>
  <si>
    <t>Biotech Healthcare</t>
  </si>
  <si>
    <t>2022-02-24 05:46:04.634000+00:00</t>
  </si>
  <si>
    <t>2022-07-12 16:19:08.889000+00:00</t>
  </si>
  <si>
    <t>2022-01-03 10:32:19.507000+00:00</t>
  </si>
  <si>
    <t>2022-08-01 05:37:47.084000+00:00</t>
  </si>
  <si>
    <t>2022-05-09 11:39:45.450000+00:00</t>
  </si>
  <si>
    <t>2022-07-12 15:48:55.676000+00:00</t>
  </si>
  <si>
    <t>cont_X3Yu1Rw5FRFj9KwQYej48kzFcAA3720zrMqIVvvZXil</t>
  </si>
  <si>
    <t>Gayatri Bhogle</t>
  </si>
  <si>
    <t>lead_w1YxFNML4h4QVcnmp5kPpKnbCHUiMx2S6G5vtDip7AV</t>
  </si>
  <si>
    <t>Adapty</t>
  </si>
  <si>
    <t>2022-05-26 06:45:05.935000+00:00</t>
  </si>
  <si>
    <t>2022-07-12 10:57:33.914000+00:00</t>
  </si>
  <si>
    <t>2022-05-21 04:40:41.160000+00:00</t>
  </si>
  <si>
    <t>2022-08-27 08:07:33.820000+00:00</t>
  </si>
  <si>
    <t>lead_iBIcfRkFLXou5KTyxIKTr8kzqYBoPBSY45ONIasvwQm</t>
  </si>
  <si>
    <t>Tantiv4</t>
  </si>
  <si>
    <t>2022-05-30 07:37:39.048000+00:00</t>
  </si>
  <si>
    <t>2022-07-12 13:49:19.546000+00:00</t>
  </si>
  <si>
    <t>2022-05-27 15:18:30+00:00</t>
  </si>
  <si>
    <t>2022-05-27 15:20:56.438000+00:00</t>
  </si>
  <si>
    <t>2022-07-12 13:49:19.590000+00:00</t>
  </si>
  <si>
    <t>cont_BotptzLogwkAi8yITzZx2sK4BzFGJ3CruMTe5kvIE2T</t>
  </si>
  <si>
    <t>Mallika</t>
  </si>
  <si>
    <t>GMC  with parental policy (1+5 )</t>
  </si>
  <si>
    <t>lead_0sL0W2RLqW5VPiCIkxzV5OKiaSFNYZtZpqvbJjLzNp1</t>
  </si>
  <si>
    <t>AAF India pvt ltd</t>
  </si>
  <si>
    <t>2022-06-15 05:55:25.629000+00:00</t>
  </si>
  <si>
    <t>2022-07-12 15:11:20.421000+00:00</t>
  </si>
  <si>
    <t>2022-03-29 11:56:35.842000+00:00</t>
  </si>
  <si>
    <t>2022-09-13 11:50:04.316000+00:00</t>
  </si>
  <si>
    <t>1+5</t>
  </si>
  <si>
    <t>2022-05-26 06:44:37.821000+00:00</t>
  </si>
  <si>
    <t>2022-07-12 10:57:26.864000+00:00</t>
  </si>
  <si>
    <t>lead_C93AbwBnd6Y6gEfl0G5FMxctmz9AIr51ngt66nzFJVS</t>
  </si>
  <si>
    <t>Avanti Fellows</t>
  </si>
  <si>
    <t>2022-06-06 09:01:36.227000+00:00</t>
  </si>
  <si>
    <t>2022-07-12 09:29:05.934000+00:00</t>
  </si>
  <si>
    <t>2022-04-07 09:27:26.414000+00:00</t>
  </si>
  <si>
    <t>2022-09-01 20:09:14.488000+00:00</t>
  </si>
  <si>
    <t>GPA (Fresh)</t>
  </si>
  <si>
    <t>lead_Sr6eVEEFcQEeZaNA9AK38hdZFSso6n22j46XuncM2Lj</t>
  </si>
  <si>
    <t>Bioayurveda</t>
  </si>
  <si>
    <t>2022-04-29 07:04:04.743000+00:00</t>
  </si>
  <si>
    <t>2022-07-12 09:16:26.269000+00:00</t>
  </si>
  <si>
    <t>2022-02-24 04:02:00.933000+00:00</t>
  </si>
  <si>
    <t>2022-07-12 09:16:26.302000+00:00</t>
  </si>
  <si>
    <t>2022-04-29 07:03:39.881000+00:00</t>
  </si>
  <si>
    <t>2022-07-12 09:16:19.055000+00:00</t>
  </si>
  <si>
    <t>lead_HeIvp9ZHxJVlEtsDkGcPMLj9qU1Abn9kiBEOYvBDUL1</t>
  </si>
  <si>
    <t>Apposite Learning</t>
  </si>
  <si>
    <t>2022-02-21 04:38:02.643000+00:00</t>
  </si>
  <si>
    <t>2022-07-12 09:13:30.416000+00:00</t>
  </si>
  <si>
    <t>2021-11-17 15:24:50.998000+00:00</t>
  </si>
  <si>
    <t>2022-07-12 09:13:45.431000+00:00</t>
  </si>
  <si>
    <t>2022-02-21 04:36:56.145000+00:00</t>
  </si>
  <si>
    <t>2022-07-12 09:13:22.696000+00:00</t>
  </si>
  <si>
    <t>2022-02-21 04:36:25.596000+00:00</t>
  </si>
  <si>
    <t>2022-07-12 09:13:13.558000+00:00</t>
  </si>
  <si>
    <t>GTL policy</t>
  </si>
  <si>
    <t>lead_lXEFAggjnZzpnmScwtbFBaGVF7JCkr8HjW8lbRirSff</t>
  </si>
  <si>
    <t>Scripbox</t>
  </si>
  <si>
    <t>2022-07-08 09:09:54.483000+00:00</t>
  </si>
  <si>
    <t>2022-07-12 09:01:12.794000+00:00</t>
  </si>
  <si>
    <t>Onsurity</t>
  </si>
  <si>
    <t>Accel, Flourish Ventures, Omidyar Network, Nippon Life Global Investors Americas, Deep Kalra</t>
  </si>
  <si>
    <t>2021-12-09 09:17:54.135000+00:00</t>
  </si>
  <si>
    <t>2022-09-07 03:51:17.858000+00:00</t>
  </si>
  <si>
    <t>lead_7o6FpxrZ8mCwVoxQqWkCYQnRZEMZBNGNIoUeT9lNbSg</t>
  </si>
  <si>
    <t>Canara Hydraulics Pvt Ltd</t>
  </si>
  <si>
    <t>2022-06-24 05:16:33.599000+00:00</t>
  </si>
  <si>
    <t>2022-07-12 09:04:29.783000+00:00</t>
  </si>
  <si>
    <t>Oriental</t>
  </si>
  <si>
    <t>2022-05-07 04:45:27.212000+00:00</t>
  </si>
  <si>
    <t>2022-07-12 09:04:29.824000+00:00</t>
  </si>
  <si>
    <t>2022-05-18 09:35:35.203000+00:00</t>
  </si>
  <si>
    <t>2022-07-12 09:01:00.202000+00:00</t>
  </si>
  <si>
    <t>cont_Qin19fPAyUBTCzmqpZCYjqr68Nont6rme15KOF5oKz6</t>
  </si>
  <si>
    <t>mona pandit</t>
  </si>
  <si>
    <t>lead_R73hqZxFlQsDR9nwSkZsYtnLgCMbjWUb7EUfSddPm4f</t>
  </si>
  <si>
    <t>WTE Infra Projects</t>
  </si>
  <si>
    <t>2022-06-16 06:48:00.057000+00:00</t>
  </si>
  <si>
    <t>2022-07-12 08:09:51.630000+00:00</t>
  </si>
  <si>
    <t>2020-12-14 05:22:52.138000+00:00</t>
  </si>
  <si>
    <t>2022-10-10 07:34:29.208000+00:00</t>
  </si>
  <si>
    <t>2022-06-01 12:16:44.551000+00:00</t>
  </si>
  <si>
    <t>2022-07-12 08:43:21.987000+00:00</t>
  </si>
  <si>
    <t>lead_wcEn7CgU9AyrPjbb1W6DOdetIFS7JJ9hvBLixwsRAbH</t>
  </si>
  <si>
    <t>Scon Projects</t>
  </si>
  <si>
    <t>2022-04-25 12:43:48.030000+00:00</t>
  </si>
  <si>
    <t>2022-07-12 08:07:47.310000+00:00</t>
  </si>
  <si>
    <t>Construction &amp; Real Estate; Manufacturing</t>
  </si>
  <si>
    <t>2022-04-03 18:16:38.201000+00:00</t>
  </si>
  <si>
    <t>2022-09-12 06:05:11.844000+00:00</t>
  </si>
  <si>
    <t>GMC -1+3 (Renewal)</t>
  </si>
  <si>
    <t>2022-04-25 12:43:17.618000+00:00</t>
  </si>
  <si>
    <t>2022-07-12 08:07:38.036000+00:00</t>
  </si>
  <si>
    <t>2022-06-16 06:47:42.613000+00:00</t>
  </si>
  <si>
    <t>2022-07-12 08:09:49.268000+00:00</t>
  </si>
  <si>
    <t>cont_i19GVrLxC4hpJ3DlGI68d6TH8wqQnFY4ZGNz1gbF1ny</t>
  </si>
  <si>
    <t>Balananda Vallamkondu</t>
  </si>
  <si>
    <t>lead_DjzHddPGuk2csyHlmeUtdliSmARTNrm1uE3c0BaWmh2</t>
  </si>
  <si>
    <t>Blackbuck Insights Pvt. Ltd.</t>
  </si>
  <si>
    <t>2022-06-27 07:42:08.856000+00:00</t>
  </si>
  <si>
    <t>2022-07-12 08:01:38.094000+00:00</t>
  </si>
  <si>
    <t>Mr E</t>
  </si>
  <si>
    <t>2021-12-21 12:00:54.773000+00:00</t>
  </si>
  <si>
    <t>2022-09-08 08:38:51.120000+00:00</t>
  </si>
  <si>
    <t>lead_EZUl5n88BWbdWHpWf5l4fQn8wSW1LLBg83FItYVNNaR</t>
  </si>
  <si>
    <t>Jayashree Polymers</t>
  </si>
  <si>
    <t>2022-05-17 08:41:52.865000+00:00</t>
  </si>
  <si>
    <t>2022-07-12 08:06:49.099000+00:00</t>
  </si>
  <si>
    <t>Jitin Gopi; Rakesh Nade</t>
  </si>
  <si>
    <t>December; February; July</t>
  </si>
  <si>
    <t>2021-04-07 03:17:14.924000+00:00</t>
  </si>
  <si>
    <t>2022-10-10 07:34:08.608000+00:00</t>
  </si>
  <si>
    <t>2022-06-27 07:04:09.939000+00:00</t>
  </si>
  <si>
    <t>2022-07-12 08:01:31.609000+00:00</t>
  </si>
  <si>
    <t>lead_NDzfYx7LVwF9GamsrHn578U5vR3icqw5jBOW4HAqlmy</t>
  </si>
  <si>
    <t>Parakh Agro Industries</t>
  </si>
  <si>
    <t>2022-06-22 11:14:46.761000+00:00</t>
  </si>
  <si>
    <t>2022-07-12 08:00:17.163000+00:00</t>
  </si>
  <si>
    <t>Food &amp; Beverages; Manufacturing</t>
  </si>
  <si>
    <t>Sakshi Soni; Shekhar Sakore</t>
  </si>
  <si>
    <t>2021-08-18 08:30:45.733000+00:00</t>
  </si>
  <si>
    <t>2022-10-20 10:18:21.682000+00:00</t>
  </si>
  <si>
    <t>2022-06-22 11:16:34.014000+00:00</t>
  </si>
  <si>
    <t>2022-07-12 08:00:26.264000+00:00</t>
  </si>
  <si>
    <t>2022-06-22 11:15:57.228000+00:00</t>
  </si>
  <si>
    <t>2022-07-12 08:00:35.930000+00:00</t>
  </si>
  <si>
    <t>2022-06-22 11:13:38.764000+00:00</t>
  </si>
  <si>
    <t>2022-07-12 07:59:55.187000+00:00</t>
  </si>
  <si>
    <t>2022-06-22 11:14:09.705000+00:00</t>
  </si>
  <si>
    <t>2022-07-12 08:00:04.815000+00:00</t>
  </si>
  <si>
    <t>GTL (Renewal) - Client got a quote at 1.1 per mile</t>
  </si>
  <si>
    <t>2022-06-22 10:59:09.879000+00:00</t>
  </si>
  <si>
    <t>2022-07-12 07:52:37.187000+00:00</t>
  </si>
  <si>
    <t>2022-04-29 12:58:29.067000+00:00</t>
  </si>
  <si>
    <t>2022-07-12 06:26:05.474000+00:00</t>
  </si>
  <si>
    <t>lead_Fl2c9tUEhc02EDOSpqWY7pTDe7VneJk5TrTvXsV5til</t>
  </si>
  <si>
    <t>Neudesic</t>
  </si>
  <si>
    <t>2022-06-03 10:54:04.432000+00:00</t>
  </si>
  <si>
    <t>2022-07-12 07:13:22.536000+00:00</t>
  </si>
  <si>
    <t>2022-01-31 05:10:24.371000+00:00</t>
  </si>
  <si>
    <t>2022-10-13 07:36:18.289000+00:00</t>
  </si>
  <si>
    <t>lead_UezglNXsbOBP4nLUWkNRc3VSBIVSWzaHqICUAu7i9K7</t>
  </si>
  <si>
    <t>Quinnox</t>
  </si>
  <si>
    <t>2022-06-16 10:38:44.863000+00:00</t>
  </si>
  <si>
    <t>2022-07-12 07:20:50.534000+00:00</t>
  </si>
  <si>
    <t>December; July; June</t>
  </si>
  <si>
    <t>2021-05-31 07:36:03.687000+00:00</t>
  </si>
  <si>
    <t>2022-10-20 13:24:29.502000+00:00</t>
  </si>
  <si>
    <t>GPA- Renewal- Plant 2</t>
  </si>
  <si>
    <t>2022-05-11 12:01:08.519000+00:00</t>
  </si>
  <si>
    <t>2022-07-12 02:12:25.045000+00:00</t>
  </si>
  <si>
    <t>Oriental was L1</t>
  </si>
  <si>
    <t>lead_AzcogbtYuVTnWJEHRAUWxQEXsnO2S3Px4TCEtxslEBF</t>
  </si>
  <si>
    <t>Raymond</t>
  </si>
  <si>
    <t>2022-02-02 11:29:20.835000+00:00</t>
  </si>
  <si>
    <t>2022-07-11 15:24:00.393000+00:00</t>
  </si>
  <si>
    <t>Oriental insurance</t>
  </si>
  <si>
    <t>paramount</t>
  </si>
  <si>
    <t>2021-07-27 10:40:33.676000+00:00</t>
  </si>
  <si>
    <t>2022-10-06 00:06:54.091000+00:00</t>
  </si>
  <si>
    <t>lead_ZeHsVdUABdwG8Q0HuJzMjAlaB4wTCjfGzax2qtSJc32</t>
  </si>
  <si>
    <t>Endo Pharmaceuticals</t>
  </si>
  <si>
    <t>2022-06-02 11:10:44.920000+00:00</t>
  </si>
  <si>
    <t>2022-07-12 06:16:32.941000+00:00</t>
  </si>
  <si>
    <t>2022-04-26 05:59:08.302000+00:00</t>
  </si>
  <si>
    <t>2022-10-20 10:26:15.191000+00:00</t>
  </si>
  <si>
    <t>cont_7GPiYa7Y3SkcHdezm5XgHEe4NWGUXNELMkxWLO5cZN8</t>
  </si>
  <si>
    <t>Mohan Venkata Kumar Pillarisetti</t>
  </si>
  <si>
    <t>lead_FlKacxRb7lbjE1rWXNNP9UaMomNyDuXnCnYNUgYLe9R</t>
  </si>
  <si>
    <t>NOVELTECH FEEDS</t>
  </si>
  <si>
    <t>2022-07-05 07:38:01.092000+00:00</t>
  </si>
  <si>
    <t>2022-07-11 11:19:49.677000+00:00</t>
  </si>
  <si>
    <t>2021-09-01 10:06:42.397000+00:00</t>
  </si>
  <si>
    <t>2022-08-11 07:29:09.992000+00:00</t>
  </si>
  <si>
    <t>lead_aEz4AsmHcV5GhkLAX5ylgJAVxCPV2VeBtV78o61Layc</t>
  </si>
  <si>
    <t>Oitolabs</t>
  </si>
  <si>
    <t>2022-02-24 11:06:31.002000+00:00</t>
  </si>
  <si>
    <t>2022-07-11 10:50:59.770000+00:00</t>
  </si>
  <si>
    <t>2022-02-23 07:02:59+00:00</t>
  </si>
  <si>
    <t>2022-02-23 07:05:44.429000+00:00</t>
  </si>
  <si>
    <t>2022-07-11 10:50:59.821000+00:00</t>
  </si>
  <si>
    <t>2022-02-24 11:06:07.257000+00:00</t>
  </si>
  <si>
    <t>2022-07-11 10:50:54.825000+00:00</t>
  </si>
  <si>
    <t>lead_qK7HNmx5YCQP57OEQovfmD7Hu9zaw1ZBfGMkf01hZIM</t>
  </si>
  <si>
    <t>AlMassa Business Services Pvt ltd</t>
  </si>
  <si>
    <t>2022-03-02 04:34:57.901000+00:00</t>
  </si>
  <si>
    <t>2022-07-11 10:34:02.578000+00:00</t>
  </si>
  <si>
    <t>2022-02-10 06:37:56+00:00</t>
  </si>
  <si>
    <t>2022-02-09 13:16:58.870000+00:00</t>
  </si>
  <si>
    <t>2022-07-11 10:34:02.606000+00:00</t>
  </si>
  <si>
    <t>lead_vLGMc0pBwMbosNw8AALhKMFn1AEeCMI70PzgxT2ASSl</t>
  </si>
  <si>
    <t>Advanced Sport Technologies LLP</t>
  </si>
  <si>
    <t>2022-03-02 12:33:31.212000+00:00</t>
  </si>
  <si>
    <t>2022-07-11 10:48:40.595000+00:00</t>
  </si>
  <si>
    <t>2022-02-23 12:47:40+00:00</t>
  </si>
  <si>
    <t>Aniket Vahile; Shekhar Sakore</t>
  </si>
  <si>
    <t>2022-02-23 12:50:28.403000+00:00</t>
  </si>
  <si>
    <t>2022-09-02 17:49:19.360000+00:00</t>
  </si>
  <si>
    <t>Edelwiess has provided a quote of 1.10</t>
  </si>
  <si>
    <t>lead_1cQYbPGAVWH0iaiqMHYmCz2JaW8CMfnppUbfk4rd7HD</t>
  </si>
  <si>
    <t>Real time networks pvt ltd</t>
  </si>
  <si>
    <t>2022-05-11 07:54:13.722000+00:00</t>
  </si>
  <si>
    <t>2022-07-11 10:49:41.142000+00:00</t>
  </si>
  <si>
    <t>2022-05-10 06:26:59+00:00</t>
  </si>
  <si>
    <t>2022-05-10 06:29:41.152000+00:00</t>
  </si>
  <si>
    <t>2022-07-15 13:02:30.330000+00:00</t>
  </si>
  <si>
    <t>lead_B5UXw7B5lUDtELf1mY0fSIWxGkg48kFU7a9XeQVQgkp</t>
  </si>
  <si>
    <t>The Smart Owl</t>
  </si>
  <si>
    <t>2022-01-31 09:45:31.794000+00:00</t>
  </si>
  <si>
    <t>2022-07-11 10:33:52.149000+00:00</t>
  </si>
  <si>
    <t>2022-01-31 09:44:50.438000+00:00</t>
  </si>
  <si>
    <t>2022-07-12 06:19:56.220000+00:00</t>
  </si>
  <si>
    <t>cont_VzI5ItcIIeEt10wzXDz6bUwBuql5p8AEiriIGLfxj29</t>
  </si>
  <si>
    <t>Mr.Shivark shandilya</t>
  </si>
  <si>
    <t>The decision-maker has a personal relation with an insurer and will go ahead with them</t>
  </si>
  <si>
    <t>lead_PfWVs64hDq7pC9F9dfdiPdp407FPYdNcZ9ybDeR9YSI</t>
  </si>
  <si>
    <t>Radisson</t>
  </si>
  <si>
    <t>2022-05-26 08:49:57.635000+00:00</t>
  </si>
  <si>
    <t>2022-07-11 07:39:00.904000+00:00</t>
  </si>
  <si>
    <t>2021-07-23 06:28:44.727000+00:00</t>
  </si>
  <si>
    <t>2022-08-10 10:45:24.853000+00:00</t>
  </si>
  <si>
    <t>GMC  Try next year for participation</t>
  </si>
  <si>
    <t>lead_uIEkVCEKdSrTAZuKdkltQsC5vzgbZFlEDjsaZVcZZUs</t>
  </si>
  <si>
    <t>Infogain</t>
  </si>
  <si>
    <t>2022-07-06 11:45:22.237000+00:00</t>
  </si>
  <si>
    <t>2022-07-11 09:52:23.968000+00:00</t>
  </si>
  <si>
    <t>2021-10-26 11:53:54.468000+00:00</t>
  </si>
  <si>
    <t>2022-10-20 10:17:11.089000+00:00</t>
  </si>
  <si>
    <t>2022-05-23 06:37:43.801000+00:00</t>
  </si>
  <si>
    <t>2022-07-11 07:38:50.673000+00:00</t>
  </si>
  <si>
    <t>cont_nmUSoromT6pHFf9p2HIJeMQhcfGzS19w16nYSVuhJ2f</t>
  </si>
  <si>
    <t>Brijesh Kumar</t>
  </si>
  <si>
    <t>lead_tmnKB80A4DvaGbCV4zfUoDbzdj8sIScFbuk5t01upsD</t>
  </si>
  <si>
    <t>L&amp;L security services</t>
  </si>
  <si>
    <t>2022-05-24 07:24:30.158000+00:00</t>
  </si>
  <si>
    <t>2022-07-11 07:02:55.678000+00:00</t>
  </si>
  <si>
    <t>2021-03-03 15:42:12+00:00</t>
  </si>
  <si>
    <t>2021-03-03 15:44:57.809000+00:00</t>
  </si>
  <si>
    <t>2022-07-11 07:03:43.752000+00:00</t>
  </si>
  <si>
    <t>cont_F2XeML2L6ciagRng9eL5wMyrzy8TiLqqnrIat3AuJMl</t>
  </si>
  <si>
    <t>Prasad Kulkarni</t>
  </si>
  <si>
    <t>2022-06-06 12:10:38.850000+00:00</t>
  </si>
  <si>
    <t>2022-07-11 07:28:35.108000+00:00</t>
  </si>
  <si>
    <t>cont_skGGhC1L6t5CtR72y5QI3x8uUZkWhWaYPzKlrf3HfeL</t>
  </si>
  <si>
    <t>Sarieka Vaze</t>
  </si>
  <si>
    <t>lead_WBx64OtKevZ2SPEV04BLqTQCL6L8yTabDcfSRhN3clT</t>
  </si>
  <si>
    <t>Montran</t>
  </si>
  <si>
    <t>2022-06-09 10:03:12.546000+00:00</t>
  </si>
  <si>
    <t>2022-07-11 05:45:10.769000+00:00</t>
  </si>
  <si>
    <t>2022-05-23 07:04:14.741000+00:00</t>
  </si>
  <si>
    <t>2022-09-04 10:15:44.816000+00:00</t>
  </si>
  <si>
    <t>cont_uTZNEwH43RbUoVb4HCPICboRSTjAgFhaNO8y5Ykal6b</t>
  </si>
  <si>
    <t>Sudarson</t>
  </si>
  <si>
    <t>Won</t>
  </si>
  <si>
    <t>lead_36lmzfo6vCn2WiWFt1SrFb16ktZpRUyUzcH5uFiiLLP</t>
  </si>
  <si>
    <t>PCC Logistics Pvt Ltd</t>
  </si>
  <si>
    <t>2022-03-22 09:22:37.683000+00:00</t>
  </si>
  <si>
    <t>2022-07-11 06:32:45.253000+00:00</t>
  </si>
  <si>
    <t>2022-03-22 09:21:22.218000+00:00</t>
  </si>
  <si>
    <t>2022-09-29 15:17:24.713000+00:00</t>
  </si>
  <si>
    <t>GMC:   1.17L L1  our quote was 1.38L we were also not able to provide Covid Top Up as its a Care Insurance only product and who was the incumbent here.</t>
  </si>
  <si>
    <t>lead_nFgKgTb4nNNi92HIoa7HOz7UpLMNGKTizJOAcdNCvTy</t>
  </si>
  <si>
    <t>Develgram Technologies Pvt LTD</t>
  </si>
  <si>
    <t>2022-06-21 06:48:40.860000+00:00</t>
  </si>
  <si>
    <t>2022-07-11 05:19:26.983000+00:00</t>
  </si>
  <si>
    <t>2021-06-28 06:20:35+00:00</t>
  </si>
  <si>
    <t>2021-06-28 06:23:34.518000+00:00</t>
  </si>
  <si>
    <t>2022-10-13 07:20:00.505000+00:00</t>
  </si>
  <si>
    <t>2022-06-06 09:01:51.589000+00:00</t>
  </si>
  <si>
    <t>2022-07-10 07:54:46.633000+00:00</t>
  </si>
  <si>
    <t>lead_ULIt0k69HysUCZn0IGUCjIEdllbt7B2yAgdULGX05lV</t>
  </si>
  <si>
    <t>Cactus communications</t>
  </si>
  <si>
    <t>2022-05-06 11:46:54.831000+00:00</t>
  </si>
  <si>
    <t>2022-07-10 07:59:00.881000+00:00</t>
  </si>
  <si>
    <t>January; June</t>
  </si>
  <si>
    <t>linkedin prospecting</t>
  </si>
  <si>
    <t>2021-08-23 12:30:32.748000+00:00</t>
  </si>
  <si>
    <t>2022-10-06 00:06:54.700000+00:00</t>
  </si>
  <si>
    <t>client changed from 1+5 to 1+3 and 3LSI - client is too confused, will qualify this back if there is any revert</t>
  </si>
  <si>
    <t>lead_iZ0J5y10NF3Omp9YKTopcu75b2cC8rAK6hk6RBenDMF</t>
  </si>
  <si>
    <t>Alchemy tech(Fresh)</t>
  </si>
  <si>
    <t>2022-01-31 12:23:50.885000+00:00</t>
  </si>
  <si>
    <t>2022-07-10 08:18:08.862000+00:00</t>
  </si>
  <si>
    <t>2021-09-03 11:11:14+00:00</t>
  </si>
  <si>
    <t>2021-08-29 20:10:08.094000+00:00</t>
  </si>
  <si>
    <t>2022-10-14 12:11:07.575000+00:00</t>
  </si>
  <si>
    <t>lead_jKKV6FFc66HoILhfwnPWe2DuMmrfPqo8w6IbnjtLwDi</t>
  </si>
  <si>
    <t>Cybrilla Technologies</t>
  </si>
  <si>
    <t>2022-05-13 10:50:11.286000+00:00</t>
  </si>
  <si>
    <t>2022-07-09 04:56:09.117000+00:00</t>
  </si>
  <si>
    <t>2021-09-06 13:21:46.062000+00:00</t>
  </si>
  <si>
    <t>2022-07-20 05:54:41.791000+00:00</t>
  </si>
  <si>
    <t>2022-05-11 08:01:50.880000+00:00</t>
  </si>
  <si>
    <t>2022-07-09 04:56:12.834000+00:00</t>
  </si>
  <si>
    <t>Referred by Itika</t>
  </si>
  <si>
    <t>2022-06-30 04:02:26.998000+00:00</t>
  </si>
  <si>
    <t>2022-07-08 14:12:04.880000+00:00</t>
  </si>
  <si>
    <t>cont_yURU3iwRchdygk7L1NVZW1pvfTY8ob4suGs8SfN5l8J</t>
  </si>
  <si>
    <t>Mehul Parikh</t>
  </si>
  <si>
    <t>lead_wn4xK9wwLEY0ERnbZ2FEKrlrBQqAfHkAUbJAMoNSLc9</t>
  </si>
  <si>
    <t>Polyset Plastics Pvt Ltd</t>
  </si>
  <si>
    <t>2022-05-09 10:59:44.384000+00:00</t>
  </si>
  <si>
    <t>2022-07-08 13:26:38.619000+00:00</t>
  </si>
  <si>
    <t>2021-08-05 07:12:25.734000+00:00</t>
  </si>
  <si>
    <t>2022-07-22 08:55:57.763000+00:00</t>
  </si>
  <si>
    <t>cont_OTPGRkIjd28sD7PBACSbTSe3XUzVpw9cIj6BITSKlUP</t>
  </si>
  <si>
    <t>Lalit</t>
  </si>
  <si>
    <t>lead_8ooq4bre6KK38yWOdwNcmQJRWFIMjFSunvPAmVJODzt</t>
  </si>
  <si>
    <t>Nimbus Pipes</t>
  </si>
  <si>
    <t>2022-07-08 11:26:31.818000+00:00</t>
  </si>
  <si>
    <t>2022-07-08 11:30:15.471000+00:00</t>
  </si>
  <si>
    <t>Jaipur</t>
  </si>
  <si>
    <t>2022-04-08 11:47:05+00:00</t>
  </si>
  <si>
    <t>2022-04-08 11:49:53.497000+00:00</t>
  </si>
  <si>
    <t>2022-08-17 02:26:45.152000+00:00</t>
  </si>
  <si>
    <t>Company has put the policy on hold and are not looking at renewing this year</t>
  </si>
  <si>
    <t>lead_HBW9nQiHYdjt242bjzRxhtS16i060qadioQW6v3yt1A</t>
  </si>
  <si>
    <t>Nilons (Fresh)</t>
  </si>
  <si>
    <t>2021-12-23 05:10:16.271000+00:00</t>
  </si>
  <si>
    <t>2022-07-08 11:59:04.792000+00:00</t>
  </si>
  <si>
    <t>2021-07-23 07:34:38.193000+00:00</t>
  </si>
  <si>
    <t>2022-09-30 09:18:10.919000+00:00</t>
  </si>
  <si>
    <t>cont_fUGU6ZEjZk71UdrOvVEnTFT26IAGBzsYJX2eldjZcba</t>
  </si>
  <si>
    <t>Pravin Kumar Lath</t>
  </si>
  <si>
    <t>2022-04-20 10:55:22.661000+00:00</t>
  </si>
  <si>
    <t>2022-07-08 11:29:53.534000+00:00</t>
  </si>
  <si>
    <t>2022-04-20 10:43:47.083000+00:00</t>
  </si>
  <si>
    <t>2022-07-08 11:29:35.625000+00:00</t>
  </si>
  <si>
    <t>2022-04-20 10:33:12.530000+00:00</t>
  </si>
  <si>
    <t>2022-07-08 11:29:21.299000+00:00</t>
  </si>
  <si>
    <t>lead_Z5C0PC5V6Se3tv0dbF8sAm1ePlWYfRNdGs8bc4XXdtR</t>
  </si>
  <si>
    <t>PurpleTutor</t>
  </si>
  <si>
    <t>user_1komhF31jxFbJLZLStQ90SscOCIJbC30nqRiun56hqB</t>
  </si>
  <si>
    <t>2022-06-03 07:29:43.248000+00:00</t>
  </si>
  <si>
    <t>2022-07-08 10:52:39.505000+00:00</t>
  </si>
  <si>
    <t>2022-03-28 07:03:11.076000+00:00</t>
  </si>
  <si>
    <t>2022-09-14 11:40:21.651000+00:00</t>
  </si>
  <si>
    <t>Parental Fresh</t>
  </si>
  <si>
    <t>2022-04-27 11:27:27.367000+00:00</t>
  </si>
  <si>
    <t>2022-07-08 10:35:33.241000+00:00</t>
  </si>
  <si>
    <t>lead_aE6Eev0Wp6TvEhpHSipi7co1ywI6nD2XMYOTQM9DceQ</t>
  </si>
  <si>
    <t>ELECTRONIC AND ENGINEERING SERVICES PRIVATE LIMITED</t>
  </si>
  <si>
    <t>2022-06-02 11:18:20.213000+00:00</t>
  </si>
  <si>
    <t>2022-07-08 10:50:14.409000+00:00</t>
  </si>
  <si>
    <t>2022-04-03 18:13:56.448000+00:00</t>
  </si>
  <si>
    <t>2022-09-14 11:39:39.326000+00:00</t>
  </si>
  <si>
    <t>cont_wlpGftnx2HV5oya2pv586tnwnN9iIffykG6Z4IxVfdc</t>
  </si>
  <si>
    <t>Spoorthi R</t>
  </si>
  <si>
    <t>lead_8Er5LmhEDOVLzuhc9mB0G1TBSdOqT1BafXK845X4OCo</t>
  </si>
  <si>
    <t>CODILAR TECHNOLOGIES PRIVATE LIMITED</t>
  </si>
  <si>
    <t>2022-06-15 08:44:33.829000+00:00</t>
  </si>
  <si>
    <t>2022-07-08 10:08:36.901000+00:00</t>
  </si>
  <si>
    <t>2022-02-06 08:47:16.447000+00:00</t>
  </si>
  <si>
    <t>2022-09-13 13:29:50.238000+00:00</t>
  </si>
  <si>
    <t>cont_KT3nYHTomagNWdW4NWkSjO0x7DraRzi6JZ2yV0nQlyK</t>
  </si>
  <si>
    <t>Rohit Gaikwad</t>
  </si>
  <si>
    <t>meeting _ 31st May</t>
  </si>
  <si>
    <t>lead_YFSKWSWK9LYUTTaycHnxlk7QEPQq1IXb9Y621u9wuB6</t>
  </si>
  <si>
    <t>Aquity Solutions India Pvt. Ltd.</t>
  </si>
  <si>
    <t>2022-05-13 11:08:36.655000+00:00</t>
  </si>
  <si>
    <t>2022-07-08 10:26:50.183000+00:00</t>
  </si>
  <si>
    <t>2022-04-25 19:08:33.634000+00:00</t>
  </si>
  <si>
    <t>2022-10-20 10:14:50.449000+00:00</t>
  </si>
  <si>
    <t>cont_2iG3gYucH6mngEGESOBiJPnF1YaH5WmWxG11rxfeXpQ</t>
  </si>
  <si>
    <t>Naresh Taneja</t>
  </si>
  <si>
    <t>In-house broker</t>
  </si>
  <si>
    <t>lead_jSE8ZB8tQQRo9an8wRBfE06BhbySSLxh62lsnPoZIR3</t>
  </si>
  <si>
    <t>IRB Infrastructure</t>
  </si>
  <si>
    <t>2022-05-16 10:55:20.504000+00:00</t>
  </si>
  <si>
    <t>2022-07-08 09:50:33.748000+00:00</t>
  </si>
  <si>
    <t>2021-11-09 06:32:09.097000+00:00</t>
  </si>
  <si>
    <t>2022-10-13 07:38:25.132000+00:00</t>
  </si>
  <si>
    <t>GPA(Renewal)</t>
  </si>
  <si>
    <t>2022-06-06 02:49:06.280000+00:00</t>
  </si>
  <si>
    <t>2022-07-08 06:33:57.981000+00:00</t>
  </si>
  <si>
    <t>lead_Z5NqlC0BKaaKxO5ZZyauSVyAwhvADEGZAsUqud9pWCG</t>
  </si>
  <si>
    <t>SASMOS HET Technologies Limited</t>
  </si>
  <si>
    <t>2022-05-19 09:29:36.433000+00:00</t>
  </si>
  <si>
    <t>2022-07-08 07:37:39.353000+00:00</t>
  </si>
  <si>
    <t>2022-05-10 05:01:06.495000+00:00</t>
  </si>
  <si>
    <t>2022-09-19 11:09:26.913000+00:00</t>
  </si>
  <si>
    <t>2022-06-06 02:50:40.470000+00:00</t>
  </si>
  <si>
    <t>2022-07-08 06:34:18.275000+00:00</t>
  </si>
  <si>
    <t>cont_pTaC3X7yfd9wE6XkRw62On0mybX5P8qgQ7rxbwfemY8</t>
  </si>
  <si>
    <t>Rajkumar</t>
  </si>
  <si>
    <t>lead_722XeSQwWZ4mYtZxmuEyF5HjvM4mSGJjQhEGDsyxIy1</t>
  </si>
  <si>
    <t>2022-07-05 05:42:54.789000+00:00</t>
  </si>
  <si>
    <t>2022-07-08 04:06:18.851000+00:00</t>
  </si>
  <si>
    <t>2021-09-02 05:12:07.530000+00:00</t>
  </si>
  <si>
    <t>2022-08-08 12:13:51.436000+00:00</t>
  </si>
  <si>
    <t>2022-06-09 10:02:43.132000+00:00</t>
  </si>
  <si>
    <t>2022-07-08 05:57:40.317000+00:00</t>
  </si>
  <si>
    <t>cont_IX1dIMKVgLYGgG6cG5rJIUmQA5V77qhWUB5KyoULXLM</t>
  </si>
  <si>
    <t>Poonam Kabadi</t>
  </si>
  <si>
    <t>No quotes</t>
  </si>
  <si>
    <t>lead_ITfVJhLT01WIlqwZ1q92MOj5dUDa8bw4xLvHhFrRoQq</t>
  </si>
  <si>
    <t>Mahindra International School</t>
  </si>
  <si>
    <t>2022-06-15 10:16:35.494000+00:00</t>
  </si>
  <si>
    <t>2022-07-08 05:20:49.849000+00:00</t>
  </si>
  <si>
    <t>July; March; October</t>
  </si>
  <si>
    <t>2022-06-15 10:02:49.023000+00:00</t>
  </si>
  <si>
    <t>2022-10-20 11:42:17.076000+00:00</t>
  </si>
  <si>
    <t>Parental - Closing with Marsh only this year</t>
  </si>
  <si>
    <t>lead_qZ8bqByBNeK4iQsUlrMIX71V09O6RihXx4gdgaPVsS2</t>
  </si>
  <si>
    <t>DHL Express</t>
  </si>
  <si>
    <t>2022-05-23 12:10:06.680000+00:00</t>
  </si>
  <si>
    <t>2022-07-07 16:19:11.187000+00:00</t>
  </si>
  <si>
    <t>2021-10-26 11:53:26.062000+00:00</t>
  </si>
  <si>
    <t>2022-10-10 03:09:31.828000+00:00</t>
  </si>
  <si>
    <t>2022-07-05 05:42:31.724000+00:00</t>
  </si>
  <si>
    <t>2022-07-08 04:06:05.421000+00:00</t>
  </si>
  <si>
    <t>lead_Je0DuqgtRm7o2gUC8NryybSmKbVwS5J9x1rZSu4BaHI</t>
  </si>
  <si>
    <t>Am Infoweb</t>
  </si>
  <si>
    <t>2022-06-13 02:56:06.829000+00:00</t>
  </si>
  <si>
    <t>2022-07-07 17:55:33.463000+00:00</t>
  </si>
  <si>
    <t>2020-12-14 13:28:55.181000+00:00</t>
  </si>
  <si>
    <t>2022-10-10 07:32:13.913000+00:00</t>
  </si>
  <si>
    <t>cont_GhUWCJRnMCC0vPzOQ4MmquI5y9vIylYz2QJllxYGNn6</t>
  </si>
  <si>
    <t>vikas sharma</t>
  </si>
  <si>
    <t>lead_IKFGc9OqUk9BfhUcfOCyjl1R7tZhU4DQVjsrSi95ksx</t>
  </si>
  <si>
    <t>Kalatmak Spatial Systems Pvt Ltd</t>
  </si>
  <si>
    <t>2022-06-21 12:30:51.419000+00:00</t>
  </si>
  <si>
    <t>2022-07-07 12:59:46.807000+00:00</t>
  </si>
  <si>
    <t>2022-04-28 16:46:55.712000+00:00</t>
  </si>
  <si>
    <t>2022-07-10 06:50:23.300000+00:00</t>
  </si>
  <si>
    <t>lead_ANHpPRyYHMnOba2m1QvfTgtztSemhMBFVOqhsPSmMC3</t>
  </si>
  <si>
    <t>Petro IT</t>
  </si>
  <si>
    <t>2022-05-23 11:45:17.301000+00:00</t>
  </si>
  <si>
    <t>2022-07-07 13:13:00.385000+00:00</t>
  </si>
  <si>
    <t>IT Services &amp; IT Consulting; Transportation &amp; Logistics</t>
  </si>
  <si>
    <t>2021-09-10 11:42:08.219000+00:00</t>
  </si>
  <si>
    <t>2022-09-27 04:50:14.040000+00:00</t>
  </si>
  <si>
    <t>GMC - Closing with Marsh only this year</t>
  </si>
  <si>
    <t>2022-05-20 12:28:17.062000+00:00</t>
  </si>
  <si>
    <t>2022-07-07 16:18:53.598000+00:00</t>
  </si>
  <si>
    <t>cont_gVN9j2DIDPTfKHOzD0KJH30DfVNQhSwswvjKhS5gWpq</t>
  </si>
  <si>
    <t>Srikant Sundaram</t>
  </si>
  <si>
    <t>lead_VMdlTWskAFFtoYTIafUJ8XsJwTGqk879oefyxJdj1GN</t>
  </si>
  <si>
    <t>CMI INDUSTRY AUTOMATION PVT LTD (John</t>
  </si>
  <si>
    <t>2022-05-24 10:15:30.209000+00:00</t>
  </si>
  <si>
    <t>2022-07-07 10:03:33.175000+00:00</t>
  </si>
  <si>
    <t>2021-07-01 08:22:42.497000+00:00</t>
  </si>
  <si>
    <t>2022-10-13 07:36:08.054000+00:00</t>
  </si>
  <si>
    <t>lead_2ysEhK0OzGmSnkZT661YvHWl8bocVOA0stsbWzZYtiU</t>
  </si>
  <si>
    <t>Mars telecom</t>
  </si>
  <si>
    <t>2022-05-19 07:56:56.159000+00:00</t>
  </si>
  <si>
    <t>2022-07-07 10:56:38.292000+00:00</t>
  </si>
  <si>
    <t>2022-01-24 08:06:58.073000+00:00</t>
  </si>
  <si>
    <t>2022-07-10 06:57:18.544000+00:00</t>
  </si>
  <si>
    <t>Loop care</t>
  </si>
  <si>
    <t>lead_O7VXNDwIaDKgA499mf360ogQnikPR1GoTRKVWkeNCjI</t>
  </si>
  <si>
    <t>Insofe Edu</t>
  </si>
  <si>
    <t>2022-05-30 10:29:21.833000+00:00</t>
  </si>
  <si>
    <t>2022-07-07 10:57:51.908000+00:00</t>
  </si>
  <si>
    <t>2022-04-24 14:52:06+00:00</t>
  </si>
  <si>
    <t>2022-04-24 14:52:53.307000+00:00</t>
  </si>
  <si>
    <t>2022-07-15 13:02:29.825000+00:00</t>
  </si>
  <si>
    <t>cont_0m2ZyEPcrpLgczT19NjHNV199uIk8qCVEyoEAf21TRy</t>
  </si>
  <si>
    <t>Arul Rajan</t>
  </si>
  <si>
    <t>lead_svdvs4FWswTRqH6wTLRo3AK7zJrvxofBOev4uzVfEmw</t>
  </si>
  <si>
    <t>AVP Ayurveda</t>
  </si>
  <si>
    <t>2022-02-28 06:49:54.090000+00:00</t>
  </si>
  <si>
    <t>2022-07-07 09:53:29.624000+00:00</t>
  </si>
  <si>
    <t>2022-02-02 09:54:30.268000+00:00</t>
  </si>
  <si>
    <t>2022-07-07 09:53:42.834000+00:00</t>
  </si>
  <si>
    <t>2022-02-11 05:08:55.039000+00:00</t>
  </si>
  <si>
    <t>2022-07-07 09:53:42.809000+00:00</t>
  </si>
  <si>
    <t>2022-02-11 05:10:19.784000+00:00</t>
  </si>
  <si>
    <t>2022-07-07 09:53:36.523000+00:00</t>
  </si>
  <si>
    <t>lead_mWEKVJMzBgO2uMm3GZanb0AQRdCIwVWq1Ax1FVT9Por</t>
  </si>
  <si>
    <t>MCON Rasayan</t>
  </si>
  <si>
    <t>2022-04-04 06:57:57.309000+00:00</t>
  </si>
  <si>
    <t>2022-07-07 08:47:03.984000+00:00</t>
  </si>
  <si>
    <t>2022-04-04 06:56:33.035000+00:00</t>
  </si>
  <si>
    <t>2022-08-01 08:10:20.734000+00:00</t>
  </si>
  <si>
    <t>cont_GgWqF5rjzh83M2V0qE8y9xI5Rq8BlXwcCU4TRcwEPBb</t>
  </si>
  <si>
    <t>Sagar Sasane</t>
  </si>
  <si>
    <t>lead_1gico0OH5V3hABJVsypHcIm9r89VlVlEhOL9gw9E7p5</t>
  </si>
  <si>
    <t>Vistar Logitek Pvt Ltd ( Renewal )</t>
  </si>
  <si>
    <t>2022-05-05 09:35:49.670000+00:00</t>
  </si>
  <si>
    <t>2022-07-07 06:01:32.396000+00:00</t>
  </si>
  <si>
    <t>2021-07-06 06:55:37.534000+00:00</t>
  </si>
  <si>
    <t>2022-07-12 06:15:43.671000+00:00</t>
  </si>
  <si>
    <t>cont_B6ZioaxkVLVtvD68zzV8khhqCaJRpoJesoFGtQoLU1a</t>
  </si>
  <si>
    <t>sudhir.kumar@aadiswan.com</t>
  </si>
  <si>
    <t>lead_xsWkrv8tAY5R63cXmxL4DI1arQCKGR7cMzy0pQvbAoR</t>
  </si>
  <si>
    <t>Aadiswan Info Consultants ( Renewal )</t>
  </si>
  <si>
    <t>2022-04-25 05:38:44.186000+00:00</t>
  </si>
  <si>
    <t>2022-07-07 06:25:41.418000+00:00</t>
  </si>
  <si>
    <t>2021-11-26 07:35:23.898000+00:00</t>
  </si>
  <si>
    <t>2022-10-15 14:17:50.270000+00:00</t>
  </si>
  <si>
    <t>cont_LWW54Z9rD2m1DjXrsp9Hsf4dutwIbLVpY2v6wBTcJXp</t>
  </si>
  <si>
    <t>Deepa Nair</t>
  </si>
  <si>
    <t>lead_dG25RWdNx5gm0Abdzz4FloNBfCnyMiKOQxMyP4C293k</t>
  </si>
  <si>
    <t>DKMS-BMST Foundation INDIA</t>
  </si>
  <si>
    <t>2022-06-15 07:01:32.640000+00:00</t>
  </si>
  <si>
    <t>2022-07-06 13:27:38.212000+00:00</t>
  </si>
  <si>
    <t>2021-05-28 09:46:49.719000+00:00</t>
  </si>
  <si>
    <t>2022-07-12 06:58:15.191000+00:00</t>
  </si>
  <si>
    <t>cont_fFIRRFQswk4QaZ2s7FWAHHcrsmzuQ2stfokqnANa2WP</t>
  </si>
  <si>
    <t>Srihari Srilatha</t>
  </si>
  <si>
    <t>lead_PzMfWEA4lgpuNKqcdkCP8M8aT082NAS8FumPQA5zK1Z</t>
  </si>
  <si>
    <t>RootQuotient</t>
  </si>
  <si>
    <t>2022-06-17 10:07:52.101000+00:00</t>
  </si>
  <si>
    <t>2022-07-06 13:37:14.555000+00:00</t>
  </si>
  <si>
    <t>AM Ops - Jaswanth</t>
  </si>
  <si>
    <t>2022-06-06 09:00:10.949000+00:00</t>
  </si>
  <si>
    <t>2022-09-09 11:37:10.442000+00:00</t>
  </si>
  <si>
    <t>Lost to Agent/Banking channel - Director's reference</t>
  </si>
  <si>
    <t>2022-06-10 06:30:16.755000+00:00</t>
  </si>
  <si>
    <t>2022-07-06 13:36:55.820000+00:00</t>
  </si>
  <si>
    <t>2022-06-15 07:00:43.965000+00:00</t>
  </si>
  <si>
    <t>2022-07-06 13:27:26.711000+00:00</t>
  </si>
  <si>
    <t>cont_df3Nfw5pyFZnyG4wKkywz7ooYuvB6ZA50JDGnF4ui7E</t>
  </si>
  <si>
    <t>Pratiksha</t>
  </si>
  <si>
    <t>1+5 policy parental policy</t>
  </si>
  <si>
    <t>lead_S4MeQEySX0GKwzENwKjGBonhyFKVf58BunRocPNVemQ</t>
  </si>
  <si>
    <t>Quick Ride</t>
  </si>
  <si>
    <t>2022-06-15 04:47:49.489000+00:00</t>
  </si>
  <si>
    <t>2022-07-06 13:00:05.547000+00:00</t>
  </si>
  <si>
    <t>2022-04-20 10:10:54.323000+00:00</t>
  </si>
  <si>
    <t>2022-09-08 10:38:47.064000+00:00</t>
  </si>
  <si>
    <t>cont_dRCA18DvhNZtXqvKkQFkDcQmWmv2aSitm1pU0nG7MLu</t>
  </si>
  <si>
    <t>KNM Rao</t>
  </si>
  <si>
    <t>Self only policy</t>
  </si>
  <si>
    <t>2022-06-15 04:47:05.987000+00:00</t>
  </si>
  <si>
    <t>2022-07-06 12:59:51.170000+00:00</t>
  </si>
  <si>
    <t>cont_yaJGuBa1IEMjY8K6BikrNUP4BwJknQa2jbGCihBMjy8</t>
  </si>
  <si>
    <t>Pravin Nawalgaria</t>
  </si>
  <si>
    <t>lead_APPudKyMwBZ3WWMehnQEEYaqFqgisXMqNY9TeMtEAH2</t>
  </si>
  <si>
    <t>Ivax Paper Chemicals</t>
  </si>
  <si>
    <t>2022-04-27 07:08:02.107000+00:00</t>
  </si>
  <si>
    <t>2022-07-06 12:17:15.654000+00:00</t>
  </si>
  <si>
    <t>The Orientals Ins</t>
  </si>
  <si>
    <t>2022-04-25 19:08:39.984000+00:00</t>
  </si>
  <si>
    <t>2022-07-26 07:20:07.304000+00:00</t>
  </si>
  <si>
    <t>Motor Fleet Policy</t>
  </si>
  <si>
    <t>2022-04-27 07:08:42.140000+00:00</t>
  </si>
  <si>
    <t>2022-07-06 12:17:08.577000+00:00</t>
  </si>
  <si>
    <t>2022-04-27 06:53:22.116000+00:00</t>
  </si>
  <si>
    <t>2022-07-06 12:17:10.844000+00:00</t>
  </si>
  <si>
    <t>cont_coP8lrFo5e8h3LTRe9d5EJLFPNBRGwg6qC06iMRJcWd</t>
  </si>
  <si>
    <t>Dipti Thote</t>
  </si>
  <si>
    <t>lead_1gpmWQ1sTSIMTD0eEwtKacjf9CeuV0Tt2Ch7cxx1jar</t>
  </si>
  <si>
    <t>Uniken (Fresh)</t>
  </si>
  <si>
    <t>2022-04-22 07:09:31.389000+00:00</t>
  </si>
  <si>
    <t>2022-07-06 07:13:16.037000+00:00</t>
  </si>
  <si>
    <t>2020-12-06 09:46:55.702000+00:00</t>
  </si>
  <si>
    <t>2022-07-10 07:11:26.209000+00:00</t>
  </si>
  <si>
    <t>lead_KDeF5fwPZJ3GZKpHhS3TVl6Fsk5CqVBNlg8Dmmal1Ly</t>
  </si>
  <si>
    <t>ZTE Telecom India Private Limited</t>
  </si>
  <si>
    <t>2022-06-13 09:58:34.684000+00:00</t>
  </si>
  <si>
    <t>2022-07-06 08:54:29.519000+00:00</t>
  </si>
  <si>
    <t>2021-08-29 20:00:29.155000+00:00</t>
  </si>
  <si>
    <t>2022-09-23 10:08:59.562000+00:00</t>
  </si>
  <si>
    <t>cont_fJ9sg0a7Fmi9ZCn28TECFlwqeUXQRq3Jg7rwwCL4ROR</t>
  </si>
  <si>
    <t>Jose Jacob</t>
  </si>
  <si>
    <t>L1 is 38 lakh from ifco and bajaj from insurance manager we are at 44 lakh</t>
  </si>
  <si>
    <t>lead_kd82f4aR8ie9Cg8VeSCluhBLuib6yD2PJQjrmnEKN2w</t>
  </si>
  <si>
    <t>Antony Waste Handling Cell Ltd</t>
  </si>
  <si>
    <t>Arsalan Khan</t>
  </si>
  <si>
    <t>2022-03-04 07:54:29.333000+00:00</t>
  </si>
  <si>
    <t>2022-07-06 07:41:57.441000+00:00</t>
  </si>
  <si>
    <t>Universal Samporna</t>
  </si>
  <si>
    <t>2021-08-18 08:30:54.749000+00:00</t>
  </si>
  <si>
    <t>2022-10-13 07:41:44.236000+00:00</t>
  </si>
  <si>
    <t>2022-05-09 08:43:17.449000+00:00</t>
  </si>
  <si>
    <t>2022-07-05 10:25:38.465000+00:00</t>
  </si>
  <si>
    <t>Office Asset</t>
  </si>
  <si>
    <t>2022-06-10 11:17:50.035000+00:00</t>
  </si>
  <si>
    <t>2022-07-05 12:48:39.996000+00:00</t>
  </si>
  <si>
    <t>HR not ready to share the data</t>
  </si>
  <si>
    <t>lead_SKy5r1h6CSf7Qy6mIz0K8B1sKqpR9sELeoyR9qchWk5</t>
  </si>
  <si>
    <t>Knest Manufacturers LLP (Renewal)</t>
  </si>
  <si>
    <t>2022-04-18 10:04:53.449000+00:00</t>
  </si>
  <si>
    <t>2022-07-06 06:04:50.888000+00:00</t>
  </si>
  <si>
    <t>2021-04-28 07:36:39.890000+00:00</t>
  </si>
  <si>
    <t>2022-09-12 10:06:03.134000+00:00</t>
  </si>
  <si>
    <t>2022-06-10 10:51:35.156000+00:00</t>
  </si>
  <si>
    <t>2022-07-05 10:25:27.931000+00:00</t>
  </si>
  <si>
    <t>cont_1i1j7x8MItjVh5ns9KHjPntM0fj9TIREtH4m49combE</t>
  </si>
  <si>
    <t>Shilpa M</t>
  </si>
  <si>
    <t>GPA Quotes</t>
  </si>
  <si>
    <t>lead_KmEuScZDDscfLuFYhxnuD623xEPawbnVc9nZoVNG9hU</t>
  </si>
  <si>
    <t>STI Infotech Pvt Ltd</t>
  </si>
  <si>
    <t>2022-06-20 16:23:17.306000+00:00</t>
  </si>
  <si>
    <t>2022-07-05 08:03:03.543000+00:00</t>
  </si>
  <si>
    <t>2022-03-22 08:36:14.134000+00:00</t>
  </si>
  <si>
    <t>2022-07-15 13:02:28.720000+00:00</t>
  </si>
  <si>
    <t>Got to give the best quotes for both GMC &amp; GPA</t>
  </si>
  <si>
    <t>2022-03-22 08:38:50.576000+00:00</t>
  </si>
  <si>
    <t>2022-07-05 08:03:00.224000+00:00</t>
  </si>
  <si>
    <t>lead_EbGfB8qysByV5nHm9cmYQuUW2O3MIhfMdpq1JznDN2k</t>
  </si>
  <si>
    <t>Mainstreet Healthcare Management Pvt Ltd</t>
  </si>
  <si>
    <t>2022-06-01 04:47:08.298000+00:00</t>
  </si>
  <si>
    <t>2022-07-05 02:20:26.606000+00:00</t>
  </si>
  <si>
    <t>2022-05-27 23:05:08+00:00</t>
  </si>
  <si>
    <t>2022-05-27 23:07:59.583000+00:00</t>
  </si>
  <si>
    <t>2022-07-10 06:55:19.426000+00:00</t>
  </si>
  <si>
    <t>lead_l4Edb0y9al3TaZyfi4TQkKRg8XcYfOspXQdocnBVUz0</t>
  </si>
  <si>
    <t>AnD HR Solutions LLP (Fresh)</t>
  </si>
  <si>
    <t>2022-05-05 12:04:55.060000+00:00</t>
  </si>
  <si>
    <t>2022-07-04 11:36:57.139000+00:00</t>
  </si>
  <si>
    <t>2022-02-24 04:01:57.913000+00:00</t>
  </si>
  <si>
    <t>2022-07-10 07:10:15.418000+00:00</t>
  </si>
  <si>
    <t>2022-05-05 12:05:47.058000+00:00</t>
  </si>
  <si>
    <t>2022-07-04 11:37:15.562000+00:00</t>
  </si>
  <si>
    <t>cont_HwLLHWZGfBOUlT1dRIP8XW524MxNQOxbXo70jBs2uPA</t>
  </si>
  <si>
    <t>Ashish Singh</t>
  </si>
  <si>
    <t>contractual fresh GMC</t>
  </si>
  <si>
    <t>lead_VGm4rxedOIDu0JJX36bJ7GNuYch2vdC5AZE6oh68DUN</t>
  </si>
  <si>
    <t>JCB INDIA LTD. (STAFF POLICY)</t>
  </si>
  <si>
    <t>2022-06-02 05:47:00.083000+00:00</t>
  </si>
  <si>
    <t>2022-07-04 09:05:59.316000+00:00</t>
  </si>
  <si>
    <t>2020-12-06 09:13:10.157000+00:00</t>
  </si>
  <si>
    <t>2022-09-09 10:26:37.149000+00:00</t>
  </si>
  <si>
    <t>gmc-renewal</t>
  </si>
  <si>
    <t>lead_KgEkeHJHLuAYV4YX8AwFeLp04zuTRStzcSS29jtvNPl</t>
  </si>
  <si>
    <t>Prognosis Labs</t>
  </si>
  <si>
    <t>2022-06-27 08:01:34.540000+00:00</t>
  </si>
  <si>
    <t>2022-07-04 11:18:40.458000+00:00</t>
  </si>
  <si>
    <t>2022-06-25 05:48:40+00:00</t>
  </si>
  <si>
    <t>2022-06-25 05:51:30.930000+00:00</t>
  </si>
  <si>
    <t>2022-09-26 04:14:22.798000+00:00</t>
  </si>
  <si>
    <t>cont_lDC7Xf6ggRcjy1AxR3dmcoT4nd1CepBeRfDLqPgTgac</t>
  </si>
  <si>
    <t>Vishal Dhage</t>
  </si>
  <si>
    <t>Meet with Dr.Sunil</t>
  </si>
  <si>
    <t>lead_52omLnIPcaaP637mK5P2za1OVyaFqWg9IwjZj5jXNF1</t>
  </si>
  <si>
    <t>SAFL (Jain Irrigation)</t>
  </si>
  <si>
    <t>2022-04-25 10:56:20.485000+00:00</t>
  </si>
  <si>
    <t>2022-07-04 08:43:50.524000+00:00</t>
  </si>
  <si>
    <t>2021-04-01 11:11:21.342000+00:00</t>
  </si>
  <si>
    <t>2022-10-20 10:23:20.046000+00:00</t>
  </si>
  <si>
    <t>New india broker orient capital 1 year icici lombard in 2020</t>
  </si>
  <si>
    <t>lead_u91kqAnVdukMzBkVsqHc7MZWxV9sMCcGhOpUMxrJtHM</t>
  </si>
  <si>
    <t>MEDICEF PHARMA</t>
  </si>
  <si>
    <t>2022-05-12 09:31:35.375000+00:00</t>
  </si>
  <si>
    <t>2022-07-04 07:20:38.341000+00:00</t>
  </si>
  <si>
    <t>2021-09-04 17:44:01.479000+00:00</t>
  </si>
  <si>
    <t>2022-07-12 06:38:21.824000+00:00</t>
  </si>
  <si>
    <t>cont_UOvwELOLcy2Cv2hfPdkFqeMjZaDU6GShbI5LtTQo41o</t>
  </si>
  <si>
    <t>Praisy Ponnachan</t>
  </si>
  <si>
    <t>lead_6tSwD0qIzgqpPzqr75XVUofB5pNvKyYfsIOP8ChlGKs</t>
  </si>
  <si>
    <t>TruePower by JioThings</t>
  </si>
  <si>
    <t>2022-02-17 08:27:27.461000+00:00</t>
  </si>
  <si>
    <t>2022-07-04 07:14:57.466000+00:00</t>
  </si>
  <si>
    <t>2022-02-17 08:20:20.446000+00:00</t>
  </si>
  <si>
    <t>2022-09-23 05:01:28.836000+00:00</t>
  </si>
  <si>
    <t>2022-02-17 08:27:50.994000+00:00</t>
  </si>
  <si>
    <t>2022-07-04 07:15:04.787000+00:00</t>
  </si>
  <si>
    <t>cont_wXiRbRRpOS082Vx9rimAbHjb4hscFFGyf1qP5uouqm0</t>
  </si>
  <si>
    <t>Usha Rani Potturi</t>
  </si>
  <si>
    <t>lead_r5timlb0uSru47b03J0zreHVkjoFJKg4vJpAJLZ3Mvy</t>
  </si>
  <si>
    <t>Natco Pharma</t>
  </si>
  <si>
    <t>2022-06-03 06:20:43.643000+00:00</t>
  </si>
  <si>
    <t>2022-07-04 07:02:14.463000+00:00</t>
  </si>
  <si>
    <t>2021-09-14 10:06:07.077000+00:00</t>
  </si>
  <si>
    <t>2022-09-07 09:19:16.491000+00:00</t>
  </si>
  <si>
    <t>lead_I49hOHf9xJsqhUZBBKMZW1nk6EvCcHt7IqvF3TxscDv</t>
  </si>
  <si>
    <t>Enpro Industries Pvt. Ltd.</t>
  </si>
  <si>
    <t>2022-04-22 08:14:52.891000+00:00</t>
  </si>
  <si>
    <t>2022-07-04 07:13:43.373000+00:00</t>
  </si>
  <si>
    <t>2020-12-06 09:48:21.995000+00:00</t>
  </si>
  <si>
    <t>2022-07-17 07:11:35.413000+00:00</t>
  </si>
  <si>
    <t>lead_dwBxu8jYL2Q0um7gk7OYom5vdYUp6GDYKYSIxrvXqm9</t>
  </si>
  <si>
    <t>Clairance Pharma (Bill care)</t>
  </si>
  <si>
    <t>user_g3RBk1qckQoR1lst1zaNxwqRYo030vqYV6yHd8iovQv</t>
  </si>
  <si>
    <t>2022-07-04 07:14:44.583000+00:00</t>
  </si>
  <si>
    <t>2022-07-04 07:10:39.939000+00:00</t>
  </si>
  <si>
    <t>2022-10-10 07:34:56.373000+00:00</t>
  </si>
  <si>
    <t>lead_abXjObqFkhqitoISZIYZPjIqS5h025XoruW79zifxp3</t>
  </si>
  <si>
    <t>Mitsui &amp; Co. India Pvt Ltd.</t>
  </si>
  <si>
    <t>2022-05-26 06:29:43.953000+00:00</t>
  </si>
  <si>
    <t>2022-07-04 06:00:08.207000+00:00</t>
  </si>
  <si>
    <t>2022-04-03 18:14:02.654000+00:00</t>
  </si>
  <si>
    <t>2022-09-07 05:54:30.570000+00:00</t>
  </si>
  <si>
    <t>lead_Awhgczp3hcoaDnncYjr0FDwgmWpi1SszjGWougZIr0D</t>
  </si>
  <si>
    <t>Infonet Smart (Fresh)</t>
  </si>
  <si>
    <t>2022-06-13 09:15:02.132000+00:00</t>
  </si>
  <si>
    <t>2022-07-04 06:22:18.848000+00:00</t>
  </si>
  <si>
    <t>2021-12-24 07:13:18.842000+00:00</t>
  </si>
  <si>
    <t>2022-08-26 05:40:05.368000+00:00</t>
  </si>
  <si>
    <t>2022-06-13 09:15:48.351000+00:00</t>
  </si>
  <si>
    <t>2022-07-04 06:22:19.037000+00:00</t>
  </si>
  <si>
    <t>lead_R8qPLNTIzreOmoa6BwqdrWFjPuvl1BRrAmW9syZ837k</t>
  </si>
  <si>
    <t>Sarvatra Technologies</t>
  </si>
  <si>
    <t>2022-04-25 11:16:45.960000+00:00</t>
  </si>
  <si>
    <t>2022-07-02 07:13:32.860000+00:00</t>
  </si>
  <si>
    <t>2021-04-22 10:51:50.538000+00:00</t>
  </si>
  <si>
    <t>2022-10-13 12:48:09.354000+00:00</t>
  </si>
  <si>
    <t>sidd</t>
  </si>
  <si>
    <t>2022-04-25 11:17:47.409000+00:00</t>
  </si>
  <si>
    <t>2022-07-02 07:13:45.988000+00:00</t>
  </si>
  <si>
    <t>lead_ukbvc19MOFQBTyTfJXKpZbYp50Etrv5rYiyFwBlWKY5</t>
  </si>
  <si>
    <t>Rich Panel</t>
  </si>
  <si>
    <t>2022-05-06 06:54:56.297000+00:00</t>
  </si>
  <si>
    <t>2022-07-02 09:42:00.241000+00:00</t>
  </si>
  <si>
    <t>2022-04-25 15:22:45+00:00</t>
  </si>
  <si>
    <t>2022-04-25 15:25:42.215000+00:00</t>
  </si>
  <si>
    <t>2022-08-18 06:09:52.903000+00:00</t>
  </si>
  <si>
    <t>No response</t>
  </si>
  <si>
    <t>lead_GrXjKS40Zm8WvlCL6yiqGj0tUEkdRhDGzPE965LNi9c</t>
  </si>
  <si>
    <t>CODETRONIX Software Solutions LLP</t>
  </si>
  <si>
    <t>2021-12-27 04:58:02.510000+00:00</t>
  </si>
  <si>
    <t>2022-07-02 04:19:45.600000+00:00</t>
  </si>
  <si>
    <t>Visakhapatnam</t>
  </si>
  <si>
    <t>2021-12-15 12:46:09+00:00</t>
  </si>
  <si>
    <t>2021-12-15 12:48:54.373000+00:00</t>
  </si>
  <si>
    <t>2022-09-20 11:54:42.276000+00:00</t>
  </si>
  <si>
    <t>cont_e4xDstcA2sDKLdPhsU22Wm8uINn8JPjkLYuejra275K</t>
  </si>
  <si>
    <t>nanair@nas.aero</t>
  </si>
  <si>
    <t>GTL for 50 emp. 2 time of Ctc.. Fresh. Too less employees fot getting the quote</t>
  </si>
  <si>
    <t>lead_fbwr0uQ6WgP7xV2iWHzogN7q1fTBlfKkdwZBs2Zw1ex</t>
  </si>
  <si>
    <t>Nas Aero (Fresh)</t>
  </si>
  <si>
    <t>2022-01-14 11:23:55.695000+00:00</t>
  </si>
  <si>
    <t>2022-07-02 04:20:25.491000+00:00</t>
  </si>
  <si>
    <t>2022-01-03 05:54:58.402000+00:00</t>
  </si>
  <si>
    <t>2022-08-27 07:09:12.805000+00:00</t>
  </si>
  <si>
    <t>cont_brzkOnCWq5OooJFieOOHdeP6Pr5ICLFd5EZat6zD3C2</t>
  </si>
  <si>
    <t>Viraj Raut</t>
  </si>
  <si>
    <t>lead_UpaRziG0eyw1uEyXhumIPaPKLJ6HvkaICqNx1NVhIjs</t>
  </si>
  <si>
    <t>PAMAC Finserv</t>
  </si>
  <si>
    <t>2022-02-28 12:13:30.654000+00:00</t>
  </si>
  <si>
    <t>2022-07-02 04:36:59.141000+00:00</t>
  </si>
  <si>
    <t>July; June; October</t>
  </si>
  <si>
    <t>2021-09-16 05:17:54.505000+00:00</t>
  </si>
  <si>
    <t>2022-10-12 09:19:28.073000+00:00</t>
  </si>
  <si>
    <t>No revert from the client</t>
  </si>
  <si>
    <t>lead_Lz9vn7myGzjU6MCWQW22bx8CVOOAl9UcPuXbLRzRmTU</t>
  </si>
  <si>
    <t>JAES.CO (Fresh)</t>
  </si>
  <si>
    <t>2022-05-19 11:43:55.402000+00:00</t>
  </si>
  <si>
    <t>2022-07-02 03:56:56.689000+00:00</t>
  </si>
  <si>
    <t>Partnerships</t>
  </si>
  <si>
    <t>HROne</t>
  </si>
  <si>
    <t>2022-03-11 04:20:13.657000+00:00</t>
  </si>
  <si>
    <t>2022-10-20 06:14:40.394000+00:00</t>
  </si>
  <si>
    <t>GMC for 51 lives . Pattern 1+3 &amp; 1+5. Looking to start by feb. Management has put the proposal on hold owing to internal financial crunches</t>
  </si>
  <si>
    <t>lead_MNs1Z8IoA8Y4AFkrFMy9s2jiPhlBPe3WUQB2SDlOxsl</t>
  </si>
  <si>
    <t>qZense Labs</t>
  </si>
  <si>
    <t>2022-01-10 11:59:57.989000+00:00</t>
  </si>
  <si>
    <t>2022-07-02 04:00:11.736000+00:00</t>
  </si>
  <si>
    <t>2021-05-04 05:14:23.456000+00:00</t>
  </si>
  <si>
    <t>2022-09-23 10:11:34.446000+00:00</t>
  </si>
  <si>
    <t>2022-05-19 11:44:34.543000+00:00</t>
  </si>
  <si>
    <t>2022-07-02 03:57:52.940000+00:00</t>
  </si>
  <si>
    <t>No response from the client</t>
  </si>
  <si>
    <t>lead_tcmVJysxEoyKc6x7wh2lK4GIKFc4GxPHM9W6avrWVfv</t>
  </si>
  <si>
    <t>Goldmarine Exports Pvt Ltd</t>
  </si>
  <si>
    <t>2021-10-16 09:43:28.489000+00:00</t>
  </si>
  <si>
    <t>2022-07-02 03:55:34.863000+00:00</t>
  </si>
  <si>
    <t>2021-09-15 12:33:36+00:00</t>
  </si>
  <si>
    <t>2021-09-15 12:36:21.484000+00:00</t>
  </si>
  <si>
    <t>2022-09-23 08:43:58.604000+00:00</t>
  </si>
  <si>
    <t>No requirement and no go ahead from the management since a long time</t>
  </si>
  <si>
    <t>lead_smt5BdwLK0pdQkwwHJVN2KApzvNLZMpCElLdcgzK7qk</t>
  </si>
  <si>
    <t>Lightalive Solutions Pvt. Ltd.</t>
  </si>
  <si>
    <t>2021-10-28 12:09:11.588000+00:00</t>
  </si>
  <si>
    <t>2022-07-02 03:53:59.953000+00:00</t>
  </si>
  <si>
    <t>2021-10-28 12:02:34.448000+00:00</t>
  </si>
  <si>
    <t>2022-09-21 08:10:25.682000+00:00</t>
  </si>
  <si>
    <t>lead_pYuAvQWlG3kNOINAHuVlhaBp17iS6YxePwOaFslsr2d</t>
  </si>
  <si>
    <t>Recruit CRM</t>
  </si>
  <si>
    <t>2022-03-15 08:36:33.286000+00:00</t>
  </si>
  <si>
    <t>2022-07-02 03:54:56.575000+00:00</t>
  </si>
  <si>
    <t>2022-03-14 09:05:03+00:00</t>
  </si>
  <si>
    <t>2022-03-14 09:07:24.148000+00:00</t>
  </si>
  <si>
    <t>2022-07-02 03:54:56.610000+00:00</t>
  </si>
  <si>
    <t>cont_bkXT2sonjbYQ75YqNbIQc2wPaORFCA9vBcPVTt9ejHp</t>
  </si>
  <si>
    <t>Hemalatha Tr</t>
  </si>
  <si>
    <t>lead_WGLjCXOxnsCkgFzXwssJRrKihAAcaej53DFd91Bd29E</t>
  </si>
  <si>
    <t>ELMEASURE</t>
  </si>
  <si>
    <t>2022-06-16 12:21:56.459000+00:00</t>
  </si>
  <si>
    <t>2022-07-01 12:55:41.732000+00:00</t>
  </si>
  <si>
    <t>2022-04-20 10:11:40.105000+00:00</t>
  </si>
  <si>
    <t>2022-09-08 12:12:50.432000+00:00</t>
  </si>
  <si>
    <t>GMC-Renewal -1st July 165 employees 1+5</t>
  </si>
  <si>
    <t>lead_KOkbFyxJvPT1tPT1r4kgmie7bI6U5TYFiiKJZ2e0S8k</t>
  </si>
  <si>
    <t>iValue InfoSolutions</t>
  </si>
  <si>
    <t>2022-03-21 07:11:36.399000+00:00</t>
  </si>
  <si>
    <t>2022-07-01 14:00:29.489000+00:00</t>
  </si>
  <si>
    <t>2022-03-19 11:09:58+00:00</t>
  </si>
  <si>
    <t>2022-03-18 12:47:40.458000+00:00</t>
  </si>
  <si>
    <t>2022-10-10 02:49:20.187000+00:00</t>
  </si>
  <si>
    <t>gmc-fresh SI- 1lac Maternity-No RR-1-2% Ambulance-1k</t>
  </si>
  <si>
    <t>lead_M1KTLuIA7Urm1cCnbG5Fu5yfmXnRD1C7LXJdmceRamm</t>
  </si>
  <si>
    <t>Coco Bharat</t>
  </si>
  <si>
    <t>2022-05-20 06:58:13.169000+00:00</t>
  </si>
  <si>
    <t>2022-07-01 12:06:56.096000+00:00</t>
  </si>
  <si>
    <t>2022-05-20 00:36:11+00:00</t>
  </si>
  <si>
    <t>2022-05-20 00:36:39.150000+00:00</t>
  </si>
  <si>
    <t>2022-07-10 06:55:26.223000+00:00</t>
  </si>
  <si>
    <t>GPA - July - with incumbent</t>
  </si>
  <si>
    <t>2022-02-03 12:18:05.204000+00:00</t>
  </si>
  <si>
    <t>2022-07-01 11:02:39.337000+00:00</t>
  </si>
  <si>
    <t>cont_xAKOQB8Hu8I9jtGbAoWtmKUzg3tBHyehdXu3qfWSnp2</t>
  </si>
  <si>
    <t>lead_vZfpLMLG6OzU08RozvmQpc1IrUKeyDcb0zbH2k3elOC</t>
  </si>
  <si>
    <t>Sales Zip</t>
  </si>
  <si>
    <t>2021-12-03 08:06:16.260000+00:00</t>
  </si>
  <si>
    <t>2022-07-01 11:15:58.740000+00:00</t>
  </si>
  <si>
    <t>2021-11-29 14:05:20.976000+00:00</t>
  </si>
  <si>
    <t>2022-08-18 12:22:34.602000+00:00</t>
  </si>
  <si>
    <t>Parental- client stopped responding</t>
  </si>
  <si>
    <t>lead_2wT9vEeItQhuSEPnXgE50a1qjO1TD3pfIUaufOeQ0iv</t>
  </si>
  <si>
    <t>ABS Fujitsu General Private Limited</t>
  </si>
  <si>
    <t>2022-05-19 13:11:14.164000+00:00</t>
  </si>
  <si>
    <t>2022-07-01 11:51:14.013000+00:00</t>
  </si>
  <si>
    <t>2022-05-07 04:41:48.599000+00:00</t>
  </si>
  <si>
    <t>2022-07-01 11:51:14.056000+00:00</t>
  </si>
  <si>
    <t>2022-06-03 06:22:02.299000+00:00</t>
  </si>
  <si>
    <t>2022-07-01 10:09:29.992000+00:00</t>
  </si>
  <si>
    <t>Vcomission  Also have a sister firm BVC Services</t>
  </si>
  <si>
    <t>2022-05-05 06:15:56.064000+00:00</t>
  </si>
  <si>
    <t>2022-07-01 10:13:55.109000+00:00</t>
  </si>
  <si>
    <t>2022-06-03 06:21:10.103000+00:00</t>
  </si>
  <si>
    <t>2022-07-01 10:09:41.482000+00:00</t>
  </si>
  <si>
    <t>GTL - Group co 2</t>
  </si>
  <si>
    <t>2022-06-22 06:00:53.256000+00:00</t>
  </si>
  <si>
    <t>2022-07-01 07:23:08.726000+00:00</t>
  </si>
  <si>
    <t>WC Policy</t>
  </si>
  <si>
    <t>lead_MxKcpNWvORoYBQX0aF3tRPFW4YbOYjoLVPv3EJotUAs</t>
  </si>
  <si>
    <t>SG CNC Microtech Pvt. Ltd.(Fresh)</t>
  </si>
  <si>
    <t>2022-07-01 09:45:28.212000+00:00</t>
  </si>
  <si>
    <t>2022-07-01 09:46:39.349000+00:00</t>
  </si>
  <si>
    <t>2022-04-20 06:33:51.033000+00:00</t>
  </si>
  <si>
    <t>2022-07-10 07:11:58.714000+00:00</t>
  </si>
  <si>
    <t>Siddharth contact  reference from Indovance</t>
  </si>
  <si>
    <t>2022-04-20 06:35:28.837000+00:00</t>
  </si>
  <si>
    <t>2022-07-01 09:46:23.711000+00:00</t>
  </si>
  <si>
    <t>GTL - group co 1</t>
  </si>
  <si>
    <t>2022-06-22 06:00:09.821000+00:00</t>
  </si>
  <si>
    <t>2022-07-01 07:23:00.770000+00:00</t>
  </si>
  <si>
    <t>lead_DAvCIsRpjnAqLoOI8NqtTZi7cgPhCg59AUfpOCSMH5v</t>
  </si>
  <si>
    <t>Dexpress EV</t>
  </si>
  <si>
    <t>2022-01-17 11:07:02.535000+00:00</t>
  </si>
  <si>
    <t>2022-07-01 07:22:25.011000+00:00</t>
  </si>
  <si>
    <t>2022-01-13 11:47:54.569000+00:00</t>
  </si>
  <si>
    <t>2022-07-10 07:03:41.937000+00:00</t>
  </si>
  <si>
    <t>cont_UgMWRMrmog2NnvIsCOdbp2uvVhsiSwA76OXdJld8w0M</t>
  </si>
  <si>
    <t>megha Padia</t>
  </si>
  <si>
    <t>Covid insurance. Data Awaited.</t>
  </si>
  <si>
    <t>2022-01-17 11:09:21.378000+00:00</t>
  </si>
  <si>
    <t>2022-07-01 07:22:36.606000+00:00</t>
  </si>
  <si>
    <t>2022-06-09 06:01:03.294000+00:00</t>
  </si>
  <si>
    <t>2022-07-01 07:21:12.129000+00:00</t>
  </si>
  <si>
    <t>Proposal Email Sent. Data Awaited.</t>
  </si>
  <si>
    <t>2022-01-13 12:35:50.855000+00:00</t>
  </si>
  <si>
    <t>2022-07-01 07:22:12.618000+00:00</t>
  </si>
  <si>
    <t>2022-05-30 11:22:14.650000+00:00</t>
  </si>
  <si>
    <t>2022-07-01 07:11:05.233000+00:00</t>
  </si>
  <si>
    <t>For off roll emps.</t>
  </si>
  <si>
    <t>2022-06-22 05:40:52.318000+00:00</t>
  </si>
  <si>
    <t>2022-07-01 07:06:49.662000+00:00</t>
  </si>
  <si>
    <t>lead_m7ewr6Z0wVPfCrnFPEVeki02QsSxhchqOBxGmgKQpHi</t>
  </si>
  <si>
    <t>Anlage Infotech</t>
  </si>
  <si>
    <t>2022-05-11 12:30:36.364000+00:00</t>
  </si>
  <si>
    <t>2022-06-30 17:19:12.919000+00:00</t>
  </si>
  <si>
    <t>2022-04-03 22:52:04.091000+00:00</t>
  </si>
  <si>
    <t>2022-07-22 09:41:04.942000+00:00</t>
  </si>
  <si>
    <t>GMC - Sandeep</t>
  </si>
  <si>
    <t>lead_CUMBoKXilABlMDkvD1q8nc7X6824JRbu3ewVTNjOyPv</t>
  </si>
  <si>
    <t>Crompton</t>
  </si>
  <si>
    <t>2022-05-09 10:00:22.396000+00:00</t>
  </si>
  <si>
    <t>2022-07-01 04:40:36.729000+00:00</t>
  </si>
  <si>
    <t>2021-10-26 11:52:55.375000+00:00</t>
  </si>
  <si>
    <t>2022-10-05 00:18:02.646000+00:00</t>
  </si>
  <si>
    <t>did not fit the broker empanelment</t>
  </si>
  <si>
    <t>lead_f3nNUwGjOsVpk8ZZHcxFmCcVbQEwA3US7eSOQaNPjRT</t>
  </si>
  <si>
    <t>LatentView Analytics</t>
  </si>
  <si>
    <t>2022-05-19 09:24:30.609000+00:00</t>
  </si>
  <si>
    <t>2022-06-30 11:26:08.560000+00:00</t>
  </si>
  <si>
    <t>Vipul Medcorp</t>
  </si>
  <si>
    <t>2022-05-10 05:01:03.966000+00:00</t>
  </si>
  <si>
    <t>2022-10-17 06:29:25.942000+00:00</t>
  </si>
  <si>
    <t>lead_ne3bt2m0XR69ksudlDvY0lwlFOQTbUSKV3ypzvF19IR</t>
  </si>
  <si>
    <t>Socomec India Private limited</t>
  </si>
  <si>
    <t>2022-06-02 11:53:48.227000+00:00</t>
  </si>
  <si>
    <t>2022-06-30 11:44:27.417000+00:00</t>
  </si>
  <si>
    <t>2022-04-24 20:31:03.255000+00:00</t>
  </si>
  <si>
    <t>2022-07-20 06:10:21.115000+00:00</t>
  </si>
  <si>
    <t>2022-06-02 11:53:23.983000+00:00</t>
  </si>
  <si>
    <t>2022-06-30 11:44:25.486000+00:00</t>
  </si>
  <si>
    <t>cont_VI08VyGwqgYvUU8q2qrkZWNmYZCTyU2izmef9S42dgE</t>
  </si>
  <si>
    <t>Kasthuri Rangan</t>
  </si>
  <si>
    <t>Individual pol</t>
  </si>
  <si>
    <t>lead_8dDlIsnpx6HuVdHNnpTkovu0aOWuOqo19vUUbxBAqY0</t>
  </si>
  <si>
    <t>Hakuna Matata Solutions Pvt. Ltd.</t>
  </si>
  <si>
    <t>2022-06-24 08:30:54.817000+00:00</t>
  </si>
  <si>
    <t>2022-06-30 09:01:23.954000+00:00</t>
  </si>
  <si>
    <t>2022-03-14 02:46:58.229000+00:00</t>
  </si>
  <si>
    <t>2022-07-19 11:46:41.382000+00:00</t>
  </si>
  <si>
    <t>cont_xhsrcT4x45IQxA6FupgExFTt20XXKflMvWFwHvE5LgK</t>
  </si>
  <si>
    <t>nilesh patil</t>
  </si>
  <si>
    <t>lead_4CVRYyML78Pmxgpqsea3PprbP67BFugQubW6ngZi33s</t>
  </si>
  <si>
    <t>GTL Ltd</t>
  </si>
  <si>
    <t>2022-06-06 09:55:14.910000+00:00</t>
  </si>
  <si>
    <t>2022-06-30 10:03:54.055000+00:00</t>
  </si>
  <si>
    <t>2020-08-24 07:33:00+00:00</t>
  </si>
  <si>
    <t>August; January; October</t>
  </si>
  <si>
    <t>2020-12-06 09:47:22.900000+00:00</t>
  </si>
  <si>
    <t>2022-10-06 06:26:55.369000+00:00</t>
  </si>
  <si>
    <t>lead_NurjRkfQruNF2fA5T9mkONwV3meCsU2rEi94iEdVxLe</t>
  </si>
  <si>
    <t>Eka software</t>
  </si>
  <si>
    <t>2022-05-25 09:05:05.066000+00:00</t>
  </si>
  <si>
    <t>2022-06-30 10:10:34.612000+00:00</t>
  </si>
  <si>
    <t>2022-05-10 05:01:05.951000+00:00</t>
  </si>
  <si>
    <t>2022-09-07 03:50:33.413000+00:00</t>
  </si>
  <si>
    <t>cont_OAIaiXa2QFczabDLW5LQUpxHOILvlys77VIHnGMTzWo</t>
  </si>
  <si>
    <t>Mahesh Kumar</t>
  </si>
  <si>
    <t>lead_1udzyNdcbXpkCtKCG9qlnrtbtu7qXKj0IAff5TrECX4</t>
  </si>
  <si>
    <t>Linxon</t>
  </si>
  <si>
    <t>2022-06-22 05:41:46.017000+00:00</t>
  </si>
  <si>
    <t>2022-06-30 08:47:47.672000+00:00</t>
  </si>
  <si>
    <t>Arunkumar Dubey; Prashant Abhang</t>
  </si>
  <si>
    <t>2022-04-05 09:49:15.082000+00:00</t>
  </si>
  <si>
    <t>2022-10-10 05:30:06.134000+00:00</t>
  </si>
  <si>
    <t>2022-06-22 05:41:04.665000+00:00</t>
  </si>
  <si>
    <t>2022-06-30 08:47:30.770000+00:00</t>
  </si>
  <si>
    <t>GMC - Renewal in July</t>
  </si>
  <si>
    <t>2022-06-22 05:40:33.135000+00:00</t>
  </si>
  <si>
    <t>2022-06-30 08:47:40.365000+00:00</t>
  </si>
  <si>
    <t>cont_ZjSOsPSk1J6KeCFbdRCIrBDEy4gpUcUeB0RbeH1EREA</t>
  </si>
  <si>
    <t>Ritika</t>
  </si>
  <si>
    <t>lead_TLF3aQ7gNHi3sg5tbj134YhV2a12sWRR1NxhKlenUT2</t>
  </si>
  <si>
    <t>Brandmovers ( Fresh )</t>
  </si>
  <si>
    <t>2021-12-02 10:45:37.197000+00:00</t>
  </si>
  <si>
    <t>2022-06-30 07:06:50.296000+00:00</t>
  </si>
  <si>
    <t>2021-12-01 10:36:19.788000+00:00</t>
  </si>
  <si>
    <t>2022-08-27 08:01:08.352000+00:00</t>
  </si>
  <si>
    <t>lead_XbpRs6TgPUqN7FDmPPXOGnzbSCwyOSMcyKBe1gemFjq</t>
  </si>
  <si>
    <t>Netflix, Inc.</t>
  </si>
  <si>
    <t>2022-05-17 12:36:25.193000+00:00</t>
  </si>
  <si>
    <t>2022-06-30 05:08:16.170000+00:00</t>
  </si>
  <si>
    <t>AM is Kunal, Downloaded the guide: Designing employee healthcare plan</t>
  </si>
  <si>
    <t>2021-11-07 08:23:17.546000+00:00</t>
  </si>
  <si>
    <t>2022-09-27 05:22:01.885000+00:00</t>
  </si>
  <si>
    <t>2022-05-17 12:36:11.026000+00:00</t>
  </si>
  <si>
    <t>2022-06-30 05:08:13.022000+00:00</t>
  </si>
  <si>
    <t>lead_g8QCsaFeHQIBpUgzVSRozPhhyhgiNzese6eKV4YdAzT</t>
  </si>
  <si>
    <t>Synise Technologies Ltd</t>
  </si>
  <si>
    <t>2022-04-29 11:30:29.025000+00:00</t>
  </si>
  <si>
    <t>2022-06-29 10:29:43.316000+00:00</t>
  </si>
  <si>
    <t>Sameer's list</t>
  </si>
  <si>
    <t>Abhay Feb Outbound list</t>
  </si>
  <si>
    <t>2021-01-27 08:55:46.706000+00:00</t>
  </si>
  <si>
    <t>2022-07-11 11:17:21.667000+00:00</t>
  </si>
  <si>
    <t>Fresh - within month they finalize self policy SI - 3,00,000</t>
  </si>
  <si>
    <t>2022-06-13 05:19:58.535000+00:00</t>
  </si>
  <si>
    <t>2022-06-28 14:07:09.484000+00:00</t>
  </si>
  <si>
    <t>lead_5jLAGNsDbnUmVArQS8BdQeDeDUE6FWBmrOgTBk08iky</t>
  </si>
  <si>
    <t>MAXIML LABS PRIVATE LIMITED</t>
  </si>
  <si>
    <t>2022-05-25 08:05:26.457000+00:00</t>
  </si>
  <si>
    <t>2022-06-29 07:31:40.047000+00:00</t>
  </si>
  <si>
    <t>2021-06-07 07:33:27+00:00</t>
  </si>
  <si>
    <t>2021-06-07 07:36:11.041000+00:00</t>
  </si>
  <si>
    <t>2022-07-10 07:14:31.409000+00:00</t>
  </si>
  <si>
    <t>cont_9U3SCps8qThXl1TVWOiSDUQpWF7gJGrwrcBIfdw2knp</t>
  </si>
  <si>
    <t>Sachin Kurade</t>
  </si>
  <si>
    <t>lead_txpHOccX9mXGBtWKZHfZ8geTD3Ge5mqFIoWhjht54dI</t>
  </si>
  <si>
    <t>Ridecell India pvt Ltd.</t>
  </si>
  <si>
    <t>2022-05-19 09:38:32.322000+00:00</t>
  </si>
  <si>
    <t>2022-06-28 11:38:49.063000+00:00</t>
  </si>
  <si>
    <t>2022-05-10 03:52:59.958000+00:00</t>
  </si>
  <si>
    <t>2022-07-11 10:01:36.468000+00:00</t>
  </si>
  <si>
    <t>Lost to incumbent. We were late in submitting the quotes. Although we were less 50K</t>
  </si>
  <si>
    <t>2022-05-19 09:38:17.793000+00:00</t>
  </si>
  <si>
    <t>2022-06-28 11:39:23.519000+00:00</t>
  </si>
  <si>
    <t>2022-05-19 09:38:47.747000+00:00</t>
  </si>
  <si>
    <t>2022-06-28 11:38:45.934000+00:00</t>
  </si>
  <si>
    <t>Fresh GPA requirement for emp - Soumen's case. Customer not responding</t>
  </si>
  <si>
    <t>lead_gGW6wDl3DjXvRVL3yEUibJDooqHKPvt9A0rhKIX7tvN</t>
  </si>
  <si>
    <t>Bysos</t>
  </si>
  <si>
    <t>2022-01-04 10:11:47.590000+00:00</t>
  </si>
  <si>
    <t>2022-06-28 07:28:13.268000+00:00</t>
  </si>
  <si>
    <t>2021-12-31 16:01:35.253000+00:00</t>
  </si>
  <si>
    <t>2022-09-02 19:02:28.266000+00:00</t>
  </si>
  <si>
    <t>covid policy</t>
  </si>
  <si>
    <t>2022-01-11 11:38:35.899000+00:00</t>
  </si>
  <si>
    <t>2022-06-28 07:28:24.494000+00:00</t>
  </si>
  <si>
    <t>cont_lFajQwymJMi88c5AwVLQKKzmRb8Y5hY0pvRRyGimhz6</t>
  </si>
  <si>
    <t>D S Rautela</t>
  </si>
  <si>
    <t>lead_4eLsko5D4IJEndpgGYquJ98GKPh6I9MNmV3qpaMhIE1</t>
  </si>
  <si>
    <t>Hindustan Power</t>
  </si>
  <si>
    <t>2022-06-24 11:27:33.987000+00:00</t>
  </si>
  <si>
    <t>2022-06-28 09:16:32.527000+00:00</t>
  </si>
  <si>
    <t>2022-01-16 04:46:15.992000+00:00</t>
  </si>
  <si>
    <t>2022-07-30 06:10:33.604000+00:00</t>
  </si>
  <si>
    <t>lead_bBoIZ4UOli9XXoLJ6IeghU1kNuRxyhzygfNtjWldwM3</t>
  </si>
  <si>
    <t>Famy Care Ltd., Mumbai</t>
  </si>
  <si>
    <t>2022-05-06 09:26:14.089000+00:00</t>
  </si>
  <si>
    <t>2022-06-28 07:27:59.349000+00:00</t>
  </si>
  <si>
    <t>2022-05-06 04:28:18.234000+00:00</t>
  </si>
  <si>
    <t>2022-10-09 05:33:37.717000+00:00</t>
  </si>
  <si>
    <t>cont_dczUjsQMB3WKk3MG89ZA2wBFKsx32qcv99h1cy8Pafw</t>
  </si>
  <si>
    <t>Sneha</t>
  </si>
  <si>
    <t>lead_CDG2cOKZvhsTT7TH1pAzdlCkMr2KlJ1Y6G8EiSjvUKH</t>
  </si>
  <si>
    <t>FitShit Health Solutions</t>
  </si>
  <si>
    <t>2022-06-20 11:07:14.552000+00:00</t>
  </si>
  <si>
    <t>2022-06-28 05:38:18.333000+00:00</t>
  </si>
  <si>
    <t>2022-06-13 11:46:11.917000+00:00</t>
  </si>
  <si>
    <t>2022-09-09 08:40:42.451000+00:00</t>
  </si>
  <si>
    <t>2022-06-22 06:44:21.542000+00:00</t>
  </si>
  <si>
    <t>2022-06-28 05:04:51.880000+00:00</t>
  </si>
  <si>
    <t>cont_EJKIbmwrJmjLASEf2AVcoIz7pZ2rEf76lSfNunY1TN9</t>
  </si>
  <si>
    <t>admin@oswalextrusion.com</t>
  </si>
  <si>
    <t>lead_HOa1MYsbJem8UOm54M3qH6EPPtqdmzuYWjpNggSkXxJ</t>
  </si>
  <si>
    <t>Oswal Extrusion</t>
  </si>
  <si>
    <t>2022-06-23 09:53:59.290000+00:00</t>
  </si>
  <si>
    <t>2022-06-27 06:57:21.572000+00:00</t>
  </si>
  <si>
    <t>2021-12-31 06:31:04.297000+00:00</t>
  </si>
  <si>
    <t>2022-09-05 05:32:13.727000+00:00</t>
  </si>
  <si>
    <t>lead_UXUgQ8XXlSEEyTKbTqeleIIDrBV404YJrNvxpebQfBz</t>
  </si>
  <si>
    <t>Arvindbrands</t>
  </si>
  <si>
    <t>2022-05-24 12:34:51.784000+00:00</t>
  </si>
  <si>
    <t>2022-06-27 11:41:44.279000+00:00</t>
  </si>
  <si>
    <t>2021-11-12 13:23:54.857000+00:00</t>
  </si>
  <si>
    <t>2022-07-10 06:48:52.100000+00:00</t>
  </si>
  <si>
    <t>2022-05-24 12:36:42.444000+00:00</t>
  </si>
  <si>
    <t>2022-06-27 11:42:23.350000+00:00</t>
  </si>
  <si>
    <t>2022-06-23 09:53:36.353000+00:00</t>
  </si>
  <si>
    <t>2022-06-27 06:57:15.150000+00:00</t>
  </si>
  <si>
    <t>2022-06-23 09:50:18.610000+00:00</t>
  </si>
  <si>
    <t>2022-06-27 06:57:01.680000+00:00</t>
  </si>
  <si>
    <t>lead_Z7YR4Zj1E13Z06tGRs7KzQYy0jSmSp5B1PDbsKDBRgx</t>
  </si>
  <si>
    <t>Expert Global Solutions</t>
  </si>
  <si>
    <t>2022-02-03 04:50:54.132000+00:00</t>
  </si>
  <si>
    <t>2022-06-25 02:20:57.688000+00:00</t>
  </si>
  <si>
    <t>MDindia-TPA</t>
  </si>
  <si>
    <t>2020-12-06 09:46:28.029000+00:00</t>
  </si>
  <si>
    <t>2022-10-19 13:05:40.032000+00:00</t>
  </si>
  <si>
    <t>cont_tH60RwmaRzxp2RxBBhIgAe6GZmURVRr4k2JCuTTgrGc</t>
  </si>
  <si>
    <t>Vaibhav Parsekar</t>
  </si>
  <si>
    <t>Parental - GMC</t>
  </si>
  <si>
    <t>lead_GUzrD7GGDnTA3xfVoxUhxTRw24xiCzsoG2FbLPMt32c</t>
  </si>
  <si>
    <t>Akumentis Healthcare</t>
  </si>
  <si>
    <t>2022-06-06 06:28:13.482000+00:00</t>
  </si>
  <si>
    <t>2022-06-25 02:19:29.852000+00:00</t>
  </si>
  <si>
    <t>July; June; March</t>
  </si>
  <si>
    <t>2022-01-25 04:26:24.045000+00:00</t>
  </si>
  <si>
    <t>2022-10-13 08:19:24.613000+00:00</t>
  </si>
  <si>
    <t>2022-06-22 08:05:46.167000+00:00</t>
  </si>
  <si>
    <t>2022-06-24 10:10:12.730000+00:00</t>
  </si>
  <si>
    <t>Just Employee Benefits: Their Management is not intersted for now in benefits</t>
  </si>
  <si>
    <t>lead_waWR7hTLS8tY59vxAjGVYsjomyB1NynAkRuHEk5mGL0</t>
  </si>
  <si>
    <t>Volante Technologies India Pvt. Ltd.</t>
  </si>
  <si>
    <t>2022-05-19 10:47:11.192000+00:00</t>
  </si>
  <si>
    <t>2022-06-24 09:04:42.778000+00:00</t>
  </si>
  <si>
    <t>2021-05-09 14:25:19.715000+00:00</t>
  </si>
  <si>
    <t>2022-07-12 07:04:30.074000+00:00</t>
  </si>
  <si>
    <t>2022-05-20 07:10:32.876000+00:00</t>
  </si>
  <si>
    <t>2022-06-24 06:01:10.976000+00:00</t>
  </si>
  <si>
    <t>cont_8pEcjgFWrFVktNFFmjFnFN6zTv00EKfKap8ot6E3cYP</t>
  </si>
  <si>
    <t>Karunanidhi</t>
  </si>
  <si>
    <t>lead_ngwomG0cMZxkgU2KhEiLtTfXiwAFUMqbw0THvnF3Ine</t>
  </si>
  <si>
    <t>Pipara &amp; Co</t>
  </si>
  <si>
    <t>2022-06-06 10:13:58.043000+00:00</t>
  </si>
  <si>
    <t>2022-06-24 07:42:09.309000+00:00</t>
  </si>
  <si>
    <t>2022-05-30 10:39:39.311000+00:00</t>
  </si>
  <si>
    <t>2022-07-10 06:48:35.710000+00:00</t>
  </si>
  <si>
    <t>cont_iKLap7elOjLzucO83XfcgIuENAxFxKv0ex40z22Z6Ob</t>
  </si>
  <si>
    <t>Anushree Bedekar</t>
  </si>
  <si>
    <t>lead_mzr9at4mP8OWE2W9DbkbGQOidsY34JHAlfPq4ubwFF4</t>
  </si>
  <si>
    <t>FlexTrade Systems</t>
  </si>
  <si>
    <t>2022-06-03 11:34:23.075000+00:00</t>
  </si>
  <si>
    <t>2022-06-23 12:29:34.644000+00:00</t>
  </si>
  <si>
    <t>2022-02-24 08:53:12.426000+00:00</t>
  </si>
  <si>
    <t>2022-07-25 04:51:49.375000+00:00</t>
  </si>
  <si>
    <t>2022-06-01 06:51:00.403000+00:00</t>
  </si>
  <si>
    <t>2022-06-23 12:29:24.587000+00:00</t>
  </si>
  <si>
    <t>aventri - parents</t>
  </si>
  <si>
    <t>lead_bcIIxNrhKTrLJJd6SSwdFTHA7vgyaf7RmsOqCcaV4lU</t>
  </si>
  <si>
    <t>Aumni tech</t>
  </si>
  <si>
    <t>2022-01-31 11:13:59.597000+00:00</t>
  </si>
  <si>
    <t>2022-06-23 11:02:31.396000+00:00</t>
  </si>
  <si>
    <t>2021-12-08 04:26:09+00:00</t>
  </si>
  <si>
    <t>2021-12-08 04:28:54.743000+00:00</t>
  </si>
  <si>
    <t>2022-07-10 07:13:24.030000+00:00</t>
  </si>
  <si>
    <t>aumni - parents</t>
  </si>
  <si>
    <t>2022-02-03 07:03:33.358000+00:00</t>
  </si>
  <si>
    <t>2022-06-23 11:02:37.265000+00:00</t>
  </si>
  <si>
    <t>lead_5i53i1vPwrCXhThtaMPlUA7rGvHhpgr0PhLy0TABhAH</t>
  </si>
  <si>
    <t>JM Financial Services</t>
  </si>
  <si>
    <t>2022-05-10 08:46:05.279000+00:00</t>
  </si>
  <si>
    <t>2022-06-23 08:56:40.642000+00:00</t>
  </si>
  <si>
    <t>2022-03-04 07:24:49.730000+00:00</t>
  </si>
  <si>
    <t>2022-07-22 07:53:05.820000+00:00</t>
  </si>
  <si>
    <t>2022-05-10 08:45:21.002000+00:00</t>
  </si>
  <si>
    <t>2022-06-23 08:56:04.159000+00:00</t>
  </si>
  <si>
    <t>cont_fGDgchlYQNGpjvzSEObiJz03lMfupSmpnHIhVmB6Ypz</t>
  </si>
  <si>
    <t>Mangala Bhadane</t>
  </si>
  <si>
    <t>lead_RRShh6knKEl40iTr4Ozjt1klltC1sQKk8OTobSUl8eJ</t>
  </si>
  <si>
    <t>ControlCase ( Fresh , Potential )</t>
  </si>
  <si>
    <t>2022-06-21 11:44:14.230000+00:00</t>
  </si>
  <si>
    <t>2022-06-23 07:26:17.123000+00:00</t>
  </si>
  <si>
    <t>2022-05-23 07:04:11.793000+00:00</t>
  </si>
  <si>
    <t>2022-10-18 06:29:37.143000+00:00</t>
  </si>
  <si>
    <t>lead_cQOO1x4jOp0J3Oc03vhziZesANbyeLMWC9yw02CdMLx</t>
  </si>
  <si>
    <t>Northern Arc</t>
  </si>
  <si>
    <t>2022-06-10 06:30:40.498000+00:00</t>
  </si>
  <si>
    <t>2022-06-23 06:51:52.438000+00:00</t>
  </si>
  <si>
    <t>2022-02-15 12:41:39.294000+00:00</t>
  </si>
  <si>
    <t>2022-09-16 13:10:38.865000+00:00</t>
  </si>
  <si>
    <t>2022-06-21 11:43:41.465000+00:00</t>
  </si>
  <si>
    <t>2022-06-23 07:26:09.096000+00:00</t>
  </si>
  <si>
    <t>lead_ZR1loGRJvrGgl0DDhzXvuul4f6UuVEyBqIBJrQ6p5aj</t>
  </si>
  <si>
    <t>AideWiser SolTek</t>
  </si>
  <si>
    <t>2022-06-16 04:53:20.614000+00:00</t>
  </si>
  <si>
    <t>2022-06-23 05:10:54.204000+00:00</t>
  </si>
  <si>
    <t>2022-06-07 13:12:21.843000+00:00</t>
  </si>
  <si>
    <t>2022-08-09 05:16:57.595000+00:00</t>
  </si>
  <si>
    <t>cont_XByLZfJ7RLuVk4IuPDd35pNgs9tJY9245GGRjvRHGnE</t>
  </si>
  <si>
    <t>Ravindra Raval</t>
  </si>
  <si>
    <t>E and O</t>
  </si>
  <si>
    <t>lead_NbHhjKWYXU9QpU1ZoBsqAo6nOW5Yzwhz3IePq6nbD70</t>
  </si>
  <si>
    <t>GENISYS INFORMATION SYSTEMS INDIA PVT LTD</t>
  </si>
  <si>
    <t>2022-02-18 11:26:05.526000+00:00</t>
  </si>
  <si>
    <t>2022-06-23 04:55:23.649000+00:00</t>
  </si>
  <si>
    <t>2022-01-31 05:10:18.095000+00:00</t>
  </si>
  <si>
    <t>2022-07-10 06:52:03.089000+00:00</t>
  </si>
  <si>
    <t>D and O - Director and Officers Liab</t>
  </si>
  <si>
    <t>2022-02-18 11:30:18.164000+00:00</t>
  </si>
  <si>
    <t>2022-06-23 04:55:37.776000+00:00</t>
  </si>
  <si>
    <t>CGL - Commercial General Liab</t>
  </si>
  <si>
    <t>2022-02-18 11:31:09.494000+00:00</t>
  </si>
  <si>
    <t>2022-06-23 04:55:56.142000+00:00</t>
  </si>
  <si>
    <t>lead_QHHgCb0oLUbOfmrp34Rfxash5YRaySrbQfFz1Y1aqbn</t>
  </si>
  <si>
    <t>Champion InfoMetrics</t>
  </si>
  <si>
    <t>2022-06-16 12:17:57.147000+00:00</t>
  </si>
  <si>
    <t>2022-06-23 04:40:47.465000+00:00</t>
  </si>
  <si>
    <t>2021-09-15 15:54:53.474000+00:00</t>
  </si>
  <si>
    <t>2022-07-10 06:50:42.363000+00:00</t>
  </si>
  <si>
    <t>2022-06-16 12:18:16.540000+00:00</t>
  </si>
  <si>
    <t>2022-06-23 04:41:00.422000+00:00</t>
  </si>
  <si>
    <t>2022-06-16 12:18:57.333000+00:00</t>
  </si>
  <si>
    <t>2022-06-23 04:41:13.404000+00:00</t>
  </si>
  <si>
    <t>cont_999M3A7yoFYWJp6u30zflBfvE86q43F1UtCtsymKbn1</t>
  </si>
  <si>
    <t>kanchan@infocusp.in</t>
  </si>
  <si>
    <t>lead_RrOAtEq6bvNwsA9q7nM4KZKy3AS8SsDKutUbzrNhUlj</t>
  </si>
  <si>
    <t>InFoCusp Innovations Pvt. Ltd.</t>
  </si>
  <si>
    <t>2022-02-03 11:31:16.732000+00:00</t>
  </si>
  <si>
    <t>2022-06-22 11:34:45.714000+00:00</t>
  </si>
  <si>
    <t>2022-02-03 06:11:41.253000+00:00</t>
  </si>
  <si>
    <t>2022-07-18 09:27:52.600000+00:00</t>
  </si>
  <si>
    <t>cont_iPlbkd9csvwkOyyNvWahLJTPo5GTnW4jXXfWp9rgMK9</t>
  </si>
  <si>
    <t>Navya</t>
  </si>
  <si>
    <t>lead_2J2mkeyrtSJ9BE61Dn4P3O90BnZCxxSkPilSIGHdc1z</t>
  </si>
  <si>
    <t>Zyeta</t>
  </si>
  <si>
    <t>2022-05-27 11:08:05.553000+00:00</t>
  </si>
  <si>
    <t>2022-06-23 03:58:52.108000+00:00</t>
  </si>
  <si>
    <t>2021-04-22 05:08:07.372000+00:00</t>
  </si>
  <si>
    <t>2022-08-01 10:03:28.534000+00:00</t>
  </si>
  <si>
    <t>cont_L0ZWbV4A6nqqVVCVsKlJchrCeeZRkHAwGVPS6apHrhV</t>
  </si>
  <si>
    <t>Priyanka Gupta</t>
  </si>
  <si>
    <t>Unqualifed - NO GTL in place and no requirement</t>
  </si>
  <si>
    <t>lead_go1D8qapSfDe6AA3tQcUCr0QzVA5vkgb728S5UerGPD</t>
  </si>
  <si>
    <t>BNED LoudCloud</t>
  </si>
  <si>
    <t>2022-06-22 03:44:38.612000+00:00</t>
  </si>
  <si>
    <t>2022-06-23 04:38:35.001000+00:00</t>
  </si>
  <si>
    <t>2022-05-23 07:04:09.771000+00:00</t>
  </si>
  <si>
    <t>2022-10-20 12:44:27.272000+00:00</t>
  </si>
  <si>
    <t>2022-05-12 06:56:10.246000+00:00</t>
  </si>
  <si>
    <t>2022-06-22 07:50:34.968000+00:00</t>
  </si>
  <si>
    <t>lead_ThbMCeAcPbGGTa3RonqDB3eYW50BpcbVgGhdC2EBfTU</t>
  </si>
  <si>
    <t>Ion Exchange India</t>
  </si>
  <si>
    <t>2022-05-27 11:13:26.930000+00:00</t>
  </si>
  <si>
    <t>2022-06-21 07:42:39.610000+00:00</t>
  </si>
  <si>
    <t>2021-11-10 21:51:26.166000+00:00</t>
  </si>
  <si>
    <t>2022-07-16 10:25:17.745000+00:00</t>
  </si>
  <si>
    <t>lead_6LHM5txl25xHa5aHpxyZbXRSh7dDuPY2fDJ83gi8EUQ</t>
  </si>
  <si>
    <t>CAB Experiences</t>
  </si>
  <si>
    <t>2022-06-07 12:11:21.366000+00:00</t>
  </si>
  <si>
    <t>2022-06-21 04:39:18.461000+00:00</t>
  </si>
  <si>
    <t>Aniket Vahile; Kaustubh Gaikwad; Sakshi Soni</t>
  </si>
  <si>
    <t>2022-03-18 17:13:34.527000+00:00</t>
  </si>
  <si>
    <t>2022-09-01 17:27:02.035000+00:00</t>
  </si>
  <si>
    <t>2022-06-14 12:39:03.912000+00:00</t>
  </si>
  <si>
    <t>2022-06-20 12:25:21.505000+00:00</t>
  </si>
  <si>
    <t>cont_s4ko2WXY0Q9l8Oi6yY86S1EKTbt0mQNhJblQTRuwFQV</t>
  </si>
  <si>
    <t>Vishakha Waikar</t>
  </si>
  <si>
    <t>lead_NiQ2mgUHlRjWnP99uTdyW63TU9UgwffVObGcmi4vbuy</t>
  </si>
  <si>
    <t>Rise WPU (Fresh)</t>
  </si>
  <si>
    <t>2022-06-17 08:16:37.420000+00:00</t>
  </si>
  <si>
    <t>2022-06-20 10:35:30.753000+00:00</t>
  </si>
  <si>
    <t>2022-06-17 08:10:34.754000+00:00</t>
  </si>
  <si>
    <t>2022-09-26 11:15:49.862000+00:00</t>
  </si>
  <si>
    <t>cont_Qup3qhTIgMr3LBeDszjUGV1yLHBTAAhOXsAkfRqMrbJ</t>
  </si>
  <si>
    <t>Shyam Pandirkar</t>
  </si>
  <si>
    <t>GPA - Working with Allianz Brokers and have connect with Leadership and sign with a new name every year</t>
  </si>
  <si>
    <t>lead_G7sDp639tMe8BQbNFYvCUntxlHYUqoJ8vrfevj08Sa7</t>
  </si>
  <si>
    <t>Acme Housing Industries Pvt. Ltd.</t>
  </si>
  <si>
    <t>2022-05-16 10:35:59.228000+00:00</t>
  </si>
  <si>
    <t>2022-06-20 05:42:46.934000+00:00</t>
  </si>
  <si>
    <t>Cold Call; Warm Referral</t>
  </si>
  <si>
    <t>AM is Shweta Agarwal, Employer Review Tracker</t>
  </si>
  <si>
    <t>2022-05-16 10:32:09.237000+00:00</t>
  </si>
  <si>
    <t>2022-09-27 05:04:53.927000+00:00</t>
  </si>
  <si>
    <t>GMC - Working with Allianz Brokers and have connect with Leadership and sign with a new name every year</t>
  </si>
  <si>
    <t>2022-05-16 10:35:30.261000+00:00</t>
  </si>
  <si>
    <t>2022-06-20 05:42:27.170000+00:00</t>
  </si>
  <si>
    <t>lead_9XjyJUD1XPryo4o5KLmV72RbbLfb6XpnxxMbrMqeO2E</t>
  </si>
  <si>
    <t>Tech Mahindra</t>
  </si>
  <si>
    <t>2022-05-16 10:28:52.633000+00:00</t>
  </si>
  <si>
    <t>2022-06-19 16:23:48.980000+00:00</t>
  </si>
  <si>
    <t>2021-11-22 06:37:22.393000+00:00</t>
  </si>
  <si>
    <t>2022-09-07 04:47:23.311000+00:00</t>
  </si>
  <si>
    <t>cont_4cAZiK5WSYNliOaONCMJmRoRiLzu9DH7FYKNqNE11IR</t>
  </si>
  <si>
    <t>Anant Keshav</t>
  </si>
  <si>
    <t>GTL ren. With Marsh for more than 15 years. Global Mandate</t>
  </si>
  <si>
    <t>lead_KYCE9GsQMP4QZS8WVQYJkquP0Cz2pGp6mvssCWrG6Dr</t>
  </si>
  <si>
    <t>Fugro Survey India Pvt Ltd</t>
  </si>
  <si>
    <t>2022-06-02 12:33:33.912000+00:00</t>
  </si>
  <si>
    <t>2022-06-20 05:41:25.144000+00:00</t>
  </si>
  <si>
    <t>2021-08-03 11:33:04.676000+00:00</t>
  </si>
  <si>
    <t>2022-09-14 11:42:20.277000+00:00</t>
  </si>
  <si>
    <t>2022-05-16 10:28:26.006000+00:00</t>
  </si>
  <si>
    <t>2022-06-19 16:23:37.223000+00:00</t>
  </si>
  <si>
    <t>cont_dmr8gSJA2NdsF23lkPu30gcRhFKYKcFgh6T4AVFMug1</t>
  </si>
  <si>
    <t>Abhineet Sawa</t>
  </si>
  <si>
    <t>lead_DxJKdrrqbOtnzydlyavZN3V8NOpjpNgyQQgifT3vNtR</t>
  </si>
  <si>
    <t>Snapmint ( Fresh )</t>
  </si>
  <si>
    <t>2022-06-16 12:54:42.531000+00:00</t>
  </si>
  <si>
    <t>2022-06-17 11:56:14.899000+00:00</t>
  </si>
  <si>
    <t>2021-12-23 08:11:25.923000+00:00</t>
  </si>
  <si>
    <t>2022-10-19 05:10:27.564000+00:00</t>
  </si>
  <si>
    <t>2022-05-16 10:27:49.423000+00:00</t>
  </si>
  <si>
    <t>2022-06-19 16:23:25.881000+00:00</t>
  </si>
  <si>
    <t>cont_X5FUh1zmSwE1U2CqDtExrqgEf5XLiEGGRTggL4oIm5d</t>
  </si>
  <si>
    <t>Gaurav Kakkar</t>
  </si>
  <si>
    <t>lead_GOURrhQwl8g5UEEKhhzggVl1JPBeAhv8wLtr0AXrf1K</t>
  </si>
  <si>
    <t>Emirates Logistics</t>
  </si>
  <si>
    <t>2022-05-12 05:54:07.318000+00:00</t>
  </si>
  <si>
    <t>2022-06-16 06:56:43.365000+00:00</t>
  </si>
  <si>
    <t>2021-04-29 08:35:48.062000+00:00</t>
  </si>
  <si>
    <t>2022-10-18 08:23:43.686000+00:00</t>
  </si>
  <si>
    <t>cont_qn3g6cSWMswZOCp6LOTI0Jc0yTdbOD0xtgj3OTxchNZ</t>
  </si>
  <si>
    <t>Vivek Gala</t>
  </si>
  <si>
    <t>2022-06-16 12:54:13.511000+00:00</t>
  </si>
  <si>
    <t>2022-06-17 11:56:06.253000+00:00</t>
  </si>
  <si>
    <t>cont_sUCNWty4Y8HMzjnLHHOB5k0X44Ehp6OOA1YNopYgNkA</t>
  </si>
  <si>
    <t>Gayatri Singh Faujdar</t>
  </si>
  <si>
    <t>lead_BbhSrFUARIxOBG0zyMSvRDKSa8HIPuvgy5BAwNNs1pr</t>
  </si>
  <si>
    <t>Rupifi</t>
  </si>
  <si>
    <t>2022-05-26 10:07:57.090000+00:00</t>
  </si>
  <si>
    <t>2022-06-17 10:22:50.937000+00:00</t>
  </si>
  <si>
    <t>2022-05-19 08:21:58.759000+00:00</t>
  </si>
  <si>
    <t>2022-08-27 08:11:28.390000+00:00</t>
  </si>
  <si>
    <t>cont_VP3idTUu5VqWXxnbOeaNJJgrVPQcjlaMHojBFa3YDZQ</t>
  </si>
  <si>
    <t>Sandeep Shetty</t>
  </si>
  <si>
    <t>lead_IeFdvKk9WOxSbeL5BrFcsPJE4TGTZ2RbFc0GDbJxK6b</t>
  </si>
  <si>
    <t>Sharon Bio-Medicine Ltd.</t>
  </si>
  <si>
    <t>2022-05-05 12:07:39.619000+00:00</t>
  </si>
  <si>
    <t>2022-06-15 06:26:18.562000+00:00</t>
  </si>
  <si>
    <t>2022-02-10 00:43:05.759000+00:00</t>
  </si>
  <si>
    <t>2022-07-27 06:49:10.464000+00:00</t>
  </si>
  <si>
    <t>cont_7YE6EZqFppwAU7vquISVkPRGIKgstUQcmSE8WmzcB7H</t>
  </si>
  <si>
    <t>Arumugarajan Balasubramanian</t>
  </si>
  <si>
    <t>lead_dnV8ba5u6m6AeLepbPrjJMNkLuJt98rnMKxuNz99f06</t>
  </si>
  <si>
    <t>DISYS</t>
  </si>
  <si>
    <t>user_3M4sSNA7MJfTjZahrmYek9iYlXQT0WYVZHKp4rxx2V1</t>
  </si>
  <si>
    <t>2022-04-29 11:45:37.948000+00:00</t>
  </si>
  <si>
    <t>2022-06-14 07:32:28.816000+00:00</t>
  </si>
  <si>
    <t>Amol Gawali; Deepak Yadav</t>
  </si>
  <si>
    <t>2022-04-27 07:19:20.533000+00:00</t>
  </si>
  <si>
    <t>2022-10-20 11:02:11.192000+00:00</t>
  </si>
  <si>
    <t>Loop App &amp; offerings required</t>
  </si>
  <si>
    <t>2022-03-17 06:59:13.314000+00:00</t>
  </si>
  <si>
    <t>2022-06-15 05:49:18.046000+00:00</t>
  </si>
  <si>
    <t>cont_ouHBC10IajNYkHKTXEayjM5MsiLxWWHdceB8aBCYx9A</t>
  </si>
  <si>
    <t>kiran kumar</t>
  </si>
  <si>
    <t>lead_rZGxcFwI7hyPtqqyvz5rj9MxJSZPISGGIMZb1c6aIAM</t>
  </si>
  <si>
    <t>Simplilearn</t>
  </si>
  <si>
    <t>2022-05-26 05:20:16.402000+00:00</t>
  </si>
  <si>
    <t>2022-06-14 06:21:54.944000+00:00</t>
  </si>
  <si>
    <t>2022-03-14 15:08:27.785000+00:00</t>
  </si>
  <si>
    <t>2022-09-12 13:09:24.552000+00:00</t>
  </si>
  <si>
    <t>2022-05-26 05:21:17.698000+00:00</t>
  </si>
  <si>
    <t>2022-06-14 06:22:00.857000+00:00</t>
  </si>
  <si>
    <t>2022-04-29 11:45:11.437000+00:00</t>
  </si>
  <si>
    <t>2022-06-14 07:32:15.510000+00:00</t>
  </si>
  <si>
    <t>cont_jxVjbWJNrkj3NHY5NfBV2qvEtDKmaPx2FnTNA6VsH6d</t>
  </si>
  <si>
    <t>Prakriti Sarkar</t>
  </si>
  <si>
    <t>They have decided to go with their current broker.</t>
  </si>
  <si>
    <t>lead_mDycT3Rans39ary3sLrDfaTb1kzjYOdeJ6XqD4bgNnX</t>
  </si>
  <si>
    <t>Diageo</t>
  </si>
  <si>
    <t>2022-05-02 09:38:14.933000+00:00</t>
  </si>
  <si>
    <t>2022-06-14 06:01:17.047000+00:00</t>
  </si>
  <si>
    <t>2021-11-17 01:29:51.401000+00:00</t>
  </si>
  <si>
    <t>2022-09-23 06:41:59.668000+00:00</t>
  </si>
  <si>
    <t>2022-05-26 05:19:40.629000+00:00</t>
  </si>
  <si>
    <t>2022-06-14 06:21:34.427000+00:00</t>
  </si>
  <si>
    <t>2022-05-02 09:38:39.873000+00:00</t>
  </si>
  <si>
    <t>2022-06-14 06:01:31.375000+00:00</t>
  </si>
  <si>
    <t>cont_PxaoEHNVx5mqGYmE0TRQp5IZcPR78m16bg6UrESOUZY</t>
  </si>
  <si>
    <t>Grishma</t>
  </si>
  <si>
    <t>They are just looking for one another quote . Not working . unqualified</t>
  </si>
  <si>
    <t>lead_GQDHDh1lv6R7Ehy1mu3wonwpaLfLfjB5b2mEne7tIZX</t>
  </si>
  <si>
    <t>The Small Big Idea</t>
  </si>
  <si>
    <t>2022-05-31 10:02:32.775000+00:00</t>
  </si>
  <si>
    <t>2022-06-13 04:51:08.766000+00:00</t>
  </si>
  <si>
    <t>Aniket Vahile; Arunkumar Dubey</t>
  </si>
  <si>
    <t>2022-01-20 12:56:40.928000+00:00</t>
  </si>
  <si>
    <t>2022-10-10 02:53:00.641000+00:00</t>
  </si>
  <si>
    <t>lead_8SBn5w4nHlm8OBX2NZ645mMPMAEJvFyyliWNDrvdsDd</t>
  </si>
  <si>
    <t>Vasmed Health Sciences Pvt ltd (Fresh)</t>
  </si>
  <si>
    <t>2022-02-02 04:35:25.078000+00:00</t>
  </si>
  <si>
    <t>2022-06-13 08:24:31.710000+00:00</t>
  </si>
  <si>
    <t>2021-09-07 11:27:42.309000+00:00</t>
  </si>
  <si>
    <t>2022-07-10 06:52:37.447000+00:00</t>
  </si>
  <si>
    <t>cont_1deOhgODqxn9RAcAsDJgalod6vcfqjEl8eYipaG4WfY</t>
  </si>
  <si>
    <t>Amin Shaikh</t>
  </si>
  <si>
    <t>2022-04-29 11:08:12.304000+00:00</t>
  </si>
  <si>
    <t>2022-06-13 05:58:22.401000+00:00</t>
  </si>
  <si>
    <t>2022-06-08 07:39:04.216000+00:00</t>
  </si>
  <si>
    <t>2022-06-13 04:48:17.875000+00:00</t>
  </si>
  <si>
    <t>cont_gvENqHevyKiaXpXqgWuH3wHbTYwiZ0TFoY1qlMzyss4</t>
  </si>
  <si>
    <t>Nitin Patil</t>
  </si>
  <si>
    <t>lead_4eSTvwxWsKhB6e3s03DrNWuBBLiAnPAJu4MEm49bLb7</t>
  </si>
  <si>
    <t>S S Communication &amp; Services</t>
  </si>
  <si>
    <t>2022-05-09 12:28:55.418000+00:00</t>
  </si>
  <si>
    <t>2022-06-13 01:42:47.425000+00:00</t>
  </si>
  <si>
    <t>Manish Balpande Leads</t>
  </si>
  <si>
    <t>2022-01-28 14:05:56.503000+00:00</t>
  </si>
  <si>
    <t>2022-07-12 06:27:26.990000+00:00</t>
  </si>
  <si>
    <t>GMC 1+5 policy</t>
  </si>
  <si>
    <t>2022-05-09 12:30:20.229000+00:00</t>
  </si>
  <si>
    <t>2022-06-13 01:43:01.333000+00:00</t>
  </si>
  <si>
    <t>lead_2inGIkm0O28avzKhbNUzMo1EuvcFqoPcgLyNGfWXL93</t>
  </si>
  <si>
    <t>IDEA INFINITY IT SOLUTIONS PRIVATE LIMITED</t>
  </si>
  <si>
    <t>2022-06-10 12:42:21.490000+00:00</t>
  </si>
  <si>
    <t>2022-05-24 16:44:11.588000+00:00</t>
  </si>
  <si>
    <t>2022-08-27 07:34:05.136000+00:00</t>
  </si>
  <si>
    <t>lead_hvYGdSvtGl8aVVQb6ZUEWCN4vrbqO2QRvNlMWYiS9i1</t>
  </si>
  <si>
    <t>AutoDynamics</t>
  </si>
  <si>
    <t>2022-05-26 09:10:34.345000+00:00</t>
  </si>
  <si>
    <t>2022-06-10 09:54:08.893000+00:00</t>
  </si>
  <si>
    <t>CEO Email Series</t>
  </si>
  <si>
    <t>2020-12-15 00:11:37.119000+00:00</t>
  </si>
  <si>
    <t>2022-07-12 06:35:04.936000+00:00</t>
  </si>
  <si>
    <t>Fresh GPA Policy</t>
  </si>
  <si>
    <t>2022-05-09 12:28:01.922000+00:00</t>
  </si>
  <si>
    <t>2022-06-13 01:42:30.925000+00:00</t>
  </si>
  <si>
    <t>cont_IezdXSHP9C4OUKeiXlPz2UJ25Pa8qvmDJ08o996YybW</t>
  </si>
  <si>
    <t>Kapil Jinturkar</t>
  </si>
  <si>
    <t>lead_KrmR8v35pX1oWfxnhwbFXy2c6lDrTMfJAvOJguL8KNK</t>
  </si>
  <si>
    <t>Alivira Animal Health Limited</t>
  </si>
  <si>
    <t>2022-05-09 13:04:52.999000+00:00</t>
  </si>
  <si>
    <t>2022-06-09 09:46:23.347000+00:00</t>
  </si>
  <si>
    <t>2021-04-19 15:30:20.074000+00:00</t>
  </si>
  <si>
    <t>2022-09-01 17:15:18.888000+00:00</t>
  </si>
  <si>
    <t>TOP UP</t>
  </si>
  <si>
    <t>lead_gGjAtKdXJY0EoZ6J9n6PFMHobj2cWM0T8TEP246xPr4</t>
  </si>
  <si>
    <t>BEHR-HELLA THERMOCONTROL INDIA PRIVATE LIMITED</t>
  </si>
  <si>
    <t>2022-03-10 07:01:54.237000+00:00</t>
  </si>
  <si>
    <t>2022-06-09 14:27:00.734000+00:00</t>
  </si>
  <si>
    <t>2020-08-26 01:42:41+00:00</t>
  </si>
  <si>
    <t>2020-12-06 09:48:04.185000+00:00</t>
  </si>
  <si>
    <t>2022-09-12 13:24:35.128000+00:00</t>
  </si>
  <si>
    <t>lead_vjKRN7Pey5zMnVT4X5DefmFUxwoEB0ibitENjoJrpUZ</t>
  </si>
  <si>
    <t>Keihin fie (Hitachi)</t>
  </si>
  <si>
    <t>2022-05-05 11:39:48.528000+00:00</t>
  </si>
  <si>
    <t>2022-06-09 11:42:47.157000+00:00</t>
  </si>
  <si>
    <t>2021-06-10 10:03:51.403000+00:00</t>
  </si>
  <si>
    <t>2022-07-12 06:32:26.562000+00:00</t>
  </si>
  <si>
    <t>cont_boqEgA76NC9N41PDo79Tqka1FXIWOE9EKFXZDubPvVD</t>
  </si>
  <si>
    <t>radhakrishna Balijepalli</t>
  </si>
  <si>
    <t>lead_qhMGqArUcFxWYOerMmN9jzncFvRgr1FWhd5XZavipr9</t>
  </si>
  <si>
    <t>Apollo Health &amp; Lifestyle</t>
  </si>
  <si>
    <t>2022-06-01 13:55:12.756000+00:00</t>
  </si>
  <si>
    <t>2022-06-09 04:53:17.195000+00:00</t>
  </si>
  <si>
    <t>2021-12-26 04:32:50.500000+00:00</t>
  </si>
  <si>
    <t>2022-10-10 03:07:55.571000+00:00</t>
  </si>
  <si>
    <t>2022-06-01 13:55:49.023000+00:00</t>
  </si>
  <si>
    <t>2022-06-09 04:53:26.262000+00:00</t>
  </si>
  <si>
    <t>cont_UaMFAqmiHuX0So6uLY46I70iSdLxiZ2BsiNAiEOMPZF</t>
  </si>
  <si>
    <t>Ravi prakash gupta</t>
  </si>
  <si>
    <t>lead_Dc0QbG0x6NcO6vzURpGekO2Eq2KX0u73G39agDDUgdA</t>
  </si>
  <si>
    <t>DLF</t>
  </si>
  <si>
    <t>2022-06-03 07:05:10.986000+00:00</t>
  </si>
  <si>
    <t>2022-06-09 09:36:52.824000+00:00</t>
  </si>
  <si>
    <t>2021-10-26 11:53:57.693000+00:00</t>
  </si>
  <si>
    <t>2022-09-09 11:34:20.496000+00:00</t>
  </si>
  <si>
    <t>lead_8CxLLBF1V9MsL11To1qe6wY4K0rLi47NYHIpblhFBVs</t>
  </si>
  <si>
    <t>Mycom-osi</t>
  </si>
  <si>
    <t>2022-02-28 08:30:52.212000+00:00</t>
  </si>
  <si>
    <t>2022-06-08 09:06:22.116000+00:00</t>
  </si>
  <si>
    <t>2022-02-22 11:22:33+00:00</t>
  </si>
  <si>
    <t>2022-02-22 11:25:19.190000+00:00</t>
  </si>
  <si>
    <t>2022-07-10 06:56:43.903000+00:00</t>
  </si>
  <si>
    <t>lead_fwBL6zf7Ck1oqvjM59LLcDgEGrckZnkiyXG2kr3a6gR</t>
  </si>
  <si>
    <t>Point of Viewer</t>
  </si>
  <si>
    <t>2022-05-02 06:23:48.464000+00:00</t>
  </si>
  <si>
    <t>2022-06-07 19:37:09.513000+00:00</t>
  </si>
  <si>
    <t>Dehradun</t>
  </si>
  <si>
    <t>2022-04-29 19:00:16+00:00</t>
  </si>
  <si>
    <t>2022-04-29 19:03:10.065000+00:00</t>
  </si>
  <si>
    <t>2022-07-10 06:55:01.147000+00:00</t>
  </si>
  <si>
    <t>2022-03-03 07:02:11.396000+00:00</t>
  </si>
  <si>
    <t>2022-06-08 09:06:13.614000+00:00</t>
  </si>
  <si>
    <t>lead_qdYrHv7eXj8JJZGwGiI4OJCLPYlpojVJga2hro5Apwv</t>
  </si>
  <si>
    <t>John Cokrill India Ltd/CMI FPE ltd</t>
  </si>
  <si>
    <t>2022-05-26 07:51:41.943000+00:00</t>
  </si>
  <si>
    <t>2022-06-07 11:58:45.432000+00:00</t>
  </si>
  <si>
    <t>2021-08-03 11:33:04.577000+00:00</t>
  </si>
  <si>
    <t>2022-07-12 07:26:35.333000+00:00</t>
  </si>
  <si>
    <t>cont_dccvDOcke6Jrf3DicvZUfbprYZ4QNiG8uXvbyk1AcD9</t>
  </si>
  <si>
    <t>Mr. Vivek Chitnis</t>
  </si>
  <si>
    <t>2022-05-21 12:05:02.670000+00:00</t>
  </si>
  <si>
    <t>2022-06-07 11:58:38.187000+00:00</t>
  </si>
  <si>
    <t>2022-05-26 07:52:14.584000+00:00</t>
  </si>
  <si>
    <t>2022-06-07 11:58:52.188000+00:00</t>
  </si>
  <si>
    <t>cont_Vu5LDeJu8jmb11m7vooUGBS8cluXYxQzQteWDzivB4y</t>
  </si>
  <si>
    <t>Shweta Parab</t>
  </si>
  <si>
    <t>lead_vxNMqgGiDF1A523wIPKz88xEpKlpaD8YkGZhQyj8kKp</t>
  </si>
  <si>
    <t>Ncore Games</t>
  </si>
  <si>
    <t>2022-05-27 10:19:26.241000+00:00</t>
  </si>
  <si>
    <t>2022-06-07 11:24:57.443000+00:00</t>
  </si>
  <si>
    <t>2021-11-10 14:09:59.196000+00:00</t>
  </si>
  <si>
    <t>2022-08-08 08:52:03.975000+00:00</t>
  </si>
  <si>
    <t>lead_ACapazt1QyeQvEvVgl75ixlSZ4iXqcNaPPgPXNbcqG8</t>
  </si>
  <si>
    <t>SG Analytics</t>
  </si>
  <si>
    <t>2022-04-28 04:03:31.707000+00:00</t>
  </si>
  <si>
    <t>2022-06-06 09:56:43.296000+00:00</t>
  </si>
  <si>
    <t>2020-12-16 07:28:51.613000+00:00</t>
  </si>
  <si>
    <t>2022-10-13 07:40:56.136000+00:00</t>
  </si>
  <si>
    <t>2022-06-07 06:41:33.169000+00:00</t>
  </si>
  <si>
    <t>2022-06-07 11:25:04.318000+00:00</t>
  </si>
  <si>
    <t>2022-04-28 03:59:44.664000+00:00</t>
  </si>
  <si>
    <t>2022-06-06 09:56:12.226000+00:00</t>
  </si>
  <si>
    <t>2022-01-12 09:51:14.675000+00:00</t>
  </si>
  <si>
    <t>2022-06-06 08:54:43.933000+00:00</t>
  </si>
  <si>
    <t>2022-04-28 04:02:27.958000+00:00</t>
  </si>
  <si>
    <t>2022-06-06 09:56:21.203000+00:00</t>
  </si>
  <si>
    <t>lead_15K3acTJuJboAVoe2xFrw0e9qUVONYA0ejK0sGfO0jW</t>
  </si>
  <si>
    <t>Rolta India</t>
  </si>
  <si>
    <t>2022-05-02 11:46:35.135000+00:00</t>
  </si>
  <si>
    <t>2022-06-06 05:58:32.569000+00:00</t>
  </si>
  <si>
    <t>2021-10-26 11:53:58.314000+00:00</t>
  </si>
  <si>
    <t>2022-10-20 10:18:08.061000+00:00</t>
  </si>
  <si>
    <t>lead_UUZlvKfttwqeWfsEVDv9ijJLV6oV0wEXppUDqQBGw0Y</t>
  </si>
  <si>
    <t>Bhima Jewels</t>
  </si>
  <si>
    <t>2022-06-02 11:36:54.780000+00:00</t>
  </si>
  <si>
    <t>2022-06-03 15:12:55.973000+00:00</t>
  </si>
  <si>
    <t>2022-06-02 09:58:16.362000+00:00</t>
  </si>
  <si>
    <t>2022-10-18 10:00:55.369000+00:00</t>
  </si>
  <si>
    <t>2022-01-12 09:49:49.683000+00:00</t>
  </si>
  <si>
    <t>2022-06-06 08:54:37.052000+00:00</t>
  </si>
  <si>
    <t>2022-06-02 11:31:46.970000+00:00</t>
  </si>
  <si>
    <t>2022-06-03 15:12:41.715000+00:00</t>
  </si>
  <si>
    <t>lead_maZRIqsAVkob2ku9K6LgEP4jWhM1qclyS5IALPlMDJE</t>
  </si>
  <si>
    <t>advathi central school</t>
  </si>
  <si>
    <t>2022-04-25 08:31:47.926000+00:00</t>
  </si>
  <si>
    <t>2022-06-03 08:04:50.889000+00:00</t>
  </si>
  <si>
    <t>2021-11-08 17:17:44.170000+00:00</t>
  </si>
  <si>
    <t>2022-07-10 06:53:20.079000+00:00</t>
  </si>
  <si>
    <t>lead_XrnHCm6wmDqHBAbuJgxQHjhhPTIwsewpJPjEEvbGSOB</t>
  </si>
  <si>
    <t>Bits pilani (Fresh)</t>
  </si>
  <si>
    <t>2022-01-25 09:23:33.161000+00:00</t>
  </si>
  <si>
    <t>2022-06-03 08:19:10.797000+00:00</t>
  </si>
  <si>
    <t>3 lac</t>
  </si>
  <si>
    <t>2021-09-14 09:56:28.160000+00:00</t>
  </si>
  <si>
    <t>2022-09-09 10:21:31.673000+00:00</t>
  </si>
  <si>
    <t>GMC(1+3)- remaining 2000 employees</t>
  </si>
  <si>
    <t>lead_42RFWTwfcFgrqEV0wAnGAbSX47wE59wzTSaPjCSEEw6</t>
  </si>
  <si>
    <t>ACB (INDIA)</t>
  </si>
  <si>
    <t>2022-05-31 12:15:32.793000+00:00</t>
  </si>
  <si>
    <t>2022-06-03 08:04:13.389000+00:00</t>
  </si>
  <si>
    <t>2021-11-22 09:23:48.647000+00:00</t>
  </si>
  <si>
    <t>2022-09-06 05:07:40.729000+00:00</t>
  </si>
  <si>
    <t>GMC- Renewal  (1+3)- 200 staff</t>
  </si>
  <si>
    <t>2022-04-25 08:30:56.184000+00:00</t>
  </si>
  <si>
    <t>2022-06-03 08:04:45.790000+00:00</t>
  </si>
  <si>
    <t>GMC- Renewal- 2000 students</t>
  </si>
  <si>
    <t>2022-04-25 08:27:10.434000+00:00</t>
  </si>
  <si>
    <t>2022-06-03 08:04:40.985000+00:00</t>
  </si>
  <si>
    <t>EAR - Project 2</t>
  </si>
  <si>
    <t>lead_CFJkJd19u6spE0KujHtVPdhKyaQY28QnJILosSkr3d7</t>
  </si>
  <si>
    <t>Llyods Metal</t>
  </si>
  <si>
    <t>2022-05-26 11:52:25.183000+00:00</t>
  </si>
  <si>
    <t>2022-06-01 07:37:34.083000+00:00</t>
  </si>
  <si>
    <t>2022-05-25 16:35:56.893000+00:00</t>
  </si>
  <si>
    <t>2022-09-06 14:28:21.482000+00:00</t>
  </si>
  <si>
    <t>lead_T6RsVvuuelMvlWHoQAnYsVHfHAAoiZoU6EtBfflsYOh</t>
  </si>
  <si>
    <t>Oxford International Educational Group (fresh)</t>
  </si>
  <si>
    <t>2022-04-20 07:05:58.131000+00:00</t>
  </si>
  <si>
    <t>2022-06-03 07:52:49.670000+00:00</t>
  </si>
  <si>
    <t>2022-04-02 06:53:08+00:00</t>
  </si>
  <si>
    <t>2022-04-02 06:54:28.497000+00:00</t>
  </si>
  <si>
    <t>2022-08-23 10:52:43.897000+00:00</t>
  </si>
  <si>
    <t>2022-02-08 09:13:59.629000+00:00</t>
  </si>
  <si>
    <t>2022-06-01 07:55:16.677000+00:00</t>
  </si>
  <si>
    <t>2022-03-09 12:07:22.451000+00:00</t>
  </si>
  <si>
    <t>2022-05-31 10:30:31.673000+00:00</t>
  </si>
  <si>
    <t>cont_JIg2UupYOlsxfyBjJxrTpwrI2bBd1TInzI2sGfqGLUK</t>
  </si>
  <si>
    <t>Hariharan</t>
  </si>
  <si>
    <t>EAR - Project 1</t>
  </si>
  <si>
    <t>2022-05-26 11:51:49.853000+00:00</t>
  </si>
  <si>
    <t>2022-06-01 07:37:20.842000+00:00</t>
  </si>
  <si>
    <t>lead_c3juvZzHpI17b7mRGJzg6h5urE3tcfRnsf5xohOEdmC</t>
  </si>
  <si>
    <t>Saksoft</t>
  </si>
  <si>
    <t>2022-04-20 11:14:11.452000+00:00</t>
  </si>
  <si>
    <t>2022-05-31 10:38:57.293000+00:00</t>
  </si>
  <si>
    <t>January; July; May</t>
  </si>
  <si>
    <t>2022-01-31 05:10:28.325000+00:00</t>
  </si>
  <si>
    <t>2022-10-20 11:35:53.973000+00:00</t>
  </si>
  <si>
    <t>cont_XkEQoYgF4PW0rCAyosmOesNhx4tpt80i0tg6hIT5qQc</t>
  </si>
  <si>
    <t>Netra Patkar</t>
  </si>
  <si>
    <t>lead_Z9Kn9ZeIZTznKu7UY0iR5Db076fibEKLT40Dq5AeTAQ</t>
  </si>
  <si>
    <t>Pay1</t>
  </si>
  <si>
    <t>2022-05-04 11:07:19.180000+00:00</t>
  </si>
  <si>
    <t>2022-05-31 01:50:20.927000+00:00</t>
  </si>
  <si>
    <t>2021-12-09 09:17:42.820000+00:00</t>
  </si>
  <si>
    <t>2022-10-10 02:50:50.833000+00:00</t>
  </si>
  <si>
    <t>cont_0hBqnMswItuRvMtXSJfN7JdvxzZOFh9DqUFsmtRR00Q</t>
  </si>
  <si>
    <t>Rajiv Agrawal</t>
  </si>
  <si>
    <t>lead_QYJyMqAJs2wKuGfwBVaAIibF8GyeWklzEs662L65Yrx</t>
  </si>
  <si>
    <t>My Car Pune Pvt Ltd</t>
  </si>
  <si>
    <t>2022-04-25 07:44:15.489000+00:00</t>
  </si>
  <si>
    <t>2022-05-30 05:29:58.587000+00:00</t>
  </si>
  <si>
    <t>2021-08-18 08:30:43.668000+00:00</t>
  </si>
  <si>
    <t>2022-07-10 07:11:25.429000+00:00</t>
  </si>
  <si>
    <t>lead_mk7lHjQbXCyJl63zqnXly1LfjM67E3wRAOS44yPN9CD</t>
  </si>
  <si>
    <t>Datamatics</t>
  </si>
  <si>
    <t>2022-01-21 12:09:08.450000+00:00</t>
  </si>
  <si>
    <t>2022-05-31 01:19:07.315000+00:00</t>
  </si>
  <si>
    <t>IT Services &amp; IT Consulting; Outsourcing and Offshoring Consulting</t>
  </si>
  <si>
    <t>Bhushan referral</t>
  </si>
  <si>
    <t>2021-08-05 07:12:36.264000+00:00</t>
  </si>
  <si>
    <t>2022-09-21 04:07:24.829000+00:00</t>
  </si>
  <si>
    <t>cont_YtmkCpNnvhPmWj5LBkLKyISsugx1lafqQz7knJz4nJf</t>
  </si>
  <si>
    <t>Mahesh Chorge</t>
  </si>
  <si>
    <t>The agent is involved for the last 8 years. The client won't change the same.</t>
  </si>
  <si>
    <t>lead_lLrZCokMdldSJA6jHTVKClhav8PlQztub8Hhmom3jiS</t>
  </si>
  <si>
    <t>Axis My India</t>
  </si>
  <si>
    <t>2021-12-31 10:23:44.260000+00:00</t>
  </si>
  <si>
    <t>2022-05-29 11:40:05.436000+00:00</t>
  </si>
  <si>
    <t>Digital Marketing &amp; Advertising; Others</t>
  </si>
  <si>
    <t>2021-10-26 11:53:41.264000+00:00</t>
  </si>
  <si>
    <t>2022-10-10 02:53:02.547000+00:00</t>
  </si>
  <si>
    <t>2021-12-29 11:09:03.008000+00:00</t>
  </si>
  <si>
    <t>2022-05-29 11:34:19.460000+00:00</t>
  </si>
  <si>
    <t>fresh policy, ref from MIT</t>
  </si>
  <si>
    <t>lead_mQvpVpr6xBCyL7wJy07T9lD9M8WSumJVHhlRv2pZuik</t>
  </si>
  <si>
    <t>Naandi Foundation</t>
  </si>
  <si>
    <t>2022-02-21 10:17:01.760000+00:00</t>
  </si>
  <si>
    <t>2022-05-27 14:11:27.377000+00:00</t>
  </si>
  <si>
    <t>2022-02-21 10:00:20.394000+00:00</t>
  </si>
  <si>
    <t>2022-10-13 07:41:49.715000+00:00</t>
  </si>
  <si>
    <t>cont_96wgusFrek7HCYiJbI4pkz2nM4JpeCVgoWnL8Xs8VP6</t>
  </si>
  <si>
    <t>Sakshi Malhotra</t>
  </si>
  <si>
    <t>lead_JQydGNJZz2PRqiVFqhj3wOiyaQzEIyfEbx62GVHfJbM</t>
  </si>
  <si>
    <t>Masai School</t>
  </si>
  <si>
    <t>2022-05-13 09:15:46.067000+00:00</t>
  </si>
  <si>
    <t>2022-05-27 10:52:18.513000+00:00</t>
  </si>
  <si>
    <t>2022-05-11 13:11:05.248000+00:00</t>
  </si>
  <si>
    <t>2022-09-09 12:00:36.786000+00:00</t>
  </si>
  <si>
    <t>cont_fQcJ0hrGx36o1ZobKx5P5QeXTuiHNnImJoODnaKJ9Li</t>
  </si>
  <si>
    <t>Supratim Ghosh</t>
  </si>
  <si>
    <t>lead_icuMWkhTZFcOxeCQ2Dqrt3zNRcHTNoXOEJI5CJVe4fd</t>
  </si>
  <si>
    <t>TCM Logistics LLC (Fresh)</t>
  </si>
  <si>
    <t>2022-05-02 10:47:00.153000+00:00</t>
  </si>
  <si>
    <t>2022-05-26 12:54:43.623000+00:00</t>
  </si>
  <si>
    <t>2022-05-02 07:32:13.991000+00:00</t>
  </si>
  <si>
    <t>2022-08-27 08:08:16.923000+00:00</t>
  </si>
  <si>
    <t>cont_vtn2qibz3Ux7oduKf2VoKa8QRgusI6GPU1Jsb7DELog</t>
  </si>
  <si>
    <t>Anurag Agarwal</t>
  </si>
  <si>
    <t>1+5 policy thru Aon brokers. 40% co-pay for parents. Policy placed with Iffco Tokio. 1000 members. Renewal in Jul. Have a global mandate. Liked the proposition but being a global mandate, they would have to make this work thru Aon only.</t>
  </si>
  <si>
    <t>lead_xCwPWO3SCc1ee4XhcL9XdupBzKqgKMjrubsnKE0J1CO</t>
  </si>
  <si>
    <t>Danone India</t>
  </si>
  <si>
    <t>2021-11-17 11:58:05.455000+00:00</t>
  </si>
  <si>
    <t>2022-05-26 11:31:51.085000+00:00</t>
  </si>
  <si>
    <t>2021-11-17 11:56:18.440000+00:00</t>
  </si>
  <si>
    <t>2022-08-27 07:10:28.995000+00:00</t>
  </si>
  <si>
    <t>2022-05-05 12:24:29.748000+00:00</t>
  </si>
  <si>
    <t>2022-05-26 05:38:42.033000+00:00</t>
  </si>
  <si>
    <t>GTL for below 4.2 lakhs salaried employees</t>
  </si>
  <si>
    <t>2022-05-19 11:35:17.771000+00:00</t>
  </si>
  <si>
    <t>2022-05-26 05:38:20.845000+00:00</t>
  </si>
  <si>
    <t>2022-05-05 12:25:01.245000+00:00</t>
  </si>
  <si>
    <t>2022-05-26 05:38:51.209000+00:00</t>
  </si>
  <si>
    <t>cont_yAGyICYeWhyCF71KC5iW8dJ5Q922pjhxYg9YxQdUGya</t>
  </si>
  <si>
    <t>Mangesh Vengsarkar</t>
  </si>
  <si>
    <t>D&amp;O</t>
  </si>
  <si>
    <t>lead_EPFFVjukJBsrd7tP1QytKXjCIrBXN9dN5Exr9CFXhqe</t>
  </si>
  <si>
    <t>C2L BIZ SOLUTIONS PVT LTD</t>
  </si>
  <si>
    <t>2022-05-24 11:56:24.779000+00:00</t>
  </si>
  <si>
    <t>2022-05-26 05:35:04.138000+00:00</t>
  </si>
  <si>
    <t>2022-03-04 07:24:58.526000+00:00</t>
  </si>
  <si>
    <t>2022-09-28 06:43:23.697000+00:00</t>
  </si>
  <si>
    <t>GMC - 600 lives, 160 employees</t>
  </si>
  <si>
    <t>2022-05-17 09:43:37.316000+00:00</t>
  </si>
  <si>
    <t>2022-05-26 05:06:38.624000+00:00</t>
  </si>
  <si>
    <t>PI</t>
  </si>
  <si>
    <t>2022-05-24 11:55:28.521000+00:00</t>
  </si>
  <si>
    <t>2022-05-26 05:34:54.294000+00:00</t>
  </si>
  <si>
    <t>lead_sr0n2dHn6PmQO0bGBeoBKcgqiDcg1cGk5YIysJH9Exf</t>
  </si>
  <si>
    <t>T-systems</t>
  </si>
  <si>
    <t>2022-04-18 06:21:16.647000+00:00</t>
  </si>
  <si>
    <t>2022-05-25 07:11:15.530000+00:00</t>
  </si>
  <si>
    <t>Nilesh Dhanani; Sakshi Soni</t>
  </si>
  <si>
    <t>2020-12-06 09:46:46.727000+00:00</t>
  </si>
  <si>
    <t>2022-10-20 10:17:39.596000+00:00</t>
  </si>
  <si>
    <t>Does not seem keen on actively underatnsding loop benefits rushed through the call and disconnected</t>
  </si>
  <si>
    <t>lead_ScBmKN16fdYlJT2awgJRvrINzKh88ddYtqnQbuVUqap</t>
  </si>
  <si>
    <t>Hector Beverages</t>
  </si>
  <si>
    <t>2022-05-17 13:04:12.076000+00:00</t>
  </si>
  <si>
    <t>2022-05-25 04:41:15.982000+00:00</t>
  </si>
  <si>
    <t>2022-04-03 18:11:10.818000+00:00</t>
  </si>
  <si>
    <t>2022-10-10 02:49:32.263000+00:00</t>
  </si>
  <si>
    <t>Demo Taken by Tongay</t>
  </si>
  <si>
    <t>2022-05-17 13:04:46.181000+00:00</t>
  </si>
  <si>
    <t>2022-05-25 04:41:26.946000+00:00</t>
  </si>
  <si>
    <t>cont_cbdUofA3Gw7KnUzaWan14Jdkj4vukQPM4EmokCfSZCl</t>
  </si>
  <si>
    <t>shrimi.saha@meyerindia.in</t>
  </si>
  <si>
    <t>The client is based out of Delhi and needs a physical presence.</t>
  </si>
  <si>
    <t>lead_0nwqZabyODnU097XXeGNDKQWJ3rRPqKLG7j7rO0EkTZ</t>
  </si>
  <si>
    <t>Meyer India</t>
  </si>
  <si>
    <t>Aishwarya Kumthekar</t>
  </si>
  <si>
    <t>2021-12-03 12:44:22.697000+00:00</t>
  </si>
  <si>
    <t>2022-05-24 14:29:29.418000+00:00</t>
  </si>
  <si>
    <t>2021-12-02 07:09:04.274000+00:00</t>
  </si>
  <si>
    <t>2022-07-19 10:36:31.313000+00:00</t>
  </si>
  <si>
    <t>2022-05-09 10:01:17.873000+00:00</t>
  </si>
  <si>
    <t>2022-05-24 10:29:04.272000+00:00</t>
  </si>
  <si>
    <t>2022-05-09 10:03:35.872000+00:00</t>
  </si>
  <si>
    <t>2022-05-24 10:29:31.289000+00:00</t>
  </si>
  <si>
    <t>2022-05-11 12:32:30.035000+00:00</t>
  </si>
  <si>
    <t>2022-05-24 08:09:35.922000+00:00</t>
  </si>
  <si>
    <t>GPA (Renewal)-client went cold</t>
  </si>
  <si>
    <t>lead_hQa6voqaBHGThyzmIcDMsuefgqVNIIr7WMNiQRJLwyw</t>
  </si>
  <si>
    <t>Matrix Comsec</t>
  </si>
  <si>
    <t>2022-04-20 06:57:44.441000+00:00</t>
  </si>
  <si>
    <t>2022-05-23 09:59:16.859000+00:00</t>
  </si>
  <si>
    <t>2022-01-10 13:09:20.079000+00:00</t>
  </si>
  <si>
    <t>2022-07-10 07:14:59.824000+00:00</t>
  </si>
  <si>
    <t>cont_fEbIBiMNdJqKfXJcmOn1tiib5igOm3UO1ySoEWmDRd4</t>
  </si>
  <si>
    <t>Tapas</t>
  </si>
  <si>
    <t>lead_fsWLcasOTlNljqNvuf67DlrqT3BsV6J0uwmJAoTvBoU</t>
  </si>
  <si>
    <t>Head Hunters (Fresh)</t>
  </si>
  <si>
    <t>2022-05-10 04:54:08.442000+00:00</t>
  </si>
  <si>
    <t>2022-05-24 08:07:12.128000+00:00</t>
  </si>
  <si>
    <t>2022-05-09 13:08:04.135000+00:00</t>
  </si>
  <si>
    <t>2022-09-30 10:11:42.413000+00:00</t>
  </si>
  <si>
    <t>Ssoumen Majumddar</t>
  </si>
  <si>
    <t>cont_1yX3YRiZo1hEj7BO3YUcL1Oy2nXjyyo6K7dxzjU8PIs</t>
  </si>
  <si>
    <t>rajnish kumar</t>
  </si>
  <si>
    <t>lead_AGPSPPiqMXFGi088oww8iHjYd00nc3N2yDA6Ip7gZoE</t>
  </si>
  <si>
    <t>Birlasoft</t>
  </si>
  <si>
    <t>user_mCXZ79SWFi0mqEioJ5YfadBpb9aAlIJhFSOlI29CdHE</t>
  </si>
  <si>
    <t>2022-05-17 11:36:24.062000+00:00</t>
  </si>
  <si>
    <t>2022-05-22 06:17:34.811000+00:00</t>
  </si>
  <si>
    <t>April; July; June; September</t>
  </si>
  <si>
    <t>2020-12-06 09:46:43.330000+00:00</t>
  </si>
  <si>
    <t>2022-10-17 05:25:38.082000+00:00</t>
  </si>
  <si>
    <t>lead_DirRv7t8NpGWGNcCh9aX4IIKSxpHIUuqF4vjf1PEXmI</t>
  </si>
  <si>
    <t>Graand prix Elevators</t>
  </si>
  <si>
    <t>2022-02-04 09:23:38.039000+00:00</t>
  </si>
  <si>
    <t>2022-05-19 12:04:54.284000+00:00</t>
  </si>
  <si>
    <t>2022-02-04 09:20:06.321000+00:00</t>
  </si>
  <si>
    <t>2022-09-21 05:20:58.002000+00:00</t>
  </si>
  <si>
    <t>cont_5gLcGRNQ2K7r6kfkUaz0XQPWwbnPxZ5X9RqLI9IStkg</t>
  </si>
  <si>
    <t>KUMARA CHANDRA YELAMANCHI</t>
  </si>
  <si>
    <t>Client reluctant to provide data</t>
  </si>
  <si>
    <t>lead_bklkZYYfloyAYXkNvswG8yxxo1UbDOr06SXGRIszvyj</t>
  </si>
  <si>
    <t>Kakatiya Cement Sugar &amp; Industries</t>
  </si>
  <si>
    <t>2021-11-29 10:43:43.681000+00:00</t>
  </si>
  <si>
    <t>2022-05-22 06:18:54.817000+00:00</t>
  </si>
  <si>
    <t>2021-11-03 18:05:24.898000+00:00</t>
  </si>
  <si>
    <t>2022-07-15 13:02:28.230000+00:00</t>
  </si>
  <si>
    <t>cont_YknI70iG0h3PqnO74aGccbW7Gi8nlurPy8HqRiE8NDS</t>
  </si>
  <si>
    <t>Pradeep Divekar</t>
  </si>
  <si>
    <t>lead_VDF6LAdB69zrRe5MJ7pX4Fv8L39hvGIhnM5Xr7xHwRe</t>
  </si>
  <si>
    <t>Bhate And Raje Construction Co. Pvt Ltd.</t>
  </si>
  <si>
    <t>2022-05-06 06:02:51.659000+00:00</t>
  </si>
  <si>
    <t>2022-05-19 06:34:06.286000+00:00</t>
  </si>
  <si>
    <t>2022-04-03 18:16:47.832000+00:00</t>
  </si>
  <si>
    <t>2022-08-03 11:02:36.270000+00:00</t>
  </si>
  <si>
    <t>GTL - for above 4.2 lakh salaried employees</t>
  </si>
  <si>
    <t>2022-05-19 11:36:10.919000+00:00</t>
  </si>
  <si>
    <t>2022-05-19 11:46:55.334000+00:00</t>
  </si>
  <si>
    <t>2022-02-04 09:23:16.737000+00:00</t>
  </si>
  <si>
    <t>2022-05-19 12:04:46.734000+00:00</t>
  </si>
  <si>
    <t>2022-05-05 09:36:13.901000+00:00</t>
  </si>
  <si>
    <t>2022-05-18 06:09:17.950000+00:00</t>
  </si>
  <si>
    <t>cont_TfM25kLW10vXqNf0zJFZyYr6SuQDuircWp2KDTNXh1p</t>
  </si>
  <si>
    <t>Himanshu</t>
  </si>
  <si>
    <t>lead_b9PjufRixHEAtJZMjcKNkOvbm3eMGtYOwuhnrz8HXWk</t>
  </si>
  <si>
    <t>Zehntech Technologies Pvt. Ltd.</t>
  </si>
  <si>
    <t>2022-02-02 08:58:58.596000+00:00</t>
  </si>
  <si>
    <t>2022-05-18 02:42:52.060000+00:00</t>
  </si>
  <si>
    <t>2021-08-29 20:09:46.272000+00:00</t>
  </si>
  <si>
    <t>2022-09-13 10:51:31.599000+00:00</t>
  </si>
  <si>
    <t>lead_ejUvk5J05kNisplT2p5gvePbJcvGgN9YG1im88YbgoL</t>
  </si>
  <si>
    <t>Legrand / Novateur / Indo Asian</t>
  </si>
  <si>
    <t>2022-03-22 05:03:39.617000+00:00</t>
  </si>
  <si>
    <t>2022-05-17 06:39:18.509000+00:00</t>
  </si>
  <si>
    <t>2021-11-17 01:30:31.816000+00:00</t>
  </si>
  <si>
    <t>2022-07-12 12:04:03.837000+00:00</t>
  </si>
  <si>
    <t>cont_leyMPTqUjuVz7M5dMJLBYvRfdShpKO1kM4F47TAOqI1</t>
  </si>
  <si>
    <t>B. Balasubramanian</t>
  </si>
  <si>
    <t>lead_jnHusIGkBDNacuBq4Pe3UrmuW4s048pk52l6RTa4wDS</t>
  </si>
  <si>
    <t>Redington India Limited</t>
  </si>
  <si>
    <t>2022-04-04 09:39:29.504000+00:00</t>
  </si>
  <si>
    <t>2022-05-14 15:41:53.269000+00:00</t>
  </si>
  <si>
    <t>2020-12-06 09:46:41.455000+00:00</t>
  </si>
  <si>
    <t>2022-10-20 10:27:23.263000+00:00</t>
  </si>
  <si>
    <t>cont_f5UrYh3NPaKGK3hCBOmBZptlf9OEMHjkNDEb6lyq8Xc</t>
  </si>
  <si>
    <t>Mehul Jatania</t>
  </si>
  <si>
    <t>lead_cd2uWH1WIHIaRAenKsqrW32ISyA1kBXs8l2fhFuegsp</t>
  </si>
  <si>
    <t>Centrum Housing Finance</t>
  </si>
  <si>
    <t>2022-05-10 13:02:42.196000+00:00</t>
  </si>
  <si>
    <t>2022-05-17 05:29:12.303000+00:00</t>
  </si>
  <si>
    <t>Morgan Stanley</t>
  </si>
  <si>
    <t>2021-12-09 09:18:01.951000+00:00</t>
  </si>
  <si>
    <t>2022-07-10 07:00:33.113000+00:00</t>
  </si>
  <si>
    <t>Client has an insurance broking wing of its own company and would not be interested.</t>
  </si>
  <si>
    <t>2022-05-10 13:02:11.454000+00:00</t>
  </si>
  <si>
    <t>2022-05-17 05:29:09.521000+00:00</t>
  </si>
  <si>
    <t>Sagarneel Bhattacharya</t>
  </si>
  <si>
    <t>cont_mQNvgxFwUjOk1K7wB9WHNMiYqumwu0qFFsrXddl1w64</t>
  </si>
  <si>
    <t>Sonu Dubey</t>
  </si>
  <si>
    <t>lead_QA7jLaID9U4HBcW4JRzaiNOzXDK9IT5FSWkWMP3QblC</t>
  </si>
  <si>
    <t>Vardhaman</t>
  </si>
  <si>
    <t>user_fgly1Lfoj2CZhiyQ0ruy8TWNc1e5jki39Wsj66gnM4p</t>
  </si>
  <si>
    <t>2022-01-14 06:47:52.472000+00:00</t>
  </si>
  <si>
    <t>2022-04-05 11:40:31.137000+00:00</t>
  </si>
  <si>
    <t>Ludhiana</t>
  </si>
  <si>
    <t>2022-01-07 09:24:39.872000+00:00</t>
  </si>
  <si>
    <t>2022-09-26 12:29:49.576000+00:00</t>
  </si>
  <si>
    <t>Client already taken policy</t>
  </si>
  <si>
    <t>lead_X45LJIblgJFmIClr64AHrXqTrSlUuSzgvkrgSr2Pwii</t>
  </si>
  <si>
    <t>Excitel Broadband(Delhi)</t>
  </si>
  <si>
    <t>2022-02-02 04:55:19.984000+00:00</t>
  </si>
  <si>
    <t>2022-04-20 05:13:31.342000+00:00</t>
  </si>
  <si>
    <t>Sagarneel</t>
  </si>
  <si>
    <t>2022-01-06 09:38:22.749000+00:00</t>
  </si>
  <si>
    <t>2022-07-10 06:56:26.109000+00:00</t>
  </si>
  <si>
    <t>2022-05-09 13:04:02.172000+00:00</t>
  </si>
  <si>
    <t>2022-05-11 08:34:49.032000+00:00</t>
  </si>
  <si>
    <t>lead_LuAjXhR01VU3zMGlHmb23jm3D6IbOVCqUx1BOzzU1Gj</t>
  </si>
  <si>
    <t>Clover Ventures (deep rooted.co)-Fresh</t>
  </si>
  <si>
    <t>2022-03-07 06:35:12.076000+00:00</t>
  </si>
  <si>
    <t>2022-03-19 05:49:55.780000+00:00</t>
  </si>
  <si>
    <t>2021-11-07 07:49:51.967000+00:00</t>
  </si>
  <si>
    <t>2022-07-10 06:51:13.221000+00:00</t>
  </si>
  <si>
    <t>cont_LvfptzjNyYHAD31mvPHHnqbocu637RighmNCKOdHD34</t>
  </si>
  <si>
    <t>Siddesh Kamat</t>
  </si>
  <si>
    <t>GPA Renwal</t>
  </si>
  <si>
    <t>lead_X8oX5oqUvwFPFKW1tnFBkMvBkZjhmB8PewlMl92wHZ2</t>
  </si>
  <si>
    <t>Buoyancy Consultants &amp; Engineering LLP</t>
  </si>
  <si>
    <t>2022-01-31 08:44:58.987000+00:00</t>
  </si>
  <si>
    <t>2022-04-05 07:19:59.290000+00:00</t>
  </si>
  <si>
    <t>2021-09-25 06:06:25+00:00</t>
  </si>
  <si>
    <t>2021-09-25 06:09:10.061000+00:00</t>
  </si>
  <si>
    <t>2022-07-10 06:56:32.193000+00:00</t>
  </si>
  <si>
    <t>2022-03-07 06:35:38.442000+00:00</t>
  </si>
  <si>
    <t>2022-03-19 05:50:00.448000+00:00</t>
  </si>
  <si>
    <t>cont_iuZAm0EJUY0KHmkUd94o4oukrLXWtLRqm1Uj3lOAyjo</t>
  </si>
  <si>
    <t>Anuradha Murthy</t>
  </si>
  <si>
    <t>lead_mi6xSrAOcIwSnBQiiGzLAeRrQOxxTXYc7cKxmwB8oA5</t>
  </si>
  <si>
    <t>Armstrong Design Pvt. Ltd.</t>
  </si>
  <si>
    <t>2022-01-19 07:44:41.107000+00:00</t>
  </si>
  <si>
    <t>2022-03-08 18:23:22.115000+00:00</t>
  </si>
  <si>
    <t>2021-10-17 15:44:38.574000+00:00</t>
  </si>
  <si>
    <t>2022-07-10 06:52:28.329000+00:00</t>
  </si>
  <si>
    <t>cont_9ZaCea42nfU1de5hUcz99svQpP1cvfljZ8ZM7kUmQip</t>
  </si>
  <si>
    <t>Ritesh Shetty</t>
  </si>
  <si>
    <t>lead_xAoQy9ZOe4cagQRDFjqYSy5TdVqPc5KnUY8USCmLvvl</t>
  </si>
  <si>
    <t>Century realestate</t>
  </si>
  <si>
    <t>user_RqYuWgF5gW96ydluN8uQ8Tz87pId6oqXzrdeKM8sXvz</t>
  </si>
  <si>
    <t>2022-01-18 12:06:42.755000+00:00</t>
  </si>
  <si>
    <t>2022-03-15 04:48:12.777000+00:00</t>
  </si>
  <si>
    <t>2021-08-30 05:00:38.776000+00:00</t>
  </si>
  <si>
    <t>2022-07-10 06:52:20.386000+00:00</t>
  </si>
  <si>
    <t>cont_0ug5QxrMFEgbGWmGX2EGu2Yg5k7SCsiYUkS0YtxFeiv</t>
  </si>
  <si>
    <t>Sarkar Shurva</t>
  </si>
  <si>
    <t>Parental Renewal</t>
  </si>
  <si>
    <t>lead_74ktF283B32maSNFEQirGgAvktLz76T5K0aXfQXuDO6</t>
  </si>
  <si>
    <t>CORELYNX SOLUTIONS PVT. LTD ( Fresh )</t>
  </si>
  <si>
    <t>2022-03-08 10:21:49.165000+00:00</t>
  </si>
  <si>
    <t>2022-03-08 12:37:49.016000+00:00</t>
  </si>
  <si>
    <t>2021-08-25 17:20:03.426000+00:00</t>
  </si>
  <si>
    <t>2022-10-14 05:12:39.074000+00:00</t>
  </si>
  <si>
    <t>cont_7DKvzDr6ZQ7agzYAQQnzoxiDbwHrSif0J98QWEq8HoG</t>
  </si>
  <si>
    <t>Ananda</t>
  </si>
  <si>
    <t>No plans to move from existing vendor this year. try again next year</t>
  </si>
  <si>
    <t>lead_Vyv1UFZG0Ex3RuPy4E1ZuMjRM9N6Ns7jVMmsPqZx0mf</t>
  </si>
  <si>
    <t>GLOBAL CONSUMER PRODUCTS PRIVATE LTD.</t>
  </si>
  <si>
    <t>2022-01-04 10:01:56.181000+00:00</t>
  </si>
  <si>
    <t>2022-01-24 05:40:14.643000+00:00</t>
  </si>
  <si>
    <t>2021-10-20 09:47:04.678000+00:00</t>
  </si>
  <si>
    <t>2022-07-10 06:59:57.809000+00:00</t>
  </si>
  <si>
    <t>Row Labels</t>
  </si>
  <si>
    <t>Count of status_label</t>
  </si>
  <si>
    <t>Total opportunities</t>
  </si>
  <si>
    <t>Sum of WON LABEL</t>
  </si>
  <si>
    <t>Total won</t>
  </si>
  <si>
    <t>Success Rate</t>
  </si>
  <si>
    <t>lead custom.placement spoc</t>
  </si>
  <si>
    <t>Sum of value in INR</t>
  </si>
  <si>
    <t>Average Deal size</t>
  </si>
  <si>
    <t>Industry</t>
  </si>
  <si>
    <t>Count of contact_name</t>
  </si>
  <si>
    <t>Sum of won flag</t>
  </si>
  <si>
    <t>Count of value in INR</t>
  </si>
  <si>
    <t>Count of lead_custom.Source</t>
  </si>
  <si>
    <t>converted leads</t>
  </si>
  <si>
    <t>conversion rate</t>
  </si>
  <si>
    <t>success rate per owner</t>
  </si>
  <si>
    <t>Lead_custom.owner names</t>
  </si>
  <si>
    <t>Column Labels</t>
  </si>
  <si>
    <t>(All)</t>
  </si>
  <si>
    <t>Count of lead_custom.City</t>
  </si>
  <si>
    <t>Wins</t>
  </si>
  <si>
    <t>Opportunity owner</t>
  </si>
  <si>
    <t>Win Rate</t>
  </si>
  <si>
    <t>Count of Opp created_by_name (SDR)</t>
  </si>
  <si>
    <t>Name</t>
  </si>
  <si>
    <t>CITY</t>
  </si>
  <si>
    <t>Correlation</t>
  </si>
  <si>
    <t>Sum of win flag</t>
  </si>
  <si>
    <t>win rate</t>
  </si>
  <si>
    <t>Lead_custom.MRE Spoc</t>
  </si>
  <si>
    <t>Contact Name</t>
  </si>
  <si>
    <t>Lead_custom.source</t>
  </si>
  <si>
    <t>lead_custom.source_detail</t>
  </si>
  <si>
    <t>Total opportunity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</si>
</sst>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 #,##0.00"/>
  </numFmts>
  <fonts count="6" x14ac:knownFonts="1">
    <font>
      <sz val="12"/>
      <color theme="1"/>
      <name val="Calibri"/>
      <family val="2"/>
      <scheme val="minor"/>
    </font>
    <font>
      <sz val="10"/>
      <color theme="1"/>
      <name val="Calibri"/>
      <family val="2"/>
    </font>
    <font>
      <b/>
      <sz val="11"/>
      <color theme="1"/>
      <name val="Calibri"/>
      <family val="2"/>
    </font>
    <font>
      <b/>
      <sz val="10"/>
      <color theme="1"/>
      <name val="Calibri"/>
      <family val="2"/>
    </font>
    <font>
      <b/>
      <sz val="11"/>
      <color theme="1"/>
      <name val="Calibri"/>
      <family val="2"/>
      <scheme val="minor"/>
    </font>
    <font>
      <b/>
      <sz val="12"/>
      <color theme="1"/>
      <name val="Calibri"/>
      <family val="2"/>
      <scheme val="minor"/>
    </font>
  </fonts>
  <fills count="11">
    <fill>
      <patternFill patternType="none"/>
    </fill>
    <fill>
      <patternFill patternType="gray125"/>
    </fill>
    <fill>
      <patternFill patternType="solid">
        <fgColor theme="9" tint="0.79998168889431442"/>
        <bgColor indexed="64"/>
      </patternFill>
    </fill>
    <fill>
      <patternFill patternType="solid">
        <fgColor rgb="FFFFFF00"/>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rgb="FFFF0000"/>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0.249977111117893"/>
        <bgColor indexed="64"/>
      </patternFill>
    </fill>
    <fill>
      <patternFill patternType="solid">
        <fgColor rgb="FFFFC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1">
    <xf numFmtId="0" fontId="0" fillId="0" borderId="0" xfId="0"/>
    <xf numFmtId="0" fontId="1" fillId="0" borderId="2" xfId="0" applyFont="1" applyBorder="1" applyAlignment="1">
      <alignment horizontal="center"/>
    </xf>
    <xf numFmtId="0" fontId="2" fillId="0" borderId="2" xfId="0" applyFont="1" applyBorder="1" applyAlignment="1">
      <alignment horizontal="center"/>
    </xf>
    <xf numFmtId="0" fontId="3" fillId="0" borderId="2" xfId="0" applyFont="1" applyBorder="1" applyAlignment="1">
      <alignment horizontal="center"/>
    </xf>
    <xf numFmtId="14" fontId="1" fillId="0" borderId="2" xfId="0" applyNumberFormat="1" applyFont="1" applyBorder="1" applyAlignment="1">
      <alignment horizontal="center"/>
    </xf>
    <xf numFmtId="3" fontId="1" fillId="0" borderId="2" xfId="0" applyNumberFormat="1" applyFont="1" applyBorder="1" applyAlignment="1">
      <alignment horizontal="center"/>
    </xf>
    <xf numFmtId="0" fontId="0" fillId="0" borderId="0" xfId="0" applyAlignment="1">
      <alignment horizontal="left"/>
    </xf>
    <xf numFmtId="0" fontId="0" fillId="0" borderId="0" xfId="0" applyNumberFormat="1"/>
    <xf numFmtId="14" fontId="3" fillId="0" borderId="2" xfId="0" applyNumberFormat="1" applyFont="1" applyBorder="1" applyAlignment="1">
      <alignment horizontal="center"/>
    </xf>
    <xf numFmtId="14" fontId="0" fillId="0" borderId="0" xfId="0" applyNumberFormat="1"/>
    <xf numFmtId="9" fontId="0" fillId="0" borderId="0" xfId="0" applyNumberFormat="1"/>
    <xf numFmtId="164" fontId="0" fillId="0" borderId="0" xfId="0" applyNumberFormat="1"/>
    <xf numFmtId="0" fontId="0" fillId="5" borderId="0" xfId="0" applyFill="1"/>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0" fontId="0" fillId="5" borderId="1" xfId="0" applyFill="1" applyBorder="1"/>
    <xf numFmtId="0" fontId="0" fillId="6" borderId="1" xfId="0" applyFill="1" applyBorder="1"/>
    <xf numFmtId="0" fontId="0" fillId="3" borderId="1" xfId="0" applyFill="1" applyBorder="1"/>
    <xf numFmtId="9" fontId="0" fillId="0" borderId="1" xfId="0" applyNumberFormat="1" applyBorder="1"/>
    <xf numFmtId="9" fontId="5" fillId="3" borderId="1" xfId="0" applyNumberFormat="1" applyFont="1" applyFill="1" applyBorder="1" applyAlignment="1">
      <alignment horizontal="fill" vertical="center" readingOrder="1"/>
    </xf>
    <xf numFmtId="0" fontId="0" fillId="2" borderId="1" xfId="0" applyFill="1" applyBorder="1"/>
    <xf numFmtId="0" fontId="0" fillId="2" borderId="0" xfId="0" applyFill="1"/>
    <xf numFmtId="0" fontId="0" fillId="2" borderId="1" xfId="0" applyFill="1" applyBorder="1" applyAlignment="1">
      <alignment horizontal="left"/>
    </xf>
    <xf numFmtId="0" fontId="0" fillId="2" borderId="1" xfId="0" applyNumberFormat="1" applyFill="1" applyBorder="1"/>
    <xf numFmtId="0" fontId="0" fillId="5" borderId="1" xfId="0" applyFill="1" applyBorder="1" applyAlignment="1">
      <alignment horizontal="left"/>
    </xf>
    <xf numFmtId="0" fontId="0" fillId="5" borderId="1" xfId="0" applyNumberFormat="1" applyFill="1" applyBorder="1"/>
    <xf numFmtId="9" fontId="5" fillId="4" borderId="1" xfId="0" applyNumberFormat="1" applyFont="1" applyFill="1" applyBorder="1"/>
    <xf numFmtId="0" fontId="0" fillId="0" borderId="0" xfId="0" applyAlignment="1">
      <alignment horizontal="center"/>
    </xf>
    <xf numFmtId="0" fontId="3" fillId="7" borderId="1" xfId="0" applyFont="1" applyFill="1" applyBorder="1" applyAlignment="1">
      <alignment horizontal="center"/>
    </xf>
    <xf numFmtId="0" fontId="4" fillId="7" borderId="1" xfId="0" applyFont="1" applyFill="1" applyBorder="1" applyAlignment="1">
      <alignment horizontal="center"/>
    </xf>
    <xf numFmtId="0" fontId="1" fillId="0" borderId="1" xfId="0" applyFont="1" applyBorder="1" applyAlignment="1">
      <alignment horizontal="center"/>
    </xf>
    <xf numFmtId="0" fontId="0" fillId="0" borderId="1" xfId="0" applyBorder="1" applyAlignment="1">
      <alignment horizontal="center"/>
    </xf>
    <xf numFmtId="164" fontId="0" fillId="0" borderId="1" xfId="0" applyNumberFormat="1" applyBorder="1"/>
    <xf numFmtId="0" fontId="5" fillId="4" borderId="1" xfId="0" applyFont="1" applyFill="1" applyBorder="1" applyAlignment="1">
      <alignment horizontal="center"/>
    </xf>
    <xf numFmtId="9" fontId="5" fillId="4" borderId="1" xfId="0" applyNumberFormat="1" applyFont="1" applyFill="1" applyBorder="1" applyAlignment="1">
      <alignment horizontal="center"/>
    </xf>
    <xf numFmtId="9" fontId="5" fillId="6" borderId="1" xfId="0" applyNumberFormat="1" applyFont="1" applyFill="1" applyBorder="1"/>
    <xf numFmtId="0" fontId="0" fillId="8" borderId="0" xfId="0" applyFill="1"/>
    <xf numFmtId="0" fontId="0" fillId="9" borderId="1" xfId="0" applyFill="1" applyBorder="1"/>
    <xf numFmtId="0" fontId="0" fillId="10" borderId="1" xfId="0" applyFill="1" applyBorder="1"/>
    <xf numFmtId="0" fontId="0" fillId="10" borderId="0" xfId="0" applyFill="1"/>
    <xf numFmtId="0" fontId="0" fillId="10" borderId="1" xfId="0" applyFill="1" applyBorder="1" applyAlignment="1">
      <alignment horizontal="left"/>
    </xf>
    <xf numFmtId="0" fontId="0" fillId="10" borderId="1" xfId="0" applyNumberFormat="1" applyFill="1" applyBorder="1"/>
    <xf numFmtId="0" fontId="0" fillId="10" borderId="1" xfId="0" applyNumberFormat="1" applyFont="1" applyFill="1" applyBorder="1"/>
    <xf numFmtId="0" fontId="0" fillId="8" borderId="1" xfId="0" applyFill="1" applyBorder="1"/>
    <xf numFmtId="9" fontId="0" fillId="8" borderId="0" xfId="0" applyNumberFormat="1" applyFill="1"/>
    <xf numFmtId="49" fontId="5" fillId="8" borderId="1" xfId="0" applyNumberFormat="1" applyFont="1" applyFill="1" applyBorder="1" applyAlignment="1">
      <alignment shrinkToFit="1"/>
    </xf>
    <xf numFmtId="0" fontId="0" fillId="8" borderId="1" xfId="0" applyFill="1" applyBorder="1" applyAlignment="1">
      <alignment horizontal="left"/>
    </xf>
    <xf numFmtId="0" fontId="0" fillId="8" borderId="1" xfId="0" applyNumberFormat="1" applyFill="1" applyBorder="1"/>
    <xf numFmtId="9" fontId="0" fillId="8" borderId="1" xfId="0" applyNumberFormat="1" applyFill="1" applyBorder="1"/>
  </cellXfs>
  <cellStyles count="1">
    <cellStyle name="Normal" xfId="0" builtinId="0"/>
  </cellStyles>
  <dxfs count="45">
    <dxf>
      <fill>
        <patternFill>
          <bgColor theme="2"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79998168889431442"/>
        </patternFill>
      </fill>
    </dxf>
    <dxf>
      <fill>
        <patternFill>
          <bgColor rgb="FFFFC000"/>
        </patternFill>
      </fill>
    </dxf>
    <dxf>
      <fill>
        <patternFill patternType="solid">
          <bgColor rgb="FFFF0000"/>
        </patternFill>
      </fill>
    </dxf>
    <dxf>
      <font>
        <color theme="1"/>
      </font>
    </dxf>
    <dxf>
      <fill>
        <patternFill patternType="solid">
          <bgColor rgb="FFFF0000"/>
        </patternFill>
      </fill>
    </dxf>
    <dxf>
      <fill>
        <patternFill patternType="solid">
          <bgColor rgb="FFFF0000"/>
        </patternFill>
      </fill>
    </dxf>
    <dxf>
      <fill>
        <patternFill patternType="solid">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9" tint="0.79998168889431442"/>
        </patternFill>
      </fill>
    </dxf>
    <dxf>
      <fill>
        <patternFill patternType="solid">
          <bgColor rgb="FF92D050"/>
        </patternFill>
      </fill>
    </dxf>
    <dxf>
      <fill>
        <patternFill patternType="solid">
          <bgColor rgb="FF92D05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7"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7030A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00"/>
    </dxf>
    <dxf>
      <numFmt numFmtId="164"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tint="-0.249977111117893"/>
        </patternFill>
      </fill>
    </dxf>
    <dxf>
      <fill>
        <patternFill patternType="solid">
          <bgColor theme="2" tint="-0.249977111117893"/>
        </patternFill>
      </fill>
    </dxf>
    <dxf>
      <fill>
        <patternFill patternType="solid">
          <bgColor rgb="FFFF0000"/>
        </patternFill>
      </fill>
    </dxf>
    <dxf>
      <fill>
        <patternFill patternType="solid">
          <bgColor rgb="FFFF0000"/>
        </patternFill>
      </fill>
    </dxf>
    <dxf>
      <fill>
        <patternFill patternType="solid">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microsoft.com/office/2007/relationships/slicerCache" Target="slicerCaches/slicerCache6.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dashboards.xlsx]Question 9!PivotTable9</c:name>
    <c:fmtId val="0"/>
  </c:pivotSource>
  <c:chart>
    <c:title>
      <c:tx>
        <c:rich>
          <a:bodyPr/>
          <a:lstStyle/>
          <a:p>
            <a:pPr>
              <a:defRPr/>
            </a:pPr>
            <a:r>
              <a:rPr lang="en-IN"/>
              <a:t>Opportunities</a:t>
            </a:r>
            <a:r>
              <a:rPr lang="en-IN" baseline="0"/>
              <a:t> &amp; success rate</a:t>
            </a:r>
            <a:endParaRPr lang="en-IN"/>
          </a:p>
        </c:rich>
      </c:tx>
      <c:layout>
        <c:manualLayout>
          <c:xMode val="edge"/>
          <c:yMode val="edge"/>
          <c:x val="0.27880561186039865"/>
          <c:y val="1.332086833627402E-2"/>
        </c:manualLayout>
      </c:layout>
      <c:overlay val="0"/>
    </c:title>
    <c:autoTitleDeleted val="0"/>
    <c:pivotFmts>
      <c:pivotFmt>
        <c:idx val="0"/>
        <c:marker>
          <c:symbol val="none"/>
        </c:marker>
      </c:pivotFmt>
      <c:pivotFmt>
        <c:idx val="1"/>
        <c:marker>
          <c:symbol val="none"/>
        </c:marker>
      </c:pivotFmt>
    </c:pivotFmts>
    <c:plotArea>
      <c:layout>
        <c:manualLayout>
          <c:layoutTarget val="inner"/>
          <c:xMode val="edge"/>
          <c:yMode val="edge"/>
          <c:x val="0.11498381844394931"/>
          <c:y val="0.10424180420319047"/>
          <c:w val="0.86549077332042845"/>
          <c:h val="0.7174373488955943"/>
        </c:manualLayout>
      </c:layout>
      <c:barChart>
        <c:barDir val="col"/>
        <c:grouping val="clustered"/>
        <c:varyColors val="0"/>
        <c:ser>
          <c:idx val="0"/>
          <c:order val="0"/>
          <c:tx>
            <c:strRef>
              <c:f>'Question 9'!$B$3</c:f>
              <c:strCache>
                <c:ptCount val="1"/>
                <c:pt idx="0">
                  <c:v>Total opportunities</c:v>
                </c:pt>
              </c:strCache>
            </c:strRef>
          </c:tx>
          <c:invertIfNegative val="0"/>
          <c:cat>
            <c:strRef>
              <c:f>'Question 9'!$A$4:$A$41</c:f>
              <c:strCache>
                <c:ptCount val="37"/>
                <c:pt idx="0">
                  <c:v>Abhishek Chauhan</c:v>
                </c:pt>
                <c:pt idx="1">
                  <c:v>Aditya Binani</c:v>
                </c:pt>
                <c:pt idx="2">
                  <c:v>Aishwarya Nyayadhish</c:v>
                </c:pt>
                <c:pt idx="3">
                  <c:v>Anjali Joshi</c:v>
                </c:pt>
                <c:pt idx="4">
                  <c:v>Ankita Pingale</c:v>
                </c:pt>
                <c:pt idx="5">
                  <c:v>Bhairavi Jog</c:v>
                </c:pt>
                <c:pt idx="6">
                  <c:v>Bharti Bankey</c:v>
                </c:pt>
                <c:pt idx="7">
                  <c:v>Daniel Patra</c:v>
                </c:pt>
                <c:pt idx="8">
                  <c:v>Daya Gowda</c:v>
                </c:pt>
                <c:pt idx="9">
                  <c:v>Gauri Jori</c:v>
                </c:pt>
                <c:pt idx="10">
                  <c:v>Gauri Munge</c:v>
                </c:pt>
                <c:pt idx="11">
                  <c:v>Harmanjit Singh</c:v>
                </c:pt>
                <c:pt idx="12">
                  <c:v>Kaushlya Bhavsar</c:v>
                </c:pt>
                <c:pt idx="13">
                  <c:v>Mahendra Singh</c:v>
                </c:pt>
                <c:pt idx="14">
                  <c:v>Mayur Gadiyar</c:v>
                </c:pt>
                <c:pt idx="15">
                  <c:v>Namrata Aurora</c:v>
                </c:pt>
                <c:pt idx="16">
                  <c:v>Nikhil Ahuja</c:v>
                </c:pt>
                <c:pt idx="17">
                  <c:v>Omkar Ghate</c:v>
                </c:pt>
                <c:pt idx="18">
                  <c:v>Pallab Gupta</c:v>
                </c:pt>
                <c:pt idx="19">
                  <c:v>Prajakta Sahastrabudhe</c:v>
                </c:pt>
                <c:pt idx="20">
                  <c:v>Pranav Kenjale</c:v>
                </c:pt>
                <c:pt idx="21">
                  <c:v>Prateek Wadhwa</c:v>
                </c:pt>
                <c:pt idx="22">
                  <c:v>Sanket Kulkarni</c:v>
                </c:pt>
                <c:pt idx="23">
                  <c:v>Sarvesh Pawar</c:v>
                </c:pt>
                <c:pt idx="24">
                  <c:v>Satyajit Chati</c:v>
                </c:pt>
                <c:pt idx="25">
                  <c:v>Satyam Tiwari</c:v>
                </c:pt>
                <c:pt idx="26">
                  <c:v>Saurabh Yewale</c:v>
                </c:pt>
                <c:pt idx="27">
                  <c:v>Shreenath Bhat</c:v>
                </c:pt>
                <c:pt idx="28">
                  <c:v>Shreya Solanki</c:v>
                </c:pt>
                <c:pt idx="29">
                  <c:v>Suraj Jadhav</c:v>
                </c:pt>
                <c:pt idx="30">
                  <c:v>Talha Shaikh</c:v>
                </c:pt>
                <c:pt idx="31">
                  <c:v>Tanmay Diwadkar</c:v>
                </c:pt>
                <c:pt idx="32">
                  <c:v>Tejas Kulkarni</c:v>
                </c:pt>
                <c:pt idx="33">
                  <c:v>Trupti Suryavanshi</c:v>
                </c:pt>
                <c:pt idx="34">
                  <c:v>Vikas Raj</c:v>
                </c:pt>
                <c:pt idx="35">
                  <c:v>Vinoth Mohan</c:v>
                </c:pt>
                <c:pt idx="36">
                  <c:v>Vishnu Veeramani</c:v>
                </c:pt>
              </c:strCache>
            </c:strRef>
          </c:cat>
          <c:val>
            <c:numRef>
              <c:f>'Question 9'!$B$4:$B$41</c:f>
              <c:numCache>
                <c:formatCode>General</c:formatCode>
                <c:ptCount val="37"/>
                <c:pt idx="0">
                  <c:v>21</c:v>
                </c:pt>
                <c:pt idx="1">
                  <c:v>106</c:v>
                </c:pt>
                <c:pt idx="2">
                  <c:v>45</c:v>
                </c:pt>
                <c:pt idx="3">
                  <c:v>6</c:v>
                </c:pt>
                <c:pt idx="4">
                  <c:v>17</c:v>
                </c:pt>
                <c:pt idx="5">
                  <c:v>148</c:v>
                </c:pt>
                <c:pt idx="6">
                  <c:v>104</c:v>
                </c:pt>
                <c:pt idx="7">
                  <c:v>7</c:v>
                </c:pt>
                <c:pt idx="8">
                  <c:v>82</c:v>
                </c:pt>
                <c:pt idx="9">
                  <c:v>126</c:v>
                </c:pt>
                <c:pt idx="10">
                  <c:v>20</c:v>
                </c:pt>
                <c:pt idx="11">
                  <c:v>35</c:v>
                </c:pt>
                <c:pt idx="12">
                  <c:v>4</c:v>
                </c:pt>
                <c:pt idx="13">
                  <c:v>1</c:v>
                </c:pt>
                <c:pt idx="14">
                  <c:v>48</c:v>
                </c:pt>
                <c:pt idx="15">
                  <c:v>48</c:v>
                </c:pt>
                <c:pt idx="16">
                  <c:v>67</c:v>
                </c:pt>
                <c:pt idx="17">
                  <c:v>12</c:v>
                </c:pt>
                <c:pt idx="18">
                  <c:v>18</c:v>
                </c:pt>
                <c:pt idx="19">
                  <c:v>29</c:v>
                </c:pt>
                <c:pt idx="20">
                  <c:v>25</c:v>
                </c:pt>
                <c:pt idx="21">
                  <c:v>157</c:v>
                </c:pt>
                <c:pt idx="22">
                  <c:v>1</c:v>
                </c:pt>
                <c:pt idx="23">
                  <c:v>133</c:v>
                </c:pt>
                <c:pt idx="24">
                  <c:v>48</c:v>
                </c:pt>
                <c:pt idx="25">
                  <c:v>9</c:v>
                </c:pt>
                <c:pt idx="26">
                  <c:v>6</c:v>
                </c:pt>
                <c:pt idx="27">
                  <c:v>171</c:v>
                </c:pt>
                <c:pt idx="28">
                  <c:v>32</c:v>
                </c:pt>
                <c:pt idx="29">
                  <c:v>10</c:v>
                </c:pt>
                <c:pt idx="30">
                  <c:v>3</c:v>
                </c:pt>
                <c:pt idx="31">
                  <c:v>3</c:v>
                </c:pt>
                <c:pt idx="32">
                  <c:v>4</c:v>
                </c:pt>
                <c:pt idx="33">
                  <c:v>112</c:v>
                </c:pt>
                <c:pt idx="34">
                  <c:v>13</c:v>
                </c:pt>
                <c:pt idx="35">
                  <c:v>10</c:v>
                </c:pt>
                <c:pt idx="36">
                  <c:v>7</c:v>
                </c:pt>
              </c:numCache>
            </c:numRef>
          </c:val>
        </c:ser>
        <c:ser>
          <c:idx val="1"/>
          <c:order val="1"/>
          <c:tx>
            <c:strRef>
              <c:f>'Question 9'!$C$3</c:f>
              <c:strCache>
                <c:ptCount val="1"/>
                <c:pt idx="0">
                  <c:v>Sum of WON LABEL</c:v>
                </c:pt>
              </c:strCache>
            </c:strRef>
          </c:tx>
          <c:invertIfNegative val="0"/>
          <c:cat>
            <c:strRef>
              <c:f>'Question 9'!$A$4:$A$41</c:f>
              <c:strCache>
                <c:ptCount val="37"/>
                <c:pt idx="0">
                  <c:v>Abhishek Chauhan</c:v>
                </c:pt>
                <c:pt idx="1">
                  <c:v>Aditya Binani</c:v>
                </c:pt>
                <c:pt idx="2">
                  <c:v>Aishwarya Nyayadhish</c:v>
                </c:pt>
                <c:pt idx="3">
                  <c:v>Anjali Joshi</c:v>
                </c:pt>
                <c:pt idx="4">
                  <c:v>Ankita Pingale</c:v>
                </c:pt>
                <c:pt idx="5">
                  <c:v>Bhairavi Jog</c:v>
                </c:pt>
                <c:pt idx="6">
                  <c:v>Bharti Bankey</c:v>
                </c:pt>
                <c:pt idx="7">
                  <c:v>Daniel Patra</c:v>
                </c:pt>
                <c:pt idx="8">
                  <c:v>Daya Gowda</c:v>
                </c:pt>
                <c:pt idx="9">
                  <c:v>Gauri Jori</c:v>
                </c:pt>
                <c:pt idx="10">
                  <c:v>Gauri Munge</c:v>
                </c:pt>
                <c:pt idx="11">
                  <c:v>Harmanjit Singh</c:v>
                </c:pt>
                <c:pt idx="12">
                  <c:v>Kaushlya Bhavsar</c:v>
                </c:pt>
                <c:pt idx="13">
                  <c:v>Mahendra Singh</c:v>
                </c:pt>
                <c:pt idx="14">
                  <c:v>Mayur Gadiyar</c:v>
                </c:pt>
                <c:pt idx="15">
                  <c:v>Namrata Aurora</c:v>
                </c:pt>
                <c:pt idx="16">
                  <c:v>Nikhil Ahuja</c:v>
                </c:pt>
                <c:pt idx="17">
                  <c:v>Omkar Ghate</c:v>
                </c:pt>
                <c:pt idx="18">
                  <c:v>Pallab Gupta</c:v>
                </c:pt>
                <c:pt idx="19">
                  <c:v>Prajakta Sahastrabudhe</c:v>
                </c:pt>
                <c:pt idx="20">
                  <c:v>Pranav Kenjale</c:v>
                </c:pt>
                <c:pt idx="21">
                  <c:v>Prateek Wadhwa</c:v>
                </c:pt>
                <c:pt idx="22">
                  <c:v>Sanket Kulkarni</c:v>
                </c:pt>
                <c:pt idx="23">
                  <c:v>Sarvesh Pawar</c:v>
                </c:pt>
                <c:pt idx="24">
                  <c:v>Satyajit Chati</c:v>
                </c:pt>
                <c:pt idx="25">
                  <c:v>Satyam Tiwari</c:v>
                </c:pt>
                <c:pt idx="26">
                  <c:v>Saurabh Yewale</c:v>
                </c:pt>
                <c:pt idx="27">
                  <c:v>Shreenath Bhat</c:v>
                </c:pt>
                <c:pt idx="28">
                  <c:v>Shreya Solanki</c:v>
                </c:pt>
                <c:pt idx="29">
                  <c:v>Suraj Jadhav</c:v>
                </c:pt>
                <c:pt idx="30">
                  <c:v>Talha Shaikh</c:v>
                </c:pt>
                <c:pt idx="31">
                  <c:v>Tanmay Diwadkar</c:v>
                </c:pt>
                <c:pt idx="32">
                  <c:v>Tejas Kulkarni</c:v>
                </c:pt>
                <c:pt idx="33">
                  <c:v>Trupti Suryavanshi</c:v>
                </c:pt>
                <c:pt idx="34">
                  <c:v>Vikas Raj</c:v>
                </c:pt>
                <c:pt idx="35">
                  <c:v>Vinoth Mohan</c:v>
                </c:pt>
                <c:pt idx="36">
                  <c:v>Vishnu Veeramani</c:v>
                </c:pt>
              </c:strCache>
            </c:strRef>
          </c:cat>
          <c:val>
            <c:numRef>
              <c:f>'Question 9'!$C$4:$C$41</c:f>
              <c:numCache>
                <c:formatCode>General</c:formatCode>
                <c:ptCount val="37"/>
                <c:pt idx="0">
                  <c:v>1</c:v>
                </c:pt>
                <c:pt idx="1">
                  <c:v>9</c:v>
                </c:pt>
                <c:pt idx="2">
                  <c:v>6</c:v>
                </c:pt>
                <c:pt idx="3">
                  <c:v>0</c:v>
                </c:pt>
                <c:pt idx="4">
                  <c:v>0</c:v>
                </c:pt>
                <c:pt idx="5">
                  <c:v>9</c:v>
                </c:pt>
                <c:pt idx="6">
                  <c:v>9</c:v>
                </c:pt>
                <c:pt idx="7">
                  <c:v>0</c:v>
                </c:pt>
                <c:pt idx="8">
                  <c:v>10</c:v>
                </c:pt>
                <c:pt idx="9">
                  <c:v>7</c:v>
                </c:pt>
                <c:pt idx="10">
                  <c:v>7</c:v>
                </c:pt>
                <c:pt idx="11">
                  <c:v>8</c:v>
                </c:pt>
                <c:pt idx="12">
                  <c:v>0</c:v>
                </c:pt>
                <c:pt idx="13">
                  <c:v>0</c:v>
                </c:pt>
                <c:pt idx="14">
                  <c:v>2</c:v>
                </c:pt>
                <c:pt idx="15">
                  <c:v>0</c:v>
                </c:pt>
                <c:pt idx="16">
                  <c:v>3</c:v>
                </c:pt>
                <c:pt idx="17">
                  <c:v>2</c:v>
                </c:pt>
                <c:pt idx="18">
                  <c:v>1</c:v>
                </c:pt>
                <c:pt idx="19">
                  <c:v>9</c:v>
                </c:pt>
                <c:pt idx="20">
                  <c:v>1</c:v>
                </c:pt>
                <c:pt idx="21">
                  <c:v>12</c:v>
                </c:pt>
                <c:pt idx="22">
                  <c:v>1</c:v>
                </c:pt>
                <c:pt idx="23">
                  <c:v>19</c:v>
                </c:pt>
                <c:pt idx="24">
                  <c:v>10</c:v>
                </c:pt>
                <c:pt idx="25">
                  <c:v>0</c:v>
                </c:pt>
                <c:pt idx="26">
                  <c:v>0</c:v>
                </c:pt>
                <c:pt idx="27">
                  <c:v>6</c:v>
                </c:pt>
                <c:pt idx="28">
                  <c:v>6</c:v>
                </c:pt>
                <c:pt idx="29">
                  <c:v>1</c:v>
                </c:pt>
                <c:pt idx="30">
                  <c:v>0</c:v>
                </c:pt>
                <c:pt idx="31">
                  <c:v>2</c:v>
                </c:pt>
                <c:pt idx="32">
                  <c:v>0</c:v>
                </c:pt>
                <c:pt idx="33">
                  <c:v>10</c:v>
                </c:pt>
                <c:pt idx="34">
                  <c:v>2</c:v>
                </c:pt>
                <c:pt idx="35">
                  <c:v>4</c:v>
                </c:pt>
                <c:pt idx="36">
                  <c:v>5</c:v>
                </c:pt>
              </c:numCache>
            </c:numRef>
          </c:val>
        </c:ser>
        <c:dLbls>
          <c:showLegendKey val="0"/>
          <c:showVal val="0"/>
          <c:showCatName val="0"/>
          <c:showSerName val="0"/>
          <c:showPercent val="0"/>
          <c:showBubbleSize val="0"/>
        </c:dLbls>
        <c:gapWidth val="150"/>
        <c:axId val="151879040"/>
        <c:axId val="155059328"/>
      </c:barChart>
      <c:catAx>
        <c:axId val="151879040"/>
        <c:scaling>
          <c:orientation val="minMax"/>
        </c:scaling>
        <c:delete val="0"/>
        <c:axPos val="b"/>
        <c:majorTickMark val="none"/>
        <c:minorTickMark val="none"/>
        <c:tickLblPos val="nextTo"/>
        <c:crossAx val="155059328"/>
        <c:crosses val="autoZero"/>
        <c:auto val="1"/>
        <c:lblAlgn val="ctr"/>
        <c:lblOffset val="100"/>
        <c:noMultiLvlLbl val="0"/>
      </c:catAx>
      <c:valAx>
        <c:axId val="155059328"/>
        <c:scaling>
          <c:orientation val="minMax"/>
        </c:scaling>
        <c:delete val="0"/>
        <c:axPos val="l"/>
        <c:majorGridlines/>
        <c:numFmt formatCode="General" sourceLinked="1"/>
        <c:majorTickMark val="none"/>
        <c:minorTickMark val="none"/>
        <c:tickLblPos val="nextTo"/>
        <c:crossAx val="151879040"/>
        <c:crosses val="autoZero"/>
        <c:crossBetween val="between"/>
      </c:valAx>
    </c:plotArea>
    <c:legend>
      <c:legendPos val="r"/>
      <c:layout>
        <c:manualLayout>
          <c:xMode val="edge"/>
          <c:yMode val="edge"/>
          <c:x val="0.78007458226137572"/>
          <c:y val="4.6306586258657481E-2"/>
          <c:w val="0.15919739484619216"/>
          <c:h val="0.14087333982917688"/>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dashboards.xlsx]Dashboard 1!PivotTable11</c:name>
    <c:fmtId val="2"/>
  </c:pivotSource>
  <c:chart>
    <c:title>
      <c:tx>
        <c:rich>
          <a:bodyPr/>
          <a:lstStyle/>
          <a:p>
            <a:pPr>
              <a:defRPr/>
            </a:pPr>
            <a:r>
              <a:rPr lang="en-US"/>
              <a:t>Opportunities</a:t>
            </a:r>
            <a:r>
              <a:rPr lang="en-US" baseline="0"/>
              <a:t> value by pipeline &amp; status</a:t>
            </a:r>
          </a:p>
        </c:rich>
      </c:tx>
      <c:layout>
        <c:manualLayout>
          <c:xMode val="edge"/>
          <c:yMode val="edge"/>
          <c:x val="0.144750500408137"/>
          <c:y val="1.7497812773403325E-2"/>
        </c:manualLayout>
      </c:layout>
      <c:overlay val="0"/>
      <c:spPr>
        <a:solidFill>
          <a:schemeClr val="accent2"/>
        </a:solidFill>
      </c:sp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manualLayout>
          <c:layoutTarget val="inner"/>
          <c:xMode val="edge"/>
          <c:yMode val="edge"/>
          <c:x val="0.1156051721012351"/>
          <c:y val="0.26774095946340037"/>
          <c:w val="0.67838921598764124"/>
          <c:h val="0.5987813502478857"/>
        </c:manualLayout>
      </c:layout>
      <c:barChart>
        <c:barDir val="col"/>
        <c:grouping val="clustered"/>
        <c:varyColors val="0"/>
        <c:ser>
          <c:idx val="0"/>
          <c:order val="0"/>
          <c:tx>
            <c:strRef>
              <c:f>'Dashboard 1'!$B$3:$B$4</c:f>
              <c:strCache>
                <c:ptCount val="1"/>
                <c:pt idx="0">
                  <c:v>Data Received</c:v>
                </c:pt>
              </c:strCache>
            </c:strRef>
          </c:tx>
          <c:invertIfNegative val="0"/>
          <c:cat>
            <c:strRef>
              <c:f>'Dashboard 1'!$A$5:$A$6</c:f>
              <c:strCache>
                <c:ptCount val="1"/>
                <c:pt idx="0">
                  <c:v>Sales</c:v>
                </c:pt>
              </c:strCache>
            </c:strRef>
          </c:cat>
          <c:val>
            <c:numRef>
              <c:f>'Dashboard 1'!$B$5:$B$6</c:f>
              <c:numCache>
                <c:formatCode>General</c:formatCode>
                <c:ptCount val="1"/>
                <c:pt idx="0">
                  <c:v>930000</c:v>
                </c:pt>
              </c:numCache>
            </c:numRef>
          </c:val>
        </c:ser>
        <c:ser>
          <c:idx val="1"/>
          <c:order val="1"/>
          <c:tx>
            <c:strRef>
              <c:f>'Dashboard 1'!$C$3:$C$4</c:f>
              <c:strCache>
                <c:ptCount val="1"/>
                <c:pt idx="0">
                  <c:v>Demo Completed</c:v>
                </c:pt>
              </c:strCache>
            </c:strRef>
          </c:tx>
          <c:invertIfNegative val="0"/>
          <c:cat>
            <c:strRef>
              <c:f>'Dashboard 1'!$A$5:$A$6</c:f>
              <c:strCache>
                <c:ptCount val="1"/>
                <c:pt idx="0">
                  <c:v>Sales</c:v>
                </c:pt>
              </c:strCache>
            </c:strRef>
          </c:cat>
          <c:val>
            <c:numRef>
              <c:f>'Dashboard 1'!$C$5:$C$6</c:f>
              <c:numCache>
                <c:formatCode>General</c:formatCode>
                <c:ptCount val="1"/>
                <c:pt idx="0">
                  <c:v>11693000</c:v>
                </c:pt>
              </c:numCache>
            </c:numRef>
          </c:val>
        </c:ser>
        <c:ser>
          <c:idx val="2"/>
          <c:order val="2"/>
          <c:tx>
            <c:strRef>
              <c:f>'Dashboard 1'!$D$3:$D$4</c:f>
              <c:strCache>
                <c:ptCount val="1"/>
                <c:pt idx="0">
                  <c:v>Demo Scheduled</c:v>
                </c:pt>
              </c:strCache>
            </c:strRef>
          </c:tx>
          <c:invertIfNegative val="0"/>
          <c:cat>
            <c:strRef>
              <c:f>'Dashboard 1'!$A$5:$A$6</c:f>
              <c:strCache>
                <c:ptCount val="1"/>
                <c:pt idx="0">
                  <c:v>Sales</c:v>
                </c:pt>
              </c:strCache>
            </c:strRef>
          </c:cat>
          <c:val>
            <c:numRef>
              <c:f>'Dashboard 1'!$D$5:$D$6</c:f>
              <c:numCache>
                <c:formatCode>General</c:formatCode>
                <c:ptCount val="1"/>
                <c:pt idx="0">
                  <c:v>5741000</c:v>
                </c:pt>
              </c:numCache>
            </c:numRef>
          </c:val>
        </c:ser>
        <c:ser>
          <c:idx val="3"/>
          <c:order val="3"/>
          <c:tx>
            <c:strRef>
              <c:f>'Dashboard 1'!$E$3:$E$4</c:f>
              <c:strCache>
                <c:ptCount val="1"/>
                <c:pt idx="0">
                  <c:v>Lost</c:v>
                </c:pt>
              </c:strCache>
            </c:strRef>
          </c:tx>
          <c:invertIfNegative val="0"/>
          <c:cat>
            <c:strRef>
              <c:f>'Dashboard 1'!$A$5:$A$6</c:f>
              <c:strCache>
                <c:ptCount val="1"/>
                <c:pt idx="0">
                  <c:v>Sales</c:v>
                </c:pt>
              </c:strCache>
            </c:strRef>
          </c:cat>
          <c:val>
            <c:numRef>
              <c:f>'Dashboard 1'!$E$5:$E$6</c:f>
              <c:numCache>
                <c:formatCode>General</c:formatCode>
                <c:ptCount val="1"/>
                <c:pt idx="0">
                  <c:v>923013281</c:v>
                </c:pt>
              </c:numCache>
            </c:numRef>
          </c:val>
        </c:ser>
        <c:ser>
          <c:idx val="4"/>
          <c:order val="4"/>
          <c:tx>
            <c:strRef>
              <c:f>'Dashboard 1'!$F$3:$F$4</c:f>
              <c:strCache>
                <c:ptCount val="1"/>
                <c:pt idx="0">
                  <c:v>LQ Quote Awaited</c:v>
                </c:pt>
              </c:strCache>
            </c:strRef>
          </c:tx>
          <c:invertIfNegative val="0"/>
          <c:cat>
            <c:strRef>
              <c:f>'Dashboard 1'!$A$5:$A$6</c:f>
              <c:strCache>
                <c:ptCount val="1"/>
                <c:pt idx="0">
                  <c:v>Sales</c:v>
                </c:pt>
              </c:strCache>
            </c:strRef>
          </c:cat>
          <c:val>
            <c:numRef>
              <c:f>'Dashboard 1'!$F$5:$F$6</c:f>
              <c:numCache>
                <c:formatCode>General</c:formatCode>
                <c:ptCount val="1"/>
                <c:pt idx="0">
                  <c:v>4600000</c:v>
                </c:pt>
              </c:numCache>
            </c:numRef>
          </c:val>
        </c:ser>
        <c:ser>
          <c:idx val="5"/>
          <c:order val="5"/>
          <c:tx>
            <c:strRef>
              <c:f>'Dashboard 1'!$G$3:$G$4</c:f>
              <c:strCache>
                <c:ptCount val="1"/>
                <c:pt idx="0">
                  <c:v>Negotiation</c:v>
                </c:pt>
              </c:strCache>
            </c:strRef>
          </c:tx>
          <c:invertIfNegative val="0"/>
          <c:cat>
            <c:strRef>
              <c:f>'Dashboard 1'!$A$5:$A$6</c:f>
              <c:strCache>
                <c:ptCount val="1"/>
                <c:pt idx="0">
                  <c:v>Sales</c:v>
                </c:pt>
              </c:strCache>
            </c:strRef>
          </c:cat>
          <c:val>
            <c:numRef>
              <c:f>'Dashboard 1'!$G$5:$G$6</c:f>
              <c:numCache>
                <c:formatCode>General</c:formatCode>
                <c:ptCount val="1"/>
                <c:pt idx="0">
                  <c:v>4017298</c:v>
                </c:pt>
              </c:numCache>
            </c:numRef>
          </c:val>
        </c:ser>
        <c:ser>
          <c:idx val="6"/>
          <c:order val="6"/>
          <c:tx>
            <c:strRef>
              <c:f>'Dashboard 1'!$H$3:$H$4</c:f>
              <c:strCache>
                <c:ptCount val="1"/>
                <c:pt idx="0">
                  <c:v>Proposal Call Completed</c:v>
                </c:pt>
              </c:strCache>
            </c:strRef>
          </c:tx>
          <c:invertIfNegative val="0"/>
          <c:cat>
            <c:strRef>
              <c:f>'Dashboard 1'!$A$5:$A$6</c:f>
              <c:strCache>
                <c:ptCount val="1"/>
                <c:pt idx="0">
                  <c:v>Sales</c:v>
                </c:pt>
              </c:strCache>
            </c:strRef>
          </c:cat>
          <c:val>
            <c:numRef>
              <c:f>'Dashboard 1'!$H$5:$H$6</c:f>
              <c:numCache>
                <c:formatCode>General</c:formatCode>
                <c:ptCount val="1"/>
                <c:pt idx="0">
                  <c:v>500000</c:v>
                </c:pt>
              </c:numCache>
            </c:numRef>
          </c:val>
        </c:ser>
        <c:ser>
          <c:idx val="7"/>
          <c:order val="7"/>
          <c:tx>
            <c:strRef>
              <c:f>'Dashboard 1'!$I$3:$I$4</c:f>
              <c:strCache>
                <c:ptCount val="1"/>
                <c:pt idx="0">
                  <c:v>Quote Comparison Ready</c:v>
                </c:pt>
              </c:strCache>
            </c:strRef>
          </c:tx>
          <c:invertIfNegative val="0"/>
          <c:cat>
            <c:strRef>
              <c:f>'Dashboard 1'!$A$5:$A$6</c:f>
              <c:strCache>
                <c:ptCount val="1"/>
                <c:pt idx="0">
                  <c:v>Sales</c:v>
                </c:pt>
              </c:strCache>
            </c:strRef>
          </c:cat>
          <c:val>
            <c:numRef>
              <c:f>'Dashboard 1'!$I$5:$I$6</c:f>
              <c:numCache>
                <c:formatCode>General</c:formatCode>
                <c:ptCount val="1"/>
                <c:pt idx="0">
                  <c:v>350000</c:v>
                </c:pt>
              </c:numCache>
            </c:numRef>
          </c:val>
        </c:ser>
        <c:ser>
          <c:idx val="8"/>
          <c:order val="8"/>
          <c:tx>
            <c:strRef>
              <c:f>'Dashboard 1'!$J$3:$J$4</c:f>
              <c:strCache>
                <c:ptCount val="1"/>
                <c:pt idx="0">
                  <c:v>Unqualified</c:v>
                </c:pt>
              </c:strCache>
            </c:strRef>
          </c:tx>
          <c:invertIfNegative val="0"/>
          <c:cat>
            <c:strRef>
              <c:f>'Dashboard 1'!$A$5:$A$6</c:f>
              <c:strCache>
                <c:ptCount val="1"/>
                <c:pt idx="0">
                  <c:v>Sales</c:v>
                </c:pt>
              </c:strCache>
            </c:strRef>
          </c:cat>
          <c:val>
            <c:numRef>
              <c:f>'Dashboard 1'!$J$5:$J$6</c:f>
              <c:numCache>
                <c:formatCode>General</c:formatCode>
                <c:ptCount val="1"/>
                <c:pt idx="0">
                  <c:v>2016880071</c:v>
                </c:pt>
              </c:numCache>
            </c:numRef>
          </c:val>
        </c:ser>
        <c:ser>
          <c:idx val="9"/>
          <c:order val="9"/>
          <c:tx>
            <c:strRef>
              <c:f>'Dashboard 1'!$K$3:$K$4</c:f>
              <c:strCache>
                <c:ptCount val="1"/>
                <c:pt idx="0">
                  <c:v>Won- Payment Completed</c:v>
                </c:pt>
              </c:strCache>
            </c:strRef>
          </c:tx>
          <c:invertIfNegative val="0"/>
          <c:cat>
            <c:strRef>
              <c:f>'Dashboard 1'!$A$5:$A$6</c:f>
              <c:strCache>
                <c:ptCount val="1"/>
                <c:pt idx="0">
                  <c:v>Sales</c:v>
                </c:pt>
              </c:strCache>
            </c:strRef>
          </c:cat>
          <c:val>
            <c:numRef>
              <c:f>'Dashboard 1'!$K$5:$K$6</c:f>
              <c:numCache>
                <c:formatCode>General</c:formatCode>
                <c:ptCount val="1"/>
                <c:pt idx="0">
                  <c:v>409118929.55000001</c:v>
                </c:pt>
              </c:numCache>
            </c:numRef>
          </c:val>
        </c:ser>
        <c:dLbls>
          <c:showLegendKey val="0"/>
          <c:showVal val="0"/>
          <c:showCatName val="0"/>
          <c:showSerName val="0"/>
          <c:showPercent val="0"/>
          <c:showBubbleSize val="0"/>
        </c:dLbls>
        <c:gapWidth val="150"/>
        <c:axId val="155989120"/>
        <c:axId val="155990656"/>
      </c:barChart>
      <c:catAx>
        <c:axId val="155989120"/>
        <c:scaling>
          <c:orientation val="minMax"/>
        </c:scaling>
        <c:delete val="0"/>
        <c:axPos val="b"/>
        <c:majorTickMark val="out"/>
        <c:minorTickMark val="none"/>
        <c:tickLblPos val="nextTo"/>
        <c:crossAx val="155990656"/>
        <c:crosses val="autoZero"/>
        <c:auto val="1"/>
        <c:lblAlgn val="ctr"/>
        <c:lblOffset val="100"/>
        <c:noMultiLvlLbl val="0"/>
      </c:catAx>
      <c:valAx>
        <c:axId val="155990656"/>
        <c:scaling>
          <c:orientation val="minMax"/>
        </c:scaling>
        <c:delete val="0"/>
        <c:axPos val="l"/>
        <c:majorGridlines/>
        <c:numFmt formatCode="General" sourceLinked="1"/>
        <c:majorTickMark val="out"/>
        <c:minorTickMark val="none"/>
        <c:tickLblPos val="nextTo"/>
        <c:crossAx val="155989120"/>
        <c:crosses val="autoZero"/>
        <c:crossBetween val="between"/>
      </c:valAx>
      <c:spPr>
        <a:pattFill prst="pct5">
          <a:fgClr>
            <a:schemeClr val="accent1"/>
          </a:fgClr>
          <a:bgClr>
            <a:schemeClr val="bg1"/>
          </a:bgClr>
        </a:pattFill>
      </c:spPr>
    </c:plotArea>
    <c:legend>
      <c:legendPos val="r"/>
      <c:layout>
        <c:manualLayout>
          <c:xMode val="edge"/>
          <c:yMode val="edge"/>
          <c:x val="0.755021633281588"/>
          <c:y val="3.7455890930300384E-2"/>
          <c:w val="0.24497836671841197"/>
          <c:h val="0.48515784485272673"/>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dashboards.xlsx]Dashboard Question 2!PivotTable15</c:name>
    <c:fmtId val="0"/>
  </c:pivotSource>
  <c:chart>
    <c:title>
      <c:tx>
        <c:rich>
          <a:bodyPr/>
          <a:lstStyle/>
          <a:p>
            <a:pPr>
              <a:defRPr/>
            </a:pPr>
            <a:r>
              <a:rPr lang="en-US"/>
              <a:t>Opportunities</a:t>
            </a:r>
            <a:r>
              <a:rPr lang="en-US" baseline="0"/>
              <a:t> created by SDR </a:t>
            </a:r>
            <a:endParaRPr lang="en-US"/>
          </a:p>
        </c:rich>
      </c:tx>
      <c:layout>
        <c:manualLayout>
          <c:xMode val="edge"/>
          <c:yMode val="edge"/>
          <c:x val="0.36306042884990253"/>
          <c:y val="2.2745893225440683E-2"/>
        </c:manualLayout>
      </c:layout>
      <c:overlay val="0"/>
    </c:title>
    <c:autoTitleDeleted val="0"/>
    <c:pivotFmts>
      <c:pivotFmt>
        <c:idx val="0"/>
        <c:marker>
          <c:symbol val="none"/>
        </c:marker>
      </c:pivotFmt>
    </c:pivotFmts>
    <c:view3D>
      <c:rotX val="15"/>
      <c:rotY val="20"/>
      <c:rAngAx val="1"/>
    </c:view3D>
    <c:floor>
      <c:thickness val="0"/>
    </c:floor>
    <c:sideWall>
      <c:thickness val="0"/>
    </c:sideWall>
    <c:backWall>
      <c:thickness val="0"/>
    </c:backWall>
    <c:plotArea>
      <c:layout>
        <c:manualLayout>
          <c:layoutTarget val="inner"/>
          <c:xMode val="edge"/>
          <c:yMode val="edge"/>
          <c:x val="7.5501527221378026E-2"/>
          <c:y val="0.17650113230431033"/>
          <c:w val="0.82028403247839632"/>
          <c:h val="0.35646216097987754"/>
        </c:manualLayout>
      </c:layout>
      <c:bar3DChart>
        <c:barDir val="col"/>
        <c:grouping val="clustered"/>
        <c:varyColors val="0"/>
        <c:ser>
          <c:idx val="0"/>
          <c:order val="0"/>
          <c:tx>
            <c:strRef>
              <c:f>'Dashboard Question 2'!$B$3</c:f>
              <c:strCache>
                <c:ptCount val="1"/>
                <c:pt idx="0">
                  <c:v>Total</c:v>
                </c:pt>
              </c:strCache>
            </c:strRef>
          </c:tx>
          <c:invertIfNegative val="0"/>
          <c:cat>
            <c:strRef>
              <c:f>'Dashboard Question 2'!$A$4:$A$57</c:f>
              <c:strCache>
                <c:ptCount val="53"/>
                <c:pt idx="0">
                  <c:v>Aditi Deodhe</c:v>
                </c:pt>
                <c:pt idx="1">
                  <c:v>Aditya Binani</c:v>
                </c:pt>
                <c:pt idx="2">
                  <c:v>Aishwarya Kumthekar</c:v>
                </c:pt>
                <c:pt idx="3">
                  <c:v>Aishwarya Nyayadhish</c:v>
                </c:pt>
                <c:pt idx="4">
                  <c:v>Anjali Joshi</c:v>
                </c:pt>
                <c:pt idx="5">
                  <c:v>Ankita Pingale</c:v>
                </c:pt>
                <c:pt idx="6">
                  <c:v>Arsalan Khan</c:v>
                </c:pt>
                <c:pt idx="7">
                  <c:v>Bhairavi Jog</c:v>
                </c:pt>
                <c:pt idx="8">
                  <c:v>Bharti Bankey</c:v>
                </c:pt>
                <c:pt idx="9">
                  <c:v>Daniel Patra</c:v>
                </c:pt>
                <c:pt idx="10">
                  <c:v>Daya Gowda</c:v>
                </c:pt>
                <c:pt idx="11">
                  <c:v>Gauri Jori</c:v>
                </c:pt>
                <c:pt idx="12">
                  <c:v>Gauri Munge</c:v>
                </c:pt>
                <c:pt idx="13">
                  <c:v>Hardik Panchal</c:v>
                </c:pt>
                <c:pt idx="14">
                  <c:v>Harmanjit Singh</c:v>
                </c:pt>
                <c:pt idx="15">
                  <c:v>Kanchan Kothari</c:v>
                </c:pt>
                <c:pt idx="16">
                  <c:v>Kashif Ahmad</c:v>
                </c:pt>
                <c:pt idx="17">
                  <c:v>Kaushlya Bhavsar</c:v>
                </c:pt>
                <c:pt idx="18">
                  <c:v>Manish Balpande</c:v>
                </c:pt>
                <c:pt idx="19">
                  <c:v>Mayur Gadiyar</c:v>
                </c:pt>
                <c:pt idx="20">
                  <c:v>Moziez Chamadia</c:v>
                </c:pt>
                <c:pt idx="21">
                  <c:v>Namrata Aurora</c:v>
                </c:pt>
                <c:pt idx="22">
                  <c:v>Naveen Kumar</c:v>
                </c:pt>
                <c:pt idx="23">
                  <c:v>Nikhil Ahuja</c:v>
                </c:pt>
                <c:pt idx="24">
                  <c:v>Nilesh Dhanani</c:v>
                </c:pt>
                <c:pt idx="25">
                  <c:v>Nitin Bhavsar</c:v>
                </c:pt>
                <c:pt idx="26">
                  <c:v>Omkar Ghate</c:v>
                </c:pt>
                <c:pt idx="27">
                  <c:v>Pallab Gupta</c:v>
                </c:pt>
                <c:pt idx="28">
                  <c:v>Pooja Gawas</c:v>
                </c:pt>
                <c:pt idx="29">
                  <c:v>Prajakta Sahastrabudhe</c:v>
                </c:pt>
                <c:pt idx="30">
                  <c:v>Pranaav Marathe</c:v>
                </c:pt>
                <c:pt idx="31">
                  <c:v>Pranav Kenjale</c:v>
                </c:pt>
                <c:pt idx="32">
                  <c:v>Prateek Wadhwa</c:v>
                </c:pt>
                <c:pt idx="33">
                  <c:v>Rakesh Zadage</c:v>
                </c:pt>
                <c:pt idx="34">
                  <c:v>Rohit Ashtaputre</c:v>
                </c:pt>
                <c:pt idx="35">
                  <c:v>Sagarneel Bhattacharya</c:v>
                </c:pt>
                <c:pt idx="36">
                  <c:v>Sameer Iftekhari</c:v>
                </c:pt>
                <c:pt idx="37">
                  <c:v>Sanket Kulkarni</c:v>
                </c:pt>
                <c:pt idx="38">
                  <c:v>Sarvesh Pawar</c:v>
                </c:pt>
                <c:pt idx="39">
                  <c:v>Satyajit Chati</c:v>
                </c:pt>
                <c:pt idx="40">
                  <c:v>Satyam Tiwari</c:v>
                </c:pt>
                <c:pt idx="41">
                  <c:v>Shreenath Bhat</c:v>
                </c:pt>
                <c:pt idx="42">
                  <c:v>Shreya Solanki</c:v>
                </c:pt>
                <c:pt idx="43">
                  <c:v>siddharth tongay</c:v>
                </c:pt>
                <c:pt idx="44">
                  <c:v>Siddhartha Khatua</c:v>
                </c:pt>
                <c:pt idx="45">
                  <c:v>Sreenivas Hatti</c:v>
                </c:pt>
                <c:pt idx="46">
                  <c:v>Tejas Kulkarni</c:v>
                </c:pt>
                <c:pt idx="47">
                  <c:v>Trupti Suryavanshi</c:v>
                </c:pt>
                <c:pt idx="48">
                  <c:v>Tulika Chakra</c:v>
                </c:pt>
                <c:pt idx="49">
                  <c:v>Vikas Raj</c:v>
                </c:pt>
                <c:pt idx="50">
                  <c:v>Vinoth Mohan</c:v>
                </c:pt>
                <c:pt idx="51">
                  <c:v>Vishnu Veeramani</c:v>
                </c:pt>
                <c:pt idx="52">
                  <c:v>Vrushali Kummar</c:v>
                </c:pt>
              </c:strCache>
            </c:strRef>
          </c:cat>
          <c:val>
            <c:numRef>
              <c:f>'Dashboard Question 2'!$B$4:$B$57</c:f>
              <c:numCache>
                <c:formatCode>General</c:formatCode>
                <c:ptCount val="53"/>
                <c:pt idx="0">
                  <c:v>1</c:v>
                </c:pt>
                <c:pt idx="1">
                  <c:v>98</c:v>
                </c:pt>
                <c:pt idx="2">
                  <c:v>1</c:v>
                </c:pt>
                <c:pt idx="3">
                  <c:v>29</c:v>
                </c:pt>
                <c:pt idx="4">
                  <c:v>3</c:v>
                </c:pt>
                <c:pt idx="5">
                  <c:v>8</c:v>
                </c:pt>
                <c:pt idx="6">
                  <c:v>4</c:v>
                </c:pt>
                <c:pt idx="7">
                  <c:v>129</c:v>
                </c:pt>
                <c:pt idx="8">
                  <c:v>96</c:v>
                </c:pt>
                <c:pt idx="9">
                  <c:v>5</c:v>
                </c:pt>
                <c:pt idx="10">
                  <c:v>94</c:v>
                </c:pt>
                <c:pt idx="11">
                  <c:v>129</c:v>
                </c:pt>
                <c:pt idx="12">
                  <c:v>5</c:v>
                </c:pt>
                <c:pt idx="13">
                  <c:v>4</c:v>
                </c:pt>
                <c:pt idx="14">
                  <c:v>31</c:v>
                </c:pt>
                <c:pt idx="15">
                  <c:v>23</c:v>
                </c:pt>
                <c:pt idx="16">
                  <c:v>4</c:v>
                </c:pt>
                <c:pt idx="17">
                  <c:v>53</c:v>
                </c:pt>
                <c:pt idx="18">
                  <c:v>4</c:v>
                </c:pt>
                <c:pt idx="19">
                  <c:v>59</c:v>
                </c:pt>
                <c:pt idx="20">
                  <c:v>3</c:v>
                </c:pt>
                <c:pt idx="21">
                  <c:v>53</c:v>
                </c:pt>
                <c:pt idx="22">
                  <c:v>1</c:v>
                </c:pt>
                <c:pt idx="23">
                  <c:v>66</c:v>
                </c:pt>
                <c:pt idx="24">
                  <c:v>3</c:v>
                </c:pt>
                <c:pt idx="25">
                  <c:v>2</c:v>
                </c:pt>
                <c:pt idx="26">
                  <c:v>12</c:v>
                </c:pt>
                <c:pt idx="27">
                  <c:v>12</c:v>
                </c:pt>
                <c:pt idx="28">
                  <c:v>1</c:v>
                </c:pt>
                <c:pt idx="29">
                  <c:v>24</c:v>
                </c:pt>
                <c:pt idx="30">
                  <c:v>1</c:v>
                </c:pt>
                <c:pt idx="31">
                  <c:v>69</c:v>
                </c:pt>
                <c:pt idx="32">
                  <c:v>134</c:v>
                </c:pt>
                <c:pt idx="33">
                  <c:v>1</c:v>
                </c:pt>
                <c:pt idx="34">
                  <c:v>3</c:v>
                </c:pt>
                <c:pt idx="35">
                  <c:v>1</c:v>
                </c:pt>
                <c:pt idx="36">
                  <c:v>1</c:v>
                </c:pt>
                <c:pt idx="37">
                  <c:v>2</c:v>
                </c:pt>
                <c:pt idx="38">
                  <c:v>130</c:v>
                </c:pt>
                <c:pt idx="39">
                  <c:v>43</c:v>
                </c:pt>
                <c:pt idx="40">
                  <c:v>15</c:v>
                </c:pt>
                <c:pt idx="41">
                  <c:v>172</c:v>
                </c:pt>
                <c:pt idx="42">
                  <c:v>16</c:v>
                </c:pt>
                <c:pt idx="43">
                  <c:v>1</c:v>
                </c:pt>
                <c:pt idx="44">
                  <c:v>1</c:v>
                </c:pt>
                <c:pt idx="45">
                  <c:v>9</c:v>
                </c:pt>
                <c:pt idx="46">
                  <c:v>2</c:v>
                </c:pt>
                <c:pt idx="47">
                  <c:v>106</c:v>
                </c:pt>
                <c:pt idx="48">
                  <c:v>20</c:v>
                </c:pt>
                <c:pt idx="49">
                  <c:v>14</c:v>
                </c:pt>
                <c:pt idx="50">
                  <c:v>10</c:v>
                </c:pt>
                <c:pt idx="51">
                  <c:v>6</c:v>
                </c:pt>
                <c:pt idx="52">
                  <c:v>3</c:v>
                </c:pt>
              </c:numCache>
            </c:numRef>
          </c:val>
        </c:ser>
        <c:dLbls>
          <c:showLegendKey val="0"/>
          <c:showVal val="0"/>
          <c:showCatName val="0"/>
          <c:showSerName val="0"/>
          <c:showPercent val="0"/>
          <c:showBubbleSize val="0"/>
        </c:dLbls>
        <c:gapWidth val="150"/>
        <c:shape val="cone"/>
        <c:axId val="155726592"/>
        <c:axId val="155728128"/>
        <c:axId val="0"/>
      </c:bar3DChart>
      <c:catAx>
        <c:axId val="155726592"/>
        <c:scaling>
          <c:orientation val="minMax"/>
        </c:scaling>
        <c:delete val="0"/>
        <c:axPos val="b"/>
        <c:majorTickMark val="out"/>
        <c:minorTickMark val="none"/>
        <c:tickLblPos val="nextTo"/>
        <c:crossAx val="155728128"/>
        <c:crosses val="autoZero"/>
        <c:auto val="1"/>
        <c:lblAlgn val="ctr"/>
        <c:lblOffset val="100"/>
        <c:noMultiLvlLbl val="0"/>
      </c:catAx>
      <c:valAx>
        <c:axId val="155728128"/>
        <c:scaling>
          <c:orientation val="minMax"/>
        </c:scaling>
        <c:delete val="0"/>
        <c:axPos val="l"/>
        <c:majorGridlines/>
        <c:numFmt formatCode="General" sourceLinked="1"/>
        <c:majorTickMark val="out"/>
        <c:minorTickMark val="none"/>
        <c:tickLblPos val="nextTo"/>
        <c:crossAx val="155726592"/>
        <c:crosses val="autoZero"/>
        <c:crossBetween val="between"/>
      </c:valAx>
    </c:plotArea>
    <c:legend>
      <c:legendPos val="r"/>
      <c:layout>
        <c:manualLayout>
          <c:xMode val="edge"/>
          <c:yMode val="edge"/>
          <c:x val="0.88360232383232795"/>
          <c:y val="0.14170448910492689"/>
          <c:w val="9.4467851606268513E-2"/>
          <c:h val="7.4467767919099911E-2"/>
        </c:manualLayout>
      </c:layout>
      <c:overlay val="0"/>
    </c:legend>
    <c:plotVisOnly val="1"/>
    <c:dispBlanksAs val="gap"/>
    <c:showDLblsOverMax val="0"/>
  </c:chart>
  <c:spPr>
    <a:pattFill prst="pct10">
      <a:fgClr>
        <a:schemeClr val="accent1"/>
      </a:fgClr>
      <a:bgClr>
        <a:schemeClr val="bg1"/>
      </a:bgClr>
    </a:patt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dashboards.xlsx]Dashboard question 3!PivotTable12</c:name>
    <c:fmtId val="1"/>
  </c:pivotSource>
  <c:chart>
    <c:title>
      <c:tx>
        <c:rich>
          <a:bodyPr/>
          <a:lstStyle/>
          <a:p>
            <a:pPr>
              <a:defRPr/>
            </a:pPr>
            <a:r>
              <a:rPr lang="en-US"/>
              <a:t>Distribution</a:t>
            </a:r>
            <a:r>
              <a:rPr lang="en-US" baseline="0"/>
              <a:t> of Lead by city</a:t>
            </a:r>
          </a:p>
          <a:p>
            <a:pPr>
              <a:defRPr/>
            </a:pPr>
            <a:endParaRPr lang="en-US"/>
          </a:p>
        </c:rich>
      </c:tx>
      <c:overlay val="0"/>
    </c:title>
    <c:autoTitleDeleted val="0"/>
    <c:pivotFmts>
      <c:pivotFmt>
        <c:idx val="0"/>
        <c:marker>
          <c:symbol val="none"/>
        </c:marker>
        <c:dLbl>
          <c:idx val="0"/>
          <c:spPr/>
          <c:txPr>
            <a:bodyPr/>
            <a:lstStyle/>
            <a:p>
              <a:pPr>
                <a:defRPr/>
              </a:pPr>
              <a:endParaRPr lang="en-US"/>
            </a:p>
          </c:txPr>
          <c:dLblPos val="bestFit"/>
          <c:showLegendKey val="0"/>
          <c:showVal val="0"/>
          <c:showCatName val="0"/>
          <c:showSerName val="0"/>
          <c:showPercent val="1"/>
          <c:showBubbleSize val="0"/>
        </c:dLbl>
      </c:pivotFmt>
    </c:pivotFmts>
    <c:plotArea>
      <c:layout>
        <c:manualLayout>
          <c:layoutTarget val="inner"/>
          <c:xMode val="edge"/>
          <c:yMode val="edge"/>
          <c:x val="0.28449015748031498"/>
          <c:y val="0.36364780489395349"/>
          <c:w val="0.36213101487314092"/>
          <c:h val="0.53982263086679394"/>
        </c:manualLayout>
      </c:layout>
      <c:pieChart>
        <c:varyColors val="1"/>
        <c:ser>
          <c:idx val="0"/>
          <c:order val="0"/>
          <c:tx>
            <c:strRef>
              <c:f>'Dashboard question 3'!$B$3</c:f>
              <c:strCache>
                <c:ptCount val="1"/>
                <c:pt idx="0">
                  <c:v>Total</c:v>
                </c:pt>
              </c:strCache>
            </c:strRef>
          </c:tx>
          <c:dLbls>
            <c:spPr/>
            <c:txPr>
              <a:bodyPr/>
              <a:lstStyle/>
              <a:p>
                <a:pPr>
                  <a:defRPr/>
                </a:pPr>
                <a:endParaRPr lang="en-US"/>
              </a:p>
            </c:txPr>
            <c:dLblPos val="bestFit"/>
            <c:showLegendKey val="0"/>
            <c:showVal val="0"/>
            <c:showCatName val="0"/>
            <c:showSerName val="0"/>
            <c:showPercent val="1"/>
            <c:showBubbleSize val="0"/>
            <c:showLeaderLines val="1"/>
          </c:dLbls>
          <c:cat>
            <c:strRef>
              <c:f>'Dashboard question 3'!$A$4:$A$13</c:f>
              <c:strCache>
                <c:ptCount val="9"/>
                <c:pt idx="0">
                  <c:v>Ahmedabad</c:v>
                </c:pt>
                <c:pt idx="1">
                  <c:v>Bangalore</c:v>
                </c:pt>
                <c:pt idx="2">
                  <c:v>Chennai</c:v>
                </c:pt>
                <c:pt idx="3">
                  <c:v>Delhi</c:v>
                </c:pt>
                <c:pt idx="4">
                  <c:v>Hyderabad</c:v>
                </c:pt>
                <c:pt idx="5">
                  <c:v>Mumbai</c:v>
                </c:pt>
                <c:pt idx="6">
                  <c:v>Mysuru</c:v>
                </c:pt>
                <c:pt idx="7">
                  <c:v>Pune</c:v>
                </c:pt>
                <c:pt idx="8">
                  <c:v>Vijayawada</c:v>
                </c:pt>
              </c:strCache>
            </c:strRef>
          </c:cat>
          <c:val>
            <c:numRef>
              <c:f>'Dashboard question 3'!$B$4:$B$13</c:f>
              <c:numCache>
                <c:formatCode>General</c:formatCode>
                <c:ptCount val="9"/>
                <c:pt idx="0">
                  <c:v>1</c:v>
                </c:pt>
                <c:pt idx="1">
                  <c:v>14</c:v>
                </c:pt>
                <c:pt idx="2">
                  <c:v>4</c:v>
                </c:pt>
                <c:pt idx="3">
                  <c:v>4</c:v>
                </c:pt>
                <c:pt idx="4">
                  <c:v>1</c:v>
                </c:pt>
                <c:pt idx="5">
                  <c:v>49</c:v>
                </c:pt>
                <c:pt idx="6">
                  <c:v>3</c:v>
                </c:pt>
                <c:pt idx="7">
                  <c:v>9</c:v>
                </c:pt>
                <c:pt idx="8">
                  <c:v>1</c:v>
                </c:pt>
              </c:numCache>
            </c:numRef>
          </c:val>
        </c:ser>
        <c:dLbls>
          <c:showLegendKey val="0"/>
          <c:showVal val="0"/>
          <c:showCatName val="0"/>
          <c:showSerName val="0"/>
          <c:showPercent val="0"/>
          <c:showBubbleSize val="0"/>
          <c:showLeaderLines val="1"/>
        </c:dLbls>
        <c:firstSliceAng val="0"/>
      </c:pieChart>
    </c:plotArea>
    <c:legend>
      <c:legendPos val="r"/>
      <c:layout>
        <c:manualLayout>
          <c:xMode val="edge"/>
          <c:yMode val="edge"/>
          <c:x val="0.74027339642481604"/>
          <c:y val="0.47456513587975419"/>
          <c:w val="0.20189274447949526"/>
          <c:h val="0.43392999788069969"/>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dashboards.xlsx]Dashboard Question 4!PivotTable13</c:name>
    <c:fmtId val="0"/>
  </c:pivotSource>
  <c:chart>
    <c:autoTitleDeleted val="0"/>
    <c:pivotFmts>
      <c:pivotFmt>
        <c:idx val="0"/>
        <c:marker>
          <c:symbol val="none"/>
        </c:marker>
      </c:pivotFmt>
      <c:pivotFmt>
        <c:idx val="1"/>
        <c:marker>
          <c:symbol val="none"/>
        </c:marker>
      </c:pivotFmt>
    </c:pivotFmts>
    <c:plotArea>
      <c:layout>
        <c:manualLayout>
          <c:layoutTarget val="inner"/>
          <c:xMode val="edge"/>
          <c:yMode val="edge"/>
          <c:x val="8.1584588656275783E-2"/>
          <c:y val="0.19613462951277433"/>
          <c:w val="0.87029663353692166"/>
          <c:h val="0.48227416694864361"/>
        </c:manualLayout>
      </c:layout>
      <c:lineChart>
        <c:grouping val="stacked"/>
        <c:varyColors val="0"/>
        <c:ser>
          <c:idx val="0"/>
          <c:order val="0"/>
          <c:tx>
            <c:strRef>
              <c:f>'Dashboard Question 4'!$B$3</c:f>
              <c:strCache>
                <c:ptCount val="1"/>
                <c:pt idx="0">
                  <c:v>Wins</c:v>
                </c:pt>
              </c:strCache>
            </c:strRef>
          </c:tx>
          <c:marker>
            <c:symbol val="none"/>
          </c:marker>
          <c:cat>
            <c:strRef>
              <c:f>'Dashboard Question 4'!$A$4:$A$55</c:f>
              <c:strCache>
                <c:ptCount val="51"/>
                <c:pt idx="0">
                  <c:v>Abhiroop Ganguly</c:v>
                </c:pt>
                <c:pt idx="1">
                  <c:v>Abhishek Chauhan</c:v>
                </c:pt>
                <c:pt idx="2">
                  <c:v>Aditya Binani</c:v>
                </c:pt>
                <c:pt idx="3">
                  <c:v>Akash Pal</c:v>
                </c:pt>
                <c:pt idx="4">
                  <c:v>Akash Singh</c:v>
                </c:pt>
                <c:pt idx="5">
                  <c:v>Ankur Gaurav</c:v>
                </c:pt>
                <c:pt idx="6">
                  <c:v>Anshum Naithani</c:v>
                </c:pt>
                <c:pt idx="7">
                  <c:v>Arun Iyer</c:v>
                </c:pt>
                <c:pt idx="8">
                  <c:v>Bhairavi Jog</c:v>
                </c:pt>
                <c:pt idx="9">
                  <c:v>Bharti Bankey</c:v>
                </c:pt>
                <c:pt idx="10">
                  <c:v>Chetan Kumar</c:v>
                </c:pt>
                <c:pt idx="11">
                  <c:v>Daya Gowda</c:v>
                </c:pt>
                <c:pt idx="12">
                  <c:v>Gauri Jori</c:v>
                </c:pt>
                <c:pt idx="13">
                  <c:v>Harmanjit Singh</c:v>
                </c:pt>
                <c:pt idx="14">
                  <c:v>Kanchan Kothari</c:v>
                </c:pt>
                <c:pt idx="15">
                  <c:v>Kashif Ahmad</c:v>
                </c:pt>
                <c:pt idx="16">
                  <c:v>Kaushlya Bhavsar</c:v>
                </c:pt>
                <c:pt idx="17">
                  <c:v>Manish Balpande</c:v>
                </c:pt>
                <c:pt idx="18">
                  <c:v>Mayur Gadiyar</c:v>
                </c:pt>
                <c:pt idx="19">
                  <c:v>Moziez Chamadia</c:v>
                </c:pt>
                <c:pt idx="20">
                  <c:v>Namrata Aurora</c:v>
                </c:pt>
                <c:pt idx="21">
                  <c:v>Naveen Kumar</c:v>
                </c:pt>
                <c:pt idx="22">
                  <c:v>Navin Panjwani</c:v>
                </c:pt>
                <c:pt idx="23">
                  <c:v>Nikhil Ahuja</c:v>
                </c:pt>
                <c:pt idx="24">
                  <c:v>Omkar Ghate</c:v>
                </c:pt>
                <c:pt idx="25">
                  <c:v>Pallab Gupta</c:v>
                </c:pt>
                <c:pt idx="26">
                  <c:v>Pooja Gawas</c:v>
                </c:pt>
                <c:pt idx="27">
                  <c:v>Prajakta Sahastrabudhe</c:v>
                </c:pt>
                <c:pt idx="28">
                  <c:v>Pranav Kenjale</c:v>
                </c:pt>
                <c:pt idx="29">
                  <c:v>Prasoon Mishra</c:v>
                </c:pt>
                <c:pt idx="30">
                  <c:v>Prateek Wadhwa</c:v>
                </c:pt>
                <c:pt idx="31">
                  <c:v>Rakesh Zadage</c:v>
                </c:pt>
                <c:pt idx="32">
                  <c:v>Sagarneel Bhattacharya</c:v>
                </c:pt>
                <c:pt idx="33">
                  <c:v>Sameer Iftekhari</c:v>
                </c:pt>
                <c:pt idx="34">
                  <c:v>Sanket Kulkarni</c:v>
                </c:pt>
                <c:pt idx="35">
                  <c:v>Sarvesh Pawar</c:v>
                </c:pt>
                <c:pt idx="36">
                  <c:v>Satyajit Chati</c:v>
                </c:pt>
                <c:pt idx="37">
                  <c:v>Satyam Tiwari</c:v>
                </c:pt>
                <c:pt idx="38">
                  <c:v>Shreenath Bhat</c:v>
                </c:pt>
                <c:pt idx="39">
                  <c:v>siddharth tongay</c:v>
                </c:pt>
                <c:pt idx="40">
                  <c:v>Siddhartha Khatua</c:v>
                </c:pt>
                <c:pt idx="41">
                  <c:v>Sonal Paithankar</c:v>
                </c:pt>
                <c:pt idx="42">
                  <c:v>Sreenivas Hatti</c:v>
                </c:pt>
                <c:pt idx="43">
                  <c:v>Ssoumen Majumddar</c:v>
                </c:pt>
                <c:pt idx="44">
                  <c:v>Tejas Kulkarni</c:v>
                </c:pt>
                <c:pt idx="45">
                  <c:v>Trupti Suryavanshi</c:v>
                </c:pt>
                <c:pt idx="46">
                  <c:v>Tulika Chakra</c:v>
                </c:pt>
                <c:pt idx="47">
                  <c:v>Vikas Gupta</c:v>
                </c:pt>
                <c:pt idx="48">
                  <c:v>Vikas Raj</c:v>
                </c:pt>
                <c:pt idx="49">
                  <c:v>Vivek Singh</c:v>
                </c:pt>
                <c:pt idx="50">
                  <c:v>Vrushali Kummar</c:v>
                </c:pt>
              </c:strCache>
            </c:strRef>
          </c:cat>
          <c:val>
            <c:numRef>
              <c:f>'Dashboard Question 4'!$B$4:$B$55</c:f>
              <c:numCache>
                <c:formatCode>General</c:formatCode>
                <c:ptCount val="51"/>
                <c:pt idx="0">
                  <c:v>8</c:v>
                </c:pt>
                <c:pt idx="1">
                  <c:v>2</c:v>
                </c:pt>
                <c:pt idx="2">
                  <c:v>4</c:v>
                </c:pt>
                <c:pt idx="3">
                  <c:v>0</c:v>
                </c:pt>
                <c:pt idx="4">
                  <c:v>0</c:v>
                </c:pt>
                <c:pt idx="5">
                  <c:v>1</c:v>
                </c:pt>
                <c:pt idx="6">
                  <c:v>6</c:v>
                </c:pt>
                <c:pt idx="7">
                  <c:v>0</c:v>
                </c:pt>
                <c:pt idx="8">
                  <c:v>0</c:v>
                </c:pt>
                <c:pt idx="9">
                  <c:v>0</c:v>
                </c:pt>
                <c:pt idx="10">
                  <c:v>0</c:v>
                </c:pt>
                <c:pt idx="11">
                  <c:v>0</c:v>
                </c:pt>
                <c:pt idx="12">
                  <c:v>0</c:v>
                </c:pt>
                <c:pt idx="13">
                  <c:v>0</c:v>
                </c:pt>
                <c:pt idx="14">
                  <c:v>0</c:v>
                </c:pt>
                <c:pt idx="15">
                  <c:v>17</c:v>
                </c:pt>
                <c:pt idx="16">
                  <c:v>0</c:v>
                </c:pt>
                <c:pt idx="17">
                  <c:v>9</c:v>
                </c:pt>
                <c:pt idx="18">
                  <c:v>17</c:v>
                </c:pt>
                <c:pt idx="19">
                  <c:v>3</c:v>
                </c:pt>
                <c:pt idx="20">
                  <c:v>0</c:v>
                </c:pt>
                <c:pt idx="21">
                  <c:v>5</c:v>
                </c:pt>
                <c:pt idx="22">
                  <c:v>10</c:v>
                </c:pt>
                <c:pt idx="23">
                  <c:v>0</c:v>
                </c:pt>
                <c:pt idx="24">
                  <c:v>12</c:v>
                </c:pt>
                <c:pt idx="25">
                  <c:v>0</c:v>
                </c:pt>
                <c:pt idx="26">
                  <c:v>4</c:v>
                </c:pt>
                <c:pt idx="27">
                  <c:v>0</c:v>
                </c:pt>
                <c:pt idx="28">
                  <c:v>6</c:v>
                </c:pt>
                <c:pt idx="29">
                  <c:v>1</c:v>
                </c:pt>
                <c:pt idx="30">
                  <c:v>0</c:v>
                </c:pt>
                <c:pt idx="31">
                  <c:v>2</c:v>
                </c:pt>
                <c:pt idx="32">
                  <c:v>0</c:v>
                </c:pt>
                <c:pt idx="33">
                  <c:v>12</c:v>
                </c:pt>
                <c:pt idx="34">
                  <c:v>4</c:v>
                </c:pt>
                <c:pt idx="35">
                  <c:v>2</c:v>
                </c:pt>
                <c:pt idx="36">
                  <c:v>1</c:v>
                </c:pt>
                <c:pt idx="37">
                  <c:v>4</c:v>
                </c:pt>
                <c:pt idx="38">
                  <c:v>1</c:v>
                </c:pt>
                <c:pt idx="39">
                  <c:v>0</c:v>
                </c:pt>
                <c:pt idx="40">
                  <c:v>4</c:v>
                </c:pt>
                <c:pt idx="41">
                  <c:v>4</c:v>
                </c:pt>
                <c:pt idx="42">
                  <c:v>8</c:v>
                </c:pt>
                <c:pt idx="43">
                  <c:v>0</c:v>
                </c:pt>
                <c:pt idx="44">
                  <c:v>9</c:v>
                </c:pt>
                <c:pt idx="45">
                  <c:v>0</c:v>
                </c:pt>
                <c:pt idx="46">
                  <c:v>0</c:v>
                </c:pt>
                <c:pt idx="47">
                  <c:v>2</c:v>
                </c:pt>
                <c:pt idx="48">
                  <c:v>0</c:v>
                </c:pt>
                <c:pt idx="49">
                  <c:v>3</c:v>
                </c:pt>
                <c:pt idx="50">
                  <c:v>7</c:v>
                </c:pt>
              </c:numCache>
            </c:numRef>
          </c:val>
          <c:smooth val="0"/>
        </c:ser>
        <c:ser>
          <c:idx val="1"/>
          <c:order val="1"/>
          <c:tx>
            <c:strRef>
              <c:f>'Dashboard Question 4'!$C$3</c:f>
              <c:strCache>
                <c:ptCount val="1"/>
                <c:pt idx="0">
                  <c:v>Total opportunities</c:v>
                </c:pt>
              </c:strCache>
            </c:strRef>
          </c:tx>
          <c:marker>
            <c:symbol val="none"/>
          </c:marker>
          <c:cat>
            <c:strRef>
              <c:f>'Dashboard Question 4'!$A$4:$A$55</c:f>
              <c:strCache>
                <c:ptCount val="51"/>
                <c:pt idx="0">
                  <c:v>Abhiroop Ganguly</c:v>
                </c:pt>
                <c:pt idx="1">
                  <c:v>Abhishek Chauhan</c:v>
                </c:pt>
                <c:pt idx="2">
                  <c:v>Aditya Binani</c:v>
                </c:pt>
                <c:pt idx="3">
                  <c:v>Akash Pal</c:v>
                </c:pt>
                <c:pt idx="4">
                  <c:v>Akash Singh</c:v>
                </c:pt>
                <c:pt idx="5">
                  <c:v>Ankur Gaurav</c:v>
                </c:pt>
                <c:pt idx="6">
                  <c:v>Anshum Naithani</c:v>
                </c:pt>
                <c:pt idx="7">
                  <c:v>Arun Iyer</c:v>
                </c:pt>
                <c:pt idx="8">
                  <c:v>Bhairavi Jog</c:v>
                </c:pt>
                <c:pt idx="9">
                  <c:v>Bharti Bankey</c:v>
                </c:pt>
                <c:pt idx="10">
                  <c:v>Chetan Kumar</c:v>
                </c:pt>
                <c:pt idx="11">
                  <c:v>Daya Gowda</c:v>
                </c:pt>
                <c:pt idx="12">
                  <c:v>Gauri Jori</c:v>
                </c:pt>
                <c:pt idx="13">
                  <c:v>Harmanjit Singh</c:v>
                </c:pt>
                <c:pt idx="14">
                  <c:v>Kanchan Kothari</c:v>
                </c:pt>
                <c:pt idx="15">
                  <c:v>Kashif Ahmad</c:v>
                </c:pt>
                <c:pt idx="16">
                  <c:v>Kaushlya Bhavsar</c:v>
                </c:pt>
                <c:pt idx="17">
                  <c:v>Manish Balpande</c:v>
                </c:pt>
                <c:pt idx="18">
                  <c:v>Mayur Gadiyar</c:v>
                </c:pt>
                <c:pt idx="19">
                  <c:v>Moziez Chamadia</c:v>
                </c:pt>
                <c:pt idx="20">
                  <c:v>Namrata Aurora</c:v>
                </c:pt>
                <c:pt idx="21">
                  <c:v>Naveen Kumar</c:v>
                </c:pt>
                <c:pt idx="22">
                  <c:v>Navin Panjwani</c:v>
                </c:pt>
                <c:pt idx="23">
                  <c:v>Nikhil Ahuja</c:v>
                </c:pt>
                <c:pt idx="24">
                  <c:v>Omkar Ghate</c:v>
                </c:pt>
                <c:pt idx="25">
                  <c:v>Pallab Gupta</c:v>
                </c:pt>
                <c:pt idx="26">
                  <c:v>Pooja Gawas</c:v>
                </c:pt>
                <c:pt idx="27">
                  <c:v>Prajakta Sahastrabudhe</c:v>
                </c:pt>
                <c:pt idx="28">
                  <c:v>Pranav Kenjale</c:v>
                </c:pt>
                <c:pt idx="29">
                  <c:v>Prasoon Mishra</c:v>
                </c:pt>
                <c:pt idx="30">
                  <c:v>Prateek Wadhwa</c:v>
                </c:pt>
                <c:pt idx="31">
                  <c:v>Rakesh Zadage</c:v>
                </c:pt>
                <c:pt idx="32">
                  <c:v>Sagarneel Bhattacharya</c:v>
                </c:pt>
                <c:pt idx="33">
                  <c:v>Sameer Iftekhari</c:v>
                </c:pt>
                <c:pt idx="34">
                  <c:v>Sanket Kulkarni</c:v>
                </c:pt>
                <c:pt idx="35">
                  <c:v>Sarvesh Pawar</c:v>
                </c:pt>
                <c:pt idx="36">
                  <c:v>Satyajit Chati</c:v>
                </c:pt>
                <c:pt idx="37">
                  <c:v>Satyam Tiwari</c:v>
                </c:pt>
                <c:pt idx="38">
                  <c:v>Shreenath Bhat</c:v>
                </c:pt>
                <c:pt idx="39">
                  <c:v>siddharth tongay</c:v>
                </c:pt>
                <c:pt idx="40">
                  <c:v>Siddhartha Khatua</c:v>
                </c:pt>
                <c:pt idx="41">
                  <c:v>Sonal Paithankar</c:v>
                </c:pt>
                <c:pt idx="42">
                  <c:v>Sreenivas Hatti</c:v>
                </c:pt>
                <c:pt idx="43">
                  <c:v>Ssoumen Majumddar</c:v>
                </c:pt>
                <c:pt idx="44">
                  <c:v>Tejas Kulkarni</c:v>
                </c:pt>
                <c:pt idx="45">
                  <c:v>Trupti Suryavanshi</c:v>
                </c:pt>
                <c:pt idx="46">
                  <c:v>Tulika Chakra</c:v>
                </c:pt>
                <c:pt idx="47">
                  <c:v>Vikas Gupta</c:v>
                </c:pt>
                <c:pt idx="48">
                  <c:v>Vikas Raj</c:v>
                </c:pt>
                <c:pt idx="49">
                  <c:v>Vivek Singh</c:v>
                </c:pt>
                <c:pt idx="50">
                  <c:v>Vrushali Kummar</c:v>
                </c:pt>
              </c:strCache>
            </c:strRef>
          </c:cat>
          <c:val>
            <c:numRef>
              <c:f>'Dashboard Question 4'!$C$4:$C$55</c:f>
              <c:numCache>
                <c:formatCode>General</c:formatCode>
                <c:ptCount val="51"/>
                <c:pt idx="0">
                  <c:v>77</c:v>
                </c:pt>
                <c:pt idx="1">
                  <c:v>19</c:v>
                </c:pt>
                <c:pt idx="2">
                  <c:v>31</c:v>
                </c:pt>
                <c:pt idx="3">
                  <c:v>2</c:v>
                </c:pt>
                <c:pt idx="4">
                  <c:v>7</c:v>
                </c:pt>
                <c:pt idx="5">
                  <c:v>13</c:v>
                </c:pt>
                <c:pt idx="6">
                  <c:v>58</c:v>
                </c:pt>
                <c:pt idx="7">
                  <c:v>2</c:v>
                </c:pt>
                <c:pt idx="8">
                  <c:v>19</c:v>
                </c:pt>
                <c:pt idx="9">
                  <c:v>3</c:v>
                </c:pt>
                <c:pt idx="10">
                  <c:v>48</c:v>
                </c:pt>
                <c:pt idx="11">
                  <c:v>6</c:v>
                </c:pt>
                <c:pt idx="12">
                  <c:v>4</c:v>
                </c:pt>
                <c:pt idx="13">
                  <c:v>1</c:v>
                </c:pt>
                <c:pt idx="14">
                  <c:v>2</c:v>
                </c:pt>
                <c:pt idx="15">
                  <c:v>100</c:v>
                </c:pt>
                <c:pt idx="16">
                  <c:v>2</c:v>
                </c:pt>
                <c:pt idx="17">
                  <c:v>63</c:v>
                </c:pt>
                <c:pt idx="18">
                  <c:v>85</c:v>
                </c:pt>
                <c:pt idx="19">
                  <c:v>63</c:v>
                </c:pt>
                <c:pt idx="20">
                  <c:v>28</c:v>
                </c:pt>
                <c:pt idx="21">
                  <c:v>62</c:v>
                </c:pt>
                <c:pt idx="22">
                  <c:v>95</c:v>
                </c:pt>
                <c:pt idx="23">
                  <c:v>17</c:v>
                </c:pt>
                <c:pt idx="24">
                  <c:v>118</c:v>
                </c:pt>
                <c:pt idx="25">
                  <c:v>1</c:v>
                </c:pt>
                <c:pt idx="26">
                  <c:v>31</c:v>
                </c:pt>
                <c:pt idx="27">
                  <c:v>2</c:v>
                </c:pt>
                <c:pt idx="28">
                  <c:v>18</c:v>
                </c:pt>
                <c:pt idx="29">
                  <c:v>47</c:v>
                </c:pt>
                <c:pt idx="30">
                  <c:v>68</c:v>
                </c:pt>
                <c:pt idx="31">
                  <c:v>2</c:v>
                </c:pt>
                <c:pt idx="32">
                  <c:v>2</c:v>
                </c:pt>
                <c:pt idx="33">
                  <c:v>48</c:v>
                </c:pt>
                <c:pt idx="34">
                  <c:v>20</c:v>
                </c:pt>
                <c:pt idx="35">
                  <c:v>6</c:v>
                </c:pt>
                <c:pt idx="36">
                  <c:v>11</c:v>
                </c:pt>
                <c:pt idx="37">
                  <c:v>39</c:v>
                </c:pt>
                <c:pt idx="38">
                  <c:v>41</c:v>
                </c:pt>
                <c:pt idx="39">
                  <c:v>20</c:v>
                </c:pt>
                <c:pt idx="40">
                  <c:v>7</c:v>
                </c:pt>
                <c:pt idx="41">
                  <c:v>72</c:v>
                </c:pt>
                <c:pt idx="42">
                  <c:v>65</c:v>
                </c:pt>
                <c:pt idx="43">
                  <c:v>4</c:v>
                </c:pt>
                <c:pt idx="44">
                  <c:v>76</c:v>
                </c:pt>
                <c:pt idx="45">
                  <c:v>3</c:v>
                </c:pt>
                <c:pt idx="46">
                  <c:v>2</c:v>
                </c:pt>
                <c:pt idx="47">
                  <c:v>33</c:v>
                </c:pt>
                <c:pt idx="48">
                  <c:v>1</c:v>
                </c:pt>
                <c:pt idx="49">
                  <c:v>83</c:v>
                </c:pt>
                <c:pt idx="50">
                  <c:v>90</c:v>
                </c:pt>
              </c:numCache>
            </c:numRef>
          </c:val>
          <c:smooth val="0"/>
        </c:ser>
        <c:dLbls>
          <c:showLegendKey val="0"/>
          <c:showVal val="0"/>
          <c:showCatName val="0"/>
          <c:showSerName val="0"/>
          <c:showPercent val="0"/>
          <c:showBubbleSize val="0"/>
        </c:dLbls>
        <c:marker val="1"/>
        <c:smooth val="0"/>
        <c:axId val="156171648"/>
        <c:axId val="220796032"/>
      </c:lineChart>
      <c:catAx>
        <c:axId val="156171648"/>
        <c:scaling>
          <c:orientation val="minMax"/>
        </c:scaling>
        <c:delete val="0"/>
        <c:axPos val="b"/>
        <c:majorTickMark val="out"/>
        <c:minorTickMark val="none"/>
        <c:tickLblPos val="nextTo"/>
        <c:crossAx val="220796032"/>
        <c:crosses val="autoZero"/>
        <c:auto val="1"/>
        <c:lblAlgn val="ctr"/>
        <c:lblOffset val="100"/>
        <c:noMultiLvlLbl val="0"/>
      </c:catAx>
      <c:valAx>
        <c:axId val="220796032"/>
        <c:scaling>
          <c:orientation val="minMax"/>
        </c:scaling>
        <c:delete val="0"/>
        <c:axPos val="l"/>
        <c:majorGridlines/>
        <c:numFmt formatCode="General" sourceLinked="1"/>
        <c:majorTickMark val="out"/>
        <c:minorTickMark val="none"/>
        <c:tickLblPos val="nextTo"/>
        <c:crossAx val="156171648"/>
        <c:crosses val="autoZero"/>
        <c:crossBetween val="between"/>
      </c:valAx>
    </c:plotArea>
    <c:legend>
      <c:legendPos val="r"/>
      <c:layout>
        <c:manualLayout>
          <c:xMode val="edge"/>
          <c:yMode val="edge"/>
          <c:x val="0.25414557185091197"/>
          <c:y val="6.8412180184793774E-3"/>
          <c:w val="0.2583019436127828"/>
          <c:h val="0.19568468575574394"/>
        </c:manualLayout>
      </c:layout>
      <c:overlay val="0"/>
    </c:legend>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327660</xdr:colOff>
      <xdr:row>1</xdr:row>
      <xdr:rowOff>53340</xdr:rowOff>
    </xdr:from>
    <xdr:to>
      <xdr:col>9</xdr:col>
      <xdr:colOff>838200</xdr:colOff>
      <xdr:row>24</xdr:row>
      <xdr:rowOff>53340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83820</xdr:colOff>
      <xdr:row>9</xdr:row>
      <xdr:rowOff>194310</xdr:rowOff>
    </xdr:from>
    <xdr:to>
      <xdr:col>8</xdr:col>
      <xdr:colOff>1280160</xdr:colOff>
      <xdr:row>23</xdr:row>
      <xdr:rowOff>163830</xdr:rowOff>
    </xdr:to>
    <xdr:grpSp>
      <xdr:nvGrpSpPr>
        <xdr:cNvPr id="8" name="Group 7"/>
        <xdr:cNvGrpSpPr/>
      </xdr:nvGrpSpPr>
      <xdr:grpSpPr>
        <a:xfrm>
          <a:off x="83820" y="1977390"/>
          <a:ext cx="10530840" cy="2743200"/>
          <a:chOff x="121920" y="1962150"/>
          <a:chExt cx="10530840" cy="2743200"/>
        </a:xfrm>
      </xdr:grpSpPr>
      <mc:AlternateContent xmlns:mc="http://schemas.openxmlformats.org/markup-compatibility/2006" xmlns:a14="http://schemas.microsoft.com/office/drawing/2010/main">
        <mc:Choice Requires="a14">
          <xdr:graphicFrame macro="">
            <xdr:nvGraphicFramePr>
              <xdr:cNvPr id="2" name="Opportunity Owner (AE)"/>
              <xdr:cNvGraphicFramePr/>
            </xdr:nvGraphicFramePr>
            <xdr:xfrm>
              <a:off x="121920" y="1996440"/>
              <a:ext cx="1958340" cy="2695575"/>
            </xdr:xfrm>
            <a:graphic>
              <a:graphicData uri="http://schemas.microsoft.com/office/drawing/2010/slicer">
                <sle:slicer xmlns:sle="http://schemas.microsoft.com/office/drawing/2010/slicer" name="Opportunity Owner (AE)"/>
              </a:graphicData>
            </a:graphic>
          </xdr:graphicFrame>
        </mc:Choice>
        <mc:Fallback xmlns="">
          <xdr:sp macro="" textlink="">
            <xdr:nvSpPr>
              <xdr:cNvPr id="0" name=""/>
              <xdr:cNvSpPr>
                <a:spLocks noTextEdit="1"/>
              </xdr:cNvSpPr>
            </xdr:nvSpPr>
            <xdr:spPr>
              <a:xfrm>
                <a:off x="83820" y="2011680"/>
                <a:ext cx="195834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 name="date_of_close"/>
              <xdr:cNvGraphicFramePr/>
            </xdr:nvGraphicFramePr>
            <xdr:xfrm>
              <a:off x="2207724" y="1996440"/>
              <a:ext cx="1937556" cy="2695575"/>
            </xdr:xfrm>
            <a:graphic>
              <a:graphicData uri="http://schemas.microsoft.com/office/drawing/2010/slicer">
                <sle:slicer xmlns:sle="http://schemas.microsoft.com/office/drawing/2010/slicer" name="date_of_close"/>
              </a:graphicData>
            </a:graphic>
          </xdr:graphicFrame>
        </mc:Choice>
        <mc:Fallback xmlns="">
          <xdr:sp macro="" textlink="">
            <xdr:nvSpPr>
              <xdr:cNvPr id="0" name=""/>
              <xdr:cNvSpPr>
                <a:spLocks noTextEdit="1"/>
              </xdr:cNvSpPr>
            </xdr:nvSpPr>
            <xdr:spPr>
              <a:xfrm>
                <a:off x="2169624" y="2011680"/>
                <a:ext cx="1937556"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graphicFrame macro="">
        <xdr:nvGraphicFramePr>
          <xdr:cNvPr id="6" name="Chart 5"/>
          <xdr:cNvGraphicFramePr/>
        </xdr:nvGraphicFramePr>
        <xdr:xfrm>
          <a:off x="4236720" y="1962150"/>
          <a:ext cx="6416040" cy="274320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oneCellAnchor>
    <xdr:from>
      <xdr:col>0</xdr:col>
      <xdr:colOff>114300</xdr:colOff>
      <xdr:row>7</xdr:row>
      <xdr:rowOff>121920</xdr:rowOff>
    </xdr:from>
    <xdr:ext cx="1885453" cy="452432"/>
    <xdr:sp macro="" textlink="">
      <xdr:nvSpPr>
        <xdr:cNvPr id="4" name="TextBox 3"/>
        <xdr:cNvSpPr txBox="1"/>
      </xdr:nvSpPr>
      <xdr:spPr>
        <a:xfrm>
          <a:off x="114300" y="1508760"/>
          <a:ext cx="1885453" cy="452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t>Choose opportunity owner</a:t>
          </a:r>
        </a:p>
        <a:p>
          <a:endParaRPr lang="en-IN" sz="1100"/>
        </a:p>
      </xdr:txBody>
    </xdr:sp>
    <xdr:clientData/>
  </xdr:oneCellAnchor>
  <xdr:oneCellAnchor>
    <xdr:from>
      <xdr:col>2</xdr:col>
      <xdr:colOff>38100</xdr:colOff>
      <xdr:row>7</xdr:row>
      <xdr:rowOff>167640</xdr:rowOff>
    </xdr:from>
    <xdr:ext cx="977127" cy="280205"/>
    <xdr:sp macro="" textlink="">
      <xdr:nvSpPr>
        <xdr:cNvPr id="5" name="TextBox 4"/>
        <xdr:cNvSpPr txBox="1"/>
      </xdr:nvSpPr>
      <xdr:spPr>
        <a:xfrm>
          <a:off x="2522220" y="1554480"/>
          <a:ext cx="977127"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t>Choose date</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2</xdr:col>
      <xdr:colOff>266700</xdr:colOff>
      <xdr:row>0</xdr:row>
      <xdr:rowOff>190500</xdr:rowOff>
    </xdr:from>
    <xdr:to>
      <xdr:col>10</xdr:col>
      <xdr:colOff>114300</xdr:colOff>
      <xdr:row>31</xdr:row>
      <xdr:rowOff>76200</xdr:rowOff>
    </xdr:to>
    <xdr:grpSp>
      <xdr:nvGrpSpPr>
        <xdr:cNvPr id="5" name="Group 4"/>
        <xdr:cNvGrpSpPr/>
      </xdr:nvGrpSpPr>
      <xdr:grpSpPr>
        <a:xfrm>
          <a:off x="4404360" y="190500"/>
          <a:ext cx="5212080" cy="6027420"/>
          <a:chOff x="4404360" y="190500"/>
          <a:chExt cx="5212080" cy="5989320"/>
        </a:xfrm>
      </xdr:grpSpPr>
      <mc:AlternateContent xmlns:mc="http://schemas.openxmlformats.org/markup-compatibility/2006" xmlns:a14="http://schemas.microsoft.com/office/drawing/2010/main">
        <mc:Choice Requires="a14">
          <xdr:graphicFrame macro="">
            <xdr:nvGraphicFramePr>
              <xdr:cNvPr id="2" name="date_of_close 2"/>
              <xdr:cNvGraphicFramePr/>
            </xdr:nvGraphicFramePr>
            <xdr:xfrm>
              <a:off x="4762500" y="190500"/>
              <a:ext cx="1828800" cy="2695575"/>
            </xdr:xfrm>
            <a:graphic>
              <a:graphicData uri="http://schemas.microsoft.com/office/drawing/2010/slicer">
                <sle:slicer xmlns:sle="http://schemas.microsoft.com/office/drawing/2010/slicer" name="date_of_close 2"/>
              </a:graphicData>
            </a:graphic>
          </xdr:graphicFrame>
        </mc:Choice>
        <mc:Fallback xmlns="">
          <xdr:sp macro="" textlink="">
            <xdr:nvSpPr>
              <xdr:cNvPr id="0" name=""/>
              <xdr:cNvSpPr>
                <a:spLocks noTextEdit="1"/>
              </xdr:cNvSpPr>
            </xdr:nvSpPr>
            <xdr:spPr>
              <a:xfrm>
                <a:off x="4762500" y="190500"/>
                <a:ext cx="1828800" cy="2712722"/>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 name="lead_custom.Industry 1"/>
              <xdr:cNvGraphicFramePr/>
            </xdr:nvGraphicFramePr>
            <xdr:xfrm>
              <a:off x="6705600" y="198120"/>
              <a:ext cx="1828800" cy="2695575"/>
            </xdr:xfrm>
            <a:graphic>
              <a:graphicData uri="http://schemas.microsoft.com/office/drawing/2010/slicer">
                <sle:slicer xmlns:sle="http://schemas.microsoft.com/office/drawing/2010/slicer" name="lead_custom.Industry 1"/>
              </a:graphicData>
            </a:graphic>
          </xdr:graphicFrame>
        </mc:Choice>
        <mc:Fallback xmlns="">
          <xdr:sp macro="" textlink="">
            <xdr:nvSpPr>
              <xdr:cNvPr id="0" name=""/>
              <xdr:cNvSpPr>
                <a:spLocks noTextEdit="1"/>
              </xdr:cNvSpPr>
            </xdr:nvSpPr>
            <xdr:spPr>
              <a:xfrm>
                <a:off x="6705600" y="198168"/>
                <a:ext cx="1828800" cy="2712722"/>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graphicFrame macro="">
        <xdr:nvGraphicFramePr>
          <xdr:cNvPr id="4" name="Chart 3"/>
          <xdr:cNvGraphicFramePr/>
        </xdr:nvGraphicFramePr>
        <xdr:xfrm>
          <a:off x="4404360" y="3013710"/>
          <a:ext cx="5212080" cy="316611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144780</xdr:colOff>
      <xdr:row>1</xdr:row>
      <xdr:rowOff>3810</xdr:rowOff>
    </xdr:from>
    <xdr:to>
      <xdr:col>12</xdr:col>
      <xdr:colOff>213360</xdr:colOff>
      <xdr:row>16</xdr:row>
      <xdr:rowOff>99060</xdr:rowOff>
    </xdr:to>
    <xdr:grpSp>
      <xdr:nvGrpSpPr>
        <xdr:cNvPr id="7" name="Group 6"/>
        <xdr:cNvGrpSpPr/>
      </xdr:nvGrpSpPr>
      <xdr:grpSpPr>
        <a:xfrm>
          <a:off x="3390900" y="201930"/>
          <a:ext cx="6774180" cy="3067050"/>
          <a:chOff x="3390900" y="201930"/>
          <a:chExt cx="6774180" cy="3067050"/>
        </a:xfrm>
      </xdr:grpSpPr>
      <mc:AlternateContent xmlns:mc="http://schemas.openxmlformats.org/markup-compatibility/2006" xmlns:a14="http://schemas.microsoft.com/office/drawing/2010/main">
        <mc:Choice Requires="a14">
          <xdr:graphicFrame macro="">
            <xdr:nvGraphicFramePr>
              <xdr:cNvPr id="2" name="lead_custom.Industry"/>
              <xdr:cNvGraphicFramePr/>
            </xdr:nvGraphicFramePr>
            <xdr:xfrm>
              <a:off x="3390900" y="396240"/>
              <a:ext cx="1828800" cy="2695575"/>
            </xdr:xfrm>
            <a:graphic>
              <a:graphicData uri="http://schemas.microsoft.com/office/drawing/2010/slicer">
                <sle:slicer xmlns:sle="http://schemas.microsoft.com/office/drawing/2010/slicer" name="lead_custom.Industry"/>
              </a:graphicData>
            </a:graphic>
          </xdr:graphicFrame>
        </mc:Choice>
        <mc:Fallback xmlns="">
          <xdr:sp macro="" textlink="">
            <xdr:nvSpPr>
              <xdr:cNvPr id="0" name=""/>
              <xdr:cNvSpPr>
                <a:spLocks noTextEdit="1"/>
              </xdr:cNvSpPr>
            </xdr:nvSpPr>
            <xdr:spPr>
              <a:xfrm>
                <a:off x="3390900" y="3962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graphicFrame macro="">
        <xdr:nvGraphicFramePr>
          <xdr:cNvPr id="4" name="Chart 3"/>
          <xdr:cNvGraphicFramePr/>
        </xdr:nvGraphicFramePr>
        <xdr:xfrm>
          <a:off x="5334000" y="201930"/>
          <a:ext cx="4831080" cy="306705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oneCellAnchor>
    <xdr:from>
      <xdr:col>2</xdr:col>
      <xdr:colOff>426720</xdr:colOff>
      <xdr:row>0</xdr:row>
      <xdr:rowOff>60960</xdr:rowOff>
    </xdr:from>
    <xdr:ext cx="1094595" cy="274320"/>
    <xdr:sp macro="" textlink="">
      <xdr:nvSpPr>
        <xdr:cNvPr id="6" name="TextBox 5"/>
        <xdr:cNvSpPr txBox="1"/>
      </xdr:nvSpPr>
      <xdr:spPr>
        <a:xfrm>
          <a:off x="3672840" y="60960"/>
          <a:ext cx="1094595"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100" b="1"/>
            <a:t>Choose industry</a:t>
          </a:r>
        </a:p>
        <a:p>
          <a:endParaRPr lang="en-IN" sz="11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4</xdr:col>
      <xdr:colOff>548640</xdr:colOff>
      <xdr:row>1</xdr:row>
      <xdr:rowOff>15240</xdr:rowOff>
    </xdr:from>
    <xdr:to>
      <xdr:col>12</xdr:col>
      <xdr:colOff>624840</xdr:colOff>
      <xdr:row>32</xdr:row>
      <xdr:rowOff>45720</xdr:rowOff>
    </xdr:to>
    <xdr:grpSp>
      <xdr:nvGrpSpPr>
        <xdr:cNvPr id="7" name="Group 6"/>
        <xdr:cNvGrpSpPr/>
      </xdr:nvGrpSpPr>
      <xdr:grpSpPr>
        <a:xfrm>
          <a:off x="4625340" y="213360"/>
          <a:ext cx="5440680" cy="6172200"/>
          <a:chOff x="4640580" y="213360"/>
          <a:chExt cx="4884420" cy="6172200"/>
        </a:xfrm>
      </xdr:grpSpPr>
      <mc:AlternateContent xmlns:mc="http://schemas.openxmlformats.org/markup-compatibility/2006" xmlns:a14="http://schemas.microsoft.com/office/drawing/2010/main">
        <mc:Choice Requires="a14">
          <xdr:graphicFrame macro="">
            <xdr:nvGraphicFramePr>
              <xdr:cNvPr id="4" name="date_of_close 1"/>
              <xdr:cNvGraphicFramePr/>
            </xdr:nvGraphicFramePr>
            <xdr:xfrm>
              <a:off x="4640580" y="213360"/>
              <a:ext cx="1828800" cy="2695575"/>
            </xdr:xfrm>
            <a:graphic>
              <a:graphicData uri="http://schemas.microsoft.com/office/drawing/2010/slicer">
                <sle:slicer xmlns:sle="http://schemas.microsoft.com/office/drawing/2010/slicer" name="date_of_close 1"/>
              </a:graphicData>
            </a:graphic>
          </xdr:graphicFrame>
        </mc:Choice>
        <mc:Fallback xmlns="">
          <xdr:sp macro="" textlink="">
            <xdr:nvSpPr>
              <xdr:cNvPr id="0" name=""/>
              <xdr:cNvSpPr>
                <a:spLocks noTextEdit="1"/>
              </xdr:cNvSpPr>
            </xdr:nvSpPr>
            <xdr:spPr>
              <a:xfrm>
                <a:off x="4625340" y="213360"/>
                <a:ext cx="2037072"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 name="lead_custom.Source"/>
              <xdr:cNvGraphicFramePr/>
            </xdr:nvGraphicFramePr>
            <xdr:xfrm>
              <a:off x="6560820" y="213360"/>
              <a:ext cx="1828800" cy="2695575"/>
            </xdr:xfrm>
            <a:graphic>
              <a:graphicData uri="http://schemas.microsoft.com/office/drawing/2010/slicer">
                <sle:slicer xmlns:sle="http://schemas.microsoft.com/office/drawing/2010/slicer" name="lead_custom.Source"/>
              </a:graphicData>
            </a:graphic>
          </xdr:graphicFrame>
        </mc:Choice>
        <mc:Fallback xmlns="">
          <xdr:sp macro="" textlink="">
            <xdr:nvSpPr>
              <xdr:cNvPr id="0" name=""/>
              <xdr:cNvSpPr>
                <a:spLocks noTextEdit="1"/>
              </xdr:cNvSpPr>
            </xdr:nvSpPr>
            <xdr:spPr>
              <a:xfrm>
                <a:off x="6764266" y="213360"/>
                <a:ext cx="2037072"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graphicFrame macro="">
        <xdr:nvGraphicFramePr>
          <xdr:cNvPr id="6" name="Chart 5"/>
          <xdr:cNvGraphicFramePr/>
        </xdr:nvGraphicFramePr>
        <xdr:xfrm>
          <a:off x="4701540" y="3105150"/>
          <a:ext cx="4823460" cy="328041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Loop%20Assignment%20-%20MIS%20Executive.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Loop%20Assignment%20-%20MIS%20Executiv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Loop%20Assignment%20-%20MIS%20Executive.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Loop%20Assignment%20-%20MIS%20Executive.xlsx" TargetMode="External"/><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709.936036574072" createdVersion="4" refreshedVersion="4" minRefreshableVersion="3" recordCount="1717">
  <cacheSource type="worksheet">
    <worksheetSource ref="A1:BN1718" sheet="Data Dump"/>
  </cacheSource>
  <cacheFields count="68">
    <cacheField name="Opportunity Owner (AE)" numFmtId="0">
      <sharedItems count="51">
        <s v="Sameer Iftekhari"/>
        <s v="Tejas Kulkarni"/>
        <s v="Prateek Wadhwa"/>
        <s v="Anshum Naithani"/>
        <s v="Mayur Gadiyar"/>
        <s v="Rakesh Zadage"/>
        <s v="Akash Pal"/>
        <s v="Abhiroop Ganguly"/>
        <s v="Pooja Gawas"/>
        <s v="Omkar Ghate"/>
        <s v="Abhishek Chauhan"/>
        <s v="Kashif Ahmad"/>
        <s v="Chetan Kumar"/>
        <s v="Akash Singh"/>
        <s v="Aditya Binani"/>
        <s v="Naveen Kumar"/>
        <s v="Manish Balpande"/>
        <s v="Vivek Singh"/>
        <s v="Moziez Chamadia"/>
        <s v="Pranav Kenjale"/>
        <s v="Shreenath Bhat"/>
        <s v="Sonal Paithankar"/>
        <s v="Vrushali Kummar"/>
        <s v="Satyajit Chati"/>
        <s v="Navin Panjwani"/>
        <s v="Vikas Gupta"/>
        <s v="Sarvesh Pawar"/>
        <s v="Satyam Tiwari"/>
        <s v="Sreenivas Hatti"/>
        <s v="Sanket Kulkarni"/>
        <s v="Vikas Raj"/>
        <s v="Pallab Gupta"/>
        <s v="Namrata Aurora"/>
        <s v="Bhairavi Jog"/>
        <s v="Prajakta Sahastrabudhe"/>
        <s v="Daya Gowda"/>
        <s v="Arun Iyer"/>
        <s v="Prasoon Mishra"/>
        <s v="Nikhil Ahuja"/>
        <s v="Trupti Suryavanshi"/>
        <s v="siddharth tongay"/>
        <s v="Ankur Gaurav"/>
        <s v="Siddhartha Khatua"/>
        <s v="Kanchan Kothari"/>
        <s v="Gauri Jori"/>
        <s v="Bharti Bankey"/>
        <s v="Harmanjit Singh"/>
        <s v="Tulika Chakra"/>
        <s v="Kaushlya Bhavsar"/>
        <s v="Ssoumen Majumddar"/>
        <s v="Sagarneel Bhattacharya"/>
      </sharedItems>
    </cacheField>
    <cacheField name="value in INR" numFmtId="0">
      <sharedItems containsSemiMixedTypes="0" containsString="0" containsNumber="1" minValue="0" maxValue="180000000"/>
    </cacheField>
    <cacheField name="value_currency" numFmtId="0">
      <sharedItems/>
    </cacheField>
    <cacheField name="confidence" numFmtId="0">
      <sharedItems containsSemiMixedTypes="0" containsString="0" containsNumber="1" containsInteger="1" minValue="0" maxValue="100"/>
    </cacheField>
    <cacheField name="date_of_close" numFmtId="0">
      <sharedItems containsDate="1" containsMixedTypes="1" minDate="2022-01-07T00:00:00" maxDate="2022-12-10T00:00:00" count="92">
        <d v="2022-02-08T00:00:00"/>
        <s v="8/26/22"/>
        <d v="2022-03-08T00:00:00"/>
        <s v="9/29/22"/>
        <s v="9/30/22"/>
        <d v="2022-09-09T00:00:00"/>
        <d v="2022-11-09T00:00:00"/>
        <s v="9/13/22"/>
        <s v="9/28/22"/>
        <s v="9/27/22"/>
        <s v="8/31/22"/>
        <s v="7/29/22"/>
        <d v="2022-10-09T00:00:00"/>
        <d v="2022-04-09T00:00:00"/>
        <s v="9/26/22"/>
        <s v="8/16/22"/>
        <s v="7/31/22"/>
        <s v="9/23/22"/>
        <s v="9/24/22"/>
        <s v="9/15/22"/>
        <s v="9/22/22"/>
        <s v="9/25/22"/>
        <s v="9/21/22"/>
        <s v="9/17/22"/>
        <s v="9/20/22"/>
        <s v="9/16/22"/>
        <s v="9/19/22"/>
        <s v="8/30/22"/>
        <s v="9/18/22"/>
        <s v="9/14/22"/>
        <d v="2022-01-09T00:00:00"/>
        <d v="2022-12-09T00:00:00"/>
        <d v="2022-06-09T00:00:00"/>
        <d v="2022-08-09T00:00:00"/>
        <d v="2022-07-09T00:00:00"/>
        <s v="8/24/22"/>
        <s v="7/15/22"/>
        <s v="8/20/22"/>
        <d v="2022-05-07T00:00:00"/>
        <d v="2022-01-08T00:00:00"/>
        <d v="2022-05-09T00:00:00"/>
        <s v="8/23/22"/>
        <d v="2022-02-09T00:00:00"/>
        <s v="7/27/22"/>
        <s v="8/28/22"/>
        <s v="8/25/22"/>
        <s v="8/29/22"/>
        <s v="8/18/22"/>
        <s v="8/22/22"/>
        <d v="2022-07-07T00:00:00"/>
        <s v="8/27/22"/>
        <d v="2022-03-09T00:00:00"/>
        <s v="8/15/22"/>
        <d v="2022-09-07T00:00:00"/>
        <d v="2022-09-08T00:00:00"/>
        <s v="8/17/22"/>
        <s v="8/19/22"/>
        <s v="8/21/22"/>
        <s v="8/13/22"/>
        <d v="2022-12-08T00:00:00"/>
        <s v="7/17/22"/>
        <d v="2022-10-08T00:00:00"/>
        <d v="2022-06-08T00:00:00"/>
        <d v="2022-07-08T00:00:00"/>
        <d v="2022-08-08T00:00:00"/>
        <d v="2022-01-07T00:00:00"/>
        <s v="8/14/22"/>
        <d v="2022-05-08T00:00:00"/>
        <s v="7/22/22"/>
        <s v="7/25/22"/>
        <s v="7/21/22"/>
        <d v="2022-11-08T00:00:00"/>
        <d v="2022-11-07T00:00:00"/>
        <d v="2022-04-08T00:00:00"/>
        <d v="2022-10-07T00:00:00"/>
        <s v="7/30/22"/>
        <s v="7/14/22"/>
        <s v="7/26/22"/>
        <s v="7/28/22"/>
        <s v="7/20/22"/>
        <s v="7/23/22"/>
        <s v="7/19/22"/>
        <d v="2022-08-07T00:00:00"/>
        <s v="7/24/22"/>
        <d v="2022-02-07T00:00:00"/>
        <s v="7/18/22"/>
        <s v="7/16/22"/>
        <s v="7/13/22"/>
        <d v="2022-12-07T00:00:00"/>
        <d v="2022-04-07T00:00:00"/>
        <d v="2022-06-07T00:00:00"/>
        <d v="2022-03-07T00:00:00"/>
      </sharedItems>
      <fieldGroup par="67"/>
    </cacheField>
    <cacheField name="pipeline_name" numFmtId="0">
      <sharedItems count="1">
        <s v="Sales"/>
      </sharedItems>
    </cacheField>
    <cacheField name="status_id" numFmtId="0">
      <sharedItems/>
    </cacheField>
    <cacheField name="status_label" numFmtId="0">
      <sharedItems count="10">
        <s v="Won- Payment Completed"/>
        <s v="Lost"/>
        <s v="Unqualified"/>
        <s v="Demo Completed"/>
        <s v="Negotiation"/>
        <s v="Demo Scheduled"/>
        <s v="Data Received"/>
        <s v="Proposal Call Completed"/>
        <s v="Quote Comparison Ready"/>
        <s v="LQ Quote Awaited"/>
      </sharedItems>
    </cacheField>
    <cacheField name="status_type" numFmtId="0">
      <sharedItems/>
    </cacheField>
    <cacheField name="contact_id" numFmtId="0">
      <sharedItems containsBlank="1"/>
    </cacheField>
    <cacheField name="contact_name" numFmtId="0">
      <sharedItems containsBlank="1" count="692">
        <s v="Vijayanand Choudhury"/>
        <m/>
        <s v="Divesh"/>
        <s v="Priyanka"/>
        <s v="Neha Rajbhar"/>
        <s v="rashmi parab"/>
        <s v="Mr. Hrishikesh Rajwade"/>
        <s v="Bharti Gawali"/>
        <s v="Vijay gaikwad"/>
        <s v="Bhavya Shetty"/>
        <s v="Nishant Garg"/>
        <s v="Mrinal Kumar"/>
        <s v="Sujata Deahpande"/>
        <s v="Kavitha"/>
        <s v="Sachin Bansode"/>
        <s v="Chandini  CD"/>
        <s v="Vinita"/>
        <s v="Anupal Banerjee"/>
        <s v="Mansi Kulkarni"/>
        <s v="Swapna Samal"/>
        <s v="Rachna"/>
        <s v="Reshal Melkar"/>
        <s v="Sneha Mishra"/>
        <s v="Shona Prabhu"/>
        <s v="Preethi Santos"/>
        <s v="Amit"/>
        <s v="Prashant Thakare"/>
        <s v="Himani Garg"/>
        <s v="Rustom Patel"/>
        <s v="Sahitya Rajan"/>
        <s v="Parveen Khan"/>
        <s v="sunilkumara A"/>
        <s v="Christopher Dowling"/>
        <s v="Brijmohan Jaiswal"/>
        <s v="Nikesh Hayaran"/>
        <s v="Murugesh"/>
        <s v="Mukesh Tiwari"/>
        <s v="Shamkant Bhavsar"/>
        <s v="Sanket"/>
        <s v="Praveen"/>
        <s v="Lalit Malpe"/>
        <s v="Navyashree SN"/>
        <s v="Praveen Gaikwad"/>
        <s v="Priya Wadhwa Rego"/>
        <s v="Bhoomika Yadav"/>
        <s v="Sameera Firdose"/>
        <s v="Priyanka Waingankar"/>
        <s v="Dinamani"/>
        <s v="Yogenndra Singh"/>
        <s v="Anand Shukla"/>
        <s v="Ankush"/>
        <s v="Dattatray Saste"/>
        <s v="Ankush Koul"/>
        <s v="Kantharaju"/>
        <s v="Neelam Palande"/>
        <s v="Datta Chavan"/>
        <s v="Priyanka Rawal"/>
        <s v="Pramod Shinde"/>
        <s v="Pankaj Mehta"/>
        <s v="SM Agarwal"/>
        <s v="satya sarang"/>
        <s v="Rajiv Singh"/>
        <s v="Sweta P"/>
        <s v="Sneha Pawar"/>
        <s v="Shivaji Abhang"/>
        <s v="Hanmant Waghmore"/>
        <s v="Shruthi Srikantaprasad"/>
        <s v="Thanika C"/>
        <s v="Kathyayini"/>
        <s v="Narendra Kumar"/>
        <s v="Priyanka chitre"/>
        <s v="Anusree Roy Saha"/>
        <s v="Sylvia"/>
        <s v="Umesh"/>
        <s v="Arshia Manoj"/>
        <s v="Neelam"/>
        <s v="Divya Raj"/>
        <s v="Vamsi"/>
        <s v="Harish G"/>
        <s v="Meenakshi Rao"/>
        <s v="Deepali Kalambkar"/>
        <s v="Roopendra Sharma"/>
        <s v="Tejas lende"/>
        <s v="Saumya"/>
        <s v="Sushmita Das"/>
        <s v="Jeetendra Panda"/>
        <s v="Asmita Paul"/>
        <s v="Anand"/>
        <s v="Veena Rao"/>
        <s v="Vaibhav"/>
        <s v="Madhusudhan"/>
        <s v="Gayatri"/>
        <s v="Neha Roshan"/>
        <s v="Neha Arora"/>
        <s v="Bharadwaz Sharma"/>
        <s v="Usha Nikam"/>
        <s v="Sheetal Ingale"/>
        <s v="Amit Kedari"/>
        <s v="Shaonli Roy Kapur"/>
        <s v="Mushtaq"/>
        <s v="Trupti Joshi"/>
        <s v="Sandeep Lakhotia"/>
        <s v="Karishma Bahadur"/>
        <s v="Supriya Penkar"/>
        <s v="Swati Chauhan"/>
        <s v="Ganesh Tilekar"/>
        <s v="Ram Kumar"/>
        <s v="Sunil Kumar"/>
        <s v="Swati Duri"/>
        <s v="Nisha Dasgupta"/>
        <s v="Saba Khatri"/>
        <s v="shweta rathor"/>
        <s v="Pradeep"/>
        <s v="Amruta"/>
        <s v="A Vishnuvardhan"/>
        <s v="Senthil Basuvaraj"/>
        <s v="Sandeep Rajmane"/>
        <s v="Shirish Ranjane"/>
        <s v="himanshu kholay"/>
        <s v="bhakti nimkar"/>
        <s v="Lankesh Patil"/>
        <s v="Rajendra Mehta"/>
        <s v="Ivy Soares"/>
        <s v="Kalyani N"/>
        <s v="Dadasaheb Kakade"/>
        <s v="Biju Abraham"/>
        <s v="Kaushik R"/>
        <s v="Aslam Basha"/>
        <s v="Tanuja Karkera"/>
        <s v="Yatendra Kushwah"/>
        <s v="Hemanth"/>
        <s v="Ketki Nadkarni"/>
        <s v="Needhi Chaudhari"/>
        <s v="Mitesh Gangar"/>
        <s v="Mahalakshmi Iyer"/>
        <s v="Arvind"/>
        <s v="Reema Joshi"/>
        <s v="Indira Ramachandra"/>
        <s v="Pramod Teli"/>
        <s v="Smita Ranjan"/>
        <s v="Ambika"/>
        <s v="Santosh Mhatre"/>
        <s v="Shweta Jha"/>
        <s v="Manisha Bhagat"/>
        <s v="sunil kashelkar"/>
        <s v="Shammi K"/>
        <s v="intequab khan"/>
        <s v="Liton Saha"/>
        <s v="Jayaprakash Nair"/>
        <s v="Abhishek Karn"/>
        <s v="Prasad Kawte"/>
        <s v="Amlan Basu"/>
        <s v="Sneha Ojha"/>
        <s v="Mangesh Bakshi"/>
        <s v="Vaquas Hussain"/>
        <s v="Doreen Dsouza"/>
        <s v="Kundan Kakade"/>
        <s v="Medha Paranjpe"/>
        <s v="Shubhakar"/>
        <s v="Jisha Prashant"/>
        <s v="Priyanka Azad"/>
        <s v="mamta Kanaya"/>
        <s v="Archana Pradeep"/>
        <s v="Jagadeesha R S"/>
        <s v="chithra K S"/>
        <s v="Deepa C"/>
        <s v="Sunil Chanda"/>
        <s v="Poonam Saluja"/>
        <s v="Renuka Singh"/>
        <s v="hitesh dholkia"/>
        <s v="Manoj reddy"/>
        <s v="Sonali Lade"/>
        <s v="roopali.patil@shycocancorp.com"/>
        <s v="Balwinder singh arora"/>
        <s v="Nisha Singh"/>
        <s v="BalaKrishnan Narayanasamy"/>
        <s v="sridhar@mobicip.com"/>
        <s v="Milind Kulkarni"/>
        <s v="Ananta Deoche"/>
        <s v="Anumanthan Thiagarajan"/>
        <s v="Sagar"/>
        <s v="Mainak Banerjee"/>
        <s v="Yusuf Hussain"/>
        <s v="Mrs Rekha Nagaraj"/>
        <s v="Satyanarayan"/>
        <s v="Satya"/>
        <s v="Gayatri Shetty"/>
        <s v="Ajayakumar Karunakaran"/>
        <s v="Sahila Suman"/>
        <s v="Joel Samuel"/>
        <s v="pratiksha nagori"/>
        <s v="Muhammad Ismail"/>
        <s v="vaishali Shinde"/>
        <s v="Dilsheen Kaur"/>
        <s v="Nutan Bhandari"/>
        <s v="swapnil pawar"/>
        <s v="Avichal Singh"/>
        <s v="Nandu Salunke"/>
        <s v="Dhruv Abrol"/>
        <s v="Mugdha Naik"/>
        <s v="Sharad Dubole"/>
        <s v="Saloni Vasa"/>
        <s v="Sanjeev Rana"/>
        <s v="patra.debolina1992@gmail.com"/>
        <s v="Aanchal Jain"/>
        <s v="Parmeshwar Rajure"/>
        <s v="Shreya Singhal"/>
        <s v="kishor"/>
        <s v="Asha Jose"/>
        <s v="Supriya Karalkar"/>
        <s v="Shounak Roy"/>
        <s v="Mahesh Rahatwal"/>
        <s v="Kadambari Jadhav"/>
        <s v="archana pimple"/>
        <s v="Madhuri Gaikwad"/>
        <s v="Sonal Somani"/>
        <s v="Shrikant  Mirajkar"/>
        <s v="Navya Shyamsundar"/>
        <s v="Paulami Chakraborty"/>
        <s v="Charulata Jain"/>
        <s v="Ashika Prakash"/>
        <s v="Manasa Shetty"/>
        <s v="Roshan Sequeira"/>
        <s v="reema banerjee"/>
        <s v="Vijay Kumar"/>
        <s v="Ashwini Kalgutkar"/>
        <s v="Pankaj Adhav"/>
        <s v="Pradeep Kumar Gunasekaran"/>
        <s v="Snehal Salian"/>
        <s v="Pallavi Chavan"/>
        <s v="Sheena Israni"/>
        <s v="Jasjit Chopra"/>
        <s v="Kreya Shah"/>
        <s v="Athikur Ansari"/>
        <s v="saurabh sanyal"/>
        <s v="Manohar G"/>
        <s v="Deepak"/>
        <s v="Sam Naik"/>
        <s v="sandip jangham"/>
        <s v="Satish Kale"/>
        <s v="Ashish Agarwal"/>
        <s v="Bhawani Shekhawat"/>
        <s v="Smita.dive@spocto.com"/>
        <s v="Nilesh"/>
        <s v="bhavita@aimtron.com"/>
        <s v="Nandita"/>
        <s v="Mahesh"/>
        <s v="Venkatesh K"/>
        <s v="Nilesh Shaligram"/>
        <s v="Linette D'cunha"/>
        <s v="Jayesh Shettigar"/>
        <s v="Kiran Nanaware"/>
        <s v="swapnil wagh"/>
        <s v="Deeksha Bhagia"/>
        <s v="Anup Mishra"/>
        <s v="Siddharth Kadam"/>
        <s v="Ashok Kotian"/>
        <s v="vijendra.kankala@makrogrp.com"/>
        <s v="Mukesh Narayanji Upadhyay"/>
        <s v="Sahil Ramteke"/>
        <s v="Pranab Sen"/>
        <s v="Unmesh Patole"/>
        <s v="Tushar Bane"/>
        <s v="Sanjivani Kulkarni"/>
        <s v="Yattri Upadhyay"/>
        <s v="Ranjith Kumar"/>
        <s v="Gauri"/>
        <s v="Susanna Franklin"/>
        <s v="Deepa Urankar"/>
        <s v="nandkumar khopade"/>
        <s v="Deepika Salian"/>
        <s v="Bineet"/>
        <s v="Kiran Sonawane"/>
        <s v="Tushar Mohire"/>
        <s v="Sophiya Yengkokpam"/>
        <s v="Rubeena Khan (L.I.O.N)"/>
        <s v="Sharmishta Wilson"/>
        <s v="DILI TABHANE"/>
        <s v="Sujatha"/>
        <s v="Anil Joshi"/>
        <s v="Mahendran"/>
        <s v="Kruti Tanna"/>
        <s v="sunil roshan Banglore"/>
        <s v="shilpa gholap"/>
        <s v="Aditi Nair"/>
        <s v="veerabhadra madalabhavi(he)"/>
        <s v="Pronoti Roy"/>
        <s v="Suresh S"/>
        <s v="Sai Jyothi"/>
        <s v="Madhu R"/>
        <s v="Rajeev (Ranjan) Kunwar"/>
        <s v="Ridhi Shah"/>
        <s v="Rajeev Ranjan"/>
        <s v="Josna Vimal"/>
        <s v="Dharmendra Tiwari"/>
        <s v="Subhasish Sircar"/>
        <s v="Jyoti Todkar"/>
        <s v="Neeraj Baluni"/>
        <s v="Arthur Michael"/>
        <s v="Rohit Chauhan"/>
        <s v="Nilesh Bhole"/>
        <s v="Apala Bardhan"/>
        <s v="Evelyn Lopez"/>
        <s v="Harshadip Dongare"/>
        <s v="Shikha Gangwar"/>
        <s v="Shreya Potdar"/>
        <s v="Swapnil Bhoskar"/>
        <s v="Rajesh N B"/>
        <s v="Vaishali Sawant"/>
        <s v="Divya Puri"/>
        <s v="Prasan Das"/>
        <s v="Radha Pradhan"/>
        <s v="Poonam"/>
        <s v="Pranesh Choudhary"/>
        <s v="Nithin Murali"/>
        <s v="sandeep"/>
        <s v="Bharat Rahane"/>
        <s v="Ragunath Chandran"/>
        <s v="Merlin Mathew"/>
        <s v="Anshu Singh"/>
        <s v="Prakash Bhojwani"/>
        <s v="Swati Dahilkar"/>
        <s v="Debjani Dasgupta"/>
        <s v="Pragati Shinde"/>
        <s v="Ashish Vyas"/>
        <s v="Renilda Nathalia"/>
        <s v="Nitin Sonar"/>
        <s v="Sunil Gurav"/>
        <s v="Maddie"/>
        <s v="Amy"/>
        <s v="Shilpa Jnanesh"/>
        <s v="Aarushi Goel"/>
        <s v="Mallikarjun Patil"/>
        <s v="Vivek Ruparel"/>
        <s v="Jitendra Rath"/>
        <s v="Chinmay"/>
        <s v="Rimmy Jain"/>
        <s v="Vandana Bhansali"/>
        <s v="Ophelia"/>
        <s v="Chandra"/>
        <s v="p_x001d__x0017_&amp;p_x001d__x0017_6p_x001d__x0017_1p_x001d__x0017_1p_x001d__x0017_5p_x001d__x0017_.p_x001d__x0017_?p_x001d__x0018__x0001_p_x001d__x0017_5 p_x001d__x0017__x0014_p_x001d__x0017_;p_x001d__x0017_1p_x001d__x0018__x0002_p_x001d__x0017_?p_x001d__x0017_9p_x001d__x0017_2p_x001d__x0017_8p_x001d__x0017_.p_x001d__x0017_?b_x001c__x0013_"/>
        <s v="Souvik Bhattacharjee"/>
        <s v="Manali"/>
        <s v="Meha Lodha Assoc. CIPD"/>
        <s v="Susan Cheryl Noronha"/>
        <s v="Sharad Darekar"/>
        <s v="Dipika"/>
        <s v="Rajanna N(he)"/>
        <s v="Devanshi"/>
        <s v="Alka Yadav"/>
        <s v="Dipti Sharma"/>
        <s v="Ganesh Naik"/>
        <s v="Soundarya Poojari"/>
        <s v="Aayush"/>
        <s v="Ekta Gandhi"/>
        <s v="Akshata"/>
        <s v="SHALINI"/>
        <s v="Santhosh"/>
        <s v="Mustufa Mukadam"/>
        <s v="shreyasi.229@gmail.com"/>
        <s v="Tulip Karbhari"/>
        <s v="ANIL VISHE"/>
        <s v="Harsha Billaiya"/>
        <s v="Mr. Zalak Thakkar"/>
        <s v="Varsha Mahto"/>
        <s v="Gpriya Balaji"/>
        <s v="shahul hameed"/>
        <s v="shanmuga raja"/>
        <s v="Rajendra Pawar"/>
        <s v="rohini gupta"/>
        <s v="Deepak Jadhav"/>
        <s v="Ravi"/>
        <s v="Anita Rai"/>
        <s v="Yogesh Karwa"/>
        <s v="ayush mehra"/>
        <s v="Ravi Singh"/>
        <s v="Akshata(DND/whatsapp)"/>
        <s v="Amiya Sagar"/>
        <s v="Poornima Patil"/>
        <s v="Leena Arora"/>
        <s v="Rahul Jain"/>
        <s v="KETAN JADHAV"/>
        <s v="Sunil"/>
        <s v="Vindhya"/>
        <s v="Deepak Raibole"/>
        <s v="Niranjan Parida"/>
        <s v="Gyanendra Singh"/>
        <s v="Shiji George"/>
        <s v="Vaishali"/>
        <s v="Omkar Patwardhan"/>
        <s v="Arvind Vishwakarma"/>
        <s v="Nitin Jadhav"/>
        <s v="Sukvinder Singh"/>
        <s v="Rahul Kharat"/>
        <s v="Suyyaash Bhosale"/>
        <s v="Dinesh"/>
        <s v="Chandan Auradkar"/>
        <s v="Piyush Padhen"/>
        <s v="Pratima Jadhav"/>
        <s v="Sabina Kunder"/>
        <s v="Ravi Iyer"/>
        <s v="Anagha Bandekar"/>
        <s v="Parmender (Prem) Tyagi"/>
        <s v="Brinda Karnik"/>
        <s v="vikaas arora"/>
        <s v="Prajakta Diwan"/>
        <s v="Anna Joy"/>
        <s v="ashwini panchal"/>
        <s v="DARSHAN SAWANT"/>
        <s v="Sonia Thomas"/>
        <s v="Veeresh Gangadharmath"/>
        <s v="Nirmalya Tripathi"/>
        <s v="Priyadarshini R"/>
        <s v="Swamini"/>
        <s v="Stella"/>
        <s v="Geeta Saini"/>
        <s v="Meenakshi Yadav"/>
        <s v="Yogesh Ghodekar"/>
        <s v="Anju Singh"/>
        <s v="Akshatta ."/>
        <s v="Rashmi Taksande"/>
        <s v="Sanjeeb Lahiri"/>
        <s v="Abraham Barik"/>
        <s v="Sneha Kulkarni"/>
        <s v="Radhi"/>
        <s v="Ekta Gadekar"/>
        <s v="Raghu"/>
        <s v="Bharti Trivedi"/>
        <s v="Indu Vishwanathan"/>
        <s v="Rahul"/>
        <s v="Ashutosh"/>
        <s v="Pranjaali D"/>
        <s v="Mubasshir"/>
        <s v="Nitin Ghotkar"/>
        <s v="Rani Mahey"/>
        <s v="ashraf nagani"/>
        <s v="Jackson Francis"/>
        <s v="Mahether Reddy"/>
        <s v="Nilesh Bobade"/>
        <s v="Mr. Deepak Nimbalkar"/>
        <s v="vishal"/>
        <s v="mala"/>
        <s v="Samba Pratim Chakraborty"/>
        <s v="Samba Pratim"/>
        <s v="Ramachandra R"/>
        <s v="Novel Lopes"/>
        <s v="SiriSree"/>
        <s v="Rajshekhar Jakkula"/>
        <s v="Aafia Ujede"/>
        <s v="Priyanka Jalgaonkar"/>
        <s v="Medha Keskar"/>
        <s v="Pradeep Dhumale"/>
        <s v="Amol Kulkarni"/>
        <s v="Shruti"/>
        <s v="Shruti Athara"/>
        <s v="Amarendra sharan (legal head)"/>
        <s v="Ravindra Kulkarni"/>
        <s v="Manu"/>
        <s v="Jatin Chugh"/>
        <s v="Akanksha"/>
        <s v="Vinod Hinduja"/>
        <s v="kandavel murugan"/>
        <s v="Swapnil Rane"/>
        <s v="Dinesh Makwana"/>
        <s v="Rushad Shah"/>
        <s v="Sarita hemnani"/>
        <s v="Joobimon Paul"/>
        <s v="Laya Kurdekar"/>
        <s v="Chaitali Debnath"/>
        <s v="Chandan"/>
        <s v="B.S. Agarwal"/>
        <s v="Sowmya N"/>
        <s v="Supriya Ranaware"/>
        <s v="Tanvi"/>
        <s v="vaishnavi.n@orocorp.in"/>
        <s v="Rajendra Bharade"/>
        <s v="Ekta Paghdar"/>
        <s v="Charanjeet Singh"/>
        <s v="Santosh Shinde"/>
        <s v="Dimple Bajaj"/>
        <s v="Preeja S"/>
        <s v="Jagruti Mandlik"/>
        <s v="anita borulkar"/>
        <s v="Vijayalakshmi Subramaniam"/>
        <s v="Shephali Halbe"/>
        <s v="Ayesha Gopal"/>
        <s v="Kritika Tawde"/>
        <s v="Krutika Tawde"/>
        <s v="Prashant Purohit"/>
        <s v="Neeti"/>
        <s v="Manoj Gurkhe"/>
        <s v="Gunjan Rahi"/>
        <s v="Jitender Kumar Garg"/>
        <s v="Aliya Sidish"/>
        <s v="Milind Patil"/>
        <s v="Vardararaja Varada"/>
        <s v="Nayana Hegde"/>
        <s v="Maya Unnikrishnan"/>
        <s v="kaleemullah"/>
        <s v="Sonia"/>
        <s v="Akkshhey Sud"/>
        <s v="KUMAR B"/>
        <s v="Mr. Arun Karwa"/>
        <s v="Abhishek Belvankar"/>
        <s v="Gourav Maheshwari"/>
        <s v="Dilip Patil"/>
        <s v="Mr. Kashish Parasar"/>
        <s v="Susanta Sahu"/>
        <s v="Chaitanya Panchpor"/>
        <s v="Manjur Shaikh"/>
        <s v="Deepak Shanmugam"/>
        <s v="Suriender Sharma"/>
        <s v="Deepti Manchanda"/>
        <s v="Siddhant Agarwal"/>
        <s v="Santhosh kumar"/>
        <s v="PARIMI NAREN"/>
        <s v="Anjum Pathan"/>
        <s v="Ganesh Pawar"/>
        <s v="Ashok John"/>
        <s v="deepak padhalni"/>
        <s v="Edna Dmello"/>
        <s v="melvin.dsouza@shapoorji.com"/>
        <s v="Julian"/>
        <s v="Neha Oberoi"/>
        <s v="Mr Ajay Matekar"/>
        <s v="Himanshu Sharma"/>
        <s v="Arun Sethi"/>
        <s v="Payal Jain"/>
        <s v="Nihalee Shah"/>
        <s v="Sandeep Deshpande"/>
        <s v="Deepak Kumar"/>
        <s v="Sajjan Kumar"/>
        <s v="Fatima Ali"/>
        <s v="Amrutha"/>
        <s v="Riya Chheda"/>
        <s v="Rishi Kumar"/>
        <s v="Sonit Jain"/>
        <s v="Rizwn Memon"/>
        <s v="Shishir Shandilya"/>
        <s v="Sanchit Mishra"/>
        <s v="Sapna Sukumar"/>
        <s v="Yuvraj Pawar"/>
        <s v="milind athalye"/>
        <s v="Ajay Dwivedi"/>
        <s v="Vikas Kesarwani"/>
        <s v="Sayali Shenwai"/>
        <s v="Rakhee Chaki"/>
        <s v="Krishna Murty"/>
        <s v="Rakshitha Ashok"/>
        <s v="Pankaj Nawal"/>
        <s v="Aamir"/>
        <s v="Veena Sharma"/>
        <s v="Sabarish Babu"/>
        <s v="Pradip Thite"/>
        <s v="Smita Paul"/>
        <s v="Denish Dodhiyawala"/>
        <s v="Sweety Patyal"/>
        <s v="Priya Neekhra"/>
        <s v="Nitya Vishwakarma"/>
        <s v="Sunny Gurbani"/>
        <s v="Pratibha Sharma"/>
        <s v="SHRADHA Borade"/>
        <s v="Mohan Singh"/>
        <s v="vijay roundel"/>
        <s v="Mousmi"/>
        <s v="Ruthika Ramesh"/>
        <s v="Prince Kumar"/>
        <s v="Ameen"/>
        <s v="Vrushali Ghag"/>
        <s v="Neeta Singh"/>
        <s v="Yashwanth Salian"/>
        <s v="Bindu Varma"/>
        <s v="Vinayakumar"/>
        <s v="Malahar"/>
        <s v="Harish Shetty"/>
        <s v="Lingaraj"/>
        <s v="Sridhar Bharadwaj"/>
        <s v="Deepak Barai"/>
        <s v="Pournima Vaidya"/>
        <s v="Devendra Raut"/>
        <s v="Vidhi Tandon"/>
        <s v="Anuradha"/>
        <s v="Shreevidhya S"/>
        <s v="Utkarsha Narwade"/>
        <s v="Roby John varghese"/>
        <s v="Rahmat"/>
        <s v="Dhaval kapadia"/>
        <s v="Vikram Raut"/>
        <s v="Baleshwar Pandey"/>
        <s v="Vinod Shinde"/>
        <s v="Bhaskar Behere"/>
        <s v="saranya.karthik@anjusoftware.com"/>
        <s v="Tejashree"/>
        <s v="amar0303jadhav@gmail.com"/>
        <s v="Raunak Chauhan"/>
        <s v="Rajkumar Joshi"/>
        <s v="Gayatri Bhogle"/>
        <s v="Mallika"/>
        <s v="mona pandit"/>
        <s v="Balananda Vallamkondu"/>
        <s v="Mohan Venkata Kumar Pillarisetti"/>
        <s v="Mr.Shivark shandilya"/>
        <s v="Brijesh Kumar"/>
        <s v="Prasad Kulkarni"/>
        <s v="Sarieka Vaze"/>
        <s v="Sudarson"/>
        <s v="Mehul Parikh"/>
        <s v="Lalit"/>
        <s v="Pravin Kumar Lath"/>
        <s v="Spoorthi R"/>
        <s v="Rohit Gaikwad"/>
        <s v="Naresh Taneja"/>
        <s v="Rajkumar"/>
        <s v="Poonam Kabadi"/>
        <s v="vikas sharma"/>
        <s v="Srikant Sundaram"/>
        <s v="Arul Rajan"/>
        <s v="Sagar Sasane"/>
        <s v="sudhir.kumar@aadiswan.com"/>
        <s v="Deepa Nair"/>
        <s v="Srihari Srilatha"/>
        <s v="Pratiksha"/>
        <s v="KNM Rao"/>
        <s v="Pravin Nawalgaria"/>
        <s v="Dipti Thote"/>
        <s v="Jose Jacob"/>
        <s v="Shilpa M"/>
        <s v="Ashish Singh"/>
        <s v="Vishal Dhage"/>
        <s v="Praisy Ponnachan"/>
        <s v="Usha Rani Potturi"/>
        <s v="nanair@nas.aero"/>
        <s v="Viraj Raut"/>
        <s v="Hemalatha Tr"/>
        <s v="megha Padia"/>
        <s v="Kasthuri Rangan"/>
        <s v="nilesh patil"/>
        <s v="Mahesh Kumar"/>
        <s v="Ritika"/>
        <s v="Sachin Kurade"/>
        <s v="D S Rautela"/>
        <s v="Sneha"/>
        <s v="admin@oswalextrusion.com"/>
        <s v="Vaibhav Parsekar"/>
        <s v="Karunanidhi"/>
        <s v="Anushree Bedekar"/>
        <s v="Mangala Bhadane"/>
        <s v="Ravindra Raval"/>
        <s v="kanchan@infocusp.in"/>
        <s v="Navya"/>
        <s v="Priyanka Gupta"/>
        <s v="Vishakha Waikar"/>
        <s v="Shyam Pandirkar"/>
        <s v="Anant Keshav"/>
        <s v="Abhineet Sawa"/>
        <s v="Gaurav Kakkar"/>
        <s v="Vivek Gala"/>
        <s v="Gayatri Singh Faujdar"/>
        <s v="Sandeep Shetty"/>
        <s v="Arumugarajan Balasubramanian"/>
        <s v="kiran kumar"/>
        <s v="Prakriti Sarkar"/>
        <s v="Grishma"/>
        <s v="Amin Shaikh"/>
        <s v="Nitin Patil"/>
        <s v="Kapil Jinturkar"/>
        <s v="radhakrishna Balijepalli"/>
        <s v="Ravi prakash gupta"/>
        <s v="Mr. Vivek Chitnis"/>
        <s v="Shweta Parab"/>
        <s v="Hariharan"/>
        <s v="Netra Patkar"/>
        <s v="Rajiv Agrawal"/>
        <s v="Mahesh Chorge"/>
        <s v="Sakshi Malhotra"/>
        <s v="Supratim Ghosh"/>
        <s v="Anurag Agarwal"/>
        <s v="Mangesh Vengsarkar"/>
        <s v="shrimi.saha@meyerindia.in"/>
        <s v="Tapas"/>
        <s v="rajnish kumar"/>
        <s v="KUMARA CHANDRA YELAMANCHI"/>
        <s v="Pradeep Divekar"/>
        <s v="Himanshu"/>
        <s v="B. Balasubramanian"/>
        <s v="Mehul Jatania"/>
        <s v="Sonu Dubey"/>
        <s v="Siddesh Kamat"/>
        <s v="Anuradha Murthy"/>
        <s v="Ritesh Shetty"/>
        <s v="Sarkar Shurva"/>
        <s v="Ananda"/>
      </sharedItems>
    </cacheField>
    <cacheField name="note" numFmtId="0">
      <sharedItems containsBlank="1" count="581" longText="1">
        <m/>
        <s v="Went with incumbent owing to low quotes"/>
        <s v="GMC Sept renewal"/>
        <s v="GMC Policy not renewed since Jan2022. Data not shared inspite of multiple follow ups"/>
        <s v="GMC ren policy for 50 staff emp"/>
        <s v="It Is NON EB Policy"/>
        <s v="Fresh GMC"/>
        <s v="Client demo got scheduled 1 week before renewal date , client was looking for quote Comparison"/>
        <s v="NON EB"/>
        <s v="The meeting was scheduled 6 days before the renewal date, Client was looking for a Quote comparison."/>
        <s v="GPA ren"/>
        <s v="GMC Renewal"/>
        <s v="GMC ren Client unwilling to trust, meet F2F - second time in a row"/>
        <s v="Received this opp on 17/08/22 and they wanted quote on 18/08/22. Claims MIS is also old"/>
        <s v="GMC (Fresh)"/>
        <s v="GTL Fresh"/>
        <s v="GPA - Renewal"/>
        <s v="GMC-Renewal"/>
        <s v="GMC - Renewal, using Bajaj right now"/>
        <s v="GPA (Renewal)"/>
        <s v="GMC (Self)"/>
        <s v="GPA Renewal"/>
        <s v="GMC-Fresh"/>
        <s v="Policy closed with Magma HDI Final rate of 6.5L + GST with 2L SI. - The rate which we had was 6.7L + gst with 1.5L SI. - LOST"/>
        <s v="lost despite having exclusive mandate - We did not have the rates"/>
        <s v="Unqualified as there's no GPA Policy"/>
        <s v="GPA - Fresh"/>
        <s v="GMC - Fresh"/>
        <s v="GTL - Fresh"/>
        <s v="GMC (Renewal)"/>
        <s v="They were favouring us till a day back . But they got lower quotes as compared to us and decided to go ahead owing to the management's decision. they haven't yet disclosed the brokers and insurer's name . Following up for the same"/>
        <s v="GMC ren policy for 80 offshore crew emp"/>
        <s v="GMC - Renewal"/>
        <s v="GPA ren -"/>
        <s v="GMC ren - too late to quote"/>
        <s v="Parental policy ren - too late to quote"/>
        <s v="GTL Renewal"/>
        <s v="GMC Renewal(Mumbai branch)"/>
        <s v="GMC - Renewal, Phazcare is the existing broker"/>
        <s v="GMC"/>
        <s v="GTL - 3 times CTC"/>
        <s v="GMC - Fresh for 38 employees; 1+5; 5 Lakh cover. Client still not sure"/>
        <s v="40 employees"/>
        <s v="GMC - Renewal in September for 100. Management has decided to go with Marsh due to Global Mandate"/>
        <s v="Closed with incumbent Secure now"/>
        <s v="Liability"/>
        <s v="Parental"/>
        <s v="we were L1, still lost the account due to agent's good relation with the founder"/>
        <s v="parental GMC policy"/>
        <s v="GMC - Sept"/>
        <s v="GPA Fresh"/>
        <s v="GMC fresh"/>
        <s v="GMC (1+5)"/>
        <s v="Commercial Liability Policy"/>
        <s v="Fresh GMC - Tentative Value Google meets meeting done  Mtg. Status : Ahmedabad based account, Physical meeting pending"/>
        <s v="GMC - sept renewals Oriental ins 800 employees 1+3 policy"/>
        <s v="GMC (Renewal) Prudent  1+3  3L"/>
        <s v="GPA"/>
        <s v="GMC ren"/>
        <s v="They don't have GTL policy"/>
        <s v="GMC - Sept looking for parental cover also"/>
        <s v="Higher quote and wrong stakeholder assesment. No demo completed"/>
        <s v="ICICI quote was 3 L against 3.80 Claims. Our quote was 4 L"/>
        <s v="GTL (Fresh)"/>
        <s v="GMC - Chartered Hotels Hampi Pvt Ltd."/>
        <s v="GMC - Chartered Lucknow"/>
        <s v="GPA - Chartered Lucknow"/>
        <s v="Fire- Plant"/>
        <s v="Motor insurance"/>
        <s v="GMC (1+5)- Renewal"/>
        <s v="GMC-Fresh SI-5lacs RR-No capping Maternity-With-50k and without -both options"/>
        <s v="Client received a quote of 19 L from another insurer and closed with them"/>
        <s v="GMC (Renewal) - Insufficient Data"/>
        <s v="GMC (Renewal) Lost to SBI + Anand rathi due to relationship with team of Anand Rathi who was earlier with Mahindra (incumbent broker here)"/>
        <s v="GPA - sept"/>
        <s v="GPA (Renewal) - Client was not able to provide claims dump"/>
        <s v="WC"/>
        <s v="Renewal"/>
        <s v="CGL - Non EB - Client only using us for Quotes"/>
        <s v="Office Policy - Fresh"/>
        <s v="GTL - Fresh, sum assured 30 lakhs +"/>
        <s v="They don't have GPA"/>
        <s v="Contractual - GMC"/>
        <s v="GMC - Renewal with ICICI Lombard"/>
        <s v="Fresh GPA policy"/>
        <s v="As per the discussion with Mr.Bharadwaz, their management has decided to go ahead with the existing combination and hence they aren't looking out for new tie ups currently"/>
        <s v="closed with plum as they got a lower quote from icici"/>
        <s v="GPA - Contractual"/>
        <s v="WC Renewal"/>
        <s v="The client closed with Kenko as the client got very good benefits from Kenko."/>
        <s v="GMC 1500 employees 1+5 policy Sept 29th renewal"/>
        <s v="GMC - self  350 employees sept renewal 3 slabs 2lakh, 3 lakh and 5 lakh"/>
        <s v="GTL - Renewal"/>
        <s v="GMC - 1+5, Renewal"/>
        <s v="Renewed with incumbent (reliance). Data was not shared inspite of repeated follow ups"/>
        <s v="Emp Count 100+ Self policy fresh policy Meeting on Friday 12pm"/>
        <s v="Didnt get a chance to have a meeting with the client.  got the data 5 days before the renewal date.  Client went ahead with the incumbent, quoted 20L against our rate of 29L."/>
        <s v="Fresh top up"/>
        <s v="GTL ren"/>
        <s v="Client wanted competitive quotes from HDFC but we didn't have any"/>
        <s v="GMC - Sept 600 employees 1+3 policy graded suminsured"/>
        <s v="App only"/>
        <s v="Fresh"/>
        <s v="50% co pay for 1+3 Optional - Parental policy 5 lakhs - budget Interested in Tata AIG"/>
        <s v="GMC &amp; GPA"/>
        <s v="We received the data very late and couldn't get 1+5 quotes. There was an agent involved but we couldn't come to terms with him"/>
        <s v="Loop Health App"/>
        <s v="Client closed with ICICI as they haven't faced any issue from them and have been dealing with them for 10 years."/>
        <s v="GMC - 1+5 Policy"/>
        <s v="GTLI - Fresh"/>
        <s v="GMC - Renewal; HDFC ERGO"/>
        <s v="GMC - Renewal; 1+3; 5 lakh cover"/>
        <s v="GMC- renewal"/>
        <s v="GPA Renewal Emp Only 80 employees"/>
        <s v="GPA- Renewal"/>
        <s v="GTL (Renewal)"/>
        <s v="Our quotes are High. The client has lesser quotes from other Life Insurance companies."/>
        <s v="fresh policy 3L SI Room Rent - 1% 2% &amp; 2%4% No Maternity"/>
        <s v="GMC (1+5)-Renewal"/>
        <s v="GMC 8th Sept"/>
        <s v="GMC - Renewal, 1+5 Policy, Star Health"/>
        <s v="GTL"/>
        <s v="GPA - 3000 employees July End renewal"/>
        <s v="GMC - 3000 employees - 1+3 Policy. Would want to add 2 more to this"/>
        <s v="Wellness Programme - Truworth - no response from Jayaprakash"/>
        <s v="GMC (1+3)- Renewal"/>
        <s v="OJAS Programme - Wellness Opp"/>
        <s v="Parental GMC"/>
        <s v="GMC ren (1+3)"/>
        <s v="GMC - family floater 1500"/>
        <s v="."/>
        <s v="GMC - 1+3 policy  Fresh"/>
        <s v="GMC - Renewal - September"/>
        <s v="Client not responding  Wanted updated claims mis and summary"/>
        <s v="GMC - Renewal; for 10000 employees other details will share only after priority list shortlisting."/>
        <s v="Holtec Pune GTL"/>
        <s v="Fresh - GMC policy"/>
        <s v="Still client is under budget discussions"/>
        <s v="Parental - Fresh"/>
        <s v="Cyber insur"/>
        <s v="1+3"/>
        <s v="banglore based 46 count september renewal  WE WERE NOT ABLE TO PROVIDE 100%COVERAGE ON AYUSH TREATMENT THAT IS THE REASON CUSTOMER WENT WITH INCUMBENT AS THEY WERE PROVIDING WITH SOME INSURANCE COMPANY"/>
        <s v="4. GMC B. VVF Limited - GMC - Sept - 3.75 Lakhs Pre - Employees - 97 employees - 227 Lives"/>
        <s v="C. GMC  VVF India - - GMC - Sept - 80 Lakhs Pre -"/>
        <s v="Holtec Dahej GTL"/>
        <s v="Holtec Dahej GPA"/>
        <s v="Holtec Pune GPA"/>
        <s v="GMC (1+3)-Renewal"/>
        <s v="GPA-Renewal"/>
        <s v="The client wanted to create a separate policy for Syntex group employees but did not get approval from the Group CEO and CFO of Welspun group for the same."/>
        <s v="67 Employees  20L Sum Insured GTL (Renewal) They did not have a policy copy for renewal, ICICI offered them a fresh quote"/>
        <s v="GMC - Renewal; 1+3 policy"/>
        <s v="GMC - Renewal; 1+3 with New India."/>
        <s v="GPA - Renewal; 7 lakhs and 10 Lakhs cover"/>
        <s v="We had excellent quotes but the client wanted to close with Bajaj. Our bajaj quote was 1 Lakh higher than what they had received"/>
        <s v="Client added this set of employees in a different entity. this policy data is to be disqualified."/>
        <s v="Our quotes were high."/>
        <s v="Noida Based"/>
        <s v="Not ready for a meeting and wants quotes directly"/>
        <s v="Non-EB (Renewal)"/>
        <s v="Fresh Case - still not any go-ahead from Mangement. Still needs time"/>
        <s v="GMC Renewal - Not ready to share the base Policy. Happy with New india and Allianz"/>
        <s v="CD Account"/>
        <s v="150 emps"/>
        <s v="200 emps"/>
        <s v="GMC - Fresh Policy"/>
        <s v="Navin Panjwani Taken Demo"/>
        <s v="Parental Policy"/>
        <s v="Non-EB"/>
        <s v="Lost bcz other vendor provided a difference of 30K in the quote"/>
        <s v="GMC (1+3)"/>
        <s v="GMC (1+1)-Renewal"/>
        <s v="GMC (employee only) Client gone cold"/>
        <s v="Top Up"/>
        <s v="GMC ren (1+1+3+2)"/>
        <s v="500+ emps"/>
        <s v="Travel"/>
        <s v="GTLI"/>
        <s v="GMC 1+3 340 employees"/>
        <s v="GMC ren (1+3) - they want to continue with CARE (DIrect)"/>
        <s v="GPA  Public liability Sept"/>
        <s v="The client wanted to create a separate policy for 5 Paisa employees but did not get approval from Group CEO and CFO for the same."/>
        <s v="The client used us just for quote comparisons."/>
        <s v="~20 employees No immediate requirement."/>
        <s v="Fresh- on hold"/>
        <s v="GMC - Renewal; 1+3 policy;"/>
        <s v="Got the quote of 30K"/>
        <s v="GPA for 3 companies"/>
        <s v="Fire Policy"/>
        <s v="GMC ren for Omnipresent"/>
        <s v="GTL - Fresh global validity. Have budget for this."/>
        <s v="GMC ren for 1000 emp"/>
        <s v="GPA - Renewal; Global validity"/>
        <s v="GMC - Renewal; Want to upgrade from Employee only to at least 1+3 if not 1+5;"/>
        <s v="GMC - Employee only renewal"/>
        <s v="WC ren"/>
        <s v="Fire Insurance"/>
        <s v="Asset Insurance Policy"/>
        <s v="Public Liability Insurance"/>
        <s v="GMC (self)-Fresh"/>
        <s v="Boiler"/>
        <s v="Fresh GTLI"/>
        <s v="GMC - renewal, 1+5, 10 lakh cover. Want day 1 cover for parents"/>
        <s v="Closed with incumbent due to higher quote JB BODA with ICICI"/>
        <s v="Closed due to higher quote with the incumbent - JB BODA with ICICI"/>
        <s v="WC (Renewal)"/>
        <s v="Loop App"/>
        <s v="GMC - 1+3, 5 lakh"/>
        <s v="GMC - Renewal dates he will mention over call, but would like to know about product completely."/>
        <s v="GMC - Renewal in September"/>
        <s v="GMC- fresh -1+3"/>
        <s v="GMC Policy"/>
        <s v="Marine Policy"/>
        <s v="Owner Mr. Suresh is non respionsive since a long time"/>
        <s v="GTLI Renewal"/>
        <s v="GMC ( Fresh Policy )"/>
        <s v="Said they have a owner connect with Onsurity - will go ahead with them only Also there is a difference of 45 thousand between us and onsurity . we have a higher quote.  Onsurity is on a lower side even by providing maternity cover, whereas we havent given maternity cover Onsurity is also giving monthly payment option - Deal Lost"/>
        <s v="new india -insurance comapny tpa-mediassist 1+5"/>
        <s v="GPA - Fresh - Client still Unsure"/>
        <s v="Going wit their Existing Broker (as he is X-emp) and management decided to not change"/>
        <s v="GMC - Fresh - Client Still not sure"/>
        <s v="fresh GTL"/>
        <s v="The client used us for quote comparison purposes."/>
        <s v="Business ins, cyber insurance, professional indemnity insurance etc."/>
        <s v="100 employees in this group co looking for 1+3 Indian garage - Group co name Fresh Requirement"/>
        <s v="Renewal is in the month of Aug"/>
        <s v="D &amp; O Policy"/>
        <s v="40 employees july 31st Edelwise Broker - pazzcare - since 1 year Mr stevan - Decision maker 1+3 3 lakhs - SI"/>
        <s v="GMC- Renewal, August. Marsh is the current broker"/>
        <s v="Lost due to higher quote"/>
        <s v="400 emps - Self only policy, 2L coverage - no quotes"/>
        <s v="OPD - Aditya Birla"/>
        <s v="GPA - 24th AUg"/>
        <s v="GMC - Parental policy"/>
        <s v="Retail policy / -to be converted to a group policy"/>
        <s v="GMC  Renewal - 24th Aug 1+3 policy 100 + employees covid policy as well"/>
        <s v="GMC Renewal - follow up for data on 10th Aug"/>
        <s v="GMC (Policy)"/>
        <s v="Parental Policy (Renewal)"/>
        <s v="GPA- 5 lakhs"/>
        <s v="GPA-Essae GEARS"/>
        <s v="GMC- Essae GEARS"/>
        <s v="GPA- Essae DIGITRONICS"/>
        <s v="GMC - 200 employees, looking for 1 + 1 policy August renewal"/>
        <s v="GMC - 5 lakh CD balance"/>
        <s v="GMC- Essae DIGITRONICS"/>
        <s v="24 lakh is L1 quote recieved from other broker"/>
        <s v="Too late for initiating the discussion."/>
        <s v="GMC 17th aug.... 3 lakhs 5 laks - 1+3. 1+5 380 instrumess - relicare good Experience so far since 1 year. with current broker.."/>
        <s v="1+3  Max Bupa"/>
        <s v="He will talk to management and confirm the participation. they have gone aehad with another"/>
        <s v="Special Thanks to Chetan, Vikas &amp; Sonal for all the Hard work towards closing this in the Absence of Naveen Kumar."/>
        <s v="GPA-Renewal - Plant 1"/>
        <s v="GMC-Fresh. They went ahead with plum two weeks back"/>
        <s v="The client has closed with ICICI Lombard in 28L, where our final price was 28.5L."/>
        <s v="No response from CEO since a very long time"/>
        <s v="for 60 emps"/>
        <s v="No budget"/>
        <s v="Kenko + Policy bazaar. No competitive quotes available with us"/>
        <s v="GTLI Fresh"/>
        <s v="GMC - Renewal in September; 1+3; 500 employees"/>
        <s v="Client had a rate of 1.90L + GST from her vendor.(Onsurity) - Lost due to pricing"/>
        <s v="GMC  august end - employee - 40 1+3 policy bazar icici lombard"/>
        <s v="GPA -Aug 31st"/>
        <s v="Marking it Unqualified as client became unresponsive - Even the demo did not happen for this account"/>
        <s v="Burglary Policy"/>
        <s v="Electronic Equipment Insurance"/>
        <s v="GMC (Renewal)- self"/>
        <s v="Fire &amp; Property insurance - Data was not shared by them as we were a bit late to approach them for Fire &amp; Property Insurance"/>
        <s v="CD"/>
        <s v="Fire Policy + EQ + STFI + Terrorism"/>
        <s v="170 1+3 bajaj via - 2 years pain point - no single point of contact Employees does not aware of policy related info and No digital app"/>
        <s v="on Hold for 1 month"/>
        <s v="Fresh - 6 employees&amp; lives"/>
        <s v="GPA - Policy already renewed in March"/>
        <s v="The client wanted to create a separate policy for IIFL Wealth employees but did not get approval from Group CEO and CFO for the same."/>
        <s v="The client has closed with Go Digit Insurance company and Prudent Insurance Broker. They closed at 23.5 L whereas our price was 28.5L."/>
        <s v="GTL ren  Discussed with Pranaav - Marking as unqualified."/>
        <s v="GMC (Self) Fresh Requirement 40 Employees Loc: Rajkot"/>
        <s v="GMC. No quotes received"/>
        <s v="Face to Face meeting in Andheri office for GMC policy for 100 people, employee only"/>
        <s v="GTL Fresh Policy. No go ahead from the management yet"/>
        <s v="GMC - Fresh policy, have 70 - 80% physically challenged people in the company.  Details regarding the disability  are not shared with us for procuring the quotes (disability certificate , reparable or beyond repair )"/>
        <s v="GMC Policy."/>
        <s v="client don't have GPA GTL policy"/>
        <s v="Strong relation with the incumbent"/>
        <s v="GMC (1+3)- Renewal Niva Bupa tricked them into buying 1+5 policy where parents were given retail policies"/>
        <s v="client stopped responding"/>
        <s v="GTL -17th Aug Renewal"/>
        <s v="Our lowest quote was 6.5 Lakhs. They closed on with Go-Digit for 5.10 Lakhs"/>
        <s v="They have renewal in September although they have decided to not change the broker and she is only handling the insurance and she is on leave asked me to connect on zoom on Tuesday convinced her for one demo call so we can show her what loop does differently"/>
        <s v="Going ahead with Marsh broker for 10 years"/>
        <s v="F2F meeting done 1 more meeting with descion makers aligned for this week"/>
        <s v="The management has decided to continue with the incumbent broker this year."/>
        <s v="Above company has taken multiple quotes and has ghosted us thrice. So I have unqualified them accordingly"/>
        <s v="The client used us just for quote comparison."/>
        <s v="GMC - current Broker (Global) has been servicing the client from last 8 years and have personal connect(family friend) with owner."/>
        <s v="Final decision on 12th August  Marsh and Aditya Birla also participating"/>
        <s v="NIVA BUPA"/>
        <s v="The customer is not happy with the current broker as they have been struggling with the claims and hence customer is looking for a change.  They have liked Loop's offering and would like to take this forward."/>
        <s v="GMC (Renewal) ICICI Policy"/>
        <s v="Lost"/>
        <s v="GMC  Family cover 1+5 Current quotes higher than their budget"/>
        <s v="Not going for GMC as of now . Instead are thinking for app only proposal"/>
        <s v="No response from Client, based in Kota, Rajasthan"/>
        <s v="GMC (Renewal) - did not get revised quotes"/>
        <s v="GPA (Renewal) - did not get revised quotes"/>
        <s v="Workers Policy"/>
        <s v="Closed with IFFCO TOKIO"/>
        <s v="GPA -Fresh"/>
        <s v="GMC - Fresh; Looking at Policy Bazar"/>
        <s v="We were L3 They went ahead with Incumbent  (without broker)"/>
        <s v="Lost to incumbent HDFC Life(Alliance) as they were L1 and we were L3"/>
        <s v="We had only one quote as the data was shared late, their director didn't want to work with an intermediary and preferred to deal directly with the insurer"/>
        <s v="GMC - they had a 70 - 80 lakh claim last year so they got the quotes of 1.15 cr and 45 - 46 lakh. Would like to know about us."/>
        <s v="Subsidiary company of Coreflex"/>
        <s v="Loop membership"/>
        <s v="GPA - Lost to Plum as they were providing quotes for GTL as well with employee size of 64."/>
        <s v="EDLI Policy and we dont deal in EDLI Policies,(Updated by Siddharth Angolkar)"/>
        <s v="Director closed with his relative"/>
        <s v="GMC- renewal Lost to Plum as they were providing quotes for GTL as well with employee size of 64."/>
        <s v="Lost to ICICI - .. Direct policy taken at 8.25L"/>
        <s v="GMC - Renewal but does not know details for now"/>
        <s v="GMC - Lost to Care at 19.5 L new proposed options. our quote was 23.55L + taxes"/>
        <s v="Closed GPA for 186 employees with Iffco Tokio"/>
        <s v="GMC Aug renewal"/>
        <s v="GMC (1+3)- Fresh"/>
        <s v="GMC renewal(Went with their incumbent broker and TATA AIG as they were L1)"/>
        <s v="client not ready to share the data"/>
        <s v="GMC policy - They have now inhouse Broker to take care of their policies"/>
        <s v="Demo taken by Sonal"/>
        <s v="GPA-Good relationship with existing vendor"/>
        <s v="GMC- Good relationship with existing vendor"/>
        <s v="Parental (Fresh)"/>
        <s v="GMC - Fresh; Employee only"/>
        <s v="Already Renewed"/>
        <s v="App Benefits"/>
        <s v="Not looking for it as of now"/>
        <s v="GPA ren - With Oriental"/>
        <s v="Parental policy ren - With Oriental"/>
        <s v="GMC ren - Gone ahead with Oriental"/>
        <s v="Client wanted quote from PSU , we had quote from Iffco Tokio."/>
        <s v="GTL (Renewal) client refused to share covid status for GTL"/>
        <s v="GMC -Renewal - opp handed over post expiring"/>
        <s v="GPA-policy expired - opp handed over post expiring"/>
        <s v="New policy"/>
        <s v="GMC- Fresh SI- 2lacs and 5 lacs Maternity-50k RR- 2-4% Ambulance-2k"/>
        <s v="In-Person meeting"/>
        <s v="WC - Fresh"/>
        <s v="SI- 3lacs and 2 lacs Maternity-50k Basic policy  hrd@baidynath.net.in"/>
        <s v="SI- Graded Maternity- No RR-1-2% Ambulance- 1k Basic Coverages."/>
        <s v="GMC ren - Kept on Hold"/>
        <s v="GPA fresh - Kept on Hold"/>
        <s v="Not looking on investing on GMC and GPA"/>
        <s v="Not looking at investing on GMC"/>
        <s v="GPA-Fresh"/>
        <s v="GMC- Renewal July End"/>
        <s v="Employees:103 Renewal: July Policy Type 1+3 Policy From: HDFC Ergo SI: 3&amp;4 Lack Email: hr@karmahealthcare.com POC: Samba Pratim"/>
        <s v="GMC (Renewal) 1+3 Tata AIG Ideal Brokers Price sensitive  129 emp 258 Lives High Claim Ratio"/>
        <s v="Top-up (Renewal)"/>
        <s v="Parental (Renewal)"/>
        <s v="Both 1+3 &amp; Standalone Parental Policy"/>
        <s v="Going with their Existing 3 Brokers only"/>
        <s v="GPA - Renewal; 2 lakhs cover flat;"/>
        <s v="GMC - Renewal; cover of 2, 3 and 5 lakhs Rest details will share along with data."/>
        <s v="GTL - Renewal; 2 lakhs flat cover"/>
        <s v="Parental top up for 20 employees"/>
        <s v="GMC - need to meet in person for more details"/>
        <s v="Incumbent provided them an expiring premium quote and also they wanted us to provide a fresh policy for a renewal"/>
        <s v="GPA New"/>
        <s v="ICP Reject"/>
        <s v="Demo Scheduled for Saturday"/>
        <s v="GMC ren."/>
        <s v="gmc -fresh"/>
        <s v="Renewal in July. Decision done from Calcutta."/>
        <s v="GMC - Fresh; 1+3 policy for 110 employees."/>
        <s v="Fresh Policy for 15 emp. tanvi has been non responsive for a long time"/>
        <s v="Parental Policy- gmc"/>
        <s v="GMC - Renewal, 3 lakhs and 4 lakhs cover, employee only"/>
        <s v="Covid policy"/>
        <s v="Risk Cover"/>
        <s v="Fire &amp; Burglary"/>
        <s v="Property"/>
        <s v="GMC - Fresh, 1+3 Policy"/>
        <s v="Errors and Omissions Insurance - Policy"/>
        <s v="Machintel Media - GPA Ren"/>
        <s v="Machintel Media - GMC ren"/>
        <s v="Nathan Ark Software - GPA Ren"/>
        <s v="We have lost the deal. Please refer to the below details  Broker chosen by them : Idea Insurance Insurer chosen by them : Manipal Cigna Price at which they closed : 9,18,000 + GST"/>
        <s v="Fresh GPA"/>
        <s v="We had a price of 47L + gst whereas client had a price of 26.50L+GST."/>
        <s v="Client Unresponsive"/>
        <s v="GMC-fresh with 1+5 coverage"/>
        <s v="GMC/GPA"/>
        <s v="The client has used us for the quotes."/>
        <s v="They are closing directly with ICICI"/>
        <s v="Nathan Ark Software - GMC Ren"/>
        <s v="GPA - July 31st"/>
        <s v="Machintel Systems P. L. - GPA ren"/>
        <s v="Machintel Systems P. L. - GMC Renewal"/>
        <s v="GMC Renewal July, call him on 8 June for timing conformation."/>
        <s v="GMC - 25th July 500 employees self 1+5 stenhouse oriental tpa - mediassist adminstrative process is a pain point"/>
        <s v="Spoke to Akkshhey - Still collating data. Also unsure what the renewal date is. Hence unqualified."/>
        <s v="GTL (Renewal + Fresh) Current Ins: ICICI Current Broker: &quot;Apna Broker&quot;  270 (workers): Renewal 330 (staff) : Fresh 20L SI F2F Meeting in Pirangut on 15th July"/>
        <s v="GTL ren for 5000 emp - partially - not enough time to get GTL quotes, will wait for the data in case he sends"/>
        <s v="GMC Renewal - unqualified on technical by client"/>
        <s v="min participation required 100 employees, currently have 66"/>
        <s v="Customer going with Marsh. GMC + GPA + Parental policy"/>
        <s v="GMC Renewal - No follow up for data by AE"/>
        <s v="GPA Closed today"/>
        <s v="GMC (1+3) - data not shared"/>
        <s v="GTLI Renewal - already done"/>
        <s v="GPA - FRESH Gmc already renewed on May"/>
        <s v="GMC New"/>
        <s v="Parental policy ren - Mandate for Marsh"/>
        <s v="GMC ren - International Mandate for Marsh"/>
        <s v="They have 1+3 policy but want to offer something better to the employees this time (1+5)"/>
        <s v="GPA (Renewal)- Too close to renewal date"/>
        <s v="GMC (1+3)- Renewal - too close to renewal date"/>
        <s v="top up ren policy - no opp currently"/>
        <s v="GPA ren - no GPA opp currently"/>
        <s v="They have renewed with the same broker"/>
        <s v="closed at 25000"/>
        <s v="Head office is in Delhi connect in June"/>
        <s v="GMC July Renewal"/>
        <s v="Loop Membership [Loop Care etc.]"/>
        <s v="GMC-fresh 1+3 SI- 2lacs and 3lacs Maternity- no RR- 1%-2% Ambulance- 1k"/>
        <s v="Lost to Plum, our quotes were higher than Plum"/>
        <s v="72 employees SI- 2lacs maternity- no RR- 2-4% Ambulance-1k dental- cover"/>
        <s v="SI-2lacs RR-1-2% Maternity- 50k Ambulance- 2k TPA should have good network of hospital in chennai"/>
        <s v="GMC -Renewal"/>
        <s v="SI- 5 lacs/ 3 lacs maternity benefits- No RR- 1-2% Ambulance- 1k Pre-post-30- 60 days PED- Cover No Waiting- Period wants to close it before 31st march Location - Jalgaon(M.P)"/>
        <s v="SI- 5 Lacs"/>
        <s v="GMC 200 employees 1+3"/>
        <s v="They went ahead with their current insurance partners"/>
        <s v="Marsh had better rates"/>
        <s v="For 66 people"/>
        <s v="The client has personal relationship with New India and has been their direct insurer for the past 15 years"/>
        <s v="Non EB - Data Security policy"/>
        <s v="GMC (Fresh) Gujarat Plant)"/>
        <s v="GMC - 31st july Ifco Tokio 350+ employees Group co's - 2"/>
        <s v="GMC - Chennai Plant"/>
        <s v="GMC - Pithampura"/>
        <s v="GMC (1+5)-Renewal - Renewal on 21st, will share quotes but unlikely to close since current GMC is with banking channel - SBI"/>
        <s v="GMC Renewal -"/>
        <s v="GMC (Head office) Renewal"/>
        <s v="Fire protection policy"/>
        <s v="fresh policy or 1000 employee"/>
        <s v="GMC - offpayroll"/>
        <s v="GMC Renewal (renewal date tentative)"/>
        <s v="The client has a very strong relationship with Oriental Insurance and Marsh Broker. They'll not change."/>
        <s v="Sometime in July-Got to find out exact date and currently with SecureNow"/>
        <s v="GMC (1+3)- Renewal- 850 employees"/>
        <s v="Sales Turnover Policy"/>
        <s v="Fresh- They want general estimate"/>
        <s v="Burglary"/>
        <s v="Fire"/>
        <s v="Client said we are not shortlisted as a broker"/>
        <s v="GTL for All the employees"/>
        <s v="WC Policy for employees"/>
        <s v="WC Policy for contractual employees"/>
        <s v="GTL - Fresh policy"/>
        <s v="GMC policy - Fresh for around 100 employees."/>
        <s v="GPA - Discussion"/>
        <s v="GTL - Discussion"/>
        <s v="GMC - Renewal; Employee only 2 lakhs sum insured policy; Sister company"/>
        <s v="GPA - Renewal Sister company"/>
        <s v="GPA - Renewal Load controls"/>
        <s v="GMC - Renewal; Employee only 2 lakhs sum insured policy; Load controls"/>
        <s v="Cannot get through"/>
        <s v="fresh parental policy"/>
        <s v="Too late to quote"/>
        <s v="Parents - Too late to quote"/>
        <s v="parents policy"/>
        <s v="GPA - Renewal in September"/>
        <s v="They have been taking longer than expected time to get back with the approval. When contacted HR doesnt have any logical reason for the delay."/>
        <s v="GMC-FRESH Si- 3lacs and 5 lacs Maternity-No RR- 2%-4% Ambulance-2k Client has not been responsive for a long time . HR doesnt answer the call nor has she replied back over the shared proposal."/>
        <s v="GPA - Staff"/>
        <s v="GPA - Workmen"/>
        <s v="WC for workmen"/>
        <s v="GTL - Wrong Opp created by Tulika They dont have a GTL Policy"/>
        <s v="GMC  with parental policy (1+5 )"/>
        <s v="1+5"/>
        <s v="GPA (Fresh)"/>
        <s v="GTL policy"/>
        <s v="GMC -1+3 (Renewal)"/>
        <s v="GTL (Renewal) - Client got a quote at 1.1 per mile"/>
        <s v="GPA- Renewal- Plant 2"/>
        <s v="Oriental was L1"/>
        <s v="Edelwiess has provided a quote of 1.10"/>
        <s v="The decision-maker has a personal relation with an insurer and will go ahead with them"/>
        <s v="GMC  Try next year for participation"/>
        <s v="Won"/>
        <s v="GMC:   1.17L L1  our quote was 1.38L we were also not able to provide Covid Top Up as its a Care Insurance only product and who was the incumbent here."/>
        <s v="client changed from 1+5 to 1+3 and 3LSI - client is too confused, will qualify this back if there is any revert"/>
        <s v="Referred by Itika"/>
        <s v="Company has put the policy on hold and are not looking at renewing this year"/>
        <s v="Parental Fresh"/>
        <s v="meeting _ 31st May"/>
        <s v="In-house broker"/>
        <s v="GPA(Renewal)"/>
        <s v="No quotes"/>
        <s v="Parental - Closing with Marsh only this year"/>
        <s v="GMC - Closing with Marsh only this year"/>
        <s v="Loop care"/>
        <s v="Lost to Agent/Banking channel - Director's reference"/>
        <s v="1+5 policy parental policy"/>
        <s v="Self only policy"/>
        <s v="Motor Fleet Policy"/>
        <s v="L1 is 38 lakh from ifco and bajaj from insurance manager we are at 44 lakh"/>
        <s v="Office Asset"/>
        <s v="HR not ready to share the data"/>
        <s v="GPA Quotes"/>
        <s v="Got to give the best quotes for both GMC &amp; GPA"/>
        <s v="contractual fresh GMC"/>
        <s v="Meet with Dr.Sunil"/>
        <s v="New india broker orient capital 1 year icici lombard in 2020"/>
        <s v="sidd"/>
        <s v="No response"/>
        <s v="GTL for 50 emp. 2 time of Ctc.. Fresh. Too less employees fot getting the quote"/>
        <s v="No revert from the client"/>
        <s v="GMC for 51 lives . Pattern 1+3 &amp; 1+5. Looking to start by feb. Management has put the proposal on hold owing to internal financial crunches"/>
        <s v="No response from the client"/>
        <s v="No requirement and no go ahead from the management since a long time"/>
        <s v="GMC-Renewal -1st July 165 employees 1+5"/>
        <s v="gmc-fresh SI- 1lac Maternity-No RR-1-2% Ambulance-1k"/>
        <s v="GPA - July - with incumbent"/>
        <s v="Parental- client stopped responding"/>
        <s v="Vcomission  Also have a sister firm BVC Services"/>
        <s v="GTL - Group co 2"/>
        <s v="WC Policy"/>
        <s v="Siddharth contact  reference from Indovance"/>
        <s v="GTL - group co 1"/>
        <s v="Covid insurance. Data Awaited."/>
        <s v="Proposal Email Sent. Data Awaited."/>
        <s v="For off roll emps."/>
        <s v="GMC - Sandeep"/>
        <s v="did not fit the broker empanelment"/>
        <s v="Individual pol"/>
        <s v="GMC - Renewal in July"/>
        <s v="Fresh - within month they finalize self policy SI - 3,00,000"/>
        <s v="Lost to incumbent. We were late in submitting the quotes. Although we were less 50K"/>
        <s v="Fresh GPA requirement for emp - Soumen's case. Customer not responding"/>
        <s v="Parental - GMC"/>
        <s v="Just Employee Benefits: Their Management is not intersted for now in benefits"/>
        <s v="aventri - parents"/>
        <s v="aumni - parents"/>
        <s v="E and O"/>
        <s v="D and O - Director and Officers Liab"/>
        <s v="CGL - Commercial General Liab"/>
        <s v="Unqualifed - NO GTL in place and no requirement"/>
        <s v="GPA - Working with Allianz Brokers and have connect with Leadership and sign with a new name every year"/>
        <s v="GMC - Working with Allianz Brokers and have connect with Leadership and sign with a new name every year"/>
        <s v="GTL ren. With Marsh for more than 15 years. Global Mandate"/>
        <s v="Loop App &amp; offerings required"/>
        <s v="They have decided to go with their current broker."/>
        <s v="They are just looking for one another quote . Not working . unqualified"/>
        <s v="GMC 1+5 policy"/>
        <s v="GMC(1+3)- remaining 2000 employees"/>
        <s v="GMC- Renewal  (1+3)- 200 staff"/>
        <s v="GMC- Renewal- 2000 students"/>
        <s v="EAR - Project 2"/>
        <s v="EAR - Project 1"/>
        <s v="The agent is involved for the last 8 years. The client won't change the same."/>
        <s v="fresh policy, ref from MIT"/>
        <s v="1+5 policy thru Aon brokers. 40% co-pay for parents. Policy placed with Iffco Tokio. 1000 members. Renewal in Jul. Have a global mandate. Liked the proposition but being a global mandate, they would have to make this work thru Aon only."/>
        <s v="GTL for below 4.2 lakhs salaried employees"/>
        <s v="D&amp;O"/>
        <s v="GMC - 600 lives, 160 employees"/>
        <s v="PI"/>
        <s v="Does not seem keen on actively underatnsding loop benefits rushed through the call and disconnected"/>
        <s v="Demo Taken by Tongay"/>
        <s v="The client is based out of Delhi and needs a physical presence."/>
        <s v="GPA (Renewal)-client went cold"/>
        <s v="Client reluctant to provide data"/>
        <s v="GTL - for above 4.2 lakh salaried employees"/>
        <s v="Client has an insurance broking wing of its own company and would not be interested."/>
        <s v="Client already taken policy"/>
        <s v="GPA Renwal"/>
        <s v="Parental Renewal"/>
        <s v="No plans to move from existing vendor this year. try again next year"/>
      </sharedItems>
    </cacheField>
    <cacheField name="lead_id" numFmtId="0">
      <sharedItems/>
    </cacheField>
    <cacheField name="lead_name" numFmtId="0">
      <sharedItems/>
    </cacheField>
    <cacheField name="Opp created_by_name (SDR)" numFmtId="0">
      <sharedItems count="53">
        <s v="Nilesh Dhanani"/>
        <s v="Namrata Aurora"/>
        <s v="Shreya Solanki"/>
        <s v="Daya Gowda"/>
        <s v="Gauri Jori"/>
        <s v="Sanket Kulkarni"/>
        <s v="Sarvesh Pawar"/>
        <s v="Bharti Bankey"/>
        <s v="Satyajit Chati"/>
        <s v="Trupti Suryavanshi"/>
        <s v="Nikhil Ahuja"/>
        <s v="Pranav Kenjale"/>
        <s v="Kashif Ahmad"/>
        <s v="Shreenath Bhat"/>
        <s v="Kanchan Kothari"/>
        <s v="Bhairavi Jog"/>
        <s v="Pallab Gupta"/>
        <s v="Aishwarya Nyayadhish"/>
        <s v="Daniel Patra"/>
        <s v="Prateek Wadhwa"/>
        <s v="Harmanjit Singh"/>
        <s v="Aditya Binani"/>
        <s v="Vikas Raj"/>
        <s v="Vinoth Mohan"/>
        <s v="Tulika Chakra"/>
        <s v="Kaushlya Bhavsar"/>
        <s v="Hardik Panchal"/>
        <s v="Prajakta Sahastrabudhe"/>
        <s v="Gauri Munge"/>
        <s v="Ankita Pingale"/>
        <s v="Pooja Gawas"/>
        <s v="Anjali Joshi"/>
        <s v="Mayur Gadiyar"/>
        <s v="Tejas Kulkarni"/>
        <s v="Satyam Tiwari"/>
        <s v="Sreenivas Hatti"/>
        <s v="Vrushali Kummar"/>
        <s v="Moziez Chamadia"/>
        <s v="Naveen Kumar"/>
        <s v="Pranaav Marathe"/>
        <s v="Sameer Iftekhari"/>
        <s v="Vishnu Veeramani"/>
        <s v="Omkar Ghate"/>
        <s v="Manish Balpande"/>
        <s v="Rohit Ashtaputre"/>
        <s v="Nitin Bhavsar"/>
        <s v="siddharth tongay"/>
        <s v="Aditi Deodhe"/>
        <s v="Arsalan Khan"/>
        <s v="Rakesh Zadage"/>
        <s v="Siddhartha Khatua"/>
        <s v="Aishwarya Kumthekar"/>
        <s v="Sagarneel Bhattacharya"/>
      </sharedItems>
    </cacheField>
    <cacheField name="updated_by" numFmtId="0">
      <sharedItems/>
    </cacheField>
    <cacheField name="updated_by_name" numFmtId="0">
      <sharedItems/>
    </cacheField>
    <cacheField name="date_created" numFmtId="0">
      <sharedItems count="1717">
        <s v="2022-08-02 07:18:28.645000+00:00"/>
        <s v="2022-08-26 05:54:12.747000+00:00"/>
        <s v="2022-06-27 12:12:04.985000+00:00"/>
        <s v="2022-08-03 11:55:48.056000+00:00"/>
        <s v="2022-08-19 07:46:50.584000+00:00"/>
        <s v="2022-08-10 07:35:48.856000+00:00"/>
        <s v="2022-09-22 07:57:51.603000+00:00"/>
        <s v="2022-08-04 09:34:30.643000+00:00"/>
        <s v="2022-08-18 08:47:42.635000+00:00"/>
        <s v="2022-08-18 11:34:24.432000+00:00"/>
        <s v="2022-07-04 05:56:00.231000+00:00"/>
        <s v="2022-03-11 08:02:25.059000+00:00"/>
        <s v="2022-09-22 05:49:24.109000+00:00"/>
        <s v="2022-09-05 07:16:05.883000+00:00"/>
        <s v="2022-09-22 06:18:47.989000+00:00"/>
        <s v="2022-08-16 05:29:09.091000+00:00"/>
        <s v="2022-08-19 11:46:13.741000+00:00"/>
        <s v="2022-09-19 07:29:25.849000+00:00"/>
        <s v="2022-08-16 05:28:45.006000+00:00"/>
        <s v="2022-07-21 06:58:31.835000+00:00"/>
        <s v="2022-09-21 05:59:55.329000+00:00"/>
        <s v="2022-07-25 11:41:20.811000+00:00"/>
        <s v="2022-06-10 10:44:13.558000+00:00"/>
        <s v="2022-09-26 12:25:20.253000+00:00"/>
        <s v="2022-05-13 11:12:52.580000+00:00"/>
        <s v="2022-09-05 06:36:42.485000+00:00"/>
        <s v="2022-07-18 12:16:00.430000+00:00"/>
        <s v="2022-09-13 09:16:28.783000+00:00"/>
        <s v="2022-05-13 11:11:37.332000+00:00"/>
        <s v="2022-08-04 11:53:14.817000+00:00"/>
        <s v="2022-08-26 06:27:34.861000+00:00"/>
        <s v="2022-07-22 12:28:55.587000+00:00"/>
        <s v="2022-07-22 12:28:13.872000+00:00"/>
        <s v="2022-08-19 10:35:25.075000+00:00"/>
        <s v="2022-02-08 11:48:51.841000+00:00"/>
        <s v="2022-08-19 10:38:12.346000+00:00"/>
        <s v="2022-09-15 11:32:02.984000+00:00"/>
        <s v="2022-06-22 06:16:38.294000+00:00"/>
        <s v="2022-06-02 11:15:08.239000+00:00"/>
        <s v="2022-06-10 11:04:57.223000+00:00"/>
        <s v="2022-07-28 06:17:04.195000+00:00"/>
        <s v="2022-09-23 06:51:18.938000+00:00"/>
        <s v="2022-08-10 10:14:12.971000+00:00"/>
        <s v="2022-08-23 09:00:22.807000+00:00"/>
        <s v="2022-09-23 06:52:02.988000+00:00"/>
        <s v="2022-06-08 09:33:50.972000+00:00"/>
        <s v="2022-06-08 09:33:26.180000+00:00"/>
        <s v="2022-06-08 09:34:17.271000+00:00"/>
        <s v="2022-09-21 10:48:59.349000+00:00"/>
        <s v="2022-09-01 06:26:50.907000+00:00"/>
        <s v="2022-08-30 12:55:04.097000+00:00"/>
        <s v="2022-08-18 11:36:04.463000+00:00"/>
        <s v="2022-06-27 11:12:45.449000+00:00"/>
        <s v="2022-08-18 09:16:30.541000+00:00"/>
        <s v="2022-08-01 06:24:03.520000+00:00"/>
        <s v="2022-08-01 06:24:41.798000+00:00"/>
        <s v="2022-07-04 11:48:17.796000+00:00"/>
        <s v="2022-07-04 11:47:41.163000+00:00"/>
        <s v="2022-07-04 11:50:06.891000+00:00"/>
        <s v="2022-08-19 10:38:39.945000+00:00"/>
        <s v="2022-09-15 05:52:42.735000+00:00"/>
        <s v="2022-09-23 10:42:17.046000+00:00"/>
        <s v="2022-07-18 11:30:46.676000+00:00"/>
        <s v="2022-09-12 06:34:46.694000+00:00"/>
        <s v="2022-07-05 12:40:56.166000+00:00"/>
        <s v="2022-08-24 06:36:15.325000+00:00"/>
        <s v="2022-08-23 07:18:35.425000+00:00"/>
        <s v="2022-08-23 07:17:47.029000+00:00"/>
        <s v="2022-08-23 07:18:08.157000+00:00"/>
        <s v="2022-05-27 06:08:29.751000+00:00"/>
        <s v="2022-07-21 05:49:33.354000+00:00"/>
        <s v="2022-02-02 10:12:11.866000+00:00"/>
        <s v="2022-05-27 06:03:05.427000+00:00"/>
        <s v="2022-09-16 10:20:13.672000+00:00"/>
        <s v="2022-09-05 10:04:13.961000+00:00"/>
        <s v="2022-06-29 07:04:26.034000+00:00"/>
        <s v="2022-09-08 08:36:43.695000+00:00"/>
        <s v="2022-09-01 06:23:57.491000+00:00"/>
        <s v="2022-09-13 06:25:09.877000+00:00"/>
        <s v="2022-07-29 07:37:53.828000+00:00"/>
        <s v="2022-05-06 05:53:23.141000+00:00"/>
        <s v="2022-09-14 12:13:55.725000+00:00"/>
        <s v="2022-08-03 06:52:41.937000+00:00"/>
        <s v="2022-08-01 12:08:00.733000+00:00"/>
        <s v="2022-08-16 10:49:51.017000+00:00"/>
        <s v="2022-06-09 11:15:54.505000+00:00"/>
        <s v="2022-07-14 10:39:46.980000+00:00"/>
        <s v="2022-09-26 09:43:56.840000+00:00"/>
        <s v="2022-09-27 11:46:40.602000+00:00"/>
        <s v="2022-07-14 10:37:27.974000+00:00"/>
        <s v="2022-09-14 05:05:50.150000+00:00"/>
        <s v="2022-09-22 16:58:10.488000+00:00"/>
        <s v="2022-07-18 06:59:15.650000+00:00"/>
        <s v="2021-11-22 11:24:57.206000+00:00"/>
        <s v="2022-06-28 09:39:29.640000+00:00"/>
        <s v="2022-06-20 07:36:12.780000+00:00"/>
        <s v="2022-06-28 05:34:54.365000+00:00"/>
        <s v="2022-06-28 05:34:36.832000+00:00"/>
        <s v="2022-09-19 14:14:06.521000+00:00"/>
        <s v="2022-06-30 11:34:10.706000+00:00"/>
        <s v="2022-08-30 12:51:55.954000+00:00"/>
        <s v="2022-08-02 05:16:07.178000+00:00"/>
        <s v="2022-06-23 07:16:14.806000+00:00"/>
        <s v="2022-08-19 07:18:22.437000+00:00"/>
        <s v="2022-06-23 07:13:18.794000+00:00"/>
        <s v="2022-09-01 08:47:09.829000+00:00"/>
        <s v="2022-08-02 12:33:08.606000+00:00"/>
        <s v="2022-07-21 07:51:12.285000+00:00"/>
        <s v="2022-06-09 10:59:39.712000+00:00"/>
        <s v="2022-07-21 07:51:32.103000+00:00"/>
        <s v="2022-07-21 07:50:53.902000+00:00"/>
        <s v="2022-07-15 10:00:46.768000+00:00"/>
        <s v="2022-02-04 06:08:05.664000+00:00"/>
        <s v="2022-07-15 10:00:32.546000+00:00"/>
        <s v="2022-06-09 08:44:17.452000+00:00"/>
        <s v="2022-08-29 06:43:09.802000+00:00"/>
        <s v="2022-08-30 07:56:37.947000+00:00"/>
        <s v="2022-07-25 05:26:29.548000+00:00"/>
        <s v="2022-09-20 05:53:30.210000+00:00"/>
        <s v="2022-08-01 04:49:25.165000+00:00"/>
        <s v="2022-09-19 14:02:33.491000+00:00"/>
        <s v="2022-09-19 13:56:13.014000+00:00"/>
        <s v="2022-09-19 14:07:46.325000+00:00"/>
        <s v="2022-09-19 14:13:21.313000+00:00"/>
        <s v="2022-09-20 05:52:55.786000+00:00"/>
        <s v="2022-09-19 13:50:28.306000+00:00"/>
        <s v="2022-09-19 13:55:47.474000+00:00"/>
        <s v="2022-09-19 14:06:54.864000+00:00"/>
        <s v="2022-09-19 14:00:12.487000+00:00"/>
        <s v="2022-09-19 13:50:02.994000+00:00"/>
        <s v="2022-09-19 13:44:48.512000+00:00"/>
        <s v="2022-08-02 12:32:07.894000+00:00"/>
        <s v="2022-06-24 07:02:10.864000+00:00"/>
        <s v="2022-06-24 07:03:39.021000+00:00"/>
        <s v="2022-06-03 11:45:44.037000+00:00"/>
        <s v="2022-08-02 11:18:24.487000+00:00"/>
        <s v="2022-07-08 11:09:44.732000+00:00"/>
        <s v="2022-09-01 06:57:54.752000+00:00"/>
        <s v="2022-09-08 11:40:19.354000+00:00"/>
        <s v="2022-07-25 05:20:00.061000+00:00"/>
        <s v="2022-08-26 09:08:16.176000+00:00"/>
        <s v="2022-09-08 07:18:27.017000+00:00"/>
        <s v="2022-08-05 07:46:35.476000+00:00"/>
        <s v="2022-09-09 05:46:33.695000+00:00"/>
        <s v="2022-09-21 05:59:25.858000+00:00"/>
        <s v="2022-07-05 12:43:45.674000+00:00"/>
        <s v="2022-08-08 14:22:36.247000+00:00"/>
        <s v="2022-08-16 10:20:41.112000+00:00"/>
        <s v="2022-08-08 10:28:21.720000+00:00"/>
        <s v="2022-08-16 10:20:16.135000+00:00"/>
        <s v="2022-06-22 10:32:58.322000+00:00"/>
        <s v="2022-05-06 05:53:59.134000+00:00"/>
        <s v="2022-07-14 11:58:48.524000+00:00"/>
        <s v="2022-09-15 07:56:30.418000+00:00"/>
        <s v="2022-09-16 05:01:34.300000+00:00"/>
        <s v="2022-08-19 07:40:40.410000+00:00"/>
        <s v="2022-09-16 05:06:17.258000+00:00"/>
        <s v="2022-06-21 09:55:42.361000+00:00"/>
        <s v="2022-09-21 08:21:38.910000+00:00"/>
        <s v="2022-09-05 10:49:02.307000+00:00"/>
        <s v="2022-09-05 11:04:38.418000+00:00"/>
        <s v="2022-08-11 12:40:21.262000+00:00"/>
        <s v="2022-08-16 12:24:06.240000+00:00"/>
        <s v="2022-03-16 10:28:42.918000+00:00"/>
        <s v="2022-07-01 09:52:49.643000+00:00"/>
        <s v="2022-08-23 12:38:21.473000+00:00"/>
        <s v="2022-07-18 12:38:11.971000+00:00"/>
        <s v="2022-09-21 10:59:59.954000+00:00"/>
        <s v="2022-08-08 12:25:54.452000+00:00"/>
        <s v="2022-09-19 06:23:53.555000+00:00"/>
        <s v="2022-08-17 11:35:23.370000+00:00"/>
        <s v="2022-08-30 11:24:45.132000+00:00"/>
        <s v="2022-09-08 05:33:32.533000+00:00"/>
        <s v="2022-09-12 07:04:04.265000+00:00"/>
        <s v="2022-08-26 10:28:01.525000+00:00"/>
        <s v="2022-07-20 11:25:13.805000+00:00"/>
        <s v="2022-06-17 10:35:50.169000+00:00"/>
        <s v="2022-06-16 07:19:52.804000+00:00"/>
        <s v="2022-08-24 11:24:28.165000+00:00"/>
        <s v="2022-08-25 07:37:34.919000+00:00"/>
        <s v="2022-09-01 07:18:09.895000+00:00"/>
        <s v="2022-09-14 10:53:45.614000+00:00"/>
        <s v="2022-09-01 05:30:42.822000+00:00"/>
        <s v="2022-01-05 10:19:41.653000+00:00"/>
        <s v="2022-07-04 06:17:19.397000+00:00"/>
        <s v="2022-09-19 06:02:32.933000+00:00"/>
        <s v="2022-08-16 13:08:50.684000+00:00"/>
        <s v="2022-08-22 08:45:58.105000+00:00"/>
        <s v="2022-07-12 08:00:04.072000+00:00"/>
        <s v="2022-09-01 05:41:52.770000+00:00"/>
        <s v="2022-08-02 05:19:33.842000+00:00"/>
        <s v="2022-07-22 09:14:20.345000+00:00"/>
        <s v="2022-08-10 06:31:57.528000+00:00"/>
        <s v="2022-09-19 11:20:45.404000+00:00"/>
        <s v="2022-08-19 10:35:28.048000+00:00"/>
        <s v="2022-08-03 09:59:33.445000+00:00"/>
        <s v="2022-08-05 13:10:47.420000+00:00"/>
        <s v="2022-07-07 07:04:23.310000+00:00"/>
        <s v="2022-07-25 11:16:43.160000+00:00"/>
        <s v="2022-07-25 11:17:07.852000+00:00"/>
        <s v="2022-07-25 11:16:20.227000+00:00"/>
        <s v="2022-08-24 11:16:38.238000+00:00"/>
        <s v="2022-08-30 07:15:06.103000+00:00"/>
        <s v="2022-07-26 10:14:56.087000+00:00"/>
        <s v="2022-07-12 09:46:17.699000+00:00"/>
        <s v="2022-02-21 08:38:05.727000+00:00"/>
        <s v="2022-09-08 11:44:05.597000+00:00"/>
        <s v="2022-06-23 11:54:55.993000+00:00"/>
        <s v="2022-07-26 12:17:30.906000+00:00"/>
        <s v="2022-08-22 10:27:52.653000+00:00"/>
        <s v="2022-07-18 11:46:53.624000+00:00"/>
        <s v="2022-07-18 11:45:28.924000+00:00"/>
        <s v="2022-06-02 07:31:08.324000+00:00"/>
        <s v="2022-07-18 11:46:11.269000+00:00"/>
        <s v="2022-07-18 11:45:05.585000+00:00"/>
        <s v="2022-07-08 12:24:35.475000+00:00"/>
        <s v="2022-06-07 11:14:23.403000+00:00"/>
        <s v="2022-09-05 10:51:19.115000+00:00"/>
        <s v="2022-07-01 09:51:43.378000+00:00"/>
        <s v="2022-05-10 14:21:13.680000+00:00"/>
        <s v="2022-08-16 06:07:10.160000+00:00"/>
        <s v="2022-07-11 12:11:00.341000+00:00"/>
        <s v="2022-08-19 11:10:08.756000+00:00"/>
        <s v="2022-07-26 04:34:59.569000+00:00"/>
        <s v="2022-08-19 11:09:27.128000+00:00"/>
        <s v="2022-07-11 12:28:12.051000+00:00"/>
        <s v="2022-07-20 11:46:11.993000+00:00"/>
        <s v="2022-09-05 12:40:12.170000+00:00"/>
        <s v="2022-08-18 04:58:08.926000+00:00"/>
        <s v="2022-09-16 14:50:58.416000+00:00"/>
        <s v="2022-03-21 06:15:09.167000+00:00"/>
        <s v="2022-08-03 04:30:07.289000+00:00"/>
        <s v="2022-08-16 10:31:35.638000+00:00"/>
        <s v="2022-05-25 07:33:17.420000+00:00"/>
        <s v="2022-08-24 07:18:56.660000+00:00"/>
        <s v="2022-05-11 12:58:05.053000+00:00"/>
        <s v="2022-07-29 09:58:07.443000+00:00"/>
        <s v="2022-08-11 05:36:46.203000+00:00"/>
        <s v="2022-06-29 10:46:44.446000+00:00"/>
        <s v="2022-06-29 10:46:24.566000+00:00"/>
        <s v="2022-06-30 10:34:22.906000+00:00"/>
        <s v="2022-08-03 07:57:27.210000+00:00"/>
        <s v="2022-08-11 05:36:07.643000+00:00"/>
        <s v="2022-05-06 04:38:33.590000+00:00"/>
        <s v="2022-07-04 07:25:51.616000+00:00"/>
        <s v="2022-05-12 10:29:56.910000+00:00"/>
        <s v="2022-05-18 08:25:24.882000+00:00"/>
        <s v="2022-08-30 05:28:47.899000+00:00"/>
        <s v="2022-08-30 05:28:22.662000+00:00"/>
        <s v="2022-07-22 06:36:37.030000+00:00"/>
        <s v="2022-07-22 06:37:06.053000+00:00"/>
        <s v="2022-07-18 11:01:57.132000+00:00"/>
        <s v="2022-07-29 11:10:13.221000+00:00"/>
        <s v="2022-06-30 02:57:20.698000+00:00"/>
        <s v="2022-07-18 10:33:45.893000+00:00"/>
        <s v="2022-07-01 09:56:00.391000+00:00"/>
        <s v="2022-09-14 04:58:48.320000+00:00"/>
        <s v="2022-08-02 06:53:21.585000+00:00"/>
        <s v="2022-09-07 07:30:24.780000+00:00"/>
        <s v="2022-07-21 06:55:45.328000+00:00"/>
        <s v="2022-09-07 07:31:34.342000+00:00"/>
        <s v="2022-05-25 11:00:45.196000+00:00"/>
        <s v="2022-08-04 10:31:27.180000+00:00"/>
        <s v="2022-07-21 06:53:24.778000+00:00"/>
        <s v="2022-08-10 10:47:57.846000+00:00"/>
        <s v="2022-08-16 06:54:30.166000+00:00"/>
        <s v="2022-06-29 04:56:51.460000+00:00"/>
        <s v="2022-08-16 05:54:10.646000+00:00"/>
        <s v="2022-07-13 09:50:58.187000+00:00"/>
        <s v="2022-07-15 11:07:43+00:00"/>
        <s v="2022-07-22 04:42:01.776000+00:00"/>
        <s v="2022-07-13 06:02:38.605000+00:00"/>
        <s v="2022-07-22 04:43:41.748000+00:00"/>
        <s v="2022-08-25 06:31:03.275000+00:00"/>
        <s v="2022-08-25 06:31:25.431000+00:00"/>
        <s v="2022-07-12 07:31:42.678000+00:00"/>
        <s v="2022-08-30 10:07:56.762000+00:00"/>
        <s v="2022-07-01 11:18:09.280000+00:00"/>
        <s v="2022-08-16 11:16:34.541000+00:00"/>
        <s v="2022-09-07 11:25:58.855000+00:00"/>
        <s v="2022-08-05 13:10:27.377000+00:00"/>
        <s v="2022-07-20 10:27:42.835000+00:00"/>
        <s v="2022-02-03 12:24:13.051000+00:00"/>
        <s v="2022-02-03 12:24:48.095000+00:00"/>
        <s v="2022-08-03 06:32:45.254000+00:00"/>
        <s v="2022-09-09 09:19:56.283000+00:00"/>
        <s v="2022-08-10 11:44:24.638000+00:00"/>
        <s v="2022-07-28 10:13:18.586000+00:00"/>
        <s v="2022-08-10 06:52:17.059000+00:00"/>
        <s v="2022-07-25 07:55:38.885000+00:00"/>
        <s v="2022-07-25 07:54:33.713000+00:00"/>
        <s v="2022-05-27 13:29:09.039000+00:00"/>
        <s v="2022-07-19 07:15:07.075000+00:00"/>
        <s v="2022-05-27 13:26:58.491000+00:00"/>
        <s v="2022-07-28 08:34:12.926000+00:00"/>
        <s v="2022-07-19 07:13:17.507000+00:00"/>
        <s v="2022-04-28 17:55:55.082000+00:00"/>
        <s v="2022-09-13 11:34:17.910000+00:00"/>
        <s v="2022-09-13 11:29:19.414000+00:00"/>
        <s v="2022-09-13 11:35:05.999000+00:00"/>
        <s v="2022-08-11 05:35:17.213000+00:00"/>
        <s v="2022-06-30 06:25:59.411000+00:00"/>
        <s v="2022-09-09 07:33:39.854000+00:00"/>
        <s v="2022-07-15 04:43:20.258000+00:00"/>
        <s v="2022-08-29 05:08:08.106000+00:00"/>
        <s v="2022-07-04 06:23:58.170000+00:00"/>
        <s v="2022-06-08 11:51:22.188000+00:00"/>
        <s v="2022-06-28 11:09:13.315000+00:00"/>
        <s v="2022-09-07 06:01:39.560000+00:00"/>
        <s v="2022-05-12 10:05:12.323000+00:00"/>
        <s v="2022-07-21 10:55:39.702000+00:00"/>
        <s v="2022-08-29 10:19:43.162000+00:00"/>
        <s v="2022-06-09 09:58:09.617000+00:00"/>
        <s v="2022-06-17 09:27:57.171000+00:00"/>
        <s v="2022-07-21 10:54:17.770000+00:00"/>
        <s v="2022-05-30 10:14:52.100000+00:00"/>
        <s v="2022-08-08 09:05:31.076000+00:00"/>
        <s v="2022-08-17 06:30:20.881000+00:00"/>
        <s v="2022-07-04 06:51:57.359000+00:00"/>
        <s v="2022-07-13 09:56:20.068000+00:00"/>
        <s v="2022-08-26 09:28:44.553000+00:00"/>
        <s v="2022-08-30 09:44:13.441000+00:00"/>
        <s v="2022-08-12 11:09:08.801000+00:00"/>
        <s v="2022-05-24 11:42:49.449000+00:00"/>
        <s v="2022-08-23 10:38:16.511000+00:00"/>
        <s v="2022-07-21 09:14:34.786000+00:00"/>
        <s v="2022-08-26 05:38:41.705000+00:00"/>
        <s v="2022-07-11 09:45:46.446000+00:00"/>
        <s v="2022-05-24 10:17:17.784000+00:00"/>
        <s v="2022-05-24 10:17:42.882000+00:00"/>
        <s v="2022-08-05 07:36:40.842000+00:00"/>
        <s v="2022-08-30 06:45:28.263000+00:00"/>
        <s v="2022-02-03 12:14:47.264000+00:00"/>
        <s v="2022-07-28 05:43:29.069000+00:00"/>
        <s v="2022-02-03 12:16:25.696000+00:00"/>
        <s v="2022-07-08 09:42:02.223000+00:00"/>
        <s v="2022-08-18 06:38:08.420000+00:00"/>
        <s v="2022-05-02 06:48:31.198000+00:00"/>
        <s v="2022-08-05 08:06:58.962000+00:00"/>
        <s v="2022-08-26 09:55:12.884000+00:00"/>
        <s v="2022-08-30 09:43:39.190000+00:00"/>
        <s v="2022-08-30 09:38:33.221000+00:00"/>
        <s v="2022-07-07 07:55:28.382000+00:00"/>
        <s v="2022-09-01 07:05:53.283000+00:00"/>
        <s v="2022-08-30 09:37:18.243000+00:00"/>
        <s v="2022-07-07 07:54:35.373000+00:00"/>
        <s v="2022-07-07 07:55:02.930000+00:00"/>
        <s v="2022-08-03 10:16:21.396000+00:00"/>
        <s v="2022-08-03 09:13:12.491000+00:00"/>
        <s v="2022-05-17 10:51:50.043000+00:00"/>
        <s v="2022-08-24 05:56:02.218000+00:00"/>
        <s v="2022-08-25 10:05:04.297000+00:00"/>
        <s v="2022-08-25 10:04:32.567000+00:00"/>
        <s v="2022-08-24 05:56:54.746000+00:00"/>
        <s v="2022-08-01 04:39:29.071000+00:00"/>
        <s v="2022-08-01 04:36:40.173000+00:00"/>
        <s v="2022-07-13 12:12:48.880000+00:00"/>
        <s v="2022-04-25 09:29:47.929000+00:00"/>
        <s v="2022-07-13 12:11:57.133000+00:00"/>
        <s v="2022-04-25 09:29:23.819000+00:00"/>
        <s v="2022-06-14 08:17:01.495000+00:00"/>
        <s v="2022-05-12 04:49:26.320000+00:00"/>
        <s v="2022-06-14 08:15:59.841000+00:00"/>
        <s v="2022-05-09 10:01:18.715000+00:00"/>
        <s v="2022-05-09 10:02:24.304000+00:00"/>
        <s v="2022-05-09 10:08:55.644000+00:00"/>
        <s v="2022-08-02 13:20:30.638000+00:00"/>
        <s v="2022-07-28 09:47:18.414000+00:00"/>
        <s v="2022-08-02 13:20:52.146000+00:00"/>
        <s v="2022-08-30 05:19:58.644000+00:00"/>
        <s v="2022-08-30 05:19:15.067000+00:00"/>
        <s v="2022-08-02 07:18:04.334000+00:00"/>
        <s v="2022-08-01 12:31:16.749000+00:00"/>
        <s v="2022-09-08 06:00:08.733000+00:00"/>
        <s v="2022-08-02 07:16:43.555000+00:00"/>
        <s v="2022-03-21 10:17:50.761000+00:00"/>
        <s v="2022-09-06 12:23:09.897000+00:00"/>
        <s v="2022-08-24 11:30:43.217000+00:00"/>
        <s v="2022-05-11 09:25:28.898000+00:00"/>
        <s v="2022-05-30 08:31:25.201000+00:00"/>
        <s v="2022-08-10 06:55:07.485000+00:00"/>
        <s v="2022-08-10 06:40:39.532000+00:00"/>
        <s v="2022-05-20 11:10:47.581000+00:00"/>
        <s v="2022-07-19 12:07:16.484000+00:00"/>
        <s v="2022-07-01 11:17:56.165000+00:00"/>
        <s v="2022-07-21 09:37:11.552000+00:00"/>
        <s v="2022-07-21 09:40:25.472000+00:00"/>
        <s v="2022-08-30 09:27:20.650000+00:00"/>
        <s v="2022-06-01 05:09:38.864000+00:00"/>
        <s v="2022-08-12 06:52:34.684000+00:00"/>
        <s v="2022-08-05 07:39:33.465000+00:00"/>
        <s v="2022-06-27 12:29:22.710000+00:00"/>
        <s v="2022-06-27 12:27:26.287000+00:00"/>
        <s v="2022-07-27 11:09:28.138000+00:00"/>
        <s v="2022-06-23 12:27:00.728000+00:00"/>
        <s v="2022-07-14 10:29:46.938000+00:00"/>
        <s v="2022-06-16 05:19:02.512000+00:00"/>
        <s v="2022-07-25 09:20:59.728000+00:00"/>
        <s v="2022-08-02 07:01:06.431000+00:00"/>
        <s v="2022-08-30 12:00:05.914000+00:00"/>
        <s v="2022-08-11 12:38:58.319000+00:00"/>
        <s v="2022-08-17 05:04:38.340000+00:00"/>
        <s v="2022-08-01 16:07:33.991000+00:00"/>
        <s v="2022-07-21 11:01:18.654000+00:00"/>
        <s v="2022-08-25 12:25:12.884000+00:00"/>
        <s v="2022-08-24 07:20:59.985000+00:00"/>
        <s v="2022-08-24 07:20:30.954000+00:00"/>
        <s v="2022-06-13 09:30:15.716000+00:00"/>
        <s v="2022-08-03 11:18:02.142000+00:00"/>
        <s v="2022-08-08 09:41:18.152000+00:00"/>
        <s v="2022-09-06 05:21:09.344000+00:00"/>
        <s v="2022-08-10 11:01:57.026000+00:00"/>
        <s v="2022-07-12 06:02:05.602000+00:00"/>
        <s v="2022-07-12 06:03:26.100000+00:00"/>
        <s v="2022-07-20 05:14:08.711000+00:00"/>
        <s v="2022-08-17 05:56:58.918000+00:00"/>
        <s v="2022-02-07 07:21:31.707000+00:00"/>
        <s v="2022-01-18 06:50:41.321000+00:00"/>
        <s v="2022-06-13 13:49:03.735000+00:00"/>
        <s v="2022-06-09 09:51:21.577000+00:00"/>
        <s v="2022-08-17 12:49:33.312000+00:00"/>
        <s v="2022-01-05 09:46:32.211000+00:00"/>
        <s v="2022-06-09 09:50:58.452000+00:00"/>
        <s v="2022-07-05 06:56:01.922000+00:00"/>
        <s v="2022-07-05 06:56:17.023000+00:00"/>
        <s v="2022-07-05 06:55:46.616000+00:00"/>
        <s v="2022-08-10 11:21:21.891000+00:00"/>
        <s v="2022-07-07 10:36:48.451000+00:00"/>
        <s v="2022-08-23 12:02:54.984000+00:00"/>
        <s v="2022-07-07 11:19:54.491000+00:00"/>
        <s v="2022-06-14 10:01:53.308000+00:00"/>
        <s v="2022-09-05 07:16:21.610000+00:00"/>
        <s v="2022-06-27 11:19:23.238000+00:00"/>
        <s v="2022-07-01 10:09:51.856000+00:00"/>
        <s v="2022-08-25 08:55:47.679000+00:00"/>
        <s v="2022-06-27 11:13:04.374000+00:00"/>
        <s v="2022-08-19 12:40:58.191000+00:00"/>
        <s v="2022-06-27 11:18:16.289000+00:00"/>
        <s v="2022-07-12 08:17:35.954000+00:00"/>
        <s v="2022-07-25 12:27:20.648000+00:00"/>
        <s v="2022-07-06 09:54:08.646000+00:00"/>
        <s v="2022-07-22 11:03:28.337000+00:00"/>
        <s v="2022-06-30 05:08:34.340000+00:00"/>
        <s v="2022-07-22 11:02:43.101000+00:00"/>
        <s v="2022-08-03 07:21:13.641000+00:00"/>
        <s v="2022-08-25 07:57:31.241000+00:00"/>
        <s v="2022-08-25 07:58:04.534000+00:00"/>
        <s v="2022-08-25 08:11:50.118000+00:00"/>
        <s v="2022-04-07 06:36:57.718000+00:00"/>
        <s v="2022-07-12 07:37:42.935000+00:00"/>
        <s v="2022-08-18 12:48:35.153000+00:00"/>
        <s v="2022-06-23 09:24:13.668000+00:00"/>
        <s v="2022-09-02 10:31:44.257000+00:00"/>
        <s v="2022-05-16 11:22:26.283000+00:00"/>
        <s v="2022-06-23 09:23:50.064000+00:00"/>
        <s v="2022-07-28 09:48:46.744000+00:00"/>
        <s v="2022-04-29 12:20:57.183000+00:00"/>
        <s v="2022-05-16 11:22:02.390000+00:00"/>
        <s v="2022-08-23 11:58:21.284000+00:00"/>
        <s v="2022-07-22 11:02:26.147000+00:00"/>
        <s v="2022-06-27 11:11:22.693000+00:00"/>
        <s v="2022-08-23 11:57:52.368000+00:00"/>
        <s v="2022-07-06 12:06:59.526000+00:00"/>
        <s v="2022-06-27 11:11:01.004000+00:00"/>
        <s v="2022-07-06 12:06:29.348000+00:00"/>
        <s v="2022-08-22 09:14:49.161000+00:00"/>
        <s v="2022-05-13 04:29:08.428000+00:00"/>
        <s v="2022-05-13 04:29:36.560000+00:00"/>
        <s v="2022-07-20 05:36:38.497000+00:00"/>
        <s v="2022-08-17 07:02:08.046000+00:00"/>
        <s v="2022-03-07 05:29:50.565000+00:00"/>
        <s v="2022-07-13 12:13:50.865000+00:00"/>
        <s v="2022-08-11 11:25:28.716000+00:00"/>
        <s v="2022-08-17 07:01:45.895000+00:00"/>
        <s v="2022-07-20 05:54:48.639000+00:00"/>
        <s v="2022-06-27 09:27:18.552000+00:00"/>
        <s v="2022-06-10 12:07:11.605000+00:00"/>
        <s v="2022-05-11 04:07:50.547000+00:00"/>
        <s v="2022-09-01 10:06:53.385000+00:00"/>
        <s v="2022-03-28 08:57:15.953000+00:00"/>
        <s v="2022-07-26 10:32:34.844000+00:00"/>
        <s v="2022-08-11 05:31:08.932000+00:00"/>
        <s v="2022-08-11 12:53:57.218000+00:00"/>
        <s v="2022-09-01 06:18:33.648000+00:00"/>
        <s v="2022-07-21 11:40:09.092000+00:00"/>
        <s v="2022-07-13 10:44:25.052000+00:00"/>
        <s v="2022-08-19 11:15:17.544000+00:00"/>
        <s v="2022-08-23 15:55:19.165000+00:00"/>
        <s v="2022-08-08 11:03:34.417000+00:00"/>
        <s v="2022-07-15 13:11:08.523000+00:00"/>
        <s v="2022-08-30 07:41:55.758000+00:00"/>
        <s v="2022-08-17 10:55:31.996000+00:00"/>
        <s v="2022-06-28 05:21:18.484000+00:00"/>
        <s v="2022-07-15 13:11:54.607000+00:00"/>
        <s v="2022-06-28 05:20:37.836000+00:00"/>
        <s v="2022-08-30 06:12:56.856000+00:00"/>
        <s v="2022-06-28 05:19:50.972000+00:00"/>
        <s v="2022-07-11 09:35:41.680000+00:00"/>
        <s v="2022-06-27 11:45:18.345000+00:00"/>
        <s v="2022-07-11 09:35:18.103000+00:00"/>
        <s v="2022-07-18 06:09:07.276000+00:00"/>
        <s v="2022-07-11 08:29:20.219000+00:00"/>
        <s v="2022-07-11 08:33:49.886000+00:00"/>
        <s v="2022-07-11 08:30:10.935000+00:00"/>
        <s v="2022-09-01 03:19:20.926000+00:00"/>
        <s v="2022-08-16 08:17:00.973000+00:00"/>
        <s v="2022-06-21 08:08:46.554000+00:00"/>
        <s v="2022-08-31 09:06:59.581000+00:00"/>
        <s v="2022-08-02 06:01:21.693000+00:00"/>
        <s v="2022-05-31 07:13:03.549000+00:00"/>
        <s v="2022-07-15 10:11:28.554000+00:00"/>
        <s v="2022-07-18 09:51:40.250000+00:00"/>
        <s v="2022-06-27 10:14:54.226000+00:00"/>
        <s v="2021-12-23 09:56:26.053000+00:00"/>
        <s v="2022-05-09 12:01:18.814000+00:00"/>
        <s v="2022-07-27 10:44:06.568000+00:00"/>
        <s v="2022-08-26 07:24:29.882000+00:00"/>
        <s v="2022-08-26 07:24:09.913000+00:00"/>
        <s v="2022-08-22 06:42:59.055000+00:00"/>
        <s v="2022-06-14 07:56:50.646000+00:00"/>
        <s v="2022-06-14 07:56:27.590000+00:00"/>
        <s v="2022-08-22 06:43:26.797000+00:00"/>
        <s v="2022-07-08 10:00:43.304000+00:00"/>
        <s v="2022-06-06 09:20:55.196000+00:00"/>
        <s v="2022-07-08 09:39:03.481000+00:00"/>
        <s v="2022-07-12 07:39:57.724000+00:00"/>
        <s v="2022-06-27 10:14:32.224000+00:00"/>
        <s v="2022-08-17 05:40:42.801000+00:00"/>
        <s v="2022-08-17 05:28:21.573000+00:00"/>
        <s v="2022-08-12 09:42:32.769000+00:00"/>
        <s v="2022-08-17 05:29:10.246000+00:00"/>
        <s v="2022-07-25 08:30:06.535000+00:00"/>
        <s v="2022-07-25 08:29:07.528000+00:00"/>
        <s v="2022-06-13 09:29:36.146000+00:00"/>
        <s v="2022-05-27 13:14:03.795000+00:00"/>
        <s v="2022-05-27 06:09:44.959000+00:00"/>
        <s v="2022-06-10 08:58:29.152000+00:00"/>
        <s v="2022-07-07 05:10:06.217000+00:00"/>
        <s v="2022-08-10 10:58:03.275000+00:00"/>
        <s v="2022-08-01 12:10:14.893000+00:00"/>
        <s v="2022-08-16 06:04:56.129000+00:00"/>
        <s v="2022-05-23 10:21:31.798000+00:00"/>
        <s v="2022-05-23 11:32:50.813000+00:00"/>
        <s v="2022-07-04 06:59:07.994000+00:00"/>
        <s v="2022-08-22 12:39:06.888000+00:00"/>
        <s v="2022-08-25 12:06:55.391000+00:00"/>
        <s v="2022-05-16 09:49:28.475000+00:00"/>
        <s v="2022-08-02 09:04:37.940000+00:00"/>
        <s v="2022-08-18 12:38:19.510000+00:00"/>
        <s v="2022-06-27 06:21:30.752000+00:00"/>
        <s v="2022-06-20 05:42:52.045000+00:00"/>
        <s v="2022-06-27 06:22:11.706000+00:00"/>
        <s v="2022-07-19 12:10:29.183000+00:00"/>
        <s v="2022-01-25 12:14:26.317000+00:00"/>
        <s v="2022-08-08 05:32:07.116000+00:00"/>
        <s v="2022-03-31 08:17:09.419000+00:00"/>
        <s v="2022-06-22 10:03:39.238000+00:00"/>
        <s v="2022-06-22 10:03:13.805000+00:00"/>
        <s v="2022-08-24 04:53:49.332000+00:00"/>
        <s v="2022-07-05 06:25:09.187000+00:00"/>
        <s v="2022-06-21 10:51:23.197000+00:00"/>
        <s v="2022-08-24 04:52:36.112000+00:00"/>
        <s v="2022-06-29 12:44:04.826000+00:00"/>
        <s v="2022-08-24 04:54:37.170000+00:00"/>
        <s v="2022-07-07 11:52:46.772000+00:00"/>
        <s v="2022-06-29 12:44:34.996000+00:00"/>
        <s v="2022-06-29 12:42:37.027000+00:00"/>
        <s v="2022-08-29 04:04:08.535000+00:00"/>
        <s v="2022-05-20 07:32:33.101000+00:00"/>
        <s v="2022-04-20 06:28:31.784000+00:00"/>
        <s v="2022-07-06 06:30:04.365000+00:00"/>
        <s v="2022-06-23 06:07:06.433000+00:00"/>
        <s v="2022-07-06 06:29:35.731000+00:00"/>
        <s v="2022-07-25 05:37:33.374000+00:00"/>
        <s v="2022-07-25 05:37:23.395000+00:00"/>
        <s v="2022-04-21 08:48:05.650000+00:00"/>
        <s v="2022-08-08 12:10:23.151000+00:00"/>
        <s v="2022-06-22 09:13:48.043000+00:00"/>
        <s v="2022-04-29 10:23:26.119000+00:00"/>
        <s v="2022-05-20 09:41:20.567000+00:00"/>
        <s v="2022-07-26 12:04:03.172000+00:00"/>
        <s v="2022-07-22 06:25:27.910000+00:00"/>
        <s v="2022-08-05 07:01:29.385000+00:00"/>
        <s v="2022-06-28 09:31:35.263000+00:00"/>
        <s v="2022-06-28 09:25:55.152000+00:00"/>
        <s v="2022-08-24 09:39:50.906000+00:00"/>
        <s v="2022-06-22 03:36:56.914000+00:00"/>
        <s v="2022-08-04 11:02:53.225000+00:00"/>
        <s v="2022-06-22 08:57:29.016000+00:00"/>
        <s v="2022-08-08 11:22:30.230000+00:00"/>
        <s v="2022-06-22 03:36:22.626000+00:00"/>
        <s v="2022-08-10 09:11:55.449000+00:00"/>
        <s v="2022-06-30 07:21:08.299000+00:00"/>
        <s v="2022-06-22 08:54:09.878000+00:00"/>
        <s v="2022-06-30 07:20:33.478000+00:00"/>
        <s v="2022-07-25 10:05:18.973000+00:00"/>
        <s v="2022-05-19 13:57:07.835000+00:00"/>
        <s v="2022-05-16 06:42:47.947000+00:00"/>
        <s v="2022-08-26 04:00:38.265000+00:00"/>
        <s v="2022-07-05 12:54:04.150000+00:00"/>
        <s v="2022-05-17 10:52:17.310000+00:00"/>
        <s v="2022-07-28 11:26:54.520000+00:00"/>
        <s v="2022-07-05 12:53:21.111000+00:00"/>
        <s v="2022-07-07 12:45:57.457000+00:00"/>
        <s v="2022-07-07 12:46:30.668000+00:00"/>
        <s v="2022-06-24 06:11:40.403000+00:00"/>
        <s v="2022-07-19 09:30:08.398000+00:00"/>
        <s v="2022-04-04 08:56:42.381000+00:00"/>
        <s v="2022-06-24 06:11:18.478000+00:00"/>
        <s v="2022-08-18 10:17:46.646000+00:00"/>
        <s v="2022-04-05 06:57:37.091000+00:00"/>
        <s v="2022-07-25 10:04:41.226000+00:00"/>
        <s v="2022-01-20 07:13:04.504000+00:00"/>
        <s v="2022-07-25 10:03:48.053000+00:00"/>
        <s v="2022-07-25 10:04:14.107000+00:00"/>
        <s v="2022-08-24 05:55:44.538000+00:00"/>
        <s v="2022-05-18 05:24:58.850000+00:00"/>
        <s v="2022-08-03 12:22:32.488000+00:00"/>
        <s v="2022-08-11 10:15:57.237000+00:00"/>
        <s v="2022-07-19 05:44:06.723000+00:00"/>
        <s v="2022-08-02 11:31:03.582000+00:00"/>
        <s v="2022-06-21 12:35:57.668000+00:00"/>
        <s v="2022-07-26 07:28:30.676000+00:00"/>
        <s v="2022-07-15 07:28:09.562000+00:00"/>
        <s v="2022-06-21 12:34:42.881000+00:00"/>
        <s v="2022-07-12 04:43:13.897000+00:00"/>
        <s v="2022-07-08 09:23:13.544000+00:00"/>
        <s v="2022-07-11 07:17:25.795000+00:00"/>
        <s v="2022-07-18 07:19:01.063000+00:00"/>
        <s v="2022-06-27 06:05:34.673000+00:00"/>
        <s v="2022-07-14 10:34:50.765000+00:00"/>
        <s v="2022-07-04 05:16:50.807000+00:00"/>
        <s v="2022-07-05 08:18:08.513000+00:00"/>
        <s v="2022-08-01 12:36:38.732000+00:00"/>
        <s v="2022-08-05 10:36:13.071000+00:00"/>
        <s v="2022-07-04 05:15:37.435000+00:00"/>
        <s v="2022-07-12 10:18:25.404000+00:00"/>
        <s v="2022-07-25 06:34:08.595000+00:00"/>
        <s v="2022-07-25 06:33:18.617000+00:00"/>
        <s v="2022-07-14 10:33:59.222000+00:00"/>
        <s v="2022-05-31 07:00:49.634000+00:00"/>
        <s v="2022-07-14 10:33:44.044000+00:00"/>
        <s v="2022-01-20 11:53:50.347000+00:00"/>
        <s v="2022-07-18 06:25:18.922000+00:00"/>
        <s v="2022-07-18 06:27:55.094000+00:00"/>
        <s v="2022-08-17 07:20:26.271000+00:00"/>
        <s v="2022-05-05 08:32:54.542000+00:00"/>
        <s v="2022-08-17 07:20:45.206000+00:00"/>
        <s v="2022-07-06 05:45:20.869000+00:00"/>
        <s v="2022-07-06 05:46:00.626000+00:00"/>
        <s v="2022-08-18 09:36:27.564000+00:00"/>
        <s v="2022-07-04 07:54:53.117000+00:00"/>
        <s v="2022-08-22 14:04:56.365000+00:00"/>
        <s v="2022-01-05 10:20:12.330000+00:00"/>
        <s v="2022-08-08 12:20:55.027000+00:00"/>
        <s v="2022-08-08 12:19:37.045000+00:00"/>
        <s v="2022-08-08 12:18:33.849000+00:00"/>
        <s v="2022-06-22 11:28:28.788000+00:00"/>
        <s v="2022-07-21 05:30:37.441000+00:00"/>
        <s v="2022-08-08 12:17:36.006000+00:00"/>
        <s v="2022-06-15 10:09:04.114000+00:00"/>
        <s v="2022-08-20 07:16:27.528000+00:00"/>
        <s v="2022-06-15 10:00:34.298000+00:00"/>
        <s v="2022-06-20 09:14:17.592000+00:00"/>
        <s v="2022-05-04 08:03:37.775000+00:00"/>
        <s v="2022-08-02 06:18:31.346000+00:00"/>
        <s v="2022-08-03 11:28:29.210000+00:00"/>
        <s v="2022-06-01 08:49:05.037000+00:00"/>
        <s v="2022-06-03 11:08:46.282000+00:00"/>
        <s v="2022-05-30 10:17:25.975000+00:00"/>
        <s v="2022-05-30 10:19:01.596000+00:00"/>
        <s v="2022-06-27 07:53:24.183000+00:00"/>
        <s v="2022-06-14 12:38:39.619000+00:00"/>
        <s v="2022-08-01 12:23:03.222000+00:00"/>
        <s v="2022-06-27 06:47:01.805000+00:00"/>
        <s v="2022-05-24 11:47:51.033000+00:00"/>
        <s v="2022-07-05 09:41:58.952000+00:00"/>
        <s v="2022-07-05 09:39:58.069000+00:00"/>
        <s v="2022-05-30 07:11:09.678000+00:00"/>
        <s v="2022-05-16 12:43:29.320000+00:00"/>
        <s v="2022-06-09 11:30:32.691000+00:00"/>
        <s v="2022-06-02 11:34:11.390000+00:00"/>
        <s v="2022-08-10 09:50:11.620000+00:00"/>
        <s v="2022-07-05 11:49:52.447000+00:00"/>
        <s v="2022-06-03 07:30:14.602000+00:00"/>
        <s v="2022-05-11 12:00:36.920000+00:00"/>
        <s v="2022-07-20 06:26:10.614000+00:00"/>
        <s v="2022-04-27 06:36:09.640000+00:00"/>
        <s v="2022-05-13 13:19:31.106000+00:00"/>
        <s v="2022-06-21 06:38:14.756000+00:00"/>
        <s v="2022-04-20 12:37:30.233000+00:00"/>
        <s v="2022-06-23 08:55:40.694000+00:00"/>
        <s v="2022-04-27 08:51:32.781000+00:00"/>
        <s v="2022-06-06 05:53:53.899000+00:00"/>
        <s v="2022-07-19 10:26:57.757000+00:00"/>
        <s v="2022-07-13 09:26:00.229000+00:00"/>
        <s v="2022-07-27 06:49:00.918000+00:00"/>
        <s v="2022-07-27 07:48:54.113000+00:00"/>
        <s v="2022-08-11 06:31:23.476000+00:00"/>
        <s v="2022-07-06 12:18:37.331000+00:00"/>
        <s v="2022-06-23 07:00:44.588000+00:00"/>
        <s v="2022-06-23 07:01:56.068000+00:00"/>
        <s v="2022-07-26 11:23:03.783000+00:00"/>
        <s v="2022-07-06 12:18:15.136000+00:00"/>
        <s v="2022-08-03 10:21:24.640000+00:00"/>
        <s v="2022-06-09 09:54:25.875000+00:00"/>
        <s v="2022-06-09 09:53:32.379000+00:00"/>
        <s v="2022-07-21 11:40:02.959000+00:00"/>
        <s v="2022-07-14 11:16:05.152000+00:00"/>
        <s v="2022-07-14 11:16:33.403000+00:00"/>
        <s v="2022-07-19 09:08:51.708000+00:00"/>
        <s v="2022-08-11 06:31:01.353000+00:00"/>
        <s v="2022-08-11 06:31:48.258000+00:00"/>
        <s v="2022-08-02 06:41:23.794000+00:00"/>
        <s v="2022-08-11 05:00:36.226000+00:00"/>
        <s v="2022-08-16 10:30:19.082000+00:00"/>
        <s v="2022-08-11 06:30:10.202000+00:00"/>
        <s v="2022-07-06 07:32:10.561000+00:00"/>
        <s v="2022-07-18 10:12:10.799000+00:00"/>
        <s v="2022-07-07 06:08:25.033000+00:00"/>
        <s v="2022-06-20 03:39:12.580000+00:00"/>
        <s v="2022-07-20 04:50:12.303000+00:00"/>
        <s v="2022-08-04 07:31:28.811000+00:00"/>
        <s v="2022-07-14 11:03:40.050000+00:00"/>
        <s v="2022-07-07 12:09:32.780000+00:00"/>
        <s v="2022-06-20 03:38:37.798000+00:00"/>
        <s v="2022-05-13 09:23:08.605000+00:00"/>
        <s v="2022-07-07 12:09:00.683000+00:00"/>
        <s v="2022-08-05 06:08:17.226000+00:00"/>
        <s v="2022-07-01 12:22:54.175000+00:00"/>
        <s v="2022-07-04 06:01:17.663000+00:00"/>
        <s v="2022-07-11 06:28:34.382000+00:00"/>
        <s v="2022-07-04 11:43:48.183000+00:00"/>
        <s v="2022-08-10 06:33:04.765000+00:00"/>
        <s v="2022-08-04 11:34:53.145000+00:00"/>
        <s v="2022-07-14 05:59:33.909000+00:00"/>
        <s v="2022-07-14 05:58:51.476000+00:00"/>
        <s v="2022-06-29 07:41:23.086000+00:00"/>
        <s v="2022-07-29 07:46:03.387000+00:00"/>
        <s v="2022-07-29 07:45:33.476000+00:00"/>
        <s v="2022-07-12 12:10:12.779000+00:00"/>
        <s v="2021-12-20 09:16:33.809000+00:00"/>
        <s v="2022-05-26 11:20:37.685000+00:00"/>
        <s v="2022-07-20 07:12:25.501000+00:00"/>
        <s v="2022-06-01 05:33:14.305000+00:00"/>
        <s v="2022-08-08 05:24:14.491000+00:00"/>
        <s v="2022-05-04 07:01:45.983000+00:00"/>
        <s v="2022-01-31 10:13:41.042000+00:00"/>
        <s v="2022-01-18 10:42:38.682000+00:00"/>
        <s v="2022-05-25 06:15:08.115000+00:00"/>
        <s v="2022-07-26 10:45:54.178000+00:00"/>
        <s v="2022-05-23 06:18:55.648000+00:00"/>
        <s v="2022-05-24 05:10:05.057000+00:00"/>
        <s v="2022-06-14 06:24:01.155000+00:00"/>
        <s v="2022-05-12 06:55:30.368000+00:00"/>
        <s v="2022-05-12 11:56:02.133000+00:00"/>
        <s v="2022-05-16 11:32:07.010000+00:00"/>
        <s v="2022-03-07 05:30:23.094000+00:00"/>
        <s v="2022-06-08 09:04:47.825000+00:00"/>
        <s v="2022-06-07 06:00:21.063000+00:00"/>
        <s v="2022-07-04 05:16:10.843000+00:00"/>
        <s v="2022-05-26 11:11:47.348000+00:00"/>
        <s v="2022-06-13 06:54:29.928000+00:00"/>
        <s v="2022-07-22 07:24:11.553000+00:00"/>
        <s v="2022-06-13 06:55:30.568000+00:00"/>
        <s v="2022-01-13 06:47:53.222000+00:00"/>
        <s v="2022-01-13 06:47:31.925000+00:00"/>
        <s v="2022-01-13 06:46:59.425000+00:00"/>
        <s v="2022-06-08 09:04:06.216000+00:00"/>
        <s v="2022-06-08 09:05:19.364000+00:00"/>
        <s v="2022-07-11 08:52:27.863000+00:00"/>
        <s v="2022-05-12 10:08:01.960000+00:00"/>
        <s v="2022-07-28 08:30:42.623000+00:00"/>
        <s v="2022-05-12 10:07:03.516000+00:00"/>
        <s v="2022-07-01 08:55:13.502000+00:00"/>
        <s v="2022-07-01 12:26:12.699000+00:00"/>
        <s v="2022-07-01 12:25:49.946000+00:00"/>
        <s v="2022-04-20 12:38:14.679000+00:00"/>
        <s v="2022-07-12 12:17:09.348000+00:00"/>
        <s v="2022-04-18 05:49:38.663000+00:00"/>
        <s v="2022-07-18 09:41:01.123000+00:00"/>
        <s v="2022-08-12 15:59:11.535000+00:00"/>
        <s v="2022-05-26 10:23:02.921000+00:00"/>
        <s v="2022-07-08 10:10:22.035000+00:00"/>
        <s v="2022-07-08 10:10:52.518000+00:00"/>
        <s v="2022-05-10 09:18:23.892000+00:00"/>
        <s v="2022-06-16 07:02:07.237000+00:00"/>
        <s v="2022-06-20 12:46:56.951000+00:00"/>
        <s v="2022-07-01 11:32:27.157000+00:00"/>
        <s v="2022-07-14 05:24:22.819000+00:00"/>
        <s v="2022-06-16 07:01:33.289000+00:00"/>
        <s v="2022-03-08 07:04:30.676000+00:00"/>
        <s v="2022-04-19 07:20:27.699000+00:00"/>
        <s v="2022-05-26 10:21:50.156000+00:00"/>
        <s v="2022-05-26 10:29:18.685000+00:00"/>
        <s v="2022-06-01 07:19:33.633000+00:00"/>
        <s v="2022-08-11 06:17:52.414000+00:00"/>
        <s v="2022-05-24 10:59:00.091000+00:00"/>
        <s v="2022-08-05 09:48:03.096000+00:00"/>
        <s v="2022-07-15 05:57:07.964000+00:00"/>
        <s v="2022-08-01 05:34:16.605000+00:00"/>
        <s v="2022-07-08 07:15:17.518000+00:00"/>
        <s v="2022-07-06 06:13:16.096000+00:00"/>
        <s v="2022-07-08 07:16:03.244000+00:00"/>
        <s v="2022-07-07 12:48:33.984000+00:00"/>
        <s v="2022-07-27 07:39:13.333000+00:00"/>
        <s v="2022-06-06 12:12:59.916000+00:00"/>
        <s v="2022-07-07 12:47:53.298000+00:00"/>
        <s v="2022-06-21 08:24:52.290000+00:00"/>
        <s v="2022-06-21 08:25:34.415000+00:00"/>
        <s v="2022-05-27 08:24:49.847000+00:00"/>
        <s v="2022-07-29 12:26:03.027000+00:00"/>
        <s v="2022-06-16 08:42:46.827000+00:00"/>
        <s v="2022-07-19 07:08:08.141000+00:00"/>
        <s v="2022-07-28 07:56:28.185000+00:00"/>
        <s v="2022-06-28 11:09:49.271000+00:00"/>
        <s v="2022-07-01 06:42:58.420000+00:00"/>
        <s v="2022-05-02 09:57:32.791000+00:00"/>
        <s v="2022-07-01 06:44:32.926000+00:00"/>
        <s v="2022-07-29 09:57:06.615000+00:00"/>
        <s v="2022-07-01 06:42:30.928000+00:00"/>
        <s v="2022-07-08 10:01:43.539000+00:00"/>
        <s v="2022-01-27 05:48:01.143000+00:00"/>
        <s v="2022-01-27 05:49:57.733000+00:00"/>
        <s v="2022-05-30 10:10:21.747000+00:00"/>
        <s v="2022-05-11 11:53:49.886000+00:00"/>
        <s v="2022-01-13 09:08:37.313000+00:00"/>
        <s v="2022-07-27 10:41:53.007000+00:00"/>
        <s v="2022-07-13 12:24:22.686000+00:00"/>
        <s v="2022-07-13 06:21:50.724000+00:00"/>
        <s v="2022-06-08 06:00:08.125000+00:00"/>
        <s v="2022-07-18 11:18:15.483000+00:00"/>
        <s v="2022-06-29 06:31:55.176000+00:00"/>
        <s v="2022-03-15 09:49:15.130000+00:00"/>
        <s v="2022-07-27 06:58:20.395000+00:00"/>
        <s v="2022-08-01 06:03:11.490000+00:00"/>
        <s v="2022-06-29 06:31:19.964000+00:00"/>
        <s v="2022-06-21 05:49:45.103000+00:00"/>
        <s v="2022-06-21 05:35:22.708000+00:00"/>
        <s v="2022-07-05 09:56:55.931000+00:00"/>
        <s v="2022-07-05 12:02:27.736000+00:00"/>
        <s v="2022-07-21 08:34:33.466000+00:00"/>
        <s v="2022-06-24 06:01:58.676000+00:00"/>
        <s v="2022-07-11 08:03:34.415000+00:00"/>
        <s v="2022-05-17 12:16:11.680000+00:00"/>
        <s v="2022-07-27 09:22:30.304000+00:00"/>
        <s v="2022-05-26 10:25:05.169000+00:00"/>
        <s v="2022-08-04 09:53:32.089000+00:00"/>
        <s v="2022-05-30 11:54:50.589000+00:00"/>
        <s v="2022-07-01 11:53:15.572000+00:00"/>
        <s v="2022-06-20 10:23:32.443000+00:00"/>
        <s v="2022-06-09 10:27:19.034000+00:00"/>
        <s v="2022-07-20 08:30:14.005000+00:00"/>
        <s v="2022-07-11 07:07:49.755000+00:00"/>
        <s v="2022-07-20 07:00:29.091000+00:00"/>
        <s v="2022-04-08 10:05:26.390000+00:00"/>
        <s v="2022-07-15 07:45:44.583000+00:00"/>
        <s v="2022-07-13 06:54:39.966000+00:00"/>
        <s v="2022-04-07 10:02:15.999000+00:00"/>
        <s v="2022-07-12 06:30:34.979000+00:00"/>
        <s v="2022-07-12 06:30:11.630000+00:00"/>
        <s v="2022-08-02 05:56:38.495000+00:00"/>
        <s v="2022-07-26 07:35:30.411000+00:00"/>
        <s v="2022-08-01 06:02:00.659000+00:00"/>
        <s v="2022-07-28 11:59:37.711000+00:00"/>
        <s v="2022-06-16 09:54:22.743000+00:00"/>
        <s v="2022-06-16 09:54:57.885000+00:00"/>
        <s v="2022-05-19 10:49:52.889000+00:00"/>
        <s v="2022-06-28 11:22:13.585000+00:00"/>
        <s v="2022-06-28 11:22:36.460000+00:00"/>
        <s v="2022-07-12 12:06:25.239000+00:00"/>
        <s v="2022-04-28 18:17:05.072000+00:00"/>
        <s v="2022-07-19 10:36:14.395000+00:00"/>
        <s v="2022-07-11 12:32:09.470000+00:00"/>
        <s v="2022-07-11 12:31:40.014000+00:00"/>
        <s v="2022-07-14 11:56:33.352000+00:00"/>
        <s v="2022-07-21 05:18:44.750000+00:00"/>
        <s v="2022-07-14 11:57:05.239000+00:00"/>
        <s v="2022-07-11 09:43:05.384000+00:00"/>
        <s v="2022-07-11 05:27:32.908000+00:00"/>
        <s v="2022-06-27 09:25:29.305000+00:00"/>
        <s v="2022-04-26 09:07:40.118000+00:00"/>
        <s v="2022-07-13 09:07:15.596000+00:00"/>
        <s v="2022-07-28 06:48:36.065000+00:00"/>
        <s v="2022-06-13 09:25:44.752000+00:00"/>
        <s v="2022-07-07 05:59:07.827000+00:00"/>
        <s v="2022-07-07 05:58:47.411000+00:00"/>
        <s v="2022-07-19 05:09:43.337000+00:00"/>
        <s v="2022-04-11 09:38:38.796000+00:00"/>
        <s v="2022-05-11 11:44:10.275000+00:00"/>
        <s v="2022-05-11 11:42:51.387000+00:00"/>
        <s v="2022-04-11 09:38:17.342000+00:00"/>
        <s v="2022-07-21 06:34:07.604000+00:00"/>
        <s v="2022-05-11 11:41:30.181000+00:00"/>
        <s v="2022-06-03 09:26:34.762000+00:00"/>
        <s v="2022-05-12 11:57:13.606000+00:00"/>
        <s v="2022-05-11 11:39:44.241000+00:00"/>
        <s v="2022-07-19 10:54:39.122000+00:00"/>
        <s v="2022-07-18 09:23:03.494000+00:00"/>
        <s v="2022-07-19 08:23:41.865000+00:00"/>
        <s v="2022-01-27 11:40:55.356000+00:00"/>
        <s v="2022-06-16 10:36:10.075000+00:00"/>
        <s v="2022-01-27 11:39:49.782000+00:00"/>
        <s v="2022-05-02 11:11:23.972000+00:00"/>
        <s v="2022-05-30 11:21:53.536000+00:00"/>
        <s v="2022-06-14 06:10:16.314000+00:00"/>
        <s v="2022-06-14 06:09:46.796000+00:00"/>
        <s v="2022-06-14 06:09:08.696000+00:00"/>
        <s v="2022-07-29 11:53:58.841000+00:00"/>
        <s v="2022-06-13 07:53:18.711000+00:00"/>
        <s v="2022-06-13 07:53:06.091000+00:00"/>
        <s v="2022-07-29 11:52:48.235000+00:00"/>
        <s v="2022-07-25 04:32:32.211000+00:00"/>
        <s v="2022-07-06 11:39:01.896000+00:00"/>
        <s v="2022-07-14 12:37:43.611000+00:00"/>
        <s v="2022-06-08 07:38:47.214000+00:00"/>
        <s v="2022-07-05 08:05:17.072000+00:00"/>
        <s v="2022-05-02 10:29:28.507000+00:00"/>
        <s v="2022-06-23 11:34:25.011000+00:00"/>
        <s v="2022-07-22 11:27:26.982000+00:00"/>
        <s v="2022-07-22 11:26:51.581000+00:00"/>
        <s v="2022-04-08 12:10:17.478000+00:00"/>
        <s v="2022-04-08 12:10:47.333000+00:00"/>
        <s v="2022-04-20 10:15:53.293000+00:00"/>
        <s v="2022-06-30 09:41:44.707000+00:00"/>
        <s v="2022-06-22 09:16:17.119000+00:00"/>
        <s v="2022-06-30 09:40:49.693000+00:00"/>
        <s v="2022-07-05 12:03:30.213000+00:00"/>
        <s v="2022-06-30 09:34:37.031000+00:00"/>
        <s v="2022-05-18 09:42:10.546000+00:00"/>
        <s v="2022-02-24 09:28:22.556000+00:00"/>
        <s v="2022-01-24 09:15:13.763000+00:00"/>
        <s v="2022-07-25 12:34:05.435000+00:00"/>
        <s v="2022-06-13 06:38:22.379000+00:00"/>
        <s v="2022-06-13 08:02:47.643000+00:00"/>
        <s v="2022-05-24 11:04:18.028000+00:00"/>
        <s v="2022-05-27 07:12:27.562000+00:00"/>
        <s v="2022-07-04 12:05:15.791000+00:00"/>
        <s v="2022-07-06 06:57:01.822000+00:00"/>
        <s v="2022-06-14 06:41:35.527000+00:00"/>
        <s v="2022-06-14 06:41:03.594000+00:00"/>
        <s v="2022-05-05 12:23:53.165000+00:00"/>
        <s v="2022-06-13 06:08:05.036000+00:00"/>
        <s v="2022-04-28 10:52:09.133000+00:00"/>
        <s v="2022-04-28 12:53:27.104000+00:00"/>
        <s v="2022-04-27 05:40:09.767000+00:00"/>
        <s v="2022-07-12 09:46:57.060000+00:00"/>
        <s v="2022-04-06 05:35:35.718000+00:00"/>
        <s v="2022-03-24 11:55:55.892000+00:00"/>
        <s v="2022-01-25 09:49:09.240000+00:00"/>
        <s v="2022-01-17 11:02:03.629000+00:00"/>
        <s v="2022-01-13 06:46:26.327000+00:00"/>
        <s v="2022-06-02 06:51:43.694000+00:00"/>
        <s v="2021-12-29 10:08:10.663000+00:00"/>
        <s v="2022-06-02 06:51:03.304000+00:00"/>
        <s v="2022-05-11 09:53:29.758000+00:00"/>
        <s v="2022-05-11 09:54:01.220000+00:00"/>
        <s v="2022-06-22 08:07:27.218000+00:00"/>
        <s v="2022-06-17 09:02:16.699000+00:00"/>
        <s v="2022-05-31 12:05:14.502000+00:00"/>
        <s v="2022-06-30 06:34:07.970000+00:00"/>
        <s v="2022-06-30 06:34:39.813000+00:00"/>
        <s v="2022-06-30 06:35:15.145000+00:00"/>
        <s v="2022-05-28 03:50:09.809000+00:00"/>
        <s v="2022-05-28 03:51:44.939000+00:00"/>
        <s v="2022-07-13 10:31:07.485000+00:00"/>
        <s v="2022-07-28 12:15:46.844000+00:00"/>
        <s v="2022-07-19 12:24:23.436000+00:00"/>
        <s v="2022-07-28 12:16:22.557000+00:00"/>
        <s v="2022-07-14 06:01:59.505000+00:00"/>
        <s v="2022-06-28 06:38:30.024000+00:00"/>
        <s v="2022-06-28 06:39:17.623000+00:00"/>
        <s v="2022-05-31 10:18:59.163000+00:00"/>
        <s v="2022-05-12 08:38:02.806000+00:00"/>
        <s v="2022-03-16 06:24:08.294000+00:00"/>
        <s v="2022-07-19 12:52:48.846000+00:00"/>
        <s v="2022-03-16 06:23:32.522000+00:00"/>
        <s v="2022-01-10 05:42:12.728000+00:00"/>
        <s v="2022-03-24 11:13:42.043000+00:00"/>
        <s v="2022-07-08 07:24:38.413000+00:00"/>
        <s v="2022-07-22 11:28:47.472000+00:00"/>
        <s v="2022-07-06 06:24:15.931000+00:00"/>
        <s v="2022-07-01 06:37:21.838000+00:00"/>
        <s v="2022-06-01 10:30:33.522000+00:00"/>
        <s v="2022-06-15 06:28:30.614000+00:00"/>
        <s v="2022-06-01 10:29:38.547000+00:00"/>
        <s v="2022-04-19 06:46:25.027000+00:00"/>
        <s v="2022-07-04 07:34:36.089000+00:00"/>
        <s v="2022-06-20 10:57:37.538000+00:00"/>
        <s v="2022-06-29 06:45:18.426000+00:00"/>
        <s v="2022-07-25 08:06:27.095000+00:00"/>
        <s v="2022-06-20 10:57:00.416000+00:00"/>
        <s v="2022-05-18 10:01:54.556000+00:00"/>
        <s v="2022-06-21 06:14:12.392000+00:00"/>
        <s v="2022-05-24 10:24:19.744000+00:00"/>
        <s v="2022-06-02 13:23:25.868000+00:00"/>
        <s v="2022-06-21 06:13:23.066000+00:00"/>
        <s v="2022-06-21 06:15:35.419000+00:00"/>
        <s v="2022-06-21 06:16:26.047000+00:00"/>
        <s v="2022-06-15 07:11:27.785000+00:00"/>
        <s v="2022-06-15 07:11:51.245000+00:00"/>
        <s v="2022-07-25 10:50:05.460000+00:00"/>
        <s v="2022-07-26 12:08:16.946000+00:00"/>
        <s v="2022-07-21 09:38:30.907000+00:00"/>
        <s v="2022-07-14 05:34:01.935000+00:00"/>
        <s v="2022-07-11 09:14:22.878000+00:00"/>
        <s v="2022-02-23 10:01:16.358000+00:00"/>
        <s v="2022-02-23 10:02:54.452000+00:00"/>
        <s v="2022-05-23 09:21:56.481000+00:00"/>
        <s v="2022-06-13 11:38:26.855000+00:00"/>
        <s v="2022-06-13 11:38:07.142000+00:00"/>
        <s v="2022-05-11 07:43:58.897000+00:00"/>
        <s v="2022-05-11 07:43:36.938000+00:00"/>
        <s v="2022-05-11 07:44:27.395000+00:00"/>
        <s v="2022-04-25 11:33:12.132000+00:00"/>
        <s v="2022-04-25 11:32:41.379000+00:00"/>
        <s v="2022-07-11 05:49:18.941000+00:00"/>
        <s v="2022-07-04 07:15:00.025000+00:00"/>
        <s v="2022-05-30 10:38:19.695000+00:00"/>
        <s v="2022-06-09 09:57:45.814000+00:00"/>
        <s v="2022-05-18 07:40:56.147000+00:00"/>
        <s v="2022-03-11 12:19:45.355000+00:00"/>
        <s v="2022-06-27 09:26:13.984000+00:00"/>
        <s v="2022-07-01 11:14:27.295000+00:00"/>
        <s v="2022-03-15 09:11:37.687000+00:00"/>
        <s v="2022-07-19 08:03:00.511000+00:00"/>
        <s v="2022-07-19 08:02:40.268000+00:00"/>
        <s v="2022-04-08 10:51:25.917000+00:00"/>
        <s v="2022-06-24 06:06:23.391000+00:00"/>
        <s v="2022-04-22 05:01:08.192000+00:00"/>
        <s v="2022-05-18 06:06:04.104000+00:00"/>
        <s v="2022-06-13 07:48:41.651000+00:00"/>
        <s v="2022-01-06 10:40:46.843000+00:00"/>
        <s v="2022-06-13 07:48:12.918000+00:00"/>
        <s v="2022-01-25 09:44:50.561000+00:00"/>
        <s v="2022-05-24 06:23:53.376000+00:00"/>
        <s v="2022-05-24 06:23:39.373000+00:00"/>
        <s v="2021-10-25 09:31:23.822000+00:00"/>
        <s v="2022-06-10 08:26:13.686000+00:00"/>
        <s v="2022-06-10 08:26:50.470000+00:00"/>
        <s v="2022-06-10 08:27:21.937000+00:00"/>
        <s v="2022-05-13 07:36:18.483000+00:00"/>
        <s v="2022-06-29 06:35:31.931000+00:00"/>
        <s v="2022-01-03 10:47:43.559000+00:00"/>
        <s v="2022-02-22 11:18:25.069000+00:00"/>
        <s v="2022-07-07 05:51:32.447000+00:00"/>
        <s v="2022-07-07 05:51:05.209000+00:00"/>
        <s v="2022-05-12 11:59:05.727000+00:00"/>
        <s v="2022-02-22 11:38:50.238000+00:00"/>
        <s v="2022-02-22 11:17:06.954000+00:00"/>
        <s v="2022-07-22 04:59:00.344000+00:00"/>
        <s v="2022-03-16 11:35:56.873000+00:00"/>
        <s v="2022-06-07 11:44:55.646000+00:00"/>
        <s v="2022-06-23 06:36:08.461000+00:00"/>
        <s v="2022-06-23 06:35:19.537000+00:00"/>
        <s v="2022-06-23 06:34:36.116000+00:00"/>
        <s v="2022-06-22 09:17:30.236000+00:00"/>
        <s v="2022-06-02 06:19:54.498000+00:00"/>
        <s v="2022-06-02 06:20:23.682000+00:00"/>
        <s v="2022-06-02 06:19:22.543000+00:00"/>
        <s v="2022-07-19 13:49:06.693000+00:00"/>
        <s v="2022-07-07 05:45:13.289000+00:00"/>
        <s v="2022-06-27 10:11:03.230000+00:00"/>
        <s v="2022-05-02 11:11:55.392000+00:00"/>
        <s v="2022-06-28 07:03:39.571000+00:00"/>
        <s v="2022-07-05 09:34:54.472000+00:00"/>
        <s v="2022-07-05 09:35:56.947000+00:00"/>
        <s v="2022-07-01 10:55:12.515000+00:00"/>
        <s v="2022-05-27 11:58:51.279000+00:00"/>
        <s v="2022-06-17 10:44:28.144000+00:00"/>
        <s v="2022-07-22 11:41:04.090000+00:00"/>
        <s v="2022-07-22 11:06:48.436000+00:00"/>
        <s v="2022-06-27 10:07:40.119000+00:00"/>
        <s v="2022-06-23 06:33:54.660000+00:00"/>
        <s v="2022-06-28 11:57:48.642000+00:00"/>
        <s v="2022-07-22 11:06:11.703000+00:00"/>
        <s v="2022-07-22 11:04:50.719000+00:00"/>
        <s v="2022-06-28 11:57:27.519000+00:00"/>
        <s v="2022-05-20 11:29:40.248000+00:00"/>
        <s v="2022-06-22 11:22:55.591000+00:00"/>
        <s v="2022-05-25 11:39:39.245000+00:00"/>
        <s v="2022-06-15 06:29:34.338000+00:00"/>
        <s v="2022-05-05 11:33:14.844000+00:00"/>
        <s v="2022-05-05 07:34:37.543000+00:00"/>
        <s v="2022-06-03 06:48:28.759000+00:00"/>
        <s v="2022-07-06 04:50:54.598000+00:00"/>
        <s v="2022-05-26 08:48:31.849000+00:00"/>
        <s v="2022-07-05 10:46:46.965000+00:00"/>
        <s v="2022-05-30 06:09:54.783000+00:00"/>
        <s v="2022-05-27 06:35:20.049000+00:00"/>
        <s v="2022-05-31 11:11:41.553000+00:00"/>
        <s v="2022-07-04 10:03:59.152000+00:00"/>
        <s v="2022-07-11 07:41:24.459000+00:00"/>
        <s v="2022-07-04 10:11:33.854000+00:00"/>
        <s v="2022-07-08 12:05:23.791000+00:00"/>
        <s v="2022-04-22 10:57:56.965000+00:00"/>
        <s v="2022-06-28 09:06:00.820000+00:00"/>
        <s v="2022-07-08 10:39:57.923000+00:00"/>
        <s v="2022-06-28 09:05:13.315000+00:00"/>
        <s v="2022-06-03 07:10:50.988000+00:00"/>
        <s v="2022-05-30 09:38:30.104000+00:00"/>
        <s v="2022-07-15 10:37:02.123000+00:00"/>
        <s v="2022-05-30 09:38:45.432000+00:00"/>
        <s v="2022-05-30 09:39:05.733000+00:00"/>
        <s v="2022-07-22 11:04:10.030000+00:00"/>
        <s v="2022-07-04 10:06:48.562000+00:00"/>
        <s v="2022-07-22 11:03:15.285000+00:00"/>
        <s v="2022-05-13 08:05:05.692000+00:00"/>
        <s v="2022-07-22 11:02:32.788000+00:00"/>
        <s v="2022-06-04 07:45:26.688000+00:00"/>
        <s v="2022-06-09 11:55:02.070000+00:00"/>
        <s v="2022-07-11 05:23:10.815000+00:00"/>
        <s v="2022-07-04 09:47:46.410000+00:00"/>
        <s v="2022-07-07 09:23:29.777000+00:00"/>
        <s v="2022-05-16 12:41:44.718000+00:00"/>
        <s v="2022-05-11 12:33:47.417000+00:00"/>
        <s v="2022-07-07 09:22:32.594000+00:00"/>
        <s v="2022-07-12 12:24:45.446000+00:00"/>
        <s v="2022-07-07 09:22:59.787000+00:00"/>
        <s v="2022-07-25 08:05:38.613000+00:00"/>
        <s v="2022-07-13 13:23:40.018000+00:00"/>
        <s v="2022-07-14 11:50:41.326000+00:00"/>
        <s v="2022-05-24 11:44:37.283000+00:00"/>
        <s v="2022-04-29 10:53:28.407000+00:00"/>
        <s v="2022-04-29 10:54:33.371000+00:00"/>
        <s v="2022-06-28 08:23:13.395000+00:00"/>
        <s v="2022-07-02 05:28:21.609000+00:00"/>
        <s v="2022-05-24 11:43:55.156000+00:00"/>
        <s v="2022-07-14 06:59:38.954000+00:00"/>
        <s v="2022-06-07 09:32:47.642000+00:00"/>
        <s v="2022-07-15 13:10:11.812000+00:00"/>
        <s v="2022-06-29 12:31:43.800000+00:00"/>
        <s v="2022-07-25 11:05:33.912000+00:00"/>
        <s v="2022-06-28 08:21:54.094000+00:00"/>
        <s v="2022-06-24 06:18:19.308000+00:00"/>
        <s v="2022-06-29 06:06:56.280000+00:00"/>
        <s v="2022-07-06 12:33:56.947000+00:00"/>
        <s v="2022-05-19 08:17:56.011000+00:00"/>
        <s v="2022-05-19 08:18:42.657000+00:00"/>
        <s v="2022-05-24 07:54:46.246000+00:00"/>
        <s v="2022-06-23 07:15:14.345000+00:00"/>
        <s v="2022-02-01 06:46:49.937000+00:00"/>
        <s v="2022-06-21 07:34:21.026000+00:00"/>
        <s v="2022-06-13 05:49:55.213000+00:00"/>
        <s v="2022-04-22 10:35:18.773000+00:00"/>
        <s v="2022-06-07 11:30:41.038000+00:00"/>
        <s v="2022-05-16 07:13:00.117000+00:00"/>
        <s v="2022-05-16 07:12:27.586000+00:00"/>
        <s v="2022-07-22 11:42:24.996000+00:00"/>
        <s v="2022-06-23 10:34:26.720000+00:00"/>
        <s v="2022-07-01 10:17:35.330000+00:00"/>
        <s v="2022-05-16 07:11:58.449000+00:00"/>
        <s v="2022-07-04 11:58:35.251000+00:00"/>
        <s v="2022-07-21 10:44:16.350000+00:00"/>
        <s v="2022-03-16 06:46:40.040000+00:00"/>
        <s v="2022-07-04 06:05:36.709000+00:00"/>
        <s v="2022-07-21 08:32:41.853000+00:00"/>
        <s v="2022-04-27 05:46:55.231000+00:00"/>
        <s v="2022-06-09 06:13:55.709000+00:00"/>
        <s v="2022-06-24 07:26:31.978000+00:00"/>
        <s v="2022-06-23 11:15:53.998000+00:00"/>
        <s v="2022-06-22 08:06:02.989000+00:00"/>
        <s v="2022-05-13 09:58:21.988000+00:00"/>
        <s v="2022-05-13 09:59:30.039000+00:00"/>
        <s v="2022-05-11 04:54:32.929000+00:00"/>
        <s v="2022-05-11 04:54:43.660000+00:00"/>
        <s v="2021-12-16 11:04:35.327000+00:00"/>
        <s v="2022-06-27 07:53:06.858000+00:00"/>
        <s v="2022-07-05 12:51:37.350000+00:00"/>
        <s v="2022-07-05 12:51:00.710000+00:00"/>
        <s v="2022-06-10 11:57:45.570000+00:00"/>
        <s v="2022-03-11 12:22:10.367000+00:00"/>
        <s v="2022-07-20 11:21:03.986000+00:00"/>
        <s v="2022-03-11 12:21:00.855000+00:00"/>
        <s v="2022-03-22 06:00:39.095000+00:00"/>
        <s v="2022-06-27 11:24:41.099000+00:00"/>
        <s v="2022-06-16 06:49:52.734000+00:00"/>
        <s v="2022-06-16 06:49:27.157000+00:00"/>
        <s v="2022-03-21 10:14:50.361000+00:00"/>
        <s v="2022-06-22 11:53:01.038000+00:00"/>
        <s v="2022-06-24 09:50:10.653000+00:00"/>
        <s v="2022-06-24 09:51:20.461000+00:00"/>
        <s v="2022-06-29 06:37:33.084000+00:00"/>
        <s v="2022-06-29 06:37:13.542000+00:00"/>
        <s v="2022-06-29 11:56:41.145000+00:00"/>
        <s v="2022-06-03 12:24:29.344000+00:00"/>
        <s v="2022-07-04 09:33:54.237000+00:00"/>
        <s v="2022-07-01 11:07:54.405000+00:00"/>
        <s v="2022-05-26 11:57:16.235000+00:00"/>
        <s v="2022-06-20 09:16:11.499000+00:00"/>
        <s v="2022-05-11 09:45:14.699000+00:00"/>
        <s v="2022-06-16 09:07:13.565000+00:00"/>
        <s v="2022-05-11 09:45:59.965000+00:00"/>
        <s v="2022-05-11 09:44:04.220000+00:00"/>
        <s v="2022-05-12 06:40:46.467000+00:00"/>
        <s v="2022-03-08 07:04:20.594000+00:00"/>
        <s v="2022-03-08 07:04:53.508000+00:00"/>
        <s v="2022-03-08 07:03:52.210000+00:00"/>
        <s v="2022-05-18 08:06:29.287000+00:00"/>
        <s v="2022-05-31 05:46:44.566000+00:00"/>
        <s v="2021-12-28 11:29:29.962000+00:00"/>
        <s v="2022-05-19 11:18:26.424000+00:00"/>
        <s v="2022-02-08 09:43:29.981000+00:00"/>
        <s v="2022-03-02 08:06:16.313000+00:00"/>
        <s v="2021-12-13 07:10:55.078000+00:00"/>
        <s v="2022-03-07 07:16:28.289000+00:00"/>
        <s v="2022-05-06 10:12:49+00:00"/>
        <s v="2022-03-29 07:32:19.295000+00:00"/>
        <s v="2022-02-01 08:22:33.538000+00:00"/>
        <s v="2022-02-01 08:15:34.513000+00:00"/>
        <s v="2022-01-12 05:38:20.449000+00:00"/>
        <s v="2022-01-04 11:16:48.452000+00:00"/>
        <s v="2022-06-16 07:24:49.658000+00:00"/>
        <s v="2022-07-15 10:43:24.601000+00:00"/>
        <s v="2021-11-12 07:11:07.441000+00:00"/>
        <s v="2022-07-11 06:57:17.774000+00:00"/>
        <s v="2022-07-11 11:39:58.498000+00:00"/>
        <s v="2022-03-17 11:14:41.305000+00:00"/>
        <s v="2022-06-20 11:03:09.146000+00:00"/>
        <s v="2022-04-19 07:20:53.449000+00:00"/>
        <s v="2022-05-20 12:21:53.063000+00:00"/>
        <s v="2022-02-21 07:29:08.281000+00:00"/>
        <s v="2022-02-21 07:28:45.726000+00:00"/>
        <s v="2022-07-14 08:26:16.381000+00:00"/>
        <s v="2022-07-04 12:07:47.494000+00:00"/>
        <s v="2022-07-04 12:06:41.213000+00:00"/>
        <s v="2022-07-04 12:07:08.758000+00:00"/>
        <s v="2022-06-30 17:02:57.204000+00:00"/>
        <s v="2022-07-08 10:11:08.278000+00:00"/>
        <s v="2022-07-08 10:10:56.929000+00:00"/>
        <s v="2022-05-25 12:33:08.710000+00:00"/>
        <s v="2022-05-31 10:18:03.032000+00:00"/>
        <s v="2022-05-31 10:18:30.192000+00:00"/>
        <s v="2022-05-31 12:12:06.212000+00:00"/>
        <s v="2022-05-02 08:16:14.841000+00:00"/>
        <s v="2022-05-23 06:00:33.263000+00:00"/>
        <s v="2022-06-03 06:34:55.771000+00:00"/>
        <s v="2022-05-18 09:55:33.919000+00:00"/>
        <s v="2022-06-29 09:07:32.533000+00:00"/>
        <s v="2022-07-14 05:40:48.385000+00:00"/>
        <s v="2022-05-26 08:34:13.241000+00:00"/>
        <s v="2022-05-26 08:35:40.264000+00:00"/>
        <s v="2022-06-13 06:55:01.426000+00:00"/>
        <s v="2022-05-13 12:58:29.329000+00:00"/>
        <s v="2022-07-14 05:40:01.579000+00:00"/>
        <s v="2022-07-11 08:29:13.282000+00:00"/>
        <s v="2022-07-14 11:55:26.144000+00:00"/>
        <s v="2022-06-17 07:31:35.116000+00:00"/>
        <s v="2022-06-29 06:29:58.117000+00:00"/>
        <s v="2022-05-31 09:56:25.358000+00:00"/>
        <s v="2022-02-08 05:49:05.116000+00:00"/>
        <s v="2022-06-22 12:06:55.459000+00:00"/>
        <s v="2022-04-28 06:39:26.291000+00:00"/>
        <s v="2022-06-22 12:06:26.065000+00:00"/>
        <s v="2022-06-03 06:22:01.601000+00:00"/>
        <s v="2022-06-02 10:39:44.063000+00:00"/>
        <s v="2022-06-22 12:05:52.800000+00:00"/>
        <s v="2022-04-20 12:08:31.088000+00:00"/>
        <s v="2022-07-12 10:37:09.458000+00:00"/>
        <s v="2022-06-17 07:16:21.861000+00:00"/>
        <s v="2022-05-19 11:14:54.274000+00:00"/>
        <s v="2022-07-14 09:45:36.291000+00:00"/>
        <s v="2022-05-24 07:57:05.605000+00:00"/>
        <s v="2022-05-18 12:16:39.940000+00:00"/>
        <s v="2022-06-21 12:57:58.214000+00:00"/>
        <s v="2022-05-19 11:13:29.176000+00:00"/>
        <s v="2022-01-25 11:18:33.316000+00:00"/>
        <s v="2022-04-25 04:56:16.533000+00:00"/>
        <s v="2022-04-12 11:44:29.985000+00:00"/>
        <s v="2022-05-31 06:48:18.661000+00:00"/>
        <s v="2022-05-31 06:44:38.979000+00:00"/>
        <s v="2022-04-20 06:25:35.899000+00:00"/>
        <s v="2022-05-12 11:17:16.090000+00:00"/>
        <s v="2021-12-03 11:14:12.094000+00:00"/>
        <s v="2022-06-16 12:59:57.594000+00:00"/>
        <s v="2022-05-19 11:32:23.238000+00:00"/>
        <s v="2022-06-03 05:55:31.749000+00:00"/>
        <s v="2022-07-11 12:10:40.420000+00:00"/>
        <s v="2022-05-30 09:18:47.705000+00:00"/>
        <s v="2022-05-30 09:19:16.159000+00:00"/>
        <s v="2022-05-30 09:17:53.358000+00:00"/>
        <s v="2022-06-23 12:07:06.155000+00:00"/>
        <s v="2022-06-23 12:07:23.825000+00:00"/>
        <s v="2022-07-07 10:47:29.025000+00:00"/>
        <s v="2022-06-06 10:42:19.059000+00:00"/>
        <s v="2022-06-06 10:43:19.445000+00:00"/>
        <s v="2022-07-14 09:46:28.644000+00:00"/>
        <s v="2022-05-20 07:09:08.629000+00:00"/>
        <s v="2022-04-28 12:38:40.142000+00:00"/>
        <s v="2022-04-19 06:05:57.149000+00:00"/>
        <s v="2022-07-12 09:59:13.232000+00:00"/>
        <s v="2022-07-12 10:00:39.871000+00:00"/>
        <s v="2022-06-29 06:17:47.495000+00:00"/>
        <s v="2022-07-12 10:00:04.150000+00:00"/>
        <s v="2022-07-12 09:58:52.700000+00:00"/>
        <s v="2022-07-12 09:59:41.541000+00:00"/>
        <s v="2022-06-17 06:29:58.403000+00:00"/>
        <s v="2022-07-12 09:58:30.046000+00:00"/>
        <s v="2022-07-07 06:57:09.743000+00:00"/>
        <s v="2022-07-07 06:56:34.729000+00:00"/>
        <s v="2022-03-07 11:13:25.789000+00:00"/>
        <s v="2022-07-11 11:41:24.874000+00:00"/>
        <s v="2022-05-05 09:56:42.285000+00:00"/>
        <s v="2022-05-16 08:41:18.615000+00:00"/>
        <s v="2022-06-09 06:37:29.468000+00:00"/>
        <s v="2022-06-09 06:51:30.240000+00:00"/>
        <s v="2022-06-22 12:25:12.553000+00:00"/>
        <s v="2022-06-22 12:25:40.657000+00:00"/>
        <s v="2022-07-04 09:46:44.925000+00:00"/>
        <s v="2022-04-21 07:22:06.035000+00:00"/>
        <s v="2022-07-04 09:46:25.712000+00:00"/>
        <s v="2022-05-10 05:42:44.192000+00:00"/>
        <s v="2022-05-10 05:43:04.385000+00:00"/>
        <s v="2022-05-10 05:42:24.118000+00:00"/>
        <s v="2022-05-12 07:23:47.926000+00:00"/>
        <s v="2022-05-12 07:23:19.156000+00:00"/>
        <s v="2022-05-06 10:10:30.402000+00:00"/>
        <s v="2022-05-23 09:39:40.807000+00:00"/>
        <s v="2022-05-06 10:10:05.757000+00:00"/>
        <s v="2022-05-23 09:39:12.994000+00:00"/>
        <s v="2022-05-06 11:18:29.318000+00:00"/>
        <s v="2022-05-06 11:16:55.090000+00:00"/>
        <s v="2022-05-06 11:17:27.015000+00:00"/>
        <s v="2022-05-05 12:56:48.723000+00:00"/>
        <s v="2022-05-05 12:53:44.103000+00:00"/>
        <s v="2022-05-06 11:16:08.328000+00:00"/>
        <s v="2022-05-11 09:27:21.096000+00:00"/>
        <s v="2022-05-05 12:52:33.385000+00:00"/>
        <s v="2022-05-11 09:26:34.737000+00:00"/>
        <s v="2022-05-20 10:42:39.981000+00:00"/>
        <s v="2022-07-11 07:16:51.696000+00:00"/>
        <s v="2022-06-06 09:13:00.612000+00:00"/>
        <s v="2022-06-28 04:58:01.829000+00:00"/>
        <s v="2022-06-28 04:58:33.994000+00:00"/>
        <s v="2022-06-28 04:55:29.517000+00:00"/>
        <s v="2022-06-28 04:54:37.355000+00:00"/>
        <s v="2022-06-20 12:27:10.286000+00:00"/>
        <s v="2022-07-07 12:10:22.671000+00:00"/>
        <s v="2022-06-20 12:25:45.123000+00:00"/>
        <s v="2022-05-13 12:59:22.428000+00:00"/>
        <s v="2022-05-13 12:59:46.515000+00:00"/>
        <s v="2022-05-13 12:58:48.990000+00:00"/>
        <s v="2022-06-24 08:28:17.525000+00:00"/>
        <s v="2022-06-24 08:28:00.211000+00:00"/>
        <s v="2022-07-08 09:20:46.174000+00:00"/>
        <s v="2022-07-08 09:21:04.393000+00:00"/>
        <s v="2022-05-26 07:36:14.193000+00:00"/>
        <s v="2022-05-24 11:58:17.008000+00:00"/>
        <s v="2022-05-20 11:08:30.312000+00:00"/>
        <s v="2022-05-24 11:57:46.055000+00:00"/>
        <s v="2022-06-22 11:46:18.563000+00:00"/>
        <s v="2022-06-20 09:21:59.177000+00:00"/>
        <s v="2022-06-20 09:21:44.057000+00:00"/>
        <s v="2022-02-03 12:25:41.470000+00:00"/>
        <s v="2022-06-27 09:41:47.579000+00:00"/>
        <s v="2022-06-22 11:46:36.246000+00:00"/>
        <s v="2022-05-24 11:14:36.783000+00:00"/>
        <s v="2022-05-24 11:14:56.263000+00:00"/>
        <s v="2022-06-09 10:27:38.413000+00:00"/>
        <s v="2022-05-16 05:25:08.163000+00:00"/>
        <s v="2022-05-16 05:24:46.804000+00:00"/>
        <s v="2022-05-06 05:32:23.889000+00:00"/>
        <s v="2022-05-25 06:56:56.194000+00:00"/>
        <s v="2022-06-06 07:50:26.553000+00:00"/>
        <s v="2022-05-16 05:24:28.154000+00:00"/>
        <s v="2022-06-06 07:49:55.345000+00:00"/>
        <s v="2022-06-06 06:43:18.841000+00:00"/>
        <s v="2022-06-06 07:49:04.691000+00:00"/>
        <s v="2022-07-12 12:19:16.289000+00:00"/>
        <s v="2022-07-12 12:21:32.896000+00:00"/>
        <s v="2022-07-12 12:20:13.133000+00:00"/>
        <s v="2022-05-13 11:24:48.343000+00:00"/>
        <s v="2022-04-27 05:00:05.079000+00:00"/>
        <s v="2022-05-13 11:24:29.632000+00:00"/>
        <s v="2022-05-18 08:39:49.358000+00:00"/>
        <s v="2022-06-22 05:21:32.576000+00:00"/>
        <s v="2022-06-22 06:44:43.636000+00:00"/>
        <s v="2022-06-09 06:07:20.458000+00:00"/>
        <s v="2022-06-27 09:14:54.058000+00:00"/>
        <s v="2022-06-22 03:37:41.671000+00:00"/>
        <s v="2022-03-16 05:38:24.963000+00:00"/>
        <s v="2022-04-18 06:43:23.346000+00:00"/>
        <s v="2022-06-06 09:20:28.287000+00:00"/>
        <s v="2022-07-04 09:11:50.843000+00:00"/>
        <s v="2022-05-05 09:29:22.993000+00:00"/>
        <s v="2022-07-04 09:12:20.130000+00:00"/>
        <s v="2022-05-05 11:59:07.146000+00:00"/>
        <s v="2022-07-04 09:13:00.850000+00:00"/>
        <s v="2022-05-05 11:58:37.130000+00:00"/>
        <s v="2022-06-23 05:46:43.722000+00:00"/>
        <s v="2022-05-05 11:57:45.963000+00:00"/>
        <s v="2022-06-23 05:47:56.255000+00:00"/>
        <s v="2022-04-27 11:27:11.323000+00:00"/>
        <s v="2022-06-01 12:16:29.538000+00:00"/>
        <s v="2022-06-23 05:47:16.832000+00:00"/>
        <s v="2022-05-09 11:40:28.343000+00:00"/>
        <s v="2022-02-24 05:46:04.634000+00:00"/>
        <s v="2022-05-09 11:39:45.450000+00:00"/>
        <s v="2022-05-26 06:45:05.935000+00:00"/>
        <s v="2022-05-30 07:37:39.048000+00:00"/>
        <s v="2022-06-15 05:55:25.629000+00:00"/>
        <s v="2022-05-26 06:44:37.821000+00:00"/>
        <s v="2022-06-06 09:01:36.227000+00:00"/>
        <s v="2022-04-29 07:04:04.743000+00:00"/>
        <s v="2022-04-29 07:03:39.881000+00:00"/>
        <s v="2022-02-21 04:38:02.643000+00:00"/>
        <s v="2022-02-21 04:36:56.145000+00:00"/>
        <s v="2022-02-21 04:36:25.596000+00:00"/>
        <s v="2022-07-08 09:09:54.483000+00:00"/>
        <s v="2022-06-24 05:16:33.599000+00:00"/>
        <s v="2022-05-18 09:35:35.203000+00:00"/>
        <s v="2022-06-16 06:48:00.057000+00:00"/>
        <s v="2022-06-01 12:16:44.551000+00:00"/>
        <s v="2022-04-25 12:43:48.030000+00:00"/>
        <s v="2022-04-25 12:43:17.618000+00:00"/>
        <s v="2022-06-16 06:47:42.613000+00:00"/>
        <s v="2022-06-27 07:42:08.856000+00:00"/>
        <s v="2022-05-17 08:41:52.865000+00:00"/>
        <s v="2022-06-27 07:04:09.939000+00:00"/>
        <s v="2022-06-22 11:14:46.761000+00:00"/>
        <s v="2022-06-22 11:16:34.014000+00:00"/>
        <s v="2022-06-22 11:15:57.228000+00:00"/>
        <s v="2022-06-22 11:13:38.764000+00:00"/>
        <s v="2022-06-22 11:14:09.705000+00:00"/>
        <s v="2022-06-22 10:59:09.879000+00:00"/>
        <s v="2022-04-29 12:58:29.067000+00:00"/>
        <s v="2022-06-03 10:54:04.432000+00:00"/>
        <s v="2022-06-16 10:38:44.863000+00:00"/>
        <s v="2022-05-11 12:01:08.519000+00:00"/>
        <s v="2022-02-02 11:29:20.835000+00:00"/>
        <s v="2022-06-02 11:10:44.920000+00:00"/>
        <s v="2022-07-05 07:38:01.092000+00:00"/>
        <s v="2022-02-24 11:06:31.002000+00:00"/>
        <s v="2022-02-24 11:06:07.257000+00:00"/>
        <s v="2022-03-02 04:34:57.901000+00:00"/>
        <s v="2022-03-02 12:33:31.212000+00:00"/>
        <s v="2022-05-11 07:54:13.722000+00:00"/>
        <s v="2022-01-31 09:45:31.794000+00:00"/>
        <s v="2022-05-26 08:49:57.635000+00:00"/>
        <s v="2022-07-06 11:45:22.237000+00:00"/>
        <s v="2022-05-23 06:37:43.801000+00:00"/>
        <s v="2022-05-24 07:24:30.158000+00:00"/>
        <s v="2022-06-06 12:10:38.850000+00:00"/>
        <s v="2022-06-09 10:03:12.546000+00:00"/>
        <s v="2022-03-22 09:22:37.683000+00:00"/>
        <s v="2022-06-21 06:48:40.860000+00:00"/>
        <s v="2022-06-06 09:01:51.589000+00:00"/>
        <s v="2022-05-06 11:46:54.831000+00:00"/>
        <s v="2022-01-31 12:23:50.885000+00:00"/>
        <s v="2022-05-13 10:50:11.286000+00:00"/>
        <s v="2022-05-11 08:01:50.880000+00:00"/>
        <s v="2022-06-30 04:02:26.998000+00:00"/>
        <s v="2022-05-09 10:59:44.384000+00:00"/>
        <s v="2022-07-08 11:26:31.818000+00:00"/>
        <s v="2021-12-23 05:10:16.271000+00:00"/>
        <s v="2022-04-20 10:55:22.661000+00:00"/>
        <s v="2022-04-20 10:43:47.083000+00:00"/>
        <s v="2022-04-20 10:33:12.530000+00:00"/>
        <s v="2022-06-03 07:29:43.248000+00:00"/>
        <s v="2022-04-27 11:27:27.367000+00:00"/>
        <s v="2022-06-02 11:18:20.213000+00:00"/>
        <s v="2022-06-15 08:44:33.829000+00:00"/>
        <s v="2022-05-13 11:08:36.655000+00:00"/>
        <s v="2022-05-16 10:55:20.504000+00:00"/>
        <s v="2022-06-06 02:49:06.280000+00:00"/>
        <s v="2022-05-19 09:29:36.433000+00:00"/>
        <s v="2022-06-06 02:50:40.470000+00:00"/>
        <s v="2022-07-05 05:42:54.789000+00:00"/>
        <s v="2022-06-09 10:02:43.132000+00:00"/>
        <s v="2022-06-15 10:16:35.494000+00:00"/>
        <s v="2022-05-23 12:10:06.680000+00:00"/>
        <s v="2022-07-05 05:42:31.724000+00:00"/>
        <s v="2022-06-13 02:56:06.829000+00:00"/>
        <s v="2022-06-21 12:30:51.419000+00:00"/>
        <s v="2022-05-23 11:45:17.301000+00:00"/>
        <s v="2022-05-20 12:28:17.062000+00:00"/>
        <s v="2022-05-24 10:15:30.209000+00:00"/>
        <s v="2022-05-19 07:56:56.159000+00:00"/>
        <s v="2022-05-30 10:29:21.833000+00:00"/>
        <s v="2022-02-28 06:49:54.090000+00:00"/>
        <s v="2022-02-11 05:08:55.039000+00:00"/>
        <s v="2022-02-11 05:10:19.784000+00:00"/>
        <s v="2022-04-04 06:57:57.309000+00:00"/>
        <s v="2022-05-05 09:35:49.670000+00:00"/>
        <s v="2022-04-25 05:38:44.186000+00:00"/>
        <s v="2022-06-15 07:01:32.640000+00:00"/>
        <s v="2022-06-17 10:07:52.101000+00:00"/>
        <s v="2022-06-10 06:30:16.755000+00:00"/>
        <s v="2022-06-15 07:00:43.965000+00:00"/>
        <s v="2022-06-15 04:47:49.489000+00:00"/>
        <s v="2022-06-15 04:47:05.987000+00:00"/>
        <s v="2022-04-27 07:08:02.107000+00:00"/>
        <s v="2022-04-27 07:08:42.140000+00:00"/>
        <s v="2022-04-27 06:53:22.116000+00:00"/>
        <s v="2022-04-22 07:09:31.389000+00:00"/>
        <s v="2022-06-13 09:58:34.684000+00:00"/>
        <s v="2022-03-04 07:54:29.333000+00:00"/>
        <s v="2022-05-09 08:43:17.449000+00:00"/>
        <s v="2022-06-10 11:17:50.035000+00:00"/>
        <s v="2022-04-18 10:04:53.449000+00:00"/>
        <s v="2022-06-10 10:51:35.156000+00:00"/>
        <s v="2022-06-20 16:23:17.306000+00:00"/>
        <s v="2022-03-22 08:38:50.576000+00:00"/>
        <s v="2022-06-01 04:47:08.298000+00:00"/>
        <s v="2022-05-05 12:04:55.060000+00:00"/>
        <s v="2022-05-05 12:05:47.058000+00:00"/>
        <s v="2022-06-02 05:47:00.083000+00:00"/>
        <s v="2022-06-27 08:01:34.540000+00:00"/>
        <s v="2022-04-25 10:56:20.485000+00:00"/>
        <s v="2022-05-12 09:31:35.375000+00:00"/>
        <s v="2022-02-17 08:27:27.461000+00:00"/>
        <s v="2022-02-17 08:27:50.994000+00:00"/>
        <s v="2022-06-03 06:20:43.643000+00:00"/>
        <s v="2022-04-22 08:14:52.891000+00:00"/>
        <s v="2022-07-04 07:14:44.583000+00:00"/>
        <s v="2022-05-26 06:29:43.953000+00:00"/>
        <s v="2022-06-13 09:15:02.132000+00:00"/>
        <s v="2022-06-13 09:15:48.351000+00:00"/>
        <s v="2022-04-25 11:16:45.960000+00:00"/>
        <s v="2022-04-25 11:17:47.409000+00:00"/>
        <s v="2022-05-06 06:54:56.297000+00:00"/>
        <s v="2021-12-27 04:58:02.510000+00:00"/>
        <s v="2022-01-14 11:23:55.695000+00:00"/>
        <s v="2022-02-28 12:13:30.654000+00:00"/>
        <s v="2022-05-19 11:43:55.402000+00:00"/>
        <s v="2022-01-10 11:59:57.989000+00:00"/>
        <s v="2022-05-19 11:44:34.543000+00:00"/>
        <s v="2021-10-16 09:43:28.489000+00:00"/>
        <s v="2021-10-28 12:09:11.588000+00:00"/>
        <s v="2022-03-15 08:36:33.286000+00:00"/>
        <s v="2022-06-16 12:21:56.459000+00:00"/>
        <s v="2022-03-21 07:11:36.399000+00:00"/>
        <s v="2022-05-20 06:58:13.169000+00:00"/>
        <s v="2022-02-03 12:18:05.204000+00:00"/>
        <s v="2021-12-03 08:06:16.260000+00:00"/>
        <s v="2022-05-19 13:11:14.164000+00:00"/>
        <s v="2022-06-03 06:22:02.299000+00:00"/>
        <s v="2022-05-05 06:15:56.064000+00:00"/>
        <s v="2022-06-03 06:21:10.103000+00:00"/>
        <s v="2022-06-22 06:00:53.256000+00:00"/>
        <s v="2022-07-01 09:45:28.212000+00:00"/>
        <s v="2022-04-20 06:35:28.837000+00:00"/>
        <s v="2022-06-22 06:00:09.821000+00:00"/>
        <s v="2022-01-17 11:07:02.535000+00:00"/>
        <s v="2022-01-17 11:09:21.378000+00:00"/>
        <s v="2022-06-09 06:01:03.294000+00:00"/>
        <s v="2022-01-13 12:35:50.855000+00:00"/>
        <s v="2022-05-30 11:22:14.650000+00:00"/>
        <s v="2022-06-22 05:40:52.318000+00:00"/>
        <s v="2022-05-11 12:30:36.364000+00:00"/>
        <s v="2022-05-09 10:00:22.396000+00:00"/>
        <s v="2022-05-19 09:24:30.609000+00:00"/>
        <s v="2022-06-02 11:53:48.227000+00:00"/>
        <s v="2022-06-02 11:53:23.983000+00:00"/>
        <s v="2022-06-24 08:30:54.817000+00:00"/>
        <s v="2022-06-06 09:55:14.910000+00:00"/>
        <s v="2022-05-25 09:05:05.066000+00:00"/>
        <s v="2022-06-22 05:41:46.017000+00:00"/>
        <s v="2022-06-22 05:41:04.665000+00:00"/>
        <s v="2022-06-22 05:40:33.135000+00:00"/>
        <s v="2021-12-02 10:45:37.197000+00:00"/>
        <s v="2022-05-17 12:36:25.193000+00:00"/>
        <s v="2022-05-17 12:36:11.026000+00:00"/>
        <s v="2022-04-29 11:30:29.025000+00:00"/>
        <s v="2022-06-13 05:19:58.535000+00:00"/>
        <s v="2022-05-25 08:05:26.457000+00:00"/>
        <s v="2022-05-19 09:38:32.322000+00:00"/>
        <s v="2022-05-19 09:38:17.793000+00:00"/>
        <s v="2022-05-19 09:38:47.747000+00:00"/>
        <s v="2022-01-04 10:11:47.590000+00:00"/>
        <s v="2022-01-11 11:38:35.899000+00:00"/>
        <s v="2022-06-24 11:27:33.987000+00:00"/>
        <s v="2022-05-06 09:26:14.089000+00:00"/>
        <s v="2022-06-20 11:07:14.552000+00:00"/>
        <s v="2022-06-22 06:44:21.542000+00:00"/>
        <s v="2022-06-23 09:53:59.290000+00:00"/>
        <s v="2022-05-24 12:34:51.784000+00:00"/>
        <s v="2022-05-24 12:36:42.444000+00:00"/>
        <s v="2022-06-23 09:53:36.353000+00:00"/>
        <s v="2022-06-23 09:50:18.610000+00:00"/>
        <s v="2022-02-03 04:50:54.132000+00:00"/>
        <s v="2022-06-06 06:28:13.482000+00:00"/>
        <s v="2022-06-22 08:05:46.167000+00:00"/>
        <s v="2022-05-19 10:47:11.192000+00:00"/>
        <s v="2022-05-20 07:10:32.876000+00:00"/>
        <s v="2022-06-06 10:13:58.043000+00:00"/>
        <s v="2022-06-03 11:34:23.075000+00:00"/>
        <s v="2022-06-01 06:51:00.403000+00:00"/>
        <s v="2022-01-31 11:13:59.597000+00:00"/>
        <s v="2022-02-03 07:03:33.358000+00:00"/>
        <s v="2022-05-10 08:46:05.279000+00:00"/>
        <s v="2022-05-10 08:45:21.002000+00:00"/>
        <s v="2022-06-21 11:44:14.230000+00:00"/>
        <s v="2022-06-10 06:30:40.498000+00:00"/>
        <s v="2022-06-21 11:43:41.465000+00:00"/>
        <s v="2022-06-16 04:53:20.614000+00:00"/>
        <s v="2022-02-18 11:26:05.526000+00:00"/>
        <s v="2022-02-18 11:30:18.164000+00:00"/>
        <s v="2022-02-18 11:31:09.494000+00:00"/>
        <s v="2022-06-16 12:17:57.147000+00:00"/>
        <s v="2022-06-16 12:18:16.540000+00:00"/>
        <s v="2022-06-16 12:18:57.333000+00:00"/>
        <s v="2022-02-03 11:31:16.732000+00:00"/>
        <s v="2022-05-27 11:08:05.553000+00:00"/>
        <s v="2022-06-22 03:44:38.612000+00:00"/>
        <s v="2022-05-12 06:56:10.246000+00:00"/>
        <s v="2022-05-27 11:13:26.930000+00:00"/>
        <s v="2022-06-07 12:11:21.366000+00:00"/>
        <s v="2022-06-14 12:39:03.912000+00:00"/>
        <s v="2022-06-17 08:16:37.420000+00:00"/>
        <s v="2022-05-16 10:35:59.228000+00:00"/>
        <s v="2022-05-16 10:35:30.261000+00:00"/>
        <s v="2022-05-16 10:28:52.633000+00:00"/>
        <s v="2022-06-02 12:33:33.912000+00:00"/>
        <s v="2022-05-16 10:28:26.006000+00:00"/>
        <s v="2022-06-16 12:54:42.531000+00:00"/>
        <s v="2022-05-16 10:27:49.423000+00:00"/>
        <s v="2022-05-12 05:54:07.318000+00:00"/>
        <s v="2022-06-16 12:54:13.511000+00:00"/>
        <s v="2022-05-26 10:07:57.090000+00:00"/>
        <s v="2022-05-05 12:07:39.619000+00:00"/>
        <s v="2022-04-29 11:45:37.948000+00:00"/>
        <s v="2022-03-17 06:59:13.314000+00:00"/>
        <s v="2022-05-26 05:20:16.402000+00:00"/>
        <s v="2022-05-26 05:21:17.698000+00:00"/>
        <s v="2022-04-29 11:45:11.437000+00:00"/>
        <s v="2022-05-02 09:38:14.933000+00:00"/>
        <s v="2022-05-26 05:19:40.629000+00:00"/>
        <s v="2022-05-02 09:38:39.873000+00:00"/>
        <s v="2022-05-31 10:02:32.775000+00:00"/>
        <s v="2022-02-02 04:35:25.078000+00:00"/>
        <s v="2022-04-29 11:08:12.304000+00:00"/>
        <s v="2022-06-08 07:39:04.216000+00:00"/>
        <s v="2022-05-09 12:28:55.418000+00:00"/>
        <s v="2022-05-09 12:30:20.229000+00:00"/>
        <s v="2022-06-10 12:42:21.490000+00:00"/>
        <s v="2022-05-26 09:10:34.345000+00:00"/>
        <s v="2022-05-09 12:28:01.922000+00:00"/>
        <s v="2022-05-09 13:04:52.999000+00:00"/>
        <s v="2022-03-10 07:01:54.237000+00:00"/>
        <s v="2022-05-05 11:39:48.528000+00:00"/>
        <s v="2022-06-01 13:55:12.756000+00:00"/>
        <s v="2022-06-01 13:55:49.023000+00:00"/>
        <s v="2022-06-03 07:05:10.986000+00:00"/>
        <s v="2022-02-28 08:30:52.212000+00:00"/>
        <s v="2022-05-02 06:23:48.464000+00:00"/>
        <s v="2022-03-03 07:02:11.396000+00:00"/>
        <s v="2022-05-26 07:51:41.943000+00:00"/>
        <s v="2022-05-21 12:05:02.670000+00:00"/>
        <s v="2022-05-26 07:52:14.584000+00:00"/>
        <s v="2022-05-27 10:19:26.241000+00:00"/>
        <s v="2022-04-28 04:03:31.707000+00:00"/>
        <s v="2022-06-07 06:41:33.169000+00:00"/>
        <s v="2022-04-28 03:59:44.664000+00:00"/>
        <s v="2022-01-12 09:51:14.675000+00:00"/>
        <s v="2022-04-28 04:02:27.958000+00:00"/>
        <s v="2022-05-02 11:46:35.135000+00:00"/>
        <s v="2022-06-02 11:36:54.780000+00:00"/>
        <s v="2022-01-12 09:49:49.683000+00:00"/>
        <s v="2022-06-02 11:31:46.970000+00:00"/>
        <s v="2022-04-25 08:31:47.926000+00:00"/>
        <s v="2022-01-25 09:23:33.161000+00:00"/>
        <s v="2022-05-31 12:15:32.793000+00:00"/>
        <s v="2022-04-25 08:30:56.184000+00:00"/>
        <s v="2022-04-25 08:27:10.434000+00:00"/>
        <s v="2022-05-26 11:52:25.183000+00:00"/>
        <s v="2022-04-20 07:05:58.131000+00:00"/>
        <s v="2022-02-08 09:13:59.629000+00:00"/>
        <s v="2022-03-09 12:07:22.451000+00:00"/>
        <s v="2022-05-26 11:51:49.853000+00:00"/>
        <s v="2022-04-20 11:14:11.452000+00:00"/>
        <s v="2022-05-04 11:07:19.180000+00:00"/>
        <s v="2022-04-25 07:44:15.489000+00:00"/>
        <s v="2022-01-21 12:09:08.450000+00:00"/>
        <s v="2021-12-31 10:23:44.260000+00:00"/>
        <s v="2021-12-29 11:09:03.008000+00:00"/>
        <s v="2022-02-21 10:17:01.760000+00:00"/>
        <s v="2022-05-13 09:15:46.067000+00:00"/>
        <s v="2022-05-02 10:47:00.153000+00:00"/>
        <s v="2021-11-17 11:58:05.455000+00:00"/>
        <s v="2022-05-05 12:24:29.748000+00:00"/>
        <s v="2022-05-19 11:35:17.771000+00:00"/>
        <s v="2022-05-05 12:25:01.245000+00:00"/>
        <s v="2022-05-24 11:56:24.779000+00:00"/>
        <s v="2022-05-17 09:43:37.316000+00:00"/>
        <s v="2022-05-24 11:55:28.521000+00:00"/>
        <s v="2022-04-18 06:21:16.647000+00:00"/>
        <s v="2022-05-17 13:04:12.076000+00:00"/>
        <s v="2022-05-17 13:04:46.181000+00:00"/>
        <s v="2021-12-03 12:44:22.697000+00:00"/>
        <s v="2022-05-09 10:01:17.873000+00:00"/>
        <s v="2022-05-09 10:03:35.872000+00:00"/>
        <s v="2022-05-11 12:32:30.035000+00:00"/>
        <s v="2022-04-20 06:57:44.441000+00:00"/>
        <s v="2022-05-10 04:54:08.442000+00:00"/>
        <s v="2022-05-17 11:36:24.062000+00:00"/>
        <s v="2022-02-04 09:23:38.039000+00:00"/>
        <s v="2021-11-29 10:43:43.681000+00:00"/>
        <s v="2022-05-06 06:02:51.659000+00:00"/>
        <s v="2022-05-19 11:36:10.919000+00:00"/>
        <s v="2022-02-04 09:23:16.737000+00:00"/>
        <s v="2022-05-05 09:36:13.901000+00:00"/>
        <s v="2022-02-02 08:58:58.596000+00:00"/>
        <s v="2022-03-22 05:03:39.617000+00:00"/>
        <s v="2022-04-04 09:39:29.504000+00:00"/>
        <s v="2022-05-10 13:02:42.196000+00:00"/>
        <s v="2022-05-10 13:02:11.454000+00:00"/>
        <s v="2022-01-14 06:47:52.472000+00:00"/>
        <s v="2022-02-02 04:55:19.984000+00:00"/>
        <s v="2022-05-09 13:04:02.172000+00:00"/>
        <s v="2022-03-07 06:35:12.076000+00:00"/>
        <s v="2022-01-31 08:44:58.987000+00:00"/>
        <s v="2022-03-07 06:35:38.442000+00:00"/>
        <s v="2022-01-19 07:44:41.107000+00:00"/>
        <s v="2022-01-18 12:06:42.755000+00:00"/>
        <s v="2022-03-08 10:21:49.165000+00:00"/>
        <s v="2022-01-04 10:01:56.181000+00:00"/>
      </sharedItems>
      <fieldGroup par="66"/>
    </cacheField>
    <cacheField name="date_updated" numFmtId="0">
      <sharedItems/>
    </cacheField>
    <cacheField name="lead_custom.Browser" numFmtId="0">
      <sharedItems containsNonDate="0" containsString="0" containsBlank="1"/>
    </cacheField>
    <cacheField name="lead_custom.City" numFmtId="0">
      <sharedItems containsBlank="1" count="45">
        <s v="Pune"/>
        <s v="Mumbai"/>
        <s v="Bangalore"/>
        <s v="Gurgaon"/>
        <s v="Other"/>
        <m/>
        <s v="Noida"/>
        <s v="Ahmedabad"/>
        <s v="Ahmednagar"/>
        <s v="Chennai"/>
        <s v="Hyderabad"/>
        <s v="Delhi"/>
        <s v="Other Gujarat"/>
        <s v="Varanasi"/>
        <s v="Bhubaneshwar"/>
        <s v="Chandigarh"/>
        <s v="Kolkata"/>
        <s v="Kolhapur"/>
        <s v="Vadodara"/>
        <s v="Mysuru"/>
        <s v="Goa"/>
        <s v="Indore"/>
        <s v="Kochi"/>
        <s v="Aurangabad"/>
        <s v="Nagpur"/>
        <s v="Vijayawada"/>
        <s v="Nashik"/>
        <s v="Kerala"/>
        <s v="Other Maharashtra"/>
        <s v="Cochin"/>
        <s v="Madurai"/>
        <s v="Rajkot"/>
        <s v="Surat"/>
        <s v="Other Tamil Nadu"/>
        <s v="Vapi"/>
        <s v="Lucknow"/>
        <s v="Other Karnataka"/>
        <s v="Ranchi"/>
        <s v="Kanpur"/>
        <s v="Coimbatore"/>
        <s v="Bharuch"/>
        <s v="Jaipur"/>
        <s v="Visakhapatnam"/>
        <s v="Dehradun"/>
        <s v="Ludhiana"/>
      </sharedItems>
    </cacheField>
    <cacheField name="lead_custom.Country" numFmtId="0">
      <sharedItems containsBlank="1"/>
    </cacheField>
    <cacheField name="lead_custom.Created Date" numFmtId="0">
      <sharedItems containsBlank="1"/>
    </cacheField>
    <cacheField name="lead_custom.Device" numFmtId="0">
      <sharedItems containsNonDate="0" containsString="0" containsBlank="1"/>
    </cacheField>
    <cacheField name="lead_custom.Employee Count" numFmtId="0">
      <sharedItems containsString="0" containsBlank="1" containsNumber="1" containsInteger="1" minValue="1" maxValue="10000"/>
    </cacheField>
    <cacheField name="lead_custom.Existing Customer?" numFmtId="0">
      <sharedItems containsBlank="1"/>
    </cacheField>
    <cacheField name="lead_custom.First Click Campaign" numFmtId="0">
      <sharedItems containsBlank="1"/>
    </cacheField>
    <cacheField name="lead_custom.First Click Channel" numFmtId="0">
      <sharedItems containsBlank="1"/>
    </cacheField>
    <cacheField name="lead_custom.First Click Content" numFmtId="0">
      <sharedItems containsNonDate="0" containsString="0" containsBlank="1"/>
    </cacheField>
    <cacheField name="lead_custom.First Click Landing" numFmtId="0">
      <sharedItems containsNonDate="0" containsString="0" containsBlank="1"/>
    </cacheField>
    <cacheField name="lead_custom.First Click Medium" numFmtId="0">
      <sharedItems containsNonDate="0" containsString="0" containsBlank="1"/>
    </cacheField>
    <cacheField name="lead_custom.First Click Referrer" numFmtId="0">
      <sharedItems containsNonDate="0" containsString="0" containsBlank="1"/>
    </cacheField>
    <cacheField name="lead_custom.First Click Source" numFmtId="0">
      <sharedItems containsBlank="1"/>
    </cacheField>
    <cacheField name="lead_custom.First Click Term" numFmtId="0">
      <sharedItems containsNonDate="0" containsString="0" containsBlank="1"/>
    </cacheField>
    <cacheField name="lead_custom.GA Client Identifier" numFmtId="0">
      <sharedItems containsNonDate="0" containsString="0" containsBlank="1"/>
    </cacheField>
    <cacheField name="lead_custom.Google Click Identifier" numFmtId="0">
      <sharedItems containsNonDate="0" containsString="0" containsBlank="1"/>
    </cacheField>
    <cacheField name="lead_custom.Industry" numFmtId="0">
      <sharedItems containsBlank="1" count="50">
        <s v="IT Services &amp; IT Consulting; Telecommunications"/>
        <s v="IT Services &amp; IT Consulting"/>
        <m/>
        <s v="Banking &amp; Finance"/>
        <s v="Professional Services"/>
        <s v="Manufacturing"/>
        <s v="Digital Marketing &amp; Advertising"/>
        <s v="Education; IT Services &amp; IT Consulting"/>
        <s v="Others"/>
        <s v="HR / Staffing / Recruitment"/>
        <s v="Telecommunications"/>
        <s v="Transportation &amp; Logistics"/>
        <s v="Sports &amp; Entertainment"/>
        <s v="Others; Professional Services"/>
        <s v="Education; Manufacturing; Others"/>
        <s v="Hospitality &amp; Travel"/>
        <s v="Construction &amp; Real Estate"/>
        <s v="Retail"/>
        <s v="Education"/>
        <s v="Oil &amp; Gas"/>
        <s v="Food &amp; Beverages"/>
        <s v="Automotive"/>
        <s v="Consumer Goods &amp; Electronics"/>
        <s v="Health, Wellness &amp; Fitness"/>
        <s v="Chemical"/>
        <s v="Digital Marketing &amp; Advertising; Sports &amp; Entertainment"/>
        <s v="IT Services &amp; IT Consulting; Others"/>
        <s v="Renewables &amp; Environment"/>
        <s v="HR / Staffing / Recruitment; Professional Services"/>
        <s v="Mining &amp; Metal"/>
        <s v="Automotive; Manufacturing"/>
        <s v="IT Services &amp; IT Consulting; Professional Services"/>
        <s v="Utilities &amp; Textile"/>
        <s v="Education; Transportation &amp; Logistics"/>
        <s v="Health, Wellness &amp; Fitness; Manufacturing"/>
        <s v="Manufacturing; Professional Services"/>
        <s v="Construction &amp; Real Estate; Others"/>
        <s v="Consumer Goods &amp; Electronics; Manufacturing"/>
        <s v="Publishing"/>
        <s v="Banking &amp; Finance; Others"/>
        <s v="Outsourcing and Offshoring Consulting"/>
        <s v="Health, Wellness &amp; Fitness; Others"/>
        <s v="Outsourcing and Offshoring Consulting; Professional Services"/>
        <s v="Education; Professional Services"/>
        <s v="Banking &amp; Finance; IT Services &amp; IT Consulting"/>
        <s v="Construction &amp; Real Estate; Manufacturing"/>
        <s v="Food &amp; Beverages; Manufacturing"/>
        <s v="IT Services &amp; IT Consulting; Transportation &amp; Logistics"/>
        <s v="IT Services &amp; IT Consulting; Outsourcing and Offshoring Consulting"/>
        <s v="Digital Marketing &amp; Advertising; Others"/>
      </sharedItems>
    </cacheField>
    <cacheField name="lead_custom.Insurance Provider" numFmtId="0">
      <sharedItems containsBlank="1"/>
    </cacheField>
    <cacheField name="lead_custom.IP Address" numFmtId="0">
      <sharedItems containsBlank="1"/>
    </cacheField>
    <cacheField name="lead_custom.Last Click Campaign" numFmtId="0">
      <sharedItems containsNonDate="0" containsString="0" containsBlank="1"/>
    </cacheField>
    <cacheField name="lead_custom.Last Click Channel" numFmtId="0">
      <sharedItems containsNonDate="0" containsString="0" containsBlank="1"/>
    </cacheField>
    <cacheField name="lead_custom.Last Click Content" numFmtId="0">
      <sharedItems containsNonDate="0" containsString="0" containsBlank="1"/>
    </cacheField>
    <cacheField name="lead_custom.Last Click Landing" numFmtId="0">
      <sharedItems containsNonDate="0" containsString="0" containsBlank="1"/>
    </cacheField>
    <cacheField name="lead_custom.Last Click Medium" numFmtId="0">
      <sharedItems containsNonDate="0" containsString="0" containsBlank="1"/>
    </cacheField>
    <cacheField name="lead_custom.Last Click Referrer" numFmtId="0">
      <sharedItems containsNonDate="0" containsString="0" containsBlank="1"/>
    </cacheField>
    <cacheField name="lead_custom.Last Click Source" numFmtId="0">
      <sharedItems containsNonDate="0" containsString="0" containsBlank="1"/>
    </cacheField>
    <cacheField name="lead_custom.Last Click Term" numFmtId="0">
      <sharedItems containsNonDate="0" containsString="0" containsBlank="1"/>
    </cacheField>
    <cacheField name="lead_custom.Latitude" numFmtId="0">
      <sharedItems containsNonDate="0" containsString="0" containsBlank="1"/>
    </cacheField>
    <cacheField name="lead_custom.Longitude" numFmtId="0">
      <sharedItems containsNonDate="0" containsString="0" containsBlank="1"/>
    </cacheField>
    <cacheField name="lead_custom.MRE SPOC" numFmtId="0">
      <sharedItems containsBlank="1" count="43">
        <s v="Nilesh Dhanani; Rakesh Nade"/>
        <s v="Jithendra Goalla"/>
        <s v="Ravi Jaiswal"/>
        <m/>
        <s v="Mrunmay Jalgaonkar"/>
        <s v="Aniket Vahile"/>
        <s v="Prashant Abhang"/>
        <s v="Jitin Gopi"/>
        <s v="Rakesh Nade"/>
        <s v="Deepak Yadav"/>
        <s v="Arunkumar Dubey"/>
        <s v="Yogesh Paigude"/>
        <s v="Ravi Jaiswal; Yogesh Paigude"/>
        <s v="Amol Gawali"/>
        <s v="Sakshi Soni"/>
        <s v="Aniket Vahile; Sakshi Soni"/>
        <s v="Nilesh Dhanani"/>
        <s v="Shekhar Sakore"/>
        <s v="Arunkumar Dubey; Jithendra Goalla; Jitin Gopi"/>
        <s v="Aniket Vahile; Deepak Yadav"/>
        <s v="Jithendra Goalla; Mrunmay Jalgaonkar"/>
        <s v="Mrunmay Jalgaonkar; Ravi Jaiswal"/>
        <s v="Deepak Yadav; Rakesh Nade"/>
        <s v="Deepak Yadav; Mrunmay Jalgaonkar"/>
        <s v="Deepak Yadav; Yogesh Paigude"/>
        <s v="Jithendra Goalla; Rakesh Nade"/>
        <s v="Sakshi Soni; Yogesh Paigude"/>
        <s v="Kaustubh Gaikwad"/>
        <s v="Aniket Vahile; Mrunmay Jalgaonkar"/>
        <s v="Jitin Gopi; Sakshi Soni"/>
        <s v="Prashant Abhang; Sakshi Soni"/>
        <s v="Jithendra Goalla; Sakshi Soni"/>
        <s v="Jithendra Goalla; Jitin Gopi"/>
        <s v="Ravi Jaiswal; Sakshi Soni"/>
        <s v="Aniket Vahile; Jitin Gopi; Rakesh Nade"/>
        <s v="Jitin Gopi; Rakesh Nade"/>
        <s v="Sakshi Soni; Shekhar Sakore"/>
        <s v="Aniket Vahile; Shekhar Sakore"/>
        <s v="Arunkumar Dubey; Prashant Abhang"/>
        <s v="Aniket Vahile; Kaustubh Gaikwad; Sakshi Soni"/>
        <s v="Amol Gawali; Deepak Yadav"/>
        <s v="Aniket Vahile; Arunkumar Dubey"/>
        <s v="Nilesh Dhanani; Sakshi Soni"/>
      </sharedItems>
    </cacheField>
    <cacheField name="lead_custom.OS" numFmtId="0">
      <sharedItems containsNonDate="0" containsString="0" containsBlank="1"/>
    </cacheField>
    <cacheField name="lead_custom.Owner.id" numFmtId="0">
      <sharedItems containsBlank="1"/>
    </cacheField>
    <cacheField name="lead_custom.Owner.name" numFmtId="0">
      <sharedItems containsBlank="1" count="38">
        <s v="Harmanjit Singh"/>
        <s v="Ankita Pingale"/>
        <s v="Shreya Solanki"/>
        <s v="Daya Gowda"/>
        <s v="Gauri Jori"/>
        <s v="Prajakta Sahastrabudhe"/>
        <s v="Sarvesh Pawar"/>
        <s v="Bharti Bankey"/>
        <s v="Satyajit Chati"/>
        <s v="Trupti Suryavanshi"/>
        <s v="Nikhil Ahuja"/>
        <s v="Shreenath Bhat"/>
        <s v="Pallab Gupta"/>
        <s v="Bhairavi Jog"/>
        <s v="Aishwarya Nyayadhish"/>
        <s v="Daniel Patra"/>
        <m/>
        <s v="Prateek Wadhwa"/>
        <s v="Aditya Binani"/>
        <s v="Vikas Raj"/>
        <s v="Vinoth Mohan"/>
        <s v="Abhishek Chauhan"/>
        <s v="Pranav Kenjale"/>
        <s v="Namrata Aurora"/>
        <s v="Mayur Gadiyar"/>
        <s v="Gauri Munge"/>
        <s v="Suraj Jadhav"/>
        <s v="Satyam Tiwari"/>
        <s v="Anjali Joshi"/>
        <s v="Mahendra Singh"/>
        <s v="Sanket Kulkarni"/>
        <s v="Tanmay Diwadkar"/>
        <s v="Vishnu Veeramani"/>
        <s v="Omkar Ghate"/>
        <s v="Saurabh Yewale"/>
        <s v="Talha Shaikh"/>
        <s v="Tejas Kulkarni"/>
        <s v="Kaushlya Bhavsar"/>
      </sharedItems>
    </cacheField>
    <cacheField name="lead_custom.Placement SPOC" numFmtId="0">
      <sharedItems containsBlank="1" count="20">
        <s v="Anjali Nishu; Shriram Kulkarni"/>
        <m/>
        <s v="Snehal Mane"/>
        <s v="Arindam Majee"/>
        <s v="Shriram Kulkarni"/>
        <s v="Siddharth Angolkar"/>
        <s v="Anjali Nishu"/>
        <s v="Yogesh Shukla"/>
        <s v="Komal Chougale"/>
        <s v="Shahid Shaikh"/>
        <s v="Kunal Hire; Shriram Kulkarni"/>
        <s v="Shriram Kulkarni; Siddharth Angolkar"/>
        <s v="Dr. Anil More"/>
        <s v="Ritika Khare"/>
        <s v="Jayesh Gandhi"/>
        <s v="Komal Chougale; Snehal Mane"/>
        <s v="Jayesh Gandhi; Shahid Shaikh"/>
        <s v="Kunal Hire"/>
        <s v="Sumit Dolas"/>
        <s v="Komal Chougale; Siddharth Angolkar"/>
      </sharedItems>
    </cacheField>
    <cacheField name="lead_custom.Referred By" numFmtId="0">
      <sharedItems containsBlank="1"/>
    </cacheField>
    <cacheField name="lead_custom.Renewal Month" numFmtId="0">
      <sharedItems containsBlank="1"/>
    </cacheField>
    <cacheField name="lead_custom.Source" numFmtId="0">
      <sharedItems containsBlank="1" count="20">
        <s v="Gated Content; Warm Referral"/>
        <s v="Cold Call; Gated Content"/>
        <s v="Cold Call"/>
        <s v="Inbound"/>
        <s v="Gated Content"/>
        <s v="Cold Call; Existing Account"/>
        <s v="Affiliate; Cold Call; Gated Content"/>
        <s v="Warm Referral"/>
        <s v="Gated Content; Inbound"/>
        <m/>
        <s v="Existing Account"/>
        <s v="Affiliate; Cold Call"/>
        <s v="Affiliate"/>
        <s v="Affiliate; Gated Content"/>
        <s v="Cold Call; Inbound"/>
        <s v="Cold Email"/>
        <s v="Affiliate; Inbound"/>
        <s v="Existing Account; Inbound"/>
        <s v="Partnerships"/>
        <s v="Cold Call; Warm Referral"/>
      </sharedItems>
    </cacheField>
    <cacheField name="lead_custom.Source Detail" numFmtId="0">
      <sharedItems containsBlank="1" count="31">
        <s v="Naukri.com"/>
        <s v="Lusha"/>
        <s v="Inbound via website"/>
        <m/>
        <s v="Mr. E"/>
        <s v="Insurer Database"/>
        <s v="Abhiroop's Lead"/>
        <s v="Other"/>
        <s v="own ref"/>
        <s v="Prajakta's reference"/>
        <s v="Linkedin"/>
        <s v="fundoodata"/>
        <s v="mccia webinar - esic session"/>
        <s v="Vishwesh Kulkarni"/>
        <s v="Ref - Bhushan"/>
        <s v="Lusha, Mr E"/>
        <s v="Internal reference"/>
        <s v="own reference and mccia"/>
        <s v="soumen majumdar"/>
        <s v="Rakesh ref."/>
        <s v="Sagarneel's Ref"/>
        <s v="Rd"/>
        <s v="Mr E,Lusha&amp;Skrapp.io"/>
        <s v="My friend"/>
        <s v="Ref - Sagarneel"/>
        <s v="Medly referal"/>
        <s v="Mr E"/>
        <s v="linkedin prospecting"/>
        <s v="Sameer's list"/>
        <s v="Bhushan referral"/>
        <s v="Sagarneel"/>
      </sharedItems>
    </cacheField>
    <cacheField name="lead_custom.Sum Insured" numFmtId="0">
      <sharedItems containsBlank="1" containsMixedTypes="1" containsNumber="1" containsInteger="1" minValue="300000" maxValue="1000000"/>
    </cacheField>
    <cacheField name="lead_custom.Tag" numFmtId="0">
      <sharedItems containsBlank="1"/>
    </cacheField>
    <cacheField name="lead_custom.Time Zone" numFmtId="0">
      <sharedItems containsNonDate="0" containsString="0" containsBlank="1"/>
    </cacheField>
    <cacheField name="lead_custom.Top 5 Investors" numFmtId="0">
      <sharedItems containsBlank="1"/>
    </cacheField>
    <cacheField name="lead_custom.TPA" numFmtId="0">
      <sharedItems containsBlank="1"/>
    </cacheField>
    <cacheField name="lead_date_created" numFmtId="0">
      <sharedItems count="1108">
        <s v="2022-08-02 04:07:16.868000+00:00"/>
        <s v="2021-09-07 12:14:49.540000+00:00"/>
        <s v="2022-08-01 10:06:18.932000+00:00"/>
        <s v="2022-08-07 17:20:03.139000+00:00"/>
        <s v="2022-07-12 04:11:32.776000+00:00"/>
        <s v="2022-07-08 04:30:49.407000+00:00"/>
        <s v="2022-08-04 12:31:39.760000+00:00"/>
        <s v="2021-08-11 05:15:37.790000+00:00"/>
        <s v="2021-03-11 09:38:00.480000+00:00"/>
        <s v="2021-11-11 10:53:11.549000+00:00"/>
        <s v="2022-09-22 04:01:47.014000+00:00"/>
        <s v="2022-03-09 17:10:40.582000+00:00"/>
        <s v="2020-12-06 09:49:23.441000+00:00"/>
        <s v="2021-09-17 10:14:37.931000+00:00"/>
        <s v="2022-09-15 10:02:20.349000+00:00"/>
        <s v="2022-01-20 07:50:21.506000+00:00"/>
        <s v="2021-12-09 09:17:51.629000+00:00"/>
        <s v="2022-02-06 08:47:16.865000+00:00"/>
        <s v="2022-06-10 10:39:25.801000+00:00"/>
        <s v="2022-01-21 12:09:28.998000+00:00"/>
        <s v="2021-05-03 12:21:12.407000+00:00"/>
        <s v="2022-04-16 03:13:57.980000+00:00"/>
        <s v="2022-07-15 15:20:36.538000+00:00"/>
        <s v="2022-08-09 13:36:29.037000+00:00"/>
        <s v="2022-08-01 10:00:15.593000+00:00"/>
        <s v="2021-04-24 10:08:22.319000+00:00"/>
        <s v="2020-12-06 09:55:46.976000+00:00"/>
        <s v="2022-05-18 04:34:35.480000+00:00"/>
        <s v="2022-01-21 11:12:02.280000+00:00"/>
        <s v="2022-02-22 05:07:31.719000+00:00"/>
        <s v="2022-04-07 08:10:56.776000+00:00"/>
        <s v="2021-07-06 07:08:54.510000+00:00"/>
        <s v="2022-05-05 04:57:21.637000+00:00"/>
        <s v="2022-07-07 05:48:35.704000+00:00"/>
        <s v="2022-02-07 06:54:08.115000+00:00"/>
        <s v="2021-09-03 06:06:35.337000+00:00"/>
        <s v="2020-12-06 09:48:41.993000+00:00"/>
        <s v="2022-03-09 05:21:49.488000+00:00"/>
        <s v="2022-09-21 10:46:56.117000+00:00"/>
        <s v="2021-01-08 06:17:13.093000+00:00"/>
        <s v="2021-09-01 15:34:04.111000+00:00"/>
        <s v="2022-02-02 08:43:48.411000+00:00"/>
        <s v="2022-01-17 05:03:03.129000+00:00"/>
        <s v="2022-07-04 11:30:18.242000+00:00"/>
        <s v="2022-07-08 16:37:15.395000+00:00"/>
        <s v="2021-07-21 08:51:49.293000+00:00"/>
        <s v="2022-07-08 04:30:59.397000+00:00"/>
        <s v="2022-09-12 06:33:43.457000+00:00"/>
        <s v="2021-09-08 04:26:58.381000+00:00"/>
        <s v="2022-07-04 09:23:19.212000+00:00"/>
        <s v="2022-03-14 02:47:14.395000+00:00"/>
        <s v="2021-11-15 10:04:28.630000+00:00"/>
        <s v="2022-04-03 18:13:55.077000+00:00"/>
        <s v="2020-12-06 09:49:43.330000+00:00"/>
        <s v="2022-09-16 10:04:49.574000+00:00"/>
        <s v="2022-01-18 05:54:18.831000+00:00"/>
        <s v="2022-07-15 08:14:52.416000+00:00"/>
        <s v="2021-12-07 11:10:43.107000+00:00"/>
        <s v="2022-07-12 04:12:01.894000+00:00"/>
        <s v="2021-12-09 09:17:44.284000+00:00"/>
        <s v="2022-04-18 09:22:14.188000+00:00"/>
        <s v="2022-03-29 14:44:06.080000+00:00"/>
        <s v="2022-04-20 10:11:31.999000+00:00"/>
        <s v="2022-06-21 01:28:13.953000+00:00"/>
        <s v="2022-04-20 10:10:54.166000+00:00"/>
        <s v="2021-07-14 06:20:09.587000+00:00"/>
        <s v="2022-09-26 09:38:36.317000+00:00"/>
        <s v="2021-08-30 14:32:43.507000+00:00"/>
        <s v="2021-08-19 06:14:42.268000+00:00"/>
        <s v="2021-11-22 06:37:21.102000+00:00"/>
        <s v="2022-04-19 08:55:35.653000+00:00"/>
        <s v="2021-10-26 11:53:50.781000+00:00"/>
        <s v="2022-06-02 06:32:41.353000+00:00"/>
        <s v="2022-09-19 14:09:48.431000+00:00"/>
        <s v="2022-02-08 07:00:55.535000+00:00"/>
        <s v="2020-12-06 09:13:09.575000+00:00"/>
        <s v="2022-06-14 18:31:58.589000+00:00"/>
        <s v="2022-05-23 07:04:07.502000+00:00"/>
        <s v="2022-08-01 10:05:19.888000+00:00"/>
        <s v="2021-08-05 07:01:41.266000+00:00"/>
        <s v="2022-05-23 07:03:55.497000+00:00"/>
        <s v="2022-04-03 18:10:51.551000+00:00"/>
        <s v="2021-08-19 06:19:10.076000+00:00"/>
        <s v="2021-08-05 07:12:30.256000+00:00"/>
        <s v="2021-12-09 09:17:43.404000+00:00"/>
        <s v="2022-04-05 13:43:17.959000+00:00"/>
        <s v="2022-06-27 04:02:43.649000+00:00"/>
        <s v="2022-07-02 04:41:49.829000+00:00"/>
        <s v="2020-12-06 09:48:35.102000+00:00"/>
        <s v="2022-09-20 05:50:56.821000+00:00"/>
        <s v="2022-06-06 04:35:18.968000+00:00"/>
        <s v="2022-09-19 13:58:03.937000+00:00"/>
        <s v="2022-09-19 13:53:10.450000+00:00"/>
        <s v="2022-09-19 14:03:48.832000+00:00"/>
        <s v="2022-09-19 13:47:33.210000+00:00"/>
        <s v="2022-09-19 13:42:29.125000+00:00"/>
        <s v="2022-05-19 08:50:52.898000+00:00"/>
        <s v="2022-02-03 11:35:47.436000+00:00"/>
        <s v="2021-04-20 11:36:27.296000+00:00"/>
        <s v="2021-04-28 08:22:27.886000+00:00"/>
        <s v="2022-01-10 13:09:17.828000+00:00"/>
        <s v="2022-08-01 10:00:47.992000+00:00"/>
        <s v="2022-09-07 17:54:13.101000+00:00"/>
        <s v="2021-08-13 04:50:19.760000+00:00"/>
        <s v="2022-09-08 09:17:17.693000+00:00"/>
        <s v="2021-11-01 06:20:53.702000+00:00"/>
        <s v="2022-04-29 04:39:19.691000+00:00"/>
        <s v="2022-05-20 06:57:06.278000+00:00"/>
        <s v="2021-09-03 06:09:01.439000+00:00"/>
        <s v="2021-09-01 13:52:54.168000+00:00"/>
        <s v="2022-08-01 10:03:17.834000+00:00"/>
        <s v="2022-06-05 09:04:23.808000+00:00"/>
        <s v="2022-03-28 10:24:54.850000+00:00"/>
        <s v="2022-09-16 05:02:33.310000+00:00"/>
        <s v="2022-05-27 07:27:06.330000+00:00"/>
        <s v="2021-11-09 09:24:38.574000+00:00"/>
        <s v="2022-05-23 02:08:02.842000+00:00"/>
        <s v="2022-05-23 07:04:04.112000+00:00"/>
        <s v="2021-08-25 11:24:01.278000+00:00"/>
        <s v="2022-03-16 09:43:59.723000+00:00"/>
        <s v="2022-04-25 19:08:39.825000+00:00"/>
        <s v="2022-05-15 18:08:36.574000+00:00"/>
        <s v="2022-08-01 10:03:07.898000+00:00"/>
        <s v="2022-01-14 09:24:01.912000+00:00"/>
        <s v="2022-08-01 10:04:01.418000+00:00"/>
        <s v="2020-12-29 05:46:51.295000+00:00"/>
        <s v="2022-03-14 02:47:04.868000+00:00"/>
        <s v="2021-12-09 09:17:46.078000+00:00"/>
        <s v="2022-04-04 02:36:18.782000+00:00"/>
        <s v="2022-07-21 01:34:25.236000+00:00"/>
        <s v="2021-08-25 11:29:01.658000+00:00"/>
        <s v="2021-08-02 07:48:38.087000+00:00"/>
        <s v="2020-12-06 09:46:33.508000+00:00"/>
        <s v="2021-11-27 05:37:15.459000+00:00"/>
        <s v="2022-01-27 10:13:35.883000+00:00"/>
        <s v="2022-05-31 16:17:43.495000+00:00"/>
        <s v="2021-09-13 07:59:54.691000+00:00"/>
        <s v="2022-07-06 06:36:26.313000+00:00"/>
        <s v="2022-05-23 07:03:59.361000+00:00"/>
        <s v="2020-12-06 09:47:23.701000+00:00"/>
        <s v="2022-08-10 06:19:25.327000+00:00"/>
        <s v="2022-04-29 10:34:34.977000+00:00"/>
        <s v="2022-04-20 10:12:59.753000+00:00"/>
        <s v="2021-08-25 11:24:01.502000+00:00"/>
        <s v="2022-05-06 10:48:28.443000+00:00"/>
        <s v="2021-11-16 03:29:16.538000+00:00"/>
        <s v="2022-07-14 04:25:11.572000+00:00"/>
        <s v="2022-08-01 09:59:03.098000+00:00"/>
        <s v="2022-05-23 07:04:21.657000+00:00"/>
        <s v="2022-06-27 04:02:48.580000+00:00"/>
        <s v="2022-01-10 13:09:04.384000+00:00"/>
        <s v="2021-12-09 09:17:52.690000+00:00"/>
        <s v="2022-04-06 01:36:13.928000+00:00"/>
        <s v="2021-09-08 04:19:34.976000+00:00"/>
        <s v="2022-02-08 21:50:44.242000+00:00"/>
        <s v="2021-08-03 09:19:45.645000+00:00"/>
        <s v="2022-04-26 12:41:27.300000+00:00"/>
        <s v="2020-12-14 12:21:27.213000+00:00"/>
        <s v="2022-06-06 06:54:36.923000+00:00"/>
        <s v="2022-09-05 10:47:01.387000+00:00"/>
        <s v="2021-07-26 10:39:14.524000+00:00"/>
        <s v="2021-06-22 06:13:17.767000+00:00"/>
        <s v="2022-04-27 11:30:51.959000+00:00"/>
        <s v="2022-03-04 10:22:57.357000+00:00"/>
        <s v="2022-07-04 11:33:48.784000+00:00"/>
        <s v="2020-12-06 09:47:22.325000+00:00"/>
        <s v="2022-04-28 05:09:40.939000+00:00"/>
        <s v="2020-11-24 05:13:45.437000+00:00"/>
        <s v="2021-12-21 11:24:28.463000+00:00"/>
        <s v="2020-12-06 09:49:23.576000+00:00"/>
        <s v="2021-08-05 07:12:45.529000+00:00"/>
        <s v="2020-12-06 09:47:17.047000+00:00"/>
        <s v="2022-05-23 07:04:09.130000+00:00"/>
        <s v="2021-08-05 07:01:39.111000+00:00"/>
        <s v="2021-10-26 11:53:04.663000+00:00"/>
        <s v="2022-03-04 10:23:01.715000+00:00"/>
        <s v="2022-05-31 16:48:24.355000+00:00"/>
        <s v="2021-10-26 11:53:15.776000+00:00"/>
        <s v="2021-09-13 11:12:48.689000+00:00"/>
        <s v="2022-04-03 18:10:56.801000+00:00"/>
        <s v="2022-04-19 08:55:37.890000+00:00"/>
        <s v="2021-08-29 20:09:27.190000+00:00"/>
        <s v="2022-08-01 09:59:10.009000+00:00"/>
        <s v="2022-04-28 07:26:15.827000+00:00"/>
        <s v="2022-06-17 06:54:50.816000+00:00"/>
        <s v="2022-07-29 07:04:54.775000+00:00"/>
        <s v="2021-05-03 12:40:38.290000+00:00"/>
        <s v="2021-05-13 11:25:25.664000+00:00"/>
        <s v="2022-09-06 12:30:35.662000+00:00"/>
        <s v="2021-07-08 09:52:59.132000+00:00"/>
        <s v="2021-05-18 17:43:23.318000+00:00"/>
        <s v="2022-07-07 05:48:34.072000+00:00"/>
        <s v="2022-03-22 11:55:27.683000+00:00"/>
        <s v="2022-05-10 06:16:53.964000+00:00"/>
        <s v="2022-03-22 09:17:30.961000+00:00"/>
        <s v="2022-07-08 10:13:39.325000+00:00"/>
        <s v="2021-08-05 07:12:48.551000+00:00"/>
        <s v="2020-12-15 23:37:02.698000+00:00"/>
        <s v="2020-12-06 09:46:43.250000+00:00"/>
        <s v="2022-06-14 07:40:43.121000+00:00"/>
        <s v="2020-12-06 09:50:06.402000+00:00"/>
        <s v="2022-03-09 17:10:58.669000+00:00"/>
        <s v="2021-10-26 11:52:57.108000+00:00"/>
        <s v="2022-05-18 04:35:12.668000+00:00"/>
        <s v="2021-08-25 17:20:14.517000+00:00"/>
        <s v="2021-09-20 02:59:37.756000+00:00"/>
        <s v="2022-05-18 04:36:10.256000+00:00"/>
        <s v="2022-03-15 09:31:40.496000+00:00"/>
        <s v="2020-12-18 12:38:42.633000+00:00"/>
        <s v="2020-12-06 09:46:53.213000+00:00"/>
        <s v="2022-02-04 11:11:07.414000+00:00"/>
        <s v="2021-10-04 04:31:20.391000+00:00"/>
        <s v="2021-09-02 05:12:07.813000+00:00"/>
        <s v="2020-12-06 09:46:14.523000+00:00"/>
        <s v="2021-11-11 03:21:19.836000+00:00"/>
        <s v="2021-04-28 12:13:20.723000+00:00"/>
        <s v="2021-04-30 09:25:38.310000+00:00"/>
        <s v="2020-12-06 09:49:31.423000+00:00"/>
        <s v="2022-04-03 18:10:50.318000+00:00"/>
        <s v="2020-12-06 09:46:37.199000+00:00"/>
        <s v="2022-06-10 07:03:49.516000+00:00"/>
        <s v="2021-08-02 07:48:35.673000+00:00"/>
        <s v="2022-03-31 10:55:31.352000+00:00"/>
        <s v="2021-04-27 08:50:31.772000+00:00"/>
        <s v="2021-09-04 22:35:42.070000+00:00"/>
        <s v="2021-11-18 08:11:16.835000+00:00"/>
        <s v="2022-05-06 10:48:22.343000+00:00"/>
        <s v="2022-06-17 09:26:05.561000+00:00"/>
        <s v="2022-03-30 04:53:53.885000+00:00"/>
        <s v="2021-08-25 17:20:02.018000+00:00"/>
        <s v="2022-08-17 06:22:39.534000+00:00"/>
        <s v="2022-04-22 07:30:02.534000+00:00"/>
        <s v="2021-09-02 05:12:13.193000+00:00"/>
        <s v="2022-08-19 07:30:08.168000+00:00"/>
        <s v="2020-12-06 09:55:45.828000+00:00"/>
        <s v="2022-07-12 04:11:40.947000+00:00"/>
        <s v="2021-10-01 07:03:39.581000+00:00"/>
        <s v="2022-08-23 08:40:02.259000+00:00"/>
        <s v="2022-03-03 10:47:50.160000+00:00"/>
        <s v="2022-05-20 02:51:35.942000+00:00"/>
        <s v="2022-04-03 18:16:53.394000+00:00"/>
        <s v="2021-11-29 18:26:07.166000+00:00"/>
        <s v="2020-12-14 12:48:32.404000+00:00"/>
        <s v="2022-06-23 10:19:18.761000+00:00"/>
        <s v="2022-05-23 07:04:01.628000+00:00"/>
        <s v="2021-09-08 09:51:49.181000+00:00"/>
        <s v="2022-04-25 05:07:06.871000+00:00"/>
        <s v="2021-11-10 16:05:28.131000+00:00"/>
        <s v="2022-08-17 01:44:47.274000+00:00"/>
        <s v="2021-08-25 11:24:08.526000+00:00"/>
        <s v="2022-04-20 10:04:55.779000+00:00"/>
        <s v="2022-07-07 05:49:56.876000+00:00"/>
        <s v="2022-04-20 10:11:08.925000+00:00"/>
        <s v="2020-12-06 09:48:37.211000+00:00"/>
        <s v="2022-07-08 04:31:16.701000+00:00"/>
        <s v="2021-05-11 10:03:55.728000+00:00"/>
        <s v="2022-06-19 07:22:03.820000+00:00"/>
        <s v="2022-01-18 05:37:56.510000+00:00"/>
        <s v="2022-05-30 03:55:35.226000+00:00"/>
        <s v="2022-05-09 10:06:52.132000+00:00"/>
        <s v="2022-04-24 16:16:29.979000+00:00"/>
        <s v="2020-12-06 09:47:21.515000+00:00"/>
        <s v="2022-05-31 04:33:10.666000+00:00"/>
        <s v="2022-08-30 05:16:05.548000+00:00"/>
        <s v="2022-07-12 04:12:08.943000+00:00"/>
        <s v="2022-07-19 10:22:53.104000+00:00"/>
        <s v="2022-01-10 13:08:57.628000+00:00"/>
        <s v="2022-03-09 05:22:13.329000+00:00"/>
        <s v="2021-11-14 15:43:31.825000+00:00"/>
        <s v="2020-12-06 09:46:36.743000+00:00"/>
        <s v="2022-05-20 11:00:00.963000+00:00"/>
        <s v="2022-03-29 05:51:26.193000+00:00"/>
        <s v="2022-07-07 05:49:46.538000+00:00"/>
        <s v="2022-08-30 09:25:04.778000+00:00"/>
        <s v="2022-03-16 16:41:56.523000+00:00"/>
        <s v="2020-12-12 11:22:16.189000+00:00"/>
        <s v="2020-12-06 09:47:16.944000+00:00"/>
        <s v="2021-11-17 01:29:58.593000+00:00"/>
        <s v="2020-12-12 11:00:35.286000+00:00"/>
        <s v="2021-08-17 11:07:48.853000+00:00"/>
        <s v="2022-07-13 09:17:59.003000+00:00"/>
        <s v="2022-03-16 08:23:08.685000+00:00"/>
        <s v="2022-06-19 07:21:55.496000+00:00"/>
        <s v="2022-03-09 17:10:38.170000+00:00"/>
        <s v="2021-09-05 17:30:11.509000+00:00"/>
        <s v="2022-07-15 08:14:39.989000+00:00"/>
        <s v="2022-07-12 04:12:13.548000+00:00"/>
        <s v="2021-10-01 09:11:10.184000+00:00"/>
        <s v="2021-08-25 11:28:58.854000+00:00"/>
        <s v="2022-08-23 10:16:09.722000+00:00"/>
        <s v="2021-05-13 14:07:11.981000+00:00"/>
        <s v="2022-08-01 09:58:58.092000+00:00"/>
        <s v="2022-05-20 16:14:55.870000+00:00"/>
        <s v="2021-12-09 09:17:38.074000+00:00"/>
        <s v="2022-04-18 12:38:49.277000+00:00"/>
        <s v="2022-07-04 12:10:16.381000+00:00"/>
        <s v="2022-07-19 05:14:45.216000+00:00"/>
        <s v="2022-08-16 07:41:33.436000+00:00"/>
        <s v="2022-02-07 06:46:06.924000+00:00"/>
        <s v="2021-12-23 12:43:16.196000+00:00"/>
        <s v="2022-02-11 10:57:46.801000+00:00"/>
        <s v="2022-06-08 13:51:02.419000+00:00"/>
        <s v="2022-08-17 12:20:03.423000+00:00"/>
        <s v="2021-12-26 01:38:18.025000+00:00"/>
        <s v="2022-06-24 03:03:10.108000+00:00"/>
        <s v="2022-08-01 09:57:52.621000+00:00"/>
        <s v="2022-06-04 13:52:04.827000+00:00"/>
        <s v="2021-11-16 03:31:59.198000+00:00"/>
        <s v="2022-06-06 04:38:55.707000+00:00"/>
        <s v="2022-03-09 05:22:12.701000+00:00"/>
        <s v="2020-12-06 09:47:21.596000+00:00"/>
        <s v="2020-12-18 12:57:03.979000+00:00"/>
        <s v="2021-11-23 07:56:09.898000+00:00"/>
        <s v="2021-07-19 10:38:28.809000+00:00"/>
        <s v="2021-08-11 08:03:12.820000+00:00"/>
        <s v="2022-03-21 06:00:09.024000+00:00"/>
        <s v="2021-11-05 03:07:47.862000+00:00"/>
        <s v="2021-06-07 08:49:50.987000+00:00"/>
        <s v="2020-12-06 09:46:14.773000+00:00"/>
        <s v="2021-08-23 06:46:15.656000+00:00"/>
        <s v="2022-03-03 07:05:03.576000+00:00"/>
        <s v="2022-03-28 11:56:20.330000+00:00"/>
        <s v="2022-03-02 12:20:07.202000+00:00"/>
        <s v="2022-05-09 07:26:45.852000+00:00"/>
        <s v="2022-06-23 06:58:31.526000+00:00"/>
        <s v="2022-05-14 04:42:44.956000+00:00"/>
        <s v="2021-08-05 07:12:40.013000+00:00"/>
        <s v="2022-04-29 09:25:45.959000+00:00"/>
        <s v="2021-01-04 09:53:22.701000+00:00"/>
        <s v="2021-08-25 11:24:03.438000+00:00"/>
        <s v="2022-03-14 02:46:56.121000+00:00"/>
        <s v="2022-04-20 10:12:56.837000+00:00"/>
        <s v="2022-05-27 15:18:14.030000+00:00"/>
        <s v="2021-04-07 08:47:28.359000+00:00"/>
        <s v="2020-12-12 11:18:54.776000+00:00"/>
        <s v="2021-12-13 06:26:34.591000+00:00"/>
        <s v="2021-10-26 11:53:57.041000+00:00"/>
        <s v="2021-07-22 11:14:41.435000+00:00"/>
        <s v="2022-04-19 11:52:06.259000+00:00"/>
        <s v="2021-09-18 02:05:42.373000+00:00"/>
        <s v="2022-03-28 07:08:22.120000+00:00"/>
        <s v="2022-02-02 13:44:19.463000+00:00"/>
        <s v="2022-07-01 11:14:50.180000+00:00"/>
        <s v="2021-02-12 08:16:18.291000+00:00"/>
        <s v="2022-03-09 17:10:45.652000+00:00"/>
        <s v="2022-08-01 10:06:13.267000+00:00"/>
        <s v="2022-08-23 08:39:42.231000+00:00"/>
        <s v="2021-08-05 07:12:29.472000+00:00"/>
        <s v="2021-10-04 16:56:39.567000+00:00"/>
        <s v="2022-08-30 07:41:08.562000+00:00"/>
        <s v="2022-06-20 16:47:55.511000+00:00"/>
        <s v="2022-08-26 05:05:39.839000+00:00"/>
        <s v="2021-09-05 12:01:49.130000+00:00"/>
        <s v="2021-09-04 13:34:19.663000+00:00"/>
        <s v="2021-08-05 07:12:24.742000+00:00"/>
        <s v="2021-02-10 09:38:55.515000+00:00"/>
        <s v="2021-08-03 15:23:58.280000+00:00"/>
        <s v="2022-08-16 08:16:16.816000+00:00"/>
        <s v="2021-12-15 06:21:21.497000+00:00"/>
        <s v="2021-11-13 06:41:58.432000+00:00"/>
        <s v="2021-11-19 05:35:53.675000+00:00"/>
        <s v="2022-05-30 10:39:44.616000+00:00"/>
        <s v="2022-06-19 03:12:35.783000+00:00"/>
        <s v="2021-12-20 00:55:11.848000+00:00"/>
        <s v="2022-04-03 19:12:14.826000+00:00"/>
        <s v="2020-12-06 09:50:05.184000+00:00"/>
        <s v="2022-08-17 10:50:27.611000+00:00"/>
        <s v="2021-12-27 11:58:58.391000+00:00"/>
        <s v="2022-06-06 06:30:15.700000+00:00"/>
        <s v="2022-08-17 05:33:54.537000+00:00"/>
        <s v="2022-04-22 15:41:40.272000+00:00"/>
        <s v="2021-08-25 17:19:59.456000+00:00"/>
        <s v="2020-12-06 09:47:23.467000+00:00"/>
        <s v="2022-03-08 05:49:09.853000+00:00"/>
        <s v="2022-04-29 07:36:12.743000+00:00"/>
        <s v="2021-10-20 09:47:01.373000+00:00"/>
        <s v="2021-07-06 11:26:05.801000+00:00"/>
        <s v="2021-11-18 08:11:15.648000+00:00"/>
        <s v="2020-12-09 10:49:50.759000+00:00"/>
        <s v="2022-01-13 11:17:08.146000+00:00"/>
        <s v="2020-12-06 09:55:48.215000+00:00"/>
        <s v="2021-05-01 06:08:26.731000+00:00"/>
        <s v="2022-08-25 12:02:25.339000+00:00"/>
        <s v="2021-08-11 12:35:08.108000+00:00"/>
        <s v="2021-07-08 07:38:27.753000+00:00"/>
        <s v="2022-02-04 11:11:44.702000+00:00"/>
        <s v="2022-01-10 13:09:06.211000+00:00"/>
        <s v="2022-05-23 07:04:04.379000+00:00"/>
        <s v="2021-09-07 04:20:42.088000+00:00"/>
        <s v="2022-01-16 00:28:35.247000+00:00"/>
        <s v="2021-11-07 11:39:08.672000+00:00"/>
        <s v="2022-03-17 12:02:56.398000+00:00"/>
        <s v="2020-12-14 05:17:17.291000+00:00"/>
        <s v="2020-12-06 09:46:35.555000+00:00"/>
        <s v="2022-05-09 09:49:21.257000+00:00"/>
        <s v="2022-05-23 07:04:19.896000+00:00"/>
        <s v="2021-07-13 07:22:45.367000+00:00"/>
        <s v="2022-03-11 04:21:43.761000+00:00"/>
        <s v="2022-05-30 13:17:36.957000+00:00"/>
        <s v="2021-08-25 11:24:13.666000+00:00"/>
        <s v="2022-04-20 04:39:19.691000+00:00"/>
        <s v="2022-01-10 13:09:20.736000+00:00"/>
        <s v="2022-05-07 04:45:24.273000+00:00"/>
        <s v="2021-12-07 10:51:58.924000+00:00"/>
        <s v="2021-06-15 13:02:12.036000+00:00"/>
        <s v="2022-07-28 14:04:16.934000+00:00"/>
        <s v="2022-06-20 18:31:27.969000+00:00"/>
        <s v="2022-03-28 16:23:03.248000+00:00"/>
        <s v="2022-03-31 04:21:31.075000+00:00"/>
        <s v="2021-04-19 18:24:32.256000+00:00"/>
        <s v="2021-05-03 07:49:32.279000+00:00"/>
        <s v="2021-11-17 01:30:09.917000+00:00"/>
        <s v="2021-12-11 05:16:41.527000+00:00"/>
        <s v="2022-06-05 10:12:48.719000+00:00"/>
        <s v="2022-07-26 03:03:42.461000+00:00"/>
        <s v="2022-08-01 10:03:10.462000+00:00"/>
        <s v="2021-08-05 07:01:39.792000+00:00"/>
        <s v="2020-12-12 08:39:10.296000+00:00"/>
        <s v="2022-05-19 13:36:34.515000+00:00"/>
        <s v="2021-09-21 09:09:39.878000+00:00"/>
        <s v="2020-12-06 09:46:32.129000+00:00"/>
        <s v="2021-08-29 20:09:29.409000+00:00"/>
        <s v="2021-11-30 09:50:33.593000+00:00"/>
        <s v="2021-09-02 04:24:41.031000+00:00"/>
        <s v="2021-12-09 09:17:54.709000+00:00"/>
        <s v="2022-06-11 14:19:28.336000+00:00"/>
        <s v="2022-03-26 15:01:32.909000+00:00"/>
        <s v="2022-05-17 16:52:19.423000+00:00"/>
        <s v="2022-01-13 13:57:32.961000+00:00"/>
        <s v="2022-03-30 05:14:53.350000+00:00"/>
        <s v="2021-08-30 04:40:46.516000+00:00"/>
        <s v="2020-12-06 09:47:23.622000+00:00"/>
        <s v="2022-07-12 04:11:11.779000+00:00"/>
        <s v="2021-12-09 09:18:07.685000+00:00"/>
        <s v="2021-11-17 01:30:03.218000+00:00"/>
        <s v="2021-08-25 11:24:16.122000+00:00"/>
        <s v="2022-02-14 06:44:19.761000+00:00"/>
        <s v="2022-02-04 11:11:15.234000+00:00"/>
        <s v="2022-05-06 15:00:42.190000+00:00"/>
        <s v="2021-09-01 02:05:45.036000+00:00"/>
        <s v="2021-11-17 01:30:06.611000+00:00"/>
        <s v="2021-09-29 12:33:55.838000+00:00"/>
        <s v="2022-03-07 17:00:57.046000+00:00"/>
        <s v="2022-07-11 10:31:51.630000+00:00"/>
        <s v="2020-12-06 09:49:24.041000+00:00"/>
        <s v="2022-01-13 14:42:56.365000+00:00"/>
        <s v="2021-05-03 10:53:34.953000+00:00"/>
        <s v="2020-12-06 09:46:36.602000+00:00"/>
        <s v="2021-11-17 10:54:58.118000+00:00"/>
        <s v="2020-12-14 05:45:03.958000+00:00"/>
        <s v="2021-09-13 16:53:59.737000+00:00"/>
        <s v="2022-05-31 19:25:07.924000+00:00"/>
        <s v="2022-05-18 04:35:07.490000+00:00"/>
        <s v="2022-03-14 02:46:44.131000+00:00"/>
        <s v="2022-04-03 18:11:02.293000+00:00"/>
        <s v="2022-03-28 08:09:55.556000+00:00"/>
        <s v="2020-12-06 09:48:16.815000+00:00"/>
        <s v="2022-01-03 11:32:30.011000+00:00"/>
        <s v="2021-07-29 13:52:46.057000+00:00"/>
        <s v="2021-11-17 01:30:01.845000+00:00"/>
        <s v="2022-04-07 08:51:53.799000+00:00"/>
        <s v="2022-06-03 10:48:15.268000+00:00"/>
        <s v="2022-05-06 10:48:23.051000+00:00"/>
        <s v="2021-08-17 06:10:18.097000+00:00"/>
        <s v="2022-05-31 16:30:49.954000+00:00"/>
        <s v="2020-12-06 09:48:39.180000+00:00"/>
        <s v="2022-04-28 07:26:26.712000+00:00"/>
        <s v="2022-02-12 15:39:11.705000+00:00"/>
        <s v="2022-05-28 06:59:18.207000+00:00"/>
        <s v="2021-12-09 09:17:46.579000+00:00"/>
        <s v="2022-02-04 03:47:26.354000+00:00"/>
        <s v="2021-12-09 09:18:08.761000+00:00"/>
        <s v="2020-12-06 09:56:15.855000+00:00"/>
        <s v="2021-07-09 10:50:04.171000+00:00"/>
        <s v="2022-07-18 09:07:41.665000+00:00"/>
        <s v="2022-03-09 05:21:55.073000+00:00"/>
        <s v="2022-03-29 03:45:27.382000+00:00"/>
        <s v="2021-09-20 12:04:11.084000+00:00"/>
        <s v="2022-04-20 06:38:40.092000+00:00"/>
        <s v="2022-05-23 07:04:21.755000+00:00"/>
        <s v="2022-04-09 04:44:15.730000+00:00"/>
        <s v="2022-04-19 17:59:03.585000+00:00"/>
        <s v="2022-07-11 06:56:21.246000+00:00"/>
        <s v="2021-10-12 16:51:49.405000+00:00"/>
        <s v="2022-02-15 08:52:43.734000+00:00"/>
        <s v="2021-08-18 08:36:19.020000+00:00"/>
        <s v="2022-07-07 01:52:58.629000+00:00"/>
        <s v="2022-03-07 05:56:15.812000+00:00"/>
        <s v="2022-05-31 11:32:44.242000+00:00"/>
        <s v="2021-11-07 16:12:33.646000+00:00"/>
        <s v="2022-08-01 10:55:53.563000+00:00"/>
        <s v="2022-01-20 04:11:52.915000+00:00"/>
        <s v="2022-07-07 05:48:38.151000+00:00"/>
        <s v="2022-07-19 07:06:09.483000+00:00"/>
        <s v="2022-05-23 07:04:05.762000+00:00"/>
        <s v="2021-01-05 18:39:08.439000+00:00"/>
        <s v="2021-02-06 10:58:36.934000+00:00"/>
        <s v="2021-10-02 07:19:51.828000+00:00"/>
        <s v="2022-03-09 05:22:02.595000+00:00"/>
        <s v="2022-07-17 06:00:52.660000+00:00"/>
        <s v="2022-02-15 08:53:21.262000+00:00"/>
        <s v="2022-07-07 05:48:42.132000+00:00"/>
        <s v="2022-08-01 09:57:42.306000+00:00"/>
        <s v="2021-12-15 06:24:35.091000+00:00"/>
        <s v="2021-06-02 12:41:44.268000+00:00"/>
        <s v="2022-06-24 10:05:24.359000+00:00"/>
        <s v="2022-04-28 07:26:27.593000+00:00"/>
        <s v="2020-12-06 09:47:15.661000+00:00"/>
        <s v="2022-07-04 05:04:12.989000+00:00"/>
        <s v="2022-07-20 10:07:21.566000+00:00"/>
        <s v="2020-12-06 09:50:01.430000+00:00"/>
        <s v="2021-11-17 01:30:11.617000+00:00"/>
        <s v="2022-06-13 02:47:02.958000+00:00"/>
        <s v="2021-09-14 03:43:49.762000+00:00"/>
        <s v="2021-12-20 06:27:38.144000+00:00"/>
        <s v="2022-05-26 11:05:12.139000+00:00"/>
        <s v="2022-06-21 16:24:13.994000+00:00"/>
        <s v="2022-03-30 06:46:00.182000+00:00"/>
        <s v="2022-04-03 18:13:46.978000+00:00"/>
        <s v="2021-12-21 10:44:36.496000+00:00"/>
        <s v="2022-01-18 10:38:06.498000+00:00"/>
        <s v="2022-05-25 05:56:12.315000+00:00"/>
        <s v="2022-07-21 01:35:05.554000+00:00"/>
        <s v="2020-12-06 09:47:16.618000+00:00"/>
        <s v="2022-05-16 06:19:14.801000+00:00"/>
        <s v="2022-02-08 21:50:33.215000+00:00"/>
        <s v="2020-12-06 09:49:53.078000+00:00"/>
        <s v="2021-11-07 05:27:15.524000+00:00"/>
        <s v="2022-03-31 13:58:41.960000+00:00"/>
        <s v="2021-12-09 09:17:45.383000+00:00"/>
        <s v="2022-02-15 08:53:00.008000+00:00"/>
        <s v="2020-12-06 09:47:16.723000+00:00"/>
        <s v="2021-05-26 11:42:03.397000+00:00"/>
        <s v="2021-08-25 11:24:06.296000+00:00"/>
        <s v="2022-01-12 11:18:29.500000+00:00"/>
        <s v="2022-06-06 04:35:04.185000+00:00"/>
        <s v="2022-04-20 10:10:53.411000+00:00"/>
        <s v="2022-05-12 08:33:57.235000+00:00"/>
        <s v="2022-06-29 08:48:27.282000+00:00"/>
        <s v="2021-10-20 06:27:23.798000+00:00"/>
        <s v="2022-07-12 11:46:04.263000+00:00"/>
        <s v="2022-03-29 18:29:41.875000+00:00"/>
        <s v="2022-07-07 11:38:45.209000+00:00"/>
        <s v="2022-05-06 10:48:25.685000+00:00"/>
        <s v="2021-12-28 02:43:22.105000+00:00"/>
        <s v="2022-02-06 09:49:22.922000+00:00"/>
        <s v="2021-11-22 09:23:47.760000+00:00"/>
        <s v="2022-03-14 09:10:22.349000+00:00"/>
        <s v="2021-04-20 05:36:10.753000+00:00"/>
        <s v="2021-11-22 09:23:49.152000+00:00"/>
        <s v="2021-11-09 07:14:56.218000+00:00"/>
        <s v="2021-08-25 11:24:14.943000+00:00"/>
        <s v="2022-02-28 08:15:23.705000+00:00"/>
        <s v="2022-08-01 10:03:02.961000+00:00"/>
        <s v="2020-12-12 09:51:58.304000+00:00"/>
        <s v="2022-04-20 10:05:02.021000+00:00"/>
        <s v="2020-12-06 09:46:42.516000+00:00"/>
        <s v="2022-02-06 08:47:04.781000+00:00"/>
        <s v="2022-04-03 18:11:13.771000+00:00"/>
        <s v="2022-06-06 04:38:51.488000+00:00"/>
        <s v="2021-05-07 15:55:10.362000+00:00"/>
        <s v="2022-04-06 06:24:23.937000+00:00"/>
        <s v="2022-06-03 11:41:01.144000+00:00"/>
        <s v="2021-01-04 06:27:44.246000+00:00"/>
        <s v="2020-12-06 09:49:43.165000+00:00"/>
        <s v="2022-04-20 10:11:00.353000+00:00"/>
        <s v="2022-02-01 18:36:14.382000+00:00"/>
        <s v="2022-05-02 05:21:08.683000+00:00"/>
        <s v="2022-07-28 09:36:14.252000+00:00"/>
        <s v="2021-09-09 11:55:46.735000+00:00"/>
        <s v="2021-11-13 14:39:41.850000+00:00"/>
        <s v="2021-01-20 07:45:54.730000+00:00"/>
        <s v="2022-05-03 17:46:52.115000+00:00"/>
        <s v="2020-12-06 09:48:33.488000+00:00"/>
        <s v="2021-07-06 12:03:26.522000+00:00"/>
        <s v="2022-01-10 13:09:11.965000+00:00"/>
        <s v="2022-01-07 05:32:56.265000+00:00"/>
        <s v="2022-03-15 09:45:06.940000+00:00"/>
        <s v="2022-07-27 05:27:52.989000+00:00"/>
        <s v="2022-03-04 07:24:50.962000+00:00"/>
        <s v="2021-12-24 06:37:25.888000+00:00"/>
        <s v="2022-03-26 02:25:44.493000+00:00"/>
        <s v="2022-04-20 10:11:41.828000+00:00"/>
        <s v="2021-12-21 02:47:53.188000+00:00"/>
        <s v="2022-02-18 11:09:39.451000+00:00"/>
        <s v="2022-04-03 18:14:08.944000+00:00"/>
        <s v="2022-07-27 09:15:23.423000+00:00"/>
        <s v="2022-05-25 15:41:41.649000+00:00"/>
        <s v="2022-08-01 09:59:16.797000+00:00"/>
        <s v="2021-10-26 11:53:00.068000+00:00"/>
        <s v="2022-06-30 14:06:50.406000+00:00"/>
        <s v="2022-02-13 10:01:07.485000+00:00"/>
        <s v="2022-06-09 02:54:32.561000+00:00"/>
        <s v="2021-03-31 11:16:26.689000+00:00"/>
        <s v="2022-03-22 10:43:44.641000+00:00"/>
        <s v="2022-07-11 08:47:53.667000+00:00"/>
        <s v="2022-07-11 06:56:17.051000+00:00"/>
        <s v="2022-07-12 04:12:29.872000+00:00"/>
        <s v="2021-11-09 05:47:16.023000+00:00"/>
        <s v="2022-05-18 09:04:38.564000+00:00"/>
        <s v="2022-07-12 04:11:50.944000+00:00"/>
        <s v="2021-11-08 15:50:42.479000+00:00"/>
        <s v="2020-12-17 07:47:35.906000+00:00"/>
        <s v="2021-11-23 07:28:12.431000+00:00"/>
        <s v="2022-07-04 12:45:28.332000+00:00"/>
        <s v="2021-08-23 10:16:58.277000+00:00"/>
        <s v="2020-12-16 06:21:00.407000+00:00"/>
        <s v="2022-03-04 08:44:43.158000+00:00"/>
        <s v="2022-05-12 04:48:48.302000+00:00"/>
        <s v="2022-05-18 04:34:34.493000+00:00"/>
        <s v="2022-01-11 14:32:05.470000+00:00"/>
        <s v="2021-10-14 06:44:17.620000+00:00"/>
        <s v="2022-07-04 05:06:26.824000+00:00"/>
        <s v="2021-07-26 07:25:17.895000+00:00"/>
        <s v="2022-06-06 04:38:50.716000+00:00"/>
        <s v="2022-01-10 12:49:57.896000+00:00"/>
        <s v="2021-01-21 13:26:58.772000+00:00"/>
        <s v="2021-08-16 13:26:46.656000+00:00"/>
        <s v="2022-05-10 07:04:51.443000+00:00"/>
        <s v="2022-02-04 11:11:49.436000+00:00"/>
        <s v="2022-01-18 05:34:54.282000+00:00"/>
        <s v="2022-03-04 10:22:59.842000+00:00"/>
        <s v="2022-01-31 05:10:30.408000+00:00"/>
        <s v="2022-01-31 10:19:09.508000+00:00"/>
        <s v="2021-09-02 09:04:53.583000+00:00"/>
        <s v="2021-04-19 18:29:33.333000+00:00"/>
        <s v="2020-12-06 09:47:02.074000+00:00"/>
        <s v="2021-09-16 06:30:32.095000+00:00"/>
        <s v="2022-07-12 04:12:37.679000+00:00"/>
        <s v="2021-01-27 07:08:22.669000+00:00"/>
        <s v="2022-07-05 15:55:18.743000+00:00"/>
        <s v="2022-06-03 09:06:49.058000+00:00"/>
        <s v="2022-03-12 03:55:19.044000+00:00"/>
        <s v="2022-06-16 16:45:32.270000+00:00"/>
        <s v="2022-01-10 13:09:14.094000+00:00"/>
        <s v="2021-12-16 14:19:42.630000+00:00"/>
        <s v="2022-04-12 09:13:20.426000+00:00"/>
        <s v="2021-08-05 07:12:37.770000+00:00"/>
        <s v="2020-12-06 09:46:46.210000+00:00"/>
        <s v="2022-06-27 04:02:16.413000+00:00"/>
        <s v="2021-07-13 08:24:24.349000+00:00"/>
        <s v="2021-12-23 09:21:42.859000+00:00"/>
        <s v="2021-12-09 09:17:50.520000+00:00"/>
        <s v="2021-12-20 05:11:42.471000+00:00"/>
        <s v="2021-08-18 08:30:46.907000+00:00"/>
        <s v="2021-11-17 01:30:02.057000+00:00"/>
        <s v="2021-09-04 16:50:01.004000+00:00"/>
        <s v="2022-05-23 07:04:08.074000+00:00"/>
        <s v="2021-10-26 11:53:41.014000+00:00"/>
        <s v="2022-04-06 06:45:14.710000+00:00"/>
        <s v="2022-04-05 16:42:40.008000+00:00"/>
        <s v="2022-04-04 11:27:05.256000+00:00"/>
        <s v="2020-12-24 07:02:49.983000+00:00"/>
        <s v="2022-03-16 15:54:09.868000+00:00"/>
        <s v="2021-09-13 06:27:04.018000+00:00"/>
        <s v="2022-01-15 04:37:54.888000+00:00"/>
        <s v="2021-12-31 07:05:49.265000+00:00"/>
        <s v="2021-12-22 09:51:38.949000+00:00"/>
        <s v="2021-12-29 06:25:22.483000+00:00"/>
        <s v="2021-09-02 05:12:08.769000+00:00"/>
        <s v="2022-06-22 05:03:03.154000+00:00"/>
        <s v="2022-04-03 18:20:03.776000+00:00"/>
        <s v="2022-01-12 08:26:10.885000+00:00"/>
        <s v="2021-04-20 11:38:23.272000+00:00"/>
        <s v="2022-04-03 18:16:39.874000+00:00"/>
        <s v="2021-08-23 06:46:13.864000+00:00"/>
        <s v="2022-07-19 07:09:50.407000+00:00"/>
        <s v="2021-05-26 08:05:17.163000+00:00"/>
        <s v="2021-09-04 08:43:48.299000+00:00"/>
        <s v="2020-12-06 09:46:43.149000+00:00"/>
        <s v="2022-05-11 11:16:34.740000+00:00"/>
        <s v="2021-06-04 04:24:55.139000+00:00"/>
        <s v="2022-07-19 12:51:31.306000+00:00"/>
        <s v="2022-01-09 05:59:18.840000+00:00"/>
        <s v="2021-12-14 05:46:06.187000+00:00"/>
        <s v="2022-07-08 07:23:51.019000+00:00"/>
        <s v="2022-02-13 10:01:02.177000+00:00"/>
        <s v="2022-07-06 05:50:40.306000+00:00"/>
        <s v="2021-07-02 13:03:10.186000+00:00"/>
        <s v="2021-06-19 10:18:53.287000+00:00"/>
        <s v="2022-05-23 07:04:21.279000+00:00"/>
        <s v="2020-12-16 07:28:51.288000+00:00"/>
        <s v="2021-11-08 19:23:40.113000+00:00"/>
        <s v="2022-01-08 10:54:49.222000+00:00"/>
        <s v="2022-03-07 05:56:15.672000+00:00"/>
        <s v="2020-12-06 09:49:25.834000+00:00"/>
        <s v="2021-08-04 07:10:02.821000+00:00"/>
        <s v="2021-04-21 07:22:09.071000+00:00"/>
        <s v="2022-05-30 10:39:46.004000+00:00"/>
        <s v="2020-12-06 09:47:16.805000+00:00"/>
        <s v="2022-06-12 13:25:38.938000+00:00"/>
        <s v="2022-02-14 10:06:18.332000+00:00"/>
        <s v="2021-07-07 06:06:25.521000+00:00"/>
        <s v="2022-03-27 04:37:22.455000+00:00"/>
        <s v="2022-01-10 13:09:22.574000+00:00"/>
        <s v="2022-02-15 08:52:49.008000+00:00"/>
        <s v="2021-07-26 06:56:53.613000+00:00"/>
        <s v="2020-12-06 09:46:52.486000+00:00"/>
        <s v="2022-04-25 19:08:46.368000+00:00"/>
        <s v="2020-12-06 09:46:31.329000+00:00"/>
        <s v="2022-06-25 08:49:46.051000+00:00"/>
        <s v="2022-07-01 05:59:31.174000+00:00"/>
        <s v="2021-12-11 06:16:25.418000+00:00"/>
        <s v="2021-04-08 05:38:53.908000+00:00"/>
        <s v="2021-11-17 01:30:34.099000+00:00"/>
        <s v="2020-12-06 09:46:18.247000+00:00"/>
        <s v="2022-01-12 10:38:23.819000+00:00"/>
        <s v="2022-05-23 07:03:53.057000+00:00"/>
        <s v="2020-12-06 09:43:04.720000+00:00"/>
        <s v="2021-01-29 08:53:25.133000+00:00"/>
        <s v="2022-05-17 12:30:02.577000+00:00"/>
        <s v="2021-10-25 04:55:39.662000+00:00"/>
        <s v="2022-06-09 10:35:10.288000+00:00"/>
        <s v="2022-03-09 05:36:39.888000+00:00"/>
        <s v="2022-06-27 05:36:03.326000+00:00"/>
        <s v="2021-12-29 04:44:57.365000+00:00"/>
        <s v="2021-03-11 09:28:04.762000+00:00"/>
        <s v="2021-12-10 12:59:44.885000+00:00"/>
        <s v="2022-07-22 04:56:26.627000+00:00"/>
        <s v="2022-03-16 08:18:27.388000+00:00"/>
        <s v="2021-11-20 12:29:03.347000+00:00"/>
        <s v="2021-12-08 10:47:49.967000+00:00"/>
        <s v="2022-05-23 07:03:55.281000+00:00"/>
        <s v="2021-11-15 18:18:30.977000+00:00"/>
        <s v="2021-08-23 07:39:11.701000+00:00"/>
        <s v="2022-05-02 08:43:17.755000+00:00"/>
        <s v="2022-05-30 10:39:32.679000+00:00"/>
        <s v="2021-07-15 06:53:50.533000+00:00"/>
        <s v="2022-06-13 12:47:27.976000+00:00"/>
        <s v="2022-02-24 04:01:57.812000+00:00"/>
        <s v="2022-01-07 05:56:43.289000+00:00"/>
        <s v="2022-06-13 02:47:03.069000+00:00"/>
        <s v="2022-04-13 12:22:06.538000+00:00"/>
        <s v="2021-09-03 11:07:11.787000+00:00"/>
        <s v="2022-01-29 05:40:51.216000+00:00"/>
        <s v="2021-06-29 11:23:45.086000+00:00"/>
        <s v="2020-12-06 09:46:46.027000+00:00"/>
        <s v="2022-02-06 09:49:21.416000+00:00"/>
        <s v="2022-02-04 11:11:55.768000+00:00"/>
        <s v="2022-05-25 15:48:59.341000+00:00"/>
        <s v="2021-04-20 06:22:38.318000+00:00"/>
        <s v="2022-05-16 11:07:20.933000+00:00"/>
        <s v="2020-12-06 09:47:16.006000+00:00"/>
        <s v="2022-05-26 11:57:12.459000+00:00"/>
        <s v="2022-07-04 10:00:25.157000+00:00"/>
        <s v="2022-06-02 06:05:20.955000+00:00"/>
        <s v="2022-04-19 08:55:42.744000+00:00"/>
        <s v="2021-12-09 09:17:37.996000+00:00"/>
        <s v="2021-12-10 15:59:54.511000+00:00"/>
        <s v="2021-08-29 20:08:21.121000+00:00"/>
        <s v="2022-01-31 05:10:30.680000+00:00"/>
        <s v="2021-05-05 17:46:27.291000+00:00"/>
        <s v="2021-06-11 13:23:44.271000+00:00"/>
        <s v="2022-06-04 07:44:30.118000+00:00"/>
        <s v="2021-04-20 05:21:48.340000+00:00"/>
        <s v="2022-04-19 08:55:34.601000+00:00"/>
        <s v="2022-03-25 12:09:59.399000+00:00"/>
        <s v="2022-05-06 10:48:26.407000+00:00"/>
        <s v="2022-04-03 18:11:14.789000+00:00"/>
        <s v="2021-12-16 05:17:30.381000+00:00"/>
        <s v="2022-05-30 13:17:32.193000+00:00"/>
        <s v="2022-05-23 03:59:18.412000+00:00"/>
        <s v="2021-07-09 09:00:18.394000+00:00"/>
        <s v="2021-08-19 10:24:44.165000+00:00"/>
        <s v="2022-04-22 14:33:56.657000+00:00"/>
        <s v="2022-04-25 19:08:41.018000+00:00"/>
        <s v="2022-05-13 04:38:24.102000+00:00"/>
        <s v="2022-01-06 09:53:25.589000+00:00"/>
        <s v="2021-08-30 06:50:23.817000+00:00"/>
        <s v="2021-08-05 07:12:40.520000+00:00"/>
        <s v="2022-05-18 04:36:10.718000+00:00"/>
        <s v="2021-11-11 05:09:32.507000+00:00"/>
        <s v="2021-12-09 09:17:58.143000+00:00"/>
        <s v="2022-01-20 07:01:38.544000+00:00"/>
        <s v="2022-06-20 13:49:31.849000+00:00"/>
        <s v="2020-12-06 09:46:54.694000+00:00"/>
        <s v="2022-04-03 18:20:08.362000+00:00"/>
        <s v="2021-09-08 06:40:48.679000+00:00"/>
        <s v="2022-06-30 04:01:08.896000+00:00"/>
        <s v="2022-05-23 07:04:01.098000+00:00"/>
        <s v="2022-07-11 02:52:14.869000+00:00"/>
        <s v="2022-07-02 13:29:28.444000+00:00"/>
        <s v="2021-09-04 17:30:18.379000+00:00"/>
        <s v="2022-06-11 09:51:31.066000+00:00"/>
        <s v="2022-05-10 14:11:25.404000+00:00"/>
        <s v="2022-06-21 14:20:40.518000+00:00"/>
        <s v="2021-09-09 06:37:50.145000+00:00"/>
        <s v="2022-05-10 12:21:31.825000+00:00"/>
        <s v="2021-10-26 11:52:54.952000+00:00"/>
        <s v="2021-09-02 18:16:57.709000+00:00"/>
        <s v="2022-06-03 05:18:11.114000+00:00"/>
        <s v="2021-11-01 08:25:15.214000+00:00"/>
        <s v="2022-01-14 05:44:55.811000+00:00"/>
        <s v="2021-09-11 14:32:49.860000+00:00"/>
        <s v="2020-12-20 12:36:45.790000+00:00"/>
        <s v="2020-12-27 06:36:17.657000+00:00"/>
        <s v="2021-11-10 14:22:28.995000+00:00"/>
        <s v="2022-05-30 10:39:51.224000+00:00"/>
        <s v="2021-07-08 09:13:59.651000+00:00"/>
        <s v="2020-12-06 09:47:15.818000+00:00"/>
        <s v="2022-06-06 04:38:55.330000+00:00"/>
        <s v="2021-05-25 11:03:42.510000+00:00"/>
        <s v="2022-03-17 12:14:50.252000+00:00"/>
        <s v="2022-05-12 05:56:08.674000+00:00"/>
        <s v="2022-01-21 09:29:29.258000+00:00"/>
        <s v="2022-05-16 05:59:41.350000+00:00"/>
        <s v="2022-05-30 05:09:44.267000+00:00"/>
        <s v="2021-11-15 17:37:25.123000+00:00"/>
        <s v="2021-08-19 06:19:12.764000+00:00"/>
        <s v="2022-02-06 16:09:10.639000+00:00"/>
        <s v="2022-02-22 19:43:00.793000+00:00"/>
        <s v="2021-12-10 08:08:47.950000+00:00"/>
        <s v="2021-01-09 10:43:24.969000+00:00"/>
        <s v="2022-03-28 10:48:57.215000+00:00"/>
        <s v="2022-01-31 04:38:37.414000+00:00"/>
        <s v="2021-12-01 14:40:15.844000+00:00"/>
        <s v="2021-11-27 08:51:44.011000+00:00"/>
        <s v="2021-08-05 07:12:26.205000+00:00"/>
        <s v="2022-07-04 05:06:21.519000+00:00"/>
        <s v="2021-11-09 10:47:21.530000+00:00"/>
        <s v="2022-03-09 17:10:44.578000+00:00"/>
        <s v="2022-06-19 07:22:20.695000+00:00"/>
        <s v="2022-01-17 01:53:02.390000+00:00"/>
        <s v="2022-06-14 12:23:06.768000+00:00"/>
        <s v="2022-04-04 11:15:45.697000+00:00"/>
        <s v="2021-11-17 01:29:56.258000+00:00"/>
        <s v="2022-05-23 07:04:20.807000+00:00"/>
        <s v="2021-11-14 10:34:36.678000+00:00"/>
        <s v="2020-12-12 09:44:07.979000+00:00"/>
        <s v="2021-03-30 08:04:58.942000+00:00"/>
        <s v="2021-12-07 16:07:28.769000+00:00"/>
        <s v="2020-12-15 06:55:46.195000+00:00"/>
        <s v="2022-05-18 04:34:41.043000+00:00"/>
        <s v="2021-05-25 17:06:17.434000+00:00"/>
        <s v="2021-05-18 13:08:33.466000+00:00"/>
        <s v="2022-05-10 05:01:11.166000+00:00"/>
        <s v="2022-01-28 09:33:35.005000+00:00"/>
        <s v="2021-11-10 21:51:27.380000+00:00"/>
        <s v="2022-03-03 12:35:22.516000+00:00"/>
        <s v="2020-12-28 13:12:26.029000+00:00"/>
        <s v="2020-12-06 09:46:46.638000+00:00"/>
        <s v="2022-04-03 18:25:50.831000+00:00"/>
        <s v="2022-04-03 18:11:15.893000+00:00"/>
        <s v="2022-06-14 13:11:30.999000+00:00"/>
        <s v="2022-05-14 07:39:41.540000+00:00"/>
        <s v="2021-07-02 05:31:51.405000+00:00"/>
        <s v="2021-09-02 05:12:12.929000+00:00"/>
        <s v="2022-05-01 12:09:10.026000+00:00"/>
        <s v="2021-01-16 13:01:24.253000+00:00"/>
        <s v="2022-04-03 18:25:45.359000+00:00"/>
        <s v="2021-04-01 18:11:50.179000+00:00"/>
        <s v="2021-12-01 06:14:48.412000+00:00"/>
        <s v="2022-06-16 12:50:08.303000+00:00"/>
        <s v="2022-04-25 19:08:47.730000+00:00"/>
        <s v="2020-12-16 07:29:00.591000+00:00"/>
        <s v="2020-12-06 09:46:27.857000+00:00"/>
        <s v="2020-12-06 09:46:28.551000+00:00"/>
        <s v="2022-05-09 07:21:49.099000+00:00"/>
        <s v="2021-11-17 01:30:31.988000+00:00"/>
        <s v="2022-03-18 12:36:33.028000+00:00"/>
        <s v="2021-07-09 10:53:20.849000+00:00"/>
        <s v="2022-05-13 05:04:10.016000+00:00"/>
        <s v="2022-06-16 11:21:53.381000+00:00"/>
        <s v="2020-12-06 09:47:15.914000+00:00"/>
        <s v="2022-02-23 14:04:21.978000+00:00"/>
        <s v="2022-06-10 06:39:32.116000+00:00"/>
        <s v="2021-11-17 01:29:55.309000+00:00"/>
        <s v="2022-05-10 10:08:56.741000+00:00"/>
        <s v="2021-06-22 07:15:34.821000+00:00"/>
        <s v="2020-12-06 09:49:36.878000+00:00"/>
        <s v="2022-06-20 02:22:21.725000+00:00"/>
        <s v="2022-05-26 10:09:35.478000+00:00"/>
        <s v="2022-04-08 05:23:04.886000+00:00"/>
        <s v="2022-05-01 18:16:19.682000+00:00"/>
        <s v="2021-08-02 07:48:37.040000+00:00"/>
        <s v="2022-03-22 06:26:41.640000+00:00"/>
        <s v="2021-10-04 17:05:47.237000+00:00"/>
        <s v="2022-05-06 11:07:17.476000+00:00"/>
        <s v="2022-05-05 06:49:22.908000+00:00"/>
        <s v="2022-02-15 08:53:00.737000+00:00"/>
        <s v="2022-05-17 16:02:46.942000+00:00"/>
        <s v="2021-09-27 18:06:29.230000+00:00"/>
        <s v="2021-12-09 09:17:44.960000+00:00"/>
        <s v="2022-04-03 18:10:54.052000+00:00"/>
        <s v="2021-11-17 01:30:09.833000+00:00"/>
        <s v="2021-05-23 14:45:54.596000+00:00"/>
        <s v="2022-02-24 16:20:20.972000+00:00"/>
        <s v="2022-04-03 18:48:14.591000+00:00"/>
        <s v="2022-04-20 09:59:40.533000+00:00"/>
        <s v="2022-05-20 10:01:31.313000+00:00"/>
        <s v="2020-12-06 09:55:45.707000+00:00"/>
        <s v="2021-10-09 10:18:42.535000+00:00"/>
        <s v="2022-06-16 14:10:15.304000+00:00"/>
        <s v="2022-06-25 03:11:09.507000+00:00"/>
        <s v="2022-02-04 11:11:18.186000+00:00"/>
        <s v="2022-04-01 06:51:42.606000+00:00"/>
        <s v="2022-05-02 12:28:32.564000+00:00"/>
        <s v="2021-12-27 10:55:36.095000+00:00"/>
        <s v="2022-07-12 04:11:46.998000+00:00"/>
        <s v="2021-11-18 08:11:12.714000+00:00"/>
        <s v="2022-03-28 09:07:25.580000+00:00"/>
        <s v="2021-09-16 05:51:37.268000+00:00"/>
        <s v="2022-03-07 17:01:16.053000+00:00"/>
        <s v="2022-05-11 05:16:13.031000+00:00"/>
        <s v="2021-04-20 04:58:30.541000+00:00"/>
        <s v="2022-06-10 16:19:34.608000+00:00"/>
        <s v="2022-01-27 08:28:04.229000+00:00"/>
        <s v="2021-08-30 05:37:51.968000+00:00"/>
        <s v="2021-12-23 08:11:27.873000+00:00"/>
        <s v="2021-12-15 09:54:14.640000+00:00"/>
        <s v="2021-12-23 08:11:25.807000+00:00"/>
        <s v="2022-03-20 08:57:30.551000+00:00"/>
        <s v="2022-04-18 02:02:43.484000+00:00"/>
        <s v="2021-08-05 07:12:50.724000+00:00"/>
        <s v="2021-05-15 22:46:37.264000+00:00"/>
        <s v="2022-01-03 10:32:19.507000+00:00"/>
        <s v="2022-05-21 04:40:41.160000+00:00"/>
        <s v="2022-05-27 15:20:56.438000+00:00"/>
        <s v="2022-03-29 11:56:35.842000+00:00"/>
        <s v="2022-04-07 09:27:26.414000+00:00"/>
        <s v="2022-02-24 04:02:00.933000+00:00"/>
        <s v="2021-11-17 15:24:50.998000+00:00"/>
        <s v="2021-12-09 09:17:54.135000+00:00"/>
        <s v="2022-05-07 04:45:27.212000+00:00"/>
        <s v="2020-12-14 05:22:52.138000+00:00"/>
        <s v="2022-04-03 18:16:38.201000+00:00"/>
        <s v="2021-12-21 12:00:54.773000+00:00"/>
        <s v="2021-04-07 03:17:14.924000+00:00"/>
        <s v="2021-08-18 08:30:45.733000+00:00"/>
        <s v="2022-01-31 05:10:24.371000+00:00"/>
        <s v="2021-05-31 07:36:03.687000+00:00"/>
        <s v="2021-07-27 10:40:33.676000+00:00"/>
        <s v="2022-04-26 05:59:08.302000+00:00"/>
        <s v="2021-09-01 10:06:42.397000+00:00"/>
        <s v="2022-02-23 07:05:44.429000+00:00"/>
        <s v="2022-02-09 13:16:58.870000+00:00"/>
        <s v="2022-02-23 12:50:28.403000+00:00"/>
        <s v="2022-05-10 06:29:41.152000+00:00"/>
        <s v="2022-01-31 09:44:50.438000+00:00"/>
        <s v="2021-07-23 06:28:44.727000+00:00"/>
        <s v="2021-10-26 11:53:54.468000+00:00"/>
        <s v="2021-03-03 15:44:57.809000+00:00"/>
        <s v="2022-05-23 07:04:14.741000+00:00"/>
        <s v="2022-03-22 09:21:22.218000+00:00"/>
        <s v="2021-06-28 06:23:34.518000+00:00"/>
        <s v="2021-08-23 12:30:32.748000+00:00"/>
        <s v="2021-08-29 20:10:08.094000+00:00"/>
        <s v="2021-09-06 13:21:46.062000+00:00"/>
        <s v="2021-08-05 07:12:25.734000+00:00"/>
        <s v="2022-04-08 11:49:53.497000+00:00"/>
        <s v="2021-07-23 07:34:38.193000+00:00"/>
        <s v="2022-03-28 07:03:11.076000+00:00"/>
        <s v="2022-04-03 18:13:56.448000+00:00"/>
        <s v="2022-02-06 08:47:16.447000+00:00"/>
        <s v="2022-04-25 19:08:33.634000+00:00"/>
        <s v="2021-11-09 06:32:09.097000+00:00"/>
        <s v="2022-05-10 05:01:06.495000+00:00"/>
        <s v="2021-09-02 05:12:07.530000+00:00"/>
        <s v="2022-06-15 10:02:49.023000+00:00"/>
        <s v="2021-10-26 11:53:26.062000+00:00"/>
        <s v="2020-12-14 13:28:55.181000+00:00"/>
        <s v="2022-04-28 16:46:55.712000+00:00"/>
        <s v="2021-09-10 11:42:08.219000+00:00"/>
        <s v="2021-07-01 08:22:42.497000+00:00"/>
        <s v="2022-01-24 08:06:58.073000+00:00"/>
        <s v="2022-04-24 14:52:53.307000+00:00"/>
        <s v="2022-02-02 09:54:30.268000+00:00"/>
        <s v="2022-04-04 06:56:33.035000+00:00"/>
        <s v="2021-07-06 06:55:37.534000+00:00"/>
        <s v="2021-11-26 07:35:23.898000+00:00"/>
        <s v="2021-05-28 09:46:49.719000+00:00"/>
        <s v="2022-06-06 09:00:10.949000+00:00"/>
        <s v="2022-04-20 10:10:54.323000+00:00"/>
        <s v="2022-04-25 19:08:39.984000+00:00"/>
        <s v="2020-12-06 09:46:55.702000+00:00"/>
        <s v="2021-08-29 20:00:29.155000+00:00"/>
        <s v="2021-08-18 08:30:54.749000+00:00"/>
        <s v="2021-04-28 07:36:39.890000+00:00"/>
        <s v="2022-03-22 08:36:14.134000+00:00"/>
        <s v="2022-05-27 23:07:59.583000+00:00"/>
        <s v="2022-02-24 04:01:57.913000+00:00"/>
        <s v="2020-12-06 09:13:10.157000+00:00"/>
        <s v="2022-06-25 05:51:30.930000+00:00"/>
        <s v="2021-04-01 11:11:21.342000+00:00"/>
        <s v="2021-09-04 17:44:01.479000+00:00"/>
        <s v="2022-02-17 08:20:20.446000+00:00"/>
        <s v="2021-09-14 10:06:07.077000+00:00"/>
        <s v="2020-12-06 09:48:21.995000+00:00"/>
        <s v="2022-07-04 07:10:39.939000+00:00"/>
        <s v="2022-04-03 18:14:02.654000+00:00"/>
        <s v="2021-12-24 07:13:18.842000+00:00"/>
        <s v="2021-04-22 10:51:50.538000+00:00"/>
        <s v="2022-04-25 15:25:42.215000+00:00"/>
        <s v="2021-12-15 12:48:54.373000+00:00"/>
        <s v="2022-01-03 05:54:58.402000+00:00"/>
        <s v="2021-09-16 05:17:54.505000+00:00"/>
        <s v="2022-03-11 04:20:13.657000+00:00"/>
        <s v="2021-05-04 05:14:23.456000+00:00"/>
        <s v="2021-09-15 12:36:21.484000+00:00"/>
        <s v="2021-10-28 12:02:34.448000+00:00"/>
        <s v="2022-03-14 09:07:24.148000+00:00"/>
        <s v="2022-04-20 10:11:40.105000+00:00"/>
        <s v="2022-03-18 12:47:40.458000+00:00"/>
        <s v="2022-05-20 00:36:39.150000+00:00"/>
        <s v="2021-11-29 14:05:20.976000+00:00"/>
        <s v="2022-05-07 04:41:48.599000+00:00"/>
        <s v="2022-04-20 06:33:51.033000+00:00"/>
        <s v="2022-01-13 11:47:54.569000+00:00"/>
        <s v="2022-04-03 22:52:04.091000+00:00"/>
        <s v="2021-10-26 11:52:55.375000+00:00"/>
        <s v="2022-05-10 05:01:03.966000+00:00"/>
        <s v="2022-04-24 20:31:03.255000+00:00"/>
        <s v="2022-03-14 02:46:58.229000+00:00"/>
        <s v="2020-12-06 09:47:22.900000+00:00"/>
        <s v="2022-05-10 05:01:05.951000+00:00"/>
        <s v="2022-04-05 09:49:15.082000+00:00"/>
        <s v="2021-12-01 10:36:19.788000+00:00"/>
        <s v="2021-11-07 08:23:17.546000+00:00"/>
        <s v="2021-01-27 08:55:46.706000+00:00"/>
        <s v="2021-06-07 07:36:11.041000+00:00"/>
        <s v="2022-05-10 03:52:59.958000+00:00"/>
        <s v="2021-12-31 16:01:35.253000+00:00"/>
        <s v="2022-01-16 04:46:15.992000+00:00"/>
        <s v="2022-05-06 04:28:18.234000+00:00"/>
        <s v="2022-06-13 11:46:11.917000+00:00"/>
        <s v="2021-12-31 06:31:04.297000+00:00"/>
        <s v="2021-11-12 13:23:54.857000+00:00"/>
        <s v="2020-12-06 09:46:28.029000+00:00"/>
        <s v="2022-01-25 04:26:24.045000+00:00"/>
        <s v="2021-05-09 14:25:19.715000+00:00"/>
        <s v="2022-05-30 10:39:39.311000+00:00"/>
        <s v="2022-02-24 08:53:12.426000+00:00"/>
        <s v="2021-12-08 04:28:54.743000+00:00"/>
        <s v="2022-03-04 07:24:49.730000+00:00"/>
        <s v="2022-05-23 07:04:11.793000+00:00"/>
        <s v="2022-02-15 12:41:39.294000+00:00"/>
        <s v="2022-06-07 13:12:21.843000+00:00"/>
        <s v="2022-01-31 05:10:18.095000+00:00"/>
        <s v="2021-09-15 15:54:53.474000+00:00"/>
        <s v="2022-02-03 06:11:41.253000+00:00"/>
        <s v="2021-04-22 05:08:07.372000+00:00"/>
        <s v="2022-05-23 07:04:09.771000+00:00"/>
        <s v="2021-11-10 21:51:26.166000+00:00"/>
        <s v="2022-03-18 17:13:34.527000+00:00"/>
        <s v="2022-06-17 08:10:34.754000+00:00"/>
        <s v="2022-05-16 10:32:09.237000+00:00"/>
        <s v="2021-11-22 06:37:22.393000+00:00"/>
        <s v="2021-08-03 11:33:04.676000+00:00"/>
        <s v="2021-12-23 08:11:25.923000+00:00"/>
        <s v="2021-04-29 08:35:48.062000+00:00"/>
        <s v="2022-05-19 08:21:58.759000+00:00"/>
        <s v="2022-02-10 00:43:05.759000+00:00"/>
        <s v="2022-04-27 07:19:20.533000+00:00"/>
        <s v="2022-03-14 15:08:27.785000+00:00"/>
        <s v="2021-11-17 01:29:51.401000+00:00"/>
        <s v="2022-01-20 12:56:40.928000+00:00"/>
        <s v="2021-09-07 11:27:42.309000+00:00"/>
        <s v="2022-01-28 14:05:56.503000+00:00"/>
        <s v="2022-05-24 16:44:11.588000+00:00"/>
        <s v="2020-12-15 00:11:37.119000+00:00"/>
        <s v="2021-04-19 15:30:20.074000+00:00"/>
        <s v="2020-12-06 09:48:04.185000+00:00"/>
        <s v="2021-06-10 10:03:51.403000+00:00"/>
        <s v="2021-12-26 04:32:50.500000+00:00"/>
        <s v="2021-10-26 11:53:57.693000+00:00"/>
        <s v="2022-02-22 11:25:19.190000+00:00"/>
        <s v="2022-04-29 19:03:10.065000+00:00"/>
        <s v="2021-08-03 11:33:04.577000+00:00"/>
        <s v="2021-11-10 14:09:59.196000+00:00"/>
        <s v="2020-12-16 07:28:51.613000+00:00"/>
        <s v="2021-10-26 11:53:58.314000+00:00"/>
        <s v="2022-06-02 09:58:16.362000+00:00"/>
        <s v="2021-11-08 17:17:44.170000+00:00"/>
        <s v="2021-09-14 09:56:28.160000+00:00"/>
        <s v="2021-11-22 09:23:48.647000+00:00"/>
        <s v="2022-05-25 16:35:56.893000+00:00"/>
        <s v="2022-04-02 06:54:28.497000+00:00"/>
        <s v="2022-01-31 05:10:28.325000+00:00"/>
        <s v="2021-12-09 09:17:42.820000+00:00"/>
        <s v="2021-08-18 08:30:43.668000+00:00"/>
        <s v="2021-08-05 07:12:36.264000+00:00"/>
        <s v="2021-10-26 11:53:41.264000+00:00"/>
        <s v="2022-02-21 10:00:20.394000+00:00"/>
        <s v="2022-05-11 13:11:05.248000+00:00"/>
        <s v="2022-05-02 07:32:13.991000+00:00"/>
        <s v="2021-11-17 11:56:18.440000+00:00"/>
        <s v="2022-03-04 07:24:58.526000+00:00"/>
        <s v="2020-12-06 09:46:46.727000+00:00"/>
        <s v="2022-04-03 18:11:10.818000+00:00"/>
        <s v="2021-12-02 07:09:04.274000+00:00"/>
        <s v="2022-01-10 13:09:20.079000+00:00"/>
        <s v="2022-05-09 13:08:04.135000+00:00"/>
        <s v="2020-12-06 09:46:43.330000+00:00"/>
        <s v="2022-02-04 09:20:06.321000+00:00"/>
        <s v="2021-11-03 18:05:24.898000+00:00"/>
        <s v="2022-04-03 18:16:47.832000+00:00"/>
        <s v="2021-08-29 20:09:46.272000+00:00"/>
        <s v="2021-11-17 01:30:31.816000+00:00"/>
        <s v="2020-12-06 09:46:41.455000+00:00"/>
        <s v="2021-12-09 09:18:01.951000+00:00"/>
        <s v="2022-01-07 09:24:39.872000+00:00"/>
        <s v="2022-01-06 09:38:22.749000+00:00"/>
        <s v="2021-11-07 07:49:51.967000+00:00"/>
        <s v="2021-09-25 06:09:10.061000+00:00"/>
        <s v="2021-10-17 15:44:38.574000+00:00"/>
        <s v="2021-08-30 05:00:38.776000+00:00"/>
        <s v="2021-08-25 17:20:03.426000+00:00"/>
        <s v="2021-10-20 09:47:04.678000+00:00"/>
      </sharedItems>
    </cacheField>
    <cacheField name="lead_date_updated" numFmtId="0">
      <sharedItems/>
    </cacheField>
    <cacheField name="custom.Policy Type" numFmtId="0">
      <sharedItems containsBlank="1"/>
    </cacheField>
    <cacheField name="date_created2" numFmtId="0" databaseField="0">
      <fieldGroup base="17">
        <discretePr count="1717">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1"/>
        </groupItems>
      </fieldGroup>
    </cacheField>
    <cacheField name="date_of_close2" numFmtId="0" databaseField="0">
      <fieldGroup base="4">
        <discretePr count="92">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1"/>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Windows User" refreshedDate="45710.440105324073" createdVersion="4" refreshedVersion="4" minRefreshableVersion="3" recordCount="1717">
  <cacheSource type="worksheet">
    <worksheetSource ref="A1:BO1718" sheet="Sheet5" r:id="rId2"/>
  </cacheSource>
  <cacheFields count="73">
    <cacheField name="Opportunity Owner (AE)" numFmtId="0">
      <sharedItems/>
    </cacheField>
    <cacheField name="value in INR" numFmtId="0">
      <sharedItems containsSemiMixedTypes="0" containsString="0" containsNumber="1" minValue="0" maxValue="180000000"/>
    </cacheField>
    <cacheField name="value_currency" numFmtId="0">
      <sharedItems/>
    </cacheField>
    <cacheField name="confidence" numFmtId="0">
      <sharedItems containsSemiMixedTypes="0" containsString="0" containsNumber="1" containsInteger="1" minValue="0" maxValue="100"/>
    </cacheField>
    <cacheField name="date_of_close" numFmtId="14">
      <sharedItems containsDate="1" containsMixedTypes="1" minDate="2022-01-07T00:00:00" maxDate="2022-12-10T00:00:00"/>
    </cacheField>
    <cacheField name="pipeline_name" numFmtId="0">
      <sharedItems/>
    </cacheField>
    <cacheField name="status_id" numFmtId="0">
      <sharedItems/>
    </cacheField>
    <cacheField name="status_label" numFmtId="0">
      <sharedItems/>
    </cacheField>
    <cacheField name="WON LABEL" numFmtId="0">
      <sharedItems containsSemiMixedTypes="0" containsString="0" containsNumber="1" containsInteger="1" minValue="0" maxValue="1"/>
    </cacheField>
    <cacheField name="status_type" numFmtId="0">
      <sharedItems/>
    </cacheField>
    <cacheField name="contact_id" numFmtId="0">
      <sharedItems containsBlank="1"/>
    </cacheField>
    <cacheField name="contact_name" numFmtId="0">
      <sharedItems containsBlank="1"/>
    </cacheField>
    <cacheField name="note" numFmtId="0">
      <sharedItems containsBlank="1" longText="1"/>
    </cacheField>
    <cacheField name="lead_id" numFmtId="0">
      <sharedItems/>
    </cacheField>
    <cacheField name="lead_name" numFmtId="0">
      <sharedItems/>
    </cacheField>
    <cacheField name="Opp created_by_name (SDR)" numFmtId="0">
      <sharedItems/>
    </cacheField>
    <cacheField name="updated_by" numFmtId="0">
      <sharedItems/>
    </cacheField>
    <cacheField name="updated_by_name" numFmtId="0">
      <sharedItems/>
    </cacheField>
    <cacheField name="date_created" numFmtId="0">
      <sharedItems/>
    </cacheField>
    <cacheField name="date_updated" numFmtId="0">
      <sharedItems/>
    </cacheField>
    <cacheField name="lead_custom.Browser" numFmtId="0">
      <sharedItems containsNonDate="0" containsString="0" containsBlank="1"/>
    </cacheField>
    <cacheField name="lead_custom.City" numFmtId="0">
      <sharedItems containsBlank="1"/>
    </cacheField>
    <cacheField name="lead_custom.Country" numFmtId="0">
      <sharedItems containsBlank="1"/>
    </cacheField>
    <cacheField name="lead_custom.Created Date" numFmtId="0">
      <sharedItems containsBlank="1"/>
    </cacheField>
    <cacheField name="lead_custom.Device" numFmtId="0">
      <sharedItems containsNonDate="0" containsString="0" containsBlank="1"/>
    </cacheField>
    <cacheField name="lead_custom.Employee Count" numFmtId="0">
      <sharedItems containsString="0" containsBlank="1" containsNumber="1" containsInteger="1" minValue="1" maxValue="10000"/>
    </cacheField>
    <cacheField name="lead_custom.Existing Customer?" numFmtId="0">
      <sharedItems containsBlank="1"/>
    </cacheField>
    <cacheField name="lead_custom.First Click Campaign" numFmtId="0">
      <sharedItems containsBlank="1"/>
    </cacheField>
    <cacheField name="lead_custom.First Click Channel" numFmtId="0">
      <sharedItems containsBlank="1"/>
    </cacheField>
    <cacheField name="lead_custom.First Click Content" numFmtId="0">
      <sharedItems containsNonDate="0" containsString="0" containsBlank="1"/>
    </cacheField>
    <cacheField name="lead_custom.First Click Landing" numFmtId="0">
      <sharedItems containsNonDate="0" containsString="0" containsBlank="1"/>
    </cacheField>
    <cacheField name="lead_custom.First Click Medium" numFmtId="0">
      <sharedItems containsNonDate="0" containsString="0" containsBlank="1"/>
    </cacheField>
    <cacheField name="lead_custom.First Click Referrer" numFmtId="0">
      <sharedItems containsNonDate="0" containsString="0" containsBlank="1"/>
    </cacheField>
    <cacheField name="lead_custom.First Click Source" numFmtId="0">
      <sharedItems containsBlank="1"/>
    </cacheField>
    <cacheField name="lead_custom.First Click Term" numFmtId="0">
      <sharedItems containsNonDate="0" containsString="0" containsBlank="1"/>
    </cacheField>
    <cacheField name="lead_custom.GA Client Identifier" numFmtId="0">
      <sharedItems containsNonDate="0" containsString="0" containsBlank="1"/>
    </cacheField>
    <cacheField name="lead_custom.Google Click Identifier" numFmtId="0">
      <sharedItems containsNonDate="0" containsString="0" containsBlank="1"/>
    </cacheField>
    <cacheField name="lead_custom.Industry" numFmtId="0">
      <sharedItems containsBlank="1"/>
    </cacheField>
    <cacheField name="lead_custom.Insurance Provider" numFmtId="0">
      <sharedItems containsBlank="1"/>
    </cacheField>
    <cacheField name="lead_custom.IP Address" numFmtId="0">
      <sharedItems containsBlank="1"/>
    </cacheField>
    <cacheField name="lead_custom.Last Click Campaign" numFmtId="0">
      <sharedItems containsNonDate="0" containsString="0" containsBlank="1"/>
    </cacheField>
    <cacheField name="lead_custom.Last Click Channel" numFmtId="0">
      <sharedItems containsNonDate="0" containsString="0" containsBlank="1"/>
    </cacheField>
    <cacheField name="lead_custom.Last Click Content" numFmtId="0">
      <sharedItems containsNonDate="0" containsString="0" containsBlank="1"/>
    </cacheField>
    <cacheField name="lead_custom.Last Click Landing" numFmtId="0">
      <sharedItems containsNonDate="0" containsString="0" containsBlank="1"/>
    </cacheField>
    <cacheField name="lead_custom.Last Click Medium" numFmtId="0">
      <sharedItems containsNonDate="0" containsString="0" containsBlank="1"/>
    </cacheField>
    <cacheField name="lead_custom.Last Click Referrer" numFmtId="0">
      <sharedItems containsNonDate="0" containsString="0" containsBlank="1"/>
    </cacheField>
    <cacheField name="lead_custom.Last Click Source" numFmtId="0">
      <sharedItems containsNonDate="0" containsString="0" containsBlank="1"/>
    </cacheField>
    <cacheField name="lead_custom.Last Click Term" numFmtId="0">
      <sharedItems containsNonDate="0" containsString="0" containsBlank="1"/>
    </cacheField>
    <cacheField name="lead_custom.Latitude" numFmtId="0">
      <sharedItems containsNonDate="0" containsString="0" containsBlank="1"/>
    </cacheField>
    <cacheField name="lead_custom.Longitude" numFmtId="0">
      <sharedItems containsNonDate="0" containsString="0" containsBlank="1"/>
    </cacheField>
    <cacheField name="lead_custom.MRE SPOC" numFmtId="0">
      <sharedItems containsBlank="1"/>
    </cacheField>
    <cacheField name="lead_custom.OS" numFmtId="0">
      <sharedItems containsNonDate="0" containsString="0" containsBlank="1"/>
    </cacheField>
    <cacheField name="lead_custom.Owner.id" numFmtId="0">
      <sharedItems containsBlank="1"/>
    </cacheField>
    <cacheField name="lead_custom.Owner.name" numFmtId="0">
      <sharedItems containsBlank="1" count="38">
        <s v="Harmanjit Singh"/>
        <s v="Ankita Pingale"/>
        <s v="Shreya Solanki"/>
        <s v="Daya Gowda"/>
        <s v="Gauri Jori"/>
        <s v="Prajakta Sahastrabudhe"/>
        <s v="Sarvesh Pawar"/>
        <s v="Bharti Bankey"/>
        <s v="Satyajit Chati"/>
        <s v="Trupti Suryavanshi"/>
        <s v="Nikhil Ahuja"/>
        <s v="Shreenath Bhat"/>
        <s v="Pallab Gupta"/>
        <s v="Bhairavi Jog"/>
        <s v="Aishwarya Nyayadhish"/>
        <s v="Daniel Patra"/>
        <m/>
        <s v="Prateek Wadhwa"/>
        <s v="Aditya Binani"/>
        <s v="Vikas Raj"/>
        <s v="Vinoth Mohan"/>
        <s v="Abhishek Chauhan"/>
        <s v="Pranav Kenjale"/>
        <s v="Namrata Aurora"/>
        <s v="Mayur Gadiyar"/>
        <s v="Gauri Munge"/>
        <s v="Suraj Jadhav"/>
        <s v="Satyam Tiwari"/>
        <s v="Anjali Joshi"/>
        <s v="Mahendra Singh"/>
        <s v="Sanket Kulkarni"/>
        <s v="Tanmay Diwadkar"/>
        <s v="Vishnu Veeramani"/>
        <s v="Omkar Ghate"/>
        <s v="Saurabh Yewale"/>
        <s v="Talha Shaikh"/>
        <s v="Tejas Kulkarni"/>
        <s v="Kaushlya Bhavsar"/>
      </sharedItems>
    </cacheField>
    <cacheField name="lead_custom.Placement SPOC" numFmtId="0">
      <sharedItems containsBlank="1" count="20">
        <s v="Anjali Nishu; Shriram Kulkarni"/>
        <m/>
        <s v="Snehal Mane"/>
        <s v="Arindam Majee"/>
        <s v="Shriram Kulkarni"/>
        <s v="Siddharth Angolkar"/>
        <s v="Anjali Nishu"/>
        <s v="Yogesh Shukla"/>
        <s v="Komal Chougale"/>
        <s v="Shahid Shaikh"/>
        <s v="Kunal Hire; Shriram Kulkarni"/>
        <s v="Shriram Kulkarni; Siddharth Angolkar"/>
        <s v="Dr. Anil More"/>
        <s v="Ritika Khare"/>
        <s v="Jayesh Gandhi"/>
        <s v="Komal Chougale; Snehal Mane"/>
        <s v="Jayesh Gandhi; Shahid Shaikh"/>
        <s v="Kunal Hire"/>
        <s v="Sumit Dolas"/>
        <s v="Komal Chougale; Siddharth Angolkar"/>
      </sharedItems>
    </cacheField>
    <cacheField name="lead_custom.Referred By" numFmtId="0">
      <sharedItems containsBlank="1"/>
    </cacheField>
    <cacheField name="lead_custom.Renewal Month" numFmtId="0">
      <sharedItems containsBlank="1"/>
    </cacheField>
    <cacheField name="lead_custom.Source" numFmtId="0">
      <sharedItems containsBlank="1"/>
    </cacheField>
    <cacheField name="lead_custom.Source Detail" numFmtId="0">
      <sharedItems containsBlank="1"/>
    </cacheField>
    <cacheField name="lead_custom.Sum Insured" numFmtId="0">
      <sharedItems containsBlank="1" containsMixedTypes="1" containsNumber="1" containsInteger="1" minValue="300000" maxValue="1000000"/>
    </cacheField>
    <cacheField name="lead_custom.Tag" numFmtId="0">
      <sharedItems containsBlank="1"/>
    </cacheField>
    <cacheField name="lead_custom.Time Zone" numFmtId="0">
      <sharedItems containsNonDate="0" containsString="0" containsBlank="1"/>
    </cacheField>
    <cacheField name="lead_custom.Top 5 Investors" numFmtId="0">
      <sharedItems containsBlank="1"/>
    </cacheField>
    <cacheField name="lead_custom.TPA" numFmtId="0">
      <sharedItems containsBlank="1"/>
    </cacheField>
    <cacheField name="lead_date_created" numFmtId="0">
      <sharedItems/>
    </cacheField>
    <cacheField name="lead_date_updated" numFmtId="0">
      <sharedItems/>
    </cacheField>
    <cacheField name="custom.Policy Type" numFmtId="0">
      <sharedItems containsBlank="1"/>
    </cacheField>
    <cacheField name="Success Rate" numFmtId="0" formula=" 0" databaseField="0"/>
    <cacheField name="Field1" numFmtId="0" formula=" &quot;Total won&quot;/ &quot;Total Opportunities&quot;" databaseField="0"/>
    <cacheField name="Field2" numFmtId="0" formula=" &quot;C&quot;/&quot;B&quot;" databaseField="0"/>
    <cacheField name="Field3" numFmtId="0" formula="'Success Rate'" databaseField="0"/>
    <cacheField name="Field4" numFmtId="0" formula="0" databaseField="0"/>
    <cacheField name="success" numFmtId="0" formula="0"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Windows User" refreshedDate="45710.59491284722" createdVersion="4" refreshedVersion="4" minRefreshableVersion="3" recordCount="1717">
  <cacheSource type="worksheet">
    <worksheetSource ref="A1:BO1718" sheet="Sheet12" r:id="rId2"/>
  </cacheSource>
  <cacheFields count="67">
    <cacheField name="Opportunity Owner (AE)" numFmtId="0">
      <sharedItems/>
    </cacheField>
    <cacheField name="value in INR" numFmtId="0">
      <sharedItems containsSemiMixedTypes="0" containsString="0" containsNumber="1" minValue="0" maxValue="180000000"/>
    </cacheField>
    <cacheField name="value_currency" numFmtId="0">
      <sharedItems/>
    </cacheField>
    <cacheField name="confidence" numFmtId="0">
      <sharedItems containsSemiMixedTypes="0" containsString="0" containsNumber="1" containsInteger="1" minValue="0" maxValue="100"/>
    </cacheField>
    <cacheField name="date_of_close" numFmtId="14">
      <sharedItems containsDate="1" containsMixedTypes="1" minDate="2022-01-07T00:00:00" maxDate="2022-12-10T00:00:00"/>
    </cacheField>
    <cacheField name="pipeline_name" numFmtId="0">
      <sharedItems/>
    </cacheField>
    <cacheField name="status_id" numFmtId="0">
      <sharedItems/>
    </cacheField>
    <cacheField name="status_label" numFmtId="0">
      <sharedItems/>
    </cacheField>
    <cacheField name="won flag" numFmtId="0">
      <sharedItems containsSemiMixedTypes="0" containsString="0" containsNumber="1" containsInteger="1" minValue="0" maxValue="1"/>
    </cacheField>
    <cacheField name="status_type" numFmtId="0">
      <sharedItems/>
    </cacheField>
    <cacheField name="contact_id" numFmtId="0">
      <sharedItems containsBlank="1"/>
    </cacheField>
    <cacheField name="contact_name" numFmtId="0">
      <sharedItems containsBlank="1" count="692">
        <s v="Vijayanand Choudhury"/>
        <m/>
        <s v="Divesh"/>
        <s v="Priyanka"/>
        <s v="Neha Rajbhar"/>
        <s v="rashmi parab"/>
        <s v="Mr. Hrishikesh Rajwade"/>
        <s v="Bharti Gawali"/>
        <s v="Vijay gaikwad"/>
        <s v="Bhavya Shetty"/>
        <s v="Nishant Garg"/>
        <s v="Mrinal Kumar"/>
        <s v="Sujata Deahpande"/>
        <s v="Kavitha"/>
        <s v="Sachin Bansode"/>
        <s v="Chandini  CD"/>
        <s v="Vinita"/>
        <s v="Anupal Banerjee"/>
        <s v="Mansi Kulkarni"/>
        <s v="Swapna Samal"/>
        <s v="Rachna"/>
        <s v="Reshal Melkar"/>
        <s v="Sneha Mishra"/>
        <s v="Shona Prabhu"/>
        <s v="Preethi Santos"/>
        <s v="Amit"/>
        <s v="Prashant Thakare"/>
        <s v="Himani Garg"/>
        <s v="Rustom Patel"/>
        <s v="Sahitya Rajan"/>
        <s v="Parveen Khan"/>
        <s v="sunilkumara A"/>
        <s v="Christopher Dowling"/>
        <s v="Brijmohan Jaiswal"/>
        <s v="Nikesh Hayaran"/>
        <s v="Murugesh"/>
        <s v="Mukesh Tiwari"/>
        <s v="Shamkant Bhavsar"/>
        <s v="Sanket"/>
        <s v="Praveen"/>
        <s v="Lalit Malpe"/>
        <s v="Navyashree SN"/>
        <s v="Praveen Gaikwad"/>
        <s v="Priya Wadhwa Rego"/>
        <s v="Bhoomika Yadav"/>
        <s v="Sameera Firdose"/>
        <s v="Priyanka Waingankar"/>
        <s v="Dinamani"/>
        <s v="Yogenndra Singh"/>
        <s v="Anand Shukla"/>
        <s v="Ankush"/>
        <s v="Dattatray Saste"/>
        <s v="Ankush Koul"/>
        <s v="Kantharaju"/>
        <s v="Neelam Palande"/>
        <s v="Datta Chavan"/>
        <s v="Priyanka Rawal"/>
        <s v="Pramod Shinde"/>
        <s v="Pankaj Mehta"/>
        <s v="SM Agarwal"/>
        <s v="satya sarang"/>
        <s v="Rajiv Singh"/>
        <s v="Sweta P"/>
        <s v="Sneha Pawar"/>
        <s v="Shivaji Abhang"/>
        <s v="Hanmant Waghmore"/>
        <s v="Shruthi Srikantaprasad"/>
        <s v="Thanika C"/>
        <s v="Kathyayini"/>
        <s v="Narendra Kumar"/>
        <s v="Priyanka chitre"/>
        <s v="Anusree Roy Saha"/>
        <s v="Sylvia"/>
        <s v="Umesh"/>
        <s v="Arshia Manoj"/>
        <s v="Neelam"/>
        <s v="Divya Raj"/>
        <s v="Vamsi"/>
        <s v="Harish G"/>
        <s v="Meenakshi Rao"/>
        <s v="Deepali Kalambkar"/>
        <s v="Roopendra Sharma"/>
        <s v="Tejas lende"/>
        <s v="Saumya"/>
        <s v="Sushmita Das"/>
        <s v="Jeetendra Panda"/>
        <s v="Asmita Paul"/>
        <s v="Anand"/>
        <s v="Veena Rao"/>
        <s v="Vaibhav"/>
        <s v="Madhusudhan"/>
        <s v="Gayatri"/>
        <s v="Neha Roshan"/>
        <s v="Neha Arora"/>
        <s v="Bharadwaz Sharma"/>
        <s v="Usha Nikam"/>
        <s v="Sheetal Ingale"/>
        <s v="Amit Kedari"/>
        <s v="Shaonli Roy Kapur"/>
        <s v="Mushtaq"/>
        <s v="Trupti Joshi"/>
        <s v="Sandeep Lakhotia"/>
        <s v="Karishma Bahadur"/>
        <s v="Supriya Penkar"/>
        <s v="Swati Chauhan"/>
        <s v="Ganesh Tilekar"/>
        <s v="Ram Kumar"/>
        <s v="Sunil Kumar"/>
        <s v="Swati Duri"/>
        <s v="Nisha Dasgupta"/>
        <s v="Saba Khatri"/>
        <s v="shweta rathor"/>
        <s v="Pradeep"/>
        <s v="Amruta"/>
        <s v="A Vishnuvardhan"/>
        <s v="Senthil Basuvaraj"/>
        <s v="Sandeep Rajmane"/>
        <s v="Shirish Ranjane"/>
        <s v="himanshu kholay"/>
        <s v="bhakti nimkar"/>
        <s v="Lankesh Patil"/>
        <s v="Rajendra Mehta"/>
        <s v="Ivy Soares"/>
        <s v="Kalyani N"/>
        <s v="Dadasaheb Kakade"/>
        <s v="Biju Abraham"/>
        <s v="Kaushik R"/>
        <s v="Aslam Basha"/>
        <s v="Tanuja Karkera"/>
        <s v="Yatendra Kushwah"/>
        <s v="Hemanth"/>
        <s v="Ketki Nadkarni"/>
        <s v="Needhi Chaudhari"/>
        <s v="Mitesh Gangar"/>
        <s v="Mahalakshmi Iyer"/>
        <s v="Arvind"/>
        <s v="Reema Joshi"/>
        <s v="Indira Ramachandra"/>
        <s v="Pramod Teli"/>
        <s v="Smita Ranjan"/>
        <s v="Ambika"/>
        <s v="Santosh Mhatre"/>
        <s v="Shweta Jha"/>
        <s v="Manisha Bhagat"/>
        <s v="sunil kashelkar"/>
        <s v="Shammi K"/>
        <s v="intequab khan"/>
        <s v="Liton Saha"/>
        <s v="Jayaprakash Nair"/>
        <s v="Abhishek Karn"/>
        <s v="Prasad Kawte"/>
        <s v="Amlan Basu"/>
        <s v="Sneha Ojha"/>
        <s v="Mangesh Bakshi"/>
        <s v="Vaquas Hussain"/>
        <s v="Doreen Dsouza"/>
        <s v="Kundan Kakade"/>
        <s v="Medha Paranjpe"/>
        <s v="Shubhakar"/>
        <s v="Jisha Prashant"/>
        <s v="Priyanka Azad"/>
        <s v="mamta Kanaya"/>
        <s v="Archana Pradeep"/>
        <s v="Jagadeesha R S"/>
        <s v="chithra K S"/>
        <s v="Deepa C"/>
        <s v="Sunil Chanda"/>
        <s v="Poonam Saluja"/>
        <s v="Renuka Singh"/>
        <s v="hitesh dholkia"/>
        <s v="Manoj reddy"/>
        <s v="Sonali Lade"/>
        <s v="roopali.patil@shycocancorp.com"/>
        <s v="Balwinder singh arora"/>
        <s v="Nisha Singh"/>
        <s v="BalaKrishnan Narayanasamy"/>
        <s v="sridhar@mobicip.com"/>
        <s v="Milind Kulkarni"/>
        <s v="Ananta Deoche"/>
        <s v="Anumanthan Thiagarajan"/>
        <s v="Sagar"/>
        <s v="Mainak Banerjee"/>
        <s v="Yusuf Hussain"/>
        <s v="Mrs Rekha Nagaraj"/>
        <s v="Satyanarayan"/>
        <s v="Satya"/>
        <s v="Gayatri Shetty"/>
        <s v="Ajayakumar Karunakaran"/>
        <s v="Sahila Suman"/>
        <s v="Joel Samuel"/>
        <s v="pratiksha nagori"/>
        <s v="Muhammad Ismail"/>
        <s v="vaishali Shinde"/>
        <s v="Dilsheen Kaur"/>
        <s v="Nutan Bhandari"/>
        <s v="swapnil pawar"/>
        <s v="Avichal Singh"/>
        <s v="Nandu Salunke"/>
        <s v="Dhruv Abrol"/>
        <s v="Mugdha Naik"/>
        <s v="Sharad Dubole"/>
        <s v="Saloni Vasa"/>
        <s v="Sanjeev Rana"/>
        <s v="patra.debolina1992@gmail.com"/>
        <s v="Aanchal Jain"/>
        <s v="Parmeshwar Rajure"/>
        <s v="Shreya Singhal"/>
        <s v="kishor"/>
        <s v="Asha Jose"/>
        <s v="Supriya Karalkar"/>
        <s v="Shounak Roy"/>
        <s v="Mahesh Rahatwal"/>
        <s v="Kadambari Jadhav"/>
        <s v="archana pimple"/>
        <s v="Madhuri Gaikwad"/>
        <s v="Sonal Somani"/>
        <s v="Shrikant  Mirajkar"/>
        <s v="Navya Shyamsundar"/>
        <s v="Paulami Chakraborty"/>
        <s v="Charulata Jain"/>
        <s v="Ashika Prakash"/>
        <s v="Manasa Shetty"/>
        <s v="Roshan Sequeira"/>
        <s v="reema banerjee"/>
        <s v="Vijay Kumar"/>
        <s v="Ashwini Kalgutkar"/>
        <s v="Pankaj Adhav"/>
        <s v="Pradeep Kumar Gunasekaran"/>
        <s v="Snehal Salian"/>
        <s v="Pallavi Chavan"/>
        <s v="Sheena Israni"/>
        <s v="Jasjit Chopra"/>
        <s v="Kreya Shah"/>
        <s v="Athikur Ansari"/>
        <s v="saurabh sanyal"/>
        <s v="Manohar G"/>
        <s v="Deepak"/>
        <s v="Sam Naik"/>
        <s v="sandip jangham"/>
        <s v="Satish Kale"/>
        <s v="Ashish Agarwal"/>
        <s v="Bhawani Shekhawat"/>
        <s v="Smita.dive@spocto.com"/>
        <s v="Nilesh"/>
        <s v="bhavita@aimtron.com"/>
        <s v="Nandita"/>
        <s v="Mahesh"/>
        <s v="Venkatesh K"/>
        <s v="Nilesh Shaligram"/>
        <s v="Linette D'cunha"/>
        <s v="Jayesh Shettigar"/>
        <s v="Kiran Nanaware"/>
        <s v="swapnil wagh"/>
        <s v="Deeksha Bhagia"/>
        <s v="Anup Mishra"/>
        <s v="Siddharth Kadam"/>
        <s v="Ashok Kotian"/>
        <s v="vijendra.kankala@makrogrp.com"/>
        <s v="Mukesh Narayanji Upadhyay"/>
        <s v="Sahil Ramteke"/>
        <s v="Pranab Sen"/>
        <s v="Unmesh Patole"/>
        <s v="Tushar Bane"/>
        <s v="Sanjivani Kulkarni"/>
        <s v="Yattri Upadhyay"/>
        <s v="Ranjith Kumar"/>
        <s v="Gauri"/>
        <s v="Susanna Franklin"/>
        <s v="Deepa Urankar"/>
        <s v="nandkumar khopade"/>
        <s v="Deepika Salian"/>
        <s v="Bineet"/>
        <s v="Kiran Sonawane"/>
        <s v="Tushar Mohire"/>
        <s v="Sophiya Yengkokpam"/>
        <s v="Rubeena Khan (L.I.O.N)"/>
        <s v="Sharmishta Wilson"/>
        <s v="DILI TABHANE"/>
        <s v="Sujatha"/>
        <s v="Anil Joshi"/>
        <s v="Mahendran"/>
        <s v="Kruti Tanna"/>
        <s v="sunil roshan Banglore"/>
        <s v="shilpa gholap"/>
        <s v="Aditi Nair"/>
        <s v="veerabhadra madalabhavi(he)"/>
        <s v="Pronoti Roy"/>
        <s v="Suresh S"/>
        <s v="Sai Jyothi"/>
        <s v="Madhu R"/>
        <s v="Rajeev (Ranjan) Kunwar"/>
        <s v="Ridhi Shah"/>
        <s v="Rajeev Ranjan"/>
        <s v="Josna Vimal"/>
        <s v="Dharmendra Tiwari"/>
        <s v="Subhasish Sircar"/>
        <s v="Jyoti Todkar"/>
        <s v="Neeraj Baluni"/>
        <s v="Arthur Michael"/>
        <s v="Rohit Chauhan"/>
        <s v="Nilesh Bhole"/>
        <s v="Apala Bardhan"/>
        <s v="Evelyn Lopez"/>
        <s v="Harshadip Dongare"/>
        <s v="Shikha Gangwar"/>
        <s v="Shreya Potdar"/>
        <s v="Swapnil Bhoskar"/>
        <s v="Rajesh N B"/>
        <s v="Vaishali Sawant"/>
        <s v="Divya Puri"/>
        <s v="Prasan Das"/>
        <s v="Radha Pradhan"/>
        <s v="Poonam"/>
        <s v="Pranesh Choudhary"/>
        <s v="Nithin Murali"/>
        <s v="sandeep"/>
        <s v="Bharat Rahane"/>
        <s v="Ragunath Chandran"/>
        <s v="Merlin Mathew"/>
        <s v="Anshu Singh"/>
        <s v="Prakash Bhojwani"/>
        <s v="Swati Dahilkar"/>
        <s v="Debjani Dasgupta"/>
        <s v="Pragati Shinde"/>
        <s v="Ashish Vyas"/>
        <s v="Renilda Nathalia"/>
        <s v="Nitin Sonar"/>
        <s v="Sunil Gurav"/>
        <s v="Maddie"/>
        <s v="Amy"/>
        <s v="Shilpa Jnanesh"/>
        <s v="Aarushi Goel"/>
        <s v="Mallikarjun Patil"/>
        <s v="Vivek Ruparel"/>
        <s v="Jitendra Rath"/>
        <s v="Chinmay"/>
        <s v="Rimmy Jain"/>
        <s v="Vandana Bhansali"/>
        <s v="Ophelia"/>
        <s v="Chandra"/>
        <s v="p_x001d__x0017_&amp;p_x001d__x0017_6p_x001d__x0017_1p_x001d__x0017_1p_x001d__x0017_5p_x001d__x0017_.p_x001d__x0017_?p_x001d__x0018__x0001_p_x001d__x0017_5 p_x001d__x0017__x0014_p_x001d__x0017_;p_x001d__x0017_1p_x001d__x0018__x0002_p_x001d__x0017_?p_x001d__x0017_9p_x001d__x0017_2p_x001d__x0017_8p_x001d__x0017_.p_x001d__x0017_?b_x001c__x0013_"/>
        <s v="Souvik Bhattacharjee"/>
        <s v="Manali"/>
        <s v="Meha Lodha Assoc. CIPD"/>
        <s v="Susan Cheryl Noronha"/>
        <s v="Sharad Darekar"/>
        <s v="Dipika"/>
        <s v="Rajanna N(he)"/>
        <s v="Devanshi"/>
        <s v="Alka Yadav"/>
        <s v="Dipti Sharma"/>
        <s v="Ganesh Naik"/>
        <s v="Soundarya Poojari"/>
        <s v="Aayush"/>
        <s v="Ekta Gandhi"/>
        <s v="Akshata"/>
        <s v="SHALINI"/>
        <s v="Santhosh"/>
        <s v="Mustufa Mukadam"/>
        <s v="shreyasi.229@gmail.com"/>
        <s v="Tulip Karbhari"/>
        <s v="ANIL VISHE"/>
        <s v="Harsha Billaiya"/>
        <s v="Mr. Zalak Thakkar"/>
        <s v="Varsha Mahto"/>
        <s v="Gpriya Balaji"/>
        <s v="shahul hameed"/>
        <s v="shanmuga raja"/>
        <s v="Rajendra Pawar"/>
        <s v="rohini gupta"/>
        <s v="Deepak Jadhav"/>
        <s v="Ravi"/>
        <s v="Anita Rai"/>
        <s v="Yogesh Karwa"/>
        <s v="ayush mehra"/>
        <s v="Ravi Singh"/>
        <s v="Akshata(DND/whatsapp)"/>
        <s v="Amiya Sagar"/>
        <s v="Poornima Patil"/>
        <s v="Leena Arora"/>
        <s v="Rahul Jain"/>
        <s v="KETAN JADHAV"/>
        <s v="Sunil"/>
        <s v="Vindhya"/>
        <s v="Deepak Raibole"/>
        <s v="Niranjan Parida"/>
        <s v="Gyanendra Singh"/>
        <s v="Shiji George"/>
        <s v="Vaishali"/>
        <s v="Omkar Patwardhan"/>
        <s v="Arvind Vishwakarma"/>
        <s v="Nitin Jadhav"/>
        <s v="Sukvinder Singh"/>
        <s v="Rahul Kharat"/>
        <s v="Suyyaash Bhosale"/>
        <s v="Dinesh"/>
        <s v="Chandan Auradkar"/>
        <s v="Piyush Padhen"/>
        <s v="Pratima Jadhav"/>
        <s v="Sabina Kunder"/>
        <s v="Ravi Iyer"/>
        <s v="Anagha Bandekar"/>
        <s v="Parmender (Prem) Tyagi"/>
        <s v="Brinda Karnik"/>
        <s v="vikaas arora"/>
        <s v="Prajakta Diwan"/>
        <s v="Anna Joy"/>
        <s v="ashwini panchal"/>
        <s v="DARSHAN SAWANT"/>
        <s v="Sonia Thomas"/>
        <s v="Veeresh Gangadharmath"/>
        <s v="Nirmalya Tripathi"/>
        <s v="Priyadarshini R"/>
        <s v="Swamini"/>
        <s v="Stella"/>
        <s v="Geeta Saini"/>
        <s v="Meenakshi Yadav"/>
        <s v="Yogesh Ghodekar"/>
        <s v="Anju Singh"/>
        <s v="Akshatta ."/>
        <s v="Rashmi Taksande"/>
        <s v="Sanjeeb Lahiri"/>
        <s v="Abraham Barik"/>
        <s v="Sneha Kulkarni"/>
        <s v="Radhi"/>
        <s v="Ekta Gadekar"/>
        <s v="Raghu"/>
        <s v="Bharti Trivedi"/>
        <s v="Indu Vishwanathan"/>
        <s v="Rahul"/>
        <s v="Ashutosh"/>
        <s v="Pranjaali D"/>
        <s v="Mubasshir"/>
        <s v="Nitin Ghotkar"/>
        <s v="Rani Mahey"/>
        <s v="ashraf nagani"/>
        <s v="Jackson Francis"/>
        <s v="Mahether Reddy"/>
        <s v="Nilesh Bobade"/>
        <s v="Mr. Deepak Nimbalkar"/>
        <s v="vishal"/>
        <s v="mala"/>
        <s v="Samba Pratim Chakraborty"/>
        <s v="Samba Pratim"/>
        <s v="Ramachandra R"/>
        <s v="Novel Lopes"/>
        <s v="SiriSree"/>
        <s v="Rajshekhar Jakkula"/>
        <s v="Aafia Ujede"/>
        <s v="Priyanka Jalgaonkar"/>
        <s v="Medha Keskar"/>
        <s v="Pradeep Dhumale"/>
        <s v="Amol Kulkarni"/>
        <s v="Shruti"/>
        <s v="Shruti Athara"/>
        <s v="Amarendra sharan (legal head)"/>
        <s v="Ravindra Kulkarni"/>
        <s v="Manu"/>
        <s v="Jatin Chugh"/>
        <s v="Akanksha"/>
        <s v="Vinod Hinduja"/>
        <s v="kandavel murugan"/>
        <s v="Swapnil Rane"/>
        <s v="Dinesh Makwana"/>
        <s v="Rushad Shah"/>
        <s v="Sarita hemnani"/>
        <s v="Joobimon Paul"/>
        <s v="Laya Kurdekar"/>
        <s v="Chaitali Debnath"/>
        <s v="Chandan"/>
        <s v="B.S. Agarwal"/>
        <s v="Sowmya N"/>
        <s v="Supriya Ranaware"/>
        <s v="Tanvi"/>
        <s v="vaishnavi.n@orocorp.in"/>
        <s v="Rajendra Bharade"/>
        <s v="Ekta Paghdar"/>
        <s v="Charanjeet Singh"/>
        <s v="Santosh Shinde"/>
        <s v="Dimple Bajaj"/>
        <s v="Preeja S"/>
        <s v="Jagruti Mandlik"/>
        <s v="anita borulkar"/>
        <s v="Vijayalakshmi Subramaniam"/>
        <s v="Shephali Halbe"/>
        <s v="Ayesha Gopal"/>
        <s v="Kritika Tawde"/>
        <s v="Krutika Tawde"/>
        <s v="Prashant Purohit"/>
        <s v="Neeti"/>
        <s v="Manoj Gurkhe"/>
        <s v="Gunjan Rahi"/>
        <s v="Jitender Kumar Garg"/>
        <s v="Aliya Sidish"/>
        <s v="Milind Patil"/>
        <s v="Vardararaja Varada"/>
        <s v="Nayana Hegde"/>
        <s v="Maya Unnikrishnan"/>
        <s v="kaleemullah"/>
        <s v="Sonia"/>
        <s v="Akkshhey Sud"/>
        <s v="KUMAR B"/>
        <s v="Mr. Arun Karwa"/>
        <s v="Abhishek Belvankar"/>
        <s v="Gourav Maheshwari"/>
        <s v="Dilip Patil"/>
        <s v="Mr. Kashish Parasar"/>
        <s v="Susanta Sahu"/>
        <s v="Chaitanya Panchpor"/>
        <s v="Manjur Shaikh"/>
        <s v="Deepak Shanmugam"/>
        <s v="Suriender Sharma"/>
        <s v="Deepti Manchanda"/>
        <s v="Siddhant Agarwal"/>
        <s v="Santhosh kumar"/>
        <s v="PARIMI NAREN"/>
        <s v="Anjum Pathan"/>
        <s v="Ganesh Pawar"/>
        <s v="Ashok John"/>
        <s v="deepak padhalni"/>
        <s v="Edna Dmello"/>
        <s v="melvin.dsouza@shapoorji.com"/>
        <s v="Julian"/>
        <s v="Neha Oberoi"/>
        <s v="Mr Ajay Matekar"/>
        <s v="Himanshu Sharma"/>
        <s v="Arun Sethi"/>
        <s v="Payal Jain"/>
        <s v="Nihalee Shah"/>
        <s v="Sandeep Deshpande"/>
        <s v="Deepak Kumar"/>
        <s v="Sajjan Kumar"/>
        <s v="Fatima Ali"/>
        <s v="Amrutha"/>
        <s v="Riya Chheda"/>
        <s v="Rishi Kumar"/>
        <s v="Sonit Jain"/>
        <s v="Rizwn Memon"/>
        <s v="Shishir Shandilya"/>
        <s v="Sanchit Mishra"/>
        <s v="Sapna Sukumar"/>
        <s v="Yuvraj Pawar"/>
        <s v="milind athalye"/>
        <s v="Ajay Dwivedi"/>
        <s v="Vikas Kesarwani"/>
        <s v="Sayali Shenwai"/>
        <s v="Rakhee Chaki"/>
        <s v="Krishna Murty"/>
        <s v="Rakshitha Ashok"/>
        <s v="Pankaj Nawal"/>
        <s v="Aamir"/>
        <s v="Veena Sharma"/>
        <s v="Sabarish Babu"/>
        <s v="Pradip Thite"/>
        <s v="Smita Paul"/>
        <s v="Denish Dodhiyawala"/>
        <s v="Sweety Patyal"/>
        <s v="Priya Neekhra"/>
        <s v="Nitya Vishwakarma"/>
        <s v="Sunny Gurbani"/>
        <s v="Pratibha Sharma"/>
        <s v="SHRADHA Borade"/>
        <s v="Mohan Singh"/>
        <s v="vijay roundel"/>
        <s v="Mousmi"/>
        <s v="Ruthika Ramesh"/>
        <s v="Prince Kumar"/>
        <s v="Ameen"/>
        <s v="Vrushali Ghag"/>
        <s v="Neeta Singh"/>
        <s v="Yashwanth Salian"/>
        <s v="Bindu Varma"/>
        <s v="Vinayakumar"/>
        <s v="Malahar"/>
        <s v="Harish Shetty"/>
        <s v="Lingaraj"/>
        <s v="Sridhar Bharadwaj"/>
        <s v="Deepak Barai"/>
        <s v="Pournima Vaidya"/>
        <s v="Devendra Raut"/>
        <s v="Vidhi Tandon"/>
        <s v="Anuradha"/>
        <s v="Shreevidhya S"/>
        <s v="Utkarsha Narwade"/>
        <s v="Roby John varghese"/>
        <s v="Rahmat"/>
        <s v="Dhaval kapadia"/>
        <s v="Vikram Raut"/>
        <s v="Baleshwar Pandey"/>
        <s v="Vinod Shinde"/>
        <s v="Bhaskar Behere"/>
        <s v="saranya.karthik@anjusoftware.com"/>
        <s v="Tejashree"/>
        <s v="amar0303jadhav@gmail.com"/>
        <s v="Raunak Chauhan"/>
        <s v="Rajkumar Joshi"/>
        <s v="Gayatri Bhogle"/>
        <s v="Mallika"/>
        <s v="mona pandit"/>
        <s v="Balananda Vallamkondu"/>
        <s v="Mohan Venkata Kumar Pillarisetti"/>
        <s v="Mr.Shivark shandilya"/>
        <s v="Brijesh Kumar"/>
        <s v="Prasad Kulkarni"/>
        <s v="Sarieka Vaze"/>
        <s v="Sudarson"/>
        <s v="Mehul Parikh"/>
        <s v="Lalit"/>
        <s v="Pravin Kumar Lath"/>
        <s v="Spoorthi R"/>
        <s v="Rohit Gaikwad"/>
        <s v="Naresh Taneja"/>
        <s v="Rajkumar"/>
        <s v="Poonam Kabadi"/>
        <s v="vikas sharma"/>
        <s v="Srikant Sundaram"/>
        <s v="Arul Rajan"/>
        <s v="Sagar Sasane"/>
        <s v="sudhir.kumar@aadiswan.com"/>
        <s v="Deepa Nair"/>
        <s v="Srihari Srilatha"/>
        <s v="Pratiksha"/>
        <s v="KNM Rao"/>
        <s v="Pravin Nawalgaria"/>
        <s v="Dipti Thote"/>
        <s v="Jose Jacob"/>
        <s v="Shilpa M"/>
        <s v="Ashish Singh"/>
        <s v="Vishal Dhage"/>
        <s v="Praisy Ponnachan"/>
        <s v="Usha Rani Potturi"/>
        <s v="nanair@nas.aero"/>
        <s v="Viraj Raut"/>
        <s v="Hemalatha Tr"/>
        <s v="megha Padia"/>
        <s v="Kasthuri Rangan"/>
        <s v="nilesh patil"/>
        <s v="Mahesh Kumar"/>
        <s v="Ritika"/>
        <s v="Sachin Kurade"/>
        <s v="D S Rautela"/>
        <s v="Sneha"/>
        <s v="admin@oswalextrusion.com"/>
        <s v="Vaibhav Parsekar"/>
        <s v="Karunanidhi"/>
        <s v="Anushree Bedekar"/>
        <s v="Mangala Bhadane"/>
        <s v="Ravindra Raval"/>
        <s v="kanchan@infocusp.in"/>
        <s v="Navya"/>
        <s v="Priyanka Gupta"/>
        <s v="Vishakha Waikar"/>
        <s v="Shyam Pandirkar"/>
        <s v="Anant Keshav"/>
        <s v="Abhineet Sawa"/>
        <s v="Gaurav Kakkar"/>
        <s v="Vivek Gala"/>
        <s v="Gayatri Singh Faujdar"/>
        <s v="Sandeep Shetty"/>
        <s v="Arumugarajan Balasubramanian"/>
        <s v="kiran kumar"/>
        <s v="Prakriti Sarkar"/>
        <s v="Grishma"/>
        <s v="Amin Shaikh"/>
        <s v="Nitin Patil"/>
        <s v="Kapil Jinturkar"/>
        <s v="radhakrishna Balijepalli"/>
        <s v="Ravi prakash gupta"/>
        <s v="Mr. Vivek Chitnis"/>
        <s v="Shweta Parab"/>
        <s v="Hariharan"/>
        <s v="Netra Patkar"/>
        <s v="Rajiv Agrawal"/>
        <s v="Mahesh Chorge"/>
        <s v="Sakshi Malhotra"/>
        <s v="Supratim Ghosh"/>
        <s v="Anurag Agarwal"/>
        <s v="Mangesh Vengsarkar"/>
        <s v="shrimi.saha@meyerindia.in"/>
        <s v="Tapas"/>
        <s v="rajnish kumar"/>
        <s v="KUMARA CHANDRA YELAMANCHI"/>
        <s v="Pradeep Divekar"/>
        <s v="Himanshu"/>
        <s v="B. Balasubramanian"/>
        <s v="Mehul Jatania"/>
        <s v="Sonu Dubey"/>
        <s v="Siddesh Kamat"/>
        <s v="Anuradha Murthy"/>
        <s v="Ritesh Shetty"/>
        <s v="Sarkar Shurva"/>
        <s v="Ananda"/>
      </sharedItems>
    </cacheField>
    <cacheField name="note" numFmtId="0">
      <sharedItems containsBlank="1" longText="1"/>
    </cacheField>
    <cacheField name="lead_id" numFmtId="0">
      <sharedItems/>
    </cacheField>
    <cacheField name="lead_name" numFmtId="0">
      <sharedItems/>
    </cacheField>
    <cacheField name="Opp created_by_name (SDR)" numFmtId="0">
      <sharedItems/>
    </cacheField>
    <cacheField name="updated_by" numFmtId="0">
      <sharedItems/>
    </cacheField>
    <cacheField name="updated_by_name" numFmtId="0">
      <sharedItems/>
    </cacheField>
    <cacheField name="date_created" numFmtId="0">
      <sharedItems/>
    </cacheField>
    <cacheField name="date_updated" numFmtId="0">
      <sharedItems/>
    </cacheField>
    <cacheField name="lead_custom.Browser" numFmtId="0">
      <sharedItems containsNonDate="0" containsString="0" containsBlank="1"/>
    </cacheField>
    <cacheField name="lead_custom.City" numFmtId="0">
      <sharedItems containsBlank="1"/>
    </cacheField>
    <cacheField name="lead_custom.Country" numFmtId="0">
      <sharedItems containsBlank="1"/>
    </cacheField>
    <cacheField name="lead_custom.Created Date" numFmtId="0">
      <sharedItems containsBlank="1"/>
    </cacheField>
    <cacheField name="lead_custom.Device" numFmtId="0">
      <sharedItems containsNonDate="0" containsString="0" containsBlank="1"/>
    </cacheField>
    <cacheField name="lead_custom.Employee Count" numFmtId="0">
      <sharedItems containsString="0" containsBlank="1" containsNumber="1" containsInteger="1" minValue="1" maxValue="10000"/>
    </cacheField>
    <cacheField name="lead_custom.Existing Customer?" numFmtId="0">
      <sharedItems containsBlank="1"/>
    </cacheField>
    <cacheField name="lead_custom.First Click Campaign" numFmtId="0">
      <sharedItems containsBlank="1"/>
    </cacheField>
    <cacheField name="lead_custom.First Click Channel" numFmtId="0">
      <sharedItems containsBlank="1"/>
    </cacheField>
    <cacheField name="lead_custom.First Click Content" numFmtId="0">
      <sharedItems containsNonDate="0" containsString="0" containsBlank="1"/>
    </cacheField>
    <cacheField name="lead_custom.First Click Landing" numFmtId="0">
      <sharedItems containsNonDate="0" containsString="0" containsBlank="1"/>
    </cacheField>
    <cacheField name="lead_custom.First Click Medium" numFmtId="0">
      <sharedItems containsNonDate="0" containsString="0" containsBlank="1"/>
    </cacheField>
    <cacheField name="lead_custom.First Click Referrer" numFmtId="0">
      <sharedItems containsNonDate="0" containsString="0" containsBlank="1"/>
    </cacheField>
    <cacheField name="lead_custom.First Click Source" numFmtId="0">
      <sharedItems containsBlank="1"/>
    </cacheField>
    <cacheField name="lead_custom.First Click Term" numFmtId="0">
      <sharedItems containsNonDate="0" containsString="0" containsBlank="1"/>
    </cacheField>
    <cacheField name="lead_custom.GA Client Identifier" numFmtId="0">
      <sharedItems containsNonDate="0" containsString="0" containsBlank="1"/>
    </cacheField>
    <cacheField name="lead_custom.Google Click Identifier" numFmtId="0">
      <sharedItems containsNonDate="0" containsString="0" containsBlank="1"/>
    </cacheField>
    <cacheField name="lead_custom.Industry" numFmtId="0">
      <sharedItems containsBlank="1"/>
    </cacheField>
    <cacheField name="lead_custom.Insurance Provider" numFmtId="0">
      <sharedItems containsBlank="1"/>
    </cacheField>
    <cacheField name="lead_custom.IP Address" numFmtId="0">
      <sharedItems containsBlank="1"/>
    </cacheField>
    <cacheField name="lead_custom.Last Click Campaign" numFmtId="0">
      <sharedItems containsNonDate="0" containsString="0" containsBlank="1"/>
    </cacheField>
    <cacheField name="lead_custom.Last Click Channel" numFmtId="0">
      <sharedItems containsNonDate="0" containsString="0" containsBlank="1"/>
    </cacheField>
    <cacheField name="lead_custom.Last Click Content" numFmtId="0">
      <sharedItems containsNonDate="0" containsString="0" containsBlank="1"/>
    </cacheField>
    <cacheField name="lead_custom.Last Click Landing" numFmtId="0">
      <sharedItems containsNonDate="0" containsString="0" containsBlank="1"/>
    </cacheField>
    <cacheField name="lead_custom.Last Click Medium" numFmtId="0">
      <sharedItems containsNonDate="0" containsString="0" containsBlank="1"/>
    </cacheField>
    <cacheField name="lead_custom.Last Click Referrer" numFmtId="0">
      <sharedItems containsNonDate="0" containsString="0" containsBlank="1"/>
    </cacheField>
    <cacheField name="lead_custom.Last Click Source" numFmtId="0">
      <sharedItems containsNonDate="0" containsString="0" containsBlank="1"/>
    </cacheField>
    <cacheField name="lead_custom.Last Click Term" numFmtId="0">
      <sharedItems containsNonDate="0" containsString="0" containsBlank="1"/>
    </cacheField>
    <cacheField name="lead_custom.Latitude" numFmtId="0">
      <sharedItems containsNonDate="0" containsString="0" containsBlank="1"/>
    </cacheField>
    <cacheField name="lead_custom.Longitude" numFmtId="0">
      <sharedItems containsNonDate="0" containsString="0" containsBlank="1"/>
    </cacheField>
    <cacheField name="lead_custom.MRE SPOC" numFmtId="0">
      <sharedItems containsBlank="1"/>
    </cacheField>
    <cacheField name="lead_custom.OS" numFmtId="0">
      <sharedItems containsNonDate="0" containsString="0" containsBlank="1"/>
    </cacheField>
    <cacheField name="lead_custom.Owner.id" numFmtId="0">
      <sharedItems containsBlank="1"/>
    </cacheField>
    <cacheField name="lead_custom.Owner.name" numFmtId="0">
      <sharedItems containsBlank="1"/>
    </cacheField>
    <cacheField name="lead_custom.Placement SPOC" numFmtId="0">
      <sharedItems containsBlank="1"/>
    </cacheField>
    <cacheField name="lead_custom.Referred By" numFmtId="0">
      <sharedItems containsBlank="1"/>
    </cacheField>
    <cacheField name="lead_custom.Renewal Month" numFmtId="0">
      <sharedItems containsBlank="1"/>
    </cacheField>
    <cacheField name="lead_custom.Source" numFmtId="0">
      <sharedItems containsBlank="1"/>
    </cacheField>
    <cacheField name="lead_custom.Source Detail" numFmtId="0">
      <sharedItems containsBlank="1"/>
    </cacheField>
    <cacheField name="lead_custom.Sum Insured" numFmtId="0">
      <sharedItems containsBlank="1" containsMixedTypes="1" containsNumber="1" containsInteger="1" minValue="300000" maxValue="1000000"/>
    </cacheField>
    <cacheField name="lead_custom.Tag" numFmtId="0">
      <sharedItems containsBlank="1"/>
    </cacheField>
    <cacheField name="lead_custom.Time Zone" numFmtId="0">
      <sharedItems containsNonDate="0" containsString="0" containsBlank="1"/>
    </cacheField>
    <cacheField name="lead_custom.Top 5 Investors" numFmtId="0">
      <sharedItems containsBlank="1"/>
    </cacheField>
    <cacheField name="lead_custom.TPA" numFmtId="0">
      <sharedItems containsBlank="1"/>
    </cacheField>
    <cacheField name="lead_date_created" numFmtId="0">
      <sharedItems/>
    </cacheField>
    <cacheField name="lead_date_updated" numFmtId="0">
      <sharedItems/>
    </cacheField>
    <cacheField name="custom.Policy Type"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Windows User" refreshedDate="45710.610300925924" createdVersion="4" refreshedVersion="4" minRefreshableVersion="3" recordCount="1718">
  <cacheSource type="worksheet">
    <worksheetSource ref="A1:BN1048576" sheet="Data Dump"/>
  </cacheSource>
  <cacheFields count="67">
    <cacheField name="Opportunity Owner (AE)" numFmtId="0">
      <sharedItems containsBlank="1"/>
    </cacheField>
    <cacheField name="value in INR" numFmtId="0">
      <sharedItems containsString="0" containsBlank="1" containsNumber="1" minValue="0" maxValue="180000000"/>
    </cacheField>
    <cacheField name="value_currency" numFmtId="0">
      <sharedItems containsBlank="1"/>
    </cacheField>
    <cacheField name="confidence" numFmtId="0">
      <sharedItems containsString="0" containsBlank="1" containsNumber="1" containsInteger="1" minValue="0" maxValue="100"/>
    </cacheField>
    <cacheField name="date_of_close" numFmtId="14">
      <sharedItems containsDate="1" containsBlank="1" containsMixedTypes="1" minDate="2022-01-07T00:00:00" maxDate="2022-12-10T00:00:00"/>
    </cacheField>
    <cacheField name="pipeline_name" numFmtId="0">
      <sharedItems containsBlank="1"/>
    </cacheField>
    <cacheField name="status_id" numFmtId="0">
      <sharedItems containsBlank="1"/>
    </cacheField>
    <cacheField name="status_label" numFmtId="0">
      <sharedItems containsBlank="1"/>
    </cacheField>
    <cacheField name="won flag" numFmtId="0">
      <sharedItems containsString="0" containsBlank="1" containsNumber="1" containsInteger="1" minValue="0" maxValue="1"/>
    </cacheField>
    <cacheField name="status_type" numFmtId="0">
      <sharedItems containsBlank="1"/>
    </cacheField>
    <cacheField name="contact_id" numFmtId="0">
      <sharedItems containsBlank="1"/>
    </cacheField>
    <cacheField name="contact_name" numFmtId="0">
      <sharedItems containsBlank="1"/>
    </cacheField>
    <cacheField name="note" numFmtId="0">
      <sharedItems containsBlank="1" longText="1"/>
    </cacheField>
    <cacheField name="lead_id" numFmtId="0">
      <sharedItems containsBlank="1"/>
    </cacheField>
    <cacheField name="lead_name" numFmtId="0">
      <sharedItems containsBlank="1"/>
    </cacheField>
    <cacheField name="Opp created_by_name (SDR)" numFmtId="0">
      <sharedItems containsBlank="1"/>
    </cacheField>
    <cacheField name="updated_by" numFmtId="0">
      <sharedItems containsBlank="1"/>
    </cacheField>
    <cacheField name="updated_by_name" numFmtId="0">
      <sharedItems containsBlank="1"/>
    </cacheField>
    <cacheField name="date_created" numFmtId="0">
      <sharedItems containsBlank="1"/>
    </cacheField>
    <cacheField name="date_updated" numFmtId="0">
      <sharedItems containsBlank="1"/>
    </cacheField>
    <cacheField name="lead_custom.Browser" numFmtId="0">
      <sharedItems containsNonDate="0" containsString="0" containsBlank="1"/>
    </cacheField>
    <cacheField name="lead_custom.City" numFmtId="0">
      <sharedItems containsBlank="1"/>
    </cacheField>
    <cacheField name="lead_custom.Country" numFmtId="0">
      <sharedItems containsBlank="1"/>
    </cacheField>
    <cacheField name="lead_custom.Created Date" numFmtId="0">
      <sharedItems containsBlank="1"/>
    </cacheField>
    <cacheField name="lead_custom.Device" numFmtId="0">
      <sharedItems containsNonDate="0" containsString="0" containsBlank="1"/>
    </cacheField>
    <cacheField name="lead_custom.Employee Count" numFmtId="0">
      <sharedItems containsString="0" containsBlank="1" containsNumber="1" containsInteger="1" minValue="1" maxValue="10000"/>
    </cacheField>
    <cacheField name="lead_custom.Existing Customer?" numFmtId="0">
      <sharedItems containsBlank="1"/>
    </cacheField>
    <cacheField name="lead_custom.First Click Campaign" numFmtId="0">
      <sharedItems containsBlank="1"/>
    </cacheField>
    <cacheField name="lead_custom.First Click Channel" numFmtId="0">
      <sharedItems containsBlank="1"/>
    </cacheField>
    <cacheField name="lead_custom.First Click Content" numFmtId="0">
      <sharedItems containsNonDate="0" containsString="0" containsBlank="1"/>
    </cacheField>
    <cacheField name="lead_custom.First Click Landing" numFmtId="0">
      <sharedItems containsNonDate="0" containsString="0" containsBlank="1"/>
    </cacheField>
    <cacheField name="lead_custom.First Click Medium" numFmtId="0">
      <sharedItems containsNonDate="0" containsString="0" containsBlank="1"/>
    </cacheField>
    <cacheField name="lead_custom.First Click Referrer" numFmtId="0">
      <sharedItems containsNonDate="0" containsString="0" containsBlank="1"/>
    </cacheField>
    <cacheField name="lead_custom.First Click Source" numFmtId="0">
      <sharedItems containsBlank="1"/>
    </cacheField>
    <cacheField name="lead_custom.First Click Term" numFmtId="0">
      <sharedItems containsNonDate="0" containsString="0" containsBlank="1"/>
    </cacheField>
    <cacheField name="lead_custom.GA Client Identifier" numFmtId="0">
      <sharedItems containsNonDate="0" containsString="0" containsBlank="1"/>
    </cacheField>
    <cacheField name="lead_custom.Google Click Identifier" numFmtId="0">
      <sharedItems containsNonDate="0" containsString="0" containsBlank="1"/>
    </cacheField>
    <cacheField name="lead_custom.Industry" numFmtId="0">
      <sharedItems containsBlank="1"/>
    </cacheField>
    <cacheField name="lead_custom.Insurance Provider" numFmtId="0">
      <sharedItems containsBlank="1"/>
    </cacheField>
    <cacheField name="lead_custom.IP Address" numFmtId="0">
      <sharedItems containsBlank="1"/>
    </cacheField>
    <cacheField name="lead_custom.Last Click Campaign" numFmtId="0">
      <sharedItems containsNonDate="0" containsString="0" containsBlank="1"/>
    </cacheField>
    <cacheField name="lead_custom.Last Click Channel" numFmtId="0">
      <sharedItems containsNonDate="0" containsString="0" containsBlank="1"/>
    </cacheField>
    <cacheField name="lead_custom.Last Click Content" numFmtId="0">
      <sharedItems containsNonDate="0" containsString="0" containsBlank="1"/>
    </cacheField>
    <cacheField name="lead_custom.Last Click Landing" numFmtId="0">
      <sharedItems containsNonDate="0" containsString="0" containsBlank="1"/>
    </cacheField>
    <cacheField name="lead_custom.Last Click Medium" numFmtId="0">
      <sharedItems containsNonDate="0" containsString="0" containsBlank="1"/>
    </cacheField>
    <cacheField name="lead_custom.Last Click Referrer" numFmtId="0">
      <sharedItems containsNonDate="0" containsString="0" containsBlank="1"/>
    </cacheField>
    <cacheField name="lead_custom.Last Click Source" numFmtId="0">
      <sharedItems containsNonDate="0" containsString="0" containsBlank="1"/>
    </cacheField>
    <cacheField name="lead_custom.Last Click Term" numFmtId="0">
      <sharedItems containsNonDate="0" containsString="0" containsBlank="1"/>
    </cacheField>
    <cacheField name="lead_custom.Latitude" numFmtId="0">
      <sharedItems containsNonDate="0" containsString="0" containsBlank="1"/>
    </cacheField>
    <cacheField name="lead_custom.Longitude" numFmtId="0">
      <sharedItems containsNonDate="0" containsString="0" containsBlank="1"/>
    </cacheField>
    <cacheField name="lead_custom.MRE SPOC" numFmtId="0">
      <sharedItems containsBlank="1"/>
    </cacheField>
    <cacheField name="lead_custom.OS" numFmtId="0">
      <sharedItems containsNonDate="0" containsString="0" containsBlank="1"/>
    </cacheField>
    <cacheField name="lead_custom.Owner.id" numFmtId="0">
      <sharedItems containsBlank="1"/>
    </cacheField>
    <cacheField name="lead_custom.Owner.name" numFmtId="0">
      <sharedItems containsBlank="1"/>
    </cacheField>
    <cacheField name="lead_custom.Placement SPOC" numFmtId="0">
      <sharedItems containsBlank="1"/>
    </cacheField>
    <cacheField name="lead_custom.Referred By" numFmtId="0">
      <sharedItems containsBlank="1"/>
    </cacheField>
    <cacheField name="lead_custom.Renewal Month" numFmtId="0">
      <sharedItems containsBlank="1"/>
    </cacheField>
    <cacheField name="lead_custom.Source" numFmtId="0">
      <sharedItems containsBlank="1" count="20">
        <s v="Gated Content; Warm Referral"/>
        <s v="Cold Call; Gated Content"/>
        <s v="Cold Call"/>
        <s v="Inbound"/>
        <s v="Gated Content"/>
        <s v="Cold Call; Existing Account"/>
        <s v="Affiliate; Cold Call; Gated Content"/>
        <s v="Warm Referral"/>
        <s v="Gated Content; Inbound"/>
        <m/>
        <s v="Existing Account"/>
        <s v="Affiliate; Cold Call"/>
        <s v="Affiliate"/>
        <s v="Affiliate; Gated Content"/>
        <s v="Cold Call; Inbound"/>
        <s v="Cold Email"/>
        <s v="Affiliate; Inbound"/>
        <s v="Existing Account; Inbound"/>
        <s v="Partnerships"/>
        <s v="Cold Call; Warm Referral"/>
      </sharedItems>
    </cacheField>
    <cacheField name="lead_custom.Source Detail" numFmtId="0">
      <sharedItems containsBlank="1"/>
    </cacheField>
    <cacheField name="lead_custom.Sum Insured" numFmtId="0">
      <sharedItems containsBlank="1" containsMixedTypes="1" containsNumber="1" containsInteger="1" minValue="300000" maxValue="1000000"/>
    </cacheField>
    <cacheField name="lead_custom.Tag" numFmtId="0">
      <sharedItems containsBlank="1"/>
    </cacheField>
    <cacheField name="lead_custom.Time Zone" numFmtId="0">
      <sharedItems containsNonDate="0" containsString="0" containsBlank="1"/>
    </cacheField>
    <cacheField name="lead_custom.Top 5 Investors" numFmtId="0">
      <sharedItems containsBlank="1"/>
    </cacheField>
    <cacheField name="lead_custom.TPA" numFmtId="0">
      <sharedItems containsBlank="1"/>
    </cacheField>
    <cacheField name="lead_date_created" numFmtId="0">
      <sharedItems containsBlank="1"/>
    </cacheField>
    <cacheField name="lead_date_updated" numFmtId="0">
      <sharedItems containsBlank="1"/>
    </cacheField>
    <cacheField name="custom.Policy Type"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Windows User" refreshedDate="45710.846985879631" createdVersion="4" refreshedVersion="4" minRefreshableVersion="3" recordCount="1717">
  <cacheSource type="worksheet">
    <worksheetSource ref="A1:BO1718" sheet="Sheet16" r:id="rId2"/>
  </cacheSource>
  <cacheFields count="67">
    <cacheField name="Opportunity Owner (AE)" numFmtId="0">
      <sharedItems count="51">
        <s v="Sameer Iftekhari"/>
        <s v="Tejas Kulkarni"/>
        <s v="Prateek Wadhwa"/>
        <s v="Anshum Naithani"/>
        <s v="Mayur Gadiyar"/>
        <s v="Rakesh Zadage"/>
        <s v="Akash Pal"/>
        <s v="Abhiroop Ganguly"/>
        <s v="Pooja Gawas"/>
        <s v="Omkar Ghate"/>
        <s v="Abhishek Chauhan"/>
        <s v="Kashif Ahmad"/>
        <s v="Chetan Kumar"/>
        <s v="Akash Singh"/>
        <s v="Aditya Binani"/>
        <s v="Naveen Kumar"/>
        <s v="Manish Balpande"/>
        <s v="Vivek Singh"/>
        <s v="Moziez Chamadia"/>
        <s v="Pranav Kenjale"/>
        <s v="Shreenath Bhat"/>
        <s v="Sonal Paithankar"/>
        <s v="Vrushali Kummar"/>
        <s v="Satyajit Chati"/>
        <s v="Navin Panjwani"/>
        <s v="Vikas Gupta"/>
        <s v="Sarvesh Pawar"/>
        <s v="Satyam Tiwari"/>
        <s v="Sreenivas Hatti"/>
        <s v="Sanket Kulkarni"/>
        <s v="Vikas Raj"/>
        <s v="Pallab Gupta"/>
        <s v="Namrata Aurora"/>
        <s v="Bhairavi Jog"/>
        <s v="Prajakta Sahastrabudhe"/>
        <s v="Daya Gowda"/>
        <s v="Arun Iyer"/>
        <s v="Prasoon Mishra"/>
        <s v="Nikhil Ahuja"/>
        <s v="Trupti Suryavanshi"/>
        <s v="siddharth tongay"/>
        <s v="Ankur Gaurav"/>
        <s v="Siddhartha Khatua"/>
        <s v="Kanchan Kothari"/>
        <s v="Gauri Jori"/>
        <s v="Bharti Bankey"/>
        <s v="Harmanjit Singh"/>
        <s v="Tulika Chakra"/>
        <s v="Kaushlya Bhavsar"/>
        <s v="Ssoumen Majumddar"/>
        <s v="Sagarneel Bhattacharya"/>
      </sharedItems>
    </cacheField>
    <cacheField name="value in INR" numFmtId="0">
      <sharedItems containsSemiMixedTypes="0" containsString="0" containsNumber="1" minValue="0" maxValue="180000000"/>
    </cacheField>
    <cacheField name="value_currency" numFmtId="0">
      <sharedItems/>
    </cacheField>
    <cacheField name="confidence" numFmtId="0">
      <sharedItems containsSemiMixedTypes="0" containsString="0" containsNumber="1" containsInteger="1" minValue="0" maxValue="100"/>
    </cacheField>
    <cacheField name="date_of_close" numFmtId="14">
      <sharedItems containsDate="1" containsMixedTypes="1" minDate="2022-01-07T00:00:00" maxDate="2022-12-10T00:00:00" count="92">
        <d v="2022-02-08T00:00:00"/>
        <s v="8/26/22"/>
        <d v="2022-03-08T00:00:00"/>
        <s v="9/29/22"/>
        <s v="9/30/22"/>
        <d v="2022-09-09T00:00:00"/>
        <d v="2022-11-09T00:00:00"/>
        <s v="9/13/22"/>
        <s v="9/28/22"/>
        <s v="9/27/22"/>
        <s v="8/31/22"/>
        <s v="7/29/22"/>
        <d v="2022-10-09T00:00:00"/>
        <d v="2022-04-09T00:00:00"/>
        <s v="9/26/22"/>
        <s v="8/16/22"/>
        <s v="7/31/22"/>
        <s v="9/23/22"/>
        <s v="9/24/22"/>
        <s v="9/15/22"/>
        <s v="9/22/22"/>
        <s v="9/25/22"/>
        <s v="9/21/22"/>
        <s v="9/17/22"/>
        <s v="9/20/22"/>
        <s v="9/16/22"/>
        <s v="9/19/22"/>
        <s v="8/30/22"/>
        <s v="9/18/22"/>
        <s v="9/14/22"/>
        <d v="2022-01-09T00:00:00"/>
        <d v="2022-12-09T00:00:00"/>
        <d v="2022-06-09T00:00:00"/>
        <d v="2022-08-09T00:00:00"/>
        <d v="2022-07-09T00:00:00"/>
        <s v="8/24/22"/>
        <s v="7/15/22"/>
        <s v="8/20/22"/>
        <d v="2022-05-07T00:00:00"/>
        <d v="2022-01-08T00:00:00"/>
        <d v="2022-05-09T00:00:00"/>
        <s v="8/23/22"/>
        <d v="2022-02-09T00:00:00"/>
        <s v="7/27/22"/>
        <s v="8/28/22"/>
        <s v="8/25/22"/>
        <s v="8/29/22"/>
        <s v="8/18/22"/>
        <s v="8/22/22"/>
        <d v="2022-07-07T00:00:00"/>
        <s v="8/27/22"/>
        <d v="2022-03-09T00:00:00"/>
        <s v="8/15/22"/>
        <d v="2022-09-07T00:00:00"/>
        <d v="2022-09-08T00:00:00"/>
        <s v="8/17/22"/>
        <s v="8/19/22"/>
        <s v="8/21/22"/>
        <s v="8/13/22"/>
        <d v="2022-12-08T00:00:00"/>
        <s v="7/17/22"/>
        <d v="2022-10-08T00:00:00"/>
        <d v="2022-06-08T00:00:00"/>
        <d v="2022-07-08T00:00:00"/>
        <d v="2022-08-08T00:00:00"/>
        <d v="2022-01-07T00:00:00"/>
        <s v="8/14/22"/>
        <d v="2022-05-08T00:00:00"/>
        <s v="7/22/22"/>
        <s v="7/25/22"/>
        <s v="7/21/22"/>
        <d v="2022-11-08T00:00:00"/>
        <d v="2022-11-07T00:00:00"/>
        <d v="2022-04-08T00:00:00"/>
        <d v="2022-10-07T00:00:00"/>
        <s v="7/30/22"/>
        <s v="7/14/22"/>
        <s v="7/26/22"/>
        <s v="7/28/22"/>
        <s v="7/20/22"/>
        <s v="7/23/22"/>
        <s v="7/19/22"/>
        <d v="2022-08-07T00:00:00"/>
        <s v="7/24/22"/>
        <d v="2022-02-07T00:00:00"/>
        <s v="7/18/22"/>
        <s v="7/16/22"/>
        <s v="7/13/22"/>
        <d v="2022-12-07T00:00:00"/>
        <d v="2022-04-07T00:00:00"/>
        <d v="2022-06-07T00:00:00"/>
        <d v="2022-03-07T00:00:00"/>
      </sharedItems>
    </cacheField>
    <cacheField name="pipeline_name" numFmtId="0">
      <sharedItems/>
    </cacheField>
    <cacheField name="status_id" numFmtId="0">
      <sharedItems/>
    </cacheField>
    <cacheField name="status_label" numFmtId="0">
      <sharedItems/>
    </cacheField>
    <cacheField name="won flag" numFmtId="0">
      <sharedItems containsSemiMixedTypes="0" containsString="0" containsNumber="1" containsInteger="1" minValue="0" maxValue="1" count="2">
        <n v="1"/>
        <n v="0"/>
      </sharedItems>
    </cacheField>
    <cacheField name="status_type" numFmtId="0">
      <sharedItems/>
    </cacheField>
    <cacheField name="contact_id" numFmtId="0">
      <sharedItems containsBlank="1"/>
    </cacheField>
    <cacheField name="contact_name" numFmtId="0">
      <sharedItems containsBlank="1"/>
    </cacheField>
    <cacheField name="note" numFmtId="0">
      <sharedItems containsBlank="1" longText="1"/>
    </cacheField>
    <cacheField name="lead_id" numFmtId="0">
      <sharedItems/>
    </cacheField>
    <cacheField name="lead_name" numFmtId="0">
      <sharedItems/>
    </cacheField>
    <cacheField name="Opp created_by_name (SDR)" numFmtId="0">
      <sharedItems/>
    </cacheField>
    <cacheField name="updated_by" numFmtId="0">
      <sharedItems/>
    </cacheField>
    <cacheField name="updated_by_name" numFmtId="0">
      <sharedItems/>
    </cacheField>
    <cacheField name="date_created" numFmtId="0">
      <sharedItems/>
    </cacheField>
    <cacheField name="date_updated" numFmtId="0">
      <sharedItems/>
    </cacheField>
    <cacheField name="lead_custom.Browser" numFmtId="0">
      <sharedItems containsNonDate="0" containsString="0" containsBlank="1"/>
    </cacheField>
    <cacheField name="lead_custom.City" numFmtId="0">
      <sharedItems containsBlank="1"/>
    </cacheField>
    <cacheField name="lead_custom.Country" numFmtId="0">
      <sharedItems containsBlank="1"/>
    </cacheField>
    <cacheField name="lead_custom.Created Date" numFmtId="0">
      <sharedItems containsBlank="1"/>
    </cacheField>
    <cacheField name="lead_custom.Device" numFmtId="0">
      <sharedItems containsNonDate="0" containsString="0" containsBlank="1"/>
    </cacheField>
    <cacheField name="lead_custom.Employee Count" numFmtId="0">
      <sharedItems containsString="0" containsBlank="1" containsNumber="1" containsInteger="1" minValue="1" maxValue="10000"/>
    </cacheField>
    <cacheField name="lead_custom.Existing Customer?" numFmtId="0">
      <sharedItems containsBlank="1"/>
    </cacheField>
    <cacheField name="lead_custom.First Click Campaign" numFmtId="0">
      <sharedItems containsBlank="1"/>
    </cacheField>
    <cacheField name="lead_custom.First Click Channel" numFmtId="0">
      <sharedItems containsBlank="1"/>
    </cacheField>
    <cacheField name="lead_custom.First Click Content" numFmtId="0">
      <sharedItems containsNonDate="0" containsString="0" containsBlank="1"/>
    </cacheField>
    <cacheField name="lead_custom.First Click Landing" numFmtId="0">
      <sharedItems containsNonDate="0" containsString="0" containsBlank="1"/>
    </cacheField>
    <cacheField name="lead_custom.First Click Medium" numFmtId="0">
      <sharedItems containsNonDate="0" containsString="0" containsBlank="1"/>
    </cacheField>
    <cacheField name="lead_custom.First Click Referrer" numFmtId="0">
      <sharedItems containsNonDate="0" containsString="0" containsBlank="1"/>
    </cacheField>
    <cacheField name="lead_custom.First Click Source" numFmtId="0">
      <sharedItems containsBlank="1"/>
    </cacheField>
    <cacheField name="lead_custom.First Click Term" numFmtId="0">
      <sharedItems containsNonDate="0" containsString="0" containsBlank="1"/>
    </cacheField>
    <cacheField name="lead_custom.GA Client Identifier" numFmtId="0">
      <sharedItems containsNonDate="0" containsString="0" containsBlank="1"/>
    </cacheField>
    <cacheField name="lead_custom.Google Click Identifier" numFmtId="0">
      <sharedItems containsNonDate="0" containsString="0" containsBlank="1"/>
    </cacheField>
    <cacheField name="lead_custom.Industry" numFmtId="0">
      <sharedItems containsBlank="1"/>
    </cacheField>
    <cacheField name="lead_custom.Insurance Provider" numFmtId="0">
      <sharedItems containsBlank="1"/>
    </cacheField>
    <cacheField name="lead_custom.IP Address" numFmtId="0">
      <sharedItems containsBlank="1"/>
    </cacheField>
    <cacheField name="lead_custom.Last Click Campaign" numFmtId="0">
      <sharedItems containsNonDate="0" containsString="0" containsBlank="1"/>
    </cacheField>
    <cacheField name="lead_custom.Last Click Channel" numFmtId="0">
      <sharedItems containsNonDate="0" containsString="0" containsBlank="1"/>
    </cacheField>
    <cacheField name="lead_custom.Last Click Content" numFmtId="0">
      <sharedItems containsNonDate="0" containsString="0" containsBlank="1"/>
    </cacheField>
    <cacheField name="lead_custom.Last Click Landing" numFmtId="0">
      <sharedItems containsNonDate="0" containsString="0" containsBlank="1"/>
    </cacheField>
    <cacheField name="lead_custom.Last Click Medium" numFmtId="0">
      <sharedItems containsNonDate="0" containsString="0" containsBlank="1"/>
    </cacheField>
    <cacheField name="lead_custom.Last Click Referrer" numFmtId="0">
      <sharedItems containsNonDate="0" containsString="0" containsBlank="1"/>
    </cacheField>
    <cacheField name="lead_custom.Last Click Source" numFmtId="0">
      <sharedItems containsNonDate="0" containsString="0" containsBlank="1"/>
    </cacheField>
    <cacheField name="lead_custom.Last Click Term" numFmtId="0">
      <sharedItems containsNonDate="0" containsString="0" containsBlank="1"/>
    </cacheField>
    <cacheField name="lead_custom.Latitude" numFmtId="0">
      <sharedItems containsNonDate="0" containsString="0" containsBlank="1"/>
    </cacheField>
    <cacheField name="lead_custom.Longitude" numFmtId="0">
      <sharedItems containsNonDate="0" containsString="0" containsBlank="1"/>
    </cacheField>
    <cacheField name="lead_custom.MRE SPOC" numFmtId="0">
      <sharedItems containsBlank="1"/>
    </cacheField>
    <cacheField name="lead_custom.OS" numFmtId="0">
      <sharedItems containsNonDate="0" containsString="0" containsBlank="1"/>
    </cacheField>
    <cacheField name="lead_custom.Owner.id" numFmtId="0">
      <sharedItems containsBlank="1"/>
    </cacheField>
    <cacheField name="lead_custom.Owner.name" numFmtId="0">
      <sharedItems containsBlank="1"/>
    </cacheField>
    <cacheField name="lead_custom.Placement SPOC" numFmtId="0">
      <sharedItems containsBlank="1"/>
    </cacheField>
    <cacheField name="lead_custom.Referred By" numFmtId="0">
      <sharedItems containsBlank="1"/>
    </cacheField>
    <cacheField name="lead_custom.Renewal Month" numFmtId="0">
      <sharedItems containsBlank="1"/>
    </cacheField>
    <cacheField name="lead_custom.Source" numFmtId="0">
      <sharedItems containsBlank="1" count="20">
        <s v="Gated Content; Warm Referral"/>
        <s v="Cold Call; Gated Content"/>
        <s v="Cold Call"/>
        <s v="Inbound"/>
        <s v="Gated Content"/>
        <s v="Cold Call; Existing Account"/>
        <s v="Affiliate; Cold Call; Gated Content"/>
        <s v="Warm Referral"/>
        <s v="Gated Content; Inbound"/>
        <m/>
        <s v="Existing Account"/>
        <s v="Affiliate; Cold Call"/>
        <s v="Affiliate"/>
        <s v="Affiliate; Gated Content"/>
        <s v="Cold Call; Inbound"/>
        <s v="Cold Email"/>
        <s v="Affiliate; Inbound"/>
        <s v="Existing Account; Inbound"/>
        <s v="Partnerships"/>
        <s v="Cold Call; Warm Referral"/>
      </sharedItems>
    </cacheField>
    <cacheField name="lead_custom.Source Detail" numFmtId="0">
      <sharedItems containsBlank="1"/>
    </cacheField>
    <cacheField name="lead_custom.Sum Insured" numFmtId="0">
      <sharedItems containsBlank="1" containsMixedTypes="1" containsNumber="1" containsInteger="1" minValue="300000" maxValue="1000000"/>
    </cacheField>
    <cacheField name="lead_custom.Tag" numFmtId="0">
      <sharedItems containsBlank="1"/>
    </cacheField>
    <cacheField name="lead_custom.Time Zone" numFmtId="0">
      <sharedItems containsNonDate="0" containsString="0" containsBlank="1"/>
    </cacheField>
    <cacheField name="lead_custom.Top 5 Investors" numFmtId="0">
      <sharedItems containsBlank="1"/>
    </cacheField>
    <cacheField name="lead_custom.TPA" numFmtId="0">
      <sharedItems containsBlank="1"/>
    </cacheField>
    <cacheField name="lead_date_created" numFmtId="0">
      <sharedItems/>
    </cacheField>
    <cacheField name="lead_date_updated" numFmtId="0">
      <sharedItems/>
    </cacheField>
    <cacheField name="custom.Policy Type" numFmtId="0">
      <sharedItems containsBlank="1"/>
    </cacheField>
  </cacheFields>
  <extLst>
    <ext xmlns:x14="http://schemas.microsoft.com/office/spreadsheetml/2009/9/main" uri="{725AE2AE-9491-48be-B2B4-4EB974FC3084}">
      <x14:pivotCacheDefinition pivotCacheId="2"/>
    </ext>
  </extLst>
</pivotCacheDefinition>
</file>

<file path=xl/pivotCache/pivotCacheDefinition6.xml><?xml version="1.0" encoding="utf-8"?>
<pivotCacheDefinition xmlns="http://schemas.openxmlformats.org/spreadsheetml/2006/main" xmlns:r="http://schemas.openxmlformats.org/officeDocument/2006/relationships" r:id="rId1" refreshedBy="Windows User" refreshedDate="45711.044225810183" createdVersion="4" refreshedVersion="4" minRefreshableVersion="3" recordCount="1717">
  <cacheSource type="worksheet">
    <worksheetSource ref="A1:BO1718" sheet="Sheet27" r:id="rId2"/>
  </cacheSource>
  <cacheFields count="67">
    <cacheField name="Opportunity Owner (AE)" numFmtId="0">
      <sharedItems/>
    </cacheField>
    <cacheField name="value in INR" numFmtId="0">
      <sharedItems containsSemiMixedTypes="0" containsString="0" containsNumber="1" minValue="0" maxValue="180000000"/>
    </cacheField>
    <cacheField name="value_currency" numFmtId="0">
      <sharedItems/>
    </cacheField>
    <cacheField name="confidence" numFmtId="0">
      <sharedItems containsSemiMixedTypes="0" containsString="0" containsNumber="1" containsInteger="1" minValue="0" maxValue="100"/>
    </cacheField>
    <cacheField name="date_of_close" numFmtId="14">
      <sharedItems containsDate="1" containsMixedTypes="1" minDate="2022-01-07T00:00:00" maxDate="2022-12-10T00:00:00"/>
    </cacheField>
    <cacheField name="pipeline_name" numFmtId="0">
      <sharedItems/>
    </cacheField>
    <cacheField name="status_id" numFmtId="0">
      <sharedItems/>
    </cacheField>
    <cacheField name="status_label" numFmtId="0">
      <sharedItems/>
    </cacheField>
    <cacheField name="win flag" numFmtId="0">
      <sharedItems containsSemiMixedTypes="0" containsString="0" containsNumber="1" containsInteger="1" minValue="0" maxValue="1"/>
    </cacheField>
    <cacheField name="status_type" numFmtId="0">
      <sharedItems/>
    </cacheField>
    <cacheField name="contact_id" numFmtId="0">
      <sharedItems containsBlank="1"/>
    </cacheField>
    <cacheField name="contact_name" numFmtId="0">
      <sharedItems containsBlank="1"/>
    </cacheField>
    <cacheField name="note" numFmtId="0">
      <sharedItems containsBlank="1" longText="1"/>
    </cacheField>
    <cacheField name="lead_id" numFmtId="0">
      <sharedItems/>
    </cacheField>
    <cacheField name="lead_name" numFmtId="0">
      <sharedItems/>
    </cacheField>
    <cacheField name="Opp created_by_name (SDR)" numFmtId="0">
      <sharedItems/>
    </cacheField>
    <cacheField name="updated_by" numFmtId="0">
      <sharedItems/>
    </cacheField>
    <cacheField name="updated_by_name" numFmtId="0">
      <sharedItems/>
    </cacheField>
    <cacheField name="date_created" numFmtId="0">
      <sharedItems/>
    </cacheField>
    <cacheField name="date_updated" numFmtId="0">
      <sharedItems/>
    </cacheField>
    <cacheField name="lead_custom.Browser" numFmtId="0">
      <sharedItems containsNonDate="0" containsString="0" containsBlank="1"/>
    </cacheField>
    <cacheField name="lead_custom.City" numFmtId="0">
      <sharedItems containsBlank="1"/>
    </cacheField>
    <cacheField name="lead_custom.Country" numFmtId="0">
      <sharedItems containsBlank="1"/>
    </cacheField>
    <cacheField name="lead_custom.Created Date" numFmtId="0">
      <sharedItems containsBlank="1"/>
    </cacheField>
    <cacheField name="lead_custom.Device" numFmtId="0">
      <sharedItems containsNonDate="0" containsString="0" containsBlank="1"/>
    </cacheField>
    <cacheField name="lead_custom.Employee Count" numFmtId="0">
      <sharedItems containsString="0" containsBlank="1" containsNumber="1" containsInteger="1" minValue="1" maxValue="10000"/>
    </cacheField>
    <cacheField name="lead_custom.Existing Customer?" numFmtId="0">
      <sharedItems containsBlank="1"/>
    </cacheField>
    <cacheField name="lead_custom.First Click Campaign" numFmtId="0">
      <sharedItems containsBlank="1"/>
    </cacheField>
    <cacheField name="lead_custom.First Click Channel" numFmtId="0">
      <sharedItems containsBlank="1"/>
    </cacheField>
    <cacheField name="lead_custom.First Click Content" numFmtId="0">
      <sharedItems containsNonDate="0" containsString="0" containsBlank="1"/>
    </cacheField>
    <cacheField name="lead_custom.First Click Landing" numFmtId="0">
      <sharedItems containsNonDate="0" containsString="0" containsBlank="1"/>
    </cacheField>
    <cacheField name="lead_custom.First Click Medium" numFmtId="0">
      <sharedItems containsNonDate="0" containsString="0" containsBlank="1"/>
    </cacheField>
    <cacheField name="lead_custom.First Click Referrer" numFmtId="0">
      <sharedItems containsNonDate="0" containsString="0" containsBlank="1"/>
    </cacheField>
    <cacheField name="lead_custom.First Click Source" numFmtId="0">
      <sharedItems containsBlank="1"/>
    </cacheField>
    <cacheField name="lead_custom.First Click Term" numFmtId="0">
      <sharedItems containsNonDate="0" containsString="0" containsBlank="1"/>
    </cacheField>
    <cacheField name="lead_custom.GA Client Identifier" numFmtId="0">
      <sharedItems containsNonDate="0" containsString="0" containsBlank="1"/>
    </cacheField>
    <cacheField name="lead_custom.Google Click Identifier" numFmtId="0">
      <sharedItems containsNonDate="0" containsString="0" containsBlank="1"/>
    </cacheField>
    <cacheField name="lead_custom.Industry" numFmtId="0">
      <sharedItems containsBlank="1"/>
    </cacheField>
    <cacheField name="lead_custom.Insurance Provider" numFmtId="0">
      <sharedItems containsBlank="1"/>
    </cacheField>
    <cacheField name="lead_custom.IP Address" numFmtId="0">
      <sharedItems containsBlank="1"/>
    </cacheField>
    <cacheField name="lead_custom.Last Click Campaign" numFmtId="0">
      <sharedItems containsNonDate="0" containsString="0" containsBlank="1"/>
    </cacheField>
    <cacheField name="lead_custom.Last Click Channel" numFmtId="0">
      <sharedItems containsNonDate="0" containsString="0" containsBlank="1"/>
    </cacheField>
    <cacheField name="lead_custom.Last Click Content" numFmtId="0">
      <sharedItems containsNonDate="0" containsString="0" containsBlank="1"/>
    </cacheField>
    <cacheField name="lead_custom.Last Click Landing" numFmtId="0">
      <sharedItems containsNonDate="0" containsString="0" containsBlank="1"/>
    </cacheField>
    <cacheField name="lead_custom.Last Click Medium" numFmtId="0">
      <sharedItems containsNonDate="0" containsString="0" containsBlank="1"/>
    </cacheField>
    <cacheField name="lead_custom.Last Click Referrer" numFmtId="0">
      <sharedItems containsNonDate="0" containsString="0" containsBlank="1"/>
    </cacheField>
    <cacheField name="lead_custom.Last Click Source" numFmtId="0">
      <sharedItems containsNonDate="0" containsString="0" containsBlank="1"/>
    </cacheField>
    <cacheField name="lead_custom.Last Click Term" numFmtId="0">
      <sharedItems containsNonDate="0" containsString="0" containsBlank="1"/>
    </cacheField>
    <cacheField name="lead_custom.Latitude" numFmtId="0">
      <sharedItems containsNonDate="0" containsString="0" containsBlank="1"/>
    </cacheField>
    <cacheField name="lead_custom.Longitude" numFmtId="0">
      <sharedItems containsNonDate="0" containsString="0" containsBlank="1"/>
    </cacheField>
    <cacheField name="lead_custom.MRE SPOC" numFmtId="0">
      <sharedItems containsBlank="1" count="43">
        <s v="Nilesh Dhanani; Rakesh Nade"/>
        <s v="Jithendra Goalla"/>
        <s v="Ravi Jaiswal"/>
        <m/>
        <s v="Mrunmay Jalgaonkar"/>
        <s v="Aniket Vahile"/>
        <s v="Prashant Abhang"/>
        <s v="Jitin Gopi"/>
        <s v="Rakesh Nade"/>
        <s v="Deepak Yadav"/>
        <s v="Arunkumar Dubey"/>
        <s v="Yogesh Paigude"/>
        <s v="Ravi Jaiswal; Yogesh Paigude"/>
        <s v="Amol Gawali"/>
        <s v="Sakshi Soni"/>
        <s v="Aniket Vahile; Sakshi Soni"/>
        <s v="Nilesh Dhanani"/>
        <s v="Shekhar Sakore"/>
        <s v="Arunkumar Dubey; Jithendra Goalla; Jitin Gopi"/>
        <s v="Aniket Vahile; Deepak Yadav"/>
        <s v="Jithendra Goalla; Mrunmay Jalgaonkar"/>
        <s v="Mrunmay Jalgaonkar; Ravi Jaiswal"/>
        <s v="Deepak Yadav; Rakesh Nade"/>
        <s v="Deepak Yadav; Mrunmay Jalgaonkar"/>
        <s v="Deepak Yadav; Yogesh Paigude"/>
        <s v="Jithendra Goalla; Rakesh Nade"/>
        <s v="Sakshi Soni; Yogesh Paigude"/>
        <s v="Kaustubh Gaikwad"/>
        <s v="Aniket Vahile; Mrunmay Jalgaonkar"/>
        <s v="Jitin Gopi; Sakshi Soni"/>
        <s v="Prashant Abhang; Sakshi Soni"/>
        <s v="Jithendra Goalla; Sakshi Soni"/>
        <s v="Jithendra Goalla; Jitin Gopi"/>
        <s v="Ravi Jaiswal; Sakshi Soni"/>
        <s v="Aniket Vahile; Jitin Gopi; Rakesh Nade"/>
        <s v="Jitin Gopi; Rakesh Nade"/>
        <s v="Sakshi Soni; Shekhar Sakore"/>
        <s v="Aniket Vahile; Shekhar Sakore"/>
        <s v="Arunkumar Dubey; Prashant Abhang"/>
        <s v="Aniket Vahile; Kaustubh Gaikwad; Sakshi Soni"/>
        <s v="Amol Gawali; Deepak Yadav"/>
        <s v="Aniket Vahile; Arunkumar Dubey"/>
        <s v="Nilesh Dhanani; Sakshi Soni"/>
      </sharedItems>
    </cacheField>
    <cacheField name="lead_custom.OS" numFmtId="0">
      <sharedItems containsNonDate="0" containsString="0" containsBlank="1"/>
    </cacheField>
    <cacheField name="lead_custom.Owner.id" numFmtId="0">
      <sharedItems containsBlank="1"/>
    </cacheField>
    <cacheField name="lead_custom.Owner.name" numFmtId="0">
      <sharedItems containsBlank="1"/>
    </cacheField>
    <cacheField name="lead_custom.Placement SPOC" numFmtId="0">
      <sharedItems containsBlank="1"/>
    </cacheField>
    <cacheField name="lead_custom.Referred By" numFmtId="0">
      <sharedItems containsBlank="1"/>
    </cacheField>
    <cacheField name="lead_custom.Renewal Month" numFmtId="0">
      <sharedItems containsBlank="1"/>
    </cacheField>
    <cacheField name="lead_custom.Source" numFmtId="0">
      <sharedItems containsBlank="1"/>
    </cacheField>
    <cacheField name="lead_custom.Source Detail" numFmtId="0">
      <sharedItems containsBlank="1"/>
    </cacheField>
    <cacheField name="lead_custom.Sum Insured" numFmtId="0">
      <sharedItems containsBlank="1" containsMixedTypes="1" containsNumber="1" containsInteger="1" minValue="300000" maxValue="1000000"/>
    </cacheField>
    <cacheField name="lead_custom.Tag" numFmtId="0">
      <sharedItems containsBlank="1"/>
    </cacheField>
    <cacheField name="lead_custom.Time Zone" numFmtId="0">
      <sharedItems containsNonDate="0" containsString="0" containsBlank="1"/>
    </cacheField>
    <cacheField name="lead_custom.Top 5 Investors" numFmtId="0">
      <sharedItems containsBlank="1"/>
    </cacheField>
    <cacheField name="lead_custom.TPA" numFmtId="0">
      <sharedItems containsBlank="1"/>
    </cacheField>
    <cacheField name="lead_date_created" numFmtId="0">
      <sharedItems/>
    </cacheField>
    <cacheField name="lead_date_updated" numFmtId="0">
      <sharedItems/>
    </cacheField>
    <cacheField name="custom.Policy Typ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717">
  <r>
    <x v="0"/>
    <n v="179946920"/>
    <s v="INR"/>
    <n v="100"/>
    <x v="0"/>
    <x v="0"/>
    <s v="stat_OZRiD1474QRJIpvnjHCZfiIvKcVD6mIKSSTzg8SwDVx"/>
    <x v="0"/>
    <s v="OpportunityStatusType.Won"/>
    <s v="cont_7ktZ9mIoO1K0VpPQ3lPyhPPlswqNGHRyCcNDdwi32rj"/>
    <x v="0"/>
    <x v="0"/>
    <s v="lead_DtdZxiaskndJHDEeRB609HVQyKaQTNWjPK3PhZDhMjY"/>
    <s v="Sterlite Technologies Limited"/>
    <x v="0"/>
    <s v="user_t8sUu4byhPnyQ33u64Ecs5WRL98oy2iuu4iTrhCr4vl"/>
    <s v="Nilesh Dhanani"/>
    <x v="0"/>
    <s v="2022-10-17 09:13:37.494000+00:00"/>
    <m/>
    <x v="0"/>
    <m/>
    <m/>
    <m/>
    <n v="6000"/>
    <m/>
    <m/>
    <m/>
    <m/>
    <m/>
    <m/>
    <m/>
    <s v="ORGANIC_SEARCH"/>
    <m/>
    <m/>
    <m/>
    <x v="0"/>
    <m/>
    <m/>
    <m/>
    <m/>
    <m/>
    <m/>
    <m/>
    <m/>
    <m/>
    <m/>
    <m/>
    <m/>
    <x v="0"/>
    <m/>
    <s v="user_lwF8ctKa5IyxqATpO2EOw2h0AEPiCMHOgewiH38Ei77"/>
    <x v="0"/>
    <x v="0"/>
    <s v="Nilesh Dhanani"/>
    <s v="July"/>
    <x v="0"/>
    <x v="0"/>
    <m/>
    <s v="Employer Branding Playbook"/>
    <m/>
    <m/>
    <m/>
    <x v="0"/>
    <s v="2022-10-20 10:32:36.762000+00:00"/>
    <m/>
  </r>
  <r>
    <x v="0"/>
    <n v="43730"/>
    <s v="INR"/>
    <n v="100"/>
    <x v="1"/>
    <x v="0"/>
    <s v="stat_OZRiD1474QRJIpvnjHCZfiIvKcVD6mIKSSTzg8SwDVx"/>
    <x v="0"/>
    <s v="OpportunityStatusType.Won"/>
    <s v="cont_7ktZ9mIoO1K0VpPQ3lPyhPPlswqNGHRyCcNDdwi32rj"/>
    <x v="0"/>
    <x v="0"/>
    <s v="lead_DtdZxiaskndJHDEeRB609HVQyKaQTNWjPK3PhZDhMjY"/>
    <s v="Sterlite Technologies Limited"/>
    <x v="0"/>
    <s v="user_t8sUu4byhPnyQ33u64Ecs5WRL98oy2iuu4iTrhCr4vl"/>
    <s v="Nilesh Dhanani"/>
    <x v="1"/>
    <s v="2022-10-17 09:13:37.564000+00:00"/>
    <m/>
    <x v="0"/>
    <m/>
    <m/>
    <m/>
    <n v="6000"/>
    <m/>
    <m/>
    <m/>
    <m/>
    <m/>
    <m/>
    <m/>
    <s v="ORGANIC_SEARCH"/>
    <m/>
    <m/>
    <m/>
    <x v="0"/>
    <m/>
    <m/>
    <m/>
    <m/>
    <m/>
    <m/>
    <m/>
    <m/>
    <m/>
    <m/>
    <m/>
    <m/>
    <x v="0"/>
    <m/>
    <s v="user_lwF8ctKa5IyxqATpO2EOw2h0AEPiCMHOgewiH38Ei77"/>
    <x v="0"/>
    <x v="0"/>
    <s v="Nilesh Dhanani"/>
    <s v="July"/>
    <x v="0"/>
    <x v="0"/>
    <m/>
    <s v="Employer Branding Playbook"/>
    <m/>
    <m/>
    <m/>
    <x v="0"/>
    <s v="2022-10-20 10:32:36.762000+00:00"/>
    <s v="NON EB"/>
  </r>
  <r>
    <x v="1"/>
    <n v="550000"/>
    <s v="INR"/>
    <n v="0"/>
    <x v="2"/>
    <x v="0"/>
    <s v="stat_1hn9nRJaLbI53NxPuSQgo90kRpbpKsFlwN4oEGNUTdO"/>
    <x v="1"/>
    <s v="OpportunityStatusType.Lost"/>
    <m/>
    <x v="1"/>
    <x v="1"/>
    <s v="lead_TxOmVtmCGy2JUC85D8gA9VuKh9oTJvLUeg8JyvLOFXY"/>
    <s v="Consultadd inc"/>
    <x v="1"/>
    <s v="user_kbtBHYtBjVDNyI72HTF6C1SCvC7yVBiA6OrBOy3t96U"/>
    <s v="Tejas Kulkarni"/>
    <x v="2"/>
    <s v="2022-10-18 02:31:51.722000+00:00"/>
    <m/>
    <x v="0"/>
    <m/>
    <m/>
    <m/>
    <n v="297"/>
    <m/>
    <s v="BOF - V11 - Employee engagement handbook - Conversation Ad"/>
    <s v="LinkedIn"/>
    <m/>
    <m/>
    <m/>
    <m/>
    <s v="PAID_SOCIAL"/>
    <m/>
    <m/>
    <m/>
    <x v="1"/>
    <m/>
    <m/>
    <m/>
    <m/>
    <m/>
    <m/>
    <m/>
    <m/>
    <m/>
    <m/>
    <m/>
    <m/>
    <x v="1"/>
    <m/>
    <s v="user_1z3bdwgjF9RILRmuQPeXXGoPhafSi1mEgyb4l5sVEvN"/>
    <x v="1"/>
    <x v="1"/>
    <m/>
    <s v="August"/>
    <x v="1"/>
    <x v="0"/>
    <m/>
    <s v="Downloaded the guide: Designing employee healthcare plan"/>
    <m/>
    <m/>
    <m/>
    <x v="1"/>
    <s v="2022-10-18 02:31:51.767000+00:00"/>
    <s v="GMC"/>
  </r>
  <r>
    <x v="1"/>
    <n v="265000"/>
    <s v="INR"/>
    <n v="0"/>
    <x v="3"/>
    <x v="0"/>
    <s v="stat_kcR4fZg7TU7jjk1jAVua3qGLRS4J5uFayEjK5j02wtv"/>
    <x v="2"/>
    <s v="OpportunityStatusType.Lost"/>
    <m/>
    <x v="1"/>
    <x v="0"/>
    <s v="lead_edaQ4TjmDxMSV1z6hnL0YvTI8MCSYLVi81JdlDdTwLG"/>
    <s v="Flair Labs"/>
    <x v="2"/>
    <s v="user_kbtBHYtBjVDNyI72HTF6C1SCvC7yVBiA6OrBOy3t96U"/>
    <s v="Tejas Kulkarni"/>
    <x v="3"/>
    <s v="2022-10-14 04:19:26.267000+00:00"/>
    <m/>
    <x v="1"/>
    <m/>
    <m/>
    <m/>
    <n v="53"/>
    <m/>
    <m/>
    <m/>
    <m/>
    <m/>
    <m/>
    <m/>
    <m/>
    <m/>
    <m/>
    <m/>
    <x v="1"/>
    <m/>
    <m/>
    <m/>
    <m/>
    <m/>
    <m/>
    <m/>
    <m/>
    <m/>
    <m/>
    <m/>
    <m/>
    <x v="2"/>
    <m/>
    <s v="user_Jujy0sFufO9J3qwY7aNpCCnF6nFZMrfvciNEydEzhaI"/>
    <x v="2"/>
    <x v="1"/>
    <m/>
    <s v="September"/>
    <x v="2"/>
    <x v="1"/>
    <m/>
    <m/>
    <m/>
    <m/>
    <m/>
    <x v="2"/>
    <s v="2022-10-14 04:19:26.295000+00:00"/>
    <m/>
  </r>
  <r>
    <x v="2"/>
    <n v="265000"/>
    <s v="INR"/>
    <n v="50"/>
    <x v="4"/>
    <x v="0"/>
    <s v="stat_kLhaUSYbyIgQOHjvcKAHYNQn1lIjd0wTZfiU50Lt3mL"/>
    <x v="3"/>
    <s v="OpportunityStatusType.Active"/>
    <m/>
    <x v="1"/>
    <x v="0"/>
    <s v="lead_QClKKKQ9c1Shq9418OKy9XKJ5kXxXJp0zSOPceIXTOn"/>
    <s v="Sprintzeal"/>
    <x v="2"/>
    <s v="user_kbtBHYtBjVDNyI72HTF6C1SCvC7yVBiA6OrBOy3t96U"/>
    <s v="Tejas Kulkarni"/>
    <x v="4"/>
    <s v="2022-10-14 04:19:55.863000+00:00"/>
    <m/>
    <x v="2"/>
    <m/>
    <s v="2022-08-07 17:17:12+00:00"/>
    <m/>
    <n v="100"/>
    <m/>
    <m/>
    <m/>
    <m/>
    <m/>
    <m/>
    <m/>
    <s v="PAID_SEARCH"/>
    <m/>
    <m/>
    <m/>
    <x v="2"/>
    <m/>
    <m/>
    <m/>
    <m/>
    <m/>
    <m/>
    <m/>
    <m/>
    <m/>
    <m/>
    <m/>
    <m/>
    <x v="3"/>
    <m/>
    <s v="user_Jujy0sFufO9J3qwY7aNpCCnF6nFZMrfvciNEydEzhaI"/>
    <x v="2"/>
    <x v="1"/>
    <m/>
    <m/>
    <x v="3"/>
    <x v="2"/>
    <m/>
    <s v="Employee Count 100"/>
    <m/>
    <m/>
    <m/>
    <x v="3"/>
    <s v="2022-10-14 04:19:55.903000+00:00"/>
    <m/>
  </r>
  <r>
    <x v="3"/>
    <n v="500000"/>
    <s v="INR"/>
    <n v="0"/>
    <x v="4"/>
    <x v="0"/>
    <s v="stat_1hn9nRJaLbI53NxPuSQgo90kRpbpKsFlwN4oEGNUTdO"/>
    <x v="1"/>
    <s v="OpportunityStatusType.Lost"/>
    <s v="cont_Gk7OjWYkaZw8OvrbWUldytI2gEhqjNwttvGjzjpcXog"/>
    <x v="2"/>
    <x v="0"/>
    <s v="lead_fHN7wkfKM0PbHBoLiaSo3JNpFr9bVcT1Tm2QIWsQwk9"/>
    <s v="Khimji Kunverji &amp; Co LLP"/>
    <x v="2"/>
    <s v="user_GL8PBiV4pvzsQLVHSdZLeMQAQcGjCvLkffg486DHfZJ"/>
    <s v="Anshum Naithani"/>
    <x v="5"/>
    <s v="2022-10-17 07:37:23.855000+00:00"/>
    <m/>
    <x v="1"/>
    <m/>
    <m/>
    <m/>
    <n v="254"/>
    <m/>
    <m/>
    <m/>
    <m/>
    <m/>
    <m/>
    <m/>
    <m/>
    <m/>
    <m/>
    <m/>
    <x v="3"/>
    <m/>
    <m/>
    <m/>
    <m/>
    <m/>
    <m/>
    <m/>
    <m/>
    <m/>
    <m/>
    <m/>
    <m/>
    <x v="4"/>
    <m/>
    <s v="user_Jujy0sFufO9J3qwY7aNpCCnF6nFZMrfvciNEydEzhaI"/>
    <x v="2"/>
    <x v="1"/>
    <m/>
    <s v="October"/>
    <x v="2"/>
    <x v="1"/>
    <m/>
    <m/>
    <m/>
    <m/>
    <m/>
    <x v="4"/>
    <s v="2022-10-17 09:33:02.021000+00:00"/>
    <m/>
  </r>
  <r>
    <x v="4"/>
    <n v="10000"/>
    <s v="INR"/>
    <n v="50"/>
    <x v="4"/>
    <x v="0"/>
    <s v="stat_kLhaUSYbyIgQOHjvcKAHYNQn1lIjd0wTZfiU50Lt3mL"/>
    <x v="3"/>
    <s v="OpportunityStatusType.Active"/>
    <s v="cont_ef574US52jTpHb3YEOSlgPdKVuOANlSKHEwhTasb0F2"/>
    <x v="3"/>
    <x v="0"/>
    <s v="lead_EACafY00bDpHRs1ojoiSwOYtmHGcgh7qAxdltcHerJ5"/>
    <s v="Gigs Media Pvt Ltd"/>
    <x v="3"/>
    <s v="user_kbtBHYtBjVDNyI72HTF6C1SCvC7yVBiA6OrBOy3t96U"/>
    <s v="Tejas Kulkarni"/>
    <x v="6"/>
    <s v="2022-10-14 04:18:08.925000+00:00"/>
    <m/>
    <x v="1"/>
    <m/>
    <m/>
    <m/>
    <n v="27"/>
    <m/>
    <m/>
    <m/>
    <m/>
    <m/>
    <m/>
    <m/>
    <m/>
    <m/>
    <m/>
    <m/>
    <x v="3"/>
    <s v="relicare"/>
    <m/>
    <m/>
    <m/>
    <m/>
    <m/>
    <m/>
    <m/>
    <m/>
    <m/>
    <m/>
    <m/>
    <x v="5"/>
    <m/>
    <s v="user_encRk5bIEFN6ZA11h4WH2AdZTiZpogLSlMIaj0E30SZ"/>
    <x v="3"/>
    <x v="1"/>
    <m/>
    <s v="September"/>
    <x v="2"/>
    <x v="0"/>
    <m/>
    <m/>
    <m/>
    <m/>
    <m/>
    <x v="5"/>
    <s v="2022-10-14 04:18:08.962000+00:00"/>
    <s v="GPA"/>
  </r>
  <r>
    <x v="4"/>
    <n v="250000"/>
    <s v="INR"/>
    <n v="50"/>
    <x v="4"/>
    <x v="0"/>
    <s v="stat_kLhaUSYbyIgQOHjvcKAHYNQn1lIjd0wTZfiU50Lt3mL"/>
    <x v="3"/>
    <s v="OpportunityStatusType.Active"/>
    <s v="cont_ef574US52jTpHb3YEOSlgPdKVuOANlSKHEwhTasb0F2"/>
    <x v="3"/>
    <x v="2"/>
    <s v="lead_EACafY00bDpHRs1ojoiSwOYtmHGcgh7qAxdltcHerJ5"/>
    <s v="Gigs Media Pvt Ltd"/>
    <x v="3"/>
    <s v="user_kbtBHYtBjVDNyI72HTF6C1SCvC7yVBiA6OrBOy3t96U"/>
    <s v="Tejas Kulkarni"/>
    <x v="7"/>
    <s v="2022-10-14 04:17:44.801000+00:00"/>
    <m/>
    <x v="1"/>
    <m/>
    <m/>
    <m/>
    <n v="27"/>
    <m/>
    <m/>
    <m/>
    <m/>
    <m/>
    <m/>
    <m/>
    <m/>
    <m/>
    <m/>
    <m/>
    <x v="3"/>
    <s v="relicare"/>
    <m/>
    <m/>
    <m/>
    <m/>
    <m/>
    <m/>
    <m/>
    <m/>
    <m/>
    <m/>
    <m/>
    <x v="5"/>
    <m/>
    <s v="user_encRk5bIEFN6ZA11h4WH2AdZTiZpogLSlMIaj0E30SZ"/>
    <x v="3"/>
    <x v="1"/>
    <m/>
    <s v="September"/>
    <x v="2"/>
    <x v="0"/>
    <m/>
    <m/>
    <m/>
    <m/>
    <m/>
    <x v="5"/>
    <s v="2022-10-14 04:18:08.962000+00:00"/>
    <m/>
  </r>
  <r>
    <x v="1"/>
    <n v="300000"/>
    <s v="INR"/>
    <n v="0"/>
    <x v="5"/>
    <x v="0"/>
    <s v="stat_kcR4fZg7TU7jjk1jAVua3qGLRS4J5uFayEjK5j02wtv"/>
    <x v="2"/>
    <s v="OpportunityStatusType.Lost"/>
    <s v="cont_ICniq8yheutBZ5Id3Cr40jyyCLsHWopEtO8tzW7Up1M"/>
    <x v="4"/>
    <x v="3"/>
    <s v="lead_RAQFDImVNxBggX5O1PbN0buavX2uGoYof3P1gRxnUAh"/>
    <s v="DocMode Health Technologies Pvt Ltd"/>
    <x v="3"/>
    <s v="user_kbtBHYtBjVDNyI72HTF6C1SCvC7yVBiA6OrBOy3t96U"/>
    <s v="Tejas Kulkarni"/>
    <x v="8"/>
    <s v="2022-10-14 04:18:50.597000+00:00"/>
    <m/>
    <x v="1"/>
    <m/>
    <m/>
    <m/>
    <n v="70"/>
    <m/>
    <m/>
    <m/>
    <m/>
    <m/>
    <m/>
    <m/>
    <s v="PAID_SOCIAL"/>
    <m/>
    <m/>
    <m/>
    <x v="1"/>
    <m/>
    <m/>
    <m/>
    <m/>
    <m/>
    <m/>
    <m/>
    <m/>
    <m/>
    <m/>
    <m/>
    <m/>
    <x v="3"/>
    <m/>
    <s v="user_encRk5bIEFN6ZA11h4WH2AdZTiZpogLSlMIaj0E30SZ"/>
    <x v="3"/>
    <x v="1"/>
    <m/>
    <m/>
    <x v="4"/>
    <x v="3"/>
    <m/>
    <s v="Employee Engagement Handbook"/>
    <m/>
    <m/>
    <m/>
    <x v="6"/>
    <s v="2022-10-14 04:18:50.634000+00:00"/>
    <m/>
  </r>
  <r>
    <x v="3"/>
    <n v="1000000"/>
    <s v="INR"/>
    <n v="0"/>
    <x v="6"/>
    <x v="0"/>
    <s v="stat_1hn9nRJaLbI53NxPuSQgo90kRpbpKsFlwN4oEGNUTdO"/>
    <x v="1"/>
    <s v="OpportunityStatusType.Lost"/>
    <s v="cont_oGaeyls3i0Mr6qrBU5QCfAUGOhz0sxz8xZo82stT9Vv"/>
    <x v="5"/>
    <x v="4"/>
    <s v="lead_8yakoYjlkrktv3DqmhwHGu86SnfB7jkFPDLgzzpSZ8O"/>
    <s v="DEEPWATER DYNAMIC DRILLING AND SERVICES PVT. LTD. (Servants &amp; Drivers)"/>
    <x v="4"/>
    <s v="user_GL8PBiV4pvzsQLVHSdZLeMQAQcGjCvLkffg486DHfZJ"/>
    <s v="Anshum Naithani"/>
    <x v="9"/>
    <s v="2022-10-12 04:52:34.515000+00:00"/>
    <m/>
    <x v="1"/>
    <m/>
    <m/>
    <m/>
    <n v="120"/>
    <m/>
    <m/>
    <m/>
    <m/>
    <m/>
    <m/>
    <m/>
    <m/>
    <m/>
    <m/>
    <m/>
    <x v="4"/>
    <m/>
    <m/>
    <m/>
    <m/>
    <m/>
    <m/>
    <m/>
    <m/>
    <m/>
    <m/>
    <m/>
    <m/>
    <x v="3"/>
    <m/>
    <s v="user_5YHA1ZU4iP896lD1YJehdJcMx7ZEgWCpulT4T2c3pJ3"/>
    <x v="4"/>
    <x v="1"/>
    <m/>
    <s v="August; September"/>
    <x v="2"/>
    <x v="3"/>
    <m/>
    <m/>
    <m/>
    <m/>
    <m/>
    <x v="7"/>
    <s v="2022-10-12 04:53:19.486000+00:00"/>
    <m/>
  </r>
  <r>
    <x v="5"/>
    <n v="1900000"/>
    <s v="INR"/>
    <n v="100"/>
    <x v="7"/>
    <x v="0"/>
    <s v="stat_OZRiD1474QRJIpvnjHCZfiIvKcVD6mIKSSTzg8SwDVx"/>
    <x v="0"/>
    <s v="OpportunityStatusType.Won"/>
    <s v="cont_sjSG06Oiq0h7WIvxHsIYqxNyvOUxwRFzqb0wehVlzFt"/>
    <x v="6"/>
    <x v="5"/>
    <s v="lead_9u3xdqRoMbO3QTnVWcTVdFMKsuOYreGj2deGMZXQMUL"/>
    <s v="Bilcare Research"/>
    <x v="5"/>
    <s v="user_t8sUu4byhPnyQ33u64Ecs5WRL98oy2iuu4iTrhCr4vl"/>
    <s v="Nilesh Dhanani"/>
    <x v="10"/>
    <s v="2022-10-12 06:48:17.545000+00:00"/>
    <m/>
    <x v="0"/>
    <m/>
    <m/>
    <m/>
    <n v="255"/>
    <m/>
    <m/>
    <m/>
    <m/>
    <m/>
    <m/>
    <m/>
    <s v="EMAIL_MARKETING"/>
    <m/>
    <m/>
    <m/>
    <x v="5"/>
    <m/>
    <m/>
    <m/>
    <m/>
    <m/>
    <m/>
    <m/>
    <m/>
    <m/>
    <m/>
    <m/>
    <m/>
    <x v="6"/>
    <m/>
    <s v="user_sREdxbAJihL2Zbgic7tyQ6Rc4Mny7HnD1RNGhA9DDYh"/>
    <x v="5"/>
    <x v="1"/>
    <m/>
    <s v="December; January"/>
    <x v="2"/>
    <x v="1"/>
    <m/>
    <s v="AM Opps - Sachin"/>
    <m/>
    <m/>
    <m/>
    <x v="8"/>
    <s v="2022-10-20 06:35:20.482000+00:00"/>
    <s v="NON EB"/>
  </r>
  <r>
    <x v="2"/>
    <n v="500000"/>
    <s v="INR"/>
    <n v="0"/>
    <x v="4"/>
    <x v="0"/>
    <s v="stat_kcR4fZg7TU7jjk1jAVua3qGLRS4J5uFayEjK5j02wtv"/>
    <x v="2"/>
    <s v="OpportunityStatusType.Lost"/>
    <s v="cont_NWGq7OB1u8XraVbNNdWdNkiIEWTWtIA9t5BoGz45IQD"/>
    <x v="7"/>
    <x v="6"/>
    <s v="lead_E6GEeQzXB5owQIAZEJXBNwfrLystzK3YRosBYBaNIHx"/>
    <s v="Suraj Informatics Pvt. Ltd."/>
    <x v="6"/>
    <s v="user_FdWFezbLzkYQcGsBUsjZO25nr2poK2nRbqV47Rs5Kfm"/>
    <s v="Prateek Wadhwa"/>
    <x v="11"/>
    <s v="2022-10-12 09:17:13.819000+00:00"/>
    <m/>
    <x v="1"/>
    <m/>
    <m/>
    <m/>
    <n v="102"/>
    <m/>
    <m/>
    <m/>
    <m/>
    <m/>
    <m/>
    <m/>
    <m/>
    <m/>
    <m/>
    <m/>
    <x v="1"/>
    <m/>
    <m/>
    <m/>
    <m/>
    <m/>
    <m/>
    <m/>
    <m/>
    <m/>
    <m/>
    <m/>
    <m/>
    <x v="7"/>
    <m/>
    <s v="user_A8KOTZADnUtEQOLt4nSLAmteNStuGh80js75RYjrXVt"/>
    <x v="6"/>
    <x v="2"/>
    <m/>
    <m/>
    <x v="2"/>
    <x v="3"/>
    <m/>
    <m/>
    <m/>
    <m/>
    <m/>
    <x v="9"/>
    <s v="2022-10-15 17:26:40.678000+00:00"/>
    <s v="GMC"/>
  </r>
  <r>
    <x v="6"/>
    <n v="280000"/>
    <s v="INR"/>
    <n v="0"/>
    <x v="8"/>
    <x v="0"/>
    <s v="stat_1hn9nRJaLbI53NxPuSQgo90kRpbpKsFlwN4oEGNUTdO"/>
    <x v="1"/>
    <s v="OpportunityStatusType.Lost"/>
    <m/>
    <x v="1"/>
    <x v="7"/>
    <s v="lead_DahlXcObPR9m4RddtanYxjJgFFGAIihvLSwOz2CYE5H"/>
    <s v="Trade Gully"/>
    <x v="7"/>
    <s v="user_OT3t55OXmw4GuYy6XxN9oGGC2DgOtP2jsw3sIeAMKWN"/>
    <s v="Akash Pal"/>
    <x v="12"/>
    <s v="2022-10-11 04:26:05.041000+00:00"/>
    <m/>
    <x v="0"/>
    <m/>
    <s v="2022-09-22 03:58:53+00:00"/>
    <m/>
    <n v="10"/>
    <m/>
    <m/>
    <m/>
    <m/>
    <m/>
    <m/>
    <m/>
    <s v="ORGANIC_SEARCH"/>
    <m/>
    <m/>
    <m/>
    <x v="2"/>
    <m/>
    <m/>
    <m/>
    <m/>
    <m/>
    <m/>
    <m/>
    <m/>
    <m/>
    <m/>
    <m/>
    <m/>
    <x v="3"/>
    <m/>
    <s v="user_aM3WaaSUQQmaNnsm9l2FQRVWUEr8RN2ZdXzsuQUalQ3"/>
    <x v="7"/>
    <x v="1"/>
    <m/>
    <s v="September"/>
    <x v="3"/>
    <x v="2"/>
    <m/>
    <s v="Employee Count 25"/>
    <m/>
    <m/>
    <m/>
    <x v="10"/>
    <s v="2022-10-11 04:26:05.086000+00:00"/>
    <m/>
  </r>
  <r>
    <x v="7"/>
    <n v="17000"/>
    <s v="INR"/>
    <n v="0"/>
    <x v="4"/>
    <x v="0"/>
    <s v="stat_1hn9nRJaLbI53NxPuSQgo90kRpbpKsFlwN4oEGNUTdO"/>
    <x v="1"/>
    <s v="OpportunityStatusType.Lost"/>
    <m/>
    <x v="1"/>
    <x v="8"/>
    <s v="lead_y6LGOkcuX01MmigKxNfUqiDwo5Myaj5ILQTblGfbRJV"/>
    <s v="vCommission Media Private Limited"/>
    <x v="8"/>
    <s v="user_U27GK6WjhLhUhi1EDKXV57xMpn8n8DMIOjci1q3UReZ"/>
    <s v="Abhiroop Ganguly"/>
    <x v="13"/>
    <s v="2022-10-11 04:39:17.816000+00:00"/>
    <m/>
    <x v="3"/>
    <m/>
    <m/>
    <m/>
    <n v="155"/>
    <m/>
    <m/>
    <m/>
    <m/>
    <m/>
    <m/>
    <m/>
    <m/>
    <m/>
    <m/>
    <m/>
    <x v="6"/>
    <m/>
    <m/>
    <m/>
    <m/>
    <m/>
    <m/>
    <m/>
    <m/>
    <m/>
    <m/>
    <m/>
    <m/>
    <x v="7"/>
    <m/>
    <s v="user_5IQTpX6DsnoeoDfxqzqojpVoQLXPh68nhDjLS5ETjYj"/>
    <x v="8"/>
    <x v="1"/>
    <m/>
    <s v="June"/>
    <x v="2"/>
    <x v="3"/>
    <m/>
    <m/>
    <m/>
    <m/>
    <m/>
    <x v="11"/>
    <s v="2022-10-17 13:43:44.125000+00:00"/>
    <s v="NON EB"/>
  </r>
  <r>
    <x v="6"/>
    <n v="10000"/>
    <s v="INR"/>
    <n v="0"/>
    <x v="3"/>
    <x v="0"/>
    <s v="stat_1hn9nRJaLbI53NxPuSQgo90kRpbpKsFlwN4oEGNUTdO"/>
    <x v="1"/>
    <s v="OpportunityStatusType.Lost"/>
    <m/>
    <x v="1"/>
    <x v="9"/>
    <s v="lead_DahlXcObPR9m4RddtanYxjJgFFGAIihvLSwOz2CYE5H"/>
    <s v="Trade Gully"/>
    <x v="7"/>
    <s v="user_OT3t55OXmw4GuYy6XxN9oGGC2DgOtP2jsw3sIeAMKWN"/>
    <s v="Akash Pal"/>
    <x v="14"/>
    <s v="2022-10-10 09:39:02.671000+00:00"/>
    <m/>
    <x v="0"/>
    <m/>
    <s v="2022-09-22 03:58:53+00:00"/>
    <m/>
    <n v="10"/>
    <m/>
    <m/>
    <m/>
    <m/>
    <m/>
    <m/>
    <m/>
    <s v="ORGANIC_SEARCH"/>
    <m/>
    <m/>
    <m/>
    <x v="2"/>
    <m/>
    <m/>
    <m/>
    <m/>
    <m/>
    <m/>
    <m/>
    <m/>
    <m/>
    <m/>
    <m/>
    <m/>
    <x v="3"/>
    <m/>
    <s v="user_aM3WaaSUQQmaNnsm9l2FQRVWUEr8RN2ZdXzsuQUalQ3"/>
    <x v="7"/>
    <x v="1"/>
    <m/>
    <s v="September"/>
    <x v="3"/>
    <x v="2"/>
    <m/>
    <s v="Employee Count 25"/>
    <m/>
    <m/>
    <m/>
    <x v="10"/>
    <s v="2022-10-11 04:26:05.086000+00:00"/>
    <m/>
  </r>
  <r>
    <x v="8"/>
    <n v="640000"/>
    <s v="INR"/>
    <n v="0"/>
    <x v="4"/>
    <x v="0"/>
    <s v="stat_1hn9nRJaLbI53NxPuSQgo90kRpbpKsFlwN4oEGNUTdO"/>
    <x v="1"/>
    <s v="OpportunityStatusType.Lost"/>
    <s v="cont_LvJrXUYVzM1CY6XMdgGQlOg6NS9NdZ2GaJUXLmHzUbN"/>
    <x v="8"/>
    <x v="10"/>
    <s v="lead_ppcJzQR8DeqCsEHhX4Tqv9dn9PxbNL6vPtBTqdys5mm"/>
    <s v="Xdbs corporation"/>
    <x v="4"/>
    <s v="user_KLETV1op4MIjvKQ12xGsWi23CuPjDE6PT29nwG6T3MY"/>
    <s v="Pooja Gawas"/>
    <x v="15"/>
    <s v="2022-10-10 04:47:22.042000+00:00"/>
    <m/>
    <x v="0"/>
    <m/>
    <s v="2020-08-29 09:39:45+00:00"/>
    <m/>
    <n v="2000"/>
    <m/>
    <m/>
    <m/>
    <m/>
    <m/>
    <m/>
    <m/>
    <m/>
    <m/>
    <m/>
    <m/>
    <x v="6"/>
    <m/>
    <m/>
    <m/>
    <m/>
    <m/>
    <m/>
    <m/>
    <m/>
    <m/>
    <m/>
    <m/>
    <m/>
    <x v="8"/>
    <m/>
    <s v="user_5YHA1ZU4iP896lD1YJehdJcMx7ZEgWCpulT4T2c3pJ3"/>
    <x v="4"/>
    <x v="1"/>
    <m/>
    <s v="September"/>
    <x v="5"/>
    <x v="0"/>
    <m/>
    <m/>
    <m/>
    <m/>
    <m/>
    <x v="12"/>
    <s v="2022-10-20 10:29:33.399000+00:00"/>
    <m/>
  </r>
  <r>
    <x v="4"/>
    <n v="500000"/>
    <s v="INR"/>
    <n v="0"/>
    <x v="4"/>
    <x v="0"/>
    <s v="stat_1hn9nRJaLbI53NxPuSQgo90kRpbpKsFlwN4oEGNUTdO"/>
    <x v="1"/>
    <s v="OpportunityStatusType.Lost"/>
    <s v="cont_hCdlet9jgBMIiBMOJGk6lW5uhCh8vOtopmWdhuamulW"/>
    <x v="9"/>
    <x v="11"/>
    <s v="lead_evOcZjha8nzmSxl2eP7382Zqc4jXKvEkLsiAcsvibRz"/>
    <s v="Supply Wisdom"/>
    <x v="9"/>
    <s v="user_bdUPAGjcS7p6513So3N4g3aWNS5HuBuVJi7bvCPAsLt"/>
    <s v="Mayur Gadiyar"/>
    <x v="16"/>
    <s v="2022-10-10 07:19:57.862000+00:00"/>
    <m/>
    <x v="2"/>
    <m/>
    <s v="2021-09-17 10:11:51+00:00"/>
    <m/>
    <n v="69"/>
    <m/>
    <m/>
    <m/>
    <m/>
    <m/>
    <m/>
    <m/>
    <m/>
    <m/>
    <m/>
    <m/>
    <x v="1"/>
    <m/>
    <m/>
    <m/>
    <m/>
    <m/>
    <m/>
    <m/>
    <m/>
    <m/>
    <m/>
    <m/>
    <m/>
    <x v="8"/>
    <m/>
    <s v="user_L8E6IFhq6UCzKLHa45LUUTZCznDuyDwFrGaEp9DXiUM"/>
    <x v="9"/>
    <x v="3"/>
    <m/>
    <s v="September"/>
    <x v="3"/>
    <x v="2"/>
    <m/>
    <s v="Employee Count 25"/>
    <m/>
    <m/>
    <m/>
    <x v="13"/>
    <s v="2022-10-10 07:19:57.902000+00:00"/>
    <s v="GMC"/>
  </r>
  <r>
    <x v="4"/>
    <n v="100000"/>
    <s v="INR"/>
    <n v="0"/>
    <x v="9"/>
    <x v="0"/>
    <s v="stat_1hn9nRJaLbI53NxPuSQgo90kRpbpKsFlwN4oEGNUTdO"/>
    <x v="1"/>
    <s v="OpportunityStatusType.Lost"/>
    <m/>
    <x v="1"/>
    <x v="0"/>
    <s v="lead_rh6ioUVwaxKzggFXaWheqdqb0YPBfx9y7jOA2g5021d"/>
    <s v="ShareNest"/>
    <x v="10"/>
    <s v="user_bdUPAGjcS7p6513So3N4g3aWNS5HuBuVJi7bvCPAsLt"/>
    <s v="Mayur Gadiyar"/>
    <x v="17"/>
    <s v="2022-10-10 05:13:33.164000+00:00"/>
    <m/>
    <x v="1"/>
    <m/>
    <m/>
    <m/>
    <n v="50"/>
    <m/>
    <m/>
    <m/>
    <m/>
    <m/>
    <m/>
    <m/>
    <m/>
    <m/>
    <m/>
    <m/>
    <x v="2"/>
    <m/>
    <m/>
    <m/>
    <m/>
    <m/>
    <m/>
    <m/>
    <m/>
    <m/>
    <m/>
    <m/>
    <m/>
    <x v="3"/>
    <m/>
    <s v="user_ocHSJH83OJnHCvKyMbjx8WOOK8PMgAUGIj1qK0q0dMV"/>
    <x v="10"/>
    <x v="1"/>
    <m/>
    <m/>
    <x v="2"/>
    <x v="3"/>
    <m/>
    <m/>
    <m/>
    <m/>
    <m/>
    <x v="14"/>
    <s v="2022-10-10 15:03:40.393000+00:00"/>
    <s v="GMC"/>
  </r>
  <r>
    <x v="8"/>
    <n v="3200000"/>
    <s v="INR"/>
    <n v="0"/>
    <x v="4"/>
    <x v="0"/>
    <s v="stat_1hn9nRJaLbI53NxPuSQgo90kRpbpKsFlwN4oEGNUTdO"/>
    <x v="1"/>
    <s v="OpportunityStatusType.Lost"/>
    <s v="cont_LvJrXUYVzM1CY6XMdgGQlOg6NS9NdZ2GaJUXLmHzUbN"/>
    <x v="8"/>
    <x v="12"/>
    <s v="lead_ppcJzQR8DeqCsEHhX4Tqv9dn9PxbNL6vPtBTqdys5mm"/>
    <s v="Xdbs corporation"/>
    <x v="4"/>
    <s v="user_KLETV1op4MIjvKQ12xGsWi23CuPjDE6PT29nwG6T3MY"/>
    <s v="Pooja Gawas"/>
    <x v="18"/>
    <s v="2022-10-10 04:47:10.078000+00:00"/>
    <m/>
    <x v="0"/>
    <m/>
    <s v="2020-08-29 09:39:45+00:00"/>
    <m/>
    <n v="2000"/>
    <m/>
    <m/>
    <m/>
    <m/>
    <m/>
    <m/>
    <m/>
    <m/>
    <m/>
    <m/>
    <m/>
    <x v="6"/>
    <m/>
    <m/>
    <m/>
    <m/>
    <m/>
    <m/>
    <m/>
    <m/>
    <m/>
    <m/>
    <m/>
    <m/>
    <x v="8"/>
    <m/>
    <s v="user_5YHA1ZU4iP896lD1YJehdJcMx7ZEgWCpulT4T2c3pJ3"/>
    <x v="4"/>
    <x v="1"/>
    <m/>
    <s v="September"/>
    <x v="5"/>
    <x v="0"/>
    <m/>
    <m/>
    <m/>
    <m/>
    <m/>
    <x v="12"/>
    <s v="2022-10-20 10:29:33.399000+00:00"/>
    <m/>
  </r>
  <r>
    <x v="9"/>
    <n v="800000"/>
    <s v="INR"/>
    <n v="0"/>
    <x v="10"/>
    <x v="0"/>
    <s v="stat_kcR4fZg7TU7jjk1jAVua3qGLRS4J5uFayEjK5j02wtv"/>
    <x v="2"/>
    <s v="OpportunityStatusType.Lost"/>
    <m/>
    <x v="1"/>
    <x v="13"/>
    <s v="lead_uYC9LmAdkfilS7h2QnangdoY9ay68qbzDDP7hGEIziW"/>
    <s v="Fiorano Software"/>
    <x v="8"/>
    <s v="user_9SBRjyF0n4iWuhUdqRyQkFhl2J4uyNKhFWvvJEvunX8"/>
    <s v="Omkar Ghate"/>
    <x v="19"/>
    <s v="2022-10-06 06:47:21.919000+00:00"/>
    <m/>
    <x v="2"/>
    <m/>
    <m/>
    <m/>
    <n v="80"/>
    <m/>
    <m/>
    <m/>
    <m/>
    <m/>
    <m/>
    <m/>
    <m/>
    <m/>
    <m/>
    <m/>
    <x v="1"/>
    <m/>
    <m/>
    <m/>
    <m/>
    <m/>
    <m/>
    <m/>
    <m/>
    <m/>
    <m/>
    <m/>
    <m/>
    <x v="3"/>
    <m/>
    <s v="user_5IQTpX6DsnoeoDfxqzqojpVoQLXPh68nhDjLS5ETjYj"/>
    <x v="8"/>
    <x v="1"/>
    <m/>
    <s v="August"/>
    <x v="4"/>
    <x v="3"/>
    <m/>
    <s v="Employee Wellness Handbook"/>
    <m/>
    <m/>
    <m/>
    <x v="15"/>
    <s v="2022-10-06 06:47:21.967000+00:00"/>
    <m/>
  </r>
  <r>
    <x v="9"/>
    <n v="220450"/>
    <s v="INR"/>
    <n v="100"/>
    <x v="3"/>
    <x v="0"/>
    <s v="stat_OZRiD1474QRJIpvnjHCZfiIvKcVD6mIKSSTzg8SwDVx"/>
    <x v="0"/>
    <s v="OpportunityStatusType.Won"/>
    <s v="cont_r59Q6Z7aNWG0tg0bHJQQjNSF6gzfjEzvviVOu0LhGP3"/>
    <x v="10"/>
    <x v="0"/>
    <s v="lead_Z7ID39aUbzrCmchNcV6FDcTs8JWYYqQYAJ2JLEYLv6V"/>
    <s v="Stetig Consulting Private Limited"/>
    <x v="6"/>
    <s v="user_A8KOTZADnUtEQOLt4nSLAmteNStuGh80js75RYjrXVt"/>
    <s v="Sarvesh Pawar"/>
    <x v="20"/>
    <s v="2022-10-04 08:16:11.869000+00:00"/>
    <m/>
    <x v="0"/>
    <m/>
    <m/>
    <m/>
    <n v="91"/>
    <m/>
    <m/>
    <m/>
    <m/>
    <m/>
    <m/>
    <m/>
    <m/>
    <m/>
    <m/>
    <m/>
    <x v="1"/>
    <m/>
    <m/>
    <m/>
    <m/>
    <m/>
    <m/>
    <m/>
    <m/>
    <m/>
    <m/>
    <m/>
    <m/>
    <x v="7"/>
    <m/>
    <s v="user_A8KOTZADnUtEQOLt4nSLAmteNStuGh80js75RYjrXVt"/>
    <x v="6"/>
    <x v="4"/>
    <m/>
    <s v="September"/>
    <x v="2"/>
    <x v="1"/>
    <m/>
    <s v="Glengarry"/>
    <m/>
    <m/>
    <m/>
    <x v="16"/>
    <s v="2022-10-20 11:45:53.782000+00:00"/>
    <s v="GMC"/>
  </r>
  <r>
    <x v="10"/>
    <n v="800000"/>
    <s v="INR"/>
    <n v="0"/>
    <x v="4"/>
    <x v="0"/>
    <s v="stat_kcR4fZg7TU7jjk1jAVua3qGLRS4J5uFayEjK5j02wtv"/>
    <x v="2"/>
    <s v="OpportunityStatusType.Lost"/>
    <s v="cont_ZbCxE58nO2ABgRG819cg4No0lxbzQMkP8AmOUvYAa4V"/>
    <x v="11"/>
    <x v="14"/>
    <s v="lead_RuMz0sc1w65J6d89xU0ohPuKPp7qbI39xNLj7zbUyx1"/>
    <s v="Navriti Technologies"/>
    <x v="11"/>
    <s v="user_ojX3B6giQCeKnOjqd4gdwXUl0CqqHMXNORvxR6POXn6"/>
    <s v="Abhishek Chauhan"/>
    <x v="21"/>
    <s v="2022-10-04 05:31:44.480000+00:00"/>
    <m/>
    <x v="2"/>
    <m/>
    <m/>
    <m/>
    <n v="156"/>
    <m/>
    <m/>
    <m/>
    <m/>
    <m/>
    <m/>
    <m/>
    <m/>
    <m/>
    <m/>
    <m/>
    <x v="7"/>
    <m/>
    <m/>
    <m/>
    <m/>
    <m/>
    <m/>
    <m/>
    <m/>
    <m/>
    <m/>
    <m/>
    <m/>
    <x v="9"/>
    <m/>
    <s v="user_aM3WaaSUQQmaNnsm9l2FQRVWUEr8RN2ZdXzsuQUalQ3"/>
    <x v="7"/>
    <x v="1"/>
    <m/>
    <s v="August"/>
    <x v="2"/>
    <x v="1"/>
    <m/>
    <s v="Glengarry"/>
    <m/>
    <m/>
    <m/>
    <x v="17"/>
    <s v="2022-10-10 07:32:49.330000+00:00"/>
    <m/>
  </r>
  <r>
    <x v="9"/>
    <n v="450000"/>
    <s v="INR"/>
    <n v="100"/>
    <x v="11"/>
    <x v="0"/>
    <s v="stat_OZRiD1474QRJIpvnjHCZfiIvKcVD6mIKSSTzg8SwDVx"/>
    <x v="0"/>
    <s v="OpportunityStatusType.Won"/>
    <s v="cont_oNSf2Lb6Z7pSfqthzkPhezyuejZK6sleZlYLaXdbLb5"/>
    <x v="12"/>
    <x v="0"/>
    <s v="lead_UTHdtz7EElpMsXnZ2AlkXXtZZCYGTnBsEFNHdYPT7Ag"/>
    <s v="Shubham Biz"/>
    <x v="6"/>
    <s v="user_k8sSUtRXfYEMul9CBIF4ZOmv3vnev5cdEvVZbtETMKp"/>
    <s v="Sanket Kulkarni"/>
    <x v="22"/>
    <s v="2022-10-04 07:11:48.049000+00:00"/>
    <m/>
    <x v="0"/>
    <m/>
    <m/>
    <m/>
    <n v="120"/>
    <m/>
    <m/>
    <m/>
    <m/>
    <m/>
    <m/>
    <m/>
    <m/>
    <m/>
    <m/>
    <m/>
    <x v="8"/>
    <m/>
    <m/>
    <m/>
    <m/>
    <m/>
    <m/>
    <m/>
    <m/>
    <m/>
    <m/>
    <m/>
    <m/>
    <x v="10"/>
    <m/>
    <s v="user_A8KOTZADnUtEQOLt4nSLAmteNStuGh80js75RYjrXVt"/>
    <x v="6"/>
    <x v="4"/>
    <m/>
    <s v="July"/>
    <x v="2"/>
    <x v="3"/>
    <m/>
    <m/>
    <m/>
    <m/>
    <m/>
    <x v="18"/>
    <s v="2022-10-04 07:11:48.090000+00:00"/>
    <s v="GMC"/>
  </r>
  <r>
    <x v="11"/>
    <n v="49379"/>
    <s v="INR"/>
    <n v="60"/>
    <x v="12"/>
    <x v="0"/>
    <s v="stat_FKdNPXXuhXKKBjrSCi23zNHNqbRdSPZ9hl2qCMmtVnP"/>
    <x v="4"/>
    <s v="OpportunityStatusType.Active"/>
    <s v="cont_xPvykNkdSTRQdfPSx4XRgUPWFfyPFRjfjNJJMsd0ky5"/>
    <x v="13"/>
    <x v="15"/>
    <s v="lead_M60SojAWmZTB8lViR9mhSpF66u7fWllGtbvysBFnuhi"/>
    <s v="Peoplelogic Business Solutions Private Limited"/>
    <x v="12"/>
    <s v="user_LKRhV6rhcBe0uL8u70UUGeDjbMupuho4TaiAOCbT7HT"/>
    <s v="Kashif Ahmad"/>
    <x v="23"/>
    <s v="2022-10-03 08:19:21.306000+00:00"/>
    <m/>
    <x v="2"/>
    <m/>
    <m/>
    <m/>
    <n v="73"/>
    <m/>
    <m/>
    <m/>
    <m/>
    <m/>
    <m/>
    <m/>
    <m/>
    <m/>
    <m/>
    <m/>
    <x v="9"/>
    <m/>
    <m/>
    <m/>
    <m/>
    <m/>
    <m/>
    <m/>
    <m/>
    <m/>
    <m/>
    <m/>
    <m/>
    <x v="3"/>
    <m/>
    <s v="user_lwF8ctKa5IyxqATpO2EOw2h0AEPiCMHOgewiH38Ei77"/>
    <x v="0"/>
    <x v="5"/>
    <m/>
    <s v="September"/>
    <x v="4"/>
    <x v="3"/>
    <m/>
    <s v="Employee Wellness Handbook"/>
    <m/>
    <m/>
    <m/>
    <x v="19"/>
    <s v="2022-10-03 08:19:21.380000+00:00"/>
    <s v="GTL"/>
  </r>
  <r>
    <x v="12"/>
    <n v="50000"/>
    <s v="INR"/>
    <n v="0"/>
    <x v="5"/>
    <x v="0"/>
    <s v="stat_1hn9nRJaLbI53NxPuSQgo90kRpbpKsFlwN4oEGNUTdO"/>
    <x v="1"/>
    <s v="OpportunityStatusType.Lost"/>
    <s v="cont_5hiQVHU7i0NEHQKjXEP9aexVRLblgGo1QgCK1Fw9svb"/>
    <x v="14"/>
    <x v="16"/>
    <s v="lead_r8betWF4Rzh9gdA3FSfgh05riB1oaI04zApJ7ckabaW"/>
    <s v="G M Fabrics Pvt Ltd"/>
    <x v="13"/>
    <s v="user_hAuUqCTCw5r4tCUrswIWPSW7LJ1XIBbttZVmJkxmzGq"/>
    <s v="Chetan Kumar"/>
    <x v="24"/>
    <s v="2022-10-02 04:51:27.309000+00:00"/>
    <m/>
    <x v="1"/>
    <m/>
    <m/>
    <m/>
    <n v="110"/>
    <m/>
    <m/>
    <m/>
    <m/>
    <m/>
    <m/>
    <m/>
    <m/>
    <m/>
    <m/>
    <m/>
    <x v="5"/>
    <m/>
    <m/>
    <m/>
    <m/>
    <m/>
    <m/>
    <m/>
    <m/>
    <m/>
    <m/>
    <m/>
    <m/>
    <x v="10"/>
    <m/>
    <s v="user_vMd4rmcrSbjykdyL2J7rrYn84SWdcNc5FKligrmItPw"/>
    <x v="11"/>
    <x v="1"/>
    <m/>
    <s v="July"/>
    <x v="2"/>
    <x v="3"/>
    <m/>
    <s v="Vaccine inbound"/>
    <m/>
    <m/>
    <m/>
    <x v="20"/>
    <s v="2022-10-02 04:51:27.340000+00:00"/>
    <s v="GPA"/>
  </r>
  <r>
    <x v="13"/>
    <n v="350000"/>
    <s v="INR"/>
    <n v="0"/>
    <x v="4"/>
    <x v="0"/>
    <s v="stat_1hn9nRJaLbI53NxPuSQgo90kRpbpKsFlwN4oEGNUTdO"/>
    <x v="1"/>
    <s v="OpportunityStatusType.Lost"/>
    <s v="cont_kzutZgj8nBkjrFWd8JC31sbBehF5h0GbVrkYgIldUcz"/>
    <x v="15"/>
    <x v="17"/>
    <s v="lead_xYZgyOHGVuvcallnKvXjQVYBuRXLOgyWMW8qYvGYTqY"/>
    <s v="Advantech India"/>
    <x v="7"/>
    <s v="user_a8nqX3z7ISW88f172GrmiROpYjjP29QrWrDfKdMgnvc"/>
    <s v="Akash Singh"/>
    <x v="25"/>
    <s v="2022-10-02 15:01:41.884000+00:00"/>
    <m/>
    <x v="2"/>
    <m/>
    <m/>
    <m/>
    <n v="25"/>
    <m/>
    <m/>
    <m/>
    <m/>
    <m/>
    <m/>
    <m/>
    <m/>
    <m/>
    <m/>
    <m/>
    <x v="2"/>
    <m/>
    <m/>
    <m/>
    <m/>
    <m/>
    <m/>
    <m/>
    <m/>
    <m/>
    <m/>
    <m/>
    <m/>
    <x v="3"/>
    <m/>
    <s v="user_aM3WaaSUQQmaNnsm9l2FQRVWUEr8RN2ZdXzsuQUalQ3"/>
    <x v="7"/>
    <x v="1"/>
    <m/>
    <s v="October"/>
    <x v="4"/>
    <x v="3"/>
    <m/>
    <s v="Employee Wellness Handbook"/>
    <m/>
    <m/>
    <m/>
    <x v="21"/>
    <s v="2022-10-02 15:01:41.944000+00:00"/>
    <s v="GMC"/>
  </r>
  <r>
    <x v="14"/>
    <n v="600000"/>
    <s v="INR"/>
    <n v="50"/>
    <x v="4"/>
    <x v="0"/>
    <s v="stat_Bh0lNV2usJkCLD6fjWneAqpmASEbmvomDaal7U02FV1"/>
    <x v="5"/>
    <s v="OpportunityStatusType.Active"/>
    <m/>
    <x v="1"/>
    <x v="0"/>
    <s v="lead_GPjel73tNPrxkU5nzlyX9KY1G6cBkmYYOf4ZuRd5Ivt"/>
    <s v="EnFuse Solutions (Fresh)"/>
    <x v="14"/>
    <s v="user_g5Yw4Z4XnIbmcGhJO80vdtFdd5ElcDlgYO3q8l82ODn"/>
    <s v="Aditya Binani"/>
    <x v="26"/>
    <s v="2022-10-03 07:01:07.286000+00:00"/>
    <m/>
    <x v="1"/>
    <m/>
    <m/>
    <m/>
    <m/>
    <m/>
    <m/>
    <m/>
    <m/>
    <m/>
    <m/>
    <m/>
    <s v="PAID_SOCIAL"/>
    <m/>
    <m/>
    <m/>
    <x v="2"/>
    <m/>
    <m/>
    <m/>
    <m/>
    <m/>
    <m/>
    <m/>
    <m/>
    <m/>
    <m/>
    <m/>
    <m/>
    <x v="3"/>
    <m/>
    <s v="user_PApNwMjp7lPIEBp7acretouakdtYNVHpPO9ja9KoR5D"/>
    <x v="12"/>
    <x v="1"/>
    <m/>
    <m/>
    <x v="4"/>
    <x v="3"/>
    <m/>
    <s v="Employer Branding Playbook"/>
    <m/>
    <m/>
    <m/>
    <x v="22"/>
    <s v="2022-10-03 07:01:07.377000+00:00"/>
    <m/>
  </r>
  <r>
    <x v="15"/>
    <n v="800000"/>
    <s v="INR"/>
    <n v="50"/>
    <x v="3"/>
    <x v="0"/>
    <s v="stat_kLhaUSYbyIgQOHjvcKAHYNQn1lIjd0wTZfiU50Lt3mL"/>
    <x v="3"/>
    <s v="OpportunityStatusType.Active"/>
    <s v="cont_tjpoCgAYp2b5udguvh58h04JVXNFJxeUnjH515EnUkW"/>
    <x v="16"/>
    <x v="0"/>
    <s v="lead_dYog8GjIKFPlA4ZyazJypuqFb9VXVRBHOEtsekl6rMQ"/>
    <s v="Suyog Telematics Limited"/>
    <x v="3"/>
    <s v="user_hAuUqCTCw5r4tCUrswIWPSW7LJ1XIBbttZVmJkxmzGq"/>
    <s v="Chetan Kumar"/>
    <x v="27"/>
    <s v="2022-10-02 04:50:14.581000+00:00"/>
    <m/>
    <x v="1"/>
    <m/>
    <m/>
    <m/>
    <n v="53"/>
    <m/>
    <m/>
    <m/>
    <m/>
    <m/>
    <m/>
    <m/>
    <s v="PAID_SOCIAL"/>
    <m/>
    <m/>
    <m/>
    <x v="10"/>
    <s v="ICICI"/>
    <m/>
    <m/>
    <m/>
    <m/>
    <m/>
    <m/>
    <m/>
    <m/>
    <m/>
    <m/>
    <m/>
    <x v="3"/>
    <m/>
    <s v="user_encRk5bIEFN6ZA11h4WH2AdZTiZpogLSlMIaj0E30SZ"/>
    <x v="3"/>
    <x v="1"/>
    <m/>
    <s v="March; September"/>
    <x v="4"/>
    <x v="3"/>
    <m/>
    <s v="Employee Engagement Handbook"/>
    <m/>
    <m/>
    <m/>
    <x v="23"/>
    <s v="2022-10-10 16:24:03.961000+00:00"/>
    <s v="GTL"/>
  </r>
  <r>
    <x v="12"/>
    <n v="500000"/>
    <s v="INR"/>
    <n v="0"/>
    <x v="5"/>
    <x v="0"/>
    <s v="stat_1hn9nRJaLbI53NxPuSQgo90kRpbpKsFlwN4oEGNUTdO"/>
    <x v="1"/>
    <s v="OpportunityStatusType.Lost"/>
    <s v="cont_5hiQVHU7i0NEHQKjXEP9aexVRLblgGo1QgCK1Fw9svb"/>
    <x v="14"/>
    <x v="18"/>
    <s v="lead_r8betWF4Rzh9gdA3FSfgh05riB1oaI04zApJ7ckabaW"/>
    <s v="G M Fabrics Pvt Ltd"/>
    <x v="13"/>
    <s v="user_hAuUqCTCw5r4tCUrswIWPSW7LJ1XIBbttZVmJkxmzGq"/>
    <s v="Chetan Kumar"/>
    <x v="28"/>
    <s v="2022-10-02 04:51:18.812000+00:00"/>
    <m/>
    <x v="1"/>
    <m/>
    <m/>
    <m/>
    <n v="110"/>
    <m/>
    <m/>
    <m/>
    <m/>
    <m/>
    <m/>
    <m/>
    <m/>
    <m/>
    <m/>
    <m/>
    <x v="5"/>
    <m/>
    <m/>
    <m/>
    <m/>
    <m/>
    <m/>
    <m/>
    <m/>
    <m/>
    <m/>
    <m/>
    <m/>
    <x v="10"/>
    <m/>
    <s v="user_vMd4rmcrSbjykdyL2J7rrYn84SWdcNc5FKligrmItPw"/>
    <x v="11"/>
    <x v="1"/>
    <m/>
    <s v="July"/>
    <x v="2"/>
    <x v="3"/>
    <m/>
    <s v="Vaccine inbound"/>
    <m/>
    <m/>
    <m/>
    <x v="20"/>
    <s v="2022-10-02 04:51:27.340000+00:00"/>
    <s v="GMC"/>
  </r>
  <r>
    <x v="12"/>
    <n v="500000"/>
    <s v="INR"/>
    <n v="0"/>
    <x v="4"/>
    <x v="0"/>
    <s v="stat_1hn9nRJaLbI53NxPuSQgo90kRpbpKsFlwN4oEGNUTdO"/>
    <x v="1"/>
    <s v="OpportunityStatusType.Lost"/>
    <m/>
    <x v="1"/>
    <x v="0"/>
    <s v="lead_6PDTGwWyxBwJ2f0E8NaQvbQnTtYToKLk9Wmfs4ScGOd"/>
    <s v="Damani Shipping Private Ltd."/>
    <x v="2"/>
    <s v="user_hAuUqCTCw5r4tCUrswIWPSW7LJ1XIBbttZVmJkxmzGq"/>
    <s v="Chetan Kumar"/>
    <x v="29"/>
    <s v="2022-10-02 04:49:48.495000+00:00"/>
    <m/>
    <x v="1"/>
    <m/>
    <m/>
    <m/>
    <n v="150"/>
    <m/>
    <m/>
    <m/>
    <m/>
    <m/>
    <m/>
    <m/>
    <m/>
    <m/>
    <m/>
    <m/>
    <x v="11"/>
    <m/>
    <m/>
    <m/>
    <m/>
    <m/>
    <m/>
    <m/>
    <m/>
    <m/>
    <m/>
    <m/>
    <m/>
    <x v="5"/>
    <m/>
    <s v="user_Jujy0sFufO9J3qwY7aNpCCnF6nFZMrfvciNEydEzhaI"/>
    <x v="2"/>
    <x v="1"/>
    <m/>
    <s v="September"/>
    <x v="2"/>
    <x v="0"/>
    <m/>
    <m/>
    <m/>
    <m/>
    <m/>
    <x v="24"/>
    <s v="2022-10-03 10:11:18.780000+00:00"/>
    <m/>
  </r>
  <r>
    <x v="0"/>
    <n v="25000000"/>
    <s v="INR"/>
    <n v="0"/>
    <x v="4"/>
    <x v="0"/>
    <s v="stat_1hn9nRJaLbI53NxPuSQgo90kRpbpKsFlwN4oEGNUTdO"/>
    <x v="1"/>
    <s v="OpportunityStatusType.Lost"/>
    <s v="cont_OqEtBJj9Wssam7QmLpoHhsTzbiB4xIiR6GfIXieP7gX"/>
    <x v="17"/>
    <x v="0"/>
    <s v="lead_p5MCnOr05JdSXktP1qKiwBT8gp1Z85P7anXG9oUE5tp"/>
    <s v="Financial Software &amp; Systems Pvt Limited"/>
    <x v="0"/>
    <s v="user_t8sUu4byhPnyQ33u64Ecs5WRL98oy2iuu4iTrhCr4vl"/>
    <s v="Nilesh Dhanani"/>
    <x v="30"/>
    <s v="2022-10-02 03:56:31.888000+00:00"/>
    <m/>
    <x v="1"/>
    <m/>
    <s v="2022-03-16 13:11:37+00:00"/>
    <m/>
    <n v="1900"/>
    <m/>
    <m/>
    <m/>
    <m/>
    <m/>
    <m/>
    <m/>
    <m/>
    <m/>
    <m/>
    <m/>
    <x v="1"/>
    <m/>
    <m/>
    <m/>
    <m/>
    <m/>
    <m/>
    <m/>
    <m/>
    <m/>
    <m/>
    <m/>
    <m/>
    <x v="5"/>
    <m/>
    <s v="user_228eUmsdKIb9OItgmiDq1zD4aPZ1eqiapbaLAGeBf8g"/>
    <x v="13"/>
    <x v="6"/>
    <s v="Nilesh Dhanani"/>
    <s v="September"/>
    <x v="2"/>
    <x v="3"/>
    <m/>
    <m/>
    <m/>
    <m/>
    <m/>
    <x v="25"/>
    <s v="2022-10-20 10:28:33.266000+00:00"/>
    <s v="GMC; GPA; GTL"/>
  </r>
  <r>
    <x v="12"/>
    <n v="200000"/>
    <s v="INR"/>
    <n v="0"/>
    <x v="4"/>
    <x v="0"/>
    <s v="stat_1hn9nRJaLbI53NxPuSQgo90kRpbpKsFlwN4oEGNUTdO"/>
    <x v="1"/>
    <s v="OpportunityStatusType.Lost"/>
    <m/>
    <x v="1"/>
    <x v="19"/>
    <s v="lead_BSCoNCNKjTbQC4aFWUcQ00BZ1yTKXFcR6U4syHKGivz"/>
    <s v="Nexdigm"/>
    <x v="15"/>
    <s v="user_hAuUqCTCw5r4tCUrswIWPSW7LJ1XIBbttZVmJkxmzGq"/>
    <s v="Chetan Kumar"/>
    <x v="31"/>
    <s v="2022-10-02 04:45:35.941000+00:00"/>
    <m/>
    <x v="1"/>
    <m/>
    <s v="2020-08-20 09:04:45+00:00"/>
    <m/>
    <n v="1200"/>
    <m/>
    <m/>
    <m/>
    <m/>
    <m/>
    <m/>
    <m/>
    <s v="PAID_SOCIAL"/>
    <m/>
    <m/>
    <m/>
    <x v="8"/>
    <m/>
    <m/>
    <m/>
    <m/>
    <m/>
    <m/>
    <m/>
    <m/>
    <m/>
    <m/>
    <m/>
    <m/>
    <x v="4"/>
    <m/>
    <s v="user_228eUmsdKIb9OItgmiDq1zD4aPZ1eqiapbaLAGeBf8g"/>
    <x v="13"/>
    <x v="1"/>
    <m/>
    <s v="September"/>
    <x v="4"/>
    <x v="0"/>
    <m/>
    <s v="Essential HR Policies"/>
    <m/>
    <m/>
    <m/>
    <x v="26"/>
    <s v="2022-10-02 04:48:20.382000+00:00"/>
    <s v="GPA"/>
  </r>
  <r>
    <x v="12"/>
    <n v="4000000"/>
    <s v="INR"/>
    <n v="0"/>
    <x v="4"/>
    <x v="0"/>
    <s v="stat_1hn9nRJaLbI53NxPuSQgo90kRpbpKsFlwN4oEGNUTdO"/>
    <x v="1"/>
    <s v="OpportunityStatusType.Lost"/>
    <m/>
    <x v="1"/>
    <x v="20"/>
    <s v="lead_BSCoNCNKjTbQC4aFWUcQ00BZ1yTKXFcR6U4syHKGivz"/>
    <s v="Nexdigm"/>
    <x v="15"/>
    <s v="user_hAuUqCTCw5r4tCUrswIWPSW7LJ1XIBbttZVmJkxmzGq"/>
    <s v="Chetan Kumar"/>
    <x v="32"/>
    <s v="2022-10-02 04:45:26.315000+00:00"/>
    <m/>
    <x v="1"/>
    <m/>
    <s v="2020-08-20 09:04:45+00:00"/>
    <m/>
    <n v="1200"/>
    <m/>
    <m/>
    <m/>
    <m/>
    <m/>
    <m/>
    <m/>
    <s v="PAID_SOCIAL"/>
    <m/>
    <m/>
    <m/>
    <x v="8"/>
    <m/>
    <m/>
    <m/>
    <m/>
    <m/>
    <m/>
    <m/>
    <m/>
    <m/>
    <m/>
    <m/>
    <m/>
    <x v="4"/>
    <m/>
    <s v="user_228eUmsdKIb9OItgmiDq1zD4aPZ1eqiapbaLAGeBf8g"/>
    <x v="13"/>
    <x v="1"/>
    <m/>
    <s v="September"/>
    <x v="4"/>
    <x v="0"/>
    <m/>
    <s v="Essential HR Policies"/>
    <m/>
    <m/>
    <m/>
    <x v="26"/>
    <s v="2022-10-02 04:48:20.382000+00:00"/>
    <s v="GMC"/>
  </r>
  <r>
    <x v="11"/>
    <n v="389053"/>
    <s v="INR"/>
    <n v="100"/>
    <x v="4"/>
    <x v="0"/>
    <s v="stat_OZRiD1474QRJIpvnjHCZfiIvKcVD6mIKSSTzg8SwDVx"/>
    <x v="0"/>
    <s v="OpportunityStatusType.Won"/>
    <s v="cont_iMsdLCyRVtuKwS3ism1BnOUlOmMIvs6W5oVlAJucqr5"/>
    <x v="18"/>
    <x v="11"/>
    <s v="lead_EbCjQavkcixn3q56EYr3tweNPzpUcp750JVNJ3chetf"/>
    <s v="Hummingbird Web Solutions Private Limited"/>
    <x v="3"/>
    <s v="user_LKRhV6rhcBe0uL8u70UUGeDjbMupuho4TaiAOCbT7HT"/>
    <s v="Kashif Ahmad"/>
    <x v="33"/>
    <s v="2022-09-30 11:31:24.958000+00:00"/>
    <m/>
    <x v="0"/>
    <m/>
    <m/>
    <m/>
    <n v="64"/>
    <m/>
    <m/>
    <m/>
    <m/>
    <m/>
    <m/>
    <m/>
    <m/>
    <m/>
    <m/>
    <m/>
    <x v="1"/>
    <s v="Aditya Birla, ICICI PRUDENTIAL"/>
    <m/>
    <m/>
    <m/>
    <m/>
    <m/>
    <m/>
    <m/>
    <m/>
    <m/>
    <m/>
    <m/>
    <x v="4"/>
    <m/>
    <s v="user_encRk5bIEFN6ZA11h4WH2AdZTiZpogLSlMIaj0E30SZ"/>
    <x v="3"/>
    <x v="5"/>
    <m/>
    <s v="September"/>
    <x v="2"/>
    <x v="3"/>
    <m/>
    <m/>
    <m/>
    <m/>
    <m/>
    <x v="27"/>
    <s v="2022-10-12 10:12:11.780000+00:00"/>
    <s v="GMC"/>
  </r>
  <r>
    <x v="16"/>
    <n v="477748"/>
    <s v="INR"/>
    <n v="100"/>
    <x v="4"/>
    <x v="0"/>
    <s v="stat_OZRiD1474QRJIpvnjHCZfiIvKcVD6mIKSSTzg8SwDVx"/>
    <x v="0"/>
    <s v="OpportunityStatusType.Won"/>
    <m/>
    <x v="1"/>
    <x v="0"/>
    <s v="lead_TSt8sbDnLwStMkBkVC4ehqOlZUUzze6orztANh5TTtv"/>
    <s v="Kenresearch"/>
    <x v="8"/>
    <s v="user_8jx3L2CDfrbzNnwYUv6Plfha6VxaSGsqcbTXR3sIBZi"/>
    <s v="Manish Balpande"/>
    <x v="34"/>
    <s v="2022-09-30 10:52:07.172000+00:00"/>
    <m/>
    <x v="3"/>
    <m/>
    <m/>
    <m/>
    <n v="100"/>
    <m/>
    <m/>
    <m/>
    <m/>
    <m/>
    <m/>
    <m/>
    <m/>
    <m/>
    <m/>
    <m/>
    <x v="2"/>
    <m/>
    <m/>
    <m/>
    <m/>
    <m/>
    <m/>
    <m/>
    <m/>
    <m/>
    <m/>
    <m/>
    <m/>
    <x v="3"/>
    <m/>
    <s v="user_5IQTpX6DsnoeoDfxqzqojpVoQLXPh68nhDjLS5ETjYj"/>
    <x v="8"/>
    <x v="2"/>
    <m/>
    <s v="March; September"/>
    <x v="4"/>
    <x v="3"/>
    <m/>
    <s v="Employee Wellness Handbook"/>
    <m/>
    <m/>
    <m/>
    <x v="28"/>
    <s v="2022-10-20 12:00:00.450000+00:00"/>
    <s v="GMC"/>
  </r>
  <r>
    <x v="11"/>
    <n v="52800"/>
    <s v="INR"/>
    <n v="100"/>
    <x v="4"/>
    <x v="0"/>
    <s v="stat_OZRiD1474QRJIpvnjHCZfiIvKcVD6mIKSSTzg8SwDVx"/>
    <x v="0"/>
    <s v="OpportunityStatusType.Won"/>
    <s v="cont_iMsdLCyRVtuKwS3ism1BnOUlOmMIvs6W5oVlAJucqr5"/>
    <x v="18"/>
    <x v="21"/>
    <s v="lead_EbCjQavkcixn3q56EYr3tweNPzpUcp750JVNJ3chetf"/>
    <s v="Hummingbird Web Solutions Private Limited"/>
    <x v="3"/>
    <s v="user_LKRhV6rhcBe0uL8u70UUGeDjbMupuho4TaiAOCbT7HT"/>
    <s v="Kashif Ahmad"/>
    <x v="35"/>
    <s v="2022-09-30 11:31:52.148000+00:00"/>
    <m/>
    <x v="0"/>
    <m/>
    <m/>
    <m/>
    <n v="64"/>
    <m/>
    <m/>
    <m/>
    <m/>
    <m/>
    <m/>
    <m/>
    <m/>
    <m/>
    <m/>
    <m/>
    <x v="1"/>
    <s v="Aditya Birla, ICICI PRUDENTIAL"/>
    <m/>
    <m/>
    <m/>
    <m/>
    <m/>
    <m/>
    <m/>
    <m/>
    <m/>
    <m/>
    <m/>
    <x v="4"/>
    <m/>
    <s v="user_encRk5bIEFN6ZA11h4WH2AdZTiZpogLSlMIaj0E30SZ"/>
    <x v="3"/>
    <x v="5"/>
    <m/>
    <s v="September"/>
    <x v="2"/>
    <x v="3"/>
    <m/>
    <m/>
    <m/>
    <m/>
    <m/>
    <x v="27"/>
    <s v="2022-10-12 10:12:11.780000+00:00"/>
    <s v="GPA"/>
  </r>
  <r>
    <x v="17"/>
    <n v="7850000"/>
    <s v="INR"/>
    <n v="100"/>
    <x v="4"/>
    <x v="0"/>
    <s v="stat_OZRiD1474QRJIpvnjHCZfiIvKcVD6mIKSSTzg8SwDVx"/>
    <x v="0"/>
    <s v="OpportunityStatusType.Won"/>
    <s v="cont_jy6RgRpoDWVbGGYHWruVBQuKey4ASs57M2HX4G0KrPQ"/>
    <x v="19"/>
    <x v="0"/>
    <s v="lead_mfY6h0nKCy8VvjUUY0W2ZpbxROOp3HPzEKi1F4Us81n"/>
    <s v="Quinbay"/>
    <x v="16"/>
    <s v="user_6dalmZ7hmWD47jhCVGdU1SSEcFMsz9rWtW2jPORgJvj"/>
    <s v="Vivek Singh"/>
    <x v="36"/>
    <s v="2022-09-30 10:41:13.853000+00:00"/>
    <m/>
    <x v="2"/>
    <m/>
    <m/>
    <m/>
    <n v="464"/>
    <m/>
    <m/>
    <m/>
    <m/>
    <m/>
    <m/>
    <m/>
    <s v="PAID_SOCIAL"/>
    <m/>
    <m/>
    <m/>
    <x v="1"/>
    <m/>
    <m/>
    <m/>
    <m/>
    <m/>
    <m/>
    <m/>
    <m/>
    <m/>
    <m/>
    <m/>
    <m/>
    <x v="9"/>
    <m/>
    <s v="user_PApNwMjp7lPIEBp7acretouakdtYNVHpPO9ja9KoR5D"/>
    <x v="12"/>
    <x v="7"/>
    <m/>
    <s v="January; October"/>
    <x v="1"/>
    <x v="1"/>
    <m/>
    <s v="Essential HR Policies"/>
    <m/>
    <m/>
    <m/>
    <x v="29"/>
    <s v="2022-10-19 12:59:09.010000+00:00"/>
    <m/>
  </r>
  <r>
    <x v="11"/>
    <n v="545626"/>
    <s v="INR"/>
    <n v="0"/>
    <x v="3"/>
    <x v="0"/>
    <s v="stat_1hn9nRJaLbI53NxPuSQgo90kRpbpKsFlwN4oEGNUTdO"/>
    <x v="1"/>
    <s v="OpportunityStatusType.Lost"/>
    <s v="cont_PGboaRS0IJLFZbtNOQyDFo2SOzOIfwxJ5WkMbZNgY3L"/>
    <x v="20"/>
    <x v="22"/>
    <s v="lead_Dooo5lPgRE5dyyAgAJpJPeTutFb0RI3oXqjCpry0L24"/>
    <s v="Definedge Solution(fresh)"/>
    <x v="7"/>
    <s v="user_LKRhV6rhcBe0uL8u70UUGeDjbMupuho4TaiAOCbT7HT"/>
    <s v="Kashif Ahmad"/>
    <x v="37"/>
    <s v="2022-09-30 10:31:44.166000+00:00"/>
    <m/>
    <x v="0"/>
    <m/>
    <m/>
    <m/>
    <n v="79"/>
    <m/>
    <m/>
    <m/>
    <m/>
    <m/>
    <m/>
    <m/>
    <s v="PAID_SOCIAL"/>
    <m/>
    <m/>
    <m/>
    <x v="2"/>
    <m/>
    <m/>
    <m/>
    <m/>
    <m/>
    <m/>
    <m/>
    <m/>
    <m/>
    <m/>
    <m/>
    <m/>
    <x v="11"/>
    <m/>
    <s v="user_aM3WaaSUQQmaNnsm9l2FQRVWUEr8RN2ZdXzsuQUalQ3"/>
    <x v="7"/>
    <x v="5"/>
    <m/>
    <m/>
    <x v="1"/>
    <x v="3"/>
    <m/>
    <s v="Employee Engagement Handbook"/>
    <m/>
    <m/>
    <m/>
    <x v="30"/>
    <s v="2022-09-30 10:31:44.235000+00:00"/>
    <m/>
  </r>
  <r>
    <x v="4"/>
    <n v="500000"/>
    <s v="INR"/>
    <n v="0"/>
    <x v="9"/>
    <x v="0"/>
    <s v="stat_1hn9nRJaLbI53NxPuSQgo90kRpbpKsFlwN4oEGNUTdO"/>
    <x v="1"/>
    <s v="OpportunityStatusType.Lost"/>
    <s v="cont_LWM0QOTmn1Fiuqj3GYjtCDhIOsv7cyPs2v9ugc92gCc"/>
    <x v="21"/>
    <x v="23"/>
    <s v="lead_Fv3vu2WuiSxjSUTd4QeDWjeFt7lJqc0oGzmzWvAE2ll"/>
    <s v="HTL Aircon Pvt. ltd."/>
    <x v="4"/>
    <s v="user_bdUPAGjcS7p6513So3N4g3aWNS5HuBuVJi7bvCPAsLt"/>
    <s v="Mayur Gadiyar"/>
    <x v="38"/>
    <s v="2022-09-30 09:18:57.407000+00:00"/>
    <m/>
    <x v="1"/>
    <m/>
    <m/>
    <m/>
    <n v="309"/>
    <m/>
    <m/>
    <m/>
    <m/>
    <m/>
    <m/>
    <m/>
    <m/>
    <m/>
    <m/>
    <m/>
    <x v="5"/>
    <m/>
    <m/>
    <m/>
    <m/>
    <m/>
    <m/>
    <m/>
    <m/>
    <m/>
    <m/>
    <m/>
    <m/>
    <x v="4"/>
    <m/>
    <s v="user_5YHA1ZU4iP896lD1YJehdJcMx7ZEgWCpulT4T2c3pJ3"/>
    <x v="4"/>
    <x v="6"/>
    <m/>
    <s v="September"/>
    <x v="2"/>
    <x v="0"/>
    <m/>
    <m/>
    <m/>
    <m/>
    <m/>
    <x v="31"/>
    <s v="2022-10-08 06:54:31.445000+00:00"/>
    <m/>
  </r>
  <r>
    <x v="18"/>
    <n v="3000000"/>
    <s v="INR"/>
    <n v="0"/>
    <x v="4"/>
    <x v="0"/>
    <s v="stat_1hn9nRJaLbI53NxPuSQgo90kRpbpKsFlwN4oEGNUTdO"/>
    <x v="1"/>
    <s v="OpportunityStatusType.Lost"/>
    <s v="cont_ryEjxwJHD2RKny4orezizTbCWnflgLZ1JcFWCPZG875"/>
    <x v="22"/>
    <x v="11"/>
    <s v="lead_Nh7BLVaRbopA5h0BX7pmSJm2OMO17P3QEM7ytgaNWul"/>
    <s v="The Annet Group"/>
    <x v="17"/>
    <s v="user_IgNfKH7wuLLjHvexoMm2PXWcnF3zYft0ZbMTyfwKRUg"/>
    <s v="Moziez Chamadia"/>
    <x v="39"/>
    <s v="2022-09-30 08:42:32.407000+00:00"/>
    <m/>
    <x v="1"/>
    <m/>
    <m/>
    <m/>
    <n v="400"/>
    <m/>
    <m/>
    <m/>
    <m/>
    <m/>
    <m/>
    <m/>
    <s v="PAID_SOCIAL"/>
    <m/>
    <m/>
    <m/>
    <x v="2"/>
    <m/>
    <m/>
    <m/>
    <m/>
    <m/>
    <m/>
    <m/>
    <m/>
    <m/>
    <m/>
    <m/>
    <m/>
    <x v="3"/>
    <m/>
    <s v="user_6hRQhcoLhZEDUBYaw3vS7rv6T5582sGfXq4jNRqTfUU"/>
    <x v="14"/>
    <x v="1"/>
    <m/>
    <s v="September"/>
    <x v="4"/>
    <x v="3"/>
    <m/>
    <s v="Employee Engagement Handbook"/>
    <m/>
    <m/>
    <m/>
    <x v="32"/>
    <s v="2022-09-30 08:43:56.401000+00:00"/>
    <m/>
  </r>
  <r>
    <x v="4"/>
    <n v="500000"/>
    <s v="INR"/>
    <n v="0"/>
    <x v="8"/>
    <x v="0"/>
    <s v="stat_1hn9nRJaLbI53NxPuSQgo90kRpbpKsFlwN4oEGNUTdO"/>
    <x v="1"/>
    <s v="OpportunityStatusType.Lost"/>
    <s v="cont_jCpp0OlCQTsSvD5fPkytHT327cpWGNQZOkt6vJA9EhO"/>
    <x v="23"/>
    <x v="24"/>
    <s v="lead_WaNA81vQWd5zVVl7QADi7Ysu2kk5gihdq4R6qtSy1uH"/>
    <s v="Drishti Group"/>
    <x v="18"/>
    <s v="user_bdUPAGjcS7p6513So3N4g3aWNS5HuBuVJi7bvCPAsLt"/>
    <s v="Mayur Gadiyar"/>
    <x v="40"/>
    <s v="2022-09-30 09:14:34.430000+00:00"/>
    <m/>
    <x v="1"/>
    <m/>
    <m/>
    <m/>
    <n v="28"/>
    <m/>
    <m/>
    <m/>
    <m/>
    <m/>
    <m/>
    <m/>
    <m/>
    <m/>
    <m/>
    <m/>
    <x v="8"/>
    <m/>
    <m/>
    <m/>
    <m/>
    <m/>
    <m/>
    <m/>
    <m/>
    <m/>
    <m/>
    <m/>
    <m/>
    <x v="5"/>
    <m/>
    <s v="user_doWYUHOvQ3f5K3ugoH7kbrXnoPuCbasVEsKoA9COWQo"/>
    <x v="15"/>
    <x v="1"/>
    <m/>
    <s v="August"/>
    <x v="2"/>
    <x v="0"/>
    <m/>
    <m/>
    <m/>
    <m/>
    <m/>
    <x v="33"/>
    <s v="2022-10-11 08:18:05.508000+00:00"/>
    <s v="GMC"/>
  </r>
  <r>
    <x v="14"/>
    <n v="200000"/>
    <s v="INR"/>
    <n v="0"/>
    <x v="4"/>
    <x v="0"/>
    <s v="stat_1hn9nRJaLbI53NxPuSQgo90kRpbpKsFlwN4oEGNUTdO"/>
    <x v="1"/>
    <s v="OpportunityStatusType.Lost"/>
    <s v="cont_nydGuKs7tDcTOecVyojvhc8IzIICtKNMQ82SOCofOdS"/>
    <x v="24"/>
    <x v="0"/>
    <s v="lead_L9lVWJKIjdkGbNOHuWyADDiyVLkJaoN8XqeGAz6wHs0"/>
    <s v="Game Taco"/>
    <x v="10"/>
    <s v="user_g5Yw4Z4XnIbmcGhJO80vdtFdd5ElcDlgYO3q8l82ODn"/>
    <s v="Aditya Binani"/>
    <x v="41"/>
    <s v="2022-09-30 07:26:55.166000+00:00"/>
    <m/>
    <x v="2"/>
    <m/>
    <m/>
    <m/>
    <n v="12"/>
    <m/>
    <m/>
    <m/>
    <m/>
    <m/>
    <m/>
    <m/>
    <m/>
    <m/>
    <m/>
    <m/>
    <x v="12"/>
    <m/>
    <m/>
    <m/>
    <m/>
    <m/>
    <m/>
    <m/>
    <m/>
    <m/>
    <m/>
    <m/>
    <m/>
    <x v="9"/>
    <m/>
    <s v="user_ocHSJH83OJnHCvKyMbjx8WOOK8PMgAUGIj1qK0q0dMV"/>
    <x v="10"/>
    <x v="1"/>
    <m/>
    <s v="October"/>
    <x v="4"/>
    <x v="3"/>
    <m/>
    <s v="Employee Wellness Handbook"/>
    <m/>
    <m/>
    <m/>
    <x v="34"/>
    <s v="2022-09-30 07:26:55.216000+00:00"/>
    <s v="GMC"/>
  </r>
  <r>
    <x v="19"/>
    <n v="175000"/>
    <s v="INR"/>
    <n v="0"/>
    <x v="3"/>
    <x v="0"/>
    <s v="stat_1hn9nRJaLbI53NxPuSQgo90kRpbpKsFlwN4oEGNUTdO"/>
    <x v="1"/>
    <s v="OpportunityStatusType.Lost"/>
    <s v="cont_AbgTVSaVHSXzP5m9iYmwItu4FMC406Y9L6JLy9qI95w"/>
    <x v="25"/>
    <x v="11"/>
    <s v="lead_efyYiqi8d11mtDrDPd3hHLPuJrr316ETbef84Nq2Px1"/>
    <s v="Finaleap Pvt. Ltd."/>
    <x v="17"/>
    <s v="user_sREdxbAJihL2Zbgic7tyQ6Rc4Mny7HnD1RNGhA9DDYh"/>
    <s v="Prajakta Sahastrabudhe"/>
    <x v="42"/>
    <s v="2022-09-30 06:01:32.162000+00:00"/>
    <m/>
    <x v="0"/>
    <m/>
    <s v="2021-09-03 06:03:49+00:00"/>
    <m/>
    <n v="35"/>
    <m/>
    <m/>
    <m/>
    <m/>
    <m/>
    <m/>
    <m/>
    <m/>
    <m/>
    <m/>
    <m/>
    <x v="2"/>
    <m/>
    <m/>
    <m/>
    <m/>
    <m/>
    <m/>
    <m/>
    <m/>
    <m/>
    <m/>
    <m/>
    <m/>
    <x v="3"/>
    <m/>
    <s v="user_6hRQhcoLhZEDUBYaw3vS7rv6T5582sGfXq4jNRqTfUU"/>
    <x v="14"/>
    <x v="8"/>
    <m/>
    <s v="September"/>
    <x v="3"/>
    <x v="2"/>
    <m/>
    <s v="Employee Count 15"/>
    <m/>
    <m/>
    <m/>
    <x v="35"/>
    <s v="2022-09-30 06:01:32.209000+00:00"/>
    <m/>
  </r>
  <r>
    <x v="16"/>
    <n v="1050000"/>
    <s v="INR"/>
    <n v="0"/>
    <x v="4"/>
    <x v="0"/>
    <s v="stat_kcR4fZg7TU7jjk1jAVua3qGLRS4J5uFayEjK5j02wtv"/>
    <x v="2"/>
    <s v="OpportunityStatusType.Lost"/>
    <m/>
    <x v="1"/>
    <x v="0"/>
    <s v="lead_0vhPtfSpbdTaUyCBrHJvQr7gyvfjZueXqk9OAcnGlkV"/>
    <s v="Unitherm Engineers"/>
    <x v="2"/>
    <s v="user_8jx3L2CDfrbzNnwYUv6Plfha6VxaSGsqcbTXR3sIBZi"/>
    <s v="Manish Balpande"/>
    <x v="43"/>
    <s v="2022-09-30 07:23:09.638000+00:00"/>
    <m/>
    <x v="0"/>
    <m/>
    <s v="2020-08-26 02:33:06+00:00"/>
    <m/>
    <n v="210"/>
    <m/>
    <m/>
    <s v="Facebook"/>
    <m/>
    <m/>
    <m/>
    <m/>
    <s v="PAID_SOCIAL"/>
    <m/>
    <m/>
    <m/>
    <x v="5"/>
    <m/>
    <m/>
    <m/>
    <m/>
    <m/>
    <m/>
    <m/>
    <m/>
    <m/>
    <m/>
    <m/>
    <m/>
    <x v="1"/>
    <m/>
    <s v="user_Jujy0sFufO9J3qwY7aNpCCnF6nFZMrfvciNEydEzhaI"/>
    <x v="2"/>
    <x v="1"/>
    <m/>
    <s v="August"/>
    <x v="6"/>
    <x v="0"/>
    <m/>
    <s v="Employee Wellness Handbook"/>
    <m/>
    <m/>
    <m/>
    <x v="36"/>
    <s v="2022-10-15 17:53:45.563000+00:00"/>
    <m/>
  </r>
  <r>
    <x v="14"/>
    <n v="4800"/>
    <s v="INR"/>
    <n v="0"/>
    <x v="4"/>
    <x v="0"/>
    <s v="stat_1hn9nRJaLbI53NxPuSQgo90kRpbpKsFlwN4oEGNUTdO"/>
    <x v="1"/>
    <s v="OpportunityStatusType.Lost"/>
    <s v="cont_nydGuKs7tDcTOecVyojvhc8IzIICtKNMQ82SOCofOdS"/>
    <x v="24"/>
    <x v="25"/>
    <s v="lead_L9lVWJKIjdkGbNOHuWyADDiyVLkJaoN8XqeGAz6wHs0"/>
    <s v="Game Taco"/>
    <x v="10"/>
    <s v="user_g5Yw4Z4XnIbmcGhJO80vdtFdd5ElcDlgYO3q8l82ODn"/>
    <s v="Aditya Binani"/>
    <x v="44"/>
    <s v="2022-09-30 07:26:36.350000+00:00"/>
    <m/>
    <x v="2"/>
    <m/>
    <m/>
    <m/>
    <n v="12"/>
    <m/>
    <m/>
    <m/>
    <m/>
    <m/>
    <m/>
    <m/>
    <m/>
    <m/>
    <m/>
    <m/>
    <x v="12"/>
    <m/>
    <m/>
    <m/>
    <m/>
    <m/>
    <m/>
    <m/>
    <m/>
    <m/>
    <m/>
    <m/>
    <m/>
    <x v="9"/>
    <m/>
    <s v="user_ocHSJH83OJnHCvKyMbjx8WOOK8PMgAUGIj1qK0q0dMV"/>
    <x v="10"/>
    <x v="1"/>
    <m/>
    <s v="October"/>
    <x v="4"/>
    <x v="3"/>
    <m/>
    <s v="Employee Wellness Handbook"/>
    <m/>
    <m/>
    <m/>
    <x v="34"/>
    <s v="2022-09-30 07:26:55.216000+00:00"/>
    <s v="GPA"/>
  </r>
  <r>
    <x v="20"/>
    <n v="20000"/>
    <s v="INR"/>
    <n v="0"/>
    <x v="4"/>
    <x v="0"/>
    <s v="stat_kcR4fZg7TU7jjk1jAVua3qGLRS4J5uFayEjK5j02wtv"/>
    <x v="2"/>
    <s v="OpportunityStatusType.Lost"/>
    <s v="cont_8gA5jx02STarEaMFpk3lG9acpYQFcaEmTarcWbPeEwu"/>
    <x v="26"/>
    <x v="26"/>
    <s v="lead_xKlqBZDR5NbUqjVMep8j4SvOW3wVRFl5FpNnHXI4WWw"/>
    <s v="Bpointer Technologies Pvt Ltd"/>
    <x v="13"/>
    <s v="user_vMd4rmcrSbjykdyL2J7rrYn84SWdcNc5FKligrmItPw"/>
    <s v="Shreenath Bhat"/>
    <x v="45"/>
    <s v="2022-09-30 05:47:43.330000+00:00"/>
    <m/>
    <x v="0"/>
    <m/>
    <m/>
    <m/>
    <n v="87"/>
    <m/>
    <m/>
    <m/>
    <m/>
    <m/>
    <m/>
    <m/>
    <s v="PAID_SOCIAL"/>
    <m/>
    <m/>
    <m/>
    <x v="1"/>
    <m/>
    <m/>
    <m/>
    <m/>
    <m/>
    <m/>
    <m/>
    <m/>
    <m/>
    <m/>
    <m/>
    <m/>
    <x v="4"/>
    <m/>
    <s v="user_vMd4rmcrSbjykdyL2J7rrYn84SWdcNc5FKligrmItPw"/>
    <x v="11"/>
    <x v="1"/>
    <m/>
    <m/>
    <x v="2"/>
    <x v="1"/>
    <m/>
    <s v="Winning talent beyond salary"/>
    <m/>
    <m/>
    <m/>
    <x v="37"/>
    <s v="2022-09-30 05:47:50.661000+00:00"/>
    <s v="GPA"/>
  </r>
  <r>
    <x v="20"/>
    <n v="400000"/>
    <s v="INR"/>
    <n v="0"/>
    <x v="4"/>
    <x v="0"/>
    <s v="stat_kcR4fZg7TU7jjk1jAVua3qGLRS4J5uFayEjK5j02wtv"/>
    <x v="2"/>
    <s v="OpportunityStatusType.Lost"/>
    <s v="cont_8gA5jx02STarEaMFpk3lG9acpYQFcaEmTarcWbPeEwu"/>
    <x v="26"/>
    <x v="27"/>
    <s v="lead_xKlqBZDR5NbUqjVMep8j4SvOW3wVRFl5FpNnHXI4WWw"/>
    <s v="Bpointer Technologies Pvt Ltd"/>
    <x v="13"/>
    <s v="user_vMd4rmcrSbjykdyL2J7rrYn84SWdcNc5FKligrmItPw"/>
    <s v="Shreenath Bhat"/>
    <x v="46"/>
    <s v="2022-09-30 05:47:36.054000+00:00"/>
    <m/>
    <x v="0"/>
    <m/>
    <m/>
    <m/>
    <n v="87"/>
    <m/>
    <m/>
    <m/>
    <m/>
    <m/>
    <m/>
    <m/>
    <s v="PAID_SOCIAL"/>
    <m/>
    <m/>
    <m/>
    <x v="1"/>
    <m/>
    <m/>
    <m/>
    <m/>
    <m/>
    <m/>
    <m/>
    <m/>
    <m/>
    <m/>
    <m/>
    <m/>
    <x v="4"/>
    <m/>
    <s v="user_vMd4rmcrSbjykdyL2J7rrYn84SWdcNc5FKligrmItPw"/>
    <x v="11"/>
    <x v="1"/>
    <m/>
    <m/>
    <x v="2"/>
    <x v="1"/>
    <m/>
    <s v="Winning talent beyond salary"/>
    <m/>
    <m/>
    <m/>
    <x v="37"/>
    <s v="2022-09-30 05:47:50.661000+00:00"/>
    <s v="GMC"/>
  </r>
  <r>
    <x v="20"/>
    <n v="200000"/>
    <s v="INR"/>
    <n v="0"/>
    <x v="4"/>
    <x v="0"/>
    <s v="stat_kcR4fZg7TU7jjk1jAVua3qGLRS4J5uFayEjK5j02wtv"/>
    <x v="2"/>
    <s v="OpportunityStatusType.Lost"/>
    <m/>
    <x v="1"/>
    <x v="28"/>
    <s v="lead_xKlqBZDR5NbUqjVMep8j4SvOW3wVRFl5FpNnHXI4WWw"/>
    <s v="Bpointer Technologies Pvt Ltd"/>
    <x v="13"/>
    <s v="user_vMd4rmcrSbjykdyL2J7rrYn84SWdcNc5FKligrmItPw"/>
    <s v="Shreenath Bhat"/>
    <x v="47"/>
    <s v="2022-09-30 05:47:50.593000+00:00"/>
    <m/>
    <x v="0"/>
    <m/>
    <m/>
    <m/>
    <n v="87"/>
    <m/>
    <m/>
    <m/>
    <m/>
    <m/>
    <m/>
    <m/>
    <s v="PAID_SOCIAL"/>
    <m/>
    <m/>
    <m/>
    <x v="1"/>
    <m/>
    <m/>
    <m/>
    <m/>
    <m/>
    <m/>
    <m/>
    <m/>
    <m/>
    <m/>
    <m/>
    <m/>
    <x v="4"/>
    <m/>
    <s v="user_vMd4rmcrSbjykdyL2J7rrYn84SWdcNc5FKligrmItPw"/>
    <x v="11"/>
    <x v="1"/>
    <m/>
    <m/>
    <x v="2"/>
    <x v="1"/>
    <m/>
    <s v="Winning talent beyond salary"/>
    <m/>
    <m/>
    <m/>
    <x v="37"/>
    <s v="2022-09-30 05:47:50.661000+00:00"/>
    <s v="GTL"/>
  </r>
  <r>
    <x v="19"/>
    <n v="518968"/>
    <s v="INR"/>
    <n v="100"/>
    <x v="4"/>
    <x v="0"/>
    <s v="stat_OZRiD1474QRJIpvnjHCZfiIvKcVD6mIKSSTzg8SwDVx"/>
    <x v="0"/>
    <s v="OpportunityStatusType.Won"/>
    <s v="cont_F0CZ4IwsFREPUww6OlUjgJbbTCPBZktZd7XE3WTeGfn"/>
    <x v="27"/>
    <x v="29"/>
    <s v="lead_B0oEGEnBnNxGYXNosYsqM96Pbi6EUS3JARNO7J3RmeC"/>
    <s v="Linkdigi Spaces Pvt Ltd"/>
    <x v="11"/>
    <s v="user_x9AtbGLhDmWYC9XAmYdfwBt9yiXbgMhBuZpIoFuN8Cd"/>
    <s v="Pranav Kenjale"/>
    <x v="48"/>
    <s v="2022-09-30 05:12:58.115000+00:00"/>
    <m/>
    <x v="2"/>
    <m/>
    <m/>
    <m/>
    <n v="61"/>
    <m/>
    <m/>
    <m/>
    <m/>
    <m/>
    <m/>
    <m/>
    <m/>
    <m/>
    <m/>
    <m/>
    <x v="2"/>
    <m/>
    <m/>
    <m/>
    <m/>
    <m/>
    <m/>
    <m/>
    <m/>
    <m/>
    <m/>
    <m/>
    <m/>
    <x v="3"/>
    <m/>
    <m/>
    <x v="16"/>
    <x v="1"/>
    <m/>
    <s v="September"/>
    <x v="7"/>
    <x v="3"/>
    <m/>
    <m/>
    <m/>
    <m/>
    <m/>
    <x v="38"/>
    <s v="2022-10-06 06:57:29.739000+00:00"/>
    <m/>
  </r>
  <r>
    <x v="7"/>
    <n v="1000000"/>
    <s v="INR"/>
    <n v="0"/>
    <x v="4"/>
    <x v="0"/>
    <s v="stat_1hn9nRJaLbI53NxPuSQgo90kRpbpKsFlwN4oEGNUTdO"/>
    <x v="1"/>
    <s v="OpportunityStatusType.Lost"/>
    <s v="cont_qr76aTh52e5YIz68fLpA0nVV9pAjMy0JLwXxt554jF9"/>
    <x v="28"/>
    <x v="0"/>
    <s v="lead_VvOt4QumUuCP7K9CTxj2pzawWyc88Q1qqBoB38ME2cY"/>
    <s v="Finolex Plasson"/>
    <x v="6"/>
    <s v="user_U27GK6WjhLhUhi1EDKXV57xMpn8n8DMIOjci1q3UReZ"/>
    <s v="Abhiroop Ganguly"/>
    <x v="49"/>
    <s v="2022-09-30 04:10:43.783000+00:00"/>
    <m/>
    <x v="0"/>
    <m/>
    <m/>
    <m/>
    <n v="489"/>
    <m/>
    <m/>
    <m/>
    <m/>
    <m/>
    <m/>
    <m/>
    <m/>
    <m/>
    <m/>
    <m/>
    <x v="8"/>
    <m/>
    <m/>
    <m/>
    <m/>
    <m/>
    <m/>
    <m/>
    <m/>
    <m/>
    <m/>
    <m/>
    <m/>
    <x v="3"/>
    <m/>
    <s v="user_A8KOTZADnUtEQOLt4nSLAmteNStuGh80js75RYjrXVt"/>
    <x v="6"/>
    <x v="6"/>
    <m/>
    <s v="October"/>
    <x v="2"/>
    <x v="3"/>
    <m/>
    <m/>
    <m/>
    <m/>
    <m/>
    <x v="39"/>
    <s v="2022-10-02 06:04:55.766000+00:00"/>
    <s v="GMC"/>
  </r>
  <r>
    <x v="1"/>
    <n v="800000"/>
    <s v="INR"/>
    <n v="0"/>
    <x v="3"/>
    <x v="0"/>
    <s v="stat_1hn9nRJaLbI53NxPuSQgo90kRpbpKsFlwN4oEGNUTdO"/>
    <x v="1"/>
    <s v="OpportunityStatusType.Lost"/>
    <m/>
    <x v="1"/>
    <x v="30"/>
    <s v="lead_OMJM8xYXwf0G27oE7UoJ92OBrgRbxeS6JOJal4kQc8y"/>
    <s v="White Rivers Media"/>
    <x v="2"/>
    <s v="user_kbtBHYtBjVDNyI72HTF6C1SCvC7yVBiA6OrBOy3t96U"/>
    <s v="Tejas Kulkarni"/>
    <x v="50"/>
    <s v="2022-09-30 02:29:49.386000+00:00"/>
    <m/>
    <x v="1"/>
    <m/>
    <m/>
    <m/>
    <n v="298"/>
    <m/>
    <m/>
    <m/>
    <m/>
    <m/>
    <m/>
    <m/>
    <m/>
    <m/>
    <m/>
    <m/>
    <x v="8"/>
    <m/>
    <m/>
    <m/>
    <m/>
    <m/>
    <m/>
    <m/>
    <m/>
    <m/>
    <m/>
    <m/>
    <m/>
    <x v="5"/>
    <m/>
    <s v="user_228eUmsdKIb9OItgmiDq1zD4aPZ1eqiapbaLAGeBf8g"/>
    <x v="13"/>
    <x v="1"/>
    <m/>
    <s v="October"/>
    <x v="2"/>
    <x v="1"/>
    <m/>
    <s v="Lead Magnet Lead"/>
    <m/>
    <m/>
    <m/>
    <x v="40"/>
    <s v="2022-09-30 02:29:49.439000+00:00"/>
    <m/>
  </r>
  <r>
    <x v="3"/>
    <n v="400000"/>
    <s v="INR"/>
    <n v="0"/>
    <x v="6"/>
    <x v="0"/>
    <s v="stat_1hn9nRJaLbI53NxPuSQgo90kRpbpKsFlwN4oEGNUTdO"/>
    <x v="1"/>
    <s v="OpportunityStatusType.Lost"/>
    <s v="cont_oGaeyls3i0Mr6qrBU5QCfAUGOhz0sxz8xZo82stT9Vv"/>
    <x v="5"/>
    <x v="31"/>
    <s v="lead_8yakoYjlkrktv3DqmhwHGu86SnfB7jkFPDLgzzpSZ8O"/>
    <s v="DEEPWATER DYNAMIC DRILLING AND SERVICES PVT. LTD. (Servants &amp; Drivers)"/>
    <x v="4"/>
    <s v="user_GL8PBiV4pvzsQLVHSdZLeMQAQcGjCvLkffg486DHfZJ"/>
    <s v="Anshum Naithani"/>
    <x v="51"/>
    <s v="2022-09-30 01:50:08.039000+00:00"/>
    <m/>
    <x v="1"/>
    <m/>
    <m/>
    <m/>
    <n v="120"/>
    <m/>
    <m/>
    <m/>
    <m/>
    <m/>
    <m/>
    <m/>
    <m/>
    <m/>
    <m/>
    <m/>
    <x v="4"/>
    <m/>
    <m/>
    <m/>
    <m/>
    <m/>
    <m/>
    <m/>
    <m/>
    <m/>
    <m/>
    <m/>
    <m/>
    <x v="3"/>
    <m/>
    <s v="user_5YHA1ZU4iP896lD1YJehdJcMx7ZEgWCpulT4T2c3pJ3"/>
    <x v="4"/>
    <x v="1"/>
    <m/>
    <s v="August; September"/>
    <x v="2"/>
    <x v="3"/>
    <m/>
    <m/>
    <m/>
    <m/>
    <m/>
    <x v="7"/>
    <s v="2022-10-12 04:53:19.486000+00:00"/>
    <m/>
  </r>
  <r>
    <x v="21"/>
    <n v="4000000"/>
    <s v="INR"/>
    <n v="0"/>
    <x v="4"/>
    <x v="0"/>
    <s v="stat_1hn9nRJaLbI53NxPuSQgo90kRpbpKsFlwN4oEGNUTdO"/>
    <x v="1"/>
    <s v="OpportunityStatusType.Lost"/>
    <s v="cont_HZV41I72ylSsippdnAaMjoLB1cY3AO6MEiIedKsGMKi"/>
    <x v="29"/>
    <x v="32"/>
    <s v="lead_r6TowEk6KWBjr1Men7AAdAUIelmQO2P8zuz1w4hE5yT"/>
    <s v="Scribe EMR Systems"/>
    <x v="13"/>
    <s v="user_P3f70h2AcefBkFTBZpvA9LgDbjTmUIXkqdKqHJ5evwA"/>
    <s v="Manojkumar Tinna"/>
    <x v="52"/>
    <s v="2022-09-30 01:20:18.351000+00:00"/>
    <m/>
    <x v="2"/>
    <m/>
    <s v="2022-04-14 05:39:23+00:00"/>
    <m/>
    <n v="1000"/>
    <m/>
    <m/>
    <m/>
    <m/>
    <m/>
    <m/>
    <m/>
    <s v="PAID_SOCIAL"/>
    <m/>
    <m/>
    <m/>
    <x v="13"/>
    <m/>
    <m/>
    <m/>
    <m/>
    <m/>
    <m/>
    <m/>
    <m/>
    <m/>
    <m/>
    <m/>
    <m/>
    <x v="3"/>
    <m/>
    <s v="user_vMd4rmcrSbjykdyL2J7rrYn84SWdcNc5FKligrmItPw"/>
    <x v="11"/>
    <x v="1"/>
    <m/>
    <s v="September"/>
    <x v="8"/>
    <x v="2"/>
    <m/>
    <s v="Employee Count 200"/>
    <m/>
    <m/>
    <m/>
    <x v="41"/>
    <s v="2022-10-20 06:22:23.273000+00:00"/>
    <s v="GMC"/>
  </r>
  <r>
    <x v="17"/>
    <n v="800000"/>
    <s v="INR"/>
    <n v="0"/>
    <x v="4"/>
    <x v="0"/>
    <s v="stat_1hn9nRJaLbI53NxPuSQgo90kRpbpKsFlwN4oEGNUTdO"/>
    <x v="1"/>
    <s v="OpportunityStatusType.Lost"/>
    <s v="cont_1Ao3d05M3e13MBU80DgMCbPV3Eyv6SFBjqbb0GXtztx"/>
    <x v="30"/>
    <x v="0"/>
    <s v="lead_NTPJCcmLfFSYjxMt8UN2PcM5n9Gn34HKMsZdttKbLgN"/>
    <s v="Talent 500 by ANSR"/>
    <x v="19"/>
    <s v="user_P3f70h2AcefBkFTBZpvA9LgDbjTmUIXkqdKqHJ5evwA"/>
    <s v="Manojkumar Tinna"/>
    <x v="53"/>
    <s v="2022-09-30 01:18:45.917000+00:00"/>
    <m/>
    <x v="2"/>
    <m/>
    <m/>
    <m/>
    <n v="400"/>
    <m/>
    <m/>
    <m/>
    <m/>
    <m/>
    <m/>
    <m/>
    <m/>
    <m/>
    <m/>
    <m/>
    <x v="4"/>
    <m/>
    <m/>
    <m/>
    <m/>
    <m/>
    <m/>
    <m/>
    <m/>
    <m/>
    <m/>
    <m/>
    <m/>
    <x v="3"/>
    <m/>
    <s v="user_FdWFezbLzkYQcGsBUsjZO25nr2poK2nRbqV47Rs5Kfm"/>
    <x v="17"/>
    <x v="1"/>
    <m/>
    <s v="September"/>
    <x v="4"/>
    <x v="1"/>
    <m/>
    <s v="Glengarry"/>
    <m/>
    <m/>
    <m/>
    <x v="42"/>
    <s v="2022-09-30 01:18:45.966000+00:00"/>
    <s v="GTL"/>
  </r>
  <r>
    <x v="17"/>
    <n v="10000000"/>
    <s v="INR"/>
    <n v="0"/>
    <x v="4"/>
    <x v="0"/>
    <s v="stat_1hn9nRJaLbI53NxPuSQgo90kRpbpKsFlwN4oEGNUTdO"/>
    <x v="1"/>
    <s v="OpportunityStatusType.Lost"/>
    <s v="cont_1Ao3d05M3e13MBU80DgMCbPV3Eyv6SFBjqbb0GXtztx"/>
    <x v="30"/>
    <x v="0"/>
    <s v="lead_NTPJCcmLfFSYjxMt8UN2PcM5n9Gn34HKMsZdttKbLgN"/>
    <s v="Talent 500 by ANSR"/>
    <x v="19"/>
    <s v="user_P3f70h2AcefBkFTBZpvA9LgDbjTmUIXkqdKqHJ5evwA"/>
    <s v="Manojkumar Tinna"/>
    <x v="54"/>
    <s v="2022-09-30 01:18:30.222000+00:00"/>
    <m/>
    <x v="2"/>
    <m/>
    <m/>
    <m/>
    <n v="400"/>
    <m/>
    <m/>
    <m/>
    <m/>
    <m/>
    <m/>
    <m/>
    <m/>
    <m/>
    <m/>
    <m/>
    <x v="4"/>
    <m/>
    <m/>
    <m/>
    <m/>
    <m/>
    <m/>
    <m/>
    <m/>
    <m/>
    <m/>
    <m/>
    <m/>
    <x v="3"/>
    <m/>
    <s v="user_FdWFezbLzkYQcGsBUsjZO25nr2poK2nRbqV47Rs5Kfm"/>
    <x v="17"/>
    <x v="1"/>
    <m/>
    <s v="September"/>
    <x v="4"/>
    <x v="1"/>
    <m/>
    <s v="Glengarry"/>
    <m/>
    <m/>
    <m/>
    <x v="42"/>
    <s v="2022-09-30 01:18:45.966000+00:00"/>
    <s v="GMC"/>
  </r>
  <r>
    <x v="17"/>
    <n v="150000"/>
    <s v="INR"/>
    <n v="0"/>
    <x v="4"/>
    <x v="0"/>
    <s v="stat_1hn9nRJaLbI53NxPuSQgo90kRpbpKsFlwN4oEGNUTdO"/>
    <x v="1"/>
    <s v="OpportunityStatusType.Lost"/>
    <s v="cont_1Ao3d05M3e13MBU80DgMCbPV3Eyv6SFBjqbb0GXtztx"/>
    <x v="30"/>
    <x v="0"/>
    <s v="lead_NTPJCcmLfFSYjxMt8UN2PcM5n9Gn34HKMsZdttKbLgN"/>
    <s v="Talent 500 by ANSR"/>
    <x v="19"/>
    <s v="user_P3f70h2AcefBkFTBZpvA9LgDbjTmUIXkqdKqHJ5evwA"/>
    <s v="Manojkumar Tinna"/>
    <x v="55"/>
    <s v="2022-09-30 01:18:39.329000+00:00"/>
    <m/>
    <x v="2"/>
    <m/>
    <m/>
    <m/>
    <n v="400"/>
    <m/>
    <m/>
    <m/>
    <m/>
    <m/>
    <m/>
    <m/>
    <m/>
    <m/>
    <m/>
    <m/>
    <x v="4"/>
    <m/>
    <m/>
    <m/>
    <m/>
    <m/>
    <m/>
    <m/>
    <m/>
    <m/>
    <m/>
    <m/>
    <m/>
    <x v="3"/>
    <m/>
    <s v="user_FdWFezbLzkYQcGsBUsjZO25nr2poK2nRbqV47Rs5Kfm"/>
    <x v="17"/>
    <x v="1"/>
    <m/>
    <s v="September"/>
    <x v="4"/>
    <x v="1"/>
    <m/>
    <s v="Glengarry"/>
    <m/>
    <m/>
    <m/>
    <x v="42"/>
    <s v="2022-09-30 01:18:45.966000+00:00"/>
    <s v="GPA"/>
  </r>
  <r>
    <x v="22"/>
    <n v="935000"/>
    <s v="INR"/>
    <n v="0"/>
    <x v="4"/>
    <x v="0"/>
    <s v="stat_1hn9nRJaLbI53NxPuSQgo90kRpbpKsFlwN4oEGNUTdO"/>
    <x v="1"/>
    <s v="OpportunityStatusType.Lost"/>
    <s v="cont_56bXfsWcpYGlekgAwocAWIWfrwbd4FtVFBOMjiday2G"/>
    <x v="31"/>
    <x v="33"/>
    <s v="lead_wZgIDTrLEkhYe0y5JrqouDmkHVV4WUhb0PfUhEn8qvN"/>
    <s v="Manipal Group"/>
    <x v="4"/>
    <s v="user_TZzywQwym26DjuswO479pxRhNKX152z8X1haCx2vcst"/>
    <s v="Vrushali Kummar"/>
    <x v="56"/>
    <s v="2022-09-29 15:50:53.481000+00:00"/>
    <m/>
    <x v="4"/>
    <m/>
    <m/>
    <m/>
    <n v="2500"/>
    <m/>
    <m/>
    <m/>
    <m/>
    <m/>
    <m/>
    <m/>
    <m/>
    <m/>
    <m/>
    <m/>
    <x v="14"/>
    <m/>
    <m/>
    <m/>
    <m/>
    <m/>
    <m/>
    <m/>
    <m/>
    <m/>
    <m/>
    <m/>
    <m/>
    <x v="8"/>
    <m/>
    <s v="user_5YHA1ZU4iP896lD1YJehdJcMx7ZEgWCpulT4T2c3pJ3"/>
    <x v="4"/>
    <x v="1"/>
    <m/>
    <s v="September"/>
    <x v="2"/>
    <x v="4"/>
    <m/>
    <m/>
    <m/>
    <m/>
    <m/>
    <x v="43"/>
    <s v="2022-10-20 10:24:55.381000+00:00"/>
    <m/>
  </r>
  <r>
    <x v="22"/>
    <n v="9700000"/>
    <s v="INR"/>
    <n v="0"/>
    <x v="4"/>
    <x v="0"/>
    <s v="stat_1hn9nRJaLbI53NxPuSQgo90kRpbpKsFlwN4oEGNUTdO"/>
    <x v="1"/>
    <s v="OpportunityStatusType.Lost"/>
    <s v="cont_56bXfsWcpYGlekgAwocAWIWfrwbd4FtVFBOMjiday2G"/>
    <x v="31"/>
    <x v="34"/>
    <s v="lead_wZgIDTrLEkhYe0y5JrqouDmkHVV4WUhb0PfUhEn8qvN"/>
    <s v="Manipal Group"/>
    <x v="4"/>
    <s v="user_TZzywQwym26DjuswO479pxRhNKX152z8X1haCx2vcst"/>
    <s v="Vrushali Kummar"/>
    <x v="57"/>
    <s v="2022-09-29 15:50:04.193000+00:00"/>
    <m/>
    <x v="4"/>
    <m/>
    <m/>
    <m/>
    <n v="2500"/>
    <m/>
    <m/>
    <m/>
    <m/>
    <m/>
    <m/>
    <m/>
    <m/>
    <m/>
    <m/>
    <m/>
    <x v="14"/>
    <m/>
    <m/>
    <m/>
    <m/>
    <m/>
    <m/>
    <m/>
    <m/>
    <m/>
    <m/>
    <m/>
    <m/>
    <x v="8"/>
    <m/>
    <s v="user_5YHA1ZU4iP896lD1YJehdJcMx7ZEgWCpulT4T2c3pJ3"/>
    <x v="4"/>
    <x v="1"/>
    <m/>
    <s v="September"/>
    <x v="2"/>
    <x v="4"/>
    <m/>
    <m/>
    <m/>
    <m/>
    <m/>
    <x v="43"/>
    <s v="2022-10-20 10:24:55.381000+00:00"/>
    <m/>
  </r>
  <r>
    <x v="22"/>
    <n v="6700000"/>
    <s v="INR"/>
    <n v="0"/>
    <x v="4"/>
    <x v="0"/>
    <s v="stat_1hn9nRJaLbI53NxPuSQgo90kRpbpKsFlwN4oEGNUTdO"/>
    <x v="1"/>
    <s v="OpportunityStatusType.Lost"/>
    <s v="cont_56bXfsWcpYGlekgAwocAWIWfrwbd4FtVFBOMjiday2G"/>
    <x v="31"/>
    <x v="35"/>
    <s v="lead_wZgIDTrLEkhYe0y5JrqouDmkHVV4WUhb0PfUhEn8qvN"/>
    <s v="Manipal Group"/>
    <x v="4"/>
    <s v="user_TZzywQwym26DjuswO479pxRhNKX152z8X1haCx2vcst"/>
    <s v="Vrushali Kummar"/>
    <x v="58"/>
    <s v="2022-09-29 15:50:23.539000+00:00"/>
    <m/>
    <x v="4"/>
    <m/>
    <m/>
    <m/>
    <n v="2500"/>
    <m/>
    <m/>
    <m/>
    <m/>
    <m/>
    <m/>
    <m/>
    <m/>
    <m/>
    <m/>
    <m/>
    <x v="14"/>
    <m/>
    <m/>
    <m/>
    <m/>
    <m/>
    <m/>
    <m/>
    <m/>
    <m/>
    <m/>
    <m/>
    <m/>
    <x v="8"/>
    <m/>
    <s v="user_5YHA1ZU4iP896lD1YJehdJcMx7ZEgWCpulT4T2c3pJ3"/>
    <x v="4"/>
    <x v="1"/>
    <m/>
    <s v="September"/>
    <x v="2"/>
    <x v="4"/>
    <m/>
    <m/>
    <m/>
    <m/>
    <m/>
    <x v="43"/>
    <s v="2022-10-20 10:24:55.381000+00:00"/>
    <m/>
  </r>
  <r>
    <x v="11"/>
    <n v="90624"/>
    <s v="INR"/>
    <n v="100"/>
    <x v="3"/>
    <x v="0"/>
    <s v="stat_OZRiD1474QRJIpvnjHCZfiIvKcVD6mIKSSTzg8SwDVx"/>
    <x v="0"/>
    <s v="OpportunityStatusType.Won"/>
    <s v="cont_iMsdLCyRVtuKwS3ism1BnOUlOmMIvs6W5oVlAJucqr5"/>
    <x v="18"/>
    <x v="36"/>
    <s v="lead_EbCjQavkcixn3q56EYr3tweNPzpUcp750JVNJ3chetf"/>
    <s v="Hummingbird Web Solutions Private Limited"/>
    <x v="3"/>
    <s v="user_LKRhV6rhcBe0uL8u70UUGeDjbMupuho4TaiAOCbT7HT"/>
    <s v="Kashif Ahmad"/>
    <x v="59"/>
    <s v="2022-09-29 12:33:26.694000+00:00"/>
    <m/>
    <x v="0"/>
    <m/>
    <m/>
    <m/>
    <n v="64"/>
    <m/>
    <m/>
    <m/>
    <m/>
    <m/>
    <m/>
    <m/>
    <m/>
    <m/>
    <m/>
    <m/>
    <x v="1"/>
    <s v="Aditya Birla, ICICI PRUDENTIAL"/>
    <m/>
    <m/>
    <m/>
    <m/>
    <m/>
    <m/>
    <m/>
    <m/>
    <m/>
    <m/>
    <m/>
    <x v="4"/>
    <m/>
    <s v="user_encRk5bIEFN6ZA11h4WH2AdZTiZpogLSlMIaj0E30SZ"/>
    <x v="3"/>
    <x v="5"/>
    <m/>
    <s v="September"/>
    <x v="2"/>
    <x v="3"/>
    <m/>
    <m/>
    <m/>
    <m/>
    <m/>
    <x v="27"/>
    <s v="2022-10-12 10:12:11.780000+00:00"/>
    <s v="GTL"/>
  </r>
  <r>
    <x v="23"/>
    <n v="150000"/>
    <s v="INR"/>
    <n v="0"/>
    <x v="4"/>
    <x v="0"/>
    <s v="stat_kcR4fZg7TU7jjk1jAVua3qGLRS4J5uFayEjK5j02wtv"/>
    <x v="2"/>
    <s v="OpportunityStatusType.Lost"/>
    <s v="cont_nVW3yohrA5zGuZbUyGnbzOluALEf8yDDvKnnPCpKZwQ"/>
    <x v="32"/>
    <x v="0"/>
    <s v="lead_eNnbNB7BYJa2Li83ugikC257G8jVG4DN2cHn2iD7M0z"/>
    <s v="Safe Harvest"/>
    <x v="20"/>
    <s v="user_5IQTpX6DsnoeoDfxqzqojpVoQLXPh68nhDjLS5ETjYj"/>
    <s v="Satyajit Chati"/>
    <x v="60"/>
    <s v="2022-09-29 07:11:02.718000+00:00"/>
    <m/>
    <x v="2"/>
    <m/>
    <m/>
    <m/>
    <n v="38"/>
    <m/>
    <m/>
    <m/>
    <m/>
    <m/>
    <m/>
    <m/>
    <s v="PAID_SOCIAL"/>
    <m/>
    <m/>
    <m/>
    <x v="2"/>
    <m/>
    <m/>
    <m/>
    <m/>
    <m/>
    <m/>
    <m/>
    <m/>
    <m/>
    <m/>
    <m/>
    <m/>
    <x v="3"/>
    <m/>
    <s v="user_lwF8ctKa5IyxqATpO2EOw2h0AEPiCMHOgewiH38Ei77"/>
    <x v="0"/>
    <x v="1"/>
    <m/>
    <s v="September"/>
    <x v="4"/>
    <x v="3"/>
    <m/>
    <s v="Employee Engagement Handbook"/>
    <m/>
    <m/>
    <m/>
    <x v="44"/>
    <s v="2022-09-29 07:23:43.592000+00:00"/>
    <s v="GMC"/>
  </r>
  <r>
    <x v="11"/>
    <n v="148000"/>
    <s v="INR"/>
    <n v="0"/>
    <x v="4"/>
    <x v="0"/>
    <s v="stat_1hn9nRJaLbI53NxPuSQgo90kRpbpKsFlwN4oEGNUTdO"/>
    <x v="1"/>
    <s v="OpportunityStatusType.Lost"/>
    <s v="cont_s6SuXbTRV35MMSTkILcSL7Y09g86L3awVYaCVzpIyBe"/>
    <x v="33"/>
    <x v="37"/>
    <s v="lead_MWpo0TixJ3gpVopW0b1oB28JKAFug7crTIorib1vqJp"/>
    <s v="Comprehensive Support Services"/>
    <x v="6"/>
    <s v="user_LKRhV6rhcBe0uL8u70UUGeDjbMupuho4TaiAOCbT7HT"/>
    <s v="Kashif Ahmad"/>
    <x v="61"/>
    <s v="2022-09-29 05:49:07.521000+00:00"/>
    <m/>
    <x v="0"/>
    <m/>
    <m/>
    <m/>
    <n v="103"/>
    <s v="Yes"/>
    <m/>
    <m/>
    <m/>
    <m/>
    <m/>
    <m/>
    <m/>
    <m/>
    <m/>
    <m/>
    <x v="15"/>
    <m/>
    <m/>
    <m/>
    <m/>
    <m/>
    <m/>
    <m/>
    <m/>
    <m/>
    <m/>
    <m/>
    <m/>
    <x v="12"/>
    <m/>
    <s v="user_A8KOTZADnUtEQOLt4nSLAmteNStuGh80js75RYjrXVt"/>
    <x v="6"/>
    <x v="2"/>
    <m/>
    <s v="July; September"/>
    <x v="2"/>
    <x v="4"/>
    <m/>
    <s v="Elevation Investor"/>
    <m/>
    <m/>
    <m/>
    <x v="45"/>
    <s v="2022-10-02 05:59:44.930000+00:00"/>
    <s v="GMC"/>
  </r>
  <r>
    <x v="3"/>
    <n v="900000"/>
    <s v="INR"/>
    <n v="0"/>
    <x v="8"/>
    <x v="0"/>
    <s v="stat_1hn9nRJaLbI53NxPuSQgo90kRpbpKsFlwN4oEGNUTdO"/>
    <x v="1"/>
    <s v="OpportunityStatusType.Lost"/>
    <s v="cont_yKow3TvcJuJB5GApFhh4qKhsA68dO1lAGiNhUtXJvht"/>
    <x v="34"/>
    <x v="38"/>
    <s v="lead_HjCUla7CxCV7WnSDIYm1cx2CC3ZEgUOaNEHaaQQFPpR"/>
    <s v="Peoplegrove Tech Private Limited"/>
    <x v="13"/>
    <s v="user_GL8PBiV4pvzsQLVHSdZLeMQAQcGjCvLkffg486DHfZJ"/>
    <s v="Anshum Naithani"/>
    <x v="62"/>
    <s v="2022-09-29 09:22:23.645000+00:00"/>
    <m/>
    <x v="1"/>
    <m/>
    <m/>
    <m/>
    <n v="52"/>
    <m/>
    <m/>
    <m/>
    <m/>
    <m/>
    <m/>
    <m/>
    <m/>
    <m/>
    <m/>
    <m/>
    <x v="1"/>
    <m/>
    <m/>
    <m/>
    <m/>
    <m/>
    <m/>
    <m/>
    <m/>
    <m/>
    <m/>
    <m/>
    <m/>
    <x v="6"/>
    <m/>
    <s v="user_vMd4rmcrSbjykdyL2J7rrYn84SWdcNc5FKligrmItPw"/>
    <x v="11"/>
    <x v="9"/>
    <m/>
    <s v="September"/>
    <x v="2"/>
    <x v="1"/>
    <m/>
    <m/>
    <m/>
    <m/>
    <m/>
    <x v="46"/>
    <s v="2022-10-17 07:38:05.687000+00:00"/>
    <s v="GMC"/>
  </r>
  <r>
    <x v="21"/>
    <n v="30400735"/>
    <s v="INR"/>
    <n v="100"/>
    <x v="3"/>
    <x v="0"/>
    <s v="stat_OZRiD1474QRJIpvnjHCZfiIvKcVD6mIKSSTzg8SwDVx"/>
    <x v="0"/>
    <s v="OpportunityStatusType.Won"/>
    <m/>
    <x v="1"/>
    <x v="39"/>
    <s v="lead_mXfSMxGCNZeaMMOPjLSjBy4AlbSJWdUHNvVlhgkCqqy"/>
    <s v="Locon Solutions"/>
    <x v="21"/>
    <s v="user_Iwn6da5WKkZqwUySK0oUuCb72pFP5WEm4zAb92ijqFe"/>
    <s v="Sonal Paithankar"/>
    <x v="63"/>
    <s v="2022-09-29 05:25:04.682000+00:00"/>
    <m/>
    <x v="5"/>
    <m/>
    <m/>
    <m/>
    <n v="1000"/>
    <m/>
    <m/>
    <m/>
    <m/>
    <m/>
    <m/>
    <m/>
    <m/>
    <m/>
    <m/>
    <m/>
    <x v="2"/>
    <m/>
    <m/>
    <m/>
    <m/>
    <m/>
    <m/>
    <m/>
    <m/>
    <m/>
    <m/>
    <m/>
    <m/>
    <x v="3"/>
    <m/>
    <s v="user_g5Yw4Z4XnIbmcGhJO80vdtFdd5ElcDlgYO3q8l82ODn"/>
    <x v="18"/>
    <x v="1"/>
    <m/>
    <s v="September"/>
    <x v="2"/>
    <x v="3"/>
    <m/>
    <m/>
    <m/>
    <m/>
    <m/>
    <x v="47"/>
    <s v="2022-10-18 15:58:37.071000+00:00"/>
    <m/>
  </r>
  <r>
    <x v="21"/>
    <n v="12637428"/>
    <s v="INR"/>
    <n v="100"/>
    <x v="3"/>
    <x v="0"/>
    <s v="stat_OZRiD1474QRJIpvnjHCZfiIvKcVD6mIKSSTzg8SwDVx"/>
    <x v="0"/>
    <s v="OpportunityStatusType.Won"/>
    <m/>
    <x v="1"/>
    <x v="39"/>
    <s v="lead_uxzcpfeKI79kusD2zsZBiAuFLDrqsJx1YTgdLMOBP9a"/>
    <s v="PropTiger.com"/>
    <x v="21"/>
    <s v="user_Iwn6da5WKkZqwUySK0oUuCb72pFP5WEm4zAb92ijqFe"/>
    <s v="Sonal Paithankar"/>
    <x v="64"/>
    <s v="2022-09-29 05:22:58.237000+00:00"/>
    <m/>
    <x v="3"/>
    <m/>
    <m/>
    <m/>
    <n v="1073"/>
    <m/>
    <m/>
    <m/>
    <m/>
    <m/>
    <m/>
    <m/>
    <s v="PAID_SOCIAL"/>
    <m/>
    <m/>
    <m/>
    <x v="16"/>
    <m/>
    <m/>
    <m/>
    <m/>
    <m/>
    <m/>
    <m/>
    <m/>
    <m/>
    <m/>
    <m/>
    <m/>
    <x v="5"/>
    <m/>
    <s v="user_g5Yw4Z4XnIbmcGhJO80vdtFdd5ElcDlgYO3q8l82ODn"/>
    <x v="18"/>
    <x v="1"/>
    <m/>
    <s v="September"/>
    <x v="2"/>
    <x v="5"/>
    <m/>
    <s v="AM is Abhishek Wahane,Lead Magnet Lead"/>
    <m/>
    <m/>
    <m/>
    <x v="48"/>
    <s v="2022-10-18 15:58:36.868000+00:00"/>
    <m/>
  </r>
  <r>
    <x v="2"/>
    <n v="300000"/>
    <s v="INR"/>
    <n v="0"/>
    <x v="4"/>
    <x v="0"/>
    <s v="stat_kcR4fZg7TU7jjk1jAVua3qGLRS4J5uFayEjK5j02wtv"/>
    <x v="2"/>
    <s v="OpportunityStatusType.Lost"/>
    <m/>
    <x v="1"/>
    <x v="0"/>
    <s v="lead_FQmFFHLUKHwa86to5tDp3yxGNp3skzVqGSz90WiPMiH"/>
    <s v="Telmax"/>
    <x v="19"/>
    <s v="user_FdWFezbLzkYQcGsBUsjZO25nr2poK2nRbqV47Rs5Kfm"/>
    <s v="Prateek Wadhwa"/>
    <x v="65"/>
    <s v="2022-09-29 05:09:12.042000+00:00"/>
    <m/>
    <x v="0"/>
    <m/>
    <m/>
    <m/>
    <m/>
    <m/>
    <m/>
    <m/>
    <m/>
    <m/>
    <m/>
    <m/>
    <s v="ORGANIC_SEARCH"/>
    <m/>
    <m/>
    <m/>
    <x v="2"/>
    <m/>
    <m/>
    <m/>
    <m/>
    <m/>
    <m/>
    <m/>
    <m/>
    <m/>
    <m/>
    <m/>
    <m/>
    <x v="3"/>
    <m/>
    <s v="user_FdWFezbLzkYQcGsBUsjZO25nr2poK2nRbqV47Rs5Kfm"/>
    <x v="17"/>
    <x v="1"/>
    <m/>
    <m/>
    <x v="4"/>
    <x v="3"/>
    <m/>
    <s v="Employee Engagement Handbook"/>
    <m/>
    <m/>
    <m/>
    <x v="49"/>
    <s v="2022-09-29 05:09:24.013000+00:00"/>
    <s v="GMC"/>
  </r>
  <r>
    <x v="2"/>
    <n v="200000"/>
    <s v="INR"/>
    <n v="0"/>
    <x v="4"/>
    <x v="0"/>
    <s v="stat_kcR4fZg7TU7jjk1jAVua3qGLRS4J5uFayEjK5j02wtv"/>
    <x v="2"/>
    <s v="OpportunityStatusType.Lost"/>
    <s v="cont_UgvYDhhjiFgxOr9OuWZOonBMf3FojDX051KbWi1ayCP"/>
    <x v="35"/>
    <x v="0"/>
    <s v="lead_ag1QI1frykkhd7HRaZDBLsyUidavOuGjdOA0qXk9D3J"/>
    <s v="City Info Services"/>
    <x v="19"/>
    <s v="user_FdWFezbLzkYQcGsBUsjZO25nr2poK2nRbqV47Rs5Kfm"/>
    <s v="Prateek Wadhwa"/>
    <x v="66"/>
    <s v="2022-09-29 05:07:18.020000+00:00"/>
    <m/>
    <x v="2"/>
    <m/>
    <m/>
    <m/>
    <n v="105"/>
    <m/>
    <m/>
    <m/>
    <m/>
    <m/>
    <m/>
    <m/>
    <m/>
    <m/>
    <m/>
    <m/>
    <x v="8"/>
    <m/>
    <m/>
    <m/>
    <m/>
    <m/>
    <m/>
    <m/>
    <m/>
    <m/>
    <m/>
    <m/>
    <m/>
    <x v="3"/>
    <m/>
    <s v="user_FdWFezbLzkYQcGsBUsjZO25nr2poK2nRbqV47Rs5Kfm"/>
    <x v="17"/>
    <x v="1"/>
    <m/>
    <s v="September"/>
    <x v="2"/>
    <x v="1"/>
    <m/>
    <m/>
    <m/>
    <m/>
    <m/>
    <x v="50"/>
    <s v="2022-09-29 05:07:18.264000+00:00"/>
    <s v="GTL"/>
  </r>
  <r>
    <x v="2"/>
    <n v="400000"/>
    <s v="INR"/>
    <n v="0"/>
    <x v="4"/>
    <x v="0"/>
    <s v="stat_kcR4fZg7TU7jjk1jAVua3qGLRS4J5uFayEjK5j02wtv"/>
    <x v="2"/>
    <s v="OpportunityStatusType.Lost"/>
    <s v="cont_UgvYDhhjiFgxOr9OuWZOonBMf3FojDX051KbWi1ayCP"/>
    <x v="35"/>
    <x v="0"/>
    <s v="lead_ag1QI1frykkhd7HRaZDBLsyUidavOuGjdOA0qXk9D3J"/>
    <s v="City Info Services"/>
    <x v="19"/>
    <s v="user_FdWFezbLzkYQcGsBUsjZO25nr2poK2nRbqV47Rs5Kfm"/>
    <s v="Prateek Wadhwa"/>
    <x v="67"/>
    <s v="2022-09-29 05:07:03.953000+00:00"/>
    <m/>
    <x v="2"/>
    <m/>
    <m/>
    <m/>
    <n v="105"/>
    <m/>
    <m/>
    <m/>
    <m/>
    <m/>
    <m/>
    <m/>
    <m/>
    <m/>
    <m/>
    <m/>
    <x v="8"/>
    <m/>
    <m/>
    <m/>
    <m/>
    <m/>
    <m/>
    <m/>
    <m/>
    <m/>
    <m/>
    <m/>
    <m/>
    <x v="3"/>
    <m/>
    <s v="user_FdWFezbLzkYQcGsBUsjZO25nr2poK2nRbqV47Rs5Kfm"/>
    <x v="17"/>
    <x v="1"/>
    <m/>
    <s v="September"/>
    <x v="2"/>
    <x v="1"/>
    <m/>
    <m/>
    <m/>
    <m/>
    <m/>
    <x v="50"/>
    <s v="2022-09-29 05:07:18.264000+00:00"/>
    <s v="GMC"/>
  </r>
  <r>
    <x v="2"/>
    <n v="40000"/>
    <s v="INR"/>
    <n v="0"/>
    <x v="4"/>
    <x v="0"/>
    <s v="stat_kcR4fZg7TU7jjk1jAVua3qGLRS4J5uFayEjK5j02wtv"/>
    <x v="2"/>
    <s v="OpportunityStatusType.Lost"/>
    <s v="cont_UgvYDhhjiFgxOr9OuWZOonBMf3FojDX051KbWi1ayCP"/>
    <x v="35"/>
    <x v="0"/>
    <s v="lead_ag1QI1frykkhd7HRaZDBLsyUidavOuGjdOA0qXk9D3J"/>
    <s v="City Info Services"/>
    <x v="19"/>
    <s v="user_FdWFezbLzkYQcGsBUsjZO25nr2poK2nRbqV47Rs5Kfm"/>
    <s v="Prateek Wadhwa"/>
    <x v="68"/>
    <s v="2022-09-29 05:07:11.824000+00:00"/>
    <m/>
    <x v="2"/>
    <m/>
    <m/>
    <m/>
    <n v="105"/>
    <m/>
    <m/>
    <m/>
    <m/>
    <m/>
    <m/>
    <m/>
    <m/>
    <m/>
    <m/>
    <m/>
    <x v="8"/>
    <m/>
    <m/>
    <m/>
    <m/>
    <m/>
    <m/>
    <m/>
    <m/>
    <m/>
    <m/>
    <m/>
    <m/>
    <x v="3"/>
    <m/>
    <s v="user_FdWFezbLzkYQcGsBUsjZO25nr2poK2nRbqV47Rs5Kfm"/>
    <x v="17"/>
    <x v="1"/>
    <m/>
    <s v="September"/>
    <x v="2"/>
    <x v="1"/>
    <m/>
    <m/>
    <m/>
    <m/>
    <m/>
    <x v="50"/>
    <s v="2022-09-29 05:07:18.264000+00:00"/>
    <s v="GPA"/>
  </r>
  <r>
    <x v="15"/>
    <n v="40000"/>
    <s v="INR"/>
    <n v="0"/>
    <x v="4"/>
    <x v="0"/>
    <s v="stat_1hn9nRJaLbI53NxPuSQgo90kRpbpKsFlwN4oEGNUTdO"/>
    <x v="1"/>
    <s v="OpportunityStatusType.Lost"/>
    <s v="cont_VAABzp8iKZmnGxF1ovoA9Kc4hG2JIWX1P2YtxNjdeNi"/>
    <x v="36"/>
    <x v="40"/>
    <s v="lead_AAGNdTHyvUavntS9FjMI5iruLvuYZs1ejj6R1L9a8H5"/>
    <s v="Seventy Seven Entertainment Private Limited"/>
    <x v="13"/>
    <s v="user_N52PP2uP2VZc2gm0nhh6CNFSif4n85g1cdxoNFd9ct0"/>
    <s v="Naveen Kumar"/>
    <x v="69"/>
    <s v="2022-09-29 04:04:12.714000+00:00"/>
    <m/>
    <x v="1"/>
    <m/>
    <m/>
    <m/>
    <n v="150"/>
    <m/>
    <m/>
    <m/>
    <m/>
    <m/>
    <m/>
    <m/>
    <m/>
    <m/>
    <m/>
    <m/>
    <x v="5"/>
    <m/>
    <m/>
    <m/>
    <m/>
    <m/>
    <m/>
    <m/>
    <m/>
    <m/>
    <m/>
    <m/>
    <m/>
    <x v="6"/>
    <m/>
    <s v="user_vMd4rmcrSbjykdyL2J7rrYn84SWdcNc5FKligrmItPw"/>
    <x v="11"/>
    <x v="1"/>
    <m/>
    <s v="September"/>
    <x v="2"/>
    <x v="3"/>
    <m/>
    <s v="Downloaded the guide: Designing employee healthcare plan"/>
    <m/>
    <m/>
    <m/>
    <x v="51"/>
    <s v="2022-09-29 04:04:12.769000+00:00"/>
    <s v="GTL"/>
  </r>
  <r>
    <x v="15"/>
    <n v="100000"/>
    <s v="INR"/>
    <n v="0"/>
    <x v="10"/>
    <x v="0"/>
    <s v="stat_1hn9nRJaLbI53NxPuSQgo90kRpbpKsFlwN4oEGNUTdO"/>
    <x v="1"/>
    <s v="OpportunityStatusType.Lost"/>
    <s v="cont_CNiBWVoFwEgBCKNtoE9gZzYu2zXxJytUvZuuKAxtIyH"/>
    <x v="37"/>
    <x v="41"/>
    <s v="lead_stQIwqTlufxHJ8Uif6OlpfbuFGVXyZqzId31hOIMTrC"/>
    <s v="Esmech Equipment Pvt. Ltd."/>
    <x v="13"/>
    <s v="user_N52PP2uP2VZc2gm0nhh6CNFSif4n85g1cdxoNFd9ct0"/>
    <s v="Naveen Kumar"/>
    <x v="70"/>
    <s v="2022-09-29 04:04:57.379000+00:00"/>
    <m/>
    <x v="1"/>
    <m/>
    <m/>
    <m/>
    <n v="250"/>
    <m/>
    <m/>
    <m/>
    <m/>
    <m/>
    <m/>
    <m/>
    <m/>
    <m/>
    <m/>
    <m/>
    <x v="5"/>
    <m/>
    <m/>
    <m/>
    <m/>
    <m/>
    <m/>
    <m/>
    <m/>
    <m/>
    <m/>
    <m/>
    <m/>
    <x v="4"/>
    <m/>
    <s v="user_vMd4rmcrSbjykdyL2J7rrYn84SWdcNc5FKligrmItPw"/>
    <x v="11"/>
    <x v="1"/>
    <m/>
    <m/>
    <x v="2"/>
    <x v="3"/>
    <m/>
    <m/>
    <m/>
    <m/>
    <m/>
    <x v="52"/>
    <s v="2022-09-29 04:04:57.443000+00:00"/>
    <s v="GMC"/>
  </r>
  <r>
    <x v="2"/>
    <n v="500000"/>
    <s v="INR"/>
    <n v="0"/>
    <x v="4"/>
    <x v="0"/>
    <s v="stat_kcR4fZg7TU7jjk1jAVua3qGLRS4J5uFayEjK5j02wtv"/>
    <x v="2"/>
    <s v="OpportunityStatusType.Lost"/>
    <s v="cont_OJOVBkFMWECmm4vJP3YRjQcjTITRNHDTvSaVVOmjfXF"/>
    <x v="38"/>
    <x v="42"/>
    <s v="lead_0ahrtDRdJLxRL4PCeMgMoRBcE1c6l7N5SpyRasSsEu8"/>
    <s v="Citius Communications Pvt. Ltd."/>
    <x v="19"/>
    <s v="user_FdWFezbLzkYQcGsBUsjZO25nr2poK2nRbqV47Rs5Kfm"/>
    <s v="Prateek Wadhwa"/>
    <x v="71"/>
    <s v="2022-09-29 05:04:10.786000+00:00"/>
    <m/>
    <x v="1"/>
    <m/>
    <s v="2020-10-03 06:39:44+00:00"/>
    <m/>
    <n v="22"/>
    <m/>
    <m/>
    <m/>
    <m/>
    <m/>
    <m/>
    <m/>
    <m/>
    <m/>
    <m/>
    <m/>
    <x v="10"/>
    <m/>
    <m/>
    <m/>
    <m/>
    <m/>
    <m/>
    <m/>
    <m/>
    <m/>
    <m/>
    <m/>
    <m/>
    <x v="5"/>
    <m/>
    <s v="user_FdWFezbLzkYQcGsBUsjZO25nr2poK2nRbqV47Rs5Kfm"/>
    <x v="17"/>
    <x v="1"/>
    <m/>
    <m/>
    <x v="2"/>
    <x v="3"/>
    <m/>
    <m/>
    <m/>
    <m/>
    <m/>
    <x v="53"/>
    <s v="2022-09-29 05:04:10.841000+00:00"/>
    <s v="GMC"/>
  </r>
  <r>
    <x v="15"/>
    <n v="700000"/>
    <s v="INR"/>
    <n v="0"/>
    <x v="13"/>
    <x v="0"/>
    <s v="stat_1hn9nRJaLbI53NxPuSQgo90kRpbpKsFlwN4oEGNUTdO"/>
    <x v="1"/>
    <s v="OpportunityStatusType.Lost"/>
    <s v="cont_VAABzp8iKZmnGxF1ovoA9Kc4hG2JIWX1P2YtxNjdeNi"/>
    <x v="36"/>
    <x v="43"/>
    <s v="lead_AAGNdTHyvUavntS9FjMI5iruLvuYZs1ejj6R1L9a8H5"/>
    <s v="Seventy Seven Entertainment Private Limited"/>
    <x v="13"/>
    <s v="user_N52PP2uP2VZc2gm0nhh6CNFSif4n85g1cdxoNFd9ct0"/>
    <s v="Naveen Kumar"/>
    <x v="72"/>
    <s v="2022-09-29 04:03:57.260000+00:00"/>
    <m/>
    <x v="1"/>
    <m/>
    <m/>
    <m/>
    <n v="150"/>
    <m/>
    <m/>
    <m/>
    <m/>
    <m/>
    <m/>
    <m/>
    <m/>
    <m/>
    <m/>
    <m/>
    <x v="5"/>
    <m/>
    <m/>
    <m/>
    <m/>
    <m/>
    <m/>
    <m/>
    <m/>
    <m/>
    <m/>
    <m/>
    <m/>
    <x v="6"/>
    <m/>
    <s v="user_vMd4rmcrSbjykdyL2J7rrYn84SWdcNc5FKligrmItPw"/>
    <x v="11"/>
    <x v="1"/>
    <m/>
    <s v="September"/>
    <x v="2"/>
    <x v="3"/>
    <m/>
    <s v="Downloaded the guide: Designing employee healthcare plan"/>
    <m/>
    <m/>
    <m/>
    <x v="51"/>
    <s v="2022-09-29 04:04:12.769000+00:00"/>
    <s v="GMC"/>
  </r>
  <r>
    <x v="13"/>
    <n v="550000"/>
    <s v="INR"/>
    <n v="0"/>
    <x v="8"/>
    <x v="0"/>
    <s v="stat_1hn9nRJaLbI53NxPuSQgo90kRpbpKsFlwN4oEGNUTdO"/>
    <x v="1"/>
    <s v="OpportunityStatusType.Lost"/>
    <s v="cont_Ru0qkKMl3zdKksrUlAcffbPXDb1jCyG4m0LYMsZH2yX"/>
    <x v="39"/>
    <x v="11"/>
    <s v="lead_TjoQ6gPRwkhIpZHoLxtW0MMzPBpTnoTUaXsXVfpuzgS"/>
    <s v="ConnectM"/>
    <x v="22"/>
    <s v="user_a8nqX3z7ISW88f172GrmiROpYjjP29QrWrDfKdMgnvc"/>
    <s v="Akash Singh"/>
    <x v="73"/>
    <s v="2022-09-28 13:16:08.414000+00:00"/>
    <m/>
    <x v="2"/>
    <m/>
    <m/>
    <m/>
    <n v="100"/>
    <m/>
    <m/>
    <m/>
    <m/>
    <m/>
    <m/>
    <m/>
    <m/>
    <m/>
    <m/>
    <m/>
    <x v="2"/>
    <m/>
    <m/>
    <m/>
    <m/>
    <m/>
    <m/>
    <m/>
    <m/>
    <m/>
    <m/>
    <m/>
    <m/>
    <x v="3"/>
    <m/>
    <s v="user_BtmkQ6xvtDyCMLstiH7YmmQURsFQdjarGcnSBd9UgEk"/>
    <x v="19"/>
    <x v="1"/>
    <m/>
    <s v="September"/>
    <x v="2"/>
    <x v="3"/>
    <m/>
    <m/>
    <m/>
    <m/>
    <m/>
    <x v="54"/>
    <s v="2022-09-30 10:33:58.694000+00:00"/>
    <m/>
  </r>
  <r>
    <x v="11"/>
    <n v="711265"/>
    <s v="INR"/>
    <n v="0"/>
    <x v="4"/>
    <x v="0"/>
    <s v="stat_1hn9nRJaLbI53NxPuSQgo90kRpbpKsFlwN4oEGNUTdO"/>
    <x v="1"/>
    <s v="OpportunityStatusType.Lost"/>
    <s v="cont_PzyFeE1dDXCSFk605UtjkvAK2JarMl4Bj2S8Wf35xBC"/>
    <x v="40"/>
    <x v="11"/>
    <s v="lead_MWpo0TixJ3gpVopW0b1oB28JKAFug7crTIorib1vqJp"/>
    <s v="Comprehensive Support Services"/>
    <x v="6"/>
    <s v="user_LKRhV6rhcBe0uL8u70UUGeDjbMupuho4TaiAOCbT7HT"/>
    <s v="Kashif Ahmad"/>
    <x v="74"/>
    <s v="2022-09-28 12:21:38.351000+00:00"/>
    <m/>
    <x v="0"/>
    <m/>
    <m/>
    <m/>
    <n v="103"/>
    <s v="Yes"/>
    <m/>
    <m/>
    <m/>
    <m/>
    <m/>
    <m/>
    <m/>
    <m/>
    <m/>
    <m/>
    <x v="15"/>
    <m/>
    <m/>
    <m/>
    <m/>
    <m/>
    <m/>
    <m/>
    <m/>
    <m/>
    <m/>
    <m/>
    <m/>
    <x v="12"/>
    <m/>
    <s v="user_A8KOTZADnUtEQOLt4nSLAmteNStuGh80js75RYjrXVt"/>
    <x v="6"/>
    <x v="2"/>
    <m/>
    <s v="July; September"/>
    <x v="2"/>
    <x v="4"/>
    <m/>
    <s v="Elevation Investor"/>
    <m/>
    <m/>
    <m/>
    <x v="45"/>
    <s v="2022-10-02 05:59:44.930000+00:00"/>
    <s v="GMC"/>
  </r>
  <r>
    <x v="7"/>
    <n v="1400000"/>
    <s v="INR"/>
    <n v="0"/>
    <x v="9"/>
    <x v="0"/>
    <s v="stat_1hn9nRJaLbI53NxPuSQgo90kRpbpKsFlwN4oEGNUTdO"/>
    <x v="1"/>
    <s v="OpportunityStatusType.Lost"/>
    <s v="cont_hQJmXDM5abhoaUHwSPae6J1N1wzLsL2ZDlO5vhF6B4T"/>
    <x v="41"/>
    <x v="44"/>
    <s v="lead_XaqIABgOtiCwLsOpxRlAmfa3JqxVoEExoOZcVUDif6P"/>
    <s v="Perfaware"/>
    <x v="20"/>
    <s v="user_U27GK6WjhLhUhi1EDKXV57xMpn8n8DMIOjci1q3UReZ"/>
    <s v="Abhiroop Ganguly"/>
    <x v="75"/>
    <s v="2022-09-28 10:29:32.469000+00:00"/>
    <m/>
    <x v="2"/>
    <m/>
    <m/>
    <m/>
    <n v="141"/>
    <m/>
    <m/>
    <m/>
    <m/>
    <m/>
    <m/>
    <m/>
    <m/>
    <m/>
    <m/>
    <m/>
    <x v="8"/>
    <m/>
    <m/>
    <m/>
    <m/>
    <m/>
    <m/>
    <m/>
    <m/>
    <m/>
    <m/>
    <m/>
    <m/>
    <x v="3"/>
    <m/>
    <s v="user_lwF8ctKa5IyxqATpO2EOw2h0AEPiCMHOgewiH38Ei77"/>
    <x v="0"/>
    <x v="1"/>
    <m/>
    <s v="September"/>
    <x v="4"/>
    <x v="3"/>
    <m/>
    <s v="Employee Wellness Handbook"/>
    <m/>
    <m/>
    <m/>
    <x v="55"/>
    <s v="2022-09-28 10:29:32.496000+00:00"/>
    <s v="GMC"/>
  </r>
  <r>
    <x v="2"/>
    <n v="100000"/>
    <s v="INR"/>
    <n v="0"/>
    <x v="3"/>
    <x v="0"/>
    <s v="stat_1hn9nRJaLbI53NxPuSQgo90kRpbpKsFlwN4oEGNUTdO"/>
    <x v="1"/>
    <s v="OpportunityStatusType.Lost"/>
    <s v="cont_ROy2mJh5KS3BIJaVzWhUJPyv2xuoMRH4OAFeRdFBrdO"/>
    <x v="42"/>
    <x v="45"/>
    <s v="lead_LVVEAGuSZQV5Q4MxSLZqdTAakklAVIQvaUnBnRwZ63T"/>
    <s v="Kagome food's India"/>
    <x v="19"/>
    <s v="user_FdWFezbLzkYQcGsBUsjZO25nr2poK2nRbqV47Rs5Kfm"/>
    <s v="Prateek Wadhwa"/>
    <x v="76"/>
    <s v="2022-09-28 10:37:20.239000+00:00"/>
    <m/>
    <x v="1"/>
    <m/>
    <m/>
    <m/>
    <n v="40"/>
    <m/>
    <m/>
    <s v="Facebook"/>
    <m/>
    <m/>
    <m/>
    <m/>
    <s v="PAID_SOCIAL"/>
    <m/>
    <m/>
    <m/>
    <x v="5"/>
    <m/>
    <m/>
    <m/>
    <m/>
    <m/>
    <m/>
    <m/>
    <m/>
    <m/>
    <m/>
    <m/>
    <m/>
    <x v="5"/>
    <m/>
    <s v="user_FdWFezbLzkYQcGsBUsjZO25nr2poK2nRbqV47Rs5Kfm"/>
    <x v="17"/>
    <x v="10"/>
    <m/>
    <s v="August; November; September"/>
    <x v="4"/>
    <x v="3"/>
    <m/>
    <s v="Employee Engagement Handbook"/>
    <m/>
    <m/>
    <m/>
    <x v="56"/>
    <s v="2022-10-19 09:53:01.241000+00:00"/>
    <s v="NON EB"/>
  </r>
  <r>
    <x v="2"/>
    <n v="50000"/>
    <s v="INR"/>
    <n v="0"/>
    <x v="4"/>
    <x v="0"/>
    <s v="stat_kcR4fZg7TU7jjk1jAVua3qGLRS4J5uFayEjK5j02wtv"/>
    <x v="2"/>
    <s v="OpportunityStatusType.Lost"/>
    <s v="cont_ROy2mJh5KS3BIJaVzWhUJPyv2xuoMRH4OAFeRdFBrdO"/>
    <x v="42"/>
    <x v="46"/>
    <s v="lead_LVVEAGuSZQV5Q4MxSLZqdTAakklAVIQvaUnBnRwZ63T"/>
    <s v="Kagome food's India"/>
    <x v="19"/>
    <s v="user_FdWFezbLzkYQcGsBUsjZO25nr2poK2nRbqV47Rs5Kfm"/>
    <s v="Prateek Wadhwa"/>
    <x v="77"/>
    <s v="2022-09-28 10:37:04.939000+00:00"/>
    <m/>
    <x v="1"/>
    <m/>
    <m/>
    <m/>
    <n v="40"/>
    <m/>
    <m/>
    <s v="Facebook"/>
    <m/>
    <m/>
    <m/>
    <m/>
    <s v="PAID_SOCIAL"/>
    <m/>
    <m/>
    <m/>
    <x v="5"/>
    <m/>
    <m/>
    <m/>
    <m/>
    <m/>
    <m/>
    <m/>
    <m/>
    <m/>
    <m/>
    <m/>
    <m/>
    <x v="5"/>
    <m/>
    <s v="user_FdWFezbLzkYQcGsBUsjZO25nr2poK2nRbqV47Rs5Kfm"/>
    <x v="17"/>
    <x v="10"/>
    <m/>
    <s v="August; November; September"/>
    <x v="4"/>
    <x v="3"/>
    <m/>
    <s v="Employee Engagement Handbook"/>
    <m/>
    <m/>
    <m/>
    <x v="56"/>
    <s v="2022-10-19 09:53:01.241000+00:00"/>
    <s v="GMC"/>
  </r>
  <r>
    <x v="21"/>
    <n v="4250000"/>
    <s v="INR"/>
    <n v="0"/>
    <x v="4"/>
    <x v="0"/>
    <s v="stat_1hn9nRJaLbI53NxPuSQgo90kRpbpKsFlwN4oEGNUTdO"/>
    <x v="1"/>
    <s v="OpportunityStatusType.Lost"/>
    <m/>
    <x v="1"/>
    <x v="39"/>
    <s v="lead_EUmJeSnIzop9wjIkXtneAJq22aQqwLv9LMTmQwreVkG"/>
    <s v="RS Infra Transmission"/>
    <x v="21"/>
    <s v="user_Iwn6da5WKkZqwUySK0oUuCb72pFP5WEm4zAb92ijqFe"/>
    <s v="Sonal Paithankar"/>
    <x v="78"/>
    <s v="2022-09-28 07:15:40.994000+00:00"/>
    <m/>
    <x v="6"/>
    <m/>
    <m/>
    <m/>
    <n v="150"/>
    <m/>
    <m/>
    <m/>
    <m/>
    <m/>
    <m/>
    <m/>
    <m/>
    <m/>
    <m/>
    <m/>
    <x v="2"/>
    <m/>
    <m/>
    <m/>
    <m/>
    <m/>
    <m/>
    <m/>
    <m/>
    <m/>
    <m/>
    <m/>
    <m/>
    <x v="3"/>
    <m/>
    <s v="user_g5Yw4Z4XnIbmcGhJO80vdtFdd5ElcDlgYO3q8l82ODn"/>
    <x v="18"/>
    <x v="1"/>
    <m/>
    <s v="September"/>
    <x v="4"/>
    <x v="3"/>
    <m/>
    <s v="Downloaded the guide: Employee Wellness Handbook"/>
    <m/>
    <m/>
    <m/>
    <x v="57"/>
    <s v="2022-09-30 10:12:27.693000+00:00"/>
    <m/>
  </r>
  <r>
    <x v="4"/>
    <n v="300000"/>
    <s v="INR"/>
    <n v="0"/>
    <x v="4"/>
    <x v="0"/>
    <s v="stat_1hn9nRJaLbI53NxPuSQgo90kRpbpKsFlwN4oEGNUTdO"/>
    <x v="1"/>
    <s v="OpportunityStatusType.Lost"/>
    <s v="cont_eN11bmEzR4kWNg2mWoleaf5FalxCDJ29v8lNBAKXbo0"/>
    <x v="43"/>
    <x v="32"/>
    <s v="lead_nN9kzjMrwwGQ2fHfoZmsefAalDaNxKGtF7V7drgspN4"/>
    <s v="COMMVERSION SOLUTIONS PRIVATE LIMITED"/>
    <x v="13"/>
    <s v="user_bdUPAGjcS7p6513So3N4g3aWNS5HuBuVJi7bvCPAsLt"/>
    <s v="Mayur Gadiyar"/>
    <x v="79"/>
    <s v="2022-09-28 07:03:04.587000+00:00"/>
    <m/>
    <x v="1"/>
    <m/>
    <m/>
    <m/>
    <n v="118"/>
    <m/>
    <m/>
    <m/>
    <m/>
    <m/>
    <m/>
    <m/>
    <m/>
    <m/>
    <m/>
    <m/>
    <x v="6"/>
    <m/>
    <m/>
    <m/>
    <m/>
    <m/>
    <m/>
    <m/>
    <m/>
    <m/>
    <m/>
    <m/>
    <m/>
    <x v="9"/>
    <m/>
    <s v="user_vMd4rmcrSbjykdyL2J7rrYn84SWdcNc5FKligrmItPw"/>
    <x v="11"/>
    <x v="1"/>
    <m/>
    <s v="September"/>
    <x v="2"/>
    <x v="4"/>
    <m/>
    <m/>
    <m/>
    <m/>
    <m/>
    <x v="58"/>
    <s v="2022-09-28 07:03:04.640000+00:00"/>
    <s v="GMC"/>
  </r>
  <r>
    <x v="2"/>
    <n v="400000"/>
    <s v="INR"/>
    <n v="0"/>
    <x v="8"/>
    <x v="0"/>
    <s v="stat_1hn9nRJaLbI53NxPuSQgo90kRpbpKsFlwN4oEGNUTdO"/>
    <x v="1"/>
    <s v="OpportunityStatusType.Lost"/>
    <s v="cont_ssEGD4C3WeVy72nt8J5BwzlmP7SUAy8W4edxY82HaC8"/>
    <x v="44"/>
    <x v="47"/>
    <s v="lead_RaeMMV1jYoyPLUuiVmNwQg2IbcZz6MDNvmyhv76rncz"/>
    <s v="IFI Techsolutions"/>
    <x v="19"/>
    <s v="user_FdWFezbLzkYQcGsBUsjZO25nr2poK2nRbqV47Rs5Kfm"/>
    <s v="Prateek Wadhwa"/>
    <x v="80"/>
    <s v="2022-09-28 10:12:30.727000+00:00"/>
    <m/>
    <x v="1"/>
    <m/>
    <m/>
    <m/>
    <n v="134"/>
    <m/>
    <m/>
    <m/>
    <m/>
    <m/>
    <m/>
    <m/>
    <s v="PAID_SOCIAL"/>
    <m/>
    <m/>
    <m/>
    <x v="1"/>
    <m/>
    <m/>
    <m/>
    <m/>
    <m/>
    <m/>
    <m/>
    <m/>
    <m/>
    <m/>
    <m/>
    <m/>
    <x v="8"/>
    <m/>
    <s v="user_FdWFezbLzkYQcGsBUsjZO25nr2poK2nRbqV47Rs5Kfm"/>
    <x v="17"/>
    <x v="1"/>
    <m/>
    <s v="September"/>
    <x v="4"/>
    <x v="1"/>
    <m/>
    <s v="Employee Engagement Handbook"/>
    <m/>
    <m/>
    <m/>
    <x v="59"/>
    <s v="2022-09-28 10:15:12.380000+00:00"/>
    <s v="GMC"/>
  </r>
  <r>
    <x v="10"/>
    <n v="450000"/>
    <s v="INR"/>
    <n v="100"/>
    <x v="8"/>
    <x v="0"/>
    <s v="stat_OZRiD1474QRJIpvnjHCZfiIvKcVD6mIKSSTzg8SwDVx"/>
    <x v="0"/>
    <s v="OpportunityStatusType.Won"/>
    <s v="cont_xGjvW8diAfk3oS0EAl5KS5pnxZ7uu0sjuED1YhAjHAo"/>
    <x v="45"/>
    <x v="48"/>
    <s v="lead_VAbuB3n7N8S3VLXzmteAGBHU2gsfZqRWJPAaZBs8Y5j"/>
    <s v="TiLa"/>
    <x v="23"/>
    <s v="user_ojX3B6giQCeKnOjqd4gdwXUl0CqqHMXNORvxR6POXn6"/>
    <s v="Abhishek Chauhan"/>
    <x v="81"/>
    <s v="2022-09-28 04:35:32.004000+00:00"/>
    <m/>
    <x v="2"/>
    <m/>
    <m/>
    <m/>
    <n v="24"/>
    <m/>
    <m/>
    <m/>
    <m/>
    <m/>
    <m/>
    <m/>
    <m/>
    <m/>
    <m/>
    <m/>
    <x v="17"/>
    <s v="TATA AIG"/>
    <m/>
    <m/>
    <m/>
    <m/>
    <m/>
    <m/>
    <m/>
    <m/>
    <m/>
    <m/>
    <m/>
    <x v="3"/>
    <m/>
    <s v="user_N2Wvx57ff3o0vmVPS4RR0gXHdA5qVZKmxAMYwKh2zLa"/>
    <x v="20"/>
    <x v="1"/>
    <m/>
    <s v="September"/>
    <x v="4"/>
    <x v="3"/>
    <n v="500000"/>
    <s v="Employee Wellness Handbook"/>
    <m/>
    <m/>
    <m/>
    <x v="60"/>
    <s v="2022-10-06 06:09:38.964000+00:00"/>
    <m/>
  </r>
  <r>
    <x v="24"/>
    <n v="350000"/>
    <s v="INR"/>
    <n v="0"/>
    <x v="14"/>
    <x v="0"/>
    <s v="stat_1hn9nRJaLbI53NxPuSQgo90kRpbpKsFlwN4oEGNUTdO"/>
    <x v="1"/>
    <s v="OpportunityStatusType.Lost"/>
    <s v="cont_5sBaRLpVQrVKb1c3H0puKrXDosUor5PDQk1uj5cdSd5"/>
    <x v="46"/>
    <x v="0"/>
    <s v="lead_IkWKAZMmSey0QKMxsrCacyNVR394TLMSdrZ2B6e5NqD"/>
    <s v="Cetas Healthcare ( Renewal , 26th Sept )"/>
    <x v="10"/>
    <s v="user_sD3YjSs92XKUfD0OPHeo886g6tW6aCM0iUhX5VVUuJi"/>
    <s v="Navin Panjwani"/>
    <x v="82"/>
    <s v="2022-09-28 05:55:01.536000+00:00"/>
    <m/>
    <x v="1"/>
    <m/>
    <m/>
    <m/>
    <n v="69"/>
    <m/>
    <m/>
    <m/>
    <m/>
    <m/>
    <m/>
    <m/>
    <m/>
    <m/>
    <m/>
    <m/>
    <x v="8"/>
    <m/>
    <m/>
    <m/>
    <m/>
    <m/>
    <m/>
    <m/>
    <m/>
    <m/>
    <m/>
    <m/>
    <m/>
    <x v="5"/>
    <m/>
    <s v="user_ocHSJH83OJnHCvKyMbjx8WOOK8PMgAUGIj1qK0q0dMV"/>
    <x v="10"/>
    <x v="1"/>
    <m/>
    <s v="September"/>
    <x v="4"/>
    <x v="3"/>
    <m/>
    <s v="Employee Engagement Handbook"/>
    <m/>
    <m/>
    <m/>
    <x v="61"/>
    <s v="2022-09-28 05:57:04.574000+00:00"/>
    <s v="GMC"/>
  </r>
  <r>
    <x v="17"/>
    <n v="1000000"/>
    <s v="INR"/>
    <n v="50"/>
    <x v="4"/>
    <x v="0"/>
    <s v="stat_Bh0lNV2usJkCLD6fjWneAqpmASEbmvomDaal7U02FV1"/>
    <x v="5"/>
    <s v="OpportunityStatusType.Active"/>
    <s v="cont_ZABEbim2IDth0KUZyo5y4jAgie5OWFYZTBS8UO1yL2q"/>
    <x v="47"/>
    <x v="49"/>
    <s v="lead_3iAK4ZB0Yc3bn2Yd739t6VtYHIUUkDVfCRHDIXmlFvt"/>
    <s v="Eduquity"/>
    <x v="3"/>
    <s v="user_ojX3B6giQCeKnOjqd4gdwXUl0CqqHMXNORvxR6POXn6"/>
    <s v="Abhishek Chauhan"/>
    <x v="83"/>
    <s v="2022-09-28 04:37:29.687000+00:00"/>
    <m/>
    <x v="2"/>
    <m/>
    <m/>
    <m/>
    <n v="268"/>
    <m/>
    <m/>
    <m/>
    <m/>
    <m/>
    <m/>
    <m/>
    <m/>
    <m/>
    <m/>
    <m/>
    <x v="1"/>
    <s v="The oriental ins"/>
    <m/>
    <m/>
    <m/>
    <m/>
    <m/>
    <m/>
    <m/>
    <m/>
    <m/>
    <m/>
    <m/>
    <x v="8"/>
    <m/>
    <s v="user_ojX3B6giQCeKnOjqd4gdwXUl0CqqHMXNORvxR6POXn6"/>
    <x v="21"/>
    <x v="1"/>
    <m/>
    <s v="September"/>
    <x v="2"/>
    <x v="3"/>
    <m/>
    <m/>
    <m/>
    <m/>
    <m/>
    <x v="62"/>
    <s v="2022-09-28 04:37:29.749000+00:00"/>
    <m/>
  </r>
  <r>
    <x v="14"/>
    <n v="1000000"/>
    <s v="INR"/>
    <n v="0"/>
    <x v="14"/>
    <x v="0"/>
    <s v="stat_kcR4fZg7TU7jjk1jAVua3qGLRS4J5uFayEjK5j02wtv"/>
    <x v="2"/>
    <s v="OpportunityStatusType.Lost"/>
    <s v="cont_xVSs3WSEpUQYL3suMD4yzTNi5oigjFqeCfaM1NNq77L"/>
    <x v="48"/>
    <x v="32"/>
    <s v="lead_G06hRS6UEEAIx1eWNR1yMEydRkjwqmKfeo3Y1ZX7tMH"/>
    <s v="Qodenext"/>
    <x v="13"/>
    <s v="user_g5Yw4Z4XnIbmcGhJO80vdtFdd5ElcDlgYO3q8l82ODn"/>
    <s v="Aditya Binani"/>
    <x v="84"/>
    <s v="2022-09-28 04:28:12.115000+00:00"/>
    <m/>
    <x v="1"/>
    <m/>
    <m/>
    <m/>
    <n v="250"/>
    <m/>
    <m/>
    <m/>
    <m/>
    <m/>
    <m/>
    <m/>
    <s v="PAID_SOCIAL"/>
    <m/>
    <m/>
    <m/>
    <x v="9"/>
    <m/>
    <m/>
    <m/>
    <m/>
    <m/>
    <m/>
    <m/>
    <m/>
    <m/>
    <m/>
    <m/>
    <m/>
    <x v="3"/>
    <m/>
    <s v="user_vMd4rmcrSbjykdyL2J7rrYn84SWdcNc5FKligrmItPw"/>
    <x v="11"/>
    <x v="1"/>
    <m/>
    <s v="October"/>
    <x v="4"/>
    <x v="3"/>
    <m/>
    <s v="Employee Engagement Calendar"/>
    <m/>
    <m/>
    <m/>
    <x v="63"/>
    <s v="2022-09-28 04:29:13.967000+00:00"/>
    <s v="GMC"/>
  </r>
  <r>
    <x v="10"/>
    <n v="2500000"/>
    <s v="INR"/>
    <n v="0"/>
    <x v="4"/>
    <x v="0"/>
    <s v="stat_kcR4fZg7TU7jjk1jAVua3qGLRS4J5uFayEjK5j02wtv"/>
    <x v="2"/>
    <s v="OpportunityStatusType.Lost"/>
    <s v="cont_DdLgbJI140Ngvs9ZGwmjlNsnKt9XtSVPO1EgMqObxpD"/>
    <x v="49"/>
    <x v="39"/>
    <s v="lead_Gd98Ygk9CJ7xY7meXXJrpUIEf45FMfgE4Fqqmyyr6Xz"/>
    <s v="PROVAB TECHNOSOFT"/>
    <x v="3"/>
    <s v="user_a8nqX3z7ISW88f172GrmiROpYjjP29QrWrDfKdMgnvc"/>
    <s v="Akash Singh"/>
    <x v="85"/>
    <s v="2022-09-28 04:14:52.366000+00:00"/>
    <m/>
    <x v="2"/>
    <m/>
    <m/>
    <m/>
    <n v="415"/>
    <m/>
    <m/>
    <m/>
    <m/>
    <m/>
    <m/>
    <m/>
    <m/>
    <m/>
    <m/>
    <m/>
    <x v="1"/>
    <m/>
    <m/>
    <m/>
    <m/>
    <m/>
    <m/>
    <m/>
    <m/>
    <m/>
    <m/>
    <m/>
    <m/>
    <x v="8"/>
    <m/>
    <s v="user_encRk5bIEFN6ZA11h4WH2AdZTiZpogLSlMIaj0E30SZ"/>
    <x v="3"/>
    <x v="1"/>
    <m/>
    <m/>
    <x v="2"/>
    <x v="3"/>
    <m/>
    <m/>
    <m/>
    <m/>
    <m/>
    <x v="64"/>
    <s v="2022-10-11 16:28:21.291000+00:00"/>
    <m/>
  </r>
  <r>
    <x v="8"/>
    <n v="100000"/>
    <s v="INR"/>
    <n v="0"/>
    <x v="9"/>
    <x v="0"/>
    <s v="stat_1hn9nRJaLbI53NxPuSQgo90kRpbpKsFlwN4oEGNUTdO"/>
    <x v="1"/>
    <s v="OpportunityStatusType.Lost"/>
    <m/>
    <x v="1"/>
    <x v="19"/>
    <s v="lead_k9TlAZXb6KzIsESVpkWWhYRMc2YcOJEtIoOBZLaYvwq"/>
    <s v="CellPoint Digital"/>
    <x v="15"/>
    <s v="user_KLETV1op4MIjvKQ12xGsWi23CuPjDE6PT29nwG6T3MY"/>
    <s v="Pooja Gawas"/>
    <x v="86"/>
    <s v="2022-09-28 04:07:53.017000+00:00"/>
    <m/>
    <x v="0"/>
    <m/>
    <m/>
    <m/>
    <n v="90"/>
    <m/>
    <m/>
    <m/>
    <m/>
    <m/>
    <m/>
    <m/>
    <m/>
    <m/>
    <m/>
    <m/>
    <x v="3"/>
    <m/>
    <m/>
    <m/>
    <m/>
    <m/>
    <m/>
    <m/>
    <m/>
    <m/>
    <m/>
    <m/>
    <m/>
    <x v="5"/>
    <m/>
    <s v="user_228eUmsdKIb9OItgmiDq1zD4aPZ1eqiapbaLAGeBf8g"/>
    <x v="13"/>
    <x v="6"/>
    <m/>
    <s v="September"/>
    <x v="2"/>
    <x v="3"/>
    <m/>
    <s v="Vrushali DB"/>
    <m/>
    <m/>
    <m/>
    <x v="65"/>
    <s v="2022-09-28 05:46:54.170000+00:00"/>
    <s v="GPA"/>
  </r>
  <r>
    <x v="11"/>
    <n v="14950"/>
    <s v="INR"/>
    <n v="100"/>
    <x v="9"/>
    <x v="0"/>
    <s v="stat_OZRiD1474QRJIpvnjHCZfiIvKcVD6mIKSSTzg8SwDVx"/>
    <x v="0"/>
    <s v="OpportunityStatusType.Won"/>
    <s v="cont_N43yObEerkCmSXJtyasgdu5V3Lz0rNJjV73JahzT5ek"/>
    <x v="50"/>
    <x v="50"/>
    <s v="lead_B4de4v9aTdg2BgcewcxyV9QJhElH7rE7GVGW9Hb5OPw"/>
    <s v="ARIHANT EDUCATION FOUNDATION(Fresh)"/>
    <x v="12"/>
    <s v="user_LKRhV6rhcBe0uL8u70UUGeDjbMupuho4TaiAOCbT7HT"/>
    <s v="Kashif Ahmad"/>
    <x v="87"/>
    <s v="2022-09-27 13:03:50.830000+00:00"/>
    <m/>
    <x v="0"/>
    <m/>
    <m/>
    <m/>
    <n v="23"/>
    <m/>
    <m/>
    <m/>
    <m/>
    <m/>
    <m/>
    <m/>
    <m/>
    <m/>
    <m/>
    <m/>
    <x v="18"/>
    <m/>
    <m/>
    <m/>
    <m/>
    <m/>
    <m/>
    <m/>
    <m/>
    <m/>
    <m/>
    <m/>
    <m/>
    <x v="3"/>
    <m/>
    <m/>
    <x v="16"/>
    <x v="5"/>
    <m/>
    <s v="September"/>
    <x v="9"/>
    <x v="3"/>
    <m/>
    <m/>
    <m/>
    <m/>
    <m/>
    <x v="66"/>
    <s v="2022-09-28 06:23:35.904000+00:00"/>
    <s v="GPA"/>
  </r>
  <r>
    <x v="11"/>
    <n v="100119"/>
    <s v="INR"/>
    <n v="100"/>
    <x v="9"/>
    <x v="0"/>
    <s v="stat_OZRiD1474QRJIpvnjHCZfiIvKcVD6mIKSSTzg8SwDVx"/>
    <x v="0"/>
    <s v="OpportunityStatusType.Won"/>
    <s v="cont_N43yObEerkCmSXJtyasgdu5V3Lz0rNJjV73JahzT5ek"/>
    <x v="50"/>
    <x v="51"/>
    <s v="lead_B4de4v9aTdg2BgcewcxyV9QJhElH7rE7GVGW9Hb5OPw"/>
    <s v="ARIHANT EDUCATION FOUNDATION(Fresh)"/>
    <x v="4"/>
    <s v="user_LKRhV6rhcBe0uL8u70UUGeDjbMupuho4TaiAOCbT7HT"/>
    <s v="Kashif Ahmad"/>
    <x v="88"/>
    <s v="2022-09-27 13:03:24.750000+00:00"/>
    <m/>
    <x v="0"/>
    <m/>
    <m/>
    <m/>
    <n v="23"/>
    <m/>
    <m/>
    <m/>
    <m/>
    <m/>
    <m/>
    <m/>
    <m/>
    <m/>
    <m/>
    <m/>
    <x v="18"/>
    <m/>
    <m/>
    <m/>
    <m/>
    <m/>
    <m/>
    <m/>
    <m/>
    <m/>
    <m/>
    <m/>
    <m/>
    <x v="3"/>
    <m/>
    <m/>
    <x v="16"/>
    <x v="5"/>
    <m/>
    <s v="September"/>
    <x v="9"/>
    <x v="3"/>
    <m/>
    <m/>
    <m/>
    <m/>
    <m/>
    <x v="66"/>
    <s v="2022-09-28 06:23:35.904000+00:00"/>
    <s v="GMC"/>
  </r>
  <r>
    <x v="8"/>
    <n v="2800000"/>
    <s v="INR"/>
    <n v="0"/>
    <x v="9"/>
    <x v="0"/>
    <s v="stat_1hn9nRJaLbI53NxPuSQgo90kRpbpKsFlwN4oEGNUTdO"/>
    <x v="1"/>
    <s v="OpportunityStatusType.Lost"/>
    <m/>
    <x v="1"/>
    <x v="52"/>
    <s v="lead_k9TlAZXb6KzIsESVpkWWhYRMc2YcOJEtIoOBZLaYvwq"/>
    <s v="CellPoint Digital"/>
    <x v="15"/>
    <s v="user_KLETV1op4MIjvKQ12xGsWi23CuPjDE6PT29nwG6T3MY"/>
    <s v="Pooja Gawas"/>
    <x v="89"/>
    <s v="2022-09-28 04:07:45.523000+00:00"/>
    <m/>
    <x v="0"/>
    <m/>
    <m/>
    <m/>
    <n v="90"/>
    <m/>
    <m/>
    <m/>
    <m/>
    <m/>
    <m/>
    <m/>
    <m/>
    <m/>
    <m/>
    <m/>
    <x v="3"/>
    <m/>
    <m/>
    <m/>
    <m/>
    <m/>
    <m/>
    <m/>
    <m/>
    <m/>
    <m/>
    <m/>
    <m/>
    <x v="5"/>
    <m/>
    <s v="user_228eUmsdKIb9OItgmiDq1zD4aPZ1eqiapbaLAGeBf8g"/>
    <x v="13"/>
    <x v="6"/>
    <m/>
    <s v="September"/>
    <x v="2"/>
    <x v="3"/>
    <m/>
    <s v="Vrushali DB"/>
    <m/>
    <m/>
    <m/>
    <x v="65"/>
    <s v="2022-09-28 05:46:54.170000+00:00"/>
    <s v="GMC"/>
  </r>
  <r>
    <x v="4"/>
    <n v="50000"/>
    <s v="INR"/>
    <n v="0"/>
    <x v="9"/>
    <x v="0"/>
    <s v="stat_kcR4fZg7TU7jjk1jAVua3qGLRS4J5uFayEjK5j02wtv"/>
    <x v="2"/>
    <s v="OpportunityStatusType.Lost"/>
    <s v="cont_xrue5SIPmuGQ8DSujzmRMZgzejrtz83atvhmZZmKYj6"/>
    <x v="51"/>
    <x v="53"/>
    <s v="lead_FfX5i9pKdPKliJbr5mQcdIOE2y66csoQLRIf1hZHwi9"/>
    <s v="Neptunus Power"/>
    <x v="11"/>
    <s v="user_bdUPAGjcS7p6513So3N4g3aWNS5HuBuVJi7bvCPAsLt"/>
    <s v="Mayur Gadiyar"/>
    <x v="90"/>
    <s v="2022-09-27 12:19:16.070000+00:00"/>
    <m/>
    <x v="1"/>
    <m/>
    <s v="2022-03-13 15:38:53+00:00"/>
    <m/>
    <n v="70"/>
    <m/>
    <m/>
    <m/>
    <m/>
    <m/>
    <m/>
    <m/>
    <m/>
    <m/>
    <m/>
    <m/>
    <x v="19"/>
    <m/>
    <m/>
    <m/>
    <m/>
    <m/>
    <m/>
    <m/>
    <m/>
    <m/>
    <m/>
    <m/>
    <m/>
    <x v="5"/>
    <m/>
    <s v="user_x9AtbGLhDmWYC9XAmYdfwBt9yiXbgMhBuZpIoFuN8Cd"/>
    <x v="22"/>
    <x v="1"/>
    <m/>
    <s v="September"/>
    <x v="2"/>
    <x v="2"/>
    <m/>
    <s v="Employee Count 100"/>
    <m/>
    <m/>
    <m/>
    <x v="67"/>
    <s v="2022-09-30 10:11:45.741000+00:00"/>
    <m/>
  </r>
  <r>
    <x v="11"/>
    <n v="20150"/>
    <s v="INR"/>
    <n v="100"/>
    <x v="9"/>
    <x v="0"/>
    <s v="stat_OZRiD1474QRJIpvnjHCZfiIvKcVD6mIKSSTzg8SwDVx"/>
    <x v="0"/>
    <s v="OpportunityStatusType.Won"/>
    <s v="cont_XJnY3iuVBZFXePN3TnFjUdDQhgK2rAeloSAwzY3ux7h"/>
    <x v="52"/>
    <x v="50"/>
    <s v="lead_b102iSKvJhpTvc8oLL4ibugaFl8L19I8YfDSonMZ7gG"/>
    <s v="Ramachandran International Institute Of Management (Fresh)"/>
    <x v="12"/>
    <s v="user_LKRhV6rhcBe0uL8u70UUGeDjbMupuho4TaiAOCbT7HT"/>
    <s v="Kashif Ahmad"/>
    <x v="91"/>
    <s v="2022-09-27 11:18:55.033000+00:00"/>
    <m/>
    <x v="0"/>
    <m/>
    <m/>
    <m/>
    <n v="31"/>
    <m/>
    <m/>
    <m/>
    <m/>
    <m/>
    <m/>
    <m/>
    <m/>
    <m/>
    <m/>
    <m/>
    <x v="18"/>
    <m/>
    <m/>
    <m/>
    <m/>
    <m/>
    <m/>
    <m/>
    <m/>
    <m/>
    <m/>
    <m/>
    <m/>
    <x v="9"/>
    <m/>
    <s v="user_5YHA1ZU4iP896lD1YJehdJcMx7ZEgWCpulT4T2c3pJ3"/>
    <x v="4"/>
    <x v="5"/>
    <m/>
    <s v="September"/>
    <x v="2"/>
    <x v="3"/>
    <m/>
    <s v="Employee Engagement Handbook"/>
    <m/>
    <m/>
    <m/>
    <x v="68"/>
    <s v="2022-10-04 10:31:07.474000+00:00"/>
    <s v="GPA"/>
  </r>
  <r>
    <x v="11"/>
    <n v="127880"/>
    <s v="INR"/>
    <n v="100"/>
    <x v="9"/>
    <x v="0"/>
    <s v="stat_OZRiD1474QRJIpvnjHCZfiIvKcVD6mIKSSTzg8SwDVx"/>
    <x v="0"/>
    <s v="OpportunityStatusType.Won"/>
    <s v="cont_XJnY3iuVBZFXePN3TnFjUdDQhgK2rAeloSAwzY3ux7h"/>
    <x v="52"/>
    <x v="39"/>
    <s v="lead_b102iSKvJhpTvc8oLL4ibugaFl8L19I8YfDSonMZ7gG"/>
    <s v="Ramachandran International Institute Of Management (Fresh)"/>
    <x v="4"/>
    <s v="user_LKRhV6rhcBe0uL8u70UUGeDjbMupuho4TaiAOCbT7HT"/>
    <s v="Kashif Ahmad"/>
    <x v="92"/>
    <s v="2022-09-27 11:18:28.463000+00:00"/>
    <m/>
    <x v="0"/>
    <m/>
    <m/>
    <m/>
    <n v="31"/>
    <m/>
    <m/>
    <m/>
    <m/>
    <m/>
    <m/>
    <m/>
    <m/>
    <m/>
    <m/>
    <m/>
    <x v="18"/>
    <m/>
    <m/>
    <m/>
    <m/>
    <m/>
    <m/>
    <m/>
    <m/>
    <m/>
    <m/>
    <m/>
    <m/>
    <x v="9"/>
    <m/>
    <s v="user_5YHA1ZU4iP896lD1YJehdJcMx7ZEgWCpulT4T2c3pJ3"/>
    <x v="4"/>
    <x v="5"/>
    <m/>
    <s v="September"/>
    <x v="2"/>
    <x v="3"/>
    <m/>
    <s v="Employee Engagement Handbook"/>
    <m/>
    <m/>
    <m/>
    <x v="68"/>
    <s v="2022-10-04 10:31:07.474000+00:00"/>
    <s v="GMC"/>
  </r>
  <r>
    <x v="10"/>
    <n v="500000"/>
    <s v="INR"/>
    <n v="0"/>
    <x v="4"/>
    <x v="0"/>
    <s v="stat_kcR4fZg7TU7jjk1jAVua3qGLRS4J5uFayEjK5j02wtv"/>
    <x v="2"/>
    <s v="OpportunityStatusType.Lost"/>
    <m/>
    <x v="1"/>
    <x v="54"/>
    <s v="lead_QwtnYjFwHGnGh42YSbaoQb9wHfBLNSBiYJtxyqb9taN"/>
    <s v="Cin7"/>
    <x v="21"/>
    <s v="user_ojX3B6giQCeKnOjqd4gdwXUl0CqqHMXNORvxR6POXn6"/>
    <s v="Abhishek Chauhan"/>
    <x v="93"/>
    <s v="2022-09-27 07:55:09.786000+00:00"/>
    <m/>
    <x v="7"/>
    <m/>
    <m/>
    <m/>
    <n v="25"/>
    <m/>
    <m/>
    <m/>
    <m/>
    <m/>
    <m/>
    <m/>
    <m/>
    <m/>
    <m/>
    <m/>
    <x v="1"/>
    <m/>
    <m/>
    <m/>
    <m/>
    <m/>
    <m/>
    <m/>
    <m/>
    <m/>
    <m/>
    <m/>
    <m/>
    <x v="7"/>
    <m/>
    <s v="user_ocHSJH83OJnHCvKyMbjx8WOOK8PMgAUGIj1qK0q0dMV"/>
    <x v="10"/>
    <x v="1"/>
    <m/>
    <m/>
    <x v="2"/>
    <x v="3"/>
    <m/>
    <m/>
    <m/>
    <m/>
    <m/>
    <x v="69"/>
    <s v="2022-09-27 07:55:09.839000+00:00"/>
    <m/>
  </r>
  <r>
    <x v="10"/>
    <n v="5000000"/>
    <s v="INR"/>
    <n v="0"/>
    <x v="4"/>
    <x v="0"/>
    <s v="stat_1hn9nRJaLbI53NxPuSQgo90kRpbpKsFlwN4oEGNUTdO"/>
    <x v="1"/>
    <s v="OpportunityStatusType.Lost"/>
    <s v="cont_OKHfOshgHMba7jfNEwkLIPJPGVoAxDZBMuEowcOCu4Z"/>
    <x v="53"/>
    <x v="55"/>
    <s v="lead_f05PaWe89PcsHMe5tO3vkYrqSEUhPe270yU9E6z8IXI"/>
    <s v="Bal Pharma"/>
    <x v="3"/>
    <s v="user_ojX3B6giQCeKnOjqd4gdwXUl0CqqHMXNORvxR6POXn6"/>
    <s v="Abhishek Chauhan"/>
    <x v="94"/>
    <s v="2022-09-27 07:42:52.561000+00:00"/>
    <m/>
    <x v="2"/>
    <m/>
    <m/>
    <m/>
    <n v="768"/>
    <m/>
    <m/>
    <m/>
    <m/>
    <m/>
    <m/>
    <m/>
    <m/>
    <m/>
    <m/>
    <m/>
    <x v="5"/>
    <s v="The Orientals Insurance co"/>
    <m/>
    <m/>
    <m/>
    <m/>
    <m/>
    <m/>
    <m/>
    <m/>
    <m/>
    <m/>
    <m/>
    <x v="8"/>
    <m/>
    <s v="user_ojX3B6giQCeKnOjqd4gdwXUl0CqqHMXNORvxR6POXn6"/>
    <x v="21"/>
    <x v="1"/>
    <m/>
    <s v="July; September"/>
    <x v="2"/>
    <x v="3"/>
    <m/>
    <m/>
    <m/>
    <m/>
    <m/>
    <x v="70"/>
    <s v="2022-10-13 07:43:54.382000+00:00"/>
    <m/>
  </r>
  <r>
    <x v="3"/>
    <n v="1300000"/>
    <s v="INR"/>
    <n v="0"/>
    <x v="15"/>
    <x v="0"/>
    <s v="stat_1hn9nRJaLbI53NxPuSQgo90kRpbpKsFlwN4oEGNUTdO"/>
    <x v="1"/>
    <s v="OpportunityStatusType.Lost"/>
    <s v="cont_RTmc9xQP95zlw7q79ghqITiJqcGR6BlQ37XUlAU0hU2"/>
    <x v="54"/>
    <x v="0"/>
    <s v="lead_7Twu3h5vpkCl7YPbXlY7NYytlEjRpIrX8LLUZebePY0"/>
    <s v="All Time Plastics Private Limited"/>
    <x v="24"/>
    <s v="user_GL8PBiV4pvzsQLVHSdZLeMQAQcGjCvLkffg486DHfZJ"/>
    <s v="Anshum Naithani"/>
    <x v="95"/>
    <s v="2022-09-27 04:07:43.828000+00:00"/>
    <m/>
    <x v="1"/>
    <m/>
    <m/>
    <m/>
    <n v="238"/>
    <m/>
    <m/>
    <m/>
    <m/>
    <m/>
    <m/>
    <m/>
    <m/>
    <m/>
    <m/>
    <m/>
    <x v="5"/>
    <m/>
    <m/>
    <m/>
    <m/>
    <m/>
    <m/>
    <m/>
    <m/>
    <m/>
    <m/>
    <m/>
    <m/>
    <x v="5"/>
    <m/>
    <s v="user_IpBH4s1Av5OVFfQQ3nW0qPDDjwLT9uRfx1sVhml8UQA"/>
    <x v="23"/>
    <x v="1"/>
    <m/>
    <s v="July"/>
    <x v="2"/>
    <x v="3"/>
    <m/>
    <m/>
    <m/>
    <m/>
    <m/>
    <x v="71"/>
    <s v="2022-09-27 04:07:43.877000+00:00"/>
    <s v="GMC"/>
  </r>
  <r>
    <x v="16"/>
    <n v="50000"/>
    <s v="INR"/>
    <n v="0"/>
    <x v="14"/>
    <x v="0"/>
    <s v="stat_1hn9nRJaLbI53NxPuSQgo90kRpbpKsFlwN4oEGNUTdO"/>
    <x v="1"/>
    <s v="OpportunityStatusType.Lost"/>
    <s v="cont_hs6ZLYkknRIITQqgLFAsGZin8CSUxJ2oznfd5GHhYDp"/>
    <x v="55"/>
    <x v="0"/>
    <s v="lead_oGvJ5FTsroDJtBAvFMG5hYD2PQowe7sxHB216eBCVZI"/>
    <s v="Watershed Organisation Trust (WOTR)"/>
    <x v="25"/>
    <s v="user_8jx3L2CDfrbzNnwYUv6Plfha6VxaSGsqcbTXR3sIBZi"/>
    <s v="Manish Balpande"/>
    <x v="96"/>
    <s v="2022-09-26 13:20:42.662000+00:00"/>
    <m/>
    <x v="8"/>
    <m/>
    <m/>
    <m/>
    <n v="260"/>
    <m/>
    <m/>
    <m/>
    <m/>
    <m/>
    <m/>
    <m/>
    <s v="PAID_SOCIAL"/>
    <m/>
    <m/>
    <m/>
    <x v="2"/>
    <m/>
    <m/>
    <m/>
    <m/>
    <m/>
    <m/>
    <m/>
    <m/>
    <m/>
    <m/>
    <m/>
    <m/>
    <x v="3"/>
    <m/>
    <s v="user_FdWFezbLzkYQcGsBUsjZO25nr2poK2nRbqV47Rs5Kfm"/>
    <x v="17"/>
    <x v="9"/>
    <m/>
    <s v="September"/>
    <x v="4"/>
    <x v="3"/>
    <m/>
    <s v="Employee Engagement Handbook"/>
    <m/>
    <m/>
    <m/>
    <x v="72"/>
    <s v="2022-10-11 07:20:26.215000+00:00"/>
    <s v="GPA"/>
  </r>
  <r>
    <x v="16"/>
    <n v="2000000"/>
    <s v="INR"/>
    <n v="0"/>
    <x v="14"/>
    <x v="0"/>
    <s v="stat_1hn9nRJaLbI53NxPuSQgo90kRpbpKsFlwN4oEGNUTdO"/>
    <x v="1"/>
    <s v="OpportunityStatusType.Lost"/>
    <s v="cont_hs6ZLYkknRIITQqgLFAsGZin8CSUxJ2oznfd5GHhYDp"/>
    <x v="55"/>
    <x v="0"/>
    <s v="lead_oGvJ5FTsroDJtBAvFMG5hYD2PQowe7sxHB216eBCVZI"/>
    <s v="Watershed Organisation Trust (WOTR)"/>
    <x v="25"/>
    <s v="user_8jx3L2CDfrbzNnwYUv6Plfha6VxaSGsqcbTXR3sIBZi"/>
    <s v="Manish Balpande"/>
    <x v="97"/>
    <s v="2022-09-26 13:20:34.555000+00:00"/>
    <m/>
    <x v="8"/>
    <m/>
    <m/>
    <m/>
    <n v="260"/>
    <m/>
    <m/>
    <m/>
    <m/>
    <m/>
    <m/>
    <m/>
    <s v="PAID_SOCIAL"/>
    <m/>
    <m/>
    <m/>
    <x v="2"/>
    <m/>
    <m/>
    <m/>
    <m/>
    <m/>
    <m/>
    <m/>
    <m/>
    <m/>
    <m/>
    <m/>
    <m/>
    <x v="3"/>
    <m/>
    <s v="user_FdWFezbLzkYQcGsBUsjZO25nr2poK2nRbqV47Rs5Kfm"/>
    <x v="17"/>
    <x v="9"/>
    <m/>
    <s v="September"/>
    <x v="4"/>
    <x v="3"/>
    <m/>
    <s v="Employee Engagement Handbook"/>
    <m/>
    <m/>
    <m/>
    <x v="72"/>
    <s v="2022-10-11 07:20:26.215000+00:00"/>
    <s v="GMC"/>
  </r>
  <r>
    <x v="3"/>
    <n v="10000"/>
    <s v="INR"/>
    <n v="0"/>
    <x v="14"/>
    <x v="0"/>
    <s v="stat_1hn9nRJaLbI53NxPuSQgo90kRpbpKsFlwN4oEGNUTdO"/>
    <x v="1"/>
    <s v="OpportunityStatusType.Lost"/>
    <s v="cont_nG63LhtsEcIk8PvSjnJ7iYFMT2xGIzinWZKgOMtDJxt"/>
    <x v="56"/>
    <x v="16"/>
    <s v="lead_WKSQoHX2Wlu3efB1fYMDL67QFeA5fLdAhTJ5xZL724L"/>
    <s v="Asian Hotels Pvt. Ltd."/>
    <x v="13"/>
    <s v="user_GL8PBiV4pvzsQLVHSdZLeMQAQcGjCvLkffg486DHfZJ"/>
    <s v="Anshum Naithani"/>
    <x v="98"/>
    <s v="2022-09-27 04:07:14.898000+00:00"/>
    <m/>
    <x v="1"/>
    <m/>
    <m/>
    <m/>
    <n v="1500"/>
    <m/>
    <m/>
    <m/>
    <m/>
    <m/>
    <m/>
    <m/>
    <m/>
    <m/>
    <m/>
    <m/>
    <x v="2"/>
    <m/>
    <m/>
    <m/>
    <m/>
    <m/>
    <m/>
    <m/>
    <m/>
    <m/>
    <m/>
    <m/>
    <m/>
    <x v="3"/>
    <m/>
    <s v="user_vMd4rmcrSbjykdyL2J7rrYn84SWdcNc5FKligrmItPw"/>
    <x v="11"/>
    <x v="1"/>
    <m/>
    <s v="September"/>
    <x v="9"/>
    <x v="3"/>
    <m/>
    <m/>
    <m/>
    <m/>
    <m/>
    <x v="73"/>
    <s v="2022-10-20 10:19:43.154000+00:00"/>
    <s v="GPA"/>
  </r>
  <r>
    <x v="22"/>
    <n v="5000000"/>
    <s v="INR"/>
    <n v="0"/>
    <x v="4"/>
    <x v="0"/>
    <s v="stat_kcR4fZg7TU7jjk1jAVua3qGLRS4J5uFayEjK5j02wtv"/>
    <x v="2"/>
    <s v="OpportunityStatusType.Lost"/>
    <m/>
    <x v="1"/>
    <x v="56"/>
    <s v="lead_2wUcWSte0De4bQjtnlnNlBSOnvK5Gf7ZMY5Dti8rG57"/>
    <s v="FEV India Pvt Ltd"/>
    <x v="11"/>
    <s v="user_TZzywQwym26DjuswO479pxRhNKX152z8X1haCx2vcst"/>
    <s v="Vrushali Kummar"/>
    <x v="99"/>
    <s v="2022-09-26 12:07:01.797000+00:00"/>
    <m/>
    <x v="0"/>
    <m/>
    <m/>
    <m/>
    <n v="600"/>
    <m/>
    <m/>
    <m/>
    <m/>
    <m/>
    <m/>
    <m/>
    <m/>
    <m/>
    <m/>
    <m/>
    <x v="5"/>
    <m/>
    <m/>
    <m/>
    <m/>
    <m/>
    <m/>
    <m/>
    <m/>
    <m/>
    <m/>
    <m/>
    <m/>
    <x v="3"/>
    <m/>
    <s v="user_6hRQhcoLhZEDUBYaw3vS7rv6T5582sGfXq4jNRqTfUU"/>
    <x v="14"/>
    <x v="1"/>
    <m/>
    <s v="September"/>
    <x v="2"/>
    <x v="3"/>
    <m/>
    <s v="Siddhartha Khatua's lead"/>
    <m/>
    <m/>
    <m/>
    <x v="74"/>
    <s v="2022-10-10 07:31:02.125000+00:00"/>
    <m/>
  </r>
  <r>
    <x v="25"/>
    <n v="1500000"/>
    <s v="INR"/>
    <n v="0"/>
    <x v="3"/>
    <x v="0"/>
    <s v="stat_1hn9nRJaLbI53NxPuSQgo90kRpbpKsFlwN4oEGNUTdO"/>
    <x v="1"/>
    <s v="OpportunityStatusType.Lost"/>
    <m/>
    <x v="1"/>
    <x v="39"/>
    <s v="lead_g1l4GMIirQkt1qbwcTYgxhbcNTDkiMKsiIDRMbMPhcZ"/>
    <s v="Algoworks"/>
    <x v="21"/>
    <s v="user_P3f70h2AcefBkFTBZpvA9LgDbjTmUIXkqdKqHJ5evwA"/>
    <s v="Manojkumar Tinna"/>
    <x v="100"/>
    <s v="2022-09-26 12:59:10.700000+00:00"/>
    <m/>
    <x v="6"/>
    <m/>
    <m/>
    <m/>
    <n v="663"/>
    <m/>
    <m/>
    <m/>
    <m/>
    <m/>
    <m/>
    <m/>
    <m/>
    <m/>
    <m/>
    <m/>
    <x v="1"/>
    <m/>
    <m/>
    <m/>
    <m/>
    <m/>
    <m/>
    <m/>
    <m/>
    <m/>
    <m/>
    <m/>
    <m/>
    <x v="5"/>
    <m/>
    <s v="user_g5Yw4Z4XnIbmcGhJO80vdtFdd5ElcDlgYO3q8l82ODn"/>
    <x v="18"/>
    <x v="1"/>
    <m/>
    <s v="September"/>
    <x v="2"/>
    <x v="6"/>
    <m/>
    <m/>
    <m/>
    <m/>
    <m/>
    <x v="75"/>
    <s v="2022-09-26 12:59:10.804000+00:00"/>
    <s v="GMC"/>
  </r>
  <r>
    <x v="20"/>
    <n v="300000"/>
    <s v="INR"/>
    <n v="0"/>
    <x v="4"/>
    <x v="0"/>
    <s v="stat_kcR4fZg7TU7jjk1jAVua3qGLRS4J5uFayEjK5j02wtv"/>
    <x v="2"/>
    <s v="OpportunityStatusType.Lost"/>
    <s v="cont_XX7I7yVjXsytxqHXxGOK7G04aGxHtwpZrwAemd9RoFA"/>
    <x v="57"/>
    <x v="39"/>
    <s v="lead_UhG7gMVWpHFWvxX4mBizYqNGYJ4bn9q9lrqpfnKXwWx"/>
    <s v="PARESH CONSTRUCTIONS &amp; FOUNDATIONS PVT.LTD."/>
    <x v="13"/>
    <s v="user_vMd4rmcrSbjykdyL2J7rrYn84SWdcNc5FKligrmItPw"/>
    <s v="Shreenath Bhat"/>
    <x v="101"/>
    <s v="2022-09-26 11:07:09.589000+00:00"/>
    <m/>
    <x v="1"/>
    <m/>
    <m/>
    <m/>
    <n v="60"/>
    <m/>
    <m/>
    <m/>
    <m/>
    <m/>
    <m/>
    <m/>
    <s v="PAID_SOCIAL"/>
    <m/>
    <m/>
    <m/>
    <x v="16"/>
    <s v="Sigma Manipal"/>
    <m/>
    <m/>
    <m/>
    <m/>
    <m/>
    <m/>
    <m/>
    <m/>
    <m/>
    <m/>
    <m/>
    <x v="3"/>
    <m/>
    <s v="user_vMd4rmcrSbjykdyL2J7rrYn84SWdcNc5FKligrmItPw"/>
    <x v="11"/>
    <x v="1"/>
    <m/>
    <s v="August"/>
    <x v="4"/>
    <x v="3"/>
    <m/>
    <s v="Employee Engagement Handbook"/>
    <m/>
    <m/>
    <m/>
    <x v="76"/>
    <s v="2022-09-26 11:07:09.703000+00:00"/>
    <s v="GMC"/>
  </r>
  <r>
    <x v="20"/>
    <n v="20000"/>
    <s v="INR"/>
    <n v="0"/>
    <x v="4"/>
    <x v="0"/>
    <s v="stat_kcR4fZg7TU7jjk1jAVua3qGLRS4J5uFayEjK5j02wtv"/>
    <x v="2"/>
    <s v="OpportunityStatusType.Lost"/>
    <s v="cont_VCgvKXTKic3r6NIzqHfzBjKzXGpekeQHxiSQlf5N9NJ"/>
    <x v="58"/>
    <x v="57"/>
    <s v="lead_sggaGb0HxfL1fiehrdNBon1FRK2aTLrWbuc0hRMcdmM"/>
    <s v="KCIL Chemofarbe Group"/>
    <x v="13"/>
    <s v="user_vMd4rmcrSbjykdyL2J7rrYn84SWdcNc5FKligrmItPw"/>
    <s v="Shreenath Bhat"/>
    <x v="102"/>
    <s v="2022-09-26 10:58:54.243000+00:00"/>
    <m/>
    <x v="1"/>
    <m/>
    <m/>
    <m/>
    <n v="64"/>
    <m/>
    <m/>
    <m/>
    <m/>
    <m/>
    <m/>
    <m/>
    <m/>
    <m/>
    <m/>
    <m/>
    <x v="5"/>
    <m/>
    <m/>
    <m/>
    <m/>
    <m/>
    <m/>
    <m/>
    <m/>
    <m/>
    <m/>
    <m/>
    <m/>
    <x v="1"/>
    <m/>
    <s v="user_vMd4rmcrSbjykdyL2J7rrYn84SWdcNc5FKligrmItPw"/>
    <x v="11"/>
    <x v="1"/>
    <m/>
    <m/>
    <x v="2"/>
    <x v="3"/>
    <m/>
    <m/>
    <m/>
    <m/>
    <m/>
    <x v="77"/>
    <s v="2022-09-26 10:59:32.392000+00:00"/>
    <s v="GPA"/>
  </r>
  <r>
    <x v="20"/>
    <n v="975000"/>
    <s v="INR"/>
    <n v="0"/>
    <x v="4"/>
    <x v="0"/>
    <s v="stat_kcR4fZg7TU7jjk1jAVua3qGLRS4J5uFayEjK5j02wtv"/>
    <x v="2"/>
    <s v="OpportunityStatusType.Lost"/>
    <s v="cont_RFWTLxiCvSUIgxyP3weGQh5I8ru9Wf7LG6mUgZWpYN4"/>
    <x v="59"/>
    <x v="32"/>
    <s v="lead_jzRibyTYq6fGNrWwZAu4BKY9a2BejZXRlL4kUp6llZ8"/>
    <s v="GEE Limited"/>
    <x v="13"/>
    <s v="user_vMd4rmcrSbjykdyL2J7rrYn84SWdcNc5FKligrmItPw"/>
    <s v="Shreenath Bhat"/>
    <x v="103"/>
    <s v="2022-09-26 11:06:25.080000+00:00"/>
    <m/>
    <x v="1"/>
    <m/>
    <m/>
    <m/>
    <n v="195"/>
    <m/>
    <m/>
    <m/>
    <m/>
    <m/>
    <m/>
    <m/>
    <m/>
    <m/>
    <m/>
    <m/>
    <x v="5"/>
    <m/>
    <m/>
    <m/>
    <m/>
    <m/>
    <m/>
    <m/>
    <m/>
    <m/>
    <m/>
    <m/>
    <m/>
    <x v="1"/>
    <m/>
    <s v="user_vMd4rmcrSbjykdyL2J7rrYn84SWdcNc5FKligrmItPw"/>
    <x v="11"/>
    <x v="1"/>
    <m/>
    <m/>
    <x v="2"/>
    <x v="1"/>
    <m/>
    <m/>
    <m/>
    <m/>
    <m/>
    <x v="78"/>
    <s v="2022-09-26 11:06:25.130000+00:00"/>
    <s v="GMC"/>
  </r>
  <r>
    <x v="20"/>
    <n v="300000"/>
    <s v="INR"/>
    <n v="0"/>
    <x v="4"/>
    <x v="0"/>
    <s v="stat_kcR4fZg7TU7jjk1jAVua3qGLRS4J5uFayEjK5j02wtv"/>
    <x v="2"/>
    <s v="OpportunityStatusType.Lost"/>
    <s v="cont_VCgvKXTKic3r6NIzqHfzBjKzXGpekeQHxiSQlf5N9NJ"/>
    <x v="58"/>
    <x v="39"/>
    <s v="lead_sggaGb0HxfL1fiehrdNBon1FRK2aTLrWbuc0hRMcdmM"/>
    <s v="KCIL Chemofarbe Group"/>
    <x v="13"/>
    <s v="user_vMd4rmcrSbjykdyL2J7rrYn84SWdcNc5FKligrmItPw"/>
    <s v="Shreenath Bhat"/>
    <x v="104"/>
    <s v="2022-09-26 10:58:46.567000+00:00"/>
    <m/>
    <x v="1"/>
    <m/>
    <m/>
    <m/>
    <n v="64"/>
    <m/>
    <m/>
    <m/>
    <m/>
    <m/>
    <m/>
    <m/>
    <m/>
    <m/>
    <m/>
    <m/>
    <x v="5"/>
    <m/>
    <m/>
    <m/>
    <m/>
    <m/>
    <m/>
    <m/>
    <m/>
    <m/>
    <m/>
    <m/>
    <m/>
    <x v="1"/>
    <m/>
    <s v="user_vMd4rmcrSbjykdyL2J7rrYn84SWdcNc5FKligrmItPw"/>
    <x v="11"/>
    <x v="1"/>
    <m/>
    <m/>
    <x v="2"/>
    <x v="3"/>
    <m/>
    <m/>
    <m/>
    <m/>
    <m/>
    <x v="77"/>
    <s v="2022-09-26 10:59:32.392000+00:00"/>
    <s v="GMC"/>
  </r>
  <r>
    <x v="15"/>
    <n v="5300000"/>
    <s v="INR"/>
    <n v="0"/>
    <x v="14"/>
    <x v="0"/>
    <s v="stat_1hn9nRJaLbI53NxPuSQgo90kRpbpKsFlwN4oEGNUTdO"/>
    <x v="1"/>
    <s v="OpportunityStatusType.Lost"/>
    <s v="cont_7f9MnISVvr8XG5JU6gEbHM02AqWnnAD40mYUeVKBXPf"/>
    <x v="60"/>
    <x v="58"/>
    <s v="lead_4yjBBdZQpX97UmitfkluC85xqwxn5Gh10HBeCQJUIiD"/>
    <s v="Globelink WW India Ltd"/>
    <x v="4"/>
    <s v="user_N52PP2uP2VZc2gm0nhh6CNFSif4n85g1cdxoNFd9ct0"/>
    <s v="Naveen Kumar"/>
    <x v="105"/>
    <s v="2022-09-26 10:46:37.001000+00:00"/>
    <m/>
    <x v="1"/>
    <m/>
    <m/>
    <m/>
    <n v="500"/>
    <m/>
    <m/>
    <m/>
    <m/>
    <m/>
    <m/>
    <m/>
    <m/>
    <m/>
    <m/>
    <m/>
    <x v="11"/>
    <m/>
    <m/>
    <m/>
    <m/>
    <m/>
    <m/>
    <m/>
    <m/>
    <m/>
    <m/>
    <m/>
    <m/>
    <x v="3"/>
    <m/>
    <s v="user_5YHA1ZU4iP896lD1YJehdJcMx7ZEgWCpulT4T2c3pJ3"/>
    <x v="4"/>
    <x v="1"/>
    <m/>
    <s v="September"/>
    <x v="2"/>
    <x v="4"/>
    <m/>
    <m/>
    <m/>
    <m/>
    <m/>
    <x v="79"/>
    <s v="2022-10-12 19:27:56.961000+00:00"/>
    <m/>
  </r>
  <r>
    <x v="20"/>
    <n v="1600000"/>
    <s v="INR"/>
    <n v="0"/>
    <x v="4"/>
    <x v="0"/>
    <s v="stat_kcR4fZg7TU7jjk1jAVua3qGLRS4J5uFayEjK5j02wtv"/>
    <x v="2"/>
    <s v="OpportunityStatusType.Lost"/>
    <s v="cont_KJJiozArYWj23EnEGFHDRAeCwhbyuDJQEViDn7ptA1H"/>
    <x v="61"/>
    <x v="27"/>
    <s v="lead_eECWDjOyWqMhrI6JV4Snn6DtzR3y9ccHbh7jvnZiGH1"/>
    <s v="Frameboxx Animation &amp; Visual Effects Pvt Ltd"/>
    <x v="13"/>
    <s v="user_vMd4rmcrSbjykdyL2J7rrYn84SWdcNc5FKligrmItPw"/>
    <s v="Shreenath Bhat"/>
    <x v="106"/>
    <s v="2022-09-26 10:47:22.820000+00:00"/>
    <m/>
    <x v="1"/>
    <m/>
    <m/>
    <m/>
    <n v="329"/>
    <m/>
    <m/>
    <m/>
    <m/>
    <m/>
    <m/>
    <m/>
    <m/>
    <m/>
    <m/>
    <m/>
    <x v="18"/>
    <m/>
    <m/>
    <m/>
    <m/>
    <m/>
    <m/>
    <m/>
    <m/>
    <m/>
    <m/>
    <m/>
    <m/>
    <x v="5"/>
    <m/>
    <s v="user_vMd4rmcrSbjykdyL2J7rrYn84SWdcNc5FKligrmItPw"/>
    <x v="11"/>
    <x v="1"/>
    <m/>
    <m/>
    <x v="2"/>
    <x v="3"/>
    <m/>
    <m/>
    <m/>
    <m/>
    <m/>
    <x v="80"/>
    <s v="2022-09-26 10:47:22.852000+00:00"/>
    <s v="GMC"/>
  </r>
  <r>
    <x v="24"/>
    <n v="50000"/>
    <s v="INR"/>
    <n v="0"/>
    <x v="4"/>
    <x v="0"/>
    <s v="stat_kcR4fZg7TU7jjk1jAVua3qGLRS4J5uFayEjK5j02wtv"/>
    <x v="2"/>
    <s v="OpportunityStatusType.Lost"/>
    <s v="cont_trXwQMjqUnwjfvvOg1dJAohvoHLM7Tgpg7TDRpPF2ay"/>
    <x v="62"/>
    <x v="57"/>
    <s v="lead_YZ9tKq5mOzjWkZyHIqYWa4uHquTzsZeQXuUOzcf8ga7"/>
    <s v="Racanaa Energy ( Renewal , 30th Sept )"/>
    <x v="3"/>
    <s v="user_sD3YjSs92XKUfD0OPHeo886g6tW6aCM0iUhX5VVUuJi"/>
    <s v="Navin Panjwani"/>
    <x v="107"/>
    <s v="2022-09-26 09:09:04.942000+00:00"/>
    <m/>
    <x v="2"/>
    <m/>
    <m/>
    <m/>
    <n v="40"/>
    <m/>
    <m/>
    <m/>
    <m/>
    <m/>
    <m/>
    <m/>
    <m/>
    <m/>
    <m/>
    <m/>
    <x v="5"/>
    <m/>
    <m/>
    <m/>
    <m/>
    <m/>
    <m/>
    <m/>
    <m/>
    <m/>
    <m/>
    <m/>
    <m/>
    <x v="13"/>
    <m/>
    <s v="user_ojX3B6giQCeKnOjqd4gdwXUl0CqqHMXNORvxR6POXn6"/>
    <x v="21"/>
    <x v="1"/>
    <m/>
    <s v="September"/>
    <x v="2"/>
    <x v="3"/>
    <m/>
    <m/>
    <m/>
    <m/>
    <m/>
    <x v="81"/>
    <s v="2022-10-12 09:13:48.490000+00:00"/>
    <m/>
  </r>
  <r>
    <x v="11"/>
    <n v="173000"/>
    <s v="INR"/>
    <n v="0"/>
    <x v="14"/>
    <x v="0"/>
    <s v="stat_1hn9nRJaLbI53NxPuSQgo90kRpbpKsFlwN4oEGNUTdO"/>
    <x v="1"/>
    <s v="OpportunityStatusType.Lost"/>
    <s v="cont_kK6EZgM4pCRjhGIKwUsf9ye5vuobl8GJUwWnYXaCmiy"/>
    <x v="63"/>
    <x v="11"/>
    <s v="lead_A9eTFOvFnfZkb7knzhYNiBZFuIanByfo5qt3yXmz4em"/>
    <s v="M/S MACK VALVES INDIA PRIVATE LIMITED"/>
    <x v="9"/>
    <s v="user_LKRhV6rhcBe0uL8u70UUGeDjbMupuho4TaiAOCbT7HT"/>
    <s v="Kashif Ahmad"/>
    <x v="108"/>
    <s v="2022-09-26 09:00:14.097000+00:00"/>
    <m/>
    <x v="0"/>
    <m/>
    <m/>
    <m/>
    <n v="35"/>
    <m/>
    <m/>
    <m/>
    <m/>
    <m/>
    <m/>
    <m/>
    <m/>
    <m/>
    <m/>
    <m/>
    <x v="2"/>
    <m/>
    <m/>
    <m/>
    <m/>
    <m/>
    <m/>
    <m/>
    <m/>
    <m/>
    <m/>
    <m/>
    <m/>
    <x v="3"/>
    <m/>
    <s v="user_L8E6IFhq6UCzKLHa45LUUTZCznDuyDwFrGaEp9DXiUM"/>
    <x v="9"/>
    <x v="1"/>
    <m/>
    <s v="September"/>
    <x v="2"/>
    <x v="3"/>
    <m/>
    <m/>
    <m/>
    <m/>
    <m/>
    <x v="82"/>
    <s v="2022-09-26 09:00:14.182000+00:00"/>
    <s v="GMC"/>
  </r>
  <r>
    <x v="24"/>
    <n v="500000"/>
    <s v="INR"/>
    <n v="0"/>
    <x v="4"/>
    <x v="0"/>
    <s v="stat_kcR4fZg7TU7jjk1jAVua3qGLRS4J5uFayEjK5j02wtv"/>
    <x v="2"/>
    <s v="OpportunityStatusType.Lost"/>
    <s v="cont_trXwQMjqUnwjfvvOg1dJAohvoHLM7Tgpg7TDRpPF2ay"/>
    <x v="62"/>
    <x v="59"/>
    <s v="lead_YZ9tKq5mOzjWkZyHIqYWa4uHquTzsZeQXuUOzcf8ga7"/>
    <s v="Racanaa Energy ( Renewal , 30th Sept )"/>
    <x v="3"/>
    <s v="user_sD3YjSs92XKUfD0OPHeo886g6tW6aCM0iUhX5VVUuJi"/>
    <s v="Navin Panjwani"/>
    <x v="109"/>
    <s v="2022-09-26 09:08:36.632000+00:00"/>
    <m/>
    <x v="2"/>
    <m/>
    <m/>
    <m/>
    <n v="40"/>
    <m/>
    <m/>
    <m/>
    <m/>
    <m/>
    <m/>
    <m/>
    <m/>
    <m/>
    <m/>
    <m/>
    <x v="5"/>
    <m/>
    <m/>
    <m/>
    <m/>
    <m/>
    <m/>
    <m/>
    <m/>
    <m/>
    <m/>
    <m/>
    <m/>
    <x v="13"/>
    <m/>
    <s v="user_ojX3B6giQCeKnOjqd4gdwXUl0CqqHMXNORvxR6POXn6"/>
    <x v="21"/>
    <x v="1"/>
    <m/>
    <s v="September"/>
    <x v="2"/>
    <x v="3"/>
    <m/>
    <m/>
    <m/>
    <m/>
    <m/>
    <x v="81"/>
    <s v="2022-10-12 09:13:48.490000+00:00"/>
    <m/>
  </r>
  <r>
    <x v="24"/>
    <n v="500000"/>
    <s v="INR"/>
    <n v="0"/>
    <x v="4"/>
    <x v="0"/>
    <s v="stat_kcR4fZg7TU7jjk1jAVua3qGLRS4J5uFayEjK5j02wtv"/>
    <x v="2"/>
    <s v="OpportunityStatusType.Lost"/>
    <s v="cont_trXwQMjqUnwjfvvOg1dJAohvoHLM7Tgpg7TDRpPF2ay"/>
    <x v="62"/>
    <x v="60"/>
    <s v="lead_YZ9tKq5mOzjWkZyHIqYWa4uHquTzsZeQXuUOzcf8ga7"/>
    <s v="Racanaa Energy ( Renewal , 30th Sept )"/>
    <x v="3"/>
    <s v="user_sD3YjSs92XKUfD0OPHeo886g6tW6aCM0iUhX5VVUuJi"/>
    <s v="Navin Panjwani"/>
    <x v="110"/>
    <s v="2022-09-26 09:08:58.041000+00:00"/>
    <m/>
    <x v="2"/>
    <m/>
    <m/>
    <m/>
    <n v="40"/>
    <m/>
    <m/>
    <m/>
    <m/>
    <m/>
    <m/>
    <m/>
    <m/>
    <m/>
    <m/>
    <m/>
    <x v="5"/>
    <m/>
    <m/>
    <m/>
    <m/>
    <m/>
    <m/>
    <m/>
    <m/>
    <m/>
    <m/>
    <m/>
    <m/>
    <x v="13"/>
    <m/>
    <s v="user_ojX3B6giQCeKnOjqd4gdwXUl0CqqHMXNORvxR6POXn6"/>
    <x v="21"/>
    <x v="1"/>
    <m/>
    <s v="September"/>
    <x v="2"/>
    <x v="3"/>
    <m/>
    <m/>
    <m/>
    <m/>
    <m/>
    <x v="81"/>
    <s v="2022-10-12 09:13:48.490000+00:00"/>
    <m/>
  </r>
  <r>
    <x v="12"/>
    <n v="6000000"/>
    <s v="INR"/>
    <n v="0"/>
    <x v="7"/>
    <x v="0"/>
    <s v="stat_kcR4fZg7TU7jjk1jAVua3qGLRS4J5uFayEjK5j02wtv"/>
    <x v="2"/>
    <s v="OpportunityStatusType.Lost"/>
    <m/>
    <x v="1"/>
    <x v="39"/>
    <s v="lead_qSYMvhh2fFzVZNUhYCMi5jM4H5p4o1bohRBd4aBMSzz"/>
    <s v="Wanbury Limited"/>
    <x v="21"/>
    <s v="user_g5Yw4Z4XnIbmcGhJO80vdtFdd5ElcDlgYO3q8l82ODn"/>
    <s v="Aditya Binani"/>
    <x v="111"/>
    <s v="2022-09-26 08:14:27.339000+00:00"/>
    <m/>
    <x v="1"/>
    <m/>
    <m/>
    <m/>
    <n v="1000"/>
    <m/>
    <m/>
    <m/>
    <m/>
    <m/>
    <m/>
    <m/>
    <m/>
    <m/>
    <m/>
    <m/>
    <x v="5"/>
    <m/>
    <m/>
    <m/>
    <m/>
    <m/>
    <m/>
    <m/>
    <m/>
    <m/>
    <m/>
    <m/>
    <m/>
    <x v="8"/>
    <m/>
    <s v="user_g5Yw4Z4XnIbmcGhJO80vdtFdd5ElcDlgYO3q8l82ODn"/>
    <x v="18"/>
    <x v="6"/>
    <m/>
    <s v="September"/>
    <x v="2"/>
    <x v="1"/>
    <m/>
    <s v="Pharma"/>
    <m/>
    <m/>
    <m/>
    <x v="83"/>
    <s v="2022-09-30 10:12:27.096000+00:00"/>
    <m/>
  </r>
  <r>
    <x v="7"/>
    <n v="40000"/>
    <s v="INR"/>
    <n v="0"/>
    <x v="16"/>
    <x v="0"/>
    <s v="stat_1hn9nRJaLbI53NxPuSQgo90kRpbpKsFlwN4oEGNUTdO"/>
    <x v="1"/>
    <s v="OpportunityStatusType.Lost"/>
    <m/>
    <x v="1"/>
    <x v="57"/>
    <s v="lead_D5WpqbTgMRnZtbLAuXtH2fkn9cSDajkXiWkdYPRXZHD"/>
    <s v="LitmusWorld"/>
    <x v="26"/>
    <s v="user_Zm3mwqSFutFgjDO2IXGR9kUUq6PsYuGh46Nb3AUURCn"/>
    <s v="Mayank Kale"/>
    <x v="112"/>
    <s v="2022-09-26 08:33:10.147000+00:00"/>
    <m/>
    <x v="1"/>
    <m/>
    <m/>
    <m/>
    <n v="77"/>
    <m/>
    <m/>
    <m/>
    <m/>
    <m/>
    <m/>
    <m/>
    <m/>
    <m/>
    <m/>
    <m/>
    <x v="1"/>
    <m/>
    <m/>
    <m/>
    <m/>
    <m/>
    <m/>
    <m/>
    <m/>
    <m/>
    <m/>
    <m/>
    <m/>
    <x v="10"/>
    <m/>
    <s v="user_5IQTpX6DsnoeoDfxqzqojpVoQLXPh68nhDjLS5ETjYj"/>
    <x v="8"/>
    <x v="1"/>
    <m/>
    <s v="May"/>
    <x v="2"/>
    <x v="1"/>
    <n v="350000"/>
    <s v="Glengarry"/>
    <m/>
    <m/>
    <m/>
    <x v="84"/>
    <s v="2022-09-26 08:33:38.104000+00:00"/>
    <m/>
  </r>
  <r>
    <x v="12"/>
    <n v="200000"/>
    <s v="INR"/>
    <n v="0"/>
    <x v="7"/>
    <x v="0"/>
    <s v="stat_kcR4fZg7TU7jjk1jAVua3qGLRS4J5uFayEjK5j02wtv"/>
    <x v="2"/>
    <s v="OpportunityStatusType.Lost"/>
    <m/>
    <x v="1"/>
    <x v="57"/>
    <s v="lead_qSYMvhh2fFzVZNUhYCMi5jM4H5p4o1bohRBd4aBMSzz"/>
    <s v="Wanbury Limited"/>
    <x v="21"/>
    <s v="user_g5Yw4Z4XnIbmcGhJO80vdtFdd5ElcDlgYO3q8l82ODn"/>
    <s v="Aditya Binani"/>
    <x v="113"/>
    <s v="2022-09-26 08:14:21.155000+00:00"/>
    <m/>
    <x v="1"/>
    <m/>
    <m/>
    <m/>
    <n v="1000"/>
    <m/>
    <m/>
    <m/>
    <m/>
    <m/>
    <m/>
    <m/>
    <m/>
    <m/>
    <m/>
    <m/>
    <x v="5"/>
    <m/>
    <m/>
    <m/>
    <m/>
    <m/>
    <m/>
    <m/>
    <m/>
    <m/>
    <m/>
    <m/>
    <m/>
    <x v="8"/>
    <m/>
    <s v="user_g5Yw4Z4XnIbmcGhJO80vdtFdd5ElcDlgYO3q8l82ODn"/>
    <x v="18"/>
    <x v="6"/>
    <m/>
    <s v="September"/>
    <x v="2"/>
    <x v="1"/>
    <m/>
    <s v="Pharma"/>
    <m/>
    <m/>
    <m/>
    <x v="83"/>
    <s v="2022-09-30 10:12:27.096000+00:00"/>
    <m/>
  </r>
  <r>
    <x v="10"/>
    <n v="150000"/>
    <s v="INR"/>
    <n v="0"/>
    <x v="4"/>
    <x v="0"/>
    <s v="stat_kcR4fZg7TU7jjk1jAVua3qGLRS4J5uFayEjK5j02wtv"/>
    <x v="2"/>
    <s v="OpportunityStatusType.Lost"/>
    <m/>
    <x v="1"/>
    <x v="0"/>
    <s v="lead_J5FLnX2VR2qGzsp2Bo7Tga0AAVmjiXgdYPEDdj6qy9Q"/>
    <s v="Localzi (Fresh)"/>
    <x v="25"/>
    <s v="user_ojX3B6giQCeKnOjqd4gdwXUl0CqqHMXNORvxR6POXn6"/>
    <s v="Abhishek Chauhan"/>
    <x v="114"/>
    <s v="2022-09-26 05:55:53.052000+00:00"/>
    <m/>
    <x v="5"/>
    <m/>
    <s v="2022-04-05 13:40:33+00:00"/>
    <m/>
    <n v="25"/>
    <m/>
    <m/>
    <m/>
    <m/>
    <m/>
    <m/>
    <m/>
    <s v="ORGANIC_SEARCH"/>
    <m/>
    <m/>
    <m/>
    <x v="2"/>
    <m/>
    <m/>
    <m/>
    <m/>
    <m/>
    <m/>
    <m/>
    <m/>
    <m/>
    <m/>
    <m/>
    <m/>
    <x v="3"/>
    <m/>
    <s v="user_g5Yw4Z4XnIbmcGhJO80vdtFdd5ElcDlgYO3q8l82ODn"/>
    <x v="18"/>
    <x v="1"/>
    <m/>
    <m/>
    <x v="3"/>
    <x v="2"/>
    <m/>
    <s v="Employee Count 25"/>
    <m/>
    <m/>
    <m/>
    <x v="85"/>
    <s v="2022-09-26 05:55:53.112000+00:00"/>
    <s v="GMC"/>
  </r>
  <r>
    <x v="9"/>
    <n v="350000"/>
    <s v="INR"/>
    <n v="0"/>
    <x v="17"/>
    <x v="0"/>
    <s v="stat_1hn9nRJaLbI53NxPuSQgo90kRpbpKsFlwN4oEGNUTdO"/>
    <x v="1"/>
    <s v="OpportunityStatusType.Lost"/>
    <s v="cont_9aVOTu2r345yLko5gRJDneTnXB0DbRSZClEKXKFY3Nz"/>
    <x v="64"/>
    <x v="61"/>
    <s v="lead_u9ZlKbm6s1YGQbrXI7E1hd57ZLXsvOSc0qPsHLgE1dH"/>
    <s v="Perfect Engine Components Pvt. Ltd."/>
    <x v="6"/>
    <s v="user_9SBRjyF0n4iWuhUdqRyQkFhl2J4uyNKhFWvvJEvunX8"/>
    <s v="Omkar Ghate"/>
    <x v="115"/>
    <s v="2022-09-26 06:48:44.424000+00:00"/>
    <m/>
    <x v="0"/>
    <m/>
    <m/>
    <m/>
    <n v="90"/>
    <m/>
    <m/>
    <m/>
    <m/>
    <m/>
    <m/>
    <m/>
    <m/>
    <m/>
    <m/>
    <m/>
    <x v="5"/>
    <m/>
    <m/>
    <m/>
    <m/>
    <m/>
    <m/>
    <m/>
    <m/>
    <m/>
    <m/>
    <m/>
    <m/>
    <x v="14"/>
    <m/>
    <s v="user_A8KOTZADnUtEQOLt4nSLAmteNStuGh80js75RYjrXVt"/>
    <x v="6"/>
    <x v="1"/>
    <m/>
    <s v="September"/>
    <x v="2"/>
    <x v="0"/>
    <m/>
    <m/>
    <m/>
    <m/>
    <m/>
    <x v="86"/>
    <s v="2022-09-30 06:57:44.040000+00:00"/>
    <s v="GMC"/>
  </r>
  <r>
    <x v="9"/>
    <n v="400000"/>
    <s v="INR"/>
    <n v="0"/>
    <x v="18"/>
    <x v="0"/>
    <s v="stat_1hn9nRJaLbI53NxPuSQgo90kRpbpKsFlwN4oEGNUTdO"/>
    <x v="1"/>
    <s v="OpportunityStatusType.Lost"/>
    <s v="cont_dDmIrtRBzGOWCYDYVoEpoTivSEafrFdn4Hjsbl1bNVl"/>
    <x v="65"/>
    <x v="62"/>
    <s v="lead_G9MVlUeGSGrfAGkp9w5ZPD2peD68xeVsUtZdJTAQawd"/>
    <s v="NuVista Technologies Pvt. Ltd."/>
    <x v="6"/>
    <s v="user_9SBRjyF0n4iWuhUdqRyQkFhl2J4uyNKhFWvvJEvunX8"/>
    <s v="Omkar Ghate"/>
    <x v="116"/>
    <s v="2022-09-26 06:50:22.575000+00:00"/>
    <m/>
    <x v="0"/>
    <m/>
    <m/>
    <m/>
    <n v="60"/>
    <m/>
    <m/>
    <m/>
    <m/>
    <m/>
    <m/>
    <m/>
    <m/>
    <m/>
    <m/>
    <m/>
    <x v="1"/>
    <m/>
    <m/>
    <m/>
    <m/>
    <m/>
    <m/>
    <m/>
    <m/>
    <m/>
    <m/>
    <m/>
    <m/>
    <x v="4"/>
    <m/>
    <s v="user_A8KOTZADnUtEQOLt4nSLAmteNStuGh80js75RYjrXVt"/>
    <x v="6"/>
    <x v="1"/>
    <m/>
    <s v="September"/>
    <x v="2"/>
    <x v="4"/>
    <m/>
    <m/>
    <m/>
    <m/>
    <m/>
    <x v="87"/>
    <s v="2022-10-05 07:18:38.678000+00:00"/>
    <s v="GMC"/>
  </r>
  <r>
    <x v="9"/>
    <n v="300000"/>
    <s v="INR"/>
    <n v="0"/>
    <x v="17"/>
    <x v="0"/>
    <s v="stat_kcR4fZg7TU7jjk1jAVua3qGLRS4J5uFayEjK5j02wtv"/>
    <x v="2"/>
    <s v="OpportunityStatusType.Lost"/>
    <m/>
    <x v="1"/>
    <x v="63"/>
    <s v="lead_wXKoSIQhHwqR7NUaJZRMbmmeIBQNpex5qJk8uqJTt5i"/>
    <s v="AutoGen India Pvt Ltd"/>
    <x v="15"/>
    <s v="user_9SBRjyF0n4iWuhUdqRyQkFhl2J4uyNKhFWvvJEvunX8"/>
    <s v="Omkar Ghate"/>
    <x v="117"/>
    <s v="2022-09-26 05:04:54.232000+00:00"/>
    <m/>
    <x v="0"/>
    <m/>
    <s v="2020-09-23 02:33:00+00:00"/>
    <m/>
    <n v="60"/>
    <m/>
    <m/>
    <m/>
    <m/>
    <m/>
    <m/>
    <m/>
    <s v="PAID_SOCIAL"/>
    <m/>
    <m/>
    <m/>
    <x v="5"/>
    <m/>
    <m/>
    <m/>
    <m/>
    <m/>
    <m/>
    <m/>
    <m/>
    <m/>
    <m/>
    <m/>
    <m/>
    <x v="3"/>
    <m/>
    <s v="user_228eUmsdKIb9OItgmiDq1zD4aPZ1eqiapbaLAGeBf8g"/>
    <x v="13"/>
    <x v="11"/>
    <m/>
    <s v="September"/>
    <x v="0"/>
    <x v="3"/>
    <m/>
    <s v="Employee Engagement Handbook"/>
    <m/>
    <m/>
    <m/>
    <x v="88"/>
    <s v="2022-10-20 07:36:36.430000+00:00"/>
    <s v="GTL"/>
  </r>
  <r>
    <x v="3"/>
    <n v="10000"/>
    <s v="INR"/>
    <n v="0"/>
    <x v="14"/>
    <x v="0"/>
    <s v="stat_1hn9nRJaLbI53NxPuSQgo90kRpbpKsFlwN4oEGNUTdO"/>
    <x v="1"/>
    <s v="OpportunityStatusType.Lost"/>
    <s v="cont_kkqZmUyE2ZzMtWRMXK6Ti5S7nIVZ4t5o3Bx9dsztqtz"/>
    <x v="56"/>
    <x v="16"/>
    <s v="lead_jIBvS3ledQoAHxSSPtyDro910ieFCMuDKA4uzYNs9Rd"/>
    <s v="Chartered Hotels Bodh Gaya Pvt Ltd"/>
    <x v="13"/>
    <s v="user_GL8PBiV4pvzsQLVHSdZLeMQAQcGjCvLkffg486DHfZJ"/>
    <s v="Anshum Naithani"/>
    <x v="118"/>
    <s v="2022-09-26 00:23:20.124000+00:00"/>
    <m/>
    <x v="1"/>
    <m/>
    <m/>
    <m/>
    <n v="1500"/>
    <m/>
    <m/>
    <m/>
    <m/>
    <m/>
    <m/>
    <m/>
    <m/>
    <m/>
    <m/>
    <m/>
    <x v="2"/>
    <m/>
    <m/>
    <m/>
    <m/>
    <m/>
    <m/>
    <m/>
    <m/>
    <m/>
    <m/>
    <m/>
    <m/>
    <x v="3"/>
    <m/>
    <m/>
    <x v="16"/>
    <x v="1"/>
    <m/>
    <s v="September"/>
    <x v="9"/>
    <x v="3"/>
    <m/>
    <m/>
    <m/>
    <m/>
    <m/>
    <x v="89"/>
    <s v="2022-10-20 10:29:53.984000+00:00"/>
    <s v="GPA"/>
  </r>
  <r>
    <x v="3"/>
    <n v="800000"/>
    <s v="INR"/>
    <n v="0"/>
    <x v="4"/>
    <x v="0"/>
    <s v="stat_kcR4fZg7TU7jjk1jAVua3qGLRS4J5uFayEjK5j02wtv"/>
    <x v="2"/>
    <s v="OpportunityStatusType.Lost"/>
    <m/>
    <x v="1"/>
    <x v="0"/>
    <s v="lead_DH5aITJRChg4SZPqedpYRRJptTYPSEFfA61Pszr03wj"/>
    <s v="Sethia Infrastructure"/>
    <x v="27"/>
    <s v="user_GL8PBiV4pvzsQLVHSdZLeMQAQcGjCvLkffg486DHfZJ"/>
    <s v="Anshum Naithani"/>
    <x v="119"/>
    <s v="2022-09-26 00:23:41.762000+00:00"/>
    <m/>
    <x v="1"/>
    <m/>
    <m/>
    <m/>
    <n v="40"/>
    <m/>
    <m/>
    <m/>
    <m/>
    <m/>
    <m/>
    <m/>
    <m/>
    <m/>
    <m/>
    <m/>
    <x v="16"/>
    <m/>
    <m/>
    <m/>
    <m/>
    <m/>
    <m/>
    <m/>
    <m/>
    <m/>
    <m/>
    <m/>
    <m/>
    <x v="5"/>
    <m/>
    <s v="user_BtmkQ6xvtDyCMLstiH7YmmQURsFQdjarGcnSBd9UgEk"/>
    <x v="19"/>
    <x v="1"/>
    <m/>
    <s v="August"/>
    <x v="2"/>
    <x v="0"/>
    <m/>
    <m/>
    <m/>
    <m/>
    <m/>
    <x v="90"/>
    <s v="2022-09-26 00:23:41.815000+00:00"/>
    <s v="GMC"/>
  </r>
  <r>
    <x v="3"/>
    <n v="10000"/>
    <s v="INR"/>
    <n v="0"/>
    <x v="14"/>
    <x v="0"/>
    <s v="stat_1hn9nRJaLbI53NxPuSQgo90kRpbpKsFlwN4oEGNUTdO"/>
    <x v="1"/>
    <s v="OpportunityStatusType.Lost"/>
    <s v="cont_Z70lOEpk4XWO2U6ufb7pDHcB9AI5ANF5YpLs0dCLb78"/>
    <x v="56"/>
    <x v="16"/>
    <s v="lead_VyP39IU42Kr8iJV9vZtUcPVbYrQVy22rk4PZZR4aATb"/>
    <s v="Jupiter Hotels Pvt. Ltd."/>
    <x v="13"/>
    <s v="user_GL8PBiV4pvzsQLVHSdZLeMQAQcGjCvLkffg486DHfZJ"/>
    <s v="Anshum Naithani"/>
    <x v="120"/>
    <s v="2022-09-26 00:22:33.245000+00:00"/>
    <m/>
    <x v="1"/>
    <m/>
    <m/>
    <m/>
    <n v="1500"/>
    <m/>
    <m/>
    <m/>
    <m/>
    <m/>
    <m/>
    <m/>
    <m/>
    <m/>
    <m/>
    <m/>
    <x v="2"/>
    <m/>
    <m/>
    <m/>
    <m/>
    <m/>
    <m/>
    <m/>
    <m/>
    <m/>
    <m/>
    <m/>
    <m/>
    <x v="3"/>
    <m/>
    <m/>
    <x v="16"/>
    <x v="1"/>
    <m/>
    <s v="September"/>
    <x v="9"/>
    <x v="3"/>
    <m/>
    <m/>
    <m/>
    <m/>
    <m/>
    <x v="91"/>
    <s v="2022-10-20 10:16:04.260000+00:00"/>
    <s v="GPA"/>
  </r>
  <r>
    <x v="3"/>
    <n v="10000"/>
    <s v="INR"/>
    <n v="0"/>
    <x v="14"/>
    <x v="0"/>
    <s v="stat_1hn9nRJaLbI53NxPuSQgo90kRpbpKsFlwN4oEGNUTdO"/>
    <x v="1"/>
    <s v="OpportunityStatusType.Lost"/>
    <s v="cont_qlFZOLUyW01LX4yEqJdI4ftMWLwEGqMSjyG1xwK5JmD"/>
    <x v="56"/>
    <x v="16"/>
    <s v="lead_2Vke8SrjSHbZKMfVBKjrYYJlt8tfWQm0TFTl7N4ddaW"/>
    <s v="Chartered Hotels Raipur Pvt. Ltd."/>
    <x v="13"/>
    <s v="user_GL8PBiV4pvzsQLVHSdZLeMQAQcGjCvLkffg486DHfZJ"/>
    <s v="Anshum Naithani"/>
    <x v="121"/>
    <s v="2022-09-26 00:22:09.757000+00:00"/>
    <m/>
    <x v="1"/>
    <m/>
    <m/>
    <m/>
    <n v="1500"/>
    <m/>
    <m/>
    <m/>
    <m/>
    <m/>
    <m/>
    <m/>
    <m/>
    <m/>
    <m/>
    <m/>
    <x v="2"/>
    <m/>
    <m/>
    <m/>
    <m/>
    <m/>
    <m/>
    <m/>
    <m/>
    <m/>
    <m/>
    <m/>
    <m/>
    <x v="3"/>
    <m/>
    <s v="user_vMd4rmcrSbjykdyL2J7rrYn84SWdcNc5FKligrmItPw"/>
    <x v="11"/>
    <x v="1"/>
    <m/>
    <s v="September"/>
    <x v="9"/>
    <x v="3"/>
    <m/>
    <m/>
    <m/>
    <m/>
    <m/>
    <x v="92"/>
    <s v="2022-10-20 10:17:31.878000+00:00"/>
    <s v="GPA"/>
  </r>
  <r>
    <x v="3"/>
    <n v="10000"/>
    <s v="INR"/>
    <n v="0"/>
    <x v="14"/>
    <x v="0"/>
    <s v="stat_1hn9nRJaLbI53NxPuSQgo90kRpbpKsFlwN4oEGNUTdO"/>
    <x v="1"/>
    <s v="OpportunityStatusType.Lost"/>
    <s v="cont_NKEmJf45NE8iYdLfJ1ysxgmsjh5jPo3YfmHMqBwJK3M"/>
    <x v="56"/>
    <x v="16"/>
    <s v="lead_x1an7jPKzxX8akRXK674F6ymaDUpSQ881au7gM0CNu6"/>
    <s v="Robust Hotels Pvt Ltd"/>
    <x v="13"/>
    <s v="user_GL8PBiV4pvzsQLVHSdZLeMQAQcGjCvLkffg486DHfZJ"/>
    <s v="Anshum Naithani"/>
    <x v="122"/>
    <s v="2022-09-26 00:22:57.839000+00:00"/>
    <m/>
    <x v="1"/>
    <m/>
    <m/>
    <m/>
    <n v="1500"/>
    <m/>
    <m/>
    <m/>
    <m/>
    <m/>
    <m/>
    <m/>
    <m/>
    <m/>
    <m/>
    <m/>
    <x v="2"/>
    <m/>
    <m/>
    <m/>
    <m/>
    <m/>
    <m/>
    <m/>
    <m/>
    <m/>
    <m/>
    <m/>
    <m/>
    <x v="3"/>
    <m/>
    <m/>
    <x v="16"/>
    <x v="1"/>
    <m/>
    <s v="September"/>
    <x v="9"/>
    <x v="3"/>
    <m/>
    <m/>
    <m/>
    <m/>
    <m/>
    <x v="93"/>
    <s v="2022-10-20 10:15:35.901000+00:00"/>
    <s v="GPA"/>
  </r>
  <r>
    <x v="3"/>
    <n v="1000000"/>
    <s v="INR"/>
    <n v="0"/>
    <x v="14"/>
    <x v="0"/>
    <s v="stat_1hn9nRJaLbI53NxPuSQgo90kRpbpKsFlwN4oEGNUTdO"/>
    <x v="1"/>
    <s v="OpportunityStatusType.Lost"/>
    <s v="cont_nG63LhtsEcIk8PvSjnJ7iYFMT2xGIzinWZKgOMtDJxt"/>
    <x v="56"/>
    <x v="32"/>
    <s v="lead_WKSQoHX2Wlu3efB1fYMDL67QFeA5fLdAhTJ5xZL724L"/>
    <s v="Asian Hotels Pvt. Ltd."/>
    <x v="13"/>
    <s v="user_GL8PBiV4pvzsQLVHSdZLeMQAQcGjCvLkffg486DHfZJ"/>
    <s v="Anshum Naithani"/>
    <x v="123"/>
    <s v="2022-09-26 00:20:51.062000+00:00"/>
    <m/>
    <x v="1"/>
    <m/>
    <m/>
    <m/>
    <n v="1500"/>
    <m/>
    <m/>
    <m/>
    <m/>
    <m/>
    <m/>
    <m/>
    <m/>
    <m/>
    <m/>
    <m/>
    <x v="2"/>
    <m/>
    <m/>
    <m/>
    <m/>
    <m/>
    <m/>
    <m/>
    <m/>
    <m/>
    <m/>
    <m/>
    <m/>
    <x v="3"/>
    <m/>
    <s v="user_vMd4rmcrSbjykdyL2J7rrYn84SWdcNc5FKligrmItPw"/>
    <x v="11"/>
    <x v="1"/>
    <m/>
    <s v="September"/>
    <x v="9"/>
    <x v="3"/>
    <m/>
    <m/>
    <m/>
    <m/>
    <m/>
    <x v="73"/>
    <s v="2022-10-20 10:19:43.154000+00:00"/>
    <s v="GMC"/>
  </r>
  <r>
    <x v="3"/>
    <n v="500000"/>
    <s v="INR"/>
    <n v="0"/>
    <x v="14"/>
    <x v="0"/>
    <s v="stat_1hn9nRJaLbI53NxPuSQgo90kRpbpKsFlwN4oEGNUTdO"/>
    <x v="1"/>
    <s v="OpportunityStatusType.Lost"/>
    <s v="cont_kkqZmUyE2ZzMtWRMXK6Ti5S7nIVZ4t5o3Bx9dsztqtz"/>
    <x v="56"/>
    <x v="32"/>
    <s v="lead_jIBvS3ledQoAHxSSPtyDro910ieFCMuDKA4uzYNs9Rd"/>
    <s v="Chartered Hotels Bodh Gaya Pvt Ltd"/>
    <x v="13"/>
    <s v="user_GL8PBiV4pvzsQLVHSdZLeMQAQcGjCvLkffg486DHfZJ"/>
    <s v="Anshum Naithani"/>
    <x v="124"/>
    <s v="2022-09-26 00:21:20.809000+00:00"/>
    <m/>
    <x v="1"/>
    <m/>
    <m/>
    <m/>
    <n v="1500"/>
    <m/>
    <m/>
    <m/>
    <m/>
    <m/>
    <m/>
    <m/>
    <m/>
    <m/>
    <m/>
    <m/>
    <x v="2"/>
    <m/>
    <m/>
    <m/>
    <m/>
    <m/>
    <m/>
    <m/>
    <m/>
    <m/>
    <m/>
    <m/>
    <m/>
    <x v="3"/>
    <m/>
    <m/>
    <x v="16"/>
    <x v="1"/>
    <m/>
    <s v="September"/>
    <x v="9"/>
    <x v="3"/>
    <m/>
    <m/>
    <m/>
    <m/>
    <m/>
    <x v="89"/>
    <s v="2022-10-20 10:29:53.984000+00:00"/>
    <s v="GMC"/>
  </r>
  <r>
    <x v="3"/>
    <n v="20000"/>
    <s v="INR"/>
    <n v="0"/>
    <x v="14"/>
    <x v="0"/>
    <s v="stat_1hn9nRJaLbI53NxPuSQgo90kRpbpKsFlwN4oEGNUTdO"/>
    <x v="1"/>
    <s v="OpportunityStatusType.Lost"/>
    <s v="cont_H738fQ04aY1MRRTBEa9csBj5RYpn5LBBtRHMVEuE4bV"/>
    <x v="56"/>
    <x v="16"/>
    <s v="lead_yW18R3s8z1mKHtTMf8Mx5wkmlrwuIB2nEkGXCukfKAg"/>
    <s v="Chartered Hotels Corporate Pvt. Ltd."/>
    <x v="13"/>
    <s v="user_GL8PBiV4pvzsQLVHSdZLeMQAQcGjCvLkffg486DHfZJ"/>
    <s v="Anshum Naithani"/>
    <x v="125"/>
    <s v="2022-09-26 00:21:44.141000+00:00"/>
    <m/>
    <x v="1"/>
    <m/>
    <m/>
    <m/>
    <n v="1500"/>
    <m/>
    <m/>
    <m/>
    <m/>
    <m/>
    <m/>
    <m/>
    <m/>
    <m/>
    <m/>
    <m/>
    <x v="2"/>
    <m/>
    <m/>
    <m/>
    <m/>
    <m/>
    <m/>
    <m/>
    <m/>
    <m/>
    <m/>
    <m/>
    <m/>
    <x v="3"/>
    <m/>
    <m/>
    <x v="16"/>
    <x v="1"/>
    <m/>
    <s v="September"/>
    <x v="9"/>
    <x v="3"/>
    <m/>
    <m/>
    <m/>
    <m/>
    <m/>
    <x v="94"/>
    <s v="2022-10-20 10:29:05.335000+00:00"/>
    <s v="GPA"/>
  </r>
  <r>
    <x v="3"/>
    <n v="1000000"/>
    <s v="INR"/>
    <n v="0"/>
    <x v="14"/>
    <x v="0"/>
    <s v="stat_1hn9nRJaLbI53NxPuSQgo90kRpbpKsFlwN4oEGNUTdO"/>
    <x v="1"/>
    <s v="OpportunityStatusType.Lost"/>
    <s v="cont_qlFZOLUyW01LX4yEqJdI4ftMWLwEGqMSjyG1xwK5JmD"/>
    <x v="56"/>
    <x v="32"/>
    <s v="lead_2Vke8SrjSHbZKMfVBKjrYYJlt8tfWQm0TFTl7N4ddaW"/>
    <s v="Chartered Hotels Raipur Pvt. Ltd."/>
    <x v="13"/>
    <s v="user_GL8PBiV4pvzsQLVHSdZLeMQAQcGjCvLkffg486DHfZJ"/>
    <s v="Anshum Naithani"/>
    <x v="126"/>
    <s v="2022-09-26 00:19:51.361000+00:00"/>
    <m/>
    <x v="1"/>
    <m/>
    <m/>
    <m/>
    <n v="1500"/>
    <m/>
    <m/>
    <m/>
    <m/>
    <m/>
    <m/>
    <m/>
    <m/>
    <m/>
    <m/>
    <m/>
    <x v="2"/>
    <m/>
    <m/>
    <m/>
    <m/>
    <m/>
    <m/>
    <m/>
    <m/>
    <m/>
    <m/>
    <m/>
    <m/>
    <x v="3"/>
    <m/>
    <s v="user_vMd4rmcrSbjykdyL2J7rrYn84SWdcNc5FKligrmItPw"/>
    <x v="11"/>
    <x v="1"/>
    <m/>
    <s v="September"/>
    <x v="9"/>
    <x v="3"/>
    <m/>
    <m/>
    <m/>
    <m/>
    <m/>
    <x v="92"/>
    <s v="2022-10-20 10:17:31.878000+00:00"/>
    <s v="GMC"/>
  </r>
  <r>
    <x v="3"/>
    <n v="1000000"/>
    <s v="INR"/>
    <n v="0"/>
    <x v="14"/>
    <x v="0"/>
    <s v="stat_1hn9nRJaLbI53NxPuSQgo90kRpbpKsFlwN4oEGNUTdO"/>
    <x v="1"/>
    <s v="OpportunityStatusType.Lost"/>
    <s v="cont_NKEmJf45NE8iYdLfJ1ysxgmsjh5jPo3YfmHMqBwJK3M"/>
    <x v="56"/>
    <x v="32"/>
    <s v="lead_x1an7jPKzxX8akRXK674F6ymaDUpSQ881au7gM0CNu6"/>
    <s v="Robust Hotels Pvt Ltd"/>
    <x v="13"/>
    <s v="user_GL8PBiV4pvzsQLVHSdZLeMQAQcGjCvLkffg486DHfZJ"/>
    <s v="Anshum Naithani"/>
    <x v="127"/>
    <s v="2022-09-26 00:20:35.939000+00:00"/>
    <m/>
    <x v="1"/>
    <m/>
    <m/>
    <m/>
    <n v="1500"/>
    <m/>
    <m/>
    <m/>
    <m/>
    <m/>
    <m/>
    <m/>
    <m/>
    <m/>
    <m/>
    <m/>
    <x v="2"/>
    <m/>
    <m/>
    <m/>
    <m/>
    <m/>
    <m/>
    <m/>
    <m/>
    <m/>
    <m/>
    <m/>
    <m/>
    <x v="3"/>
    <m/>
    <m/>
    <x v="16"/>
    <x v="1"/>
    <m/>
    <s v="September"/>
    <x v="9"/>
    <x v="3"/>
    <m/>
    <m/>
    <m/>
    <m/>
    <m/>
    <x v="93"/>
    <s v="2022-10-20 10:15:35.901000+00:00"/>
    <s v="GMC"/>
  </r>
  <r>
    <x v="3"/>
    <n v="1000000"/>
    <s v="INR"/>
    <n v="0"/>
    <x v="14"/>
    <x v="0"/>
    <s v="stat_1hn9nRJaLbI53NxPuSQgo90kRpbpKsFlwN4oEGNUTdO"/>
    <x v="1"/>
    <s v="OpportunityStatusType.Lost"/>
    <s v="cont_Z70lOEpk4XWO2U6ufb7pDHcB9AI5ANF5YpLs0dCLb78"/>
    <x v="56"/>
    <x v="32"/>
    <s v="lead_VyP39IU42Kr8iJV9vZtUcPVbYrQVy22rk4PZZR4aATb"/>
    <s v="Jupiter Hotels Pvt. Ltd."/>
    <x v="13"/>
    <s v="user_GL8PBiV4pvzsQLVHSdZLeMQAQcGjCvLkffg486DHfZJ"/>
    <s v="Anshum Naithani"/>
    <x v="128"/>
    <s v="2022-09-26 00:20:17.834000+00:00"/>
    <m/>
    <x v="1"/>
    <m/>
    <m/>
    <m/>
    <n v="1500"/>
    <m/>
    <m/>
    <m/>
    <m/>
    <m/>
    <m/>
    <m/>
    <m/>
    <m/>
    <m/>
    <m/>
    <x v="2"/>
    <m/>
    <m/>
    <m/>
    <m/>
    <m/>
    <m/>
    <m/>
    <m/>
    <m/>
    <m/>
    <m/>
    <m/>
    <x v="3"/>
    <m/>
    <m/>
    <x v="16"/>
    <x v="1"/>
    <m/>
    <s v="September"/>
    <x v="9"/>
    <x v="3"/>
    <m/>
    <m/>
    <m/>
    <m/>
    <m/>
    <x v="91"/>
    <s v="2022-10-20 10:16:04.260000+00:00"/>
    <s v="GMC"/>
  </r>
  <r>
    <x v="3"/>
    <n v="1000000"/>
    <s v="INR"/>
    <n v="0"/>
    <x v="14"/>
    <x v="0"/>
    <s v="stat_1hn9nRJaLbI53NxPuSQgo90kRpbpKsFlwN4oEGNUTdO"/>
    <x v="1"/>
    <s v="OpportunityStatusType.Lost"/>
    <s v="cont_H738fQ04aY1MRRTBEa9csBj5RYpn5LBBtRHMVEuE4bV"/>
    <x v="56"/>
    <x v="32"/>
    <s v="lead_yW18R3s8z1mKHtTMf8Mx5wkmlrwuIB2nEkGXCukfKAg"/>
    <s v="Chartered Hotels Corporate Pvt. Ltd."/>
    <x v="13"/>
    <s v="user_GL8PBiV4pvzsQLVHSdZLeMQAQcGjCvLkffg486DHfZJ"/>
    <s v="Anshum Naithani"/>
    <x v="129"/>
    <s v="2022-09-26 00:19:24.918000+00:00"/>
    <m/>
    <x v="1"/>
    <m/>
    <m/>
    <m/>
    <n v="1500"/>
    <m/>
    <m/>
    <m/>
    <m/>
    <m/>
    <m/>
    <m/>
    <m/>
    <m/>
    <m/>
    <m/>
    <x v="2"/>
    <m/>
    <m/>
    <m/>
    <m/>
    <m/>
    <m/>
    <m/>
    <m/>
    <m/>
    <m/>
    <m/>
    <m/>
    <x v="3"/>
    <m/>
    <m/>
    <x v="16"/>
    <x v="1"/>
    <m/>
    <s v="September"/>
    <x v="9"/>
    <x v="3"/>
    <m/>
    <m/>
    <m/>
    <m/>
    <m/>
    <x v="94"/>
    <s v="2022-10-20 10:29:05.335000+00:00"/>
    <s v="GMC"/>
  </r>
  <r>
    <x v="3"/>
    <n v="1000000"/>
    <s v="INR"/>
    <n v="0"/>
    <x v="14"/>
    <x v="0"/>
    <s v="stat_1hn9nRJaLbI53NxPuSQgo90kRpbpKsFlwN4oEGNUTdO"/>
    <x v="1"/>
    <s v="OpportunityStatusType.Lost"/>
    <s v="cont_kBujxoL4ZT0Ks9W3Pn0UTE5xohKICJxovNKYNPrjhdy"/>
    <x v="56"/>
    <x v="64"/>
    <s v="lead_nAzEN3tzcECwpBucyLr6CrRRIgxYXc52g2e00TvTkFx"/>
    <s v="Chartered Hotels Hampi Pvt Ltd."/>
    <x v="13"/>
    <s v="user_GL8PBiV4pvzsQLVHSdZLeMQAQcGjCvLkffg486DHfZJ"/>
    <s v="Anshum Naithani"/>
    <x v="130"/>
    <s v="2022-09-26 00:18:53.877000+00:00"/>
    <m/>
    <x v="1"/>
    <m/>
    <m/>
    <m/>
    <n v="1500"/>
    <m/>
    <m/>
    <m/>
    <m/>
    <m/>
    <m/>
    <m/>
    <m/>
    <m/>
    <m/>
    <m/>
    <x v="2"/>
    <m/>
    <m/>
    <m/>
    <m/>
    <m/>
    <m/>
    <m/>
    <m/>
    <m/>
    <m/>
    <m/>
    <m/>
    <x v="3"/>
    <m/>
    <m/>
    <x v="16"/>
    <x v="1"/>
    <m/>
    <s v="September"/>
    <x v="9"/>
    <x v="3"/>
    <m/>
    <m/>
    <m/>
    <m/>
    <m/>
    <x v="95"/>
    <s v="2022-10-20 10:23:32.924000+00:00"/>
    <s v="GMC"/>
  </r>
  <r>
    <x v="7"/>
    <n v="2000000"/>
    <s v="INR"/>
    <n v="50"/>
    <x v="9"/>
    <x v="0"/>
    <s v="stat_FKdNPXXuhXKKBjrSCi23zNHNqbRdSPZ9hl2qCMmtVnP"/>
    <x v="4"/>
    <s v="OpportunityStatusType.Active"/>
    <s v="cont_DN46OIw4Wrp9JwNf7EsEO70nvKi7K6UblWpGbHcI26j"/>
    <x v="66"/>
    <x v="29"/>
    <s v="lead_5ZVjq1TLxj3WvDn0a3XNgJAZMYH5awLxdwx8DdSBsIL"/>
    <s v="Pelatro"/>
    <x v="11"/>
    <s v="user_P3f70h2AcefBkFTBZpvA9LgDbjTmUIXkqdKqHJ5evwA"/>
    <s v="Manojkumar Tinna"/>
    <x v="131"/>
    <s v="2022-09-24 12:30:35.786000+00:00"/>
    <m/>
    <x v="2"/>
    <m/>
    <m/>
    <m/>
    <n v="250"/>
    <m/>
    <m/>
    <m/>
    <m/>
    <m/>
    <m/>
    <m/>
    <m/>
    <m/>
    <m/>
    <m/>
    <x v="2"/>
    <m/>
    <m/>
    <m/>
    <m/>
    <m/>
    <m/>
    <m/>
    <m/>
    <m/>
    <m/>
    <m/>
    <m/>
    <x v="3"/>
    <m/>
    <s v="user_aM3WaaSUQQmaNnsm9l2FQRVWUEr8RN2ZdXzsuQUalQ3"/>
    <x v="7"/>
    <x v="1"/>
    <m/>
    <s v="September"/>
    <x v="4"/>
    <x v="3"/>
    <m/>
    <s v="Employee Engagement Handbook"/>
    <m/>
    <m/>
    <m/>
    <x v="96"/>
    <s v="2022-10-10 07:33:00.819000+00:00"/>
    <m/>
  </r>
  <r>
    <x v="3"/>
    <n v="2000000"/>
    <s v="INR"/>
    <n v="0"/>
    <x v="4"/>
    <x v="0"/>
    <s v="stat_1hn9nRJaLbI53NxPuSQgo90kRpbpKsFlwN4oEGNUTdO"/>
    <x v="1"/>
    <s v="OpportunityStatusType.Lost"/>
    <s v="cont_WceZKzAxaoiu711NIh7am2nbq0NXOjuhS36DxpXyyT7"/>
    <x v="67"/>
    <x v="65"/>
    <s v="lead_cj06l2cky60oe66TApSqGF8GQUYf6UVXdJainfMPsXS"/>
    <s v="Saraf Hotel Enterprises (Chartered Lucknow)"/>
    <x v="13"/>
    <s v="user_P3f70h2AcefBkFTBZpvA9LgDbjTmUIXkqdKqHJ5evwA"/>
    <s v="Manojkumar Tinna"/>
    <x v="132"/>
    <s v="2022-09-24 08:12:28.418000+00:00"/>
    <m/>
    <x v="1"/>
    <m/>
    <m/>
    <m/>
    <n v="1500"/>
    <m/>
    <m/>
    <m/>
    <m/>
    <m/>
    <m/>
    <m/>
    <s v="PAID_SOCIAL"/>
    <m/>
    <m/>
    <m/>
    <x v="15"/>
    <m/>
    <m/>
    <m/>
    <m/>
    <m/>
    <m/>
    <m/>
    <m/>
    <m/>
    <m/>
    <m/>
    <m/>
    <x v="3"/>
    <m/>
    <s v="user_vMd4rmcrSbjykdyL2J7rrYn84SWdcNc5FKligrmItPw"/>
    <x v="11"/>
    <x v="1"/>
    <m/>
    <s v="September"/>
    <x v="4"/>
    <x v="3"/>
    <m/>
    <s v="Employee Engagement Handbook"/>
    <m/>
    <m/>
    <m/>
    <x v="97"/>
    <s v="2022-10-10 09:00:03.283000+00:00"/>
    <s v="GMC"/>
  </r>
  <r>
    <x v="3"/>
    <n v="500000"/>
    <s v="INR"/>
    <n v="0"/>
    <x v="19"/>
    <x v="0"/>
    <s v="stat_1hn9nRJaLbI53NxPuSQgo90kRpbpKsFlwN4oEGNUTdO"/>
    <x v="1"/>
    <s v="OpportunityStatusType.Lost"/>
    <s v="cont_WceZKzAxaoiu711NIh7am2nbq0NXOjuhS36DxpXyyT7"/>
    <x v="67"/>
    <x v="66"/>
    <s v="lead_cj06l2cky60oe66TApSqGF8GQUYf6UVXdJainfMPsXS"/>
    <s v="Saraf Hotel Enterprises (Chartered Lucknow)"/>
    <x v="13"/>
    <s v="user_P3f70h2AcefBkFTBZpvA9LgDbjTmUIXkqdKqHJ5evwA"/>
    <s v="Manojkumar Tinna"/>
    <x v="133"/>
    <s v="2022-09-24 08:12:19.741000+00:00"/>
    <m/>
    <x v="1"/>
    <m/>
    <m/>
    <m/>
    <n v="1500"/>
    <m/>
    <m/>
    <m/>
    <m/>
    <m/>
    <m/>
    <m/>
    <s v="PAID_SOCIAL"/>
    <m/>
    <m/>
    <m/>
    <x v="15"/>
    <m/>
    <m/>
    <m/>
    <m/>
    <m/>
    <m/>
    <m/>
    <m/>
    <m/>
    <m/>
    <m/>
    <m/>
    <x v="3"/>
    <m/>
    <s v="user_vMd4rmcrSbjykdyL2J7rrYn84SWdcNc5FKligrmItPw"/>
    <x v="11"/>
    <x v="1"/>
    <m/>
    <s v="September"/>
    <x v="4"/>
    <x v="3"/>
    <m/>
    <s v="Employee Engagement Handbook"/>
    <m/>
    <m/>
    <m/>
    <x v="97"/>
    <s v="2022-10-10 09:00:03.283000+00:00"/>
    <s v="GPA"/>
  </r>
  <r>
    <x v="12"/>
    <n v="3000000"/>
    <s v="INR"/>
    <n v="0"/>
    <x v="20"/>
    <x v="0"/>
    <s v="stat_1hn9nRJaLbI53NxPuSQgo90kRpbpKsFlwN4oEGNUTdO"/>
    <x v="1"/>
    <s v="OpportunityStatusType.Lost"/>
    <m/>
    <x v="1"/>
    <x v="39"/>
    <s v="lead_kulB8ZR7Vif2PM55xIO9VnfweGdZ56yEiW0UN4noTpA"/>
    <s v="Netscribes"/>
    <x v="21"/>
    <s v="user_P3f70h2AcefBkFTBZpvA9LgDbjTmUIXkqdKqHJ5evwA"/>
    <s v="Manojkumar Tinna"/>
    <x v="134"/>
    <s v="2022-09-24 08:04:07.441000+00:00"/>
    <m/>
    <x v="1"/>
    <m/>
    <m/>
    <m/>
    <n v="315"/>
    <m/>
    <m/>
    <m/>
    <m/>
    <m/>
    <m/>
    <m/>
    <s v="PAID_SOCIAL"/>
    <m/>
    <m/>
    <m/>
    <x v="8"/>
    <m/>
    <m/>
    <m/>
    <m/>
    <m/>
    <m/>
    <m/>
    <m/>
    <m/>
    <m/>
    <m/>
    <m/>
    <x v="5"/>
    <m/>
    <s v="user_g5Yw4Z4XnIbmcGhJO80vdtFdd5ElcDlgYO3q8l82ODn"/>
    <x v="18"/>
    <x v="1"/>
    <m/>
    <s v="August; September"/>
    <x v="4"/>
    <x v="0"/>
    <m/>
    <s v="Employee Engagement Handbook"/>
    <m/>
    <m/>
    <m/>
    <x v="98"/>
    <s v="2022-09-24 08:10:57.609000+00:00"/>
    <m/>
  </r>
  <r>
    <x v="9"/>
    <n v="990000"/>
    <s v="INR"/>
    <n v="100"/>
    <x v="17"/>
    <x v="0"/>
    <s v="stat_OZRiD1474QRJIpvnjHCZfiIvKcVD6mIKSSTzg8SwDVx"/>
    <x v="0"/>
    <s v="OpportunityStatusType.Won"/>
    <m/>
    <x v="1"/>
    <x v="67"/>
    <s v="lead_wXKoSIQhHwqR7NUaJZRMbmmeIBQNpex5qJk8uqJTt5i"/>
    <s v="AutoGen India Pvt Ltd"/>
    <x v="15"/>
    <s v="user_9SBRjyF0n4iWuhUdqRyQkFhl2J4uyNKhFWvvJEvunX8"/>
    <s v="Omkar Ghate"/>
    <x v="135"/>
    <s v="2022-09-23 12:14:45.683000+00:00"/>
    <m/>
    <x v="0"/>
    <m/>
    <s v="2020-09-23 02:33:00+00:00"/>
    <m/>
    <n v="60"/>
    <m/>
    <m/>
    <m/>
    <m/>
    <m/>
    <m/>
    <m/>
    <s v="PAID_SOCIAL"/>
    <m/>
    <m/>
    <m/>
    <x v="5"/>
    <m/>
    <m/>
    <m/>
    <m/>
    <m/>
    <m/>
    <m/>
    <m/>
    <m/>
    <m/>
    <m/>
    <m/>
    <x v="3"/>
    <m/>
    <s v="user_228eUmsdKIb9OItgmiDq1zD4aPZ1eqiapbaLAGeBf8g"/>
    <x v="13"/>
    <x v="11"/>
    <m/>
    <s v="September"/>
    <x v="0"/>
    <x v="3"/>
    <m/>
    <s v="Employee Engagement Handbook"/>
    <m/>
    <m/>
    <m/>
    <x v="88"/>
    <s v="2022-10-20 07:36:36.430000+00:00"/>
    <s v="NON EB"/>
  </r>
  <r>
    <x v="22"/>
    <n v="10000000"/>
    <s v="INR"/>
    <n v="0"/>
    <x v="18"/>
    <x v="0"/>
    <s v="stat_1hn9nRJaLbI53NxPuSQgo90kRpbpKsFlwN4oEGNUTdO"/>
    <x v="1"/>
    <s v="OpportunityStatusType.Lost"/>
    <s v="cont_dfR8N4dSlTsdUNm9FdG5KRZ2PgwoS5AFBSdokHRovMg"/>
    <x v="68"/>
    <x v="29"/>
    <s v="lead_YjZyltFGQCSLRUbHdTPzrUAIO4SDWpKfnDaRnc66wXF"/>
    <s v="ZETWERK"/>
    <x v="11"/>
    <s v="user_TZzywQwym26DjuswO479pxRhNKX152z8X1haCx2vcst"/>
    <s v="Vrushali Kummar"/>
    <x v="136"/>
    <s v="2022-09-23 17:34:45.154000+00:00"/>
    <m/>
    <x v="2"/>
    <m/>
    <m/>
    <m/>
    <n v="1000"/>
    <m/>
    <m/>
    <m/>
    <m/>
    <m/>
    <m/>
    <m/>
    <s v="PAID_SOCIAL"/>
    <m/>
    <m/>
    <m/>
    <x v="5"/>
    <m/>
    <m/>
    <m/>
    <m/>
    <m/>
    <m/>
    <m/>
    <m/>
    <m/>
    <m/>
    <m/>
    <m/>
    <x v="15"/>
    <m/>
    <s v="user_1z3bdwgjF9RILRmuQPeXXGoPhafSi1mEgyb4l5sVEvN"/>
    <x v="1"/>
    <x v="1"/>
    <m/>
    <s v="September"/>
    <x v="4"/>
    <x v="1"/>
    <m/>
    <s v="Employee Engagement Handbook"/>
    <m/>
    <m/>
    <m/>
    <x v="99"/>
    <s v="2022-10-10 07:31:51.910000+00:00"/>
    <m/>
  </r>
  <r>
    <x v="22"/>
    <n v="645700"/>
    <s v="INR"/>
    <n v="0"/>
    <x v="17"/>
    <x v="0"/>
    <s v="stat_1hn9nRJaLbI53NxPuSQgo90kRpbpKsFlwN4oEGNUTdO"/>
    <x v="1"/>
    <s v="OpportunityStatusType.Lost"/>
    <s v="cont_dfR8N4dSlTsdUNm9FdG5KRZ2PgwoS5AFBSdokHRovMg"/>
    <x v="68"/>
    <x v="19"/>
    <s v="lead_YjZyltFGQCSLRUbHdTPzrUAIO4SDWpKfnDaRnc66wXF"/>
    <s v="ZETWERK"/>
    <x v="11"/>
    <s v="user_TZzywQwym26DjuswO479pxRhNKX152z8X1haCx2vcst"/>
    <s v="Vrushali Kummar"/>
    <x v="137"/>
    <s v="2022-09-23 17:34:26.833000+00:00"/>
    <m/>
    <x v="2"/>
    <m/>
    <m/>
    <m/>
    <n v="1000"/>
    <m/>
    <m/>
    <m/>
    <m/>
    <m/>
    <m/>
    <m/>
    <s v="PAID_SOCIAL"/>
    <m/>
    <m/>
    <m/>
    <x v="5"/>
    <m/>
    <m/>
    <m/>
    <m/>
    <m/>
    <m/>
    <m/>
    <m/>
    <m/>
    <m/>
    <m/>
    <m/>
    <x v="15"/>
    <m/>
    <s v="user_1z3bdwgjF9RILRmuQPeXXGoPhafSi1mEgyb4l5sVEvN"/>
    <x v="1"/>
    <x v="1"/>
    <m/>
    <s v="September"/>
    <x v="4"/>
    <x v="1"/>
    <m/>
    <s v="Employee Engagement Handbook"/>
    <m/>
    <m/>
    <m/>
    <x v="99"/>
    <s v="2022-10-10 07:31:51.910000+00:00"/>
    <m/>
  </r>
  <r>
    <x v="4"/>
    <n v="14827"/>
    <s v="INR"/>
    <n v="100"/>
    <x v="17"/>
    <x v="0"/>
    <s v="stat_OZRiD1474QRJIpvnjHCZfiIvKcVD6mIKSSTzg8SwDVx"/>
    <x v="0"/>
    <s v="OpportunityStatusType.Won"/>
    <s v="cont_pwJNCPt5Uota09v1N5JuECh5KiOgbxBskr9lAGAvOmM"/>
    <x v="69"/>
    <x v="68"/>
    <s v="lead_j3ijfzhVxRkRM1sw9wtk48GSiRKbOMDtNBzw3Ilpq1G"/>
    <s v="Vritti Solutions"/>
    <x v="10"/>
    <s v="user_bdUPAGjcS7p6513So3N4g3aWNS5HuBuVJi7bvCPAsLt"/>
    <s v="Mayur Gadiyar"/>
    <x v="138"/>
    <s v="2022-09-23 08:14:21.426000+00:00"/>
    <m/>
    <x v="0"/>
    <m/>
    <m/>
    <m/>
    <n v="231"/>
    <m/>
    <m/>
    <m/>
    <m/>
    <m/>
    <m/>
    <m/>
    <m/>
    <m/>
    <m/>
    <m/>
    <x v="1"/>
    <m/>
    <m/>
    <m/>
    <m/>
    <m/>
    <m/>
    <m/>
    <m/>
    <m/>
    <m/>
    <m/>
    <m/>
    <x v="11"/>
    <m/>
    <s v="user_bdUPAGjcS7p6513So3N4g3aWNS5HuBuVJi7bvCPAsLt"/>
    <x v="24"/>
    <x v="4"/>
    <m/>
    <s v="May"/>
    <x v="2"/>
    <x v="1"/>
    <m/>
    <m/>
    <m/>
    <m/>
    <m/>
    <x v="100"/>
    <s v="2022-10-13 04:21:39.310000+00:00"/>
    <s v="NON EB"/>
  </r>
  <r>
    <x v="9"/>
    <n v="990000"/>
    <s v="INR"/>
    <n v="100"/>
    <x v="17"/>
    <x v="0"/>
    <s v="stat_OZRiD1474QRJIpvnjHCZfiIvKcVD6mIKSSTzg8SwDVx"/>
    <x v="0"/>
    <s v="OpportunityStatusType.Won"/>
    <m/>
    <x v="1"/>
    <x v="69"/>
    <s v="lead_wXKoSIQhHwqR7NUaJZRMbmmeIBQNpex5qJk8uqJTt5i"/>
    <s v="AutoGen India Pvt Ltd"/>
    <x v="15"/>
    <s v="user_9SBRjyF0n4iWuhUdqRyQkFhl2J4uyNKhFWvvJEvunX8"/>
    <s v="Omkar Ghate"/>
    <x v="139"/>
    <s v="2022-09-23 12:14:32.928000+00:00"/>
    <m/>
    <x v="0"/>
    <m/>
    <s v="2020-09-23 02:33:00+00:00"/>
    <m/>
    <n v="60"/>
    <m/>
    <m/>
    <m/>
    <m/>
    <m/>
    <m/>
    <m/>
    <s v="PAID_SOCIAL"/>
    <m/>
    <m/>
    <m/>
    <x v="5"/>
    <m/>
    <m/>
    <m/>
    <m/>
    <m/>
    <m/>
    <m/>
    <m/>
    <m/>
    <m/>
    <m/>
    <m/>
    <x v="3"/>
    <m/>
    <s v="user_228eUmsdKIb9OItgmiDq1zD4aPZ1eqiapbaLAGeBf8g"/>
    <x v="13"/>
    <x v="11"/>
    <m/>
    <s v="September"/>
    <x v="0"/>
    <x v="3"/>
    <m/>
    <s v="Employee Engagement Handbook"/>
    <m/>
    <m/>
    <m/>
    <x v="88"/>
    <s v="2022-10-20 07:36:36.430000+00:00"/>
    <s v="GMC"/>
  </r>
  <r>
    <x v="4"/>
    <n v="522750"/>
    <s v="INR"/>
    <n v="100"/>
    <x v="17"/>
    <x v="0"/>
    <s v="stat_OZRiD1474QRJIpvnjHCZfiIvKcVD6mIKSSTzg8SwDVx"/>
    <x v="0"/>
    <s v="OpportunityStatusType.Won"/>
    <s v="cont_Lw5vuiGD7NL7g1qLdA7zmCzFFRY69TSZ6CR4idPkOVB"/>
    <x v="70"/>
    <x v="0"/>
    <s v="lead_JYfDc411nk491p5GYtl0zLhxgg7oXcpE1uYibCnLFNV"/>
    <s v="Khel Group Pvt Ltd"/>
    <x v="28"/>
    <s v="user_bdUPAGjcS7p6513So3N4g3aWNS5HuBuVJi7bvCPAsLt"/>
    <s v="Mayur Gadiyar"/>
    <x v="140"/>
    <s v="2022-09-23 08:18:08.934000+00:00"/>
    <m/>
    <x v="1"/>
    <m/>
    <m/>
    <m/>
    <n v="95"/>
    <m/>
    <m/>
    <m/>
    <m/>
    <m/>
    <m/>
    <m/>
    <m/>
    <m/>
    <m/>
    <m/>
    <x v="1"/>
    <m/>
    <m/>
    <m/>
    <m/>
    <m/>
    <m/>
    <m/>
    <m/>
    <m/>
    <m/>
    <m/>
    <m/>
    <x v="4"/>
    <m/>
    <s v="user_2jRs4eIjwv8MozxYA1DE9MMy0FWf2gMgweg2LiJNu64"/>
    <x v="25"/>
    <x v="12"/>
    <m/>
    <s v="September"/>
    <x v="2"/>
    <x v="4"/>
    <m/>
    <m/>
    <m/>
    <m/>
    <m/>
    <x v="101"/>
    <s v="2022-10-14 02:38:50.764000+00:00"/>
    <m/>
  </r>
  <r>
    <x v="23"/>
    <n v="200000"/>
    <s v="INR"/>
    <n v="50"/>
    <x v="4"/>
    <x v="0"/>
    <s v="stat_kLhaUSYbyIgQOHjvcKAHYNQn1lIjd0wTZfiU50Lt3mL"/>
    <x v="3"/>
    <s v="OpportunityStatusType.Active"/>
    <s v="cont_jv2xS61QafYDZWHYbRNqBwKAh4orsZO8hdHZU8m6lB3"/>
    <x v="71"/>
    <x v="0"/>
    <s v="lead_Qg5oUQGwk59eUQHVgiXtfkDmaKPkCwIZ99ReH56nMlw"/>
    <s v="CakeZone (Fresh)"/>
    <x v="20"/>
    <s v="user_lwF8ctKa5IyxqATpO2EOw2h0AEPiCMHOgewiH38Ei77"/>
    <s v="Harmanjit Singh"/>
    <x v="141"/>
    <s v="2022-09-23 06:42:07.353000+00:00"/>
    <m/>
    <x v="2"/>
    <m/>
    <m/>
    <m/>
    <n v="50"/>
    <m/>
    <m/>
    <m/>
    <m/>
    <m/>
    <m/>
    <m/>
    <s v="PAID_SOCIAL"/>
    <m/>
    <m/>
    <m/>
    <x v="2"/>
    <m/>
    <m/>
    <m/>
    <m/>
    <m/>
    <m/>
    <m/>
    <m/>
    <m/>
    <m/>
    <m/>
    <m/>
    <x v="3"/>
    <m/>
    <s v="user_lwF8ctKa5IyxqATpO2EOw2h0AEPiCMHOgewiH38Ei77"/>
    <x v="0"/>
    <x v="1"/>
    <m/>
    <m/>
    <x v="4"/>
    <x v="3"/>
    <m/>
    <s v="Employee Engagement Handbook"/>
    <m/>
    <m/>
    <m/>
    <x v="102"/>
    <s v="2022-10-13 10:40:59.032000+00:00"/>
    <s v="GMC"/>
  </r>
  <r>
    <x v="2"/>
    <n v="40000"/>
    <s v="INR"/>
    <n v="0"/>
    <x v="4"/>
    <x v="0"/>
    <s v="stat_kcR4fZg7TU7jjk1jAVua3qGLRS4J5uFayEjK5j02wtv"/>
    <x v="2"/>
    <s v="OpportunityStatusType.Lost"/>
    <m/>
    <x v="1"/>
    <x v="22"/>
    <s v="lead_fR5kzJKquYLLxD3w45c6SAXxNti3r4LxLvTHuR6thC6"/>
    <s v="St Stanislaus School (Fresh)"/>
    <x v="15"/>
    <s v="user_FdWFezbLzkYQcGsBUsjZO25nr2poK2nRbqV47Rs5Kfm"/>
    <s v="Prateek Wadhwa"/>
    <x v="142"/>
    <s v="2022-09-23 07:24:52.814000+00:00"/>
    <m/>
    <x v="1"/>
    <m/>
    <m/>
    <m/>
    <n v="20"/>
    <m/>
    <m/>
    <m/>
    <m/>
    <m/>
    <m/>
    <m/>
    <m/>
    <m/>
    <m/>
    <m/>
    <x v="18"/>
    <m/>
    <m/>
    <m/>
    <m/>
    <m/>
    <m/>
    <m/>
    <m/>
    <m/>
    <m/>
    <m/>
    <m/>
    <x v="10"/>
    <m/>
    <s v="user_228eUmsdKIb9OItgmiDq1zD4aPZ1eqiapbaLAGeBf8g"/>
    <x v="13"/>
    <x v="1"/>
    <m/>
    <m/>
    <x v="2"/>
    <x v="3"/>
    <m/>
    <m/>
    <m/>
    <m/>
    <m/>
    <x v="103"/>
    <s v="2022-09-23 07:24:58.434000+00:00"/>
    <s v="GMC"/>
  </r>
  <r>
    <x v="26"/>
    <n v="100000"/>
    <s v="INR"/>
    <n v="0"/>
    <x v="4"/>
    <x v="0"/>
    <s v="stat_1hn9nRJaLbI53NxPuSQgo90kRpbpKsFlwN4oEGNUTdO"/>
    <x v="1"/>
    <s v="OpportunityStatusType.Lost"/>
    <m/>
    <x v="1"/>
    <x v="70"/>
    <s v="lead_m6ihozGVzxfIJ92noik4lIZW1DeyVX9SCJEIGsVfZYn"/>
    <s v="DotKonnekt"/>
    <x v="7"/>
    <s v="user_A8KOTZADnUtEQOLt4nSLAmteNStuGh80js75RYjrXVt"/>
    <s v="Sarvesh Pawar"/>
    <x v="143"/>
    <s v="2022-09-23 07:28:10.065000+00:00"/>
    <m/>
    <x v="2"/>
    <m/>
    <s v="2022-09-08 09:14:23+00:00"/>
    <m/>
    <n v="12"/>
    <m/>
    <m/>
    <m/>
    <m/>
    <m/>
    <m/>
    <m/>
    <s v="PAID_SEARCH"/>
    <m/>
    <m/>
    <m/>
    <x v="2"/>
    <m/>
    <m/>
    <m/>
    <m/>
    <m/>
    <m/>
    <m/>
    <m/>
    <m/>
    <m/>
    <m/>
    <m/>
    <x v="3"/>
    <m/>
    <s v="user_aM3WaaSUQQmaNnsm9l2FQRVWUEr8RN2ZdXzsuQUalQ3"/>
    <x v="7"/>
    <x v="1"/>
    <m/>
    <m/>
    <x v="3"/>
    <x v="2"/>
    <m/>
    <s v="Employee Count 25"/>
    <m/>
    <m/>
    <m/>
    <x v="104"/>
    <s v="2022-09-23 07:28:21.636000+00:00"/>
    <s v="GMC"/>
  </r>
  <r>
    <x v="26"/>
    <n v="20000"/>
    <s v="INR"/>
    <n v="50"/>
    <x v="14"/>
    <x v="0"/>
    <s v="stat_LAF6zc710op7pnBQxMZo0IXU6mVHAxtY6FLz1R7BEWw"/>
    <x v="6"/>
    <s v="OpportunityStatusType.Active"/>
    <s v="cont_r59Q6Z7aNWG0tg0bHJQQjNSF6gzfjEzvviVOu0LhGP3"/>
    <x v="10"/>
    <x v="0"/>
    <s v="lead_Z7ID39aUbzrCmchNcV6FDcTs8JWYYqQYAJ2JLEYLv6V"/>
    <s v="Stetig Consulting Private Limited"/>
    <x v="6"/>
    <s v="user_A8KOTZADnUtEQOLt4nSLAmteNStuGh80js75RYjrXVt"/>
    <s v="Sarvesh Pawar"/>
    <x v="144"/>
    <s v="2022-09-23 06:33:04.800000+00:00"/>
    <m/>
    <x v="0"/>
    <m/>
    <m/>
    <m/>
    <n v="91"/>
    <m/>
    <m/>
    <m/>
    <m/>
    <m/>
    <m/>
    <m/>
    <m/>
    <m/>
    <m/>
    <m/>
    <x v="1"/>
    <m/>
    <m/>
    <m/>
    <m/>
    <m/>
    <m/>
    <m/>
    <m/>
    <m/>
    <m/>
    <m/>
    <m/>
    <x v="7"/>
    <m/>
    <s v="user_A8KOTZADnUtEQOLt4nSLAmteNStuGh80js75RYjrXVt"/>
    <x v="6"/>
    <x v="4"/>
    <m/>
    <s v="September"/>
    <x v="2"/>
    <x v="1"/>
    <m/>
    <s v="Glengarry"/>
    <m/>
    <m/>
    <m/>
    <x v="16"/>
    <s v="2022-10-20 11:45:53.782000+00:00"/>
    <s v="GPA"/>
  </r>
  <r>
    <x v="21"/>
    <n v="500000"/>
    <s v="INR"/>
    <n v="50"/>
    <x v="8"/>
    <x v="0"/>
    <s v="stat_aO2k5df3Tbj6iKGy1q1qOz4WkOm3guKV5pdsh2YPamR"/>
    <x v="7"/>
    <s v="OpportunityStatusType.Active"/>
    <m/>
    <x v="1"/>
    <x v="57"/>
    <s v="lead_uxzcpfeKI79kusD2zsZBiAuFLDrqsJx1YTgdLMOBP9a"/>
    <s v="PropTiger.com"/>
    <x v="21"/>
    <s v="user_Iwn6da5WKkZqwUySK0oUuCb72pFP5WEm4zAb92ijqFe"/>
    <s v="Sonal Paithankar"/>
    <x v="145"/>
    <s v="2022-09-23 04:19:55.631000+00:00"/>
    <m/>
    <x v="3"/>
    <m/>
    <m/>
    <m/>
    <n v="1073"/>
    <m/>
    <m/>
    <m/>
    <m/>
    <m/>
    <m/>
    <m/>
    <s v="PAID_SOCIAL"/>
    <m/>
    <m/>
    <m/>
    <x v="16"/>
    <m/>
    <m/>
    <m/>
    <m/>
    <m/>
    <m/>
    <m/>
    <m/>
    <m/>
    <m/>
    <m/>
    <m/>
    <x v="5"/>
    <m/>
    <s v="user_g5Yw4Z4XnIbmcGhJO80vdtFdd5ElcDlgYO3q8l82ODn"/>
    <x v="18"/>
    <x v="1"/>
    <m/>
    <s v="September"/>
    <x v="2"/>
    <x v="5"/>
    <m/>
    <s v="AM is Abhishek Wahane,Lead Magnet Lead"/>
    <m/>
    <m/>
    <m/>
    <x v="48"/>
    <s v="2022-10-18 15:58:36.868000+00:00"/>
    <m/>
  </r>
  <r>
    <x v="9"/>
    <n v="2158000"/>
    <s v="INR"/>
    <n v="0"/>
    <x v="4"/>
    <x v="0"/>
    <s v="stat_1hn9nRJaLbI53NxPuSQgo90kRpbpKsFlwN4oEGNUTdO"/>
    <x v="1"/>
    <s v="OpportunityStatusType.Lost"/>
    <m/>
    <x v="1"/>
    <x v="71"/>
    <s v="lead_nwFuu6giFejYM51JJgYUUP9cENkaBwj1GP2839f1iMe"/>
    <s v="Alicon Castalloy Limited"/>
    <x v="21"/>
    <s v="user_9SBRjyF0n4iWuhUdqRyQkFhl2J4uyNKhFWvvJEvunX8"/>
    <s v="Omkar Ghate"/>
    <x v="146"/>
    <s v="2022-09-23 04:33:55.840000+00:00"/>
    <m/>
    <x v="0"/>
    <m/>
    <m/>
    <m/>
    <n v="309"/>
    <m/>
    <m/>
    <m/>
    <m/>
    <m/>
    <m/>
    <m/>
    <m/>
    <m/>
    <m/>
    <m/>
    <x v="5"/>
    <m/>
    <m/>
    <m/>
    <m/>
    <m/>
    <m/>
    <m/>
    <m/>
    <m/>
    <m/>
    <m/>
    <m/>
    <x v="5"/>
    <m/>
    <s v="user_g5Yw4Z4XnIbmcGhJO80vdtFdd5ElcDlgYO3q8l82ODn"/>
    <x v="18"/>
    <x v="1"/>
    <m/>
    <s v="February; September"/>
    <x v="2"/>
    <x v="3"/>
    <m/>
    <s v="AM Opps - Ibrahim"/>
    <m/>
    <m/>
    <m/>
    <x v="105"/>
    <s v="2022-09-23 04:33:55.932000+00:00"/>
    <m/>
  </r>
  <r>
    <x v="21"/>
    <n v="300000"/>
    <s v="INR"/>
    <n v="0"/>
    <x v="4"/>
    <x v="0"/>
    <s v="stat_kcR4fZg7TU7jjk1jAVua3qGLRS4J5uFayEjK5j02wtv"/>
    <x v="2"/>
    <s v="OpportunityStatusType.Lost"/>
    <m/>
    <x v="1"/>
    <x v="57"/>
    <s v="lead_agx10wPnWTDSSLfzAD6U7BoE2g0Ty9WdYdH7DnUmKA1"/>
    <s v="Planetcast"/>
    <x v="21"/>
    <s v="user_g5Yw4Z4XnIbmcGhJO80vdtFdd5ElcDlgYO3q8l82ODn"/>
    <s v="Aditya Binani"/>
    <x v="147"/>
    <s v="2022-09-22 18:48:52.378000+00:00"/>
    <m/>
    <x v="1"/>
    <m/>
    <m/>
    <m/>
    <n v="1300"/>
    <m/>
    <m/>
    <m/>
    <m/>
    <m/>
    <m/>
    <m/>
    <m/>
    <m/>
    <m/>
    <m/>
    <x v="8"/>
    <m/>
    <m/>
    <m/>
    <m/>
    <m/>
    <m/>
    <m/>
    <m/>
    <m/>
    <m/>
    <m/>
    <m/>
    <x v="1"/>
    <m/>
    <s v="user_vMd4rmcrSbjykdyL2J7rrYn84SWdcNc5FKligrmItPw"/>
    <x v="11"/>
    <x v="1"/>
    <m/>
    <s v="October"/>
    <x v="2"/>
    <x v="3"/>
    <m/>
    <m/>
    <m/>
    <m/>
    <m/>
    <x v="106"/>
    <s v="2022-10-20 10:21:13.391000+00:00"/>
    <m/>
  </r>
  <r>
    <x v="15"/>
    <n v="2000000"/>
    <s v="INR"/>
    <n v="0"/>
    <x v="17"/>
    <x v="0"/>
    <s v="stat_1hn9nRJaLbI53NxPuSQgo90kRpbpKsFlwN4oEGNUTdO"/>
    <x v="1"/>
    <s v="OpportunityStatusType.Lost"/>
    <s v="cont_HCGCAHxNHDM4uD8BS9UVm1AYuiDIx1nlpM0j7VNkjFJ"/>
    <x v="13"/>
    <x v="72"/>
    <s v="lead_rNB24QLcbLg4XDbpRbHiRSJ8U6i32fOja0empydiRKL"/>
    <s v="Sequel Logistics"/>
    <x v="11"/>
    <s v="user_N52PP2uP2VZc2gm0nhh6CNFSif4n85g1cdxoNFd9ct0"/>
    <s v="Naveen Kumar"/>
    <x v="148"/>
    <s v="2022-09-23 03:55:56.437000+00:00"/>
    <m/>
    <x v="2"/>
    <m/>
    <m/>
    <m/>
    <n v="700"/>
    <m/>
    <m/>
    <m/>
    <m/>
    <m/>
    <m/>
    <m/>
    <m/>
    <m/>
    <m/>
    <m/>
    <x v="11"/>
    <m/>
    <m/>
    <m/>
    <m/>
    <m/>
    <m/>
    <m/>
    <m/>
    <m/>
    <m/>
    <m/>
    <m/>
    <x v="5"/>
    <m/>
    <s v="user_elsJRWsVnVWXwXYDqwMxWZeO0sLXCWVtdfpMy6LREbN"/>
    <x v="26"/>
    <x v="1"/>
    <m/>
    <s v="September"/>
    <x v="4"/>
    <x v="0"/>
    <m/>
    <s v="Employee Engagement Handbook"/>
    <m/>
    <m/>
    <m/>
    <x v="107"/>
    <s v="2022-10-10 07:33:46.419000+00:00"/>
    <m/>
  </r>
  <r>
    <x v="21"/>
    <n v="3000000"/>
    <s v="INR"/>
    <n v="0"/>
    <x v="4"/>
    <x v="0"/>
    <s v="stat_kcR4fZg7TU7jjk1jAVua3qGLRS4J5uFayEjK5j02wtv"/>
    <x v="2"/>
    <s v="OpportunityStatusType.Lost"/>
    <m/>
    <x v="1"/>
    <x v="39"/>
    <s v="lead_agx10wPnWTDSSLfzAD6U7BoE2g0Ty9WdYdH7DnUmKA1"/>
    <s v="Planetcast"/>
    <x v="21"/>
    <s v="user_g5Yw4Z4XnIbmcGhJO80vdtFdd5ElcDlgYO3q8l82ODn"/>
    <s v="Aditya Binani"/>
    <x v="149"/>
    <s v="2022-09-22 18:48:46.595000+00:00"/>
    <m/>
    <x v="1"/>
    <m/>
    <m/>
    <m/>
    <n v="1300"/>
    <m/>
    <m/>
    <m/>
    <m/>
    <m/>
    <m/>
    <m/>
    <m/>
    <m/>
    <m/>
    <m/>
    <x v="8"/>
    <m/>
    <m/>
    <m/>
    <m/>
    <m/>
    <m/>
    <m/>
    <m/>
    <m/>
    <m/>
    <m/>
    <m/>
    <x v="1"/>
    <m/>
    <s v="user_vMd4rmcrSbjykdyL2J7rrYn84SWdcNc5FKligrmItPw"/>
    <x v="11"/>
    <x v="1"/>
    <m/>
    <s v="October"/>
    <x v="2"/>
    <x v="3"/>
    <m/>
    <m/>
    <m/>
    <m/>
    <m/>
    <x v="106"/>
    <s v="2022-10-20 10:21:13.391000+00:00"/>
    <m/>
  </r>
  <r>
    <x v="11"/>
    <n v="200000"/>
    <s v="INR"/>
    <n v="0"/>
    <x v="19"/>
    <x v="0"/>
    <s v="stat_kcR4fZg7TU7jjk1jAVua3qGLRS4J5uFayEjK5j02wtv"/>
    <x v="2"/>
    <s v="OpportunityStatusType.Lost"/>
    <s v="cont_20xKY3TuABvNOOnjTHYHcoIUMXPwBMUKTvC7sh2CnyZ"/>
    <x v="72"/>
    <x v="27"/>
    <s v="lead_2yOXS4kIKQ7849vFEDU4Qdct42gD7IRBiTxjv7cKrce"/>
    <s v="Allpos software"/>
    <x v="3"/>
    <s v="user_LKRhV6rhcBe0uL8u70UUGeDjbMupuho4TaiAOCbT7HT"/>
    <s v="Kashif Ahmad"/>
    <x v="150"/>
    <s v="2022-09-22 16:37:04.530000+00:00"/>
    <m/>
    <x v="9"/>
    <m/>
    <m/>
    <m/>
    <n v="30"/>
    <m/>
    <m/>
    <m/>
    <m/>
    <m/>
    <m/>
    <m/>
    <m/>
    <m/>
    <m/>
    <m/>
    <x v="1"/>
    <m/>
    <m/>
    <m/>
    <m/>
    <m/>
    <m/>
    <m/>
    <m/>
    <m/>
    <m/>
    <m/>
    <m/>
    <x v="3"/>
    <m/>
    <s v="user_encRk5bIEFN6ZA11h4WH2AdZTiZpogLSlMIaj0E30SZ"/>
    <x v="3"/>
    <x v="1"/>
    <m/>
    <m/>
    <x v="2"/>
    <x v="3"/>
    <m/>
    <s v="Lead Magnet Lead"/>
    <m/>
    <m/>
    <m/>
    <x v="108"/>
    <s v="2022-09-22 16:37:04.629000+00:00"/>
    <m/>
  </r>
  <r>
    <x v="2"/>
    <n v="50000"/>
    <s v="INR"/>
    <n v="0"/>
    <x v="21"/>
    <x v="0"/>
    <s v="stat_kcR4fZg7TU7jjk1jAVua3qGLRS4J5uFayEjK5j02wtv"/>
    <x v="2"/>
    <s v="OpportunityStatusType.Lost"/>
    <s v="cont_ssEGD4C3WeVy72nt8J5BwzlmP7SUAy8W4edxY82HaC8"/>
    <x v="44"/>
    <x v="0"/>
    <s v="lead_RaeMMV1jYoyPLUuiVmNwQg2IbcZz6MDNvmyhv76rncz"/>
    <s v="IFI Techsolutions"/>
    <x v="19"/>
    <s v="user_FdWFezbLzkYQcGsBUsjZO25nr2poK2nRbqV47Rs5Kfm"/>
    <s v="Prateek Wadhwa"/>
    <x v="151"/>
    <s v="2022-09-22 12:34:41.284000+00:00"/>
    <m/>
    <x v="1"/>
    <m/>
    <m/>
    <m/>
    <n v="134"/>
    <m/>
    <m/>
    <m/>
    <m/>
    <m/>
    <m/>
    <m/>
    <s v="PAID_SOCIAL"/>
    <m/>
    <m/>
    <m/>
    <x v="1"/>
    <m/>
    <m/>
    <m/>
    <m/>
    <m/>
    <m/>
    <m/>
    <m/>
    <m/>
    <m/>
    <m/>
    <m/>
    <x v="8"/>
    <m/>
    <s v="user_FdWFezbLzkYQcGsBUsjZO25nr2poK2nRbqV47Rs5Kfm"/>
    <x v="17"/>
    <x v="1"/>
    <m/>
    <s v="September"/>
    <x v="4"/>
    <x v="1"/>
    <m/>
    <s v="Employee Engagement Handbook"/>
    <m/>
    <m/>
    <m/>
    <x v="59"/>
    <s v="2022-09-28 10:15:12.380000+00:00"/>
    <s v="GPA"/>
  </r>
  <r>
    <x v="22"/>
    <n v="700000"/>
    <s v="INR"/>
    <n v="0"/>
    <x v="8"/>
    <x v="0"/>
    <s v="stat_1hn9nRJaLbI53NxPuSQgo90kRpbpKsFlwN4oEGNUTdO"/>
    <x v="1"/>
    <s v="OpportunityStatusType.Lost"/>
    <m/>
    <x v="1"/>
    <x v="0"/>
    <s v="lead_1HP2vDzzHd7ZBnzGxUBBqqJmRNatq8qns7C645AOJCC"/>
    <s v="Data Bridge Market Research"/>
    <x v="8"/>
    <s v="user_TZzywQwym26DjuswO479pxRhNKX152z8X1haCx2vcst"/>
    <s v="Vrushali Kummar"/>
    <x v="152"/>
    <s v="2022-09-22 15:17:49.875000+00:00"/>
    <m/>
    <x v="0"/>
    <m/>
    <m/>
    <m/>
    <n v="294"/>
    <m/>
    <m/>
    <m/>
    <m/>
    <m/>
    <m/>
    <m/>
    <m/>
    <m/>
    <m/>
    <m/>
    <x v="6"/>
    <m/>
    <m/>
    <m/>
    <m/>
    <m/>
    <m/>
    <m/>
    <m/>
    <m/>
    <m/>
    <m/>
    <m/>
    <x v="3"/>
    <m/>
    <s v="user_5IQTpX6DsnoeoDfxqzqojpVoQLXPh68nhDjLS5ETjYj"/>
    <x v="8"/>
    <x v="1"/>
    <m/>
    <s v="September"/>
    <x v="2"/>
    <x v="3"/>
    <m/>
    <s v="Lead Magnet Lead"/>
    <m/>
    <m/>
    <m/>
    <x v="109"/>
    <s v="2022-09-22 15:17:49.948000+00:00"/>
    <m/>
  </r>
  <r>
    <x v="4"/>
    <n v="400000"/>
    <s v="INR"/>
    <n v="0"/>
    <x v="22"/>
    <x v="0"/>
    <s v="stat_kcR4fZg7TU7jjk1jAVua3qGLRS4J5uFayEjK5j02wtv"/>
    <x v="2"/>
    <s v="OpportunityStatusType.Lost"/>
    <s v="cont_WttWcznQ1E7VsQyJerwwKvihUs62F06bECPvgpPQ9F4"/>
    <x v="73"/>
    <x v="11"/>
    <s v="lead_6KrcrkSKJm6PpRElvbRhGxmvc2JMXN2IQfqHvAn7wqN"/>
    <s v="Nirvaa Solutions Pvt. Ltd."/>
    <x v="29"/>
    <s v="user_bdUPAGjcS7p6513So3N4g3aWNS5HuBuVJi7bvCPAsLt"/>
    <s v="Mayur Gadiyar"/>
    <x v="153"/>
    <s v="2022-09-22 08:00:23.282000+00:00"/>
    <m/>
    <x v="1"/>
    <m/>
    <m/>
    <m/>
    <n v="92"/>
    <m/>
    <m/>
    <m/>
    <m/>
    <m/>
    <m/>
    <m/>
    <s v="PAID_SOCIAL"/>
    <m/>
    <m/>
    <m/>
    <x v="8"/>
    <m/>
    <m/>
    <m/>
    <m/>
    <m/>
    <m/>
    <m/>
    <m/>
    <m/>
    <m/>
    <m/>
    <m/>
    <x v="4"/>
    <m/>
    <s v="user_1z3bdwgjF9RILRmuQPeXXGoPhafSi1mEgyb4l5sVEvN"/>
    <x v="1"/>
    <x v="1"/>
    <m/>
    <s v="September"/>
    <x v="1"/>
    <x v="7"/>
    <m/>
    <s v="Employee Engagement Handbook"/>
    <m/>
    <m/>
    <m/>
    <x v="110"/>
    <s v="2022-09-22 08:00:23.329000+00:00"/>
    <s v="GMC"/>
  </r>
  <r>
    <x v="4"/>
    <n v="20000"/>
    <s v="INR"/>
    <n v="0"/>
    <x v="22"/>
    <x v="0"/>
    <s v="stat_1hn9nRJaLbI53NxPuSQgo90kRpbpKsFlwN4oEGNUTdO"/>
    <x v="1"/>
    <s v="OpportunityStatusType.Lost"/>
    <m/>
    <x v="1"/>
    <x v="16"/>
    <s v="lead_ryUH2xrc8AuXFpPL7QETLj0G6D1EfSjo7KMqZW7277T"/>
    <s v="SELCO Foundation"/>
    <x v="13"/>
    <s v="user_bdUPAGjcS7p6513So3N4g3aWNS5HuBuVJi7bvCPAsLt"/>
    <s v="Mayur Gadiyar"/>
    <x v="154"/>
    <s v="2022-09-22 07:57:45.697000+00:00"/>
    <m/>
    <x v="2"/>
    <m/>
    <m/>
    <m/>
    <n v="125"/>
    <m/>
    <m/>
    <m/>
    <m/>
    <m/>
    <m/>
    <m/>
    <s v="PAID_SOCIAL"/>
    <m/>
    <m/>
    <m/>
    <x v="2"/>
    <m/>
    <m/>
    <m/>
    <m/>
    <m/>
    <m/>
    <m/>
    <m/>
    <m/>
    <m/>
    <m/>
    <m/>
    <x v="3"/>
    <m/>
    <s v="user_vMd4rmcrSbjykdyL2J7rrYn84SWdcNc5FKligrmItPw"/>
    <x v="11"/>
    <x v="1"/>
    <m/>
    <s v="October"/>
    <x v="4"/>
    <x v="3"/>
    <m/>
    <s v="Employee Engagement Handbook"/>
    <m/>
    <m/>
    <m/>
    <x v="111"/>
    <s v="2022-10-20 06:21:22.537000+00:00"/>
    <s v="GPA"/>
  </r>
  <r>
    <x v="24"/>
    <n v="171429"/>
    <s v="INR"/>
    <n v="100"/>
    <x v="20"/>
    <x v="0"/>
    <s v="stat_OZRiD1474QRJIpvnjHCZfiIvKcVD6mIKSSTzg8SwDVx"/>
    <x v="0"/>
    <s v="OpportunityStatusType.Won"/>
    <s v="cont_cXRIf9g2loxi9VTGdwPlCgmQ3chskL4tH1vW8YQe8XR"/>
    <x v="74"/>
    <x v="11"/>
    <s v="lead_s8bsnEOVeHtBSz257l2bvmhip7kupc5NOHJ01WtV2IE"/>
    <s v="Beyondid ( Renewal , 22nd Sept )"/>
    <x v="17"/>
    <s v="user_sD3YjSs92XKUfD0OPHeo886g6tW6aCM0iUhX5VVUuJi"/>
    <s v="Navin Panjwani"/>
    <x v="155"/>
    <s v="2022-09-22 11:25:13.612000+00:00"/>
    <m/>
    <x v="2"/>
    <m/>
    <m/>
    <m/>
    <n v="26"/>
    <m/>
    <m/>
    <m/>
    <m/>
    <m/>
    <m/>
    <m/>
    <m/>
    <m/>
    <m/>
    <m/>
    <x v="8"/>
    <m/>
    <m/>
    <m/>
    <m/>
    <m/>
    <m/>
    <m/>
    <m/>
    <m/>
    <m/>
    <m/>
    <m/>
    <x v="3"/>
    <m/>
    <s v="user_6hRQhcoLhZEDUBYaw3vS7rv6T5582sGfXq4jNRqTfUU"/>
    <x v="14"/>
    <x v="1"/>
    <m/>
    <s v="September"/>
    <x v="4"/>
    <x v="3"/>
    <m/>
    <s v="Employee Wellness Handbook"/>
    <m/>
    <m/>
    <m/>
    <x v="112"/>
    <s v="2022-09-23 06:02:05.923000+00:00"/>
    <m/>
  </r>
  <r>
    <x v="4"/>
    <n v="100000"/>
    <s v="INR"/>
    <n v="0"/>
    <x v="22"/>
    <x v="0"/>
    <s v="stat_1hn9nRJaLbI53NxPuSQgo90kRpbpKsFlwN4oEGNUTdO"/>
    <x v="1"/>
    <s v="OpportunityStatusType.Lost"/>
    <s v="cont_ugqw8eOmCSF8XJyu9zJg0Hfij92pWTqGB21fOPxYw1b"/>
    <x v="75"/>
    <x v="32"/>
    <s v="lead_qwgaGgGQnzlqLqU3qZr6H1fs42sFHySIy7mG1EeDRsG"/>
    <s v="AIC Selco"/>
    <x v="13"/>
    <s v="user_bdUPAGjcS7p6513So3N4g3aWNS5HuBuVJi7bvCPAsLt"/>
    <s v="Mayur Gadiyar"/>
    <x v="156"/>
    <s v="2022-09-22 07:56:34.648000+00:00"/>
    <m/>
    <x v="2"/>
    <m/>
    <m/>
    <m/>
    <n v="50"/>
    <m/>
    <m/>
    <m/>
    <m/>
    <m/>
    <m/>
    <m/>
    <m/>
    <m/>
    <m/>
    <m/>
    <x v="2"/>
    <m/>
    <m/>
    <m/>
    <m/>
    <m/>
    <m/>
    <m/>
    <m/>
    <m/>
    <m/>
    <m/>
    <m/>
    <x v="3"/>
    <m/>
    <m/>
    <x v="16"/>
    <x v="1"/>
    <m/>
    <s v="September"/>
    <x v="2"/>
    <x v="3"/>
    <m/>
    <m/>
    <m/>
    <m/>
    <m/>
    <x v="113"/>
    <s v="2022-09-26 08:52:39.750000+00:00"/>
    <s v="GMC"/>
  </r>
  <r>
    <x v="11"/>
    <n v="100000"/>
    <s v="INR"/>
    <n v="0"/>
    <x v="4"/>
    <x v="0"/>
    <s v="stat_kcR4fZg7TU7jjk1jAVua3qGLRS4J5uFayEjK5j02wtv"/>
    <x v="2"/>
    <s v="OpportunityStatusType.Lost"/>
    <s v="cont_WRutLvxL91I9gtcgCB7m0crvIRRbJ4POLfRNRJd4K7d"/>
    <x v="76"/>
    <x v="6"/>
    <s v="lead_Pebynt6javVFkalfez6sQcjL4dKE7ywjgz5dseDtQtU"/>
    <s v="Logitax (Fresh)"/>
    <x v="19"/>
    <s v="user_LKRhV6rhcBe0uL8u70UUGeDjbMupuho4TaiAOCbT7HT"/>
    <s v="Kashif Ahmad"/>
    <x v="157"/>
    <s v="2022-09-22 07:05:27.258000+00:00"/>
    <m/>
    <x v="0"/>
    <m/>
    <s v="2022-06-08 08:45:24+00:00"/>
    <m/>
    <n v="24"/>
    <m/>
    <m/>
    <m/>
    <m/>
    <m/>
    <m/>
    <m/>
    <s v="DIRECT_TRAFFIC"/>
    <m/>
    <m/>
    <m/>
    <x v="2"/>
    <m/>
    <m/>
    <m/>
    <m/>
    <m/>
    <m/>
    <m/>
    <m/>
    <m/>
    <m/>
    <m/>
    <m/>
    <x v="3"/>
    <m/>
    <s v="user_FdWFezbLzkYQcGsBUsjZO25nr2poK2nRbqV47Rs5Kfm"/>
    <x v="17"/>
    <x v="1"/>
    <m/>
    <m/>
    <x v="8"/>
    <x v="2"/>
    <m/>
    <s v="Workplace Culture Playbook"/>
    <m/>
    <m/>
    <m/>
    <x v="114"/>
    <s v="2022-09-22 07:05:49.684000+00:00"/>
    <s v="GMC"/>
  </r>
  <r>
    <x v="17"/>
    <n v="600000"/>
    <s v="INR"/>
    <n v="0"/>
    <x v="14"/>
    <x v="0"/>
    <s v="stat_kcR4fZg7TU7jjk1jAVua3qGLRS4J5uFayEjK5j02wtv"/>
    <x v="2"/>
    <s v="OpportunityStatusType.Lost"/>
    <s v="cont_cJcuydhQKAZD2DLpmD1351i8YCDlCXW6bb6kkcNkIHv"/>
    <x v="77"/>
    <x v="39"/>
    <s v="lead_QJODj1lLxLaHX280BRNLZLElGSavdGS9FwWNDqyy8AW"/>
    <s v="Shrinath Rotopack"/>
    <x v="16"/>
    <s v="user_6dalmZ7hmWD47jhCVGdU1SSEcFMsz9rWtW2jPORgJvj"/>
    <s v="Vivek Singh"/>
    <x v="158"/>
    <s v="2022-09-22 06:13:53.995000+00:00"/>
    <m/>
    <x v="10"/>
    <m/>
    <m/>
    <m/>
    <m/>
    <m/>
    <m/>
    <m/>
    <m/>
    <m/>
    <m/>
    <m/>
    <m/>
    <m/>
    <m/>
    <m/>
    <x v="9"/>
    <m/>
    <m/>
    <m/>
    <m/>
    <m/>
    <m/>
    <m/>
    <m/>
    <m/>
    <m/>
    <m/>
    <m/>
    <x v="3"/>
    <m/>
    <s v="user_PApNwMjp7lPIEBp7acretouakdtYNVHpPO9ja9KoR5D"/>
    <x v="12"/>
    <x v="1"/>
    <m/>
    <s v="September"/>
    <x v="4"/>
    <x v="3"/>
    <m/>
    <s v="Downloaded the guide: Designing employee healthcare plan"/>
    <m/>
    <m/>
    <m/>
    <x v="115"/>
    <s v="2022-09-30 07:49:24.514000+00:00"/>
    <m/>
  </r>
  <r>
    <x v="13"/>
    <n v="800000"/>
    <s v="INR"/>
    <n v="0"/>
    <x v="23"/>
    <x v="0"/>
    <s v="stat_1hn9nRJaLbI53NxPuSQgo90kRpbpKsFlwN4oEGNUTdO"/>
    <x v="1"/>
    <s v="OpportunityStatusType.Lost"/>
    <s v="cont_GHVrGUSRlrytv8KUYgv0cFtZfUuU2wHUnnmhAmTiq2h"/>
    <x v="78"/>
    <x v="11"/>
    <s v="lead_wx1dj47FAHVdyYPOVZdHuiJTKIuk8DtxXMhUeKxMKxX"/>
    <s v="Fresh Menu"/>
    <x v="9"/>
    <s v="user_a8nqX3z7ISW88f172GrmiROpYjjP29QrWrDfKdMgnvc"/>
    <s v="Akash Singh"/>
    <x v="159"/>
    <s v="2022-09-22 04:27:42.077000+00:00"/>
    <m/>
    <x v="2"/>
    <m/>
    <m/>
    <m/>
    <n v="452"/>
    <m/>
    <m/>
    <m/>
    <m/>
    <m/>
    <m/>
    <m/>
    <m/>
    <m/>
    <m/>
    <m/>
    <x v="20"/>
    <m/>
    <m/>
    <m/>
    <m/>
    <m/>
    <m/>
    <m/>
    <m/>
    <m/>
    <m/>
    <m/>
    <m/>
    <x v="16"/>
    <m/>
    <s v="user_L8E6IFhq6UCzKLHa45LUUTZCznDuyDwFrGaEp9DXiUM"/>
    <x v="9"/>
    <x v="2"/>
    <m/>
    <s v="September"/>
    <x v="7"/>
    <x v="3"/>
    <m/>
    <m/>
    <m/>
    <m/>
    <m/>
    <x v="116"/>
    <s v="2022-09-22 04:28:19.279000+00:00"/>
    <s v="GMC"/>
  </r>
  <r>
    <x v="13"/>
    <n v="80000"/>
    <s v="INR"/>
    <n v="0"/>
    <x v="23"/>
    <x v="0"/>
    <s v="stat_1hn9nRJaLbI53NxPuSQgo90kRpbpKsFlwN4oEGNUTdO"/>
    <x v="1"/>
    <s v="OpportunityStatusType.Lost"/>
    <s v="cont_GHVrGUSRlrytv8KUYgv0cFtZfUuU2wHUnnmhAmTiq2h"/>
    <x v="78"/>
    <x v="21"/>
    <s v="lead_wx1dj47FAHVdyYPOVZdHuiJTKIuk8DtxXMhUeKxMKxX"/>
    <s v="Fresh Menu"/>
    <x v="9"/>
    <s v="user_a8nqX3z7ISW88f172GrmiROpYjjP29QrWrDfKdMgnvc"/>
    <s v="Akash Singh"/>
    <x v="160"/>
    <s v="2022-09-22 04:28:19.220000+00:00"/>
    <m/>
    <x v="2"/>
    <m/>
    <m/>
    <m/>
    <n v="452"/>
    <m/>
    <m/>
    <m/>
    <m/>
    <m/>
    <m/>
    <m/>
    <m/>
    <m/>
    <m/>
    <m/>
    <x v="20"/>
    <m/>
    <m/>
    <m/>
    <m/>
    <m/>
    <m/>
    <m/>
    <m/>
    <m/>
    <m/>
    <m/>
    <m/>
    <x v="16"/>
    <m/>
    <s v="user_L8E6IFhq6UCzKLHa45LUUTZCznDuyDwFrGaEp9DXiUM"/>
    <x v="9"/>
    <x v="2"/>
    <m/>
    <s v="September"/>
    <x v="7"/>
    <x v="3"/>
    <m/>
    <m/>
    <m/>
    <m/>
    <m/>
    <x v="116"/>
    <s v="2022-09-22 04:28:19.279000+00:00"/>
    <s v="GPA"/>
  </r>
  <r>
    <x v="21"/>
    <n v="3500000"/>
    <s v="INR"/>
    <n v="0"/>
    <x v="4"/>
    <x v="0"/>
    <s v="stat_kcR4fZg7TU7jjk1jAVua3qGLRS4J5uFayEjK5j02wtv"/>
    <x v="2"/>
    <s v="OpportunityStatusType.Lost"/>
    <s v="cont_HSJYB2OCVAmTwZkeVLwRc0eCfUz2tOO3COPGpjhapkq"/>
    <x v="79"/>
    <x v="32"/>
    <s v="lead_3wtDF5bueYMYI2QQ8nv5NAR4d770LdIproHlJrC9Tlt"/>
    <s v="NOCPL-New Opportunity Consultancy"/>
    <x v="13"/>
    <s v="user_Iwn6da5WKkZqwUySK0oUuCb72pFP5WEm4zAb92ijqFe"/>
    <s v="Sonal Paithankar"/>
    <x v="161"/>
    <s v="2022-09-22 04:51:45.903000+00:00"/>
    <m/>
    <x v="1"/>
    <m/>
    <m/>
    <m/>
    <n v="4500"/>
    <m/>
    <m/>
    <m/>
    <m/>
    <m/>
    <m/>
    <m/>
    <m/>
    <m/>
    <m/>
    <m/>
    <x v="3"/>
    <m/>
    <m/>
    <m/>
    <m/>
    <m/>
    <m/>
    <m/>
    <m/>
    <m/>
    <m/>
    <m/>
    <m/>
    <x v="2"/>
    <m/>
    <s v="user_vMd4rmcrSbjykdyL2J7rrYn84SWdcNc5FKligrmItPw"/>
    <x v="11"/>
    <x v="1"/>
    <m/>
    <s v="September"/>
    <x v="2"/>
    <x v="1"/>
    <m/>
    <m/>
    <m/>
    <m/>
    <m/>
    <x v="117"/>
    <s v="2022-10-20 10:20:19.833000+00:00"/>
    <s v="GMC"/>
  </r>
  <r>
    <x v="8"/>
    <n v="8000000"/>
    <s v="INR"/>
    <n v="0"/>
    <x v="22"/>
    <x v="0"/>
    <s v="stat_1hn9nRJaLbI53NxPuSQgo90kRpbpKsFlwN4oEGNUTdO"/>
    <x v="1"/>
    <s v="OpportunityStatusType.Lost"/>
    <s v="cont_JCRssaCXWI5FmmtgsaJXU59QIMo5vU1aRaDhhA0XkY9"/>
    <x v="80"/>
    <x v="73"/>
    <s v="lead_eFTeZkt7aRqBzxktgbdNj987fqkCMDleSOouxd4peMv"/>
    <s v="Brose India Automotive Systems Pvt. Ltd."/>
    <x v="11"/>
    <s v="user_KLETV1op4MIjvKQ12xGsWi23CuPjDE6PT29nwG6T3MY"/>
    <s v="Pooja Gawas"/>
    <x v="162"/>
    <s v="2022-09-21 15:30:13.181000+00:00"/>
    <m/>
    <x v="0"/>
    <m/>
    <m/>
    <m/>
    <n v="375"/>
    <m/>
    <m/>
    <m/>
    <m/>
    <m/>
    <m/>
    <m/>
    <m/>
    <m/>
    <m/>
    <m/>
    <x v="21"/>
    <m/>
    <m/>
    <m/>
    <m/>
    <m/>
    <m/>
    <m/>
    <m/>
    <m/>
    <m/>
    <m/>
    <m/>
    <x v="9"/>
    <m/>
    <s v="user_aM3WaaSUQQmaNnsm9l2FQRVWUEr8RN2ZdXzsuQUalQ3"/>
    <x v="7"/>
    <x v="1"/>
    <m/>
    <s v="September"/>
    <x v="2"/>
    <x v="3"/>
    <m/>
    <m/>
    <m/>
    <m/>
    <m/>
    <x v="118"/>
    <s v="2022-10-10 07:33:21.142000+00:00"/>
    <m/>
  </r>
  <r>
    <x v="11"/>
    <n v="200000"/>
    <s v="INR"/>
    <n v="0"/>
    <x v="4"/>
    <x v="0"/>
    <s v="stat_1hn9nRJaLbI53NxPuSQgo90kRpbpKsFlwN4oEGNUTdO"/>
    <x v="1"/>
    <s v="OpportunityStatusType.Lost"/>
    <m/>
    <x v="1"/>
    <x v="22"/>
    <s v="lead_3DGDCVYqRfeLqniKpRcv7GXgDUA20VNRsGys9dsNrXk"/>
    <s v="Picado Home Decors Pvt Ltd (Fresh)"/>
    <x v="7"/>
    <s v="user_LKRhV6rhcBe0uL8u70UUGeDjbMupuho4TaiAOCbT7HT"/>
    <s v="Kashif Ahmad"/>
    <x v="163"/>
    <s v="2022-09-21 18:24:33.039000+00:00"/>
    <m/>
    <x v="1"/>
    <m/>
    <s v="2022-03-16 09:41:12+00:00"/>
    <m/>
    <n v="63"/>
    <m/>
    <m/>
    <m/>
    <m/>
    <m/>
    <m/>
    <m/>
    <s v="PAID_SOCIAL"/>
    <m/>
    <m/>
    <m/>
    <x v="22"/>
    <m/>
    <m/>
    <m/>
    <m/>
    <m/>
    <m/>
    <m/>
    <m/>
    <m/>
    <m/>
    <m/>
    <m/>
    <x v="3"/>
    <m/>
    <s v="user_aM3WaaSUQQmaNnsm9l2FQRVWUEr8RN2ZdXzsuQUalQ3"/>
    <x v="7"/>
    <x v="5"/>
    <m/>
    <m/>
    <x v="3"/>
    <x v="2"/>
    <m/>
    <s v="Employee Count 100"/>
    <m/>
    <m/>
    <m/>
    <x v="119"/>
    <s v="2022-09-22 05:08:38.868000+00:00"/>
    <m/>
  </r>
  <r>
    <x v="13"/>
    <n v="27000"/>
    <s v="INR"/>
    <n v="0"/>
    <x v="23"/>
    <x v="0"/>
    <s v="stat_1hn9nRJaLbI53NxPuSQgo90kRpbpKsFlwN4oEGNUTdO"/>
    <x v="1"/>
    <s v="OpportunityStatusType.Lost"/>
    <s v="cont_dRAseawPlx7mb5vNpjC0CVUHLbWOD9gHFnDxdX8v0YY"/>
    <x v="81"/>
    <x v="74"/>
    <s v="lead_dcU3xBfwayabWBESPQvGUetAabApvU9b4WJFlb16ya6"/>
    <s v="Kumar Organic Products Limited"/>
    <x v="3"/>
    <s v="user_a8nqX3z7ISW88f172GrmiROpYjjP29QrWrDfKdMgnvc"/>
    <s v="Akash Singh"/>
    <x v="164"/>
    <s v="2022-09-22 04:26:55.974000+00:00"/>
    <m/>
    <x v="2"/>
    <m/>
    <m/>
    <m/>
    <n v="600"/>
    <m/>
    <m/>
    <m/>
    <m/>
    <m/>
    <m/>
    <m/>
    <m/>
    <m/>
    <m/>
    <m/>
    <x v="5"/>
    <m/>
    <m/>
    <m/>
    <m/>
    <m/>
    <m/>
    <m/>
    <m/>
    <m/>
    <m/>
    <m/>
    <m/>
    <x v="1"/>
    <m/>
    <s v="user_ojX3B6giQCeKnOjqd4gdwXUl0CqqHMXNORvxR6POXn6"/>
    <x v="21"/>
    <x v="12"/>
    <m/>
    <s v="September"/>
    <x v="2"/>
    <x v="3"/>
    <m/>
    <m/>
    <m/>
    <m/>
    <m/>
    <x v="120"/>
    <s v="2022-09-22 04:26:56.035000+00:00"/>
    <m/>
  </r>
  <r>
    <x v="8"/>
    <n v="200000"/>
    <s v="INR"/>
    <n v="0"/>
    <x v="22"/>
    <x v="0"/>
    <s v="stat_1hn9nRJaLbI53NxPuSQgo90kRpbpKsFlwN4oEGNUTdO"/>
    <x v="1"/>
    <s v="OpportunityStatusType.Lost"/>
    <s v="cont_JCRssaCXWI5FmmtgsaJXU59QIMo5vU1aRaDhhA0XkY9"/>
    <x v="80"/>
    <x v="75"/>
    <s v="lead_eFTeZkt7aRqBzxktgbdNj987fqkCMDleSOouxd4peMv"/>
    <s v="Brose India Automotive Systems Pvt. Ltd."/>
    <x v="11"/>
    <s v="user_KLETV1op4MIjvKQ12xGsWi23CuPjDE6PT29nwG6T3MY"/>
    <s v="Pooja Gawas"/>
    <x v="165"/>
    <s v="2022-09-21 12:40:51.474000+00:00"/>
    <m/>
    <x v="0"/>
    <m/>
    <m/>
    <m/>
    <n v="375"/>
    <m/>
    <m/>
    <m/>
    <m/>
    <m/>
    <m/>
    <m/>
    <m/>
    <m/>
    <m/>
    <m/>
    <x v="21"/>
    <m/>
    <m/>
    <m/>
    <m/>
    <m/>
    <m/>
    <m/>
    <m/>
    <m/>
    <m/>
    <m/>
    <m/>
    <x v="9"/>
    <m/>
    <s v="user_aM3WaaSUQQmaNnsm9l2FQRVWUEr8RN2ZdXzsuQUalQ3"/>
    <x v="7"/>
    <x v="1"/>
    <m/>
    <s v="September"/>
    <x v="2"/>
    <x v="3"/>
    <m/>
    <m/>
    <m/>
    <m/>
    <m/>
    <x v="118"/>
    <s v="2022-10-10 07:33:21.142000+00:00"/>
    <m/>
  </r>
  <r>
    <x v="8"/>
    <n v="1944449"/>
    <s v="INR"/>
    <n v="100"/>
    <x v="22"/>
    <x v="0"/>
    <s v="stat_OZRiD1474QRJIpvnjHCZfiIvKcVD6mIKSSTzg8SwDVx"/>
    <x v="0"/>
    <s v="OpportunityStatusType.Won"/>
    <m/>
    <x v="1"/>
    <x v="21"/>
    <s v="lead_SaeotSWdzJXVFraCljM6V6KGCV0VfbgEojTsrx3QGPF"/>
    <s v="Armstrong Automation"/>
    <x v="7"/>
    <s v="user_KLETV1op4MIjvKQ12xGsWi23CuPjDE6PT29nwG6T3MY"/>
    <s v="Pooja Gawas"/>
    <x v="166"/>
    <s v="2022-09-21 11:00:09.415000+00:00"/>
    <m/>
    <x v="0"/>
    <m/>
    <m/>
    <m/>
    <n v="340"/>
    <m/>
    <m/>
    <m/>
    <m/>
    <m/>
    <m/>
    <m/>
    <s v="PAID_SOCIAL"/>
    <m/>
    <m/>
    <m/>
    <x v="1"/>
    <m/>
    <m/>
    <m/>
    <m/>
    <m/>
    <m/>
    <m/>
    <m/>
    <m/>
    <m/>
    <m/>
    <m/>
    <x v="3"/>
    <m/>
    <s v="user_aM3WaaSUQQmaNnsm9l2FQRVWUEr8RN2ZdXzsuQUalQ3"/>
    <x v="7"/>
    <x v="13"/>
    <m/>
    <s v="August"/>
    <x v="4"/>
    <x v="3"/>
    <m/>
    <s v="Employee Engagement Handbook"/>
    <m/>
    <m/>
    <m/>
    <x v="121"/>
    <s v="2022-10-20 11:12:00.216000+00:00"/>
    <m/>
  </r>
  <r>
    <x v="8"/>
    <n v="224900"/>
    <s v="INR"/>
    <n v="100"/>
    <x v="22"/>
    <x v="0"/>
    <s v="stat_OZRiD1474QRJIpvnjHCZfiIvKcVD6mIKSSTzg8SwDVx"/>
    <x v="0"/>
    <s v="OpportunityStatusType.Won"/>
    <s v="cont_qBlYZqsBzac2vljyal5LYSCdqV3zhPrt1lQIpIBZsjq"/>
    <x v="82"/>
    <x v="0"/>
    <s v="lead_SaeotSWdzJXVFraCljM6V6KGCV0VfbgEojTsrx3QGPF"/>
    <s v="Armstrong Automation"/>
    <x v="30"/>
    <s v="user_KLETV1op4MIjvKQ12xGsWi23CuPjDE6PT29nwG6T3MY"/>
    <s v="Pooja Gawas"/>
    <x v="167"/>
    <s v="2022-09-21 10:59:59.954000+00:00"/>
    <m/>
    <x v="0"/>
    <m/>
    <m/>
    <m/>
    <n v="340"/>
    <m/>
    <m/>
    <m/>
    <m/>
    <m/>
    <m/>
    <m/>
    <s v="PAID_SOCIAL"/>
    <m/>
    <m/>
    <m/>
    <x v="1"/>
    <m/>
    <m/>
    <m/>
    <m/>
    <m/>
    <m/>
    <m/>
    <m/>
    <m/>
    <m/>
    <m/>
    <m/>
    <x v="3"/>
    <m/>
    <s v="user_aM3WaaSUQQmaNnsm9l2FQRVWUEr8RN2ZdXzsuQUalQ3"/>
    <x v="7"/>
    <x v="13"/>
    <m/>
    <s v="August"/>
    <x v="4"/>
    <x v="3"/>
    <m/>
    <s v="Employee Engagement Handbook"/>
    <m/>
    <m/>
    <m/>
    <x v="121"/>
    <s v="2022-10-20 11:12:00.216000+00:00"/>
    <m/>
  </r>
  <r>
    <x v="19"/>
    <n v="231118"/>
    <s v="INR"/>
    <n v="100"/>
    <x v="22"/>
    <x v="0"/>
    <s v="stat_OZRiD1474QRJIpvnjHCZfiIvKcVD6mIKSSTzg8SwDVx"/>
    <x v="0"/>
    <s v="OpportunityStatusType.Won"/>
    <s v="cont_cLHanalLSLpRHl5gedF2UHRMvAJP7Pwtjr2ns1GCDdH"/>
    <x v="83"/>
    <x v="11"/>
    <s v="lead_28VuYYtB9ZH69xIJwDAOpLkgX9IkOuPD8nq3bvReMBd"/>
    <s v="Analyzer CAE Solution"/>
    <x v="17"/>
    <s v="user_x9AtbGLhDmWYC9XAmYdfwBt9yiXbgMhBuZpIoFuN8Cd"/>
    <s v="Pranav Kenjale"/>
    <x v="168"/>
    <s v="2022-09-21 06:53:42.571000+00:00"/>
    <m/>
    <x v="0"/>
    <m/>
    <m/>
    <m/>
    <n v="135"/>
    <m/>
    <m/>
    <m/>
    <m/>
    <m/>
    <m/>
    <m/>
    <m/>
    <m/>
    <m/>
    <m/>
    <x v="5"/>
    <m/>
    <m/>
    <m/>
    <m/>
    <m/>
    <m/>
    <m/>
    <m/>
    <m/>
    <m/>
    <m/>
    <m/>
    <x v="2"/>
    <m/>
    <s v="user_6hRQhcoLhZEDUBYaw3vS7rv6T5582sGfXq4jNRqTfUU"/>
    <x v="14"/>
    <x v="1"/>
    <m/>
    <s v="September"/>
    <x v="2"/>
    <x v="4"/>
    <m/>
    <m/>
    <m/>
    <m/>
    <m/>
    <x v="122"/>
    <s v="2022-10-20 11:53:47.317000+00:00"/>
    <m/>
  </r>
  <r>
    <x v="19"/>
    <n v="11210"/>
    <s v="INR"/>
    <n v="100"/>
    <x v="22"/>
    <x v="0"/>
    <s v="stat_OZRiD1474QRJIpvnjHCZfiIvKcVD6mIKSSTzg8SwDVx"/>
    <x v="0"/>
    <s v="OpportunityStatusType.Won"/>
    <s v="cont_cLHanalLSLpRHl5gedF2UHRMvAJP7Pwtjr2ns1GCDdH"/>
    <x v="83"/>
    <x v="76"/>
    <s v="lead_28VuYYtB9ZH69xIJwDAOpLkgX9IkOuPD8nq3bvReMBd"/>
    <s v="Analyzer CAE Solution"/>
    <x v="17"/>
    <s v="user_x9AtbGLhDmWYC9XAmYdfwBt9yiXbgMhBuZpIoFuN8Cd"/>
    <s v="Pranav Kenjale"/>
    <x v="169"/>
    <s v="2022-09-21 06:53:56.438000+00:00"/>
    <m/>
    <x v="0"/>
    <m/>
    <m/>
    <m/>
    <n v="135"/>
    <m/>
    <m/>
    <m/>
    <m/>
    <m/>
    <m/>
    <m/>
    <m/>
    <m/>
    <m/>
    <m/>
    <x v="5"/>
    <m/>
    <m/>
    <m/>
    <m/>
    <m/>
    <m/>
    <m/>
    <m/>
    <m/>
    <m/>
    <m/>
    <m/>
    <x v="2"/>
    <m/>
    <s v="user_6hRQhcoLhZEDUBYaw3vS7rv6T5582sGfXq4jNRqTfUU"/>
    <x v="14"/>
    <x v="1"/>
    <m/>
    <s v="September"/>
    <x v="2"/>
    <x v="4"/>
    <m/>
    <m/>
    <m/>
    <m/>
    <m/>
    <x v="122"/>
    <s v="2022-10-20 11:53:47.317000+00:00"/>
    <m/>
  </r>
  <r>
    <x v="19"/>
    <n v="47790"/>
    <s v="INR"/>
    <n v="100"/>
    <x v="22"/>
    <x v="0"/>
    <s v="stat_OZRiD1474QRJIpvnjHCZfiIvKcVD6mIKSSTzg8SwDVx"/>
    <x v="0"/>
    <s v="OpportunityStatusType.Won"/>
    <s v="cont_cLHanalLSLpRHl5gedF2UHRMvAJP7Pwtjr2ns1GCDdH"/>
    <x v="83"/>
    <x v="21"/>
    <s v="lead_28VuYYtB9ZH69xIJwDAOpLkgX9IkOuPD8nq3bvReMBd"/>
    <s v="Analyzer CAE Solution"/>
    <x v="17"/>
    <s v="user_x9AtbGLhDmWYC9XAmYdfwBt9yiXbgMhBuZpIoFuN8Cd"/>
    <s v="Pranav Kenjale"/>
    <x v="170"/>
    <s v="2022-09-21 06:53:49.920000+00:00"/>
    <m/>
    <x v="0"/>
    <m/>
    <m/>
    <m/>
    <n v="135"/>
    <m/>
    <m/>
    <m/>
    <m/>
    <m/>
    <m/>
    <m/>
    <m/>
    <m/>
    <m/>
    <m/>
    <x v="5"/>
    <m/>
    <m/>
    <m/>
    <m/>
    <m/>
    <m/>
    <m/>
    <m/>
    <m/>
    <m/>
    <m/>
    <m/>
    <x v="2"/>
    <m/>
    <s v="user_6hRQhcoLhZEDUBYaw3vS7rv6T5582sGfXq4jNRqTfUU"/>
    <x v="14"/>
    <x v="1"/>
    <m/>
    <s v="September"/>
    <x v="2"/>
    <x v="4"/>
    <m/>
    <m/>
    <m/>
    <m/>
    <m/>
    <x v="122"/>
    <s v="2022-10-20 11:53:47.317000+00:00"/>
    <m/>
  </r>
  <r>
    <x v="4"/>
    <n v="115000"/>
    <s v="INR"/>
    <n v="0"/>
    <x v="24"/>
    <x v="0"/>
    <s v="stat_kcR4fZg7TU7jjk1jAVua3qGLRS4J5uFayEjK5j02wtv"/>
    <x v="2"/>
    <s v="OpportunityStatusType.Lost"/>
    <s v="cont_LfiQhHADGX7wNMmyPFuqEB5iolsrYAVpkrUZ4Q3HgwN"/>
    <x v="84"/>
    <x v="11"/>
    <s v="lead_w2jqdoGqgFgCveWpJx5ID0XcievooPNzQaEJcqtQmI5"/>
    <s v="Capwise Financial Services Private Limited"/>
    <x v="9"/>
    <s v="user_bdUPAGjcS7p6513So3N4g3aWNS5HuBuVJi7bvCPAsLt"/>
    <s v="Mayur Gadiyar"/>
    <x v="171"/>
    <s v="2022-09-21 06:25:22.533000+00:00"/>
    <m/>
    <x v="1"/>
    <m/>
    <m/>
    <m/>
    <n v="39"/>
    <m/>
    <m/>
    <m/>
    <m/>
    <m/>
    <m/>
    <m/>
    <m/>
    <m/>
    <m/>
    <m/>
    <x v="3"/>
    <m/>
    <m/>
    <m/>
    <m/>
    <m/>
    <m/>
    <m/>
    <m/>
    <m/>
    <m/>
    <m/>
    <m/>
    <x v="5"/>
    <m/>
    <s v="user_L8E6IFhq6UCzKLHa45LUUTZCznDuyDwFrGaEp9DXiUM"/>
    <x v="9"/>
    <x v="1"/>
    <m/>
    <s v="October; September"/>
    <x v="4"/>
    <x v="3"/>
    <m/>
    <s v="Employee Wellness Handbook"/>
    <m/>
    <m/>
    <m/>
    <x v="123"/>
    <s v="2022-09-21 06:25:22.621000+00:00"/>
    <s v="GMC"/>
  </r>
  <r>
    <x v="2"/>
    <n v="100000"/>
    <s v="INR"/>
    <n v="0"/>
    <x v="25"/>
    <x v="0"/>
    <s v="stat_kcR4fZg7TU7jjk1jAVua3qGLRS4J5uFayEjK5j02wtv"/>
    <x v="2"/>
    <s v="OpportunityStatusType.Lost"/>
    <s v="cont_ZUS61tzysAheh29q3wUooRqTtwuWwqbvb5DJKNjjH2v"/>
    <x v="85"/>
    <x v="77"/>
    <s v="lead_Qbf1Mk6QSiVVenL56yhJfhpEafXaOv9vO0l9nHbgaOX"/>
    <s v="VK Industries"/>
    <x v="19"/>
    <s v="user_FdWFezbLzkYQcGsBUsjZO25nr2poK2nRbqV47Rs5Kfm"/>
    <s v="Prateek Wadhwa"/>
    <x v="172"/>
    <s v="2022-09-21 05:07:31.429000+00:00"/>
    <m/>
    <x v="1"/>
    <m/>
    <m/>
    <m/>
    <n v="329"/>
    <m/>
    <m/>
    <m/>
    <m/>
    <m/>
    <m/>
    <m/>
    <m/>
    <m/>
    <m/>
    <m/>
    <x v="5"/>
    <m/>
    <m/>
    <m/>
    <m/>
    <m/>
    <m/>
    <m/>
    <m/>
    <m/>
    <m/>
    <m/>
    <m/>
    <x v="9"/>
    <m/>
    <s v="user_FdWFezbLzkYQcGsBUsjZO25nr2poK2nRbqV47Rs5Kfm"/>
    <x v="17"/>
    <x v="1"/>
    <m/>
    <m/>
    <x v="2"/>
    <x v="0"/>
    <m/>
    <m/>
    <m/>
    <m/>
    <m/>
    <x v="124"/>
    <s v="2022-10-19 10:04:31.780000+00:00"/>
    <s v="GPA"/>
  </r>
  <r>
    <x v="4"/>
    <n v="100000"/>
    <s v="INR"/>
    <n v="0"/>
    <x v="4"/>
    <x v="0"/>
    <s v="stat_kcR4fZg7TU7jjk1jAVua3qGLRS4J5uFayEjK5j02wtv"/>
    <x v="2"/>
    <s v="OpportunityStatusType.Lost"/>
    <m/>
    <x v="1"/>
    <x v="78"/>
    <s v="lead_f8h9EY4bwtEenOnnB7m9vBn4MQjhlkJ9aCWAS2H9sqC"/>
    <s v="ABM Knowledgeware Ltd"/>
    <x v="21"/>
    <s v="user_bdUPAGjcS7p6513So3N4g3aWNS5HuBuVJi7bvCPAsLt"/>
    <s v="Mayur Gadiyar"/>
    <x v="173"/>
    <s v="2022-09-21 05:59:43.510000+00:00"/>
    <m/>
    <x v="1"/>
    <m/>
    <m/>
    <m/>
    <n v="954"/>
    <m/>
    <m/>
    <m/>
    <m/>
    <m/>
    <m/>
    <m/>
    <s v="PAID_SOCIAL"/>
    <m/>
    <m/>
    <m/>
    <x v="1"/>
    <m/>
    <m/>
    <m/>
    <m/>
    <m/>
    <m/>
    <m/>
    <m/>
    <m/>
    <m/>
    <m/>
    <m/>
    <x v="5"/>
    <m/>
    <s v="user_g5Yw4Z4XnIbmcGhJO80vdtFdd5ElcDlgYO3q8l82ODn"/>
    <x v="18"/>
    <x v="3"/>
    <m/>
    <s v="March"/>
    <x v="1"/>
    <x v="3"/>
    <m/>
    <s v="Vaccine inbound"/>
    <m/>
    <m/>
    <m/>
    <x v="125"/>
    <s v="2022-09-29 14:28:03.439000+00:00"/>
    <m/>
  </r>
  <r>
    <x v="20"/>
    <n v="10000"/>
    <s v="INR"/>
    <n v="0"/>
    <x v="4"/>
    <x v="0"/>
    <s v="stat_kcR4fZg7TU7jjk1jAVua3qGLRS4J5uFayEjK5j02wtv"/>
    <x v="2"/>
    <s v="OpportunityStatusType.Lost"/>
    <s v="cont_IBThhpr3IkwCZhJdPI81Po4LiGTkFDZS5jqDSaZKvaV"/>
    <x v="86"/>
    <x v="79"/>
    <s v="lead_cJY3sHgyRID1Ou2TrMQy0SY1X0aSDAekTs1pJySsHKd"/>
    <s v="HackerEarth Technology"/>
    <x v="13"/>
    <s v="user_vMd4rmcrSbjykdyL2J7rrYn84SWdcNc5FKligrmItPw"/>
    <s v="Shreenath Bhat"/>
    <x v="174"/>
    <s v="2022-09-21 05:05:59.519000+00:00"/>
    <m/>
    <x v="2"/>
    <m/>
    <m/>
    <m/>
    <n v="230"/>
    <m/>
    <m/>
    <m/>
    <m/>
    <m/>
    <m/>
    <m/>
    <m/>
    <m/>
    <m/>
    <m/>
    <x v="8"/>
    <m/>
    <m/>
    <m/>
    <m/>
    <m/>
    <m/>
    <m/>
    <m/>
    <m/>
    <m/>
    <m/>
    <m/>
    <x v="3"/>
    <m/>
    <s v="user_Jujy0sFufO9J3qwY7aNpCCnF6nFZMrfvciNEydEzhaI"/>
    <x v="2"/>
    <x v="12"/>
    <m/>
    <s v="July"/>
    <x v="2"/>
    <x v="1"/>
    <m/>
    <m/>
    <m/>
    <m/>
    <m/>
    <x v="126"/>
    <s v="2022-10-12 08:49:01.291000+00:00"/>
    <s v="NON EB"/>
  </r>
  <r>
    <x v="20"/>
    <n v="29000"/>
    <s v="INR"/>
    <n v="0"/>
    <x v="14"/>
    <x v="0"/>
    <s v="stat_1hn9nRJaLbI53NxPuSQgo90kRpbpKsFlwN4oEGNUTdO"/>
    <x v="1"/>
    <s v="OpportunityStatusType.Lost"/>
    <s v="cont_IBThhpr3IkwCZhJdPI81Po4LiGTkFDZS5jqDSaZKvaV"/>
    <x v="86"/>
    <x v="16"/>
    <s v="lead_cJY3sHgyRID1Ou2TrMQy0SY1X0aSDAekTs1pJySsHKd"/>
    <s v="HackerEarth Technology"/>
    <x v="13"/>
    <s v="user_vMd4rmcrSbjykdyL2J7rrYn84SWdcNc5FKligrmItPw"/>
    <s v="Shreenath Bhat"/>
    <x v="175"/>
    <s v="2022-09-21 05:05:40.078000+00:00"/>
    <m/>
    <x v="2"/>
    <m/>
    <m/>
    <m/>
    <n v="230"/>
    <m/>
    <m/>
    <m/>
    <m/>
    <m/>
    <m/>
    <m/>
    <m/>
    <m/>
    <m/>
    <m/>
    <x v="8"/>
    <m/>
    <m/>
    <m/>
    <m/>
    <m/>
    <m/>
    <m/>
    <m/>
    <m/>
    <m/>
    <m/>
    <m/>
    <x v="3"/>
    <m/>
    <s v="user_Jujy0sFufO9J3qwY7aNpCCnF6nFZMrfvciNEydEzhaI"/>
    <x v="2"/>
    <x v="12"/>
    <m/>
    <s v="July"/>
    <x v="2"/>
    <x v="1"/>
    <m/>
    <m/>
    <m/>
    <m/>
    <m/>
    <x v="126"/>
    <s v="2022-10-12 08:49:01.291000+00:00"/>
    <s v="GPA"/>
  </r>
  <r>
    <x v="15"/>
    <n v="1500000"/>
    <s v="INR"/>
    <n v="0"/>
    <x v="22"/>
    <x v="0"/>
    <s v="stat_1hn9nRJaLbI53NxPuSQgo90kRpbpKsFlwN4oEGNUTdO"/>
    <x v="1"/>
    <s v="OpportunityStatusType.Lost"/>
    <s v="cont_1d7hRdl0dv9r4b8IY46OWuHcVx4liZyzQNuXaiAlsYV"/>
    <x v="87"/>
    <x v="32"/>
    <s v="lead_6yxDdhr6Xlv2v8EXe3Upas5gXmUPb1m3YYMreZUsLOk"/>
    <s v="ApMoSys Technologies Private Limited"/>
    <x v="13"/>
    <s v="user_N52PP2uP2VZc2gm0nhh6CNFSif4n85g1cdxoNFd9ct0"/>
    <s v="Naveen Kumar"/>
    <x v="176"/>
    <s v="2022-09-21 04:40:31.708000+00:00"/>
    <m/>
    <x v="1"/>
    <m/>
    <m/>
    <m/>
    <n v="495"/>
    <m/>
    <m/>
    <m/>
    <m/>
    <m/>
    <m/>
    <m/>
    <m/>
    <m/>
    <m/>
    <m/>
    <x v="1"/>
    <m/>
    <m/>
    <m/>
    <m/>
    <m/>
    <m/>
    <m/>
    <m/>
    <m/>
    <m/>
    <m/>
    <m/>
    <x v="5"/>
    <m/>
    <s v="user_vMd4rmcrSbjykdyL2J7rrYn84SWdcNc5FKligrmItPw"/>
    <x v="11"/>
    <x v="1"/>
    <m/>
    <s v="September"/>
    <x v="2"/>
    <x v="1"/>
    <m/>
    <s v="Glengarry"/>
    <m/>
    <m/>
    <m/>
    <x v="127"/>
    <s v="2022-09-21 04:40:31.772000+00:00"/>
    <s v="GMC"/>
  </r>
  <r>
    <x v="10"/>
    <n v="200000"/>
    <s v="INR"/>
    <n v="50"/>
    <x v="4"/>
    <x v="0"/>
    <s v="stat_LAF6zc710op7pnBQxMZo0IXU6mVHAxtY6FLz1R7BEWw"/>
    <x v="6"/>
    <s v="OpportunityStatusType.Active"/>
    <s v="cont_dUs59QaGKZTZZRzWvF58kZVtNy0UdfIb8ig15Ex9HM4"/>
    <x v="88"/>
    <x v="80"/>
    <s v="lead_y3DNEvSZKcXf7s8ieSycPxe25qvFUGiOdh3uino8P9X"/>
    <s v="Highstreet IT Solutions (Fresh)"/>
    <x v="13"/>
    <s v="user_ojX3B6giQCeKnOjqd4gdwXUl0CqqHMXNORvxR6POXn6"/>
    <s v="Abhishek Chauhan"/>
    <x v="177"/>
    <s v="2022-09-21 04:10:11.189000+00:00"/>
    <m/>
    <x v="2"/>
    <m/>
    <m/>
    <m/>
    <n v="55"/>
    <m/>
    <m/>
    <m/>
    <m/>
    <m/>
    <m/>
    <m/>
    <m/>
    <m/>
    <m/>
    <m/>
    <x v="4"/>
    <m/>
    <m/>
    <m/>
    <m/>
    <m/>
    <m/>
    <m/>
    <m/>
    <m/>
    <m/>
    <m/>
    <m/>
    <x v="3"/>
    <m/>
    <s v="user_vMd4rmcrSbjykdyL2J7rrYn84SWdcNc5FKligrmItPw"/>
    <x v="11"/>
    <x v="1"/>
    <m/>
    <s v="March"/>
    <x v="4"/>
    <x v="3"/>
    <m/>
    <s v="Employee Engagement Handbook"/>
    <m/>
    <m/>
    <m/>
    <x v="128"/>
    <s v="2022-10-19 09:54:24.927000+00:00"/>
    <s v="GTL"/>
  </r>
  <r>
    <x v="4"/>
    <n v="492000"/>
    <s v="INR"/>
    <n v="0"/>
    <x v="4"/>
    <x v="0"/>
    <s v="stat_kcR4fZg7TU7jjk1jAVua3qGLRS4J5uFayEjK5j02wtv"/>
    <x v="2"/>
    <s v="OpportunityStatusType.Lost"/>
    <s v="cont_jrIxwGYh8kzbRNPCKuG82tQncYqocxH5ww2OYzvTxhU"/>
    <x v="89"/>
    <x v="39"/>
    <s v="lead_ksAGr6f7XygR7ZmVD1rAbBmJ1apeJfNuPKcAIi955yR"/>
    <s v="Ketchum Sampark"/>
    <x v="16"/>
    <s v="user_bdUPAGjcS7p6513So3N4g3aWNS5HuBuVJi7bvCPAsLt"/>
    <s v="Mayur Gadiyar"/>
    <x v="178"/>
    <s v="2022-09-20 07:32:46.919000+00:00"/>
    <m/>
    <x v="1"/>
    <m/>
    <m/>
    <m/>
    <n v="121"/>
    <m/>
    <m/>
    <m/>
    <m/>
    <m/>
    <m/>
    <m/>
    <m/>
    <m/>
    <m/>
    <m/>
    <x v="10"/>
    <m/>
    <m/>
    <m/>
    <m/>
    <m/>
    <m/>
    <m/>
    <m/>
    <m/>
    <m/>
    <m/>
    <m/>
    <x v="5"/>
    <m/>
    <s v="user_PApNwMjp7lPIEBp7acretouakdtYNVHpPO9ja9KoR5D"/>
    <x v="12"/>
    <x v="1"/>
    <m/>
    <s v="September"/>
    <x v="2"/>
    <x v="0"/>
    <m/>
    <m/>
    <m/>
    <m/>
    <m/>
    <x v="129"/>
    <s v="2022-09-25 14:39:42.595000+00:00"/>
    <m/>
  </r>
  <r>
    <x v="24"/>
    <n v="12000"/>
    <s v="INR"/>
    <n v="0"/>
    <x v="20"/>
    <x v="0"/>
    <s v="stat_kcR4fZg7TU7jjk1jAVua3qGLRS4J5uFayEjK5j02wtv"/>
    <x v="2"/>
    <s v="OpportunityStatusType.Lost"/>
    <s v="cont_a4m2nrUUgZMmgYTRq62FFwGuut9deKkq0eLlTzEPdoD"/>
    <x v="90"/>
    <x v="81"/>
    <s v="lead_s8bsnEOVeHtBSz257l2bvmhip7kupc5NOHJ01WtV2IE"/>
    <s v="Beyondid ( Renewal , 22nd Sept )"/>
    <x v="17"/>
    <s v="user_sD3YjSs92XKUfD0OPHeo886g6tW6aCM0iUhX5VVUuJi"/>
    <s v="Navin Panjwani"/>
    <x v="179"/>
    <s v="2022-09-20 07:37:45.665000+00:00"/>
    <m/>
    <x v="2"/>
    <m/>
    <m/>
    <m/>
    <n v="26"/>
    <m/>
    <m/>
    <m/>
    <m/>
    <m/>
    <m/>
    <m/>
    <m/>
    <m/>
    <m/>
    <m/>
    <x v="8"/>
    <m/>
    <m/>
    <m/>
    <m/>
    <m/>
    <m/>
    <m/>
    <m/>
    <m/>
    <m/>
    <m/>
    <m/>
    <x v="3"/>
    <m/>
    <s v="user_6hRQhcoLhZEDUBYaw3vS7rv6T5582sGfXq4jNRqTfUU"/>
    <x v="14"/>
    <x v="1"/>
    <m/>
    <s v="September"/>
    <x v="4"/>
    <x v="3"/>
    <m/>
    <s v="Employee Wellness Handbook"/>
    <m/>
    <m/>
    <m/>
    <x v="112"/>
    <s v="2022-09-23 06:02:05.923000+00:00"/>
    <m/>
  </r>
  <r>
    <x v="27"/>
    <n v="300000"/>
    <s v="INR"/>
    <n v="0"/>
    <x v="18"/>
    <x v="0"/>
    <s v="stat_kcR4fZg7TU7jjk1jAVua3qGLRS4J5uFayEjK5j02wtv"/>
    <x v="2"/>
    <s v="OpportunityStatusType.Lost"/>
    <m/>
    <x v="1"/>
    <x v="11"/>
    <s v="lead_aR0M1jFeLFU7wu31a8HPzbdkKM8mVI0xpWqKXcBs1sT"/>
    <s v="Goldfield Fragrances Pvt. ltd."/>
    <x v="9"/>
    <s v="user_2YgShwgjLNI4FjAqgE9PtKsdIaGh919JGcFG919fe5B"/>
    <s v="Satyam Tiwari"/>
    <x v="180"/>
    <s v="2022-09-20 06:28:35.739000+00:00"/>
    <m/>
    <x v="1"/>
    <m/>
    <m/>
    <m/>
    <n v="90"/>
    <m/>
    <m/>
    <m/>
    <m/>
    <m/>
    <m/>
    <m/>
    <m/>
    <m/>
    <m/>
    <m/>
    <x v="2"/>
    <m/>
    <m/>
    <m/>
    <m/>
    <m/>
    <m/>
    <m/>
    <m/>
    <m/>
    <m/>
    <m/>
    <m/>
    <x v="3"/>
    <m/>
    <s v="user_L8E6IFhq6UCzKLHa45LUUTZCznDuyDwFrGaEp9DXiUM"/>
    <x v="9"/>
    <x v="1"/>
    <m/>
    <s v="September"/>
    <x v="2"/>
    <x v="3"/>
    <m/>
    <m/>
    <m/>
    <m/>
    <m/>
    <x v="130"/>
    <s v="2022-09-20 11:47:03.956000+00:00"/>
    <s v="GMC"/>
  </r>
  <r>
    <x v="2"/>
    <n v="500000"/>
    <s v="INR"/>
    <n v="0"/>
    <x v="4"/>
    <x v="0"/>
    <s v="stat_kcR4fZg7TU7jjk1jAVua3qGLRS4J5uFayEjK5j02wtv"/>
    <x v="2"/>
    <s v="OpportunityStatusType.Lost"/>
    <s v="cont_5MCNkRTVhjqBrXD4UNJC1K6Ile95qKqXH24AoNYNsy0"/>
    <x v="91"/>
    <x v="0"/>
    <s v="lead_JxOOiUJhDtU66XI7oGFrgVrfrPgzaPOlJZAvlZa8iOr"/>
    <s v="SAB TV Ltd"/>
    <x v="19"/>
    <s v="user_FdWFezbLzkYQcGsBUsjZO25nr2poK2nRbqV47Rs5Kfm"/>
    <s v="Prateek Wadhwa"/>
    <x v="181"/>
    <s v="2022-09-20 06:53:05.196000+00:00"/>
    <m/>
    <x v="1"/>
    <m/>
    <m/>
    <m/>
    <n v="170"/>
    <m/>
    <m/>
    <m/>
    <m/>
    <m/>
    <m/>
    <m/>
    <m/>
    <m/>
    <m/>
    <m/>
    <x v="12"/>
    <m/>
    <m/>
    <m/>
    <m/>
    <m/>
    <m/>
    <m/>
    <m/>
    <m/>
    <m/>
    <m/>
    <m/>
    <x v="10"/>
    <m/>
    <s v="user_FdWFezbLzkYQcGsBUsjZO25nr2poK2nRbqV47Rs5Kfm"/>
    <x v="17"/>
    <x v="1"/>
    <m/>
    <s v="September"/>
    <x v="2"/>
    <x v="3"/>
    <m/>
    <m/>
    <m/>
    <m/>
    <m/>
    <x v="131"/>
    <s v="2022-10-12 07:19:11.275000+00:00"/>
    <s v="GMC"/>
  </r>
  <r>
    <x v="8"/>
    <n v="1500000"/>
    <s v="INR"/>
    <n v="0"/>
    <x v="26"/>
    <x v="0"/>
    <s v="stat_1hn9nRJaLbI53NxPuSQgo90kRpbpKsFlwN4oEGNUTdO"/>
    <x v="1"/>
    <s v="OpportunityStatusType.Lost"/>
    <m/>
    <x v="1"/>
    <x v="82"/>
    <s v="lead_NafbEVkLf5vrtWIp3CsryJtt7HDRSmFSKXOPhS8pSYN"/>
    <s v="NIHILENT technologies"/>
    <x v="21"/>
    <s v="user_KLETV1op4MIjvKQ12xGsWi23CuPjDE6PT29nwG6T3MY"/>
    <s v="Pooja Gawas"/>
    <x v="182"/>
    <s v="2022-09-20 06:26:25.306000+00:00"/>
    <m/>
    <x v="0"/>
    <m/>
    <s v="2020-08-14 08:05:16+00:00"/>
    <m/>
    <n v="1646"/>
    <m/>
    <m/>
    <m/>
    <m/>
    <m/>
    <m/>
    <m/>
    <s v="PAID_SOCIAL"/>
    <m/>
    <m/>
    <m/>
    <x v="1"/>
    <m/>
    <m/>
    <m/>
    <m/>
    <m/>
    <m/>
    <m/>
    <m/>
    <m/>
    <m/>
    <m/>
    <m/>
    <x v="9"/>
    <m/>
    <s v="user_228eUmsdKIb9OItgmiDq1zD4aPZ1eqiapbaLAGeBf8g"/>
    <x v="13"/>
    <x v="3"/>
    <m/>
    <s v="April; June"/>
    <x v="2"/>
    <x v="8"/>
    <m/>
    <m/>
    <m/>
    <m/>
    <m/>
    <x v="132"/>
    <s v="2022-10-20 10:18:47.668000+00:00"/>
    <m/>
  </r>
  <r>
    <x v="24"/>
    <n v="64588"/>
    <s v="INR"/>
    <n v="100"/>
    <x v="24"/>
    <x v="0"/>
    <s v="stat_OZRiD1474QRJIpvnjHCZfiIvKcVD6mIKSSTzg8SwDVx"/>
    <x v="0"/>
    <s v="OpportunityStatusType.Won"/>
    <s v="cont_AujIpQBhQCtBZEgSUhQweSiCOTOqR4M9VNcIwdVtqpk"/>
    <x v="1"/>
    <x v="0"/>
    <s v="lead_tkamrXlTR6rvIU3ZtV6PXPCLIBo5vc2EY3NiVgIcj2k"/>
    <s v="Teamease Consulting ( Fresh )"/>
    <x v="7"/>
    <s v="user_sD3YjSs92XKUfD0OPHeo886g6tW6aCM0iUhX5VVUuJi"/>
    <s v="Navin Panjwani"/>
    <x v="183"/>
    <s v="2022-09-20 06:02:13.684000+00:00"/>
    <m/>
    <x v="11"/>
    <m/>
    <s v="2021-11-27 05:34:30+00:00"/>
    <m/>
    <n v="18"/>
    <m/>
    <m/>
    <m/>
    <m/>
    <m/>
    <m/>
    <m/>
    <m/>
    <m/>
    <m/>
    <m/>
    <x v="4"/>
    <m/>
    <m/>
    <m/>
    <m/>
    <m/>
    <m/>
    <m/>
    <m/>
    <m/>
    <m/>
    <m/>
    <m/>
    <x v="3"/>
    <m/>
    <s v="user_aM3WaaSUQQmaNnsm9l2FQRVWUEr8RN2ZdXzsuQUalQ3"/>
    <x v="7"/>
    <x v="12"/>
    <m/>
    <m/>
    <x v="3"/>
    <x v="2"/>
    <m/>
    <s v="Employee Count 15"/>
    <m/>
    <m/>
    <m/>
    <x v="133"/>
    <s v="2022-10-06 09:47:25.925000+00:00"/>
    <s v="GMC"/>
  </r>
  <r>
    <x v="24"/>
    <n v="650000"/>
    <s v="INR"/>
    <n v="0"/>
    <x v="22"/>
    <x v="0"/>
    <s v="stat_1hn9nRJaLbI53NxPuSQgo90kRpbpKsFlwN4oEGNUTdO"/>
    <x v="1"/>
    <s v="OpportunityStatusType.Lost"/>
    <s v="cont_cnnixbpsT19kRHNE5iORVqMEN4yN6UOmmpJyjx8BReN"/>
    <x v="92"/>
    <x v="83"/>
    <s v="lead_9C0kE9ISjf8SIENaeOsy6GAtVD7wMjSDtp4ZVFXFDMD"/>
    <s v="Rupeeseed Technology Ventures Pvt Ltd ( Renewal , 21st Sept )"/>
    <x v="13"/>
    <s v="user_sD3YjSs92XKUfD0OPHeo886g6tW6aCM0iUhX5VVUuJi"/>
    <s v="Navin Panjwani"/>
    <x v="184"/>
    <s v="2022-09-20 06:23:51.951000+00:00"/>
    <m/>
    <x v="1"/>
    <m/>
    <m/>
    <m/>
    <n v="58"/>
    <m/>
    <m/>
    <m/>
    <m/>
    <m/>
    <m/>
    <m/>
    <m/>
    <m/>
    <m/>
    <m/>
    <x v="3"/>
    <m/>
    <m/>
    <m/>
    <m/>
    <m/>
    <m/>
    <m/>
    <m/>
    <m/>
    <m/>
    <m/>
    <m/>
    <x v="5"/>
    <m/>
    <s v="user_2YgShwgjLNI4FjAqgE9PtKsdIaGh919JGcFG919fe5B"/>
    <x v="27"/>
    <x v="1"/>
    <m/>
    <s v="August"/>
    <x v="2"/>
    <x v="3"/>
    <m/>
    <s v="Employee Wellness Handbook"/>
    <m/>
    <m/>
    <m/>
    <x v="134"/>
    <s v="2022-09-20 06:23:52.006000+00:00"/>
    <s v="GMC"/>
  </r>
  <r>
    <x v="11"/>
    <n v="40000"/>
    <s v="INR"/>
    <n v="100"/>
    <x v="24"/>
    <x v="0"/>
    <s v="stat_OZRiD1474QRJIpvnjHCZfiIvKcVD6mIKSSTzg8SwDVx"/>
    <x v="0"/>
    <s v="OpportunityStatusType.Won"/>
    <s v="cont_TW1p7n871zEZw8Jr1HHmPcJPxyLXOc0KuOzKq9di2Nl"/>
    <x v="93"/>
    <x v="84"/>
    <s v="lead_hvaIg0q1DIdikgWvfGRd3Y7QLsap7uhPjWvLR82LPLR"/>
    <s v="BUEN MANEJO DEL CAMPO  INDIA PVT LTD"/>
    <x v="8"/>
    <s v="user_LKRhV6rhcBe0uL8u70UUGeDjbMupuho4TaiAOCbT7HT"/>
    <s v="Kashif Ahmad"/>
    <x v="185"/>
    <s v="2022-09-20 05:01:36.158000+00:00"/>
    <m/>
    <x v="0"/>
    <m/>
    <m/>
    <m/>
    <n v="112"/>
    <m/>
    <m/>
    <m/>
    <m/>
    <m/>
    <m/>
    <m/>
    <s v="PAID_SOCIAL"/>
    <m/>
    <m/>
    <m/>
    <x v="5"/>
    <m/>
    <m/>
    <m/>
    <m/>
    <m/>
    <m/>
    <m/>
    <m/>
    <m/>
    <m/>
    <m/>
    <m/>
    <x v="3"/>
    <m/>
    <s v="user_5IQTpX6DsnoeoDfxqzqojpVoQLXPh68nhDjLS5ETjYj"/>
    <x v="8"/>
    <x v="4"/>
    <m/>
    <s v="September"/>
    <x v="4"/>
    <x v="3"/>
    <m/>
    <s v="Employee Engagement Handbook"/>
    <m/>
    <m/>
    <m/>
    <x v="135"/>
    <s v="2022-09-27 04:51:25.664000+00:00"/>
    <m/>
  </r>
  <r>
    <x v="11"/>
    <n v="544437"/>
    <s v="INR"/>
    <n v="100"/>
    <x v="24"/>
    <x v="0"/>
    <s v="stat_OZRiD1474QRJIpvnjHCZfiIvKcVD6mIKSSTzg8SwDVx"/>
    <x v="0"/>
    <s v="OpportunityStatusType.Won"/>
    <s v="cont_TW1p7n871zEZw8Jr1HHmPcJPxyLXOc0KuOzKq9di2Nl"/>
    <x v="93"/>
    <x v="11"/>
    <s v="lead_hvaIg0q1DIdikgWvfGRd3Y7QLsap7uhPjWvLR82LPLR"/>
    <s v="BUEN MANEJO DEL CAMPO  INDIA PVT LTD"/>
    <x v="8"/>
    <s v="user_LKRhV6rhcBe0uL8u70UUGeDjbMupuho4TaiAOCbT7HT"/>
    <s v="Kashif Ahmad"/>
    <x v="186"/>
    <s v="2022-09-20 05:01:17.807000+00:00"/>
    <m/>
    <x v="0"/>
    <m/>
    <m/>
    <m/>
    <n v="112"/>
    <m/>
    <m/>
    <m/>
    <m/>
    <m/>
    <m/>
    <m/>
    <s v="PAID_SOCIAL"/>
    <m/>
    <m/>
    <m/>
    <x v="5"/>
    <m/>
    <m/>
    <m/>
    <m/>
    <m/>
    <m/>
    <m/>
    <m/>
    <m/>
    <m/>
    <m/>
    <m/>
    <x v="3"/>
    <m/>
    <s v="user_5IQTpX6DsnoeoDfxqzqojpVoQLXPh68nhDjLS5ETjYj"/>
    <x v="8"/>
    <x v="4"/>
    <m/>
    <s v="September"/>
    <x v="4"/>
    <x v="3"/>
    <m/>
    <s v="Employee Engagement Handbook"/>
    <m/>
    <m/>
    <m/>
    <x v="135"/>
    <s v="2022-09-27 04:51:25.664000+00:00"/>
    <m/>
  </r>
  <r>
    <x v="1"/>
    <n v="275000"/>
    <s v="INR"/>
    <n v="0"/>
    <x v="4"/>
    <x v="0"/>
    <s v="stat_kcR4fZg7TU7jjk1jAVua3qGLRS4J5uFayEjK5j02wtv"/>
    <x v="2"/>
    <s v="OpportunityStatusType.Lost"/>
    <s v="cont_aWBu6mEkshWZbC7sKyc7eKeBFFGQPZhjXtDcrguTI54"/>
    <x v="94"/>
    <x v="85"/>
    <s v="lead_cVR6NuZLFFz0k2UqlPdDNMUM8doxhbT0ZicbnwlxX57"/>
    <s v="eShipz"/>
    <x v="20"/>
    <s v="user_kbtBHYtBjVDNyI72HTF6C1SCvC7yVBiA6OrBOy3t96U"/>
    <s v="Tejas Kulkarni"/>
    <x v="187"/>
    <s v="2022-09-20 02:21:02.778000+00:00"/>
    <m/>
    <x v="2"/>
    <m/>
    <m/>
    <m/>
    <n v="58"/>
    <m/>
    <m/>
    <m/>
    <m/>
    <m/>
    <m/>
    <m/>
    <m/>
    <m/>
    <m/>
    <m/>
    <x v="1"/>
    <m/>
    <m/>
    <m/>
    <m/>
    <m/>
    <m/>
    <m/>
    <m/>
    <m/>
    <m/>
    <m/>
    <m/>
    <x v="8"/>
    <m/>
    <s v="user_lwF8ctKa5IyxqATpO2EOw2h0AEPiCMHOgewiH38Ei77"/>
    <x v="0"/>
    <x v="1"/>
    <m/>
    <s v="September"/>
    <x v="9"/>
    <x v="3"/>
    <m/>
    <s v="Lead Magnet Lead"/>
    <m/>
    <m/>
    <m/>
    <x v="136"/>
    <s v="2022-09-23 12:58:51.176000+00:00"/>
    <s v="GMC"/>
  </r>
  <r>
    <x v="1"/>
    <n v="200000"/>
    <s v="INR"/>
    <n v="0"/>
    <x v="27"/>
    <x v="0"/>
    <s v="stat_1hn9nRJaLbI53NxPuSQgo90kRpbpKsFlwN4oEGNUTdO"/>
    <x v="1"/>
    <s v="OpportunityStatusType.Lost"/>
    <m/>
    <x v="1"/>
    <x v="86"/>
    <s v="lead_5hBxllTepEa3g3P5VURMCfQwtueW2iC6BCKqPOBRrN3"/>
    <s v="Capital Source"/>
    <x v="2"/>
    <s v="user_kbtBHYtBjVDNyI72HTF6C1SCvC7yVBiA6OrBOy3t96U"/>
    <s v="Tejas Kulkarni"/>
    <x v="188"/>
    <s v="2022-09-20 04:03:28.199000+00:00"/>
    <m/>
    <x v="2"/>
    <m/>
    <s v="2022-07-06 06:33:35+00:00"/>
    <m/>
    <n v="10"/>
    <m/>
    <m/>
    <m/>
    <m/>
    <m/>
    <m/>
    <m/>
    <s v="ORGANIC_SEARCH"/>
    <m/>
    <m/>
    <m/>
    <x v="2"/>
    <m/>
    <m/>
    <m/>
    <m/>
    <m/>
    <m/>
    <m/>
    <m/>
    <m/>
    <m/>
    <m/>
    <m/>
    <x v="3"/>
    <m/>
    <s v="user_Jujy0sFufO9J3qwY7aNpCCnF6nFZMrfvciNEydEzhaI"/>
    <x v="2"/>
    <x v="1"/>
    <m/>
    <m/>
    <x v="3"/>
    <x v="2"/>
    <m/>
    <s v="Employee Count 25"/>
    <m/>
    <m/>
    <m/>
    <x v="137"/>
    <s v="2022-09-21 05:52:16.867000+00:00"/>
    <s v="GMC"/>
  </r>
  <r>
    <x v="8"/>
    <n v="65000"/>
    <s v="INR"/>
    <n v="0"/>
    <x v="26"/>
    <x v="0"/>
    <s v="stat_1hn9nRJaLbI53NxPuSQgo90kRpbpKsFlwN4oEGNUTdO"/>
    <x v="1"/>
    <s v="OpportunityStatusType.Lost"/>
    <m/>
    <x v="1"/>
    <x v="87"/>
    <s v="lead_NafbEVkLf5vrtWIp3CsryJtt7HDRSmFSKXOPhS8pSYN"/>
    <s v="NIHILENT technologies"/>
    <x v="21"/>
    <s v="user_KLETV1op4MIjvKQ12xGsWi23CuPjDE6PT29nwG6T3MY"/>
    <s v="Pooja Gawas"/>
    <x v="189"/>
    <s v="2022-09-19 12:33:26.971000+00:00"/>
    <m/>
    <x v="0"/>
    <m/>
    <s v="2020-08-14 08:05:16+00:00"/>
    <m/>
    <n v="1646"/>
    <m/>
    <m/>
    <m/>
    <m/>
    <m/>
    <m/>
    <m/>
    <s v="PAID_SOCIAL"/>
    <m/>
    <m/>
    <m/>
    <x v="1"/>
    <m/>
    <m/>
    <m/>
    <m/>
    <m/>
    <m/>
    <m/>
    <m/>
    <m/>
    <m/>
    <m/>
    <m/>
    <x v="9"/>
    <m/>
    <s v="user_228eUmsdKIb9OItgmiDq1zD4aPZ1eqiapbaLAGeBf8g"/>
    <x v="13"/>
    <x v="3"/>
    <m/>
    <s v="April; June"/>
    <x v="2"/>
    <x v="8"/>
    <m/>
    <m/>
    <m/>
    <m/>
    <m/>
    <x v="132"/>
    <s v="2022-10-20 10:18:47.668000+00:00"/>
    <m/>
  </r>
  <r>
    <x v="20"/>
    <n v="400000"/>
    <s v="INR"/>
    <n v="0"/>
    <x v="4"/>
    <x v="0"/>
    <s v="stat_kcR4fZg7TU7jjk1jAVua3qGLRS4J5uFayEjK5j02wtv"/>
    <x v="2"/>
    <s v="OpportunityStatusType.Lost"/>
    <s v="cont_PwF6YfakMO2gOxtRa0kF6fmbNBw2trvsnP7FamhiF2v"/>
    <x v="95"/>
    <x v="27"/>
    <s v="lead_nhhwjxkowYZ4SbRxqBGaiIhSNdub0AWnIcZOPLzoqZy"/>
    <s v="Chemtron Science Laboratories Private Limited"/>
    <x v="13"/>
    <s v="user_vMd4rmcrSbjykdyL2J7rrYn84SWdcNc5FKligrmItPw"/>
    <s v="Shreenath Bhat"/>
    <x v="190"/>
    <s v="2022-09-19 14:23:41.781000+00:00"/>
    <m/>
    <x v="1"/>
    <m/>
    <m/>
    <m/>
    <n v="58"/>
    <m/>
    <m/>
    <m/>
    <m/>
    <m/>
    <m/>
    <m/>
    <m/>
    <m/>
    <m/>
    <m/>
    <x v="5"/>
    <m/>
    <m/>
    <m/>
    <m/>
    <m/>
    <m/>
    <m/>
    <m/>
    <m/>
    <m/>
    <m/>
    <m/>
    <x v="1"/>
    <m/>
    <s v="user_vMd4rmcrSbjykdyL2J7rrYn84SWdcNc5FKligrmItPw"/>
    <x v="11"/>
    <x v="1"/>
    <m/>
    <m/>
    <x v="2"/>
    <x v="3"/>
    <m/>
    <m/>
    <m/>
    <m/>
    <m/>
    <x v="138"/>
    <s v="2022-09-19 14:23:41.926000+00:00"/>
    <s v="GMC"/>
  </r>
  <r>
    <x v="4"/>
    <n v="285000"/>
    <s v="INR"/>
    <n v="0"/>
    <x v="26"/>
    <x v="0"/>
    <s v="stat_1hn9nRJaLbI53NxPuSQgo90kRpbpKsFlwN4oEGNUTdO"/>
    <x v="1"/>
    <s v="OpportunityStatusType.Lost"/>
    <s v="cont_ZQhOJO9CaCeN3CJ5nSNViyIpDEtksxOLqZ2EQ7o9QOM"/>
    <x v="96"/>
    <x v="0"/>
    <s v="lead_tVmPTl3I4o5Q0Errb52hMYZTokSxawG9830xUp5Tj0H"/>
    <s v="5D Solutions India Pvt. Ltd."/>
    <x v="10"/>
    <s v="user_bdUPAGjcS7p6513So3N4g3aWNS5HuBuVJi7bvCPAsLt"/>
    <s v="Mayur Gadiyar"/>
    <x v="191"/>
    <s v="2022-09-19 17:10:58.338000+00:00"/>
    <m/>
    <x v="0"/>
    <m/>
    <s v="2020-08-24 22:04:44+00:00"/>
    <m/>
    <n v="44"/>
    <m/>
    <m/>
    <m/>
    <m/>
    <m/>
    <m/>
    <m/>
    <m/>
    <m/>
    <m/>
    <m/>
    <x v="8"/>
    <m/>
    <m/>
    <m/>
    <m/>
    <m/>
    <m/>
    <m/>
    <m/>
    <m/>
    <m/>
    <m/>
    <m/>
    <x v="5"/>
    <m/>
    <s v="user_ocHSJH83OJnHCvKyMbjx8WOOK8PMgAUGIj1qK0q0dMV"/>
    <x v="10"/>
    <x v="3"/>
    <m/>
    <s v="September"/>
    <x v="8"/>
    <x v="2"/>
    <m/>
    <s v="Employee Count 25"/>
    <m/>
    <m/>
    <m/>
    <x v="139"/>
    <s v="2022-09-19 17:10:58.406000+00:00"/>
    <s v="GMC"/>
  </r>
  <r>
    <x v="11"/>
    <n v="20000"/>
    <s v="INR"/>
    <n v="0"/>
    <x v="26"/>
    <x v="0"/>
    <s v="stat_1hn9nRJaLbI53NxPuSQgo90kRpbpKsFlwN4oEGNUTdO"/>
    <x v="1"/>
    <s v="OpportunityStatusType.Lost"/>
    <s v="cont_NRsVtQ6o3aKWy8dJ6u27s2PozMOwRiIUaQkkbMJ7DdY"/>
    <x v="97"/>
    <x v="88"/>
    <s v="lead_dThEeYfgXllQKFGMFkOJdMZMs3z56o0fPI6bay6PwZQ"/>
    <s v="Ross Process Solutions"/>
    <x v="9"/>
    <s v="user_LKRhV6rhcBe0uL8u70UUGeDjbMupuho4TaiAOCbT7HT"/>
    <s v="Kashif Ahmad"/>
    <x v="192"/>
    <s v="2022-09-19 12:09:58.985000+00:00"/>
    <m/>
    <x v="0"/>
    <m/>
    <s v="2022-08-10 06:30:00+00:00"/>
    <m/>
    <n v="50"/>
    <m/>
    <m/>
    <m/>
    <m/>
    <m/>
    <m/>
    <m/>
    <m/>
    <m/>
    <m/>
    <m/>
    <x v="5"/>
    <m/>
    <m/>
    <m/>
    <m/>
    <m/>
    <m/>
    <m/>
    <m/>
    <m/>
    <m/>
    <m/>
    <m/>
    <x v="8"/>
    <m/>
    <s v="user_L8E6IFhq6UCzKLHa45LUUTZCznDuyDwFrGaEp9DXiUM"/>
    <x v="9"/>
    <x v="1"/>
    <m/>
    <s v="August; March"/>
    <x v="7"/>
    <x v="9"/>
    <m/>
    <m/>
    <m/>
    <m/>
    <m/>
    <x v="140"/>
    <s v="2022-09-23 09:34:04.269000+00:00"/>
    <s v="WC"/>
  </r>
  <r>
    <x v="25"/>
    <n v="300000"/>
    <s v="INR"/>
    <n v="0"/>
    <x v="4"/>
    <x v="0"/>
    <s v="stat_1hn9nRJaLbI53NxPuSQgo90kRpbpKsFlwN4oEGNUTdO"/>
    <x v="1"/>
    <s v="OpportunityStatusType.Lost"/>
    <s v="cont_gq9au0Rg1C20N77BUuc6Pi89PmOdCnDLczZeiNj5HEu"/>
    <x v="98"/>
    <x v="89"/>
    <s v="lead_dFGu4ffUVWWCHWBveXbZjOog58EJ8DOEuoou81FdC7G"/>
    <s v="SMOOR Chocolates"/>
    <x v="10"/>
    <s v="user_lccnw70UrYzjPcbxrA5N9qp8LF1vx6aP08yPEdeU06P"/>
    <s v="Vikas Gupta"/>
    <x v="193"/>
    <s v="2022-09-19 12:20:24.784000+00:00"/>
    <m/>
    <x v="2"/>
    <m/>
    <m/>
    <m/>
    <n v="700"/>
    <m/>
    <m/>
    <m/>
    <m/>
    <m/>
    <m/>
    <m/>
    <s v="PAID_SOCIAL"/>
    <m/>
    <m/>
    <m/>
    <x v="2"/>
    <s v="Ideal Insurance brokers"/>
    <m/>
    <m/>
    <m/>
    <m/>
    <m/>
    <m/>
    <m/>
    <m/>
    <m/>
    <m/>
    <m/>
    <x v="3"/>
    <m/>
    <s v="user_ocHSJH83OJnHCvKyMbjx8WOOK8PMgAUGIj1qK0q0dMV"/>
    <x v="10"/>
    <x v="1"/>
    <m/>
    <s v="September"/>
    <x v="4"/>
    <x v="3"/>
    <m/>
    <s v="Employee Engagement Handbook"/>
    <m/>
    <m/>
    <m/>
    <x v="141"/>
    <s v="2022-10-01 05:34:05.899000+00:00"/>
    <s v="GMC"/>
  </r>
  <r>
    <x v="25"/>
    <n v="2100000"/>
    <s v="INR"/>
    <n v="0"/>
    <x v="26"/>
    <x v="0"/>
    <s v="stat_1hn9nRJaLbI53NxPuSQgo90kRpbpKsFlwN4oEGNUTdO"/>
    <x v="1"/>
    <s v="OpportunityStatusType.Lost"/>
    <s v="cont_gq9au0Rg1C20N77BUuc6Pi89PmOdCnDLczZeiNj5HEu"/>
    <x v="98"/>
    <x v="89"/>
    <s v="lead_dFGu4ffUVWWCHWBveXbZjOog58EJ8DOEuoou81FdC7G"/>
    <s v="SMOOR Chocolates"/>
    <x v="10"/>
    <s v="user_lccnw70UrYzjPcbxrA5N9qp8LF1vx6aP08yPEdeU06P"/>
    <s v="Vikas Gupta"/>
    <x v="194"/>
    <s v="2022-09-19 12:17:17.166000+00:00"/>
    <m/>
    <x v="2"/>
    <m/>
    <m/>
    <m/>
    <n v="700"/>
    <m/>
    <m/>
    <m/>
    <m/>
    <m/>
    <m/>
    <m/>
    <s v="PAID_SOCIAL"/>
    <m/>
    <m/>
    <m/>
    <x v="2"/>
    <s v="Ideal Insurance brokers"/>
    <m/>
    <m/>
    <m/>
    <m/>
    <m/>
    <m/>
    <m/>
    <m/>
    <m/>
    <m/>
    <m/>
    <x v="3"/>
    <m/>
    <s v="user_ocHSJH83OJnHCvKyMbjx8WOOK8PMgAUGIj1qK0q0dMV"/>
    <x v="10"/>
    <x v="1"/>
    <m/>
    <s v="September"/>
    <x v="4"/>
    <x v="3"/>
    <m/>
    <s v="Employee Engagement Handbook"/>
    <m/>
    <m/>
    <m/>
    <x v="141"/>
    <s v="2022-10-01 05:34:05.899000+00:00"/>
    <s v="GMC"/>
  </r>
  <r>
    <x v="17"/>
    <n v="12000000"/>
    <s v="INR"/>
    <n v="0"/>
    <x v="3"/>
    <x v="0"/>
    <s v="stat_kcR4fZg7TU7jjk1jAVua3qGLRS4J5uFayEjK5j02wtv"/>
    <x v="2"/>
    <s v="OpportunityStatusType.Lost"/>
    <s v="cont_ECffZaKpBPXcOS7182f6LKd9Y1A8ieJ93jY98IwowhX"/>
    <x v="99"/>
    <x v="90"/>
    <s v="lead_CdS9M9ZejzqNKEn1ZZRIPB8eyLlUOzp3HcKUEQlngMt"/>
    <s v="The Himalaya Drug Company"/>
    <x v="3"/>
    <s v="user_6dalmZ7hmWD47jhCVGdU1SSEcFMsz9rWtW2jPORgJvj"/>
    <s v="Vivek Singh"/>
    <x v="195"/>
    <s v="2022-09-19 10:39:34.659000+00:00"/>
    <m/>
    <x v="2"/>
    <m/>
    <m/>
    <m/>
    <n v="1500"/>
    <m/>
    <m/>
    <m/>
    <m/>
    <m/>
    <m/>
    <m/>
    <m/>
    <m/>
    <m/>
    <m/>
    <x v="23"/>
    <m/>
    <m/>
    <m/>
    <m/>
    <m/>
    <m/>
    <m/>
    <m/>
    <m/>
    <m/>
    <m/>
    <m/>
    <x v="8"/>
    <m/>
    <s v="user_ojX3B6giQCeKnOjqd4gdwXUl0CqqHMXNORvxR6POXn6"/>
    <x v="21"/>
    <x v="1"/>
    <m/>
    <s v="September"/>
    <x v="2"/>
    <x v="3"/>
    <m/>
    <m/>
    <m/>
    <m/>
    <m/>
    <x v="142"/>
    <s v="2022-10-20 10:22:34.274000+00:00"/>
    <m/>
  </r>
  <r>
    <x v="9"/>
    <n v="100000"/>
    <s v="INR"/>
    <n v="0"/>
    <x v="4"/>
    <x v="0"/>
    <s v="stat_kcR4fZg7TU7jjk1jAVua3qGLRS4J5uFayEjK5j02wtv"/>
    <x v="2"/>
    <s v="OpportunityStatusType.Lost"/>
    <s v="cont_TZjlJxrX5Sk5GmYxpqKYg54kVNh1GToLHjoXxcSVnxQ"/>
    <x v="100"/>
    <x v="10"/>
    <s v="lead_pYVeRdeFLoAjtZalOm6YWTrpUluRCKzktE3qNrKEPSl"/>
    <s v="Ideas To Impacts Innovations Pvt. Ltd."/>
    <x v="4"/>
    <s v="user_9SBRjyF0n4iWuhUdqRyQkFhl2J4uyNKhFWvvJEvunX8"/>
    <s v="Omkar Ghate"/>
    <x v="196"/>
    <s v="2022-09-19 09:54:34.498000+00:00"/>
    <m/>
    <x v="0"/>
    <m/>
    <m/>
    <m/>
    <n v="100"/>
    <m/>
    <m/>
    <m/>
    <m/>
    <m/>
    <m/>
    <m/>
    <m/>
    <m/>
    <m/>
    <m/>
    <x v="8"/>
    <m/>
    <m/>
    <m/>
    <m/>
    <m/>
    <m/>
    <m/>
    <m/>
    <m/>
    <m/>
    <m/>
    <m/>
    <x v="3"/>
    <m/>
    <s v="user_5YHA1ZU4iP896lD1YJehdJcMx7ZEgWCpulT4T2c3pJ3"/>
    <x v="4"/>
    <x v="1"/>
    <m/>
    <s v="September"/>
    <x v="2"/>
    <x v="3"/>
    <m/>
    <m/>
    <m/>
    <m/>
    <m/>
    <x v="143"/>
    <s v="2022-10-06 04:58:22.479000+00:00"/>
    <m/>
  </r>
  <r>
    <x v="17"/>
    <n v="500000"/>
    <s v="INR"/>
    <n v="0"/>
    <x v="23"/>
    <x v="0"/>
    <s v="stat_1hn9nRJaLbI53NxPuSQgo90kRpbpKsFlwN4oEGNUTdO"/>
    <x v="1"/>
    <s v="OpportunityStatusType.Lost"/>
    <m/>
    <x v="1"/>
    <x v="91"/>
    <s v="lead_tq9karZlhcffsJ6WeCrKAfsoQKMLgLtyfzgqJQd2hr8"/>
    <s v="MagnaSoft Consulting India Pvt Ltd"/>
    <x v="3"/>
    <s v="user_6dalmZ7hmWD47jhCVGdU1SSEcFMsz9rWtW2jPORgJvj"/>
    <s v="Vivek Singh"/>
    <x v="197"/>
    <s v="2022-09-19 10:46:43.471000+00:00"/>
    <m/>
    <x v="2"/>
    <m/>
    <m/>
    <m/>
    <n v="184"/>
    <m/>
    <m/>
    <m/>
    <m/>
    <m/>
    <m/>
    <m/>
    <m/>
    <m/>
    <m/>
    <m/>
    <x v="1"/>
    <m/>
    <m/>
    <m/>
    <m/>
    <m/>
    <m/>
    <m/>
    <m/>
    <m/>
    <m/>
    <m/>
    <m/>
    <x v="8"/>
    <m/>
    <s v="user_ojX3B6giQCeKnOjqd4gdwXUl0CqqHMXNORvxR6POXn6"/>
    <x v="21"/>
    <x v="1"/>
    <m/>
    <s v="September"/>
    <x v="2"/>
    <x v="3"/>
    <m/>
    <m/>
    <m/>
    <m/>
    <m/>
    <x v="144"/>
    <s v="2022-10-04 06:48:48.972000+00:00"/>
    <m/>
  </r>
  <r>
    <x v="18"/>
    <n v="100000"/>
    <s v="INR"/>
    <n v="0"/>
    <x v="4"/>
    <x v="0"/>
    <s v="stat_1hn9nRJaLbI53NxPuSQgo90kRpbpKsFlwN4oEGNUTdO"/>
    <x v="1"/>
    <s v="OpportunityStatusType.Lost"/>
    <s v="cont_v8sq9Gl41WrMLUvmyw8fO8iSAJ38NKT3GTpyg0I1lIn"/>
    <x v="101"/>
    <x v="16"/>
    <s v="lead_TOl5JSa3NPw0Gz5NnzHGdMdpkWlwY2ZAeV2qOPRrwHz"/>
    <s v="SKECHERS RETAIL INDIA PVT LTD"/>
    <x v="13"/>
    <s v="user_IgNfKH7wuLLjHvexoMm2PXWcnF3zYft0ZbMTyfwKRUg"/>
    <s v="Moziez Chamadia"/>
    <x v="198"/>
    <s v="2022-09-19 09:39:12.085000+00:00"/>
    <m/>
    <x v="1"/>
    <m/>
    <m/>
    <m/>
    <n v="800"/>
    <m/>
    <m/>
    <m/>
    <m/>
    <m/>
    <m/>
    <m/>
    <m/>
    <m/>
    <m/>
    <m/>
    <x v="17"/>
    <m/>
    <m/>
    <m/>
    <m/>
    <m/>
    <m/>
    <m/>
    <m/>
    <m/>
    <m/>
    <m/>
    <m/>
    <x v="3"/>
    <m/>
    <s v="user_vMd4rmcrSbjykdyL2J7rrYn84SWdcNc5FKligrmItPw"/>
    <x v="11"/>
    <x v="1"/>
    <m/>
    <s v="September"/>
    <x v="2"/>
    <x v="3"/>
    <m/>
    <s v="AM Opps -"/>
    <m/>
    <m/>
    <m/>
    <x v="145"/>
    <s v="2022-09-19 11:45:37.567000+00:00"/>
    <s v="GPA"/>
  </r>
  <r>
    <x v="18"/>
    <n v="1000000"/>
    <s v="INR"/>
    <n v="0"/>
    <x v="4"/>
    <x v="0"/>
    <s v="stat_kcR4fZg7TU7jjk1jAVua3qGLRS4J5uFayEjK5j02wtv"/>
    <x v="2"/>
    <s v="OpportunityStatusType.Lost"/>
    <s v="cont_v8sq9Gl41WrMLUvmyw8fO8iSAJ38NKT3GTpyg0I1lIn"/>
    <x v="101"/>
    <x v="92"/>
    <s v="lead_TOl5JSa3NPw0Gz5NnzHGdMdpkWlwY2ZAeV2qOPRrwHz"/>
    <s v="SKECHERS RETAIL INDIA PVT LTD"/>
    <x v="13"/>
    <s v="user_IgNfKH7wuLLjHvexoMm2PXWcnF3zYft0ZbMTyfwKRUg"/>
    <s v="Moziez Chamadia"/>
    <x v="199"/>
    <s v="2022-09-19 09:39:30.961000+00:00"/>
    <m/>
    <x v="1"/>
    <m/>
    <m/>
    <m/>
    <n v="800"/>
    <m/>
    <m/>
    <m/>
    <m/>
    <m/>
    <m/>
    <m/>
    <m/>
    <m/>
    <m/>
    <m/>
    <x v="17"/>
    <m/>
    <m/>
    <m/>
    <m/>
    <m/>
    <m/>
    <m/>
    <m/>
    <m/>
    <m/>
    <m/>
    <m/>
    <x v="3"/>
    <m/>
    <s v="user_vMd4rmcrSbjykdyL2J7rrYn84SWdcNc5FKligrmItPw"/>
    <x v="11"/>
    <x v="1"/>
    <m/>
    <s v="September"/>
    <x v="2"/>
    <x v="3"/>
    <m/>
    <s v="AM Opps -"/>
    <m/>
    <m/>
    <m/>
    <x v="145"/>
    <s v="2022-09-19 11:45:37.567000+00:00"/>
    <s v="GTL"/>
  </r>
  <r>
    <x v="18"/>
    <n v="5000000"/>
    <s v="INR"/>
    <n v="0"/>
    <x v="4"/>
    <x v="0"/>
    <s v="stat_kcR4fZg7TU7jjk1jAVua3qGLRS4J5uFayEjK5j02wtv"/>
    <x v="2"/>
    <s v="OpportunityStatusType.Lost"/>
    <s v="cont_v8sq9Gl41WrMLUvmyw8fO8iSAJ38NKT3GTpyg0I1lIn"/>
    <x v="101"/>
    <x v="93"/>
    <s v="lead_TOl5JSa3NPw0Gz5NnzHGdMdpkWlwY2ZAeV2qOPRrwHz"/>
    <s v="SKECHERS RETAIL INDIA PVT LTD"/>
    <x v="13"/>
    <s v="user_IgNfKH7wuLLjHvexoMm2PXWcnF3zYft0ZbMTyfwKRUg"/>
    <s v="Moziez Chamadia"/>
    <x v="200"/>
    <s v="2022-09-19 09:39:01.142000+00:00"/>
    <m/>
    <x v="1"/>
    <m/>
    <m/>
    <m/>
    <n v="800"/>
    <m/>
    <m/>
    <m/>
    <m/>
    <m/>
    <m/>
    <m/>
    <m/>
    <m/>
    <m/>
    <m/>
    <x v="17"/>
    <m/>
    <m/>
    <m/>
    <m/>
    <m/>
    <m/>
    <m/>
    <m/>
    <m/>
    <m/>
    <m/>
    <m/>
    <x v="3"/>
    <m/>
    <s v="user_vMd4rmcrSbjykdyL2J7rrYn84SWdcNc5FKligrmItPw"/>
    <x v="11"/>
    <x v="1"/>
    <m/>
    <s v="September"/>
    <x v="2"/>
    <x v="3"/>
    <m/>
    <s v="AM Opps -"/>
    <m/>
    <m/>
    <m/>
    <x v="145"/>
    <s v="2022-09-19 11:45:37.567000+00:00"/>
    <s v="GMC"/>
  </r>
  <r>
    <x v="23"/>
    <n v="100000"/>
    <s v="INR"/>
    <n v="50"/>
    <x v="4"/>
    <x v="0"/>
    <s v="stat_T3kAAaxxVQ5lPxDDIp76iVMLZhmGR6CEbdlVFNl0tPj"/>
    <x v="8"/>
    <s v="OpportunityStatusType.Active"/>
    <s v="cont_XdnjhHOBdekQAI2o6EMDndOcIyyNY8ocewOAF4VZnNC"/>
    <x v="102"/>
    <x v="0"/>
    <s v="lead_WLD90Z0NcXaGiEnnUovZATiLAts6Yy66GAXqy4jHe4L"/>
    <s v="SocioLoca"/>
    <x v="20"/>
    <s v="user_sREdxbAJihL2Zbgic7tyQ6Rc4Mny7HnD1RNGhA9DDYh"/>
    <s v="Prajakta Sahastrabudhe"/>
    <x v="201"/>
    <s v="2022-09-19 06:33:30.141000+00:00"/>
    <m/>
    <x v="0"/>
    <m/>
    <m/>
    <m/>
    <n v="20"/>
    <m/>
    <m/>
    <m/>
    <m/>
    <m/>
    <m/>
    <m/>
    <m/>
    <m/>
    <m/>
    <m/>
    <x v="6"/>
    <m/>
    <m/>
    <m/>
    <m/>
    <m/>
    <m/>
    <m/>
    <m/>
    <m/>
    <m/>
    <m/>
    <m/>
    <x v="11"/>
    <m/>
    <s v="user_lwF8ctKa5IyxqATpO2EOw2h0AEPiCMHOgewiH38Ei77"/>
    <x v="0"/>
    <x v="1"/>
    <m/>
    <m/>
    <x v="2"/>
    <x v="1"/>
    <m/>
    <s v="Pune Strategy"/>
    <m/>
    <m/>
    <m/>
    <x v="146"/>
    <s v="2022-10-13 09:25:35.190000+00:00"/>
    <s v="GMC"/>
  </r>
  <r>
    <x v="1"/>
    <n v="260000"/>
    <s v="INR"/>
    <n v="0"/>
    <x v="4"/>
    <x v="0"/>
    <s v="stat_kcR4fZg7TU7jjk1jAVua3qGLRS4J5uFayEjK5j02wtv"/>
    <x v="2"/>
    <s v="OpportunityStatusType.Lost"/>
    <s v="cont_U8uXjJhEPQVd9f7FLW4hFFuL6aiz5Qq4wHNjiPCRM9N"/>
    <x v="103"/>
    <x v="94"/>
    <s v="lead_BGOEQ00aAFwEyWqzxRKaJz9x1isYPy0DtZ93pOYH8fZ"/>
    <s v="Bloom Seal Containers"/>
    <x v="31"/>
    <s v="user_kbtBHYtBjVDNyI72HTF6C1SCvC7yVBiA6OrBOy3t96U"/>
    <s v="Tejas Kulkarni"/>
    <x v="202"/>
    <s v="2022-09-19 06:55:57.657000+00:00"/>
    <m/>
    <x v="1"/>
    <m/>
    <m/>
    <m/>
    <n v="65"/>
    <m/>
    <m/>
    <m/>
    <m/>
    <m/>
    <m/>
    <m/>
    <m/>
    <m/>
    <m/>
    <m/>
    <x v="5"/>
    <m/>
    <m/>
    <m/>
    <m/>
    <m/>
    <m/>
    <m/>
    <m/>
    <m/>
    <m/>
    <m/>
    <m/>
    <x v="3"/>
    <m/>
    <s v="user_hHzEI8aaFubIuMSRtZFdLLN0nHQemBBpkBNLZGwVt3v"/>
    <x v="28"/>
    <x v="1"/>
    <m/>
    <s v="September"/>
    <x v="2"/>
    <x v="0"/>
    <m/>
    <m/>
    <m/>
    <m/>
    <m/>
    <x v="147"/>
    <s v="2022-09-19 06:55:57.696000+00:00"/>
    <s v="GMC"/>
  </r>
  <r>
    <x v="11"/>
    <n v="300000"/>
    <s v="INR"/>
    <n v="0"/>
    <x v="4"/>
    <x v="0"/>
    <s v="stat_kcR4fZg7TU7jjk1jAVua3qGLRS4J5uFayEjK5j02wtv"/>
    <x v="2"/>
    <s v="OpportunityStatusType.Lost"/>
    <s v="cont_isxZPwpzfhHpCdzhv8eFKHnqr7wpk5WPNo0lMC9hH6M"/>
    <x v="104"/>
    <x v="95"/>
    <s v="lead_4kXjUq4iTAa0SO0xT28ljPlBXGH1JRXDDjVRU3pSe7e"/>
    <s v="McKinley Rice"/>
    <x v="8"/>
    <s v="user_LKRhV6rhcBe0uL8u70UUGeDjbMupuho4TaiAOCbT7HT"/>
    <s v="Kashif Ahmad"/>
    <x v="203"/>
    <s v="2022-09-19 07:03:40.141000+00:00"/>
    <m/>
    <x v="0"/>
    <m/>
    <m/>
    <m/>
    <n v="101"/>
    <m/>
    <m/>
    <m/>
    <m/>
    <m/>
    <m/>
    <m/>
    <m/>
    <m/>
    <m/>
    <m/>
    <x v="8"/>
    <m/>
    <m/>
    <m/>
    <m/>
    <m/>
    <m/>
    <m/>
    <m/>
    <m/>
    <m/>
    <m/>
    <m/>
    <x v="13"/>
    <m/>
    <s v="user_5IQTpX6DsnoeoDfxqzqojpVoQLXPh68nhDjLS5ETjYj"/>
    <x v="8"/>
    <x v="1"/>
    <m/>
    <s v="August"/>
    <x v="2"/>
    <x v="3"/>
    <m/>
    <m/>
    <m/>
    <m/>
    <m/>
    <x v="148"/>
    <s v="2022-09-27 04:51:31.568000+00:00"/>
    <m/>
  </r>
  <r>
    <x v="7"/>
    <n v="1500000"/>
    <s v="INR"/>
    <n v="0"/>
    <x v="24"/>
    <x v="0"/>
    <s v="stat_1hn9nRJaLbI53NxPuSQgo90kRpbpKsFlwN4oEGNUTdO"/>
    <x v="1"/>
    <s v="OpportunityStatusType.Lost"/>
    <m/>
    <x v="1"/>
    <x v="0"/>
    <s v="lead_VlkGrkaQLtcgmiT71q0M5uMVFnp0tCM33ES3BKlYfBY"/>
    <s v="Yuvashakti Foundation"/>
    <x v="8"/>
    <s v="user_U27GK6WjhLhUhi1EDKXV57xMpn8n8DMIOjci1q3UReZ"/>
    <s v="Abhiroop Ganguly"/>
    <x v="204"/>
    <s v="2022-09-19 05:25:34.187000+00:00"/>
    <m/>
    <x v="0"/>
    <m/>
    <m/>
    <m/>
    <n v="564"/>
    <m/>
    <m/>
    <m/>
    <m/>
    <m/>
    <m/>
    <m/>
    <m/>
    <m/>
    <m/>
    <m/>
    <x v="2"/>
    <m/>
    <m/>
    <m/>
    <m/>
    <m/>
    <m/>
    <m/>
    <m/>
    <m/>
    <m/>
    <m/>
    <m/>
    <x v="14"/>
    <m/>
    <s v="user_5IQTpX6DsnoeoDfxqzqojpVoQLXPh68nhDjLS5ETjYj"/>
    <x v="8"/>
    <x v="1"/>
    <m/>
    <s v="July"/>
    <x v="2"/>
    <x v="0"/>
    <m/>
    <m/>
    <m/>
    <m/>
    <m/>
    <x v="149"/>
    <s v="2022-09-19 05:25:34.244000+00:00"/>
    <m/>
  </r>
  <r>
    <x v="16"/>
    <n v="100000"/>
    <s v="INR"/>
    <n v="0"/>
    <x v="25"/>
    <x v="0"/>
    <s v="stat_kcR4fZg7TU7jjk1jAVua3qGLRS4J5uFayEjK5j02wtv"/>
    <x v="2"/>
    <s v="OpportunityStatusType.Lost"/>
    <s v="cont_rKC1MVJULGzevfF6Xa71U5dv40MQCxNHDLnNrDWd1pJ"/>
    <x v="105"/>
    <x v="45"/>
    <s v="lead_LTv2ExCQWzGVsSJpOEPV2ZLJeJ2Y4Oy60g4ZoDQLVLv"/>
    <s v="Auto One Engineering(Non-EB)"/>
    <x v="19"/>
    <s v="user_8jx3L2CDfrbzNnwYUv6Plfha6VxaSGsqcbTXR3sIBZi"/>
    <s v="Manish Balpande"/>
    <x v="205"/>
    <s v="2022-09-19 05:53:14.341000+00:00"/>
    <m/>
    <x v="0"/>
    <m/>
    <m/>
    <m/>
    <n v="178"/>
    <m/>
    <m/>
    <m/>
    <m/>
    <m/>
    <m/>
    <m/>
    <m/>
    <m/>
    <m/>
    <m/>
    <x v="5"/>
    <m/>
    <m/>
    <m/>
    <m/>
    <m/>
    <m/>
    <m/>
    <m/>
    <m/>
    <m/>
    <m/>
    <m/>
    <x v="11"/>
    <m/>
    <s v="user_FdWFezbLzkYQcGsBUsjZO25nr2poK2nRbqV47Rs5Kfm"/>
    <x v="17"/>
    <x v="1"/>
    <m/>
    <s v="March"/>
    <x v="2"/>
    <x v="10"/>
    <m/>
    <m/>
    <m/>
    <m/>
    <m/>
    <x v="150"/>
    <s v="2022-09-19 05:53:14.401000+00:00"/>
    <s v="NON EB"/>
  </r>
  <r>
    <x v="10"/>
    <n v="2000000"/>
    <s v="INR"/>
    <n v="0"/>
    <x v="4"/>
    <x v="0"/>
    <s v="stat_1hn9nRJaLbI53NxPuSQgo90kRpbpKsFlwN4oEGNUTdO"/>
    <x v="1"/>
    <s v="OpportunityStatusType.Lost"/>
    <s v="cont_XE0z4gVDArFD6mww9PSTeQzSIRXhksfMh7524BMXBvD"/>
    <x v="106"/>
    <x v="96"/>
    <s v="lead_ZdNbwHbF30qEMqtRfNDwR78FFJqNVxN36iuHF3r3Kpx"/>
    <s v="KredX"/>
    <x v="31"/>
    <s v="user_ojX3B6giQCeKnOjqd4gdwXUl0CqqHMXNORvxR6POXn6"/>
    <s v="Abhishek Chauhan"/>
    <x v="206"/>
    <s v="2022-09-19 06:32:35.367000+00:00"/>
    <m/>
    <x v="2"/>
    <m/>
    <m/>
    <m/>
    <n v="160"/>
    <m/>
    <m/>
    <m/>
    <m/>
    <m/>
    <m/>
    <m/>
    <m/>
    <m/>
    <m/>
    <m/>
    <x v="3"/>
    <m/>
    <m/>
    <m/>
    <m/>
    <m/>
    <m/>
    <m/>
    <m/>
    <m/>
    <m/>
    <m/>
    <m/>
    <x v="17"/>
    <m/>
    <s v="user_hHzEI8aaFubIuMSRtZFdLLN0nHQemBBpkBNLZGwVt3v"/>
    <x v="28"/>
    <x v="1"/>
    <m/>
    <s v="September"/>
    <x v="2"/>
    <x v="1"/>
    <m/>
    <s v="Glengarry"/>
    <m/>
    <s v="Sequoia Capital India, Tiger Global Management, Prime Venture Partners"/>
    <m/>
    <x v="151"/>
    <s v="2022-09-23 12:05:21.959000+00:00"/>
    <s v="GMC"/>
  </r>
  <r>
    <x v="10"/>
    <n v="500000"/>
    <s v="INR"/>
    <n v="50"/>
    <x v="4"/>
    <x v="0"/>
    <s v="stat_kLhaUSYbyIgQOHjvcKAHYNQn1lIjd0wTZfiU50Lt3mL"/>
    <x v="3"/>
    <s v="OpportunityStatusType.Active"/>
    <s v="cont_Z1ifYkT9kHODhyDCCCNaxxJtcS1cklTeCBQFSWPRaF5"/>
    <x v="107"/>
    <x v="28"/>
    <s v="lead_k81P5cw8kpt5eGGg64Thf50eeUnfmYfR8fCiJWWEqNC"/>
    <s v="Crestron Electronics"/>
    <x v="3"/>
    <s v="user_ojX3B6giQCeKnOjqd4gdwXUl0CqqHMXNORvxR6POXn6"/>
    <s v="Abhishek Chauhan"/>
    <x v="207"/>
    <s v="2022-09-19 04:39:11.359000+00:00"/>
    <m/>
    <x v="2"/>
    <m/>
    <m/>
    <m/>
    <n v="272"/>
    <m/>
    <m/>
    <m/>
    <m/>
    <m/>
    <m/>
    <m/>
    <m/>
    <m/>
    <m/>
    <m/>
    <x v="5"/>
    <m/>
    <m/>
    <m/>
    <m/>
    <m/>
    <m/>
    <m/>
    <m/>
    <m/>
    <m/>
    <m/>
    <m/>
    <x v="8"/>
    <m/>
    <s v="user_encRk5bIEFN6ZA11h4WH2AdZTiZpogLSlMIaj0E30SZ"/>
    <x v="3"/>
    <x v="1"/>
    <m/>
    <s v="November"/>
    <x v="2"/>
    <x v="3"/>
    <m/>
    <m/>
    <m/>
    <m/>
    <m/>
    <x v="152"/>
    <s v="2022-10-19 09:59:00.219000+00:00"/>
    <m/>
  </r>
  <r>
    <x v="3"/>
    <n v="3000000"/>
    <s v="INR"/>
    <n v="0"/>
    <x v="24"/>
    <x v="0"/>
    <s v="stat_kcR4fZg7TU7jjk1jAVua3qGLRS4J5uFayEjK5j02wtv"/>
    <x v="2"/>
    <s v="OpportunityStatusType.Lost"/>
    <m/>
    <x v="1"/>
    <x v="0"/>
    <s v="lead_qbGQbvdMQyzuEhJoXDmxoTR9ZUQAepC1lhJtsGxQmHx"/>
    <s v="MMS Maritime (India) Pvt. Ltd."/>
    <x v="6"/>
    <s v="user_GL8PBiV4pvzsQLVHSdZLeMQAQcGjCvLkffg486DHfZJ"/>
    <s v="Anshum Naithani"/>
    <x v="208"/>
    <s v="2022-09-19 03:58:29.103000+00:00"/>
    <m/>
    <x v="1"/>
    <m/>
    <m/>
    <m/>
    <n v="500"/>
    <m/>
    <m/>
    <m/>
    <m/>
    <m/>
    <m/>
    <m/>
    <m/>
    <m/>
    <m/>
    <m/>
    <x v="11"/>
    <m/>
    <m/>
    <m/>
    <m/>
    <m/>
    <m/>
    <m/>
    <m/>
    <m/>
    <m/>
    <m/>
    <m/>
    <x v="4"/>
    <m/>
    <s v="user_A8KOTZADnUtEQOLt4nSLAmteNStuGh80js75RYjrXVt"/>
    <x v="6"/>
    <x v="1"/>
    <m/>
    <s v="October; September"/>
    <x v="2"/>
    <x v="3"/>
    <m/>
    <s v="Employee Wellness Handbook"/>
    <m/>
    <m/>
    <m/>
    <x v="153"/>
    <s v="2022-09-22 06:32:48.376000+00:00"/>
    <s v="GMC"/>
  </r>
  <r>
    <x v="1"/>
    <n v="500000"/>
    <s v="INR"/>
    <n v="0"/>
    <x v="4"/>
    <x v="0"/>
    <s v="stat_kcR4fZg7TU7jjk1jAVua3qGLRS4J5uFayEjK5j02wtv"/>
    <x v="2"/>
    <s v="OpportunityStatusType.Lost"/>
    <s v="cont_6etf9sq35ZoOw3jSTulis3w8IPkv4yg9G979TiQ1r2m"/>
    <x v="108"/>
    <x v="0"/>
    <s v="lead_ccPPeTGIKqBwmQ3oFAE5mNooFDO39tCx4Iipyxg2wd9"/>
    <s v="NGL Fine Chem Ltd."/>
    <x v="19"/>
    <s v="user_kbtBHYtBjVDNyI72HTF6C1SCvC7yVBiA6OrBOy3t96U"/>
    <s v="Tejas Kulkarni"/>
    <x v="209"/>
    <s v="2022-09-19 04:53:15.837000+00:00"/>
    <m/>
    <x v="1"/>
    <m/>
    <m/>
    <m/>
    <n v="124"/>
    <m/>
    <m/>
    <m/>
    <m/>
    <m/>
    <m/>
    <m/>
    <m/>
    <m/>
    <m/>
    <m/>
    <x v="24"/>
    <m/>
    <m/>
    <m/>
    <m/>
    <m/>
    <m/>
    <m/>
    <m/>
    <m/>
    <m/>
    <m/>
    <m/>
    <x v="10"/>
    <m/>
    <s v="user_FdWFezbLzkYQcGsBUsjZO25nr2poK2nRbqV47Rs5Kfm"/>
    <x v="17"/>
    <x v="1"/>
    <m/>
    <s v="September"/>
    <x v="2"/>
    <x v="1"/>
    <m/>
    <s v="Pharma"/>
    <m/>
    <m/>
    <m/>
    <x v="154"/>
    <s v="2022-09-20 07:12:13.418000+00:00"/>
    <s v="GMC"/>
  </r>
  <r>
    <x v="3"/>
    <n v="500000"/>
    <s v="INR"/>
    <n v="0"/>
    <x v="4"/>
    <x v="0"/>
    <s v="stat_kcR4fZg7TU7jjk1jAVua3qGLRS4J5uFayEjK5j02wtv"/>
    <x v="2"/>
    <s v="OpportunityStatusType.Lost"/>
    <s v="cont_IM7WVlk7Ly1u6KRWFZlU60yVk7UDGjgfaUaFrDDJ9Iq"/>
    <x v="109"/>
    <x v="97"/>
    <s v="lead_aaHqNBBq4DNBo9gcMEcnXoa1TrvqvcuiMsR6paF8jxc"/>
    <s v="Knauf Ceiling solutions"/>
    <x v="4"/>
    <s v="user_GL8PBiV4pvzsQLVHSdZLeMQAQcGjCvLkffg486DHfZJ"/>
    <s v="Anshum Naithani"/>
    <x v="210"/>
    <s v="2022-09-19 03:55:45.347000+00:00"/>
    <m/>
    <x v="1"/>
    <m/>
    <m/>
    <m/>
    <n v="150"/>
    <m/>
    <m/>
    <m/>
    <m/>
    <m/>
    <m/>
    <m/>
    <m/>
    <m/>
    <m/>
    <m/>
    <x v="16"/>
    <m/>
    <m/>
    <m/>
    <m/>
    <m/>
    <m/>
    <m/>
    <m/>
    <m/>
    <m/>
    <m/>
    <m/>
    <x v="3"/>
    <m/>
    <s v="user_5YHA1ZU4iP896lD1YJehdJcMx7ZEgWCpulT4T2c3pJ3"/>
    <x v="4"/>
    <x v="1"/>
    <m/>
    <s v="September"/>
    <x v="2"/>
    <x v="3"/>
    <m/>
    <m/>
    <m/>
    <m/>
    <m/>
    <x v="155"/>
    <s v="2022-10-07 01:53:43.985000+00:00"/>
    <m/>
  </r>
  <r>
    <x v="3"/>
    <n v="200000"/>
    <s v="INR"/>
    <n v="0"/>
    <x v="4"/>
    <x v="0"/>
    <s v="stat_kcR4fZg7TU7jjk1jAVua3qGLRS4J5uFayEjK5j02wtv"/>
    <x v="2"/>
    <s v="OpportunityStatusType.Lost"/>
    <s v="cont_IM7WVlk7Ly1u6KRWFZlU60yVk7UDGjgfaUaFrDDJ9Iq"/>
    <x v="109"/>
    <x v="10"/>
    <s v="lead_aaHqNBBq4DNBo9gcMEcnXoa1TrvqvcuiMsR6paF8jxc"/>
    <s v="Knauf Ceiling solutions"/>
    <x v="4"/>
    <s v="user_GL8PBiV4pvzsQLVHSdZLeMQAQcGjCvLkffg486DHfZJ"/>
    <s v="Anshum Naithani"/>
    <x v="211"/>
    <s v="2022-09-19 03:55:18.513000+00:00"/>
    <m/>
    <x v="1"/>
    <m/>
    <m/>
    <m/>
    <n v="150"/>
    <m/>
    <m/>
    <m/>
    <m/>
    <m/>
    <m/>
    <m/>
    <m/>
    <m/>
    <m/>
    <m/>
    <x v="16"/>
    <m/>
    <m/>
    <m/>
    <m/>
    <m/>
    <m/>
    <m/>
    <m/>
    <m/>
    <m/>
    <m/>
    <m/>
    <x v="3"/>
    <m/>
    <s v="user_5YHA1ZU4iP896lD1YJehdJcMx7ZEgWCpulT4T2c3pJ3"/>
    <x v="4"/>
    <x v="1"/>
    <m/>
    <s v="September"/>
    <x v="2"/>
    <x v="3"/>
    <m/>
    <m/>
    <m/>
    <m/>
    <m/>
    <x v="155"/>
    <s v="2022-10-07 01:53:43.985000+00:00"/>
    <m/>
  </r>
  <r>
    <x v="3"/>
    <n v="500000"/>
    <s v="INR"/>
    <n v="0"/>
    <x v="17"/>
    <x v="0"/>
    <s v="stat_kcR4fZg7TU7jjk1jAVua3qGLRS4J5uFayEjK5j02wtv"/>
    <x v="2"/>
    <s v="OpportunityStatusType.Lost"/>
    <s v="cont_bPUynXwOJK5siqb313GxFNz0Ot2CANqnykfR10391lh"/>
    <x v="110"/>
    <x v="39"/>
    <s v="lead_2NECzFhZ1fxDLIEITQnXMJwr1r47P01qItqvRcSAHrp"/>
    <s v="Work Store Limited (Staples)"/>
    <x v="3"/>
    <s v="user_GL8PBiV4pvzsQLVHSdZLeMQAQcGjCvLkffg486DHfZJ"/>
    <s v="Anshum Naithani"/>
    <x v="212"/>
    <s v="2022-09-19 03:57:17.979000+00:00"/>
    <m/>
    <x v="1"/>
    <m/>
    <m/>
    <m/>
    <n v="155"/>
    <m/>
    <m/>
    <m/>
    <m/>
    <m/>
    <m/>
    <m/>
    <s v="PAID_SOCIAL"/>
    <m/>
    <m/>
    <m/>
    <x v="17"/>
    <m/>
    <m/>
    <m/>
    <m/>
    <m/>
    <m/>
    <m/>
    <m/>
    <m/>
    <m/>
    <m/>
    <m/>
    <x v="5"/>
    <m/>
    <s v="user_encRk5bIEFN6ZA11h4WH2AdZTiZpogLSlMIaj0E30SZ"/>
    <x v="3"/>
    <x v="1"/>
    <m/>
    <s v="April; July; September"/>
    <x v="2"/>
    <x v="0"/>
    <m/>
    <s v="Employee Engagement Handbook"/>
    <m/>
    <m/>
    <m/>
    <x v="156"/>
    <s v="2022-09-20 10:30:39.691000+00:00"/>
    <s v="GMC"/>
  </r>
  <r>
    <x v="3"/>
    <n v="1500000"/>
    <s v="INR"/>
    <n v="0"/>
    <x v="4"/>
    <x v="0"/>
    <s v="stat_kcR4fZg7TU7jjk1jAVua3qGLRS4J5uFayEjK5j02wtv"/>
    <x v="2"/>
    <s v="OpportunityStatusType.Lost"/>
    <s v="cont_IM7WVlk7Ly1u6KRWFZlU60yVk7UDGjgfaUaFrDDJ9Iq"/>
    <x v="109"/>
    <x v="98"/>
    <s v="lead_aaHqNBBq4DNBo9gcMEcnXoa1TrvqvcuiMsR6paF8jxc"/>
    <s v="Knauf Ceiling solutions"/>
    <x v="4"/>
    <s v="user_GL8PBiV4pvzsQLVHSdZLeMQAQcGjCvLkffg486DHfZJ"/>
    <s v="Anshum Naithani"/>
    <x v="213"/>
    <s v="2022-09-19 03:47:30.339000+00:00"/>
    <m/>
    <x v="1"/>
    <m/>
    <m/>
    <m/>
    <n v="150"/>
    <m/>
    <m/>
    <m/>
    <m/>
    <m/>
    <m/>
    <m/>
    <m/>
    <m/>
    <m/>
    <m/>
    <x v="16"/>
    <m/>
    <m/>
    <m/>
    <m/>
    <m/>
    <m/>
    <m/>
    <m/>
    <m/>
    <m/>
    <m/>
    <m/>
    <x v="3"/>
    <m/>
    <s v="user_5YHA1ZU4iP896lD1YJehdJcMx7ZEgWCpulT4T2c3pJ3"/>
    <x v="4"/>
    <x v="1"/>
    <m/>
    <s v="September"/>
    <x v="2"/>
    <x v="3"/>
    <m/>
    <m/>
    <m/>
    <m/>
    <m/>
    <x v="155"/>
    <s v="2022-10-07 01:53:43.985000+00:00"/>
    <m/>
  </r>
  <r>
    <x v="3"/>
    <n v="2500000"/>
    <s v="INR"/>
    <n v="0"/>
    <x v="4"/>
    <x v="0"/>
    <s v="stat_kcR4fZg7TU7jjk1jAVua3qGLRS4J5uFayEjK5j02wtv"/>
    <x v="2"/>
    <s v="OpportunityStatusType.Lost"/>
    <s v="cont_IM7WVlk7Ly1u6KRWFZlU60yVk7UDGjgfaUaFrDDJ9Iq"/>
    <x v="109"/>
    <x v="58"/>
    <s v="lead_aaHqNBBq4DNBo9gcMEcnXoa1TrvqvcuiMsR6paF8jxc"/>
    <s v="Knauf Ceiling solutions"/>
    <x v="4"/>
    <s v="user_GL8PBiV4pvzsQLVHSdZLeMQAQcGjCvLkffg486DHfZJ"/>
    <s v="Anshum Naithani"/>
    <x v="214"/>
    <s v="2022-09-19 03:47:14.705000+00:00"/>
    <m/>
    <x v="1"/>
    <m/>
    <m/>
    <m/>
    <n v="150"/>
    <m/>
    <m/>
    <m/>
    <m/>
    <m/>
    <m/>
    <m/>
    <m/>
    <m/>
    <m/>
    <m/>
    <x v="16"/>
    <m/>
    <m/>
    <m/>
    <m/>
    <m/>
    <m/>
    <m/>
    <m/>
    <m/>
    <m/>
    <m/>
    <m/>
    <x v="3"/>
    <m/>
    <s v="user_5YHA1ZU4iP896lD1YJehdJcMx7ZEgWCpulT4T2c3pJ3"/>
    <x v="4"/>
    <x v="1"/>
    <m/>
    <s v="September"/>
    <x v="2"/>
    <x v="3"/>
    <m/>
    <m/>
    <m/>
    <m/>
    <m/>
    <x v="155"/>
    <s v="2022-10-07 01:53:43.985000+00:00"/>
    <m/>
  </r>
  <r>
    <x v="3"/>
    <n v="2000000"/>
    <s v="INR"/>
    <n v="0"/>
    <x v="4"/>
    <x v="0"/>
    <s v="stat_kcR4fZg7TU7jjk1jAVua3qGLRS4J5uFayEjK5j02wtv"/>
    <x v="2"/>
    <s v="OpportunityStatusType.Lost"/>
    <s v="cont_dwy3v3HWjBV8mAyaW8Hulw5KEMGBZrOqQfj2cKodgek"/>
    <x v="111"/>
    <x v="11"/>
    <s v="lead_oFQIm9YXEk3wn0DUBN0I11LWhzgvFOMClENPYbiHip9"/>
    <s v="Ajmera Housing Corporation"/>
    <x v="9"/>
    <s v="user_GL8PBiV4pvzsQLVHSdZLeMQAQcGjCvLkffg486DHfZJ"/>
    <s v="Anshum Naithani"/>
    <x v="215"/>
    <s v="2022-09-19 03:49:19.078000+00:00"/>
    <m/>
    <x v="1"/>
    <m/>
    <m/>
    <m/>
    <n v="223"/>
    <m/>
    <m/>
    <m/>
    <m/>
    <m/>
    <m/>
    <m/>
    <m/>
    <m/>
    <m/>
    <m/>
    <x v="16"/>
    <m/>
    <m/>
    <m/>
    <m/>
    <m/>
    <m/>
    <m/>
    <m/>
    <m/>
    <m/>
    <m/>
    <m/>
    <x v="4"/>
    <m/>
    <s v="user_L8E6IFhq6UCzKLHa45LUUTZCznDuyDwFrGaEp9DXiUM"/>
    <x v="9"/>
    <x v="1"/>
    <m/>
    <s v="October; September"/>
    <x v="4"/>
    <x v="3"/>
    <m/>
    <m/>
    <m/>
    <m/>
    <m/>
    <x v="157"/>
    <s v="2022-09-20 20:40:26.965000+00:00"/>
    <s v="GMC"/>
  </r>
  <r>
    <x v="3"/>
    <n v="1000000"/>
    <s v="INR"/>
    <n v="0"/>
    <x v="4"/>
    <x v="0"/>
    <s v="stat_kcR4fZg7TU7jjk1jAVua3qGLRS4J5uFayEjK5j02wtv"/>
    <x v="2"/>
    <s v="OpportunityStatusType.Lost"/>
    <s v="cont_cwRhxk3aAoP8UMLzXGz76QyMd5vsPpVSd7IWxtN9BX9"/>
    <x v="112"/>
    <x v="39"/>
    <s v="lead_jRpTh6c3H7BdeF9ODOfjhj9mDiriz25VU7usfCZZvlx"/>
    <s v="Coromandel ENG"/>
    <x v="32"/>
    <s v="user_GL8PBiV4pvzsQLVHSdZLeMQAQcGjCvLkffg486DHfZJ"/>
    <s v="Anshum Naithani"/>
    <x v="216"/>
    <s v="2022-09-19 03:46:20.569000+00:00"/>
    <m/>
    <x v="9"/>
    <m/>
    <m/>
    <m/>
    <n v="2000"/>
    <m/>
    <m/>
    <m/>
    <m/>
    <m/>
    <m/>
    <m/>
    <m/>
    <m/>
    <m/>
    <m/>
    <x v="2"/>
    <m/>
    <m/>
    <m/>
    <m/>
    <m/>
    <m/>
    <m/>
    <m/>
    <m/>
    <m/>
    <m/>
    <m/>
    <x v="5"/>
    <m/>
    <s v="user_bdUPAGjcS7p6513So3N4g3aWNS5HuBuVJi7bvCPAsLt"/>
    <x v="24"/>
    <x v="1"/>
    <m/>
    <s v="September"/>
    <x v="2"/>
    <x v="3"/>
    <m/>
    <m/>
    <m/>
    <m/>
    <m/>
    <x v="158"/>
    <s v="2022-10-20 10:16:52.644000+00:00"/>
    <s v="GMC"/>
  </r>
  <r>
    <x v="9"/>
    <n v="80000"/>
    <s v="INR"/>
    <n v="0"/>
    <x v="4"/>
    <x v="0"/>
    <s v="stat_1hn9nRJaLbI53NxPuSQgo90kRpbpKsFlwN4oEGNUTdO"/>
    <x v="1"/>
    <s v="OpportunityStatusType.Lost"/>
    <m/>
    <x v="1"/>
    <x v="99"/>
    <s v="lead_cbfoRrDTsTjwRKoignBlD5V7j4yQ2I6jZ8EkjNWprIo"/>
    <s v="Clinikally (Fresh)"/>
    <x v="6"/>
    <s v="user_9SBRjyF0n4iWuhUdqRyQkFhl2J4uyNKhFWvvJEvunX8"/>
    <s v="Omkar Ghate"/>
    <x v="217"/>
    <s v="2022-09-19 02:54:22.593000+00:00"/>
    <m/>
    <x v="3"/>
    <m/>
    <m/>
    <m/>
    <n v="16"/>
    <m/>
    <m/>
    <m/>
    <m/>
    <m/>
    <m/>
    <m/>
    <m/>
    <m/>
    <m/>
    <m/>
    <x v="2"/>
    <m/>
    <m/>
    <m/>
    <m/>
    <m/>
    <m/>
    <m/>
    <m/>
    <m/>
    <m/>
    <m/>
    <m/>
    <x v="3"/>
    <m/>
    <s v="user_A8KOTZADnUtEQOLt4nSLAmteNStuGh80js75RYjrXVt"/>
    <x v="6"/>
    <x v="1"/>
    <m/>
    <m/>
    <x v="2"/>
    <x v="3"/>
    <m/>
    <m/>
    <m/>
    <m/>
    <m/>
    <x v="159"/>
    <s v="2022-09-21 07:28:58.764000+00:00"/>
    <s v="GMC"/>
  </r>
  <r>
    <x v="13"/>
    <n v="1800000"/>
    <s v="INR"/>
    <n v="0"/>
    <x v="23"/>
    <x v="0"/>
    <s v="stat_1hn9nRJaLbI53NxPuSQgo90kRpbpKsFlwN4oEGNUTdO"/>
    <x v="1"/>
    <s v="OpportunityStatusType.Lost"/>
    <s v="cont_dRAseawPlx7mb5vNpjC0CVUHLbWOD9gHFnDxdX8v0YY"/>
    <x v="81"/>
    <x v="100"/>
    <s v="lead_dcU3xBfwayabWBESPQvGUetAabApvU9b4WJFlb16ya6"/>
    <s v="Kumar Organic Products Limited"/>
    <x v="3"/>
    <s v="user_a8nqX3z7ISW88f172GrmiROpYjjP29QrWrDfKdMgnvc"/>
    <s v="Akash Singh"/>
    <x v="218"/>
    <s v="2022-09-19 03:27:11.123000+00:00"/>
    <m/>
    <x v="2"/>
    <m/>
    <m/>
    <m/>
    <n v="600"/>
    <m/>
    <m/>
    <m/>
    <m/>
    <m/>
    <m/>
    <m/>
    <m/>
    <m/>
    <m/>
    <m/>
    <x v="5"/>
    <m/>
    <m/>
    <m/>
    <m/>
    <m/>
    <m/>
    <m/>
    <m/>
    <m/>
    <m/>
    <m/>
    <m/>
    <x v="1"/>
    <m/>
    <s v="user_ojX3B6giQCeKnOjqd4gdwXUl0CqqHMXNORvxR6POXn6"/>
    <x v="21"/>
    <x v="12"/>
    <m/>
    <s v="September"/>
    <x v="2"/>
    <x v="3"/>
    <m/>
    <m/>
    <m/>
    <m/>
    <m/>
    <x v="120"/>
    <s v="2022-09-22 04:26:56.035000+00:00"/>
    <m/>
  </r>
  <r>
    <x v="0"/>
    <n v="1000000"/>
    <s v="INR"/>
    <n v="50"/>
    <x v="4"/>
    <x v="0"/>
    <s v="stat_kLhaUSYbyIgQOHjvcKAHYNQn1lIjd0wTZfiU50Lt3mL"/>
    <x v="3"/>
    <s v="OpportunityStatusType.Active"/>
    <m/>
    <x v="1"/>
    <x v="101"/>
    <s v="lead_nIFzhQ0Qh8pFsKicj8hRYFsfK6ohYRvzncTgrKJerHI"/>
    <s v="Sterlite Power Transmission Limited"/>
    <x v="27"/>
    <s v="user_P3f70h2AcefBkFTBZpvA9LgDbjTmUIXkqdKqHJ5evwA"/>
    <s v="Manojkumar Tinna"/>
    <x v="219"/>
    <s v="2022-09-18 08:03:14.055000+00:00"/>
    <m/>
    <x v="1"/>
    <m/>
    <m/>
    <m/>
    <n v="1364"/>
    <m/>
    <m/>
    <m/>
    <m/>
    <m/>
    <m/>
    <m/>
    <m/>
    <m/>
    <m/>
    <m/>
    <x v="8"/>
    <m/>
    <m/>
    <m/>
    <m/>
    <m/>
    <m/>
    <m/>
    <m/>
    <m/>
    <m/>
    <m/>
    <m/>
    <x v="11"/>
    <m/>
    <s v="user_228eUmsdKIb9OItgmiDq1zD4aPZ1eqiapbaLAGeBf8g"/>
    <x v="13"/>
    <x v="1"/>
    <s v="Nilesh Dhanani"/>
    <s v="February"/>
    <x v="2"/>
    <x v="1"/>
    <m/>
    <m/>
    <m/>
    <m/>
    <m/>
    <x v="160"/>
    <s v="2022-10-20 10:30:10.135000+00:00"/>
    <m/>
  </r>
  <r>
    <x v="9"/>
    <n v="500000"/>
    <s v="INR"/>
    <n v="0"/>
    <x v="4"/>
    <x v="0"/>
    <s v="stat_kcR4fZg7TU7jjk1jAVua3qGLRS4J5uFayEjK5j02wtv"/>
    <x v="2"/>
    <s v="OpportunityStatusType.Lost"/>
    <m/>
    <x v="1"/>
    <x v="0"/>
    <s v="lead_xnmCplkCMwwNOb4RRfmidseFUH01A9vZvj2CkORbjZl"/>
    <s v="MILLENNIUM DEVELOPERS"/>
    <x v="8"/>
    <s v="user_9SBRjyF0n4iWuhUdqRyQkFhl2J4uyNKhFWvvJEvunX8"/>
    <s v="Omkar Ghate"/>
    <x v="220"/>
    <s v="2022-09-19 02:52:20.796000+00:00"/>
    <m/>
    <x v="0"/>
    <m/>
    <m/>
    <m/>
    <n v="42"/>
    <m/>
    <m/>
    <m/>
    <m/>
    <m/>
    <m/>
    <m/>
    <m/>
    <m/>
    <m/>
    <m/>
    <x v="8"/>
    <m/>
    <m/>
    <m/>
    <m/>
    <m/>
    <m/>
    <m/>
    <m/>
    <m/>
    <m/>
    <m/>
    <m/>
    <x v="9"/>
    <m/>
    <s v="user_5IQTpX6DsnoeoDfxqzqojpVoQLXPh68nhDjLS5ETjYj"/>
    <x v="8"/>
    <x v="1"/>
    <m/>
    <s v="September"/>
    <x v="2"/>
    <x v="3"/>
    <m/>
    <m/>
    <m/>
    <m/>
    <m/>
    <x v="161"/>
    <s v="2022-10-20 11:47:01.142000+00:00"/>
    <m/>
  </r>
  <r>
    <x v="1"/>
    <n v="18000"/>
    <s v="INR"/>
    <n v="50"/>
    <x v="19"/>
    <x v="0"/>
    <s v="stat_kLhaUSYbyIgQOHjvcKAHYNQn1lIjd0wTZfiU50Lt3mL"/>
    <x v="3"/>
    <s v="OpportunityStatusType.Active"/>
    <s v="cont_Fy8rvIsvB7vckwMkjof9WzpAoKFZmfa1IPVmM6sxRgb"/>
    <x v="113"/>
    <x v="0"/>
    <s v="lead_XwM1KIRyNSojI4dVIH51G1YavCnyn8mendtt9amEkQn"/>
    <s v="Consumer Sketch"/>
    <x v="10"/>
    <s v="user_P3f70h2AcefBkFTBZpvA9LgDbjTmUIXkqdKqHJ5evwA"/>
    <s v="Manojkumar Tinna"/>
    <x v="221"/>
    <s v="2022-09-18 08:07:36.119000+00:00"/>
    <m/>
    <x v="12"/>
    <m/>
    <m/>
    <m/>
    <n v="60"/>
    <m/>
    <m/>
    <m/>
    <m/>
    <m/>
    <m/>
    <m/>
    <m/>
    <m/>
    <m/>
    <m/>
    <x v="22"/>
    <m/>
    <m/>
    <m/>
    <m/>
    <m/>
    <m/>
    <m/>
    <m/>
    <m/>
    <m/>
    <m/>
    <m/>
    <x v="3"/>
    <m/>
    <s v="user_bdUPAGjcS7p6513So3N4g3aWNS5HuBuVJi7bvCPAsLt"/>
    <x v="24"/>
    <x v="1"/>
    <m/>
    <s v="September"/>
    <x v="4"/>
    <x v="3"/>
    <m/>
    <s v="Employee Engagement Handbook"/>
    <m/>
    <m/>
    <m/>
    <x v="162"/>
    <s v="2022-09-19 03:15:17.109000+00:00"/>
    <s v="GPA"/>
  </r>
  <r>
    <x v="17"/>
    <n v="200000"/>
    <s v="INR"/>
    <n v="0"/>
    <x v="23"/>
    <x v="0"/>
    <s v="stat_1hn9nRJaLbI53NxPuSQgo90kRpbpKsFlwN4oEGNUTdO"/>
    <x v="1"/>
    <s v="OpportunityStatusType.Lost"/>
    <s v="cont_ppC6JnjWjIbnNyC11tGVL8NHIbZwZRATGcCropy6ORE"/>
    <x v="114"/>
    <x v="0"/>
    <s v="lead_iCZp5WYFqmnWkxKQxs6acVEWIu2w6kPHJeca8lMaPWw"/>
    <s v="BlueRose Technologies"/>
    <x v="6"/>
    <s v="user_P3f70h2AcefBkFTBZpvA9LgDbjTmUIXkqdKqHJ5evwA"/>
    <s v="Manojkumar Tinna"/>
    <x v="222"/>
    <s v="2022-09-18 07:40:56.443000+00:00"/>
    <m/>
    <x v="2"/>
    <m/>
    <m/>
    <m/>
    <n v="500"/>
    <m/>
    <m/>
    <m/>
    <m/>
    <m/>
    <m/>
    <m/>
    <s v="PAID_SOCIAL"/>
    <m/>
    <m/>
    <m/>
    <x v="1"/>
    <m/>
    <m/>
    <m/>
    <m/>
    <m/>
    <m/>
    <m/>
    <m/>
    <m/>
    <m/>
    <m/>
    <m/>
    <x v="3"/>
    <m/>
    <s v="user_A8KOTZADnUtEQOLt4nSLAmteNStuGh80js75RYjrXVt"/>
    <x v="6"/>
    <x v="14"/>
    <m/>
    <s v="September"/>
    <x v="4"/>
    <x v="3"/>
    <m/>
    <s v="Employee Engagement Handbook"/>
    <m/>
    <m/>
    <m/>
    <x v="163"/>
    <s v="2022-10-15 17:53:20.842000+00:00"/>
    <s v="GPA"/>
  </r>
  <r>
    <x v="2"/>
    <n v="50000"/>
    <s v="INR"/>
    <n v="50"/>
    <x v="4"/>
    <x v="0"/>
    <s v="stat_T3kAAaxxVQ5lPxDDIp76iVMLZhmGR6CEbdlVFNl0tPj"/>
    <x v="8"/>
    <s v="OpportunityStatusType.Active"/>
    <s v="cont_gJVtPE97918PrhNwVCmHmIh5uYOPUqNUpIwqqFQmF00"/>
    <x v="115"/>
    <x v="102"/>
    <s v="lead_S1s1xd4fFQUrQ8dGaZtwrDDH1zsM5c4VQnk8ZuEfOw4"/>
    <s v="Corefactors (Fresh)"/>
    <x v="19"/>
    <s v="user_P3f70h2AcefBkFTBZpvA9LgDbjTmUIXkqdKqHJ5evwA"/>
    <s v="Manojkumar Tinna"/>
    <x v="223"/>
    <s v="2022-09-18 07:42:16.480000+00:00"/>
    <m/>
    <x v="2"/>
    <m/>
    <m/>
    <m/>
    <n v="13"/>
    <m/>
    <m/>
    <m/>
    <m/>
    <m/>
    <m/>
    <m/>
    <m/>
    <m/>
    <m/>
    <m/>
    <x v="2"/>
    <m/>
    <m/>
    <m/>
    <m/>
    <m/>
    <m/>
    <m/>
    <m/>
    <m/>
    <m/>
    <m/>
    <m/>
    <x v="3"/>
    <m/>
    <s v="user_FdWFezbLzkYQcGsBUsjZO25nr2poK2nRbqV47Rs5Kfm"/>
    <x v="17"/>
    <x v="1"/>
    <m/>
    <m/>
    <x v="4"/>
    <x v="3"/>
    <m/>
    <s v="Workplace wellness playbook"/>
    <m/>
    <m/>
    <m/>
    <x v="164"/>
    <s v="2022-10-19 10:01:06.026000+00:00"/>
    <s v="GMC"/>
  </r>
  <r>
    <x v="17"/>
    <n v="5900000"/>
    <s v="INR"/>
    <n v="0"/>
    <x v="23"/>
    <x v="0"/>
    <s v="stat_1hn9nRJaLbI53NxPuSQgo90kRpbpKsFlwN4oEGNUTdO"/>
    <x v="1"/>
    <s v="OpportunityStatusType.Lost"/>
    <s v="cont_ppC6JnjWjIbnNyC11tGVL8NHIbZwZRATGcCropy6ORE"/>
    <x v="114"/>
    <x v="0"/>
    <s v="lead_iCZp5WYFqmnWkxKQxs6acVEWIu2w6kPHJeca8lMaPWw"/>
    <s v="BlueRose Technologies"/>
    <x v="6"/>
    <s v="user_P3f70h2AcefBkFTBZpvA9LgDbjTmUIXkqdKqHJ5evwA"/>
    <s v="Manojkumar Tinna"/>
    <x v="224"/>
    <s v="2022-09-18 07:40:50.611000+00:00"/>
    <m/>
    <x v="2"/>
    <m/>
    <m/>
    <m/>
    <n v="500"/>
    <m/>
    <m/>
    <m/>
    <m/>
    <m/>
    <m/>
    <m/>
    <s v="PAID_SOCIAL"/>
    <m/>
    <m/>
    <m/>
    <x v="1"/>
    <m/>
    <m/>
    <m/>
    <m/>
    <m/>
    <m/>
    <m/>
    <m/>
    <m/>
    <m/>
    <m/>
    <m/>
    <x v="3"/>
    <m/>
    <s v="user_A8KOTZADnUtEQOLt4nSLAmteNStuGh80js75RYjrXVt"/>
    <x v="6"/>
    <x v="14"/>
    <m/>
    <s v="September"/>
    <x v="4"/>
    <x v="3"/>
    <m/>
    <s v="Employee Engagement Handbook"/>
    <m/>
    <m/>
    <m/>
    <x v="163"/>
    <s v="2022-10-15 17:53:20.842000+00:00"/>
    <s v="GMC"/>
  </r>
  <r>
    <x v="22"/>
    <n v="22000000"/>
    <s v="INR"/>
    <n v="0"/>
    <x v="28"/>
    <x v="0"/>
    <s v="stat_1hn9nRJaLbI53NxPuSQgo90kRpbpKsFlwN4oEGNUTdO"/>
    <x v="1"/>
    <s v="OpportunityStatusType.Lost"/>
    <s v="cont_urTNbeVnrXIkWm7A1uYAjUN4vpZgVnEzmoURYkiCfp3"/>
    <x v="116"/>
    <x v="29"/>
    <s v="lead_0YDD985dbyIaw3dKR0pjOofO3h4QmKqa2oLqb38MTgb"/>
    <s v="Sany Heavy Industries India ltd"/>
    <x v="11"/>
    <s v="user_TZzywQwym26DjuswO479pxRhNKX152z8X1haCx2vcst"/>
    <s v="Vrushali Kummar"/>
    <x v="225"/>
    <s v="2022-09-17 18:22:01.342000+00:00"/>
    <m/>
    <x v="0"/>
    <m/>
    <s v="2020-08-24 07:08:18+00:00"/>
    <m/>
    <n v="500"/>
    <m/>
    <m/>
    <m/>
    <m/>
    <m/>
    <m/>
    <m/>
    <m/>
    <m/>
    <m/>
    <m/>
    <x v="21"/>
    <m/>
    <m/>
    <m/>
    <m/>
    <m/>
    <m/>
    <m/>
    <m/>
    <m/>
    <m/>
    <m/>
    <m/>
    <x v="3"/>
    <m/>
    <s v="user_6hRQhcoLhZEDUBYaw3vS7rv6T5582sGfXq4jNRqTfUU"/>
    <x v="14"/>
    <x v="6"/>
    <m/>
    <s v="July; May; September"/>
    <x v="2"/>
    <x v="3"/>
    <m/>
    <s v="Ssoumen List"/>
    <m/>
    <m/>
    <m/>
    <x v="165"/>
    <s v="2022-10-10 07:31:08.200000+00:00"/>
    <s v="GMC"/>
  </r>
  <r>
    <x v="18"/>
    <n v="7500000"/>
    <s v="INR"/>
    <n v="0"/>
    <x v="23"/>
    <x v="0"/>
    <s v="stat_1hn9nRJaLbI53NxPuSQgo90kRpbpKsFlwN4oEGNUTdO"/>
    <x v="1"/>
    <s v="OpportunityStatusType.Lost"/>
    <s v="cont_HSbzTJ34aaplxEMF0mDD7MJvGhmLRM6ZRJDSEFGH9bQ"/>
    <x v="117"/>
    <x v="29"/>
    <s v="lead_pH5rx2KMitJ349suibkxnHmBo21cSKI7vYZq9QTZnro"/>
    <s v="CarTrade"/>
    <x v="11"/>
    <s v="user_P3f70h2AcefBkFTBZpvA9LgDbjTmUIXkqdKqHJ5evwA"/>
    <s v="Manojkumar Tinna"/>
    <x v="226"/>
    <s v="2022-09-18 07:40:09.995000+00:00"/>
    <m/>
    <x v="1"/>
    <m/>
    <m/>
    <m/>
    <n v="2192"/>
    <m/>
    <m/>
    <m/>
    <m/>
    <m/>
    <m/>
    <m/>
    <m/>
    <m/>
    <m/>
    <m/>
    <x v="5"/>
    <m/>
    <m/>
    <m/>
    <m/>
    <m/>
    <m/>
    <m/>
    <m/>
    <m/>
    <m/>
    <m/>
    <m/>
    <x v="4"/>
    <m/>
    <s v="user_A8KOTZADnUtEQOLt4nSLAmteNStuGh80js75RYjrXVt"/>
    <x v="6"/>
    <x v="1"/>
    <m/>
    <s v="September"/>
    <x v="2"/>
    <x v="3"/>
    <m/>
    <m/>
    <m/>
    <m/>
    <m/>
    <x v="166"/>
    <s v="2022-10-20 10:27:12.348000+00:00"/>
    <m/>
  </r>
  <r>
    <x v="16"/>
    <n v="2600000"/>
    <s v="INR"/>
    <n v="0"/>
    <x v="23"/>
    <x v="0"/>
    <s v="stat_1hn9nRJaLbI53NxPuSQgo90kRpbpKsFlwN4oEGNUTdO"/>
    <x v="1"/>
    <s v="OpportunityStatusType.Lost"/>
    <m/>
    <x v="1"/>
    <x v="39"/>
    <s v="lead_vn2GEh3IGjztTWZlBAb0TWNzGgzb9uXAFaoDyIzfp1Y"/>
    <s v="Coditas"/>
    <x v="15"/>
    <s v="user_8jx3L2CDfrbzNnwYUv6Plfha6VxaSGsqcbTXR3sIBZi"/>
    <s v="Manish Balpande"/>
    <x v="227"/>
    <s v="2022-09-17 13:16:43.277000+00:00"/>
    <m/>
    <x v="0"/>
    <m/>
    <s v="2020-09-22 03:41:13+00:00"/>
    <m/>
    <n v="250"/>
    <m/>
    <m/>
    <m/>
    <m/>
    <m/>
    <m/>
    <m/>
    <m/>
    <m/>
    <m/>
    <m/>
    <x v="2"/>
    <m/>
    <m/>
    <m/>
    <m/>
    <m/>
    <m/>
    <m/>
    <m/>
    <m/>
    <m/>
    <m/>
    <m/>
    <x v="3"/>
    <m/>
    <s v="user_228eUmsdKIb9OItgmiDq1zD4aPZ1eqiapbaLAGeBf8g"/>
    <x v="13"/>
    <x v="15"/>
    <m/>
    <s v="September"/>
    <x v="4"/>
    <x v="1"/>
    <m/>
    <s v="Gated Content"/>
    <m/>
    <m/>
    <m/>
    <x v="167"/>
    <s v="2022-10-10 10:56:02.007000+00:00"/>
    <s v="GMC"/>
  </r>
  <r>
    <x v="11"/>
    <n v="200000"/>
    <s v="INR"/>
    <n v="100"/>
    <x v="23"/>
    <x v="0"/>
    <s v="stat_OZRiD1474QRJIpvnjHCZfiIvKcVD6mIKSSTzg8SwDVx"/>
    <x v="0"/>
    <s v="OpportunityStatusType.Won"/>
    <s v="cont_xPvykNkdSTRQdfPSx4XRgUPWFfyPFRjfjNJJMsd0ky5"/>
    <x v="13"/>
    <x v="11"/>
    <s v="lead_M60SojAWmZTB8lViR9mhSpF66u7fWllGtbvysBFnuhi"/>
    <s v="Peoplelogic Business Solutions Private Limited"/>
    <x v="20"/>
    <s v="user_LKRhV6rhcBe0uL8u70UUGeDjbMupuho4TaiAOCbT7HT"/>
    <s v="Kashif Ahmad"/>
    <x v="228"/>
    <s v="2022-09-17 09:40:33.494000+00:00"/>
    <m/>
    <x v="2"/>
    <m/>
    <m/>
    <m/>
    <n v="73"/>
    <m/>
    <m/>
    <m/>
    <m/>
    <m/>
    <m/>
    <m/>
    <m/>
    <m/>
    <m/>
    <m/>
    <x v="9"/>
    <m/>
    <m/>
    <m/>
    <m/>
    <m/>
    <m/>
    <m/>
    <m/>
    <m/>
    <m/>
    <m/>
    <m/>
    <x v="3"/>
    <m/>
    <s v="user_lwF8ctKa5IyxqATpO2EOw2h0AEPiCMHOgewiH38Ei77"/>
    <x v="0"/>
    <x v="5"/>
    <m/>
    <s v="September"/>
    <x v="4"/>
    <x v="3"/>
    <m/>
    <s v="Employee Wellness Handbook"/>
    <m/>
    <m/>
    <m/>
    <x v="19"/>
    <s v="2022-10-03 08:19:21.380000+00:00"/>
    <s v="GMC"/>
  </r>
  <r>
    <x v="1"/>
    <n v="33820"/>
    <s v="INR"/>
    <n v="100"/>
    <x v="25"/>
    <x v="0"/>
    <s v="stat_OZRiD1474QRJIpvnjHCZfiIvKcVD6mIKSSTzg8SwDVx"/>
    <x v="0"/>
    <s v="OpportunityStatusType.Won"/>
    <m/>
    <x v="1"/>
    <x v="0"/>
    <s v="lead_iNGlAxkvARyus8uP2UgWGT73vbNaKLMmQAW7SuwS6tO"/>
    <s v="Veritech Infosystems Pvt. Ltd."/>
    <x v="33"/>
    <s v="user_kbtBHYtBjVDNyI72HTF6C1SCvC7yVBiA6OrBOy3t96U"/>
    <s v="Tejas Kulkarni"/>
    <x v="229"/>
    <s v="2022-09-16 14:54:06.232000+00:00"/>
    <m/>
    <x v="5"/>
    <m/>
    <m/>
    <m/>
    <n v="83"/>
    <m/>
    <m/>
    <m/>
    <m/>
    <m/>
    <m/>
    <m/>
    <m/>
    <m/>
    <m/>
    <m/>
    <x v="1"/>
    <m/>
    <m/>
    <m/>
    <m/>
    <m/>
    <m/>
    <m/>
    <m/>
    <m/>
    <m/>
    <m/>
    <m/>
    <x v="3"/>
    <m/>
    <s v="user_2jRs4eIjwv8MozxYA1DE9MMy0FWf2gMgweg2LiJNu64"/>
    <x v="25"/>
    <x v="12"/>
    <m/>
    <s v="September"/>
    <x v="4"/>
    <x v="3"/>
    <m/>
    <s v="Downloaded the guide: Employee Wellness Handbook"/>
    <m/>
    <m/>
    <m/>
    <x v="168"/>
    <s v="2022-10-20 12:35:50.970000+00:00"/>
    <s v="GPA"/>
  </r>
  <r>
    <x v="1"/>
    <n v="550000"/>
    <s v="INR"/>
    <n v="100"/>
    <x v="25"/>
    <x v="0"/>
    <s v="stat_OZRiD1474QRJIpvnjHCZfiIvKcVD6mIKSSTzg8SwDVx"/>
    <x v="0"/>
    <s v="OpportunityStatusType.Won"/>
    <m/>
    <x v="1"/>
    <x v="103"/>
    <s v="lead_iNGlAxkvARyus8uP2UgWGT73vbNaKLMmQAW7SuwS6tO"/>
    <s v="Veritech Infosystems Pvt. Ltd."/>
    <x v="25"/>
    <s v="user_kbtBHYtBjVDNyI72HTF6C1SCvC7yVBiA6OrBOy3t96U"/>
    <s v="Tejas Kulkarni"/>
    <x v="230"/>
    <s v="2022-09-16 14:53:37.945000+00:00"/>
    <m/>
    <x v="5"/>
    <m/>
    <m/>
    <m/>
    <n v="83"/>
    <m/>
    <m/>
    <m/>
    <m/>
    <m/>
    <m/>
    <m/>
    <m/>
    <m/>
    <m/>
    <m/>
    <x v="1"/>
    <m/>
    <m/>
    <m/>
    <m/>
    <m/>
    <m/>
    <m/>
    <m/>
    <m/>
    <m/>
    <m/>
    <m/>
    <x v="3"/>
    <m/>
    <s v="user_2jRs4eIjwv8MozxYA1DE9MMy0FWf2gMgweg2LiJNu64"/>
    <x v="25"/>
    <x v="12"/>
    <m/>
    <s v="September"/>
    <x v="4"/>
    <x v="3"/>
    <m/>
    <s v="Downloaded the guide: Employee Wellness Handbook"/>
    <m/>
    <m/>
    <m/>
    <x v="168"/>
    <s v="2022-10-20 12:35:50.970000+00:00"/>
    <s v="GMC"/>
  </r>
  <r>
    <x v="8"/>
    <n v="1000000"/>
    <s v="INR"/>
    <n v="0"/>
    <x v="4"/>
    <x v="0"/>
    <s v="stat_1hn9nRJaLbI53NxPuSQgo90kRpbpKsFlwN4oEGNUTdO"/>
    <x v="1"/>
    <s v="OpportunityStatusType.Lost"/>
    <s v="cont_3wSMU3FkHAF4P1eRhmq3fnwy3fQCYoD9Y3hOJB6qA6l"/>
    <x v="118"/>
    <x v="58"/>
    <s v="lead_H6ihWLKyFDgX9rQRRS67PM8z4ygpptIUjtOHsMT970d"/>
    <s v="Prgx India Pvt Ltd"/>
    <x v="4"/>
    <s v="user_KLETV1op4MIjvKQ12xGsWi23CuPjDE6PT29nwG6T3MY"/>
    <s v="Pooja Gawas"/>
    <x v="231"/>
    <s v="2022-09-16 07:05:55.213000+00:00"/>
    <m/>
    <x v="0"/>
    <m/>
    <s v="2020-08-29 09:43:34+00:00"/>
    <m/>
    <n v="150"/>
    <m/>
    <m/>
    <m/>
    <m/>
    <m/>
    <m/>
    <m/>
    <m/>
    <m/>
    <m/>
    <m/>
    <x v="3"/>
    <m/>
    <m/>
    <m/>
    <m/>
    <m/>
    <m/>
    <m/>
    <m/>
    <m/>
    <m/>
    <m/>
    <m/>
    <x v="3"/>
    <m/>
    <s v="user_5YHA1ZU4iP896lD1YJehdJcMx7ZEgWCpulT4T2c3pJ3"/>
    <x v="4"/>
    <x v="1"/>
    <m/>
    <s v="September"/>
    <x v="10"/>
    <x v="3"/>
    <m/>
    <m/>
    <m/>
    <m/>
    <m/>
    <x v="169"/>
    <s v="2022-09-16 07:05:55.303000+00:00"/>
    <m/>
  </r>
  <r>
    <x v="21"/>
    <n v="1400000"/>
    <s v="INR"/>
    <n v="0"/>
    <x v="4"/>
    <x v="0"/>
    <s v="stat_kcR4fZg7TU7jjk1jAVua3qGLRS4J5uFayEjK5j02wtv"/>
    <x v="2"/>
    <s v="OpportunityStatusType.Lost"/>
    <s v="cont_ouIzySFmKSc3GdBJCVeN8lS6Not0hN5jNrJfEgXCjHU"/>
    <x v="119"/>
    <x v="58"/>
    <s v="lead_DmeKoNhVTwQHeSEas8q8akkVAklsagZ9saxoKk5Ukl3"/>
    <s v="Red Bull India Pvt Ltd"/>
    <x v="4"/>
    <s v="user_Iwn6da5WKkZqwUySK0oUuCb72pFP5WEm4zAb92ijqFe"/>
    <s v="Sonal Paithankar"/>
    <x v="232"/>
    <s v="2022-09-16 13:01:06.345000+00:00"/>
    <m/>
    <x v="1"/>
    <m/>
    <m/>
    <m/>
    <n v="351"/>
    <m/>
    <m/>
    <m/>
    <m/>
    <m/>
    <m/>
    <m/>
    <m/>
    <m/>
    <m/>
    <m/>
    <x v="20"/>
    <m/>
    <m/>
    <m/>
    <m/>
    <m/>
    <m/>
    <m/>
    <m/>
    <m/>
    <m/>
    <m/>
    <m/>
    <x v="2"/>
    <m/>
    <s v="user_5YHA1ZU4iP896lD1YJehdJcMx7ZEgWCpulT4T2c3pJ3"/>
    <x v="4"/>
    <x v="1"/>
    <m/>
    <s v="September"/>
    <x v="2"/>
    <x v="3"/>
    <m/>
    <m/>
    <m/>
    <m/>
    <m/>
    <x v="170"/>
    <s v="2022-09-16 13:01:06.419000+00:00"/>
    <m/>
  </r>
  <r>
    <x v="11"/>
    <n v="200000"/>
    <s v="INR"/>
    <n v="0"/>
    <x v="19"/>
    <x v="0"/>
    <s v="stat_kcR4fZg7TU7jjk1jAVua3qGLRS4J5uFayEjK5j02wtv"/>
    <x v="2"/>
    <s v="OpportunityStatusType.Lost"/>
    <m/>
    <x v="1"/>
    <x v="104"/>
    <s v="lead_9H2ER7ELolJnfEFvC5D6NTZ2VIJ6gej5CoKFKfj6P8K"/>
    <s v="Aria Technologies Private Limited"/>
    <x v="3"/>
    <s v="user_LKRhV6rhcBe0uL8u70UUGeDjbMupuho4TaiAOCbT7HT"/>
    <s v="Kashif Ahmad"/>
    <x v="233"/>
    <s v="2022-09-16 06:23:14.541000+00:00"/>
    <m/>
    <x v="0"/>
    <m/>
    <s v="2020-08-20 10:25:20+00:00"/>
    <m/>
    <n v="15"/>
    <m/>
    <m/>
    <m/>
    <m/>
    <m/>
    <m/>
    <m/>
    <m/>
    <m/>
    <m/>
    <m/>
    <x v="1"/>
    <m/>
    <m/>
    <m/>
    <m/>
    <m/>
    <m/>
    <m/>
    <m/>
    <m/>
    <m/>
    <m/>
    <m/>
    <x v="7"/>
    <m/>
    <s v="user_encRk5bIEFN6ZA11h4WH2AdZTiZpogLSlMIaj0E30SZ"/>
    <x v="3"/>
    <x v="1"/>
    <m/>
    <s v="August; June"/>
    <x v="5"/>
    <x v="3"/>
    <m/>
    <m/>
    <m/>
    <m/>
    <m/>
    <x v="171"/>
    <s v="2022-09-16 06:23:14.598000+00:00"/>
    <m/>
  </r>
  <r>
    <x v="9"/>
    <n v="1900000"/>
    <s v="INR"/>
    <n v="0"/>
    <x v="19"/>
    <x v="0"/>
    <s v="stat_1hn9nRJaLbI53NxPuSQgo90kRpbpKsFlwN4oEGNUTdO"/>
    <x v="1"/>
    <s v="OpportunityStatusType.Lost"/>
    <s v="cont_7nrlpdSqJW71t0rQZgoXlKJUyL6SBCY3lybfOTIEjuq"/>
    <x v="120"/>
    <x v="105"/>
    <s v="lead_Xyeamz1C44pOHREgGJkQX1MVaLhkiOA6JJp3kQ6R4xK"/>
    <s v="Inspirit Vision"/>
    <x v="6"/>
    <s v="user_9SBRjyF0n4iWuhUdqRyQkFhl2J4uyNKhFWvvJEvunX8"/>
    <s v="Omkar Ghate"/>
    <x v="234"/>
    <s v="2022-09-16 06:13:00.337000+00:00"/>
    <m/>
    <x v="0"/>
    <m/>
    <m/>
    <m/>
    <n v="100"/>
    <m/>
    <m/>
    <m/>
    <m/>
    <m/>
    <m/>
    <m/>
    <m/>
    <m/>
    <m/>
    <m/>
    <x v="1"/>
    <m/>
    <m/>
    <m/>
    <m/>
    <m/>
    <m/>
    <m/>
    <m/>
    <m/>
    <m/>
    <m/>
    <m/>
    <x v="2"/>
    <m/>
    <s v="user_A8KOTZADnUtEQOLt4nSLAmteNStuGh80js75RYjrXVt"/>
    <x v="6"/>
    <x v="1"/>
    <m/>
    <s v="September"/>
    <x v="2"/>
    <x v="3"/>
    <m/>
    <s v="sarvesh Gate crash"/>
    <m/>
    <m/>
    <m/>
    <x v="172"/>
    <s v="2022-10-06 15:08:40.736000+00:00"/>
    <s v="GMC"/>
  </r>
  <r>
    <x v="18"/>
    <n v="500000"/>
    <s v="INR"/>
    <n v="0"/>
    <x v="4"/>
    <x v="0"/>
    <s v="stat_kcR4fZg7TU7jjk1jAVua3qGLRS4J5uFayEjK5j02wtv"/>
    <x v="2"/>
    <s v="OpportunityStatusType.Lost"/>
    <s v="cont_dxHPJ3O3IzDH8ypCIIrZVOyeluEtlk9ZNa8csm7guPl"/>
    <x v="121"/>
    <x v="106"/>
    <s v="lead_1zJ0wvuk9SvcyRqhkhSNHfdyjFDO8CTfhoTOLhSFSjY"/>
    <s v="Welspun Group"/>
    <x v="9"/>
    <s v="user_IgNfKH7wuLLjHvexoMm2PXWcnF3zYft0ZbMTyfwKRUg"/>
    <s v="Moziez Chamadia"/>
    <x v="235"/>
    <s v="2022-09-16 06:16:05.048000+00:00"/>
    <m/>
    <x v="1"/>
    <m/>
    <s v="2022-05-05 13:41:17+00:00"/>
    <m/>
    <n v="5440"/>
    <m/>
    <m/>
    <m/>
    <m/>
    <m/>
    <m/>
    <m/>
    <s v="ORGANIC_SEARCH"/>
    <m/>
    <m/>
    <m/>
    <x v="5"/>
    <m/>
    <m/>
    <m/>
    <m/>
    <m/>
    <m/>
    <m/>
    <m/>
    <m/>
    <m/>
    <m/>
    <m/>
    <x v="5"/>
    <m/>
    <s v="user_L8E6IFhq6UCzKLHa45LUUTZCznDuyDwFrGaEp9DXiUM"/>
    <x v="9"/>
    <x v="1"/>
    <m/>
    <s v="November; October; September"/>
    <x v="2"/>
    <x v="2"/>
    <m/>
    <s v="Downloaded the guide: Designing employee healthcare plan"/>
    <m/>
    <m/>
    <m/>
    <x v="173"/>
    <s v="2022-09-16 06:16:05.086000+00:00"/>
    <s v="GMC"/>
  </r>
  <r>
    <x v="18"/>
    <n v="3500000"/>
    <s v="INR"/>
    <n v="0"/>
    <x v="8"/>
    <x v="0"/>
    <s v="stat_kcR4fZg7TU7jjk1jAVua3qGLRS4J5uFayEjK5j02wtv"/>
    <x v="2"/>
    <s v="OpportunityStatusType.Lost"/>
    <s v="cont_PPZ7TroNIPhYjjmMVCN5uDYCVBDytOXVtDcr7mrcJA8"/>
    <x v="122"/>
    <x v="11"/>
    <s v="lead_CpsucZApiHHoHZgneCOidGja6ftBC80f1o1fwDLWFpO"/>
    <s v="IDEX INDIA"/>
    <x v="9"/>
    <s v="user_IgNfKH7wuLLjHvexoMm2PXWcnF3zYft0ZbMTyfwKRUg"/>
    <s v="Moziez Chamadia"/>
    <x v="236"/>
    <s v="2022-09-16 06:14:06.842000+00:00"/>
    <m/>
    <x v="1"/>
    <m/>
    <m/>
    <m/>
    <n v="280"/>
    <m/>
    <m/>
    <m/>
    <m/>
    <m/>
    <m/>
    <m/>
    <m/>
    <m/>
    <m/>
    <m/>
    <x v="5"/>
    <m/>
    <m/>
    <m/>
    <m/>
    <m/>
    <m/>
    <m/>
    <m/>
    <m/>
    <m/>
    <m/>
    <m/>
    <x v="14"/>
    <m/>
    <s v="user_L8E6IFhq6UCzKLHa45LUUTZCznDuyDwFrGaEp9DXiUM"/>
    <x v="9"/>
    <x v="1"/>
    <m/>
    <s v="September"/>
    <x v="2"/>
    <x v="3"/>
    <m/>
    <m/>
    <m/>
    <m/>
    <m/>
    <x v="174"/>
    <s v="2022-09-16 06:14:06.884000+00:00"/>
    <s v="GMC"/>
  </r>
  <r>
    <x v="3"/>
    <n v="50000"/>
    <s v="INR"/>
    <n v="0"/>
    <x v="23"/>
    <x v="0"/>
    <s v="stat_1hn9nRJaLbI53NxPuSQgo90kRpbpKsFlwN4oEGNUTdO"/>
    <x v="1"/>
    <s v="OpportunityStatusType.Lost"/>
    <s v="cont_mv8FP0yAp1FnwE0Pu5s1iqWW5kRYnWTE8yRGn24yFrV"/>
    <x v="123"/>
    <x v="16"/>
    <s v="lead_CwDz2FckHD5WhnEeZ8xbLmP9XlOY5hB0cJRSkh1CfBS"/>
    <s v="TechMojo Solutions"/>
    <x v="13"/>
    <s v="user_GL8PBiV4pvzsQLVHSdZLeMQAQcGjCvLkffg486DHfZJ"/>
    <s v="Anshum Naithani"/>
    <x v="237"/>
    <s v="2022-09-16 06:01:39.509000+00:00"/>
    <m/>
    <x v="10"/>
    <m/>
    <m/>
    <m/>
    <n v="400"/>
    <m/>
    <m/>
    <m/>
    <m/>
    <m/>
    <m/>
    <m/>
    <m/>
    <m/>
    <m/>
    <m/>
    <x v="4"/>
    <m/>
    <m/>
    <m/>
    <m/>
    <m/>
    <m/>
    <m/>
    <m/>
    <m/>
    <m/>
    <m/>
    <m/>
    <x v="3"/>
    <m/>
    <s v="user_vMd4rmcrSbjykdyL2J7rrYn84SWdcNc5FKligrmItPw"/>
    <x v="11"/>
    <x v="1"/>
    <m/>
    <s v="September"/>
    <x v="2"/>
    <x v="3"/>
    <m/>
    <m/>
    <m/>
    <m/>
    <m/>
    <x v="175"/>
    <s v="2022-09-16 06:02:18.775000+00:00"/>
    <s v="GPA"/>
  </r>
  <r>
    <x v="9"/>
    <n v="8000"/>
    <s v="INR"/>
    <n v="0"/>
    <x v="19"/>
    <x v="0"/>
    <s v="stat_1hn9nRJaLbI53NxPuSQgo90kRpbpKsFlwN4oEGNUTdO"/>
    <x v="1"/>
    <s v="OpportunityStatusType.Lost"/>
    <m/>
    <x v="1"/>
    <x v="19"/>
    <s v="lead_h8KzWQhHtsCDu2Mmu5rOkJQZ5TQXJsPjtpG7dGfmCum"/>
    <s v="Redi India Quality Services Private Limited"/>
    <x v="11"/>
    <s v="user_9SBRjyF0n4iWuhUdqRyQkFhl2J4uyNKhFWvvJEvunX8"/>
    <s v="Omkar Ghate"/>
    <x v="238"/>
    <s v="2022-09-16 06:08:49.384000+00:00"/>
    <m/>
    <x v="0"/>
    <m/>
    <m/>
    <m/>
    <n v="45"/>
    <m/>
    <m/>
    <m/>
    <m/>
    <m/>
    <m/>
    <m/>
    <s v="PAID_SOCIAL"/>
    <m/>
    <m/>
    <m/>
    <x v="2"/>
    <m/>
    <m/>
    <m/>
    <m/>
    <m/>
    <m/>
    <m/>
    <m/>
    <m/>
    <m/>
    <m/>
    <m/>
    <x v="3"/>
    <m/>
    <s v="user_x9AtbGLhDmWYC9XAmYdfwBt9yiXbgMhBuZpIoFuN8Cd"/>
    <x v="22"/>
    <x v="1"/>
    <m/>
    <s v="September"/>
    <x v="4"/>
    <x v="3"/>
    <m/>
    <s v="Employee Engagement Handbook"/>
    <m/>
    <m/>
    <m/>
    <x v="176"/>
    <s v="2022-09-16 06:09:15.350000+00:00"/>
    <m/>
  </r>
  <r>
    <x v="9"/>
    <n v="150000"/>
    <s v="INR"/>
    <n v="0"/>
    <x v="19"/>
    <x v="0"/>
    <s v="stat_1hn9nRJaLbI53NxPuSQgo90kRpbpKsFlwN4oEGNUTdO"/>
    <x v="1"/>
    <s v="OpportunityStatusType.Lost"/>
    <s v="cont_SE42ZpQVFKOZsussfxoZHdtAWk3tyAUGG3bH4uPlIlY"/>
    <x v="124"/>
    <x v="107"/>
    <s v="lead_h8KzWQhHtsCDu2Mmu5rOkJQZ5TQXJsPjtpG7dGfmCum"/>
    <s v="Redi India Quality Services Private Limited"/>
    <x v="11"/>
    <s v="user_9SBRjyF0n4iWuhUdqRyQkFhl2J4uyNKhFWvvJEvunX8"/>
    <s v="Omkar Ghate"/>
    <x v="239"/>
    <s v="2022-09-16 06:09:15.297000+00:00"/>
    <m/>
    <x v="0"/>
    <m/>
    <m/>
    <m/>
    <n v="45"/>
    <m/>
    <m/>
    <m/>
    <m/>
    <m/>
    <m/>
    <m/>
    <s v="PAID_SOCIAL"/>
    <m/>
    <m/>
    <m/>
    <x v="2"/>
    <m/>
    <m/>
    <m/>
    <m/>
    <m/>
    <m/>
    <m/>
    <m/>
    <m/>
    <m/>
    <m/>
    <m/>
    <x v="3"/>
    <m/>
    <s v="user_x9AtbGLhDmWYC9XAmYdfwBt9yiXbgMhBuZpIoFuN8Cd"/>
    <x v="22"/>
    <x v="1"/>
    <m/>
    <s v="September"/>
    <x v="4"/>
    <x v="3"/>
    <m/>
    <s v="Employee Engagement Handbook"/>
    <m/>
    <m/>
    <m/>
    <x v="176"/>
    <s v="2022-09-16 06:09:15.350000+00:00"/>
    <m/>
  </r>
  <r>
    <x v="14"/>
    <n v="100000"/>
    <s v="INR"/>
    <n v="0"/>
    <x v="19"/>
    <x v="0"/>
    <s v="stat_1hn9nRJaLbI53NxPuSQgo90kRpbpKsFlwN4oEGNUTdO"/>
    <x v="1"/>
    <s v="OpportunityStatusType.Lost"/>
    <m/>
    <x v="1"/>
    <x v="39"/>
    <s v="lead_0enWlLzE9NIzhaAUVzeb5LgbWGcuULiL8NjHJyaMl3y"/>
    <s v="Mintifi"/>
    <x v="21"/>
    <s v="user_g5Yw4Z4XnIbmcGhJO80vdtFdd5ElcDlgYO3q8l82ODn"/>
    <s v="Aditya Binani"/>
    <x v="240"/>
    <s v="2022-09-15 09:39:25.006000+00:00"/>
    <m/>
    <x v="1"/>
    <m/>
    <m/>
    <m/>
    <n v="139"/>
    <m/>
    <m/>
    <m/>
    <m/>
    <m/>
    <m/>
    <m/>
    <m/>
    <m/>
    <m/>
    <m/>
    <x v="3"/>
    <m/>
    <m/>
    <m/>
    <m/>
    <m/>
    <m/>
    <m/>
    <m/>
    <m/>
    <m/>
    <m/>
    <m/>
    <x v="10"/>
    <m/>
    <s v="user_g5Yw4Z4XnIbmcGhJO80vdtFdd5ElcDlgYO3q8l82ODn"/>
    <x v="18"/>
    <x v="1"/>
    <m/>
    <s v="September"/>
    <x v="2"/>
    <x v="1"/>
    <m/>
    <s v="Glengarry"/>
    <m/>
    <s v="International Finance Corporation, Lok Capital"/>
    <m/>
    <x v="177"/>
    <s v="2022-10-16 18:26:21.486000+00:00"/>
    <m/>
  </r>
  <r>
    <x v="17"/>
    <n v="300000"/>
    <s v="INR"/>
    <n v="0"/>
    <x v="29"/>
    <x v="0"/>
    <s v="stat_kcR4fZg7TU7jjk1jAVua3qGLRS4J5uFayEjK5j02wtv"/>
    <x v="2"/>
    <s v="OpportunityStatusType.Lost"/>
    <s v="cont_69wXKP08pDZLXiehZvtLnXeE3qcPw5d66mg4RcnUklj"/>
    <x v="125"/>
    <x v="0"/>
    <s v="lead_2Q0Iu5GcwXQv2yT7QRmEKkPL6usnZMl8Q6BwpR1bErp"/>
    <s v="Infographics"/>
    <x v="6"/>
    <s v="user_6dalmZ7hmWD47jhCVGdU1SSEcFMsz9rWtW2jPORgJvj"/>
    <s v="Vivek Singh"/>
    <x v="241"/>
    <s v="2022-09-15 09:54:33.999000+00:00"/>
    <m/>
    <x v="2"/>
    <m/>
    <s v="2021-09-13 11:10:04+00:00"/>
    <m/>
    <n v="35"/>
    <m/>
    <m/>
    <m/>
    <m/>
    <m/>
    <m/>
    <m/>
    <m/>
    <m/>
    <m/>
    <m/>
    <x v="2"/>
    <m/>
    <m/>
    <m/>
    <m/>
    <m/>
    <m/>
    <m/>
    <m/>
    <m/>
    <m/>
    <m/>
    <m/>
    <x v="3"/>
    <m/>
    <s v="user_A8KOTZADnUtEQOLt4nSLAmteNStuGh80js75RYjrXVt"/>
    <x v="6"/>
    <x v="1"/>
    <m/>
    <s v="September"/>
    <x v="3"/>
    <x v="2"/>
    <m/>
    <s v="Employee Count 25"/>
    <m/>
    <m/>
    <m/>
    <x v="178"/>
    <s v="2022-10-10 08:17:15.540000+00:00"/>
    <m/>
  </r>
  <r>
    <x v="3"/>
    <n v="1500000"/>
    <s v="INR"/>
    <n v="0"/>
    <x v="23"/>
    <x v="0"/>
    <s v="stat_1hn9nRJaLbI53NxPuSQgo90kRpbpKsFlwN4oEGNUTdO"/>
    <x v="1"/>
    <s v="OpportunityStatusType.Lost"/>
    <s v="cont_mv8FP0yAp1FnwE0Pu5s1iqWW5kRYnWTE8yRGn24yFrV"/>
    <x v="123"/>
    <x v="108"/>
    <s v="lead_CwDz2FckHD5WhnEeZ8xbLmP9XlOY5hB0cJRSkh1CfBS"/>
    <s v="TechMojo Solutions"/>
    <x v="13"/>
    <s v="user_GL8PBiV4pvzsQLVHSdZLeMQAQcGjCvLkffg486DHfZJ"/>
    <s v="Anshum Naithani"/>
    <x v="242"/>
    <s v="2022-09-16 06:01:19.007000+00:00"/>
    <m/>
    <x v="10"/>
    <m/>
    <m/>
    <m/>
    <n v="400"/>
    <m/>
    <m/>
    <m/>
    <m/>
    <m/>
    <m/>
    <m/>
    <m/>
    <m/>
    <m/>
    <m/>
    <x v="4"/>
    <m/>
    <m/>
    <m/>
    <m/>
    <m/>
    <m/>
    <m/>
    <m/>
    <m/>
    <m/>
    <m/>
    <m/>
    <x v="3"/>
    <m/>
    <s v="user_vMd4rmcrSbjykdyL2J7rrYn84SWdcNc5FKligrmItPw"/>
    <x v="11"/>
    <x v="1"/>
    <m/>
    <s v="September"/>
    <x v="2"/>
    <x v="3"/>
    <m/>
    <m/>
    <m/>
    <m/>
    <m/>
    <x v="175"/>
    <s v="2022-09-16 06:02:18.775000+00:00"/>
    <s v="GMC"/>
  </r>
  <r>
    <x v="17"/>
    <n v="500000"/>
    <s v="INR"/>
    <n v="0"/>
    <x v="4"/>
    <x v="0"/>
    <s v="stat_1hn9nRJaLbI53NxPuSQgo90kRpbpKsFlwN4oEGNUTdO"/>
    <x v="1"/>
    <s v="OpportunityStatusType.Lost"/>
    <s v="cont_u7KjtBvqWwSP42MsJpsWNI6XS8Q4iifiSMvTnEdbfVH"/>
    <x v="126"/>
    <x v="57"/>
    <s v="lead_RgXIZtOPnYlbuScvzn5zf8Q7xeXc9RQ3ii0WXPHq7KX"/>
    <s v="Micro Plastics Pvt Ltd"/>
    <x v="3"/>
    <s v="user_6dalmZ7hmWD47jhCVGdU1SSEcFMsz9rWtW2jPORgJvj"/>
    <s v="Vivek Singh"/>
    <x v="243"/>
    <s v="2022-09-15 08:50:19.373000+00:00"/>
    <m/>
    <x v="2"/>
    <m/>
    <m/>
    <m/>
    <n v="850"/>
    <m/>
    <s v="BOF - V12 - Employee engagement handbook - Conversation Ad"/>
    <s v="LinkedIn"/>
    <m/>
    <m/>
    <m/>
    <m/>
    <s v="PAID_SOCIAL"/>
    <m/>
    <m/>
    <m/>
    <x v="5"/>
    <m/>
    <m/>
    <m/>
    <m/>
    <m/>
    <m/>
    <m/>
    <m/>
    <m/>
    <m/>
    <m/>
    <m/>
    <x v="13"/>
    <m/>
    <s v="user_encRk5bIEFN6ZA11h4WH2AdZTiZpogLSlMIaj0E30SZ"/>
    <x v="3"/>
    <x v="2"/>
    <m/>
    <s v="February; July; June"/>
    <x v="1"/>
    <x v="3"/>
    <m/>
    <s v="Employee Engagement Handbook"/>
    <m/>
    <m/>
    <m/>
    <x v="179"/>
    <s v="2022-10-14 07:24:13.329000+00:00"/>
    <m/>
  </r>
  <r>
    <x v="17"/>
    <n v="700000"/>
    <s v="INR"/>
    <n v="0"/>
    <x v="4"/>
    <x v="0"/>
    <s v="stat_1hn9nRJaLbI53NxPuSQgo90kRpbpKsFlwN4oEGNUTdO"/>
    <x v="1"/>
    <s v="OpportunityStatusType.Lost"/>
    <s v="cont_u7KjtBvqWwSP42MsJpsWNI6XS8Q4iifiSMvTnEdbfVH"/>
    <x v="126"/>
    <x v="109"/>
    <s v="lead_RgXIZtOPnYlbuScvzn5zf8Q7xeXc9RQ3ii0WXPHq7KX"/>
    <s v="Micro Plastics Pvt Ltd"/>
    <x v="3"/>
    <s v="user_6dalmZ7hmWD47jhCVGdU1SSEcFMsz9rWtW2jPORgJvj"/>
    <s v="Vivek Singh"/>
    <x v="244"/>
    <s v="2022-09-15 08:50:25.607000+00:00"/>
    <m/>
    <x v="2"/>
    <m/>
    <m/>
    <m/>
    <n v="850"/>
    <m/>
    <s v="BOF - V12 - Employee engagement handbook - Conversation Ad"/>
    <s v="LinkedIn"/>
    <m/>
    <m/>
    <m/>
    <m/>
    <s v="PAID_SOCIAL"/>
    <m/>
    <m/>
    <m/>
    <x v="5"/>
    <m/>
    <m/>
    <m/>
    <m/>
    <m/>
    <m/>
    <m/>
    <m/>
    <m/>
    <m/>
    <m/>
    <m/>
    <x v="13"/>
    <m/>
    <s v="user_encRk5bIEFN6ZA11h4WH2AdZTiZpogLSlMIaj0E30SZ"/>
    <x v="3"/>
    <x v="2"/>
    <m/>
    <s v="February; July; June"/>
    <x v="1"/>
    <x v="3"/>
    <m/>
    <s v="Employee Engagement Handbook"/>
    <m/>
    <m/>
    <m/>
    <x v="179"/>
    <s v="2022-10-14 07:24:13.329000+00:00"/>
    <m/>
  </r>
  <r>
    <x v="17"/>
    <n v="300000"/>
    <s v="INR"/>
    <n v="0"/>
    <x v="4"/>
    <x v="0"/>
    <s v="stat_1hn9nRJaLbI53NxPuSQgo90kRpbpKsFlwN4oEGNUTdO"/>
    <x v="1"/>
    <s v="OpportunityStatusType.Lost"/>
    <s v="cont_9uP7HmA0zCZ4HoHRWTmzLB8YyD3CuAIejdDCjrbN8rG"/>
    <x v="127"/>
    <x v="39"/>
    <s v="lead_lowm04lhyeN77EeMPuHBlozEkeTeg73e6GCM4KOJ8Q6"/>
    <s v="Enrich Money"/>
    <x v="3"/>
    <s v="user_6dalmZ7hmWD47jhCVGdU1SSEcFMsz9rWtW2jPORgJvj"/>
    <s v="Vivek Singh"/>
    <x v="245"/>
    <s v="2022-09-15 08:51:41.834000+00:00"/>
    <m/>
    <x v="9"/>
    <m/>
    <m/>
    <m/>
    <n v="102"/>
    <m/>
    <m/>
    <m/>
    <m/>
    <m/>
    <m/>
    <m/>
    <m/>
    <m/>
    <m/>
    <m/>
    <x v="3"/>
    <s v="star health"/>
    <m/>
    <m/>
    <m/>
    <m/>
    <m/>
    <m/>
    <m/>
    <m/>
    <m/>
    <m/>
    <m/>
    <x v="5"/>
    <m/>
    <s v="user_encRk5bIEFN6ZA11h4WH2AdZTiZpogLSlMIaj0E30SZ"/>
    <x v="3"/>
    <x v="2"/>
    <m/>
    <s v="July"/>
    <x v="2"/>
    <x v="3"/>
    <m/>
    <m/>
    <m/>
    <m/>
    <m/>
    <x v="180"/>
    <s v="2022-10-06 04:31:05.667000+00:00"/>
    <m/>
  </r>
  <r>
    <x v="10"/>
    <n v="1000000"/>
    <s v="INR"/>
    <n v="0"/>
    <x v="30"/>
    <x v="0"/>
    <s v="stat_kcR4fZg7TU7jjk1jAVua3qGLRS4J5uFayEjK5j02wtv"/>
    <x v="2"/>
    <s v="OpportunityStatusType.Lost"/>
    <m/>
    <x v="1"/>
    <x v="39"/>
    <s v="lead_jRJwPgtkV8HkmCo1K5Rt9qNq7UOttRpL1XSwT27Q0EG"/>
    <s v="Benison Technologies"/>
    <x v="21"/>
    <s v="user_ojX3B6giQCeKnOjqd4gdwXUl0CqqHMXNORvxR6POXn6"/>
    <s v="Abhishek Chauhan"/>
    <x v="246"/>
    <s v="2022-09-15 06:17:46.569000+00:00"/>
    <m/>
    <x v="2"/>
    <m/>
    <m/>
    <m/>
    <n v="148"/>
    <m/>
    <m/>
    <m/>
    <m/>
    <m/>
    <m/>
    <m/>
    <m/>
    <m/>
    <m/>
    <m/>
    <x v="8"/>
    <m/>
    <m/>
    <m/>
    <m/>
    <m/>
    <m/>
    <m/>
    <m/>
    <m/>
    <m/>
    <m/>
    <m/>
    <x v="5"/>
    <m/>
    <s v="user_g5Yw4Z4XnIbmcGhJO80vdtFdd5ElcDlgYO3q8l82ODn"/>
    <x v="18"/>
    <x v="1"/>
    <m/>
    <s v="August"/>
    <x v="9"/>
    <x v="3"/>
    <m/>
    <s v="Lead Magnet Lead"/>
    <m/>
    <m/>
    <m/>
    <x v="181"/>
    <s v="2022-09-20 11:57:42.511000+00:00"/>
    <m/>
  </r>
  <r>
    <x v="24"/>
    <n v="22000"/>
    <s v="INR"/>
    <n v="0"/>
    <x v="22"/>
    <x v="0"/>
    <s v="stat_kcR4fZg7TU7jjk1jAVua3qGLRS4J5uFayEjK5j02wtv"/>
    <x v="2"/>
    <s v="OpportunityStatusType.Lost"/>
    <s v="cont_iIrnMqkydIhCzCqDWET0TggABUWlhKuREkgrgNPXK8g"/>
    <x v="128"/>
    <x v="0"/>
    <s v="lead_86w6wfFVxaqaum1PJslqHcMe4tniXcoWPw0PzC1ZGOz"/>
    <s v="Muez Hest India Pvt. Ltd ( Renewal , 21st Sept )"/>
    <x v="10"/>
    <s v="user_sD3YjSs92XKUfD0OPHeo886g6tW6aCM0iUhX5VVUuJi"/>
    <s v="Navin Panjwani"/>
    <x v="247"/>
    <s v="2022-09-15 08:48:30.336000+00:00"/>
    <m/>
    <x v="1"/>
    <m/>
    <m/>
    <m/>
    <n v="55"/>
    <m/>
    <m/>
    <s v="Facebook"/>
    <m/>
    <m/>
    <m/>
    <m/>
    <s v="PAID_SOCIAL"/>
    <m/>
    <m/>
    <m/>
    <x v="5"/>
    <m/>
    <m/>
    <m/>
    <m/>
    <m/>
    <m/>
    <m/>
    <m/>
    <m/>
    <m/>
    <m/>
    <m/>
    <x v="4"/>
    <m/>
    <s v="user_ocHSJH83OJnHCvKyMbjx8WOOK8PMgAUGIj1qK0q0dMV"/>
    <x v="10"/>
    <x v="1"/>
    <m/>
    <s v="September"/>
    <x v="1"/>
    <x v="4"/>
    <m/>
    <s v="Employee Engagement Handbook"/>
    <m/>
    <m/>
    <m/>
    <x v="182"/>
    <s v="2022-09-15 08:49:05.754000+00:00"/>
    <s v="GPA"/>
  </r>
  <r>
    <x v="24"/>
    <n v="275000"/>
    <s v="INR"/>
    <n v="0"/>
    <x v="22"/>
    <x v="0"/>
    <s v="stat_kcR4fZg7TU7jjk1jAVua3qGLRS4J5uFayEjK5j02wtv"/>
    <x v="2"/>
    <s v="OpportunityStatusType.Lost"/>
    <s v="cont_iIrnMqkydIhCzCqDWET0TggABUWlhKuREkgrgNPXK8g"/>
    <x v="128"/>
    <x v="0"/>
    <s v="lead_86w6wfFVxaqaum1PJslqHcMe4tniXcoWPw0PzC1ZGOz"/>
    <s v="Muez Hest India Pvt. Ltd ( Renewal , 21st Sept )"/>
    <x v="10"/>
    <s v="user_sD3YjSs92XKUfD0OPHeo886g6tW6aCM0iUhX5VVUuJi"/>
    <s v="Navin Panjwani"/>
    <x v="248"/>
    <s v="2022-09-15 08:48:17.079000+00:00"/>
    <m/>
    <x v="1"/>
    <m/>
    <m/>
    <m/>
    <n v="55"/>
    <m/>
    <m/>
    <s v="Facebook"/>
    <m/>
    <m/>
    <m/>
    <m/>
    <s v="PAID_SOCIAL"/>
    <m/>
    <m/>
    <m/>
    <x v="5"/>
    <m/>
    <m/>
    <m/>
    <m/>
    <m/>
    <m/>
    <m/>
    <m/>
    <m/>
    <m/>
    <m/>
    <m/>
    <x v="4"/>
    <m/>
    <s v="user_ocHSJH83OJnHCvKyMbjx8WOOK8PMgAUGIj1qK0q0dMV"/>
    <x v="10"/>
    <x v="1"/>
    <m/>
    <s v="September"/>
    <x v="1"/>
    <x v="4"/>
    <m/>
    <s v="Employee Engagement Handbook"/>
    <m/>
    <m/>
    <m/>
    <x v="182"/>
    <s v="2022-09-15 08:49:05.754000+00:00"/>
    <s v="GMC"/>
  </r>
  <r>
    <x v="20"/>
    <n v="3200000"/>
    <s v="INR"/>
    <n v="0"/>
    <x v="4"/>
    <x v="0"/>
    <s v="stat_kcR4fZg7TU7jjk1jAVua3qGLRS4J5uFayEjK5j02wtv"/>
    <x v="2"/>
    <s v="OpportunityStatusType.Lost"/>
    <s v="cont_FDDNiDxyYRtmtUUgIoQPBGm9yE0N6t86os9zqJT2nPe"/>
    <x v="129"/>
    <x v="110"/>
    <s v="lead_8WJm1CllNvgpsZXKYPfNC0oz0MBqtpdZWxSO5tDXw8b"/>
    <s v="KGK Group"/>
    <x v="13"/>
    <s v="user_vMd4rmcrSbjykdyL2J7rrYn84SWdcNc5FKligrmItPw"/>
    <s v="Shreenath Bhat"/>
    <x v="249"/>
    <s v="2022-09-15 05:50:55.174000+00:00"/>
    <m/>
    <x v="1"/>
    <m/>
    <m/>
    <m/>
    <n v="628"/>
    <m/>
    <m/>
    <m/>
    <m/>
    <m/>
    <m/>
    <m/>
    <m/>
    <m/>
    <m/>
    <m/>
    <x v="22"/>
    <m/>
    <m/>
    <m/>
    <m/>
    <m/>
    <m/>
    <m/>
    <m/>
    <m/>
    <m/>
    <m/>
    <m/>
    <x v="13"/>
    <m/>
    <s v="user_vMd4rmcrSbjykdyL2J7rrYn84SWdcNc5FKligrmItPw"/>
    <x v="11"/>
    <x v="1"/>
    <m/>
    <m/>
    <x v="2"/>
    <x v="3"/>
    <m/>
    <m/>
    <m/>
    <m/>
    <m/>
    <x v="183"/>
    <s v="2022-09-15 05:51:24.517000+00:00"/>
    <s v="GMC"/>
  </r>
  <r>
    <x v="20"/>
    <n v="200000"/>
    <s v="INR"/>
    <n v="0"/>
    <x v="4"/>
    <x v="0"/>
    <s v="stat_kcR4fZg7TU7jjk1jAVua3qGLRS4J5uFayEjK5j02wtv"/>
    <x v="2"/>
    <s v="OpportunityStatusType.Lost"/>
    <s v="cont_FDDNiDxyYRtmtUUgIoQPBGm9yE0N6t86os9zqJT2nPe"/>
    <x v="129"/>
    <x v="16"/>
    <s v="lead_8WJm1CllNvgpsZXKYPfNC0oz0MBqtpdZWxSO5tDXw8b"/>
    <s v="KGK Group"/>
    <x v="13"/>
    <s v="user_vMd4rmcrSbjykdyL2J7rrYn84SWdcNc5FKligrmItPw"/>
    <s v="Shreenath Bhat"/>
    <x v="250"/>
    <s v="2022-09-15 05:51:01.386000+00:00"/>
    <m/>
    <x v="1"/>
    <m/>
    <m/>
    <m/>
    <n v="628"/>
    <m/>
    <m/>
    <m/>
    <m/>
    <m/>
    <m/>
    <m/>
    <m/>
    <m/>
    <m/>
    <m/>
    <x v="22"/>
    <m/>
    <m/>
    <m/>
    <m/>
    <m/>
    <m/>
    <m/>
    <m/>
    <m/>
    <m/>
    <m/>
    <m/>
    <x v="13"/>
    <m/>
    <s v="user_vMd4rmcrSbjykdyL2J7rrYn84SWdcNc5FKligrmItPw"/>
    <x v="11"/>
    <x v="1"/>
    <m/>
    <m/>
    <x v="2"/>
    <x v="3"/>
    <m/>
    <m/>
    <m/>
    <m/>
    <m/>
    <x v="183"/>
    <s v="2022-09-15 05:51:24.517000+00:00"/>
    <s v="GPA"/>
  </r>
  <r>
    <x v="15"/>
    <n v="40000"/>
    <s v="INR"/>
    <n v="0"/>
    <x v="12"/>
    <x v="0"/>
    <s v="stat_1hn9nRJaLbI53NxPuSQgo90kRpbpKsFlwN4oEGNUTdO"/>
    <x v="1"/>
    <s v="OpportunityStatusType.Lost"/>
    <m/>
    <x v="1"/>
    <x v="57"/>
    <s v="lead_1oVy7h0TMbRms9AeZHclaTT1mnVD44tBbl4BFL5GHqx"/>
    <s v="Fantabee (Fresh)"/>
    <x v="7"/>
    <s v="user_N52PP2uP2VZc2gm0nhh6CNFSif4n85g1cdxoNFd9ct0"/>
    <s v="Naveen Kumar"/>
    <x v="251"/>
    <s v="2022-09-15 04:32:05.865000+00:00"/>
    <m/>
    <x v="9"/>
    <m/>
    <s v="2022-06-17 06:53:03+00:00"/>
    <m/>
    <n v="30"/>
    <m/>
    <m/>
    <m/>
    <m/>
    <m/>
    <m/>
    <m/>
    <s v="DIRECT_TRAFFIC"/>
    <m/>
    <m/>
    <m/>
    <x v="2"/>
    <m/>
    <m/>
    <m/>
    <m/>
    <m/>
    <m/>
    <m/>
    <m/>
    <m/>
    <m/>
    <m/>
    <m/>
    <x v="3"/>
    <m/>
    <s v="user_aM3WaaSUQQmaNnsm9l2FQRVWUEr8RN2ZdXzsuQUalQ3"/>
    <x v="7"/>
    <x v="1"/>
    <m/>
    <s v="September"/>
    <x v="3"/>
    <x v="2"/>
    <m/>
    <s v="Employee Count 25"/>
    <m/>
    <m/>
    <m/>
    <x v="184"/>
    <s v="2022-09-15 04:33:50.230000+00:00"/>
    <m/>
  </r>
  <r>
    <x v="20"/>
    <n v="200000"/>
    <s v="INR"/>
    <n v="0"/>
    <x v="10"/>
    <x v="0"/>
    <s v="stat_kcR4fZg7TU7jjk1jAVua3qGLRS4J5uFayEjK5j02wtv"/>
    <x v="2"/>
    <s v="OpportunityStatusType.Lost"/>
    <s v="cont_azPIwcjP0qwksVRmXtDiyeOsEXJrGm1AEGKGlbYr1lI"/>
    <x v="130"/>
    <x v="111"/>
    <s v="lead_uffIDMqyxQO87zaReXPgEAgpBRUdx72f6k7p6DBjXvL"/>
    <s v="Azucane"/>
    <x v="13"/>
    <s v="user_vMd4rmcrSbjykdyL2J7rrYn84SWdcNc5FKligrmItPw"/>
    <s v="Shreenath Bhat"/>
    <x v="252"/>
    <s v="2022-09-15 04:19:29.676000+00:00"/>
    <m/>
    <x v="1"/>
    <m/>
    <m/>
    <m/>
    <n v="10"/>
    <m/>
    <m/>
    <m/>
    <m/>
    <m/>
    <m/>
    <m/>
    <m/>
    <m/>
    <m/>
    <m/>
    <x v="1"/>
    <m/>
    <m/>
    <m/>
    <m/>
    <m/>
    <m/>
    <m/>
    <m/>
    <m/>
    <m/>
    <m/>
    <m/>
    <x v="3"/>
    <m/>
    <m/>
    <x v="16"/>
    <x v="1"/>
    <m/>
    <s v="July"/>
    <x v="2"/>
    <x v="3"/>
    <m/>
    <m/>
    <m/>
    <m/>
    <m/>
    <x v="185"/>
    <s v="2022-09-23 11:14:34.981000+00:00"/>
    <s v="GMC"/>
  </r>
  <r>
    <x v="3"/>
    <n v="4000000"/>
    <s v="INR"/>
    <n v="0"/>
    <x v="5"/>
    <x v="0"/>
    <s v="stat_1hn9nRJaLbI53NxPuSQgo90kRpbpKsFlwN4oEGNUTdO"/>
    <x v="1"/>
    <s v="OpportunityStatusType.Lost"/>
    <s v="cont_fjXtJTe1EX3tssLrf5gX9CpCHInGWkoOgya4H7g1D4D"/>
    <x v="131"/>
    <x v="11"/>
    <s v="lead_LCIXawnd7cEsbFS3cvqqL6EcEdceF0qqRse2xBUpqQi"/>
    <s v="Hungama"/>
    <x v="9"/>
    <s v="user_P3f70h2AcefBkFTBZpvA9LgDbjTmUIXkqdKqHJ5evwA"/>
    <s v="Manojkumar Tinna"/>
    <x v="253"/>
    <s v="2022-09-15 04:11:59.932000+00:00"/>
    <m/>
    <x v="1"/>
    <m/>
    <m/>
    <m/>
    <n v="569"/>
    <m/>
    <m/>
    <m/>
    <m/>
    <m/>
    <m/>
    <m/>
    <m/>
    <m/>
    <m/>
    <m/>
    <x v="25"/>
    <m/>
    <m/>
    <m/>
    <m/>
    <m/>
    <m/>
    <m/>
    <m/>
    <m/>
    <m/>
    <m/>
    <m/>
    <x v="18"/>
    <m/>
    <s v="user_L8E6IFhq6UCzKLHa45LUUTZCznDuyDwFrGaEp9DXiUM"/>
    <x v="9"/>
    <x v="1"/>
    <m/>
    <s v="August; September"/>
    <x v="2"/>
    <x v="0"/>
    <m/>
    <s v="Vaccine Lead"/>
    <m/>
    <m/>
    <m/>
    <x v="186"/>
    <s v="2022-09-15 06:30:52.350000+00:00"/>
    <s v="GMC"/>
  </r>
  <r>
    <x v="15"/>
    <n v="400000"/>
    <s v="INR"/>
    <n v="0"/>
    <x v="12"/>
    <x v="0"/>
    <s v="stat_1hn9nRJaLbI53NxPuSQgo90kRpbpKsFlwN4oEGNUTdO"/>
    <x v="1"/>
    <s v="OpportunityStatusType.Lost"/>
    <m/>
    <x v="1"/>
    <x v="112"/>
    <s v="lead_1oVy7h0TMbRms9AeZHclaTT1mnVD44tBbl4BFL5GHqx"/>
    <s v="Fantabee (Fresh)"/>
    <x v="7"/>
    <s v="user_N52PP2uP2VZc2gm0nhh6CNFSif4n85g1cdxoNFd9ct0"/>
    <s v="Naveen Kumar"/>
    <x v="254"/>
    <s v="2022-09-15 04:31:46.578000+00:00"/>
    <m/>
    <x v="9"/>
    <m/>
    <s v="2022-06-17 06:53:03+00:00"/>
    <m/>
    <n v="30"/>
    <m/>
    <m/>
    <m/>
    <m/>
    <m/>
    <m/>
    <m/>
    <s v="DIRECT_TRAFFIC"/>
    <m/>
    <m/>
    <m/>
    <x v="2"/>
    <m/>
    <m/>
    <m/>
    <m/>
    <m/>
    <m/>
    <m/>
    <m/>
    <m/>
    <m/>
    <m/>
    <m/>
    <x v="3"/>
    <m/>
    <s v="user_aM3WaaSUQQmaNnsm9l2FQRVWUEr8RN2ZdXzsuQUalQ3"/>
    <x v="7"/>
    <x v="1"/>
    <m/>
    <s v="September"/>
    <x v="3"/>
    <x v="2"/>
    <m/>
    <s v="Employee Count 25"/>
    <m/>
    <m/>
    <m/>
    <x v="184"/>
    <s v="2022-09-15 04:33:50.230000+00:00"/>
    <m/>
  </r>
  <r>
    <x v="4"/>
    <n v="350000"/>
    <s v="INR"/>
    <n v="0"/>
    <x v="25"/>
    <x v="0"/>
    <s v="stat_1hn9nRJaLbI53NxPuSQgo90kRpbpKsFlwN4oEGNUTdO"/>
    <x v="1"/>
    <s v="OpportunityStatusType.Lost"/>
    <m/>
    <x v="1"/>
    <x v="29"/>
    <s v="lead_FfX5i9pKdPKliJbr5mQcdIOE2y66csoQLRIf1hZHwi9"/>
    <s v="Neptunus Power"/>
    <x v="11"/>
    <s v="user_bdUPAGjcS7p6513So3N4g3aWNS5HuBuVJi7bvCPAsLt"/>
    <s v="Mayur Gadiyar"/>
    <x v="255"/>
    <s v="2022-09-14 15:12:15.632000+00:00"/>
    <m/>
    <x v="1"/>
    <m/>
    <s v="2022-03-13 15:38:53+00:00"/>
    <m/>
    <n v="70"/>
    <m/>
    <m/>
    <m/>
    <m/>
    <m/>
    <m/>
    <m/>
    <m/>
    <m/>
    <m/>
    <m/>
    <x v="19"/>
    <m/>
    <m/>
    <m/>
    <m/>
    <m/>
    <m/>
    <m/>
    <m/>
    <m/>
    <m/>
    <m/>
    <m/>
    <x v="5"/>
    <m/>
    <s v="user_x9AtbGLhDmWYC9XAmYdfwBt9yiXbgMhBuZpIoFuN8Cd"/>
    <x v="22"/>
    <x v="1"/>
    <m/>
    <s v="September"/>
    <x v="2"/>
    <x v="2"/>
    <m/>
    <s v="Employee Count 100"/>
    <m/>
    <m/>
    <m/>
    <x v="67"/>
    <s v="2022-09-30 10:11:45.741000+00:00"/>
    <m/>
  </r>
  <r>
    <x v="4"/>
    <n v="400000"/>
    <s v="INR"/>
    <n v="0"/>
    <x v="29"/>
    <x v="0"/>
    <s v="stat_1hn9nRJaLbI53NxPuSQgo90kRpbpKsFlwN4oEGNUTdO"/>
    <x v="1"/>
    <s v="OpportunityStatusType.Lost"/>
    <m/>
    <x v="1"/>
    <x v="0"/>
    <s v="lead_V6H3wjBvOzGRrRHHRwNOYqY5fFA7oDUXGl62fKehEWr"/>
    <s v="Acquisory"/>
    <x v="34"/>
    <s v="user_bdUPAGjcS7p6513So3N4g3aWNS5HuBuVJi7bvCPAsLt"/>
    <s v="Mayur Gadiyar"/>
    <x v="256"/>
    <s v="2022-09-14 15:13:28.420000+00:00"/>
    <m/>
    <x v="11"/>
    <m/>
    <m/>
    <m/>
    <n v="123"/>
    <m/>
    <m/>
    <m/>
    <m/>
    <m/>
    <m/>
    <m/>
    <m/>
    <m/>
    <m/>
    <m/>
    <x v="3"/>
    <m/>
    <m/>
    <m/>
    <m/>
    <m/>
    <m/>
    <m/>
    <m/>
    <m/>
    <m/>
    <m/>
    <m/>
    <x v="10"/>
    <m/>
    <s v="user_IpBH4s1Av5OVFfQQ3nW0qPDDjwLT9uRfx1sVhml8UQA"/>
    <x v="23"/>
    <x v="1"/>
    <m/>
    <s v="September"/>
    <x v="2"/>
    <x v="3"/>
    <m/>
    <s v="Vaccine inbound"/>
    <m/>
    <m/>
    <m/>
    <x v="187"/>
    <s v="2022-10-11 09:12:46.030000+00:00"/>
    <s v="GMC"/>
  </r>
  <r>
    <x v="4"/>
    <n v="20000"/>
    <s v="INR"/>
    <n v="0"/>
    <x v="25"/>
    <x v="0"/>
    <s v="stat_1hn9nRJaLbI53NxPuSQgo90kRpbpKsFlwN4oEGNUTdO"/>
    <x v="1"/>
    <s v="OpportunityStatusType.Lost"/>
    <m/>
    <x v="1"/>
    <x v="113"/>
    <s v="lead_FfX5i9pKdPKliJbr5mQcdIOE2y66csoQLRIf1hZHwi9"/>
    <s v="Neptunus Power"/>
    <x v="11"/>
    <s v="user_bdUPAGjcS7p6513So3N4g3aWNS5HuBuVJi7bvCPAsLt"/>
    <s v="Mayur Gadiyar"/>
    <x v="257"/>
    <s v="2022-09-14 15:12:27.097000+00:00"/>
    <m/>
    <x v="1"/>
    <m/>
    <s v="2022-03-13 15:38:53+00:00"/>
    <m/>
    <n v="70"/>
    <m/>
    <m/>
    <m/>
    <m/>
    <m/>
    <m/>
    <m/>
    <m/>
    <m/>
    <m/>
    <m/>
    <x v="19"/>
    <m/>
    <m/>
    <m/>
    <m/>
    <m/>
    <m/>
    <m/>
    <m/>
    <m/>
    <m/>
    <m/>
    <m/>
    <x v="5"/>
    <m/>
    <s v="user_x9AtbGLhDmWYC9XAmYdfwBt9yiXbgMhBuZpIoFuN8Cd"/>
    <x v="22"/>
    <x v="1"/>
    <m/>
    <s v="September"/>
    <x v="2"/>
    <x v="2"/>
    <m/>
    <s v="Employee Count 100"/>
    <m/>
    <m/>
    <m/>
    <x v="67"/>
    <s v="2022-09-30 10:11:45.741000+00:00"/>
    <m/>
  </r>
  <r>
    <x v="4"/>
    <n v="300000"/>
    <s v="INR"/>
    <n v="0"/>
    <x v="25"/>
    <x v="0"/>
    <s v="stat_1hn9nRJaLbI53NxPuSQgo90kRpbpKsFlwN4oEGNUTdO"/>
    <x v="1"/>
    <s v="OpportunityStatusType.Lost"/>
    <m/>
    <x v="1"/>
    <x v="17"/>
    <s v="lead_RCCi8QVQtUIMNyvZYtRp8WJqAQiuwOOqFkF6JBoCbTC"/>
    <s v="Harmony Distributors Pvt Ltd"/>
    <x v="7"/>
    <s v="user_bdUPAGjcS7p6513So3N4g3aWNS5HuBuVJi7bvCPAsLt"/>
    <s v="Mayur Gadiyar"/>
    <x v="258"/>
    <s v="2022-09-14 15:10:31.505000+00:00"/>
    <m/>
    <x v="1"/>
    <m/>
    <s v="2022-09-06 12:27:51+00:00"/>
    <m/>
    <n v="30"/>
    <m/>
    <m/>
    <m/>
    <m/>
    <m/>
    <m/>
    <m/>
    <s v="PAID_SEARCH"/>
    <m/>
    <m/>
    <m/>
    <x v="2"/>
    <m/>
    <m/>
    <m/>
    <m/>
    <m/>
    <m/>
    <m/>
    <m/>
    <m/>
    <m/>
    <m/>
    <m/>
    <x v="3"/>
    <m/>
    <s v="user_aM3WaaSUQQmaNnsm9l2FQRVWUEr8RN2ZdXzsuQUalQ3"/>
    <x v="7"/>
    <x v="1"/>
    <m/>
    <m/>
    <x v="3"/>
    <x v="2"/>
    <m/>
    <s v="Employee Count 25"/>
    <m/>
    <m/>
    <m/>
    <x v="188"/>
    <s v="2022-09-20 02:49:39.064000+00:00"/>
    <m/>
  </r>
  <r>
    <x v="1"/>
    <n v="20000"/>
    <s v="INR"/>
    <n v="0"/>
    <x v="31"/>
    <x v="0"/>
    <s v="stat_1hn9nRJaLbI53NxPuSQgo90kRpbpKsFlwN4oEGNUTdO"/>
    <x v="1"/>
    <s v="OpportunityStatusType.Lost"/>
    <s v="cont_x0jRuGdc004brYIPrtFF3aJ7gOIaWeqT6GGjYWc2bjA"/>
    <x v="132"/>
    <x v="19"/>
    <s v="lead_Eofe6YLFGcERoYUcknQLNOjeittMEwOhCHK6eMOq95o"/>
    <s v="Doka India Pvt Ltd"/>
    <x v="11"/>
    <s v="user_kbtBHYtBjVDNyI72HTF6C1SCvC7yVBiA6OrBOy3t96U"/>
    <s v="Tejas Kulkarni"/>
    <x v="259"/>
    <s v="2022-09-14 14:59:34.635000+00:00"/>
    <m/>
    <x v="1"/>
    <m/>
    <m/>
    <m/>
    <n v="102"/>
    <m/>
    <m/>
    <m/>
    <m/>
    <m/>
    <m/>
    <m/>
    <m/>
    <m/>
    <m/>
    <m/>
    <x v="8"/>
    <m/>
    <m/>
    <m/>
    <m/>
    <m/>
    <m/>
    <m/>
    <m/>
    <m/>
    <m/>
    <m/>
    <m/>
    <x v="3"/>
    <m/>
    <s v="user_x9AtbGLhDmWYC9XAmYdfwBt9yiXbgMhBuZpIoFuN8Cd"/>
    <x v="22"/>
    <x v="6"/>
    <m/>
    <s v="September"/>
    <x v="2"/>
    <x v="3"/>
    <m/>
    <m/>
    <m/>
    <m/>
    <m/>
    <x v="189"/>
    <s v="2022-09-29 06:11:42.160000+00:00"/>
    <m/>
  </r>
  <r>
    <x v="4"/>
    <n v="6000"/>
    <s v="INR"/>
    <n v="0"/>
    <x v="25"/>
    <x v="0"/>
    <s v="stat_1hn9nRJaLbI53NxPuSQgo90kRpbpKsFlwN4oEGNUTdO"/>
    <x v="1"/>
    <s v="OpportunityStatusType.Lost"/>
    <m/>
    <x v="1"/>
    <x v="114"/>
    <s v="lead_RCCi8QVQtUIMNyvZYtRp8WJqAQiuwOOqFkF6JBoCbTC"/>
    <s v="Harmony Distributors Pvt Ltd"/>
    <x v="7"/>
    <s v="user_bdUPAGjcS7p6513So3N4g3aWNS5HuBuVJi7bvCPAsLt"/>
    <s v="Mayur Gadiyar"/>
    <x v="260"/>
    <s v="2022-09-14 15:10:39.880000+00:00"/>
    <m/>
    <x v="1"/>
    <m/>
    <s v="2022-09-06 12:27:51+00:00"/>
    <m/>
    <n v="30"/>
    <m/>
    <m/>
    <m/>
    <m/>
    <m/>
    <m/>
    <m/>
    <s v="PAID_SEARCH"/>
    <m/>
    <m/>
    <m/>
    <x v="2"/>
    <m/>
    <m/>
    <m/>
    <m/>
    <m/>
    <m/>
    <m/>
    <m/>
    <m/>
    <m/>
    <m/>
    <m/>
    <x v="3"/>
    <m/>
    <s v="user_aM3WaaSUQQmaNnsm9l2FQRVWUEr8RN2ZdXzsuQUalQ3"/>
    <x v="7"/>
    <x v="1"/>
    <m/>
    <m/>
    <x v="3"/>
    <x v="2"/>
    <m/>
    <s v="Employee Count 25"/>
    <m/>
    <m/>
    <m/>
    <x v="188"/>
    <s v="2022-09-20 02:49:39.064000+00:00"/>
    <m/>
  </r>
  <r>
    <x v="1"/>
    <n v="1000000"/>
    <s v="INR"/>
    <n v="0"/>
    <x v="32"/>
    <x v="0"/>
    <s v="stat_1hn9nRJaLbI53NxPuSQgo90kRpbpKsFlwN4oEGNUTdO"/>
    <x v="1"/>
    <s v="OpportunityStatusType.Lost"/>
    <s v="cont_ooXEzTkxjqxlBzZNODzBu6qw2vDBSKn5dn7PNHPbYzk"/>
    <x v="133"/>
    <x v="0"/>
    <s v="lead_2deYH9BbzzCLYdpFqwc0vS2SATKS76hnfOni7g5IZjb"/>
    <s v="PlayerzPot Media"/>
    <x v="25"/>
    <s v="user_kbtBHYtBjVDNyI72HTF6C1SCvC7yVBiA6OrBOy3t96U"/>
    <s v="Tejas Kulkarni"/>
    <x v="261"/>
    <s v="2022-09-14 14:57:56.138000+00:00"/>
    <m/>
    <x v="1"/>
    <m/>
    <m/>
    <m/>
    <n v="109"/>
    <m/>
    <m/>
    <m/>
    <m/>
    <m/>
    <m/>
    <m/>
    <m/>
    <m/>
    <m/>
    <m/>
    <x v="12"/>
    <m/>
    <m/>
    <m/>
    <m/>
    <m/>
    <m/>
    <m/>
    <m/>
    <m/>
    <m/>
    <m/>
    <m/>
    <x v="7"/>
    <m/>
    <s v="user_vMd4rmcrSbjykdyL2J7rrYn84SWdcNc5FKligrmItPw"/>
    <x v="11"/>
    <x v="1"/>
    <m/>
    <s v="August"/>
    <x v="4"/>
    <x v="3"/>
    <m/>
    <s v="Employee Engagement Handbook"/>
    <m/>
    <m/>
    <m/>
    <x v="190"/>
    <s v="2022-09-18 08:06:59.985000+00:00"/>
    <s v="GMC"/>
  </r>
  <r>
    <x v="1"/>
    <n v="105000"/>
    <s v="INR"/>
    <n v="0"/>
    <x v="5"/>
    <x v="0"/>
    <s v="stat_1hn9nRJaLbI53NxPuSQgo90kRpbpKsFlwN4oEGNUTdO"/>
    <x v="1"/>
    <s v="OpportunityStatusType.Lost"/>
    <m/>
    <x v="1"/>
    <x v="115"/>
    <s v="lead_Eofe6YLFGcERoYUcknQLNOjeittMEwOhCHK6eMOq95o"/>
    <s v="Doka India Pvt Ltd"/>
    <x v="11"/>
    <s v="user_kbtBHYtBjVDNyI72HTF6C1SCvC7yVBiA6OrBOy3t96U"/>
    <s v="Tejas Kulkarni"/>
    <x v="262"/>
    <s v="2022-09-14 14:59:20.314000+00:00"/>
    <m/>
    <x v="1"/>
    <m/>
    <m/>
    <m/>
    <n v="102"/>
    <m/>
    <m/>
    <m/>
    <m/>
    <m/>
    <m/>
    <m/>
    <m/>
    <m/>
    <m/>
    <m/>
    <x v="8"/>
    <m/>
    <m/>
    <m/>
    <m/>
    <m/>
    <m/>
    <m/>
    <m/>
    <m/>
    <m/>
    <m/>
    <m/>
    <x v="3"/>
    <m/>
    <s v="user_x9AtbGLhDmWYC9XAmYdfwBt9yiXbgMhBuZpIoFuN8Cd"/>
    <x v="22"/>
    <x v="6"/>
    <m/>
    <s v="September"/>
    <x v="2"/>
    <x v="3"/>
    <m/>
    <m/>
    <m/>
    <m/>
    <m/>
    <x v="189"/>
    <s v="2022-09-29 06:11:42.160000+00:00"/>
    <m/>
  </r>
  <r>
    <x v="1"/>
    <n v="2500000"/>
    <s v="INR"/>
    <n v="0"/>
    <x v="31"/>
    <x v="0"/>
    <s v="stat_1hn9nRJaLbI53NxPuSQgo90kRpbpKsFlwN4oEGNUTdO"/>
    <x v="1"/>
    <s v="OpportunityStatusType.Lost"/>
    <s v="cont_x0jRuGdc004brYIPrtFF3aJ7gOIaWeqT6GGjYWc2bjA"/>
    <x v="132"/>
    <x v="29"/>
    <s v="lead_Eofe6YLFGcERoYUcknQLNOjeittMEwOhCHK6eMOq95o"/>
    <s v="Doka India Pvt Ltd"/>
    <x v="11"/>
    <s v="user_kbtBHYtBjVDNyI72HTF6C1SCvC7yVBiA6OrBOy3t96U"/>
    <s v="Tejas Kulkarni"/>
    <x v="263"/>
    <s v="2022-09-14 14:59:07.559000+00:00"/>
    <m/>
    <x v="1"/>
    <m/>
    <m/>
    <m/>
    <n v="102"/>
    <m/>
    <m/>
    <m/>
    <m/>
    <m/>
    <m/>
    <m/>
    <m/>
    <m/>
    <m/>
    <m/>
    <x v="8"/>
    <m/>
    <m/>
    <m/>
    <m/>
    <m/>
    <m/>
    <m/>
    <m/>
    <m/>
    <m/>
    <m/>
    <m/>
    <x v="3"/>
    <m/>
    <s v="user_x9AtbGLhDmWYC9XAmYdfwBt9yiXbgMhBuZpIoFuN8Cd"/>
    <x v="22"/>
    <x v="6"/>
    <m/>
    <s v="September"/>
    <x v="2"/>
    <x v="3"/>
    <m/>
    <m/>
    <m/>
    <m/>
    <m/>
    <x v="189"/>
    <s v="2022-09-29 06:11:42.160000+00:00"/>
    <m/>
  </r>
  <r>
    <x v="25"/>
    <n v="800000"/>
    <s v="INR"/>
    <n v="0"/>
    <x v="17"/>
    <x v="0"/>
    <s v="stat_1hn9nRJaLbI53NxPuSQgo90kRpbpKsFlwN4oEGNUTdO"/>
    <x v="1"/>
    <s v="OpportunityStatusType.Lost"/>
    <s v="cont_ZwbYRfyllizVDaJeD7e2VHOJ9zl2jYrjEblMRg87QUD"/>
    <x v="134"/>
    <x v="116"/>
    <s v="lead_e8zv4cNtytJ5c9IODIj34UyCGhdezSRpla3h6sYrWUt"/>
    <s v="Indore Composite"/>
    <x v="3"/>
    <s v="user_lccnw70UrYzjPcbxrA5N9qp8LF1vx6aP08yPEdeU06P"/>
    <s v="Vikas Gupta"/>
    <x v="264"/>
    <s v="2022-09-14 13:37:44.936000+00:00"/>
    <m/>
    <x v="1"/>
    <m/>
    <m/>
    <m/>
    <n v="226"/>
    <m/>
    <m/>
    <m/>
    <m/>
    <m/>
    <m/>
    <m/>
    <m/>
    <m/>
    <m/>
    <m/>
    <x v="10"/>
    <m/>
    <m/>
    <m/>
    <m/>
    <m/>
    <m/>
    <m/>
    <m/>
    <m/>
    <m/>
    <m/>
    <m/>
    <x v="5"/>
    <m/>
    <s v="user_encRk5bIEFN6ZA11h4WH2AdZTiZpogLSlMIaj0E30SZ"/>
    <x v="3"/>
    <x v="1"/>
    <m/>
    <s v="March"/>
    <x v="2"/>
    <x v="0"/>
    <m/>
    <m/>
    <m/>
    <m/>
    <m/>
    <x v="191"/>
    <s v="2022-09-14 13:37:59.521000+00:00"/>
    <s v="GTL"/>
  </r>
  <r>
    <x v="2"/>
    <n v="20000"/>
    <s v="INR"/>
    <n v="0"/>
    <x v="12"/>
    <x v="0"/>
    <s v="stat_1hn9nRJaLbI53NxPuSQgo90kRpbpKsFlwN4oEGNUTdO"/>
    <x v="1"/>
    <s v="OpportunityStatusType.Lost"/>
    <s v="cont_sTap9jYBkrtd4yaRW3wSSkDP54LOf1sCBnkhoHL9qSy"/>
    <x v="135"/>
    <x v="117"/>
    <s v="lead_SNbUwpkTDJnTgcFIvZeD6O4KD5JRC28YrlgFOztQZVo"/>
    <s v="Vision structure"/>
    <x v="28"/>
    <s v="user_FdWFezbLzkYQcGsBUsjZO25nr2poK2nRbqV47Rs5Kfm"/>
    <s v="Prateek Wadhwa"/>
    <x v="265"/>
    <s v="2022-09-14 11:59:24.445000+00:00"/>
    <m/>
    <x v="2"/>
    <m/>
    <m/>
    <m/>
    <n v="28"/>
    <m/>
    <m/>
    <m/>
    <m/>
    <m/>
    <m/>
    <m/>
    <m/>
    <m/>
    <m/>
    <m/>
    <x v="4"/>
    <m/>
    <m/>
    <m/>
    <m/>
    <m/>
    <m/>
    <m/>
    <m/>
    <m/>
    <m/>
    <m/>
    <m/>
    <x v="7"/>
    <m/>
    <s v="user_2jRs4eIjwv8MozxYA1DE9MMy0FWf2gMgweg2LiJNu64"/>
    <x v="25"/>
    <x v="1"/>
    <m/>
    <m/>
    <x v="2"/>
    <x v="3"/>
    <m/>
    <m/>
    <m/>
    <m/>
    <m/>
    <x v="192"/>
    <s v="2022-10-16 07:56:56.564000+00:00"/>
    <m/>
  </r>
  <r>
    <x v="4"/>
    <n v="300000"/>
    <s v="INR"/>
    <n v="0"/>
    <x v="4"/>
    <x v="0"/>
    <s v="stat_kcR4fZg7TU7jjk1jAVua3qGLRS4J5uFayEjK5j02wtv"/>
    <x v="2"/>
    <s v="OpportunityStatusType.Lost"/>
    <s v="cont_vd4KkgNEZyAw1SISSYtH4gurpREiNqeLnr1reOVAmNW"/>
    <x v="136"/>
    <x v="0"/>
    <s v="lead_CXmLIddfd2WiOrE1xnNakxjpTIxIjNE8EjXBNAA8ODv"/>
    <s v="MJ Shah(Fresh)"/>
    <x v="19"/>
    <s v="user_bdUPAGjcS7p6513So3N4g3aWNS5HuBuVJi7bvCPAsLt"/>
    <s v="Mayur Gadiyar"/>
    <x v="266"/>
    <s v="2022-09-14 11:11:19.828000+00:00"/>
    <m/>
    <x v="1"/>
    <m/>
    <m/>
    <m/>
    <n v="100"/>
    <m/>
    <m/>
    <m/>
    <m/>
    <m/>
    <m/>
    <m/>
    <m/>
    <m/>
    <m/>
    <m/>
    <x v="2"/>
    <m/>
    <m/>
    <m/>
    <m/>
    <m/>
    <m/>
    <m/>
    <m/>
    <m/>
    <m/>
    <m/>
    <m/>
    <x v="3"/>
    <m/>
    <s v="user_FdWFezbLzkYQcGsBUsjZO25nr2poK2nRbqV47Rs5Kfm"/>
    <x v="17"/>
    <x v="1"/>
    <m/>
    <s v="August; September"/>
    <x v="4"/>
    <x v="3"/>
    <m/>
    <s v="Employee Engagement Handbook"/>
    <m/>
    <m/>
    <m/>
    <x v="193"/>
    <s v="2022-09-30 10:12:22.659000+00:00"/>
    <s v="GMC"/>
  </r>
  <r>
    <x v="11"/>
    <n v="480000"/>
    <s v="INR"/>
    <n v="0"/>
    <x v="19"/>
    <x v="0"/>
    <s v="stat_kcR4fZg7TU7jjk1jAVua3qGLRS4J5uFayEjK5j02wtv"/>
    <x v="2"/>
    <s v="OpportunityStatusType.Lost"/>
    <m/>
    <x v="1"/>
    <x v="118"/>
    <s v="lead_Xdj7aELadsKWKPdx8CM0Z3c0Z0ECRZQZ2C74X1cEO20"/>
    <s v="PageSuite India Pvt Ltd"/>
    <x v="15"/>
    <s v="user_LKRhV6rhcBe0uL8u70UUGeDjbMupuho4TaiAOCbT7HT"/>
    <s v="Kashif Ahmad"/>
    <x v="267"/>
    <s v="2022-09-14 10:45:52.606000+00:00"/>
    <m/>
    <x v="0"/>
    <m/>
    <m/>
    <m/>
    <n v="60"/>
    <m/>
    <m/>
    <m/>
    <m/>
    <m/>
    <m/>
    <m/>
    <m/>
    <m/>
    <m/>
    <m/>
    <x v="18"/>
    <m/>
    <m/>
    <m/>
    <m/>
    <m/>
    <m/>
    <m/>
    <m/>
    <m/>
    <m/>
    <m/>
    <m/>
    <x v="9"/>
    <m/>
    <s v="user_228eUmsdKIb9OItgmiDq1zD4aPZ1eqiapbaLAGeBf8g"/>
    <x v="13"/>
    <x v="1"/>
    <m/>
    <s v="September"/>
    <x v="2"/>
    <x v="3"/>
    <m/>
    <s v="Ref - Sreenivas"/>
    <m/>
    <m/>
    <m/>
    <x v="194"/>
    <s v="2022-09-14 10:46:34.944000+00:00"/>
    <s v="GMC"/>
  </r>
  <r>
    <x v="21"/>
    <n v="10000000"/>
    <s v="INR"/>
    <n v="0"/>
    <x v="33"/>
    <x v="0"/>
    <s v="stat_kcR4fZg7TU7jjk1jAVua3qGLRS4J5uFayEjK5j02wtv"/>
    <x v="2"/>
    <s v="OpportunityStatusType.Lost"/>
    <s v="cont_MuHrPVznpYMvT9aCLDcDFSWPpJOb8zltGiQdvyfDVPM"/>
    <x v="137"/>
    <x v="119"/>
    <s v="lead_KOpe7oCGhGhJU1UqPNOgxT8kIBzQxRCVFbaTVt0LTgj"/>
    <s v="ASCENT CONSULTING SERVICES PVT LTD"/>
    <x v="3"/>
    <s v="user_ojX3B6giQCeKnOjqd4gdwXUl0CqqHMXNORvxR6POXn6"/>
    <s v="Abhishek Chauhan"/>
    <x v="268"/>
    <s v="2022-09-14 10:59:52.376000+00:00"/>
    <m/>
    <x v="2"/>
    <m/>
    <m/>
    <m/>
    <n v="1000"/>
    <m/>
    <m/>
    <m/>
    <m/>
    <m/>
    <m/>
    <m/>
    <s v="PAID_SOCIAL"/>
    <m/>
    <m/>
    <m/>
    <x v="2"/>
    <s v="Reliance"/>
    <m/>
    <m/>
    <m/>
    <m/>
    <m/>
    <m/>
    <m/>
    <m/>
    <m/>
    <m/>
    <m/>
    <x v="3"/>
    <m/>
    <s v="user_ojX3B6giQCeKnOjqd4gdwXUl0CqqHMXNORvxR6POXn6"/>
    <x v="21"/>
    <x v="1"/>
    <m/>
    <s v="September"/>
    <x v="4"/>
    <x v="3"/>
    <m/>
    <s v="Employer Branding Playbook"/>
    <m/>
    <m/>
    <m/>
    <x v="195"/>
    <s v="2022-09-14 10:59:52.404000+00:00"/>
    <m/>
  </r>
  <r>
    <x v="12"/>
    <n v="6000000"/>
    <s v="INR"/>
    <n v="0"/>
    <x v="23"/>
    <x v="0"/>
    <s v="stat_1hn9nRJaLbI53NxPuSQgo90kRpbpKsFlwN4oEGNUTdO"/>
    <x v="1"/>
    <s v="OpportunityStatusType.Lost"/>
    <s v="cont_KFnhRZAgCG3xSa6zFauZ3HNgRPYkwSDLU56HkZjWb8Q"/>
    <x v="138"/>
    <x v="11"/>
    <s v="lead_WzRVizvtg1GOr8Vatb3q7F7TkjPhup5atq0X5QQdWBV"/>
    <s v="Mahindra First Choice Wheels Ltd"/>
    <x v="9"/>
    <s v="user_P3f70h2AcefBkFTBZpvA9LgDbjTmUIXkqdKqHJ5evwA"/>
    <s v="Manojkumar Tinna"/>
    <x v="269"/>
    <s v="2022-09-14 10:42:39.315000+00:00"/>
    <m/>
    <x v="1"/>
    <m/>
    <m/>
    <m/>
    <n v="1156"/>
    <m/>
    <m/>
    <m/>
    <m/>
    <m/>
    <m/>
    <m/>
    <s v="PAID_SOCIAL"/>
    <m/>
    <m/>
    <m/>
    <x v="5"/>
    <m/>
    <m/>
    <m/>
    <m/>
    <m/>
    <m/>
    <m/>
    <m/>
    <m/>
    <m/>
    <m/>
    <m/>
    <x v="5"/>
    <m/>
    <s v="user_L8E6IFhq6UCzKLHa45LUUTZCznDuyDwFrGaEp9DXiUM"/>
    <x v="9"/>
    <x v="3"/>
    <m/>
    <s v="September"/>
    <x v="2"/>
    <x v="0"/>
    <m/>
    <s v="Employee Engagement Handbook"/>
    <m/>
    <m/>
    <m/>
    <x v="196"/>
    <s v="2022-09-14 10:42:39.360000+00:00"/>
    <s v="GMC"/>
  </r>
  <r>
    <x v="15"/>
    <n v="1500000"/>
    <s v="INR"/>
    <n v="0"/>
    <x v="25"/>
    <x v="0"/>
    <s v="stat_1hn9nRJaLbI53NxPuSQgo90kRpbpKsFlwN4oEGNUTdO"/>
    <x v="1"/>
    <s v="OpportunityStatusType.Lost"/>
    <s v="cont_Gz2Lfp5JoJynpv5TuCy1z1ZxvffQituZMKOiaqRfLkW"/>
    <x v="139"/>
    <x v="0"/>
    <s v="lead_Ai4wub4yzOeM2Hg03O2MNVDGXlZPxLM49Jwqtg52KYE"/>
    <s v="ZingHR"/>
    <x v="20"/>
    <s v="user_P3f70h2AcefBkFTBZpvA9LgDbjTmUIXkqdKqHJ5evwA"/>
    <s v="Manojkumar Tinna"/>
    <x v="270"/>
    <s v="2022-09-14 10:42:00.529000+00:00"/>
    <m/>
    <x v="1"/>
    <m/>
    <m/>
    <m/>
    <n v="500"/>
    <m/>
    <m/>
    <m/>
    <m/>
    <m/>
    <m/>
    <m/>
    <s v="PAID_SOCIAL"/>
    <m/>
    <m/>
    <m/>
    <x v="8"/>
    <m/>
    <m/>
    <m/>
    <m/>
    <m/>
    <m/>
    <m/>
    <m/>
    <m/>
    <m/>
    <m/>
    <m/>
    <x v="3"/>
    <m/>
    <s v="user_lwF8ctKa5IyxqATpO2EOw2h0AEPiCMHOgewiH38Ei77"/>
    <x v="0"/>
    <x v="1"/>
    <m/>
    <s v="September"/>
    <x v="1"/>
    <x v="3"/>
    <m/>
    <s v="Essential HR Policies"/>
    <m/>
    <m/>
    <m/>
    <x v="197"/>
    <s v="2022-09-19 05:41:16.410000+00:00"/>
    <s v="GTL"/>
  </r>
  <r>
    <x v="15"/>
    <n v="1500000"/>
    <s v="INR"/>
    <n v="0"/>
    <x v="25"/>
    <x v="0"/>
    <s v="stat_1hn9nRJaLbI53NxPuSQgo90kRpbpKsFlwN4oEGNUTdO"/>
    <x v="1"/>
    <s v="OpportunityStatusType.Lost"/>
    <s v="cont_Gz2Lfp5JoJynpv5TuCy1z1ZxvffQituZMKOiaqRfLkW"/>
    <x v="139"/>
    <x v="0"/>
    <s v="lead_Ai4wub4yzOeM2Hg03O2MNVDGXlZPxLM49Jwqtg52KYE"/>
    <s v="ZingHR"/>
    <x v="20"/>
    <s v="user_P3f70h2AcefBkFTBZpvA9LgDbjTmUIXkqdKqHJ5evwA"/>
    <s v="Manojkumar Tinna"/>
    <x v="271"/>
    <s v="2022-09-14 10:41:52.414000+00:00"/>
    <m/>
    <x v="1"/>
    <m/>
    <m/>
    <m/>
    <n v="500"/>
    <m/>
    <m/>
    <m/>
    <m/>
    <m/>
    <m/>
    <m/>
    <s v="PAID_SOCIAL"/>
    <m/>
    <m/>
    <m/>
    <x v="8"/>
    <m/>
    <m/>
    <m/>
    <m/>
    <m/>
    <m/>
    <m/>
    <m/>
    <m/>
    <m/>
    <m/>
    <m/>
    <x v="3"/>
    <m/>
    <s v="user_lwF8ctKa5IyxqATpO2EOw2h0AEPiCMHOgewiH38Ei77"/>
    <x v="0"/>
    <x v="1"/>
    <m/>
    <s v="September"/>
    <x v="1"/>
    <x v="3"/>
    <m/>
    <s v="Essential HR Policies"/>
    <m/>
    <m/>
    <m/>
    <x v="197"/>
    <s v="2022-09-19 05:41:16.410000+00:00"/>
    <s v="GMC"/>
  </r>
  <r>
    <x v="15"/>
    <n v="90000"/>
    <s v="INR"/>
    <n v="0"/>
    <x v="25"/>
    <x v="0"/>
    <s v="stat_1hn9nRJaLbI53NxPuSQgo90kRpbpKsFlwN4oEGNUTdO"/>
    <x v="1"/>
    <s v="OpportunityStatusType.Lost"/>
    <s v="cont_Gz2Lfp5JoJynpv5TuCy1z1ZxvffQituZMKOiaqRfLkW"/>
    <x v="139"/>
    <x v="0"/>
    <s v="lead_Ai4wub4yzOeM2Hg03O2MNVDGXlZPxLM49Jwqtg52KYE"/>
    <s v="ZingHR"/>
    <x v="20"/>
    <s v="user_P3f70h2AcefBkFTBZpvA9LgDbjTmUIXkqdKqHJ5evwA"/>
    <s v="Manojkumar Tinna"/>
    <x v="272"/>
    <s v="2022-09-14 10:42:07.686000+00:00"/>
    <m/>
    <x v="1"/>
    <m/>
    <m/>
    <m/>
    <n v="500"/>
    <m/>
    <m/>
    <m/>
    <m/>
    <m/>
    <m/>
    <m/>
    <s v="PAID_SOCIAL"/>
    <m/>
    <m/>
    <m/>
    <x v="8"/>
    <m/>
    <m/>
    <m/>
    <m/>
    <m/>
    <m/>
    <m/>
    <m/>
    <m/>
    <m/>
    <m/>
    <m/>
    <x v="3"/>
    <m/>
    <s v="user_lwF8ctKa5IyxqATpO2EOw2h0AEPiCMHOgewiH38Ei77"/>
    <x v="0"/>
    <x v="1"/>
    <m/>
    <s v="September"/>
    <x v="1"/>
    <x v="3"/>
    <m/>
    <s v="Essential HR Policies"/>
    <m/>
    <m/>
    <m/>
    <x v="197"/>
    <s v="2022-09-19 05:41:16.410000+00:00"/>
    <s v="GPA"/>
  </r>
  <r>
    <x v="2"/>
    <n v="10000"/>
    <s v="INR"/>
    <n v="0"/>
    <x v="19"/>
    <x v="0"/>
    <s v="stat_kcR4fZg7TU7jjk1jAVua3qGLRS4J5uFayEjK5j02wtv"/>
    <x v="2"/>
    <s v="OpportunityStatusType.Lost"/>
    <s v="cont_eGD4LvCWuaw4DwcziYDlekzV2II9i1g6O7ZYb4jNdE4"/>
    <x v="140"/>
    <x v="0"/>
    <s v="lead_IwlT5aXVXAGkJucoXKR0J4fiwwcyRa44w3rxSfqmSht"/>
    <s v="WALKWATER TALENT ADVISORS PRIVATE LIMITED"/>
    <x v="19"/>
    <s v="user_FdWFezbLzkYQcGsBUsjZO25nr2poK2nRbqV47Rs5Kfm"/>
    <s v="Prateek Wadhwa"/>
    <x v="273"/>
    <s v="2022-09-14 10:06:53.412000+00:00"/>
    <m/>
    <x v="2"/>
    <m/>
    <s v="2020-08-25 11:06:54+00:00"/>
    <m/>
    <n v="34"/>
    <m/>
    <m/>
    <m/>
    <m/>
    <m/>
    <m/>
    <m/>
    <m/>
    <m/>
    <m/>
    <m/>
    <x v="9"/>
    <m/>
    <m/>
    <m/>
    <m/>
    <m/>
    <m/>
    <m/>
    <m/>
    <m/>
    <m/>
    <m/>
    <m/>
    <x v="7"/>
    <m/>
    <s v="user_FdWFezbLzkYQcGsBUsjZO25nr2poK2nRbqV47Rs5Kfm"/>
    <x v="17"/>
    <x v="1"/>
    <m/>
    <s v="September"/>
    <x v="2"/>
    <x v="3"/>
    <m/>
    <m/>
    <m/>
    <m/>
    <m/>
    <x v="198"/>
    <s v="2022-09-14 10:07:22.891000+00:00"/>
    <s v="GMC"/>
  </r>
  <r>
    <x v="2"/>
    <n v="1200"/>
    <s v="INR"/>
    <n v="0"/>
    <x v="19"/>
    <x v="0"/>
    <s v="stat_kcR4fZg7TU7jjk1jAVua3qGLRS4J5uFayEjK5j02wtv"/>
    <x v="2"/>
    <s v="OpportunityStatusType.Lost"/>
    <s v="cont_eGD4LvCWuaw4DwcziYDlekzV2II9i1g6O7ZYb4jNdE4"/>
    <x v="140"/>
    <x v="0"/>
    <s v="lead_IwlT5aXVXAGkJucoXKR0J4fiwwcyRa44w3rxSfqmSht"/>
    <s v="WALKWATER TALENT ADVISORS PRIVATE LIMITED"/>
    <x v="19"/>
    <s v="user_FdWFezbLzkYQcGsBUsjZO25nr2poK2nRbqV47Rs5Kfm"/>
    <s v="Prateek Wadhwa"/>
    <x v="274"/>
    <s v="2022-09-14 10:07:07.506000+00:00"/>
    <m/>
    <x v="2"/>
    <m/>
    <s v="2020-08-25 11:06:54+00:00"/>
    <m/>
    <n v="34"/>
    <m/>
    <m/>
    <m/>
    <m/>
    <m/>
    <m/>
    <m/>
    <m/>
    <m/>
    <m/>
    <m/>
    <x v="9"/>
    <m/>
    <m/>
    <m/>
    <m/>
    <m/>
    <m/>
    <m/>
    <m/>
    <m/>
    <m/>
    <m/>
    <m/>
    <x v="7"/>
    <m/>
    <s v="user_FdWFezbLzkYQcGsBUsjZO25nr2poK2nRbqV47Rs5Kfm"/>
    <x v="17"/>
    <x v="1"/>
    <m/>
    <s v="September"/>
    <x v="2"/>
    <x v="3"/>
    <m/>
    <m/>
    <m/>
    <m/>
    <m/>
    <x v="198"/>
    <s v="2022-09-14 10:07:22.891000+00:00"/>
    <s v="GPA"/>
  </r>
  <r>
    <x v="12"/>
    <n v="13500000"/>
    <s v="INR"/>
    <n v="0"/>
    <x v="7"/>
    <x v="0"/>
    <s v="stat_1hn9nRJaLbI53NxPuSQgo90kRpbpKsFlwN4oEGNUTdO"/>
    <x v="1"/>
    <s v="OpportunityStatusType.Lost"/>
    <s v="cont_85Xfvnuv7pTf2QOPJCZhoWNcY6s1DYjPu1QpuIRYN6i"/>
    <x v="141"/>
    <x v="120"/>
    <s v="lead_vRqHe6RqX135mympguMiA2RGeDjeKMSgTglW10h4N6x"/>
    <s v="GP Parsik Sahakari Bank Ltd."/>
    <x v="13"/>
    <s v="user_P3f70h2AcefBkFTBZpvA9LgDbjTmUIXkqdKqHJ5evwA"/>
    <s v="Manojkumar Tinna"/>
    <x v="275"/>
    <s v="2022-09-14 10:29:16.533000+00:00"/>
    <m/>
    <x v="1"/>
    <m/>
    <m/>
    <m/>
    <n v="1000"/>
    <m/>
    <m/>
    <m/>
    <m/>
    <m/>
    <m/>
    <m/>
    <m/>
    <m/>
    <m/>
    <m/>
    <x v="3"/>
    <m/>
    <m/>
    <m/>
    <m/>
    <m/>
    <m/>
    <m/>
    <m/>
    <m/>
    <m/>
    <m/>
    <m/>
    <x v="4"/>
    <m/>
    <s v="user_vMd4rmcrSbjykdyL2J7rrYn84SWdcNc5FKligrmItPw"/>
    <x v="11"/>
    <x v="1"/>
    <m/>
    <s v="September"/>
    <x v="2"/>
    <x v="3"/>
    <m/>
    <m/>
    <m/>
    <m/>
    <m/>
    <x v="199"/>
    <s v="2022-10-13 07:37:05.153000+00:00"/>
    <s v="GMC"/>
  </r>
  <r>
    <x v="14"/>
    <n v="1000000"/>
    <s v="INR"/>
    <n v="0"/>
    <x v="24"/>
    <x v="0"/>
    <s v="stat_kcR4fZg7TU7jjk1jAVua3qGLRS4J5uFayEjK5j02wtv"/>
    <x v="2"/>
    <s v="OpportunityStatusType.Lost"/>
    <m/>
    <x v="1"/>
    <x v="39"/>
    <s v="lead_hBUIGlg16POVidmc1JN9W5ZB2gcRF1ypIZ4jqkCWutA"/>
    <s v="Enrich Energy Pvt. Ltd."/>
    <x v="21"/>
    <s v="user_g5Yw4Z4XnIbmcGhJO80vdtFdd5ElcDlgYO3q8l82ODn"/>
    <s v="Aditya Binani"/>
    <x v="276"/>
    <s v="2022-09-14 09:19:06.944000+00:00"/>
    <m/>
    <x v="0"/>
    <m/>
    <s v="2020-11-10 07:23:00+00:00"/>
    <m/>
    <n v="189"/>
    <m/>
    <m/>
    <m/>
    <m/>
    <m/>
    <m/>
    <m/>
    <m/>
    <m/>
    <m/>
    <m/>
    <x v="5"/>
    <m/>
    <m/>
    <m/>
    <m/>
    <m/>
    <m/>
    <m/>
    <m/>
    <m/>
    <m/>
    <m/>
    <m/>
    <x v="7"/>
    <m/>
    <s v="user_g5Yw4Z4XnIbmcGhJO80vdtFdd5ElcDlgYO3q8l82ODn"/>
    <x v="18"/>
    <x v="1"/>
    <m/>
    <s v="September"/>
    <x v="2"/>
    <x v="3"/>
    <m/>
    <m/>
    <m/>
    <m/>
    <m/>
    <x v="200"/>
    <s v="2022-10-13 06:23:53.548000+00:00"/>
    <m/>
  </r>
  <r>
    <x v="14"/>
    <n v="500000"/>
    <s v="INR"/>
    <n v="0"/>
    <x v="4"/>
    <x v="0"/>
    <s v="stat_kcR4fZg7TU7jjk1jAVua3qGLRS4J5uFayEjK5j02wtv"/>
    <x v="2"/>
    <s v="OpportunityStatusType.Lost"/>
    <m/>
    <x v="1"/>
    <x v="121"/>
    <s v="lead_YN8nhvMwdmIgP7HqqOPErcjOETTVINGhQyv3iGAlMWu"/>
    <s v="Marks and Spencer Reliance India Private Limited"/>
    <x v="21"/>
    <s v="user_g5Yw4Z4XnIbmcGhJO80vdtFdd5ElcDlgYO3q8l82ODn"/>
    <s v="Aditya Binani"/>
    <x v="277"/>
    <s v="2022-09-14 10:03:04.837000+00:00"/>
    <m/>
    <x v="1"/>
    <m/>
    <m/>
    <m/>
    <n v="1000"/>
    <m/>
    <m/>
    <m/>
    <m/>
    <m/>
    <m/>
    <m/>
    <m/>
    <m/>
    <m/>
    <m/>
    <x v="8"/>
    <m/>
    <m/>
    <m/>
    <m/>
    <m/>
    <m/>
    <m/>
    <m/>
    <m/>
    <m/>
    <m/>
    <m/>
    <x v="3"/>
    <m/>
    <s v="user_228eUmsdKIb9OItgmiDq1zD4aPZ1eqiapbaLAGeBf8g"/>
    <x v="13"/>
    <x v="1"/>
    <m/>
    <s v="October; September"/>
    <x v="2"/>
    <x v="3"/>
    <m/>
    <m/>
    <m/>
    <m/>
    <m/>
    <x v="201"/>
    <s v="2022-10-13 07:42:59.726000+00:00"/>
    <m/>
  </r>
  <r>
    <x v="14"/>
    <n v="1500000"/>
    <s v="INR"/>
    <n v="0"/>
    <x v="19"/>
    <x v="0"/>
    <s v="stat_kcR4fZg7TU7jjk1jAVua3qGLRS4J5uFayEjK5j02wtv"/>
    <x v="2"/>
    <s v="OpportunityStatusType.Lost"/>
    <m/>
    <x v="1"/>
    <x v="39"/>
    <s v="lead_IAcUgHJtvtauLovNOj7NA4d8up4TxyTsAWUqYRV6bU5"/>
    <s v="BookMyShow"/>
    <x v="21"/>
    <s v="user_g5Yw4Z4XnIbmcGhJO80vdtFdd5ElcDlgYO3q8l82ODn"/>
    <s v="Aditya Binani"/>
    <x v="278"/>
    <s v="2022-09-14 09:01:04.661000+00:00"/>
    <m/>
    <x v="1"/>
    <m/>
    <m/>
    <m/>
    <n v="884"/>
    <m/>
    <m/>
    <m/>
    <m/>
    <m/>
    <m/>
    <m/>
    <m/>
    <m/>
    <m/>
    <m/>
    <x v="12"/>
    <m/>
    <m/>
    <m/>
    <m/>
    <m/>
    <m/>
    <m/>
    <m/>
    <m/>
    <m/>
    <m/>
    <m/>
    <x v="3"/>
    <m/>
    <s v="user_g5Yw4Z4XnIbmcGhJO80vdtFdd5ElcDlgYO3q8l82ODn"/>
    <x v="18"/>
    <x v="1"/>
    <m/>
    <s v="September"/>
    <x v="2"/>
    <x v="3"/>
    <m/>
    <m/>
    <m/>
    <m/>
    <m/>
    <x v="202"/>
    <s v="2022-10-13 07:44:11.836000+00:00"/>
    <m/>
  </r>
  <r>
    <x v="14"/>
    <n v="2000000"/>
    <s v="INR"/>
    <n v="0"/>
    <x v="4"/>
    <x v="0"/>
    <s v="stat_kcR4fZg7TU7jjk1jAVua3qGLRS4J5uFayEjK5j02wtv"/>
    <x v="2"/>
    <s v="OpportunityStatusType.Lost"/>
    <m/>
    <x v="1"/>
    <x v="39"/>
    <s v="lead_CvkztSKGuIY02x0oXK2PxdsogrnGjV0jsvG8788VO1J"/>
    <s v="Allied Digital Services Limited"/>
    <x v="21"/>
    <s v="user_g5Yw4Z4XnIbmcGhJO80vdtFdd5ElcDlgYO3q8l82ODn"/>
    <s v="Aditya Binani"/>
    <x v="279"/>
    <s v="2022-09-14 08:45:02.992000+00:00"/>
    <m/>
    <x v="1"/>
    <m/>
    <m/>
    <m/>
    <n v="1645"/>
    <m/>
    <m/>
    <m/>
    <m/>
    <m/>
    <m/>
    <m/>
    <m/>
    <m/>
    <m/>
    <m/>
    <x v="26"/>
    <m/>
    <m/>
    <m/>
    <m/>
    <m/>
    <m/>
    <m/>
    <m/>
    <m/>
    <m/>
    <m/>
    <m/>
    <x v="5"/>
    <m/>
    <s v="user_vMd4rmcrSbjykdyL2J7rrYn84SWdcNc5FKligrmItPw"/>
    <x v="11"/>
    <x v="1"/>
    <m/>
    <s v="September"/>
    <x v="2"/>
    <x v="3"/>
    <m/>
    <m/>
    <m/>
    <m/>
    <m/>
    <x v="203"/>
    <s v="2022-10-20 10:18:57.078000+00:00"/>
    <m/>
  </r>
  <r>
    <x v="9"/>
    <n v="1000000"/>
    <s v="INR"/>
    <n v="0"/>
    <x v="4"/>
    <x v="0"/>
    <s v="stat_kcR4fZg7TU7jjk1jAVua3qGLRS4J5uFayEjK5j02wtv"/>
    <x v="2"/>
    <s v="OpportunityStatusType.Lost"/>
    <s v="cont_TZjlJxrX5Sk5GmYxpqKYg54kVNh1GToLHjoXxcSVnxQ"/>
    <x v="100"/>
    <x v="58"/>
    <s v="lead_pYVeRdeFLoAjtZalOm6YWTrpUluRCKzktE3qNrKEPSl"/>
    <s v="Ideas To Impacts Innovations Pvt. Ltd."/>
    <x v="4"/>
    <s v="user_9SBRjyF0n4iWuhUdqRyQkFhl2J4uyNKhFWvvJEvunX8"/>
    <s v="Omkar Ghate"/>
    <x v="280"/>
    <s v="2022-09-14 06:43:18.290000+00:00"/>
    <m/>
    <x v="0"/>
    <m/>
    <m/>
    <m/>
    <n v="100"/>
    <m/>
    <m/>
    <m/>
    <m/>
    <m/>
    <m/>
    <m/>
    <m/>
    <m/>
    <m/>
    <m/>
    <x v="8"/>
    <m/>
    <m/>
    <m/>
    <m/>
    <m/>
    <m/>
    <m/>
    <m/>
    <m/>
    <m/>
    <m/>
    <m/>
    <x v="3"/>
    <m/>
    <s v="user_5YHA1ZU4iP896lD1YJehdJcMx7ZEgWCpulT4T2c3pJ3"/>
    <x v="4"/>
    <x v="1"/>
    <m/>
    <s v="September"/>
    <x v="2"/>
    <x v="3"/>
    <m/>
    <m/>
    <m/>
    <m/>
    <m/>
    <x v="143"/>
    <s v="2022-10-06 04:58:22.479000+00:00"/>
    <m/>
  </r>
  <r>
    <x v="7"/>
    <n v="2000000"/>
    <s v="INR"/>
    <n v="0"/>
    <x v="31"/>
    <x v="0"/>
    <s v="stat_1hn9nRJaLbI53NxPuSQgo90kRpbpKsFlwN4oEGNUTdO"/>
    <x v="1"/>
    <s v="OpportunityStatusType.Lost"/>
    <s v="cont_NFDvdgIdneI1o1VaK6y1iRpdX3GpKbwW3VKElmQQ3Jy"/>
    <x v="1"/>
    <x v="0"/>
    <s v="lead_mGjBOdE9oPT2qsPGxd3ioyXeTEDTmpDWsrwO7QOgr4C"/>
    <s v="D LIGHT ENERGY PRIVATE LIMITED"/>
    <x v="6"/>
    <s v="user_jbppzD9HyqqioXDaUzrIJfkBW97sQdk5kSNPsBKGx0r"/>
    <s v="Pranaav Marathe"/>
    <x v="281"/>
    <s v="2022-09-14 08:43:23.601000+00:00"/>
    <m/>
    <x v="13"/>
    <m/>
    <m/>
    <m/>
    <n v="220"/>
    <m/>
    <m/>
    <m/>
    <m/>
    <m/>
    <m/>
    <m/>
    <m/>
    <m/>
    <m/>
    <m/>
    <x v="27"/>
    <m/>
    <m/>
    <m/>
    <m/>
    <m/>
    <m/>
    <m/>
    <m/>
    <m/>
    <m/>
    <m/>
    <m/>
    <x v="7"/>
    <m/>
    <s v="user_A8KOTZADnUtEQOLt4nSLAmteNStuGh80js75RYjrXVt"/>
    <x v="6"/>
    <x v="6"/>
    <m/>
    <s v="September"/>
    <x v="2"/>
    <x v="3"/>
    <m/>
    <m/>
    <m/>
    <m/>
    <m/>
    <x v="204"/>
    <s v="2022-09-15 12:03:44.416000+00:00"/>
    <s v="GMC"/>
  </r>
  <r>
    <x v="12"/>
    <n v="1500000"/>
    <s v="INR"/>
    <n v="0"/>
    <x v="6"/>
    <x v="0"/>
    <s v="stat_1hn9nRJaLbI53NxPuSQgo90kRpbpKsFlwN4oEGNUTdO"/>
    <x v="1"/>
    <s v="OpportunityStatusType.Lost"/>
    <s v="cont_ZUzfuRNZCfDcdHp0Xw3UYDZ3MjqnBvNkMXaHDMuTB7P"/>
    <x v="142"/>
    <x v="39"/>
    <s v="lead_3CtqspWI3tLse1K1slWRpnvuiMLtk3YU6gyvd0DQpkG"/>
    <s v="KAILASH SATYARTHI CHILDRENS FOUNDATION"/>
    <x v="32"/>
    <s v="user_hAuUqCTCw5r4tCUrswIWPSW7LJ1XIBbttZVmJkxmzGq"/>
    <s v="Chetan Kumar"/>
    <x v="282"/>
    <s v="2022-09-14 05:39:40.451000+00:00"/>
    <m/>
    <x v="14"/>
    <m/>
    <m/>
    <m/>
    <n v="500"/>
    <m/>
    <m/>
    <m/>
    <m/>
    <m/>
    <m/>
    <m/>
    <m/>
    <m/>
    <m/>
    <m/>
    <x v="2"/>
    <m/>
    <m/>
    <m/>
    <m/>
    <m/>
    <m/>
    <m/>
    <m/>
    <m/>
    <m/>
    <m/>
    <m/>
    <x v="3"/>
    <m/>
    <s v="user_bdUPAGjcS7p6513So3N4g3aWNS5HuBuVJi7bvCPAsLt"/>
    <x v="24"/>
    <x v="1"/>
    <m/>
    <s v="July"/>
    <x v="3"/>
    <x v="2"/>
    <m/>
    <s v="Employee Count 100+"/>
    <m/>
    <m/>
    <m/>
    <x v="205"/>
    <s v="2022-09-14 05:39:51.093000+00:00"/>
    <s v="GMC"/>
  </r>
  <r>
    <x v="12"/>
    <n v="200000"/>
    <s v="INR"/>
    <n v="0"/>
    <x v="6"/>
    <x v="0"/>
    <s v="stat_1hn9nRJaLbI53NxPuSQgo90kRpbpKsFlwN4oEGNUTdO"/>
    <x v="1"/>
    <s v="OpportunityStatusType.Lost"/>
    <s v="cont_ZUzfuRNZCfDcdHp0Xw3UYDZ3MjqnBvNkMXaHDMuTB7P"/>
    <x v="142"/>
    <x v="57"/>
    <s v="lead_3CtqspWI3tLse1K1slWRpnvuiMLtk3YU6gyvd0DQpkG"/>
    <s v="KAILASH SATYARTHI CHILDRENS FOUNDATION"/>
    <x v="32"/>
    <s v="user_hAuUqCTCw5r4tCUrswIWPSW7LJ1XIBbttZVmJkxmzGq"/>
    <s v="Chetan Kumar"/>
    <x v="283"/>
    <s v="2022-09-14 05:39:51.019000+00:00"/>
    <m/>
    <x v="14"/>
    <m/>
    <m/>
    <m/>
    <n v="500"/>
    <m/>
    <m/>
    <m/>
    <m/>
    <m/>
    <m/>
    <m/>
    <m/>
    <m/>
    <m/>
    <m/>
    <x v="2"/>
    <m/>
    <m/>
    <m/>
    <m/>
    <m/>
    <m/>
    <m/>
    <m/>
    <m/>
    <m/>
    <m/>
    <m/>
    <x v="3"/>
    <m/>
    <s v="user_bdUPAGjcS7p6513So3N4g3aWNS5HuBuVJi7bvCPAsLt"/>
    <x v="24"/>
    <x v="1"/>
    <m/>
    <s v="July"/>
    <x v="3"/>
    <x v="2"/>
    <m/>
    <s v="Employee Count 100+"/>
    <m/>
    <m/>
    <m/>
    <x v="205"/>
    <s v="2022-09-14 05:39:51.093000+00:00"/>
    <s v="GPA"/>
  </r>
  <r>
    <x v="16"/>
    <n v="250000"/>
    <s v="INR"/>
    <n v="100"/>
    <x v="29"/>
    <x v="0"/>
    <s v="stat_OZRiD1474QRJIpvnjHCZfiIvKcVD6mIKSSTzg8SwDVx"/>
    <x v="0"/>
    <s v="OpportunityStatusType.Won"/>
    <m/>
    <x v="1"/>
    <x v="0"/>
    <s v="lead_1Ifx8uO2zqz2sYVDiGdpTSlXxReegGqLjqbN4CnwQtH"/>
    <s v="Leadership For Equity"/>
    <x v="8"/>
    <s v="user_8jx3L2CDfrbzNnwYUv6Plfha6VxaSGsqcbTXR3sIBZi"/>
    <s v="Manish Balpande"/>
    <x v="284"/>
    <s v="2022-09-14 06:16:35.098000+00:00"/>
    <m/>
    <x v="0"/>
    <m/>
    <m/>
    <m/>
    <n v="46"/>
    <m/>
    <m/>
    <m/>
    <m/>
    <m/>
    <m/>
    <m/>
    <m/>
    <m/>
    <m/>
    <m/>
    <x v="18"/>
    <m/>
    <m/>
    <m/>
    <m/>
    <m/>
    <m/>
    <m/>
    <m/>
    <m/>
    <m/>
    <m/>
    <m/>
    <x v="3"/>
    <m/>
    <s v="user_5IQTpX6DsnoeoDfxqzqojpVoQLXPh68nhDjLS5ETjYj"/>
    <x v="8"/>
    <x v="2"/>
    <m/>
    <s v="September"/>
    <x v="2"/>
    <x v="3"/>
    <m/>
    <m/>
    <m/>
    <m/>
    <m/>
    <x v="206"/>
    <s v="2022-10-14 04:39:50.194000+00:00"/>
    <s v="GMC"/>
  </r>
  <r>
    <x v="28"/>
    <n v="16124"/>
    <s v="INR"/>
    <n v="100"/>
    <x v="29"/>
    <x v="0"/>
    <s v="stat_OZRiD1474QRJIpvnjHCZfiIvKcVD6mIKSSTzg8SwDVx"/>
    <x v="0"/>
    <s v="OpportunityStatusType.Won"/>
    <s v="cont_logwJJW6qy12IWUMza5vTihtgQkNBGAvJSRyAToEqS8"/>
    <x v="143"/>
    <x v="68"/>
    <s v="lead_4phJb9D1BTY9hVpTKOFQul9mnp8ZfGNIoxwIs0SPtXX"/>
    <s v="Digital Harbor Pvt Ltd"/>
    <x v="35"/>
    <s v="user_JjaNBsxmUKBROYZvEahyXgec466W5jQa2pL0NUZ81Lb"/>
    <s v="Sreenivas Hatti"/>
    <x v="285"/>
    <s v="2022-09-14 05:24:33.746000+00:00"/>
    <m/>
    <x v="2"/>
    <m/>
    <m/>
    <m/>
    <n v="111"/>
    <m/>
    <m/>
    <m/>
    <m/>
    <m/>
    <m/>
    <m/>
    <m/>
    <m/>
    <m/>
    <m/>
    <x v="1"/>
    <m/>
    <m/>
    <m/>
    <m/>
    <m/>
    <m/>
    <m/>
    <m/>
    <m/>
    <m/>
    <m/>
    <m/>
    <x v="3"/>
    <m/>
    <s v="user_encRk5bIEFN6ZA11h4WH2AdZTiZpogLSlMIaj0E30SZ"/>
    <x v="3"/>
    <x v="4"/>
    <m/>
    <s v="January"/>
    <x v="2"/>
    <x v="3"/>
    <m/>
    <s v="Ref - Sreenivas"/>
    <m/>
    <m/>
    <m/>
    <x v="207"/>
    <s v="2022-10-14 11:44:30.892000+00:00"/>
    <s v="NON EB"/>
  </r>
  <r>
    <x v="16"/>
    <n v="600000"/>
    <s v="INR"/>
    <n v="0"/>
    <x v="4"/>
    <x v="0"/>
    <s v="stat_kcR4fZg7TU7jjk1jAVua3qGLRS4J5uFayEjK5j02wtv"/>
    <x v="2"/>
    <s v="OpportunityStatusType.Lost"/>
    <m/>
    <x v="1"/>
    <x v="0"/>
    <s v="lead_Jb7IwJ9CeYq4652uBLEwW26NtT4oQmuTXovqUtZTZbu"/>
    <s v="vsynergise"/>
    <x v="29"/>
    <s v="user_8jx3L2CDfrbzNnwYUv6Plfha6VxaSGsqcbTXR3sIBZi"/>
    <s v="Manish Balpande"/>
    <x v="286"/>
    <s v="2022-09-14 04:34:54.639000+00:00"/>
    <m/>
    <x v="0"/>
    <m/>
    <m/>
    <m/>
    <n v="369"/>
    <m/>
    <m/>
    <m/>
    <m/>
    <m/>
    <m/>
    <m/>
    <m/>
    <m/>
    <m/>
    <m/>
    <x v="6"/>
    <m/>
    <m/>
    <m/>
    <m/>
    <m/>
    <m/>
    <m/>
    <m/>
    <m/>
    <m/>
    <m/>
    <m/>
    <x v="14"/>
    <m/>
    <s v="user_1z3bdwgjF9RILRmuQPeXXGoPhafSi1mEgyb4l5sVEvN"/>
    <x v="1"/>
    <x v="1"/>
    <m/>
    <s v="September"/>
    <x v="5"/>
    <x v="8"/>
    <m/>
    <m/>
    <m/>
    <m/>
    <m/>
    <x v="208"/>
    <s v="2022-09-14 04:34:54.679000+00:00"/>
    <s v="GMC"/>
  </r>
  <r>
    <x v="16"/>
    <n v="1000000"/>
    <s v="INR"/>
    <n v="0"/>
    <x v="4"/>
    <x v="0"/>
    <s v="stat_kcR4fZg7TU7jjk1jAVua3qGLRS4J5uFayEjK5j02wtv"/>
    <x v="2"/>
    <s v="OpportunityStatusType.Lost"/>
    <s v="cont_KQRJ2IBbiknIoWLK9Paiab2DEluRZoUN9EY3IfqgFh7"/>
    <x v="144"/>
    <x v="98"/>
    <s v="lead_GLqGWirjqC7He7D2Vx2rVHwK7uwhehHI1JXCLQMnFhE"/>
    <s v="vconstruct private limited"/>
    <x v="4"/>
    <s v="user_8jx3L2CDfrbzNnwYUv6Plfha6VxaSGsqcbTXR3sIBZi"/>
    <s v="Manish Balpande"/>
    <x v="287"/>
    <s v="2022-09-14 04:34:04.293000+00:00"/>
    <m/>
    <x v="0"/>
    <m/>
    <s v="2020-08-20 09:04:45+00:00"/>
    <m/>
    <n v="396"/>
    <m/>
    <m/>
    <m/>
    <m/>
    <m/>
    <m/>
    <m/>
    <m/>
    <m/>
    <m/>
    <m/>
    <x v="16"/>
    <m/>
    <m/>
    <m/>
    <m/>
    <m/>
    <m/>
    <m/>
    <m/>
    <m/>
    <m/>
    <m/>
    <m/>
    <x v="5"/>
    <m/>
    <s v="user_5YHA1ZU4iP896lD1YJehdJcMx7ZEgWCpulT4T2c3pJ3"/>
    <x v="4"/>
    <x v="1"/>
    <m/>
    <s v="September"/>
    <x v="4"/>
    <x v="1"/>
    <m/>
    <s v="Downloaded the guide: Employee Wellness Handbook"/>
    <m/>
    <m/>
    <m/>
    <x v="209"/>
    <s v="2022-09-16 11:21:57.168000+00:00"/>
    <m/>
  </r>
  <r>
    <x v="15"/>
    <n v="300000"/>
    <s v="INR"/>
    <n v="0"/>
    <x v="23"/>
    <x v="0"/>
    <s v="stat_kcR4fZg7TU7jjk1jAVua3qGLRS4J5uFayEjK5j02wtv"/>
    <x v="2"/>
    <s v="OpportunityStatusType.Lost"/>
    <s v="cont_5FbHrK2ld2r70yLUpMyQXShhv2O1OeuRQBHfSUBqQLz"/>
    <x v="145"/>
    <x v="0"/>
    <s v="lead_IVSLEBsYhRGtBnc2a3NXueAS3u3v2fkj76XxsFWUwzv"/>
    <s v="Flynava Technologies Private Limited"/>
    <x v="20"/>
    <s v="user_Iwn6da5WKkZqwUySK0oUuCb72pFP5WEm4zAb92ijqFe"/>
    <s v="Sonal Paithankar"/>
    <x v="288"/>
    <s v="2022-09-14 04:17:36.342000+00:00"/>
    <m/>
    <x v="2"/>
    <m/>
    <m/>
    <m/>
    <n v="67"/>
    <m/>
    <m/>
    <m/>
    <m/>
    <m/>
    <m/>
    <m/>
    <m/>
    <m/>
    <m/>
    <m/>
    <x v="1"/>
    <m/>
    <m/>
    <m/>
    <m/>
    <m/>
    <m/>
    <m/>
    <m/>
    <m/>
    <m/>
    <m/>
    <m/>
    <x v="6"/>
    <m/>
    <s v="user_lwF8ctKa5IyxqATpO2EOw2h0AEPiCMHOgewiH38Ei77"/>
    <x v="0"/>
    <x v="1"/>
    <m/>
    <s v="September"/>
    <x v="2"/>
    <x v="1"/>
    <m/>
    <s v="Glengarry"/>
    <m/>
    <m/>
    <m/>
    <x v="210"/>
    <s v="2022-09-20 00:12:05.621000+00:00"/>
    <s v="GMC"/>
  </r>
  <r>
    <x v="16"/>
    <n v="75000"/>
    <s v="INR"/>
    <n v="0"/>
    <x v="4"/>
    <x v="0"/>
    <s v="stat_kcR4fZg7TU7jjk1jAVua3qGLRS4J5uFayEjK5j02wtv"/>
    <x v="2"/>
    <s v="OpportunityStatusType.Lost"/>
    <s v="cont_3r6MXq8rk4M0pBbGLwpNK0a0UZYLT1M1Qyz0KDMvQd1"/>
    <x v="146"/>
    <x v="10"/>
    <s v="lead_GLqGWirjqC7He7D2Vx2rVHwK7uwhehHI1JXCLQMnFhE"/>
    <s v="vconstruct private limited"/>
    <x v="4"/>
    <s v="user_8jx3L2CDfrbzNnwYUv6Plfha6VxaSGsqcbTXR3sIBZi"/>
    <s v="Manish Balpande"/>
    <x v="289"/>
    <s v="2022-09-14 04:33:54.593000+00:00"/>
    <m/>
    <x v="0"/>
    <m/>
    <s v="2020-08-20 09:04:45+00:00"/>
    <m/>
    <n v="396"/>
    <m/>
    <m/>
    <m/>
    <m/>
    <m/>
    <m/>
    <m/>
    <m/>
    <m/>
    <m/>
    <m/>
    <x v="16"/>
    <m/>
    <m/>
    <m/>
    <m/>
    <m/>
    <m/>
    <m/>
    <m/>
    <m/>
    <m/>
    <m/>
    <m/>
    <x v="5"/>
    <m/>
    <s v="user_5YHA1ZU4iP896lD1YJehdJcMx7ZEgWCpulT4T2c3pJ3"/>
    <x v="4"/>
    <x v="1"/>
    <m/>
    <s v="September"/>
    <x v="4"/>
    <x v="1"/>
    <m/>
    <s v="Downloaded the guide: Employee Wellness Handbook"/>
    <m/>
    <m/>
    <m/>
    <x v="209"/>
    <s v="2022-09-16 11:21:57.168000+00:00"/>
    <m/>
  </r>
  <r>
    <x v="16"/>
    <n v="1000000"/>
    <s v="INR"/>
    <n v="0"/>
    <x v="4"/>
    <x v="0"/>
    <s v="stat_kcR4fZg7TU7jjk1jAVua3qGLRS4J5uFayEjK5j02wtv"/>
    <x v="2"/>
    <s v="OpportunityStatusType.Lost"/>
    <s v="cont_3r6MXq8rk4M0pBbGLwpNK0a0UZYLT1M1Qyz0KDMvQd1"/>
    <x v="146"/>
    <x v="58"/>
    <s v="lead_GLqGWirjqC7He7D2Vx2rVHwK7uwhehHI1JXCLQMnFhE"/>
    <s v="vconstruct private limited"/>
    <x v="4"/>
    <s v="user_8jx3L2CDfrbzNnwYUv6Plfha6VxaSGsqcbTXR3sIBZi"/>
    <s v="Manish Balpande"/>
    <x v="290"/>
    <s v="2022-09-14 04:33:45.504000+00:00"/>
    <m/>
    <x v="0"/>
    <m/>
    <s v="2020-08-20 09:04:45+00:00"/>
    <m/>
    <n v="396"/>
    <m/>
    <m/>
    <m/>
    <m/>
    <m/>
    <m/>
    <m/>
    <m/>
    <m/>
    <m/>
    <m/>
    <x v="16"/>
    <m/>
    <m/>
    <m/>
    <m/>
    <m/>
    <m/>
    <m/>
    <m/>
    <m/>
    <m/>
    <m/>
    <m/>
    <x v="5"/>
    <m/>
    <s v="user_5YHA1ZU4iP896lD1YJehdJcMx7ZEgWCpulT4T2c3pJ3"/>
    <x v="4"/>
    <x v="1"/>
    <m/>
    <s v="September"/>
    <x v="4"/>
    <x v="1"/>
    <m/>
    <s v="Downloaded the guide: Employee Wellness Handbook"/>
    <m/>
    <m/>
    <m/>
    <x v="209"/>
    <s v="2022-09-16 11:21:57.168000+00:00"/>
    <m/>
  </r>
  <r>
    <x v="15"/>
    <n v="100000"/>
    <s v="INR"/>
    <n v="0"/>
    <x v="4"/>
    <x v="0"/>
    <s v="stat_kcR4fZg7TU7jjk1jAVua3qGLRS4J5uFayEjK5j02wtv"/>
    <x v="2"/>
    <s v="OpportunityStatusType.Lost"/>
    <s v="cont_GKiFWZVGLfQ81qr2HHg6GD6rwOiXKYojB6QZgi7GEwu"/>
    <x v="147"/>
    <x v="122"/>
    <s v="lead_xaH7iI1SKHppnElkVRzeHU8oD1pTdIb8R3YV9u7r7Ug"/>
    <s v="Innovsource Services Private Limited"/>
    <x v="13"/>
    <s v="user_Iwn6da5WKkZqwUySK0oUuCb72pFP5WEm4zAb92ijqFe"/>
    <s v="Sonal Paithankar"/>
    <x v="291"/>
    <s v="2022-09-14 04:09:02.377000+00:00"/>
    <m/>
    <x v="1"/>
    <m/>
    <m/>
    <m/>
    <n v="3321"/>
    <m/>
    <m/>
    <m/>
    <m/>
    <m/>
    <m/>
    <m/>
    <s v="PAID_SOCIAL"/>
    <m/>
    <m/>
    <m/>
    <x v="28"/>
    <m/>
    <m/>
    <m/>
    <m/>
    <m/>
    <m/>
    <m/>
    <m/>
    <m/>
    <m/>
    <m/>
    <m/>
    <x v="3"/>
    <m/>
    <s v="user_L8E6IFhq6UCzKLHa45LUUTZCznDuyDwFrGaEp9DXiUM"/>
    <x v="9"/>
    <x v="1"/>
    <m/>
    <s v="August; July; June"/>
    <x v="2"/>
    <x v="3"/>
    <m/>
    <s v="Downloaded the guide: Designing employee healthcare plan"/>
    <m/>
    <m/>
    <m/>
    <x v="211"/>
    <s v="2022-09-15 04:37:14.532000+00:00"/>
    <s v="GPA"/>
  </r>
  <r>
    <x v="12"/>
    <n v="100000"/>
    <s v="INR"/>
    <n v="0"/>
    <x v="24"/>
    <x v="0"/>
    <s v="stat_kcR4fZg7TU7jjk1jAVua3qGLRS4J5uFayEjK5j02wtv"/>
    <x v="2"/>
    <s v="OpportunityStatusType.Lost"/>
    <m/>
    <x v="1"/>
    <x v="19"/>
    <s v="lead_rPcoYYV5eE9PHfQ3eOtt1wBuDQ7bhAwbVLZI87aroPX"/>
    <s v="COLD STAR LOGISTICS PVT. LTD"/>
    <x v="15"/>
    <s v="user_Iwn6da5WKkZqwUySK0oUuCb72pFP5WEm4zAb92ijqFe"/>
    <s v="Sonal Paithankar"/>
    <x v="292"/>
    <s v="2022-09-14 03:53:15.877000+00:00"/>
    <m/>
    <x v="1"/>
    <m/>
    <m/>
    <m/>
    <n v="120"/>
    <m/>
    <m/>
    <m/>
    <m/>
    <m/>
    <m/>
    <m/>
    <m/>
    <m/>
    <m/>
    <m/>
    <x v="11"/>
    <m/>
    <m/>
    <m/>
    <m/>
    <m/>
    <m/>
    <m/>
    <m/>
    <m/>
    <m/>
    <m/>
    <m/>
    <x v="7"/>
    <m/>
    <s v="user_228eUmsdKIb9OItgmiDq1zD4aPZ1eqiapbaLAGeBf8g"/>
    <x v="13"/>
    <x v="1"/>
    <m/>
    <s v="September"/>
    <x v="2"/>
    <x v="3"/>
    <m/>
    <m/>
    <m/>
    <m/>
    <m/>
    <x v="212"/>
    <s v="2022-09-19 05:18:19.561000+00:00"/>
    <s v="GPA"/>
  </r>
  <r>
    <x v="15"/>
    <n v="5000000"/>
    <s v="INR"/>
    <n v="0"/>
    <x v="4"/>
    <x v="0"/>
    <s v="stat_kcR4fZg7TU7jjk1jAVua3qGLRS4J5uFayEjK5j02wtv"/>
    <x v="2"/>
    <s v="OpportunityStatusType.Lost"/>
    <s v="cont_GKiFWZVGLfQ81qr2HHg6GD6rwOiXKYojB6QZgi7GEwu"/>
    <x v="147"/>
    <x v="123"/>
    <s v="lead_xaH7iI1SKHppnElkVRzeHU8oD1pTdIb8R3YV9u7r7Ug"/>
    <s v="Innovsource Services Private Limited"/>
    <x v="13"/>
    <s v="user_Iwn6da5WKkZqwUySK0oUuCb72pFP5WEm4zAb92ijqFe"/>
    <s v="Sonal Paithankar"/>
    <x v="293"/>
    <s v="2022-09-14 04:08:54.026000+00:00"/>
    <m/>
    <x v="1"/>
    <m/>
    <m/>
    <m/>
    <n v="3321"/>
    <m/>
    <m/>
    <m/>
    <m/>
    <m/>
    <m/>
    <m/>
    <s v="PAID_SOCIAL"/>
    <m/>
    <m/>
    <m/>
    <x v="28"/>
    <m/>
    <m/>
    <m/>
    <m/>
    <m/>
    <m/>
    <m/>
    <m/>
    <m/>
    <m/>
    <m/>
    <m/>
    <x v="3"/>
    <m/>
    <s v="user_L8E6IFhq6UCzKLHa45LUUTZCznDuyDwFrGaEp9DXiUM"/>
    <x v="9"/>
    <x v="1"/>
    <m/>
    <s v="August; July; June"/>
    <x v="2"/>
    <x v="3"/>
    <m/>
    <s v="Downloaded the guide: Designing employee healthcare plan"/>
    <m/>
    <m/>
    <m/>
    <x v="211"/>
    <s v="2022-09-15 04:37:14.532000+00:00"/>
    <s v="GMC"/>
  </r>
  <r>
    <x v="22"/>
    <n v="500000"/>
    <s v="INR"/>
    <n v="0"/>
    <x v="26"/>
    <x v="0"/>
    <s v="stat_kcR4fZg7TU7jjk1jAVua3qGLRS4J5uFayEjK5j02wtv"/>
    <x v="2"/>
    <s v="OpportunityStatusType.Lost"/>
    <s v="cont_MzG2e8iqfahG7tbw8w931Rb95SdGqrw2tMou1aahOPL"/>
    <x v="148"/>
    <x v="124"/>
    <s v="lead_hCs1EwUNW5X2rYcq8fQ0M0vHtynCyy8rAI8qdSJYzGn"/>
    <s v="Schaeffler India Limited"/>
    <x v="16"/>
    <s v="user_TZzywQwym26DjuswO479pxRhNKX152z8X1haCx2vcst"/>
    <s v="Vrushali Kummar"/>
    <x v="294"/>
    <s v="2022-09-13 17:56:39.284000+00:00"/>
    <m/>
    <x v="0"/>
    <m/>
    <s v="2020-08-14 08:05:11+00:00"/>
    <m/>
    <n v="1762"/>
    <m/>
    <m/>
    <m/>
    <m/>
    <m/>
    <m/>
    <m/>
    <m/>
    <m/>
    <m/>
    <m/>
    <x v="5"/>
    <m/>
    <m/>
    <m/>
    <m/>
    <m/>
    <m/>
    <m/>
    <m/>
    <m/>
    <m/>
    <m/>
    <m/>
    <x v="9"/>
    <m/>
    <s v="user_PApNwMjp7lPIEBp7acretouakdtYNVHpPO9ja9KoR5D"/>
    <x v="12"/>
    <x v="1"/>
    <m/>
    <s v="December; September"/>
    <x v="11"/>
    <x v="0"/>
    <m/>
    <s v="vaccine lead"/>
    <m/>
    <m/>
    <m/>
    <x v="213"/>
    <s v="2022-10-20 07:46:21.104000+00:00"/>
    <m/>
  </r>
  <r>
    <x v="12"/>
    <n v="1500000"/>
    <s v="INR"/>
    <n v="0"/>
    <x v="24"/>
    <x v="0"/>
    <s v="stat_kcR4fZg7TU7jjk1jAVua3qGLRS4J5uFayEjK5j02wtv"/>
    <x v="2"/>
    <s v="OpportunityStatusType.Lost"/>
    <m/>
    <x v="1"/>
    <x v="125"/>
    <s v="lead_rPcoYYV5eE9PHfQ3eOtt1wBuDQ7bhAwbVLZI87aroPX"/>
    <s v="COLD STAR LOGISTICS PVT. LTD"/>
    <x v="15"/>
    <s v="user_Iwn6da5WKkZqwUySK0oUuCb72pFP5WEm4zAb92ijqFe"/>
    <s v="Sonal Paithankar"/>
    <x v="295"/>
    <s v="2022-09-14 03:53:10.075000+00:00"/>
    <m/>
    <x v="1"/>
    <m/>
    <m/>
    <m/>
    <n v="120"/>
    <m/>
    <m/>
    <m/>
    <m/>
    <m/>
    <m/>
    <m/>
    <m/>
    <m/>
    <m/>
    <m/>
    <x v="11"/>
    <m/>
    <m/>
    <m/>
    <m/>
    <m/>
    <m/>
    <m/>
    <m/>
    <m/>
    <m/>
    <m/>
    <m/>
    <x v="7"/>
    <m/>
    <s v="user_228eUmsdKIb9OItgmiDq1zD4aPZ1eqiapbaLAGeBf8g"/>
    <x v="13"/>
    <x v="1"/>
    <m/>
    <s v="September"/>
    <x v="2"/>
    <x v="3"/>
    <m/>
    <m/>
    <m/>
    <m/>
    <m/>
    <x v="212"/>
    <s v="2022-09-19 05:18:19.561000+00:00"/>
    <s v="GMC"/>
  </r>
  <r>
    <x v="12"/>
    <n v="1000000"/>
    <s v="INR"/>
    <n v="0"/>
    <x v="4"/>
    <x v="0"/>
    <s v="stat_1hn9nRJaLbI53NxPuSQgo90kRpbpKsFlwN4oEGNUTdO"/>
    <x v="1"/>
    <s v="OpportunityStatusType.Lost"/>
    <s v="cont_It0SWN4KkK7SbBGwxMvIAuzmCNfeijhBmYdgqqJ13t4"/>
    <x v="149"/>
    <x v="126"/>
    <s v="lead_M85obxJ0nIq3imJF9PsZ4oDcuYCRrBr8ymSHofGowk9"/>
    <s v="Hikal Limited - App Only"/>
    <x v="32"/>
    <s v="user_Iwn6da5WKkZqwUySK0oUuCb72pFP5WEm4zAb92ijqFe"/>
    <s v="Sonal Paithankar"/>
    <x v="296"/>
    <s v="2022-09-14 03:52:28.398000+00:00"/>
    <m/>
    <x v="1"/>
    <m/>
    <m/>
    <m/>
    <n v="2300"/>
    <m/>
    <m/>
    <m/>
    <m/>
    <m/>
    <m/>
    <m/>
    <s v="PAID_SOCIAL"/>
    <m/>
    <m/>
    <m/>
    <x v="24"/>
    <m/>
    <m/>
    <m/>
    <m/>
    <m/>
    <m/>
    <m/>
    <m/>
    <m/>
    <m/>
    <m/>
    <m/>
    <x v="3"/>
    <m/>
    <s v="user_bdUPAGjcS7p6513So3N4g3aWNS5HuBuVJi7bvCPAsLt"/>
    <x v="24"/>
    <x v="1"/>
    <m/>
    <s v="June"/>
    <x v="4"/>
    <x v="1"/>
    <m/>
    <s v="Mayur Leads"/>
    <m/>
    <m/>
    <m/>
    <x v="214"/>
    <s v="2022-09-29 17:14:48.894000+00:00"/>
    <m/>
  </r>
  <r>
    <x v="7"/>
    <n v="150000"/>
    <s v="INR"/>
    <n v="100"/>
    <x v="7"/>
    <x v="0"/>
    <s v="stat_OZRiD1474QRJIpvnjHCZfiIvKcVD6mIKSSTzg8SwDVx"/>
    <x v="0"/>
    <s v="OpportunityStatusType.Won"/>
    <s v="cont_Tr1ELRUocPtRmbnJDRgDPOeOK3e1hL3ffpHbLVeyefb"/>
    <x v="150"/>
    <x v="11"/>
    <s v="lead_PqPMMae0g3uq7nFJdYTVOl3nTHyJVAHROQjfiUwepIn"/>
    <s v="ZermattGroup"/>
    <x v="9"/>
    <s v="user_U27GK6WjhLhUhi1EDKXV57xMpn8n8DMIOjci1q3UReZ"/>
    <s v="Abhiroop Ganguly"/>
    <x v="297"/>
    <s v="2022-09-13 13:04:09.821000+00:00"/>
    <m/>
    <x v="0"/>
    <m/>
    <m/>
    <m/>
    <n v="25"/>
    <m/>
    <m/>
    <m/>
    <m/>
    <m/>
    <m/>
    <m/>
    <m/>
    <m/>
    <m/>
    <m/>
    <x v="2"/>
    <m/>
    <m/>
    <m/>
    <m/>
    <m/>
    <m/>
    <m/>
    <m/>
    <m/>
    <m/>
    <m/>
    <m/>
    <x v="3"/>
    <m/>
    <s v="user_L8E6IFhq6UCzKLHa45LUUTZCznDuyDwFrGaEp9DXiUM"/>
    <x v="9"/>
    <x v="6"/>
    <m/>
    <s v="September"/>
    <x v="9"/>
    <x v="3"/>
    <m/>
    <s v="Vaccine inbound"/>
    <m/>
    <m/>
    <m/>
    <x v="215"/>
    <s v="2022-09-13 13:04:26.416000+00:00"/>
    <s v="GMC"/>
  </r>
  <r>
    <x v="7"/>
    <n v="211542"/>
    <s v="INR"/>
    <n v="100"/>
    <x v="7"/>
    <x v="0"/>
    <s v="stat_OZRiD1474QRJIpvnjHCZfiIvKcVD6mIKSSTzg8SwDVx"/>
    <x v="0"/>
    <s v="OpportunityStatusType.Won"/>
    <s v="cont_B2fsQcosA05buOHRbDH7XBLLM5VWB5J8VttbwRjQN0d"/>
    <x v="151"/>
    <x v="21"/>
    <s v="lead_AeFfE7uaV0ucsHhaqpnTLib3OdmOb5PxhDpf1rjUa3I"/>
    <s v="Eversana"/>
    <x v="9"/>
    <s v="user_U27GK6WjhLhUhi1EDKXV57xMpn8n8DMIOjci1q3UReZ"/>
    <s v="Abhiroop Ganguly"/>
    <x v="298"/>
    <s v="2022-09-13 13:02:25.491000+00:00"/>
    <m/>
    <x v="0"/>
    <m/>
    <s v="2021-04-30 09:22:55+00:00"/>
    <m/>
    <n v="472"/>
    <m/>
    <m/>
    <m/>
    <m/>
    <m/>
    <m/>
    <m/>
    <s v="PAID_SOCIAL"/>
    <m/>
    <m/>
    <m/>
    <x v="5"/>
    <m/>
    <m/>
    <m/>
    <m/>
    <m/>
    <m/>
    <m/>
    <m/>
    <m/>
    <m/>
    <m/>
    <m/>
    <x v="19"/>
    <m/>
    <s v="user_L8E6IFhq6UCzKLHa45LUUTZCznDuyDwFrGaEp9DXiUM"/>
    <x v="9"/>
    <x v="6"/>
    <m/>
    <s v="September"/>
    <x v="2"/>
    <x v="2"/>
    <m/>
    <s v="Employee Count 50"/>
    <m/>
    <m/>
    <m/>
    <x v="216"/>
    <s v="2022-10-20 09:24:40.711000+00:00"/>
    <s v="GPA"/>
  </r>
  <r>
    <x v="7"/>
    <n v="6400"/>
    <s v="INR"/>
    <n v="100"/>
    <x v="7"/>
    <x v="0"/>
    <s v="stat_OZRiD1474QRJIpvnjHCZfiIvKcVD6mIKSSTzg8SwDVx"/>
    <x v="0"/>
    <s v="OpportunityStatusType.Won"/>
    <s v="cont_Tr1ELRUocPtRmbnJDRgDPOeOK3e1hL3ffpHbLVeyefb"/>
    <x v="150"/>
    <x v="21"/>
    <s v="lead_PqPMMae0g3uq7nFJdYTVOl3nTHyJVAHROQjfiUwepIn"/>
    <s v="ZermattGroup"/>
    <x v="9"/>
    <s v="user_U27GK6WjhLhUhi1EDKXV57xMpn8n8DMIOjci1q3UReZ"/>
    <s v="Abhiroop Ganguly"/>
    <x v="299"/>
    <s v="2022-09-13 13:04:26.340000+00:00"/>
    <m/>
    <x v="0"/>
    <m/>
    <m/>
    <m/>
    <n v="25"/>
    <m/>
    <m/>
    <m/>
    <m/>
    <m/>
    <m/>
    <m/>
    <m/>
    <m/>
    <m/>
    <m/>
    <x v="2"/>
    <m/>
    <m/>
    <m/>
    <m/>
    <m/>
    <m/>
    <m/>
    <m/>
    <m/>
    <m/>
    <m/>
    <m/>
    <x v="3"/>
    <m/>
    <s v="user_L8E6IFhq6UCzKLHa45LUUTZCznDuyDwFrGaEp9DXiUM"/>
    <x v="9"/>
    <x v="6"/>
    <m/>
    <s v="September"/>
    <x v="9"/>
    <x v="3"/>
    <m/>
    <s v="Vaccine inbound"/>
    <m/>
    <m/>
    <m/>
    <x v="215"/>
    <s v="2022-09-13 13:04:26.416000+00:00"/>
    <s v="GPA"/>
  </r>
  <r>
    <x v="7"/>
    <n v="3706607"/>
    <s v="INR"/>
    <n v="100"/>
    <x v="7"/>
    <x v="0"/>
    <s v="stat_OZRiD1474QRJIpvnjHCZfiIvKcVD6mIKSSTzg8SwDVx"/>
    <x v="0"/>
    <s v="OpportunityStatusType.Won"/>
    <s v="cont_P7ZO3UyYIqPxuziBlYHySiZ5H1OwzgChIBhOadBHBkD"/>
    <x v="152"/>
    <x v="127"/>
    <s v="lead_AeFfE7uaV0ucsHhaqpnTLib3OdmOb5PxhDpf1rjUa3I"/>
    <s v="Eversana"/>
    <x v="9"/>
    <s v="user_U27GK6WjhLhUhi1EDKXV57xMpn8n8DMIOjci1q3UReZ"/>
    <s v="Abhiroop Ganguly"/>
    <x v="300"/>
    <s v="2022-09-13 13:00:15.924000+00:00"/>
    <m/>
    <x v="0"/>
    <m/>
    <s v="2021-04-30 09:22:55+00:00"/>
    <m/>
    <n v="472"/>
    <m/>
    <m/>
    <m/>
    <m/>
    <m/>
    <m/>
    <m/>
    <s v="PAID_SOCIAL"/>
    <m/>
    <m/>
    <m/>
    <x v="5"/>
    <m/>
    <m/>
    <m/>
    <m/>
    <m/>
    <m/>
    <m/>
    <m/>
    <m/>
    <m/>
    <m/>
    <m/>
    <x v="19"/>
    <m/>
    <s v="user_L8E6IFhq6UCzKLHa45LUUTZCznDuyDwFrGaEp9DXiUM"/>
    <x v="9"/>
    <x v="6"/>
    <m/>
    <s v="September"/>
    <x v="2"/>
    <x v="2"/>
    <m/>
    <s v="Employee Count 50"/>
    <m/>
    <m/>
    <m/>
    <x v="216"/>
    <s v="2022-10-20 09:24:40.711000+00:00"/>
    <s v="GMC"/>
  </r>
  <r>
    <x v="7"/>
    <n v="4400000"/>
    <s v="INR"/>
    <n v="100"/>
    <x v="7"/>
    <x v="0"/>
    <s v="stat_OZRiD1474QRJIpvnjHCZfiIvKcVD6mIKSSTzg8SwDVx"/>
    <x v="0"/>
    <s v="OpportunityStatusType.Won"/>
    <s v="cont_B2fsQcosA05buOHRbDH7XBLLM5VWB5J8VttbwRjQN0d"/>
    <x v="151"/>
    <x v="11"/>
    <s v="lead_AeFfE7uaV0ucsHhaqpnTLib3OdmOb5PxhDpf1rjUa3I"/>
    <s v="Eversana"/>
    <x v="9"/>
    <s v="user_U27GK6WjhLhUhi1EDKXV57xMpn8n8DMIOjci1q3UReZ"/>
    <s v="Abhiroop Ganguly"/>
    <x v="301"/>
    <s v="2022-09-13 13:01:01.435000+00:00"/>
    <m/>
    <x v="0"/>
    <m/>
    <s v="2021-04-30 09:22:55+00:00"/>
    <m/>
    <n v="472"/>
    <m/>
    <m/>
    <m/>
    <m/>
    <m/>
    <m/>
    <m/>
    <s v="PAID_SOCIAL"/>
    <m/>
    <m/>
    <m/>
    <x v="5"/>
    <m/>
    <m/>
    <m/>
    <m/>
    <m/>
    <m/>
    <m/>
    <m/>
    <m/>
    <m/>
    <m/>
    <m/>
    <x v="19"/>
    <m/>
    <s v="user_L8E6IFhq6UCzKLHa45LUUTZCznDuyDwFrGaEp9DXiUM"/>
    <x v="9"/>
    <x v="6"/>
    <m/>
    <s v="September"/>
    <x v="2"/>
    <x v="2"/>
    <m/>
    <s v="Employee Count 50"/>
    <m/>
    <m/>
    <m/>
    <x v="216"/>
    <s v="2022-10-20 09:24:40.711000+00:00"/>
    <s v="GMC"/>
  </r>
  <r>
    <x v="29"/>
    <n v="1400000"/>
    <s v="INR"/>
    <n v="0"/>
    <x v="25"/>
    <x v="0"/>
    <s v="stat_kcR4fZg7TU7jjk1jAVua3qGLRS4J5uFayEjK5j02wtv"/>
    <x v="2"/>
    <s v="OpportunityStatusType.Lost"/>
    <s v="cont_yU36SapHdFFwyeGdhDEkKqXhKNrcU0YmXYsAq7vEdsD"/>
    <x v="153"/>
    <x v="128"/>
    <s v="lead_BV5MG6uGSWT1qBC5J3IrzkCwxZh4wqocHdGGEGFuBgt"/>
    <s v="Resilient Cosmeceuticals Pvt. Ltd."/>
    <x v="4"/>
    <s v="user_k8sSUtRXfYEMul9CBIF4ZOmv3vnev5cdEvVZbtETMKp"/>
    <s v="Sanket Kulkarni"/>
    <x v="302"/>
    <s v="2022-09-13 10:31:07.559000+00:00"/>
    <m/>
    <x v="0"/>
    <m/>
    <s v="2020-09-14 07:40:51+00:00"/>
    <m/>
    <n v="121"/>
    <m/>
    <m/>
    <m/>
    <m/>
    <m/>
    <m/>
    <m/>
    <m/>
    <m/>
    <m/>
    <m/>
    <x v="5"/>
    <m/>
    <m/>
    <m/>
    <m/>
    <m/>
    <m/>
    <m/>
    <m/>
    <m/>
    <m/>
    <m/>
    <m/>
    <x v="3"/>
    <m/>
    <s v="user_5YHA1ZU4iP896lD1YJehdJcMx7ZEgWCpulT4T2c3pJ3"/>
    <x v="4"/>
    <x v="1"/>
    <m/>
    <s v="September"/>
    <x v="2"/>
    <x v="3"/>
    <m/>
    <m/>
    <m/>
    <m/>
    <m/>
    <x v="217"/>
    <s v="2022-09-16 05:40:59.107000+00:00"/>
    <m/>
  </r>
  <r>
    <x v="17"/>
    <n v="6000000"/>
    <s v="INR"/>
    <n v="0"/>
    <x v="19"/>
    <x v="0"/>
    <s v="stat_1hn9nRJaLbI53NxPuSQgo90kRpbpKsFlwN4oEGNUTdO"/>
    <x v="1"/>
    <s v="OpportunityStatusType.Lost"/>
    <s v="cont_6dBdOE2Pvobqr7JGudiPzzPpPeTdNsiSfNCTkUjzAyi"/>
    <x v="154"/>
    <x v="129"/>
    <s v="lead_5NB1skMzTefEFRBLdPtB9smwnqkeXZ9u3Zy6hTKSgBc"/>
    <s v="Innovations Management"/>
    <x v="3"/>
    <s v="user_6dalmZ7hmWD47jhCVGdU1SSEcFMsz9rWtW2jPORgJvj"/>
    <s v="Vivek Singh"/>
    <x v="303"/>
    <s v="2022-09-13 05:27:04.206000+00:00"/>
    <m/>
    <x v="2"/>
    <m/>
    <m/>
    <m/>
    <n v="1500"/>
    <m/>
    <m/>
    <m/>
    <m/>
    <m/>
    <m/>
    <m/>
    <m/>
    <m/>
    <m/>
    <m/>
    <x v="21"/>
    <m/>
    <m/>
    <m/>
    <m/>
    <m/>
    <m/>
    <m/>
    <m/>
    <m/>
    <m/>
    <m/>
    <m/>
    <x v="13"/>
    <m/>
    <s v="user_ojX3B6giQCeKnOjqd4gdwXUl0CqqHMXNORvxR6POXn6"/>
    <x v="21"/>
    <x v="7"/>
    <m/>
    <s v="September"/>
    <x v="2"/>
    <x v="3"/>
    <m/>
    <m/>
    <m/>
    <m/>
    <m/>
    <x v="218"/>
    <s v="2022-10-20 10:22:49.033000+00:00"/>
    <m/>
  </r>
  <r>
    <x v="29"/>
    <n v="11000000"/>
    <s v="INR"/>
    <n v="0"/>
    <x v="19"/>
    <x v="0"/>
    <s v="stat_kcR4fZg7TU7jjk1jAVua3qGLRS4J5uFayEjK5j02wtv"/>
    <x v="2"/>
    <s v="OpportunityStatusType.Lost"/>
    <s v="cont_nSdO3ta7fsRTD4iXWVqrcNJJccnAQkU6sqPVHQzrghM"/>
    <x v="155"/>
    <x v="11"/>
    <s v="lead_T0JjWBzs75sramWsPi5OwtCZ9ZbzgoG1c4c0sj9DCpl"/>
    <s v="eQ Technologic"/>
    <x v="9"/>
    <s v="user_k8sSUtRXfYEMul9CBIF4ZOmv3vnev5cdEvVZbtETMKp"/>
    <s v="Sanket Kulkarni"/>
    <x v="304"/>
    <s v="2022-09-13 07:08:12.230000+00:00"/>
    <m/>
    <x v="0"/>
    <m/>
    <s v="2020-08-14 08:05:16+00:00"/>
    <m/>
    <n v="645"/>
    <m/>
    <m/>
    <m/>
    <m/>
    <m/>
    <m/>
    <m/>
    <m/>
    <m/>
    <m/>
    <m/>
    <x v="1"/>
    <m/>
    <m/>
    <m/>
    <m/>
    <m/>
    <m/>
    <m/>
    <m/>
    <m/>
    <m/>
    <m/>
    <m/>
    <x v="3"/>
    <m/>
    <s v="user_L8E6IFhq6UCzKLHa45LUUTZCznDuyDwFrGaEp9DXiUM"/>
    <x v="9"/>
    <x v="1"/>
    <m/>
    <s v="September"/>
    <x v="2"/>
    <x v="3"/>
    <m/>
    <m/>
    <m/>
    <m/>
    <m/>
    <x v="219"/>
    <s v="2022-10-10 08:19:04.393000+00:00"/>
    <s v="GMC"/>
  </r>
  <r>
    <x v="29"/>
    <n v="800000"/>
    <s v="INR"/>
    <n v="0"/>
    <x v="20"/>
    <x v="0"/>
    <s v="stat_1hn9nRJaLbI53NxPuSQgo90kRpbpKsFlwN4oEGNUTdO"/>
    <x v="1"/>
    <s v="OpportunityStatusType.Lost"/>
    <s v="cont_ToqSTkSPe9iiMG4b6fbxtGrdfmK27bpEHp8aoHOcdiD"/>
    <x v="156"/>
    <x v="11"/>
    <s v="lead_OyHcS5fP8VcvMQXiF1ZOlhgKjgtyedbYGqZjTKwabqg"/>
    <s v="Rich Products &amp; Solutions Pvt. Ltd."/>
    <x v="9"/>
    <s v="user_k8sSUtRXfYEMul9CBIF4ZOmv3vnev5cdEvVZbtETMKp"/>
    <s v="Sanket Kulkarni"/>
    <x v="305"/>
    <s v="2022-09-13 07:56:47.919000+00:00"/>
    <m/>
    <x v="0"/>
    <m/>
    <m/>
    <m/>
    <n v="220"/>
    <m/>
    <m/>
    <m/>
    <m/>
    <m/>
    <m/>
    <m/>
    <s v="PAID_SOCIAL"/>
    <m/>
    <m/>
    <m/>
    <x v="2"/>
    <m/>
    <m/>
    <m/>
    <m/>
    <m/>
    <m/>
    <m/>
    <m/>
    <m/>
    <m/>
    <m/>
    <m/>
    <x v="3"/>
    <m/>
    <s v="user_L8E6IFhq6UCzKLHa45LUUTZCznDuyDwFrGaEp9DXiUM"/>
    <x v="9"/>
    <x v="1"/>
    <m/>
    <s v="September"/>
    <x v="4"/>
    <x v="3"/>
    <m/>
    <s v="Employee Engagement Handbook"/>
    <m/>
    <m/>
    <m/>
    <x v="220"/>
    <s v="2022-09-21 05:23:53.084000+00:00"/>
    <s v="GMC"/>
  </r>
  <r>
    <x v="17"/>
    <n v="50000"/>
    <s v="INR"/>
    <n v="0"/>
    <x v="19"/>
    <x v="0"/>
    <s v="stat_1hn9nRJaLbI53NxPuSQgo90kRpbpKsFlwN4oEGNUTdO"/>
    <x v="1"/>
    <s v="OpportunityStatusType.Lost"/>
    <s v="cont_6dBdOE2Pvobqr7JGudiPzzPpPeTdNsiSfNCTkUjzAyi"/>
    <x v="154"/>
    <x v="57"/>
    <s v="lead_5NB1skMzTefEFRBLdPtB9smwnqkeXZ9u3Zy6hTKSgBc"/>
    <s v="Innovations Management"/>
    <x v="3"/>
    <s v="user_6dalmZ7hmWD47jhCVGdU1SSEcFMsz9rWtW2jPORgJvj"/>
    <s v="Vivek Singh"/>
    <x v="306"/>
    <s v="2022-09-13 05:26:49.924000+00:00"/>
    <m/>
    <x v="2"/>
    <m/>
    <m/>
    <m/>
    <n v="1500"/>
    <m/>
    <m/>
    <m/>
    <m/>
    <m/>
    <m/>
    <m/>
    <m/>
    <m/>
    <m/>
    <m/>
    <x v="21"/>
    <m/>
    <m/>
    <m/>
    <m/>
    <m/>
    <m/>
    <m/>
    <m/>
    <m/>
    <m/>
    <m/>
    <m/>
    <x v="13"/>
    <m/>
    <s v="user_ojX3B6giQCeKnOjqd4gdwXUl0CqqHMXNORvxR6POXn6"/>
    <x v="21"/>
    <x v="7"/>
    <m/>
    <s v="September"/>
    <x v="2"/>
    <x v="3"/>
    <m/>
    <m/>
    <m/>
    <m/>
    <m/>
    <x v="218"/>
    <s v="2022-10-20 10:22:49.033000+00:00"/>
    <m/>
  </r>
  <r>
    <x v="25"/>
    <n v="22140761"/>
    <s v="INR"/>
    <n v="100"/>
    <x v="7"/>
    <x v="0"/>
    <s v="stat_OZRiD1474QRJIpvnjHCZfiIvKcVD6mIKSSTzg8SwDVx"/>
    <x v="0"/>
    <s v="OpportunityStatusType.Won"/>
    <s v="cont_xeSdeRohbrKNTu7Fqnyt6GzcoPyJzgN1yUGJnIXEy6X"/>
    <x v="157"/>
    <x v="130"/>
    <s v="lead_oERt9gGUQk9x9PWLe8HJwwNPRGA0ZwXqi6TIAMxV9Z7"/>
    <s v="Podar Education Network"/>
    <x v="11"/>
    <s v="user_lccnw70UrYzjPcbxrA5N9qp8LF1vx6aP08yPEdeU06P"/>
    <s v="Vikas Gupta"/>
    <x v="307"/>
    <s v="2022-09-13 03:45:49.177000+00:00"/>
    <m/>
    <x v="1"/>
    <m/>
    <m/>
    <m/>
    <n v="8178"/>
    <m/>
    <m/>
    <m/>
    <m/>
    <m/>
    <m/>
    <m/>
    <m/>
    <m/>
    <m/>
    <m/>
    <x v="18"/>
    <m/>
    <m/>
    <m/>
    <m/>
    <m/>
    <m/>
    <m/>
    <m/>
    <m/>
    <m/>
    <m/>
    <m/>
    <x v="3"/>
    <m/>
    <s v="user_Jujy0sFufO9J3qwY7aNpCCnF6nFZMrfvciNEydEzhaI"/>
    <x v="2"/>
    <x v="16"/>
    <m/>
    <s v="September"/>
    <x v="2"/>
    <x v="3"/>
    <m/>
    <m/>
    <m/>
    <m/>
    <m/>
    <x v="221"/>
    <s v="2022-10-10 07:35:39.519000+00:00"/>
    <s v="GMC"/>
  </r>
  <r>
    <x v="30"/>
    <n v="2000000"/>
    <s v="INR"/>
    <n v="50"/>
    <x v="33"/>
    <x v="0"/>
    <s v="stat_kLhaUSYbyIgQOHjvcKAHYNQn1lIjd0wTZfiU50Lt3mL"/>
    <x v="3"/>
    <s v="OpportunityStatusType.Active"/>
    <s v="cont_Y40oG5ZwX8XnRkFvQs5blSOEbBw48rrSOopP2TbID5z"/>
    <x v="158"/>
    <x v="21"/>
    <s v="lead_pjVtyf2linxbzd2q6cgV7lBXAIHWYwLsj3BNZ2WALZm"/>
    <s v="Puravankara ltd"/>
    <x v="22"/>
    <s v="user_BtmkQ6xvtDyCMLstiH7YmmQURsFQdjarGcnSBd9UgEk"/>
    <s v="Vikas Raj"/>
    <x v="308"/>
    <s v="2022-09-13 04:54:14.599000+00:00"/>
    <m/>
    <x v="2"/>
    <m/>
    <m/>
    <m/>
    <n v="1005"/>
    <m/>
    <m/>
    <m/>
    <m/>
    <m/>
    <m/>
    <m/>
    <m/>
    <m/>
    <m/>
    <m/>
    <x v="8"/>
    <s v="TATA AIG"/>
    <m/>
    <m/>
    <m/>
    <m/>
    <m/>
    <m/>
    <m/>
    <m/>
    <m/>
    <m/>
    <m/>
    <x v="9"/>
    <m/>
    <s v="user_BtmkQ6xvtDyCMLstiH7YmmQURsFQdjarGcnSBd9UgEk"/>
    <x v="19"/>
    <x v="1"/>
    <m/>
    <s v="December"/>
    <x v="2"/>
    <x v="3"/>
    <m/>
    <s v="Ref - Sreenivas"/>
    <m/>
    <m/>
    <m/>
    <x v="222"/>
    <s v="2022-10-12 10:13:31.775000+00:00"/>
    <m/>
  </r>
  <r>
    <x v="27"/>
    <n v="200000"/>
    <s v="INR"/>
    <n v="0"/>
    <x v="4"/>
    <x v="0"/>
    <s v="stat_kcR4fZg7TU7jjk1jAVua3qGLRS4J5uFayEjK5j02wtv"/>
    <x v="2"/>
    <s v="OpportunityStatusType.Lost"/>
    <s v="cont_1XsPUUEqrmjj5NAkC0cyJfVyjrUxh6IH67rzlvikWLb"/>
    <x v="159"/>
    <x v="0"/>
    <s v="lead_QpsZ9KiynQJPeXH4hyKo5oxOiszTuhX7g7WBMmJ0flE"/>
    <s v="Sunpet (TPAC PACKAGING)"/>
    <x v="10"/>
    <s v="user_2YgShwgjLNI4FjAqgE9PtKsdIaGh919JGcFG919fe5B"/>
    <s v="Satyam Tiwari"/>
    <x v="309"/>
    <s v="2022-09-12 11:08:48.610000+00:00"/>
    <m/>
    <x v="1"/>
    <m/>
    <m/>
    <m/>
    <n v="320"/>
    <m/>
    <m/>
    <m/>
    <m/>
    <m/>
    <m/>
    <m/>
    <m/>
    <m/>
    <m/>
    <m/>
    <x v="2"/>
    <m/>
    <m/>
    <m/>
    <m/>
    <m/>
    <m/>
    <m/>
    <m/>
    <m/>
    <m/>
    <m/>
    <m/>
    <x v="3"/>
    <m/>
    <s v="user_ocHSJH83OJnHCvKyMbjx8WOOK8PMgAUGIj1qK0q0dMV"/>
    <x v="10"/>
    <x v="1"/>
    <m/>
    <m/>
    <x v="4"/>
    <x v="3"/>
    <m/>
    <s v="Employee Engagement Handbook"/>
    <m/>
    <m/>
    <m/>
    <x v="223"/>
    <s v="2022-09-12 11:08:55.550000+00:00"/>
    <s v="GTL"/>
  </r>
  <r>
    <x v="17"/>
    <n v="20000"/>
    <s v="INR"/>
    <n v="0"/>
    <x v="4"/>
    <x v="0"/>
    <s v="stat_kcR4fZg7TU7jjk1jAVua3qGLRS4J5uFayEjK5j02wtv"/>
    <x v="2"/>
    <s v="OpportunityStatusType.Lost"/>
    <s v="cont_QvmvG1PG4gF2eMnuNbIHOjugA7wikRlVAUNqbqz166T"/>
    <x v="160"/>
    <x v="16"/>
    <s v="lead_whKdONbacont6RqcV7RuCAMEMBljKvT4YOYrck9xvW8"/>
    <s v="Wisetech Global"/>
    <x v="13"/>
    <s v="user_6dalmZ7hmWD47jhCVGdU1SSEcFMsz9rWtW2jPORgJvj"/>
    <s v="Vivek Singh"/>
    <x v="310"/>
    <s v="2022-09-12 10:18:36.762000+00:00"/>
    <m/>
    <x v="2"/>
    <m/>
    <m/>
    <m/>
    <n v="120"/>
    <m/>
    <m/>
    <m/>
    <m/>
    <m/>
    <m/>
    <m/>
    <m/>
    <m/>
    <m/>
    <m/>
    <x v="1"/>
    <m/>
    <m/>
    <m/>
    <m/>
    <m/>
    <m/>
    <m/>
    <m/>
    <m/>
    <m/>
    <m/>
    <m/>
    <x v="8"/>
    <m/>
    <s v="user_vMd4rmcrSbjykdyL2J7rrYn84SWdcNc5FKligrmItPw"/>
    <x v="11"/>
    <x v="1"/>
    <m/>
    <s v="September"/>
    <x v="9"/>
    <x v="3"/>
    <m/>
    <s v="Lead Magnet Lead"/>
    <m/>
    <m/>
    <m/>
    <x v="224"/>
    <s v="2022-09-23 12:52:47.139000+00:00"/>
    <s v="GPA"/>
  </r>
  <r>
    <x v="2"/>
    <n v="40000"/>
    <s v="INR"/>
    <n v="0"/>
    <x v="4"/>
    <x v="0"/>
    <s v="stat_kcR4fZg7TU7jjk1jAVua3qGLRS4J5uFayEjK5j02wtv"/>
    <x v="2"/>
    <s v="OpportunityStatusType.Lost"/>
    <s v="cont_0qtfiZ8M3FdjIV7AkN8cd0kOnz4HQbB6P8bhEiMZtfq"/>
    <x v="161"/>
    <x v="0"/>
    <s v="lead_18jeDOz2b88A6JbWjChjPKOTVhv52KGl5XhNa1jGkz1"/>
    <s v="Gaja Capital"/>
    <x v="19"/>
    <s v="user_FdWFezbLzkYQcGsBUsjZO25nr2poK2nRbqV47Rs5Kfm"/>
    <s v="Prateek Wadhwa"/>
    <x v="311"/>
    <s v="2022-09-12 11:47:58.515000+00:00"/>
    <m/>
    <x v="1"/>
    <m/>
    <m/>
    <m/>
    <n v="43"/>
    <m/>
    <m/>
    <m/>
    <m/>
    <m/>
    <m/>
    <m/>
    <m/>
    <m/>
    <m/>
    <m/>
    <x v="3"/>
    <m/>
    <m/>
    <m/>
    <m/>
    <m/>
    <m/>
    <m/>
    <m/>
    <m/>
    <m/>
    <m/>
    <m/>
    <x v="8"/>
    <m/>
    <s v="user_FdWFezbLzkYQcGsBUsjZO25nr2poK2nRbqV47Rs5Kfm"/>
    <x v="17"/>
    <x v="1"/>
    <m/>
    <s v="September"/>
    <x v="2"/>
    <x v="3"/>
    <m/>
    <s v="AM Opps - Kunal"/>
    <m/>
    <m/>
    <m/>
    <x v="225"/>
    <s v="2022-09-20 15:11:29.736000+00:00"/>
    <s v="GMC"/>
  </r>
  <r>
    <x v="17"/>
    <n v="500000"/>
    <s v="INR"/>
    <n v="0"/>
    <x v="4"/>
    <x v="0"/>
    <s v="stat_kcR4fZg7TU7jjk1jAVua3qGLRS4J5uFayEjK5j02wtv"/>
    <x v="2"/>
    <s v="OpportunityStatusType.Lost"/>
    <s v="cont_OL6XnWDCASmuyxzf0K87mVrMl4U74li6LOPBCiRFWiL"/>
    <x v="162"/>
    <x v="131"/>
    <s v="lead_sLlbJJHIWv6Y6UDTnvk4IlxACZBqmogoJECEDzqiEwJ"/>
    <s v="Sogo Computers Private Limited"/>
    <x v="3"/>
    <s v="user_6dalmZ7hmWD47jhCVGdU1SSEcFMsz9rWtW2jPORgJvj"/>
    <s v="Vivek Singh"/>
    <x v="312"/>
    <s v="2022-09-12 10:11:59.424000+00:00"/>
    <m/>
    <x v="2"/>
    <m/>
    <m/>
    <m/>
    <n v="170"/>
    <m/>
    <m/>
    <m/>
    <m/>
    <m/>
    <m/>
    <m/>
    <m/>
    <m/>
    <m/>
    <m/>
    <x v="1"/>
    <m/>
    <m/>
    <m/>
    <m/>
    <m/>
    <m/>
    <m/>
    <m/>
    <m/>
    <m/>
    <m/>
    <m/>
    <x v="6"/>
    <m/>
    <s v="user_encRk5bIEFN6ZA11h4WH2AdZTiZpogLSlMIaj0E30SZ"/>
    <x v="3"/>
    <x v="1"/>
    <m/>
    <m/>
    <x v="2"/>
    <x v="3"/>
    <m/>
    <m/>
    <m/>
    <m/>
    <m/>
    <x v="226"/>
    <s v="2022-09-12 10:12:24.480000+00:00"/>
    <m/>
  </r>
  <r>
    <x v="17"/>
    <n v="200000"/>
    <s v="INR"/>
    <n v="0"/>
    <x v="4"/>
    <x v="0"/>
    <s v="stat_kcR4fZg7TU7jjk1jAVua3qGLRS4J5uFayEjK5j02wtv"/>
    <x v="2"/>
    <s v="OpportunityStatusType.Lost"/>
    <s v="cont_tXkOJ3laHf0RWtl7au4L9gdzouK9Z6jGKIfUvec3kNP"/>
    <x v="163"/>
    <x v="27"/>
    <s v="lead_j8CAKsHV5p17TnJtcBBHVTPklgPW6jC7UlVTqp4OR3r"/>
    <s v="RAPIDBOX LOGISTICS PRIVATE LIMITED"/>
    <x v="3"/>
    <s v="user_6dalmZ7hmWD47jhCVGdU1SSEcFMsz9rWtW2jPORgJvj"/>
    <s v="Vivek Singh"/>
    <x v="313"/>
    <s v="2022-09-12 10:13:16.183000+00:00"/>
    <m/>
    <x v="2"/>
    <m/>
    <m/>
    <m/>
    <n v="25"/>
    <m/>
    <m/>
    <m/>
    <m/>
    <m/>
    <m/>
    <m/>
    <m/>
    <m/>
    <m/>
    <m/>
    <x v="11"/>
    <m/>
    <m/>
    <m/>
    <m/>
    <m/>
    <m/>
    <m/>
    <m/>
    <m/>
    <m/>
    <m/>
    <m/>
    <x v="6"/>
    <m/>
    <s v="user_encRk5bIEFN6ZA11h4WH2AdZTiZpogLSlMIaj0E30SZ"/>
    <x v="3"/>
    <x v="1"/>
    <m/>
    <m/>
    <x v="2"/>
    <x v="3"/>
    <m/>
    <m/>
    <m/>
    <m/>
    <m/>
    <x v="227"/>
    <s v="2022-09-29 11:24:47.202000+00:00"/>
    <m/>
  </r>
  <r>
    <x v="17"/>
    <n v="700000"/>
    <s v="INR"/>
    <n v="0"/>
    <x v="4"/>
    <x v="0"/>
    <s v="stat_kcR4fZg7TU7jjk1jAVua3qGLRS4J5uFayEjK5j02wtv"/>
    <x v="2"/>
    <s v="OpportunityStatusType.Lost"/>
    <s v="cont_QvmvG1PG4gF2eMnuNbIHOjugA7wikRlVAUNqbqz166T"/>
    <x v="160"/>
    <x v="132"/>
    <s v="lead_whKdONbacont6RqcV7RuCAMEMBljKvT4YOYrck9xvW8"/>
    <s v="Wisetech Global"/>
    <x v="13"/>
    <s v="user_6dalmZ7hmWD47jhCVGdU1SSEcFMsz9rWtW2jPORgJvj"/>
    <s v="Vivek Singh"/>
    <x v="314"/>
    <s v="2022-09-12 10:18:30.380000+00:00"/>
    <m/>
    <x v="2"/>
    <m/>
    <m/>
    <m/>
    <n v="120"/>
    <m/>
    <m/>
    <m/>
    <m/>
    <m/>
    <m/>
    <m/>
    <m/>
    <m/>
    <m/>
    <m/>
    <x v="1"/>
    <m/>
    <m/>
    <m/>
    <m/>
    <m/>
    <m/>
    <m/>
    <m/>
    <m/>
    <m/>
    <m/>
    <m/>
    <x v="8"/>
    <m/>
    <s v="user_vMd4rmcrSbjykdyL2J7rrYn84SWdcNc5FKligrmItPw"/>
    <x v="11"/>
    <x v="1"/>
    <m/>
    <s v="September"/>
    <x v="9"/>
    <x v="3"/>
    <m/>
    <s v="Lead Magnet Lead"/>
    <m/>
    <m/>
    <m/>
    <x v="224"/>
    <s v="2022-09-23 12:52:47.139000+00:00"/>
    <s v="GMC"/>
  </r>
  <r>
    <x v="17"/>
    <n v="2000000"/>
    <s v="INR"/>
    <n v="0"/>
    <x v="31"/>
    <x v="0"/>
    <s v="stat_kcR4fZg7TU7jjk1jAVua3qGLRS4J5uFayEjK5j02wtv"/>
    <x v="2"/>
    <s v="OpportunityStatusType.Lost"/>
    <m/>
    <x v="1"/>
    <x v="39"/>
    <s v="lead_3zts7PJBadNRrtfvNUNn5lAcChvpUgt0PDXu67iXRKk"/>
    <s v="Sunrise system Inc"/>
    <x v="3"/>
    <s v="user_6dalmZ7hmWD47jhCVGdU1SSEcFMsz9rWtW2jPORgJvj"/>
    <s v="Vivek Singh"/>
    <x v="315"/>
    <s v="2022-09-12 10:02:40.391000+00:00"/>
    <m/>
    <x v="2"/>
    <m/>
    <m/>
    <m/>
    <n v="400"/>
    <m/>
    <m/>
    <m/>
    <m/>
    <m/>
    <m/>
    <m/>
    <m/>
    <m/>
    <m/>
    <m/>
    <x v="1"/>
    <m/>
    <m/>
    <m/>
    <m/>
    <m/>
    <m/>
    <m/>
    <m/>
    <m/>
    <m/>
    <m/>
    <m/>
    <x v="3"/>
    <m/>
    <s v="user_encRk5bIEFN6ZA11h4WH2AdZTiZpogLSlMIaj0E30SZ"/>
    <x v="3"/>
    <x v="1"/>
    <m/>
    <s v="August"/>
    <x v="2"/>
    <x v="3"/>
    <m/>
    <m/>
    <m/>
    <m/>
    <m/>
    <x v="228"/>
    <s v="2022-09-12 11:22:56.885000+00:00"/>
    <m/>
  </r>
  <r>
    <x v="17"/>
    <n v="200000"/>
    <s v="INR"/>
    <n v="0"/>
    <x v="25"/>
    <x v="0"/>
    <s v="stat_kcR4fZg7TU7jjk1jAVua3qGLRS4J5uFayEjK5j02wtv"/>
    <x v="2"/>
    <s v="OpportunityStatusType.Lost"/>
    <s v="cont_WwtMXdIFsL1eabSLBxFYqMx1KzR80mnEQ0vlXci2YKX"/>
    <x v="164"/>
    <x v="32"/>
    <s v="lead_Fdq4Mi7lk9Kgxsvpx3nvagEfr9zAFgICiMHojdtxjp2"/>
    <s v="VFM SYSTEMS &amp; SERVICES PVT LTD"/>
    <x v="13"/>
    <s v="user_6dalmZ7hmWD47jhCVGdU1SSEcFMsz9rWtW2jPORgJvj"/>
    <s v="Vivek Singh"/>
    <x v="316"/>
    <s v="2022-09-12 10:01:07.679000+00:00"/>
    <m/>
    <x v="2"/>
    <m/>
    <m/>
    <m/>
    <n v="35"/>
    <m/>
    <m/>
    <m/>
    <m/>
    <m/>
    <m/>
    <m/>
    <m/>
    <m/>
    <m/>
    <m/>
    <x v="1"/>
    <m/>
    <m/>
    <m/>
    <m/>
    <m/>
    <m/>
    <m/>
    <m/>
    <m/>
    <m/>
    <m/>
    <m/>
    <x v="10"/>
    <m/>
    <s v="user_vMd4rmcrSbjykdyL2J7rrYn84SWdcNc5FKligrmItPw"/>
    <x v="11"/>
    <x v="1"/>
    <m/>
    <s v="September"/>
    <x v="2"/>
    <x v="3"/>
    <m/>
    <m/>
    <m/>
    <m/>
    <m/>
    <x v="229"/>
    <s v="2022-09-12 10:01:24.220000+00:00"/>
    <s v="GMC"/>
  </r>
  <r>
    <x v="7"/>
    <n v="298600"/>
    <s v="INR"/>
    <n v="100"/>
    <x v="6"/>
    <x v="0"/>
    <s v="stat_OZRiD1474QRJIpvnjHCZfiIvKcVD6mIKSSTzg8SwDVx"/>
    <x v="0"/>
    <s v="OpportunityStatusType.Won"/>
    <m/>
    <x v="1"/>
    <x v="0"/>
    <s v="lead_Lbx9EVMF7eLSby7zrHV8WxOeT3nlPO8QP87lY1FI2BV"/>
    <s v="BVC Eservices Pvt Ltd"/>
    <x v="8"/>
    <s v="user_U27GK6WjhLhUhi1EDKXV57xMpn8n8DMIOjci1q3UReZ"/>
    <s v="Abhiroop Ganguly"/>
    <x v="317"/>
    <s v="2022-09-12 07:12:17.705000+00:00"/>
    <m/>
    <x v="0"/>
    <m/>
    <m/>
    <m/>
    <n v="8"/>
    <m/>
    <m/>
    <m/>
    <m/>
    <m/>
    <m/>
    <m/>
    <m/>
    <m/>
    <m/>
    <m/>
    <x v="12"/>
    <m/>
    <m/>
    <m/>
    <m/>
    <m/>
    <m/>
    <m/>
    <m/>
    <m/>
    <m/>
    <m/>
    <m/>
    <x v="8"/>
    <m/>
    <s v="user_5IQTpX6DsnoeoDfxqzqojpVoQLXPh68nhDjLS5ETjYj"/>
    <x v="8"/>
    <x v="4"/>
    <m/>
    <s v="September"/>
    <x v="2"/>
    <x v="3"/>
    <m/>
    <m/>
    <m/>
    <m/>
    <m/>
    <x v="230"/>
    <s v="2022-09-23 10:35:03.120000+00:00"/>
    <m/>
  </r>
  <r>
    <x v="4"/>
    <n v="360000"/>
    <s v="INR"/>
    <n v="0"/>
    <x v="26"/>
    <x v="0"/>
    <s v="stat_1hn9nRJaLbI53NxPuSQgo90kRpbpKsFlwN4oEGNUTdO"/>
    <x v="1"/>
    <s v="OpportunityStatusType.Lost"/>
    <s v="cont_GaHtgw0rDBj6R1iXEun17OppWtXkXe1ERJ2CGT9klbQ"/>
    <x v="165"/>
    <x v="133"/>
    <s v="lead_m7GGh6Rsz8MvmTC4GGUjN0cmE3OqZE1k40jg3W3MjfP"/>
    <s v="Atlas Systems"/>
    <x v="10"/>
    <s v="user_bdUPAGjcS7p6513So3N4g3aWNS5HuBuVJi7bvCPAsLt"/>
    <s v="Mayur Gadiyar"/>
    <x v="318"/>
    <s v="2022-09-12 06:58:55.184000+00:00"/>
    <m/>
    <x v="2"/>
    <m/>
    <m/>
    <m/>
    <n v="120"/>
    <m/>
    <m/>
    <m/>
    <m/>
    <m/>
    <m/>
    <m/>
    <m/>
    <m/>
    <m/>
    <m/>
    <x v="4"/>
    <m/>
    <m/>
    <m/>
    <m/>
    <m/>
    <m/>
    <m/>
    <m/>
    <m/>
    <m/>
    <m/>
    <m/>
    <x v="3"/>
    <m/>
    <s v="user_ocHSJH83OJnHCvKyMbjx8WOOK8PMgAUGIj1qK0q0dMV"/>
    <x v="10"/>
    <x v="1"/>
    <m/>
    <s v="September"/>
    <x v="4"/>
    <x v="3"/>
    <m/>
    <s v="Employee Engagement Handbook"/>
    <m/>
    <m/>
    <m/>
    <x v="231"/>
    <s v="2022-09-30 10:12:24.099000+00:00"/>
    <s v="GMC"/>
  </r>
  <r>
    <x v="3"/>
    <n v="1500000"/>
    <s v="INR"/>
    <n v="0"/>
    <x v="18"/>
    <x v="0"/>
    <s v="stat_kcR4fZg7TU7jjk1jAVua3qGLRS4J5uFayEjK5j02wtv"/>
    <x v="2"/>
    <s v="OpportunityStatusType.Lost"/>
    <s v="cont_5h5XnI1TnVD9vOPzINUGpHRrbin4vOVZFmJ2MW6y6os"/>
    <x v="166"/>
    <x v="134"/>
    <s v="lead_fz6hVNHiVpXzeRBotbRs3C2MWyTVIjbbxVsz5TPba0t"/>
    <s v="Kalpataru Developers"/>
    <x v="13"/>
    <s v="user_GL8PBiV4pvzsQLVHSdZLeMQAQcGjCvLkffg486DHfZJ"/>
    <s v="Anshum Naithani"/>
    <x v="319"/>
    <s v="2022-09-12 06:54:37.909000+00:00"/>
    <m/>
    <x v="1"/>
    <m/>
    <m/>
    <m/>
    <n v="3000"/>
    <m/>
    <m/>
    <m/>
    <m/>
    <m/>
    <m/>
    <m/>
    <s v="PAID_SOCIAL"/>
    <m/>
    <m/>
    <m/>
    <x v="16"/>
    <m/>
    <m/>
    <m/>
    <m/>
    <m/>
    <m/>
    <m/>
    <m/>
    <m/>
    <m/>
    <m/>
    <m/>
    <x v="4"/>
    <m/>
    <s v="user_bdUPAGjcS7p6513So3N4g3aWNS5HuBuVJi7bvCPAsLt"/>
    <x v="24"/>
    <x v="1"/>
    <m/>
    <s v="September"/>
    <x v="2"/>
    <x v="0"/>
    <m/>
    <s v="Winning talent beyond salary"/>
    <m/>
    <m/>
    <m/>
    <x v="232"/>
    <s v="2022-09-12 06:54:37.999000+00:00"/>
    <s v="GMC"/>
  </r>
  <r>
    <x v="2"/>
    <n v="25000"/>
    <s v="INR"/>
    <n v="0"/>
    <x v="4"/>
    <x v="0"/>
    <s v="stat_1hn9nRJaLbI53NxPuSQgo90kRpbpKsFlwN4oEGNUTdO"/>
    <x v="1"/>
    <s v="OpportunityStatusType.Lost"/>
    <s v="cont_10EysQDvtLLw4fY8PE9uTL8ERnu8NORmdqMyaGwEsym"/>
    <x v="1"/>
    <x v="39"/>
    <s v="lead_uP86QBEy2NCCdjt3X5hRLvT44gu9IRNrN9eRNmNCYtC"/>
    <s v="Omniflo"/>
    <x v="7"/>
    <s v="user_FdWFezbLzkYQcGsBUsjZO25nr2poK2nRbqV47Rs5Kfm"/>
    <s v="Prateek Wadhwa"/>
    <x v="320"/>
    <s v="2022-09-12 07:06:44.303000+00:00"/>
    <m/>
    <x v="2"/>
    <m/>
    <s v="2022-08-19 07:27:12+00:00"/>
    <m/>
    <n v="12"/>
    <m/>
    <m/>
    <m/>
    <m/>
    <m/>
    <m/>
    <m/>
    <m/>
    <m/>
    <m/>
    <m/>
    <x v="17"/>
    <m/>
    <m/>
    <m/>
    <m/>
    <m/>
    <m/>
    <m/>
    <m/>
    <m/>
    <m/>
    <m/>
    <m/>
    <x v="8"/>
    <m/>
    <s v="user_aM3WaaSUQQmaNnsm9l2FQRVWUEr8RN2ZdXzsuQUalQ3"/>
    <x v="7"/>
    <x v="1"/>
    <m/>
    <m/>
    <x v="3"/>
    <x v="2"/>
    <m/>
    <s v="Employee Count 25"/>
    <m/>
    <m/>
    <m/>
    <x v="233"/>
    <s v="2022-09-20 15:07:47.244000+00:00"/>
    <m/>
  </r>
  <r>
    <x v="9"/>
    <n v="500000"/>
    <s v="INR"/>
    <n v="0"/>
    <x v="31"/>
    <x v="0"/>
    <s v="stat_kcR4fZg7TU7jjk1jAVua3qGLRS4J5uFayEjK5j02wtv"/>
    <x v="2"/>
    <s v="OpportunityStatusType.Lost"/>
    <s v="cont_fnWmpkSsaThxyfpsUh50WodRE6XO1yhKNOEP093QTtW"/>
    <x v="167"/>
    <x v="135"/>
    <s v="lead_aaP4fTbN4GANvIVMJrT4cXcz26nSm4JIfg69mXddhYA"/>
    <s v="Holtec Asia"/>
    <x v="6"/>
    <s v="user_9SBRjyF0n4iWuhUdqRyQkFhl2J4uyNKhFWvvJEvunX8"/>
    <s v="Omkar Ghate"/>
    <x v="321"/>
    <s v="2022-09-12 06:07:10.143000+00:00"/>
    <m/>
    <x v="0"/>
    <m/>
    <s v="2020-08-20 09:04:45+00:00"/>
    <m/>
    <n v="200"/>
    <m/>
    <m/>
    <m/>
    <m/>
    <m/>
    <m/>
    <m/>
    <m/>
    <m/>
    <m/>
    <m/>
    <x v="19"/>
    <m/>
    <m/>
    <m/>
    <m/>
    <m/>
    <m/>
    <m/>
    <m/>
    <m/>
    <m/>
    <m/>
    <m/>
    <x v="9"/>
    <m/>
    <s v="user_A8KOTZADnUtEQOLt4nSLAmteNStuGh80js75RYjrXVt"/>
    <x v="6"/>
    <x v="1"/>
    <m/>
    <s v="March; September"/>
    <x v="4"/>
    <x v="0"/>
    <m/>
    <s v="Sameer Feb Outbound'21"/>
    <m/>
    <m/>
    <m/>
    <x v="234"/>
    <s v="2022-09-19 09:59:12.043000+00:00"/>
    <s v="GTL"/>
  </r>
  <r>
    <x v="1"/>
    <n v="200000"/>
    <s v="INR"/>
    <n v="50"/>
    <x v="4"/>
    <x v="0"/>
    <s v="stat_T3kAAaxxVQ5lPxDDIp76iVMLZhmGR6CEbdlVFNl0tPj"/>
    <x v="8"/>
    <s v="OpportunityStatusType.Active"/>
    <s v="cont_aTLLHrmAnExlyYXvyIJBJJ8VrE44DL5CumR77sbEjCr"/>
    <x v="168"/>
    <x v="136"/>
    <s v="lead_HR2l0UcQex3EVZocN1xf3JaZYq36Fx0gwunc3YEV0lF"/>
    <s v="Cacti Global"/>
    <x v="18"/>
    <s v="user_sREdxbAJihL2Zbgic7tyQ6Rc4Mny7HnD1RNGhA9DDYh"/>
    <s v="Prajakta Sahastrabudhe"/>
    <x v="322"/>
    <s v="2022-09-12 06:13:09.131000+00:00"/>
    <m/>
    <x v="1"/>
    <m/>
    <m/>
    <m/>
    <n v="71"/>
    <m/>
    <m/>
    <m/>
    <m/>
    <m/>
    <m/>
    <m/>
    <m/>
    <m/>
    <m/>
    <m/>
    <x v="4"/>
    <m/>
    <m/>
    <m/>
    <m/>
    <m/>
    <m/>
    <m/>
    <m/>
    <m/>
    <m/>
    <m/>
    <m/>
    <x v="2"/>
    <m/>
    <s v="user_doWYUHOvQ3f5K3ugoH7kbrXnoPuCbasVEsKoA9COWQo"/>
    <x v="15"/>
    <x v="1"/>
    <m/>
    <m/>
    <x v="2"/>
    <x v="4"/>
    <m/>
    <m/>
    <m/>
    <m/>
    <m/>
    <x v="235"/>
    <s v="2022-09-12 06:13:09.185000+00:00"/>
    <s v="GMC"/>
  </r>
  <r>
    <x v="10"/>
    <n v="600000"/>
    <s v="INR"/>
    <n v="0"/>
    <x v="19"/>
    <x v="0"/>
    <s v="stat_kcR4fZg7TU7jjk1jAVua3qGLRS4J5uFayEjK5j02wtv"/>
    <x v="2"/>
    <s v="OpportunityStatusType.Lost"/>
    <m/>
    <x v="1"/>
    <x v="137"/>
    <s v="lead_PXFPYtITXphC0uc1bNYYkz45tbCruqVJWhEtUgXTIdZ"/>
    <s v="JustAnswer"/>
    <x v="21"/>
    <s v="user_ojX3B6giQCeKnOjqd4gdwXUl0CqqHMXNORvxR6POXn6"/>
    <s v="Abhishek Chauhan"/>
    <x v="323"/>
    <s v="2022-09-12 06:20:25.450000+00:00"/>
    <m/>
    <x v="2"/>
    <m/>
    <m/>
    <m/>
    <n v="130"/>
    <m/>
    <m/>
    <m/>
    <m/>
    <m/>
    <m/>
    <m/>
    <m/>
    <m/>
    <m/>
    <m/>
    <x v="1"/>
    <m/>
    <m/>
    <m/>
    <m/>
    <m/>
    <m/>
    <m/>
    <m/>
    <m/>
    <m/>
    <m/>
    <m/>
    <x v="7"/>
    <m/>
    <s v="user_g5Yw4Z4XnIbmcGhJO80vdtFdd5ElcDlgYO3q8l82ODn"/>
    <x v="18"/>
    <x v="3"/>
    <m/>
    <s v="June; May"/>
    <x v="2"/>
    <x v="3"/>
    <m/>
    <m/>
    <m/>
    <m/>
    <m/>
    <x v="236"/>
    <s v="2022-09-12 06:20:25.510000+00:00"/>
    <m/>
  </r>
  <r>
    <x v="1"/>
    <n v="20000"/>
    <s v="INR"/>
    <n v="50"/>
    <x v="4"/>
    <x v="0"/>
    <s v="stat_kLhaUSYbyIgQOHjvcKAHYNQn1lIjd0wTZfiU50Lt3mL"/>
    <x v="3"/>
    <s v="OpportunityStatusType.Active"/>
    <m/>
    <x v="1"/>
    <x v="22"/>
    <s v="lead_Guxav786TbnI2LhNt9SQQEDudlIOawY7HqPPOcQQbYg"/>
    <s v="TechExped"/>
    <x v="7"/>
    <s v="user_sREdxbAJihL2Zbgic7tyQ6Rc4Mny7HnD1RNGhA9DDYh"/>
    <s v="Prajakta Sahastrabudhe"/>
    <x v="324"/>
    <s v="2022-09-12 05:15:56.815000+00:00"/>
    <m/>
    <x v="1"/>
    <m/>
    <s v="2022-08-23 08:37:20+00:00"/>
    <m/>
    <n v="8"/>
    <m/>
    <m/>
    <m/>
    <m/>
    <m/>
    <m/>
    <m/>
    <s v="ORGANIC_SEARCH"/>
    <m/>
    <m/>
    <m/>
    <x v="2"/>
    <m/>
    <m/>
    <m/>
    <m/>
    <m/>
    <m/>
    <m/>
    <m/>
    <m/>
    <m/>
    <m/>
    <m/>
    <x v="3"/>
    <m/>
    <s v="user_aM3WaaSUQQmaNnsm9l2FQRVWUEr8RN2ZdXzsuQUalQ3"/>
    <x v="7"/>
    <x v="1"/>
    <m/>
    <m/>
    <x v="3"/>
    <x v="2"/>
    <m/>
    <s v="Employee Count 25"/>
    <m/>
    <m/>
    <m/>
    <x v="237"/>
    <s v="2022-09-12 05:15:56.871000+00:00"/>
    <m/>
  </r>
  <r>
    <x v="12"/>
    <n v="2500000"/>
    <s v="INR"/>
    <n v="0"/>
    <x v="19"/>
    <x v="0"/>
    <s v="stat_kcR4fZg7TU7jjk1jAVua3qGLRS4J5uFayEjK5j02wtv"/>
    <x v="2"/>
    <s v="OpportunityStatusType.Lost"/>
    <m/>
    <x v="1"/>
    <x v="138"/>
    <s v="lead_kulB8ZR7Vif2PM55xIO9VnfweGdZ56yEiW0UN4noTpA"/>
    <s v="Netscribes"/>
    <x v="21"/>
    <s v="user_g5Yw4Z4XnIbmcGhJO80vdtFdd5ElcDlgYO3q8l82ODn"/>
    <s v="Aditya Binani"/>
    <x v="325"/>
    <s v="2022-09-12 05:19:40.678000+00:00"/>
    <m/>
    <x v="1"/>
    <m/>
    <m/>
    <m/>
    <n v="315"/>
    <m/>
    <m/>
    <m/>
    <m/>
    <m/>
    <m/>
    <m/>
    <s v="PAID_SOCIAL"/>
    <m/>
    <m/>
    <m/>
    <x v="8"/>
    <m/>
    <m/>
    <m/>
    <m/>
    <m/>
    <m/>
    <m/>
    <m/>
    <m/>
    <m/>
    <m/>
    <m/>
    <x v="5"/>
    <m/>
    <s v="user_g5Yw4Z4XnIbmcGhJO80vdtFdd5ElcDlgYO3q8l82ODn"/>
    <x v="18"/>
    <x v="1"/>
    <m/>
    <s v="August; September"/>
    <x v="4"/>
    <x v="0"/>
    <m/>
    <s v="Employee Engagement Handbook"/>
    <m/>
    <m/>
    <m/>
    <x v="98"/>
    <s v="2022-09-24 08:10:57.609000+00:00"/>
    <m/>
  </r>
  <r>
    <x v="0"/>
    <n v="250000"/>
    <s v="INR"/>
    <n v="50"/>
    <x v="4"/>
    <x v="0"/>
    <s v="stat_LAF6zc710op7pnBQxMZo0IXU6mVHAxtY6FLz1R7BEWw"/>
    <x v="6"/>
    <s v="OpportunityStatusType.Active"/>
    <s v="cont_eI2It0ziU0O9LWe7ss5uC2S6PF7VzhMPVj0YdzyGN29"/>
    <x v="169"/>
    <x v="139"/>
    <s v="lead_khTuu7r82kyPrJmAIcRX6ciMRsbvkwVrLKeP46EMt8R"/>
    <s v="Dista Technologies"/>
    <x v="4"/>
    <s v="user_sREdxbAJihL2Zbgic7tyQ6Rc4Mny7HnD1RNGhA9DDYh"/>
    <s v="Prajakta Sahastrabudhe"/>
    <x v="326"/>
    <s v="2022-09-12 05:28:20.834000+00:00"/>
    <m/>
    <x v="4"/>
    <m/>
    <m/>
    <m/>
    <n v="50"/>
    <m/>
    <m/>
    <m/>
    <m/>
    <m/>
    <m/>
    <m/>
    <m/>
    <m/>
    <m/>
    <m/>
    <x v="1"/>
    <m/>
    <m/>
    <m/>
    <m/>
    <m/>
    <m/>
    <m/>
    <m/>
    <m/>
    <m/>
    <m/>
    <m/>
    <x v="3"/>
    <m/>
    <s v="user_sREdxbAJihL2Zbgic7tyQ6Rc4Mny7HnD1RNGhA9DDYh"/>
    <x v="5"/>
    <x v="5"/>
    <m/>
    <s v="March"/>
    <x v="2"/>
    <x v="3"/>
    <m/>
    <m/>
    <m/>
    <m/>
    <m/>
    <x v="238"/>
    <s v="2022-09-23 05:53:16.988000+00:00"/>
    <m/>
  </r>
  <r>
    <x v="2"/>
    <n v="500000"/>
    <s v="INR"/>
    <n v="0"/>
    <x v="4"/>
    <x v="0"/>
    <s v="stat_kcR4fZg7TU7jjk1jAVua3qGLRS4J5uFayEjK5j02wtv"/>
    <x v="2"/>
    <s v="OpportunityStatusType.Lost"/>
    <s v="cont_NlWy7olKnpo5zbhPlA8WjwnOLvL4CmTE3diKBhk1nIR"/>
    <x v="170"/>
    <x v="0"/>
    <s v="lead_apRLmd1Jz9YIFnkU2r078aWKvIuEHDnaIFNgpXyBHgb"/>
    <s v="Manav Energy Pvt Ltd"/>
    <x v="19"/>
    <s v="user_FdWFezbLzkYQcGsBUsjZO25nr2poK2nRbqV47Rs5Kfm"/>
    <s v="Prateek Wadhwa"/>
    <x v="327"/>
    <s v="2022-09-12 05:10:45.094000+00:00"/>
    <m/>
    <x v="2"/>
    <m/>
    <m/>
    <m/>
    <n v="100"/>
    <m/>
    <m/>
    <m/>
    <m/>
    <m/>
    <m/>
    <m/>
    <m/>
    <m/>
    <m/>
    <m/>
    <x v="27"/>
    <m/>
    <m/>
    <m/>
    <m/>
    <m/>
    <m/>
    <m/>
    <m/>
    <m/>
    <m/>
    <m/>
    <m/>
    <x v="3"/>
    <m/>
    <s v="user_FdWFezbLzkYQcGsBUsjZO25nr2poK2nRbqV47Rs5Kfm"/>
    <x v="17"/>
    <x v="1"/>
    <m/>
    <s v="September"/>
    <x v="4"/>
    <x v="3"/>
    <m/>
    <s v="Employee Engagement Handbook"/>
    <m/>
    <m/>
    <m/>
    <x v="239"/>
    <s v="2022-09-12 05:10:53.486000+00:00"/>
    <s v="GTL"/>
  </r>
  <r>
    <x v="2"/>
    <n v="500000"/>
    <s v="INR"/>
    <n v="0"/>
    <x v="23"/>
    <x v="0"/>
    <s v="stat_kcR4fZg7TU7jjk1jAVua3qGLRS4J5uFayEjK5j02wtv"/>
    <x v="2"/>
    <s v="OpportunityStatusType.Lost"/>
    <s v="cont_NlWy7olKnpo5zbhPlA8WjwnOLvL4CmTE3diKBhk1nIR"/>
    <x v="170"/>
    <x v="140"/>
    <s v="lead_apRLmd1Jz9YIFnkU2r078aWKvIuEHDnaIFNgpXyBHgb"/>
    <s v="Manav Energy Pvt Ltd"/>
    <x v="19"/>
    <s v="user_FdWFezbLzkYQcGsBUsjZO25nr2poK2nRbqV47Rs5Kfm"/>
    <s v="Prateek Wadhwa"/>
    <x v="328"/>
    <s v="2022-09-12 05:10:37.821000+00:00"/>
    <m/>
    <x v="2"/>
    <m/>
    <m/>
    <m/>
    <n v="100"/>
    <m/>
    <m/>
    <m/>
    <m/>
    <m/>
    <m/>
    <m/>
    <m/>
    <m/>
    <m/>
    <m/>
    <x v="27"/>
    <m/>
    <m/>
    <m/>
    <m/>
    <m/>
    <m/>
    <m/>
    <m/>
    <m/>
    <m/>
    <m/>
    <m/>
    <x v="3"/>
    <m/>
    <s v="user_FdWFezbLzkYQcGsBUsjZO25nr2poK2nRbqV47Rs5Kfm"/>
    <x v="17"/>
    <x v="1"/>
    <m/>
    <s v="September"/>
    <x v="4"/>
    <x v="3"/>
    <m/>
    <s v="Employee Engagement Handbook"/>
    <m/>
    <m/>
    <m/>
    <x v="239"/>
    <s v="2022-09-12 05:10:53.486000+00:00"/>
    <s v="GMC"/>
  </r>
  <r>
    <x v="2"/>
    <n v="40000"/>
    <s v="INR"/>
    <n v="0"/>
    <x v="23"/>
    <x v="0"/>
    <s v="stat_kcR4fZg7TU7jjk1jAVua3qGLRS4J5uFayEjK5j02wtv"/>
    <x v="2"/>
    <s v="OpportunityStatusType.Lost"/>
    <s v="cont_NlWy7olKnpo5zbhPlA8WjwnOLvL4CmTE3diKBhk1nIR"/>
    <x v="170"/>
    <x v="0"/>
    <s v="lead_apRLmd1Jz9YIFnkU2r078aWKvIuEHDnaIFNgpXyBHgb"/>
    <s v="Manav Energy Pvt Ltd"/>
    <x v="19"/>
    <s v="user_FdWFezbLzkYQcGsBUsjZO25nr2poK2nRbqV47Rs5Kfm"/>
    <s v="Prateek Wadhwa"/>
    <x v="329"/>
    <s v="2022-09-12 05:10:53.444000+00:00"/>
    <m/>
    <x v="2"/>
    <m/>
    <m/>
    <m/>
    <n v="100"/>
    <m/>
    <m/>
    <m/>
    <m/>
    <m/>
    <m/>
    <m/>
    <m/>
    <m/>
    <m/>
    <m/>
    <x v="27"/>
    <m/>
    <m/>
    <m/>
    <m/>
    <m/>
    <m/>
    <m/>
    <m/>
    <m/>
    <m/>
    <m/>
    <m/>
    <x v="3"/>
    <m/>
    <s v="user_FdWFezbLzkYQcGsBUsjZO25nr2poK2nRbqV47Rs5Kfm"/>
    <x v="17"/>
    <x v="1"/>
    <m/>
    <s v="September"/>
    <x v="4"/>
    <x v="3"/>
    <m/>
    <s v="Employee Engagement Handbook"/>
    <m/>
    <m/>
    <m/>
    <x v="239"/>
    <s v="2022-09-12 05:10:53.486000+00:00"/>
    <s v="GPA"/>
  </r>
  <r>
    <x v="7"/>
    <n v="725000"/>
    <s v="INR"/>
    <n v="0"/>
    <x v="28"/>
    <x v="0"/>
    <s v="stat_kcR4fZg7TU7jjk1jAVua3qGLRS4J5uFayEjK5j02wtv"/>
    <x v="2"/>
    <s v="OpportunityStatusType.Lost"/>
    <s v="cont_FlKGrwCbb2QEuKHggEMU7fV7HDcDyYpLwTPVcUGjxr2"/>
    <x v="171"/>
    <x v="29"/>
    <s v="lead_v4Zg9sltzT6Sz3DG4tLFNkaFQJuk7nzcuTKTPPDe7Ee"/>
    <s v="Alfa Facade Systems Pvt. Ltd."/>
    <x v="11"/>
    <s v="user_sREdxbAJihL2Zbgic7tyQ6Rc4Mny7HnD1RNGhA9DDYh"/>
    <s v="Prajakta Sahastrabudhe"/>
    <x v="330"/>
    <s v="2022-09-12 04:54:27.757000+00:00"/>
    <m/>
    <x v="0"/>
    <m/>
    <m/>
    <m/>
    <n v="145"/>
    <m/>
    <m/>
    <m/>
    <m/>
    <m/>
    <m/>
    <m/>
    <m/>
    <m/>
    <m/>
    <m/>
    <x v="16"/>
    <m/>
    <m/>
    <m/>
    <m/>
    <m/>
    <m/>
    <m/>
    <m/>
    <m/>
    <m/>
    <m/>
    <m/>
    <x v="5"/>
    <m/>
    <s v="user_x9AtbGLhDmWYC9XAmYdfwBt9yiXbgMhBuZpIoFuN8Cd"/>
    <x v="22"/>
    <x v="1"/>
    <m/>
    <s v="October"/>
    <x v="2"/>
    <x v="3"/>
    <m/>
    <m/>
    <m/>
    <m/>
    <m/>
    <x v="240"/>
    <s v="2022-10-06 12:23:54.189000+00:00"/>
    <m/>
  </r>
  <r>
    <x v="13"/>
    <n v="450000"/>
    <s v="INR"/>
    <n v="0"/>
    <x v="31"/>
    <x v="0"/>
    <s v="stat_1hn9nRJaLbI53NxPuSQgo90kRpbpKsFlwN4oEGNUTdO"/>
    <x v="1"/>
    <s v="OpportunityStatusType.Lost"/>
    <s v="cont_AD1xvsGRVWQ1L1uhT5egEuRXQOlqFobVz9Tc9jLG1zY"/>
    <x v="172"/>
    <x v="141"/>
    <s v="lead_IyNg16foZZxLophZ5o491kwGXDAmp8Y23nIEa9tdHyc"/>
    <s v="Shycocancorp"/>
    <x v="28"/>
    <s v="user_a8nqX3z7ISW88f172GrmiROpYjjP29QrWrDfKdMgnvc"/>
    <s v="Akash Singh"/>
    <x v="331"/>
    <s v="2022-09-12 03:33:44.898000+00:00"/>
    <m/>
    <x v="5"/>
    <m/>
    <m/>
    <m/>
    <n v="46"/>
    <m/>
    <m/>
    <m/>
    <m/>
    <m/>
    <m/>
    <m/>
    <m/>
    <m/>
    <m/>
    <m/>
    <x v="2"/>
    <m/>
    <m/>
    <m/>
    <m/>
    <m/>
    <m/>
    <m/>
    <m/>
    <m/>
    <m/>
    <m/>
    <m/>
    <x v="3"/>
    <m/>
    <s v="user_2jRs4eIjwv8MozxYA1DE9MMy0FWf2gMgweg2LiJNu64"/>
    <x v="25"/>
    <x v="2"/>
    <m/>
    <s v="September"/>
    <x v="4"/>
    <x v="3"/>
    <m/>
    <s v="Downloaded the guide: Designing employee healthcare plan"/>
    <m/>
    <m/>
    <m/>
    <x v="241"/>
    <s v="2022-09-12 03:33:59.124000+00:00"/>
    <m/>
  </r>
  <r>
    <x v="12"/>
    <n v="375000"/>
    <s v="INR"/>
    <n v="0"/>
    <x v="4"/>
    <x v="0"/>
    <s v="stat_kcR4fZg7TU7jjk1jAVua3qGLRS4J5uFayEjK5j02wtv"/>
    <x v="2"/>
    <s v="OpportunityStatusType.Lost"/>
    <s v="cont_qGhoMJsLtuZOAmHmxaZ8wYE3xhv1PEEGjQV2v39KXci"/>
    <x v="173"/>
    <x v="142"/>
    <s v="lead_QPYb7livVMnFnGcXoCMQqJHErjbwJ0OaY73uPlVT8ft"/>
    <s v="VVF Group"/>
    <x v="32"/>
    <s v="user_hAuUqCTCw5r4tCUrswIWPSW7LJ1XIBbttZVmJkxmzGq"/>
    <s v="Chetan Kumar"/>
    <x v="332"/>
    <s v="2022-09-12 02:47:17.165000+00:00"/>
    <m/>
    <x v="1"/>
    <m/>
    <m/>
    <m/>
    <n v="818"/>
    <m/>
    <m/>
    <m/>
    <m/>
    <m/>
    <m/>
    <m/>
    <m/>
    <m/>
    <m/>
    <m/>
    <x v="5"/>
    <m/>
    <m/>
    <m/>
    <m/>
    <m/>
    <m/>
    <m/>
    <m/>
    <m/>
    <m/>
    <m/>
    <m/>
    <x v="5"/>
    <m/>
    <s v="user_bdUPAGjcS7p6513So3N4g3aWNS5HuBuVJi7bvCPAsLt"/>
    <x v="24"/>
    <x v="6"/>
    <m/>
    <s v="July; March; September"/>
    <x v="2"/>
    <x v="11"/>
    <m/>
    <m/>
    <m/>
    <m/>
    <m/>
    <x v="242"/>
    <s v="2022-10-13 07:43:25.514000+00:00"/>
    <m/>
  </r>
  <r>
    <x v="4"/>
    <n v="169858"/>
    <s v="INR"/>
    <n v="100"/>
    <x v="5"/>
    <x v="0"/>
    <s v="stat_OZRiD1474QRJIpvnjHCZfiIvKcVD6mIKSSTzg8SwDVx"/>
    <x v="0"/>
    <s v="OpportunityStatusType.Won"/>
    <s v="cont_3lTToNt9YLCvJMmiDzRztRwL9D8LldCLsYUce4UxE8Y"/>
    <x v="174"/>
    <x v="0"/>
    <s v="lead_pypIwwfzDV8Wisvp7Iuni53X3x6AN8MYzt3zQLagqOW"/>
    <s v="Mascot Spincontrol India Pvt Ltd"/>
    <x v="23"/>
    <s v="user_bdUPAGjcS7p6513So3N4g3aWNS5HuBuVJi7bvCPAsLt"/>
    <s v="Mayur Gadiyar"/>
    <x v="333"/>
    <s v="2022-09-10 09:31:31.233000+00:00"/>
    <m/>
    <x v="1"/>
    <m/>
    <m/>
    <m/>
    <n v="63"/>
    <m/>
    <m/>
    <m/>
    <m/>
    <m/>
    <m/>
    <m/>
    <s v="PAID_SOCIAL"/>
    <m/>
    <m/>
    <m/>
    <x v="5"/>
    <m/>
    <m/>
    <m/>
    <m/>
    <m/>
    <m/>
    <m/>
    <m/>
    <m/>
    <m/>
    <m/>
    <m/>
    <x v="3"/>
    <m/>
    <s v="user_N2Wvx57ff3o0vmVPS4RR0gXHdA5qVZKmxAMYwKh2zLa"/>
    <x v="20"/>
    <x v="7"/>
    <m/>
    <s v="July"/>
    <x v="4"/>
    <x v="3"/>
    <m/>
    <s v="Employee Engagement Handbook"/>
    <m/>
    <m/>
    <m/>
    <x v="243"/>
    <s v="2022-10-19 09:12:15.677000+00:00"/>
    <s v="GMC"/>
  </r>
  <r>
    <x v="12"/>
    <n v="8000000"/>
    <s v="INR"/>
    <n v="0"/>
    <x v="3"/>
    <x v="0"/>
    <s v="stat_kcR4fZg7TU7jjk1jAVua3qGLRS4J5uFayEjK5j02wtv"/>
    <x v="2"/>
    <s v="OpportunityStatusType.Lost"/>
    <s v="cont_qGhoMJsLtuZOAmHmxaZ8wYE3xhv1PEEGjQV2v39KXci"/>
    <x v="173"/>
    <x v="143"/>
    <s v="lead_QPYb7livVMnFnGcXoCMQqJHErjbwJ0OaY73uPlVT8ft"/>
    <s v="VVF Group"/>
    <x v="32"/>
    <s v="user_hAuUqCTCw5r4tCUrswIWPSW7LJ1XIBbttZVmJkxmzGq"/>
    <s v="Chetan Kumar"/>
    <x v="334"/>
    <s v="2022-09-12 02:47:08.029000+00:00"/>
    <m/>
    <x v="1"/>
    <m/>
    <m/>
    <m/>
    <n v="818"/>
    <m/>
    <m/>
    <m/>
    <m/>
    <m/>
    <m/>
    <m/>
    <m/>
    <m/>
    <m/>
    <m/>
    <x v="5"/>
    <m/>
    <m/>
    <m/>
    <m/>
    <m/>
    <m/>
    <m/>
    <m/>
    <m/>
    <m/>
    <m/>
    <m/>
    <x v="5"/>
    <m/>
    <s v="user_bdUPAGjcS7p6513So3N4g3aWNS5HuBuVJi7bvCPAsLt"/>
    <x v="24"/>
    <x v="6"/>
    <m/>
    <s v="July; March; September"/>
    <x v="2"/>
    <x v="11"/>
    <m/>
    <m/>
    <m/>
    <m/>
    <m/>
    <x v="242"/>
    <s v="2022-10-13 07:43:25.514000+00:00"/>
    <s v="GMC"/>
  </r>
  <r>
    <x v="3"/>
    <n v="1000000"/>
    <s v="INR"/>
    <n v="0"/>
    <x v="4"/>
    <x v="0"/>
    <s v="stat_kcR4fZg7TU7jjk1jAVua3qGLRS4J5uFayEjK5j02wtv"/>
    <x v="2"/>
    <s v="OpportunityStatusType.Lost"/>
    <s v="cont_t2H7jmgDIVWCNmXXyibW4ViMmhrcqKIgkiqSI5comAa"/>
    <x v="175"/>
    <x v="16"/>
    <s v="lead_WMb1QHbGvFIAd87WP68A4il0q0lnqHeW5sZL3hg6mGG"/>
    <s v="KFin Technologies"/>
    <x v="13"/>
    <s v="user_GL8PBiV4pvzsQLVHSdZLeMQAQcGjCvLkffg486DHfZJ"/>
    <s v="Anshum Naithani"/>
    <x v="335"/>
    <s v="2022-09-12 00:59:09.511000+00:00"/>
    <m/>
    <x v="10"/>
    <m/>
    <m/>
    <m/>
    <n v="4500"/>
    <m/>
    <m/>
    <m/>
    <m/>
    <m/>
    <m/>
    <m/>
    <m/>
    <m/>
    <m/>
    <m/>
    <x v="1"/>
    <m/>
    <m/>
    <m/>
    <m/>
    <m/>
    <m/>
    <m/>
    <m/>
    <m/>
    <m/>
    <m/>
    <m/>
    <x v="13"/>
    <m/>
    <s v="user_vMd4rmcrSbjykdyL2J7rrYn84SWdcNc5FKligrmItPw"/>
    <x v="11"/>
    <x v="1"/>
    <m/>
    <s v="August"/>
    <x v="2"/>
    <x v="0"/>
    <m/>
    <m/>
    <m/>
    <m/>
    <m/>
    <x v="244"/>
    <s v="2022-10-20 10:25:19.273000+00:00"/>
    <s v="GPA"/>
  </r>
  <r>
    <x v="4"/>
    <n v="259000"/>
    <s v="INR"/>
    <n v="100"/>
    <x v="12"/>
    <x v="0"/>
    <s v="stat_OZRiD1474QRJIpvnjHCZfiIvKcVD6mIKSSTzg8SwDVx"/>
    <x v="0"/>
    <s v="OpportunityStatusType.Won"/>
    <s v="cont_UhN2ekLVgVKrpqfvZYGb97rEvSVCZtCn7VQBvqYihfW"/>
    <x v="3"/>
    <x v="0"/>
    <s v="lead_3PYWSwuUDFPWny8p5ZT2xu33ydrp3Yt3wf3DePn514l"/>
    <s v="Balaji Formalin Pvt Ltd"/>
    <x v="6"/>
    <s v="user_bdUPAGjcS7p6513So3N4g3aWNS5HuBuVJi7bvCPAsLt"/>
    <s v="Mayur Gadiyar"/>
    <x v="336"/>
    <s v="2022-09-10 09:30:26.983000+00:00"/>
    <m/>
    <x v="1"/>
    <m/>
    <s v="2021-09-08 09:49:11+00:00"/>
    <m/>
    <n v="110"/>
    <m/>
    <m/>
    <m/>
    <m/>
    <m/>
    <m/>
    <m/>
    <m/>
    <m/>
    <m/>
    <m/>
    <x v="24"/>
    <m/>
    <m/>
    <m/>
    <m/>
    <m/>
    <m/>
    <m/>
    <m/>
    <m/>
    <m/>
    <m/>
    <m/>
    <x v="3"/>
    <m/>
    <s v="user_A8KOTZADnUtEQOLt4nSLAmteNStuGh80js75RYjrXVt"/>
    <x v="6"/>
    <x v="9"/>
    <m/>
    <s v="September"/>
    <x v="3"/>
    <x v="2"/>
    <m/>
    <s v="Employee Count 150"/>
    <m/>
    <m/>
    <m/>
    <x v="245"/>
    <s v="2022-10-17 07:28:00.577000+00:00"/>
    <s v="GMC"/>
  </r>
  <r>
    <x v="10"/>
    <n v="40000"/>
    <s v="INR"/>
    <n v="0"/>
    <x v="10"/>
    <x v="0"/>
    <s v="stat_kcR4fZg7TU7jjk1jAVua3qGLRS4J5uFayEjK5j02wtv"/>
    <x v="2"/>
    <s v="OpportunityStatusType.Lost"/>
    <m/>
    <x v="1"/>
    <x v="22"/>
    <s v="lead_MDZt98NXKPp8ume39NHUOa2C9zBE23tbwkt6khSuKMx"/>
    <s v="Wehear Innovations Pvt Ltd"/>
    <x v="7"/>
    <s v="user_ojX3B6giQCeKnOjqd4gdwXUl0CqqHMXNORvxR6POXn6"/>
    <s v="Abhishek Chauhan"/>
    <x v="337"/>
    <s v="2022-09-09 06:34:43.951000+00:00"/>
    <m/>
    <x v="7"/>
    <m/>
    <s v="2022-04-25 05:04:25+00:00"/>
    <m/>
    <n v="19"/>
    <m/>
    <m/>
    <m/>
    <m/>
    <m/>
    <m/>
    <m/>
    <s v="ORGANIC_SEARCH"/>
    <m/>
    <m/>
    <m/>
    <x v="2"/>
    <m/>
    <m/>
    <m/>
    <m/>
    <m/>
    <m/>
    <m/>
    <m/>
    <m/>
    <m/>
    <m/>
    <m/>
    <x v="3"/>
    <m/>
    <s v="user_aM3WaaSUQQmaNnsm9l2FQRVWUEr8RN2ZdXzsuQUalQ3"/>
    <x v="7"/>
    <x v="1"/>
    <m/>
    <m/>
    <x v="3"/>
    <x v="2"/>
    <m/>
    <s v="Employee Count 25"/>
    <m/>
    <m/>
    <m/>
    <x v="246"/>
    <s v="2022-09-09 06:34:43.999000+00:00"/>
    <m/>
  </r>
  <r>
    <x v="31"/>
    <n v="304000"/>
    <s v="INR"/>
    <n v="0"/>
    <x v="4"/>
    <x v="0"/>
    <s v="stat_kcR4fZg7TU7jjk1jAVua3qGLRS4J5uFayEjK5j02wtv"/>
    <x v="2"/>
    <s v="OpportunityStatusType.Lost"/>
    <s v="cont_YqeBLa6jNPIRmRxSplVpFdo6nzJO0qrnMc6vyKYCbyh"/>
    <x v="176"/>
    <x v="39"/>
    <s v="lead_Nffd28OEKZrmvvSBOEYsTuZSBw0b32dcKg3H6KdvRID"/>
    <s v="Mobicip"/>
    <x v="16"/>
    <s v="user_g5Yw4Z4XnIbmcGhJO80vdtFdd5ElcDlgYO3q8l82ODn"/>
    <s v="Aditya Binani"/>
    <x v="338"/>
    <s v="2022-09-09 06:37:33.241000+00:00"/>
    <m/>
    <x v="2"/>
    <m/>
    <m/>
    <m/>
    <n v="35"/>
    <m/>
    <m/>
    <m/>
    <m/>
    <m/>
    <m/>
    <m/>
    <m/>
    <m/>
    <m/>
    <m/>
    <x v="1"/>
    <m/>
    <m/>
    <m/>
    <m/>
    <m/>
    <m/>
    <m/>
    <m/>
    <m/>
    <m/>
    <m/>
    <m/>
    <x v="9"/>
    <m/>
    <s v="user_g5Yw4Z4XnIbmcGhJO80vdtFdd5ElcDlgYO3q8l82ODn"/>
    <x v="18"/>
    <x v="1"/>
    <m/>
    <s v="August"/>
    <x v="4"/>
    <x v="3"/>
    <m/>
    <s v="Downloaded the guide: Designing employee healthcare plan"/>
    <m/>
    <m/>
    <m/>
    <x v="247"/>
    <s v="2022-09-09 06:37:33.277000+00:00"/>
    <m/>
  </r>
  <r>
    <x v="10"/>
    <n v="735000"/>
    <s v="INR"/>
    <n v="100"/>
    <x v="5"/>
    <x v="0"/>
    <s v="stat_OZRiD1474QRJIpvnjHCZfiIvKcVD6mIKSSTzg8SwDVx"/>
    <x v="0"/>
    <s v="OpportunityStatusType.Won"/>
    <m/>
    <x v="1"/>
    <x v="0"/>
    <s v="lead_cCWx95FQw1YeVlJLW6tKXZ5HGGOpxEi6yUslWKvB9uC"/>
    <s v="Aeon research"/>
    <x v="14"/>
    <s v="user_ojX3B6giQCeKnOjqd4gdwXUl0CqqHMXNORvxR6POXn6"/>
    <s v="Abhishek Chauhan"/>
    <x v="339"/>
    <s v="2022-09-09 06:14:55.230000+00:00"/>
    <m/>
    <x v="11"/>
    <m/>
    <m/>
    <m/>
    <n v="74"/>
    <m/>
    <m/>
    <m/>
    <m/>
    <m/>
    <m/>
    <m/>
    <s v="PAID_SOCIAL"/>
    <m/>
    <m/>
    <m/>
    <x v="2"/>
    <m/>
    <m/>
    <m/>
    <m/>
    <m/>
    <m/>
    <m/>
    <m/>
    <m/>
    <m/>
    <m/>
    <m/>
    <x v="3"/>
    <m/>
    <s v="user_2jRs4eIjwv8MozxYA1DE9MMy0FWf2gMgweg2LiJNu64"/>
    <x v="25"/>
    <x v="7"/>
    <m/>
    <s v="September"/>
    <x v="4"/>
    <x v="3"/>
    <m/>
    <s v="Employer Branding Playbook"/>
    <m/>
    <m/>
    <m/>
    <x v="248"/>
    <s v="2022-10-13 06:13:24.788000+00:00"/>
    <m/>
  </r>
  <r>
    <x v="9"/>
    <n v="500000"/>
    <s v="INR"/>
    <n v="0"/>
    <x v="31"/>
    <x v="0"/>
    <s v="stat_kcR4fZg7TU7jjk1jAVua3qGLRS4J5uFayEjK5j02wtv"/>
    <x v="2"/>
    <s v="OpportunityStatusType.Lost"/>
    <s v="cont_fnWmpkSsaThxyfpsUh50WodRE6XO1yhKNOEP093QTtW"/>
    <x v="167"/>
    <x v="144"/>
    <s v="lead_aaP4fTbN4GANvIVMJrT4cXcz26nSm4JIfg69mXddhYA"/>
    <s v="Holtec Asia"/>
    <x v="6"/>
    <s v="user_9SBRjyF0n4iWuhUdqRyQkFhl2J4uyNKhFWvvJEvunX8"/>
    <s v="Omkar Ghate"/>
    <x v="340"/>
    <s v="2022-09-09 05:30:53.417000+00:00"/>
    <m/>
    <x v="0"/>
    <m/>
    <s v="2020-08-20 09:04:45+00:00"/>
    <m/>
    <n v="200"/>
    <m/>
    <m/>
    <m/>
    <m/>
    <m/>
    <m/>
    <m/>
    <m/>
    <m/>
    <m/>
    <m/>
    <x v="19"/>
    <m/>
    <m/>
    <m/>
    <m/>
    <m/>
    <m/>
    <m/>
    <m/>
    <m/>
    <m/>
    <m/>
    <m/>
    <x v="9"/>
    <m/>
    <s v="user_A8KOTZADnUtEQOLt4nSLAmteNStuGh80js75RYjrXVt"/>
    <x v="6"/>
    <x v="1"/>
    <m/>
    <s v="March; September"/>
    <x v="4"/>
    <x v="0"/>
    <m/>
    <s v="Sameer Feb Outbound'21"/>
    <m/>
    <m/>
    <m/>
    <x v="234"/>
    <s v="2022-09-19 09:59:12.043000+00:00"/>
    <s v="GTL"/>
  </r>
  <r>
    <x v="9"/>
    <n v="28000"/>
    <s v="INR"/>
    <n v="0"/>
    <x v="6"/>
    <x v="0"/>
    <s v="stat_kcR4fZg7TU7jjk1jAVua3qGLRS4J5uFayEjK5j02wtv"/>
    <x v="2"/>
    <s v="OpportunityStatusType.Lost"/>
    <s v="cont_fnWmpkSsaThxyfpsUh50WodRE6XO1yhKNOEP093QTtW"/>
    <x v="167"/>
    <x v="145"/>
    <s v="lead_aaP4fTbN4GANvIVMJrT4cXcz26nSm4JIfg69mXddhYA"/>
    <s v="Holtec Asia"/>
    <x v="6"/>
    <s v="user_9SBRjyF0n4iWuhUdqRyQkFhl2J4uyNKhFWvvJEvunX8"/>
    <s v="Omkar Ghate"/>
    <x v="341"/>
    <s v="2022-09-09 05:30:47.804000+00:00"/>
    <m/>
    <x v="0"/>
    <m/>
    <s v="2020-08-20 09:04:45+00:00"/>
    <m/>
    <n v="200"/>
    <m/>
    <m/>
    <m/>
    <m/>
    <m/>
    <m/>
    <m/>
    <m/>
    <m/>
    <m/>
    <m/>
    <x v="19"/>
    <m/>
    <m/>
    <m/>
    <m/>
    <m/>
    <m/>
    <m/>
    <m/>
    <m/>
    <m/>
    <m/>
    <m/>
    <x v="9"/>
    <m/>
    <s v="user_A8KOTZADnUtEQOLt4nSLAmteNStuGh80js75RYjrXVt"/>
    <x v="6"/>
    <x v="1"/>
    <m/>
    <s v="March; September"/>
    <x v="4"/>
    <x v="0"/>
    <m/>
    <s v="Sameer Feb Outbound'21"/>
    <m/>
    <m/>
    <m/>
    <x v="234"/>
    <s v="2022-09-19 09:59:12.043000+00:00"/>
    <s v="GPA"/>
  </r>
  <r>
    <x v="9"/>
    <n v="1200000"/>
    <s v="INR"/>
    <n v="0"/>
    <x v="29"/>
    <x v="0"/>
    <s v="stat_kcR4fZg7TU7jjk1jAVua3qGLRS4J5uFayEjK5j02wtv"/>
    <x v="2"/>
    <s v="OpportunityStatusType.Lost"/>
    <s v="cont_D8xxy4tt0XNpf2f8xJtT9PdS5JovO9eYOo64Y3iCdxr"/>
    <x v="177"/>
    <x v="0"/>
    <s v="lead_UhAXOBWOC4yXGOlxEfTKNzDMG4rUb6ene8p4n9hnFoV"/>
    <s v="H B Fuller India Adhesives Pvt Ltd"/>
    <x v="6"/>
    <s v="user_9SBRjyF0n4iWuhUdqRyQkFhl2J4uyNKhFWvvJEvunX8"/>
    <s v="Omkar Ghate"/>
    <x v="342"/>
    <s v="2022-09-09 05:19:10.079000+00:00"/>
    <m/>
    <x v="0"/>
    <m/>
    <m/>
    <m/>
    <n v="250"/>
    <m/>
    <m/>
    <m/>
    <m/>
    <m/>
    <m/>
    <m/>
    <m/>
    <m/>
    <m/>
    <m/>
    <x v="5"/>
    <m/>
    <m/>
    <m/>
    <m/>
    <m/>
    <m/>
    <m/>
    <m/>
    <m/>
    <m/>
    <m/>
    <m/>
    <x v="7"/>
    <m/>
    <s v="user_A8KOTZADnUtEQOLt4nSLAmteNStuGh80js75RYjrXVt"/>
    <x v="6"/>
    <x v="6"/>
    <m/>
    <s v="September"/>
    <x v="2"/>
    <x v="3"/>
    <m/>
    <m/>
    <m/>
    <m/>
    <m/>
    <x v="249"/>
    <s v="2022-09-28 19:41:26.802000+00:00"/>
    <s v="GTL"/>
  </r>
  <r>
    <x v="9"/>
    <n v="600000"/>
    <s v="INR"/>
    <n v="0"/>
    <x v="26"/>
    <x v="0"/>
    <s v="stat_kcR4fZg7TU7jjk1jAVua3qGLRS4J5uFayEjK5j02wtv"/>
    <x v="2"/>
    <s v="OpportunityStatusType.Lost"/>
    <s v="cont_vf518nOgkj64mIswOTp0w5dzVfMBa2n8AC4n81yap1X"/>
    <x v="178"/>
    <x v="11"/>
    <s v="lead_uLJIEAvFXJF1ZNe1kWUrSMut8OzkRnPiN7rQV527NgY"/>
    <s v="K2V2 Technologies Pvt. Ltd."/>
    <x v="29"/>
    <s v="user_9SBRjyF0n4iWuhUdqRyQkFhl2J4uyNKhFWvvJEvunX8"/>
    <s v="Omkar Ghate"/>
    <x v="343"/>
    <s v="2022-09-09 05:30:01.988000+00:00"/>
    <m/>
    <x v="0"/>
    <m/>
    <m/>
    <m/>
    <n v="109"/>
    <m/>
    <m/>
    <m/>
    <m/>
    <m/>
    <m/>
    <m/>
    <m/>
    <m/>
    <m/>
    <m/>
    <x v="1"/>
    <m/>
    <m/>
    <m/>
    <m/>
    <m/>
    <m/>
    <m/>
    <m/>
    <m/>
    <m/>
    <m/>
    <m/>
    <x v="9"/>
    <m/>
    <s v="user_1z3bdwgjF9RILRmuQPeXXGoPhafSi1mEgyb4l5sVEvN"/>
    <x v="1"/>
    <x v="1"/>
    <m/>
    <s v="November"/>
    <x v="2"/>
    <x v="4"/>
    <m/>
    <m/>
    <m/>
    <m/>
    <m/>
    <x v="250"/>
    <s v="2022-10-13 07:19:08.365000+00:00"/>
    <m/>
  </r>
  <r>
    <x v="9"/>
    <n v="33000"/>
    <s v="INR"/>
    <n v="0"/>
    <x v="6"/>
    <x v="0"/>
    <s v="stat_kcR4fZg7TU7jjk1jAVua3qGLRS4J5uFayEjK5j02wtv"/>
    <x v="2"/>
    <s v="OpportunityStatusType.Lost"/>
    <s v="cont_fnWmpkSsaThxyfpsUh50WodRE6XO1yhKNOEP093QTtW"/>
    <x v="167"/>
    <x v="146"/>
    <s v="lead_aaP4fTbN4GANvIVMJrT4cXcz26nSm4JIfg69mXddhYA"/>
    <s v="Holtec Asia"/>
    <x v="6"/>
    <s v="user_9SBRjyF0n4iWuhUdqRyQkFhl2J4uyNKhFWvvJEvunX8"/>
    <s v="Omkar Ghate"/>
    <x v="344"/>
    <s v="2022-09-09 05:30:40.275000+00:00"/>
    <m/>
    <x v="0"/>
    <m/>
    <s v="2020-08-20 09:04:45+00:00"/>
    <m/>
    <n v="200"/>
    <m/>
    <m/>
    <m/>
    <m/>
    <m/>
    <m/>
    <m/>
    <m/>
    <m/>
    <m/>
    <m/>
    <x v="19"/>
    <m/>
    <m/>
    <m/>
    <m/>
    <m/>
    <m/>
    <m/>
    <m/>
    <m/>
    <m/>
    <m/>
    <m/>
    <x v="9"/>
    <m/>
    <s v="user_A8KOTZADnUtEQOLt4nSLAmteNStuGh80js75RYjrXVt"/>
    <x v="6"/>
    <x v="1"/>
    <m/>
    <s v="March; September"/>
    <x v="4"/>
    <x v="0"/>
    <m/>
    <s v="Sameer Feb Outbound'21"/>
    <m/>
    <m/>
    <m/>
    <x v="234"/>
    <s v="2022-09-19 09:59:12.043000+00:00"/>
    <s v="GPA"/>
  </r>
  <r>
    <x v="9"/>
    <n v="3500000"/>
    <s v="INR"/>
    <n v="0"/>
    <x v="29"/>
    <x v="0"/>
    <s v="stat_kcR4fZg7TU7jjk1jAVua3qGLRS4J5uFayEjK5j02wtv"/>
    <x v="2"/>
    <s v="OpportunityStatusType.Lost"/>
    <s v="cont_D8xxy4tt0XNpf2f8xJtT9PdS5JovO9eYOo64Y3iCdxr"/>
    <x v="177"/>
    <x v="0"/>
    <s v="lead_UhAXOBWOC4yXGOlxEfTKNzDMG4rUb6ene8p4n9hnFoV"/>
    <s v="H B Fuller India Adhesives Pvt Ltd"/>
    <x v="6"/>
    <s v="user_9SBRjyF0n4iWuhUdqRyQkFhl2J4uyNKhFWvvJEvunX8"/>
    <s v="Omkar Ghate"/>
    <x v="345"/>
    <s v="2022-09-09 05:18:50.051000+00:00"/>
    <m/>
    <x v="0"/>
    <m/>
    <m/>
    <m/>
    <n v="250"/>
    <m/>
    <m/>
    <m/>
    <m/>
    <m/>
    <m/>
    <m/>
    <m/>
    <m/>
    <m/>
    <m/>
    <x v="5"/>
    <m/>
    <m/>
    <m/>
    <m/>
    <m/>
    <m/>
    <m/>
    <m/>
    <m/>
    <m/>
    <m/>
    <m/>
    <x v="7"/>
    <m/>
    <s v="user_A8KOTZADnUtEQOLt4nSLAmteNStuGh80js75RYjrXVt"/>
    <x v="6"/>
    <x v="6"/>
    <m/>
    <s v="September"/>
    <x v="2"/>
    <x v="3"/>
    <m/>
    <m/>
    <m/>
    <m/>
    <m/>
    <x v="249"/>
    <s v="2022-09-28 19:41:26.802000+00:00"/>
    <s v="GMC"/>
  </r>
  <r>
    <x v="9"/>
    <n v="150000"/>
    <s v="INR"/>
    <n v="0"/>
    <x v="29"/>
    <x v="0"/>
    <s v="stat_kcR4fZg7TU7jjk1jAVua3qGLRS4J5uFayEjK5j02wtv"/>
    <x v="2"/>
    <s v="OpportunityStatusType.Lost"/>
    <s v="cont_D8xxy4tt0XNpf2f8xJtT9PdS5JovO9eYOo64Y3iCdxr"/>
    <x v="177"/>
    <x v="0"/>
    <s v="lead_UhAXOBWOC4yXGOlxEfTKNzDMG4rUb6ene8p4n9hnFoV"/>
    <s v="H B Fuller India Adhesives Pvt Ltd"/>
    <x v="6"/>
    <s v="user_9SBRjyF0n4iWuhUdqRyQkFhl2J4uyNKhFWvvJEvunX8"/>
    <s v="Omkar Ghate"/>
    <x v="346"/>
    <s v="2022-09-09 05:19:01.417000+00:00"/>
    <m/>
    <x v="0"/>
    <m/>
    <m/>
    <m/>
    <n v="250"/>
    <m/>
    <m/>
    <m/>
    <m/>
    <m/>
    <m/>
    <m/>
    <m/>
    <m/>
    <m/>
    <m/>
    <x v="5"/>
    <m/>
    <m/>
    <m/>
    <m/>
    <m/>
    <m/>
    <m/>
    <m/>
    <m/>
    <m/>
    <m/>
    <m/>
    <x v="7"/>
    <m/>
    <s v="user_A8KOTZADnUtEQOLt4nSLAmteNStuGh80js75RYjrXVt"/>
    <x v="6"/>
    <x v="6"/>
    <m/>
    <s v="September"/>
    <x v="2"/>
    <x v="3"/>
    <m/>
    <m/>
    <m/>
    <m/>
    <m/>
    <x v="249"/>
    <s v="2022-09-28 19:41:26.802000+00:00"/>
    <s v="GPA"/>
  </r>
  <r>
    <x v="15"/>
    <n v="78000"/>
    <s v="INR"/>
    <n v="100"/>
    <x v="5"/>
    <x v="0"/>
    <s v="stat_OZRiD1474QRJIpvnjHCZfiIvKcVD6mIKSSTzg8SwDVx"/>
    <x v="0"/>
    <s v="OpportunityStatusType.Won"/>
    <m/>
    <x v="1"/>
    <x v="0"/>
    <s v="lead_TBs73abmAVa1WxFAify3UiOelU0BdxDWpXhkcB0vSv4"/>
    <s v="DyStar"/>
    <x v="14"/>
    <s v="user_N52PP2uP2VZc2gm0nhh6CNFSif4n85g1cdxoNFd9ct0"/>
    <s v="Naveen Kumar"/>
    <x v="347"/>
    <s v="2022-09-09 02:13:34.649000+00:00"/>
    <m/>
    <x v="1"/>
    <m/>
    <m/>
    <m/>
    <n v="135"/>
    <m/>
    <m/>
    <m/>
    <m/>
    <m/>
    <m/>
    <m/>
    <m/>
    <m/>
    <m/>
    <m/>
    <x v="5"/>
    <m/>
    <m/>
    <m/>
    <m/>
    <m/>
    <m/>
    <m/>
    <m/>
    <m/>
    <m/>
    <m/>
    <m/>
    <x v="4"/>
    <m/>
    <s v="user_2jRs4eIjwv8MozxYA1DE9MMy0FWf2gMgweg2LiJNu64"/>
    <x v="25"/>
    <x v="1"/>
    <m/>
    <s v="September"/>
    <x v="2"/>
    <x v="1"/>
    <m/>
    <m/>
    <m/>
    <m/>
    <m/>
    <x v="251"/>
    <s v="2022-09-09 02:13:34.709000+00:00"/>
    <s v="GPA"/>
  </r>
  <r>
    <x v="15"/>
    <n v="730000"/>
    <s v="INR"/>
    <n v="100"/>
    <x v="5"/>
    <x v="0"/>
    <s v="stat_OZRiD1474QRJIpvnjHCZfiIvKcVD6mIKSSTzg8SwDVx"/>
    <x v="0"/>
    <s v="OpportunityStatusType.Won"/>
    <m/>
    <x v="1"/>
    <x v="11"/>
    <s v="lead_TBs73abmAVa1WxFAify3UiOelU0BdxDWpXhkcB0vSv4"/>
    <s v="DyStar"/>
    <x v="14"/>
    <s v="user_N52PP2uP2VZc2gm0nhh6CNFSif4n85g1cdxoNFd9ct0"/>
    <s v="Naveen Kumar"/>
    <x v="348"/>
    <s v="2022-09-09 02:13:21.381000+00:00"/>
    <m/>
    <x v="1"/>
    <m/>
    <m/>
    <m/>
    <n v="135"/>
    <m/>
    <m/>
    <m/>
    <m/>
    <m/>
    <m/>
    <m/>
    <m/>
    <m/>
    <m/>
    <m/>
    <x v="5"/>
    <m/>
    <m/>
    <m/>
    <m/>
    <m/>
    <m/>
    <m/>
    <m/>
    <m/>
    <m/>
    <m/>
    <m/>
    <x v="4"/>
    <m/>
    <s v="user_2jRs4eIjwv8MozxYA1DE9MMy0FWf2gMgweg2LiJNu64"/>
    <x v="25"/>
    <x v="1"/>
    <m/>
    <s v="September"/>
    <x v="2"/>
    <x v="1"/>
    <m/>
    <m/>
    <m/>
    <m/>
    <m/>
    <x v="251"/>
    <s v="2022-09-09 02:13:34.709000+00:00"/>
    <m/>
  </r>
  <r>
    <x v="17"/>
    <n v="2548469"/>
    <s v="INR"/>
    <n v="100"/>
    <x v="33"/>
    <x v="0"/>
    <s v="stat_OZRiD1474QRJIpvnjHCZfiIvKcVD6mIKSSTzg8SwDVx"/>
    <x v="0"/>
    <s v="OpportunityStatusType.Won"/>
    <s v="cont_6cNUCZMY5aQuaMfypkTfEGKaRrLVjG60bYt2eEKSaE4"/>
    <x v="179"/>
    <x v="39"/>
    <s v="lead_84Xj5KGIUtLP178fhVI44E54gp5pEjOTIzVFZwDAsZy"/>
    <s v="AL Technology Services"/>
    <x v="3"/>
    <s v="user_6dalmZ7hmWD47jhCVGdU1SSEcFMsz9rWtW2jPORgJvj"/>
    <s v="Vivek Singh"/>
    <x v="349"/>
    <s v="2022-09-08 10:54:41.893000+00:00"/>
    <m/>
    <x v="2"/>
    <m/>
    <m/>
    <m/>
    <n v="26"/>
    <m/>
    <m/>
    <m/>
    <m/>
    <m/>
    <m/>
    <m/>
    <m/>
    <m/>
    <m/>
    <m/>
    <x v="1"/>
    <s v="New India"/>
    <m/>
    <m/>
    <m/>
    <m/>
    <m/>
    <m/>
    <m/>
    <m/>
    <m/>
    <m/>
    <m/>
    <x v="6"/>
    <m/>
    <s v="user_ojX3B6giQCeKnOjqd4gdwXUl0CqqHMXNORvxR6POXn6"/>
    <x v="21"/>
    <x v="12"/>
    <m/>
    <s v="September"/>
    <x v="2"/>
    <x v="3"/>
    <m/>
    <m/>
    <m/>
    <m/>
    <m/>
    <x v="252"/>
    <s v="2022-10-20 07:59:18.721000+00:00"/>
    <m/>
  </r>
  <r>
    <x v="11"/>
    <n v="750000"/>
    <s v="INR"/>
    <n v="0"/>
    <x v="4"/>
    <x v="0"/>
    <s v="stat_kcR4fZg7TU7jjk1jAVua3qGLRS4J5uFayEjK5j02wtv"/>
    <x v="2"/>
    <s v="OpportunityStatusType.Lost"/>
    <m/>
    <x v="1"/>
    <x v="147"/>
    <s v="lead_mmU34t4S3IgV4aAf0cQSPtiS26cY1cgbXvAY1BWDdoD"/>
    <s v="Yanfeng"/>
    <x v="15"/>
    <s v="user_LKRhV6rhcBe0uL8u70UUGeDjbMupuho4TaiAOCbT7HT"/>
    <s v="Kashif Ahmad"/>
    <x v="350"/>
    <s v="2022-09-08 10:20:52.321000+00:00"/>
    <m/>
    <x v="7"/>
    <m/>
    <s v="2020-08-26 02:33:06+00:00"/>
    <m/>
    <n v="78"/>
    <m/>
    <m/>
    <m/>
    <m/>
    <m/>
    <m/>
    <m/>
    <m/>
    <m/>
    <m/>
    <m/>
    <x v="5"/>
    <m/>
    <m/>
    <m/>
    <m/>
    <m/>
    <m/>
    <m/>
    <m/>
    <m/>
    <m/>
    <m/>
    <m/>
    <x v="7"/>
    <m/>
    <s v="user_228eUmsdKIb9OItgmiDq1zD4aPZ1eqiapbaLAGeBf8g"/>
    <x v="13"/>
    <x v="1"/>
    <m/>
    <s v="September"/>
    <x v="12"/>
    <x v="3"/>
    <m/>
    <m/>
    <m/>
    <m/>
    <m/>
    <x v="253"/>
    <s v="2022-09-16 11:23:07.408000+00:00"/>
    <s v="GMC"/>
  </r>
  <r>
    <x v="12"/>
    <n v="56000"/>
    <s v="INR"/>
    <n v="50"/>
    <x v="4"/>
    <x v="0"/>
    <s v="stat_Bh0lNV2usJkCLD6fjWneAqpmASEbmvomDaal7U02FV1"/>
    <x v="5"/>
    <s v="OpportunityStatusType.Active"/>
    <s v="cont_i8Ghqat1KsCgqlB2PRtgw1I08hrYTkXU3EMADpL0mCE"/>
    <x v="180"/>
    <x v="0"/>
    <s v="lead_L4U1qY3wyLoT8O8uZbFJG16K10VH6MV0aOSJfrMz11G"/>
    <s v="NYK Auto Logistics"/>
    <x v="3"/>
    <s v="user_encRk5bIEFN6ZA11h4WH2AdZTiZpogLSlMIaj0E30SZ"/>
    <s v="Daya Gowda"/>
    <x v="351"/>
    <s v="2022-09-08 09:42:38.109000+00:00"/>
    <m/>
    <x v="1"/>
    <m/>
    <m/>
    <m/>
    <n v="140"/>
    <m/>
    <m/>
    <m/>
    <m/>
    <m/>
    <m/>
    <m/>
    <m/>
    <m/>
    <m/>
    <m/>
    <x v="2"/>
    <m/>
    <m/>
    <m/>
    <m/>
    <m/>
    <m/>
    <m/>
    <m/>
    <m/>
    <m/>
    <m/>
    <m/>
    <x v="5"/>
    <m/>
    <s v="user_encRk5bIEFN6ZA11h4WH2AdZTiZpogLSlMIaj0E30SZ"/>
    <x v="3"/>
    <x v="1"/>
    <m/>
    <s v="April; September"/>
    <x v="2"/>
    <x v="0"/>
    <m/>
    <m/>
    <m/>
    <m/>
    <m/>
    <x v="254"/>
    <s v="2022-09-20 05:16:09.756000+00:00"/>
    <s v="WC"/>
  </r>
  <r>
    <x v="12"/>
    <n v="560000"/>
    <s v="INR"/>
    <n v="50"/>
    <x v="4"/>
    <x v="0"/>
    <s v="stat_Bh0lNV2usJkCLD6fjWneAqpmASEbmvomDaal7U02FV1"/>
    <x v="5"/>
    <s v="OpportunityStatusType.Active"/>
    <m/>
    <x v="1"/>
    <x v="0"/>
    <s v="lead_L4U1qY3wyLoT8O8uZbFJG16K10VH6MV0aOSJfrMz11G"/>
    <s v="NYK Auto Logistics"/>
    <x v="3"/>
    <s v="user_encRk5bIEFN6ZA11h4WH2AdZTiZpogLSlMIaj0E30SZ"/>
    <s v="Daya Gowda"/>
    <x v="352"/>
    <s v="2022-09-08 09:42:28.960000+00:00"/>
    <m/>
    <x v="1"/>
    <m/>
    <m/>
    <m/>
    <n v="140"/>
    <m/>
    <m/>
    <m/>
    <m/>
    <m/>
    <m/>
    <m/>
    <m/>
    <m/>
    <m/>
    <m/>
    <x v="2"/>
    <m/>
    <m/>
    <m/>
    <m/>
    <m/>
    <m/>
    <m/>
    <m/>
    <m/>
    <m/>
    <m/>
    <m/>
    <x v="5"/>
    <m/>
    <s v="user_encRk5bIEFN6ZA11h4WH2AdZTiZpogLSlMIaj0E30SZ"/>
    <x v="3"/>
    <x v="1"/>
    <m/>
    <s v="April; September"/>
    <x v="2"/>
    <x v="0"/>
    <m/>
    <m/>
    <m/>
    <m/>
    <m/>
    <x v="254"/>
    <s v="2022-09-20 05:16:09.756000+00:00"/>
    <s v="GTL"/>
  </r>
  <r>
    <x v="11"/>
    <n v="60000"/>
    <s v="INR"/>
    <n v="0"/>
    <x v="4"/>
    <x v="0"/>
    <s v="stat_kcR4fZg7TU7jjk1jAVua3qGLRS4J5uFayEjK5j02wtv"/>
    <x v="2"/>
    <s v="OpportunityStatusType.Lost"/>
    <m/>
    <x v="1"/>
    <x v="148"/>
    <s v="lead_mmU34t4S3IgV4aAf0cQSPtiS26cY1cgbXvAY1BWDdoD"/>
    <s v="Yanfeng"/>
    <x v="15"/>
    <s v="user_LKRhV6rhcBe0uL8u70UUGeDjbMupuho4TaiAOCbT7HT"/>
    <s v="Kashif Ahmad"/>
    <x v="353"/>
    <s v="2022-09-08 10:17:59.609000+00:00"/>
    <m/>
    <x v="7"/>
    <m/>
    <s v="2020-08-26 02:33:06+00:00"/>
    <m/>
    <n v="78"/>
    <m/>
    <m/>
    <m/>
    <m/>
    <m/>
    <m/>
    <m/>
    <m/>
    <m/>
    <m/>
    <m/>
    <x v="5"/>
    <m/>
    <m/>
    <m/>
    <m/>
    <m/>
    <m/>
    <m/>
    <m/>
    <m/>
    <m/>
    <m/>
    <m/>
    <x v="7"/>
    <m/>
    <s v="user_228eUmsdKIb9OItgmiDq1zD4aPZ1eqiapbaLAGeBf8g"/>
    <x v="13"/>
    <x v="1"/>
    <m/>
    <s v="September"/>
    <x v="12"/>
    <x v="3"/>
    <m/>
    <m/>
    <m/>
    <m/>
    <m/>
    <x v="253"/>
    <s v="2022-09-16 11:23:07.408000+00:00"/>
    <s v="GPA"/>
  </r>
  <r>
    <x v="25"/>
    <n v="100000"/>
    <s v="INR"/>
    <n v="0"/>
    <x v="4"/>
    <x v="0"/>
    <s v="stat_kcR4fZg7TU7jjk1jAVua3qGLRS4J5uFayEjK5j02wtv"/>
    <x v="2"/>
    <s v="OpportunityStatusType.Lost"/>
    <s v="cont_9kZWEH7cRESlsBBMwZOKSqK0y7RB8xifQKywPbSdNik"/>
    <x v="181"/>
    <x v="149"/>
    <s v="lead_f7mgEwNaMhHlv8mPQxYQkdkxWlSYJGEbc0WJvUNh202"/>
    <s v="AYM/welspun syntex"/>
    <x v="4"/>
    <s v="user_lccnw70UrYzjPcbxrA5N9qp8LF1vx6aP08yPEdeU06P"/>
    <s v="Vikas Gupta"/>
    <x v="354"/>
    <s v="2022-09-08 09:11:50.943000+00:00"/>
    <m/>
    <x v="1"/>
    <m/>
    <m/>
    <m/>
    <n v="1100"/>
    <m/>
    <m/>
    <m/>
    <m/>
    <m/>
    <m/>
    <m/>
    <m/>
    <m/>
    <m/>
    <m/>
    <x v="22"/>
    <m/>
    <m/>
    <m/>
    <m/>
    <m/>
    <m/>
    <m/>
    <m/>
    <m/>
    <m/>
    <m/>
    <m/>
    <x v="3"/>
    <m/>
    <s v="user_5YHA1ZU4iP896lD1YJehdJcMx7ZEgWCpulT4T2c3pJ3"/>
    <x v="4"/>
    <x v="1"/>
    <m/>
    <s v="September"/>
    <x v="2"/>
    <x v="3"/>
    <m/>
    <s v="Vaccine Lead"/>
    <m/>
    <m/>
    <m/>
    <x v="255"/>
    <s v="2022-09-08 09:11:50.999000+00:00"/>
    <m/>
  </r>
  <r>
    <x v="25"/>
    <n v="5000000"/>
    <s v="INR"/>
    <n v="0"/>
    <x v="4"/>
    <x v="0"/>
    <s v="stat_kcR4fZg7TU7jjk1jAVua3qGLRS4J5uFayEjK5j02wtv"/>
    <x v="2"/>
    <s v="OpportunityStatusType.Lost"/>
    <s v="cont_9kZWEH7cRESlsBBMwZOKSqK0y7RB8xifQKywPbSdNik"/>
    <x v="181"/>
    <x v="149"/>
    <s v="lead_f7mgEwNaMhHlv8mPQxYQkdkxWlSYJGEbc0WJvUNh202"/>
    <s v="AYM/welspun syntex"/>
    <x v="4"/>
    <s v="user_lccnw70UrYzjPcbxrA5N9qp8LF1vx6aP08yPEdeU06P"/>
    <s v="Vikas Gupta"/>
    <x v="355"/>
    <s v="2022-09-08 09:11:33.839000+00:00"/>
    <m/>
    <x v="1"/>
    <m/>
    <m/>
    <m/>
    <n v="1100"/>
    <m/>
    <m/>
    <m/>
    <m/>
    <m/>
    <m/>
    <m/>
    <m/>
    <m/>
    <m/>
    <m/>
    <x v="22"/>
    <m/>
    <m/>
    <m/>
    <m/>
    <m/>
    <m/>
    <m/>
    <m/>
    <m/>
    <m/>
    <m/>
    <m/>
    <x v="3"/>
    <m/>
    <s v="user_5YHA1ZU4iP896lD1YJehdJcMx7ZEgWCpulT4T2c3pJ3"/>
    <x v="4"/>
    <x v="1"/>
    <m/>
    <s v="September"/>
    <x v="2"/>
    <x v="3"/>
    <m/>
    <s v="Vaccine Lead"/>
    <m/>
    <m/>
    <m/>
    <x v="255"/>
    <s v="2022-09-08 09:11:50.999000+00:00"/>
    <m/>
  </r>
  <r>
    <x v="8"/>
    <n v="40000"/>
    <s v="INR"/>
    <n v="0"/>
    <x v="4"/>
    <x v="0"/>
    <s v="stat_kcR4fZg7TU7jjk1jAVua3qGLRS4J5uFayEjK5j02wtv"/>
    <x v="2"/>
    <s v="OpportunityStatusType.Lost"/>
    <m/>
    <x v="1"/>
    <x v="19"/>
    <s v="lead_b9XzjSunPiTuMyDf4DvQfQBphMBwAPkNV7yzjGY9LYB"/>
    <s v="Reliable Autotech Pvt Ltd"/>
    <x v="15"/>
    <s v="user_KLETV1op4MIjvKQ12xGsWi23CuPjDE6PT29nwG6T3MY"/>
    <s v="Pooja Gawas"/>
    <x v="356"/>
    <s v="2022-09-08 08:58:45.555000+00:00"/>
    <m/>
    <x v="0"/>
    <m/>
    <m/>
    <m/>
    <n v="300"/>
    <m/>
    <m/>
    <m/>
    <m/>
    <m/>
    <m/>
    <m/>
    <m/>
    <m/>
    <m/>
    <m/>
    <x v="1"/>
    <m/>
    <m/>
    <m/>
    <m/>
    <m/>
    <m/>
    <m/>
    <m/>
    <m/>
    <m/>
    <m/>
    <m/>
    <x v="14"/>
    <m/>
    <s v="user_228eUmsdKIb9OItgmiDq1zD4aPZ1eqiapbaLAGeBf8g"/>
    <x v="13"/>
    <x v="1"/>
    <m/>
    <s v="September"/>
    <x v="2"/>
    <x v="0"/>
    <m/>
    <m/>
    <m/>
    <m/>
    <m/>
    <x v="256"/>
    <s v="2022-09-16 08:28:58.831000+00:00"/>
    <s v="GPA"/>
  </r>
  <r>
    <x v="27"/>
    <n v="10000"/>
    <s v="INR"/>
    <n v="0"/>
    <x v="4"/>
    <x v="0"/>
    <s v="stat_kcR4fZg7TU7jjk1jAVua3qGLRS4J5uFayEjK5j02wtv"/>
    <x v="2"/>
    <s v="OpportunityStatusType.Lost"/>
    <s v="cont_fNOHlGz9saR11wEYBtb4fF95IXyJ9HPqRcif4T01p18"/>
    <x v="182"/>
    <x v="0"/>
    <s v="lead_6KcJTL6n14O1zchkctCksJatgRsdHLZy98CkgvVJFyG"/>
    <s v="Core ITX"/>
    <x v="19"/>
    <s v="user_2YgShwgjLNI4FjAqgE9PtKsdIaGh919JGcFG919fe5B"/>
    <s v="Satyam Tiwari"/>
    <x v="357"/>
    <s v="2022-09-08 07:29:28.716000+00:00"/>
    <m/>
    <x v="1"/>
    <m/>
    <m/>
    <m/>
    <n v="20"/>
    <m/>
    <m/>
    <m/>
    <m/>
    <m/>
    <m/>
    <m/>
    <m/>
    <m/>
    <m/>
    <m/>
    <x v="2"/>
    <m/>
    <m/>
    <m/>
    <m/>
    <m/>
    <m/>
    <m/>
    <m/>
    <m/>
    <m/>
    <m/>
    <m/>
    <x v="3"/>
    <m/>
    <s v="user_FdWFezbLzkYQcGsBUsjZO25nr2poK2nRbqV47Rs5Kfm"/>
    <x v="17"/>
    <x v="1"/>
    <m/>
    <m/>
    <x v="4"/>
    <x v="3"/>
    <m/>
    <s v="Employee Wellness Handbook"/>
    <m/>
    <m/>
    <m/>
    <x v="257"/>
    <s v="2022-09-08 07:29:28.748000+00:00"/>
    <s v="GPA"/>
  </r>
  <r>
    <x v="8"/>
    <n v="4000000"/>
    <s v="INR"/>
    <n v="0"/>
    <x v="4"/>
    <x v="0"/>
    <s v="stat_kcR4fZg7TU7jjk1jAVua3qGLRS4J5uFayEjK5j02wtv"/>
    <x v="2"/>
    <s v="OpportunityStatusType.Lost"/>
    <m/>
    <x v="1"/>
    <x v="125"/>
    <s v="lead_b9XzjSunPiTuMyDf4DvQfQBphMBwAPkNV7yzjGY9LYB"/>
    <s v="Reliable Autotech Pvt Ltd"/>
    <x v="15"/>
    <s v="user_KLETV1op4MIjvKQ12xGsWi23CuPjDE6PT29nwG6T3MY"/>
    <s v="Pooja Gawas"/>
    <x v="358"/>
    <s v="2022-09-08 08:58:35.274000+00:00"/>
    <m/>
    <x v="0"/>
    <m/>
    <m/>
    <m/>
    <n v="300"/>
    <m/>
    <m/>
    <m/>
    <m/>
    <m/>
    <m/>
    <m/>
    <m/>
    <m/>
    <m/>
    <m/>
    <x v="1"/>
    <m/>
    <m/>
    <m/>
    <m/>
    <m/>
    <m/>
    <m/>
    <m/>
    <m/>
    <m/>
    <m/>
    <m/>
    <x v="14"/>
    <m/>
    <s v="user_228eUmsdKIb9OItgmiDq1zD4aPZ1eqiapbaLAGeBf8g"/>
    <x v="13"/>
    <x v="1"/>
    <m/>
    <s v="September"/>
    <x v="2"/>
    <x v="0"/>
    <m/>
    <m/>
    <m/>
    <m/>
    <m/>
    <x v="256"/>
    <s v="2022-09-16 08:28:58.831000+00:00"/>
    <s v="GMC"/>
  </r>
  <r>
    <x v="27"/>
    <n v="60000"/>
    <s v="INR"/>
    <n v="0"/>
    <x v="4"/>
    <x v="0"/>
    <s v="stat_kcR4fZg7TU7jjk1jAVua3qGLRS4J5uFayEjK5j02wtv"/>
    <x v="2"/>
    <s v="OpportunityStatusType.Lost"/>
    <s v="cont_fNOHlGz9saR11wEYBtb4fF95IXyJ9HPqRcif4T01p18"/>
    <x v="182"/>
    <x v="0"/>
    <s v="lead_6KcJTL6n14O1zchkctCksJatgRsdHLZy98CkgvVJFyG"/>
    <s v="Core ITX"/>
    <x v="19"/>
    <s v="user_2YgShwgjLNI4FjAqgE9PtKsdIaGh919JGcFG919fe5B"/>
    <s v="Satyam Tiwari"/>
    <x v="359"/>
    <s v="2022-09-08 07:29:26.604000+00:00"/>
    <m/>
    <x v="1"/>
    <m/>
    <m/>
    <m/>
    <n v="20"/>
    <m/>
    <m/>
    <m/>
    <m/>
    <m/>
    <m/>
    <m/>
    <m/>
    <m/>
    <m/>
    <m/>
    <x v="2"/>
    <m/>
    <m/>
    <m/>
    <m/>
    <m/>
    <m/>
    <m/>
    <m/>
    <m/>
    <m/>
    <m/>
    <m/>
    <x v="3"/>
    <m/>
    <s v="user_FdWFezbLzkYQcGsBUsjZO25nr2poK2nRbqV47Rs5Kfm"/>
    <x v="17"/>
    <x v="1"/>
    <m/>
    <m/>
    <x v="4"/>
    <x v="3"/>
    <m/>
    <s v="Employee Wellness Handbook"/>
    <m/>
    <m/>
    <m/>
    <x v="257"/>
    <s v="2022-09-08 07:29:28.748000+00:00"/>
    <s v="GMC"/>
  </r>
  <r>
    <x v="10"/>
    <n v="50000"/>
    <s v="INR"/>
    <n v="0"/>
    <x v="4"/>
    <x v="0"/>
    <s v="stat_kcR4fZg7TU7jjk1jAVua3qGLRS4J5uFayEjK5j02wtv"/>
    <x v="2"/>
    <s v="OpportunityStatusType.Lost"/>
    <s v="cont_Dl7FYk7gw7v1vZNhVvlhoBUUz9dVLpJXtpfB0ynZz41"/>
    <x v="183"/>
    <x v="21"/>
    <s v="lead_A5L6mSq1vCRApFhXJw85KAdx33tmvUAxXWf91eQkg5Z"/>
    <s v="Mfar Constructions Pvt. Ltd"/>
    <x v="17"/>
    <s v="user_ojX3B6giQCeKnOjqd4gdwXUl0CqqHMXNORvxR6POXn6"/>
    <s v="Abhishek Chauhan"/>
    <x v="360"/>
    <s v="2022-09-08 07:02:43.192000+00:00"/>
    <m/>
    <x v="2"/>
    <m/>
    <m/>
    <m/>
    <n v="450"/>
    <m/>
    <m/>
    <m/>
    <m/>
    <m/>
    <m/>
    <m/>
    <s v="PAID_SOCIAL"/>
    <m/>
    <m/>
    <m/>
    <x v="16"/>
    <m/>
    <m/>
    <m/>
    <m/>
    <m/>
    <m/>
    <m/>
    <m/>
    <m/>
    <m/>
    <m/>
    <m/>
    <x v="3"/>
    <m/>
    <s v="user_6hRQhcoLhZEDUBYaw3vS7rv6T5582sGfXq4jNRqTfUU"/>
    <x v="14"/>
    <x v="1"/>
    <m/>
    <s v="September"/>
    <x v="4"/>
    <x v="3"/>
    <m/>
    <s v="Employee Engagement Handbook"/>
    <m/>
    <m/>
    <m/>
    <x v="258"/>
    <s v="2022-09-13 11:32:27.824000+00:00"/>
    <m/>
  </r>
  <r>
    <x v="24"/>
    <n v="39000"/>
    <s v="INR"/>
    <n v="0"/>
    <x v="4"/>
    <x v="0"/>
    <s v="stat_1hn9nRJaLbI53NxPuSQgo90kRpbpKsFlwN4oEGNUTdO"/>
    <x v="1"/>
    <s v="OpportunityStatusType.Lost"/>
    <s v="cont_mSjeaSzsmD3wgkfUq7lV7fsR3Mb2mlrwtvJZmlHH2aj"/>
    <x v="184"/>
    <x v="0"/>
    <s v="lead_w9L9VYaCHU6JPwEWE4cer3IR5JIhicD2IpjYKfvZWu5"/>
    <s v="Sanjog infoprocess ( Fresh , Sister company of Being Human )"/>
    <x v="10"/>
    <s v="user_sD3YjSs92XKUfD0OPHeo886g6tW6aCM0iUhX5VVUuJi"/>
    <s v="Navin Panjwani"/>
    <x v="361"/>
    <s v="2022-09-08 06:49:39.885000+00:00"/>
    <m/>
    <x v="1"/>
    <m/>
    <m/>
    <m/>
    <n v="130"/>
    <m/>
    <m/>
    <m/>
    <m/>
    <m/>
    <m/>
    <m/>
    <m/>
    <m/>
    <m/>
    <m/>
    <x v="17"/>
    <m/>
    <m/>
    <m/>
    <m/>
    <m/>
    <m/>
    <m/>
    <m/>
    <m/>
    <m/>
    <m/>
    <m/>
    <x v="7"/>
    <m/>
    <s v="user_ocHSJH83OJnHCvKyMbjx8WOOK8PMgAUGIj1qK0q0dMV"/>
    <x v="10"/>
    <x v="1"/>
    <m/>
    <m/>
    <x v="2"/>
    <x v="3"/>
    <m/>
    <m/>
    <m/>
    <m/>
    <m/>
    <x v="259"/>
    <s v="2022-09-08 06:49:39.924000+00:00"/>
    <s v="GPA"/>
  </r>
  <r>
    <x v="10"/>
    <n v="2000000"/>
    <s v="INR"/>
    <n v="0"/>
    <x v="4"/>
    <x v="0"/>
    <s v="stat_kcR4fZg7TU7jjk1jAVua3qGLRS4J5uFayEjK5j02wtv"/>
    <x v="2"/>
    <s v="OpportunityStatusType.Lost"/>
    <s v="cont_Dl7FYk7gw7v1vZNhVvlhoBUUz9dVLpJXtpfB0ynZz41"/>
    <x v="183"/>
    <x v="11"/>
    <s v="lead_A5L6mSq1vCRApFhXJw85KAdx33tmvUAxXWf91eQkg5Z"/>
    <s v="Mfar Constructions Pvt. Ltd"/>
    <x v="17"/>
    <s v="user_ojX3B6giQCeKnOjqd4gdwXUl0CqqHMXNORvxR6POXn6"/>
    <s v="Abhishek Chauhan"/>
    <x v="362"/>
    <s v="2022-09-08 06:54:09.236000+00:00"/>
    <m/>
    <x v="2"/>
    <m/>
    <m/>
    <m/>
    <n v="450"/>
    <m/>
    <m/>
    <m/>
    <m/>
    <m/>
    <m/>
    <m/>
    <s v="PAID_SOCIAL"/>
    <m/>
    <m/>
    <m/>
    <x v="16"/>
    <m/>
    <m/>
    <m/>
    <m/>
    <m/>
    <m/>
    <m/>
    <m/>
    <m/>
    <m/>
    <m/>
    <m/>
    <x v="3"/>
    <m/>
    <s v="user_6hRQhcoLhZEDUBYaw3vS7rv6T5582sGfXq4jNRqTfUU"/>
    <x v="14"/>
    <x v="1"/>
    <m/>
    <s v="September"/>
    <x v="4"/>
    <x v="3"/>
    <m/>
    <s v="Employee Engagement Handbook"/>
    <m/>
    <m/>
    <m/>
    <x v="258"/>
    <s v="2022-09-13 11:32:27.824000+00:00"/>
    <m/>
  </r>
  <r>
    <x v="24"/>
    <n v="321000"/>
    <s v="INR"/>
    <n v="0"/>
    <x v="4"/>
    <x v="0"/>
    <s v="stat_1hn9nRJaLbI53NxPuSQgo90kRpbpKsFlwN4oEGNUTdO"/>
    <x v="1"/>
    <s v="OpportunityStatusType.Lost"/>
    <s v="cont_7wrQImYUmsA1QKicujSMKV3gAfAhUJd4l047yJ1So30"/>
    <x v="185"/>
    <x v="0"/>
    <s v="lead_AMqygv7G9IF9NszieOQ7WQN7cjwkgUDINuueWIDqQMm"/>
    <s v="Being Human Clothing"/>
    <x v="10"/>
    <s v="user_sD3YjSs92XKUfD0OPHeo886g6tW6aCM0iUhX5VVUuJi"/>
    <s v="Navin Panjwani"/>
    <x v="363"/>
    <s v="2022-09-08 06:45:27.935000+00:00"/>
    <m/>
    <x v="1"/>
    <m/>
    <m/>
    <m/>
    <n v="107"/>
    <m/>
    <m/>
    <m/>
    <m/>
    <m/>
    <m/>
    <m/>
    <m/>
    <m/>
    <m/>
    <m/>
    <x v="17"/>
    <m/>
    <m/>
    <m/>
    <m/>
    <m/>
    <m/>
    <m/>
    <m/>
    <m/>
    <m/>
    <m/>
    <m/>
    <x v="1"/>
    <m/>
    <s v="user_ocHSJH83OJnHCvKyMbjx8WOOK8PMgAUGIj1qK0q0dMV"/>
    <x v="10"/>
    <x v="1"/>
    <m/>
    <m/>
    <x v="1"/>
    <x v="0"/>
    <m/>
    <s v="Employee Engagement Handbook"/>
    <m/>
    <m/>
    <m/>
    <x v="260"/>
    <s v="2022-09-08 06:46:47.399000+00:00"/>
    <s v="GMC"/>
  </r>
  <r>
    <x v="24"/>
    <n v="32000"/>
    <s v="INR"/>
    <n v="0"/>
    <x v="4"/>
    <x v="0"/>
    <s v="stat_1hn9nRJaLbI53NxPuSQgo90kRpbpKsFlwN4oEGNUTdO"/>
    <x v="1"/>
    <s v="OpportunityStatusType.Lost"/>
    <s v="cont_7wrQImYUmsA1QKicujSMKV3gAfAhUJd4l047yJ1So30"/>
    <x v="185"/>
    <x v="0"/>
    <s v="lead_AMqygv7G9IF9NszieOQ7WQN7cjwkgUDINuueWIDqQMm"/>
    <s v="Being Human Clothing"/>
    <x v="10"/>
    <s v="user_sD3YjSs92XKUfD0OPHeo886g6tW6aCM0iUhX5VVUuJi"/>
    <s v="Navin Panjwani"/>
    <x v="364"/>
    <s v="2022-09-08 06:45:33.712000+00:00"/>
    <m/>
    <x v="1"/>
    <m/>
    <m/>
    <m/>
    <n v="107"/>
    <m/>
    <m/>
    <m/>
    <m/>
    <m/>
    <m/>
    <m/>
    <m/>
    <m/>
    <m/>
    <m/>
    <x v="17"/>
    <m/>
    <m/>
    <m/>
    <m/>
    <m/>
    <m/>
    <m/>
    <m/>
    <m/>
    <m/>
    <m/>
    <m/>
    <x v="1"/>
    <m/>
    <s v="user_ocHSJH83OJnHCvKyMbjx8WOOK8PMgAUGIj1qK0q0dMV"/>
    <x v="10"/>
    <x v="1"/>
    <m/>
    <m/>
    <x v="1"/>
    <x v="0"/>
    <m/>
    <s v="Employee Engagement Handbook"/>
    <m/>
    <m/>
    <m/>
    <x v="260"/>
    <s v="2022-09-08 06:46:47.399000+00:00"/>
    <s v="GPA"/>
  </r>
  <r>
    <x v="24"/>
    <n v="390000"/>
    <s v="INR"/>
    <n v="0"/>
    <x v="4"/>
    <x v="0"/>
    <s v="stat_1hn9nRJaLbI53NxPuSQgo90kRpbpKsFlwN4oEGNUTdO"/>
    <x v="1"/>
    <s v="OpportunityStatusType.Lost"/>
    <s v="cont_mSjeaSzsmD3wgkfUq7lV7fsR3Mb2mlrwtvJZmlHH2aj"/>
    <x v="184"/>
    <x v="0"/>
    <s v="lead_w9L9VYaCHU6JPwEWE4cer3IR5JIhicD2IpjYKfvZWu5"/>
    <s v="Sanjog infoprocess ( Fresh , Sister company of Being Human )"/>
    <x v="10"/>
    <s v="user_sD3YjSs92XKUfD0OPHeo886g6tW6aCM0iUhX5VVUuJi"/>
    <s v="Navin Panjwani"/>
    <x v="365"/>
    <s v="2022-09-08 06:49:33.246000+00:00"/>
    <m/>
    <x v="1"/>
    <m/>
    <m/>
    <m/>
    <n v="130"/>
    <m/>
    <m/>
    <m/>
    <m/>
    <m/>
    <m/>
    <m/>
    <m/>
    <m/>
    <m/>
    <m/>
    <x v="17"/>
    <m/>
    <m/>
    <m/>
    <m/>
    <m/>
    <m/>
    <m/>
    <m/>
    <m/>
    <m/>
    <m/>
    <m/>
    <x v="7"/>
    <m/>
    <s v="user_ocHSJH83OJnHCvKyMbjx8WOOK8PMgAUGIj1qK0q0dMV"/>
    <x v="10"/>
    <x v="1"/>
    <m/>
    <m/>
    <x v="2"/>
    <x v="3"/>
    <m/>
    <m/>
    <m/>
    <m/>
    <m/>
    <x v="259"/>
    <s v="2022-09-08 06:49:39.924000+00:00"/>
    <s v="GMC"/>
  </r>
  <r>
    <x v="9"/>
    <n v="100000"/>
    <s v="INR"/>
    <n v="0"/>
    <x v="29"/>
    <x v="0"/>
    <s v="stat_kcR4fZg7TU7jjk1jAVua3qGLRS4J5uFayEjK5j02wtv"/>
    <x v="2"/>
    <s v="OpportunityStatusType.Lost"/>
    <s v="cont_PCe9H2cgtZueb6UR61efl2Otd0K5q3tg9HjigngDClg"/>
    <x v="186"/>
    <x v="0"/>
    <s v="lead_CAdf2G7s5SVCnIVTf0DhaGWjvZqSN4CrJBNVAn5Ey8U"/>
    <s v="SeaGull Advertising Pvt. Ltd."/>
    <x v="6"/>
    <s v="user_9SBRjyF0n4iWuhUdqRyQkFhl2J4uyNKhFWvvJEvunX8"/>
    <s v="Omkar Ghate"/>
    <x v="366"/>
    <s v="2022-09-08 06:36:00.833000+00:00"/>
    <m/>
    <x v="0"/>
    <m/>
    <s v="2020-08-24 07:04:42+00:00"/>
    <m/>
    <n v="58"/>
    <m/>
    <m/>
    <m/>
    <m/>
    <m/>
    <m/>
    <m/>
    <m/>
    <m/>
    <m/>
    <m/>
    <x v="9"/>
    <m/>
    <m/>
    <m/>
    <m/>
    <m/>
    <m/>
    <m/>
    <m/>
    <m/>
    <m/>
    <m/>
    <m/>
    <x v="3"/>
    <m/>
    <s v="user_A8KOTZADnUtEQOLt4nSLAmteNStuGh80js75RYjrXVt"/>
    <x v="6"/>
    <x v="1"/>
    <m/>
    <s v="September"/>
    <x v="2"/>
    <x v="3"/>
    <m/>
    <s v="Talent Acquisition Strategies"/>
    <m/>
    <m/>
    <m/>
    <x v="261"/>
    <s v="2022-09-12 16:11:08.514000+00:00"/>
    <s v="GMC"/>
  </r>
  <r>
    <x v="9"/>
    <n v="200000"/>
    <s v="INR"/>
    <n v="0"/>
    <x v="19"/>
    <x v="0"/>
    <s v="stat_kcR4fZg7TU7jjk1jAVua3qGLRS4J5uFayEjK5j02wtv"/>
    <x v="2"/>
    <s v="OpportunityStatusType.Lost"/>
    <m/>
    <x v="1"/>
    <x v="150"/>
    <s v="lead_hFtKHhvaRkuuzWhJmfdkXi1nI6DGsBCV9BgSmrw1YFw"/>
    <s v="SPAR Solutions"/>
    <x v="11"/>
    <s v="user_9SBRjyF0n4iWuhUdqRyQkFhl2J4uyNKhFWvvJEvunX8"/>
    <s v="Omkar Ghate"/>
    <x v="367"/>
    <s v="2022-09-08 06:28:22.994000+00:00"/>
    <m/>
    <x v="0"/>
    <m/>
    <m/>
    <m/>
    <n v="67"/>
    <m/>
    <m/>
    <m/>
    <m/>
    <m/>
    <m/>
    <m/>
    <s v="PAID_SOCIAL"/>
    <m/>
    <m/>
    <m/>
    <x v="4"/>
    <m/>
    <m/>
    <m/>
    <m/>
    <m/>
    <m/>
    <m/>
    <m/>
    <m/>
    <m/>
    <m/>
    <m/>
    <x v="3"/>
    <m/>
    <s v="user_x9AtbGLhDmWYC9XAmYdfwBt9yiXbgMhBuZpIoFuN8Cd"/>
    <x v="22"/>
    <x v="1"/>
    <m/>
    <s v="August"/>
    <x v="4"/>
    <x v="3"/>
    <m/>
    <s v="Employee Engagement Handbook"/>
    <m/>
    <m/>
    <m/>
    <x v="262"/>
    <s v="2022-09-08 06:31:41.535000+00:00"/>
    <m/>
  </r>
  <r>
    <x v="9"/>
    <n v="10000"/>
    <s v="INR"/>
    <n v="0"/>
    <x v="29"/>
    <x v="0"/>
    <s v="stat_kcR4fZg7TU7jjk1jAVua3qGLRS4J5uFayEjK5j02wtv"/>
    <x v="2"/>
    <s v="OpportunityStatusType.Lost"/>
    <s v="cont_PCe9H2cgtZueb6UR61efl2Otd0K5q3tg9HjigngDClg"/>
    <x v="186"/>
    <x v="0"/>
    <s v="lead_CAdf2G7s5SVCnIVTf0DhaGWjvZqSN4CrJBNVAn5Ey8U"/>
    <s v="SeaGull Advertising Pvt. Ltd."/>
    <x v="6"/>
    <s v="user_9SBRjyF0n4iWuhUdqRyQkFhl2J4uyNKhFWvvJEvunX8"/>
    <s v="Omkar Ghate"/>
    <x v="368"/>
    <s v="2022-09-08 06:37:22.324000+00:00"/>
    <m/>
    <x v="0"/>
    <m/>
    <s v="2020-08-24 07:04:42+00:00"/>
    <m/>
    <n v="58"/>
    <m/>
    <m/>
    <m/>
    <m/>
    <m/>
    <m/>
    <m/>
    <m/>
    <m/>
    <m/>
    <m/>
    <x v="9"/>
    <m/>
    <m/>
    <m/>
    <m/>
    <m/>
    <m/>
    <m/>
    <m/>
    <m/>
    <m/>
    <m/>
    <m/>
    <x v="3"/>
    <m/>
    <s v="user_A8KOTZADnUtEQOLt4nSLAmteNStuGh80js75RYjrXVt"/>
    <x v="6"/>
    <x v="1"/>
    <m/>
    <s v="September"/>
    <x v="2"/>
    <x v="3"/>
    <m/>
    <s v="Talent Acquisition Strategies"/>
    <m/>
    <m/>
    <m/>
    <x v="261"/>
    <s v="2022-09-12 16:11:08.514000+00:00"/>
    <s v="GPA"/>
  </r>
  <r>
    <x v="24"/>
    <n v="10000"/>
    <s v="INR"/>
    <n v="0"/>
    <x v="19"/>
    <x v="0"/>
    <s v="stat_kcR4fZg7TU7jjk1jAVua3qGLRS4J5uFayEjK5j02wtv"/>
    <x v="2"/>
    <s v="OpportunityStatusType.Lost"/>
    <s v="cont_ovATn5yzGasAAndawPJqZA6jReoOKtMxeoS5YPqJbfK"/>
    <x v="187"/>
    <x v="16"/>
    <s v="lead_UGjU0XEGwL1jrujoWvWNg1VJSryVl0RDqFoyivA3rFl"/>
    <s v="Solar Up ( Renewal , 15th Sept )"/>
    <x v="13"/>
    <s v="user_sD3YjSs92XKUfD0OPHeo886g6tW6aCM0iUhX5VVUuJi"/>
    <s v="Navin Panjwani"/>
    <x v="369"/>
    <s v="2022-09-08 06:03:43.678000+00:00"/>
    <m/>
    <x v="1"/>
    <m/>
    <m/>
    <m/>
    <n v="15"/>
    <m/>
    <m/>
    <m/>
    <m/>
    <m/>
    <m/>
    <m/>
    <m/>
    <m/>
    <m/>
    <m/>
    <x v="2"/>
    <m/>
    <m/>
    <m/>
    <m/>
    <m/>
    <m/>
    <m/>
    <m/>
    <m/>
    <m/>
    <m/>
    <m/>
    <x v="3"/>
    <m/>
    <m/>
    <x v="16"/>
    <x v="1"/>
    <m/>
    <s v="September"/>
    <x v="2"/>
    <x v="3"/>
    <m/>
    <m/>
    <m/>
    <m/>
    <m/>
    <x v="263"/>
    <s v="2022-09-08 06:03:47.041000+00:00"/>
    <s v="GPA"/>
  </r>
  <r>
    <x v="24"/>
    <n v="150000"/>
    <s v="INR"/>
    <n v="0"/>
    <x v="19"/>
    <x v="0"/>
    <s v="stat_kcR4fZg7TU7jjk1jAVua3qGLRS4J5uFayEjK5j02wtv"/>
    <x v="2"/>
    <s v="OpportunityStatusType.Lost"/>
    <s v="cont_ovATn5yzGasAAndawPJqZA6jReoOKtMxeoS5YPqJbfK"/>
    <x v="187"/>
    <x v="151"/>
    <s v="lead_UGjU0XEGwL1jrujoWvWNg1VJSryVl0RDqFoyivA3rFl"/>
    <s v="Solar Up ( Renewal , 15th Sept )"/>
    <x v="13"/>
    <s v="user_sD3YjSs92XKUfD0OPHeo886g6tW6aCM0iUhX5VVUuJi"/>
    <s v="Navin Panjwani"/>
    <x v="370"/>
    <s v="2022-09-08 06:03:37.092000+00:00"/>
    <m/>
    <x v="1"/>
    <m/>
    <m/>
    <m/>
    <n v="15"/>
    <m/>
    <m/>
    <m/>
    <m/>
    <m/>
    <m/>
    <m/>
    <m/>
    <m/>
    <m/>
    <m/>
    <x v="2"/>
    <m/>
    <m/>
    <m/>
    <m/>
    <m/>
    <m/>
    <m/>
    <m/>
    <m/>
    <m/>
    <m/>
    <m/>
    <x v="3"/>
    <m/>
    <m/>
    <x v="16"/>
    <x v="1"/>
    <m/>
    <s v="September"/>
    <x v="2"/>
    <x v="3"/>
    <m/>
    <m/>
    <m/>
    <m/>
    <m/>
    <x v="263"/>
    <s v="2022-09-08 06:03:47.041000+00:00"/>
    <s v="GMC"/>
  </r>
  <r>
    <x v="24"/>
    <n v="800000"/>
    <s v="INR"/>
    <n v="0"/>
    <x v="19"/>
    <x v="0"/>
    <s v="stat_kcR4fZg7TU7jjk1jAVua3qGLRS4J5uFayEjK5j02wtv"/>
    <x v="2"/>
    <s v="OpportunityStatusType.Lost"/>
    <s v="cont_v86jBidMjmz8vWvgFdGUF7XNkLyZNhdGazgojR7Gt38"/>
    <x v="188"/>
    <x v="46"/>
    <s v="lead_0wXgopg3UhT6UkqpLAXVERfPktElJk6InnnJQSrQzj5"/>
    <s v="Voltup ( Renewal , 15th Sept )"/>
    <x v="13"/>
    <s v="user_sD3YjSs92XKUfD0OPHeo886g6tW6aCM0iUhX5VVUuJi"/>
    <s v="Navin Panjwani"/>
    <x v="371"/>
    <s v="2022-09-08 06:00:20.552000+00:00"/>
    <m/>
    <x v="1"/>
    <m/>
    <m/>
    <m/>
    <n v="44"/>
    <m/>
    <m/>
    <m/>
    <m/>
    <m/>
    <m/>
    <m/>
    <m/>
    <m/>
    <m/>
    <m/>
    <x v="5"/>
    <m/>
    <m/>
    <m/>
    <m/>
    <m/>
    <m/>
    <m/>
    <m/>
    <m/>
    <m/>
    <m/>
    <m/>
    <x v="5"/>
    <m/>
    <s v="user_vMd4rmcrSbjykdyL2J7rrYn84SWdcNc5FKligrmItPw"/>
    <x v="11"/>
    <x v="1"/>
    <m/>
    <s v="September"/>
    <x v="2"/>
    <x v="0"/>
    <m/>
    <m/>
    <m/>
    <m/>
    <m/>
    <x v="264"/>
    <s v="2022-09-08 06:02:49.415000+00:00"/>
    <s v="GMC"/>
  </r>
  <r>
    <x v="24"/>
    <n v="450000"/>
    <s v="INR"/>
    <n v="0"/>
    <x v="19"/>
    <x v="0"/>
    <s v="stat_kcR4fZg7TU7jjk1jAVua3qGLRS4J5uFayEjK5j02wtv"/>
    <x v="2"/>
    <s v="OpportunityStatusType.Lost"/>
    <s v="cont_v86jBidMjmz8vWvgFdGUF7XNkLyZNhdGazgojR7Gt38"/>
    <x v="188"/>
    <x v="152"/>
    <s v="lead_0wXgopg3UhT6UkqpLAXVERfPktElJk6InnnJQSrQzj5"/>
    <s v="Voltup ( Renewal , 15th Sept )"/>
    <x v="13"/>
    <s v="user_sD3YjSs92XKUfD0OPHeo886g6tW6aCM0iUhX5VVUuJi"/>
    <s v="Navin Panjwani"/>
    <x v="372"/>
    <s v="2022-09-08 05:59:54.162000+00:00"/>
    <m/>
    <x v="1"/>
    <m/>
    <m/>
    <m/>
    <n v="44"/>
    <m/>
    <m/>
    <m/>
    <m/>
    <m/>
    <m/>
    <m/>
    <m/>
    <m/>
    <m/>
    <m/>
    <x v="5"/>
    <m/>
    <m/>
    <m/>
    <m/>
    <m/>
    <m/>
    <m/>
    <m/>
    <m/>
    <m/>
    <m/>
    <m/>
    <x v="5"/>
    <m/>
    <s v="user_vMd4rmcrSbjykdyL2J7rrYn84SWdcNc5FKligrmItPw"/>
    <x v="11"/>
    <x v="1"/>
    <m/>
    <s v="September"/>
    <x v="2"/>
    <x v="0"/>
    <m/>
    <m/>
    <m/>
    <m/>
    <m/>
    <x v="264"/>
    <s v="2022-09-08 06:02:49.415000+00:00"/>
    <s v="GMC"/>
  </r>
  <r>
    <x v="22"/>
    <n v="4610"/>
    <s v="INR"/>
    <n v="100"/>
    <x v="33"/>
    <x v="0"/>
    <s v="stat_OZRiD1474QRJIpvnjHCZfiIvKcVD6mIKSSTzg8SwDVx"/>
    <x v="0"/>
    <s v="OpportunityStatusType.Won"/>
    <m/>
    <x v="1"/>
    <x v="76"/>
    <s v="lead_QVMbuY2WkXiGIsixlcOPA5eKxBq23pza1C7kfJxporw"/>
    <s v="Hyatt Regency"/>
    <x v="36"/>
    <s v="user_TZzywQwym26DjuswO479pxRhNKX152z8X1haCx2vcst"/>
    <s v="Vrushali Kummar"/>
    <x v="373"/>
    <s v="2022-09-08 06:00:08.733000+00:00"/>
    <m/>
    <x v="0"/>
    <m/>
    <m/>
    <m/>
    <n v="300"/>
    <m/>
    <m/>
    <m/>
    <m/>
    <m/>
    <m/>
    <m/>
    <m/>
    <m/>
    <m/>
    <m/>
    <x v="15"/>
    <m/>
    <m/>
    <m/>
    <m/>
    <m/>
    <m/>
    <m/>
    <m/>
    <m/>
    <m/>
    <m/>
    <m/>
    <x v="3"/>
    <m/>
    <s v="user_228eUmsdKIb9OItgmiDq1zD4aPZ1eqiapbaLAGeBf8g"/>
    <x v="13"/>
    <x v="2"/>
    <m/>
    <s v="July"/>
    <x v="2"/>
    <x v="3"/>
    <m/>
    <m/>
    <m/>
    <m/>
    <m/>
    <x v="265"/>
    <s v="2022-10-18 07:18:26.410000+00:00"/>
    <s v="WC"/>
  </r>
  <r>
    <x v="24"/>
    <n v="40000"/>
    <s v="INR"/>
    <n v="0"/>
    <x v="19"/>
    <x v="0"/>
    <s v="stat_kcR4fZg7TU7jjk1jAVua3qGLRS4J5uFayEjK5j02wtv"/>
    <x v="2"/>
    <s v="OpportunityStatusType.Lost"/>
    <s v="cont_v86jBidMjmz8vWvgFdGUF7XNkLyZNhdGazgojR7Gt38"/>
    <x v="188"/>
    <x v="153"/>
    <s v="lead_0wXgopg3UhT6UkqpLAXVERfPktElJk6InnnJQSrQzj5"/>
    <s v="Voltup ( Renewal , 15th Sept )"/>
    <x v="13"/>
    <s v="user_sD3YjSs92XKUfD0OPHeo886g6tW6aCM0iUhX5VVUuJi"/>
    <s v="Navin Panjwani"/>
    <x v="374"/>
    <s v="2022-09-08 06:00:10.322000+00:00"/>
    <m/>
    <x v="1"/>
    <m/>
    <m/>
    <m/>
    <n v="44"/>
    <m/>
    <m/>
    <m/>
    <m/>
    <m/>
    <m/>
    <m/>
    <m/>
    <m/>
    <m/>
    <m/>
    <x v="5"/>
    <m/>
    <m/>
    <m/>
    <m/>
    <m/>
    <m/>
    <m/>
    <m/>
    <m/>
    <m/>
    <m/>
    <m/>
    <x v="5"/>
    <m/>
    <s v="user_vMd4rmcrSbjykdyL2J7rrYn84SWdcNc5FKligrmItPw"/>
    <x v="11"/>
    <x v="1"/>
    <m/>
    <s v="September"/>
    <x v="2"/>
    <x v="0"/>
    <m/>
    <m/>
    <m/>
    <m/>
    <m/>
    <x v="264"/>
    <s v="2022-09-08 06:02:49.415000+00:00"/>
    <s v="GPA"/>
  </r>
  <r>
    <x v="9"/>
    <n v="170000"/>
    <s v="INR"/>
    <n v="0"/>
    <x v="5"/>
    <x v="0"/>
    <s v="stat_1hn9nRJaLbI53NxPuSQgo90kRpbpKsFlwN4oEGNUTdO"/>
    <x v="1"/>
    <s v="OpportunityStatusType.Lost"/>
    <s v="cont_yHfHasS6Ni68f26u1C9dooPFZTuseBRDkML6grSOw91"/>
    <x v="189"/>
    <x v="154"/>
    <s v="lead_niZYrvmkFiYe5miAVPBEjR2xuIirEh7UsDZbgq8fInC"/>
    <s v="Amura Marketing Technologies Pvt Ltd"/>
    <x v="37"/>
    <s v="user_9SBRjyF0n4iWuhUdqRyQkFhl2J4uyNKhFWvvJEvunX8"/>
    <s v="Omkar Ghate"/>
    <x v="375"/>
    <s v="2022-09-08 05:53:42.178000+00:00"/>
    <m/>
    <x v="0"/>
    <m/>
    <m/>
    <m/>
    <n v="134"/>
    <m/>
    <m/>
    <m/>
    <m/>
    <m/>
    <m/>
    <m/>
    <m/>
    <m/>
    <m/>
    <m/>
    <x v="6"/>
    <m/>
    <m/>
    <m/>
    <m/>
    <m/>
    <m/>
    <m/>
    <m/>
    <m/>
    <m/>
    <m/>
    <m/>
    <x v="11"/>
    <m/>
    <s v="user_6hRQhcoLhZEDUBYaw3vS7rv6T5582sGfXq4jNRqTfUU"/>
    <x v="14"/>
    <x v="1"/>
    <m/>
    <s v="August"/>
    <x v="4"/>
    <x v="10"/>
    <m/>
    <s v="Employee Wellness Handbook"/>
    <m/>
    <m/>
    <m/>
    <x v="266"/>
    <s v="2022-09-13 11:33:00.209000+00:00"/>
    <s v="GMC"/>
  </r>
  <r>
    <x v="26"/>
    <n v="18671"/>
    <s v="INR"/>
    <n v="100"/>
    <x v="33"/>
    <x v="0"/>
    <s v="stat_OZRiD1474QRJIpvnjHCZfiIvKcVD6mIKSSTzg8SwDVx"/>
    <x v="0"/>
    <s v="OpportunityStatusType.Won"/>
    <s v="cont_w6rCd4FRcaOXzUUWBvFyAawQnNfcXF4f1g9s3ZWnX0W"/>
    <x v="3"/>
    <x v="0"/>
    <s v="lead_6Idf6gdyXgT6MxbjdmPZued44Xqq3sSaIraz54SMrBb"/>
    <s v="VTEST - Software Testing Company"/>
    <x v="6"/>
    <s v="user_A8KOTZADnUtEQOLt4nSLAmteNStuGh80js75RYjrXVt"/>
    <s v="Sarvesh Pawar"/>
    <x v="376"/>
    <s v="2022-09-08 05:33:27.561000+00:00"/>
    <m/>
    <x v="0"/>
    <m/>
    <m/>
    <m/>
    <n v="92"/>
    <m/>
    <m/>
    <m/>
    <m/>
    <m/>
    <m/>
    <m/>
    <m/>
    <m/>
    <m/>
    <m/>
    <x v="1"/>
    <m/>
    <m/>
    <m/>
    <m/>
    <m/>
    <m/>
    <m/>
    <m/>
    <m/>
    <m/>
    <m/>
    <m/>
    <x v="3"/>
    <m/>
    <s v="user_A8KOTZADnUtEQOLt4nSLAmteNStuGh80js75RYjrXVt"/>
    <x v="6"/>
    <x v="5"/>
    <m/>
    <s v="August"/>
    <x v="2"/>
    <x v="1"/>
    <m/>
    <m/>
    <m/>
    <m/>
    <m/>
    <x v="267"/>
    <s v="2022-10-20 05:53:29.889000+00:00"/>
    <s v="GPA"/>
  </r>
  <r>
    <x v="26"/>
    <n v="364635"/>
    <s v="INR"/>
    <n v="100"/>
    <x v="33"/>
    <x v="0"/>
    <s v="stat_OZRiD1474QRJIpvnjHCZfiIvKcVD6mIKSSTzg8SwDVx"/>
    <x v="0"/>
    <s v="OpportunityStatusType.Won"/>
    <s v="cont_w6rCd4FRcaOXzUUWBvFyAawQnNfcXF4f1g9s3ZWnX0W"/>
    <x v="3"/>
    <x v="0"/>
    <s v="lead_6Idf6gdyXgT6MxbjdmPZued44Xqq3sSaIraz54SMrBb"/>
    <s v="VTEST - Software Testing Company"/>
    <x v="6"/>
    <s v="user_A8KOTZADnUtEQOLt4nSLAmteNStuGh80js75RYjrXVt"/>
    <s v="Sarvesh Pawar"/>
    <x v="377"/>
    <s v="2022-09-08 05:33:17.608000+00:00"/>
    <m/>
    <x v="0"/>
    <m/>
    <m/>
    <m/>
    <n v="92"/>
    <m/>
    <m/>
    <m/>
    <m/>
    <m/>
    <m/>
    <m/>
    <m/>
    <m/>
    <m/>
    <m/>
    <x v="1"/>
    <m/>
    <m/>
    <m/>
    <m/>
    <m/>
    <m/>
    <m/>
    <m/>
    <m/>
    <m/>
    <m/>
    <m/>
    <x v="3"/>
    <m/>
    <s v="user_A8KOTZADnUtEQOLt4nSLAmteNStuGh80js75RYjrXVt"/>
    <x v="6"/>
    <x v="5"/>
    <m/>
    <s v="August"/>
    <x v="2"/>
    <x v="1"/>
    <m/>
    <m/>
    <m/>
    <m/>
    <m/>
    <x v="267"/>
    <s v="2022-10-20 05:53:29.889000+00:00"/>
    <s v="GMC"/>
  </r>
  <r>
    <x v="18"/>
    <n v="10000000"/>
    <s v="INR"/>
    <n v="0"/>
    <x v="24"/>
    <x v="0"/>
    <s v="stat_kcR4fZg7TU7jjk1jAVua3qGLRS4J5uFayEjK5j02wtv"/>
    <x v="2"/>
    <s v="OpportunityStatusType.Lost"/>
    <m/>
    <x v="1"/>
    <x v="11"/>
    <s v="lead_1zJ0wvuk9SvcyRqhkhSNHfdyjFDO8CTfhoTOLhSFSjY"/>
    <s v="Welspun Group"/>
    <x v="9"/>
    <s v="user_IgNfKH7wuLLjHvexoMm2PXWcnF3zYft0ZbMTyfwKRUg"/>
    <s v="Moziez Chamadia"/>
    <x v="378"/>
    <s v="2022-09-07 09:36:51.602000+00:00"/>
    <m/>
    <x v="1"/>
    <m/>
    <s v="2022-05-05 13:41:17+00:00"/>
    <m/>
    <n v="5440"/>
    <m/>
    <m/>
    <m/>
    <m/>
    <m/>
    <m/>
    <m/>
    <s v="ORGANIC_SEARCH"/>
    <m/>
    <m/>
    <m/>
    <x v="5"/>
    <m/>
    <m/>
    <m/>
    <m/>
    <m/>
    <m/>
    <m/>
    <m/>
    <m/>
    <m/>
    <m/>
    <m/>
    <x v="5"/>
    <m/>
    <s v="user_L8E6IFhq6UCzKLHa45LUUTZCznDuyDwFrGaEp9DXiUM"/>
    <x v="9"/>
    <x v="1"/>
    <m/>
    <s v="November; October; September"/>
    <x v="2"/>
    <x v="2"/>
    <m/>
    <s v="Downloaded the guide: Designing employee healthcare plan"/>
    <m/>
    <m/>
    <m/>
    <x v="173"/>
    <s v="2022-09-16 06:16:05.086000+00:00"/>
    <s v="GMC"/>
  </r>
  <r>
    <x v="17"/>
    <n v="800000"/>
    <s v="INR"/>
    <n v="0"/>
    <x v="32"/>
    <x v="0"/>
    <s v="stat_kcR4fZg7TU7jjk1jAVua3qGLRS4J5uFayEjK5j02wtv"/>
    <x v="2"/>
    <s v="OpportunityStatusType.Lost"/>
    <m/>
    <x v="1"/>
    <x v="69"/>
    <s v="lead_6hJ6662BZC1bmfq1ALUr7F5ALKlCVsItEM1svq9JmI4"/>
    <s v="Even"/>
    <x v="15"/>
    <s v="user_228eUmsdKIb9OItgmiDq1zD4aPZ1eqiapbaLAGeBf8g"/>
    <s v="Bhairavi Jog"/>
    <x v="379"/>
    <s v="2022-09-07 12:38:41.325000+00:00"/>
    <m/>
    <x v="2"/>
    <m/>
    <m/>
    <m/>
    <n v="25"/>
    <m/>
    <m/>
    <m/>
    <m/>
    <m/>
    <m/>
    <m/>
    <m/>
    <m/>
    <m/>
    <m/>
    <x v="2"/>
    <m/>
    <m/>
    <m/>
    <m/>
    <m/>
    <m/>
    <m/>
    <m/>
    <m/>
    <m/>
    <m/>
    <m/>
    <x v="3"/>
    <m/>
    <s v="user_228eUmsdKIb9OItgmiDq1zD4aPZ1eqiapbaLAGeBf8g"/>
    <x v="13"/>
    <x v="1"/>
    <m/>
    <s v="August"/>
    <x v="4"/>
    <x v="3"/>
    <m/>
    <s v="Downloaded the guide: Designing employee healthcare plan"/>
    <m/>
    <m/>
    <m/>
    <x v="268"/>
    <s v="2022-09-07 12:39:07.859000+00:00"/>
    <s v="GMC"/>
  </r>
  <r>
    <x v="7"/>
    <n v="70000"/>
    <s v="INR"/>
    <n v="0"/>
    <x v="34"/>
    <x v="0"/>
    <s v="stat_kcR4fZg7TU7jjk1jAVua3qGLRS4J5uFayEjK5j02wtv"/>
    <x v="2"/>
    <s v="OpportunityStatusType.Lost"/>
    <s v="cont_Cw5neM06K7y2ucKFhgoHu4vnPHeiANvinOboNx0gaFU"/>
    <x v="190"/>
    <x v="10"/>
    <s v="lead_oZTozl1oFcfeCkqZuGT1pGJ72OEcHHCi2sTHrbBcEdf"/>
    <s v="Sumo India Studios"/>
    <x v="4"/>
    <s v="user_U27GK6WjhLhUhi1EDKXV57xMpn8n8DMIOjci1q3UReZ"/>
    <s v="Abhiroop Ganguly"/>
    <x v="380"/>
    <s v="2022-09-07 07:34:49.025000+00:00"/>
    <m/>
    <x v="0"/>
    <m/>
    <s v="2020-08-14 08:05:16+00:00"/>
    <m/>
    <n v="129"/>
    <m/>
    <m/>
    <m/>
    <m/>
    <m/>
    <m/>
    <m/>
    <m/>
    <m/>
    <m/>
    <m/>
    <x v="1"/>
    <m/>
    <m/>
    <m/>
    <m/>
    <m/>
    <m/>
    <m/>
    <m/>
    <m/>
    <m/>
    <m/>
    <m/>
    <x v="8"/>
    <m/>
    <s v="user_5YHA1ZU4iP896lD1YJehdJcMx7ZEgWCpulT4T2c3pJ3"/>
    <x v="4"/>
    <x v="1"/>
    <m/>
    <s v="September"/>
    <x v="11"/>
    <x v="12"/>
    <m/>
    <m/>
    <m/>
    <m/>
    <m/>
    <x v="269"/>
    <s v="2022-09-08 09:28:41.479000+00:00"/>
    <m/>
  </r>
  <r>
    <x v="7"/>
    <n v="900000"/>
    <s v="INR"/>
    <n v="0"/>
    <x v="34"/>
    <x v="0"/>
    <s v="stat_kcR4fZg7TU7jjk1jAVua3qGLRS4J5uFayEjK5j02wtv"/>
    <x v="2"/>
    <s v="OpportunityStatusType.Lost"/>
    <s v="cont_Cw5neM06K7y2ucKFhgoHu4vnPHeiANvinOboNx0gaFU"/>
    <x v="190"/>
    <x v="58"/>
    <s v="lead_oZTozl1oFcfeCkqZuGT1pGJ72OEcHHCi2sTHrbBcEdf"/>
    <s v="Sumo India Studios"/>
    <x v="4"/>
    <s v="user_U27GK6WjhLhUhi1EDKXV57xMpn8n8DMIOjci1q3UReZ"/>
    <s v="Abhiroop Ganguly"/>
    <x v="381"/>
    <s v="2022-09-07 07:34:36.736000+00:00"/>
    <m/>
    <x v="0"/>
    <m/>
    <s v="2020-08-14 08:05:16+00:00"/>
    <m/>
    <n v="129"/>
    <m/>
    <m/>
    <m/>
    <m/>
    <m/>
    <m/>
    <m/>
    <m/>
    <m/>
    <m/>
    <m/>
    <x v="1"/>
    <m/>
    <m/>
    <m/>
    <m/>
    <m/>
    <m/>
    <m/>
    <m/>
    <m/>
    <m/>
    <m/>
    <m/>
    <x v="8"/>
    <m/>
    <s v="user_5YHA1ZU4iP896lD1YJehdJcMx7ZEgWCpulT4T2c3pJ3"/>
    <x v="4"/>
    <x v="1"/>
    <m/>
    <s v="September"/>
    <x v="11"/>
    <x v="12"/>
    <m/>
    <m/>
    <m/>
    <m/>
    <m/>
    <x v="269"/>
    <s v="2022-09-08 09:28:41.479000+00:00"/>
    <m/>
  </r>
  <r>
    <x v="17"/>
    <n v="1000000"/>
    <s v="INR"/>
    <n v="0"/>
    <x v="34"/>
    <x v="0"/>
    <s v="stat_1hn9nRJaLbI53NxPuSQgo90kRpbpKsFlwN4oEGNUTdO"/>
    <x v="1"/>
    <s v="OpportunityStatusType.Lost"/>
    <s v="cont_KfX3K2h04a8IUibxEQ9qNZxtDaD8lZDSJGycdBAQAiI"/>
    <x v="191"/>
    <x v="39"/>
    <s v="lead_4oGuByOM2zgFwQsYGnfzS8G2yGHMmkskLzQIn8g8kDF"/>
    <s v="Zia Semiconductor Pvt Ltd"/>
    <x v="3"/>
    <s v="user_6dalmZ7hmWD47jhCVGdU1SSEcFMsz9rWtW2jPORgJvj"/>
    <s v="Vivek Singh"/>
    <x v="382"/>
    <s v="2022-09-07 07:28:41.936000+00:00"/>
    <m/>
    <x v="2"/>
    <m/>
    <m/>
    <m/>
    <n v="103"/>
    <m/>
    <m/>
    <m/>
    <m/>
    <m/>
    <m/>
    <m/>
    <m/>
    <m/>
    <m/>
    <m/>
    <x v="5"/>
    <s v="Pioneer"/>
    <m/>
    <m/>
    <m/>
    <m/>
    <m/>
    <m/>
    <m/>
    <m/>
    <m/>
    <m/>
    <m/>
    <x v="7"/>
    <m/>
    <s v="user_ojX3B6giQCeKnOjqd4gdwXUl0CqqHMXNORvxR6POXn6"/>
    <x v="21"/>
    <x v="12"/>
    <m/>
    <s v="September"/>
    <x v="2"/>
    <x v="3"/>
    <m/>
    <m/>
    <m/>
    <m/>
    <m/>
    <x v="270"/>
    <s v="2022-09-09 11:38:37.064000+00:00"/>
    <m/>
  </r>
  <r>
    <x v="28"/>
    <n v="1500000"/>
    <s v="INR"/>
    <n v="50"/>
    <x v="4"/>
    <x v="0"/>
    <s v="stat_kLhaUSYbyIgQOHjvcKAHYNQn1lIjd0wTZfiU50Lt3mL"/>
    <x v="3"/>
    <s v="OpportunityStatusType.Active"/>
    <m/>
    <x v="1"/>
    <x v="0"/>
    <s v="lead_7NwfBA5CvyOqQHMFa8hn7BCQ7TztnejJ1xrEQTqORh8"/>
    <s v="UrbanPiper"/>
    <x v="8"/>
    <s v="user_5IQTpX6DsnoeoDfxqzqojpVoQLXPh68nhDjLS5ETjYj"/>
    <s v="Satyajit Chati"/>
    <x v="383"/>
    <s v="2022-09-07 07:14:14.636000+00:00"/>
    <m/>
    <x v="2"/>
    <m/>
    <m/>
    <m/>
    <n v="150"/>
    <m/>
    <m/>
    <m/>
    <m/>
    <m/>
    <m/>
    <m/>
    <m/>
    <m/>
    <m/>
    <m/>
    <x v="2"/>
    <m/>
    <m/>
    <m/>
    <m/>
    <m/>
    <m/>
    <m/>
    <m/>
    <m/>
    <m/>
    <m/>
    <m/>
    <x v="3"/>
    <m/>
    <s v="user_5IQTpX6DsnoeoDfxqzqojpVoQLXPh68nhDjLS5ETjYj"/>
    <x v="8"/>
    <x v="1"/>
    <m/>
    <s v="September"/>
    <x v="4"/>
    <x v="3"/>
    <m/>
    <s v="Employee Engagement Handbook"/>
    <m/>
    <m/>
    <m/>
    <x v="271"/>
    <s v="2022-09-27 04:51:29.848000+00:00"/>
    <m/>
  </r>
  <r>
    <x v="21"/>
    <n v="11000000"/>
    <s v="INR"/>
    <n v="0"/>
    <x v="26"/>
    <x v="0"/>
    <s v="stat_1hn9nRJaLbI53NxPuSQgo90kRpbpKsFlwN4oEGNUTdO"/>
    <x v="1"/>
    <s v="OpportunityStatusType.Lost"/>
    <m/>
    <x v="1"/>
    <x v="39"/>
    <s v="lead_YN8nhvMwdmIgP7HqqOPErcjOETTVINGhQyv3iGAlMWu"/>
    <s v="Marks and Spencer Reliance India Private Limited"/>
    <x v="21"/>
    <s v="user_Iwn6da5WKkZqwUySK0oUuCb72pFP5WEm4zAb92ijqFe"/>
    <s v="Sonal Paithankar"/>
    <x v="384"/>
    <s v="2022-09-07 07:05:53.321000+00:00"/>
    <m/>
    <x v="1"/>
    <m/>
    <m/>
    <m/>
    <n v="1000"/>
    <m/>
    <m/>
    <m/>
    <m/>
    <m/>
    <m/>
    <m/>
    <m/>
    <m/>
    <m/>
    <m/>
    <x v="8"/>
    <m/>
    <m/>
    <m/>
    <m/>
    <m/>
    <m/>
    <m/>
    <m/>
    <m/>
    <m/>
    <m/>
    <m/>
    <x v="3"/>
    <m/>
    <s v="user_228eUmsdKIb9OItgmiDq1zD4aPZ1eqiapbaLAGeBf8g"/>
    <x v="13"/>
    <x v="1"/>
    <m/>
    <s v="October; September"/>
    <x v="2"/>
    <x v="3"/>
    <m/>
    <m/>
    <m/>
    <m/>
    <m/>
    <x v="201"/>
    <s v="2022-10-13 07:42:59.726000+00:00"/>
    <m/>
  </r>
  <r>
    <x v="18"/>
    <n v="12500000"/>
    <s v="INR"/>
    <n v="0"/>
    <x v="34"/>
    <x v="0"/>
    <s v="stat_1hn9nRJaLbI53NxPuSQgo90kRpbpKsFlwN4oEGNUTdO"/>
    <x v="1"/>
    <s v="OpportunityStatusType.Lost"/>
    <m/>
    <x v="1"/>
    <x v="52"/>
    <s v="lead_jPOWf16EdCZL2GLEicbS4HMUmdv9MVNWkXc9WSSV0ea"/>
    <s v="Intellecap"/>
    <x v="15"/>
    <s v="user_IgNfKH7wuLLjHvexoMm2PXWcnF3zYft0ZbMTyfwKRUg"/>
    <s v="Moziez Chamadia"/>
    <x v="385"/>
    <s v="2022-09-07 06:10:09.166000+00:00"/>
    <m/>
    <x v="1"/>
    <m/>
    <m/>
    <m/>
    <n v="124"/>
    <m/>
    <m/>
    <m/>
    <m/>
    <m/>
    <m/>
    <m/>
    <s v="PAID_SOCIAL"/>
    <m/>
    <m/>
    <m/>
    <x v="4"/>
    <m/>
    <m/>
    <m/>
    <m/>
    <m/>
    <m/>
    <m/>
    <m/>
    <m/>
    <m/>
    <m/>
    <m/>
    <x v="5"/>
    <m/>
    <s v="user_228eUmsdKIb9OItgmiDq1zD4aPZ1eqiapbaLAGeBf8g"/>
    <x v="13"/>
    <x v="1"/>
    <m/>
    <s v="September"/>
    <x v="1"/>
    <x v="0"/>
    <m/>
    <s v="Employer Review Tracker"/>
    <m/>
    <m/>
    <m/>
    <x v="272"/>
    <s v="2022-09-09 11:35:24.759000+00:00"/>
    <s v="GMC"/>
  </r>
  <r>
    <x v="18"/>
    <n v="65000"/>
    <s v="INR"/>
    <n v="0"/>
    <x v="34"/>
    <x v="0"/>
    <s v="stat_1hn9nRJaLbI53NxPuSQgo90kRpbpKsFlwN4oEGNUTdO"/>
    <x v="1"/>
    <s v="OpportunityStatusType.Lost"/>
    <m/>
    <x v="1"/>
    <x v="19"/>
    <s v="lead_jPOWf16EdCZL2GLEicbS4HMUmdv9MVNWkXc9WSSV0ea"/>
    <s v="Intellecap"/>
    <x v="15"/>
    <s v="user_IgNfKH7wuLLjHvexoMm2PXWcnF3zYft0ZbMTyfwKRUg"/>
    <s v="Moziez Chamadia"/>
    <x v="386"/>
    <s v="2022-09-07 06:09:49.855000+00:00"/>
    <m/>
    <x v="1"/>
    <m/>
    <m/>
    <m/>
    <n v="124"/>
    <m/>
    <m/>
    <m/>
    <m/>
    <m/>
    <m/>
    <m/>
    <s v="PAID_SOCIAL"/>
    <m/>
    <m/>
    <m/>
    <x v="4"/>
    <m/>
    <m/>
    <m/>
    <m/>
    <m/>
    <m/>
    <m/>
    <m/>
    <m/>
    <m/>
    <m/>
    <m/>
    <x v="5"/>
    <m/>
    <s v="user_228eUmsdKIb9OItgmiDq1zD4aPZ1eqiapbaLAGeBf8g"/>
    <x v="13"/>
    <x v="1"/>
    <m/>
    <s v="September"/>
    <x v="1"/>
    <x v="0"/>
    <m/>
    <s v="Employer Review Tracker"/>
    <m/>
    <m/>
    <m/>
    <x v="272"/>
    <s v="2022-09-09 11:35:24.759000+00:00"/>
    <s v="GPA"/>
  </r>
  <r>
    <x v="4"/>
    <n v="500000"/>
    <s v="INR"/>
    <n v="0"/>
    <x v="33"/>
    <x v="0"/>
    <s v="stat_kcR4fZg7TU7jjk1jAVua3qGLRS4J5uFayEjK5j02wtv"/>
    <x v="2"/>
    <s v="OpportunityStatusType.Lost"/>
    <s v="cont_VTuVcHbwSeCeiqdp5awTyEo3G5LV6QoVUcddHKV5udj"/>
    <x v="192"/>
    <x v="155"/>
    <s v="lead_oMVSa0QVldxpdRqIklMIM6eNALTf1A9L2mtL5ibf5GB"/>
    <s v="ScrollStack"/>
    <x v="19"/>
    <s v="user_bdUPAGjcS7p6513So3N4g3aWNS5HuBuVJi7bvCPAsLt"/>
    <s v="Mayur Gadiyar"/>
    <x v="387"/>
    <s v="2022-09-07 06:04:57.091000+00:00"/>
    <m/>
    <x v="1"/>
    <m/>
    <m/>
    <m/>
    <n v="45"/>
    <m/>
    <m/>
    <m/>
    <m/>
    <m/>
    <m/>
    <m/>
    <m/>
    <m/>
    <m/>
    <m/>
    <x v="2"/>
    <m/>
    <m/>
    <m/>
    <m/>
    <m/>
    <m/>
    <m/>
    <m/>
    <m/>
    <m/>
    <m/>
    <m/>
    <x v="3"/>
    <m/>
    <s v="user_YU8wb0sUeeFASsO9nvQwaLS6e38xkJTv97wb7lghIZT"/>
    <x v="29"/>
    <x v="1"/>
    <m/>
    <s v="September"/>
    <x v="2"/>
    <x v="3"/>
    <m/>
    <m/>
    <m/>
    <m/>
    <m/>
    <x v="273"/>
    <s v="2022-09-24 06:37:27.007000+00:00"/>
    <s v="GMC"/>
  </r>
  <r>
    <x v="24"/>
    <n v="60000"/>
    <s v="INR"/>
    <n v="0"/>
    <x v="34"/>
    <x v="0"/>
    <s v="stat_1hn9nRJaLbI53NxPuSQgo90kRpbpKsFlwN4oEGNUTdO"/>
    <x v="1"/>
    <s v="OpportunityStatusType.Lost"/>
    <s v="cont_aMmdUYMfB5phkNqiTbHUg7En0uu0PZxGtiVXZID3Waz"/>
    <x v="193"/>
    <x v="0"/>
    <s v="lead_5jACkw22xPcZADZxlpCanW9xemQ9v6rmeu7fPqRTPV3"/>
    <s v="Mindfields Consulting ( Renewal , 7th Sept )"/>
    <x v="10"/>
    <s v="user_sD3YjSs92XKUfD0OPHeo886g6tW6aCM0iUhX5VVUuJi"/>
    <s v="Navin Panjwani"/>
    <x v="388"/>
    <s v="2022-09-07 05:31:10.294000+00:00"/>
    <m/>
    <x v="2"/>
    <m/>
    <m/>
    <m/>
    <n v="12"/>
    <m/>
    <m/>
    <m/>
    <m/>
    <m/>
    <m/>
    <m/>
    <m/>
    <m/>
    <m/>
    <m/>
    <x v="8"/>
    <m/>
    <m/>
    <m/>
    <m/>
    <m/>
    <m/>
    <m/>
    <m/>
    <m/>
    <m/>
    <m/>
    <m/>
    <x v="9"/>
    <m/>
    <s v="user_ocHSJH83OJnHCvKyMbjx8WOOK8PMgAUGIj1qK0q0dMV"/>
    <x v="10"/>
    <x v="1"/>
    <m/>
    <s v="August"/>
    <x v="4"/>
    <x v="3"/>
    <m/>
    <s v="Employee Wellness Handbook"/>
    <m/>
    <m/>
    <m/>
    <x v="274"/>
    <s v="2022-09-07 05:31:40.945000+00:00"/>
    <s v="GMC"/>
  </r>
  <r>
    <x v="24"/>
    <n v="2647000"/>
    <s v="INR"/>
    <n v="0"/>
    <x v="7"/>
    <x v="0"/>
    <s v="stat_1hn9nRJaLbI53NxPuSQgo90kRpbpKsFlwN4oEGNUTdO"/>
    <x v="1"/>
    <s v="OpportunityStatusType.Lost"/>
    <s v="cont_d7DQdi0gUOXu1GSdskKj387IrjJj8rOznFbX3isrGkf"/>
    <x v="194"/>
    <x v="11"/>
    <s v="lead_VEVvS1LZqCAhwIsLzt0SlOkimvzy8AAzy2xOBBqIlFF"/>
    <s v="Spykar Lifestyles Pvt Ltd"/>
    <x v="9"/>
    <s v="user_sD3YjSs92XKUfD0OPHeo886g6tW6aCM0iUhX5VVUuJi"/>
    <s v="Navin Panjwani"/>
    <x v="389"/>
    <s v="2022-09-07 05:32:36.037000+00:00"/>
    <m/>
    <x v="1"/>
    <m/>
    <m/>
    <m/>
    <n v="644"/>
    <m/>
    <m/>
    <m/>
    <m/>
    <m/>
    <m/>
    <m/>
    <m/>
    <m/>
    <m/>
    <m/>
    <x v="17"/>
    <m/>
    <m/>
    <m/>
    <m/>
    <m/>
    <m/>
    <m/>
    <m/>
    <m/>
    <m/>
    <m/>
    <m/>
    <x v="7"/>
    <m/>
    <s v="user_L8E6IFhq6UCzKLHa45LUUTZCznDuyDwFrGaEp9DXiUM"/>
    <x v="9"/>
    <x v="6"/>
    <m/>
    <s v="September"/>
    <x v="2"/>
    <x v="10"/>
    <m/>
    <s v="vaccine lead"/>
    <m/>
    <m/>
    <m/>
    <x v="275"/>
    <s v="2022-09-13 11:46:19.250000+00:00"/>
    <s v="GMC"/>
  </r>
  <r>
    <x v="19"/>
    <n v="88500"/>
    <s v="INR"/>
    <n v="100"/>
    <x v="34"/>
    <x v="0"/>
    <s v="stat_OZRiD1474QRJIpvnjHCZfiIvKcVD6mIKSSTzg8SwDVx"/>
    <x v="0"/>
    <s v="OpportunityStatusType.Won"/>
    <m/>
    <x v="1"/>
    <x v="29"/>
    <s v="lead_tU77cy57rGUYVNXP8QyNzkkQrxb0VqRs19chI7ETSkr"/>
    <s v="RIIS INDIA IT SOLUTIONS PVT LTD"/>
    <x v="11"/>
    <s v="user_x9AtbGLhDmWYC9XAmYdfwBt9yiXbgMhBuZpIoFuN8Cd"/>
    <s v="Pranav Kenjale"/>
    <x v="390"/>
    <s v="2022-09-07 04:20:52.161000+00:00"/>
    <m/>
    <x v="0"/>
    <m/>
    <s v="2020-08-20 10:25:20+00:00"/>
    <m/>
    <n v="7"/>
    <m/>
    <m/>
    <m/>
    <m/>
    <m/>
    <m/>
    <m/>
    <m/>
    <m/>
    <m/>
    <m/>
    <x v="4"/>
    <m/>
    <m/>
    <m/>
    <m/>
    <m/>
    <m/>
    <m/>
    <m/>
    <m/>
    <m/>
    <m/>
    <m/>
    <x v="3"/>
    <m/>
    <s v="user_x9AtbGLhDmWYC9XAmYdfwBt9yiXbgMhBuZpIoFuN8Cd"/>
    <x v="22"/>
    <x v="5"/>
    <m/>
    <s v="September"/>
    <x v="10"/>
    <x v="3"/>
    <m/>
    <m/>
    <m/>
    <m/>
    <m/>
    <x v="276"/>
    <s v="2022-10-19 04:36:21.933000+00:00"/>
    <m/>
  </r>
  <r>
    <x v="32"/>
    <n v="10000"/>
    <s v="INR"/>
    <n v="0"/>
    <x v="16"/>
    <x v="0"/>
    <s v="stat_1hn9nRJaLbI53NxPuSQgo90kRpbpKsFlwN4oEGNUTdO"/>
    <x v="1"/>
    <s v="OpportunityStatusType.Lost"/>
    <m/>
    <x v="1"/>
    <x v="0"/>
    <s v="lead_4qvehEUNBXw74Ck4vzsB7VH4aJY5J8ThaaQHHOkWtxi"/>
    <s v="Anchor Cork Pvt.Ltd."/>
    <x v="1"/>
    <s v="user_P3f70h2AcefBkFTBZpvA9LgDbjTmUIXkqdKqHJ5evwA"/>
    <s v="Manojkumar Tinna"/>
    <x v="391"/>
    <s v="2022-09-07 03:39:16.792000+00:00"/>
    <m/>
    <x v="9"/>
    <m/>
    <m/>
    <m/>
    <n v="1"/>
    <m/>
    <m/>
    <m/>
    <m/>
    <m/>
    <m/>
    <m/>
    <m/>
    <m/>
    <m/>
    <m/>
    <x v="8"/>
    <m/>
    <m/>
    <m/>
    <m/>
    <m/>
    <m/>
    <m/>
    <m/>
    <m/>
    <m/>
    <m/>
    <m/>
    <x v="3"/>
    <m/>
    <s v="user_ocHSJH83OJnHCvKyMbjx8WOOK8PMgAUGIj1qK0q0dMV"/>
    <x v="10"/>
    <x v="1"/>
    <m/>
    <s v="July"/>
    <x v="2"/>
    <x v="3"/>
    <m/>
    <m/>
    <m/>
    <m/>
    <m/>
    <x v="277"/>
    <s v="2022-09-07 03:39:33.873000+00:00"/>
    <s v="GPA"/>
  </r>
  <r>
    <x v="32"/>
    <n v="170000"/>
    <s v="INR"/>
    <n v="0"/>
    <x v="35"/>
    <x v="0"/>
    <s v="stat_1hn9nRJaLbI53NxPuSQgo90kRpbpKsFlwN4oEGNUTdO"/>
    <x v="1"/>
    <s v="OpportunityStatusType.Lost"/>
    <m/>
    <x v="1"/>
    <x v="0"/>
    <s v="lead_4qvehEUNBXw74Ck4vzsB7VH4aJY5J8ThaaQHHOkWtxi"/>
    <s v="Anchor Cork Pvt.Ltd."/>
    <x v="1"/>
    <s v="user_P3f70h2AcefBkFTBZpvA9LgDbjTmUIXkqdKqHJ5evwA"/>
    <s v="Manojkumar Tinna"/>
    <x v="392"/>
    <s v="2022-09-07 03:39:24.154000+00:00"/>
    <m/>
    <x v="9"/>
    <m/>
    <m/>
    <m/>
    <n v="1"/>
    <m/>
    <m/>
    <m/>
    <m/>
    <m/>
    <m/>
    <m/>
    <m/>
    <m/>
    <m/>
    <m/>
    <x v="8"/>
    <m/>
    <m/>
    <m/>
    <m/>
    <m/>
    <m/>
    <m/>
    <m/>
    <m/>
    <m/>
    <m/>
    <m/>
    <x v="3"/>
    <m/>
    <s v="user_ocHSJH83OJnHCvKyMbjx8WOOK8PMgAUGIj1qK0q0dMV"/>
    <x v="10"/>
    <x v="1"/>
    <m/>
    <s v="July"/>
    <x v="2"/>
    <x v="3"/>
    <m/>
    <m/>
    <m/>
    <m/>
    <m/>
    <x v="277"/>
    <s v="2022-09-07 03:39:33.873000+00:00"/>
    <s v="GMC"/>
  </r>
  <r>
    <x v="25"/>
    <n v="1000000"/>
    <s v="INR"/>
    <n v="0"/>
    <x v="33"/>
    <x v="0"/>
    <s v="stat_1hn9nRJaLbI53NxPuSQgo90kRpbpKsFlwN4oEGNUTdO"/>
    <x v="1"/>
    <s v="OpportunityStatusType.Lost"/>
    <s v="cont_SlJMIWCnukexUDS8IXgYT3g2GksWlvk9DeWFVsypsvW"/>
    <x v="195"/>
    <x v="156"/>
    <s v="lead_u3Dbj03wRoXodO0em8YjTxIeAtAJe0kItbxOoLJ9YI0"/>
    <s v="Nitco Tiles Ltd"/>
    <x v="19"/>
    <s v="user_lccnw70UrYzjPcbxrA5N9qp8LF1vx6aP08yPEdeU06P"/>
    <s v="Vikas Gupta"/>
    <x v="393"/>
    <s v="2022-09-06 15:58:46.744000+00:00"/>
    <m/>
    <x v="1"/>
    <m/>
    <m/>
    <m/>
    <n v="1320"/>
    <m/>
    <m/>
    <m/>
    <m/>
    <m/>
    <m/>
    <m/>
    <m/>
    <m/>
    <m/>
    <m/>
    <x v="8"/>
    <m/>
    <m/>
    <m/>
    <m/>
    <m/>
    <m/>
    <m/>
    <m/>
    <m/>
    <m/>
    <m/>
    <m/>
    <x v="3"/>
    <m/>
    <s v="user_FdWFezbLzkYQcGsBUsjZO25nr2poK2nRbqV47Rs5Kfm"/>
    <x v="17"/>
    <x v="6"/>
    <m/>
    <s v="September"/>
    <x v="1"/>
    <x v="11"/>
    <m/>
    <s v="Mayur Leads"/>
    <m/>
    <m/>
    <m/>
    <x v="278"/>
    <s v="2022-09-06 15:58:46.931000+00:00"/>
    <s v="GMC"/>
  </r>
  <r>
    <x v="32"/>
    <n v="70000"/>
    <s v="INR"/>
    <n v="0"/>
    <x v="36"/>
    <x v="0"/>
    <s v="stat_kcR4fZg7TU7jjk1jAVua3qGLRS4J5uFayEjK5j02wtv"/>
    <x v="2"/>
    <s v="OpportunityStatusType.Lost"/>
    <m/>
    <x v="1"/>
    <x v="157"/>
    <s v="lead_n8kqDveJwxbORbK5iOCt2gG0yPzK82gXj9KfWNo6Ms2"/>
    <s v="Creative Tools"/>
    <x v="1"/>
    <s v="user_P3f70h2AcefBkFTBZpvA9LgDbjTmUIXkqdKqHJ5evwA"/>
    <s v="Manojkumar Tinna"/>
    <x v="394"/>
    <s v="2022-09-07 03:36:13.481000+00:00"/>
    <m/>
    <x v="0"/>
    <m/>
    <m/>
    <m/>
    <n v="100"/>
    <m/>
    <m/>
    <m/>
    <m/>
    <m/>
    <m/>
    <m/>
    <m/>
    <m/>
    <m/>
    <m/>
    <x v="5"/>
    <m/>
    <m/>
    <m/>
    <m/>
    <m/>
    <m/>
    <m/>
    <m/>
    <m/>
    <m/>
    <m/>
    <m/>
    <x v="3"/>
    <m/>
    <s v="user_IpBH4s1Av5OVFfQQ3nW0qPDDjwLT9uRfx1sVhml8UQA"/>
    <x v="23"/>
    <x v="1"/>
    <m/>
    <s v="July"/>
    <x v="2"/>
    <x v="13"/>
    <m/>
    <m/>
    <m/>
    <m/>
    <m/>
    <x v="279"/>
    <s v="2022-09-07 03:36:22.347000+00:00"/>
    <s v="GMC"/>
  </r>
  <r>
    <x v="32"/>
    <n v="250000"/>
    <s v="INR"/>
    <n v="0"/>
    <x v="10"/>
    <x v="0"/>
    <s v="stat_kcR4fZg7TU7jjk1jAVua3qGLRS4J5uFayEjK5j02wtv"/>
    <x v="2"/>
    <s v="OpportunityStatusType.Lost"/>
    <m/>
    <x v="1"/>
    <x v="0"/>
    <s v="lead_wI4vNxjD6ouFc1nzjkNi8bNUCERq76Q32j0wITSiBto"/>
    <s v="IMSCDR Ahmedna"/>
    <x v="1"/>
    <s v="user_P3f70h2AcefBkFTBZpvA9LgDbjTmUIXkqdKqHJ5evwA"/>
    <s v="Manojkumar Tinna"/>
    <x v="395"/>
    <s v="2022-09-07 03:37:18.340000+00:00"/>
    <m/>
    <x v="0"/>
    <m/>
    <m/>
    <m/>
    <m/>
    <m/>
    <m/>
    <s v="Facebook"/>
    <m/>
    <m/>
    <m/>
    <m/>
    <s v="PAID_SOCIAL"/>
    <m/>
    <m/>
    <m/>
    <x v="2"/>
    <m/>
    <m/>
    <m/>
    <m/>
    <m/>
    <m/>
    <m/>
    <m/>
    <m/>
    <m/>
    <m/>
    <m/>
    <x v="3"/>
    <m/>
    <s v="user_5IQTpX6DsnoeoDfxqzqojpVoQLXPh68nhDjLS5ETjYj"/>
    <x v="8"/>
    <x v="1"/>
    <m/>
    <m/>
    <x v="4"/>
    <x v="3"/>
    <m/>
    <s v="Employee Engagement Handbook"/>
    <m/>
    <m/>
    <m/>
    <x v="280"/>
    <s v="2022-09-09 07:17:05.230000+00:00"/>
    <s v="GMC"/>
  </r>
  <r>
    <x v="11"/>
    <n v="170000"/>
    <s v="INR"/>
    <n v="0"/>
    <x v="19"/>
    <x v="0"/>
    <s v="stat_1hn9nRJaLbI53NxPuSQgo90kRpbpKsFlwN4oEGNUTdO"/>
    <x v="1"/>
    <s v="OpportunityStatusType.Lost"/>
    <m/>
    <x v="1"/>
    <x v="22"/>
    <s v="lead_tTeJcGQGb6FGVj07eMF0udXmI54qX7FDGsyjXR0ocXz"/>
    <s v="RajSang HR Solutions"/>
    <x v="7"/>
    <s v="user_LKRhV6rhcBe0uL8u70UUGeDjbMupuho4TaiAOCbT7HT"/>
    <s v="Kashif Ahmad"/>
    <x v="396"/>
    <s v="2022-09-06 10:55:02.589000+00:00"/>
    <m/>
    <x v="11"/>
    <m/>
    <s v="2022-03-16 08:20:28+00:00"/>
    <m/>
    <n v="14"/>
    <m/>
    <m/>
    <m/>
    <m/>
    <m/>
    <m/>
    <m/>
    <s v="EMAIL_MARKETING"/>
    <m/>
    <m/>
    <m/>
    <x v="4"/>
    <m/>
    <m/>
    <m/>
    <m/>
    <m/>
    <m/>
    <m/>
    <m/>
    <m/>
    <m/>
    <m/>
    <m/>
    <x v="3"/>
    <m/>
    <s v="user_aM3WaaSUQQmaNnsm9l2FQRVWUEr8RN2ZdXzsuQUalQ3"/>
    <x v="7"/>
    <x v="1"/>
    <m/>
    <m/>
    <x v="3"/>
    <x v="2"/>
    <m/>
    <s v="Employee Count 25"/>
    <m/>
    <m/>
    <m/>
    <x v="281"/>
    <s v="2022-09-06 10:55:02.629000+00:00"/>
    <m/>
  </r>
  <r>
    <x v="25"/>
    <n v="4000000"/>
    <s v="INR"/>
    <n v="0"/>
    <x v="33"/>
    <x v="0"/>
    <s v="stat_1hn9nRJaLbI53NxPuSQgo90kRpbpKsFlwN4oEGNUTdO"/>
    <x v="1"/>
    <s v="OpportunityStatusType.Lost"/>
    <s v="cont_SlJMIWCnukexUDS8IXgYT3g2GksWlvk9DeWFVsypsvW"/>
    <x v="195"/>
    <x v="156"/>
    <s v="lead_u3Dbj03wRoXodO0em8YjTxIeAtAJe0kItbxOoLJ9YI0"/>
    <s v="Nitco Tiles Ltd"/>
    <x v="19"/>
    <s v="user_lccnw70UrYzjPcbxrA5N9qp8LF1vx6aP08yPEdeU06P"/>
    <s v="Vikas Gupta"/>
    <x v="397"/>
    <s v="2022-09-06 15:58:32.935000+00:00"/>
    <m/>
    <x v="1"/>
    <m/>
    <m/>
    <m/>
    <n v="1320"/>
    <m/>
    <m/>
    <m/>
    <m/>
    <m/>
    <m/>
    <m/>
    <m/>
    <m/>
    <m/>
    <m/>
    <x v="8"/>
    <m/>
    <m/>
    <m/>
    <m/>
    <m/>
    <m/>
    <m/>
    <m/>
    <m/>
    <m/>
    <m/>
    <m/>
    <x v="3"/>
    <m/>
    <s v="user_FdWFezbLzkYQcGsBUsjZO25nr2poK2nRbqV47Rs5Kfm"/>
    <x v="17"/>
    <x v="6"/>
    <m/>
    <s v="September"/>
    <x v="1"/>
    <x v="11"/>
    <m/>
    <s v="Mayur Leads"/>
    <m/>
    <m/>
    <m/>
    <x v="278"/>
    <s v="2022-09-06 15:58:46.931000+00:00"/>
    <s v="GMC"/>
  </r>
  <r>
    <x v="11"/>
    <n v="312114"/>
    <s v="INR"/>
    <n v="100"/>
    <x v="32"/>
    <x v="0"/>
    <s v="stat_OZRiD1474QRJIpvnjHCZfiIvKcVD6mIKSSTzg8SwDVx"/>
    <x v="0"/>
    <s v="OpportunityStatusType.Won"/>
    <s v="cont_Qkr797xrajkwdnoiPVAitLOJvgrm47m2albD7mXepY4"/>
    <x v="196"/>
    <x v="0"/>
    <s v="lead_PGgmsYoJgqc1hySUtsRKjl0ruub15O7KIRaCME4sUk3"/>
    <s v="GOMO MARKETING SERVICES INDIA PRIVATE LIMITED"/>
    <x v="20"/>
    <s v="user_LKRhV6rhcBe0uL8u70UUGeDjbMupuho4TaiAOCbT7HT"/>
    <s v="Kashif Ahmad"/>
    <x v="398"/>
    <s v="2022-09-06 11:59:45.386000+00:00"/>
    <m/>
    <x v="0"/>
    <m/>
    <m/>
    <m/>
    <n v="54"/>
    <m/>
    <m/>
    <m/>
    <m/>
    <m/>
    <m/>
    <m/>
    <s v="PAID_SOCIAL"/>
    <m/>
    <m/>
    <m/>
    <x v="6"/>
    <m/>
    <m/>
    <m/>
    <m/>
    <m/>
    <m/>
    <m/>
    <m/>
    <m/>
    <m/>
    <m/>
    <m/>
    <x v="2"/>
    <m/>
    <s v="user_lwF8ctKa5IyxqATpO2EOw2h0AEPiCMHOgewiH38Ei77"/>
    <x v="0"/>
    <x v="5"/>
    <m/>
    <s v="September"/>
    <x v="1"/>
    <x v="4"/>
    <m/>
    <s v="Hacks To Automate HR Tasks"/>
    <m/>
    <m/>
    <m/>
    <x v="282"/>
    <s v="2022-10-19 07:45:36.056000+00:00"/>
    <s v="GMC"/>
  </r>
  <r>
    <x v="23"/>
    <n v="254237"/>
    <s v="INR"/>
    <n v="100"/>
    <x v="32"/>
    <x v="0"/>
    <s v="stat_OZRiD1474QRJIpvnjHCZfiIvKcVD6mIKSSTzg8SwDVx"/>
    <x v="0"/>
    <s v="OpportunityStatusType.Won"/>
    <m/>
    <x v="1"/>
    <x v="0"/>
    <s v="lead_X3NzL5PytIVKWZtkj0I0u6PxNKCdhFMUwQy9EdwXMOm"/>
    <s v="Infollion Research Services"/>
    <x v="8"/>
    <s v="user_5IQTpX6DsnoeoDfxqzqojpVoQLXPh68nhDjLS5ETjYj"/>
    <s v="Satyajit Chati"/>
    <x v="399"/>
    <s v="2022-09-06 09:36:07.919000+00:00"/>
    <m/>
    <x v="3"/>
    <m/>
    <m/>
    <m/>
    <n v="91"/>
    <m/>
    <m/>
    <m/>
    <m/>
    <m/>
    <m/>
    <m/>
    <m/>
    <m/>
    <m/>
    <m/>
    <x v="8"/>
    <m/>
    <m/>
    <m/>
    <m/>
    <m/>
    <m/>
    <m/>
    <m/>
    <m/>
    <m/>
    <m/>
    <m/>
    <x v="3"/>
    <m/>
    <s v="user_5IQTpX6DsnoeoDfxqzqojpVoQLXPh68nhDjLS5ETjYj"/>
    <x v="8"/>
    <x v="4"/>
    <m/>
    <m/>
    <x v="2"/>
    <x v="3"/>
    <m/>
    <m/>
    <m/>
    <m/>
    <m/>
    <x v="283"/>
    <s v="2022-10-20 08:56:04.746000+00:00"/>
    <s v="GMC"/>
  </r>
  <r>
    <x v="9"/>
    <n v="850000"/>
    <s v="INR"/>
    <n v="0"/>
    <x v="19"/>
    <x v="0"/>
    <s v="stat_kcR4fZg7TU7jjk1jAVua3qGLRS4J5uFayEjK5j02wtv"/>
    <x v="2"/>
    <s v="OpportunityStatusType.Lost"/>
    <m/>
    <x v="1"/>
    <x v="158"/>
    <s v="lead_CwvdaNnYVntzX9JYE9yffkLuxkQD0VxD2UAAwkuAZWR"/>
    <s v="Angsana Oasis Spa &amp; Resort"/>
    <x v="29"/>
    <s v="user_9SBRjyF0n4iWuhUdqRyQkFhl2J4uyNKhFWvvJEvunX8"/>
    <s v="Omkar Ghate"/>
    <x v="400"/>
    <s v="2022-09-06 08:06:24.040000+00:00"/>
    <m/>
    <x v="2"/>
    <m/>
    <m/>
    <m/>
    <n v="170"/>
    <m/>
    <m/>
    <m/>
    <m/>
    <m/>
    <m/>
    <m/>
    <m/>
    <m/>
    <m/>
    <m/>
    <x v="15"/>
    <m/>
    <m/>
    <m/>
    <m/>
    <m/>
    <m/>
    <m/>
    <m/>
    <m/>
    <m/>
    <m/>
    <m/>
    <x v="3"/>
    <m/>
    <s v="user_1z3bdwgjF9RILRmuQPeXXGoPhafSi1mEgyb4l5sVEvN"/>
    <x v="1"/>
    <x v="1"/>
    <m/>
    <s v="September"/>
    <x v="2"/>
    <x v="3"/>
    <m/>
    <s v="Lead Magnet Lead"/>
    <m/>
    <m/>
    <m/>
    <x v="284"/>
    <s v="2022-09-06 08:06:27.121000+00:00"/>
    <m/>
  </r>
  <r>
    <x v="12"/>
    <n v="1150000"/>
    <s v="INR"/>
    <n v="0"/>
    <x v="32"/>
    <x v="0"/>
    <s v="stat_1hn9nRJaLbI53NxPuSQgo90kRpbpKsFlwN4oEGNUTdO"/>
    <x v="1"/>
    <s v="OpportunityStatusType.Lost"/>
    <s v="cont_TTecuEnhiVdELfWeYaljnuyTPZSvTKFLsebOfGcWL2D"/>
    <x v="197"/>
    <x v="0"/>
    <s v="lead_N1y4KDGAMVZEvy5QA1VQw5KjqGq1dn5nrrcDRLLsgCD"/>
    <s v="Ascott"/>
    <x v="20"/>
    <s v="user_hAuUqCTCw5r4tCUrswIWPSW7LJ1XIBbttZVmJkxmzGq"/>
    <s v="Chetan Kumar"/>
    <x v="401"/>
    <s v="2022-09-06 08:36:33.490000+00:00"/>
    <m/>
    <x v="1"/>
    <m/>
    <m/>
    <m/>
    <n v="230"/>
    <m/>
    <m/>
    <s v="Facebook"/>
    <m/>
    <m/>
    <m/>
    <m/>
    <s v="PAID_SOCIAL"/>
    <m/>
    <m/>
    <m/>
    <x v="2"/>
    <m/>
    <m/>
    <m/>
    <m/>
    <m/>
    <m/>
    <m/>
    <m/>
    <m/>
    <m/>
    <m/>
    <m/>
    <x v="3"/>
    <m/>
    <s v="user_lwF8ctKa5IyxqATpO2EOw2h0AEPiCMHOgewiH38Ei77"/>
    <x v="0"/>
    <x v="1"/>
    <m/>
    <s v="September"/>
    <x v="4"/>
    <x v="3"/>
    <m/>
    <s v="Employee Engagement Handbook"/>
    <m/>
    <m/>
    <m/>
    <x v="285"/>
    <s v="2022-09-06 08:38:12.398000+00:00"/>
    <s v="GMC"/>
  </r>
  <r>
    <x v="4"/>
    <n v="100000"/>
    <s v="INR"/>
    <n v="0"/>
    <x v="4"/>
    <x v="0"/>
    <s v="stat_kcR4fZg7TU7jjk1jAVua3qGLRS4J5uFayEjK5j02wtv"/>
    <x v="2"/>
    <s v="OpportunityStatusType.Lost"/>
    <s v="cont_nmI1VTY6mM3KCuRBiopuk6iWHfsgASHyjaxpQsrHfdd"/>
    <x v="198"/>
    <x v="39"/>
    <s v="lead_XIyhlAGyv5pB8vmrD3vmP0ct680WaQZRZWDyRWbrwTL"/>
    <s v="The Voice Authority"/>
    <x v="13"/>
    <s v="user_bdUPAGjcS7p6513So3N4g3aWNS5HuBuVJi7bvCPAsLt"/>
    <s v="Mayur Gadiyar"/>
    <x v="402"/>
    <s v="2022-09-06 07:42:43.429000+00:00"/>
    <m/>
    <x v="1"/>
    <m/>
    <m/>
    <m/>
    <n v="63"/>
    <m/>
    <m/>
    <m/>
    <m/>
    <m/>
    <m/>
    <m/>
    <m/>
    <m/>
    <m/>
    <m/>
    <x v="4"/>
    <m/>
    <m/>
    <m/>
    <m/>
    <m/>
    <m/>
    <m/>
    <m/>
    <m/>
    <m/>
    <m/>
    <m/>
    <x v="1"/>
    <m/>
    <s v="user_vMd4rmcrSbjykdyL2J7rrYn84SWdcNc5FKligrmItPw"/>
    <x v="11"/>
    <x v="1"/>
    <m/>
    <m/>
    <x v="2"/>
    <x v="1"/>
    <m/>
    <m/>
    <m/>
    <m/>
    <m/>
    <x v="286"/>
    <s v="2022-09-06 07:42:43.465000+00:00"/>
    <s v="GMC"/>
  </r>
  <r>
    <x v="7"/>
    <n v="1034000"/>
    <s v="INR"/>
    <n v="100"/>
    <x v="32"/>
    <x v="0"/>
    <s v="stat_OZRiD1474QRJIpvnjHCZfiIvKcVD6mIKSSTzg8SwDVx"/>
    <x v="0"/>
    <s v="OpportunityStatusType.Won"/>
    <m/>
    <x v="1"/>
    <x v="11"/>
    <s v="lead_mqKXZZ8vn3NgaLWrw4Tosm7YWFCR0VIVFwi9jCslheB"/>
    <s v="Bista Solution"/>
    <x v="11"/>
    <s v="user_U27GK6WjhLhUhi1EDKXV57xMpn8n8DMIOjci1q3UReZ"/>
    <s v="Abhiroop Ganguly"/>
    <x v="403"/>
    <s v="2022-09-06 07:35:45.879000+00:00"/>
    <m/>
    <x v="0"/>
    <m/>
    <m/>
    <m/>
    <n v="200"/>
    <m/>
    <m/>
    <m/>
    <m/>
    <m/>
    <m/>
    <m/>
    <m/>
    <m/>
    <m/>
    <m/>
    <x v="26"/>
    <m/>
    <m/>
    <m/>
    <m/>
    <m/>
    <m/>
    <m/>
    <m/>
    <m/>
    <m/>
    <m/>
    <m/>
    <x v="3"/>
    <m/>
    <s v="user_Jujy0sFufO9J3qwY7aNpCCnF6nFZMrfvciNEydEzhaI"/>
    <x v="2"/>
    <x v="2"/>
    <m/>
    <s v="August"/>
    <x v="2"/>
    <x v="3"/>
    <m/>
    <m/>
    <m/>
    <m/>
    <m/>
    <x v="287"/>
    <s v="2022-10-18 18:48:43.104000+00:00"/>
    <m/>
  </r>
  <r>
    <x v="24"/>
    <n v="100000"/>
    <s v="INR"/>
    <n v="0"/>
    <x v="4"/>
    <x v="0"/>
    <s v="stat_kcR4fZg7TU7jjk1jAVua3qGLRS4J5uFayEjK5j02wtv"/>
    <x v="2"/>
    <s v="OpportunityStatusType.Lost"/>
    <m/>
    <x v="1"/>
    <x v="159"/>
    <s v="lead_PZ7kAHqBW5DgXfy8tN9SgXYqY8LQBX8Xded4jicdzi4"/>
    <s v="Sumit Woods Group ( Fresh )"/>
    <x v="15"/>
    <s v="user_sD3YjSs92XKUfD0OPHeo886g6tW6aCM0iUhX5VVUuJi"/>
    <s v="Navin Panjwani"/>
    <x v="404"/>
    <s v="2022-09-06 07:03:42.632000+00:00"/>
    <m/>
    <x v="1"/>
    <m/>
    <m/>
    <m/>
    <n v="50"/>
    <m/>
    <m/>
    <m/>
    <m/>
    <m/>
    <m/>
    <m/>
    <s v="PAID_SOCIAL"/>
    <m/>
    <m/>
    <m/>
    <x v="2"/>
    <m/>
    <m/>
    <m/>
    <m/>
    <m/>
    <m/>
    <m/>
    <m/>
    <m/>
    <m/>
    <m/>
    <m/>
    <x v="3"/>
    <m/>
    <s v="user_228eUmsdKIb9OItgmiDq1zD4aPZ1eqiapbaLAGeBf8g"/>
    <x v="13"/>
    <x v="1"/>
    <m/>
    <s v="September"/>
    <x v="4"/>
    <x v="3"/>
    <m/>
    <s v="Employee Engagement Handbook"/>
    <m/>
    <m/>
    <m/>
    <x v="288"/>
    <s v="2022-10-10 08:51:31.207000+00:00"/>
    <s v="NON EB"/>
  </r>
  <r>
    <x v="2"/>
    <n v="8000"/>
    <s v="INR"/>
    <n v="0"/>
    <x v="4"/>
    <x v="0"/>
    <s v="stat_kcR4fZg7TU7jjk1jAVua3qGLRS4J5uFayEjK5j02wtv"/>
    <x v="2"/>
    <s v="OpportunityStatusType.Lost"/>
    <m/>
    <x v="1"/>
    <x v="57"/>
    <s v="lead_vOFSxYmsKluk8FkKdlpchj4d1n4h9Oql88FKFRyiv36"/>
    <s v="Beeworks"/>
    <x v="7"/>
    <s v="user_FdWFezbLzkYQcGsBUsjZO25nr2poK2nRbqV47Rs5Kfm"/>
    <s v="Prateek Wadhwa"/>
    <x v="405"/>
    <s v="2022-09-06 05:44:55.224000+00:00"/>
    <m/>
    <x v="2"/>
    <m/>
    <s v="2022-08-23 10:14:30+00:00"/>
    <m/>
    <n v="25"/>
    <m/>
    <m/>
    <m/>
    <m/>
    <m/>
    <m/>
    <m/>
    <s v="DIRECT_TRAFFIC"/>
    <m/>
    <m/>
    <m/>
    <x v="2"/>
    <m/>
    <m/>
    <m/>
    <m/>
    <m/>
    <m/>
    <m/>
    <m/>
    <m/>
    <m/>
    <m/>
    <m/>
    <x v="3"/>
    <m/>
    <s v="user_aM3WaaSUQQmaNnsm9l2FQRVWUEr8RN2ZdXzsuQUalQ3"/>
    <x v="7"/>
    <x v="1"/>
    <m/>
    <m/>
    <x v="3"/>
    <x v="2"/>
    <m/>
    <s v="Employee Count 25"/>
    <m/>
    <m/>
    <m/>
    <x v="289"/>
    <s v="2022-09-06 05:44:55.263000+00:00"/>
    <m/>
  </r>
  <r>
    <x v="2"/>
    <n v="50000"/>
    <s v="INR"/>
    <n v="0"/>
    <x v="4"/>
    <x v="0"/>
    <s v="stat_kcR4fZg7TU7jjk1jAVua3qGLRS4J5uFayEjK5j02wtv"/>
    <x v="2"/>
    <s v="OpportunityStatusType.Lost"/>
    <m/>
    <x v="1"/>
    <x v="39"/>
    <s v="lead_vOFSxYmsKluk8FkKdlpchj4d1n4h9Oql88FKFRyiv36"/>
    <s v="Beeworks"/>
    <x v="7"/>
    <s v="user_FdWFezbLzkYQcGsBUsjZO25nr2poK2nRbqV47Rs5Kfm"/>
    <s v="Prateek Wadhwa"/>
    <x v="406"/>
    <s v="2022-09-06 05:44:46.535000+00:00"/>
    <m/>
    <x v="2"/>
    <m/>
    <s v="2022-08-23 10:14:30+00:00"/>
    <m/>
    <n v="25"/>
    <m/>
    <m/>
    <m/>
    <m/>
    <m/>
    <m/>
    <m/>
    <s v="DIRECT_TRAFFIC"/>
    <m/>
    <m/>
    <m/>
    <x v="2"/>
    <m/>
    <m/>
    <m/>
    <m/>
    <m/>
    <m/>
    <m/>
    <m/>
    <m/>
    <m/>
    <m/>
    <m/>
    <x v="3"/>
    <m/>
    <s v="user_aM3WaaSUQQmaNnsm9l2FQRVWUEr8RN2ZdXzsuQUalQ3"/>
    <x v="7"/>
    <x v="1"/>
    <m/>
    <m/>
    <x v="3"/>
    <x v="2"/>
    <m/>
    <s v="Employee Count 25"/>
    <m/>
    <m/>
    <m/>
    <x v="289"/>
    <s v="2022-09-06 05:44:55.263000+00:00"/>
    <m/>
  </r>
  <r>
    <x v="22"/>
    <n v="80000"/>
    <s v="INR"/>
    <n v="0"/>
    <x v="12"/>
    <x v="0"/>
    <s v="stat_kcR4fZg7TU7jjk1jAVua3qGLRS4J5uFayEjK5j02wtv"/>
    <x v="2"/>
    <s v="OpportunityStatusType.Lost"/>
    <s v="cont_gRVnyq1Pb8xDHuOg0mfXHItAOINPl3wv8ukesTcGk3Q"/>
    <x v="199"/>
    <x v="21"/>
    <s v="lead_5C8mZtXhz5ODwh5sJkCQl8carCSAXX80GRdRoICKuis"/>
    <s v="UpsideLMS"/>
    <x v="9"/>
    <s v="user_TZzywQwym26DjuswO479pxRhNKX152z8X1haCx2vcst"/>
    <s v="Vrushali Kummar"/>
    <x v="407"/>
    <s v="2022-09-06 05:37:19.743000+00:00"/>
    <m/>
    <x v="0"/>
    <m/>
    <m/>
    <m/>
    <n v="65"/>
    <m/>
    <m/>
    <m/>
    <m/>
    <m/>
    <m/>
    <m/>
    <m/>
    <m/>
    <m/>
    <m/>
    <x v="18"/>
    <m/>
    <m/>
    <m/>
    <m/>
    <m/>
    <m/>
    <m/>
    <m/>
    <m/>
    <m/>
    <m/>
    <m/>
    <x v="5"/>
    <m/>
    <s v="user_L8E6IFhq6UCzKLHa45LUUTZCznDuyDwFrGaEp9DXiUM"/>
    <x v="9"/>
    <x v="1"/>
    <m/>
    <s v="August; December; September"/>
    <x v="4"/>
    <x v="1"/>
    <m/>
    <s v="Employee Engagement Handbook"/>
    <m/>
    <m/>
    <m/>
    <x v="290"/>
    <s v="2022-09-14 05:55:36.734000+00:00"/>
    <s v="GPA"/>
  </r>
  <r>
    <x v="15"/>
    <n v="400000"/>
    <s v="INR"/>
    <n v="0"/>
    <x v="4"/>
    <x v="0"/>
    <s v="stat_1hn9nRJaLbI53NxPuSQgo90kRpbpKsFlwN4oEGNUTdO"/>
    <x v="1"/>
    <s v="OpportunityStatusType.Lost"/>
    <m/>
    <x v="1"/>
    <x v="160"/>
    <s v="lead_MikI9Qq1LABylF8uOF4cJlbqndlj2WAKHroYIrsjEnp"/>
    <s v="Efleet Systems Pvt Ltd"/>
    <x v="34"/>
    <s v="user_N52PP2uP2VZc2gm0nhh6CNFSif4n85g1cdxoNFd9ct0"/>
    <s v="Naveen Kumar"/>
    <x v="408"/>
    <s v="2022-09-06 03:24:19.586000+00:00"/>
    <m/>
    <x v="1"/>
    <m/>
    <m/>
    <m/>
    <n v="150"/>
    <m/>
    <m/>
    <m/>
    <m/>
    <m/>
    <m/>
    <m/>
    <m/>
    <m/>
    <m/>
    <m/>
    <x v="1"/>
    <m/>
    <m/>
    <m/>
    <m/>
    <m/>
    <m/>
    <m/>
    <m/>
    <m/>
    <m/>
    <m/>
    <m/>
    <x v="1"/>
    <m/>
    <s v="user_2YgShwgjLNI4FjAqgE9PtKsdIaGh919JGcFG919fe5B"/>
    <x v="27"/>
    <x v="1"/>
    <m/>
    <m/>
    <x v="2"/>
    <x v="0"/>
    <m/>
    <m/>
    <m/>
    <m/>
    <m/>
    <x v="291"/>
    <s v="2022-09-26 11:43:38.751000+00:00"/>
    <s v="GMC"/>
  </r>
  <r>
    <x v="15"/>
    <n v="1565000"/>
    <s v="INR"/>
    <n v="0"/>
    <x v="28"/>
    <x v="0"/>
    <s v="stat_kcR4fZg7TU7jjk1jAVua3qGLRS4J5uFayEjK5j02wtv"/>
    <x v="2"/>
    <s v="OpportunityStatusType.Lost"/>
    <s v="cont_lmSMyejNAwdIg1uVJzL1YsL3sOBxMnmmlS76PoZ3EnB"/>
    <x v="200"/>
    <x v="161"/>
    <s v="lead_jEECMUUKVbsBfkVYERfdhmW7J7d1Rvk8dupNPQVv0VC"/>
    <s v="CR Asia India"/>
    <x v="9"/>
    <s v="user_N52PP2uP2VZc2gm0nhh6CNFSif4n85g1cdxoNFd9ct0"/>
    <s v="Naveen Kumar"/>
    <x v="409"/>
    <s v="2022-09-06 03:23:39.101000+00:00"/>
    <m/>
    <x v="1"/>
    <m/>
    <m/>
    <m/>
    <n v="600"/>
    <m/>
    <m/>
    <m/>
    <m/>
    <m/>
    <m/>
    <m/>
    <m/>
    <m/>
    <m/>
    <m/>
    <x v="2"/>
    <m/>
    <m/>
    <m/>
    <m/>
    <m/>
    <m/>
    <m/>
    <m/>
    <m/>
    <m/>
    <m/>
    <m/>
    <x v="3"/>
    <m/>
    <s v="user_L8E6IFhq6UCzKLHa45LUUTZCznDuyDwFrGaEp9DXiUM"/>
    <x v="9"/>
    <x v="1"/>
    <m/>
    <s v="September"/>
    <x v="4"/>
    <x v="3"/>
    <m/>
    <s v="Employee Engagement Handbook"/>
    <m/>
    <m/>
    <m/>
    <x v="292"/>
    <s v="2022-09-09 11:34:07.707000+00:00"/>
    <s v="GMC"/>
  </r>
  <r>
    <x v="15"/>
    <n v="500000"/>
    <s v="INR"/>
    <n v="100"/>
    <x v="32"/>
    <x v="0"/>
    <s v="stat_OZRiD1474QRJIpvnjHCZfiIvKcVD6mIKSSTzg8SwDVx"/>
    <x v="0"/>
    <s v="OpportunityStatusType.Won"/>
    <m/>
    <x v="1"/>
    <x v="162"/>
    <s v="lead_Ez8t1P9zR47iiOSwQBflTM3ZHNXoFc8ILdVIPqdaIAy"/>
    <s v="Toothsi"/>
    <x v="38"/>
    <s v="user_N52PP2uP2VZc2gm0nhh6CNFSif4n85g1cdxoNFd9ct0"/>
    <s v="Naveen Kumar"/>
    <x v="410"/>
    <s v="2022-09-06 05:21:09.344000+00:00"/>
    <m/>
    <x v="1"/>
    <m/>
    <m/>
    <m/>
    <n v="2800"/>
    <m/>
    <m/>
    <m/>
    <m/>
    <m/>
    <m/>
    <m/>
    <s v="PAID_SOCIAL"/>
    <m/>
    <m/>
    <m/>
    <x v="23"/>
    <m/>
    <m/>
    <m/>
    <m/>
    <m/>
    <m/>
    <m/>
    <m/>
    <m/>
    <m/>
    <m/>
    <m/>
    <x v="4"/>
    <m/>
    <s v="user_A8KOTZADnUtEQOLt4nSLAmteNStuGh80js75RYjrXVt"/>
    <x v="6"/>
    <x v="7"/>
    <m/>
    <s v="August; March"/>
    <x v="13"/>
    <x v="1"/>
    <m/>
    <s v="Employer Branding Playbook"/>
    <m/>
    <s v="Think Investments, Ramakant Sharma, Eight Roads Ventures, Mankekar Family Office, Dharmil Sheth"/>
    <m/>
    <x v="293"/>
    <s v="2022-10-19 05:13:32.225000+00:00"/>
    <m/>
  </r>
  <r>
    <x v="18"/>
    <n v="1652000"/>
    <s v="INR"/>
    <n v="0"/>
    <x v="33"/>
    <x v="0"/>
    <s v="stat_1hn9nRJaLbI53NxPuSQgo90kRpbpKsFlwN4oEGNUTdO"/>
    <x v="1"/>
    <s v="OpportunityStatusType.Lost"/>
    <s v="cont_2yW2KufNWJIc7liloiHPO0hso1TvEPUUpTHF2sIQBXP"/>
    <x v="201"/>
    <x v="39"/>
    <s v="lead_eWLpRhbKW2Mzdn5ZTVxb4WNCyZRsEGJXlpyMt7kA5wK"/>
    <s v="Syndrome Technologies Private Limited"/>
    <x v="16"/>
    <s v="user_t8sUu4byhPnyQ33u64Ecs5WRL98oy2iuu4iTrhCr4vl"/>
    <s v="Nilesh Dhanani"/>
    <x v="411"/>
    <s v="2022-09-06 02:47:53.720000+00:00"/>
    <m/>
    <x v="1"/>
    <m/>
    <m/>
    <m/>
    <n v="156"/>
    <m/>
    <m/>
    <m/>
    <m/>
    <m/>
    <m/>
    <m/>
    <s v="PAID_SOCIAL"/>
    <m/>
    <m/>
    <m/>
    <x v="1"/>
    <m/>
    <m/>
    <m/>
    <m/>
    <m/>
    <m/>
    <m/>
    <m/>
    <m/>
    <m/>
    <m/>
    <m/>
    <x v="5"/>
    <m/>
    <s v="user_FdWFezbLzkYQcGsBUsjZO25nr2poK2nRbqV47Rs5Kfm"/>
    <x v="17"/>
    <x v="1"/>
    <m/>
    <s v="August"/>
    <x v="1"/>
    <x v="0"/>
    <m/>
    <s v="Employee Wellness Handbook"/>
    <m/>
    <m/>
    <m/>
    <x v="294"/>
    <s v="2022-10-06 09:26:35.509000+00:00"/>
    <m/>
  </r>
  <r>
    <x v="8"/>
    <n v="1000000"/>
    <s v="INR"/>
    <n v="0"/>
    <x v="4"/>
    <x v="0"/>
    <s v="stat_kcR4fZg7TU7jjk1jAVua3qGLRS4J5uFayEjK5j02wtv"/>
    <x v="2"/>
    <s v="OpportunityStatusType.Lost"/>
    <s v="cont_YDxVYYsodUpjsfEN4cUBBgEXgVjnwToKi8L8tcMcP0i"/>
    <x v="202"/>
    <x v="163"/>
    <s v="lead_FXwwGc67eb4JgcqqTWsCTh4Xb1e6sxnlMRRiz45c5pJ"/>
    <s v="CresTech Software Systems Pvt.Ltd."/>
    <x v="19"/>
    <s v="user_KLETV1op4MIjvKQ12xGsWi23CuPjDE6PT29nwG6T3MY"/>
    <s v="Pooja Gawas"/>
    <x v="412"/>
    <s v="2022-09-05 15:10:36.543000+00:00"/>
    <m/>
    <x v="11"/>
    <m/>
    <m/>
    <m/>
    <n v="350"/>
    <m/>
    <m/>
    <m/>
    <m/>
    <m/>
    <m/>
    <m/>
    <s v="PAID_SOCIAL"/>
    <m/>
    <m/>
    <m/>
    <x v="2"/>
    <m/>
    <m/>
    <m/>
    <m/>
    <m/>
    <m/>
    <m/>
    <m/>
    <m/>
    <m/>
    <m/>
    <m/>
    <x v="3"/>
    <m/>
    <s v="user_FdWFezbLzkYQcGsBUsjZO25nr2poK2nRbqV47Rs5Kfm"/>
    <x v="17"/>
    <x v="1"/>
    <m/>
    <s v="September"/>
    <x v="4"/>
    <x v="3"/>
    <m/>
    <s v="Employee Engagement Calendar"/>
    <m/>
    <m/>
    <m/>
    <x v="295"/>
    <s v="2022-09-05 15:10:48.755000+00:00"/>
    <s v="GMC"/>
  </r>
  <r>
    <x v="8"/>
    <n v="75000"/>
    <s v="INR"/>
    <n v="0"/>
    <x v="4"/>
    <x v="0"/>
    <s v="stat_kcR4fZg7TU7jjk1jAVua3qGLRS4J5uFayEjK5j02wtv"/>
    <x v="2"/>
    <s v="OpportunityStatusType.Lost"/>
    <s v="cont_YDxVYYsodUpjsfEN4cUBBgEXgVjnwToKi8L8tcMcP0i"/>
    <x v="202"/>
    <x v="164"/>
    <s v="lead_FXwwGc67eb4JgcqqTWsCTh4Xb1e6sxnlMRRiz45c5pJ"/>
    <s v="CresTech Software Systems Pvt.Ltd."/>
    <x v="19"/>
    <s v="user_KLETV1op4MIjvKQ12xGsWi23CuPjDE6PT29nwG6T3MY"/>
    <s v="Pooja Gawas"/>
    <x v="413"/>
    <s v="2022-09-05 15:10:48.711000+00:00"/>
    <m/>
    <x v="11"/>
    <m/>
    <m/>
    <m/>
    <n v="350"/>
    <m/>
    <m/>
    <m/>
    <m/>
    <m/>
    <m/>
    <m/>
    <s v="PAID_SOCIAL"/>
    <m/>
    <m/>
    <m/>
    <x v="2"/>
    <m/>
    <m/>
    <m/>
    <m/>
    <m/>
    <m/>
    <m/>
    <m/>
    <m/>
    <m/>
    <m/>
    <m/>
    <x v="3"/>
    <m/>
    <s v="user_FdWFezbLzkYQcGsBUsjZO25nr2poK2nRbqV47Rs5Kfm"/>
    <x v="17"/>
    <x v="1"/>
    <m/>
    <s v="September"/>
    <x v="4"/>
    <x v="3"/>
    <m/>
    <s v="Employee Engagement Calendar"/>
    <m/>
    <m/>
    <m/>
    <x v="295"/>
    <s v="2022-09-05 15:10:48.755000+00:00"/>
    <s v="GPA"/>
  </r>
  <r>
    <x v="23"/>
    <n v="50000"/>
    <s v="INR"/>
    <n v="0"/>
    <x v="10"/>
    <x v="0"/>
    <s v="stat_1hn9nRJaLbI53NxPuSQgo90kRpbpKsFlwN4oEGNUTdO"/>
    <x v="1"/>
    <s v="OpportunityStatusType.Lost"/>
    <m/>
    <x v="1"/>
    <x v="22"/>
    <s v="lead_IjzKqb7HFSPqCyqQP5hYym4WHrH1AZXGljPwqGyOT6R"/>
    <s v="yelo furniture"/>
    <x v="7"/>
    <s v="user_jbppzD9HyqqioXDaUzrIJfkBW97sQdk5kSNPsBKGx0r"/>
    <s v="Pranaav Marathe"/>
    <x v="414"/>
    <s v="2022-09-05 12:20:03.925000+00:00"/>
    <m/>
    <x v="0"/>
    <m/>
    <s v="2022-07-19 05:11:54+00:00"/>
    <m/>
    <n v="8"/>
    <m/>
    <m/>
    <m/>
    <m/>
    <m/>
    <m/>
    <m/>
    <m/>
    <m/>
    <m/>
    <m/>
    <x v="2"/>
    <m/>
    <m/>
    <m/>
    <m/>
    <m/>
    <m/>
    <m/>
    <m/>
    <m/>
    <m/>
    <m/>
    <m/>
    <x v="3"/>
    <m/>
    <s v="user_aM3WaaSUQQmaNnsm9l2FQRVWUEr8RN2ZdXzsuQUalQ3"/>
    <x v="7"/>
    <x v="1"/>
    <m/>
    <m/>
    <x v="3"/>
    <x v="2"/>
    <m/>
    <s v="Employee Count 25"/>
    <m/>
    <m/>
    <m/>
    <x v="296"/>
    <s v="2022-09-05 12:20:03.997000+00:00"/>
    <m/>
  </r>
  <r>
    <x v="23"/>
    <n v="240000"/>
    <s v="INR"/>
    <n v="0"/>
    <x v="10"/>
    <x v="0"/>
    <s v="stat_1hn9nRJaLbI53NxPuSQgo90kRpbpKsFlwN4oEGNUTdO"/>
    <x v="1"/>
    <s v="OpportunityStatusType.Lost"/>
    <m/>
    <x v="1"/>
    <x v="0"/>
    <s v="lead_jvUtHCPkQW2baLKYCQQYQytsrCQctDoggW4GQHrlbwy"/>
    <s v="Oslash"/>
    <x v="2"/>
    <s v="user_jbppzD9HyqqioXDaUzrIJfkBW97sQdk5kSNPsBKGx0r"/>
    <s v="Pranaav Marathe"/>
    <x v="415"/>
    <s v="2022-09-05 12:21:48.247000+00:00"/>
    <m/>
    <x v="2"/>
    <m/>
    <s v="2022-08-16 07:38:40+00:00"/>
    <m/>
    <n v="30"/>
    <m/>
    <m/>
    <m/>
    <m/>
    <m/>
    <m/>
    <m/>
    <s v="PAID_SEARCH"/>
    <m/>
    <m/>
    <m/>
    <x v="2"/>
    <m/>
    <m/>
    <m/>
    <m/>
    <m/>
    <m/>
    <m/>
    <m/>
    <m/>
    <m/>
    <m/>
    <m/>
    <x v="3"/>
    <m/>
    <s v="user_Jujy0sFufO9J3qwY7aNpCCnF6nFZMrfvciNEydEzhaI"/>
    <x v="2"/>
    <x v="1"/>
    <m/>
    <m/>
    <x v="3"/>
    <x v="2"/>
    <m/>
    <s v="Employee Count 25"/>
    <m/>
    <m/>
    <m/>
    <x v="297"/>
    <s v="2022-09-21 06:18:41.657000+00:00"/>
    <m/>
  </r>
  <r>
    <x v="21"/>
    <n v="2500000"/>
    <s v="INR"/>
    <n v="20"/>
    <x v="37"/>
    <x v="0"/>
    <s v="stat_kLhaUSYbyIgQOHjvcKAHYNQn1lIjd0wTZfiU50Lt3mL"/>
    <x v="3"/>
    <s v="OpportunityStatusType.Active"/>
    <m/>
    <x v="1"/>
    <x v="39"/>
    <s v="lead_TD8npeobYZYuLtu1EovgLtgj2XslYmTJqFXLyIp0yR9"/>
    <s v="Netcore Cloud"/>
    <x v="34"/>
    <s v="user_jbppzD9HyqqioXDaUzrIJfkBW97sQdk5kSNPsBKGx0r"/>
    <s v="Pranaav Marathe"/>
    <x v="416"/>
    <s v="2022-09-05 12:03:15.531000+00:00"/>
    <m/>
    <x v="1"/>
    <m/>
    <m/>
    <m/>
    <n v="801"/>
    <m/>
    <s v="BOF - Dream Co. list - Employee Engagement Handbook - Conversation Ad"/>
    <s v="LinkedIn"/>
    <m/>
    <m/>
    <m/>
    <m/>
    <s v="PAID_SOCIAL"/>
    <m/>
    <m/>
    <m/>
    <x v="1"/>
    <m/>
    <m/>
    <m/>
    <m/>
    <m/>
    <m/>
    <m/>
    <m/>
    <m/>
    <m/>
    <m/>
    <m/>
    <x v="9"/>
    <m/>
    <s v="user_FdWFezbLzkYQcGsBUsjZO25nr2poK2nRbqV47Rs5Kfm"/>
    <x v="17"/>
    <x v="1"/>
    <m/>
    <s v="July; October"/>
    <x v="4"/>
    <x v="3"/>
    <m/>
    <s v="Talent Acquisition Strategies"/>
    <m/>
    <m/>
    <m/>
    <x v="298"/>
    <s v="2022-09-29 17:03:25.346000+00:00"/>
    <m/>
  </r>
  <r>
    <x v="27"/>
    <n v="45970"/>
    <s v="INR"/>
    <n v="0"/>
    <x v="36"/>
    <x v="0"/>
    <s v="stat_kcR4fZg7TU7jjk1jAVua3qGLRS4J5uFayEjK5j02wtv"/>
    <x v="2"/>
    <s v="OpportunityStatusType.Lost"/>
    <s v="cont_tVx9wiZoDEPM29alpIqLqN5kEcjy11selEtswjf8Vm2"/>
    <x v="203"/>
    <x v="165"/>
    <s v="lead_tRH9WM29bdvT36f7runzneOjpCcWJlMZ1ZHUYmIKVqP"/>
    <s v="Saara.io(Fresh)"/>
    <x v="25"/>
    <s v="user_jbppzD9HyqqioXDaUzrIJfkBW97sQdk5kSNPsBKGx0r"/>
    <s v="Pranaav Marathe"/>
    <x v="417"/>
    <s v="2022-09-05 11:59:58.532000+00:00"/>
    <m/>
    <x v="5"/>
    <m/>
    <m/>
    <m/>
    <n v="50"/>
    <m/>
    <m/>
    <m/>
    <m/>
    <m/>
    <m/>
    <m/>
    <m/>
    <m/>
    <m/>
    <m/>
    <x v="2"/>
    <m/>
    <m/>
    <m/>
    <m/>
    <m/>
    <m/>
    <m/>
    <m/>
    <m/>
    <m/>
    <m/>
    <m/>
    <x v="3"/>
    <m/>
    <s v="user_g5Yw4Z4XnIbmcGhJO80vdtFdd5ElcDlgYO3q8l82ODn"/>
    <x v="18"/>
    <x v="5"/>
    <m/>
    <s v="February"/>
    <x v="4"/>
    <x v="3"/>
    <m/>
    <s v="Downloaded the guide: Employee Wellness Handbook"/>
    <m/>
    <m/>
    <m/>
    <x v="299"/>
    <s v="2022-09-05 11:59:58.612000+00:00"/>
    <s v="GMC"/>
  </r>
  <r>
    <x v="27"/>
    <n v="500000"/>
    <s v="INR"/>
    <n v="0"/>
    <x v="38"/>
    <x v="0"/>
    <s v="stat_kcR4fZg7TU7jjk1jAVua3qGLRS4J5uFayEjK5j02wtv"/>
    <x v="2"/>
    <s v="OpportunityStatusType.Lost"/>
    <m/>
    <x v="1"/>
    <x v="0"/>
    <s v="lead_3GK2Ofzz4OIjOU1FgB7a0DQVw7GCLYOuAKtHf41C8Cj"/>
    <s v="Netgear Technologies pvt ltd"/>
    <x v="34"/>
    <s v="user_jbppzD9HyqqioXDaUzrIJfkBW97sQdk5kSNPsBKGx0r"/>
    <s v="Pranaav Marathe"/>
    <x v="418"/>
    <s v="2022-09-05 11:56:27.518000+00:00"/>
    <m/>
    <x v="11"/>
    <m/>
    <m/>
    <m/>
    <n v="120"/>
    <m/>
    <m/>
    <m/>
    <m/>
    <m/>
    <m/>
    <m/>
    <m/>
    <m/>
    <m/>
    <m/>
    <x v="1"/>
    <m/>
    <m/>
    <m/>
    <m/>
    <m/>
    <m/>
    <m/>
    <m/>
    <m/>
    <m/>
    <m/>
    <m/>
    <x v="9"/>
    <m/>
    <s v="user_2YgShwgjLNI4FjAqgE9PtKsdIaGh919JGcFG919fe5B"/>
    <x v="27"/>
    <x v="12"/>
    <m/>
    <s v="March"/>
    <x v="2"/>
    <x v="3"/>
    <m/>
    <m/>
    <m/>
    <m/>
    <m/>
    <x v="300"/>
    <s v="2022-09-05 11:56:27.552000+00:00"/>
    <s v="GTL"/>
  </r>
  <r>
    <x v="27"/>
    <n v="50000"/>
    <s v="INR"/>
    <n v="0"/>
    <x v="39"/>
    <x v="0"/>
    <s v="stat_1hn9nRJaLbI53NxPuSQgo90kRpbpKsFlwN4oEGNUTdO"/>
    <x v="1"/>
    <s v="OpportunityStatusType.Lost"/>
    <s v="cont_kZwSoB0ZeCTNruU05MR0XJzeUmNKxekIk8sh8vRvhjl"/>
    <x v="204"/>
    <x v="0"/>
    <s v="lead_iocsjPGegpIpoe0r18eBwGZq0Strxnb7VWjh98a0sal"/>
    <s v="Kubik - Discover Luxury"/>
    <x v="19"/>
    <s v="user_jbppzD9HyqqioXDaUzrIJfkBW97sQdk5kSNPsBKGx0r"/>
    <s v="Pranaav Marathe"/>
    <x v="419"/>
    <s v="2022-09-05 11:56:03.114000+00:00"/>
    <m/>
    <x v="1"/>
    <m/>
    <m/>
    <m/>
    <n v="150"/>
    <m/>
    <m/>
    <m/>
    <m/>
    <m/>
    <m/>
    <m/>
    <s v="PAID_SOCIAL"/>
    <m/>
    <m/>
    <m/>
    <x v="2"/>
    <m/>
    <m/>
    <m/>
    <m/>
    <m/>
    <m/>
    <m/>
    <m/>
    <m/>
    <m/>
    <m/>
    <m/>
    <x v="3"/>
    <m/>
    <s v="user_FdWFezbLzkYQcGsBUsjZO25nr2poK2nRbqV47Rs5Kfm"/>
    <x v="17"/>
    <x v="1"/>
    <m/>
    <s v="August"/>
    <x v="4"/>
    <x v="3"/>
    <m/>
    <s v="Employee Engagement Handbook"/>
    <m/>
    <m/>
    <m/>
    <x v="301"/>
    <s v="2022-09-05 11:56:03.156000+00:00"/>
    <s v="GPA"/>
  </r>
  <r>
    <x v="26"/>
    <n v="600000"/>
    <s v="INR"/>
    <n v="0"/>
    <x v="40"/>
    <x v="0"/>
    <s v="stat_kcR4fZg7TU7jjk1jAVua3qGLRS4J5uFayEjK5j02wtv"/>
    <x v="2"/>
    <s v="OpportunityStatusType.Lost"/>
    <s v="cont_uPYd0g4ol9KMXtiIN3lcYJEIilUwPZDZau9YUo3YVxK"/>
    <x v="205"/>
    <x v="0"/>
    <s v="lead_p9dZJ7ru62jjlkjT6e2KwKbpVbmrS3XsOy2C6bOoC5y"/>
    <s v="Parakh Agro Industries Ltd."/>
    <x v="6"/>
    <s v="user_A8KOTZADnUtEQOLt4nSLAmteNStuGh80js75RYjrXVt"/>
    <s v="Sarvesh Pawar"/>
    <x v="420"/>
    <s v="2022-09-05 10:57:13.565000+00:00"/>
    <m/>
    <x v="0"/>
    <m/>
    <m/>
    <m/>
    <n v="1200"/>
    <m/>
    <m/>
    <m/>
    <m/>
    <m/>
    <m/>
    <m/>
    <m/>
    <m/>
    <m/>
    <m/>
    <x v="5"/>
    <m/>
    <m/>
    <m/>
    <m/>
    <m/>
    <m/>
    <m/>
    <m/>
    <m/>
    <m/>
    <m/>
    <m/>
    <x v="8"/>
    <m/>
    <s v="user_A8KOTZADnUtEQOLt4nSLAmteNStuGh80js75RYjrXVt"/>
    <x v="6"/>
    <x v="1"/>
    <m/>
    <s v="April; June; November; September"/>
    <x v="2"/>
    <x v="3"/>
    <m/>
    <s v="AM is Amit Singh"/>
    <m/>
    <m/>
    <m/>
    <x v="302"/>
    <s v="2022-10-15 18:06:56.338000+00:00"/>
    <s v="GPA"/>
  </r>
  <r>
    <x v="19"/>
    <n v="300000"/>
    <s v="INR"/>
    <n v="50"/>
    <x v="10"/>
    <x v="0"/>
    <s v="stat_f8isA8PLi8FcBUQXfvybN0OzrsX9nIePVvpcj94eist"/>
    <x v="9"/>
    <s v="OpportunityStatusType.Active"/>
    <s v="cont_Cd2zs7yCAeOW7fs6CMKCqjxX3CuYV8kybbpptqLbmb5"/>
    <x v="206"/>
    <x v="39"/>
    <s v="lead_gxsDbLYHuBihBTb2eXhul6CVbZORLaQVOqlAZ9Hgr7u"/>
    <s v="DigitUp (Fresh)"/>
    <x v="15"/>
    <s v="user_jbppzD9HyqqioXDaUzrIJfkBW97sQdk5kSNPsBKGx0r"/>
    <s v="Pranaav Marathe"/>
    <x v="421"/>
    <s v="2022-09-05 11:13:57.945000+00:00"/>
    <m/>
    <x v="3"/>
    <m/>
    <m/>
    <m/>
    <n v="36"/>
    <m/>
    <m/>
    <m/>
    <m/>
    <m/>
    <m/>
    <m/>
    <m/>
    <m/>
    <m/>
    <m/>
    <x v="8"/>
    <m/>
    <m/>
    <m/>
    <m/>
    <m/>
    <m/>
    <m/>
    <m/>
    <m/>
    <m/>
    <m/>
    <m/>
    <x v="3"/>
    <m/>
    <s v="user_228eUmsdKIb9OItgmiDq1zD4aPZ1eqiapbaLAGeBf8g"/>
    <x v="13"/>
    <x v="2"/>
    <m/>
    <m/>
    <x v="4"/>
    <x v="3"/>
    <m/>
    <s v="Downloaded the guide: Employee Wellness Handbook"/>
    <m/>
    <m/>
    <m/>
    <x v="303"/>
    <s v="2022-09-05 11:14:55.075000+00:00"/>
    <m/>
  </r>
  <r>
    <x v="27"/>
    <n v="500000"/>
    <s v="INR"/>
    <n v="0"/>
    <x v="39"/>
    <x v="0"/>
    <s v="stat_1hn9nRJaLbI53NxPuSQgo90kRpbpKsFlwN4oEGNUTdO"/>
    <x v="1"/>
    <s v="OpportunityStatusType.Lost"/>
    <s v="cont_kZwSoB0ZeCTNruU05MR0XJzeUmNKxekIk8sh8vRvhjl"/>
    <x v="204"/>
    <x v="0"/>
    <s v="lead_iocsjPGegpIpoe0r18eBwGZq0Strxnb7VWjh98a0sal"/>
    <s v="Kubik - Discover Luxury"/>
    <x v="19"/>
    <s v="user_jbppzD9HyqqioXDaUzrIJfkBW97sQdk5kSNPsBKGx0r"/>
    <s v="Pranaav Marathe"/>
    <x v="422"/>
    <s v="2022-09-05 11:55:52.513000+00:00"/>
    <m/>
    <x v="1"/>
    <m/>
    <m/>
    <m/>
    <n v="150"/>
    <m/>
    <m/>
    <m/>
    <m/>
    <m/>
    <m/>
    <m/>
    <s v="PAID_SOCIAL"/>
    <m/>
    <m/>
    <m/>
    <x v="2"/>
    <m/>
    <m/>
    <m/>
    <m/>
    <m/>
    <m/>
    <m/>
    <m/>
    <m/>
    <m/>
    <m/>
    <m/>
    <x v="3"/>
    <m/>
    <s v="user_FdWFezbLzkYQcGsBUsjZO25nr2poK2nRbqV47Rs5Kfm"/>
    <x v="17"/>
    <x v="1"/>
    <m/>
    <s v="August"/>
    <x v="4"/>
    <x v="3"/>
    <m/>
    <s v="Employee Engagement Handbook"/>
    <m/>
    <m/>
    <m/>
    <x v="301"/>
    <s v="2022-09-05 11:56:03.156000+00:00"/>
    <s v="GMC"/>
  </r>
  <r>
    <x v="32"/>
    <n v="36000"/>
    <s v="INR"/>
    <n v="0"/>
    <x v="16"/>
    <x v="0"/>
    <s v="stat_1hn9nRJaLbI53NxPuSQgo90kRpbpKsFlwN4oEGNUTdO"/>
    <x v="1"/>
    <s v="OpportunityStatusType.Lost"/>
    <m/>
    <x v="1"/>
    <x v="0"/>
    <s v="lead_VWn109rhAZYm6geIXSIpOX95n9T0atfCTm7BoPzl4pR"/>
    <s v="Ula"/>
    <x v="1"/>
    <s v="user_jbppzD9HyqqioXDaUzrIJfkBW97sQdk5kSNPsBKGx0r"/>
    <s v="Pranaav Marathe"/>
    <x v="423"/>
    <s v="2022-09-05 10:32:32.456000+00:00"/>
    <m/>
    <x v="2"/>
    <m/>
    <m/>
    <m/>
    <m/>
    <m/>
    <m/>
    <m/>
    <m/>
    <m/>
    <m/>
    <m/>
    <s v="PAID_SOCIAL"/>
    <m/>
    <m/>
    <m/>
    <x v="2"/>
    <m/>
    <m/>
    <m/>
    <m/>
    <m/>
    <m/>
    <m/>
    <m/>
    <m/>
    <m/>
    <m/>
    <m/>
    <x v="3"/>
    <m/>
    <s v="user_IpBH4s1Av5OVFfQQ3nW0qPDDjwLT9uRfx1sVhml8UQA"/>
    <x v="23"/>
    <x v="1"/>
    <m/>
    <m/>
    <x v="4"/>
    <x v="3"/>
    <m/>
    <s v="Employee Engagement Calendar"/>
    <m/>
    <m/>
    <m/>
    <x v="304"/>
    <s v="2022-10-20 09:18:40.171000+00:00"/>
    <s v="GPA"/>
  </r>
  <r>
    <x v="32"/>
    <n v="120000"/>
    <s v="INR"/>
    <n v="0"/>
    <x v="16"/>
    <x v="0"/>
    <s v="stat_1hn9nRJaLbI53NxPuSQgo90kRpbpKsFlwN4oEGNUTdO"/>
    <x v="1"/>
    <s v="OpportunityStatusType.Lost"/>
    <m/>
    <x v="1"/>
    <x v="0"/>
    <s v="lead_VWn109rhAZYm6geIXSIpOX95n9T0atfCTm7BoPzl4pR"/>
    <s v="Ula"/>
    <x v="1"/>
    <s v="user_jbppzD9HyqqioXDaUzrIJfkBW97sQdk5kSNPsBKGx0r"/>
    <s v="Pranaav Marathe"/>
    <x v="424"/>
    <s v="2022-09-05 10:32:38.354000+00:00"/>
    <m/>
    <x v="2"/>
    <m/>
    <m/>
    <m/>
    <m/>
    <m/>
    <m/>
    <m/>
    <m/>
    <m/>
    <m/>
    <m/>
    <s v="PAID_SOCIAL"/>
    <m/>
    <m/>
    <m/>
    <x v="2"/>
    <m/>
    <m/>
    <m/>
    <m/>
    <m/>
    <m/>
    <m/>
    <m/>
    <m/>
    <m/>
    <m/>
    <m/>
    <x v="3"/>
    <m/>
    <s v="user_IpBH4s1Av5OVFfQQ3nW0qPDDjwLT9uRfx1sVhml8UQA"/>
    <x v="23"/>
    <x v="1"/>
    <m/>
    <m/>
    <x v="4"/>
    <x v="3"/>
    <m/>
    <s v="Employee Engagement Calendar"/>
    <m/>
    <m/>
    <m/>
    <x v="304"/>
    <s v="2022-10-20 09:18:40.171000+00:00"/>
    <m/>
  </r>
  <r>
    <x v="32"/>
    <n v="360000"/>
    <s v="INR"/>
    <n v="0"/>
    <x v="11"/>
    <x v="0"/>
    <s v="stat_1hn9nRJaLbI53NxPuSQgo90kRpbpKsFlwN4oEGNUTdO"/>
    <x v="1"/>
    <s v="OpportunityStatusType.Lost"/>
    <m/>
    <x v="1"/>
    <x v="0"/>
    <s v="lead_VWn109rhAZYm6geIXSIpOX95n9T0atfCTm7BoPzl4pR"/>
    <s v="Ula"/>
    <x v="1"/>
    <s v="user_jbppzD9HyqqioXDaUzrIJfkBW97sQdk5kSNPsBKGx0r"/>
    <s v="Pranaav Marathe"/>
    <x v="425"/>
    <s v="2022-09-05 10:32:26.544000+00:00"/>
    <m/>
    <x v="2"/>
    <m/>
    <m/>
    <m/>
    <m/>
    <m/>
    <m/>
    <m/>
    <m/>
    <m/>
    <m/>
    <m/>
    <s v="PAID_SOCIAL"/>
    <m/>
    <m/>
    <m/>
    <x v="2"/>
    <m/>
    <m/>
    <m/>
    <m/>
    <m/>
    <m/>
    <m/>
    <m/>
    <m/>
    <m/>
    <m/>
    <m/>
    <x v="3"/>
    <m/>
    <s v="user_IpBH4s1Av5OVFfQQ3nW0qPDDjwLT9uRfx1sVhml8UQA"/>
    <x v="23"/>
    <x v="1"/>
    <m/>
    <m/>
    <x v="4"/>
    <x v="3"/>
    <m/>
    <s v="Employee Engagement Calendar"/>
    <m/>
    <m/>
    <m/>
    <x v="304"/>
    <s v="2022-10-20 09:18:40.171000+00:00"/>
    <s v="GMC"/>
  </r>
  <r>
    <x v="12"/>
    <n v="1650000"/>
    <s v="INR"/>
    <n v="0"/>
    <x v="41"/>
    <x v="0"/>
    <s v="stat_1hn9nRJaLbI53NxPuSQgo90kRpbpKsFlwN4oEGNUTdO"/>
    <x v="1"/>
    <s v="OpportunityStatusType.Lost"/>
    <s v="cont_LQunAcLR7XVtz3YDaneR7G91L4cB9aXS7eOOT40Cg1m"/>
    <x v="207"/>
    <x v="11"/>
    <s v="lead_bMeoHrNUgg7ZuS68iUrJ2OEzl6N0ytwCzH38R1xwUNb"/>
    <s v="Jewelex India Pvt. Ltd."/>
    <x v="17"/>
    <s v="user_jbppzD9HyqqioXDaUzrIJfkBW97sQdk5kSNPsBKGx0r"/>
    <s v="Pranaav Marathe"/>
    <x v="426"/>
    <s v="2022-09-05 10:20:30.266000+00:00"/>
    <m/>
    <x v="1"/>
    <m/>
    <m/>
    <m/>
    <n v="332"/>
    <m/>
    <m/>
    <m/>
    <m/>
    <m/>
    <m/>
    <m/>
    <m/>
    <m/>
    <m/>
    <m/>
    <x v="17"/>
    <m/>
    <m/>
    <m/>
    <m/>
    <m/>
    <m/>
    <m/>
    <m/>
    <m/>
    <m/>
    <m/>
    <m/>
    <x v="5"/>
    <m/>
    <s v="user_6hRQhcoLhZEDUBYaw3vS7rv6T5582sGfXq4jNRqTfUU"/>
    <x v="14"/>
    <x v="1"/>
    <m/>
    <s v="August"/>
    <x v="2"/>
    <x v="0"/>
    <m/>
    <m/>
    <m/>
    <m/>
    <m/>
    <x v="305"/>
    <s v="2022-09-07 10:18:23.047000+00:00"/>
    <m/>
  </r>
  <r>
    <x v="7"/>
    <n v="800000"/>
    <s v="INR"/>
    <n v="0"/>
    <x v="10"/>
    <x v="0"/>
    <s v="stat_1hn9nRJaLbI53NxPuSQgo90kRpbpKsFlwN4oEGNUTdO"/>
    <x v="1"/>
    <s v="OpportunityStatusType.Lost"/>
    <s v="cont_h9Tm85RE3H0le9omagtEm0ws5aQJpqJ4nuLfSXuOWaD"/>
    <x v="208"/>
    <x v="32"/>
    <s v="lead_12qEPmRS9cDToPlprw3k9CEr703oZnfwq8CXj299oKw"/>
    <s v="Exostar"/>
    <x v="13"/>
    <s v="user_jbppzD9HyqqioXDaUzrIJfkBW97sQdk5kSNPsBKGx0r"/>
    <s v="Pranaav Marathe"/>
    <x v="427"/>
    <s v="2022-09-05 10:00:38.475000+00:00"/>
    <m/>
    <x v="2"/>
    <m/>
    <m/>
    <m/>
    <n v="25"/>
    <m/>
    <m/>
    <m/>
    <m/>
    <m/>
    <m/>
    <m/>
    <s v="PAID_SOCIAL"/>
    <m/>
    <m/>
    <m/>
    <x v="2"/>
    <m/>
    <m/>
    <m/>
    <m/>
    <m/>
    <m/>
    <m/>
    <m/>
    <m/>
    <m/>
    <m/>
    <m/>
    <x v="3"/>
    <m/>
    <s v="user_vMd4rmcrSbjykdyL2J7rrYn84SWdcNc5FKligrmItPw"/>
    <x v="11"/>
    <x v="1"/>
    <m/>
    <s v="September"/>
    <x v="4"/>
    <x v="3"/>
    <m/>
    <s v="Employee Engagement Handbook"/>
    <m/>
    <m/>
    <m/>
    <x v="306"/>
    <s v="2022-09-05 10:00:43.634000+00:00"/>
    <s v="GMC"/>
  </r>
  <r>
    <x v="12"/>
    <n v="1000000"/>
    <s v="INR"/>
    <n v="0"/>
    <x v="42"/>
    <x v="0"/>
    <s v="stat_1hn9nRJaLbI53NxPuSQgo90kRpbpKsFlwN4oEGNUTdO"/>
    <x v="1"/>
    <s v="OpportunityStatusType.Lost"/>
    <m/>
    <x v="1"/>
    <x v="39"/>
    <s v="lead_9NuM3xiGyfQumBrxWJCuwSuDNprH8xg9gwqbWOWiz8W"/>
    <s v="Swani Spice Mills Pvt Ltd"/>
    <x v="21"/>
    <s v="user_jbppzD9HyqqioXDaUzrIJfkBW97sQdk5kSNPsBKGx0r"/>
    <s v="Pranaav Marathe"/>
    <x v="428"/>
    <s v="2022-09-05 10:21:46.543000+00:00"/>
    <m/>
    <x v="1"/>
    <m/>
    <m/>
    <m/>
    <n v="65"/>
    <m/>
    <m/>
    <m/>
    <m/>
    <m/>
    <m/>
    <m/>
    <m/>
    <m/>
    <m/>
    <m/>
    <x v="5"/>
    <m/>
    <m/>
    <m/>
    <m/>
    <m/>
    <m/>
    <m/>
    <m/>
    <m/>
    <m/>
    <m/>
    <m/>
    <x v="7"/>
    <m/>
    <s v="user_g5Yw4Z4XnIbmcGhJO80vdtFdd5ElcDlgYO3q8l82ODn"/>
    <x v="18"/>
    <x v="1"/>
    <m/>
    <s v="September"/>
    <x v="2"/>
    <x v="3"/>
    <m/>
    <s v="AM Opps - Abhijit"/>
    <m/>
    <m/>
    <m/>
    <x v="307"/>
    <s v="2022-09-27 12:34:27.493000+00:00"/>
    <m/>
  </r>
  <r>
    <x v="24"/>
    <n v="5618"/>
    <s v="INR"/>
    <n v="0"/>
    <x v="40"/>
    <x v="0"/>
    <s v="stat_1hn9nRJaLbI53NxPuSQgo90kRpbpKsFlwN4oEGNUTdO"/>
    <x v="1"/>
    <s v="OpportunityStatusType.Lost"/>
    <m/>
    <x v="1"/>
    <x v="0"/>
    <s v="lead_AA8gYtJfJudXb2Lihrpd2N7cwtGS3nH4LUo831z3jhA"/>
    <s v="Global Logistics Solutions India Pvt. Ltd ( Renewal , 5th Sept )"/>
    <x v="22"/>
    <s v="user_sD3YjSs92XKUfD0OPHeo886g6tW6aCM0iUhX5VVUuJi"/>
    <s v="Navin Panjwani"/>
    <x v="429"/>
    <s v="2022-09-05 07:26:32.797000+00:00"/>
    <m/>
    <x v="1"/>
    <m/>
    <m/>
    <m/>
    <n v="225"/>
    <s v="No"/>
    <m/>
    <m/>
    <m/>
    <m/>
    <m/>
    <m/>
    <m/>
    <m/>
    <m/>
    <m/>
    <x v="11"/>
    <m/>
    <m/>
    <m/>
    <m/>
    <m/>
    <m/>
    <m/>
    <m/>
    <m/>
    <m/>
    <m/>
    <m/>
    <x v="5"/>
    <m/>
    <s v="user_BtmkQ6xvtDyCMLstiH7YmmQURsFQdjarGcnSBd9UgEk"/>
    <x v="19"/>
    <x v="1"/>
    <m/>
    <s v="September"/>
    <x v="2"/>
    <x v="0"/>
    <m/>
    <m/>
    <m/>
    <m/>
    <m/>
    <x v="308"/>
    <s v="2022-09-05 07:26:32.854000+00:00"/>
    <s v="GPA"/>
  </r>
  <r>
    <x v="24"/>
    <n v="305000"/>
    <s v="INR"/>
    <n v="0"/>
    <x v="40"/>
    <x v="0"/>
    <s v="stat_1hn9nRJaLbI53NxPuSQgo90kRpbpKsFlwN4oEGNUTdO"/>
    <x v="1"/>
    <s v="OpportunityStatusType.Lost"/>
    <s v="cont_1DKX2OSmMSVhx1x0F5dvwwLmsd8Pq7kLpWk1C0pjAA0"/>
    <x v="209"/>
    <x v="166"/>
    <s v="lead_AA8gYtJfJudXb2Lihrpd2N7cwtGS3nH4LUo831z3jhA"/>
    <s v="Global Logistics Solutions India Pvt. Ltd ( Renewal , 5th Sept )"/>
    <x v="22"/>
    <s v="user_sD3YjSs92XKUfD0OPHeo886g6tW6aCM0iUhX5VVUuJi"/>
    <s v="Navin Panjwani"/>
    <x v="430"/>
    <s v="2022-09-05 07:26:26.106000+00:00"/>
    <m/>
    <x v="1"/>
    <m/>
    <m/>
    <m/>
    <n v="225"/>
    <s v="No"/>
    <m/>
    <m/>
    <m/>
    <m/>
    <m/>
    <m/>
    <m/>
    <m/>
    <m/>
    <m/>
    <x v="11"/>
    <m/>
    <m/>
    <m/>
    <m/>
    <m/>
    <m/>
    <m/>
    <m/>
    <m/>
    <m/>
    <m/>
    <m/>
    <x v="5"/>
    <m/>
    <s v="user_BtmkQ6xvtDyCMLstiH7YmmQURsFQdjarGcnSBd9UgEk"/>
    <x v="19"/>
    <x v="1"/>
    <m/>
    <s v="September"/>
    <x v="2"/>
    <x v="0"/>
    <m/>
    <m/>
    <m/>
    <m/>
    <m/>
    <x v="308"/>
    <s v="2022-09-05 07:26:32.854000+00:00"/>
    <s v="GMC"/>
  </r>
  <r>
    <x v="18"/>
    <n v="1078919"/>
    <s v="INR"/>
    <n v="50"/>
    <x v="4"/>
    <x v="0"/>
    <s v="stat_FKdNPXXuhXKKBjrSCi23zNHNqbRdSPZ9hl2qCMmtVnP"/>
    <x v="4"/>
    <s v="OpportunityStatusType.Active"/>
    <m/>
    <x v="1"/>
    <x v="167"/>
    <s v="lead_OzYcwLKTkDHefTNRVUjKhZ2uaW9kdQMFZ3QUib3EFuD"/>
    <s v="Umbrella Infocare Pvt Ltd"/>
    <x v="37"/>
    <s v="user_IgNfKH7wuLLjHvexoMm2PXWcnF3zYft0ZbMTyfwKRUg"/>
    <s v="Moziez Chamadia"/>
    <x v="431"/>
    <s v="2022-09-05 07:16:21.610000+00:00"/>
    <m/>
    <x v="1"/>
    <m/>
    <s v="2022-04-19 12:41:11+00:00"/>
    <m/>
    <n v="214"/>
    <m/>
    <m/>
    <m/>
    <m/>
    <m/>
    <m/>
    <m/>
    <s v="DIRECT_TRAFFIC"/>
    <m/>
    <m/>
    <m/>
    <x v="1"/>
    <m/>
    <m/>
    <m/>
    <m/>
    <m/>
    <m/>
    <m/>
    <m/>
    <m/>
    <m/>
    <m/>
    <m/>
    <x v="5"/>
    <m/>
    <s v="user_vMd4rmcrSbjykdyL2J7rrYn84SWdcNc5FKligrmItPw"/>
    <x v="11"/>
    <x v="17"/>
    <m/>
    <s v="August"/>
    <x v="14"/>
    <x v="2"/>
    <m/>
    <s v="Employee Count 200"/>
    <m/>
    <m/>
    <m/>
    <x v="309"/>
    <s v="2022-10-18 08:07:22.809000+00:00"/>
    <s v="GMC"/>
  </r>
  <r>
    <x v="0"/>
    <n v="1000000"/>
    <s v="INR"/>
    <n v="0"/>
    <x v="30"/>
    <x v="0"/>
    <s v="stat_kcR4fZg7TU7jjk1jAVua3qGLRS4J5uFayEjK5j02wtv"/>
    <x v="2"/>
    <s v="OpportunityStatusType.Lost"/>
    <m/>
    <x v="1"/>
    <x v="168"/>
    <s v="lead_OvgRz42UA4XRxSRtl5CCaWjuENaA6HNEHTqBois5sW6"/>
    <s v="Forbes Marshall"/>
    <x v="15"/>
    <s v="user_sREdxbAJihL2Zbgic7tyQ6Rc4Mny7HnD1RNGhA9DDYh"/>
    <s v="Prajakta Sahastrabudhe"/>
    <x v="432"/>
    <s v="2022-09-05 05:47:41.962000+00:00"/>
    <m/>
    <x v="0"/>
    <m/>
    <s v="2020-08-26 02:10:57+00:00"/>
    <m/>
    <n v="1800"/>
    <m/>
    <m/>
    <m/>
    <m/>
    <m/>
    <m/>
    <m/>
    <m/>
    <m/>
    <m/>
    <m/>
    <x v="5"/>
    <m/>
    <m/>
    <m/>
    <m/>
    <m/>
    <m/>
    <m/>
    <m/>
    <m/>
    <m/>
    <m/>
    <m/>
    <x v="11"/>
    <m/>
    <s v="user_228eUmsdKIb9OItgmiDq1zD4aPZ1eqiapbaLAGeBf8g"/>
    <x v="13"/>
    <x v="1"/>
    <m/>
    <s v="October; September"/>
    <x v="6"/>
    <x v="3"/>
    <m/>
    <s v="Sameer Feb Outbound'21"/>
    <m/>
    <m/>
    <m/>
    <x v="310"/>
    <s v="2022-09-06 09:28:38.540000+00:00"/>
    <s v="NON EB"/>
  </r>
  <r>
    <x v="7"/>
    <n v="1600000"/>
    <s v="INR"/>
    <n v="0"/>
    <x v="13"/>
    <x v="0"/>
    <s v="stat_1hn9nRJaLbI53NxPuSQgo90kRpbpKsFlwN4oEGNUTdO"/>
    <x v="1"/>
    <s v="OpportunityStatusType.Lost"/>
    <s v="cont_ajc5YWZpuiw0s3ng8UK6wWHn7ue8bFgfLpJVX68AGa7"/>
    <x v="210"/>
    <x v="11"/>
    <s v="lead_KXVgXs2Ctts5sS5Lg4zNWDaqgL2U33960nRZniKnGYU"/>
    <s v="Taural India pvt ltd"/>
    <x v="9"/>
    <s v="user_U27GK6WjhLhUhi1EDKXV57xMpn8n8DMIOjci1q3UReZ"/>
    <s v="Abhiroop Ganguly"/>
    <x v="433"/>
    <s v="2022-09-05 06:44:07.875000+00:00"/>
    <m/>
    <x v="0"/>
    <m/>
    <m/>
    <m/>
    <n v="220"/>
    <m/>
    <m/>
    <m/>
    <m/>
    <m/>
    <m/>
    <m/>
    <s v="PAID_SOCIAL"/>
    <m/>
    <m/>
    <m/>
    <x v="5"/>
    <m/>
    <m/>
    <m/>
    <m/>
    <m/>
    <m/>
    <m/>
    <m/>
    <m/>
    <m/>
    <m/>
    <m/>
    <x v="3"/>
    <m/>
    <s v="user_L8E6IFhq6UCzKLHa45LUUTZCznDuyDwFrGaEp9DXiUM"/>
    <x v="9"/>
    <x v="6"/>
    <m/>
    <s v="September"/>
    <x v="1"/>
    <x v="3"/>
    <m/>
    <s v="Employer Branding Playbook"/>
    <m/>
    <m/>
    <m/>
    <x v="311"/>
    <s v="2022-09-28 07:27:17.456000+00:00"/>
    <s v="GMC"/>
  </r>
  <r>
    <x v="4"/>
    <n v="150000"/>
    <s v="INR"/>
    <n v="0"/>
    <x v="30"/>
    <x v="0"/>
    <s v="stat_1hn9nRJaLbI53NxPuSQgo90kRpbpKsFlwN4oEGNUTdO"/>
    <x v="1"/>
    <s v="OpportunityStatusType.Lost"/>
    <s v="cont_dt2MtoJkIC8HHYZEQoneIWdgcpqJ64i8VgVm5bTbS4s"/>
    <x v="211"/>
    <x v="169"/>
    <s v="lead_IvKBS9vOGD0Ql9gXCxwhE88SessBTIW3v2tWY8N9EtT"/>
    <s v="Aga Khan Education Service, India"/>
    <x v="19"/>
    <s v="user_bdUPAGjcS7p6513So3N4g3aWNS5HuBuVJi7bvCPAsLt"/>
    <s v="Mayur Gadiyar"/>
    <x v="434"/>
    <s v="2022-09-05 06:31:56.504000+00:00"/>
    <m/>
    <x v="1"/>
    <m/>
    <m/>
    <m/>
    <n v="130"/>
    <m/>
    <m/>
    <m/>
    <m/>
    <m/>
    <m/>
    <m/>
    <m/>
    <m/>
    <m/>
    <m/>
    <x v="18"/>
    <m/>
    <m/>
    <m/>
    <m/>
    <m/>
    <m/>
    <m/>
    <m/>
    <m/>
    <m/>
    <m/>
    <m/>
    <x v="3"/>
    <m/>
    <s v="user_ocHSJH83OJnHCvKyMbjx8WOOK8PMgAUGIj1qK0q0dMV"/>
    <x v="10"/>
    <x v="3"/>
    <m/>
    <s v="January; September"/>
    <x v="4"/>
    <x v="3"/>
    <m/>
    <s v="Downloaded the guide: Designing employee healthcare plan"/>
    <m/>
    <m/>
    <m/>
    <x v="312"/>
    <s v="2022-10-20 05:23:35.752000+00:00"/>
    <s v="GMC"/>
  </r>
  <r>
    <x v="0"/>
    <n v="30000000"/>
    <s v="INR"/>
    <n v="0"/>
    <x v="30"/>
    <x v="0"/>
    <s v="stat_kcR4fZg7TU7jjk1jAVua3qGLRS4J5uFayEjK5j02wtv"/>
    <x v="2"/>
    <s v="OpportunityStatusType.Lost"/>
    <m/>
    <x v="1"/>
    <x v="170"/>
    <s v="lead_OvgRz42UA4XRxSRtl5CCaWjuENaA6HNEHTqBois5sW6"/>
    <s v="Forbes Marshall"/>
    <x v="15"/>
    <s v="user_sREdxbAJihL2Zbgic7tyQ6Rc4Mny7HnD1RNGhA9DDYh"/>
    <s v="Prajakta Sahastrabudhe"/>
    <x v="435"/>
    <s v="2022-09-05 05:47:28.589000+00:00"/>
    <m/>
    <x v="0"/>
    <m/>
    <s v="2020-08-26 02:10:57+00:00"/>
    <m/>
    <n v="1800"/>
    <m/>
    <m/>
    <m/>
    <m/>
    <m/>
    <m/>
    <m/>
    <m/>
    <m/>
    <m/>
    <m/>
    <x v="5"/>
    <m/>
    <m/>
    <m/>
    <m/>
    <m/>
    <m/>
    <m/>
    <m/>
    <m/>
    <m/>
    <m/>
    <m/>
    <x v="11"/>
    <m/>
    <s v="user_228eUmsdKIb9OItgmiDq1zD4aPZ1eqiapbaLAGeBf8g"/>
    <x v="13"/>
    <x v="1"/>
    <m/>
    <s v="October; September"/>
    <x v="6"/>
    <x v="3"/>
    <m/>
    <s v="Sameer Feb Outbound'21"/>
    <m/>
    <m/>
    <m/>
    <x v="310"/>
    <s v="2022-09-06 09:28:38.540000+00:00"/>
    <s v="GMC"/>
  </r>
  <r>
    <x v="33"/>
    <n v="800000"/>
    <s v="INR"/>
    <n v="0"/>
    <x v="4"/>
    <x v="0"/>
    <s v="stat_kcR4fZg7TU7jjk1jAVua3qGLRS4J5uFayEjK5j02wtv"/>
    <x v="2"/>
    <s v="OpportunityStatusType.Lost"/>
    <m/>
    <x v="1"/>
    <x v="171"/>
    <s v="lead_YscxPb3LJJvV229vIVnWcfHzDGJNXpZ2fqdEzmgh2Z3"/>
    <s v="Polmann India Ltd"/>
    <x v="15"/>
    <s v="user_228eUmsdKIb9OItgmiDq1zD4aPZ1eqiapbaLAGeBf8g"/>
    <s v="Bhairavi Jog"/>
    <x v="436"/>
    <s v="2022-09-05 05:46:10.926000+00:00"/>
    <m/>
    <x v="1"/>
    <m/>
    <m/>
    <m/>
    <n v="200"/>
    <m/>
    <m/>
    <m/>
    <m/>
    <m/>
    <m/>
    <m/>
    <m/>
    <m/>
    <m/>
    <m/>
    <x v="24"/>
    <m/>
    <m/>
    <m/>
    <m/>
    <m/>
    <m/>
    <m/>
    <m/>
    <m/>
    <m/>
    <m/>
    <m/>
    <x v="1"/>
    <m/>
    <s v="user_228eUmsdKIb9OItgmiDq1zD4aPZ1eqiapbaLAGeBf8g"/>
    <x v="13"/>
    <x v="1"/>
    <m/>
    <s v="September"/>
    <x v="2"/>
    <x v="0"/>
    <m/>
    <m/>
    <m/>
    <m/>
    <m/>
    <x v="313"/>
    <s v="2022-09-12 04:12:50.708000+00:00"/>
    <s v="GMC"/>
  </r>
  <r>
    <x v="0"/>
    <n v="1000000"/>
    <s v="INR"/>
    <n v="0"/>
    <x v="30"/>
    <x v="0"/>
    <s v="stat_kcR4fZg7TU7jjk1jAVua3qGLRS4J5uFayEjK5j02wtv"/>
    <x v="2"/>
    <s v="OpportunityStatusType.Lost"/>
    <m/>
    <x v="1"/>
    <x v="19"/>
    <s v="lead_OvgRz42UA4XRxSRtl5CCaWjuENaA6HNEHTqBois5sW6"/>
    <s v="Forbes Marshall"/>
    <x v="15"/>
    <s v="user_sREdxbAJihL2Zbgic7tyQ6Rc4Mny7HnD1RNGhA9DDYh"/>
    <s v="Prajakta Sahastrabudhe"/>
    <x v="437"/>
    <s v="2022-09-05 05:47:35.449000+00:00"/>
    <m/>
    <x v="0"/>
    <m/>
    <s v="2020-08-26 02:10:57+00:00"/>
    <m/>
    <n v="1800"/>
    <m/>
    <m/>
    <m/>
    <m/>
    <m/>
    <m/>
    <m/>
    <m/>
    <m/>
    <m/>
    <m/>
    <x v="5"/>
    <m/>
    <m/>
    <m/>
    <m/>
    <m/>
    <m/>
    <m/>
    <m/>
    <m/>
    <m/>
    <m/>
    <m/>
    <x v="11"/>
    <m/>
    <s v="user_228eUmsdKIb9OItgmiDq1zD4aPZ1eqiapbaLAGeBf8g"/>
    <x v="13"/>
    <x v="1"/>
    <m/>
    <s v="October; September"/>
    <x v="6"/>
    <x v="3"/>
    <m/>
    <s v="Sameer Feb Outbound'21"/>
    <m/>
    <m/>
    <m/>
    <x v="310"/>
    <s v="2022-09-06 09:28:38.540000+00:00"/>
    <s v="GPA"/>
  </r>
  <r>
    <x v="8"/>
    <n v="7300000"/>
    <s v="INR"/>
    <n v="0"/>
    <x v="7"/>
    <x v="0"/>
    <s v="stat_kcR4fZg7TU7jjk1jAVua3qGLRS4J5uFayEjK5j02wtv"/>
    <x v="2"/>
    <s v="OpportunityStatusType.Lost"/>
    <s v="cont_tBQFeMPFAnzlCMqazwwgvsJmPXM0fRMWVMHJCtad9KZ"/>
    <x v="212"/>
    <x v="0"/>
    <s v="lead_MugAzm5Gd7zy3svcFogCwnhKjEVge0LBh2Y6vIEjQ1w"/>
    <s v="AppDirect, Inc"/>
    <x v="6"/>
    <s v="user_KLETV1op4MIjvKQ12xGsWi23CuPjDE6PT29nwG6T3MY"/>
    <s v="Pooja Gawas"/>
    <x v="438"/>
    <s v="2022-09-05 05:22:25.994000+00:00"/>
    <m/>
    <x v="0"/>
    <m/>
    <m/>
    <m/>
    <n v="250"/>
    <m/>
    <m/>
    <m/>
    <m/>
    <m/>
    <m/>
    <m/>
    <s v="PAID_SOCIAL"/>
    <m/>
    <m/>
    <m/>
    <x v="26"/>
    <m/>
    <m/>
    <m/>
    <m/>
    <m/>
    <m/>
    <m/>
    <m/>
    <m/>
    <m/>
    <m/>
    <m/>
    <x v="4"/>
    <m/>
    <s v="user_A8KOTZADnUtEQOLt4nSLAmteNStuGh80js75RYjrXVt"/>
    <x v="6"/>
    <x v="1"/>
    <m/>
    <s v="September"/>
    <x v="1"/>
    <x v="0"/>
    <m/>
    <s v="Essential HR Policies"/>
    <m/>
    <m/>
    <m/>
    <x v="314"/>
    <s v="2022-09-30 06:37:37.681000+00:00"/>
    <s v="GMC"/>
  </r>
  <r>
    <x v="27"/>
    <n v="15000"/>
    <s v="INR"/>
    <n v="0"/>
    <x v="39"/>
    <x v="0"/>
    <s v="stat_kcR4fZg7TU7jjk1jAVua3qGLRS4J5uFayEjK5j02wtv"/>
    <x v="2"/>
    <s v="OpportunityStatusType.Lost"/>
    <m/>
    <x v="1"/>
    <x v="0"/>
    <s v="lead_BIDJcuAHbH7C9JTXgdDzmGrvGiOvxkjIbJ7jGuwb7Dz"/>
    <s v="Proteon Pharmaceuticals"/>
    <x v="34"/>
    <s v="user_2YgShwgjLNI4FjAqgE9PtKsdIaGh919JGcFG919fe5B"/>
    <s v="Satyam Tiwari"/>
    <x v="439"/>
    <s v="2022-09-05 05:04:48.240000+00:00"/>
    <m/>
    <x v="1"/>
    <m/>
    <m/>
    <m/>
    <n v="8"/>
    <m/>
    <m/>
    <m/>
    <m/>
    <m/>
    <m/>
    <m/>
    <m/>
    <m/>
    <m/>
    <m/>
    <x v="8"/>
    <m/>
    <m/>
    <m/>
    <m/>
    <m/>
    <m/>
    <m/>
    <m/>
    <m/>
    <m/>
    <m/>
    <m/>
    <x v="9"/>
    <m/>
    <s v="user_x9AtbGLhDmWYC9XAmYdfwBt9yiXbgMhBuZpIoFuN8Cd"/>
    <x v="22"/>
    <x v="5"/>
    <m/>
    <m/>
    <x v="4"/>
    <x v="3"/>
    <m/>
    <s v="Employee Wellness Handbook"/>
    <m/>
    <m/>
    <m/>
    <x v="315"/>
    <s v="2022-09-08 05:12:58.341000+00:00"/>
    <s v="GPA"/>
  </r>
  <r>
    <x v="9"/>
    <n v="800000"/>
    <s v="INR"/>
    <n v="0"/>
    <x v="19"/>
    <x v="0"/>
    <s v="stat_kcR4fZg7TU7jjk1jAVua3qGLRS4J5uFayEjK5j02wtv"/>
    <x v="2"/>
    <s v="OpportunityStatusType.Lost"/>
    <m/>
    <x v="1"/>
    <x v="172"/>
    <s v="lead_kUuSDP5pTwCEYnYBl291jNrD79hsSbELtS0r1R6E2m7"/>
    <s v="Unique Biotech"/>
    <x v="15"/>
    <s v="user_9SBRjyF0n4iWuhUdqRyQkFhl2J4uyNKhFWvvJEvunX8"/>
    <s v="Omkar Ghate"/>
    <x v="440"/>
    <s v="2022-09-05 05:44:04.026000+00:00"/>
    <m/>
    <x v="10"/>
    <m/>
    <m/>
    <m/>
    <n v="188"/>
    <m/>
    <m/>
    <m/>
    <m/>
    <m/>
    <m/>
    <m/>
    <m/>
    <m/>
    <m/>
    <m/>
    <x v="8"/>
    <m/>
    <m/>
    <m/>
    <m/>
    <m/>
    <m/>
    <m/>
    <m/>
    <m/>
    <m/>
    <m/>
    <m/>
    <x v="5"/>
    <m/>
    <s v="user_228eUmsdKIb9OItgmiDq1zD4aPZ1eqiapbaLAGeBf8g"/>
    <x v="13"/>
    <x v="1"/>
    <m/>
    <s v="August; September"/>
    <x v="4"/>
    <x v="3"/>
    <m/>
    <s v="Downloaded the guide: Employee Wellness Handbook"/>
    <m/>
    <m/>
    <m/>
    <x v="316"/>
    <s v="2022-09-05 05:44:04.066000+00:00"/>
    <s v="GMC"/>
  </r>
  <r>
    <x v="21"/>
    <n v="500000"/>
    <s v="INR"/>
    <n v="0"/>
    <x v="19"/>
    <x v="0"/>
    <s v="stat_kcR4fZg7TU7jjk1jAVua3qGLRS4J5uFayEjK5j02wtv"/>
    <x v="2"/>
    <s v="OpportunityStatusType.Lost"/>
    <m/>
    <x v="1"/>
    <x v="173"/>
    <s v="lead_2nPV9trO5qQR3TFyGl8GpvIdXKscoSgIRSvL4PRWi9y"/>
    <s v="Happiest Minds Technologies"/>
    <x v="21"/>
    <s v="user_Iwn6da5WKkZqwUySK0oUuCb72pFP5WEm4zAb92ijqFe"/>
    <s v="Sonal Paithankar"/>
    <x v="441"/>
    <s v="2022-09-05 04:51:56.176000+00:00"/>
    <m/>
    <x v="2"/>
    <m/>
    <m/>
    <m/>
    <n v="3270"/>
    <m/>
    <m/>
    <m/>
    <m/>
    <m/>
    <m/>
    <m/>
    <m/>
    <m/>
    <m/>
    <m/>
    <x v="1"/>
    <m/>
    <m/>
    <m/>
    <m/>
    <m/>
    <m/>
    <m/>
    <m/>
    <m/>
    <m/>
    <m/>
    <m/>
    <x v="3"/>
    <m/>
    <s v="user_g5Yw4Z4XnIbmcGhJO80vdtFdd5ElcDlgYO3q8l82ODn"/>
    <x v="18"/>
    <x v="1"/>
    <m/>
    <s v="September"/>
    <x v="15"/>
    <x v="3"/>
    <m/>
    <m/>
    <m/>
    <m/>
    <m/>
    <x v="317"/>
    <s v="2022-10-20 10:15:44.858000+00:00"/>
    <m/>
  </r>
  <r>
    <x v="27"/>
    <n v="131113"/>
    <s v="INR"/>
    <n v="0"/>
    <x v="43"/>
    <x v="0"/>
    <s v="stat_kcR4fZg7TU7jjk1jAVua3qGLRS4J5uFayEjK5j02wtv"/>
    <x v="2"/>
    <s v="OpportunityStatusType.Lost"/>
    <m/>
    <x v="1"/>
    <x v="0"/>
    <s v="lead_BIDJcuAHbH7C9JTXgdDzmGrvGiOvxkjIbJ7jGuwb7Dz"/>
    <s v="Proteon Pharmaceuticals"/>
    <x v="22"/>
    <s v="user_2YgShwgjLNI4FjAqgE9PtKsdIaGh919JGcFG919fe5B"/>
    <s v="Satyam Tiwari"/>
    <x v="442"/>
    <s v="2022-09-05 05:04:45.521000+00:00"/>
    <m/>
    <x v="1"/>
    <m/>
    <m/>
    <m/>
    <n v="8"/>
    <m/>
    <m/>
    <m/>
    <m/>
    <m/>
    <m/>
    <m/>
    <m/>
    <m/>
    <m/>
    <m/>
    <x v="8"/>
    <m/>
    <m/>
    <m/>
    <m/>
    <m/>
    <m/>
    <m/>
    <m/>
    <m/>
    <m/>
    <m/>
    <m/>
    <x v="9"/>
    <m/>
    <s v="user_x9AtbGLhDmWYC9XAmYdfwBt9yiXbgMhBuZpIoFuN8Cd"/>
    <x v="22"/>
    <x v="5"/>
    <m/>
    <m/>
    <x v="4"/>
    <x v="3"/>
    <m/>
    <s v="Employee Wellness Handbook"/>
    <m/>
    <m/>
    <m/>
    <x v="315"/>
    <s v="2022-09-08 05:12:58.341000+00:00"/>
    <s v="GMC"/>
  </r>
  <r>
    <x v="21"/>
    <n v="5000000"/>
    <s v="INR"/>
    <n v="0"/>
    <x v="19"/>
    <x v="0"/>
    <s v="stat_kcR4fZg7TU7jjk1jAVua3qGLRS4J5uFayEjK5j02wtv"/>
    <x v="2"/>
    <s v="OpportunityStatusType.Lost"/>
    <m/>
    <x v="1"/>
    <x v="46"/>
    <s v="lead_2nPV9trO5qQR3TFyGl8GpvIdXKscoSgIRSvL4PRWi9y"/>
    <s v="Happiest Minds Technologies"/>
    <x v="21"/>
    <s v="user_Iwn6da5WKkZqwUySK0oUuCb72pFP5WEm4zAb92ijqFe"/>
    <s v="Sonal Paithankar"/>
    <x v="443"/>
    <s v="2022-09-05 04:51:50.324000+00:00"/>
    <m/>
    <x v="2"/>
    <m/>
    <m/>
    <m/>
    <n v="3270"/>
    <m/>
    <m/>
    <m/>
    <m/>
    <m/>
    <m/>
    <m/>
    <m/>
    <m/>
    <m/>
    <m/>
    <x v="1"/>
    <m/>
    <m/>
    <m/>
    <m/>
    <m/>
    <m/>
    <m/>
    <m/>
    <m/>
    <m/>
    <m/>
    <m/>
    <x v="3"/>
    <m/>
    <s v="user_g5Yw4Z4XnIbmcGhJO80vdtFdd5ElcDlgYO3q8l82ODn"/>
    <x v="18"/>
    <x v="1"/>
    <m/>
    <s v="September"/>
    <x v="15"/>
    <x v="3"/>
    <m/>
    <m/>
    <m/>
    <m/>
    <m/>
    <x v="317"/>
    <s v="2022-10-20 10:15:44.858000+00:00"/>
    <m/>
  </r>
  <r>
    <x v="34"/>
    <n v="4300000"/>
    <s v="INR"/>
    <n v="50"/>
    <x v="4"/>
    <x v="0"/>
    <s v="stat_f8isA8PLi8FcBUQXfvybN0OzrsX9nIePVvpcj94eist"/>
    <x v="9"/>
    <s v="OpportunityStatusType.Active"/>
    <m/>
    <x v="1"/>
    <x v="121"/>
    <s v="lead_VtLDRQTK5FEb2KYeFI9ldZ2mpuFJYtiv6LbY5Ns4alj"/>
    <s v="SKF"/>
    <x v="15"/>
    <s v="user_P3f70h2AcefBkFTBZpvA9LgDbjTmUIXkqdKqHJ5evwA"/>
    <s v="Manojkumar Tinna"/>
    <x v="444"/>
    <s v="2022-09-05 02:58:06.727000+00:00"/>
    <m/>
    <x v="0"/>
    <m/>
    <s v="2020-08-14 08:05:11+00:00"/>
    <m/>
    <n v="2279"/>
    <m/>
    <m/>
    <m/>
    <m/>
    <m/>
    <m/>
    <m/>
    <s v="PAID_SOCIAL"/>
    <m/>
    <m/>
    <m/>
    <x v="5"/>
    <m/>
    <m/>
    <m/>
    <m/>
    <m/>
    <m/>
    <m/>
    <m/>
    <m/>
    <m/>
    <m/>
    <m/>
    <x v="3"/>
    <m/>
    <s v="user_sREdxbAJihL2Zbgic7tyQ6Rc4Mny7HnD1RNGhA9DDYh"/>
    <x v="5"/>
    <x v="6"/>
    <m/>
    <s v="January"/>
    <x v="2"/>
    <x v="2"/>
    <m/>
    <s v="Employee Engagement Handbook"/>
    <m/>
    <m/>
    <m/>
    <x v="318"/>
    <s v="2022-10-11 15:10:10.959000+00:00"/>
    <s v="GTL"/>
  </r>
  <r>
    <x v="29"/>
    <n v="500000"/>
    <s v="INR"/>
    <n v="0"/>
    <x v="10"/>
    <x v="0"/>
    <s v="stat_kcR4fZg7TU7jjk1jAVua3qGLRS4J5uFayEjK5j02wtv"/>
    <x v="2"/>
    <s v="OpportunityStatusType.Lost"/>
    <s v="cont_qWnM3vYC4ynBTr8STuqIyBCpoLP4bXHX7mIyFns8SoC"/>
    <x v="213"/>
    <x v="174"/>
    <s v="lead_sErogi5C7Gtuu8f1MgLfVUcoeyHdz67RvXee0mBeXMn"/>
    <s v="BECK And POLLITZER INDIA PRIVATE LIMITED"/>
    <x v="4"/>
    <s v="user_k8sSUtRXfYEMul9CBIF4ZOmv3vnev5cdEvVZbtETMKp"/>
    <s v="Sanket Kulkarni"/>
    <x v="445"/>
    <s v="2022-09-05 04:34:56.993000+00:00"/>
    <m/>
    <x v="0"/>
    <m/>
    <m/>
    <m/>
    <n v="61"/>
    <m/>
    <m/>
    <m/>
    <m/>
    <m/>
    <m/>
    <m/>
    <m/>
    <m/>
    <m/>
    <m/>
    <x v="5"/>
    <m/>
    <m/>
    <m/>
    <m/>
    <m/>
    <m/>
    <m/>
    <m/>
    <m/>
    <m/>
    <m/>
    <m/>
    <x v="3"/>
    <m/>
    <s v="user_5YHA1ZU4iP896lD1YJehdJcMx7ZEgWCpulT4T2c3pJ3"/>
    <x v="4"/>
    <x v="1"/>
    <m/>
    <s v="August"/>
    <x v="2"/>
    <x v="3"/>
    <m/>
    <m/>
    <m/>
    <m/>
    <m/>
    <x v="319"/>
    <s v="2022-09-05 04:35:05.373000+00:00"/>
    <m/>
  </r>
  <r>
    <x v="29"/>
    <n v="24400"/>
    <s v="INR"/>
    <n v="0"/>
    <x v="10"/>
    <x v="0"/>
    <s v="stat_kcR4fZg7TU7jjk1jAVua3qGLRS4J5uFayEjK5j02wtv"/>
    <x v="2"/>
    <s v="OpportunityStatusType.Lost"/>
    <s v="cont_qWnM3vYC4ynBTr8STuqIyBCpoLP4bXHX7mIyFns8SoC"/>
    <x v="213"/>
    <x v="10"/>
    <s v="lead_sErogi5C7Gtuu8f1MgLfVUcoeyHdz67RvXee0mBeXMn"/>
    <s v="BECK And POLLITZER INDIA PRIVATE LIMITED"/>
    <x v="4"/>
    <s v="user_k8sSUtRXfYEMul9CBIF4ZOmv3vnev5cdEvVZbtETMKp"/>
    <s v="Sanket Kulkarni"/>
    <x v="446"/>
    <s v="2022-09-05 04:35:05.328000+00:00"/>
    <m/>
    <x v="0"/>
    <m/>
    <m/>
    <m/>
    <n v="61"/>
    <m/>
    <m/>
    <m/>
    <m/>
    <m/>
    <m/>
    <m/>
    <m/>
    <m/>
    <m/>
    <m/>
    <x v="5"/>
    <m/>
    <m/>
    <m/>
    <m/>
    <m/>
    <m/>
    <m/>
    <m/>
    <m/>
    <m/>
    <m/>
    <m/>
    <x v="3"/>
    <m/>
    <s v="user_5YHA1ZU4iP896lD1YJehdJcMx7ZEgWCpulT4T2c3pJ3"/>
    <x v="4"/>
    <x v="1"/>
    <m/>
    <s v="August"/>
    <x v="2"/>
    <x v="3"/>
    <m/>
    <m/>
    <m/>
    <m/>
    <m/>
    <x v="319"/>
    <s v="2022-09-05 04:35:05.373000+00:00"/>
    <m/>
  </r>
  <r>
    <x v="4"/>
    <n v="480000"/>
    <s v="INR"/>
    <n v="0"/>
    <x v="10"/>
    <x v="0"/>
    <s v="stat_1hn9nRJaLbI53NxPuSQgo90kRpbpKsFlwN4oEGNUTdO"/>
    <x v="1"/>
    <s v="OpportunityStatusType.Lost"/>
    <s v="cont_TigKpKmnX95fppu7KwAhnVcvatQZ3aeZAtCoYYocFdZ"/>
    <x v="214"/>
    <x v="175"/>
    <s v="lead_jKCQUNNMXaDQ5uuBsSUnyxGzn6CM2FVwrYuZvO9fNXw"/>
    <s v="Hometown ( Praxis Home Retail Limited )"/>
    <x v="19"/>
    <s v="user_P3f70h2AcefBkFTBZpvA9LgDbjTmUIXkqdKqHJ5evwA"/>
    <s v="Manojkumar Tinna"/>
    <x v="447"/>
    <s v="2022-09-05 02:57:25.582000+00:00"/>
    <m/>
    <x v="1"/>
    <m/>
    <m/>
    <m/>
    <n v="500"/>
    <m/>
    <m/>
    <m/>
    <m/>
    <m/>
    <m/>
    <m/>
    <m/>
    <m/>
    <m/>
    <m/>
    <x v="17"/>
    <m/>
    <m/>
    <m/>
    <m/>
    <m/>
    <m/>
    <m/>
    <m/>
    <m/>
    <m/>
    <m/>
    <m/>
    <x v="3"/>
    <m/>
    <s v="user_FdWFezbLzkYQcGsBUsjZO25nr2poK2nRbqV47Rs5Kfm"/>
    <x v="17"/>
    <x v="1"/>
    <m/>
    <s v="August"/>
    <x v="2"/>
    <x v="3"/>
    <m/>
    <m/>
    <m/>
    <m/>
    <m/>
    <x v="320"/>
    <s v="2022-10-01 12:52:06.277000+00:00"/>
    <s v="GMC"/>
  </r>
  <r>
    <x v="1"/>
    <n v="400000"/>
    <s v="INR"/>
    <n v="0"/>
    <x v="3"/>
    <x v="0"/>
    <s v="stat_1hn9nRJaLbI53NxPuSQgo90kRpbpKsFlwN4oEGNUTdO"/>
    <x v="1"/>
    <s v="OpportunityStatusType.Lost"/>
    <s v="cont_VxoTAT8B8myyRoN4Y2Swq7bRbRE5nluIzAaFxYQjeKf"/>
    <x v="215"/>
    <x v="0"/>
    <s v="lead_vuAxZqlUQ70CisGwdcab5Nf6hYlT82FQ7KCw8DLzK66"/>
    <s v="Bright Money"/>
    <x v="10"/>
    <s v="user_kbtBHYtBjVDNyI72HTF6C1SCvC7yVBiA6OrBOy3t96U"/>
    <s v="Tejas Kulkarni"/>
    <x v="448"/>
    <s v="2022-09-05 01:54:55.075000+00:00"/>
    <m/>
    <x v="2"/>
    <m/>
    <m/>
    <m/>
    <n v="160"/>
    <m/>
    <m/>
    <m/>
    <m/>
    <m/>
    <m/>
    <m/>
    <m/>
    <m/>
    <m/>
    <m/>
    <x v="2"/>
    <m/>
    <m/>
    <m/>
    <m/>
    <m/>
    <m/>
    <m/>
    <m/>
    <m/>
    <m/>
    <m/>
    <m/>
    <x v="3"/>
    <m/>
    <s v="user_ocHSJH83OJnHCvKyMbjx8WOOK8PMgAUGIj1qK0q0dMV"/>
    <x v="10"/>
    <x v="1"/>
    <m/>
    <s v="December"/>
    <x v="4"/>
    <x v="3"/>
    <m/>
    <s v="Employee Engagement Handbook"/>
    <m/>
    <m/>
    <m/>
    <x v="321"/>
    <s v="2022-10-19 04:59:49.113000+00:00"/>
    <s v="GTL"/>
  </r>
  <r>
    <x v="3"/>
    <n v="4000000"/>
    <s v="INR"/>
    <n v="0"/>
    <x v="35"/>
    <x v="0"/>
    <s v="stat_1hn9nRJaLbI53NxPuSQgo90kRpbpKsFlwN4oEGNUTdO"/>
    <x v="1"/>
    <s v="OpportunityStatusType.Lost"/>
    <s v="cont_uwkzRqMEvcJ7H4zbXoektr3XYsn1tjnR9WJrMtXeP5e"/>
    <x v="216"/>
    <x v="32"/>
    <s v="lead_fyWK1frPWTP5M68gcS5vnS9TiR7Z6UM5yhuIXB81AVw"/>
    <s v="Bombay Rayon Fashions Limited"/>
    <x v="13"/>
    <s v="user_P3f70h2AcefBkFTBZpvA9LgDbjTmUIXkqdKqHJ5evwA"/>
    <s v="Manojkumar Tinna"/>
    <x v="449"/>
    <s v="2022-09-05 02:56:51.361000+00:00"/>
    <m/>
    <x v="1"/>
    <m/>
    <m/>
    <m/>
    <n v="1924"/>
    <m/>
    <m/>
    <m/>
    <m/>
    <m/>
    <m/>
    <m/>
    <m/>
    <m/>
    <m/>
    <m/>
    <x v="17"/>
    <m/>
    <m/>
    <m/>
    <m/>
    <m/>
    <m/>
    <m/>
    <m/>
    <m/>
    <m/>
    <m/>
    <m/>
    <x v="1"/>
    <m/>
    <s v="user_6hRQhcoLhZEDUBYaw3vS7rv6T5582sGfXq4jNRqTfUU"/>
    <x v="14"/>
    <x v="1"/>
    <m/>
    <s v="August"/>
    <x v="7"/>
    <x v="0"/>
    <m/>
    <m/>
    <m/>
    <m/>
    <m/>
    <x v="322"/>
    <s v="2022-10-20 10:26:10.525000+00:00"/>
    <s v="GMC"/>
  </r>
  <r>
    <x v="14"/>
    <n v="10000"/>
    <s v="INR"/>
    <n v="0"/>
    <x v="10"/>
    <x v="0"/>
    <s v="stat_kcR4fZg7TU7jjk1jAVua3qGLRS4J5uFayEjK5j02wtv"/>
    <x v="2"/>
    <s v="OpportunityStatusType.Lost"/>
    <s v="cont_ubGj0r2APnVhN4INuvVXbLXJSx3oakFl7ekw7Ju17iI"/>
    <x v="3"/>
    <x v="176"/>
    <s v="lead_YfKXN4OCme46lwgQYBN4e6FA1TDgKfs3XiznY2yTKLk"/>
    <s v="Codebase"/>
    <x v="19"/>
    <s v="user_g5Yw4Z4XnIbmcGhJO80vdtFdd5ElcDlgYO3q8l82ODn"/>
    <s v="Aditya Binani"/>
    <x v="450"/>
    <s v="2022-09-03 07:03:13.575000+00:00"/>
    <m/>
    <x v="0"/>
    <m/>
    <m/>
    <m/>
    <n v="36"/>
    <m/>
    <m/>
    <m/>
    <m/>
    <m/>
    <m/>
    <m/>
    <m/>
    <m/>
    <m/>
    <m/>
    <x v="8"/>
    <m/>
    <m/>
    <m/>
    <m/>
    <m/>
    <m/>
    <m/>
    <m/>
    <m/>
    <m/>
    <m/>
    <m/>
    <x v="5"/>
    <m/>
    <s v="user_g5Yw4Z4XnIbmcGhJO80vdtFdd5ElcDlgYO3q8l82ODn"/>
    <x v="18"/>
    <x v="1"/>
    <m/>
    <s v="July"/>
    <x v="2"/>
    <x v="3"/>
    <m/>
    <m/>
    <m/>
    <m/>
    <m/>
    <x v="323"/>
    <s v="2022-09-30 06:28:53.894000+00:00"/>
    <s v="NON EB"/>
  </r>
  <r>
    <x v="1"/>
    <n v="100000"/>
    <s v="INR"/>
    <n v="0"/>
    <x v="4"/>
    <x v="0"/>
    <s v="stat_1hn9nRJaLbI53NxPuSQgo90kRpbpKsFlwN4oEGNUTdO"/>
    <x v="1"/>
    <s v="OpportunityStatusType.Lost"/>
    <s v="cont_KZa0itTK4byEcuapmEYIBvsBo7xU65pOU9srMB7Xohc"/>
    <x v="217"/>
    <x v="0"/>
    <s v="lead_14jI7HGgseSVmzk93ESmYm9hPc1crXm8sUIM6KPBEzB"/>
    <s v="Sleepyhead"/>
    <x v="19"/>
    <s v="user_kbtBHYtBjVDNyI72HTF6C1SCvC7yVBiA6OrBOy3t96U"/>
    <s v="Tejas Kulkarni"/>
    <x v="451"/>
    <s v="2022-09-03 06:16:54.148000+00:00"/>
    <m/>
    <x v="2"/>
    <m/>
    <m/>
    <m/>
    <n v="200"/>
    <m/>
    <m/>
    <m/>
    <m/>
    <m/>
    <m/>
    <m/>
    <s v="PAID_SOCIAL"/>
    <m/>
    <m/>
    <m/>
    <x v="2"/>
    <m/>
    <m/>
    <m/>
    <m/>
    <m/>
    <m/>
    <m/>
    <m/>
    <m/>
    <m/>
    <m/>
    <m/>
    <x v="3"/>
    <m/>
    <s v="user_FdWFezbLzkYQcGsBUsjZO25nr2poK2nRbqV47Rs5Kfm"/>
    <x v="17"/>
    <x v="1"/>
    <m/>
    <s v="September"/>
    <x v="4"/>
    <x v="3"/>
    <m/>
    <s v="Employee Engagement Handbook"/>
    <m/>
    <m/>
    <m/>
    <x v="324"/>
    <s v="2022-09-15 09:28:32.986000+00:00"/>
    <s v="GPA"/>
  </r>
  <r>
    <x v="0"/>
    <n v="100000"/>
    <s v="INR"/>
    <n v="50"/>
    <x v="4"/>
    <x v="0"/>
    <s v="stat_LAF6zc710op7pnBQxMZo0IXU6mVHAxtY6FLz1R7BEWw"/>
    <x v="6"/>
    <s v="OpportunityStatusType.Active"/>
    <m/>
    <x v="1"/>
    <x v="0"/>
    <s v="lead_VtLDRQTK5FEb2KYeFI9ldZ2mpuFJYtiv6LbY5Ns4alj"/>
    <s v="SKF"/>
    <x v="6"/>
    <s v="user_sREdxbAJihL2Zbgic7tyQ6Rc4Mny7HnD1RNGhA9DDYh"/>
    <s v="Prajakta Sahastrabudhe"/>
    <x v="452"/>
    <s v="2022-09-04 08:11:45.429000+00:00"/>
    <m/>
    <x v="0"/>
    <m/>
    <s v="2020-08-14 08:05:11+00:00"/>
    <m/>
    <n v="2279"/>
    <m/>
    <m/>
    <m/>
    <m/>
    <m/>
    <m/>
    <m/>
    <s v="PAID_SOCIAL"/>
    <m/>
    <m/>
    <m/>
    <x v="5"/>
    <m/>
    <m/>
    <m/>
    <m/>
    <m/>
    <m/>
    <m/>
    <m/>
    <m/>
    <m/>
    <m/>
    <m/>
    <x v="3"/>
    <m/>
    <s v="user_sREdxbAJihL2Zbgic7tyQ6Rc4Mny7HnD1RNGhA9DDYh"/>
    <x v="5"/>
    <x v="6"/>
    <m/>
    <s v="January"/>
    <x v="2"/>
    <x v="2"/>
    <m/>
    <s v="Employee Engagement Handbook"/>
    <m/>
    <m/>
    <m/>
    <x v="318"/>
    <s v="2022-10-11 15:10:10.959000+00:00"/>
    <s v="GPA"/>
  </r>
  <r>
    <x v="2"/>
    <n v="50000"/>
    <s v="INR"/>
    <n v="0"/>
    <x v="10"/>
    <x v="0"/>
    <s v="stat_kcR4fZg7TU7jjk1jAVua3qGLRS4J5uFayEjK5j02wtv"/>
    <x v="2"/>
    <s v="OpportunityStatusType.Lost"/>
    <s v="cont_Mn2PBp31TflGt48gC4dtCRpqtBbhHYLB9tgG8LLTa7R"/>
    <x v="218"/>
    <x v="0"/>
    <s v="lead_qRJ7KI3dtbrO9zNACqrfHGwgk1t4RfofKI6JN4CKoWD"/>
    <s v="Neev Academy"/>
    <x v="19"/>
    <s v="user_FdWFezbLzkYQcGsBUsjZO25nr2poK2nRbqV47Rs5Kfm"/>
    <s v="Prateek Wadhwa"/>
    <x v="453"/>
    <s v="2022-09-03 05:36:46.436000+00:00"/>
    <m/>
    <x v="2"/>
    <m/>
    <m/>
    <m/>
    <n v="250"/>
    <m/>
    <m/>
    <m/>
    <m/>
    <m/>
    <m/>
    <m/>
    <m/>
    <m/>
    <m/>
    <m/>
    <x v="18"/>
    <m/>
    <m/>
    <m/>
    <m/>
    <m/>
    <m/>
    <m/>
    <m/>
    <m/>
    <m/>
    <m/>
    <m/>
    <x v="3"/>
    <m/>
    <s v="user_FdWFezbLzkYQcGsBUsjZO25nr2poK2nRbqV47Rs5Kfm"/>
    <x v="17"/>
    <x v="1"/>
    <m/>
    <s v="August"/>
    <x v="4"/>
    <x v="3"/>
    <m/>
    <s v="Employee Wellness Handbook"/>
    <m/>
    <m/>
    <m/>
    <x v="325"/>
    <s v="2022-09-03 05:37:27.907000+00:00"/>
    <s v="GPA"/>
  </r>
  <r>
    <x v="1"/>
    <n v="1500000"/>
    <s v="INR"/>
    <n v="0"/>
    <x v="4"/>
    <x v="0"/>
    <s v="stat_1hn9nRJaLbI53NxPuSQgo90kRpbpKsFlwN4oEGNUTdO"/>
    <x v="1"/>
    <s v="OpportunityStatusType.Lost"/>
    <s v="cont_KZa0itTK4byEcuapmEYIBvsBo7xU65pOU9srMB7Xohc"/>
    <x v="217"/>
    <x v="0"/>
    <s v="lead_14jI7HGgseSVmzk93ESmYm9hPc1crXm8sUIM6KPBEzB"/>
    <s v="Sleepyhead"/>
    <x v="19"/>
    <s v="user_kbtBHYtBjVDNyI72HTF6C1SCvC7yVBiA6OrBOy3t96U"/>
    <s v="Tejas Kulkarni"/>
    <x v="454"/>
    <s v="2022-09-03 06:16:40.404000+00:00"/>
    <m/>
    <x v="2"/>
    <m/>
    <m/>
    <m/>
    <n v="200"/>
    <m/>
    <m/>
    <m/>
    <m/>
    <m/>
    <m/>
    <m/>
    <s v="PAID_SOCIAL"/>
    <m/>
    <m/>
    <m/>
    <x v="2"/>
    <m/>
    <m/>
    <m/>
    <m/>
    <m/>
    <m/>
    <m/>
    <m/>
    <m/>
    <m/>
    <m/>
    <m/>
    <x v="3"/>
    <m/>
    <s v="user_FdWFezbLzkYQcGsBUsjZO25nr2poK2nRbqV47Rs5Kfm"/>
    <x v="17"/>
    <x v="1"/>
    <m/>
    <s v="September"/>
    <x v="4"/>
    <x v="3"/>
    <m/>
    <s v="Employee Engagement Handbook"/>
    <m/>
    <m/>
    <m/>
    <x v="324"/>
    <s v="2022-09-15 09:28:32.986000+00:00"/>
    <s v="GMC"/>
  </r>
  <r>
    <x v="2"/>
    <n v="4000000"/>
    <s v="INR"/>
    <n v="0"/>
    <x v="44"/>
    <x v="0"/>
    <s v="stat_kcR4fZg7TU7jjk1jAVua3qGLRS4J5uFayEjK5j02wtv"/>
    <x v="2"/>
    <s v="OpportunityStatusType.Lost"/>
    <s v="cont_DPLyMWY6oAbZNG3KXjQD2PpiYtFpI7eh14pY68HqXce"/>
    <x v="219"/>
    <x v="0"/>
    <s v="lead_2GdlMkh9QqIo6yXfDVyKCv2lBgr3rayrceI0FKRASiT"/>
    <s v="Kewal Kiran Clothing Limited"/>
    <x v="19"/>
    <s v="user_FdWFezbLzkYQcGsBUsjZO25nr2poK2nRbqV47Rs5Kfm"/>
    <s v="Prateek Wadhwa"/>
    <x v="455"/>
    <s v="2022-09-03 05:37:06.093000+00:00"/>
    <m/>
    <x v="1"/>
    <m/>
    <m/>
    <m/>
    <n v="506"/>
    <m/>
    <m/>
    <m/>
    <m/>
    <m/>
    <m/>
    <m/>
    <m/>
    <m/>
    <m/>
    <m/>
    <x v="17"/>
    <m/>
    <m/>
    <m/>
    <m/>
    <m/>
    <m/>
    <m/>
    <m/>
    <m/>
    <m/>
    <m/>
    <m/>
    <x v="5"/>
    <m/>
    <s v="user_FdWFezbLzkYQcGsBUsjZO25nr2poK2nRbqV47Rs5Kfm"/>
    <x v="17"/>
    <x v="1"/>
    <m/>
    <s v="August"/>
    <x v="2"/>
    <x v="3"/>
    <m/>
    <m/>
    <m/>
    <m/>
    <m/>
    <x v="326"/>
    <s v="2022-09-21 04:07:22.676000+00:00"/>
    <s v="GMC"/>
  </r>
  <r>
    <x v="1"/>
    <n v="100000"/>
    <s v="INR"/>
    <n v="50"/>
    <x v="5"/>
    <x v="0"/>
    <s v="stat_kLhaUSYbyIgQOHjvcKAHYNQn1lIjd0wTZfiU50Lt3mL"/>
    <x v="3"/>
    <s v="OpportunityStatusType.Active"/>
    <s v="cont_IFGcDJAOf9WHE5XrOyM72RgGDL3EcqMc088Mqm5poyZ"/>
    <x v="220"/>
    <x v="0"/>
    <s v="lead_cSTJAy4jqHu5OsmZjXTkbWcRdC5OU9LPXLUSCZqyog2"/>
    <s v="PlasticCity"/>
    <x v="19"/>
    <s v="user_P3f70h2AcefBkFTBZpvA9LgDbjTmUIXkqdKqHJ5evwA"/>
    <s v="Manojkumar Tinna"/>
    <x v="456"/>
    <s v="2022-09-03 05:19:39.983000+00:00"/>
    <m/>
    <x v="2"/>
    <m/>
    <m/>
    <m/>
    <n v="25"/>
    <m/>
    <m/>
    <m/>
    <m/>
    <m/>
    <m/>
    <m/>
    <m/>
    <m/>
    <m/>
    <m/>
    <x v="2"/>
    <m/>
    <m/>
    <m/>
    <m/>
    <m/>
    <m/>
    <m/>
    <m/>
    <m/>
    <m/>
    <m/>
    <m/>
    <x v="3"/>
    <m/>
    <s v="user_FdWFezbLzkYQcGsBUsjZO25nr2poK2nRbqV47Rs5Kfm"/>
    <x v="17"/>
    <x v="1"/>
    <m/>
    <m/>
    <x v="4"/>
    <x v="3"/>
    <m/>
    <s v="Employee Engagement Handbook"/>
    <m/>
    <m/>
    <m/>
    <x v="327"/>
    <s v="2022-09-03 05:19:40.056000+00:00"/>
    <s v="GMC"/>
  </r>
  <r>
    <x v="2"/>
    <n v="1200000"/>
    <s v="INR"/>
    <n v="0"/>
    <x v="10"/>
    <x v="0"/>
    <s v="stat_kcR4fZg7TU7jjk1jAVua3qGLRS4J5uFayEjK5j02wtv"/>
    <x v="2"/>
    <s v="OpportunityStatusType.Lost"/>
    <s v="cont_Mn2PBp31TflGt48gC4dtCRpqtBbhHYLB9tgG8LLTa7R"/>
    <x v="218"/>
    <x v="0"/>
    <s v="lead_qRJ7KI3dtbrO9zNACqrfHGwgk1t4RfofKI6JN4CKoWD"/>
    <s v="Neev Academy"/>
    <x v="19"/>
    <s v="user_FdWFezbLzkYQcGsBUsjZO25nr2poK2nRbqV47Rs5Kfm"/>
    <s v="Prateek Wadhwa"/>
    <x v="457"/>
    <s v="2022-09-03 05:36:34.291000+00:00"/>
    <m/>
    <x v="2"/>
    <m/>
    <m/>
    <m/>
    <n v="250"/>
    <m/>
    <m/>
    <m/>
    <m/>
    <m/>
    <m/>
    <m/>
    <m/>
    <m/>
    <m/>
    <m/>
    <x v="18"/>
    <m/>
    <m/>
    <m/>
    <m/>
    <m/>
    <m/>
    <m/>
    <m/>
    <m/>
    <m/>
    <m/>
    <m/>
    <x v="3"/>
    <m/>
    <s v="user_FdWFezbLzkYQcGsBUsjZO25nr2poK2nRbqV47Rs5Kfm"/>
    <x v="17"/>
    <x v="1"/>
    <m/>
    <s v="August"/>
    <x v="4"/>
    <x v="3"/>
    <m/>
    <s v="Employee Wellness Handbook"/>
    <m/>
    <m/>
    <m/>
    <x v="325"/>
    <s v="2022-09-03 05:37:27.907000+00:00"/>
    <s v="GMC"/>
  </r>
  <r>
    <x v="17"/>
    <n v="40000"/>
    <s v="INR"/>
    <n v="0"/>
    <x v="4"/>
    <x v="0"/>
    <s v="stat_1hn9nRJaLbI53NxPuSQgo90kRpbpKsFlwN4oEGNUTdO"/>
    <x v="1"/>
    <s v="OpportunityStatusType.Lost"/>
    <s v="cont_NA18UA6dmXOCbNcSllD7GqUwmNl28nUDkjG546nTDmR"/>
    <x v="221"/>
    <x v="177"/>
    <s v="lead_tq9karZlhcffsJ6WeCrKAfsoQKMLgLtyfzgqJQd2hr8"/>
    <s v="MagnaSoft Consulting India Pvt Ltd"/>
    <x v="3"/>
    <s v="user_6dalmZ7hmWD47jhCVGdU1SSEcFMsz9rWtW2jPORgJvj"/>
    <s v="Vivek Singh"/>
    <x v="458"/>
    <s v="2022-09-02 16:41:58.985000+00:00"/>
    <m/>
    <x v="2"/>
    <m/>
    <m/>
    <m/>
    <n v="184"/>
    <m/>
    <m/>
    <m/>
    <m/>
    <m/>
    <m/>
    <m/>
    <m/>
    <m/>
    <m/>
    <m/>
    <x v="1"/>
    <m/>
    <m/>
    <m/>
    <m/>
    <m/>
    <m/>
    <m/>
    <m/>
    <m/>
    <m/>
    <m/>
    <m/>
    <x v="8"/>
    <m/>
    <s v="user_ojX3B6giQCeKnOjqd4gdwXUl0CqqHMXNORvxR6POXn6"/>
    <x v="21"/>
    <x v="1"/>
    <m/>
    <s v="September"/>
    <x v="2"/>
    <x v="3"/>
    <m/>
    <m/>
    <m/>
    <m/>
    <m/>
    <x v="144"/>
    <s v="2022-10-04 06:48:48.972000+00:00"/>
    <m/>
  </r>
  <r>
    <x v="21"/>
    <n v="5000000"/>
    <s v="INR"/>
    <n v="0"/>
    <x v="19"/>
    <x v="0"/>
    <s v="stat_kcR4fZg7TU7jjk1jAVua3qGLRS4J5uFayEjK5j02wtv"/>
    <x v="2"/>
    <s v="OpportunityStatusType.Lost"/>
    <m/>
    <x v="1"/>
    <x v="121"/>
    <s v="lead_2nPV9trO5qQR3TFyGl8GpvIdXKscoSgIRSvL4PRWi9y"/>
    <s v="Happiest Minds Technologies"/>
    <x v="21"/>
    <s v="user_Iwn6da5WKkZqwUySK0oUuCb72pFP5WEm4zAb92ijqFe"/>
    <s v="Sonal Paithankar"/>
    <x v="459"/>
    <s v="2022-09-02 12:34:17.170000+00:00"/>
    <m/>
    <x v="2"/>
    <m/>
    <m/>
    <m/>
    <n v="3270"/>
    <m/>
    <m/>
    <m/>
    <m/>
    <m/>
    <m/>
    <m/>
    <m/>
    <m/>
    <m/>
    <m/>
    <x v="1"/>
    <m/>
    <m/>
    <m/>
    <m/>
    <m/>
    <m/>
    <m/>
    <m/>
    <m/>
    <m/>
    <m/>
    <m/>
    <x v="3"/>
    <m/>
    <s v="user_g5Yw4Z4XnIbmcGhJO80vdtFdd5ElcDlgYO3q8l82ODn"/>
    <x v="18"/>
    <x v="1"/>
    <m/>
    <s v="September"/>
    <x v="15"/>
    <x v="3"/>
    <m/>
    <m/>
    <m/>
    <m/>
    <m/>
    <x v="317"/>
    <s v="2022-10-20 10:15:44.858000+00:00"/>
    <m/>
  </r>
  <r>
    <x v="21"/>
    <n v="200000"/>
    <s v="INR"/>
    <n v="0"/>
    <x v="19"/>
    <x v="0"/>
    <s v="stat_kcR4fZg7TU7jjk1jAVua3qGLRS4J5uFayEjK5j02wtv"/>
    <x v="2"/>
    <s v="OpportunityStatusType.Lost"/>
    <m/>
    <x v="1"/>
    <x v="57"/>
    <s v="lead_2nPV9trO5qQR3TFyGl8GpvIdXKscoSgIRSvL4PRWi9y"/>
    <s v="Happiest Minds Technologies"/>
    <x v="21"/>
    <s v="user_Iwn6da5WKkZqwUySK0oUuCb72pFP5WEm4zAb92ijqFe"/>
    <s v="Sonal Paithankar"/>
    <x v="460"/>
    <s v="2022-09-02 12:34:11.494000+00:00"/>
    <m/>
    <x v="2"/>
    <m/>
    <m/>
    <m/>
    <n v="3270"/>
    <m/>
    <m/>
    <m/>
    <m/>
    <m/>
    <m/>
    <m/>
    <m/>
    <m/>
    <m/>
    <m/>
    <x v="1"/>
    <m/>
    <m/>
    <m/>
    <m/>
    <m/>
    <m/>
    <m/>
    <m/>
    <m/>
    <m/>
    <m/>
    <m/>
    <x v="3"/>
    <m/>
    <s v="user_g5Yw4Z4XnIbmcGhJO80vdtFdd5ElcDlgYO3q8l82ODn"/>
    <x v="18"/>
    <x v="1"/>
    <m/>
    <s v="September"/>
    <x v="15"/>
    <x v="3"/>
    <m/>
    <m/>
    <m/>
    <m/>
    <m/>
    <x v="317"/>
    <s v="2022-10-20 10:15:44.858000+00:00"/>
    <m/>
  </r>
  <r>
    <x v="17"/>
    <n v="12000"/>
    <s v="INR"/>
    <n v="0"/>
    <x v="4"/>
    <x v="0"/>
    <s v="stat_1hn9nRJaLbI53NxPuSQgo90kRpbpKsFlwN4oEGNUTdO"/>
    <x v="1"/>
    <s v="OpportunityStatusType.Lost"/>
    <s v="cont_NA18UA6dmXOCbNcSllD7GqUwmNl28nUDkjG546nTDmR"/>
    <x v="221"/>
    <x v="57"/>
    <s v="lead_tq9karZlhcffsJ6WeCrKAfsoQKMLgLtyfzgqJQd2hr8"/>
    <s v="MagnaSoft Consulting India Pvt Ltd"/>
    <x v="3"/>
    <s v="user_6dalmZ7hmWD47jhCVGdU1SSEcFMsz9rWtW2jPORgJvj"/>
    <s v="Vivek Singh"/>
    <x v="461"/>
    <s v="2022-09-02 16:41:45.217000+00:00"/>
    <m/>
    <x v="2"/>
    <m/>
    <m/>
    <m/>
    <n v="184"/>
    <m/>
    <m/>
    <m/>
    <m/>
    <m/>
    <m/>
    <m/>
    <m/>
    <m/>
    <m/>
    <m/>
    <x v="1"/>
    <m/>
    <m/>
    <m/>
    <m/>
    <m/>
    <m/>
    <m/>
    <m/>
    <m/>
    <m/>
    <m/>
    <m/>
    <x v="8"/>
    <m/>
    <s v="user_ojX3B6giQCeKnOjqd4gdwXUl0CqqHMXNORvxR6POXn6"/>
    <x v="21"/>
    <x v="1"/>
    <m/>
    <s v="September"/>
    <x v="2"/>
    <x v="3"/>
    <m/>
    <m/>
    <m/>
    <m/>
    <m/>
    <x v="144"/>
    <s v="2022-10-04 06:48:48.972000+00:00"/>
    <m/>
  </r>
  <r>
    <x v="21"/>
    <n v="2000000"/>
    <s v="INR"/>
    <n v="0"/>
    <x v="33"/>
    <x v="0"/>
    <s v="stat_kcR4fZg7TU7jjk1jAVua3qGLRS4J5uFayEjK5j02wtv"/>
    <x v="2"/>
    <s v="OpportunityStatusType.Lost"/>
    <m/>
    <x v="1"/>
    <x v="167"/>
    <s v="lead_6961L6eRTlGhue3abhJaXQJOooWMaSMBl6XkynCsioZ"/>
    <s v="Xoxoday"/>
    <x v="8"/>
    <s v="user_Iwn6da5WKkZqwUySK0oUuCb72pFP5WEm4zAb92ijqFe"/>
    <s v="Sonal Paithankar"/>
    <x v="462"/>
    <s v="2022-09-02 11:55:39.781000+00:00"/>
    <m/>
    <x v="2"/>
    <m/>
    <m/>
    <m/>
    <n v="384"/>
    <m/>
    <s v="BOF - Dream Co. list - Employee Engagement Handbook - Conversation Ad"/>
    <s v="LinkedIn"/>
    <m/>
    <m/>
    <m/>
    <m/>
    <s v="PAID_SOCIAL"/>
    <m/>
    <m/>
    <m/>
    <x v="8"/>
    <m/>
    <m/>
    <m/>
    <m/>
    <m/>
    <m/>
    <m/>
    <m/>
    <m/>
    <m/>
    <m/>
    <m/>
    <x v="5"/>
    <m/>
    <s v="user_5IQTpX6DsnoeoDfxqzqojpVoQLXPh68nhDjLS5ETjYj"/>
    <x v="8"/>
    <x v="1"/>
    <m/>
    <s v="September"/>
    <x v="4"/>
    <x v="1"/>
    <m/>
    <s v="Employee Engagement Handbook"/>
    <m/>
    <m/>
    <m/>
    <x v="328"/>
    <s v="2022-09-26 15:25:12.225000+00:00"/>
    <m/>
  </r>
  <r>
    <x v="21"/>
    <n v="15000000"/>
    <s v="INR"/>
    <n v="0"/>
    <x v="19"/>
    <x v="0"/>
    <s v="stat_kcR4fZg7TU7jjk1jAVua3qGLRS4J5uFayEjK5j02wtv"/>
    <x v="2"/>
    <s v="OpportunityStatusType.Lost"/>
    <m/>
    <x v="1"/>
    <x v="39"/>
    <s v="lead_2nPV9trO5qQR3TFyGl8GpvIdXKscoSgIRSvL4PRWi9y"/>
    <s v="Happiest Minds Technologies"/>
    <x v="21"/>
    <s v="user_Iwn6da5WKkZqwUySK0oUuCb72pFP5WEm4zAb92ijqFe"/>
    <s v="Sonal Paithankar"/>
    <x v="463"/>
    <s v="2022-09-02 12:34:05.351000+00:00"/>
    <m/>
    <x v="2"/>
    <m/>
    <m/>
    <m/>
    <n v="3270"/>
    <m/>
    <m/>
    <m/>
    <m/>
    <m/>
    <m/>
    <m/>
    <m/>
    <m/>
    <m/>
    <m/>
    <x v="1"/>
    <m/>
    <m/>
    <m/>
    <m/>
    <m/>
    <m/>
    <m/>
    <m/>
    <m/>
    <m/>
    <m/>
    <m/>
    <x v="3"/>
    <m/>
    <s v="user_g5Yw4Z4XnIbmcGhJO80vdtFdd5ElcDlgYO3q8l82ODn"/>
    <x v="18"/>
    <x v="1"/>
    <m/>
    <s v="September"/>
    <x v="15"/>
    <x v="3"/>
    <m/>
    <m/>
    <m/>
    <m/>
    <m/>
    <x v="317"/>
    <s v="2022-10-20 10:15:44.858000+00:00"/>
    <m/>
  </r>
  <r>
    <x v="21"/>
    <n v="3500000"/>
    <s v="INR"/>
    <n v="0"/>
    <x v="33"/>
    <x v="0"/>
    <s v="stat_kcR4fZg7TU7jjk1jAVua3qGLRS4J5uFayEjK5j02wtv"/>
    <x v="2"/>
    <s v="OpportunityStatusType.Lost"/>
    <m/>
    <x v="1"/>
    <x v="178"/>
    <s v="lead_6961L6eRTlGhue3abhJaXQJOooWMaSMBl6XkynCsioZ"/>
    <s v="Xoxoday"/>
    <x v="8"/>
    <s v="user_Iwn6da5WKkZqwUySK0oUuCb72pFP5WEm4zAb92ijqFe"/>
    <s v="Sonal Paithankar"/>
    <x v="464"/>
    <s v="2022-09-02 11:55:33.884000+00:00"/>
    <m/>
    <x v="2"/>
    <m/>
    <m/>
    <m/>
    <n v="384"/>
    <m/>
    <s v="BOF - Dream Co. list - Employee Engagement Handbook - Conversation Ad"/>
    <s v="LinkedIn"/>
    <m/>
    <m/>
    <m/>
    <m/>
    <s v="PAID_SOCIAL"/>
    <m/>
    <m/>
    <m/>
    <x v="8"/>
    <m/>
    <m/>
    <m/>
    <m/>
    <m/>
    <m/>
    <m/>
    <m/>
    <m/>
    <m/>
    <m/>
    <m/>
    <x v="5"/>
    <m/>
    <s v="user_5IQTpX6DsnoeoDfxqzqojpVoQLXPh68nhDjLS5ETjYj"/>
    <x v="8"/>
    <x v="1"/>
    <m/>
    <s v="September"/>
    <x v="4"/>
    <x v="1"/>
    <m/>
    <s v="Employee Engagement Handbook"/>
    <m/>
    <m/>
    <m/>
    <x v="328"/>
    <s v="2022-09-26 15:25:12.225000+00:00"/>
    <s v="GMC"/>
  </r>
  <r>
    <x v="15"/>
    <n v="950000"/>
    <s v="INR"/>
    <n v="0"/>
    <x v="42"/>
    <x v="0"/>
    <s v="stat_1hn9nRJaLbI53NxPuSQgo90kRpbpKsFlwN4oEGNUTdO"/>
    <x v="1"/>
    <s v="OpportunityStatusType.Lost"/>
    <s v="cont_bJu8ENQ92q2rT7VorExdWeq3lTZmefmGx5bnhnsoY3b"/>
    <x v="222"/>
    <x v="179"/>
    <s v="lead_AdJ1LKyvnFyL2KXVeu5j5HgBe55H03rjiOiYseqoZ5q"/>
    <s v="KONICA MINOLTA HEALTHCARE INDIA PVT LTD"/>
    <x v="4"/>
    <s v="user_N52PP2uP2VZc2gm0nhh6CNFSif4n85g1cdxoNFd9ct0"/>
    <s v="Naveen Kumar"/>
    <x v="465"/>
    <s v="2022-09-02 10:10:46.595000+00:00"/>
    <m/>
    <x v="1"/>
    <m/>
    <m/>
    <m/>
    <n v="190"/>
    <m/>
    <m/>
    <m/>
    <m/>
    <m/>
    <m/>
    <m/>
    <m/>
    <m/>
    <m/>
    <m/>
    <x v="23"/>
    <m/>
    <m/>
    <m/>
    <m/>
    <m/>
    <m/>
    <m/>
    <m/>
    <m/>
    <m/>
    <m/>
    <m/>
    <x v="3"/>
    <m/>
    <s v="user_5YHA1ZU4iP896lD1YJehdJcMx7ZEgWCpulT4T2c3pJ3"/>
    <x v="4"/>
    <x v="1"/>
    <m/>
    <s v="September"/>
    <x v="1"/>
    <x v="3"/>
    <m/>
    <s v="Employee Engagement Handbook"/>
    <m/>
    <m/>
    <m/>
    <x v="329"/>
    <s v="2022-10-08 03:09:31.123000+00:00"/>
    <m/>
  </r>
  <r>
    <x v="11"/>
    <n v="860000"/>
    <s v="INR"/>
    <n v="0"/>
    <x v="13"/>
    <x v="0"/>
    <s v="stat_1hn9nRJaLbI53NxPuSQgo90kRpbpKsFlwN4oEGNUTdO"/>
    <x v="1"/>
    <s v="OpportunityStatusType.Lost"/>
    <s v="cont_9phfTaFwK2mBQSTMlVXBHxUoolraa0F5aH8fdI5wdev"/>
    <x v="223"/>
    <x v="11"/>
    <s v="lead_PfkC4P5bntHy2TD4RoyhO4xFXEULH4qC81TCGp1iWA3"/>
    <s v="MAXXTON INDIA TECHNOLOGIES PRIVATE LIMITED"/>
    <x v="17"/>
    <s v="user_LKRhV6rhcBe0uL8u70UUGeDjbMupuho4TaiAOCbT7HT"/>
    <s v="Kashif Ahmad"/>
    <x v="466"/>
    <s v="2022-09-02 08:50:15.725000+00:00"/>
    <m/>
    <x v="0"/>
    <m/>
    <m/>
    <m/>
    <n v="124"/>
    <m/>
    <m/>
    <m/>
    <m/>
    <m/>
    <m/>
    <m/>
    <m/>
    <m/>
    <m/>
    <m/>
    <x v="1"/>
    <m/>
    <m/>
    <m/>
    <m/>
    <m/>
    <m/>
    <m/>
    <m/>
    <m/>
    <m/>
    <m/>
    <m/>
    <x v="7"/>
    <m/>
    <s v="user_6hRQhcoLhZEDUBYaw3vS7rv6T5582sGfXq4jNRqTfUU"/>
    <x v="14"/>
    <x v="1"/>
    <m/>
    <s v="September"/>
    <x v="4"/>
    <x v="1"/>
    <m/>
    <s v="Employee Wellness Handbook"/>
    <m/>
    <m/>
    <m/>
    <x v="330"/>
    <s v="2022-09-16 06:06:38.435000+00:00"/>
    <m/>
  </r>
  <r>
    <x v="11"/>
    <n v="25000"/>
    <s v="INR"/>
    <n v="0"/>
    <x v="13"/>
    <x v="0"/>
    <s v="stat_1hn9nRJaLbI53NxPuSQgo90kRpbpKsFlwN4oEGNUTdO"/>
    <x v="1"/>
    <s v="OpportunityStatusType.Lost"/>
    <s v="cont_9phfTaFwK2mBQSTMlVXBHxUoolraa0F5aH8fdI5wdev"/>
    <x v="223"/>
    <x v="21"/>
    <s v="lead_PfkC4P5bntHy2TD4RoyhO4xFXEULH4qC81TCGp1iWA3"/>
    <s v="MAXXTON INDIA TECHNOLOGIES PRIVATE LIMITED"/>
    <x v="17"/>
    <s v="user_LKRhV6rhcBe0uL8u70UUGeDjbMupuho4TaiAOCbT7HT"/>
    <s v="Kashif Ahmad"/>
    <x v="467"/>
    <s v="2022-09-02 08:50:29.587000+00:00"/>
    <m/>
    <x v="0"/>
    <m/>
    <m/>
    <m/>
    <n v="124"/>
    <m/>
    <m/>
    <m/>
    <m/>
    <m/>
    <m/>
    <m/>
    <m/>
    <m/>
    <m/>
    <m/>
    <x v="1"/>
    <m/>
    <m/>
    <m/>
    <m/>
    <m/>
    <m/>
    <m/>
    <m/>
    <m/>
    <m/>
    <m/>
    <m/>
    <x v="7"/>
    <m/>
    <s v="user_6hRQhcoLhZEDUBYaw3vS7rv6T5582sGfXq4jNRqTfUU"/>
    <x v="14"/>
    <x v="1"/>
    <m/>
    <s v="September"/>
    <x v="4"/>
    <x v="1"/>
    <m/>
    <s v="Employee Wellness Handbook"/>
    <m/>
    <m/>
    <m/>
    <x v="330"/>
    <s v="2022-09-16 06:06:38.435000+00:00"/>
    <m/>
  </r>
  <r>
    <x v="9"/>
    <n v="50000"/>
    <s v="INR"/>
    <n v="0"/>
    <x v="4"/>
    <x v="0"/>
    <s v="stat_kcR4fZg7TU7jjk1jAVua3qGLRS4J5uFayEjK5j02wtv"/>
    <x v="2"/>
    <s v="OpportunityStatusType.Lost"/>
    <s v="cont_YJjwZABIuXPeuFb8dnfFtpHywK336zwJkuYG9ZmlhQy"/>
    <x v="224"/>
    <x v="180"/>
    <s v="lead_Xr5HaYiIPZUsi9MnUD5gLzMEo0JXoi2rQY0rMLIoh1N"/>
    <s v="Nuray Chemicals Pvt. Ltd."/>
    <x v="3"/>
    <s v="user_9SBRjyF0n4iWuhUdqRyQkFhl2J4uyNKhFWvvJEvunX8"/>
    <s v="Omkar Ghate"/>
    <x v="468"/>
    <s v="2022-09-02 06:00:46.328000+00:00"/>
    <m/>
    <x v="9"/>
    <m/>
    <m/>
    <m/>
    <n v="192"/>
    <m/>
    <m/>
    <m/>
    <m/>
    <m/>
    <m/>
    <m/>
    <m/>
    <m/>
    <m/>
    <m/>
    <x v="5"/>
    <m/>
    <m/>
    <m/>
    <m/>
    <m/>
    <m/>
    <m/>
    <m/>
    <m/>
    <m/>
    <m/>
    <m/>
    <x v="5"/>
    <m/>
    <s v="user_encRk5bIEFN6ZA11h4WH2AdZTiZpogLSlMIaj0E30SZ"/>
    <x v="3"/>
    <x v="1"/>
    <m/>
    <s v="August; September"/>
    <x v="2"/>
    <x v="3"/>
    <m/>
    <m/>
    <m/>
    <m/>
    <m/>
    <x v="331"/>
    <s v="2022-09-28 04:50:12.192000+00:00"/>
    <m/>
  </r>
  <r>
    <x v="17"/>
    <n v="40000"/>
    <s v="INR"/>
    <n v="0"/>
    <x v="4"/>
    <x v="0"/>
    <s v="stat_kcR4fZg7TU7jjk1jAVua3qGLRS4J5uFayEjK5j02wtv"/>
    <x v="2"/>
    <s v="OpportunityStatusType.Lost"/>
    <s v="cont_Zv0KtNleJWE20n9y3vI2EVdqCN71Vn3TcN2qm9eVyqx"/>
    <x v="225"/>
    <x v="0"/>
    <s v="lead_XYfEmaFiN8szQ3TVLSZFlaQfhHeJhtiLlqoT7Bd9VJm"/>
    <s v="Algorics"/>
    <x v="19"/>
    <s v="user_6dalmZ7hmWD47jhCVGdU1SSEcFMsz9rWtW2jPORgJvj"/>
    <s v="Vivek Singh"/>
    <x v="469"/>
    <s v="2022-09-02 05:23:38.054000+00:00"/>
    <m/>
    <x v="2"/>
    <m/>
    <m/>
    <m/>
    <n v="110"/>
    <m/>
    <m/>
    <m/>
    <m/>
    <m/>
    <m/>
    <m/>
    <s v="PAID_SOCIAL"/>
    <m/>
    <m/>
    <m/>
    <x v="2"/>
    <m/>
    <m/>
    <m/>
    <m/>
    <m/>
    <m/>
    <m/>
    <m/>
    <m/>
    <m/>
    <m/>
    <m/>
    <x v="3"/>
    <m/>
    <s v="user_FdWFezbLzkYQcGsBUsjZO25nr2poK2nRbqV47Rs5Kfm"/>
    <x v="17"/>
    <x v="1"/>
    <m/>
    <s v="September"/>
    <x v="4"/>
    <x v="3"/>
    <m/>
    <s v="Employee Engagement Handbook"/>
    <m/>
    <m/>
    <m/>
    <x v="332"/>
    <s v="2022-09-02 05:25:42.287000+00:00"/>
    <s v="GPA"/>
  </r>
  <r>
    <x v="9"/>
    <n v="150000"/>
    <s v="INR"/>
    <n v="0"/>
    <x v="4"/>
    <x v="0"/>
    <s v="stat_kcR4fZg7TU7jjk1jAVua3qGLRS4J5uFayEjK5j02wtv"/>
    <x v="2"/>
    <s v="OpportunityStatusType.Lost"/>
    <m/>
    <x v="1"/>
    <x v="0"/>
    <s v="lead_wF0aMSeSiqSRSMWlN97bQ4CP66VZUY36M6XymvOhq6D"/>
    <s v="Digital Art India Pvt. Ltd."/>
    <x v="34"/>
    <s v="user_9SBRjyF0n4iWuhUdqRyQkFhl2J4uyNKhFWvvJEvunX8"/>
    <s v="Omkar Ghate"/>
    <x v="470"/>
    <s v="2022-09-02 06:01:12.880000+00:00"/>
    <m/>
    <x v="0"/>
    <m/>
    <m/>
    <m/>
    <n v="20"/>
    <m/>
    <m/>
    <m/>
    <m/>
    <m/>
    <m/>
    <m/>
    <m/>
    <m/>
    <m/>
    <m/>
    <x v="6"/>
    <m/>
    <m/>
    <m/>
    <m/>
    <m/>
    <m/>
    <m/>
    <m/>
    <m/>
    <m/>
    <m/>
    <m/>
    <x v="3"/>
    <m/>
    <s v="user_PApNwMjp7lPIEBp7acretouakdtYNVHpPO9ja9KoR5D"/>
    <x v="12"/>
    <x v="1"/>
    <m/>
    <m/>
    <x v="2"/>
    <x v="3"/>
    <m/>
    <s v="Vaccine inbound"/>
    <m/>
    <m/>
    <m/>
    <x v="333"/>
    <s v="2022-09-02 06:01:12.944000+00:00"/>
    <s v="GMC"/>
  </r>
  <r>
    <x v="25"/>
    <n v="2000000"/>
    <s v="INR"/>
    <n v="0"/>
    <x v="4"/>
    <x v="0"/>
    <s v="stat_kcR4fZg7TU7jjk1jAVua3qGLRS4J5uFayEjK5j02wtv"/>
    <x v="2"/>
    <s v="OpportunityStatusType.Lost"/>
    <s v="cont_BrA7whsbq2gArZ8N1YDt5YhbGlKrRbO8Nd0Q8FPscfG"/>
    <x v="226"/>
    <x v="181"/>
    <s v="lead_jAClxX8EnWAPY6hIJykkhpbqfaT0BKm0hncOViZ0L78"/>
    <s v="5Paisa"/>
    <x v="15"/>
    <s v="user_lccnw70UrYzjPcbxrA5N9qp8LF1vx6aP08yPEdeU06P"/>
    <s v="Vikas Gupta"/>
    <x v="471"/>
    <s v="2022-09-01 14:52:33.041000+00:00"/>
    <m/>
    <x v="1"/>
    <m/>
    <m/>
    <m/>
    <n v="550"/>
    <m/>
    <m/>
    <m/>
    <m/>
    <m/>
    <m/>
    <m/>
    <m/>
    <m/>
    <m/>
    <m/>
    <x v="3"/>
    <m/>
    <m/>
    <m/>
    <m/>
    <m/>
    <m/>
    <m/>
    <m/>
    <m/>
    <m/>
    <m/>
    <m/>
    <x v="4"/>
    <m/>
    <s v="user_228eUmsdKIb9OItgmiDq1zD4aPZ1eqiapbaLAGeBf8g"/>
    <x v="13"/>
    <x v="1"/>
    <m/>
    <s v="September"/>
    <x v="2"/>
    <x v="3"/>
    <m/>
    <m/>
    <m/>
    <m/>
    <m/>
    <x v="334"/>
    <s v="2022-09-21 04:07:21.799000+00:00"/>
    <s v="GMC"/>
  </r>
  <r>
    <x v="17"/>
    <n v="5600000"/>
    <s v="INR"/>
    <n v="0"/>
    <x v="31"/>
    <x v="0"/>
    <s v="stat_kcR4fZg7TU7jjk1jAVua3qGLRS4J5uFayEjK5j02wtv"/>
    <x v="2"/>
    <s v="OpportunityStatusType.Lost"/>
    <s v="cont_PbMDjnuW8oyuKlOaGsgSaKXMMHZSd3dePcPB8JmWcRQ"/>
    <x v="227"/>
    <x v="11"/>
    <s v="lead_rXIzvhXQxAYhh98w405UkmVCoZhKsl7lbnQ8qjoa0Au"/>
    <s v="Kaar Technologies"/>
    <x v="9"/>
    <s v="user_6dalmZ7hmWD47jhCVGdU1SSEcFMsz9rWtW2jPORgJvj"/>
    <s v="Vivek Singh"/>
    <x v="472"/>
    <s v="2022-09-01 18:24:09.603000+00:00"/>
    <m/>
    <x v="9"/>
    <m/>
    <m/>
    <m/>
    <n v="700"/>
    <m/>
    <m/>
    <m/>
    <m/>
    <m/>
    <m/>
    <m/>
    <m/>
    <m/>
    <m/>
    <m/>
    <x v="1"/>
    <m/>
    <m/>
    <m/>
    <m/>
    <m/>
    <m/>
    <m/>
    <m/>
    <m/>
    <m/>
    <m/>
    <m/>
    <x v="3"/>
    <m/>
    <s v="user_L8E6IFhq6UCzKLHa45LUUTZCznDuyDwFrGaEp9DXiUM"/>
    <x v="9"/>
    <x v="1"/>
    <m/>
    <s v="September"/>
    <x v="0"/>
    <x v="14"/>
    <m/>
    <s v="Downloaded the guide: Employee Wellness Handbook"/>
    <m/>
    <m/>
    <m/>
    <x v="335"/>
    <s v="2022-10-03 01:25:51.188000+00:00"/>
    <s v="GMC"/>
  </r>
  <r>
    <x v="17"/>
    <n v="500000"/>
    <s v="INR"/>
    <n v="0"/>
    <x v="4"/>
    <x v="0"/>
    <s v="stat_kcR4fZg7TU7jjk1jAVua3qGLRS4J5uFayEjK5j02wtv"/>
    <x v="2"/>
    <s v="OpportunityStatusType.Lost"/>
    <s v="cont_Zv0KtNleJWE20n9y3vI2EVdqCN71Vn3TcN2qm9eVyqx"/>
    <x v="225"/>
    <x v="0"/>
    <s v="lead_XYfEmaFiN8szQ3TVLSZFlaQfhHeJhtiLlqoT7Bd9VJm"/>
    <s v="Algorics"/>
    <x v="19"/>
    <s v="user_6dalmZ7hmWD47jhCVGdU1SSEcFMsz9rWtW2jPORgJvj"/>
    <s v="Vivek Singh"/>
    <x v="473"/>
    <s v="2022-09-02 05:23:31.520000+00:00"/>
    <m/>
    <x v="2"/>
    <m/>
    <m/>
    <m/>
    <n v="110"/>
    <m/>
    <m/>
    <m/>
    <m/>
    <m/>
    <m/>
    <m/>
    <s v="PAID_SOCIAL"/>
    <m/>
    <m/>
    <m/>
    <x v="2"/>
    <m/>
    <m/>
    <m/>
    <m/>
    <m/>
    <m/>
    <m/>
    <m/>
    <m/>
    <m/>
    <m/>
    <m/>
    <x v="3"/>
    <m/>
    <s v="user_FdWFezbLzkYQcGsBUsjZO25nr2poK2nRbqV47Rs5Kfm"/>
    <x v="17"/>
    <x v="1"/>
    <m/>
    <s v="September"/>
    <x v="4"/>
    <x v="3"/>
    <m/>
    <s v="Employee Engagement Handbook"/>
    <m/>
    <m/>
    <m/>
    <x v="332"/>
    <s v="2022-09-02 05:25:42.287000+00:00"/>
    <s v="GMC"/>
  </r>
  <r>
    <x v="25"/>
    <n v="600000"/>
    <s v="INR"/>
    <n v="0"/>
    <x v="3"/>
    <x v="0"/>
    <s v="stat_1hn9nRJaLbI53NxPuSQgo90kRpbpKsFlwN4oEGNUTdO"/>
    <x v="1"/>
    <s v="OpportunityStatusType.Lost"/>
    <s v="cont_QyOsCGN9tfRAzxPDWuPCE7ObIY24CJYSk5Ox7rlTnvp"/>
    <x v="228"/>
    <x v="182"/>
    <s v="lead_qFvtD5XvWmq5Vp68KiXPb9Pr7M8UhLCDpwNEXigTPhu"/>
    <s v="GEP Worldwide"/>
    <x v="13"/>
    <s v="user_lccnw70UrYzjPcbxrA5N9qp8LF1vx6aP08yPEdeU06P"/>
    <s v="Vikas Gupta"/>
    <x v="474"/>
    <s v="2022-09-01 14:48:01.002000+00:00"/>
    <m/>
    <x v="1"/>
    <m/>
    <m/>
    <m/>
    <n v="1000"/>
    <m/>
    <m/>
    <s v="Facebook"/>
    <m/>
    <m/>
    <m/>
    <m/>
    <s v="PAID_SOCIAL"/>
    <m/>
    <m/>
    <m/>
    <x v="1"/>
    <m/>
    <m/>
    <m/>
    <m/>
    <m/>
    <m/>
    <m/>
    <m/>
    <m/>
    <m/>
    <m/>
    <m/>
    <x v="5"/>
    <m/>
    <s v="user_vMd4rmcrSbjykdyL2J7rrYn84SWdcNc5FKligrmItPw"/>
    <x v="11"/>
    <x v="1"/>
    <m/>
    <s v="August"/>
    <x v="2"/>
    <x v="0"/>
    <m/>
    <s v="Employee Engagement Handbook"/>
    <m/>
    <m/>
    <m/>
    <x v="336"/>
    <s v="2022-10-20 06:26:50.038000+00:00"/>
    <s v="GMC"/>
  </r>
  <r>
    <x v="25"/>
    <n v="13000000"/>
    <s v="INR"/>
    <n v="0"/>
    <x v="13"/>
    <x v="0"/>
    <s v="stat_1hn9nRJaLbI53NxPuSQgo90kRpbpKsFlwN4oEGNUTdO"/>
    <x v="1"/>
    <s v="OpportunityStatusType.Lost"/>
    <s v="cont_QyOsCGN9tfRAzxPDWuPCE7ObIY24CJYSk5Ox7rlTnvp"/>
    <x v="228"/>
    <x v="182"/>
    <s v="lead_qFvtD5XvWmq5Vp68KiXPb9Pr7M8UhLCDpwNEXigTPhu"/>
    <s v="GEP Worldwide"/>
    <x v="13"/>
    <s v="user_lccnw70UrYzjPcbxrA5N9qp8LF1vx6aP08yPEdeU06P"/>
    <s v="Vikas Gupta"/>
    <x v="475"/>
    <s v="2022-09-01 14:47:42.724000+00:00"/>
    <m/>
    <x v="1"/>
    <m/>
    <m/>
    <m/>
    <n v="1000"/>
    <m/>
    <m/>
    <s v="Facebook"/>
    <m/>
    <m/>
    <m/>
    <m/>
    <s v="PAID_SOCIAL"/>
    <m/>
    <m/>
    <m/>
    <x v="1"/>
    <m/>
    <m/>
    <m/>
    <m/>
    <m/>
    <m/>
    <m/>
    <m/>
    <m/>
    <m/>
    <m/>
    <m/>
    <x v="5"/>
    <m/>
    <s v="user_vMd4rmcrSbjykdyL2J7rrYn84SWdcNc5FKligrmItPw"/>
    <x v="11"/>
    <x v="1"/>
    <m/>
    <s v="August"/>
    <x v="2"/>
    <x v="0"/>
    <m/>
    <s v="Employee Engagement Handbook"/>
    <m/>
    <m/>
    <m/>
    <x v="336"/>
    <s v="2022-10-20 06:26:50.038000+00:00"/>
    <s v="GMC"/>
  </r>
  <r>
    <x v="7"/>
    <n v="2900000"/>
    <s v="INR"/>
    <n v="0"/>
    <x v="10"/>
    <x v="0"/>
    <s v="stat_1hn9nRJaLbI53NxPuSQgo90kRpbpKsFlwN4oEGNUTdO"/>
    <x v="1"/>
    <s v="OpportunityStatusType.Lost"/>
    <s v="cont_DzCBPjQ9Z6sQQeUHNliG3Bp6un0E0fQ6DcpLEXpp5Tq"/>
    <x v="229"/>
    <x v="11"/>
    <s v="lead_YR8PfCCSCEt51A7y8M3jwNho3TKt7EDUZrfaSIkUhIy"/>
    <s v="Jendamark India Pvt.Ltd."/>
    <x v="9"/>
    <s v="user_U27GK6WjhLhUhi1EDKXV57xMpn8n8DMIOjci1q3UReZ"/>
    <s v="Abhiroop Ganguly"/>
    <x v="476"/>
    <s v="2022-09-01 13:49:23.852000+00:00"/>
    <m/>
    <x v="0"/>
    <m/>
    <m/>
    <m/>
    <n v="170"/>
    <m/>
    <m/>
    <m/>
    <m/>
    <m/>
    <m/>
    <m/>
    <s v="PAID_SOCIAL"/>
    <m/>
    <m/>
    <m/>
    <x v="2"/>
    <m/>
    <m/>
    <m/>
    <m/>
    <m/>
    <m/>
    <m/>
    <m/>
    <m/>
    <m/>
    <m/>
    <m/>
    <x v="3"/>
    <m/>
    <s v="user_L8E6IFhq6UCzKLHa45LUUTZCznDuyDwFrGaEp9DXiUM"/>
    <x v="9"/>
    <x v="1"/>
    <m/>
    <s v="September"/>
    <x v="8"/>
    <x v="3"/>
    <m/>
    <s v="Employee Engagement Handbook"/>
    <m/>
    <m/>
    <m/>
    <x v="337"/>
    <s v="2022-09-24 00:05:08.545000+00:00"/>
    <s v="GMC"/>
  </r>
  <r>
    <x v="9"/>
    <n v="100000"/>
    <s v="INR"/>
    <n v="0"/>
    <x v="10"/>
    <x v="0"/>
    <s v="stat_kcR4fZg7TU7jjk1jAVua3qGLRS4J5uFayEjK5j02wtv"/>
    <x v="2"/>
    <s v="OpportunityStatusType.Lost"/>
    <m/>
    <x v="1"/>
    <x v="22"/>
    <s v="lead_Au0TKg25kwN0LKDqh4CJnYf0IG0pQ2VqA8LlM7tuo5H"/>
    <s v="KOLO APP PTE LTD"/>
    <x v="7"/>
    <s v="user_9SBRjyF0n4iWuhUdqRyQkFhl2J4uyNKhFWvvJEvunX8"/>
    <s v="Omkar Ghate"/>
    <x v="477"/>
    <s v="2022-09-01 10:56:13.728000+00:00"/>
    <m/>
    <x v="2"/>
    <m/>
    <s v="2022-04-19 11:49:24+00:00"/>
    <m/>
    <n v="25"/>
    <m/>
    <m/>
    <m/>
    <m/>
    <m/>
    <m/>
    <m/>
    <s v="ORGANIC_SEARCH"/>
    <m/>
    <m/>
    <m/>
    <x v="2"/>
    <m/>
    <m/>
    <m/>
    <m/>
    <m/>
    <m/>
    <m/>
    <m/>
    <m/>
    <m/>
    <m/>
    <m/>
    <x v="3"/>
    <m/>
    <s v="user_aM3WaaSUQQmaNnsm9l2FQRVWUEr8RN2ZdXzsuQUalQ3"/>
    <x v="7"/>
    <x v="5"/>
    <m/>
    <m/>
    <x v="3"/>
    <x v="2"/>
    <m/>
    <s v="Employee Count 25"/>
    <m/>
    <m/>
    <m/>
    <x v="338"/>
    <s v="2022-09-01 10:56:13.796000+00:00"/>
    <m/>
  </r>
  <r>
    <x v="0"/>
    <n v="25641"/>
    <s v="INR"/>
    <n v="100"/>
    <x v="30"/>
    <x v="0"/>
    <s v="stat_OZRiD1474QRJIpvnjHCZfiIvKcVD6mIKSSTzg8SwDVx"/>
    <x v="0"/>
    <s v="OpportunityStatusType.Won"/>
    <m/>
    <x v="1"/>
    <x v="168"/>
    <s v="lead_Oz5893MoR7ALCurxI8Y24tbXgkdSKw6r9WTLjUWz5dV"/>
    <s v="DIGIVRIDDHI TECHNOLOGIES PRIVATE LIMITED"/>
    <x v="7"/>
    <s v="user_aM3WaaSUQQmaNnsm9l2FQRVWUEr8RN2ZdXzsuQUalQ3"/>
    <s v="Bharti Bankey"/>
    <x v="478"/>
    <s v="2022-09-01 10:06:53.385000+00:00"/>
    <m/>
    <x v="1"/>
    <m/>
    <s v="2021-09-18 02:02:57+00:00"/>
    <m/>
    <n v="40"/>
    <m/>
    <m/>
    <m/>
    <m/>
    <m/>
    <m/>
    <m/>
    <s v="PAID_SOCIAL"/>
    <m/>
    <m/>
    <m/>
    <x v="1"/>
    <m/>
    <m/>
    <m/>
    <m/>
    <m/>
    <m/>
    <m/>
    <m/>
    <m/>
    <m/>
    <m/>
    <m/>
    <x v="3"/>
    <m/>
    <s v="user_aM3WaaSUQQmaNnsm9l2FQRVWUEr8RN2ZdXzsuQUalQ3"/>
    <x v="7"/>
    <x v="1"/>
    <m/>
    <s v="November"/>
    <x v="8"/>
    <x v="2"/>
    <m/>
    <s v="Employee Count 25"/>
    <m/>
    <m/>
    <m/>
    <x v="339"/>
    <s v="2022-10-20 06:16:50.382000+00:00"/>
    <m/>
  </r>
  <r>
    <x v="10"/>
    <n v="105000"/>
    <s v="INR"/>
    <n v="0"/>
    <x v="19"/>
    <x v="0"/>
    <s v="stat_kcR4fZg7TU7jjk1jAVua3qGLRS4J5uFayEjK5j02wtv"/>
    <x v="2"/>
    <s v="OpportunityStatusType.Lost"/>
    <s v="cont_3bVfpbvV3jZZ7liFUmOwxDOgF0mh13xUmsX7gjSvIAA"/>
    <x v="230"/>
    <x v="183"/>
    <s v="lead_smhXBvHUUVygsaFhI1xC5IkRJj4z19YL0bFlKSweVlN"/>
    <s v="Voxxy Media (Fresh)"/>
    <x v="10"/>
    <s v="user_ojX3B6giQCeKnOjqd4gdwXUl0CqqHMXNORvxR6POXn6"/>
    <s v="Abhishek Chauhan"/>
    <x v="479"/>
    <s v="2022-09-01 10:41:05.901000+00:00"/>
    <m/>
    <x v="5"/>
    <m/>
    <m/>
    <m/>
    <n v="20"/>
    <m/>
    <m/>
    <m/>
    <m/>
    <m/>
    <m/>
    <m/>
    <m/>
    <m/>
    <m/>
    <m/>
    <x v="2"/>
    <m/>
    <m/>
    <m/>
    <m/>
    <m/>
    <m/>
    <m/>
    <m/>
    <m/>
    <m/>
    <m/>
    <m/>
    <x v="3"/>
    <m/>
    <s v="user_ocHSJH83OJnHCvKyMbjx8WOOK8PMgAUGIj1qK0q0dMV"/>
    <x v="10"/>
    <x v="1"/>
    <m/>
    <m/>
    <x v="4"/>
    <x v="3"/>
    <m/>
    <s v="Employee Engagement Handbook"/>
    <m/>
    <m/>
    <m/>
    <x v="340"/>
    <s v="2022-09-22 06:44:23.199000+00:00"/>
    <s v="GMC"/>
  </r>
  <r>
    <x v="10"/>
    <n v="450000"/>
    <s v="INR"/>
    <n v="0"/>
    <x v="4"/>
    <x v="0"/>
    <s v="stat_kcR4fZg7TU7jjk1jAVua3qGLRS4J5uFayEjK5j02wtv"/>
    <x v="2"/>
    <s v="OpportunityStatusType.Lost"/>
    <m/>
    <x v="1"/>
    <x v="0"/>
    <s v="lead_v27ityW4v7Oe3wTAFhEA0PEFBC7HA7ihUEexqD7SjsK"/>
    <s v="EDUMARZ (Fresh)"/>
    <x v="34"/>
    <s v="user_ojX3B6giQCeKnOjqd4gdwXUl0CqqHMXNORvxR6POXn6"/>
    <s v="Abhishek Chauhan"/>
    <x v="480"/>
    <s v="2022-09-01 07:57:22.617000+00:00"/>
    <m/>
    <x v="2"/>
    <m/>
    <m/>
    <m/>
    <n v="150"/>
    <m/>
    <m/>
    <m/>
    <m/>
    <m/>
    <m/>
    <m/>
    <m/>
    <m/>
    <m/>
    <m/>
    <x v="18"/>
    <m/>
    <m/>
    <m/>
    <m/>
    <m/>
    <m/>
    <m/>
    <m/>
    <m/>
    <m/>
    <m/>
    <m/>
    <x v="3"/>
    <m/>
    <s v="user_2YgShwgjLNI4FjAqgE9PtKsdIaGh919JGcFG919fe5B"/>
    <x v="27"/>
    <x v="1"/>
    <m/>
    <m/>
    <x v="4"/>
    <x v="3"/>
    <m/>
    <s v="Employee Wellness Handbook"/>
    <m/>
    <m/>
    <m/>
    <x v="341"/>
    <s v="2022-09-01 07:57:22.690000+00:00"/>
    <s v="GMC"/>
  </r>
  <r>
    <x v="4"/>
    <n v="229000"/>
    <s v="INR"/>
    <n v="100"/>
    <x v="30"/>
    <x v="0"/>
    <s v="stat_OZRiD1474QRJIpvnjHCZfiIvKcVD6mIKSSTzg8SwDVx"/>
    <x v="0"/>
    <s v="OpportunityStatusType.Won"/>
    <m/>
    <x v="1"/>
    <x v="147"/>
    <s v="lead_Gc9uc77k8Qk4EViKOTzdSfLnL6hoxi5kIjvAT10BtzK"/>
    <s v="Mindwave Media Pvt Ltd!!"/>
    <x v="15"/>
    <s v="user_bdUPAGjcS7p6513So3N4g3aWNS5HuBuVJi7bvCPAsLt"/>
    <s v="Mayur Gadiyar"/>
    <x v="481"/>
    <s v="2022-09-01 07:03:39.679000+00:00"/>
    <m/>
    <x v="0"/>
    <m/>
    <m/>
    <m/>
    <n v="45"/>
    <m/>
    <m/>
    <m/>
    <m/>
    <m/>
    <m/>
    <m/>
    <m/>
    <m/>
    <m/>
    <m/>
    <x v="6"/>
    <m/>
    <m/>
    <m/>
    <m/>
    <m/>
    <m/>
    <m/>
    <m/>
    <m/>
    <m/>
    <m/>
    <m/>
    <x v="8"/>
    <m/>
    <s v="user_228eUmsdKIb9OItgmiDq1zD4aPZ1eqiapbaLAGeBf8g"/>
    <x v="13"/>
    <x v="12"/>
    <m/>
    <s v="August"/>
    <x v="2"/>
    <x v="3"/>
    <m/>
    <m/>
    <m/>
    <m/>
    <m/>
    <x v="342"/>
    <s v="2022-10-13 04:21:26.676000+00:00"/>
    <s v="GMC"/>
  </r>
  <r>
    <x v="4"/>
    <n v="11500"/>
    <s v="INR"/>
    <n v="100"/>
    <x v="30"/>
    <x v="0"/>
    <s v="stat_OZRiD1474QRJIpvnjHCZfiIvKcVD6mIKSSTzg8SwDVx"/>
    <x v="0"/>
    <s v="OpportunityStatusType.Won"/>
    <m/>
    <x v="1"/>
    <x v="57"/>
    <s v="lead_Gc9uc77k8Qk4EViKOTzdSfLnL6hoxi5kIjvAT10BtzK"/>
    <s v="Mindwave Media Pvt Ltd!!"/>
    <x v="15"/>
    <s v="user_bdUPAGjcS7p6513So3N4g3aWNS5HuBuVJi7bvCPAsLt"/>
    <s v="Mayur Gadiyar"/>
    <x v="482"/>
    <s v="2022-09-01 07:03:54.415000+00:00"/>
    <m/>
    <x v="0"/>
    <m/>
    <m/>
    <m/>
    <n v="45"/>
    <m/>
    <m/>
    <m/>
    <m/>
    <m/>
    <m/>
    <m/>
    <m/>
    <m/>
    <m/>
    <m/>
    <x v="6"/>
    <m/>
    <m/>
    <m/>
    <m/>
    <m/>
    <m/>
    <m/>
    <m/>
    <m/>
    <m/>
    <m/>
    <m/>
    <x v="8"/>
    <m/>
    <s v="user_228eUmsdKIb9OItgmiDq1zD4aPZ1eqiapbaLAGeBf8g"/>
    <x v="13"/>
    <x v="12"/>
    <m/>
    <s v="August"/>
    <x v="2"/>
    <x v="3"/>
    <m/>
    <m/>
    <m/>
    <m/>
    <m/>
    <x v="342"/>
    <s v="2022-10-13 04:21:26.676000+00:00"/>
    <s v="GPA"/>
  </r>
  <r>
    <x v="23"/>
    <n v="60000"/>
    <s v="INR"/>
    <n v="50"/>
    <x v="24"/>
    <x v="0"/>
    <s v="stat_LAF6zc710op7pnBQxMZo0IXU6mVHAxtY6FLz1R7BEWw"/>
    <x v="6"/>
    <s v="OpportunityStatusType.Active"/>
    <s v="cont_E5mbsAvUhkaw3plmmOZPoTYWC4t4w4TbYrldrfVTsWO"/>
    <x v="231"/>
    <x v="11"/>
    <s v="lead_1nxEpuwndW3Xh7tQQuvK622xb1u5kU1P0muyb6GIqmh"/>
    <s v="Penthara Technologies LLP"/>
    <x v="9"/>
    <s v="user_L8E6IFhq6UCzKLHa45LUUTZCznDuyDwFrGaEp9DXiUM"/>
    <s v="Trupti Suryavanshi"/>
    <x v="483"/>
    <s v="2022-09-01 06:19:05.667000+00:00"/>
    <m/>
    <x v="15"/>
    <m/>
    <s v="2021-02-12 08:13:35+00:00"/>
    <m/>
    <n v="9"/>
    <m/>
    <m/>
    <m/>
    <m/>
    <m/>
    <m/>
    <m/>
    <m/>
    <m/>
    <m/>
    <m/>
    <x v="1"/>
    <m/>
    <m/>
    <m/>
    <m/>
    <m/>
    <m/>
    <m/>
    <m/>
    <m/>
    <m/>
    <m/>
    <m/>
    <x v="6"/>
    <m/>
    <s v="user_aM3WaaSUQQmaNnsm9l2FQRVWUEr8RN2ZdXzsuQUalQ3"/>
    <x v="7"/>
    <x v="1"/>
    <m/>
    <s v="March"/>
    <x v="3"/>
    <x v="2"/>
    <m/>
    <s v="Employee Count 25"/>
    <m/>
    <m/>
    <m/>
    <x v="343"/>
    <s v="2022-09-14 05:15:10.136000+00:00"/>
    <s v="GMC"/>
  </r>
  <r>
    <x v="2"/>
    <n v="150000"/>
    <s v="INR"/>
    <n v="0"/>
    <x v="4"/>
    <x v="0"/>
    <s v="stat_kcR4fZg7TU7jjk1jAVua3qGLRS4J5uFayEjK5j02wtv"/>
    <x v="2"/>
    <s v="OpportunityStatusType.Lost"/>
    <s v="cont_ROy2mJh5KS3BIJaVzWhUJPyv2xuoMRH4OAFeRdFBrdO"/>
    <x v="42"/>
    <x v="184"/>
    <s v="lead_LVVEAGuSZQV5Q4MxSLZqdTAakklAVIQvaUnBnRwZ63T"/>
    <s v="Kagome food's India"/>
    <x v="19"/>
    <s v="user_FdWFezbLzkYQcGsBUsjZO25nr2poK2nRbqV47Rs5Kfm"/>
    <s v="Prateek Wadhwa"/>
    <x v="484"/>
    <s v="2022-09-01 06:22:42.093000+00:00"/>
    <m/>
    <x v="1"/>
    <m/>
    <m/>
    <m/>
    <n v="40"/>
    <m/>
    <m/>
    <s v="Facebook"/>
    <m/>
    <m/>
    <m/>
    <m/>
    <s v="PAID_SOCIAL"/>
    <m/>
    <m/>
    <m/>
    <x v="5"/>
    <m/>
    <m/>
    <m/>
    <m/>
    <m/>
    <m/>
    <m/>
    <m/>
    <m/>
    <m/>
    <m/>
    <m/>
    <x v="5"/>
    <m/>
    <s v="user_FdWFezbLzkYQcGsBUsjZO25nr2poK2nRbqV47Rs5Kfm"/>
    <x v="17"/>
    <x v="10"/>
    <m/>
    <s v="August; November; September"/>
    <x v="4"/>
    <x v="3"/>
    <m/>
    <s v="Employee Engagement Handbook"/>
    <m/>
    <m/>
    <m/>
    <x v="56"/>
    <s v="2022-10-19 09:53:01.241000+00:00"/>
    <s v="GTL"/>
  </r>
  <r>
    <x v="26"/>
    <n v="100000"/>
    <s v="INR"/>
    <n v="0"/>
    <x v="24"/>
    <x v="0"/>
    <s v="stat_1hn9nRJaLbI53NxPuSQgo90kRpbpKsFlwN4oEGNUTdO"/>
    <x v="1"/>
    <s v="OpportunityStatusType.Lost"/>
    <s v="cont_tK9jvBuBYtd9mCPIjS6humfVZ8DrGXDzkweH8sQOiLv"/>
    <x v="232"/>
    <x v="0"/>
    <s v="lead_szZJaaN649qW5qAHO8KmXGruQfKrv4ErOwWVdp6ZTtl"/>
    <s v="Ecosmob Technologies"/>
    <x v="6"/>
    <s v="user_A8KOTZADnUtEQOLt4nSLAmteNStuGh80js75RYjrXVt"/>
    <s v="Sarvesh Pawar"/>
    <x v="485"/>
    <s v="2022-09-01 06:28:12.500000+00:00"/>
    <m/>
    <x v="7"/>
    <m/>
    <m/>
    <m/>
    <n v="300"/>
    <m/>
    <m/>
    <m/>
    <m/>
    <m/>
    <m/>
    <m/>
    <m/>
    <m/>
    <m/>
    <m/>
    <x v="1"/>
    <m/>
    <m/>
    <m/>
    <m/>
    <m/>
    <m/>
    <m/>
    <m/>
    <m/>
    <m/>
    <m/>
    <m/>
    <x v="3"/>
    <m/>
    <s v="user_A8KOTZADnUtEQOLt4nSLAmteNStuGh80js75RYjrXVt"/>
    <x v="6"/>
    <x v="1"/>
    <m/>
    <s v="February; October; September"/>
    <x v="2"/>
    <x v="3"/>
    <m/>
    <m/>
    <m/>
    <m/>
    <m/>
    <x v="344"/>
    <s v="2022-09-21 10:10:55.742000+00:00"/>
    <s v="NON EB"/>
  </r>
  <r>
    <x v="4"/>
    <n v="195000"/>
    <s v="INR"/>
    <n v="100"/>
    <x v="30"/>
    <x v="0"/>
    <s v="stat_OZRiD1474QRJIpvnjHCZfiIvKcVD6mIKSSTzg8SwDVx"/>
    <x v="0"/>
    <s v="OpportunityStatusType.Won"/>
    <s v="cont_UNhW5VkZnR6TRo5ZkaaIYKFQZh55CvpJLiA3Gzs3Gnp"/>
    <x v="233"/>
    <x v="185"/>
    <s v="lead_rVZTmpA4IxhfAHMF3UZEYN3l51iyZ4KbH8Id2z4K1ix"/>
    <s v="Cerebrate Solutions"/>
    <x v="13"/>
    <s v="user_bdUPAGjcS7p6513So3N4g3aWNS5HuBuVJi7bvCPAsLt"/>
    <s v="Mayur Gadiyar"/>
    <x v="486"/>
    <s v="2022-09-01 06:08:51.746000+00:00"/>
    <m/>
    <x v="1"/>
    <m/>
    <m/>
    <m/>
    <n v="61"/>
    <m/>
    <m/>
    <m/>
    <m/>
    <m/>
    <m/>
    <m/>
    <m/>
    <m/>
    <m/>
    <m/>
    <x v="6"/>
    <m/>
    <m/>
    <m/>
    <m/>
    <m/>
    <m/>
    <m/>
    <m/>
    <m/>
    <m/>
    <m/>
    <m/>
    <x v="3"/>
    <m/>
    <s v="user_vMd4rmcrSbjykdyL2J7rrYn84SWdcNc5FKligrmItPw"/>
    <x v="11"/>
    <x v="12"/>
    <m/>
    <m/>
    <x v="2"/>
    <x v="1"/>
    <m/>
    <m/>
    <m/>
    <m/>
    <m/>
    <x v="345"/>
    <s v="2022-10-19 06:48:10.506000+00:00"/>
    <s v="GMC"/>
  </r>
  <r>
    <x v="29"/>
    <n v="18200000"/>
    <s v="INR"/>
    <n v="100"/>
    <x v="45"/>
    <x v="0"/>
    <s v="stat_OZRiD1474QRJIpvnjHCZfiIvKcVD6mIKSSTzg8SwDVx"/>
    <x v="0"/>
    <s v="OpportunityStatusType.Won"/>
    <m/>
    <x v="1"/>
    <x v="0"/>
    <s v="lead_AV5593EdCIVEDBHLpcc7hYGqNj4vfSIsR3TsYQXk6Td"/>
    <s v="MANPOWERGROUP SERVICES INDIA PVT. LTD"/>
    <x v="5"/>
    <s v="user_k8sSUtRXfYEMul9CBIF4ZOmv3vnev5cdEvVZbtETMKp"/>
    <s v="Sanket Kulkarni"/>
    <x v="487"/>
    <s v="2022-09-01 05:42:55.021000+00:00"/>
    <m/>
    <x v="0"/>
    <m/>
    <m/>
    <m/>
    <n v="4378"/>
    <m/>
    <m/>
    <m/>
    <m/>
    <m/>
    <m/>
    <m/>
    <m/>
    <m/>
    <m/>
    <m/>
    <x v="9"/>
    <m/>
    <m/>
    <m/>
    <m/>
    <m/>
    <m/>
    <m/>
    <m/>
    <m/>
    <m/>
    <m/>
    <m/>
    <x v="8"/>
    <m/>
    <s v="user_A8KOTZADnUtEQOLt4nSLAmteNStuGh80js75RYjrXVt"/>
    <x v="6"/>
    <x v="1"/>
    <m/>
    <s v="August"/>
    <x v="2"/>
    <x v="3"/>
    <m/>
    <m/>
    <m/>
    <m/>
    <m/>
    <x v="346"/>
    <s v="2022-10-20 10:18:55.346000+00:00"/>
    <s v="GMC"/>
  </r>
  <r>
    <x v="27"/>
    <n v="40000"/>
    <s v="INR"/>
    <n v="0"/>
    <x v="1"/>
    <x v="0"/>
    <s v="stat_1hn9nRJaLbI53NxPuSQgo90kRpbpKsFlwN4oEGNUTdO"/>
    <x v="1"/>
    <s v="OpportunityStatusType.Lost"/>
    <m/>
    <x v="1"/>
    <x v="186"/>
    <s v="lead_evZgJMFwTkn5S0aYM63Q5XPOrtQbSh02sUIHt8t5gjv"/>
    <s v="ADF Foods Ltd"/>
    <x v="34"/>
    <s v="user_2YgShwgjLNI4FjAqgE9PtKsdIaGh919JGcFG919fe5B"/>
    <s v="Satyam Tiwari"/>
    <x v="488"/>
    <s v="2022-09-01 05:50:47.841000+00:00"/>
    <m/>
    <x v="1"/>
    <m/>
    <m/>
    <m/>
    <n v="170"/>
    <m/>
    <m/>
    <m/>
    <m/>
    <m/>
    <m/>
    <m/>
    <m/>
    <m/>
    <m/>
    <m/>
    <x v="20"/>
    <m/>
    <m/>
    <m/>
    <m/>
    <m/>
    <m/>
    <m/>
    <m/>
    <m/>
    <m/>
    <m/>
    <m/>
    <x v="5"/>
    <m/>
    <s v="user_g5Yw4Z4XnIbmcGhJO80vdtFdd5ElcDlgYO3q8l82ODn"/>
    <x v="18"/>
    <x v="18"/>
    <m/>
    <s v="July"/>
    <x v="2"/>
    <x v="0"/>
    <m/>
    <m/>
    <m/>
    <m/>
    <m/>
    <x v="347"/>
    <s v="2022-09-07 06:15:28.067000+00:00"/>
    <s v="GPA"/>
  </r>
  <r>
    <x v="22"/>
    <n v="140000"/>
    <s v="INR"/>
    <n v="0"/>
    <x v="10"/>
    <x v="0"/>
    <s v="stat_1hn9nRJaLbI53NxPuSQgo90kRpbpKsFlwN4oEGNUTdO"/>
    <x v="1"/>
    <s v="OpportunityStatusType.Lost"/>
    <s v="cont_ukfJHOAWYrRkklj44FXqyMcbQawQER9Qyaqta90hLoI"/>
    <x v="234"/>
    <x v="187"/>
    <s v="lead_m3UA8eWqFVrLu7R5Qk1LjXwcQ8DXmkNmaSgaV7sfrjt"/>
    <s v="Spencer's retail"/>
    <x v="4"/>
    <s v="user_TZzywQwym26DjuswO479pxRhNKX152z8X1haCx2vcst"/>
    <s v="Vrushali Kummar"/>
    <x v="489"/>
    <s v="2022-09-01 05:26:14.433000+00:00"/>
    <m/>
    <x v="16"/>
    <m/>
    <m/>
    <m/>
    <n v="1000"/>
    <m/>
    <m/>
    <m/>
    <m/>
    <m/>
    <m/>
    <m/>
    <m/>
    <m/>
    <m/>
    <m/>
    <x v="17"/>
    <m/>
    <m/>
    <m/>
    <m/>
    <m/>
    <m/>
    <m/>
    <m/>
    <m/>
    <m/>
    <m/>
    <m/>
    <x v="9"/>
    <m/>
    <s v="user_5YHA1ZU4iP896lD1YJehdJcMx7ZEgWCpulT4T2c3pJ3"/>
    <x v="4"/>
    <x v="1"/>
    <m/>
    <s v="September"/>
    <x v="4"/>
    <x v="0"/>
    <m/>
    <s v="Downloaded the guide: Designing employee healthcare plan"/>
    <m/>
    <m/>
    <m/>
    <x v="348"/>
    <s v="2022-10-10 03:09:13.468000+00:00"/>
    <m/>
  </r>
  <r>
    <x v="29"/>
    <n v="2587428"/>
    <s v="INR"/>
    <n v="100"/>
    <x v="30"/>
    <x v="0"/>
    <s v="stat_OZRiD1474QRJIpvnjHCZfiIvKcVD6mIKSSTzg8SwDVx"/>
    <x v="0"/>
    <s v="OpportunityStatusType.Won"/>
    <m/>
    <x v="1"/>
    <x v="188"/>
    <s v="lead_XRNI8vpPA4lmfiY4l7o0wEte61HwQVBjwEKGNIYzbDI"/>
    <s v="Shraddha energy and infraprojects private limited"/>
    <x v="39"/>
    <s v="user_k8sSUtRXfYEMul9CBIF4ZOmv3vnev5cdEvVZbtETMKp"/>
    <s v="Sanket Kulkarni"/>
    <x v="490"/>
    <s v="2022-09-01 05:26:47.808000+00:00"/>
    <m/>
    <x v="0"/>
    <m/>
    <m/>
    <m/>
    <n v="13"/>
    <m/>
    <m/>
    <m/>
    <m/>
    <m/>
    <m/>
    <m/>
    <m/>
    <m/>
    <m/>
    <m/>
    <x v="5"/>
    <m/>
    <m/>
    <m/>
    <m/>
    <m/>
    <m/>
    <m/>
    <m/>
    <m/>
    <m/>
    <m/>
    <m/>
    <x v="10"/>
    <m/>
    <s v="user_k8sSUtRXfYEMul9CBIF4ZOmv3vnev5cdEvVZbtETMKp"/>
    <x v="30"/>
    <x v="4"/>
    <m/>
    <m/>
    <x v="2"/>
    <x v="3"/>
    <m/>
    <m/>
    <m/>
    <m/>
    <m/>
    <x v="349"/>
    <s v="2022-09-20 08:44:58.410000+00:00"/>
    <m/>
  </r>
  <r>
    <x v="22"/>
    <n v="200000"/>
    <s v="INR"/>
    <n v="0"/>
    <x v="10"/>
    <x v="0"/>
    <s v="stat_1hn9nRJaLbI53NxPuSQgo90kRpbpKsFlwN4oEGNUTdO"/>
    <x v="1"/>
    <s v="OpportunityStatusType.Lost"/>
    <s v="cont_ukfJHOAWYrRkklj44FXqyMcbQawQER9Qyaqta90hLoI"/>
    <x v="234"/>
    <x v="189"/>
    <s v="lead_m3UA8eWqFVrLu7R5Qk1LjXwcQ8DXmkNmaSgaV7sfrjt"/>
    <s v="Spencer's retail"/>
    <x v="4"/>
    <s v="user_TZzywQwym26DjuswO479pxRhNKX152z8X1haCx2vcst"/>
    <s v="Vrushali Kummar"/>
    <x v="491"/>
    <s v="2022-09-01 05:25:59.306000+00:00"/>
    <m/>
    <x v="16"/>
    <m/>
    <m/>
    <m/>
    <n v="1000"/>
    <m/>
    <m/>
    <m/>
    <m/>
    <m/>
    <m/>
    <m/>
    <m/>
    <m/>
    <m/>
    <m/>
    <x v="17"/>
    <m/>
    <m/>
    <m/>
    <m/>
    <m/>
    <m/>
    <m/>
    <m/>
    <m/>
    <m/>
    <m/>
    <m/>
    <x v="9"/>
    <m/>
    <s v="user_5YHA1ZU4iP896lD1YJehdJcMx7ZEgWCpulT4T2c3pJ3"/>
    <x v="4"/>
    <x v="1"/>
    <m/>
    <s v="September"/>
    <x v="4"/>
    <x v="0"/>
    <m/>
    <s v="Downloaded the guide: Designing employee healthcare plan"/>
    <m/>
    <m/>
    <m/>
    <x v="348"/>
    <s v="2022-10-10 03:09:13.468000+00:00"/>
    <m/>
  </r>
  <r>
    <x v="20"/>
    <n v="100000"/>
    <s v="INR"/>
    <n v="0"/>
    <x v="10"/>
    <x v="0"/>
    <s v="stat_kcR4fZg7TU7jjk1jAVua3qGLRS4J5uFayEjK5j02wtv"/>
    <x v="2"/>
    <s v="OpportunityStatusType.Lost"/>
    <s v="cont_XVdI4vmZyXIUUOPw6oAKM0wOqGNcMiF2pwgQmevRimp"/>
    <x v="235"/>
    <x v="190"/>
    <s v="lead_MdFYDK9Rr7E7VXNkPaZafPetYQjdpYN21s8XcuL7xFs"/>
    <s v="Mecwin Technologies India Pvt Ltd"/>
    <x v="13"/>
    <s v="user_vMd4rmcrSbjykdyL2J7rrYn84SWdcNc5FKligrmItPw"/>
    <s v="Shreenath Bhat"/>
    <x v="492"/>
    <s v="2022-09-01 05:25:45.543000+00:00"/>
    <m/>
    <x v="2"/>
    <m/>
    <m/>
    <m/>
    <m/>
    <m/>
    <m/>
    <m/>
    <m/>
    <m/>
    <m/>
    <m/>
    <s v="DIRECT_TRAFFIC"/>
    <m/>
    <m/>
    <m/>
    <x v="1"/>
    <m/>
    <m/>
    <m/>
    <m/>
    <m/>
    <m/>
    <m/>
    <m/>
    <m/>
    <m/>
    <m/>
    <m/>
    <x v="3"/>
    <m/>
    <s v="user_vMd4rmcrSbjykdyL2J7rrYn84SWdcNc5FKligrmItPw"/>
    <x v="11"/>
    <x v="1"/>
    <m/>
    <s v="August"/>
    <x v="4"/>
    <x v="3"/>
    <m/>
    <s v="Employee Engagement Calendar"/>
    <m/>
    <m/>
    <m/>
    <x v="350"/>
    <s v="2022-09-01 05:32:14.638000+00:00"/>
    <s v="GTL"/>
  </r>
  <r>
    <x v="22"/>
    <n v="8000000"/>
    <s v="INR"/>
    <n v="0"/>
    <x v="10"/>
    <x v="0"/>
    <s v="stat_1hn9nRJaLbI53NxPuSQgo90kRpbpKsFlwN4oEGNUTdO"/>
    <x v="1"/>
    <s v="OpportunityStatusType.Lost"/>
    <s v="cont_ukfJHOAWYrRkklj44FXqyMcbQawQER9Qyaqta90hLoI"/>
    <x v="234"/>
    <x v="191"/>
    <s v="lead_m3UA8eWqFVrLu7R5Qk1LjXwcQ8DXmkNmaSgaV7sfrjt"/>
    <s v="Spencer's retail"/>
    <x v="4"/>
    <s v="user_TZzywQwym26DjuswO479pxRhNKX152z8X1haCx2vcst"/>
    <s v="Vrushali Kummar"/>
    <x v="493"/>
    <s v="2022-09-01 05:25:45.860000+00:00"/>
    <m/>
    <x v="16"/>
    <m/>
    <m/>
    <m/>
    <n v="1000"/>
    <m/>
    <m/>
    <m/>
    <m/>
    <m/>
    <m/>
    <m/>
    <m/>
    <m/>
    <m/>
    <m/>
    <x v="17"/>
    <m/>
    <m/>
    <m/>
    <m/>
    <m/>
    <m/>
    <m/>
    <m/>
    <m/>
    <m/>
    <m/>
    <m/>
    <x v="9"/>
    <m/>
    <s v="user_5YHA1ZU4iP896lD1YJehdJcMx7ZEgWCpulT4T2c3pJ3"/>
    <x v="4"/>
    <x v="1"/>
    <m/>
    <s v="September"/>
    <x v="4"/>
    <x v="0"/>
    <m/>
    <s v="Downloaded the guide: Designing employee healthcare plan"/>
    <m/>
    <m/>
    <m/>
    <x v="348"/>
    <s v="2022-10-10 03:09:13.468000+00:00"/>
    <m/>
  </r>
  <r>
    <x v="20"/>
    <n v="10000"/>
    <s v="INR"/>
    <n v="0"/>
    <x v="10"/>
    <x v="0"/>
    <s v="stat_kcR4fZg7TU7jjk1jAVua3qGLRS4J5uFayEjK5j02wtv"/>
    <x v="2"/>
    <s v="OpportunityStatusType.Lost"/>
    <s v="cont_XVdI4vmZyXIUUOPw6oAKM0wOqGNcMiF2pwgQmevRimp"/>
    <x v="235"/>
    <x v="192"/>
    <s v="lead_MdFYDK9Rr7E7VXNkPaZafPetYQjdpYN21s8XcuL7xFs"/>
    <s v="Mecwin Technologies India Pvt Ltd"/>
    <x v="13"/>
    <s v="user_vMd4rmcrSbjykdyL2J7rrYn84SWdcNc5FKligrmItPw"/>
    <s v="Shreenath Bhat"/>
    <x v="494"/>
    <s v="2022-09-01 05:25:39.218000+00:00"/>
    <m/>
    <x v="2"/>
    <m/>
    <m/>
    <m/>
    <m/>
    <m/>
    <m/>
    <m/>
    <m/>
    <m/>
    <m/>
    <m/>
    <s v="DIRECT_TRAFFIC"/>
    <m/>
    <m/>
    <m/>
    <x v="1"/>
    <m/>
    <m/>
    <m/>
    <m/>
    <m/>
    <m/>
    <m/>
    <m/>
    <m/>
    <m/>
    <m/>
    <m/>
    <x v="3"/>
    <m/>
    <s v="user_vMd4rmcrSbjykdyL2J7rrYn84SWdcNc5FKligrmItPw"/>
    <x v="11"/>
    <x v="1"/>
    <m/>
    <s v="August"/>
    <x v="4"/>
    <x v="3"/>
    <m/>
    <s v="Employee Engagement Calendar"/>
    <m/>
    <m/>
    <m/>
    <x v="350"/>
    <s v="2022-09-01 05:32:14.638000+00:00"/>
    <s v="GPA"/>
  </r>
  <r>
    <x v="19"/>
    <n v="280000"/>
    <s v="INR"/>
    <n v="0"/>
    <x v="4"/>
    <x v="0"/>
    <s v="stat_kcR4fZg7TU7jjk1jAVua3qGLRS4J5uFayEjK5j02wtv"/>
    <x v="2"/>
    <s v="OpportunityStatusType.Lost"/>
    <m/>
    <x v="1"/>
    <x v="39"/>
    <s v="lead_dXhWC6LH9CYZo5SsKEoAdpotr5f760IGCBZf5NxGjWK"/>
    <s v="Moneyy app"/>
    <x v="7"/>
    <s v="user_sREdxbAJihL2Zbgic7tyQ6Rc4Mny7HnD1RNGhA9DDYh"/>
    <s v="Prajakta Sahastrabudhe"/>
    <x v="495"/>
    <s v="2022-09-01 05:20:40.322000+00:00"/>
    <m/>
    <x v="2"/>
    <m/>
    <s v="2022-08-26 05:05:11+00:00"/>
    <m/>
    <n v="35"/>
    <m/>
    <m/>
    <m/>
    <m/>
    <m/>
    <m/>
    <m/>
    <s v="ORGANIC_SEARCH"/>
    <m/>
    <m/>
    <m/>
    <x v="2"/>
    <m/>
    <m/>
    <m/>
    <m/>
    <m/>
    <m/>
    <m/>
    <m/>
    <m/>
    <m/>
    <m/>
    <m/>
    <x v="3"/>
    <m/>
    <s v="user_aM3WaaSUQQmaNnsm9l2FQRVWUEr8RN2ZdXzsuQUalQ3"/>
    <x v="7"/>
    <x v="1"/>
    <m/>
    <m/>
    <x v="3"/>
    <x v="2"/>
    <m/>
    <s v="Employee Count 25"/>
    <m/>
    <m/>
    <m/>
    <x v="351"/>
    <s v="2022-09-05 09:20:34.104000+00:00"/>
    <m/>
  </r>
  <r>
    <x v="20"/>
    <n v="200000"/>
    <s v="INR"/>
    <n v="0"/>
    <x v="10"/>
    <x v="0"/>
    <s v="stat_kcR4fZg7TU7jjk1jAVua3qGLRS4J5uFayEjK5j02wtv"/>
    <x v="2"/>
    <s v="OpportunityStatusType.Lost"/>
    <s v="cont_XVdI4vmZyXIUUOPw6oAKM0wOqGNcMiF2pwgQmevRimp"/>
    <x v="235"/>
    <x v="193"/>
    <s v="lead_MdFYDK9Rr7E7VXNkPaZafPetYQjdpYN21s8XcuL7xFs"/>
    <s v="Mecwin Technologies India Pvt Ltd"/>
    <x v="13"/>
    <s v="user_vMd4rmcrSbjykdyL2J7rrYn84SWdcNc5FKligrmItPw"/>
    <s v="Shreenath Bhat"/>
    <x v="496"/>
    <s v="2022-09-01 05:25:33.382000+00:00"/>
    <m/>
    <x v="2"/>
    <m/>
    <m/>
    <m/>
    <m/>
    <m/>
    <m/>
    <m/>
    <m/>
    <m/>
    <m/>
    <m/>
    <s v="DIRECT_TRAFFIC"/>
    <m/>
    <m/>
    <m/>
    <x v="1"/>
    <m/>
    <m/>
    <m/>
    <m/>
    <m/>
    <m/>
    <m/>
    <m/>
    <m/>
    <m/>
    <m/>
    <m/>
    <x v="3"/>
    <m/>
    <s v="user_vMd4rmcrSbjykdyL2J7rrYn84SWdcNc5FKligrmItPw"/>
    <x v="11"/>
    <x v="1"/>
    <m/>
    <s v="August"/>
    <x v="4"/>
    <x v="3"/>
    <m/>
    <s v="Employee Engagement Calendar"/>
    <m/>
    <m/>
    <m/>
    <x v="350"/>
    <s v="2022-09-01 05:32:14.638000+00:00"/>
    <s v="GMC"/>
  </r>
  <r>
    <x v="20"/>
    <n v="100000"/>
    <s v="INR"/>
    <n v="0"/>
    <x v="10"/>
    <x v="0"/>
    <s v="stat_kcR4fZg7TU7jjk1jAVua3qGLRS4J5uFayEjK5j02wtv"/>
    <x v="2"/>
    <s v="OpportunityStatusType.Lost"/>
    <s v="cont_Fz06uwwRsF2PZKQSyw8K15DR6LJtSnETxkMga3gZcWI"/>
    <x v="236"/>
    <x v="16"/>
    <s v="lead_D6qu6UWU26zvp9kBRuI8zstc3AkzSGU168IJt0fSKWQ"/>
    <s v="Apparel group"/>
    <x v="13"/>
    <s v="user_vMd4rmcrSbjykdyL2J7rrYn84SWdcNc5FKligrmItPw"/>
    <s v="Shreenath Bhat"/>
    <x v="497"/>
    <s v="2022-09-01 05:15:50.028000+00:00"/>
    <m/>
    <x v="2"/>
    <m/>
    <m/>
    <m/>
    <n v="350"/>
    <m/>
    <m/>
    <m/>
    <m/>
    <m/>
    <m/>
    <m/>
    <m/>
    <m/>
    <m/>
    <m/>
    <x v="2"/>
    <m/>
    <m/>
    <m/>
    <m/>
    <m/>
    <m/>
    <m/>
    <m/>
    <m/>
    <m/>
    <m/>
    <m/>
    <x v="3"/>
    <m/>
    <s v="user_vMd4rmcrSbjykdyL2J7rrYn84SWdcNc5FKligrmItPw"/>
    <x v="11"/>
    <x v="1"/>
    <m/>
    <s v="August"/>
    <x v="9"/>
    <x v="3"/>
    <m/>
    <s v="Lead Magnet Lead"/>
    <m/>
    <m/>
    <m/>
    <x v="352"/>
    <s v="2022-10-20 06:21:54.227000+00:00"/>
    <s v="GPA"/>
  </r>
  <r>
    <x v="20"/>
    <n v="100000"/>
    <s v="INR"/>
    <n v="0"/>
    <x v="10"/>
    <x v="0"/>
    <s v="stat_kcR4fZg7TU7jjk1jAVua3qGLRS4J5uFayEjK5j02wtv"/>
    <x v="2"/>
    <s v="OpportunityStatusType.Lost"/>
    <s v="cont_r6hvvdcAvgbf6fjOwpwNpmNbak9hP3cGWEETke6S9p5"/>
    <x v="237"/>
    <x v="194"/>
    <s v="lead_UdUDDUTbROCZOxdwHz9BmQLZifyowKDR5pC1kKgn1qb"/>
    <s v="Team Bryks"/>
    <x v="13"/>
    <s v="user_vMd4rmcrSbjykdyL2J7rrYn84SWdcNc5FKligrmItPw"/>
    <s v="Shreenath Bhat"/>
    <x v="498"/>
    <s v="2022-09-01 05:14:37.523000+00:00"/>
    <m/>
    <x v="2"/>
    <m/>
    <m/>
    <m/>
    <n v="20"/>
    <m/>
    <m/>
    <m/>
    <m/>
    <m/>
    <m/>
    <m/>
    <m/>
    <m/>
    <m/>
    <m/>
    <x v="16"/>
    <m/>
    <m/>
    <m/>
    <m/>
    <m/>
    <m/>
    <m/>
    <m/>
    <m/>
    <m/>
    <m/>
    <m/>
    <x v="8"/>
    <m/>
    <s v="user_vMd4rmcrSbjykdyL2J7rrYn84SWdcNc5FKligrmItPw"/>
    <x v="11"/>
    <x v="1"/>
    <m/>
    <s v="August"/>
    <x v="9"/>
    <x v="3"/>
    <m/>
    <s v="Lead Magnet Lead"/>
    <m/>
    <m/>
    <m/>
    <x v="353"/>
    <s v="2022-09-23 13:10:01.684000+00:00"/>
    <s v="GMC"/>
  </r>
  <r>
    <x v="20"/>
    <n v="1800000"/>
    <s v="INR"/>
    <n v="0"/>
    <x v="10"/>
    <x v="0"/>
    <s v="stat_kcR4fZg7TU7jjk1jAVua3qGLRS4J5uFayEjK5j02wtv"/>
    <x v="2"/>
    <s v="OpportunityStatusType.Lost"/>
    <s v="cont_Fz06uwwRsF2PZKQSyw8K15DR6LJtSnETxkMga3gZcWI"/>
    <x v="236"/>
    <x v="32"/>
    <s v="lead_D6qu6UWU26zvp9kBRuI8zstc3AkzSGU168IJt0fSKWQ"/>
    <s v="Apparel group"/>
    <x v="13"/>
    <s v="user_vMd4rmcrSbjykdyL2J7rrYn84SWdcNc5FKligrmItPw"/>
    <s v="Shreenath Bhat"/>
    <x v="499"/>
    <s v="2022-09-01 05:15:37.706000+00:00"/>
    <m/>
    <x v="2"/>
    <m/>
    <m/>
    <m/>
    <n v="350"/>
    <m/>
    <m/>
    <m/>
    <m/>
    <m/>
    <m/>
    <m/>
    <m/>
    <m/>
    <m/>
    <m/>
    <x v="2"/>
    <m/>
    <m/>
    <m/>
    <m/>
    <m/>
    <m/>
    <m/>
    <m/>
    <m/>
    <m/>
    <m/>
    <m/>
    <x v="3"/>
    <m/>
    <s v="user_vMd4rmcrSbjykdyL2J7rrYn84SWdcNc5FKligrmItPw"/>
    <x v="11"/>
    <x v="1"/>
    <m/>
    <s v="August"/>
    <x v="9"/>
    <x v="3"/>
    <m/>
    <s v="Lead Magnet Lead"/>
    <m/>
    <m/>
    <m/>
    <x v="352"/>
    <s v="2022-10-20 06:21:54.227000+00:00"/>
    <s v="GMC"/>
  </r>
  <r>
    <x v="24"/>
    <n v="1400000"/>
    <s v="INR"/>
    <n v="0"/>
    <x v="20"/>
    <x v="0"/>
    <s v="stat_kcR4fZg7TU7jjk1jAVua3qGLRS4J5uFayEjK5j02wtv"/>
    <x v="2"/>
    <s v="OpportunityStatusType.Lost"/>
    <m/>
    <x v="1"/>
    <x v="0"/>
    <s v="lead_EsaWC4OpzlBCRQLf5H8nNjglpRitbrbBcgvfc5FVdRs"/>
    <s v="KP Sanghvi &amp; Sons LLP ( Renewal )"/>
    <x v="8"/>
    <s v="user_sD3YjSs92XKUfD0OPHeo886g6tW6aCM0iUhX5VVUuJi"/>
    <s v="Navin Panjwani"/>
    <x v="500"/>
    <s v="2022-09-01 04:49:58.179000+00:00"/>
    <m/>
    <x v="1"/>
    <m/>
    <m/>
    <m/>
    <n v="52"/>
    <m/>
    <m/>
    <m/>
    <m/>
    <m/>
    <m/>
    <m/>
    <m/>
    <m/>
    <m/>
    <m/>
    <x v="29"/>
    <m/>
    <m/>
    <m/>
    <m/>
    <m/>
    <m/>
    <m/>
    <m/>
    <m/>
    <m/>
    <m/>
    <m/>
    <x v="7"/>
    <m/>
    <s v="user_5IQTpX6DsnoeoDfxqzqojpVoQLXPh68nhDjLS5ETjYj"/>
    <x v="8"/>
    <x v="1"/>
    <m/>
    <s v="September"/>
    <x v="2"/>
    <x v="3"/>
    <m/>
    <m/>
    <m/>
    <m/>
    <m/>
    <x v="354"/>
    <s v="2022-09-22 00:09:31.746000+00:00"/>
    <m/>
  </r>
  <r>
    <x v="16"/>
    <n v="2000000"/>
    <s v="INR"/>
    <n v="0"/>
    <x v="19"/>
    <x v="0"/>
    <s v="stat_kcR4fZg7TU7jjk1jAVua3qGLRS4J5uFayEjK5j02wtv"/>
    <x v="2"/>
    <s v="OpportunityStatusType.Lost"/>
    <s v="cont_r3wH4ghpzNNmrpzEUyRydMVzeDS4GqkzX0632wqAtum"/>
    <x v="238"/>
    <x v="58"/>
    <s v="lead_SEcLsDc1sKLghmYCa0W7kLFdsnMFHkCEUx3U7WFeoiy"/>
    <s v="SGIL - Synergy Green Industries Ltd"/>
    <x v="4"/>
    <s v="user_8jx3L2CDfrbzNnwYUv6Plfha6VxaSGsqcbTXR3sIBZi"/>
    <s v="Manish Balpande"/>
    <x v="501"/>
    <s v="2022-09-01 04:43:16.940000+00:00"/>
    <m/>
    <x v="17"/>
    <m/>
    <m/>
    <m/>
    <n v="137"/>
    <m/>
    <m/>
    <m/>
    <m/>
    <m/>
    <m/>
    <m/>
    <m/>
    <m/>
    <m/>
    <m/>
    <x v="5"/>
    <m/>
    <m/>
    <m/>
    <m/>
    <m/>
    <m/>
    <m/>
    <m/>
    <m/>
    <m/>
    <m/>
    <m/>
    <x v="3"/>
    <m/>
    <s v="user_5YHA1ZU4iP896lD1YJehdJcMx7ZEgWCpulT4T2c3pJ3"/>
    <x v="4"/>
    <x v="1"/>
    <m/>
    <s v="September"/>
    <x v="2"/>
    <x v="3"/>
    <m/>
    <m/>
    <m/>
    <m/>
    <m/>
    <x v="355"/>
    <s v="2022-09-09 07:44:33.781000+00:00"/>
    <s v="GMC"/>
  </r>
  <r>
    <x v="16"/>
    <n v="5000"/>
    <s v="INR"/>
    <n v="0"/>
    <x v="19"/>
    <x v="0"/>
    <s v="stat_kcR4fZg7TU7jjk1jAVua3qGLRS4J5uFayEjK5j02wtv"/>
    <x v="2"/>
    <s v="OpportunityStatusType.Lost"/>
    <s v="cont_r3wH4ghpzNNmrpzEUyRydMVzeDS4GqkzX0632wqAtum"/>
    <x v="238"/>
    <x v="195"/>
    <s v="lead_SEcLsDc1sKLghmYCa0W7kLFdsnMFHkCEUx3U7WFeoiy"/>
    <s v="SGIL - Synergy Green Industries Ltd"/>
    <x v="4"/>
    <s v="user_8jx3L2CDfrbzNnwYUv6Plfha6VxaSGsqcbTXR3sIBZi"/>
    <s v="Manish Balpande"/>
    <x v="502"/>
    <s v="2022-09-01 04:43:54.266000+00:00"/>
    <m/>
    <x v="17"/>
    <m/>
    <m/>
    <m/>
    <n v="137"/>
    <m/>
    <m/>
    <m/>
    <m/>
    <m/>
    <m/>
    <m/>
    <m/>
    <m/>
    <m/>
    <m/>
    <x v="5"/>
    <m/>
    <m/>
    <m/>
    <m/>
    <m/>
    <m/>
    <m/>
    <m/>
    <m/>
    <m/>
    <m/>
    <m/>
    <x v="3"/>
    <m/>
    <s v="user_5YHA1ZU4iP896lD1YJehdJcMx7ZEgWCpulT4T2c3pJ3"/>
    <x v="4"/>
    <x v="1"/>
    <m/>
    <s v="September"/>
    <x v="2"/>
    <x v="3"/>
    <m/>
    <m/>
    <m/>
    <m/>
    <m/>
    <x v="355"/>
    <s v="2022-09-09 07:44:33.781000+00:00"/>
    <s v="WC"/>
  </r>
  <r>
    <x v="16"/>
    <n v="100000"/>
    <s v="INR"/>
    <n v="0"/>
    <x v="19"/>
    <x v="0"/>
    <s v="stat_kcR4fZg7TU7jjk1jAVua3qGLRS4J5uFayEjK5j02wtv"/>
    <x v="2"/>
    <s v="OpportunityStatusType.Lost"/>
    <s v="cont_r3wH4ghpzNNmrpzEUyRydMVzeDS4GqkzX0632wqAtum"/>
    <x v="238"/>
    <x v="10"/>
    <s v="lead_SEcLsDc1sKLghmYCa0W7kLFdsnMFHkCEUx3U7WFeoiy"/>
    <s v="SGIL - Synergy Green Industries Ltd"/>
    <x v="4"/>
    <s v="user_8jx3L2CDfrbzNnwYUv6Plfha6VxaSGsqcbTXR3sIBZi"/>
    <s v="Manish Balpande"/>
    <x v="503"/>
    <s v="2022-09-01 04:43:40.193000+00:00"/>
    <m/>
    <x v="17"/>
    <m/>
    <m/>
    <m/>
    <n v="137"/>
    <m/>
    <m/>
    <m/>
    <m/>
    <m/>
    <m/>
    <m/>
    <m/>
    <m/>
    <m/>
    <m/>
    <x v="5"/>
    <m/>
    <m/>
    <m/>
    <m/>
    <m/>
    <m/>
    <m/>
    <m/>
    <m/>
    <m/>
    <m/>
    <m/>
    <x v="3"/>
    <m/>
    <s v="user_5YHA1ZU4iP896lD1YJehdJcMx7ZEgWCpulT4T2c3pJ3"/>
    <x v="4"/>
    <x v="1"/>
    <m/>
    <s v="September"/>
    <x v="2"/>
    <x v="3"/>
    <m/>
    <m/>
    <m/>
    <m/>
    <m/>
    <x v="355"/>
    <s v="2022-09-09 07:44:33.781000+00:00"/>
    <s v="GPA"/>
  </r>
  <r>
    <x v="0"/>
    <n v="5039602"/>
    <s v="INR"/>
    <n v="100"/>
    <x v="27"/>
    <x v="0"/>
    <s v="stat_OZRiD1474QRJIpvnjHCZfiIvKcVD6mIKSSTzg8SwDVx"/>
    <x v="0"/>
    <s v="OpportunityStatusType.Won"/>
    <s v="cont_yHejaTHxBHGMtjI06Sg17f0hwMFs8wajfhemYl2hpZK"/>
    <x v="239"/>
    <x v="196"/>
    <s v="lead_N3MBFwQElHKMYszAW0QJlIzl57ZciXMig8LtJCw4p8l"/>
    <s v="City Realty &amp; Development Pvt. Ltd."/>
    <x v="40"/>
    <s v="user_ld5YgHNj2pvuncdfHoHOwdXz2NpUhXpbkNchGaPKUXG"/>
    <s v="Sameer Iftekhari"/>
    <x v="504"/>
    <s v="2022-09-01 03:19:20.926000+00:00"/>
    <m/>
    <x v="0"/>
    <m/>
    <m/>
    <m/>
    <n v="5"/>
    <s v="Yes"/>
    <m/>
    <m/>
    <m/>
    <m/>
    <m/>
    <m/>
    <m/>
    <m/>
    <m/>
    <m/>
    <x v="8"/>
    <m/>
    <m/>
    <m/>
    <m/>
    <m/>
    <m/>
    <m/>
    <m/>
    <m/>
    <m/>
    <m/>
    <m/>
    <x v="3"/>
    <m/>
    <s v="user_6hRQhcoLhZEDUBYaw3vS7rv6T5582sGfXq4jNRqTfUU"/>
    <x v="14"/>
    <x v="4"/>
    <m/>
    <m/>
    <x v="2"/>
    <x v="3"/>
    <m/>
    <m/>
    <m/>
    <m/>
    <m/>
    <x v="356"/>
    <s v="2022-09-01 03:19:57.997000+00:00"/>
    <s v="NON EB"/>
  </r>
  <r>
    <x v="28"/>
    <n v="16837"/>
    <s v="INR"/>
    <n v="100"/>
    <x v="10"/>
    <x v="0"/>
    <s v="stat_OZRiD1474QRJIpvnjHCZfiIvKcVD6mIKSSTzg8SwDVx"/>
    <x v="0"/>
    <s v="OpportunityStatusType.Won"/>
    <s v="cont_hERfZeXRLBrr3TA4vz2eGiIuLeR8OF8BejHVmRjBh1o"/>
    <x v="240"/>
    <x v="197"/>
    <s v="lead_b5nKVpz63r6Xx9jvO3zXuM3GyJ3C3NPA663AKchEp1x"/>
    <s v="Ashish Agarwal"/>
    <x v="35"/>
    <s v="user_JjaNBsxmUKBROYZvEahyXgec466W5jQa2pL0NUZ81Lb"/>
    <s v="Sreenivas Hatti"/>
    <x v="505"/>
    <s v="2022-08-31 09:07:58.669000+00:00"/>
    <m/>
    <x v="5"/>
    <m/>
    <m/>
    <m/>
    <m/>
    <m/>
    <m/>
    <m/>
    <m/>
    <m/>
    <m/>
    <m/>
    <m/>
    <m/>
    <m/>
    <m/>
    <x v="2"/>
    <m/>
    <m/>
    <m/>
    <m/>
    <m/>
    <m/>
    <m/>
    <m/>
    <m/>
    <m/>
    <m/>
    <m/>
    <x v="3"/>
    <m/>
    <s v="user_2xxO9oirwARSUqciX3GYka6xNStOBqukokcFSRX0LsZ"/>
    <x v="31"/>
    <x v="1"/>
    <m/>
    <m/>
    <x v="2"/>
    <x v="3"/>
    <m/>
    <m/>
    <m/>
    <m/>
    <m/>
    <x v="357"/>
    <s v="2022-10-13 10:50:58.738000+00:00"/>
    <m/>
  </r>
  <r>
    <x v="22"/>
    <n v="1200000"/>
    <s v="INR"/>
    <n v="0"/>
    <x v="10"/>
    <x v="0"/>
    <s v="stat_1hn9nRJaLbI53NxPuSQgo90kRpbpKsFlwN4oEGNUTdO"/>
    <x v="1"/>
    <s v="OpportunityStatusType.Lost"/>
    <s v="cont_hEzrOEM2V7xmXzva6xrsYZDLsLJfsp8oo0nLxWMEmeP"/>
    <x v="241"/>
    <x v="0"/>
    <s v="lead_99B6XYabJtYERqcxadicCfBHGzlIBeTOL8aib9nMXWr"/>
    <s v="Select Holiday Resorts Pvt. Ltd."/>
    <x v="6"/>
    <s v="user_TZzywQwym26DjuswO479pxRhNKX152z8X1haCx2vcst"/>
    <s v="Vrushali Kummar"/>
    <x v="506"/>
    <s v="2022-09-01 04:37:10.267000+00:00"/>
    <m/>
    <x v="3"/>
    <m/>
    <m/>
    <m/>
    <n v="150"/>
    <m/>
    <m/>
    <m/>
    <m/>
    <m/>
    <m/>
    <m/>
    <m/>
    <m/>
    <m/>
    <m/>
    <x v="15"/>
    <m/>
    <m/>
    <m/>
    <m/>
    <m/>
    <m/>
    <m/>
    <m/>
    <m/>
    <m/>
    <m/>
    <m/>
    <x v="3"/>
    <m/>
    <s v="user_A8KOTZADnUtEQOLt4nSLAmteNStuGh80js75RYjrXVt"/>
    <x v="6"/>
    <x v="1"/>
    <m/>
    <s v="April; August"/>
    <x v="4"/>
    <x v="3"/>
    <m/>
    <s v="Downloaded the guide: Employee Wellness Handbook"/>
    <m/>
    <m/>
    <m/>
    <x v="358"/>
    <s v="2022-09-02 05:30:43.531000+00:00"/>
    <s v="GMC"/>
  </r>
  <r>
    <x v="28"/>
    <n v="2361"/>
    <s v="INR"/>
    <n v="100"/>
    <x v="10"/>
    <x v="0"/>
    <s v="stat_OZRiD1474QRJIpvnjHCZfiIvKcVD6mIKSSTzg8SwDVx"/>
    <x v="0"/>
    <s v="OpportunityStatusType.Won"/>
    <s v="cont_hERfZeXRLBrr3TA4vz2eGiIuLeR8OF8BejHVmRjBh1o"/>
    <x v="240"/>
    <x v="198"/>
    <s v="lead_b5nKVpz63r6Xx9jvO3zXuM3GyJ3C3NPA663AKchEp1x"/>
    <s v="Ashish Agarwal"/>
    <x v="35"/>
    <s v="user_JjaNBsxmUKBROYZvEahyXgec466W5jQa2pL0NUZ81Lb"/>
    <s v="Sreenivas Hatti"/>
    <x v="507"/>
    <s v="2022-08-31 09:07:51.427000+00:00"/>
    <m/>
    <x v="5"/>
    <m/>
    <m/>
    <m/>
    <m/>
    <m/>
    <m/>
    <m/>
    <m/>
    <m/>
    <m/>
    <m/>
    <m/>
    <m/>
    <m/>
    <m/>
    <x v="2"/>
    <m/>
    <m/>
    <m/>
    <m/>
    <m/>
    <m/>
    <m/>
    <m/>
    <m/>
    <m/>
    <m/>
    <m/>
    <x v="3"/>
    <m/>
    <s v="user_2xxO9oirwARSUqciX3GYka6xNStOBqukokcFSRX0LsZ"/>
    <x v="31"/>
    <x v="1"/>
    <m/>
    <m/>
    <x v="2"/>
    <x v="3"/>
    <m/>
    <m/>
    <m/>
    <m/>
    <m/>
    <x v="357"/>
    <s v="2022-10-13 10:50:58.738000+00:00"/>
    <m/>
  </r>
  <r>
    <x v="17"/>
    <n v="7000000"/>
    <s v="INR"/>
    <n v="0"/>
    <x v="33"/>
    <x v="0"/>
    <s v="stat_kcR4fZg7TU7jjk1jAVua3qGLRS4J5uFayEjK5j02wtv"/>
    <x v="2"/>
    <s v="OpportunityStatusType.Lost"/>
    <m/>
    <x v="1"/>
    <x v="0"/>
    <s v="lead_Bcma4zDVfNqjt6Cxz7HECgGPd6slAfXwUU2rR7iUnoE"/>
    <s v="CredAvenue (Now Yubi)"/>
    <x v="8"/>
    <s v="user_P3f70h2AcefBkFTBZpvA9LgDbjTmUIXkqdKqHJ5evwA"/>
    <s v="Manojkumar Tinna"/>
    <x v="508"/>
    <s v="2022-08-30 13:53:24.273000+00:00"/>
    <m/>
    <x v="9"/>
    <m/>
    <m/>
    <m/>
    <n v="143"/>
    <m/>
    <m/>
    <m/>
    <m/>
    <m/>
    <m/>
    <m/>
    <m/>
    <m/>
    <m/>
    <m/>
    <x v="3"/>
    <m/>
    <m/>
    <m/>
    <m/>
    <m/>
    <m/>
    <m/>
    <m/>
    <m/>
    <m/>
    <m/>
    <m/>
    <x v="7"/>
    <m/>
    <s v="user_5IQTpX6DsnoeoDfxqzqojpVoQLXPh68nhDjLS5ETjYj"/>
    <x v="8"/>
    <x v="1"/>
    <m/>
    <s v="September"/>
    <x v="4"/>
    <x v="3"/>
    <m/>
    <s v="Downloaded the guide: Designing employee healthcare plan"/>
    <m/>
    <m/>
    <m/>
    <x v="359"/>
    <s v="2022-09-02 04:30:28.103000+00:00"/>
    <m/>
  </r>
  <r>
    <x v="17"/>
    <n v="6500000"/>
    <s v="INR"/>
    <n v="0"/>
    <x v="33"/>
    <x v="0"/>
    <s v="stat_kcR4fZg7TU7jjk1jAVua3qGLRS4J5uFayEjK5j02wtv"/>
    <x v="2"/>
    <s v="OpportunityStatusType.Lost"/>
    <s v="cont_SV5dOhJ458VFygG5aS94VIH2iqnTdUN7dejgqnKEayl"/>
    <x v="242"/>
    <x v="0"/>
    <s v="lead_CFptmOqUX3JbnbWcrskAYnqksZkh3Tky0p0eurBhkd6"/>
    <s v="Spocto"/>
    <x v="6"/>
    <s v="user_P3f70h2AcefBkFTBZpvA9LgDbjTmUIXkqdKqHJ5evwA"/>
    <s v="Manojkumar Tinna"/>
    <x v="509"/>
    <s v="2022-08-30 13:55:10.250000+00:00"/>
    <m/>
    <x v="1"/>
    <m/>
    <m/>
    <m/>
    <n v="177"/>
    <m/>
    <m/>
    <m/>
    <m/>
    <m/>
    <m/>
    <m/>
    <m/>
    <m/>
    <m/>
    <m/>
    <x v="3"/>
    <m/>
    <m/>
    <m/>
    <m/>
    <m/>
    <m/>
    <m/>
    <m/>
    <m/>
    <m/>
    <m/>
    <m/>
    <x v="5"/>
    <m/>
    <s v="user_A8KOTZADnUtEQOLt4nSLAmteNStuGh80js75RYjrXVt"/>
    <x v="6"/>
    <x v="1"/>
    <m/>
    <s v="August"/>
    <x v="4"/>
    <x v="1"/>
    <m/>
    <s v="Downloaded the guide: Designing employee healthcare plan"/>
    <m/>
    <m/>
    <m/>
    <x v="360"/>
    <s v="2022-09-01 15:58:53.618000+00:00"/>
    <s v="GMC"/>
  </r>
  <r>
    <x v="4"/>
    <n v="410000"/>
    <s v="INR"/>
    <n v="100"/>
    <x v="27"/>
    <x v="0"/>
    <s v="stat_OZRiD1474QRJIpvnjHCZfiIvKcVD6mIKSSTzg8SwDVx"/>
    <x v="0"/>
    <s v="OpportunityStatusType.Won"/>
    <s v="cont_ROy2mJh5KS3BIJaVzWhUJPyv2xuoMRH4OAFeRdFBrdO"/>
    <x v="42"/>
    <x v="39"/>
    <s v="lead_LVVEAGuSZQV5Q4MxSLZqdTAakklAVIQvaUnBnRwZ63T"/>
    <s v="Kagome food's India"/>
    <x v="19"/>
    <s v="user_bdUPAGjcS7p6513So3N4g3aWNS5HuBuVJi7bvCPAsLt"/>
    <s v="Mayur Gadiyar"/>
    <x v="510"/>
    <s v="2022-08-30 13:14:48.757000+00:00"/>
    <m/>
    <x v="1"/>
    <m/>
    <m/>
    <m/>
    <n v="40"/>
    <m/>
    <m/>
    <s v="Facebook"/>
    <m/>
    <m/>
    <m/>
    <m/>
    <s v="PAID_SOCIAL"/>
    <m/>
    <m/>
    <m/>
    <x v="5"/>
    <m/>
    <m/>
    <m/>
    <m/>
    <m/>
    <m/>
    <m/>
    <m/>
    <m/>
    <m/>
    <m/>
    <m/>
    <x v="5"/>
    <m/>
    <s v="user_FdWFezbLzkYQcGsBUsjZO25nr2poK2nRbqV47Rs5Kfm"/>
    <x v="17"/>
    <x v="10"/>
    <m/>
    <s v="August; November; September"/>
    <x v="4"/>
    <x v="3"/>
    <m/>
    <s v="Employee Engagement Handbook"/>
    <m/>
    <m/>
    <m/>
    <x v="56"/>
    <s v="2022-10-19 09:53:01.241000+00:00"/>
    <s v="GMC"/>
  </r>
  <r>
    <x v="4"/>
    <n v="350000"/>
    <s v="INR"/>
    <n v="0"/>
    <x v="30"/>
    <x v="0"/>
    <s v="stat_1hn9nRJaLbI53NxPuSQgo90kRpbpKsFlwN4oEGNUTdO"/>
    <x v="1"/>
    <s v="OpportunityStatusType.Lost"/>
    <m/>
    <x v="1"/>
    <x v="199"/>
    <s v="lead_KaZKQrjfKPoWlZ0uc3xGmBGIo0913a3sr6xkmhlDMVq"/>
    <s v="Logicloop Digital"/>
    <x v="15"/>
    <s v="user_bdUPAGjcS7p6513So3N4g3aWNS5HuBuVJi7bvCPAsLt"/>
    <s v="Mayur Gadiyar"/>
    <x v="511"/>
    <s v="2022-08-30 13:23:48.246000+00:00"/>
    <m/>
    <x v="1"/>
    <m/>
    <m/>
    <m/>
    <n v="200"/>
    <m/>
    <s v="BOF - V11 - Employee engagement handbook - Conversation Ad"/>
    <s v="LinkedIn"/>
    <m/>
    <m/>
    <m/>
    <m/>
    <s v="PAID_SOCIAL"/>
    <m/>
    <m/>
    <m/>
    <x v="3"/>
    <m/>
    <m/>
    <m/>
    <m/>
    <m/>
    <m/>
    <m/>
    <m/>
    <m/>
    <m/>
    <m/>
    <m/>
    <x v="1"/>
    <m/>
    <s v="user_228eUmsdKIb9OItgmiDq1zD4aPZ1eqiapbaLAGeBf8g"/>
    <x v="13"/>
    <x v="1"/>
    <m/>
    <m/>
    <x v="1"/>
    <x v="15"/>
    <m/>
    <s v="Employee Engagement Handbook"/>
    <m/>
    <m/>
    <m/>
    <x v="361"/>
    <s v="2022-10-12 05:59:09.833000+00:00"/>
    <s v="GMC"/>
  </r>
  <r>
    <x v="9"/>
    <n v="30000"/>
    <s v="INR"/>
    <n v="0"/>
    <x v="10"/>
    <x v="0"/>
    <s v="stat_1hn9nRJaLbI53NxPuSQgo90kRpbpKsFlwN4oEGNUTdO"/>
    <x v="1"/>
    <s v="OpportunityStatusType.Lost"/>
    <s v="cont_D9d6jaROmNwe8oOCW79HLts4OFq6ml6xTRcspZDCXi9"/>
    <x v="243"/>
    <x v="0"/>
    <s v="lead_yC7iAfUu1hw16dHKMrFtU6aq7aRKU2M8KsVolAeI8B8"/>
    <s v="Multiversity"/>
    <x v="19"/>
    <s v="user_P3f70h2AcefBkFTBZpvA9LgDbjTmUIXkqdKqHJ5evwA"/>
    <s v="Manojkumar Tinna"/>
    <x v="512"/>
    <s v="2022-08-30 13:34:08.900000+00:00"/>
    <m/>
    <x v="0"/>
    <m/>
    <m/>
    <m/>
    <n v="110"/>
    <m/>
    <m/>
    <m/>
    <m/>
    <m/>
    <m/>
    <m/>
    <s v="PAID_SOCIAL"/>
    <m/>
    <m/>
    <m/>
    <x v="2"/>
    <m/>
    <m/>
    <m/>
    <m/>
    <m/>
    <m/>
    <m/>
    <m/>
    <m/>
    <m/>
    <m/>
    <m/>
    <x v="3"/>
    <m/>
    <s v="user_FdWFezbLzkYQcGsBUsjZO25nr2poK2nRbqV47Rs5Kfm"/>
    <x v="17"/>
    <x v="1"/>
    <m/>
    <s v="August"/>
    <x v="4"/>
    <x v="3"/>
    <m/>
    <s v="Employee Engagement Handbook"/>
    <m/>
    <m/>
    <m/>
    <x v="362"/>
    <s v="2022-08-30 13:34:08.982000+00:00"/>
    <s v="GPA"/>
  </r>
  <r>
    <x v="1"/>
    <n v="1000000"/>
    <s v="INR"/>
    <n v="50"/>
    <x v="4"/>
    <x v="0"/>
    <s v="stat_kLhaUSYbyIgQOHjvcKAHYNQn1lIjd0wTZfiU50Lt3mL"/>
    <x v="3"/>
    <s v="OpportunityStatusType.Active"/>
    <s v="cont_4AQ6LTqQ82s3rSRjmLE08HnFXxWRo7MZb0fzJUoWC4g"/>
    <x v="244"/>
    <x v="0"/>
    <s v="lead_W4Hx6R8eM4XiT61J9Ju7yYIqsDkU6S5jMVNPB9sNCR8"/>
    <s v="AIMTRON ELECTRONICS PRIVATE LIMITED"/>
    <x v="26"/>
    <s v="user_P3f70h2AcefBkFTBZpvA9LgDbjTmUIXkqdKqHJ5evwA"/>
    <s v="Manojkumar Tinna"/>
    <x v="513"/>
    <s v="2022-08-30 12:55:03.096000+00:00"/>
    <m/>
    <x v="18"/>
    <m/>
    <m/>
    <m/>
    <n v="67"/>
    <m/>
    <m/>
    <m/>
    <m/>
    <m/>
    <m/>
    <m/>
    <m/>
    <m/>
    <m/>
    <m/>
    <x v="5"/>
    <m/>
    <m/>
    <m/>
    <m/>
    <m/>
    <m/>
    <m/>
    <m/>
    <m/>
    <m/>
    <m/>
    <m/>
    <x v="5"/>
    <m/>
    <s v="user_5IQTpX6DsnoeoDfxqzqojpVoQLXPh68nhDjLS5ETjYj"/>
    <x v="8"/>
    <x v="1"/>
    <m/>
    <s v="January"/>
    <x v="4"/>
    <x v="3"/>
    <m/>
    <s v="Downloaded the guide: Employee Wellness Handbook"/>
    <m/>
    <m/>
    <m/>
    <x v="363"/>
    <s v="2022-09-19 08:03:53.277000+00:00"/>
    <s v="GMC"/>
  </r>
  <r>
    <x v="23"/>
    <n v="500000"/>
    <s v="INR"/>
    <n v="0"/>
    <x v="10"/>
    <x v="0"/>
    <s v="stat_kcR4fZg7TU7jjk1jAVua3qGLRS4J5uFayEjK5j02wtv"/>
    <x v="2"/>
    <s v="OpportunityStatusType.Lost"/>
    <m/>
    <x v="1"/>
    <x v="0"/>
    <s v="lead_LfCbn59mOu9Nlkx3u7IN0hIlpfHlolbniAHYYf9kl02"/>
    <s v="Humanetics Innovative Solutions Inc."/>
    <x v="8"/>
    <s v="user_P3f70h2AcefBkFTBZpvA9LgDbjTmUIXkqdKqHJ5evwA"/>
    <s v="Manojkumar Tinna"/>
    <x v="514"/>
    <s v="2022-08-30 13:04:30.480000+00:00"/>
    <m/>
    <x v="2"/>
    <m/>
    <m/>
    <m/>
    <n v="55"/>
    <m/>
    <m/>
    <m/>
    <m/>
    <m/>
    <m/>
    <m/>
    <m/>
    <m/>
    <m/>
    <m/>
    <x v="4"/>
    <m/>
    <m/>
    <m/>
    <m/>
    <m/>
    <m/>
    <m/>
    <m/>
    <m/>
    <m/>
    <m/>
    <m/>
    <x v="3"/>
    <m/>
    <s v="user_5IQTpX6DsnoeoDfxqzqojpVoQLXPh68nhDjLS5ETjYj"/>
    <x v="8"/>
    <x v="1"/>
    <m/>
    <s v="June"/>
    <x v="4"/>
    <x v="3"/>
    <m/>
    <s v="Employee Engagement Handbook"/>
    <m/>
    <m/>
    <m/>
    <x v="364"/>
    <s v="2022-08-30 13:04:30.585000+00:00"/>
    <m/>
  </r>
  <r>
    <x v="1"/>
    <n v="200000"/>
    <s v="INR"/>
    <n v="50"/>
    <x v="4"/>
    <x v="0"/>
    <s v="stat_kLhaUSYbyIgQOHjvcKAHYNQn1lIjd0wTZfiU50Lt3mL"/>
    <x v="3"/>
    <s v="OpportunityStatusType.Active"/>
    <s v="cont_J6ALEIgE038gWR3nrIMnJlowRTPHUDiOsP2IaLJNBTs"/>
    <x v="245"/>
    <x v="0"/>
    <s v="lead_DHT0odvAN8y9IAedo6fEnyHzeEIRiKMWQYlfFJqsv8G"/>
    <s v="Ymir"/>
    <x v="10"/>
    <s v="user_P3f70h2AcefBkFTBZpvA9LgDbjTmUIXkqdKqHJ5evwA"/>
    <s v="Manojkumar Tinna"/>
    <x v="515"/>
    <s v="2022-08-30 13:10:28.589000+00:00"/>
    <m/>
    <x v="1"/>
    <m/>
    <s v="2020-11-09 14:03:02+00:00"/>
    <m/>
    <n v="40"/>
    <m/>
    <m/>
    <m/>
    <m/>
    <m/>
    <m/>
    <m/>
    <m/>
    <m/>
    <m/>
    <m/>
    <x v="1"/>
    <m/>
    <m/>
    <m/>
    <m/>
    <m/>
    <m/>
    <m/>
    <m/>
    <m/>
    <m/>
    <m/>
    <m/>
    <x v="8"/>
    <m/>
    <s v="user_ocHSJH83OJnHCvKyMbjx8WOOK8PMgAUGIj1qK0q0dMV"/>
    <x v="10"/>
    <x v="1"/>
    <m/>
    <m/>
    <x v="3"/>
    <x v="3"/>
    <m/>
    <s v="Nameless Lead"/>
    <m/>
    <m/>
    <m/>
    <x v="365"/>
    <s v="2022-09-23 13:15:39.353000+00:00"/>
    <s v="GMC"/>
  </r>
  <r>
    <x v="2"/>
    <n v="23000"/>
    <s v="INR"/>
    <n v="0"/>
    <x v="10"/>
    <x v="0"/>
    <s v="stat_1hn9nRJaLbI53NxPuSQgo90kRpbpKsFlwN4oEGNUTdO"/>
    <x v="1"/>
    <s v="OpportunityStatusType.Lost"/>
    <s v="cont_ROy2mJh5KS3BIJaVzWhUJPyv2xuoMRH4OAFeRdFBrdO"/>
    <x v="42"/>
    <x v="0"/>
    <s v="lead_LVVEAGuSZQV5Q4MxSLZqdTAakklAVIQvaUnBnRwZ63T"/>
    <s v="Kagome food's India"/>
    <x v="19"/>
    <s v="user_FdWFezbLzkYQcGsBUsjZO25nr2poK2nRbqV47Rs5Kfm"/>
    <s v="Prateek Wadhwa"/>
    <x v="516"/>
    <s v="2022-08-30 12:48:43.480000+00:00"/>
    <m/>
    <x v="1"/>
    <m/>
    <m/>
    <m/>
    <n v="40"/>
    <m/>
    <m/>
    <s v="Facebook"/>
    <m/>
    <m/>
    <m/>
    <m/>
    <s v="PAID_SOCIAL"/>
    <m/>
    <m/>
    <m/>
    <x v="5"/>
    <m/>
    <m/>
    <m/>
    <m/>
    <m/>
    <m/>
    <m/>
    <m/>
    <m/>
    <m/>
    <m/>
    <m/>
    <x v="5"/>
    <m/>
    <s v="user_FdWFezbLzkYQcGsBUsjZO25nr2poK2nRbqV47Rs5Kfm"/>
    <x v="17"/>
    <x v="10"/>
    <m/>
    <s v="August; November; September"/>
    <x v="4"/>
    <x v="3"/>
    <m/>
    <s v="Employee Engagement Handbook"/>
    <m/>
    <m/>
    <m/>
    <x v="56"/>
    <s v="2022-10-19 09:53:01.241000+00:00"/>
    <s v="WC"/>
  </r>
  <r>
    <x v="2"/>
    <n v="4000"/>
    <s v="INR"/>
    <n v="0"/>
    <x v="10"/>
    <x v="0"/>
    <s v="stat_1hn9nRJaLbI53NxPuSQgo90kRpbpKsFlwN4oEGNUTdO"/>
    <x v="1"/>
    <s v="OpportunityStatusType.Lost"/>
    <s v="cont_ROy2mJh5KS3BIJaVzWhUJPyv2xuoMRH4OAFeRdFBrdO"/>
    <x v="42"/>
    <x v="200"/>
    <s v="lead_LVVEAGuSZQV5Q4MxSLZqdTAakklAVIQvaUnBnRwZ63T"/>
    <s v="Kagome food's India"/>
    <x v="19"/>
    <s v="user_FdWFezbLzkYQcGsBUsjZO25nr2poK2nRbqV47Rs5Kfm"/>
    <s v="Prateek Wadhwa"/>
    <x v="517"/>
    <s v="2022-08-30 12:48:35.746000+00:00"/>
    <m/>
    <x v="1"/>
    <m/>
    <m/>
    <m/>
    <n v="40"/>
    <m/>
    <m/>
    <s v="Facebook"/>
    <m/>
    <m/>
    <m/>
    <m/>
    <s v="PAID_SOCIAL"/>
    <m/>
    <m/>
    <m/>
    <x v="5"/>
    <m/>
    <m/>
    <m/>
    <m/>
    <m/>
    <m/>
    <m/>
    <m/>
    <m/>
    <m/>
    <m/>
    <m/>
    <x v="5"/>
    <m/>
    <s v="user_FdWFezbLzkYQcGsBUsjZO25nr2poK2nRbqV47Rs5Kfm"/>
    <x v="17"/>
    <x v="10"/>
    <m/>
    <s v="August; November; September"/>
    <x v="4"/>
    <x v="3"/>
    <m/>
    <s v="Employee Engagement Handbook"/>
    <m/>
    <m/>
    <m/>
    <x v="56"/>
    <s v="2022-10-19 09:53:01.241000+00:00"/>
    <s v="NON EB"/>
  </r>
  <r>
    <x v="14"/>
    <n v="300000"/>
    <s v="INR"/>
    <n v="0"/>
    <x v="46"/>
    <x v="0"/>
    <s v="stat_1hn9nRJaLbI53NxPuSQgo90kRpbpKsFlwN4oEGNUTdO"/>
    <x v="1"/>
    <s v="OpportunityStatusType.Lost"/>
    <s v="cont_VEDncMxUCNgUzgEpiorBMJs3WB1KcJ1yCqXMqaII8ac"/>
    <x v="246"/>
    <x v="39"/>
    <s v="lead_fIrAFNLLEWy5jWPcbemIMN49ENjQZbFovDrOvU5JHfr"/>
    <s v="prithvi jewels"/>
    <x v="3"/>
    <s v="user_g5Yw4Z4XnIbmcGhJO80vdtFdd5ElcDlgYO3q8l82ODn"/>
    <s v="Aditya Binani"/>
    <x v="518"/>
    <s v="2022-08-30 09:57:35.138000+00:00"/>
    <m/>
    <x v="19"/>
    <m/>
    <m/>
    <m/>
    <n v="19"/>
    <m/>
    <m/>
    <m/>
    <m/>
    <m/>
    <m/>
    <m/>
    <m/>
    <m/>
    <m/>
    <m/>
    <x v="2"/>
    <m/>
    <m/>
    <m/>
    <m/>
    <m/>
    <m/>
    <m/>
    <m/>
    <m/>
    <m/>
    <m/>
    <m/>
    <x v="3"/>
    <m/>
    <s v="user_encRk5bIEFN6ZA11h4WH2AdZTiZpogLSlMIaj0E30SZ"/>
    <x v="3"/>
    <x v="1"/>
    <m/>
    <s v="August"/>
    <x v="4"/>
    <x v="3"/>
    <m/>
    <s v="Workplace Culture Playbook"/>
    <m/>
    <m/>
    <m/>
    <x v="366"/>
    <s v="2022-09-30 09:39:56.401000+00:00"/>
    <m/>
  </r>
  <r>
    <x v="10"/>
    <n v="50000"/>
    <s v="INR"/>
    <n v="0"/>
    <x v="44"/>
    <x v="0"/>
    <s v="stat_kcR4fZg7TU7jjk1jAVua3qGLRS4J5uFayEjK5j02wtv"/>
    <x v="2"/>
    <s v="OpportunityStatusType.Lost"/>
    <s v="cont_79imT4u3NCNYRHYMOEq0cMucytSEpDdGAHDMN0dPkJl"/>
    <x v="247"/>
    <x v="0"/>
    <s v="lead_AhtesXafr8K2kRPLAeC4uH5JsDEvfnMlmGVYkmAqm1C"/>
    <s v="Swayam Group"/>
    <x v="6"/>
    <s v="user_P3f70h2AcefBkFTBZpvA9LgDbjTmUIXkqdKqHJ5evwA"/>
    <s v="Manojkumar Tinna"/>
    <x v="519"/>
    <s v="2022-08-30 09:24:03.305000+00:00"/>
    <m/>
    <x v="10"/>
    <m/>
    <m/>
    <m/>
    <n v="100"/>
    <m/>
    <m/>
    <m/>
    <m/>
    <m/>
    <m/>
    <m/>
    <m/>
    <m/>
    <m/>
    <m/>
    <x v="2"/>
    <m/>
    <m/>
    <m/>
    <m/>
    <m/>
    <m/>
    <m/>
    <m/>
    <m/>
    <m/>
    <m/>
    <m/>
    <x v="3"/>
    <m/>
    <s v="user_A8KOTZADnUtEQOLt4nSLAmteNStuGh80js75RYjrXVt"/>
    <x v="6"/>
    <x v="1"/>
    <m/>
    <s v="August"/>
    <x v="4"/>
    <x v="3"/>
    <m/>
    <s v="Downloaded the guide: Employee Wellness Handbook"/>
    <m/>
    <m/>
    <m/>
    <x v="367"/>
    <s v="2022-08-30 09:24:03.370000+00:00"/>
    <s v="GPA"/>
  </r>
  <r>
    <x v="10"/>
    <n v="800000"/>
    <s v="INR"/>
    <n v="0"/>
    <x v="44"/>
    <x v="0"/>
    <s v="stat_kcR4fZg7TU7jjk1jAVua3qGLRS4J5uFayEjK5j02wtv"/>
    <x v="2"/>
    <s v="OpportunityStatusType.Lost"/>
    <s v="cont_79imT4u3NCNYRHYMOEq0cMucytSEpDdGAHDMN0dPkJl"/>
    <x v="247"/>
    <x v="0"/>
    <s v="lead_AhtesXafr8K2kRPLAeC4uH5JsDEvfnMlmGVYkmAqm1C"/>
    <s v="Swayam Group"/>
    <x v="6"/>
    <s v="user_P3f70h2AcefBkFTBZpvA9LgDbjTmUIXkqdKqHJ5evwA"/>
    <s v="Manojkumar Tinna"/>
    <x v="520"/>
    <s v="2022-08-30 09:23:57.726000+00:00"/>
    <m/>
    <x v="10"/>
    <m/>
    <m/>
    <m/>
    <n v="100"/>
    <m/>
    <m/>
    <m/>
    <m/>
    <m/>
    <m/>
    <m/>
    <m/>
    <m/>
    <m/>
    <m/>
    <x v="2"/>
    <m/>
    <m/>
    <m/>
    <m/>
    <m/>
    <m/>
    <m/>
    <m/>
    <m/>
    <m/>
    <m/>
    <m/>
    <x v="3"/>
    <m/>
    <s v="user_A8KOTZADnUtEQOLt4nSLAmteNStuGh80js75RYjrXVt"/>
    <x v="6"/>
    <x v="1"/>
    <m/>
    <s v="August"/>
    <x v="4"/>
    <x v="3"/>
    <m/>
    <s v="Downloaded the guide: Employee Wellness Handbook"/>
    <m/>
    <m/>
    <m/>
    <x v="367"/>
    <s v="2022-08-30 09:24:03.370000+00:00"/>
    <s v="GMC"/>
  </r>
  <r>
    <x v="35"/>
    <n v="38000"/>
    <s v="INR"/>
    <n v="0"/>
    <x v="4"/>
    <x v="0"/>
    <s v="stat_kcR4fZg7TU7jjk1jAVua3qGLRS4J5uFayEjK5j02wtv"/>
    <x v="2"/>
    <s v="OpportunityStatusType.Lost"/>
    <s v="cont_VEDncMxUCNgUzgEpiorBMJs3WB1KcJ1yCqXMqaII8ac"/>
    <x v="246"/>
    <x v="201"/>
    <s v="lead_fIrAFNLLEWy5jWPcbemIMN49ENjQZbFovDrOvU5JHfr"/>
    <s v="prithvi jewels"/>
    <x v="3"/>
    <s v="user_g5Yw4Z4XnIbmcGhJO80vdtFdd5ElcDlgYO3q8l82ODn"/>
    <s v="Aditya Binani"/>
    <x v="521"/>
    <s v="2022-08-30 09:53:17.265000+00:00"/>
    <m/>
    <x v="19"/>
    <m/>
    <m/>
    <m/>
    <n v="19"/>
    <m/>
    <m/>
    <m/>
    <m/>
    <m/>
    <m/>
    <m/>
    <m/>
    <m/>
    <m/>
    <m/>
    <x v="2"/>
    <m/>
    <m/>
    <m/>
    <m/>
    <m/>
    <m/>
    <m/>
    <m/>
    <m/>
    <m/>
    <m/>
    <m/>
    <x v="3"/>
    <m/>
    <s v="user_encRk5bIEFN6ZA11h4WH2AdZTiZpogLSlMIaj0E30SZ"/>
    <x v="3"/>
    <x v="1"/>
    <m/>
    <s v="August"/>
    <x v="4"/>
    <x v="3"/>
    <m/>
    <s v="Workplace Culture Playbook"/>
    <m/>
    <m/>
    <m/>
    <x v="366"/>
    <s v="2022-09-30 09:39:56.401000+00:00"/>
    <m/>
  </r>
  <r>
    <x v="3"/>
    <n v="10000000"/>
    <s v="INR"/>
    <n v="0"/>
    <x v="4"/>
    <x v="0"/>
    <s v="stat_kcR4fZg7TU7jjk1jAVua3qGLRS4J5uFayEjK5j02wtv"/>
    <x v="2"/>
    <s v="OpportunityStatusType.Lost"/>
    <s v="cont_t2H7jmgDIVWCNmXXyibW4ViMmhrcqKIgkiqSI5comAa"/>
    <x v="175"/>
    <x v="92"/>
    <s v="lead_WMb1QHbGvFIAd87WP68A4il0q0lnqHeW5sZL3hg6mGG"/>
    <s v="KFin Technologies"/>
    <x v="13"/>
    <s v="user_GL8PBiV4pvzsQLVHSdZLeMQAQcGjCvLkffg486DHfZJ"/>
    <s v="Anshum Naithani"/>
    <x v="522"/>
    <s v="2022-08-30 07:04:21.738000+00:00"/>
    <m/>
    <x v="10"/>
    <m/>
    <m/>
    <m/>
    <n v="4500"/>
    <m/>
    <m/>
    <m/>
    <m/>
    <m/>
    <m/>
    <m/>
    <m/>
    <m/>
    <m/>
    <m/>
    <x v="1"/>
    <m/>
    <m/>
    <m/>
    <m/>
    <m/>
    <m/>
    <m/>
    <m/>
    <m/>
    <m/>
    <m/>
    <m/>
    <x v="13"/>
    <m/>
    <s v="user_vMd4rmcrSbjykdyL2J7rrYn84SWdcNc5FKligrmItPw"/>
    <x v="11"/>
    <x v="1"/>
    <m/>
    <s v="August"/>
    <x v="2"/>
    <x v="0"/>
    <m/>
    <m/>
    <m/>
    <m/>
    <m/>
    <x v="244"/>
    <s v="2022-10-20 10:25:19.273000+00:00"/>
    <s v="GTL"/>
  </r>
  <r>
    <x v="3"/>
    <n v="800000"/>
    <s v="INR"/>
    <n v="0"/>
    <x v="47"/>
    <x v="0"/>
    <s v="stat_kcR4fZg7TU7jjk1jAVua3qGLRS4J5uFayEjK5j02wtv"/>
    <x v="2"/>
    <s v="OpportunityStatusType.Lost"/>
    <m/>
    <x v="1"/>
    <x v="0"/>
    <s v="lead_FufBbJ7q7Rv5pp9jskKhmC7d9esMpO66EkZvUS1c2bU"/>
    <s v="GMP Technical Solutions"/>
    <x v="14"/>
    <s v="user_GL8PBiV4pvzsQLVHSdZLeMQAQcGjCvLkffg486DHfZJ"/>
    <s v="Anshum Naithani"/>
    <x v="523"/>
    <s v="2022-08-30 07:02:13.853000+00:00"/>
    <m/>
    <x v="1"/>
    <m/>
    <m/>
    <m/>
    <n v="484"/>
    <m/>
    <m/>
    <m/>
    <m/>
    <m/>
    <m/>
    <m/>
    <m/>
    <m/>
    <m/>
    <m/>
    <x v="5"/>
    <m/>
    <m/>
    <m/>
    <m/>
    <m/>
    <m/>
    <m/>
    <m/>
    <m/>
    <m/>
    <m/>
    <m/>
    <x v="9"/>
    <m/>
    <s v="user_PApNwMjp7lPIEBp7acretouakdtYNVHpPO9ja9KoR5D"/>
    <x v="12"/>
    <x v="1"/>
    <m/>
    <s v="August"/>
    <x v="2"/>
    <x v="3"/>
    <m/>
    <m/>
    <m/>
    <m/>
    <m/>
    <x v="368"/>
    <s v="2022-09-02 03:46:18.192000+00:00"/>
    <m/>
  </r>
  <r>
    <x v="3"/>
    <n v="1500000"/>
    <s v="INR"/>
    <n v="0"/>
    <x v="19"/>
    <x v="0"/>
    <s v="stat_kcR4fZg7TU7jjk1jAVua3qGLRS4J5uFayEjK5j02wtv"/>
    <x v="2"/>
    <s v="OpportunityStatusType.Lost"/>
    <s v="cont_t2H7jmgDIVWCNmXXyibW4ViMmhrcqKIgkiqSI5comAa"/>
    <x v="175"/>
    <x v="202"/>
    <s v="lead_WMb1QHbGvFIAd87WP68A4il0q0lnqHeW5sZL3hg6mGG"/>
    <s v="KFin Technologies"/>
    <x v="13"/>
    <s v="user_GL8PBiV4pvzsQLVHSdZLeMQAQcGjCvLkffg486DHfZJ"/>
    <s v="Anshum Naithani"/>
    <x v="524"/>
    <s v="2022-08-30 07:04:10.522000+00:00"/>
    <m/>
    <x v="10"/>
    <m/>
    <m/>
    <m/>
    <n v="4500"/>
    <m/>
    <m/>
    <m/>
    <m/>
    <m/>
    <m/>
    <m/>
    <m/>
    <m/>
    <m/>
    <m/>
    <x v="1"/>
    <m/>
    <m/>
    <m/>
    <m/>
    <m/>
    <m/>
    <m/>
    <m/>
    <m/>
    <m/>
    <m/>
    <m/>
    <x v="13"/>
    <m/>
    <s v="user_vMd4rmcrSbjykdyL2J7rrYn84SWdcNc5FKligrmItPw"/>
    <x v="11"/>
    <x v="1"/>
    <m/>
    <s v="August"/>
    <x v="2"/>
    <x v="0"/>
    <m/>
    <m/>
    <m/>
    <m/>
    <m/>
    <x v="244"/>
    <s v="2022-10-20 10:25:19.273000+00:00"/>
    <s v="GMC"/>
  </r>
  <r>
    <x v="3"/>
    <n v="1000000"/>
    <s v="INR"/>
    <n v="0"/>
    <x v="35"/>
    <x v="0"/>
    <s v="stat_1hn9nRJaLbI53NxPuSQgo90kRpbpKsFlwN4oEGNUTdO"/>
    <x v="1"/>
    <s v="OpportunityStatusType.Lost"/>
    <s v="cont_uwkzRqMEvcJ7H4zbXoektr3XYsn1tjnR9WJrMtXeP5e"/>
    <x v="216"/>
    <x v="92"/>
    <s v="lead_fyWK1frPWTP5M68gcS5vnS9TiR7Z6UM5yhuIXB81AVw"/>
    <s v="Bombay Rayon Fashions Limited"/>
    <x v="13"/>
    <s v="user_GL8PBiV4pvzsQLVHSdZLeMQAQcGjCvLkffg486DHfZJ"/>
    <s v="Anshum Naithani"/>
    <x v="525"/>
    <s v="2022-08-30 06:26:46.126000+00:00"/>
    <m/>
    <x v="1"/>
    <m/>
    <m/>
    <m/>
    <n v="1924"/>
    <m/>
    <m/>
    <m/>
    <m/>
    <m/>
    <m/>
    <m/>
    <m/>
    <m/>
    <m/>
    <m/>
    <x v="17"/>
    <m/>
    <m/>
    <m/>
    <m/>
    <m/>
    <m/>
    <m/>
    <m/>
    <m/>
    <m/>
    <m/>
    <m/>
    <x v="1"/>
    <m/>
    <s v="user_6hRQhcoLhZEDUBYaw3vS7rv6T5582sGfXq4jNRqTfUU"/>
    <x v="14"/>
    <x v="1"/>
    <m/>
    <s v="August"/>
    <x v="7"/>
    <x v="0"/>
    <m/>
    <m/>
    <m/>
    <m/>
    <m/>
    <x v="322"/>
    <s v="2022-10-20 10:26:10.525000+00:00"/>
    <s v="GTL"/>
  </r>
  <r>
    <x v="9"/>
    <n v="165250"/>
    <s v="INR"/>
    <n v="0"/>
    <x v="10"/>
    <x v="0"/>
    <s v="stat_1hn9nRJaLbI53NxPuSQgo90kRpbpKsFlwN4oEGNUTdO"/>
    <x v="1"/>
    <s v="OpportunityStatusType.Lost"/>
    <s v="cont_D9d6jaROmNwe8oOCW79HLts4OFq6ml6xTRcspZDCXi9"/>
    <x v="243"/>
    <x v="203"/>
    <s v="lead_yC7iAfUu1hw16dHKMrFtU6aq7aRKU2M8KsVolAeI8B8"/>
    <s v="Multiversity"/>
    <x v="19"/>
    <s v="user_9SBRjyF0n4iWuhUdqRyQkFhl2J4uyNKhFWvvJEvunX8"/>
    <s v="Omkar Ghate"/>
    <x v="526"/>
    <s v="2022-08-30 06:28:37.026000+00:00"/>
    <m/>
    <x v="0"/>
    <m/>
    <m/>
    <m/>
    <n v="110"/>
    <m/>
    <m/>
    <m/>
    <m/>
    <m/>
    <m/>
    <m/>
    <s v="PAID_SOCIAL"/>
    <m/>
    <m/>
    <m/>
    <x v="2"/>
    <m/>
    <m/>
    <m/>
    <m/>
    <m/>
    <m/>
    <m/>
    <m/>
    <m/>
    <m/>
    <m/>
    <m/>
    <x v="3"/>
    <m/>
    <s v="user_FdWFezbLzkYQcGsBUsjZO25nr2poK2nRbqV47Rs5Kfm"/>
    <x v="17"/>
    <x v="1"/>
    <m/>
    <s v="August"/>
    <x v="4"/>
    <x v="3"/>
    <m/>
    <s v="Employee Engagement Handbook"/>
    <m/>
    <m/>
    <m/>
    <x v="362"/>
    <s v="2022-08-30 13:34:08.982000+00:00"/>
    <s v="GMC"/>
  </r>
  <r>
    <x v="9"/>
    <n v="243250"/>
    <s v="INR"/>
    <n v="0"/>
    <x v="10"/>
    <x v="0"/>
    <s v="stat_1hn9nRJaLbI53NxPuSQgo90kRpbpKsFlwN4oEGNUTdO"/>
    <x v="1"/>
    <s v="OpportunityStatusType.Lost"/>
    <s v="cont_v41XIZq9CHquGDFim2DAl0GNDWg40VJjgOMrAIVmIYm"/>
    <x v="248"/>
    <x v="204"/>
    <s v="lead_22yj4GmLZKT2KfoddwKTzogVVkqXLdPtAaJsMEPF6Ul"/>
    <s v="KNOWLEDGE DIVINE INFORMATION TECHNOLOGY PRIVATE LIMITED"/>
    <x v="19"/>
    <s v="user_9SBRjyF0n4iWuhUdqRyQkFhl2J4uyNKhFWvvJEvunX8"/>
    <s v="Omkar Ghate"/>
    <x v="527"/>
    <s v="2022-08-30 06:29:29.208000+00:00"/>
    <m/>
    <x v="0"/>
    <m/>
    <m/>
    <m/>
    <n v="20"/>
    <m/>
    <m/>
    <m/>
    <m/>
    <m/>
    <m/>
    <m/>
    <m/>
    <m/>
    <m/>
    <m/>
    <x v="2"/>
    <m/>
    <m/>
    <m/>
    <m/>
    <m/>
    <m/>
    <m/>
    <m/>
    <m/>
    <m/>
    <m/>
    <m/>
    <x v="3"/>
    <m/>
    <m/>
    <x v="16"/>
    <x v="1"/>
    <m/>
    <s v="September"/>
    <x v="2"/>
    <x v="3"/>
    <m/>
    <m/>
    <m/>
    <m/>
    <m/>
    <x v="369"/>
    <s v="2022-08-30 06:29:29.243000+00:00"/>
    <s v="GMC"/>
  </r>
  <r>
    <x v="3"/>
    <n v="500000"/>
    <s v="INR"/>
    <n v="0"/>
    <x v="34"/>
    <x v="0"/>
    <s v="stat_kcR4fZg7TU7jjk1jAVua3qGLRS4J5uFayEjK5j02wtv"/>
    <x v="2"/>
    <s v="OpportunityStatusType.Lost"/>
    <s v="cont_B4bRvLFbsjMfpHT13AdhcqWOGrpTqWTskTfprJ0ypJf"/>
    <x v="249"/>
    <x v="0"/>
    <s v="lead_Zk4Prut8JvwvGWPZYwKmuSvUvMVx9sQGO8BFC7HwyOU"/>
    <s v="GS Caltex"/>
    <x v="6"/>
    <s v="user_GL8PBiV4pvzsQLVHSdZLeMQAQcGjCvLkffg486DHfZJ"/>
    <s v="Anshum Naithani"/>
    <x v="528"/>
    <s v="2022-08-30 06:22:56.424000+00:00"/>
    <m/>
    <x v="1"/>
    <m/>
    <m/>
    <m/>
    <n v="195"/>
    <m/>
    <m/>
    <m/>
    <m/>
    <m/>
    <m/>
    <m/>
    <m/>
    <m/>
    <m/>
    <m/>
    <x v="19"/>
    <m/>
    <m/>
    <m/>
    <m/>
    <m/>
    <m/>
    <m/>
    <m/>
    <m/>
    <m/>
    <m/>
    <m/>
    <x v="8"/>
    <m/>
    <s v="user_A8KOTZADnUtEQOLt4nSLAmteNStuGh80js75RYjrXVt"/>
    <x v="6"/>
    <x v="1"/>
    <m/>
    <s v="September"/>
    <x v="4"/>
    <x v="3"/>
    <m/>
    <s v="Employee Engagement Handbook"/>
    <m/>
    <m/>
    <m/>
    <x v="370"/>
    <s v="2022-09-01 07:41:41.411000+00:00"/>
    <s v="GMC"/>
  </r>
  <r>
    <x v="4"/>
    <n v="148000"/>
    <s v="INR"/>
    <n v="100"/>
    <x v="27"/>
    <x v="0"/>
    <s v="stat_OZRiD1474QRJIpvnjHCZfiIvKcVD6mIKSSTzg8SwDVx"/>
    <x v="0"/>
    <s v="OpportunityStatusType.Won"/>
    <s v="cont_CfU9v25pyG7Gz7wbPpzIpSgI82SmacAyLbOC2ULYoWE"/>
    <x v="250"/>
    <x v="11"/>
    <s v="lead_AnQfbpN0RuVUU0ztu88ycY2gBXcqGKiO2YRSCP8p7Cq"/>
    <s v="AMYGB.AI - (EOS Globe)Eureka Outsourcing Solutions"/>
    <x v="9"/>
    <s v="user_bdUPAGjcS7p6513So3N4g3aWNS5HuBuVJi7bvCPAsLt"/>
    <s v="Mayur Gadiyar"/>
    <x v="529"/>
    <s v="2022-08-30 04:49:50.523000+00:00"/>
    <m/>
    <x v="1"/>
    <m/>
    <m/>
    <m/>
    <n v="60"/>
    <m/>
    <m/>
    <m/>
    <m/>
    <m/>
    <m/>
    <m/>
    <m/>
    <m/>
    <m/>
    <m/>
    <x v="1"/>
    <m/>
    <m/>
    <m/>
    <m/>
    <m/>
    <m/>
    <m/>
    <m/>
    <m/>
    <m/>
    <m/>
    <m/>
    <x v="14"/>
    <m/>
    <s v="user_L8E6IFhq6UCzKLHa45LUUTZCznDuyDwFrGaEp9DXiUM"/>
    <x v="9"/>
    <x v="17"/>
    <m/>
    <s v="October"/>
    <x v="2"/>
    <x v="0"/>
    <m/>
    <m/>
    <m/>
    <m/>
    <m/>
    <x v="371"/>
    <s v="2022-10-12 11:06:49.644000+00:00"/>
    <s v="GMC"/>
  </r>
  <r>
    <x v="3"/>
    <n v="40000"/>
    <s v="INR"/>
    <n v="0"/>
    <x v="34"/>
    <x v="0"/>
    <s v="stat_kcR4fZg7TU7jjk1jAVua3qGLRS4J5uFayEjK5j02wtv"/>
    <x v="2"/>
    <s v="OpportunityStatusType.Lost"/>
    <s v="cont_B4bRvLFbsjMfpHT13AdhcqWOGrpTqWTskTfprJ0ypJf"/>
    <x v="249"/>
    <x v="0"/>
    <s v="lead_Zk4Prut8JvwvGWPZYwKmuSvUvMVx9sQGO8BFC7HwyOU"/>
    <s v="GS Caltex"/>
    <x v="6"/>
    <s v="user_GL8PBiV4pvzsQLVHSdZLeMQAQcGjCvLkffg486DHfZJ"/>
    <s v="Anshum Naithani"/>
    <x v="530"/>
    <s v="2022-08-30 06:23:49.454000+00:00"/>
    <m/>
    <x v="1"/>
    <m/>
    <m/>
    <m/>
    <n v="195"/>
    <m/>
    <m/>
    <m/>
    <m/>
    <m/>
    <m/>
    <m/>
    <m/>
    <m/>
    <m/>
    <m/>
    <x v="19"/>
    <m/>
    <m/>
    <m/>
    <m/>
    <m/>
    <m/>
    <m/>
    <m/>
    <m/>
    <m/>
    <m/>
    <m/>
    <x v="8"/>
    <m/>
    <s v="user_A8KOTZADnUtEQOLt4nSLAmteNStuGh80js75RYjrXVt"/>
    <x v="6"/>
    <x v="1"/>
    <m/>
    <s v="September"/>
    <x v="4"/>
    <x v="3"/>
    <m/>
    <s v="Employee Engagement Handbook"/>
    <m/>
    <m/>
    <m/>
    <x v="370"/>
    <s v="2022-09-01 07:41:41.411000+00:00"/>
    <s v="GPA"/>
  </r>
  <r>
    <x v="22"/>
    <n v="500000"/>
    <s v="INR"/>
    <n v="0"/>
    <x v="4"/>
    <x v="0"/>
    <s v="stat_kcR4fZg7TU7jjk1jAVua3qGLRS4J5uFayEjK5j02wtv"/>
    <x v="2"/>
    <s v="OpportunityStatusType.Lost"/>
    <s v="cont_ekixUdXM8JNdvtSEHomrWt9PK3poIR7gJ6fMA2JfBeA"/>
    <x v="251"/>
    <x v="10"/>
    <s v="lead_TxDC1cCe5ySJlM8AAX8MLw0xgFpnGfVwbhTYvEwjsYz"/>
    <s v="Inteva Products"/>
    <x v="4"/>
    <s v="user_TZzywQwym26DjuswO479pxRhNKX152z8X1haCx2vcst"/>
    <s v="Vrushali Kummar"/>
    <x v="531"/>
    <s v="2022-08-30 03:50:16.800000+00:00"/>
    <m/>
    <x v="0"/>
    <m/>
    <s v="2020-08-24 07:30:12+00:00"/>
    <m/>
    <n v="500"/>
    <m/>
    <m/>
    <m/>
    <m/>
    <m/>
    <m/>
    <m/>
    <m/>
    <m/>
    <m/>
    <m/>
    <x v="30"/>
    <m/>
    <m/>
    <m/>
    <m/>
    <m/>
    <m/>
    <m/>
    <m/>
    <m/>
    <m/>
    <m/>
    <m/>
    <x v="9"/>
    <m/>
    <s v="user_5YHA1ZU4iP896lD1YJehdJcMx7ZEgWCpulT4T2c3pJ3"/>
    <x v="4"/>
    <x v="1"/>
    <m/>
    <s v="September"/>
    <x v="12"/>
    <x v="0"/>
    <m/>
    <m/>
    <m/>
    <m/>
    <m/>
    <x v="372"/>
    <s v="2022-10-10 02:50:22.998000+00:00"/>
    <m/>
  </r>
  <r>
    <x v="22"/>
    <n v="4000000"/>
    <s v="INR"/>
    <n v="0"/>
    <x v="4"/>
    <x v="0"/>
    <s v="stat_kcR4fZg7TU7jjk1jAVua3qGLRS4J5uFayEjK5j02wtv"/>
    <x v="2"/>
    <s v="OpportunityStatusType.Lost"/>
    <s v="cont_ekixUdXM8JNdvtSEHomrWt9PK3poIR7gJ6fMA2JfBeA"/>
    <x v="251"/>
    <x v="58"/>
    <s v="lead_TxDC1cCe5ySJlM8AAX8MLw0xgFpnGfVwbhTYvEwjsYz"/>
    <s v="Inteva Products"/>
    <x v="4"/>
    <s v="user_TZzywQwym26DjuswO479pxRhNKX152z8X1haCx2vcst"/>
    <s v="Vrushali Kummar"/>
    <x v="532"/>
    <s v="2022-08-30 03:50:05.939000+00:00"/>
    <m/>
    <x v="0"/>
    <m/>
    <s v="2020-08-24 07:30:12+00:00"/>
    <m/>
    <n v="500"/>
    <m/>
    <m/>
    <m/>
    <m/>
    <m/>
    <m/>
    <m/>
    <m/>
    <m/>
    <m/>
    <m/>
    <x v="30"/>
    <m/>
    <m/>
    <m/>
    <m/>
    <m/>
    <m/>
    <m/>
    <m/>
    <m/>
    <m/>
    <m/>
    <m/>
    <x v="9"/>
    <m/>
    <s v="user_5YHA1ZU4iP896lD1YJehdJcMx7ZEgWCpulT4T2c3pJ3"/>
    <x v="4"/>
    <x v="1"/>
    <m/>
    <s v="September"/>
    <x v="12"/>
    <x v="0"/>
    <m/>
    <m/>
    <m/>
    <m/>
    <m/>
    <x v="372"/>
    <s v="2022-10-10 02:50:22.998000+00:00"/>
    <m/>
  </r>
  <r>
    <x v="22"/>
    <n v="500000"/>
    <s v="INR"/>
    <n v="0"/>
    <x v="12"/>
    <x v="0"/>
    <s v="stat_kcR4fZg7TU7jjk1jAVua3qGLRS4J5uFayEjK5j02wtv"/>
    <x v="2"/>
    <s v="OpportunityStatusType.Lost"/>
    <s v="cont_gRVnyq1Pb8xDHuOg0mfXHItAOINPl3wv8ukesTcGk3Q"/>
    <x v="199"/>
    <x v="11"/>
    <s v="lead_5C8mZtXhz5ODwh5sJkCQl8carCSAXX80GRdRoICKuis"/>
    <s v="UpsideLMS"/>
    <x v="9"/>
    <s v="user_TZzywQwym26DjuswO479pxRhNKX152z8X1haCx2vcst"/>
    <s v="Vrushali Kummar"/>
    <x v="533"/>
    <s v="2022-08-30 02:37:26.650000+00:00"/>
    <m/>
    <x v="0"/>
    <m/>
    <m/>
    <m/>
    <n v="65"/>
    <m/>
    <m/>
    <m/>
    <m/>
    <m/>
    <m/>
    <m/>
    <m/>
    <m/>
    <m/>
    <m/>
    <x v="18"/>
    <m/>
    <m/>
    <m/>
    <m/>
    <m/>
    <m/>
    <m/>
    <m/>
    <m/>
    <m/>
    <m/>
    <m/>
    <x v="5"/>
    <m/>
    <s v="user_L8E6IFhq6UCzKLHa45LUUTZCznDuyDwFrGaEp9DXiUM"/>
    <x v="9"/>
    <x v="1"/>
    <m/>
    <s v="August; December; September"/>
    <x v="4"/>
    <x v="1"/>
    <m/>
    <s v="Employee Engagement Handbook"/>
    <m/>
    <m/>
    <m/>
    <x v="290"/>
    <s v="2022-09-14 05:55:36.734000+00:00"/>
    <s v="GMC"/>
  </r>
  <r>
    <x v="29"/>
    <n v="18200000"/>
    <s v="INR"/>
    <n v="0"/>
    <x v="10"/>
    <x v="0"/>
    <s v="stat_1hn9nRJaLbI53NxPuSQgo90kRpbpKsFlwN4oEGNUTdO"/>
    <x v="1"/>
    <s v="OpportunityStatusType.Lost"/>
    <s v="cont_9RVX1IFx4uqZSDDBLK4p4vQFv5vSqqumIbpDSZlsQGU"/>
    <x v="252"/>
    <x v="58"/>
    <s v="lead_LS02AuPTfB7GHiqE4GDTMqewksn0zQwrkF0ZMK9qOnz"/>
    <s v="Baramati Agro Pvt Ltd (FRESH)"/>
    <x v="4"/>
    <s v="user_k8sSUtRXfYEMul9CBIF4ZOmv3vnev5cdEvVZbtETMKp"/>
    <s v="Sanket Kulkarni"/>
    <x v="534"/>
    <s v="2022-08-29 16:32:44.473000+00:00"/>
    <m/>
    <x v="0"/>
    <m/>
    <m/>
    <m/>
    <n v="3500"/>
    <m/>
    <m/>
    <m/>
    <m/>
    <m/>
    <m/>
    <m/>
    <s v="PAID_SOCIAL"/>
    <m/>
    <m/>
    <m/>
    <x v="20"/>
    <m/>
    <m/>
    <m/>
    <m/>
    <m/>
    <m/>
    <m/>
    <m/>
    <m/>
    <m/>
    <m/>
    <m/>
    <x v="13"/>
    <m/>
    <s v="user_5YHA1ZU4iP896lD1YJehdJcMx7ZEgWCpulT4T2c3pJ3"/>
    <x v="4"/>
    <x v="6"/>
    <m/>
    <s v="August"/>
    <x v="1"/>
    <x v="3"/>
    <m/>
    <s v="Essential HR Policies"/>
    <m/>
    <m/>
    <m/>
    <x v="373"/>
    <s v="2022-09-28 18:09:07.559000+00:00"/>
    <m/>
  </r>
  <r>
    <x v="21"/>
    <n v="1000000"/>
    <s v="INR"/>
    <n v="0"/>
    <x v="10"/>
    <x v="0"/>
    <s v="stat_kcR4fZg7TU7jjk1jAVua3qGLRS4J5uFayEjK5j02wtv"/>
    <x v="2"/>
    <s v="OpportunityStatusType.Lost"/>
    <s v="cont_pOhwO3J9Z9XUZxESLeeBltCWBXY4fiRxczqadAS3vfL"/>
    <x v="253"/>
    <x v="0"/>
    <s v="lead_3VneE99hQj9sbbfcy4Fl3ovUXx13eph4LzqqTDxwMEz"/>
    <s v="WazirX: Bitcoin &amp; Cryptocurrency Exchange in India"/>
    <x v="10"/>
    <s v="user_Iwn6da5WKkZqwUySK0oUuCb72pFP5WEm4zAb92ijqFe"/>
    <s v="Sonal Paithankar"/>
    <x v="535"/>
    <s v="2022-08-29 17:04:47.348000+00:00"/>
    <m/>
    <x v="2"/>
    <m/>
    <m/>
    <m/>
    <n v="200"/>
    <m/>
    <m/>
    <m/>
    <m/>
    <m/>
    <m/>
    <m/>
    <m/>
    <m/>
    <m/>
    <m/>
    <x v="2"/>
    <m/>
    <m/>
    <m/>
    <m/>
    <m/>
    <m/>
    <m/>
    <m/>
    <m/>
    <m/>
    <m/>
    <m/>
    <x v="3"/>
    <m/>
    <s v="user_ocHSJH83OJnHCvKyMbjx8WOOK8PMgAUGIj1qK0q0dMV"/>
    <x v="10"/>
    <x v="1"/>
    <m/>
    <s v="August"/>
    <x v="4"/>
    <x v="3"/>
    <m/>
    <s v="Employee Engagement Handbook"/>
    <m/>
    <m/>
    <m/>
    <x v="374"/>
    <s v="2022-08-29 17:05:17.763000+00:00"/>
    <s v="GMC"/>
  </r>
  <r>
    <x v="29"/>
    <n v="7500000"/>
    <s v="INR"/>
    <n v="0"/>
    <x v="27"/>
    <x v="0"/>
    <s v="stat_kcR4fZg7TU7jjk1jAVua3qGLRS4J5uFayEjK5j02wtv"/>
    <x v="2"/>
    <s v="OpportunityStatusType.Lost"/>
    <s v="cont_724C8PjgM0ko1cq0sHA7kszQ48ELRfWEJWPJRrvkXqG"/>
    <x v="254"/>
    <x v="39"/>
    <s v="lead_IArVRNuCmARIkTKqjOAYjXOyIsNVp9sMuRote88iDRt"/>
    <s v="Mahindra CIE Automotive Ltd."/>
    <x v="32"/>
    <s v="user_k8sSUtRXfYEMul9CBIF4ZOmv3vnev5cdEvVZbtETMKp"/>
    <s v="Sanket Kulkarni"/>
    <x v="536"/>
    <s v="2022-08-29 16:30:12.131000+00:00"/>
    <m/>
    <x v="0"/>
    <m/>
    <m/>
    <m/>
    <n v="932"/>
    <m/>
    <m/>
    <m/>
    <m/>
    <m/>
    <m/>
    <m/>
    <m/>
    <m/>
    <m/>
    <m/>
    <x v="5"/>
    <m/>
    <m/>
    <m/>
    <m/>
    <m/>
    <m/>
    <m/>
    <m/>
    <m/>
    <m/>
    <m/>
    <m/>
    <x v="5"/>
    <m/>
    <s v="user_bdUPAGjcS7p6513So3N4g3aWNS5HuBuVJi7bvCPAsLt"/>
    <x v="24"/>
    <x v="1"/>
    <m/>
    <s v="July"/>
    <x v="2"/>
    <x v="3"/>
    <m/>
    <m/>
    <m/>
    <m/>
    <m/>
    <x v="375"/>
    <s v="2022-10-13 07:39:13.885000+00:00"/>
    <s v="GMC"/>
  </r>
  <r>
    <x v="8"/>
    <n v="1000000"/>
    <s v="INR"/>
    <n v="0"/>
    <x v="48"/>
    <x v="0"/>
    <s v="stat_kcR4fZg7TU7jjk1jAVua3qGLRS4J5uFayEjK5j02wtv"/>
    <x v="2"/>
    <s v="OpportunityStatusType.Lost"/>
    <s v="cont_04NDqG7wiCCsgzWFRaas1DX7TEjnUDXwnNuajZenKpV"/>
    <x v="255"/>
    <x v="11"/>
    <s v="lead_WIFzc6RXPV50d8QmE1hmvfSGju3tsU1jPLktecejCNf"/>
    <s v="Fibro India Precision Products Pvt Ltd"/>
    <x v="9"/>
    <s v="user_KLETV1op4MIjvKQ12xGsWi23CuPjDE6PT29nwG6T3MY"/>
    <s v="Pooja Gawas"/>
    <x v="537"/>
    <s v="2022-08-29 15:01:57.817000+00:00"/>
    <m/>
    <x v="0"/>
    <m/>
    <m/>
    <m/>
    <n v="41"/>
    <m/>
    <m/>
    <m/>
    <m/>
    <m/>
    <m/>
    <m/>
    <m/>
    <m/>
    <m/>
    <m/>
    <x v="5"/>
    <m/>
    <m/>
    <m/>
    <m/>
    <m/>
    <m/>
    <m/>
    <m/>
    <m/>
    <m/>
    <m/>
    <m/>
    <x v="7"/>
    <m/>
    <s v="user_L8E6IFhq6UCzKLHa45LUUTZCznDuyDwFrGaEp9DXiUM"/>
    <x v="9"/>
    <x v="1"/>
    <m/>
    <s v="August"/>
    <x v="8"/>
    <x v="3"/>
    <m/>
    <s v="Employee Wellness Handbook"/>
    <m/>
    <m/>
    <m/>
    <x v="376"/>
    <s v="2022-08-29 15:02:45.294000+00:00"/>
    <s v="GMC"/>
  </r>
  <r>
    <x v="25"/>
    <n v="3500000"/>
    <s v="INR"/>
    <n v="0"/>
    <x v="44"/>
    <x v="0"/>
    <s v="stat_1hn9nRJaLbI53NxPuSQgo90kRpbpKsFlwN4oEGNUTdO"/>
    <x v="1"/>
    <s v="OpportunityStatusType.Lost"/>
    <s v="cont_hdaSbjvPbYMpe6Ylh46cHmKUwWVEqfvLI21pM4LonYc"/>
    <x v="256"/>
    <x v="156"/>
    <s v="lead_TOaZ0iB0NrQJYvvCk4sj2NsihRtgf2KttlKRxtGurhY"/>
    <s v="Viswaat Chemicals Ltd"/>
    <x v="21"/>
    <s v="user_lccnw70UrYzjPcbxrA5N9qp8LF1vx6aP08yPEdeU06P"/>
    <s v="Vikas Gupta"/>
    <x v="538"/>
    <s v="2022-08-29 13:40:15.551000+00:00"/>
    <m/>
    <x v="1"/>
    <m/>
    <m/>
    <m/>
    <n v="54"/>
    <m/>
    <m/>
    <m/>
    <m/>
    <m/>
    <m/>
    <m/>
    <m/>
    <m/>
    <m/>
    <m/>
    <x v="5"/>
    <m/>
    <m/>
    <m/>
    <m/>
    <m/>
    <m/>
    <m/>
    <m/>
    <m/>
    <m/>
    <m/>
    <m/>
    <x v="5"/>
    <m/>
    <s v="user_g5Yw4Z4XnIbmcGhJO80vdtFdd5ElcDlgYO3q8l82ODn"/>
    <x v="18"/>
    <x v="1"/>
    <m/>
    <s v="August; June; May"/>
    <x v="2"/>
    <x v="3"/>
    <m/>
    <s v="AM Opps - Kunal"/>
    <m/>
    <m/>
    <m/>
    <x v="377"/>
    <s v="2022-09-15 04:32:51.299000+00:00"/>
    <s v="GMC"/>
  </r>
  <r>
    <x v="29"/>
    <n v="800000"/>
    <s v="INR"/>
    <n v="0"/>
    <x v="10"/>
    <x v="0"/>
    <s v="stat_kcR4fZg7TU7jjk1jAVua3qGLRS4J5uFayEjK5j02wtv"/>
    <x v="2"/>
    <s v="OpportunityStatusType.Lost"/>
    <m/>
    <x v="1"/>
    <x v="205"/>
    <s v="lead_x3JuJ1VKKTbOpTsDH6VxQFDOJQfFKFCXfKiyEvKuEFs"/>
    <s v="Burckhardt Compression India Pvt Ltd"/>
    <x v="15"/>
    <s v="user_k8sSUtRXfYEMul9CBIF4ZOmv3vnev5cdEvVZbtETMKp"/>
    <s v="Sanket Kulkarni"/>
    <x v="539"/>
    <s v="2022-08-29 16:29:39.921000+00:00"/>
    <m/>
    <x v="0"/>
    <m/>
    <m/>
    <m/>
    <n v="106"/>
    <m/>
    <m/>
    <m/>
    <m/>
    <m/>
    <m/>
    <m/>
    <s v="PAID_SOCIAL"/>
    <m/>
    <m/>
    <m/>
    <x v="19"/>
    <m/>
    <m/>
    <m/>
    <m/>
    <m/>
    <m/>
    <m/>
    <m/>
    <m/>
    <m/>
    <m/>
    <m/>
    <x v="7"/>
    <m/>
    <s v="user_sREdxbAJihL2Zbgic7tyQ6Rc4Mny7HnD1RNGhA9DDYh"/>
    <x v="5"/>
    <x v="6"/>
    <m/>
    <s v="December; January"/>
    <x v="2"/>
    <x v="0"/>
    <m/>
    <s v="Employee Engagement Handbook"/>
    <m/>
    <m/>
    <m/>
    <x v="378"/>
    <s v="2022-09-16 08:38:41.392000+00:00"/>
    <s v="WC"/>
  </r>
  <r>
    <x v="7"/>
    <n v="3500"/>
    <s v="INR"/>
    <n v="0"/>
    <x v="35"/>
    <x v="0"/>
    <s v="stat_1hn9nRJaLbI53NxPuSQgo90kRpbpKsFlwN4oEGNUTdO"/>
    <x v="1"/>
    <s v="OpportunityStatusType.Lost"/>
    <s v="cont_xMa4UkNoODXuUDt2fndXGZVycrR2e0Xe6L8AuQONp4Y"/>
    <x v="257"/>
    <x v="16"/>
    <s v="lead_Ns1v3HzYSWKeirmaVc5BBnlrv3xgIhvbXL4pxKozlF2"/>
    <s v="MakroCare"/>
    <x v="13"/>
    <s v="user_U27GK6WjhLhUhi1EDKXV57xMpn8n8DMIOjci1q3UReZ"/>
    <s v="Abhiroop Ganguly"/>
    <x v="540"/>
    <s v="2022-08-29 12:38:07.459000+00:00"/>
    <m/>
    <x v="10"/>
    <m/>
    <m/>
    <m/>
    <n v="225"/>
    <m/>
    <m/>
    <m/>
    <m/>
    <m/>
    <m/>
    <m/>
    <m/>
    <m/>
    <m/>
    <m/>
    <x v="2"/>
    <m/>
    <m/>
    <m/>
    <m/>
    <m/>
    <m/>
    <m/>
    <m/>
    <m/>
    <m/>
    <m/>
    <m/>
    <x v="3"/>
    <m/>
    <s v="user_vMd4rmcrSbjykdyL2J7rrYn84SWdcNc5FKligrmItPw"/>
    <x v="11"/>
    <x v="1"/>
    <m/>
    <s v="August"/>
    <x v="4"/>
    <x v="3"/>
    <m/>
    <s v="Employee Wellness Handbook"/>
    <m/>
    <m/>
    <m/>
    <x v="379"/>
    <s v="2022-09-23 13:05:35.605000+00:00"/>
    <s v="GPA"/>
  </r>
  <r>
    <x v="0"/>
    <n v="2968711"/>
    <s v="INR"/>
    <n v="100"/>
    <x v="46"/>
    <x v="0"/>
    <s v="stat_OZRiD1474QRJIpvnjHCZfiIvKcVD6mIKSSTzg8SwDVx"/>
    <x v="0"/>
    <s v="OpportunityStatusType.Won"/>
    <s v="cont_ofxhp52cRsWF8E1p1zXz8jOZoNbssZHQbWZ0CeYZRNk"/>
    <x v="258"/>
    <x v="0"/>
    <s v="lead_ihq1M5tcL13HQZjvhRLnah5B42tGxlJgsqhdkfaXGZB"/>
    <s v="VILAS JAVDEKAR DEVELOPERS"/>
    <x v="25"/>
    <s v="user_sREdxbAJihL2Zbgic7tyQ6Rc4Mny7HnD1RNGhA9DDYh"/>
    <s v="Prajakta Sahastrabudhe"/>
    <x v="541"/>
    <s v="2022-08-29 12:45:56.097000+00:00"/>
    <m/>
    <x v="0"/>
    <m/>
    <s v="2020-08-20 09:04:45+00:00"/>
    <m/>
    <n v="258"/>
    <m/>
    <m/>
    <m/>
    <m/>
    <m/>
    <m/>
    <m/>
    <m/>
    <m/>
    <m/>
    <m/>
    <x v="16"/>
    <m/>
    <m/>
    <m/>
    <m/>
    <m/>
    <m/>
    <m/>
    <m/>
    <m/>
    <m/>
    <m/>
    <m/>
    <x v="4"/>
    <m/>
    <s v="user_sREdxbAJihL2Zbgic7tyQ6Rc4Mny7HnD1RNGhA9DDYh"/>
    <x v="5"/>
    <x v="5"/>
    <m/>
    <s v="August"/>
    <x v="2"/>
    <x v="0"/>
    <m/>
    <m/>
    <m/>
    <m/>
    <m/>
    <x v="380"/>
    <s v="2022-10-14 13:17:02.025000+00:00"/>
    <s v="GMC"/>
  </r>
  <r>
    <x v="0"/>
    <n v="919237"/>
    <s v="INR"/>
    <n v="100"/>
    <x v="46"/>
    <x v="0"/>
    <s v="stat_OZRiD1474QRJIpvnjHCZfiIvKcVD6mIKSSTzg8SwDVx"/>
    <x v="0"/>
    <s v="OpportunityStatusType.Won"/>
    <s v="cont_ofxhp52cRsWF8E1p1zXz8jOZoNbssZHQbWZ0CeYZRNk"/>
    <x v="258"/>
    <x v="0"/>
    <s v="lead_ihq1M5tcL13HQZjvhRLnah5B42tGxlJgsqhdkfaXGZB"/>
    <s v="VILAS JAVDEKAR DEVELOPERS"/>
    <x v="25"/>
    <s v="user_sREdxbAJihL2Zbgic7tyQ6Rc4Mny7HnD1RNGhA9DDYh"/>
    <s v="Prajakta Sahastrabudhe"/>
    <x v="542"/>
    <s v="2022-08-29 12:46:03.657000+00:00"/>
    <m/>
    <x v="0"/>
    <m/>
    <s v="2020-08-20 09:04:45+00:00"/>
    <m/>
    <n v="258"/>
    <m/>
    <m/>
    <m/>
    <m/>
    <m/>
    <m/>
    <m/>
    <m/>
    <m/>
    <m/>
    <m/>
    <x v="16"/>
    <m/>
    <m/>
    <m/>
    <m/>
    <m/>
    <m/>
    <m/>
    <m/>
    <m/>
    <m/>
    <m/>
    <m/>
    <x v="4"/>
    <m/>
    <s v="user_sREdxbAJihL2Zbgic7tyQ6Rc4Mny7HnD1RNGhA9DDYh"/>
    <x v="5"/>
    <x v="5"/>
    <m/>
    <s v="August"/>
    <x v="2"/>
    <x v="0"/>
    <m/>
    <m/>
    <m/>
    <m/>
    <m/>
    <x v="380"/>
    <s v="2022-10-14 13:17:02.025000+00:00"/>
    <s v="GPA"/>
  </r>
  <r>
    <x v="7"/>
    <n v="800000"/>
    <s v="INR"/>
    <n v="0"/>
    <x v="35"/>
    <x v="0"/>
    <s v="stat_1hn9nRJaLbI53NxPuSQgo90kRpbpKsFlwN4oEGNUTdO"/>
    <x v="1"/>
    <s v="OpportunityStatusType.Lost"/>
    <s v="cont_xMa4UkNoODXuUDt2fndXGZVycrR2e0Xe6L8AuQONp4Y"/>
    <x v="257"/>
    <x v="32"/>
    <s v="lead_Ns1v3HzYSWKeirmaVc5BBnlrv3xgIhvbXL4pxKozlF2"/>
    <s v="MakroCare"/>
    <x v="13"/>
    <s v="user_U27GK6WjhLhUhi1EDKXV57xMpn8n8DMIOjci1q3UReZ"/>
    <s v="Abhiroop Ganguly"/>
    <x v="543"/>
    <s v="2022-08-29 12:37:54.110000+00:00"/>
    <m/>
    <x v="10"/>
    <m/>
    <m/>
    <m/>
    <n v="225"/>
    <m/>
    <m/>
    <m/>
    <m/>
    <m/>
    <m/>
    <m/>
    <m/>
    <m/>
    <m/>
    <m/>
    <x v="2"/>
    <m/>
    <m/>
    <m/>
    <m/>
    <m/>
    <m/>
    <m/>
    <m/>
    <m/>
    <m/>
    <m/>
    <m/>
    <x v="3"/>
    <m/>
    <s v="user_vMd4rmcrSbjykdyL2J7rrYn84SWdcNc5FKligrmItPw"/>
    <x v="11"/>
    <x v="1"/>
    <m/>
    <s v="August"/>
    <x v="4"/>
    <x v="3"/>
    <m/>
    <s v="Employee Wellness Handbook"/>
    <m/>
    <m/>
    <m/>
    <x v="379"/>
    <s v="2022-09-23 13:05:35.605000+00:00"/>
    <s v="GMC"/>
  </r>
  <r>
    <x v="4"/>
    <n v="3000000"/>
    <s v="INR"/>
    <n v="0"/>
    <x v="4"/>
    <x v="0"/>
    <s v="stat_kcR4fZg7TU7jjk1jAVua3qGLRS4J5uFayEjK5j02wtv"/>
    <x v="2"/>
    <s v="OpportunityStatusType.Lost"/>
    <s v="cont_GY6PyUG1uIe19rgUBQ4hyhrfz73gBB0F9j6E87mUC1A"/>
    <x v="259"/>
    <x v="206"/>
    <s v="lead_qWw1mdp6yyENOax6krC9LHNzXRw38TXa9yJEzANKLzA"/>
    <s v="Cargill"/>
    <x v="13"/>
    <s v="user_bdUPAGjcS7p6513So3N4g3aWNS5HuBuVJi7bvCPAsLt"/>
    <s v="Mayur Gadiyar"/>
    <x v="544"/>
    <s v="2022-08-29 12:32:03.976000+00:00"/>
    <m/>
    <x v="2"/>
    <m/>
    <m/>
    <m/>
    <n v="4412"/>
    <m/>
    <m/>
    <m/>
    <m/>
    <m/>
    <m/>
    <m/>
    <m/>
    <m/>
    <m/>
    <m/>
    <x v="5"/>
    <m/>
    <m/>
    <m/>
    <m/>
    <m/>
    <m/>
    <m/>
    <m/>
    <m/>
    <m/>
    <m/>
    <m/>
    <x v="3"/>
    <m/>
    <s v="user_vMd4rmcrSbjykdyL2J7rrYn84SWdcNc5FKligrmItPw"/>
    <x v="11"/>
    <x v="1"/>
    <m/>
    <s v="April"/>
    <x v="2"/>
    <x v="3"/>
    <m/>
    <s v="Vaccine inbound"/>
    <m/>
    <m/>
    <m/>
    <x v="381"/>
    <s v="2022-10-20 06:24:17.657000+00:00"/>
    <m/>
  </r>
  <r>
    <x v="4"/>
    <n v="700000"/>
    <s v="INR"/>
    <n v="0"/>
    <x v="17"/>
    <x v="0"/>
    <s v="stat_kcR4fZg7TU7jjk1jAVua3qGLRS4J5uFayEjK5j02wtv"/>
    <x v="2"/>
    <s v="OpportunityStatusType.Lost"/>
    <s v="cont_jFB6YkZAtRfQ2z2NUeaJh8BySwJ9jvhtkR4VaLEJHjp"/>
    <x v="260"/>
    <x v="207"/>
    <s v="lead_FbBMDw0Cj2O4DMR0WxPjsSqnwnihC35SYYFcTbEXosn"/>
    <s v="Hand Digital"/>
    <x v="13"/>
    <s v="user_bdUPAGjcS7p6513So3N4g3aWNS5HuBuVJi7bvCPAsLt"/>
    <s v="Mayur Gadiyar"/>
    <x v="545"/>
    <s v="2022-08-29 12:31:14.044000+00:00"/>
    <m/>
    <x v="1"/>
    <m/>
    <m/>
    <m/>
    <n v="100"/>
    <m/>
    <m/>
    <m/>
    <m/>
    <m/>
    <m/>
    <m/>
    <m/>
    <m/>
    <m/>
    <m/>
    <x v="2"/>
    <s v="ICICI Lombard"/>
    <m/>
    <m/>
    <m/>
    <m/>
    <m/>
    <m/>
    <m/>
    <m/>
    <m/>
    <m/>
    <m/>
    <x v="3"/>
    <m/>
    <s v="user_vMd4rmcrSbjykdyL2J7rrYn84SWdcNc5FKligrmItPw"/>
    <x v="11"/>
    <x v="1"/>
    <m/>
    <s v="September"/>
    <x v="2"/>
    <x v="3"/>
    <m/>
    <m/>
    <m/>
    <m/>
    <m/>
    <x v="382"/>
    <s v="2022-09-09 08:30:37.995000+00:00"/>
    <s v="GMC"/>
  </r>
  <r>
    <x v="18"/>
    <n v="500000"/>
    <s v="INR"/>
    <n v="0"/>
    <x v="46"/>
    <x v="0"/>
    <s v="stat_1hn9nRJaLbI53NxPuSQgo90kRpbpKsFlwN4oEGNUTdO"/>
    <x v="1"/>
    <s v="OpportunityStatusType.Lost"/>
    <s v="cont_j0cwLs7o6Y8tOL7XdVKUVpguVopil32FROTbpcxQ0cV"/>
    <x v="261"/>
    <x v="208"/>
    <s v="lead_pCJFf8WDgqdaiBQqG0jOAzLRiJPa3swxxrzmc0hl9lA"/>
    <s v="Globus Stores Private Limited"/>
    <x v="13"/>
    <s v="user_IgNfKH7wuLLjHvexoMm2PXWcnF3zYft0ZbMTyfwKRUg"/>
    <s v="Moziez Chamadia"/>
    <x v="546"/>
    <s v="2022-08-29 11:50:09.550000+00:00"/>
    <m/>
    <x v="1"/>
    <m/>
    <s v="2021-08-11 12:32:23+00:00"/>
    <m/>
    <n v="150"/>
    <m/>
    <m/>
    <m/>
    <m/>
    <m/>
    <m/>
    <m/>
    <m/>
    <m/>
    <m/>
    <m/>
    <x v="17"/>
    <s v="IFCO"/>
    <m/>
    <m/>
    <m/>
    <m/>
    <m/>
    <m/>
    <m/>
    <m/>
    <m/>
    <m/>
    <m/>
    <x v="4"/>
    <m/>
    <s v="user_vMd4rmcrSbjykdyL2J7rrYn84SWdcNc5FKligrmItPw"/>
    <x v="11"/>
    <x v="6"/>
    <m/>
    <s v="July; October"/>
    <x v="14"/>
    <x v="2"/>
    <m/>
    <s v="Employee Count 150"/>
    <m/>
    <m/>
    <m/>
    <x v="383"/>
    <s v="2022-09-09 16:40:25.633000+00:00"/>
    <s v="GMC"/>
  </r>
  <r>
    <x v="2"/>
    <n v="40000"/>
    <s v="INR"/>
    <n v="0"/>
    <x v="10"/>
    <x v="0"/>
    <s v="stat_kcR4fZg7TU7jjk1jAVua3qGLRS4J5uFayEjK5j02wtv"/>
    <x v="2"/>
    <s v="OpportunityStatusType.Lost"/>
    <s v="cont_ScB5GflYeLhBFEIBvAcWZ3CHEVQOoz0fzbe3Rw2Vg7N"/>
    <x v="262"/>
    <x v="0"/>
    <s v="lead_sy84n5iEd92umxkB98pBwKN9A5wdcIYVfLm4S6pQj1o"/>
    <s v="Sigue Support Services Pvt. Ltd."/>
    <x v="19"/>
    <s v="user_FdWFezbLzkYQcGsBUsjZO25nr2poK2nRbqV47Rs5Kfm"/>
    <s v="Prateek Wadhwa"/>
    <x v="547"/>
    <s v="2022-08-29 11:53:19.448000+00:00"/>
    <m/>
    <x v="1"/>
    <m/>
    <m/>
    <m/>
    <n v="5"/>
    <m/>
    <m/>
    <m/>
    <m/>
    <m/>
    <m/>
    <m/>
    <m/>
    <m/>
    <m/>
    <m/>
    <x v="3"/>
    <m/>
    <m/>
    <m/>
    <m/>
    <m/>
    <m/>
    <m/>
    <m/>
    <m/>
    <m/>
    <m/>
    <m/>
    <x v="7"/>
    <m/>
    <s v="user_FdWFezbLzkYQcGsBUsjZO25nr2poK2nRbqV47Rs5Kfm"/>
    <x v="17"/>
    <x v="1"/>
    <m/>
    <s v="August"/>
    <x v="2"/>
    <x v="3"/>
    <m/>
    <m/>
    <m/>
    <m/>
    <m/>
    <x v="384"/>
    <s v="2022-09-02 14:09:54.400000+00:00"/>
    <s v="GMC"/>
  </r>
  <r>
    <x v="4"/>
    <n v="150000"/>
    <s v="INR"/>
    <n v="0"/>
    <x v="17"/>
    <x v="0"/>
    <s v="stat_kcR4fZg7TU7jjk1jAVua3qGLRS4J5uFayEjK5j02wtv"/>
    <x v="2"/>
    <s v="OpportunityStatusType.Lost"/>
    <s v="cont_5wbXWpij9MUZFXY5UcZQaLZKPSOcYNQGrLMATe3jONF"/>
    <x v="260"/>
    <x v="32"/>
    <s v="lead_72zQYfPtJg85TIdNqVy5h4aNmdvNSwScWwc9c5fkSJ1"/>
    <s v="ResearchFox Consulting"/>
    <x v="13"/>
    <s v="user_bdUPAGjcS7p6513So3N4g3aWNS5HuBuVJi7bvCPAsLt"/>
    <s v="Mayur Gadiyar"/>
    <x v="548"/>
    <s v="2022-08-29 12:30:24.704000+00:00"/>
    <m/>
    <x v="2"/>
    <m/>
    <m/>
    <m/>
    <n v="35"/>
    <m/>
    <m/>
    <m/>
    <m/>
    <m/>
    <m/>
    <m/>
    <m/>
    <m/>
    <m/>
    <m/>
    <x v="8"/>
    <m/>
    <m/>
    <m/>
    <m/>
    <m/>
    <m/>
    <m/>
    <m/>
    <m/>
    <m/>
    <m/>
    <m/>
    <x v="5"/>
    <m/>
    <s v="user_vMd4rmcrSbjykdyL2J7rrYn84SWdcNc5FKligrmItPw"/>
    <x v="11"/>
    <x v="1"/>
    <m/>
    <s v="September"/>
    <x v="2"/>
    <x v="1"/>
    <m/>
    <s v="Glengarry"/>
    <m/>
    <m/>
    <m/>
    <x v="385"/>
    <s v="2022-09-02 07:49:39.949000+00:00"/>
    <s v="GMC"/>
  </r>
  <r>
    <x v="11"/>
    <n v="200000"/>
    <s v="INR"/>
    <n v="0"/>
    <x v="4"/>
    <x v="0"/>
    <s v="stat_kcR4fZg7TU7jjk1jAVua3qGLRS4J5uFayEjK5j02wtv"/>
    <x v="2"/>
    <s v="OpportunityStatusType.Lost"/>
    <s v="cont_Nfh7hL4QYiVhaIpJDg4zBh1sZcFDjJv6gkxOsGGO2kC"/>
    <x v="263"/>
    <x v="209"/>
    <s v="lead_cT7fq0Eja4BWNZFvWyrMmq39xO7zZ3zuZHLQrlujVgW"/>
    <s v="Ithena Technologies"/>
    <x v="13"/>
    <s v="user_LKRhV6rhcBe0uL8u70UUGeDjbMupuho4TaiAOCbT7HT"/>
    <s v="Kashif Ahmad"/>
    <x v="549"/>
    <s v="2022-08-29 11:49:56.359000+00:00"/>
    <m/>
    <x v="0"/>
    <m/>
    <m/>
    <m/>
    <n v="60"/>
    <m/>
    <m/>
    <m/>
    <m/>
    <m/>
    <m/>
    <m/>
    <m/>
    <m/>
    <m/>
    <m/>
    <x v="1"/>
    <m/>
    <m/>
    <m/>
    <m/>
    <m/>
    <m/>
    <m/>
    <m/>
    <m/>
    <m/>
    <m/>
    <m/>
    <x v="11"/>
    <m/>
    <s v="user_vMd4rmcrSbjykdyL2J7rrYn84SWdcNc5FKligrmItPw"/>
    <x v="11"/>
    <x v="1"/>
    <m/>
    <s v="September"/>
    <x v="2"/>
    <x v="10"/>
    <m/>
    <m/>
    <m/>
    <m/>
    <m/>
    <x v="386"/>
    <s v="2022-08-29 11:51:31.170000+00:00"/>
    <s v="GMC"/>
  </r>
  <r>
    <x v="18"/>
    <n v="360000"/>
    <s v="INR"/>
    <n v="0"/>
    <x v="4"/>
    <x v="0"/>
    <s v="stat_kcR4fZg7TU7jjk1jAVua3qGLRS4J5uFayEjK5j02wtv"/>
    <x v="2"/>
    <s v="OpportunityStatusType.Lost"/>
    <s v="cont_GHvjrOl08ZAi6USZAABa4cD8kRzLvNA3QYaJtHJ8zeD"/>
    <x v="264"/>
    <x v="27"/>
    <s v="lead_jPNwcn6uMfPYvdLJsJrFjhyoJplVJauUAm23idMFn8I"/>
    <s v="CredFine Digital India Pvt Ltd"/>
    <x v="13"/>
    <s v="user_IgNfKH7wuLLjHvexoMm2PXWcnF3zYft0ZbMTyfwKRUg"/>
    <s v="Moziez Chamadia"/>
    <x v="550"/>
    <s v="2022-08-29 11:41:02.728000+00:00"/>
    <m/>
    <x v="1"/>
    <m/>
    <m/>
    <m/>
    <n v="155"/>
    <m/>
    <m/>
    <m/>
    <m/>
    <m/>
    <m/>
    <m/>
    <m/>
    <m/>
    <m/>
    <m/>
    <x v="3"/>
    <m/>
    <m/>
    <m/>
    <m/>
    <m/>
    <m/>
    <m/>
    <m/>
    <m/>
    <m/>
    <m/>
    <m/>
    <x v="1"/>
    <m/>
    <s v="user_vMd4rmcrSbjykdyL2J7rrYn84SWdcNc5FKligrmItPw"/>
    <x v="11"/>
    <x v="1"/>
    <m/>
    <s v="July"/>
    <x v="2"/>
    <x v="3"/>
    <m/>
    <m/>
    <m/>
    <m/>
    <m/>
    <x v="387"/>
    <s v="2022-09-02 18:01:19.235000+00:00"/>
    <s v="GMC"/>
  </r>
  <r>
    <x v="11"/>
    <n v="10000"/>
    <s v="INR"/>
    <n v="0"/>
    <x v="4"/>
    <x v="0"/>
    <s v="stat_kcR4fZg7TU7jjk1jAVua3qGLRS4J5uFayEjK5j02wtv"/>
    <x v="2"/>
    <s v="OpportunityStatusType.Lost"/>
    <s v="cont_Nfh7hL4QYiVhaIpJDg4zBh1sZcFDjJv6gkxOsGGO2kC"/>
    <x v="263"/>
    <x v="16"/>
    <s v="lead_cT7fq0Eja4BWNZFvWyrMmq39xO7zZ3zuZHLQrlujVgW"/>
    <s v="Ithena Technologies"/>
    <x v="13"/>
    <s v="user_LKRhV6rhcBe0uL8u70UUGeDjbMupuho4TaiAOCbT7HT"/>
    <s v="Kashif Ahmad"/>
    <x v="551"/>
    <s v="2022-08-29 11:50:08.138000+00:00"/>
    <m/>
    <x v="0"/>
    <m/>
    <m/>
    <m/>
    <n v="60"/>
    <m/>
    <m/>
    <m/>
    <m/>
    <m/>
    <m/>
    <m/>
    <m/>
    <m/>
    <m/>
    <m/>
    <x v="1"/>
    <m/>
    <m/>
    <m/>
    <m/>
    <m/>
    <m/>
    <m/>
    <m/>
    <m/>
    <m/>
    <m/>
    <m/>
    <x v="11"/>
    <m/>
    <s v="user_vMd4rmcrSbjykdyL2J7rrYn84SWdcNc5FKligrmItPw"/>
    <x v="11"/>
    <x v="1"/>
    <m/>
    <s v="September"/>
    <x v="2"/>
    <x v="10"/>
    <m/>
    <m/>
    <m/>
    <m/>
    <m/>
    <x v="386"/>
    <s v="2022-08-29 11:51:31.170000+00:00"/>
    <s v="GPA"/>
  </r>
  <r>
    <x v="11"/>
    <n v="100000"/>
    <s v="INR"/>
    <n v="0"/>
    <x v="10"/>
    <x v="0"/>
    <s v="stat_1hn9nRJaLbI53NxPuSQgo90kRpbpKsFlwN4oEGNUTdO"/>
    <x v="1"/>
    <s v="OpportunityStatusType.Lost"/>
    <s v="cont_7KH9EsfN7YOT7XLg9hbx238q7nqhJwwi21SpTkLlBIp"/>
    <x v="1"/>
    <x v="32"/>
    <s v="lead_cLQpdxSgQ9Q2g2HmbIIazjbkrFNsRMwCXQhGQ1SXEcq"/>
    <s v="ThinkSmart IT Solutions Pvt. Ltd."/>
    <x v="13"/>
    <s v="user_LKRhV6rhcBe0uL8u70UUGeDjbMupuho4TaiAOCbT7HT"/>
    <s v="Kashif Ahmad"/>
    <x v="552"/>
    <s v="2022-08-29 10:17:08.278000+00:00"/>
    <m/>
    <x v="0"/>
    <m/>
    <m/>
    <m/>
    <n v="80"/>
    <m/>
    <m/>
    <m/>
    <m/>
    <m/>
    <m/>
    <m/>
    <m/>
    <m/>
    <m/>
    <m/>
    <x v="4"/>
    <m/>
    <m/>
    <m/>
    <m/>
    <m/>
    <m/>
    <m/>
    <m/>
    <m/>
    <m/>
    <m/>
    <m/>
    <x v="3"/>
    <m/>
    <s v="user_g5Yw4Z4XnIbmcGhJO80vdtFdd5ElcDlgYO3q8l82ODn"/>
    <x v="18"/>
    <x v="1"/>
    <m/>
    <s v="July"/>
    <x v="2"/>
    <x v="3"/>
    <m/>
    <s v="Lead Magnet Lead"/>
    <m/>
    <m/>
    <m/>
    <x v="388"/>
    <s v="2022-08-29 10:18:00.159000+00:00"/>
    <s v="GMC"/>
  </r>
  <r>
    <x v="36"/>
    <n v="0"/>
    <s v="INR"/>
    <n v="0"/>
    <x v="49"/>
    <x v="0"/>
    <s v="stat_1hn9nRJaLbI53NxPuSQgo90kRpbpKsFlwN4oEGNUTdO"/>
    <x v="1"/>
    <s v="OpportunityStatusType.Lost"/>
    <s v="cont_NmqY00iePUNDlgq2artqb3x1sKT9lepFkWahEX3i120"/>
    <x v="265"/>
    <x v="0"/>
    <s v="lead_y5V2Zq5N1EkEnvIgHC94nSWpwAPfugzPW9EMPSZaJ3x"/>
    <s v="Harsco Environmental"/>
    <x v="25"/>
    <s v="user_sREdxbAJihL2Zbgic7tyQ6Rc4Mny7HnD1RNGhA9DDYh"/>
    <s v="Prajakta Sahastrabudhe"/>
    <x v="553"/>
    <s v="2022-08-29 10:30:50.711000+00:00"/>
    <m/>
    <x v="1"/>
    <m/>
    <m/>
    <m/>
    <n v="80"/>
    <m/>
    <m/>
    <m/>
    <m/>
    <m/>
    <m/>
    <m/>
    <m/>
    <m/>
    <m/>
    <m/>
    <x v="4"/>
    <m/>
    <m/>
    <m/>
    <m/>
    <m/>
    <m/>
    <m/>
    <m/>
    <m/>
    <m/>
    <m/>
    <m/>
    <x v="5"/>
    <m/>
    <s v="user_Jujy0sFufO9J3qwY7aNpCCnF6nFZMrfvciNEydEzhaI"/>
    <x v="2"/>
    <x v="1"/>
    <m/>
    <s v="December"/>
    <x v="1"/>
    <x v="0"/>
    <m/>
    <s v="Employee Wellness Handbook"/>
    <m/>
    <m/>
    <m/>
    <x v="389"/>
    <s v="2022-09-14 11:50:12.188000+00:00"/>
    <s v="Covid"/>
  </r>
  <r>
    <x v="18"/>
    <n v="700000"/>
    <s v="INR"/>
    <n v="0"/>
    <x v="4"/>
    <x v="0"/>
    <s v="stat_kcR4fZg7TU7jjk1jAVua3qGLRS4J5uFayEjK5j02wtv"/>
    <x v="2"/>
    <s v="OpportunityStatusType.Lost"/>
    <s v="cont_ja7s39VkJ3rotBTEbp07uFza9oCAgG5lm9NmKzTYobs"/>
    <x v="266"/>
    <x v="39"/>
    <s v="lead_v0feIat8jDxMn8weaKXEIADTRjVnqchtvXWLqBoNEcA"/>
    <s v="SolarSquare Energy"/>
    <x v="16"/>
    <s v="user_IgNfKH7wuLLjHvexoMm2PXWcnF3zYft0ZbMTyfwKRUg"/>
    <s v="Moziez Chamadia"/>
    <x v="554"/>
    <s v="2022-08-29 11:37:08.566000+00:00"/>
    <m/>
    <x v="1"/>
    <m/>
    <m/>
    <m/>
    <n v="184"/>
    <m/>
    <m/>
    <m/>
    <m/>
    <m/>
    <m/>
    <m/>
    <m/>
    <m/>
    <m/>
    <m/>
    <x v="5"/>
    <m/>
    <m/>
    <m/>
    <m/>
    <m/>
    <m/>
    <m/>
    <m/>
    <m/>
    <m/>
    <m/>
    <m/>
    <x v="4"/>
    <m/>
    <s v="user_PApNwMjp7lPIEBp7acretouakdtYNVHpPO9ja9KoR5D"/>
    <x v="12"/>
    <x v="1"/>
    <m/>
    <s v="August"/>
    <x v="4"/>
    <x v="4"/>
    <m/>
    <s v="Downloaded the guide: Designing employee healthcare plan"/>
    <m/>
    <m/>
    <m/>
    <x v="390"/>
    <s v="2022-09-09 11:37:34.455000+00:00"/>
    <m/>
  </r>
  <r>
    <x v="11"/>
    <n v="124000"/>
    <s v="INR"/>
    <n v="100"/>
    <x v="46"/>
    <x v="0"/>
    <s v="stat_OZRiD1474QRJIpvnjHCZfiIvKcVD6mIKSSTzg8SwDVx"/>
    <x v="0"/>
    <s v="OpportunityStatusType.Won"/>
    <s v="cont_aonsflIGFo2VZOUTA6r1CMXELAfRRpZUqwznPvIUlZZ"/>
    <x v="267"/>
    <x v="210"/>
    <s v="lead_RDbRjzJ5cx02QgMmkCOgRjlV3N7LAoUVIp1KrvEGvSl"/>
    <s v="Tentwenty Digital LLP(Fresh)"/>
    <x v="7"/>
    <s v="user_LKRhV6rhcBe0uL8u70UUGeDjbMupuho4TaiAOCbT7HT"/>
    <s v="Kashif Ahmad"/>
    <x v="555"/>
    <s v="2022-08-29 07:24:34.550000+00:00"/>
    <m/>
    <x v="20"/>
    <m/>
    <s v="2022-03-17 12:00:12+00:00"/>
    <m/>
    <n v="27"/>
    <m/>
    <m/>
    <m/>
    <m/>
    <m/>
    <m/>
    <m/>
    <s v="ORGANIC_SEARCH"/>
    <m/>
    <m/>
    <m/>
    <x v="6"/>
    <m/>
    <m/>
    <m/>
    <m/>
    <m/>
    <m/>
    <m/>
    <m/>
    <m/>
    <m/>
    <m/>
    <m/>
    <x v="3"/>
    <m/>
    <s v="user_aM3WaaSUQQmaNnsm9l2FQRVWUEr8RN2ZdXzsuQUalQ3"/>
    <x v="7"/>
    <x v="5"/>
    <m/>
    <m/>
    <x v="3"/>
    <x v="2"/>
    <m/>
    <s v="Employee Count 25"/>
    <m/>
    <m/>
    <m/>
    <x v="391"/>
    <s v="2022-09-20 05:06:15.252000+00:00"/>
    <m/>
  </r>
  <r>
    <x v="11"/>
    <n v="30000"/>
    <s v="INR"/>
    <n v="0"/>
    <x v="37"/>
    <x v="0"/>
    <s v="stat_kcR4fZg7TU7jjk1jAVua3qGLRS4J5uFayEjK5j02wtv"/>
    <x v="2"/>
    <s v="OpportunityStatusType.Lost"/>
    <s v="cont_k9VuwCWOXX7LcmuaKlKFDVTuLk7Qye0jhWk1duoil3X"/>
    <x v="268"/>
    <x v="19"/>
    <s v="lead_OXdy1t2ynrOs7sNI1blJdPRVVzmknBByG3qC3dlBQil"/>
    <s v="pilz india"/>
    <x v="11"/>
    <s v="user_LKRhV6rhcBe0uL8u70UUGeDjbMupuho4TaiAOCbT7HT"/>
    <s v="Kashif Ahmad"/>
    <x v="556"/>
    <s v="2022-08-29 09:55:27.869000+00:00"/>
    <m/>
    <x v="0"/>
    <m/>
    <m/>
    <m/>
    <n v="35"/>
    <m/>
    <m/>
    <m/>
    <m/>
    <m/>
    <m/>
    <m/>
    <m/>
    <m/>
    <m/>
    <m/>
    <x v="5"/>
    <m/>
    <m/>
    <m/>
    <m/>
    <m/>
    <m/>
    <m/>
    <m/>
    <m/>
    <m/>
    <m/>
    <m/>
    <x v="3"/>
    <m/>
    <s v="user_x9AtbGLhDmWYC9XAmYdfwBt9yiXbgMhBuZpIoFuN8Cd"/>
    <x v="22"/>
    <x v="1"/>
    <m/>
    <s v="August"/>
    <x v="10"/>
    <x v="8"/>
    <m/>
    <m/>
    <m/>
    <m/>
    <m/>
    <x v="392"/>
    <s v="2022-08-29 09:55:49.788000+00:00"/>
    <m/>
  </r>
  <r>
    <x v="11"/>
    <n v="200000"/>
    <s v="INR"/>
    <n v="0"/>
    <x v="37"/>
    <x v="0"/>
    <s v="stat_kcR4fZg7TU7jjk1jAVua3qGLRS4J5uFayEjK5j02wtv"/>
    <x v="2"/>
    <s v="OpportunityStatusType.Lost"/>
    <s v="cont_k9VuwCWOXX7LcmuaKlKFDVTuLk7Qye0jhWk1duoil3X"/>
    <x v="268"/>
    <x v="29"/>
    <s v="lead_OXdy1t2ynrOs7sNI1blJdPRVVzmknBByG3qC3dlBQil"/>
    <s v="pilz india"/>
    <x v="11"/>
    <s v="user_LKRhV6rhcBe0uL8u70UUGeDjbMupuho4TaiAOCbT7HT"/>
    <s v="Kashif Ahmad"/>
    <x v="557"/>
    <s v="2022-08-29 09:55:16.828000+00:00"/>
    <m/>
    <x v="0"/>
    <m/>
    <m/>
    <m/>
    <n v="35"/>
    <m/>
    <m/>
    <m/>
    <m/>
    <m/>
    <m/>
    <m/>
    <m/>
    <m/>
    <m/>
    <m/>
    <x v="5"/>
    <m/>
    <m/>
    <m/>
    <m/>
    <m/>
    <m/>
    <m/>
    <m/>
    <m/>
    <m/>
    <m/>
    <m/>
    <x v="3"/>
    <m/>
    <s v="user_x9AtbGLhDmWYC9XAmYdfwBt9yiXbgMhBuZpIoFuN8Cd"/>
    <x v="22"/>
    <x v="1"/>
    <m/>
    <s v="August"/>
    <x v="10"/>
    <x v="8"/>
    <m/>
    <m/>
    <m/>
    <m/>
    <m/>
    <x v="392"/>
    <s v="2022-08-29 09:55:49.788000+00:00"/>
    <m/>
  </r>
  <r>
    <x v="7"/>
    <n v="60000"/>
    <s v="INR"/>
    <n v="0"/>
    <x v="39"/>
    <x v="0"/>
    <s v="stat_kcR4fZg7TU7jjk1jAVua3qGLRS4J5uFayEjK5j02wtv"/>
    <x v="2"/>
    <s v="OpportunityStatusType.Lost"/>
    <s v="cont_9IT85Sq8Mmo3rQccieeTrUgc8a6mPAA5mJSmb5TP8If"/>
    <x v="269"/>
    <x v="10"/>
    <s v="lead_xlfiOkuZT1B05lYneu6lbMT1hAGeqMMq5cfROUhbw5H"/>
    <s v="Americhem Inc."/>
    <x v="4"/>
    <s v="user_U27GK6WjhLhUhi1EDKXV57xMpn8n8DMIOjci1q3UReZ"/>
    <s v="Abhiroop Ganguly"/>
    <x v="558"/>
    <s v="2022-08-29 06:32:15.350000+00:00"/>
    <m/>
    <x v="0"/>
    <m/>
    <s v="2020-08-14 08:05:16+00:00"/>
    <m/>
    <n v="19"/>
    <m/>
    <m/>
    <m/>
    <m/>
    <m/>
    <m/>
    <m/>
    <m/>
    <m/>
    <m/>
    <m/>
    <x v="5"/>
    <m/>
    <m/>
    <m/>
    <m/>
    <m/>
    <m/>
    <m/>
    <m/>
    <m/>
    <m/>
    <m/>
    <m/>
    <x v="7"/>
    <m/>
    <s v="user_5YHA1ZU4iP896lD1YJehdJcMx7ZEgWCpulT4T2c3pJ3"/>
    <x v="4"/>
    <x v="1"/>
    <m/>
    <s v="July"/>
    <x v="2"/>
    <x v="3"/>
    <m/>
    <m/>
    <m/>
    <m/>
    <m/>
    <x v="393"/>
    <s v="2022-09-16 05:24:37.301000+00:00"/>
    <m/>
  </r>
  <r>
    <x v="3"/>
    <n v="500000"/>
    <s v="INR"/>
    <n v="100"/>
    <x v="50"/>
    <x v="0"/>
    <s v="stat_OZRiD1474QRJIpvnjHCZfiIvKcVD6mIKSSTzg8SwDVx"/>
    <x v="0"/>
    <s v="OpportunityStatusType.Won"/>
    <s v="cont_xzGEU2rgvLXw46m785lfhG494su9sLTnBl4OMF23Lyo"/>
    <x v="270"/>
    <x v="29"/>
    <s v="lead_qPOVRwia9CzlQQ7CDjx1Y7lnnDQqYmq2zwpEoyyrzSH"/>
    <s v="PINKVILLA"/>
    <x v="11"/>
    <s v="user_GL8PBiV4pvzsQLVHSdZLeMQAQcGjCvLkffg486DHfZJ"/>
    <s v="Anshum Naithani"/>
    <x v="559"/>
    <s v="2022-08-29 07:03:42.325000+00:00"/>
    <m/>
    <x v="1"/>
    <m/>
    <m/>
    <m/>
    <n v="173"/>
    <m/>
    <m/>
    <m/>
    <m/>
    <m/>
    <m/>
    <m/>
    <s v="PAID_SOCIAL"/>
    <m/>
    <m/>
    <m/>
    <x v="1"/>
    <m/>
    <m/>
    <m/>
    <m/>
    <m/>
    <m/>
    <m/>
    <m/>
    <m/>
    <m/>
    <m/>
    <m/>
    <x v="20"/>
    <m/>
    <s v="user_elsJRWsVnVWXwXYDqwMxWZeO0sLXCWVtdfpMy6LREbN"/>
    <x v="26"/>
    <x v="14"/>
    <m/>
    <s v="August"/>
    <x v="4"/>
    <x v="0"/>
    <m/>
    <s v="Employee Engagement Handbook"/>
    <m/>
    <m/>
    <m/>
    <x v="394"/>
    <s v="2022-10-10 07:34:03.141000+00:00"/>
    <s v="GMC"/>
  </r>
  <r>
    <x v="3"/>
    <n v="1400000"/>
    <s v="INR"/>
    <n v="100"/>
    <x v="50"/>
    <x v="0"/>
    <s v="stat_OZRiD1474QRJIpvnjHCZfiIvKcVD6mIKSSTzg8SwDVx"/>
    <x v="0"/>
    <s v="OpportunityStatusType.Won"/>
    <s v="cont_Lwn8LyqiS67VCnjyKk8RUYZ86daCnRU2QX2KD6VGSK8"/>
    <x v="271"/>
    <x v="211"/>
    <s v="lead_XKgtxjSdnn6L06KIxqXIOLVZmAvjM86y5p09JRuM524"/>
    <s v="DNIF"/>
    <x v="13"/>
    <s v="user_P3f70h2AcefBkFTBZpvA9LgDbjTmUIXkqdKqHJ5evwA"/>
    <s v="Manojkumar Tinna"/>
    <x v="560"/>
    <s v="2022-08-29 07:07:17.158000+00:00"/>
    <m/>
    <x v="1"/>
    <m/>
    <m/>
    <m/>
    <n v="187"/>
    <m/>
    <m/>
    <m/>
    <m/>
    <m/>
    <m/>
    <m/>
    <m/>
    <m/>
    <m/>
    <m/>
    <x v="1"/>
    <m/>
    <m/>
    <m/>
    <m/>
    <m/>
    <m/>
    <m/>
    <m/>
    <m/>
    <m/>
    <m/>
    <m/>
    <x v="1"/>
    <m/>
    <s v="user_vMd4rmcrSbjykdyL2J7rrYn84SWdcNc5FKligrmItPw"/>
    <x v="11"/>
    <x v="7"/>
    <m/>
    <s v="August"/>
    <x v="2"/>
    <x v="3"/>
    <m/>
    <m/>
    <m/>
    <m/>
    <m/>
    <x v="395"/>
    <s v="2022-09-19 07:46:36.378000+00:00"/>
    <s v="GMC"/>
  </r>
  <r>
    <x v="7"/>
    <n v="750000"/>
    <s v="INR"/>
    <n v="0"/>
    <x v="39"/>
    <x v="0"/>
    <s v="stat_kcR4fZg7TU7jjk1jAVua3qGLRS4J5uFayEjK5j02wtv"/>
    <x v="2"/>
    <s v="OpportunityStatusType.Lost"/>
    <s v="cont_9IT85Sq8Mmo3rQccieeTrUgc8a6mPAA5mJSmb5TP8If"/>
    <x v="269"/>
    <x v="58"/>
    <s v="lead_xlfiOkuZT1B05lYneu6lbMT1hAGeqMMq5cfROUhbw5H"/>
    <s v="Americhem Inc."/>
    <x v="4"/>
    <s v="user_U27GK6WjhLhUhi1EDKXV57xMpn8n8DMIOjci1q3UReZ"/>
    <s v="Abhiroop Ganguly"/>
    <x v="561"/>
    <s v="2022-08-29 06:31:55.506000+00:00"/>
    <m/>
    <x v="0"/>
    <m/>
    <s v="2020-08-14 08:05:16+00:00"/>
    <m/>
    <n v="19"/>
    <m/>
    <m/>
    <m/>
    <m/>
    <m/>
    <m/>
    <m/>
    <m/>
    <m/>
    <m/>
    <m/>
    <x v="5"/>
    <m/>
    <m/>
    <m/>
    <m/>
    <m/>
    <m/>
    <m/>
    <m/>
    <m/>
    <m/>
    <m/>
    <m/>
    <x v="7"/>
    <m/>
    <s v="user_5YHA1ZU4iP896lD1YJehdJcMx7ZEgWCpulT4T2c3pJ3"/>
    <x v="4"/>
    <x v="1"/>
    <m/>
    <s v="July"/>
    <x v="2"/>
    <x v="3"/>
    <m/>
    <m/>
    <m/>
    <m/>
    <m/>
    <x v="393"/>
    <s v="2022-09-16 05:24:37.301000+00:00"/>
    <m/>
  </r>
  <r>
    <x v="7"/>
    <n v="100000"/>
    <s v="INR"/>
    <n v="0"/>
    <x v="10"/>
    <x v="0"/>
    <s v="stat_kcR4fZg7TU7jjk1jAVua3qGLRS4J5uFayEjK5j02wtv"/>
    <x v="2"/>
    <s v="OpportunityStatusType.Lost"/>
    <m/>
    <x v="1"/>
    <x v="19"/>
    <s v="lead_6DwZs40B5teg43JvByepgFA64U1sTEY9jK43Ap4tTeU"/>
    <s v="Waaree Energies Ltd."/>
    <x v="15"/>
    <s v="user_U27GK6WjhLhUhi1EDKXV57xMpn8n8DMIOjci1q3UReZ"/>
    <s v="Abhiroop Ganguly"/>
    <x v="562"/>
    <s v="2022-08-29 06:13:22.886000+00:00"/>
    <m/>
    <x v="1"/>
    <m/>
    <m/>
    <m/>
    <n v="962"/>
    <m/>
    <m/>
    <m/>
    <m/>
    <m/>
    <m/>
    <m/>
    <m/>
    <m/>
    <m/>
    <m/>
    <x v="27"/>
    <m/>
    <m/>
    <m/>
    <m/>
    <m/>
    <m/>
    <m/>
    <m/>
    <m/>
    <m/>
    <m/>
    <m/>
    <x v="9"/>
    <m/>
    <s v="user_228eUmsdKIb9OItgmiDq1zD4aPZ1eqiapbaLAGeBf8g"/>
    <x v="13"/>
    <x v="1"/>
    <m/>
    <s v="August"/>
    <x v="2"/>
    <x v="3"/>
    <m/>
    <m/>
    <m/>
    <m/>
    <m/>
    <x v="396"/>
    <s v="2022-10-13 07:39:09.540000+00:00"/>
    <s v="GPA"/>
  </r>
  <r>
    <x v="7"/>
    <n v="300000"/>
    <s v="INR"/>
    <n v="0"/>
    <x v="39"/>
    <x v="0"/>
    <s v="stat_kcR4fZg7TU7jjk1jAVua3qGLRS4J5uFayEjK5j02wtv"/>
    <x v="2"/>
    <s v="OpportunityStatusType.Lost"/>
    <s v="cont_9IT85Sq8Mmo3rQccieeTrUgc8a6mPAA5mJSmb5TP8If"/>
    <x v="269"/>
    <x v="98"/>
    <s v="lead_xlfiOkuZT1B05lYneu6lbMT1hAGeqMMq5cfROUhbw5H"/>
    <s v="Americhem Inc."/>
    <x v="4"/>
    <s v="user_U27GK6WjhLhUhi1EDKXV57xMpn8n8DMIOjci1q3UReZ"/>
    <s v="Abhiroop Ganguly"/>
    <x v="563"/>
    <s v="2022-08-29 06:32:04.351000+00:00"/>
    <m/>
    <x v="0"/>
    <m/>
    <s v="2020-08-14 08:05:16+00:00"/>
    <m/>
    <n v="19"/>
    <m/>
    <m/>
    <m/>
    <m/>
    <m/>
    <m/>
    <m/>
    <m/>
    <m/>
    <m/>
    <m/>
    <x v="5"/>
    <m/>
    <m/>
    <m/>
    <m/>
    <m/>
    <m/>
    <m/>
    <m/>
    <m/>
    <m/>
    <m/>
    <m/>
    <x v="7"/>
    <m/>
    <s v="user_5YHA1ZU4iP896lD1YJehdJcMx7ZEgWCpulT4T2c3pJ3"/>
    <x v="4"/>
    <x v="1"/>
    <m/>
    <s v="July"/>
    <x v="2"/>
    <x v="3"/>
    <m/>
    <m/>
    <m/>
    <m/>
    <m/>
    <x v="393"/>
    <s v="2022-09-16 05:24:37.301000+00:00"/>
    <m/>
  </r>
  <r>
    <x v="9"/>
    <n v="1800000"/>
    <s v="INR"/>
    <n v="0"/>
    <x v="10"/>
    <x v="0"/>
    <s v="stat_kcR4fZg7TU7jjk1jAVua3qGLRS4J5uFayEjK5j02wtv"/>
    <x v="2"/>
    <s v="OpportunityStatusType.Lost"/>
    <m/>
    <x v="1"/>
    <x v="0"/>
    <s v="lead_2QThVuecSiT3I4EuyEQZ5nMZMTewqZYh28f62M2MU9y"/>
    <s v="Examroom"/>
    <x v="8"/>
    <s v="user_9SBRjyF0n4iWuhUdqRyQkFhl2J4uyNKhFWvvJEvunX8"/>
    <s v="Omkar Ghate"/>
    <x v="564"/>
    <s v="2022-08-29 05:46:39.773000+00:00"/>
    <m/>
    <x v="2"/>
    <m/>
    <m/>
    <m/>
    <n v="177"/>
    <m/>
    <m/>
    <m/>
    <m/>
    <m/>
    <m/>
    <m/>
    <m/>
    <m/>
    <m/>
    <m/>
    <x v="18"/>
    <m/>
    <m/>
    <m/>
    <m/>
    <m/>
    <m/>
    <m/>
    <m/>
    <m/>
    <m/>
    <m/>
    <m/>
    <x v="5"/>
    <m/>
    <s v="user_5IQTpX6DsnoeoDfxqzqojpVoQLXPh68nhDjLS5ETjYj"/>
    <x v="8"/>
    <x v="1"/>
    <m/>
    <s v="September"/>
    <x v="4"/>
    <x v="0"/>
    <m/>
    <s v="Employee Wellness Handbook"/>
    <m/>
    <m/>
    <m/>
    <x v="397"/>
    <s v="2022-10-10 02:49:26.568000+00:00"/>
    <m/>
  </r>
  <r>
    <x v="7"/>
    <n v="500000"/>
    <s v="INR"/>
    <n v="0"/>
    <x v="10"/>
    <x v="0"/>
    <s v="stat_kcR4fZg7TU7jjk1jAVua3qGLRS4J5uFayEjK5j02wtv"/>
    <x v="2"/>
    <s v="OpportunityStatusType.Lost"/>
    <m/>
    <x v="1"/>
    <x v="168"/>
    <s v="lead_6DwZs40B5teg43JvByepgFA64U1sTEY9jK43Ap4tTeU"/>
    <s v="Waaree Energies Ltd."/>
    <x v="15"/>
    <s v="user_U27GK6WjhLhUhi1EDKXV57xMpn8n8DMIOjci1q3UReZ"/>
    <s v="Abhiroop Ganguly"/>
    <x v="565"/>
    <s v="2022-08-29 06:12:49.560000+00:00"/>
    <m/>
    <x v="1"/>
    <m/>
    <m/>
    <m/>
    <n v="962"/>
    <m/>
    <m/>
    <m/>
    <m/>
    <m/>
    <m/>
    <m/>
    <m/>
    <m/>
    <m/>
    <m/>
    <x v="27"/>
    <m/>
    <m/>
    <m/>
    <m/>
    <m/>
    <m/>
    <m/>
    <m/>
    <m/>
    <m/>
    <m/>
    <m/>
    <x v="9"/>
    <m/>
    <s v="user_228eUmsdKIb9OItgmiDq1zD4aPZ1eqiapbaLAGeBf8g"/>
    <x v="13"/>
    <x v="1"/>
    <m/>
    <s v="August"/>
    <x v="2"/>
    <x v="3"/>
    <m/>
    <m/>
    <m/>
    <m/>
    <m/>
    <x v="396"/>
    <s v="2022-10-13 07:39:09.540000+00:00"/>
    <s v="NON EB"/>
  </r>
  <r>
    <x v="7"/>
    <n v="3000000"/>
    <s v="INR"/>
    <n v="0"/>
    <x v="10"/>
    <x v="0"/>
    <s v="stat_kcR4fZg7TU7jjk1jAVua3qGLRS4J5uFayEjK5j02wtv"/>
    <x v="2"/>
    <s v="OpportunityStatusType.Lost"/>
    <m/>
    <x v="1"/>
    <x v="125"/>
    <s v="lead_6DwZs40B5teg43JvByepgFA64U1sTEY9jK43Ap4tTeU"/>
    <s v="Waaree Energies Ltd."/>
    <x v="15"/>
    <s v="user_U27GK6WjhLhUhi1EDKXV57xMpn8n8DMIOjci1q3UReZ"/>
    <s v="Abhiroop Ganguly"/>
    <x v="566"/>
    <s v="2022-08-29 06:12:19.631000+00:00"/>
    <m/>
    <x v="1"/>
    <m/>
    <m/>
    <m/>
    <n v="962"/>
    <m/>
    <m/>
    <m/>
    <m/>
    <m/>
    <m/>
    <m/>
    <m/>
    <m/>
    <m/>
    <m/>
    <x v="27"/>
    <m/>
    <m/>
    <m/>
    <m/>
    <m/>
    <m/>
    <m/>
    <m/>
    <m/>
    <m/>
    <m/>
    <m/>
    <x v="9"/>
    <m/>
    <s v="user_228eUmsdKIb9OItgmiDq1zD4aPZ1eqiapbaLAGeBf8g"/>
    <x v="13"/>
    <x v="1"/>
    <m/>
    <s v="August"/>
    <x v="2"/>
    <x v="3"/>
    <m/>
    <m/>
    <m/>
    <m/>
    <m/>
    <x v="396"/>
    <s v="2022-10-13 07:39:09.540000+00:00"/>
    <s v="GMC"/>
  </r>
  <r>
    <x v="0"/>
    <n v="59475"/>
    <s v="INR"/>
    <n v="100"/>
    <x v="46"/>
    <x v="0"/>
    <s v="stat_OZRiD1474QRJIpvnjHCZfiIvKcVD6mIKSSTzg8SwDVx"/>
    <x v="0"/>
    <s v="OpportunityStatusType.Won"/>
    <s v="cont_tBI85tnJDoy4N24fa8JehwfIJv2NQOhwQpcdJKaafoD"/>
    <x v="272"/>
    <x v="212"/>
    <s v="lead_PHm9WdxFGg1sNAgHP5uqq4XoiLeJgzmnFqWDpxLvAeW"/>
    <s v="STARION INDIA PVT LTD"/>
    <x v="11"/>
    <s v="user_sREdxbAJihL2Zbgic7tyQ6Rc4Mny7HnD1RNGhA9DDYh"/>
    <s v="Prajakta Sahastrabudhe"/>
    <x v="567"/>
    <s v="2022-08-29 04:11:38.414000+00:00"/>
    <m/>
    <x v="0"/>
    <m/>
    <m/>
    <m/>
    <n v="150"/>
    <m/>
    <m/>
    <m/>
    <m/>
    <m/>
    <m/>
    <m/>
    <m/>
    <m/>
    <m/>
    <m/>
    <x v="2"/>
    <m/>
    <m/>
    <m/>
    <m/>
    <m/>
    <m/>
    <m/>
    <m/>
    <m/>
    <m/>
    <m/>
    <m/>
    <x v="14"/>
    <m/>
    <s v="user_A8KOTZADnUtEQOLt4nSLAmteNStuGh80js75RYjrXVt"/>
    <x v="6"/>
    <x v="4"/>
    <m/>
    <s v="August; July"/>
    <x v="2"/>
    <x v="0"/>
    <m/>
    <m/>
    <m/>
    <m/>
    <m/>
    <x v="398"/>
    <s v="2022-10-12 06:14:02.042000+00:00"/>
    <m/>
  </r>
  <r>
    <x v="9"/>
    <n v="1350000"/>
    <s v="INR"/>
    <n v="0"/>
    <x v="10"/>
    <x v="0"/>
    <s v="stat_1hn9nRJaLbI53NxPuSQgo90kRpbpKsFlwN4oEGNUTdO"/>
    <x v="1"/>
    <s v="OpportunityStatusType.Lost"/>
    <s v="cont_tnrQwAXzwnq2tTUBWEHv5yOZzvgJE6GkstcGF7boYXg"/>
    <x v="273"/>
    <x v="0"/>
    <s v="lead_3z57FFMMZOKD60CKzESLndXv5PsfDJ1bN0wOwTcbzeu"/>
    <s v="eNyota Learning Pvt ltd"/>
    <x v="25"/>
    <s v="user_9SBRjyF0n4iWuhUdqRyQkFhl2J4uyNKhFWvvJEvunX8"/>
    <s v="Omkar Ghate"/>
    <x v="568"/>
    <s v="2022-08-29 05:41:09.935000+00:00"/>
    <m/>
    <x v="0"/>
    <m/>
    <m/>
    <m/>
    <n v="116"/>
    <m/>
    <m/>
    <m/>
    <m/>
    <m/>
    <m/>
    <m/>
    <m/>
    <m/>
    <m/>
    <m/>
    <x v="1"/>
    <m/>
    <m/>
    <m/>
    <m/>
    <m/>
    <m/>
    <m/>
    <m/>
    <m/>
    <m/>
    <m/>
    <m/>
    <x v="7"/>
    <m/>
    <s v="user_g5Yw4Z4XnIbmcGhJO80vdtFdd5ElcDlgYO3q8l82ODn"/>
    <x v="18"/>
    <x v="5"/>
    <m/>
    <s v="June"/>
    <x v="2"/>
    <x v="3"/>
    <m/>
    <m/>
    <m/>
    <m/>
    <m/>
    <x v="399"/>
    <s v="2022-09-05 11:32:36.479000+00:00"/>
    <s v="GMC"/>
  </r>
  <r>
    <x v="1"/>
    <n v="100000"/>
    <s v="INR"/>
    <n v="0"/>
    <x v="45"/>
    <x v="0"/>
    <s v="stat_1hn9nRJaLbI53NxPuSQgo90kRpbpKsFlwN4oEGNUTdO"/>
    <x v="1"/>
    <s v="OpportunityStatusType.Lost"/>
    <m/>
    <x v="1"/>
    <x v="213"/>
    <s v="lead_XhS3LSlObTbkTjPSkB1BDD1kANQbebvYmyxmB6TCB3P"/>
    <s v="Uri Retail (Fresh)"/>
    <x v="25"/>
    <s v="user_kbtBHYtBjVDNyI72HTF6C1SCvC7yVBiA6OrBOy3t96U"/>
    <s v="Tejas Kulkarni"/>
    <x v="569"/>
    <s v="2022-08-29 01:45:09.797000+00:00"/>
    <m/>
    <x v="2"/>
    <m/>
    <s v="2022-04-20 04:38:53+00:00"/>
    <m/>
    <n v="52"/>
    <m/>
    <m/>
    <m/>
    <m/>
    <m/>
    <m/>
    <m/>
    <s v="ORGANIC_SEARCH"/>
    <m/>
    <m/>
    <m/>
    <x v="17"/>
    <m/>
    <m/>
    <m/>
    <m/>
    <m/>
    <m/>
    <m/>
    <m/>
    <m/>
    <m/>
    <m/>
    <m/>
    <x v="3"/>
    <m/>
    <s v="user_g5Yw4Z4XnIbmcGhJO80vdtFdd5ElcDlgYO3q8l82ODn"/>
    <x v="18"/>
    <x v="12"/>
    <m/>
    <m/>
    <x v="3"/>
    <x v="2"/>
    <m/>
    <s v="Employee Count 25"/>
    <m/>
    <m/>
    <m/>
    <x v="400"/>
    <s v="2022-08-29 01:45:09.847000+00:00"/>
    <s v="GMC"/>
  </r>
  <r>
    <x v="17"/>
    <n v="35000"/>
    <s v="INR"/>
    <n v="0"/>
    <x v="1"/>
    <x v="0"/>
    <s v="stat_1hn9nRJaLbI53NxPuSQgo90kRpbpKsFlwN4oEGNUTdO"/>
    <x v="1"/>
    <s v="OpportunityStatusType.Lost"/>
    <m/>
    <x v="1"/>
    <x v="19"/>
    <s v="lead_c51i7YyeAH20JtIS7QlDXfTN32XWMWGdPdhEFHmMPsU"/>
    <s v="TRUGlobal"/>
    <x v="15"/>
    <s v="user_6dalmZ7hmWD47jhCVGdU1SSEcFMsz9rWtW2jPORgJvj"/>
    <s v="Vivek Singh"/>
    <x v="570"/>
    <s v="2022-08-26 14:33:38.861000+00:00"/>
    <m/>
    <x v="2"/>
    <m/>
    <m/>
    <m/>
    <n v="150"/>
    <m/>
    <m/>
    <m/>
    <m/>
    <m/>
    <m/>
    <m/>
    <m/>
    <m/>
    <m/>
    <m/>
    <x v="8"/>
    <m/>
    <m/>
    <m/>
    <m/>
    <m/>
    <m/>
    <m/>
    <m/>
    <m/>
    <m/>
    <m/>
    <m/>
    <x v="11"/>
    <m/>
    <s v="user_228eUmsdKIb9OItgmiDq1zD4aPZ1eqiapbaLAGeBf8g"/>
    <x v="13"/>
    <x v="12"/>
    <m/>
    <s v="August"/>
    <x v="2"/>
    <x v="10"/>
    <m/>
    <m/>
    <m/>
    <m/>
    <m/>
    <x v="401"/>
    <s v="2022-08-26 14:33:38.913000+00:00"/>
    <s v="GPA"/>
  </r>
  <r>
    <x v="17"/>
    <n v="300000"/>
    <s v="INR"/>
    <n v="0"/>
    <x v="1"/>
    <x v="0"/>
    <s v="stat_1hn9nRJaLbI53NxPuSQgo90kRpbpKsFlwN4oEGNUTdO"/>
    <x v="1"/>
    <s v="OpportunityStatusType.Lost"/>
    <s v="cont_VyKc4sEWuJXuXDvZqm9YsEAC8CKShJl0PmiTNBT5oXs"/>
    <x v="274"/>
    <x v="214"/>
    <s v="lead_exx2KXJin3rUhXENhJKKPzgX0YzX96GZojaByAf4DaF"/>
    <s v="Marketone International"/>
    <x v="9"/>
    <s v="user_6dalmZ7hmWD47jhCVGdU1SSEcFMsz9rWtW2jPORgJvj"/>
    <s v="Vivek Singh"/>
    <x v="571"/>
    <s v="2022-08-26 14:28:08.851000+00:00"/>
    <m/>
    <x v="2"/>
    <m/>
    <m/>
    <m/>
    <n v="90"/>
    <m/>
    <m/>
    <m/>
    <m/>
    <m/>
    <m/>
    <m/>
    <m/>
    <m/>
    <m/>
    <m/>
    <x v="6"/>
    <m/>
    <m/>
    <m/>
    <m/>
    <m/>
    <m/>
    <m/>
    <m/>
    <m/>
    <m/>
    <m/>
    <m/>
    <x v="6"/>
    <m/>
    <s v="user_L8E6IFhq6UCzKLHa45LUUTZCznDuyDwFrGaEp9DXiUM"/>
    <x v="9"/>
    <x v="2"/>
    <m/>
    <s v="August; February"/>
    <x v="2"/>
    <x v="3"/>
    <m/>
    <m/>
    <m/>
    <m/>
    <m/>
    <x v="402"/>
    <s v="2022-09-08 09:44:33.649000+00:00"/>
    <s v="GTL"/>
  </r>
  <r>
    <x v="17"/>
    <n v="3265000"/>
    <s v="INR"/>
    <n v="0"/>
    <x v="1"/>
    <x v="0"/>
    <s v="stat_1hn9nRJaLbI53NxPuSQgo90kRpbpKsFlwN4oEGNUTdO"/>
    <x v="1"/>
    <s v="OpportunityStatusType.Lost"/>
    <m/>
    <x v="1"/>
    <x v="170"/>
    <s v="lead_c51i7YyeAH20JtIS7QlDXfTN32XWMWGdPdhEFHmMPsU"/>
    <s v="TRUGlobal"/>
    <x v="15"/>
    <s v="user_6dalmZ7hmWD47jhCVGdU1SSEcFMsz9rWtW2jPORgJvj"/>
    <s v="Vivek Singh"/>
    <x v="572"/>
    <s v="2022-08-26 14:33:32.566000+00:00"/>
    <m/>
    <x v="2"/>
    <m/>
    <m/>
    <m/>
    <n v="150"/>
    <m/>
    <m/>
    <m/>
    <m/>
    <m/>
    <m/>
    <m/>
    <m/>
    <m/>
    <m/>
    <m/>
    <x v="8"/>
    <m/>
    <m/>
    <m/>
    <m/>
    <m/>
    <m/>
    <m/>
    <m/>
    <m/>
    <m/>
    <m/>
    <m/>
    <x v="11"/>
    <m/>
    <s v="user_228eUmsdKIb9OItgmiDq1zD4aPZ1eqiapbaLAGeBf8g"/>
    <x v="13"/>
    <x v="12"/>
    <m/>
    <s v="August"/>
    <x v="2"/>
    <x v="10"/>
    <m/>
    <m/>
    <m/>
    <m/>
    <m/>
    <x v="401"/>
    <s v="2022-08-26 14:33:38.913000+00:00"/>
    <s v="GMC"/>
  </r>
  <r>
    <x v="8"/>
    <n v="500000"/>
    <s v="INR"/>
    <n v="0"/>
    <x v="4"/>
    <x v="0"/>
    <s v="stat_kcR4fZg7TU7jjk1jAVua3qGLRS4J5uFayEjK5j02wtv"/>
    <x v="2"/>
    <s v="OpportunityStatusType.Lost"/>
    <m/>
    <x v="1"/>
    <x v="57"/>
    <s v="lead_qyHCrPqmeWIaLypWQupKxKPXfoNQrZY4gG6sRHPcicT"/>
    <s v="SQS India Infoservices Private Limited"/>
    <x v="21"/>
    <s v="user_KLETV1op4MIjvKQ12xGsWi23CuPjDE6PT29nwG6T3MY"/>
    <s v="Pooja Gawas"/>
    <x v="573"/>
    <s v="2022-08-26 11:32:42.548000+00:00"/>
    <m/>
    <x v="0"/>
    <m/>
    <m/>
    <m/>
    <n v="730"/>
    <m/>
    <m/>
    <m/>
    <m/>
    <m/>
    <m/>
    <m/>
    <m/>
    <m/>
    <m/>
    <m/>
    <x v="1"/>
    <m/>
    <m/>
    <m/>
    <m/>
    <m/>
    <m/>
    <m/>
    <m/>
    <m/>
    <m/>
    <m/>
    <m/>
    <x v="6"/>
    <m/>
    <s v="user_g5Yw4Z4XnIbmcGhJO80vdtFdd5ElcDlgYO3q8l82ODn"/>
    <x v="18"/>
    <x v="1"/>
    <m/>
    <s v="October"/>
    <x v="2"/>
    <x v="3"/>
    <m/>
    <m/>
    <m/>
    <m/>
    <m/>
    <x v="403"/>
    <s v="2022-10-13 07:42:45.649000+00:00"/>
    <m/>
  </r>
  <r>
    <x v="8"/>
    <n v="10000000"/>
    <s v="INR"/>
    <n v="0"/>
    <x v="4"/>
    <x v="0"/>
    <s v="stat_kcR4fZg7TU7jjk1jAVua3qGLRS4J5uFayEjK5j02wtv"/>
    <x v="2"/>
    <s v="OpportunityStatusType.Lost"/>
    <m/>
    <x v="1"/>
    <x v="39"/>
    <s v="lead_qyHCrPqmeWIaLypWQupKxKPXfoNQrZY4gG6sRHPcicT"/>
    <s v="SQS India Infoservices Private Limited"/>
    <x v="21"/>
    <s v="user_KLETV1op4MIjvKQ12xGsWi23CuPjDE6PT29nwG6T3MY"/>
    <s v="Pooja Gawas"/>
    <x v="574"/>
    <s v="2022-08-26 11:32:31.243000+00:00"/>
    <m/>
    <x v="0"/>
    <m/>
    <m/>
    <m/>
    <n v="730"/>
    <m/>
    <m/>
    <m/>
    <m/>
    <m/>
    <m/>
    <m/>
    <m/>
    <m/>
    <m/>
    <m/>
    <x v="1"/>
    <m/>
    <m/>
    <m/>
    <m/>
    <m/>
    <m/>
    <m/>
    <m/>
    <m/>
    <m/>
    <m/>
    <m/>
    <x v="6"/>
    <m/>
    <s v="user_g5Yw4Z4XnIbmcGhJO80vdtFdd5ElcDlgYO3q8l82ODn"/>
    <x v="18"/>
    <x v="1"/>
    <m/>
    <s v="October"/>
    <x v="2"/>
    <x v="3"/>
    <m/>
    <m/>
    <m/>
    <m/>
    <m/>
    <x v="403"/>
    <s v="2022-10-13 07:42:45.649000+00:00"/>
    <m/>
  </r>
  <r>
    <x v="8"/>
    <n v="27547.1"/>
    <s v="INR"/>
    <n v="100"/>
    <x v="1"/>
    <x v="0"/>
    <s v="stat_OZRiD1474QRJIpvnjHCZfiIvKcVD6mIKSSTzg8SwDVx"/>
    <x v="0"/>
    <s v="OpportunityStatusType.Won"/>
    <m/>
    <x v="1"/>
    <x v="57"/>
    <s v="lead_koXn0DLfJaWzoFXJcIkatksJKqwF5PKZqnzhDyNlEDv"/>
    <s v="Hella India Automotive Pvt. Ltd."/>
    <x v="8"/>
    <s v="user_KLETV1op4MIjvKQ12xGsWi23CuPjDE6PT29nwG6T3MY"/>
    <s v="Pooja Gawas"/>
    <x v="575"/>
    <s v="2022-08-26 10:02:51.839000+00:00"/>
    <m/>
    <x v="0"/>
    <m/>
    <s v="2021-06-15 12:59:33+00:00"/>
    <m/>
    <n v="1500"/>
    <m/>
    <m/>
    <m/>
    <m/>
    <m/>
    <m/>
    <m/>
    <m/>
    <m/>
    <m/>
    <m/>
    <x v="5"/>
    <m/>
    <m/>
    <m/>
    <m/>
    <m/>
    <m/>
    <m/>
    <m/>
    <m/>
    <m/>
    <m/>
    <m/>
    <x v="14"/>
    <m/>
    <s v="user_5IQTpX6DsnoeoDfxqzqojpVoQLXPh68nhDjLS5ETjYj"/>
    <x v="8"/>
    <x v="6"/>
    <m/>
    <s v="June"/>
    <x v="3"/>
    <x v="2"/>
    <m/>
    <s v="Employee Count 50"/>
    <m/>
    <m/>
    <m/>
    <x v="404"/>
    <s v="2022-08-26 10:03:26.308000+00:00"/>
    <m/>
  </r>
  <r>
    <x v="11"/>
    <n v="175000"/>
    <s v="INR"/>
    <n v="0"/>
    <x v="4"/>
    <x v="0"/>
    <s v="stat_kcR4fZg7TU7jjk1jAVua3qGLRS4J5uFayEjK5j02wtv"/>
    <x v="2"/>
    <s v="OpportunityStatusType.Lost"/>
    <s v="cont_JG2fvcsGoxuJqGML4zT9spKu2hMRtAZkq2DJp565Vkc"/>
    <x v="275"/>
    <x v="51"/>
    <s v="lead_y7z746pJA1t5kLUEHZEvdHyz8CpkODQqTdOoB96fABE"/>
    <s v="VBS - Vertedge business solutions"/>
    <x v="3"/>
    <s v="user_LKRhV6rhcBe0uL8u70UUGeDjbMupuho4TaiAOCbT7HT"/>
    <s v="Kashif Ahmad"/>
    <x v="576"/>
    <s v="2022-08-26 09:48:20.893000+00:00"/>
    <m/>
    <x v="0"/>
    <m/>
    <m/>
    <m/>
    <n v="35"/>
    <m/>
    <m/>
    <m/>
    <m/>
    <m/>
    <m/>
    <m/>
    <m/>
    <m/>
    <m/>
    <m/>
    <x v="2"/>
    <m/>
    <m/>
    <m/>
    <m/>
    <m/>
    <m/>
    <m/>
    <m/>
    <m/>
    <m/>
    <m/>
    <m/>
    <x v="3"/>
    <m/>
    <s v="user_encRk5bIEFN6ZA11h4WH2AdZTiZpogLSlMIaj0E30SZ"/>
    <x v="3"/>
    <x v="1"/>
    <m/>
    <m/>
    <x v="4"/>
    <x v="3"/>
    <m/>
    <s v="Employee Engagement Handbook"/>
    <m/>
    <m/>
    <m/>
    <x v="405"/>
    <s v="2022-09-01 12:00:54.659000+00:00"/>
    <m/>
  </r>
  <r>
    <x v="11"/>
    <n v="65000"/>
    <s v="INR"/>
    <n v="0"/>
    <x v="10"/>
    <x v="0"/>
    <s v="stat_kcR4fZg7TU7jjk1jAVua3qGLRS4J5uFayEjK5j02wtv"/>
    <x v="2"/>
    <s v="OpportunityStatusType.Lost"/>
    <m/>
    <x v="1"/>
    <x v="22"/>
    <s v="lead_EO56SLUMKeFDeNv9NkaWn1cQmclVNRZENwvIVnUiF0k"/>
    <s v="mezink"/>
    <x v="7"/>
    <s v="user_LKRhV6rhcBe0uL8u70UUGeDjbMupuho4TaiAOCbT7HT"/>
    <s v="Kashif Ahmad"/>
    <x v="577"/>
    <s v="2022-08-26 09:42:12.846000+00:00"/>
    <m/>
    <x v="11"/>
    <m/>
    <s v="2022-06-20 18:28:36+00:00"/>
    <m/>
    <n v="15"/>
    <m/>
    <m/>
    <m/>
    <m/>
    <m/>
    <m/>
    <m/>
    <s v="ORGANIC_SEARCH"/>
    <m/>
    <m/>
    <m/>
    <x v="2"/>
    <m/>
    <m/>
    <m/>
    <m/>
    <m/>
    <m/>
    <m/>
    <m/>
    <m/>
    <m/>
    <m/>
    <m/>
    <x v="3"/>
    <m/>
    <s v="user_aM3WaaSUQQmaNnsm9l2FQRVWUEr8RN2ZdXzsuQUalQ3"/>
    <x v="7"/>
    <x v="1"/>
    <m/>
    <m/>
    <x v="3"/>
    <x v="2"/>
    <m/>
    <s v="Employee Count 25"/>
    <m/>
    <m/>
    <m/>
    <x v="406"/>
    <s v="2022-08-26 09:42:55.521000+00:00"/>
    <m/>
  </r>
  <r>
    <x v="11"/>
    <n v="100000"/>
    <s v="INR"/>
    <n v="0"/>
    <x v="19"/>
    <x v="0"/>
    <s v="stat_kcR4fZg7TU7jjk1jAVua3qGLRS4J5uFayEjK5j02wtv"/>
    <x v="2"/>
    <s v="OpportunityStatusType.Lost"/>
    <m/>
    <x v="1"/>
    <x v="215"/>
    <s v="lead_fE3KjchiAuPCe2QxMR7IQL0j4cCfVeuoXFKYtc4Bgwv"/>
    <s v="Green World Renewable Energy LLC (Fresh)"/>
    <x v="11"/>
    <s v="user_LKRhV6rhcBe0uL8u70UUGeDjbMupuho4TaiAOCbT7HT"/>
    <s v="Kashif Ahmad"/>
    <x v="578"/>
    <s v="2022-08-26 09:39:13.390000+00:00"/>
    <m/>
    <x v="5"/>
    <m/>
    <m/>
    <m/>
    <n v="50"/>
    <m/>
    <m/>
    <m/>
    <m/>
    <m/>
    <m/>
    <m/>
    <m/>
    <m/>
    <m/>
    <m/>
    <x v="27"/>
    <m/>
    <m/>
    <m/>
    <m/>
    <m/>
    <m/>
    <m/>
    <m/>
    <m/>
    <m/>
    <m/>
    <m/>
    <x v="3"/>
    <m/>
    <s v="user_x9AtbGLhDmWYC9XAmYdfwBt9yiXbgMhBuZpIoFuN8Cd"/>
    <x v="22"/>
    <x v="1"/>
    <m/>
    <m/>
    <x v="4"/>
    <x v="3"/>
    <m/>
    <s v="Employee Engagement Handbook"/>
    <m/>
    <m/>
    <m/>
    <x v="407"/>
    <s v="2022-08-26 09:39:13.449000+00:00"/>
    <m/>
  </r>
  <r>
    <x v="11"/>
    <n v="400000"/>
    <s v="INR"/>
    <n v="0"/>
    <x v="10"/>
    <x v="0"/>
    <s v="stat_kcR4fZg7TU7jjk1jAVua3qGLRS4J5uFayEjK5j02wtv"/>
    <x v="2"/>
    <s v="OpportunityStatusType.Lost"/>
    <s v="cont_MGrte5hbvoF3qWCit9Mv30Pa8xqauU5aZp8keLaBqeX"/>
    <x v="276"/>
    <x v="0"/>
    <s v="lead_vqb7EAPGtpda6bstzQHrGNO3Q3d07d9ws7i2fOUqY8K"/>
    <s v="Demand Infotech Solutions"/>
    <x v="23"/>
    <s v="user_LKRhV6rhcBe0uL8u70UUGeDjbMupuho4TaiAOCbT7HT"/>
    <s v="Kashif Ahmad"/>
    <x v="579"/>
    <s v="2022-08-26 09:22:42.762000+00:00"/>
    <m/>
    <x v="0"/>
    <m/>
    <m/>
    <m/>
    <n v="60"/>
    <m/>
    <m/>
    <m/>
    <m/>
    <m/>
    <m/>
    <m/>
    <s v="PAID_SOCIAL"/>
    <m/>
    <m/>
    <m/>
    <x v="1"/>
    <m/>
    <m/>
    <m/>
    <m/>
    <m/>
    <m/>
    <m/>
    <m/>
    <m/>
    <m/>
    <m/>
    <m/>
    <x v="3"/>
    <m/>
    <s v="user_N2Wvx57ff3o0vmVPS4RR0gXHdA5qVZKmxAMYwKh2zLa"/>
    <x v="20"/>
    <x v="1"/>
    <m/>
    <m/>
    <x v="4"/>
    <x v="3"/>
    <m/>
    <s v="Employee Wellness Handbook"/>
    <m/>
    <m/>
    <m/>
    <x v="408"/>
    <s v="2022-10-04 06:48:22.034000+00:00"/>
    <s v="GMC"/>
  </r>
  <r>
    <x v="4"/>
    <n v="350000"/>
    <s v="INR"/>
    <n v="0"/>
    <x v="30"/>
    <x v="0"/>
    <s v="stat_1hn9nRJaLbI53NxPuSQgo90kRpbpKsFlwN4oEGNUTdO"/>
    <x v="1"/>
    <s v="OpportunityStatusType.Lost"/>
    <s v="cont_JRudZsPdz7C8FkYMwRNOj9pua9SJNKOOnAyhkCyxX8F"/>
    <x v="277"/>
    <x v="216"/>
    <s v="lead_5q0BRhwmMzEFyFj0jCyJ9FGaxygOLUAhqQ9rQLtao2H"/>
    <s v="Parekhplast India Ltd"/>
    <x v="11"/>
    <s v="user_bdUPAGjcS7p6513So3N4g3aWNS5HuBuVJi7bvCPAsLt"/>
    <s v="Mayur Gadiyar"/>
    <x v="580"/>
    <s v="2022-08-26 09:21:34.589000+00:00"/>
    <m/>
    <x v="1"/>
    <m/>
    <m/>
    <m/>
    <n v="50"/>
    <m/>
    <m/>
    <m/>
    <m/>
    <m/>
    <m/>
    <m/>
    <m/>
    <m/>
    <m/>
    <m/>
    <x v="5"/>
    <m/>
    <m/>
    <m/>
    <m/>
    <m/>
    <m/>
    <m/>
    <m/>
    <m/>
    <m/>
    <m/>
    <m/>
    <x v="7"/>
    <m/>
    <s v="user_x9AtbGLhDmWYC9XAmYdfwBt9yiXbgMhBuZpIoFuN8Cd"/>
    <x v="22"/>
    <x v="1"/>
    <m/>
    <s v="September"/>
    <x v="2"/>
    <x v="3"/>
    <m/>
    <s v="Vaccine inbound"/>
    <m/>
    <m/>
    <m/>
    <x v="409"/>
    <s v="2022-09-30 10:12:27.447000+00:00"/>
    <m/>
  </r>
  <r>
    <x v="22"/>
    <n v="1200000"/>
    <s v="INR"/>
    <n v="0"/>
    <x v="51"/>
    <x v="0"/>
    <s v="stat_1hn9nRJaLbI53NxPuSQgo90kRpbpKsFlwN4oEGNUTdO"/>
    <x v="1"/>
    <s v="OpportunityStatusType.Lost"/>
    <s v="cont_EKJzH1RH0lQFqoVbZswSY0sDDdyh3Kz0Y1YZAVGG067"/>
    <x v="278"/>
    <x v="214"/>
    <s v="lead_kmqDng7lIVrfd6KbLOI16SWMC1XZN6ELSKgR5wsPpa4"/>
    <s v="Capillary technologies"/>
    <x v="9"/>
    <s v="user_TZzywQwym26DjuswO479pxRhNKX152z8X1haCx2vcst"/>
    <s v="Vrushali Kummar"/>
    <x v="581"/>
    <s v="2022-08-26 09:08:03.551000+00:00"/>
    <m/>
    <x v="2"/>
    <m/>
    <m/>
    <m/>
    <n v="840"/>
    <m/>
    <m/>
    <m/>
    <m/>
    <m/>
    <m/>
    <m/>
    <s v="PAID_SOCIAL"/>
    <m/>
    <m/>
    <m/>
    <x v="1"/>
    <m/>
    <m/>
    <m/>
    <m/>
    <m/>
    <m/>
    <m/>
    <m/>
    <m/>
    <m/>
    <m/>
    <m/>
    <x v="3"/>
    <m/>
    <s v="user_L8E6IFhq6UCzKLHa45LUUTZCznDuyDwFrGaEp9DXiUM"/>
    <x v="9"/>
    <x v="1"/>
    <m/>
    <s v="August"/>
    <x v="4"/>
    <x v="3"/>
    <m/>
    <s v="Vaccine Lead"/>
    <m/>
    <m/>
    <m/>
    <x v="410"/>
    <s v="2022-09-19 07:09:40.872000+00:00"/>
    <s v="GTL"/>
  </r>
  <r>
    <x v="24"/>
    <n v="200000"/>
    <s v="INR"/>
    <n v="0"/>
    <x v="4"/>
    <x v="0"/>
    <s v="stat_kcR4fZg7TU7jjk1jAVua3qGLRS4J5uFayEjK5j02wtv"/>
    <x v="2"/>
    <s v="OpportunityStatusType.Lost"/>
    <s v="cont_vbIt0mUgxdo7sul1qaVpTxNL4qgStFbW9mLnl3Vzvuf"/>
    <x v="279"/>
    <x v="0"/>
    <s v="lead_VSbEaNsR68wd4JB29CxaEJ83GZ77OB1sTHfo1R6ZudR"/>
    <s v="Transient HR"/>
    <x v="19"/>
    <s v="user_sD3YjSs92XKUfD0OPHeo886g6tW6aCM0iUhX5VVUuJi"/>
    <s v="Navin Panjwani"/>
    <x v="582"/>
    <s v="2022-08-26 08:35:15.880000+00:00"/>
    <m/>
    <x v="1"/>
    <m/>
    <m/>
    <m/>
    <n v="325"/>
    <m/>
    <m/>
    <m/>
    <m/>
    <m/>
    <m/>
    <m/>
    <m/>
    <m/>
    <m/>
    <m/>
    <x v="5"/>
    <m/>
    <m/>
    <m/>
    <m/>
    <m/>
    <m/>
    <m/>
    <m/>
    <m/>
    <m/>
    <m/>
    <m/>
    <x v="7"/>
    <m/>
    <s v="user_FdWFezbLzkYQcGsBUsjZO25nr2poK2nRbqV47Rs5Kfm"/>
    <x v="17"/>
    <x v="1"/>
    <m/>
    <s v="September"/>
    <x v="2"/>
    <x v="3"/>
    <m/>
    <m/>
    <m/>
    <m/>
    <m/>
    <x v="411"/>
    <s v="2022-08-26 08:35:38.102000+00:00"/>
    <s v="WC"/>
  </r>
  <r>
    <x v="22"/>
    <n v="120000"/>
    <s v="INR"/>
    <n v="0"/>
    <x v="35"/>
    <x v="0"/>
    <s v="stat_1hn9nRJaLbI53NxPuSQgo90kRpbpKsFlwN4oEGNUTdO"/>
    <x v="1"/>
    <s v="OpportunityStatusType.Lost"/>
    <s v="cont_EKJzH1RH0lQFqoVbZswSY0sDDdyh3Kz0Y1YZAVGG067"/>
    <x v="278"/>
    <x v="21"/>
    <s v="lead_kmqDng7lIVrfd6KbLOI16SWMC1XZN6ELSKgR5wsPpa4"/>
    <s v="Capillary technologies"/>
    <x v="9"/>
    <s v="user_TZzywQwym26DjuswO479pxRhNKX152z8X1haCx2vcst"/>
    <s v="Vrushali Kummar"/>
    <x v="583"/>
    <s v="2022-08-26 09:06:45.250000+00:00"/>
    <m/>
    <x v="2"/>
    <m/>
    <m/>
    <m/>
    <n v="840"/>
    <m/>
    <m/>
    <m/>
    <m/>
    <m/>
    <m/>
    <m/>
    <s v="PAID_SOCIAL"/>
    <m/>
    <m/>
    <m/>
    <x v="1"/>
    <m/>
    <m/>
    <m/>
    <m/>
    <m/>
    <m/>
    <m/>
    <m/>
    <m/>
    <m/>
    <m/>
    <m/>
    <x v="3"/>
    <m/>
    <s v="user_L8E6IFhq6UCzKLHa45LUUTZCznDuyDwFrGaEp9DXiUM"/>
    <x v="9"/>
    <x v="1"/>
    <m/>
    <s v="August"/>
    <x v="4"/>
    <x v="3"/>
    <m/>
    <s v="Vaccine Lead"/>
    <m/>
    <m/>
    <m/>
    <x v="410"/>
    <s v="2022-09-19 07:09:40.872000+00:00"/>
    <s v="GPA"/>
  </r>
  <r>
    <x v="22"/>
    <n v="6150000"/>
    <s v="INR"/>
    <n v="0"/>
    <x v="35"/>
    <x v="0"/>
    <s v="stat_1hn9nRJaLbI53NxPuSQgo90kRpbpKsFlwN4oEGNUTdO"/>
    <x v="1"/>
    <s v="OpportunityStatusType.Lost"/>
    <s v="cont_EKJzH1RH0lQFqoVbZswSY0sDDdyh3Kz0Y1YZAVGG067"/>
    <x v="278"/>
    <x v="11"/>
    <s v="lead_kmqDng7lIVrfd6KbLOI16SWMC1XZN6ELSKgR5wsPpa4"/>
    <s v="Capillary technologies"/>
    <x v="9"/>
    <s v="user_TZzywQwym26DjuswO479pxRhNKX152z8X1haCx2vcst"/>
    <s v="Vrushali Kummar"/>
    <x v="584"/>
    <s v="2022-08-26 09:06:32.181000+00:00"/>
    <m/>
    <x v="2"/>
    <m/>
    <m/>
    <m/>
    <n v="840"/>
    <m/>
    <m/>
    <m/>
    <m/>
    <m/>
    <m/>
    <m/>
    <s v="PAID_SOCIAL"/>
    <m/>
    <m/>
    <m/>
    <x v="1"/>
    <m/>
    <m/>
    <m/>
    <m/>
    <m/>
    <m/>
    <m/>
    <m/>
    <m/>
    <m/>
    <m/>
    <m/>
    <x v="3"/>
    <m/>
    <s v="user_L8E6IFhq6UCzKLHa45LUUTZCznDuyDwFrGaEp9DXiUM"/>
    <x v="9"/>
    <x v="1"/>
    <m/>
    <s v="August"/>
    <x v="4"/>
    <x v="3"/>
    <m/>
    <s v="Vaccine Lead"/>
    <m/>
    <m/>
    <m/>
    <x v="410"/>
    <s v="2022-09-19 07:09:40.872000+00:00"/>
    <s v="GMC"/>
  </r>
  <r>
    <x v="17"/>
    <n v="5000000"/>
    <s v="INR"/>
    <n v="0"/>
    <x v="35"/>
    <x v="0"/>
    <s v="stat_kcR4fZg7TU7jjk1jAVua3qGLRS4J5uFayEjK5j02wtv"/>
    <x v="2"/>
    <s v="OpportunityStatusType.Lost"/>
    <s v="cont_B9WCVXBP8U1rR7KXr3zKgzDC6XTyTxXj9vdghwc4xiz"/>
    <x v="280"/>
    <x v="217"/>
    <s v="lead_iof6vM21AXoNyKikrY68TZMGgigE5cYj7RLQaS2OUeW"/>
    <s v="Taal Tech"/>
    <x v="28"/>
    <s v="user_6dalmZ7hmWD47jhCVGdU1SSEcFMsz9rWtW2jPORgJvj"/>
    <s v="Vivek Singh"/>
    <x v="585"/>
    <s v="2022-08-26 08:18:22.664000+00:00"/>
    <m/>
    <x v="2"/>
    <m/>
    <m/>
    <m/>
    <m/>
    <m/>
    <m/>
    <m/>
    <m/>
    <m/>
    <m/>
    <m/>
    <m/>
    <m/>
    <m/>
    <m/>
    <x v="8"/>
    <m/>
    <m/>
    <m/>
    <m/>
    <m/>
    <m/>
    <m/>
    <m/>
    <m/>
    <m/>
    <m/>
    <m/>
    <x v="3"/>
    <m/>
    <s v="user_2jRs4eIjwv8MozxYA1DE9MMy0FWf2gMgweg2LiJNu64"/>
    <x v="25"/>
    <x v="1"/>
    <m/>
    <s v="September"/>
    <x v="4"/>
    <x v="3"/>
    <m/>
    <s v="Downloaded the guide: Employee Wellness Handbook"/>
    <m/>
    <m/>
    <m/>
    <x v="412"/>
    <s v="2022-08-26 08:18:22.728000+00:00"/>
    <m/>
  </r>
  <r>
    <x v="15"/>
    <n v="10000"/>
    <s v="INR"/>
    <n v="0"/>
    <x v="27"/>
    <x v="0"/>
    <s v="stat_1hn9nRJaLbI53NxPuSQgo90kRpbpKsFlwN4oEGNUTdO"/>
    <x v="1"/>
    <s v="OpportunityStatusType.Lost"/>
    <s v="cont_CNiBWVoFwEgBCKNtoE9gZzYu2zXxJytUvZuuKAxtIyH"/>
    <x v="37"/>
    <x v="218"/>
    <s v="lead_stQIwqTlufxHJ8Uif6OlpfbuFGVXyZqzId31hOIMTrC"/>
    <s v="Esmech Equipment Pvt. Ltd."/>
    <x v="13"/>
    <s v="user_N52PP2uP2VZc2gm0nhh6CNFSif4n85g1cdxoNFd9ct0"/>
    <s v="Naveen Kumar"/>
    <x v="586"/>
    <s v="2022-08-26 07:39:48.032000+00:00"/>
    <m/>
    <x v="1"/>
    <m/>
    <m/>
    <m/>
    <n v="250"/>
    <m/>
    <m/>
    <m/>
    <m/>
    <m/>
    <m/>
    <m/>
    <m/>
    <m/>
    <m/>
    <m/>
    <x v="5"/>
    <m/>
    <m/>
    <m/>
    <m/>
    <m/>
    <m/>
    <m/>
    <m/>
    <m/>
    <m/>
    <m/>
    <m/>
    <x v="4"/>
    <m/>
    <s v="user_vMd4rmcrSbjykdyL2J7rrYn84SWdcNc5FKligrmItPw"/>
    <x v="11"/>
    <x v="1"/>
    <m/>
    <m/>
    <x v="2"/>
    <x v="3"/>
    <m/>
    <m/>
    <m/>
    <m/>
    <m/>
    <x v="52"/>
    <s v="2022-09-29 04:04:57.443000+00:00"/>
    <s v="GPA"/>
  </r>
  <r>
    <x v="24"/>
    <n v="300000"/>
    <s v="INR"/>
    <n v="0"/>
    <x v="4"/>
    <x v="0"/>
    <s v="stat_kcR4fZg7TU7jjk1jAVua3qGLRS4J5uFayEjK5j02wtv"/>
    <x v="2"/>
    <s v="OpportunityStatusType.Lost"/>
    <s v="cont_vbIt0mUgxdo7sul1qaVpTxNL4qgStFbW9mLnl3Vzvuf"/>
    <x v="279"/>
    <x v="0"/>
    <s v="lead_VSbEaNsR68wd4JB29CxaEJ83GZ77OB1sTHfo1R6ZudR"/>
    <s v="Transient HR"/>
    <x v="19"/>
    <s v="user_sD3YjSs92XKUfD0OPHeo886g6tW6aCM0iUhX5VVUuJi"/>
    <s v="Navin Panjwani"/>
    <x v="587"/>
    <s v="2022-08-26 08:35:08.855000+00:00"/>
    <m/>
    <x v="1"/>
    <m/>
    <m/>
    <m/>
    <n v="325"/>
    <m/>
    <m/>
    <m/>
    <m/>
    <m/>
    <m/>
    <m/>
    <m/>
    <m/>
    <m/>
    <m/>
    <x v="5"/>
    <m/>
    <m/>
    <m/>
    <m/>
    <m/>
    <m/>
    <m/>
    <m/>
    <m/>
    <m/>
    <m/>
    <m/>
    <x v="7"/>
    <m/>
    <s v="user_FdWFezbLzkYQcGsBUsjZO25nr2poK2nRbqV47Rs5Kfm"/>
    <x v="17"/>
    <x v="1"/>
    <m/>
    <s v="September"/>
    <x v="2"/>
    <x v="3"/>
    <m/>
    <m/>
    <m/>
    <m/>
    <m/>
    <x v="411"/>
    <s v="2022-08-26 08:35:38.102000+00:00"/>
    <s v="GMC"/>
  </r>
  <r>
    <x v="24"/>
    <n v="100000"/>
    <s v="INR"/>
    <n v="0"/>
    <x v="27"/>
    <x v="0"/>
    <s v="stat_kcR4fZg7TU7jjk1jAVua3qGLRS4J5uFayEjK5j02wtv"/>
    <x v="2"/>
    <s v="OpportunityStatusType.Lost"/>
    <m/>
    <x v="1"/>
    <x v="0"/>
    <s v="lead_k33KIjEO0RPthJ5lm3J7N8dXBMR45BakKKM9JQSTj2W"/>
    <s v="TVS Sirius Controls Pvt Ltd ( Renewal , 30th Aug )"/>
    <x v="25"/>
    <s v="user_sD3YjSs92XKUfD0OPHeo886g6tW6aCM0iUhX5VVUuJi"/>
    <s v="Navin Panjwani"/>
    <x v="588"/>
    <s v="2022-08-26 07:30:49.450000+00:00"/>
    <m/>
    <x v="5"/>
    <m/>
    <m/>
    <m/>
    <n v="50"/>
    <m/>
    <m/>
    <m/>
    <m/>
    <m/>
    <m/>
    <m/>
    <s v="PAID_SOCIAL"/>
    <m/>
    <m/>
    <m/>
    <x v="2"/>
    <m/>
    <m/>
    <m/>
    <m/>
    <m/>
    <m/>
    <m/>
    <m/>
    <m/>
    <m/>
    <m/>
    <m/>
    <x v="3"/>
    <m/>
    <s v="user_vMd4rmcrSbjykdyL2J7rrYn84SWdcNc5FKligrmItPw"/>
    <x v="11"/>
    <x v="1"/>
    <m/>
    <s v="August"/>
    <x v="4"/>
    <x v="3"/>
    <m/>
    <s v="Employee Engagement Calendar"/>
    <m/>
    <m/>
    <m/>
    <x v="413"/>
    <s v="2022-08-26 07:31:43.381000+00:00"/>
    <s v="GPA"/>
  </r>
  <r>
    <x v="15"/>
    <n v="1150000"/>
    <s v="INR"/>
    <n v="0"/>
    <x v="10"/>
    <x v="0"/>
    <s v="stat_1hn9nRJaLbI53NxPuSQgo90kRpbpKsFlwN4oEGNUTdO"/>
    <x v="1"/>
    <s v="OpportunityStatusType.Lost"/>
    <s v="cont_aABnYvKFa5HZDsC8E8XbPJMiphWN740jKmEcZsBY9ZE"/>
    <x v="281"/>
    <x v="219"/>
    <s v="lead_5aqmUEJVXjb2iRGtHj8h4jff3bMeRKJZBRx0GUqzD61"/>
    <s v="PivotRoots"/>
    <x v="31"/>
    <s v="user_N52PP2uP2VZc2gm0nhh6CNFSif4n85g1cdxoNFd9ct0"/>
    <s v="Naveen Kumar"/>
    <x v="589"/>
    <s v="2022-08-26 07:38:27.721000+00:00"/>
    <m/>
    <x v="1"/>
    <m/>
    <m/>
    <m/>
    <n v="230"/>
    <m/>
    <m/>
    <m/>
    <m/>
    <m/>
    <m/>
    <m/>
    <m/>
    <m/>
    <m/>
    <m/>
    <x v="6"/>
    <m/>
    <m/>
    <m/>
    <m/>
    <m/>
    <m/>
    <m/>
    <m/>
    <m/>
    <m/>
    <m/>
    <m/>
    <x v="4"/>
    <m/>
    <s v="user_hHzEI8aaFubIuMSRtZFdLLN0nHQemBBpkBNLZGwVt3v"/>
    <x v="28"/>
    <x v="1"/>
    <m/>
    <s v="August"/>
    <x v="2"/>
    <x v="0"/>
    <m/>
    <m/>
    <m/>
    <m/>
    <m/>
    <x v="414"/>
    <s v="2022-09-06 07:42:02.529000+00:00"/>
    <s v="GMC"/>
  </r>
  <r>
    <x v="15"/>
    <n v="200000"/>
    <s v="INR"/>
    <n v="0"/>
    <x v="27"/>
    <x v="0"/>
    <s v="stat_1hn9nRJaLbI53NxPuSQgo90kRpbpKsFlwN4oEGNUTdO"/>
    <x v="1"/>
    <s v="OpportunityStatusType.Lost"/>
    <s v="cont_CNiBWVoFwEgBCKNtoE9gZzYu2zXxJytUvZuuKAxtIyH"/>
    <x v="37"/>
    <x v="220"/>
    <s v="lead_stQIwqTlufxHJ8Uif6OlpfbuFGVXyZqzId31hOIMTrC"/>
    <s v="Esmech Equipment Pvt. Ltd."/>
    <x v="13"/>
    <s v="user_N52PP2uP2VZc2gm0nhh6CNFSif4n85g1cdxoNFd9ct0"/>
    <s v="Naveen Kumar"/>
    <x v="590"/>
    <s v="2022-08-26 07:39:14.573000+00:00"/>
    <m/>
    <x v="1"/>
    <m/>
    <m/>
    <m/>
    <n v="250"/>
    <m/>
    <m/>
    <m/>
    <m/>
    <m/>
    <m/>
    <m/>
    <m/>
    <m/>
    <m/>
    <m/>
    <x v="5"/>
    <m/>
    <m/>
    <m/>
    <m/>
    <m/>
    <m/>
    <m/>
    <m/>
    <m/>
    <m/>
    <m/>
    <m/>
    <x v="4"/>
    <m/>
    <s v="user_vMd4rmcrSbjykdyL2J7rrYn84SWdcNc5FKligrmItPw"/>
    <x v="11"/>
    <x v="1"/>
    <m/>
    <m/>
    <x v="2"/>
    <x v="3"/>
    <m/>
    <m/>
    <m/>
    <m/>
    <m/>
    <x v="52"/>
    <s v="2022-09-29 04:04:57.443000+00:00"/>
    <s v="GMC"/>
  </r>
  <r>
    <x v="16"/>
    <n v="1200000"/>
    <s v="INR"/>
    <n v="0"/>
    <x v="45"/>
    <x v="0"/>
    <s v="stat_1hn9nRJaLbI53NxPuSQgo90kRpbpKsFlwN4oEGNUTdO"/>
    <x v="1"/>
    <s v="OpportunityStatusType.Lost"/>
    <m/>
    <x v="1"/>
    <x v="147"/>
    <s v="lead_XOLW74JiVyHO0uSqD3nWHPcgVwfPTT5akOYKNB5OsY5"/>
    <s v="Sumeet Group Enterprises"/>
    <x v="15"/>
    <s v="user_8jx3L2CDfrbzNnwYUv6Plfha6VxaSGsqcbTXR3sIBZi"/>
    <s v="Manish Balpande"/>
    <x v="591"/>
    <s v="2022-08-26 07:08:34.493000+00:00"/>
    <m/>
    <x v="0"/>
    <m/>
    <m/>
    <m/>
    <n v="280"/>
    <m/>
    <m/>
    <m/>
    <m/>
    <m/>
    <m/>
    <m/>
    <m/>
    <m/>
    <m/>
    <m/>
    <x v="8"/>
    <m/>
    <m/>
    <m/>
    <m/>
    <m/>
    <m/>
    <m/>
    <m/>
    <m/>
    <m/>
    <m/>
    <m/>
    <x v="7"/>
    <m/>
    <s v="user_228eUmsdKIb9OItgmiDq1zD4aPZ1eqiapbaLAGeBf8g"/>
    <x v="13"/>
    <x v="1"/>
    <m/>
    <s v="August"/>
    <x v="2"/>
    <x v="4"/>
    <m/>
    <m/>
    <m/>
    <m/>
    <m/>
    <x v="415"/>
    <s v="2022-09-12 20:22:23.545000+00:00"/>
    <s v="GMC"/>
  </r>
  <r>
    <x v="8"/>
    <n v="300000"/>
    <s v="INR"/>
    <n v="0"/>
    <x v="10"/>
    <x v="0"/>
    <s v="stat_1hn9nRJaLbI53NxPuSQgo90kRpbpKsFlwN4oEGNUTdO"/>
    <x v="1"/>
    <s v="OpportunityStatusType.Lost"/>
    <s v="cont_GaURDVxhRPz3DCrQlFc7Vf8EVBXQmZN6WfYB4oe6bmZ"/>
    <x v="282"/>
    <x v="10"/>
    <s v="lead_po7yA2i3PUWhToP2GI281U5OGzRaEgPvUpCgQ4PqPF5"/>
    <s v="Jubilant motorworks"/>
    <x v="4"/>
    <s v="user_KLETV1op4MIjvKQ12xGsWi23CuPjDE6PT29nwG6T3MY"/>
    <s v="Pooja Gawas"/>
    <x v="592"/>
    <s v="2022-08-26 05:42:45.488000+00:00"/>
    <m/>
    <x v="0"/>
    <m/>
    <m/>
    <m/>
    <n v="1000"/>
    <m/>
    <m/>
    <m/>
    <m/>
    <m/>
    <m/>
    <m/>
    <m/>
    <m/>
    <m/>
    <m/>
    <x v="21"/>
    <m/>
    <m/>
    <m/>
    <m/>
    <m/>
    <m/>
    <m/>
    <m/>
    <m/>
    <m/>
    <m/>
    <m/>
    <x v="3"/>
    <m/>
    <s v="user_5YHA1ZU4iP896lD1YJehdJcMx7ZEgWCpulT4T2c3pJ3"/>
    <x v="4"/>
    <x v="1"/>
    <m/>
    <s v="April; August"/>
    <x v="2"/>
    <x v="3"/>
    <m/>
    <m/>
    <m/>
    <m/>
    <m/>
    <x v="416"/>
    <s v="2022-10-13 07:37:08.343000+00:00"/>
    <m/>
  </r>
  <r>
    <x v="24"/>
    <n v="500000"/>
    <s v="INR"/>
    <n v="0"/>
    <x v="27"/>
    <x v="0"/>
    <s v="stat_kcR4fZg7TU7jjk1jAVua3qGLRS4J5uFayEjK5j02wtv"/>
    <x v="2"/>
    <s v="OpportunityStatusType.Lost"/>
    <m/>
    <x v="1"/>
    <x v="0"/>
    <s v="lead_k33KIjEO0RPthJ5lm3J7N8dXBMR45BakKKM9JQSTj2W"/>
    <s v="TVS Sirius Controls Pvt Ltd ( Renewal , 30th Aug )"/>
    <x v="25"/>
    <s v="user_sD3YjSs92XKUfD0OPHeo886g6tW6aCM0iUhX5VVUuJi"/>
    <s v="Navin Panjwani"/>
    <x v="593"/>
    <s v="2022-08-26 07:30:42.843000+00:00"/>
    <m/>
    <x v="5"/>
    <m/>
    <m/>
    <m/>
    <n v="50"/>
    <m/>
    <m/>
    <m/>
    <m/>
    <m/>
    <m/>
    <m/>
    <s v="PAID_SOCIAL"/>
    <m/>
    <m/>
    <m/>
    <x v="2"/>
    <m/>
    <m/>
    <m/>
    <m/>
    <m/>
    <m/>
    <m/>
    <m/>
    <m/>
    <m/>
    <m/>
    <m/>
    <x v="3"/>
    <m/>
    <s v="user_vMd4rmcrSbjykdyL2J7rrYn84SWdcNc5FKligrmItPw"/>
    <x v="11"/>
    <x v="1"/>
    <m/>
    <s v="August"/>
    <x v="4"/>
    <x v="3"/>
    <m/>
    <s v="Employee Engagement Calendar"/>
    <m/>
    <m/>
    <m/>
    <x v="413"/>
    <s v="2022-08-26 07:31:43.381000+00:00"/>
    <s v="GMC"/>
  </r>
  <r>
    <x v="8"/>
    <n v="2200000"/>
    <s v="INR"/>
    <n v="0"/>
    <x v="10"/>
    <x v="0"/>
    <s v="stat_1hn9nRJaLbI53NxPuSQgo90kRpbpKsFlwN4oEGNUTdO"/>
    <x v="1"/>
    <s v="OpportunityStatusType.Lost"/>
    <s v="cont_GaURDVxhRPz3DCrQlFc7Vf8EVBXQmZN6WfYB4oe6bmZ"/>
    <x v="282"/>
    <x v="58"/>
    <s v="lead_po7yA2i3PUWhToP2GI281U5OGzRaEgPvUpCgQ4PqPF5"/>
    <s v="Jubilant motorworks"/>
    <x v="4"/>
    <s v="user_KLETV1op4MIjvKQ12xGsWi23CuPjDE6PT29nwG6T3MY"/>
    <s v="Pooja Gawas"/>
    <x v="594"/>
    <s v="2022-08-26 05:42:35.189000+00:00"/>
    <m/>
    <x v="0"/>
    <m/>
    <m/>
    <m/>
    <n v="1000"/>
    <m/>
    <m/>
    <m/>
    <m/>
    <m/>
    <m/>
    <m/>
    <m/>
    <m/>
    <m/>
    <m/>
    <x v="21"/>
    <m/>
    <m/>
    <m/>
    <m/>
    <m/>
    <m/>
    <m/>
    <m/>
    <m/>
    <m/>
    <m/>
    <m/>
    <x v="3"/>
    <m/>
    <s v="user_5YHA1ZU4iP896lD1YJehdJcMx7ZEgWCpulT4T2c3pJ3"/>
    <x v="4"/>
    <x v="1"/>
    <m/>
    <s v="April; August"/>
    <x v="2"/>
    <x v="3"/>
    <m/>
    <m/>
    <m/>
    <m/>
    <m/>
    <x v="416"/>
    <s v="2022-10-13 07:37:08.343000+00:00"/>
    <m/>
  </r>
  <r>
    <x v="11"/>
    <n v="200000"/>
    <s v="INR"/>
    <n v="0"/>
    <x v="10"/>
    <x v="0"/>
    <s v="stat_kcR4fZg7TU7jjk1jAVua3qGLRS4J5uFayEjK5j02wtv"/>
    <x v="2"/>
    <s v="OpportunityStatusType.Lost"/>
    <s v="cont_tzGA2EW6Fe2QGnqhMxVtpoKvx3QbJwfshLdV5fU7fWu"/>
    <x v="283"/>
    <x v="221"/>
    <s v="lead_Lqo76CB7hCU7Z32d2zO5eB6WtZORn6B3yZZb0OmKkCc"/>
    <s v="YAPP INDIA AUTOMOTIVE SYSTEMS PRIVATE LIMITED"/>
    <x v="4"/>
    <s v="user_LKRhV6rhcBe0uL8u70UUGeDjbMupuho4TaiAOCbT7HT"/>
    <s v="Kashif Ahmad"/>
    <x v="595"/>
    <s v="2022-08-26 04:53:21.971000+00:00"/>
    <m/>
    <x v="0"/>
    <m/>
    <m/>
    <m/>
    <n v="100"/>
    <m/>
    <m/>
    <m/>
    <m/>
    <m/>
    <m/>
    <m/>
    <s v="PAID_SOCIAL"/>
    <m/>
    <m/>
    <m/>
    <x v="5"/>
    <m/>
    <m/>
    <m/>
    <m/>
    <m/>
    <m/>
    <m/>
    <m/>
    <m/>
    <m/>
    <m/>
    <m/>
    <x v="7"/>
    <m/>
    <s v="user_5YHA1ZU4iP896lD1YJehdJcMx7ZEgWCpulT4T2c3pJ3"/>
    <x v="4"/>
    <x v="1"/>
    <m/>
    <s v="August"/>
    <x v="1"/>
    <x v="3"/>
    <m/>
    <s v="Essential HR Policies"/>
    <m/>
    <m/>
    <m/>
    <x v="417"/>
    <s v="2022-09-15 05:21:31.065000+00:00"/>
    <m/>
  </r>
  <r>
    <x v="0"/>
    <n v="30000000"/>
    <s v="INR"/>
    <n v="0"/>
    <x v="10"/>
    <x v="0"/>
    <s v="stat_kcR4fZg7TU7jjk1jAVua3qGLRS4J5uFayEjK5j02wtv"/>
    <x v="2"/>
    <s v="OpportunityStatusType.Lost"/>
    <m/>
    <x v="1"/>
    <x v="0"/>
    <s v="lead_KjCHY9oEHVM6mOlZ41vvtP5t26ftADcxS4hPavxzDwN"/>
    <s v="Rockstar Games"/>
    <x v="27"/>
    <s v="user_P3f70h2AcefBkFTBZpvA9LgDbjTmUIXkqdKqHJ5evwA"/>
    <s v="Manojkumar Tinna"/>
    <x v="596"/>
    <s v="2022-08-26 05:04:01.503000+00:00"/>
    <m/>
    <x v="2"/>
    <m/>
    <m/>
    <m/>
    <n v="1118"/>
    <m/>
    <m/>
    <m/>
    <m/>
    <m/>
    <m/>
    <m/>
    <m/>
    <m/>
    <m/>
    <m/>
    <x v="1"/>
    <m/>
    <m/>
    <m/>
    <m/>
    <m/>
    <m/>
    <m/>
    <m/>
    <m/>
    <m/>
    <m/>
    <m/>
    <x v="16"/>
    <m/>
    <s v="user_encRk5bIEFN6ZA11h4WH2AdZTiZpogLSlMIaj0E30SZ"/>
    <x v="3"/>
    <x v="1"/>
    <m/>
    <s v="August"/>
    <x v="7"/>
    <x v="3"/>
    <m/>
    <s v="AM-Manali"/>
    <m/>
    <m/>
    <m/>
    <x v="418"/>
    <s v="2022-10-04 11:44:07.931000+00:00"/>
    <m/>
  </r>
  <r>
    <x v="25"/>
    <n v="1000000"/>
    <s v="INR"/>
    <n v="0"/>
    <x v="35"/>
    <x v="0"/>
    <s v="stat_1hn9nRJaLbI53NxPuSQgo90kRpbpKsFlwN4oEGNUTdO"/>
    <x v="1"/>
    <s v="OpportunityStatusType.Lost"/>
    <s v="cont_eRf83qTVPCIxTAGT3gvU0BXbR8oNvzi7lEWT4eh6z4W"/>
    <x v="284"/>
    <x v="222"/>
    <s v="lead_CjelwxpieuRQjWtHWJljgbNRCCT4AV5vczkgsq9Xj0n"/>
    <s v="Practus"/>
    <x v="19"/>
    <s v="user_lccnw70UrYzjPcbxrA5N9qp8LF1vx6aP08yPEdeU06P"/>
    <s v="Vikas Gupta"/>
    <x v="597"/>
    <s v="2022-08-26 04:47:37.413000+00:00"/>
    <m/>
    <x v="1"/>
    <m/>
    <m/>
    <m/>
    <n v="250"/>
    <m/>
    <m/>
    <m/>
    <m/>
    <m/>
    <m/>
    <m/>
    <m/>
    <m/>
    <m/>
    <m/>
    <x v="1"/>
    <m/>
    <m/>
    <m/>
    <m/>
    <m/>
    <m/>
    <m/>
    <m/>
    <m/>
    <m/>
    <m/>
    <m/>
    <x v="7"/>
    <m/>
    <s v="user_FdWFezbLzkYQcGsBUsjZO25nr2poK2nRbqV47Rs5Kfm"/>
    <x v="17"/>
    <x v="1"/>
    <m/>
    <s v="August"/>
    <x v="2"/>
    <x v="3"/>
    <m/>
    <m/>
    <m/>
    <m/>
    <m/>
    <x v="419"/>
    <s v="2022-09-09 11:36:47.766000+00:00"/>
    <s v="GMC"/>
  </r>
  <r>
    <x v="0"/>
    <n v="563436"/>
    <s v="INR"/>
    <n v="100"/>
    <x v="1"/>
    <x v="0"/>
    <s v="stat_OZRiD1474QRJIpvnjHCZfiIvKcVD6mIKSSTzg8SwDVx"/>
    <x v="0"/>
    <s v="OpportunityStatusType.Won"/>
    <m/>
    <x v="1"/>
    <x v="0"/>
    <s v="lead_N6O0AAtMW4AabehgxD6tmEL2IaHjsZnXVCYDJDHSnQK"/>
    <s v="Mojj Engineering Systems Ltd"/>
    <x v="6"/>
    <s v="user_sREdxbAJihL2Zbgic7tyQ6Rc4Mny7HnD1RNGhA9DDYh"/>
    <s v="Prajakta Sahastrabudhe"/>
    <x v="598"/>
    <s v="2022-08-26 04:23:48.172000+00:00"/>
    <m/>
    <x v="0"/>
    <m/>
    <s v="2020-08-14 08:05:16+00:00"/>
    <m/>
    <n v="147"/>
    <m/>
    <m/>
    <m/>
    <m/>
    <m/>
    <m/>
    <m/>
    <m/>
    <m/>
    <m/>
    <m/>
    <x v="5"/>
    <m/>
    <m/>
    <m/>
    <m/>
    <m/>
    <m/>
    <m/>
    <m/>
    <m/>
    <m/>
    <m/>
    <m/>
    <x v="9"/>
    <m/>
    <s v="user_A8KOTZADnUtEQOLt4nSLAmteNStuGh80js75RYjrXVt"/>
    <x v="6"/>
    <x v="4"/>
    <m/>
    <s v="April"/>
    <x v="2"/>
    <x v="3"/>
    <m/>
    <m/>
    <m/>
    <m/>
    <m/>
    <x v="420"/>
    <s v="2022-08-26 04:23:48.302000+00:00"/>
    <m/>
  </r>
  <r>
    <x v="21"/>
    <n v="200000"/>
    <s v="INR"/>
    <n v="0"/>
    <x v="47"/>
    <x v="0"/>
    <s v="stat_kcR4fZg7TU7jjk1jAVua3qGLRS4J5uFayEjK5j02wtv"/>
    <x v="2"/>
    <s v="OpportunityStatusType.Lost"/>
    <s v="cont_A64xFo6UXQsrjdZZ3k3ItCCJ0AwfZgC3Me6KVKVuHEq"/>
    <x v="285"/>
    <x v="10"/>
    <s v="lead_aVjFzBgXUVVPHiV5ueyrCW2IDpZ9eMK7IqTw4XbroHT"/>
    <s v="Wistron"/>
    <x v="4"/>
    <s v="user_P3f70h2AcefBkFTBZpvA9LgDbjTmUIXkqdKqHJ5evwA"/>
    <s v="Manojkumar Tinna"/>
    <x v="599"/>
    <s v="2022-08-26 04:09:18.363000+00:00"/>
    <m/>
    <x v="2"/>
    <m/>
    <m/>
    <m/>
    <n v="2500"/>
    <m/>
    <m/>
    <m/>
    <m/>
    <m/>
    <m/>
    <m/>
    <m/>
    <m/>
    <m/>
    <m/>
    <x v="5"/>
    <m/>
    <m/>
    <m/>
    <m/>
    <m/>
    <m/>
    <m/>
    <m/>
    <m/>
    <m/>
    <m/>
    <m/>
    <x v="3"/>
    <m/>
    <s v="user_5YHA1ZU4iP896lD1YJehdJcMx7ZEgWCpulT4T2c3pJ3"/>
    <x v="4"/>
    <x v="1"/>
    <m/>
    <s v="August; February"/>
    <x v="4"/>
    <x v="3"/>
    <m/>
    <s v="Downloaded the guide: Designing employee healthcare plan"/>
    <m/>
    <m/>
    <m/>
    <x v="421"/>
    <s v="2022-08-26 04:09:18.470000+00:00"/>
    <m/>
  </r>
  <r>
    <x v="17"/>
    <n v="0"/>
    <s v="INR"/>
    <n v="0"/>
    <x v="4"/>
    <x v="0"/>
    <s v="stat_1hn9nRJaLbI53NxPuSQgo90kRpbpKsFlwN4oEGNUTdO"/>
    <x v="1"/>
    <s v="OpportunityStatusType.Lost"/>
    <s v="cont_6cNUCZMY5aQuaMfypkTfEGKaRrLVjG60bYt2eEKSaE4"/>
    <x v="179"/>
    <x v="223"/>
    <s v="lead_84Xj5KGIUtLP178fhVI44E54gp5pEjOTIzVFZwDAsZy"/>
    <s v="AL Technology Services"/>
    <x v="3"/>
    <s v="user_6dalmZ7hmWD47jhCVGdU1SSEcFMsz9rWtW2jPORgJvj"/>
    <s v="Vivek Singh"/>
    <x v="600"/>
    <s v="2022-08-25 16:25:05.625000+00:00"/>
    <m/>
    <x v="2"/>
    <m/>
    <m/>
    <m/>
    <n v="26"/>
    <m/>
    <m/>
    <m/>
    <m/>
    <m/>
    <m/>
    <m/>
    <m/>
    <m/>
    <m/>
    <m/>
    <x v="1"/>
    <s v="New India"/>
    <m/>
    <m/>
    <m/>
    <m/>
    <m/>
    <m/>
    <m/>
    <m/>
    <m/>
    <m/>
    <m/>
    <x v="6"/>
    <m/>
    <s v="user_ojX3B6giQCeKnOjqd4gdwXUl0CqqHMXNORvxR6POXn6"/>
    <x v="21"/>
    <x v="12"/>
    <m/>
    <s v="September"/>
    <x v="2"/>
    <x v="3"/>
    <m/>
    <m/>
    <m/>
    <m/>
    <m/>
    <x v="252"/>
    <s v="2022-10-20 07:59:18.721000+00:00"/>
    <m/>
  </r>
  <r>
    <x v="17"/>
    <n v="2500000"/>
    <s v="INR"/>
    <n v="0"/>
    <x v="24"/>
    <x v="0"/>
    <s v="stat_kcR4fZg7TU7jjk1jAVua3qGLRS4J5uFayEjK5j02wtv"/>
    <x v="2"/>
    <s v="OpportunityStatusType.Lost"/>
    <s v="cont_haG9C4i6J5ULRGifRjqpgLeQqoESI0DGoUsWLej7jWs"/>
    <x v="286"/>
    <x v="0"/>
    <s v="lead_RtkWcf90PD4RhbEo07oWqcSjsZCQsCwgsllKqqQdGo2"/>
    <s v="HyperVerge"/>
    <x v="6"/>
    <s v="user_6dalmZ7hmWD47jhCVGdU1SSEcFMsz9rWtW2jPORgJvj"/>
    <s v="Vivek Singh"/>
    <x v="601"/>
    <s v="2022-08-25 16:23:46.577000+00:00"/>
    <m/>
    <x v="2"/>
    <m/>
    <m/>
    <m/>
    <n v="120"/>
    <m/>
    <m/>
    <m/>
    <m/>
    <m/>
    <m/>
    <m/>
    <m/>
    <m/>
    <m/>
    <m/>
    <x v="2"/>
    <m/>
    <m/>
    <m/>
    <m/>
    <m/>
    <m/>
    <m/>
    <m/>
    <m/>
    <m/>
    <m/>
    <m/>
    <x v="3"/>
    <m/>
    <s v="user_A8KOTZADnUtEQOLt4nSLAmteNStuGh80js75RYjrXVt"/>
    <x v="6"/>
    <x v="1"/>
    <m/>
    <s v="September"/>
    <x v="4"/>
    <x v="3"/>
    <m/>
    <s v="Downloaded the guide: Designing employee healthcare plan"/>
    <m/>
    <m/>
    <m/>
    <x v="422"/>
    <s v="2022-09-30 07:45:21.270000+00:00"/>
    <s v="GMC"/>
  </r>
  <r>
    <x v="21"/>
    <n v="12000000"/>
    <s v="INR"/>
    <n v="0"/>
    <x v="47"/>
    <x v="0"/>
    <s v="stat_kcR4fZg7TU7jjk1jAVua3qGLRS4J5uFayEjK5j02wtv"/>
    <x v="2"/>
    <s v="OpportunityStatusType.Lost"/>
    <s v="cont_A64xFo6UXQsrjdZZ3k3ItCCJ0AwfZgC3Me6KVKVuHEq"/>
    <x v="285"/>
    <x v="58"/>
    <s v="lead_aVjFzBgXUVVPHiV5ueyrCW2IDpZ9eMK7IqTw4XbroHT"/>
    <s v="Wistron"/>
    <x v="4"/>
    <s v="user_P3f70h2AcefBkFTBZpvA9LgDbjTmUIXkqdKqHJ5evwA"/>
    <s v="Manojkumar Tinna"/>
    <x v="602"/>
    <s v="2022-08-26 04:09:10.876000+00:00"/>
    <m/>
    <x v="2"/>
    <m/>
    <m/>
    <m/>
    <n v="2500"/>
    <m/>
    <m/>
    <m/>
    <m/>
    <m/>
    <m/>
    <m/>
    <m/>
    <m/>
    <m/>
    <m/>
    <x v="5"/>
    <m/>
    <m/>
    <m/>
    <m/>
    <m/>
    <m/>
    <m/>
    <m/>
    <m/>
    <m/>
    <m/>
    <m/>
    <x v="3"/>
    <m/>
    <s v="user_5YHA1ZU4iP896lD1YJehdJcMx7ZEgWCpulT4T2c3pJ3"/>
    <x v="4"/>
    <x v="1"/>
    <m/>
    <s v="August; February"/>
    <x v="4"/>
    <x v="3"/>
    <m/>
    <s v="Downloaded the guide: Designing employee healthcare plan"/>
    <m/>
    <m/>
    <m/>
    <x v="421"/>
    <s v="2022-08-26 04:09:18.470000+00:00"/>
    <m/>
  </r>
  <r>
    <x v="17"/>
    <n v="8000000"/>
    <s v="INR"/>
    <n v="0"/>
    <x v="51"/>
    <x v="0"/>
    <s v="stat_kcR4fZg7TU7jjk1jAVua3qGLRS4J5uFayEjK5j02wtv"/>
    <x v="2"/>
    <s v="OpportunityStatusType.Lost"/>
    <s v="cont_fnG7bz0QwP9FHPEPpQ3z07I0dC6PzYgGZ5nzvNKSQHv"/>
    <x v="287"/>
    <x v="11"/>
    <s v="lead_eGFVFYklEUKNouC6kIszB5zMoBuJOMu9RiaomCfnO2y"/>
    <s v="GamesKraft"/>
    <x v="9"/>
    <s v="user_6dalmZ7hmWD47jhCVGdU1SSEcFMsz9rWtW2jPORgJvj"/>
    <s v="Vivek Singh"/>
    <x v="603"/>
    <s v="2022-08-25 16:22:32.891000+00:00"/>
    <m/>
    <x v="2"/>
    <m/>
    <s v="2022-02-15 23:55:22+00:00"/>
    <m/>
    <n v="750"/>
    <m/>
    <m/>
    <m/>
    <m/>
    <m/>
    <m/>
    <m/>
    <s v="PAID_SOCIAL"/>
    <m/>
    <m/>
    <m/>
    <x v="6"/>
    <m/>
    <m/>
    <m/>
    <m/>
    <m/>
    <m/>
    <m/>
    <m/>
    <m/>
    <m/>
    <m/>
    <m/>
    <x v="14"/>
    <m/>
    <s v="user_L8E6IFhq6UCzKLHa45LUUTZCznDuyDwFrGaEp9DXiUM"/>
    <x v="9"/>
    <x v="2"/>
    <m/>
    <s v="August; September"/>
    <x v="2"/>
    <x v="2"/>
    <m/>
    <s v="Employee Count 480"/>
    <m/>
    <m/>
    <m/>
    <x v="423"/>
    <s v="2022-09-01 18:02:01.749000+00:00"/>
    <s v="GMC"/>
  </r>
  <r>
    <x v="17"/>
    <n v="500000"/>
    <s v="INR"/>
    <n v="0"/>
    <x v="51"/>
    <x v="0"/>
    <s v="stat_kcR4fZg7TU7jjk1jAVua3qGLRS4J5uFayEjK5j02wtv"/>
    <x v="2"/>
    <s v="OpportunityStatusType.Lost"/>
    <s v="cont_fnG7bz0QwP9FHPEPpQ3z07I0dC6PzYgGZ5nzvNKSQHv"/>
    <x v="287"/>
    <x v="21"/>
    <s v="lead_eGFVFYklEUKNouC6kIszB5zMoBuJOMu9RiaomCfnO2y"/>
    <s v="GamesKraft"/>
    <x v="9"/>
    <s v="user_6dalmZ7hmWD47jhCVGdU1SSEcFMsz9rWtW2jPORgJvj"/>
    <s v="Vivek Singh"/>
    <x v="604"/>
    <s v="2022-08-25 16:22:40.383000+00:00"/>
    <m/>
    <x v="2"/>
    <m/>
    <s v="2022-02-15 23:55:22+00:00"/>
    <m/>
    <n v="750"/>
    <m/>
    <m/>
    <m/>
    <m/>
    <m/>
    <m/>
    <m/>
    <s v="PAID_SOCIAL"/>
    <m/>
    <m/>
    <m/>
    <x v="6"/>
    <m/>
    <m/>
    <m/>
    <m/>
    <m/>
    <m/>
    <m/>
    <m/>
    <m/>
    <m/>
    <m/>
    <m/>
    <x v="14"/>
    <m/>
    <s v="user_L8E6IFhq6UCzKLHa45LUUTZCznDuyDwFrGaEp9DXiUM"/>
    <x v="9"/>
    <x v="2"/>
    <m/>
    <s v="August; September"/>
    <x v="2"/>
    <x v="2"/>
    <m/>
    <s v="Employee Count 480"/>
    <m/>
    <m/>
    <m/>
    <x v="423"/>
    <s v="2022-09-01 18:02:01.749000+00:00"/>
    <s v="GPA"/>
  </r>
  <r>
    <x v="17"/>
    <n v="50000"/>
    <s v="INR"/>
    <n v="0"/>
    <x v="30"/>
    <x v="0"/>
    <s v="stat_kcR4fZg7TU7jjk1jAVua3qGLRS4J5uFayEjK5j02wtv"/>
    <x v="2"/>
    <s v="OpportunityStatusType.Lost"/>
    <s v="cont_TC2w9ZnPsKBTBg0XKWbQrD8ogADvPLhjCM2yXIRgHvp"/>
    <x v="288"/>
    <x v="0"/>
    <s v="lead_ABaTJIixWJzCBJf6mViYFqhuQky0RYITZjDyEreQ3t5"/>
    <s v="WeRize"/>
    <x v="19"/>
    <s v="user_6dalmZ7hmWD47jhCVGdU1SSEcFMsz9rWtW2jPORgJvj"/>
    <s v="Vivek Singh"/>
    <x v="605"/>
    <s v="2022-08-25 16:20:46.437000+00:00"/>
    <m/>
    <x v="2"/>
    <m/>
    <m/>
    <m/>
    <n v="157"/>
    <m/>
    <m/>
    <m/>
    <m/>
    <m/>
    <m/>
    <m/>
    <m/>
    <m/>
    <m/>
    <m/>
    <x v="3"/>
    <m/>
    <m/>
    <m/>
    <m/>
    <m/>
    <m/>
    <m/>
    <m/>
    <m/>
    <m/>
    <m/>
    <m/>
    <x v="5"/>
    <m/>
    <s v="user_FdWFezbLzkYQcGsBUsjZO25nr2poK2nRbqV47Rs5Kfm"/>
    <x v="17"/>
    <x v="1"/>
    <m/>
    <s v="September"/>
    <x v="2"/>
    <x v="1"/>
    <m/>
    <m/>
    <m/>
    <m/>
    <m/>
    <x v="424"/>
    <s v="2022-09-09 11:38:28.326000+00:00"/>
    <s v="GPA"/>
  </r>
  <r>
    <x v="17"/>
    <n v="1000000"/>
    <s v="INR"/>
    <n v="0"/>
    <x v="10"/>
    <x v="0"/>
    <s v="stat_kcR4fZg7TU7jjk1jAVua3qGLRS4J5uFayEjK5j02wtv"/>
    <x v="2"/>
    <s v="OpportunityStatusType.Lost"/>
    <s v="cont_smA8wiavq1K4eyi0KIS1SNQCnAlX7TOLxkw0kg9Pm0g"/>
    <x v="289"/>
    <x v="224"/>
    <s v="lead_QjJomLSXQvogN4V95JE82yu9taSkxoXq4j786WBWJSq"/>
    <s v="The Indian Garage co(Fresh)"/>
    <x v="3"/>
    <s v="user_6dalmZ7hmWD47jhCVGdU1SSEcFMsz9rWtW2jPORgJvj"/>
    <s v="Vivek Singh"/>
    <x v="606"/>
    <s v="2022-08-25 16:08:16.470000+00:00"/>
    <m/>
    <x v="2"/>
    <m/>
    <m/>
    <m/>
    <n v="50"/>
    <m/>
    <m/>
    <m/>
    <m/>
    <m/>
    <m/>
    <m/>
    <s v="PAID_SOCIAL"/>
    <m/>
    <m/>
    <m/>
    <x v="16"/>
    <m/>
    <m/>
    <m/>
    <m/>
    <m/>
    <m/>
    <m/>
    <m/>
    <m/>
    <m/>
    <m/>
    <m/>
    <x v="3"/>
    <m/>
    <s v="user_encRk5bIEFN6ZA11h4WH2AdZTiZpogLSlMIaj0E30SZ"/>
    <x v="3"/>
    <x v="1"/>
    <m/>
    <m/>
    <x v="4"/>
    <x v="3"/>
    <m/>
    <s v="Employee Engagement Handbook"/>
    <m/>
    <m/>
    <m/>
    <x v="425"/>
    <s v="2022-10-11 16:30:33.080000+00:00"/>
    <m/>
  </r>
  <r>
    <x v="17"/>
    <n v="8000000"/>
    <s v="INR"/>
    <n v="0"/>
    <x v="10"/>
    <x v="0"/>
    <s v="stat_kcR4fZg7TU7jjk1jAVua3qGLRS4J5uFayEjK5j02wtv"/>
    <x v="2"/>
    <s v="OpportunityStatusType.Lost"/>
    <m/>
    <x v="1"/>
    <x v="0"/>
    <s v="lead_nq7HLZGJvfrP8Wj03g2XSilOmDDqW3O8V4SczUQKeQk"/>
    <s v="GalaxE Solutions"/>
    <x v="25"/>
    <s v="user_6dalmZ7hmWD47jhCVGdU1SSEcFMsz9rWtW2jPORgJvj"/>
    <s v="Vivek Singh"/>
    <x v="607"/>
    <s v="2022-08-25 15:05:59.523000+00:00"/>
    <m/>
    <x v="2"/>
    <m/>
    <m/>
    <m/>
    <n v="1300"/>
    <m/>
    <m/>
    <m/>
    <m/>
    <m/>
    <m/>
    <m/>
    <m/>
    <m/>
    <m/>
    <m/>
    <x v="4"/>
    <m/>
    <m/>
    <m/>
    <m/>
    <m/>
    <m/>
    <m/>
    <m/>
    <m/>
    <m/>
    <m/>
    <m/>
    <x v="3"/>
    <m/>
    <s v="user_FdWFezbLzkYQcGsBUsjZO25nr2poK2nRbqV47Rs5Kfm"/>
    <x v="17"/>
    <x v="1"/>
    <m/>
    <s v="August"/>
    <x v="4"/>
    <x v="3"/>
    <m/>
    <s v="Employee Engagement Handbook"/>
    <m/>
    <m/>
    <m/>
    <x v="426"/>
    <s v="2022-08-25 15:05:59.572000+00:00"/>
    <s v="GMC"/>
  </r>
  <r>
    <x v="17"/>
    <n v="2000000"/>
    <s v="INR"/>
    <n v="0"/>
    <x v="30"/>
    <x v="0"/>
    <s v="stat_kcR4fZg7TU7jjk1jAVua3qGLRS4J5uFayEjK5j02wtv"/>
    <x v="2"/>
    <s v="OpportunityStatusType.Lost"/>
    <s v="cont_TC2w9ZnPsKBTBg0XKWbQrD8ogADvPLhjCM2yXIRgHvp"/>
    <x v="288"/>
    <x v="0"/>
    <s v="lead_ABaTJIixWJzCBJf6mViYFqhuQky0RYITZjDyEreQ3t5"/>
    <s v="WeRize"/>
    <x v="19"/>
    <s v="user_6dalmZ7hmWD47jhCVGdU1SSEcFMsz9rWtW2jPORgJvj"/>
    <s v="Vivek Singh"/>
    <x v="608"/>
    <s v="2022-08-25 16:20:39.105000+00:00"/>
    <m/>
    <x v="2"/>
    <m/>
    <m/>
    <m/>
    <n v="157"/>
    <m/>
    <m/>
    <m/>
    <m/>
    <m/>
    <m/>
    <m/>
    <m/>
    <m/>
    <m/>
    <m/>
    <x v="3"/>
    <m/>
    <m/>
    <m/>
    <m/>
    <m/>
    <m/>
    <m/>
    <m/>
    <m/>
    <m/>
    <m/>
    <m/>
    <x v="5"/>
    <m/>
    <s v="user_FdWFezbLzkYQcGsBUsjZO25nr2poK2nRbqV47Rs5Kfm"/>
    <x v="17"/>
    <x v="1"/>
    <m/>
    <s v="September"/>
    <x v="2"/>
    <x v="1"/>
    <m/>
    <m/>
    <m/>
    <m/>
    <m/>
    <x v="424"/>
    <s v="2022-09-09 11:38:28.326000+00:00"/>
    <s v="GMC"/>
  </r>
  <r>
    <x v="17"/>
    <n v="100000"/>
    <s v="INR"/>
    <n v="0"/>
    <x v="48"/>
    <x v="0"/>
    <s v="stat_1hn9nRJaLbI53NxPuSQgo90kRpbpKsFlwN4oEGNUTdO"/>
    <x v="1"/>
    <s v="OpportunityStatusType.Lost"/>
    <m/>
    <x v="1"/>
    <x v="57"/>
    <s v="lead_JtwgVqx7zVcsEwTHy0eDlSlCEdjddFPCKloVWwOTpFm"/>
    <s v="Nuvento Inc"/>
    <x v="3"/>
    <s v="user_6dalmZ7hmWD47jhCVGdU1SSEcFMsz9rWtW2jPORgJvj"/>
    <s v="Vivek Singh"/>
    <x v="609"/>
    <s v="2022-08-25 14:54:31.446000+00:00"/>
    <m/>
    <x v="2"/>
    <m/>
    <m/>
    <m/>
    <n v="355"/>
    <m/>
    <m/>
    <m/>
    <m/>
    <m/>
    <m/>
    <m/>
    <s v="PAID_SOCIAL"/>
    <m/>
    <m/>
    <m/>
    <x v="1"/>
    <s v="religare"/>
    <m/>
    <m/>
    <m/>
    <m/>
    <m/>
    <m/>
    <m/>
    <m/>
    <m/>
    <m/>
    <m/>
    <x v="14"/>
    <m/>
    <s v="user_encRk5bIEFN6ZA11h4WH2AdZTiZpogLSlMIaj0E30SZ"/>
    <x v="3"/>
    <x v="17"/>
    <m/>
    <s v="August"/>
    <x v="4"/>
    <x v="4"/>
    <m/>
    <s v="Employee Engagement Handbook"/>
    <m/>
    <m/>
    <m/>
    <x v="427"/>
    <s v="2022-10-20 08:32:30.246000+00:00"/>
    <m/>
  </r>
  <r>
    <x v="17"/>
    <n v="5000000"/>
    <s v="INR"/>
    <n v="0"/>
    <x v="27"/>
    <x v="0"/>
    <s v="stat_kcR4fZg7TU7jjk1jAVua3qGLRS4J5uFayEjK5j02wtv"/>
    <x v="2"/>
    <s v="OpportunityStatusType.Lost"/>
    <m/>
    <x v="1"/>
    <x v="225"/>
    <s v="lead_nq7HLZGJvfrP8Wj03g2XSilOmDDqW3O8V4SczUQKeQk"/>
    <s v="GalaxE Solutions"/>
    <x v="25"/>
    <s v="user_6dalmZ7hmWD47jhCVGdU1SSEcFMsz9rWtW2jPORgJvj"/>
    <s v="Vivek Singh"/>
    <x v="610"/>
    <s v="2022-08-25 15:05:50.252000+00:00"/>
    <m/>
    <x v="2"/>
    <m/>
    <m/>
    <m/>
    <n v="1300"/>
    <m/>
    <m/>
    <m/>
    <m/>
    <m/>
    <m/>
    <m/>
    <m/>
    <m/>
    <m/>
    <m/>
    <x v="4"/>
    <m/>
    <m/>
    <m/>
    <m/>
    <m/>
    <m/>
    <m/>
    <m/>
    <m/>
    <m/>
    <m/>
    <m/>
    <x v="3"/>
    <m/>
    <s v="user_FdWFezbLzkYQcGsBUsjZO25nr2poK2nRbqV47Rs5Kfm"/>
    <x v="17"/>
    <x v="1"/>
    <m/>
    <s v="August"/>
    <x v="4"/>
    <x v="3"/>
    <m/>
    <s v="Employee Engagement Handbook"/>
    <m/>
    <m/>
    <m/>
    <x v="426"/>
    <s v="2022-08-25 15:05:59.572000+00:00"/>
    <s v="GTL"/>
  </r>
  <r>
    <x v="11"/>
    <n v="100000"/>
    <s v="INR"/>
    <n v="0"/>
    <x v="10"/>
    <x v="0"/>
    <s v="stat_kcR4fZg7TU7jjk1jAVua3qGLRS4J5uFayEjK5j02wtv"/>
    <x v="2"/>
    <s v="OpportunityStatusType.Lost"/>
    <s v="cont_tzGA2EW6Fe2QGnqhMxVtpoKvx3QbJwfshLdV5fU7fWu"/>
    <x v="283"/>
    <x v="195"/>
    <s v="lead_Lqo76CB7hCU7Z32d2zO5eB6WtZORn6B3yZZb0OmKkCc"/>
    <s v="YAPP INDIA AUTOMOTIVE SYSTEMS PRIVATE LIMITED"/>
    <x v="4"/>
    <s v="user_LKRhV6rhcBe0uL8u70UUGeDjbMupuho4TaiAOCbT7HT"/>
    <s v="Kashif Ahmad"/>
    <x v="611"/>
    <s v="2022-08-25 14:16:05.101000+00:00"/>
    <m/>
    <x v="0"/>
    <m/>
    <m/>
    <m/>
    <n v="100"/>
    <m/>
    <m/>
    <m/>
    <m/>
    <m/>
    <m/>
    <m/>
    <s v="PAID_SOCIAL"/>
    <m/>
    <m/>
    <m/>
    <x v="5"/>
    <m/>
    <m/>
    <m/>
    <m/>
    <m/>
    <m/>
    <m/>
    <m/>
    <m/>
    <m/>
    <m/>
    <m/>
    <x v="7"/>
    <m/>
    <s v="user_5YHA1ZU4iP896lD1YJehdJcMx7ZEgWCpulT4T2c3pJ3"/>
    <x v="4"/>
    <x v="1"/>
    <m/>
    <s v="August"/>
    <x v="1"/>
    <x v="3"/>
    <m/>
    <s v="Essential HR Policies"/>
    <m/>
    <m/>
    <m/>
    <x v="417"/>
    <s v="2022-09-15 05:21:31.065000+00:00"/>
    <m/>
  </r>
  <r>
    <x v="11"/>
    <n v="700000"/>
    <s v="INR"/>
    <n v="0"/>
    <x v="10"/>
    <x v="0"/>
    <s v="stat_1hn9nRJaLbI53NxPuSQgo90kRpbpKsFlwN4oEGNUTdO"/>
    <x v="1"/>
    <s v="OpportunityStatusType.Lost"/>
    <s v="cont_j6ZGIdb1GjB6EsvGlhgCT05dBMtBfdQh3g6Aw86Fh13"/>
    <x v="39"/>
    <x v="0"/>
    <s v="lead_iLMvfJrAJROjuSNDk7Iz7I0Qscbw3BOyWXGU3TZt0F8"/>
    <s v="TECSIDEL INDIA PRIVATE LIMITED"/>
    <x v="26"/>
    <s v="user_LKRhV6rhcBe0uL8u70UUGeDjbMupuho4TaiAOCbT7HT"/>
    <s v="Kashif Ahmad"/>
    <x v="612"/>
    <s v="2022-08-25 14:13:13.871000+00:00"/>
    <m/>
    <x v="3"/>
    <m/>
    <m/>
    <m/>
    <n v="66"/>
    <m/>
    <m/>
    <m/>
    <m/>
    <m/>
    <m/>
    <m/>
    <m/>
    <m/>
    <m/>
    <m/>
    <x v="1"/>
    <m/>
    <m/>
    <m/>
    <m/>
    <m/>
    <m/>
    <m/>
    <m/>
    <m/>
    <m/>
    <m/>
    <m/>
    <x v="3"/>
    <m/>
    <s v="user_5IQTpX6DsnoeoDfxqzqojpVoQLXPh68nhDjLS5ETjYj"/>
    <x v="8"/>
    <x v="1"/>
    <m/>
    <s v="August; July"/>
    <x v="2"/>
    <x v="3"/>
    <m/>
    <s v="Rakesh TPA"/>
    <m/>
    <m/>
    <m/>
    <x v="428"/>
    <s v="2022-10-19 12:03:45.220000+00:00"/>
    <m/>
  </r>
  <r>
    <x v="11"/>
    <n v="500000"/>
    <s v="INR"/>
    <n v="0"/>
    <x v="44"/>
    <x v="0"/>
    <s v="stat_kcR4fZg7TU7jjk1jAVua3qGLRS4J5uFayEjK5j02wtv"/>
    <x v="2"/>
    <s v="OpportunityStatusType.Lost"/>
    <s v="cont_tzGA2EW6Fe2QGnqhMxVtpoKvx3QbJwfshLdV5fU7fWu"/>
    <x v="283"/>
    <x v="11"/>
    <s v="lead_Lqo76CB7hCU7Z32d2zO5eB6WtZORn6B3yZZb0OmKkCc"/>
    <s v="YAPP INDIA AUTOMOTIVE SYSTEMS PRIVATE LIMITED"/>
    <x v="4"/>
    <s v="user_LKRhV6rhcBe0uL8u70UUGeDjbMupuho4TaiAOCbT7HT"/>
    <s v="Kashif Ahmad"/>
    <x v="613"/>
    <s v="2022-08-25 14:15:42.989000+00:00"/>
    <m/>
    <x v="0"/>
    <m/>
    <m/>
    <m/>
    <n v="100"/>
    <m/>
    <m/>
    <m/>
    <m/>
    <m/>
    <m/>
    <m/>
    <s v="PAID_SOCIAL"/>
    <m/>
    <m/>
    <m/>
    <x v="5"/>
    <m/>
    <m/>
    <m/>
    <m/>
    <m/>
    <m/>
    <m/>
    <m/>
    <m/>
    <m/>
    <m/>
    <m/>
    <x v="7"/>
    <m/>
    <s v="user_5YHA1ZU4iP896lD1YJehdJcMx7ZEgWCpulT4T2c3pJ3"/>
    <x v="4"/>
    <x v="1"/>
    <m/>
    <s v="August"/>
    <x v="1"/>
    <x v="3"/>
    <m/>
    <s v="Essential HR Policies"/>
    <m/>
    <m/>
    <m/>
    <x v="417"/>
    <s v="2022-09-15 05:21:31.065000+00:00"/>
    <m/>
  </r>
  <r>
    <x v="11"/>
    <n v="50000"/>
    <s v="INR"/>
    <n v="0"/>
    <x v="10"/>
    <x v="0"/>
    <s v="stat_kcR4fZg7TU7jjk1jAVua3qGLRS4J5uFayEjK5j02wtv"/>
    <x v="2"/>
    <s v="OpportunityStatusType.Lost"/>
    <s v="cont_tzGA2EW6Fe2QGnqhMxVtpoKvx3QbJwfshLdV5fU7fWu"/>
    <x v="283"/>
    <x v="10"/>
    <s v="lead_Lqo76CB7hCU7Z32d2zO5eB6WtZORn6B3yZZb0OmKkCc"/>
    <s v="YAPP INDIA AUTOMOTIVE SYSTEMS PRIVATE LIMITED"/>
    <x v="4"/>
    <s v="user_LKRhV6rhcBe0uL8u70UUGeDjbMupuho4TaiAOCbT7HT"/>
    <s v="Kashif Ahmad"/>
    <x v="614"/>
    <s v="2022-08-25 14:15:52.997000+00:00"/>
    <m/>
    <x v="0"/>
    <m/>
    <m/>
    <m/>
    <n v="100"/>
    <m/>
    <m/>
    <m/>
    <m/>
    <m/>
    <m/>
    <m/>
    <s v="PAID_SOCIAL"/>
    <m/>
    <m/>
    <m/>
    <x v="5"/>
    <m/>
    <m/>
    <m/>
    <m/>
    <m/>
    <m/>
    <m/>
    <m/>
    <m/>
    <m/>
    <m/>
    <m/>
    <x v="7"/>
    <m/>
    <s v="user_5YHA1ZU4iP896lD1YJehdJcMx7ZEgWCpulT4T2c3pJ3"/>
    <x v="4"/>
    <x v="1"/>
    <m/>
    <s v="August"/>
    <x v="1"/>
    <x v="3"/>
    <m/>
    <s v="Essential HR Policies"/>
    <m/>
    <m/>
    <m/>
    <x v="417"/>
    <s v="2022-09-15 05:21:31.065000+00:00"/>
    <m/>
  </r>
  <r>
    <x v="9"/>
    <n v="41000"/>
    <s v="INR"/>
    <n v="100"/>
    <x v="45"/>
    <x v="0"/>
    <s v="stat_OZRiD1474QRJIpvnjHCZfiIvKcVD6mIKSSTzg8SwDVx"/>
    <x v="0"/>
    <s v="OpportunityStatusType.Won"/>
    <s v="cont_vPShCAuB2XKbHXTUodaZ1ZvlO54vIlL7p9n3bhIRR4U"/>
    <x v="290"/>
    <x v="0"/>
    <s v="lead_PRWuCMWiPgNs50N6JQscpJ7FUrgErr2emKx5fXY04gm"/>
    <s v="EvolveBPM, LLC"/>
    <x v="41"/>
    <s v="user_9SBRjyF0n4iWuhUdqRyQkFhl2J4uyNKhFWvvJEvunX8"/>
    <s v="Omkar Ghate"/>
    <x v="615"/>
    <s v="2022-08-25 07:37:22.357000+00:00"/>
    <m/>
    <x v="0"/>
    <m/>
    <m/>
    <m/>
    <n v="144"/>
    <m/>
    <m/>
    <m/>
    <m/>
    <m/>
    <m/>
    <m/>
    <m/>
    <m/>
    <m/>
    <m/>
    <x v="2"/>
    <s v="ICICI Lombard"/>
    <m/>
    <m/>
    <m/>
    <m/>
    <m/>
    <m/>
    <m/>
    <m/>
    <m/>
    <m/>
    <m/>
    <x v="5"/>
    <m/>
    <s v="user_hYneJegkOPVKmVrtUbBOUXxrjYMTRntZlRehPSnApep"/>
    <x v="32"/>
    <x v="5"/>
    <m/>
    <s v="August"/>
    <x v="4"/>
    <x v="4"/>
    <m/>
    <s v="Employee Engagement Handbook"/>
    <m/>
    <m/>
    <m/>
    <x v="429"/>
    <s v="2022-10-20 11:43:56.837000+00:00"/>
    <s v="GPA"/>
  </r>
  <r>
    <x v="9"/>
    <n v="135000"/>
    <s v="INR"/>
    <n v="100"/>
    <x v="45"/>
    <x v="0"/>
    <s v="stat_OZRiD1474QRJIpvnjHCZfiIvKcVD6mIKSSTzg8SwDVx"/>
    <x v="0"/>
    <s v="OpportunityStatusType.Won"/>
    <m/>
    <x v="1"/>
    <x v="226"/>
    <s v="lead_CzT4w7CWhZUUkXh7MVqvMmEOPHn9UpJSjDcMCw4PYO1"/>
    <s v="SOLOCO GLOBAL INDIA PRIVATE LIMITED"/>
    <x v="42"/>
    <s v="user_9SBRjyF0n4iWuhUdqRyQkFhl2J4uyNKhFWvvJEvunX8"/>
    <s v="Omkar Ghate"/>
    <x v="616"/>
    <s v="2022-08-25 10:08:01.832000+00:00"/>
    <m/>
    <x v="0"/>
    <m/>
    <m/>
    <m/>
    <n v="7"/>
    <m/>
    <m/>
    <m/>
    <m/>
    <m/>
    <m/>
    <m/>
    <m/>
    <m/>
    <m/>
    <m/>
    <x v="2"/>
    <m/>
    <m/>
    <m/>
    <m/>
    <m/>
    <m/>
    <m/>
    <m/>
    <m/>
    <m/>
    <m/>
    <m/>
    <x v="3"/>
    <m/>
    <s v="user_FdWFezbLzkYQcGsBUsjZO25nr2poK2nRbqV47Rs5Kfm"/>
    <x v="17"/>
    <x v="19"/>
    <m/>
    <s v="April"/>
    <x v="7"/>
    <x v="3"/>
    <m/>
    <s v="Lead Magnet Lead"/>
    <m/>
    <m/>
    <m/>
    <x v="430"/>
    <s v="2022-10-20 09:10:29.117000+00:00"/>
    <s v="NON EB"/>
  </r>
  <r>
    <x v="29"/>
    <n v="1000000"/>
    <s v="INR"/>
    <n v="0"/>
    <x v="30"/>
    <x v="0"/>
    <s v="stat_kcR4fZg7TU7jjk1jAVua3qGLRS4J5uFayEjK5j02wtv"/>
    <x v="2"/>
    <s v="OpportunityStatusType.Lost"/>
    <m/>
    <x v="1"/>
    <x v="170"/>
    <s v="lead_BnGAjpRxAguzuwT6W8aw6IuqdqeOpIWxIXJgFdIVXGu"/>
    <s v="BSA CORPORATION LIMITED"/>
    <x v="15"/>
    <s v="user_k8sSUtRXfYEMul9CBIF4ZOmv3vnev5cdEvVZbtETMKp"/>
    <s v="Sanket Kulkarni"/>
    <x v="617"/>
    <s v="2022-08-25 08:37:44.595000+00:00"/>
    <m/>
    <x v="0"/>
    <m/>
    <s v="2020-08-26 02:33:00+00:00"/>
    <m/>
    <n v="200"/>
    <m/>
    <m/>
    <m/>
    <m/>
    <m/>
    <m/>
    <m/>
    <m/>
    <m/>
    <m/>
    <m/>
    <x v="5"/>
    <m/>
    <m/>
    <m/>
    <m/>
    <m/>
    <m/>
    <m/>
    <m/>
    <m/>
    <m/>
    <m/>
    <m/>
    <x v="7"/>
    <m/>
    <s v="user_228eUmsdKIb9OItgmiDq1zD4aPZ1eqiapbaLAGeBf8g"/>
    <x v="13"/>
    <x v="1"/>
    <m/>
    <s v="September"/>
    <x v="12"/>
    <x v="3"/>
    <m/>
    <m/>
    <m/>
    <m/>
    <m/>
    <x v="431"/>
    <s v="2022-09-16 10:29:46.234000+00:00"/>
    <s v="GMC"/>
  </r>
  <r>
    <x v="9"/>
    <n v="143006"/>
    <s v="INR"/>
    <n v="100"/>
    <x v="45"/>
    <x v="0"/>
    <s v="stat_OZRiD1474QRJIpvnjHCZfiIvKcVD6mIKSSTzg8SwDVx"/>
    <x v="0"/>
    <s v="OpportunityStatusType.Won"/>
    <s v="cont_vPShCAuB2XKbHXTUodaZ1ZvlO54vIlL7p9n3bhIRR4U"/>
    <x v="290"/>
    <x v="121"/>
    <s v="lead_PRWuCMWiPgNs50N6JQscpJ7FUrgErr2emKx5fXY04gm"/>
    <s v="EvolveBPM, LLC"/>
    <x v="41"/>
    <s v="user_9SBRjyF0n4iWuhUdqRyQkFhl2J4uyNKhFWvvJEvunX8"/>
    <s v="Omkar Ghate"/>
    <x v="618"/>
    <s v="2022-08-25 07:36:08.498000+00:00"/>
    <m/>
    <x v="0"/>
    <m/>
    <m/>
    <m/>
    <n v="144"/>
    <m/>
    <m/>
    <m/>
    <m/>
    <m/>
    <m/>
    <m/>
    <m/>
    <m/>
    <m/>
    <m/>
    <x v="2"/>
    <s v="ICICI Lombard"/>
    <m/>
    <m/>
    <m/>
    <m/>
    <m/>
    <m/>
    <m/>
    <m/>
    <m/>
    <m/>
    <m/>
    <x v="5"/>
    <m/>
    <s v="user_hYneJegkOPVKmVrtUbBOUXxrjYMTRntZlRehPSnApep"/>
    <x v="32"/>
    <x v="5"/>
    <m/>
    <s v="August"/>
    <x v="4"/>
    <x v="4"/>
    <m/>
    <s v="Employee Engagement Handbook"/>
    <m/>
    <m/>
    <m/>
    <x v="429"/>
    <s v="2022-10-20 11:43:56.837000+00:00"/>
    <s v="GTL"/>
  </r>
  <r>
    <x v="24"/>
    <n v="66500"/>
    <s v="INR"/>
    <n v="100"/>
    <x v="35"/>
    <x v="0"/>
    <s v="stat_OZRiD1474QRJIpvnjHCZfiIvKcVD6mIKSSTzg8SwDVx"/>
    <x v="0"/>
    <s v="OpportunityStatusType.Won"/>
    <s v="cont_Vc972L8JfiFcUscj5kEfvctnfG2a4THYscUYPQRWyUZ"/>
    <x v="291"/>
    <x v="227"/>
    <s v="lead_9hDkYXDRlQSdA3Lb1rCjsTHB5SUNLTE1fLoV6TLBvUF"/>
    <s v="Foxbox Retail"/>
    <x v="3"/>
    <s v="user_sD3YjSs92XKUfD0OPHeo886g6tW6aCM0iUhX5VVUuJi"/>
    <s v="Navin Panjwani"/>
    <x v="619"/>
    <s v="2022-08-25 06:15:21.462000+00:00"/>
    <m/>
    <x v="1"/>
    <m/>
    <m/>
    <m/>
    <n v="28"/>
    <m/>
    <m/>
    <m/>
    <m/>
    <m/>
    <m/>
    <m/>
    <m/>
    <m/>
    <m/>
    <m/>
    <x v="6"/>
    <s v="Pazzcare"/>
    <m/>
    <m/>
    <m/>
    <m/>
    <m/>
    <m/>
    <m/>
    <m/>
    <m/>
    <m/>
    <m/>
    <x v="8"/>
    <m/>
    <s v="user_encRk5bIEFN6ZA11h4WH2AdZTiZpogLSlMIaj0E30SZ"/>
    <x v="3"/>
    <x v="17"/>
    <m/>
    <s v="July"/>
    <x v="2"/>
    <x v="1"/>
    <m/>
    <m/>
    <m/>
    <m/>
    <m/>
    <x v="432"/>
    <s v="2022-09-29 15:17:12.132000+00:00"/>
    <m/>
  </r>
  <r>
    <x v="9"/>
    <n v="2022000"/>
    <s v="INR"/>
    <n v="100"/>
    <x v="45"/>
    <x v="0"/>
    <s v="stat_OZRiD1474QRJIpvnjHCZfiIvKcVD6mIKSSTzg8SwDVx"/>
    <x v="0"/>
    <s v="OpportunityStatusType.Won"/>
    <s v="cont_xDnK3FAoxMaAzMg9OI5IzIuhR5meuUjJEyKTD4lcAHU"/>
    <x v="292"/>
    <x v="0"/>
    <s v="lead_PRWuCMWiPgNs50N6JQscpJ7FUrgErr2emKx5fXY04gm"/>
    <s v="EvolveBPM, LLC"/>
    <x v="41"/>
    <s v="user_9SBRjyF0n4iWuhUdqRyQkFhl2J4uyNKhFWvvJEvunX8"/>
    <s v="Omkar Ghate"/>
    <x v="620"/>
    <s v="2022-08-25 07:34:47.617000+00:00"/>
    <m/>
    <x v="0"/>
    <m/>
    <m/>
    <m/>
    <n v="144"/>
    <m/>
    <m/>
    <m/>
    <m/>
    <m/>
    <m/>
    <m/>
    <m/>
    <m/>
    <m/>
    <m/>
    <x v="2"/>
    <s v="ICICI Lombard"/>
    <m/>
    <m/>
    <m/>
    <m/>
    <m/>
    <m/>
    <m/>
    <m/>
    <m/>
    <m/>
    <m/>
    <x v="5"/>
    <m/>
    <s v="user_hYneJegkOPVKmVrtUbBOUXxrjYMTRntZlRehPSnApep"/>
    <x v="32"/>
    <x v="5"/>
    <m/>
    <s v="August"/>
    <x v="4"/>
    <x v="4"/>
    <m/>
    <s v="Employee Engagement Handbook"/>
    <m/>
    <m/>
    <m/>
    <x v="429"/>
    <s v="2022-10-20 11:43:56.837000+00:00"/>
    <s v="GMC"/>
  </r>
  <r>
    <x v="7"/>
    <n v="100000"/>
    <s v="INR"/>
    <n v="0"/>
    <x v="27"/>
    <x v="0"/>
    <s v="stat_kcR4fZg7TU7jjk1jAVua3qGLRS4J5uFayEjK5j02wtv"/>
    <x v="2"/>
    <s v="OpportunityStatusType.Lost"/>
    <s v="cont_qb7b0UhmbxN8ivBn1ttlPLCiScNMv4LsTnGljP1UI8B"/>
    <x v="293"/>
    <x v="21"/>
    <s v="lead_SFLObzv7AI5ps7PGScdTcoGn2E4shugC68IJmDfPbi6"/>
    <s v="Open Financial Technologies"/>
    <x v="9"/>
    <s v="user_U27GK6WjhLhUhi1EDKXV57xMpn8n8DMIOjci1q3UReZ"/>
    <s v="Abhiroop Ganguly"/>
    <x v="621"/>
    <s v="2022-08-25 04:45:21.158000+00:00"/>
    <m/>
    <x v="2"/>
    <m/>
    <m/>
    <m/>
    <n v="494"/>
    <m/>
    <m/>
    <m/>
    <m/>
    <m/>
    <m/>
    <m/>
    <m/>
    <m/>
    <m/>
    <m/>
    <x v="3"/>
    <m/>
    <m/>
    <m/>
    <m/>
    <m/>
    <m/>
    <m/>
    <m/>
    <m/>
    <m/>
    <m/>
    <m/>
    <x v="5"/>
    <m/>
    <s v="user_L8E6IFhq6UCzKLHa45LUUTZCznDuyDwFrGaEp9DXiUM"/>
    <x v="9"/>
    <x v="1"/>
    <m/>
    <s v="August; September"/>
    <x v="2"/>
    <x v="1"/>
    <m/>
    <m/>
    <m/>
    <m/>
    <m/>
    <x v="433"/>
    <s v="2022-09-07 06:24:03.763000+00:00"/>
    <s v="GPA"/>
  </r>
  <r>
    <x v="21"/>
    <n v="200000"/>
    <s v="INR"/>
    <n v="0"/>
    <x v="1"/>
    <x v="0"/>
    <s v="stat_1hn9nRJaLbI53NxPuSQgo90kRpbpKsFlwN4oEGNUTdO"/>
    <x v="1"/>
    <s v="OpportunityStatusType.Lost"/>
    <m/>
    <x v="1"/>
    <x v="57"/>
    <s v="lead_UhhnbWkTp2hTS9Zs49hsZQOY2vw3m57ahxaABSGkQS4"/>
    <s v="Cotecna Inspection Pvt Ltd"/>
    <x v="21"/>
    <s v="user_Iwn6da5WKkZqwUySK0oUuCb72pFP5WEm4zAb92ijqFe"/>
    <s v="Sonal Paithankar"/>
    <x v="622"/>
    <s v="2022-08-25 05:56:48.166000+00:00"/>
    <m/>
    <x v="1"/>
    <m/>
    <m/>
    <m/>
    <n v="1200"/>
    <m/>
    <m/>
    <m/>
    <m/>
    <m/>
    <m/>
    <m/>
    <m/>
    <m/>
    <m/>
    <m/>
    <x v="8"/>
    <m/>
    <m/>
    <m/>
    <m/>
    <m/>
    <m/>
    <m/>
    <m/>
    <m/>
    <m/>
    <m/>
    <m/>
    <x v="7"/>
    <m/>
    <s v="user_g5Yw4Z4XnIbmcGhJO80vdtFdd5ElcDlgYO3q8l82ODn"/>
    <x v="18"/>
    <x v="1"/>
    <m/>
    <s v="August"/>
    <x v="2"/>
    <x v="3"/>
    <m/>
    <m/>
    <m/>
    <m/>
    <m/>
    <x v="434"/>
    <s v="2022-10-20 10:21:52.948000+00:00"/>
    <m/>
  </r>
  <r>
    <x v="21"/>
    <n v="3000000"/>
    <s v="INR"/>
    <n v="0"/>
    <x v="1"/>
    <x v="0"/>
    <s v="stat_1hn9nRJaLbI53NxPuSQgo90kRpbpKsFlwN4oEGNUTdO"/>
    <x v="1"/>
    <s v="OpportunityStatusType.Lost"/>
    <m/>
    <x v="1"/>
    <x v="39"/>
    <s v="lead_UhhnbWkTp2hTS9Zs49hsZQOY2vw3m57ahxaABSGkQS4"/>
    <s v="Cotecna Inspection Pvt Ltd"/>
    <x v="21"/>
    <s v="user_Iwn6da5WKkZqwUySK0oUuCb72pFP5WEm4zAb92ijqFe"/>
    <s v="Sonal Paithankar"/>
    <x v="623"/>
    <s v="2022-08-25 05:56:37.720000+00:00"/>
    <m/>
    <x v="1"/>
    <m/>
    <m/>
    <m/>
    <n v="1200"/>
    <m/>
    <m/>
    <m/>
    <m/>
    <m/>
    <m/>
    <m/>
    <m/>
    <m/>
    <m/>
    <m/>
    <x v="8"/>
    <m/>
    <m/>
    <m/>
    <m/>
    <m/>
    <m/>
    <m/>
    <m/>
    <m/>
    <m/>
    <m/>
    <m/>
    <x v="7"/>
    <m/>
    <s v="user_g5Yw4Z4XnIbmcGhJO80vdtFdd5ElcDlgYO3q8l82ODn"/>
    <x v="18"/>
    <x v="1"/>
    <m/>
    <s v="August"/>
    <x v="2"/>
    <x v="3"/>
    <m/>
    <m/>
    <m/>
    <m/>
    <m/>
    <x v="434"/>
    <s v="2022-10-20 10:21:52.948000+00:00"/>
    <m/>
  </r>
  <r>
    <x v="7"/>
    <n v="3500000"/>
    <s v="INR"/>
    <n v="0"/>
    <x v="27"/>
    <x v="0"/>
    <s v="stat_kcR4fZg7TU7jjk1jAVua3qGLRS4J5uFayEjK5j02wtv"/>
    <x v="2"/>
    <s v="OpportunityStatusType.Lost"/>
    <s v="cont_qb7b0UhmbxN8ivBn1ttlPLCiScNMv4LsTnGljP1UI8B"/>
    <x v="293"/>
    <x v="11"/>
    <s v="lead_SFLObzv7AI5ps7PGScdTcoGn2E4shugC68IJmDfPbi6"/>
    <s v="Open Financial Technologies"/>
    <x v="9"/>
    <s v="user_U27GK6WjhLhUhi1EDKXV57xMpn8n8DMIOjci1q3UReZ"/>
    <s v="Abhiroop Ganguly"/>
    <x v="624"/>
    <s v="2022-08-25 04:44:57.777000+00:00"/>
    <m/>
    <x v="2"/>
    <m/>
    <m/>
    <m/>
    <n v="494"/>
    <m/>
    <m/>
    <m/>
    <m/>
    <m/>
    <m/>
    <m/>
    <m/>
    <m/>
    <m/>
    <m/>
    <x v="3"/>
    <m/>
    <m/>
    <m/>
    <m/>
    <m/>
    <m/>
    <m/>
    <m/>
    <m/>
    <m/>
    <m/>
    <m/>
    <x v="5"/>
    <m/>
    <s v="user_L8E6IFhq6UCzKLHa45LUUTZCznDuyDwFrGaEp9DXiUM"/>
    <x v="9"/>
    <x v="1"/>
    <m/>
    <s v="August; September"/>
    <x v="2"/>
    <x v="1"/>
    <m/>
    <m/>
    <m/>
    <m/>
    <m/>
    <x v="433"/>
    <s v="2022-09-07 06:24:03.763000+00:00"/>
    <s v="GMC"/>
  </r>
  <r>
    <x v="11"/>
    <n v="2200000"/>
    <s v="INR"/>
    <n v="0"/>
    <x v="30"/>
    <x v="0"/>
    <s v="stat_kcR4fZg7TU7jjk1jAVua3qGLRS4J5uFayEjK5j02wtv"/>
    <x v="2"/>
    <s v="OpportunityStatusType.Lost"/>
    <s v="cont_wxXk0Oxk81VDLK8Eh21UkOMFltDJwINN728tVKdAA50"/>
    <x v="294"/>
    <x v="29"/>
    <s v="lead_3JjBXwVrbIyt7q4QLI7I9fFFaFit5yF6WzSWolMgZt5"/>
    <s v="BEYOND KEY SYSTEMS PRIVATE LIMITED"/>
    <x v="11"/>
    <s v="user_LKRhV6rhcBe0uL8u70UUGeDjbMupuho4TaiAOCbT7HT"/>
    <s v="Kashif Ahmad"/>
    <x v="625"/>
    <s v="2022-08-25 04:37:49.647000+00:00"/>
    <m/>
    <x v="21"/>
    <m/>
    <m/>
    <m/>
    <n v="262"/>
    <m/>
    <m/>
    <m/>
    <m/>
    <m/>
    <m/>
    <m/>
    <m/>
    <m/>
    <m/>
    <m/>
    <x v="31"/>
    <m/>
    <m/>
    <m/>
    <m/>
    <m/>
    <m/>
    <m/>
    <m/>
    <m/>
    <m/>
    <m/>
    <m/>
    <x v="3"/>
    <m/>
    <s v="user_Jujy0sFufO9J3qwY7aNpCCnF6nFZMrfvciNEydEzhaI"/>
    <x v="2"/>
    <x v="1"/>
    <m/>
    <s v="September"/>
    <x v="4"/>
    <x v="3"/>
    <m/>
    <s v="Downloaded the guide: Employee Wellness Handbook"/>
    <m/>
    <m/>
    <m/>
    <x v="435"/>
    <s v="2022-10-10 07:35:28.053000+00:00"/>
    <m/>
  </r>
  <r>
    <x v="16"/>
    <n v="12500000"/>
    <s v="INR"/>
    <n v="0"/>
    <x v="7"/>
    <x v="0"/>
    <s v="stat_kcR4fZg7TU7jjk1jAVua3qGLRS4J5uFayEjK5j02wtv"/>
    <x v="2"/>
    <s v="OpportunityStatusType.Lost"/>
    <m/>
    <x v="1"/>
    <x v="0"/>
    <s v="lead_R0X9AZxCbxqMrpnjTvHoUOM5oQc7ywp7IcYTURXq1oa"/>
    <s v="Classplus"/>
    <x v="6"/>
    <s v="user_8jx3L2CDfrbzNnwYUv6Plfha6VxaSGsqcbTXR3sIBZi"/>
    <s v="Manish Balpande"/>
    <x v="626"/>
    <s v="2022-08-25 04:34:57.289000+00:00"/>
    <m/>
    <x v="11"/>
    <m/>
    <m/>
    <m/>
    <n v="860"/>
    <m/>
    <m/>
    <m/>
    <m/>
    <m/>
    <m/>
    <m/>
    <s v="PAID_SOCIAL"/>
    <m/>
    <m/>
    <m/>
    <x v="18"/>
    <m/>
    <m/>
    <m/>
    <m/>
    <m/>
    <m/>
    <m/>
    <m/>
    <m/>
    <m/>
    <m/>
    <m/>
    <x v="3"/>
    <m/>
    <s v="user_A8KOTZADnUtEQOLt4nSLAmteNStuGh80js75RYjrXVt"/>
    <x v="6"/>
    <x v="1"/>
    <m/>
    <s v="September"/>
    <x v="4"/>
    <x v="3"/>
    <m/>
    <s v="AM Ops - Abhishek.wahane"/>
    <m/>
    <m/>
    <m/>
    <x v="436"/>
    <s v="2022-09-12 17:00:15.014000+00:00"/>
    <s v="GMC"/>
  </r>
  <r>
    <x v="7"/>
    <n v="200000"/>
    <s v="INR"/>
    <n v="0"/>
    <x v="10"/>
    <x v="0"/>
    <s v="stat_kcR4fZg7TU7jjk1jAVua3qGLRS4J5uFayEjK5j02wtv"/>
    <x v="2"/>
    <s v="OpportunityStatusType.Lost"/>
    <s v="cont_PSjCbiMsqj0Iy2k2zRTXPhOEaXxCTERNcjR2QUWexVt"/>
    <x v="295"/>
    <x v="228"/>
    <s v="lead_Yf449qeevOjU3hOv6zrn8YoJ6aO7YWbGAsqO9GJSv7n"/>
    <s v="Health Vectors"/>
    <x v="13"/>
    <s v="user_U27GK6WjhLhUhi1EDKXV57xMpn8n8DMIOjci1q3UReZ"/>
    <s v="Abhiroop Ganguly"/>
    <x v="627"/>
    <s v="2022-08-24 13:56:45.495000+00:00"/>
    <m/>
    <x v="2"/>
    <m/>
    <m/>
    <m/>
    <n v="28"/>
    <m/>
    <m/>
    <m/>
    <m/>
    <m/>
    <m/>
    <m/>
    <m/>
    <m/>
    <m/>
    <m/>
    <x v="1"/>
    <m/>
    <m/>
    <m/>
    <m/>
    <m/>
    <m/>
    <m/>
    <m/>
    <m/>
    <m/>
    <m/>
    <m/>
    <x v="5"/>
    <m/>
    <s v="user_vMd4rmcrSbjykdyL2J7rrYn84SWdcNc5FKligrmItPw"/>
    <x v="11"/>
    <x v="1"/>
    <m/>
    <s v="August"/>
    <x v="2"/>
    <x v="1"/>
    <m/>
    <s v="Glengarry"/>
    <m/>
    <m/>
    <m/>
    <x v="437"/>
    <s v="2022-09-26 08:58:38.904000+00:00"/>
    <s v="GMC"/>
  </r>
  <r>
    <x v="9"/>
    <n v="1280000"/>
    <s v="INR"/>
    <n v="0"/>
    <x v="10"/>
    <x v="0"/>
    <s v="stat_1hn9nRJaLbI53NxPuSQgo90kRpbpKsFlwN4oEGNUTdO"/>
    <x v="1"/>
    <s v="OpportunityStatusType.Lost"/>
    <s v="cont_YJjwZABIuXPeuFb8dnfFtpHywK336zwJkuYG9ZmlhQy"/>
    <x v="224"/>
    <x v="229"/>
    <s v="lead_Xr5HaYiIPZUsi9MnUD5gLzMEo0JXoi2rQY0rMLIoh1N"/>
    <s v="Nuray Chemicals Pvt. Ltd."/>
    <x v="3"/>
    <s v="user_9SBRjyF0n4iWuhUdqRyQkFhl2J4uyNKhFWvvJEvunX8"/>
    <s v="Omkar Ghate"/>
    <x v="628"/>
    <s v="2022-08-24 11:42:28.231000+00:00"/>
    <m/>
    <x v="9"/>
    <m/>
    <m/>
    <m/>
    <n v="192"/>
    <m/>
    <m/>
    <m/>
    <m/>
    <m/>
    <m/>
    <m/>
    <m/>
    <m/>
    <m/>
    <m/>
    <x v="5"/>
    <m/>
    <m/>
    <m/>
    <m/>
    <m/>
    <m/>
    <m/>
    <m/>
    <m/>
    <m/>
    <m/>
    <m/>
    <x v="5"/>
    <m/>
    <s v="user_encRk5bIEFN6ZA11h4WH2AdZTiZpogLSlMIaj0E30SZ"/>
    <x v="3"/>
    <x v="1"/>
    <m/>
    <s v="August; September"/>
    <x v="2"/>
    <x v="3"/>
    <m/>
    <m/>
    <m/>
    <m/>
    <m/>
    <x v="331"/>
    <s v="2022-09-28 04:50:12.192000+00:00"/>
    <m/>
  </r>
  <r>
    <x v="22"/>
    <n v="800000"/>
    <s v="INR"/>
    <n v="0"/>
    <x v="41"/>
    <x v="0"/>
    <s v="stat_1hn9nRJaLbI53NxPuSQgo90kRpbpKsFlwN4oEGNUTdO"/>
    <x v="1"/>
    <s v="OpportunityStatusType.Lost"/>
    <s v="cont_sgBjhFRJyiYX8PJovRInNFKalMn3BMQLo1bYdmANnXy"/>
    <x v="296"/>
    <x v="230"/>
    <s v="lead_3lQVmWqk34oQIelHcZL1vaoAwvPnvc4Wk32VYvHKMvK"/>
    <s v="Victorious Kidss Educares"/>
    <x v="19"/>
    <s v="user_TZzywQwym26DjuswO479pxRhNKX152z8X1haCx2vcst"/>
    <s v="Vrushali Kummar"/>
    <x v="629"/>
    <s v="2022-08-24 05:52:23.615000+00:00"/>
    <m/>
    <x v="0"/>
    <m/>
    <m/>
    <m/>
    <n v="400"/>
    <m/>
    <m/>
    <m/>
    <m/>
    <m/>
    <m/>
    <m/>
    <s v="PAID_SOCIAL"/>
    <m/>
    <m/>
    <m/>
    <x v="2"/>
    <m/>
    <m/>
    <m/>
    <m/>
    <m/>
    <m/>
    <m/>
    <m/>
    <m/>
    <m/>
    <m/>
    <m/>
    <x v="3"/>
    <m/>
    <s v="user_FdWFezbLzkYQcGsBUsjZO25nr2poK2nRbqV47Rs5Kfm"/>
    <x v="17"/>
    <x v="1"/>
    <m/>
    <s v="August"/>
    <x v="4"/>
    <x v="3"/>
    <m/>
    <s v="Employee Engagement Handbook"/>
    <m/>
    <m/>
    <m/>
    <x v="438"/>
    <s v="2022-08-27 07:38:55.376000+00:00"/>
    <s v="GMC"/>
  </r>
  <r>
    <x v="21"/>
    <n v="300000"/>
    <s v="INR"/>
    <n v="0"/>
    <x v="10"/>
    <x v="0"/>
    <s v="stat_1hn9nRJaLbI53NxPuSQgo90kRpbpKsFlwN4oEGNUTdO"/>
    <x v="1"/>
    <s v="OpportunityStatusType.Lost"/>
    <m/>
    <x v="1"/>
    <x v="231"/>
    <s v="lead_J2MQRNuwydrnfrXVpUAcAdjn8AXvWJJVWnaO5EXt6A3"/>
    <s v="H1"/>
    <x v="21"/>
    <s v="user_Iwn6da5WKkZqwUySK0oUuCb72pFP5WEm4zAb92ijqFe"/>
    <s v="Sonal Paithankar"/>
    <x v="630"/>
    <s v="2022-08-24 05:35:46.107000+00:00"/>
    <m/>
    <x v="2"/>
    <m/>
    <m/>
    <m/>
    <n v="216"/>
    <m/>
    <m/>
    <m/>
    <m/>
    <m/>
    <m/>
    <m/>
    <m/>
    <m/>
    <m/>
    <m/>
    <x v="1"/>
    <m/>
    <m/>
    <m/>
    <m/>
    <m/>
    <m/>
    <m/>
    <m/>
    <m/>
    <m/>
    <m/>
    <m/>
    <x v="5"/>
    <m/>
    <s v="user_g5Yw4Z4XnIbmcGhJO80vdtFdd5ElcDlgYO3q8l82ODn"/>
    <x v="18"/>
    <x v="1"/>
    <m/>
    <s v="August"/>
    <x v="2"/>
    <x v="1"/>
    <m/>
    <s v="Lead Magnet Lead"/>
    <m/>
    <m/>
    <m/>
    <x v="439"/>
    <s v="2022-09-07 09:18:21.827000+00:00"/>
    <m/>
  </r>
  <r>
    <x v="15"/>
    <n v="50000"/>
    <s v="INR"/>
    <n v="0"/>
    <x v="35"/>
    <x v="0"/>
    <s v="stat_1hn9nRJaLbI53NxPuSQgo90kRpbpKsFlwN4oEGNUTdO"/>
    <x v="1"/>
    <s v="OpportunityStatusType.Lost"/>
    <m/>
    <x v="1"/>
    <x v="232"/>
    <s v="lead_2cG2CrUZ5rYunrSXILmU5xWowDl2QxccB39v5qA3Njh"/>
    <s v="InterMiles (Jet Privilege Pvt. Ltd)"/>
    <x v="3"/>
    <s v="user_N52PP2uP2VZc2gm0nhh6CNFSif4n85g1cdxoNFd9ct0"/>
    <s v="Naveen Kumar"/>
    <x v="631"/>
    <s v="2022-08-24 04:57:22.463000+00:00"/>
    <m/>
    <x v="1"/>
    <m/>
    <m/>
    <m/>
    <n v="69"/>
    <m/>
    <m/>
    <m/>
    <m/>
    <m/>
    <m/>
    <m/>
    <m/>
    <m/>
    <m/>
    <m/>
    <x v="15"/>
    <m/>
    <m/>
    <m/>
    <m/>
    <m/>
    <m/>
    <m/>
    <m/>
    <m/>
    <m/>
    <m/>
    <m/>
    <x v="7"/>
    <m/>
    <s v="user_encRk5bIEFN6ZA11h4WH2AdZTiZpogLSlMIaj0E30SZ"/>
    <x v="3"/>
    <x v="1"/>
    <m/>
    <s v="August"/>
    <x v="2"/>
    <x v="4"/>
    <m/>
    <m/>
    <m/>
    <m/>
    <m/>
    <x v="440"/>
    <s v="2022-09-16 07:29:39.378000+00:00"/>
    <m/>
  </r>
  <r>
    <x v="15"/>
    <n v="2000000"/>
    <s v="INR"/>
    <n v="0"/>
    <x v="35"/>
    <x v="0"/>
    <s v="stat_1hn9nRJaLbI53NxPuSQgo90kRpbpKsFlwN4oEGNUTdO"/>
    <x v="1"/>
    <s v="OpportunityStatusType.Lost"/>
    <s v="cont_cSgA6FhuWz12kTZ3hkwxX2me3DM2RhC7s64bRUEA8wF"/>
    <x v="297"/>
    <x v="233"/>
    <s v="lead_2cG2CrUZ5rYunrSXILmU5xWowDl2QxccB39v5qA3Njh"/>
    <s v="InterMiles (Jet Privilege Pvt. Ltd)"/>
    <x v="3"/>
    <s v="user_N52PP2uP2VZc2gm0nhh6CNFSif4n85g1cdxoNFd9ct0"/>
    <s v="Naveen Kumar"/>
    <x v="632"/>
    <s v="2022-08-24 04:57:07.952000+00:00"/>
    <m/>
    <x v="1"/>
    <m/>
    <m/>
    <m/>
    <n v="69"/>
    <m/>
    <m/>
    <m/>
    <m/>
    <m/>
    <m/>
    <m/>
    <m/>
    <m/>
    <m/>
    <m/>
    <x v="15"/>
    <m/>
    <m/>
    <m/>
    <m/>
    <m/>
    <m/>
    <m/>
    <m/>
    <m/>
    <m/>
    <m/>
    <m/>
    <x v="7"/>
    <m/>
    <s v="user_encRk5bIEFN6ZA11h4WH2AdZTiZpogLSlMIaj0E30SZ"/>
    <x v="3"/>
    <x v="1"/>
    <m/>
    <s v="August"/>
    <x v="2"/>
    <x v="4"/>
    <m/>
    <m/>
    <m/>
    <m/>
    <m/>
    <x v="440"/>
    <s v="2022-09-16 07:29:39.378000+00:00"/>
    <m/>
  </r>
  <r>
    <x v="17"/>
    <n v="580500"/>
    <s v="INR"/>
    <n v="0"/>
    <x v="52"/>
    <x v="0"/>
    <s v="stat_1hn9nRJaLbI53NxPuSQgo90kRpbpKsFlwN4oEGNUTdO"/>
    <x v="1"/>
    <s v="OpportunityStatusType.Lost"/>
    <s v="cont_cT7P0qpOBLxx41WkIOSmm9PeEMMvVkmvJylBQFziObf"/>
    <x v="298"/>
    <x v="57"/>
    <s v="lead_sxD8JelX9TgQOKw2gM4mNdW2XYyragyfQJbAdQN3S5B"/>
    <s v="Pentland Brands"/>
    <x v="16"/>
    <s v="user_6dalmZ7hmWD47jhCVGdU1SSEcFMsz9rWtW2jPORgJvj"/>
    <s v="Vivek Singh"/>
    <x v="633"/>
    <s v="2022-08-23 12:58:11.970000+00:00"/>
    <m/>
    <x v="2"/>
    <m/>
    <m/>
    <m/>
    <n v="110"/>
    <m/>
    <m/>
    <m/>
    <m/>
    <m/>
    <m/>
    <m/>
    <m/>
    <m/>
    <m/>
    <m/>
    <x v="22"/>
    <m/>
    <m/>
    <m/>
    <m/>
    <m/>
    <m/>
    <m/>
    <m/>
    <m/>
    <m/>
    <m/>
    <m/>
    <x v="3"/>
    <m/>
    <s v="user_PApNwMjp7lPIEBp7acretouakdtYNVHpPO9ja9KoR5D"/>
    <x v="12"/>
    <x v="7"/>
    <m/>
    <s v="August"/>
    <x v="2"/>
    <x v="3"/>
    <m/>
    <m/>
    <m/>
    <m/>
    <m/>
    <x v="441"/>
    <s v="2022-10-14 11:49:00.291000+00:00"/>
    <s v="GPA"/>
  </r>
  <r>
    <x v="11"/>
    <n v="80000"/>
    <s v="INR"/>
    <n v="0"/>
    <x v="4"/>
    <x v="0"/>
    <s v="stat_kcR4fZg7TU7jjk1jAVua3qGLRS4J5uFayEjK5j02wtv"/>
    <x v="2"/>
    <s v="OpportunityStatusType.Lost"/>
    <m/>
    <x v="1"/>
    <x v="234"/>
    <s v="lead_1P6gtrhSiad2Qoq4yzKpWDlDCEqkIpJHA6hvBk5cSzL"/>
    <s v="Versa control"/>
    <x v="28"/>
    <s v="user_LKRhV6rhcBe0uL8u70UUGeDjbMupuho4TaiAOCbT7HT"/>
    <s v="Kashif Ahmad"/>
    <x v="634"/>
    <s v="2022-08-23 13:04:13.709000+00:00"/>
    <m/>
    <x v="0"/>
    <m/>
    <m/>
    <m/>
    <n v="40"/>
    <m/>
    <m/>
    <m/>
    <m/>
    <m/>
    <m/>
    <m/>
    <m/>
    <m/>
    <m/>
    <m/>
    <x v="5"/>
    <m/>
    <m/>
    <m/>
    <m/>
    <m/>
    <m/>
    <m/>
    <m/>
    <m/>
    <m/>
    <m/>
    <m/>
    <x v="8"/>
    <m/>
    <s v="user_2jRs4eIjwv8MozxYA1DE9MMy0FWf2gMgweg2LiJNu64"/>
    <x v="25"/>
    <x v="1"/>
    <m/>
    <m/>
    <x v="2"/>
    <x v="1"/>
    <m/>
    <m/>
    <m/>
    <m/>
    <m/>
    <x v="442"/>
    <s v="2022-09-05 12:15:10.092000+00:00"/>
    <m/>
  </r>
  <r>
    <x v="15"/>
    <n v="1000000"/>
    <s v="INR"/>
    <n v="0"/>
    <x v="35"/>
    <x v="0"/>
    <s v="stat_1hn9nRJaLbI53NxPuSQgo90kRpbpKsFlwN4oEGNUTdO"/>
    <x v="1"/>
    <s v="OpportunityStatusType.Lost"/>
    <s v="cont_cSgA6FhuWz12kTZ3hkwxX2me3DM2RhC7s64bRUEA8wF"/>
    <x v="297"/>
    <x v="235"/>
    <s v="lead_2cG2CrUZ5rYunrSXILmU5xWowDl2QxccB39v5qA3Njh"/>
    <s v="InterMiles (Jet Privilege Pvt. Ltd)"/>
    <x v="3"/>
    <s v="user_N52PP2uP2VZc2gm0nhh6CNFSif4n85g1cdxoNFd9ct0"/>
    <s v="Naveen Kumar"/>
    <x v="635"/>
    <s v="2022-08-24 04:56:58.159000+00:00"/>
    <m/>
    <x v="1"/>
    <m/>
    <m/>
    <m/>
    <n v="69"/>
    <m/>
    <m/>
    <m/>
    <m/>
    <m/>
    <m/>
    <m/>
    <m/>
    <m/>
    <m/>
    <m/>
    <x v="15"/>
    <m/>
    <m/>
    <m/>
    <m/>
    <m/>
    <m/>
    <m/>
    <m/>
    <m/>
    <m/>
    <m/>
    <m/>
    <x v="7"/>
    <m/>
    <s v="user_encRk5bIEFN6ZA11h4WH2AdZTiZpogLSlMIaj0E30SZ"/>
    <x v="3"/>
    <x v="1"/>
    <m/>
    <s v="August"/>
    <x v="2"/>
    <x v="4"/>
    <m/>
    <m/>
    <m/>
    <m/>
    <m/>
    <x v="440"/>
    <s v="2022-09-16 07:29:39.378000+00:00"/>
    <m/>
  </r>
  <r>
    <x v="15"/>
    <n v="762712"/>
    <s v="INR"/>
    <n v="100"/>
    <x v="41"/>
    <x v="0"/>
    <s v="stat_OZRiD1474QRJIpvnjHCZfiIvKcVD6mIKSSTzg8SwDVx"/>
    <x v="0"/>
    <s v="OpportunityStatusType.Won"/>
    <s v="cont_C1NHfPQq8nKVukSMUPP6fa9jrqzRa65fYk17dGnR0Bd"/>
    <x v="299"/>
    <x v="11"/>
    <s v="lead_4QJu1l9sklNwLP5Uuzm6EvD1WSrfPktyMsnCnwCpLwK"/>
    <s v="Webware.io"/>
    <x v="9"/>
    <s v="user_Iwn6da5WKkZqwUySK0oUuCb72pFP5WEm4zAb92ijqFe"/>
    <s v="Sonal Paithankar"/>
    <x v="636"/>
    <s v="2022-08-23 12:50:34.040000+00:00"/>
    <m/>
    <x v="20"/>
    <m/>
    <s v="2022-07-11 10:30:00+00:00"/>
    <m/>
    <n v="258"/>
    <m/>
    <m/>
    <m/>
    <m/>
    <m/>
    <m/>
    <m/>
    <m/>
    <m/>
    <m/>
    <m/>
    <x v="1"/>
    <m/>
    <m/>
    <m/>
    <m/>
    <m/>
    <m/>
    <m/>
    <m/>
    <m/>
    <m/>
    <m/>
    <m/>
    <x v="3"/>
    <m/>
    <s v="user_L8E6IFhq6UCzKLHa45LUUTZCznDuyDwFrGaEp9DXiUM"/>
    <x v="9"/>
    <x v="12"/>
    <s v="AM - Manali Wagh"/>
    <s v="August"/>
    <x v="7"/>
    <x v="16"/>
    <m/>
    <m/>
    <m/>
    <m/>
    <m/>
    <x v="443"/>
    <s v="2022-09-28 07:42:35.731000+00:00"/>
    <s v="GMC"/>
  </r>
  <r>
    <x v="21"/>
    <n v="150000"/>
    <s v="INR"/>
    <n v="0"/>
    <x v="24"/>
    <x v="0"/>
    <s v="stat_kcR4fZg7TU7jjk1jAVua3qGLRS4J5uFayEjK5j02wtv"/>
    <x v="2"/>
    <s v="OpportunityStatusType.Lost"/>
    <s v="cont_V71DreUM8j6VG8K86MQYCqBe0ukKFg3DPban5KnrVdA"/>
    <x v="300"/>
    <x v="21"/>
    <s v="lead_lagQ7fIGE5gb5wlNIaX6C7SWoriyXgOe2T8lJkB5vUu"/>
    <s v="Indoco remedies Pvt Ltd"/>
    <x v="9"/>
    <s v="user_Iwn6da5WKkZqwUySK0oUuCb72pFP5WEm4zAb92ijqFe"/>
    <s v="Sonal Paithankar"/>
    <x v="637"/>
    <s v="2022-08-23 12:15:34.460000+00:00"/>
    <m/>
    <x v="1"/>
    <m/>
    <s v="2020-09-01 07:17:05+00:00"/>
    <m/>
    <n v="6000"/>
    <m/>
    <m/>
    <m/>
    <m/>
    <m/>
    <m/>
    <m/>
    <m/>
    <m/>
    <m/>
    <m/>
    <x v="23"/>
    <m/>
    <m/>
    <m/>
    <m/>
    <m/>
    <m/>
    <m/>
    <m/>
    <m/>
    <m/>
    <m/>
    <m/>
    <x v="3"/>
    <m/>
    <s v="user_L8E6IFhq6UCzKLHa45LUUTZCznDuyDwFrGaEp9DXiUM"/>
    <x v="9"/>
    <x v="6"/>
    <m/>
    <s v="September"/>
    <x v="3"/>
    <x v="1"/>
    <m/>
    <s v="Pharma"/>
    <m/>
    <m/>
    <m/>
    <x v="444"/>
    <s v="2022-08-23 12:16:14.654000+00:00"/>
    <s v="GPA"/>
  </r>
  <r>
    <x v="21"/>
    <n v="20000000"/>
    <s v="INR"/>
    <n v="0"/>
    <x v="40"/>
    <x v="0"/>
    <s v="stat_kcR4fZg7TU7jjk1jAVua3qGLRS4J5uFayEjK5j02wtv"/>
    <x v="2"/>
    <s v="OpportunityStatusType.Lost"/>
    <s v="cont_V71DreUM8j6VG8K86MQYCqBe0ukKFg3DPban5KnrVdA"/>
    <x v="300"/>
    <x v="236"/>
    <s v="lead_lagQ7fIGE5gb5wlNIaX6C7SWoriyXgOe2T8lJkB5vUu"/>
    <s v="Indoco remedies Pvt Ltd"/>
    <x v="9"/>
    <s v="user_Iwn6da5WKkZqwUySK0oUuCb72pFP5WEm4zAb92ijqFe"/>
    <s v="Sonal Paithankar"/>
    <x v="638"/>
    <s v="2022-08-23 12:15:28.984000+00:00"/>
    <m/>
    <x v="1"/>
    <m/>
    <s v="2020-09-01 07:17:05+00:00"/>
    <m/>
    <n v="6000"/>
    <m/>
    <m/>
    <m/>
    <m/>
    <m/>
    <m/>
    <m/>
    <m/>
    <m/>
    <m/>
    <m/>
    <x v="23"/>
    <m/>
    <m/>
    <m/>
    <m/>
    <m/>
    <m/>
    <m/>
    <m/>
    <m/>
    <m/>
    <m/>
    <m/>
    <x v="3"/>
    <m/>
    <s v="user_L8E6IFhq6UCzKLHa45LUUTZCznDuyDwFrGaEp9DXiUM"/>
    <x v="9"/>
    <x v="6"/>
    <m/>
    <s v="September"/>
    <x v="3"/>
    <x v="1"/>
    <m/>
    <s v="Pharma"/>
    <m/>
    <m/>
    <m/>
    <x v="444"/>
    <s v="2022-08-23 12:16:14.654000+00:00"/>
    <s v="GMC"/>
  </r>
  <r>
    <x v="21"/>
    <n v="200000"/>
    <s v="INR"/>
    <n v="0"/>
    <x v="10"/>
    <x v="0"/>
    <s v="stat_1hn9nRJaLbI53NxPuSQgo90kRpbpKsFlwN4oEGNUTdO"/>
    <x v="1"/>
    <s v="OpportunityStatusType.Lost"/>
    <m/>
    <x v="1"/>
    <x v="57"/>
    <s v="lead_J2MQRNuwydrnfrXVpUAcAdjn8AXvWJJVWnaO5EXt6A3"/>
    <s v="H1"/>
    <x v="21"/>
    <s v="user_Iwn6da5WKkZqwUySK0oUuCb72pFP5WEm4zAb92ijqFe"/>
    <s v="Sonal Paithankar"/>
    <x v="639"/>
    <s v="2022-08-23 12:10:06.729000+00:00"/>
    <m/>
    <x v="2"/>
    <m/>
    <m/>
    <m/>
    <n v="216"/>
    <m/>
    <m/>
    <m/>
    <m/>
    <m/>
    <m/>
    <m/>
    <m/>
    <m/>
    <m/>
    <m/>
    <x v="1"/>
    <m/>
    <m/>
    <m/>
    <m/>
    <m/>
    <m/>
    <m/>
    <m/>
    <m/>
    <m/>
    <m/>
    <m/>
    <x v="5"/>
    <m/>
    <s v="user_g5Yw4Z4XnIbmcGhJO80vdtFdd5ElcDlgYO3q8l82ODn"/>
    <x v="18"/>
    <x v="1"/>
    <m/>
    <s v="August"/>
    <x v="2"/>
    <x v="1"/>
    <m/>
    <s v="Lead Magnet Lead"/>
    <m/>
    <m/>
    <m/>
    <x v="439"/>
    <s v="2022-09-07 09:18:21.827000+00:00"/>
    <m/>
  </r>
  <r>
    <x v="21"/>
    <n v="3500000"/>
    <s v="INR"/>
    <n v="0"/>
    <x v="10"/>
    <x v="0"/>
    <s v="stat_1hn9nRJaLbI53NxPuSQgo90kRpbpKsFlwN4oEGNUTdO"/>
    <x v="1"/>
    <s v="OpportunityStatusType.Lost"/>
    <m/>
    <x v="1"/>
    <x v="39"/>
    <s v="lead_J2MQRNuwydrnfrXVpUAcAdjn8AXvWJJVWnaO5EXt6A3"/>
    <s v="H1"/>
    <x v="21"/>
    <s v="user_Iwn6da5WKkZqwUySK0oUuCb72pFP5WEm4zAb92ijqFe"/>
    <s v="Sonal Paithankar"/>
    <x v="640"/>
    <s v="2022-08-23 12:09:54.844000+00:00"/>
    <m/>
    <x v="2"/>
    <m/>
    <m/>
    <m/>
    <n v="216"/>
    <m/>
    <m/>
    <m/>
    <m/>
    <m/>
    <m/>
    <m/>
    <m/>
    <m/>
    <m/>
    <m/>
    <x v="1"/>
    <m/>
    <m/>
    <m/>
    <m/>
    <m/>
    <m/>
    <m/>
    <m/>
    <m/>
    <m/>
    <m/>
    <m/>
    <x v="5"/>
    <m/>
    <s v="user_g5Yw4Z4XnIbmcGhJO80vdtFdd5ElcDlgYO3q8l82ODn"/>
    <x v="18"/>
    <x v="1"/>
    <m/>
    <s v="August"/>
    <x v="2"/>
    <x v="1"/>
    <m/>
    <s v="Lead Magnet Lead"/>
    <m/>
    <m/>
    <m/>
    <x v="439"/>
    <s v="2022-09-07 09:18:21.827000+00:00"/>
    <m/>
  </r>
  <r>
    <x v="21"/>
    <n v="1000000"/>
    <s v="INR"/>
    <n v="0"/>
    <x v="10"/>
    <x v="0"/>
    <s v="stat_1hn9nRJaLbI53NxPuSQgo90kRpbpKsFlwN4oEGNUTdO"/>
    <x v="1"/>
    <s v="OpportunityStatusType.Lost"/>
    <m/>
    <x v="1"/>
    <x v="173"/>
    <s v="lead_J2MQRNuwydrnfrXVpUAcAdjn8AXvWJJVWnaO5EXt6A3"/>
    <s v="H1"/>
    <x v="21"/>
    <s v="user_Iwn6da5WKkZqwUySK0oUuCb72pFP5WEm4zAb92ijqFe"/>
    <s v="Sonal Paithankar"/>
    <x v="641"/>
    <s v="2022-08-23 12:10:01.494000+00:00"/>
    <m/>
    <x v="2"/>
    <m/>
    <m/>
    <m/>
    <n v="216"/>
    <m/>
    <m/>
    <m/>
    <m/>
    <m/>
    <m/>
    <m/>
    <m/>
    <m/>
    <m/>
    <m/>
    <x v="1"/>
    <m/>
    <m/>
    <m/>
    <m/>
    <m/>
    <m/>
    <m/>
    <m/>
    <m/>
    <m/>
    <m/>
    <m/>
    <x v="5"/>
    <m/>
    <s v="user_g5Yw4Z4XnIbmcGhJO80vdtFdd5ElcDlgYO3q8l82ODn"/>
    <x v="18"/>
    <x v="1"/>
    <m/>
    <s v="August"/>
    <x v="2"/>
    <x v="1"/>
    <m/>
    <s v="Lead Magnet Lead"/>
    <m/>
    <m/>
    <m/>
    <x v="439"/>
    <s v="2022-09-07 09:18:21.827000+00:00"/>
    <m/>
  </r>
  <r>
    <x v="19"/>
    <n v="12178"/>
    <s v="INR"/>
    <n v="100"/>
    <x v="41"/>
    <x v="0"/>
    <s v="stat_OZRiD1474QRJIpvnjHCZfiIvKcVD6mIKSSTzg8SwDVx"/>
    <x v="0"/>
    <s v="OpportunityStatusType.Won"/>
    <s v="cont_gjyjLG0V85rpdn4Knun4tBRIGkcrdnL31PhkaCN3jlA"/>
    <x v="301"/>
    <x v="57"/>
    <s v="lead_4w9UHdkhimFhB6D7PzKCvYiVTJLBPiClqY3CWi68SEd"/>
    <s v="Microtalk Communications Private Limited"/>
    <x v="42"/>
    <s v="user_x9AtbGLhDmWYC9XAmYdfwBt9yiXbgMhBuZpIoFuN8Cd"/>
    <s v="Pranav Kenjale"/>
    <x v="642"/>
    <s v="2022-08-23 11:03:38.680000+00:00"/>
    <m/>
    <x v="16"/>
    <m/>
    <s v="2022-01-13 14:41:50+00:00"/>
    <m/>
    <n v="53"/>
    <m/>
    <m/>
    <m/>
    <m/>
    <m/>
    <m/>
    <m/>
    <s v="ORGANIC_SEARCH"/>
    <m/>
    <m/>
    <m/>
    <x v="10"/>
    <m/>
    <m/>
    <m/>
    <m/>
    <m/>
    <m/>
    <m/>
    <m/>
    <m/>
    <m/>
    <m/>
    <m/>
    <x v="9"/>
    <m/>
    <s v="user_9SBRjyF0n4iWuhUdqRyQkFhl2J4uyNKhFWvvJEvunX8"/>
    <x v="33"/>
    <x v="5"/>
    <m/>
    <s v="June"/>
    <x v="3"/>
    <x v="2"/>
    <m/>
    <s v="Employee Count"/>
    <m/>
    <m/>
    <m/>
    <x v="445"/>
    <s v="2022-10-12 07:59:15.240000+00:00"/>
    <s v="GPA"/>
  </r>
  <r>
    <x v="8"/>
    <n v="2500000"/>
    <s v="INR"/>
    <n v="0"/>
    <x v="44"/>
    <x v="0"/>
    <s v="stat_kcR4fZg7TU7jjk1jAVua3qGLRS4J5uFayEjK5j02wtv"/>
    <x v="2"/>
    <s v="OpportunityStatusType.Lost"/>
    <s v="cont_5Vk3bo4FIccUFoAMbMMbJ8JpXcIQpDciAdL6mOL1CZL"/>
    <x v="302"/>
    <x v="237"/>
    <s v="lead_oQOppWIJWTSMymadCz12ho7lJlTjEjNgLllDkiB9XL8"/>
    <s v="Hager"/>
    <x v="11"/>
    <s v="user_KLETV1op4MIjvKQ12xGsWi23CuPjDE6PT29nwG6T3MY"/>
    <s v="Pooja Gawas"/>
    <x v="643"/>
    <s v="2022-08-23 10:14:12.490000+00:00"/>
    <m/>
    <x v="0"/>
    <m/>
    <m/>
    <m/>
    <n v="300"/>
    <m/>
    <m/>
    <m/>
    <m/>
    <m/>
    <m/>
    <m/>
    <m/>
    <m/>
    <m/>
    <m/>
    <x v="5"/>
    <m/>
    <m/>
    <m/>
    <m/>
    <m/>
    <m/>
    <m/>
    <m/>
    <m/>
    <m/>
    <m/>
    <m/>
    <x v="11"/>
    <m/>
    <s v="user_elsJRWsVnVWXwXYDqwMxWZeO0sLXCWVtdfpMy6LREbN"/>
    <x v="26"/>
    <x v="1"/>
    <m/>
    <s v="August"/>
    <x v="2"/>
    <x v="3"/>
    <m/>
    <s v="ABM Leads"/>
    <m/>
    <m/>
    <m/>
    <x v="446"/>
    <s v="2022-10-10 07:33:53.264000+00:00"/>
    <m/>
  </r>
  <r>
    <x v="8"/>
    <n v="2500000"/>
    <s v="INR"/>
    <n v="0"/>
    <x v="44"/>
    <x v="0"/>
    <s v="stat_kcR4fZg7TU7jjk1jAVua3qGLRS4J5uFayEjK5j02wtv"/>
    <x v="2"/>
    <s v="OpportunityStatusType.Lost"/>
    <s v="cont_5Vk3bo4FIccUFoAMbMMbJ8JpXcIQpDciAdL6mOL1CZL"/>
    <x v="302"/>
    <x v="238"/>
    <s v="lead_oQOppWIJWTSMymadCz12ho7lJlTjEjNgLllDkiB9XL8"/>
    <s v="Hager"/>
    <x v="11"/>
    <s v="user_KLETV1op4MIjvKQ12xGsWi23CuPjDE6PT29nwG6T3MY"/>
    <s v="Pooja Gawas"/>
    <x v="644"/>
    <s v="2022-08-23 10:14:22.558000+00:00"/>
    <m/>
    <x v="0"/>
    <m/>
    <m/>
    <m/>
    <n v="300"/>
    <m/>
    <m/>
    <m/>
    <m/>
    <m/>
    <m/>
    <m/>
    <m/>
    <m/>
    <m/>
    <m/>
    <x v="5"/>
    <m/>
    <m/>
    <m/>
    <m/>
    <m/>
    <m/>
    <m/>
    <m/>
    <m/>
    <m/>
    <m/>
    <m/>
    <x v="11"/>
    <m/>
    <s v="user_elsJRWsVnVWXwXYDqwMxWZeO0sLXCWVtdfpMy6LREbN"/>
    <x v="26"/>
    <x v="1"/>
    <m/>
    <s v="August"/>
    <x v="2"/>
    <x v="3"/>
    <m/>
    <s v="ABM Leads"/>
    <m/>
    <m/>
    <m/>
    <x v="446"/>
    <s v="2022-10-10 07:33:53.264000+00:00"/>
    <m/>
  </r>
  <r>
    <x v="11"/>
    <n v="100000"/>
    <s v="INR"/>
    <n v="0"/>
    <x v="7"/>
    <x v="0"/>
    <s v="stat_kcR4fZg7TU7jjk1jAVua3qGLRS4J5uFayEjK5j02wtv"/>
    <x v="2"/>
    <s v="OpportunityStatusType.Lost"/>
    <s v="cont_5UjVyeaGi8w5Y0NZfkyLLlXweOk5zDYv9Vm0Rl90UP2"/>
    <x v="303"/>
    <x v="39"/>
    <s v="lead_wScmgjHixy5Lo8K3u4vxJMxtspuitVN7LDJd7yCLAtJ"/>
    <s v="Imperial Martor Engine Tubes Pvt. Ltd."/>
    <x v="6"/>
    <s v="user_LKRhV6rhcBe0uL8u70UUGeDjbMupuho4TaiAOCbT7HT"/>
    <s v="Kashif Ahmad"/>
    <x v="645"/>
    <s v="2022-08-23 07:53:20.035000+00:00"/>
    <m/>
    <x v="0"/>
    <m/>
    <s v="2020-08-14 08:05:16+00:00"/>
    <m/>
    <n v="50"/>
    <m/>
    <m/>
    <m/>
    <m/>
    <m/>
    <m/>
    <m/>
    <m/>
    <m/>
    <m/>
    <m/>
    <x v="5"/>
    <m/>
    <m/>
    <m/>
    <m/>
    <m/>
    <m/>
    <m/>
    <m/>
    <m/>
    <m/>
    <m/>
    <m/>
    <x v="3"/>
    <m/>
    <s v="user_A8KOTZADnUtEQOLt4nSLAmteNStuGh80js75RYjrXVt"/>
    <x v="6"/>
    <x v="1"/>
    <m/>
    <s v="September"/>
    <x v="2"/>
    <x v="3"/>
    <m/>
    <m/>
    <m/>
    <m/>
    <m/>
    <x v="447"/>
    <s v="2022-09-06 12:04:23.327000+00:00"/>
    <s v="GMC"/>
  </r>
  <r>
    <x v="16"/>
    <n v="1150000"/>
    <s v="INR"/>
    <n v="100"/>
    <x v="41"/>
    <x v="0"/>
    <s v="stat_OZRiD1474QRJIpvnjHCZfiIvKcVD6mIKSSTzg8SwDVx"/>
    <x v="0"/>
    <s v="OpportunityStatusType.Won"/>
    <s v="cont_P6bviavam70YHOAZH7wWfpDatZtCCqxbg5qCNreIr1S"/>
    <x v="304"/>
    <x v="6"/>
    <s v="lead_T6doG0hgF1hz0dV2KKqtIYNEPzOsf7H8R8Ke4GkW5ew"/>
    <s v="GlobalStep (Fresh)"/>
    <x v="6"/>
    <s v="user_8jx3L2CDfrbzNnwYUv6Plfha6VxaSGsqcbTXR3sIBZi"/>
    <s v="Manish Balpande"/>
    <x v="646"/>
    <s v="2022-08-23 10:11:20.209000+00:00"/>
    <m/>
    <x v="0"/>
    <m/>
    <m/>
    <m/>
    <n v="273"/>
    <m/>
    <m/>
    <m/>
    <m/>
    <m/>
    <m/>
    <m/>
    <m/>
    <m/>
    <m/>
    <m/>
    <x v="1"/>
    <m/>
    <m/>
    <m/>
    <m/>
    <m/>
    <m/>
    <m/>
    <m/>
    <m/>
    <m/>
    <m/>
    <m/>
    <x v="8"/>
    <m/>
    <s v="user_A8KOTZADnUtEQOLt4nSLAmteNStuGh80js75RYjrXVt"/>
    <x v="6"/>
    <x v="2"/>
    <m/>
    <m/>
    <x v="2"/>
    <x v="3"/>
    <m/>
    <m/>
    <m/>
    <m/>
    <m/>
    <x v="448"/>
    <s v="2022-10-10 12:18:20.921000+00:00"/>
    <s v="GMC"/>
  </r>
  <r>
    <x v="11"/>
    <n v="10000"/>
    <s v="INR"/>
    <n v="0"/>
    <x v="7"/>
    <x v="0"/>
    <s v="stat_kcR4fZg7TU7jjk1jAVua3qGLRS4J5uFayEjK5j02wtv"/>
    <x v="2"/>
    <s v="OpportunityStatusType.Lost"/>
    <s v="cont_5UjVyeaGi8w5Y0NZfkyLLlXweOk5zDYv9Vm0Rl90UP2"/>
    <x v="303"/>
    <x v="0"/>
    <s v="lead_wScmgjHixy5Lo8K3u4vxJMxtspuitVN7LDJd7yCLAtJ"/>
    <s v="Imperial Martor Engine Tubes Pvt. Ltd."/>
    <x v="6"/>
    <s v="user_LKRhV6rhcBe0uL8u70UUGeDjbMupuho4TaiAOCbT7HT"/>
    <s v="Kashif Ahmad"/>
    <x v="647"/>
    <s v="2022-08-23 07:52:54.982000+00:00"/>
    <m/>
    <x v="0"/>
    <m/>
    <s v="2020-08-14 08:05:16+00:00"/>
    <m/>
    <n v="50"/>
    <m/>
    <m/>
    <m/>
    <m/>
    <m/>
    <m/>
    <m/>
    <m/>
    <m/>
    <m/>
    <m/>
    <x v="5"/>
    <m/>
    <m/>
    <m/>
    <m/>
    <m/>
    <m/>
    <m/>
    <m/>
    <m/>
    <m/>
    <m/>
    <m/>
    <x v="3"/>
    <m/>
    <s v="user_A8KOTZADnUtEQOLt4nSLAmteNStuGh80js75RYjrXVt"/>
    <x v="6"/>
    <x v="1"/>
    <m/>
    <s v="September"/>
    <x v="2"/>
    <x v="3"/>
    <m/>
    <m/>
    <m/>
    <m/>
    <m/>
    <x v="447"/>
    <s v="2022-09-06 12:04:23.327000+00:00"/>
    <s v="WC"/>
  </r>
  <r>
    <x v="18"/>
    <n v="2500000"/>
    <s v="INR"/>
    <n v="0"/>
    <x v="1"/>
    <x v="0"/>
    <s v="stat_kcR4fZg7TU7jjk1jAVua3qGLRS4J5uFayEjK5j02wtv"/>
    <x v="2"/>
    <s v="OpportunityStatusType.Lost"/>
    <s v="cont_OkjqOUXd55EBN1T0erTNJycAkbhpmMzAh4zFBbX3OC5"/>
    <x v="305"/>
    <x v="11"/>
    <s v="lead_r25kxTI4EhFKNDHHOl22x53sn8hy1i88Y323j9hYpaL"/>
    <s v="Sutlej Textiles"/>
    <x v="9"/>
    <s v="user_IgNfKH7wuLLjHvexoMm2PXWcnF3zYft0ZbMTyfwKRUg"/>
    <s v="Moziez Chamadia"/>
    <x v="648"/>
    <s v="2022-08-23 06:43:28.072000+00:00"/>
    <m/>
    <x v="1"/>
    <m/>
    <m/>
    <m/>
    <n v="325"/>
    <m/>
    <m/>
    <m/>
    <m/>
    <m/>
    <m/>
    <m/>
    <m/>
    <m/>
    <m/>
    <m/>
    <x v="5"/>
    <m/>
    <m/>
    <m/>
    <m/>
    <m/>
    <m/>
    <m/>
    <m/>
    <m/>
    <m/>
    <m/>
    <m/>
    <x v="3"/>
    <m/>
    <s v="user_L8E6IFhq6UCzKLHa45LUUTZCznDuyDwFrGaEp9DXiUM"/>
    <x v="9"/>
    <x v="6"/>
    <m/>
    <s v="August; September"/>
    <x v="10"/>
    <x v="8"/>
    <m/>
    <m/>
    <m/>
    <m/>
    <m/>
    <x v="449"/>
    <s v="2022-09-14 07:01:41.658000+00:00"/>
    <s v="GMC"/>
  </r>
  <r>
    <x v="18"/>
    <n v="100000"/>
    <s v="INR"/>
    <n v="0"/>
    <x v="1"/>
    <x v="0"/>
    <s v="stat_kcR4fZg7TU7jjk1jAVua3qGLRS4J5uFayEjK5j02wtv"/>
    <x v="2"/>
    <s v="OpportunityStatusType.Lost"/>
    <s v="cont_OkjqOUXd55EBN1T0erTNJycAkbhpmMzAh4zFBbX3OC5"/>
    <x v="305"/>
    <x v="214"/>
    <s v="lead_r25kxTI4EhFKNDHHOl22x53sn8hy1i88Y323j9hYpaL"/>
    <s v="Sutlej Textiles"/>
    <x v="9"/>
    <s v="user_IgNfKH7wuLLjHvexoMm2PXWcnF3zYft0ZbMTyfwKRUg"/>
    <s v="Moziez Chamadia"/>
    <x v="649"/>
    <s v="2022-08-23 06:43:38.911000+00:00"/>
    <m/>
    <x v="1"/>
    <m/>
    <m/>
    <m/>
    <n v="325"/>
    <m/>
    <m/>
    <m/>
    <m/>
    <m/>
    <m/>
    <m/>
    <m/>
    <m/>
    <m/>
    <m/>
    <x v="5"/>
    <m/>
    <m/>
    <m/>
    <m/>
    <m/>
    <m/>
    <m/>
    <m/>
    <m/>
    <m/>
    <m/>
    <m/>
    <x v="3"/>
    <m/>
    <s v="user_L8E6IFhq6UCzKLHa45LUUTZCznDuyDwFrGaEp9DXiUM"/>
    <x v="9"/>
    <x v="6"/>
    <m/>
    <s v="August; September"/>
    <x v="10"/>
    <x v="8"/>
    <m/>
    <m/>
    <m/>
    <m/>
    <m/>
    <x v="449"/>
    <s v="2022-09-14 07:01:41.658000+00:00"/>
    <s v="GTL"/>
  </r>
  <r>
    <x v="11"/>
    <n v="150000"/>
    <s v="INR"/>
    <n v="0"/>
    <x v="19"/>
    <x v="0"/>
    <s v="stat_kcR4fZg7TU7jjk1jAVua3qGLRS4J5uFayEjK5j02wtv"/>
    <x v="2"/>
    <s v="OpportunityStatusType.Lost"/>
    <m/>
    <x v="1"/>
    <x v="11"/>
    <s v="lead_j6C8ZkP0mGUiUn8RFcwChN9kCgysQJjAXs9FATuHm09"/>
    <s v="Gloinnt Solutions Pvt. ltd."/>
    <x v="8"/>
    <s v="user_LKRhV6rhcBe0uL8u70UUGeDjbMupuho4TaiAOCbT7HT"/>
    <s v="Kashif Ahmad"/>
    <x v="650"/>
    <s v="2022-08-23 07:46:43.010000+00:00"/>
    <m/>
    <x v="2"/>
    <m/>
    <s v="2021-09-13 16:51:14+00:00"/>
    <m/>
    <n v="25"/>
    <m/>
    <m/>
    <m/>
    <m/>
    <m/>
    <m/>
    <m/>
    <s v="PAID_SOCIAL"/>
    <m/>
    <m/>
    <m/>
    <x v="4"/>
    <m/>
    <m/>
    <m/>
    <m/>
    <m/>
    <m/>
    <m/>
    <m/>
    <m/>
    <m/>
    <m/>
    <m/>
    <x v="3"/>
    <m/>
    <s v="user_5IQTpX6DsnoeoDfxqzqojpVoQLXPh68nhDjLS5ETjYj"/>
    <x v="8"/>
    <x v="1"/>
    <m/>
    <s v="September"/>
    <x v="8"/>
    <x v="2"/>
    <m/>
    <s v="Employee Count 25"/>
    <m/>
    <m/>
    <m/>
    <x v="450"/>
    <s v="2022-09-27 04:51:33.956000+00:00"/>
    <m/>
  </r>
  <r>
    <x v="18"/>
    <n v="2500000"/>
    <s v="INR"/>
    <n v="0"/>
    <x v="37"/>
    <x v="0"/>
    <s v="stat_kcR4fZg7TU7jjk1jAVua3qGLRS4J5uFayEjK5j02wtv"/>
    <x v="2"/>
    <s v="OpportunityStatusType.Lost"/>
    <m/>
    <x v="1"/>
    <x v="125"/>
    <s v="lead_pNSJH9FIdZlhN4gqKkzvu3t7Rw8a6PorkWBfrS7wh7X"/>
    <s v="SpurTree Technologies"/>
    <x v="15"/>
    <s v="user_IgNfKH7wuLLjHvexoMm2PXWcnF3zYft0ZbMTyfwKRUg"/>
    <s v="Moziez Chamadia"/>
    <x v="651"/>
    <s v="2022-08-23 06:33:02.378000+00:00"/>
    <m/>
    <x v="1"/>
    <m/>
    <m/>
    <m/>
    <n v="160"/>
    <m/>
    <m/>
    <m/>
    <m/>
    <m/>
    <m/>
    <m/>
    <s v="PAID_SOCIAL"/>
    <m/>
    <m/>
    <m/>
    <x v="1"/>
    <m/>
    <m/>
    <m/>
    <m/>
    <m/>
    <m/>
    <m/>
    <m/>
    <m/>
    <m/>
    <m/>
    <m/>
    <x v="14"/>
    <m/>
    <s v="user_228eUmsdKIb9OItgmiDq1zD4aPZ1eqiapbaLAGeBf8g"/>
    <x v="13"/>
    <x v="1"/>
    <m/>
    <s v="August"/>
    <x v="4"/>
    <x v="1"/>
    <m/>
    <s v="Employee Engagement Handbook"/>
    <m/>
    <m/>
    <m/>
    <x v="451"/>
    <s v="2022-08-23 06:35:03.405000+00:00"/>
    <s v="GMC"/>
  </r>
  <r>
    <x v="16"/>
    <n v="211864"/>
    <s v="INR"/>
    <n v="100"/>
    <x v="41"/>
    <x v="0"/>
    <s v="stat_OZRiD1474QRJIpvnjHCZfiIvKcVD6mIKSSTzg8SwDVx"/>
    <x v="0"/>
    <s v="OpportunityStatusType.Won"/>
    <s v="cont_xp7EmI2VDogQlwib9XTeWFE8TylR9qUkW81ixwiFal9"/>
    <x v="306"/>
    <x v="0"/>
    <s v="lead_0UPDogduPhLEk9ltObxC9ki5mvf2jufbROcBLOuCEAQ"/>
    <s v="Pragmasys Consulting LLP"/>
    <x v="43"/>
    <s v="user_8jx3L2CDfrbzNnwYUv6Plfha6VxaSGsqcbTXR3sIBZi"/>
    <s v="Manish Balpande"/>
    <x v="652"/>
    <s v="2022-08-23 06:23:46.823000+00:00"/>
    <m/>
    <x v="0"/>
    <m/>
    <m/>
    <m/>
    <n v="303"/>
    <m/>
    <m/>
    <m/>
    <m/>
    <m/>
    <m/>
    <m/>
    <s v="PAID_SOCIAL"/>
    <m/>
    <m/>
    <m/>
    <x v="1"/>
    <m/>
    <m/>
    <m/>
    <m/>
    <m/>
    <m/>
    <m/>
    <m/>
    <m/>
    <m/>
    <m/>
    <m/>
    <x v="2"/>
    <m/>
    <s v="user_5YHA1ZU4iP896lD1YJehdJcMx7ZEgWCpulT4T2c3pJ3"/>
    <x v="4"/>
    <x v="1"/>
    <m/>
    <s v="August; September"/>
    <x v="4"/>
    <x v="3"/>
    <m/>
    <s v="Employee Engagement Handbook"/>
    <m/>
    <m/>
    <m/>
    <x v="452"/>
    <s v="2022-10-11 11:05:42.966000+00:00"/>
    <s v="GMC"/>
  </r>
  <r>
    <x v="24"/>
    <n v="9500"/>
    <s v="INR"/>
    <n v="0"/>
    <x v="4"/>
    <x v="0"/>
    <s v="stat_1hn9nRJaLbI53NxPuSQgo90kRpbpKsFlwN4oEGNUTdO"/>
    <x v="1"/>
    <s v="OpportunityStatusType.Lost"/>
    <m/>
    <x v="1"/>
    <x v="239"/>
    <s v="lead_tkamrXlTR6rvIU3ZtV6PXPCLIBo5vc2EY3NiVgIcj2k"/>
    <s v="Teamease Consulting ( Fresh )"/>
    <x v="7"/>
    <s v="user_sD3YjSs92XKUfD0OPHeo886g6tW6aCM0iUhX5VVUuJi"/>
    <s v="Navin Panjwani"/>
    <x v="653"/>
    <s v="2022-08-23 06:30:56.031000+00:00"/>
    <m/>
    <x v="11"/>
    <m/>
    <s v="2021-11-27 05:34:30+00:00"/>
    <m/>
    <n v="18"/>
    <m/>
    <m/>
    <m/>
    <m/>
    <m/>
    <m/>
    <m/>
    <m/>
    <m/>
    <m/>
    <m/>
    <x v="4"/>
    <m/>
    <m/>
    <m/>
    <m/>
    <m/>
    <m/>
    <m/>
    <m/>
    <m/>
    <m/>
    <m/>
    <m/>
    <x v="3"/>
    <m/>
    <s v="user_aM3WaaSUQQmaNnsm9l2FQRVWUEr8RN2ZdXzsuQUalQ3"/>
    <x v="7"/>
    <x v="12"/>
    <m/>
    <m/>
    <x v="3"/>
    <x v="2"/>
    <m/>
    <s v="Employee Count 15"/>
    <m/>
    <m/>
    <m/>
    <x v="133"/>
    <s v="2022-10-06 09:47:25.925000+00:00"/>
    <m/>
  </r>
  <r>
    <x v="17"/>
    <n v="70000"/>
    <s v="INR"/>
    <n v="0"/>
    <x v="41"/>
    <x v="0"/>
    <s v="stat_kcR4fZg7TU7jjk1jAVua3qGLRS4J5uFayEjK5j02wtv"/>
    <x v="2"/>
    <s v="OpportunityStatusType.Lost"/>
    <m/>
    <x v="1"/>
    <x v="240"/>
    <s v="lead_mkC2Vgv4sduhe9j7iiZG7wLKOHsWwNY2mQbiMhTLQXf"/>
    <s v="ESSAE DIGITRONICS PVT LTD"/>
    <x v="15"/>
    <s v="user_228eUmsdKIb9OItgmiDq1zD4aPZ1eqiapbaLAGeBf8g"/>
    <s v="Bhairavi Jog"/>
    <x v="654"/>
    <s v="2022-08-23 06:21:35.893000+00:00"/>
    <m/>
    <x v="2"/>
    <m/>
    <m/>
    <m/>
    <n v="460"/>
    <m/>
    <m/>
    <s v="Facebook"/>
    <m/>
    <m/>
    <m/>
    <m/>
    <s v="PAID_SOCIAL"/>
    <m/>
    <m/>
    <m/>
    <x v="2"/>
    <m/>
    <m/>
    <m/>
    <m/>
    <m/>
    <m/>
    <m/>
    <m/>
    <m/>
    <m/>
    <m/>
    <m/>
    <x v="3"/>
    <m/>
    <s v="user_228eUmsdKIb9OItgmiDq1zD4aPZ1eqiapbaLAGeBf8g"/>
    <x v="13"/>
    <x v="1"/>
    <m/>
    <s v="August"/>
    <x v="4"/>
    <x v="1"/>
    <m/>
    <s v="Employee Engagement Handbook"/>
    <m/>
    <m/>
    <m/>
    <x v="453"/>
    <s v="2022-10-03 09:37:55.991000+00:00"/>
    <s v="GPA"/>
  </r>
  <r>
    <x v="17"/>
    <n v="1500000"/>
    <s v="INR"/>
    <n v="0"/>
    <x v="41"/>
    <x v="0"/>
    <s v="stat_kcR4fZg7TU7jjk1jAVua3qGLRS4J5uFayEjK5j02wtv"/>
    <x v="2"/>
    <s v="OpportunityStatusType.Lost"/>
    <m/>
    <x v="1"/>
    <x v="241"/>
    <s v="lead_mkC2Vgv4sduhe9j7iiZG7wLKOHsWwNY2mQbiMhTLQXf"/>
    <s v="ESSAE DIGITRONICS PVT LTD"/>
    <x v="15"/>
    <s v="user_228eUmsdKIb9OItgmiDq1zD4aPZ1eqiapbaLAGeBf8g"/>
    <s v="Bhairavi Jog"/>
    <x v="655"/>
    <s v="2022-08-23 06:21:22.858000+00:00"/>
    <m/>
    <x v="2"/>
    <m/>
    <m/>
    <m/>
    <n v="460"/>
    <m/>
    <m/>
    <s v="Facebook"/>
    <m/>
    <m/>
    <m/>
    <m/>
    <s v="PAID_SOCIAL"/>
    <m/>
    <m/>
    <m/>
    <x v="2"/>
    <m/>
    <m/>
    <m/>
    <m/>
    <m/>
    <m/>
    <m/>
    <m/>
    <m/>
    <m/>
    <m/>
    <m/>
    <x v="3"/>
    <m/>
    <s v="user_228eUmsdKIb9OItgmiDq1zD4aPZ1eqiapbaLAGeBf8g"/>
    <x v="13"/>
    <x v="1"/>
    <m/>
    <s v="August"/>
    <x v="4"/>
    <x v="1"/>
    <m/>
    <s v="Employee Engagement Handbook"/>
    <m/>
    <m/>
    <m/>
    <x v="453"/>
    <s v="2022-10-03 09:37:55.991000+00:00"/>
    <s v="GMC"/>
  </r>
  <r>
    <x v="17"/>
    <n v="70000"/>
    <s v="INR"/>
    <n v="0"/>
    <x v="41"/>
    <x v="0"/>
    <s v="stat_kcR4fZg7TU7jjk1jAVua3qGLRS4J5uFayEjK5j02wtv"/>
    <x v="2"/>
    <s v="OpportunityStatusType.Lost"/>
    <m/>
    <x v="1"/>
    <x v="242"/>
    <s v="lead_mkC2Vgv4sduhe9j7iiZG7wLKOHsWwNY2mQbiMhTLQXf"/>
    <s v="ESSAE DIGITRONICS PVT LTD"/>
    <x v="15"/>
    <s v="user_228eUmsdKIb9OItgmiDq1zD4aPZ1eqiapbaLAGeBf8g"/>
    <s v="Bhairavi Jog"/>
    <x v="656"/>
    <s v="2022-08-23 06:21:10.012000+00:00"/>
    <m/>
    <x v="2"/>
    <m/>
    <m/>
    <m/>
    <n v="460"/>
    <m/>
    <m/>
    <s v="Facebook"/>
    <m/>
    <m/>
    <m/>
    <m/>
    <s v="PAID_SOCIAL"/>
    <m/>
    <m/>
    <m/>
    <x v="2"/>
    <m/>
    <m/>
    <m/>
    <m/>
    <m/>
    <m/>
    <m/>
    <m/>
    <m/>
    <m/>
    <m/>
    <m/>
    <x v="3"/>
    <m/>
    <s v="user_228eUmsdKIb9OItgmiDq1zD4aPZ1eqiapbaLAGeBf8g"/>
    <x v="13"/>
    <x v="1"/>
    <m/>
    <s v="August"/>
    <x v="4"/>
    <x v="1"/>
    <m/>
    <s v="Employee Engagement Handbook"/>
    <m/>
    <m/>
    <m/>
    <x v="453"/>
    <s v="2022-10-03 09:37:55.991000+00:00"/>
    <s v="GPA"/>
  </r>
  <r>
    <x v="17"/>
    <n v="1000000"/>
    <s v="INR"/>
    <n v="0"/>
    <x v="10"/>
    <x v="0"/>
    <s v="stat_1hn9nRJaLbI53NxPuSQgo90kRpbpKsFlwN4oEGNUTdO"/>
    <x v="1"/>
    <s v="OpportunityStatusType.Lost"/>
    <s v="cont_DurFNyKycohHg5IIzbzQqOAIO9uOJLiW5VearMRAZ5c"/>
    <x v="307"/>
    <x v="243"/>
    <s v="lead_sOJ6UbmbRd2jCG6siL1JNNVQzwAAxKiHwdHwblI9JiC"/>
    <s v="Featherlite"/>
    <x v="3"/>
    <s v="user_P3f70h2AcefBkFTBZpvA9LgDbjTmUIXkqdKqHJ5evwA"/>
    <s v="Manojkumar Tinna"/>
    <x v="657"/>
    <s v="2022-08-23 03:20:20.432000+00:00"/>
    <m/>
    <x v="2"/>
    <m/>
    <m/>
    <m/>
    <n v="460"/>
    <m/>
    <m/>
    <m/>
    <m/>
    <m/>
    <m/>
    <m/>
    <s v="PAID_SOCIAL"/>
    <m/>
    <m/>
    <m/>
    <x v="17"/>
    <m/>
    <m/>
    <m/>
    <m/>
    <m/>
    <m/>
    <m/>
    <m/>
    <m/>
    <m/>
    <m/>
    <m/>
    <x v="8"/>
    <m/>
    <s v="user_encRk5bIEFN6ZA11h4WH2AdZTiZpogLSlMIaj0E30SZ"/>
    <x v="3"/>
    <x v="1"/>
    <m/>
    <s v="August; February"/>
    <x v="4"/>
    <x v="3"/>
    <m/>
    <s v="Employee Engagement Calendar"/>
    <m/>
    <m/>
    <m/>
    <x v="454"/>
    <s v="2022-09-20 09:15:31.833000+00:00"/>
    <m/>
  </r>
  <r>
    <x v="20"/>
    <n v="500000"/>
    <s v="INR"/>
    <n v="0"/>
    <x v="41"/>
    <x v="0"/>
    <s v="stat_1hn9nRJaLbI53NxPuSQgo90kRpbpKsFlwN4oEGNUTdO"/>
    <x v="1"/>
    <s v="OpportunityStatusType.Lost"/>
    <s v="cont_IBThhpr3IkwCZhJdPI81Po4LiGTkFDZS5jqDSaZKvaV"/>
    <x v="86"/>
    <x v="244"/>
    <s v="lead_cJY3sHgyRID1Ou2TrMQy0SY1X0aSDAekTs1pJySsHKd"/>
    <s v="HackerEarth Technology"/>
    <x v="13"/>
    <s v="user_vMd4rmcrSbjykdyL2J7rrYn84SWdcNc5FKligrmItPw"/>
    <s v="Shreenath Bhat"/>
    <x v="658"/>
    <s v="2022-08-23 04:39:03.253000+00:00"/>
    <m/>
    <x v="2"/>
    <m/>
    <m/>
    <m/>
    <n v="230"/>
    <m/>
    <m/>
    <m/>
    <m/>
    <m/>
    <m/>
    <m/>
    <m/>
    <m/>
    <m/>
    <m/>
    <x v="8"/>
    <m/>
    <m/>
    <m/>
    <m/>
    <m/>
    <m/>
    <m/>
    <m/>
    <m/>
    <m/>
    <m/>
    <m/>
    <x v="3"/>
    <m/>
    <s v="user_Jujy0sFufO9J3qwY7aNpCCnF6nFZMrfvciNEydEzhaI"/>
    <x v="2"/>
    <x v="12"/>
    <m/>
    <s v="July"/>
    <x v="2"/>
    <x v="1"/>
    <m/>
    <m/>
    <m/>
    <m/>
    <m/>
    <x v="126"/>
    <s v="2022-10-12 08:49:01.291000+00:00"/>
    <s v="GMC"/>
  </r>
  <r>
    <x v="17"/>
    <n v="2500000"/>
    <s v="INR"/>
    <n v="0"/>
    <x v="41"/>
    <x v="0"/>
    <s v="stat_kcR4fZg7TU7jjk1jAVua3qGLRS4J5uFayEjK5j02wtv"/>
    <x v="2"/>
    <s v="OpportunityStatusType.Lost"/>
    <m/>
    <x v="1"/>
    <x v="245"/>
    <s v="lead_mkC2Vgv4sduhe9j7iiZG7wLKOHsWwNY2mQbiMhTLQXf"/>
    <s v="ESSAE DIGITRONICS PVT LTD"/>
    <x v="15"/>
    <s v="user_228eUmsdKIb9OItgmiDq1zD4aPZ1eqiapbaLAGeBf8g"/>
    <s v="Bhairavi Jog"/>
    <x v="659"/>
    <s v="2022-08-23 06:20:52.902000+00:00"/>
    <m/>
    <x v="2"/>
    <m/>
    <m/>
    <m/>
    <n v="460"/>
    <m/>
    <m/>
    <s v="Facebook"/>
    <m/>
    <m/>
    <m/>
    <m/>
    <s v="PAID_SOCIAL"/>
    <m/>
    <m/>
    <m/>
    <x v="2"/>
    <m/>
    <m/>
    <m/>
    <m/>
    <m/>
    <m/>
    <m/>
    <m/>
    <m/>
    <m/>
    <m/>
    <m/>
    <x v="3"/>
    <m/>
    <s v="user_228eUmsdKIb9OItgmiDq1zD4aPZ1eqiapbaLAGeBf8g"/>
    <x v="13"/>
    <x v="1"/>
    <m/>
    <s v="August"/>
    <x v="4"/>
    <x v="1"/>
    <m/>
    <s v="Employee Engagement Handbook"/>
    <m/>
    <m/>
    <m/>
    <x v="453"/>
    <s v="2022-10-03 09:37:55.991000+00:00"/>
    <s v="GMC"/>
  </r>
  <r>
    <x v="12"/>
    <n v="120000"/>
    <s v="INR"/>
    <n v="0"/>
    <x v="15"/>
    <x v="0"/>
    <s v="stat_1hn9nRJaLbI53NxPuSQgo90kRpbpKsFlwN4oEGNUTdO"/>
    <x v="1"/>
    <s v="OpportunityStatusType.Lost"/>
    <s v="cont_mPfQZSx8DSwOaatVSbS9HdICIvJiIaNB2rM80tBQpd5"/>
    <x v="308"/>
    <x v="19"/>
    <s v="lead_nu0Y1m9anBPCI6dAGeUzsXXuEu5BpylcIAcQ137dH6V"/>
    <s v="AZELIS INDIA PRIVATE LIMITED"/>
    <x v="11"/>
    <s v="user_hAuUqCTCw5r4tCUrswIWPSW7LJ1XIBbttZVmJkxmzGq"/>
    <s v="Chetan Kumar"/>
    <x v="660"/>
    <s v="2022-08-23 01:35:25.876000+00:00"/>
    <m/>
    <x v="1"/>
    <m/>
    <m/>
    <m/>
    <n v="150"/>
    <m/>
    <m/>
    <m/>
    <m/>
    <m/>
    <m/>
    <m/>
    <m/>
    <m/>
    <m/>
    <m/>
    <x v="24"/>
    <m/>
    <m/>
    <m/>
    <m/>
    <m/>
    <m/>
    <m/>
    <m/>
    <m/>
    <m/>
    <m/>
    <m/>
    <x v="1"/>
    <m/>
    <s v="user_Jujy0sFufO9J3qwY7aNpCCnF6nFZMrfvciNEydEzhaI"/>
    <x v="2"/>
    <x v="1"/>
    <m/>
    <s v="August"/>
    <x v="4"/>
    <x v="0"/>
    <m/>
    <s v="Employee Engagement Handbook"/>
    <m/>
    <m/>
    <m/>
    <x v="455"/>
    <s v="2022-10-10 07:35:17.335000+00:00"/>
    <m/>
  </r>
  <r>
    <x v="22"/>
    <n v="12000"/>
    <s v="INR"/>
    <n v="0"/>
    <x v="41"/>
    <x v="0"/>
    <s v="stat_1hn9nRJaLbI53NxPuSQgo90kRpbpKsFlwN4oEGNUTdO"/>
    <x v="1"/>
    <s v="OpportunityStatusType.Lost"/>
    <m/>
    <x v="1"/>
    <x v="0"/>
    <s v="lead_xgDnL2nj5gggyxu21jrYZeGfS9bV8FWZb5WXV5jtW7R"/>
    <s v="Arwade Infrastructure Limited"/>
    <x v="36"/>
    <s v="user_TZzywQwym26DjuswO479pxRhNKX152z8X1haCx2vcst"/>
    <s v="Vrushali Kummar"/>
    <x v="661"/>
    <s v="2022-08-23 02:06:38.284000+00:00"/>
    <m/>
    <x v="0"/>
    <m/>
    <s v="2020-08-26 02:10:57+00:00"/>
    <m/>
    <n v="202"/>
    <m/>
    <m/>
    <m/>
    <m/>
    <m/>
    <m/>
    <m/>
    <s v="PAID_SOCIAL"/>
    <m/>
    <m/>
    <m/>
    <x v="8"/>
    <m/>
    <m/>
    <m/>
    <m/>
    <m/>
    <m/>
    <m/>
    <m/>
    <m/>
    <m/>
    <m/>
    <m/>
    <x v="14"/>
    <m/>
    <s v="user_ocHSJH83OJnHCvKyMbjx8WOOK8PMgAUGIj1qK0q0dMV"/>
    <x v="10"/>
    <x v="1"/>
    <m/>
    <s v="July; June"/>
    <x v="2"/>
    <x v="0"/>
    <m/>
    <s v="Employee Engagement Handbook"/>
    <m/>
    <m/>
    <m/>
    <x v="456"/>
    <s v="2022-09-23 04:10:55.033000+00:00"/>
    <s v="GPA"/>
  </r>
  <r>
    <x v="12"/>
    <n v="2100000"/>
    <s v="INR"/>
    <n v="0"/>
    <x v="15"/>
    <x v="0"/>
    <s v="stat_1hn9nRJaLbI53NxPuSQgo90kRpbpKsFlwN4oEGNUTdO"/>
    <x v="1"/>
    <s v="OpportunityStatusType.Lost"/>
    <s v="cont_mPfQZSx8DSwOaatVSbS9HdICIvJiIaNB2rM80tBQpd5"/>
    <x v="308"/>
    <x v="29"/>
    <s v="lead_nu0Y1m9anBPCI6dAGeUzsXXuEu5BpylcIAcQ137dH6V"/>
    <s v="AZELIS INDIA PRIVATE LIMITED"/>
    <x v="11"/>
    <s v="user_hAuUqCTCw5r4tCUrswIWPSW7LJ1XIBbttZVmJkxmzGq"/>
    <s v="Chetan Kumar"/>
    <x v="662"/>
    <s v="2022-08-23 01:35:16.588000+00:00"/>
    <m/>
    <x v="1"/>
    <m/>
    <m/>
    <m/>
    <n v="150"/>
    <m/>
    <m/>
    <m/>
    <m/>
    <m/>
    <m/>
    <m/>
    <m/>
    <m/>
    <m/>
    <m/>
    <x v="24"/>
    <m/>
    <m/>
    <m/>
    <m/>
    <m/>
    <m/>
    <m/>
    <m/>
    <m/>
    <m/>
    <m/>
    <m/>
    <x v="1"/>
    <m/>
    <s v="user_Jujy0sFufO9J3qwY7aNpCCnF6nFZMrfvciNEydEzhaI"/>
    <x v="2"/>
    <x v="1"/>
    <m/>
    <s v="August"/>
    <x v="4"/>
    <x v="0"/>
    <m/>
    <s v="Employee Engagement Handbook"/>
    <m/>
    <m/>
    <m/>
    <x v="455"/>
    <s v="2022-10-10 07:35:17.335000+00:00"/>
    <m/>
  </r>
  <r>
    <x v="11"/>
    <n v="350000"/>
    <s v="INR"/>
    <n v="0"/>
    <x v="48"/>
    <x v="0"/>
    <s v="stat_1hn9nRJaLbI53NxPuSQgo90kRpbpKsFlwN4oEGNUTdO"/>
    <x v="1"/>
    <s v="OpportunityStatusType.Lost"/>
    <s v="cont_Z15IoTaADSQfB7DtxBXapoPO3GpNdXL2FfeXPx28yKb"/>
    <x v="309"/>
    <x v="17"/>
    <s v="lead_XQ3jPwoNIQPFzMMjyTNUx2iGRVS3DLKVSq6eEPicn1R"/>
    <s v="Block8 Technologies"/>
    <x v="7"/>
    <s v="user_LKRhV6rhcBe0uL8u70UUGeDjbMupuho4TaiAOCbT7HT"/>
    <s v="Kashif Ahmad"/>
    <x v="663"/>
    <s v="2022-08-22 14:25:11.221000+00:00"/>
    <m/>
    <x v="15"/>
    <m/>
    <s v="2022-01-03 11:29:45+00:00"/>
    <m/>
    <n v="52"/>
    <m/>
    <m/>
    <m/>
    <m/>
    <m/>
    <m/>
    <m/>
    <s v="DIRECT_TRAFFIC"/>
    <m/>
    <m/>
    <m/>
    <x v="1"/>
    <m/>
    <m/>
    <m/>
    <m/>
    <m/>
    <m/>
    <m/>
    <m/>
    <m/>
    <m/>
    <m/>
    <m/>
    <x v="3"/>
    <m/>
    <s v="user_aM3WaaSUQQmaNnsm9l2FQRVWUEr8RN2ZdXzsuQUalQ3"/>
    <x v="7"/>
    <x v="5"/>
    <m/>
    <s v="July"/>
    <x v="3"/>
    <x v="2"/>
    <m/>
    <s v="Employee Count 50"/>
    <m/>
    <m/>
    <m/>
    <x v="457"/>
    <s v="2022-09-09 10:02:50.663000+00:00"/>
    <m/>
  </r>
  <r>
    <x v="25"/>
    <n v="2724000"/>
    <s v="INR"/>
    <n v="100"/>
    <x v="53"/>
    <x v="0"/>
    <s v="stat_OZRiD1474QRJIpvnjHCZfiIvKcVD6mIKSSTzg8SwDVx"/>
    <x v="0"/>
    <s v="OpportunityStatusType.Won"/>
    <s v="cont_JvMrOAnXNYS85rkFOWFeKAsCrGxK9Zodc978JIczEGy"/>
    <x v="310"/>
    <x v="246"/>
    <s v="lead_fjseqKcRTRu3msAtpua9N62Pcq7Lvy5McO4avhUbEaW"/>
    <s v="Chingari"/>
    <x v="14"/>
    <s v="user_P3f70h2AcefBkFTBZpvA9LgDbjTmUIXkqdKqHJ5evwA"/>
    <s v="Manojkumar Tinna"/>
    <x v="664"/>
    <s v="2022-08-22 22:56:42.912000+00:00"/>
    <m/>
    <x v="2"/>
    <m/>
    <m/>
    <m/>
    <n v="145"/>
    <m/>
    <m/>
    <m/>
    <m/>
    <m/>
    <m/>
    <m/>
    <m/>
    <m/>
    <m/>
    <m/>
    <x v="22"/>
    <s v="star health"/>
    <m/>
    <m/>
    <m/>
    <m/>
    <m/>
    <m/>
    <m/>
    <m/>
    <m/>
    <m/>
    <m/>
    <x v="7"/>
    <m/>
    <s v="user_FdWFezbLzkYQcGsBUsjZO25nr2poK2nRbqV47Rs5Kfm"/>
    <x v="17"/>
    <x v="14"/>
    <m/>
    <s v="July"/>
    <x v="2"/>
    <x v="3"/>
    <m/>
    <m/>
    <m/>
    <m/>
    <m/>
    <x v="458"/>
    <s v="2022-09-07 03:52:11.534000+00:00"/>
    <s v="GMC"/>
  </r>
  <r>
    <x v="25"/>
    <n v="3000000"/>
    <s v="INR"/>
    <n v="0"/>
    <x v="41"/>
    <x v="0"/>
    <s v="stat_kcR4fZg7TU7jjk1jAVua3qGLRS4J5uFayEjK5j02wtv"/>
    <x v="2"/>
    <s v="OpportunityStatusType.Lost"/>
    <s v="cont_pmgflTpbp1S5uZZKK2YrJF10Eo59SLjR0HWna0WTjMS"/>
    <x v="311"/>
    <x v="247"/>
    <s v="lead_W2SaJdrwHt8cYd3jQV7y4ZmuQ3r5kswX9wHLYB7H6tP"/>
    <s v="C-Edge Technologies Limited"/>
    <x v="13"/>
    <s v="user_lccnw70UrYzjPcbxrA5N9qp8LF1vx6aP08yPEdeU06P"/>
    <s v="Vikas Gupta"/>
    <x v="665"/>
    <s v="2022-08-22 14:33:13.864000+00:00"/>
    <m/>
    <x v="1"/>
    <m/>
    <m/>
    <m/>
    <n v="616"/>
    <m/>
    <m/>
    <m/>
    <m/>
    <m/>
    <m/>
    <m/>
    <m/>
    <m/>
    <m/>
    <m/>
    <x v="1"/>
    <m/>
    <m/>
    <m/>
    <m/>
    <m/>
    <m/>
    <m/>
    <m/>
    <m/>
    <m/>
    <m/>
    <m/>
    <x v="5"/>
    <m/>
    <s v="user_vMd4rmcrSbjykdyL2J7rrYn84SWdcNc5FKligrmItPw"/>
    <x v="11"/>
    <x v="1"/>
    <m/>
    <s v="August"/>
    <x v="4"/>
    <x v="3"/>
    <m/>
    <s v="Employee Engagement Handbook"/>
    <m/>
    <m/>
    <m/>
    <x v="459"/>
    <s v="2022-09-01 11:59:19.192000+00:00"/>
    <s v="GMC"/>
  </r>
  <r>
    <x v="17"/>
    <n v="3202703"/>
    <s v="INR"/>
    <n v="100"/>
    <x v="48"/>
    <x v="0"/>
    <s v="stat_OZRiD1474QRJIpvnjHCZfiIvKcVD6mIKSSTzg8SwDVx"/>
    <x v="0"/>
    <s v="OpportunityStatusType.Won"/>
    <s v="cont_goO3nHVmJS5piwWIkK2ANmNpGJT16JR4Cbys1hvwDxx"/>
    <x v="312"/>
    <x v="248"/>
    <s v="lead_JtwgVqx7zVcsEwTHy0eDlSlCEdjddFPCKloVWwOTpFm"/>
    <s v="Nuvento Inc"/>
    <x v="3"/>
    <s v="user_6dalmZ7hmWD47jhCVGdU1SSEcFMsz9rWtW2jPORgJvj"/>
    <s v="Vivek Singh"/>
    <x v="666"/>
    <s v="2022-08-22 12:11:31.382000+00:00"/>
    <m/>
    <x v="2"/>
    <m/>
    <m/>
    <m/>
    <n v="355"/>
    <m/>
    <m/>
    <m/>
    <m/>
    <m/>
    <m/>
    <m/>
    <s v="PAID_SOCIAL"/>
    <m/>
    <m/>
    <m/>
    <x v="1"/>
    <s v="religare"/>
    <m/>
    <m/>
    <m/>
    <m/>
    <m/>
    <m/>
    <m/>
    <m/>
    <m/>
    <m/>
    <m/>
    <x v="14"/>
    <m/>
    <s v="user_encRk5bIEFN6ZA11h4WH2AdZTiZpogLSlMIaj0E30SZ"/>
    <x v="3"/>
    <x v="17"/>
    <m/>
    <s v="August"/>
    <x v="4"/>
    <x v="4"/>
    <m/>
    <s v="Employee Engagement Handbook"/>
    <m/>
    <m/>
    <m/>
    <x v="427"/>
    <s v="2022-10-20 08:32:30.246000+00:00"/>
    <s v="GMC"/>
  </r>
  <r>
    <x v="11"/>
    <n v="3000000"/>
    <s v="INR"/>
    <n v="0"/>
    <x v="35"/>
    <x v="0"/>
    <s v="stat_1hn9nRJaLbI53NxPuSQgo90kRpbpKsFlwN4oEGNUTdO"/>
    <x v="1"/>
    <s v="OpportunityStatusType.Lost"/>
    <s v="cont_BzLlvabygJUfsStBMnkViepsIcSVXBrjH2FRUJV4ltC"/>
    <x v="313"/>
    <x v="0"/>
    <s v="lead_AC0RkCbJ7o3yjRmbE1HmgZcqdyp9v48Sa2JuKmn3xT0"/>
    <s v="BECIS - Commercial Industrial Solutions"/>
    <x v="25"/>
    <s v="user_LKRhV6rhcBe0uL8u70UUGeDjbMupuho4TaiAOCbT7HT"/>
    <s v="Kashif Ahmad"/>
    <x v="667"/>
    <s v="2022-08-22 14:16:33.688000+00:00"/>
    <m/>
    <x v="0"/>
    <m/>
    <m/>
    <m/>
    <n v="105"/>
    <m/>
    <m/>
    <m/>
    <m/>
    <m/>
    <m/>
    <m/>
    <m/>
    <m/>
    <m/>
    <m/>
    <x v="4"/>
    <m/>
    <m/>
    <m/>
    <m/>
    <m/>
    <m/>
    <m/>
    <m/>
    <m/>
    <m/>
    <m/>
    <m/>
    <x v="3"/>
    <m/>
    <s v="user_vMd4rmcrSbjykdyL2J7rrYn84SWdcNc5FKligrmItPw"/>
    <x v="11"/>
    <x v="2"/>
    <m/>
    <s v="August"/>
    <x v="4"/>
    <x v="3"/>
    <m/>
    <s v="Employee Wellness Handbook"/>
    <m/>
    <m/>
    <m/>
    <x v="460"/>
    <s v="2022-08-22 14:22:39.757000+00:00"/>
    <s v="GMC"/>
  </r>
  <r>
    <x v="11"/>
    <n v="234403"/>
    <s v="INR"/>
    <n v="100"/>
    <x v="48"/>
    <x v="0"/>
    <s v="stat_OZRiD1474QRJIpvnjHCZfiIvKcVD6mIKSSTzg8SwDVx"/>
    <x v="0"/>
    <s v="OpportunityStatusType.Won"/>
    <s v="cont_6WTkkBwQXqY5nEWJcjg5AMxzZRN7OTxye2IDb1vjbl0"/>
    <x v="314"/>
    <x v="17"/>
    <s v="lead_7nHnalGwZ2tE49MYZIYZyfbOgl8HFrux8qQwOIJFTMD"/>
    <s v="Deepnetsoft Solutions Pvt. Ltd."/>
    <x v="7"/>
    <s v="user_LKRhV6rhcBe0uL8u70UUGeDjbMupuho4TaiAOCbT7HT"/>
    <s v="Kashif Ahmad"/>
    <x v="668"/>
    <s v="2022-08-22 13:40:22.916000+00:00"/>
    <m/>
    <x v="22"/>
    <m/>
    <m/>
    <m/>
    <n v="13"/>
    <m/>
    <m/>
    <m/>
    <m/>
    <m/>
    <m/>
    <m/>
    <m/>
    <m/>
    <m/>
    <m/>
    <x v="1"/>
    <m/>
    <m/>
    <m/>
    <m/>
    <m/>
    <m/>
    <m/>
    <m/>
    <m/>
    <m/>
    <m/>
    <m/>
    <x v="3"/>
    <m/>
    <m/>
    <x v="16"/>
    <x v="5"/>
    <m/>
    <s v="May"/>
    <x v="2"/>
    <x v="3"/>
    <m/>
    <m/>
    <m/>
    <m/>
    <m/>
    <x v="461"/>
    <s v="2022-09-21 10:48:29.795000+00:00"/>
    <m/>
  </r>
  <r>
    <x v="28"/>
    <n v="1500000"/>
    <s v="INR"/>
    <n v="0"/>
    <x v="52"/>
    <x v="0"/>
    <s v="stat_kcR4fZg7TU7jjk1jAVua3qGLRS4J5uFayEjK5j02wtv"/>
    <x v="2"/>
    <s v="OpportunityStatusType.Lost"/>
    <s v="cont_6WJVZacPpuRT0tbkWVBs0BowgpeJYoIiaBaGu0NMth8"/>
    <x v="315"/>
    <x v="39"/>
    <s v="lead_YIyUwaKqEo4HtXADd0LEWdZPSUTf3LqcepibVjxHqeZ"/>
    <s v="Estuate Software"/>
    <x v="3"/>
    <s v="user_JjaNBsxmUKBROYZvEahyXgec466W5jQa2pL0NUZ81Lb"/>
    <s v="Sreenivas Hatti"/>
    <x v="669"/>
    <s v="2022-08-22 12:00:08.910000+00:00"/>
    <m/>
    <x v="2"/>
    <m/>
    <m/>
    <m/>
    <n v="388"/>
    <m/>
    <m/>
    <m/>
    <m/>
    <m/>
    <m/>
    <m/>
    <m/>
    <m/>
    <m/>
    <m/>
    <x v="26"/>
    <s v="Prudent"/>
    <m/>
    <m/>
    <m/>
    <m/>
    <m/>
    <m/>
    <m/>
    <m/>
    <m/>
    <m/>
    <m/>
    <x v="8"/>
    <m/>
    <s v="user_encRk5bIEFN6ZA11h4WH2AdZTiZpogLSlMIaj0E30SZ"/>
    <x v="3"/>
    <x v="1"/>
    <m/>
    <s v="August"/>
    <x v="2"/>
    <x v="0"/>
    <m/>
    <m/>
    <m/>
    <m/>
    <m/>
    <x v="462"/>
    <s v="2022-10-10 02:58:43.134000+00:00"/>
    <m/>
  </r>
  <r>
    <x v="28"/>
    <n v="50000"/>
    <s v="INR"/>
    <n v="0"/>
    <x v="52"/>
    <x v="0"/>
    <s v="stat_kcR4fZg7TU7jjk1jAVua3qGLRS4J5uFayEjK5j02wtv"/>
    <x v="2"/>
    <s v="OpportunityStatusType.Lost"/>
    <m/>
    <x v="1"/>
    <x v="57"/>
    <s v="lead_YIyUwaKqEo4HtXADd0LEWdZPSUTf3LqcepibVjxHqeZ"/>
    <s v="Estuate Software"/>
    <x v="3"/>
    <s v="user_JjaNBsxmUKBROYZvEahyXgec466W5jQa2pL0NUZ81Lb"/>
    <s v="Sreenivas Hatti"/>
    <x v="670"/>
    <s v="2022-08-22 12:00:20.858000+00:00"/>
    <m/>
    <x v="2"/>
    <m/>
    <m/>
    <m/>
    <n v="388"/>
    <m/>
    <m/>
    <m/>
    <m/>
    <m/>
    <m/>
    <m/>
    <m/>
    <m/>
    <m/>
    <m/>
    <x v="26"/>
    <s v="Prudent"/>
    <m/>
    <m/>
    <m/>
    <m/>
    <m/>
    <m/>
    <m/>
    <m/>
    <m/>
    <m/>
    <m/>
    <x v="8"/>
    <m/>
    <s v="user_encRk5bIEFN6ZA11h4WH2AdZTiZpogLSlMIaj0E30SZ"/>
    <x v="3"/>
    <x v="1"/>
    <m/>
    <s v="August"/>
    <x v="2"/>
    <x v="0"/>
    <m/>
    <m/>
    <m/>
    <m/>
    <m/>
    <x v="462"/>
    <s v="2022-10-10 02:58:43.134000+00:00"/>
    <m/>
  </r>
  <r>
    <x v="11"/>
    <n v="35000"/>
    <s v="INR"/>
    <n v="0"/>
    <x v="41"/>
    <x v="0"/>
    <s v="stat_1hn9nRJaLbI53NxPuSQgo90kRpbpKsFlwN4oEGNUTdO"/>
    <x v="1"/>
    <s v="OpportunityStatusType.Lost"/>
    <s v="cont_Vdj6AvgmhKRlreiX4MGMwRDKk6NsSVveraEzdo97i2Q"/>
    <x v="316"/>
    <x v="0"/>
    <s v="lead_MBmOBv4RPJhbNeMjzSTyudxkFbI0GyY4CXyHZxqTFgX"/>
    <s v="GFI Informatique/MGS"/>
    <x v="19"/>
    <s v="user_LKRhV6rhcBe0uL8u70UUGeDjbMupuho4TaiAOCbT7HT"/>
    <s v="Kashif Ahmad"/>
    <x v="671"/>
    <s v="2022-08-22 11:23:19.304000+00:00"/>
    <m/>
    <x v="0"/>
    <m/>
    <m/>
    <m/>
    <n v="164"/>
    <m/>
    <m/>
    <m/>
    <m/>
    <m/>
    <m/>
    <m/>
    <m/>
    <m/>
    <m/>
    <m/>
    <x v="1"/>
    <m/>
    <m/>
    <m/>
    <m/>
    <m/>
    <m/>
    <m/>
    <m/>
    <m/>
    <m/>
    <m/>
    <m/>
    <x v="10"/>
    <m/>
    <s v="user_FdWFezbLzkYQcGsBUsjZO25nr2poK2nRbqV47Rs5Kfm"/>
    <x v="17"/>
    <x v="5"/>
    <m/>
    <s v="August"/>
    <x v="2"/>
    <x v="10"/>
    <m/>
    <m/>
    <m/>
    <m/>
    <m/>
    <x v="463"/>
    <s v="2022-09-08 06:43:28.491000+00:00"/>
    <s v="GPA"/>
  </r>
  <r>
    <x v="24"/>
    <n v="450000"/>
    <s v="INR"/>
    <n v="0"/>
    <x v="1"/>
    <x v="0"/>
    <s v="stat_1hn9nRJaLbI53NxPuSQgo90kRpbpKsFlwN4oEGNUTdO"/>
    <x v="1"/>
    <s v="OpportunityStatusType.Lost"/>
    <s v="cont_bPry6gWW1bNafyVk0Afdf6Kl7kOsr3SmBsM92zrWz3Y"/>
    <x v="317"/>
    <x v="0"/>
    <s v="lead_HEMnug7LDedDBcV40uETHfbSbNIrKL6980xzulGGV6E"/>
    <s v="Eswari Global ( Renewal , 26th Aug )"/>
    <x v="25"/>
    <s v="user_sD3YjSs92XKUfD0OPHeo886g6tW6aCM0iUhX5VVUuJi"/>
    <s v="Navin Panjwani"/>
    <x v="672"/>
    <s v="2022-08-22 09:01:10.016000+00:00"/>
    <m/>
    <x v="5"/>
    <m/>
    <m/>
    <m/>
    <n v="350"/>
    <m/>
    <m/>
    <m/>
    <m/>
    <m/>
    <m/>
    <m/>
    <s v="PAID_SOCIAL"/>
    <m/>
    <m/>
    <m/>
    <x v="2"/>
    <m/>
    <m/>
    <m/>
    <m/>
    <m/>
    <m/>
    <m/>
    <m/>
    <m/>
    <m/>
    <m/>
    <m/>
    <x v="3"/>
    <m/>
    <s v="user_vMd4rmcrSbjykdyL2J7rrYn84SWdcNc5FKligrmItPw"/>
    <x v="11"/>
    <x v="1"/>
    <m/>
    <s v="August; July"/>
    <x v="4"/>
    <x v="3"/>
    <m/>
    <s v="Employee Engagement Handbook"/>
    <m/>
    <m/>
    <m/>
    <x v="464"/>
    <s v="2022-08-26 08:53:54.088000+00:00"/>
    <s v="GMC"/>
  </r>
  <r>
    <x v="19"/>
    <n v="447615"/>
    <s v="INR"/>
    <n v="0"/>
    <x v="54"/>
    <x v="0"/>
    <s v="stat_1hn9nRJaLbI53NxPuSQgo90kRpbpKsFlwN4oEGNUTdO"/>
    <x v="1"/>
    <s v="OpportunityStatusType.Lost"/>
    <m/>
    <x v="1"/>
    <x v="249"/>
    <s v="lead_ont2QLCyp23uwPj9UDjQQj3b5w9iQmwkx8quZ7aQc3W"/>
    <s v="FLASH ELECTRONICS (I) PVT LTD"/>
    <x v="11"/>
    <s v="user_sREdxbAJihL2Zbgic7tyQ6Rc4Mny7HnD1RNGhA9DDYh"/>
    <s v="Prajakta Sahastrabudhe"/>
    <x v="673"/>
    <s v="2022-08-22 09:09:00.577000+00:00"/>
    <m/>
    <x v="0"/>
    <m/>
    <s v="2020-08-26 02:33:06+00:00"/>
    <m/>
    <n v="355"/>
    <s v="Yes"/>
    <m/>
    <m/>
    <m/>
    <m/>
    <m/>
    <m/>
    <m/>
    <m/>
    <m/>
    <m/>
    <x v="5"/>
    <m/>
    <m/>
    <m/>
    <m/>
    <m/>
    <m/>
    <m/>
    <m/>
    <m/>
    <m/>
    <m/>
    <m/>
    <x v="10"/>
    <m/>
    <s v="user_elsJRWsVnVWXwXYDqwMxWZeO0sLXCWVtdfpMy6LREbN"/>
    <x v="26"/>
    <x v="6"/>
    <m/>
    <s v="March"/>
    <x v="16"/>
    <x v="2"/>
    <m/>
    <s v="Employee Count"/>
    <m/>
    <m/>
    <m/>
    <x v="465"/>
    <s v="2022-10-10 07:34:47.226000+00:00"/>
    <m/>
  </r>
  <r>
    <x v="11"/>
    <n v="790000"/>
    <s v="INR"/>
    <n v="0"/>
    <x v="41"/>
    <x v="0"/>
    <s v="stat_1hn9nRJaLbI53NxPuSQgo90kRpbpKsFlwN4oEGNUTdO"/>
    <x v="1"/>
    <s v="OpportunityStatusType.Lost"/>
    <s v="cont_Vdj6AvgmhKRlreiX4MGMwRDKk6NsSVveraEzdo97i2Q"/>
    <x v="316"/>
    <x v="0"/>
    <s v="lead_MBmOBv4RPJhbNeMjzSTyudxkFbI0GyY4CXyHZxqTFgX"/>
    <s v="GFI Informatique/MGS"/>
    <x v="19"/>
    <s v="user_LKRhV6rhcBe0uL8u70UUGeDjbMupuho4TaiAOCbT7HT"/>
    <s v="Kashif Ahmad"/>
    <x v="674"/>
    <s v="2022-08-22 11:23:01.499000+00:00"/>
    <m/>
    <x v="0"/>
    <m/>
    <m/>
    <m/>
    <n v="164"/>
    <m/>
    <m/>
    <m/>
    <m/>
    <m/>
    <m/>
    <m/>
    <m/>
    <m/>
    <m/>
    <m/>
    <x v="1"/>
    <m/>
    <m/>
    <m/>
    <m/>
    <m/>
    <m/>
    <m/>
    <m/>
    <m/>
    <m/>
    <m/>
    <m/>
    <x v="10"/>
    <m/>
    <s v="user_FdWFezbLzkYQcGsBUsjZO25nr2poK2nRbqV47Rs5Kfm"/>
    <x v="17"/>
    <x v="5"/>
    <m/>
    <s v="August"/>
    <x v="2"/>
    <x v="10"/>
    <m/>
    <m/>
    <m/>
    <m/>
    <m/>
    <x v="463"/>
    <s v="2022-09-08 06:43:28.491000+00:00"/>
    <s v="GMC"/>
  </r>
  <r>
    <x v="1"/>
    <n v="1500000"/>
    <s v="INR"/>
    <n v="0"/>
    <x v="1"/>
    <x v="0"/>
    <s v="stat_1hn9nRJaLbI53NxPuSQgo90kRpbpKsFlwN4oEGNUTdO"/>
    <x v="1"/>
    <s v="OpportunityStatusType.Lost"/>
    <s v="cont_BluEmuBBUBYbwUeXYqQdxAzD77utLHEzPr1wQSUJHp0"/>
    <x v="318"/>
    <x v="250"/>
    <s v="lead_L4gl4UbbTgsVeKUo9ycn6OlI1g3U6SyCvtlrJFHnzq7"/>
    <s v="Milaap Social Ventures India Pvt Ltd"/>
    <x v="23"/>
    <s v="user_kbtBHYtBjVDNyI72HTF6C1SCvC7yVBiA6OrBOy3t96U"/>
    <s v="Tejas Kulkarni"/>
    <x v="675"/>
    <s v="2022-08-22 07:33:26.561000+00:00"/>
    <m/>
    <x v="2"/>
    <m/>
    <m/>
    <m/>
    <n v="152"/>
    <m/>
    <m/>
    <m/>
    <m/>
    <m/>
    <m/>
    <m/>
    <m/>
    <m/>
    <m/>
    <m/>
    <x v="3"/>
    <m/>
    <m/>
    <m/>
    <m/>
    <m/>
    <m/>
    <m/>
    <m/>
    <m/>
    <m/>
    <m/>
    <m/>
    <x v="1"/>
    <m/>
    <s v="user_N2Wvx57ff3o0vmVPS4RR0gXHdA5qVZKmxAMYwKh2zLa"/>
    <x v="20"/>
    <x v="1"/>
    <m/>
    <s v="August"/>
    <x v="2"/>
    <x v="3"/>
    <n v="300000"/>
    <m/>
    <m/>
    <m/>
    <m/>
    <x v="466"/>
    <s v="2022-09-05 05:31:15.249000+00:00"/>
    <s v="GMC"/>
  </r>
  <r>
    <x v="37"/>
    <n v="1000000"/>
    <s v="INR"/>
    <n v="0"/>
    <x v="15"/>
    <x v="0"/>
    <s v="stat_1hn9nRJaLbI53NxPuSQgo90kRpbpKsFlwN4oEGNUTdO"/>
    <x v="1"/>
    <s v="OpportunityStatusType.Lost"/>
    <s v="cont_AMqdU91kUSql1QmPOkao6HLZfuBTFNQDiEVvESNiFOQ"/>
    <x v="319"/>
    <x v="0"/>
    <s v="lead_tnaPjVcsHBnItSNt0gAhEQ45KpMYNy7A4i430rQ02LA"/>
    <s v="On Move (Zast Logisolutions)"/>
    <x v="6"/>
    <s v="user_RYbBTp8BVWNa7ppiOz6QVJMGK0exHsFmc5uCLn34ODZ"/>
    <s v="Prasoon Mishra"/>
    <x v="676"/>
    <s v="2022-08-22 07:04:36.799000+00:00"/>
    <m/>
    <x v="3"/>
    <m/>
    <m/>
    <m/>
    <n v="200"/>
    <m/>
    <m/>
    <m/>
    <m/>
    <m/>
    <m/>
    <m/>
    <m/>
    <m/>
    <m/>
    <m/>
    <x v="2"/>
    <m/>
    <m/>
    <m/>
    <m/>
    <m/>
    <m/>
    <m/>
    <m/>
    <m/>
    <m/>
    <m/>
    <m/>
    <x v="3"/>
    <m/>
    <s v="user_A8KOTZADnUtEQOLt4nSLAmteNStuGh80js75RYjrXVt"/>
    <x v="6"/>
    <x v="1"/>
    <m/>
    <s v="August"/>
    <x v="4"/>
    <x v="3"/>
    <m/>
    <s v="Employee Wellness Handbook"/>
    <m/>
    <m/>
    <m/>
    <x v="467"/>
    <s v="2022-09-01 11:19:53.654000+00:00"/>
    <s v="GMC"/>
  </r>
  <r>
    <x v="37"/>
    <n v="50000"/>
    <s v="INR"/>
    <n v="0"/>
    <x v="15"/>
    <x v="0"/>
    <s v="stat_1hn9nRJaLbI53NxPuSQgo90kRpbpKsFlwN4oEGNUTdO"/>
    <x v="1"/>
    <s v="OpportunityStatusType.Lost"/>
    <s v="cont_AMqdU91kUSql1QmPOkao6HLZfuBTFNQDiEVvESNiFOQ"/>
    <x v="319"/>
    <x v="0"/>
    <s v="lead_tnaPjVcsHBnItSNt0gAhEQ45KpMYNy7A4i430rQ02LA"/>
    <s v="On Move (Zast Logisolutions)"/>
    <x v="6"/>
    <s v="user_RYbBTp8BVWNa7ppiOz6QVJMGK0exHsFmc5uCLn34ODZ"/>
    <s v="Prasoon Mishra"/>
    <x v="677"/>
    <s v="2022-08-22 07:04:49.193000+00:00"/>
    <m/>
    <x v="3"/>
    <m/>
    <m/>
    <m/>
    <n v="200"/>
    <m/>
    <m/>
    <m/>
    <m/>
    <m/>
    <m/>
    <m/>
    <m/>
    <m/>
    <m/>
    <m/>
    <x v="2"/>
    <m/>
    <m/>
    <m/>
    <m/>
    <m/>
    <m/>
    <m/>
    <m/>
    <m/>
    <m/>
    <m/>
    <m/>
    <x v="3"/>
    <m/>
    <s v="user_A8KOTZADnUtEQOLt4nSLAmteNStuGh80js75RYjrXVt"/>
    <x v="6"/>
    <x v="1"/>
    <m/>
    <s v="August"/>
    <x v="4"/>
    <x v="3"/>
    <m/>
    <s v="Employee Wellness Handbook"/>
    <m/>
    <m/>
    <m/>
    <x v="467"/>
    <s v="2022-09-01 11:19:53.654000+00:00"/>
    <s v="GPA"/>
  </r>
  <r>
    <x v="37"/>
    <n v="1500000"/>
    <s v="INR"/>
    <n v="0"/>
    <x v="55"/>
    <x v="0"/>
    <s v="stat_kcR4fZg7TU7jjk1jAVua3qGLRS4J5uFayEjK5j02wtv"/>
    <x v="2"/>
    <s v="OpportunityStatusType.Lost"/>
    <s v="cont_ln5gduIn0X8aMYQNn0M2YwES4QX2ijUZhfu4M5soMH1"/>
    <x v="320"/>
    <x v="0"/>
    <s v="lead_uZ1CNyGeqrNFC6NON4EtQRwaQoh9xoeMrWZnv3ps4rM"/>
    <s v="Speciality Sintered Products"/>
    <x v="6"/>
    <s v="user_RYbBTp8BVWNa7ppiOz6QVJMGK0exHsFmc5uCLn34ODZ"/>
    <s v="Prasoon Mishra"/>
    <x v="678"/>
    <s v="2022-08-22 07:03:00.853000+00:00"/>
    <m/>
    <x v="0"/>
    <m/>
    <m/>
    <m/>
    <n v="350"/>
    <m/>
    <m/>
    <m/>
    <m/>
    <m/>
    <m/>
    <m/>
    <m/>
    <m/>
    <m/>
    <m/>
    <x v="2"/>
    <m/>
    <m/>
    <m/>
    <m/>
    <m/>
    <m/>
    <m/>
    <m/>
    <m/>
    <m/>
    <m/>
    <m/>
    <x v="11"/>
    <m/>
    <s v="user_A8KOTZADnUtEQOLt4nSLAmteNStuGh80js75RYjrXVt"/>
    <x v="6"/>
    <x v="1"/>
    <m/>
    <m/>
    <x v="2"/>
    <x v="3"/>
    <m/>
    <s v="AM OPS - Vinod Pawar"/>
    <m/>
    <m/>
    <m/>
    <x v="468"/>
    <s v="2022-08-26 12:50:12.134000+00:00"/>
    <s v="GMC"/>
  </r>
  <r>
    <x v="18"/>
    <n v="2000000"/>
    <s v="INR"/>
    <n v="0"/>
    <x v="10"/>
    <x v="0"/>
    <s v="stat_kcR4fZg7TU7jjk1jAVua3qGLRS4J5uFayEjK5j02wtv"/>
    <x v="2"/>
    <s v="OpportunityStatusType.Lost"/>
    <s v="cont_BQH8vdWER7da1aZ92Lyexb8WlwNwRWPyK0auDLYi0HG"/>
    <x v="321"/>
    <x v="11"/>
    <s v="lead_6WBOBrpxx6ZFqtzjZKWSoh8pUtFXrJboJH2XjZ84GxJ"/>
    <s v="Tristha Global Pvt. Ltd."/>
    <x v="17"/>
    <s v="user_IgNfKH7wuLLjHvexoMm2PXWcnF3zYft0ZbMTyfwKRUg"/>
    <s v="Moziez Chamadia"/>
    <x v="679"/>
    <s v="2022-08-22 06:59:34.280000+00:00"/>
    <m/>
    <x v="9"/>
    <m/>
    <m/>
    <m/>
    <n v="222"/>
    <m/>
    <m/>
    <m/>
    <m/>
    <m/>
    <m/>
    <m/>
    <m/>
    <m/>
    <m/>
    <m/>
    <x v="1"/>
    <m/>
    <m/>
    <m/>
    <m/>
    <m/>
    <m/>
    <m/>
    <m/>
    <m/>
    <m/>
    <m/>
    <m/>
    <x v="10"/>
    <m/>
    <s v="user_6hRQhcoLhZEDUBYaw3vS7rv6T5582sGfXq4jNRqTfUU"/>
    <x v="14"/>
    <x v="1"/>
    <m/>
    <s v="August"/>
    <x v="2"/>
    <x v="1"/>
    <m/>
    <s v="Glengarry"/>
    <m/>
    <m/>
    <m/>
    <x v="469"/>
    <s v="2022-09-07 15:08:13+00:00"/>
    <m/>
  </r>
  <r>
    <x v="37"/>
    <n v="1800000"/>
    <s v="INR"/>
    <n v="0"/>
    <x v="55"/>
    <x v="0"/>
    <s v="stat_1hn9nRJaLbI53NxPuSQgo90kRpbpKsFlwN4oEGNUTdO"/>
    <x v="1"/>
    <s v="OpportunityStatusType.Lost"/>
    <s v="cont_OhXixjt1OIbVS3Yvcy2Y3Hr60k5W182KGj8k6Gwf0G6"/>
    <x v="322"/>
    <x v="0"/>
    <s v="lead_ycTvGjW70MhOU1zdQwhcO0y1Y6B7kuEEM7mVHZZazlz"/>
    <s v="Jindal Poly Films Limited"/>
    <x v="6"/>
    <s v="user_RYbBTp8BVWNa7ppiOz6QVJMGK0exHsFmc5uCLn34ODZ"/>
    <s v="Prasoon Mishra"/>
    <x v="680"/>
    <s v="2022-08-22 07:03:28.357000+00:00"/>
    <m/>
    <x v="11"/>
    <m/>
    <m/>
    <m/>
    <n v="648"/>
    <m/>
    <m/>
    <m/>
    <m/>
    <m/>
    <m/>
    <m/>
    <m/>
    <m/>
    <m/>
    <m/>
    <x v="5"/>
    <m/>
    <m/>
    <m/>
    <m/>
    <m/>
    <m/>
    <m/>
    <m/>
    <m/>
    <m/>
    <m/>
    <m/>
    <x v="5"/>
    <m/>
    <s v="user_A8KOTZADnUtEQOLt4nSLAmteNStuGh80js75RYjrXVt"/>
    <x v="6"/>
    <x v="1"/>
    <m/>
    <s v="July"/>
    <x v="4"/>
    <x v="0"/>
    <m/>
    <s v="Employee Wellness Handbook"/>
    <m/>
    <m/>
    <m/>
    <x v="470"/>
    <s v="2022-09-07 11:42:48.189000+00:00"/>
    <s v="GMC"/>
  </r>
  <r>
    <x v="17"/>
    <n v="300000"/>
    <s v="INR"/>
    <n v="0"/>
    <x v="56"/>
    <x v="0"/>
    <s v="stat_1hn9nRJaLbI53NxPuSQgo90kRpbpKsFlwN4oEGNUTdO"/>
    <x v="1"/>
    <s v="OpportunityStatusType.Lost"/>
    <m/>
    <x v="1"/>
    <x v="29"/>
    <s v="lead_Kn2sZqTqJWQNj5DMjxUyBNdDBg8he27e4kOkLfDi11w"/>
    <s v="1BRIDGE"/>
    <x v="11"/>
    <s v="user_6dalmZ7hmWD47jhCVGdU1SSEcFMsz9rWtW2jPORgJvj"/>
    <s v="Vivek Singh"/>
    <x v="681"/>
    <s v="2022-08-21 16:31:09.014000+00:00"/>
    <m/>
    <x v="2"/>
    <m/>
    <m/>
    <m/>
    <n v="35"/>
    <m/>
    <m/>
    <m/>
    <m/>
    <m/>
    <m/>
    <m/>
    <m/>
    <m/>
    <m/>
    <m/>
    <x v="8"/>
    <m/>
    <m/>
    <m/>
    <m/>
    <m/>
    <m/>
    <m/>
    <m/>
    <m/>
    <m/>
    <m/>
    <m/>
    <x v="5"/>
    <m/>
    <s v="user_x9AtbGLhDmWYC9XAmYdfwBt9yiXbgMhBuZpIoFuN8Cd"/>
    <x v="22"/>
    <x v="1"/>
    <m/>
    <s v="August"/>
    <x v="2"/>
    <x v="1"/>
    <m/>
    <s v="Glengarry"/>
    <m/>
    <s v="Prashanth Prakash, C4D Partners, KAAJ Ventures, Prashanth PV Boccasam, Puneet Jetli"/>
    <m/>
    <x v="471"/>
    <s v="2022-09-07 13:15:28.420000+00:00"/>
    <m/>
  </r>
  <r>
    <x v="16"/>
    <n v="15000"/>
    <s v="INR"/>
    <n v="0"/>
    <x v="56"/>
    <x v="0"/>
    <s v="stat_1hn9nRJaLbI53NxPuSQgo90kRpbpKsFlwN4oEGNUTdO"/>
    <x v="1"/>
    <s v="OpportunityStatusType.Lost"/>
    <s v="cont_GMsZL3CTopRBARr55xQvg2GWvX7ZAphYOS1MKfh99Lg"/>
    <x v="323"/>
    <x v="0"/>
    <s v="lead_IZVJYYOTgYfOR8j3VqG2cmYKVr5NDPtHONHqwMpVVed"/>
    <s v="Onama Consultants Pvt Ltd"/>
    <x v="29"/>
    <s v="user_8jx3L2CDfrbzNnwYUv6Plfha6VxaSGsqcbTXR3sIBZi"/>
    <s v="Manish Balpande"/>
    <x v="682"/>
    <s v="2022-08-22 04:10:19.548000+00:00"/>
    <m/>
    <x v="0"/>
    <m/>
    <s v="2020-09-13 10:29:21+00:00"/>
    <m/>
    <n v="150"/>
    <m/>
    <m/>
    <m/>
    <m/>
    <m/>
    <m/>
    <m/>
    <s v="PAID_SOCIAL"/>
    <m/>
    <m/>
    <m/>
    <x v="4"/>
    <m/>
    <m/>
    <m/>
    <m/>
    <m/>
    <m/>
    <m/>
    <m/>
    <m/>
    <m/>
    <m/>
    <m/>
    <x v="3"/>
    <m/>
    <s v="user_1z3bdwgjF9RILRmuQPeXXGoPhafSi1mEgyb4l5sVEvN"/>
    <x v="1"/>
    <x v="1"/>
    <m/>
    <s v="August"/>
    <x v="4"/>
    <x v="3"/>
    <m/>
    <s v="Nameless Lead"/>
    <m/>
    <m/>
    <m/>
    <x v="472"/>
    <s v="2022-09-09 07:44:34.292000+00:00"/>
    <s v="WC"/>
  </r>
  <r>
    <x v="16"/>
    <n v="250000"/>
    <s v="INR"/>
    <n v="0"/>
    <x v="56"/>
    <x v="0"/>
    <s v="stat_1hn9nRJaLbI53NxPuSQgo90kRpbpKsFlwN4oEGNUTdO"/>
    <x v="1"/>
    <s v="OpportunityStatusType.Lost"/>
    <s v="cont_GMsZL3CTopRBARr55xQvg2GWvX7ZAphYOS1MKfh99Lg"/>
    <x v="323"/>
    <x v="0"/>
    <s v="lead_IZVJYYOTgYfOR8j3VqG2cmYKVr5NDPtHONHqwMpVVed"/>
    <s v="Onama Consultants Pvt Ltd"/>
    <x v="29"/>
    <s v="user_8jx3L2CDfrbzNnwYUv6Plfha6VxaSGsqcbTXR3sIBZi"/>
    <s v="Manish Balpande"/>
    <x v="683"/>
    <s v="2022-08-22 04:09:58.823000+00:00"/>
    <m/>
    <x v="0"/>
    <m/>
    <s v="2020-09-13 10:29:21+00:00"/>
    <m/>
    <n v="150"/>
    <m/>
    <m/>
    <m/>
    <m/>
    <m/>
    <m/>
    <m/>
    <s v="PAID_SOCIAL"/>
    <m/>
    <m/>
    <m/>
    <x v="4"/>
    <m/>
    <m/>
    <m/>
    <m/>
    <m/>
    <m/>
    <m/>
    <m/>
    <m/>
    <m/>
    <m/>
    <m/>
    <x v="3"/>
    <m/>
    <s v="user_1z3bdwgjF9RILRmuQPeXXGoPhafSi1mEgyb4l5sVEvN"/>
    <x v="1"/>
    <x v="1"/>
    <m/>
    <s v="August"/>
    <x v="4"/>
    <x v="3"/>
    <m/>
    <s v="Nameless Lead"/>
    <m/>
    <m/>
    <m/>
    <x v="472"/>
    <s v="2022-09-09 07:44:34.292000+00:00"/>
    <s v="GMC"/>
  </r>
  <r>
    <x v="15"/>
    <n v="4800000"/>
    <s v="INR"/>
    <n v="100"/>
    <x v="37"/>
    <x v="0"/>
    <s v="stat_OZRiD1474QRJIpvnjHCZfiIvKcVD6mIKSSTzg8SwDVx"/>
    <x v="0"/>
    <s v="OpportunityStatusType.Won"/>
    <s v="cont_7ijTE5yDFe9Qxmg4jWaXd6HNStJTmHhtSe3JydbbtYU"/>
    <x v="324"/>
    <x v="251"/>
    <s v="lead_Ez8t1P9zR47iiOSwQBflTM3ZHNXoFc8ILdVIPqdaIAy"/>
    <s v="Toothsi"/>
    <x v="6"/>
    <s v="user_P3f70h2AcefBkFTBZpvA9LgDbjTmUIXkqdKqHJ5evwA"/>
    <s v="Manojkumar Tinna"/>
    <x v="684"/>
    <s v="2022-08-20 15:26:27.510000+00:00"/>
    <m/>
    <x v="1"/>
    <m/>
    <m/>
    <m/>
    <n v="2800"/>
    <m/>
    <m/>
    <m/>
    <m/>
    <m/>
    <m/>
    <m/>
    <s v="PAID_SOCIAL"/>
    <m/>
    <m/>
    <m/>
    <x v="23"/>
    <m/>
    <m/>
    <m/>
    <m/>
    <m/>
    <m/>
    <m/>
    <m/>
    <m/>
    <m/>
    <m/>
    <m/>
    <x v="4"/>
    <m/>
    <s v="user_A8KOTZADnUtEQOLt4nSLAmteNStuGh80js75RYjrXVt"/>
    <x v="6"/>
    <x v="7"/>
    <m/>
    <s v="August; March"/>
    <x v="13"/>
    <x v="1"/>
    <m/>
    <s v="Employer Branding Playbook"/>
    <m/>
    <s v="Think Investments, Ramakant Sharma, Eight Roads Ventures, Mankekar Family Office, Dharmil Sheth"/>
    <m/>
    <x v="293"/>
    <s v="2022-10-19 05:13:32.225000+00:00"/>
    <s v="GMC"/>
  </r>
  <r>
    <x v="22"/>
    <n v="50000"/>
    <s v="INR"/>
    <n v="0"/>
    <x v="39"/>
    <x v="0"/>
    <s v="stat_kcR4fZg7TU7jjk1jAVua3qGLRS4J5uFayEjK5j02wtv"/>
    <x v="2"/>
    <s v="OpportunityStatusType.Lost"/>
    <m/>
    <x v="1"/>
    <x v="252"/>
    <s v="lead_EgwAV7TMRrJeW6XsmOcAMrtj0TRz7wATOU9rwltRS8P"/>
    <s v="Rucha Engineers P Ltd"/>
    <x v="15"/>
    <s v="user_TZzywQwym26DjuswO479pxRhNKX152z8X1haCx2vcst"/>
    <s v="Vrushali Kummar"/>
    <x v="685"/>
    <s v="2022-08-20 07:21:48.430000+00:00"/>
    <m/>
    <x v="23"/>
    <m/>
    <m/>
    <m/>
    <n v="590"/>
    <m/>
    <m/>
    <m/>
    <m/>
    <m/>
    <m/>
    <m/>
    <s v="PAID_SOCIAL"/>
    <m/>
    <m/>
    <m/>
    <x v="30"/>
    <m/>
    <m/>
    <m/>
    <m/>
    <m/>
    <m/>
    <m/>
    <m/>
    <m/>
    <m/>
    <m/>
    <m/>
    <x v="9"/>
    <m/>
    <s v="user_228eUmsdKIb9OItgmiDq1zD4aPZ1eqiapbaLAGeBf8g"/>
    <x v="13"/>
    <x v="1"/>
    <m/>
    <s v="February; July; October"/>
    <x v="4"/>
    <x v="0"/>
    <m/>
    <s v="Employee Engagement Handbook"/>
    <m/>
    <m/>
    <m/>
    <x v="473"/>
    <s v="2022-10-19 01:43:24.619000+00:00"/>
    <s v="GPA"/>
  </r>
  <r>
    <x v="1"/>
    <n v="300000"/>
    <s v="INR"/>
    <n v="0"/>
    <x v="10"/>
    <x v="0"/>
    <s v="stat_1hn9nRJaLbI53NxPuSQgo90kRpbpKsFlwN4oEGNUTdO"/>
    <x v="1"/>
    <s v="OpportunityStatusType.Lost"/>
    <m/>
    <x v="1"/>
    <x v="253"/>
    <s v="lead_9q8VHzuiNVpHl2Ap84unnsokhKE4LF4w3fJnTR8QRXv"/>
    <s v="Plotline"/>
    <x v="7"/>
    <s v="user_kbtBHYtBjVDNyI72HTF6C1SCvC7yVBiA6OrBOy3t96U"/>
    <s v="Tejas Kulkarni"/>
    <x v="686"/>
    <s v="2022-08-20 13:57:21.191000+00:00"/>
    <m/>
    <x v="2"/>
    <m/>
    <s v="2022-07-18 09:06:06+00:00"/>
    <m/>
    <n v="10"/>
    <m/>
    <m/>
    <m/>
    <m/>
    <m/>
    <m/>
    <m/>
    <m/>
    <m/>
    <m/>
    <m/>
    <x v="1"/>
    <m/>
    <m/>
    <m/>
    <m/>
    <m/>
    <m/>
    <m/>
    <m/>
    <m/>
    <m/>
    <m/>
    <m/>
    <x v="3"/>
    <m/>
    <s v="user_aM3WaaSUQQmaNnsm9l2FQRVWUEr8RN2ZdXzsuQUalQ3"/>
    <x v="7"/>
    <x v="1"/>
    <m/>
    <m/>
    <x v="3"/>
    <x v="2"/>
    <m/>
    <s v="Employee Count 25"/>
    <m/>
    <m/>
    <m/>
    <x v="474"/>
    <s v="2022-09-23 10:29:45.167000+00:00"/>
    <m/>
  </r>
  <r>
    <x v="17"/>
    <n v="1200000"/>
    <s v="INR"/>
    <n v="0"/>
    <x v="57"/>
    <x v="0"/>
    <s v="stat_1hn9nRJaLbI53NxPuSQgo90kRpbpKsFlwN4oEGNUTdO"/>
    <x v="1"/>
    <s v="OpportunityStatusType.Lost"/>
    <m/>
    <x v="1"/>
    <x v="17"/>
    <s v="lead_xBgP2SAuPIsbhdEsYfmRV6c4d12K7Bwe9QpA1uVwivH"/>
    <s v="Gain-Insights"/>
    <x v="7"/>
    <s v="user_6dalmZ7hmWD47jhCVGdU1SSEcFMsz9rWtW2jPORgJvj"/>
    <s v="Vivek Singh"/>
    <x v="687"/>
    <s v="2022-08-19 14:18:02.682000+00:00"/>
    <m/>
    <x v="2"/>
    <m/>
    <s v="2022-04-26 09:47:22+00:00"/>
    <m/>
    <n v="150"/>
    <m/>
    <m/>
    <m/>
    <m/>
    <m/>
    <m/>
    <m/>
    <s v="DIRECT_TRAFFIC"/>
    <m/>
    <m/>
    <m/>
    <x v="6"/>
    <m/>
    <m/>
    <m/>
    <m/>
    <m/>
    <m/>
    <m/>
    <m/>
    <m/>
    <m/>
    <m/>
    <m/>
    <x v="14"/>
    <m/>
    <s v="user_aM3WaaSUQQmaNnsm9l2FQRVWUEr8RN2ZdXzsuQUalQ3"/>
    <x v="7"/>
    <x v="1"/>
    <m/>
    <s v="August"/>
    <x v="3"/>
    <x v="2"/>
    <m/>
    <s v="Employee Count 100"/>
    <m/>
    <m/>
    <m/>
    <x v="475"/>
    <s v="2022-08-26 06:04:27.573000+00:00"/>
    <m/>
  </r>
  <r>
    <x v="24"/>
    <n v="75000"/>
    <s v="INR"/>
    <n v="100"/>
    <x v="56"/>
    <x v="0"/>
    <s v="stat_OZRiD1474QRJIpvnjHCZfiIvKcVD6mIKSSTzg8SwDVx"/>
    <x v="0"/>
    <s v="OpportunityStatusType.Won"/>
    <s v="cont_er4e8uDcUscinclBgy00eyhDP3lE17wiS2to3Xb06KL"/>
    <x v="325"/>
    <x v="0"/>
    <s v="lead_boJvjUc6H6honsmOaL8GrnOWWcA6xnoCTWuM7eV3zfZ"/>
    <s v="Wizqart"/>
    <x v="23"/>
    <s v="user_sD3YjSs92XKUfD0OPHeo886g6tW6aCM0iUhX5VVUuJi"/>
    <s v="Navin Panjwani"/>
    <x v="688"/>
    <s v="2022-08-20 05:29:27.617000+00:00"/>
    <m/>
    <x v="1"/>
    <m/>
    <m/>
    <m/>
    <n v="28"/>
    <m/>
    <m/>
    <m/>
    <m/>
    <m/>
    <m/>
    <m/>
    <m/>
    <m/>
    <m/>
    <m/>
    <x v="2"/>
    <m/>
    <m/>
    <m/>
    <m/>
    <m/>
    <m/>
    <m/>
    <m/>
    <m/>
    <m/>
    <m/>
    <m/>
    <x v="3"/>
    <m/>
    <s v="user_N2Wvx57ff3o0vmVPS4RR0gXHdA5qVZKmxAMYwKh2zLa"/>
    <x v="20"/>
    <x v="9"/>
    <m/>
    <s v="August"/>
    <x v="4"/>
    <x v="3"/>
    <n v="300000"/>
    <s v="Employee Wellness Handbook"/>
    <m/>
    <m/>
    <m/>
    <x v="476"/>
    <s v="2022-10-06 04:00:05.136000+00:00"/>
    <s v="GMC"/>
  </r>
  <r>
    <x v="25"/>
    <n v="2800000"/>
    <s v="INR"/>
    <n v="0"/>
    <x v="56"/>
    <x v="0"/>
    <s v="stat_1hn9nRJaLbI53NxPuSQgo90kRpbpKsFlwN4oEGNUTdO"/>
    <x v="1"/>
    <s v="OpportunityStatusType.Lost"/>
    <s v="cont_cIhGGmp3PtwavqAbpdtdhh8O1kvkdrHqll9SRUiRa7c"/>
    <x v="326"/>
    <x v="254"/>
    <s v="lead_SirIUaQc8Fbhj6jzNWHsdxSCxAV5n60wfdyxAL7faTF"/>
    <s v="KLT Automotive &amp; Tubular Products Ltd"/>
    <x v="21"/>
    <s v="user_lccnw70UrYzjPcbxrA5N9qp8LF1vx6aP08yPEdeU06P"/>
    <s v="Vikas Gupta"/>
    <x v="689"/>
    <s v="2022-08-20 06:31:27.837000+00:00"/>
    <m/>
    <x v="1"/>
    <m/>
    <m/>
    <m/>
    <n v="223"/>
    <m/>
    <m/>
    <m/>
    <m/>
    <m/>
    <m/>
    <m/>
    <m/>
    <m/>
    <m/>
    <m/>
    <x v="5"/>
    <m/>
    <m/>
    <m/>
    <m/>
    <m/>
    <m/>
    <m/>
    <m/>
    <m/>
    <m/>
    <m/>
    <m/>
    <x v="4"/>
    <m/>
    <s v="user_g5Yw4Z4XnIbmcGhJO80vdtFdd5ElcDlgYO3q8l82ODn"/>
    <x v="18"/>
    <x v="1"/>
    <m/>
    <s v="August"/>
    <x v="2"/>
    <x v="4"/>
    <m/>
    <m/>
    <m/>
    <m/>
    <m/>
    <x v="477"/>
    <s v="2022-10-19 09:25:59.173000+00:00"/>
    <s v="GMC"/>
  </r>
  <r>
    <x v="1"/>
    <n v="1000000"/>
    <s v="INR"/>
    <n v="0"/>
    <x v="48"/>
    <x v="0"/>
    <s v="stat_1hn9nRJaLbI53NxPuSQgo90kRpbpKsFlwN4oEGNUTdO"/>
    <x v="1"/>
    <s v="OpportunityStatusType.Lost"/>
    <m/>
    <x v="1"/>
    <x v="255"/>
    <s v="lead_Q9RN1ulRMPX4P1DdaPi6EfV85Ondi0OEZvKllIgsSOu"/>
    <s v="Confirmare"/>
    <x v="25"/>
    <s v="user_kbtBHYtBjVDNyI72HTF6C1SCvC7yVBiA6OrBOy3t96U"/>
    <s v="Tejas Kulkarni"/>
    <x v="690"/>
    <s v="2022-08-19 08:51:29.560000+00:00"/>
    <m/>
    <x v="16"/>
    <m/>
    <s v="2022-04-20 06:35:58+00:00"/>
    <m/>
    <n v="100"/>
    <m/>
    <m/>
    <m/>
    <m/>
    <m/>
    <m/>
    <m/>
    <s v="DIRECT_TRAFFIC"/>
    <m/>
    <m/>
    <m/>
    <x v="2"/>
    <m/>
    <m/>
    <m/>
    <m/>
    <m/>
    <m/>
    <m/>
    <m/>
    <m/>
    <m/>
    <m/>
    <m/>
    <x v="3"/>
    <m/>
    <s v="user_g5Yw4Z4XnIbmcGhJO80vdtFdd5ElcDlgYO3q8l82ODn"/>
    <x v="18"/>
    <x v="1"/>
    <m/>
    <m/>
    <x v="3"/>
    <x v="2"/>
    <m/>
    <s v="Employee Count 100"/>
    <m/>
    <m/>
    <m/>
    <x v="478"/>
    <s v="2022-10-10 09:22:39.889000+00:00"/>
    <s v="GMC"/>
  </r>
  <r>
    <x v="16"/>
    <n v="1000000"/>
    <s v="INR"/>
    <n v="0"/>
    <x v="30"/>
    <x v="0"/>
    <s v="stat_kcR4fZg7TU7jjk1jAVua3qGLRS4J5uFayEjK5j02wtv"/>
    <x v="2"/>
    <s v="OpportunityStatusType.Lost"/>
    <m/>
    <x v="1"/>
    <x v="29"/>
    <s v="lead_eA7aOgD1CIJ556txPOVKLBaNxOiIwNDEjHWFprHExsC"/>
    <s v="Customized Energy Solutions"/>
    <x v="11"/>
    <s v="user_8jx3L2CDfrbzNnwYUv6Plfha6VxaSGsqcbTXR3sIBZi"/>
    <s v="Manish Balpande"/>
    <x v="691"/>
    <s v="2022-08-19 09:54:33.784000+00:00"/>
    <m/>
    <x v="0"/>
    <m/>
    <m/>
    <m/>
    <n v="96"/>
    <m/>
    <m/>
    <m/>
    <m/>
    <m/>
    <m/>
    <m/>
    <m/>
    <m/>
    <m/>
    <m/>
    <x v="32"/>
    <m/>
    <m/>
    <m/>
    <m/>
    <m/>
    <m/>
    <m/>
    <m/>
    <m/>
    <m/>
    <m/>
    <m/>
    <x v="5"/>
    <m/>
    <s v="user_x9AtbGLhDmWYC9XAmYdfwBt9yiXbgMhBuZpIoFuN8Cd"/>
    <x v="22"/>
    <x v="1"/>
    <m/>
    <s v="September"/>
    <x v="2"/>
    <x v="4"/>
    <m/>
    <m/>
    <m/>
    <m/>
    <m/>
    <x v="479"/>
    <s v="2022-09-01 12:11:39.573000+00:00"/>
    <m/>
  </r>
  <r>
    <x v="1"/>
    <n v="200000"/>
    <s v="INR"/>
    <n v="0"/>
    <x v="56"/>
    <x v="0"/>
    <s v="stat_kcR4fZg7TU7jjk1jAVua3qGLRS4J5uFayEjK5j02wtv"/>
    <x v="2"/>
    <s v="OpportunityStatusType.Lost"/>
    <s v="cont_SvEru8duFlNla6ARz93x7wKmhOPaWHuqBYKXOTdXG7s"/>
    <x v="1"/>
    <x v="256"/>
    <s v="lead_YjSjpPyjev9ws8tGcPy1GTcARqkXXlSCoxsUDIOKfdU"/>
    <s v="Delta X"/>
    <x v="19"/>
    <s v="user_kbtBHYtBjVDNyI72HTF6C1SCvC7yVBiA6OrBOy3t96U"/>
    <s v="Tejas Kulkarni"/>
    <x v="692"/>
    <s v="2022-08-19 08:56:08.875000+00:00"/>
    <m/>
    <x v="1"/>
    <m/>
    <s v="2022-04-09 04:41:48+00:00"/>
    <m/>
    <n v="100"/>
    <m/>
    <m/>
    <m/>
    <m/>
    <m/>
    <m/>
    <m/>
    <m/>
    <m/>
    <m/>
    <m/>
    <x v="2"/>
    <m/>
    <m/>
    <m/>
    <m/>
    <m/>
    <m/>
    <m/>
    <m/>
    <m/>
    <m/>
    <m/>
    <m/>
    <x v="3"/>
    <m/>
    <s v="user_FdWFezbLzkYQcGsBUsjZO25nr2poK2nRbqV47Rs5Kfm"/>
    <x v="17"/>
    <x v="1"/>
    <m/>
    <m/>
    <x v="3"/>
    <x v="2"/>
    <m/>
    <s v="Employee Count 100"/>
    <m/>
    <m/>
    <m/>
    <x v="480"/>
    <s v="2022-08-27 08:09:24.940000+00:00"/>
    <s v="GMC"/>
  </r>
  <r>
    <x v="12"/>
    <n v="7500000"/>
    <s v="INR"/>
    <n v="0"/>
    <x v="1"/>
    <x v="0"/>
    <s v="stat_kcR4fZg7TU7jjk1jAVua3qGLRS4J5uFayEjK5j02wtv"/>
    <x v="2"/>
    <s v="OpportunityStatusType.Lost"/>
    <s v="cont_6mzXPifUoCPVPQ3hG6goxfjZnGfsaHlNohTPLYh0ELX"/>
    <x v="327"/>
    <x v="0"/>
    <s v="lead_EI8m6ZmSAlS2EWkN2hpAZypXgmi6p73FGQRHRq5VQZ8"/>
    <s v="Bisleri International"/>
    <x v="23"/>
    <s v="user_hAuUqCTCw5r4tCUrswIWPSW7LJ1XIBbttZVmJkxmzGq"/>
    <s v="Chetan Kumar"/>
    <x v="693"/>
    <s v="2022-08-19 06:00:41.898000+00:00"/>
    <m/>
    <x v="1"/>
    <m/>
    <m/>
    <m/>
    <n v="600"/>
    <m/>
    <m/>
    <m/>
    <m/>
    <m/>
    <m/>
    <m/>
    <m/>
    <m/>
    <m/>
    <m/>
    <x v="2"/>
    <m/>
    <m/>
    <m/>
    <m/>
    <m/>
    <m/>
    <m/>
    <m/>
    <m/>
    <m/>
    <m/>
    <m/>
    <x v="3"/>
    <m/>
    <s v="user_N2Wvx57ff3o0vmVPS4RR0gXHdA5qVZKmxAMYwKh2zLa"/>
    <x v="20"/>
    <x v="1"/>
    <m/>
    <s v="August"/>
    <x v="4"/>
    <x v="3"/>
    <s v="150000, 3250000, 750000"/>
    <s v="Employee Engagement Handbook"/>
    <m/>
    <m/>
    <m/>
    <x v="481"/>
    <s v="2022-09-09 11:33:46.350000+00:00"/>
    <s v="GMC"/>
  </r>
  <r>
    <x v="2"/>
    <n v="30000"/>
    <s v="INR"/>
    <n v="0"/>
    <x v="4"/>
    <x v="0"/>
    <s v="stat_1hn9nRJaLbI53NxPuSQgo90kRpbpKsFlwN4oEGNUTdO"/>
    <x v="1"/>
    <s v="OpportunityStatusType.Lost"/>
    <s v="cont_eW5W27130oMSi7XLvWFHI3djGiWzxGNtVzRa2eY3Qeh"/>
    <x v="328"/>
    <x v="257"/>
    <s v="lead_f0s0yX7d9ekroW1ZCIhAPu6b4PdY5wR3FrENql310bB"/>
    <s v="Glad U Came(Fresh)"/>
    <x v="10"/>
    <s v="user_FdWFezbLzkYQcGsBUsjZO25nr2poK2nRbqV47Rs5Kfm"/>
    <s v="Prateek Wadhwa"/>
    <x v="694"/>
    <s v="2022-08-19 08:08:39.702000+00:00"/>
    <m/>
    <x v="1"/>
    <m/>
    <m/>
    <m/>
    <n v="17"/>
    <m/>
    <m/>
    <s v="Facebook"/>
    <m/>
    <m/>
    <m/>
    <m/>
    <s v="PAID_SOCIAL"/>
    <m/>
    <m/>
    <m/>
    <x v="6"/>
    <m/>
    <m/>
    <m/>
    <m/>
    <m/>
    <m/>
    <m/>
    <m/>
    <m/>
    <m/>
    <m/>
    <m/>
    <x v="3"/>
    <m/>
    <s v="user_ocHSJH83OJnHCvKyMbjx8WOOK8PMgAUGIj1qK0q0dMV"/>
    <x v="10"/>
    <x v="1"/>
    <m/>
    <m/>
    <x v="4"/>
    <x v="3"/>
    <m/>
    <s v="Employee Engagement Handbook"/>
    <m/>
    <m/>
    <m/>
    <x v="482"/>
    <s v="2022-08-19 08:08:50.927000+00:00"/>
    <s v="GMC"/>
  </r>
  <r>
    <x v="1"/>
    <n v="1500000"/>
    <s v="INR"/>
    <n v="0"/>
    <x v="55"/>
    <x v="0"/>
    <s v="stat_1hn9nRJaLbI53NxPuSQgo90kRpbpKsFlwN4oEGNUTdO"/>
    <x v="1"/>
    <s v="OpportunityStatusType.Lost"/>
    <s v="cont_l8J2TXD7xp1IMx53mJyhoXGvJirvUg6BvXC0xo1zER2"/>
    <x v="329"/>
    <x v="258"/>
    <s v="lead_2rxdYGjN76gF29iT71kq4lnXI3DKpBqSovILpQFGdQr"/>
    <s v="Dhwani Rural Information Systems Pvt. Ltd."/>
    <x v="6"/>
    <s v="user_kbtBHYtBjVDNyI72HTF6C1SCvC7yVBiA6OrBOy3t96U"/>
    <s v="Tejas Kulkarni"/>
    <x v="695"/>
    <s v="2022-08-19 08:51:00.193000+00:00"/>
    <m/>
    <x v="3"/>
    <m/>
    <m/>
    <m/>
    <n v="100"/>
    <m/>
    <m/>
    <m/>
    <m/>
    <m/>
    <m/>
    <m/>
    <m/>
    <m/>
    <m/>
    <m/>
    <x v="8"/>
    <m/>
    <m/>
    <m/>
    <m/>
    <m/>
    <m/>
    <m/>
    <m/>
    <m/>
    <m/>
    <m/>
    <m/>
    <x v="3"/>
    <m/>
    <s v="user_A8KOTZADnUtEQOLt4nSLAmteNStuGh80js75RYjrXVt"/>
    <x v="6"/>
    <x v="1"/>
    <m/>
    <s v="August"/>
    <x v="4"/>
    <x v="3"/>
    <m/>
    <s v="Downloaded the guide: Designing employee healthcare plan"/>
    <m/>
    <m/>
    <m/>
    <x v="483"/>
    <s v="2022-09-09 13:49:54.215000+00:00"/>
    <s v="GMC"/>
  </r>
  <r>
    <x v="12"/>
    <n v="2000000"/>
    <s v="INR"/>
    <n v="0"/>
    <x v="56"/>
    <x v="0"/>
    <s v="stat_1hn9nRJaLbI53NxPuSQgo90kRpbpKsFlwN4oEGNUTdO"/>
    <x v="1"/>
    <s v="OpportunityStatusType.Lost"/>
    <m/>
    <x v="1"/>
    <x v="39"/>
    <s v="lead_ddwxeLxg3cvRkPgQjKjPdrD4dxQpcGF6aBaBG9YVSRT"/>
    <s v="Calyx Chemicals &amp; Pharmaceuticals Ltd."/>
    <x v="21"/>
    <s v="user_hAuUqCTCw5r4tCUrswIWPSW7LJ1XIBbttZVmJkxmzGq"/>
    <s v="Chetan Kumar"/>
    <x v="696"/>
    <s v="2022-08-19 05:52:46.684000+00:00"/>
    <m/>
    <x v="1"/>
    <m/>
    <m/>
    <m/>
    <n v="267"/>
    <m/>
    <m/>
    <m/>
    <m/>
    <m/>
    <m/>
    <m/>
    <m/>
    <m/>
    <m/>
    <m/>
    <x v="5"/>
    <m/>
    <m/>
    <m/>
    <m/>
    <m/>
    <m/>
    <m/>
    <m/>
    <m/>
    <m/>
    <m/>
    <m/>
    <x v="5"/>
    <m/>
    <s v="user_g5Yw4Z4XnIbmcGhJO80vdtFdd5ElcDlgYO3q8l82ODn"/>
    <x v="18"/>
    <x v="1"/>
    <m/>
    <s v="August"/>
    <x v="2"/>
    <x v="1"/>
    <m/>
    <s v="Pharma"/>
    <m/>
    <m/>
    <m/>
    <x v="484"/>
    <s v="2022-09-08 04:37:19.998000+00:00"/>
    <m/>
  </r>
  <r>
    <x v="7"/>
    <n v="2300000"/>
    <s v="INR"/>
    <n v="0"/>
    <x v="47"/>
    <x v="0"/>
    <s v="stat_1hn9nRJaLbI53NxPuSQgo90kRpbpKsFlwN4oEGNUTdO"/>
    <x v="1"/>
    <s v="OpportunityStatusType.Lost"/>
    <m/>
    <x v="1"/>
    <x v="29"/>
    <s v="lead_3lY94U9CUDpmrIp82F47x3oPCHI7aZngvZGVvvvjzyl"/>
    <s v="MRC Logistics"/>
    <x v="11"/>
    <s v="user_jbppzD9HyqqioXDaUzrIJfkBW97sQdk5kSNPsBKGx0r"/>
    <s v="Pranaav Marathe"/>
    <x v="697"/>
    <s v="2022-08-19 05:50:44.412000+00:00"/>
    <m/>
    <x v="0"/>
    <m/>
    <m/>
    <m/>
    <n v="250"/>
    <m/>
    <m/>
    <m/>
    <m/>
    <m/>
    <m/>
    <m/>
    <m/>
    <m/>
    <m/>
    <m/>
    <x v="33"/>
    <m/>
    <m/>
    <m/>
    <m/>
    <m/>
    <m/>
    <m/>
    <m/>
    <m/>
    <m/>
    <m/>
    <m/>
    <x v="14"/>
    <m/>
    <s v="user_6hRQhcoLhZEDUBYaw3vS7rv6T5582sGfXq4jNRqTfUU"/>
    <x v="14"/>
    <x v="6"/>
    <m/>
    <s v="August"/>
    <x v="2"/>
    <x v="0"/>
    <m/>
    <s v="AM Opps - Sachin"/>
    <m/>
    <m/>
    <m/>
    <x v="485"/>
    <s v="2022-10-10 07:30:46.408000+00:00"/>
    <m/>
  </r>
  <r>
    <x v="17"/>
    <n v="1000000"/>
    <s v="INR"/>
    <n v="0"/>
    <x v="4"/>
    <x v="0"/>
    <s v="stat_kcR4fZg7TU7jjk1jAVua3qGLRS4J5uFayEjK5j02wtv"/>
    <x v="2"/>
    <s v="OpportunityStatusType.Lost"/>
    <s v="cont_KWRDG1uPn0rqzcQAMNwt8xRoCQWsxGN9T66VruschM5"/>
    <x v="330"/>
    <x v="259"/>
    <s v="lead_FpY0Qr8YrKr4EQnNShbz9feLNEkVdcAj6KiI9z6F62M"/>
    <s v="rProcess (Fresh)"/>
    <x v="3"/>
    <s v="user_P3f70h2AcefBkFTBZpvA9LgDbjTmUIXkqdKqHJ5evwA"/>
    <s v="Manojkumar Tinna"/>
    <x v="698"/>
    <s v="2022-08-19 04:07:42.049000+00:00"/>
    <m/>
    <x v="2"/>
    <m/>
    <m/>
    <m/>
    <n v="1000"/>
    <m/>
    <m/>
    <m/>
    <m/>
    <m/>
    <m/>
    <m/>
    <s v="PAID_SOCIAL"/>
    <m/>
    <m/>
    <m/>
    <x v="2"/>
    <m/>
    <m/>
    <m/>
    <m/>
    <m/>
    <m/>
    <m/>
    <m/>
    <m/>
    <m/>
    <m/>
    <m/>
    <x v="3"/>
    <m/>
    <s v="user_encRk5bIEFN6ZA11h4WH2AdZTiZpogLSlMIaj0E30SZ"/>
    <x v="3"/>
    <x v="1"/>
    <m/>
    <s v="July"/>
    <x v="4"/>
    <x v="3"/>
    <m/>
    <s v="Employee Engagement Handbook"/>
    <m/>
    <m/>
    <m/>
    <x v="486"/>
    <s v="2022-08-22 10:35:49.002000+00:00"/>
    <m/>
  </r>
  <r>
    <x v="17"/>
    <n v="500000"/>
    <s v="INR"/>
    <n v="0"/>
    <x v="48"/>
    <x v="0"/>
    <s v="stat_kcR4fZg7TU7jjk1jAVua3qGLRS4J5uFayEjK5j02wtv"/>
    <x v="2"/>
    <s v="OpportunityStatusType.Lost"/>
    <s v="cont_aR2mSSRSBzguiMgPlIHrvR84IOo1vCsupVcUU97M7yb"/>
    <x v="331"/>
    <x v="0"/>
    <s v="lead_fTkeKMnrvEEUw6hBrKwgcLMDmpP0RLYM400ekkOcWHR"/>
    <s v="BetterPlace"/>
    <x v="6"/>
    <s v="user_6dalmZ7hmWD47jhCVGdU1SSEcFMsz9rWtW2jPORgJvj"/>
    <s v="Vivek Singh"/>
    <x v="699"/>
    <s v="2022-08-19 03:28:35.571000+00:00"/>
    <m/>
    <x v="2"/>
    <m/>
    <m/>
    <m/>
    <n v="446"/>
    <m/>
    <m/>
    <m/>
    <m/>
    <m/>
    <m/>
    <m/>
    <m/>
    <m/>
    <m/>
    <m/>
    <x v="1"/>
    <m/>
    <m/>
    <m/>
    <m/>
    <m/>
    <m/>
    <m/>
    <m/>
    <m/>
    <m/>
    <m/>
    <m/>
    <x v="10"/>
    <m/>
    <s v="user_A8KOTZADnUtEQOLt4nSLAmteNStuGh80js75RYjrXVt"/>
    <x v="6"/>
    <x v="1"/>
    <m/>
    <s v="August"/>
    <x v="1"/>
    <x v="0"/>
    <m/>
    <s v="Employee Engagement Handbook"/>
    <m/>
    <m/>
    <m/>
    <x v="487"/>
    <s v="2022-09-09 11:33:38.650000+00:00"/>
    <s v="GPA"/>
  </r>
  <r>
    <x v="28"/>
    <n v="2500000"/>
    <s v="INR"/>
    <n v="0"/>
    <x v="4"/>
    <x v="0"/>
    <s v="stat_kcR4fZg7TU7jjk1jAVua3qGLRS4J5uFayEjK5j02wtv"/>
    <x v="2"/>
    <s v="OpportunityStatusType.Lost"/>
    <s v="cont_oRDCbiAMCIIncicFN6Py61phiSeDFzf9eDjNR0tEiIj"/>
    <x v="332"/>
    <x v="260"/>
    <s v="lead_r6uMcDSJCZe9H8OkFwihWfzEB0m7OQE7Hozoeg4eFLK"/>
    <s v="N. Ranga Rao &amp; Sons Pvt. Ltd."/>
    <x v="13"/>
    <s v="user_P3f70h2AcefBkFTBZpvA9LgDbjTmUIXkqdKqHJ5evwA"/>
    <s v="Manojkumar Tinna"/>
    <x v="700"/>
    <s v="2022-08-19 03:56:49.607000+00:00"/>
    <m/>
    <x v="2"/>
    <m/>
    <m/>
    <m/>
    <n v="3500"/>
    <m/>
    <m/>
    <m/>
    <m/>
    <m/>
    <m/>
    <m/>
    <s v="PAID_SOCIAL"/>
    <m/>
    <m/>
    <m/>
    <x v="2"/>
    <m/>
    <m/>
    <m/>
    <m/>
    <m/>
    <m/>
    <m/>
    <m/>
    <m/>
    <m/>
    <m/>
    <m/>
    <x v="3"/>
    <m/>
    <s v="user_vMd4rmcrSbjykdyL2J7rrYn84SWdcNc5FKligrmItPw"/>
    <x v="11"/>
    <x v="1"/>
    <m/>
    <s v="September"/>
    <x v="4"/>
    <x v="3"/>
    <m/>
    <s v="Employee Engagement Handbook"/>
    <m/>
    <m/>
    <m/>
    <x v="488"/>
    <s v="2022-08-19 03:56:57.428000+00:00"/>
    <s v="GMC"/>
  </r>
  <r>
    <x v="28"/>
    <n v="100000"/>
    <s v="INR"/>
    <n v="0"/>
    <x v="4"/>
    <x v="0"/>
    <s v="stat_kcR4fZg7TU7jjk1jAVua3qGLRS4J5uFayEjK5j02wtv"/>
    <x v="2"/>
    <s v="OpportunityStatusType.Lost"/>
    <s v="cont_oRDCbiAMCIIncicFN6Py61phiSeDFzf9eDjNR0tEiIj"/>
    <x v="332"/>
    <x v="16"/>
    <s v="lead_r6uMcDSJCZe9H8OkFwihWfzEB0m7OQE7Hozoeg4eFLK"/>
    <s v="N. Ranga Rao &amp; Sons Pvt. Ltd."/>
    <x v="13"/>
    <s v="user_P3f70h2AcefBkFTBZpvA9LgDbjTmUIXkqdKqHJ5evwA"/>
    <s v="Manojkumar Tinna"/>
    <x v="701"/>
    <s v="2022-08-19 03:56:57.370000+00:00"/>
    <m/>
    <x v="2"/>
    <m/>
    <m/>
    <m/>
    <n v="3500"/>
    <m/>
    <m/>
    <m/>
    <m/>
    <m/>
    <m/>
    <m/>
    <s v="PAID_SOCIAL"/>
    <m/>
    <m/>
    <m/>
    <x v="2"/>
    <m/>
    <m/>
    <m/>
    <m/>
    <m/>
    <m/>
    <m/>
    <m/>
    <m/>
    <m/>
    <m/>
    <m/>
    <x v="3"/>
    <m/>
    <s v="user_vMd4rmcrSbjykdyL2J7rrYn84SWdcNc5FKligrmItPw"/>
    <x v="11"/>
    <x v="1"/>
    <m/>
    <s v="September"/>
    <x v="4"/>
    <x v="3"/>
    <m/>
    <s v="Employee Engagement Handbook"/>
    <m/>
    <m/>
    <m/>
    <x v="488"/>
    <s v="2022-08-19 03:56:57.428000+00:00"/>
    <s v="GPA"/>
  </r>
  <r>
    <x v="4"/>
    <n v="29580"/>
    <s v="INR"/>
    <n v="100"/>
    <x v="47"/>
    <x v="0"/>
    <s v="stat_OZRiD1474QRJIpvnjHCZfiIvKcVD6mIKSSTzg8SwDVx"/>
    <x v="0"/>
    <s v="OpportunityStatusType.Won"/>
    <m/>
    <x v="1"/>
    <x v="57"/>
    <s v="lead_bXQ0jw9ermvyVCfx5VvQGNzRSXg246BPbR3gus89J4S"/>
    <s v="Datazymes"/>
    <x v="21"/>
    <s v="user_bdUPAGjcS7p6513So3N4g3aWNS5HuBuVJi7bvCPAsLt"/>
    <s v="Mayur Gadiyar"/>
    <x v="702"/>
    <s v="2022-08-18 17:25:03.504000+00:00"/>
    <m/>
    <x v="2"/>
    <m/>
    <m/>
    <m/>
    <n v="110"/>
    <m/>
    <m/>
    <m/>
    <m/>
    <m/>
    <m/>
    <m/>
    <s v="PAID_SOCIAL"/>
    <m/>
    <m/>
    <m/>
    <x v="8"/>
    <m/>
    <m/>
    <m/>
    <m/>
    <m/>
    <m/>
    <m/>
    <m/>
    <m/>
    <m/>
    <m/>
    <m/>
    <x v="3"/>
    <m/>
    <s v="user_g5Yw4Z4XnIbmcGhJO80vdtFdd5ElcDlgYO3q8l82ODn"/>
    <x v="18"/>
    <x v="12"/>
    <m/>
    <s v="August"/>
    <x v="4"/>
    <x v="3"/>
    <m/>
    <s v="Downloaded the guide: Designing employee healthcare plan"/>
    <m/>
    <m/>
    <m/>
    <x v="489"/>
    <s v="2022-10-18 10:30:02.659000+00:00"/>
    <m/>
  </r>
  <r>
    <x v="17"/>
    <n v="2500000"/>
    <s v="INR"/>
    <n v="0"/>
    <x v="48"/>
    <x v="0"/>
    <s v="stat_kcR4fZg7TU7jjk1jAVua3qGLRS4J5uFayEjK5j02wtv"/>
    <x v="2"/>
    <s v="OpportunityStatusType.Lost"/>
    <s v="cont_aR2mSSRSBzguiMgPlIHrvR84IOo1vCsupVcUU97M7yb"/>
    <x v="331"/>
    <x v="0"/>
    <s v="lead_fTkeKMnrvEEUw6hBrKwgcLMDmpP0RLYM400ekkOcWHR"/>
    <s v="BetterPlace"/>
    <x v="6"/>
    <s v="user_6dalmZ7hmWD47jhCVGdU1SSEcFMsz9rWtW2jPORgJvj"/>
    <s v="Vivek Singh"/>
    <x v="703"/>
    <s v="2022-08-19 03:28:24.984000+00:00"/>
    <m/>
    <x v="2"/>
    <m/>
    <m/>
    <m/>
    <n v="446"/>
    <m/>
    <m/>
    <m/>
    <m/>
    <m/>
    <m/>
    <m/>
    <m/>
    <m/>
    <m/>
    <m/>
    <x v="1"/>
    <m/>
    <m/>
    <m/>
    <m/>
    <m/>
    <m/>
    <m/>
    <m/>
    <m/>
    <m/>
    <m/>
    <m/>
    <x v="10"/>
    <m/>
    <s v="user_A8KOTZADnUtEQOLt4nSLAmteNStuGh80js75RYjrXVt"/>
    <x v="6"/>
    <x v="1"/>
    <m/>
    <s v="August"/>
    <x v="1"/>
    <x v="0"/>
    <m/>
    <s v="Employee Engagement Handbook"/>
    <m/>
    <m/>
    <m/>
    <x v="487"/>
    <s v="2022-09-09 11:33:38.650000+00:00"/>
    <s v="GMC"/>
  </r>
  <r>
    <x v="4"/>
    <n v="245000"/>
    <s v="INR"/>
    <n v="0"/>
    <x v="48"/>
    <x v="0"/>
    <s v="stat_1hn9nRJaLbI53NxPuSQgo90kRpbpKsFlwN4oEGNUTdO"/>
    <x v="1"/>
    <s v="OpportunityStatusType.Lost"/>
    <m/>
    <x v="1"/>
    <x v="261"/>
    <s v="lead_CDu7L8D0VAtnWCwa7uVzaRjKhv2zcrSO9UeAHSCZ4l2"/>
    <s v="Mindcube Solutions"/>
    <x v="2"/>
    <s v="user_bdUPAGjcS7p6513So3N4g3aWNS5HuBuVJi7bvCPAsLt"/>
    <s v="Mayur Gadiyar"/>
    <x v="704"/>
    <s v="2022-08-18 17:32:49.148000+00:00"/>
    <m/>
    <x v="2"/>
    <m/>
    <s v="2022-08-01 10:53:01+00:00"/>
    <m/>
    <n v="21"/>
    <m/>
    <m/>
    <m/>
    <m/>
    <m/>
    <m/>
    <m/>
    <s v="ORGANIC_SEARCH"/>
    <m/>
    <m/>
    <m/>
    <x v="2"/>
    <m/>
    <m/>
    <m/>
    <m/>
    <m/>
    <m/>
    <m/>
    <m/>
    <m/>
    <m/>
    <m/>
    <m/>
    <x v="3"/>
    <m/>
    <s v="user_Jujy0sFufO9J3qwY7aNpCCnF6nFZMrfvciNEydEzhaI"/>
    <x v="2"/>
    <x v="1"/>
    <m/>
    <s v="August"/>
    <x v="3"/>
    <x v="2"/>
    <m/>
    <s v="Employee Count 25"/>
    <m/>
    <m/>
    <m/>
    <x v="490"/>
    <s v="2022-08-27 08:01:45.235000+00:00"/>
    <m/>
  </r>
  <r>
    <x v="17"/>
    <n v="1000000"/>
    <s v="INR"/>
    <n v="0"/>
    <x v="47"/>
    <x v="0"/>
    <s v="stat_1hn9nRJaLbI53NxPuSQgo90kRpbpKsFlwN4oEGNUTdO"/>
    <x v="1"/>
    <s v="OpportunityStatusType.Lost"/>
    <m/>
    <x v="1"/>
    <x v="19"/>
    <s v="lead_DQvXPKFvHUkaAySdSgB7Vyo0fOelxASje01PHpvuJnW"/>
    <s v="Rupeek"/>
    <x v="15"/>
    <s v="user_6dalmZ7hmWD47jhCVGdU1SSEcFMsz9rWtW2jPORgJvj"/>
    <s v="Vivek Singh"/>
    <x v="705"/>
    <s v="2022-08-18 16:55:31.168000+00:00"/>
    <m/>
    <x v="2"/>
    <m/>
    <s v="2022-06-14 09:03:18+00:00"/>
    <m/>
    <n v="1800"/>
    <m/>
    <m/>
    <m/>
    <m/>
    <m/>
    <m/>
    <m/>
    <s v="DIRECT_TRAFFIC"/>
    <m/>
    <m/>
    <m/>
    <x v="2"/>
    <m/>
    <m/>
    <m/>
    <m/>
    <m/>
    <m/>
    <m/>
    <m/>
    <m/>
    <m/>
    <m/>
    <m/>
    <x v="3"/>
    <m/>
    <s v="user_228eUmsdKIb9OItgmiDq1zD4aPZ1eqiapbaLAGeBf8g"/>
    <x v="13"/>
    <x v="7"/>
    <m/>
    <s v="August; July"/>
    <x v="8"/>
    <x v="2"/>
    <m/>
    <s v="Employee Wellness Handbook"/>
    <m/>
    <m/>
    <m/>
    <x v="491"/>
    <s v="2022-08-18 16:55:31.213000+00:00"/>
    <s v="GPA"/>
  </r>
  <r>
    <x v="17"/>
    <n v="20000000"/>
    <s v="INR"/>
    <n v="0"/>
    <x v="47"/>
    <x v="0"/>
    <s v="stat_1hn9nRJaLbI53NxPuSQgo90kRpbpKsFlwN4oEGNUTdO"/>
    <x v="1"/>
    <s v="OpportunityStatusType.Lost"/>
    <m/>
    <x v="1"/>
    <x v="69"/>
    <s v="lead_DQvXPKFvHUkaAySdSgB7Vyo0fOelxASje01PHpvuJnW"/>
    <s v="Rupeek"/>
    <x v="15"/>
    <s v="user_6dalmZ7hmWD47jhCVGdU1SSEcFMsz9rWtW2jPORgJvj"/>
    <s v="Vivek Singh"/>
    <x v="706"/>
    <s v="2022-08-18 16:55:18.274000+00:00"/>
    <m/>
    <x v="2"/>
    <m/>
    <s v="2022-06-14 09:03:18+00:00"/>
    <m/>
    <n v="1800"/>
    <m/>
    <m/>
    <m/>
    <m/>
    <m/>
    <m/>
    <m/>
    <s v="DIRECT_TRAFFIC"/>
    <m/>
    <m/>
    <m/>
    <x v="2"/>
    <m/>
    <m/>
    <m/>
    <m/>
    <m/>
    <m/>
    <m/>
    <m/>
    <m/>
    <m/>
    <m/>
    <m/>
    <x v="3"/>
    <m/>
    <s v="user_228eUmsdKIb9OItgmiDq1zD4aPZ1eqiapbaLAGeBf8g"/>
    <x v="13"/>
    <x v="7"/>
    <m/>
    <s v="August; July"/>
    <x v="8"/>
    <x v="2"/>
    <m/>
    <s v="Employee Wellness Handbook"/>
    <m/>
    <m/>
    <m/>
    <x v="491"/>
    <s v="2022-08-18 16:55:31.213000+00:00"/>
    <s v="GMC"/>
  </r>
  <r>
    <x v="4"/>
    <n v="272000"/>
    <s v="INR"/>
    <n v="100"/>
    <x v="47"/>
    <x v="0"/>
    <s v="stat_OZRiD1474QRJIpvnjHCZfiIvKcVD6mIKSSTzg8SwDVx"/>
    <x v="0"/>
    <s v="OpportunityStatusType.Won"/>
    <m/>
    <x v="1"/>
    <x v="39"/>
    <s v="lead_bXQ0jw9ermvyVCfx5VvQGNzRSXg246BPbR3gus89J4S"/>
    <s v="Datazymes"/>
    <x v="21"/>
    <s v="user_bdUPAGjcS7p6513So3N4g3aWNS5HuBuVJi7bvCPAsLt"/>
    <s v="Mayur Gadiyar"/>
    <x v="707"/>
    <s v="2022-08-18 17:24:50.255000+00:00"/>
    <m/>
    <x v="2"/>
    <m/>
    <m/>
    <m/>
    <n v="110"/>
    <m/>
    <m/>
    <m/>
    <m/>
    <m/>
    <m/>
    <m/>
    <s v="PAID_SOCIAL"/>
    <m/>
    <m/>
    <m/>
    <x v="8"/>
    <m/>
    <m/>
    <m/>
    <m/>
    <m/>
    <m/>
    <m/>
    <m/>
    <m/>
    <m/>
    <m/>
    <m/>
    <x v="3"/>
    <m/>
    <s v="user_g5Yw4Z4XnIbmcGhJO80vdtFdd5ElcDlgYO3q8l82ODn"/>
    <x v="18"/>
    <x v="12"/>
    <m/>
    <s v="August"/>
    <x v="4"/>
    <x v="3"/>
    <m/>
    <s v="Downloaded the guide: Designing employee healthcare plan"/>
    <m/>
    <m/>
    <m/>
    <x v="489"/>
    <s v="2022-10-18 10:30:02.659000+00:00"/>
    <m/>
  </r>
  <r>
    <x v="24"/>
    <n v="253061"/>
    <s v="INR"/>
    <n v="100"/>
    <x v="47"/>
    <x v="0"/>
    <s v="stat_OZRiD1474QRJIpvnjHCZfiIvKcVD6mIKSSTzg8SwDVx"/>
    <x v="0"/>
    <s v="OpportunityStatusType.Won"/>
    <s v="cont_hemyoCoHRmrD5RqUrxuVdKXjmRHGxNkz2BqzReF4Cwh"/>
    <x v="333"/>
    <x v="262"/>
    <s v="lead_Gxg2TXQaHDo2PLnT35jugqbeioqzEGz16gcaWANpIYl"/>
    <s v="Infinity Corporate Solutions"/>
    <x v="3"/>
    <s v="user_sD3YjSs92XKUfD0OPHeo886g6tW6aCM0iUhX5VVUuJi"/>
    <s v="Navin Panjwani"/>
    <x v="708"/>
    <s v="2022-08-18 12:31:36.749000+00:00"/>
    <m/>
    <x v="1"/>
    <m/>
    <m/>
    <m/>
    <n v="27"/>
    <m/>
    <m/>
    <m/>
    <m/>
    <m/>
    <m/>
    <m/>
    <m/>
    <m/>
    <m/>
    <m/>
    <x v="9"/>
    <m/>
    <m/>
    <m/>
    <m/>
    <m/>
    <m/>
    <m/>
    <m/>
    <m/>
    <m/>
    <m/>
    <m/>
    <x v="5"/>
    <m/>
    <s v="user_encRk5bIEFN6ZA11h4WH2AdZTiZpogLSlMIaj0E30SZ"/>
    <x v="3"/>
    <x v="17"/>
    <m/>
    <s v="August"/>
    <x v="2"/>
    <x v="0"/>
    <m/>
    <m/>
    <m/>
    <m/>
    <m/>
    <x v="492"/>
    <s v="2022-10-18 08:18:21.027000+00:00"/>
    <m/>
  </r>
  <r>
    <x v="24"/>
    <n v="9975"/>
    <s v="INR"/>
    <n v="100"/>
    <x v="47"/>
    <x v="0"/>
    <s v="stat_OZRiD1474QRJIpvnjHCZfiIvKcVD6mIKSSTzg8SwDVx"/>
    <x v="0"/>
    <s v="OpportunityStatusType.Won"/>
    <s v="cont_hemyoCoHRmrD5RqUrxuVdKXjmRHGxNkz2BqzReF4Cwh"/>
    <x v="333"/>
    <x v="263"/>
    <s v="lead_Gxg2TXQaHDo2PLnT35jugqbeioqzEGz16gcaWANpIYl"/>
    <s v="Infinity Corporate Solutions"/>
    <x v="3"/>
    <s v="user_sD3YjSs92XKUfD0OPHeo886g6tW6aCM0iUhX5VVUuJi"/>
    <s v="Navin Panjwani"/>
    <x v="709"/>
    <s v="2022-08-18 12:31:44.572000+00:00"/>
    <m/>
    <x v="1"/>
    <m/>
    <m/>
    <m/>
    <n v="27"/>
    <m/>
    <m/>
    <m/>
    <m/>
    <m/>
    <m/>
    <m/>
    <m/>
    <m/>
    <m/>
    <m/>
    <x v="9"/>
    <m/>
    <m/>
    <m/>
    <m/>
    <m/>
    <m/>
    <m/>
    <m/>
    <m/>
    <m/>
    <m/>
    <m/>
    <x v="5"/>
    <m/>
    <s v="user_encRk5bIEFN6ZA11h4WH2AdZTiZpogLSlMIaj0E30SZ"/>
    <x v="3"/>
    <x v="17"/>
    <m/>
    <s v="August"/>
    <x v="2"/>
    <x v="0"/>
    <m/>
    <m/>
    <m/>
    <m/>
    <m/>
    <x v="492"/>
    <s v="2022-10-18 08:18:21.027000+00:00"/>
    <m/>
  </r>
  <r>
    <x v="4"/>
    <n v="250000"/>
    <s v="INR"/>
    <n v="0"/>
    <x v="10"/>
    <x v="0"/>
    <s v="stat_kcR4fZg7TU7jjk1jAVua3qGLRS4J5uFayEjK5j02wtv"/>
    <x v="2"/>
    <s v="OpportunityStatusType.Lost"/>
    <m/>
    <x v="1"/>
    <x v="264"/>
    <s v="lead_RuaWLmJ8sPG0nLXGRd3MhhmezGe98Nxyuzl6p3nj7eY"/>
    <s v="Indus Eximtech Pvt ltd"/>
    <x v="7"/>
    <s v="user_bdUPAGjcS7p6513So3N4g3aWNS5HuBuVJi7bvCPAsLt"/>
    <s v="Mayur Gadiyar"/>
    <x v="710"/>
    <s v="2022-08-18 09:45:53.668000+00:00"/>
    <m/>
    <x v="1"/>
    <m/>
    <s v="2022-07-19 07:03:17+00:00"/>
    <m/>
    <n v="73"/>
    <m/>
    <m/>
    <m/>
    <m/>
    <m/>
    <m/>
    <m/>
    <s v="PAID_SEARCH"/>
    <m/>
    <m/>
    <m/>
    <x v="2"/>
    <m/>
    <m/>
    <m/>
    <m/>
    <m/>
    <m/>
    <m/>
    <m/>
    <m/>
    <m/>
    <m/>
    <m/>
    <x v="3"/>
    <m/>
    <s v="user_aM3WaaSUQQmaNnsm9l2FQRVWUEr8RN2ZdXzsuQUalQ3"/>
    <x v="7"/>
    <x v="1"/>
    <m/>
    <m/>
    <x v="3"/>
    <x v="2"/>
    <m/>
    <s v="Employee Count 100"/>
    <m/>
    <m/>
    <m/>
    <x v="493"/>
    <s v="2022-09-08 09:33:07.370000+00:00"/>
    <m/>
  </r>
  <r>
    <x v="1"/>
    <n v="10000"/>
    <s v="INR"/>
    <n v="50"/>
    <x v="4"/>
    <x v="0"/>
    <s v="stat_Bh0lNV2usJkCLD6fjWneAqpmASEbmvomDaal7U02FV1"/>
    <x v="5"/>
    <s v="OpportunityStatusType.Active"/>
    <s v="cont_1ZvpYfpgHrlOuW4Q19BygtZV4X5gAdVRfRL3OWmK7GE"/>
    <x v="334"/>
    <x v="265"/>
    <s v="lead_P6uni03SUNwfGpKDVixajQm98eAipdMV1UaN9HruG5Z"/>
    <s v="kanalytics"/>
    <x v="13"/>
    <s v="user_vMd4rmcrSbjykdyL2J7rrYn84SWdcNc5FKligrmItPw"/>
    <s v="Shreenath Bhat"/>
    <x v="711"/>
    <s v="2022-08-18 09:42:31.465000+00:00"/>
    <m/>
    <x v="1"/>
    <m/>
    <m/>
    <m/>
    <n v="101"/>
    <m/>
    <m/>
    <m/>
    <m/>
    <m/>
    <m/>
    <m/>
    <m/>
    <m/>
    <m/>
    <m/>
    <x v="8"/>
    <m/>
    <m/>
    <m/>
    <m/>
    <m/>
    <m/>
    <m/>
    <m/>
    <m/>
    <m/>
    <m/>
    <m/>
    <x v="5"/>
    <m/>
    <s v="user_vMd4rmcrSbjykdyL2J7rrYn84SWdcNc5FKligrmItPw"/>
    <x v="11"/>
    <x v="1"/>
    <m/>
    <m/>
    <x v="2"/>
    <x v="4"/>
    <m/>
    <m/>
    <m/>
    <m/>
    <m/>
    <x v="494"/>
    <s v="2022-09-26 10:52:36.842000+00:00"/>
    <s v="NON EB"/>
  </r>
  <r>
    <x v="1"/>
    <n v="10000"/>
    <s v="INR"/>
    <n v="50"/>
    <x v="4"/>
    <x v="0"/>
    <s v="stat_Bh0lNV2usJkCLD6fjWneAqpmASEbmvomDaal7U02FV1"/>
    <x v="5"/>
    <s v="OpportunityStatusType.Active"/>
    <s v="cont_1ZvpYfpgHrlOuW4Q19BygtZV4X5gAdVRfRL3OWmK7GE"/>
    <x v="334"/>
    <x v="266"/>
    <s v="lead_P6uni03SUNwfGpKDVixajQm98eAipdMV1UaN9HruG5Z"/>
    <s v="kanalytics"/>
    <x v="13"/>
    <s v="user_vMd4rmcrSbjykdyL2J7rrYn84SWdcNc5FKligrmItPw"/>
    <s v="Shreenath Bhat"/>
    <x v="712"/>
    <s v="2022-08-18 09:42:39.663000+00:00"/>
    <m/>
    <x v="1"/>
    <m/>
    <m/>
    <m/>
    <n v="101"/>
    <m/>
    <m/>
    <m/>
    <m/>
    <m/>
    <m/>
    <m/>
    <m/>
    <m/>
    <m/>
    <m/>
    <x v="8"/>
    <m/>
    <m/>
    <m/>
    <m/>
    <m/>
    <m/>
    <m/>
    <m/>
    <m/>
    <m/>
    <m/>
    <m/>
    <x v="5"/>
    <m/>
    <s v="user_vMd4rmcrSbjykdyL2J7rrYn84SWdcNc5FKligrmItPw"/>
    <x v="11"/>
    <x v="1"/>
    <m/>
    <m/>
    <x v="2"/>
    <x v="4"/>
    <m/>
    <m/>
    <m/>
    <m/>
    <m/>
    <x v="494"/>
    <s v="2022-09-26 10:52:36.842000+00:00"/>
    <s v="NON EB"/>
  </r>
  <r>
    <x v="4"/>
    <n v="200000"/>
    <s v="INR"/>
    <n v="0"/>
    <x v="48"/>
    <x v="0"/>
    <s v="stat_1hn9nRJaLbI53NxPuSQgo90kRpbpKsFlwN4oEGNUTdO"/>
    <x v="1"/>
    <s v="OpportunityStatusType.Lost"/>
    <m/>
    <x v="1"/>
    <x v="267"/>
    <s v="lead_QErH40HeE536wBvioVWe5uqYiI5hEs9Iv3TvvCOIqE6"/>
    <s v="Clirnet"/>
    <x v="15"/>
    <s v="user_bdUPAGjcS7p6513So3N4g3aWNS5HuBuVJi7bvCPAsLt"/>
    <s v="Mayur Gadiyar"/>
    <x v="713"/>
    <s v="2022-08-18 09:44:09.976000+00:00"/>
    <m/>
    <x v="1"/>
    <m/>
    <s v="2021-01-05 18:11:37+00:00"/>
    <m/>
    <n v="181"/>
    <m/>
    <m/>
    <m/>
    <m/>
    <m/>
    <m/>
    <m/>
    <m/>
    <m/>
    <m/>
    <m/>
    <x v="23"/>
    <m/>
    <m/>
    <m/>
    <m/>
    <m/>
    <m/>
    <m/>
    <m/>
    <m/>
    <m/>
    <m/>
    <m/>
    <x v="3"/>
    <m/>
    <s v="user_228eUmsdKIb9OItgmiDq1zD4aPZ1eqiapbaLAGeBf8g"/>
    <x v="13"/>
    <x v="1"/>
    <m/>
    <s v="August"/>
    <x v="3"/>
    <x v="2"/>
    <m/>
    <m/>
    <m/>
    <m/>
    <m/>
    <x v="495"/>
    <s v="2022-09-23 11:11:11.157000+00:00"/>
    <s v="GMC"/>
  </r>
  <r>
    <x v="9"/>
    <n v="2000000"/>
    <s v="INR"/>
    <n v="0"/>
    <x v="37"/>
    <x v="0"/>
    <s v="stat_kcR4fZg7TU7jjk1jAVua3qGLRS4J5uFayEjK5j02wtv"/>
    <x v="2"/>
    <s v="OpportunityStatusType.Lost"/>
    <s v="cont_MJnmxiKcnGLjvrGMCj8z8DVyKzWiKsIoXX0TN1KmHA3"/>
    <x v="335"/>
    <x v="268"/>
    <s v="lead_ENQVywTp8eYxWJlrYWTnzcAJojLNcYX07t3Pjn5qXsN"/>
    <s v="Chitale Bandhu Mithaiwale (Fresh)"/>
    <x v="9"/>
    <s v="user_9SBRjyF0n4iWuhUdqRyQkFhl2J4uyNKhFWvvJEvunX8"/>
    <s v="Omkar Ghate"/>
    <x v="714"/>
    <s v="2022-08-18 07:01:08.098000+00:00"/>
    <m/>
    <x v="0"/>
    <m/>
    <m/>
    <m/>
    <n v="1400"/>
    <m/>
    <m/>
    <m/>
    <m/>
    <m/>
    <m/>
    <m/>
    <m/>
    <m/>
    <m/>
    <m/>
    <x v="2"/>
    <m/>
    <m/>
    <m/>
    <m/>
    <m/>
    <m/>
    <m/>
    <m/>
    <m/>
    <m/>
    <m/>
    <m/>
    <x v="3"/>
    <m/>
    <s v="user_L8E6IFhq6UCzKLHa45LUUTZCznDuyDwFrGaEp9DXiUM"/>
    <x v="9"/>
    <x v="1"/>
    <m/>
    <s v="August"/>
    <x v="4"/>
    <x v="3"/>
    <m/>
    <s v="Employee Engagement Handbook"/>
    <m/>
    <m/>
    <m/>
    <x v="496"/>
    <s v="2022-10-18 05:22:42.368000+00:00"/>
    <s v="NON EB"/>
  </r>
  <r>
    <x v="14"/>
    <n v="250000"/>
    <s v="INR"/>
    <n v="100"/>
    <x v="47"/>
    <x v="0"/>
    <s v="stat_OZRiD1474QRJIpvnjHCZfiIvKcVD6mIKSSTzg8SwDVx"/>
    <x v="0"/>
    <s v="OpportunityStatusType.Won"/>
    <m/>
    <x v="1"/>
    <x v="269"/>
    <s v="lead_3zBjoqtcaZjtEhJ6AgTfDnmF5LqWG3qNbXPc1FDo3pn"/>
    <s v="Pluang"/>
    <x v="21"/>
    <s v="user_g5Yw4Z4XnIbmcGhJO80vdtFdd5ElcDlgYO3q8l82ODn"/>
    <s v="Aditya Binani"/>
    <x v="715"/>
    <s v="2022-08-18 07:00:20.792000+00:00"/>
    <m/>
    <x v="11"/>
    <m/>
    <m/>
    <m/>
    <n v="110"/>
    <m/>
    <m/>
    <m/>
    <m/>
    <m/>
    <m/>
    <m/>
    <m/>
    <m/>
    <m/>
    <m/>
    <x v="3"/>
    <m/>
    <m/>
    <m/>
    <m/>
    <m/>
    <m/>
    <m/>
    <m/>
    <m/>
    <m/>
    <m/>
    <m/>
    <x v="3"/>
    <m/>
    <s v="user_g5Yw4Z4XnIbmcGhJO80vdtFdd5ElcDlgYO3q8l82ODn"/>
    <x v="18"/>
    <x v="1"/>
    <m/>
    <s v="September"/>
    <x v="4"/>
    <x v="3"/>
    <m/>
    <s v="Downloaded the guide: Designing employee healthcare plan"/>
    <m/>
    <m/>
    <m/>
    <x v="497"/>
    <s v="2022-10-14 09:59:39.631000+00:00"/>
    <m/>
  </r>
  <r>
    <x v="1"/>
    <n v="10000"/>
    <s v="INR"/>
    <n v="50"/>
    <x v="4"/>
    <x v="0"/>
    <s v="stat_Bh0lNV2usJkCLD6fjWneAqpmASEbmvomDaal7U02FV1"/>
    <x v="5"/>
    <s v="OpportunityStatusType.Active"/>
    <s v="cont_1ZvpYfpgHrlOuW4Q19BygtZV4X5gAdVRfRL3OWmK7GE"/>
    <x v="334"/>
    <x v="270"/>
    <s v="lead_P6uni03SUNwfGpKDVixajQm98eAipdMV1UaN9HruG5Z"/>
    <s v="kanalytics"/>
    <x v="13"/>
    <s v="user_vMd4rmcrSbjykdyL2J7rrYn84SWdcNc5FKligrmItPw"/>
    <s v="Shreenath Bhat"/>
    <x v="716"/>
    <s v="2022-08-18 09:42:22.369000+00:00"/>
    <m/>
    <x v="1"/>
    <m/>
    <m/>
    <m/>
    <n v="101"/>
    <m/>
    <m/>
    <m/>
    <m/>
    <m/>
    <m/>
    <m/>
    <m/>
    <m/>
    <m/>
    <m/>
    <x v="8"/>
    <m/>
    <m/>
    <m/>
    <m/>
    <m/>
    <m/>
    <m/>
    <m/>
    <m/>
    <m/>
    <m/>
    <m/>
    <x v="5"/>
    <m/>
    <s v="user_vMd4rmcrSbjykdyL2J7rrYn84SWdcNc5FKligrmItPw"/>
    <x v="11"/>
    <x v="1"/>
    <m/>
    <m/>
    <x v="2"/>
    <x v="4"/>
    <m/>
    <m/>
    <m/>
    <m/>
    <m/>
    <x v="494"/>
    <s v="2022-09-26 10:52:36.842000+00:00"/>
    <s v="NON EB"/>
  </r>
  <r>
    <x v="4"/>
    <n v="1241500"/>
    <s v="INR"/>
    <n v="100"/>
    <x v="47"/>
    <x v="0"/>
    <s v="stat_OZRiD1474QRJIpvnjHCZfiIvKcVD6mIKSSTzg8SwDVx"/>
    <x v="0"/>
    <s v="OpportunityStatusType.Won"/>
    <s v="cont_v9qHrtKz8gjTiZYftmb8kNLjxaSvSHqvXCoQH2p4Hr1"/>
    <x v="336"/>
    <x v="0"/>
    <s v="lead_hOYLymnbaYY72bOnoStrX9ynk1lAU0ukXYSjbOuyy2I"/>
    <s v="Metadome.ai / Adloid"/>
    <x v="10"/>
    <s v="user_bdUPAGjcS7p6513So3N4g3aWNS5HuBuVJi7bvCPAsLt"/>
    <s v="Mayur Gadiyar"/>
    <x v="717"/>
    <s v="2022-08-18 06:39:03.567000+00:00"/>
    <m/>
    <x v="3"/>
    <m/>
    <s v="2022-07-06 07:56:33+00:00"/>
    <m/>
    <n v="103"/>
    <m/>
    <m/>
    <m/>
    <m/>
    <m/>
    <m/>
    <m/>
    <m/>
    <m/>
    <m/>
    <m/>
    <x v="8"/>
    <m/>
    <m/>
    <m/>
    <m/>
    <m/>
    <m/>
    <m/>
    <m/>
    <m/>
    <m/>
    <m/>
    <m/>
    <x v="11"/>
    <m/>
    <s v="user_ocHSJH83OJnHCvKyMbjx8WOOK8PMgAUGIj1qK0q0dMV"/>
    <x v="10"/>
    <x v="1"/>
    <m/>
    <s v="August"/>
    <x v="2"/>
    <x v="1"/>
    <m/>
    <m/>
    <m/>
    <m/>
    <m/>
    <x v="498"/>
    <s v="2022-09-22 05:12:54.843000+00:00"/>
    <s v="GMC"/>
  </r>
  <r>
    <x v="24"/>
    <n v="65000"/>
    <s v="INR"/>
    <n v="100"/>
    <x v="47"/>
    <x v="0"/>
    <s v="stat_OZRiD1474QRJIpvnjHCZfiIvKcVD6mIKSSTzg8SwDVx"/>
    <x v="0"/>
    <s v="OpportunityStatusType.Won"/>
    <m/>
    <x v="1"/>
    <x v="0"/>
    <s v="lead_dBb5JjCmHUS25iKkcdTABtJ1gUAbiFnBcBFoLFPLS1z"/>
    <s v="Atindriya ( Renewal )"/>
    <x v="2"/>
    <s v="user_sD3YjSs92XKUfD0OPHeo886g6tW6aCM0iUhX5VVUuJi"/>
    <s v="Navin Panjwani"/>
    <x v="718"/>
    <s v="2022-08-18 06:22:37.596000+00:00"/>
    <m/>
    <x v="2"/>
    <m/>
    <s v="2022-07-17 05:59:45+00:00"/>
    <m/>
    <n v="17"/>
    <m/>
    <m/>
    <m/>
    <m/>
    <m/>
    <m/>
    <m/>
    <s v="PAID_SEARCH"/>
    <m/>
    <m/>
    <m/>
    <x v="2"/>
    <m/>
    <m/>
    <m/>
    <m/>
    <m/>
    <m/>
    <m/>
    <m/>
    <m/>
    <m/>
    <m/>
    <m/>
    <x v="3"/>
    <m/>
    <s v="user_Jujy0sFufO9J3qwY7aNpCCnF6nFZMrfvciNEydEzhaI"/>
    <x v="2"/>
    <x v="1"/>
    <m/>
    <s v="August"/>
    <x v="3"/>
    <x v="2"/>
    <m/>
    <s v="Employee Count 17"/>
    <m/>
    <m/>
    <m/>
    <x v="499"/>
    <s v="2022-10-01 12:44:39.907000+00:00"/>
    <m/>
  </r>
  <r>
    <x v="4"/>
    <n v="11500"/>
    <s v="INR"/>
    <n v="100"/>
    <x v="47"/>
    <x v="0"/>
    <s v="stat_OZRiD1474QRJIpvnjHCZfiIvKcVD6mIKSSTzg8SwDVx"/>
    <x v="0"/>
    <s v="OpportunityStatusType.Won"/>
    <s v="cont_v9qHrtKz8gjTiZYftmb8kNLjxaSvSHqvXCoQH2p4Hr1"/>
    <x v="336"/>
    <x v="0"/>
    <s v="lead_hOYLymnbaYY72bOnoStrX9ynk1lAU0ukXYSjbOuyy2I"/>
    <s v="Metadome.ai / Adloid"/>
    <x v="10"/>
    <s v="user_bdUPAGjcS7p6513So3N4g3aWNS5HuBuVJi7bvCPAsLt"/>
    <s v="Mayur Gadiyar"/>
    <x v="719"/>
    <s v="2022-08-18 06:38:42.204000+00:00"/>
    <m/>
    <x v="3"/>
    <m/>
    <s v="2022-07-06 07:56:33+00:00"/>
    <m/>
    <n v="103"/>
    <m/>
    <m/>
    <m/>
    <m/>
    <m/>
    <m/>
    <m/>
    <m/>
    <m/>
    <m/>
    <m/>
    <x v="8"/>
    <m/>
    <m/>
    <m/>
    <m/>
    <m/>
    <m/>
    <m/>
    <m/>
    <m/>
    <m/>
    <m/>
    <m/>
    <x v="11"/>
    <m/>
    <s v="user_ocHSJH83OJnHCvKyMbjx8WOOK8PMgAUGIj1qK0q0dMV"/>
    <x v="10"/>
    <x v="1"/>
    <m/>
    <s v="August"/>
    <x v="2"/>
    <x v="1"/>
    <m/>
    <m/>
    <m/>
    <m/>
    <m/>
    <x v="498"/>
    <s v="2022-09-22 05:12:54.843000+00:00"/>
    <s v="GPA"/>
  </r>
  <r>
    <x v="16"/>
    <n v="10000"/>
    <s v="INR"/>
    <n v="0"/>
    <x v="56"/>
    <x v="0"/>
    <s v="stat_1hn9nRJaLbI53NxPuSQgo90kRpbpKsFlwN4oEGNUTdO"/>
    <x v="1"/>
    <s v="OpportunityStatusType.Lost"/>
    <s v="cont_buIfKA5Pq4ylgMC9qTkSSbdmn7M7tKfmXuMh3GO6Wn1"/>
    <x v="337"/>
    <x v="19"/>
    <s v="lead_coOMZPEO4CBcYOwMhvta9h1smCMcJauJV7HPlUTttnx"/>
    <s v="Yashraj Biotechnology Ltd."/>
    <x v="11"/>
    <s v="user_jbppzD9HyqqioXDaUzrIJfkBW97sQdk5kSNPsBKGx0r"/>
    <s v="Pranaav Marathe"/>
    <x v="720"/>
    <s v="2022-08-18 04:51:49.629000+00:00"/>
    <m/>
    <x v="1"/>
    <m/>
    <m/>
    <m/>
    <n v="176"/>
    <m/>
    <m/>
    <m/>
    <m/>
    <m/>
    <m/>
    <m/>
    <s v="PAID_SOCIAL"/>
    <m/>
    <m/>
    <m/>
    <x v="23"/>
    <m/>
    <m/>
    <m/>
    <m/>
    <m/>
    <m/>
    <m/>
    <m/>
    <m/>
    <m/>
    <m/>
    <m/>
    <x v="10"/>
    <m/>
    <s v="user_Jujy0sFufO9J3qwY7aNpCCnF6nFZMrfvciNEydEzhaI"/>
    <x v="2"/>
    <x v="1"/>
    <m/>
    <s v="September"/>
    <x v="2"/>
    <x v="1"/>
    <m/>
    <s v="Pharma"/>
    <m/>
    <m/>
    <m/>
    <x v="500"/>
    <s v="2022-10-10 07:35:06.855000+00:00"/>
    <s v="GPA"/>
  </r>
  <r>
    <x v="18"/>
    <n v="1200000"/>
    <s v="INR"/>
    <n v="0"/>
    <x v="10"/>
    <x v="0"/>
    <s v="stat_kcR4fZg7TU7jjk1jAVua3qGLRS4J5uFayEjK5j02wtv"/>
    <x v="2"/>
    <s v="OpportunityStatusType.Lost"/>
    <s v="cont_sK5tbY7u8UlgnHiSLPOXYYcTuocC6ZbN5ZmtJtP3i6h"/>
    <x v="338"/>
    <x v="271"/>
    <s v="lead_GB2WxbPw2xfxCxw8ofrIRK6EIsduaguetRkzqVePryK"/>
    <s v="Unitile"/>
    <x v="3"/>
    <s v="user_IgNfKH7wuLLjHvexoMm2PXWcnF3zYft0ZbMTyfwKRUg"/>
    <s v="Moziez Chamadia"/>
    <x v="721"/>
    <s v="2022-08-18 06:12:29.904000+00:00"/>
    <m/>
    <x v="1"/>
    <m/>
    <m/>
    <m/>
    <n v="156"/>
    <m/>
    <m/>
    <m/>
    <m/>
    <m/>
    <m/>
    <m/>
    <s v="PAID_SOCIAL"/>
    <m/>
    <m/>
    <m/>
    <x v="16"/>
    <m/>
    <m/>
    <m/>
    <m/>
    <m/>
    <m/>
    <m/>
    <m/>
    <m/>
    <m/>
    <m/>
    <m/>
    <x v="5"/>
    <m/>
    <s v="user_encRk5bIEFN6ZA11h4WH2AdZTiZpogLSlMIaj0E30SZ"/>
    <x v="3"/>
    <x v="1"/>
    <m/>
    <s v="August"/>
    <x v="1"/>
    <x v="0"/>
    <m/>
    <s v="Essential HR Policies"/>
    <m/>
    <m/>
    <m/>
    <x v="501"/>
    <s v="2022-10-04 12:10:00.150000+00:00"/>
    <m/>
  </r>
  <r>
    <x v="18"/>
    <n v="725000"/>
    <s v="INR"/>
    <n v="0"/>
    <x v="30"/>
    <x v="0"/>
    <s v="stat_kcR4fZg7TU7jjk1jAVua3qGLRS4J5uFayEjK5j02wtv"/>
    <x v="2"/>
    <s v="OpportunityStatusType.Lost"/>
    <m/>
    <x v="1"/>
    <x v="29"/>
    <s v="lead_qKXgKjA3DhIRrzAeczfRyvFtDl2CKmJ8EbBhKAVzkHF"/>
    <s v="Samsara Group"/>
    <x v="11"/>
    <s v="user_IgNfKH7wuLLjHvexoMm2PXWcnF3zYft0ZbMTyfwKRUg"/>
    <s v="Moziez Chamadia"/>
    <x v="722"/>
    <s v="2022-08-18 06:09:18.805000+00:00"/>
    <m/>
    <x v="1"/>
    <m/>
    <m/>
    <m/>
    <n v="131"/>
    <m/>
    <m/>
    <m/>
    <m/>
    <m/>
    <m/>
    <m/>
    <m/>
    <m/>
    <m/>
    <m/>
    <x v="11"/>
    <m/>
    <m/>
    <m/>
    <m/>
    <m/>
    <m/>
    <m/>
    <m/>
    <m/>
    <m/>
    <m/>
    <m/>
    <x v="1"/>
    <m/>
    <s v="user_x9AtbGLhDmWYC9XAmYdfwBt9yiXbgMhBuZpIoFuN8Cd"/>
    <x v="22"/>
    <x v="1"/>
    <m/>
    <s v="September"/>
    <x v="2"/>
    <x v="1"/>
    <m/>
    <m/>
    <m/>
    <m/>
    <m/>
    <x v="502"/>
    <s v="2022-09-09 11:37:16.078000+00:00"/>
    <m/>
  </r>
  <r>
    <x v="18"/>
    <n v="1500000"/>
    <s v="INR"/>
    <n v="0"/>
    <x v="56"/>
    <x v="0"/>
    <s v="stat_1hn9nRJaLbI53NxPuSQgo90kRpbpKsFlwN4oEGNUTdO"/>
    <x v="1"/>
    <s v="OpportunityStatusType.Lost"/>
    <m/>
    <x v="1"/>
    <x v="0"/>
    <s v="lead_P6ozJv317Y2XDjdvedbz7eAIHjXvkImS4ZbJHdKlRZN"/>
    <s v="Innovcare Lifesciences Pvt. Ltd."/>
    <x v="10"/>
    <s v="user_IgNfKH7wuLLjHvexoMm2PXWcnF3zYft0ZbMTyfwKRUg"/>
    <s v="Moziez Chamadia"/>
    <x v="723"/>
    <s v="2022-08-18 04:38:00.539000+00:00"/>
    <m/>
    <x v="1"/>
    <m/>
    <m/>
    <m/>
    <n v="135"/>
    <m/>
    <m/>
    <m/>
    <m/>
    <m/>
    <m/>
    <m/>
    <s v="PAID_SOCIAL"/>
    <m/>
    <m/>
    <m/>
    <x v="5"/>
    <m/>
    <m/>
    <m/>
    <m/>
    <m/>
    <m/>
    <m/>
    <m/>
    <m/>
    <m/>
    <m/>
    <m/>
    <x v="5"/>
    <m/>
    <s v="user_ocHSJH83OJnHCvKyMbjx8WOOK8PMgAUGIj1qK0q0dMV"/>
    <x v="10"/>
    <x v="6"/>
    <m/>
    <s v="August; February; May"/>
    <x v="1"/>
    <x v="1"/>
    <m/>
    <s v="Glengarry"/>
    <m/>
    <s v="JM Financial"/>
    <m/>
    <x v="503"/>
    <s v="2022-09-12 08:02:43.596000+00:00"/>
    <s v="GMC"/>
  </r>
  <r>
    <x v="16"/>
    <n v="132687"/>
    <s v="INR"/>
    <n v="100"/>
    <x v="55"/>
    <x v="0"/>
    <s v="stat_OZRiD1474QRJIpvnjHCZfiIvKcVD6mIKSSTzg8SwDVx"/>
    <x v="0"/>
    <s v="OpportunityStatusType.Won"/>
    <s v="cont_xp7EmI2VDogQlwib9XTeWFE8TylR9qUkW81ixwiFal9"/>
    <x v="306"/>
    <x v="10"/>
    <s v="lead_0UPDogduPhLEk9ltObxC9ki5mvf2jufbROcBLOuCEAQ"/>
    <s v="Pragmasys Consulting LLP"/>
    <x v="4"/>
    <s v="user_8jx3L2CDfrbzNnwYUv6Plfha6VxaSGsqcbTXR3sIBZi"/>
    <s v="Manish Balpande"/>
    <x v="724"/>
    <s v="2022-08-17 15:00:16.048000+00:00"/>
    <m/>
    <x v="0"/>
    <m/>
    <m/>
    <m/>
    <n v="303"/>
    <m/>
    <m/>
    <m/>
    <m/>
    <m/>
    <m/>
    <m/>
    <s v="PAID_SOCIAL"/>
    <m/>
    <m/>
    <m/>
    <x v="1"/>
    <m/>
    <m/>
    <m/>
    <m/>
    <m/>
    <m/>
    <m/>
    <m/>
    <m/>
    <m/>
    <m/>
    <m/>
    <x v="2"/>
    <m/>
    <s v="user_5YHA1ZU4iP896lD1YJehdJcMx7ZEgWCpulT4T2c3pJ3"/>
    <x v="4"/>
    <x v="1"/>
    <m/>
    <s v="August; September"/>
    <x v="4"/>
    <x v="3"/>
    <m/>
    <s v="Employee Engagement Handbook"/>
    <m/>
    <m/>
    <m/>
    <x v="452"/>
    <s v="2022-10-11 11:05:42.966000+00:00"/>
    <m/>
  </r>
  <r>
    <x v="16"/>
    <n v="800000"/>
    <s v="INR"/>
    <n v="0"/>
    <x v="56"/>
    <x v="0"/>
    <s v="stat_1hn9nRJaLbI53NxPuSQgo90kRpbpKsFlwN4oEGNUTdO"/>
    <x v="1"/>
    <s v="OpportunityStatusType.Lost"/>
    <s v="cont_buIfKA5Pq4ylgMC9qTkSSbdmn7M7tKfmXuMh3GO6Wn1"/>
    <x v="337"/>
    <x v="29"/>
    <s v="lead_coOMZPEO4CBcYOwMhvta9h1smCMcJauJV7HPlUTttnx"/>
    <s v="Yashraj Biotechnology Ltd."/>
    <x v="11"/>
    <s v="user_jbppzD9HyqqioXDaUzrIJfkBW97sQdk5kSNPsBKGx0r"/>
    <s v="Pranaav Marathe"/>
    <x v="725"/>
    <s v="2022-08-18 04:51:39.801000+00:00"/>
    <m/>
    <x v="1"/>
    <m/>
    <m/>
    <m/>
    <n v="176"/>
    <m/>
    <m/>
    <m/>
    <m/>
    <m/>
    <m/>
    <m/>
    <s v="PAID_SOCIAL"/>
    <m/>
    <m/>
    <m/>
    <x v="23"/>
    <m/>
    <m/>
    <m/>
    <m/>
    <m/>
    <m/>
    <m/>
    <m/>
    <m/>
    <m/>
    <m/>
    <m/>
    <x v="10"/>
    <m/>
    <s v="user_Jujy0sFufO9J3qwY7aNpCCnF6nFZMrfvciNEydEzhaI"/>
    <x v="2"/>
    <x v="1"/>
    <m/>
    <s v="September"/>
    <x v="2"/>
    <x v="1"/>
    <m/>
    <s v="Pharma"/>
    <m/>
    <m/>
    <m/>
    <x v="500"/>
    <s v="2022-10-10 07:35:06.855000+00:00"/>
    <s v="GMC"/>
  </r>
  <r>
    <x v="14"/>
    <n v="100000"/>
    <s v="INR"/>
    <n v="0"/>
    <x v="27"/>
    <x v="0"/>
    <s v="stat_1hn9nRJaLbI53NxPuSQgo90kRpbpKsFlwN4oEGNUTdO"/>
    <x v="1"/>
    <s v="OpportunityStatusType.Lost"/>
    <s v="cont_DeCgjxqi6DJopxpE2657H3fGacke6ABeuGBpEh1hX3m"/>
    <x v="339"/>
    <x v="6"/>
    <s v="lead_oL5jvqTdRBDlLMBbD4x6YtohIA8yZ2eWohy5GEkqUKn"/>
    <s v="F and M Daily"/>
    <x v="10"/>
    <s v="user_bdUPAGjcS7p6513So3N4g3aWNS5HuBuVJi7bvCPAsLt"/>
    <s v="Mayur Gadiyar"/>
    <x v="726"/>
    <s v="2022-08-17 14:12:50.930000+00:00"/>
    <m/>
    <x v="2"/>
    <m/>
    <s v="2021-06-02 12:39:05+00:00"/>
    <m/>
    <n v="5"/>
    <m/>
    <m/>
    <m/>
    <m/>
    <m/>
    <m/>
    <m/>
    <m/>
    <m/>
    <m/>
    <m/>
    <x v="20"/>
    <m/>
    <m/>
    <m/>
    <m/>
    <m/>
    <m/>
    <m/>
    <m/>
    <m/>
    <m/>
    <m/>
    <m/>
    <x v="3"/>
    <m/>
    <s v="user_ocHSJH83OJnHCvKyMbjx8WOOK8PMgAUGIj1qK0q0dMV"/>
    <x v="10"/>
    <x v="1"/>
    <m/>
    <s v="July"/>
    <x v="3"/>
    <x v="2"/>
    <m/>
    <s v="Employee Count 8"/>
    <m/>
    <m/>
    <m/>
    <x v="504"/>
    <s v="2022-09-23 11:16:46.462000+00:00"/>
    <s v="GMC"/>
  </r>
  <r>
    <x v="16"/>
    <n v="6250655"/>
    <s v="INR"/>
    <n v="100"/>
    <x v="55"/>
    <x v="0"/>
    <s v="stat_OZRiD1474QRJIpvnjHCZfiIvKcVD6mIKSSTzg8SwDVx"/>
    <x v="0"/>
    <s v="OpportunityStatusType.Won"/>
    <s v="cont_xp7EmI2VDogQlwib9XTeWFE8TylR9qUkW81ixwiFal9"/>
    <x v="306"/>
    <x v="58"/>
    <s v="lead_0UPDogduPhLEk9ltObxC9ki5mvf2jufbROcBLOuCEAQ"/>
    <s v="Pragmasys Consulting LLP"/>
    <x v="4"/>
    <s v="user_8jx3L2CDfrbzNnwYUv6Plfha6VxaSGsqcbTXR3sIBZi"/>
    <s v="Manish Balpande"/>
    <x v="727"/>
    <s v="2022-08-17 14:59:39.046000+00:00"/>
    <m/>
    <x v="0"/>
    <m/>
    <m/>
    <m/>
    <n v="303"/>
    <m/>
    <m/>
    <m/>
    <m/>
    <m/>
    <m/>
    <m/>
    <s v="PAID_SOCIAL"/>
    <m/>
    <m/>
    <m/>
    <x v="1"/>
    <m/>
    <m/>
    <m/>
    <m/>
    <m/>
    <m/>
    <m/>
    <m/>
    <m/>
    <m/>
    <m/>
    <m/>
    <x v="2"/>
    <m/>
    <s v="user_5YHA1ZU4iP896lD1YJehdJcMx7ZEgWCpulT4T2c3pJ3"/>
    <x v="4"/>
    <x v="1"/>
    <m/>
    <s v="August; September"/>
    <x v="4"/>
    <x v="3"/>
    <m/>
    <s v="Employee Engagement Handbook"/>
    <m/>
    <m/>
    <m/>
    <x v="452"/>
    <s v="2022-10-11 11:05:42.966000+00:00"/>
    <m/>
  </r>
  <r>
    <x v="4"/>
    <n v="50000"/>
    <s v="INR"/>
    <n v="0"/>
    <x v="4"/>
    <x v="0"/>
    <s v="stat_kcR4fZg7TU7jjk1jAVua3qGLRS4J5uFayEjK5j02wtv"/>
    <x v="2"/>
    <s v="OpportunityStatusType.Lost"/>
    <s v="cont_l9xXgzYVzRPnihxbuVBPSgjhS2ar4fkg6btiwsVicWh"/>
    <x v="340"/>
    <x v="206"/>
    <s v="lead_ua4hrPsCxFE5AJ2VCbi0aCnxPrnQFpOHHIpq3Y7iFMc"/>
    <s v="AsmitA India Realty"/>
    <x v="16"/>
    <s v="user_bdUPAGjcS7p6513So3N4g3aWNS5HuBuVJi7bvCPAsLt"/>
    <s v="Mayur Gadiyar"/>
    <x v="728"/>
    <s v="2022-08-17 13:41:31.575000+00:00"/>
    <m/>
    <x v="5"/>
    <m/>
    <m/>
    <m/>
    <m/>
    <m/>
    <m/>
    <m/>
    <m/>
    <m/>
    <m/>
    <m/>
    <s v="PAID_SOCIAL"/>
    <m/>
    <m/>
    <m/>
    <x v="2"/>
    <m/>
    <m/>
    <m/>
    <m/>
    <m/>
    <m/>
    <m/>
    <m/>
    <m/>
    <m/>
    <m/>
    <m/>
    <x v="3"/>
    <m/>
    <s v="user_PApNwMjp7lPIEBp7acretouakdtYNVHpPO9ja9KoR5D"/>
    <x v="12"/>
    <x v="1"/>
    <m/>
    <m/>
    <x v="4"/>
    <x v="3"/>
    <m/>
    <s v="Employee Engagement Calendar"/>
    <m/>
    <m/>
    <m/>
    <x v="505"/>
    <s v="2022-08-17 13:41:31.634000+00:00"/>
    <m/>
  </r>
  <r>
    <x v="21"/>
    <n v="3700000"/>
    <s v="INR"/>
    <n v="100"/>
    <x v="55"/>
    <x v="0"/>
    <s v="stat_OZRiD1474QRJIpvnjHCZfiIvKcVD6mIKSSTzg8SwDVx"/>
    <x v="0"/>
    <s v="OpportunityStatusType.Won"/>
    <s v="cont_MHB8d62ChqNONcQ7HNeuAqrQmKGZfgQFpwuZN14Vkb8"/>
    <x v="341"/>
    <x v="11"/>
    <s v="lead_OIp4d1wuLuxZDTPv7qKA7d6E3gXJ0heo8sWAybi2XaX"/>
    <s v="Gleeds"/>
    <x v="9"/>
    <s v="user_Iwn6da5WKkZqwUySK0oUuCb72pFP5WEm4zAb92ijqFe"/>
    <s v="Sonal Paithankar"/>
    <x v="729"/>
    <s v="2022-08-17 12:51:15.611000+00:00"/>
    <m/>
    <x v="2"/>
    <m/>
    <m/>
    <m/>
    <n v="325"/>
    <m/>
    <m/>
    <m/>
    <m/>
    <m/>
    <m/>
    <m/>
    <m/>
    <m/>
    <m/>
    <m/>
    <x v="16"/>
    <m/>
    <m/>
    <m/>
    <m/>
    <m/>
    <m/>
    <m/>
    <m/>
    <m/>
    <m/>
    <m/>
    <m/>
    <x v="7"/>
    <m/>
    <s v="user_L8E6IFhq6UCzKLHa45LUUTZCznDuyDwFrGaEp9DXiUM"/>
    <x v="9"/>
    <x v="3"/>
    <m/>
    <s v="August"/>
    <x v="2"/>
    <x v="3"/>
    <m/>
    <m/>
    <m/>
    <m/>
    <m/>
    <x v="506"/>
    <s v="2022-09-30 06:49:50.800000+00:00"/>
    <s v="GMC"/>
  </r>
  <r>
    <x v="21"/>
    <n v="43777"/>
    <s v="INR"/>
    <n v="100"/>
    <x v="55"/>
    <x v="0"/>
    <s v="stat_OZRiD1474QRJIpvnjHCZfiIvKcVD6mIKSSTzg8SwDVx"/>
    <x v="0"/>
    <s v="OpportunityStatusType.Won"/>
    <s v="cont_MHB8d62ChqNONcQ7HNeuAqrQmKGZfgQFpwuZN14Vkb8"/>
    <x v="341"/>
    <x v="21"/>
    <s v="lead_OIp4d1wuLuxZDTPv7qKA7d6E3gXJ0heo8sWAybi2XaX"/>
    <s v="Gleeds"/>
    <x v="9"/>
    <s v="user_Iwn6da5WKkZqwUySK0oUuCb72pFP5WEm4zAb92ijqFe"/>
    <s v="Sonal Paithankar"/>
    <x v="730"/>
    <s v="2022-08-17 12:51:26.769000+00:00"/>
    <m/>
    <x v="2"/>
    <m/>
    <m/>
    <m/>
    <n v="325"/>
    <m/>
    <m/>
    <m/>
    <m/>
    <m/>
    <m/>
    <m/>
    <m/>
    <m/>
    <m/>
    <m/>
    <x v="16"/>
    <m/>
    <m/>
    <m/>
    <m/>
    <m/>
    <m/>
    <m/>
    <m/>
    <m/>
    <m/>
    <m/>
    <m/>
    <x v="7"/>
    <m/>
    <s v="user_L8E6IFhq6UCzKLHa45LUUTZCznDuyDwFrGaEp9DXiUM"/>
    <x v="9"/>
    <x v="3"/>
    <m/>
    <s v="August"/>
    <x v="2"/>
    <x v="3"/>
    <m/>
    <m/>
    <m/>
    <m/>
    <m/>
    <x v="506"/>
    <s v="2022-09-30 06:49:50.800000+00:00"/>
    <s v="GPA"/>
  </r>
  <r>
    <x v="4"/>
    <n v="140000"/>
    <s v="INR"/>
    <n v="0"/>
    <x v="10"/>
    <x v="0"/>
    <s v="stat_kcR4fZg7TU7jjk1jAVua3qGLRS4J5uFayEjK5j02wtv"/>
    <x v="2"/>
    <s v="OpportunityStatusType.Lost"/>
    <s v="cont_0rwMUbXQgT9yUak3OoUYOkjubBCSo9lpHc8OUbrVinB"/>
    <x v="342"/>
    <x v="272"/>
    <s v="lead_ZtUy7RJgua0myzRActN84K8zxvwCRYxWDUBCPsSUfdh"/>
    <s v="PRODIGITAS IT SERVICES PVT LTD"/>
    <x v="19"/>
    <s v="user_bdUPAGjcS7p6513So3N4g3aWNS5HuBuVJi7bvCPAsLt"/>
    <s v="Mayur Gadiyar"/>
    <x v="731"/>
    <s v="2022-08-17 12:25:09.312000+00:00"/>
    <m/>
    <x v="0"/>
    <m/>
    <s v="2020-08-20 10:25:20+00:00"/>
    <m/>
    <n v="16"/>
    <m/>
    <m/>
    <m/>
    <m/>
    <m/>
    <m/>
    <m/>
    <m/>
    <m/>
    <m/>
    <m/>
    <x v="6"/>
    <m/>
    <m/>
    <m/>
    <m/>
    <m/>
    <m/>
    <m/>
    <m/>
    <m/>
    <m/>
    <m/>
    <m/>
    <x v="9"/>
    <m/>
    <s v="user_bdUPAGjcS7p6513So3N4g3aWNS5HuBuVJi7bvCPAsLt"/>
    <x v="24"/>
    <x v="1"/>
    <m/>
    <s v="July"/>
    <x v="10"/>
    <x v="3"/>
    <m/>
    <m/>
    <m/>
    <m/>
    <m/>
    <x v="507"/>
    <s v="2022-08-17 12:25:09.414000+00:00"/>
    <s v="GMC"/>
  </r>
  <r>
    <x v="11"/>
    <n v="50000"/>
    <s v="INR"/>
    <n v="0"/>
    <x v="10"/>
    <x v="0"/>
    <s v="stat_kcR4fZg7TU7jjk1jAVua3qGLRS4J5uFayEjK5j02wtv"/>
    <x v="2"/>
    <s v="OpportunityStatusType.Lost"/>
    <m/>
    <x v="1"/>
    <x v="273"/>
    <s v="lead_0XqkVR4aY5UVqKpJjHSDvCsi7FRMYMu5C6WqNuVN76o"/>
    <s v="Radcam Technologies(Fresh)"/>
    <x v="3"/>
    <s v="user_LKRhV6rhcBe0uL8u70UUGeDjbMupuho4TaiAOCbT7HT"/>
    <s v="Kashif Ahmad"/>
    <x v="732"/>
    <s v="2022-08-17 09:40:29.780000+00:00"/>
    <m/>
    <x v="2"/>
    <m/>
    <m/>
    <m/>
    <n v="6"/>
    <m/>
    <m/>
    <s v="Facebook"/>
    <m/>
    <m/>
    <m/>
    <m/>
    <s v="PAID_SOCIAL"/>
    <m/>
    <m/>
    <m/>
    <x v="1"/>
    <m/>
    <m/>
    <m/>
    <m/>
    <m/>
    <m/>
    <m/>
    <m/>
    <m/>
    <m/>
    <m/>
    <m/>
    <x v="3"/>
    <m/>
    <s v="user_encRk5bIEFN6ZA11h4WH2AdZTiZpogLSlMIaj0E30SZ"/>
    <x v="3"/>
    <x v="1"/>
    <m/>
    <m/>
    <x v="4"/>
    <x v="3"/>
    <m/>
    <s v="Employee Engagement Handbook"/>
    <m/>
    <m/>
    <m/>
    <x v="508"/>
    <s v="2022-09-09 10:02:58.483000+00:00"/>
    <m/>
  </r>
  <r>
    <x v="11"/>
    <n v="15000"/>
    <s v="INR"/>
    <n v="0"/>
    <x v="10"/>
    <x v="0"/>
    <s v="stat_kcR4fZg7TU7jjk1jAVua3qGLRS4J5uFayEjK5j02wtv"/>
    <x v="2"/>
    <s v="OpportunityStatusType.Lost"/>
    <s v="cont_NRsVtQ6o3aKWy8dJ6u27s2PozMOwRiIUaQkkbMJ7DdY"/>
    <x v="97"/>
    <x v="274"/>
    <s v="lead_dThEeYfgXllQKFGMFkOJdMZMs3z56o0fPI6bay6PwZQ"/>
    <s v="Ross Process Solutions"/>
    <x v="9"/>
    <s v="user_LKRhV6rhcBe0uL8u70UUGeDjbMupuho4TaiAOCbT7HT"/>
    <s v="Kashif Ahmad"/>
    <x v="733"/>
    <s v="2022-08-17 06:44:46.969000+00:00"/>
    <m/>
    <x v="0"/>
    <m/>
    <s v="2022-08-10 06:30:00+00:00"/>
    <m/>
    <n v="50"/>
    <m/>
    <m/>
    <m/>
    <m/>
    <m/>
    <m/>
    <m/>
    <m/>
    <m/>
    <m/>
    <m/>
    <x v="5"/>
    <m/>
    <m/>
    <m/>
    <m/>
    <m/>
    <m/>
    <m/>
    <m/>
    <m/>
    <m/>
    <m/>
    <m/>
    <x v="8"/>
    <m/>
    <s v="user_L8E6IFhq6UCzKLHa45LUUTZCznDuyDwFrGaEp9DXiUM"/>
    <x v="9"/>
    <x v="1"/>
    <m/>
    <s v="August; March"/>
    <x v="7"/>
    <x v="9"/>
    <m/>
    <m/>
    <m/>
    <m/>
    <m/>
    <x v="140"/>
    <s v="2022-09-23 09:34:04.269000+00:00"/>
    <s v="GPA"/>
  </r>
  <r>
    <x v="38"/>
    <n v="200000"/>
    <s v="INR"/>
    <n v="0"/>
    <x v="10"/>
    <x v="0"/>
    <s v="stat_kcR4fZg7TU7jjk1jAVua3qGLRS4J5uFayEjK5j02wtv"/>
    <x v="2"/>
    <s v="OpportunityStatusType.Lost"/>
    <s v="cont_JkNJFrqomaObMK0rJrO0RU9uk1eocqFXwcuZyvN4OGm"/>
    <x v="343"/>
    <x v="0"/>
    <s v="lead_W6h0HB52Iyuc17isCf5febDVJyVYfO6cjqKA34Mlh0m"/>
    <s v="Blue Matter"/>
    <x v="10"/>
    <s v="user_ocHSJH83OJnHCvKyMbjx8WOOK8PMgAUGIj1qK0q0dMV"/>
    <s v="Nikhil Ahuja"/>
    <x v="734"/>
    <s v="2022-08-17 11:58:35.048000+00:00"/>
    <m/>
    <x v="1"/>
    <m/>
    <m/>
    <m/>
    <n v="50"/>
    <m/>
    <m/>
    <m/>
    <m/>
    <m/>
    <m/>
    <m/>
    <s v="PAID_SOCIAL"/>
    <m/>
    <m/>
    <m/>
    <x v="2"/>
    <m/>
    <m/>
    <m/>
    <m/>
    <m/>
    <m/>
    <m/>
    <m/>
    <m/>
    <m/>
    <m/>
    <m/>
    <x v="3"/>
    <m/>
    <s v="user_ocHSJH83OJnHCvKyMbjx8WOOK8PMgAUGIj1qK0q0dMV"/>
    <x v="10"/>
    <x v="1"/>
    <m/>
    <s v="August"/>
    <x v="4"/>
    <x v="3"/>
    <m/>
    <s v="Winning talent beyond salary"/>
    <m/>
    <m/>
    <m/>
    <x v="509"/>
    <s v="2022-09-09 11:33:43.895000+00:00"/>
    <s v="GMC"/>
  </r>
  <r>
    <x v="25"/>
    <n v="5000000"/>
    <s v="INR"/>
    <n v="0"/>
    <x v="4"/>
    <x v="0"/>
    <s v="stat_kcR4fZg7TU7jjk1jAVua3qGLRS4J5uFayEjK5j02wtv"/>
    <x v="2"/>
    <s v="OpportunityStatusType.Lost"/>
    <s v="cont_4qXbySWP1sIYeUxccpIlfTARGpAvs8mxzircuOpGc0a"/>
    <x v="344"/>
    <x v="275"/>
    <s v="lead_0qoo1Znn5udizY02gerRBdpycCY3fkcsdd3lDNlsSaX"/>
    <s v="IIFL Wealth &amp; asset mangement"/>
    <x v="4"/>
    <s v="user_lccnw70UrYzjPcbxrA5N9qp8LF1vx6aP08yPEdeU06P"/>
    <s v="Vikas Gupta"/>
    <x v="735"/>
    <s v="2022-08-17 06:38:33.014000+00:00"/>
    <m/>
    <x v="1"/>
    <m/>
    <s v="2020-11-07 07:55:03+00:00"/>
    <m/>
    <n v="1000"/>
    <m/>
    <m/>
    <m/>
    <m/>
    <m/>
    <m/>
    <m/>
    <s v="PAID_SOCIAL"/>
    <m/>
    <m/>
    <m/>
    <x v="3"/>
    <m/>
    <m/>
    <m/>
    <m/>
    <m/>
    <m/>
    <m/>
    <m/>
    <m/>
    <m/>
    <m/>
    <m/>
    <x v="3"/>
    <m/>
    <s v="user_5YHA1ZU4iP896lD1YJehdJcMx7ZEgWCpulT4T2c3pJ3"/>
    <x v="4"/>
    <x v="1"/>
    <m/>
    <s v="September"/>
    <x v="2"/>
    <x v="3"/>
    <m/>
    <s v="Winning talent beyond salary"/>
    <m/>
    <m/>
    <m/>
    <x v="510"/>
    <s v="2022-09-23 08:57:56.297000+00:00"/>
    <m/>
  </r>
  <r>
    <x v="25"/>
    <n v="20000000"/>
    <s v="INR"/>
    <n v="0"/>
    <x v="4"/>
    <x v="0"/>
    <s v="stat_kcR4fZg7TU7jjk1jAVua3qGLRS4J5uFayEjK5j02wtv"/>
    <x v="2"/>
    <s v="OpportunityStatusType.Lost"/>
    <s v="cont_4qXbySWP1sIYeUxccpIlfTARGpAvs8mxzircuOpGc0a"/>
    <x v="344"/>
    <x v="275"/>
    <s v="lead_0qoo1Znn5udizY02gerRBdpycCY3fkcsdd3lDNlsSaX"/>
    <s v="IIFL Wealth &amp; asset mangement"/>
    <x v="4"/>
    <s v="user_lccnw70UrYzjPcbxrA5N9qp8LF1vx6aP08yPEdeU06P"/>
    <s v="Vikas Gupta"/>
    <x v="736"/>
    <s v="2022-08-17 06:38:11.391000+00:00"/>
    <m/>
    <x v="1"/>
    <m/>
    <s v="2020-11-07 07:55:03+00:00"/>
    <m/>
    <n v="1000"/>
    <m/>
    <m/>
    <m/>
    <m/>
    <m/>
    <m/>
    <m/>
    <s v="PAID_SOCIAL"/>
    <m/>
    <m/>
    <m/>
    <x v="3"/>
    <m/>
    <m/>
    <m/>
    <m/>
    <m/>
    <m/>
    <m/>
    <m/>
    <m/>
    <m/>
    <m/>
    <m/>
    <x v="3"/>
    <m/>
    <s v="user_5YHA1ZU4iP896lD1YJehdJcMx7ZEgWCpulT4T2c3pJ3"/>
    <x v="4"/>
    <x v="1"/>
    <m/>
    <s v="September"/>
    <x v="2"/>
    <x v="3"/>
    <m/>
    <s v="Winning talent beyond salary"/>
    <m/>
    <m/>
    <m/>
    <x v="510"/>
    <s v="2022-09-23 08:57:56.297000+00:00"/>
    <s v="GMC"/>
  </r>
  <r>
    <x v="25"/>
    <n v="2700000"/>
    <s v="INR"/>
    <n v="0"/>
    <x v="55"/>
    <x v="0"/>
    <s v="stat_1hn9nRJaLbI53NxPuSQgo90kRpbpKsFlwN4oEGNUTdO"/>
    <x v="1"/>
    <s v="OpportunityStatusType.Lost"/>
    <s v="cont_I2UoJol1nZhD3wTvs1chbURRhWBO1Ut0DiEDtuVrOsg"/>
    <x v="345"/>
    <x v="276"/>
    <s v="lead_MoYF4iiVU37rbIMEslBMzdq3oRmpvgI5cAxZI63i2rL"/>
    <s v="Indo Amines Limited"/>
    <x v="11"/>
    <s v="user_lccnw70UrYzjPcbxrA5N9qp8LF1vx6aP08yPEdeU06P"/>
    <s v="Vikas Gupta"/>
    <x v="737"/>
    <s v="2022-08-17 05:39:39.772000+00:00"/>
    <m/>
    <x v="1"/>
    <m/>
    <m/>
    <m/>
    <n v="368"/>
    <m/>
    <m/>
    <m/>
    <m/>
    <m/>
    <m/>
    <m/>
    <s v="PAID_SOCIAL"/>
    <m/>
    <m/>
    <m/>
    <x v="5"/>
    <m/>
    <m/>
    <m/>
    <m/>
    <m/>
    <m/>
    <m/>
    <m/>
    <m/>
    <m/>
    <m/>
    <m/>
    <x v="7"/>
    <m/>
    <s v="user_Jujy0sFufO9J3qwY7aNpCCnF6nFZMrfvciNEydEzhaI"/>
    <x v="2"/>
    <x v="1"/>
    <m/>
    <s v="August; September"/>
    <x v="1"/>
    <x v="1"/>
    <m/>
    <s v="Employee Engagement Handbook"/>
    <m/>
    <m/>
    <m/>
    <x v="511"/>
    <s v="2022-10-10 07:34:54.245000+00:00"/>
    <s v="GMC"/>
  </r>
  <r>
    <x v="12"/>
    <n v="1500000"/>
    <s v="INR"/>
    <n v="0"/>
    <x v="52"/>
    <x v="0"/>
    <s v="stat_1hn9nRJaLbI53NxPuSQgo90kRpbpKsFlwN4oEGNUTdO"/>
    <x v="1"/>
    <s v="OpportunityStatusType.Lost"/>
    <s v="cont_aJCreJfXvDwxGD45PcNSmHOAo2aBeJOawTuzXCEzzbe"/>
    <x v="346"/>
    <x v="46"/>
    <s v="lead_h3Qfn3flavYALWnjw6LpsBK5Dq3QLvmun83EFinDuWr"/>
    <s v="Lindstrom Services India"/>
    <x v="19"/>
    <s v="user_hAuUqCTCw5r4tCUrswIWPSW7LJ1XIBbttZVmJkxmzGq"/>
    <s v="Chetan Kumar"/>
    <x v="738"/>
    <s v="2022-08-17 05:15:29.094000+00:00"/>
    <m/>
    <x v="1"/>
    <m/>
    <m/>
    <m/>
    <n v="90"/>
    <m/>
    <m/>
    <m/>
    <m/>
    <m/>
    <m/>
    <m/>
    <m/>
    <m/>
    <m/>
    <m/>
    <x v="5"/>
    <m/>
    <m/>
    <m/>
    <m/>
    <m/>
    <m/>
    <m/>
    <m/>
    <m/>
    <m/>
    <m/>
    <m/>
    <x v="8"/>
    <m/>
    <s v="user_FdWFezbLzkYQcGsBUsjZO25nr2poK2nRbqV47Rs5Kfm"/>
    <x v="17"/>
    <x v="1"/>
    <m/>
    <s v="September"/>
    <x v="2"/>
    <x v="1"/>
    <m/>
    <m/>
    <m/>
    <m/>
    <m/>
    <x v="512"/>
    <s v="2022-09-07 08:30:24.064000+00:00"/>
    <s v="GMC"/>
  </r>
  <r>
    <x v="12"/>
    <n v="2000000"/>
    <s v="INR"/>
    <n v="0"/>
    <x v="52"/>
    <x v="0"/>
    <s v="stat_1hn9nRJaLbI53NxPuSQgo90kRpbpKsFlwN4oEGNUTdO"/>
    <x v="1"/>
    <s v="OpportunityStatusType.Lost"/>
    <s v="cont_aJCreJfXvDwxGD45PcNSmHOAo2aBeJOawTuzXCEzzbe"/>
    <x v="346"/>
    <x v="0"/>
    <s v="lead_h3Qfn3flavYALWnjw6LpsBK5Dq3QLvmun83EFinDuWr"/>
    <s v="Lindstrom Services India"/>
    <x v="19"/>
    <s v="user_hAuUqCTCw5r4tCUrswIWPSW7LJ1XIBbttZVmJkxmzGq"/>
    <s v="Chetan Kumar"/>
    <x v="739"/>
    <s v="2022-08-17 05:15:17.657000+00:00"/>
    <m/>
    <x v="1"/>
    <m/>
    <m/>
    <m/>
    <n v="90"/>
    <m/>
    <m/>
    <m/>
    <m/>
    <m/>
    <m/>
    <m/>
    <m/>
    <m/>
    <m/>
    <m/>
    <x v="5"/>
    <m/>
    <m/>
    <m/>
    <m/>
    <m/>
    <m/>
    <m/>
    <m/>
    <m/>
    <m/>
    <m/>
    <m/>
    <x v="8"/>
    <m/>
    <s v="user_FdWFezbLzkYQcGsBUsjZO25nr2poK2nRbqV47Rs5Kfm"/>
    <x v="17"/>
    <x v="1"/>
    <m/>
    <s v="September"/>
    <x v="2"/>
    <x v="1"/>
    <m/>
    <m/>
    <m/>
    <m/>
    <m/>
    <x v="512"/>
    <s v="2022-09-07 08:30:24.064000+00:00"/>
    <s v="GMC"/>
  </r>
  <r>
    <x v="16"/>
    <n v="1500000"/>
    <s v="INR"/>
    <n v="0"/>
    <x v="10"/>
    <x v="0"/>
    <s v="stat_kcR4fZg7TU7jjk1jAVua3qGLRS4J5uFayEjK5j02wtv"/>
    <x v="2"/>
    <s v="OpportunityStatusType.Lost"/>
    <s v="cont_P0oWWGiqRIYAo6r3GZd2PhG0YcsaYFbnjYe28YvsLYv"/>
    <x v="347"/>
    <x v="277"/>
    <s v="lead_HIjwU2tVu4PYrRK9djB05w3iaJgQidQQTNuIXfDPEIh"/>
    <s v="Kewaunee International Group"/>
    <x v="4"/>
    <s v="user_8jx3L2CDfrbzNnwYUv6Plfha6VxaSGsqcbTXR3sIBZi"/>
    <s v="Manish Balpande"/>
    <x v="740"/>
    <s v="2022-08-17 04:43:33.887000+00:00"/>
    <m/>
    <x v="2"/>
    <m/>
    <m/>
    <m/>
    <n v="185"/>
    <m/>
    <m/>
    <m/>
    <m/>
    <m/>
    <m/>
    <m/>
    <m/>
    <m/>
    <m/>
    <m/>
    <x v="5"/>
    <m/>
    <m/>
    <m/>
    <m/>
    <m/>
    <m/>
    <m/>
    <m/>
    <m/>
    <m/>
    <m/>
    <m/>
    <x v="21"/>
    <m/>
    <s v="user_5YHA1ZU4iP896lD1YJehdJcMx7ZEgWCpulT4T2c3pJ3"/>
    <x v="4"/>
    <x v="8"/>
    <m/>
    <s v="August; March"/>
    <x v="4"/>
    <x v="0"/>
    <m/>
    <s v="Downloaded the guide: Employee Wellness Handbook"/>
    <m/>
    <m/>
    <m/>
    <x v="513"/>
    <s v="2022-10-10 02:49:28.613000+00:00"/>
    <m/>
  </r>
  <r>
    <x v="1"/>
    <n v="130000"/>
    <s v="INR"/>
    <n v="0"/>
    <x v="4"/>
    <x v="0"/>
    <s v="stat_kcR4fZg7TU7jjk1jAVua3qGLRS4J5uFayEjK5j02wtv"/>
    <x v="2"/>
    <s v="OpportunityStatusType.Lost"/>
    <s v="cont_DMRMG9RmnpMtglr0LxA5Fa2WRiWYix4xdiTgnTy6zD6"/>
    <x v="348"/>
    <x v="278"/>
    <s v="lead_YJLrW5hw937Oz08jBlxhuyWlDHSDslsXjtp9f16bkWV"/>
    <s v="Vispan Solutions (Fresh)"/>
    <x v="32"/>
    <s v="user_kbtBHYtBjVDNyI72HTF6C1SCvC7yVBiA6OrBOy3t96U"/>
    <s v="Tejas Kulkarni"/>
    <x v="741"/>
    <s v="2022-08-17 02:26:18.397000+00:00"/>
    <m/>
    <x v="5"/>
    <m/>
    <m/>
    <m/>
    <n v="40"/>
    <m/>
    <m/>
    <m/>
    <m/>
    <m/>
    <m/>
    <m/>
    <m/>
    <m/>
    <m/>
    <m/>
    <x v="4"/>
    <m/>
    <m/>
    <m/>
    <m/>
    <m/>
    <m/>
    <m/>
    <m/>
    <m/>
    <m/>
    <m/>
    <m/>
    <x v="3"/>
    <m/>
    <s v="user_bdUPAGjcS7p6513So3N4g3aWNS5HuBuVJi7bvCPAsLt"/>
    <x v="24"/>
    <x v="1"/>
    <m/>
    <s v="March"/>
    <x v="4"/>
    <x v="3"/>
    <m/>
    <s v="Downloaded the guide: Employee Wellness Handbook"/>
    <m/>
    <m/>
    <m/>
    <x v="514"/>
    <s v="2022-08-17 02:26:18.455000+00:00"/>
    <m/>
  </r>
  <r>
    <x v="1"/>
    <n v="200000"/>
    <s v="INR"/>
    <n v="0"/>
    <x v="29"/>
    <x v="0"/>
    <s v="stat_kcR4fZg7TU7jjk1jAVua3qGLRS4J5uFayEjK5j02wtv"/>
    <x v="2"/>
    <s v="OpportunityStatusType.Lost"/>
    <s v="cont_5WtGUfy6OqeFRwlCqeODOOkhxcaJgf0VALsJ2tYOBVG"/>
    <x v="349"/>
    <x v="102"/>
    <s v="lead_F5Z7hMCaAxeyZ6iEWbfn559W0NGrh2F4JnZuewmBinV"/>
    <s v="Esearch Logix(Fresh)"/>
    <x v="19"/>
    <s v="user_kbtBHYtBjVDNyI72HTF6C1SCvC7yVBiA6OrBOy3t96U"/>
    <s v="Tejas Kulkarni"/>
    <x v="742"/>
    <s v="2022-08-17 02:30:24.546000+00:00"/>
    <m/>
    <x v="5"/>
    <m/>
    <m/>
    <m/>
    <m/>
    <m/>
    <m/>
    <m/>
    <m/>
    <m/>
    <m/>
    <m/>
    <s v="ORGANIC_SEARCH"/>
    <m/>
    <m/>
    <m/>
    <x v="2"/>
    <m/>
    <m/>
    <m/>
    <m/>
    <m/>
    <m/>
    <m/>
    <m/>
    <m/>
    <m/>
    <m/>
    <m/>
    <x v="3"/>
    <m/>
    <s v="user_FdWFezbLzkYQcGsBUsjZO25nr2poK2nRbqV47Rs5Kfm"/>
    <x v="17"/>
    <x v="1"/>
    <m/>
    <m/>
    <x v="4"/>
    <x v="3"/>
    <m/>
    <s v="Employee Engagement Handbook"/>
    <m/>
    <m/>
    <m/>
    <x v="515"/>
    <s v="2022-08-17 02:30:24.608000+00:00"/>
    <s v="GMC"/>
  </r>
  <r>
    <x v="1"/>
    <n v="20000"/>
    <s v="INR"/>
    <n v="0"/>
    <x v="10"/>
    <x v="0"/>
    <s v="stat_kcR4fZg7TU7jjk1jAVua3qGLRS4J5uFayEjK5j02wtv"/>
    <x v="2"/>
    <s v="OpportunityStatusType.Lost"/>
    <s v="cont_sMjmTzRDEoRl5zP6V8QfvNt2BCU01yLwmbDOl6d67Ij"/>
    <x v="350"/>
    <x v="0"/>
    <s v="lead_nTrExC8TRWKiSkjLyIOEa5CpYDzzVVJ0WaHUu4n94JC"/>
    <s v="Stancor Alloy INC"/>
    <x v="10"/>
    <s v="user_kbtBHYtBjVDNyI72HTF6C1SCvC7yVBiA6OrBOy3t96U"/>
    <s v="Tejas Kulkarni"/>
    <x v="743"/>
    <s v="2022-08-17 02:27:04.341000+00:00"/>
    <m/>
    <x v="1"/>
    <m/>
    <m/>
    <m/>
    <n v="22"/>
    <m/>
    <m/>
    <m/>
    <m/>
    <m/>
    <m/>
    <m/>
    <s v="PAID_SOCIAL"/>
    <m/>
    <m/>
    <m/>
    <x v="2"/>
    <m/>
    <m/>
    <m/>
    <m/>
    <m/>
    <m/>
    <m/>
    <m/>
    <m/>
    <m/>
    <m/>
    <m/>
    <x v="3"/>
    <m/>
    <s v="user_ocHSJH83OJnHCvKyMbjx8WOOK8PMgAUGIj1qK0q0dMV"/>
    <x v="10"/>
    <x v="1"/>
    <m/>
    <s v="June"/>
    <x v="4"/>
    <x v="3"/>
    <m/>
    <s v="Employee Engagement Calendar"/>
    <m/>
    <m/>
    <m/>
    <x v="516"/>
    <s v="2022-08-17 02:27:04.579000+00:00"/>
    <s v="GTL"/>
  </r>
  <r>
    <x v="1"/>
    <n v="400000"/>
    <s v="INR"/>
    <n v="0"/>
    <x v="10"/>
    <x v="0"/>
    <s v="stat_1hn9nRJaLbI53NxPuSQgo90kRpbpKsFlwN4oEGNUTdO"/>
    <x v="1"/>
    <s v="OpportunityStatusType.Lost"/>
    <s v="cont_jijiD2sfi4AVzPz8WU5GeKWW2r5BccOzyrC95H4PEUQ"/>
    <x v="351"/>
    <x v="279"/>
    <s v="lead_ZUPbRbQnaoH7aQQnbq8BL8AihQZiHcspoxYVO8jmgEU"/>
    <s v="Atlas Logistics India pvt ltd"/>
    <x v="3"/>
    <s v="user_kbtBHYtBjVDNyI72HTF6C1SCvC7yVBiA6OrBOy3t96U"/>
    <s v="Tejas Kulkarni"/>
    <x v="744"/>
    <s v="2022-08-17 02:24:41.240000+00:00"/>
    <m/>
    <x v="2"/>
    <m/>
    <m/>
    <m/>
    <n v="50"/>
    <m/>
    <m/>
    <m/>
    <m/>
    <m/>
    <m/>
    <m/>
    <m/>
    <m/>
    <m/>
    <m/>
    <x v="11"/>
    <s v="New India"/>
    <m/>
    <m/>
    <m/>
    <m/>
    <m/>
    <m/>
    <m/>
    <m/>
    <m/>
    <m/>
    <m/>
    <x v="3"/>
    <m/>
    <s v="user_encRk5bIEFN6ZA11h4WH2AdZTiZpogLSlMIaj0E30SZ"/>
    <x v="3"/>
    <x v="1"/>
    <m/>
    <s v="August"/>
    <x v="2"/>
    <x v="3"/>
    <m/>
    <m/>
    <m/>
    <m/>
    <m/>
    <x v="517"/>
    <s v="2022-09-03 02:03:58.497000+00:00"/>
    <m/>
  </r>
  <r>
    <x v="1"/>
    <n v="23000"/>
    <s v="INR"/>
    <n v="0"/>
    <x v="10"/>
    <x v="0"/>
    <s v="stat_1hn9nRJaLbI53NxPuSQgo90kRpbpKsFlwN4oEGNUTdO"/>
    <x v="1"/>
    <s v="OpportunityStatusType.Lost"/>
    <s v="cont_jijiD2sfi4AVzPz8WU5GeKWW2r5BccOzyrC95H4PEUQ"/>
    <x v="351"/>
    <x v="57"/>
    <s v="lead_ZUPbRbQnaoH7aQQnbq8BL8AihQZiHcspoxYVO8jmgEU"/>
    <s v="Atlas Logistics India pvt ltd"/>
    <x v="3"/>
    <s v="user_kbtBHYtBjVDNyI72HTF6C1SCvC7yVBiA6OrBOy3t96U"/>
    <s v="Tejas Kulkarni"/>
    <x v="745"/>
    <s v="2022-08-17 02:24:54.324000+00:00"/>
    <m/>
    <x v="2"/>
    <m/>
    <m/>
    <m/>
    <n v="50"/>
    <m/>
    <m/>
    <m/>
    <m/>
    <m/>
    <m/>
    <m/>
    <m/>
    <m/>
    <m/>
    <m/>
    <x v="11"/>
    <s v="New India"/>
    <m/>
    <m/>
    <m/>
    <m/>
    <m/>
    <m/>
    <m/>
    <m/>
    <m/>
    <m/>
    <m/>
    <x v="3"/>
    <m/>
    <s v="user_encRk5bIEFN6ZA11h4WH2AdZTiZpogLSlMIaj0E30SZ"/>
    <x v="3"/>
    <x v="1"/>
    <m/>
    <s v="August"/>
    <x v="2"/>
    <x v="3"/>
    <m/>
    <m/>
    <m/>
    <m/>
    <m/>
    <x v="517"/>
    <s v="2022-09-03 02:03:58.497000+00:00"/>
    <m/>
  </r>
  <r>
    <x v="1"/>
    <n v="400000"/>
    <s v="INR"/>
    <n v="0"/>
    <x v="5"/>
    <x v="0"/>
    <s v="stat_kcR4fZg7TU7jjk1jAVua3qGLRS4J5uFayEjK5j02wtv"/>
    <x v="2"/>
    <s v="OpportunityStatusType.Lost"/>
    <s v="cont_bo0ldnl0KB9ZQPrsmm9CgVnzg82zGiESgNbMmker93v"/>
    <x v="352"/>
    <x v="280"/>
    <s v="lead_kM9msk2Em1nkFtO2JcFCPCG0ee4oY7QgWMt74zbSrt4"/>
    <s v="Aczet"/>
    <x v="13"/>
    <s v="user_kbtBHYtBjVDNyI72HTF6C1SCvC7yVBiA6OrBOy3t96U"/>
    <s v="Tejas Kulkarni"/>
    <x v="746"/>
    <s v="2022-08-17 02:23:06.408000+00:00"/>
    <m/>
    <x v="1"/>
    <m/>
    <m/>
    <m/>
    <n v="146"/>
    <m/>
    <m/>
    <m/>
    <m/>
    <m/>
    <m/>
    <m/>
    <m/>
    <m/>
    <m/>
    <m/>
    <x v="5"/>
    <m/>
    <m/>
    <m/>
    <m/>
    <m/>
    <m/>
    <m/>
    <m/>
    <m/>
    <m/>
    <m/>
    <m/>
    <x v="10"/>
    <m/>
    <s v="user_vMd4rmcrSbjykdyL2J7rrYn84SWdcNc5FKligrmItPw"/>
    <x v="11"/>
    <x v="1"/>
    <m/>
    <m/>
    <x v="2"/>
    <x v="0"/>
    <m/>
    <m/>
    <m/>
    <m/>
    <m/>
    <x v="518"/>
    <s v="2022-09-08 10:18:20.544000+00:00"/>
    <s v="GMC"/>
  </r>
  <r>
    <x v="1"/>
    <n v="400000"/>
    <s v="INR"/>
    <n v="0"/>
    <x v="17"/>
    <x v="0"/>
    <s v="stat_kcR4fZg7TU7jjk1jAVua3qGLRS4J5uFayEjK5j02wtv"/>
    <x v="2"/>
    <s v="OpportunityStatusType.Lost"/>
    <m/>
    <x v="1"/>
    <x v="0"/>
    <s v="lead_ftpbzlQAt6JL9Kx4LLh5Lcs6vAEsl0TtgX3qLCypnix"/>
    <s v="Zenatix Solutions"/>
    <x v="24"/>
    <s v="user_kbtBHYtBjVDNyI72HTF6C1SCvC7yVBiA6OrBOy3t96U"/>
    <s v="Tejas Kulkarni"/>
    <x v="747"/>
    <s v="2022-08-17 02:22:34.281000+00:00"/>
    <m/>
    <x v="3"/>
    <m/>
    <m/>
    <m/>
    <n v="115"/>
    <m/>
    <m/>
    <m/>
    <m/>
    <m/>
    <m/>
    <m/>
    <m/>
    <m/>
    <m/>
    <m/>
    <x v="4"/>
    <m/>
    <m/>
    <m/>
    <m/>
    <m/>
    <m/>
    <m/>
    <m/>
    <m/>
    <m/>
    <m/>
    <m/>
    <x v="3"/>
    <m/>
    <s v="user_doWYUHOvQ3f5K3ugoH7kbrXnoPuCbasVEsKoA9COWQo"/>
    <x v="15"/>
    <x v="1"/>
    <m/>
    <s v="May"/>
    <x v="4"/>
    <x v="3"/>
    <m/>
    <s v="Downloaded the guide: Employee Wellness Handbook"/>
    <m/>
    <m/>
    <m/>
    <x v="519"/>
    <s v="2022-09-26 11:42:30.994000+00:00"/>
    <s v="GMC"/>
  </r>
  <r>
    <x v="1"/>
    <n v="600000"/>
    <s v="INR"/>
    <n v="0"/>
    <x v="4"/>
    <x v="0"/>
    <s v="stat_kcR4fZg7TU7jjk1jAVua3qGLRS4J5uFayEjK5j02wtv"/>
    <x v="2"/>
    <s v="OpportunityStatusType.Lost"/>
    <s v="cont_8JmvgqK5eYeHmU397mmLH3LWyUyZhlqPscaJvxgXKVj"/>
    <x v="353"/>
    <x v="281"/>
    <s v="lead_NnABenjk5ctFmPvjSBcHWJGHemzy1Rt1eW64a3O0gkQ"/>
    <s v="Unnati"/>
    <x v="21"/>
    <s v="user_kbtBHYtBjVDNyI72HTF6C1SCvC7yVBiA6OrBOy3t96U"/>
    <s v="Tejas Kulkarni"/>
    <x v="748"/>
    <s v="2022-08-17 02:15:59.637000+00:00"/>
    <m/>
    <x v="6"/>
    <m/>
    <m/>
    <m/>
    <n v="144"/>
    <m/>
    <m/>
    <m/>
    <m/>
    <m/>
    <m/>
    <m/>
    <m/>
    <m/>
    <m/>
    <m/>
    <x v="8"/>
    <m/>
    <m/>
    <m/>
    <m/>
    <m/>
    <m/>
    <m/>
    <m/>
    <m/>
    <m/>
    <m/>
    <m/>
    <x v="17"/>
    <m/>
    <s v="user_g5Yw4Z4XnIbmcGhJO80vdtFdd5ElcDlgYO3q8l82ODn"/>
    <x v="18"/>
    <x v="1"/>
    <m/>
    <m/>
    <x v="2"/>
    <x v="3"/>
    <m/>
    <m/>
    <m/>
    <m/>
    <m/>
    <x v="520"/>
    <s v="2022-09-23 09:23:38.150000+00:00"/>
    <m/>
  </r>
  <r>
    <x v="1"/>
    <n v="500000"/>
    <s v="INR"/>
    <n v="0"/>
    <x v="10"/>
    <x v="0"/>
    <s v="stat_kcR4fZg7TU7jjk1jAVua3qGLRS4J5uFayEjK5j02wtv"/>
    <x v="2"/>
    <s v="OpportunityStatusType.Lost"/>
    <s v="cont_RmrLOTHhqDcWnheHjxe8lvxKGqd8jIQIJCvBWe3Hk5C"/>
    <x v="354"/>
    <x v="282"/>
    <s v="lead_wbEQFyXNfN3M3tnaN5DaSr6G4JxjhPdTgDhYFGqp8gm"/>
    <s v="Saarathee CRM"/>
    <x v="13"/>
    <s v="user_kbtBHYtBjVDNyI72HTF6C1SCvC7yVBiA6OrBOy3t96U"/>
    <s v="Tejas Kulkarni"/>
    <x v="749"/>
    <s v="2022-08-17 02:14:23.442000+00:00"/>
    <m/>
    <x v="11"/>
    <m/>
    <m/>
    <m/>
    <n v="100"/>
    <m/>
    <m/>
    <m/>
    <m/>
    <m/>
    <m/>
    <m/>
    <m/>
    <m/>
    <m/>
    <m/>
    <x v="8"/>
    <m/>
    <m/>
    <m/>
    <m/>
    <m/>
    <m/>
    <m/>
    <m/>
    <m/>
    <m/>
    <m/>
    <m/>
    <x v="16"/>
    <m/>
    <s v="user_vMd4rmcrSbjykdyL2J7rrYn84SWdcNc5FKligrmItPw"/>
    <x v="11"/>
    <x v="1"/>
    <m/>
    <m/>
    <x v="2"/>
    <x v="3"/>
    <m/>
    <m/>
    <m/>
    <m/>
    <m/>
    <x v="521"/>
    <s v="2022-08-17 02:14:23.535000+00:00"/>
    <s v="GMC"/>
  </r>
  <r>
    <x v="4"/>
    <n v="555000"/>
    <s v="INR"/>
    <n v="100"/>
    <x v="15"/>
    <x v="0"/>
    <s v="stat_OZRiD1474QRJIpvnjHCZfiIvKcVD6mIKSSTzg8SwDVx"/>
    <x v="0"/>
    <s v="OpportunityStatusType.Won"/>
    <s v="cont_ofqbQBdCUBmO5KMGLR1WQV0gwhvXXeuQ8ziZ091N9Fj"/>
    <x v="355"/>
    <x v="283"/>
    <s v="lead_MvwfchdNblkvtbMTvNTKC5hvfWqDEEnGTxu9PVXBSqF"/>
    <s v="Luna Technologies Pvt. Ltd."/>
    <x v="23"/>
    <s v="user_bdUPAGjcS7p6513So3N4g3aWNS5HuBuVJi7bvCPAsLt"/>
    <s v="Mayur Gadiyar"/>
    <x v="750"/>
    <s v="2022-08-16 12:42:15.822000+00:00"/>
    <m/>
    <x v="1"/>
    <m/>
    <m/>
    <m/>
    <n v="215"/>
    <m/>
    <m/>
    <m/>
    <m/>
    <m/>
    <m/>
    <m/>
    <m/>
    <m/>
    <m/>
    <m/>
    <x v="5"/>
    <m/>
    <m/>
    <m/>
    <m/>
    <m/>
    <m/>
    <m/>
    <m/>
    <m/>
    <m/>
    <m/>
    <m/>
    <x v="5"/>
    <m/>
    <s v="user_N2Wvx57ff3o0vmVPS4RR0gXHdA5qVZKmxAMYwKh2zLa"/>
    <x v="20"/>
    <x v="17"/>
    <m/>
    <s v="June; May"/>
    <x v="2"/>
    <x v="0"/>
    <m/>
    <m/>
    <m/>
    <m/>
    <m/>
    <x v="522"/>
    <s v="2022-10-20 08:00:01.451000+00:00"/>
    <s v="GMC"/>
  </r>
  <r>
    <x v="11"/>
    <n v="100000"/>
    <s v="INR"/>
    <n v="0"/>
    <x v="10"/>
    <x v="0"/>
    <s v="stat_kcR4fZg7TU7jjk1jAVua3qGLRS4J5uFayEjK5j02wtv"/>
    <x v="2"/>
    <s v="OpportunityStatusType.Lost"/>
    <s v="cont_yhMvNk9vKnTvTOhGutRjRP9GppfgWZfjPDmbJ2EmLGl"/>
    <x v="356"/>
    <x v="104"/>
    <s v="lead_R8NUlANky5xm1EHQcRp8gScdiRwVGkSM9gdpXaHsZLT"/>
    <s v="TICKET DESIGN PVT LTD"/>
    <x v="3"/>
    <s v="user_LKRhV6rhcBe0uL8u70UUGeDjbMupuho4TaiAOCbT7HT"/>
    <s v="Kashif Ahmad"/>
    <x v="751"/>
    <s v="2022-08-16 13:02:44.492000+00:00"/>
    <m/>
    <x v="0"/>
    <m/>
    <s v="2020-08-20 10:25:20+00:00"/>
    <m/>
    <n v="20"/>
    <m/>
    <m/>
    <m/>
    <m/>
    <m/>
    <m/>
    <m/>
    <m/>
    <m/>
    <m/>
    <m/>
    <x v="4"/>
    <m/>
    <m/>
    <m/>
    <m/>
    <m/>
    <m/>
    <m/>
    <m/>
    <m/>
    <m/>
    <m/>
    <m/>
    <x v="3"/>
    <m/>
    <s v="user_encRk5bIEFN6ZA11h4WH2AdZTiZpogLSlMIaj0E30SZ"/>
    <x v="3"/>
    <x v="1"/>
    <m/>
    <s v="August"/>
    <x v="10"/>
    <x v="3"/>
    <m/>
    <m/>
    <m/>
    <m/>
    <m/>
    <x v="523"/>
    <s v="2022-08-27 06:45:11.420000+00:00"/>
    <m/>
  </r>
  <r>
    <x v="17"/>
    <n v="1600000"/>
    <s v="INR"/>
    <n v="0"/>
    <x v="15"/>
    <x v="0"/>
    <s v="stat_kcR4fZg7TU7jjk1jAVua3qGLRS4J5uFayEjK5j02wtv"/>
    <x v="2"/>
    <s v="OpportunityStatusType.Lost"/>
    <s v="cont_crvDpB5uduaSxLmMuFZcXB9jpO9KiBzo3TLu3ohS6nR"/>
    <x v="357"/>
    <x v="284"/>
    <s v="lead_11eqaZJ6cZ2ff6gVntUjCX8g8vz06JRqC3VFuzJzTuv"/>
    <s v="DS Max"/>
    <x v="22"/>
    <s v="user_6dalmZ7hmWD47jhCVGdU1SSEcFMsz9rWtW2jPORgJvj"/>
    <s v="Vivek Singh"/>
    <x v="752"/>
    <s v="2022-08-16 18:17:01.579000+00:00"/>
    <m/>
    <x v="2"/>
    <m/>
    <m/>
    <m/>
    <n v="31"/>
    <m/>
    <m/>
    <m/>
    <m/>
    <m/>
    <m/>
    <m/>
    <m/>
    <m/>
    <m/>
    <m/>
    <x v="1"/>
    <m/>
    <m/>
    <m/>
    <m/>
    <m/>
    <m/>
    <m/>
    <m/>
    <m/>
    <m/>
    <m/>
    <m/>
    <x v="5"/>
    <m/>
    <s v="user_BtmkQ6xvtDyCMLstiH7YmmQURsFQdjarGcnSBd9UgEk"/>
    <x v="19"/>
    <x v="1"/>
    <m/>
    <s v="August"/>
    <x v="2"/>
    <x v="3"/>
    <s v="3 and 5 Lakh"/>
    <m/>
    <m/>
    <m/>
    <m/>
    <x v="524"/>
    <s v="2022-10-12 04:30:16.562000+00:00"/>
    <m/>
  </r>
  <r>
    <x v="1"/>
    <n v="1000000"/>
    <s v="INR"/>
    <n v="0"/>
    <x v="54"/>
    <x v="0"/>
    <s v="stat_1hn9nRJaLbI53NxPuSQgo90kRpbpKsFlwN4oEGNUTdO"/>
    <x v="1"/>
    <s v="OpportunityStatusType.Lost"/>
    <s v="cont_9aCf1OU0kynimsQKJFeU66FU6mThisntthCje00BXuX"/>
    <x v="358"/>
    <x v="285"/>
    <s v="lead_pSw7zDmdkfCyWSekzDHriA7kszXzhO0bvC9atomChbL"/>
    <s v="Adroit Biomed"/>
    <x v="22"/>
    <s v="user_kbtBHYtBjVDNyI72HTF6C1SCvC7yVBiA6OrBOy3t96U"/>
    <s v="Tejas Kulkarni"/>
    <x v="753"/>
    <s v="2022-08-16 10:08:16.775000+00:00"/>
    <m/>
    <x v="1"/>
    <m/>
    <m/>
    <m/>
    <n v="150"/>
    <m/>
    <m/>
    <m/>
    <m/>
    <m/>
    <m/>
    <m/>
    <m/>
    <m/>
    <m/>
    <m/>
    <x v="23"/>
    <s v="Bajaj Allianz"/>
    <m/>
    <m/>
    <m/>
    <m/>
    <m/>
    <m/>
    <m/>
    <m/>
    <m/>
    <m/>
    <m/>
    <x v="5"/>
    <m/>
    <s v="user_BtmkQ6xvtDyCMLstiH7YmmQURsFQdjarGcnSBd9UgEk"/>
    <x v="19"/>
    <x v="1"/>
    <m/>
    <s v="August"/>
    <x v="2"/>
    <x v="0"/>
    <n v="500000"/>
    <s v="Pharma"/>
    <m/>
    <m/>
    <m/>
    <x v="525"/>
    <s v="2022-09-15 11:19:14.954000+00:00"/>
    <m/>
  </r>
  <r>
    <x v="1"/>
    <n v="800000"/>
    <s v="INR"/>
    <n v="0"/>
    <x v="52"/>
    <x v="0"/>
    <s v="stat_1hn9nRJaLbI53NxPuSQgo90kRpbpKsFlwN4oEGNUTdO"/>
    <x v="1"/>
    <s v="OpportunityStatusType.Lost"/>
    <s v="cont_Zxwmh6z9Ux9qQJQvyj9aY68btSOftq980iMq3b5NYZU"/>
    <x v="1"/>
    <x v="39"/>
    <s v="lead_h58HoJnhzwSHLondUremJ7lrvjXh9ETFiJUX4Wp42sA"/>
    <s v="Sero soft solution"/>
    <x v="32"/>
    <s v="user_kbtBHYtBjVDNyI72HTF6C1SCvC7yVBiA6OrBOy3t96U"/>
    <s v="Tejas Kulkarni"/>
    <x v="754"/>
    <s v="2022-08-16 10:10:55.456000+00:00"/>
    <m/>
    <x v="21"/>
    <m/>
    <s v="2020-10-27 07:56:27+00:00"/>
    <m/>
    <n v="236"/>
    <m/>
    <m/>
    <m/>
    <m/>
    <m/>
    <m/>
    <m/>
    <m/>
    <m/>
    <m/>
    <m/>
    <x v="1"/>
    <m/>
    <m/>
    <m/>
    <m/>
    <m/>
    <m/>
    <m/>
    <m/>
    <m/>
    <m/>
    <m/>
    <m/>
    <x v="3"/>
    <m/>
    <s v="user_bdUPAGjcS7p6513So3N4g3aWNS5HuBuVJi7bvCPAsLt"/>
    <x v="24"/>
    <x v="1"/>
    <m/>
    <s v="August"/>
    <x v="3"/>
    <x v="3"/>
    <m/>
    <s v="Nameless Lead"/>
    <m/>
    <m/>
    <m/>
    <x v="526"/>
    <s v="2022-09-30 10:12:24.511000+00:00"/>
    <s v="GMC"/>
  </r>
  <r>
    <x v="9"/>
    <n v="230000"/>
    <s v="INR"/>
    <n v="0"/>
    <x v="52"/>
    <x v="0"/>
    <s v="stat_1hn9nRJaLbI53NxPuSQgo90kRpbpKsFlwN4oEGNUTdO"/>
    <x v="1"/>
    <s v="OpportunityStatusType.Lost"/>
    <m/>
    <x v="1"/>
    <x v="286"/>
    <s v="lead_Pr47UU4Li9PDIvEvBXwDEsHTb7XOUWIXU7ayaRZhbnW"/>
    <s v="Kodo Technologies Private Limited"/>
    <x v="15"/>
    <s v="user_9SBRjyF0n4iWuhUdqRyQkFhl2J4uyNKhFWvvJEvunX8"/>
    <s v="Omkar Ghate"/>
    <x v="755"/>
    <s v="2022-08-16 11:51:24.825000+00:00"/>
    <m/>
    <x v="1"/>
    <m/>
    <m/>
    <m/>
    <n v="26"/>
    <m/>
    <m/>
    <m/>
    <m/>
    <m/>
    <m/>
    <m/>
    <m/>
    <m/>
    <m/>
    <m/>
    <x v="22"/>
    <m/>
    <m/>
    <m/>
    <m/>
    <m/>
    <m/>
    <m/>
    <m/>
    <m/>
    <m/>
    <m/>
    <m/>
    <x v="3"/>
    <m/>
    <s v="user_228eUmsdKIb9OItgmiDq1zD4aPZ1eqiapbaLAGeBf8g"/>
    <x v="13"/>
    <x v="1"/>
    <m/>
    <m/>
    <x v="4"/>
    <x v="3"/>
    <m/>
    <s v="Downloaded the guide: Designing employee healthcare plan"/>
    <m/>
    <m/>
    <m/>
    <x v="527"/>
    <s v="2022-08-25 10:58:53.809000+00:00"/>
    <s v="GMC"/>
  </r>
  <r>
    <x v="20"/>
    <n v="250000"/>
    <s v="INR"/>
    <n v="0"/>
    <x v="4"/>
    <x v="0"/>
    <s v="stat_kcR4fZg7TU7jjk1jAVua3qGLRS4J5uFayEjK5j02wtv"/>
    <x v="2"/>
    <s v="OpportunityStatusType.Lost"/>
    <s v="cont_EglDyBBwctRqeOz8w87xXlfcjOfJ6i281ZASjgPLbTZ"/>
    <x v="359"/>
    <x v="287"/>
    <s v="lead_p0XqgxrV2BngoeWvLXYmHnnAkyaGDX8JMtuLWPLpPkd"/>
    <s v="Winspire Solutions Pvt. Ltd."/>
    <x v="1"/>
    <s v="user_vMd4rmcrSbjykdyL2J7rrYn84SWdcNc5FKligrmItPw"/>
    <s v="Shreenath Bhat"/>
    <x v="756"/>
    <s v="2022-08-16 08:59:51.997000+00:00"/>
    <m/>
    <x v="0"/>
    <m/>
    <m/>
    <m/>
    <n v="139"/>
    <m/>
    <m/>
    <m/>
    <m/>
    <m/>
    <m/>
    <m/>
    <m/>
    <m/>
    <m/>
    <m/>
    <x v="1"/>
    <m/>
    <m/>
    <m/>
    <m/>
    <m/>
    <m/>
    <m/>
    <m/>
    <m/>
    <m/>
    <m/>
    <m/>
    <x v="4"/>
    <m/>
    <s v="user_IpBH4s1Av5OVFfQQ3nW0qPDDjwLT9uRfx1sVhml8UQA"/>
    <x v="23"/>
    <x v="1"/>
    <m/>
    <m/>
    <x v="4"/>
    <x v="0"/>
    <m/>
    <s v="Employee Wellness Handbook"/>
    <m/>
    <m/>
    <m/>
    <x v="528"/>
    <s v="2022-09-03 14:41:05.081000+00:00"/>
    <s v="GMC"/>
  </r>
  <r>
    <x v="9"/>
    <n v="10000"/>
    <s v="INR"/>
    <n v="0"/>
    <x v="4"/>
    <x v="0"/>
    <s v="stat_kcR4fZg7TU7jjk1jAVua3qGLRS4J5uFayEjK5j02wtv"/>
    <x v="2"/>
    <s v="OpportunityStatusType.Lost"/>
    <m/>
    <x v="1"/>
    <x v="0"/>
    <s v="lead_wF0aMSeSiqSRSMWlN97bQ4CP66VZUY36M6XymvOhq6D"/>
    <s v="Digital Art India Pvt. Ltd."/>
    <x v="34"/>
    <s v="user_9SBRjyF0n4iWuhUdqRyQkFhl2J4uyNKhFWvvJEvunX8"/>
    <s v="Omkar Ghate"/>
    <x v="757"/>
    <s v="2022-08-16 09:18:41.612000+00:00"/>
    <m/>
    <x v="0"/>
    <m/>
    <m/>
    <m/>
    <n v="20"/>
    <m/>
    <m/>
    <m/>
    <m/>
    <m/>
    <m/>
    <m/>
    <m/>
    <m/>
    <m/>
    <m/>
    <x v="6"/>
    <m/>
    <m/>
    <m/>
    <m/>
    <m/>
    <m/>
    <m/>
    <m/>
    <m/>
    <m/>
    <m/>
    <m/>
    <x v="3"/>
    <m/>
    <s v="user_PApNwMjp7lPIEBp7acretouakdtYNVHpPO9ja9KoR5D"/>
    <x v="12"/>
    <x v="1"/>
    <m/>
    <m/>
    <x v="2"/>
    <x v="3"/>
    <m/>
    <s v="Vaccine inbound"/>
    <m/>
    <m/>
    <m/>
    <x v="333"/>
    <s v="2022-09-02 06:01:12.944000+00:00"/>
    <s v="GPA"/>
  </r>
  <r>
    <x v="3"/>
    <n v="1500000"/>
    <s v="INR"/>
    <n v="0"/>
    <x v="47"/>
    <x v="0"/>
    <s v="stat_kcR4fZg7TU7jjk1jAVua3qGLRS4J5uFayEjK5j02wtv"/>
    <x v="2"/>
    <s v="OpportunityStatusType.Lost"/>
    <s v="cont_GnIymFk1pSUSN3scXwmcsBEXKxCnulTcr4EGMEBEUgS"/>
    <x v="224"/>
    <x v="0"/>
    <s v="lead_XLlWsZ9CY5sQkR0bfaJUChysCz5zbhXQxatsaSiPdGJ"/>
    <s v="IFTAS (Indian Financial Technology &amp; Allied Services)"/>
    <x v="25"/>
    <s v="user_GL8PBiV4pvzsQLVHSdZLeMQAQcGjCvLkffg486DHfZJ"/>
    <s v="Anshum Naithani"/>
    <x v="758"/>
    <s v="2022-08-16 09:54:43.853000+00:00"/>
    <m/>
    <x v="1"/>
    <m/>
    <m/>
    <m/>
    <n v="165"/>
    <m/>
    <m/>
    <m/>
    <m/>
    <m/>
    <m/>
    <m/>
    <m/>
    <m/>
    <m/>
    <m/>
    <x v="1"/>
    <m/>
    <m/>
    <m/>
    <m/>
    <m/>
    <m/>
    <m/>
    <m/>
    <m/>
    <m/>
    <m/>
    <m/>
    <x v="8"/>
    <m/>
    <s v="user_vMd4rmcrSbjykdyL2J7rrYn84SWdcNc5FKligrmItPw"/>
    <x v="11"/>
    <x v="1"/>
    <m/>
    <s v="August"/>
    <x v="2"/>
    <x v="1"/>
    <m/>
    <s v="Glengarry"/>
    <m/>
    <m/>
    <m/>
    <x v="529"/>
    <s v="2022-09-02 13:47:25.127000+00:00"/>
    <s v="GMC"/>
  </r>
  <r>
    <x v="4"/>
    <n v="245659"/>
    <s v="INR"/>
    <n v="100"/>
    <x v="15"/>
    <x v="0"/>
    <s v="stat_OZRiD1474QRJIpvnjHCZfiIvKcVD6mIKSSTzg8SwDVx"/>
    <x v="0"/>
    <s v="OpportunityStatusType.Won"/>
    <s v="cont_UfCHGtMfmfXWgDCifgyGOUaKtUoGSSUXf0UjOdS8p7V"/>
    <x v="360"/>
    <x v="39"/>
    <s v="lead_QfhxCH0UMH7KVi5L7i7yLrcPT1FzrffUVPdTwixAgXb"/>
    <s v="Lyka Labs Ltd."/>
    <x v="20"/>
    <s v="user_bdUPAGjcS7p6513So3N4g3aWNS5HuBuVJi7bvCPAsLt"/>
    <s v="Mayur Gadiyar"/>
    <x v="759"/>
    <s v="2022-08-16 07:07:26.726000+00:00"/>
    <m/>
    <x v="1"/>
    <m/>
    <m/>
    <m/>
    <n v="85"/>
    <m/>
    <m/>
    <m/>
    <m/>
    <m/>
    <m/>
    <m/>
    <m/>
    <m/>
    <m/>
    <m/>
    <x v="23"/>
    <m/>
    <m/>
    <m/>
    <m/>
    <m/>
    <m/>
    <m/>
    <m/>
    <m/>
    <m/>
    <m/>
    <m/>
    <x v="3"/>
    <m/>
    <s v="user_lwF8ctKa5IyxqATpO2EOw2h0AEPiCMHOgewiH38Ei77"/>
    <x v="0"/>
    <x v="17"/>
    <m/>
    <s v="August"/>
    <x v="2"/>
    <x v="1"/>
    <m/>
    <s v="Pharma"/>
    <m/>
    <m/>
    <m/>
    <x v="530"/>
    <s v="2022-10-19 05:22:37.998000+00:00"/>
    <s v="GMC"/>
  </r>
  <r>
    <x v="15"/>
    <n v="300000"/>
    <s v="INR"/>
    <n v="0"/>
    <x v="55"/>
    <x v="0"/>
    <s v="stat_1hn9nRJaLbI53NxPuSQgo90kRpbpKsFlwN4oEGNUTdO"/>
    <x v="1"/>
    <s v="OpportunityStatusType.Lost"/>
    <s v="cont_cSgA6FhuWz12kTZ3hkwxX2me3DM2RhC7s64bRUEA8wF"/>
    <x v="297"/>
    <x v="288"/>
    <s v="lead_2cG2CrUZ5rYunrSXILmU5xWowDl2QxccB39v5qA3Njh"/>
    <s v="InterMiles (Jet Privilege Pvt. Ltd)"/>
    <x v="3"/>
    <s v="user_Iwn6da5WKkZqwUySK0oUuCb72pFP5WEm4zAb92ijqFe"/>
    <s v="Sonal Paithankar"/>
    <x v="760"/>
    <s v="2022-08-16 07:37:50.197000+00:00"/>
    <m/>
    <x v="1"/>
    <m/>
    <m/>
    <m/>
    <n v="69"/>
    <m/>
    <m/>
    <m/>
    <m/>
    <m/>
    <m/>
    <m/>
    <m/>
    <m/>
    <m/>
    <m/>
    <x v="15"/>
    <m/>
    <m/>
    <m/>
    <m/>
    <m/>
    <m/>
    <m/>
    <m/>
    <m/>
    <m/>
    <m/>
    <m/>
    <x v="7"/>
    <m/>
    <s v="user_encRk5bIEFN6ZA11h4WH2AdZTiZpogLSlMIaj0E30SZ"/>
    <x v="3"/>
    <x v="1"/>
    <m/>
    <s v="August"/>
    <x v="2"/>
    <x v="4"/>
    <m/>
    <m/>
    <m/>
    <m/>
    <m/>
    <x v="440"/>
    <s v="2022-09-16 07:29:39.378000+00:00"/>
    <m/>
  </r>
  <r>
    <x v="9"/>
    <n v="510000"/>
    <s v="INR"/>
    <n v="0"/>
    <x v="52"/>
    <x v="0"/>
    <s v="stat_1hn9nRJaLbI53NxPuSQgo90kRpbpKsFlwN4oEGNUTdO"/>
    <x v="1"/>
    <s v="OpportunityStatusType.Lost"/>
    <m/>
    <x v="1"/>
    <x v="289"/>
    <s v="lead_aNmuCk4Ivo9i76U0eeZN7R40VlkCRH3tYBU6lp5Z3sl"/>
    <s v="TRIMASYS CONTROL SOLUTIONS PVT LTD"/>
    <x v="21"/>
    <s v="user_9SBRjyF0n4iWuhUdqRyQkFhl2J4uyNKhFWvvJEvunX8"/>
    <s v="Omkar Ghate"/>
    <x v="761"/>
    <s v="2022-08-16 08:14:08.781000+00:00"/>
    <m/>
    <x v="0"/>
    <m/>
    <s v="2020-08-20 10:25:20+00:00"/>
    <m/>
    <n v="120"/>
    <m/>
    <m/>
    <m/>
    <m/>
    <m/>
    <m/>
    <m/>
    <m/>
    <m/>
    <m/>
    <m/>
    <x v="4"/>
    <m/>
    <m/>
    <m/>
    <m/>
    <m/>
    <m/>
    <m/>
    <m/>
    <m/>
    <m/>
    <m/>
    <m/>
    <x v="3"/>
    <m/>
    <s v="user_g5Yw4Z4XnIbmcGhJO80vdtFdd5ElcDlgYO3q8l82ODn"/>
    <x v="18"/>
    <x v="5"/>
    <m/>
    <s v="August"/>
    <x v="10"/>
    <x v="3"/>
    <m/>
    <s v="AM Opps - Jaswanth"/>
    <m/>
    <m/>
    <m/>
    <x v="531"/>
    <s v="2022-09-03 10:57:07.937000+00:00"/>
    <s v="GMC"/>
  </r>
  <r>
    <x v="3"/>
    <n v="2800000"/>
    <s v="INR"/>
    <n v="0"/>
    <x v="10"/>
    <x v="0"/>
    <s v="stat_kcR4fZg7TU7jjk1jAVua3qGLRS4J5uFayEjK5j02wtv"/>
    <x v="2"/>
    <s v="OpportunityStatusType.Lost"/>
    <s v="cont_uNJds60XL6gTg6eQRhokxsWvstSCNdx5kXVxrwwKgEA"/>
    <x v="361"/>
    <x v="0"/>
    <s v="lead_IXseItgNcjZzWEiKOFJ77b54lqlPxgZYwn67Ih2Fqwx"/>
    <s v="NCDEX e Markets"/>
    <x v="24"/>
    <s v="user_GL8PBiV4pvzsQLVHSdZLeMQAQcGjCvLkffg486DHfZJ"/>
    <s v="Anshum Naithani"/>
    <x v="762"/>
    <s v="2022-08-16 06:38:27.283000+00:00"/>
    <m/>
    <x v="1"/>
    <m/>
    <s v="2021-05-26 11:39:19+00:00"/>
    <m/>
    <n v="800"/>
    <m/>
    <m/>
    <m/>
    <m/>
    <m/>
    <m/>
    <m/>
    <m/>
    <m/>
    <m/>
    <m/>
    <x v="26"/>
    <m/>
    <m/>
    <m/>
    <m/>
    <m/>
    <m/>
    <m/>
    <m/>
    <m/>
    <m/>
    <m/>
    <m/>
    <x v="5"/>
    <m/>
    <s v="user_IpBH4s1Av5OVFfQQ3nW0qPDDjwLT9uRfx1sVhml8UQA"/>
    <x v="23"/>
    <x v="1"/>
    <m/>
    <s v="July"/>
    <x v="8"/>
    <x v="2"/>
    <m/>
    <s v="Employee Engagement Handbook"/>
    <m/>
    <m/>
    <m/>
    <x v="532"/>
    <s v="2022-09-21 04:07:22.040000+00:00"/>
    <s v="GTL"/>
  </r>
  <r>
    <x v="3"/>
    <n v="800000"/>
    <s v="INR"/>
    <n v="0"/>
    <x v="4"/>
    <x v="0"/>
    <s v="stat_kcR4fZg7TU7jjk1jAVua3qGLRS4J5uFayEjK5j02wtv"/>
    <x v="2"/>
    <s v="OpportunityStatusType.Lost"/>
    <s v="cont_vS0wH9TMlOfbLPKo8kYOfv1MofvrEknrbJxebi7mR7J"/>
    <x v="362"/>
    <x v="290"/>
    <s v="lead_7zKF10ajf7QQjrwVOnO4YIS3jkLGlRF5JRMjMtPB9NR"/>
    <s v="GIA India Laboratory Pvt. Ltd"/>
    <x v="18"/>
    <s v="user_GL8PBiV4pvzsQLVHSdZLeMQAQcGjCvLkffg486DHfZJ"/>
    <s v="Anshum Naithani"/>
    <x v="763"/>
    <s v="2022-08-16 06:42:10.967000+00:00"/>
    <m/>
    <x v="1"/>
    <m/>
    <m/>
    <m/>
    <n v="120"/>
    <m/>
    <m/>
    <m/>
    <m/>
    <m/>
    <m/>
    <m/>
    <m/>
    <m/>
    <m/>
    <m/>
    <x v="17"/>
    <m/>
    <m/>
    <m/>
    <m/>
    <m/>
    <m/>
    <m/>
    <m/>
    <m/>
    <m/>
    <m/>
    <m/>
    <x v="4"/>
    <m/>
    <s v="user_doWYUHOvQ3f5K3ugoH7kbrXnoPuCbasVEsKoA9COWQo"/>
    <x v="15"/>
    <x v="1"/>
    <m/>
    <s v="September"/>
    <x v="2"/>
    <x v="0"/>
    <m/>
    <s v="AM Opps - Kunal"/>
    <m/>
    <m/>
    <m/>
    <x v="533"/>
    <s v="2022-09-27 04:50:13.292000+00:00"/>
    <s v="GMC"/>
  </r>
  <r>
    <x v="3"/>
    <n v="1000000"/>
    <s v="INR"/>
    <n v="0"/>
    <x v="10"/>
    <x v="0"/>
    <s v="stat_kcR4fZg7TU7jjk1jAVua3qGLRS4J5uFayEjK5j02wtv"/>
    <x v="2"/>
    <s v="OpportunityStatusType.Lost"/>
    <s v="cont_uNJds60XL6gTg6eQRhokxsWvstSCNdx5kXVxrwwKgEA"/>
    <x v="361"/>
    <x v="291"/>
    <s v="lead_IXseItgNcjZzWEiKOFJ77b54lqlPxgZYwn67Ih2Fqwx"/>
    <s v="NCDEX e Markets"/>
    <x v="24"/>
    <s v="user_GL8PBiV4pvzsQLVHSdZLeMQAQcGjCvLkffg486DHfZJ"/>
    <s v="Anshum Naithani"/>
    <x v="764"/>
    <s v="2022-08-16 06:38:21.749000+00:00"/>
    <m/>
    <x v="1"/>
    <m/>
    <s v="2021-05-26 11:39:19+00:00"/>
    <m/>
    <n v="800"/>
    <m/>
    <m/>
    <m/>
    <m/>
    <m/>
    <m/>
    <m/>
    <m/>
    <m/>
    <m/>
    <m/>
    <x v="26"/>
    <m/>
    <m/>
    <m/>
    <m/>
    <m/>
    <m/>
    <m/>
    <m/>
    <m/>
    <m/>
    <m/>
    <m/>
    <x v="5"/>
    <m/>
    <s v="user_IpBH4s1Av5OVFfQQ3nW0qPDDjwLT9uRfx1sVhml8UQA"/>
    <x v="23"/>
    <x v="1"/>
    <m/>
    <s v="July"/>
    <x v="8"/>
    <x v="2"/>
    <m/>
    <s v="Employee Engagement Handbook"/>
    <m/>
    <m/>
    <m/>
    <x v="532"/>
    <s v="2022-09-21 04:07:22.040000+00:00"/>
    <s v="GPA"/>
  </r>
  <r>
    <x v="19"/>
    <n v="10000"/>
    <s v="INR"/>
    <n v="0"/>
    <x v="4"/>
    <x v="0"/>
    <s v="stat_kcR4fZg7TU7jjk1jAVua3qGLRS4J5uFayEjK5j02wtv"/>
    <x v="2"/>
    <s v="OpportunityStatusType.Lost"/>
    <m/>
    <x v="1"/>
    <x v="0"/>
    <s v="lead_ACA2AL5ahsin6qVh8iPZ8m8ELrFJcyrSid9TD9HKEa9"/>
    <s v="Aagite technologies Pvt Ltd (Fresh)"/>
    <x v="15"/>
    <s v="user_x9AtbGLhDmWYC9XAmYdfwBt9yiXbgMhBuZpIoFuN8Cd"/>
    <s v="Pranav Kenjale"/>
    <x v="765"/>
    <s v="2022-08-16 06:36:04.348000+00:00"/>
    <m/>
    <x v="7"/>
    <m/>
    <m/>
    <m/>
    <n v="12"/>
    <m/>
    <m/>
    <m/>
    <m/>
    <m/>
    <m/>
    <m/>
    <m/>
    <m/>
    <m/>
    <m/>
    <x v="1"/>
    <m/>
    <m/>
    <m/>
    <m/>
    <m/>
    <m/>
    <m/>
    <m/>
    <m/>
    <m/>
    <m/>
    <m/>
    <x v="3"/>
    <m/>
    <s v="user_228eUmsdKIb9OItgmiDq1zD4aPZ1eqiapbaLAGeBf8g"/>
    <x v="13"/>
    <x v="1"/>
    <m/>
    <m/>
    <x v="4"/>
    <x v="3"/>
    <m/>
    <s v="Employee Wellness Handbook"/>
    <m/>
    <m/>
    <m/>
    <x v="534"/>
    <s v="2022-08-16 06:36:04.422000+00:00"/>
    <s v="Covid"/>
  </r>
  <r>
    <x v="19"/>
    <n v="10000"/>
    <s v="INR"/>
    <n v="0"/>
    <x v="4"/>
    <x v="0"/>
    <s v="stat_kcR4fZg7TU7jjk1jAVua3qGLRS4J5uFayEjK5j02wtv"/>
    <x v="2"/>
    <s v="OpportunityStatusType.Lost"/>
    <m/>
    <x v="1"/>
    <x v="0"/>
    <s v="lead_ACA2AL5ahsin6qVh8iPZ8m8ELrFJcyrSid9TD9HKEa9"/>
    <s v="Aagite technologies Pvt Ltd (Fresh)"/>
    <x v="15"/>
    <s v="user_x9AtbGLhDmWYC9XAmYdfwBt9yiXbgMhBuZpIoFuN8Cd"/>
    <s v="Pranav Kenjale"/>
    <x v="766"/>
    <s v="2022-08-16 06:35:58.738000+00:00"/>
    <m/>
    <x v="7"/>
    <m/>
    <m/>
    <m/>
    <n v="12"/>
    <m/>
    <m/>
    <m/>
    <m/>
    <m/>
    <m/>
    <m/>
    <m/>
    <m/>
    <m/>
    <m/>
    <x v="1"/>
    <m/>
    <m/>
    <m/>
    <m/>
    <m/>
    <m/>
    <m/>
    <m/>
    <m/>
    <m/>
    <m/>
    <m/>
    <x v="3"/>
    <m/>
    <s v="user_228eUmsdKIb9OItgmiDq1zD4aPZ1eqiapbaLAGeBf8g"/>
    <x v="13"/>
    <x v="1"/>
    <m/>
    <m/>
    <x v="4"/>
    <x v="3"/>
    <m/>
    <s v="Employee Wellness Handbook"/>
    <m/>
    <m/>
    <m/>
    <x v="534"/>
    <s v="2022-08-16 06:36:04.422000+00:00"/>
    <s v="GPA"/>
  </r>
  <r>
    <x v="19"/>
    <n v="50000"/>
    <s v="INR"/>
    <n v="0"/>
    <x v="4"/>
    <x v="0"/>
    <s v="stat_kcR4fZg7TU7jjk1jAVua3qGLRS4J5uFayEjK5j02wtv"/>
    <x v="2"/>
    <s v="OpportunityStatusType.Lost"/>
    <m/>
    <x v="1"/>
    <x v="0"/>
    <s v="lead_ACA2AL5ahsin6qVh8iPZ8m8ELrFJcyrSid9TD9HKEa9"/>
    <s v="Aagite technologies Pvt Ltd (Fresh)"/>
    <x v="15"/>
    <s v="user_x9AtbGLhDmWYC9XAmYdfwBt9yiXbgMhBuZpIoFuN8Cd"/>
    <s v="Pranav Kenjale"/>
    <x v="767"/>
    <s v="2022-08-16 06:35:50.380000+00:00"/>
    <m/>
    <x v="7"/>
    <m/>
    <m/>
    <m/>
    <n v="12"/>
    <m/>
    <m/>
    <m/>
    <m/>
    <m/>
    <m/>
    <m/>
    <m/>
    <m/>
    <m/>
    <m/>
    <x v="1"/>
    <m/>
    <m/>
    <m/>
    <m/>
    <m/>
    <m/>
    <m/>
    <m/>
    <m/>
    <m/>
    <m/>
    <m/>
    <x v="3"/>
    <m/>
    <s v="user_228eUmsdKIb9OItgmiDq1zD4aPZ1eqiapbaLAGeBf8g"/>
    <x v="13"/>
    <x v="1"/>
    <m/>
    <m/>
    <x v="4"/>
    <x v="3"/>
    <m/>
    <s v="Employee Wellness Handbook"/>
    <m/>
    <m/>
    <m/>
    <x v="534"/>
    <s v="2022-08-16 06:36:04.422000+00:00"/>
    <s v="GMC"/>
  </r>
  <r>
    <x v="3"/>
    <n v="2000000"/>
    <s v="INR"/>
    <n v="0"/>
    <x v="47"/>
    <x v="0"/>
    <s v="stat_kcR4fZg7TU7jjk1jAVua3qGLRS4J5uFayEjK5j02wtv"/>
    <x v="2"/>
    <s v="OpportunityStatusType.Lost"/>
    <s v="cont_GnIymFk1pSUSN3scXwmcsBEXKxCnulTcr4EGMEBEUgS"/>
    <x v="224"/>
    <x v="292"/>
    <s v="lead_XLlWsZ9CY5sQkR0bfaJUChysCz5zbhXQxatsaSiPdGJ"/>
    <s v="IFTAS (Indian Financial Technology &amp; Allied Services)"/>
    <x v="25"/>
    <s v="user_GL8PBiV4pvzsQLVHSdZLeMQAQcGjCvLkffg486DHfZJ"/>
    <s v="Anshum Naithani"/>
    <x v="768"/>
    <s v="2022-08-16 06:35:24.318000+00:00"/>
    <m/>
    <x v="1"/>
    <m/>
    <m/>
    <m/>
    <n v="165"/>
    <m/>
    <m/>
    <m/>
    <m/>
    <m/>
    <m/>
    <m/>
    <m/>
    <m/>
    <m/>
    <m/>
    <x v="1"/>
    <m/>
    <m/>
    <m/>
    <m/>
    <m/>
    <m/>
    <m/>
    <m/>
    <m/>
    <m/>
    <m/>
    <m/>
    <x v="8"/>
    <m/>
    <s v="user_vMd4rmcrSbjykdyL2J7rrYn84SWdcNc5FKligrmItPw"/>
    <x v="11"/>
    <x v="1"/>
    <m/>
    <s v="August"/>
    <x v="2"/>
    <x v="1"/>
    <m/>
    <s v="Glengarry"/>
    <m/>
    <m/>
    <m/>
    <x v="529"/>
    <s v="2022-09-02 13:47:25.127000+00:00"/>
    <s v="GMC"/>
  </r>
  <r>
    <x v="3"/>
    <n v="100000"/>
    <s v="INR"/>
    <n v="0"/>
    <x v="55"/>
    <x v="0"/>
    <s v="stat_kcR4fZg7TU7jjk1jAVua3qGLRS4J5uFayEjK5j02wtv"/>
    <x v="2"/>
    <s v="OpportunityStatusType.Lost"/>
    <s v="cont_GnIymFk1pSUSN3scXwmcsBEXKxCnulTcr4EGMEBEUgS"/>
    <x v="224"/>
    <x v="0"/>
    <s v="lead_XLlWsZ9CY5sQkR0bfaJUChysCz5zbhXQxatsaSiPdGJ"/>
    <s v="IFTAS (Indian Financial Technology &amp; Allied Services)"/>
    <x v="25"/>
    <s v="user_GL8PBiV4pvzsQLVHSdZLeMQAQcGjCvLkffg486DHfZJ"/>
    <s v="Anshum Naithani"/>
    <x v="769"/>
    <s v="2022-08-16 06:35:29.670000+00:00"/>
    <m/>
    <x v="1"/>
    <m/>
    <m/>
    <m/>
    <n v="165"/>
    <m/>
    <m/>
    <m/>
    <m/>
    <m/>
    <m/>
    <m/>
    <m/>
    <m/>
    <m/>
    <m/>
    <x v="1"/>
    <m/>
    <m/>
    <m/>
    <m/>
    <m/>
    <m/>
    <m/>
    <m/>
    <m/>
    <m/>
    <m/>
    <m/>
    <x v="8"/>
    <m/>
    <s v="user_vMd4rmcrSbjykdyL2J7rrYn84SWdcNc5FKligrmItPw"/>
    <x v="11"/>
    <x v="1"/>
    <m/>
    <s v="August"/>
    <x v="2"/>
    <x v="1"/>
    <m/>
    <s v="Glengarry"/>
    <m/>
    <m/>
    <m/>
    <x v="529"/>
    <s v="2022-09-02 13:47:25.127000+00:00"/>
    <s v="GPA"/>
  </r>
  <r>
    <x v="18"/>
    <n v="2500000"/>
    <s v="INR"/>
    <n v="0"/>
    <x v="12"/>
    <x v="0"/>
    <s v="stat_kcR4fZg7TU7jjk1jAVua3qGLRS4J5uFayEjK5j02wtv"/>
    <x v="2"/>
    <s v="OpportunityStatusType.Lost"/>
    <s v="cont_aJu41dGEMj7aygFYOurmejtCXctfBULF4c4LKPM6LMG"/>
    <x v="363"/>
    <x v="0"/>
    <s v="lead_PFmfM1ynnNu4B3iFFF4BIOHgXrdWPD1nH0FvcDCdomN"/>
    <s v="JECON ENGINEERS"/>
    <x v="19"/>
    <s v="user_IgNfKH7wuLLjHvexoMm2PXWcnF3zYft0ZbMTyfwKRUg"/>
    <s v="Moziez Chamadia"/>
    <x v="770"/>
    <s v="2022-08-16 06:05:13.787000+00:00"/>
    <m/>
    <x v="18"/>
    <m/>
    <m/>
    <m/>
    <n v="117"/>
    <m/>
    <m/>
    <m/>
    <m/>
    <m/>
    <m/>
    <m/>
    <m/>
    <m/>
    <m/>
    <m/>
    <x v="5"/>
    <m/>
    <m/>
    <m/>
    <m/>
    <m/>
    <m/>
    <m/>
    <m/>
    <m/>
    <m/>
    <m/>
    <m/>
    <x v="8"/>
    <m/>
    <s v="user_FdWFezbLzkYQcGsBUsjZO25nr2poK2nRbqV47Rs5Kfm"/>
    <x v="17"/>
    <x v="1"/>
    <m/>
    <s v="September"/>
    <x v="2"/>
    <x v="1"/>
    <m/>
    <m/>
    <m/>
    <m/>
    <m/>
    <x v="535"/>
    <s v="2022-09-09 04:24:36.923000+00:00"/>
    <s v="GMC"/>
  </r>
  <r>
    <x v="24"/>
    <n v="10000"/>
    <s v="INR"/>
    <n v="0"/>
    <x v="10"/>
    <x v="0"/>
    <s v="stat_1hn9nRJaLbI53NxPuSQgo90kRpbpKsFlwN4oEGNUTdO"/>
    <x v="1"/>
    <s v="OpportunityStatusType.Lost"/>
    <s v="cont_cyxQ5cF3WF01YVJSEHxrxANxRcjG7i4K2liamUKqN6r"/>
    <x v="364"/>
    <x v="57"/>
    <s v="lead_Bwl2blWszw3hsyBSsINAlXKct2oJFp5nD6LgqdK5Zp2"/>
    <s v="Stirred Creative Advertising Private Limited"/>
    <x v="3"/>
    <s v="user_sD3YjSs92XKUfD0OPHeo886g6tW6aCM0iUhX5VVUuJi"/>
    <s v="Navin Panjwani"/>
    <x v="771"/>
    <s v="2022-08-16 05:59:33.306000+00:00"/>
    <m/>
    <x v="2"/>
    <m/>
    <m/>
    <m/>
    <n v="93"/>
    <m/>
    <m/>
    <m/>
    <m/>
    <m/>
    <m/>
    <m/>
    <m/>
    <m/>
    <m/>
    <m/>
    <x v="6"/>
    <s v="ICICI"/>
    <m/>
    <m/>
    <m/>
    <m/>
    <m/>
    <m/>
    <m/>
    <m/>
    <m/>
    <m/>
    <m/>
    <x v="6"/>
    <m/>
    <s v="user_encRk5bIEFN6ZA11h4WH2AdZTiZpogLSlMIaj0E30SZ"/>
    <x v="3"/>
    <x v="1"/>
    <m/>
    <s v="August"/>
    <x v="2"/>
    <x v="3"/>
    <m/>
    <m/>
    <m/>
    <m/>
    <m/>
    <x v="536"/>
    <s v="2022-09-08 12:56:02.837000+00:00"/>
    <m/>
  </r>
  <r>
    <x v="8"/>
    <n v="12000000"/>
    <s v="INR"/>
    <n v="0"/>
    <x v="58"/>
    <x v="0"/>
    <s v="stat_1hn9nRJaLbI53NxPuSQgo90kRpbpKsFlwN4oEGNUTdO"/>
    <x v="1"/>
    <s v="OpportunityStatusType.Lost"/>
    <m/>
    <x v="1"/>
    <x v="39"/>
    <s v="lead_LrH0qFm4QHu99mokQjFhTGuG0ZkAD7631qGRKo6iqAV"/>
    <s v="Kolte Patil Developers PUNE"/>
    <x v="16"/>
    <s v="user_KLETV1op4MIjvKQ12xGsWi23CuPjDE6PT29nwG6T3MY"/>
    <s v="Pooja Gawas"/>
    <x v="772"/>
    <s v="2022-08-16 04:38:01.346000+00:00"/>
    <m/>
    <x v="0"/>
    <m/>
    <m/>
    <m/>
    <n v="1087"/>
    <m/>
    <m/>
    <m/>
    <m/>
    <m/>
    <m/>
    <m/>
    <m/>
    <m/>
    <m/>
    <m/>
    <x v="8"/>
    <m/>
    <m/>
    <m/>
    <m/>
    <m/>
    <m/>
    <m/>
    <m/>
    <m/>
    <m/>
    <m/>
    <m/>
    <x v="11"/>
    <m/>
    <s v="user_PApNwMjp7lPIEBp7acretouakdtYNVHpPO9ja9KoR5D"/>
    <x v="12"/>
    <x v="1"/>
    <m/>
    <s v="August"/>
    <x v="2"/>
    <x v="3"/>
    <m/>
    <s v="AM Opps - Sachin"/>
    <m/>
    <m/>
    <m/>
    <x v="537"/>
    <s v="2022-10-08 00:19:47.236000+00:00"/>
    <s v="GMC"/>
  </r>
  <r>
    <x v="24"/>
    <n v="200000"/>
    <s v="INR"/>
    <n v="0"/>
    <x v="10"/>
    <x v="0"/>
    <s v="stat_1hn9nRJaLbI53NxPuSQgo90kRpbpKsFlwN4oEGNUTdO"/>
    <x v="1"/>
    <s v="OpportunityStatusType.Lost"/>
    <m/>
    <x v="1"/>
    <x v="39"/>
    <s v="lead_Bwl2blWszw3hsyBSsINAlXKct2oJFp5nD6LgqdK5Zp2"/>
    <s v="Stirred Creative Advertising Private Limited"/>
    <x v="3"/>
    <s v="user_sD3YjSs92XKUfD0OPHeo886g6tW6aCM0iUhX5VVUuJi"/>
    <s v="Navin Panjwani"/>
    <x v="773"/>
    <s v="2022-08-16 05:59:25.432000+00:00"/>
    <m/>
    <x v="2"/>
    <m/>
    <m/>
    <m/>
    <n v="93"/>
    <m/>
    <m/>
    <m/>
    <m/>
    <m/>
    <m/>
    <m/>
    <m/>
    <m/>
    <m/>
    <m/>
    <x v="6"/>
    <s v="ICICI"/>
    <m/>
    <m/>
    <m/>
    <m/>
    <m/>
    <m/>
    <m/>
    <m/>
    <m/>
    <m/>
    <m/>
    <x v="6"/>
    <m/>
    <s v="user_encRk5bIEFN6ZA11h4WH2AdZTiZpogLSlMIaj0E30SZ"/>
    <x v="3"/>
    <x v="1"/>
    <m/>
    <s v="August"/>
    <x v="2"/>
    <x v="3"/>
    <m/>
    <m/>
    <m/>
    <m/>
    <m/>
    <x v="536"/>
    <s v="2022-09-08 12:56:02.837000+00:00"/>
    <m/>
  </r>
  <r>
    <x v="16"/>
    <n v="200000"/>
    <s v="INR"/>
    <n v="0"/>
    <x v="52"/>
    <x v="0"/>
    <s v="stat_kcR4fZg7TU7jjk1jAVua3qGLRS4J5uFayEjK5j02wtv"/>
    <x v="2"/>
    <s v="OpportunityStatusType.Lost"/>
    <m/>
    <x v="1"/>
    <x v="22"/>
    <s v="lead_CkXeKgCUCYMQ3DEHWay25VBTcQHYIm5wbD7S3lf1EqB"/>
    <s v="Heelium sports pvt ltd"/>
    <x v="7"/>
    <s v="user_8jx3L2CDfrbzNnwYUv6Plfha6VxaSGsqcbTXR3sIBZi"/>
    <s v="Manish Balpande"/>
    <x v="774"/>
    <s v="2022-08-16 04:21:55.588000+00:00"/>
    <m/>
    <x v="0"/>
    <m/>
    <m/>
    <m/>
    <n v="30"/>
    <m/>
    <m/>
    <m/>
    <m/>
    <m/>
    <m/>
    <m/>
    <m/>
    <m/>
    <m/>
    <m/>
    <x v="12"/>
    <m/>
    <m/>
    <m/>
    <m/>
    <m/>
    <m/>
    <m/>
    <m/>
    <m/>
    <m/>
    <m/>
    <m/>
    <x v="3"/>
    <m/>
    <s v="user_elsJRWsVnVWXwXYDqwMxWZeO0sLXCWVtdfpMy6LREbN"/>
    <x v="26"/>
    <x v="1"/>
    <m/>
    <m/>
    <x v="2"/>
    <x v="3"/>
    <m/>
    <m/>
    <m/>
    <m/>
    <m/>
    <x v="538"/>
    <s v="2022-10-03 10:54:48.415000+00:00"/>
    <m/>
  </r>
  <r>
    <x v="24"/>
    <n v="50000"/>
    <s v="INR"/>
    <n v="0"/>
    <x v="10"/>
    <x v="0"/>
    <s v="stat_1hn9nRJaLbI53NxPuSQgo90kRpbpKsFlwN4oEGNUTdO"/>
    <x v="1"/>
    <s v="OpportunityStatusType.Lost"/>
    <s v="cont_cInbZCl5OH8zyovEFXiR26nZ4pLFz6GPP2gvQCRGIWO"/>
    <x v="365"/>
    <x v="10"/>
    <s v="lead_YLJEgoFH5DFBF6577y67YrwgMNhezXR7ja1t3t4PMX2"/>
    <s v="Hepatica Technologies Pvt Ltd"/>
    <x v="4"/>
    <s v="user_sD3YjSs92XKUfD0OPHeo886g6tW6aCM0iUhX5VVUuJi"/>
    <s v="Navin Panjwani"/>
    <x v="775"/>
    <s v="2022-08-16 04:33:32.620000+00:00"/>
    <m/>
    <x v="2"/>
    <m/>
    <m/>
    <m/>
    <n v="67"/>
    <m/>
    <m/>
    <m/>
    <m/>
    <m/>
    <m/>
    <m/>
    <m/>
    <m/>
    <m/>
    <m/>
    <x v="5"/>
    <m/>
    <m/>
    <m/>
    <m/>
    <m/>
    <m/>
    <m/>
    <m/>
    <m/>
    <m/>
    <m/>
    <m/>
    <x v="5"/>
    <m/>
    <s v="user_5YHA1ZU4iP896lD1YJehdJcMx7ZEgWCpulT4T2c3pJ3"/>
    <x v="4"/>
    <x v="1"/>
    <m/>
    <s v="August"/>
    <x v="4"/>
    <x v="1"/>
    <m/>
    <s v="Downloaded the guide: Designing employee healthcare plan"/>
    <m/>
    <m/>
    <m/>
    <x v="539"/>
    <s v="2022-09-07 10:39:16.593000+00:00"/>
    <m/>
  </r>
  <r>
    <x v="24"/>
    <n v="400000"/>
    <s v="INR"/>
    <n v="0"/>
    <x v="58"/>
    <x v="0"/>
    <s v="stat_1hn9nRJaLbI53NxPuSQgo90kRpbpKsFlwN4oEGNUTdO"/>
    <x v="1"/>
    <s v="OpportunityStatusType.Lost"/>
    <s v="cont_cInbZCl5OH8zyovEFXiR26nZ4pLFz6GPP2gvQCRGIWO"/>
    <x v="365"/>
    <x v="58"/>
    <s v="lead_YLJEgoFH5DFBF6577y67YrwgMNhezXR7ja1t3t4PMX2"/>
    <s v="Hepatica Technologies Pvt Ltd"/>
    <x v="4"/>
    <s v="user_sD3YjSs92XKUfD0OPHeo886g6tW6aCM0iUhX5VVUuJi"/>
    <s v="Navin Panjwani"/>
    <x v="776"/>
    <s v="2022-08-16 04:33:25.568000+00:00"/>
    <m/>
    <x v="2"/>
    <m/>
    <m/>
    <m/>
    <n v="67"/>
    <m/>
    <m/>
    <m/>
    <m/>
    <m/>
    <m/>
    <m/>
    <m/>
    <m/>
    <m/>
    <m/>
    <x v="5"/>
    <m/>
    <m/>
    <m/>
    <m/>
    <m/>
    <m/>
    <m/>
    <m/>
    <m/>
    <m/>
    <m/>
    <m/>
    <x v="5"/>
    <m/>
    <s v="user_5YHA1ZU4iP896lD1YJehdJcMx7ZEgWCpulT4T2c3pJ3"/>
    <x v="4"/>
    <x v="1"/>
    <m/>
    <s v="August"/>
    <x v="4"/>
    <x v="1"/>
    <m/>
    <s v="Downloaded the guide: Designing employee healthcare plan"/>
    <m/>
    <m/>
    <m/>
    <x v="539"/>
    <s v="2022-09-07 10:39:16.593000+00:00"/>
    <m/>
  </r>
  <r>
    <x v="18"/>
    <n v="1867380"/>
    <s v="INR"/>
    <n v="100"/>
    <x v="59"/>
    <x v="0"/>
    <s v="stat_OZRiD1474QRJIpvnjHCZfiIvKcVD6mIKSSTzg8SwDVx"/>
    <x v="0"/>
    <s v="OpportunityStatusType.Won"/>
    <m/>
    <x v="1"/>
    <x v="0"/>
    <s v="lead_OzYcwLKTkDHefTNRVUjKhZ2uaW9kdQMFZ3QUib3EFuD"/>
    <s v="Umbrella Infocare Pvt Ltd"/>
    <x v="25"/>
    <s v="user_IgNfKH7wuLLjHvexoMm2PXWcnF3zYft0ZbMTyfwKRUg"/>
    <s v="Moziez Chamadia"/>
    <x v="777"/>
    <s v="2022-08-12 16:01:34.451000+00:00"/>
    <m/>
    <x v="1"/>
    <m/>
    <s v="2022-04-19 12:41:11+00:00"/>
    <m/>
    <n v="214"/>
    <m/>
    <m/>
    <m/>
    <m/>
    <m/>
    <m/>
    <m/>
    <s v="DIRECT_TRAFFIC"/>
    <m/>
    <m/>
    <m/>
    <x v="1"/>
    <m/>
    <m/>
    <m/>
    <m/>
    <m/>
    <m/>
    <m/>
    <m/>
    <m/>
    <m/>
    <m/>
    <m/>
    <x v="5"/>
    <m/>
    <s v="user_vMd4rmcrSbjykdyL2J7rrYn84SWdcNc5FKligrmItPw"/>
    <x v="11"/>
    <x v="17"/>
    <m/>
    <s v="August"/>
    <x v="14"/>
    <x v="2"/>
    <m/>
    <s v="Employee Count 200"/>
    <m/>
    <m/>
    <m/>
    <x v="309"/>
    <s v="2022-10-18 08:07:22.809000+00:00"/>
    <s v="GMC"/>
  </r>
  <r>
    <x v="19"/>
    <n v="389000"/>
    <s v="INR"/>
    <n v="50"/>
    <x v="50"/>
    <x v="0"/>
    <s v="stat_FKdNPXXuhXKKBjrSCi23zNHNqbRdSPZ9hl2qCMmtVnP"/>
    <x v="4"/>
    <s v="OpportunityStatusType.Active"/>
    <m/>
    <x v="1"/>
    <x v="14"/>
    <s v="lead_cYTUvZtyBmtPXltmAWh4ZQuVW2XduHrHb9ngFj939Op"/>
    <s v="Buzo Media Services"/>
    <x v="11"/>
    <s v="user_P3f70h2AcefBkFTBZpvA9LgDbjTmUIXkqdKqHJ5evwA"/>
    <s v="Manojkumar Tinna"/>
    <x v="778"/>
    <s v="2022-08-15 08:05:59.425000+00:00"/>
    <m/>
    <x v="24"/>
    <m/>
    <m/>
    <m/>
    <n v="41"/>
    <m/>
    <m/>
    <m/>
    <m/>
    <m/>
    <m/>
    <m/>
    <m/>
    <m/>
    <m/>
    <m/>
    <x v="1"/>
    <m/>
    <m/>
    <m/>
    <m/>
    <m/>
    <m/>
    <m/>
    <m/>
    <m/>
    <m/>
    <m/>
    <m/>
    <x v="10"/>
    <m/>
    <m/>
    <x v="16"/>
    <x v="1"/>
    <m/>
    <m/>
    <x v="2"/>
    <x v="3"/>
    <m/>
    <m/>
    <m/>
    <m/>
    <m/>
    <x v="540"/>
    <s v="2022-10-12 06:15:32.928000+00:00"/>
    <m/>
  </r>
  <r>
    <x v="0"/>
    <n v="500000"/>
    <s v="INR"/>
    <n v="50"/>
    <x v="57"/>
    <x v="0"/>
    <s v="stat_FKdNPXXuhXKKBjrSCi23zNHNqbRdSPZ9hl2qCMmtVnP"/>
    <x v="4"/>
    <s v="OpportunityStatusType.Active"/>
    <m/>
    <x v="1"/>
    <x v="0"/>
    <s v="lead_yFhnlAzzyfNWeaJ34GtPpyP7TIsLDSgyi6jpovTGz8b"/>
    <s v="Pinnacle Mobility Solutions"/>
    <x v="27"/>
    <s v="user_P3f70h2AcefBkFTBZpvA9LgDbjTmUIXkqdKqHJ5evwA"/>
    <s v="Manojkumar Tinna"/>
    <x v="779"/>
    <s v="2022-08-15 08:01:05.854000+00:00"/>
    <m/>
    <x v="0"/>
    <m/>
    <m/>
    <m/>
    <n v="500"/>
    <m/>
    <m/>
    <m/>
    <m/>
    <m/>
    <m/>
    <m/>
    <m/>
    <m/>
    <m/>
    <m/>
    <x v="5"/>
    <m/>
    <m/>
    <m/>
    <m/>
    <m/>
    <m/>
    <m/>
    <m/>
    <m/>
    <m/>
    <m/>
    <m/>
    <x v="3"/>
    <m/>
    <s v="user_sREdxbAJihL2Zbgic7tyQ6Rc4Mny7HnD1RNGhA9DDYh"/>
    <x v="5"/>
    <x v="1"/>
    <m/>
    <s v="July; March"/>
    <x v="7"/>
    <x v="1"/>
    <m/>
    <s v="Employee Engagement Handbook"/>
    <m/>
    <m/>
    <m/>
    <x v="541"/>
    <s v="2022-09-05 06:11:49.613000+00:00"/>
    <m/>
  </r>
  <r>
    <x v="11"/>
    <n v="169000"/>
    <s v="INR"/>
    <n v="0"/>
    <x v="58"/>
    <x v="0"/>
    <s v="stat_1hn9nRJaLbI53NxPuSQgo90kRpbpKsFlwN4oEGNUTdO"/>
    <x v="1"/>
    <s v="OpportunityStatusType.Lost"/>
    <m/>
    <x v="1"/>
    <x v="17"/>
    <s v="lead_i1IytKRMU7YM8UbHPJeuud0WW1PlaKfksTt6OoUq7DV"/>
    <s v="ADEPTION INDIA LLP"/>
    <x v="7"/>
    <s v="user_LKRhV6rhcBe0uL8u70UUGeDjbMupuho4TaiAOCbT7HT"/>
    <s v="Kashif Ahmad"/>
    <x v="780"/>
    <s v="2022-08-12 12:40:57.260000+00:00"/>
    <m/>
    <x v="0"/>
    <m/>
    <s v="2022-07-07 11:35:52+00:00"/>
    <m/>
    <n v="23"/>
    <m/>
    <m/>
    <m/>
    <m/>
    <m/>
    <m/>
    <m/>
    <m/>
    <m/>
    <m/>
    <m/>
    <x v="18"/>
    <m/>
    <m/>
    <m/>
    <m/>
    <m/>
    <m/>
    <m/>
    <m/>
    <m/>
    <m/>
    <m/>
    <m/>
    <x v="3"/>
    <m/>
    <s v="user_aM3WaaSUQQmaNnsm9l2FQRVWUEr8RN2ZdXzsuQUalQ3"/>
    <x v="7"/>
    <x v="1"/>
    <m/>
    <s v="August"/>
    <x v="3"/>
    <x v="2"/>
    <m/>
    <s v="Employee Count 25"/>
    <m/>
    <m/>
    <m/>
    <x v="542"/>
    <s v="2022-08-17 06:51:39.456000+00:00"/>
    <m/>
  </r>
  <r>
    <x v="18"/>
    <n v="317223"/>
    <s v="INR"/>
    <n v="100"/>
    <x v="59"/>
    <x v="0"/>
    <s v="stat_OZRiD1474QRJIpvnjHCZfiIvKcVD6mIKSSTzg8SwDVx"/>
    <x v="0"/>
    <s v="OpportunityStatusType.Won"/>
    <m/>
    <x v="1"/>
    <x v="0"/>
    <s v="lead_OzYcwLKTkDHefTNRVUjKhZ2uaW9kdQMFZ3QUib3EFuD"/>
    <s v="Umbrella Infocare Pvt Ltd"/>
    <x v="37"/>
    <s v="user_IgNfKH7wuLLjHvexoMm2PXWcnF3zYft0ZbMTyfwKRUg"/>
    <s v="Moziez Chamadia"/>
    <x v="781"/>
    <s v="2022-08-12 16:01:23.993000+00:00"/>
    <m/>
    <x v="1"/>
    <m/>
    <s v="2022-04-19 12:41:11+00:00"/>
    <m/>
    <n v="214"/>
    <m/>
    <m/>
    <m/>
    <m/>
    <m/>
    <m/>
    <m/>
    <s v="DIRECT_TRAFFIC"/>
    <m/>
    <m/>
    <m/>
    <x v="1"/>
    <m/>
    <m/>
    <m/>
    <m/>
    <m/>
    <m/>
    <m/>
    <m/>
    <m/>
    <m/>
    <m/>
    <m/>
    <x v="5"/>
    <m/>
    <s v="user_vMd4rmcrSbjykdyL2J7rrYn84SWdcNc5FKligrmItPw"/>
    <x v="11"/>
    <x v="17"/>
    <m/>
    <s v="August"/>
    <x v="14"/>
    <x v="2"/>
    <m/>
    <s v="Employee Count 200"/>
    <m/>
    <m/>
    <m/>
    <x v="309"/>
    <s v="2022-10-18 08:07:22.809000+00:00"/>
    <s v="GTL"/>
  </r>
  <r>
    <x v="17"/>
    <n v="100000"/>
    <s v="INR"/>
    <n v="0"/>
    <x v="4"/>
    <x v="0"/>
    <s v="stat_kcR4fZg7TU7jjk1jAVua3qGLRS4J5uFayEjK5j02wtv"/>
    <x v="2"/>
    <s v="OpportunityStatusType.Lost"/>
    <s v="cont_lXiIol9kgdvwlhJaqkA9L1s5jqK9y6nkOIqDwYb07IH"/>
    <x v="366"/>
    <x v="57"/>
    <s v="lead_paUffxGcjR3XFYSnB7Qnk3LsGYziN53CCd73SWuPAky"/>
    <s v="Scientific Games"/>
    <x v="3"/>
    <s v="user_6dalmZ7hmWD47jhCVGdU1SSEcFMsz9rWtW2jPORgJvj"/>
    <s v="Vivek Singh"/>
    <x v="782"/>
    <s v="2022-08-12 13:51:31.410000+00:00"/>
    <m/>
    <x v="2"/>
    <m/>
    <m/>
    <m/>
    <n v="1500"/>
    <m/>
    <m/>
    <m/>
    <m/>
    <m/>
    <m/>
    <m/>
    <m/>
    <m/>
    <m/>
    <m/>
    <x v="1"/>
    <m/>
    <m/>
    <m/>
    <m/>
    <m/>
    <m/>
    <m/>
    <m/>
    <m/>
    <m/>
    <m/>
    <m/>
    <x v="22"/>
    <m/>
    <s v="user_ojX3B6giQCeKnOjqd4gdwXUl0CqqHMXNORvxR6POXn6"/>
    <x v="21"/>
    <x v="1"/>
    <m/>
    <s v="September"/>
    <x v="2"/>
    <x v="0"/>
    <n v="600000"/>
    <m/>
    <m/>
    <m/>
    <m/>
    <x v="543"/>
    <s v="2022-10-20 10:15:11.013000+00:00"/>
    <m/>
  </r>
  <r>
    <x v="22"/>
    <n v="2000000"/>
    <s v="INR"/>
    <n v="0"/>
    <x v="10"/>
    <x v="0"/>
    <s v="stat_kcR4fZg7TU7jjk1jAVua3qGLRS4J5uFayEjK5j02wtv"/>
    <x v="2"/>
    <s v="OpportunityStatusType.Lost"/>
    <s v="cont_FhdUvR83uktAM3Nc2Z01ZEIrzWonnikeuw66jWRdgAl"/>
    <x v="367"/>
    <x v="58"/>
    <s v="lead_EIF0fLkOSYAbrmO1J6LaF3z3sxrILKKNSY7Ej6s2hXY"/>
    <s v="Rebar Design &amp; Detail pvt ltd"/>
    <x v="4"/>
    <s v="user_TZzywQwym26DjuswO479pxRhNKX152z8X1haCx2vcst"/>
    <s v="Vrushali Kummar"/>
    <x v="783"/>
    <s v="2022-08-12 12:12:28.973000+00:00"/>
    <m/>
    <x v="4"/>
    <m/>
    <m/>
    <m/>
    <n v="200"/>
    <m/>
    <m/>
    <m/>
    <m/>
    <m/>
    <m/>
    <m/>
    <m/>
    <m/>
    <m/>
    <m/>
    <x v="4"/>
    <m/>
    <m/>
    <m/>
    <m/>
    <m/>
    <m/>
    <m/>
    <m/>
    <m/>
    <m/>
    <m/>
    <m/>
    <x v="3"/>
    <m/>
    <s v="user_5YHA1ZU4iP896lD1YJehdJcMx7ZEgWCpulT4T2c3pJ3"/>
    <x v="4"/>
    <x v="1"/>
    <m/>
    <s v="August"/>
    <x v="4"/>
    <x v="3"/>
    <m/>
    <s v="Downloaded the guide: Employee Wellness Handbook"/>
    <m/>
    <m/>
    <m/>
    <x v="544"/>
    <s v="2022-08-12 12:12:39.059000+00:00"/>
    <m/>
  </r>
  <r>
    <x v="22"/>
    <n v="200000"/>
    <s v="INR"/>
    <n v="0"/>
    <x v="10"/>
    <x v="0"/>
    <s v="stat_kcR4fZg7TU7jjk1jAVua3qGLRS4J5uFayEjK5j02wtv"/>
    <x v="2"/>
    <s v="OpportunityStatusType.Lost"/>
    <s v="cont_FhdUvR83uktAM3Nc2Z01ZEIrzWonnikeuw66jWRdgAl"/>
    <x v="367"/>
    <x v="10"/>
    <s v="lead_EIF0fLkOSYAbrmO1J6LaF3z3sxrILKKNSY7Ej6s2hXY"/>
    <s v="Rebar Design &amp; Detail pvt ltd"/>
    <x v="4"/>
    <s v="user_TZzywQwym26DjuswO479pxRhNKX152z8X1haCx2vcst"/>
    <s v="Vrushali Kummar"/>
    <x v="784"/>
    <s v="2022-08-12 12:12:39.008000+00:00"/>
    <m/>
    <x v="4"/>
    <m/>
    <m/>
    <m/>
    <n v="200"/>
    <m/>
    <m/>
    <m/>
    <m/>
    <m/>
    <m/>
    <m/>
    <m/>
    <m/>
    <m/>
    <m/>
    <x v="4"/>
    <m/>
    <m/>
    <m/>
    <m/>
    <m/>
    <m/>
    <m/>
    <m/>
    <m/>
    <m/>
    <m/>
    <m/>
    <x v="3"/>
    <m/>
    <s v="user_5YHA1ZU4iP896lD1YJehdJcMx7ZEgWCpulT4T2c3pJ3"/>
    <x v="4"/>
    <x v="1"/>
    <m/>
    <s v="August"/>
    <x v="4"/>
    <x v="3"/>
    <m/>
    <s v="Downloaded the guide: Employee Wellness Handbook"/>
    <m/>
    <m/>
    <m/>
    <x v="544"/>
    <s v="2022-08-12 12:12:39.059000+00:00"/>
    <m/>
  </r>
  <r>
    <x v="4"/>
    <n v="973685"/>
    <s v="INR"/>
    <n v="100"/>
    <x v="59"/>
    <x v="0"/>
    <s v="stat_OZRiD1474QRJIpvnjHCZfiIvKcVD6mIKSSTzg8SwDVx"/>
    <x v="0"/>
    <s v="OpportunityStatusType.Won"/>
    <m/>
    <x v="1"/>
    <x v="39"/>
    <s v="lead_QTt29tB2HezF7CFdZpcUSElmhf8IgRgjzgwibw7KMj6"/>
    <s v="21North"/>
    <x v="21"/>
    <s v="user_Iwn6da5WKkZqwUySK0oUuCb72pFP5WEm4zAb92ijqFe"/>
    <s v="Sonal Paithankar"/>
    <x v="785"/>
    <s v="2022-08-12 11:19:45.790000+00:00"/>
    <m/>
    <x v="2"/>
    <m/>
    <s v="2022-05-09 10:09:57+00:00"/>
    <m/>
    <n v="137"/>
    <m/>
    <m/>
    <m/>
    <m/>
    <m/>
    <m/>
    <m/>
    <m/>
    <m/>
    <m/>
    <m/>
    <x v="21"/>
    <m/>
    <m/>
    <m/>
    <m/>
    <m/>
    <m/>
    <m/>
    <m/>
    <m/>
    <m/>
    <m/>
    <m/>
    <x v="5"/>
    <m/>
    <s v="user_g5Yw4Z4XnIbmcGhJO80vdtFdd5ElcDlgYO3q8l82ODn"/>
    <x v="18"/>
    <x v="12"/>
    <m/>
    <s v="August; July"/>
    <x v="3"/>
    <x v="1"/>
    <m/>
    <s v="Glengarry"/>
    <m/>
    <m/>
    <m/>
    <x v="545"/>
    <s v="2022-10-14 09:29:49.056000+00:00"/>
    <m/>
  </r>
  <r>
    <x v="22"/>
    <n v="500000"/>
    <s v="INR"/>
    <n v="0"/>
    <x v="19"/>
    <x v="0"/>
    <s v="stat_kcR4fZg7TU7jjk1jAVua3qGLRS4J5uFayEjK5j02wtv"/>
    <x v="2"/>
    <s v="OpportunityStatusType.Lost"/>
    <s v="cont_t5TpRBfUJeXL5UCf5fwByPG8ETJEUCRO2bILeaQrI0x"/>
    <x v="368"/>
    <x v="21"/>
    <s v="lead_oyTkDu2G4JWihAq1zPG8XMRJCIj9lxiOPEWckCAXssN"/>
    <s v="Gadre Marine Group"/>
    <x v="9"/>
    <s v="user_TZzywQwym26DjuswO479pxRhNKX152z8X1haCx2vcst"/>
    <s v="Vrushali Kummar"/>
    <x v="786"/>
    <s v="2022-08-12 04:48:11.532000+00:00"/>
    <m/>
    <x v="4"/>
    <m/>
    <m/>
    <m/>
    <n v="3500"/>
    <m/>
    <m/>
    <m/>
    <m/>
    <m/>
    <m/>
    <m/>
    <m/>
    <m/>
    <m/>
    <m/>
    <x v="5"/>
    <m/>
    <m/>
    <m/>
    <m/>
    <m/>
    <m/>
    <m/>
    <m/>
    <m/>
    <m/>
    <m/>
    <m/>
    <x v="3"/>
    <m/>
    <s v="user_L8E6IFhq6UCzKLHa45LUUTZCznDuyDwFrGaEp9DXiUM"/>
    <x v="9"/>
    <x v="1"/>
    <m/>
    <s v="September"/>
    <x v="2"/>
    <x v="3"/>
    <m/>
    <s v="TPA + Sameer"/>
    <m/>
    <m/>
    <m/>
    <x v="546"/>
    <s v="2022-08-29 10:00:33.428000+00:00"/>
    <s v="GPA"/>
  </r>
  <r>
    <x v="22"/>
    <n v="200000"/>
    <s v="INR"/>
    <n v="0"/>
    <x v="19"/>
    <x v="0"/>
    <s v="stat_kcR4fZg7TU7jjk1jAVua3qGLRS4J5uFayEjK5j02wtv"/>
    <x v="2"/>
    <s v="OpportunityStatusType.Lost"/>
    <s v="cont_t5TpRBfUJeXL5UCf5fwByPG8ETJEUCRO2bILeaQrI0x"/>
    <x v="368"/>
    <x v="88"/>
    <s v="lead_oyTkDu2G4JWihAq1zPG8XMRJCIj9lxiOPEWckCAXssN"/>
    <s v="Gadre Marine Group"/>
    <x v="9"/>
    <s v="user_TZzywQwym26DjuswO479pxRhNKX152z8X1haCx2vcst"/>
    <s v="Vrushali Kummar"/>
    <x v="787"/>
    <s v="2022-08-12 04:48:20.099000+00:00"/>
    <m/>
    <x v="4"/>
    <m/>
    <m/>
    <m/>
    <n v="3500"/>
    <m/>
    <m/>
    <m/>
    <m/>
    <m/>
    <m/>
    <m/>
    <m/>
    <m/>
    <m/>
    <m/>
    <x v="5"/>
    <m/>
    <m/>
    <m/>
    <m/>
    <m/>
    <m/>
    <m/>
    <m/>
    <m/>
    <m/>
    <m/>
    <m/>
    <x v="3"/>
    <m/>
    <s v="user_L8E6IFhq6UCzKLHa45LUUTZCznDuyDwFrGaEp9DXiUM"/>
    <x v="9"/>
    <x v="1"/>
    <m/>
    <s v="September"/>
    <x v="2"/>
    <x v="3"/>
    <m/>
    <s v="TPA + Sameer"/>
    <m/>
    <m/>
    <m/>
    <x v="546"/>
    <s v="2022-08-29 10:00:33.428000+00:00"/>
    <s v="WC"/>
  </r>
  <r>
    <x v="9"/>
    <n v="600000"/>
    <s v="INR"/>
    <n v="100"/>
    <x v="59"/>
    <x v="0"/>
    <s v="stat_OZRiD1474QRJIpvnjHCZfiIvKcVD6mIKSSTzg8SwDVx"/>
    <x v="0"/>
    <s v="OpportunityStatusType.Won"/>
    <m/>
    <x v="1"/>
    <x v="17"/>
    <s v="lead_8Ydv8SXQVyBHjHaaNt87HIZpnSFQes9WRi00MtzmFH5"/>
    <s v="TORK MOTORS PRIVATE LIMITED"/>
    <x v="7"/>
    <s v="user_9SBRjyF0n4iWuhUdqRyQkFhl2J4uyNKhFWvvJEvunX8"/>
    <s v="Omkar Ghate"/>
    <x v="788"/>
    <s v="2022-08-12 10:38:13.933000+00:00"/>
    <m/>
    <x v="0"/>
    <m/>
    <s v="2022-03-14 09:07:40+00:00"/>
    <m/>
    <n v="103"/>
    <m/>
    <m/>
    <m/>
    <m/>
    <m/>
    <m/>
    <m/>
    <s v="OTHER_CAMPAIGNS"/>
    <m/>
    <m/>
    <m/>
    <x v="21"/>
    <m/>
    <m/>
    <m/>
    <m/>
    <m/>
    <m/>
    <m/>
    <m/>
    <m/>
    <m/>
    <m/>
    <m/>
    <x v="3"/>
    <m/>
    <s v="user_aM3WaaSUQQmaNnsm9l2FQRVWUEr8RN2ZdXzsuQUalQ3"/>
    <x v="7"/>
    <x v="5"/>
    <m/>
    <s v="August"/>
    <x v="3"/>
    <x v="2"/>
    <m/>
    <s v="Employee Count 100"/>
    <m/>
    <m/>
    <m/>
    <x v="547"/>
    <s v="2022-10-20 09:12:11.163000+00:00"/>
    <m/>
  </r>
  <r>
    <x v="25"/>
    <n v="8000000"/>
    <s v="INR"/>
    <n v="0"/>
    <x v="4"/>
    <x v="0"/>
    <s v="stat_kcR4fZg7TU7jjk1jAVua3qGLRS4J5uFayEjK5j02wtv"/>
    <x v="2"/>
    <s v="OpportunityStatusType.Lost"/>
    <s v="cont_KsJqpOo3ohKwWUAyAqLEPw1th0i2gxpXz0PTsEBzOpq"/>
    <x v="369"/>
    <x v="293"/>
    <s v="lead_sUGCjEbzqPhdKnG4MucUSE3zmv61SDyz8EU5scF6QOf"/>
    <s v="Burger King"/>
    <x v="4"/>
    <s v="user_lccnw70UrYzjPcbxrA5N9qp8LF1vx6aP08yPEdeU06P"/>
    <s v="Vikas Gupta"/>
    <x v="789"/>
    <s v="2022-08-12 04:23:04.441000+00:00"/>
    <m/>
    <x v="1"/>
    <m/>
    <m/>
    <m/>
    <n v="1800"/>
    <m/>
    <m/>
    <m/>
    <m/>
    <m/>
    <m/>
    <m/>
    <m/>
    <m/>
    <m/>
    <m/>
    <x v="20"/>
    <m/>
    <m/>
    <m/>
    <m/>
    <m/>
    <m/>
    <m/>
    <m/>
    <m/>
    <m/>
    <m/>
    <m/>
    <x v="5"/>
    <m/>
    <s v="user_hHzEI8aaFubIuMSRtZFdLLN0nHQemBBpkBNLZGwVt3v"/>
    <x v="28"/>
    <x v="6"/>
    <m/>
    <s v="September"/>
    <x v="2"/>
    <x v="0"/>
    <m/>
    <s v="Vaccine inbound"/>
    <m/>
    <m/>
    <m/>
    <x v="548"/>
    <s v="2022-10-10 03:15:13.164000+00:00"/>
    <m/>
  </r>
  <r>
    <x v="22"/>
    <n v="20000000"/>
    <s v="INR"/>
    <n v="0"/>
    <x v="19"/>
    <x v="0"/>
    <s v="stat_kcR4fZg7TU7jjk1jAVua3qGLRS4J5uFayEjK5j02wtv"/>
    <x v="2"/>
    <s v="OpportunityStatusType.Lost"/>
    <s v="cont_t5TpRBfUJeXL5UCf5fwByPG8ETJEUCRO2bILeaQrI0x"/>
    <x v="368"/>
    <x v="11"/>
    <s v="lead_oyTkDu2G4JWihAq1zPG8XMRJCIj9lxiOPEWckCAXssN"/>
    <s v="Gadre Marine Group"/>
    <x v="9"/>
    <s v="user_TZzywQwym26DjuswO479pxRhNKX152z8X1haCx2vcst"/>
    <s v="Vrushali Kummar"/>
    <x v="790"/>
    <s v="2022-08-12 04:47:59.592000+00:00"/>
    <m/>
    <x v="4"/>
    <m/>
    <m/>
    <m/>
    <n v="3500"/>
    <m/>
    <m/>
    <m/>
    <m/>
    <m/>
    <m/>
    <m/>
    <m/>
    <m/>
    <m/>
    <m/>
    <x v="5"/>
    <m/>
    <m/>
    <m/>
    <m/>
    <m/>
    <m/>
    <m/>
    <m/>
    <m/>
    <m/>
    <m/>
    <m/>
    <x v="3"/>
    <m/>
    <s v="user_L8E6IFhq6UCzKLHa45LUUTZCznDuyDwFrGaEp9DXiUM"/>
    <x v="9"/>
    <x v="1"/>
    <m/>
    <s v="September"/>
    <x v="2"/>
    <x v="3"/>
    <m/>
    <s v="TPA + Sameer"/>
    <m/>
    <m/>
    <m/>
    <x v="546"/>
    <s v="2022-08-29 10:00:33.428000+00:00"/>
    <s v="GMC"/>
  </r>
  <r>
    <x v="9"/>
    <n v="8000"/>
    <s v="INR"/>
    <n v="0"/>
    <x v="10"/>
    <x v="0"/>
    <s v="stat_kcR4fZg7TU7jjk1jAVua3qGLRS4J5uFayEjK5j02wtv"/>
    <x v="2"/>
    <s v="OpportunityStatusType.Lost"/>
    <m/>
    <x v="1"/>
    <x v="294"/>
    <s v="lead_lSl9UdP1f0EtoSwdnaoUDHcNGKGBt6EaVxTZWMjgFUg"/>
    <s v="UNIRUB TECHNO INDIA PVT. LTD."/>
    <x v="42"/>
    <s v="user_9SBRjyF0n4iWuhUdqRyQkFhl2J4uyNKhFWvvJEvunX8"/>
    <s v="Omkar Ghate"/>
    <x v="791"/>
    <s v="2022-08-11 12:56:41.417000+00:00"/>
    <m/>
    <x v="0"/>
    <m/>
    <m/>
    <m/>
    <n v="13"/>
    <m/>
    <m/>
    <m/>
    <m/>
    <m/>
    <m/>
    <m/>
    <m/>
    <m/>
    <m/>
    <m/>
    <x v="1"/>
    <m/>
    <m/>
    <m/>
    <m/>
    <m/>
    <m/>
    <m/>
    <m/>
    <m/>
    <m/>
    <m/>
    <m/>
    <x v="3"/>
    <m/>
    <s v="user_A8KOTZADnUtEQOLt4nSLAmteNStuGh80js75RYjrXVt"/>
    <x v="6"/>
    <x v="5"/>
    <m/>
    <s v="May"/>
    <x v="2"/>
    <x v="3"/>
    <m/>
    <s v="TPA + Sameer"/>
    <m/>
    <m/>
    <m/>
    <x v="549"/>
    <s v="2022-09-20 05:43:44.678000+00:00"/>
    <s v="GPA"/>
  </r>
  <r>
    <x v="9"/>
    <n v="90000"/>
    <s v="INR"/>
    <n v="0"/>
    <x v="10"/>
    <x v="0"/>
    <s v="stat_kcR4fZg7TU7jjk1jAVua3qGLRS4J5uFayEjK5j02wtv"/>
    <x v="2"/>
    <s v="OpportunityStatusType.Lost"/>
    <m/>
    <x v="1"/>
    <x v="294"/>
    <s v="lead_lSl9UdP1f0EtoSwdnaoUDHcNGKGBt6EaVxTZWMjgFUg"/>
    <s v="UNIRUB TECHNO INDIA PVT. LTD."/>
    <x v="42"/>
    <s v="user_9SBRjyF0n4iWuhUdqRyQkFhl2J4uyNKhFWvvJEvunX8"/>
    <s v="Omkar Ghate"/>
    <x v="792"/>
    <s v="2022-08-11 12:56:35.117000+00:00"/>
    <m/>
    <x v="0"/>
    <m/>
    <m/>
    <m/>
    <n v="13"/>
    <m/>
    <m/>
    <m/>
    <m/>
    <m/>
    <m/>
    <m/>
    <m/>
    <m/>
    <m/>
    <m/>
    <x v="1"/>
    <m/>
    <m/>
    <m/>
    <m/>
    <m/>
    <m/>
    <m/>
    <m/>
    <m/>
    <m/>
    <m/>
    <m/>
    <x v="3"/>
    <m/>
    <s v="user_A8KOTZADnUtEQOLt4nSLAmteNStuGh80js75RYjrXVt"/>
    <x v="6"/>
    <x v="5"/>
    <m/>
    <s v="May"/>
    <x v="2"/>
    <x v="3"/>
    <m/>
    <s v="TPA + Sameer"/>
    <m/>
    <m/>
    <m/>
    <x v="549"/>
    <s v="2022-09-20 05:43:44.678000+00:00"/>
    <s v="GMC"/>
  </r>
  <r>
    <x v="17"/>
    <n v="10500000"/>
    <s v="INR"/>
    <n v="0"/>
    <x v="4"/>
    <x v="0"/>
    <s v="stat_kcR4fZg7TU7jjk1jAVua3qGLRS4J5uFayEjK5j02wtv"/>
    <x v="2"/>
    <s v="OpportunityStatusType.Lost"/>
    <s v="cont_lXiIol9kgdvwlhJaqkA9L1s5jqK9y6nkOIqDwYb07IH"/>
    <x v="366"/>
    <x v="39"/>
    <s v="lead_paUffxGcjR3XFYSnB7Qnk3LsGYziN53CCd73SWuPAky"/>
    <s v="Scientific Games"/>
    <x v="3"/>
    <s v="user_6dalmZ7hmWD47jhCVGdU1SSEcFMsz9rWtW2jPORgJvj"/>
    <s v="Vivek Singh"/>
    <x v="793"/>
    <s v="2022-08-11 11:59:32.955000+00:00"/>
    <m/>
    <x v="2"/>
    <m/>
    <m/>
    <m/>
    <n v="1500"/>
    <m/>
    <m/>
    <m/>
    <m/>
    <m/>
    <m/>
    <m/>
    <m/>
    <m/>
    <m/>
    <m/>
    <x v="1"/>
    <m/>
    <m/>
    <m/>
    <m/>
    <m/>
    <m/>
    <m/>
    <m/>
    <m/>
    <m/>
    <m/>
    <m/>
    <x v="22"/>
    <m/>
    <s v="user_ojX3B6giQCeKnOjqd4gdwXUl0CqqHMXNORvxR6POXn6"/>
    <x v="21"/>
    <x v="1"/>
    <m/>
    <s v="September"/>
    <x v="2"/>
    <x v="0"/>
    <n v="600000"/>
    <m/>
    <m/>
    <m/>
    <m/>
    <x v="543"/>
    <s v="2022-10-20 10:15:11.013000+00:00"/>
    <m/>
  </r>
  <r>
    <x v="17"/>
    <n v="2000000"/>
    <s v="INR"/>
    <n v="0"/>
    <x v="4"/>
    <x v="0"/>
    <s v="stat_kcR4fZg7TU7jjk1jAVua3qGLRS4J5uFayEjK5j02wtv"/>
    <x v="2"/>
    <s v="OpportunityStatusType.Lost"/>
    <s v="cont_lXiIol9kgdvwlhJaqkA9L1s5jqK9y6nkOIqDwYb07IH"/>
    <x v="366"/>
    <x v="121"/>
    <s v="lead_paUffxGcjR3XFYSnB7Qnk3LsGYziN53CCd73SWuPAky"/>
    <s v="Scientific Games"/>
    <x v="3"/>
    <s v="user_6dalmZ7hmWD47jhCVGdU1SSEcFMsz9rWtW2jPORgJvj"/>
    <s v="Vivek Singh"/>
    <x v="794"/>
    <s v="2022-08-11 11:59:49.116000+00:00"/>
    <m/>
    <x v="2"/>
    <m/>
    <m/>
    <m/>
    <n v="1500"/>
    <m/>
    <m/>
    <m/>
    <m/>
    <m/>
    <m/>
    <m/>
    <m/>
    <m/>
    <m/>
    <m/>
    <x v="1"/>
    <m/>
    <m/>
    <m/>
    <m/>
    <m/>
    <m/>
    <m/>
    <m/>
    <m/>
    <m/>
    <m/>
    <m/>
    <x v="22"/>
    <m/>
    <s v="user_ojX3B6giQCeKnOjqd4gdwXUl0CqqHMXNORvxR6POXn6"/>
    <x v="21"/>
    <x v="1"/>
    <m/>
    <s v="September"/>
    <x v="2"/>
    <x v="0"/>
    <n v="600000"/>
    <m/>
    <m/>
    <m/>
    <m/>
    <x v="543"/>
    <s v="2022-10-20 10:15:11.013000+00:00"/>
    <m/>
  </r>
  <r>
    <x v="25"/>
    <n v="3500000"/>
    <s v="INR"/>
    <n v="0"/>
    <x v="58"/>
    <x v="0"/>
    <s v="stat_1hn9nRJaLbI53NxPuSQgo90kRpbpKsFlwN4oEGNUTdO"/>
    <x v="1"/>
    <s v="OpportunityStatusType.Lost"/>
    <s v="cont_Kvjv3d1af1xjc3ip9o9GZmo0im1UxlQ42QBoQvxmcPY"/>
    <x v="370"/>
    <x v="295"/>
    <s v="lead_rEdVtXkZ6DTF6FhATBbZeMSGddZgw162BdUYxypo9fG"/>
    <s v="Green Light Planet"/>
    <x v="32"/>
    <s v="user_lccnw70UrYzjPcbxrA5N9qp8LF1vx6aP08yPEdeU06P"/>
    <s v="Vikas Gupta"/>
    <x v="795"/>
    <s v="2022-08-11 07:45:10.436000+00:00"/>
    <m/>
    <x v="1"/>
    <m/>
    <m/>
    <m/>
    <n v="246"/>
    <m/>
    <m/>
    <m/>
    <m/>
    <m/>
    <m/>
    <m/>
    <m/>
    <m/>
    <m/>
    <m/>
    <x v="5"/>
    <m/>
    <m/>
    <m/>
    <m/>
    <m/>
    <m/>
    <m/>
    <m/>
    <m/>
    <m/>
    <m/>
    <m/>
    <x v="3"/>
    <m/>
    <s v="user_lwF8ctKa5IyxqATpO2EOw2h0AEPiCMHOgewiH38Ei77"/>
    <x v="0"/>
    <x v="3"/>
    <m/>
    <s v="December"/>
    <x v="2"/>
    <x v="3"/>
    <m/>
    <m/>
    <m/>
    <m/>
    <m/>
    <x v="550"/>
    <s v="2022-09-29 10:07:26.677000+00:00"/>
    <s v="GMC"/>
  </r>
  <r>
    <x v="15"/>
    <n v="730000"/>
    <s v="INR"/>
    <n v="0"/>
    <x v="4"/>
    <x v="0"/>
    <s v="stat_kcR4fZg7TU7jjk1jAVua3qGLRS4J5uFayEjK5j02wtv"/>
    <x v="2"/>
    <s v="OpportunityStatusType.Lost"/>
    <s v="cont_dhRnkQyzj0y2wRRyyGWePmDkgNkJz8fsVqiX3o6crgc"/>
    <x v="371"/>
    <x v="296"/>
    <s v="lead_wLDoxZ6aPJOM5qmZdqAEfoFt3EwT8OAsWyMYgEDGLMI"/>
    <s v="BEC Chemicals"/>
    <x v="16"/>
    <s v="user_N52PP2uP2VZc2gm0nhh6CNFSif4n85g1cdxoNFd9ct0"/>
    <s v="Naveen Kumar"/>
    <x v="796"/>
    <s v="2022-08-11 09:56:32.726000+00:00"/>
    <m/>
    <x v="1"/>
    <m/>
    <m/>
    <m/>
    <n v="136"/>
    <m/>
    <m/>
    <m/>
    <m/>
    <m/>
    <m/>
    <m/>
    <m/>
    <m/>
    <m/>
    <m/>
    <x v="24"/>
    <m/>
    <m/>
    <m/>
    <m/>
    <m/>
    <m/>
    <m/>
    <m/>
    <m/>
    <m/>
    <m/>
    <m/>
    <x v="5"/>
    <m/>
    <s v="user_PApNwMjp7lPIEBp7acretouakdtYNVHpPO9ja9KoR5D"/>
    <x v="12"/>
    <x v="1"/>
    <m/>
    <s v="September"/>
    <x v="2"/>
    <x v="0"/>
    <m/>
    <m/>
    <m/>
    <m/>
    <m/>
    <x v="551"/>
    <s v="2022-09-09 11:33:42.365000+00:00"/>
    <m/>
  </r>
  <r>
    <x v="17"/>
    <n v="7000000"/>
    <s v="INR"/>
    <n v="0"/>
    <x v="10"/>
    <x v="0"/>
    <s v="stat_kcR4fZg7TU7jjk1jAVua3qGLRS4J5uFayEjK5j02wtv"/>
    <x v="2"/>
    <s v="OpportunityStatusType.Lost"/>
    <s v="cont_bP1OsDS3vDnvgnBD2jjVUCMCqa6cdhhrMe309Fpvyrm"/>
    <x v="372"/>
    <x v="39"/>
    <s v="lead_f4oIkReawz2HkwLsneouY8XG3xxdIDJ9GoIT5sjoA2e"/>
    <s v="Artech Infosystems"/>
    <x v="3"/>
    <s v="user_6dalmZ7hmWD47jhCVGdU1SSEcFMsz9rWtW2jPORgJvj"/>
    <s v="Vivek Singh"/>
    <x v="797"/>
    <s v="2022-08-11 08:33:31.422000+00:00"/>
    <m/>
    <x v="2"/>
    <m/>
    <m/>
    <m/>
    <n v="1400"/>
    <m/>
    <m/>
    <m/>
    <m/>
    <m/>
    <m/>
    <m/>
    <m/>
    <m/>
    <m/>
    <m/>
    <x v="8"/>
    <m/>
    <m/>
    <m/>
    <m/>
    <m/>
    <m/>
    <m/>
    <m/>
    <m/>
    <m/>
    <m/>
    <m/>
    <x v="3"/>
    <m/>
    <s v="user_encRk5bIEFN6ZA11h4WH2AdZTiZpogLSlMIaj0E30SZ"/>
    <x v="3"/>
    <x v="1"/>
    <m/>
    <s v="August"/>
    <x v="2"/>
    <x v="3"/>
    <m/>
    <m/>
    <m/>
    <m/>
    <m/>
    <x v="552"/>
    <s v="2022-10-20 10:29:22.046000+00:00"/>
    <m/>
  </r>
  <r>
    <x v="23"/>
    <n v="1400000"/>
    <s v="INR"/>
    <n v="0"/>
    <x v="59"/>
    <x v="0"/>
    <s v="stat_1hn9nRJaLbI53NxPuSQgo90kRpbpKsFlwN4oEGNUTdO"/>
    <x v="1"/>
    <s v="OpportunityStatusType.Lost"/>
    <m/>
    <x v="1"/>
    <x v="297"/>
    <s v="lead_MTVY5RgwCUa4USeu0vskQ2A7BCRUuNWxZJnmBElzZNY"/>
    <s v="Trinity India Forgetech Pvt. Ltd."/>
    <x v="8"/>
    <s v="user_8jx3L2CDfrbzNnwYUv6Plfha6VxaSGsqcbTXR3sIBZi"/>
    <s v="Manish Balpande"/>
    <x v="798"/>
    <s v="2022-08-11 07:10:48.283000+00:00"/>
    <m/>
    <x v="0"/>
    <m/>
    <m/>
    <m/>
    <n v="143"/>
    <m/>
    <m/>
    <m/>
    <m/>
    <m/>
    <m/>
    <m/>
    <m/>
    <m/>
    <m/>
    <m/>
    <x v="5"/>
    <m/>
    <m/>
    <m/>
    <m/>
    <m/>
    <m/>
    <m/>
    <m/>
    <m/>
    <m/>
    <m/>
    <m/>
    <x v="4"/>
    <m/>
    <s v="user_5IQTpX6DsnoeoDfxqzqojpVoQLXPh68nhDjLS5ETjYj"/>
    <x v="8"/>
    <x v="1"/>
    <m/>
    <s v="August"/>
    <x v="2"/>
    <x v="0"/>
    <m/>
    <m/>
    <m/>
    <m/>
    <m/>
    <x v="553"/>
    <s v="2022-09-01 11:15:11.122000+00:00"/>
    <m/>
  </r>
  <r>
    <x v="0"/>
    <n v="1000000"/>
    <s v="INR"/>
    <n v="0"/>
    <x v="60"/>
    <x v="0"/>
    <s v="stat_1hn9nRJaLbI53NxPuSQgo90kRpbpKsFlwN4oEGNUTdO"/>
    <x v="1"/>
    <s v="OpportunityStatusType.Lost"/>
    <s v="cont_LzZqJXxl0rZtcT379PrYR3iYt8Fb32HCPYGhoIkFxae"/>
    <x v="1"/>
    <x v="0"/>
    <s v="lead_qlka9vBrsaPsJAB4BVuBKQHSFBmJgGpq5BlPldkSa0u"/>
    <s v="Japfa Comfeed"/>
    <x v="6"/>
    <s v="user_jbppzD9HyqqioXDaUzrIJfkBW97sQdk5kSNPsBKGx0r"/>
    <s v="Pranaav Marathe"/>
    <x v="799"/>
    <s v="2022-08-11 05:37:23.553000+00:00"/>
    <m/>
    <x v="0"/>
    <m/>
    <m/>
    <m/>
    <n v="600"/>
    <m/>
    <m/>
    <s v="Facebook"/>
    <m/>
    <m/>
    <m/>
    <m/>
    <m/>
    <m/>
    <m/>
    <m/>
    <x v="20"/>
    <m/>
    <m/>
    <m/>
    <m/>
    <m/>
    <m/>
    <m/>
    <m/>
    <m/>
    <m/>
    <m/>
    <m/>
    <x v="23"/>
    <m/>
    <s v="user_sREdxbAJihL2Zbgic7tyQ6Rc4Mny7HnD1RNGhA9DDYh"/>
    <x v="5"/>
    <x v="6"/>
    <m/>
    <s v="July"/>
    <x v="2"/>
    <x v="0"/>
    <m/>
    <m/>
    <m/>
    <m/>
    <m/>
    <x v="554"/>
    <s v="2022-10-19 09:24:18.112000+00:00"/>
    <s v="NON EB"/>
  </r>
  <r>
    <x v="7"/>
    <n v="1000000"/>
    <s v="INR"/>
    <n v="0"/>
    <x v="24"/>
    <x v="0"/>
    <s v="stat_kcR4fZg7TU7jjk1jAVua3qGLRS4J5uFayEjK5j02wtv"/>
    <x v="2"/>
    <s v="OpportunityStatusType.Lost"/>
    <s v="cont_OQIXRJCSH7VWx1J4XmjergbZwYfAM9oT2nnib347i5s"/>
    <x v="373"/>
    <x v="58"/>
    <s v="lead_GNy5vk9G70ggR9MNOjGySexxCMZfjLmz4daBTOEHwry"/>
    <s v="FinIQ Consulting"/>
    <x v="4"/>
    <s v="user_U27GK6WjhLhUhi1EDKXV57xMpn8n8DMIOjci1q3UReZ"/>
    <s v="Abhiroop Ganguly"/>
    <x v="800"/>
    <s v="2022-08-11 07:14:30.647000+00:00"/>
    <m/>
    <x v="0"/>
    <m/>
    <m/>
    <m/>
    <n v="385"/>
    <m/>
    <m/>
    <m/>
    <m/>
    <m/>
    <m/>
    <m/>
    <m/>
    <m/>
    <m/>
    <m/>
    <x v="26"/>
    <m/>
    <m/>
    <m/>
    <m/>
    <m/>
    <m/>
    <m/>
    <m/>
    <m/>
    <m/>
    <m/>
    <m/>
    <x v="24"/>
    <m/>
    <s v="user_5YHA1ZU4iP896lD1YJehdJcMx7ZEgWCpulT4T2c3pJ3"/>
    <x v="4"/>
    <x v="1"/>
    <m/>
    <s v="October; September"/>
    <x v="2"/>
    <x v="1"/>
    <m/>
    <m/>
    <m/>
    <m/>
    <m/>
    <x v="555"/>
    <s v="2022-10-19 01:44:37.757000+00:00"/>
    <m/>
  </r>
  <r>
    <x v="16"/>
    <n v="3500000"/>
    <s v="INR"/>
    <n v="0"/>
    <x v="52"/>
    <x v="0"/>
    <s v="stat_kcR4fZg7TU7jjk1jAVua3qGLRS4J5uFayEjK5j02wtv"/>
    <x v="2"/>
    <s v="OpportunityStatusType.Lost"/>
    <s v="cont_47SMO0H1or0dtK2lgIXBg45ChoUMepjT9w8svzln9t2"/>
    <x v="374"/>
    <x v="58"/>
    <s v="lead_fYuLoDdBVSeF1CLRctNWSGtCEcyOxkurfgpcVUl5W9W"/>
    <s v="Entrata/ Xento Systems"/>
    <x v="4"/>
    <s v="user_8jx3L2CDfrbzNnwYUv6Plfha6VxaSGsqcbTXR3sIBZi"/>
    <s v="Manish Balpande"/>
    <x v="801"/>
    <s v="2022-08-11 05:01:35.001000+00:00"/>
    <m/>
    <x v="0"/>
    <m/>
    <s v="2020-08-14 08:05:16+00:00"/>
    <m/>
    <n v="850"/>
    <m/>
    <m/>
    <m/>
    <m/>
    <m/>
    <m/>
    <m/>
    <m/>
    <m/>
    <m/>
    <m/>
    <x v="1"/>
    <m/>
    <m/>
    <m/>
    <m/>
    <m/>
    <m/>
    <m/>
    <m/>
    <m/>
    <m/>
    <m/>
    <m/>
    <x v="4"/>
    <m/>
    <s v="user_5YHA1ZU4iP896lD1YJehdJcMx7ZEgWCpulT4T2c3pJ3"/>
    <x v="4"/>
    <x v="1"/>
    <m/>
    <s v="April; August"/>
    <x v="2"/>
    <x v="1"/>
    <m/>
    <s v="Downloaded the guide: Designing employee healthcare plan"/>
    <m/>
    <m/>
    <m/>
    <x v="556"/>
    <s v="2022-09-09 11:34:35.463000+00:00"/>
    <m/>
  </r>
  <r>
    <x v="17"/>
    <n v="3500000"/>
    <s v="INR"/>
    <n v="0"/>
    <x v="37"/>
    <x v="0"/>
    <s v="stat_kcR4fZg7TU7jjk1jAVua3qGLRS4J5uFayEjK5j02wtv"/>
    <x v="2"/>
    <s v="OpportunityStatusType.Lost"/>
    <m/>
    <x v="1"/>
    <x v="118"/>
    <s v="lead_6q2380VDOWSDIckgmkLuZSEZ9Wvi90mwqfvkjv3mUuz"/>
    <s v="Saggraha Management Services Pvt Ltd"/>
    <x v="15"/>
    <s v="user_6dalmZ7hmWD47jhCVGdU1SSEcFMsz9rWtW2jPORgJvj"/>
    <s v="Vivek Singh"/>
    <x v="802"/>
    <s v="2022-08-10 19:32:24.599000+00:00"/>
    <m/>
    <x v="2"/>
    <m/>
    <m/>
    <m/>
    <n v="244"/>
    <m/>
    <m/>
    <m/>
    <m/>
    <m/>
    <m/>
    <m/>
    <m/>
    <m/>
    <m/>
    <m/>
    <x v="3"/>
    <m/>
    <m/>
    <m/>
    <m/>
    <m/>
    <m/>
    <m/>
    <m/>
    <m/>
    <m/>
    <m/>
    <m/>
    <x v="14"/>
    <m/>
    <s v="user_6hRQhcoLhZEDUBYaw3vS7rv6T5582sGfXq4jNRqTfUU"/>
    <x v="14"/>
    <x v="6"/>
    <m/>
    <s v="August; May"/>
    <x v="2"/>
    <x v="1"/>
    <m/>
    <s v="Glengarry"/>
    <m/>
    <m/>
    <m/>
    <x v="557"/>
    <s v="2022-08-11 07:44:34.463000+00:00"/>
    <s v="GMC"/>
  </r>
  <r>
    <x v="16"/>
    <n v="300000"/>
    <s v="INR"/>
    <n v="0"/>
    <x v="52"/>
    <x v="0"/>
    <s v="stat_kcR4fZg7TU7jjk1jAVua3qGLRS4J5uFayEjK5j02wtv"/>
    <x v="2"/>
    <s v="OpportunityStatusType.Lost"/>
    <s v="cont_47SMO0H1or0dtK2lgIXBg45ChoUMepjT9w8svzln9t2"/>
    <x v="374"/>
    <x v="10"/>
    <s v="lead_fYuLoDdBVSeF1CLRctNWSGtCEcyOxkurfgpcVUl5W9W"/>
    <s v="Entrata/ Xento Systems"/>
    <x v="4"/>
    <s v="user_8jx3L2CDfrbzNnwYUv6Plfha6VxaSGsqcbTXR3sIBZi"/>
    <s v="Manish Balpande"/>
    <x v="803"/>
    <s v="2022-08-11 05:01:26.973000+00:00"/>
    <m/>
    <x v="0"/>
    <m/>
    <s v="2020-08-14 08:05:16+00:00"/>
    <m/>
    <n v="850"/>
    <m/>
    <m/>
    <m/>
    <m/>
    <m/>
    <m/>
    <m/>
    <m/>
    <m/>
    <m/>
    <m/>
    <x v="1"/>
    <m/>
    <m/>
    <m/>
    <m/>
    <m/>
    <m/>
    <m/>
    <m/>
    <m/>
    <m/>
    <m/>
    <m/>
    <x v="4"/>
    <m/>
    <s v="user_5YHA1ZU4iP896lD1YJehdJcMx7ZEgWCpulT4T2c3pJ3"/>
    <x v="4"/>
    <x v="1"/>
    <m/>
    <s v="April; August"/>
    <x v="2"/>
    <x v="1"/>
    <m/>
    <s v="Downloaded the guide: Designing employee healthcare plan"/>
    <m/>
    <m/>
    <m/>
    <x v="556"/>
    <s v="2022-09-09 11:34:35.463000+00:00"/>
    <m/>
  </r>
  <r>
    <x v="17"/>
    <n v="2000000"/>
    <s v="INR"/>
    <n v="0"/>
    <x v="10"/>
    <x v="0"/>
    <s v="stat_kcR4fZg7TU7jjk1jAVua3qGLRS4J5uFayEjK5j02wtv"/>
    <x v="2"/>
    <s v="OpportunityStatusType.Lost"/>
    <m/>
    <x v="1"/>
    <x v="46"/>
    <s v="lead_aIWwJsit24K5bJyo6dzMD0Oa2267XVItcZdcOCkt4HL"/>
    <s v="ZopNow"/>
    <x v="8"/>
    <s v="user_6dalmZ7hmWD47jhCVGdU1SSEcFMsz9rWtW2jPORgJvj"/>
    <s v="Vivek Singh"/>
    <x v="804"/>
    <s v="2022-08-10 09:22:20.648000+00:00"/>
    <m/>
    <x v="2"/>
    <m/>
    <m/>
    <m/>
    <n v="90"/>
    <m/>
    <m/>
    <m/>
    <m/>
    <m/>
    <m/>
    <m/>
    <m/>
    <m/>
    <m/>
    <m/>
    <x v="17"/>
    <m/>
    <m/>
    <m/>
    <m/>
    <m/>
    <m/>
    <m/>
    <m/>
    <m/>
    <m/>
    <m/>
    <m/>
    <x v="8"/>
    <m/>
    <s v="user_5IQTpX6DsnoeoDfxqzqojpVoQLXPh68nhDjLS5ETjYj"/>
    <x v="8"/>
    <x v="1"/>
    <m/>
    <s v="August"/>
    <x v="2"/>
    <x v="3"/>
    <m/>
    <m/>
    <m/>
    <m/>
    <m/>
    <x v="558"/>
    <s v="2022-09-07 10:56:46.506000+00:00"/>
    <m/>
  </r>
  <r>
    <x v="27"/>
    <n v="6400"/>
    <s v="INR"/>
    <n v="100"/>
    <x v="61"/>
    <x v="0"/>
    <s v="stat_OZRiD1474QRJIpvnjHCZfiIvKcVD6mIKSSTzg8SwDVx"/>
    <x v="0"/>
    <s v="OpportunityStatusType.Won"/>
    <m/>
    <x v="1"/>
    <x v="298"/>
    <s v="lead_NvQFI4cV4nGqisp1Nm92yXa9kim38CAEAJk0emZDrfN"/>
    <s v="Proteon Pharmaceuticals"/>
    <x v="34"/>
    <s v="user_2YgShwgjLNI4FjAqgE9PtKsdIaGh919JGcFG919fe5B"/>
    <s v="Satyam Tiwari"/>
    <x v="805"/>
    <s v="2022-08-10 10:10:03.450000+00:00"/>
    <m/>
    <x v="1"/>
    <m/>
    <m/>
    <m/>
    <n v="8"/>
    <m/>
    <m/>
    <m/>
    <m/>
    <m/>
    <m/>
    <m/>
    <m/>
    <m/>
    <m/>
    <m/>
    <x v="23"/>
    <m/>
    <m/>
    <m/>
    <m/>
    <m/>
    <m/>
    <m/>
    <m/>
    <m/>
    <m/>
    <m/>
    <m/>
    <x v="5"/>
    <m/>
    <s v="user_BtmkQ6xvtDyCMLstiH7YmmQURsFQdjarGcnSBd9UgEk"/>
    <x v="19"/>
    <x v="5"/>
    <m/>
    <m/>
    <x v="2"/>
    <x v="0"/>
    <m/>
    <m/>
    <m/>
    <m/>
    <m/>
    <x v="559"/>
    <s v="2022-09-22 06:47:09.532000+00:00"/>
    <s v="GPA"/>
  </r>
  <r>
    <x v="14"/>
    <n v="1445000"/>
    <s v="INR"/>
    <n v="100"/>
    <x v="61"/>
    <x v="0"/>
    <s v="stat_OZRiD1474QRJIpvnjHCZfiIvKcVD6mIKSSTzg8SwDVx"/>
    <x v="0"/>
    <s v="OpportunityStatusType.Won"/>
    <s v="cont_WaC0EOriZ4aJrufXyCwFFnfnZWudpOgueTV1yOj64ND"/>
    <x v="375"/>
    <x v="39"/>
    <s v="lead_3zBjoqtcaZjtEhJ6AgTfDnmF5LqWG3qNbXPc1FDo3pn"/>
    <s v="Pluang"/>
    <x v="21"/>
    <s v="user_g5Yw4Z4XnIbmcGhJO80vdtFdd5ElcDlgYO3q8l82ODn"/>
    <s v="Aditya Binani"/>
    <x v="806"/>
    <s v="2022-08-10 09:51:32.856000+00:00"/>
    <m/>
    <x v="11"/>
    <m/>
    <m/>
    <m/>
    <n v="110"/>
    <m/>
    <m/>
    <m/>
    <m/>
    <m/>
    <m/>
    <m/>
    <m/>
    <m/>
    <m/>
    <m/>
    <x v="3"/>
    <m/>
    <m/>
    <m/>
    <m/>
    <m/>
    <m/>
    <m/>
    <m/>
    <m/>
    <m/>
    <m/>
    <m/>
    <x v="3"/>
    <m/>
    <s v="user_g5Yw4Z4XnIbmcGhJO80vdtFdd5ElcDlgYO3q8l82ODn"/>
    <x v="18"/>
    <x v="1"/>
    <m/>
    <s v="September"/>
    <x v="4"/>
    <x v="3"/>
    <m/>
    <s v="Downloaded the guide: Designing employee healthcare plan"/>
    <m/>
    <m/>
    <m/>
    <x v="497"/>
    <s v="2022-10-14 09:59:39.631000+00:00"/>
    <m/>
  </r>
  <r>
    <x v="17"/>
    <n v="5000000"/>
    <s v="INR"/>
    <n v="0"/>
    <x v="10"/>
    <x v="0"/>
    <s v="stat_kcR4fZg7TU7jjk1jAVua3qGLRS4J5uFayEjK5j02wtv"/>
    <x v="2"/>
    <s v="OpportunityStatusType.Lost"/>
    <m/>
    <x v="1"/>
    <x v="299"/>
    <s v="lead_aIWwJsit24K5bJyo6dzMD0Oa2267XVItcZdcOCkt4HL"/>
    <s v="ZopNow"/>
    <x v="8"/>
    <s v="user_6dalmZ7hmWD47jhCVGdU1SSEcFMsz9rWtW2jPORgJvj"/>
    <s v="Vivek Singh"/>
    <x v="807"/>
    <s v="2022-08-10 09:22:08.333000+00:00"/>
    <m/>
    <x v="2"/>
    <m/>
    <m/>
    <m/>
    <n v="90"/>
    <m/>
    <m/>
    <m/>
    <m/>
    <m/>
    <m/>
    <m/>
    <m/>
    <m/>
    <m/>
    <m/>
    <x v="17"/>
    <m/>
    <m/>
    <m/>
    <m/>
    <m/>
    <m/>
    <m/>
    <m/>
    <m/>
    <m/>
    <m/>
    <m/>
    <x v="8"/>
    <m/>
    <s v="user_5IQTpX6DsnoeoDfxqzqojpVoQLXPh68nhDjLS5ETjYj"/>
    <x v="8"/>
    <x v="1"/>
    <m/>
    <s v="August"/>
    <x v="2"/>
    <x v="3"/>
    <m/>
    <m/>
    <m/>
    <m/>
    <m/>
    <x v="558"/>
    <s v="2022-09-07 10:56:46.506000+00:00"/>
    <s v="GMC"/>
  </r>
  <r>
    <x v="22"/>
    <n v="314000"/>
    <s v="INR"/>
    <n v="0"/>
    <x v="58"/>
    <x v="0"/>
    <s v="stat_1hn9nRJaLbI53NxPuSQgo90kRpbpKsFlwN4oEGNUTdO"/>
    <x v="1"/>
    <s v="OpportunityStatusType.Lost"/>
    <s v="cont_KfIQthiS7OWFKl3yOH2Cm0LuJqmqr1KcHtt2i6rVqov"/>
    <x v="376"/>
    <x v="10"/>
    <s v="lead_QQjl0MebKk1cFtSKeHjaGHMJySWFMIyISGDcqifxQbF"/>
    <s v="ESI Software India/ ESI Group"/>
    <x v="4"/>
    <s v="user_TZzywQwym26DjuswO479pxRhNKX152z8X1haCx2vcst"/>
    <s v="Vrushali Kummar"/>
    <x v="808"/>
    <s v="2022-08-10 08:57:56.936000+00:00"/>
    <m/>
    <x v="0"/>
    <m/>
    <m/>
    <m/>
    <n v="400"/>
    <m/>
    <m/>
    <m/>
    <m/>
    <m/>
    <m/>
    <m/>
    <m/>
    <m/>
    <m/>
    <m/>
    <x v="1"/>
    <m/>
    <m/>
    <m/>
    <m/>
    <m/>
    <m/>
    <m/>
    <m/>
    <m/>
    <m/>
    <m/>
    <m/>
    <x v="3"/>
    <m/>
    <s v="user_5YHA1ZU4iP896lD1YJehdJcMx7ZEgWCpulT4T2c3pJ3"/>
    <x v="4"/>
    <x v="1"/>
    <m/>
    <s v="August; July"/>
    <x v="2"/>
    <x v="3"/>
    <m/>
    <s v="Vaccine inbound"/>
    <m/>
    <m/>
    <m/>
    <x v="560"/>
    <s v="2022-08-25 09:07:35.846000+00:00"/>
    <m/>
  </r>
  <r>
    <x v="22"/>
    <n v="630695"/>
    <s v="INR"/>
    <n v="0"/>
    <x v="58"/>
    <x v="0"/>
    <s v="stat_1hn9nRJaLbI53NxPuSQgo90kRpbpKsFlwN4oEGNUTdO"/>
    <x v="1"/>
    <s v="OpportunityStatusType.Lost"/>
    <s v="cont_KfIQthiS7OWFKl3yOH2Cm0LuJqmqr1KcHtt2i6rVqov"/>
    <x v="376"/>
    <x v="173"/>
    <s v="lead_QQjl0MebKk1cFtSKeHjaGHMJySWFMIyISGDcqifxQbF"/>
    <s v="ESI Software India/ ESI Group"/>
    <x v="4"/>
    <s v="user_TZzywQwym26DjuswO479pxRhNKX152z8X1haCx2vcst"/>
    <s v="Vrushali Kummar"/>
    <x v="809"/>
    <s v="2022-08-10 08:58:08.969000+00:00"/>
    <m/>
    <x v="0"/>
    <m/>
    <m/>
    <m/>
    <n v="400"/>
    <m/>
    <m/>
    <m/>
    <m/>
    <m/>
    <m/>
    <m/>
    <m/>
    <m/>
    <m/>
    <m/>
    <x v="1"/>
    <m/>
    <m/>
    <m/>
    <m/>
    <m/>
    <m/>
    <m/>
    <m/>
    <m/>
    <m/>
    <m/>
    <m/>
    <x v="3"/>
    <m/>
    <s v="user_5YHA1ZU4iP896lD1YJehdJcMx7ZEgWCpulT4T2c3pJ3"/>
    <x v="4"/>
    <x v="1"/>
    <m/>
    <s v="August; July"/>
    <x v="2"/>
    <x v="3"/>
    <m/>
    <s v="Vaccine inbound"/>
    <m/>
    <m/>
    <m/>
    <x v="560"/>
    <s v="2022-08-25 09:07:35.846000+00:00"/>
    <m/>
  </r>
  <r>
    <x v="22"/>
    <n v="7000000"/>
    <s v="INR"/>
    <n v="0"/>
    <x v="58"/>
    <x v="0"/>
    <s v="stat_1hn9nRJaLbI53NxPuSQgo90kRpbpKsFlwN4oEGNUTdO"/>
    <x v="1"/>
    <s v="OpportunityStatusType.Lost"/>
    <s v="cont_KfIQthiS7OWFKl3yOH2Cm0LuJqmqr1KcHtt2i6rVqov"/>
    <x v="376"/>
    <x v="58"/>
    <s v="lead_QQjl0MebKk1cFtSKeHjaGHMJySWFMIyISGDcqifxQbF"/>
    <s v="ESI Software India/ ESI Group"/>
    <x v="4"/>
    <s v="user_TZzywQwym26DjuswO479pxRhNKX152z8X1haCx2vcst"/>
    <s v="Vrushali Kummar"/>
    <x v="810"/>
    <s v="2022-08-10 08:57:29.228000+00:00"/>
    <m/>
    <x v="0"/>
    <m/>
    <m/>
    <m/>
    <n v="400"/>
    <m/>
    <m/>
    <m/>
    <m/>
    <m/>
    <m/>
    <m/>
    <m/>
    <m/>
    <m/>
    <m/>
    <x v="1"/>
    <m/>
    <m/>
    <m/>
    <m/>
    <m/>
    <m/>
    <m/>
    <m/>
    <m/>
    <m/>
    <m/>
    <m/>
    <x v="3"/>
    <m/>
    <s v="user_5YHA1ZU4iP896lD1YJehdJcMx7ZEgWCpulT4T2c3pJ3"/>
    <x v="4"/>
    <x v="1"/>
    <m/>
    <s v="August; July"/>
    <x v="2"/>
    <x v="3"/>
    <m/>
    <s v="Vaccine inbound"/>
    <m/>
    <m/>
    <m/>
    <x v="560"/>
    <s v="2022-08-25 09:07:35.846000+00:00"/>
    <m/>
  </r>
  <r>
    <x v="16"/>
    <n v="1800000"/>
    <s v="INR"/>
    <n v="0"/>
    <x v="48"/>
    <x v="0"/>
    <s v="stat_kcR4fZg7TU7jjk1jAVua3qGLRS4J5uFayEjK5j02wtv"/>
    <x v="2"/>
    <s v="OpportunityStatusType.Lost"/>
    <m/>
    <x v="1"/>
    <x v="300"/>
    <s v="lead_GOsTt6NxUYijzJRN9yIK69ml8WNeelxWDXuA7btzEvJ"/>
    <s v="Radhe Sham Well pack limited"/>
    <x v="11"/>
    <s v="user_8jx3L2CDfrbzNnwYUv6Plfha6VxaSGsqcbTXR3sIBZi"/>
    <s v="Manish Balpande"/>
    <x v="811"/>
    <s v="2022-08-10 08:32:31.352000+00:00"/>
    <m/>
    <x v="0"/>
    <m/>
    <m/>
    <m/>
    <n v="225"/>
    <m/>
    <m/>
    <m/>
    <m/>
    <m/>
    <m/>
    <m/>
    <m/>
    <m/>
    <m/>
    <m/>
    <x v="2"/>
    <m/>
    <m/>
    <m/>
    <m/>
    <m/>
    <m/>
    <m/>
    <m/>
    <m/>
    <m/>
    <m/>
    <m/>
    <x v="3"/>
    <m/>
    <s v="user_Jujy0sFufO9J3qwY7aNpCCnF6nFZMrfvciNEydEzhaI"/>
    <x v="2"/>
    <x v="1"/>
    <m/>
    <s v="August"/>
    <x v="4"/>
    <x v="3"/>
    <m/>
    <s v="Employee Wellness Handbook"/>
    <m/>
    <m/>
    <m/>
    <x v="561"/>
    <s v="2022-10-10 07:34:54.810000+00:00"/>
    <m/>
  </r>
  <r>
    <x v="11"/>
    <n v="190000"/>
    <s v="INR"/>
    <n v="100"/>
    <x v="61"/>
    <x v="0"/>
    <s v="stat_OZRiD1474QRJIpvnjHCZfiIvKcVD6mIKSSTzg8SwDVx"/>
    <x v="0"/>
    <s v="OpportunityStatusType.Won"/>
    <s v="cont_LSQFUUlsjYU1lscZnPxyfANcj3ocAydefpFTjdvXH00"/>
    <x v="377"/>
    <x v="22"/>
    <s v="lead_Xr4uwrFc7S1IXlOORXl7bkA1lre3GVEszyiYTswjJtq"/>
    <s v="TRUCVR TECHNOLOGIES PRIVATE LIMITED(Fresh)"/>
    <x v="7"/>
    <s v="user_LKRhV6rhcBe0uL8u70UUGeDjbMupuho4TaiAOCbT7HT"/>
    <s v="Kashif Ahmad"/>
    <x v="812"/>
    <s v="2022-08-10 08:41:30.398000+00:00"/>
    <m/>
    <x v="2"/>
    <m/>
    <s v="2022-06-03 11:40:09+00:00"/>
    <m/>
    <n v="15"/>
    <m/>
    <m/>
    <m/>
    <m/>
    <m/>
    <m/>
    <m/>
    <s v="ORGANIC_SEARCH"/>
    <m/>
    <m/>
    <m/>
    <x v="1"/>
    <m/>
    <m/>
    <m/>
    <m/>
    <m/>
    <m/>
    <m/>
    <m/>
    <m/>
    <m/>
    <m/>
    <m/>
    <x v="3"/>
    <m/>
    <s v="user_aM3WaaSUQQmaNnsm9l2FQRVWUEr8RN2ZdXzsuQUalQ3"/>
    <x v="7"/>
    <x v="5"/>
    <m/>
    <m/>
    <x v="3"/>
    <x v="2"/>
    <m/>
    <s v="Employee Count 25"/>
    <m/>
    <m/>
    <m/>
    <x v="562"/>
    <s v="2022-09-09 10:02:34.735000+00:00"/>
    <m/>
  </r>
  <r>
    <x v="0"/>
    <n v="700000"/>
    <s v="INR"/>
    <n v="0"/>
    <x v="10"/>
    <x v="0"/>
    <s v="stat_1hn9nRJaLbI53NxPuSQgo90kRpbpKsFlwN4oEGNUTdO"/>
    <x v="1"/>
    <s v="OpportunityStatusType.Lost"/>
    <m/>
    <x v="1"/>
    <x v="301"/>
    <s v="lead_VHW5jyfVQjGZHrqxa0qbmQJtEUD38KQVLxlf5UGGzZx"/>
    <s v="Tasty Bite Eatables Pvt Ltd"/>
    <x v="7"/>
    <s v="user_ld5YgHNj2pvuncdfHoHOwdXz2NpUhXpbkNchGaPKUXG"/>
    <s v="Sameer Iftekhari"/>
    <x v="813"/>
    <s v="2022-08-10 06:56:24.621000+00:00"/>
    <m/>
    <x v="0"/>
    <m/>
    <m/>
    <m/>
    <n v="171"/>
    <m/>
    <m/>
    <m/>
    <m/>
    <m/>
    <m/>
    <m/>
    <s v="PAID_SOCIAL"/>
    <m/>
    <m/>
    <m/>
    <x v="20"/>
    <m/>
    <m/>
    <m/>
    <m/>
    <m/>
    <m/>
    <m/>
    <m/>
    <m/>
    <m/>
    <m/>
    <m/>
    <x v="14"/>
    <m/>
    <s v="user_aM3WaaSUQQmaNnsm9l2FQRVWUEr8RN2ZdXzsuQUalQ3"/>
    <x v="7"/>
    <x v="6"/>
    <m/>
    <s v="October"/>
    <x v="2"/>
    <x v="0"/>
    <m/>
    <m/>
    <m/>
    <m/>
    <m/>
    <x v="563"/>
    <s v="2022-10-14 09:50:47.316000+00:00"/>
    <m/>
  </r>
  <r>
    <x v="29"/>
    <n v="400000"/>
    <s v="INR"/>
    <n v="0"/>
    <x v="62"/>
    <x v="0"/>
    <s v="stat_1hn9nRJaLbI53NxPuSQgo90kRpbpKsFlwN4oEGNUTdO"/>
    <x v="1"/>
    <s v="OpportunityStatusType.Lost"/>
    <m/>
    <x v="1"/>
    <x v="167"/>
    <s v="lead_ssSm2lXvGVIa5c81eAHdH2yt0I8yUxfYbdl75oqnkcT"/>
    <s v="T &amp; T Infra"/>
    <x v="6"/>
    <s v="user_k8sSUtRXfYEMul9CBIF4ZOmv3vnev5cdEvVZbtETMKp"/>
    <s v="Sanket Kulkarni"/>
    <x v="814"/>
    <s v="2022-08-10 08:09:29.270000+00:00"/>
    <m/>
    <x v="0"/>
    <m/>
    <s v="2020-09-30 05:03:24+00:00"/>
    <m/>
    <n v="300"/>
    <m/>
    <m/>
    <m/>
    <m/>
    <m/>
    <m/>
    <m/>
    <m/>
    <m/>
    <m/>
    <m/>
    <x v="8"/>
    <m/>
    <m/>
    <m/>
    <m/>
    <m/>
    <m/>
    <m/>
    <m/>
    <m/>
    <m/>
    <m/>
    <m/>
    <x v="3"/>
    <m/>
    <s v="user_A8KOTZADnUtEQOLt4nSLAmteNStuGh80js75RYjrXVt"/>
    <x v="6"/>
    <x v="1"/>
    <m/>
    <s v="October"/>
    <x v="12"/>
    <x v="3"/>
    <m/>
    <m/>
    <m/>
    <m/>
    <m/>
    <x v="564"/>
    <s v="2022-10-11 15:15:02.429000+00:00"/>
    <s v="GMC"/>
  </r>
  <r>
    <x v="11"/>
    <n v="500000"/>
    <s v="INR"/>
    <n v="0"/>
    <x v="63"/>
    <x v="0"/>
    <s v="stat_1hn9nRJaLbI53NxPuSQgo90kRpbpKsFlwN4oEGNUTdO"/>
    <x v="1"/>
    <s v="OpportunityStatusType.Lost"/>
    <s v="cont_7E5f1LfZWjJISWu8dnaaq8Jn2WCAngXaKMWArvt8yzi"/>
    <x v="356"/>
    <x v="302"/>
    <s v="lead_diyZtIVRlZMKa0Zmibqfk0SoRjAtrW0rTj7u07UXMhU"/>
    <s v="Rooman Technologies"/>
    <x v="3"/>
    <s v="user_LKRhV6rhcBe0uL8u70UUGeDjbMupuho4TaiAOCbT7HT"/>
    <s v="Kashif Ahmad"/>
    <x v="815"/>
    <s v="2022-08-10 06:23:59.355000+00:00"/>
    <m/>
    <x v="2"/>
    <m/>
    <m/>
    <m/>
    <n v="125"/>
    <m/>
    <m/>
    <m/>
    <m/>
    <m/>
    <m/>
    <m/>
    <m/>
    <m/>
    <m/>
    <m/>
    <x v="1"/>
    <m/>
    <m/>
    <m/>
    <m/>
    <m/>
    <m/>
    <m/>
    <m/>
    <m/>
    <m/>
    <m/>
    <m/>
    <x v="25"/>
    <m/>
    <s v="user_encRk5bIEFN6ZA11h4WH2AdZTiZpogLSlMIaj0E30SZ"/>
    <x v="3"/>
    <x v="1"/>
    <m/>
    <m/>
    <x v="2"/>
    <x v="4"/>
    <m/>
    <m/>
    <m/>
    <m/>
    <m/>
    <x v="565"/>
    <s v="2022-10-10 02:51:47.563000+00:00"/>
    <m/>
  </r>
  <r>
    <x v="18"/>
    <n v="200000"/>
    <s v="INR"/>
    <n v="0"/>
    <x v="52"/>
    <x v="0"/>
    <s v="stat_kcR4fZg7TU7jjk1jAVua3qGLRS4J5uFayEjK5j02wtv"/>
    <x v="2"/>
    <s v="OpportunityStatusType.Lost"/>
    <s v="cont_lao28cEyoeYbN2wgUOf8C3j19eq0YEC7Gp4MiYtZ2DH"/>
    <x v="378"/>
    <x v="0"/>
    <s v="lead_SApXJZxMTwmqn6gz5QX9yCgNXnSFyXY39Z8dRvtGj1q"/>
    <s v="D Cube Analytics"/>
    <x v="6"/>
    <s v="user_IgNfKH7wuLLjHvexoMm2PXWcnF3zYft0ZbMTyfwKRUg"/>
    <s v="Moziez Chamadia"/>
    <x v="816"/>
    <s v="2022-08-10 04:22:34.418000+00:00"/>
    <m/>
    <x v="2"/>
    <m/>
    <m/>
    <m/>
    <n v="193"/>
    <m/>
    <m/>
    <m/>
    <m/>
    <m/>
    <m/>
    <m/>
    <s v="PAID_SOCIAL"/>
    <m/>
    <m/>
    <m/>
    <x v="34"/>
    <m/>
    <m/>
    <m/>
    <m/>
    <m/>
    <m/>
    <m/>
    <m/>
    <m/>
    <m/>
    <m/>
    <m/>
    <x v="9"/>
    <m/>
    <s v="user_A8KOTZADnUtEQOLt4nSLAmteNStuGh80js75RYjrXVt"/>
    <x v="6"/>
    <x v="1"/>
    <m/>
    <s v="August"/>
    <x v="4"/>
    <x v="0"/>
    <m/>
    <s v="Employee Wellness Handbook"/>
    <m/>
    <m/>
    <m/>
    <x v="566"/>
    <s v="2022-10-10 02:50:27.086000+00:00"/>
    <s v="GPA"/>
  </r>
  <r>
    <x v="1"/>
    <n v="500000"/>
    <s v="INR"/>
    <n v="0"/>
    <x v="1"/>
    <x v="0"/>
    <s v="stat_1hn9nRJaLbI53NxPuSQgo90kRpbpKsFlwN4oEGNUTdO"/>
    <x v="1"/>
    <s v="OpportunityStatusType.Lost"/>
    <s v="cont_jnq5EQyPcwYBIl4UxoRniEzOcibDD5u0Gnww4QsNtVE"/>
    <x v="379"/>
    <x v="303"/>
    <s v="lead_7nztfLCI82KaOfkT61NPIEiHmHxBbZ9HnaOMVGa92AZ"/>
    <s v="Certa (getcerta.com) (Fresh)"/>
    <x v="10"/>
    <s v="user_kbtBHYtBjVDNyI72HTF6C1SCvC7yVBiA6OrBOy3t96U"/>
    <s v="Tejas Kulkarni"/>
    <x v="817"/>
    <s v="2022-08-10 05:21:16.284000+00:00"/>
    <m/>
    <x v="11"/>
    <m/>
    <m/>
    <m/>
    <n v="100"/>
    <m/>
    <m/>
    <m/>
    <m/>
    <m/>
    <m/>
    <m/>
    <m/>
    <m/>
    <m/>
    <m/>
    <x v="2"/>
    <m/>
    <m/>
    <m/>
    <m/>
    <m/>
    <m/>
    <m/>
    <m/>
    <m/>
    <m/>
    <m/>
    <m/>
    <x v="3"/>
    <m/>
    <s v="user_ocHSJH83OJnHCvKyMbjx8WOOK8PMgAUGIj1qK0q0dMV"/>
    <x v="10"/>
    <x v="1"/>
    <m/>
    <s v="June"/>
    <x v="4"/>
    <x v="3"/>
    <m/>
    <s v="Employee Engagement Handbook"/>
    <m/>
    <m/>
    <m/>
    <x v="567"/>
    <s v="2022-08-10 05:21:16.327000+00:00"/>
    <s v="GMC"/>
  </r>
  <r>
    <x v="18"/>
    <n v="800000"/>
    <s v="INR"/>
    <n v="0"/>
    <x v="52"/>
    <x v="0"/>
    <s v="stat_kcR4fZg7TU7jjk1jAVua3qGLRS4J5uFayEjK5j02wtv"/>
    <x v="2"/>
    <s v="OpportunityStatusType.Lost"/>
    <s v="cont_lao28cEyoeYbN2wgUOf8C3j19eq0YEC7Gp4MiYtZ2DH"/>
    <x v="378"/>
    <x v="221"/>
    <s v="lead_SApXJZxMTwmqn6gz5QX9yCgNXnSFyXY39Z8dRvtGj1q"/>
    <s v="D Cube Analytics"/>
    <x v="6"/>
    <s v="user_IgNfKH7wuLLjHvexoMm2PXWcnF3zYft0ZbMTyfwKRUg"/>
    <s v="Moziez Chamadia"/>
    <x v="818"/>
    <s v="2022-08-10 04:22:43.377000+00:00"/>
    <m/>
    <x v="2"/>
    <m/>
    <m/>
    <m/>
    <n v="193"/>
    <m/>
    <m/>
    <m/>
    <m/>
    <m/>
    <m/>
    <m/>
    <s v="PAID_SOCIAL"/>
    <m/>
    <m/>
    <m/>
    <x v="34"/>
    <m/>
    <m/>
    <m/>
    <m/>
    <m/>
    <m/>
    <m/>
    <m/>
    <m/>
    <m/>
    <m/>
    <m/>
    <x v="9"/>
    <m/>
    <s v="user_A8KOTZADnUtEQOLt4nSLAmteNStuGh80js75RYjrXVt"/>
    <x v="6"/>
    <x v="1"/>
    <m/>
    <s v="August"/>
    <x v="4"/>
    <x v="0"/>
    <m/>
    <s v="Employee Wellness Handbook"/>
    <m/>
    <m/>
    <m/>
    <x v="566"/>
    <s v="2022-10-10 02:50:27.086000+00:00"/>
    <s v="GTL"/>
  </r>
  <r>
    <x v="17"/>
    <n v="100000"/>
    <s v="INR"/>
    <n v="0"/>
    <x v="54"/>
    <x v="0"/>
    <s v="stat_kcR4fZg7TU7jjk1jAVua3qGLRS4J5uFayEjK5j02wtv"/>
    <x v="2"/>
    <s v="OpportunityStatusType.Lost"/>
    <m/>
    <x v="1"/>
    <x v="0"/>
    <s v="lead_WuFR7mtYhTR6pdJINXy3ZMEDTcuJfauryb9ECmoatBV"/>
    <s v="hr@flogic.in"/>
    <x v="2"/>
    <s v="user_6dalmZ7hmWD47jhCVGdU1SSEcFMsz9rWtW2jPORgJvj"/>
    <s v="Vivek Singh"/>
    <x v="819"/>
    <s v="2022-08-09 12:11:47.308000+00:00"/>
    <m/>
    <x v="2"/>
    <m/>
    <s v="2022-07-28 09:33:23+00:00"/>
    <m/>
    <n v="25"/>
    <m/>
    <m/>
    <m/>
    <m/>
    <m/>
    <m/>
    <m/>
    <s v="ORGANIC_SEARCH"/>
    <m/>
    <m/>
    <m/>
    <x v="2"/>
    <m/>
    <m/>
    <m/>
    <m/>
    <m/>
    <m/>
    <m/>
    <m/>
    <m/>
    <m/>
    <m/>
    <m/>
    <x v="3"/>
    <m/>
    <s v="user_Jujy0sFufO9J3qwY7aNpCCnF6nFZMrfvciNEydEzhaI"/>
    <x v="2"/>
    <x v="1"/>
    <m/>
    <s v="August"/>
    <x v="3"/>
    <x v="2"/>
    <m/>
    <s v="Employee Count 25"/>
    <m/>
    <m/>
    <m/>
    <x v="568"/>
    <s v="2022-09-21 06:44:34.592000+00:00"/>
    <m/>
  </r>
  <r>
    <x v="18"/>
    <n v="3000000"/>
    <s v="INR"/>
    <n v="0"/>
    <x v="52"/>
    <x v="0"/>
    <s v="stat_kcR4fZg7TU7jjk1jAVua3qGLRS4J5uFayEjK5j02wtv"/>
    <x v="2"/>
    <s v="OpportunityStatusType.Lost"/>
    <s v="cont_lao28cEyoeYbN2wgUOf8C3j19eq0YEC7Gp4MiYtZ2DH"/>
    <x v="378"/>
    <x v="0"/>
    <s v="lead_SApXJZxMTwmqn6gz5QX9yCgNXnSFyXY39Z8dRvtGj1q"/>
    <s v="D Cube Analytics"/>
    <x v="6"/>
    <s v="user_IgNfKH7wuLLjHvexoMm2PXWcnF3zYft0ZbMTyfwKRUg"/>
    <s v="Moziez Chamadia"/>
    <x v="820"/>
    <s v="2022-08-10 04:22:25.908000+00:00"/>
    <m/>
    <x v="2"/>
    <m/>
    <m/>
    <m/>
    <n v="193"/>
    <m/>
    <m/>
    <m/>
    <m/>
    <m/>
    <m/>
    <m/>
    <s v="PAID_SOCIAL"/>
    <m/>
    <m/>
    <m/>
    <x v="34"/>
    <m/>
    <m/>
    <m/>
    <m/>
    <m/>
    <m/>
    <m/>
    <m/>
    <m/>
    <m/>
    <m/>
    <m/>
    <x v="9"/>
    <m/>
    <s v="user_A8KOTZADnUtEQOLt4nSLAmteNStuGh80js75RYjrXVt"/>
    <x v="6"/>
    <x v="1"/>
    <m/>
    <s v="August"/>
    <x v="4"/>
    <x v="0"/>
    <m/>
    <s v="Employee Wellness Handbook"/>
    <m/>
    <m/>
    <m/>
    <x v="566"/>
    <s v="2022-10-10 02:50:27.086000+00:00"/>
    <s v="GMC"/>
  </r>
  <r>
    <x v="8"/>
    <n v="600000"/>
    <s v="INR"/>
    <n v="0"/>
    <x v="10"/>
    <x v="0"/>
    <s v="stat_kcR4fZg7TU7jjk1jAVua3qGLRS4J5uFayEjK5j02wtv"/>
    <x v="2"/>
    <s v="OpportunityStatusType.Lost"/>
    <s v="cont_67lnOECnQGcDDxnFvYVjercRiy1feFGDigooN3fqJqi"/>
    <x v="380"/>
    <x v="304"/>
    <s v="lead_3HxIraTCQlX2G0y2KNhVXExIM67Ps3AP6AZuDp6oA3R"/>
    <s v="Eduncle"/>
    <x v="20"/>
    <s v="user_KLETV1op4MIjvKQ12xGsWi23CuPjDE6PT29nwG6T3MY"/>
    <s v="Pooja Gawas"/>
    <x v="821"/>
    <s v="2022-08-09 05:43:40.578000+00:00"/>
    <m/>
    <x v="4"/>
    <m/>
    <m/>
    <m/>
    <n v="180"/>
    <m/>
    <m/>
    <m/>
    <m/>
    <m/>
    <m/>
    <m/>
    <m/>
    <m/>
    <m/>
    <m/>
    <x v="18"/>
    <m/>
    <m/>
    <m/>
    <m/>
    <m/>
    <m/>
    <m/>
    <m/>
    <m/>
    <m/>
    <m/>
    <m/>
    <x v="3"/>
    <m/>
    <s v="user_lwF8ctKa5IyxqATpO2EOw2h0AEPiCMHOgewiH38Ei77"/>
    <x v="0"/>
    <x v="1"/>
    <m/>
    <m/>
    <x v="9"/>
    <x v="3"/>
    <m/>
    <s v="Lead Magnet Lead"/>
    <m/>
    <m/>
    <m/>
    <x v="569"/>
    <s v="2022-09-23 12:07:55.158000+00:00"/>
    <s v="GMC"/>
  </r>
  <r>
    <x v="22"/>
    <n v="5000000"/>
    <s v="INR"/>
    <n v="0"/>
    <x v="64"/>
    <x v="0"/>
    <s v="stat_1hn9nRJaLbI53NxPuSQgo90kRpbpKsFlwN4oEGNUTdO"/>
    <x v="1"/>
    <s v="OpportunityStatusType.Lost"/>
    <m/>
    <x v="1"/>
    <x v="305"/>
    <s v="lead_OsaeQPbz6JfwGB6j4p5mH7q51o2sjjPnfQpeRq6ZBIr"/>
    <s v="Ebo"/>
    <x v="15"/>
    <s v="user_TZzywQwym26DjuswO479pxRhNKX152z8X1haCx2vcst"/>
    <s v="Vrushali Kummar"/>
    <x v="822"/>
    <s v="2022-08-09 04:23:16.868000+00:00"/>
    <m/>
    <x v="2"/>
    <m/>
    <m/>
    <m/>
    <n v="220"/>
    <m/>
    <m/>
    <m/>
    <m/>
    <m/>
    <m/>
    <m/>
    <m/>
    <m/>
    <m/>
    <m/>
    <x v="2"/>
    <m/>
    <m/>
    <m/>
    <m/>
    <m/>
    <m/>
    <m/>
    <m/>
    <m/>
    <m/>
    <m/>
    <m/>
    <x v="3"/>
    <m/>
    <s v="user_228eUmsdKIb9OItgmiDq1zD4aPZ1eqiapbaLAGeBf8g"/>
    <x v="13"/>
    <x v="1"/>
    <m/>
    <s v="August"/>
    <x v="4"/>
    <x v="3"/>
    <m/>
    <s v="Downloaded the guide: Designing employee healthcare plan"/>
    <m/>
    <m/>
    <m/>
    <x v="570"/>
    <s v="2022-08-09 04:24:00.497000+00:00"/>
    <s v="GMC"/>
  </r>
  <r>
    <x v="22"/>
    <n v="100000"/>
    <s v="INR"/>
    <n v="0"/>
    <x v="10"/>
    <x v="0"/>
    <s v="stat_1hn9nRJaLbI53NxPuSQgo90kRpbpKsFlwN4oEGNUTdO"/>
    <x v="1"/>
    <s v="OpportunityStatusType.Lost"/>
    <m/>
    <x v="1"/>
    <x v="306"/>
    <s v="lead_OsaeQPbz6JfwGB6j4p5mH7q51o2sjjPnfQpeRq6ZBIr"/>
    <s v="Ebo"/>
    <x v="15"/>
    <s v="user_TZzywQwym26DjuswO479pxRhNKX152z8X1haCx2vcst"/>
    <s v="Vrushali Kummar"/>
    <x v="823"/>
    <s v="2022-08-09 04:23:35.553000+00:00"/>
    <m/>
    <x v="2"/>
    <m/>
    <m/>
    <m/>
    <n v="220"/>
    <m/>
    <m/>
    <m/>
    <m/>
    <m/>
    <m/>
    <m/>
    <m/>
    <m/>
    <m/>
    <m/>
    <x v="2"/>
    <m/>
    <m/>
    <m/>
    <m/>
    <m/>
    <m/>
    <m/>
    <m/>
    <m/>
    <m/>
    <m/>
    <m/>
    <x v="3"/>
    <m/>
    <s v="user_228eUmsdKIb9OItgmiDq1zD4aPZ1eqiapbaLAGeBf8g"/>
    <x v="13"/>
    <x v="1"/>
    <m/>
    <s v="August"/>
    <x v="4"/>
    <x v="3"/>
    <m/>
    <s v="Downloaded the guide: Designing employee healthcare plan"/>
    <m/>
    <m/>
    <m/>
    <x v="570"/>
    <s v="2022-08-09 04:24:00.497000+00:00"/>
    <m/>
  </r>
  <r>
    <x v="21"/>
    <n v="5000000"/>
    <s v="INR"/>
    <n v="0"/>
    <x v="61"/>
    <x v="0"/>
    <s v="stat_1hn9nRJaLbI53NxPuSQgo90kRpbpKsFlwN4oEGNUTdO"/>
    <x v="1"/>
    <s v="OpportunityStatusType.Lost"/>
    <m/>
    <x v="1"/>
    <x v="39"/>
    <s v="lead_tT5Zsi1oNCVFijhFJTd75ompbb3icei6klFh3mwOOBS"/>
    <s v="Bizongo"/>
    <x v="21"/>
    <s v="user_Iwn6da5WKkZqwUySK0oUuCb72pFP5WEm4zAb92ijqFe"/>
    <s v="Sonal Paithankar"/>
    <x v="824"/>
    <s v="2022-08-09 05:13:21.206000+00:00"/>
    <m/>
    <x v="1"/>
    <m/>
    <s v="2021-07-21 07:17:39+00:00"/>
    <m/>
    <n v="330"/>
    <m/>
    <m/>
    <m/>
    <m/>
    <m/>
    <m/>
    <m/>
    <m/>
    <m/>
    <m/>
    <m/>
    <x v="8"/>
    <m/>
    <m/>
    <m/>
    <m/>
    <m/>
    <m/>
    <m/>
    <m/>
    <m/>
    <m/>
    <m/>
    <m/>
    <x v="5"/>
    <m/>
    <s v="user_g5Yw4Z4XnIbmcGhJO80vdtFdd5ElcDlgYO3q8l82ODn"/>
    <x v="18"/>
    <x v="1"/>
    <m/>
    <s v="August"/>
    <x v="2"/>
    <x v="3"/>
    <m/>
    <m/>
    <m/>
    <s v="IDG Capital, B Capital Group, Accel, CDC Group, International Finance Corporation"/>
    <m/>
    <x v="571"/>
    <s v="2022-09-27 09:51:54.202000+00:00"/>
    <m/>
  </r>
  <r>
    <x v="11"/>
    <n v="432169"/>
    <s v="INR"/>
    <n v="100"/>
    <x v="64"/>
    <x v="0"/>
    <s v="stat_OZRiD1474QRJIpvnjHCZfiIvKcVD6mIKSSTzg8SwDVx"/>
    <x v="0"/>
    <s v="OpportunityStatusType.Won"/>
    <s v="cont_pbZtAdinK04uHuDwgF6EqR1zDnvRsEHOD0dXiLz8pLN"/>
    <x v="381"/>
    <x v="11"/>
    <s v="lead_wITxL8eADLQOVUAjmX3cpdjRzl9ZCnz77weEDXzDnVM"/>
    <s v="Ascentech Information Technology Pvt Ltd"/>
    <x v="17"/>
    <s v="user_LKRhV6rhcBe0uL8u70UUGeDjbMupuho4TaiAOCbT7HT"/>
    <s v="Kashif Ahmad"/>
    <x v="825"/>
    <s v="2022-08-08 16:16:42.476000+00:00"/>
    <m/>
    <x v="1"/>
    <m/>
    <m/>
    <m/>
    <n v="36"/>
    <m/>
    <m/>
    <m/>
    <m/>
    <m/>
    <m/>
    <m/>
    <m/>
    <m/>
    <m/>
    <m/>
    <x v="1"/>
    <m/>
    <m/>
    <m/>
    <m/>
    <m/>
    <m/>
    <m/>
    <m/>
    <m/>
    <m/>
    <m/>
    <m/>
    <x v="3"/>
    <m/>
    <s v="user_6hRQhcoLhZEDUBYaw3vS7rv6T5582sGfXq4jNRqTfUU"/>
    <x v="14"/>
    <x v="5"/>
    <m/>
    <s v="August"/>
    <x v="4"/>
    <x v="3"/>
    <m/>
    <s v="Employee Engagement Handbook"/>
    <m/>
    <m/>
    <m/>
    <x v="572"/>
    <s v="2022-10-12 07:56:48.220000+00:00"/>
    <m/>
  </r>
  <r>
    <x v="0"/>
    <n v="10000000"/>
    <s v="INR"/>
    <n v="0"/>
    <x v="65"/>
    <x v="0"/>
    <s v="stat_kcR4fZg7TU7jjk1jAVua3qGLRS4J5uFayEjK5j02wtv"/>
    <x v="2"/>
    <s v="OpportunityStatusType.Lost"/>
    <m/>
    <x v="1"/>
    <x v="0"/>
    <s v="lead_LjHHapJhS6BpqgzgilWqQlfObz2aAt9y7vh2c7Z1gYG"/>
    <s v="TATA AUTOCOMP SYSTEMS LTD - SCM"/>
    <x v="27"/>
    <s v="user_t8sUu4byhPnyQ33u64Ecs5WRL98oy2iuu4iTrhCr4vl"/>
    <s v="Nilesh Dhanani"/>
    <x v="826"/>
    <s v="2022-08-09 04:21:43.773000+00:00"/>
    <m/>
    <x v="0"/>
    <m/>
    <s v="2020-08-26 02:33:00+00:00"/>
    <m/>
    <n v="2108"/>
    <m/>
    <m/>
    <m/>
    <m/>
    <m/>
    <m/>
    <m/>
    <s v="PAID_SOCIAL"/>
    <m/>
    <m/>
    <m/>
    <x v="35"/>
    <m/>
    <m/>
    <m/>
    <m/>
    <m/>
    <m/>
    <m/>
    <m/>
    <m/>
    <m/>
    <m/>
    <m/>
    <x v="26"/>
    <m/>
    <s v="user_hHzEI8aaFubIuMSRtZFdLLN0nHQemBBpkBNLZGwVt3v"/>
    <x v="28"/>
    <x v="1"/>
    <m/>
    <s v="April; July"/>
    <x v="1"/>
    <x v="17"/>
    <m/>
    <s v="AM is Rohit Rahate , Employee Engagement Handbook"/>
    <m/>
    <m/>
    <m/>
    <x v="573"/>
    <s v="2022-10-15 17:56:00.889000+00:00"/>
    <m/>
  </r>
  <r>
    <x v="0"/>
    <n v="1984759"/>
    <s v="INR"/>
    <n v="100"/>
    <x v="54"/>
    <x v="0"/>
    <s v="stat_OZRiD1474QRJIpvnjHCZfiIvKcVD6mIKSSTzg8SwDVx"/>
    <x v="0"/>
    <s v="OpportunityStatusType.Won"/>
    <m/>
    <x v="1"/>
    <x v="307"/>
    <s v="lead_VtLDRQTK5FEb2KYeFI9ldZ2mpuFJYtiv6LbY5Ns4alj"/>
    <s v="SKF"/>
    <x v="6"/>
    <s v="user_sREdxbAJihL2Zbgic7tyQ6Rc4Mny7HnD1RNGhA9DDYh"/>
    <s v="Prajakta Sahastrabudhe"/>
    <x v="827"/>
    <s v="2022-08-09 04:18:27.199000+00:00"/>
    <m/>
    <x v="0"/>
    <m/>
    <s v="2020-08-14 08:05:11+00:00"/>
    <m/>
    <n v="2279"/>
    <m/>
    <m/>
    <m/>
    <m/>
    <m/>
    <m/>
    <m/>
    <s v="PAID_SOCIAL"/>
    <m/>
    <m/>
    <m/>
    <x v="5"/>
    <m/>
    <m/>
    <m/>
    <m/>
    <m/>
    <m/>
    <m/>
    <m/>
    <m/>
    <m/>
    <m/>
    <m/>
    <x v="3"/>
    <m/>
    <s v="user_sREdxbAJihL2Zbgic7tyQ6Rc4Mny7HnD1RNGhA9DDYh"/>
    <x v="5"/>
    <x v="6"/>
    <m/>
    <s v="January"/>
    <x v="2"/>
    <x v="2"/>
    <m/>
    <s v="Employee Engagement Handbook"/>
    <m/>
    <m/>
    <m/>
    <x v="318"/>
    <s v="2022-10-11 15:10:10.959000+00:00"/>
    <m/>
  </r>
  <r>
    <x v="11"/>
    <n v="50000"/>
    <s v="INR"/>
    <n v="0"/>
    <x v="66"/>
    <x v="0"/>
    <s v="stat_kcR4fZg7TU7jjk1jAVua3qGLRS4J5uFayEjK5j02wtv"/>
    <x v="2"/>
    <s v="OpportunityStatusType.Lost"/>
    <s v="cont_kb5aA3ahbxx4aeAJ1niFhe59Sr2S6K05ALykLEyZOch"/>
    <x v="382"/>
    <x v="16"/>
    <s v="lead_d4g48aHbdyTPxPXA2s7LKWX0rOnvyOBtxcOsEYtRJAD"/>
    <s v="Venus Precision Tools &amp; Components"/>
    <x v="13"/>
    <s v="user_LKRhV6rhcBe0uL8u70UUGeDjbMupuho4TaiAOCbT7HT"/>
    <s v="Kashif Ahmad"/>
    <x v="828"/>
    <s v="2022-08-08 16:09:46.993000+00:00"/>
    <m/>
    <x v="0"/>
    <m/>
    <m/>
    <m/>
    <n v="100"/>
    <m/>
    <m/>
    <m/>
    <m/>
    <m/>
    <m/>
    <m/>
    <m/>
    <m/>
    <m/>
    <m/>
    <x v="29"/>
    <m/>
    <m/>
    <m/>
    <m/>
    <m/>
    <m/>
    <m/>
    <m/>
    <m/>
    <m/>
    <m/>
    <m/>
    <x v="10"/>
    <m/>
    <s v="user_g5Yw4Z4XnIbmcGhJO80vdtFdd5ElcDlgYO3q8l82ODn"/>
    <x v="18"/>
    <x v="1"/>
    <m/>
    <s v="August"/>
    <x v="11"/>
    <x v="3"/>
    <m/>
    <m/>
    <m/>
    <m/>
    <m/>
    <x v="574"/>
    <s v="2022-09-13 11:16:33.394000+00:00"/>
    <s v="GPA"/>
  </r>
  <r>
    <x v="11"/>
    <n v="200000"/>
    <s v="INR"/>
    <n v="0"/>
    <x v="64"/>
    <x v="0"/>
    <s v="stat_kcR4fZg7TU7jjk1jAVua3qGLRS4J5uFayEjK5j02wtv"/>
    <x v="2"/>
    <s v="OpportunityStatusType.Lost"/>
    <s v="cont_kb5aA3ahbxx4aeAJ1niFhe59Sr2S6K05ALykLEyZOch"/>
    <x v="382"/>
    <x v="32"/>
    <s v="lead_d4g48aHbdyTPxPXA2s7LKWX0rOnvyOBtxcOsEYtRJAD"/>
    <s v="Venus Precision Tools &amp; Components"/>
    <x v="13"/>
    <s v="user_LKRhV6rhcBe0uL8u70UUGeDjbMupuho4TaiAOCbT7HT"/>
    <s v="Kashif Ahmad"/>
    <x v="829"/>
    <s v="2022-08-08 16:09:34.582000+00:00"/>
    <m/>
    <x v="0"/>
    <m/>
    <m/>
    <m/>
    <n v="100"/>
    <m/>
    <m/>
    <m/>
    <m/>
    <m/>
    <m/>
    <m/>
    <m/>
    <m/>
    <m/>
    <m/>
    <x v="29"/>
    <m/>
    <m/>
    <m/>
    <m/>
    <m/>
    <m/>
    <m/>
    <m/>
    <m/>
    <m/>
    <m/>
    <m/>
    <x v="10"/>
    <m/>
    <s v="user_g5Yw4Z4XnIbmcGhJO80vdtFdd5ElcDlgYO3q8l82ODn"/>
    <x v="18"/>
    <x v="1"/>
    <m/>
    <s v="August"/>
    <x v="11"/>
    <x v="3"/>
    <m/>
    <m/>
    <m/>
    <m/>
    <m/>
    <x v="574"/>
    <s v="2022-09-13 11:16:33.394000+00:00"/>
    <s v="GMC"/>
  </r>
  <r>
    <x v="27"/>
    <n v="711864"/>
    <s v="INR"/>
    <n v="100"/>
    <x v="38"/>
    <x v="0"/>
    <s v="stat_OZRiD1474QRJIpvnjHCZfiIvKcVD6mIKSSTzg8SwDVx"/>
    <x v="0"/>
    <s v="OpportunityStatusType.Won"/>
    <m/>
    <x v="1"/>
    <x v="308"/>
    <s v="lead_evZgJMFwTkn5S0aYM63Q5XPOrtQbSh02sUIHt8t5gjv"/>
    <s v="ADF Foods Ltd"/>
    <x v="21"/>
    <s v="user_2YgShwgjLNI4FjAqgE9PtKsdIaGh919JGcFG919fe5B"/>
    <s v="Satyam Tiwari"/>
    <x v="830"/>
    <s v="2022-08-08 11:03:50.576000+00:00"/>
    <m/>
    <x v="1"/>
    <m/>
    <m/>
    <m/>
    <n v="170"/>
    <m/>
    <m/>
    <m/>
    <m/>
    <m/>
    <m/>
    <m/>
    <m/>
    <m/>
    <m/>
    <m/>
    <x v="20"/>
    <m/>
    <m/>
    <m/>
    <m/>
    <m/>
    <m/>
    <m/>
    <m/>
    <m/>
    <m/>
    <m/>
    <m/>
    <x v="5"/>
    <m/>
    <s v="user_g5Yw4Z4XnIbmcGhJO80vdtFdd5ElcDlgYO3q8l82ODn"/>
    <x v="18"/>
    <x v="18"/>
    <m/>
    <s v="July"/>
    <x v="2"/>
    <x v="0"/>
    <m/>
    <m/>
    <m/>
    <m/>
    <m/>
    <x v="347"/>
    <s v="2022-09-07 06:15:28.067000+00:00"/>
    <s v="GMC"/>
  </r>
  <r>
    <x v="16"/>
    <n v="3000000"/>
    <s v="INR"/>
    <n v="0"/>
    <x v="10"/>
    <x v="0"/>
    <s v="stat_kcR4fZg7TU7jjk1jAVua3qGLRS4J5uFayEjK5j02wtv"/>
    <x v="2"/>
    <s v="OpportunityStatusType.Lost"/>
    <m/>
    <x v="1"/>
    <x v="29"/>
    <s v="lead_OgMAj8Dnwf5XiEBOpl3yK0mgxn1jm1FO76JlYoRR6c8"/>
    <s v="PRIMUS Techsystems Private Limited"/>
    <x v="11"/>
    <s v="user_8jx3L2CDfrbzNnwYUv6Plfha6VxaSGsqcbTXR3sIBZi"/>
    <s v="Manish Balpande"/>
    <x v="831"/>
    <s v="2022-08-08 09:52:03.458000+00:00"/>
    <m/>
    <x v="0"/>
    <m/>
    <m/>
    <m/>
    <n v="550"/>
    <m/>
    <m/>
    <m/>
    <m/>
    <m/>
    <m/>
    <m/>
    <s v="PAID_SOCIAL"/>
    <m/>
    <m/>
    <m/>
    <x v="26"/>
    <m/>
    <m/>
    <m/>
    <m/>
    <m/>
    <m/>
    <m/>
    <m/>
    <m/>
    <m/>
    <m/>
    <m/>
    <x v="26"/>
    <m/>
    <s v="user_aM3WaaSUQQmaNnsm9l2FQRVWUEr8RN2ZdXzsuQUalQ3"/>
    <x v="7"/>
    <x v="1"/>
    <m/>
    <s v="August"/>
    <x v="2"/>
    <x v="10"/>
    <m/>
    <s v="Employee Engagement Handbook"/>
    <m/>
    <m/>
    <m/>
    <x v="575"/>
    <s v="2022-10-10 07:32:50.691000+00:00"/>
    <m/>
  </r>
  <r>
    <x v="28"/>
    <n v="200000"/>
    <s v="INR"/>
    <n v="0"/>
    <x v="39"/>
    <x v="0"/>
    <s v="stat_kcR4fZg7TU7jjk1jAVua3qGLRS4J5uFayEjK5j02wtv"/>
    <x v="2"/>
    <s v="OpportunityStatusType.Lost"/>
    <m/>
    <x v="1"/>
    <x v="19"/>
    <s v="lead_3NguDYSUXIKg4lXSowlD3olThLpw3TVepL1eTu45tdN"/>
    <s v="CS Aerotherm Pvt Ltd"/>
    <x v="15"/>
    <s v="user_JjaNBsxmUKBROYZvEahyXgec466W5jQa2pL0NUZ81Lb"/>
    <s v="Sreenivas Hatti"/>
    <x v="832"/>
    <s v="2022-08-08 09:45:07.687000+00:00"/>
    <m/>
    <x v="2"/>
    <m/>
    <m/>
    <m/>
    <n v="120"/>
    <m/>
    <m/>
    <m/>
    <m/>
    <m/>
    <m/>
    <m/>
    <m/>
    <m/>
    <m/>
    <m/>
    <x v="5"/>
    <m/>
    <m/>
    <m/>
    <m/>
    <m/>
    <m/>
    <m/>
    <m/>
    <m/>
    <m/>
    <m/>
    <m/>
    <x v="14"/>
    <m/>
    <s v="user_228eUmsdKIb9OItgmiDq1zD4aPZ1eqiapbaLAGeBf8g"/>
    <x v="13"/>
    <x v="1"/>
    <m/>
    <s v="August"/>
    <x v="4"/>
    <x v="1"/>
    <m/>
    <s v="Employee Wellness Handbook"/>
    <m/>
    <m/>
    <m/>
    <x v="576"/>
    <s v="2022-08-08 12:24:12.184000+00:00"/>
    <s v="GPA"/>
  </r>
  <r>
    <x v="28"/>
    <n v="25000"/>
    <s v="INR"/>
    <n v="0"/>
    <x v="10"/>
    <x v="0"/>
    <s v="stat_kcR4fZg7TU7jjk1jAVua3qGLRS4J5uFayEjK5j02wtv"/>
    <x v="2"/>
    <s v="OpportunityStatusType.Lost"/>
    <s v="cont_gdQHTH7zzZKRGz4O7sDuv1WODMlA6nuyshzAKQeabGb"/>
    <x v="383"/>
    <x v="0"/>
    <s v="lead_Szm2YJdxnpB4LpQcyBSnvLQXlpLualJDzDcCh590mYO"/>
    <s v="iDrive Software India Pvt Ltd"/>
    <x v="35"/>
    <s v="user_JjaNBsxmUKBROYZvEahyXgec466W5jQa2pL0NUZ81Lb"/>
    <s v="Sreenivas Hatti"/>
    <x v="833"/>
    <s v="2022-08-08 09:45:46.241000+00:00"/>
    <m/>
    <x v="2"/>
    <m/>
    <m/>
    <m/>
    <n v="223"/>
    <m/>
    <m/>
    <m/>
    <m/>
    <m/>
    <m/>
    <m/>
    <s v="PAID_SOCIAL"/>
    <m/>
    <m/>
    <m/>
    <x v="1"/>
    <m/>
    <m/>
    <m/>
    <m/>
    <m/>
    <m/>
    <m/>
    <m/>
    <m/>
    <m/>
    <m/>
    <m/>
    <x v="10"/>
    <m/>
    <s v="user_encRk5bIEFN6ZA11h4WH2AdZTiZpogLSlMIaj0E30SZ"/>
    <x v="3"/>
    <x v="1"/>
    <m/>
    <s v="August; March"/>
    <x v="4"/>
    <x v="3"/>
    <m/>
    <s v="Ref - Sreenivas"/>
    <m/>
    <m/>
    <m/>
    <x v="577"/>
    <s v="2022-09-13 11:16:18.714000+00:00"/>
    <s v="GPA"/>
  </r>
  <r>
    <x v="16"/>
    <n v="2000000"/>
    <s v="INR"/>
    <n v="0"/>
    <x v="54"/>
    <x v="0"/>
    <s v="stat_1hn9nRJaLbI53NxPuSQgo90kRpbpKsFlwN4oEGNUTdO"/>
    <x v="1"/>
    <s v="OpportunityStatusType.Lost"/>
    <s v="cont_qd6X5DhM7iDXG9nz9rmu6JuQQHwahoxwhkEjtL6l7RG"/>
    <x v="384"/>
    <x v="0"/>
    <s v="lead_PCl2IzGKJ8WGf9ZC0K7lfBBd1ZNxsUuglgW4nvXd7RM"/>
    <s v="UNIQUE DELTA FORCE SECURITY"/>
    <x v="6"/>
    <s v="user_8jx3L2CDfrbzNnwYUv6Plfha6VxaSGsqcbTXR3sIBZi"/>
    <s v="Manish Balpande"/>
    <x v="834"/>
    <s v="2022-08-08 09:34:27.403000+00:00"/>
    <m/>
    <x v="0"/>
    <m/>
    <m/>
    <m/>
    <n v="287"/>
    <m/>
    <m/>
    <m/>
    <m/>
    <m/>
    <m/>
    <m/>
    <m/>
    <m/>
    <m/>
    <m/>
    <x v="2"/>
    <m/>
    <m/>
    <m/>
    <m/>
    <m/>
    <m/>
    <m/>
    <m/>
    <m/>
    <m/>
    <m/>
    <m/>
    <x v="3"/>
    <m/>
    <s v="user_A8KOTZADnUtEQOLt4nSLAmteNStuGh80js75RYjrXVt"/>
    <x v="6"/>
    <x v="1"/>
    <m/>
    <s v="August"/>
    <x v="2"/>
    <x v="3"/>
    <m/>
    <s v="Prasanna Agent"/>
    <m/>
    <m/>
    <m/>
    <x v="578"/>
    <s v="2022-09-08 06:40:45.632000+00:00"/>
    <s v="GMC"/>
  </r>
  <r>
    <x v="12"/>
    <n v="40000000"/>
    <s v="INR"/>
    <n v="0"/>
    <x v="44"/>
    <x v="0"/>
    <s v="stat_kcR4fZg7TU7jjk1jAVua3qGLRS4J5uFayEjK5j02wtv"/>
    <x v="2"/>
    <s v="OpportunityStatusType.Lost"/>
    <s v="cont_xdPvg0nXOEtOykVkIAKuvVwfvHuU9rRUMzvWGMJeIv7"/>
    <x v="385"/>
    <x v="32"/>
    <s v="lead_erLlrQVuM2C4jZVsLzcMkqe7pEfSJNuri6wuo7qlkhB"/>
    <s v="SBI (General Insurance)"/>
    <x v="13"/>
    <s v="user_hAuUqCTCw5r4tCUrswIWPSW7LJ1XIBbttZVmJkxmzGq"/>
    <s v="Chetan Kumar"/>
    <x v="835"/>
    <s v="2022-08-08 09:29:01.103000+00:00"/>
    <m/>
    <x v="1"/>
    <m/>
    <m/>
    <m/>
    <n v="3200"/>
    <m/>
    <m/>
    <m/>
    <m/>
    <m/>
    <m/>
    <m/>
    <s v="PAID_SOCIAL"/>
    <m/>
    <m/>
    <m/>
    <x v="3"/>
    <m/>
    <m/>
    <m/>
    <m/>
    <m/>
    <m/>
    <m/>
    <m/>
    <m/>
    <m/>
    <m/>
    <m/>
    <x v="3"/>
    <m/>
    <s v="user_FdWFezbLzkYQcGsBUsjZO25nr2poK2nRbqV47Rs5Kfm"/>
    <x v="17"/>
    <x v="1"/>
    <m/>
    <s v="August"/>
    <x v="1"/>
    <x v="1"/>
    <m/>
    <s v="Mayur Leads"/>
    <m/>
    <m/>
    <m/>
    <x v="579"/>
    <s v="2022-09-19 11:08:59.647000+00:00"/>
    <s v="GMC"/>
  </r>
  <r>
    <x v="28"/>
    <n v="2500000"/>
    <s v="INR"/>
    <n v="0"/>
    <x v="39"/>
    <x v="0"/>
    <s v="stat_kcR4fZg7TU7jjk1jAVua3qGLRS4J5uFayEjK5j02wtv"/>
    <x v="2"/>
    <s v="OpportunityStatusType.Lost"/>
    <m/>
    <x v="1"/>
    <x v="69"/>
    <s v="lead_3NguDYSUXIKg4lXSowlD3olThLpw3TVepL1eTu45tdN"/>
    <s v="CS Aerotherm Pvt Ltd"/>
    <x v="15"/>
    <s v="user_JjaNBsxmUKBROYZvEahyXgec466W5jQa2pL0NUZ81Lb"/>
    <s v="Sreenivas Hatti"/>
    <x v="836"/>
    <s v="2022-08-08 09:45:04.628000+00:00"/>
    <m/>
    <x v="2"/>
    <m/>
    <m/>
    <m/>
    <n v="120"/>
    <m/>
    <m/>
    <m/>
    <m/>
    <m/>
    <m/>
    <m/>
    <m/>
    <m/>
    <m/>
    <m/>
    <x v="5"/>
    <m/>
    <m/>
    <m/>
    <m/>
    <m/>
    <m/>
    <m/>
    <m/>
    <m/>
    <m/>
    <m/>
    <m/>
    <x v="14"/>
    <m/>
    <s v="user_228eUmsdKIb9OItgmiDq1zD4aPZ1eqiapbaLAGeBf8g"/>
    <x v="13"/>
    <x v="1"/>
    <m/>
    <s v="August"/>
    <x v="4"/>
    <x v="1"/>
    <m/>
    <s v="Employee Wellness Handbook"/>
    <m/>
    <m/>
    <m/>
    <x v="576"/>
    <s v="2022-08-08 12:24:12.184000+00:00"/>
    <s v="GMC"/>
  </r>
  <r>
    <x v="20"/>
    <n v="10000"/>
    <s v="INR"/>
    <n v="0"/>
    <x v="4"/>
    <x v="0"/>
    <s v="stat_kcR4fZg7TU7jjk1jAVua3qGLRS4J5uFayEjK5j02wtv"/>
    <x v="2"/>
    <s v="OpportunityStatusType.Lost"/>
    <s v="cont_onjBTOG1aNnHmRdIzzQdzZNwyNGIN8ZO9wsHqq9R7zp"/>
    <x v="386"/>
    <x v="309"/>
    <s v="lead_2odm7KtuMYsmPohmSEbqpdEZ2bsnCmM0k6viRU2LEv1"/>
    <s v="GenNext India Private Limited"/>
    <x v="13"/>
    <s v="user_vMd4rmcrSbjykdyL2J7rrYn84SWdcNc5FKligrmItPw"/>
    <s v="Shreenath Bhat"/>
    <x v="837"/>
    <s v="2022-08-08 05:33:09.717000+00:00"/>
    <m/>
    <x v="5"/>
    <m/>
    <m/>
    <m/>
    <n v="35"/>
    <m/>
    <m/>
    <m/>
    <m/>
    <m/>
    <m/>
    <m/>
    <m/>
    <m/>
    <m/>
    <m/>
    <x v="2"/>
    <m/>
    <m/>
    <m/>
    <m/>
    <m/>
    <m/>
    <m/>
    <m/>
    <m/>
    <m/>
    <m/>
    <m/>
    <x v="3"/>
    <m/>
    <s v="user_vMd4rmcrSbjykdyL2J7rrYn84SWdcNc5FKligrmItPw"/>
    <x v="11"/>
    <x v="1"/>
    <m/>
    <s v="July"/>
    <x v="4"/>
    <x v="3"/>
    <m/>
    <s v="Downloaded the guide: Employee Wellness Handbook"/>
    <m/>
    <m/>
    <m/>
    <x v="580"/>
    <s v="2022-08-08 05:33:32.746000+00:00"/>
    <s v="GPA"/>
  </r>
  <r>
    <x v="20"/>
    <n v="150000"/>
    <s v="INR"/>
    <n v="0"/>
    <x v="4"/>
    <x v="0"/>
    <s v="stat_kcR4fZg7TU7jjk1jAVua3qGLRS4J5uFayEjK5j02wtv"/>
    <x v="2"/>
    <s v="OpportunityStatusType.Lost"/>
    <s v="cont_onjBTOG1aNnHmRdIzzQdzZNwyNGIN8ZO9wsHqq9R7zp"/>
    <x v="386"/>
    <x v="310"/>
    <s v="lead_2odm7KtuMYsmPohmSEbqpdEZ2bsnCmM0k6viRU2LEv1"/>
    <s v="GenNext India Private Limited"/>
    <x v="13"/>
    <s v="user_vMd4rmcrSbjykdyL2J7rrYn84SWdcNc5FKligrmItPw"/>
    <s v="Shreenath Bhat"/>
    <x v="838"/>
    <s v="2022-08-08 05:33:01.200000+00:00"/>
    <m/>
    <x v="5"/>
    <m/>
    <m/>
    <m/>
    <n v="35"/>
    <m/>
    <m/>
    <m/>
    <m/>
    <m/>
    <m/>
    <m/>
    <m/>
    <m/>
    <m/>
    <m/>
    <x v="2"/>
    <m/>
    <m/>
    <m/>
    <m/>
    <m/>
    <m/>
    <m/>
    <m/>
    <m/>
    <m/>
    <m/>
    <m/>
    <x v="3"/>
    <m/>
    <s v="user_vMd4rmcrSbjykdyL2J7rrYn84SWdcNc5FKligrmItPw"/>
    <x v="11"/>
    <x v="1"/>
    <m/>
    <s v="July"/>
    <x v="4"/>
    <x v="3"/>
    <m/>
    <s v="Downloaded the guide: Employee Wellness Handbook"/>
    <m/>
    <m/>
    <m/>
    <x v="580"/>
    <s v="2022-08-08 05:33:32.746000+00:00"/>
    <s v="GMC"/>
  </r>
  <r>
    <x v="37"/>
    <n v="1000000"/>
    <s v="INR"/>
    <n v="0"/>
    <x v="62"/>
    <x v="0"/>
    <s v="stat_1hn9nRJaLbI53NxPuSQgo90kRpbpKsFlwN4oEGNUTdO"/>
    <x v="1"/>
    <s v="OpportunityStatusType.Lost"/>
    <m/>
    <x v="1"/>
    <x v="311"/>
    <s v="lead_ip10cxGpK4DzwXJJJ9GwYa2y4rKz5A0roujlbztxdd3"/>
    <s v="Navchetna-NextRu Livelihoods Private Limited"/>
    <x v="8"/>
    <s v="user_RYbBTp8BVWNa7ppiOz6QVJMGK0exHsFmc5uCLn34ODZ"/>
    <s v="Prasoon Mishra"/>
    <x v="839"/>
    <s v="2022-08-08 09:01:22.106000+00:00"/>
    <m/>
    <x v="2"/>
    <m/>
    <m/>
    <m/>
    <n v="1400"/>
    <m/>
    <m/>
    <m/>
    <m/>
    <m/>
    <m/>
    <m/>
    <m/>
    <m/>
    <m/>
    <m/>
    <x v="3"/>
    <m/>
    <m/>
    <m/>
    <m/>
    <m/>
    <m/>
    <m/>
    <m/>
    <m/>
    <m/>
    <m/>
    <m/>
    <x v="9"/>
    <m/>
    <s v="user_5IQTpX6DsnoeoDfxqzqojpVoQLXPh68nhDjLS5ETjYj"/>
    <x v="8"/>
    <x v="5"/>
    <m/>
    <s v="August"/>
    <x v="4"/>
    <x v="3"/>
    <m/>
    <s v="Employee Wellness Handbook"/>
    <m/>
    <m/>
    <m/>
    <x v="581"/>
    <s v="2022-08-08 09:01:55.184000+00:00"/>
    <m/>
  </r>
  <r>
    <x v="17"/>
    <n v="1500000"/>
    <s v="INR"/>
    <n v="0"/>
    <x v="52"/>
    <x v="0"/>
    <s v="stat_kcR4fZg7TU7jjk1jAVua3qGLRS4J5uFayEjK5j02wtv"/>
    <x v="2"/>
    <s v="OpportunityStatusType.Lost"/>
    <s v="cont_167JfvZJc4yn56kN4FqtXz9miDgje3T3UjDABrVRPTF"/>
    <x v="387"/>
    <x v="11"/>
    <s v="lead_ST68keTfrXAdzD2btYh7uQHI6qPf9W8wAlUgiCbklPz"/>
    <s v="Lighting Technologies India Private Limited"/>
    <x v="9"/>
    <s v="user_6dalmZ7hmWD47jhCVGdU1SSEcFMsz9rWtW2jPORgJvj"/>
    <s v="Vivek Singh"/>
    <x v="840"/>
    <s v="2022-08-07 10:43:28.167000+00:00"/>
    <m/>
    <x v="2"/>
    <m/>
    <m/>
    <m/>
    <n v="98"/>
    <m/>
    <m/>
    <m/>
    <m/>
    <m/>
    <m/>
    <m/>
    <m/>
    <m/>
    <m/>
    <m/>
    <x v="5"/>
    <m/>
    <m/>
    <m/>
    <m/>
    <m/>
    <m/>
    <m/>
    <m/>
    <m/>
    <m/>
    <m/>
    <m/>
    <x v="6"/>
    <m/>
    <s v="user_L8E6IFhq6UCzKLHa45LUUTZCznDuyDwFrGaEp9DXiUM"/>
    <x v="9"/>
    <x v="1"/>
    <m/>
    <s v="August"/>
    <x v="2"/>
    <x v="3"/>
    <m/>
    <m/>
    <m/>
    <m/>
    <m/>
    <x v="582"/>
    <s v="2022-09-08 09:27:02.793000+00:00"/>
    <s v="GMC"/>
  </r>
  <r>
    <x v="11"/>
    <n v="85000"/>
    <s v="INR"/>
    <n v="0"/>
    <x v="64"/>
    <x v="0"/>
    <s v="stat_1hn9nRJaLbI53NxPuSQgo90kRpbpKsFlwN4oEGNUTdO"/>
    <x v="1"/>
    <s v="OpportunityStatusType.Lost"/>
    <s v="cont_s5PlqP6ewhjVfWxNVd3GvFIJu6bgd1GJ2pD32OBkvh1"/>
    <x v="388"/>
    <x v="312"/>
    <s v="lead_MBmOBv4RPJhbNeMjzSTyudxkFbI0GyY4CXyHZxqTFgX"/>
    <s v="GFI Informatique/MGS"/>
    <x v="19"/>
    <s v="user_LKRhV6rhcBe0uL8u70UUGeDjbMupuho4TaiAOCbT7HT"/>
    <s v="Kashif Ahmad"/>
    <x v="841"/>
    <s v="2022-08-07 07:58:42.665000+00:00"/>
    <m/>
    <x v="0"/>
    <m/>
    <m/>
    <m/>
    <n v="164"/>
    <m/>
    <m/>
    <m/>
    <m/>
    <m/>
    <m/>
    <m/>
    <m/>
    <m/>
    <m/>
    <m/>
    <x v="1"/>
    <m/>
    <m/>
    <m/>
    <m/>
    <m/>
    <m/>
    <m/>
    <m/>
    <m/>
    <m/>
    <m/>
    <m/>
    <x v="10"/>
    <m/>
    <s v="user_FdWFezbLzkYQcGsBUsjZO25nr2poK2nRbqV47Rs5Kfm"/>
    <x v="17"/>
    <x v="5"/>
    <m/>
    <s v="August"/>
    <x v="2"/>
    <x v="10"/>
    <m/>
    <m/>
    <m/>
    <m/>
    <m/>
    <x v="463"/>
    <s v="2022-09-08 06:43:28.491000+00:00"/>
    <s v="GTL"/>
  </r>
  <r>
    <x v="8"/>
    <n v="550000"/>
    <s v="INR"/>
    <n v="0"/>
    <x v="39"/>
    <x v="0"/>
    <s v="stat_1hn9nRJaLbI53NxPuSQgo90kRpbpKsFlwN4oEGNUTdO"/>
    <x v="1"/>
    <s v="OpportunityStatusType.Lost"/>
    <m/>
    <x v="1"/>
    <x v="125"/>
    <s v="lead_Jae0mtra1eLyFSea3kTE7ZPe8VaqqZQhvfHAgILpFgf"/>
    <s v="KANAKADURGA FINANCE LIMITED"/>
    <x v="15"/>
    <s v="user_KLETV1op4MIjvKQ12xGsWi23CuPjDE6PT29nwG6T3MY"/>
    <s v="Pooja Gawas"/>
    <x v="842"/>
    <s v="2022-08-07 10:58:38.542000+00:00"/>
    <m/>
    <x v="25"/>
    <m/>
    <m/>
    <m/>
    <n v="43"/>
    <m/>
    <m/>
    <m/>
    <m/>
    <m/>
    <m/>
    <m/>
    <m/>
    <m/>
    <m/>
    <m/>
    <x v="3"/>
    <m/>
    <m/>
    <m/>
    <m/>
    <m/>
    <m/>
    <m/>
    <m/>
    <m/>
    <m/>
    <m/>
    <m/>
    <x v="3"/>
    <m/>
    <s v="user_228eUmsdKIb9OItgmiDq1zD4aPZ1eqiapbaLAGeBf8g"/>
    <x v="13"/>
    <x v="1"/>
    <m/>
    <s v="August"/>
    <x v="4"/>
    <x v="3"/>
    <m/>
    <s v="Downloaded the guide: Employee Wellness Handbook"/>
    <m/>
    <m/>
    <m/>
    <x v="583"/>
    <s v="2022-08-09 11:42:24.288000+00:00"/>
    <s v="GMC"/>
  </r>
  <r>
    <x v="9"/>
    <n v="3200000"/>
    <s v="INR"/>
    <n v="0"/>
    <x v="62"/>
    <x v="0"/>
    <s v="stat_1hn9nRJaLbI53NxPuSQgo90kRpbpKsFlwN4oEGNUTdO"/>
    <x v="1"/>
    <s v="OpportunityStatusType.Lost"/>
    <s v="cont_EG0NeAaIIiruTTBPf6c76aAdEz1uS1U8ELymNQFfNmf"/>
    <x v="389"/>
    <x v="313"/>
    <s v="lead_T1NR30UJeJkL5NSGwzR0NzILVl3Oa9PXNBIgZoq6mI5"/>
    <s v="M/S COREFLEX SOLUTIONS PRIVATE LIMITED"/>
    <x v="20"/>
    <s v="user_9SBRjyF0n4iWuhUdqRyQkFhl2J4uyNKhFWvvJEvunX8"/>
    <s v="Omkar Ghate"/>
    <x v="843"/>
    <s v="2022-08-07 05:24:29.715000+00:00"/>
    <m/>
    <x v="0"/>
    <m/>
    <m/>
    <m/>
    <n v="204"/>
    <m/>
    <m/>
    <m/>
    <m/>
    <m/>
    <m/>
    <m/>
    <s v="PAID_SOCIAL"/>
    <m/>
    <m/>
    <m/>
    <x v="1"/>
    <m/>
    <m/>
    <m/>
    <m/>
    <m/>
    <m/>
    <m/>
    <m/>
    <m/>
    <m/>
    <m/>
    <m/>
    <x v="2"/>
    <m/>
    <s v="user_lwF8ctKa5IyxqATpO2EOw2h0AEPiCMHOgewiH38Ei77"/>
    <x v="0"/>
    <x v="1"/>
    <m/>
    <s v="August"/>
    <x v="2"/>
    <x v="4"/>
    <m/>
    <s v="Employee Engagement Handbook"/>
    <m/>
    <m/>
    <m/>
    <x v="584"/>
    <s v="2022-09-05 15:02:10.623000+00:00"/>
    <s v="GMC"/>
  </r>
  <r>
    <x v="18"/>
    <n v="4000000"/>
    <s v="INR"/>
    <n v="0"/>
    <x v="39"/>
    <x v="0"/>
    <s v="stat_1hn9nRJaLbI53NxPuSQgo90kRpbpKsFlwN4oEGNUTdO"/>
    <x v="1"/>
    <s v="OpportunityStatusType.Lost"/>
    <s v="cont_om2T3Tu2dkBEs5Q1ifw2RFlVsJWK86qfHJD1gVxNRsc"/>
    <x v="390"/>
    <x v="314"/>
    <s v="lead_7kGjt0mrLBZtSwNO0x5f89XvHclR7FnlBsRTiSkBY1p"/>
    <s v="LOUIS BERGER SAS"/>
    <x v="13"/>
    <s v="user_IgNfKH7wuLLjHvexoMm2PXWcnF3zYft0ZbMTyfwKRUg"/>
    <s v="Moziez Chamadia"/>
    <x v="844"/>
    <s v="2022-08-06 10:24:58.419000+00:00"/>
    <m/>
    <x v="1"/>
    <m/>
    <m/>
    <m/>
    <n v="1160"/>
    <m/>
    <m/>
    <m/>
    <m/>
    <m/>
    <m/>
    <m/>
    <m/>
    <m/>
    <m/>
    <m/>
    <x v="36"/>
    <m/>
    <m/>
    <m/>
    <m/>
    <m/>
    <m/>
    <m/>
    <m/>
    <m/>
    <m/>
    <m/>
    <m/>
    <x v="13"/>
    <m/>
    <s v="user_vMd4rmcrSbjykdyL2J7rrYn84SWdcNc5FKligrmItPw"/>
    <x v="11"/>
    <x v="1"/>
    <m/>
    <s v="June"/>
    <x v="2"/>
    <x v="0"/>
    <m/>
    <m/>
    <m/>
    <m/>
    <m/>
    <x v="585"/>
    <s v="2022-10-13 07:44:57.539000+00:00"/>
    <s v="GTL"/>
  </r>
  <r>
    <x v="9"/>
    <n v="300000"/>
    <s v="INR"/>
    <n v="0"/>
    <x v="62"/>
    <x v="0"/>
    <s v="stat_1hn9nRJaLbI53NxPuSQgo90kRpbpKsFlwN4oEGNUTdO"/>
    <x v="1"/>
    <s v="OpportunityStatusType.Lost"/>
    <s v="cont_QUYTU6iWX5ioTrRIQWcjzJbjHqWq6fSAmyOrqntkSB2"/>
    <x v="389"/>
    <x v="315"/>
    <s v="lead_jgiYkp22gVnc7ezb5QUTXpE1hTe5aRSJo6sb0mB023R"/>
    <s v="XANADUTEC DATA SOLUTIONS PRIVATE LIMITED"/>
    <x v="20"/>
    <s v="user_9SBRjyF0n4iWuhUdqRyQkFhl2J4uyNKhFWvvJEvunX8"/>
    <s v="Omkar Ghate"/>
    <x v="845"/>
    <s v="2022-08-07 05:26:20.749000+00:00"/>
    <m/>
    <x v="0"/>
    <m/>
    <m/>
    <m/>
    <n v="52"/>
    <m/>
    <m/>
    <m/>
    <m/>
    <m/>
    <m/>
    <m/>
    <m/>
    <m/>
    <m/>
    <m/>
    <x v="1"/>
    <m/>
    <m/>
    <m/>
    <m/>
    <m/>
    <m/>
    <m/>
    <m/>
    <m/>
    <m/>
    <m/>
    <m/>
    <x v="3"/>
    <m/>
    <m/>
    <x v="16"/>
    <x v="1"/>
    <m/>
    <s v="August"/>
    <x v="2"/>
    <x v="3"/>
    <m/>
    <m/>
    <m/>
    <m/>
    <m/>
    <x v="586"/>
    <s v="2022-08-18 08:46:33.873000+00:00"/>
    <s v="GMC"/>
  </r>
  <r>
    <x v="9"/>
    <n v="358229"/>
    <s v="INR"/>
    <n v="100"/>
    <x v="67"/>
    <x v="0"/>
    <s v="stat_OZRiD1474QRJIpvnjHCZfiIvKcVD6mIKSSTzg8SwDVx"/>
    <x v="0"/>
    <s v="OpportunityStatusType.Won"/>
    <m/>
    <x v="1"/>
    <x v="39"/>
    <s v="lead_LSmdLdKbcsZIudJYm7m7N7MYgiUmQAznxlYuxxeBqKy"/>
    <s v="KUBETRON TECHNOLOGIES PRIVATE LIMITED"/>
    <x v="7"/>
    <s v="user_9SBRjyF0n4iWuhUdqRyQkFhl2J4uyNKhFWvvJEvunX8"/>
    <s v="Omkar Ghate"/>
    <x v="846"/>
    <s v="2022-08-05 16:10:18.077000+00:00"/>
    <m/>
    <x v="11"/>
    <m/>
    <m/>
    <m/>
    <n v="47"/>
    <m/>
    <m/>
    <m/>
    <m/>
    <m/>
    <m/>
    <m/>
    <m/>
    <m/>
    <m/>
    <m/>
    <x v="1"/>
    <m/>
    <m/>
    <m/>
    <m/>
    <m/>
    <m/>
    <m/>
    <m/>
    <m/>
    <m/>
    <m/>
    <m/>
    <x v="16"/>
    <m/>
    <s v="user_9SBRjyF0n4iWuhUdqRyQkFhl2J4uyNKhFWvvJEvunX8"/>
    <x v="33"/>
    <x v="5"/>
    <s v="Nilesh Dhanani"/>
    <m/>
    <x v="7"/>
    <x v="3"/>
    <m/>
    <m/>
    <m/>
    <m/>
    <m/>
    <x v="587"/>
    <s v="2022-10-19 11:43:39.545000+00:00"/>
    <s v="GMC"/>
  </r>
  <r>
    <x v="24"/>
    <n v="425000"/>
    <s v="INR"/>
    <n v="0"/>
    <x v="56"/>
    <x v="0"/>
    <s v="stat_kcR4fZg7TU7jjk1jAVua3qGLRS4J5uFayEjK5j02wtv"/>
    <x v="2"/>
    <s v="OpportunityStatusType.Lost"/>
    <s v="cont_QccFG1UfQkHuU3sxjo0D97dG3vqqUOu6oxGNjqZFy9c"/>
    <x v="391"/>
    <x v="11"/>
    <s v="lead_XsjbB0VMxL9HMBi9bJxH3Q6Y7TxuU0AEm2h54A6EUJa"/>
    <s v="NY Cinemas"/>
    <x v="17"/>
    <s v="user_sD3YjSs92XKUfD0OPHeo886g6tW6aCM0iUhX5VVUuJi"/>
    <s v="Navin Panjwani"/>
    <x v="847"/>
    <s v="2022-08-05 11:33:12.219000+00:00"/>
    <m/>
    <x v="1"/>
    <m/>
    <m/>
    <m/>
    <n v="22"/>
    <m/>
    <m/>
    <m/>
    <m/>
    <m/>
    <m/>
    <m/>
    <m/>
    <m/>
    <m/>
    <m/>
    <x v="12"/>
    <m/>
    <m/>
    <m/>
    <m/>
    <m/>
    <m/>
    <m/>
    <m/>
    <m/>
    <m/>
    <m/>
    <m/>
    <x v="2"/>
    <m/>
    <s v="user_6hRQhcoLhZEDUBYaw3vS7rv6T5582sGfXq4jNRqTfUU"/>
    <x v="14"/>
    <x v="1"/>
    <m/>
    <s v="August"/>
    <x v="2"/>
    <x v="0"/>
    <m/>
    <m/>
    <m/>
    <m/>
    <m/>
    <x v="588"/>
    <s v="2022-09-16 13:35:23.285000+00:00"/>
    <m/>
  </r>
  <r>
    <x v="7"/>
    <n v="350000"/>
    <s v="INR"/>
    <n v="0"/>
    <x v="45"/>
    <x v="0"/>
    <s v="stat_1hn9nRJaLbI53NxPuSQgo90kRpbpKsFlwN4oEGNUTdO"/>
    <x v="1"/>
    <s v="OpportunityStatusType.Lost"/>
    <s v="cont_Ql9iBdyQF8FzDEF6k1kjcV2ZX9DHHhmfUOEy4cUNzgd"/>
    <x v="392"/>
    <x v="316"/>
    <s v="lead_uujhaIHZ418974u1aNILsSHayaqJeo9t87LhpqEDfIA"/>
    <s v="InfoCepts"/>
    <x v="4"/>
    <s v="user_U27GK6WjhLhUhi1EDKXV57xMpn8n8DMIOjci1q3UReZ"/>
    <s v="Abhiroop Ganguly"/>
    <x v="848"/>
    <s v="2022-08-05 10:34:07.806000+00:00"/>
    <m/>
    <x v="24"/>
    <m/>
    <m/>
    <m/>
    <n v="1150"/>
    <m/>
    <m/>
    <m/>
    <m/>
    <m/>
    <m/>
    <m/>
    <s v="PAID_SOCIAL"/>
    <m/>
    <m/>
    <m/>
    <x v="1"/>
    <m/>
    <m/>
    <m/>
    <m/>
    <m/>
    <m/>
    <m/>
    <m/>
    <m/>
    <m/>
    <m/>
    <m/>
    <x v="9"/>
    <m/>
    <s v="user_5YHA1ZU4iP896lD1YJehdJcMx7ZEgWCpulT4T2c3pJ3"/>
    <x v="4"/>
    <x v="1"/>
    <m/>
    <s v="February"/>
    <x v="1"/>
    <x v="18"/>
    <m/>
    <s v="Ssoumen List"/>
    <m/>
    <m/>
    <m/>
    <x v="589"/>
    <s v="2022-09-01 15:26:12.334000+00:00"/>
    <m/>
  </r>
  <r>
    <x v="27"/>
    <n v="250000"/>
    <s v="INR"/>
    <n v="0"/>
    <x v="68"/>
    <x v="0"/>
    <s v="stat_1hn9nRJaLbI53NxPuSQgo90kRpbpKsFlwN4oEGNUTdO"/>
    <x v="1"/>
    <s v="OpportunityStatusType.Lost"/>
    <m/>
    <x v="1"/>
    <x v="17"/>
    <s v="lead_aQPhiwmHaLtP9JuvTlX3kibhGg96UPvXi9fegvQTKxO"/>
    <s v="Hoolime"/>
    <x v="7"/>
    <s v="user_2YgShwgjLNI4FjAqgE9PtKsdIaGh919JGcFG919fe5B"/>
    <s v="Satyam Tiwari"/>
    <x v="849"/>
    <s v="2022-08-05 08:15:44.308000+00:00"/>
    <m/>
    <x v="15"/>
    <m/>
    <s v="2022-06-30 14:04:09+00:00"/>
    <m/>
    <n v="30"/>
    <m/>
    <m/>
    <m/>
    <m/>
    <m/>
    <m/>
    <m/>
    <m/>
    <m/>
    <m/>
    <m/>
    <x v="1"/>
    <m/>
    <m/>
    <m/>
    <m/>
    <m/>
    <m/>
    <m/>
    <m/>
    <m/>
    <m/>
    <m/>
    <m/>
    <x v="3"/>
    <m/>
    <s v="user_aM3WaaSUQQmaNnsm9l2FQRVWUEr8RN2ZdXzsuQUalQ3"/>
    <x v="7"/>
    <x v="18"/>
    <m/>
    <s v="August"/>
    <x v="3"/>
    <x v="2"/>
    <m/>
    <s v="Employee Count 25"/>
    <m/>
    <m/>
    <m/>
    <x v="590"/>
    <s v="2022-09-23 12:30:11.370000+00:00"/>
    <m/>
  </r>
  <r>
    <x v="7"/>
    <n v="3000000"/>
    <s v="INR"/>
    <n v="0"/>
    <x v="55"/>
    <x v="0"/>
    <s v="stat_kcR4fZg7TU7jjk1jAVua3qGLRS4J5uFayEjK5j02wtv"/>
    <x v="2"/>
    <s v="OpportunityStatusType.Lost"/>
    <m/>
    <x v="1"/>
    <x v="0"/>
    <s v="lead_PlZEishNzu3hwJswEdF329L8meRyPQt9PZgLW4UvZYd"/>
    <s v="GARWARE Technical Fibers LtdROPES."/>
    <x v="8"/>
    <s v="user_U27GK6WjhLhUhi1EDKXV57xMpn8n8DMIOjci1q3UReZ"/>
    <s v="Abhiroop Ganguly"/>
    <x v="850"/>
    <s v="2022-08-05 08:15:47.449000+00:00"/>
    <m/>
    <x v="0"/>
    <m/>
    <m/>
    <m/>
    <n v="403"/>
    <m/>
    <m/>
    <m/>
    <m/>
    <m/>
    <m/>
    <m/>
    <m/>
    <m/>
    <m/>
    <m/>
    <x v="21"/>
    <m/>
    <m/>
    <m/>
    <m/>
    <m/>
    <m/>
    <m/>
    <m/>
    <m/>
    <m/>
    <m/>
    <m/>
    <x v="3"/>
    <m/>
    <s v="user_5IQTpX6DsnoeoDfxqzqojpVoQLXPh68nhDjLS5ETjYj"/>
    <x v="8"/>
    <x v="1"/>
    <m/>
    <s v="August"/>
    <x v="2"/>
    <x v="3"/>
    <m/>
    <s v="Ssoumen List"/>
    <m/>
    <m/>
    <m/>
    <x v="591"/>
    <s v="2022-09-27 04:51:31.199000+00:00"/>
    <m/>
  </r>
  <r>
    <x v="4"/>
    <n v="131000"/>
    <s v="INR"/>
    <n v="100"/>
    <x v="39"/>
    <x v="0"/>
    <s v="stat_OZRiD1474QRJIpvnjHCZfiIvKcVD6mIKSSTzg8SwDVx"/>
    <x v="0"/>
    <s v="OpportunityStatusType.Won"/>
    <s v="cont_2K771LtktwpJlE57hzRsJYpAJvxOPsL7p6nWGYsDVf6"/>
    <x v="393"/>
    <x v="0"/>
    <s v="lead_gGWFRmiHUBUj1f0LBQ9bOR8fMQpshCTyBDi0BQVhMKv"/>
    <s v="Lords Hotels &amp; Resorts"/>
    <x v="10"/>
    <s v="user_bdUPAGjcS7p6513So3N4g3aWNS5HuBuVJi7bvCPAsLt"/>
    <s v="Mayur Gadiyar"/>
    <x v="851"/>
    <s v="2022-08-05 08:53:53.865000+00:00"/>
    <m/>
    <x v="1"/>
    <m/>
    <m/>
    <m/>
    <n v="20"/>
    <m/>
    <m/>
    <m/>
    <m/>
    <m/>
    <m/>
    <m/>
    <s v="PAID_SOCIAL"/>
    <m/>
    <m/>
    <m/>
    <x v="15"/>
    <m/>
    <m/>
    <m/>
    <m/>
    <m/>
    <m/>
    <m/>
    <m/>
    <m/>
    <m/>
    <m/>
    <m/>
    <x v="27"/>
    <m/>
    <s v="user_ocHSJH83OJnHCvKyMbjx8WOOK8PMgAUGIj1qK0q0dMV"/>
    <x v="10"/>
    <x v="1"/>
    <m/>
    <s v="July"/>
    <x v="4"/>
    <x v="4"/>
    <m/>
    <s v="Employee Engagement Handbook"/>
    <m/>
    <m/>
    <m/>
    <x v="592"/>
    <s v="2022-10-19 01:44:16.492000+00:00"/>
    <s v="GMC"/>
  </r>
  <r>
    <x v="27"/>
    <n v="50000"/>
    <s v="INR"/>
    <n v="0"/>
    <x v="69"/>
    <x v="0"/>
    <s v="stat_1hn9nRJaLbI53NxPuSQgo90kRpbpKsFlwN4oEGNUTdO"/>
    <x v="1"/>
    <s v="OpportunityStatusType.Lost"/>
    <m/>
    <x v="1"/>
    <x v="0"/>
    <s v="lead_aQPhiwmHaLtP9JuvTlX3kibhGg96UPvXi9fegvQTKxO"/>
    <s v="Hoolime"/>
    <x v="34"/>
    <s v="user_2YgShwgjLNI4FjAqgE9PtKsdIaGh919JGcFG919fe5B"/>
    <s v="Satyam Tiwari"/>
    <x v="852"/>
    <s v="2022-08-05 08:15:40.326000+00:00"/>
    <m/>
    <x v="15"/>
    <m/>
    <s v="2022-06-30 14:04:09+00:00"/>
    <m/>
    <n v="30"/>
    <m/>
    <m/>
    <m/>
    <m/>
    <m/>
    <m/>
    <m/>
    <m/>
    <m/>
    <m/>
    <m/>
    <x v="1"/>
    <m/>
    <m/>
    <m/>
    <m/>
    <m/>
    <m/>
    <m/>
    <m/>
    <m/>
    <m/>
    <m/>
    <m/>
    <x v="3"/>
    <m/>
    <s v="user_aM3WaaSUQQmaNnsm9l2FQRVWUEr8RN2ZdXzsuQUalQ3"/>
    <x v="7"/>
    <x v="18"/>
    <m/>
    <s v="August"/>
    <x v="3"/>
    <x v="2"/>
    <m/>
    <s v="Employee Count 25"/>
    <m/>
    <m/>
    <m/>
    <x v="590"/>
    <s v="2022-09-23 12:30:11.370000+00:00"/>
    <m/>
  </r>
  <r>
    <x v="27"/>
    <n v="700000"/>
    <s v="INR"/>
    <n v="0"/>
    <x v="63"/>
    <x v="0"/>
    <s v="stat_1hn9nRJaLbI53NxPuSQgo90kRpbpKsFlwN4oEGNUTdO"/>
    <x v="1"/>
    <s v="OpportunityStatusType.Lost"/>
    <s v="cont_NlsryZAvHPh70fwLenvkXXtB6T1auXm55WFCuS4zOIL"/>
    <x v="394"/>
    <x v="0"/>
    <s v="lead_ur09d82PtYVuord3YoTQKMsxNNhDWlfrJlXq5ZQBSCL"/>
    <s v="Sulzer Pumps India"/>
    <x v="22"/>
    <s v="user_2YgShwgjLNI4FjAqgE9PtKsdIaGh919JGcFG919fe5B"/>
    <s v="Satyam Tiwari"/>
    <x v="853"/>
    <s v="2022-08-05 08:07:04.597000+00:00"/>
    <m/>
    <x v="1"/>
    <s v="India"/>
    <m/>
    <m/>
    <n v="200"/>
    <m/>
    <m/>
    <m/>
    <m/>
    <m/>
    <m/>
    <m/>
    <m/>
    <m/>
    <m/>
    <m/>
    <x v="37"/>
    <m/>
    <s v="Suvidha Dnyanganga"/>
    <m/>
    <m/>
    <m/>
    <m/>
    <m/>
    <m/>
    <m/>
    <m/>
    <m/>
    <m/>
    <x v="5"/>
    <m/>
    <s v="user_FdWFezbLzkYQcGsBUsjZO25nr2poK2nRbqV47Rs5Kfm"/>
    <x v="17"/>
    <x v="18"/>
    <m/>
    <s v="August; May"/>
    <x v="2"/>
    <x v="0"/>
    <m/>
    <m/>
    <m/>
    <m/>
    <m/>
    <x v="593"/>
    <s v="2022-09-29 17:16:01.278000+00:00"/>
    <s v="GMC"/>
  </r>
  <r>
    <x v="27"/>
    <n v="50000"/>
    <s v="INR"/>
    <n v="0"/>
    <x v="63"/>
    <x v="0"/>
    <s v="stat_1hn9nRJaLbI53NxPuSQgo90kRpbpKsFlwN4oEGNUTdO"/>
    <x v="1"/>
    <s v="OpportunityStatusType.Lost"/>
    <m/>
    <x v="1"/>
    <x v="0"/>
    <s v="lead_ur09d82PtYVuord3YoTQKMsxNNhDWlfrJlXq5ZQBSCL"/>
    <s v="Sulzer Pumps India"/>
    <x v="34"/>
    <s v="user_2YgShwgjLNI4FjAqgE9PtKsdIaGh919JGcFG919fe5B"/>
    <s v="Satyam Tiwari"/>
    <x v="854"/>
    <s v="2022-08-05 08:07:12.280000+00:00"/>
    <m/>
    <x v="1"/>
    <s v="India"/>
    <m/>
    <m/>
    <n v="200"/>
    <m/>
    <m/>
    <m/>
    <m/>
    <m/>
    <m/>
    <m/>
    <m/>
    <m/>
    <m/>
    <m/>
    <x v="37"/>
    <m/>
    <s v="Suvidha Dnyanganga"/>
    <m/>
    <m/>
    <m/>
    <m/>
    <m/>
    <m/>
    <m/>
    <m/>
    <m/>
    <m/>
    <x v="5"/>
    <m/>
    <s v="user_FdWFezbLzkYQcGsBUsjZO25nr2poK2nRbqV47Rs5Kfm"/>
    <x v="17"/>
    <x v="18"/>
    <m/>
    <s v="August; May"/>
    <x v="2"/>
    <x v="0"/>
    <m/>
    <m/>
    <m/>
    <m/>
    <m/>
    <x v="593"/>
    <s v="2022-09-29 17:16:01.278000+00:00"/>
    <s v="GPA"/>
  </r>
  <r>
    <x v="11"/>
    <n v="30000"/>
    <s v="INR"/>
    <n v="0"/>
    <x v="54"/>
    <x v="0"/>
    <s v="stat_1hn9nRJaLbI53NxPuSQgo90kRpbpKsFlwN4oEGNUTdO"/>
    <x v="1"/>
    <s v="OpportunityStatusType.Lost"/>
    <s v="cont_yeqrpbm5Sai9eMtoaIB5hGLT0Nr5CIVTB5q3QHhSfIo"/>
    <x v="395"/>
    <x v="317"/>
    <s v="lead_1a9U1DrflrPABlYoJbuEpZCML17xwWW1K2OpN9V9pE7"/>
    <s v="Dezerv Investments Private Limited"/>
    <x v="7"/>
    <s v="user_LKRhV6rhcBe0uL8u70UUGeDjbMupuho4TaiAOCbT7HT"/>
    <s v="Kashif Ahmad"/>
    <x v="855"/>
    <s v="2022-08-04 12:09:59.267000+00:00"/>
    <m/>
    <x v="1"/>
    <m/>
    <s v="2022-04-07 05:18:12+00:00"/>
    <m/>
    <n v="64"/>
    <m/>
    <m/>
    <m/>
    <m/>
    <m/>
    <m/>
    <m/>
    <s v="PAID_SOCIAL"/>
    <m/>
    <m/>
    <m/>
    <x v="3"/>
    <m/>
    <m/>
    <m/>
    <m/>
    <m/>
    <m/>
    <m/>
    <m/>
    <m/>
    <m/>
    <m/>
    <m/>
    <x v="11"/>
    <m/>
    <s v="user_aM3WaaSUQQmaNnsm9l2FQRVWUEr8RN2ZdXzsuQUalQ3"/>
    <x v="7"/>
    <x v="5"/>
    <m/>
    <s v="August"/>
    <x v="8"/>
    <x v="2"/>
    <m/>
    <s v="Employee Wellness Handbook"/>
    <m/>
    <m/>
    <m/>
    <x v="594"/>
    <s v="2022-08-04 12:09:59.352000+00:00"/>
    <m/>
  </r>
  <r>
    <x v="37"/>
    <n v="800000"/>
    <s v="INR"/>
    <n v="0"/>
    <x v="10"/>
    <x v="0"/>
    <s v="stat_kcR4fZg7TU7jjk1jAVua3qGLRS4J5uFayEjK5j02wtv"/>
    <x v="2"/>
    <s v="OpportunityStatusType.Lost"/>
    <s v="cont_hEzrOEM2V7xmXzva6xrsYZDLsLJfsp8oo0nLxWMEmeP"/>
    <x v="241"/>
    <x v="318"/>
    <s v="lead_99B6XYabJtYERqcxadicCfBHGzlIBeTOL8aib9nMXWr"/>
    <s v="Select Holiday Resorts Pvt. Ltd."/>
    <x v="6"/>
    <s v="user_RYbBTp8BVWNa7ppiOz6QVJMGK0exHsFmc5uCLn34ODZ"/>
    <s v="Prasoon Mishra"/>
    <x v="856"/>
    <s v="2022-08-05 06:50:11.154000+00:00"/>
    <m/>
    <x v="3"/>
    <m/>
    <m/>
    <m/>
    <n v="150"/>
    <m/>
    <m/>
    <m/>
    <m/>
    <m/>
    <m/>
    <m/>
    <m/>
    <m/>
    <m/>
    <m/>
    <x v="15"/>
    <m/>
    <m/>
    <m/>
    <m/>
    <m/>
    <m/>
    <m/>
    <m/>
    <m/>
    <m/>
    <m/>
    <m/>
    <x v="3"/>
    <m/>
    <s v="user_A8KOTZADnUtEQOLt4nSLAmteNStuGh80js75RYjrXVt"/>
    <x v="6"/>
    <x v="1"/>
    <m/>
    <s v="April; August"/>
    <x v="4"/>
    <x v="3"/>
    <m/>
    <s v="Downloaded the guide: Employee Wellness Handbook"/>
    <m/>
    <m/>
    <m/>
    <x v="358"/>
    <s v="2022-09-02 05:30:43.531000+00:00"/>
    <s v="GTL"/>
  </r>
  <r>
    <x v="9"/>
    <n v="1350000"/>
    <s v="INR"/>
    <n v="0"/>
    <x v="54"/>
    <x v="0"/>
    <s v="stat_1hn9nRJaLbI53NxPuSQgo90kRpbpKsFlwN4oEGNUTdO"/>
    <x v="1"/>
    <s v="OpportunityStatusType.Lost"/>
    <s v="cont_uZDqm1KEAWATlYwU97M9OiUR8maje5ZiSoSPb23aS5I"/>
    <x v="396"/>
    <x v="319"/>
    <s v="lead_or9GYGsfyhGQVxm09YVgYliWzBqxjcIhJLf5fdahPAT"/>
    <s v="Polyrub Cooper Standard FTS Pvt Ltd"/>
    <x v="9"/>
    <s v="user_9SBRjyF0n4iWuhUdqRyQkFhl2J4uyNKhFWvvJEvunX8"/>
    <s v="Omkar Ghate"/>
    <x v="857"/>
    <s v="2022-08-05 06:37:28.789000+00:00"/>
    <m/>
    <x v="0"/>
    <m/>
    <s v="2022-07-11 08:30:00+00:00"/>
    <m/>
    <n v="116"/>
    <m/>
    <m/>
    <m/>
    <m/>
    <m/>
    <m/>
    <m/>
    <m/>
    <m/>
    <m/>
    <m/>
    <x v="21"/>
    <m/>
    <m/>
    <m/>
    <m/>
    <m/>
    <m/>
    <m/>
    <m/>
    <m/>
    <m/>
    <m/>
    <m/>
    <x v="3"/>
    <m/>
    <s v="user_L8E6IFhq6UCzKLHa45LUUTZCznDuyDwFrGaEp9DXiUM"/>
    <x v="9"/>
    <x v="1"/>
    <m/>
    <s v="August"/>
    <x v="7"/>
    <x v="19"/>
    <m/>
    <m/>
    <m/>
    <m/>
    <m/>
    <x v="595"/>
    <s v="2022-09-23 12:30:53.784000+00:00"/>
    <s v="GMC"/>
  </r>
  <r>
    <x v="11"/>
    <n v="500000"/>
    <s v="INR"/>
    <n v="0"/>
    <x v="54"/>
    <x v="0"/>
    <s v="stat_1hn9nRJaLbI53NxPuSQgo90kRpbpKsFlwN4oEGNUTdO"/>
    <x v="1"/>
    <s v="OpportunityStatusType.Lost"/>
    <s v="cont_yeqrpbm5Sai9eMtoaIB5hGLT0Nr5CIVTB5q3QHhSfIo"/>
    <x v="395"/>
    <x v="320"/>
    <s v="lead_1a9U1DrflrPABlYoJbuEpZCML17xwWW1K2OpN9V9pE7"/>
    <s v="Dezerv Investments Private Limited"/>
    <x v="7"/>
    <s v="user_LKRhV6rhcBe0uL8u70UUGeDjbMupuho4TaiAOCbT7HT"/>
    <s v="Kashif Ahmad"/>
    <x v="858"/>
    <s v="2022-08-04 12:09:44.772000+00:00"/>
    <m/>
    <x v="1"/>
    <m/>
    <s v="2022-04-07 05:18:12+00:00"/>
    <m/>
    <n v="64"/>
    <m/>
    <m/>
    <m/>
    <m/>
    <m/>
    <m/>
    <m/>
    <s v="PAID_SOCIAL"/>
    <m/>
    <m/>
    <m/>
    <x v="3"/>
    <m/>
    <m/>
    <m/>
    <m/>
    <m/>
    <m/>
    <m/>
    <m/>
    <m/>
    <m/>
    <m/>
    <m/>
    <x v="11"/>
    <m/>
    <s v="user_aM3WaaSUQQmaNnsm9l2FQRVWUEr8RN2ZdXzsuQUalQ3"/>
    <x v="7"/>
    <x v="5"/>
    <m/>
    <s v="August"/>
    <x v="8"/>
    <x v="2"/>
    <m/>
    <s v="Employee Wellness Handbook"/>
    <m/>
    <m/>
    <m/>
    <x v="594"/>
    <s v="2022-08-04 12:09:59.352000+00:00"/>
    <m/>
  </r>
  <r>
    <x v="38"/>
    <n v="40000"/>
    <s v="INR"/>
    <n v="0"/>
    <x v="59"/>
    <x v="0"/>
    <s v="stat_kcR4fZg7TU7jjk1jAVua3qGLRS4J5uFayEjK5j02wtv"/>
    <x v="2"/>
    <s v="OpportunityStatusType.Lost"/>
    <s v="cont_shb9EBzAn9oqJtyBbaX2PKJ9p8Yo8zlDUeIWYfPea1v"/>
    <x v="397"/>
    <x v="0"/>
    <s v="lead_ry9vQmJy4wMQeKKETiUheTofd2WoQECRnjiVXCquHd6"/>
    <s v="ESOP"/>
    <x v="10"/>
    <s v="user_ocHSJH83OJnHCvKyMbjx8WOOK8PMgAUGIj1qK0q0dMV"/>
    <s v="Nikhil Ahuja"/>
    <x v="859"/>
    <s v="2022-08-04 10:09:43.747000+00:00"/>
    <m/>
    <x v="0"/>
    <m/>
    <m/>
    <m/>
    <n v="135"/>
    <m/>
    <m/>
    <s v="Facebook"/>
    <m/>
    <m/>
    <m/>
    <m/>
    <s v="PAID_SOCIAL"/>
    <m/>
    <m/>
    <m/>
    <x v="2"/>
    <m/>
    <m/>
    <m/>
    <m/>
    <m/>
    <m/>
    <m/>
    <m/>
    <m/>
    <m/>
    <m/>
    <m/>
    <x v="3"/>
    <m/>
    <s v="user_ocHSJH83OJnHCvKyMbjx8WOOK8PMgAUGIj1qK0q0dMV"/>
    <x v="10"/>
    <x v="1"/>
    <m/>
    <m/>
    <x v="4"/>
    <x v="3"/>
    <m/>
    <s v="Employee Engagement Handbook"/>
    <m/>
    <m/>
    <m/>
    <x v="596"/>
    <s v="2022-09-30 09:37:38.119000+00:00"/>
    <s v="GPA"/>
  </r>
  <r>
    <x v="38"/>
    <n v="400000"/>
    <s v="INR"/>
    <n v="0"/>
    <x v="59"/>
    <x v="0"/>
    <s v="stat_kcR4fZg7TU7jjk1jAVua3qGLRS4J5uFayEjK5j02wtv"/>
    <x v="2"/>
    <s v="OpportunityStatusType.Lost"/>
    <s v="cont_shb9EBzAn9oqJtyBbaX2PKJ9p8Yo8zlDUeIWYfPea1v"/>
    <x v="397"/>
    <x v="0"/>
    <s v="lead_ry9vQmJy4wMQeKKETiUheTofd2WoQECRnjiVXCquHd6"/>
    <s v="ESOP"/>
    <x v="10"/>
    <s v="user_ocHSJH83OJnHCvKyMbjx8WOOK8PMgAUGIj1qK0q0dMV"/>
    <s v="Nikhil Ahuja"/>
    <x v="860"/>
    <s v="2022-08-04 10:09:36.786000+00:00"/>
    <m/>
    <x v="0"/>
    <m/>
    <m/>
    <m/>
    <n v="135"/>
    <m/>
    <m/>
    <s v="Facebook"/>
    <m/>
    <m/>
    <m/>
    <m/>
    <s v="PAID_SOCIAL"/>
    <m/>
    <m/>
    <m/>
    <x v="2"/>
    <m/>
    <m/>
    <m/>
    <m/>
    <m/>
    <m/>
    <m/>
    <m/>
    <m/>
    <m/>
    <m/>
    <m/>
    <x v="3"/>
    <m/>
    <s v="user_ocHSJH83OJnHCvKyMbjx8WOOK8PMgAUGIj1qK0q0dMV"/>
    <x v="10"/>
    <x v="1"/>
    <m/>
    <m/>
    <x v="4"/>
    <x v="3"/>
    <m/>
    <s v="Employee Engagement Handbook"/>
    <m/>
    <m/>
    <m/>
    <x v="596"/>
    <s v="2022-09-30 09:37:38.119000+00:00"/>
    <s v="GMC"/>
  </r>
  <r>
    <x v="1"/>
    <n v="250000"/>
    <s v="INR"/>
    <n v="50"/>
    <x v="4"/>
    <x v="0"/>
    <s v="stat_kLhaUSYbyIgQOHjvcKAHYNQn1lIjd0wTZfiU50Lt3mL"/>
    <x v="3"/>
    <s v="OpportunityStatusType.Active"/>
    <m/>
    <x v="1"/>
    <x v="39"/>
    <s v="lead_Via01XzSfOp71xvufIAZsDKLa36ZBRAyz8bie2TDG2F"/>
    <s v="RewardPort"/>
    <x v="16"/>
    <s v="user_PApNwMjp7lPIEBp7acretouakdtYNVHpPO9ja9KoR5D"/>
    <s v="Pallab Gupta"/>
    <x v="861"/>
    <s v="2022-08-04 05:23:48.531000+00:00"/>
    <m/>
    <x v="1"/>
    <m/>
    <m/>
    <m/>
    <n v="52"/>
    <m/>
    <m/>
    <m/>
    <m/>
    <m/>
    <m/>
    <m/>
    <m/>
    <m/>
    <m/>
    <m/>
    <x v="4"/>
    <m/>
    <m/>
    <m/>
    <m/>
    <m/>
    <m/>
    <m/>
    <m/>
    <m/>
    <m/>
    <m/>
    <m/>
    <x v="1"/>
    <m/>
    <s v="user_PApNwMjp7lPIEBp7acretouakdtYNVHpPO9ja9KoR5D"/>
    <x v="12"/>
    <x v="1"/>
    <m/>
    <m/>
    <x v="2"/>
    <x v="1"/>
    <m/>
    <m/>
    <m/>
    <m/>
    <m/>
    <x v="597"/>
    <s v="2022-09-09 11:37:04.839000+00:00"/>
    <s v="GMC"/>
  </r>
  <r>
    <x v="38"/>
    <n v="700000"/>
    <s v="INR"/>
    <n v="0"/>
    <x v="25"/>
    <x v="0"/>
    <s v="stat_kcR4fZg7TU7jjk1jAVua3qGLRS4J5uFayEjK5j02wtv"/>
    <x v="2"/>
    <s v="OpportunityStatusType.Lost"/>
    <s v="cont_Ue9Ff4dFRE8GtgU02FFHqnwy0ALz7m9YcTtWipXTTW1"/>
    <x v="398"/>
    <x v="0"/>
    <s v="lead_DW6gZkuaju8QlAgscsLUMSb4JhnC9RaGmR050E6We93"/>
    <s v="Freestone Infotech"/>
    <x v="10"/>
    <s v="user_ocHSJH83OJnHCvKyMbjx8WOOK8PMgAUGIj1qK0q0dMV"/>
    <s v="Nikhil Ahuja"/>
    <x v="862"/>
    <s v="2022-08-04 10:09:09.406000+00:00"/>
    <m/>
    <x v="1"/>
    <m/>
    <m/>
    <m/>
    <n v="140"/>
    <m/>
    <m/>
    <m/>
    <m/>
    <m/>
    <m/>
    <m/>
    <m/>
    <m/>
    <m/>
    <m/>
    <x v="1"/>
    <m/>
    <m/>
    <m/>
    <m/>
    <m/>
    <m/>
    <m/>
    <m/>
    <m/>
    <m/>
    <m/>
    <m/>
    <x v="5"/>
    <m/>
    <s v="user_IpBH4s1Av5OVFfQQ3nW0qPDDjwLT9uRfx1sVhml8UQA"/>
    <x v="23"/>
    <x v="1"/>
    <m/>
    <s v="September"/>
    <x v="2"/>
    <x v="0"/>
    <m/>
    <s v="Downloaded the guide: Designing employee healthcare plan"/>
    <m/>
    <m/>
    <m/>
    <x v="598"/>
    <s v="2022-10-20 07:31:04.077000+00:00"/>
    <s v="GMC"/>
  </r>
  <r>
    <x v="18"/>
    <n v="1000000"/>
    <s v="INR"/>
    <n v="0"/>
    <x v="0"/>
    <x v="0"/>
    <s v="stat_1hn9nRJaLbI53NxPuSQgo90kRpbpKsFlwN4oEGNUTdO"/>
    <x v="1"/>
    <s v="OpportunityStatusType.Lost"/>
    <s v="cont_A3iXpiUJHVuXMkS1KQwBEqIGJmGV5k0jGcDif4PJKSs"/>
    <x v="399"/>
    <x v="321"/>
    <s v="lead_MyrJs9N2iTckX9U7hHjDCs7Z7MuIutBXNMosrnD5Xd3"/>
    <s v="Royal Realtors Group"/>
    <x v="29"/>
    <s v="user_IgNfKH7wuLLjHvexoMm2PXWcnF3zYft0ZbMTyfwKRUg"/>
    <s v="Moziez Chamadia"/>
    <x v="863"/>
    <s v="2022-08-04 08:36:47.432000+00:00"/>
    <m/>
    <x v="1"/>
    <m/>
    <m/>
    <m/>
    <n v="62"/>
    <m/>
    <m/>
    <m/>
    <m/>
    <m/>
    <m/>
    <m/>
    <m/>
    <m/>
    <m/>
    <m/>
    <x v="16"/>
    <m/>
    <m/>
    <m/>
    <m/>
    <m/>
    <m/>
    <m/>
    <m/>
    <m/>
    <m/>
    <m/>
    <m/>
    <x v="5"/>
    <m/>
    <s v="user_1z3bdwgjF9RILRmuQPeXXGoPhafSi1mEgyb4l5sVEvN"/>
    <x v="1"/>
    <x v="1"/>
    <m/>
    <s v="August"/>
    <x v="4"/>
    <x v="0"/>
    <m/>
    <s v="Employee Engagement Handbook"/>
    <m/>
    <m/>
    <m/>
    <x v="599"/>
    <s v="2022-09-14 11:13:43.906000+00:00"/>
    <s v="GMC"/>
  </r>
  <r>
    <x v="24"/>
    <n v="200000"/>
    <s v="INR"/>
    <n v="0"/>
    <x v="4"/>
    <x v="0"/>
    <s v="stat_kcR4fZg7TU7jjk1jAVua3qGLRS4J5uFayEjK5j02wtv"/>
    <x v="2"/>
    <s v="OpportunityStatusType.Lost"/>
    <s v="cont_5FXZHwjBlxvuTX5bKw4Xjd1hJJSa3bZZbc6ioEynghF"/>
    <x v="400"/>
    <x v="322"/>
    <s v="lead_nPOnPaZcjYYWhcjHLqn1XefA7tqhWvidtcunIMyQYkf"/>
    <s v="ACUMEN PACKAGING"/>
    <x v="13"/>
    <s v="user_vMd4rmcrSbjykdyL2J7rrYn84SWdcNc5FKligrmItPw"/>
    <s v="Shreenath Bhat"/>
    <x v="864"/>
    <s v="2022-08-03 07:19:01.292000+00:00"/>
    <m/>
    <x v="1"/>
    <m/>
    <m/>
    <m/>
    <n v="20"/>
    <m/>
    <m/>
    <m/>
    <m/>
    <m/>
    <m/>
    <m/>
    <m/>
    <m/>
    <m/>
    <m/>
    <x v="5"/>
    <m/>
    <m/>
    <m/>
    <m/>
    <m/>
    <m/>
    <m/>
    <m/>
    <m/>
    <m/>
    <m/>
    <m/>
    <x v="5"/>
    <m/>
    <s v="user_vMd4rmcrSbjykdyL2J7rrYn84SWdcNc5FKligrmItPw"/>
    <x v="11"/>
    <x v="1"/>
    <m/>
    <m/>
    <x v="2"/>
    <x v="0"/>
    <m/>
    <m/>
    <m/>
    <m/>
    <m/>
    <x v="600"/>
    <s v="2022-09-12 08:44:33.296000+00:00"/>
    <s v="GMC"/>
  </r>
  <r>
    <x v="28"/>
    <n v="1500000"/>
    <s v="INR"/>
    <n v="0"/>
    <x v="2"/>
    <x v="0"/>
    <s v="stat_1hn9nRJaLbI53NxPuSQgo90kRpbpKsFlwN4oEGNUTdO"/>
    <x v="1"/>
    <s v="OpportunityStatusType.Lost"/>
    <s v="cont_q00Gejql8ltASsWcZbaVANEbEG6ZseeAubPg16n9MBI"/>
    <x v="401"/>
    <x v="11"/>
    <s v="lead_BxtFytsiYKx4vmClhOVX1tlfjOo4fsFjXkVAsjeKUwY"/>
    <s v="Staubli"/>
    <x v="9"/>
    <s v="user_JjaNBsxmUKBROYZvEahyXgec466W5jQa2pL0NUZ81Lb"/>
    <s v="Sreenivas Hatti"/>
    <x v="865"/>
    <s v="2022-08-03 13:51:46.172000+00:00"/>
    <m/>
    <x v="2"/>
    <m/>
    <m/>
    <m/>
    <n v="68"/>
    <m/>
    <m/>
    <m/>
    <m/>
    <m/>
    <m/>
    <m/>
    <m/>
    <m/>
    <m/>
    <m/>
    <x v="5"/>
    <m/>
    <m/>
    <m/>
    <m/>
    <m/>
    <m/>
    <m/>
    <m/>
    <m/>
    <m/>
    <m/>
    <m/>
    <x v="7"/>
    <m/>
    <s v="user_L8E6IFhq6UCzKLHa45LUUTZCznDuyDwFrGaEp9DXiUM"/>
    <x v="9"/>
    <x v="1"/>
    <m/>
    <s v="August"/>
    <x v="2"/>
    <x v="20"/>
    <m/>
    <s v="Employee Wellness Handbook"/>
    <m/>
    <m/>
    <m/>
    <x v="601"/>
    <s v="2022-09-07 11:15:49.493000+00:00"/>
    <s v="GMC"/>
  </r>
  <r>
    <x v="28"/>
    <n v="100000"/>
    <s v="INR"/>
    <n v="0"/>
    <x v="35"/>
    <x v="0"/>
    <s v="stat_1hn9nRJaLbI53NxPuSQgo90kRpbpKsFlwN4oEGNUTdO"/>
    <x v="1"/>
    <s v="OpportunityStatusType.Lost"/>
    <s v="cont_q00Gejql8ltASsWcZbaVANEbEG6ZseeAubPg16n9MBI"/>
    <x v="401"/>
    <x v="50"/>
    <s v="lead_BxtFytsiYKx4vmClhOVX1tlfjOo4fsFjXkVAsjeKUwY"/>
    <s v="Staubli"/>
    <x v="9"/>
    <s v="user_JjaNBsxmUKBROYZvEahyXgec466W5jQa2pL0NUZ81Lb"/>
    <s v="Sreenivas Hatti"/>
    <x v="866"/>
    <s v="2022-08-03 13:51:44.503000+00:00"/>
    <m/>
    <x v="2"/>
    <m/>
    <m/>
    <m/>
    <n v="68"/>
    <m/>
    <m/>
    <m/>
    <m/>
    <m/>
    <m/>
    <m/>
    <m/>
    <m/>
    <m/>
    <m/>
    <x v="5"/>
    <m/>
    <m/>
    <m/>
    <m/>
    <m/>
    <m/>
    <m/>
    <m/>
    <m/>
    <m/>
    <m/>
    <m/>
    <x v="7"/>
    <m/>
    <s v="user_L8E6IFhq6UCzKLHa45LUUTZCznDuyDwFrGaEp9DXiUM"/>
    <x v="9"/>
    <x v="1"/>
    <m/>
    <s v="August"/>
    <x v="2"/>
    <x v="20"/>
    <m/>
    <s v="Employee Wellness Handbook"/>
    <m/>
    <m/>
    <m/>
    <x v="601"/>
    <s v="2022-09-07 11:15:49.493000+00:00"/>
    <s v="GPA"/>
  </r>
  <r>
    <x v="22"/>
    <n v="2000000"/>
    <s v="INR"/>
    <n v="0"/>
    <x v="39"/>
    <x v="0"/>
    <s v="stat_1hn9nRJaLbI53NxPuSQgo90kRpbpKsFlwN4oEGNUTdO"/>
    <x v="1"/>
    <s v="OpportunityStatusType.Lost"/>
    <m/>
    <x v="1"/>
    <x v="323"/>
    <s v="lead_nhR2NUzigyF0IeRNX2lQ2017GRYEBx4uG0sOmtGmsVJ"/>
    <s v="sheraton/ref brahmacorp"/>
    <x v="27"/>
    <s v="user_TZzywQwym26DjuswO479pxRhNKX152z8X1haCx2vcst"/>
    <s v="Vrushali Kummar"/>
    <x v="867"/>
    <s v="2022-08-03 06:20:00.007000+00:00"/>
    <m/>
    <x v="0"/>
    <m/>
    <m/>
    <m/>
    <n v="195"/>
    <m/>
    <m/>
    <m/>
    <m/>
    <m/>
    <m/>
    <m/>
    <m/>
    <m/>
    <m/>
    <m/>
    <x v="8"/>
    <m/>
    <m/>
    <m/>
    <m/>
    <m/>
    <m/>
    <m/>
    <m/>
    <m/>
    <m/>
    <m/>
    <m/>
    <x v="3"/>
    <m/>
    <s v="user_sREdxbAJihL2Zbgic7tyQ6Rc4Mny7HnD1RNGhA9DDYh"/>
    <x v="5"/>
    <x v="6"/>
    <m/>
    <s v="January"/>
    <x v="2"/>
    <x v="3"/>
    <m/>
    <s v="Vaccine inbound"/>
    <m/>
    <m/>
    <m/>
    <x v="602"/>
    <s v="2022-10-10 02:51:55.380000+00:00"/>
    <m/>
  </r>
  <r>
    <x v="7"/>
    <n v="2300000"/>
    <s v="INR"/>
    <n v="0"/>
    <x v="52"/>
    <x v="0"/>
    <s v="stat_kcR4fZg7TU7jjk1jAVua3qGLRS4J5uFayEjK5j02wtv"/>
    <x v="2"/>
    <s v="OpportunityStatusType.Lost"/>
    <m/>
    <x v="1"/>
    <x v="0"/>
    <s v="lead_PZKk1Bn7lraw1XiKdspvb1ZmHPmIvmV2r9OxFsLoJfk"/>
    <s v="Krishi Rasayan"/>
    <x v="1"/>
    <s v="user_U27GK6WjhLhUhi1EDKXV57xMpn8n8DMIOjci1q3UReZ"/>
    <s v="Abhiroop Ganguly"/>
    <x v="868"/>
    <s v="2022-08-03 04:57:14.748000+00:00"/>
    <m/>
    <x v="16"/>
    <m/>
    <m/>
    <m/>
    <m/>
    <m/>
    <m/>
    <m/>
    <m/>
    <m/>
    <m/>
    <m/>
    <m/>
    <m/>
    <m/>
    <m/>
    <x v="2"/>
    <m/>
    <m/>
    <m/>
    <m/>
    <m/>
    <m/>
    <m/>
    <m/>
    <m/>
    <m/>
    <m/>
    <m/>
    <x v="3"/>
    <m/>
    <s v="user_IpBH4s1Av5OVFfQQ3nW0qPDDjwLT9uRfx1sVhml8UQA"/>
    <x v="23"/>
    <x v="1"/>
    <m/>
    <s v="July; June"/>
    <x v="4"/>
    <x v="3"/>
    <m/>
    <s v="Downloaded the guide: Designing employee healthcare plan"/>
    <m/>
    <m/>
    <m/>
    <x v="603"/>
    <s v="2022-08-03 04:57:26.619000+00:00"/>
    <s v="GMC"/>
  </r>
  <r>
    <x v="7"/>
    <n v="230000"/>
    <s v="INR"/>
    <n v="0"/>
    <x v="52"/>
    <x v="0"/>
    <s v="stat_kcR4fZg7TU7jjk1jAVua3qGLRS4J5uFayEjK5j02wtv"/>
    <x v="2"/>
    <s v="OpportunityStatusType.Lost"/>
    <m/>
    <x v="1"/>
    <x v="0"/>
    <s v="lead_PZKk1Bn7lraw1XiKdspvb1ZmHPmIvmV2r9OxFsLoJfk"/>
    <s v="Krishi Rasayan"/>
    <x v="1"/>
    <s v="user_U27GK6WjhLhUhi1EDKXV57xMpn8n8DMIOjci1q3UReZ"/>
    <s v="Abhiroop Ganguly"/>
    <x v="869"/>
    <s v="2022-08-03 04:57:26.586000+00:00"/>
    <m/>
    <x v="16"/>
    <m/>
    <m/>
    <m/>
    <m/>
    <m/>
    <m/>
    <m/>
    <m/>
    <m/>
    <m/>
    <m/>
    <m/>
    <m/>
    <m/>
    <m/>
    <x v="2"/>
    <m/>
    <m/>
    <m/>
    <m/>
    <m/>
    <m/>
    <m/>
    <m/>
    <m/>
    <m/>
    <m/>
    <m/>
    <x v="3"/>
    <m/>
    <s v="user_IpBH4s1Av5OVFfQQ3nW0qPDDjwLT9uRfx1sVhml8UQA"/>
    <x v="23"/>
    <x v="1"/>
    <m/>
    <s v="July; June"/>
    <x v="4"/>
    <x v="3"/>
    <m/>
    <s v="Downloaded the guide: Designing employee healthcare plan"/>
    <m/>
    <m/>
    <m/>
    <x v="603"/>
    <s v="2022-08-03 04:57:26.619000+00:00"/>
    <s v="GPA"/>
  </r>
  <r>
    <x v="8"/>
    <n v="71000"/>
    <s v="INR"/>
    <n v="100"/>
    <x v="0"/>
    <x v="0"/>
    <s v="stat_OZRiD1474QRJIpvnjHCZfiIvKcVD6mIKSSTzg8SwDVx"/>
    <x v="0"/>
    <s v="OpportunityStatusType.Won"/>
    <s v="cont_7XM7MN9XOcuRwstfWNKwEL35i2CacyUxJMuCxmqHuzi"/>
    <x v="402"/>
    <x v="324"/>
    <s v="lead_gkwIWTlZxP6PRKtMeYMJlJkVvPoBqbP6P8M0wKVwAWe"/>
    <s v="Helical Springs ( Unit of T.K.Precisions Pvt LTD)"/>
    <x v="2"/>
    <s v="user_KLETV1op4MIjvKQ12xGsWi23CuPjDE6PT29nwG6T3MY"/>
    <s v="Pooja Gawas"/>
    <x v="870"/>
    <s v="2022-08-02 15:53:38.807000+00:00"/>
    <m/>
    <x v="3"/>
    <m/>
    <m/>
    <m/>
    <n v="186"/>
    <m/>
    <m/>
    <m/>
    <m/>
    <m/>
    <m/>
    <m/>
    <s v="PAID_SOCIAL"/>
    <m/>
    <m/>
    <m/>
    <x v="2"/>
    <m/>
    <m/>
    <m/>
    <m/>
    <m/>
    <m/>
    <m/>
    <m/>
    <m/>
    <m/>
    <m/>
    <m/>
    <x v="3"/>
    <m/>
    <s v="user_Jujy0sFufO9J3qwY7aNpCCnF6nFZMrfvciNEydEzhaI"/>
    <x v="2"/>
    <x v="1"/>
    <m/>
    <s v="August"/>
    <x v="4"/>
    <x v="3"/>
    <m/>
    <s v="Employee Engagement Handbook"/>
    <m/>
    <m/>
    <m/>
    <x v="604"/>
    <s v="2022-09-21 05:53:43.351000+00:00"/>
    <s v="GPA"/>
  </r>
  <r>
    <x v="12"/>
    <n v="4000000"/>
    <s v="INR"/>
    <n v="0"/>
    <x v="67"/>
    <x v="0"/>
    <s v="stat_1hn9nRJaLbI53NxPuSQgo90kRpbpKsFlwN4oEGNUTdO"/>
    <x v="1"/>
    <s v="OpportunityStatusType.Lost"/>
    <s v="cont_O5loeN48LiBpiSWqDw78bv1A5U2UcKPUpvnPIDbgMb7"/>
    <x v="403"/>
    <x v="39"/>
    <s v="lead_pMmdOLWQqI87ErmPzaBgW8V5tX02381FDoBrW0XUNTF"/>
    <s v="BENNETT COLEMAN &amp; COMPANY LTD/Times Professional"/>
    <x v="32"/>
    <s v="user_hAuUqCTCw5r4tCUrswIWPSW7LJ1XIBbttZVmJkxmzGq"/>
    <s v="Chetan Kumar"/>
    <x v="871"/>
    <s v="2022-08-03 02:28:01.063000+00:00"/>
    <m/>
    <x v="1"/>
    <m/>
    <m/>
    <m/>
    <n v="8383"/>
    <m/>
    <m/>
    <m/>
    <m/>
    <m/>
    <m/>
    <m/>
    <m/>
    <m/>
    <m/>
    <m/>
    <x v="38"/>
    <m/>
    <m/>
    <m/>
    <m/>
    <m/>
    <m/>
    <m/>
    <m/>
    <m/>
    <m/>
    <m/>
    <m/>
    <x v="5"/>
    <m/>
    <s v="user_bdUPAGjcS7p6513So3N4g3aWNS5HuBuVJi7bvCPAsLt"/>
    <x v="24"/>
    <x v="1"/>
    <m/>
    <s v="August; June"/>
    <x v="2"/>
    <x v="1"/>
    <m/>
    <s v="Mayur Leads"/>
    <m/>
    <m/>
    <m/>
    <x v="605"/>
    <s v="2022-10-17 07:07:57.867000+00:00"/>
    <s v="GMC"/>
  </r>
  <r>
    <x v="22"/>
    <n v="70000"/>
    <s v="INR"/>
    <n v="100"/>
    <x v="0"/>
    <x v="0"/>
    <s v="stat_OZRiD1474QRJIpvnjHCZfiIvKcVD6mIKSSTzg8SwDVx"/>
    <x v="0"/>
    <s v="OpportunityStatusType.Won"/>
    <m/>
    <x v="1"/>
    <x v="57"/>
    <s v="lead_QVMbuY2WkXiGIsixlcOPA5eKxBq23pza1C7kfJxporw"/>
    <s v="Hyatt Regency"/>
    <x v="15"/>
    <s v="user_TZzywQwym26DjuswO479pxRhNKX152z8X1haCx2vcst"/>
    <s v="Vrushali Kummar"/>
    <x v="872"/>
    <s v="2022-08-02 14:47:31.145000+00:00"/>
    <m/>
    <x v="0"/>
    <m/>
    <m/>
    <m/>
    <n v="300"/>
    <m/>
    <m/>
    <m/>
    <m/>
    <m/>
    <m/>
    <m/>
    <m/>
    <m/>
    <m/>
    <m/>
    <x v="15"/>
    <m/>
    <m/>
    <m/>
    <m/>
    <m/>
    <m/>
    <m/>
    <m/>
    <m/>
    <m/>
    <m/>
    <m/>
    <x v="3"/>
    <m/>
    <s v="user_228eUmsdKIb9OItgmiDq1zD4aPZ1eqiapbaLAGeBf8g"/>
    <x v="13"/>
    <x v="2"/>
    <m/>
    <s v="July"/>
    <x v="2"/>
    <x v="3"/>
    <m/>
    <m/>
    <m/>
    <m/>
    <m/>
    <x v="265"/>
    <s v="2022-10-18 07:18:26.410000+00:00"/>
    <s v="GPA"/>
  </r>
  <r>
    <x v="22"/>
    <n v="400000"/>
    <s v="INR"/>
    <n v="0"/>
    <x v="10"/>
    <x v="0"/>
    <s v="stat_1hn9nRJaLbI53NxPuSQgo90kRpbpKsFlwN4oEGNUTdO"/>
    <x v="1"/>
    <s v="OpportunityStatusType.Lost"/>
    <s v="cont_gAlYcw4ZB3g9kKqNlekQ9BLePIExv7Y1K3m7ZBu7veK"/>
    <x v="404"/>
    <x v="10"/>
    <s v="lead_BnotPO353bgaSxjNmP6X08zGxr0VJDu0hcWxeAwyn9z"/>
    <s v="infiiloom India"/>
    <x v="4"/>
    <s v="user_TZzywQwym26DjuswO479pxRhNKX152z8X1haCx2vcst"/>
    <s v="Vrushali Kummar"/>
    <x v="873"/>
    <s v="2022-08-02 14:26:42.461000+00:00"/>
    <m/>
    <x v="0"/>
    <m/>
    <m/>
    <m/>
    <n v="383"/>
    <m/>
    <m/>
    <m/>
    <m/>
    <m/>
    <m/>
    <m/>
    <m/>
    <m/>
    <m/>
    <m/>
    <x v="5"/>
    <m/>
    <m/>
    <m/>
    <m/>
    <m/>
    <m/>
    <m/>
    <m/>
    <m/>
    <m/>
    <m/>
    <m/>
    <x v="3"/>
    <m/>
    <s v="user_5YHA1ZU4iP896lD1YJehdJcMx7ZEgWCpulT4T2c3pJ3"/>
    <x v="4"/>
    <x v="1"/>
    <m/>
    <s v="August; July"/>
    <x v="10"/>
    <x v="8"/>
    <m/>
    <m/>
    <m/>
    <m/>
    <m/>
    <x v="606"/>
    <s v="2022-08-12 00:21:14.113000+00:00"/>
    <m/>
  </r>
  <r>
    <x v="22"/>
    <n v="2500000"/>
    <s v="INR"/>
    <n v="0"/>
    <x v="61"/>
    <x v="0"/>
    <s v="stat_1hn9nRJaLbI53NxPuSQgo90kRpbpKsFlwN4oEGNUTdO"/>
    <x v="1"/>
    <s v="OpportunityStatusType.Lost"/>
    <s v="cont_gAlYcw4ZB3g9kKqNlekQ9BLePIExv7Y1K3m7ZBu7veK"/>
    <x v="404"/>
    <x v="58"/>
    <s v="lead_BnotPO353bgaSxjNmP6X08zGxr0VJDu0hcWxeAwyn9z"/>
    <s v="infiiloom India"/>
    <x v="4"/>
    <s v="user_TZzywQwym26DjuswO479pxRhNKX152z8X1haCx2vcst"/>
    <s v="Vrushali Kummar"/>
    <x v="874"/>
    <s v="2022-08-02 14:26:29.423000+00:00"/>
    <m/>
    <x v="0"/>
    <m/>
    <m/>
    <m/>
    <n v="383"/>
    <m/>
    <m/>
    <m/>
    <m/>
    <m/>
    <m/>
    <m/>
    <m/>
    <m/>
    <m/>
    <m/>
    <x v="5"/>
    <m/>
    <m/>
    <m/>
    <m/>
    <m/>
    <m/>
    <m/>
    <m/>
    <m/>
    <m/>
    <m/>
    <m/>
    <x v="3"/>
    <m/>
    <s v="user_5YHA1ZU4iP896lD1YJehdJcMx7ZEgWCpulT4T2c3pJ3"/>
    <x v="4"/>
    <x v="1"/>
    <m/>
    <s v="August; July"/>
    <x v="10"/>
    <x v="8"/>
    <m/>
    <m/>
    <m/>
    <m/>
    <m/>
    <x v="606"/>
    <s v="2022-08-12 00:21:14.113000+00:00"/>
    <m/>
  </r>
  <r>
    <x v="22"/>
    <n v="1000000"/>
    <s v="INR"/>
    <n v="0"/>
    <x v="10"/>
    <x v="0"/>
    <s v="stat_kcR4fZg7TU7jjk1jAVua3qGLRS4J5uFayEjK5j02wtv"/>
    <x v="2"/>
    <s v="OpportunityStatusType.Lost"/>
    <m/>
    <x v="1"/>
    <x v="19"/>
    <s v="lead_QH2e0haDmSMWw9ANAL3xRBBOwydueGtI2fzRncOxM0B"/>
    <s v="Poly Plastics"/>
    <x v="15"/>
    <s v="user_TZzywQwym26DjuswO479pxRhNKX152z8X1haCx2vcst"/>
    <s v="Vrushali Kummar"/>
    <x v="875"/>
    <s v="2022-08-02 14:25:19.201000+00:00"/>
    <m/>
    <x v="0"/>
    <m/>
    <m/>
    <m/>
    <n v="800"/>
    <m/>
    <m/>
    <m/>
    <m/>
    <m/>
    <m/>
    <m/>
    <m/>
    <m/>
    <m/>
    <m/>
    <x v="21"/>
    <m/>
    <m/>
    <m/>
    <m/>
    <m/>
    <m/>
    <m/>
    <m/>
    <m/>
    <m/>
    <m/>
    <m/>
    <x v="14"/>
    <m/>
    <s v="user_228eUmsdKIb9OItgmiDq1zD4aPZ1eqiapbaLAGeBf8g"/>
    <x v="13"/>
    <x v="1"/>
    <m/>
    <s v="August"/>
    <x v="2"/>
    <x v="3"/>
    <m/>
    <s v="Vrushali DB"/>
    <m/>
    <m/>
    <m/>
    <x v="607"/>
    <s v="2022-08-02 14:25:19.353000+00:00"/>
    <s v="GPA"/>
  </r>
  <r>
    <x v="22"/>
    <n v="500000"/>
    <s v="INR"/>
    <n v="0"/>
    <x v="10"/>
    <x v="0"/>
    <s v="stat_kcR4fZg7TU7jjk1jAVua3qGLRS4J5uFayEjK5j02wtv"/>
    <x v="2"/>
    <s v="OpportunityStatusType.Lost"/>
    <m/>
    <x v="1"/>
    <x v="0"/>
    <s v="lead_Eyxs4ejMyg8SvyH1pbMzOm9oXKBxOJrPlBegPHaeaG9"/>
    <s v="Seedworks International Pvt. Ltd."/>
    <x v="8"/>
    <s v="user_TZzywQwym26DjuswO479pxRhNKX152z8X1haCx2vcst"/>
    <s v="Vrushali Kummar"/>
    <x v="876"/>
    <s v="2022-08-02 14:17:52.903000+00:00"/>
    <m/>
    <x v="10"/>
    <m/>
    <m/>
    <m/>
    <n v="410"/>
    <m/>
    <m/>
    <m/>
    <m/>
    <m/>
    <m/>
    <m/>
    <m/>
    <m/>
    <m/>
    <m/>
    <x v="8"/>
    <m/>
    <m/>
    <m/>
    <m/>
    <m/>
    <m/>
    <m/>
    <m/>
    <m/>
    <m/>
    <m/>
    <m/>
    <x v="13"/>
    <m/>
    <s v="user_228eUmsdKIb9OItgmiDq1zD4aPZ1eqiapbaLAGeBf8g"/>
    <x v="13"/>
    <x v="1"/>
    <m/>
    <s v="August; July"/>
    <x v="2"/>
    <x v="3"/>
    <m/>
    <m/>
    <m/>
    <m/>
    <m/>
    <x v="608"/>
    <s v="2022-08-11 06:58:34.705000+00:00"/>
    <m/>
  </r>
  <r>
    <x v="22"/>
    <n v="500000"/>
    <s v="INR"/>
    <n v="0"/>
    <x v="10"/>
    <x v="0"/>
    <s v="stat_kcR4fZg7TU7jjk1jAVua3qGLRS4J5uFayEjK5j02wtv"/>
    <x v="2"/>
    <s v="OpportunityStatusType.Lost"/>
    <m/>
    <x v="1"/>
    <x v="159"/>
    <s v="lead_QH2e0haDmSMWw9ANAL3xRBBOwydueGtI2fzRncOxM0B"/>
    <s v="Poly Plastics"/>
    <x v="15"/>
    <s v="user_TZzywQwym26DjuswO479pxRhNKX152z8X1haCx2vcst"/>
    <s v="Vrushali Kummar"/>
    <x v="877"/>
    <s v="2022-08-02 14:24:58.297000+00:00"/>
    <m/>
    <x v="0"/>
    <m/>
    <m/>
    <m/>
    <n v="800"/>
    <m/>
    <m/>
    <m/>
    <m/>
    <m/>
    <m/>
    <m/>
    <m/>
    <m/>
    <m/>
    <m/>
    <x v="21"/>
    <m/>
    <m/>
    <m/>
    <m/>
    <m/>
    <m/>
    <m/>
    <m/>
    <m/>
    <m/>
    <m/>
    <m/>
    <x v="14"/>
    <m/>
    <s v="user_228eUmsdKIb9OItgmiDq1zD4aPZ1eqiapbaLAGeBf8g"/>
    <x v="13"/>
    <x v="1"/>
    <m/>
    <s v="August"/>
    <x v="2"/>
    <x v="3"/>
    <m/>
    <s v="Vrushali DB"/>
    <m/>
    <m/>
    <m/>
    <x v="607"/>
    <s v="2022-08-02 14:25:19.353000+00:00"/>
    <s v="NON EB"/>
  </r>
  <r>
    <x v="22"/>
    <n v="6100000"/>
    <s v="INR"/>
    <n v="0"/>
    <x v="10"/>
    <x v="0"/>
    <s v="stat_kcR4fZg7TU7jjk1jAVua3qGLRS4J5uFayEjK5j02wtv"/>
    <x v="2"/>
    <s v="OpportunityStatusType.Lost"/>
    <m/>
    <x v="1"/>
    <x v="0"/>
    <s v="lead_Eyxs4ejMyg8SvyH1pbMzOm9oXKBxOJrPlBegPHaeaG9"/>
    <s v="Seedworks International Pvt. Ltd."/>
    <x v="8"/>
    <s v="user_TZzywQwym26DjuswO479pxRhNKX152z8X1haCx2vcst"/>
    <s v="Vrushali Kummar"/>
    <x v="878"/>
    <s v="2022-08-02 14:17:41.527000+00:00"/>
    <m/>
    <x v="10"/>
    <m/>
    <m/>
    <m/>
    <n v="410"/>
    <m/>
    <m/>
    <m/>
    <m/>
    <m/>
    <m/>
    <m/>
    <m/>
    <m/>
    <m/>
    <m/>
    <x v="8"/>
    <m/>
    <m/>
    <m/>
    <m/>
    <m/>
    <m/>
    <m/>
    <m/>
    <m/>
    <m/>
    <m/>
    <m/>
    <x v="13"/>
    <m/>
    <s v="user_228eUmsdKIb9OItgmiDq1zD4aPZ1eqiapbaLAGeBf8g"/>
    <x v="13"/>
    <x v="1"/>
    <m/>
    <s v="August; July"/>
    <x v="2"/>
    <x v="3"/>
    <m/>
    <m/>
    <m/>
    <m/>
    <m/>
    <x v="608"/>
    <s v="2022-08-11 06:58:34.705000+00:00"/>
    <s v="GMC"/>
  </r>
  <r>
    <x v="35"/>
    <n v="1200000"/>
    <s v="INR"/>
    <n v="0"/>
    <x v="10"/>
    <x v="0"/>
    <s v="stat_kcR4fZg7TU7jjk1jAVua3qGLRS4J5uFayEjK5j02wtv"/>
    <x v="2"/>
    <s v="OpportunityStatusType.Lost"/>
    <s v="cont_3aTcg8vwRt6jfjKqHlQvGlDcbF5S8StfCzb4klXTc72"/>
    <x v="405"/>
    <x v="325"/>
    <s v="lead_3wfNBOueU8Z8eq2VwimH2QS3cYSHn5KkMW65QmcqnXK"/>
    <s v="Coriolis Technologies Pvt. Ltd."/>
    <x v="3"/>
    <s v="user_encRk5bIEFN6ZA11h4WH2AdZTiZpogLSlMIaj0E30SZ"/>
    <s v="Daya Gowda"/>
    <x v="879"/>
    <s v="2022-08-02 09:00:29.664000+00:00"/>
    <m/>
    <x v="0"/>
    <m/>
    <m/>
    <m/>
    <n v="131"/>
    <m/>
    <m/>
    <m/>
    <m/>
    <m/>
    <m/>
    <m/>
    <m/>
    <m/>
    <m/>
    <m/>
    <x v="1"/>
    <s v="HDFC"/>
    <m/>
    <m/>
    <m/>
    <m/>
    <m/>
    <m/>
    <m/>
    <m/>
    <m/>
    <m/>
    <m/>
    <x v="7"/>
    <m/>
    <s v="user_encRk5bIEFN6ZA11h4WH2AdZTiZpogLSlMIaj0E30SZ"/>
    <x v="3"/>
    <x v="1"/>
    <m/>
    <s v="July"/>
    <x v="2"/>
    <x v="3"/>
    <m/>
    <m/>
    <m/>
    <m/>
    <m/>
    <x v="609"/>
    <s v="2022-08-02 09:00:29.756000+00:00"/>
    <m/>
  </r>
  <r>
    <x v="11"/>
    <n v="300000"/>
    <s v="INR"/>
    <n v="0"/>
    <x v="10"/>
    <x v="0"/>
    <s v="stat_kcR4fZg7TU7jjk1jAVua3qGLRS4J5uFayEjK5j02wtv"/>
    <x v="2"/>
    <s v="OpportunityStatusType.Lost"/>
    <m/>
    <x v="1"/>
    <x v="326"/>
    <s v="lead_k7r0Som44404fgB9TkYL8r0z7hxZkVtuGu7VhS7y8Yy"/>
    <s v="GEMFORD SCHOOL (Fresh)"/>
    <x v="15"/>
    <s v="user_sREdxbAJihL2Zbgic7tyQ6Rc4Mny7HnD1RNGhA9DDYh"/>
    <s v="Prajakta Sahastrabudhe"/>
    <x v="880"/>
    <s v="2022-08-02 10:28:07.324000+00:00"/>
    <m/>
    <x v="4"/>
    <m/>
    <m/>
    <m/>
    <n v="30"/>
    <m/>
    <m/>
    <m/>
    <m/>
    <m/>
    <m/>
    <m/>
    <m/>
    <m/>
    <m/>
    <m/>
    <x v="18"/>
    <m/>
    <m/>
    <m/>
    <m/>
    <m/>
    <m/>
    <m/>
    <m/>
    <m/>
    <m/>
    <m/>
    <m/>
    <x v="3"/>
    <m/>
    <s v="user_228eUmsdKIb9OItgmiDq1zD4aPZ1eqiapbaLAGeBf8g"/>
    <x v="13"/>
    <x v="1"/>
    <m/>
    <m/>
    <x v="4"/>
    <x v="3"/>
    <m/>
    <s v="Employee Wellness Handbook"/>
    <m/>
    <m/>
    <m/>
    <x v="610"/>
    <s v="2022-08-02 10:28:16.969000+00:00"/>
    <s v="GMC"/>
  </r>
  <r>
    <x v="11"/>
    <n v="459000"/>
    <s v="INR"/>
    <n v="0"/>
    <x v="0"/>
    <x v="0"/>
    <s v="stat_1hn9nRJaLbI53NxPuSQgo90kRpbpKsFlwN4oEGNUTdO"/>
    <x v="1"/>
    <s v="OpportunityStatusType.Lost"/>
    <s v="cont_T4jENQCTowBOICRjUIjCHTSpovNtE3DOpJGr1lpK869"/>
    <x v="406"/>
    <x v="327"/>
    <s v="lead_aBoJkJ9CjwTqy9kzvBhEM9L3UGUAvbYgHN9xrwYhvz3"/>
    <s v="UIS GLOBAL PRIVATE LIMITED"/>
    <x v="9"/>
    <s v="user_LKRhV6rhcBe0uL8u70UUGeDjbMupuho4TaiAOCbT7HT"/>
    <s v="Kashif Ahmad"/>
    <x v="881"/>
    <s v="2022-08-02 11:12:33.276000+00:00"/>
    <m/>
    <x v="22"/>
    <m/>
    <m/>
    <m/>
    <n v="144"/>
    <m/>
    <m/>
    <m/>
    <m/>
    <m/>
    <m/>
    <m/>
    <m/>
    <m/>
    <m/>
    <m/>
    <x v="1"/>
    <m/>
    <m/>
    <m/>
    <m/>
    <m/>
    <m/>
    <m/>
    <m/>
    <m/>
    <m/>
    <m/>
    <m/>
    <x v="3"/>
    <m/>
    <s v="user_L8E6IFhq6UCzKLHa45LUUTZCznDuyDwFrGaEp9DXiUM"/>
    <x v="9"/>
    <x v="1"/>
    <m/>
    <s v="June"/>
    <x v="4"/>
    <x v="3"/>
    <m/>
    <s v="Downloaded the guide: Designing employee healthcare plan"/>
    <m/>
    <m/>
    <m/>
    <x v="611"/>
    <s v="2022-08-02 11:12:33.337000+00:00"/>
    <s v="GMC"/>
  </r>
  <r>
    <x v="4"/>
    <n v="1000000"/>
    <s v="INR"/>
    <n v="0"/>
    <x v="56"/>
    <x v="0"/>
    <s v="stat_kcR4fZg7TU7jjk1jAVua3qGLRS4J5uFayEjK5j02wtv"/>
    <x v="2"/>
    <s v="OpportunityStatusType.Lost"/>
    <s v="cont_MIQcIHFfJMC2bvK7j6MLmkFd5IbQ0VuM6vIYFG9L9D1"/>
    <x v="407"/>
    <x v="328"/>
    <s v="lead_GceeHW0arZ0fwgJviAA5cl2f3aePp5GZTcoFCmnzFBV"/>
    <s v="ANVIL SHARE &amp; STOCK BROKING PVT LTD"/>
    <x v="10"/>
    <s v="user_bdUPAGjcS7p6513So3N4g3aWNS5HuBuVJi7bvCPAsLt"/>
    <s v="Mayur Gadiyar"/>
    <x v="882"/>
    <s v="2022-08-02 08:33:24.261000+00:00"/>
    <m/>
    <x v="1"/>
    <m/>
    <m/>
    <m/>
    <n v="112"/>
    <m/>
    <m/>
    <s v="Facebook"/>
    <m/>
    <m/>
    <m/>
    <m/>
    <s v="PAID_SOCIAL"/>
    <m/>
    <m/>
    <m/>
    <x v="2"/>
    <m/>
    <m/>
    <m/>
    <m/>
    <m/>
    <m/>
    <m/>
    <m/>
    <m/>
    <m/>
    <m/>
    <m/>
    <x v="3"/>
    <m/>
    <s v="user_ocHSJH83OJnHCvKyMbjx8WOOK8PMgAUGIj1qK0q0dMV"/>
    <x v="10"/>
    <x v="1"/>
    <m/>
    <s v="August"/>
    <x v="4"/>
    <x v="3"/>
    <m/>
    <s v="Employee Engagement Handbook"/>
    <m/>
    <m/>
    <m/>
    <x v="612"/>
    <s v="2022-08-02 08:34:36.202000+00:00"/>
    <s v="GMC"/>
  </r>
  <r>
    <x v="15"/>
    <n v="3500000"/>
    <s v="INR"/>
    <n v="0"/>
    <x v="4"/>
    <x v="0"/>
    <s v="stat_kcR4fZg7TU7jjk1jAVua3qGLRS4J5uFayEjK5j02wtv"/>
    <x v="2"/>
    <s v="OpportunityStatusType.Lost"/>
    <s v="cont_3AKjnHiQdYF3FxMsAMYAoqzlgvc8Uhkf2DdMG6ziPa0"/>
    <x v="408"/>
    <x v="329"/>
    <s v="lead_N62cVXjd3P9BiDCBgSekVYxn5Q0i6VgewWDWN0mWTww"/>
    <s v="Bombay Stock Exchange"/>
    <x v="18"/>
    <s v="user_N52PP2uP2VZc2gm0nhh6CNFSif4n85g1cdxoNFd9ct0"/>
    <s v="Naveen Kumar"/>
    <x v="883"/>
    <s v="2022-08-02 07:51:00.817000+00:00"/>
    <m/>
    <x v="1"/>
    <m/>
    <m/>
    <m/>
    <n v="500"/>
    <m/>
    <m/>
    <m/>
    <m/>
    <m/>
    <m/>
    <m/>
    <m/>
    <m/>
    <m/>
    <m/>
    <x v="3"/>
    <m/>
    <m/>
    <m/>
    <m/>
    <m/>
    <m/>
    <m/>
    <m/>
    <m/>
    <m/>
    <m/>
    <m/>
    <x v="10"/>
    <m/>
    <s v="user_doWYUHOvQ3f5K3ugoH7kbrXnoPuCbasVEsKoA9COWQo"/>
    <x v="15"/>
    <x v="1"/>
    <m/>
    <s v="September"/>
    <x v="2"/>
    <x v="0"/>
    <m/>
    <m/>
    <m/>
    <m/>
    <m/>
    <x v="613"/>
    <s v="2022-09-08 13:28:12.867000+00:00"/>
    <s v="GMC"/>
  </r>
  <r>
    <x v="28"/>
    <n v="1000000"/>
    <s v="INR"/>
    <n v="0"/>
    <x v="0"/>
    <x v="0"/>
    <s v="stat_kcR4fZg7TU7jjk1jAVua3qGLRS4J5uFayEjK5j02wtv"/>
    <x v="2"/>
    <s v="OpportunityStatusType.Lost"/>
    <s v="cont_D9e4W4fxwJWvk9ddlISP1ajuKy8bzntpczQVncI32Le"/>
    <x v="409"/>
    <x v="330"/>
    <s v="lead_L1PoPay1hS7XoHbDqVAGYkXlHusnZdiTsHp0A3HwQC4"/>
    <s v="Hatio"/>
    <x v="22"/>
    <s v="user_P3f70h2AcefBkFTBZpvA9LgDbjTmUIXkqdKqHJ5evwA"/>
    <s v="Manojkumar Tinna"/>
    <x v="884"/>
    <s v="2022-08-02 07:43:11.464000+00:00"/>
    <m/>
    <x v="22"/>
    <m/>
    <m/>
    <m/>
    <n v="250"/>
    <m/>
    <m/>
    <m/>
    <m/>
    <m/>
    <m/>
    <m/>
    <m/>
    <m/>
    <m/>
    <m/>
    <x v="1"/>
    <s v="IFFCO"/>
    <m/>
    <m/>
    <m/>
    <m/>
    <m/>
    <m/>
    <m/>
    <m/>
    <m/>
    <m/>
    <m/>
    <x v="1"/>
    <m/>
    <s v="user_BtmkQ6xvtDyCMLstiH7YmmQURsFQdjarGcnSBd9UgEk"/>
    <x v="19"/>
    <x v="1"/>
    <m/>
    <s v="August"/>
    <x v="2"/>
    <x v="1"/>
    <n v="1000000"/>
    <m/>
    <m/>
    <m/>
    <m/>
    <x v="614"/>
    <s v="2022-09-25 14:05:49.146000+00:00"/>
    <m/>
  </r>
  <r>
    <x v="28"/>
    <n v="25000"/>
    <s v="INR"/>
    <n v="0"/>
    <x v="16"/>
    <x v="0"/>
    <s v="stat_1hn9nRJaLbI53NxPuSQgo90kRpbpKsFlwN4oEGNUTdO"/>
    <x v="1"/>
    <s v="OpportunityStatusType.Lost"/>
    <s v="cont_fCzc3wZgG305EkYGl0orMoeAbDp6LAIK2kwebmMtXdD"/>
    <x v="410"/>
    <x v="0"/>
    <s v="lead_bpyF1vlPdduf9o5HZHYAHlJyxbxD8wikfM0g5HMGNMO"/>
    <s v="Maven Silicon"/>
    <x v="6"/>
    <s v="user_P3f70h2AcefBkFTBZpvA9LgDbjTmUIXkqdKqHJ5evwA"/>
    <s v="Manojkumar Tinna"/>
    <x v="885"/>
    <s v="2022-08-02 07:13:42.923000+00:00"/>
    <m/>
    <x v="2"/>
    <m/>
    <m/>
    <m/>
    <n v="500"/>
    <m/>
    <m/>
    <m/>
    <m/>
    <m/>
    <m/>
    <m/>
    <m/>
    <m/>
    <m/>
    <m/>
    <x v="5"/>
    <m/>
    <m/>
    <m/>
    <m/>
    <m/>
    <m/>
    <m/>
    <m/>
    <m/>
    <m/>
    <m/>
    <m/>
    <x v="9"/>
    <m/>
    <s v="user_A8KOTZADnUtEQOLt4nSLAmteNStuGh80js75RYjrXVt"/>
    <x v="6"/>
    <x v="1"/>
    <m/>
    <s v="July"/>
    <x v="4"/>
    <x v="3"/>
    <m/>
    <s v="Employee Wellness Handbook"/>
    <m/>
    <m/>
    <m/>
    <x v="615"/>
    <s v="2022-10-03 06:05:46.654000+00:00"/>
    <s v="GPA"/>
  </r>
  <r>
    <x v="28"/>
    <n v="300000"/>
    <s v="INR"/>
    <n v="0"/>
    <x v="16"/>
    <x v="0"/>
    <s v="stat_1hn9nRJaLbI53NxPuSQgo90kRpbpKsFlwN4oEGNUTdO"/>
    <x v="1"/>
    <s v="OpportunityStatusType.Lost"/>
    <s v="cont_fCzc3wZgG305EkYGl0orMoeAbDp6LAIK2kwebmMtXdD"/>
    <x v="410"/>
    <x v="0"/>
    <s v="lead_bpyF1vlPdduf9o5HZHYAHlJyxbxD8wikfM0g5HMGNMO"/>
    <s v="Maven Silicon"/>
    <x v="6"/>
    <s v="user_P3f70h2AcefBkFTBZpvA9LgDbjTmUIXkqdKqHJ5evwA"/>
    <s v="Manojkumar Tinna"/>
    <x v="886"/>
    <s v="2022-08-02 07:13:32.894000+00:00"/>
    <m/>
    <x v="2"/>
    <m/>
    <m/>
    <m/>
    <n v="500"/>
    <m/>
    <m/>
    <m/>
    <m/>
    <m/>
    <m/>
    <m/>
    <m/>
    <m/>
    <m/>
    <m/>
    <x v="5"/>
    <m/>
    <m/>
    <m/>
    <m/>
    <m/>
    <m/>
    <m/>
    <m/>
    <m/>
    <m/>
    <m/>
    <m/>
    <x v="9"/>
    <m/>
    <s v="user_A8KOTZADnUtEQOLt4nSLAmteNStuGh80js75RYjrXVt"/>
    <x v="6"/>
    <x v="1"/>
    <m/>
    <s v="July"/>
    <x v="4"/>
    <x v="3"/>
    <m/>
    <s v="Employee Wellness Handbook"/>
    <m/>
    <m/>
    <m/>
    <x v="615"/>
    <s v="2022-10-03 06:05:46.654000+00:00"/>
    <s v="GMC"/>
  </r>
  <r>
    <x v="9"/>
    <n v="78000"/>
    <s v="INR"/>
    <n v="0"/>
    <x v="54"/>
    <x v="0"/>
    <s v="stat_kcR4fZg7TU7jjk1jAVua3qGLRS4J5uFayEjK5j02wtv"/>
    <x v="2"/>
    <s v="OpportunityStatusType.Lost"/>
    <s v="cont_uZDqm1KEAWATlYwU97M9OiUR8maje5ZiSoSPb23aS5I"/>
    <x v="396"/>
    <x v="21"/>
    <s v="lead_or9GYGsfyhGQVxm09YVgYliWzBqxjcIhJLf5fdahPAT"/>
    <s v="Polyrub Cooper Standard FTS Pvt Ltd"/>
    <x v="9"/>
    <s v="user_9SBRjyF0n4iWuhUdqRyQkFhl2J4uyNKhFWvvJEvunX8"/>
    <s v="Omkar Ghate"/>
    <x v="887"/>
    <s v="2022-08-02 06:42:33.733000+00:00"/>
    <m/>
    <x v="0"/>
    <m/>
    <s v="2022-07-11 08:30:00+00:00"/>
    <m/>
    <n v="116"/>
    <m/>
    <m/>
    <m/>
    <m/>
    <m/>
    <m/>
    <m/>
    <m/>
    <m/>
    <m/>
    <m/>
    <x v="21"/>
    <m/>
    <m/>
    <m/>
    <m/>
    <m/>
    <m/>
    <m/>
    <m/>
    <m/>
    <m/>
    <m/>
    <m/>
    <x v="3"/>
    <m/>
    <s v="user_L8E6IFhq6UCzKLHa45LUUTZCznDuyDwFrGaEp9DXiUM"/>
    <x v="9"/>
    <x v="1"/>
    <m/>
    <s v="August"/>
    <x v="7"/>
    <x v="19"/>
    <m/>
    <m/>
    <m/>
    <m/>
    <m/>
    <x v="595"/>
    <s v="2022-09-23 12:30:53.784000+00:00"/>
    <s v="GPA"/>
  </r>
  <r>
    <x v="11"/>
    <n v="20000"/>
    <s v="INR"/>
    <n v="0"/>
    <x v="37"/>
    <x v="0"/>
    <s v="stat_kcR4fZg7TU7jjk1jAVua3qGLRS4J5uFayEjK5j02wtv"/>
    <x v="2"/>
    <s v="OpportunityStatusType.Lost"/>
    <s v="cont_5P1bOqoD2tPOOJyeuBrYpqRQgK8sdEr1wk5zQYbL7zk"/>
    <x v="411"/>
    <x v="331"/>
    <s v="lead_yZQUE4hkdGQ96kAozxTuI2HtW108nSrycTmDmZlyWGQ"/>
    <s v="Fibro plastic chem"/>
    <x v="17"/>
    <s v="user_LKRhV6rhcBe0uL8u70UUGeDjbMupuho4TaiAOCbT7HT"/>
    <s v="Kashif Ahmad"/>
    <x v="888"/>
    <s v="2022-08-02 06:15:40.156000+00:00"/>
    <m/>
    <x v="16"/>
    <m/>
    <s v="2021-01-21 13:24:16+00:00"/>
    <m/>
    <n v="230"/>
    <m/>
    <m/>
    <m/>
    <m/>
    <m/>
    <m/>
    <m/>
    <m/>
    <m/>
    <m/>
    <m/>
    <x v="5"/>
    <m/>
    <m/>
    <m/>
    <m/>
    <m/>
    <m/>
    <m/>
    <m/>
    <m/>
    <m/>
    <m/>
    <m/>
    <x v="3"/>
    <m/>
    <s v="user_6hRQhcoLhZEDUBYaw3vS7rv6T5582sGfXq4jNRqTfUU"/>
    <x v="14"/>
    <x v="1"/>
    <m/>
    <s v="June"/>
    <x v="3"/>
    <x v="2"/>
    <m/>
    <s v="Employee Count 230"/>
    <m/>
    <m/>
    <m/>
    <x v="616"/>
    <s v="2022-09-23 12:42:40.149000+00:00"/>
    <m/>
  </r>
  <r>
    <x v="24"/>
    <n v="500000"/>
    <s v="INR"/>
    <n v="0"/>
    <x v="37"/>
    <x v="0"/>
    <s v="stat_1hn9nRJaLbI53NxPuSQgo90kRpbpKsFlwN4oEGNUTdO"/>
    <x v="1"/>
    <s v="OpportunityStatusType.Lost"/>
    <s v="cont_cBpPgT3VowRpkwDCuawOhH2XwjTdEU3BGYGA8h6a22x"/>
    <x v="412"/>
    <x v="0"/>
    <s v="lead_1JoDsLwz3xYi9VXbXsKptY1cYW1vX5TrSkZZoPN34vH"/>
    <s v="enParadigm"/>
    <x v="20"/>
    <s v="user_sD3YjSs92XKUfD0OPHeo886g6tW6aCM0iUhX5VVUuJi"/>
    <s v="Navin Panjwani"/>
    <x v="889"/>
    <s v="2022-08-02 06:30:06.130000+00:00"/>
    <m/>
    <x v="2"/>
    <m/>
    <s v="2021-08-16 13:24:01+00:00"/>
    <m/>
    <n v="45"/>
    <m/>
    <m/>
    <m/>
    <m/>
    <m/>
    <m/>
    <m/>
    <m/>
    <m/>
    <m/>
    <m/>
    <x v="1"/>
    <m/>
    <m/>
    <m/>
    <m/>
    <m/>
    <m/>
    <m/>
    <m/>
    <m/>
    <m/>
    <m/>
    <m/>
    <x v="5"/>
    <m/>
    <s v="user_lwF8ctKa5IyxqATpO2EOw2h0AEPiCMHOgewiH38Ei77"/>
    <x v="0"/>
    <x v="1"/>
    <m/>
    <s v="July"/>
    <x v="3"/>
    <x v="2"/>
    <m/>
    <s v="Employee Count 50"/>
    <m/>
    <s v="Cornerstone Venture Partners Fund"/>
    <m/>
    <x v="617"/>
    <s v="2022-09-07 07:29:45.476000+00:00"/>
    <s v="GMC"/>
  </r>
  <r>
    <x v="24"/>
    <n v="100000"/>
    <s v="INR"/>
    <n v="0"/>
    <x v="37"/>
    <x v="0"/>
    <s v="stat_1hn9nRJaLbI53NxPuSQgo90kRpbpKsFlwN4oEGNUTdO"/>
    <x v="1"/>
    <s v="OpportunityStatusType.Lost"/>
    <s v="cont_cBpPgT3VowRpkwDCuawOhH2XwjTdEU3BGYGA8h6a22x"/>
    <x v="412"/>
    <x v="316"/>
    <s v="lead_1JoDsLwz3xYi9VXbXsKptY1cYW1vX5TrSkZZoPN34vH"/>
    <s v="enParadigm"/>
    <x v="20"/>
    <s v="user_sD3YjSs92XKUfD0OPHeo886g6tW6aCM0iUhX5VVUuJi"/>
    <s v="Navin Panjwani"/>
    <x v="890"/>
    <s v="2022-08-02 06:29:57.566000+00:00"/>
    <m/>
    <x v="2"/>
    <m/>
    <s v="2021-08-16 13:24:01+00:00"/>
    <m/>
    <n v="45"/>
    <m/>
    <m/>
    <m/>
    <m/>
    <m/>
    <m/>
    <m/>
    <m/>
    <m/>
    <m/>
    <m/>
    <x v="1"/>
    <m/>
    <m/>
    <m/>
    <m/>
    <m/>
    <m/>
    <m/>
    <m/>
    <m/>
    <m/>
    <m/>
    <m/>
    <x v="5"/>
    <m/>
    <s v="user_lwF8ctKa5IyxqATpO2EOw2h0AEPiCMHOgewiH38Ei77"/>
    <x v="0"/>
    <x v="1"/>
    <m/>
    <s v="July"/>
    <x v="3"/>
    <x v="2"/>
    <m/>
    <s v="Employee Count 50"/>
    <m/>
    <s v="Cornerstone Venture Partners Fund"/>
    <m/>
    <x v="617"/>
    <s v="2022-09-07 07:29:45.476000+00:00"/>
    <m/>
  </r>
  <r>
    <x v="11"/>
    <n v="1000000"/>
    <s v="INR"/>
    <n v="0"/>
    <x v="37"/>
    <x v="0"/>
    <s v="stat_kcR4fZg7TU7jjk1jAVua3qGLRS4J5uFayEjK5j02wtv"/>
    <x v="2"/>
    <s v="OpportunityStatusType.Lost"/>
    <s v="cont_5P1bOqoD2tPOOJyeuBrYpqRQgK8sdEr1wk5zQYbL7zk"/>
    <x v="411"/>
    <x v="332"/>
    <s v="lead_yZQUE4hkdGQ96kAozxTuI2HtW108nSrycTmDmZlyWGQ"/>
    <s v="Fibro plastic chem"/>
    <x v="17"/>
    <s v="user_LKRhV6rhcBe0uL8u70UUGeDjbMupuho4TaiAOCbT7HT"/>
    <s v="Kashif Ahmad"/>
    <x v="891"/>
    <s v="2022-08-02 06:14:49.061000+00:00"/>
    <m/>
    <x v="16"/>
    <m/>
    <s v="2021-01-21 13:24:16+00:00"/>
    <m/>
    <n v="230"/>
    <m/>
    <m/>
    <m/>
    <m/>
    <m/>
    <m/>
    <m/>
    <m/>
    <m/>
    <m/>
    <m/>
    <x v="5"/>
    <m/>
    <m/>
    <m/>
    <m/>
    <m/>
    <m/>
    <m/>
    <m/>
    <m/>
    <m/>
    <m/>
    <m/>
    <x v="3"/>
    <m/>
    <s v="user_6hRQhcoLhZEDUBYaw3vS7rv6T5582sGfXq4jNRqTfUU"/>
    <x v="14"/>
    <x v="1"/>
    <m/>
    <s v="June"/>
    <x v="3"/>
    <x v="2"/>
    <m/>
    <s v="Employee Count 230"/>
    <m/>
    <m/>
    <m/>
    <x v="616"/>
    <s v="2022-09-23 12:42:40.149000+00:00"/>
    <m/>
  </r>
  <r>
    <x v="9"/>
    <n v="400000"/>
    <s v="INR"/>
    <n v="0"/>
    <x v="52"/>
    <x v="0"/>
    <s v="stat_kcR4fZg7TU7jjk1jAVua3qGLRS4J5uFayEjK5j02wtv"/>
    <x v="2"/>
    <s v="OpportunityStatusType.Lost"/>
    <m/>
    <x v="1"/>
    <x v="46"/>
    <s v="lead_LSmdLdKbcsZIudJYm7m7N7MYgiUmQAznxlYuxxeBqKy"/>
    <s v="KUBETRON TECHNOLOGIES PRIVATE LIMITED"/>
    <x v="42"/>
    <s v="user_9SBRjyF0n4iWuhUdqRyQkFhl2J4uyNKhFWvvJEvunX8"/>
    <s v="Omkar Ghate"/>
    <x v="892"/>
    <s v="2022-08-02 06:04:47.788000+00:00"/>
    <m/>
    <x v="11"/>
    <m/>
    <m/>
    <m/>
    <n v="47"/>
    <m/>
    <m/>
    <m/>
    <m/>
    <m/>
    <m/>
    <m/>
    <m/>
    <m/>
    <m/>
    <m/>
    <x v="1"/>
    <m/>
    <m/>
    <m/>
    <m/>
    <m/>
    <m/>
    <m/>
    <m/>
    <m/>
    <m/>
    <m/>
    <m/>
    <x v="16"/>
    <m/>
    <s v="user_9SBRjyF0n4iWuhUdqRyQkFhl2J4uyNKhFWvvJEvunX8"/>
    <x v="33"/>
    <x v="5"/>
    <s v="Nilesh Dhanani"/>
    <m/>
    <x v="7"/>
    <x v="3"/>
    <m/>
    <m/>
    <m/>
    <m/>
    <m/>
    <x v="587"/>
    <s v="2022-10-19 11:43:39.545000+00:00"/>
    <s v="GMC"/>
  </r>
  <r>
    <x v="2"/>
    <n v="50000"/>
    <s v="INR"/>
    <n v="0"/>
    <x v="15"/>
    <x v="0"/>
    <s v="stat_kcR4fZg7TU7jjk1jAVua3qGLRS4J5uFayEjK5j02wtv"/>
    <x v="2"/>
    <s v="OpportunityStatusType.Lost"/>
    <s v="cont_fO1l1UvUE4eQXxJfj5gdxi8cPV7F8BFKMBvJJxiae3E"/>
    <x v="413"/>
    <x v="0"/>
    <s v="lead_Wo5GtK4hDoUgSe7Xs1I2XKe3tcgYKabYydlc1S9lvbX"/>
    <s v="Geekay Infotech"/>
    <x v="19"/>
    <s v="user_FdWFezbLzkYQcGsBUsjZO25nr2poK2nRbqV47Rs5Kfm"/>
    <s v="Prateek Wadhwa"/>
    <x v="893"/>
    <s v="2022-08-02 05:57:09.656000+00:00"/>
    <m/>
    <x v="1"/>
    <m/>
    <m/>
    <m/>
    <n v="120"/>
    <m/>
    <m/>
    <m/>
    <m/>
    <m/>
    <m/>
    <m/>
    <m/>
    <m/>
    <m/>
    <m/>
    <x v="1"/>
    <m/>
    <m/>
    <m/>
    <m/>
    <m/>
    <m/>
    <m/>
    <m/>
    <m/>
    <m/>
    <m/>
    <m/>
    <x v="14"/>
    <m/>
    <s v="user_FdWFezbLzkYQcGsBUsjZO25nr2poK2nRbqV47Rs5Kfm"/>
    <x v="17"/>
    <x v="1"/>
    <m/>
    <s v="August"/>
    <x v="4"/>
    <x v="4"/>
    <m/>
    <s v="Employee Wellness Handbook"/>
    <m/>
    <m/>
    <m/>
    <x v="618"/>
    <s v="2022-09-09 11:34:51.570000+00:00"/>
    <s v="GPA"/>
  </r>
  <r>
    <x v="17"/>
    <n v="500000"/>
    <s v="INR"/>
    <n v="0"/>
    <x v="16"/>
    <x v="0"/>
    <s v="stat_1hn9nRJaLbI53NxPuSQgo90kRpbpKsFlwN4oEGNUTdO"/>
    <x v="1"/>
    <s v="OpportunityStatusType.Lost"/>
    <m/>
    <x v="1"/>
    <x v="0"/>
    <s v="lead_o5IYDL84EOAN27E5IlOGvPFqZSvAyx2gjlOKBnlw1EZ"/>
    <s v="Shenzyn"/>
    <x v="8"/>
    <s v="user_6dalmZ7hmWD47jhCVGdU1SSEcFMsz9rWtW2jPORgJvj"/>
    <s v="Vivek Singh"/>
    <x v="894"/>
    <s v="2022-08-01 18:07:45.286000+00:00"/>
    <m/>
    <x v="2"/>
    <m/>
    <m/>
    <m/>
    <n v="34"/>
    <m/>
    <m/>
    <m/>
    <m/>
    <m/>
    <m/>
    <m/>
    <m/>
    <m/>
    <m/>
    <m/>
    <x v="8"/>
    <m/>
    <m/>
    <m/>
    <m/>
    <m/>
    <m/>
    <m/>
    <m/>
    <m/>
    <m/>
    <m/>
    <m/>
    <x v="5"/>
    <m/>
    <s v="user_5IQTpX6DsnoeoDfxqzqojpVoQLXPh68nhDjLS5ETjYj"/>
    <x v="8"/>
    <x v="1"/>
    <m/>
    <s v="July"/>
    <x v="2"/>
    <x v="1"/>
    <m/>
    <s v="Glengarry"/>
    <m/>
    <m/>
    <m/>
    <x v="619"/>
    <s v="2022-10-12 04:26:25.539000+00:00"/>
    <m/>
  </r>
  <r>
    <x v="9"/>
    <n v="500000"/>
    <s v="INR"/>
    <n v="0"/>
    <x v="52"/>
    <x v="0"/>
    <s v="stat_kcR4fZg7TU7jjk1jAVua3qGLRS4J5uFayEjK5j02wtv"/>
    <x v="2"/>
    <s v="OpportunityStatusType.Lost"/>
    <m/>
    <x v="1"/>
    <x v="333"/>
    <s v="lead_Pr47UU4Li9PDIvEvBXwDEsHTb7XOUWIXU7ayaRZhbnW"/>
    <s v="Kodo Technologies Private Limited"/>
    <x v="15"/>
    <s v="user_9SBRjyF0n4iWuhUdqRyQkFhl2J4uyNKhFWvvJEvunX8"/>
    <s v="Omkar Ghate"/>
    <x v="895"/>
    <s v="2022-08-02 05:31:38.264000+00:00"/>
    <m/>
    <x v="1"/>
    <m/>
    <m/>
    <m/>
    <n v="26"/>
    <m/>
    <m/>
    <m/>
    <m/>
    <m/>
    <m/>
    <m/>
    <m/>
    <m/>
    <m/>
    <m/>
    <x v="22"/>
    <m/>
    <m/>
    <m/>
    <m/>
    <m/>
    <m/>
    <m/>
    <m/>
    <m/>
    <m/>
    <m/>
    <m/>
    <x v="3"/>
    <m/>
    <s v="user_228eUmsdKIb9OItgmiDq1zD4aPZ1eqiapbaLAGeBf8g"/>
    <x v="13"/>
    <x v="1"/>
    <m/>
    <m/>
    <x v="4"/>
    <x v="3"/>
    <m/>
    <s v="Downloaded the guide: Designing employee healthcare plan"/>
    <m/>
    <m/>
    <m/>
    <x v="527"/>
    <s v="2022-08-25 10:58:53.809000+00:00"/>
    <m/>
  </r>
  <r>
    <x v="2"/>
    <n v="500000"/>
    <s v="INR"/>
    <n v="0"/>
    <x v="15"/>
    <x v="0"/>
    <s v="stat_kcR4fZg7TU7jjk1jAVua3qGLRS4J5uFayEjK5j02wtv"/>
    <x v="2"/>
    <s v="OpportunityStatusType.Lost"/>
    <s v="cont_fO1l1UvUE4eQXxJfj5gdxi8cPV7F8BFKMBvJJxiae3E"/>
    <x v="413"/>
    <x v="0"/>
    <s v="lead_Wo5GtK4hDoUgSe7Xs1I2XKe3tcgYKabYydlc1S9lvbX"/>
    <s v="Geekay Infotech"/>
    <x v="19"/>
    <s v="user_FdWFezbLzkYQcGsBUsjZO25nr2poK2nRbqV47Rs5Kfm"/>
    <s v="Prateek Wadhwa"/>
    <x v="896"/>
    <s v="2022-08-02 05:57:01.683000+00:00"/>
    <m/>
    <x v="1"/>
    <m/>
    <m/>
    <m/>
    <n v="120"/>
    <m/>
    <m/>
    <m/>
    <m/>
    <m/>
    <m/>
    <m/>
    <m/>
    <m/>
    <m/>
    <m/>
    <x v="1"/>
    <m/>
    <m/>
    <m/>
    <m/>
    <m/>
    <m/>
    <m/>
    <m/>
    <m/>
    <m/>
    <m/>
    <m/>
    <x v="14"/>
    <m/>
    <s v="user_FdWFezbLzkYQcGsBUsjZO25nr2poK2nRbqV47Rs5Kfm"/>
    <x v="17"/>
    <x v="1"/>
    <m/>
    <s v="August"/>
    <x v="4"/>
    <x v="4"/>
    <m/>
    <s v="Employee Wellness Handbook"/>
    <m/>
    <m/>
    <m/>
    <x v="618"/>
    <s v="2022-09-09 11:34:51.570000+00:00"/>
    <s v="GMC"/>
  </r>
  <r>
    <x v="22"/>
    <n v="1300000"/>
    <s v="INR"/>
    <n v="100"/>
    <x v="39"/>
    <x v="0"/>
    <s v="stat_OZRiD1474QRJIpvnjHCZfiIvKcVD6mIKSSTzg8SwDVx"/>
    <x v="0"/>
    <s v="OpportunityStatusType.Won"/>
    <m/>
    <x v="1"/>
    <x v="39"/>
    <s v="lead_QVMbuY2WkXiGIsixlcOPA5eKxBq23pza1C7kfJxporw"/>
    <s v="Hyatt Regency"/>
    <x v="15"/>
    <s v="user_TZzywQwym26DjuswO479pxRhNKX152z8X1haCx2vcst"/>
    <s v="Vrushali Kummar"/>
    <x v="897"/>
    <s v="2022-08-01 15:21:11.888000+00:00"/>
    <m/>
    <x v="0"/>
    <m/>
    <m/>
    <m/>
    <n v="300"/>
    <m/>
    <m/>
    <m/>
    <m/>
    <m/>
    <m/>
    <m/>
    <m/>
    <m/>
    <m/>
    <m/>
    <x v="15"/>
    <m/>
    <m/>
    <m/>
    <m/>
    <m/>
    <m/>
    <m/>
    <m/>
    <m/>
    <m/>
    <m/>
    <m/>
    <x v="3"/>
    <m/>
    <s v="user_228eUmsdKIb9OItgmiDq1zD4aPZ1eqiapbaLAGeBf8g"/>
    <x v="13"/>
    <x v="2"/>
    <m/>
    <s v="July"/>
    <x v="2"/>
    <x v="3"/>
    <m/>
    <m/>
    <m/>
    <m/>
    <m/>
    <x v="265"/>
    <s v="2022-10-18 07:18:26.410000+00:00"/>
    <s v="GMC"/>
  </r>
  <r>
    <x v="17"/>
    <n v="100000"/>
    <s v="INR"/>
    <n v="50"/>
    <x v="4"/>
    <x v="0"/>
    <s v="stat_Bh0lNV2usJkCLD6fjWneAqpmASEbmvomDaal7U02FV1"/>
    <x v="5"/>
    <s v="OpportunityStatusType.Active"/>
    <s v="cont_MIiHEPOFdxeFc69oQxf3esB8AW3EjMN2tWmyHjNSdeC"/>
    <x v="414"/>
    <x v="334"/>
    <s v="lead_ADTvFLlXLuk4xtWOztHckbQzIeVsCZbXGcz7HfP30Lz"/>
    <s v="Inflexion Infotech"/>
    <x v="13"/>
    <s v="user_6dalmZ7hmWD47jhCVGdU1SSEcFMsz9rWtW2jPORgJvj"/>
    <s v="Vivek Singh"/>
    <x v="898"/>
    <s v="2022-08-01 18:05:54.988000+00:00"/>
    <m/>
    <x v="2"/>
    <m/>
    <m/>
    <m/>
    <n v="35"/>
    <m/>
    <m/>
    <m/>
    <m/>
    <m/>
    <m/>
    <m/>
    <m/>
    <m/>
    <m/>
    <m/>
    <x v="1"/>
    <m/>
    <m/>
    <m/>
    <m/>
    <m/>
    <m/>
    <m/>
    <m/>
    <m/>
    <m/>
    <m/>
    <m/>
    <x v="3"/>
    <m/>
    <s v="user_PApNwMjp7lPIEBp7acretouakdtYNVHpPO9ja9KoR5D"/>
    <x v="12"/>
    <x v="5"/>
    <m/>
    <m/>
    <x v="4"/>
    <x v="3"/>
    <m/>
    <s v="Employee Wellness Handbook"/>
    <m/>
    <m/>
    <m/>
    <x v="620"/>
    <s v="2022-10-20 09:30:25.933000+00:00"/>
    <s v="GMC"/>
  </r>
  <r>
    <x v="17"/>
    <n v="3000000"/>
    <s v="INR"/>
    <n v="0"/>
    <x v="67"/>
    <x v="0"/>
    <s v="stat_kcR4fZg7TU7jjk1jAVua3qGLRS4J5uFayEjK5j02wtv"/>
    <x v="2"/>
    <s v="OpportunityStatusType.Lost"/>
    <m/>
    <x v="1"/>
    <x v="0"/>
    <s v="lead_K7jt9BopADV5zDF2Hd4ChA8v6GnW2lmHNU0EI282PwS"/>
    <s v="Cadmaxx Solutions Pvt Ltd"/>
    <x v="8"/>
    <s v="user_6dalmZ7hmWD47jhCVGdU1SSEcFMsz9rWtW2jPORgJvj"/>
    <s v="Vivek Singh"/>
    <x v="899"/>
    <s v="2022-08-01 18:03:20.316000+00:00"/>
    <m/>
    <x v="2"/>
    <m/>
    <m/>
    <m/>
    <n v="260"/>
    <m/>
    <m/>
    <m/>
    <m/>
    <m/>
    <m/>
    <m/>
    <m/>
    <m/>
    <m/>
    <m/>
    <x v="1"/>
    <m/>
    <m/>
    <m/>
    <m/>
    <m/>
    <m/>
    <m/>
    <m/>
    <m/>
    <m/>
    <m/>
    <m/>
    <x v="5"/>
    <m/>
    <s v="user_5IQTpX6DsnoeoDfxqzqojpVoQLXPh68nhDjLS5ETjYj"/>
    <x v="8"/>
    <x v="1"/>
    <m/>
    <s v="August"/>
    <x v="2"/>
    <x v="3"/>
    <m/>
    <m/>
    <m/>
    <m/>
    <m/>
    <x v="621"/>
    <s v="2022-09-12 08:59:31.302000+00:00"/>
    <m/>
  </r>
  <r>
    <x v="11"/>
    <n v="200000"/>
    <s v="INR"/>
    <n v="0"/>
    <x v="38"/>
    <x v="0"/>
    <s v="stat_kcR4fZg7TU7jjk1jAVua3qGLRS4J5uFayEjK5j02wtv"/>
    <x v="2"/>
    <s v="OpportunityStatusType.Lost"/>
    <s v="cont_494aP5wnaIrkTqrKcSdYDZGfjSF37mUgVnGgfYEO0iz"/>
    <x v="415"/>
    <x v="335"/>
    <s v="lead_iLMvfJrAJROjuSNDk7Iz7I0Qscbw3BOyWXGU3TZt0F8"/>
    <s v="TECSIDEL INDIA PRIVATE LIMITED"/>
    <x v="43"/>
    <s v="user_LKRhV6rhcBe0uL8u70UUGeDjbMupuho4TaiAOCbT7HT"/>
    <s v="Kashif Ahmad"/>
    <x v="900"/>
    <s v="2022-08-01 14:26:45.828000+00:00"/>
    <m/>
    <x v="3"/>
    <m/>
    <m/>
    <m/>
    <n v="66"/>
    <m/>
    <m/>
    <m/>
    <m/>
    <m/>
    <m/>
    <m/>
    <m/>
    <m/>
    <m/>
    <m/>
    <x v="1"/>
    <m/>
    <m/>
    <m/>
    <m/>
    <m/>
    <m/>
    <m/>
    <m/>
    <m/>
    <m/>
    <m/>
    <m/>
    <x v="3"/>
    <m/>
    <s v="user_5IQTpX6DsnoeoDfxqzqojpVoQLXPh68nhDjLS5ETjYj"/>
    <x v="8"/>
    <x v="1"/>
    <m/>
    <s v="August; July"/>
    <x v="2"/>
    <x v="3"/>
    <m/>
    <s v="Rakesh TPA"/>
    <m/>
    <m/>
    <m/>
    <x v="428"/>
    <s v="2022-10-19 12:03:45.220000+00:00"/>
    <s v="GPA"/>
  </r>
  <r>
    <x v="21"/>
    <n v="1000000"/>
    <s v="INR"/>
    <n v="0"/>
    <x v="16"/>
    <x v="0"/>
    <s v="stat_1hn9nRJaLbI53NxPuSQgo90kRpbpKsFlwN4oEGNUTdO"/>
    <x v="1"/>
    <s v="OpportunityStatusType.Lost"/>
    <m/>
    <x v="1"/>
    <x v="336"/>
    <s v="lead_lNOgyYFu9gdmG32yCirgyQi2QXBsFhfVIKrlSD1OTMU"/>
    <s v="Trianz"/>
    <x v="21"/>
    <s v="user_Iwn6da5WKkZqwUySK0oUuCb72pFP5WEm4zAb92ijqFe"/>
    <s v="Sonal Paithankar"/>
    <x v="901"/>
    <s v="2022-08-01 14:31:14.401000+00:00"/>
    <m/>
    <x v="2"/>
    <m/>
    <m/>
    <m/>
    <n v="1539"/>
    <m/>
    <m/>
    <m/>
    <m/>
    <m/>
    <m/>
    <m/>
    <m/>
    <m/>
    <m/>
    <m/>
    <x v="4"/>
    <m/>
    <m/>
    <m/>
    <m/>
    <m/>
    <m/>
    <m/>
    <m/>
    <m/>
    <m/>
    <m/>
    <m/>
    <x v="3"/>
    <m/>
    <s v="user_g5Yw4Z4XnIbmcGhJO80vdtFdd5ElcDlgYO3q8l82ODn"/>
    <x v="18"/>
    <x v="1"/>
    <m/>
    <s v="August; July"/>
    <x v="2"/>
    <x v="3"/>
    <m/>
    <m/>
    <m/>
    <m/>
    <m/>
    <x v="622"/>
    <s v="2022-10-20 10:16:19.828000+00:00"/>
    <m/>
  </r>
  <r>
    <x v="11"/>
    <n v="700000"/>
    <s v="INR"/>
    <n v="0"/>
    <x v="38"/>
    <x v="0"/>
    <s v="stat_kcR4fZg7TU7jjk1jAVua3qGLRS4J5uFayEjK5j02wtv"/>
    <x v="2"/>
    <s v="OpportunityStatusType.Lost"/>
    <s v="cont_494aP5wnaIrkTqrKcSdYDZGfjSF37mUgVnGgfYEO0iz"/>
    <x v="415"/>
    <x v="337"/>
    <s v="lead_iLMvfJrAJROjuSNDk7Iz7I0Qscbw3BOyWXGU3TZt0F8"/>
    <s v="TECSIDEL INDIA PRIVATE LIMITED"/>
    <x v="43"/>
    <s v="user_LKRhV6rhcBe0uL8u70UUGeDjbMupuho4TaiAOCbT7HT"/>
    <s v="Kashif Ahmad"/>
    <x v="902"/>
    <s v="2022-08-01 14:27:05.777000+00:00"/>
    <m/>
    <x v="3"/>
    <m/>
    <m/>
    <m/>
    <n v="66"/>
    <m/>
    <m/>
    <m/>
    <m/>
    <m/>
    <m/>
    <m/>
    <m/>
    <m/>
    <m/>
    <m/>
    <x v="1"/>
    <m/>
    <m/>
    <m/>
    <m/>
    <m/>
    <m/>
    <m/>
    <m/>
    <m/>
    <m/>
    <m/>
    <m/>
    <x v="3"/>
    <m/>
    <s v="user_5IQTpX6DsnoeoDfxqzqojpVoQLXPh68nhDjLS5ETjYj"/>
    <x v="8"/>
    <x v="1"/>
    <m/>
    <s v="August; July"/>
    <x v="2"/>
    <x v="3"/>
    <m/>
    <s v="Rakesh TPA"/>
    <m/>
    <m/>
    <m/>
    <x v="428"/>
    <s v="2022-10-19 12:03:45.220000+00:00"/>
    <s v="GTL"/>
  </r>
  <r>
    <x v="12"/>
    <n v="1600000"/>
    <s v="INR"/>
    <n v="0"/>
    <x v="43"/>
    <x v="0"/>
    <s v="stat_1hn9nRJaLbI53NxPuSQgo90kRpbpKsFlwN4oEGNUTdO"/>
    <x v="1"/>
    <s v="OpportunityStatusType.Lost"/>
    <m/>
    <x v="1"/>
    <x v="29"/>
    <s v="lead_8paU88uY5L8ffuSRyBqNO6nRXjx0awYVRT6xRahD7cE"/>
    <s v="Courtyard by Marriott Mumbai/KANAKIA HOTELS&amp; RESORTS PRIVATE LIMITED"/>
    <x v="15"/>
    <s v="user_Iwn6da5WKkZqwUySK0oUuCb72pFP5WEm4zAb92ijqFe"/>
    <s v="Sonal Paithankar"/>
    <x v="903"/>
    <s v="2022-08-01 14:26:13.638000+00:00"/>
    <m/>
    <x v="1"/>
    <m/>
    <m/>
    <m/>
    <n v="375"/>
    <m/>
    <m/>
    <m/>
    <m/>
    <m/>
    <m/>
    <m/>
    <m/>
    <m/>
    <m/>
    <m/>
    <x v="23"/>
    <m/>
    <m/>
    <m/>
    <m/>
    <m/>
    <m/>
    <m/>
    <m/>
    <m/>
    <m/>
    <m/>
    <m/>
    <x v="14"/>
    <m/>
    <s v="user_228eUmsdKIb9OItgmiDq1zD4aPZ1eqiapbaLAGeBf8g"/>
    <x v="13"/>
    <x v="1"/>
    <m/>
    <s v="January; July"/>
    <x v="2"/>
    <x v="0"/>
    <m/>
    <m/>
    <m/>
    <m/>
    <m/>
    <x v="623"/>
    <s v="2022-10-17 12:11:37.229000+00:00"/>
    <s v="GMC"/>
  </r>
  <r>
    <x v="15"/>
    <n v="5000000"/>
    <s v="INR"/>
    <n v="0"/>
    <x v="54"/>
    <x v="0"/>
    <s v="stat_kcR4fZg7TU7jjk1jAVua3qGLRS4J5uFayEjK5j02wtv"/>
    <x v="2"/>
    <s v="OpportunityStatusType.Lost"/>
    <s v="cont_pKL8vxMUByU9EYOYRbPCATFhHGztzbZEbo9BJJay25b"/>
    <x v="416"/>
    <x v="0"/>
    <s v="lead_anjK5scQNBdXEu5A4rsJFtIRslqTRpRKcaIUcqIiHVC"/>
    <s v="Rapido"/>
    <x v="19"/>
    <s v="user_Iwn6da5WKkZqwUySK0oUuCb72pFP5WEm4zAb92ijqFe"/>
    <s v="Sonal Paithankar"/>
    <x v="904"/>
    <s v="2022-08-01 14:14:56.939000+00:00"/>
    <m/>
    <x v="2"/>
    <m/>
    <m/>
    <m/>
    <n v="1975"/>
    <m/>
    <m/>
    <m/>
    <m/>
    <m/>
    <m/>
    <m/>
    <s v="PAID_SOCIAL"/>
    <m/>
    <m/>
    <m/>
    <x v="1"/>
    <m/>
    <m/>
    <m/>
    <m/>
    <m/>
    <m/>
    <m/>
    <m/>
    <m/>
    <m/>
    <m/>
    <m/>
    <x v="28"/>
    <m/>
    <s v="user_FdWFezbLzkYQcGsBUsjZO25nr2poK2nRbqV47Rs5Kfm"/>
    <x v="17"/>
    <x v="1"/>
    <m/>
    <s v="August"/>
    <x v="4"/>
    <x v="1"/>
    <m/>
    <s v="Employee Wellness Trends in 2022"/>
    <m/>
    <m/>
    <m/>
    <x v="624"/>
    <s v="2022-10-20 02:39:54.338000+00:00"/>
    <s v="GMC"/>
  </r>
  <r>
    <x v="15"/>
    <n v="100000"/>
    <s v="INR"/>
    <n v="0"/>
    <x v="16"/>
    <x v="0"/>
    <s v="stat_1hn9nRJaLbI53NxPuSQgo90kRpbpKsFlwN4oEGNUTdO"/>
    <x v="1"/>
    <s v="OpportunityStatusType.Lost"/>
    <s v="cont_2i0ULw15l0AjnYOxsAZO6RnqllAIeUSspB55wimqrlP"/>
    <x v="417"/>
    <x v="338"/>
    <s v="lead_EDLUiZAF2KGjSDTHsfmxb2tVj439zyyTSuxNLuIv3uN"/>
    <s v="Sika India"/>
    <x v="4"/>
    <s v="user_Iwn6da5WKkZqwUySK0oUuCb72pFP5WEm4zAb92ijqFe"/>
    <s v="Sonal Paithankar"/>
    <x v="905"/>
    <s v="2022-08-01 14:13:22.941000+00:00"/>
    <m/>
    <x v="1"/>
    <m/>
    <m/>
    <m/>
    <n v="120"/>
    <m/>
    <m/>
    <m/>
    <m/>
    <m/>
    <m/>
    <m/>
    <m/>
    <m/>
    <m/>
    <m/>
    <x v="24"/>
    <m/>
    <m/>
    <m/>
    <m/>
    <m/>
    <m/>
    <m/>
    <m/>
    <m/>
    <m/>
    <m/>
    <m/>
    <x v="8"/>
    <m/>
    <s v="user_5YHA1ZU4iP896lD1YJehdJcMx7ZEgWCpulT4T2c3pJ3"/>
    <x v="4"/>
    <x v="1"/>
    <m/>
    <s v="July"/>
    <x v="2"/>
    <x v="0"/>
    <m/>
    <m/>
    <m/>
    <m/>
    <m/>
    <x v="625"/>
    <s v="2022-09-08 05:33:29.976000+00:00"/>
    <m/>
  </r>
  <r>
    <x v="15"/>
    <n v="2200000"/>
    <s v="INR"/>
    <n v="0"/>
    <x v="16"/>
    <x v="0"/>
    <s v="stat_1hn9nRJaLbI53NxPuSQgo90kRpbpKsFlwN4oEGNUTdO"/>
    <x v="1"/>
    <s v="OpportunityStatusType.Lost"/>
    <m/>
    <x v="1"/>
    <x v="339"/>
    <s v="lead_EDLUiZAF2KGjSDTHsfmxb2tVj439zyyTSuxNLuIv3uN"/>
    <s v="Sika India"/>
    <x v="4"/>
    <s v="user_Iwn6da5WKkZqwUySK0oUuCb72pFP5WEm4zAb92ijqFe"/>
    <s v="Sonal Paithankar"/>
    <x v="906"/>
    <s v="2022-08-01 14:12:57.093000+00:00"/>
    <m/>
    <x v="1"/>
    <m/>
    <m/>
    <m/>
    <n v="120"/>
    <m/>
    <m/>
    <m/>
    <m/>
    <m/>
    <m/>
    <m/>
    <m/>
    <m/>
    <m/>
    <m/>
    <x v="24"/>
    <m/>
    <m/>
    <m/>
    <m/>
    <m/>
    <m/>
    <m/>
    <m/>
    <m/>
    <m/>
    <m/>
    <m/>
    <x v="8"/>
    <m/>
    <s v="user_5YHA1ZU4iP896lD1YJehdJcMx7ZEgWCpulT4T2c3pJ3"/>
    <x v="4"/>
    <x v="1"/>
    <m/>
    <s v="July"/>
    <x v="2"/>
    <x v="0"/>
    <m/>
    <m/>
    <m/>
    <m/>
    <m/>
    <x v="625"/>
    <s v="2022-09-08 05:33:29.976000+00:00"/>
    <m/>
  </r>
  <r>
    <x v="15"/>
    <n v="3800000"/>
    <s v="INR"/>
    <n v="0"/>
    <x v="16"/>
    <x v="0"/>
    <s v="stat_1hn9nRJaLbI53NxPuSQgo90kRpbpKsFlwN4oEGNUTdO"/>
    <x v="1"/>
    <s v="OpportunityStatusType.Lost"/>
    <s v="cont_2i0ULw15l0AjnYOxsAZO6RnqllAIeUSspB55wimqrlP"/>
    <x v="417"/>
    <x v="340"/>
    <s v="lead_EDLUiZAF2KGjSDTHsfmxb2tVj439zyyTSuxNLuIv3uN"/>
    <s v="Sika India"/>
    <x v="4"/>
    <s v="user_Iwn6da5WKkZqwUySK0oUuCb72pFP5WEm4zAb92ijqFe"/>
    <s v="Sonal Paithankar"/>
    <x v="907"/>
    <s v="2022-08-01 14:11:48.215000+00:00"/>
    <m/>
    <x v="1"/>
    <m/>
    <m/>
    <m/>
    <n v="120"/>
    <m/>
    <m/>
    <m/>
    <m/>
    <m/>
    <m/>
    <m/>
    <m/>
    <m/>
    <m/>
    <m/>
    <x v="24"/>
    <m/>
    <m/>
    <m/>
    <m/>
    <m/>
    <m/>
    <m/>
    <m/>
    <m/>
    <m/>
    <m/>
    <m/>
    <x v="8"/>
    <m/>
    <s v="user_5YHA1ZU4iP896lD1YJehdJcMx7ZEgWCpulT4T2c3pJ3"/>
    <x v="4"/>
    <x v="1"/>
    <m/>
    <s v="July"/>
    <x v="2"/>
    <x v="0"/>
    <m/>
    <m/>
    <m/>
    <m/>
    <m/>
    <x v="625"/>
    <s v="2022-09-08 05:33:29.976000+00:00"/>
    <m/>
  </r>
  <r>
    <x v="22"/>
    <n v="80000"/>
    <s v="INR"/>
    <n v="0"/>
    <x v="39"/>
    <x v="0"/>
    <s v="stat_1hn9nRJaLbI53NxPuSQgo90kRpbpKsFlwN4oEGNUTdO"/>
    <x v="1"/>
    <s v="OpportunityStatusType.Lost"/>
    <m/>
    <x v="1"/>
    <x v="114"/>
    <s v="lead_hKYZkTH1qT4ZP3FotFqv606QQL8fWik6ec5IIgh1kDb"/>
    <s v="Clarion Technologies Pvt Ltd"/>
    <x v="15"/>
    <s v="user_TZzywQwym26DjuswO479pxRhNKX152z8X1haCx2vcst"/>
    <s v="Vrushali Kummar"/>
    <x v="908"/>
    <s v="2022-08-01 13:45:17.540000+00:00"/>
    <m/>
    <x v="0"/>
    <m/>
    <s v="2020-08-20 09:04:46+00:00"/>
    <m/>
    <n v="600"/>
    <m/>
    <m/>
    <m/>
    <m/>
    <m/>
    <m/>
    <m/>
    <s v="PAID_SOCIAL"/>
    <m/>
    <m/>
    <m/>
    <x v="1"/>
    <m/>
    <m/>
    <m/>
    <m/>
    <m/>
    <m/>
    <m/>
    <m/>
    <m/>
    <m/>
    <m/>
    <m/>
    <x v="14"/>
    <m/>
    <s v="user_228eUmsdKIb9OItgmiDq1zD4aPZ1eqiapbaLAGeBf8g"/>
    <x v="13"/>
    <x v="1"/>
    <m/>
    <s v="August"/>
    <x v="2"/>
    <x v="4"/>
    <m/>
    <s v="Nameless Lead"/>
    <m/>
    <m/>
    <m/>
    <x v="626"/>
    <s v="2022-09-16 09:10:23.698000+00:00"/>
    <s v="GPA"/>
  </r>
  <r>
    <x v="12"/>
    <n v="200000"/>
    <s v="INR"/>
    <n v="0"/>
    <x v="10"/>
    <x v="0"/>
    <s v="stat_kcR4fZg7TU7jjk1jAVua3qGLRS4J5uFayEjK5j02wtv"/>
    <x v="2"/>
    <s v="OpportunityStatusType.Lost"/>
    <m/>
    <x v="1"/>
    <x v="57"/>
    <s v="lead_bLwWftoRNEx2xAt9rFQumnUgFLPLkdJnHF4XVQrs43E"/>
    <s v="Tuaman"/>
    <x v="21"/>
    <s v="user_Iwn6da5WKkZqwUySK0oUuCb72pFP5WEm4zAb92ijqFe"/>
    <s v="Sonal Paithankar"/>
    <x v="909"/>
    <s v="2022-08-01 13:04:15.583000+00:00"/>
    <m/>
    <x v="16"/>
    <m/>
    <m/>
    <m/>
    <n v="500"/>
    <m/>
    <m/>
    <m/>
    <m/>
    <m/>
    <m/>
    <m/>
    <m/>
    <m/>
    <m/>
    <m/>
    <x v="16"/>
    <m/>
    <m/>
    <m/>
    <m/>
    <m/>
    <m/>
    <m/>
    <m/>
    <m/>
    <m/>
    <m/>
    <m/>
    <x v="3"/>
    <m/>
    <s v="user_g5Yw4Z4XnIbmcGhJO80vdtFdd5ElcDlgYO3q8l82ODn"/>
    <x v="18"/>
    <x v="1"/>
    <m/>
    <s v="September"/>
    <x v="9"/>
    <x v="3"/>
    <m/>
    <s v="Lead Magnet Lead"/>
    <m/>
    <m/>
    <m/>
    <x v="627"/>
    <s v="2022-09-23 11:22:50.357000+00:00"/>
    <m/>
  </r>
  <r>
    <x v="12"/>
    <n v="2500000"/>
    <s v="INR"/>
    <n v="0"/>
    <x v="10"/>
    <x v="0"/>
    <s v="stat_kcR4fZg7TU7jjk1jAVua3qGLRS4J5uFayEjK5j02wtv"/>
    <x v="2"/>
    <s v="OpportunityStatusType.Lost"/>
    <m/>
    <x v="1"/>
    <x v="39"/>
    <s v="lead_bLwWftoRNEx2xAt9rFQumnUgFLPLkdJnHF4XVQrs43E"/>
    <s v="Tuaman"/>
    <x v="21"/>
    <s v="user_Iwn6da5WKkZqwUySK0oUuCb72pFP5WEm4zAb92ijqFe"/>
    <s v="Sonal Paithankar"/>
    <x v="910"/>
    <s v="2022-08-01 13:04:09.050000+00:00"/>
    <m/>
    <x v="16"/>
    <m/>
    <m/>
    <m/>
    <n v="500"/>
    <m/>
    <m/>
    <m/>
    <m/>
    <m/>
    <m/>
    <m/>
    <m/>
    <m/>
    <m/>
    <m/>
    <x v="16"/>
    <m/>
    <m/>
    <m/>
    <m/>
    <m/>
    <m/>
    <m/>
    <m/>
    <m/>
    <m/>
    <m/>
    <m/>
    <x v="3"/>
    <m/>
    <s v="user_g5Yw4Z4XnIbmcGhJO80vdtFdd5ElcDlgYO3q8l82ODn"/>
    <x v="18"/>
    <x v="1"/>
    <m/>
    <s v="September"/>
    <x v="9"/>
    <x v="3"/>
    <m/>
    <s v="Lead Magnet Lead"/>
    <m/>
    <m/>
    <m/>
    <x v="627"/>
    <s v="2022-09-23 11:22:50.357000+00:00"/>
    <m/>
  </r>
  <r>
    <x v="22"/>
    <n v="5500000"/>
    <s v="INR"/>
    <n v="0"/>
    <x v="39"/>
    <x v="0"/>
    <s v="stat_1hn9nRJaLbI53NxPuSQgo90kRpbpKsFlwN4oEGNUTdO"/>
    <x v="1"/>
    <s v="OpportunityStatusType.Lost"/>
    <m/>
    <x v="1"/>
    <x v="147"/>
    <s v="lead_hKYZkTH1qT4ZP3FotFqv606QQL8fWik6ec5IIgh1kDb"/>
    <s v="Clarion Technologies Pvt Ltd"/>
    <x v="15"/>
    <s v="user_TZzywQwym26DjuswO479pxRhNKX152z8X1haCx2vcst"/>
    <s v="Vrushali Kummar"/>
    <x v="911"/>
    <s v="2022-08-01 13:45:05.724000+00:00"/>
    <m/>
    <x v="0"/>
    <m/>
    <s v="2020-08-20 09:04:46+00:00"/>
    <m/>
    <n v="600"/>
    <m/>
    <m/>
    <m/>
    <m/>
    <m/>
    <m/>
    <m/>
    <s v="PAID_SOCIAL"/>
    <m/>
    <m/>
    <m/>
    <x v="1"/>
    <m/>
    <m/>
    <m/>
    <m/>
    <m/>
    <m/>
    <m/>
    <m/>
    <m/>
    <m/>
    <m/>
    <m/>
    <x v="14"/>
    <m/>
    <s v="user_228eUmsdKIb9OItgmiDq1zD4aPZ1eqiapbaLAGeBf8g"/>
    <x v="13"/>
    <x v="1"/>
    <m/>
    <s v="August"/>
    <x v="2"/>
    <x v="4"/>
    <m/>
    <s v="Nameless Lead"/>
    <m/>
    <m/>
    <m/>
    <x v="626"/>
    <s v="2022-09-16 09:10:23.698000+00:00"/>
    <s v="GMC"/>
  </r>
  <r>
    <x v="4"/>
    <n v="1300000"/>
    <s v="INR"/>
    <n v="0"/>
    <x v="16"/>
    <x v="0"/>
    <s v="stat_1hn9nRJaLbI53NxPuSQgo90kRpbpKsFlwN4oEGNUTdO"/>
    <x v="1"/>
    <s v="OpportunityStatusType.Lost"/>
    <s v="cont_M6d0ALJ5P1rmVaQv9bceIDuwfXTCyBKOBUUnZXOuvRy"/>
    <x v="418"/>
    <x v="341"/>
    <s v="lead_2fHvmCe9ymb8E8J5M7FMC8q42DJYkuEtIR8K5ix6bGO"/>
    <s v="Times Strategic Solutions ltd"/>
    <x v="19"/>
    <s v="user_bdUPAGjcS7p6513So3N4g3aWNS5HuBuVJi7bvCPAsLt"/>
    <s v="Mayur Gadiyar"/>
    <x v="912"/>
    <s v="2022-08-01 12:39:01.465000+00:00"/>
    <m/>
    <x v="1"/>
    <m/>
    <m/>
    <m/>
    <n v="9"/>
    <m/>
    <m/>
    <m/>
    <m/>
    <m/>
    <m/>
    <m/>
    <m/>
    <m/>
    <m/>
    <m/>
    <x v="8"/>
    <m/>
    <m/>
    <m/>
    <m/>
    <m/>
    <m/>
    <m/>
    <m/>
    <m/>
    <m/>
    <m/>
    <m/>
    <x v="5"/>
    <m/>
    <s v="user_FdWFezbLzkYQcGsBUsjZO25nr2poK2nRbqV47Rs5Kfm"/>
    <x v="17"/>
    <x v="1"/>
    <m/>
    <s v="July"/>
    <x v="2"/>
    <x v="0"/>
    <m/>
    <m/>
    <m/>
    <m/>
    <m/>
    <x v="628"/>
    <s v="2022-09-12 09:53:03.675000+00:00"/>
    <s v="GMC"/>
  </r>
  <r>
    <x v="22"/>
    <n v="3500000"/>
    <s v="INR"/>
    <n v="0"/>
    <x v="70"/>
    <x v="0"/>
    <s v="stat_kcR4fZg7TU7jjk1jAVua3qGLRS4J5uFayEjK5j02wtv"/>
    <x v="2"/>
    <s v="OpportunityStatusType.Lost"/>
    <m/>
    <x v="1"/>
    <x v="342"/>
    <s v="lead_LuT7Mm6Zgxr4eSjW1ZfcZx7eMshxi1C4bkuLLXTffCH"/>
    <s v="Calsoft"/>
    <x v="15"/>
    <s v="user_TZzywQwym26DjuswO479pxRhNKX152z8X1haCx2vcst"/>
    <s v="Vrushali Kummar"/>
    <x v="913"/>
    <s v="2022-08-01 12:57:45.164000+00:00"/>
    <m/>
    <x v="0"/>
    <m/>
    <s v="2021-06-16 05:14:22+00:00"/>
    <m/>
    <n v="1132"/>
    <m/>
    <m/>
    <m/>
    <m/>
    <m/>
    <m/>
    <m/>
    <s v="PAID_SOCIAL"/>
    <m/>
    <m/>
    <m/>
    <x v="26"/>
    <s v="star health"/>
    <m/>
    <m/>
    <m/>
    <m/>
    <m/>
    <m/>
    <m/>
    <m/>
    <m/>
    <m/>
    <m/>
    <x v="19"/>
    <m/>
    <s v="user_228eUmsdKIb9OItgmiDq1zD4aPZ1eqiapbaLAGeBf8g"/>
    <x v="13"/>
    <x v="6"/>
    <m/>
    <s v="July; March"/>
    <x v="8"/>
    <x v="2"/>
    <m/>
    <s v="Sameer Feb Outbound'21"/>
    <m/>
    <m/>
    <m/>
    <x v="629"/>
    <s v="2022-10-10 03:08:55.952000+00:00"/>
    <s v="GTL"/>
  </r>
  <r>
    <x v="18"/>
    <n v="1500000"/>
    <s v="INR"/>
    <n v="0"/>
    <x v="16"/>
    <x v="0"/>
    <s v="stat_1hn9nRJaLbI53NxPuSQgo90kRpbpKsFlwN4oEGNUTdO"/>
    <x v="1"/>
    <s v="OpportunityStatusType.Lost"/>
    <m/>
    <x v="1"/>
    <x v="0"/>
    <s v="lead_ImStyiAnurHVkpQXD3NMt5Rf4QcKJ0sadKRvmfw6pYb"/>
    <s v="Zteck Consulting"/>
    <x v="2"/>
    <s v="user_IgNfKH7wuLLjHvexoMm2PXWcnF3zYft0ZbMTyfwKRUg"/>
    <s v="Moziez Chamadia"/>
    <x v="914"/>
    <s v="2022-08-01 12:27:19.872000+00:00"/>
    <m/>
    <x v="26"/>
    <m/>
    <s v="2022-07-05 15:52:25+00:00"/>
    <m/>
    <n v="190"/>
    <m/>
    <m/>
    <m/>
    <m/>
    <m/>
    <m/>
    <m/>
    <s v="PAID_SEARCH"/>
    <m/>
    <m/>
    <m/>
    <x v="2"/>
    <m/>
    <m/>
    <m/>
    <m/>
    <m/>
    <m/>
    <m/>
    <m/>
    <m/>
    <m/>
    <m/>
    <m/>
    <x v="3"/>
    <m/>
    <s v="user_Jujy0sFufO9J3qwY7aNpCCnF6nFZMrfvciNEydEzhaI"/>
    <x v="2"/>
    <x v="1"/>
    <m/>
    <s v="August"/>
    <x v="3"/>
    <x v="2"/>
    <m/>
    <s v="Employee Count 190"/>
    <m/>
    <m/>
    <m/>
    <x v="630"/>
    <s v="2022-08-12 08:33:15.963000+00:00"/>
    <m/>
  </r>
  <r>
    <x v="18"/>
    <n v="2000000"/>
    <s v="INR"/>
    <n v="0"/>
    <x v="16"/>
    <x v="0"/>
    <s v="stat_1hn9nRJaLbI53NxPuSQgo90kRpbpKsFlwN4oEGNUTdO"/>
    <x v="1"/>
    <s v="OpportunityStatusType.Lost"/>
    <m/>
    <x v="1"/>
    <x v="0"/>
    <s v="lead_BXNEmtjhpog3tiPKYcQxaC7ByDMP7mgX2myJ9JZISZh"/>
    <s v="Sridevi Tool Engineers Pvt Ltd"/>
    <x v="25"/>
    <s v="user_IgNfKH7wuLLjHvexoMm2PXWcnF3zYft0ZbMTyfwKRUg"/>
    <s v="Moziez Chamadia"/>
    <x v="915"/>
    <s v="2022-08-01 12:26:19.950000+00:00"/>
    <m/>
    <x v="1"/>
    <m/>
    <m/>
    <m/>
    <n v="250"/>
    <m/>
    <m/>
    <m/>
    <m/>
    <m/>
    <m/>
    <m/>
    <s v="PAID_SOCIAL"/>
    <m/>
    <m/>
    <m/>
    <x v="5"/>
    <m/>
    <m/>
    <m/>
    <m/>
    <m/>
    <m/>
    <m/>
    <m/>
    <m/>
    <m/>
    <m/>
    <m/>
    <x v="4"/>
    <m/>
    <s v="user_FdWFezbLzkYQcGsBUsjZO25nr2poK2nRbqV47Rs5Kfm"/>
    <x v="17"/>
    <x v="1"/>
    <m/>
    <s v="July"/>
    <x v="4"/>
    <x v="0"/>
    <m/>
    <s v="Employee Engagement Handbook"/>
    <m/>
    <m/>
    <m/>
    <x v="631"/>
    <s v="2022-09-01 10:43:16.591000+00:00"/>
    <s v="GMC"/>
  </r>
  <r>
    <x v="24"/>
    <n v="42750"/>
    <s v="INR"/>
    <n v="100"/>
    <x v="39"/>
    <x v="0"/>
    <s v="stat_OZRiD1474QRJIpvnjHCZfiIvKcVD6mIKSSTzg8SwDVx"/>
    <x v="0"/>
    <s v="OpportunityStatusType.Won"/>
    <s v="cont_x0sbtW4HFse7U6JHcv001woKcowV0fIBP6XsNvJLmoM"/>
    <x v="419"/>
    <x v="0"/>
    <s v="lead_ng02z5594xkhJAgD4aNnTq4cMFzRNhmHPB8RI2rLSWf"/>
    <s v="Alleset ( Renewal )"/>
    <x v="20"/>
    <s v="user_sD3YjSs92XKUfD0OPHeo886g6tW6aCM0iUhX5VVUuJi"/>
    <s v="Navin Panjwani"/>
    <x v="916"/>
    <s v="2022-08-01 12:19:36.394000+00:00"/>
    <m/>
    <x v="1"/>
    <m/>
    <m/>
    <m/>
    <n v="45"/>
    <m/>
    <m/>
    <m/>
    <m/>
    <m/>
    <m/>
    <m/>
    <m/>
    <m/>
    <m/>
    <m/>
    <x v="2"/>
    <m/>
    <m/>
    <m/>
    <m/>
    <m/>
    <m/>
    <m/>
    <m/>
    <m/>
    <m/>
    <m/>
    <m/>
    <x v="3"/>
    <m/>
    <s v="user_lwF8ctKa5IyxqATpO2EOw2h0AEPiCMHOgewiH38Ei77"/>
    <x v="0"/>
    <x v="1"/>
    <m/>
    <s v="July"/>
    <x v="4"/>
    <x v="3"/>
    <m/>
    <s v="Employee Wellness Handbook"/>
    <m/>
    <m/>
    <m/>
    <x v="632"/>
    <s v="2022-08-03 07:33:27.232000+00:00"/>
    <s v="GPA"/>
  </r>
  <r>
    <x v="24"/>
    <n v="193000"/>
    <s v="INR"/>
    <n v="100"/>
    <x v="39"/>
    <x v="0"/>
    <s v="stat_OZRiD1474QRJIpvnjHCZfiIvKcVD6mIKSSTzg8SwDVx"/>
    <x v="0"/>
    <s v="OpportunityStatusType.Won"/>
    <s v="cont_x0sbtW4HFse7U6JHcv001woKcowV0fIBP6XsNvJLmoM"/>
    <x v="419"/>
    <x v="0"/>
    <s v="lead_ng02z5594xkhJAgD4aNnTq4cMFzRNhmHPB8RI2rLSWf"/>
    <s v="Alleset ( Renewal )"/>
    <x v="20"/>
    <s v="user_sD3YjSs92XKUfD0OPHeo886g6tW6aCM0iUhX5VVUuJi"/>
    <s v="Navin Panjwani"/>
    <x v="917"/>
    <s v="2022-08-01 12:19:28.488000+00:00"/>
    <m/>
    <x v="1"/>
    <m/>
    <m/>
    <m/>
    <n v="45"/>
    <m/>
    <m/>
    <m/>
    <m/>
    <m/>
    <m/>
    <m/>
    <m/>
    <m/>
    <m/>
    <m/>
    <x v="2"/>
    <m/>
    <m/>
    <m/>
    <m/>
    <m/>
    <m/>
    <m/>
    <m/>
    <m/>
    <m/>
    <m/>
    <m/>
    <x v="3"/>
    <m/>
    <s v="user_lwF8ctKa5IyxqATpO2EOw2h0AEPiCMHOgewiH38Ei77"/>
    <x v="0"/>
    <x v="1"/>
    <m/>
    <s v="July"/>
    <x v="4"/>
    <x v="3"/>
    <m/>
    <s v="Employee Wellness Handbook"/>
    <m/>
    <m/>
    <m/>
    <x v="632"/>
    <s v="2022-08-03 07:33:27.232000+00:00"/>
    <s v="GMC"/>
  </r>
  <r>
    <x v="24"/>
    <n v="300000"/>
    <s v="INR"/>
    <n v="0"/>
    <x v="52"/>
    <x v="0"/>
    <s v="stat_kcR4fZg7TU7jjk1jAVua3qGLRS4J5uFayEjK5j02wtv"/>
    <x v="2"/>
    <s v="OpportunityStatusType.Lost"/>
    <m/>
    <x v="1"/>
    <x v="0"/>
    <s v="lead_OtS21UfBKL8T14fzvg7Uegyd38Uf1QfkvCgz1BSm2ll"/>
    <s v="KEVA KAIPO INDUSTRIES PVT LTD MAHARASHTRA"/>
    <x v="25"/>
    <s v="user_sD3YjSs92XKUfD0OPHeo886g6tW6aCM0iUhX5VVUuJi"/>
    <s v="Navin Panjwani"/>
    <x v="918"/>
    <s v="2022-08-01 11:15:34.280000+00:00"/>
    <m/>
    <x v="8"/>
    <m/>
    <m/>
    <m/>
    <n v="104"/>
    <m/>
    <m/>
    <m/>
    <m/>
    <m/>
    <m/>
    <m/>
    <s v="PAID_SOCIAL"/>
    <m/>
    <m/>
    <m/>
    <x v="23"/>
    <m/>
    <m/>
    <m/>
    <m/>
    <m/>
    <m/>
    <m/>
    <m/>
    <m/>
    <m/>
    <m/>
    <m/>
    <x v="3"/>
    <m/>
    <s v="user_vMd4rmcrSbjykdyL2J7rrYn84SWdcNc5FKligrmItPw"/>
    <x v="11"/>
    <x v="1"/>
    <m/>
    <s v="April; August"/>
    <x v="4"/>
    <x v="3"/>
    <m/>
    <s v="Employee Engagement Handbook"/>
    <m/>
    <m/>
    <m/>
    <x v="633"/>
    <s v="2022-09-13 04:47:05.641000+00:00"/>
    <s v="GMC"/>
  </r>
  <r>
    <x v="7"/>
    <n v="4000000"/>
    <s v="INR"/>
    <n v="0"/>
    <x v="59"/>
    <x v="0"/>
    <s v="stat_kcR4fZg7TU7jjk1jAVua3qGLRS4J5uFayEjK5j02wtv"/>
    <x v="2"/>
    <s v="OpportunityStatusType.Lost"/>
    <s v="cont_bbmYUYD1UbhgrcCwVx3e4xd8JyCsfWji6ixx4l7K0Bt"/>
    <x v="420"/>
    <x v="0"/>
    <s v="lead_BUDzAgPGYPlBvLtcIl74XQoHpD1hb36qYABlus6Iz2u"/>
    <s v="Softdel"/>
    <x v="6"/>
    <s v="user_U27GK6WjhLhUhi1EDKXV57xMpn8n8DMIOjci1q3UReZ"/>
    <s v="Abhiroop Ganguly"/>
    <x v="919"/>
    <s v="2022-08-01 11:02:08.870000+00:00"/>
    <m/>
    <x v="0"/>
    <m/>
    <m/>
    <m/>
    <n v="300"/>
    <m/>
    <m/>
    <m/>
    <m/>
    <m/>
    <m/>
    <m/>
    <m/>
    <m/>
    <m/>
    <m/>
    <x v="2"/>
    <m/>
    <m/>
    <m/>
    <m/>
    <m/>
    <m/>
    <m/>
    <m/>
    <m/>
    <m/>
    <m/>
    <m/>
    <x v="14"/>
    <m/>
    <s v="user_A8KOTZADnUtEQOLt4nSLAmteNStuGh80js75RYjrXVt"/>
    <x v="6"/>
    <x v="1"/>
    <m/>
    <s v="August"/>
    <x v="2"/>
    <x v="10"/>
    <m/>
    <s v="Employee Engagement Handbook"/>
    <m/>
    <m/>
    <m/>
    <x v="634"/>
    <s v="2022-08-08 12:12:56.968000+00:00"/>
    <s v="GMC"/>
  </r>
  <r>
    <x v="7"/>
    <n v="50000"/>
    <s v="INR"/>
    <n v="0"/>
    <x v="54"/>
    <x v="0"/>
    <s v="stat_kcR4fZg7TU7jjk1jAVua3qGLRS4J5uFayEjK5j02wtv"/>
    <x v="2"/>
    <s v="OpportunityStatusType.Lost"/>
    <s v="cont_bbmYUYD1UbhgrcCwVx3e4xd8JyCsfWji6ixx4l7K0Bt"/>
    <x v="420"/>
    <x v="0"/>
    <s v="lead_BUDzAgPGYPlBvLtcIl74XQoHpD1hb36qYABlus6Iz2u"/>
    <s v="Softdel"/>
    <x v="6"/>
    <s v="user_U27GK6WjhLhUhi1EDKXV57xMpn8n8DMIOjci1q3UReZ"/>
    <s v="Abhiroop Ganguly"/>
    <x v="920"/>
    <s v="2022-08-01 11:01:56.546000+00:00"/>
    <m/>
    <x v="0"/>
    <m/>
    <m/>
    <m/>
    <n v="300"/>
    <m/>
    <m/>
    <m/>
    <m/>
    <m/>
    <m/>
    <m/>
    <m/>
    <m/>
    <m/>
    <m/>
    <x v="2"/>
    <m/>
    <m/>
    <m/>
    <m/>
    <m/>
    <m/>
    <m/>
    <m/>
    <m/>
    <m/>
    <m/>
    <m/>
    <x v="14"/>
    <m/>
    <s v="user_A8KOTZADnUtEQOLt4nSLAmteNStuGh80js75RYjrXVt"/>
    <x v="6"/>
    <x v="1"/>
    <m/>
    <s v="August"/>
    <x v="2"/>
    <x v="10"/>
    <m/>
    <s v="Employee Engagement Handbook"/>
    <m/>
    <m/>
    <m/>
    <x v="634"/>
    <s v="2022-08-08 12:12:56.968000+00:00"/>
    <s v="GPA"/>
  </r>
  <r>
    <x v="22"/>
    <n v="1000000"/>
    <s v="INR"/>
    <n v="0"/>
    <x v="10"/>
    <x v="0"/>
    <s v="stat_1hn9nRJaLbI53NxPuSQgo90kRpbpKsFlwN4oEGNUTdO"/>
    <x v="1"/>
    <s v="OpportunityStatusType.Lost"/>
    <m/>
    <x v="1"/>
    <x v="343"/>
    <s v="lead_xRx5s0c8HbQsvCZzcWutlw94rrrEuX4SExOQKBPthtO"/>
    <s v="All India Football Federation"/>
    <x v="7"/>
    <s v="user_TZzywQwym26DjuswO479pxRhNKX152z8X1haCx2vcst"/>
    <s v="Vrushali Kummar"/>
    <x v="921"/>
    <s v="2022-08-01 10:57:32.577000+00:00"/>
    <m/>
    <x v="11"/>
    <m/>
    <s v="2022-04-04 13:01:03+00:00"/>
    <m/>
    <n v="50"/>
    <m/>
    <m/>
    <m/>
    <m/>
    <m/>
    <m/>
    <m/>
    <m/>
    <m/>
    <m/>
    <m/>
    <x v="12"/>
    <m/>
    <m/>
    <m/>
    <m/>
    <m/>
    <m/>
    <m/>
    <m/>
    <m/>
    <m/>
    <m/>
    <m/>
    <x v="7"/>
    <m/>
    <s v="user_aM3WaaSUQQmaNnsm9l2FQRVWUEr8RN2ZdXzsuQUalQ3"/>
    <x v="7"/>
    <x v="1"/>
    <m/>
    <s v="August; July"/>
    <x v="8"/>
    <x v="2"/>
    <m/>
    <s v="Employee Count 100"/>
    <m/>
    <m/>
    <m/>
    <x v="635"/>
    <s v="2022-08-01 10:58:31.014000+00:00"/>
    <m/>
  </r>
  <r>
    <x v="22"/>
    <n v="50000"/>
    <s v="INR"/>
    <n v="0"/>
    <x v="10"/>
    <x v="0"/>
    <s v="stat_1hn9nRJaLbI53NxPuSQgo90kRpbpKsFlwN4oEGNUTdO"/>
    <x v="1"/>
    <s v="OpportunityStatusType.Lost"/>
    <m/>
    <x v="1"/>
    <x v="344"/>
    <s v="lead_xRx5s0c8HbQsvCZzcWutlw94rrrEuX4SExOQKBPthtO"/>
    <s v="All India Football Federation"/>
    <x v="7"/>
    <s v="user_TZzywQwym26DjuswO479pxRhNKX152z8X1haCx2vcst"/>
    <s v="Vrushali Kummar"/>
    <x v="922"/>
    <s v="2022-08-01 10:58:30.936000+00:00"/>
    <m/>
    <x v="11"/>
    <m/>
    <s v="2022-04-04 13:01:03+00:00"/>
    <m/>
    <n v="50"/>
    <m/>
    <m/>
    <m/>
    <m/>
    <m/>
    <m/>
    <m/>
    <m/>
    <m/>
    <m/>
    <m/>
    <x v="12"/>
    <m/>
    <m/>
    <m/>
    <m/>
    <m/>
    <m/>
    <m/>
    <m/>
    <m/>
    <m/>
    <m/>
    <m/>
    <x v="7"/>
    <m/>
    <s v="user_aM3WaaSUQQmaNnsm9l2FQRVWUEr8RN2ZdXzsuQUalQ3"/>
    <x v="7"/>
    <x v="1"/>
    <m/>
    <s v="August; July"/>
    <x v="8"/>
    <x v="2"/>
    <m/>
    <s v="Employee Count 100"/>
    <m/>
    <m/>
    <m/>
    <x v="635"/>
    <s v="2022-08-01 10:58:31.014000+00:00"/>
    <m/>
  </r>
  <r>
    <x v="24"/>
    <n v="200000"/>
    <s v="INR"/>
    <n v="0"/>
    <x v="10"/>
    <x v="0"/>
    <s v="stat_1hn9nRJaLbI53NxPuSQgo90kRpbpKsFlwN4oEGNUTdO"/>
    <x v="1"/>
    <s v="OpportunityStatusType.Lost"/>
    <m/>
    <x v="1"/>
    <x v="0"/>
    <s v="lead_by9UdnuUjI2EG1Dl6oTBAZ6b7bCRDhXTlI3hpwONIpX"/>
    <s v="Hugosave ( Fresh )"/>
    <x v="25"/>
    <s v="user_sD3YjSs92XKUfD0OPHeo886g6tW6aCM0iUhX5VVUuJi"/>
    <s v="Navin Panjwani"/>
    <x v="923"/>
    <s v="2022-08-01 09:24:55.841000+00:00"/>
    <m/>
    <x v="5"/>
    <m/>
    <s v="2022-04-12 09:10:35+00:00"/>
    <m/>
    <n v="25"/>
    <m/>
    <m/>
    <m/>
    <m/>
    <m/>
    <m/>
    <m/>
    <s v="PAID_SEARCH"/>
    <m/>
    <m/>
    <m/>
    <x v="2"/>
    <m/>
    <m/>
    <m/>
    <m/>
    <m/>
    <m/>
    <m/>
    <m/>
    <m/>
    <m/>
    <m/>
    <m/>
    <x v="3"/>
    <m/>
    <s v="user_hHzEI8aaFubIuMSRtZFdLLN0nHQemBBpkBNLZGwVt3v"/>
    <x v="28"/>
    <x v="5"/>
    <m/>
    <s v="May"/>
    <x v="3"/>
    <x v="2"/>
    <m/>
    <s v="Employee Count 25"/>
    <m/>
    <m/>
    <m/>
    <x v="636"/>
    <s v="2022-09-01 09:30:56.155000+00:00"/>
    <s v="GMC"/>
  </r>
  <r>
    <x v="7"/>
    <n v="100000"/>
    <s v="INR"/>
    <n v="0"/>
    <x v="71"/>
    <x v="0"/>
    <s v="stat_kcR4fZg7TU7jjk1jAVua3qGLRS4J5uFayEjK5j02wtv"/>
    <x v="2"/>
    <s v="OpportunityStatusType.Lost"/>
    <s v="cont_u3YBdYEDO4BfvmrBOE6UBf69zvJgGQEMzpzMIVPzGdt"/>
    <x v="421"/>
    <x v="0"/>
    <s v="lead_MxSyzZc0ztZ1qaK94mRVQ8RKyAdT2kmMigttwsJQB5n"/>
    <s v="GRP Ltd."/>
    <x v="6"/>
    <s v="user_U27GK6WjhLhUhi1EDKXV57xMpn8n8DMIOjci1q3UReZ"/>
    <s v="Abhiroop Ganguly"/>
    <x v="924"/>
    <s v="2022-08-01 09:18:15.926000+00:00"/>
    <m/>
    <x v="1"/>
    <m/>
    <m/>
    <m/>
    <n v="300"/>
    <m/>
    <m/>
    <m/>
    <m/>
    <m/>
    <m/>
    <m/>
    <s v="PAID_SOCIAL"/>
    <m/>
    <m/>
    <m/>
    <x v="21"/>
    <m/>
    <m/>
    <m/>
    <m/>
    <m/>
    <m/>
    <m/>
    <m/>
    <m/>
    <m/>
    <m/>
    <m/>
    <x v="14"/>
    <m/>
    <s v="user_A8KOTZADnUtEQOLt4nSLAmteNStuGh80js75RYjrXVt"/>
    <x v="6"/>
    <x v="1"/>
    <m/>
    <s v="August"/>
    <x v="4"/>
    <x v="3"/>
    <m/>
    <s v="Downloaded the guide: Employee Wellness Handbook"/>
    <m/>
    <m/>
    <m/>
    <x v="637"/>
    <s v="2022-10-04 10:59:25.875000+00:00"/>
    <s v="GPA"/>
  </r>
  <r>
    <x v="7"/>
    <n v="1800000"/>
    <s v="INR"/>
    <n v="0"/>
    <x v="39"/>
    <x v="0"/>
    <s v="stat_1hn9nRJaLbI53NxPuSQgo90kRpbpKsFlwN4oEGNUTdO"/>
    <x v="1"/>
    <s v="OpportunityStatusType.Lost"/>
    <m/>
    <x v="1"/>
    <x v="125"/>
    <s v="lead_VuoxkcmkyRQ6r1EuUQmCZJYp5PBHNsXNmPCp35bFypl"/>
    <s v="AIT Global India Pvt. Ltd."/>
    <x v="15"/>
    <s v="user_U27GK6WjhLhUhi1EDKXV57xMpn8n8DMIOjci1q3UReZ"/>
    <s v="Abhiroop Ganguly"/>
    <x v="925"/>
    <s v="2022-08-01 09:24:21.411000+00:00"/>
    <m/>
    <x v="0"/>
    <m/>
    <s v="2020-09-10 18:40:51+00:00"/>
    <m/>
    <n v="246"/>
    <m/>
    <m/>
    <m/>
    <m/>
    <m/>
    <m/>
    <m/>
    <m/>
    <m/>
    <m/>
    <m/>
    <x v="1"/>
    <m/>
    <m/>
    <m/>
    <m/>
    <m/>
    <m/>
    <m/>
    <m/>
    <m/>
    <m/>
    <m/>
    <m/>
    <x v="9"/>
    <m/>
    <s v="user_228eUmsdKIb9OItgmiDq1zD4aPZ1eqiapbaLAGeBf8g"/>
    <x v="13"/>
    <x v="6"/>
    <m/>
    <s v="July"/>
    <x v="2"/>
    <x v="1"/>
    <m/>
    <m/>
    <m/>
    <m/>
    <m/>
    <x v="638"/>
    <s v="2022-08-02 06:55:28.033000+00:00"/>
    <s v="GMC"/>
  </r>
  <r>
    <x v="7"/>
    <n v="1500000"/>
    <s v="INR"/>
    <n v="0"/>
    <x v="71"/>
    <x v="0"/>
    <s v="stat_kcR4fZg7TU7jjk1jAVua3qGLRS4J5uFayEjK5j02wtv"/>
    <x v="2"/>
    <s v="OpportunityStatusType.Lost"/>
    <s v="cont_u3YBdYEDO4BfvmrBOE6UBf69zvJgGQEMzpzMIVPzGdt"/>
    <x v="421"/>
    <x v="0"/>
    <s v="lead_MxSyzZc0ztZ1qaK94mRVQ8RKyAdT2kmMigttwsJQB5n"/>
    <s v="GRP Ltd."/>
    <x v="6"/>
    <s v="user_U27GK6WjhLhUhi1EDKXV57xMpn8n8DMIOjci1q3UReZ"/>
    <s v="Abhiroop Ganguly"/>
    <x v="926"/>
    <s v="2022-08-01 09:19:29.101000+00:00"/>
    <m/>
    <x v="1"/>
    <m/>
    <m/>
    <m/>
    <n v="300"/>
    <m/>
    <m/>
    <m/>
    <m/>
    <m/>
    <m/>
    <m/>
    <s v="PAID_SOCIAL"/>
    <m/>
    <m/>
    <m/>
    <x v="21"/>
    <m/>
    <m/>
    <m/>
    <m/>
    <m/>
    <m/>
    <m/>
    <m/>
    <m/>
    <m/>
    <m/>
    <m/>
    <x v="14"/>
    <m/>
    <s v="user_A8KOTZADnUtEQOLt4nSLAmteNStuGh80js75RYjrXVt"/>
    <x v="6"/>
    <x v="1"/>
    <m/>
    <s v="August"/>
    <x v="4"/>
    <x v="3"/>
    <m/>
    <s v="Downloaded the guide: Employee Wellness Handbook"/>
    <m/>
    <m/>
    <m/>
    <x v="637"/>
    <s v="2022-10-04 10:59:25.875000+00:00"/>
    <s v="GTL"/>
  </r>
  <r>
    <x v="9"/>
    <n v="1000000"/>
    <s v="INR"/>
    <n v="0"/>
    <x v="10"/>
    <x v="0"/>
    <s v="stat_kcR4fZg7TU7jjk1jAVua3qGLRS4J5uFayEjK5j02wtv"/>
    <x v="2"/>
    <s v="OpportunityStatusType.Lost"/>
    <s v="cont_unAhqZ412RrhH1jgSLX8dIoDJx9mzaQbLKkiY6Cm2Oe"/>
    <x v="422"/>
    <x v="345"/>
    <s v="lead_rR7lmhkbD9SkJNi9PLENg5MFDYK07o7JFuKqnix9O9s"/>
    <s v="Pharande Promoters &amp; Builders - Pune"/>
    <x v="18"/>
    <s v="user_9SBRjyF0n4iWuhUdqRyQkFhl2J4uyNKhFWvvJEvunX8"/>
    <s v="Omkar Ghate"/>
    <x v="927"/>
    <s v="2022-08-01 09:18:14.834000+00:00"/>
    <m/>
    <x v="0"/>
    <m/>
    <m/>
    <m/>
    <n v="350"/>
    <m/>
    <m/>
    <m/>
    <m/>
    <m/>
    <m/>
    <m/>
    <m/>
    <m/>
    <m/>
    <m/>
    <x v="2"/>
    <m/>
    <m/>
    <m/>
    <m/>
    <m/>
    <m/>
    <m/>
    <m/>
    <m/>
    <m/>
    <m/>
    <m/>
    <x v="14"/>
    <m/>
    <s v="user_A8KOTZADnUtEQOLt4nSLAmteNStuGh80js75RYjrXVt"/>
    <x v="6"/>
    <x v="1"/>
    <m/>
    <s v="October"/>
    <x v="2"/>
    <x v="0"/>
    <m/>
    <m/>
    <m/>
    <m/>
    <m/>
    <x v="639"/>
    <s v="2022-09-28 16:29:31.721000+00:00"/>
    <s v="GMC"/>
  </r>
  <r>
    <x v="7"/>
    <n v="3000000"/>
    <s v="INR"/>
    <n v="0"/>
    <x v="61"/>
    <x v="0"/>
    <s v="stat_kcR4fZg7TU7jjk1jAVua3qGLRS4J5uFayEjK5j02wtv"/>
    <x v="2"/>
    <s v="OpportunityStatusType.Lost"/>
    <s v="cont_u3YBdYEDO4BfvmrBOE6UBf69zvJgGQEMzpzMIVPzGdt"/>
    <x v="421"/>
    <x v="0"/>
    <s v="lead_MxSyzZc0ztZ1qaK94mRVQ8RKyAdT2kmMigttwsJQB5n"/>
    <s v="GRP Ltd."/>
    <x v="6"/>
    <s v="user_U27GK6WjhLhUhi1EDKXV57xMpn8n8DMIOjci1q3UReZ"/>
    <s v="Abhiroop Ganguly"/>
    <x v="928"/>
    <s v="2022-08-01 09:18:04.974000+00:00"/>
    <m/>
    <x v="1"/>
    <m/>
    <m/>
    <m/>
    <n v="300"/>
    <m/>
    <m/>
    <m/>
    <m/>
    <m/>
    <m/>
    <m/>
    <s v="PAID_SOCIAL"/>
    <m/>
    <m/>
    <m/>
    <x v="21"/>
    <m/>
    <m/>
    <m/>
    <m/>
    <m/>
    <m/>
    <m/>
    <m/>
    <m/>
    <m/>
    <m/>
    <m/>
    <x v="14"/>
    <m/>
    <s v="user_A8KOTZADnUtEQOLt4nSLAmteNStuGh80js75RYjrXVt"/>
    <x v="6"/>
    <x v="1"/>
    <m/>
    <s v="August"/>
    <x v="4"/>
    <x v="3"/>
    <m/>
    <s v="Downloaded the guide: Employee Wellness Handbook"/>
    <m/>
    <m/>
    <m/>
    <x v="637"/>
    <s v="2022-10-04 10:59:25.875000+00:00"/>
    <s v="GMC"/>
  </r>
  <r>
    <x v="12"/>
    <n v="500000"/>
    <s v="INR"/>
    <n v="0"/>
    <x v="15"/>
    <x v="0"/>
    <s v="stat_kcR4fZg7TU7jjk1jAVua3qGLRS4J5uFayEjK5j02wtv"/>
    <x v="2"/>
    <s v="OpportunityStatusType.Lost"/>
    <s v="cont_SSbCu8TC9RC7e3g9ru46cyaXUBA77SCJTTZ6cDWUrHc"/>
    <x v="399"/>
    <x v="77"/>
    <s v="lead_MyrJs9N2iTckX9U7hHjDCs7Z7MuIutBXNMosrnD5Xd3"/>
    <s v="Royal Realtors Group"/>
    <x v="19"/>
    <s v="user_sREdxbAJihL2Zbgic7tyQ6Rc4Mny7HnD1RNGhA9DDYh"/>
    <s v="Prajakta Sahastrabudhe"/>
    <x v="929"/>
    <s v="2022-08-01 08:54:17.033000+00:00"/>
    <m/>
    <x v="1"/>
    <m/>
    <m/>
    <m/>
    <n v="62"/>
    <m/>
    <m/>
    <m/>
    <m/>
    <m/>
    <m/>
    <m/>
    <m/>
    <m/>
    <m/>
    <m/>
    <x v="16"/>
    <m/>
    <m/>
    <m/>
    <m/>
    <m/>
    <m/>
    <m/>
    <m/>
    <m/>
    <m/>
    <m/>
    <m/>
    <x v="5"/>
    <m/>
    <s v="user_1z3bdwgjF9RILRmuQPeXXGoPhafSi1mEgyb4l5sVEvN"/>
    <x v="1"/>
    <x v="1"/>
    <m/>
    <s v="August"/>
    <x v="4"/>
    <x v="0"/>
    <m/>
    <s v="Employee Engagement Handbook"/>
    <m/>
    <m/>
    <m/>
    <x v="599"/>
    <s v="2022-09-14 11:13:43.906000+00:00"/>
    <s v="GMC"/>
  </r>
  <r>
    <x v="24"/>
    <n v="24000"/>
    <s v="INR"/>
    <n v="0"/>
    <x v="10"/>
    <x v="0"/>
    <s v="stat_kcR4fZg7TU7jjk1jAVua3qGLRS4J5uFayEjK5j02wtv"/>
    <x v="2"/>
    <s v="OpportunityStatusType.Lost"/>
    <s v="cont_cLqCajoDnZzRnkzkBEIN7pJbyWlSPDK87OtRNSQNNon"/>
    <x v="1"/>
    <x v="0"/>
    <s v="lead_kwP2KM4hQdRnOci6MV8Zz8heKoj3OBBDDHfR1JGjexz"/>
    <s v="NJ Designpark (Fresh , Potential )"/>
    <x v="10"/>
    <s v="user_sD3YjSs92XKUfD0OPHeo886g6tW6aCM0iUhX5VVUuJi"/>
    <s v="Navin Panjwani"/>
    <x v="930"/>
    <s v="2022-08-01 08:51:32.066000+00:00"/>
    <m/>
    <x v="15"/>
    <m/>
    <s v="2021-07-13 08:21:37+00:00"/>
    <m/>
    <n v="8"/>
    <m/>
    <m/>
    <m/>
    <m/>
    <m/>
    <m/>
    <m/>
    <m/>
    <m/>
    <m/>
    <m/>
    <x v="1"/>
    <m/>
    <m/>
    <m/>
    <m/>
    <m/>
    <m/>
    <m/>
    <m/>
    <m/>
    <m/>
    <m/>
    <m/>
    <x v="9"/>
    <m/>
    <s v="user_ocHSJH83OJnHCvKyMbjx8WOOK8PMgAUGIj1qK0q0dMV"/>
    <x v="10"/>
    <x v="12"/>
    <m/>
    <m/>
    <x v="3"/>
    <x v="2"/>
    <m/>
    <s v="Employee Count 15"/>
    <m/>
    <m/>
    <m/>
    <x v="640"/>
    <s v="2022-08-01 08:51:32.118000+00:00"/>
    <s v="GMC"/>
  </r>
  <r>
    <x v="24"/>
    <n v="500000"/>
    <s v="INR"/>
    <n v="0"/>
    <x v="40"/>
    <x v="0"/>
    <s v="stat_kcR4fZg7TU7jjk1jAVua3qGLRS4J5uFayEjK5j02wtv"/>
    <x v="2"/>
    <s v="OpportunityStatusType.Lost"/>
    <m/>
    <x v="1"/>
    <x v="39"/>
    <s v="lead_XHGrfJRXBbOfA7jd1diKJnTtne7k1ZFXtYzUzjoAGuw"/>
    <s v="Quickshift"/>
    <x v="21"/>
    <s v="user_sD3YjSs92XKUfD0OPHeo886g6tW6aCM0iUhX5VVUuJi"/>
    <s v="Navin Panjwani"/>
    <x v="931"/>
    <s v="2022-08-01 08:47:51.439000+00:00"/>
    <m/>
    <x v="0"/>
    <m/>
    <m/>
    <m/>
    <n v="81"/>
    <m/>
    <m/>
    <m/>
    <m/>
    <m/>
    <m/>
    <m/>
    <m/>
    <m/>
    <m/>
    <m/>
    <x v="11"/>
    <m/>
    <m/>
    <m/>
    <m/>
    <m/>
    <m/>
    <m/>
    <m/>
    <m/>
    <m/>
    <m/>
    <m/>
    <x v="8"/>
    <m/>
    <s v="user_g5Yw4Z4XnIbmcGhJO80vdtFdd5ElcDlgYO3q8l82ODn"/>
    <x v="18"/>
    <x v="1"/>
    <m/>
    <m/>
    <x v="2"/>
    <x v="1"/>
    <m/>
    <s v="Glengarry"/>
    <m/>
    <m/>
    <m/>
    <x v="641"/>
    <s v="2022-09-09 11:37:00.477000+00:00"/>
    <m/>
  </r>
  <r>
    <x v="39"/>
    <n v="1500000"/>
    <s v="INR"/>
    <n v="0"/>
    <x v="16"/>
    <x v="0"/>
    <s v="stat_1hn9nRJaLbI53NxPuSQgo90kRpbpKsFlwN4oEGNUTdO"/>
    <x v="1"/>
    <s v="OpportunityStatusType.Lost"/>
    <s v="cont_4AGWw3prnx9vcvrwOCeGe5gXtqEu0VPlnGLZd8adSjR"/>
    <x v="423"/>
    <x v="11"/>
    <s v="lead_os7EfYsNNd2koEOYu4vLB6ljzlU4CyDsVkdt7TFAngx"/>
    <s v="mPHATEK Systems"/>
    <x v="9"/>
    <s v="user_L8E6IFhq6UCzKLHa45LUUTZCznDuyDwFrGaEp9DXiUM"/>
    <s v="Trupti Suryavanshi"/>
    <x v="932"/>
    <s v="2022-08-01 08:37:36.672000+00:00"/>
    <m/>
    <x v="0"/>
    <m/>
    <m/>
    <m/>
    <n v="326"/>
    <m/>
    <m/>
    <m/>
    <m/>
    <m/>
    <m/>
    <m/>
    <m/>
    <m/>
    <m/>
    <m/>
    <x v="1"/>
    <m/>
    <m/>
    <m/>
    <m/>
    <m/>
    <m/>
    <m/>
    <m/>
    <m/>
    <m/>
    <m/>
    <m/>
    <x v="5"/>
    <m/>
    <s v="user_L8E6IFhq6UCzKLHa45LUUTZCznDuyDwFrGaEp9DXiUM"/>
    <x v="9"/>
    <x v="1"/>
    <m/>
    <s v="August"/>
    <x v="1"/>
    <x v="1"/>
    <m/>
    <s v="Glengarry"/>
    <m/>
    <m/>
    <m/>
    <x v="642"/>
    <s v="2022-09-07 06:27:39.508000+00:00"/>
    <s v="GMC"/>
  </r>
  <r>
    <x v="24"/>
    <n v="300000"/>
    <s v="INR"/>
    <n v="0"/>
    <x v="10"/>
    <x v="0"/>
    <s v="stat_kcR4fZg7TU7jjk1jAVua3qGLRS4J5uFayEjK5j02wtv"/>
    <x v="2"/>
    <s v="OpportunityStatusType.Lost"/>
    <s v="cont_BlfRIJCCuwdDAks7cmCZG0N6xcV4r2CUbK7R4jOMIBM"/>
    <x v="424"/>
    <x v="0"/>
    <s v="lead_QULKomZJBSPvilS8k1IOW1eQvZhyg7V464s293waipt"/>
    <s v="Decodeage ( Fresh )"/>
    <x v="23"/>
    <s v="user_sD3YjSs92XKUfD0OPHeo886g6tW6aCM0iUhX5VVUuJi"/>
    <s v="Navin Panjwani"/>
    <x v="933"/>
    <s v="2022-08-01 07:07:55.877000+00:00"/>
    <m/>
    <x v="2"/>
    <m/>
    <m/>
    <m/>
    <n v="20"/>
    <m/>
    <m/>
    <m/>
    <m/>
    <m/>
    <m/>
    <m/>
    <m/>
    <m/>
    <m/>
    <m/>
    <x v="2"/>
    <m/>
    <m/>
    <m/>
    <m/>
    <m/>
    <m/>
    <m/>
    <m/>
    <m/>
    <m/>
    <m/>
    <m/>
    <x v="3"/>
    <m/>
    <s v="user_N2Wvx57ff3o0vmVPS4RR0gXHdA5qVZKmxAMYwKh2zLa"/>
    <x v="20"/>
    <x v="1"/>
    <m/>
    <m/>
    <x v="4"/>
    <x v="3"/>
    <m/>
    <s v="Downloaded the guide: Employee Wellness Handbook"/>
    <m/>
    <m/>
    <m/>
    <x v="643"/>
    <s v="2022-08-01 07:08:04.284000+00:00"/>
    <s v="GMC"/>
  </r>
  <r>
    <x v="24"/>
    <n v="50000"/>
    <s v="INR"/>
    <n v="0"/>
    <x v="10"/>
    <x v="0"/>
    <s v="stat_kcR4fZg7TU7jjk1jAVua3qGLRS4J5uFayEjK5j02wtv"/>
    <x v="2"/>
    <s v="OpportunityStatusType.Lost"/>
    <s v="cont_BlfRIJCCuwdDAks7cmCZG0N6xcV4r2CUbK7R4jOMIBM"/>
    <x v="424"/>
    <x v="0"/>
    <s v="lead_QULKomZJBSPvilS8k1IOW1eQvZhyg7V464s293waipt"/>
    <s v="Decodeage ( Fresh )"/>
    <x v="23"/>
    <s v="user_sD3YjSs92XKUfD0OPHeo886g6tW6aCM0iUhX5VVUuJi"/>
    <s v="Navin Panjwani"/>
    <x v="934"/>
    <s v="2022-08-01 07:08:04.241000+00:00"/>
    <m/>
    <x v="2"/>
    <m/>
    <m/>
    <m/>
    <n v="20"/>
    <m/>
    <m/>
    <m/>
    <m/>
    <m/>
    <m/>
    <m/>
    <m/>
    <m/>
    <m/>
    <m/>
    <x v="2"/>
    <m/>
    <m/>
    <m/>
    <m/>
    <m/>
    <m/>
    <m/>
    <m/>
    <m/>
    <m/>
    <m/>
    <m/>
    <x v="3"/>
    <m/>
    <s v="user_N2Wvx57ff3o0vmVPS4RR0gXHdA5qVZKmxAMYwKh2zLa"/>
    <x v="20"/>
    <x v="1"/>
    <m/>
    <m/>
    <x v="4"/>
    <x v="3"/>
    <m/>
    <s v="Downloaded the guide: Employee Wellness Handbook"/>
    <m/>
    <m/>
    <m/>
    <x v="643"/>
    <s v="2022-08-01 07:08:04.284000+00:00"/>
    <s v="GPA"/>
  </r>
  <r>
    <x v="24"/>
    <n v="800000"/>
    <s v="INR"/>
    <n v="0"/>
    <x v="10"/>
    <x v="0"/>
    <s v="stat_kcR4fZg7TU7jjk1jAVua3qGLRS4J5uFayEjK5j02wtv"/>
    <x v="2"/>
    <s v="OpportunityStatusType.Lost"/>
    <m/>
    <x v="1"/>
    <x v="346"/>
    <s v="lead_Sb0271Xt5wGp14sJAAOlsSxiFduCLxH9QN9alYbuf3k"/>
    <s v="FEI Cargo Ltd"/>
    <x v="7"/>
    <s v="user_sD3YjSs92XKUfD0OPHeo886g6tW6aCM0iUhX5VVUuJi"/>
    <s v="Navin Panjwani"/>
    <x v="935"/>
    <s v="2022-08-01 07:44:53.424000+00:00"/>
    <m/>
    <x v="1"/>
    <m/>
    <s v="2022-05-21 06:03:38+00:00"/>
    <m/>
    <n v="89"/>
    <m/>
    <m/>
    <m/>
    <m/>
    <m/>
    <m/>
    <m/>
    <m/>
    <m/>
    <m/>
    <m/>
    <x v="11"/>
    <m/>
    <m/>
    <m/>
    <m/>
    <m/>
    <m/>
    <m/>
    <m/>
    <m/>
    <m/>
    <m/>
    <m/>
    <x v="3"/>
    <m/>
    <s v="user_aM3WaaSUQQmaNnsm9l2FQRVWUEr8RN2ZdXzsuQUalQ3"/>
    <x v="7"/>
    <x v="1"/>
    <m/>
    <m/>
    <x v="3"/>
    <x v="2"/>
    <m/>
    <s v="Employee Count 200"/>
    <m/>
    <m/>
    <m/>
    <x v="644"/>
    <s v="2022-09-16 10:50:10.909000+00:00"/>
    <m/>
  </r>
  <r>
    <x v="24"/>
    <n v="735000"/>
    <s v="INR"/>
    <n v="0"/>
    <x v="10"/>
    <x v="0"/>
    <s v="stat_kcR4fZg7TU7jjk1jAVua3qGLRS4J5uFayEjK5j02wtv"/>
    <x v="2"/>
    <s v="OpportunityStatusType.Lost"/>
    <s v="cont_YvwwF3nXUH86YSkufcS6IgnMXc66ObNKFbJU9MSFInk"/>
    <x v="425"/>
    <x v="347"/>
    <s v="lead_7endU6WfznV7VxqpAathBwFmenP7BIM5r1Y1ueZ1yjZ"/>
    <s v="Mirae Asset Investment Managers (India)"/>
    <x v="24"/>
    <s v="user_sD3YjSs92XKUfD0OPHeo886g6tW6aCM0iUhX5VVUuJi"/>
    <s v="Navin Panjwani"/>
    <x v="936"/>
    <s v="2022-08-01 07:07:00.616000+00:00"/>
    <m/>
    <x v="1"/>
    <m/>
    <m/>
    <m/>
    <n v="210"/>
    <m/>
    <m/>
    <m/>
    <m/>
    <m/>
    <m/>
    <m/>
    <m/>
    <m/>
    <m/>
    <m/>
    <x v="2"/>
    <m/>
    <m/>
    <m/>
    <m/>
    <m/>
    <m/>
    <m/>
    <m/>
    <m/>
    <m/>
    <m/>
    <m/>
    <x v="3"/>
    <m/>
    <s v="user_FdWFezbLzkYQcGsBUsjZO25nr2poK2nRbqV47Rs5Kfm"/>
    <x v="17"/>
    <x v="1"/>
    <m/>
    <s v="August"/>
    <x v="4"/>
    <x v="3"/>
    <m/>
    <s v="Employee Engagement Handbook"/>
    <m/>
    <m/>
    <m/>
    <x v="645"/>
    <s v="2022-10-20 06:53:50.172000+00:00"/>
    <m/>
  </r>
  <r>
    <x v="20"/>
    <n v="1400000"/>
    <s v="INR"/>
    <n v="0"/>
    <x v="16"/>
    <x v="0"/>
    <s v="stat_1hn9nRJaLbI53NxPuSQgo90kRpbpKsFlwN4oEGNUTdO"/>
    <x v="1"/>
    <s v="OpportunityStatusType.Lost"/>
    <s v="cont_wvMt6JDXkjc3CrMM7fA0HAJop7mGGkG1pm9VUJ8OAVE"/>
    <x v="426"/>
    <x v="32"/>
    <s v="lead_gf1Ena8BEeY2UybF6nWJsmJlwyRAvHxaDn7qm5OpG4b"/>
    <s v="Ram-nath"/>
    <x v="13"/>
    <s v="user_vMd4rmcrSbjykdyL2J7rrYn84SWdcNc5FKligrmItPw"/>
    <s v="Shreenath Bhat"/>
    <x v="937"/>
    <s v="2022-08-01 06:20:13.586000+00:00"/>
    <m/>
    <x v="9"/>
    <m/>
    <m/>
    <m/>
    <n v="50"/>
    <m/>
    <m/>
    <m/>
    <m/>
    <m/>
    <m/>
    <m/>
    <m/>
    <m/>
    <m/>
    <m/>
    <x v="2"/>
    <m/>
    <m/>
    <m/>
    <m/>
    <m/>
    <m/>
    <m/>
    <m/>
    <m/>
    <m/>
    <m/>
    <m/>
    <x v="3"/>
    <m/>
    <s v="user_vMd4rmcrSbjykdyL2J7rrYn84SWdcNc5FKligrmItPw"/>
    <x v="11"/>
    <x v="1"/>
    <m/>
    <s v="July"/>
    <x v="9"/>
    <x v="3"/>
    <m/>
    <s v="Lead Magnet Lead"/>
    <m/>
    <m/>
    <m/>
    <x v="646"/>
    <s v="2022-09-09 10:15:40.803000+00:00"/>
    <s v="GMC"/>
  </r>
  <r>
    <x v="20"/>
    <n v="100000"/>
    <s v="INR"/>
    <n v="0"/>
    <x v="16"/>
    <x v="0"/>
    <s v="stat_1hn9nRJaLbI53NxPuSQgo90kRpbpKsFlwN4oEGNUTdO"/>
    <x v="1"/>
    <s v="OpportunityStatusType.Lost"/>
    <s v="cont_wvMt6JDXkjc3CrMM7fA0HAJop7mGGkG1pm9VUJ8OAVE"/>
    <x v="426"/>
    <x v="16"/>
    <s v="lead_gf1Ena8BEeY2UybF6nWJsmJlwyRAvHxaDn7qm5OpG4b"/>
    <s v="Ram-nath"/>
    <x v="13"/>
    <s v="user_vMd4rmcrSbjykdyL2J7rrYn84SWdcNc5FKligrmItPw"/>
    <s v="Shreenath Bhat"/>
    <x v="938"/>
    <s v="2022-08-01 06:20:26.597000+00:00"/>
    <m/>
    <x v="9"/>
    <m/>
    <m/>
    <m/>
    <n v="50"/>
    <m/>
    <m/>
    <m/>
    <m/>
    <m/>
    <m/>
    <m/>
    <m/>
    <m/>
    <m/>
    <m/>
    <x v="2"/>
    <m/>
    <m/>
    <m/>
    <m/>
    <m/>
    <m/>
    <m/>
    <m/>
    <m/>
    <m/>
    <m/>
    <m/>
    <x v="3"/>
    <m/>
    <s v="user_vMd4rmcrSbjykdyL2J7rrYn84SWdcNc5FKligrmItPw"/>
    <x v="11"/>
    <x v="1"/>
    <m/>
    <s v="July"/>
    <x v="9"/>
    <x v="3"/>
    <m/>
    <s v="Lead Magnet Lead"/>
    <m/>
    <m/>
    <m/>
    <x v="646"/>
    <s v="2022-09-09 10:15:40.803000+00:00"/>
    <s v="GPA"/>
  </r>
  <r>
    <x v="18"/>
    <n v="200000"/>
    <s v="INR"/>
    <n v="0"/>
    <x v="16"/>
    <x v="0"/>
    <s v="stat_kcR4fZg7TU7jjk1jAVua3qGLRS4J5uFayEjK5j02wtv"/>
    <x v="2"/>
    <s v="OpportunityStatusType.Lost"/>
    <s v="cont_41OPQZy9KBVcigzyxaAffT2MAC6yVcTXhrePLANLHO4"/>
    <x v="427"/>
    <x v="26"/>
    <s v="lead_AqML4GrwnxzpveSV5JC1L48FBLsR1c8hw6RwlHOeY2J"/>
    <s v="Mazars India"/>
    <x v="13"/>
    <s v="user_IgNfKH7wuLLjHvexoMm2PXWcnF3zYft0ZbMTyfwKRUg"/>
    <s v="Moziez Chamadia"/>
    <x v="939"/>
    <s v="2022-08-01 06:15:05.732000+00:00"/>
    <m/>
    <x v="1"/>
    <m/>
    <m/>
    <m/>
    <n v="459"/>
    <m/>
    <m/>
    <m/>
    <m/>
    <m/>
    <m/>
    <m/>
    <m/>
    <m/>
    <m/>
    <m/>
    <x v="3"/>
    <m/>
    <m/>
    <m/>
    <m/>
    <m/>
    <m/>
    <m/>
    <m/>
    <m/>
    <m/>
    <m/>
    <m/>
    <x v="10"/>
    <m/>
    <s v="user_vMd4rmcrSbjykdyL2J7rrYn84SWdcNc5FKligrmItPw"/>
    <x v="11"/>
    <x v="1"/>
    <m/>
    <s v="June"/>
    <x v="2"/>
    <x v="3"/>
    <m/>
    <m/>
    <m/>
    <m/>
    <m/>
    <x v="647"/>
    <s v="2022-09-16 14:16:25.145000+00:00"/>
    <s v="GPA"/>
  </r>
  <r>
    <x v="18"/>
    <n v="1500000"/>
    <s v="INR"/>
    <n v="0"/>
    <x v="16"/>
    <x v="0"/>
    <s v="stat_kcR4fZg7TU7jjk1jAVua3qGLRS4J5uFayEjK5j02wtv"/>
    <x v="2"/>
    <s v="OpportunityStatusType.Lost"/>
    <s v="cont_41OPQZy9KBVcigzyxaAffT2MAC6yVcTXhrePLANLHO4"/>
    <x v="427"/>
    <x v="32"/>
    <s v="lead_AqML4GrwnxzpveSV5JC1L48FBLsR1c8hw6RwlHOeY2J"/>
    <s v="Mazars India"/>
    <x v="13"/>
    <s v="user_IgNfKH7wuLLjHvexoMm2PXWcnF3zYft0ZbMTyfwKRUg"/>
    <s v="Moziez Chamadia"/>
    <x v="940"/>
    <s v="2022-08-01 06:14:54.694000+00:00"/>
    <m/>
    <x v="1"/>
    <m/>
    <m/>
    <m/>
    <n v="459"/>
    <m/>
    <m/>
    <m/>
    <m/>
    <m/>
    <m/>
    <m/>
    <m/>
    <m/>
    <m/>
    <m/>
    <x v="3"/>
    <m/>
    <m/>
    <m/>
    <m/>
    <m/>
    <m/>
    <m/>
    <m/>
    <m/>
    <m/>
    <m/>
    <m/>
    <x v="10"/>
    <m/>
    <s v="user_vMd4rmcrSbjykdyL2J7rrYn84SWdcNc5FKligrmItPw"/>
    <x v="11"/>
    <x v="1"/>
    <m/>
    <s v="June"/>
    <x v="2"/>
    <x v="3"/>
    <m/>
    <m/>
    <m/>
    <m/>
    <m/>
    <x v="647"/>
    <s v="2022-09-16 14:16:25.145000+00:00"/>
    <s v="GMC"/>
  </r>
  <r>
    <x v="18"/>
    <n v="3000000"/>
    <s v="INR"/>
    <n v="0"/>
    <x v="52"/>
    <x v="0"/>
    <s v="stat_1hn9nRJaLbI53NxPuSQgo90kRpbpKsFlwN4oEGNUTdO"/>
    <x v="1"/>
    <s v="OpportunityStatusType.Lost"/>
    <s v="cont_3DK2AKkJLdvYUdCBgFTKhK6qQRitYGl0f7MtfnaA7ZT"/>
    <x v="428"/>
    <x v="39"/>
    <s v="lead_0fPO5mGQjhItfiiEaOjSa0CiTUW4SwqcfF5HjtHC6Dv"/>
    <s v="The Executive Centre"/>
    <x v="32"/>
    <s v="user_IgNfKH7wuLLjHvexoMm2PXWcnF3zYft0ZbMTyfwKRUg"/>
    <s v="Moziez Chamadia"/>
    <x v="941"/>
    <s v="2022-08-01 06:18:38.830000+00:00"/>
    <m/>
    <x v="11"/>
    <m/>
    <m/>
    <m/>
    <n v="530"/>
    <m/>
    <m/>
    <m/>
    <m/>
    <m/>
    <m/>
    <m/>
    <m/>
    <m/>
    <m/>
    <m/>
    <x v="4"/>
    <m/>
    <m/>
    <m/>
    <m/>
    <m/>
    <m/>
    <m/>
    <m/>
    <m/>
    <m/>
    <m/>
    <m/>
    <x v="3"/>
    <m/>
    <s v="user_cuWn1aL1OYLr4Jn6i7zouGfa4efY8ya7QxeZnqSq8e5"/>
    <x v="34"/>
    <x v="1"/>
    <m/>
    <s v="July"/>
    <x v="2"/>
    <x v="3"/>
    <s v="Graded 3L to 10L"/>
    <m/>
    <m/>
    <m/>
    <m/>
    <x v="648"/>
    <s v="2022-10-10 10:13:30.796000+00:00"/>
    <s v="GMC"/>
  </r>
  <r>
    <x v="18"/>
    <n v="100000"/>
    <s v="INR"/>
    <n v="0"/>
    <x v="16"/>
    <x v="0"/>
    <s v="stat_kcR4fZg7TU7jjk1jAVua3qGLRS4J5uFayEjK5j02wtv"/>
    <x v="2"/>
    <s v="OpportunityStatusType.Lost"/>
    <s v="cont_41OPQZy9KBVcigzyxaAffT2MAC6yVcTXhrePLANLHO4"/>
    <x v="427"/>
    <x v="348"/>
    <s v="lead_AqML4GrwnxzpveSV5JC1L48FBLsR1c8hw6RwlHOeY2J"/>
    <s v="Mazars India"/>
    <x v="13"/>
    <s v="user_IgNfKH7wuLLjHvexoMm2PXWcnF3zYft0ZbMTyfwKRUg"/>
    <s v="Moziez Chamadia"/>
    <x v="942"/>
    <s v="2022-08-01 06:14:45.188000+00:00"/>
    <m/>
    <x v="1"/>
    <m/>
    <m/>
    <m/>
    <n v="459"/>
    <m/>
    <m/>
    <m/>
    <m/>
    <m/>
    <m/>
    <m/>
    <m/>
    <m/>
    <m/>
    <m/>
    <x v="3"/>
    <m/>
    <m/>
    <m/>
    <m/>
    <m/>
    <m/>
    <m/>
    <m/>
    <m/>
    <m/>
    <m/>
    <m/>
    <x v="10"/>
    <m/>
    <s v="user_vMd4rmcrSbjykdyL2J7rrYn84SWdcNc5FKligrmItPw"/>
    <x v="11"/>
    <x v="1"/>
    <m/>
    <s v="June"/>
    <x v="2"/>
    <x v="3"/>
    <m/>
    <m/>
    <m/>
    <m/>
    <m/>
    <x v="647"/>
    <s v="2022-09-16 14:16:25.145000+00:00"/>
    <s v="WC"/>
  </r>
  <r>
    <x v="24"/>
    <n v="75000"/>
    <s v="INR"/>
    <n v="0"/>
    <x v="10"/>
    <x v="0"/>
    <s v="stat_1hn9nRJaLbI53NxPuSQgo90kRpbpKsFlwN4oEGNUTdO"/>
    <x v="1"/>
    <s v="OpportunityStatusType.Lost"/>
    <s v="cont_2L7srmMecjnuEzCRW1AtJmMiQbm1mMnXFKgeSNvWpa2"/>
    <x v="1"/>
    <x v="0"/>
    <s v="lead_43TbyTOOx3L7TSlVeKUFT3L3BpYj7FK7RyC5OGLfdUp"/>
    <s v="Propellyr.com ( Fresh )"/>
    <x v="19"/>
    <s v="user_sD3YjSs92XKUfD0OPHeo886g6tW6aCM0iUhX5VVUuJi"/>
    <s v="Navin Panjwani"/>
    <x v="943"/>
    <s v="2022-08-01 05:54:51.319000+00:00"/>
    <m/>
    <x v="1"/>
    <m/>
    <s v="2022-04-06 06:42:16+00:00"/>
    <m/>
    <n v="8"/>
    <m/>
    <m/>
    <m/>
    <m/>
    <m/>
    <m/>
    <m/>
    <s v="PAID_SEARCH"/>
    <m/>
    <m/>
    <m/>
    <x v="2"/>
    <m/>
    <m/>
    <m/>
    <m/>
    <m/>
    <m/>
    <m/>
    <m/>
    <m/>
    <m/>
    <m/>
    <m/>
    <x v="3"/>
    <m/>
    <s v="user_FdWFezbLzkYQcGsBUsjZO25nr2poK2nRbqV47Rs5Kfm"/>
    <x v="17"/>
    <x v="1"/>
    <m/>
    <m/>
    <x v="3"/>
    <x v="2"/>
    <m/>
    <s v="Employee Count 25"/>
    <m/>
    <m/>
    <m/>
    <x v="649"/>
    <s v="2022-08-27 08:09:31.243000+00:00"/>
    <s v="GMC"/>
  </r>
  <r>
    <x v="24"/>
    <n v="5000"/>
    <s v="INR"/>
    <n v="0"/>
    <x v="10"/>
    <x v="0"/>
    <s v="stat_1hn9nRJaLbI53NxPuSQgo90kRpbpKsFlwN4oEGNUTdO"/>
    <x v="1"/>
    <s v="OpportunityStatusType.Lost"/>
    <s v="cont_2L7srmMecjnuEzCRW1AtJmMiQbm1mMnXFKgeSNvWpa2"/>
    <x v="1"/>
    <x v="0"/>
    <s v="lead_43TbyTOOx3L7TSlVeKUFT3L3BpYj7FK7RyC5OGLfdUp"/>
    <s v="Propellyr.com ( Fresh )"/>
    <x v="19"/>
    <s v="user_sD3YjSs92XKUfD0OPHeo886g6tW6aCM0iUhX5VVUuJi"/>
    <s v="Navin Panjwani"/>
    <x v="944"/>
    <s v="2022-08-01 05:55:33.712000+00:00"/>
    <m/>
    <x v="1"/>
    <m/>
    <s v="2022-04-06 06:42:16+00:00"/>
    <m/>
    <n v="8"/>
    <m/>
    <m/>
    <m/>
    <m/>
    <m/>
    <m/>
    <m/>
    <s v="PAID_SEARCH"/>
    <m/>
    <m/>
    <m/>
    <x v="2"/>
    <m/>
    <m/>
    <m/>
    <m/>
    <m/>
    <m/>
    <m/>
    <m/>
    <m/>
    <m/>
    <m/>
    <m/>
    <x v="3"/>
    <m/>
    <s v="user_FdWFezbLzkYQcGsBUsjZO25nr2poK2nRbqV47Rs5Kfm"/>
    <x v="17"/>
    <x v="1"/>
    <m/>
    <m/>
    <x v="3"/>
    <x v="2"/>
    <m/>
    <s v="Employee Count 25"/>
    <m/>
    <m/>
    <m/>
    <x v="649"/>
    <s v="2022-08-27 08:09:31.243000+00:00"/>
    <s v="GPA"/>
  </r>
  <r>
    <x v="24"/>
    <n v="70000"/>
    <s v="INR"/>
    <n v="0"/>
    <x v="10"/>
    <x v="0"/>
    <s v="stat_kcR4fZg7TU7jjk1jAVua3qGLRS4J5uFayEjK5j02wtv"/>
    <x v="2"/>
    <s v="OpportunityStatusType.Lost"/>
    <s v="cont_a5RldVKxvln7kzonjCGAOQxtJnkNfdFf3jPBVWUHycq"/>
    <x v="429"/>
    <x v="102"/>
    <s v="lead_acahXlM4rMdqm22buHgugRNCOUDUQEkiiy5nwfTI0Tq"/>
    <s v="Organic LRM ( Fresh )"/>
    <x v="19"/>
    <s v="user_sD3YjSs92XKUfD0OPHeo886g6tW6aCM0iUhX5VVUuJi"/>
    <s v="Navin Panjwani"/>
    <x v="945"/>
    <s v="2022-08-01 05:42:22.634000+00:00"/>
    <m/>
    <x v="5"/>
    <m/>
    <s v="2022-04-05 16:39:52+00:00"/>
    <m/>
    <n v="25"/>
    <m/>
    <m/>
    <m/>
    <m/>
    <m/>
    <m/>
    <m/>
    <s v="OTHER_CAMPAIGNS"/>
    <m/>
    <m/>
    <m/>
    <x v="2"/>
    <m/>
    <m/>
    <m/>
    <m/>
    <m/>
    <m/>
    <m/>
    <m/>
    <m/>
    <m/>
    <m/>
    <m/>
    <x v="3"/>
    <m/>
    <s v="user_FdWFezbLzkYQcGsBUsjZO25nr2poK2nRbqV47Rs5Kfm"/>
    <x v="17"/>
    <x v="1"/>
    <m/>
    <m/>
    <x v="3"/>
    <x v="2"/>
    <m/>
    <s v="Employee Count 25"/>
    <m/>
    <m/>
    <m/>
    <x v="650"/>
    <s v="2022-08-01 05:42:22.678000+00:00"/>
    <s v="GMC"/>
  </r>
  <r>
    <x v="23"/>
    <n v="500000"/>
    <s v="INR"/>
    <n v="0"/>
    <x v="16"/>
    <x v="0"/>
    <s v="stat_1hn9nRJaLbI53NxPuSQgo90kRpbpKsFlwN4oEGNUTdO"/>
    <x v="1"/>
    <s v="OpportunityStatusType.Lost"/>
    <m/>
    <x v="1"/>
    <x v="0"/>
    <s v="lead_is2UgxeMBxhn7n27E1eXVGKdF2IQ9If8o9Ygl9bpHYT"/>
    <s v="FarmersMandi"/>
    <x v="8"/>
    <s v="user_5IQTpX6DsnoeoDfxqzqojpVoQLXPh68nhDjLS5ETjYj"/>
    <s v="Satyajit Chati"/>
    <x v="946"/>
    <s v="2022-08-01 05:49:13.634000+00:00"/>
    <m/>
    <x v="2"/>
    <m/>
    <m/>
    <m/>
    <n v="57"/>
    <m/>
    <m/>
    <m/>
    <m/>
    <m/>
    <m/>
    <m/>
    <m/>
    <m/>
    <m/>
    <m/>
    <x v="8"/>
    <m/>
    <m/>
    <m/>
    <m/>
    <m/>
    <m/>
    <m/>
    <m/>
    <m/>
    <m/>
    <m/>
    <m/>
    <x v="3"/>
    <m/>
    <s v="user_5IQTpX6DsnoeoDfxqzqojpVoQLXPh68nhDjLS5ETjYj"/>
    <x v="8"/>
    <x v="1"/>
    <m/>
    <s v="July"/>
    <x v="4"/>
    <x v="3"/>
    <m/>
    <s v="Employee Wellness Handbook"/>
    <m/>
    <m/>
    <m/>
    <x v="651"/>
    <s v="2022-08-27 08:11:07.868000+00:00"/>
    <m/>
  </r>
  <r>
    <x v="24"/>
    <n v="225000"/>
    <s v="INR"/>
    <n v="0"/>
    <x v="10"/>
    <x v="0"/>
    <s v="stat_kcR4fZg7TU7jjk1jAVua3qGLRS4J5uFayEjK5j02wtv"/>
    <x v="2"/>
    <s v="OpportunityStatusType.Lost"/>
    <s v="cont_nX8W6YxcSJtfaGSLdokm8W7xejC24gkF8ETH8CW6v73"/>
    <x v="430"/>
    <x v="0"/>
    <s v="lead_4lZyiPYx510XaP9MtsNbNKZ13evrK9pLL6h5Oedo53X"/>
    <s v="Bikaner sweets ( Fresh )"/>
    <x v="10"/>
    <s v="user_sD3YjSs92XKUfD0OPHeo886g6tW6aCM0iUhX5VVUuJi"/>
    <s v="Navin Panjwani"/>
    <x v="947"/>
    <s v="2022-08-01 05:41:31.119000+00:00"/>
    <m/>
    <x v="4"/>
    <m/>
    <m/>
    <m/>
    <n v="50"/>
    <m/>
    <m/>
    <m/>
    <m/>
    <m/>
    <m/>
    <m/>
    <m/>
    <m/>
    <m/>
    <m/>
    <x v="2"/>
    <m/>
    <m/>
    <m/>
    <m/>
    <m/>
    <m/>
    <m/>
    <m/>
    <m/>
    <m/>
    <m/>
    <m/>
    <x v="3"/>
    <m/>
    <s v="user_ocHSJH83OJnHCvKyMbjx8WOOK8PMgAUGIj1qK0q0dMV"/>
    <x v="10"/>
    <x v="1"/>
    <m/>
    <m/>
    <x v="2"/>
    <x v="3"/>
    <m/>
    <m/>
    <m/>
    <m/>
    <m/>
    <x v="652"/>
    <s v="2022-08-01 05:41:31.173000+00:00"/>
    <s v="GMC"/>
  </r>
  <r>
    <x v="24"/>
    <n v="150000"/>
    <s v="INR"/>
    <n v="0"/>
    <x v="10"/>
    <x v="0"/>
    <s v="stat_kcR4fZg7TU7jjk1jAVua3qGLRS4J5uFayEjK5j02wtv"/>
    <x v="2"/>
    <s v="OpportunityStatusType.Lost"/>
    <s v="cont_GlE8A1X1qysBqPIxkxXiUdJUGEbJ9rJGi2Hd3q5GaT7"/>
    <x v="431"/>
    <x v="0"/>
    <s v="lead_mccYkwP17fgcQUpA3WpihGVfL8t3oXefn15K9iGlhmN"/>
    <s v="Cloud9 e-biz Pvt Ltd ( Expired Policy , 31st March )"/>
    <x v="10"/>
    <s v="user_sD3YjSs92XKUfD0OPHeo886g6tW6aCM0iUhX5VVUuJi"/>
    <s v="Navin Panjwani"/>
    <x v="948"/>
    <s v="2022-08-01 05:36:48.841000+00:00"/>
    <m/>
    <x v="0"/>
    <m/>
    <m/>
    <m/>
    <n v="30"/>
    <m/>
    <m/>
    <m/>
    <m/>
    <m/>
    <m/>
    <m/>
    <m/>
    <m/>
    <m/>
    <m/>
    <x v="2"/>
    <m/>
    <m/>
    <m/>
    <m/>
    <m/>
    <m/>
    <m/>
    <m/>
    <m/>
    <m/>
    <m/>
    <m/>
    <x v="3"/>
    <m/>
    <s v="user_ocHSJH83OJnHCvKyMbjx8WOOK8PMgAUGIj1qK0q0dMV"/>
    <x v="10"/>
    <x v="1"/>
    <m/>
    <s v="March"/>
    <x v="4"/>
    <x v="3"/>
    <m/>
    <s v="BOF - Case Study"/>
    <m/>
    <m/>
    <m/>
    <x v="653"/>
    <s v="2022-08-27 08:06:08.773000+00:00"/>
    <s v="GMC"/>
  </r>
  <r>
    <x v="24"/>
    <n v="1000000"/>
    <s v="INR"/>
    <n v="0"/>
    <x v="10"/>
    <x v="0"/>
    <s v="stat_kcR4fZg7TU7jjk1jAVua3qGLRS4J5uFayEjK5j02wtv"/>
    <x v="2"/>
    <s v="OpportunityStatusType.Lost"/>
    <s v="cont_VFNf5iZ3kPYIbVfS1xUqAsw6raT0s9so8AJwVc0LX6Z"/>
    <x v="432"/>
    <x v="39"/>
    <s v="lead_fJ2gFVz4ytag9ACSFkxLG8HF2k2RUvhIezQFLhzUNHl"/>
    <s v="SSIZ International Pvt Ltd (Fresh)"/>
    <x v="21"/>
    <s v="user_sD3YjSs92XKUfD0OPHeo886g6tW6aCM0iUhX5VVUuJi"/>
    <s v="Navin Panjwani"/>
    <x v="949"/>
    <s v="2022-08-01 05:31:45.610000+00:00"/>
    <m/>
    <x v="1"/>
    <m/>
    <m/>
    <m/>
    <n v="400"/>
    <m/>
    <m/>
    <m/>
    <m/>
    <m/>
    <m/>
    <m/>
    <s v="PAID_SOCIAL"/>
    <m/>
    <m/>
    <m/>
    <x v="8"/>
    <m/>
    <m/>
    <m/>
    <m/>
    <m/>
    <m/>
    <m/>
    <m/>
    <m/>
    <m/>
    <m/>
    <m/>
    <x v="3"/>
    <m/>
    <s v="user_lwF8ctKa5IyxqATpO2EOw2h0AEPiCMHOgewiH38Ei77"/>
    <x v="0"/>
    <x v="1"/>
    <m/>
    <s v="April"/>
    <x v="4"/>
    <x v="3"/>
    <m/>
    <s v="Employee Engagement Handbook"/>
    <m/>
    <m/>
    <m/>
    <x v="654"/>
    <s v="2022-09-22 11:52:53.350000+00:00"/>
    <s v="GMC"/>
  </r>
  <r>
    <x v="24"/>
    <n v="60000"/>
    <s v="INR"/>
    <n v="0"/>
    <x v="10"/>
    <x v="0"/>
    <s v="stat_kcR4fZg7TU7jjk1jAVua3qGLRS4J5uFayEjK5j02wtv"/>
    <x v="2"/>
    <s v="OpportunityStatusType.Lost"/>
    <m/>
    <x v="1"/>
    <x v="6"/>
    <s v="lead_kzL41Iz5M5KlamXYcLQYmXGVCCMfyQSBZAyz21OQlTm"/>
    <s v="Playto Labs ( Fresh )"/>
    <x v="9"/>
    <s v="user_sD3YjSs92XKUfD0OPHeo886g6tW6aCM0iUhX5VVUuJi"/>
    <s v="Navin Panjwani"/>
    <x v="950"/>
    <s v="2022-08-01 05:29:24.651000+00:00"/>
    <m/>
    <x v="2"/>
    <m/>
    <m/>
    <m/>
    <n v="25"/>
    <m/>
    <m/>
    <m/>
    <m/>
    <m/>
    <m/>
    <m/>
    <m/>
    <m/>
    <m/>
    <m/>
    <x v="18"/>
    <m/>
    <m/>
    <m/>
    <m/>
    <m/>
    <m/>
    <m/>
    <m/>
    <m/>
    <m/>
    <m/>
    <m/>
    <x v="14"/>
    <m/>
    <s v="user_L8E6IFhq6UCzKLHa45LUUTZCznDuyDwFrGaEp9DXiUM"/>
    <x v="9"/>
    <x v="5"/>
    <m/>
    <m/>
    <x v="4"/>
    <x v="1"/>
    <m/>
    <s v="Employee Wellness Handbook"/>
    <m/>
    <m/>
    <m/>
    <x v="655"/>
    <s v="2022-08-01 05:29:24.707000+00:00"/>
    <m/>
  </r>
  <r>
    <x v="24"/>
    <n v="70000"/>
    <s v="INR"/>
    <n v="0"/>
    <x v="10"/>
    <x v="0"/>
    <s v="stat_kcR4fZg7TU7jjk1jAVua3qGLRS4J5uFayEjK5j02wtv"/>
    <x v="2"/>
    <s v="OpportunityStatusType.Lost"/>
    <m/>
    <x v="1"/>
    <x v="349"/>
    <s v="lead_Mf675ucLr9Wu9ZLQp8QydYuKoKDFIU1Q3STjCKryyPR"/>
    <s v="Baidyanath ( Fresh )"/>
    <x v="7"/>
    <s v="user_sD3YjSs92XKUfD0OPHeo886g6tW6aCM0iUhX5VVUuJi"/>
    <s v="Navin Panjwani"/>
    <x v="951"/>
    <s v="2022-08-01 05:27:10.583000+00:00"/>
    <m/>
    <x v="4"/>
    <m/>
    <s v="2021-12-31 07:03:11+00:00"/>
    <m/>
    <n v="25"/>
    <m/>
    <m/>
    <m/>
    <m/>
    <m/>
    <m/>
    <m/>
    <m/>
    <m/>
    <m/>
    <m/>
    <x v="23"/>
    <m/>
    <m/>
    <m/>
    <m/>
    <m/>
    <m/>
    <m/>
    <m/>
    <m/>
    <m/>
    <m/>
    <m/>
    <x v="3"/>
    <m/>
    <s v="user_aM3WaaSUQQmaNnsm9l2FQRVWUEr8RN2ZdXzsuQUalQ3"/>
    <x v="7"/>
    <x v="5"/>
    <m/>
    <m/>
    <x v="3"/>
    <x v="2"/>
    <m/>
    <s v="Employee Count 25"/>
    <m/>
    <m/>
    <m/>
    <x v="656"/>
    <s v="2022-08-26 04:20:33.987000+00:00"/>
    <m/>
  </r>
  <r>
    <x v="21"/>
    <n v="200000"/>
    <s v="INR"/>
    <n v="0"/>
    <x v="52"/>
    <x v="0"/>
    <s v="stat_kcR4fZg7TU7jjk1jAVua3qGLRS4J5uFayEjK5j02wtv"/>
    <x v="2"/>
    <s v="OpportunityStatusType.Lost"/>
    <s v="cont_ibNkgnabRlBbaUp9JNQKv3ftyL0Y26vZ7vcWgIG7P5M"/>
    <x v="433"/>
    <x v="0"/>
    <s v="lead_q4PUZBsLP80K41kzcwnpQEuDbI9rs3uzrGHw7ukge2C"/>
    <s v="HFCL Limited"/>
    <x v="6"/>
    <s v="user_Iwn6da5WKkZqwUySK0oUuCb72pFP5WEm4zAb92ijqFe"/>
    <s v="Sonal Paithankar"/>
    <x v="952"/>
    <s v="2022-08-01 05:25:41.685000+00:00"/>
    <m/>
    <x v="1"/>
    <m/>
    <m/>
    <m/>
    <n v="786"/>
    <m/>
    <m/>
    <m/>
    <m/>
    <m/>
    <m/>
    <m/>
    <s v="PAID_SOCIAL"/>
    <m/>
    <m/>
    <m/>
    <x v="2"/>
    <m/>
    <m/>
    <m/>
    <m/>
    <m/>
    <m/>
    <m/>
    <m/>
    <m/>
    <m/>
    <m/>
    <m/>
    <x v="3"/>
    <m/>
    <s v="user_A8KOTZADnUtEQOLt4nSLAmteNStuGh80js75RYjrXVt"/>
    <x v="6"/>
    <x v="3"/>
    <m/>
    <s v="August; February"/>
    <x v="4"/>
    <x v="3"/>
    <m/>
    <s v="Downloaded the guide: Employee Wellness Handbook"/>
    <m/>
    <m/>
    <m/>
    <x v="657"/>
    <s v="2022-08-12 07:31:02.184000+00:00"/>
    <s v="GPA"/>
  </r>
  <r>
    <x v="24"/>
    <n v="70000"/>
    <s v="INR"/>
    <n v="0"/>
    <x v="10"/>
    <x v="0"/>
    <s v="stat_kcR4fZg7TU7jjk1jAVua3qGLRS4J5uFayEjK5j02wtv"/>
    <x v="2"/>
    <s v="OpportunityStatusType.Lost"/>
    <m/>
    <x v="1"/>
    <x v="350"/>
    <s v="lead_PpaV3eSYESTYhMqOSMb1W594fLHqciixbZGuwLUb2E1"/>
    <s v="FinProv ( Fresh )"/>
    <x v="7"/>
    <s v="user_sD3YjSs92XKUfD0OPHeo886g6tW6aCM0iUhX5VVUuJi"/>
    <s v="Navin Panjwani"/>
    <x v="953"/>
    <s v="2022-08-01 05:26:41.573000+00:00"/>
    <m/>
    <x v="27"/>
    <m/>
    <s v="2021-12-29 06:22:33+00:00"/>
    <m/>
    <n v="38"/>
    <m/>
    <m/>
    <m/>
    <m/>
    <m/>
    <m/>
    <m/>
    <m/>
    <m/>
    <m/>
    <m/>
    <x v="2"/>
    <m/>
    <m/>
    <m/>
    <m/>
    <m/>
    <m/>
    <m/>
    <m/>
    <m/>
    <m/>
    <m/>
    <m/>
    <x v="3"/>
    <m/>
    <s v="user_aM3WaaSUQQmaNnsm9l2FQRVWUEr8RN2ZdXzsuQUalQ3"/>
    <x v="7"/>
    <x v="1"/>
    <m/>
    <m/>
    <x v="3"/>
    <x v="2"/>
    <m/>
    <s v="Employee Count 25"/>
    <m/>
    <m/>
    <m/>
    <x v="658"/>
    <s v="2022-08-01 05:26:41.609000+00:00"/>
    <m/>
  </r>
  <r>
    <x v="21"/>
    <n v="16000000"/>
    <s v="INR"/>
    <n v="0"/>
    <x v="59"/>
    <x v="0"/>
    <s v="stat_kcR4fZg7TU7jjk1jAVua3qGLRS4J5uFayEjK5j02wtv"/>
    <x v="2"/>
    <s v="OpportunityStatusType.Lost"/>
    <s v="cont_ibNkgnabRlBbaUp9JNQKv3ftyL0Y26vZ7vcWgIG7P5M"/>
    <x v="433"/>
    <x v="0"/>
    <s v="lead_q4PUZBsLP80K41kzcwnpQEuDbI9rs3uzrGHw7ukge2C"/>
    <s v="HFCL Limited"/>
    <x v="6"/>
    <s v="user_Iwn6da5WKkZqwUySK0oUuCb72pFP5WEm4zAb92ijqFe"/>
    <s v="Sonal Paithankar"/>
    <x v="954"/>
    <s v="2022-08-01 05:25:34.023000+00:00"/>
    <m/>
    <x v="1"/>
    <m/>
    <m/>
    <m/>
    <n v="786"/>
    <m/>
    <m/>
    <m/>
    <m/>
    <m/>
    <m/>
    <m/>
    <s v="PAID_SOCIAL"/>
    <m/>
    <m/>
    <m/>
    <x v="2"/>
    <m/>
    <m/>
    <m/>
    <m/>
    <m/>
    <m/>
    <m/>
    <m/>
    <m/>
    <m/>
    <m/>
    <m/>
    <x v="3"/>
    <m/>
    <s v="user_A8KOTZADnUtEQOLt4nSLAmteNStuGh80js75RYjrXVt"/>
    <x v="6"/>
    <x v="3"/>
    <m/>
    <s v="August; February"/>
    <x v="4"/>
    <x v="3"/>
    <m/>
    <s v="Downloaded the guide: Employee Wellness Handbook"/>
    <m/>
    <m/>
    <m/>
    <x v="657"/>
    <s v="2022-08-12 07:31:02.184000+00:00"/>
    <s v="GMC"/>
  </r>
  <r>
    <x v="15"/>
    <n v="2400000"/>
    <s v="INR"/>
    <n v="0"/>
    <x v="72"/>
    <x v="0"/>
    <s v="stat_1hn9nRJaLbI53NxPuSQgo90kRpbpKsFlwN4oEGNUTdO"/>
    <x v="1"/>
    <s v="OpportunityStatusType.Lost"/>
    <s v="cont_Z4a1GZYjwGCRpYkrr7faifFQbjPo3jIAYvopg5pMmVW"/>
    <x v="434"/>
    <x v="351"/>
    <s v="lead_Q5eDdu3ogjeZEY7hNGdPeCjBLxHjalp44Xx37wvIKaU"/>
    <s v="DB Reality"/>
    <x v="4"/>
    <s v="user_N52PP2uP2VZc2gm0nhh6CNFSif4n85g1cdxoNFd9ct0"/>
    <s v="Naveen Kumar"/>
    <x v="955"/>
    <s v="2022-08-01 05:01:07.145000+00:00"/>
    <m/>
    <x v="1"/>
    <m/>
    <m/>
    <m/>
    <n v="193"/>
    <m/>
    <m/>
    <m/>
    <m/>
    <m/>
    <m/>
    <m/>
    <m/>
    <m/>
    <m/>
    <m/>
    <x v="36"/>
    <m/>
    <m/>
    <m/>
    <m/>
    <m/>
    <m/>
    <m/>
    <m/>
    <m/>
    <m/>
    <m/>
    <m/>
    <x v="5"/>
    <m/>
    <s v="user_2jRs4eIjwv8MozxYA1DE9MMy0FWf2gMgweg2LiJNu64"/>
    <x v="25"/>
    <x v="1"/>
    <m/>
    <s v="July; September"/>
    <x v="2"/>
    <x v="0"/>
    <m/>
    <m/>
    <m/>
    <m/>
    <m/>
    <x v="659"/>
    <s v="2022-09-29 10:28:02.053000+00:00"/>
    <m/>
  </r>
  <r>
    <x v="15"/>
    <n v="200000"/>
    <s v="INR"/>
    <n v="0"/>
    <x v="36"/>
    <x v="0"/>
    <s v="stat_1hn9nRJaLbI53NxPuSQgo90kRpbpKsFlwN4oEGNUTdO"/>
    <x v="1"/>
    <s v="OpportunityStatusType.Lost"/>
    <s v="cont_xzqKfyV6PhLcw8dHRHu8EZT8w4z97DR8PvSAxLePYn1"/>
    <x v="435"/>
    <x v="352"/>
    <s v="lead_Q5eDdu3ogjeZEY7hNGdPeCjBLxHjalp44Xx37wvIKaU"/>
    <s v="DB Reality"/>
    <x v="4"/>
    <s v="user_N52PP2uP2VZc2gm0nhh6CNFSif4n85g1cdxoNFd9ct0"/>
    <s v="Naveen Kumar"/>
    <x v="956"/>
    <s v="2022-08-01 05:00:47.260000+00:00"/>
    <m/>
    <x v="1"/>
    <m/>
    <m/>
    <m/>
    <n v="193"/>
    <m/>
    <m/>
    <m/>
    <m/>
    <m/>
    <m/>
    <m/>
    <m/>
    <m/>
    <m/>
    <m/>
    <x v="36"/>
    <m/>
    <m/>
    <m/>
    <m/>
    <m/>
    <m/>
    <m/>
    <m/>
    <m/>
    <m/>
    <m/>
    <m/>
    <x v="5"/>
    <m/>
    <s v="user_2jRs4eIjwv8MozxYA1DE9MMy0FWf2gMgweg2LiJNu64"/>
    <x v="25"/>
    <x v="1"/>
    <m/>
    <s v="July; September"/>
    <x v="2"/>
    <x v="0"/>
    <m/>
    <m/>
    <m/>
    <m/>
    <m/>
    <x v="659"/>
    <s v="2022-09-29 10:28:02.053000+00:00"/>
    <m/>
  </r>
  <r>
    <x v="22"/>
    <n v="1200000"/>
    <s v="INR"/>
    <n v="0"/>
    <x v="73"/>
    <x v="0"/>
    <s v="stat_kcR4fZg7TU7jjk1jAVua3qGLRS4J5uFayEjK5j02wtv"/>
    <x v="2"/>
    <s v="OpportunityStatusType.Lost"/>
    <m/>
    <x v="1"/>
    <x v="22"/>
    <s v="lead_qaVLstFZQ7OIpP9HZ7zajORI8T0QSiE7VvoSKyCKDPb"/>
    <s v="Luxpacking"/>
    <x v="7"/>
    <s v="user_TZzywQwym26DjuswO479pxRhNKX152z8X1haCx2vcst"/>
    <s v="Vrushali Kummar"/>
    <x v="957"/>
    <s v="2022-07-31 17:22:15.206000+00:00"/>
    <m/>
    <x v="10"/>
    <m/>
    <s v="2022-06-22 05:00:12+00:00"/>
    <m/>
    <n v="200"/>
    <m/>
    <m/>
    <m/>
    <m/>
    <m/>
    <m/>
    <m/>
    <s v="ORGANIC_SEARCH"/>
    <m/>
    <m/>
    <m/>
    <x v="2"/>
    <m/>
    <m/>
    <m/>
    <m/>
    <m/>
    <m/>
    <m/>
    <m/>
    <m/>
    <m/>
    <m/>
    <m/>
    <x v="3"/>
    <m/>
    <s v="user_aM3WaaSUQQmaNnsm9l2FQRVWUEr8RN2ZdXzsuQUalQ3"/>
    <x v="7"/>
    <x v="1"/>
    <m/>
    <m/>
    <x v="3"/>
    <x v="2"/>
    <m/>
    <s v="Employee Count 100"/>
    <m/>
    <m/>
    <m/>
    <x v="660"/>
    <s v="2022-09-08 09:24:45.946000+00:00"/>
    <m/>
  </r>
  <r>
    <x v="22"/>
    <n v="75000"/>
    <s v="INR"/>
    <n v="0"/>
    <x v="55"/>
    <x v="0"/>
    <s v="stat_kcR4fZg7TU7jjk1jAVua3qGLRS4J5uFayEjK5j02wtv"/>
    <x v="2"/>
    <s v="OpportunityStatusType.Lost"/>
    <s v="cont_xpnFqabCDkJ9E3r7ERs4JmxFUM5TYqIFWf73Adnt3W6"/>
    <x v="436"/>
    <x v="353"/>
    <s v="lead_T3k1Mub9XwPVpFAGjGFSYMwtNrE2U3sdWVHORc66qhK"/>
    <s v="Mehta Cad Cam Systems"/>
    <x v="24"/>
    <s v="user_TZzywQwym26DjuswO479pxRhNKX152z8X1haCx2vcst"/>
    <s v="Vrushali Kummar"/>
    <x v="958"/>
    <s v="2022-07-31 17:17:35.156000+00:00"/>
    <m/>
    <x v="7"/>
    <m/>
    <m/>
    <m/>
    <n v="360"/>
    <m/>
    <m/>
    <m/>
    <m/>
    <m/>
    <m/>
    <m/>
    <m/>
    <m/>
    <m/>
    <m/>
    <x v="5"/>
    <m/>
    <m/>
    <m/>
    <m/>
    <m/>
    <m/>
    <m/>
    <m/>
    <m/>
    <m/>
    <m/>
    <m/>
    <x v="9"/>
    <m/>
    <s v="user_doWYUHOvQ3f5K3ugoH7kbrXnoPuCbasVEsKoA9COWQo"/>
    <x v="15"/>
    <x v="1"/>
    <m/>
    <m/>
    <x v="2"/>
    <x v="3"/>
    <m/>
    <m/>
    <m/>
    <m/>
    <m/>
    <x v="661"/>
    <s v="2022-09-22 10:10:37.897000+00:00"/>
    <s v="GPA"/>
  </r>
  <r>
    <x v="22"/>
    <n v="3500000"/>
    <s v="INR"/>
    <n v="0"/>
    <x v="55"/>
    <x v="0"/>
    <s v="stat_kcR4fZg7TU7jjk1jAVua3qGLRS4J5uFayEjK5j02wtv"/>
    <x v="2"/>
    <s v="OpportunityStatusType.Lost"/>
    <s v="cont_xpnFqabCDkJ9E3r7ERs4JmxFUM5TYqIFWf73Adnt3W6"/>
    <x v="436"/>
    <x v="354"/>
    <s v="lead_T3k1Mub9XwPVpFAGjGFSYMwtNrE2U3sdWVHORc66qhK"/>
    <s v="Mehta Cad Cam Systems"/>
    <x v="24"/>
    <s v="user_TZzywQwym26DjuswO479pxRhNKX152z8X1haCx2vcst"/>
    <s v="Vrushali Kummar"/>
    <x v="959"/>
    <s v="2022-07-31 17:17:17.286000+00:00"/>
    <m/>
    <x v="7"/>
    <m/>
    <m/>
    <m/>
    <n v="360"/>
    <m/>
    <m/>
    <m/>
    <m/>
    <m/>
    <m/>
    <m/>
    <m/>
    <m/>
    <m/>
    <m/>
    <x v="5"/>
    <m/>
    <m/>
    <m/>
    <m/>
    <m/>
    <m/>
    <m/>
    <m/>
    <m/>
    <m/>
    <m/>
    <m/>
    <x v="9"/>
    <m/>
    <s v="user_doWYUHOvQ3f5K3ugoH7kbrXnoPuCbasVEsKoA9COWQo"/>
    <x v="15"/>
    <x v="1"/>
    <m/>
    <m/>
    <x v="2"/>
    <x v="3"/>
    <m/>
    <m/>
    <m/>
    <m/>
    <m/>
    <x v="661"/>
    <s v="2022-09-22 10:10:37.897000+00:00"/>
    <s v="GMC"/>
  </r>
  <r>
    <x v="22"/>
    <n v="200000"/>
    <s v="INR"/>
    <n v="0"/>
    <x v="62"/>
    <x v="0"/>
    <s v="stat_kcR4fZg7TU7jjk1jAVua3qGLRS4J5uFayEjK5j02wtv"/>
    <x v="2"/>
    <s v="OpportunityStatusType.Lost"/>
    <s v="cont_OABKi0npSQIT6QZkxip3KViROqfqCZem4sqhRyNZ8ix"/>
    <x v="437"/>
    <x v="0"/>
    <s v="lead_bsNoLd6X9GfA2VSFBqEd8b8t59Z6UPD0gacBhgW64SQ"/>
    <s v="Colruyt"/>
    <x v="6"/>
    <s v="user_TZzywQwym26DjuswO479pxRhNKX152z8X1haCx2vcst"/>
    <s v="Vrushali Kummar"/>
    <x v="960"/>
    <s v="2022-07-31 17:06:19.350000+00:00"/>
    <m/>
    <x v="10"/>
    <m/>
    <m/>
    <m/>
    <n v="500"/>
    <m/>
    <m/>
    <m/>
    <m/>
    <m/>
    <m/>
    <m/>
    <m/>
    <m/>
    <m/>
    <m/>
    <x v="2"/>
    <m/>
    <m/>
    <m/>
    <m/>
    <m/>
    <m/>
    <m/>
    <m/>
    <m/>
    <m/>
    <m/>
    <m/>
    <x v="14"/>
    <m/>
    <s v="user_A8KOTZADnUtEQOLt4nSLAmteNStuGh80js75RYjrXVt"/>
    <x v="6"/>
    <x v="1"/>
    <m/>
    <s v="August"/>
    <x v="4"/>
    <x v="4"/>
    <m/>
    <s v="Employee Wellness Handbook"/>
    <m/>
    <m/>
    <m/>
    <x v="662"/>
    <s v="2022-08-12 05:43:28.310000+00:00"/>
    <s v="GPA"/>
  </r>
  <r>
    <x v="22"/>
    <n v="4000000"/>
    <s v="INR"/>
    <n v="0"/>
    <x v="62"/>
    <x v="0"/>
    <s v="stat_kcR4fZg7TU7jjk1jAVua3qGLRS4J5uFayEjK5j02wtv"/>
    <x v="2"/>
    <s v="OpportunityStatusType.Lost"/>
    <s v="cont_OABKi0npSQIT6QZkxip3KViROqfqCZem4sqhRyNZ8ix"/>
    <x v="437"/>
    <x v="0"/>
    <s v="lead_bsNoLd6X9GfA2VSFBqEd8b8t59Z6UPD0gacBhgW64SQ"/>
    <s v="Colruyt"/>
    <x v="6"/>
    <s v="user_TZzywQwym26DjuswO479pxRhNKX152z8X1haCx2vcst"/>
    <s v="Vrushali Kummar"/>
    <x v="961"/>
    <s v="2022-07-31 17:06:38.613000+00:00"/>
    <m/>
    <x v="10"/>
    <m/>
    <m/>
    <m/>
    <n v="500"/>
    <m/>
    <m/>
    <m/>
    <m/>
    <m/>
    <m/>
    <m/>
    <m/>
    <m/>
    <m/>
    <m/>
    <x v="2"/>
    <m/>
    <m/>
    <m/>
    <m/>
    <m/>
    <m/>
    <m/>
    <m/>
    <m/>
    <m/>
    <m/>
    <m/>
    <x v="14"/>
    <m/>
    <s v="user_A8KOTZADnUtEQOLt4nSLAmteNStuGh80js75RYjrXVt"/>
    <x v="6"/>
    <x v="1"/>
    <m/>
    <s v="August"/>
    <x v="4"/>
    <x v="4"/>
    <m/>
    <s v="Employee Wellness Handbook"/>
    <m/>
    <m/>
    <m/>
    <x v="662"/>
    <s v="2022-08-12 05:43:28.310000+00:00"/>
    <s v="GTL"/>
  </r>
  <r>
    <x v="22"/>
    <n v="8000000"/>
    <s v="INR"/>
    <n v="0"/>
    <x v="62"/>
    <x v="0"/>
    <s v="stat_kcR4fZg7TU7jjk1jAVua3qGLRS4J5uFayEjK5j02wtv"/>
    <x v="2"/>
    <s v="OpportunityStatusType.Lost"/>
    <s v="cont_OABKi0npSQIT6QZkxip3KViROqfqCZem4sqhRyNZ8ix"/>
    <x v="437"/>
    <x v="0"/>
    <s v="lead_bsNoLd6X9GfA2VSFBqEd8b8t59Z6UPD0gacBhgW64SQ"/>
    <s v="Colruyt"/>
    <x v="6"/>
    <s v="user_TZzywQwym26DjuswO479pxRhNKX152z8X1haCx2vcst"/>
    <s v="Vrushali Kummar"/>
    <x v="962"/>
    <s v="2022-07-31 17:06:27.623000+00:00"/>
    <m/>
    <x v="10"/>
    <m/>
    <m/>
    <m/>
    <n v="500"/>
    <m/>
    <m/>
    <m/>
    <m/>
    <m/>
    <m/>
    <m/>
    <m/>
    <m/>
    <m/>
    <m/>
    <x v="2"/>
    <m/>
    <m/>
    <m/>
    <m/>
    <m/>
    <m/>
    <m/>
    <m/>
    <m/>
    <m/>
    <m/>
    <m/>
    <x v="14"/>
    <m/>
    <s v="user_A8KOTZADnUtEQOLt4nSLAmteNStuGh80js75RYjrXVt"/>
    <x v="6"/>
    <x v="1"/>
    <m/>
    <s v="August"/>
    <x v="4"/>
    <x v="4"/>
    <m/>
    <s v="Employee Wellness Handbook"/>
    <m/>
    <m/>
    <m/>
    <x v="662"/>
    <s v="2022-08-12 05:43:28.310000+00:00"/>
    <s v="GMC"/>
  </r>
  <r>
    <x v="22"/>
    <n v="5000000"/>
    <s v="INR"/>
    <n v="0"/>
    <x v="0"/>
    <x v="0"/>
    <s v="stat_kcR4fZg7TU7jjk1jAVua3qGLRS4J5uFayEjK5j02wtv"/>
    <x v="2"/>
    <s v="OpportunityStatusType.Lost"/>
    <m/>
    <x v="1"/>
    <x v="147"/>
    <s v="lead_5EKZqJzteATUizQUoYFwlShq8jlZ6gHAqBBEwFWnSWY"/>
    <s v="Securens"/>
    <x v="15"/>
    <s v="user_TZzywQwym26DjuswO479pxRhNKX152z8X1haCx2vcst"/>
    <s v="Vrushali Kummar"/>
    <x v="963"/>
    <s v="2022-07-31 17:04:58.338000+00:00"/>
    <m/>
    <x v="1"/>
    <m/>
    <m/>
    <m/>
    <n v="425"/>
    <m/>
    <m/>
    <m/>
    <m/>
    <m/>
    <m/>
    <m/>
    <m/>
    <m/>
    <m/>
    <m/>
    <x v="4"/>
    <m/>
    <m/>
    <m/>
    <m/>
    <m/>
    <m/>
    <m/>
    <m/>
    <m/>
    <m/>
    <m/>
    <m/>
    <x v="8"/>
    <m/>
    <s v="user_228eUmsdKIb9OItgmiDq1zD4aPZ1eqiapbaLAGeBf8g"/>
    <x v="13"/>
    <x v="2"/>
    <m/>
    <s v="June; March; May"/>
    <x v="2"/>
    <x v="1"/>
    <m/>
    <s v="Vaccine inbound"/>
    <m/>
    <s v="Mayfield Fund, Trifecta Capital Advisors, Sharrp Ventures"/>
    <m/>
    <x v="663"/>
    <s v="2022-09-08 09:12:22.768000+00:00"/>
    <s v="GMC"/>
  </r>
  <r>
    <x v="22"/>
    <n v="500000"/>
    <s v="INR"/>
    <n v="0"/>
    <x v="0"/>
    <x v="0"/>
    <s v="stat_kcR4fZg7TU7jjk1jAVua3qGLRS4J5uFayEjK5j02wtv"/>
    <x v="2"/>
    <s v="OpportunityStatusType.Lost"/>
    <m/>
    <x v="1"/>
    <x v="159"/>
    <s v="lead_5EKZqJzteATUizQUoYFwlShq8jlZ6gHAqBBEwFWnSWY"/>
    <s v="Securens"/>
    <x v="15"/>
    <s v="user_TZzywQwym26DjuswO479pxRhNKX152z8X1haCx2vcst"/>
    <s v="Vrushali Kummar"/>
    <x v="964"/>
    <s v="2022-07-31 17:05:09.196000+00:00"/>
    <m/>
    <x v="1"/>
    <m/>
    <m/>
    <m/>
    <n v="425"/>
    <m/>
    <m/>
    <m/>
    <m/>
    <m/>
    <m/>
    <m/>
    <m/>
    <m/>
    <m/>
    <m/>
    <x v="4"/>
    <m/>
    <m/>
    <m/>
    <m/>
    <m/>
    <m/>
    <m/>
    <m/>
    <m/>
    <m/>
    <m/>
    <m/>
    <x v="8"/>
    <m/>
    <s v="user_228eUmsdKIb9OItgmiDq1zD4aPZ1eqiapbaLAGeBf8g"/>
    <x v="13"/>
    <x v="2"/>
    <m/>
    <s v="June; March; May"/>
    <x v="2"/>
    <x v="1"/>
    <m/>
    <s v="Vaccine inbound"/>
    <m/>
    <s v="Mayfield Fund, Trifecta Capital Advisors, Sharrp Ventures"/>
    <m/>
    <x v="663"/>
    <s v="2022-09-08 09:12:22.768000+00:00"/>
    <s v="NON EB"/>
  </r>
  <r>
    <x v="29"/>
    <n v="500000"/>
    <s v="INR"/>
    <n v="0"/>
    <x v="15"/>
    <x v="0"/>
    <s v="stat_kcR4fZg7TU7jjk1jAVua3qGLRS4J5uFayEjK5j02wtv"/>
    <x v="2"/>
    <s v="OpportunityStatusType.Lost"/>
    <s v="cont_eD3zBz6BrD5lS86mFBO62tKL7UkgvOEnyw8CA1cNnqL"/>
    <x v="438"/>
    <x v="0"/>
    <s v="lead_gIBvPeWlxXEKfIkvLOQ7PYjsOzvUl2cDZIrdvZL0SSW"/>
    <s v="Automag India Pvt. Ltd."/>
    <x v="6"/>
    <s v="user_k8sSUtRXfYEMul9CBIF4ZOmv3vnev5cdEvVZbtETMKp"/>
    <s v="Sanket Kulkarni"/>
    <x v="965"/>
    <s v="2022-07-31 16:11:24.322000+00:00"/>
    <m/>
    <x v="0"/>
    <m/>
    <m/>
    <m/>
    <n v="204"/>
    <m/>
    <m/>
    <m/>
    <m/>
    <m/>
    <m/>
    <m/>
    <m/>
    <m/>
    <m/>
    <m/>
    <x v="5"/>
    <m/>
    <m/>
    <m/>
    <m/>
    <m/>
    <m/>
    <m/>
    <m/>
    <m/>
    <m/>
    <m/>
    <m/>
    <x v="3"/>
    <m/>
    <s v="user_A8KOTZADnUtEQOLt4nSLAmteNStuGh80js75RYjrXVt"/>
    <x v="6"/>
    <x v="1"/>
    <m/>
    <s v="August; May"/>
    <x v="2"/>
    <x v="3"/>
    <m/>
    <m/>
    <m/>
    <m/>
    <m/>
    <x v="664"/>
    <s v="2022-10-20 04:42:09.339000+00:00"/>
    <s v="NON EB"/>
  </r>
  <r>
    <x v="29"/>
    <n v="2500000"/>
    <s v="INR"/>
    <n v="100"/>
    <x v="16"/>
    <x v="0"/>
    <s v="stat_OZRiD1474QRJIpvnjHCZfiIvKcVD6mIKSSTzg8SwDVx"/>
    <x v="0"/>
    <s v="OpportunityStatusType.Won"/>
    <m/>
    <x v="1"/>
    <x v="0"/>
    <s v="lead_V0szWVZgRDW4ODlI9Vv8Blkzqn9pg3mY8Ij1wkW9rYT"/>
    <s v="Electronica HiTech Machines Tools"/>
    <x v="6"/>
    <s v="user_k8sSUtRXfYEMul9CBIF4ZOmv3vnev5cdEvVZbtETMKp"/>
    <s v="Sanket Kulkarni"/>
    <x v="966"/>
    <s v="2022-07-31 16:08:04.922000+00:00"/>
    <m/>
    <x v="0"/>
    <m/>
    <m/>
    <m/>
    <n v="250"/>
    <m/>
    <m/>
    <m/>
    <m/>
    <m/>
    <m/>
    <m/>
    <m/>
    <m/>
    <m/>
    <m/>
    <x v="37"/>
    <m/>
    <m/>
    <m/>
    <m/>
    <m/>
    <m/>
    <m/>
    <m/>
    <m/>
    <m/>
    <m/>
    <m/>
    <x v="10"/>
    <m/>
    <s v="user_A8KOTZADnUtEQOLt4nSLAmteNStuGh80js75RYjrXVt"/>
    <x v="6"/>
    <x v="1"/>
    <m/>
    <s v="July"/>
    <x v="2"/>
    <x v="3"/>
    <m/>
    <m/>
    <m/>
    <m/>
    <m/>
    <x v="665"/>
    <s v="2022-09-08 11:24:49.347000+00:00"/>
    <s v="GMC"/>
  </r>
  <r>
    <x v="29"/>
    <n v="4800000"/>
    <s v="INR"/>
    <n v="0"/>
    <x v="0"/>
    <x v="0"/>
    <s v="stat_kcR4fZg7TU7jjk1jAVua3qGLRS4J5uFayEjK5j02wtv"/>
    <x v="2"/>
    <s v="OpportunityStatusType.Lost"/>
    <s v="cont_ROiCQ8AEyPkrR2K5DIOCDMaHa7uBOCYkoA9Vft0tiIW"/>
    <x v="439"/>
    <x v="11"/>
    <s v="lead_2VUFGWKcHWK9VN2NGOQE8rgEgn6hqbUgi5MXZH4u8Tb"/>
    <s v="Shri Someshwar Sahakari Sakhar Karkhana Ltd."/>
    <x v="9"/>
    <s v="user_k8sSUtRXfYEMul9CBIF4ZOmv3vnev5cdEvVZbtETMKp"/>
    <s v="Sanket Kulkarni"/>
    <x v="967"/>
    <s v="2022-07-31 16:09:49.830000+00:00"/>
    <m/>
    <x v="28"/>
    <m/>
    <s v="2022-07-18 19:00:00+00:00"/>
    <m/>
    <n v="620"/>
    <m/>
    <m/>
    <m/>
    <m/>
    <m/>
    <m/>
    <m/>
    <m/>
    <m/>
    <m/>
    <m/>
    <x v="2"/>
    <m/>
    <m/>
    <m/>
    <m/>
    <m/>
    <m/>
    <m/>
    <m/>
    <m/>
    <m/>
    <m/>
    <m/>
    <x v="3"/>
    <m/>
    <s v="user_L8E6IFhq6UCzKLHa45LUUTZCznDuyDwFrGaEp9DXiUM"/>
    <x v="9"/>
    <x v="1"/>
    <m/>
    <s v="August"/>
    <x v="2"/>
    <x v="3"/>
    <m/>
    <m/>
    <m/>
    <m/>
    <m/>
    <x v="666"/>
    <s v="2022-07-31 16:09:49.864000+00:00"/>
    <s v="GMC"/>
  </r>
  <r>
    <x v="29"/>
    <n v="250000"/>
    <s v="INR"/>
    <n v="100"/>
    <x v="16"/>
    <x v="0"/>
    <s v="stat_OZRiD1474QRJIpvnjHCZfiIvKcVD6mIKSSTzg8SwDVx"/>
    <x v="0"/>
    <s v="OpportunityStatusType.Won"/>
    <m/>
    <x v="1"/>
    <x v="0"/>
    <s v="lead_V0szWVZgRDW4ODlI9Vv8Blkzqn9pg3mY8Ij1wkW9rYT"/>
    <s v="Electronica HiTech Machines Tools"/>
    <x v="6"/>
    <s v="user_k8sSUtRXfYEMul9CBIF4ZOmv3vnev5cdEvVZbtETMKp"/>
    <s v="Sanket Kulkarni"/>
    <x v="968"/>
    <s v="2022-07-31 16:09:10.524000+00:00"/>
    <m/>
    <x v="0"/>
    <m/>
    <m/>
    <m/>
    <n v="250"/>
    <m/>
    <m/>
    <m/>
    <m/>
    <m/>
    <m/>
    <m/>
    <m/>
    <m/>
    <m/>
    <m/>
    <x v="37"/>
    <m/>
    <m/>
    <m/>
    <m/>
    <m/>
    <m/>
    <m/>
    <m/>
    <m/>
    <m/>
    <m/>
    <m/>
    <x v="10"/>
    <m/>
    <s v="user_A8KOTZADnUtEQOLt4nSLAmteNStuGh80js75RYjrXVt"/>
    <x v="6"/>
    <x v="1"/>
    <m/>
    <s v="July"/>
    <x v="2"/>
    <x v="3"/>
    <m/>
    <m/>
    <m/>
    <m/>
    <m/>
    <x v="665"/>
    <s v="2022-09-08 11:24:49.347000+00:00"/>
    <s v="GPA"/>
  </r>
  <r>
    <x v="29"/>
    <n v="2000000"/>
    <s v="INR"/>
    <n v="0"/>
    <x v="44"/>
    <x v="0"/>
    <s v="stat_kcR4fZg7TU7jjk1jAVua3qGLRS4J5uFayEjK5j02wtv"/>
    <x v="2"/>
    <s v="OpportunityStatusType.Lost"/>
    <s v="cont_0HDpBEgxhPYJ1CrSxT8yLR8lcIbx2UxIfCCR0dw17C7"/>
    <x v="440"/>
    <x v="0"/>
    <s v="lead_MageTTCqRzNDsKzya8vLNgwi8iZhYDvtm95KxcEBbXb"/>
    <s v="Nath Bio"/>
    <x v="6"/>
    <s v="user_k8sSUtRXfYEMul9CBIF4ZOmv3vnev5cdEvVZbtETMKp"/>
    <s v="Sanket Kulkarni"/>
    <x v="969"/>
    <s v="2022-07-31 16:00:44.061000+00:00"/>
    <m/>
    <x v="23"/>
    <m/>
    <m/>
    <m/>
    <n v="500"/>
    <m/>
    <m/>
    <m/>
    <m/>
    <m/>
    <m/>
    <m/>
    <m/>
    <m/>
    <m/>
    <m/>
    <x v="8"/>
    <m/>
    <m/>
    <m/>
    <m/>
    <m/>
    <m/>
    <m/>
    <m/>
    <m/>
    <m/>
    <m/>
    <m/>
    <x v="9"/>
    <m/>
    <s v="user_A8KOTZADnUtEQOLt4nSLAmteNStuGh80js75RYjrXVt"/>
    <x v="6"/>
    <x v="1"/>
    <m/>
    <s v="August"/>
    <x v="2"/>
    <x v="3"/>
    <m/>
    <m/>
    <m/>
    <m/>
    <m/>
    <x v="667"/>
    <s v="2022-09-08 05:56:49.418000+00:00"/>
    <s v="GMC"/>
  </r>
  <r>
    <x v="28"/>
    <n v="600000"/>
    <s v="INR"/>
    <n v="0"/>
    <x v="16"/>
    <x v="0"/>
    <s v="stat_kcR4fZg7TU7jjk1jAVua3qGLRS4J5uFayEjK5j02wtv"/>
    <x v="2"/>
    <s v="OpportunityStatusType.Lost"/>
    <s v="cont_xWb7aGQJ5bvrrPOJMGTdG5fud50cGxxrI4JEixGNKIf"/>
    <x v="441"/>
    <x v="58"/>
    <s v="lead_bDU8EuC4mkYySWfS8UelNbjWYWodaf4bd15SMTCiHzP"/>
    <s v="Sungrow Power Supply Co. Ltd."/>
    <x v="4"/>
    <s v="user_JjaNBsxmUKBROYZvEahyXgec466W5jQa2pL0NUZ81Lb"/>
    <s v="Sreenivas Hatti"/>
    <x v="970"/>
    <s v="2022-07-31 15:06:30.959000+00:00"/>
    <m/>
    <x v="2"/>
    <m/>
    <m/>
    <m/>
    <n v="45"/>
    <m/>
    <m/>
    <m/>
    <m/>
    <m/>
    <m/>
    <m/>
    <m/>
    <m/>
    <m/>
    <m/>
    <x v="2"/>
    <m/>
    <m/>
    <m/>
    <m/>
    <m/>
    <m/>
    <m/>
    <m/>
    <m/>
    <m/>
    <m/>
    <m/>
    <x v="3"/>
    <m/>
    <s v="user_5YHA1ZU4iP896lD1YJehdJcMx7ZEgWCpulT4T2c3pJ3"/>
    <x v="4"/>
    <x v="1"/>
    <m/>
    <s v="July"/>
    <x v="9"/>
    <x v="3"/>
    <m/>
    <s v="Lead Magnet Lead"/>
    <m/>
    <m/>
    <m/>
    <x v="668"/>
    <s v="2022-09-09 10:19:33.835000+00:00"/>
    <m/>
  </r>
  <r>
    <x v="28"/>
    <n v="30000"/>
    <s v="INR"/>
    <n v="0"/>
    <x v="16"/>
    <x v="0"/>
    <s v="stat_kcR4fZg7TU7jjk1jAVua3qGLRS4J5uFayEjK5j02wtv"/>
    <x v="2"/>
    <s v="OpportunityStatusType.Lost"/>
    <s v="cont_xWb7aGQJ5bvrrPOJMGTdG5fud50cGxxrI4JEixGNKIf"/>
    <x v="441"/>
    <x v="10"/>
    <s v="lead_bDU8EuC4mkYySWfS8UelNbjWYWodaf4bd15SMTCiHzP"/>
    <s v="Sungrow Power Supply Co. Ltd."/>
    <x v="4"/>
    <s v="user_JjaNBsxmUKBROYZvEahyXgec466W5jQa2pL0NUZ81Lb"/>
    <s v="Sreenivas Hatti"/>
    <x v="971"/>
    <s v="2022-07-31 15:06:33.806000+00:00"/>
    <m/>
    <x v="2"/>
    <m/>
    <m/>
    <m/>
    <n v="45"/>
    <m/>
    <m/>
    <m/>
    <m/>
    <m/>
    <m/>
    <m/>
    <m/>
    <m/>
    <m/>
    <m/>
    <x v="2"/>
    <m/>
    <m/>
    <m/>
    <m/>
    <m/>
    <m/>
    <m/>
    <m/>
    <m/>
    <m/>
    <m/>
    <m/>
    <x v="3"/>
    <m/>
    <s v="user_5YHA1ZU4iP896lD1YJehdJcMx7ZEgWCpulT4T2c3pJ3"/>
    <x v="4"/>
    <x v="1"/>
    <m/>
    <s v="July"/>
    <x v="9"/>
    <x v="3"/>
    <m/>
    <s v="Lead Magnet Lead"/>
    <m/>
    <m/>
    <m/>
    <x v="668"/>
    <s v="2022-09-09 10:19:33.835000+00:00"/>
    <m/>
  </r>
  <r>
    <x v="0"/>
    <n v="500000"/>
    <s v="INR"/>
    <n v="0"/>
    <x v="69"/>
    <x v="0"/>
    <s v="stat_kcR4fZg7TU7jjk1jAVua3qGLRS4J5uFayEjK5j02wtv"/>
    <x v="2"/>
    <s v="OpportunityStatusType.Lost"/>
    <m/>
    <x v="1"/>
    <x v="76"/>
    <s v="lead_v3tbgcv70dWn5z9YJOCfO2FUeqRj5QbYgsf7JYsKawq"/>
    <s v="Atlas Copco India Ltd"/>
    <x v="27"/>
    <s v="user_P3f70h2AcefBkFTBZpvA9LgDbjTmUIXkqdKqHJ5evwA"/>
    <s v="Manojkumar Tinna"/>
    <x v="972"/>
    <s v="2022-07-30 22:54:54.340000+00:00"/>
    <m/>
    <x v="0"/>
    <m/>
    <s v="2020-08-14 08:05:16+00:00"/>
    <m/>
    <n v="1500"/>
    <m/>
    <m/>
    <m/>
    <m/>
    <m/>
    <m/>
    <m/>
    <m/>
    <m/>
    <m/>
    <m/>
    <x v="5"/>
    <m/>
    <m/>
    <m/>
    <m/>
    <m/>
    <m/>
    <m/>
    <m/>
    <m/>
    <m/>
    <m/>
    <m/>
    <x v="4"/>
    <m/>
    <s v="user_sREdxbAJihL2Zbgic7tyQ6Rc4Mny7HnD1RNGhA9DDYh"/>
    <x v="5"/>
    <x v="1"/>
    <m/>
    <s v="July"/>
    <x v="11"/>
    <x v="0"/>
    <m/>
    <s v="AM Opps - Sachin"/>
    <m/>
    <m/>
    <m/>
    <x v="669"/>
    <s v="2022-09-08 05:09:05.838000+00:00"/>
    <m/>
  </r>
  <r>
    <x v="11"/>
    <n v="40000"/>
    <s v="INR"/>
    <n v="0"/>
    <x v="74"/>
    <x v="0"/>
    <s v="stat_kcR4fZg7TU7jjk1jAVua3qGLRS4J5uFayEjK5j02wtv"/>
    <x v="2"/>
    <s v="OpportunityStatusType.Lost"/>
    <m/>
    <x v="1"/>
    <x v="22"/>
    <s v="lead_sTpcMtjuYL3HgOskbpeIJqLmAsUU4DbpzraalSvizYR"/>
    <s v="Manan Associates"/>
    <x v="7"/>
    <s v="user_LKRhV6rhcBe0uL8u70UUGeDjbMupuho4TaiAOCbT7HT"/>
    <s v="Kashif Ahmad"/>
    <x v="973"/>
    <s v="2022-07-30 16:13:03.519000+00:00"/>
    <m/>
    <x v="4"/>
    <m/>
    <m/>
    <m/>
    <n v="8"/>
    <m/>
    <m/>
    <m/>
    <m/>
    <m/>
    <m/>
    <m/>
    <m/>
    <m/>
    <m/>
    <m/>
    <x v="2"/>
    <m/>
    <m/>
    <m/>
    <m/>
    <m/>
    <m/>
    <m/>
    <m/>
    <m/>
    <m/>
    <m/>
    <m/>
    <x v="5"/>
    <m/>
    <m/>
    <x v="16"/>
    <x v="1"/>
    <m/>
    <m/>
    <x v="2"/>
    <x v="3"/>
    <m/>
    <m/>
    <m/>
    <m/>
    <m/>
    <x v="670"/>
    <s v="2022-07-30 16:13:03.560000+00:00"/>
    <m/>
  </r>
  <r>
    <x v="11"/>
    <n v="100000"/>
    <s v="INR"/>
    <n v="0"/>
    <x v="75"/>
    <x v="0"/>
    <s v="stat_kcR4fZg7TU7jjk1jAVua3qGLRS4J5uFayEjK5j02wtv"/>
    <x v="2"/>
    <s v="OpportunityStatusType.Lost"/>
    <m/>
    <x v="1"/>
    <x v="355"/>
    <s v="lead_LxNObb2wpQYFx7zMBaCWuWj3OjyIMoavmhq9nXduCmO"/>
    <s v="HTIC Global"/>
    <x v="7"/>
    <s v="user_LKRhV6rhcBe0uL8u70UUGeDjbMupuho4TaiAOCbT7HT"/>
    <s v="Kashif Ahmad"/>
    <x v="974"/>
    <s v="2022-07-30 15:32:29.019000+00:00"/>
    <m/>
    <x v="29"/>
    <m/>
    <s v="2022-03-15 10:21:40+00:00"/>
    <m/>
    <n v="126"/>
    <m/>
    <m/>
    <m/>
    <m/>
    <m/>
    <m/>
    <m/>
    <s v="OFFLINE"/>
    <m/>
    <m/>
    <m/>
    <x v="2"/>
    <m/>
    <m/>
    <m/>
    <m/>
    <m/>
    <m/>
    <m/>
    <m/>
    <m/>
    <m/>
    <m/>
    <m/>
    <x v="3"/>
    <m/>
    <s v="user_aM3WaaSUQQmaNnsm9l2FQRVWUEr8RN2ZdXzsuQUalQ3"/>
    <x v="7"/>
    <x v="1"/>
    <m/>
    <s v="July"/>
    <x v="3"/>
    <x v="2"/>
    <m/>
    <s v="Employee Count 200"/>
    <m/>
    <m/>
    <m/>
    <x v="671"/>
    <s v="2022-07-30 15:32:29.056000+00:00"/>
    <m/>
  </r>
  <r>
    <x v="11"/>
    <n v="106296"/>
    <s v="INR"/>
    <n v="0"/>
    <x v="11"/>
    <x v="0"/>
    <s v="stat_1hn9nRJaLbI53NxPuSQgo90kRpbpKsFlwN4oEGNUTdO"/>
    <x v="1"/>
    <s v="OpportunityStatusType.Lost"/>
    <s v="cont_XqkZRd6xHA9Nj9jSZwL8n2yA9ja44PuIspwAagd9yhg"/>
    <x v="442"/>
    <x v="39"/>
    <s v="lead_n5CWDbDiCz7uirWXX2BjLu98SxZ9rHawY34MuhdjrPN"/>
    <s v="Karma Rehacare Products Pvt Ltd"/>
    <x v="12"/>
    <s v="user_LKRhV6rhcBe0uL8u70UUGeDjbMupuho4TaiAOCbT7HT"/>
    <s v="Kashif Ahmad"/>
    <x v="975"/>
    <s v="2022-07-30 15:12:59.640000+00:00"/>
    <m/>
    <x v="16"/>
    <m/>
    <m/>
    <m/>
    <n v="9"/>
    <m/>
    <m/>
    <m/>
    <m/>
    <m/>
    <m/>
    <m/>
    <m/>
    <m/>
    <m/>
    <m/>
    <x v="5"/>
    <m/>
    <m/>
    <m/>
    <m/>
    <m/>
    <m/>
    <m/>
    <m/>
    <m/>
    <m/>
    <m/>
    <m/>
    <x v="3"/>
    <m/>
    <s v="user_2xxO9oirwARSUqciX3GYka6xNStOBqukokcFSRX0LsZ"/>
    <x v="31"/>
    <x v="1"/>
    <m/>
    <s v="July"/>
    <x v="2"/>
    <x v="3"/>
    <m/>
    <m/>
    <m/>
    <m/>
    <m/>
    <x v="672"/>
    <s v="2022-10-13 10:51:06.532000+00:00"/>
    <m/>
  </r>
  <r>
    <x v="11"/>
    <n v="980000"/>
    <s v="INR"/>
    <n v="0"/>
    <x v="75"/>
    <x v="0"/>
    <s v="stat_1hn9nRJaLbI53NxPuSQgo90kRpbpKsFlwN4oEGNUTdO"/>
    <x v="1"/>
    <s v="OpportunityStatusType.Lost"/>
    <m/>
    <x v="1"/>
    <x v="356"/>
    <s v="lead_LxNObb2wpQYFx7zMBaCWuWj3OjyIMoavmhq9nXduCmO"/>
    <s v="HTIC Global"/>
    <x v="7"/>
    <s v="user_LKRhV6rhcBe0uL8u70UUGeDjbMupuho4TaiAOCbT7HT"/>
    <s v="Kashif Ahmad"/>
    <x v="976"/>
    <s v="2022-07-30 15:31:24.658000+00:00"/>
    <m/>
    <x v="29"/>
    <m/>
    <s v="2022-03-15 10:21:40+00:00"/>
    <m/>
    <n v="126"/>
    <m/>
    <m/>
    <m/>
    <m/>
    <m/>
    <m/>
    <m/>
    <s v="OFFLINE"/>
    <m/>
    <m/>
    <m/>
    <x v="2"/>
    <m/>
    <m/>
    <m/>
    <m/>
    <m/>
    <m/>
    <m/>
    <m/>
    <m/>
    <m/>
    <m/>
    <m/>
    <x v="3"/>
    <m/>
    <s v="user_aM3WaaSUQQmaNnsm9l2FQRVWUEr8RN2ZdXzsuQUalQ3"/>
    <x v="7"/>
    <x v="1"/>
    <m/>
    <s v="July"/>
    <x v="3"/>
    <x v="2"/>
    <m/>
    <s v="Employee Count 200"/>
    <m/>
    <m/>
    <m/>
    <x v="671"/>
    <s v="2022-07-30 15:32:29.056000+00:00"/>
    <m/>
  </r>
  <r>
    <x v="11"/>
    <n v="1031413"/>
    <s v="INR"/>
    <n v="0"/>
    <x v="11"/>
    <x v="0"/>
    <s v="stat_1hn9nRJaLbI53NxPuSQgo90kRpbpKsFlwN4oEGNUTdO"/>
    <x v="1"/>
    <s v="OpportunityStatusType.Lost"/>
    <s v="cont_U6hvWUMRJF0OJ2I39Lchj8yrx3R5q4X0XEiD22Pzshk"/>
    <x v="443"/>
    <x v="357"/>
    <s v="lead_sorKZnpmEOVeeM4FWm8gAzjWdKynWFaWKCUqzn9LJEy"/>
    <s v="KARMA HEALTH CARE LIMITED"/>
    <x v="26"/>
    <s v="user_LKRhV6rhcBe0uL8u70UUGeDjbMupuho4TaiAOCbT7HT"/>
    <s v="Kashif Ahmad"/>
    <x v="977"/>
    <s v="2022-07-30 15:07:31.500000+00:00"/>
    <m/>
    <x v="5"/>
    <m/>
    <m/>
    <m/>
    <n v="151"/>
    <m/>
    <m/>
    <m/>
    <m/>
    <m/>
    <m/>
    <m/>
    <m/>
    <m/>
    <m/>
    <m/>
    <x v="23"/>
    <m/>
    <m/>
    <m/>
    <m/>
    <m/>
    <m/>
    <m/>
    <m/>
    <m/>
    <m/>
    <m/>
    <m/>
    <x v="3"/>
    <m/>
    <s v="user_5IQTpX6DsnoeoDfxqzqojpVoQLXPh68nhDjLS5ETjYj"/>
    <x v="8"/>
    <x v="1"/>
    <m/>
    <s v="July"/>
    <x v="4"/>
    <x v="3"/>
    <m/>
    <s v="Employee Wellness Handbook"/>
    <m/>
    <m/>
    <m/>
    <x v="673"/>
    <s v="2022-07-30 15:07:31.554000+00:00"/>
    <m/>
  </r>
  <r>
    <x v="9"/>
    <n v="200000"/>
    <s v="INR"/>
    <n v="0"/>
    <x v="16"/>
    <x v="0"/>
    <s v="stat_kcR4fZg7TU7jjk1jAVua3qGLRS4J5uFayEjK5j02wtv"/>
    <x v="2"/>
    <s v="OpportunityStatusType.Lost"/>
    <m/>
    <x v="1"/>
    <x v="0"/>
    <s v="lead_RoH7KDxZBhnhifNdsG4EUQnevPQeAHhGTchTgniH9V8"/>
    <s v="Arham Share"/>
    <x v="42"/>
    <s v="user_9SBRjyF0n4iWuhUdqRyQkFhl2J4uyNKhFWvvJEvunX8"/>
    <s v="Omkar Ghate"/>
    <x v="978"/>
    <s v="2022-07-30 13:22:39.625000+00:00"/>
    <m/>
    <x v="1"/>
    <m/>
    <s v="2021-12-14 05:41:51+00:00"/>
    <m/>
    <n v="50"/>
    <m/>
    <m/>
    <m/>
    <m/>
    <m/>
    <m/>
    <m/>
    <m/>
    <m/>
    <m/>
    <m/>
    <x v="3"/>
    <m/>
    <m/>
    <m/>
    <m/>
    <m/>
    <m/>
    <m/>
    <m/>
    <m/>
    <m/>
    <m/>
    <m/>
    <x v="3"/>
    <m/>
    <s v="user_9SBRjyF0n4iWuhUdqRyQkFhl2J4uyNKhFWvvJEvunX8"/>
    <x v="33"/>
    <x v="1"/>
    <m/>
    <m/>
    <x v="3"/>
    <x v="2"/>
    <m/>
    <s v="Employee Count 50"/>
    <m/>
    <m/>
    <m/>
    <x v="674"/>
    <s v="2022-07-30 13:22:39.681000+00:00"/>
    <s v="GMC"/>
  </r>
  <r>
    <x v="19"/>
    <n v="361714"/>
    <s v="INR"/>
    <n v="0"/>
    <x v="11"/>
    <x v="0"/>
    <s v="stat_1hn9nRJaLbI53NxPuSQgo90kRpbpKsFlwN4oEGNUTdO"/>
    <x v="1"/>
    <s v="OpportunityStatusType.Lost"/>
    <s v="cont_dCPuUlsNx2e1eQ1ZUw6CoyzHCWiqLu995Ybva3jLjTM"/>
    <x v="27"/>
    <x v="29"/>
    <s v="lead_emhFvmDXl2FpWffJPya180DU0Rq0mXXAUC0FvlIJ6u6"/>
    <s v="Knimbus Online Pvt Ltd"/>
    <x v="11"/>
    <s v="user_x9AtbGLhDmWYC9XAmYdfwBt9yiXbgMhBuZpIoFuN8Cd"/>
    <s v="Pranav Kenjale"/>
    <x v="979"/>
    <s v="2022-07-30 13:26:14.390000+00:00"/>
    <m/>
    <x v="11"/>
    <m/>
    <m/>
    <m/>
    <n v="33"/>
    <m/>
    <m/>
    <m/>
    <m/>
    <m/>
    <m/>
    <m/>
    <m/>
    <m/>
    <m/>
    <m/>
    <x v="1"/>
    <m/>
    <m/>
    <m/>
    <m/>
    <m/>
    <m/>
    <m/>
    <m/>
    <m/>
    <m/>
    <m/>
    <m/>
    <x v="3"/>
    <m/>
    <m/>
    <x v="16"/>
    <x v="1"/>
    <m/>
    <s v="July"/>
    <x v="2"/>
    <x v="3"/>
    <m/>
    <m/>
    <m/>
    <m/>
    <m/>
    <x v="675"/>
    <s v="2022-09-23 12:16:20.140000+00:00"/>
    <m/>
  </r>
  <r>
    <x v="19"/>
    <n v="2000000"/>
    <s v="INR"/>
    <n v="0"/>
    <x v="69"/>
    <x v="0"/>
    <s v="stat_1hn9nRJaLbI53NxPuSQgo90kRpbpKsFlwN4oEGNUTdO"/>
    <x v="1"/>
    <s v="OpportunityStatusType.Lost"/>
    <s v="cont_8jVUPu4ORdVXjhwlkfc4aHGO3vMGS3sGkD8tKFjUTRV"/>
    <x v="444"/>
    <x v="358"/>
    <s v="lead_8MVKjwkmFVM6AOsZi2FlC03sai1qqlBjZzaqkcSsGkZ"/>
    <s v="Alliance University"/>
    <x v="11"/>
    <s v="user_x9AtbGLhDmWYC9XAmYdfwBt9yiXbgMhBuZpIoFuN8Cd"/>
    <s v="Pranav Kenjale"/>
    <x v="980"/>
    <s v="2022-07-30 13:25:41.764000+00:00"/>
    <m/>
    <x v="2"/>
    <m/>
    <m/>
    <m/>
    <n v="742"/>
    <m/>
    <m/>
    <m/>
    <m/>
    <m/>
    <m/>
    <m/>
    <s v="PAID_SOCIAL"/>
    <m/>
    <m/>
    <m/>
    <x v="18"/>
    <m/>
    <m/>
    <m/>
    <m/>
    <m/>
    <m/>
    <m/>
    <m/>
    <m/>
    <m/>
    <m/>
    <m/>
    <x v="19"/>
    <m/>
    <s v="user_Jujy0sFufO9J3qwY7aNpCCnF6nFZMrfvciNEydEzhaI"/>
    <x v="2"/>
    <x v="1"/>
    <m/>
    <s v="July"/>
    <x v="1"/>
    <x v="0"/>
    <m/>
    <s v="Ssoumen List"/>
    <m/>
    <m/>
    <m/>
    <x v="676"/>
    <s v="2022-10-10 07:35:42.659000+00:00"/>
    <m/>
  </r>
  <r>
    <x v="19"/>
    <n v="48000"/>
    <s v="INR"/>
    <n v="0"/>
    <x v="76"/>
    <x v="0"/>
    <s v="stat_1hn9nRJaLbI53NxPuSQgo90kRpbpKsFlwN4oEGNUTdO"/>
    <x v="1"/>
    <s v="OpportunityStatusType.Lost"/>
    <m/>
    <x v="1"/>
    <x v="19"/>
    <s v="lead_EeBNgZJpKRSarVM2u8on4oeNuYGXWNLmCofkVbMWivT"/>
    <s v="Hoffmann Quality Tools"/>
    <x v="11"/>
    <s v="user_x9AtbGLhDmWYC9XAmYdfwBt9yiXbgMhBuZpIoFuN8Cd"/>
    <s v="Pranav Kenjale"/>
    <x v="981"/>
    <s v="2022-07-30 13:21:24.726000+00:00"/>
    <m/>
    <x v="4"/>
    <m/>
    <m/>
    <m/>
    <n v="17"/>
    <m/>
    <m/>
    <m/>
    <m/>
    <m/>
    <m/>
    <m/>
    <m/>
    <m/>
    <m/>
    <m/>
    <x v="17"/>
    <m/>
    <m/>
    <m/>
    <m/>
    <m/>
    <m/>
    <m/>
    <m/>
    <m/>
    <m/>
    <m/>
    <m/>
    <x v="10"/>
    <m/>
    <s v="user_x9AtbGLhDmWYC9XAmYdfwBt9yiXbgMhBuZpIoFuN8Cd"/>
    <x v="22"/>
    <x v="1"/>
    <m/>
    <m/>
    <x v="2"/>
    <x v="3"/>
    <m/>
    <m/>
    <m/>
    <m/>
    <m/>
    <x v="677"/>
    <s v="2022-09-24 06:08:43.810000+00:00"/>
    <m/>
  </r>
  <r>
    <x v="0"/>
    <n v="10000000"/>
    <s v="INR"/>
    <n v="0"/>
    <x v="24"/>
    <x v="0"/>
    <s v="stat_1hn9nRJaLbI53NxPuSQgo90kRpbpKsFlwN4oEGNUTdO"/>
    <x v="1"/>
    <s v="OpportunityStatusType.Lost"/>
    <s v="cont_SRFzSOgUvSf7BJAvwQpNtAJVvhAoCY2BkmgigeKac6l"/>
    <x v="445"/>
    <x v="259"/>
    <s v="lead_GIPKSN1MZifqIt7sZ1CCyNiVqIe7yF2V0R22SdPoLRL"/>
    <s v="Writer Corporation"/>
    <x v="9"/>
    <s v="user_P3f70h2AcefBkFTBZpvA9LgDbjTmUIXkqdKqHJ5evwA"/>
    <s v="Manojkumar Tinna"/>
    <x v="982"/>
    <s v="2022-07-30 12:51:28.440000+00:00"/>
    <m/>
    <x v="1"/>
    <m/>
    <s v="2021-07-02 13:00:31+00:00"/>
    <m/>
    <n v="3264"/>
    <m/>
    <m/>
    <m/>
    <m/>
    <m/>
    <m/>
    <m/>
    <m/>
    <m/>
    <m/>
    <m/>
    <x v="39"/>
    <m/>
    <m/>
    <m/>
    <m/>
    <m/>
    <m/>
    <m/>
    <m/>
    <m/>
    <m/>
    <m/>
    <m/>
    <x v="5"/>
    <m/>
    <s v="user_228eUmsdKIb9OItgmiDq1zD4aPZ1eqiapbaLAGeBf8g"/>
    <x v="13"/>
    <x v="6"/>
    <m/>
    <s v="April; July; March"/>
    <x v="2"/>
    <x v="2"/>
    <m/>
    <m/>
    <m/>
    <m/>
    <m/>
    <x v="678"/>
    <s v="2022-10-20 10:15:34.636000+00:00"/>
    <s v="GTL"/>
  </r>
  <r>
    <x v="0"/>
    <n v="200000"/>
    <s v="INR"/>
    <n v="0"/>
    <x v="77"/>
    <x v="0"/>
    <s v="stat_1hn9nRJaLbI53NxPuSQgo90kRpbpKsFlwN4oEGNUTdO"/>
    <x v="1"/>
    <s v="OpportunityStatusType.Lost"/>
    <s v="cont_SRFzSOgUvSf7BJAvwQpNtAJVvhAoCY2BkmgigeKac6l"/>
    <x v="445"/>
    <x v="21"/>
    <s v="lead_GIPKSN1MZifqIt7sZ1CCyNiVqIe7yF2V0R22SdPoLRL"/>
    <s v="Writer Corporation"/>
    <x v="9"/>
    <s v="user_P3f70h2AcefBkFTBZpvA9LgDbjTmUIXkqdKqHJ5evwA"/>
    <s v="Manojkumar Tinna"/>
    <x v="983"/>
    <s v="2022-07-30 12:51:21.634000+00:00"/>
    <m/>
    <x v="1"/>
    <m/>
    <s v="2021-07-02 13:00:31+00:00"/>
    <m/>
    <n v="3264"/>
    <m/>
    <m/>
    <m/>
    <m/>
    <m/>
    <m/>
    <m/>
    <m/>
    <m/>
    <m/>
    <m/>
    <x v="39"/>
    <m/>
    <m/>
    <m/>
    <m/>
    <m/>
    <m/>
    <m/>
    <m/>
    <m/>
    <m/>
    <m/>
    <m/>
    <x v="5"/>
    <m/>
    <s v="user_228eUmsdKIb9OItgmiDq1zD4aPZ1eqiapbaLAGeBf8g"/>
    <x v="13"/>
    <x v="6"/>
    <m/>
    <s v="April; July; March"/>
    <x v="2"/>
    <x v="2"/>
    <m/>
    <m/>
    <m/>
    <m/>
    <m/>
    <x v="678"/>
    <s v="2022-10-20 10:15:34.636000+00:00"/>
    <s v="GPA"/>
  </r>
  <r>
    <x v="22"/>
    <n v="596689"/>
    <s v="INR"/>
    <n v="100"/>
    <x v="75"/>
    <x v="0"/>
    <s v="stat_OZRiD1474QRJIpvnjHCZfiIvKcVD6mIKSSTzg8SwDVx"/>
    <x v="0"/>
    <s v="OpportunityStatusType.Won"/>
    <m/>
    <x v="1"/>
    <x v="359"/>
    <s v="lead_3bvzLvFXBbVhfsiYFLRo27JrhRnhhp0laUNczo7UQS4"/>
    <s v="Nyati builders"/>
    <x v="15"/>
    <s v="user_TZzywQwym26DjuswO479pxRhNKX152z8X1haCx2vcst"/>
    <s v="Vrushali Kummar"/>
    <x v="984"/>
    <s v="2022-07-30 12:21:19.387000+00:00"/>
    <m/>
    <x v="0"/>
    <m/>
    <m/>
    <m/>
    <n v="850"/>
    <m/>
    <m/>
    <m/>
    <m/>
    <m/>
    <m/>
    <m/>
    <m/>
    <m/>
    <m/>
    <m/>
    <x v="8"/>
    <m/>
    <m/>
    <m/>
    <m/>
    <m/>
    <m/>
    <m/>
    <m/>
    <m/>
    <m/>
    <m/>
    <m/>
    <x v="9"/>
    <m/>
    <s v="user_228eUmsdKIb9OItgmiDq1zD4aPZ1eqiapbaLAGeBf8g"/>
    <x v="13"/>
    <x v="6"/>
    <m/>
    <s v="August; June; October"/>
    <x v="2"/>
    <x v="3"/>
    <m/>
    <m/>
    <m/>
    <m/>
    <m/>
    <x v="679"/>
    <s v="2022-10-13 07:45:17.396000+00:00"/>
    <m/>
  </r>
  <r>
    <x v="0"/>
    <n v="15000000"/>
    <s v="INR"/>
    <n v="0"/>
    <x v="77"/>
    <x v="0"/>
    <s v="stat_1hn9nRJaLbI53NxPuSQgo90kRpbpKsFlwN4oEGNUTdO"/>
    <x v="1"/>
    <s v="OpportunityStatusType.Lost"/>
    <s v="cont_SRFzSOgUvSf7BJAvwQpNtAJVvhAoCY2BkmgigeKac6l"/>
    <x v="445"/>
    <x v="11"/>
    <s v="lead_GIPKSN1MZifqIt7sZ1CCyNiVqIe7yF2V0R22SdPoLRL"/>
    <s v="Writer Corporation"/>
    <x v="9"/>
    <s v="user_P3f70h2AcefBkFTBZpvA9LgDbjTmUIXkqdKqHJ5evwA"/>
    <s v="Manojkumar Tinna"/>
    <x v="985"/>
    <s v="2022-07-30 12:51:15.518000+00:00"/>
    <m/>
    <x v="1"/>
    <m/>
    <s v="2021-07-02 13:00:31+00:00"/>
    <m/>
    <n v="3264"/>
    <m/>
    <m/>
    <m/>
    <m/>
    <m/>
    <m/>
    <m/>
    <m/>
    <m/>
    <m/>
    <m/>
    <x v="39"/>
    <m/>
    <m/>
    <m/>
    <m/>
    <m/>
    <m/>
    <m/>
    <m/>
    <m/>
    <m/>
    <m/>
    <m/>
    <x v="5"/>
    <m/>
    <s v="user_228eUmsdKIb9OItgmiDq1zD4aPZ1eqiapbaLAGeBf8g"/>
    <x v="13"/>
    <x v="6"/>
    <m/>
    <s v="April; July; March"/>
    <x v="2"/>
    <x v="2"/>
    <m/>
    <m/>
    <m/>
    <m/>
    <m/>
    <x v="678"/>
    <s v="2022-10-20 10:15:34.636000+00:00"/>
    <s v="GMC"/>
  </r>
  <r>
    <x v="22"/>
    <n v="3697702"/>
    <s v="INR"/>
    <n v="100"/>
    <x v="75"/>
    <x v="0"/>
    <s v="stat_OZRiD1474QRJIpvnjHCZfiIvKcVD6mIKSSTzg8SwDVx"/>
    <x v="0"/>
    <s v="OpportunityStatusType.Won"/>
    <m/>
    <x v="1"/>
    <x v="360"/>
    <s v="lead_3bvzLvFXBbVhfsiYFLRo27JrhRnhhp0laUNczo7UQS4"/>
    <s v="Nyati builders"/>
    <x v="15"/>
    <s v="user_TZzywQwym26DjuswO479pxRhNKX152z8X1haCx2vcst"/>
    <s v="Vrushali Kummar"/>
    <x v="986"/>
    <s v="2022-07-30 12:21:00.722000+00:00"/>
    <m/>
    <x v="0"/>
    <m/>
    <m/>
    <m/>
    <n v="850"/>
    <m/>
    <m/>
    <m/>
    <m/>
    <m/>
    <m/>
    <m/>
    <m/>
    <m/>
    <m/>
    <m/>
    <x v="8"/>
    <m/>
    <m/>
    <m/>
    <m/>
    <m/>
    <m/>
    <m/>
    <m/>
    <m/>
    <m/>
    <m/>
    <m/>
    <x v="9"/>
    <m/>
    <s v="user_228eUmsdKIb9OItgmiDq1zD4aPZ1eqiapbaLAGeBf8g"/>
    <x v="13"/>
    <x v="6"/>
    <m/>
    <s v="August; June; October"/>
    <x v="2"/>
    <x v="3"/>
    <m/>
    <m/>
    <m/>
    <m/>
    <m/>
    <x v="679"/>
    <s v="2022-10-13 07:45:17.396000+00:00"/>
    <s v="GMC"/>
  </r>
  <r>
    <x v="28"/>
    <n v="324160"/>
    <s v="INR"/>
    <n v="100"/>
    <x v="75"/>
    <x v="0"/>
    <s v="stat_OZRiD1474QRJIpvnjHCZfiIvKcVD6mIKSSTzg8SwDVx"/>
    <x v="0"/>
    <s v="OpportunityStatusType.Won"/>
    <s v="cont_oFaaQQ2hprsYmizJQUxLpzS5c5iP4PdiJzurUicC4Fh"/>
    <x v="446"/>
    <x v="0"/>
    <s v="lead_d9hNhPRUINgVOLeJgnq0jtjFqqlny0hbWDx3pmgLOCx"/>
    <s v="CriticalRiver Inc."/>
    <x v="41"/>
    <s v="user_JjaNBsxmUKBROYZvEahyXgec466W5jQa2pL0NUZ81Lb"/>
    <s v="Sreenivas Hatti"/>
    <x v="987"/>
    <s v="2022-07-30 12:05:20.366000+00:00"/>
    <m/>
    <x v="10"/>
    <m/>
    <s v="2022-06-30 06:20:40+00:00"/>
    <m/>
    <n v="442"/>
    <m/>
    <m/>
    <m/>
    <m/>
    <m/>
    <m/>
    <m/>
    <m/>
    <m/>
    <m/>
    <m/>
    <x v="1"/>
    <m/>
    <m/>
    <m/>
    <m/>
    <m/>
    <m/>
    <m/>
    <m/>
    <m/>
    <m/>
    <m/>
    <m/>
    <x v="5"/>
    <m/>
    <s v="user_hYneJegkOPVKmVrtUbBOUXxrjYMTRntZlRehPSnApep"/>
    <x v="32"/>
    <x v="1"/>
    <m/>
    <m/>
    <x v="2"/>
    <x v="3"/>
    <m/>
    <s v="Employee Count 200"/>
    <m/>
    <m/>
    <m/>
    <x v="680"/>
    <s v="2022-10-16 13:31:33.714000+00:00"/>
    <s v="GPA"/>
  </r>
  <r>
    <x v="15"/>
    <n v="300000"/>
    <s v="INR"/>
    <n v="0"/>
    <x v="56"/>
    <x v="0"/>
    <s v="stat_kcR4fZg7TU7jjk1jAVua3qGLRS4J5uFayEjK5j02wtv"/>
    <x v="2"/>
    <s v="OpportunityStatusType.Lost"/>
    <s v="cont_GtzFiaeaLAvKWxxTdnyNHY4QviM2osBVrdyUiPUF1qV"/>
    <x v="447"/>
    <x v="0"/>
    <s v="lead_ouNRn7ufVSow7B66Cri9pqY7i3zdupw3yPoblV8jtOT"/>
    <s v="Knight Frank"/>
    <x v="6"/>
    <s v="user_sREdxbAJihL2Zbgic7tyQ6Rc4Mny7HnD1RNGhA9DDYh"/>
    <s v="Prajakta Sahastrabudhe"/>
    <x v="988"/>
    <s v="2022-07-30 10:15:59.751000+00:00"/>
    <m/>
    <x v="1"/>
    <m/>
    <m/>
    <m/>
    <n v="1400"/>
    <m/>
    <m/>
    <m/>
    <m/>
    <m/>
    <m/>
    <m/>
    <m/>
    <m/>
    <m/>
    <m/>
    <x v="16"/>
    <m/>
    <m/>
    <m/>
    <m/>
    <m/>
    <m/>
    <m/>
    <m/>
    <m/>
    <m/>
    <m/>
    <m/>
    <x v="5"/>
    <m/>
    <s v="user_vMd4rmcrSbjykdyL2J7rrYn84SWdcNc5FKligrmItPw"/>
    <x v="11"/>
    <x v="1"/>
    <m/>
    <s v="August"/>
    <x v="2"/>
    <x v="0"/>
    <m/>
    <s v="Employee Engagement Handbook"/>
    <m/>
    <m/>
    <m/>
    <x v="681"/>
    <s v="2022-10-20 06:36:14.429000+00:00"/>
    <s v="GPA"/>
  </r>
  <r>
    <x v="28"/>
    <n v="9600000"/>
    <s v="INR"/>
    <n v="100"/>
    <x v="75"/>
    <x v="0"/>
    <s v="stat_OZRiD1474QRJIpvnjHCZfiIvKcVD6mIKSSTzg8SwDVx"/>
    <x v="0"/>
    <s v="OpportunityStatusType.Won"/>
    <m/>
    <x v="1"/>
    <x v="361"/>
    <s v="lead_d9hNhPRUINgVOLeJgnq0jtjFqqlny0hbWDx3pmgLOCx"/>
    <s v="CriticalRiver Inc."/>
    <x v="41"/>
    <s v="user_JjaNBsxmUKBROYZvEahyXgec466W5jQa2pL0NUZ81Lb"/>
    <s v="Sreenivas Hatti"/>
    <x v="989"/>
    <s v="2022-07-30 12:16:49.034000+00:00"/>
    <m/>
    <x v="10"/>
    <m/>
    <s v="2022-06-30 06:20:40+00:00"/>
    <m/>
    <n v="442"/>
    <m/>
    <m/>
    <m/>
    <m/>
    <m/>
    <m/>
    <m/>
    <m/>
    <m/>
    <m/>
    <m/>
    <x v="1"/>
    <m/>
    <m/>
    <m/>
    <m/>
    <m/>
    <m/>
    <m/>
    <m/>
    <m/>
    <m/>
    <m/>
    <m/>
    <x v="5"/>
    <m/>
    <s v="user_hYneJegkOPVKmVrtUbBOUXxrjYMTRntZlRehPSnApep"/>
    <x v="32"/>
    <x v="1"/>
    <m/>
    <m/>
    <x v="2"/>
    <x v="3"/>
    <m/>
    <s v="Employee Count 200"/>
    <m/>
    <m/>
    <m/>
    <x v="680"/>
    <s v="2022-10-16 13:31:33.714000+00:00"/>
    <s v="GMC"/>
  </r>
  <r>
    <x v="16"/>
    <n v="2500000"/>
    <s v="INR"/>
    <n v="100"/>
    <x v="11"/>
    <x v="0"/>
    <s v="stat_OZRiD1474QRJIpvnjHCZfiIvKcVD6mIKSSTzg8SwDVx"/>
    <x v="0"/>
    <s v="OpportunityStatusType.Won"/>
    <s v="cont_xaRACq6ntS1vOGFGWGLsOMpahMdkXnUUahY2z1SfdP4"/>
    <x v="448"/>
    <x v="167"/>
    <s v="lead_i55v3pAulf9QKWNOX8SbDp4pk7b3pTRxb59cd6VaNap"/>
    <s v="Billennium"/>
    <x v="6"/>
    <s v="user_8jx3L2CDfrbzNnwYUv6Plfha6VxaSGsqcbTXR3sIBZi"/>
    <s v="Manish Balpande"/>
    <x v="990"/>
    <s v="2022-07-29 14:52:05.264000+00:00"/>
    <m/>
    <x v="0"/>
    <m/>
    <m/>
    <m/>
    <n v="177"/>
    <m/>
    <m/>
    <m/>
    <m/>
    <m/>
    <m/>
    <m/>
    <s v="PAID_SOCIAL"/>
    <m/>
    <m/>
    <m/>
    <x v="8"/>
    <m/>
    <m/>
    <m/>
    <m/>
    <m/>
    <m/>
    <m/>
    <m/>
    <m/>
    <m/>
    <m/>
    <m/>
    <x v="3"/>
    <m/>
    <s v="user_A8KOTZADnUtEQOLt4nSLAmteNStuGh80js75RYjrXVt"/>
    <x v="6"/>
    <x v="2"/>
    <m/>
    <s v="July; November"/>
    <x v="4"/>
    <x v="3"/>
    <m/>
    <s v="Downloaded the guide: Designing employee healthcare plan"/>
    <m/>
    <m/>
    <m/>
    <x v="682"/>
    <s v="2022-10-20 13:09:28.121000+00:00"/>
    <s v="GMC"/>
  </r>
  <r>
    <x v="15"/>
    <n v="10000000"/>
    <s v="INR"/>
    <n v="0"/>
    <x v="56"/>
    <x v="0"/>
    <s v="stat_kcR4fZg7TU7jjk1jAVua3qGLRS4J5uFayEjK5j02wtv"/>
    <x v="2"/>
    <s v="OpportunityStatusType.Lost"/>
    <s v="cont_GtzFiaeaLAvKWxxTdnyNHY4QviM2osBVrdyUiPUF1qV"/>
    <x v="447"/>
    <x v="362"/>
    <s v="lead_ouNRn7ufVSow7B66Cri9pqY7i3zdupw3yPoblV8jtOT"/>
    <s v="Knight Frank"/>
    <x v="6"/>
    <s v="user_sREdxbAJihL2Zbgic7tyQ6Rc4Mny7HnD1RNGhA9DDYh"/>
    <s v="Prajakta Sahastrabudhe"/>
    <x v="991"/>
    <s v="2022-07-30 10:15:59.611000+00:00"/>
    <m/>
    <x v="1"/>
    <m/>
    <m/>
    <m/>
    <n v="1400"/>
    <m/>
    <m/>
    <m/>
    <m/>
    <m/>
    <m/>
    <m/>
    <m/>
    <m/>
    <m/>
    <m/>
    <x v="16"/>
    <m/>
    <m/>
    <m/>
    <m/>
    <m/>
    <m/>
    <m/>
    <m/>
    <m/>
    <m/>
    <m/>
    <m/>
    <x v="5"/>
    <m/>
    <s v="user_vMd4rmcrSbjykdyL2J7rrYn84SWdcNc5FKligrmItPw"/>
    <x v="11"/>
    <x v="1"/>
    <m/>
    <s v="August"/>
    <x v="2"/>
    <x v="0"/>
    <m/>
    <s v="Employee Engagement Handbook"/>
    <m/>
    <m/>
    <m/>
    <x v="681"/>
    <s v="2022-10-20 06:36:14.429000+00:00"/>
    <s v="GMC"/>
  </r>
  <r>
    <x v="22"/>
    <n v="3100000"/>
    <s v="INR"/>
    <n v="0"/>
    <x v="39"/>
    <x v="0"/>
    <s v="stat_kcR4fZg7TU7jjk1jAVua3qGLRS4J5uFayEjK5j02wtv"/>
    <x v="2"/>
    <s v="OpportunityStatusType.Lost"/>
    <m/>
    <x v="1"/>
    <x v="0"/>
    <s v="lead_9Ae6TpX2k5kYcua6ydM2GoWLIS5rLjBlW21cS304syG"/>
    <s v="Motivitylabs"/>
    <x v="8"/>
    <s v="user_TZzywQwym26DjuswO479pxRhNKX152z8X1haCx2vcst"/>
    <s v="Vrushali Kummar"/>
    <x v="992"/>
    <s v="2022-07-29 12:03:27.800000+00:00"/>
    <m/>
    <x v="10"/>
    <m/>
    <m/>
    <m/>
    <n v="252"/>
    <m/>
    <m/>
    <m/>
    <m/>
    <m/>
    <m/>
    <m/>
    <m/>
    <m/>
    <m/>
    <m/>
    <x v="1"/>
    <m/>
    <m/>
    <m/>
    <m/>
    <m/>
    <m/>
    <m/>
    <m/>
    <m/>
    <m/>
    <m/>
    <m/>
    <x v="3"/>
    <m/>
    <s v="user_5IQTpX6DsnoeoDfxqzqojpVoQLXPh68nhDjLS5ETjYj"/>
    <x v="8"/>
    <x v="1"/>
    <m/>
    <s v="August"/>
    <x v="4"/>
    <x v="3"/>
    <m/>
    <s v="Employee Wellness Handbook"/>
    <m/>
    <m/>
    <m/>
    <x v="683"/>
    <s v="2022-07-29 12:03:27.852000+00:00"/>
    <m/>
  </r>
  <r>
    <x v="37"/>
    <n v="200000"/>
    <s v="INR"/>
    <n v="0"/>
    <x v="16"/>
    <x v="0"/>
    <s v="stat_1hn9nRJaLbI53NxPuSQgo90kRpbpKsFlwN4oEGNUTdO"/>
    <x v="1"/>
    <s v="OpportunityStatusType.Lost"/>
    <s v="cont_2QUXUZIRkKu90qzKIPjJ6A9dtk5DtS8OKj5UJW30LEV"/>
    <x v="449"/>
    <x v="363"/>
    <s v="lead_B4MPFVUqARcU4CyvF80R3gfJ8hUvJW30tawB2w3bh1g"/>
    <s v="Atidiv"/>
    <x v="13"/>
    <s v="user_RYbBTp8BVWNa7ppiOz6QVJMGK0exHsFmc5uCLn34ODZ"/>
    <s v="Prasoon Mishra"/>
    <x v="993"/>
    <s v="2022-07-29 09:43:37.529000+00:00"/>
    <m/>
    <x v="0"/>
    <m/>
    <m/>
    <m/>
    <n v="489"/>
    <m/>
    <m/>
    <m/>
    <m/>
    <m/>
    <m/>
    <m/>
    <s v="PAID_SOCIAL"/>
    <m/>
    <m/>
    <m/>
    <x v="1"/>
    <m/>
    <m/>
    <m/>
    <m/>
    <m/>
    <m/>
    <m/>
    <m/>
    <m/>
    <m/>
    <m/>
    <m/>
    <x v="1"/>
    <m/>
    <s v="user_vMd4rmcrSbjykdyL2J7rrYn84SWdcNc5FKligrmItPw"/>
    <x v="11"/>
    <x v="6"/>
    <m/>
    <m/>
    <x v="1"/>
    <x v="0"/>
    <m/>
    <s v="Essential HR Policies"/>
    <m/>
    <m/>
    <m/>
    <x v="684"/>
    <s v="2022-09-20 06:08:44.664000+00:00"/>
    <s v="GPA"/>
  </r>
  <r>
    <x v="22"/>
    <n v="1850000"/>
    <s v="INR"/>
    <n v="100"/>
    <x v="11"/>
    <x v="0"/>
    <s v="stat_OZRiD1474QRJIpvnjHCZfiIvKcVD6mIKSSTzg8SwDVx"/>
    <x v="0"/>
    <s v="OpportunityStatusType.Won"/>
    <s v="cont_Yfb9IBqVVXd8YH3SqoOtyoliMmn9lObV70laP3jEiGG"/>
    <x v="450"/>
    <x v="58"/>
    <s v="lead_5xWrW6KCPRrwauGZn4J4Q582EDED8IAvahRpNyNUW5z"/>
    <s v="General Industrial Controls Pvt. Ltd. (GIC)"/>
    <x v="4"/>
    <s v="user_TZzywQwym26DjuswO479pxRhNKX152z8X1haCx2vcst"/>
    <s v="Vrushali Kummar"/>
    <x v="994"/>
    <s v="2022-07-29 11:33:43.151000+00:00"/>
    <m/>
    <x v="0"/>
    <m/>
    <s v="2020-09-08 11:50:33+00:00"/>
    <m/>
    <n v="302"/>
    <m/>
    <m/>
    <m/>
    <m/>
    <m/>
    <m/>
    <m/>
    <m/>
    <m/>
    <m/>
    <m/>
    <x v="5"/>
    <m/>
    <m/>
    <m/>
    <m/>
    <m/>
    <m/>
    <m/>
    <m/>
    <m/>
    <m/>
    <m/>
    <m/>
    <x v="14"/>
    <m/>
    <s v="user_5YHA1ZU4iP896lD1YJehdJcMx7ZEgWCpulT4T2c3pJ3"/>
    <x v="4"/>
    <x v="1"/>
    <m/>
    <s v="December; July"/>
    <x v="4"/>
    <x v="0"/>
    <m/>
    <s v="Employee Engagement Handbook"/>
    <m/>
    <m/>
    <m/>
    <x v="685"/>
    <s v="2022-10-17 06:58:36.768000+00:00"/>
    <m/>
  </r>
  <r>
    <x v="37"/>
    <n v="5000000"/>
    <s v="INR"/>
    <n v="0"/>
    <x v="39"/>
    <x v="0"/>
    <s v="stat_1hn9nRJaLbI53NxPuSQgo90kRpbpKsFlwN4oEGNUTdO"/>
    <x v="1"/>
    <s v="OpportunityStatusType.Lost"/>
    <s v="cont_fsuQaFR1E5ufuD8H7P8XVWigVj3PChtrYXjEX4gn4An"/>
    <x v="451"/>
    <x v="11"/>
    <s v="lead_0a1uPCGkb720WtCjaiGEg9RUPlwXyrhxbcmBEW2Md2F"/>
    <s v="Frames Process and Energy Systems India Private Limited"/>
    <x v="9"/>
    <s v="user_RYbBTp8BVWNa7ppiOz6QVJMGK0exHsFmc5uCLn34ODZ"/>
    <s v="Prasoon Mishra"/>
    <x v="995"/>
    <s v="2022-07-29 09:59:43.611000+00:00"/>
    <m/>
    <x v="0"/>
    <m/>
    <m/>
    <m/>
    <n v="350"/>
    <m/>
    <m/>
    <m/>
    <m/>
    <m/>
    <m/>
    <m/>
    <m/>
    <m/>
    <m/>
    <m/>
    <x v="1"/>
    <m/>
    <m/>
    <m/>
    <m/>
    <m/>
    <m/>
    <m/>
    <m/>
    <m/>
    <m/>
    <m/>
    <m/>
    <x v="14"/>
    <m/>
    <s v="user_L8E6IFhq6UCzKLHa45LUUTZCznDuyDwFrGaEp9DXiUM"/>
    <x v="9"/>
    <x v="6"/>
    <m/>
    <s v="August"/>
    <x v="2"/>
    <x v="0"/>
    <m/>
    <s v="Prasoon Leads"/>
    <m/>
    <m/>
    <m/>
    <x v="686"/>
    <s v="2022-09-01 11:19:53.428000+00:00"/>
    <s v="GMC"/>
  </r>
  <r>
    <x v="37"/>
    <n v="3000000"/>
    <s v="INR"/>
    <n v="0"/>
    <x v="11"/>
    <x v="0"/>
    <s v="stat_1hn9nRJaLbI53NxPuSQgo90kRpbpKsFlwN4oEGNUTdO"/>
    <x v="1"/>
    <s v="OpportunityStatusType.Lost"/>
    <s v="cont_2QUXUZIRkKu90qzKIPjJ6A9dtk5DtS8OKj5UJW30LEV"/>
    <x v="449"/>
    <x v="364"/>
    <s v="lead_B4MPFVUqARcU4CyvF80R3gfJ8hUvJW30tawB2w3bh1g"/>
    <s v="Atidiv"/>
    <x v="13"/>
    <s v="user_RYbBTp8BVWNa7ppiOz6QVJMGK0exHsFmc5uCLn34ODZ"/>
    <s v="Prasoon Mishra"/>
    <x v="996"/>
    <s v="2022-07-29 09:21:00.005000+00:00"/>
    <m/>
    <x v="0"/>
    <m/>
    <m/>
    <m/>
    <n v="489"/>
    <m/>
    <m/>
    <m/>
    <m/>
    <m/>
    <m/>
    <m/>
    <s v="PAID_SOCIAL"/>
    <m/>
    <m/>
    <m/>
    <x v="1"/>
    <m/>
    <m/>
    <m/>
    <m/>
    <m/>
    <m/>
    <m/>
    <m/>
    <m/>
    <m/>
    <m/>
    <m/>
    <x v="1"/>
    <m/>
    <s v="user_vMd4rmcrSbjykdyL2J7rrYn84SWdcNc5FKligrmItPw"/>
    <x v="11"/>
    <x v="6"/>
    <m/>
    <m/>
    <x v="1"/>
    <x v="0"/>
    <m/>
    <s v="Essential HR Policies"/>
    <m/>
    <m/>
    <m/>
    <x v="684"/>
    <s v="2022-09-20 06:08:44.664000+00:00"/>
    <s v="GMC"/>
  </r>
  <r>
    <x v="37"/>
    <n v="500000"/>
    <s v="INR"/>
    <n v="0"/>
    <x v="16"/>
    <x v="0"/>
    <s v="stat_1hn9nRJaLbI53NxPuSQgo90kRpbpKsFlwN4oEGNUTdO"/>
    <x v="1"/>
    <s v="OpportunityStatusType.Lost"/>
    <s v="cont_2QUXUZIRkKu90qzKIPjJ6A9dtk5DtS8OKj5UJW30LEV"/>
    <x v="449"/>
    <x v="365"/>
    <s v="lead_B4MPFVUqARcU4CyvF80R3gfJ8hUvJW30tawB2w3bh1g"/>
    <s v="Atidiv"/>
    <x v="13"/>
    <s v="user_RYbBTp8BVWNa7ppiOz6QVJMGK0exHsFmc5uCLn34ODZ"/>
    <s v="Prasoon Mishra"/>
    <x v="997"/>
    <s v="2022-07-29 09:21:10.156000+00:00"/>
    <m/>
    <x v="0"/>
    <m/>
    <m/>
    <m/>
    <n v="489"/>
    <m/>
    <m/>
    <m/>
    <m/>
    <m/>
    <m/>
    <m/>
    <s v="PAID_SOCIAL"/>
    <m/>
    <m/>
    <m/>
    <x v="1"/>
    <m/>
    <m/>
    <m/>
    <m/>
    <m/>
    <m/>
    <m/>
    <m/>
    <m/>
    <m/>
    <m/>
    <m/>
    <x v="1"/>
    <m/>
    <s v="user_vMd4rmcrSbjykdyL2J7rrYn84SWdcNc5FKligrmItPw"/>
    <x v="11"/>
    <x v="6"/>
    <m/>
    <m/>
    <x v="1"/>
    <x v="0"/>
    <m/>
    <s v="Essential HR Policies"/>
    <m/>
    <m/>
    <m/>
    <x v="684"/>
    <s v="2022-09-20 06:08:44.664000+00:00"/>
    <s v="GTL"/>
  </r>
  <r>
    <x v="37"/>
    <n v="200000"/>
    <s v="INR"/>
    <n v="0"/>
    <x v="16"/>
    <x v="0"/>
    <s v="stat_1hn9nRJaLbI53NxPuSQgo90kRpbpKsFlwN4oEGNUTdO"/>
    <x v="1"/>
    <s v="OpportunityStatusType.Lost"/>
    <s v="cont_2QUXUZIRkKu90qzKIPjJ6A9dtk5DtS8OKj5UJW30LEV"/>
    <x v="449"/>
    <x v="366"/>
    <s v="lead_B4MPFVUqARcU4CyvF80R3gfJ8hUvJW30tawB2w3bh1g"/>
    <s v="Atidiv"/>
    <x v="13"/>
    <s v="user_RYbBTp8BVWNa7ppiOz6QVJMGK0exHsFmc5uCLn34ODZ"/>
    <s v="Prasoon Mishra"/>
    <x v="998"/>
    <s v="2022-07-29 09:43:26.363000+00:00"/>
    <m/>
    <x v="0"/>
    <m/>
    <m/>
    <m/>
    <n v="489"/>
    <m/>
    <m/>
    <m/>
    <m/>
    <m/>
    <m/>
    <m/>
    <s v="PAID_SOCIAL"/>
    <m/>
    <m/>
    <m/>
    <x v="1"/>
    <m/>
    <m/>
    <m/>
    <m/>
    <m/>
    <m/>
    <m/>
    <m/>
    <m/>
    <m/>
    <m/>
    <m/>
    <x v="1"/>
    <m/>
    <s v="user_vMd4rmcrSbjykdyL2J7rrYn84SWdcNc5FKligrmItPw"/>
    <x v="11"/>
    <x v="6"/>
    <m/>
    <m/>
    <x v="1"/>
    <x v="0"/>
    <m/>
    <s v="Essential HR Policies"/>
    <m/>
    <m/>
    <m/>
    <x v="684"/>
    <s v="2022-09-20 06:08:44.664000+00:00"/>
    <s v="GMC"/>
  </r>
  <r>
    <x v="1"/>
    <n v="1000000"/>
    <s v="INR"/>
    <n v="50"/>
    <x v="4"/>
    <x v="0"/>
    <s v="stat_Bh0lNV2usJkCLD6fjWneAqpmASEbmvomDaal7U02FV1"/>
    <x v="5"/>
    <s v="OpportunityStatusType.Active"/>
    <s v="cont_N0dQqlMGrg54NweEi6w4LnSHYyWNxQme1wrHg9QsQnh"/>
    <x v="452"/>
    <x v="367"/>
    <s v="lead_8PUiAZyBu9Yk58Z7JpBSYC4hV9mb1gTHoQCtO27jY7i"/>
    <s v="Samsonite South Asia Pvt. Ltd."/>
    <x v="13"/>
    <s v="user_kbtBHYtBjVDNyI72HTF6C1SCvC7yVBiA6OrBOy3t96U"/>
    <s v="Tejas Kulkarni"/>
    <x v="999"/>
    <s v="2022-07-29 06:48:49.426000+00:00"/>
    <m/>
    <x v="1"/>
    <m/>
    <m/>
    <m/>
    <n v="287"/>
    <m/>
    <m/>
    <m/>
    <m/>
    <m/>
    <m/>
    <m/>
    <m/>
    <m/>
    <m/>
    <m/>
    <x v="8"/>
    <m/>
    <m/>
    <m/>
    <m/>
    <m/>
    <m/>
    <m/>
    <m/>
    <m/>
    <m/>
    <m/>
    <m/>
    <x v="10"/>
    <m/>
    <s v="user_vMd4rmcrSbjykdyL2J7rrYn84SWdcNc5FKligrmItPw"/>
    <x v="11"/>
    <x v="1"/>
    <m/>
    <m/>
    <x v="2"/>
    <x v="0"/>
    <m/>
    <s v="Vaccine inbound"/>
    <m/>
    <m/>
    <m/>
    <x v="687"/>
    <s v="2022-09-08 06:40:02.142000+00:00"/>
    <s v="GMC"/>
  </r>
  <r>
    <x v="1"/>
    <n v="200000"/>
    <s v="INR"/>
    <n v="50"/>
    <x v="4"/>
    <x v="0"/>
    <s v="stat_Bh0lNV2usJkCLD6fjWneAqpmASEbmvomDaal7U02FV1"/>
    <x v="5"/>
    <s v="OpportunityStatusType.Active"/>
    <s v="cont_N0dQqlMGrg54NweEi6w4LnSHYyWNxQme1wrHg9QsQnh"/>
    <x v="452"/>
    <x v="57"/>
    <s v="lead_8PUiAZyBu9Yk58Z7JpBSYC4hV9mb1gTHoQCtO27jY7i"/>
    <s v="Samsonite South Asia Pvt. Ltd."/>
    <x v="13"/>
    <s v="user_kbtBHYtBjVDNyI72HTF6C1SCvC7yVBiA6OrBOy3t96U"/>
    <s v="Tejas Kulkarni"/>
    <x v="1000"/>
    <s v="2022-07-29 06:49:05.393000+00:00"/>
    <m/>
    <x v="1"/>
    <m/>
    <m/>
    <m/>
    <n v="287"/>
    <m/>
    <m/>
    <m/>
    <m/>
    <m/>
    <m/>
    <m/>
    <m/>
    <m/>
    <m/>
    <m/>
    <x v="8"/>
    <m/>
    <m/>
    <m/>
    <m/>
    <m/>
    <m/>
    <m/>
    <m/>
    <m/>
    <m/>
    <m/>
    <m/>
    <x v="10"/>
    <m/>
    <s v="user_vMd4rmcrSbjykdyL2J7rrYn84SWdcNc5FKligrmItPw"/>
    <x v="11"/>
    <x v="1"/>
    <m/>
    <m/>
    <x v="2"/>
    <x v="0"/>
    <m/>
    <s v="Vaccine inbound"/>
    <m/>
    <m/>
    <m/>
    <x v="687"/>
    <s v="2022-09-08 06:40:02.142000+00:00"/>
    <s v="GPA"/>
  </r>
  <r>
    <x v="1"/>
    <n v="280000"/>
    <s v="INR"/>
    <n v="100"/>
    <x v="11"/>
    <x v="0"/>
    <s v="stat_OZRiD1474QRJIpvnjHCZfiIvKcVD6mIKSSTzg8SwDVx"/>
    <x v="0"/>
    <s v="OpportunityStatusType.Won"/>
    <m/>
    <x v="1"/>
    <x v="0"/>
    <s v="lead_YN4iIyAavJ7ViIB0VsGABjSnS8STWuulfuyeIsSgMfc"/>
    <s v="HNR Tech Pvt. Ltd."/>
    <x v="14"/>
    <s v="user_kbtBHYtBjVDNyI72HTF6C1SCvC7yVBiA6OrBOy3t96U"/>
    <s v="Tejas Kulkarni"/>
    <x v="1001"/>
    <s v="2022-07-29 09:10:44.206000+00:00"/>
    <m/>
    <x v="1"/>
    <m/>
    <m/>
    <m/>
    <n v="66"/>
    <m/>
    <m/>
    <m/>
    <m/>
    <m/>
    <m/>
    <m/>
    <m/>
    <m/>
    <m/>
    <m/>
    <x v="1"/>
    <m/>
    <m/>
    <m/>
    <m/>
    <m/>
    <m/>
    <m/>
    <m/>
    <m/>
    <m/>
    <m/>
    <m/>
    <x v="1"/>
    <m/>
    <s v="user_FdWFezbLzkYQcGsBUsjZO25nr2poK2nRbqV47Rs5Kfm"/>
    <x v="17"/>
    <x v="12"/>
    <m/>
    <s v="July"/>
    <x v="2"/>
    <x v="15"/>
    <m/>
    <m/>
    <m/>
    <m/>
    <m/>
    <x v="688"/>
    <s v="2022-10-13 06:52:42.175000+00:00"/>
    <m/>
  </r>
  <r>
    <x v="2"/>
    <n v="10000"/>
    <s v="INR"/>
    <n v="0"/>
    <x v="16"/>
    <x v="0"/>
    <s v="stat_1hn9nRJaLbI53NxPuSQgo90kRpbpKsFlwN4oEGNUTdO"/>
    <x v="1"/>
    <s v="OpportunityStatusType.Lost"/>
    <s v="cont_TC0mRIbTFQINRJ1MPnzt9YUOaeByPRKYeNcLsryIBDt"/>
    <x v="453"/>
    <x v="0"/>
    <s v="lead_J1CX7zsDgZmK8bfFZLZUstVnjrx992B3ZfMdrDmQauO"/>
    <s v="Ace Brain"/>
    <x v="19"/>
    <s v="user_FdWFezbLzkYQcGsBUsjZO25nr2poK2nRbqV47Rs5Kfm"/>
    <s v="Prateek Wadhwa"/>
    <x v="1002"/>
    <s v="2022-07-29 06:16:14.867000+00:00"/>
    <m/>
    <x v="0"/>
    <m/>
    <s v="2020-08-20 10:25:20+00:00"/>
    <m/>
    <n v="58"/>
    <m/>
    <m/>
    <m/>
    <m/>
    <m/>
    <m/>
    <m/>
    <m/>
    <m/>
    <m/>
    <m/>
    <x v="40"/>
    <m/>
    <m/>
    <m/>
    <m/>
    <m/>
    <m/>
    <m/>
    <m/>
    <m/>
    <m/>
    <m/>
    <m/>
    <x v="2"/>
    <m/>
    <s v="user_FdWFezbLzkYQcGsBUsjZO25nr2poK2nRbqV47Rs5Kfm"/>
    <x v="17"/>
    <x v="1"/>
    <m/>
    <s v="July"/>
    <x v="5"/>
    <x v="1"/>
    <m/>
    <m/>
    <m/>
    <m/>
    <m/>
    <x v="689"/>
    <s v="2022-09-06 14:12:04.167000+00:00"/>
    <s v="GPA"/>
  </r>
  <r>
    <x v="2"/>
    <n v="60000"/>
    <s v="INR"/>
    <n v="0"/>
    <x v="16"/>
    <x v="0"/>
    <s v="stat_1hn9nRJaLbI53NxPuSQgo90kRpbpKsFlwN4oEGNUTdO"/>
    <x v="1"/>
    <s v="OpportunityStatusType.Lost"/>
    <s v="cont_TC0mRIbTFQINRJ1MPnzt9YUOaeByPRKYeNcLsryIBDt"/>
    <x v="453"/>
    <x v="0"/>
    <s v="lead_J1CX7zsDgZmK8bfFZLZUstVnjrx992B3ZfMdrDmQauO"/>
    <s v="Ace Brain"/>
    <x v="19"/>
    <s v="user_FdWFezbLzkYQcGsBUsjZO25nr2poK2nRbqV47Rs5Kfm"/>
    <s v="Prateek Wadhwa"/>
    <x v="1003"/>
    <s v="2022-07-29 06:16:05.846000+00:00"/>
    <m/>
    <x v="0"/>
    <m/>
    <s v="2020-08-20 10:25:20+00:00"/>
    <m/>
    <n v="58"/>
    <m/>
    <m/>
    <m/>
    <m/>
    <m/>
    <m/>
    <m/>
    <m/>
    <m/>
    <m/>
    <m/>
    <x v="40"/>
    <m/>
    <m/>
    <m/>
    <m/>
    <m/>
    <m/>
    <m/>
    <m/>
    <m/>
    <m/>
    <m/>
    <m/>
    <x v="2"/>
    <m/>
    <s v="user_FdWFezbLzkYQcGsBUsjZO25nr2poK2nRbqV47Rs5Kfm"/>
    <x v="17"/>
    <x v="1"/>
    <m/>
    <s v="July"/>
    <x v="5"/>
    <x v="1"/>
    <m/>
    <m/>
    <m/>
    <m/>
    <m/>
    <x v="689"/>
    <s v="2022-09-06 14:12:04.167000+00:00"/>
    <s v="GMC"/>
  </r>
  <r>
    <x v="16"/>
    <n v="30000"/>
    <s v="INR"/>
    <n v="0"/>
    <x v="56"/>
    <x v="0"/>
    <s v="stat_kcR4fZg7TU7jjk1jAVua3qGLRS4J5uFayEjK5j02wtv"/>
    <x v="2"/>
    <s v="OpportunityStatusType.Lost"/>
    <s v="cont_31d3TzGsrbQZ8xjguHscjIzo4ABIIt6t3Tt3geUHcln"/>
    <x v="454"/>
    <x v="0"/>
    <s v="lead_7IAJJwa4t3bJVF07j94vmNv1GeEenwtoyjEK28ND3q1"/>
    <s v="Brickfolio Pvt Ltd"/>
    <x v="10"/>
    <s v="user_P3f70h2AcefBkFTBZpvA9LgDbjTmUIXkqdKqHJ5evwA"/>
    <s v="Manojkumar Tinna"/>
    <x v="1004"/>
    <s v="2022-07-29 06:09:44.528000+00:00"/>
    <m/>
    <x v="0"/>
    <m/>
    <m/>
    <m/>
    <n v="100"/>
    <m/>
    <m/>
    <m/>
    <m/>
    <m/>
    <m/>
    <m/>
    <s v="PAID_SOCIAL"/>
    <m/>
    <m/>
    <m/>
    <x v="2"/>
    <m/>
    <m/>
    <m/>
    <m/>
    <m/>
    <m/>
    <m/>
    <m/>
    <m/>
    <m/>
    <m/>
    <m/>
    <x v="3"/>
    <m/>
    <s v="user_ocHSJH83OJnHCvKyMbjx8WOOK8PMgAUGIj1qK0q0dMV"/>
    <x v="10"/>
    <x v="1"/>
    <m/>
    <s v="August"/>
    <x v="4"/>
    <x v="3"/>
    <m/>
    <s v="Employee Engagement Handbook"/>
    <m/>
    <m/>
    <m/>
    <x v="690"/>
    <s v="2022-07-29 06:09:44.573000+00:00"/>
    <s v="GPA"/>
  </r>
  <r>
    <x v="16"/>
    <n v="300000"/>
    <s v="INR"/>
    <n v="0"/>
    <x v="52"/>
    <x v="0"/>
    <s v="stat_kcR4fZg7TU7jjk1jAVua3qGLRS4J5uFayEjK5j02wtv"/>
    <x v="2"/>
    <s v="OpportunityStatusType.Lost"/>
    <s v="cont_31d3TzGsrbQZ8xjguHscjIzo4ABIIt6t3Tt3geUHcln"/>
    <x v="454"/>
    <x v="0"/>
    <s v="lead_7IAJJwa4t3bJVF07j94vmNv1GeEenwtoyjEK28ND3q1"/>
    <s v="Brickfolio Pvt Ltd"/>
    <x v="10"/>
    <s v="user_P3f70h2AcefBkFTBZpvA9LgDbjTmUIXkqdKqHJ5evwA"/>
    <s v="Manojkumar Tinna"/>
    <x v="1005"/>
    <s v="2022-07-29 06:09:21.757000+00:00"/>
    <m/>
    <x v="0"/>
    <m/>
    <m/>
    <m/>
    <n v="100"/>
    <m/>
    <m/>
    <m/>
    <m/>
    <m/>
    <m/>
    <m/>
    <s v="PAID_SOCIAL"/>
    <m/>
    <m/>
    <m/>
    <x v="2"/>
    <m/>
    <m/>
    <m/>
    <m/>
    <m/>
    <m/>
    <m/>
    <m/>
    <m/>
    <m/>
    <m/>
    <m/>
    <x v="3"/>
    <m/>
    <s v="user_ocHSJH83OJnHCvKyMbjx8WOOK8PMgAUGIj1qK0q0dMV"/>
    <x v="10"/>
    <x v="1"/>
    <m/>
    <s v="August"/>
    <x v="4"/>
    <x v="3"/>
    <m/>
    <s v="Employee Engagement Handbook"/>
    <m/>
    <m/>
    <m/>
    <x v="690"/>
    <s v="2022-07-29 06:09:44.573000+00:00"/>
    <s v="GMC"/>
  </r>
  <r>
    <x v="7"/>
    <n v="1000000"/>
    <s v="INR"/>
    <n v="0"/>
    <x v="10"/>
    <x v="0"/>
    <s v="stat_kcR4fZg7TU7jjk1jAVua3qGLRS4J5uFayEjK5j02wtv"/>
    <x v="2"/>
    <s v="OpportunityStatusType.Lost"/>
    <s v="cont_vJhZXrGT8sUodrmhJ7O32BGGnumvoGkfjyAEX6K9FDS"/>
    <x v="455"/>
    <x v="11"/>
    <s v="lead_lEqiRA1lqEhapO0H9W5uf6ECbDKQXHjRxEMPLvMaUtO"/>
    <s v="Newgen software technologies"/>
    <x v="4"/>
    <s v="user_P3f70h2AcefBkFTBZpvA9LgDbjTmUIXkqdKqHJ5evwA"/>
    <s v="Manojkumar Tinna"/>
    <x v="1006"/>
    <s v="2022-07-29 05:17:58.546000+00:00"/>
    <m/>
    <x v="11"/>
    <m/>
    <m/>
    <m/>
    <n v="2700"/>
    <m/>
    <m/>
    <m/>
    <m/>
    <m/>
    <m/>
    <m/>
    <s v="PAID_SOCIAL"/>
    <m/>
    <m/>
    <m/>
    <x v="1"/>
    <m/>
    <m/>
    <m/>
    <m/>
    <m/>
    <m/>
    <m/>
    <m/>
    <m/>
    <m/>
    <m/>
    <m/>
    <x v="9"/>
    <m/>
    <s v="user_5YHA1ZU4iP896lD1YJehdJcMx7ZEgWCpulT4T2c3pJ3"/>
    <x v="4"/>
    <x v="1"/>
    <m/>
    <s v="April"/>
    <x v="1"/>
    <x v="3"/>
    <m/>
    <s v="Essential HR Policies"/>
    <m/>
    <m/>
    <m/>
    <x v="691"/>
    <s v="2022-09-19 08:11:37.233000+00:00"/>
    <m/>
  </r>
  <r>
    <x v="7"/>
    <n v="100000"/>
    <s v="INR"/>
    <n v="0"/>
    <x v="10"/>
    <x v="0"/>
    <s v="stat_kcR4fZg7TU7jjk1jAVua3qGLRS4J5uFayEjK5j02wtv"/>
    <x v="2"/>
    <s v="OpportunityStatusType.Lost"/>
    <s v="cont_vJhZXrGT8sUodrmhJ7O32BGGnumvoGkfjyAEX6K9FDS"/>
    <x v="455"/>
    <x v="10"/>
    <s v="lead_lEqiRA1lqEhapO0H9W5uf6ECbDKQXHjRxEMPLvMaUtO"/>
    <s v="Newgen software technologies"/>
    <x v="4"/>
    <s v="user_P3f70h2AcefBkFTBZpvA9LgDbjTmUIXkqdKqHJ5evwA"/>
    <s v="Manojkumar Tinna"/>
    <x v="1007"/>
    <s v="2022-07-29 05:18:04.529000+00:00"/>
    <m/>
    <x v="11"/>
    <m/>
    <m/>
    <m/>
    <n v="2700"/>
    <m/>
    <m/>
    <m/>
    <m/>
    <m/>
    <m/>
    <m/>
    <s v="PAID_SOCIAL"/>
    <m/>
    <m/>
    <m/>
    <x v="1"/>
    <m/>
    <m/>
    <m/>
    <m/>
    <m/>
    <m/>
    <m/>
    <m/>
    <m/>
    <m/>
    <m/>
    <m/>
    <x v="9"/>
    <m/>
    <s v="user_5YHA1ZU4iP896lD1YJehdJcMx7ZEgWCpulT4T2c3pJ3"/>
    <x v="4"/>
    <x v="1"/>
    <m/>
    <s v="April"/>
    <x v="1"/>
    <x v="3"/>
    <m/>
    <s v="Essential HR Policies"/>
    <m/>
    <m/>
    <m/>
    <x v="691"/>
    <s v="2022-09-19 08:11:37.233000+00:00"/>
    <m/>
  </r>
  <r>
    <x v="9"/>
    <n v="250000"/>
    <s v="INR"/>
    <n v="0"/>
    <x v="43"/>
    <x v="0"/>
    <s v="stat_1hn9nRJaLbI53NxPuSQgo90kRpbpKsFlwN4oEGNUTdO"/>
    <x v="1"/>
    <s v="OpportunityStatusType.Lost"/>
    <s v="cont_VuWWRIXDzFQp8U1fJXhwGTUUieEVykRld89rGxyXTqz"/>
    <x v="456"/>
    <x v="368"/>
    <s v="lead_0yUndFSKJ4HXl8PDaj9FSegx62AxGCwcdEm4DqPT8rT"/>
    <s v="Abhi Impact Logistics Solutions"/>
    <x v="9"/>
    <s v="user_9SBRjyF0n4iWuhUdqRyQkFhl2J4uyNKhFWvvJEvunX8"/>
    <s v="Omkar Ghate"/>
    <x v="1008"/>
    <s v="2022-07-29 05:12:36.195000+00:00"/>
    <m/>
    <x v="0"/>
    <m/>
    <m/>
    <m/>
    <n v="187"/>
    <m/>
    <m/>
    <m/>
    <m/>
    <m/>
    <m/>
    <m/>
    <m/>
    <m/>
    <m/>
    <m/>
    <x v="11"/>
    <m/>
    <m/>
    <m/>
    <m/>
    <m/>
    <m/>
    <m/>
    <m/>
    <m/>
    <m/>
    <m/>
    <m/>
    <x v="3"/>
    <m/>
    <s v="user_L8E6IFhq6UCzKLHa45LUUTZCznDuyDwFrGaEp9DXiUM"/>
    <x v="9"/>
    <x v="6"/>
    <m/>
    <s v="July"/>
    <x v="12"/>
    <x v="21"/>
    <m/>
    <m/>
    <m/>
    <m/>
    <m/>
    <x v="692"/>
    <s v="2022-10-18 10:19:05.605000+00:00"/>
    <s v="GMC"/>
  </r>
  <r>
    <x v="16"/>
    <n v="10000"/>
    <s v="INR"/>
    <n v="0"/>
    <x v="10"/>
    <x v="0"/>
    <s v="stat_kcR4fZg7TU7jjk1jAVua3qGLRS4J5uFayEjK5j02wtv"/>
    <x v="2"/>
    <s v="OpportunityStatusType.Lost"/>
    <s v="cont_rRpbpcmvINx2KQAdCkmdYM2X0ZEL8Ca45fB0UgYOPQ5"/>
    <x v="457"/>
    <x v="369"/>
    <s v="lead_LsPzJhZ0F8pBMWF9TmG2Cf5VKUvNKd2eAD56syIsZ45"/>
    <s v="Regimmigration Fresh"/>
    <x v="17"/>
    <s v="user_8jx3L2CDfrbzNnwYUv6Plfha6VxaSGsqcbTXR3sIBZi"/>
    <s v="Manish Balpande"/>
    <x v="1009"/>
    <s v="2022-07-29 05:06:57.295000+00:00"/>
    <m/>
    <x v="4"/>
    <m/>
    <m/>
    <m/>
    <n v="100"/>
    <m/>
    <m/>
    <m/>
    <m/>
    <m/>
    <m/>
    <m/>
    <m/>
    <m/>
    <m/>
    <m/>
    <x v="2"/>
    <m/>
    <m/>
    <m/>
    <m/>
    <m/>
    <m/>
    <m/>
    <m/>
    <m/>
    <m/>
    <m/>
    <m/>
    <x v="3"/>
    <m/>
    <s v="user_6hRQhcoLhZEDUBYaw3vS7rv6T5582sGfXq4jNRqTfUU"/>
    <x v="14"/>
    <x v="1"/>
    <m/>
    <m/>
    <x v="4"/>
    <x v="3"/>
    <m/>
    <s v="Employee Wellness Handbook"/>
    <m/>
    <m/>
    <m/>
    <x v="693"/>
    <s v="2022-07-29 05:07:18.130000+00:00"/>
    <s v="GPA"/>
  </r>
  <r>
    <x v="16"/>
    <n v="800000"/>
    <s v="INR"/>
    <n v="0"/>
    <x v="10"/>
    <x v="0"/>
    <s v="stat_kcR4fZg7TU7jjk1jAVua3qGLRS4J5uFayEjK5j02wtv"/>
    <x v="2"/>
    <s v="OpportunityStatusType.Lost"/>
    <s v="cont_rRpbpcmvINx2KQAdCkmdYM2X0ZEL8Ca45fB0UgYOPQ5"/>
    <x v="457"/>
    <x v="51"/>
    <s v="lead_LsPzJhZ0F8pBMWF9TmG2Cf5VKUvNKd2eAD56syIsZ45"/>
    <s v="Regimmigration Fresh"/>
    <x v="17"/>
    <s v="user_8jx3L2CDfrbzNnwYUv6Plfha6VxaSGsqcbTXR3sIBZi"/>
    <s v="Manish Balpande"/>
    <x v="1010"/>
    <s v="2022-07-29 05:06:50.097000+00:00"/>
    <m/>
    <x v="4"/>
    <m/>
    <m/>
    <m/>
    <n v="100"/>
    <m/>
    <m/>
    <m/>
    <m/>
    <m/>
    <m/>
    <m/>
    <m/>
    <m/>
    <m/>
    <m/>
    <x v="2"/>
    <m/>
    <m/>
    <m/>
    <m/>
    <m/>
    <m/>
    <m/>
    <m/>
    <m/>
    <m/>
    <m/>
    <m/>
    <x v="3"/>
    <m/>
    <s v="user_6hRQhcoLhZEDUBYaw3vS7rv6T5582sGfXq4jNRqTfUU"/>
    <x v="14"/>
    <x v="1"/>
    <m/>
    <m/>
    <x v="4"/>
    <x v="3"/>
    <m/>
    <s v="Employee Wellness Handbook"/>
    <m/>
    <m/>
    <m/>
    <x v="693"/>
    <s v="2022-07-29 05:07:18.130000+00:00"/>
    <s v="GMC"/>
  </r>
  <r>
    <x v="16"/>
    <n v="200000"/>
    <s v="INR"/>
    <n v="0"/>
    <x v="73"/>
    <x v="0"/>
    <s v="stat_kcR4fZg7TU7jjk1jAVua3qGLRS4J5uFayEjK5j02wtv"/>
    <x v="2"/>
    <s v="OpportunityStatusType.Lost"/>
    <s v="cont_358cQtX6gHgzungCNFgumYVkydZK4gZzIKX3UPCl5mb"/>
    <x v="458"/>
    <x v="0"/>
    <s v="lead_usT4uAl1RSBkMi0yAhviVrlbLsunN6ZzZdQrLu7Ycwt"/>
    <s v="Hike"/>
    <x v="6"/>
    <s v="user_8jx3L2CDfrbzNnwYUv6Plfha6VxaSGsqcbTXR3sIBZi"/>
    <s v="Manish Balpande"/>
    <x v="1011"/>
    <s v="2022-07-29 05:05:15.862000+00:00"/>
    <m/>
    <x v="11"/>
    <m/>
    <m/>
    <m/>
    <n v="200"/>
    <m/>
    <m/>
    <m/>
    <m/>
    <m/>
    <m/>
    <m/>
    <m/>
    <m/>
    <m/>
    <m/>
    <x v="8"/>
    <m/>
    <m/>
    <m/>
    <m/>
    <m/>
    <m/>
    <m/>
    <m/>
    <m/>
    <m/>
    <m/>
    <m/>
    <x v="11"/>
    <m/>
    <s v="user_A8KOTZADnUtEQOLt4nSLAmteNStuGh80js75RYjrXVt"/>
    <x v="6"/>
    <x v="1"/>
    <m/>
    <s v="July"/>
    <x v="4"/>
    <x v="10"/>
    <m/>
    <s v="Employee Wellness Handbook"/>
    <m/>
    <m/>
    <m/>
    <x v="694"/>
    <s v="2022-07-30 06:23:56.586000+00:00"/>
    <s v="GPA"/>
  </r>
  <r>
    <x v="16"/>
    <n v="6000000"/>
    <s v="INR"/>
    <n v="0"/>
    <x v="73"/>
    <x v="0"/>
    <s v="stat_kcR4fZg7TU7jjk1jAVua3qGLRS4J5uFayEjK5j02wtv"/>
    <x v="2"/>
    <s v="OpportunityStatusType.Lost"/>
    <s v="cont_358cQtX6gHgzungCNFgumYVkydZK4gZzIKX3UPCl5mb"/>
    <x v="458"/>
    <x v="0"/>
    <s v="lead_usT4uAl1RSBkMi0yAhviVrlbLsunN6ZzZdQrLu7Ycwt"/>
    <s v="Hike"/>
    <x v="6"/>
    <s v="user_8jx3L2CDfrbzNnwYUv6Plfha6VxaSGsqcbTXR3sIBZi"/>
    <s v="Manish Balpande"/>
    <x v="1012"/>
    <s v="2022-07-29 05:05:06.951000+00:00"/>
    <m/>
    <x v="11"/>
    <m/>
    <m/>
    <m/>
    <n v="200"/>
    <m/>
    <m/>
    <m/>
    <m/>
    <m/>
    <m/>
    <m/>
    <m/>
    <m/>
    <m/>
    <m/>
    <x v="8"/>
    <m/>
    <m/>
    <m/>
    <m/>
    <m/>
    <m/>
    <m/>
    <m/>
    <m/>
    <m/>
    <m/>
    <m/>
    <x v="11"/>
    <m/>
    <s v="user_A8KOTZADnUtEQOLt4nSLAmteNStuGh80js75RYjrXVt"/>
    <x v="6"/>
    <x v="1"/>
    <m/>
    <s v="July"/>
    <x v="4"/>
    <x v="10"/>
    <m/>
    <s v="Employee Wellness Handbook"/>
    <m/>
    <m/>
    <m/>
    <x v="694"/>
    <s v="2022-07-30 06:23:56.586000+00:00"/>
    <s v="GMC"/>
  </r>
  <r>
    <x v="16"/>
    <n v="1500000"/>
    <s v="INR"/>
    <n v="0"/>
    <x v="73"/>
    <x v="0"/>
    <s v="stat_kcR4fZg7TU7jjk1jAVua3qGLRS4J5uFayEjK5j02wtv"/>
    <x v="2"/>
    <s v="OpportunityStatusType.Lost"/>
    <s v="cont_FUuyQK2I1gbjXziAznxxcf12lbNQXISegyMTvgrV4I8"/>
    <x v="458"/>
    <x v="0"/>
    <s v="lead_usT4uAl1RSBkMi0yAhviVrlbLsunN6ZzZdQrLu7Ycwt"/>
    <s v="Hike"/>
    <x v="6"/>
    <s v="user_8jx3L2CDfrbzNnwYUv6Plfha6VxaSGsqcbTXR3sIBZi"/>
    <s v="Manish Balpande"/>
    <x v="1013"/>
    <s v="2022-07-29 05:05:23.258000+00:00"/>
    <m/>
    <x v="11"/>
    <m/>
    <m/>
    <m/>
    <n v="200"/>
    <m/>
    <m/>
    <m/>
    <m/>
    <m/>
    <m/>
    <m/>
    <m/>
    <m/>
    <m/>
    <m/>
    <x v="8"/>
    <m/>
    <m/>
    <m/>
    <m/>
    <m/>
    <m/>
    <m/>
    <m/>
    <m/>
    <m/>
    <m/>
    <m/>
    <x v="11"/>
    <m/>
    <s v="user_A8KOTZADnUtEQOLt4nSLAmteNStuGh80js75RYjrXVt"/>
    <x v="6"/>
    <x v="1"/>
    <m/>
    <s v="July"/>
    <x v="4"/>
    <x v="10"/>
    <m/>
    <s v="Employee Wellness Handbook"/>
    <m/>
    <m/>
    <m/>
    <x v="694"/>
    <s v="2022-07-30 06:23:56.586000+00:00"/>
    <s v="GTL"/>
  </r>
  <r>
    <x v="11"/>
    <n v="25000"/>
    <s v="INR"/>
    <n v="0"/>
    <x v="36"/>
    <x v="0"/>
    <s v="stat_kcR4fZg7TU7jjk1jAVua3qGLRS4J5uFayEjK5j02wtv"/>
    <x v="2"/>
    <s v="OpportunityStatusType.Lost"/>
    <s v="cont_Mkc3lD1XcUjXeWJPJKfOme3MVLpLBdhLMDU8f2uLysm"/>
    <x v="459"/>
    <x v="21"/>
    <s v="lead_OPcivpFBxzvdvIhuZ5gC8ge3WRh4ikx1svD3IzTZvkO"/>
    <s v="Encore Healthcare Pvt. Ltd."/>
    <x v="17"/>
    <s v="user_LKRhV6rhcBe0uL8u70UUGeDjbMupuho4TaiAOCbT7HT"/>
    <s v="Kashif Ahmad"/>
    <x v="1014"/>
    <s v="2022-07-29 03:39:53.364000+00:00"/>
    <m/>
    <x v="1"/>
    <m/>
    <m/>
    <m/>
    <n v="40"/>
    <m/>
    <m/>
    <m/>
    <m/>
    <m/>
    <m/>
    <m/>
    <m/>
    <m/>
    <m/>
    <m/>
    <x v="23"/>
    <m/>
    <m/>
    <m/>
    <m/>
    <m/>
    <m/>
    <m/>
    <m/>
    <m/>
    <m/>
    <m/>
    <m/>
    <x v="3"/>
    <m/>
    <s v="user_6hRQhcoLhZEDUBYaw3vS7rv6T5582sGfXq4jNRqTfUU"/>
    <x v="14"/>
    <x v="1"/>
    <m/>
    <s v="June"/>
    <x v="2"/>
    <x v="1"/>
    <m/>
    <s v="Pharma"/>
    <m/>
    <m/>
    <m/>
    <x v="695"/>
    <s v="2022-08-27 07:09:43.361000+00:00"/>
    <m/>
  </r>
  <r>
    <x v="11"/>
    <n v="450000"/>
    <s v="INR"/>
    <n v="0"/>
    <x v="36"/>
    <x v="0"/>
    <s v="stat_kcR4fZg7TU7jjk1jAVua3qGLRS4J5uFayEjK5j02wtv"/>
    <x v="2"/>
    <s v="OpportunityStatusType.Lost"/>
    <s v="cont_Mkc3lD1XcUjXeWJPJKfOme3MVLpLBdhLMDU8f2uLysm"/>
    <x v="459"/>
    <x v="11"/>
    <s v="lead_OPcivpFBxzvdvIhuZ5gC8ge3WRh4ikx1svD3IzTZvkO"/>
    <s v="Encore Healthcare Pvt. Ltd."/>
    <x v="17"/>
    <s v="user_LKRhV6rhcBe0uL8u70UUGeDjbMupuho4TaiAOCbT7HT"/>
    <s v="Kashif Ahmad"/>
    <x v="1015"/>
    <s v="2022-07-29 03:39:56.994000+00:00"/>
    <m/>
    <x v="1"/>
    <m/>
    <m/>
    <m/>
    <n v="40"/>
    <m/>
    <m/>
    <m/>
    <m/>
    <m/>
    <m/>
    <m/>
    <m/>
    <m/>
    <m/>
    <m/>
    <x v="23"/>
    <m/>
    <m/>
    <m/>
    <m/>
    <m/>
    <m/>
    <m/>
    <m/>
    <m/>
    <m/>
    <m/>
    <m/>
    <x v="3"/>
    <m/>
    <s v="user_6hRQhcoLhZEDUBYaw3vS7rv6T5582sGfXq4jNRqTfUU"/>
    <x v="14"/>
    <x v="1"/>
    <m/>
    <s v="June"/>
    <x v="2"/>
    <x v="1"/>
    <m/>
    <s v="Pharma"/>
    <m/>
    <m/>
    <m/>
    <x v="695"/>
    <s v="2022-08-27 07:09:43.361000+00:00"/>
    <m/>
  </r>
  <r>
    <x v="11"/>
    <n v="702703"/>
    <s v="INR"/>
    <n v="100"/>
    <x v="78"/>
    <x v="0"/>
    <s v="stat_OZRiD1474QRJIpvnjHCZfiIvKcVD6mIKSSTzg8SwDVx"/>
    <x v="0"/>
    <s v="OpportunityStatusType.Won"/>
    <s v="cont_PzyFeE1dDXCSFk605UtjkvAK2JarMl4Bj2S8Wf35xBC"/>
    <x v="40"/>
    <x v="0"/>
    <s v="lead_MWpo0TixJ3gpVopW0b1oB28JKAFug7crTIorib1vqJp"/>
    <s v="Comprehensive Support Services"/>
    <x v="6"/>
    <s v="user_LKRhV6rhcBe0uL8u70UUGeDjbMupuho4TaiAOCbT7HT"/>
    <s v="Kashif Ahmad"/>
    <x v="1016"/>
    <s v="2022-07-28 13:53:34.471000+00:00"/>
    <m/>
    <x v="0"/>
    <m/>
    <m/>
    <m/>
    <n v="103"/>
    <s v="Yes"/>
    <m/>
    <m/>
    <m/>
    <m/>
    <m/>
    <m/>
    <m/>
    <m/>
    <m/>
    <m/>
    <x v="15"/>
    <m/>
    <m/>
    <m/>
    <m/>
    <m/>
    <m/>
    <m/>
    <m/>
    <m/>
    <m/>
    <m/>
    <m/>
    <x v="12"/>
    <m/>
    <s v="user_A8KOTZADnUtEQOLt4nSLAmteNStuGh80js75RYjrXVt"/>
    <x v="6"/>
    <x v="2"/>
    <m/>
    <s v="July; September"/>
    <x v="2"/>
    <x v="4"/>
    <m/>
    <s v="Elevation Investor"/>
    <m/>
    <m/>
    <m/>
    <x v="45"/>
    <s v="2022-10-02 05:59:44.930000+00:00"/>
    <s v="GMC"/>
  </r>
  <r>
    <x v="15"/>
    <n v="35000000"/>
    <s v="INR"/>
    <n v="0"/>
    <x v="10"/>
    <x v="0"/>
    <s v="stat_kcR4fZg7TU7jjk1jAVua3qGLRS4J5uFayEjK5j02wtv"/>
    <x v="2"/>
    <s v="OpportunityStatusType.Lost"/>
    <s v="cont_7sw8EsKvZMBMxyvmuIr6r7RGG8CECVJoebmnIy1KvvU"/>
    <x v="460"/>
    <x v="370"/>
    <s v="lead_Zc4xOSifJtffgrsTFPAPQAk6Fj40ReM3rMUXzRbbqgG"/>
    <s v="Bestseller Retail India Pvt Ltd"/>
    <x v="6"/>
    <s v="user_N52PP2uP2VZc2gm0nhh6CNFSif4n85g1cdxoNFd9ct0"/>
    <s v="Naveen Kumar"/>
    <x v="1017"/>
    <s v="2022-07-28 11:22:12.436000+00:00"/>
    <m/>
    <x v="1"/>
    <m/>
    <m/>
    <m/>
    <n v="1340"/>
    <m/>
    <m/>
    <m/>
    <m/>
    <m/>
    <m/>
    <m/>
    <m/>
    <m/>
    <m/>
    <m/>
    <x v="17"/>
    <m/>
    <m/>
    <m/>
    <m/>
    <m/>
    <m/>
    <m/>
    <m/>
    <m/>
    <m/>
    <m/>
    <m/>
    <x v="10"/>
    <m/>
    <s v="user_A8KOTZADnUtEQOLt4nSLAmteNStuGh80js75RYjrXVt"/>
    <x v="6"/>
    <x v="1"/>
    <m/>
    <s v="August; December; February; October"/>
    <x v="2"/>
    <x v="0"/>
    <m/>
    <m/>
    <m/>
    <m/>
    <m/>
    <x v="696"/>
    <s v="2022-10-20 10:26:53.944000+00:00"/>
    <s v="GMC"/>
  </r>
  <r>
    <x v="40"/>
    <n v="5000000"/>
    <s v="INR"/>
    <n v="0"/>
    <x v="10"/>
    <x v="0"/>
    <s v="stat_kcR4fZg7TU7jjk1jAVua3qGLRS4J5uFayEjK5j02wtv"/>
    <x v="2"/>
    <s v="OpportunityStatusType.Lost"/>
    <s v="cont_008sqYP7yppIY1I9ool0Zl2WP3zclfoLJ0ndiunsAau"/>
    <x v="461"/>
    <x v="58"/>
    <s v="lead_RdIwKaAlGKuSPr647IOm1UyfXCgbtIouxuPY2YDI7ol"/>
    <s v="Aparajitha Corporate Services"/>
    <x v="4"/>
    <s v="user_P3f70h2AcefBkFTBZpvA9LgDbjTmUIXkqdKqHJ5evwA"/>
    <s v="Manojkumar Tinna"/>
    <x v="1018"/>
    <s v="2022-07-28 11:16:59.904000+00:00"/>
    <m/>
    <x v="30"/>
    <m/>
    <s v="2020-08-20 09:04:45+00:00"/>
    <m/>
    <n v="1525"/>
    <m/>
    <m/>
    <m/>
    <m/>
    <m/>
    <m/>
    <m/>
    <m/>
    <m/>
    <m/>
    <m/>
    <x v="9"/>
    <m/>
    <m/>
    <m/>
    <m/>
    <m/>
    <m/>
    <m/>
    <m/>
    <m/>
    <m/>
    <m/>
    <m/>
    <x v="3"/>
    <m/>
    <s v="user_5YHA1ZU4iP896lD1YJehdJcMx7ZEgWCpulT4T2c3pJ3"/>
    <x v="4"/>
    <x v="1"/>
    <m/>
    <s v="August"/>
    <x v="4"/>
    <x v="3"/>
    <m/>
    <s v="Lead Magnet Lead"/>
    <m/>
    <m/>
    <m/>
    <x v="697"/>
    <s v="2022-07-28 11:17:45.720000+00:00"/>
    <m/>
  </r>
  <r>
    <x v="40"/>
    <n v="1000000"/>
    <s v="INR"/>
    <n v="0"/>
    <x v="10"/>
    <x v="0"/>
    <s v="stat_kcR4fZg7TU7jjk1jAVua3qGLRS4J5uFayEjK5j02wtv"/>
    <x v="2"/>
    <s v="OpportunityStatusType.Lost"/>
    <s v="cont_008sqYP7yppIY1I9ool0Zl2WP3zclfoLJ0ndiunsAau"/>
    <x v="461"/>
    <x v="10"/>
    <s v="lead_RdIwKaAlGKuSPr647IOm1UyfXCgbtIouxuPY2YDI7ol"/>
    <s v="Aparajitha Corporate Services"/>
    <x v="4"/>
    <s v="user_P3f70h2AcefBkFTBZpvA9LgDbjTmUIXkqdKqHJ5evwA"/>
    <s v="Manojkumar Tinna"/>
    <x v="1019"/>
    <s v="2022-07-28 11:17:45.367000+00:00"/>
    <m/>
    <x v="30"/>
    <m/>
    <s v="2020-08-20 09:04:45+00:00"/>
    <m/>
    <n v="1525"/>
    <m/>
    <m/>
    <m/>
    <m/>
    <m/>
    <m/>
    <m/>
    <m/>
    <m/>
    <m/>
    <m/>
    <x v="9"/>
    <m/>
    <m/>
    <m/>
    <m/>
    <m/>
    <m/>
    <m/>
    <m/>
    <m/>
    <m/>
    <m/>
    <m/>
    <x v="3"/>
    <m/>
    <s v="user_5YHA1ZU4iP896lD1YJehdJcMx7ZEgWCpulT4T2c3pJ3"/>
    <x v="4"/>
    <x v="1"/>
    <m/>
    <s v="August"/>
    <x v="4"/>
    <x v="3"/>
    <m/>
    <s v="Lead Magnet Lead"/>
    <m/>
    <m/>
    <m/>
    <x v="697"/>
    <s v="2022-07-28 11:17:45.720000+00:00"/>
    <m/>
  </r>
  <r>
    <x v="40"/>
    <n v="2000000"/>
    <s v="INR"/>
    <n v="0"/>
    <x v="16"/>
    <x v="0"/>
    <s v="stat_kcR4fZg7TU7jjk1jAVua3qGLRS4J5uFayEjK5j02wtv"/>
    <x v="2"/>
    <s v="OpportunityStatusType.Lost"/>
    <m/>
    <x v="1"/>
    <x v="371"/>
    <s v="lead_H7HYLFqZ0s0xxyM5RN1TDeP9TbFOs3FP26vLY6knxgJ"/>
    <s v="LOXIM INDUSTRIES"/>
    <x v="14"/>
    <s v="user_P3f70h2AcefBkFTBZpvA9LgDbjTmUIXkqdKqHJ5evwA"/>
    <s v="Manojkumar Tinna"/>
    <x v="1020"/>
    <s v="2022-07-28 11:08:47.663000+00:00"/>
    <m/>
    <x v="7"/>
    <m/>
    <m/>
    <m/>
    <n v="140"/>
    <m/>
    <m/>
    <m/>
    <m/>
    <m/>
    <m/>
    <m/>
    <m/>
    <m/>
    <m/>
    <m/>
    <x v="24"/>
    <m/>
    <m/>
    <m/>
    <m/>
    <m/>
    <m/>
    <m/>
    <m/>
    <m/>
    <m/>
    <m/>
    <m/>
    <x v="13"/>
    <m/>
    <s v="user_FdWFezbLzkYQcGsBUsjZO25nr2poK2nRbqV47Rs5Kfm"/>
    <x v="17"/>
    <x v="1"/>
    <m/>
    <s v="July"/>
    <x v="2"/>
    <x v="3"/>
    <m/>
    <m/>
    <m/>
    <m/>
    <m/>
    <x v="698"/>
    <s v="2022-09-07 03:51:29.913000+00:00"/>
    <m/>
  </r>
  <r>
    <x v="7"/>
    <n v="681200"/>
    <s v="INR"/>
    <n v="100"/>
    <x v="78"/>
    <x v="0"/>
    <s v="stat_OZRiD1474QRJIpvnjHCZfiIvKcVD6mIKSSTzg8SwDVx"/>
    <x v="0"/>
    <s v="OpportunityStatusType.Won"/>
    <s v="cont_HY9YRsH9xd2dH2cKO1NvXOyb42Nth4ZY9MTNo8DcmND"/>
    <x v="462"/>
    <x v="372"/>
    <s v="lead_VVxWfa1K7gnB6dkSWHtm3gp1GT3pKmxv0TT8Dd5TZfl"/>
    <s v="Systems Plus transformations"/>
    <x v="4"/>
    <s v="user_U27GK6WjhLhUhi1EDKXV57xMpn8n8DMIOjci1q3UReZ"/>
    <s v="Abhiroop Ganguly"/>
    <x v="1021"/>
    <s v="2022-07-28 10:14:00.188000+00:00"/>
    <m/>
    <x v="0"/>
    <m/>
    <s v="2020-08-14 08:05:16+00:00"/>
    <m/>
    <n v="407"/>
    <m/>
    <m/>
    <m/>
    <m/>
    <m/>
    <m/>
    <m/>
    <m/>
    <m/>
    <m/>
    <m/>
    <x v="1"/>
    <m/>
    <m/>
    <m/>
    <m/>
    <m/>
    <m/>
    <m/>
    <m/>
    <m/>
    <m/>
    <m/>
    <m/>
    <x v="6"/>
    <m/>
    <s v="user_5YHA1ZU4iP896lD1YJehdJcMx7ZEgWCpulT4T2c3pJ3"/>
    <x v="4"/>
    <x v="2"/>
    <m/>
    <s v="July"/>
    <x v="2"/>
    <x v="1"/>
    <m/>
    <s v="Glengarry"/>
    <m/>
    <m/>
    <m/>
    <x v="699"/>
    <s v="2022-10-20 12:31:28.939000+00:00"/>
    <m/>
  </r>
  <r>
    <x v="24"/>
    <n v="100000"/>
    <s v="INR"/>
    <n v="0"/>
    <x v="10"/>
    <x v="0"/>
    <s v="stat_1hn9nRJaLbI53NxPuSQgo90kRpbpKsFlwN4oEGNUTdO"/>
    <x v="1"/>
    <s v="OpportunityStatusType.Lost"/>
    <m/>
    <x v="1"/>
    <x v="373"/>
    <s v="lead_HwxlDONuzgWuAeedJMF6FlIwaozCJgAC9Iv8ONx1W8T"/>
    <s v="Bold Finance"/>
    <x v="7"/>
    <s v="user_sD3YjSs92XKUfD0OPHeo886g6tW6aCM0iUhX5VVUuJi"/>
    <s v="Navin Panjwani"/>
    <x v="1022"/>
    <s v="2022-07-28 09:46:30.223000+00:00"/>
    <m/>
    <x v="1"/>
    <m/>
    <s v="2022-06-25 08:46:56+00:00"/>
    <m/>
    <n v="12"/>
    <m/>
    <m/>
    <m/>
    <m/>
    <m/>
    <m/>
    <m/>
    <m/>
    <m/>
    <m/>
    <m/>
    <x v="3"/>
    <m/>
    <m/>
    <m/>
    <m/>
    <m/>
    <m/>
    <m/>
    <m/>
    <m/>
    <m/>
    <m/>
    <m/>
    <x v="3"/>
    <m/>
    <s v="user_aM3WaaSUQQmaNnsm9l2FQRVWUEr8RN2ZdXzsuQUalQ3"/>
    <x v="7"/>
    <x v="1"/>
    <m/>
    <m/>
    <x v="3"/>
    <x v="2"/>
    <m/>
    <s v="Employee Count 25"/>
    <m/>
    <m/>
    <m/>
    <x v="700"/>
    <s v="2022-09-23 10:19:16.427000+00:00"/>
    <m/>
  </r>
  <r>
    <x v="24"/>
    <n v="300000"/>
    <s v="INR"/>
    <n v="0"/>
    <x v="0"/>
    <x v="0"/>
    <s v="stat_kcR4fZg7TU7jjk1jAVua3qGLRS4J5uFayEjK5j02wtv"/>
    <x v="2"/>
    <s v="OpportunityStatusType.Lost"/>
    <m/>
    <x v="1"/>
    <x v="39"/>
    <s v="lead_6nvA1WslPpuKKnbNN8JcNHtOimpSJC61Zndiebj7FLl"/>
    <s v="Lightspeed"/>
    <x v="7"/>
    <s v="user_sD3YjSs92XKUfD0OPHeo886g6tW6aCM0iUhX5VVUuJi"/>
    <s v="Navin Panjwani"/>
    <x v="1023"/>
    <s v="2022-07-28 09:30:04.675000+00:00"/>
    <m/>
    <x v="11"/>
    <m/>
    <s v="2022-07-01 05:56:40+00:00"/>
    <m/>
    <n v="40"/>
    <m/>
    <m/>
    <m/>
    <m/>
    <m/>
    <m/>
    <m/>
    <s v="ORGANIC_SEARCH"/>
    <m/>
    <m/>
    <m/>
    <x v="2"/>
    <m/>
    <m/>
    <m/>
    <m/>
    <m/>
    <m/>
    <m/>
    <m/>
    <m/>
    <m/>
    <m/>
    <m/>
    <x v="3"/>
    <m/>
    <s v="user_aM3WaaSUQQmaNnsm9l2FQRVWUEr8RN2ZdXzsuQUalQ3"/>
    <x v="7"/>
    <x v="1"/>
    <m/>
    <s v="August"/>
    <x v="3"/>
    <x v="2"/>
    <m/>
    <s v="Employee Count 50 to 200"/>
    <m/>
    <m/>
    <m/>
    <x v="701"/>
    <s v="2022-08-23 09:44:14.260000+00:00"/>
    <m/>
  </r>
  <r>
    <x v="24"/>
    <n v="0"/>
    <s v="INR"/>
    <n v="0"/>
    <x v="45"/>
    <x v="0"/>
    <s v="stat_kcR4fZg7TU7jjk1jAVua3qGLRS4J5uFayEjK5j02wtv"/>
    <x v="2"/>
    <s v="OpportunityStatusType.Lost"/>
    <m/>
    <x v="1"/>
    <x v="0"/>
    <s v="lead_ArhKm8PvePGniX1M26ak5nBsSKuZmsvvmqODNuzZTEU"/>
    <s v="MBA Chaiwala (Fresh)"/>
    <x v="25"/>
    <s v="user_sD3YjSs92XKUfD0OPHeo886g6tW6aCM0iUhX5VVUuJi"/>
    <s v="Navin Panjwani"/>
    <x v="1024"/>
    <s v="2022-07-28 09:33:52.049000+00:00"/>
    <m/>
    <x v="5"/>
    <m/>
    <m/>
    <m/>
    <n v="40"/>
    <m/>
    <m/>
    <m/>
    <m/>
    <m/>
    <m/>
    <m/>
    <m/>
    <m/>
    <m/>
    <m/>
    <x v="2"/>
    <m/>
    <m/>
    <m/>
    <m/>
    <m/>
    <m/>
    <m/>
    <m/>
    <m/>
    <m/>
    <m/>
    <m/>
    <x v="3"/>
    <m/>
    <s v="user_2jRs4eIjwv8MozxYA1DE9MMy0FWf2gMgweg2LiJNu64"/>
    <x v="25"/>
    <x v="1"/>
    <m/>
    <m/>
    <x v="4"/>
    <x v="3"/>
    <m/>
    <s v="Downloaded the guide: Employee Wellness Handbook"/>
    <m/>
    <m/>
    <m/>
    <x v="702"/>
    <s v="2022-08-10 07:10:29.720000+00:00"/>
    <s v="GMC"/>
  </r>
  <r>
    <x v="24"/>
    <n v="25000"/>
    <s v="INR"/>
    <n v="0"/>
    <x v="56"/>
    <x v="0"/>
    <s v="stat_kcR4fZg7TU7jjk1jAVua3qGLRS4J5uFayEjK5j02wtv"/>
    <x v="2"/>
    <s v="OpportunityStatusType.Lost"/>
    <s v="cont_K6xDQHrL9oMYkbp29ihJ2rqhrDK7tEElQftxWFMzMhn"/>
    <x v="463"/>
    <x v="0"/>
    <s v="lead_QffHyHpUietFPQ7Sw4HlJ9r7OaJeSWk1cA7qxAYK5a5"/>
    <s v="IQGEN-X Pharma Pvt.Ltd ( Renewal )"/>
    <x v="6"/>
    <s v="user_sD3YjSs92XKUfD0OPHeo886g6tW6aCM0iUhX5VVUuJi"/>
    <s v="Navin Panjwani"/>
    <x v="1025"/>
    <s v="2022-07-28 07:31:48.025000+00:00"/>
    <m/>
    <x v="1"/>
    <m/>
    <m/>
    <m/>
    <n v="75"/>
    <m/>
    <m/>
    <m/>
    <m/>
    <m/>
    <m/>
    <m/>
    <m/>
    <m/>
    <m/>
    <m/>
    <x v="23"/>
    <m/>
    <m/>
    <m/>
    <m/>
    <m/>
    <m/>
    <m/>
    <m/>
    <m/>
    <m/>
    <m/>
    <m/>
    <x v="3"/>
    <m/>
    <s v="user_A8KOTZADnUtEQOLt4nSLAmteNStuGh80js75RYjrXVt"/>
    <x v="6"/>
    <x v="1"/>
    <m/>
    <s v="July"/>
    <x v="2"/>
    <x v="3"/>
    <m/>
    <s v="Vaccine inbound"/>
    <m/>
    <m/>
    <m/>
    <x v="703"/>
    <s v="2022-09-28 19:49:12.459000+00:00"/>
    <s v="GPA"/>
  </r>
  <r>
    <x v="24"/>
    <n v="350000"/>
    <s v="INR"/>
    <n v="0"/>
    <x v="16"/>
    <x v="0"/>
    <s v="stat_kcR4fZg7TU7jjk1jAVua3qGLRS4J5uFayEjK5j02wtv"/>
    <x v="2"/>
    <s v="OpportunityStatusType.Lost"/>
    <s v="cont_K6xDQHrL9oMYkbp29ihJ2rqhrDK7tEElQftxWFMzMhn"/>
    <x v="463"/>
    <x v="0"/>
    <s v="lead_QffHyHpUietFPQ7Sw4HlJ9r7OaJeSWk1cA7qxAYK5a5"/>
    <s v="IQGEN-X Pharma Pvt.Ltd ( Renewal )"/>
    <x v="6"/>
    <s v="user_sD3YjSs92XKUfD0OPHeo886g6tW6aCM0iUhX5VVUuJi"/>
    <s v="Navin Panjwani"/>
    <x v="1026"/>
    <s v="2022-07-28 07:31:35.006000+00:00"/>
    <m/>
    <x v="1"/>
    <m/>
    <m/>
    <m/>
    <n v="75"/>
    <m/>
    <m/>
    <m/>
    <m/>
    <m/>
    <m/>
    <m/>
    <m/>
    <m/>
    <m/>
    <m/>
    <x v="23"/>
    <m/>
    <m/>
    <m/>
    <m/>
    <m/>
    <m/>
    <m/>
    <m/>
    <m/>
    <m/>
    <m/>
    <m/>
    <x v="3"/>
    <m/>
    <s v="user_A8KOTZADnUtEQOLt4nSLAmteNStuGh80js75RYjrXVt"/>
    <x v="6"/>
    <x v="1"/>
    <m/>
    <s v="July"/>
    <x v="2"/>
    <x v="3"/>
    <m/>
    <s v="Vaccine inbound"/>
    <m/>
    <m/>
    <m/>
    <x v="703"/>
    <s v="2022-09-28 19:49:12.459000+00:00"/>
    <s v="GMC"/>
  </r>
  <r>
    <x v="32"/>
    <n v="250000"/>
    <s v="INR"/>
    <n v="0"/>
    <x v="16"/>
    <x v="0"/>
    <s v="stat_kcR4fZg7TU7jjk1jAVua3qGLRS4J5uFayEjK5j02wtv"/>
    <x v="2"/>
    <s v="OpportunityStatusType.Lost"/>
    <m/>
    <x v="1"/>
    <x v="0"/>
    <s v="lead_XpD9MSAozds1wiNgES58kheBwn8GHzVYq4zPWWW3ukK"/>
    <s v="Tineta Pharma Pvt. Ltd."/>
    <x v="1"/>
    <s v="user_IpBH4s1Av5OVFfQQ3nW0qPDDjwLT9uRfx1sVhml8UQA"/>
    <s v="Namrata Aurora"/>
    <x v="1027"/>
    <s v="2022-07-28 07:03:42.488000+00:00"/>
    <m/>
    <x v="1"/>
    <m/>
    <m/>
    <m/>
    <n v="70"/>
    <m/>
    <m/>
    <m/>
    <m/>
    <m/>
    <m/>
    <m/>
    <m/>
    <m/>
    <m/>
    <m/>
    <x v="23"/>
    <m/>
    <m/>
    <m/>
    <m/>
    <m/>
    <m/>
    <m/>
    <m/>
    <m/>
    <m/>
    <m/>
    <m/>
    <x v="3"/>
    <m/>
    <s v="user_vMd4rmcrSbjykdyL2J7rrYn84SWdcNc5FKligrmItPw"/>
    <x v="11"/>
    <x v="1"/>
    <m/>
    <s v="June"/>
    <x v="2"/>
    <x v="3"/>
    <m/>
    <m/>
    <m/>
    <m/>
    <m/>
    <x v="704"/>
    <s v="2022-08-27 07:06:46.622000+00:00"/>
    <s v="GMC"/>
  </r>
  <r>
    <x v="40"/>
    <n v="30000"/>
    <s v="INR"/>
    <n v="0"/>
    <x v="16"/>
    <x v="0"/>
    <s v="stat_kcR4fZg7TU7jjk1jAVua3qGLRS4J5uFayEjK5j02wtv"/>
    <x v="2"/>
    <s v="OpportunityStatusType.Lost"/>
    <s v="cont_Vy52eCdu64uPEsqmtywnSkk6vTN3An2mbcyxcolJIop"/>
    <x v="464"/>
    <x v="0"/>
    <s v="lead_tvQXnPHHNcuU8sfqOVWn1yGHbzjwoUfXV9Akbd4c3qw"/>
    <s v="Cygnet Infotech Pvt. Ltd."/>
    <x v="10"/>
    <s v="user_jbppzD9HyqqioXDaUzrIJfkBW97sQdk5kSNPsBKGx0r"/>
    <s v="Pranaav Marathe"/>
    <x v="1028"/>
    <s v="2022-07-28 07:00:01.300000+00:00"/>
    <m/>
    <x v="7"/>
    <m/>
    <s v="2020-08-14 08:05:11+00:00"/>
    <m/>
    <n v="1250"/>
    <m/>
    <m/>
    <m/>
    <m/>
    <m/>
    <m/>
    <m/>
    <m/>
    <m/>
    <m/>
    <m/>
    <x v="1"/>
    <m/>
    <m/>
    <m/>
    <m/>
    <m/>
    <m/>
    <m/>
    <m/>
    <m/>
    <m/>
    <m/>
    <m/>
    <x v="3"/>
    <m/>
    <s v="user_ocHSJH83OJnHCvKyMbjx8WOOK8PMgAUGIj1qK0q0dMV"/>
    <x v="10"/>
    <x v="1"/>
    <m/>
    <s v="July"/>
    <x v="2"/>
    <x v="3"/>
    <m/>
    <s v="Employee Engagement Handbook"/>
    <m/>
    <m/>
    <m/>
    <x v="705"/>
    <s v="2022-08-05 05:26:51.480000+00:00"/>
    <s v="GTL"/>
  </r>
  <r>
    <x v="40"/>
    <n v="3750000"/>
    <s v="INR"/>
    <n v="0"/>
    <x v="16"/>
    <x v="0"/>
    <s v="stat_kcR4fZg7TU7jjk1jAVua3qGLRS4J5uFayEjK5j02wtv"/>
    <x v="2"/>
    <s v="OpportunityStatusType.Lost"/>
    <s v="cont_UUuvSzAMMWlXncpY2zxvtckjK3O0EfBNaUT3BVEpX5k"/>
    <x v="465"/>
    <x v="0"/>
    <s v="lead_tvQXnPHHNcuU8sfqOVWn1yGHbzjwoUfXV9Akbd4c3qw"/>
    <s v="Cygnet Infotech Pvt. Ltd."/>
    <x v="10"/>
    <s v="user_jbppzD9HyqqioXDaUzrIJfkBW97sQdk5kSNPsBKGx0r"/>
    <s v="Pranaav Marathe"/>
    <x v="1029"/>
    <s v="2022-07-28 06:59:53.865000+00:00"/>
    <m/>
    <x v="7"/>
    <m/>
    <s v="2020-08-14 08:05:11+00:00"/>
    <m/>
    <n v="1250"/>
    <m/>
    <m/>
    <m/>
    <m/>
    <m/>
    <m/>
    <m/>
    <m/>
    <m/>
    <m/>
    <m/>
    <x v="1"/>
    <m/>
    <m/>
    <m/>
    <m/>
    <m/>
    <m/>
    <m/>
    <m/>
    <m/>
    <m/>
    <m/>
    <m/>
    <x v="3"/>
    <m/>
    <s v="user_ocHSJH83OJnHCvKyMbjx8WOOK8PMgAUGIj1qK0q0dMV"/>
    <x v="10"/>
    <x v="1"/>
    <m/>
    <s v="July"/>
    <x v="2"/>
    <x v="3"/>
    <m/>
    <s v="Employee Engagement Handbook"/>
    <m/>
    <m/>
    <m/>
    <x v="705"/>
    <s v="2022-08-05 05:26:51.480000+00:00"/>
    <s v="GMC"/>
  </r>
  <r>
    <x v="11"/>
    <n v="200000"/>
    <s v="INR"/>
    <n v="0"/>
    <x v="49"/>
    <x v="0"/>
    <s v="stat_kcR4fZg7TU7jjk1jAVua3qGLRS4J5uFayEjK5j02wtv"/>
    <x v="2"/>
    <s v="OpportunityStatusType.Lost"/>
    <s v="cont_gOEsKDdm03Av6FJZmADoB0l3vmHNfbtrWyvsrgUU9QO"/>
    <x v="466"/>
    <x v="0"/>
    <s v="lead_mhMRvHPNuVhLcMgOumrh9jrIZ3p9N2sNE4YtedyKGfz"/>
    <s v="Driver Logistics LLP"/>
    <x v="44"/>
    <s v="user_LKRhV6rhcBe0uL8u70UUGeDjbMupuho4TaiAOCbT7HT"/>
    <s v="Kashif Ahmad"/>
    <x v="1030"/>
    <s v="2022-07-28 06:54:41.174000+00:00"/>
    <m/>
    <x v="22"/>
    <m/>
    <m/>
    <m/>
    <n v="50"/>
    <m/>
    <m/>
    <m/>
    <m/>
    <m/>
    <m/>
    <m/>
    <m/>
    <m/>
    <m/>
    <m/>
    <x v="11"/>
    <m/>
    <m/>
    <m/>
    <m/>
    <m/>
    <m/>
    <m/>
    <m/>
    <m/>
    <m/>
    <m/>
    <m/>
    <x v="3"/>
    <m/>
    <s v="user_L8E6IFhq6UCzKLHa45LUUTZCznDuyDwFrGaEp9DXiUM"/>
    <x v="9"/>
    <x v="1"/>
    <m/>
    <s v="July"/>
    <x v="4"/>
    <x v="3"/>
    <m/>
    <s v="Employee Wellness Handbook"/>
    <m/>
    <m/>
    <m/>
    <x v="706"/>
    <s v="2022-07-28 06:54:41.221000+00:00"/>
    <s v="GMC"/>
  </r>
  <r>
    <x v="27"/>
    <n v="60000"/>
    <s v="INR"/>
    <n v="0"/>
    <x v="16"/>
    <x v="0"/>
    <s v="stat_1hn9nRJaLbI53NxPuSQgo90kRpbpKsFlwN4oEGNUTdO"/>
    <x v="1"/>
    <s v="OpportunityStatusType.Lost"/>
    <s v="cont_RuDJlwmQdf7jQQZpLHFwHPDcfvSH8Log0Zsh117BimX"/>
    <x v="467"/>
    <x v="16"/>
    <s v="lead_HojyaU02nQYq2b5oalgqcGXrrJOX7MEOkzt3hEyKTMH"/>
    <s v="CashFlo"/>
    <x v="13"/>
    <s v="user_jbppzD9HyqqioXDaUzrIJfkBW97sQdk5kSNPsBKGx0r"/>
    <s v="Pranaav Marathe"/>
    <x v="1031"/>
    <s v="2022-07-28 06:54:00.567000+00:00"/>
    <m/>
    <x v="1"/>
    <m/>
    <m/>
    <m/>
    <n v="60"/>
    <m/>
    <m/>
    <m/>
    <m/>
    <m/>
    <m/>
    <m/>
    <m/>
    <m/>
    <m/>
    <m/>
    <x v="3"/>
    <m/>
    <m/>
    <m/>
    <m/>
    <m/>
    <m/>
    <m/>
    <m/>
    <m/>
    <m/>
    <m/>
    <m/>
    <x v="11"/>
    <m/>
    <s v="user_vMd4rmcrSbjykdyL2J7rrYn84SWdcNc5FKligrmItPw"/>
    <x v="11"/>
    <x v="1"/>
    <m/>
    <s v="July"/>
    <x v="2"/>
    <x v="1"/>
    <m/>
    <s v="Elevation Investor"/>
    <m/>
    <m/>
    <m/>
    <x v="707"/>
    <s v="2022-10-16 18:26:24.289000+00:00"/>
    <s v="GPA"/>
  </r>
  <r>
    <x v="12"/>
    <n v="1000000"/>
    <s v="INR"/>
    <n v="0"/>
    <x v="30"/>
    <x v="0"/>
    <s v="stat_kcR4fZg7TU7jjk1jAVua3qGLRS4J5uFayEjK5j02wtv"/>
    <x v="2"/>
    <s v="OpportunityStatusType.Lost"/>
    <s v="cont_MEAElC3nrxwna2lwCltlPTT6CuzIH1hVMdUKWlv1VFP"/>
    <x v="468"/>
    <x v="121"/>
    <s v="lead_rjCRYQFok5LyQuEHRatEIMO1vmRvcgiRG6D6QS30Jnt"/>
    <s v="TKM Global Logistics Limited"/>
    <x v="32"/>
    <s v="user_hAuUqCTCw5r4tCUrswIWPSW7LJ1XIBbttZVmJkxmzGq"/>
    <s v="Chetan Kumar"/>
    <x v="1032"/>
    <s v="2022-07-28 06:47:41.327000+00:00"/>
    <m/>
    <x v="0"/>
    <m/>
    <s v="2020-08-14 08:05:06+00:00"/>
    <m/>
    <n v="200"/>
    <m/>
    <m/>
    <m/>
    <m/>
    <m/>
    <m/>
    <m/>
    <m/>
    <m/>
    <m/>
    <m/>
    <x v="11"/>
    <m/>
    <m/>
    <m/>
    <m/>
    <m/>
    <m/>
    <m/>
    <m/>
    <m/>
    <m/>
    <m/>
    <m/>
    <x v="6"/>
    <m/>
    <s v="user_bdUPAGjcS7p6513So3N4g3aWNS5HuBuVJi7bvCPAsLt"/>
    <x v="24"/>
    <x v="1"/>
    <m/>
    <s v="February; January"/>
    <x v="2"/>
    <x v="3"/>
    <m/>
    <s v="Lead Magnet Lead"/>
    <m/>
    <m/>
    <m/>
    <x v="708"/>
    <s v="2022-07-28 06:47:41.418000+00:00"/>
    <s v="GTL"/>
  </r>
  <r>
    <x v="27"/>
    <n v="300000"/>
    <s v="INR"/>
    <n v="0"/>
    <x v="16"/>
    <x v="0"/>
    <s v="stat_1hn9nRJaLbI53NxPuSQgo90kRpbpKsFlwN4oEGNUTdO"/>
    <x v="1"/>
    <s v="OpportunityStatusType.Lost"/>
    <s v="cont_RuDJlwmQdf7jQQZpLHFwHPDcfvSH8Log0Zsh117BimX"/>
    <x v="467"/>
    <x v="32"/>
    <s v="lead_HojyaU02nQYq2b5oalgqcGXrrJOX7MEOkzt3hEyKTMH"/>
    <s v="CashFlo"/>
    <x v="13"/>
    <s v="user_jbppzD9HyqqioXDaUzrIJfkBW97sQdk5kSNPsBKGx0r"/>
    <s v="Pranaav Marathe"/>
    <x v="1033"/>
    <s v="2022-07-28 06:53:54.265000+00:00"/>
    <m/>
    <x v="1"/>
    <m/>
    <m/>
    <m/>
    <n v="60"/>
    <m/>
    <m/>
    <m/>
    <m/>
    <m/>
    <m/>
    <m/>
    <m/>
    <m/>
    <m/>
    <m/>
    <x v="3"/>
    <m/>
    <m/>
    <m/>
    <m/>
    <m/>
    <m/>
    <m/>
    <m/>
    <m/>
    <m/>
    <m/>
    <m/>
    <x v="11"/>
    <m/>
    <s v="user_vMd4rmcrSbjykdyL2J7rrYn84SWdcNc5FKligrmItPw"/>
    <x v="11"/>
    <x v="1"/>
    <m/>
    <s v="July"/>
    <x v="2"/>
    <x v="1"/>
    <m/>
    <s v="Elevation Investor"/>
    <m/>
    <m/>
    <m/>
    <x v="707"/>
    <s v="2022-10-16 18:26:24.289000+00:00"/>
    <s v="GMC"/>
  </r>
  <r>
    <x v="1"/>
    <n v="450000"/>
    <s v="INR"/>
    <n v="0"/>
    <x v="27"/>
    <x v="0"/>
    <s v="stat_kcR4fZg7TU7jjk1jAVua3qGLRS4J5uFayEjK5j02wtv"/>
    <x v="2"/>
    <s v="OpportunityStatusType.Lost"/>
    <s v="cont_x2vo7mJ2aSTlOetCWYxXrMX0D7KZNoWqoCtVo1rv0x7"/>
    <x v="469"/>
    <x v="6"/>
    <s v="lead_ezaRD83d7E3Vn1vPSSOTLEyQq0TyLPpK4Ij63lU22Vm"/>
    <s v="BDI Group"/>
    <x v="19"/>
    <s v="user_kbtBHYtBjVDNyI72HTF6C1SCvC7yVBiA6OrBOy3t96U"/>
    <s v="Tejas Kulkarni"/>
    <x v="1034"/>
    <s v="2022-07-28 06:50:16.771000+00:00"/>
    <m/>
    <x v="1"/>
    <m/>
    <m/>
    <m/>
    <n v="150"/>
    <m/>
    <m/>
    <m/>
    <m/>
    <m/>
    <m/>
    <m/>
    <m/>
    <m/>
    <m/>
    <m/>
    <x v="5"/>
    <m/>
    <m/>
    <m/>
    <m/>
    <m/>
    <m/>
    <m/>
    <m/>
    <m/>
    <m/>
    <m/>
    <m/>
    <x v="8"/>
    <m/>
    <s v="user_FdWFezbLzkYQcGsBUsjZO25nr2poK2nRbqV47Rs5Kfm"/>
    <x v="17"/>
    <x v="6"/>
    <m/>
    <m/>
    <x v="2"/>
    <x v="1"/>
    <m/>
    <m/>
    <m/>
    <m/>
    <m/>
    <x v="709"/>
    <s v="2022-07-28 06:50:16.815000+00:00"/>
    <s v="GMC"/>
  </r>
  <r>
    <x v="32"/>
    <n v="20000"/>
    <s v="INR"/>
    <n v="0"/>
    <x v="75"/>
    <x v="0"/>
    <s v="stat_kcR4fZg7TU7jjk1jAVua3qGLRS4J5uFayEjK5j02wtv"/>
    <x v="2"/>
    <s v="OpportunityStatusType.Lost"/>
    <m/>
    <x v="1"/>
    <x v="0"/>
    <s v="lead_oFmUCPSZZNHlws7IjyypYfE7YdseDXyowH69PLtJifR"/>
    <s v="Hoopy"/>
    <x v="1"/>
    <s v="user_jbppzD9HyqqioXDaUzrIJfkBW97sQdk5kSNPsBKGx0r"/>
    <s v="Pranaav Marathe"/>
    <x v="1035"/>
    <s v="2022-07-28 06:41:59.333000+00:00"/>
    <m/>
    <x v="2"/>
    <m/>
    <m/>
    <m/>
    <m/>
    <m/>
    <m/>
    <m/>
    <m/>
    <m/>
    <m/>
    <m/>
    <m/>
    <m/>
    <m/>
    <m/>
    <x v="2"/>
    <m/>
    <m/>
    <m/>
    <m/>
    <m/>
    <m/>
    <m/>
    <m/>
    <m/>
    <m/>
    <m/>
    <m/>
    <x v="3"/>
    <m/>
    <s v="user_IpBH4s1Av5OVFfQQ3nW0qPDDjwLT9uRfx1sVhml8UQA"/>
    <x v="23"/>
    <x v="1"/>
    <m/>
    <m/>
    <x v="4"/>
    <x v="3"/>
    <m/>
    <s v="Employee Engagement Handbook"/>
    <m/>
    <m/>
    <m/>
    <x v="710"/>
    <s v="2022-08-27 08:01:44.592000+00:00"/>
    <m/>
  </r>
  <r>
    <x v="32"/>
    <n v="70000"/>
    <s v="INR"/>
    <n v="0"/>
    <x v="75"/>
    <x v="0"/>
    <s v="stat_kcR4fZg7TU7jjk1jAVua3qGLRS4J5uFayEjK5j02wtv"/>
    <x v="2"/>
    <s v="OpportunityStatusType.Lost"/>
    <m/>
    <x v="1"/>
    <x v="0"/>
    <s v="lead_oFmUCPSZZNHlws7IjyypYfE7YdseDXyowH69PLtJifR"/>
    <s v="Hoopy"/>
    <x v="1"/>
    <s v="user_jbppzD9HyqqioXDaUzrIJfkBW97sQdk5kSNPsBKGx0r"/>
    <s v="Pranaav Marathe"/>
    <x v="1036"/>
    <s v="2022-07-28 06:41:52.419000+00:00"/>
    <m/>
    <x v="2"/>
    <m/>
    <m/>
    <m/>
    <m/>
    <m/>
    <m/>
    <m/>
    <m/>
    <m/>
    <m/>
    <m/>
    <m/>
    <m/>
    <m/>
    <m/>
    <x v="2"/>
    <m/>
    <m/>
    <m/>
    <m/>
    <m/>
    <m/>
    <m/>
    <m/>
    <m/>
    <m/>
    <m/>
    <m/>
    <x v="3"/>
    <m/>
    <s v="user_IpBH4s1Av5OVFfQQ3nW0qPDDjwLT9uRfx1sVhml8UQA"/>
    <x v="23"/>
    <x v="1"/>
    <m/>
    <m/>
    <x v="4"/>
    <x v="3"/>
    <m/>
    <s v="Employee Engagement Handbook"/>
    <m/>
    <m/>
    <m/>
    <x v="710"/>
    <s v="2022-08-27 08:01:44.592000+00:00"/>
    <s v="GMC"/>
  </r>
  <r>
    <x v="15"/>
    <n v="3500000"/>
    <s v="INR"/>
    <n v="0"/>
    <x v="4"/>
    <x v="0"/>
    <s v="stat_kcR4fZg7TU7jjk1jAVua3qGLRS4J5uFayEjK5j02wtv"/>
    <x v="2"/>
    <s v="OpportunityStatusType.Lost"/>
    <s v="cont_a4I7a5maxOkTncQHa5NHMbEfKPNTaQHgKtzAwi2SlKw"/>
    <x v="470"/>
    <x v="374"/>
    <s v="lead_Nc12KKKzssvTRD4aNE45uFtnx094ZCqvqZ8S05xqWEu"/>
    <s v="Gannon Dunkerley"/>
    <x v="45"/>
    <s v="user_Iwn6da5WKkZqwUySK0oUuCb72pFP5WEm4zAb92ijqFe"/>
    <s v="Sonal Paithankar"/>
    <x v="1037"/>
    <s v="2022-07-28 06:39:44.742000+00:00"/>
    <m/>
    <x v="16"/>
    <m/>
    <m/>
    <m/>
    <n v="200"/>
    <m/>
    <m/>
    <m/>
    <m/>
    <m/>
    <m/>
    <m/>
    <m/>
    <m/>
    <m/>
    <m/>
    <x v="8"/>
    <m/>
    <m/>
    <m/>
    <m/>
    <m/>
    <m/>
    <m/>
    <m/>
    <m/>
    <m/>
    <m/>
    <m/>
    <x v="29"/>
    <m/>
    <s v="user_FdWFezbLzkYQcGsBUsjZO25nr2poK2nRbqV47Rs5Kfm"/>
    <x v="17"/>
    <x v="1"/>
    <m/>
    <s v="July"/>
    <x v="2"/>
    <x v="3"/>
    <m/>
    <m/>
    <m/>
    <m/>
    <m/>
    <x v="711"/>
    <s v="2022-09-07 03:50:13.929000+00:00"/>
    <m/>
  </r>
  <r>
    <x v="15"/>
    <n v="500000"/>
    <s v="INR"/>
    <n v="0"/>
    <x v="4"/>
    <x v="0"/>
    <s v="stat_kcR4fZg7TU7jjk1jAVua3qGLRS4J5uFayEjK5j02wtv"/>
    <x v="2"/>
    <s v="OpportunityStatusType.Lost"/>
    <s v="cont_qehGxmhTjjjrndiakSxhd4s7eXWhDg2PTgwSHBAF52a"/>
    <x v="471"/>
    <x v="375"/>
    <s v="lead_KaEsLC4rJHKUwmjJCKEZuVESqmGxBlacehv8rJSoEXK"/>
    <s v="Mithraa Human Capital"/>
    <x v="13"/>
    <s v="user_Iwn6da5WKkZqwUySK0oUuCb72pFP5WEm4zAb92ijqFe"/>
    <s v="Sonal Paithankar"/>
    <x v="1038"/>
    <s v="2022-07-28 06:36:57.160000+00:00"/>
    <m/>
    <x v="19"/>
    <m/>
    <m/>
    <m/>
    <n v="110"/>
    <m/>
    <m/>
    <m/>
    <m/>
    <m/>
    <m/>
    <m/>
    <m/>
    <m/>
    <m/>
    <m/>
    <x v="3"/>
    <m/>
    <m/>
    <m/>
    <m/>
    <m/>
    <m/>
    <m/>
    <m/>
    <m/>
    <m/>
    <m/>
    <m/>
    <x v="5"/>
    <m/>
    <s v="user_vMd4rmcrSbjykdyL2J7rrYn84SWdcNc5FKligrmItPw"/>
    <x v="11"/>
    <x v="1"/>
    <m/>
    <m/>
    <x v="2"/>
    <x v="3"/>
    <m/>
    <m/>
    <m/>
    <m/>
    <m/>
    <x v="712"/>
    <s v="2022-07-28 06:37:32.278000+00:00"/>
    <s v="GMC"/>
  </r>
  <r>
    <x v="15"/>
    <n v="50000"/>
    <s v="INR"/>
    <n v="0"/>
    <x v="4"/>
    <x v="0"/>
    <s v="stat_kcR4fZg7TU7jjk1jAVua3qGLRS4J5uFayEjK5j02wtv"/>
    <x v="2"/>
    <s v="OpportunityStatusType.Lost"/>
    <s v="cont_qehGxmhTjjjrndiakSxhd4s7eXWhDg2PTgwSHBAF52a"/>
    <x v="471"/>
    <x v="26"/>
    <s v="lead_KaEsLC4rJHKUwmjJCKEZuVESqmGxBlacehv8rJSoEXK"/>
    <s v="Mithraa Human Capital"/>
    <x v="13"/>
    <s v="user_Iwn6da5WKkZqwUySK0oUuCb72pFP5WEm4zAb92ijqFe"/>
    <s v="Sonal Paithankar"/>
    <x v="1039"/>
    <s v="2022-07-28 06:37:06.247000+00:00"/>
    <m/>
    <x v="19"/>
    <m/>
    <m/>
    <m/>
    <n v="110"/>
    <m/>
    <m/>
    <m/>
    <m/>
    <m/>
    <m/>
    <m/>
    <m/>
    <m/>
    <m/>
    <m/>
    <x v="3"/>
    <m/>
    <m/>
    <m/>
    <m/>
    <m/>
    <m/>
    <m/>
    <m/>
    <m/>
    <m/>
    <m/>
    <m/>
    <x v="5"/>
    <m/>
    <s v="user_vMd4rmcrSbjykdyL2J7rrYn84SWdcNc5FKligrmItPw"/>
    <x v="11"/>
    <x v="1"/>
    <m/>
    <m/>
    <x v="2"/>
    <x v="3"/>
    <m/>
    <m/>
    <m/>
    <m/>
    <m/>
    <x v="712"/>
    <s v="2022-07-28 06:37:32.278000+00:00"/>
    <s v="GPA"/>
  </r>
  <r>
    <x v="15"/>
    <n v="200000"/>
    <s v="INR"/>
    <n v="0"/>
    <x v="4"/>
    <x v="0"/>
    <s v="stat_kcR4fZg7TU7jjk1jAVua3qGLRS4J5uFayEjK5j02wtv"/>
    <x v="2"/>
    <s v="OpportunityStatusType.Lost"/>
    <s v="cont_qehGxmhTjjjrndiakSxhd4s7eXWhDg2PTgwSHBAF52a"/>
    <x v="471"/>
    <x v="28"/>
    <s v="lead_KaEsLC4rJHKUwmjJCKEZuVESqmGxBlacehv8rJSoEXK"/>
    <s v="Mithraa Human Capital"/>
    <x v="13"/>
    <s v="user_Iwn6da5WKkZqwUySK0oUuCb72pFP5WEm4zAb92ijqFe"/>
    <s v="Sonal Paithankar"/>
    <x v="1040"/>
    <s v="2022-07-28 06:37:12.996000+00:00"/>
    <m/>
    <x v="19"/>
    <m/>
    <m/>
    <m/>
    <n v="110"/>
    <m/>
    <m/>
    <m/>
    <m/>
    <m/>
    <m/>
    <m/>
    <m/>
    <m/>
    <m/>
    <m/>
    <x v="3"/>
    <m/>
    <m/>
    <m/>
    <m/>
    <m/>
    <m/>
    <m/>
    <m/>
    <m/>
    <m/>
    <m/>
    <m/>
    <x v="5"/>
    <m/>
    <s v="user_vMd4rmcrSbjykdyL2J7rrYn84SWdcNc5FKligrmItPw"/>
    <x v="11"/>
    <x v="1"/>
    <m/>
    <m/>
    <x v="2"/>
    <x v="3"/>
    <m/>
    <m/>
    <m/>
    <m/>
    <m/>
    <x v="712"/>
    <s v="2022-07-28 06:37:32.278000+00:00"/>
    <s v="GTL"/>
  </r>
  <r>
    <x v="9"/>
    <n v="200000"/>
    <s v="INR"/>
    <n v="0"/>
    <x v="75"/>
    <x v="0"/>
    <s v="stat_kcR4fZg7TU7jjk1jAVua3qGLRS4J5uFayEjK5j02wtv"/>
    <x v="2"/>
    <s v="OpportunityStatusType.Lost"/>
    <m/>
    <x v="1"/>
    <x v="14"/>
    <s v="lead_mz32fyIIol2zbdsPrk9yziaBToyFThZtwMcdfCrGqPl"/>
    <s v="Franchise India (Fresh)"/>
    <x v="15"/>
    <s v="user_jbppzD9HyqqioXDaUzrIJfkBW97sQdk5kSNPsBKGx0r"/>
    <s v="Pranaav Marathe"/>
    <x v="1041"/>
    <s v="2022-07-28 06:14:56.563000+00:00"/>
    <m/>
    <x v="11"/>
    <m/>
    <m/>
    <m/>
    <n v="530"/>
    <m/>
    <m/>
    <m/>
    <m/>
    <m/>
    <m/>
    <m/>
    <m/>
    <m/>
    <m/>
    <m/>
    <x v="1"/>
    <m/>
    <m/>
    <m/>
    <m/>
    <m/>
    <m/>
    <m/>
    <m/>
    <m/>
    <m/>
    <m/>
    <m/>
    <x v="8"/>
    <m/>
    <s v="user_228eUmsdKIb9OItgmiDq1zD4aPZ1eqiapbaLAGeBf8g"/>
    <x v="13"/>
    <x v="1"/>
    <m/>
    <m/>
    <x v="2"/>
    <x v="3"/>
    <m/>
    <s v="Vrushali DB"/>
    <m/>
    <m/>
    <m/>
    <x v="713"/>
    <s v="2022-09-08 06:49:06.828000+00:00"/>
    <s v="GMC"/>
  </r>
  <r>
    <x v="22"/>
    <n v="500000"/>
    <s v="INR"/>
    <n v="0"/>
    <x v="79"/>
    <x v="0"/>
    <s v="stat_1hn9nRJaLbI53NxPuSQgo90kRpbpKsFlwN4oEGNUTdO"/>
    <x v="1"/>
    <s v="OpportunityStatusType.Lost"/>
    <s v="cont_vwhT5bpeHUXiYIwYNyfqkpLX5FI80ifhXwjv3PMC6i4"/>
    <x v="472"/>
    <x v="21"/>
    <s v="lead_qa2f4fJ3hIFZJT9oZY83pxCxiZW8k5wXqX7szUygctU"/>
    <s v="Katalyst Technologies Inc"/>
    <x v="9"/>
    <s v="user_jbppzD9HyqqioXDaUzrIJfkBW97sQdk5kSNPsBKGx0r"/>
    <s v="Pranaav Marathe"/>
    <x v="1042"/>
    <s v="2022-07-28 06:20:30.383000+00:00"/>
    <m/>
    <x v="0"/>
    <m/>
    <m/>
    <m/>
    <n v="1000"/>
    <m/>
    <m/>
    <m/>
    <m/>
    <m/>
    <m/>
    <m/>
    <m/>
    <m/>
    <m/>
    <m/>
    <x v="1"/>
    <m/>
    <m/>
    <m/>
    <m/>
    <m/>
    <m/>
    <m/>
    <m/>
    <m/>
    <m/>
    <m/>
    <m/>
    <x v="3"/>
    <m/>
    <s v="user_sREdxbAJihL2Zbgic7tyQ6Rc4Mny7HnD1RNGhA9DDYh"/>
    <x v="5"/>
    <x v="1"/>
    <m/>
    <s v="June"/>
    <x v="2"/>
    <x v="3"/>
    <m/>
    <m/>
    <m/>
    <m/>
    <m/>
    <x v="714"/>
    <s v="2022-10-13 07:35:45.291000+00:00"/>
    <s v="GPA"/>
  </r>
  <r>
    <x v="1"/>
    <n v="56000"/>
    <s v="INR"/>
    <n v="0"/>
    <x v="36"/>
    <x v="0"/>
    <s v="stat_kcR4fZg7TU7jjk1jAVua3qGLRS4J5uFayEjK5j02wtv"/>
    <x v="2"/>
    <s v="OpportunityStatusType.Lost"/>
    <s v="cont_Mm8KG48qGL50MZeW4DVYK5sjqPy8eSHLuhEQIrzn8ey"/>
    <x v="473"/>
    <x v="376"/>
    <s v="lead_atNQkqssdNZgJenFE0oUFqRMVImhK5O8c5E8FWA3HbX"/>
    <s v="Scalelot (Fresh )"/>
    <x v="24"/>
    <s v="user_kbtBHYtBjVDNyI72HTF6C1SCvC7yVBiA6OrBOy3t96U"/>
    <s v="Tejas Kulkarni"/>
    <x v="1043"/>
    <s v="2022-07-28 06:16:48.980000+00:00"/>
    <m/>
    <x v="5"/>
    <m/>
    <m/>
    <m/>
    <n v="15"/>
    <m/>
    <m/>
    <m/>
    <m/>
    <m/>
    <m/>
    <m/>
    <m/>
    <m/>
    <m/>
    <m/>
    <x v="2"/>
    <m/>
    <m/>
    <m/>
    <m/>
    <m/>
    <m/>
    <m/>
    <m/>
    <m/>
    <m/>
    <m/>
    <m/>
    <x v="3"/>
    <m/>
    <s v="user_PApNwMjp7lPIEBp7acretouakdtYNVHpPO9ja9KoR5D"/>
    <x v="12"/>
    <x v="1"/>
    <m/>
    <m/>
    <x v="4"/>
    <x v="3"/>
    <m/>
    <s v="Downloaded the guide: Employee Wellness Handbook"/>
    <m/>
    <m/>
    <m/>
    <x v="715"/>
    <s v="2022-08-12 05:06:53.898000+00:00"/>
    <s v="GMC"/>
  </r>
  <r>
    <x v="22"/>
    <n v="1000000"/>
    <s v="INR"/>
    <n v="0"/>
    <x v="75"/>
    <x v="0"/>
    <s v="stat_kcR4fZg7TU7jjk1jAVua3qGLRS4J5uFayEjK5j02wtv"/>
    <x v="2"/>
    <s v="OpportunityStatusType.Lost"/>
    <m/>
    <x v="1"/>
    <x v="377"/>
    <s v="lead_aoUk9zylLWxwJnEkih4PCZk3dFtGFVp53l2w3NeuY8Z"/>
    <s v="Fujifilm India Pvt"/>
    <x v="1"/>
    <s v="user_TZzywQwym26DjuswO479pxRhNKX152z8X1haCx2vcst"/>
    <s v="Vrushali Kummar"/>
    <x v="1044"/>
    <s v="2022-07-28 06:05:13.457000+00:00"/>
    <m/>
    <x v="0"/>
    <m/>
    <m/>
    <m/>
    <n v="370"/>
    <m/>
    <m/>
    <m/>
    <m/>
    <m/>
    <m/>
    <m/>
    <m/>
    <m/>
    <m/>
    <m/>
    <x v="41"/>
    <m/>
    <m/>
    <m/>
    <m/>
    <m/>
    <m/>
    <m/>
    <m/>
    <m/>
    <m/>
    <m/>
    <m/>
    <x v="10"/>
    <m/>
    <s v="user_228eUmsdKIb9OItgmiDq1zD4aPZ1eqiapbaLAGeBf8g"/>
    <x v="13"/>
    <x v="1"/>
    <m/>
    <s v="April; June; May"/>
    <x v="2"/>
    <x v="10"/>
    <m/>
    <s v="Vrushali DB"/>
    <m/>
    <m/>
    <m/>
    <x v="716"/>
    <s v="2022-09-08 10:31:28.261000+00:00"/>
    <m/>
  </r>
  <r>
    <x v="22"/>
    <n v="100000"/>
    <s v="INR"/>
    <n v="0"/>
    <x v="16"/>
    <x v="0"/>
    <s v="stat_kcR4fZg7TU7jjk1jAVua3qGLRS4J5uFayEjK5j02wtv"/>
    <x v="2"/>
    <s v="OpportunityStatusType.Lost"/>
    <s v="cont_l6ykTAjlqkNnmlm611iurOgvWt0XBV1n80XNrUUiUto"/>
    <x v="474"/>
    <x v="16"/>
    <s v="lead_FN6DPFCC3MUSBH8NCGg9EnXixGsA31sVBKsv2S8OE9F"/>
    <s v="Oro Corp"/>
    <x v="13"/>
    <s v="user_TZzywQwym26DjuswO479pxRhNKX152z8X1haCx2vcst"/>
    <s v="Vrushali Kummar"/>
    <x v="1045"/>
    <s v="2022-07-28 06:07:07.397000+00:00"/>
    <m/>
    <x v="0"/>
    <m/>
    <m/>
    <m/>
    <n v="220"/>
    <m/>
    <m/>
    <m/>
    <m/>
    <m/>
    <m/>
    <m/>
    <m/>
    <m/>
    <m/>
    <m/>
    <x v="2"/>
    <m/>
    <m/>
    <m/>
    <m/>
    <m/>
    <m/>
    <m/>
    <m/>
    <m/>
    <m/>
    <m/>
    <m/>
    <x v="3"/>
    <m/>
    <s v="user_vMd4rmcrSbjykdyL2J7rrYn84SWdcNc5FKligrmItPw"/>
    <x v="11"/>
    <x v="1"/>
    <m/>
    <s v="July"/>
    <x v="4"/>
    <x v="3"/>
    <m/>
    <s v="Downloaded the guide: Employee Wellness Handbook"/>
    <m/>
    <m/>
    <m/>
    <x v="717"/>
    <s v="2022-07-28 12:52:19.030000+00:00"/>
    <s v="GPA"/>
  </r>
  <r>
    <x v="22"/>
    <n v="1100000"/>
    <s v="INR"/>
    <n v="0"/>
    <x v="16"/>
    <x v="0"/>
    <s v="stat_kcR4fZg7TU7jjk1jAVua3qGLRS4J5uFayEjK5j02wtv"/>
    <x v="2"/>
    <s v="OpportunityStatusType.Lost"/>
    <s v="cont_l6ykTAjlqkNnmlm611iurOgvWt0XBV1n80XNrUUiUto"/>
    <x v="474"/>
    <x v="378"/>
    <s v="lead_FN6DPFCC3MUSBH8NCGg9EnXixGsA31sVBKsv2S8OE9F"/>
    <s v="Oro Corp"/>
    <x v="13"/>
    <s v="user_TZzywQwym26DjuswO479pxRhNKX152z8X1haCx2vcst"/>
    <s v="Vrushali Kummar"/>
    <x v="1046"/>
    <s v="2022-07-28 06:05:59.414000+00:00"/>
    <m/>
    <x v="0"/>
    <m/>
    <m/>
    <m/>
    <n v="220"/>
    <m/>
    <m/>
    <m/>
    <m/>
    <m/>
    <m/>
    <m/>
    <m/>
    <m/>
    <m/>
    <m/>
    <x v="2"/>
    <m/>
    <m/>
    <m/>
    <m/>
    <m/>
    <m/>
    <m/>
    <m/>
    <m/>
    <m/>
    <m/>
    <m/>
    <x v="3"/>
    <m/>
    <s v="user_vMd4rmcrSbjykdyL2J7rrYn84SWdcNc5FKligrmItPw"/>
    <x v="11"/>
    <x v="1"/>
    <m/>
    <s v="July"/>
    <x v="4"/>
    <x v="3"/>
    <m/>
    <s v="Downloaded the guide: Employee Wellness Handbook"/>
    <m/>
    <m/>
    <m/>
    <x v="717"/>
    <s v="2022-07-28 12:52:19.030000+00:00"/>
    <s v="GMC"/>
  </r>
  <r>
    <x v="9"/>
    <n v="8000"/>
    <s v="INR"/>
    <n v="0"/>
    <x v="77"/>
    <x v="0"/>
    <s v="stat_kcR4fZg7TU7jjk1jAVua3qGLRS4J5uFayEjK5j02wtv"/>
    <x v="2"/>
    <s v="OpportunityStatusType.Lost"/>
    <m/>
    <x v="1"/>
    <x v="0"/>
    <s v="lead_Pr47UU4Li9PDIvEvBXwDEsHTb7XOUWIXU7ayaRZhbnW"/>
    <s v="Kodo Technologies Private Limited"/>
    <x v="15"/>
    <s v="user_9SBRjyF0n4iWuhUdqRyQkFhl2J4uyNKhFWvvJEvunX8"/>
    <s v="Omkar Ghate"/>
    <x v="1047"/>
    <s v="2022-07-28 05:58:16.613000+00:00"/>
    <m/>
    <x v="1"/>
    <m/>
    <m/>
    <m/>
    <n v="26"/>
    <m/>
    <m/>
    <m/>
    <m/>
    <m/>
    <m/>
    <m/>
    <m/>
    <m/>
    <m/>
    <m/>
    <x v="22"/>
    <m/>
    <m/>
    <m/>
    <m/>
    <m/>
    <m/>
    <m/>
    <m/>
    <m/>
    <m/>
    <m/>
    <m/>
    <x v="3"/>
    <m/>
    <s v="user_228eUmsdKIb9OItgmiDq1zD4aPZ1eqiapbaLAGeBf8g"/>
    <x v="13"/>
    <x v="1"/>
    <m/>
    <m/>
    <x v="4"/>
    <x v="3"/>
    <m/>
    <s v="Downloaded the guide: Designing employee healthcare plan"/>
    <m/>
    <m/>
    <m/>
    <x v="527"/>
    <s v="2022-08-25 10:58:53.809000+00:00"/>
    <s v="GPA"/>
  </r>
  <r>
    <x v="22"/>
    <n v="500000"/>
    <s v="INR"/>
    <n v="0"/>
    <x v="75"/>
    <x v="0"/>
    <s v="stat_kcR4fZg7TU7jjk1jAVua3qGLRS4J5uFayEjK5j02wtv"/>
    <x v="2"/>
    <s v="OpportunityStatusType.Lost"/>
    <m/>
    <x v="1"/>
    <x v="379"/>
    <s v="lead_aoUk9zylLWxwJnEkih4PCZk3dFtGFVp53l2w3NeuY8Z"/>
    <s v="Fujifilm India Pvt"/>
    <x v="1"/>
    <s v="user_TZzywQwym26DjuswO479pxRhNKX152z8X1haCx2vcst"/>
    <s v="Vrushali Kummar"/>
    <x v="1048"/>
    <s v="2022-07-28 06:04:59.514000+00:00"/>
    <m/>
    <x v="0"/>
    <m/>
    <m/>
    <m/>
    <n v="370"/>
    <m/>
    <m/>
    <m/>
    <m/>
    <m/>
    <m/>
    <m/>
    <m/>
    <m/>
    <m/>
    <m/>
    <x v="41"/>
    <m/>
    <m/>
    <m/>
    <m/>
    <m/>
    <m/>
    <m/>
    <m/>
    <m/>
    <m/>
    <m/>
    <m/>
    <x v="10"/>
    <m/>
    <s v="user_228eUmsdKIb9OItgmiDq1zD4aPZ1eqiapbaLAGeBf8g"/>
    <x v="13"/>
    <x v="1"/>
    <m/>
    <s v="April; June; May"/>
    <x v="2"/>
    <x v="10"/>
    <m/>
    <s v="Vrushali DB"/>
    <m/>
    <m/>
    <m/>
    <x v="716"/>
    <s v="2022-09-08 10:31:28.261000+00:00"/>
    <m/>
  </r>
  <r>
    <x v="22"/>
    <n v="3500000"/>
    <s v="INR"/>
    <n v="0"/>
    <x v="75"/>
    <x v="0"/>
    <s v="stat_kcR4fZg7TU7jjk1jAVua3qGLRS4J5uFayEjK5j02wtv"/>
    <x v="2"/>
    <s v="OpportunityStatusType.Lost"/>
    <m/>
    <x v="1"/>
    <x v="0"/>
    <s v="lead_aoUk9zylLWxwJnEkih4PCZk3dFtGFVp53l2w3NeuY8Z"/>
    <s v="Fujifilm India Pvt"/>
    <x v="1"/>
    <s v="user_TZzywQwym26DjuswO479pxRhNKX152z8X1haCx2vcst"/>
    <s v="Vrushali Kummar"/>
    <x v="1049"/>
    <s v="2022-07-28 06:04:51.207000+00:00"/>
    <m/>
    <x v="0"/>
    <m/>
    <m/>
    <m/>
    <n v="370"/>
    <m/>
    <m/>
    <m/>
    <m/>
    <m/>
    <m/>
    <m/>
    <m/>
    <m/>
    <m/>
    <m/>
    <x v="41"/>
    <m/>
    <m/>
    <m/>
    <m/>
    <m/>
    <m/>
    <m/>
    <m/>
    <m/>
    <m/>
    <m/>
    <m/>
    <x v="10"/>
    <m/>
    <s v="user_228eUmsdKIb9OItgmiDq1zD4aPZ1eqiapbaLAGeBf8g"/>
    <x v="13"/>
    <x v="1"/>
    <m/>
    <s v="April; June; May"/>
    <x v="2"/>
    <x v="10"/>
    <m/>
    <s v="Vrushali DB"/>
    <m/>
    <m/>
    <m/>
    <x v="716"/>
    <s v="2022-09-08 10:31:28.261000+00:00"/>
    <s v="GMC"/>
  </r>
  <r>
    <x v="37"/>
    <n v="1400000"/>
    <s v="INR"/>
    <n v="0"/>
    <x v="78"/>
    <x v="0"/>
    <s v="stat_1hn9nRJaLbI53NxPuSQgo90kRpbpKsFlwN4oEGNUTdO"/>
    <x v="1"/>
    <s v="OpportunityStatusType.Lost"/>
    <s v="cont_aBSx6c6DIRIGRwBSykVXewFldTmM9XZa2yg1yd7reKt"/>
    <x v="475"/>
    <x v="0"/>
    <s v="lead_xsa3KTGQFicft0sXnhg04EAA3KiFGYgainySkZIZ2RC"/>
    <s v="Sutra Systems India Pvt. Ltd."/>
    <x v="20"/>
    <s v="user_RYbBTp8BVWNa7ppiOz6QVJMGK0exHsFmc5uCLn34ODZ"/>
    <s v="Prasoon Mishra"/>
    <x v="1050"/>
    <s v="2022-07-28 05:45:41.665000+00:00"/>
    <m/>
    <x v="0"/>
    <m/>
    <m/>
    <m/>
    <n v="57"/>
    <m/>
    <m/>
    <m/>
    <m/>
    <m/>
    <m/>
    <m/>
    <m/>
    <m/>
    <m/>
    <m/>
    <x v="1"/>
    <m/>
    <m/>
    <m/>
    <m/>
    <m/>
    <m/>
    <m/>
    <m/>
    <m/>
    <m/>
    <m/>
    <m/>
    <x v="8"/>
    <m/>
    <s v="user_lwF8ctKa5IyxqATpO2EOw2h0AEPiCMHOgewiH38Ei77"/>
    <x v="0"/>
    <x v="1"/>
    <m/>
    <s v="July"/>
    <x v="2"/>
    <x v="3"/>
    <m/>
    <m/>
    <m/>
    <m/>
    <m/>
    <x v="718"/>
    <s v="2022-09-20 12:48:47.168000+00:00"/>
    <s v="GMC"/>
  </r>
  <r>
    <x v="11"/>
    <n v="250000"/>
    <s v="INR"/>
    <n v="0"/>
    <x v="16"/>
    <x v="0"/>
    <s v="stat_kcR4fZg7TU7jjk1jAVua3qGLRS4J5uFayEjK5j02wtv"/>
    <x v="2"/>
    <s v="OpportunityStatusType.Lost"/>
    <m/>
    <x v="1"/>
    <x v="22"/>
    <s v="lead_0fm1mFEGPCKnqJfCrLJNEr9NaanGGn2q0zIe4XJuAXz"/>
    <s v="Expert Lancing(Fresh)"/>
    <x v="7"/>
    <s v="user_jbppzD9HyqqioXDaUzrIJfkBW97sQdk5kSNPsBKGx0r"/>
    <s v="Pranaav Marathe"/>
    <x v="1051"/>
    <s v="2022-07-28 05:49:28.053000+00:00"/>
    <m/>
    <x v="3"/>
    <m/>
    <s v="2022-03-16 08:15:41+00:00"/>
    <m/>
    <n v="38"/>
    <m/>
    <m/>
    <m/>
    <m/>
    <m/>
    <m/>
    <m/>
    <s v="OTHER_CAMPAIGNS"/>
    <m/>
    <m/>
    <m/>
    <x v="2"/>
    <m/>
    <m/>
    <m/>
    <m/>
    <m/>
    <m/>
    <m/>
    <m/>
    <m/>
    <m/>
    <m/>
    <m/>
    <x v="3"/>
    <m/>
    <s v="user_aM3WaaSUQQmaNnsm9l2FQRVWUEr8RN2ZdXzsuQUalQ3"/>
    <x v="7"/>
    <x v="1"/>
    <m/>
    <s v="July"/>
    <x v="3"/>
    <x v="2"/>
    <m/>
    <s v="Employee Count 100"/>
    <m/>
    <m/>
    <m/>
    <x v="719"/>
    <s v="2022-07-28 05:49:28.111000+00:00"/>
    <m/>
  </r>
  <r>
    <x v="37"/>
    <n v="1000000"/>
    <s v="INR"/>
    <n v="0"/>
    <x v="65"/>
    <x v="0"/>
    <s v="stat_kcR4fZg7TU7jjk1jAVua3qGLRS4J5uFayEjK5j02wtv"/>
    <x v="2"/>
    <s v="OpportunityStatusType.Lost"/>
    <s v="cont_6Ns2vbaIG7xMM6zWnkcODQLl9mdDOmRobfiHA7zYRld"/>
    <x v="476"/>
    <x v="0"/>
    <s v="lead_J6FvPNgJcHARClOUOhw7i5xXrU7h0Gppbirr9OGSnjp"/>
    <s v="Silver Consumer Electricals Pvt Ltd (FRESH)"/>
    <x v="6"/>
    <s v="user_RYbBTp8BVWNa7ppiOz6QVJMGK0exHsFmc5uCLn34ODZ"/>
    <s v="Prasoon Mishra"/>
    <x v="1052"/>
    <s v="2022-07-28 05:46:40.184000+00:00"/>
    <m/>
    <x v="31"/>
    <m/>
    <m/>
    <m/>
    <n v="500"/>
    <m/>
    <m/>
    <m/>
    <m/>
    <m/>
    <m/>
    <m/>
    <m/>
    <m/>
    <m/>
    <m/>
    <x v="22"/>
    <m/>
    <m/>
    <m/>
    <m/>
    <m/>
    <m/>
    <m/>
    <m/>
    <m/>
    <m/>
    <m/>
    <m/>
    <x v="3"/>
    <m/>
    <s v="user_A8KOTZADnUtEQOLt4nSLAmteNStuGh80js75RYjrXVt"/>
    <x v="6"/>
    <x v="1"/>
    <m/>
    <s v="April; July"/>
    <x v="4"/>
    <x v="3"/>
    <m/>
    <s v="Downloaded the guide: Designing employee healthcare plan"/>
    <m/>
    <m/>
    <m/>
    <x v="720"/>
    <s v="2022-08-01 14:02:34.978000+00:00"/>
    <s v="GMC"/>
  </r>
  <r>
    <x v="37"/>
    <n v="250000"/>
    <s v="INR"/>
    <n v="0"/>
    <x v="64"/>
    <x v="0"/>
    <s v="stat_1hn9nRJaLbI53NxPuSQgo90kRpbpKsFlwN4oEGNUTdO"/>
    <x v="1"/>
    <s v="OpportunityStatusType.Lost"/>
    <s v="cont_teByPIaxY7aFjPxl5ISrWlGOIihzCHRq5OrEBX8w1av"/>
    <x v="477"/>
    <x v="380"/>
    <s v="lead_tsVXIf1wHhEueSRBNty0pA4lg8VB7tuDcHX7uG3Ws6z"/>
    <s v="SKETS Studio"/>
    <x v="6"/>
    <s v="user_RYbBTp8BVWNa7ppiOz6QVJMGK0exHsFmc5uCLn34ODZ"/>
    <s v="Prasoon Mishra"/>
    <x v="1053"/>
    <s v="2022-07-28 05:42:53.193000+00:00"/>
    <m/>
    <x v="11"/>
    <m/>
    <m/>
    <m/>
    <n v="470"/>
    <m/>
    <m/>
    <m/>
    <m/>
    <m/>
    <m/>
    <m/>
    <m/>
    <m/>
    <m/>
    <m/>
    <x v="2"/>
    <m/>
    <m/>
    <m/>
    <m/>
    <m/>
    <m/>
    <m/>
    <m/>
    <m/>
    <m/>
    <m/>
    <m/>
    <x v="14"/>
    <m/>
    <s v="user_A8KOTZADnUtEQOLt4nSLAmteNStuGh80js75RYjrXVt"/>
    <x v="6"/>
    <x v="1"/>
    <m/>
    <s v="August"/>
    <x v="4"/>
    <x v="4"/>
    <m/>
    <s v="Downloaded the guide: Employee Wellness Handbook"/>
    <m/>
    <m/>
    <m/>
    <x v="721"/>
    <s v="2022-09-09 11:37:30.817000+00:00"/>
    <s v="NON EB"/>
  </r>
  <r>
    <x v="37"/>
    <n v="10000"/>
    <s v="INR"/>
    <n v="0"/>
    <x v="64"/>
    <x v="0"/>
    <s v="stat_1hn9nRJaLbI53NxPuSQgo90kRpbpKsFlwN4oEGNUTdO"/>
    <x v="1"/>
    <s v="OpportunityStatusType.Lost"/>
    <s v="cont_teByPIaxY7aFjPxl5ISrWlGOIihzCHRq5OrEBX8w1av"/>
    <x v="477"/>
    <x v="381"/>
    <s v="lead_tsVXIf1wHhEueSRBNty0pA4lg8VB7tuDcHX7uG3Ws6z"/>
    <s v="SKETS Studio"/>
    <x v="6"/>
    <s v="user_RYbBTp8BVWNa7ppiOz6QVJMGK0exHsFmc5uCLn34ODZ"/>
    <s v="Prasoon Mishra"/>
    <x v="1054"/>
    <s v="2022-07-28 05:43:10.044000+00:00"/>
    <m/>
    <x v="11"/>
    <m/>
    <m/>
    <m/>
    <n v="470"/>
    <m/>
    <m/>
    <m/>
    <m/>
    <m/>
    <m/>
    <m/>
    <m/>
    <m/>
    <m/>
    <m/>
    <x v="2"/>
    <m/>
    <m/>
    <m/>
    <m/>
    <m/>
    <m/>
    <m/>
    <m/>
    <m/>
    <m/>
    <m/>
    <m/>
    <x v="14"/>
    <m/>
    <s v="user_A8KOTZADnUtEQOLt4nSLAmteNStuGh80js75RYjrXVt"/>
    <x v="6"/>
    <x v="1"/>
    <m/>
    <s v="August"/>
    <x v="4"/>
    <x v="4"/>
    <m/>
    <s v="Downloaded the guide: Employee Wellness Handbook"/>
    <m/>
    <m/>
    <m/>
    <x v="721"/>
    <s v="2022-09-09 11:37:30.817000+00:00"/>
    <s v="NON EB"/>
  </r>
  <r>
    <x v="37"/>
    <n v="600000"/>
    <s v="INR"/>
    <n v="0"/>
    <x v="64"/>
    <x v="0"/>
    <s v="stat_1hn9nRJaLbI53NxPuSQgo90kRpbpKsFlwN4oEGNUTdO"/>
    <x v="1"/>
    <s v="OpportunityStatusType.Lost"/>
    <s v="cont_teByPIaxY7aFjPxl5ISrWlGOIihzCHRq5OrEBX8w1av"/>
    <x v="477"/>
    <x v="382"/>
    <s v="lead_tsVXIf1wHhEueSRBNty0pA4lg8VB7tuDcHX7uG3Ws6z"/>
    <s v="SKETS Studio"/>
    <x v="6"/>
    <s v="user_RYbBTp8BVWNa7ppiOz6QVJMGK0exHsFmc5uCLn34ODZ"/>
    <s v="Prasoon Mishra"/>
    <x v="1055"/>
    <s v="2022-07-28 05:43:02.469000+00:00"/>
    <m/>
    <x v="11"/>
    <m/>
    <m/>
    <m/>
    <n v="470"/>
    <m/>
    <m/>
    <m/>
    <m/>
    <m/>
    <m/>
    <m/>
    <m/>
    <m/>
    <m/>
    <m/>
    <x v="2"/>
    <m/>
    <m/>
    <m/>
    <m/>
    <m/>
    <m/>
    <m/>
    <m/>
    <m/>
    <m/>
    <m/>
    <m/>
    <x v="14"/>
    <m/>
    <s v="user_A8KOTZADnUtEQOLt4nSLAmteNStuGh80js75RYjrXVt"/>
    <x v="6"/>
    <x v="1"/>
    <m/>
    <s v="August"/>
    <x v="4"/>
    <x v="4"/>
    <m/>
    <s v="Downloaded the guide: Employee Wellness Handbook"/>
    <m/>
    <m/>
    <m/>
    <x v="721"/>
    <s v="2022-09-09 11:37:30.817000+00:00"/>
    <s v="NON EB"/>
  </r>
  <r>
    <x v="7"/>
    <n v="1000000"/>
    <s v="INR"/>
    <n v="0"/>
    <x v="75"/>
    <x v="0"/>
    <s v="stat_kcR4fZg7TU7jjk1jAVua3qGLRS4J5uFayEjK5j02wtv"/>
    <x v="2"/>
    <s v="OpportunityStatusType.Lost"/>
    <m/>
    <x v="1"/>
    <x v="46"/>
    <s v="lead_VuoxkcmkyRQ6r1EuUQmCZJYp5PBHNsXNmPCp35bFypl"/>
    <s v="AIT Global India Pvt. Ltd."/>
    <x v="15"/>
    <s v="user_U27GK6WjhLhUhi1EDKXV57xMpn8n8DMIOjci1q3UReZ"/>
    <s v="Abhiroop Ganguly"/>
    <x v="1056"/>
    <s v="2022-07-28 05:31:42.377000+00:00"/>
    <m/>
    <x v="0"/>
    <m/>
    <s v="2020-09-10 18:40:51+00:00"/>
    <m/>
    <n v="246"/>
    <m/>
    <m/>
    <m/>
    <m/>
    <m/>
    <m/>
    <m/>
    <m/>
    <m/>
    <m/>
    <m/>
    <x v="1"/>
    <m/>
    <m/>
    <m/>
    <m/>
    <m/>
    <m/>
    <m/>
    <m/>
    <m/>
    <m/>
    <m/>
    <m/>
    <x v="9"/>
    <m/>
    <s v="user_228eUmsdKIb9OItgmiDq1zD4aPZ1eqiapbaLAGeBf8g"/>
    <x v="13"/>
    <x v="6"/>
    <m/>
    <s v="July"/>
    <x v="2"/>
    <x v="1"/>
    <m/>
    <m/>
    <m/>
    <m/>
    <m/>
    <x v="638"/>
    <s v="2022-08-02 06:55:28.033000+00:00"/>
    <m/>
  </r>
  <r>
    <x v="15"/>
    <n v="180000"/>
    <s v="INR"/>
    <n v="0"/>
    <x v="16"/>
    <x v="0"/>
    <s v="stat_kcR4fZg7TU7jjk1jAVua3qGLRS4J5uFayEjK5j02wtv"/>
    <x v="2"/>
    <s v="OpportunityStatusType.Lost"/>
    <s v="cont_3SbsShLv0LUVTsK7ufIRFQIlK1J0hVZOFCc9ODBqAC4"/>
    <x v="478"/>
    <x v="26"/>
    <s v="lead_JbTSGtw7RaJMP2ks21w04ZFcqGrqqOnocSHIJgX2gpb"/>
    <s v="mBnk Phygital Financial Marketplace Pvt Ltd"/>
    <x v="13"/>
    <s v="user_Iwn6da5WKkZqwUySK0oUuCb72pFP5WEm4zAb92ijqFe"/>
    <s v="Sonal Paithankar"/>
    <x v="1057"/>
    <s v="2022-07-28 04:58:48.018000+00:00"/>
    <m/>
    <x v="1"/>
    <m/>
    <m/>
    <m/>
    <n v="300"/>
    <m/>
    <m/>
    <m/>
    <m/>
    <m/>
    <m/>
    <m/>
    <m/>
    <m/>
    <m/>
    <m/>
    <x v="3"/>
    <m/>
    <m/>
    <m/>
    <m/>
    <m/>
    <m/>
    <m/>
    <m/>
    <m/>
    <m/>
    <m/>
    <m/>
    <x v="1"/>
    <m/>
    <s v="user_vMd4rmcrSbjykdyL2J7rrYn84SWdcNc5FKligrmItPw"/>
    <x v="11"/>
    <x v="1"/>
    <m/>
    <m/>
    <x v="2"/>
    <x v="3"/>
    <m/>
    <m/>
    <m/>
    <m/>
    <m/>
    <x v="722"/>
    <s v="2022-07-28 04:58:54.587000+00:00"/>
    <s v="GPA"/>
  </r>
  <r>
    <x v="15"/>
    <n v="500000"/>
    <s v="INR"/>
    <n v="0"/>
    <x v="16"/>
    <x v="0"/>
    <s v="stat_kcR4fZg7TU7jjk1jAVua3qGLRS4J5uFayEjK5j02wtv"/>
    <x v="2"/>
    <s v="OpportunityStatusType.Lost"/>
    <s v="cont_3SbsShLv0LUVTsK7ufIRFQIlK1J0hVZOFCc9ODBqAC4"/>
    <x v="478"/>
    <x v="28"/>
    <s v="lead_JbTSGtw7RaJMP2ks21w04ZFcqGrqqOnocSHIJgX2gpb"/>
    <s v="mBnk Phygital Financial Marketplace Pvt Ltd"/>
    <x v="13"/>
    <s v="user_Iwn6da5WKkZqwUySK0oUuCb72pFP5WEm4zAb92ijqFe"/>
    <s v="Sonal Paithankar"/>
    <x v="1058"/>
    <s v="2022-07-28 04:58:54.558000+00:00"/>
    <m/>
    <x v="1"/>
    <m/>
    <m/>
    <m/>
    <n v="300"/>
    <m/>
    <m/>
    <m/>
    <m/>
    <m/>
    <m/>
    <m/>
    <m/>
    <m/>
    <m/>
    <m/>
    <x v="3"/>
    <m/>
    <m/>
    <m/>
    <m/>
    <m/>
    <m/>
    <m/>
    <m/>
    <m/>
    <m/>
    <m/>
    <m/>
    <x v="1"/>
    <m/>
    <s v="user_vMd4rmcrSbjykdyL2J7rrYn84SWdcNc5FKligrmItPw"/>
    <x v="11"/>
    <x v="1"/>
    <m/>
    <m/>
    <x v="2"/>
    <x v="3"/>
    <m/>
    <m/>
    <m/>
    <m/>
    <m/>
    <x v="722"/>
    <s v="2022-07-28 04:58:54.587000+00:00"/>
    <s v="GTL"/>
  </r>
  <r>
    <x v="15"/>
    <n v="900000"/>
    <s v="INR"/>
    <n v="0"/>
    <x v="16"/>
    <x v="0"/>
    <s v="stat_kcR4fZg7TU7jjk1jAVua3qGLRS4J5uFayEjK5j02wtv"/>
    <x v="2"/>
    <s v="OpportunityStatusType.Lost"/>
    <s v="cont_3SbsShLv0LUVTsK7ufIRFQIlK1J0hVZOFCc9ODBqAC4"/>
    <x v="478"/>
    <x v="383"/>
    <s v="lead_JbTSGtw7RaJMP2ks21w04ZFcqGrqqOnocSHIJgX2gpb"/>
    <s v="mBnk Phygital Financial Marketplace Pvt Ltd"/>
    <x v="13"/>
    <s v="user_Iwn6da5WKkZqwUySK0oUuCb72pFP5WEm4zAb92ijqFe"/>
    <s v="Sonal Paithankar"/>
    <x v="1059"/>
    <s v="2022-07-28 04:58:27.402000+00:00"/>
    <m/>
    <x v="1"/>
    <m/>
    <m/>
    <m/>
    <n v="300"/>
    <m/>
    <m/>
    <m/>
    <m/>
    <m/>
    <m/>
    <m/>
    <m/>
    <m/>
    <m/>
    <m/>
    <x v="3"/>
    <m/>
    <m/>
    <m/>
    <m/>
    <m/>
    <m/>
    <m/>
    <m/>
    <m/>
    <m/>
    <m/>
    <m/>
    <x v="1"/>
    <m/>
    <s v="user_vMd4rmcrSbjykdyL2J7rrYn84SWdcNc5FKligrmItPw"/>
    <x v="11"/>
    <x v="1"/>
    <m/>
    <m/>
    <x v="2"/>
    <x v="3"/>
    <m/>
    <m/>
    <m/>
    <m/>
    <m/>
    <x v="722"/>
    <s v="2022-07-28 04:58:54.587000+00:00"/>
    <s v="GMC"/>
  </r>
  <r>
    <x v="4"/>
    <n v="300000"/>
    <s v="INR"/>
    <n v="0"/>
    <x v="16"/>
    <x v="0"/>
    <s v="stat_kcR4fZg7TU7jjk1jAVua3qGLRS4J5uFayEjK5j02wtv"/>
    <x v="2"/>
    <s v="OpportunityStatusType.Lost"/>
    <s v="cont_QPi7GvL4tgybs6RO40Ct9vT0uCcjFo7EDOzo3kKBp05"/>
    <x v="479"/>
    <x v="32"/>
    <s v="lead_TDJKQpf6fkQtw0DRDtBra8XhL4WsxNF7qNeZPGMGYkr"/>
    <s v="Avanciers"/>
    <x v="13"/>
    <s v="user_Iwn6da5WKkZqwUySK0oUuCb72pFP5WEm4zAb92ijqFe"/>
    <s v="Sonal Paithankar"/>
    <x v="1060"/>
    <s v="2022-07-28 04:57:05.165000+00:00"/>
    <m/>
    <x v="11"/>
    <m/>
    <m/>
    <m/>
    <n v="60"/>
    <m/>
    <m/>
    <m/>
    <m/>
    <m/>
    <m/>
    <m/>
    <s v="PAID_SOCIAL"/>
    <m/>
    <m/>
    <m/>
    <x v="8"/>
    <m/>
    <m/>
    <m/>
    <m/>
    <m/>
    <m/>
    <m/>
    <m/>
    <m/>
    <m/>
    <m/>
    <m/>
    <x v="3"/>
    <m/>
    <s v="user_cuWn1aL1OYLr4Jn6i7zouGfa4efY8ya7QxeZnqSq8e5"/>
    <x v="34"/>
    <x v="1"/>
    <m/>
    <m/>
    <x v="4"/>
    <x v="3"/>
    <m/>
    <s v="Downloaded the guide: Designing employee healthcare plan"/>
    <m/>
    <m/>
    <m/>
    <x v="723"/>
    <s v="2022-09-14 11:40:51.783000+00:00"/>
    <s v="GMC"/>
  </r>
  <r>
    <x v="15"/>
    <n v="2000000"/>
    <s v="INR"/>
    <n v="0"/>
    <x v="19"/>
    <x v="0"/>
    <s v="stat_kcR4fZg7TU7jjk1jAVua3qGLRS4J5uFayEjK5j02wtv"/>
    <x v="2"/>
    <s v="OpportunityStatusType.Lost"/>
    <m/>
    <x v="1"/>
    <x v="121"/>
    <s v="lead_gexftCOxP6Nu7hnSy9ZL2HXXOaQhqriCsqRdlJuCtHN"/>
    <s v="Piramal Realty"/>
    <x v="21"/>
    <s v="user_N52PP2uP2VZc2gm0nhh6CNFSif4n85g1cdxoNFd9ct0"/>
    <s v="Naveen Kumar"/>
    <x v="1061"/>
    <s v="2022-07-28 04:45:55.489000+00:00"/>
    <m/>
    <x v="1"/>
    <m/>
    <m/>
    <m/>
    <n v="500"/>
    <m/>
    <m/>
    <m/>
    <m/>
    <m/>
    <m/>
    <m/>
    <m/>
    <m/>
    <m/>
    <m/>
    <x v="16"/>
    <m/>
    <m/>
    <m/>
    <m/>
    <m/>
    <m/>
    <m/>
    <m/>
    <m/>
    <m/>
    <m/>
    <m/>
    <x v="5"/>
    <m/>
    <s v="user_g5Yw4Z4XnIbmcGhJO80vdtFdd5ElcDlgYO3q8l82ODn"/>
    <x v="18"/>
    <x v="1"/>
    <m/>
    <s v="August; May"/>
    <x v="2"/>
    <x v="1"/>
    <m/>
    <m/>
    <m/>
    <m/>
    <m/>
    <x v="724"/>
    <s v="2022-10-10 02:50:33.605000+00:00"/>
    <m/>
  </r>
  <r>
    <x v="9"/>
    <n v="300000"/>
    <s v="INR"/>
    <n v="0"/>
    <x v="80"/>
    <x v="0"/>
    <s v="stat_1hn9nRJaLbI53NxPuSQgo90kRpbpKsFlwN4oEGNUTdO"/>
    <x v="1"/>
    <s v="OpportunityStatusType.Lost"/>
    <m/>
    <x v="1"/>
    <x v="384"/>
    <s v="lead_3z57FFMMZOKD60CKzESLndXv5PsfDJ1bN0wOwTcbzeu"/>
    <s v="eNyota Learning Pvt ltd"/>
    <x v="25"/>
    <s v="user_9SBRjyF0n4iWuhUdqRyQkFhl2J4uyNKhFWvvJEvunX8"/>
    <s v="Omkar Ghate"/>
    <x v="1062"/>
    <s v="2022-07-27 10:49:12.889000+00:00"/>
    <m/>
    <x v="0"/>
    <m/>
    <m/>
    <m/>
    <n v="116"/>
    <m/>
    <m/>
    <m/>
    <m/>
    <m/>
    <m/>
    <m/>
    <m/>
    <m/>
    <m/>
    <m/>
    <x v="1"/>
    <m/>
    <m/>
    <m/>
    <m/>
    <m/>
    <m/>
    <m/>
    <m/>
    <m/>
    <m/>
    <m/>
    <m/>
    <x v="7"/>
    <m/>
    <s v="user_g5Yw4Z4XnIbmcGhJO80vdtFdd5ElcDlgYO3q8l82ODn"/>
    <x v="18"/>
    <x v="5"/>
    <m/>
    <s v="June"/>
    <x v="2"/>
    <x v="3"/>
    <m/>
    <m/>
    <m/>
    <m/>
    <m/>
    <x v="399"/>
    <s v="2022-09-05 11:32:36.479000+00:00"/>
    <s v="NON EB"/>
  </r>
  <r>
    <x v="12"/>
    <n v="26000"/>
    <s v="INR"/>
    <n v="0"/>
    <x v="43"/>
    <x v="0"/>
    <s v="stat_1hn9nRJaLbI53NxPuSQgo90kRpbpKsFlwN4oEGNUTdO"/>
    <x v="1"/>
    <s v="OpportunityStatusType.Lost"/>
    <m/>
    <x v="1"/>
    <x v="19"/>
    <s v="lead_8paU88uY5L8ffuSRyBqNO6nRXjx0awYVRT6xRahD7cE"/>
    <s v="Courtyard by Marriott Mumbai/KANAKIA HOTELS&amp; RESORTS PRIVATE LIMITED"/>
    <x v="15"/>
    <s v="user_hAuUqCTCw5r4tCUrswIWPSW7LJ1XIBbttZVmJkxmzGq"/>
    <s v="Chetan Kumar"/>
    <x v="1063"/>
    <s v="2022-07-28 02:21:45.540000+00:00"/>
    <m/>
    <x v="1"/>
    <m/>
    <m/>
    <m/>
    <n v="375"/>
    <m/>
    <m/>
    <m/>
    <m/>
    <m/>
    <m/>
    <m/>
    <m/>
    <m/>
    <m/>
    <m/>
    <x v="23"/>
    <m/>
    <m/>
    <m/>
    <m/>
    <m/>
    <m/>
    <m/>
    <m/>
    <m/>
    <m/>
    <m/>
    <m/>
    <x v="14"/>
    <m/>
    <s v="user_228eUmsdKIb9OItgmiDq1zD4aPZ1eqiapbaLAGeBf8g"/>
    <x v="13"/>
    <x v="1"/>
    <m/>
    <s v="January; July"/>
    <x v="2"/>
    <x v="0"/>
    <m/>
    <m/>
    <m/>
    <m/>
    <m/>
    <x v="623"/>
    <s v="2022-10-17 12:11:37.229000+00:00"/>
    <s v="GPA"/>
  </r>
  <r>
    <x v="27"/>
    <n v="131113"/>
    <s v="INR"/>
    <n v="100"/>
    <x v="43"/>
    <x v="0"/>
    <s v="stat_OZRiD1474QRJIpvnjHCZfiIvKcVD6mIKSSTzg8SwDVx"/>
    <x v="0"/>
    <s v="OpportunityStatusType.Won"/>
    <m/>
    <x v="1"/>
    <x v="0"/>
    <s v="lead_NvQFI4cV4nGqisp1Nm92yXa9kim38CAEAJk0emZDrfN"/>
    <s v="Proteon Pharmaceuticals"/>
    <x v="22"/>
    <s v="user_2YgShwgjLNI4FjAqgE9PtKsdIaGh919JGcFG919fe5B"/>
    <s v="Satyam Tiwari"/>
    <x v="1064"/>
    <s v="2022-07-27 11:31:38.459000+00:00"/>
    <m/>
    <x v="1"/>
    <m/>
    <m/>
    <m/>
    <n v="8"/>
    <m/>
    <m/>
    <m/>
    <m/>
    <m/>
    <m/>
    <m/>
    <m/>
    <m/>
    <m/>
    <m/>
    <x v="23"/>
    <m/>
    <m/>
    <m/>
    <m/>
    <m/>
    <m/>
    <m/>
    <m/>
    <m/>
    <m/>
    <m/>
    <m/>
    <x v="5"/>
    <m/>
    <s v="user_BtmkQ6xvtDyCMLstiH7YmmQURsFQdjarGcnSBd9UgEk"/>
    <x v="19"/>
    <x v="5"/>
    <m/>
    <m/>
    <x v="2"/>
    <x v="0"/>
    <m/>
    <m/>
    <m/>
    <m/>
    <m/>
    <x v="559"/>
    <s v="2022-09-22 06:47:09.532000+00:00"/>
    <s v="GMC"/>
  </r>
  <r>
    <x v="18"/>
    <n v="1500000"/>
    <s v="INR"/>
    <n v="0"/>
    <x v="16"/>
    <x v="0"/>
    <s v="stat_kcR4fZg7TU7jjk1jAVua3qGLRS4J5uFayEjK5j02wtv"/>
    <x v="2"/>
    <s v="OpportunityStatusType.Lost"/>
    <m/>
    <x v="1"/>
    <x v="29"/>
    <s v="lead_E5rDVaGu9iM19BaNV8GNnh5O3rO29nayTAN9MfOqBtu"/>
    <s v="Avalon Global Research"/>
    <x v="11"/>
    <s v="user_IgNfKH7wuLLjHvexoMm2PXWcnF3zYft0ZbMTyfwKRUg"/>
    <s v="Moziez Chamadia"/>
    <x v="1065"/>
    <s v="2022-07-27 08:48:26.975000+00:00"/>
    <m/>
    <x v="1"/>
    <m/>
    <m/>
    <m/>
    <n v="120"/>
    <m/>
    <m/>
    <m/>
    <m/>
    <m/>
    <m/>
    <m/>
    <s v="PAID_SOCIAL"/>
    <m/>
    <m/>
    <m/>
    <x v="4"/>
    <m/>
    <m/>
    <m/>
    <m/>
    <m/>
    <m/>
    <m/>
    <m/>
    <m/>
    <m/>
    <m/>
    <m/>
    <x v="3"/>
    <m/>
    <s v="user_6hRQhcoLhZEDUBYaw3vS7rv6T5582sGfXq4jNRqTfUU"/>
    <x v="14"/>
    <x v="1"/>
    <m/>
    <s v="July"/>
    <x v="4"/>
    <x v="3"/>
    <m/>
    <s v="Employee Engagement Handbook"/>
    <m/>
    <m/>
    <m/>
    <x v="725"/>
    <s v="2022-07-27 09:54:50.277000+00:00"/>
    <m/>
  </r>
  <r>
    <x v="18"/>
    <n v="100000"/>
    <s v="INR"/>
    <n v="0"/>
    <x v="16"/>
    <x v="0"/>
    <s v="stat_kcR4fZg7TU7jjk1jAVua3qGLRS4J5uFayEjK5j02wtv"/>
    <x v="2"/>
    <s v="OpportunityStatusType.Lost"/>
    <m/>
    <x v="1"/>
    <x v="19"/>
    <s v="lead_E5rDVaGu9iM19BaNV8GNnh5O3rO29nayTAN9MfOqBtu"/>
    <s v="Avalon Global Research"/>
    <x v="11"/>
    <s v="user_IgNfKH7wuLLjHvexoMm2PXWcnF3zYft0ZbMTyfwKRUg"/>
    <s v="Moziez Chamadia"/>
    <x v="1066"/>
    <s v="2022-07-27 08:48:35.432000+00:00"/>
    <m/>
    <x v="1"/>
    <m/>
    <m/>
    <m/>
    <n v="120"/>
    <m/>
    <m/>
    <m/>
    <m/>
    <m/>
    <m/>
    <m/>
    <s v="PAID_SOCIAL"/>
    <m/>
    <m/>
    <m/>
    <x v="4"/>
    <m/>
    <m/>
    <m/>
    <m/>
    <m/>
    <m/>
    <m/>
    <m/>
    <m/>
    <m/>
    <m/>
    <m/>
    <x v="3"/>
    <m/>
    <s v="user_6hRQhcoLhZEDUBYaw3vS7rv6T5582sGfXq4jNRqTfUU"/>
    <x v="14"/>
    <x v="1"/>
    <m/>
    <s v="July"/>
    <x v="4"/>
    <x v="3"/>
    <m/>
    <s v="Employee Engagement Handbook"/>
    <m/>
    <m/>
    <m/>
    <x v="725"/>
    <s v="2022-07-27 09:54:50.277000+00:00"/>
    <m/>
  </r>
  <r>
    <x v="18"/>
    <n v="1300000"/>
    <s v="INR"/>
    <n v="0"/>
    <x v="10"/>
    <x v="0"/>
    <s v="stat_kcR4fZg7TU7jjk1jAVua3qGLRS4J5uFayEjK5j02wtv"/>
    <x v="2"/>
    <s v="OpportunityStatusType.Lost"/>
    <m/>
    <x v="1"/>
    <x v="0"/>
    <s v="lead_cvfQfM1dqzaBAQcOQDtqeoim00zismiogHcHIDTRnAe"/>
    <s v="Rockman Advanced Composites"/>
    <x v="8"/>
    <s v="user_IgNfKH7wuLLjHvexoMm2PXWcnF3zYft0ZbMTyfwKRUg"/>
    <s v="Moziez Chamadia"/>
    <x v="1067"/>
    <s v="2022-07-27 08:42:25.156000+00:00"/>
    <m/>
    <x v="32"/>
    <m/>
    <m/>
    <m/>
    <n v="74"/>
    <m/>
    <m/>
    <m/>
    <m/>
    <m/>
    <m/>
    <m/>
    <m/>
    <m/>
    <m/>
    <m/>
    <x v="5"/>
    <m/>
    <m/>
    <m/>
    <m/>
    <m/>
    <m/>
    <m/>
    <m/>
    <m/>
    <m/>
    <m/>
    <m/>
    <x v="8"/>
    <m/>
    <s v="user_5IQTpX6DsnoeoDfxqzqojpVoQLXPh68nhDjLS5ETjYj"/>
    <x v="8"/>
    <x v="1"/>
    <m/>
    <s v="August"/>
    <x v="2"/>
    <x v="22"/>
    <m/>
    <m/>
    <m/>
    <m/>
    <m/>
    <x v="726"/>
    <s v="2022-09-08 06:56:40.182000+00:00"/>
    <m/>
  </r>
  <r>
    <x v="9"/>
    <n v="298000"/>
    <s v="INR"/>
    <n v="0"/>
    <x v="16"/>
    <x v="0"/>
    <s v="stat_1hn9nRJaLbI53NxPuSQgo90kRpbpKsFlwN4oEGNUTdO"/>
    <x v="1"/>
    <s v="OpportunityStatusType.Lost"/>
    <m/>
    <x v="1"/>
    <x v="39"/>
    <s v="lead_cBDEhcLGlCwI8SrlbD4ofLQIAEMyEMU0T3inp4iF3bN"/>
    <s v="DENASA BUILDCON"/>
    <x v="21"/>
    <s v="user_9SBRjyF0n4iWuhUdqRyQkFhl2J4uyNKhFWvvJEvunX8"/>
    <s v="Omkar Ghate"/>
    <x v="1068"/>
    <s v="2022-07-27 08:35:54.678000+00:00"/>
    <m/>
    <x v="0"/>
    <m/>
    <m/>
    <m/>
    <n v="102"/>
    <m/>
    <m/>
    <m/>
    <m/>
    <m/>
    <m/>
    <m/>
    <m/>
    <m/>
    <m/>
    <m/>
    <x v="16"/>
    <m/>
    <m/>
    <m/>
    <m/>
    <m/>
    <m/>
    <m/>
    <m/>
    <m/>
    <m/>
    <m/>
    <m/>
    <x v="8"/>
    <m/>
    <s v="user_g5Yw4Z4XnIbmcGhJO80vdtFdd5ElcDlgYO3q8l82ODn"/>
    <x v="18"/>
    <x v="6"/>
    <m/>
    <s v="August; September"/>
    <x v="2"/>
    <x v="1"/>
    <m/>
    <m/>
    <m/>
    <m/>
    <m/>
    <x v="727"/>
    <s v="2022-09-01 13:45:19.769000+00:00"/>
    <m/>
  </r>
  <r>
    <x v="37"/>
    <n v="300000"/>
    <s v="INR"/>
    <n v="0"/>
    <x v="16"/>
    <x v="0"/>
    <s v="stat_kcR4fZg7TU7jjk1jAVua3qGLRS4J5uFayEjK5j02wtv"/>
    <x v="2"/>
    <s v="OpportunityStatusType.Lost"/>
    <m/>
    <x v="1"/>
    <x v="39"/>
    <s v="lead_k3l5TXfN14cB4jKpztzNP4FHtxxQcQ6s8DquIs8ISDS"/>
    <s v="Instaveritas"/>
    <x v="7"/>
    <s v="user_RYbBTp8BVWNa7ppiOz6QVJMGK0exHsFmc5uCLn34ODZ"/>
    <s v="Prasoon Mishra"/>
    <x v="1069"/>
    <s v="2022-07-27 08:35:49.187000+00:00"/>
    <m/>
    <x v="6"/>
    <m/>
    <s v="2022-06-13 12:44:35+00:00"/>
    <m/>
    <n v="100"/>
    <m/>
    <m/>
    <m/>
    <m/>
    <m/>
    <m/>
    <m/>
    <s v="ORGANIC_SEARCH"/>
    <m/>
    <m/>
    <m/>
    <x v="2"/>
    <m/>
    <m/>
    <m/>
    <m/>
    <m/>
    <m/>
    <m/>
    <m/>
    <m/>
    <m/>
    <m/>
    <m/>
    <x v="3"/>
    <m/>
    <s v="user_aM3WaaSUQQmaNnsm9l2FQRVWUEr8RN2ZdXzsuQUalQ3"/>
    <x v="7"/>
    <x v="1"/>
    <m/>
    <m/>
    <x v="3"/>
    <x v="2"/>
    <m/>
    <s v="Employee Count 100"/>
    <m/>
    <m/>
    <m/>
    <x v="728"/>
    <s v="2022-08-23 09:47:10.099000+00:00"/>
    <m/>
  </r>
  <r>
    <x v="18"/>
    <n v="2000000"/>
    <s v="INR"/>
    <n v="0"/>
    <x v="19"/>
    <x v="0"/>
    <s v="stat_kcR4fZg7TU7jjk1jAVua3qGLRS4J5uFayEjK5j02wtv"/>
    <x v="2"/>
    <s v="OpportunityStatusType.Lost"/>
    <m/>
    <x v="1"/>
    <x v="14"/>
    <s v="lead_sA94qo9BJhGIX7ZEkfz8nnNVOx2PPe6JKN5AvgmDhz7"/>
    <s v="IndiaNIC Infotech (Fresh)"/>
    <x v="15"/>
    <s v="user_IgNfKH7wuLLjHvexoMm2PXWcnF3zYft0ZbMTyfwKRUg"/>
    <s v="Moziez Chamadia"/>
    <x v="1070"/>
    <s v="2022-07-27 08:41:48.129000+00:00"/>
    <m/>
    <x v="7"/>
    <m/>
    <m/>
    <m/>
    <n v="450"/>
    <m/>
    <m/>
    <m/>
    <m/>
    <m/>
    <m/>
    <m/>
    <m/>
    <m/>
    <m/>
    <m/>
    <x v="1"/>
    <m/>
    <m/>
    <m/>
    <m/>
    <m/>
    <m/>
    <m/>
    <m/>
    <m/>
    <m/>
    <m/>
    <m/>
    <x v="3"/>
    <m/>
    <s v="user_228eUmsdKIb9OItgmiDq1zD4aPZ1eqiapbaLAGeBf8g"/>
    <x v="13"/>
    <x v="1"/>
    <m/>
    <m/>
    <x v="2"/>
    <x v="1"/>
    <m/>
    <m/>
    <m/>
    <m/>
    <m/>
    <x v="729"/>
    <s v="2022-08-02 12:50:37.400000+00:00"/>
    <s v="GMC"/>
  </r>
  <r>
    <x v="9"/>
    <n v="10000"/>
    <s v="INR"/>
    <n v="0"/>
    <x v="64"/>
    <x v="0"/>
    <s v="stat_kcR4fZg7TU7jjk1jAVua3qGLRS4J5uFayEjK5j02wtv"/>
    <x v="2"/>
    <s v="OpportunityStatusType.Lost"/>
    <s v="cont_pbdYn04Abm2VQj2ScvcUFzlC1FqNFcSC66alJN8tmFh"/>
    <x v="480"/>
    <x v="385"/>
    <s v="lead_NK6lbk9sFivKwlCjxZhs6lmNxqzVG9O2OzLgfYtlLRR"/>
    <s v="MACHINTEL SYSTEMS PRIVATE LIMITED"/>
    <x v="9"/>
    <s v="user_9SBRjyF0n4iWuhUdqRyQkFhl2J4uyNKhFWvvJEvunX8"/>
    <s v="Omkar Ghate"/>
    <x v="1071"/>
    <s v="2022-07-27 08:12:01.640000+00:00"/>
    <m/>
    <x v="0"/>
    <m/>
    <m/>
    <m/>
    <n v="263"/>
    <m/>
    <m/>
    <m/>
    <m/>
    <m/>
    <m/>
    <m/>
    <m/>
    <m/>
    <m/>
    <m/>
    <x v="6"/>
    <m/>
    <m/>
    <m/>
    <m/>
    <m/>
    <m/>
    <m/>
    <m/>
    <m/>
    <m/>
    <m/>
    <m/>
    <x v="10"/>
    <m/>
    <s v="user_L8E6IFhq6UCzKLHa45LUUTZCznDuyDwFrGaEp9DXiUM"/>
    <x v="9"/>
    <x v="1"/>
    <m/>
    <s v="June"/>
    <x v="4"/>
    <x v="0"/>
    <m/>
    <s v="Employee Wellness Handbook"/>
    <m/>
    <m/>
    <m/>
    <x v="730"/>
    <s v="2022-09-08 11:28:06.862000+00:00"/>
    <s v="GPA"/>
  </r>
  <r>
    <x v="37"/>
    <n v="4000000"/>
    <s v="INR"/>
    <n v="0"/>
    <x v="78"/>
    <x v="0"/>
    <s v="stat_1hn9nRJaLbI53NxPuSQgo90kRpbpKsFlwN4oEGNUTdO"/>
    <x v="1"/>
    <s v="OpportunityStatusType.Lost"/>
    <s v="cont_aiXl6MCi2zBR9JU4Z3Bafek0zGKHSN9WdNSf3TbVBPl"/>
    <x v="481"/>
    <x v="0"/>
    <s v="lead_FScViRCvxEvkGSvRtT6oVyaHXKkWoMzhCWWAl7kpPq5"/>
    <s v="Sarda Group"/>
    <x v="20"/>
    <s v="user_RYbBTp8BVWNa7ppiOz6QVJMGK0exHsFmc5uCLn34ODZ"/>
    <s v="Prasoon Mishra"/>
    <x v="1072"/>
    <s v="2022-07-27 08:28:44.884000+00:00"/>
    <m/>
    <x v="26"/>
    <m/>
    <m/>
    <m/>
    <n v="218"/>
    <m/>
    <m/>
    <m/>
    <m/>
    <m/>
    <m/>
    <m/>
    <m/>
    <m/>
    <m/>
    <m/>
    <x v="5"/>
    <m/>
    <m/>
    <m/>
    <m/>
    <m/>
    <m/>
    <m/>
    <m/>
    <m/>
    <m/>
    <m/>
    <m/>
    <x v="2"/>
    <m/>
    <s v="user_lwF8ctKa5IyxqATpO2EOw2h0AEPiCMHOgewiH38Ei77"/>
    <x v="0"/>
    <x v="6"/>
    <m/>
    <s v="July"/>
    <x v="2"/>
    <x v="4"/>
    <m/>
    <m/>
    <m/>
    <m/>
    <m/>
    <x v="731"/>
    <s v="2022-09-09 11:37:17.384000+00:00"/>
    <s v="GMC"/>
  </r>
  <r>
    <x v="37"/>
    <n v="1500000"/>
    <s v="INR"/>
    <n v="0"/>
    <x v="16"/>
    <x v="0"/>
    <s v="stat_1hn9nRJaLbI53NxPuSQgo90kRpbpKsFlwN4oEGNUTdO"/>
    <x v="1"/>
    <s v="OpportunityStatusType.Lost"/>
    <s v="cont_teByPIaxY7aFjPxl5ISrWlGOIihzCHRq5OrEBX8w1av"/>
    <x v="477"/>
    <x v="0"/>
    <s v="lead_tsVXIf1wHhEueSRBNty0pA4lg8VB7tuDcHX7uG3Ws6z"/>
    <s v="SKETS Studio"/>
    <x v="6"/>
    <s v="user_RYbBTp8BVWNa7ppiOz6QVJMGK0exHsFmc5uCLn34ODZ"/>
    <s v="Prasoon Mishra"/>
    <x v="1073"/>
    <s v="2022-07-27 08:29:52.326000+00:00"/>
    <m/>
    <x v="11"/>
    <m/>
    <m/>
    <m/>
    <n v="470"/>
    <m/>
    <m/>
    <m/>
    <m/>
    <m/>
    <m/>
    <m/>
    <m/>
    <m/>
    <m/>
    <m/>
    <x v="2"/>
    <m/>
    <m/>
    <m/>
    <m/>
    <m/>
    <m/>
    <m/>
    <m/>
    <m/>
    <m/>
    <m/>
    <m/>
    <x v="14"/>
    <m/>
    <s v="user_A8KOTZADnUtEQOLt4nSLAmteNStuGh80js75RYjrXVt"/>
    <x v="6"/>
    <x v="1"/>
    <m/>
    <s v="August"/>
    <x v="4"/>
    <x v="4"/>
    <m/>
    <s v="Downloaded the guide: Employee Wellness Handbook"/>
    <m/>
    <m/>
    <m/>
    <x v="721"/>
    <s v="2022-09-09 11:37:30.817000+00:00"/>
    <s v="GMC"/>
  </r>
  <r>
    <x v="28"/>
    <n v="200000"/>
    <s v="INR"/>
    <n v="0"/>
    <x v="16"/>
    <x v="0"/>
    <s v="stat_1hn9nRJaLbI53NxPuSQgo90kRpbpKsFlwN4oEGNUTdO"/>
    <x v="1"/>
    <s v="OpportunityStatusType.Lost"/>
    <s v="cont_ijRkgJS117gC9yLHxNL6Gy1ggIgnbC63qexS0y4Qv48"/>
    <x v="482"/>
    <x v="10"/>
    <s v="lead_hwZ8TQW9wuCcc8y8kc6qZSGJT4ULErVrou5XfF8aCMQ"/>
    <s v="Kemwell Biopharma Pvt. Ltd."/>
    <x v="4"/>
    <s v="user_P3f70h2AcefBkFTBZpvA9LgDbjTmUIXkqdKqHJ5evwA"/>
    <s v="Manojkumar Tinna"/>
    <x v="1074"/>
    <s v="2022-07-27 06:59:20.401000+00:00"/>
    <m/>
    <x v="2"/>
    <m/>
    <m/>
    <m/>
    <n v="231"/>
    <m/>
    <m/>
    <m/>
    <m/>
    <m/>
    <m/>
    <m/>
    <m/>
    <m/>
    <m/>
    <m/>
    <x v="2"/>
    <m/>
    <m/>
    <m/>
    <m/>
    <m/>
    <m/>
    <m/>
    <m/>
    <m/>
    <m/>
    <m/>
    <m/>
    <x v="3"/>
    <m/>
    <s v="user_5YHA1ZU4iP896lD1YJehdJcMx7ZEgWCpulT4T2c3pJ3"/>
    <x v="4"/>
    <x v="1"/>
    <m/>
    <s v="July"/>
    <x v="4"/>
    <x v="3"/>
    <m/>
    <s v="Workplace Wellness Playbook"/>
    <m/>
    <m/>
    <m/>
    <x v="732"/>
    <s v="2022-08-10 12:15:47.521000+00:00"/>
    <m/>
  </r>
  <r>
    <x v="9"/>
    <n v="150000"/>
    <s v="INR"/>
    <n v="0"/>
    <x v="64"/>
    <x v="0"/>
    <s v="stat_kcR4fZg7TU7jjk1jAVua3qGLRS4J5uFayEjK5j02wtv"/>
    <x v="2"/>
    <s v="OpportunityStatusType.Lost"/>
    <s v="cont_pbdYn04Abm2VQj2ScvcUFzlC1FqNFcSC66alJN8tmFh"/>
    <x v="480"/>
    <x v="386"/>
    <s v="lead_NK6lbk9sFivKwlCjxZhs6lmNxqzVG9O2OzLgfYtlLRR"/>
    <s v="MACHINTEL SYSTEMS PRIVATE LIMITED"/>
    <x v="9"/>
    <s v="user_9SBRjyF0n4iWuhUdqRyQkFhl2J4uyNKhFWvvJEvunX8"/>
    <s v="Omkar Ghate"/>
    <x v="1075"/>
    <s v="2022-07-27 08:11:50.645000+00:00"/>
    <m/>
    <x v="0"/>
    <m/>
    <m/>
    <m/>
    <n v="263"/>
    <m/>
    <m/>
    <m/>
    <m/>
    <m/>
    <m/>
    <m/>
    <m/>
    <m/>
    <m/>
    <m/>
    <x v="6"/>
    <m/>
    <m/>
    <m/>
    <m/>
    <m/>
    <m/>
    <m/>
    <m/>
    <m/>
    <m/>
    <m/>
    <m/>
    <x v="10"/>
    <m/>
    <s v="user_L8E6IFhq6UCzKLHa45LUUTZCznDuyDwFrGaEp9DXiUM"/>
    <x v="9"/>
    <x v="1"/>
    <m/>
    <s v="June"/>
    <x v="4"/>
    <x v="0"/>
    <m/>
    <s v="Employee Wellness Handbook"/>
    <m/>
    <m/>
    <m/>
    <x v="730"/>
    <s v="2022-09-08 11:28:06.862000+00:00"/>
    <s v="GMC"/>
  </r>
  <r>
    <x v="9"/>
    <n v="12000"/>
    <s v="INR"/>
    <n v="0"/>
    <x v="64"/>
    <x v="0"/>
    <s v="stat_kcR4fZg7TU7jjk1jAVua3qGLRS4J5uFayEjK5j02wtv"/>
    <x v="2"/>
    <s v="OpportunityStatusType.Lost"/>
    <s v="cont_pbdYn04Abm2VQj2ScvcUFzlC1FqNFcSC66alJN8tmFh"/>
    <x v="480"/>
    <x v="387"/>
    <s v="lead_NK6lbk9sFivKwlCjxZhs6lmNxqzVG9O2OzLgfYtlLRR"/>
    <s v="MACHINTEL SYSTEMS PRIVATE LIMITED"/>
    <x v="9"/>
    <s v="user_9SBRjyF0n4iWuhUdqRyQkFhl2J4uyNKhFWvvJEvunX8"/>
    <s v="Omkar Ghate"/>
    <x v="1076"/>
    <s v="2022-07-27 08:11:59.596000+00:00"/>
    <m/>
    <x v="0"/>
    <m/>
    <m/>
    <m/>
    <n v="263"/>
    <m/>
    <m/>
    <m/>
    <m/>
    <m/>
    <m/>
    <m/>
    <m/>
    <m/>
    <m/>
    <m/>
    <x v="6"/>
    <m/>
    <m/>
    <m/>
    <m/>
    <m/>
    <m/>
    <m/>
    <m/>
    <m/>
    <m/>
    <m/>
    <m/>
    <x v="10"/>
    <m/>
    <s v="user_L8E6IFhq6UCzKLHa45LUUTZCznDuyDwFrGaEp9DXiUM"/>
    <x v="9"/>
    <x v="1"/>
    <m/>
    <s v="June"/>
    <x v="4"/>
    <x v="0"/>
    <m/>
    <s v="Employee Wellness Handbook"/>
    <m/>
    <m/>
    <m/>
    <x v="730"/>
    <s v="2022-09-08 11:28:06.862000+00:00"/>
    <s v="GPA"/>
  </r>
  <r>
    <x v="28"/>
    <n v="1500000"/>
    <s v="INR"/>
    <n v="0"/>
    <x v="16"/>
    <x v="0"/>
    <s v="stat_1hn9nRJaLbI53NxPuSQgo90kRpbpKsFlwN4oEGNUTdO"/>
    <x v="1"/>
    <s v="OpportunityStatusType.Lost"/>
    <s v="cont_ijRkgJS117gC9yLHxNL6Gy1ggIgnbC63qexS0y4Qv48"/>
    <x v="482"/>
    <x v="58"/>
    <s v="lead_hwZ8TQW9wuCcc8y8kc6qZSGJT4ULErVrou5XfF8aCMQ"/>
    <s v="Kemwell Biopharma Pvt. Ltd."/>
    <x v="4"/>
    <s v="user_P3f70h2AcefBkFTBZpvA9LgDbjTmUIXkqdKqHJ5evwA"/>
    <s v="Manojkumar Tinna"/>
    <x v="1077"/>
    <s v="2022-07-27 06:59:09.752000+00:00"/>
    <m/>
    <x v="2"/>
    <m/>
    <m/>
    <m/>
    <n v="231"/>
    <m/>
    <m/>
    <m/>
    <m/>
    <m/>
    <m/>
    <m/>
    <m/>
    <m/>
    <m/>
    <m/>
    <x v="2"/>
    <m/>
    <m/>
    <m/>
    <m/>
    <m/>
    <m/>
    <m/>
    <m/>
    <m/>
    <m/>
    <m/>
    <m/>
    <x v="3"/>
    <m/>
    <s v="user_5YHA1ZU4iP896lD1YJehdJcMx7ZEgWCpulT4T2c3pJ3"/>
    <x v="4"/>
    <x v="1"/>
    <m/>
    <s v="July"/>
    <x v="4"/>
    <x v="3"/>
    <m/>
    <s v="Workplace Wellness Playbook"/>
    <m/>
    <m/>
    <m/>
    <x v="732"/>
    <s v="2022-08-10 12:15:47.521000+00:00"/>
    <m/>
  </r>
  <r>
    <x v="28"/>
    <n v="8000000"/>
    <s v="INR"/>
    <n v="0"/>
    <x v="16"/>
    <x v="0"/>
    <s v="stat_1hn9nRJaLbI53NxPuSQgo90kRpbpKsFlwN4oEGNUTdO"/>
    <x v="1"/>
    <s v="OpportunityStatusType.Lost"/>
    <s v="cont_EgZHlSUtUqGVJYHF19jtujF1I04moUYF4HjGPOP0xM9"/>
    <x v="482"/>
    <x v="58"/>
    <s v="lead_loN7qE25j8DsMx4z0PmUU0PG2TRG1GZJwKGZ1irmHUZ"/>
    <s v="Recipharm"/>
    <x v="4"/>
    <s v="user_P3f70h2AcefBkFTBZpvA9LgDbjTmUIXkqdKqHJ5evwA"/>
    <s v="Manojkumar Tinna"/>
    <x v="1078"/>
    <s v="2022-07-27 06:58:35.480000+00:00"/>
    <m/>
    <x v="2"/>
    <m/>
    <m/>
    <m/>
    <n v="438"/>
    <m/>
    <m/>
    <m/>
    <m/>
    <m/>
    <m/>
    <m/>
    <m/>
    <m/>
    <m/>
    <m/>
    <x v="5"/>
    <m/>
    <m/>
    <m/>
    <m/>
    <m/>
    <m/>
    <m/>
    <m/>
    <m/>
    <m/>
    <m/>
    <m/>
    <x v="8"/>
    <m/>
    <s v="user_5YHA1ZU4iP896lD1YJehdJcMx7ZEgWCpulT4T2c3pJ3"/>
    <x v="4"/>
    <x v="1"/>
    <m/>
    <s v="April; July"/>
    <x v="4"/>
    <x v="3"/>
    <m/>
    <s v="Downloaded the guide: Designing employee healthcare plan"/>
    <m/>
    <m/>
    <m/>
    <x v="733"/>
    <s v="2022-09-08 06:58:32.556000+00:00"/>
    <m/>
  </r>
  <r>
    <x v="28"/>
    <n v="700000"/>
    <s v="INR"/>
    <n v="0"/>
    <x v="39"/>
    <x v="0"/>
    <s v="stat_1hn9nRJaLbI53NxPuSQgo90kRpbpKsFlwN4oEGNUTdO"/>
    <x v="1"/>
    <s v="OpportunityStatusType.Lost"/>
    <s v="cont_EgZHlSUtUqGVJYHF19jtujF1I04moUYF4HjGPOP0xM9"/>
    <x v="482"/>
    <x v="10"/>
    <s v="lead_loN7qE25j8DsMx4z0PmUU0PG2TRG1GZJwKGZ1irmHUZ"/>
    <s v="Recipharm"/>
    <x v="4"/>
    <s v="user_P3f70h2AcefBkFTBZpvA9LgDbjTmUIXkqdKqHJ5evwA"/>
    <s v="Manojkumar Tinna"/>
    <x v="1079"/>
    <s v="2022-07-27 06:58:43.279000+00:00"/>
    <m/>
    <x v="2"/>
    <m/>
    <m/>
    <m/>
    <n v="438"/>
    <m/>
    <m/>
    <m/>
    <m/>
    <m/>
    <m/>
    <m/>
    <m/>
    <m/>
    <m/>
    <m/>
    <x v="5"/>
    <m/>
    <m/>
    <m/>
    <m/>
    <m/>
    <m/>
    <m/>
    <m/>
    <m/>
    <m/>
    <m/>
    <m/>
    <x v="8"/>
    <m/>
    <s v="user_5YHA1ZU4iP896lD1YJehdJcMx7ZEgWCpulT4T2c3pJ3"/>
    <x v="4"/>
    <x v="1"/>
    <m/>
    <s v="April; July"/>
    <x v="4"/>
    <x v="3"/>
    <m/>
    <s v="Downloaded the guide: Designing employee healthcare plan"/>
    <m/>
    <m/>
    <m/>
    <x v="733"/>
    <s v="2022-09-08 06:58:32.556000+00:00"/>
    <m/>
  </r>
  <r>
    <x v="7"/>
    <n v="6000000"/>
    <s v="INR"/>
    <n v="0"/>
    <x v="77"/>
    <x v="0"/>
    <s v="stat_1hn9nRJaLbI53NxPuSQgo90kRpbpKsFlwN4oEGNUTdO"/>
    <x v="1"/>
    <s v="OpportunityStatusType.Lost"/>
    <s v="cont_tzSY4jahHaZ4mMYCxIvwyEIVOPqJcitmy2ZzriTqJ5i"/>
    <x v="483"/>
    <x v="0"/>
    <s v="lead_DeCJeTqHFXIpKNzB4XaqDZsRvXZHP1lFdNfohOXr91H"/>
    <s v="KANINI"/>
    <x v="6"/>
    <s v="user_U27GK6WjhLhUhi1EDKXV57xMpn8n8DMIOjci1q3UReZ"/>
    <s v="Abhiroop Ganguly"/>
    <x v="1080"/>
    <s v="2022-07-27 06:37:56.029000+00:00"/>
    <m/>
    <x v="0"/>
    <m/>
    <m/>
    <m/>
    <n v="613"/>
    <m/>
    <m/>
    <m/>
    <m/>
    <m/>
    <m/>
    <m/>
    <m/>
    <m/>
    <m/>
    <m/>
    <x v="2"/>
    <m/>
    <m/>
    <m/>
    <m/>
    <m/>
    <m/>
    <m/>
    <m/>
    <m/>
    <m/>
    <m/>
    <m/>
    <x v="14"/>
    <m/>
    <s v="user_A8KOTZADnUtEQOLt4nSLAmteNStuGh80js75RYjrXVt"/>
    <x v="6"/>
    <x v="1"/>
    <m/>
    <s v="July"/>
    <x v="4"/>
    <x v="3"/>
    <m/>
    <s v="Employee Wellness Handbook"/>
    <m/>
    <m/>
    <m/>
    <x v="734"/>
    <s v="2022-08-27 08:00:18.312000+00:00"/>
    <s v="GMC"/>
  </r>
  <r>
    <x v="24"/>
    <n v="1225000"/>
    <s v="INR"/>
    <n v="0"/>
    <x v="11"/>
    <x v="0"/>
    <s v="stat_1hn9nRJaLbI53NxPuSQgo90kRpbpKsFlwN4oEGNUTdO"/>
    <x v="1"/>
    <s v="OpportunityStatusType.Lost"/>
    <m/>
    <x v="1"/>
    <x v="388"/>
    <s v="lead_qmfCkWKUiovISOiVqZmDup87Jb4pdllM359XuZYVDyg"/>
    <s v="KHOSLA PROFIL PVT. LTD ( Renewal )"/>
    <x v="8"/>
    <s v="user_P3f70h2AcefBkFTBZpvA9LgDbjTmUIXkqdKqHJ5evwA"/>
    <s v="Manojkumar Tinna"/>
    <x v="1081"/>
    <s v="2022-07-27 06:49:17.876000+00:00"/>
    <m/>
    <x v="1"/>
    <m/>
    <m/>
    <m/>
    <n v="250"/>
    <m/>
    <m/>
    <m/>
    <m/>
    <m/>
    <m/>
    <m/>
    <m/>
    <m/>
    <m/>
    <m/>
    <x v="5"/>
    <m/>
    <m/>
    <m/>
    <m/>
    <m/>
    <m/>
    <m/>
    <m/>
    <m/>
    <m/>
    <m/>
    <m/>
    <x v="7"/>
    <m/>
    <s v="user_5IQTpX6DsnoeoDfxqzqojpVoQLXPh68nhDjLS5ETjYj"/>
    <x v="8"/>
    <x v="6"/>
    <m/>
    <s v="July"/>
    <x v="2"/>
    <x v="3"/>
    <m/>
    <m/>
    <m/>
    <m/>
    <m/>
    <x v="735"/>
    <s v="2022-09-27 04:51:32.787000+00:00"/>
    <m/>
  </r>
  <r>
    <x v="0"/>
    <n v="200000"/>
    <s v="INR"/>
    <n v="0"/>
    <x v="80"/>
    <x v="0"/>
    <s v="stat_1hn9nRJaLbI53NxPuSQgo90kRpbpKsFlwN4oEGNUTdO"/>
    <x v="1"/>
    <s v="OpportunityStatusType.Lost"/>
    <s v="cont_2p2LqMpdUxVGSLZ1vXPp29j9nuTQJLcQPx55M4UfZfL"/>
    <x v="484"/>
    <x v="389"/>
    <s v="lead_BnqkeYMNXBcO4CwdV8auliJ1QA8NVV4iDDDA6RkPdM9"/>
    <s v="Sai Services"/>
    <x v="9"/>
    <s v="user_P3f70h2AcefBkFTBZpvA9LgDbjTmUIXkqdKqHJ5evwA"/>
    <s v="Manojkumar Tinna"/>
    <x v="1082"/>
    <s v="2022-07-27 05:48:25.235000+00:00"/>
    <m/>
    <x v="1"/>
    <m/>
    <s v="2020-08-14 08:05:18+00:00"/>
    <m/>
    <n v="573"/>
    <m/>
    <m/>
    <m/>
    <m/>
    <m/>
    <m/>
    <m/>
    <m/>
    <m/>
    <m/>
    <m/>
    <x v="5"/>
    <m/>
    <m/>
    <m/>
    <m/>
    <m/>
    <m/>
    <m/>
    <m/>
    <m/>
    <m/>
    <m/>
    <m/>
    <x v="3"/>
    <m/>
    <s v="user_L8E6IFhq6UCzKLHa45LUUTZCznDuyDwFrGaEp9DXiUM"/>
    <x v="9"/>
    <x v="1"/>
    <m/>
    <s v="June"/>
    <x v="2"/>
    <x v="3"/>
    <m/>
    <m/>
    <m/>
    <m/>
    <m/>
    <x v="736"/>
    <s v="2022-07-27 05:48:25.287000+00:00"/>
    <m/>
  </r>
  <r>
    <x v="0"/>
    <n v="15000000"/>
    <s v="INR"/>
    <n v="0"/>
    <x v="80"/>
    <x v="0"/>
    <s v="stat_1hn9nRJaLbI53NxPuSQgo90kRpbpKsFlwN4oEGNUTdO"/>
    <x v="1"/>
    <s v="OpportunityStatusType.Lost"/>
    <s v="cont_2p2LqMpdUxVGSLZ1vXPp29j9nuTQJLcQPx55M4UfZfL"/>
    <x v="484"/>
    <x v="11"/>
    <s v="lead_BnqkeYMNXBcO4CwdV8auliJ1QA8NVV4iDDDA6RkPdM9"/>
    <s v="Sai Services"/>
    <x v="9"/>
    <s v="user_P3f70h2AcefBkFTBZpvA9LgDbjTmUIXkqdKqHJ5evwA"/>
    <s v="Manojkumar Tinna"/>
    <x v="1083"/>
    <s v="2022-07-27 05:48:17.789000+00:00"/>
    <m/>
    <x v="1"/>
    <m/>
    <s v="2020-08-14 08:05:18+00:00"/>
    <m/>
    <n v="573"/>
    <m/>
    <m/>
    <m/>
    <m/>
    <m/>
    <m/>
    <m/>
    <m/>
    <m/>
    <m/>
    <m/>
    <x v="5"/>
    <m/>
    <m/>
    <m/>
    <m/>
    <m/>
    <m/>
    <m/>
    <m/>
    <m/>
    <m/>
    <m/>
    <m/>
    <x v="3"/>
    <m/>
    <s v="user_L8E6IFhq6UCzKLHa45LUUTZCznDuyDwFrGaEp9DXiUM"/>
    <x v="9"/>
    <x v="1"/>
    <m/>
    <s v="June"/>
    <x v="2"/>
    <x v="3"/>
    <m/>
    <m/>
    <m/>
    <m/>
    <m/>
    <x v="736"/>
    <s v="2022-07-27 05:48:25.287000+00:00"/>
    <s v="GMC"/>
  </r>
  <r>
    <x v="4"/>
    <n v="2000000"/>
    <s v="INR"/>
    <n v="0"/>
    <x v="36"/>
    <x v="0"/>
    <s v="stat_1hn9nRJaLbI53NxPuSQgo90kRpbpKsFlwN4oEGNUTdO"/>
    <x v="1"/>
    <s v="OpportunityStatusType.Lost"/>
    <s v="cont_5NVdu758wQ6hwQkdD4TEqpsy592pHyXo3ecCKbpoSkL"/>
    <x v="485"/>
    <x v="390"/>
    <s v="lead_F9L9ZR1BPiVTFslKYhgOVBIQjC0KezT20qtihNEj1Sw"/>
    <s v="Cloudphysician"/>
    <x v="10"/>
    <s v="user_bdUPAGjcS7p6513So3N4g3aWNS5HuBuVJi7bvCPAsLt"/>
    <s v="Mayur Gadiyar"/>
    <x v="1084"/>
    <s v="2022-07-27 04:12:26.218000+00:00"/>
    <m/>
    <x v="2"/>
    <m/>
    <m/>
    <m/>
    <n v="156"/>
    <m/>
    <m/>
    <m/>
    <m/>
    <m/>
    <m/>
    <m/>
    <m/>
    <m/>
    <m/>
    <m/>
    <x v="23"/>
    <m/>
    <m/>
    <m/>
    <m/>
    <m/>
    <m/>
    <m/>
    <m/>
    <m/>
    <m/>
    <m/>
    <m/>
    <x v="7"/>
    <m/>
    <s v="user_ocHSJH83OJnHCvKyMbjx8WOOK8PMgAUGIj1qK0q0dMV"/>
    <x v="10"/>
    <x v="1"/>
    <m/>
    <s v="July"/>
    <x v="2"/>
    <x v="1"/>
    <m/>
    <s v="Glengarry"/>
    <m/>
    <m/>
    <m/>
    <x v="737"/>
    <s v="2022-10-07 00:35:06.694000+00:00"/>
    <s v="GMC"/>
  </r>
  <r>
    <x v="4"/>
    <n v="85000"/>
    <s v="INR"/>
    <n v="0"/>
    <x v="39"/>
    <x v="0"/>
    <s v="stat_kcR4fZg7TU7jjk1jAVua3qGLRS4J5uFayEjK5j02wtv"/>
    <x v="2"/>
    <s v="OpportunityStatusType.Lost"/>
    <s v="cont_2DTPDG9eqtXkFkApYlkuOTnmSbS6uywLcbedDlH6PPT"/>
    <x v="486"/>
    <x v="391"/>
    <s v="lead_2bQkZe166mNpXl1U7RbEVu8mHoRkiOHFPcDiGvZiJEP"/>
    <s v="Sygina Data systems"/>
    <x v="10"/>
    <s v="user_bdUPAGjcS7p6513So3N4g3aWNS5HuBuVJi7bvCPAsLt"/>
    <s v="Mayur Gadiyar"/>
    <x v="1085"/>
    <s v="2022-07-27 04:10:45.582000+00:00"/>
    <m/>
    <x v="1"/>
    <m/>
    <m/>
    <m/>
    <n v="25"/>
    <m/>
    <m/>
    <m/>
    <m/>
    <m/>
    <m/>
    <m/>
    <m/>
    <m/>
    <m/>
    <m/>
    <x v="1"/>
    <m/>
    <m/>
    <m/>
    <m/>
    <m/>
    <m/>
    <m/>
    <m/>
    <m/>
    <m/>
    <m/>
    <m/>
    <x v="5"/>
    <m/>
    <s v="user_ocHSJH83OJnHCvKyMbjx8WOOK8PMgAUGIj1qK0q0dMV"/>
    <x v="10"/>
    <x v="1"/>
    <m/>
    <s v="March"/>
    <x v="2"/>
    <x v="1"/>
    <m/>
    <s v="Glengarry"/>
    <m/>
    <m/>
    <m/>
    <x v="738"/>
    <s v="2022-07-27 04:10:45.651000+00:00"/>
    <s v="GMC"/>
  </r>
  <r>
    <x v="4"/>
    <n v="125000"/>
    <s v="INR"/>
    <n v="0"/>
    <x v="72"/>
    <x v="0"/>
    <s v="stat_kcR4fZg7TU7jjk1jAVua3qGLRS4J5uFayEjK5j02wtv"/>
    <x v="2"/>
    <s v="OpportunityStatusType.Lost"/>
    <s v="cont_2pKP4S2AmMpUGUjvViCkQVXw4NHeEde2KgZgBvwRJEM"/>
    <x v="487"/>
    <x v="391"/>
    <s v="lead_GM3SYaYH3t5RK6ybX82iO3cd86ZJAET6MiTLd3UBzI5"/>
    <s v="Harns Technologies PVT LTD"/>
    <x v="10"/>
    <s v="user_bdUPAGjcS7p6513So3N4g3aWNS5HuBuVJi7bvCPAsLt"/>
    <s v="Mayur Gadiyar"/>
    <x v="1086"/>
    <s v="2022-07-27 04:10:23.356000+00:00"/>
    <m/>
    <x v="1"/>
    <m/>
    <m/>
    <m/>
    <n v="25"/>
    <m/>
    <m/>
    <m/>
    <m/>
    <m/>
    <m/>
    <m/>
    <s v="PAID_SOCIAL"/>
    <m/>
    <m/>
    <m/>
    <x v="1"/>
    <m/>
    <m/>
    <m/>
    <m/>
    <m/>
    <m/>
    <m/>
    <m/>
    <m/>
    <m/>
    <m/>
    <m/>
    <x v="3"/>
    <m/>
    <s v="user_ocHSJH83OJnHCvKyMbjx8WOOK8PMgAUGIj1qK0q0dMV"/>
    <x v="10"/>
    <x v="1"/>
    <m/>
    <s v="June"/>
    <x v="4"/>
    <x v="3"/>
    <m/>
    <s v="Employee Engagement Handbook"/>
    <m/>
    <m/>
    <m/>
    <x v="739"/>
    <s v="2022-09-21 09:44:39.422000+00:00"/>
    <s v="GMC"/>
  </r>
  <r>
    <x v="21"/>
    <n v="2000000"/>
    <s v="INR"/>
    <n v="0"/>
    <x v="77"/>
    <x v="0"/>
    <s v="stat_1hn9nRJaLbI53NxPuSQgo90kRpbpKsFlwN4oEGNUTdO"/>
    <x v="1"/>
    <s v="OpportunityStatusType.Lost"/>
    <m/>
    <x v="1"/>
    <x v="121"/>
    <s v="lead_pyd1fPTUKAzGLyNaVOtH3X5O1qP4OrQJeFFbpGHIC76"/>
    <s v="Medusind"/>
    <x v="21"/>
    <s v="user_Iwn6da5WKkZqwUySK0oUuCb72pFP5WEm4zAb92ijqFe"/>
    <s v="Sonal Paithankar"/>
    <x v="1087"/>
    <s v="2022-07-27 02:18:48.891000+00:00"/>
    <m/>
    <x v="9"/>
    <m/>
    <m/>
    <m/>
    <n v="1598"/>
    <m/>
    <m/>
    <m/>
    <m/>
    <m/>
    <m/>
    <m/>
    <s v="PAID_SOCIAL"/>
    <m/>
    <m/>
    <m/>
    <x v="1"/>
    <m/>
    <m/>
    <m/>
    <m/>
    <m/>
    <m/>
    <m/>
    <m/>
    <m/>
    <m/>
    <m/>
    <m/>
    <x v="9"/>
    <m/>
    <s v="user_g5Yw4Z4XnIbmcGhJO80vdtFdd5ElcDlgYO3q8l82ODn"/>
    <x v="18"/>
    <x v="1"/>
    <m/>
    <s v="April"/>
    <x v="4"/>
    <x v="3"/>
    <m/>
    <s v="Vaccine inbound"/>
    <m/>
    <m/>
    <m/>
    <x v="740"/>
    <s v="2022-09-09 06:53:13.537000+00:00"/>
    <m/>
  </r>
  <r>
    <x v="20"/>
    <n v="5000000"/>
    <s v="INR"/>
    <n v="0"/>
    <x v="39"/>
    <x v="0"/>
    <s v="stat_kcR4fZg7TU7jjk1jAVua3qGLRS4J5uFayEjK5j02wtv"/>
    <x v="2"/>
    <s v="OpportunityStatusType.Lost"/>
    <s v="cont_FGtpR5YpEK5LGTZNmE5zeLJyHnUCtiHTr5ITs4Cmu3c"/>
    <x v="488"/>
    <x v="39"/>
    <s v="lead_WefCAud9YNtPuYUAAFsNf9vaNJQdHjQtsdjT8YwOjVU"/>
    <s v="JM Financial"/>
    <x v="32"/>
    <s v="user_GL8PBiV4pvzsQLVHSdZLeMQAQcGjCvLkffg486DHfZJ"/>
    <s v="Anshum Naithani"/>
    <x v="1088"/>
    <s v="2022-07-26 19:07:29.302000+00:00"/>
    <m/>
    <x v="1"/>
    <m/>
    <m/>
    <m/>
    <n v="2117"/>
    <m/>
    <m/>
    <m/>
    <m/>
    <m/>
    <m/>
    <m/>
    <m/>
    <m/>
    <m/>
    <m/>
    <x v="3"/>
    <m/>
    <m/>
    <m/>
    <m/>
    <m/>
    <m/>
    <m/>
    <m/>
    <m/>
    <m/>
    <m/>
    <m/>
    <x v="4"/>
    <m/>
    <s v="user_tg4md7hMeDB7vzCH1Tg5t2EgpRANab8Kmif9bBN5ohq"/>
    <x v="35"/>
    <x v="1"/>
    <m/>
    <s v="September"/>
    <x v="2"/>
    <x v="3"/>
    <m/>
    <m/>
    <m/>
    <m/>
    <m/>
    <x v="741"/>
    <s v="2022-10-20 10:14:49.885000+00:00"/>
    <s v="GMC"/>
  </r>
  <r>
    <x v="11"/>
    <n v="128815"/>
    <s v="INR"/>
    <n v="0"/>
    <x v="77"/>
    <x v="0"/>
    <s v="stat_1hn9nRJaLbI53NxPuSQgo90kRpbpKsFlwN4oEGNUTdO"/>
    <x v="1"/>
    <s v="OpportunityStatusType.Lost"/>
    <s v="cont_hdFabiqcKQRd2Z1V4nXn3PpEEqthCqJ0MsXG9BacINE"/>
    <x v="489"/>
    <x v="39"/>
    <s v="lead_9QEMTt4kYWk34AtKdhc1TerAdTA4hfhuR60kSUU9Ut6"/>
    <s v="APPENDD DIGITAL SOLUTIONS LLP"/>
    <x v="3"/>
    <s v="user_LKRhV6rhcBe0uL8u70UUGeDjbMupuho4TaiAOCbT7HT"/>
    <s v="Kashif Ahmad"/>
    <x v="1089"/>
    <s v="2022-07-26 17:02:25.563000+00:00"/>
    <m/>
    <x v="0"/>
    <m/>
    <s v="2020-08-20 10:25:20+00:00"/>
    <m/>
    <n v="26"/>
    <m/>
    <m/>
    <m/>
    <m/>
    <m/>
    <m/>
    <m/>
    <m/>
    <m/>
    <m/>
    <m/>
    <x v="4"/>
    <m/>
    <m/>
    <m/>
    <m/>
    <m/>
    <m/>
    <m/>
    <m/>
    <m/>
    <m/>
    <m/>
    <m/>
    <x v="3"/>
    <m/>
    <s v="user_encRk5bIEFN6ZA11h4WH2AdZTiZpogLSlMIaj0E30SZ"/>
    <x v="3"/>
    <x v="1"/>
    <m/>
    <s v="July"/>
    <x v="10"/>
    <x v="3"/>
    <m/>
    <m/>
    <m/>
    <m/>
    <m/>
    <x v="742"/>
    <s v="2022-07-27 08:00:49.589000+00:00"/>
    <m/>
  </r>
  <r>
    <x v="28"/>
    <n v="500000"/>
    <s v="INR"/>
    <n v="0"/>
    <x v="10"/>
    <x v="0"/>
    <s v="stat_kcR4fZg7TU7jjk1jAVua3qGLRS4J5uFayEjK5j02wtv"/>
    <x v="2"/>
    <s v="OpportunityStatusType.Lost"/>
    <m/>
    <x v="1"/>
    <x v="392"/>
    <s v="lead_a4CK3TsYEUrZY0MWZHniuborn4M5T9QOwCftbo4v62A"/>
    <s v="Longtail Sourcing India Pvt Ltd (Fresh)"/>
    <x v="7"/>
    <s v="user_JjaNBsxmUKBROYZvEahyXgec466W5jQa2pL0NUZ81Lb"/>
    <s v="Sreenivas Hatti"/>
    <x v="1090"/>
    <s v="2022-07-26 14:24:58.877000+00:00"/>
    <m/>
    <x v="2"/>
    <m/>
    <s v="2022-05-26 11:55:42+00:00"/>
    <m/>
    <n v="50"/>
    <m/>
    <m/>
    <m/>
    <m/>
    <m/>
    <m/>
    <m/>
    <s v="ORGANIC_SEARCH"/>
    <m/>
    <m/>
    <m/>
    <x v="2"/>
    <m/>
    <m/>
    <m/>
    <m/>
    <m/>
    <m/>
    <m/>
    <m/>
    <m/>
    <m/>
    <m/>
    <m/>
    <x v="3"/>
    <m/>
    <s v="user_aM3WaaSUQQmaNnsm9l2FQRVWUEr8RN2ZdXzsuQUalQ3"/>
    <x v="7"/>
    <x v="1"/>
    <m/>
    <m/>
    <x v="3"/>
    <x v="2"/>
    <m/>
    <s v="Employee Count 100"/>
    <m/>
    <m/>
    <m/>
    <x v="743"/>
    <s v="2022-07-26 14:24:58.929000+00:00"/>
    <m/>
  </r>
  <r>
    <x v="28"/>
    <n v="1500000"/>
    <s v="INR"/>
    <n v="0"/>
    <x v="75"/>
    <x v="0"/>
    <s v="stat_kcR4fZg7TU7jjk1jAVua3qGLRS4J5uFayEjK5j02wtv"/>
    <x v="2"/>
    <s v="OpportunityStatusType.Lost"/>
    <m/>
    <x v="1"/>
    <x v="393"/>
    <s v="lead_92tPX2JAGgVgbVdBgRDEAPvx1u2XDYzkkRvuReXxRxW"/>
    <s v="LBD NARAYAN NETHRALAYA PRIVATE LIMITED"/>
    <x v="22"/>
    <s v="user_JjaNBsxmUKBROYZvEahyXgec466W5jQa2pL0NUZ81Lb"/>
    <s v="Sreenivas Hatti"/>
    <x v="1091"/>
    <s v="2022-07-26 14:25:22.897000+00:00"/>
    <m/>
    <x v="2"/>
    <m/>
    <m/>
    <m/>
    <n v="120"/>
    <m/>
    <m/>
    <m/>
    <m/>
    <m/>
    <m/>
    <m/>
    <m/>
    <m/>
    <m/>
    <m/>
    <x v="23"/>
    <m/>
    <m/>
    <m/>
    <m/>
    <m/>
    <m/>
    <m/>
    <m/>
    <m/>
    <m/>
    <m/>
    <m/>
    <x v="7"/>
    <m/>
    <m/>
    <x v="16"/>
    <x v="1"/>
    <m/>
    <s v="July"/>
    <x v="2"/>
    <x v="3"/>
    <m/>
    <m/>
    <m/>
    <m/>
    <m/>
    <x v="744"/>
    <s v="2022-09-12 13:19:30.596000+00:00"/>
    <m/>
  </r>
  <r>
    <x v="25"/>
    <n v="2500000"/>
    <s v="INR"/>
    <n v="0"/>
    <x v="64"/>
    <x v="0"/>
    <s v="stat_1hn9nRJaLbI53NxPuSQgo90kRpbpKsFlwN4oEGNUTdO"/>
    <x v="1"/>
    <s v="OpportunityStatusType.Lost"/>
    <s v="cont_DjRh2wquaijd1nSV3K3cVX2YeZwVPfatEBduWr2DsOg"/>
    <x v="490"/>
    <x v="394"/>
    <s v="lead_o46PCtRDr9sJIqEPAVzoWjOydISoRNj6uNdIIfVvJ5O"/>
    <s v="Shinhan Bank"/>
    <x v="21"/>
    <s v="user_lccnw70UrYzjPcbxrA5N9qp8LF1vx6aP08yPEdeU06P"/>
    <s v="Vikas Gupta"/>
    <x v="1092"/>
    <s v="2022-07-26 13:39:33.225000+00:00"/>
    <m/>
    <x v="1"/>
    <m/>
    <m/>
    <m/>
    <n v="600"/>
    <m/>
    <m/>
    <m/>
    <m/>
    <m/>
    <m/>
    <m/>
    <m/>
    <m/>
    <m/>
    <m/>
    <x v="3"/>
    <m/>
    <m/>
    <m/>
    <m/>
    <m/>
    <m/>
    <m/>
    <m/>
    <m/>
    <m/>
    <m/>
    <m/>
    <x v="23"/>
    <m/>
    <s v="user_g5Yw4Z4XnIbmcGhJO80vdtFdd5ElcDlgYO3q8l82ODn"/>
    <x v="18"/>
    <x v="1"/>
    <m/>
    <s v="July"/>
    <x v="2"/>
    <x v="0"/>
    <m/>
    <s v="Prateek Wadhwa"/>
    <m/>
    <m/>
    <m/>
    <x v="745"/>
    <s v="2022-10-10 02:50:30.055000+00:00"/>
    <m/>
  </r>
  <r>
    <x v="28"/>
    <n v="800000"/>
    <s v="INR"/>
    <n v="0"/>
    <x v="16"/>
    <x v="0"/>
    <s v="stat_kcR4fZg7TU7jjk1jAVua3qGLRS4J5uFayEjK5j02wtv"/>
    <x v="2"/>
    <s v="OpportunityStatusType.Lost"/>
    <m/>
    <x v="1"/>
    <x v="29"/>
    <s v="lead_XN6PN9JXLWRC9AmXun0N15kA7aHcdlEF30zhH8x3L0a"/>
    <s v="NATURAL CAPSULES LIMITED"/>
    <x v="11"/>
    <s v="user_JjaNBsxmUKBROYZvEahyXgec466W5jQa2pL0NUZ81Lb"/>
    <s v="Sreenivas Hatti"/>
    <x v="1093"/>
    <s v="2022-07-26 14:22:03.575000+00:00"/>
    <m/>
    <x v="2"/>
    <m/>
    <m/>
    <m/>
    <n v="114"/>
    <m/>
    <m/>
    <m/>
    <m/>
    <m/>
    <m/>
    <m/>
    <m/>
    <m/>
    <m/>
    <m/>
    <x v="5"/>
    <m/>
    <m/>
    <m/>
    <m/>
    <m/>
    <m/>
    <m/>
    <m/>
    <m/>
    <m/>
    <m/>
    <m/>
    <x v="30"/>
    <m/>
    <s v="user_x9AtbGLhDmWYC9XAmYdfwBt9yiXbgMhBuZpIoFuN8Cd"/>
    <x v="22"/>
    <x v="1"/>
    <m/>
    <s v="July"/>
    <x v="2"/>
    <x v="4"/>
    <m/>
    <m/>
    <m/>
    <m/>
    <m/>
    <x v="746"/>
    <s v="2022-09-08 09:57:53.293000+00:00"/>
    <m/>
  </r>
  <r>
    <x v="25"/>
    <n v="125000"/>
    <s v="INR"/>
    <n v="0"/>
    <x v="43"/>
    <x v="0"/>
    <s v="stat_1hn9nRJaLbI53NxPuSQgo90kRpbpKsFlwN4oEGNUTdO"/>
    <x v="1"/>
    <s v="OpportunityStatusType.Lost"/>
    <m/>
    <x v="1"/>
    <x v="394"/>
    <s v="lead_o46PCtRDr9sJIqEPAVzoWjOydISoRNj6uNdIIfVvJ5O"/>
    <s v="Shinhan Bank"/>
    <x v="21"/>
    <s v="user_lccnw70UrYzjPcbxrA5N9qp8LF1vx6aP08yPEdeU06P"/>
    <s v="Vikas Gupta"/>
    <x v="1094"/>
    <s v="2022-07-26 13:39:14.476000+00:00"/>
    <m/>
    <x v="1"/>
    <m/>
    <m/>
    <m/>
    <n v="600"/>
    <m/>
    <m/>
    <m/>
    <m/>
    <m/>
    <m/>
    <m/>
    <m/>
    <m/>
    <m/>
    <m/>
    <x v="3"/>
    <m/>
    <m/>
    <m/>
    <m/>
    <m/>
    <m/>
    <m/>
    <m/>
    <m/>
    <m/>
    <m/>
    <m/>
    <x v="23"/>
    <m/>
    <s v="user_g5Yw4Z4XnIbmcGhJO80vdtFdd5ElcDlgYO3q8l82ODn"/>
    <x v="18"/>
    <x v="1"/>
    <m/>
    <s v="July"/>
    <x v="2"/>
    <x v="0"/>
    <m/>
    <s v="Prateek Wadhwa"/>
    <m/>
    <m/>
    <m/>
    <x v="745"/>
    <s v="2022-10-10 02:50:30.055000+00:00"/>
    <m/>
  </r>
  <r>
    <x v="16"/>
    <n v="900000"/>
    <s v="INR"/>
    <n v="0"/>
    <x v="11"/>
    <x v="0"/>
    <s v="stat_1hn9nRJaLbI53NxPuSQgo90kRpbpKsFlwN4oEGNUTdO"/>
    <x v="1"/>
    <s v="OpportunityStatusType.Lost"/>
    <s v="cont_NaYpH7f2Yk5nf3BwtGK5Tr0D53nalq0wlCoeQYavMzb"/>
    <x v="491"/>
    <x v="395"/>
    <s v="lead_9FxSN9YhXduYzAW9cVfrRWMWlR01p3wyC1xZ0NySe6k"/>
    <s v="Miko"/>
    <x v="6"/>
    <s v="user_8jx3L2CDfrbzNnwYUv6Plfha6VxaSGsqcbTXR3sIBZi"/>
    <s v="Manish Balpande"/>
    <x v="1095"/>
    <s v="2022-07-26 12:40:03.922000+00:00"/>
    <m/>
    <x v="1"/>
    <m/>
    <s v="2022-04-21 15:00:00+00:00"/>
    <m/>
    <n v="204"/>
    <m/>
    <m/>
    <m/>
    <m/>
    <m/>
    <m/>
    <m/>
    <s v="PAID_SOCIAL"/>
    <m/>
    <m/>
    <m/>
    <x v="5"/>
    <m/>
    <m/>
    <m/>
    <m/>
    <m/>
    <m/>
    <m/>
    <m/>
    <m/>
    <m/>
    <m/>
    <m/>
    <x v="5"/>
    <m/>
    <s v="user_A8KOTZADnUtEQOLt4nSLAmteNStuGh80js75RYjrXVt"/>
    <x v="6"/>
    <x v="1"/>
    <m/>
    <s v="July"/>
    <x v="8"/>
    <x v="1"/>
    <m/>
    <s v="Employee Engagement Handbook"/>
    <m/>
    <s v="IDG Capital, Mankind Pharma, Chiratae Ventures, IIFL Finance, Aroa Ventures"/>
    <m/>
    <x v="747"/>
    <s v="2022-09-08 05:20:58.449000+00:00"/>
    <s v="GMC"/>
  </r>
  <r>
    <x v="37"/>
    <n v="15000000"/>
    <s v="INR"/>
    <n v="0"/>
    <x v="39"/>
    <x v="0"/>
    <s v="stat_kcR4fZg7TU7jjk1jAVua3qGLRS4J5uFayEjK5j02wtv"/>
    <x v="2"/>
    <s v="OpportunityStatusType.Lost"/>
    <s v="cont_GaZqRZC81MdvAzp8Ce30GY7f3Lj5kUBoHZ0orh0y2bb"/>
    <x v="492"/>
    <x v="0"/>
    <s v="lead_IYkkXTUkX4sw9Ij8mOv2RfnIQpGxZ5UoCmRLRR6odIh"/>
    <s v="Uflex Ltd"/>
    <x v="6"/>
    <s v="user_RYbBTp8BVWNa7ppiOz6QVJMGK0exHsFmc5uCLn34ODZ"/>
    <s v="Prasoon Mishra"/>
    <x v="1096"/>
    <s v="2022-07-26 11:56:07.643000+00:00"/>
    <m/>
    <x v="6"/>
    <m/>
    <m/>
    <m/>
    <n v="4500"/>
    <m/>
    <m/>
    <m/>
    <m/>
    <m/>
    <m/>
    <m/>
    <m/>
    <m/>
    <m/>
    <m/>
    <x v="5"/>
    <m/>
    <m/>
    <m/>
    <m/>
    <m/>
    <m/>
    <m/>
    <m/>
    <m/>
    <m/>
    <m/>
    <m/>
    <x v="3"/>
    <m/>
    <s v="user_A8KOTZADnUtEQOLt4nSLAmteNStuGh80js75RYjrXVt"/>
    <x v="6"/>
    <x v="1"/>
    <m/>
    <s v="July; March"/>
    <x v="4"/>
    <x v="3"/>
    <m/>
    <s v="Downloaded the guide: Employee Wellness Handbook"/>
    <m/>
    <m/>
    <m/>
    <x v="748"/>
    <s v="2022-10-10 11:41:23.358000+00:00"/>
    <s v="GTL"/>
  </r>
  <r>
    <x v="25"/>
    <n v="15000000"/>
    <s v="INR"/>
    <n v="0"/>
    <x v="43"/>
    <x v="0"/>
    <s v="stat_1hn9nRJaLbI53NxPuSQgo90kRpbpKsFlwN4oEGNUTdO"/>
    <x v="1"/>
    <s v="OpportunityStatusType.Lost"/>
    <m/>
    <x v="1"/>
    <x v="394"/>
    <s v="lead_o46PCtRDr9sJIqEPAVzoWjOydISoRNj6uNdIIfVvJ5O"/>
    <s v="Shinhan Bank"/>
    <x v="21"/>
    <s v="user_lccnw70UrYzjPcbxrA5N9qp8LF1vx6aP08yPEdeU06P"/>
    <s v="Vikas Gupta"/>
    <x v="1097"/>
    <s v="2022-07-26 13:38:56.313000+00:00"/>
    <m/>
    <x v="1"/>
    <m/>
    <m/>
    <m/>
    <n v="600"/>
    <m/>
    <m/>
    <m/>
    <m/>
    <m/>
    <m/>
    <m/>
    <m/>
    <m/>
    <m/>
    <m/>
    <x v="3"/>
    <m/>
    <m/>
    <m/>
    <m/>
    <m/>
    <m/>
    <m/>
    <m/>
    <m/>
    <m/>
    <m/>
    <m/>
    <x v="23"/>
    <m/>
    <s v="user_g5Yw4Z4XnIbmcGhJO80vdtFdd5ElcDlgYO3q8l82ODn"/>
    <x v="18"/>
    <x v="1"/>
    <m/>
    <s v="July"/>
    <x v="2"/>
    <x v="0"/>
    <m/>
    <s v="Prateek Wadhwa"/>
    <m/>
    <m/>
    <m/>
    <x v="745"/>
    <s v="2022-10-10 02:50:30.055000+00:00"/>
    <m/>
  </r>
  <r>
    <x v="37"/>
    <n v="500000"/>
    <s v="INR"/>
    <n v="0"/>
    <x v="39"/>
    <x v="0"/>
    <s v="stat_kcR4fZg7TU7jjk1jAVua3qGLRS4J5uFayEjK5j02wtv"/>
    <x v="2"/>
    <s v="OpportunityStatusType.Lost"/>
    <s v="cont_GaZqRZC81MdvAzp8Ce30GY7f3Lj5kUBoHZ0orh0y2bb"/>
    <x v="492"/>
    <x v="0"/>
    <s v="lead_IYkkXTUkX4sw9Ij8mOv2RfnIQpGxZ5UoCmRLRR6odIh"/>
    <s v="Uflex Ltd"/>
    <x v="6"/>
    <s v="user_RYbBTp8BVWNa7ppiOz6QVJMGK0exHsFmc5uCLn34ODZ"/>
    <s v="Prasoon Mishra"/>
    <x v="1098"/>
    <s v="2022-07-26 11:55:59.773000+00:00"/>
    <m/>
    <x v="6"/>
    <m/>
    <m/>
    <m/>
    <n v="4500"/>
    <m/>
    <m/>
    <m/>
    <m/>
    <m/>
    <m/>
    <m/>
    <m/>
    <m/>
    <m/>
    <m/>
    <x v="5"/>
    <m/>
    <m/>
    <m/>
    <m/>
    <m/>
    <m/>
    <m/>
    <m/>
    <m/>
    <m/>
    <m/>
    <m/>
    <x v="3"/>
    <m/>
    <s v="user_A8KOTZADnUtEQOLt4nSLAmteNStuGh80js75RYjrXVt"/>
    <x v="6"/>
    <x v="1"/>
    <m/>
    <s v="July; March"/>
    <x v="4"/>
    <x v="3"/>
    <m/>
    <s v="Downloaded the guide: Employee Wellness Handbook"/>
    <m/>
    <m/>
    <m/>
    <x v="748"/>
    <s v="2022-10-10 11:41:23.358000+00:00"/>
    <s v="GPA"/>
  </r>
  <r>
    <x v="1"/>
    <n v="500000"/>
    <s v="INR"/>
    <n v="0"/>
    <x v="81"/>
    <x v="0"/>
    <s v="stat_kcR4fZg7TU7jjk1jAVua3qGLRS4J5uFayEjK5j02wtv"/>
    <x v="2"/>
    <s v="OpportunityStatusType.Lost"/>
    <s v="cont_Y097qZf7AlDovRVZWdlNXPRpAaUlzYMBhks3fKWSthn"/>
    <x v="493"/>
    <x v="0"/>
    <s v="lead_Yf3aDUH9sJF5YVNcEm6WsAoYmBIfWr6p1jcPtmzmJ2k"/>
    <s v="onesingleview"/>
    <x v="19"/>
    <s v="user_kbtBHYtBjVDNyI72HTF6C1SCvC7yVBiA6OrBOy3t96U"/>
    <s v="Tejas Kulkarni"/>
    <x v="1099"/>
    <s v="2022-07-26 11:43:20.023000+00:00"/>
    <m/>
    <x v="10"/>
    <m/>
    <m/>
    <m/>
    <n v="10"/>
    <m/>
    <m/>
    <m/>
    <m/>
    <m/>
    <m/>
    <m/>
    <m/>
    <m/>
    <m/>
    <m/>
    <x v="3"/>
    <m/>
    <m/>
    <m/>
    <m/>
    <m/>
    <m/>
    <m/>
    <m/>
    <m/>
    <m/>
    <m/>
    <m/>
    <x v="8"/>
    <m/>
    <s v="user_FdWFezbLzkYQcGsBUsjZO25nr2poK2nRbqV47Rs5Kfm"/>
    <x v="17"/>
    <x v="1"/>
    <m/>
    <s v="July"/>
    <x v="9"/>
    <x v="3"/>
    <m/>
    <s v="Lead Magnet Lead"/>
    <m/>
    <m/>
    <m/>
    <x v="749"/>
    <s v="2022-09-20 13:02:57.765000+00:00"/>
    <s v="GMC"/>
  </r>
  <r>
    <x v="21"/>
    <n v="5000000"/>
    <s v="INR"/>
    <n v="0"/>
    <x v="61"/>
    <x v="0"/>
    <s v="stat_kcR4fZg7TU7jjk1jAVua3qGLRS4J5uFayEjK5j02wtv"/>
    <x v="2"/>
    <s v="OpportunityStatusType.Lost"/>
    <m/>
    <x v="1"/>
    <x v="39"/>
    <s v="lead_KbVaYakYtOwgHYKiMRZweKNAwUfOS8wtMm5yDmDjQWm"/>
    <s v="Velocis Systems"/>
    <x v="21"/>
    <s v="user_Iwn6da5WKkZqwUySK0oUuCb72pFP5WEm4zAb92ijqFe"/>
    <s v="Sonal Paithankar"/>
    <x v="1100"/>
    <s v="2022-07-26 10:39:12.945000+00:00"/>
    <m/>
    <x v="11"/>
    <m/>
    <m/>
    <m/>
    <n v="1735"/>
    <m/>
    <m/>
    <m/>
    <m/>
    <m/>
    <m/>
    <m/>
    <m/>
    <m/>
    <m/>
    <m/>
    <x v="26"/>
    <m/>
    <m/>
    <m/>
    <m/>
    <m/>
    <m/>
    <m/>
    <m/>
    <m/>
    <m/>
    <m/>
    <m/>
    <x v="4"/>
    <m/>
    <s v="user_g5Yw4Z4XnIbmcGhJO80vdtFdd5ElcDlgYO3q8l82ODn"/>
    <x v="18"/>
    <x v="1"/>
    <m/>
    <s v="August"/>
    <x v="2"/>
    <x v="0"/>
    <m/>
    <m/>
    <m/>
    <m/>
    <m/>
    <x v="750"/>
    <s v="2022-10-20 10:25:41.284000+00:00"/>
    <m/>
  </r>
  <r>
    <x v="3"/>
    <n v="1500000"/>
    <s v="INR"/>
    <n v="0"/>
    <x v="19"/>
    <x v="0"/>
    <s v="stat_kcR4fZg7TU7jjk1jAVua3qGLRS4J5uFayEjK5j02wtv"/>
    <x v="2"/>
    <s v="OpportunityStatusType.Lost"/>
    <s v="cont_irC0t68lAMF12B3pd8Y27Gp67h5yuEXEJCuECgafwrA"/>
    <x v="494"/>
    <x v="10"/>
    <s v="lead_enhNq9C7z8ILJpZ1iWHKF4woGZqrLfti3rooHXSnmrN"/>
    <s v="Bureau Veritas Group"/>
    <x v="4"/>
    <s v="user_GL8PBiV4pvzsQLVHSdZLeMQAQcGjCvLkffg486DHfZJ"/>
    <s v="Anshum Naithani"/>
    <x v="1101"/>
    <s v="2022-07-26 10:38:52.821000+00:00"/>
    <m/>
    <x v="1"/>
    <m/>
    <m/>
    <m/>
    <n v="3548"/>
    <m/>
    <m/>
    <m/>
    <m/>
    <m/>
    <m/>
    <m/>
    <m/>
    <m/>
    <m/>
    <m/>
    <x v="27"/>
    <m/>
    <m/>
    <m/>
    <m/>
    <m/>
    <m/>
    <m/>
    <m/>
    <m/>
    <m/>
    <m/>
    <m/>
    <x v="5"/>
    <m/>
    <s v="user_5YHA1ZU4iP896lD1YJehdJcMx7ZEgWCpulT4T2c3pJ3"/>
    <x v="4"/>
    <x v="1"/>
    <m/>
    <s v="January; July; March; October; September"/>
    <x v="1"/>
    <x v="0"/>
    <m/>
    <s v="Vaccine inbound"/>
    <m/>
    <m/>
    <m/>
    <x v="751"/>
    <s v="2022-10-14 07:41:10.825000+00:00"/>
    <m/>
  </r>
  <r>
    <x v="21"/>
    <n v="2500000"/>
    <s v="INR"/>
    <n v="0"/>
    <x v="61"/>
    <x v="0"/>
    <s v="stat_kcR4fZg7TU7jjk1jAVua3qGLRS4J5uFayEjK5j02wtv"/>
    <x v="2"/>
    <s v="OpportunityStatusType.Lost"/>
    <m/>
    <x v="1"/>
    <x v="121"/>
    <s v="lead_KbVaYakYtOwgHYKiMRZweKNAwUfOS8wtMm5yDmDjQWm"/>
    <s v="Velocis Systems"/>
    <x v="21"/>
    <s v="user_Iwn6da5WKkZqwUySK0oUuCb72pFP5WEm4zAb92ijqFe"/>
    <s v="Sonal Paithankar"/>
    <x v="1102"/>
    <s v="2022-07-26 10:39:01.034000+00:00"/>
    <m/>
    <x v="11"/>
    <m/>
    <m/>
    <m/>
    <n v="1735"/>
    <m/>
    <m/>
    <m/>
    <m/>
    <m/>
    <m/>
    <m/>
    <m/>
    <m/>
    <m/>
    <m/>
    <x v="26"/>
    <m/>
    <m/>
    <m/>
    <m/>
    <m/>
    <m/>
    <m/>
    <m/>
    <m/>
    <m/>
    <m/>
    <m/>
    <x v="4"/>
    <m/>
    <s v="user_g5Yw4Z4XnIbmcGhJO80vdtFdd5ElcDlgYO3q8l82ODn"/>
    <x v="18"/>
    <x v="1"/>
    <m/>
    <s v="August"/>
    <x v="2"/>
    <x v="0"/>
    <m/>
    <m/>
    <m/>
    <m/>
    <m/>
    <x v="750"/>
    <s v="2022-10-20 10:25:41.284000+00:00"/>
    <m/>
  </r>
  <r>
    <x v="21"/>
    <n v="200000"/>
    <s v="INR"/>
    <n v="0"/>
    <x v="61"/>
    <x v="0"/>
    <s v="stat_kcR4fZg7TU7jjk1jAVua3qGLRS4J5uFayEjK5j02wtv"/>
    <x v="2"/>
    <s v="OpportunityStatusType.Lost"/>
    <m/>
    <x v="1"/>
    <x v="57"/>
    <s v="lead_KbVaYakYtOwgHYKiMRZweKNAwUfOS8wtMm5yDmDjQWm"/>
    <s v="Velocis Systems"/>
    <x v="21"/>
    <s v="user_Iwn6da5WKkZqwUySK0oUuCb72pFP5WEm4zAb92ijqFe"/>
    <s v="Sonal Paithankar"/>
    <x v="1103"/>
    <s v="2022-07-26 10:38:53.315000+00:00"/>
    <m/>
    <x v="11"/>
    <m/>
    <m/>
    <m/>
    <n v="1735"/>
    <m/>
    <m/>
    <m/>
    <m/>
    <m/>
    <m/>
    <m/>
    <m/>
    <m/>
    <m/>
    <m/>
    <x v="26"/>
    <m/>
    <m/>
    <m/>
    <m/>
    <m/>
    <m/>
    <m/>
    <m/>
    <m/>
    <m/>
    <m/>
    <m/>
    <x v="4"/>
    <m/>
    <s v="user_g5Yw4Z4XnIbmcGhJO80vdtFdd5ElcDlgYO3q8l82ODn"/>
    <x v="18"/>
    <x v="1"/>
    <m/>
    <s v="August"/>
    <x v="2"/>
    <x v="0"/>
    <m/>
    <m/>
    <m/>
    <m/>
    <m/>
    <x v="750"/>
    <s v="2022-10-20 10:25:41.284000+00:00"/>
    <m/>
  </r>
  <r>
    <x v="9"/>
    <n v="100000"/>
    <s v="INR"/>
    <n v="0"/>
    <x v="64"/>
    <x v="0"/>
    <s v="stat_kcR4fZg7TU7jjk1jAVua3qGLRS4J5uFayEjK5j02wtv"/>
    <x v="2"/>
    <s v="OpportunityStatusType.Lost"/>
    <s v="cont_pbdYn04Abm2VQj2ScvcUFzlC1FqNFcSC66alJN8tmFh"/>
    <x v="480"/>
    <x v="396"/>
    <s v="lead_NK6lbk9sFivKwlCjxZhs6lmNxqzVG9O2OzLgfYtlLRR"/>
    <s v="MACHINTEL SYSTEMS PRIVATE LIMITED"/>
    <x v="9"/>
    <s v="user_9SBRjyF0n4iWuhUdqRyQkFhl2J4uyNKhFWvvJEvunX8"/>
    <s v="Omkar Ghate"/>
    <x v="1104"/>
    <s v="2022-07-26 09:56:12.266000+00:00"/>
    <m/>
    <x v="0"/>
    <m/>
    <m/>
    <m/>
    <n v="263"/>
    <m/>
    <m/>
    <m/>
    <m/>
    <m/>
    <m/>
    <m/>
    <m/>
    <m/>
    <m/>
    <m/>
    <x v="6"/>
    <m/>
    <m/>
    <m/>
    <m/>
    <m/>
    <m/>
    <m/>
    <m/>
    <m/>
    <m/>
    <m/>
    <m/>
    <x v="10"/>
    <m/>
    <s v="user_L8E6IFhq6UCzKLHa45LUUTZCznDuyDwFrGaEp9DXiUM"/>
    <x v="9"/>
    <x v="1"/>
    <m/>
    <s v="June"/>
    <x v="4"/>
    <x v="0"/>
    <m/>
    <s v="Employee Wellness Handbook"/>
    <m/>
    <m/>
    <m/>
    <x v="730"/>
    <s v="2022-09-08 11:28:06.862000+00:00"/>
    <s v="GMC"/>
  </r>
  <r>
    <x v="28"/>
    <n v="100000"/>
    <s v="INR"/>
    <n v="0"/>
    <x v="16"/>
    <x v="0"/>
    <s v="stat_kcR4fZg7TU7jjk1jAVua3qGLRS4J5uFayEjK5j02wtv"/>
    <x v="2"/>
    <s v="OpportunityStatusType.Lost"/>
    <s v="cont_OKHfOshgHMba7jfNEwkLIPJPGVoAxDZBMuEowcOCu4Z"/>
    <x v="53"/>
    <x v="397"/>
    <s v="lead_f05PaWe89PcsHMe5tO3vkYrqSEUhPe270yU9E6z8IXI"/>
    <s v="Bal Pharma"/>
    <x v="3"/>
    <s v="user_JjaNBsxmUKBROYZvEahyXgec466W5jQa2pL0NUZ81Lb"/>
    <s v="Sreenivas Hatti"/>
    <x v="1105"/>
    <s v="2022-07-26 10:07:48.382000+00:00"/>
    <m/>
    <x v="2"/>
    <m/>
    <m/>
    <m/>
    <n v="768"/>
    <m/>
    <m/>
    <m/>
    <m/>
    <m/>
    <m/>
    <m/>
    <m/>
    <m/>
    <m/>
    <m/>
    <x v="5"/>
    <s v="The Orientals Insurance co"/>
    <m/>
    <m/>
    <m/>
    <m/>
    <m/>
    <m/>
    <m/>
    <m/>
    <m/>
    <m/>
    <m/>
    <x v="8"/>
    <m/>
    <s v="user_ojX3B6giQCeKnOjqd4gdwXUl0CqqHMXNORvxR6POXn6"/>
    <x v="21"/>
    <x v="1"/>
    <m/>
    <s v="July; September"/>
    <x v="2"/>
    <x v="3"/>
    <m/>
    <m/>
    <m/>
    <m/>
    <m/>
    <x v="70"/>
    <s v="2022-10-13 07:43:54.382000+00:00"/>
    <m/>
  </r>
  <r>
    <x v="9"/>
    <n v="50000"/>
    <s v="INR"/>
    <n v="0"/>
    <x v="64"/>
    <x v="0"/>
    <s v="stat_kcR4fZg7TU7jjk1jAVua3qGLRS4J5uFayEjK5j02wtv"/>
    <x v="2"/>
    <s v="OpportunityStatusType.Lost"/>
    <s v="cont_pbdYn04Abm2VQj2ScvcUFzlC1FqNFcSC66alJN8tmFh"/>
    <x v="480"/>
    <x v="398"/>
    <s v="lead_NK6lbk9sFivKwlCjxZhs6lmNxqzVG9O2OzLgfYtlLRR"/>
    <s v="MACHINTEL SYSTEMS PRIVATE LIMITED"/>
    <x v="9"/>
    <s v="user_9SBRjyF0n4iWuhUdqRyQkFhl2J4uyNKhFWvvJEvunX8"/>
    <s v="Omkar Ghate"/>
    <x v="1106"/>
    <s v="2022-07-26 09:56:03.257000+00:00"/>
    <m/>
    <x v="0"/>
    <m/>
    <m/>
    <m/>
    <n v="263"/>
    <m/>
    <m/>
    <m/>
    <m/>
    <m/>
    <m/>
    <m/>
    <m/>
    <m/>
    <m/>
    <m/>
    <x v="6"/>
    <m/>
    <m/>
    <m/>
    <m/>
    <m/>
    <m/>
    <m/>
    <m/>
    <m/>
    <m/>
    <m/>
    <m/>
    <x v="10"/>
    <m/>
    <s v="user_L8E6IFhq6UCzKLHa45LUUTZCznDuyDwFrGaEp9DXiUM"/>
    <x v="9"/>
    <x v="1"/>
    <m/>
    <s v="June"/>
    <x v="4"/>
    <x v="0"/>
    <m/>
    <s v="Employee Wellness Handbook"/>
    <m/>
    <m/>
    <m/>
    <x v="730"/>
    <s v="2022-09-08 11:28:06.862000+00:00"/>
    <s v="GPA"/>
  </r>
  <r>
    <x v="9"/>
    <n v="480704"/>
    <s v="INR"/>
    <n v="0"/>
    <x v="36"/>
    <x v="0"/>
    <s v="stat_kcR4fZg7TU7jjk1jAVua3qGLRS4J5uFayEjK5j02wtv"/>
    <x v="2"/>
    <s v="OpportunityStatusType.Lost"/>
    <m/>
    <x v="1"/>
    <x v="0"/>
    <s v="lead_8JpT9LCJyd0QUAhApcldhDE2cpI8NhEh92XDTKWad4N"/>
    <s v="SRtekBox"/>
    <x v="8"/>
    <s v="user_9SBRjyF0n4iWuhUdqRyQkFhl2J4uyNKhFWvvJEvunX8"/>
    <s v="Omkar Ghate"/>
    <x v="1107"/>
    <s v="2022-07-26 09:09:13.721000+00:00"/>
    <m/>
    <x v="2"/>
    <m/>
    <s v="2021-06-11 13:21:43+00:00"/>
    <m/>
    <n v="110"/>
    <m/>
    <m/>
    <m/>
    <m/>
    <m/>
    <m/>
    <m/>
    <m/>
    <m/>
    <m/>
    <m/>
    <x v="2"/>
    <m/>
    <m/>
    <m/>
    <m/>
    <m/>
    <m/>
    <m/>
    <m/>
    <m/>
    <m/>
    <m/>
    <m/>
    <x v="3"/>
    <m/>
    <s v="user_5IQTpX6DsnoeoDfxqzqojpVoQLXPh68nhDjLS5ETjYj"/>
    <x v="8"/>
    <x v="1"/>
    <m/>
    <s v="July"/>
    <x v="3"/>
    <x v="2"/>
    <m/>
    <s v="Employee Count 50"/>
    <m/>
    <m/>
    <m/>
    <x v="752"/>
    <s v="2022-09-27 04:50:14.777000+00:00"/>
    <m/>
  </r>
  <r>
    <x v="9"/>
    <n v="1800000"/>
    <s v="INR"/>
    <n v="0"/>
    <x v="64"/>
    <x v="0"/>
    <s v="stat_kcR4fZg7TU7jjk1jAVua3qGLRS4J5uFayEjK5j02wtv"/>
    <x v="2"/>
    <s v="OpportunityStatusType.Lost"/>
    <s v="cont_pbdYn04Abm2VQj2ScvcUFzlC1FqNFcSC66alJN8tmFh"/>
    <x v="480"/>
    <x v="399"/>
    <s v="lead_NK6lbk9sFivKwlCjxZhs6lmNxqzVG9O2OzLgfYtlLRR"/>
    <s v="MACHINTEL SYSTEMS PRIVATE LIMITED"/>
    <x v="9"/>
    <s v="user_9SBRjyF0n4iWuhUdqRyQkFhl2J4uyNKhFWvvJEvunX8"/>
    <s v="Omkar Ghate"/>
    <x v="1108"/>
    <s v="2022-07-26 09:55:41.226000+00:00"/>
    <m/>
    <x v="0"/>
    <m/>
    <m/>
    <m/>
    <n v="263"/>
    <m/>
    <m/>
    <m/>
    <m/>
    <m/>
    <m/>
    <m/>
    <m/>
    <m/>
    <m/>
    <m/>
    <x v="6"/>
    <m/>
    <m/>
    <m/>
    <m/>
    <m/>
    <m/>
    <m/>
    <m/>
    <m/>
    <m/>
    <m/>
    <m/>
    <x v="10"/>
    <m/>
    <s v="user_L8E6IFhq6UCzKLHa45LUUTZCznDuyDwFrGaEp9DXiUM"/>
    <x v="9"/>
    <x v="1"/>
    <m/>
    <s v="June"/>
    <x v="4"/>
    <x v="0"/>
    <m/>
    <s v="Employee Wellness Handbook"/>
    <m/>
    <m/>
    <m/>
    <x v="730"/>
    <s v="2022-09-08 11:28:06.862000+00:00"/>
    <s v="GMC"/>
  </r>
  <r>
    <x v="9"/>
    <n v="600000"/>
    <s v="INR"/>
    <n v="0"/>
    <x v="10"/>
    <x v="0"/>
    <s v="stat_kcR4fZg7TU7jjk1jAVua3qGLRS4J5uFayEjK5j02wtv"/>
    <x v="2"/>
    <s v="OpportunityStatusType.Lost"/>
    <m/>
    <x v="1"/>
    <x v="0"/>
    <s v="lead_Y8FGvwFWLZwpILQEzqKHq1tnHAx5bkdO9MpWx42jiz2"/>
    <s v="mamasaheb khandge school"/>
    <x v="27"/>
    <s v="user_9SBRjyF0n4iWuhUdqRyQkFhl2J4uyNKhFWvvJEvunX8"/>
    <s v="Omkar Ghate"/>
    <x v="1109"/>
    <s v="2022-07-26 09:07:42.735000+00:00"/>
    <m/>
    <x v="0"/>
    <m/>
    <m/>
    <m/>
    <n v="500"/>
    <m/>
    <m/>
    <m/>
    <m/>
    <m/>
    <m/>
    <m/>
    <m/>
    <m/>
    <m/>
    <m/>
    <x v="18"/>
    <m/>
    <m/>
    <m/>
    <m/>
    <m/>
    <m/>
    <m/>
    <m/>
    <m/>
    <m/>
    <m/>
    <m/>
    <x v="11"/>
    <m/>
    <s v="user_6hRQhcoLhZEDUBYaw3vS7rv6T5582sGfXq4jNRqTfUU"/>
    <x v="14"/>
    <x v="1"/>
    <m/>
    <m/>
    <x v="2"/>
    <x v="3"/>
    <m/>
    <m/>
    <m/>
    <m/>
    <m/>
    <x v="753"/>
    <s v="2022-08-30 06:57:11.505000+00:00"/>
    <m/>
  </r>
  <r>
    <x v="12"/>
    <n v="1500000"/>
    <s v="INR"/>
    <n v="0"/>
    <x v="43"/>
    <x v="0"/>
    <s v="stat_kcR4fZg7TU7jjk1jAVua3qGLRS4J5uFayEjK5j02wtv"/>
    <x v="2"/>
    <s v="OpportunityStatusType.Lost"/>
    <m/>
    <x v="1"/>
    <x v="11"/>
    <s v="lead_EERqMJHpsGhP9CEDnw5RldFMEahXVhoxubX2BQYH0Ro"/>
    <s v="Eurobond"/>
    <x v="11"/>
    <s v="user_hAuUqCTCw5r4tCUrswIWPSW7LJ1XIBbttZVmJkxmzGq"/>
    <s v="Chetan Kumar"/>
    <x v="1110"/>
    <s v="2022-07-26 08:05:54.430000+00:00"/>
    <m/>
    <x v="1"/>
    <m/>
    <s v="2021-04-20 05:20:37+00:00"/>
    <m/>
    <n v="119"/>
    <m/>
    <m/>
    <m/>
    <m/>
    <m/>
    <m/>
    <m/>
    <s v="PAID_SOCIAL"/>
    <m/>
    <m/>
    <m/>
    <x v="8"/>
    <m/>
    <m/>
    <m/>
    <m/>
    <m/>
    <m/>
    <m/>
    <m/>
    <m/>
    <m/>
    <m/>
    <m/>
    <x v="3"/>
    <m/>
    <s v="user_x9AtbGLhDmWYC9XAmYdfwBt9yiXbgMhBuZpIoFuN8Cd"/>
    <x v="22"/>
    <x v="6"/>
    <m/>
    <s v="July"/>
    <x v="8"/>
    <x v="2"/>
    <m/>
    <s v="Vaccine inbound"/>
    <m/>
    <m/>
    <m/>
    <x v="754"/>
    <s v="2022-08-17 05:19:21.510000+00:00"/>
    <m/>
  </r>
  <r>
    <x v="28"/>
    <n v="1000000"/>
    <s v="INR"/>
    <n v="0"/>
    <x v="72"/>
    <x v="0"/>
    <s v="stat_kcR4fZg7TU7jjk1jAVua3qGLRS4J5uFayEjK5j02wtv"/>
    <x v="2"/>
    <s v="OpportunityStatusType.Lost"/>
    <s v="cont_2s9rH4onuxNNUZpcbJcDMzS4D0wUBo4IIbtwrygiq7W"/>
    <x v="495"/>
    <x v="325"/>
    <s v="lead_Dgj00hljoGLzgQ6lodMOxJSDCMtm7pWz5Ul5oJXEI0O"/>
    <s v="Hombale Group"/>
    <x v="22"/>
    <s v="user_JjaNBsxmUKBROYZvEahyXgec466W5jQa2pL0NUZ81Lb"/>
    <s v="Sreenivas Hatti"/>
    <x v="1111"/>
    <s v="2022-07-26 08:34:39.576000+00:00"/>
    <m/>
    <x v="2"/>
    <m/>
    <m/>
    <m/>
    <n v="101"/>
    <m/>
    <m/>
    <m/>
    <m/>
    <m/>
    <m/>
    <m/>
    <m/>
    <m/>
    <m/>
    <m/>
    <x v="16"/>
    <m/>
    <m/>
    <m/>
    <m/>
    <m/>
    <m/>
    <m/>
    <m/>
    <m/>
    <m/>
    <m/>
    <m/>
    <x v="6"/>
    <m/>
    <s v="user_BtmkQ6xvtDyCMLstiH7YmmQURsFQdjarGcnSBd9UgEk"/>
    <x v="19"/>
    <x v="1"/>
    <m/>
    <s v="August"/>
    <x v="2"/>
    <x v="3"/>
    <m/>
    <m/>
    <m/>
    <m/>
    <m/>
    <x v="755"/>
    <s v="2022-09-25 14:20:16.673000+00:00"/>
    <m/>
  </r>
  <r>
    <x v="28"/>
    <n v="1000000"/>
    <s v="INR"/>
    <n v="0"/>
    <x v="82"/>
    <x v="0"/>
    <s v="stat_kcR4fZg7TU7jjk1jAVua3qGLRS4J5uFayEjK5j02wtv"/>
    <x v="2"/>
    <s v="OpportunityStatusType.Lost"/>
    <m/>
    <x v="1"/>
    <x v="400"/>
    <s v="lead_Dgj00hljoGLzgQ6lodMOxJSDCMtm7pWz5Ul5oJXEI0O"/>
    <s v="Hombale Group"/>
    <x v="22"/>
    <s v="user_JjaNBsxmUKBROYZvEahyXgec466W5jQa2pL0NUZ81Lb"/>
    <s v="Sreenivas Hatti"/>
    <x v="1112"/>
    <s v="2022-07-26 08:34:43.501000+00:00"/>
    <m/>
    <x v="2"/>
    <m/>
    <m/>
    <m/>
    <n v="101"/>
    <m/>
    <m/>
    <m/>
    <m/>
    <m/>
    <m/>
    <m/>
    <m/>
    <m/>
    <m/>
    <m/>
    <x v="16"/>
    <m/>
    <m/>
    <m/>
    <m/>
    <m/>
    <m/>
    <m/>
    <m/>
    <m/>
    <m/>
    <m/>
    <m/>
    <x v="6"/>
    <m/>
    <s v="user_BtmkQ6xvtDyCMLstiH7YmmQURsFQdjarGcnSBd9UgEk"/>
    <x v="19"/>
    <x v="1"/>
    <m/>
    <s v="August"/>
    <x v="2"/>
    <x v="3"/>
    <m/>
    <m/>
    <m/>
    <m/>
    <m/>
    <x v="755"/>
    <s v="2022-09-25 14:20:16.673000+00:00"/>
    <m/>
  </r>
  <r>
    <x v="17"/>
    <n v="300000"/>
    <s v="INR"/>
    <n v="0"/>
    <x v="77"/>
    <x v="0"/>
    <s v="stat_kcR4fZg7TU7jjk1jAVua3qGLRS4J5uFayEjK5j02wtv"/>
    <x v="2"/>
    <s v="OpportunityStatusType.Lost"/>
    <s v="cont_7YlkyvitmXkXF1TA4rtwBt7gY9SPaUZTPYhm1SU2Eun"/>
    <x v="496"/>
    <x v="0"/>
    <s v="lead_RlWDnw7ezOVQmuGQHfW52VZTTBPV6ENVklrP1WG0dW6"/>
    <s v="Cloudthing India Pvt Ltd"/>
    <x v="6"/>
    <s v="user_6dalmZ7hmWD47jhCVGdU1SSEcFMsz9rWtW2jPORgJvj"/>
    <s v="Vivek Singh"/>
    <x v="1113"/>
    <s v="2022-07-26 07:45:17.293000+00:00"/>
    <m/>
    <x v="2"/>
    <m/>
    <m/>
    <m/>
    <n v="200"/>
    <m/>
    <m/>
    <m/>
    <m/>
    <m/>
    <m/>
    <m/>
    <s v="PAID_SOCIAL"/>
    <m/>
    <m/>
    <m/>
    <x v="2"/>
    <s v="United India Insurance company"/>
    <m/>
    <m/>
    <m/>
    <m/>
    <m/>
    <m/>
    <m/>
    <m/>
    <m/>
    <m/>
    <m/>
    <x v="3"/>
    <m/>
    <s v="user_A8KOTZADnUtEQOLt4nSLAmteNStuGh80js75RYjrXVt"/>
    <x v="6"/>
    <x v="1"/>
    <m/>
    <s v="July"/>
    <x v="4"/>
    <x v="3"/>
    <s v="3 lacs"/>
    <s v="Employee Wellness Handbook"/>
    <m/>
    <m/>
    <s v="Medi Assist"/>
    <x v="756"/>
    <s v="2022-08-02 10:42:27.660000+00:00"/>
    <s v="Covid"/>
  </r>
  <r>
    <x v="28"/>
    <n v="1000000"/>
    <s v="INR"/>
    <n v="0"/>
    <x v="75"/>
    <x v="0"/>
    <s v="stat_kcR4fZg7TU7jjk1jAVua3qGLRS4J5uFayEjK5j02wtv"/>
    <x v="2"/>
    <s v="OpportunityStatusType.Lost"/>
    <s v="cont_pgL1Sxib3nIS9ijD3fvCUvcHi61WN2y2d1yU37IaZ7T"/>
    <x v="497"/>
    <x v="39"/>
    <s v="lead_xqCtd11Se2dr78oCaW4ze9zQ9musUWvU9jNH6MUL5bH"/>
    <s v="BORQS Software Solutions"/>
    <x v="3"/>
    <s v="user_JjaNBsxmUKBROYZvEahyXgec466W5jQa2pL0NUZ81Lb"/>
    <s v="Sreenivas Hatti"/>
    <x v="1114"/>
    <s v="2022-07-26 07:55:35.958000+00:00"/>
    <m/>
    <x v="2"/>
    <m/>
    <m/>
    <m/>
    <n v="185"/>
    <m/>
    <m/>
    <m/>
    <m/>
    <m/>
    <m/>
    <m/>
    <m/>
    <m/>
    <m/>
    <m/>
    <x v="1"/>
    <m/>
    <m/>
    <m/>
    <m/>
    <m/>
    <m/>
    <m/>
    <m/>
    <m/>
    <m/>
    <m/>
    <m/>
    <x v="6"/>
    <m/>
    <s v="user_encRk5bIEFN6ZA11h4WH2AdZTiZpogLSlMIaj0E30SZ"/>
    <x v="3"/>
    <x v="1"/>
    <m/>
    <s v="July"/>
    <x v="2"/>
    <x v="3"/>
    <m/>
    <m/>
    <m/>
    <m/>
    <m/>
    <x v="757"/>
    <s v="2022-07-26 07:55:36.007000+00:00"/>
    <m/>
  </r>
  <r>
    <x v="7"/>
    <n v="300000"/>
    <s v="INR"/>
    <n v="0"/>
    <x v="16"/>
    <x v="0"/>
    <s v="stat_kcR4fZg7TU7jjk1jAVua3qGLRS4J5uFayEjK5j02wtv"/>
    <x v="2"/>
    <s v="OpportunityStatusType.Lost"/>
    <s v="cont_HY9YRsH9xd2dH2cKO1NvXOyb42Nth4ZY9MTNo8DcmND"/>
    <x v="462"/>
    <x v="316"/>
    <s v="lead_VVxWfa1K7gnB6dkSWHtm3gp1GT3pKmxv0TT8Dd5TZfl"/>
    <s v="Systems Plus transformations"/>
    <x v="4"/>
    <s v="user_U27GK6WjhLhUhi1EDKXV57xMpn8n8DMIOjci1q3UReZ"/>
    <s v="Abhiroop Ganguly"/>
    <x v="1115"/>
    <s v="2022-07-26 08:01:41.502000+00:00"/>
    <m/>
    <x v="0"/>
    <m/>
    <s v="2020-08-14 08:05:16+00:00"/>
    <m/>
    <n v="407"/>
    <m/>
    <m/>
    <m/>
    <m/>
    <m/>
    <m/>
    <m/>
    <m/>
    <m/>
    <m/>
    <m/>
    <x v="1"/>
    <m/>
    <m/>
    <m/>
    <m/>
    <m/>
    <m/>
    <m/>
    <m/>
    <m/>
    <m/>
    <m/>
    <m/>
    <x v="6"/>
    <m/>
    <s v="user_5YHA1ZU4iP896lD1YJehdJcMx7ZEgWCpulT4T2c3pJ3"/>
    <x v="4"/>
    <x v="2"/>
    <m/>
    <s v="July"/>
    <x v="2"/>
    <x v="1"/>
    <m/>
    <s v="Glengarry"/>
    <m/>
    <m/>
    <m/>
    <x v="699"/>
    <s v="2022-10-20 12:31:28.939000+00:00"/>
    <m/>
  </r>
  <r>
    <x v="17"/>
    <n v="2000000"/>
    <s v="INR"/>
    <n v="0"/>
    <x v="77"/>
    <x v="0"/>
    <s v="stat_kcR4fZg7TU7jjk1jAVua3qGLRS4J5uFayEjK5j02wtv"/>
    <x v="2"/>
    <s v="OpportunityStatusType.Lost"/>
    <s v="cont_7YlkyvitmXkXF1TA4rtwBt7gY9SPaUZTPYhm1SU2Eun"/>
    <x v="496"/>
    <x v="0"/>
    <s v="lead_RlWDnw7ezOVQmuGQHfW52VZTTBPV6ENVklrP1WG0dW6"/>
    <s v="Cloudthing India Pvt Ltd"/>
    <x v="6"/>
    <s v="user_6dalmZ7hmWD47jhCVGdU1SSEcFMsz9rWtW2jPORgJvj"/>
    <s v="Vivek Singh"/>
    <x v="1116"/>
    <s v="2022-07-26 07:45:02.287000+00:00"/>
    <m/>
    <x v="2"/>
    <m/>
    <m/>
    <m/>
    <n v="200"/>
    <m/>
    <m/>
    <m/>
    <m/>
    <m/>
    <m/>
    <m/>
    <s v="PAID_SOCIAL"/>
    <m/>
    <m/>
    <m/>
    <x v="2"/>
    <s v="United India Insurance company"/>
    <m/>
    <m/>
    <m/>
    <m/>
    <m/>
    <m/>
    <m/>
    <m/>
    <m/>
    <m/>
    <m/>
    <x v="3"/>
    <m/>
    <s v="user_A8KOTZADnUtEQOLt4nSLAmteNStuGh80js75RYjrXVt"/>
    <x v="6"/>
    <x v="1"/>
    <m/>
    <s v="July"/>
    <x v="4"/>
    <x v="3"/>
    <s v="3 lacs"/>
    <s v="Employee Wellness Handbook"/>
    <m/>
    <m/>
    <s v="Medi Assist"/>
    <x v="756"/>
    <s v="2022-08-02 10:42:27.660000+00:00"/>
    <s v="GMC"/>
  </r>
  <r>
    <x v="17"/>
    <n v="5000000"/>
    <s v="INR"/>
    <n v="0"/>
    <x v="69"/>
    <x v="0"/>
    <s v="stat_1hn9nRJaLbI53NxPuSQgo90kRpbpKsFlwN4oEGNUTdO"/>
    <x v="1"/>
    <s v="OpportunityStatusType.Lost"/>
    <s v="cont_XlJNslV3efnIB9JgGGDt0v82TJBqtK9ygjqOdc6QpNH"/>
    <x v="498"/>
    <x v="401"/>
    <s v="lead_97JmpLGoqmzGdHs1msSBkZP2dgz3ySNA0X9hN38tEMj"/>
    <s v="Design Cafe"/>
    <x v="3"/>
    <s v="user_6dalmZ7hmWD47jhCVGdU1SSEcFMsz9rWtW2jPORgJvj"/>
    <s v="Vivek Singh"/>
    <x v="1117"/>
    <s v="2022-07-26 07:44:02.977000+00:00"/>
    <m/>
    <x v="2"/>
    <m/>
    <m/>
    <m/>
    <n v="650"/>
    <m/>
    <m/>
    <m/>
    <m/>
    <m/>
    <m/>
    <m/>
    <s v="PAID_SOCIAL"/>
    <m/>
    <m/>
    <m/>
    <x v="22"/>
    <m/>
    <m/>
    <m/>
    <m/>
    <m/>
    <m/>
    <m/>
    <m/>
    <m/>
    <m/>
    <m/>
    <m/>
    <x v="8"/>
    <m/>
    <s v="user_encRk5bIEFN6ZA11h4WH2AdZTiZpogLSlMIaj0E30SZ"/>
    <x v="3"/>
    <x v="1"/>
    <m/>
    <s v="July"/>
    <x v="1"/>
    <x v="3"/>
    <m/>
    <s v="Employee Engagement Handbook"/>
    <m/>
    <m/>
    <m/>
    <x v="758"/>
    <s v="2022-09-30 04:50:13.845000+00:00"/>
    <m/>
  </r>
  <r>
    <x v="17"/>
    <n v="75000"/>
    <s v="INR"/>
    <n v="0"/>
    <x v="77"/>
    <x v="0"/>
    <s v="stat_kcR4fZg7TU7jjk1jAVua3qGLRS4J5uFayEjK5j02wtv"/>
    <x v="2"/>
    <s v="OpportunityStatusType.Lost"/>
    <s v="cont_7YlkyvitmXkXF1TA4rtwBt7gY9SPaUZTPYhm1SU2Eun"/>
    <x v="496"/>
    <x v="0"/>
    <s v="lead_RlWDnw7ezOVQmuGQHfW52VZTTBPV6ENVklrP1WG0dW6"/>
    <s v="Cloudthing India Pvt Ltd"/>
    <x v="6"/>
    <s v="user_6dalmZ7hmWD47jhCVGdU1SSEcFMsz9rWtW2jPORgJvj"/>
    <s v="Vivek Singh"/>
    <x v="1118"/>
    <s v="2022-07-26 07:45:11.244000+00:00"/>
    <m/>
    <x v="2"/>
    <m/>
    <m/>
    <m/>
    <n v="200"/>
    <m/>
    <m/>
    <m/>
    <m/>
    <m/>
    <m/>
    <m/>
    <s v="PAID_SOCIAL"/>
    <m/>
    <m/>
    <m/>
    <x v="2"/>
    <s v="United India Insurance company"/>
    <m/>
    <m/>
    <m/>
    <m/>
    <m/>
    <m/>
    <m/>
    <m/>
    <m/>
    <m/>
    <m/>
    <x v="3"/>
    <m/>
    <s v="user_A8KOTZADnUtEQOLt4nSLAmteNStuGh80js75RYjrXVt"/>
    <x v="6"/>
    <x v="1"/>
    <m/>
    <s v="July"/>
    <x v="4"/>
    <x v="3"/>
    <s v="3 lacs"/>
    <s v="Employee Wellness Handbook"/>
    <m/>
    <m/>
    <s v="Medi Assist"/>
    <x v="756"/>
    <s v="2022-08-02 10:42:27.660000+00:00"/>
    <s v="GPA"/>
  </r>
  <r>
    <x v="16"/>
    <n v="45653"/>
    <s v="INR"/>
    <n v="100"/>
    <x v="77"/>
    <x v="0"/>
    <s v="stat_OZRiD1474QRJIpvnjHCZfiIvKcVD6mIKSSTzg8SwDVx"/>
    <x v="0"/>
    <s v="OpportunityStatusType.Won"/>
    <s v="cont_gj1Khy5di7KsIx3QJYREMeuyIGT2rtvP5Fd9FUmgxC8"/>
    <x v="499"/>
    <x v="0"/>
    <s v="lead_BkpcouX2A2ITTGCznsg4gjibmjzwF0rqTim7vLuKu2m"/>
    <s v="Insight Print Communications"/>
    <x v="6"/>
    <s v="user_8jx3L2CDfrbzNnwYUv6Plfha6VxaSGsqcbTXR3sIBZi"/>
    <s v="Manish Balpande"/>
    <x v="1119"/>
    <s v="2022-07-26 04:52:00.772000+00:00"/>
    <m/>
    <x v="11"/>
    <m/>
    <m/>
    <m/>
    <n v="161"/>
    <m/>
    <m/>
    <m/>
    <m/>
    <m/>
    <m/>
    <m/>
    <m/>
    <m/>
    <m/>
    <m/>
    <x v="8"/>
    <m/>
    <m/>
    <m/>
    <m/>
    <m/>
    <m/>
    <m/>
    <m/>
    <m/>
    <m/>
    <m/>
    <m/>
    <x v="3"/>
    <m/>
    <s v="user_A8KOTZADnUtEQOLt4nSLAmteNStuGh80js75RYjrXVt"/>
    <x v="6"/>
    <x v="2"/>
    <m/>
    <s v="July; May"/>
    <x v="4"/>
    <x v="3"/>
    <m/>
    <s v="Downloaded the guide: Employee Wellness Handbook"/>
    <m/>
    <m/>
    <m/>
    <x v="759"/>
    <s v="2022-10-17 06:26:02.553000+00:00"/>
    <s v="GPA"/>
  </r>
  <r>
    <x v="17"/>
    <n v="100000"/>
    <s v="INR"/>
    <n v="0"/>
    <x v="69"/>
    <x v="0"/>
    <s v="stat_1hn9nRJaLbI53NxPuSQgo90kRpbpKsFlwN4oEGNUTdO"/>
    <x v="1"/>
    <s v="OpportunityStatusType.Lost"/>
    <s v="cont_XlJNslV3efnIB9JgGGDt0v82TJBqtK9ygjqOdc6QpNH"/>
    <x v="498"/>
    <x v="57"/>
    <s v="lead_97JmpLGoqmzGdHs1msSBkZP2dgz3ySNA0X9hN38tEMj"/>
    <s v="Design Cafe"/>
    <x v="3"/>
    <s v="user_6dalmZ7hmWD47jhCVGdU1SSEcFMsz9rWtW2jPORgJvj"/>
    <s v="Vivek Singh"/>
    <x v="1120"/>
    <s v="2022-07-26 07:43:28.251000+00:00"/>
    <m/>
    <x v="2"/>
    <m/>
    <m/>
    <m/>
    <n v="650"/>
    <m/>
    <m/>
    <m/>
    <m/>
    <m/>
    <m/>
    <m/>
    <s v="PAID_SOCIAL"/>
    <m/>
    <m/>
    <m/>
    <x v="22"/>
    <m/>
    <m/>
    <m/>
    <m/>
    <m/>
    <m/>
    <m/>
    <m/>
    <m/>
    <m/>
    <m/>
    <m/>
    <x v="8"/>
    <m/>
    <s v="user_encRk5bIEFN6ZA11h4WH2AdZTiZpogLSlMIaj0E30SZ"/>
    <x v="3"/>
    <x v="1"/>
    <m/>
    <s v="July"/>
    <x v="1"/>
    <x v="3"/>
    <m/>
    <s v="Employee Engagement Handbook"/>
    <m/>
    <m/>
    <m/>
    <x v="758"/>
    <s v="2022-09-30 04:50:13.845000+00:00"/>
    <m/>
  </r>
  <r>
    <x v="8"/>
    <n v="6000000"/>
    <s v="INR"/>
    <n v="0"/>
    <x v="11"/>
    <x v="0"/>
    <s v="stat_kcR4fZg7TU7jjk1jAVua3qGLRS4J5uFayEjK5j02wtv"/>
    <x v="2"/>
    <s v="OpportunityStatusType.Lost"/>
    <s v="cont_YXCuBq74LcB2xgcA8L7ZWjPHUur8HPob7ArWFXfxY9E"/>
    <x v="500"/>
    <x v="402"/>
    <s v="lead_S6vg5P7p9D3XO3u8VeydT4DwbEIzwcgdWP5GVsrgruM"/>
    <s v="iSON Xperiences"/>
    <x v="29"/>
    <s v="user_KLETV1op4MIjvKQ12xGsWi23CuPjDE6PT29nwG6T3MY"/>
    <s v="Pooja Gawas"/>
    <x v="1121"/>
    <s v="2022-07-26 07:30:42.512000+00:00"/>
    <m/>
    <x v="0"/>
    <m/>
    <m/>
    <m/>
    <n v="600"/>
    <m/>
    <m/>
    <m/>
    <m/>
    <m/>
    <m/>
    <m/>
    <m/>
    <m/>
    <m/>
    <m/>
    <x v="40"/>
    <m/>
    <m/>
    <m/>
    <m/>
    <m/>
    <m/>
    <m/>
    <m/>
    <m/>
    <m/>
    <m/>
    <m/>
    <x v="31"/>
    <m/>
    <s v="user_1z3bdwgjF9RILRmuQPeXXGoPhafSi1mEgyb4l5sVEvN"/>
    <x v="1"/>
    <x v="1"/>
    <m/>
    <s v="April; July"/>
    <x v="2"/>
    <x v="0"/>
    <m/>
    <m/>
    <m/>
    <m/>
    <m/>
    <x v="760"/>
    <s v="2022-09-01 14:08:22.200000+00:00"/>
    <s v="GMC"/>
  </r>
  <r>
    <x v="24"/>
    <n v="10000"/>
    <s v="INR"/>
    <n v="0"/>
    <x v="16"/>
    <x v="0"/>
    <s v="stat_kcR4fZg7TU7jjk1jAVua3qGLRS4J5uFayEjK5j02wtv"/>
    <x v="2"/>
    <s v="OpportunityStatusType.Lost"/>
    <s v="cont_HS6UFHczRo7bDmuTeL52Bi5VxnYSERm9iTOCMgLwoDG"/>
    <x v="501"/>
    <x v="0"/>
    <s v="lead_0yWVF4hEaElTuruAFAzWIt4CoaOY203f1F9oE3VsC32"/>
    <s v="Paloma Turning Co Pvt. Ltd"/>
    <x v="19"/>
    <s v="user_sD3YjSs92XKUfD0OPHeo886g6tW6aCM0iUhX5VVUuJi"/>
    <s v="Navin Panjwani"/>
    <x v="1122"/>
    <s v="2022-07-25 12:59:42.151000+00:00"/>
    <m/>
    <x v="2"/>
    <m/>
    <m/>
    <m/>
    <n v="178"/>
    <m/>
    <m/>
    <m/>
    <m/>
    <m/>
    <m/>
    <m/>
    <m/>
    <m/>
    <m/>
    <m/>
    <x v="5"/>
    <m/>
    <m/>
    <m/>
    <m/>
    <m/>
    <m/>
    <m/>
    <m/>
    <m/>
    <m/>
    <m/>
    <m/>
    <x v="3"/>
    <m/>
    <s v="user_FdWFezbLzkYQcGsBUsjZO25nr2poK2nRbqV47Rs5Kfm"/>
    <x v="17"/>
    <x v="12"/>
    <m/>
    <s v="June"/>
    <x v="4"/>
    <x v="3"/>
    <m/>
    <s v="Employee Engagement Handbook"/>
    <m/>
    <m/>
    <m/>
    <x v="761"/>
    <s v="2022-08-19 07:02:34.213000+00:00"/>
    <s v="WC"/>
  </r>
  <r>
    <x v="25"/>
    <n v="2000000"/>
    <s v="INR"/>
    <n v="0"/>
    <x v="83"/>
    <x v="0"/>
    <s v="stat_kcR4fZg7TU7jjk1jAVua3qGLRS4J5uFayEjK5j02wtv"/>
    <x v="2"/>
    <s v="OpportunityStatusType.Lost"/>
    <s v="cont_3VH1hjsg0M2XeEbtGFZQ9LimUrjRPT91SkVZB9uiTx6"/>
    <x v="502"/>
    <x v="11"/>
    <s v="lead_xp7XySn1wNWshjk6ilRQuVPn2Uia0IxPobJH88lizsQ"/>
    <s v="OC Specialities Chemicals Pvt.Ltd."/>
    <x v="9"/>
    <s v="user_lccnw70UrYzjPcbxrA5N9qp8LF1vx6aP08yPEdeU06P"/>
    <s v="Vikas Gupta"/>
    <x v="1123"/>
    <s v="2022-07-26 03:10:10.485000+00:00"/>
    <m/>
    <x v="1"/>
    <m/>
    <m/>
    <m/>
    <n v="92"/>
    <m/>
    <m/>
    <s v="Facebook"/>
    <m/>
    <m/>
    <m/>
    <m/>
    <s v="PAID_SOCIAL"/>
    <m/>
    <m/>
    <m/>
    <x v="24"/>
    <m/>
    <m/>
    <m/>
    <m/>
    <m/>
    <m/>
    <m/>
    <m/>
    <m/>
    <m/>
    <m/>
    <m/>
    <x v="15"/>
    <m/>
    <s v="user_L8E6IFhq6UCzKLHa45LUUTZCznDuyDwFrGaEp9DXiUM"/>
    <x v="9"/>
    <x v="1"/>
    <m/>
    <s v="July"/>
    <x v="2"/>
    <x v="23"/>
    <m/>
    <s v="Employee Engagement Handbook"/>
    <m/>
    <m/>
    <m/>
    <x v="762"/>
    <s v="2022-07-30 09:34:25.158000+00:00"/>
    <s v="GMC"/>
  </r>
  <r>
    <x v="25"/>
    <n v="100000"/>
    <s v="INR"/>
    <n v="0"/>
    <x v="83"/>
    <x v="0"/>
    <s v="stat_kcR4fZg7TU7jjk1jAVua3qGLRS4J5uFayEjK5j02wtv"/>
    <x v="2"/>
    <s v="OpportunityStatusType.Lost"/>
    <s v="cont_3VH1hjsg0M2XeEbtGFZQ9LimUrjRPT91SkVZB9uiTx6"/>
    <x v="502"/>
    <x v="21"/>
    <s v="lead_xp7XySn1wNWshjk6ilRQuVPn2Uia0IxPobJH88lizsQ"/>
    <s v="OC Specialities Chemicals Pvt.Ltd."/>
    <x v="9"/>
    <s v="user_lccnw70UrYzjPcbxrA5N9qp8LF1vx6aP08yPEdeU06P"/>
    <s v="Vikas Gupta"/>
    <x v="1124"/>
    <s v="2022-07-26 03:10:29.919000+00:00"/>
    <m/>
    <x v="1"/>
    <m/>
    <m/>
    <m/>
    <n v="92"/>
    <m/>
    <m/>
    <s v="Facebook"/>
    <m/>
    <m/>
    <m/>
    <m/>
    <s v="PAID_SOCIAL"/>
    <m/>
    <m/>
    <m/>
    <x v="24"/>
    <m/>
    <m/>
    <m/>
    <m/>
    <m/>
    <m/>
    <m/>
    <m/>
    <m/>
    <m/>
    <m/>
    <m/>
    <x v="15"/>
    <m/>
    <s v="user_L8E6IFhq6UCzKLHa45LUUTZCznDuyDwFrGaEp9DXiUM"/>
    <x v="9"/>
    <x v="1"/>
    <m/>
    <s v="July"/>
    <x v="2"/>
    <x v="23"/>
    <m/>
    <s v="Employee Engagement Handbook"/>
    <m/>
    <m/>
    <m/>
    <x v="762"/>
    <s v="2022-07-30 09:34:25.158000+00:00"/>
    <s v="GPA"/>
  </r>
  <r>
    <x v="24"/>
    <n v="75000"/>
    <s v="INR"/>
    <n v="0"/>
    <x v="16"/>
    <x v="0"/>
    <s v="stat_kcR4fZg7TU7jjk1jAVua3qGLRS4J5uFayEjK5j02wtv"/>
    <x v="2"/>
    <s v="OpportunityStatusType.Lost"/>
    <m/>
    <x v="1"/>
    <x v="112"/>
    <s v="lead_PzhjPAivD6fwqsXQupKFfG9qLgjm9rgiBMfj7V86Izh"/>
    <s v="Navidiz Software Solutions Pvt. Ltd ( Renewal,31st July )"/>
    <x v="7"/>
    <s v="user_sD3YjSs92XKUfD0OPHeo886g6tW6aCM0iUhX5VVUuJi"/>
    <s v="Navin Panjwani"/>
    <x v="1125"/>
    <s v="2022-07-25 12:53:38.485000+00:00"/>
    <m/>
    <x v="9"/>
    <m/>
    <s v="2021-08-19 10:22:05+00:00"/>
    <m/>
    <n v="8"/>
    <m/>
    <m/>
    <m/>
    <m/>
    <m/>
    <m/>
    <m/>
    <m/>
    <m/>
    <m/>
    <m/>
    <x v="1"/>
    <m/>
    <m/>
    <m/>
    <m/>
    <m/>
    <m/>
    <m/>
    <m/>
    <m/>
    <m/>
    <m/>
    <m/>
    <x v="3"/>
    <m/>
    <s v="user_aM3WaaSUQQmaNnsm9l2FQRVWUEr8RN2ZdXzsuQUalQ3"/>
    <x v="7"/>
    <x v="6"/>
    <m/>
    <s v="July"/>
    <x v="3"/>
    <x v="2"/>
    <m/>
    <s v="Employee Count 15"/>
    <m/>
    <m/>
    <m/>
    <x v="763"/>
    <s v="2022-08-23 10:05:18.485000+00:00"/>
    <m/>
  </r>
  <r>
    <x v="24"/>
    <n v="20000"/>
    <s v="INR"/>
    <n v="0"/>
    <x v="16"/>
    <x v="0"/>
    <s v="stat_kcR4fZg7TU7jjk1jAVua3qGLRS4J5uFayEjK5j02wtv"/>
    <x v="2"/>
    <s v="OpportunityStatusType.Lost"/>
    <m/>
    <x v="1"/>
    <x v="57"/>
    <s v="lead_PzhjPAivD6fwqsXQupKFfG9qLgjm9rgiBMfj7V86Izh"/>
    <s v="Navidiz Software Solutions Pvt. Ltd ( Renewal,31st July )"/>
    <x v="7"/>
    <s v="user_sD3YjSs92XKUfD0OPHeo886g6tW6aCM0iUhX5VVUuJi"/>
    <s v="Navin Panjwani"/>
    <x v="1126"/>
    <s v="2022-07-25 12:58:35.879000+00:00"/>
    <m/>
    <x v="9"/>
    <m/>
    <s v="2021-08-19 10:22:05+00:00"/>
    <m/>
    <n v="8"/>
    <m/>
    <m/>
    <m/>
    <m/>
    <m/>
    <m/>
    <m/>
    <m/>
    <m/>
    <m/>
    <m/>
    <x v="1"/>
    <m/>
    <m/>
    <m/>
    <m/>
    <m/>
    <m/>
    <m/>
    <m/>
    <m/>
    <m/>
    <m/>
    <m/>
    <x v="3"/>
    <m/>
    <s v="user_aM3WaaSUQQmaNnsm9l2FQRVWUEr8RN2ZdXzsuQUalQ3"/>
    <x v="7"/>
    <x v="6"/>
    <m/>
    <s v="July"/>
    <x v="3"/>
    <x v="2"/>
    <m/>
    <s v="Employee Count 15"/>
    <m/>
    <m/>
    <m/>
    <x v="763"/>
    <s v="2022-08-23 10:05:18.485000+00:00"/>
    <m/>
  </r>
  <r>
    <x v="24"/>
    <n v="50000"/>
    <s v="INR"/>
    <n v="0"/>
    <x v="16"/>
    <x v="0"/>
    <s v="stat_kcR4fZg7TU7jjk1jAVua3qGLRS4J5uFayEjK5j02wtv"/>
    <x v="2"/>
    <s v="OpportunityStatusType.Lost"/>
    <s v="cont_HS6UFHczRo7bDmuTeL52Bi5VxnYSERm9iTOCMgLwoDG"/>
    <x v="501"/>
    <x v="0"/>
    <s v="lead_0yWVF4hEaElTuruAFAzWIt4CoaOY203f1F9oE3VsC32"/>
    <s v="Paloma Turning Co Pvt. Ltd"/>
    <x v="19"/>
    <s v="user_sD3YjSs92XKUfD0OPHeo886g6tW6aCM0iUhX5VVUuJi"/>
    <s v="Navin Panjwani"/>
    <x v="1127"/>
    <s v="2022-07-25 12:59:33.148000+00:00"/>
    <m/>
    <x v="2"/>
    <m/>
    <m/>
    <m/>
    <n v="178"/>
    <m/>
    <m/>
    <m/>
    <m/>
    <m/>
    <m/>
    <m/>
    <m/>
    <m/>
    <m/>
    <m/>
    <x v="5"/>
    <m/>
    <m/>
    <m/>
    <m/>
    <m/>
    <m/>
    <m/>
    <m/>
    <m/>
    <m/>
    <m/>
    <m/>
    <x v="3"/>
    <m/>
    <s v="user_FdWFezbLzkYQcGsBUsjZO25nr2poK2nRbqV47Rs5Kfm"/>
    <x v="17"/>
    <x v="12"/>
    <m/>
    <s v="June"/>
    <x v="4"/>
    <x v="3"/>
    <m/>
    <s v="Employee Engagement Handbook"/>
    <m/>
    <m/>
    <m/>
    <x v="761"/>
    <s v="2022-08-19 07:02:34.213000+00:00"/>
    <s v="GPA"/>
  </r>
  <r>
    <x v="22"/>
    <n v="5000000"/>
    <s v="INR"/>
    <n v="0"/>
    <x v="2"/>
    <x v="0"/>
    <s v="stat_kcR4fZg7TU7jjk1jAVua3qGLRS4J5uFayEjK5j02wtv"/>
    <x v="2"/>
    <s v="OpportunityStatusType.Lost"/>
    <s v="cont_DWeBqoGS0IwRr2Oyip1NbgF26mUY5oVWmBNnHBGjY02"/>
    <x v="503"/>
    <x v="403"/>
    <s v="lead_jr5l7vhbBqpq9w8O0EaKLNbakAGcxgj8FVxNlLMKobZ"/>
    <s v="Indo SchC6ttle Auto Parts Pvt Ltd"/>
    <x v="11"/>
    <s v="user_TZzywQwym26DjuswO479pxRhNKX152z8X1haCx2vcst"/>
    <s v="Vrushali Kummar"/>
    <x v="1128"/>
    <s v="2022-07-25 12:23:54.581000+00:00"/>
    <m/>
    <x v="0"/>
    <m/>
    <m/>
    <m/>
    <n v="274"/>
    <m/>
    <m/>
    <m/>
    <m/>
    <m/>
    <m/>
    <m/>
    <s v="PAID_SOCIAL"/>
    <m/>
    <m/>
    <m/>
    <x v="21"/>
    <m/>
    <m/>
    <m/>
    <m/>
    <m/>
    <m/>
    <m/>
    <m/>
    <m/>
    <m/>
    <m/>
    <m/>
    <x v="14"/>
    <m/>
    <s v="user_Jujy0sFufO9J3qwY7aNpCCnF6nFZMrfvciNEydEzhaI"/>
    <x v="2"/>
    <x v="1"/>
    <m/>
    <s v="April; August"/>
    <x v="4"/>
    <x v="0"/>
    <m/>
    <s v="Employee Engagement Handbook"/>
    <m/>
    <m/>
    <m/>
    <x v="764"/>
    <s v="2022-10-10 07:35:07.603000+00:00"/>
    <s v="GTL"/>
  </r>
  <r>
    <x v="28"/>
    <n v="1000000"/>
    <s v="INR"/>
    <n v="0"/>
    <x v="10"/>
    <x v="0"/>
    <s v="stat_kcR4fZg7TU7jjk1jAVua3qGLRS4J5uFayEjK5j02wtv"/>
    <x v="2"/>
    <s v="OpportunityStatusType.Lost"/>
    <s v="cont_hJ1fdJdbi92DXDOzI4l5MHarExRzUrFR4RFiouziuz8"/>
    <x v="504"/>
    <x v="39"/>
    <s v="lead_KW4PMjurRyX9yfgQW6IdWcjMynLoUSqBEeH4ZYIUDu3"/>
    <s v="Axio Biosolutions Pvt Ltd"/>
    <x v="3"/>
    <s v="user_JjaNBsxmUKBROYZvEahyXgec466W5jQa2pL0NUZ81Lb"/>
    <s v="Sreenivas Hatti"/>
    <x v="1129"/>
    <s v="2022-07-25 11:23:15.462000+00:00"/>
    <m/>
    <x v="2"/>
    <m/>
    <m/>
    <m/>
    <n v="140"/>
    <m/>
    <m/>
    <m/>
    <m/>
    <m/>
    <m/>
    <m/>
    <m/>
    <m/>
    <m/>
    <m/>
    <x v="5"/>
    <s v="Nova"/>
    <m/>
    <m/>
    <m/>
    <m/>
    <m/>
    <m/>
    <m/>
    <m/>
    <m/>
    <m/>
    <m/>
    <x v="32"/>
    <m/>
    <s v="user_encRk5bIEFN6ZA11h4WH2AdZTiZpogLSlMIaj0E30SZ"/>
    <x v="3"/>
    <x v="1"/>
    <m/>
    <s v="July"/>
    <x v="2"/>
    <x v="3"/>
    <m/>
    <m/>
    <m/>
    <m/>
    <m/>
    <x v="765"/>
    <s v="2022-09-08 08:41:27.829000+00:00"/>
    <m/>
  </r>
  <r>
    <x v="22"/>
    <n v="15000000"/>
    <s v="INR"/>
    <n v="0"/>
    <x v="16"/>
    <x v="0"/>
    <s v="stat_kcR4fZg7TU7jjk1jAVua3qGLRS4J5uFayEjK5j02wtv"/>
    <x v="2"/>
    <s v="OpportunityStatusType.Lost"/>
    <s v="cont_ukfJHOAWYrRkklj44FXqyMcbQawQER9Qyaqta90hLoI"/>
    <x v="234"/>
    <x v="404"/>
    <s v="lead_m3UA8eWqFVrLu7R5Qk1LjXwcQ8DXmkNmaSgaV7sfrjt"/>
    <s v="Spencer's retail"/>
    <x v="4"/>
    <s v="user_TZzywQwym26DjuswO479pxRhNKX152z8X1haCx2vcst"/>
    <s v="Vrushali Kummar"/>
    <x v="1130"/>
    <s v="2022-07-25 12:22:26.433000+00:00"/>
    <m/>
    <x v="16"/>
    <m/>
    <m/>
    <m/>
    <n v="1000"/>
    <m/>
    <m/>
    <m/>
    <m/>
    <m/>
    <m/>
    <m/>
    <m/>
    <m/>
    <m/>
    <m/>
    <x v="17"/>
    <m/>
    <m/>
    <m/>
    <m/>
    <m/>
    <m/>
    <m/>
    <m/>
    <m/>
    <m/>
    <m/>
    <m/>
    <x v="9"/>
    <m/>
    <s v="user_5YHA1ZU4iP896lD1YJehdJcMx7ZEgWCpulT4T2c3pJ3"/>
    <x v="4"/>
    <x v="1"/>
    <m/>
    <s v="September"/>
    <x v="4"/>
    <x v="0"/>
    <m/>
    <s v="Downloaded the guide: Designing employee healthcare plan"/>
    <m/>
    <m/>
    <m/>
    <x v="348"/>
    <s v="2022-10-10 03:09:13.468000+00:00"/>
    <m/>
  </r>
  <r>
    <x v="16"/>
    <n v="6000000"/>
    <s v="INR"/>
    <n v="0"/>
    <x v="61"/>
    <x v="0"/>
    <s v="stat_kcR4fZg7TU7jjk1jAVua3qGLRS4J5uFayEjK5j02wtv"/>
    <x v="2"/>
    <s v="OpportunityStatusType.Lost"/>
    <s v="cont_nKgJzNuMeT5GSLg6IJleMc4HJWfXxgaXdSiY7HBBmf0"/>
    <x v="505"/>
    <x v="221"/>
    <s v="lead_LS02AuPTfB7GHiqE4GDTMqewksn0zQwrkF0ZMK9qOnz"/>
    <s v="Baramati Agro Pvt Ltd (FRESH)"/>
    <x v="4"/>
    <s v="user_8jx3L2CDfrbzNnwYUv6Plfha6VxaSGsqcbTXR3sIBZi"/>
    <s v="Manish Balpande"/>
    <x v="1131"/>
    <s v="2022-07-25 09:01:28.998000+00:00"/>
    <m/>
    <x v="0"/>
    <m/>
    <m/>
    <m/>
    <n v="3500"/>
    <m/>
    <m/>
    <m/>
    <m/>
    <m/>
    <m/>
    <m/>
    <s v="PAID_SOCIAL"/>
    <m/>
    <m/>
    <m/>
    <x v="20"/>
    <m/>
    <m/>
    <m/>
    <m/>
    <m/>
    <m/>
    <m/>
    <m/>
    <m/>
    <m/>
    <m/>
    <m/>
    <x v="13"/>
    <m/>
    <s v="user_5YHA1ZU4iP896lD1YJehdJcMx7ZEgWCpulT4T2c3pJ3"/>
    <x v="4"/>
    <x v="6"/>
    <m/>
    <s v="August"/>
    <x v="1"/>
    <x v="3"/>
    <m/>
    <s v="Essential HR Policies"/>
    <m/>
    <m/>
    <m/>
    <x v="373"/>
    <s v="2022-09-28 18:09:07.559000+00:00"/>
    <m/>
  </r>
  <r>
    <x v="1"/>
    <n v="500000"/>
    <s v="INR"/>
    <n v="50"/>
    <x v="4"/>
    <x v="0"/>
    <s v="stat_Bh0lNV2usJkCLD6fjWneAqpmASEbmvomDaal7U02FV1"/>
    <x v="5"/>
    <s v="OpportunityStatusType.Active"/>
    <s v="cont_1ZvpYfpgHrlOuW4Q19BygtZV4X5gAdVRfRL3OWmK7GE"/>
    <x v="334"/>
    <x v="165"/>
    <s v="lead_P6uni03SUNwfGpKDVixajQm98eAipdMV1UaN9HruG5Z"/>
    <s v="kanalytics"/>
    <x v="13"/>
    <s v="user_vMd4rmcrSbjykdyL2J7rrYn84SWdcNc5FKligrmItPw"/>
    <s v="Shreenath Bhat"/>
    <x v="1132"/>
    <s v="2022-07-25 11:09:04.182000+00:00"/>
    <m/>
    <x v="1"/>
    <m/>
    <m/>
    <m/>
    <n v="101"/>
    <m/>
    <m/>
    <m/>
    <m/>
    <m/>
    <m/>
    <m/>
    <m/>
    <m/>
    <m/>
    <m/>
    <x v="8"/>
    <m/>
    <m/>
    <m/>
    <m/>
    <m/>
    <m/>
    <m/>
    <m/>
    <m/>
    <m/>
    <m/>
    <m/>
    <x v="5"/>
    <m/>
    <s v="user_vMd4rmcrSbjykdyL2J7rrYn84SWdcNc5FKligrmItPw"/>
    <x v="11"/>
    <x v="1"/>
    <m/>
    <m/>
    <x v="2"/>
    <x v="4"/>
    <m/>
    <m/>
    <m/>
    <m/>
    <m/>
    <x v="494"/>
    <s v="2022-09-26 10:52:36.842000+00:00"/>
    <s v="GMC"/>
  </r>
  <r>
    <x v="27"/>
    <n v="110330"/>
    <s v="INR"/>
    <n v="100"/>
    <x v="69"/>
    <x v="0"/>
    <s v="stat_OZRiD1474QRJIpvnjHCZfiIvKcVD6mIKSSTzg8SwDVx"/>
    <x v="0"/>
    <s v="OpportunityStatusType.Won"/>
    <m/>
    <x v="1"/>
    <x v="22"/>
    <s v="lead_H45L8xQ4exaamZJa11DnZr3Awvy11lWj4pTMf1ZEB2d"/>
    <s v="Funbook (Fresh)"/>
    <x v="7"/>
    <s v="user_2YgShwgjLNI4FjAqgE9PtKsdIaGh919JGcFG919fe5B"/>
    <s v="Satyam Tiwari"/>
    <x v="1133"/>
    <s v="2022-07-25 09:40:34.339000+00:00"/>
    <m/>
    <x v="33"/>
    <m/>
    <s v="2022-05-13 04:35:33+00:00"/>
    <m/>
    <n v="7"/>
    <m/>
    <m/>
    <m/>
    <m/>
    <m/>
    <m/>
    <m/>
    <s v="PAID_SEARCH"/>
    <m/>
    <m/>
    <m/>
    <x v="2"/>
    <m/>
    <m/>
    <m/>
    <m/>
    <m/>
    <m/>
    <m/>
    <m/>
    <m/>
    <m/>
    <m/>
    <m/>
    <x v="3"/>
    <m/>
    <s v="user_aM3WaaSUQQmaNnsm9l2FQRVWUEr8RN2ZdXzsuQUalQ3"/>
    <x v="7"/>
    <x v="5"/>
    <m/>
    <m/>
    <x v="3"/>
    <x v="2"/>
    <m/>
    <s v="Employee Count 25"/>
    <m/>
    <m/>
    <m/>
    <x v="766"/>
    <s v="2022-08-23 07:53:03.786000+00:00"/>
    <m/>
  </r>
  <r>
    <x v="22"/>
    <n v="3500000"/>
    <s v="INR"/>
    <n v="0"/>
    <x v="52"/>
    <x v="0"/>
    <s v="stat_1hn9nRJaLbI53NxPuSQgo90kRpbpKsFlwN4oEGNUTdO"/>
    <x v="1"/>
    <s v="OpportunityStatusType.Lost"/>
    <s v="cont_Fq84NnLwpGRWid0vZ2OXu1s5Qh5wUtyEAGGAeT6SxVp"/>
    <x v="506"/>
    <x v="405"/>
    <s v="lead_2REmQegydYm7o5JTaHFs1ukwtTgfVWn7ME07sVpXNyR"/>
    <s v="Huawei India"/>
    <x v="9"/>
    <s v="user_TZzywQwym26DjuswO479pxRhNKX152z8X1haCx2vcst"/>
    <s v="Vrushali Kummar"/>
    <x v="1134"/>
    <s v="2022-07-25 06:52:02.262000+00:00"/>
    <m/>
    <x v="11"/>
    <m/>
    <m/>
    <m/>
    <n v="283"/>
    <m/>
    <m/>
    <m/>
    <m/>
    <m/>
    <m/>
    <m/>
    <m/>
    <m/>
    <m/>
    <m/>
    <x v="2"/>
    <m/>
    <m/>
    <m/>
    <m/>
    <m/>
    <m/>
    <m/>
    <m/>
    <m/>
    <m/>
    <m/>
    <m/>
    <x v="3"/>
    <m/>
    <s v="user_L8E6IFhq6UCzKLHa45LUUTZCznDuyDwFrGaEp9DXiUM"/>
    <x v="9"/>
    <x v="1"/>
    <m/>
    <s v="August; July"/>
    <x v="0"/>
    <x v="24"/>
    <m/>
    <s v="Employee healthcare handbook"/>
    <m/>
    <m/>
    <m/>
    <x v="767"/>
    <s v="2022-07-25 13:08:59.831000+00:00"/>
    <s v="GMC"/>
  </r>
  <r>
    <x v="21"/>
    <n v="2000000"/>
    <s v="INR"/>
    <n v="0"/>
    <x v="75"/>
    <x v="0"/>
    <s v="stat_kcR4fZg7TU7jjk1jAVua3qGLRS4J5uFayEjK5j02wtv"/>
    <x v="2"/>
    <s v="OpportunityStatusType.Lost"/>
    <s v="cont_rd1EWkcpFd1MmL0xbB19kNYWElhLHJClChEMSkrbLUU"/>
    <x v="507"/>
    <x v="0"/>
    <s v="lead_msQwl9mOLX0aoejN3lOuZbDmvc9Pyd6LCsO4NsOoFTW"/>
    <s v="Optym"/>
    <x v="19"/>
    <s v="user_Iwn6da5WKkZqwUySK0oUuCb72pFP5WEm4zAb92ijqFe"/>
    <s v="Sonal Paithankar"/>
    <x v="1135"/>
    <s v="2022-07-25 08:24:05.721000+00:00"/>
    <m/>
    <x v="2"/>
    <m/>
    <m/>
    <m/>
    <n v="130"/>
    <m/>
    <m/>
    <m/>
    <m/>
    <m/>
    <m/>
    <m/>
    <m/>
    <m/>
    <m/>
    <m/>
    <x v="5"/>
    <m/>
    <m/>
    <m/>
    <m/>
    <m/>
    <m/>
    <m/>
    <m/>
    <m/>
    <m/>
    <m/>
    <m/>
    <x v="7"/>
    <m/>
    <s v="user_g5Yw4Z4XnIbmcGhJO80vdtFdd5ElcDlgYO3q8l82ODn"/>
    <x v="18"/>
    <x v="1"/>
    <m/>
    <s v="February; July"/>
    <x v="2"/>
    <x v="3"/>
    <m/>
    <s v="Lead Magnet Lead"/>
    <m/>
    <m/>
    <m/>
    <x v="768"/>
    <s v="2022-09-03 13:49:02.702000+00:00"/>
    <s v="GTL"/>
  </r>
  <r>
    <x v="11"/>
    <n v="1000000"/>
    <s v="INR"/>
    <n v="0"/>
    <x v="16"/>
    <x v="0"/>
    <s v="stat_kcR4fZg7TU7jjk1jAVua3qGLRS4J5uFayEjK5j02wtv"/>
    <x v="2"/>
    <s v="OpportunityStatusType.Lost"/>
    <s v="cont_1aeZhRcBm3I3Bfl4c8ffc35jRPzVxk5GdAj3Cz1PbbA"/>
    <x v="508"/>
    <x v="6"/>
    <s v="lead_Pr3Kr4gEtX9hN9LA8LXXgG9zgHJSmqgSmwrS2TXD1IT"/>
    <s v="Supreme Universal LLP( fresh)"/>
    <x v="4"/>
    <s v="user_LKRhV6rhcBe0uL8u70UUGeDjbMupuho4TaiAOCbT7HT"/>
    <s v="Kashif Ahmad"/>
    <x v="1136"/>
    <s v="2022-07-25 05:53:04.312000+00:00"/>
    <m/>
    <x v="0"/>
    <m/>
    <m/>
    <m/>
    <n v="150"/>
    <m/>
    <m/>
    <m/>
    <m/>
    <m/>
    <m/>
    <m/>
    <m/>
    <m/>
    <m/>
    <m/>
    <x v="2"/>
    <m/>
    <m/>
    <m/>
    <m/>
    <m/>
    <m/>
    <m/>
    <m/>
    <m/>
    <m/>
    <m/>
    <m/>
    <x v="3"/>
    <m/>
    <s v="user_5YHA1ZU4iP896lD1YJehdJcMx7ZEgWCpulT4T2c3pJ3"/>
    <x v="4"/>
    <x v="1"/>
    <m/>
    <m/>
    <x v="2"/>
    <x v="3"/>
    <m/>
    <m/>
    <m/>
    <m/>
    <m/>
    <x v="769"/>
    <s v="2022-07-25 05:53:04.350000+00:00"/>
    <m/>
  </r>
  <r>
    <x v="11"/>
    <n v="1200000"/>
    <s v="INR"/>
    <n v="0"/>
    <x v="81"/>
    <x v="0"/>
    <s v="stat_1hn9nRJaLbI53NxPuSQgo90kRpbpKsFlwN4oEGNUTdO"/>
    <x v="1"/>
    <s v="OpportunityStatusType.Lost"/>
    <s v="cont_k2luJkbMDu9PwmFCgKSnXppFWOQjav8tawNCtkcbZlR"/>
    <x v="509"/>
    <x v="0"/>
    <s v="lead_osca3oTDPFLUAkJoX022lbVnjSYjmsOXIVQ7q7jgidF"/>
    <s v="TechBulls SoftTech Pvt Ltd"/>
    <x v="44"/>
    <s v="user_LKRhV6rhcBe0uL8u70UUGeDjbMupuho4TaiAOCbT7HT"/>
    <s v="Kashif Ahmad"/>
    <x v="1137"/>
    <s v="2022-07-25 04:32:52.151000+00:00"/>
    <m/>
    <x v="0"/>
    <m/>
    <m/>
    <m/>
    <n v="150"/>
    <m/>
    <m/>
    <m/>
    <m/>
    <m/>
    <m/>
    <m/>
    <s v="PAID_SOCIAL"/>
    <m/>
    <m/>
    <m/>
    <x v="1"/>
    <m/>
    <m/>
    <m/>
    <m/>
    <m/>
    <m/>
    <m/>
    <m/>
    <m/>
    <m/>
    <m/>
    <m/>
    <x v="7"/>
    <m/>
    <s v="user_L8E6IFhq6UCzKLHa45LUUTZCznDuyDwFrGaEp9DXiUM"/>
    <x v="9"/>
    <x v="1"/>
    <m/>
    <s v="July"/>
    <x v="1"/>
    <x v="3"/>
    <m/>
    <s v="Essential HR Policies"/>
    <m/>
    <m/>
    <m/>
    <x v="770"/>
    <s v="2022-10-13 09:18:32.744000+00:00"/>
    <s v="GMC"/>
  </r>
  <r>
    <x v="11"/>
    <n v="20000"/>
    <s v="INR"/>
    <n v="0"/>
    <x v="81"/>
    <x v="0"/>
    <s v="stat_kcR4fZg7TU7jjk1jAVua3qGLRS4J5uFayEjK5j02wtv"/>
    <x v="2"/>
    <s v="OpportunityStatusType.Lost"/>
    <s v="cont_k2luJkbMDu9PwmFCgKSnXppFWOQjav8tawNCtkcbZlR"/>
    <x v="509"/>
    <x v="0"/>
    <s v="lead_osca3oTDPFLUAkJoX022lbVnjSYjmsOXIVQ7q7jgidF"/>
    <s v="TechBulls SoftTech Pvt Ltd"/>
    <x v="44"/>
    <s v="user_LKRhV6rhcBe0uL8u70UUGeDjbMupuho4TaiAOCbT7HT"/>
    <s v="Kashif Ahmad"/>
    <x v="1138"/>
    <s v="2022-07-25 04:27:33.838000+00:00"/>
    <m/>
    <x v="0"/>
    <m/>
    <m/>
    <m/>
    <n v="150"/>
    <m/>
    <m/>
    <m/>
    <m/>
    <m/>
    <m/>
    <m/>
    <s v="PAID_SOCIAL"/>
    <m/>
    <m/>
    <m/>
    <x v="1"/>
    <m/>
    <m/>
    <m/>
    <m/>
    <m/>
    <m/>
    <m/>
    <m/>
    <m/>
    <m/>
    <m/>
    <m/>
    <x v="7"/>
    <m/>
    <s v="user_L8E6IFhq6UCzKLHa45LUUTZCznDuyDwFrGaEp9DXiUM"/>
    <x v="9"/>
    <x v="1"/>
    <m/>
    <s v="July"/>
    <x v="1"/>
    <x v="3"/>
    <m/>
    <s v="Essential HR Policies"/>
    <m/>
    <m/>
    <m/>
    <x v="770"/>
    <s v="2022-10-13 09:18:32.744000+00:00"/>
    <s v="GPA"/>
  </r>
  <r>
    <x v="9"/>
    <n v="190000"/>
    <s v="INR"/>
    <n v="0"/>
    <x v="70"/>
    <x v="0"/>
    <s v="stat_1hn9nRJaLbI53NxPuSQgo90kRpbpKsFlwN4oEGNUTdO"/>
    <x v="1"/>
    <s v="OpportunityStatusType.Lost"/>
    <m/>
    <x v="1"/>
    <x v="11"/>
    <s v="lead_I4fJTK64GKrieHrje0hjTvskLjA5i9mjMZMvUiIlrgy"/>
    <s v="OPENSENSE LABS PRIVATE LIMITED"/>
    <x v="15"/>
    <s v="user_9SBRjyF0n4iWuhUdqRyQkFhl2J4uyNKhFWvvJEvunX8"/>
    <s v="Omkar Ghate"/>
    <x v="1139"/>
    <s v="2022-07-25 05:42:50.379000+00:00"/>
    <m/>
    <x v="11"/>
    <m/>
    <m/>
    <m/>
    <n v="85"/>
    <m/>
    <m/>
    <m/>
    <m/>
    <m/>
    <m/>
    <m/>
    <m/>
    <m/>
    <m/>
    <m/>
    <x v="1"/>
    <m/>
    <m/>
    <m/>
    <m/>
    <m/>
    <m/>
    <m/>
    <m/>
    <m/>
    <m/>
    <m/>
    <m/>
    <x v="9"/>
    <m/>
    <s v="user_228eUmsdKIb9OItgmiDq1zD4aPZ1eqiapbaLAGeBf8g"/>
    <x v="13"/>
    <x v="1"/>
    <m/>
    <s v="July"/>
    <x v="4"/>
    <x v="3"/>
    <m/>
    <s v="Downloaded the guide: Designing employee healthcare plan"/>
    <m/>
    <m/>
    <m/>
    <x v="771"/>
    <s v="2022-07-25 05:42:50.410000+00:00"/>
    <s v="GMC"/>
  </r>
  <r>
    <x v="1"/>
    <n v="700000"/>
    <s v="INR"/>
    <n v="0"/>
    <x v="16"/>
    <x v="0"/>
    <s v="stat_1hn9nRJaLbI53NxPuSQgo90kRpbpKsFlwN4oEGNUTdO"/>
    <x v="1"/>
    <s v="OpportunityStatusType.Lost"/>
    <s v="cont_8bUV9DD0YFvtiQ8wdPVQb3QuKyoFZ7msYA1ZzOBiIlg"/>
    <x v="510"/>
    <x v="0"/>
    <s v="lead_MP1ulcLpGY3sNXdaMyx9BFU50jxbDAjZIP150YSGi7d"/>
    <s v="Webenza"/>
    <x v="24"/>
    <s v="user_kbtBHYtBjVDNyI72HTF6C1SCvC7yVBiA6OrBOy3t96U"/>
    <s v="Tejas Kulkarni"/>
    <x v="1140"/>
    <s v="2022-07-25 04:03:45.521000+00:00"/>
    <m/>
    <x v="2"/>
    <m/>
    <m/>
    <m/>
    <n v="180"/>
    <m/>
    <m/>
    <m/>
    <m/>
    <m/>
    <m/>
    <m/>
    <s v="DIRECT_TRAFFIC"/>
    <m/>
    <m/>
    <m/>
    <x v="6"/>
    <m/>
    <m/>
    <m/>
    <m/>
    <m/>
    <m/>
    <m/>
    <m/>
    <m/>
    <m/>
    <m/>
    <m/>
    <x v="10"/>
    <m/>
    <s v="user_hYneJegkOPVKmVrtUbBOUXxrjYMTRntZlRehPSnApep"/>
    <x v="32"/>
    <x v="1"/>
    <m/>
    <s v="March"/>
    <x v="4"/>
    <x v="1"/>
    <m/>
    <s v="Glengarry"/>
    <m/>
    <m/>
    <m/>
    <x v="772"/>
    <s v="2022-09-12 13:55:50.591000+00:00"/>
    <s v="GMC"/>
  </r>
  <r>
    <x v="22"/>
    <n v="100000"/>
    <s v="INR"/>
    <n v="0"/>
    <x v="75"/>
    <x v="0"/>
    <s v="stat_kcR4fZg7TU7jjk1jAVua3qGLRS4J5uFayEjK5j02wtv"/>
    <x v="2"/>
    <s v="OpportunityStatusType.Lost"/>
    <m/>
    <x v="1"/>
    <x v="406"/>
    <s v="lead_VtN6EzxZcCL5a0WSwTyYfsA73uoZkZFRcOCL612PZqD"/>
    <s v="donyati"/>
    <x v="8"/>
    <s v="user_TZzywQwym26DjuswO479pxRhNKX152z8X1haCx2vcst"/>
    <s v="Vrushali Kummar"/>
    <x v="1141"/>
    <s v="2022-07-24 13:42:28.522000+00:00"/>
    <m/>
    <x v="2"/>
    <m/>
    <s v="2022-01-20 07:08:44+00:00"/>
    <m/>
    <n v="179"/>
    <m/>
    <m/>
    <m/>
    <m/>
    <m/>
    <m/>
    <m/>
    <s v="PAID_SOCIAL"/>
    <m/>
    <m/>
    <m/>
    <x v="1"/>
    <m/>
    <m/>
    <m/>
    <m/>
    <m/>
    <m/>
    <m/>
    <m/>
    <m/>
    <m/>
    <m/>
    <m/>
    <x v="3"/>
    <m/>
    <s v="user_5IQTpX6DsnoeoDfxqzqojpVoQLXPh68nhDjLS5ETjYj"/>
    <x v="8"/>
    <x v="5"/>
    <m/>
    <s v="April; May"/>
    <x v="8"/>
    <x v="2"/>
    <m/>
    <s v="Employee Wellness Handbook"/>
    <m/>
    <m/>
    <m/>
    <x v="773"/>
    <s v="2022-07-24 13:42:28.562000+00:00"/>
    <s v="GTL"/>
  </r>
  <r>
    <x v="22"/>
    <n v="60000"/>
    <s v="INR"/>
    <n v="0"/>
    <x v="16"/>
    <x v="0"/>
    <s v="stat_kcR4fZg7TU7jjk1jAVua3qGLRS4J5uFayEjK5j02wtv"/>
    <x v="2"/>
    <s v="OpportunityStatusType.Lost"/>
    <m/>
    <x v="1"/>
    <x v="22"/>
    <s v="lead_4siZuFMFj9UzsTfS1BpEIjCY0dU6oyhHMr9soIClTDp"/>
    <s v="Sign3 Labs"/>
    <x v="7"/>
    <s v="user_TZzywQwym26DjuswO479pxRhNKX152z8X1haCx2vcst"/>
    <s v="Vrushali Kummar"/>
    <x v="1142"/>
    <s v="2022-07-24 14:06:45.675000+00:00"/>
    <m/>
    <x v="3"/>
    <m/>
    <s v="2022-06-20 13:45:34+00:00"/>
    <m/>
    <n v="10"/>
    <m/>
    <m/>
    <m/>
    <m/>
    <m/>
    <m/>
    <m/>
    <s v="ORGANIC_SEARCH"/>
    <m/>
    <m/>
    <m/>
    <x v="23"/>
    <m/>
    <m/>
    <m/>
    <m/>
    <m/>
    <m/>
    <m/>
    <m/>
    <m/>
    <m/>
    <m/>
    <m/>
    <x v="3"/>
    <m/>
    <s v="user_aM3WaaSUQQmaNnsm9l2FQRVWUEr8RN2ZdXzsuQUalQ3"/>
    <x v="7"/>
    <x v="1"/>
    <m/>
    <m/>
    <x v="3"/>
    <x v="2"/>
    <m/>
    <s v="Employee Count 25"/>
    <m/>
    <m/>
    <m/>
    <x v="774"/>
    <s v="2022-08-23 10:06:11.704000+00:00"/>
    <m/>
  </r>
  <r>
    <x v="0"/>
    <n v="5868125"/>
    <s v="INR"/>
    <n v="100"/>
    <x v="84"/>
    <x v="0"/>
    <s v="stat_OZRiD1474QRJIpvnjHCZfiIvKcVD6mIKSSTzg8SwDVx"/>
    <x v="0"/>
    <s v="OpportunityStatusType.Won"/>
    <m/>
    <x v="1"/>
    <x v="0"/>
    <s v="lead_VtLDRQTK5FEb2KYeFI9ldZ2mpuFJYtiv6LbY5Ns4alj"/>
    <s v="SKF"/>
    <x v="27"/>
    <s v="user_Zm3mwqSFutFgjDO2IXGR9kUUq6PsYuGh46Nb3AUURCn"/>
    <s v="Mayank Kale"/>
    <x v="1143"/>
    <s v="2022-07-24 06:05:39.423000+00:00"/>
    <m/>
    <x v="0"/>
    <m/>
    <s v="2020-08-14 08:05:11+00:00"/>
    <m/>
    <n v="2279"/>
    <m/>
    <m/>
    <m/>
    <m/>
    <m/>
    <m/>
    <m/>
    <s v="PAID_SOCIAL"/>
    <m/>
    <m/>
    <m/>
    <x v="5"/>
    <m/>
    <m/>
    <m/>
    <m/>
    <m/>
    <m/>
    <m/>
    <m/>
    <m/>
    <m/>
    <m/>
    <m/>
    <x v="3"/>
    <m/>
    <s v="user_sREdxbAJihL2Zbgic7tyQ6Rc4Mny7HnD1RNGhA9DDYh"/>
    <x v="5"/>
    <x v="6"/>
    <m/>
    <s v="January"/>
    <x v="2"/>
    <x v="2"/>
    <m/>
    <s v="Employee Engagement Handbook"/>
    <m/>
    <m/>
    <m/>
    <x v="318"/>
    <s v="2022-10-11 15:10:10.959000+00:00"/>
    <m/>
  </r>
  <r>
    <x v="7"/>
    <n v="6000000"/>
    <s v="INR"/>
    <n v="0"/>
    <x v="78"/>
    <x v="0"/>
    <s v="stat_1hn9nRJaLbI53NxPuSQgo90kRpbpKsFlwN4oEGNUTdO"/>
    <x v="1"/>
    <s v="OpportunityStatusType.Lost"/>
    <m/>
    <x v="1"/>
    <x v="407"/>
    <s v="lead_e2Ln8dXe0wGNnswk119wUiTdmnbmKLX5n63JHd562Ks"/>
    <s v="Excellarate"/>
    <x v="27"/>
    <s v="user_U27GK6WjhLhUhi1EDKXV57xMpn8n8DMIOjci1q3UReZ"/>
    <s v="Abhiroop Ganguly"/>
    <x v="1144"/>
    <s v="2022-07-23 15:10:30.961000+00:00"/>
    <m/>
    <x v="0"/>
    <m/>
    <s v="2020-08-20 09:04:45+00:00"/>
    <m/>
    <n v="560"/>
    <m/>
    <m/>
    <m/>
    <m/>
    <m/>
    <m/>
    <m/>
    <m/>
    <m/>
    <m/>
    <m/>
    <x v="1"/>
    <m/>
    <m/>
    <m/>
    <m/>
    <m/>
    <m/>
    <m/>
    <m/>
    <m/>
    <m/>
    <m/>
    <m/>
    <x v="4"/>
    <m/>
    <s v="user_sREdxbAJihL2Zbgic7tyQ6Rc4Mny7HnD1RNGhA9DDYh"/>
    <x v="5"/>
    <x v="1"/>
    <m/>
    <s v="July; June"/>
    <x v="2"/>
    <x v="4"/>
    <m/>
    <s v="Ssoumen List"/>
    <m/>
    <m/>
    <m/>
    <x v="775"/>
    <s v="2022-09-07 06:07:42.350000+00:00"/>
    <m/>
  </r>
  <r>
    <x v="39"/>
    <n v="1000000"/>
    <s v="INR"/>
    <n v="0"/>
    <x v="79"/>
    <x v="0"/>
    <s v="stat_1hn9nRJaLbI53NxPuSQgo90kRpbpKsFlwN4oEGNUTdO"/>
    <x v="1"/>
    <s v="OpportunityStatusType.Lost"/>
    <s v="cont_4YypfkLfcIAannoymzDkhQTVu0LSyVuUAt36FtLm3ev"/>
    <x v="511"/>
    <x v="408"/>
    <s v="lead_FqBaP9W0PqYS4sRHzWSsFi8gooK1kuahqGYFvEnocwQ"/>
    <s v="Wago India"/>
    <x v="9"/>
    <s v="user_L8E6IFhq6UCzKLHa45LUUTZCznDuyDwFrGaEp9DXiUM"/>
    <s v="Trupti Suryavanshi"/>
    <x v="1145"/>
    <s v="2022-07-22 13:07:22.373000+00:00"/>
    <m/>
    <x v="18"/>
    <m/>
    <m/>
    <m/>
    <n v="120"/>
    <m/>
    <m/>
    <m/>
    <m/>
    <m/>
    <m/>
    <m/>
    <m/>
    <m/>
    <m/>
    <m/>
    <x v="5"/>
    <m/>
    <m/>
    <m/>
    <m/>
    <m/>
    <m/>
    <m/>
    <m/>
    <m/>
    <m/>
    <m/>
    <m/>
    <x v="3"/>
    <m/>
    <s v="user_L8E6IFhq6UCzKLHa45LUUTZCznDuyDwFrGaEp9DXiUM"/>
    <x v="9"/>
    <x v="1"/>
    <m/>
    <s v="July"/>
    <x v="2"/>
    <x v="3"/>
    <m/>
    <m/>
    <m/>
    <m/>
    <m/>
    <x v="776"/>
    <s v="2022-07-22 13:07:31.027000+00:00"/>
    <s v="GMC"/>
  </r>
  <r>
    <x v="7"/>
    <n v="800000"/>
    <s v="INR"/>
    <n v="0"/>
    <x v="16"/>
    <x v="0"/>
    <s v="stat_kcR4fZg7TU7jjk1jAVua3qGLRS4J5uFayEjK5j02wtv"/>
    <x v="2"/>
    <s v="OpportunityStatusType.Lost"/>
    <s v="cont_66l5ghlBckCl22MwQBpaq0VdTpR6ANstPrkvimCdZPh"/>
    <x v="512"/>
    <x v="221"/>
    <s v="lead_edvuEIIoIBUGhLTgaDjfupoOZPKlsSBgyEehg30mmOJ"/>
    <s v="Classic Informatics"/>
    <x v="4"/>
    <s v="user_U27GK6WjhLhUhi1EDKXV57xMpn8n8DMIOjci1q3UReZ"/>
    <s v="Abhiroop Ganguly"/>
    <x v="1146"/>
    <s v="2022-07-22 07:35:11.714000+00:00"/>
    <m/>
    <x v="15"/>
    <m/>
    <m/>
    <m/>
    <n v="190"/>
    <m/>
    <m/>
    <m/>
    <m/>
    <m/>
    <m/>
    <m/>
    <m/>
    <m/>
    <m/>
    <m/>
    <x v="8"/>
    <m/>
    <m/>
    <m/>
    <m/>
    <m/>
    <m/>
    <m/>
    <m/>
    <m/>
    <m/>
    <m/>
    <m/>
    <x v="3"/>
    <m/>
    <s v="user_5YHA1ZU4iP896lD1YJehdJcMx7ZEgWCpulT4T2c3pJ3"/>
    <x v="4"/>
    <x v="1"/>
    <m/>
    <s v="July"/>
    <x v="4"/>
    <x v="3"/>
    <m/>
    <s v="Downloaded the guide: Designing employee healthcare plan"/>
    <m/>
    <m/>
    <m/>
    <x v="777"/>
    <s v="2022-07-22 07:35:11.754000+00:00"/>
    <m/>
  </r>
  <r>
    <x v="7"/>
    <n v="80000"/>
    <s v="INR"/>
    <n v="0"/>
    <x v="16"/>
    <x v="0"/>
    <s v="stat_kcR4fZg7TU7jjk1jAVua3qGLRS4J5uFayEjK5j02wtv"/>
    <x v="2"/>
    <s v="OpportunityStatusType.Lost"/>
    <s v="cont_66l5ghlBckCl22MwQBpaq0VdTpR6ANstPrkvimCdZPh"/>
    <x v="512"/>
    <x v="389"/>
    <s v="lead_edvuEIIoIBUGhLTgaDjfupoOZPKlsSBgyEehg30mmOJ"/>
    <s v="Classic Informatics"/>
    <x v="4"/>
    <s v="user_U27GK6WjhLhUhi1EDKXV57xMpn8n8DMIOjci1q3UReZ"/>
    <s v="Abhiroop Ganguly"/>
    <x v="1147"/>
    <s v="2022-07-22 07:34:46.791000+00:00"/>
    <m/>
    <x v="15"/>
    <m/>
    <m/>
    <m/>
    <n v="190"/>
    <m/>
    <m/>
    <m/>
    <m/>
    <m/>
    <m/>
    <m/>
    <m/>
    <m/>
    <m/>
    <m/>
    <x v="8"/>
    <m/>
    <m/>
    <m/>
    <m/>
    <m/>
    <m/>
    <m/>
    <m/>
    <m/>
    <m/>
    <m/>
    <m/>
    <x v="3"/>
    <m/>
    <s v="user_5YHA1ZU4iP896lD1YJehdJcMx7ZEgWCpulT4T2c3pJ3"/>
    <x v="4"/>
    <x v="1"/>
    <m/>
    <s v="July"/>
    <x v="4"/>
    <x v="3"/>
    <m/>
    <s v="Downloaded the guide: Designing employee healthcare plan"/>
    <m/>
    <m/>
    <m/>
    <x v="777"/>
    <s v="2022-07-22 07:35:11.754000+00:00"/>
    <m/>
  </r>
  <r>
    <x v="28"/>
    <n v="85000"/>
    <s v="INR"/>
    <n v="100"/>
    <x v="68"/>
    <x v="0"/>
    <s v="stat_OZRiD1474QRJIpvnjHCZfiIvKcVD6mIKSSTzg8SwDVx"/>
    <x v="0"/>
    <s v="OpportunityStatusType.Won"/>
    <s v="cont_K3GMCEh9ffaUSSlioSWJdvrCfVwishL2LRvljDNvVtX"/>
    <x v="513"/>
    <x v="409"/>
    <s v="lead_rw9ouOo8eJFE5xakOrdkgS73kpYxBjw1Mu2Stkf4avx"/>
    <s v="Incanus Technologies Pvt Ltd"/>
    <x v="35"/>
    <s v="user_JjaNBsxmUKBROYZvEahyXgec466W5jQa2pL0NUZ81Lb"/>
    <s v="Sreenivas Hatti"/>
    <x v="1148"/>
    <s v="2022-07-22 11:42:24.996000+00:00"/>
    <m/>
    <x v="2"/>
    <m/>
    <m/>
    <m/>
    <n v="484"/>
    <m/>
    <m/>
    <m/>
    <m/>
    <m/>
    <m/>
    <m/>
    <m/>
    <m/>
    <m/>
    <m/>
    <x v="18"/>
    <m/>
    <m/>
    <m/>
    <m/>
    <m/>
    <m/>
    <m/>
    <m/>
    <m/>
    <m/>
    <m/>
    <m/>
    <x v="7"/>
    <m/>
    <m/>
    <x v="16"/>
    <x v="18"/>
    <m/>
    <m/>
    <x v="2"/>
    <x v="3"/>
    <m/>
    <m/>
    <m/>
    <m/>
    <m/>
    <x v="778"/>
    <s v="2022-10-04 07:58:55.198000+00:00"/>
    <m/>
  </r>
  <r>
    <x v="7"/>
    <n v="3000000"/>
    <s v="INR"/>
    <n v="0"/>
    <x v="75"/>
    <x v="0"/>
    <s v="stat_kcR4fZg7TU7jjk1jAVua3qGLRS4J5uFayEjK5j02wtv"/>
    <x v="2"/>
    <s v="OpportunityStatusType.Lost"/>
    <m/>
    <x v="1"/>
    <x v="410"/>
    <s v="lead_rOkzexHrnlY1wNiKA9WN004ErJOIKgElKXxrkb0yeaA"/>
    <s v="K7 Computing"/>
    <x v="15"/>
    <s v="user_U27GK6WjhLhUhi1EDKXV57xMpn8n8DMIOjci1q3UReZ"/>
    <s v="Abhiroop Ganguly"/>
    <x v="1149"/>
    <s v="2022-07-22 07:29:03.306000+00:00"/>
    <m/>
    <x v="9"/>
    <m/>
    <m/>
    <m/>
    <n v="394"/>
    <m/>
    <m/>
    <m/>
    <m/>
    <m/>
    <m/>
    <m/>
    <m/>
    <m/>
    <m/>
    <m/>
    <x v="1"/>
    <m/>
    <m/>
    <m/>
    <m/>
    <m/>
    <m/>
    <m/>
    <m/>
    <m/>
    <m/>
    <m/>
    <m/>
    <x v="8"/>
    <m/>
    <s v="user_228eUmsdKIb9OItgmiDq1zD4aPZ1eqiapbaLAGeBf8g"/>
    <x v="13"/>
    <x v="1"/>
    <m/>
    <s v="July"/>
    <x v="2"/>
    <x v="3"/>
    <m/>
    <m/>
    <m/>
    <m/>
    <m/>
    <x v="779"/>
    <s v="2022-09-08 08:06:20.612000+00:00"/>
    <s v="GMC"/>
  </r>
  <r>
    <x v="7"/>
    <n v="100000"/>
    <s v="INR"/>
    <n v="0"/>
    <x v="75"/>
    <x v="0"/>
    <s v="stat_kcR4fZg7TU7jjk1jAVua3qGLRS4J5uFayEjK5j02wtv"/>
    <x v="2"/>
    <s v="OpportunityStatusType.Lost"/>
    <m/>
    <x v="1"/>
    <x v="19"/>
    <s v="lead_rOkzexHrnlY1wNiKA9WN004ErJOIKgElKXxrkb0yeaA"/>
    <s v="K7 Computing"/>
    <x v="15"/>
    <s v="user_U27GK6WjhLhUhi1EDKXV57xMpn8n8DMIOjci1q3UReZ"/>
    <s v="Abhiroop Ganguly"/>
    <x v="1150"/>
    <s v="2022-07-22 07:29:16.420000+00:00"/>
    <m/>
    <x v="9"/>
    <m/>
    <m/>
    <m/>
    <n v="394"/>
    <m/>
    <m/>
    <m/>
    <m/>
    <m/>
    <m/>
    <m/>
    <m/>
    <m/>
    <m/>
    <m/>
    <x v="1"/>
    <m/>
    <m/>
    <m/>
    <m/>
    <m/>
    <m/>
    <m/>
    <m/>
    <m/>
    <m/>
    <m/>
    <m/>
    <x v="8"/>
    <m/>
    <s v="user_228eUmsdKIb9OItgmiDq1zD4aPZ1eqiapbaLAGeBf8g"/>
    <x v="13"/>
    <x v="1"/>
    <m/>
    <s v="July"/>
    <x v="2"/>
    <x v="3"/>
    <m/>
    <m/>
    <m/>
    <m/>
    <m/>
    <x v="779"/>
    <s v="2022-09-08 08:06:20.612000+00:00"/>
    <s v="GPA"/>
  </r>
  <r>
    <x v="7"/>
    <n v="1200000"/>
    <s v="INR"/>
    <n v="0"/>
    <x v="75"/>
    <x v="0"/>
    <s v="stat_kcR4fZg7TU7jjk1jAVua3qGLRS4J5uFayEjK5j02wtv"/>
    <x v="2"/>
    <s v="OpportunityStatusType.Lost"/>
    <s v="cont_66l5ghlBckCl22MwQBpaq0VdTpR6ANstPrkvimCdZPh"/>
    <x v="512"/>
    <x v="58"/>
    <s v="lead_edvuEIIoIBUGhLTgaDjfupoOZPKlsSBgyEehg30mmOJ"/>
    <s v="Classic Informatics"/>
    <x v="4"/>
    <s v="user_U27GK6WjhLhUhi1EDKXV57xMpn8n8DMIOjci1q3UReZ"/>
    <s v="Abhiroop Ganguly"/>
    <x v="1151"/>
    <s v="2022-07-22 07:34:20.864000+00:00"/>
    <m/>
    <x v="15"/>
    <m/>
    <m/>
    <m/>
    <n v="190"/>
    <m/>
    <m/>
    <m/>
    <m/>
    <m/>
    <m/>
    <m/>
    <m/>
    <m/>
    <m/>
    <m/>
    <x v="8"/>
    <m/>
    <m/>
    <m/>
    <m/>
    <m/>
    <m/>
    <m/>
    <m/>
    <m/>
    <m/>
    <m/>
    <m/>
    <x v="3"/>
    <m/>
    <s v="user_5YHA1ZU4iP896lD1YJehdJcMx7ZEgWCpulT4T2c3pJ3"/>
    <x v="4"/>
    <x v="1"/>
    <m/>
    <s v="July"/>
    <x v="4"/>
    <x v="3"/>
    <m/>
    <s v="Downloaded the guide: Designing employee healthcare plan"/>
    <m/>
    <m/>
    <m/>
    <x v="777"/>
    <s v="2022-07-22 07:35:11.754000+00:00"/>
    <m/>
  </r>
  <r>
    <x v="20"/>
    <n v="500000"/>
    <s v="INR"/>
    <n v="0"/>
    <x v="68"/>
    <x v="0"/>
    <s v="stat_kcR4fZg7TU7jjk1jAVua3qGLRS4J5uFayEjK5j02wtv"/>
    <x v="2"/>
    <s v="OpportunityStatusType.Lost"/>
    <m/>
    <x v="1"/>
    <x v="63"/>
    <s v="lead_cJY3sHgyRID1Ou2TrMQy0SY1X0aSDAekTs1pJySsHKd"/>
    <s v="HackerEarth Technology"/>
    <x v="11"/>
    <s v="user_vMd4rmcrSbjykdyL2J7rrYn84SWdcNc5FKligrmItPw"/>
    <s v="Shreenath Bhat"/>
    <x v="1152"/>
    <s v="2022-07-22 06:13:07.028000+00:00"/>
    <m/>
    <x v="2"/>
    <m/>
    <m/>
    <m/>
    <n v="230"/>
    <m/>
    <m/>
    <m/>
    <m/>
    <m/>
    <m/>
    <m/>
    <m/>
    <m/>
    <m/>
    <m/>
    <x v="8"/>
    <m/>
    <m/>
    <m/>
    <m/>
    <m/>
    <m/>
    <m/>
    <m/>
    <m/>
    <m/>
    <m/>
    <m/>
    <x v="3"/>
    <m/>
    <s v="user_Jujy0sFufO9J3qwY7aNpCCnF6nFZMrfvciNEydEzhaI"/>
    <x v="2"/>
    <x v="12"/>
    <m/>
    <s v="July"/>
    <x v="2"/>
    <x v="1"/>
    <m/>
    <m/>
    <m/>
    <m/>
    <m/>
    <x v="126"/>
    <s v="2022-10-12 08:49:01.291000+00:00"/>
    <m/>
  </r>
  <r>
    <x v="1"/>
    <n v="250000"/>
    <s v="INR"/>
    <n v="50"/>
    <x v="10"/>
    <x v="0"/>
    <s v="stat_Bh0lNV2usJkCLD6fjWneAqpmASEbmvomDaal7U02FV1"/>
    <x v="5"/>
    <s v="OpportunityStatusType.Active"/>
    <s v="cont_UjpaJSaTTlT2B32ArK9v33f0zijdt6IajcldGPgObUG"/>
    <x v="514"/>
    <x v="27"/>
    <s v="lead_8TrXa3sRVfn8iWnJVB0MJ3yjOmnFzJobUWldkseIjcv"/>
    <s v="3ev Industries"/>
    <x v="13"/>
    <s v="user_vMd4rmcrSbjykdyL2J7rrYn84SWdcNc5FKligrmItPw"/>
    <s v="Shreenath Bhat"/>
    <x v="1153"/>
    <s v="2022-07-22 05:16:59.450000+00:00"/>
    <m/>
    <x v="2"/>
    <m/>
    <m/>
    <m/>
    <n v="200"/>
    <m/>
    <m/>
    <m/>
    <m/>
    <m/>
    <m/>
    <m/>
    <s v="PAID_SOCIAL"/>
    <m/>
    <m/>
    <m/>
    <x v="2"/>
    <m/>
    <m/>
    <m/>
    <m/>
    <m/>
    <m/>
    <m/>
    <m/>
    <m/>
    <m/>
    <m/>
    <m/>
    <x v="3"/>
    <m/>
    <s v="user_vMd4rmcrSbjykdyL2J7rrYn84SWdcNc5FKligrmItPw"/>
    <x v="11"/>
    <x v="1"/>
    <m/>
    <s v="September"/>
    <x v="4"/>
    <x v="3"/>
    <m/>
    <s v="Employee Engagement Handbook"/>
    <m/>
    <m/>
    <m/>
    <x v="780"/>
    <s v="2022-09-26 11:09:03.584000+00:00"/>
    <s v="GMC"/>
  </r>
  <r>
    <x v="20"/>
    <n v="4000000"/>
    <s v="INR"/>
    <n v="100"/>
    <x v="68"/>
    <x v="0"/>
    <s v="stat_OZRiD1474QRJIpvnjHCZfiIvKcVD6mIKSSTzg8SwDVx"/>
    <x v="0"/>
    <s v="OpportunityStatusType.Won"/>
    <s v="cont_IBThhpr3IkwCZhJdPI81Po4LiGTkFDZS5jqDSaZKvaV"/>
    <x v="86"/>
    <x v="29"/>
    <s v="lead_cJY3sHgyRID1Ou2TrMQy0SY1X0aSDAekTs1pJySsHKd"/>
    <s v="HackerEarth Technology"/>
    <x v="11"/>
    <s v="user_P3f70h2AcefBkFTBZpvA9LgDbjTmUIXkqdKqHJ5evwA"/>
    <s v="Manojkumar Tinna"/>
    <x v="1154"/>
    <s v="2022-07-22 05:53:57+00:00"/>
    <m/>
    <x v="2"/>
    <m/>
    <m/>
    <m/>
    <n v="230"/>
    <m/>
    <m/>
    <m/>
    <m/>
    <m/>
    <m/>
    <m/>
    <m/>
    <m/>
    <m/>
    <m/>
    <x v="8"/>
    <m/>
    <m/>
    <m/>
    <m/>
    <m/>
    <m/>
    <m/>
    <m/>
    <m/>
    <m/>
    <m/>
    <m/>
    <x v="3"/>
    <m/>
    <s v="user_Jujy0sFufO9J3qwY7aNpCCnF6nFZMrfvciNEydEzhaI"/>
    <x v="2"/>
    <x v="12"/>
    <m/>
    <s v="July"/>
    <x v="2"/>
    <x v="1"/>
    <m/>
    <m/>
    <m/>
    <m/>
    <m/>
    <x v="126"/>
    <s v="2022-10-12 08:49:01.291000+00:00"/>
    <m/>
  </r>
  <r>
    <x v="21"/>
    <n v="1000000"/>
    <s v="INR"/>
    <n v="0"/>
    <x v="48"/>
    <x v="0"/>
    <s v="stat_kcR4fZg7TU7jjk1jAVua3qGLRS4J5uFayEjK5j02wtv"/>
    <x v="2"/>
    <s v="OpportunityStatusType.Lost"/>
    <s v="cont_MHB8d62ChqNONcQ7HNeuAqrQmKGZfgQFpwuZN14Vkb8"/>
    <x v="341"/>
    <x v="411"/>
    <s v="lead_OIp4d1wuLuxZDTPv7qKA7d6E3gXJ0heo8sWAybi2XaX"/>
    <s v="Gleeds"/>
    <x v="9"/>
    <s v="user_Iwn6da5WKkZqwUySK0oUuCb72pFP5WEm4zAb92ijqFe"/>
    <s v="Sonal Paithankar"/>
    <x v="1155"/>
    <s v="2022-07-21 08:28:58.833000+00:00"/>
    <m/>
    <x v="2"/>
    <m/>
    <m/>
    <m/>
    <n v="325"/>
    <m/>
    <m/>
    <m/>
    <m/>
    <m/>
    <m/>
    <m/>
    <m/>
    <m/>
    <m/>
    <m/>
    <x v="16"/>
    <m/>
    <m/>
    <m/>
    <m/>
    <m/>
    <m/>
    <m/>
    <m/>
    <m/>
    <m/>
    <m/>
    <m/>
    <x v="7"/>
    <m/>
    <s v="user_L8E6IFhq6UCzKLHa45LUUTZCznDuyDwFrGaEp9DXiUM"/>
    <x v="9"/>
    <x v="3"/>
    <m/>
    <s v="August"/>
    <x v="2"/>
    <x v="3"/>
    <m/>
    <m/>
    <m/>
    <m/>
    <m/>
    <x v="506"/>
    <s v="2022-09-30 06:49:50.800000+00:00"/>
    <s v="GTL"/>
  </r>
  <r>
    <x v="1"/>
    <n v="205000"/>
    <s v="INR"/>
    <n v="100"/>
    <x v="70"/>
    <x v="0"/>
    <s v="stat_OZRiD1474QRJIpvnjHCZfiIvKcVD6mIKSSTzg8SwDVx"/>
    <x v="0"/>
    <s v="OpportunityStatusType.Won"/>
    <s v="cont_izRWdXvC0C2TCAiGJ5Bt3sskhvQ1TfJEX1avo0mCy6d"/>
    <x v="515"/>
    <x v="0"/>
    <s v="lead_vF2KFB7uWr1uIeaNE6nIwa631Hullk5aGC5b9FIDaEO"/>
    <s v="KESIS IT SERVICES"/>
    <x v="19"/>
    <s v="user_kbtBHYtBjVDNyI72HTF6C1SCvC7yVBiA6OrBOy3t96U"/>
    <s v="Tejas Kulkarni"/>
    <x v="1156"/>
    <s v="2022-07-21 11:48:14.216000+00:00"/>
    <m/>
    <x v="2"/>
    <m/>
    <m/>
    <m/>
    <n v="10"/>
    <m/>
    <m/>
    <m/>
    <m/>
    <m/>
    <m/>
    <m/>
    <m/>
    <m/>
    <m/>
    <m/>
    <x v="1"/>
    <m/>
    <m/>
    <m/>
    <m/>
    <m/>
    <m/>
    <m/>
    <m/>
    <m/>
    <m/>
    <m/>
    <m/>
    <x v="7"/>
    <m/>
    <s v="user_FdWFezbLzkYQcGsBUsjZO25nr2poK2nRbqV47Rs5Kfm"/>
    <x v="17"/>
    <x v="12"/>
    <m/>
    <m/>
    <x v="2"/>
    <x v="3"/>
    <m/>
    <m/>
    <m/>
    <m/>
    <m/>
    <x v="781"/>
    <s v="2022-08-29 07:29:58.559000+00:00"/>
    <s v="GMC"/>
  </r>
  <r>
    <x v="9"/>
    <n v="102801"/>
    <s v="INR"/>
    <n v="100"/>
    <x v="70"/>
    <x v="0"/>
    <s v="stat_OZRiD1474QRJIpvnjHCZfiIvKcVD6mIKSSTzg8SwDVx"/>
    <x v="0"/>
    <s v="OpportunityStatusType.Won"/>
    <s v="cont_QqdL2uwnuxdm6UYJI5feyy6yv3Q8QotBLtwbH4oHPt7"/>
    <x v="516"/>
    <x v="102"/>
    <s v="lead_CzT4w7CWhZUUkXh7MVqvMmEOPHn9UpJSjDcMCw4PYO1"/>
    <s v="SOLOCO GLOBAL INDIA PRIVATE LIMITED"/>
    <x v="19"/>
    <s v="user_9SBRjyF0n4iWuhUdqRyQkFhl2J4uyNKhFWvvJEvunX8"/>
    <s v="Omkar Ghate"/>
    <x v="1157"/>
    <s v="2022-07-21 11:06:55.847000+00:00"/>
    <m/>
    <x v="0"/>
    <m/>
    <m/>
    <m/>
    <n v="7"/>
    <m/>
    <m/>
    <m/>
    <m/>
    <m/>
    <m/>
    <m/>
    <m/>
    <m/>
    <m/>
    <m/>
    <x v="2"/>
    <m/>
    <m/>
    <m/>
    <m/>
    <m/>
    <m/>
    <m/>
    <m/>
    <m/>
    <m/>
    <m/>
    <m/>
    <x v="3"/>
    <m/>
    <s v="user_FdWFezbLzkYQcGsBUsjZO25nr2poK2nRbqV47Rs5Kfm"/>
    <x v="17"/>
    <x v="19"/>
    <m/>
    <s v="April"/>
    <x v="7"/>
    <x v="3"/>
    <m/>
    <s v="Lead Magnet Lead"/>
    <m/>
    <m/>
    <m/>
    <x v="430"/>
    <s v="2022-10-20 09:10:29.117000+00:00"/>
    <s v="GMC"/>
  </r>
  <r>
    <x v="9"/>
    <n v="200000"/>
    <s v="INR"/>
    <n v="0"/>
    <x v="16"/>
    <x v="0"/>
    <s v="stat_kcR4fZg7TU7jjk1jAVua3qGLRS4J5uFayEjK5j02wtv"/>
    <x v="2"/>
    <s v="OpportunityStatusType.Lost"/>
    <s v="cont_VW3ZaOEzMMCrSGluWw5uxmhXFM067ziSYGiJrbPVJ8O"/>
    <x v="517"/>
    <x v="412"/>
    <s v="lead_ilNTzGiJzkIDcScoPY8JkWDF90JZC7e5j4D31fwUibI"/>
    <s v="Amar Cars Pvt ltd"/>
    <x v="3"/>
    <s v="user_9SBRjyF0n4iWuhUdqRyQkFhl2J4uyNKhFWvvJEvunX8"/>
    <s v="Omkar Ghate"/>
    <x v="1158"/>
    <s v="2022-07-21 06:40:16.558000+00:00"/>
    <m/>
    <x v="18"/>
    <m/>
    <m/>
    <m/>
    <n v="2000"/>
    <m/>
    <m/>
    <m/>
    <m/>
    <m/>
    <m/>
    <m/>
    <m/>
    <m/>
    <m/>
    <m/>
    <x v="2"/>
    <m/>
    <m/>
    <m/>
    <m/>
    <m/>
    <m/>
    <m/>
    <m/>
    <m/>
    <m/>
    <m/>
    <m/>
    <x v="3"/>
    <m/>
    <s v="user_encRk5bIEFN6ZA11h4WH2AdZTiZpogLSlMIaj0E30SZ"/>
    <x v="3"/>
    <x v="1"/>
    <m/>
    <s v="March; May"/>
    <x v="9"/>
    <x v="3"/>
    <m/>
    <s v="Lead Magnet Lead"/>
    <m/>
    <m/>
    <m/>
    <x v="782"/>
    <s v="2022-09-09 10:13:03.059000+00:00"/>
    <m/>
  </r>
  <r>
    <x v="1"/>
    <n v="500000"/>
    <s v="INR"/>
    <n v="0"/>
    <x v="4"/>
    <x v="0"/>
    <s v="stat_kcR4fZg7TU7jjk1jAVua3qGLRS4J5uFayEjK5j02wtv"/>
    <x v="2"/>
    <s v="OpportunityStatusType.Lost"/>
    <m/>
    <x v="1"/>
    <x v="0"/>
    <s v="lead_5ZCSiaVUPBZQwuj2F9LYVPVLTjINpCZqd060rH68yVX"/>
    <s v="Datagain"/>
    <x v="14"/>
    <s v="user_kbtBHYtBjVDNyI72HTF6C1SCvC7yVBiA6OrBOy3t96U"/>
    <s v="Tejas Kulkarni"/>
    <x v="1159"/>
    <s v="2022-07-21 06:55:45.276000+00:00"/>
    <m/>
    <x v="1"/>
    <m/>
    <m/>
    <m/>
    <n v="200"/>
    <m/>
    <m/>
    <m/>
    <m/>
    <m/>
    <m/>
    <m/>
    <s v="PAID_SOCIAL"/>
    <m/>
    <m/>
    <m/>
    <x v="2"/>
    <m/>
    <m/>
    <m/>
    <m/>
    <m/>
    <m/>
    <m/>
    <m/>
    <m/>
    <m/>
    <m/>
    <m/>
    <x v="3"/>
    <m/>
    <s v="user_tg4md7hMeDB7vzCH1Tg5t2EgpRANab8Kmif9bBN5ohq"/>
    <x v="35"/>
    <x v="1"/>
    <m/>
    <m/>
    <x v="4"/>
    <x v="3"/>
    <m/>
    <s v="Employee Engagement Handbook"/>
    <m/>
    <m/>
    <m/>
    <x v="783"/>
    <s v="2022-10-10 10:54:16.953000+00:00"/>
    <m/>
  </r>
  <r>
    <x v="24"/>
    <n v="100000"/>
    <s v="INR"/>
    <n v="0"/>
    <x v="16"/>
    <x v="0"/>
    <s v="stat_1hn9nRJaLbI53NxPuSQgo90kRpbpKsFlwN4oEGNUTdO"/>
    <x v="1"/>
    <s v="OpportunityStatusType.Lost"/>
    <s v="cont_0LLvK122sbJalZcmy0ejQ6f0JF8CbtM6vfW5hNepxif"/>
    <x v="518"/>
    <x v="413"/>
    <s v="lead_iLGZIuYRTM39dJKf94132B2KTN2KxNyccBwKMhIUQQU"/>
    <s v="XED Institute of Management ( Fresh )"/>
    <x v="17"/>
    <s v="user_sD3YjSs92XKUfD0OPHeo886g6tW6aCM0iUhX5VVUuJi"/>
    <s v="Navin Panjwani"/>
    <x v="1160"/>
    <s v="2022-07-21 06:43:49.311000+00:00"/>
    <m/>
    <x v="1"/>
    <m/>
    <m/>
    <m/>
    <n v="22"/>
    <m/>
    <m/>
    <m/>
    <m/>
    <m/>
    <m/>
    <m/>
    <s v="PAID_SOCIAL"/>
    <m/>
    <m/>
    <m/>
    <x v="18"/>
    <m/>
    <m/>
    <m/>
    <m/>
    <m/>
    <m/>
    <m/>
    <m/>
    <m/>
    <m/>
    <m/>
    <m/>
    <x v="3"/>
    <m/>
    <s v="user_6hRQhcoLhZEDUBYaw3vS7rv6T5582sGfXq4jNRqTfUU"/>
    <x v="14"/>
    <x v="1"/>
    <m/>
    <m/>
    <x v="4"/>
    <x v="3"/>
    <m/>
    <s v="Employee Engagement Handbook"/>
    <m/>
    <m/>
    <m/>
    <x v="784"/>
    <s v="2022-08-27 07:33:36.139000+00:00"/>
    <m/>
  </r>
  <r>
    <x v="9"/>
    <n v="133000"/>
    <s v="INR"/>
    <n v="0"/>
    <x v="79"/>
    <x v="0"/>
    <s v="stat_1hn9nRJaLbI53NxPuSQgo90kRpbpKsFlwN4oEGNUTdO"/>
    <x v="1"/>
    <s v="OpportunityStatusType.Lost"/>
    <m/>
    <x v="1"/>
    <x v="0"/>
    <s v="lead_xQo1CLXowOSF435d6kCqfHPhbOpmHNCRSzFsYF2r2jW"/>
    <s v="HYPHENMARK INDIA PRIVATE LIMITED"/>
    <x v="25"/>
    <s v="user_9SBRjyF0n4iWuhUdqRyQkFhl2J4uyNKhFWvvJEvunX8"/>
    <s v="Omkar Ghate"/>
    <x v="1161"/>
    <s v="2022-07-21 06:13:49.582000+00:00"/>
    <m/>
    <x v="5"/>
    <m/>
    <m/>
    <m/>
    <n v="40"/>
    <m/>
    <m/>
    <m/>
    <m/>
    <m/>
    <m/>
    <m/>
    <s v="PAID_SOCIAL"/>
    <m/>
    <m/>
    <m/>
    <x v="2"/>
    <m/>
    <m/>
    <m/>
    <m/>
    <m/>
    <m/>
    <m/>
    <m/>
    <m/>
    <m/>
    <m/>
    <m/>
    <x v="3"/>
    <m/>
    <s v="user_FdWFezbLzkYQcGsBUsjZO25nr2poK2nRbqV47Rs5Kfm"/>
    <x v="17"/>
    <x v="1"/>
    <m/>
    <s v="July"/>
    <x v="4"/>
    <x v="3"/>
    <m/>
    <s v="Employee Engagement Handbook"/>
    <m/>
    <m/>
    <m/>
    <x v="785"/>
    <s v="2022-08-29 10:26:22.374000+00:00"/>
    <s v="GMC"/>
  </r>
  <r>
    <x v="22"/>
    <n v="500000"/>
    <s v="INR"/>
    <n v="0"/>
    <x v="52"/>
    <x v="0"/>
    <s v="stat_kcR4fZg7TU7jjk1jAVua3qGLRS4J5uFayEjK5j02wtv"/>
    <x v="2"/>
    <s v="OpportunityStatusType.Lost"/>
    <s v="cont_tHOUx8OL9b16ylazIF5Q1YFCsLWt8laFvb461lMH8d3"/>
    <x v="519"/>
    <x v="414"/>
    <s v="lead_RyP5JzuKZkQo4155TWhwSs2cJquCWESxiRvlVhFQHAP"/>
    <s v="Spiceworks Ziff Davis"/>
    <x v="4"/>
    <s v="user_TZzywQwym26DjuswO479pxRhNKX152z8X1haCx2vcst"/>
    <s v="Vrushali Kummar"/>
    <x v="1162"/>
    <s v="2022-07-21 06:05:54.923000+00:00"/>
    <m/>
    <x v="0"/>
    <m/>
    <m/>
    <m/>
    <n v="350"/>
    <m/>
    <m/>
    <m/>
    <m/>
    <m/>
    <m/>
    <m/>
    <m/>
    <m/>
    <m/>
    <m/>
    <x v="6"/>
    <m/>
    <m/>
    <m/>
    <m/>
    <m/>
    <m/>
    <m/>
    <m/>
    <m/>
    <m/>
    <m/>
    <m/>
    <x v="8"/>
    <m/>
    <s v="user_5YHA1ZU4iP896lD1YJehdJcMx7ZEgWCpulT4T2c3pJ3"/>
    <x v="4"/>
    <x v="1"/>
    <m/>
    <s v="August; May"/>
    <x v="2"/>
    <x v="3"/>
    <m/>
    <m/>
    <m/>
    <m/>
    <m/>
    <x v="786"/>
    <s v="2022-09-02 16:04:11.545000+00:00"/>
    <m/>
  </r>
  <r>
    <x v="22"/>
    <n v="6000000"/>
    <s v="INR"/>
    <n v="0"/>
    <x v="52"/>
    <x v="0"/>
    <s v="stat_kcR4fZg7TU7jjk1jAVua3qGLRS4J5uFayEjK5j02wtv"/>
    <x v="2"/>
    <s v="OpportunityStatusType.Lost"/>
    <s v="cont_tHOUx8OL9b16ylazIF5Q1YFCsLWt8laFvb461lMH8d3"/>
    <x v="519"/>
    <x v="415"/>
    <s v="lead_RyP5JzuKZkQo4155TWhwSs2cJquCWESxiRvlVhFQHAP"/>
    <s v="Spiceworks Ziff Davis"/>
    <x v="4"/>
    <s v="user_TZzywQwym26DjuswO479pxRhNKX152z8X1haCx2vcst"/>
    <s v="Vrushali Kummar"/>
    <x v="1163"/>
    <s v="2022-07-21 06:06:46.278000+00:00"/>
    <m/>
    <x v="0"/>
    <m/>
    <m/>
    <m/>
    <n v="350"/>
    <m/>
    <m/>
    <m/>
    <m/>
    <m/>
    <m/>
    <m/>
    <m/>
    <m/>
    <m/>
    <m/>
    <x v="6"/>
    <m/>
    <m/>
    <m/>
    <m/>
    <m/>
    <m/>
    <m/>
    <m/>
    <m/>
    <m/>
    <m/>
    <m/>
    <x v="8"/>
    <m/>
    <s v="user_5YHA1ZU4iP896lD1YJehdJcMx7ZEgWCpulT4T2c3pJ3"/>
    <x v="4"/>
    <x v="1"/>
    <m/>
    <s v="August; May"/>
    <x v="2"/>
    <x v="3"/>
    <m/>
    <m/>
    <m/>
    <m/>
    <m/>
    <x v="786"/>
    <s v="2022-09-02 16:04:11.545000+00:00"/>
    <m/>
  </r>
  <r>
    <x v="24"/>
    <n v="100000"/>
    <s v="INR"/>
    <n v="0"/>
    <x v="10"/>
    <x v="0"/>
    <s v="stat_kcR4fZg7TU7jjk1jAVua3qGLRS4J5uFayEjK5j02wtv"/>
    <x v="2"/>
    <s v="OpportunityStatusType.Lost"/>
    <s v="cont_TVhn5VEyAiallZqDmrFiA9Rtt9awBXiae15tb5chgWb"/>
    <x v="520"/>
    <x v="0"/>
    <s v="lead_QdzcsGHwJ3FJNJfrpvOu9sbAw9kM55MmNfZ4MWQebJE"/>
    <s v="CLARISITY Solutions"/>
    <x v="19"/>
    <s v="user_sD3YjSs92XKUfD0OPHeo886g6tW6aCM0iUhX5VVUuJi"/>
    <s v="Navin Panjwani"/>
    <x v="1164"/>
    <s v="2022-07-21 05:42:11.307000+00:00"/>
    <m/>
    <x v="1"/>
    <m/>
    <m/>
    <m/>
    <n v="60"/>
    <m/>
    <m/>
    <m/>
    <m/>
    <m/>
    <m/>
    <m/>
    <m/>
    <m/>
    <m/>
    <m/>
    <x v="31"/>
    <m/>
    <m/>
    <m/>
    <m/>
    <m/>
    <m/>
    <m/>
    <m/>
    <m/>
    <m/>
    <m/>
    <m/>
    <x v="10"/>
    <m/>
    <s v="user_FdWFezbLzkYQcGsBUsjZO25nr2poK2nRbqV47Rs5Kfm"/>
    <x v="17"/>
    <x v="1"/>
    <m/>
    <s v="August"/>
    <x v="4"/>
    <x v="0"/>
    <m/>
    <s v="Employee Engagement Handbook"/>
    <m/>
    <m/>
    <m/>
    <x v="787"/>
    <s v="2022-09-08 05:02:14.251000+00:00"/>
    <s v="GMC"/>
  </r>
  <r>
    <x v="24"/>
    <n v="20000"/>
    <s v="INR"/>
    <n v="0"/>
    <x v="10"/>
    <x v="0"/>
    <s v="stat_kcR4fZg7TU7jjk1jAVua3qGLRS4J5uFayEjK5j02wtv"/>
    <x v="2"/>
    <s v="OpportunityStatusType.Lost"/>
    <s v="cont_TVhn5VEyAiallZqDmrFiA9Rtt9awBXiae15tb5chgWb"/>
    <x v="520"/>
    <x v="0"/>
    <s v="lead_QdzcsGHwJ3FJNJfrpvOu9sbAw9kM55MmNfZ4MWQebJE"/>
    <s v="CLARISITY Solutions"/>
    <x v="19"/>
    <s v="user_sD3YjSs92XKUfD0OPHeo886g6tW6aCM0iUhX5VVUuJi"/>
    <s v="Navin Panjwani"/>
    <x v="1165"/>
    <s v="2022-07-21 05:42:18.487000+00:00"/>
    <m/>
    <x v="1"/>
    <m/>
    <m/>
    <m/>
    <n v="60"/>
    <m/>
    <m/>
    <m/>
    <m/>
    <m/>
    <m/>
    <m/>
    <m/>
    <m/>
    <m/>
    <m/>
    <x v="31"/>
    <m/>
    <m/>
    <m/>
    <m/>
    <m/>
    <m/>
    <m/>
    <m/>
    <m/>
    <m/>
    <m/>
    <m/>
    <x v="10"/>
    <m/>
    <s v="user_FdWFezbLzkYQcGsBUsjZO25nr2poK2nRbqV47Rs5Kfm"/>
    <x v="17"/>
    <x v="1"/>
    <m/>
    <s v="August"/>
    <x v="4"/>
    <x v="0"/>
    <m/>
    <s v="Employee Engagement Handbook"/>
    <m/>
    <m/>
    <m/>
    <x v="787"/>
    <s v="2022-09-08 05:02:14.251000+00:00"/>
    <s v="GPA"/>
  </r>
  <r>
    <x v="12"/>
    <n v="1200000"/>
    <s v="INR"/>
    <n v="0"/>
    <x v="75"/>
    <x v="0"/>
    <s v="stat_kcR4fZg7TU7jjk1jAVua3qGLRS4J5uFayEjK5j02wtv"/>
    <x v="2"/>
    <s v="OpportunityStatusType.Lost"/>
    <s v="cont_nsyjMeh3w6SD64jQJ6EwWOKtQHXZ4fUDRTjZWelkufs"/>
    <x v="521"/>
    <x v="416"/>
    <s v="lead_l8dY9UXvXCVNJqGpHXSUd70neZM5nR9hbta4iX9HDKc"/>
    <s v="SD Corporation P.Ltd (Shapoorji Pallonji &amp; Co Ltd - Group Venture)"/>
    <x v="24"/>
    <s v="user_hAuUqCTCw5r4tCUrswIWPSW7LJ1XIBbttZVmJkxmzGq"/>
    <s v="Chetan Kumar"/>
    <x v="1166"/>
    <s v="2022-07-21 04:58:15.984000+00:00"/>
    <m/>
    <x v="1"/>
    <m/>
    <m/>
    <m/>
    <n v="100"/>
    <m/>
    <m/>
    <m/>
    <m/>
    <m/>
    <m/>
    <m/>
    <m/>
    <m/>
    <m/>
    <m/>
    <x v="16"/>
    <m/>
    <m/>
    <m/>
    <m/>
    <m/>
    <m/>
    <m/>
    <m/>
    <m/>
    <m/>
    <m/>
    <m/>
    <x v="10"/>
    <m/>
    <s v="user_N2Wvx57ff3o0vmVPS4RR0gXHdA5qVZKmxAMYwKh2zLa"/>
    <x v="20"/>
    <x v="1"/>
    <m/>
    <s v="March"/>
    <x v="4"/>
    <x v="3"/>
    <m/>
    <s v="Downloaded the guide: Employee Wellness Handbook"/>
    <m/>
    <m/>
    <m/>
    <x v="788"/>
    <s v="2022-09-12 14:12:57.974000+00:00"/>
    <s v="GMC"/>
  </r>
  <r>
    <x v="11"/>
    <n v="500000"/>
    <s v="INR"/>
    <n v="0"/>
    <x v="64"/>
    <x v="0"/>
    <s v="stat_kcR4fZg7TU7jjk1jAVua3qGLRS4J5uFayEjK5j02wtv"/>
    <x v="2"/>
    <s v="OpportunityStatusType.Lost"/>
    <s v="cont_Vdj6AvgmhKRlreiX4MGMwRDKk6NsSVveraEzdo97i2Q"/>
    <x v="316"/>
    <x v="0"/>
    <s v="lead_MBmOBv4RPJhbNeMjzSTyudxkFbI0GyY4CXyHZxqTFgX"/>
    <s v="GFI Informatique/MGS"/>
    <x v="19"/>
    <s v="user_LKRhV6rhcBe0uL8u70UUGeDjbMupuho4TaiAOCbT7HT"/>
    <s v="Kashif Ahmad"/>
    <x v="1167"/>
    <s v="2022-07-20 15:44:08.054000+00:00"/>
    <m/>
    <x v="0"/>
    <m/>
    <m/>
    <m/>
    <n v="164"/>
    <m/>
    <m/>
    <m/>
    <m/>
    <m/>
    <m/>
    <m/>
    <m/>
    <m/>
    <m/>
    <m/>
    <x v="1"/>
    <m/>
    <m/>
    <m/>
    <m/>
    <m/>
    <m/>
    <m/>
    <m/>
    <m/>
    <m/>
    <m/>
    <m/>
    <x v="10"/>
    <m/>
    <s v="user_FdWFezbLzkYQcGsBUsjZO25nr2poK2nRbqV47Rs5Kfm"/>
    <x v="17"/>
    <x v="5"/>
    <m/>
    <s v="August"/>
    <x v="2"/>
    <x v="10"/>
    <m/>
    <m/>
    <m/>
    <m/>
    <m/>
    <x v="463"/>
    <s v="2022-09-08 06:43:28.491000+00:00"/>
    <s v="GTL"/>
  </r>
  <r>
    <x v="22"/>
    <n v="1000000"/>
    <s v="INR"/>
    <n v="0"/>
    <x v="75"/>
    <x v="0"/>
    <s v="stat_kcR4fZg7TU7jjk1jAVua3qGLRS4J5uFayEjK5j02wtv"/>
    <x v="2"/>
    <s v="OpportunityStatusType.Lost"/>
    <m/>
    <x v="1"/>
    <x v="417"/>
    <s v="lead_GpqmWO3N819BDkV9HrKsqHCFHSTkizkyQdaLJbjwqbq"/>
    <s v="Allure Gift Wraps Pvt Ltd"/>
    <x v="15"/>
    <s v="user_TZzywQwym26DjuswO479pxRhNKX152z8X1haCx2vcst"/>
    <s v="Vrushali Kummar"/>
    <x v="1168"/>
    <s v="2022-07-21 04:57:53.203000+00:00"/>
    <m/>
    <x v="34"/>
    <m/>
    <m/>
    <m/>
    <n v="880"/>
    <m/>
    <m/>
    <m/>
    <m/>
    <m/>
    <m/>
    <m/>
    <m/>
    <m/>
    <m/>
    <m/>
    <x v="5"/>
    <m/>
    <m/>
    <m/>
    <m/>
    <m/>
    <m/>
    <m/>
    <m/>
    <m/>
    <m/>
    <m/>
    <m/>
    <x v="3"/>
    <m/>
    <s v="user_228eUmsdKIb9OItgmiDq1zD4aPZ1eqiapbaLAGeBf8g"/>
    <x v="13"/>
    <x v="1"/>
    <m/>
    <s v="July"/>
    <x v="9"/>
    <x v="3"/>
    <m/>
    <s v="Lead Magnet Lead"/>
    <m/>
    <m/>
    <m/>
    <x v="789"/>
    <s v="2022-09-23 12:45:08.381000+00:00"/>
    <s v="GPA"/>
  </r>
  <r>
    <x v="22"/>
    <n v="10000000"/>
    <s v="INR"/>
    <n v="0"/>
    <x v="75"/>
    <x v="0"/>
    <s v="stat_kcR4fZg7TU7jjk1jAVua3qGLRS4J5uFayEjK5j02wtv"/>
    <x v="2"/>
    <s v="OpportunityStatusType.Lost"/>
    <m/>
    <x v="1"/>
    <x v="418"/>
    <s v="lead_GpqmWO3N819BDkV9HrKsqHCFHSTkizkyQdaLJbjwqbq"/>
    <s v="Allure Gift Wraps Pvt Ltd"/>
    <x v="15"/>
    <s v="user_TZzywQwym26DjuswO479pxRhNKX152z8X1haCx2vcst"/>
    <s v="Vrushali Kummar"/>
    <x v="1169"/>
    <s v="2022-07-21 04:56:59.207000+00:00"/>
    <m/>
    <x v="34"/>
    <m/>
    <m/>
    <m/>
    <n v="880"/>
    <m/>
    <m/>
    <m/>
    <m/>
    <m/>
    <m/>
    <m/>
    <m/>
    <m/>
    <m/>
    <m/>
    <x v="5"/>
    <m/>
    <m/>
    <m/>
    <m/>
    <m/>
    <m/>
    <m/>
    <m/>
    <m/>
    <m/>
    <m/>
    <m/>
    <x v="3"/>
    <m/>
    <s v="user_228eUmsdKIb9OItgmiDq1zD4aPZ1eqiapbaLAGeBf8g"/>
    <x v="13"/>
    <x v="1"/>
    <m/>
    <s v="July"/>
    <x v="9"/>
    <x v="3"/>
    <m/>
    <s v="Lead Magnet Lead"/>
    <m/>
    <m/>
    <m/>
    <x v="789"/>
    <s v="2022-09-23 12:45:08.381000+00:00"/>
    <s v="GMC"/>
  </r>
  <r>
    <x v="7"/>
    <n v="80000"/>
    <s v="INR"/>
    <n v="0"/>
    <x v="68"/>
    <x v="0"/>
    <s v="stat_1hn9nRJaLbI53NxPuSQgo90kRpbpKsFlwN4oEGNUTdO"/>
    <x v="1"/>
    <s v="OpportunityStatusType.Lost"/>
    <s v="cont_fY7hQu9ffAj5MrwI3P8s6bT0XFlq5uTtWVaSAbMT7zj"/>
    <x v="522"/>
    <x v="0"/>
    <s v="lead_GFEj99zlsYqEMna4L3aeHQvfCNDQ21WKluEHpaT5366"/>
    <s v="Vongeyer Consulting"/>
    <x v="25"/>
    <s v="user_U27GK6WjhLhUhi1EDKXV57xMpn8n8DMIOjci1q3UReZ"/>
    <s v="Abhiroop Ganguly"/>
    <x v="1170"/>
    <s v="2022-07-20 12:57:53.503000+00:00"/>
    <m/>
    <x v="0"/>
    <m/>
    <m/>
    <m/>
    <n v="11"/>
    <m/>
    <m/>
    <m/>
    <m/>
    <m/>
    <m/>
    <m/>
    <m/>
    <m/>
    <m/>
    <m/>
    <x v="4"/>
    <m/>
    <m/>
    <m/>
    <m/>
    <m/>
    <m/>
    <m/>
    <m/>
    <m/>
    <m/>
    <m/>
    <m/>
    <x v="3"/>
    <m/>
    <s v="user_L8E6IFhq6UCzKLHa45LUUTZCznDuyDwFrGaEp9DXiUM"/>
    <x v="9"/>
    <x v="1"/>
    <m/>
    <m/>
    <x v="4"/>
    <x v="3"/>
    <m/>
    <s v="Employee healthcare handbook"/>
    <m/>
    <m/>
    <m/>
    <x v="790"/>
    <s v="2022-08-13 05:15:15.753000+00:00"/>
    <s v="GMC"/>
  </r>
  <r>
    <x v="7"/>
    <n v="1000000"/>
    <s v="INR"/>
    <n v="0"/>
    <x v="16"/>
    <x v="0"/>
    <s v="stat_kcR4fZg7TU7jjk1jAVua3qGLRS4J5uFayEjK5j02wtv"/>
    <x v="2"/>
    <s v="OpportunityStatusType.Lost"/>
    <s v="cont_HY9YRsH9xd2dH2cKO1NvXOyb42Nth4ZY9MTNo8DcmND"/>
    <x v="462"/>
    <x v="419"/>
    <s v="lead_VVxWfa1K7gnB6dkSWHtm3gp1GT3pKmxv0TT8Dd5TZfl"/>
    <s v="Systems Plus transformations"/>
    <x v="4"/>
    <s v="user_U27GK6WjhLhUhi1EDKXV57xMpn8n8DMIOjci1q3UReZ"/>
    <s v="Abhiroop Ganguly"/>
    <x v="1171"/>
    <s v="2022-07-20 12:17:05.342000+00:00"/>
    <m/>
    <x v="0"/>
    <m/>
    <s v="2020-08-14 08:05:16+00:00"/>
    <m/>
    <n v="407"/>
    <m/>
    <m/>
    <m/>
    <m/>
    <m/>
    <m/>
    <m/>
    <m/>
    <m/>
    <m/>
    <m/>
    <x v="1"/>
    <m/>
    <m/>
    <m/>
    <m/>
    <m/>
    <m/>
    <m/>
    <m/>
    <m/>
    <m/>
    <m/>
    <m/>
    <x v="6"/>
    <m/>
    <s v="user_5YHA1ZU4iP896lD1YJehdJcMx7ZEgWCpulT4T2c3pJ3"/>
    <x v="4"/>
    <x v="2"/>
    <m/>
    <s v="July"/>
    <x v="2"/>
    <x v="1"/>
    <m/>
    <s v="Glengarry"/>
    <m/>
    <m/>
    <m/>
    <x v="699"/>
    <s v="2022-10-20 12:31:28.939000+00:00"/>
    <m/>
  </r>
  <r>
    <x v="0"/>
    <n v="100000"/>
    <s v="INR"/>
    <n v="100"/>
    <x v="79"/>
    <x v="0"/>
    <s v="stat_OZRiD1474QRJIpvnjHCZfiIvKcVD6mIKSSTzg8SwDVx"/>
    <x v="0"/>
    <s v="OpportunityStatusType.Won"/>
    <m/>
    <x v="1"/>
    <x v="8"/>
    <s v="lead_PHm9WdxFGg1sNAgHP5uqq4XoiLeJgzmnFqWDpxLvAeW"/>
    <s v="STARION INDIA PVT LTD"/>
    <x v="6"/>
    <s v="user_sREdxbAJihL2Zbgic7tyQ6Rc4Mny7HnD1RNGhA9DDYh"/>
    <s v="Prajakta Sahastrabudhe"/>
    <x v="1172"/>
    <s v="2022-07-20 13:29:08.063000+00:00"/>
    <m/>
    <x v="0"/>
    <m/>
    <m/>
    <m/>
    <n v="150"/>
    <m/>
    <m/>
    <m/>
    <m/>
    <m/>
    <m/>
    <m/>
    <m/>
    <m/>
    <m/>
    <m/>
    <x v="2"/>
    <m/>
    <m/>
    <m/>
    <m/>
    <m/>
    <m/>
    <m/>
    <m/>
    <m/>
    <m/>
    <m/>
    <m/>
    <x v="14"/>
    <m/>
    <s v="user_A8KOTZADnUtEQOLt4nSLAmteNStuGh80js75RYjrXVt"/>
    <x v="6"/>
    <x v="4"/>
    <m/>
    <s v="August; July"/>
    <x v="2"/>
    <x v="0"/>
    <m/>
    <m/>
    <m/>
    <m/>
    <m/>
    <x v="398"/>
    <s v="2022-10-12 06:14:02.042000+00:00"/>
    <m/>
  </r>
  <r>
    <x v="7"/>
    <n v="200000"/>
    <s v="INR"/>
    <n v="0"/>
    <x v="16"/>
    <x v="0"/>
    <s v="stat_kcR4fZg7TU7jjk1jAVua3qGLRS4J5uFayEjK5j02wtv"/>
    <x v="2"/>
    <s v="OpportunityStatusType.Lost"/>
    <s v="cont_HY9YRsH9xd2dH2cKO1NvXOyb42Nth4ZY9MTNo8DcmND"/>
    <x v="462"/>
    <x v="420"/>
    <s v="lead_VVxWfa1K7gnB6dkSWHtm3gp1GT3pKmxv0TT8Dd5TZfl"/>
    <s v="Systems Plus transformations"/>
    <x v="4"/>
    <s v="user_U27GK6WjhLhUhi1EDKXV57xMpn8n8DMIOjci1q3UReZ"/>
    <s v="Abhiroop Ganguly"/>
    <x v="1173"/>
    <s v="2022-07-20 12:16:29.009000+00:00"/>
    <m/>
    <x v="0"/>
    <m/>
    <s v="2020-08-14 08:05:16+00:00"/>
    <m/>
    <n v="407"/>
    <m/>
    <m/>
    <m/>
    <m/>
    <m/>
    <m/>
    <m/>
    <m/>
    <m/>
    <m/>
    <m/>
    <x v="1"/>
    <m/>
    <m/>
    <m/>
    <m/>
    <m/>
    <m/>
    <m/>
    <m/>
    <m/>
    <m/>
    <m/>
    <m/>
    <x v="6"/>
    <m/>
    <s v="user_5YHA1ZU4iP896lD1YJehdJcMx7ZEgWCpulT4T2c3pJ3"/>
    <x v="4"/>
    <x v="2"/>
    <m/>
    <s v="July"/>
    <x v="2"/>
    <x v="1"/>
    <m/>
    <s v="Glengarry"/>
    <m/>
    <m/>
    <m/>
    <x v="699"/>
    <s v="2022-10-20 12:31:28.939000+00:00"/>
    <m/>
  </r>
  <r>
    <x v="16"/>
    <n v="300000"/>
    <s v="INR"/>
    <n v="0"/>
    <x v="16"/>
    <x v="0"/>
    <s v="stat_1hn9nRJaLbI53NxPuSQgo90kRpbpKsFlwN4oEGNUTdO"/>
    <x v="1"/>
    <s v="OpportunityStatusType.Lost"/>
    <s v="cont_VoEtWIAbgINhYiaMjEJ6mxpoUZls22AFMxhNPugRPV4"/>
    <x v="523"/>
    <x v="421"/>
    <s v="lead_Ak5XwmFB9slTEGqDIyd544RKFsMYpYrONEs54B2Z2jL"/>
    <s v="Lotus Herbals Pvt Ltd"/>
    <x v="6"/>
    <s v="user_8jx3L2CDfrbzNnwYUv6Plfha6VxaSGsqcbTXR3sIBZi"/>
    <s v="Manish Balpande"/>
    <x v="1174"/>
    <s v="2022-07-20 11:41:58.542000+00:00"/>
    <m/>
    <x v="11"/>
    <m/>
    <m/>
    <m/>
    <n v="725"/>
    <m/>
    <m/>
    <m/>
    <m/>
    <m/>
    <m/>
    <m/>
    <m/>
    <m/>
    <m/>
    <m/>
    <x v="5"/>
    <m/>
    <m/>
    <m/>
    <m/>
    <m/>
    <m/>
    <m/>
    <m/>
    <m/>
    <m/>
    <m/>
    <m/>
    <x v="3"/>
    <m/>
    <s v="user_A8KOTZADnUtEQOLt4nSLAmteNStuGh80js75RYjrXVt"/>
    <x v="6"/>
    <x v="8"/>
    <m/>
    <s v="January; March"/>
    <x v="2"/>
    <x v="3"/>
    <m/>
    <m/>
    <m/>
    <m/>
    <m/>
    <x v="791"/>
    <s v="2022-10-20 12:59:07.473000+00:00"/>
    <s v="GTL"/>
  </r>
  <r>
    <x v="4"/>
    <n v="35000"/>
    <s v="INR"/>
    <n v="0"/>
    <x v="68"/>
    <x v="0"/>
    <s v="stat_1hn9nRJaLbI53NxPuSQgo90kRpbpKsFlwN4oEGNUTdO"/>
    <x v="1"/>
    <s v="OpportunityStatusType.Lost"/>
    <s v="cont_JVJ0ct1WEL7wKETyweJV1Tg1LyjCWCNzypWrsqgSh2m"/>
    <x v="524"/>
    <x v="422"/>
    <s v="lead_f8h9EY4bwtEenOnnB7m9vBn4MQjhlkJ9aCWAS2H9sqC"/>
    <s v="ABM Knowledgeware Ltd"/>
    <x v="32"/>
    <s v="user_bdUPAGjcS7p6513So3N4g3aWNS5HuBuVJi7bvCPAsLt"/>
    <s v="Mayur Gadiyar"/>
    <x v="1175"/>
    <s v="2022-07-20 12:11:24.486000+00:00"/>
    <m/>
    <x v="1"/>
    <m/>
    <m/>
    <m/>
    <n v="954"/>
    <m/>
    <m/>
    <m/>
    <m/>
    <m/>
    <m/>
    <m/>
    <s v="PAID_SOCIAL"/>
    <m/>
    <m/>
    <m/>
    <x v="1"/>
    <m/>
    <m/>
    <m/>
    <m/>
    <m/>
    <m/>
    <m/>
    <m/>
    <m/>
    <m/>
    <m/>
    <m/>
    <x v="5"/>
    <m/>
    <s v="user_g5Yw4Z4XnIbmcGhJO80vdtFdd5ElcDlgYO3q8l82ODn"/>
    <x v="18"/>
    <x v="3"/>
    <m/>
    <s v="March"/>
    <x v="1"/>
    <x v="3"/>
    <m/>
    <s v="Vaccine inbound"/>
    <m/>
    <m/>
    <m/>
    <x v="125"/>
    <s v="2022-09-29 14:28:03.439000+00:00"/>
    <s v="WC"/>
  </r>
  <r>
    <x v="37"/>
    <n v="3000000"/>
    <s v="INR"/>
    <n v="0"/>
    <x v="64"/>
    <x v="0"/>
    <s v="stat_kcR4fZg7TU7jjk1jAVua3qGLRS4J5uFayEjK5j02wtv"/>
    <x v="2"/>
    <s v="OpportunityStatusType.Lost"/>
    <s v="cont_wtIrAJPU6Cd4IBEPk7AdwmCyzWXCGagHroeeYXJw9Uk"/>
    <x v="525"/>
    <x v="0"/>
    <s v="lead_W9BwLY50OzxTOQ1qmHiwSGvPIYOKAW9yvJdOspgIvb0"/>
    <s v="IP Integrated Services Pvt Ltd"/>
    <x v="6"/>
    <s v="user_RYbBTp8BVWNa7ppiOz6QVJMGK0exHsFmc5uCLn34ODZ"/>
    <s v="Prasoon Mishra"/>
    <x v="1176"/>
    <s v="2022-07-20 11:22:12.914000+00:00"/>
    <m/>
    <x v="3"/>
    <m/>
    <m/>
    <m/>
    <n v="890"/>
    <m/>
    <m/>
    <m/>
    <m/>
    <m/>
    <m/>
    <m/>
    <m/>
    <m/>
    <m/>
    <m/>
    <x v="4"/>
    <m/>
    <m/>
    <m/>
    <m/>
    <m/>
    <m/>
    <m/>
    <m/>
    <m/>
    <m/>
    <m/>
    <m/>
    <x v="3"/>
    <m/>
    <s v="user_A8KOTZADnUtEQOLt4nSLAmteNStuGh80js75RYjrXVt"/>
    <x v="6"/>
    <x v="1"/>
    <m/>
    <s v="August"/>
    <x v="4"/>
    <x v="3"/>
    <m/>
    <s v="Employee Wellness Handbook"/>
    <m/>
    <m/>
    <m/>
    <x v="792"/>
    <s v="2022-09-02 08:45:03.085000+00:00"/>
    <s v="GMC"/>
  </r>
  <r>
    <x v="37"/>
    <n v="250000"/>
    <s v="INR"/>
    <n v="0"/>
    <x v="64"/>
    <x v="0"/>
    <s v="stat_kcR4fZg7TU7jjk1jAVua3qGLRS4J5uFayEjK5j02wtv"/>
    <x v="2"/>
    <s v="OpportunityStatusType.Lost"/>
    <s v="cont_wtIrAJPU6Cd4IBEPk7AdwmCyzWXCGagHroeeYXJw9Uk"/>
    <x v="525"/>
    <x v="0"/>
    <s v="lead_W9BwLY50OzxTOQ1qmHiwSGvPIYOKAW9yvJdOspgIvb0"/>
    <s v="IP Integrated Services Pvt Ltd"/>
    <x v="6"/>
    <s v="user_RYbBTp8BVWNa7ppiOz6QVJMGK0exHsFmc5uCLn34ODZ"/>
    <s v="Prasoon Mishra"/>
    <x v="1177"/>
    <s v="2022-07-20 11:22:02.893000+00:00"/>
    <m/>
    <x v="3"/>
    <m/>
    <m/>
    <m/>
    <n v="890"/>
    <m/>
    <m/>
    <m/>
    <m/>
    <m/>
    <m/>
    <m/>
    <m/>
    <m/>
    <m/>
    <m/>
    <x v="4"/>
    <m/>
    <m/>
    <m/>
    <m/>
    <m/>
    <m/>
    <m/>
    <m/>
    <m/>
    <m/>
    <m/>
    <m/>
    <x v="3"/>
    <m/>
    <s v="user_A8KOTZADnUtEQOLt4nSLAmteNStuGh80js75RYjrXVt"/>
    <x v="6"/>
    <x v="1"/>
    <m/>
    <s v="August"/>
    <x v="4"/>
    <x v="3"/>
    <m/>
    <s v="Employee Wellness Handbook"/>
    <m/>
    <m/>
    <m/>
    <x v="792"/>
    <s v="2022-09-02 08:45:03.085000+00:00"/>
    <s v="GPA"/>
  </r>
  <r>
    <x v="40"/>
    <n v="10000000"/>
    <s v="INR"/>
    <n v="0"/>
    <x v="56"/>
    <x v="0"/>
    <s v="stat_kcR4fZg7TU7jjk1jAVua3qGLRS4J5uFayEjK5j02wtv"/>
    <x v="2"/>
    <s v="OpportunityStatusType.Lost"/>
    <s v="cont_d24HIKLLvXIBg2pU7DSL6QsEXIwxN81syvKk6B3ATBy"/>
    <x v="1"/>
    <x v="423"/>
    <s v="lead_vWCZY97eFfdiMQbMcNCZmzXEpAvIuo5Xf43R4OvzGIu"/>
    <s v="CARE"/>
    <x v="46"/>
    <s v="user_P3f70h2AcefBkFTBZpvA9LgDbjTmUIXkqdKqHJ5evwA"/>
    <s v="Manojkumar Tinna"/>
    <x v="1178"/>
    <s v="2022-07-20 10:23:59.694000+00:00"/>
    <m/>
    <x v="11"/>
    <m/>
    <m/>
    <m/>
    <n v="2000"/>
    <m/>
    <m/>
    <m/>
    <m/>
    <m/>
    <m/>
    <m/>
    <m/>
    <m/>
    <m/>
    <m/>
    <x v="8"/>
    <s v="ICICI Lombard"/>
    <m/>
    <m/>
    <m/>
    <m/>
    <m/>
    <m/>
    <m/>
    <m/>
    <m/>
    <m/>
    <m/>
    <x v="5"/>
    <m/>
    <s v="user_encRk5bIEFN6ZA11h4WH2AdZTiZpogLSlMIaj0E30SZ"/>
    <x v="3"/>
    <x v="1"/>
    <m/>
    <s v="August"/>
    <x v="2"/>
    <x v="3"/>
    <m/>
    <s v="Lead Magnet Lead"/>
    <m/>
    <m/>
    <m/>
    <x v="793"/>
    <s v="2022-07-29 09:41:02.872000+00:00"/>
    <s v="GMC"/>
  </r>
  <r>
    <x v="40"/>
    <n v="4000000"/>
    <s v="INR"/>
    <n v="0"/>
    <x v="4"/>
    <x v="0"/>
    <s v="stat_kcR4fZg7TU7jjk1jAVua3qGLRS4J5uFayEjK5j02wtv"/>
    <x v="2"/>
    <s v="OpportunityStatusType.Lost"/>
    <m/>
    <x v="1"/>
    <x v="0"/>
    <s v="lead_dlLJcSZPhBdrsCuoeiOIxipFJD7LG7xv67QfQLgPpz4"/>
    <s v="Fino Payments Bank"/>
    <x v="14"/>
    <s v="user_P3f70h2AcefBkFTBZpvA9LgDbjTmUIXkqdKqHJ5evwA"/>
    <s v="Manojkumar Tinna"/>
    <x v="1179"/>
    <s v="2022-07-20 10:19:11.539000+00:00"/>
    <m/>
    <x v="1"/>
    <m/>
    <s v="2020-12-20 12:34:04+00:00"/>
    <m/>
    <n v="3681"/>
    <m/>
    <m/>
    <m/>
    <m/>
    <m/>
    <m/>
    <m/>
    <m/>
    <m/>
    <m/>
    <m/>
    <x v="3"/>
    <m/>
    <m/>
    <m/>
    <m/>
    <m/>
    <m/>
    <m/>
    <m/>
    <m/>
    <m/>
    <m/>
    <m/>
    <x v="5"/>
    <m/>
    <s v="user_Jujy0sFufO9J3qwY7aNpCCnF6nFZMrfvciNEydEzhaI"/>
    <x v="2"/>
    <x v="1"/>
    <m/>
    <s v="August; June"/>
    <x v="3"/>
    <x v="1"/>
    <m/>
    <s v="Glengarry"/>
    <m/>
    <m/>
    <m/>
    <x v="794"/>
    <s v="2022-10-10 07:35:35.785000+00:00"/>
    <m/>
  </r>
  <r>
    <x v="40"/>
    <n v="5000000"/>
    <s v="INR"/>
    <n v="0"/>
    <x v="52"/>
    <x v="0"/>
    <s v="stat_kcR4fZg7TU7jjk1jAVua3qGLRS4J5uFayEjK5j02wtv"/>
    <x v="2"/>
    <s v="OpportunityStatusType.Lost"/>
    <s v="cont_F9NuI6T4WpP6SQjRSLsXBLE1Q7svOdy1jjpFY4U8T3y"/>
    <x v="526"/>
    <x v="6"/>
    <s v="lead_FXgI3ChMGtUNVGWxEAfLVh5Doz1GQntdMSxMn6e1yW4"/>
    <s v="Regenvo, Vivo(Fresh)"/>
    <x v="4"/>
    <s v="user_P3f70h2AcefBkFTBZpvA9LgDbjTmUIXkqdKqHJ5evwA"/>
    <s v="Manojkumar Tinna"/>
    <x v="1180"/>
    <s v="2022-07-20 10:19:43.753000+00:00"/>
    <m/>
    <x v="35"/>
    <m/>
    <s v="2020-12-27 06:33:35+00:00"/>
    <m/>
    <n v="400"/>
    <m/>
    <m/>
    <m/>
    <m/>
    <m/>
    <m/>
    <m/>
    <m/>
    <m/>
    <m/>
    <m/>
    <x v="10"/>
    <m/>
    <m/>
    <m/>
    <m/>
    <m/>
    <m/>
    <m/>
    <m/>
    <m/>
    <m/>
    <m/>
    <m/>
    <x v="3"/>
    <m/>
    <s v="user_vMd4rmcrSbjykdyL2J7rrYn84SWdcNc5FKligrmItPw"/>
    <x v="11"/>
    <x v="6"/>
    <m/>
    <s v="June"/>
    <x v="2"/>
    <x v="3"/>
    <m/>
    <m/>
    <m/>
    <m/>
    <m/>
    <x v="795"/>
    <s v="2022-10-13 06:37:08.798000+00:00"/>
    <m/>
  </r>
  <r>
    <x v="40"/>
    <n v="1000000"/>
    <s v="INR"/>
    <n v="0"/>
    <x v="52"/>
    <x v="0"/>
    <s v="stat_kcR4fZg7TU7jjk1jAVua3qGLRS4J5uFayEjK5j02wtv"/>
    <x v="2"/>
    <s v="OpportunityStatusType.Lost"/>
    <s v="cont_F9NuI6T4WpP6SQjRSLsXBLE1Q7svOdy1jjpFY4U8T3y"/>
    <x v="526"/>
    <x v="389"/>
    <s v="lead_FXgI3ChMGtUNVGWxEAfLVh5Doz1GQntdMSxMn6e1yW4"/>
    <s v="Regenvo, Vivo(Fresh)"/>
    <x v="4"/>
    <s v="user_P3f70h2AcefBkFTBZpvA9LgDbjTmUIXkqdKqHJ5evwA"/>
    <s v="Manojkumar Tinna"/>
    <x v="1181"/>
    <s v="2022-07-20 10:19:50.993000+00:00"/>
    <m/>
    <x v="35"/>
    <m/>
    <s v="2020-12-27 06:33:35+00:00"/>
    <m/>
    <n v="400"/>
    <m/>
    <m/>
    <m/>
    <m/>
    <m/>
    <m/>
    <m/>
    <m/>
    <m/>
    <m/>
    <m/>
    <x v="10"/>
    <m/>
    <m/>
    <m/>
    <m/>
    <m/>
    <m/>
    <m/>
    <m/>
    <m/>
    <m/>
    <m/>
    <m/>
    <x v="3"/>
    <m/>
    <s v="user_vMd4rmcrSbjykdyL2J7rrYn84SWdcNc5FKligrmItPw"/>
    <x v="11"/>
    <x v="6"/>
    <m/>
    <s v="June"/>
    <x v="2"/>
    <x v="3"/>
    <m/>
    <m/>
    <m/>
    <m/>
    <m/>
    <x v="795"/>
    <s v="2022-10-13 06:37:08.798000+00:00"/>
    <m/>
  </r>
  <r>
    <x v="37"/>
    <n v="25000"/>
    <s v="INR"/>
    <n v="0"/>
    <x v="79"/>
    <x v="0"/>
    <s v="stat_1hn9nRJaLbI53NxPuSQgo90kRpbpKsFlwN4oEGNUTdO"/>
    <x v="1"/>
    <s v="OpportunityStatusType.Lost"/>
    <s v="cont_hJSWCOSxGdfht8eVfkGuqlyRY7c7MFd9K3ABf9bmM9d"/>
    <x v="527"/>
    <x v="389"/>
    <s v="lead_79MiDMEt8JdSHVSUHhUE3KsTA1nuufEwWC9j3KNWlF2"/>
    <s v="Tekfortune"/>
    <x v="6"/>
    <s v="user_RYbBTp8BVWNa7ppiOz6QVJMGK0exHsFmc5uCLn34ODZ"/>
    <s v="Prasoon Mishra"/>
    <x v="1182"/>
    <s v="2022-07-20 10:12:02.582000+00:00"/>
    <m/>
    <x v="21"/>
    <m/>
    <m/>
    <m/>
    <n v="65"/>
    <m/>
    <m/>
    <m/>
    <m/>
    <m/>
    <m/>
    <m/>
    <m/>
    <m/>
    <m/>
    <m/>
    <x v="2"/>
    <m/>
    <m/>
    <m/>
    <m/>
    <m/>
    <m/>
    <m/>
    <m/>
    <m/>
    <m/>
    <m/>
    <m/>
    <x v="3"/>
    <m/>
    <s v="user_A8KOTZADnUtEQOLt4nSLAmteNStuGh80js75RYjrXVt"/>
    <x v="6"/>
    <x v="4"/>
    <m/>
    <s v="June"/>
    <x v="4"/>
    <x v="3"/>
    <m/>
    <s v="Downloaded the guide: Designing employee healthcare plan"/>
    <m/>
    <m/>
    <m/>
    <x v="796"/>
    <s v="2022-07-22 07:34:31.124000+00:00"/>
    <s v="GPA"/>
  </r>
  <r>
    <x v="37"/>
    <n v="300000"/>
    <s v="INR"/>
    <n v="0"/>
    <x v="79"/>
    <x v="0"/>
    <s v="stat_1hn9nRJaLbI53NxPuSQgo90kRpbpKsFlwN4oEGNUTdO"/>
    <x v="1"/>
    <s v="OpportunityStatusType.Lost"/>
    <s v="cont_hJSWCOSxGdfht8eVfkGuqlyRY7c7MFd9K3ABf9bmM9d"/>
    <x v="527"/>
    <x v="0"/>
    <s v="lead_79MiDMEt8JdSHVSUHhUE3KsTA1nuufEwWC9j3KNWlF2"/>
    <s v="Tekfortune"/>
    <x v="6"/>
    <s v="user_RYbBTp8BVWNa7ppiOz6QVJMGK0exHsFmc5uCLn34ODZ"/>
    <s v="Prasoon Mishra"/>
    <x v="1183"/>
    <s v="2022-07-20 10:12:28.579000+00:00"/>
    <m/>
    <x v="21"/>
    <m/>
    <m/>
    <m/>
    <n v="65"/>
    <m/>
    <m/>
    <m/>
    <m/>
    <m/>
    <m/>
    <m/>
    <m/>
    <m/>
    <m/>
    <m/>
    <x v="2"/>
    <m/>
    <m/>
    <m/>
    <m/>
    <m/>
    <m/>
    <m/>
    <m/>
    <m/>
    <m/>
    <m/>
    <m/>
    <x v="3"/>
    <m/>
    <s v="user_A8KOTZADnUtEQOLt4nSLAmteNStuGh80js75RYjrXVt"/>
    <x v="6"/>
    <x v="4"/>
    <m/>
    <s v="June"/>
    <x v="4"/>
    <x v="3"/>
    <m/>
    <s v="Downloaded the guide: Designing employee healthcare plan"/>
    <m/>
    <m/>
    <m/>
    <x v="796"/>
    <s v="2022-07-22 07:34:31.124000+00:00"/>
    <s v="GMC"/>
  </r>
  <r>
    <x v="37"/>
    <n v="225000"/>
    <s v="INR"/>
    <n v="0"/>
    <x v="79"/>
    <x v="0"/>
    <s v="stat_1hn9nRJaLbI53NxPuSQgo90kRpbpKsFlwN4oEGNUTdO"/>
    <x v="1"/>
    <s v="OpportunityStatusType.Lost"/>
    <s v="cont_hJSWCOSxGdfht8eVfkGuqlyRY7c7MFd9K3ABf9bmM9d"/>
    <x v="527"/>
    <x v="221"/>
    <s v="lead_79MiDMEt8JdSHVSUHhUE3KsTA1nuufEwWC9j3KNWlF2"/>
    <s v="Tekfortune"/>
    <x v="6"/>
    <s v="user_RYbBTp8BVWNa7ppiOz6QVJMGK0exHsFmc5uCLn34ODZ"/>
    <s v="Prasoon Mishra"/>
    <x v="1184"/>
    <s v="2022-07-20 10:12:12.076000+00:00"/>
    <m/>
    <x v="21"/>
    <m/>
    <m/>
    <m/>
    <n v="65"/>
    <m/>
    <m/>
    <m/>
    <m/>
    <m/>
    <m/>
    <m/>
    <m/>
    <m/>
    <m/>
    <m/>
    <x v="2"/>
    <m/>
    <m/>
    <m/>
    <m/>
    <m/>
    <m/>
    <m/>
    <m/>
    <m/>
    <m/>
    <m/>
    <m/>
    <x v="3"/>
    <m/>
    <s v="user_A8KOTZADnUtEQOLt4nSLAmteNStuGh80js75RYjrXVt"/>
    <x v="6"/>
    <x v="4"/>
    <m/>
    <s v="June"/>
    <x v="4"/>
    <x v="3"/>
    <m/>
    <s v="Downloaded the guide: Designing employee healthcare plan"/>
    <m/>
    <m/>
    <m/>
    <x v="796"/>
    <s v="2022-07-22 07:34:31.124000+00:00"/>
    <s v="GTL"/>
  </r>
  <r>
    <x v="37"/>
    <n v="2000000"/>
    <s v="INR"/>
    <n v="0"/>
    <x v="16"/>
    <x v="0"/>
    <s v="stat_kcR4fZg7TU7jjk1jAVua3qGLRS4J5uFayEjK5j02wtv"/>
    <x v="2"/>
    <s v="OpportunityStatusType.Lost"/>
    <s v="cont_UcbtZ1HgWhUq1waP99ieYCZvc8lt45yhthtVk0RaXKo"/>
    <x v="528"/>
    <x v="51"/>
    <s v="lead_cducNjGFTXEpy98t8CH5sFlSiUCOSXoB6r6SaWcqW6Q"/>
    <s v="Accumax - Neuation"/>
    <x v="9"/>
    <s v="user_RYbBTp8BVWNa7ppiOz6QVJMGK0exHsFmc5uCLn34ODZ"/>
    <s v="Prasoon Mishra"/>
    <x v="1185"/>
    <s v="2022-07-20 09:51:18.319000+00:00"/>
    <m/>
    <x v="7"/>
    <m/>
    <m/>
    <m/>
    <n v="1328"/>
    <m/>
    <m/>
    <m/>
    <m/>
    <m/>
    <m/>
    <m/>
    <m/>
    <m/>
    <m/>
    <m/>
    <x v="8"/>
    <m/>
    <m/>
    <m/>
    <m/>
    <m/>
    <m/>
    <m/>
    <m/>
    <m/>
    <m/>
    <m/>
    <m/>
    <x v="13"/>
    <m/>
    <s v="user_L8E6IFhq6UCzKLHa45LUUTZCznDuyDwFrGaEp9DXiUM"/>
    <x v="9"/>
    <x v="1"/>
    <m/>
    <m/>
    <x v="2"/>
    <x v="1"/>
    <m/>
    <m/>
    <m/>
    <m/>
    <m/>
    <x v="797"/>
    <s v="2022-10-20 10:29:30.379000+00:00"/>
    <s v="GMC"/>
  </r>
  <r>
    <x v="21"/>
    <n v="160000"/>
    <s v="INR"/>
    <n v="0"/>
    <x v="61"/>
    <x v="0"/>
    <s v="stat_kcR4fZg7TU7jjk1jAVua3qGLRS4J5uFayEjK5j02wtv"/>
    <x v="2"/>
    <s v="OpportunityStatusType.Lost"/>
    <s v="cont_HsMSb8eYcM4j32KPdEJj7r8OIKSjDhIdjuGTmYQpj5x"/>
    <x v="529"/>
    <x v="19"/>
    <s v="lead_x9c8420QJQcPvUsvvC3cI0TgwlmGTLG7nxj69pp81XL"/>
    <s v="ASHAPURA"/>
    <x v="11"/>
    <s v="user_Iwn6da5WKkZqwUySK0oUuCb72pFP5WEm4zAb92ijqFe"/>
    <s v="Sonal Paithankar"/>
    <x v="1186"/>
    <s v="2022-07-20 09:15:35.862000+00:00"/>
    <m/>
    <x v="1"/>
    <m/>
    <m/>
    <m/>
    <n v="2500"/>
    <m/>
    <m/>
    <m/>
    <m/>
    <m/>
    <m/>
    <m/>
    <m/>
    <m/>
    <m/>
    <m/>
    <x v="29"/>
    <m/>
    <m/>
    <m/>
    <m/>
    <m/>
    <m/>
    <m/>
    <m/>
    <m/>
    <m/>
    <m/>
    <m/>
    <x v="4"/>
    <m/>
    <s v="user_aM3WaaSUQQmaNnsm9l2FQRVWUEr8RN2ZdXzsuQUalQ3"/>
    <x v="7"/>
    <x v="1"/>
    <m/>
    <s v="August"/>
    <x v="2"/>
    <x v="0"/>
    <m/>
    <m/>
    <m/>
    <m/>
    <m/>
    <x v="798"/>
    <s v="2022-10-20 10:29:01.357000+00:00"/>
    <m/>
  </r>
  <r>
    <x v="21"/>
    <n v="16000000"/>
    <s v="INR"/>
    <n v="0"/>
    <x v="61"/>
    <x v="0"/>
    <s v="stat_kcR4fZg7TU7jjk1jAVua3qGLRS4J5uFayEjK5j02wtv"/>
    <x v="2"/>
    <s v="OpportunityStatusType.Lost"/>
    <m/>
    <x v="1"/>
    <x v="29"/>
    <s v="lead_x9c8420QJQcPvUsvvC3cI0TgwlmGTLG7nxj69pp81XL"/>
    <s v="ASHAPURA"/>
    <x v="11"/>
    <s v="user_Iwn6da5WKkZqwUySK0oUuCb72pFP5WEm4zAb92ijqFe"/>
    <s v="Sonal Paithankar"/>
    <x v="1187"/>
    <s v="2022-07-20 09:15:07.239000+00:00"/>
    <m/>
    <x v="1"/>
    <m/>
    <m/>
    <m/>
    <n v="2500"/>
    <m/>
    <m/>
    <m/>
    <m/>
    <m/>
    <m/>
    <m/>
    <m/>
    <m/>
    <m/>
    <m/>
    <x v="29"/>
    <m/>
    <m/>
    <m/>
    <m/>
    <m/>
    <m/>
    <m/>
    <m/>
    <m/>
    <m/>
    <m/>
    <m/>
    <x v="4"/>
    <m/>
    <s v="user_aM3WaaSUQQmaNnsm9l2FQRVWUEr8RN2ZdXzsuQUalQ3"/>
    <x v="7"/>
    <x v="1"/>
    <m/>
    <s v="August"/>
    <x v="2"/>
    <x v="0"/>
    <m/>
    <m/>
    <m/>
    <m/>
    <m/>
    <x v="798"/>
    <s v="2022-10-20 10:29:01.357000+00:00"/>
    <m/>
  </r>
  <r>
    <x v="21"/>
    <n v="1500000"/>
    <s v="INR"/>
    <n v="0"/>
    <x v="39"/>
    <x v="0"/>
    <s v="stat_kcR4fZg7TU7jjk1jAVua3qGLRS4J5uFayEjK5j02wtv"/>
    <x v="2"/>
    <s v="OpportunityStatusType.Lost"/>
    <m/>
    <x v="1"/>
    <x v="39"/>
    <s v="lead_ibGLpGQEmdEJo84mwQTufVaX7pcyPXd8jXGnZnoYpBN"/>
    <s v="Fabtech Technologies"/>
    <x v="21"/>
    <s v="user_Iwn6da5WKkZqwUySK0oUuCb72pFP5WEm4zAb92ijqFe"/>
    <s v="Sonal Paithankar"/>
    <x v="1188"/>
    <s v="2022-07-20 09:11:23.301000+00:00"/>
    <m/>
    <x v="1"/>
    <m/>
    <s v="2020-08-20 10:25:20+00:00"/>
    <m/>
    <n v="600"/>
    <m/>
    <m/>
    <m/>
    <m/>
    <m/>
    <m/>
    <m/>
    <m/>
    <m/>
    <m/>
    <m/>
    <x v="1"/>
    <m/>
    <m/>
    <m/>
    <m/>
    <m/>
    <m/>
    <m/>
    <m/>
    <m/>
    <m/>
    <m/>
    <m/>
    <x v="3"/>
    <m/>
    <s v="user_g5Yw4Z4XnIbmcGhJO80vdtFdd5ElcDlgYO3q8l82ODn"/>
    <x v="18"/>
    <x v="1"/>
    <m/>
    <s v="August; July"/>
    <x v="10"/>
    <x v="3"/>
    <m/>
    <m/>
    <m/>
    <m/>
    <m/>
    <x v="799"/>
    <s v="2022-07-20 09:11:23.338000+00:00"/>
    <m/>
  </r>
  <r>
    <x v="15"/>
    <n v="3800000"/>
    <s v="INR"/>
    <n v="0"/>
    <x v="81"/>
    <x v="0"/>
    <s v="stat_1hn9nRJaLbI53NxPuSQgo90kRpbpKsFlwN4oEGNUTdO"/>
    <x v="1"/>
    <s v="OpportunityStatusType.Lost"/>
    <m/>
    <x v="1"/>
    <x v="424"/>
    <s v="lead_SNvxYXPdK0REC2Oj2sJEzGueeTgu0uOyQ5kyEMptaTI"/>
    <s v="A K Group"/>
    <x v="22"/>
    <s v="user_Iwn6da5WKkZqwUySK0oUuCb72pFP5WEm4zAb92ijqFe"/>
    <s v="Sonal Paithankar"/>
    <x v="1189"/>
    <s v="2022-07-20 08:58:38.026000+00:00"/>
    <m/>
    <x v="1"/>
    <m/>
    <m/>
    <m/>
    <n v="280"/>
    <m/>
    <m/>
    <m/>
    <m/>
    <m/>
    <m/>
    <m/>
    <s v="PAID_SOCIAL"/>
    <m/>
    <m/>
    <m/>
    <x v="2"/>
    <m/>
    <m/>
    <m/>
    <m/>
    <m/>
    <m/>
    <m/>
    <m/>
    <m/>
    <m/>
    <m/>
    <m/>
    <x v="5"/>
    <m/>
    <s v="user_BtmkQ6xvtDyCMLstiH7YmmQURsFQdjarGcnSBd9UgEk"/>
    <x v="19"/>
    <x v="1"/>
    <m/>
    <s v="July"/>
    <x v="1"/>
    <x v="0"/>
    <m/>
    <s v="Essential HR Policies"/>
    <m/>
    <m/>
    <m/>
    <x v="800"/>
    <s v="2022-10-11 10:55:21.637000+00:00"/>
    <m/>
  </r>
  <r>
    <x v="41"/>
    <n v="1500000"/>
    <s v="INR"/>
    <n v="0"/>
    <x v="39"/>
    <x v="0"/>
    <s v="stat_kcR4fZg7TU7jjk1jAVua3qGLRS4J5uFayEjK5j02wtv"/>
    <x v="2"/>
    <s v="OpportunityStatusType.Lost"/>
    <s v="cont_T8lQbPDJCelbl9Xft6EXkiHxCqUVZOz0kVAbtzrlhBk"/>
    <x v="530"/>
    <x v="0"/>
    <s v="lead_quasCfr4ZVJwvMgmJGABhGwikbZfxgzn5c1GZpZTX2i"/>
    <s v="Formula Group"/>
    <x v="20"/>
    <s v="user_srg8vKhTH4Op816Ys9oZfFwLDukscRfgPrYZnVvwv0c"/>
    <s v="Ankur Gaurav"/>
    <x v="1190"/>
    <s v="2022-07-20 07:38:10.975000+00:00"/>
    <m/>
    <x v="11"/>
    <m/>
    <s v="2021-05-25 11:01:05+00:00"/>
    <m/>
    <n v="150"/>
    <m/>
    <m/>
    <m/>
    <m/>
    <m/>
    <m/>
    <m/>
    <m/>
    <m/>
    <m/>
    <m/>
    <x v="2"/>
    <m/>
    <m/>
    <m/>
    <m/>
    <m/>
    <m/>
    <m/>
    <m/>
    <m/>
    <m/>
    <m/>
    <m/>
    <x v="3"/>
    <m/>
    <s v="user_lwF8ctKa5IyxqATpO2EOw2h0AEPiCMHOgewiH38Ei77"/>
    <x v="0"/>
    <x v="1"/>
    <m/>
    <s v="August"/>
    <x v="3"/>
    <x v="2"/>
    <m/>
    <s v="Employee Count 50"/>
    <m/>
    <m/>
    <m/>
    <x v="801"/>
    <s v="2022-07-27 10:09:31.780000+00:00"/>
    <s v="GMC"/>
  </r>
  <r>
    <x v="41"/>
    <n v="500000"/>
    <s v="INR"/>
    <n v="0"/>
    <x v="16"/>
    <x v="0"/>
    <s v="stat_kcR4fZg7TU7jjk1jAVua3qGLRS4J5uFayEjK5j02wtv"/>
    <x v="2"/>
    <s v="OpportunityStatusType.Lost"/>
    <m/>
    <x v="1"/>
    <x v="17"/>
    <s v="lead_lhn6ceC5e9OgaK0248hLU4EyYXVPhNXMHXPYZ2VnH0O"/>
    <s v="isocrates"/>
    <x v="7"/>
    <s v="user_srg8vKhTH4Op816Ys9oZfFwLDukscRfgPrYZnVvwv0c"/>
    <s v="Ankur Gaurav"/>
    <x v="1191"/>
    <s v="2022-07-20 07:33:09.634000+00:00"/>
    <m/>
    <x v="36"/>
    <m/>
    <s v="2022-03-17 12:12:09+00:00"/>
    <m/>
    <n v="60"/>
    <m/>
    <m/>
    <m/>
    <m/>
    <m/>
    <m/>
    <m/>
    <s v="OTHER_CAMPAIGNS"/>
    <m/>
    <m/>
    <m/>
    <x v="2"/>
    <m/>
    <m/>
    <m/>
    <m/>
    <m/>
    <m/>
    <m/>
    <m/>
    <m/>
    <m/>
    <m/>
    <m/>
    <x v="3"/>
    <m/>
    <s v="user_aM3WaaSUQQmaNnsm9l2FQRVWUEr8RN2ZdXzsuQUalQ3"/>
    <x v="7"/>
    <x v="1"/>
    <m/>
    <s v="July"/>
    <x v="3"/>
    <x v="2"/>
    <m/>
    <s v="Employee Count 25"/>
    <m/>
    <m/>
    <m/>
    <x v="802"/>
    <s v="2022-08-23 12:54:42.766000+00:00"/>
    <m/>
  </r>
  <r>
    <x v="41"/>
    <n v="30000"/>
    <s v="INR"/>
    <n v="0"/>
    <x v="39"/>
    <x v="0"/>
    <s v="stat_kcR4fZg7TU7jjk1jAVua3qGLRS4J5uFayEjK5j02wtv"/>
    <x v="2"/>
    <s v="OpportunityStatusType.Lost"/>
    <s v="cont_XBVKurUH9V6Al4HLwxdzvjQYnn0P8hFwT4phurMUt3g"/>
    <x v="531"/>
    <x v="0"/>
    <s v="lead_quasCfr4ZVJwvMgmJGABhGwikbZfxgzn5c1GZpZTX2i"/>
    <s v="Formula Group"/>
    <x v="20"/>
    <s v="user_srg8vKhTH4Op816Ys9oZfFwLDukscRfgPrYZnVvwv0c"/>
    <s v="Ankur Gaurav"/>
    <x v="1192"/>
    <s v="2022-07-20 07:37:50.384000+00:00"/>
    <m/>
    <x v="11"/>
    <m/>
    <s v="2021-05-25 11:01:05+00:00"/>
    <m/>
    <n v="150"/>
    <m/>
    <m/>
    <m/>
    <m/>
    <m/>
    <m/>
    <m/>
    <m/>
    <m/>
    <m/>
    <m/>
    <x v="2"/>
    <m/>
    <m/>
    <m/>
    <m/>
    <m/>
    <m/>
    <m/>
    <m/>
    <m/>
    <m/>
    <m/>
    <m/>
    <x v="3"/>
    <m/>
    <s v="user_lwF8ctKa5IyxqATpO2EOw2h0AEPiCMHOgewiH38Ei77"/>
    <x v="0"/>
    <x v="1"/>
    <m/>
    <s v="August"/>
    <x v="3"/>
    <x v="2"/>
    <m/>
    <s v="Employee Count 50"/>
    <m/>
    <m/>
    <m/>
    <x v="801"/>
    <s v="2022-07-27 10:09:31.780000+00:00"/>
    <s v="GPA"/>
  </r>
  <r>
    <x v="41"/>
    <n v="150000"/>
    <s v="INR"/>
    <n v="0"/>
    <x v="39"/>
    <x v="0"/>
    <s v="stat_kcR4fZg7TU7jjk1jAVua3qGLRS4J5uFayEjK5j02wtv"/>
    <x v="2"/>
    <s v="OpportunityStatusType.Lost"/>
    <s v="cont_XBVKurUH9V6Al4HLwxdzvjQYnn0P8hFwT4phurMUt3g"/>
    <x v="531"/>
    <x v="425"/>
    <s v="lead_quasCfr4ZVJwvMgmJGABhGwikbZfxgzn5c1GZpZTX2i"/>
    <s v="Formula Group"/>
    <x v="20"/>
    <s v="user_srg8vKhTH4Op816Ys9oZfFwLDukscRfgPrYZnVvwv0c"/>
    <s v="Ankur Gaurav"/>
    <x v="1193"/>
    <s v="2022-07-20 07:37:41.634000+00:00"/>
    <m/>
    <x v="11"/>
    <m/>
    <s v="2021-05-25 11:01:05+00:00"/>
    <m/>
    <n v="150"/>
    <m/>
    <m/>
    <m/>
    <m/>
    <m/>
    <m/>
    <m/>
    <m/>
    <m/>
    <m/>
    <m/>
    <x v="2"/>
    <m/>
    <m/>
    <m/>
    <m/>
    <m/>
    <m/>
    <m/>
    <m/>
    <m/>
    <m/>
    <m/>
    <m/>
    <x v="3"/>
    <m/>
    <s v="user_lwF8ctKa5IyxqATpO2EOw2h0AEPiCMHOgewiH38Ei77"/>
    <x v="0"/>
    <x v="1"/>
    <m/>
    <s v="August"/>
    <x v="3"/>
    <x v="2"/>
    <m/>
    <s v="Employee Count 50"/>
    <m/>
    <m/>
    <m/>
    <x v="801"/>
    <s v="2022-07-27 10:09:31.780000+00:00"/>
    <m/>
  </r>
  <r>
    <x v="41"/>
    <n v="60000"/>
    <s v="INR"/>
    <n v="0"/>
    <x v="16"/>
    <x v="0"/>
    <s v="stat_kcR4fZg7TU7jjk1jAVua3qGLRS4J5uFayEjK5j02wtv"/>
    <x v="2"/>
    <s v="OpportunityStatusType.Lost"/>
    <m/>
    <x v="1"/>
    <x v="22"/>
    <s v="lead_QoTXDdDicAIWEJOZfuD6AZ5gUGnWZdPdYb74Op3k9PF"/>
    <s v="Teal Feed"/>
    <x v="7"/>
    <s v="user_srg8vKhTH4Op816Ys9oZfFwLDukscRfgPrYZnVvwv0c"/>
    <s v="Ankur Gaurav"/>
    <x v="1194"/>
    <s v="2022-07-20 07:32:34.867000+00:00"/>
    <m/>
    <x v="3"/>
    <m/>
    <s v="2022-05-12 05:53:17+00:00"/>
    <m/>
    <n v="20"/>
    <m/>
    <m/>
    <m/>
    <m/>
    <m/>
    <m/>
    <m/>
    <s v="ORGANIC_SEARCH"/>
    <m/>
    <m/>
    <m/>
    <x v="2"/>
    <m/>
    <m/>
    <m/>
    <m/>
    <m/>
    <m/>
    <m/>
    <m/>
    <m/>
    <m/>
    <m/>
    <m/>
    <x v="3"/>
    <m/>
    <s v="user_aM3WaaSUQQmaNnsm9l2FQRVWUEr8RN2ZdXzsuQUalQ3"/>
    <x v="7"/>
    <x v="1"/>
    <m/>
    <m/>
    <x v="3"/>
    <x v="2"/>
    <m/>
    <s v="Employee Count 25"/>
    <m/>
    <m/>
    <m/>
    <x v="803"/>
    <s v="2022-07-20 07:32:34.904000+00:00"/>
    <m/>
  </r>
  <r>
    <x v="16"/>
    <n v="20000"/>
    <s v="INR"/>
    <n v="0"/>
    <x v="16"/>
    <x v="0"/>
    <s v="stat_kcR4fZg7TU7jjk1jAVua3qGLRS4J5uFayEjK5j02wtv"/>
    <x v="2"/>
    <s v="OpportunityStatusType.Lost"/>
    <s v="cont_plAxNuv39qUaqZgTlA5O8vdRmn6TLGTHO5FNPwy2lTz"/>
    <x v="532"/>
    <x v="0"/>
    <s v="lead_gCwdwIi4d7gG2Wqv8n3j6gDnjVGTS5iaH7X4UrnynxD"/>
    <s v="Saksham Group"/>
    <x v="6"/>
    <s v="user_8jx3L2CDfrbzNnwYUv6Plfha6VxaSGsqcbTXR3sIBZi"/>
    <s v="Manish Balpande"/>
    <x v="1195"/>
    <s v="2022-07-20 07:25:59.687000+00:00"/>
    <m/>
    <x v="3"/>
    <m/>
    <m/>
    <m/>
    <n v="125"/>
    <m/>
    <m/>
    <m/>
    <m/>
    <m/>
    <m/>
    <m/>
    <m/>
    <m/>
    <m/>
    <m/>
    <x v="2"/>
    <m/>
    <m/>
    <m/>
    <m/>
    <m/>
    <m/>
    <m/>
    <m/>
    <m/>
    <m/>
    <m/>
    <m/>
    <x v="3"/>
    <m/>
    <s v="user_A8KOTZADnUtEQOLt4nSLAmteNStuGh80js75RYjrXVt"/>
    <x v="6"/>
    <x v="1"/>
    <m/>
    <s v="June; May"/>
    <x v="4"/>
    <x v="3"/>
    <m/>
    <s v="Employee Wellness Handbook"/>
    <m/>
    <m/>
    <m/>
    <x v="804"/>
    <s v="2022-10-14 05:54:58.071000+00:00"/>
    <s v="GPA"/>
  </r>
  <r>
    <x v="16"/>
    <n v="500000"/>
    <s v="INR"/>
    <n v="0"/>
    <x v="16"/>
    <x v="0"/>
    <s v="stat_kcR4fZg7TU7jjk1jAVua3qGLRS4J5uFayEjK5j02wtv"/>
    <x v="2"/>
    <s v="OpportunityStatusType.Lost"/>
    <s v="cont_plAxNuv39qUaqZgTlA5O8vdRmn6TLGTHO5FNPwy2lTz"/>
    <x v="532"/>
    <x v="0"/>
    <s v="lead_gCwdwIi4d7gG2Wqv8n3j6gDnjVGTS5iaH7X4UrnynxD"/>
    <s v="Saksham Group"/>
    <x v="6"/>
    <s v="user_8jx3L2CDfrbzNnwYUv6Plfha6VxaSGsqcbTXR3sIBZi"/>
    <s v="Manish Balpande"/>
    <x v="1196"/>
    <s v="2022-07-20 07:26:08.830000+00:00"/>
    <m/>
    <x v="3"/>
    <m/>
    <m/>
    <m/>
    <n v="125"/>
    <m/>
    <m/>
    <m/>
    <m/>
    <m/>
    <m/>
    <m/>
    <m/>
    <m/>
    <m/>
    <m/>
    <x v="2"/>
    <m/>
    <m/>
    <m/>
    <m/>
    <m/>
    <m/>
    <m/>
    <m/>
    <m/>
    <m/>
    <m/>
    <m/>
    <x v="3"/>
    <m/>
    <s v="user_A8KOTZADnUtEQOLt4nSLAmteNStuGh80js75RYjrXVt"/>
    <x v="6"/>
    <x v="1"/>
    <m/>
    <s v="June; May"/>
    <x v="4"/>
    <x v="3"/>
    <m/>
    <s v="Employee Wellness Handbook"/>
    <m/>
    <m/>
    <m/>
    <x v="804"/>
    <s v="2022-10-14 05:54:58.071000+00:00"/>
    <s v="GTL"/>
  </r>
  <r>
    <x v="16"/>
    <n v="500000"/>
    <s v="INR"/>
    <n v="0"/>
    <x v="16"/>
    <x v="0"/>
    <s v="stat_kcR4fZg7TU7jjk1jAVua3qGLRS4J5uFayEjK5j02wtv"/>
    <x v="2"/>
    <s v="OpportunityStatusType.Lost"/>
    <s v="cont_plAxNuv39qUaqZgTlA5O8vdRmn6TLGTHO5FNPwy2lTz"/>
    <x v="532"/>
    <x v="0"/>
    <s v="lead_gCwdwIi4d7gG2Wqv8n3j6gDnjVGTS5iaH7X4UrnynxD"/>
    <s v="Saksham Group"/>
    <x v="6"/>
    <s v="user_8jx3L2CDfrbzNnwYUv6Plfha6VxaSGsqcbTXR3sIBZi"/>
    <s v="Manish Balpande"/>
    <x v="1197"/>
    <s v="2022-07-20 07:25:48.499000+00:00"/>
    <m/>
    <x v="3"/>
    <m/>
    <m/>
    <m/>
    <n v="125"/>
    <m/>
    <m/>
    <m/>
    <m/>
    <m/>
    <m/>
    <m/>
    <m/>
    <m/>
    <m/>
    <m/>
    <x v="2"/>
    <m/>
    <m/>
    <m/>
    <m/>
    <m/>
    <m/>
    <m/>
    <m/>
    <m/>
    <m/>
    <m/>
    <m/>
    <x v="3"/>
    <m/>
    <s v="user_A8KOTZADnUtEQOLt4nSLAmteNStuGh80js75RYjrXVt"/>
    <x v="6"/>
    <x v="1"/>
    <m/>
    <s v="June; May"/>
    <x v="4"/>
    <x v="3"/>
    <m/>
    <s v="Employee Wellness Handbook"/>
    <m/>
    <m/>
    <m/>
    <x v="804"/>
    <s v="2022-10-14 05:54:58.071000+00:00"/>
    <s v="GMC"/>
  </r>
  <r>
    <x v="41"/>
    <n v="70000"/>
    <s v="INR"/>
    <n v="0"/>
    <x v="38"/>
    <x v="0"/>
    <s v="stat_1hn9nRJaLbI53NxPuSQgo90kRpbpKsFlwN4oEGNUTdO"/>
    <x v="1"/>
    <s v="OpportunityStatusType.Lost"/>
    <m/>
    <x v="1"/>
    <x v="426"/>
    <s v="lead_ZTTDhWiFYhde1YYDAvVNm5L3Cd92CTe3JB2PmvLzIQd"/>
    <s v="AMI Foodservice Equipment solutions"/>
    <x v="7"/>
    <s v="user_srg8vKhTH4Op816Ys9oZfFwLDukscRfgPrYZnVvwv0c"/>
    <s v="Ankur Gaurav"/>
    <x v="1198"/>
    <s v="2022-07-20 07:21:11.284000+00:00"/>
    <m/>
    <x v="10"/>
    <m/>
    <s v="2022-05-16 05:56:29+00:00"/>
    <m/>
    <n v="7"/>
    <m/>
    <m/>
    <m/>
    <m/>
    <m/>
    <m/>
    <m/>
    <s v="ORGANIC_SEARCH"/>
    <m/>
    <m/>
    <m/>
    <x v="20"/>
    <m/>
    <m/>
    <m/>
    <m/>
    <m/>
    <m/>
    <m/>
    <m/>
    <m/>
    <m/>
    <m/>
    <m/>
    <x v="3"/>
    <m/>
    <s v="user_aM3WaaSUQQmaNnsm9l2FQRVWUEr8RN2ZdXzsuQUalQ3"/>
    <x v="7"/>
    <x v="1"/>
    <m/>
    <m/>
    <x v="3"/>
    <x v="2"/>
    <m/>
    <s v="Employee Count 25"/>
    <m/>
    <m/>
    <m/>
    <x v="805"/>
    <s v="2022-07-20 07:21:11.322000+00:00"/>
    <m/>
  </r>
  <r>
    <x v="41"/>
    <n v="150000"/>
    <s v="INR"/>
    <n v="0"/>
    <x v="38"/>
    <x v="0"/>
    <s v="stat_1hn9nRJaLbI53NxPuSQgo90kRpbpKsFlwN4oEGNUTdO"/>
    <x v="1"/>
    <s v="OpportunityStatusType.Lost"/>
    <m/>
    <x v="1"/>
    <x v="22"/>
    <s v="lead_UvR941Wx1C3vJU7d61anEjCRpmJpO57Ig9Ya2aZe9NA"/>
    <s v="32nd.com (Fresh)"/>
    <x v="7"/>
    <s v="user_srg8vKhTH4Op816Ys9oZfFwLDukscRfgPrYZnVvwv0c"/>
    <s v="Ankur Gaurav"/>
    <x v="1199"/>
    <s v="2022-07-20 07:21:54.323000+00:00"/>
    <m/>
    <x v="5"/>
    <m/>
    <s v="2022-05-30 05:07:24+00:00"/>
    <m/>
    <n v="52"/>
    <m/>
    <m/>
    <m/>
    <m/>
    <m/>
    <m/>
    <m/>
    <s v="ORGANIC_SEARCH"/>
    <m/>
    <m/>
    <m/>
    <x v="2"/>
    <m/>
    <m/>
    <m/>
    <m/>
    <m/>
    <m/>
    <m/>
    <m/>
    <m/>
    <m/>
    <m/>
    <m/>
    <x v="3"/>
    <m/>
    <s v="user_aM3WaaSUQQmaNnsm9l2FQRVWUEr8RN2ZdXzsuQUalQ3"/>
    <x v="7"/>
    <x v="1"/>
    <m/>
    <m/>
    <x v="3"/>
    <x v="2"/>
    <m/>
    <s v="Employee Count 50 to 200"/>
    <m/>
    <m/>
    <m/>
    <x v="806"/>
    <s v="2022-07-20 07:21:54.358000+00:00"/>
    <m/>
  </r>
  <r>
    <x v="9"/>
    <n v="100000"/>
    <s v="INR"/>
    <n v="0"/>
    <x v="4"/>
    <x v="0"/>
    <s v="stat_kcR4fZg7TU7jjk1jAVua3qGLRS4J5uFayEjK5j02wtv"/>
    <x v="2"/>
    <s v="OpportunityStatusType.Lost"/>
    <m/>
    <x v="1"/>
    <x v="0"/>
    <s v="lead_UatRynDdPPplXqurWPWzrAbNLQFYMzSwTKWeXS2z1mk"/>
    <s v="Shopping Kart 24"/>
    <x v="42"/>
    <s v="user_9SBRjyF0n4iWuhUdqRyQkFhl2J4uyNKhFWvvJEvunX8"/>
    <s v="Omkar Ghate"/>
    <x v="1200"/>
    <s v="2022-07-20 07:06:38.528000+00:00"/>
    <m/>
    <x v="13"/>
    <m/>
    <s v="2021-11-15 17:34:40+00:00"/>
    <m/>
    <n v="15"/>
    <m/>
    <m/>
    <m/>
    <m/>
    <m/>
    <m/>
    <m/>
    <m/>
    <m/>
    <m/>
    <m/>
    <x v="2"/>
    <m/>
    <m/>
    <m/>
    <m/>
    <m/>
    <m/>
    <m/>
    <m/>
    <m/>
    <m/>
    <m/>
    <m/>
    <x v="3"/>
    <m/>
    <s v="user_9SBRjyF0n4iWuhUdqRyQkFhl2J4uyNKhFWvvJEvunX8"/>
    <x v="33"/>
    <x v="5"/>
    <m/>
    <m/>
    <x v="3"/>
    <x v="2"/>
    <m/>
    <s v="Employee Count 15"/>
    <m/>
    <m/>
    <m/>
    <x v="807"/>
    <s v="2022-07-20 07:06:38.560000+00:00"/>
    <m/>
  </r>
  <r>
    <x v="41"/>
    <n v="700000"/>
    <s v="INR"/>
    <n v="0"/>
    <x v="36"/>
    <x v="0"/>
    <s v="stat_1hn9nRJaLbI53NxPuSQgo90kRpbpKsFlwN4oEGNUTdO"/>
    <x v="1"/>
    <s v="OpportunityStatusType.Lost"/>
    <m/>
    <x v="1"/>
    <x v="427"/>
    <s v="lead_RdA2fGjVW6H6Lli1ucHnLv2WM1hrHMMUDEHO75f5QJU"/>
    <s v="OSX Techlabs Pvt Ltd"/>
    <x v="7"/>
    <s v="user_srg8vKhTH4Op816Ys9oZfFwLDukscRfgPrYZnVvwv0c"/>
    <s v="Ankur Gaurav"/>
    <x v="1201"/>
    <s v="2022-07-20 07:13:14.518000+00:00"/>
    <m/>
    <x v="0"/>
    <m/>
    <m/>
    <m/>
    <n v="95"/>
    <m/>
    <m/>
    <m/>
    <m/>
    <m/>
    <m/>
    <m/>
    <m/>
    <m/>
    <m/>
    <m/>
    <x v="1"/>
    <m/>
    <m/>
    <m/>
    <m/>
    <m/>
    <m/>
    <m/>
    <m/>
    <m/>
    <m/>
    <m/>
    <m/>
    <x v="3"/>
    <m/>
    <s v="user_aM3WaaSUQQmaNnsm9l2FQRVWUEr8RN2ZdXzsuQUalQ3"/>
    <x v="7"/>
    <x v="1"/>
    <m/>
    <s v="June"/>
    <x v="2"/>
    <x v="3"/>
    <m/>
    <m/>
    <m/>
    <m/>
    <m/>
    <x v="808"/>
    <s v="2022-08-23 10:33:47.257000+00:00"/>
    <m/>
  </r>
  <r>
    <x v="9"/>
    <n v="200000"/>
    <s v="INR"/>
    <n v="0"/>
    <x v="4"/>
    <x v="0"/>
    <s v="stat_kcR4fZg7TU7jjk1jAVua3qGLRS4J5uFayEjK5j02wtv"/>
    <x v="2"/>
    <s v="OpportunityStatusType.Lost"/>
    <m/>
    <x v="1"/>
    <x v="428"/>
    <s v="lead_fhFxqLqXULKQYd7zRJzNl1UgeOZ1lfoLMmdBpwCzNnE"/>
    <s v="St. Michaels"/>
    <x v="7"/>
    <s v="user_9SBRjyF0n4iWuhUdqRyQkFhl2J4uyNKhFWvvJEvunX8"/>
    <s v="Omkar Ghate"/>
    <x v="1202"/>
    <s v="2022-07-20 07:06:48.907000+00:00"/>
    <m/>
    <x v="37"/>
    <m/>
    <s v="2022-02-06 16:06:25+00:00"/>
    <m/>
    <n v="50"/>
    <m/>
    <m/>
    <m/>
    <m/>
    <m/>
    <m/>
    <m/>
    <s v="ORGANIC_SEARCH"/>
    <m/>
    <m/>
    <m/>
    <x v="2"/>
    <m/>
    <m/>
    <m/>
    <m/>
    <m/>
    <m/>
    <m/>
    <m/>
    <m/>
    <m/>
    <m/>
    <m/>
    <x v="3"/>
    <m/>
    <s v="user_aM3WaaSUQQmaNnsm9l2FQRVWUEr8RN2ZdXzsuQUalQ3"/>
    <x v="7"/>
    <x v="5"/>
    <m/>
    <m/>
    <x v="3"/>
    <x v="2"/>
    <m/>
    <s v="Employee Count 50 to 200"/>
    <m/>
    <m/>
    <m/>
    <x v="809"/>
    <s v="2022-07-20 07:06:48.945000+00:00"/>
    <m/>
  </r>
  <r>
    <x v="9"/>
    <n v="160000"/>
    <s v="INR"/>
    <n v="0"/>
    <x v="39"/>
    <x v="0"/>
    <s v="stat_kcR4fZg7TU7jjk1jAVua3qGLRS4J5uFayEjK5j02wtv"/>
    <x v="2"/>
    <s v="OpportunityStatusType.Lost"/>
    <m/>
    <x v="1"/>
    <x v="39"/>
    <s v="lead_tyxXawKWYq82QoEjY1VIUAadLn3V27IgGk5oeFGJenO"/>
    <s v="Bungeetech"/>
    <x v="7"/>
    <s v="user_9SBRjyF0n4iWuhUdqRyQkFhl2J4uyNKhFWvvJEvunX8"/>
    <s v="Omkar Ghate"/>
    <x v="1203"/>
    <s v="2022-07-20 07:03:26.668000+00:00"/>
    <m/>
    <x v="38"/>
    <m/>
    <s v="2022-02-22 19:40:13+00:00"/>
    <m/>
    <n v="25"/>
    <m/>
    <m/>
    <s v="Facebook"/>
    <m/>
    <m/>
    <m/>
    <m/>
    <s v="DIRECT_TRAFFIC"/>
    <m/>
    <m/>
    <m/>
    <x v="2"/>
    <m/>
    <m/>
    <m/>
    <m/>
    <m/>
    <m/>
    <m/>
    <m/>
    <m/>
    <m/>
    <m/>
    <m/>
    <x v="3"/>
    <m/>
    <s v="user_aM3WaaSUQQmaNnsm9l2FQRVWUEr8RN2ZdXzsuQUalQ3"/>
    <x v="7"/>
    <x v="1"/>
    <m/>
    <m/>
    <x v="8"/>
    <x v="2"/>
    <m/>
    <s v="Employee Count 25"/>
    <m/>
    <m/>
    <m/>
    <x v="810"/>
    <s v="2022-08-23 10:54:04.542000+00:00"/>
    <m/>
  </r>
  <r>
    <x v="9"/>
    <n v="40000"/>
    <s v="INR"/>
    <n v="0"/>
    <x v="10"/>
    <x v="0"/>
    <s v="stat_kcR4fZg7TU7jjk1jAVua3qGLRS4J5uFayEjK5j02wtv"/>
    <x v="2"/>
    <s v="OpportunityStatusType.Lost"/>
    <m/>
    <x v="1"/>
    <x v="429"/>
    <s v="lead_GOIrFhTef2NWCT7JXUhiNldAMIf8aJt0a0YtI3HoSHe"/>
    <s v="Nimmadhi"/>
    <x v="7"/>
    <s v="user_9SBRjyF0n4iWuhUdqRyQkFhl2J4uyNKhFWvvJEvunX8"/>
    <s v="Omkar Ghate"/>
    <x v="1204"/>
    <s v="2022-07-20 07:04:06.119000+00:00"/>
    <m/>
    <x v="9"/>
    <m/>
    <m/>
    <m/>
    <n v="12"/>
    <m/>
    <m/>
    <m/>
    <m/>
    <m/>
    <m/>
    <m/>
    <m/>
    <m/>
    <m/>
    <m/>
    <x v="8"/>
    <m/>
    <m/>
    <m/>
    <m/>
    <m/>
    <m/>
    <m/>
    <m/>
    <m/>
    <m/>
    <m/>
    <m/>
    <x v="9"/>
    <m/>
    <s v="user_aM3WaaSUQQmaNnsm9l2FQRVWUEr8RN2ZdXzsuQUalQ3"/>
    <x v="7"/>
    <x v="5"/>
    <m/>
    <m/>
    <x v="3"/>
    <x v="2"/>
    <m/>
    <s v="Employee Count 7-50"/>
    <m/>
    <m/>
    <m/>
    <x v="811"/>
    <s v="2022-07-20 07:04:06.155000+00:00"/>
    <m/>
  </r>
  <r>
    <x v="9"/>
    <n v="200000"/>
    <s v="INR"/>
    <n v="0"/>
    <x v="39"/>
    <x v="0"/>
    <s v="stat_kcR4fZg7TU7jjk1jAVua3qGLRS4J5uFayEjK5j02wtv"/>
    <x v="2"/>
    <s v="OpportunityStatusType.Lost"/>
    <m/>
    <x v="1"/>
    <x v="46"/>
    <s v="lead_tyxXawKWYq82QoEjY1VIUAadLn3V27IgGk5oeFGJenO"/>
    <s v="Bungeetech"/>
    <x v="7"/>
    <s v="user_9SBRjyF0n4iWuhUdqRyQkFhl2J4uyNKhFWvvJEvunX8"/>
    <s v="Omkar Ghate"/>
    <x v="1205"/>
    <s v="2022-07-20 07:03:32.544000+00:00"/>
    <m/>
    <x v="38"/>
    <m/>
    <s v="2022-02-22 19:40:13+00:00"/>
    <m/>
    <n v="25"/>
    <m/>
    <m/>
    <s v="Facebook"/>
    <m/>
    <m/>
    <m/>
    <m/>
    <s v="DIRECT_TRAFFIC"/>
    <m/>
    <m/>
    <m/>
    <x v="2"/>
    <m/>
    <m/>
    <m/>
    <m/>
    <m/>
    <m/>
    <m/>
    <m/>
    <m/>
    <m/>
    <m/>
    <m/>
    <x v="3"/>
    <m/>
    <s v="user_aM3WaaSUQQmaNnsm9l2FQRVWUEr8RN2ZdXzsuQUalQ3"/>
    <x v="7"/>
    <x v="1"/>
    <m/>
    <m/>
    <x v="8"/>
    <x v="2"/>
    <m/>
    <s v="Employee Count 25"/>
    <m/>
    <m/>
    <m/>
    <x v="810"/>
    <s v="2022-08-23 10:54:04.542000+00:00"/>
    <m/>
  </r>
  <r>
    <x v="9"/>
    <n v="200000"/>
    <s v="INR"/>
    <n v="0"/>
    <x v="16"/>
    <x v="0"/>
    <s v="stat_kcR4fZg7TU7jjk1jAVua3qGLRS4J5uFayEjK5j02wtv"/>
    <x v="2"/>
    <s v="OpportunityStatusType.Lost"/>
    <m/>
    <x v="1"/>
    <x v="430"/>
    <s v="lead_EGIdnNpvipSOkunB5WdeRWQQfOMHWDktsgMDl6ObakV"/>
    <s v="Vastu raviraj"/>
    <x v="7"/>
    <s v="user_9SBRjyF0n4iWuhUdqRyQkFhl2J4uyNKhFWvvJEvunX8"/>
    <s v="Omkar Ghate"/>
    <x v="1206"/>
    <s v="2022-07-20 06:59:46.500000+00:00"/>
    <m/>
    <x v="1"/>
    <m/>
    <s v="2021-01-09 10:40:43+00:00"/>
    <m/>
    <n v="37"/>
    <m/>
    <m/>
    <m/>
    <m/>
    <m/>
    <m/>
    <m/>
    <m/>
    <m/>
    <m/>
    <m/>
    <x v="8"/>
    <m/>
    <m/>
    <m/>
    <m/>
    <m/>
    <m/>
    <m/>
    <m/>
    <m/>
    <m/>
    <m/>
    <m/>
    <x v="6"/>
    <m/>
    <s v="user_aM3WaaSUQQmaNnsm9l2FQRVWUEr8RN2ZdXzsuQUalQ3"/>
    <x v="7"/>
    <x v="5"/>
    <m/>
    <s v="May"/>
    <x v="3"/>
    <x v="2"/>
    <m/>
    <m/>
    <m/>
    <m/>
    <m/>
    <x v="812"/>
    <s v="2022-07-20 06:59:46.535000+00:00"/>
    <m/>
  </r>
  <r>
    <x v="9"/>
    <n v="35000"/>
    <s v="INR"/>
    <n v="0"/>
    <x v="16"/>
    <x v="0"/>
    <s v="stat_kcR4fZg7TU7jjk1jAVua3qGLRS4J5uFayEjK5j02wtv"/>
    <x v="2"/>
    <s v="OpportunityStatusType.Lost"/>
    <m/>
    <x v="1"/>
    <x v="431"/>
    <s v="lead_asEiT02GdTLntyQaNGvB5PfZyVVjrhWfpderWAt5zls"/>
    <s v="Navalprabha"/>
    <x v="7"/>
    <s v="user_9SBRjyF0n4iWuhUdqRyQkFhl2J4uyNKhFWvvJEvunX8"/>
    <s v="Omkar Ghate"/>
    <x v="1207"/>
    <s v="2022-07-20 06:58:45.384000+00:00"/>
    <m/>
    <x v="5"/>
    <m/>
    <s v="2022-03-28 10:48:53+00:00"/>
    <m/>
    <n v="25"/>
    <m/>
    <m/>
    <m/>
    <m/>
    <m/>
    <m/>
    <m/>
    <s v="PAID_SEARCH"/>
    <m/>
    <m/>
    <m/>
    <x v="2"/>
    <m/>
    <m/>
    <m/>
    <m/>
    <m/>
    <m/>
    <m/>
    <m/>
    <m/>
    <m/>
    <m/>
    <m/>
    <x v="3"/>
    <m/>
    <s v="user_aM3WaaSUQQmaNnsm9l2FQRVWUEr8RN2ZdXzsuQUalQ3"/>
    <x v="7"/>
    <x v="5"/>
    <m/>
    <m/>
    <x v="3"/>
    <x v="2"/>
    <m/>
    <s v="Employee Count 25"/>
    <m/>
    <m/>
    <m/>
    <x v="813"/>
    <s v="2022-07-20 06:58:45.418000+00:00"/>
    <m/>
  </r>
  <r>
    <x v="9"/>
    <n v="3000"/>
    <s v="INR"/>
    <n v="0"/>
    <x v="16"/>
    <x v="0"/>
    <s v="stat_kcR4fZg7TU7jjk1jAVua3qGLRS4J5uFayEjK5j02wtv"/>
    <x v="2"/>
    <s v="OpportunityStatusType.Lost"/>
    <m/>
    <x v="1"/>
    <x v="0"/>
    <s v="lead_2cEgtBxAM8uw0sfrcwcIlXVeAeY87Uxo7lqMqlRgxe8"/>
    <s v="IppoPay Technologies Pvt Ltd"/>
    <x v="42"/>
    <s v="user_9SBRjyF0n4iWuhUdqRyQkFhl2J4uyNKhFWvvJEvunX8"/>
    <s v="Omkar Ghate"/>
    <x v="1208"/>
    <s v="2022-07-20 06:56:45.066000+00:00"/>
    <m/>
    <x v="9"/>
    <m/>
    <s v="2022-01-31 04:35:54+00:00"/>
    <m/>
    <n v="49"/>
    <m/>
    <m/>
    <m/>
    <m/>
    <m/>
    <m/>
    <m/>
    <s v="PAID_SOCIAL"/>
    <m/>
    <m/>
    <m/>
    <x v="1"/>
    <m/>
    <m/>
    <m/>
    <m/>
    <m/>
    <m/>
    <m/>
    <m/>
    <m/>
    <m/>
    <m/>
    <m/>
    <x v="3"/>
    <m/>
    <s v="user_9SBRjyF0n4iWuhUdqRyQkFhl2J4uyNKhFWvvJEvunX8"/>
    <x v="33"/>
    <x v="1"/>
    <m/>
    <s v="June"/>
    <x v="3"/>
    <x v="2"/>
    <m/>
    <s v="Employee Count 25"/>
    <m/>
    <m/>
    <m/>
    <x v="814"/>
    <s v="2022-07-20 06:56:45.093000+00:00"/>
    <s v="GPA"/>
  </r>
  <r>
    <x v="9"/>
    <n v="30184"/>
    <s v="INR"/>
    <n v="0"/>
    <x v="16"/>
    <x v="0"/>
    <s v="stat_kcR4fZg7TU7jjk1jAVua3qGLRS4J5uFayEjK5j02wtv"/>
    <x v="2"/>
    <s v="OpportunityStatusType.Lost"/>
    <m/>
    <x v="1"/>
    <x v="0"/>
    <s v="lead_2cEgtBxAM8uw0sfrcwcIlXVeAeY87Uxo7lqMqlRgxe8"/>
    <s v="IppoPay Technologies Pvt Ltd"/>
    <x v="42"/>
    <s v="user_9SBRjyF0n4iWuhUdqRyQkFhl2J4uyNKhFWvvJEvunX8"/>
    <s v="Omkar Ghate"/>
    <x v="1209"/>
    <s v="2022-07-20 06:56:37.955000+00:00"/>
    <m/>
    <x v="9"/>
    <m/>
    <s v="2022-01-31 04:35:54+00:00"/>
    <m/>
    <n v="49"/>
    <m/>
    <m/>
    <m/>
    <m/>
    <m/>
    <m/>
    <m/>
    <s v="PAID_SOCIAL"/>
    <m/>
    <m/>
    <m/>
    <x v="1"/>
    <m/>
    <m/>
    <m/>
    <m/>
    <m/>
    <m/>
    <m/>
    <m/>
    <m/>
    <m/>
    <m/>
    <m/>
    <x v="3"/>
    <m/>
    <s v="user_9SBRjyF0n4iWuhUdqRyQkFhl2J4uyNKhFWvvJEvunX8"/>
    <x v="33"/>
    <x v="1"/>
    <m/>
    <s v="June"/>
    <x v="3"/>
    <x v="2"/>
    <m/>
    <s v="Employee Count 25"/>
    <m/>
    <m/>
    <m/>
    <x v="814"/>
    <s v="2022-07-20 06:56:45.093000+00:00"/>
    <s v="GMC"/>
  </r>
  <r>
    <x v="9"/>
    <n v="470000"/>
    <s v="INR"/>
    <n v="0"/>
    <x v="16"/>
    <x v="0"/>
    <s v="stat_kcR4fZg7TU7jjk1jAVua3qGLRS4J5uFayEjK5j02wtv"/>
    <x v="2"/>
    <s v="OpportunityStatusType.Lost"/>
    <m/>
    <x v="1"/>
    <x v="102"/>
    <s v="lead_qw5yTnVBEH5oWbyaR81mCa4YlTRAp7GRUW5LFf7Umr3"/>
    <s v="Cloud Destinations (Fresh)"/>
    <x v="15"/>
    <s v="user_9SBRjyF0n4iWuhUdqRyQkFhl2J4uyNKhFWvvJEvunX8"/>
    <s v="Omkar Ghate"/>
    <x v="1210"/>
    <s v="2022-07-20 06:55:44.510000+00:00"/>
    <m/>
    <x v="39"/>
    <m/>
    <m/>
    <m/>
    <n v="100"/>
    <m/>
    <m/>
    <m/>
    <m/>
    <m/>
    <m/>
    <m/>
    <m/>
    <m/>
    <m/>
    <m/>
    <x v="2"/>
    <m/>
    <m/>
    <m/>
    <m/>
    <m/>
    <m/>
    <m/>
    <m/>
    <m/>
    <m/>
    <m/>
    <m/>
    <x v="3"/>
    <m/>
    <s v="user_228eUmsdKIb9OItgmiDq1zD4aPZ1eqiapbaLAGeBf8g"/>
    <x v="13"/>
    <x v="5"/>
    <m/>
    <m/>
    <x v="4"/>
    <x v="3"/>
    <m/>
    <s v="Employee Wellness Handbook"/>
    <m/>
    <m/>
    <m/>
    <x v="815"/>
    <s v="2022-07-20 06:55:44.544000+00:00"/>
    <s v="GMC"/>
  </r>
  <r>
    <x v="9"/>
    <n v="50000"/>
    <s v="INR"/>
    <n v="0"/>
    <x v="16"/>
    <x v="0"/>
    <s v="stat_kcR4fZg7TU7jjk1jAVua3qGLRS4J5uFayEjK5j02wtv"/>
    <x v="2"/>
    <s v="OpportunityStatusType.Lost"/>
    <m/>
    <x v="1"/>
    <x v="432"/>
    <s v="lead_hRc8YaxtSEN9s9hoa7NRWoeDo9AxvcRqeRnz5T3aepX"/>
    <s v="Simreka"/>
    <x v="7"/>
    <s v="user_9SBRjyF0n4iWuhUdqRyQkFhl2J4uyNKhFWvvJEvunX8"/>
    <s v="Omkar Ghate"/>
    <x v="1211"/>
    <s v="2022-07-20 06:55:18.482000+00:00"/>
    <m/>
    <x v="2"/>
    <m/>
    <m/>
    <m/>
    <n v="12"/>
    <m/>
    <m/>
    <m/>
    <m/>
    <m/>
    <m/>
    <m/>
    <m/>
    <m/>
    <m/>
    <m/>
    <x v="2"/>
    <m/>
    <m/>
    <m/>
    <m/>
    <m/>
    <m/>
    <m/>
    <m/>
    <m/>
    <m/>
    <m/>
    <m/>
    <x v="3"/>
    <m/>
    <s v="user_aM3WaaSUQQmaNnsm9l2FQRVWUEr8RN2ZdXzsuQUalQ3"/>
    <x v="7"/>
    <x v="5"/>
    <m/>
    <m/>
    <x v="3"/>
    <x v="2"/>
    <m/>
    <s v="Employee Count 7-50"/>
    <m/>
    <m/>
    <m/>
    <x v="816"/>
    <s v="2022-07-20 06:55:18.602000+00:00"/>
    <m/>
  </r>
  <r>
    <x v="23"/>
    <n v="500000"/>
    <s v="INR"/>
    <n v="0"/>
    <x v="16"/>
    <x v="0"/>
    <s v="stat_kcR4fZg7TU7jjk1jAVua3qGLRS4J5uFayEjK5j02wtv"/>
    <x v="2"/>
    <s v="OpportunityStatusType.Lost"/>
    <m/>
    <x v="1"/>
    <x v="0"/>
    <s v="lead_01sfzzOuDBrx0y9CDdD01lZXjqrLtW36J8xMfgIaylX"/>
    <s v="Sigma Byte Computers Pvt Ltd"/>
    <x v="8"/>
    <s v="user_GL8PBiV4pvzsQLVHSdZLeMQAQcGjCvLkffg486DHfZJ"/>
    <s v="Anshum Naithani"/>
    <x v="1212"/>
    <s v="2022-07-20 06:49:17.338000+00:00"/>
    <m/>
    <x v="1"/>
    <m/>
    <m/>
    <m/>
    <n v="450"/>
    <m/>
    <m/>
    <m/>
    <m/>
    <m/>
    <m/>
    <m/>
    <m/>
    <m/>
    <m/>
    <m/>
    <x v="5"/>
    <m/>
    <m/>
    <m/>
    <m/>
    <m/>
    <m/>
    <m/>
    <m/>
    <m/>
    <m/>
    <m/>
    <m/>
    <x v="3"/>
    <m/>
    <s v="user_5IQTpX6DsnoeoDfxqzqojpVoQLXPh68nhDjLS5ETjYj"/>
    <x v="8"/>
    <x v="1"/>
    <m/>
    <s v="August"/>
    <x v="2"/>
    <x v="3"/>
    <m/>
    <m/>
    <m/>
    <m/>
    <m/>
    <x v="817"/>
    <s v="2022-07-20 06:49:17.368000+00:00"/>
    <m/>
  </r>
  <r>
    <x v="35"/>
    <n v="2000000"/>
    <s v="INR"/>
    <n v="0"/>
    <x v="10"/>
    <x v="0"/>
    <s v="stat_kcR4fZg7TU7jjk1jAVua3qGLRS4J5uFayEjK5j02wtv"/>
    <x v="2"/>
    <s v="OpportunityStatusType.Lost"/>
    <s v="cont_kC6GfSEx9PZqLHbEfyV6o1eLHQLC9gzvYr6l8KEJNVx"/>
    <x v="533"/>
    <x v="433"/>
    <s v="lead_7wv7JxEIXO1aIsPLKVMDIiUog0bwXY6KLcr0EJNkfGk"/>
    <s v="TRU Global Software"/>
    <x v="3"/>
    <s v="user_encRk5bIEFN6ZA11h4WH2AdZTiZpogLSlMIaj0E30SZ"/>
    <s v="Daya Gowda"/>
    <x v="1213"/>
    <s v="2022-07-20 06:48:34.914000+00:00"/>
    <m/>
    <x v="2"/>
    <m/>
    <m/>
    <m/>
    <n v="200"/>
    <m/>
    <m/>
    <s v="Facebook"/>
    <m/>
    <m/>
    <m/>
    <m/>
    <s v="PAID_SOCIAL"/>
    <m/>
    <m/>
    <m/>
    <x v="2"/>
    <m/>
    <m/>
    <m/>
    <m/>
    <m/>
    <m/>
    <m/>
    <m/>
    <m/>
    <m/>
    <m/>
    <m/>
    <x v="3"/>
    <m/>
    <s v="user_encRk5bIEFN6ZA11h4WH2AdZTiZpogLSlMIaj0E30SZ"/>
    <x v="3"/>
    <x v="1"/>
    <m/>
    <s v="August"/>
    <x v="4"/>
    <x v="3"/>
    <m/>
    <s v="Employee Engagement Handbook"/>
    <m/>
    <m/>
    <m/>
    <x v="818"/>
    <s v="2022-08-25 16:06:28.412000+00:00"/>
    <m/>
  </r>
  <r>
    <x v="9"/>
    <n v="30000"/>
    <s v="INR"/>
    <n v="0"/>
    <x v="16"/>
    <x v="0"/>
    <s v="stat_kcR4fZg7TU7jjk1jAVua3qGLRS4J5uFayEjK5j02wtv"/>
    <x v="2"/>
    <s v="OpportunityStatusType.Lost"/>
    <m/>
    <x v="1"/>
    <x v="0"/>
    <s v="lead_oj5GGywGvdWSkkL2BkiqeSE7QyORIgl2za2foABgxPM"/>
    <s v="Godiva Bioadvances Pvt Ltd"/>
    <x v="47"/>
    <s v="user_9SBRjyF0n4iWuhUdqRyQkFhl2J4uyNKhFWvvJEvunX8"/>
    <s v="Omkar Ghate"/>
    <x v="1214"/>
    <s v="2022-07-20 06:53:53.712000+00:00"/>
    <m/>
    <x v="5"/>
    <m/>
    <s v="2021-11-09 10:14:29+00:00"/>
    <m/>
    <n v="15"/>
    <m/>
    <m/>
    <m/>
    <m/>
    <m/>
    <m/>
    <m/>
    <m/>
    <m/>
    <m/>
    <m/>
    <x v="2"/>
    <m/>
    <m/>
    <m/>
    <m/>
    <m/>
    <m/>
    <m/>
    <m/>
    <m/>
    <m/>
    <m/>
    <m/>
    <x v="3"/>
    <m/>
    <s v="user_aM3WaaSUQQmaNnsm9l2FQRVWUEr8RN2ZdXzsuQUalQ3"/>
    <x v="7"/>
    <x v="5"/>
    <m/>
    <m/>
    <x v="3"/>
    <x v="2"/>
    <m/>
    <s v="Employee Count 15"/>
    <m/>
    <m/>
    <m/>
    <x v="819"/>
    <s v="2022-07-20 06:53:53.757000+00:00"/>
    <m/>
  </r>
  <r>
    <x v="4"/>
    <n v="250000"/>
    <s v="INR"/>
    <n v="0"/>
    <x v="16"/>
    <x v="0"/>
    <s v="stat_1hn9nRJaLbI53NxPuSQgo90kRpbpKsFlwN4oEGNUTdO"/>
    <x v="1"/>
    <s v="OpportunityStatusType.Lost"/>
    <s v="cont_NNRnO9a4tSUyfafEers8o7c3UdpvdN918NLA7AdYbjt"/>
    <x v="534"/>
    <x v="434"/>
    <s v="lead_k2Eloq9dSkeFmSGMPjFi2mQWFuIHUEA1VHQprhS3OnB"/>
    <s v="Blink Digital"/>
    <x v="10"/>
    <s v="user_bdUPAGjcS7p6513So3N4g3aWNS5HuBuVJi7bvCPAsLt"/>
    <s v="Mayur Gadiyar"/>
    <x v="1215"/>
    <s v="2022-07-20 06:06:43.797000+00:00"/>
    <m/>
    <x v="1"/>
    <m/>
    <m/>
    <m/>
    <n v="127"/>
    <m/>
    <m/>
    <m/>
    <m/>
    <m/>
    <m/>
    <m/>
    <s v="PAID_SOCIAL"/>
    <m/>
    <m/>
    <m/>
    <x v="6"/>
    <m/>
    <m/>
    <m/>
    <m/>
    <m/>
    <m/>
    <m/>
    <m/>
    <m/>
    <m/>
    <m/>
    <m/>
    <x v="3"/>
    <m/>
    <s v="user_ocHSJH83OJnHCvKyMbjx8WOOK8PMgAUGIj1qK0q0dMV"/>
    <x v="10"/>
    <x v="1"/>
    <m/>
    <s v="July"/>
    <x v="1"/>
    <x v="3"/>
    <m/>
    <s v="Employee Engagement Handbook"/>
    <m/>
    <m/>
    <m/>
    <x v="820"/>
    <s v="2022-08-10 04:48:01.945000+00:00"/>
    <s v="GMC"/>
  </r>
  <r>
    <x v="29"/>
    <n v="2800000"/>
    <s v="INR"/>
    <n v="0"/>
    <x v="16"/>
    <x v="0"/>
    <s v="stat_kcR4fZg7TU7jjk1jAVua3qGLRS4J5uFayEjK5j02wtv"/>
    <x v="2"/>
    <s v="OpportunityStatusType.Lost"/>
    <m/>
    <x v="1"/>
    <x v="0"/>
    <s v="lead_LZKDVMEOTV6SXN0iOWuGQPJuPTiNH5fa9Psb18JAMEa"/>
    <s v="Chromewell Engineering Pvt Ltd"/>
    <x v="6"/>
    <s v="user_k8sSUtRXfYEMul9CBIF4ZOmv3vnev5cdEvVZbtETMKp"/>
    <s v="Sanket Kulkarni"/>
    <x v="1216"/>
    <s v="2022-07-20 05:25:40.536000+00:00"/>
    <m/>
    <x v="0"/>
    <m/>
    <m/>
    <m/>
    <n v="200"/>
    <m/>
    <m/>
    <m/>
    <m/>
    <m/>
    <m/>
    <m/>
    <m/>
    <m/>
    <m/>
    <m/>
    <x v="5"/>
    <m/>
    <m/>
    <m/>
    <m/>
    <m/>
    <m/>
    <m/>
    <m/>
    <m/>
    <m/>
    <m/>
    <m/>
    <x v="14"/>
    <m/>
    <s v="user_A8KOTZADnUtEQOLt4nSLAmteNStuGh80js75RYjrXVt"/>
    <x v="6"/>
    <x v="1"/>
    <m/>
    <s v="July; October"/>
    <x v="2"/>
    <x v="0"/>
    <m/>
    <m/>
    <m/>
    <m/>
    <m/>
    <x v="821"/>
    <s v="2022-10-20 09:57:40.183000+00:00"/>
    <s v="NON EB"/>
  </r>
  <r>
    <x v="9"/>
    <n v="40000"/>
    <s v="INR"/>
    <n v="0"/>
    <x v="10"/>
    <x v="0"/>
    <s v="stat_kcR4fZg7TU7jjk1jAVua3qGLRS4J5uFayEjK5j02wtv"/>
    <x v="2"/>
    <s v="OpportunityStatusType.Lost"/>
    <m/>
    <x v="1"/>
    <x v="379"/>
    <s v="lead_RwlGyCI6N49CN8bW3rcFoHxv1bn5mPCtt13wBnTBUOk"/>
    <s v="GoodCare IT Management Services Pvt. Ltd."/>
    <x v="7"/>
    <s v="user_9SBRjyF0n4iWuhUdqRyQkFhl2J4uyNKhFWvvJEvunX8"/>
    <s v="Omkar Ghate"/>
    <x v="1217"/>
    <s v="2022-07-20 06:42:51.259000+00:00"/>
    <m/>
    <x v="18"/>
    <m/>
    <m/>
    <m/>
    <n v="33"/>
    <m/>
    <m/>
    <m/>
    <m/>
    <m/>
    <m/>
    <m/>
    <m/>
    <m/>
    <m/>
    <m/>
    <x v="1"/>
    <m/>
    <m/>
    <m/>
    <m/>
    <m/>
    <m/>
    <m/>
    <m/>
    <m/>
    <m/>
    <m/>
    <m/>
    <x v="3"/>
    <m/>
    <s v="user_aM3WaaSUQQmaNnsm9l2FQRVWUEr8RN2ZdXzsuQUalQ3"/>
    <x v="7"/>
    <x v="5"/>
    <m/>
    <s v="April"/>
    <x v="4"/>
    <x v="3"/>
    <m/>
    <s v="Employee Wellness Handbook"/>
    <m/>
    <m/>
    <m/>
    <x v="822"/>
    <s v="2022-07-20 06:42:51.296000+00:00"/>
    <m/>
  </r>
  <r>
    <x v="40"/>
    <n v="1500000"/>
    <s v="INR"/>
    <n v="0"/>
    <x v="85"/>
    <x v="0"/>
    <s v="stat_1hn9nRJaLbI53NxPuSQgo90kRpbpKsFlwN4oEGNUTdO"/>
    <x v="1"/>
    <s v="OpportunityStatusType.Lost"/>
    <s v="cont_Rgm5wPq8Cf1HZdE9D3VldGw0w4vqh7VQujosjdxIMOM"/>
    <x v="535"/>
    <x v="435"/>
    <s v="lead_h9VweW5u7XjkB8y6BJVxUkRNUBH1roLdrye9PFk1YdR"/>
    <s v="Hexaview Technologies Inc."/>
    <x v="10"/>
    <s v="user_hNAUXSINlo7GUxmDXzerfGAZIUUHKfva47TB2ckZABz"/>
    <s v="siddharth tongay"/>
    <x v="1218"/>
    <s v="2022-07-20 05:15:54.620000+00:00"/>
    <m/>
    <x v="6"/>
    <m/>
    <m/>
    <m/>
    <n v="354"/>
    <m/>
    <m/>
    <m/>
    <m/>
    <m/>
    <m/>
    <m/>
    <s v="PAID_SOCIAL"/>
    <m/>
    <m/>
    <m/>
    <x v="1"/>
    <m/>
    <m/>
    <m/>
    <m/>
    <m/>
    <m/>
    <m/>
    <m/>
    <m/>
    <m/>
    <m/>
    <m/>
    <x v="3"/>
    <m/>
    <s v="user_ocHSJH83OJnHCvKyMbjx8WOOK8PMgAUGIj1qK0q0dMV"/>
    <x v="10"/>
    <x v="1"/>
    <m/>
    <s v="July"/>
    <x v="4"/>
    <x v="3"/>
    <m/>
    <s v="Employee Engagement Handbook"/>
    <m/>
    <m/>
    <m/>
    <x v="823"/>
    <s v="2022-07-21 05:03:12.816000+00:00"/>
    <s v="GMC"/>
  </r>
  <r>
    <x v="0"/>
    <n v="30000000"/>
    <s v="INR"/>
    <n v="0"/>
    <x v="76"/>
    <x v="0"/>
    <s v="stat_kcR4fZg7TU7jjk1jAVua3qGLRS4J5uFayEjK5j02wtv"/>
    <x v="2"/>
    <s v="OpportunityStatusType.Lost"/>
    <m/>
    <x v="1"/>
    <x v="0"/>
    <s v="lead_TQkPCsSHWSq4LxnnHFvlbFdlyRA57K5CaaZMashvfN3"/>
    <s v="Yazaki India"/>
    <x v="27"/>
    <s v="user_sREdxbAJihL2Zbgic7tyQ6Rc4Mny7HnD1RNGhA9DDYh"/>
    <s v="Prajakta Sahastrabudhe"/>
    <x v="1219"/>
    <s v="2022-07-20 04:36:53.828000+00:00"/>
    <m/>
    <x v="0"/>
    <m/>
    <m/>
    <m/>
    <n v="2000"/>
    <m/>
    <m/>
    <m/>
    <m/>
    <m/>
    <m/>
    <m/>
    <m/>
    <m/>
    <m/>
    <m/>
    <x v="5"/>
    <m/>
    <m/>
    <m/>
    <m/>
    <m/>
    <m/>
    <m/>
    <m/>
    <m/>
    <m/>
    <m/>
    <m/>
    <x v="14"/>
    <m/>
    <s v="user_1z3bdwgjF9RILRmuQPeXXGoPhafSi1mEgyb4l5sVEvN"/>
    <x v="1"/>
    <x v="1"/>
    <m/>
    <s v="July"/>
    <x v="2"/>
    <x v="0"/>
    <m/>
    <m/>
    <m/>
    <m/>
    <m/>
    <x v="824"/>
    <s v="2022-10-20 10:20:51.987000+00:00"/>
    <m/>
  </r>
  <r>
    <x v="0"/>
    <n v="4300000"/>
    <s v="INR"/>
    <n v="100"/>
    <x v="79"/>
    <x v="0"/>
    <s v="stat_OZRiD1474QRJIpvnjHCZfiIvKcVD6mIKSSTzg8SwDVx"/>
    <x v="0"/>
    <s v="OpportunityStatusType.Won"/>
    <m/>
    <x v="1"/>
    <x v="0"/>
    <s v="lead_qlka9vBrsaPsJAB4BVuBKQHSFBmJgGpq5BlPldkSa0u"/>
    <s v="Japfa Comfeed"/>
    <x v="27"/>
    <s v="user_sREdxbAJihL2Zbgic7tyQ6Rc4Mny7HnD1RNGhA9DDYh"/>
    <s v="Prajakta Sahastrabudhe"/>
    <x v="1220"/>
    <s v="2022-07-20 04:36:00.497000+00:00"/>
    <m/>
    <x v="0"/>
    <m/>
    <m/>
    <m/>
    <n v="600"/>
    <m/>
    <m/>
    <s v="Facebook"/>
    <m/>
    <m/>
    <m/>
    <m/>
    <m/>
    <m/>
    <m/>
    <m/>
    <x v="20"/>
    <m/>
    <m/>
    <m/>
    <m/>
    <m/>
    <m/>
    <m/>
    <m/>
    <m/>
    <m/>
    <m/>
    <m/>
    <x v="23"/>
    <m/>
    <s v="user_sREdxbAJihL2Zbgic7tyQ6Rc4Mny7HnD1RNGhA9DDYh"/>
    <x v="5"/>
    <x v="6"/>
    <m/>
    <s v="July"/>
    <x v="2"/>
    <x v="0"/>
    <m/>
    <m/>
    <m/>
    <m/>
    <m/>
    <x v="554"/>
    <s v="2022-10-19 09:24:18.112000+00:00"/>
    <m/>
  </r>
  <r>
    <x v="27"/>
    <n v="1000000"/>
    <s v="INR"/>
    <n v="0"/>
    <x v="10"/>
    <x v="0"/>
    <s v="stat_kcR4fZg7TU7jjk1jAVua3qGLRS4J5uFayEjK5j02wtv"/>
    <x v="2"/>
    <s v="OpportunityStatusType.Lost"/>
    <m/>
    <x v="1"/>
    <x v="436"/>
    <s v="lead_GVabf42LK0kM89D2VEfgP7Nxdb3IaBsKQqFJpsmm24M"/>
    <s v="M/S Bombay Gymkhana Ltd."/>
    <x v="1"/>
    <s v="user_2YgShwgjLNI4FjAqgE9PtKsdIaGh919JGcFG919fe5B"/>
    <s v="Satyam Tiwari"/>
    <x v="1221"/>
    <s v="2022-07-19 17:48:59.364000+00:00"/>
    <m/>
    <x v="1"/>
    <m/>
    <m/>
    <m/>
    <n v="62"/>
    <m/>
    <m/>
    <m/>
    <m/>
    <m/>
    <m/>
    <m/>
    <m/>
    <m/>
    <m/>
    <m/>
    <x v="12"/>
    <m/>
    <m/>
    <m/>
    <m/>
    <m/>
    <m/>
    <m/>
    <m/>
    <m/>
    <m/>
    <m/>
    <m/>
    <x v="7"/>
    <m/>
    <s v="user_IpBH4s1Av5OVFfQQ3nW0qPDDjwLT9uRfx1sVhml8UQA"/>
    <x v="23"/>
    <x v="12"/>
    <m/>
    <s v="June; September"/>
    <x v="2"/>
    <x v="3"/>
    <m/>
    <m/>
    <m/>
    <m/>
    <m/>
    <x v="825"/>
    <s v="2022-07-19 17:48:59.413000+00:00"/>
    <s v="GMC"/>
  </r>
  <r>
    <x v="27"/>
    <n v="50000"/>
    <s v="INR"/>
    <n v="0"/>
    <x v="16"/>
    <x v="0"/>
    <s v="stat_kcR4fZg7TU7jjk1jAVua3qGLRS4J5uFayEjK5j02wtv"/>
    <x v="2"/>
    <s v="OpportunityStatusType.Lost"/>
    <m/>
    <x v="1"/>
    <x v="0"/>
    <s v="lead_GVabf42LK0kM89D2VEfgP7Nxdb3IaBsKQqFJpsmm24M"/>
    <s v="M/S Bombay Gymkhana Ltd."/>
    <x v="1"/>
    <s v="user_2YgShwgjLNI4FjAqgE9PtKsdIaGh919JGcFG919fe5B"/>
    <s v="Satyam Tiwari"/>
    <x v="1222"/>
    <s v="2022-07-19 17:48:45.457000+00:00"/>
    <m/>
    <x v="1"/>
    <m/>
    <m/>
    <m/>
    <n v="62"/>
    <m/>
    <m/>
    <m/>
    <m/>
    <m/>
    <m/>
    <m/>
    <m/>
    <m/>
    <m/>
    <m/>
    <x v="12"/>
    <m/>
    <m/>
    <m/>
    <m/>
    <m/>
    <m/>
    <m/>
    <m/>
    <m/>
    <m/>
    <m/>
    <m/>
    <x v="7"/>
    <m/>
    <s v="user_IpBH4s1Av5OVFfQQ3nW0qPDDjwLT9uRfx1sVhml8UQA"/>
    <x v="23"/>
    <x v="12"/>
    <m/>
    <s v="June; September"/>
    <x v="2"/>
    <x v="3"/>
    <m/>
    <m/>
    <m/>
    <m/>
    <m/>
    <x v="825"/>
    <s v="2022-07-19 17:48:59.413000+00:00"/>
    <s v="GPA; GTL"/>
  </r>
  <r>
    <x v="9"/>
    <n v="1000000"/>
    <s v="INR"/>
    <n v="0"/>
    <x v="4"/>
    <x v="0"/>
    <s v="stat_kcR4fZg7TU7jjk1jAVua3qGLRS4J5uFayEjK5j02wtv"/>
    <x v="2"/>
    <s v="OpportunityStatusType.Lost"/>
    <s v="cont_yU36SapHdFFwyeGdhDEkKqXhKNrcU0YmXYsAq7vEdsD"/>
    <x v="153"/>
    <x v="437"/>
    <s v="lead_BV5MG6uGSWT1qBC5J3IrzkCwxZh4wqocHdGGEGFuBgt"/>
    <s v="Resilient Cosmeceuticals Pvt. Ltd."/>
    <x v="4"/>
    <s v="user_9SBRjyF0n4iWuhUdqRyQkFhl2J4uyNKhFWvvJEvunX8"/>
    <s v="Omkar Ghate"/>
    <x v="1223"/>
    <s v="2022-07-20 03:52:21.225000+00:00"/>
    <m/>
    <x v="0"/>
    <m/>
    <s v="2020-09-14 07:40:51+00:00"/>
    <m/>
    <n v="121"/>
    <m/>
    <m/>
    <m/>
    <m/>
    <m/>
    <m/>
    <m/>
    <m/>
    <m/>
    <m/>
    <m/>
    <x v="5"/>
    <m/>
    <m/>
    <m/>
    <m/>
    <m/>
    <m/>
    <m/>
    <m/>
    <m/>
    <m/>
    <m/>
    <m/>
    <x v="3"/>
    <m/>
    <s v="user_5YHA1ZU4iP896lD1YJehdJcMx7ZEgWCpulT4T2c3pJ3"/>
    <x v="4"/>
    <x v="1"/>
    <m/>
    <s v="September"/>
    <x v="2"/>
    <x v="3"/>
    <m/>
    <m/>
    <m/>
    <m/>
    <m/>
    <x v="217"/>
    <s v="2022-09-16 05:40:59.107000+00:00"/>
    <s v="GMC"/>
  </r>
  <r>
    <x v="27"/>
    <n v="200000"/>
    <s v="INR"/>
    <n v="0"/>
    <x v="10"/>
    <x v="0"/>
    <s v="stat_kcR4fZg7TU7jjk1jAVua3qGLRS4J5uFayEjK5j02wtv"/>
    <x v="2"/>
    <s v="OpportunityStatusType.Lost"/>
    <s v="cont_EKR8YCYQ8b0WuHx3RSGKc0YyfbSbqWzbXzkofg5CZFz"/>
    <x v="536"/>
    <x v="438"/>
    <s v="lead_rVZ6Ro089B14qAeobpvJtAL9mRa2Y6tB9zpVuXkaV6i"/>
    <s v="GajShield Infotech (I) Pvt. Ltd"/>
    <x v="13"/>
    <s v="user_2YgShwgjLNI4FjAqgE9PtKsdIaGh919JGcFG919fe5B"/>
    <s v="Satyam Tiwari"/>
    <x v="1224"/>
    <s v="2022-07-19 16:34:13.244000+00:00"/>
    <m/>
    <x v="1"/>
    <m/>
    <m/>
    <m/>
    <n v="68"/>
    <m/>
    <m/>
    <m/>
    <m/>
    <m/>
    <m/>
    <m/>
    <m/>
    <m/>
    <m/>
    <m/>
    <x v="1"/>
    <m/>
    <m/>
    <m/>
    <m/>
    <m/>
    <m/>
    <m/>
    <m/>
    <m/>
    <m/>
    <m/>
    <m/>
    <x v="2"/>
    <m/>
    <s v="user_vMd4rmcrSbjykdyL2J7rrYn84SWdcNc5FKligrmItPw"/>
    <x v="11"/>
    <x v="1"/>
    <m/>
    <m/>
    <x v="2"/>
    <x v="4"/>
    <m/>
    <m/>
    <m/>
    <m/>
    <m/>
    <x v="826"/>
    <s v="2022-10-19 12:39:02.354000+00:00"/>
    <s v="NON EB"/>
  </r>
  <r>
    <x v="27"/>
    <n v="350000"/>
    <s v="INR"/>
    <n v="0"/>
    <x v="10"/>
    <x v="0"/>
    <s v="stat_kcR4fZg7TU7jjk1jAVua3qGLRS4J5uFayEjK5j02wtv"/>
    <x v="2"/>
    <s v="OpportunityStatusType.Lost"/>
    <s v="cont_EKR8YCYQ8b0WuHx3RSGKc0YyfbSbqWzbXzkofg5CZFz"/>
    <x v="536"/>
    <x v="27"/>
    <s v="lead_rVZ6Ro089B14qAeobpvJtAL9mRa2Y6tB9zpVuXkaV6i"/>
    <s v="GajShield Infotech (I) Pvt. Ltd"/>
    <x v="13"/>
    <s v="user_2YgShwgjLNI4FjAqgE9PtKsdIaGh919JGcFG919fe5B"/>
    <s v="Satyam Tiwari"/>
    <x v="1225"/>
    <s v="2022-07-19 16:34:19.292000+00:00"/>
    <m/>
    <x v="1"/>
    <m/>
    <m/>
    <m/>
    <n v="68"/>
    <m/>
    <m/>
    <m/>
    <m/>
    <m/>
    <m/>
    <m/>
    <m/>
    <m/>
    <m/>
    <m/>
    <x v="1"/>
    <m/>
    <m/>
    <m/>
    <m/>
    <m/>
    <m/>
    <m/>
    <m/>
    <m/>
    <m/>
    <m/>
    <m/>
    <x v="2"/>
    <m/>
    <s v="user_vMd4rmcrSbjykdyL2J7rrYn84SWdcNc5FKligrmItPw"/>
    <x v="11"/>
    <x v="1"/>
    <m/>
    <m/>
    <x v="2"/>
    <x v="4"/>
    <m/>
    <m/>
    <m/>
    <m/>
    <m/>
    <x v="826"/>
    <s v="2022-10-19 12:39:02.354000+00:00"/>
    <s v="GMC"/>
  </r>
  <r>
    <x v="27"/>
    <n v="10000"/>
    <s v="INR"/>
    <n v="0"/>
    <x v="10"/>
    <x v="0"/>
    <s v="stat_kcR4fZg7TU7jjk1jAVua3qGLRS4J5uFayEjK5j02wtv"/>
    <x v="2"/>
    <s v="OpportunityStatusType.Lost"/>
    <s v="cont_EKR8YCYQ8b0WuHx3RSGKc0YyfbSbqWzbXzkofg5CZFz"/>
    <x v="536"/>
    <x v="26"/>
    <s v="lead_rVZ6Ro089B14qAeobpvJtAL9mRa2Y6tB9zpVuXkaV6i"/>
    <s v="GajShield Infotech (I) Pvt. Ltd"/>
    <x v="13"/>
    <s v="user_2YgShwgjLNI4FjAqgE9PtKsdIaGh919JGcFG919fe5B"/>
    <s v="Satyam Tiwari"/>
    <x v="1226"/>
    <s v="2022-07-19 16:34:16.313000+00:00"/>
    <m/>
    <x v="1"/>
    <m/>
    <m/>
    <m/>
    <n v="68"/>
    <m/>
    <m/>
    <m/>
    <m/>
    <m/>
    <m/>
    <m/>
    <m/>
    <m/>
    <m/>
    <m/>
    <x v="1"/>
    <m/>
    <m/>
    <m/>
    <m/>
    <m/>
    <m/>
    <m/>
    <m/>
    <m/>
    <m/>
    <m/>
    <m/>
    <x v="2"/>
    <m/>
    <s v="user_vMd4rmcrSbjykdyL2J7rrYn84SWdcNc5FKligrmItPw"/>
    <x v="11"/>
    <x v="1"/>
    <m/>
    <m/>
    <x v="2"/>
    <x v="4"/>
    <m/>
    <m/>
    <m/>
    <m/>
    <m/>
    <x v="826"/>
    <s v="2022-10-19 12:39:02.354000+00:00"/>
    <s v="GPA"/>
  </r>
  <r>
    <x v="0"/>
    <n v="10000000"/>
    <s v="INR"/>
    <n v="0"/>
    <x v="4"/>
    <x v="0"/>
    <s v="stat_kcR4fZg7TU7jjk1jAVua3qGLRS4J5uFayEjK5j02wtv"/>
    <x v="2"/>
    <s v="OpportunityStatusType.Lost"/>
    <s v="cont_VC2nQWZDojb00sECYFbNoPPj7dHxGLEwwHeaT8nXPX7"/>
    <x v="537"/>
    <x v="121"/>
    <s v="lead_RuooLvBIieVS0dPyuDPxzT6UpsobqXNhNbmCVfofD9p"/>
    <s v="Bajaj Allianz General Insurance Company"/>
    <x v="32"/>
    <s v="user_ld5YgHNj2pvuncdfHoHOwdXz2NpUhXpbkNchGaPKUXG"/>
    <s v="Sameer Iftekhari"/>
    <x v="1227"/>
    <s v="2022-07-19 13:41:13.744000+00:00"/>
    <m/>
    <x v="0"/>
    <m/>
    <m/>
    <m/>
    <n v="5000"/>
    <m/>
    <m/>
    <m/>
    <m/>
    <m/>
    <m/>
    <m/>
    <m/>
    <m/>
    <m/>
    <m/>
    <x v="3"/>
    <m/>
    <m/>
    <m/>
    <m/>
    <m/>
    <m/>
    <m/>
    <m/>
    <m/>
    <m/>
    <m/>
    <m/>
    <x v="3"/>
    <m/>
    <s v="user_g5Yw4Z4XnIbmcGhJO80vdtFdd5ElcDlgYO3q8l82ODn"/>
    <x v="18"/>
    <x v="1"/>
    <m/>
    <s v="September"/>
    <x v="2"/>
    <x v="3"/>
    <m/>
    <s v="AM is priyanka Tate, AM Opps - Arindam"/>
    <m/>
    <m/>
    <m/>
    <x v="827"/>
    <s v="2022-09-30 10:12:22.030000+00:00"/>
    <s v="GTL"/>
  </r>
  <r>
    <x v="0"/>
    <n v="1500000"/>
    <s v="INR"/>
    <n v="0"/>
    <x v="4"/>
    <x v="0"/>
    <s v="stat_kcR4fZg7TU7jjk1jAVua3qGLRS4J5uFayEjK5j02wtv"/>
    <x v="2"/>
    <s v="OpportunityStatusType.Lost"/>
    <m/>
    <x v="1"/>
    <x v="57"/>
    <s v="lead_RuooLvBIieVS0dPyuDPxzT6UpsobqXNhNbmCVfofD9p"/>
    <s v="Bajaj Allianz General Insurance Company"/>
    <x v="21"/>
    <s v="user_ld5YgHNj2pvuncdfHoHOwdXz2NpUhXpbkNchGaPKUXG"/>
    <s v="Sameer Iftekhari"/>
    <x v="1228"/>
    <s v="2022-07-19 13:41:21.945000+00:00"/>
    <m/>
    <x v="0"/>
    <m/>
    <m/>
    <m/>
    <n v="5000"/>
    <m/>
    <m/>
    <m/>
    <m/>
    <m/>
    <m/>
    <m/>
    <m/>
    <m/>
    <m/>
    <m/>
    <x v="3"/>
    <m/>
    <m/>
    <m/>
    <m/>
    <m/>
    <m/>
    <m/>
    <m/>
    <m/>
    <m/>
    <m/>
    <m/>
    <x v="3"/>
    <m/>
    <s v="user_g5Yw4Z4XnIbmcGhJO80vdtFdd5ElcDlgYO3q8l82ODn"/>
    <x v="18"/>
    <x v="1"/>
    <m/>
    <s v="September"/>
    <x v="2"/>
    <x v="3"/>
    <m/>
    <s v="AM is priyanka Tate, AM Opps - Arindam"/>
    <m/>
    <m/>
    <m/>
    <x v="827"/>
    <s v="2022-09-30 10:12:22.030000+00:00"/>
    <m/>
  </r>
  <r>
    <x v="0"/>
    <n v="35000000"/>
    <s v="INR"/>
    <n v="0"/>
    <x v="4"/>
    <x v="0"/>
    <s v="stat_kcR4fZg7TU7jjk1jAVua3qGLRS4J5uFayEjK5j02wtv"/>
    <x v="2"/>
    <s v="OpportunityStatusType.Lost"/>
    <m/>
    <x v="1"/>
    <x v="39"/>
    <s v="lead_RuooLvBIieVS0dPyuDPxzT6UpsobqXNhNbmCVfofD9p"/>
    <s v="Bajaj Allianz General Insurance Company"/>
    <x v="21"/>
    <s v="user_ld5YgHNj2pvuncdfHoHOwdXz2NpUhXpbkNchGaPKUXG"/>
    <s v="Sameer Iftekhari"/>
    <x v="1229"/>
    <s v="2022-07-19 13:40:45.511000+00:00"/>
    <m/>
    <x v="0"/>
    <m/>
    <m/>
    <m/>
    <n v="5000"/>
    <m/>
    <m/>
    <m/>
    <m/>
    <m/>
    <m/>
    <m/>
    <m/>
    <m/>
    <m/>
    <m/>
    <x v="3"/>
    <m/>
    <m/>
    <m/>
    <m/>
    <m/>
    <m/>
    <m/>
    <m/>
    <m/>
    <m/>
    <m/>
    <m/>
    <x v="3"/>
    <m/>
    <s v="user_g5Yw4Z4XnIbmcGhJO80vdtFdd5ElcDlgYO3q8l82ODn"/>
    <x v="18"/>
    <x v="1"/>
    <m/>
    <s v="September"/>
    <x v="2"/>
    <x v="3"/>
    <m/>
    <s v="AM is priyanka Tate, AM Opps - Arindam"/>
    <m/>
    <m/>
    <m/>
    <x v="827"/>
    <s v="2022-09-30 10:12:22.030000+00:00"/>
    <m/>
  </r>
  <r>
    <x v="7"/>
    <n v="200000"/>
    <s v="INR"/>
    <n v="0"/>
    <x v="16"/>
    <x v="0"/>
    <s v="stat_1hn9nRJaLbI53NxPuSQgo90kRpbpKsFlwN4oEGNUTdO"/>
    <x v="1"/>
    <s v="OpportunityStatusType.Lost"/>
    <m/>
    <x v="1"/>
    <x v="439"/>
    <s v="lead_7UNdYmFYYxWRHCVuC2qU4Kooacps8awSOkiLqUy3HxF"/>
    <s v="Cubuilt Engineers"/>
    <x v="11"/>
    <s v="user_U27GK6WjhLhUhi1EDKXV57xMpn8n8DMIOjci1q3UReZ"/>
    <s v="Abhiroop Ganguly"/>
    <x v="1230"/>
    <s v="2022-07-19 12:38:44.936000+00:00"/>
    <m/>
    <x v="0"/>
    <m/>
    <m/>
    <m/>
    <n v="100"/>
    <m/>
    <m/>
    <m/>
    <m/>
    <m/>
    <m/>
    <m/>
    <m/>
    <m/>
    <m/>
    <m/>
    <x v="5"/>
    <m/>
    <m/>
    <m/>
    <m/>
    <m/>
    <m/>
    <m/>
    <m/>
    <m/>
    <m/>
    <m/>
    <m/>
    <x v="3"/>
    <m/>
    <s v="user_x9AtbGLhDmWYC9XAmYdfwBt9yiXbgMhBuZpIoFuN8Cd"/>
    <x v="22"/>
    <x v="1"/>
    <m/>
    <s v="July"/>
    <x v="4"/>
    <x v="3"/>
    <m/>
    <m/>
    <m/>
    <m/>
    <m/>
    <x v="828"/>
    <s v="2022-08-01 12:56:44.478000+00:00"/>
    <m/>
  </r>
  <r>
    <x v="0"/>
    <n v="500000"/>
    <s v="INR"/>
    <n v="0"/>
    <x v="69"/>
    <x v="0"/>
    <s v="stat_kcR4fZg7TU7jjk1jAVua3qGLRS4J5uFayEjK5j02wtv"/>
    <x v="2"/>
    <s v="OpportunityStatusType.Lost"/>
    <m/>
    <x v="1"/>
    <x v="57"/>
    <s v="lead_v3tbgcv70dWn5z9YJOCfO2FUeqRj5QbYgsf7JYsKawq"/>
    <s v="Atlas Copco India Ltd"/>
    <x v="27"/>
    <s v="user_Zm3mwqSFutFgjDO2IXGR9kUUq6PsYuGh46Nb3AUURCn"/>
    <s v="Mayank Kale"/>
    <x v="1231"/>
    <s v="2022-07-19 11:30:05.896000+00:00"/>
    <m/>
    <x v="0"/>
    <m/>
    <s v="2020-08-14 08:05:16+00:00"/>
    <m/>
    <n v="1500"/>
    <m/>
    <m/>
    <m/>
    <m/>
    <m/>
    <m/>
    <m/>
    <m/>
    <m/>
    <m/>
    <m/>
    <x v="5"/>
    <m/>
    <m/>
    <m/>
    <m/>
    <m/>
    <m/>
    <m/>
    <m/>
    <m/>
    <m/>
    <m/>
    <m/>
    <x v="4"/>
    <m/>
    <s v="user_sREdxbAJihL2Zbgic7tyQ6Rc4Mny7HnD1RNGhA9DDYh"/>
    <x v="5"/>
    <x v="1"/>
    <m/>
    <s v="July"/>
    <x v="11"/>
    <x v="0"/>
    <m/>
    <s v="AM Opps - Sachin"/>
    <m/>
    <m/>
    <m/>
    <x v="669"/>
    <s v="2022-09-08 05:09:05.838000+00:00"/>
    <m/>
  </r>
  <r>
    <x v="0"/>
    <n v="8000000"/>
    <s v="INR"/>
    <n v="0"/>
    <x v="69"/>
    <x v="0"/>
    <s v="stat_kcR4fZg7TU7jjk1jAVua3qGLRS4J5uFayEjK5j02wtv"/>
    <x v="2"/>
    <s v="OpportunityStatusType.Lost"/>
    <m/>
    <x v="1"/>
    <x v="121"/>
    <s v="lead_v3tbgcv70dWn5z9YJOCfO2FUeqRj5QbYgsf7JYsKawq"/>
    <s v="Atlas Copco India Ltd"/>
    <x v="27"/>
    <s v="user_Zm3mwqSFutFgjDO2IXGR9kUUq6PsYuGh46Nb3AUURCn"/>
    <s v="Mayank Kale"/>
    <x v="1232"/>
    <s v="2022-07-19 11:30:13.637000+00:00"/>
    <m/>
    <x v="0"/>
    <m/>
    <s v="2020-08-14 08:05:16+00:00"/>
    <m/>
    <n v="1500"/>
    <m/>
    <m/>
    <m/>
    <m/>
    <m/>
    <m/>
    <m/>
    <m/>
    <m/>
    <m/>
    <m/>
    <x v="5"/>
    <m/>
    <m/>
    <m/>
    <m/>
    <m/>
    <m/>
    <m/>
    <m/>
    <m/>
    <m/>
    <m/>
    <m/>
    <x v="4"/>
    <m/>
    <s v="user_sREdxbAJihL2Zbgic7tyQ6Rc4Mny7HnD1RNGhA9DDYh"/>
    <x v="5"/>
    <x v="1"/>
    <m/>
    <s v="July"/>
    <x v="11"/>
    <x v="0"/>
    <m/>
    <s v="AM Opps - Sachin"/>
    <m/>
    <m/>
    <m/>
    <x v="669"/>
    <s v="2022-09-08 05:09:05.838000+00:00"/>
    <m/>
  </r>
  <r>
    <x v="16"/>
    <n v="2000000"/>
    <s v="INR"/>
    <n v="0"/>
    <x v="85"/>
    <x v="0"/>
    <s v="stat_kcR4fZg7TU7jjk1jAVua3qGLRS4J5uFayEjK5j02wtv"/>
    <x v="2"/>
    <s v="OpportunityStatusType.Lost"/>
    <s v="cont_JeSfpHJktpZ1KDI2i4SU30VM5CUkwkdbhMVMwVHkE4t"/>
    <x v="538"/>
    <x v="0"/>
    <s v="lead_sZh0s6ajtXVE7wxrxVJc3SnIW7TxAyeMMKsXdacAaLJ"/>
    <s v="Cashfree"/>
    <x v="6"/>
    <s v="user_8jx3L2CDfrbzNnwYUv6Plfha6VxaSGsqcbTXR3sIBZi"/>
    <s v="Manish Balpande"/>
    <x v="1233"/>
    <s v="2022-07-19 07:46:18.984000+00:00"/>
    <m/>
    <x v="2"/>
    <m/>
    <m/>
    <m/>
    <n v="480"/>
    <m/>
    <m/>
    <m/>
    <m/>
    <m/>
    <m/>
    <m/>
    <s v="PAID_SOCIAL"/>
    <m/>
    <m/>
    <m/>
    <x v="3"/>
    <m/>
    <m/>
    <m/>
    <m/>
    <m/>
    <m/>
    <m/>
    <m/>
    <m/>
    <m/>
    <m/>
    <m/>
    <x v="29"/>
    <m/>
    <s v="user_A8KOTZADnUtEQOLt4nSLAmteNStuGh80js75RYjrXVt"/>
    <x v="6"/>
    <x v="1"/>
    <m/>
    <s v="July"/>
    <x v="4"/>
    <x v="4"/>
    <m/>
    <s v="Employee Wellness Handbook"/>
    <m/>
    <m/>
    <m/>
    <x v="829"/>
    <s v="2022-07-30 06:18:12.313000+00:00"/>
    <s v="GTL"/>
  </r>
  <r>
    <x v="0"/>
    <n v="35000000"/>
    <s v="INR"/>
    <n v="0"/>
    <x v="69"/>
    <x v="0"/>
    <s v="stat_kcR4fZg7TU7jjk1jAVua3qGLRS4J5uFayEjK5j02wtv"/>
    <x v="2"/>
    <s v="OpportunityStatusType.Lost"/>
    <m/>
    <x v="1"/>
    <x v="0"/>
    <s v="lead_v3tbgcv70dWn5z9YJOCfO2FUeqRj5QbYgsf7JYsKawq"/>
    <s v="Atlas Copco India Ltd"/>
    <x v="27"/>
    <s v="user_Zm3mwqSFutFgjDO2IXGR9kUUq6PsYuGh46Nb3AUURCn"/>
    <s v="Mayank Kale"/>
    <x v="1234"/>
    <s v="2022-07-19 11:29:57.638000+00:00"/>
    <m/>
    <x v="0"/>
    <m/>
    <s v="2020-08-14 08:05:16+00:00"/>
    <m/>
    <n v="1500"/>
    <m/>
    <m/>
    <m/>
    <m/>
    <m/>
    <m/>
    <m/>
    <m/>
    <m/>
    <m/>
    <m/>
    <x v="5"/>
    <m/>
    <m/>
    <m/>
    <m/>
    <m/>
    <m/>
    <m/>
    <m/>
    <m/>
    <m/>
    <m/>
    <m/>
    <x v="4"/>
    <m/>
    <s v="user_sREdxbAJihL2Zbgic7tyQ6Rc4Mny7HnD1RNGhA9DDYh"/>
    <x v="5"/>
    <x v="1"/>
    <m/>
    <s v="July"/>
    <x v="11"/>
    <x v="0"/>
    <m/>
    <s v="AM Opps - Sachin"/>
    <m/>
    <m/>
    <m/>
    <x v="669"/>
    <s v="2022-09-08 05:09:05.838000+00:00"/>
    <m/>
  </r>
  <r>
    <x v="16"/>
    <n v="800000"/>
    <s v="INR"/>
    <n v="0"/>
    <x v="78"/>
    <x v="0"/>
    <s v="stat_kcR4fZg7TU7jjk1jAVua3qGLRS4J5uFayEjK5j02wtv"/>
    <x v="2"/>
    <s v="OpportunityStatusType.Lost"/>
    <s v="cont_oNipE2wtimrBBNc0gZNx0Ql73nSGQyGSjgfqHHDmZKW"/>
    <x v="539"/>
    <x v="0"/>
    <s v="lead_QrkWQwixhFWuxg4JDiYxDAqAAwi4dXjjWOqoAxM2r9I"/>
    <s v="CapitalVia Global Research Limited"/>
    <x v="6"/>
    <s v="user_8jx3L2CDfrbzNnwYUv6Plfha6VxaSGsqcbTXR3sIBZi"/>
    <s v="Manish Balpande"/>
    <x v="1235"/>
    <s v="2022-07-19 07:46:27.586000+00:00"/>
    <m/>
    <x v="1"/>
    <m/>
    <m/>
    <m/>
    <n v="519"/>
    <m/>
    <m/>
    <m/>
    <m/>
    <m/>
    <m/>
    <m/>
    <m/>
    <m/>
    <m/>
    <m/>
    <x v="3"/>
    <m/>
    <m/>
    <m/>
    <m/>
    <m/>
    <m/>
    <m/>
    <m/>
    <m/>
    <m/>
    <m/>
    <m/>
    <x v="5"/>
    <m/>
    <s v="user_A8KOTZADnUtEQOLt4nSLAmteNStuGh80js75RYjrXVt"/>
    <x v="6"/>
    <x v="1"/>
    <m/>
    <s v="July"/>
    <x v="4"/>
    <x v="3"/>
    <m/>
    <s v="Downloaded the guide: Employee Wellness Handbook"/>
    <m/>
    <m/>
    <m/>
    <x v="830"/>
    <s v="2022-09-13 13:02:28.203000+00:00"/>
    <s v="GMC"/>
  </r>
  <r>
    <x v="0"/>
    <n v="10000000"/>
    <s v="INR"/>
    <n v="0"/>
    <x v="16"/>
    <x v="0"/>
    <s v="stat_kcR4fZg7TU7jjk1jAVua3qGLRS4J5uFayEjK5j02wtv"/>
    <x v="2"/>
    <s v="OpportunityStatusType.Lost"/>
    <m/>
    <x v="1"/>
    <x v="0"/>
    <s v="lead_kGNYxwV1CfbUGbA76AjhrQERfKL1WBx81PGegwLe7zX"/>
    <s v="Quickheal Technologies"/>
    <x v="27"/>
    <s v="user_Zm3mwqSFutFgjDO2IXGR9kUUq6PsYuGh46Nb3AUURCn"/>
    <s v="Mayank Kale"/>
    <x v="1236"/>
    <s v="2022-07-19 07:14:29.742000+00:00"/>
    <m/>
    <x v="0"/>
    <m/>
    <m/>
    <m/>
    <n v="1000"/>
    <m/>
    <m/>
    <m/>
    <m/>
    <m/>
    <m/>
    <m/>
    <m/>
    <m/>
    <m/>
    <m/>
    <x v="1"/>
    <m/>
    <m/>
    <m/>
    <m/>
    <m/>
    <m/>
    <m/>
    <m/>
    <m/>
    <m/>
    <m/>
    <m/>
    <x v="14"/>
    <m/>
    <s v="user_sREdxbAJihL2Zbgic7tyQ6Rc4Mny7HnD1RNGhA9DDYh"/>
    <x v="5"/>
    <x v="1"/>
    <m/>
    <s v="August"/>
    <x v="10"/>
    <x v="8"/>
    <m/>
    <s v="Vaccine inbound"/>
    <m/>
    <m/>
    <m/>
    <x v="831"/>
    <s v="2022-10-10 03:21:36.216000+00:00"/>
    <m/>
  </r>
  <r>
    <x v="16"/>
    <n v="3500000"/>
    <s v="INR"/>
    <n v="0"/>
    <x v="85"/>
    <x v="0"/>
    <s v="stat_kcR4fZg7TU7jjk1jAVua3qGLRS4J5uFayEjK5j02wtv"/>
    <x v="2"/>
    <s v="OpportunityStatusType.Lost"/>
    <s v="cont_gjm1mx7Idn7OCVhfr9XHF5UZtf3D9u62v6WbyJW5B2d"/>
    <x v="540"/>
    <x v="0"/>
    <s v="lead_sZh0s6ajtXVE7wxrxVJc3SnIW7TxAyeMMKsXdacAaLJ"/>
    <s v="Cashfree"/>
    <x v="6"/>
    <s v="user_8jx3L2CDfrbzNnwYUv6Plfha6VxaSGsqcbTXR3sIBZi"/>
    <s v="Manish Balpande"/>
    <x v="1237"/>
    <s v="2022-07-19 07:46:11.180000+00:00"/>
    <m/>
    <x v="2"/>
    <m/>
    <m/>
    <m/>
    <n v="480"/>
    <m/>
    <m/>
    <m/>
    <m/>
    <m/>
    <m/>
    <m/>
    <s v="PAID_SOCIAL"/>
    <m/>
    <m/>
    <m/>
    <x v="3"/>
    <m/>
    <m/>
    <m/>
    <m/>
    <m/>
    <m/>
    <m/>
    <m/>
    <m/>
    <m/>
    <m/>
    <m/>
    <x v="29"/>
    <m/>
    <s v="user_A8KOTZADnUtEQOLt4nSLAmteNStuGh80js75RYjrXVt"/>
    <x v="6"/>
    <x v="1"/>
    <m/>
    <s v="July"/>
    <x v="4"/>
    <x v="4"/>
    <m/>
    <s v="Employee Wellness Handbook"/>
    <m/>
    <m/>
    <m/>
    <x v="829"/>
    <s v="2022-07-30 06:18:12.313000+00:00"/>
    <s v="GMC"/>
  </r>
  <r>
    <x v="16"/>
    <n v="2000000"/>
    <s v="INR"/>
    <n v="0"/>
    <x v="16"/>
    <x v="0"/>
    <s v="stat_kcR4fZg7TU7jjk1jAVua3qGLRS4J5uFayEjK5j02wtv"/>
    <x v="2"/>
    <s v="OpportunityStatusType.Lost"/>
    <s v="cont_7iFRTdrZV0d2ZiJ1rA50ObLQjYe2vxERsC6XE86fiH6"/>
    <x v="541"/>
    <x v="440"/>
    <s v="lead_SghqMAQ5CUJUQt4WJH857EYLg7WFrkenlr34Kz20cPm"/>
    <s v="SKYi Developers"/>
    <x v="3"/>
    <s v="user_Zm3mwqSFutFgjDO2IXGR9kUUq6PsYuGh46Nb3AUURCn"/>
    <s v="Mayank Kale"/>
    <x v="1238"/>
    <s v="2022-07-19 07:23:37.599000+00:00"/>
    <m/>
    <x v="0"/>
    <m/>
    <m/>
    <m/>
    <n v="350"/>
    <m/>
    <m/>
    <m/>
    <m/>
    <m/>
    <m/>
    <m/>
    <s v="PAID_SOCIAL"/>
    <m/>
    <m/>
    <m/>
    <x v="16"/>
    <s v="Ifco Tokio"/>
    <m/>
    <m/>
    <m/>
    <m/>
    <m/>
    <m/>
    <m/>
    <m/>
    <m/>
    <m/>
    <m/>
    <x v="33"/>
    <m/>
    <s v="user_encRk5bIEFN6ZA11h4WH2AdZTiZpogLSlMIaj0E30SZ"/>
    <x v="3"/>
    <x v="1"/>
    <m/>
    <s v="July"/>
    <x v="1"/>
    <x v="4"/>
    <m/>
    <s v="Employee Engagement Handbook"/>
    <m/>
    <m/>
    <m/>
    <x v="832"/>
    <s v="2022-09-06 14:35:21.039000+00:00"/>
    <m/>
  </r>
  <r>
    <x v="8"/>
    <n v="500000"/>
    <s v="INR"/>
    <n v="0"/>
    <x v="69"/>
    <x v="0"/>
    <s v="stat_kcR4fZg7TU7jjk1jAVua3qGLRS4J5uFayEjK5j02wtv"/>
    <x v="2"/>
    <s v="OpportunityStatusType.Lost"/>
    <s v="cont_uRyBHpddDADeoKg1kegkCYvwindEHLFOrSh82O5PV4K"/>
    <x v="542"/>
    <x v="21"/>
    <s v="lead_AF5yyQJkMdSRQMFaJosFnNkHqrnLn19LEb4g8tiyDbe"/>
    <s v="Epiroc Mining India Limited"/>
    <x v="9"/>
    <s v="user_Zm3mwqSFutFgjDO2IXGR9kUUq6PsYuGh46Nb3AUURCn"/>
    <s v="Mayank Kale"/>
    <x v="1239"/>
    <s v="2022-07-19 07:04:39.536000+00:00"/>
    <m/>
    <x v="0"/>
    <m/>
    <m/>
    <m/>
    <n v="525"/>
    <m/>
    <m/>
    <m/>
    <m/>
    <m/>
    <m/>
    <m/>
    <m/>
    <m/>
    <m/>
    <m/>
    <x v="5"/>
    <m/>
    <m/>
    <m/>
    <m/>
    <m/>
    <m/>
    <m/>
    <m/>
    <m/>
    <m/>
    <m/>
    <m/>
    <x v="3"/>
    <m/>
    <s v="user_L8E6IFhq6UCzKLHa45LUUTZCznDuyDwFrGaEp9DXiUM"/>
    <x v="9"/>
    <x v="1"/>
    <m/>
    <s v="July"/>
    <x v="2"/>
    <x v="3"/>
    <m/>
    <s v="Vaccine inbound"/>
    <m/>
    <m/>
    <m/>
    <x v="833"/>
    <s v="2022-10-13 12:08:09.085000+00:00"/>
    <s v="GPA"/>
  </r>
  <r>
    <x v="0"/>
    <n v="3000000"/>
    <s v="INR"/>
    <n v="0"/>
    <x v="60"/>
    <x v="0"/>
    <s v="stat_kcR4fZg7TU7jjk1jAVua3qGLRS4J5uFayEjK5j02wtv"/>
    <x v="2"/>
    <s v="OpportunityStatusType.Lost"/>
    <s v="cont_YJgwtmftK6ExrbEHh5JZEoBGi0qy3ZaPOHYglhBWRdB"/>
    <x v="543"/>
    <x v="441"/>
    <s v="lead_Rc170FNm5Q9MiSqTNRCJFvQDYC613hUsKXBFLoct6rJ"/>
    <s v="MAHLE HOLDING INDIA PVT. LTD."/>
    <x v="32"/>
    <s v="user_Zm3mwqSFutFgjDO2IXGR9kUUq6PsYuGh46Nb3AUURCn"/>
    <s v="Mayank Kale"/>
    <x v="1240"/>
    <s v="2022-07-19 07:14:06.399000+00:00"/>
    <m/>
    <x v="0"/>
    <m/>
    <m/>
    <m/>
    <n v="1800"/>
    <m/>
    <m/>
    <m/>
    <m/>
    <m/>
    <m/>
    <m/>
    <m/>
    <m/>
    <m/>
    <m/>
    <x v="3"/>
    <m/>
    <m/>
    <m/>
    <m/>
    <m/>
    <m/>
    <m/>
    <m/>
    <m/>
    <m/>
    <m/>
    <m/>
    <x v="29"/>
    <m/>
    <s v="user_L8E6IFhq6UCzKLHa45LUUTZCznDuyDwFrGaEp9DXiUM"/>
    <x v="9"/>
    <x v="6"/>
    <m/>
    <s v="December; February"/>
    <x v="2"/>
    <x v="0"/>
    <m/>
    <s v="Vaccine inbound"/>
    <m/>
    <m/>
    <m/>
    <x v="834"/>
    <s v="2022-10-19 15:36:36.190000+00:00"/>
    <s v="GMC"/>
  </r>
  <r>
    <x v="0"/>
    <n v="2000000"/>
    <s v="INR"/>
    <n v="0"/>
    <x v="60"/>
    <x v="0"/>
    <s v="stat_kcR4fZg7TU7jjk1jAVua3qGLRS4J5uFayEjK5j02wtv"/>
    <x v="2"/>
    <s v="OpportunityStatusType.Lost"/>
    <s v="cont_YJgwtmftK6ExrbEHh5JZEoBGi0qy3ZaPOHYglhBWRdB"/>
    <x v="543"/>
    <x v="442"/>
    <s v="lead_Rc170FNm5Q9MiSqTNRCJFvQDYC613hUsKXBFLoct6rJ"/>
    <s v="MAHLE HOLDING INDIA PVT. LTD."/>
    <x v="32"/>
    <s v="user_Zm3mwqSFutFgjDO2IXGR9kUUq6PsYuGh46Nb3AUURCn"/>
    <s v="Mayank Kale"/>
    <x v="1241"/>
    <s v="2022-07-19 07:14:14.132000+00:00"/>
    <m/>
    <x v="0"/>
    <m/>
    <m/>
    <m/>
    <n v="1800"/>
    <m/>
    <m/>
    <m/>
    <m/>
    <m/>
    <m/>
    <m/>
    <m/>
    <m/>
    <m/>
    <m/>
    <x v="3"/>
    <m/>
    <m/>
    <m/>
    <m/>
    <m/>
    <m/>
    <m/>
    <m/>
    <m/>
    <m/>
    <m/>
    <m/>
    <x v="29"/>
    <m/>
    <s v="user_L8E6IFhq6UCzKLHa45LUUTZCznDuyDwFrGaEp9DXiUM"/>
    <x v="9"/>
    <x v="6"/>
    <m/>
    <s v="December; February"/>
    <x v="2"/>
    <x v="0"/>
    <m/>
    <s v="Vaccine inbound"/>
    <m/>
    <m/>
    <m/>
    <x v="834"/>
    <s v="2022-10-19 15:36:36.190000+00:00"/>
    <s v="GMC"/>
  </r>
  <r>
    <x v="3"/>
    <n v="2800000"/>
    <s v="INR"/>
    <n v="0"/>
    <x v="10"/>
    <x v="0"/>
    <s v="stat_1hn9nRJaLbI53NxPuSQgo90kRpbpKsFlwN4oEGNUTdO"/>
    <x v="1"/>
    <s v="OpportunityStatusType.Lost"/>
    <s v="cont_uNJds60XL6gTg6eQRhokxsWvstSCNdx5kXVxrwwKgEA"/>
    <x v="361"/>
    <x v="0"/>
    <s v="lead_IXseItgNcjZzWEiKOFJ77b54lqlPxgZYwn67Ih2Fqwx"/>
    <s v="NCDEX e Markets"/>
    <x v="24"/>
    <s v="user_Zm3mwqSFutFgjDO2IXGR9kUUq6PsYuGh46Nb3AUURCn"/>
    <s v="Mayank Kale"/>
    <x v="1242"/>
    <s v="2022-07-19 07:01:49.237000+00:00"/>
    <m/>
    <x v="1"/>
    <m/>
    <s v="2021-05-26 11:39:19+00:00"/>
    <m/>
    <n v="800"/>
    <m/>
    <m/>
    <m/>
    <m/>
    <m/>
    <m/>
    <m/>
    <m/>
    <m/>
    <m/>
    <m/>
    <x v="26"/>
    <m/>
    <m/>
    <m/>
    <m/>
    <m/>
    <m/>
    <m/>
    <m/>
    <m/>
    <m/>
    <m/>
    <m/>
    <x v="5"/>
    <m/>
    <s v="user_IpBH4s1Av5OVFfQQ3nW0qPDDjwLT9uRfx1sVhml8UQA"/>
    <x v="23"/>
    <x v="1"/>
    <m/>
    <s v="July"/>
    <x v="8"/>
    <x v="2"/>
    <m/>
    <s v="Employee Engagement Handbook"/>
    <m/>
    <m/>
    <m/>
    <x v="532"/>
    <s v="2022-09-21 04:07:22.040000+00:00"/>
    <s v="GMC"/>
  </r>
  <r>
    <x v="3"/>
    <n v="7000000"/>
    <s v="INR"/>
    <n v="0"/>
    <x v="16"/>
    <x v="0"/>
    <s v="stat_1hn9nRJaLbI53NxPuSQgo90kRpbpKsFlwN4oEGNUTdO"/>
    <x v="1"/>
    <s v="OpportunityStatusType.Lost"/>
    <m/>
    <x v="1"/>
    <x v="0"/>
    <s v="lead_IXseItgNcjZzWEiKOFJ77b54lqlPxgZYwn67Ih2Fqwx"/>
    <s v="NCDEX e Markets"/>
    <x v="1"/>
    <s v="user_Zm3mwqSFutFgjDO2IXGR9kUUq6PsYuGh46Nb3AUURCn"/>
    <s v="Mayank Kale"/>
    <x v="1243"/>
    <s v="2022-07-19 07:01:23.050000+00:00"/>
    <m/>
    <x v="1"/>
    <m/>
    <s v="2021-05-26 11:39:19+00:00"/>
    <m/>
    <n v="800"/>
    <m/>
    <m/>
    <m/>
    <m/>
    <m/>
    <m/>
    <m/>
    <m/>
    <m/>
    <m/>
    <m/>
    <x v="26"/>
    <m/>
    <m/>
    <m/>
    <m/>
    <m/>
    <m/>
    <m/>
    <m/>
    <m/>
    <m/>
    <m/>
    <m/>
    <x v="5"/>
    <m/>
    <s v="user_IpBH4s1Av5OVFfQQ3nW0qPDDjwLT9uRfx1sVhml8UQA"/>
    <x v="23"/>
    <x v="1"/>
    <m/>
    <s v="July"/>
    <x v="8"/>
    <x v="2"/>
    <m/>
    <s v="Employee Engagement Handbook"/>
    <m/>
    <m/>
    <m/>
    <x v="532"/>
    <s v="2022-09-21 04:07:22.040000+00:00"/>
    <s v="GMC"/>
  </r>
  <r>
    <x v="8"/>
    <n v="18000000"/>
    <s v="INR"/>
    <n v="0"/>
    <x v="69"/>
    <x v="0"/>
    <s v="stat_kcR4fZg7TU7jjk1jAVua3qGLRS4J5uFayEjK5j02wtv"/>
    <x v="2"/>
    <s v="OpportunityStatusType.Lost"/>
    <s v="cont_uRyBHpddDADeoKg1kegkCYvwindEHLFOrSh82O5PV4K"/>
    <x v="542"/>
    <x v="11"/>
    <s v="lead_AF5yyQJkMdSRQMFaJosFnNkHqrnLn19LEb4g8tiyDbe"/>
    <s v="Epiroc Mining India Limited"/>
    <x v="9"/>
    <s v="user_Zm3mwqSFutFgjDO2IXGR9kUUq6PsYuGh46Nb3AUURCn"/>
    <s v="Mayank Kale"/>
    <x v="1244"/>
    <s v="2022-07-19 07:04:28.507000+00:00"/>
    <m/>
    <x v="0"/>
    <m/>
    <m/>
    <m/>
    <n v="525"/>
    <m/>
    <m/>
    <m/>
    <m/>
    <m/>
    <m/>
    <m/>
    <m/>
    <m/>
    <m/>
    <m/>
    <x v="5"/>
    <m/>
    <m/>
    <m/>
    <m/>
    <m/>
    <m/>
    <m/>
    <m/>
    <m/>
    <m/>
    <m/>
    <m/>
    <x v="3"/>
    <m/>
    <s v="user_L8E6IFhq6UCzKLHa45LUUTZCznDuyDwFrGaEp9DXiUM"/>
    <x v="9"/>
    <x v="1"/>
    <m/>
    <s v="July"/>
    <x v="2"/>
    <x v="3"/>
    <m/>
    <s v="Vaccine inbound"/>
    <m/>
    <m/>
    <m/>
    <x v="833"/>
    <s v="2022-10-13 12:08:09.085000+00:00"/>
    <s v="GMC"/>
  </r>
  <r>
    <x v="15"/>
    <n v="200000"/>
    <s v="INR"/>
    <n v="0"/>
    <x v="4"/>
    <x v="0"/>
    <s v="stat_kcR4fZg7TU7jjk1jAVua3qGLRS4J5uFayEjK5j02wtv"/>
    <x v="2"/>
    <s v="OpportunityStatusType.Lost"/>
    <m/>
    <x v="1"/>
    <x v="57"/>
    <s v="lead_r8Ak5Yh9y2KTkIUj6I4EcAakmyiFfBU80TpxArjwLFM"/>
    <s v="SMC"/>
    <x v="21"/>
    <s v="user_g5Yw4Z4XnIbmcGhJO80vdtFdd5ElcDlgYO3q8l82ODn"/>
    <s v="Aditya Binani"/>
    <x v="1245"/>
    <s v="2022-07-18 19:11:16.571000+00:00"/>
    <m/>
    <x v="1"/>
    <m/>
    <m/>
    <m/>
    <n v="1418"/>
    <m/>
    <m/>
    <m/>
    <m/>
    <m/>
    <m/>
    <m/>
    <m/>
    <m/>
    <m/>
    <m/>
    <x v="3"/>
    <m/>
    <m/>
    <m/>
    <m/>
    <m/>
    <m/>
    <m/>
    <m/>
    <m/>
    <m/>
    <m/>
    <m/>
    <x v="1"/>
    <m/>
    <s v="user_g5Yw4Z4XnIbmcGhJO80vdtFdd5ElcDlgYO3q8l82ODn"/>
    <x v="18"/>
    <x v="1"/>
    <m/>
    <s v="May"/>
    <x v="2"/>
    <x v="3"/>
    <m/>
    <m/>
    <m/>
    <m/>
    <m/>
    <x v="835"/>
    <s v="2022-10-20 10:22:12.828000+00:00"/>
    <m/>
  </r>
  <r>
    <x v="22"/>
    <n v="15000000"/>
    <s v="INR"/>
    <n v="0"/>
    <x v="16"/>
    <x v="0"/>
    <s v="stat_kcR4fZg7TU7jjk1jAVua3qGLRS4J5uFayEjK5j02wtv"/>
    <x v="2"/>
    <s v="OpportunityStatusType.Lost"/>
    <m/>
    <x v="1"/>
    <x v="443"/>
    <s v="lead_QH2e0haDmSMWw9ANAL3xRBBOwydueGtI2fzRncOxM0B"/>
    <s v="Poly Plastics"/>
    <x v="15"/>
    <s v="user_TZzywQwym26DjuswO479pxRhNKX152z8X1haCx2vcst"/>
    <s v="Vrushali Kummar"/>
    <x v="1246"/>
    <s v="2022-07-18 17:38:59.191000+00:00"/>
    <m/>
    <x v="0"/>
    <m/>
    <m/>
    <m/>
    <n v="800"/>
    <m/>
    <m/>
    <m/>
    <m/>
    <m/>
    <m/>
    <m/>
    <m/>
    <m/>
    <m/>
    <m/>
    <x v="21"/>
    <m/>
    <m/>
    <m/>
    <m/>
    <m/>
    <m/>
    <m/>
    <m/>
    <m/>
    <m/>
    <m/>
    <m/>
    <x v="14"/>
    <m/>
    <s v="user_228eUmsdKIb9OItgmiDq1zD4aPZ1eqiapbaLAGeBf8g"/>
    <x v="13"/>
    <x v="1"/>
    <m/>
    <s v="August"/>
    <x v="2"/>
    <x v="3"/>
    <m/>
    <s v="Vrushali DB"/>
    <m/>
    <m/>
    <m/>
    <x v="607"/>
    <s v="2022-08-02 14:25:19.353000+00:00"/>
    <s v="GMC"/>
  </r>
  <r>
    <x v="15"/>
    <n v="5000000"/>
    <s v="INR"/>
    <n v="0"/>
    <x v="4"/>
    <x v="0"/>
    <s v="stat_kcR4fZg7TU7jjk1jAVua3qGLRS4J5uFayEjK5j02wtv"/>
    <x v="2"/>
    <s v="OpportunityStatusType.Lost"/>
    <m/>
    <x v="1"/>
    <x v="39"/>
    <s v="lead_r8Ak5Yh9y2KTkIUj6I4EcAakmyiFfBU80TpxArjwLFM"/>
    <s v="SMC"/>
    <x v="21"/>
    <s v="user_g5Yw4Z4XnIbmcGhJO80vdtFdd5ElcDlgYO3q8l82ODn"/>
    <s v="Aditya Binani"/>
    <x v="1247"/>
    <s v="2022-07-18 19:11:11.814000+00:00"/>
    <m/>
    <x v="1"/>
    <m/>
    <m/>
    <m/>
    <n v="1418"/>
    <m/>
    <m/>
    <m/>
    <m/>
    <m/>
    <m/>
    <m/>
    <m/>
    <m/>
    <m/>
    <m/>
    <x v="3"/>
    <m/>
    <m/>
    <m/>
    <m/>
    <m/>
    <m/>
    <m/>
    <m/>
    <m/>
    <m/>
    <m/>
    <m/>
    <x v="1"/>
    <m/>
    <s v="user_g5Yw4Z4XnIbmcGhJO80vdtFdd5ElcDlgYO3q8l82ODn"/>
    <x v="18"/>
    <x v="1"/>
    <m/>
    <s v="May"/>
    <x v="2"/>
    <x v="3"/>
    <m/>
    <m/>
    <m/>
    <m/>
    <m/>
    <x v="835"/>
    <s v="2022-10-20 10:22:12.828000+00:00"/>
    <m/>
  </r>
  <r>
    <x v="22"/>
    <n v="4300000"/>
    <s v="INR"/>
    <n v="0"/>
    <x v="86"/>
    <x v="0"/>
    <s v="stat_1hn9nRJaLbI53NxPuSQgo90kRpbpKsFlwN4oEGNUTdO"/>
    <x v="1"/>
    <s v="OpportunityStatusType.Lost"/>
    <s v="cont_vwhT5bpeHUXiYIwYNyfqkpLX5FI80ifhXwjv3PMC6i4"/>
    <x v="472"/>
    <x v="444"/>
    <s v="lead_qa2f4fJ3hIFZJT9oZY83pxCxiZW8k5wXqX7szUygctU"/>
    <s v="Katalyst Technologies Inc"/>
    <x v="9"/>
    <s v="user_TZzywQwym26DjuswO479pxRhNKX152z8X1haCx2vcst"/>
    <s v="Vrushali Kummar"/>
    <x v="1248"/>
    <s v="2022-07-18 15:54:59.698000+00:00"/>
    <m/>
    <x v="0"/>
    <m/>
    <m/>
    <m/>
    <n v="1000"/>
    <m/>
    <m/>
    <m/>
    <m/>
    <m/>
    <m/>
    <m/>
    <m/>
    <m/>
    <m/>
    <m/>
    <x v="1"/>
    <m/>
    <m/>
    <m/>
    <m/>
    <m/>
    <m/>
    <m/>
    <m/>
    <m/>
    <m/>
    <m/>
    <m/>
    <x v="3"/>
    <m/>
    <s v="user_sREdxbAJihL2Zbgic7tyQ6Rc4Mny7HnD1RNGhA9DDYh"/>
    <x v="5"/>
    <x v="1"/>
    <m/>
    <s v="June"/>
    <x v="2"/>
    <x v="3"/>
    <m/>
    <m/>
    <m/>
    <m/>
    <m/>
    <x v="714"/>
    <s v="2022-10-13 07:35:45.291000+00:00"/>
    <s v="GMC"/>
  </r>
  <r>
    <x v="18"/>
    <n v="3084777"/>
    <s v="INR"/>
    <n v="100"/>
    <x v="85"/>
    <x v="0"/>
    <s v="stat_OZRiD1474QRJIpvnjHCZfiIvKcVD6mIKSSTzg8SwDVx"/>
    <x v="0"/>
    <s v="OpportunityStatusType.Won"/>
    <s v="cont_ghtAqZuif6EX11t96Cxo4CbmLLRjw2UDXLYSj8SLXoO"/>
    <x v="544"/>
    <x v="0"/>
    <s v="lead_86kprdfEaHaTlxyQJBzzqWiVqWzLHUC4wxGN6OYRYvR"/>
    <s v="ZOOMCAR INDIA PRIVATE LIMITED"/>
    <x v="25"/>
    <s v="user_IgNfKH7wuLLjHvexoMm2PXWcnF3zYft0ZbMTyfwKRUg"/>
    <s v="Moziez Chamadia"/>
    <x v="1249"/>
    <s v="2022-07-18 14:04:15.313000+00:00"/>
    <m/>
    <x v="2"/>
    <m/>
    <m/>
    <m/>
    <n v="1183"/>
    <m/>
    <m/>
    <m/>
    <m/>
    <m/>
    <m/>
    <m/>
    <m/>
    <m/>
    <m/>
    <m/>
    <x v="21"/>
    <m/>
    <m/>
    <m/>
    <m/>
    <m/>
    <m/>
    <m/>
    <m/>
    <m/>
    <m/>
    <m/>
    <m/>
    <x v="1"/>
    <m/>
    <s v="user_2jRs4eIjwv8MozxYA1DE9MMy0FWf2gMgweg2LiJNu64"/>
    <x v="25"/>
    <x v="3"/>
    <m/>
    <s v="July"/>
    <x v="2"/>
    <x v="1"/>
    <m/>
    <s v="Glengarry"/>
    <m/>
    <m/>
    <m/>
    <x v="836"/>
    <s v="2022-10-11 11:00:48.061000+00:00"/>
    <s v="GTL"/>
  </r>
  <r>
    <x v="12"/>
    <n v="2800000"/>
    <s v="INR"/>
    <n v="0"/>
    <x v="16"/>
    <x v="0"/>
    <s v="stat_kcR4fZg7TU7jjk1jAVua3qGLRS4J5uFayEjK5j02wtv"/>
    <x v="2"/>
    <s v="OpportunityStatusType.Lost"/>
    <s v="cont_klgIL2Iju0qQLfDrU9rbUowP2jcN06cjcvH35A8uHDY"/>
    <x v="382"/>
    <x v="0"/>
    <s v="lead_8DLLhIGiXaE1A7q7UazrzX2A9wbpxdvDjZWI36TFfzq"/>
    <s v="Chalet Hotels/ Renaissance Mumbai"/>
    <x v="25"/>
    <s v="user_hAuUqCTCw5r4tCUrswIWPSW7LJ1XIBbttZVmJkxmzGq"/>
    <s v="Chetan Kumar"/>
    <x v="1250"/>
    <s v="2022-07-18 13:25:38.086000+00:00"/>
    <m/>
    <x v="1"/>
    <m/>
    <m/>
    <m/>
    <n v="1500"/>
    <m/>
    <m/>
    <m/>
    <m/>
    <m/>
    <m/>
    <m/>
    <m/>
    <m/>
    <m/>
    <m/>
    <x v="15"/>
    <m/>
    <m/>
    <m/>
    <m/>
    <m/>
    <m/>
    <m/>
    <m/>
    <m/>
    <m/>
    <m/>
    <m/>
    <x v="3"/>
    <m/>
    <s v="user_FdWFezbLzkYQcGsBUsjZO25nr2poK2nRbqV47Rs5Kfm"/>
    <x v="17"/>
    <x v="1"/>
    <m/>
    <s v="July"/>
    <x v="2"/>
    <x v="3"/>
    <m/>
    <s v="AM Opps - Niranjan"/>
    <m/>
    <m/>
    <m/>
    <x v="837"/>
    <s v="2022-08-10 11:26:55.333000+00:00"/>
    <s v="GMC; GPA"/>
  </r>
  <r>
    <x v="7"/>
    <n v="4000000"/>
    <s v="INR"/>
    <n v="0"/>
    <x v="86"/>
    <x v="0"/>
    <s v="stat_kcR4fZg7TU7jjk1jAVua3qGLRS4J5uFayEjK5j02wtv"/>
    <x v="2"/>
    <s v="OpportunityStatusType.Lost"/>
    <s v="cont_wOUzkufXixqJ75GKyNCAzsNCBGcfK98NrD8UEoPd8xU"/>
    <x v="545"/>
    <x v="0"/>
    <s v="lead_MYfE9xUIXs8v8mUl1cuEeHTtzuGek8BX19zGATdR4xp"/>
    <s v="DDN Storage"/>
    <x v="6"/>
    <s v="user_U27GK6WjhLhUhi1EDKXV57xMpn8n8DMIOjci1q3UReZ"/>
    <s v="Abhiroop Ganguly"/>
    <x v="1251"/>
    <s v="2022-07-18 13:21:44.538000+00:00"/>
    <m/>
    <x v="0"/>
    <m/>
    <m/>
    <m/>
    <n v="250"/>
    <m/>
    <m/>
    <m/>
    <m/>
    <m/>
    <m/>
    <m/>
    <m/>
    <m/>
    <m/>
    <m/>
    <x v="8"/>
    <m/>
    <m/>
    <m/>
    <m/>
    <m/>
    <m/>
    <m/>
    <m/>
    <m/>
    <m/>
    <m/>
    <m/>
    <x v="3"/>
    <m/>
    <s v="user_A8KOTZADnUtEQOLt4nSLAmteNStuGh80js75RYjrXVt"/>
    <x v="6"/>
    <x v="1"/>
    <m/>
    <s v="May"/>
    <x v="4"/>
    <x v="3"/>
    <m/>
    <s v="Employee Engagement Handbook"/>
    <m/>
    <m/>
    <m/>
    <x v="838"/>
    <s v="2022-09-28 16:16:17.080000+00:00"/>
    <s v="GMC"/>
  </r>
  <r>
    <x v="7"/>
    <n v="1000000"/>
    <s v="INR"/>
    <n v="0"/>
    <x v="86"/>
    <x v="0"/>
    <s v="stat_kcR4fZg7TU7jjk1jAVua3qGLRS4J5uFayEjK5j02wtv"/>
    <x v="2"/>
    <s v="OpportunityStatusType.Lost"/>
    <m/>
    <x v="1"/>
    <x v="445"/>
    <s v="lead_dbNwbE3wSDi2qg1IqfpOaKvbOuPTUJs8y1vuNJyuuRB"/>
    <s v="Rusan Pharma Ltd"/>
    <x v="11"/>
    <s v="user_U27GK6WjhLhUhi1EDKXV57xMpn8n8DMIOjci1q3UReZ"/>
    <s v="Abhiroop Ganguly"/>
    <x v="1252"/>
    <s v="2022-07-18 13:23:18.540000+00:00"/>
    <m/>
    <x v="1"/>
    <m/>
    <m/>
    <m/>
    <n v="170"/>
    <m/>
    <m/>
    <m/>
    <m/>
    <m/>
    <m/>
    <m/>
    <m/>
    <m/>
    <m/>
    <m/>
    <x v="5"/>
    <m/>
    <m/>
    <m/>
    <m/>
    <m/>
    <m/>
    <m/>
    <m/>
    <m/>
    <m/>
    <m/>
    <m/>
    <x v="5"/>
    <m/>
    <s v="user_1z3bdwgjF9RILRmuQPeXXGoPhafSi1mEgyb4l5sVEvN"/>
    <x v="1"/>
    <x v="5"/>
    <m/>
    <s v="April"/>
    <x v="2"/>
    <x v="1"/>
    <m/>
    <s v="Pharma"/>
    <m/>
    <m/>
    <m/>
    <x v="839"/>
    <s v="2022-10-10 07:31:33.387000+00:00"/>
    <m/>
  </r>
  <r>
    <x v="7"/>
    <n v="1000000"/>
    <s v="INR"/>
    <n v="0"/>
    <x v="86"/>
    <x v="0"/>
    <s v="stat_kcR4fZg7TU7jjk1jAVua3qGLRS4J5uFayEjK5j02wtv"/>
    <x v="2"/>
    <s v="OpportunityStatusType.Lost"/>
    <s v="cont_wOUzkufXixqJ75GKyNCAzsNCBGcfK98NrD8UEoPd8xU"/>
    <x v="545"/>
    <x v="0"/>
    <s v="lead_MYfE9xUIXs8v8mUl1cuEeHTtzuGek8BX19zGATdR4xp"/>
    <s v="DDN Storage"/>
    <x v="6"/>
    <s v="user_U27GK6WjhLhUhi1EDKXV57xMpn8n8DMIOjci1q3UReZ"/>
    <s v="Abhiroop Ganguly"/>
    <x v="1253"/>
    <s v="2022-07-18 13:21:30.779000+00:00"/>
    <m/>
    <x v="0"/>
    <m/>
    <m/>
    <m/>
    <n v="250"/>
    <m/>
    <m/>
    <m/>
    <m/>
    <m/>
    <m/>
    <m/>
    <m/>
    <m/>
    <m/>
    <m/>
    <x v="8"/>
    <m/>
    <m/>
    <m/>
    <m/>
    <m/>
    <m/>
    <m/>
    <m/>
    <m/>
    <m/>
    <m/>
    <m/>
    <x v="3"/>
    <m/>
    <s v="user_A8KOTZADnUtEQOLt4nSLAmteNStuGh80js75RYjrXVt"/>
    <x v="6"/>
    <x v="1"/>
    <m/>
    <s v="May"/>
    <x v="4"/>
    <x v="3"/>
    <m/>
    <s v="Employee Engagement Handbook"/>
    <m/>
    <m/>
    <m/>
    <x v="838"/>
    <s v="2022-09-28 16:16:17.080000+00:00"/>
    <s v="GTL"/>
  </r>
  <r>
    <x v="7"/>
    <n v="118000"/>
    <s v="INR"/>
    <n v="0"/>
    <x v="85"/>
    <x v="0"/>
    <s v="stat_kcR4fZg7TU7jjk1jAVua3qGLRS4J5uFayEjK5j02wtv"/>
    <x v="2"/>
    <s v="OpportunityStatusType.Lost"/>
    <s v="cont_VW5dwQ6Kin5yfohybbzQM5cVDlajZ0iMgAdJaJsR9ff"/>
    <x v="546"/>
    <x v="57"/>
    <s v="lead_WloqtDAtLL4laUzpbhYL2TQ6lLY1ihitCH8KXsunljW"/>
    <s v="Mindtickle"/>
    <x v="3"/>
    <s v="user_U27GK6WjhLhUhi1EDKXV57xMpn8n8DMIOjci1q3UReZ"/>
    <s v="Abhiroop Ganguly"/>
    <x v="1254"/>
    <s v="2022-07-18 13:18:57.724000+00:00"/>
    <m/>
    <x v="0"/>
    <m/>
    <s v="2020-08-20 09:04:45+00:00"/>
    <m/>
    <n v="500"/>
    <m/>
    <m/>
    <m/>
    <m/>
    <m/>
    <m/>
    <m/>
    <m/>
    <m/>
    <m/>
    <m/>
    <x v="8"/>
    <m/>
    <m/>
    <m/>
    <m/>
    <m/>
    <m/>
    <m/>
    <m/>
    <m/>
    <m/>
    <m/>
    <m/>
    <x v="14"/>
    <m/>
    <s v="user_encRk5bIEFN6ZA11h4WH2AdZTiZpogLSlMIaj0E30SZ"/>
    <x v="3"/>
    <x v="1"/>
    <m/>
    <s v="July; September"/>
    <x v="4"/>
    <x v="1"/>
    <m/>
    <s v="Workplace Wellness Playbook"/>
    <m/>
    <m/>
    <m/>
    <x v="840"/>
    <s v="2022-09-26 11:46:06.204000+00:00"/>
    <m/>
  </r>
  <r>
    <x v="7"/>
    <n v="11300000"/>
    <s v="INR"/>
    <n v="0"/>
    <x v="85"/>
    <x v="0"/>
    <s v="stat_kcR4fZg7TU7jjk1jAVua3qGLRS4J5uFayEjK5j02wtv"/>
    <x v="2"/>
    <s v="OpportunityStatusType.Lost"/>
    <s v="cont_VW5dwQ6Kin5yfohybbzQM5cVDlajZ0iMgAdJaJsR9ff"/>
    <x v="546"/>
    <x v="39"/>
    <s v="lead_WloqtDAtLL4laUzpbhYL2TQ6lLY1ihitCH8KXsunljW"/>
    <s v="Mindtickle"/>
    <x v="3"/>
    <s v="user_U27GK6WjhLhUhi1EDKXV57xMpn8n8DMIOjci1q3UReZ"/>
    <s v="Abhiroop Ganguly"/>
    <x v="1255"/>
    <s v="2022-07-18 13:18:43.671000+00:00"/>
    <m/>
    <x v="0"/>
    <m/>
    <s v="2020-08-20 09:04:45+00:00"/>
    <m/>
    <n v="500"/>
    <m/>
    <m/>
    <m/>
    <m/>
    <m/>
    <m/>
    <m/>
    <m/>
    <m/>
    <m/>
    <m/>
    <x v="8"/>
    <m/>
    <m/>
    <m/>
    <m/>
    <m/>
    <m/>
    <m/>
    <m/>
    <m/>
    <m/>
    <m/>
    <m/>
    <x v="14"/>
    <m/>
    <s v="user_encRk5bIEFN6ZA11h4WH2AdZTiZpogLSlMIaj0E30SZ"/>
    <x v="3"/>
    <x v="1"/>
    <m/>
    <s v="July; September"/>
    <x v="4"/>
    <x v="1"/>
    <m/>
    <s v="Workplace Wellness Playbook"/>
    <m/>
    <m/>
    <m/>
    <x v="840"/>
    <s v="2022-09-26 11:46:06.204000+00:00"/>
    <m/>
  </r>
  <r>
    <x v="7"/>
    <n v="150000"/>
    <s v="INR"/>
    <n v="0"/>
    <x v="86"/>
    <x v="0"/>
    <s v="stat_kcR4fZg7TU7jjk1jAVua3qGLRS4J5uFayEjK5j02wtv"/>
    <x v="2"/>
    <s v="OpportunityStatusType.Lost"/>
    <s v="cont_wOUzkufXixqJ75GKyNCAzsNCBGcfK98NrD8UEoPd8xU"/>
    <x v="545"/>
    <x v="0"/>
    <s v="lead_MYfE9xUIXs8v8mUl1cuEeHTtzuGek8BX19zGATdR4xp"/>
    <s v="DDN Storage"/>
    <x v="6"/>
    <s v="user_U27GK6WjhLhUhi1EDKXV57xMpn8n8DMIOjci1q3UReZ"/>
    <s v="Abhiroop Ganguly"/>
    <x v="1256"/>
    <s v="2022-07-18 13:21:16.103000+00:00"/>
    <m/>
    <x v="0"/>
    <m/>
    <m/>
    <m/>
    <n v="250"/>
    <m/>
    <m/>
    <m/>
    <m/>
    <m/>
    <m/>
    <m/>
    <m/>
    <m/>
    <m/>
    <m/>
    <x v="8"/>
    <m/>
    <m/>
    <m/>
    <m/>
    <m/>
    <m/>
    <m/>
    <m/>
    <m/>
    <m/>
    <m/>
    <m/>
    <x v="3"/>
    <m/>
    <s v="user_A8KOTZADnUtEQOLt4nSLAmteNStuGh80js75RYjrXVt"/>
    <x v="6"/>
    <x v="1"/>
    <m/>
    <s v="May"/>
    <x v="4"/>
    <x v="3"/>
    <m/>
    <s v="Employee Engagement Handbook"/>
    <m/>
    <m/>
    <m/>
    <x v="838"/>
    <s v="2022-09-28 16:16:17.080000+00:00"/>
    <s v="GPA"/>
  </r>
  <r>
    <x v="28"/>
    <n v="5000000"/>
    <s v="INR"/>
    <n v="0"/>
    <x v="75"/>
    <x v="0"/>
    <s v="stat_kcR4fZg7TU7jjk1jAVua3qGLRS4J5uFayEjK5j02wtv"/>
    <x v="2"/>
    <s v="OpportunityStatusType.Lost"/>
    <m/>
    <x v="1"/>
    <x v="0"/>
    <s v="lead_WVd6hbx4PRApEmcqpzJrJ1cvAax5Kg91MPivaOgSbSH"/>
    <s v="Paulsons Beauty &amp; Fashion (Fresh)"/>
    <x v="3"/>
    <s v="user_JjaNBsxmUKBROYZvEahyXgec466W5jQa2pL0NUZ81Lb"/>
    <s v="Sreenivas Hatti"/>
    <x v="1257"/>
    <s v="2022-07-18 10:23:08.621000+00:00"/>
    <m/>
    <x v="9"/>
    <m/>
    <m/>
    <m/>
    <n v="1000"/>
    <m/>
    <m/>
    <m/>
    <m/>
    <m/>
    <m/>
    <m/>
    <m/>
    <m/>
    <m/>
    <m/>
    <x v="22"/>
    <m/>
    <m/>
    <m/>
    <m/>
    <m/>
    <m/>
    <m/>
    <m/>
    <m/>
    <m/>
    <m/>
    <m/>
    <x v="3"/>
    <m/>
    <s v="user_encRk5bIEFN6ZA11h4WH2AdZTiZpogLSlMIaj0E30SZ"/>
    <x v="3"/>
    <x v="1"/>
    <m/>
    <m/>
    <x v="2"/>
    <x v="3"/>
    <m/>
    <m/>
    <m/>
    <m/>
    <m/>
    <x v="841"/>
    <s v="2022-10-13 07:40:49.674000+00:00"/>
    <m/>
  </r>
  <r>
    <x v="17"/>
    <n v="450000"/>
    <s v="INR"/>
    <n v="0"/>
    <x v="16"/>
    <x v="0"/>
    <s v="stat_kcR4fZg7TU7jjk1jAVua3qGLRS4J5uFayEjK5j02wtv"/>
    <x v="2"/>
    <s v="OpportunityStatusType.Lost"/>
    <s v="cont_N6on9Kdw4VJgksg0iUOhCbqAQeM5vLBLuPjOCMc2GxP"/>
    <x v="547"/>
    <x v="0"/>
    <s v="lead_1XtcRDVcdP2QH6DskeyJLeUUb9vERLzzSym22a0nzus"/>
    <s v="Amaryllis Healthcare"/>
    <x v="41"/>
    <s v="user_6dalmZ7hmWD47jhCVGdU1SSEcFMsz9rWtW2jPORgJvj"/>
    <s v="Vivek Singh"/>
    <x v="1258"/>
    <s v="2022-07-18 10:12:41.510000+00:00"/>
    <m/>
    <x v="2"/>
    <m/>
    <m/>
    <m/>
    <n v="98"/>
    <m/>
    <m/>
    <m/>
    <m/>
    <m/>
    <m/>
    <m/>
    <m/>
    <m/>
    <m/>
    <m/>
    <x v="23"/>
    <s v="New India"/>
    <m/>
    <m/>
    <m/>
    <m/>
    <m/>
    <m/>
    <m/>
    <m/>
    <m/>
    <m/>
    <m/>
    <x v="11"/>
    <m/>
    <s v="user_hYneJegkOPVKmVrtUbBOUXxrjYMTRntZlRehPSnApep"/>
    <x v="32"/>
    <x v="1"/>
    <m/>
    <s v="August"/>
    <x v="2"/>
    <x v="3"/>
    <m/>
    <m/>
    <m/>
    <m/>
    <m/>
    <x v="842"/>
    <s v="2022-08-02 12:25:22.943000+00:00"/>
    <m/>
  </r>
  <r>
    <x v="42"/>
    <n v="350000"/>
    <s v="INR"/>
    <n v="0"/>
    <x v="74"/>
    <x v="0"/>
    <s v="stat_1hn9nRJaLbI53NxPuSQgo90kRpbpKsFlwN4oEGNUTdO"/>
    <x v="1"/>
    <s v="OpportunityStatusType.Lost"/>
    <m/>
    <x v="1"/>
    <x v="17"/>
    <s v="lead_OxuSosFb12SAzhXBMsgE7DgMQVcwFGjXuH9xwayItop"/>
    <s v="Eba Corp"/>
    <x v="7"/>
    <s v="user_NpORmx7rsJTJtTAaK530goa9EQDwvUStpLPTra00AAA"/>
    <s v="Siddhartha Khatua"/>
    <x v="1259"/>
    <s v="2022-07-18 08:35:49.266000+00:00"/>
    <m/>
    <x v="10"/>
    <m/>
    <s v="2022-06-14 13:08:40+00:00"/>
    <m/>
    <n v="67"/>
    <m/>
    <m/>
    <m/>
    <m/>
    <m/>
    <m/>
    <m/>
    <s v="PAID_SEARCH"/>
    <m/>
    <m/>
    <m/>
    <x v="2"/>
    <m/>
    <m/>
    <m/>
    <m/>
    <m/>
    <m/>
    <m/>
    <m/>
    <m/>
    <m/>
    <m/>
    <m/>
    <x v="3"/>
    <m/>
    <s v="user_aM3WaaSUQQmaNnsm9l2FQRVWUEr8RN2ZdXzsuQUalQ3"/>
    <x v="7"/>
    <x v="1"/>
    <m/>
    <s v="July"/>
    <x v="3"/>
    <x v="2"/>
    <m/>
    <s v="Employee Count 100"/>
    <m/>
    <m/>
    <m/>
    <x v="843"/>
    <s v="2022-09-26 04:15:32.950000+00:00"/>
    <m/>
  </r>
  <r>
    <x v="37"/>
    <n v="100000"/>
    <s v="INR"/>
    <n v="0"/>
    <x v="12"/>
    <x v="0"/>
    <s v="stat_1hn9nRJaLbI53NxPuSQgo90kRpbpKsFlwN4oEGNUTdO"/>
    <x v="1"/>
    <s v="OpportunityStatusType.Lost"/>
    <s v="cont_8k7AB0j6yuQRQN3tX1DyfakG3lw7cAOM0l1YCBLtYYZ"/>
    <x v="548"/>
    <x v="57"/>
    <s v="lead_C6QDpeLhEPnbCbrOR8gwzBLSR6BkVKKzGey0FiyGJnL"/>
    <s v="Alp Consulting"/>
    <x v="9"/>
    <s v="user_RYbBTp8BVWNa7ppiOz6QVJMGK0exHsFmc5uCLn34ODZ"/>
    <s v="Prasoon Mishra"/>
    <x v="1260"/>
    <s v="2022-07-18 07:00:41.972000+00:00"/>
    <m/>
    <x v="2"/>
    <m/>
    <m/>
    <m/>
    <n v="917"/>
    <m/>
    <m/>
    <m/>
    <m/>
    <m/>
    <m/>
    <m/>
    <m/>
    <m/>
    <m/>
    <m/>
    <x v="1"/>
    <m/>
    <m/>
    <m/>
    <m/>
    <m/>
    <m/>
    <m/>
    <m/>
    <m/>
    <m/>
    <m/>
    <m/>
    <x v="3"/>
    <m/>
    <s v="user_L8E6IFhq6UCzKLHa45LUUTZCznDuyDwFrGaEp9DXiUM"/>
    <x v="9"/>
    <x v="1"/>
    <m/>
    <s v="July"/>
    <x v="4"/>
    <x v="3"/>
    <m/>
    <s v="Employee Engagement Handbook"/>
    <m/>
    <m/>
    <m/>
    <x v="844"/>
    <s v="2022-08-01 13:24:35.384000+00:00"/>
    <s v="GPA"/>
  </r>
  <r>
    <x v="11"/>
    <n v="63500"/>
    <s v="INR"/>
    <n v="0"/>
    <x v="60"/>
    <x v="0"/>
    <s v="stat_1hn9nRJaLbI53NxPuSQgo90kRpbpKsFlwN4oEGNUTdO"/>
    <x v="1"/>
    <s v="OpportunityStatusType.Lost"/>
    <s v="cont_kK6EZgM4pCRjhGIKwUsf9ye5vuobl8GJUwWnYXaCmiy"/>
    <x v="63"/>
    <x v="446"/>
    <s v="lead_A9eTFOvFnfZkb7knzhYNiBZFuIanByfo5qt3yXmz4em"/>
    <s v="M/S MACK VALVES INDIA PRIVATE LIMITED"/>
    <x v="9"/>
    <s v="user_LKRhV6rhcBe0uL8u70UUGeDjbMupuho4TaiAOCbT7HT"/>
    <s v="Kashif Ahmad"/>
    <x v="1261"/>
    <s v="2022-07-18 07:56:34.364000+00:00"/>
    <m/>
    <x v="0"/>
    <m/>
    <m/>
    <m/>
    <n v="35"/>
    <m/>
    <m/>
    <m/>
    <m/>
    <m/>
    <m/>
    <m/>
    <m/>
    <m/>
    <m/>
    <m/>
    <x v="2"/>
    <m/>
    <m/>
    <m/>
    <m/>
    <m/>
    <m/>
    <m/>
    <m/>
    <m/>
    <m/>
    <m/>
    <m/>
    <x v="3"/>
    <m/>
    <s v="user_L8E6IFhq6UCzKLHa45LUUTZCznDuyDwFrGaEp9DXiUM"/>
    <x v="9"/>
    <x v="1"/>
    <m/>
    <s v="September"/>
    <x v="2"/>
    <x v="3"/>
    <m/>
    <m/>
    <m/>
    <m/>
    <m/>
    <x v="82"/>
    <s v="2022-09-26 09:00:14.182000+00:00"/>
    <s v="NON EB"/>
  </r>
  <r>
    <x v="42"/>
    <n v="600000"/>
    <s v="INR"/>
    <n v="0"/>
    <x v="16"/>
    <x v="0"/>
    <s v="stat_kcR4fZg7TU7jjk1jAVua3qGLRS4J5uFayEjK5j02wtv"/>
    <x v="2"/>
    <s v="OpportunityStatusType.Lost"/>
    <s v="cont_AFvUEFxbm7GSMmmV5lO2mKaPz8rhMDdtmRR3C87Wuoy"/>
    <x v="549"/>
    <x v="58"/>
    <s v="lead_HkRSHXtIqiKUXSKBPd22nn3fYcuOIW2tU0pI6PTKfNL"/>
    <s v="GREENSPAN AGRITECH"/>
    <x v="4"/>
    <s v="user_NpORmx7rsJTJtTAaK530goa9EQDwvUStpLPTra00AAA"/>
    <s v="Siddhartha Khatua"/>
    <x v="1262"/>
    <s v="2022-07-18 08:30:18.706000+00:00"/>
    <m/>
    <x v="0"/>
    <m/>
    <m/>
    <m/>
    <n v="250"/>
    <m/>
    <m/>
    <m/>
    <m/>
    <m/>
    <m/>
    <m/>
    <m/>
    <m/>
    <m/>
    <m/>
    <x v="5"/>
    <m/>
    <m/>
    <m/>
    <m/>
    <m/>
    <m/>
    <m/>
    <m/>
    <m/>
    <m/>
    <m/>
    <m/>
    <x v="14"/>
    <m/>
    <s v="user_5YHA1ZU4iP896lD1YJehdJcMx7ZEgWCpulT4T2c3pJ3"/>
    <x v="4"/>
    <x v="1"/>
    <m/>
    <s v="July"/>
    <x v="2"/>
    <x v="3"/>
    <m/>
    <m/>
    <m/>
    <m/>
    <m/>
    <x v="845"/>
    <s v="2022-09-09 11:34:58.289000+00:00"/>
    <m/>
  </r>
  <r>
    <x v="3"/>
    <n v="325208"/>
    <s v="INR"/>
    <n v="100"/>
    <x v="85"/>
    <x v="0"/>
    <s v="stat_OZRiD1474QRJIpvnjHCZfiIvKcVD6mIKSSTzg8SwDVx"/>
    <x v="0"/>
    <s v="OpportunityStatusType.Won"/>
    <s v="cont_9WV3SEMDF5Yc8QRdM8AUZHRF4JWOFcybGExYTA115Nl"/>
    <x v="550"/>
    <x v="316"/>
    <s v="lead_DJnwvuTJZ49kpbX9dzZAgMaws1gLtsa3R8Sgl9Vq3rB"/>
    <s v="SHREE SHUBHAM LOGISTICS LIMITED"/>
    <x v="32"/>
    <s v="user_GL8PBiV4pvzsQLVHSdZLeMQAQcGjCvLkffg486DHfZJ"/>
    <s v="Anshum Naithani"/>
    <x v="1263"/>
    <s v="2022-07-18 06:48:30.066000+00:00"/>
    <m/>
    <x v="1"/>
    <m/>
    <m/>
    <m/>
    <n v="550"/>
    <m/>
    <m/>
    <m/>
    <m/>
    <m/>
    <m/>
    <m/>
    <m/>
    <m/>
    <m/>
    <m/>
    <x v="11"/>
    <m/>
    <m/>
    <m/>
    <m/>
    <m/>
    <m/>
    <m/>
    <m/>
    <m/>
    <m/>
    <m/>
    <m/>
    <x v="3"/>
    <m/>
    <s v="user_bdUPAGjcS7p6513So3N4g3aWNS5HuBuVJi7bvCPAsLt"/>
    <x v="24"/>
    <x v="1"/>
    <m/>
    <s v="September"/>
    <x v="2"/>
    <x v="3"/>
    <m/>
    <m/>
    <m/>
    <m/>
    <m/>
    <x v="846"/>
    <s v="2022-07-18 06:48:30.099000+00:00"/>
    <m/>
  </r>
  <r>
    <x v="3"/>
    <n v="182782"/>
    <s v="INR"/>
    <n v="100"/>
    <x v="85"/>
    <x v="0"/>
    <s v="stat_OZRiD1474QRJIpvnjHCZfiIvKcVD6mIKSSTzg8SwDVx"/>
    <x v="0"/>
    <s v="OpportunityStatusType.Won"/>
    <s v="cont_9aTWT9PjRwr4lsAt9Nq5uJiEetAGGQ5XumtFArTdQS7"/>
    <x v="551"/>
    <x v="11"/>
    <s v="lead_ZnMV5FG5ZKj7sVOorbuO2t0lmWxTDh8UcX7eQLtkWGX"/>
    <s v="Chemionix e-Solutions Pvt Ltd"/>
    <x v="9"/>
    <s v="user_GL8PBiV4pvzsQLVHSdZLeMQAQcGjCvLkffg486DHfZJ"/>
    <s v="Anshum Naithani"/>
    <x v="1264"/>
    <s v="2022-07-18 06:36:40.948000+00:00"/>
    <m/>
    <x v="1"/>
    <m/>
    <m/>
    <m/>
    <n v="146"/>
    <m/>
    <m/>
    <m/>
    <m/>
    <m/>
    <m/>
    <m/>
    <m/>
    <m/>
    <m/>
    <m/>
    <x v="42"/>
    <m/>
    <m/>
    <m/>
    <m/>
    <m/>
    <m/>
    <m/>
    <m/>
    <m/>
    <m/>
    <m/>
    <m/>
    <x v="1"/>
    <m/>
    <s v="user_L8E6IFhq6UCzKLHa45LUUTZCznDuyDwFrGaEp9DXiUM"/>
    <x v="9"/>
    <x v="1"/>
    <m/>
    <s v="July"/>
    <x v="1"/>
    <x v="0"/>
    <m/>
    <s v="Employee Engagement Handbook"/>
    <m/>
    <m/>
    <m/>
    <x v="847"/>
    <s v="2022-09-02 09:16:46.439000+00:00"/>
    <s v="GMC"/>
  </r>
  <r>
    <x v="37"/>
    <n v="4000000"/>
    <s v="INR"/>
    <n v="0"/>
    <x v="76"/>
    <x v="0"/>
    <s v="stat_1hn9nRJaLbI53NxPuSQgo90kRpbpKsFlwN4oEGNUTdO"/>
    <x v="1"/>
    <s v="OpportunityStatusType.Lost"/>
    <s v="cont_8k7AB0j6yuQRQN3tX1DyfakG3lw7cAOM0l1YCBLtYYZ"/>
    <x v="548"/>
    <x v="11"/>
    <s v="lead_C6QDpeLhEPnbCbrOR8gwzBLSR6BkVKKzGey0FiyGJnL"/>
    <s v="Alp Consulting"/>
    <x v="9"/>
    <s v="user_RYbBTp8BVWNa7ppiOz6QVJMGK0exHsFmc5uCLn34ODZ"/>
    <s v="Prasoon Mishra"/>
    <x v="1265"/>
    <s v="2022-07-18 07:00:30.517000+00:00"/>
    <m/>
    <x v="2"/>
    <m/>
    <m/>
    <m/>
    <n v="917"/>
    <m/>
    <m/>
    <m/>
    <m/>
    <m/>
    <m/>
    <m/>
    <m/>
    <m/>
    <m/>
    <m/>
    <x v="1"/>
    <m/>
    <m/>
    <m/>
    <m/>
    <m/>
    <m/>
    <m/>
    <m/>
    <m/>
    <m/>
    <m/>
    <m/>
    <x v="3"/>
    <m/>
    <s v="user_L8E6IFhq6UCzKLHa45LUUTZCznDuyDwFrGaEp9DXiUM"/>
    <x v="9"/>
    <x v="1"/>
    <m/>
    <s v="July"/>
    <x v="4"/>
    <x v="3"/>
    <m/>
    <s v="Employee Engagement Handbook"/>
    <m/>
    <m/>
    <m/>
    <x v="844"/>
    <s v="2022-08-01 13:24:35.384000+00:00"/>
    <s v="GMC"/>
  </r>
  <r>
    <x v="21"/>
    <n v="500000"/>
    <s v="INR"/>
    <n v="0"/>
    <x v="10"/>
    <x v="0"/>
    <s v="stat_kcR4fZg7TU7jjk1jAVua3qGLRS4J5uFayEjK5j02wtv"/>
    <x v="2"/>
    <s v="OpportunityStatusType.Lost"/>
    <m/>
    <x v="1"/>
    <x v="447"/>
    <s v="lead_D2GoocT3oAbP8i94epAJ2zXaRA7A0mssVMGsGaGJzwB"/>
    <s v="Titan"/>
    <x v="34"/>
    <s v="user_Iwn6da5WKkZqwUySK0oUuCb72pFP5WEm4zAb92ijqFe"/>
    <s v="Sonal Paithankar"/>
    <x v="1266"/>
    <s v="2022-07-16 09:20:04.663000+00:00"/>
    <m/>
    <x v="5"/>
    <m/>
    <s v="2021-01-16 12:58:41+00:00"/>
    <m/>
    <n v="8000"/>
    <m/>
    <m/>
    <m/>
    <m/>
    <m/>
    <m/>
    <m/>
    <m/>
    <m/>
    <m/>
    <m/>
    <x v="2"/>
    <m/>
    <m/>
    <m/>
    <m/>
    <m/>
    <m/>
    <m/>
    <m/>
    <m/>
    <m/>
    <m/>
    <m/>
    <x v="3"/>
    <m/>
    <s v="user_228eUmsdKIb9OItgmiDq1zD4aPZ1eqiapbaLAGeBf8g"/>
    <x v="13"/>
    <x v="1"/>
    <m/>
    <s v="August"/>
    <x v="3"/>
    <x v="2"/>
    <m/>
    <m/>
    <m/>
    <m/>
    <m/>
    <x v="848"/>
    <s v="2022-10-20 10:20:07.269000+00:00"/>
    <m/>
  </r>
  <r>
    <x v="27"/>
    <n v="10000"/>
    <s v="INR"/>
    <n v="0"/>
    <x v="65"/>
    <x v="0"/>
    <s v="stat_1hn9nRJaLbI53NxPuSQgo90kRpbpKsFlwN4oEGNUTdO"/>
    <x v="1"/>
    <s v="OpportunityStatusType.Lost"/>
    <s v="cont_mhUteG9DgdIl4gol9zfb1tC7VZljYAwlY5ibOahKjb1"/>
    <x v="552"/>
    <x v="57"/>
    <s v="lead_bo5AQDw93kdEge814p8HNsVgR5aIjI5PvjC9pg6KIR7"/>
    <s v="Ringfeder Power Transmission"/>
    <x v="3"/>
    <s v="user_2YgShwgjLNI4FjAqgE9PtKsdIaGh919JGcFG919fe5B"/>
    <s v="Satyam Tiwari"/>
    <x v="1267"/>
    <s v="2022-07-17 09:41:20.462000+00:00"/>
    <m/>
    <x v="9"/>
    <m/>
    <m/>
    <m/>
    <n v="90"/>
    <m/>
    <m/>
    <m/>
    <m/>
    <m/>
    <m/>
    <m/>
    <m/>
    <m/>
    <m/>
    <m/>
    <x v="5"/>
    <m/>
    <m/>
    <m/>
    <m/>
    <m/>
    <m/>
    <m/>
    <m/>
    <m/>
    <m/>
    <m/>
    <m/>
    <x v="3"/>
    <m/>
    <s v="user_encRk5bIEFN6ZA11h4WH2AdZTiZpogLSlMIaj0E30SZ"/>
    <x v="3"/>
    <x v="12"/>
    <m/>
    <s v="July"/>
    <x v="2"/>
    <x v="3"/>
    <m/>
    <s v="Satyam"/>
    <m/>
    <m/>
    <m/>
    <x v="849"/>
    <s v="2022-07-17 09:41:20.494000+00:00"/>
    <m/>
  </r>
  <r>
    <x v="27"/>
    <n v="1500000"/>
    <s v="INR"/>
    <n v="0"/>
    <x v="85"/>
    <x v="0"/>
    <s v="stat_1hn9nRJaLbI53NxPuSQgo90kRpbpKsFlwN4oEGNUTdO"/>
    <x v="1"/>
    <s v="OpportunityStatusType.Lost"/>
    <s v="cont_mhUteG9DgdIl4gol9zfb1tC7VZljYAwlY5ibOahKjb1"/>
    <x v="552"/>
    <x v="0"/>
    <s v="lead_bo5AQDw93kdEge814p8HNsVgR5aIjI5PvjC9pg6KIR7"/>
    <s v="Ringfeder Power Transmission"/>
    <x v="3"/>
    <s v="user_2YgShwgjLNI4FjAqgE9PtKsdIaGh919JGcFG919fe5B"/>
    <s v="Satyam Tiwari"/>
    <x v="1268"/>
    <s v="2022-07-17 09:41:16.356000+00:00"/>
    <m/>
    <x v="9"/>
    <m/>
    <m/>
    <m/>
    <n v="90"/>
    <m/>
    <m/>
    <m/>
    <m/>
    <m/>
    <m/>
    <m/>
    <m/>
    <m/>
    <m/>
    <m/>
    <x v="5"/>
    <m/>
    <m/>
    <m/>
    <m/>
    <m/>
    <m/>
    <m/>
    <m/>
    <m/>
    <m/>
    <m/>
    <m/>
    <x v="3"/>
    <m/>
    <s v="user_encRk5bIEFN6ZA11h4WH2AdZTiZpogLSlMIaj0E30SZ"/>
    <x v="3"/>
    <x v="12"/>
    <m/>
    <s v="July"/>
    <x v="2"/>
    <x v="3"/>
    <m/>
    <s v="Satyam"/>
    <m/>
    <m/>
    <m/>
    <x v="849"/>
    <s v="2022-07-17 09:41:20.494000+00:00"/>
    <s v="GMC"/>
  </r>
  <r>
    <x v="21"/>
    <n v="2000000"/>
    <s v="INR"/>
    <n v="0"/>
    <x v="10"/>
    <x v="0"/>
    <s v="stat_kcR4fZg7TU7jjk1jAVua3qGLRS4J5uFayEjK5j02wtv"/>
    <x v="2"/>
    <s v="OpportunityStatusType.Lost"/>
    <m/>
    <x v="1"/>
    <x v="448"/>
    <s v="lead_D2GoocT3oAbP8i94epAJ2zXaRA7A0mssVMGsGaGJzwB"/>
    <s v="Titan"/>
    <x v="1"/>
    <s v="user_Iwn6da5WKkZqwUySK0oUuCb72pFP5WEm4zAb92ijqFe"/>
    <s v="Sonal Paithankar"/>
    <x v="1269"/>
    <s v="2022-07-16 09:19:50.327000+00:00"/>
    <m/>
    <x v="5"/>
    <m/>
    <s v="2021-01-16 12:58:41+00:00"/>
    <m/>
    <n v="8000"/>
    <m/>
    <m/>
    <m/>
    <m/>
    <m/>
    <m/>
    <m/>
    <m/>
    <m/>
    <m/>
    <m/>
    <x v="2"/>
    <m/>
    <m/>
    <m/>
    <m/>
    <m/>
    <m/>
    <m/>
    <m/>
    <m/>
    <m/>
    <m/>
    <m/>
    <x v="3"/>
    <m/>
    <s v="user_228eUmsdKIb9OItgmiDq1zD4aPZ1eqiapbaLAGeBf8g"/>
    <x v="13"/>
    <x v="1"/>
    <m/>
    <s v="August"/>
    <x v="3"/>
    <x v="2"/>
    <m/>
    <m/>
    <m/>
    <m/>
    <m/>
    <x v="848"/>
    <s v="2022-10-20 10:20:07.269000+00:00"/>
    <s v="GMC"/>
  </r>
  <r>
    <x v="21"/>
    <n v="1000000"/>
    <s v="INR"/>
    <n v="0"/>
    <x v="10"/>
    <x v="0"/>
    <s v="stat_kcR4fZg7TU7jjk1jAVua3qGLRS4J5uFayEjK5j02wtv"/>
    <x v="2"/>
    <s v="OpportunityStatusType.Lost"/>
    <m/>
    <x v="1"/>
    <x v="173"/>
    <s v="lead_D2GoocT3oAbP8i94epAJ2zXaRA7A0mssVMGsGaGJzwB"/>
    <s v="Titan"/>
    <x v="1"/>
    <s v="user_Iwn6da5WKkZqwUySK0oUuCb72pFP5WEm4zAb92ijqFe"/>
    <s v="Sonal Paithankar"/>
    <x v="1270"/>
    <s v="2022-07-16 09:19:57.702000+00:00"/>
    <m/>
    <x v="5"/>
    <m/>
    <s v="2021-01-16 12:58:41+00:00"/>
    <m/>
    <n v="8000"/>
    <m/>
    <m/>
    <m/>
    <m/>
    <m/>
    <m/>
    <m/>
    <m/>
    <m/>
    <m/>
    <m/>
    <x v="2"/>
    <m/>
    <m/>
    <m/>
    <m/>
    <m/>
    <m/>
    <m/>
    <m/>
    <m/>
    <m/>
    <m/>
    <m/>
    <x v="3"/>
    <m/>
    <s v="user_228eUmsdKIb9OItgmiDq1zD4aPZ1eqiapbaLAGeBf8g"/>
    <x v="13"/>
    <x v="1"/>
    <m/>
    <s v="August"/>
    <x v="3"/>
    <x v="2"/>
    <m/>
    <m/>
    <m/>
    <m/>
    <m/>
    <x v="848"/>
    <s v="2022-10-20 10:20:07.269000+00:00"/>
    <m/>
  </r>
  <r>
    <x v="25"/>
    <n v="7500000"/>
    <s v="INR"/>
    <n v="0"/>
    <x v="36"/>
    <x v="0"/>
    <s v="stat_1hn9nRJaLbI53NxPuSQgo90kRpbpKsFlwN4oEGNUTdO"/>
    <x v="1"/>
    <s v="OpportunityStatusType.Lost"/>
    <s v="cont_K8bxkp0Jik6c6uEO1lX31dklIP91XDQMPWAbijCi6kb"/>
    <x v="553"/>
    <x v="0"/>
    <s v="lead_YDDPIANZQR23glN6CqXLjthsKR1UhiSLiNYxgZmq7tM"/>
    <s v="Marathon realty"/>
    <x v="27"/>
    <s v="user_jbppzD9HyqqioXDaUzrIJfkBW97sQdk5kSNPsBKGx0r"/>
    <s v="Pranaav Marathe"/>
    <x v="1271"/>
    <s v="2022-07-16 07:11:53.920000+00:00"/>
    <m/>
    <x v="1"/>
    <m/>
    <s v="2021-05-12 16:01:43+00:00"/>
    <m/>
    <n v="816"/>
    <m/>
    <m/>
    <m/>
    <m/>
    <m/>
    <m/>
    <m/>
    <m/>
    <m/>
    <m/>
    <m/>
    <x v="2"/>
    <m/>
    <m/>
    <m/>
    <m/>
    <m/>
    <m/>
    <m/>
    <m/>
    <m/>
    <m/>
    <m/>
    <m/>
    <x v="3"/>
    <m/>
    <s v="user_ocHSJH83OJnHCvKyMbjx8WOOK8PMgAUGIj1qK0q0dMV"/>
    <x v="10"/>
    <x v="1"/>
    <m/>
    <s v="July"/>
    <x v="3"/>
    <x v="2"/>
    <m/>
    <s v="Employee Count 150"/>
    <m/>
    <m/>
    <m/>
    <x v="850"/>
    <s v="2022-08-27 07:39:51.090000+00:00"/>
    <s v="GMC"/>
  </r>
  <r>
    <x v="16"/>
    <n v="1493885.45"/>
    <s v="INR"/>
    <n v="100"/>
    <x v="36"/>
    <x v="0"/>
    <s v="stat_OZRiD1474QRJIpvnjHCZfiIvKcVD6mIKSSTzg8SwDVx"/>
    <x v="0"/>
    <s v="OpportunityStatusType.Won"/>
    <s v="cont_XZxjyTIDNUig9XIkOnAilaW9huLn0Tm2odPbEoLIxKk"/>
    <x v="554"/>
    <x v="0"/>
    <s v="lead_i55v3pAulf9QKWNOX8SbDp4pk7b3pTRxb59cd6VaNap"/>
    <s v="Billennium"/>
    <x v="6"/>
    <s v="user_8jx3L2CDfrbzNnwYUv6Plfha6VxaSGsqcbTXR3sIBZi"/>
    <s v="Manish Balpande"/>
    <x v="1272"/>
    <s v="2022-07-15 15:48:14.376000+00:00"/>
    <m/>
    <x v="0"/>
    <m/>
    <m/>
    <m/>
    <n v="177"/>
    <m/>
    <m/>
    <m/>
    <m/>
    <m/>
    <m/>
    <m/>
    <s v="PAID_SOCIAL"/>
    <m/>
    <m/>
    <m/>
    <x v="8"/>
    <m/>
    <m/>
    <m/>
    <m/>
    <m/>
    <m/>
    <m/>
    <m/>
    <m/>
    <m/>
    <m/>
    <m/>
    <x v="3"/>
    <m/>
    <s v="user_A8KOTZADnUtEQOLt4nSLAmteNStuGh80js75RYjrXVt"/>
    <x v="6"/>
    <x v="2"/>
    <m/>
    <s v="July; November"/>
    <x v="4"/>
    <x v="3"/>
    <m/>
    <s v="Downloaded the guide: Designing employee healthcare plan"/>
    <m/>
    <m/>
    <m/>
    <x v="682"/>
    <s v="2022-10-20 13:09:28.121000+00:00"/>
    <s v="GMC"/>
  </r>
  <r>
    <x v="9"/>
    <n v="100000"/>
    <s v="INR"/>
    <n v="0"/>
    <x v="4"/>
    <x v="0"/>
    <s v="stat_kcR4fZg7TU7jjk1jAVua3qGLRS4J5uFayEjK5j02wtv"/>
    <x v="2"/>
    <s v="OpportunityStatusType.Lost"/>
    <m/>
    <x v="1"/>
    <x v="0"/>
    <s v="lead_rWJ7roWt44dRQRUwG0E4XFSGW7ot6nd18e0R3eX5at8"/>
    <s v="Wizard Engineering"/>
    <x v="42"/>
    <s v="user_9SBRjyF0n4iWuhUdqRyQkFhl2J4uyNKhFWvvJEvunX8"/>
    <s v="Omkar Ghate"/>
    <x v="1273"/>
    <s v="2022-07-15 12:22:40.259000+00:00"/>
    <m/>
    <x v="5"/>
    <m/>
    <s v="2021-12-01 06:11:40+00:00"/>
    <m/>
    <n v="15"/>
    <m/>
    <m/>
    <m/>
    <m/>
    <m/>
    <m/>
    <m/>
    <m/>
    <m/>
    <m/>
    <m/>
    <x v="5"/>
    <m/>
    <m/>
    <m/>
    <m/>
    <m/>
    <m/>
    <m/>
    <m/>
    <m/>
    <m/>
    <m/>
    <m/>
    <x v="3"/>
    <m/>
    <s v="user_9SBRjyF0n4iWuhUdqRyQkFhl2J4uyNKhFWvvJEvunX8"/>
    <x v="33"/>
    <x v="1"/>
    <m/>
    <m/>
    <x v="3"/>
    <x v="2"/>
    <m/>
    <s v="Employee Count 15"/>
    <m/>
    <m/>
    <m/>
    <x v="851"/>
    <s v="2022-07-15 12:22:40.289000+00:00"/>
    <m/>
  </r>
  <r>
    <x v="9"/>
    <n v="110000"/>
    <s v="INR"/>
    <n v="100"/>
    <x v="36"/>
    <x v="0"/>
    <s v="stat_OZRiD1474QRJIpvnjHCZfiIvKcVD6mIKSSTzg8SwDVx"/>
    <x v="0"/>
    <s v="OpportunityStatusType.Won"/>
    <m/>
    <x v="1"/>
    <x v="39"/>
    <s v="lead_qiwVIlpOr9BavBk0TUeqgra6WdMSeDYiHcWM6gLTffu"/>
    <s v="ScaleReal Technologies Pvt. Ltd."/>
    <x v="7"/>
    <s v="user_9SBRjyF0n4iWuhUdqRyQkFhl2J4uyNKhFWvvJEvunX8"/>
    <s v="Omkar Ghate"/>
    <x v="1274"/>
    <s v="2022-07-15 13:19:04.481000+00:00"/>
    <m/>
    <x v="0"/>
    <m/>
    <m/>
    <m/>
    <n v="24"/>
    <m/>
    <m/>
    <m/>
    <m/>
    <m/>
    <m/>
    <m/>
    <m/>
    <m/>
    <m/>
    <m/>
    <x v="1"/>
    <m/>
    <m/>
    <m/>
    <m/>
    <m/>
    <m/>
    <m/>
    <m/>
    <m/>
    <m/>
    <m/>
    <m/>
    <x v="11"/>
    <m/>
    <s v="user_encRk5bIEFN6ZA11h4WH2AdZTiZpogLSlMIaj0E30SZ"/>
    <x v="3"/>
    <x v="5"/>
    <m/>
    <m/>
    <x v="2"/>
    <x v="25"/>
    <m/>
    <s v="Pune Strategy"/>
    <m/>
    <m/>
    <m/>
    <x v="852"/>
    <s v="2022-10-04 09:42:20.688000+00:00"/>
    <m/>
  </r>
  <r>
    <x v="18"/>
    <n v="3010000"/>
    <s v="INR"/>
    <n v="0"/>
    <x v="36"/>
    <x v="0"/>
    <s v="stat_1hn9nRJaLbI53NxPuSQgo90kRpbpKsFlwN4oEGNUTdO"/>
    <x v="1"/>
    <s v="OpportunityStatusType.Lost"/>
    <s v="cont_ClSryq3B8ErxzhGBo7HMrfx94U5zJO9OU8QTDK9ADfk"/>
    <x v="555"/>
    <x v="39"/>
    <s v="lead_9o5IJ1fJLLmnGCy17llx01ts8ELS2VltaodnJLRlUTk"/>
    <s v="AETHER INDUSTRIES LIMITED"/>
    <x v="13"/>
    <s v="user_jbppzD9HyqqioXDaUzrIJfkBW97sQdk5kSNPsBKGx0r"/>
    <s v="Pranaav Marathe"/>
    <x v="1275"/>
    <s v="2022-07-15 12:05:29.912000+00:00"/>
    <m/>
    <x v="32"/>
    <m/>
    <m/>
    <m/>
    <n v="138"/>
    <m/>
    <m/>
    <m/>
    <m/>
    <m/>
    <m/>
    <m/>
    <m/>
    <m/>
    <m/>
    <m/>
    <x v="5"/>
    <m/>
    <m/>
    <m/>
    <m/>
    <m/>
    <m/>
    <m/>
    <m/>
    <m/>
    <m/>
    <m/>
    <m/>
    <x v="13"/>
    <m/>
    <s v="user_vMd4rmcrSbjykdyL2J7rrYn84SWdcNc5FKligrmItPw"/>
    <x v="11"/>
    <x v="1"/>
    <m/>
    <s v="July"/>
    <x v="2"/>
    <x v="3"/>
    <m/>
    <m/>
    <m/>
    <m/>
    <m/>
    <x v="853"/>
    <s v="2022-09-08 07:51:59.567000+00:00"/>
    <s v="GPA"/>
  </r>
  <r>
    <x v="37"/>
    <n v="2000000"/>
    <s v="INR"/>
    <n v="0"/>
    <x v="36"/>
    <x v="0"/>
    <s v="stat_kcR4fZg7TU7jjk1jAVua3qGLRS4J5uFayEjK5j02wtv"/>
    <x v="2"/>
    <s v="OpportunityStatusType.Lost"/>
    <s v="cont_um9azMBrzjltteJEOXsBPlkgqc03MPEqrwF33MlvvIZ"/>
    <x v="556"/>
    <x v="449"/>
    <s v="lead_rrQ95p4RWkGcMUAlcnLE5sqvdfUxBj9WIWwSEoCG8rM"/>
    <s v="CRG SOLUTIONS (INDIA)"/>
    <x v="9"/>
    <s v="user_RYbBTp8BVWNa7ppiOz6QVJMGK0exHsFmc5uCLn34ODZ"/>
    <s v="Prasoon Mishra"/>
    <x v="1276"/>
    <s v="2022-07-15 12:13:08.939000+00:00"/>
    <m/>
    <x v="0"/>
    <m/>
    <m/>
    <m/>
    <n v="200"/>
    <m/>
    <m/>
    <m/>
    <m/>
    <m/>
    <m/>
    <m/>
    <m/>
    <m/>
    <m/>
    <m/>
    <x v="4"/>
    <m/>
    <m/>
    <m/>
    <m/>
    <m/>
    <m/>
    <m/>
    <m/>
    <m/>
    <m/>
    <m/>
    <m/>
    <x v="3"/>
    <m/>
    <s v="user_L8E6IFhq6UCzKLHa45LUUTZCznDuyDwFrGaEp9DXiUM"/>
    <x v="9"/>
    <x v="1"/>
    <m/>
    <s v="July"/>
    <x v="2"/>
    <x v="3"/>
    <m/>
    <m/>
    <m/>
    <m/>
    <m/>
    <x v="854"/>
    <s v="2022-08-19 08:29:53.528000+00:00"/>
    <s v="GMC"/>
  </r>
  <r>
    <x v="1"/>
    <n v="180000"/>
    <s v="INR"/>
    <n v="50"/>
    <x v="19"/>
    <x v="0"/>
    <s v="stat_kLhaUSYbyIgQOHjvcKAHYNQn1lIjd0wTZfiU50Lt3mL"/>
    <x v="3"/>
    <s v="OpportunityStatusType.Active"/>
    <s v="cont_Fy8rvIsvB7vckwMkjof9WzpAoKFZmfa1IPVmM6sxRgb"/>
    <x v="113"/>
    <x v="0"/>
    <s v="lead_XwM1KIRyNSojI4dVIH51G1YavCnyn8mendtt9amEkQn"/>
    <s v="Consumer Sketch"/>
    <x v="10"/>
    <s v="user_kbtBHYtBjVDNyI72HTF6C1SCvC7yVBiA6OrBOy3t96U"/>
    <s v="Tejas Kulkarni"/>
    <x v="1277"/>
    <s v="2022-07-15 11:13:00.850000+00:00"/>
    <m/>
    <x v="12"/>
    <m/>
    <m/>
    <m/>
    <n v="60"/>
    <m/>
    <m/>
    <m/>
    <m/>
    <m/>
    <m/>
    <m/>
    <m/>
    <m/>
    <m/>
    <m/>
    <x v="22"/>
    <m/>
    <m/>
    <m/>
    <m/>
    <m/>
    <m/>
    <m/>
    <m/>
    <m/>
    <m/>
    <m/>
    <m/>
    <x v="3"/>
    <m/>
    <s v="user_bdUPAGjcS7p6513So3N4g3aWNS5HuBuVJi7bvCPAsLt"/>
    <x v="24"/>
    <x v="1"/>
    <m/>
    <s v="September"/>
    <x v="4"/>
    <x v="3"/>
    <m/>
    <s v="Employee engagement handbook"/>
    <m/>
    <m/>
    <m/>
    <x v="162"/>
    <s v="2022-09-19 03:15:17.109000+00:00"/>
    <s v="GMC"/>
  </r>
  <r>
    <x v="21"/>
    <n v="250000"/>
    <s v="INR"/>
    <n v="0"/>
    <x v="16"/>
    <x v="0"/>
    <s v="stat_kcR4fZg7TU7jjk1jAVua3qGLRS4J5uFayEjK5j02wtv"/>
    <x v="2"/>
    <s v="OpportunityStatusType.Lost"/>
    <m/>
    <x v="1"/>
    <x v="0"/>
    <s v="lead_D2GoocT3oAbP8i94epAJ2zXaRA7A0mssVMGsGaGJzwB"/>
    <s v="Titan"/>
    <x v="1"/>
    <s v="user_Iwn6da5WKkZqwUySK0oUuCb72pFP5WEm4zAb92ijqFe"/>
    <s v="Sonal Paithankar"/>
    <x v="1278"/>
    <s v="2022-07-15 07:38:22.019000+00:00"/>
    <m/>
    <x v="5"/>
    <m/>
    <s v="2021-01-16 12:58:41+00:00"/>
    <m/>
    <n v="8000"/>
    <m/>
    <m/>
    <m/>
    <m/>
    <m/>
    <m/>
    <m/>
    <m/>
    <m/>
    <m/>
    <m/>
    <x v="2"/>
    <m/>
    <m/>
    <m/>
    <m/>
    <m/>
    <m/>
    <m/>
    <m/>
    <m/>
    <m/>
    <m/>
    <m/>
    <x v="3"/>
    <m/>
    <s v="user_228eUmsdKIb9OItgmiDq1zD4aPZ1eqiapbaLAGeBf8g"/>
    <x v="13"/>
    <x v="1"/>
    <m/>
    <s v="August"/>
    <x v="3"/>
    <x v="2"/>
    <m/>
    <m/>
    <m/>
    <m/>
    <m/>
    <x v="848"/>
    <s v="2022-10-20 10:20:07.269000+00:00"/>
    <s v="GPA"/>
  </r>
  <r>
    <x v="21"/>
    <n v="1000000"/>
    <s v="INR"/>
    <n v="0"/>
    <x v="16"/>
    <x v="0"/>
    <s v="stat_kcR4fZg7TU7jjk1jAVua3qGLRS4J5uFayEjK5j02wtv"/>
    <x v="2"/>
    <s v="OpportunityStatusType.Lost"/>
    <m/>
    <x v="1"/>
    <x v="0"/>
    <s v="lead_D2GoocT3oAbP8i94epAJ2zXaRA7A0mssVMGsGaGJzwB"/>
    <s v="Titan"/>
    <x v="1"/>
    <s v="user_Iwn6da5WKkZqwUySK0oUuCb72pFP5WEm4zAb92ijqFe"/>
    <s v="Sonal Paithankar"/>
    <x v="1279"/>
    <s v="2022-07-15 07:38:28.208000+00:00"/>
    <m/>
    <x v="5"/>
    <m/>
    <s v="2021-01-16 12:58:41+00:00"/>
    <m/>
    <n v="8000"/>
    <m/>
    <m/>
    <m/>
    <m/>
    <m/>
    <m/>
    <m/>
    <m/>
    <m/>
    <m/>
    <m/>
    <x v="2"/>
    <m/>
    <m/>
    <m/>
    <m/>
    <m/>
    <m/>
    <m/>
    <m/>
    <m/>
    <m/>
    <m/>
    <m/>
    <x v="3"/>
    <m/>
    <s v="user_228eUmsdKIb9OItgmiDq1zD4aPZ1eqiapbaLAGeBf8g"/>
    <x v="13"/>
    <x v="1"/>
    <m/>
    <s v="August"/>
    <x v="3"/>
    <x v="2"/>
    <m/>
    <m/>
    <m/>
    <m/>
    <m/>
    <x v="848"/>
    <s v="2022-10-20 10:20:07.269000+00:00"/>
    <s v="GTL"/>
  </r>
  <r>
    <x v="21"/>
    <n v="2500000"/>
    <s v="INR"/>
    <n v="0"/>
    <x v="16"/>
    <x v="0"/>
    <s v="stat_kcR4fZg7TU7jjk1jAVua3qGLRS4J5uFayEjK5j02wtv"/>
    <x v="2"/>
    <s v="OpportunityStatusType.Lost"/>
    <m/>
    <x v="1"/>
    <x v="0"/>
    <s v="lead_D2GoocT3oAbP8i94epAJ2zXaRA7A0mssVMGsGaGJzwB"/>
    <s v="Titan"/>
    <x v="1"/>
    <s v="user_Iwn6da5WKkZqwUySK0oUuCb72pFP5WEm4zAb92ijqFe"/>
    <s v="Sonal Paithankar"/>
    <x v="1280"/>
    <s v="2022-07-15 07:38:15.449000+00:00"/>
    <m/>
    <x v="5"/>
    <m/>
    <s v="2021-01-16 12:58:41+00:00"/>
    <m/>
    <n v="8000"/>
    <m/>
    <m/>
    <m/>
    <m/>
    <m/>
    <m/>
    <m/>
    <m/>
    <m/>
    <m/>
    <m/>
    <x v="2"/>
    <m/>
    <m/>
    <m/>
    <m/>
    <m/>
    <m/>
    <m/>
    <m/>
    <m/>
    <m/>
    <m/>
    <m/>
    <x v="3"/>
    <m/>
    <s v="user_228eUmsdKIb9OItgmiDq1zD4aPZ1eqiapbaLAGeBf8g"/>
    <x v="13"/>
    <x v="1"/>
    <m/>
    <s v="August"/>
    <x v="3"/>
    <x v="2"/>
    <m/>
    <m/>
    <m/>
    <m/>
    <m/>
    <x v="848"/>
    <s v="2022-10-20 10:20:07.269000+00:00"/>
    <s v="GMC"/>
  </r>
  <r>
    <x v="25"/>
    <n v="5000000"/>
    <s v="INR"/>
    <n v="0"/>
    <x v="39"/>
    <x v="0"/>
    <s v="stat_kcR4fZg7TU7jjk1jAVua3qGLRS4J5uFayEjK5j02wtv"/>
    <x v="2"/>
    <s v="OpportunityStatusType.Lost"/>
    <m/>
    <x v="1"/>
    <x v="450"/>
    <s v="lead_f3wZG2w0IUwLX7DfOdqGv9bigVMFLFY0S7rFq9QtpdZ"/>
    <s v="DMART"/>
    <x v="1"/>
    <s v="user_lccnw70UrYzjPcbxrA5N9qp8LF1vx6aP08yPEdeU06P"/>
    <s v="Vikas Gupta"/>
    <x v="1281"/>
    <s v="2022-07-14 15:45:25.122000+00:00"/>
    <m/>
    <x v="1"/>
    <m/>
    <s v="2020-08-14 08:05:11+00:00"/>
    <m/>
    <n v="124"/>
    <m/>
    <m/>
    <m/>
    <m/>
    <m/>
    <m/>
    <m/>
    <m/>
    <m/>
    <m/>
    <m/>
    <x v="17"/>
    <m/>
    <m/>
    <m/>
    <m/>
    <m/>
    <m/>
    <m/>
    <m/>
    <m/>
    <m/>
    <m/>
    <m/>
    <x v="34"/>
    <m/>
    <s v="user_IpBH4s1Av5OVFfQQ3nW0qPDDjwLT9uRfx1sVhml8UQA"/>
    <x v="23"/>
    <x v="1"/>
    <m/>
    <s v="August; June"/>
    <x v="2"/>
    <x v="0"/>
    <m/>
    <m/>
    <m/>
    <m/>
    <m/>
    <x v="855"/>
    <s v="2022-10-19 01:45:12.975000+00:00"/>
    <m/>
  </r>
  <r>
    <x v="25"/>
    <n v="500000"/>
    <s v="INR"/>
    <n v="0"/>
    <x v="39"/>
    <x v="0"/>
    <s v="stat_kcR4fZg7TU7jjk1jAVua3qGLRS4J5uFayEjK5j02wtv"/>
    <x v="2"/>
    <s v="OpportunityStatusType.Lost"/>
    <m/>
    <x v="1"/>
    <x v="0"/>
    <s v="lead_f3wZG2w0IUwLX7DfOdqGv9bigVMFLFY0S7rFq9QtpdZ"/>
    <s v="DMART"/>
    <x v="1"/>
    <s v="user_lccnw70UrYzjPcbxrA5N9qp8LF1vx6aP08yPEdeU06P"/>
    <s v="Vikas Gupta"/>
    <x v="1282"/>
    <s v="2022-07-14 15:44:15.626000+00:00"/>
    <m/>
    <x v="1"/>
    <m/>
    <s v="2020-08-14 08:05:11+00:00"/>
    <m/>
    <n v="124"/>
    <m/>
    <m/>
    <m/>
    <m/>
    <m/>
    <m/>
    <m/>
    <m/>
    <m/>
    <m/>
    <m/>
    <x v="17"/>
    <m/>
    <m/>
    <m/>
    <m/>
    <m/>
    <m/>
    <m/>
    <m/>
    <m/>
    <m/>
    <m/>
    <m/>
    <x v="34"/>
    <m/>
    <s v="user_IpBH4s1Av5OVFfQQ3nW0qPDDjwLT9uRfx1sVhml8UQA"/>
    <x v="23"/>
    <x v="1"/>
    <m/>
    <s v="August; June"/>
    <x v="2"/>
    <x v="0"/>
    <m/>
    <m/>
    <m/>
    <m/>
    <m/>
    <x v="855"/>
    <s v="2022-10-19 01:45:12.975000+00:00"/>
    <s v="GPA"/>
  </r>
  <r>
    <x v="22"/>
    <n v="47458"/>
    <s v="INR"/>
    <n v="100"/>
    <x v="36"/>
    <x v="0"/>
    <s v="stat_OZRiD1474QRJIpvnjHCZfiIvKcVD6mIKSSTzg8SwDVx"/>
    <x v="0"/>
    <s v="OpportunityStatusType.Won"/>
    <m/>
    <x v="1"/>
    <x v="76"/>
    <s v="lead_ZjNd5u0WEX8cJrsxDGSH4cLWcX7bWx2FtoP0UzUu6Kg"/>
    <s v="Credence Global Solutions"/>
    <x v="36"/>
    <s v="user_TZzywQwym26DjuswO479pxRhNKX152z8X1haCx2vcst"/>
    <s v="Vrushali Kummar"/>
    <x v="1283"/>
    <s v="2022-07-15 03:23:17.235000+00:00"/>
    <m/>
    <x v="0"/>
    <m/>
    <s v="2020-08-26 02:51:21+00:00"/>
    <m/>
    <n v="816"/>
    <m/>
    <m/>
    <m/>
    <m/>
    <m/>
    <m/>
    <m/>
    <m/>
    <m/>
    <m/>
    <m/>
    <x v="3"/>
    <m/>
    <m/>
    <m/>
    <m/>
    <m/>
    <m/>
    <m/>
    <m/>
    <m/>
    <m/>
    <m/>
    <m/>
    <x v="14"/>
    <m/>
    <s v="user_sREdxbAJihL2Zbgic7tyQ6Rc4Mny7HnD1RNGhA9DDYh"/>
    <x v="5"/>
    <x v="6"/>
    <m/>
    <s v="February; September"/>
    <x v="2"/>
    <x v="0"/>
    <m/>
    <m/>
    <m/>
    <m/>
    <m/>
    <x v="856"/>
    <s v="2022-10-13 07:38:38.832000+00:00"/>
    <s v="WC"/>
  </r>
  <r>
    <x v="21"/>
    <n v="3000000"/>
    <s v="INR"/>
    <n v="0"/>
    <x v="64"/>
    <x v="0"/>
    <s v="stat_kcR4fZg7TU7jjk1jAVua3qGLRS4J5uFayEjK5j02wtv"/>
    <x v="2"/>
    <s v="OpportunityStatusType.Lost"/>
    <m/>
    <x v="1"/>
    <x v="121"/>
    <s v="lead_lNOgyYFu9gdmG32yCirgyQi2QXBsFhfVIKrlSD1OTMU"/>
    <s v="Trianz"/>
    <x v="21"/>
    <s v="user_Iwn6da5WKkZqwUySK0oUuCb72pFP5WEm4zAb92ijqFe"/>
    <s v="Sonal Paithankar"/>
    <x v="1284"/>
    <s v="2022-07-14 10:37:23.587000+00:00"/>
    <m/>
    <x v="2"/>
    <m/>
    <m/>
    <m/>
    <n v="1539"/>
    <m/>
    <m/>
    <m/>
    <m/>
    <m/>
    <m/>
    <m/>
    <m/>
    <m/>
    <m/>
    <m/>
    <x v="4"/>
    <m/>
    <m/>
    <m/>
    <m/>
    <m/>
    <m/>
    <m/>
    <m/>
    <m/>
    <m/>
    <m/>
    <m/>
    <x v="3"/>
    <m/>
    <s v="user_g5Yw4Z4XnIbmcGhJO80vdtFdd5ElcDlgYO3q8l82ODn"/>
    <x v="18"/>
    <x v="1"/>
    <m/>
    <s v="August; July"/>
    <x v="2"/>
    <x v="3"/>
    <m/>
    <m/>
    <m/>
    <m/>
    <m/>
    <x v="622"/>
    <s v="2022-10-20 10:16:19.828000+00:00"/>
    <m/>
  </r>
  <r>
    <x v="21"/>
    <n v="5000000"/>
    <s v="INR"/>
    <n v="0"/>
    <x v="63"/>
    <x v="0"/>
    <s v="stat_kcR4fZg7TU7jjk1jAVua3qGLRS4J5uFayEjK5j02wtv"/>
    <x v="2"/>
    <s v="OpportunityStatusType.Lost"/>
    <m/>
    <x v="1"/>
    <x v="46"/>
    <s v="lead_lNOgyYFu9gdmG32yCirgyQi2QXBsFhfVIKrlSD1OTMU"/>
    <s v="Trianz"/>
    <x v="21"/>
    <s v="user_Iwn6da5WKkZqwUySK0oUuCb72pFP5WEm4zAb92ijqFe"/>
    <s v="Sonal Paithankar"/>
    <x v="1285"/>
    <s v="2022-07-14 10:33:00.628000+00:00"/>
    <m/>
    <x v="2"/>
    <m/>
    <m/>
    <m/>
    <n v="1539"/>
    <m/>
    <m/>
    <m/>
    <m/>
    <m/>
    <m/>
    <m/>
    <m/>
    <m/>
    <m/>
    <m/>
    <x v="4"/>
    <m/>
    <m/>
    <m/>
    <m/>
    <m/>
    <m/>
    <m/>
    <m/>
    <m/>
    <m/>
    <m/>
    <m/>
    <x v="3"/>
    <m/>
    <s v="user_g5Yw4Z4XnIbmcGhJO80vdtFdd5ElcDlgYO3q8l82ODn"/>
    <x v="18"/>
    <x v="1"/>
    <m/>
    <s v="August; July"/>
    <x v="2"/>
    <x v="3"/>
    <m/>
    <m/>
    <m/>
    <m/>
    <m/>
    <x v="622"/>
    <s v="2022-10-20 10:16:19.828000+00:00"/>
    <m/>
  </r>
  <r>
    <x v="11"/>
    <n v="5000"/>
    <s v="INR"/>
    <n v="0"/>
    <x v="75"/>
    <x v="0"/>
    <s v="stat_kcR4fZg7TU7jjk1jAVua3qGLRS4J5uFayEjK5j02wtv"/>
    <x v="2"/>
    <s v="OpportunityStatusType.Lost"/>
    <s v="cont_kK6EZgM4pCRjhGIKwUsf9ye5vuobl8GJUwWnYXaCmiy"/>
    <x v="63"/>
    <x v="68"/>
    <s v="lead_A9eTFOvFnfZkb7knzhYNiBZFuIanByfo5qt3yXmz4em"/>
    <s v="M/S MACK VALVES INDIA PRIVATE LIMITED"/>
    <x v="9"/>
    <s v="user_LKRhV6rhcBe0uL8u70UUGeDjbMupuho4TaiAOCbT7HT"/>
    <s v="Kashif Ahmad"/>
    <x v="1286"/>
    <s v="2022-07-14 13:06:44.203000+00:00"/>
    <m/>
    <x v="0"/>
    <m/>
    <m/>
    <m/>
    <n v="35"/>
    <m/>
    <m/>
    <m/>
    <m/>
    <m/>
    <m/>
    <m/>
    <m/>
    <m/>
    <m/>
    <m/>
    <x v="2"/>
    <m/>
    <m/>
    <m/>
    <m/>
    <m/>
    <m/>
    <m/>
    <m/>
    <m/>
    <m/>
    <m/>
    <m/>
    <x v="3"/>
    <m/>
    <s v="user_L8E6IFhq6UCzKLHa45LUUTZCznDuyDwFrGaEp9DXiUM"/>
    <x v="9"/>
    <x v="1"/>
    <m/>
    <s v="September"/>
    <x v="2"/>
    <x v="3"/>
    <m/>
    <m/>
    <m/>
    <m/>
    <m/>
    <x v="82"/>
    <s v="2022-09-26 09:00:14.182000+00:00"/>
    <s v="NON EB"/>
  </r>
  <r>
    <x v="24"/>
    <n v="780000"/>
    <s v="INR"/>
    <n v="0"/>
    <x v="36"/>
    <x v="0"/>
    <s v="stat_1hn9nRJaLbI53NxPuSQgo90kRpbpKsFlwN4oEGNUTdO"/>
    <x v="1"/>
    <s v="OpportunityStatusType.Lost"/>
    <s v="cont_sFj9HmiWvzJGq3tU3BdtquMWuzyZjJU4tRYoXS22ofJ"/>
    <x v="557"/>
    <x v="451"/>
    <s v="lead_5GzCehZ1bcOHs5siHFvuookPsxkar8P8jpds8MJjfu3"/>
    <s v="AUS-Aarav Unmanned Systems ( Renewal )"/>
    <x v="24"/>
    <s v="user_sD3YjSs92XKUfD0OPHeo886g6tW6aCM0iUhX5VVUuJi"/>
    <s v="Navin Panjwani"/>
    <x v="1287"/>
    <s v="2022-07-14 08:01:14.382000+00:00"/>
    <m/>
    <x v="2"/>
    <m/>
    <m/>
    <m/>
    <n v="157"/>
    <m/>
    <m/>
    <m/>
    <m/>
    <m/>
    <m/>
    <m/>
    <m/>
    <m/>
    <m/>
    <m/>
    <x v="4"/>
    <s v="Care &amp; Tata AIG"/>
    <m/>
    <m/>
    <m/>
    <m/>
    <m/>
    <m/>
    <m/>
    <m/>
    <m/>
    <m/>
    <m/>
    <x v="3"/>
    <m/>
    <s v="user_IpBH4s1Av5OVFfQQ3nW0qPDDjwLT9uRfx1sVhml8UQA"/>
    <x v="23"/>
    <x v="8"/>
    <m/>
    <s v="July"/>
    <x v="4"/>
    <x v="3"/>
    <m/>
    <s v="Employee Engagement Handbook"/>
    <m/>
    <m/>
    <m/>
    <x v="857"/>
    <s v="2022-07-28 10:46:41.459000+00:00"/>
    <s v="GMC"/>
  </r>
  <r>
    <x v="22"/>
    <n v="6300000"/>
    <s v="INR"/>
    <n v="0"/>
    <x v="87"/>
    <x v="0"/>
    <s v="stat_1hn9nRJaLbI53NxPuSQgo90kRpbpKsFlwN4oEGNUTdO"/>
    <x v="1"/>
    <s v="OpportunityStatusType.Lost"/>
    <m/>
    <x v="1"/>
    <x v="452"/>
    <s v="lead_7MXK1zew8KC0YGJqRYgayP2cslhR3X8RG7rIwHnon9d"/>
    <s v="Madison World"/>
    <x v="15"/>
    <s v="user_TZzywQwym26DjuswO479pxRhNKX152z8X1haCx2vcst"/>
    <s v="Vrushali Kummar"/>
    <x v="1288"/>
    <s v="2022-07-14 05:40:41.310000+00:00"/>
    <m/>
    <x v="1"/>
    <m/>
    <m/>
    <m/>
    <n v="850"/>
    <m/>
    <m/>
    <m/>
    <m/>
    <m/>
    <m/>
    <m/>
    <m/>
    <m/>
    <m/>
    <m/>
    <x v="6"/>
    <m/>
    <m/>
    <m/>
    <m/>
    <m/>
    <m/>
    <m/>
    <m/>
    <m/>
    <m/>
    <m/>
    <m/>
    <x v="3"/>
    <m/>
    <s v="user_228eUmsdKIb9OItgmiDq1zD4aPZ1eqiapbaLAGeBf8g"/>
    <x v="13"/>
    <x v="1"/>
    <m/>
    <s v="July"/>
    <x v="2"/>
    <x v="1"/>
    <m/>
    <m/>
    <m/>
    <m/>
    <m/>
    <x v="858"/>
    <s v="2022-10-13 07:36:52.559000+00:00"/>
    <s v="GMC"/>
  </r>
  <r>
    <x v="40"/>
    <n v="600000"/>
    <s v="INR"/>
    <n v="0"/>
    <x v="65"/>
    <x v="0"/>
    <s v="stat_kcR4fZg7TU7jjk1jAVua3qGLRS4J5uFayEjK5j02wtv"/>
    <x v="2"/>
    <s v="OpportunityStatusType.Lost"/>
    <s v="cont_owzRPLZ0Ul6t6EyVUeSpdylispXIha4NqYBkrQaWLxJ"/>
    <x v="558"/>
    <x v="0"/>
    <s v="lead_F0zNTTAZbLNGNrlU6v9O3JYaqclWM7z2uTAFZx2IQhm"/>
    <s v="QSEAP"/>
    <x v="19"/>
    <s v="user_hNAUXSINlo7GUxmDXzerfGAZIUUHKfva47TB2ckZABz"/>
    <s v="siddharth tongay"/>
    <x v="1289"/>
    <s v="2022-07-14 05:52:18.006000+00:00"/>
    <m/>
    <x v="1"/>
    <m/>
    <m/>
    <m/>
    <n v="200"/>
    <m/>
    <m/>
    <m/>
    <m/>
    <m/>
    <m/>
    <m/>
    <m/>
    <m/>
    <m/>
    <m/>
    <x v="2"/>
    <m/>
    <m/>
    <m/>
    <m/>
    <m/>
    <m/>
    <m/>
    <m/>
    <m/>
    <m/>
    <m/>
    <m/>
    <x v="3"/>
    <m/>
    <s v="user_FdWFezbLzkYQcGsBUsjZO25nr2poK2nRbqV47Rs5Kfm"/>
    <x v="17"/>
    <x v="1"/>
    <m/>
    <s v="September"/>
    <x v="4"/>
    <x v="3"/>
    <m/>
    <s v="Employee Wellness Handbook"/>
    <m/>
    <m/>
    <m/>
    <x v="859"/>
    <s v="2022-08-01 06:50:51.849000+00:00"/>
    <s v="GMC"/>
  </r>
  <r>
    <x v="2"/>
    <n v="20000"/>
    <s v="INR"/>
    <n v="0"/>
    <x v="83"/>
    <x v="0"/>
    <s v="stat_kcR4fZg7TU7jjk1jAVua3qGLRS4J5uFayEjK5j02wtv"/>
    <x v="2"/>
    <s v="OpportunityStatusType.Lost"/>
    <s v="cont_cydpOXMz1435boncCVrUPLYuZlX4tKKgsZWV7YOitHd"/>
    <x v="559"/>
    <x v="0"/>
    <s v="lead_943veGFdOWRL2lfBJwkcUVCfLrTOr82JJV0qaU5cVFL"/>
    <s v="Marathwada Auto Components"/>
    <x v="19"/>
    <s v="user_FdWFezbLzkYQcGsBUsjZO25nr2poK2nRbqV47Rs5Kfm"/>
    <s v="Prateek Wadhwa"/>
    <x v="1290"/>
    <s v="2022-07-14 04:45:00.006000+00:00"/>
    <m/>
    <x v="23"/>
    <m/>
    <m/>
    <m/>
    <n v="500"/>
    <m/>
    <m/>
    <m/>
    <m/>
    <m/>
    <m/>
    <m/>
    <m/>
    <m/>
    <m/>
    <m/>
    <x v="21"/>
    <m/>
    <m/>
    <m/>
    <m/>
    <m/>
    <m/>
    <m/>
    <m/>
    <m/>
    <m/>
    <m/>
    <m/>
    <x v="9"/>
    <m/>
    <s v="user_FdWFezbLzkYQcGsBUsjZO25nr2poK2nRbqV47Rs5Kfm"/>
    <x v="17"/>
    <x v="1"/>
    <m/>
    <s v="July"/>
    <x v="2"/>
    <x v="1"/>
    <m/>
    <m/>
    <m/>
    <m/>
    <m/>
    <x v="860"/>
    <s v="2022-07-14 05:21:53.186000+00:00"/>
    <s v="WC"/>
  </r>
  <r>
    <x v="2"/>
    <n v="5000"/>
    <s v="INR"/>
    <n v="0"/>
    <x v="83"/>
    <x v="0"/>
    <s v="stat_kcR4fZg7TU7jjk1jAVua3qGLRS4J5uFayEjK5j02wtv"/>
    <x v="2"/>
    <s v="OpportunityStatusType.Lost"/>
    <s v="cont_cydpOXMz1435boncCVrUPLYuZlX4tKKgsZWV7YOitHd"/>
    <x v="559"/>
    <x v="453"/>
    <s v="lead_943veGFdOWRL2lfBJwkcUVCfLrTOr82JJV0qaU5cVFL"/>
    <s v="Marathwada Auto Components"/>
    <x v="19"/>
    <s v="user_FdWFezbLzkYQcGsBUsjZO25nr2poK2nRbqV47Rs5Kfm"/>
    <s v="Prateek Wadhwa"/>
    <x v="1291"/>
    <s v="2022-07-14 04:44:50.631000+00:00"/>
    <m/>
    <x v="23"/>
    <m/>
    <m/>
    <m/>
    <n v="500"/>
    <m/>
    <m/>
    <m/>
    <m/>
    <m/>
    <m/>
    <m/>
    <m/>
    <m/>
    <m/>
    <m/>
    <x v="21"/>
    <m/>
    <m/>
    <m/>
    <m/>
    <m/>
    <m/>
    <m/>
    <m/>
    <m/>
    <m/>
    <m/>
    <m/>
    <x v="9"/>
    <m/>
    <s v="user_FdWFezbLzkYQcGsBUsjZO25nr2poK2nRbqV47Rs5Kfm"/>
    <x v="17"/>
    <x v="1"/>
    <m/>
    <s v="July"/>
    <x v="2"/>
    <x v="1"/>
    <m/>
    <m/>
    <m/>
    <m/>
    <m/>
    <x v="860"/>
    <s v="2022-07-14 05:21:53.186000+00:00"/>
    <s v="NON EB"/>
  </r>
  <r>
    <x v="15"/>
    <n v="840000"/>
    <s v="INR"/>
    <n v="0"/>
    <x v="16"/>
    <x v="0"/>
    <s v="stat_kcR4fZg7TU7jjk1jAVua3qGLRS4J5uFayEjK5j02wtv"/>
    <x v="2"/>
    <s v="OpportunityStatusType.Lost"/>
    <s v="cont_SZLyWofp69t59G6SO6ocs810o1blQeVZ6QXgoPouzx7"/>
    <x v="560"/>
    <x v="454"/>
    <s v="lead_ZxJVyEqeM0cR5Y7LSaE742QBzmm1uoMu9NBtylZbBG4"/>
    <s v="Pierian"/>
    <x v="24"/>
    <s v="user_N52PP2uP2VZc2gm0nhh6CNFSif4n85g1cdxoNFd9ct0"/>
    <s v="Naveen Kumar"/>
    <x v="1292"/>
    <s v="2022-07-14 05:23:10.429000+00:00"/>
    <m/>
    <x v="5"/>
    <m/>
    <m/>
    <m/>
    <n v="240"/>
    <m/>
    <m/>
    <m/>
    <m/>
    <m/>
    <m/>
    <m/>
    <m/>
    <m/>
    <m/>
    <m/>
    <x v="2"/>
    <m/>
    <m/>
    <m/>
    <m/>
    <m/>
    <m/>
    <m/>
    <m/>
    <m/>
    <m/>
    <m/>
    <m/>
    <x v="3"/>
    <m/>
    <s v="user_2jRs4eIjwv8MozxYA1DE9MMy0FWf2gMgweg2LiJNu64"/>
    <x v="25"/>
    <x v="1"/>
    <m/>
    <s v="March"/>
    <x v="4"/>
    <x v="3"/>
    <m/>
    <s v="Employee Engagement Handbook"/>
    <m/>
    <m/>
    <m/>
    <x v="861"/>
    <s v="2022-08-10 12:45:32.909000+00:00"/>
    <s v="GTL"/>
  </r>
  <r>
    <x v="2"/>
    <n v="5000"/>
    <s v="INR"/>
    <n v="0"/>
    <x v="83"/>
    <x v="0"/>
    <s v="stat_kcR4fZg7TU7jjk1jAVua3qGLRS4J5uFayEjK5j02wtv"/>
    <x v="2"/>
    <s v="OpportunityStatusType.Lost"/>
    <s v="cont_cydpOXMz1435boncCVrUPLYuZlX4tKKgsZWV7YOitHd"/>
    <x v="559"/>
    <x v="455"/>
    <s v="lead_943veGFdOWRL2lfBJwkcUVCfLrTOr82JJV0qaU5cVFL"/>
    <s v="Marathwada Auto Components"/>
    <x v="19"/>
    <s v="user_FdWFezbLzkYQcGsBUsjZO25nr2poK2nRbqV47Rs5Kfm"/>
    <s v="Prateek Wadhwa"/>
    <x v="1293"/>
    <s v="2022-07-14 04:44:42.495000+00:00"/>
    <m/>
    <x v="23"/>
    <m/>
    <m/>
    <m/>
    <n v="500"/>
    <m/>
    <m/>
    <m/>
    <m/>
    <m/>
    <m/>
    <m/>
    <m/>
    <m/>
    <m/>
    <m/>
    <x v="21"/>
    <m/>
    <m/>
    <m/>
    <m/>
    <m/>
    <m/>
    <m/>
    <m/>
    <m/>
    <m/>
    <m/>
    <m/>
    <x v="9"/>
    <m/>
    <s v="user_FdWFezbLzkYQcGsBUsjZO25nr2poK2nRbqV47Rs5Kfm"/>
    <x v="17"/>
    <x v="1"/>
    <m/>
    <s v="July"/>
    <x v="2"/>
    <x v="1"/>
    <m/>
    <m/>
    <m/>
    <m/>
    <m/>
    <x v="860"/>
    <s v="2022-07-14 05:21:53.186000+00:00"/>
    <s v="NON EB"/>
  </r>
  <r>
    <x v="2"/>
    <n v="10000"/>
    <s v="INR"/>
    <n v="0"/>
    <x v="83"/>
    <x v="0"/>
    <s v="stat_kcR4fZg7TU7jjk1jAVua3qGLRS4J5uFayEjK5j02wtv"/>
    <x v="2"/>
    <s v="OpportunityStatusType.Lost"/>
    <s v="cont_cydpOXMz1435boncCVrUPLYuZlX4tKKgsZWV7YOitHd"/>
    <x v="559"/>
    <x v="0"/>
    <s v="lead_943veGFdOWRL2lfBJwkcUVCfLrTOr82JJV0qaU5cVFL"/>
    <s v="Marathwada Auto Components"/>
    <x v="19"/>
    <s v="user_FdWFezbLzkYQcGsBUsjZO25nr2poK2nRbqV47Rs5Kfm"/>
    <s v="Prateek Wadhwa"/>
    <x v="1294"/>
    <s v="2022-07-14 04:44:11.920000+00:00"/>
    <m/>
    <x v="23"/>
    <m/>
    <m/>
    <m/>
    <n v="500"/>
    <m/>
    <m/>
    <m/>
    <m/>
    <m/>
    <m/>
    <m/>
    <m/>
    <m/>
    <m/>
    <m/>
    <x v="21"/>
    <m/>
    <m/>
    <m/>
    <m/>
    <m/>
    <m/>
    <m/>
    <m/>
    <m/>
    <m/>
    <m/>
    <m/>
    <x v="9"/>
    <m/>
    <s v="user_FdWFezbLzkYQcGsBUsjZO25nr2poK2nRbqV47Rs5Kfm"/>
    <x v="17"/>
    <x v="1"/>
    <m/>
    <s v="July"/>
    <x v="2"/>
    <x v="1"/>
    <m/>
    <m/>
    <m/>
    <m/>
    <m/>
    <x v="860"/>
    <s v="2022-07-14 05:21:53.186000+00:00"/>
    <s v="GPA"/>
  </r>
  <r>
    <x v="2"/>
    <n v="5000"/>
    <s v="INR"/>
    <n v="0"/>
    <x v="83"/>
    <x v="0"/>
    <s v="stat_kcR4fZg7TU7jjk1jAVua3qGLRS4J5uFayEjK5j02wtv"/>
    <x v="2"/>
    <s v="OpportunityStatusType.Lost"/>
    <s v="cont_cydpOXMz1435boncCVrUPLYuZlX4tKKgsZWV7YOitHd"/>
    <x v="559"/>
    <x v="456"/>
    <s v="lead_943veGFdOWRL2lfBJwkcUVCfLrTOr82JJV0qaU5cVFL"/>
    <s v="Marathwada Auto Components"/>
    <x v="19"/>
    <s v="user_FdWFezbLzkYQcGsBUsjZO25nr2poK2nRbqV47Rs5Kfm"/>
    <s v="Prateek Wadhwa"/>
    <x v="1295"/>
    <s v="2022-07-14 04:44:30.998000+00:00"/>
    <m/>
    <x v="23"/>
    <m/>
    <m/>
    <m/>
    <n v="500"/>
    <m/>
    <m/>
    <m/>
    <m/>
    <m/>
    <m/>
    <m/>
    <m/>
    <m/>
    <m/>
    <m/>
    <x v="21"/>
    <m/>
    <m/>
    <m/>
    <m/>
    <m/>
    <m/>
    <m/>
    <m/>
    <m/>
    <m/>
    <m/>
    <m/>
    <x v="9"/>
    <m/>
    <s v="user_FdWFezbLzkYQcGsBUsjZO25nr2poK2nRbqV47Rs5Kfm"/>
    <x v="17"/>
    <x v="1"/>
    <m/>
    <s v="July"/>
    <x v="2"/>
    <x v="1"/>
    <m/>
    <m/>
    <m/>
    <m/>
    <m/>
    <x v="860"/>
    <s v="2022-07-14 05:21:53.186000+00:00"/>
    <s v="NON EB"/>
  </r>
  <r>
    <x v="41"/>
    <n v="2000000"/>
    <s v="INR"/>
    <n v="0"/>
    <x v="16"/>
    <x v="0"/>
    <s v="stat_kcR4fZg7TU7jjk1jAVua3qGLRS4J5uFayEjK5j02wtv"/>
    <x v="2"/>
    <s v="OpportunityStatusType.Lost"/>
    <m/>
    <x v="1"/>
    <x v="22"/>
    <s v="lead_qoGMGVmZztPdXqQrtivPFO5HWSW3kDPXMBfWJUmPw1y"/>
    <s v="Narayana Group"/>
    <x v="7"/>
    <s v="user_srg8vKhTH4Op816Ys9oZfFwLDukscRfgPrYZnVvwv0c"/>
    <s v="Ankur Gaurav"/>
    <x v="1296"/>
    <s v="2022-07-14 04:12:25.568000+00:00"/>
    <m/>
    <x v="2"/>
    <m/>
    <s v="2022-06-16 11:19:02+00:00"/>
    <m/>
    <n v="300"/>
    <m/>
    <m/>
    <m/>
    <m/>
    <m/>
    <m/>
    <m/>
    <s v="PAID_SEARCH"/>
    <m/>
    <m/>
    <m/>
    <x v="2"/>
    <m/>
    <m/>
    <m/>
    <m/>
    <m/>
    <m/>
    <m/>
    <m/>
    <m/>
    <m/>
    <m/>
    <m/>
    <x v="3"/>
    <m/>
    <s v="user_aM3WaaSUQQmaNnsm9l2FQRVWUEr8RN2ZdXzsuQUalQ3"/>
    <x v="7"/>
    <x v="1"/>
    <m/>
    <s v="August"/>
    <x v="3"/>
    <x v="2"/>
    <m/>
    <s v="Employee Count 200"/>
    <m/>
    <m/>
    <m/>
    <x v="862"/>
    <s v="2022-09-02 11:06:39.243000+00:00"/>
    <m/>
  </r>
  <r>
    <x v="2"/>
    <n v="500000"/>
    <s v="INR"/>
    <n v="0"/>
    <x v="83"/>
    <x v="0"/>
    <s v="stat_kcR4fZg7TU7jjk1jAVua3qGLRS4J5uFayEjK5j02wtv"/>
    <x v="2"/>
    <s v="OpportunityStatusType.Lost"/>
    <s v="cont_cydpOXMz1435boncCVrUPLYuZlX4tKKgsZWV7YOitHd"/>
    <x v="559"/>
    <x v="0"/>
    <s v="lead_943veGFdOWRL2lfBJwkcUVCfLrTOr82JJV0qaU5cVFL"/>
    <s v="Marathwada Auto Components"/>
    <x v="19"/>
    <s v="user_FdWFezbLzkYQcGsBUsjZO25nr2poK2nRbqV47Rs5Kfm"/>
    <s v="Prateek Wadhwa"/>
    <x v="1297"/>
    <s v="2022-07-14 04:44:01.409000+00:00"/>
    <m/>
    <x v="23"/>
    <m/>
    <m/>
    <m/>
    <n v="500"/>
    <m/>
    <m/>
    <m/>
    <m/>
    <m/>
    <m/>
    <m/>
    <m/>
    <m/>
    <m/>
    <m/>
    <x v="21"/>
    <m/>
    <m/>
    <m/>
    <m/>
    <m/>
    <m/>
    <m/>
    <m/>
    <m/>
    <m/>
    <m/>
    <m/>
    <x v="9"/>
    <m/>
    <s v="user_FdWFezbLzkYQcGsBUsjZO25nr2poK2nRbqV47Rs5Kfm"/>
    <x v="17"/>
    <x v="1"/>
    <m/>
    <s v="July"/>
    <x v="2"/>
    <x v="1"/>
    <m/>
    <m/>
    <m/>
    <m/>
    <m/>
    <x v="860"/>
    <s v="2022-07-14 05:21:53.186000+00:00"/>
    <s v="GMC"/>
  </r>
  <r>
    <x v="16"/>
    <n v="900000"/>
    <s v="INR"/>
    <n v="0"/>
    <x v="68"/>
    <x v="0"/>
    <s v="stat_kcR4fZg7TU7jjk1jAVua3qGLRS4J5uFayEjK5j02wtv"/>
    <x v="2"/>
    <s v="OpportunityStatusType.Lost"/>
    <s v="cont_bpI83vCK6QXTjdivT1rB5tsUSfY3H36Km4dceMUcIfS"/>
    <x v="561"/>
    <x v="214"/>
    <s v="lead_2Ttj1S5acBnYOo52VpE60kPheAujmfqX1j4vvzDjH9H"/>
    <s v="Aera Technology"/>
    <x v="9"/>
    <s v="user_8jx3L2CDfrbzNnwYUv6Plfha6VxaSGsqcbTXR3sIBZi"/>
    <s v="Manish Balpande"/>
    <x v="1298"/>
    <s v="2022-07-14 04:10:18.076000+00:00"/>
    <m/>
    <x v="0"/>
    <m/>
    <s v="2021-06-29 12:04:10+00:00"/>
    <m/>
    <n v="194"/>
    <m/>
    <m/>
    <m/>
    <m/>
    <m/>
    <m/>
    <m/>
    <m/>
    <m/>
    <m/>
    <m/>
    <x v="1"/>
    <m/>
    <m/>
    <m/>
    <m/>
    <m/>
    <m/>
    <m/>
    <m/>
    <m/>
    <m/>
    <m/>
    <m/>
    <x v="5"/>
    <m/>
    <s v="user_L8E6IFhq6UCzKLHa45LUUTZCznDuyDwFrGaEp9DXiUM"/>
    <x v="9"/>
    <x v="1"/>
    <m/>
    <s v="July"/>
    <x v="17"/>
    <x v="2"/>
    <m/>
    <s v="Employee Count 50"/>
    <m/>
    <m/>
    <m/>
    <x v="863"/>
    <s v="2022-09-16 10:47:30.990000+00:00"/>
    <s v="GTL"/>
  </r>
  <r>
    <x v="16"/>
    <n v="2800000"/>
    <s v="INR"/>
    <n v="0"/>
    <x v="81"/>
    <x v="0"/>
    <s v="stat_kcR4fZg7TU7jjk1jAVua3qGLRS4J5uFayEjK5j02wtv"/>
    <x v="2"/>
    <s v="OpportunityStatusType.Lost"/>
    <s v="cont_bpI83vCK6QXTjdivT1rB5tsUSfY3H36Km4dceMUcIfS"/>
    <x v="561"/>
    <x v="11"/>
    <s v="lead_2Ttj1S5acBnYOo52VpE60kPheAujmfqX1j4vvzDjH9H"/>
    <s v="Aera Technology"/>
    <x v="9"/>
    <s v="user_8jx3L2CDfrbzNnwYUv6Plfha6VxaSGsqcbTXR3sIBZi"/>
    <s v="Manish Balpande"/>
    <x v="1299"/>
    <s v="2022-07-14 04:10:08.100000+00:00"/>
    <m/>
    <x v="0"/>
    <m/>
    <s v="2021-06-29 12:04:10+00:00"/>
    <m/>
    <n v="194"/>
    <m/>
    <m/>
    <m/>
    <m/>
    <m/>
    <m/>
    <m/>
    <m/>
    <m/>
    <m/>
    <m/>
    <x v="1"/>
    <m/>
    <m/>
    <m/>
    <m/>
    <m/>
    <m/>
    <m/>
    <m/>
    <m/>
    <m/>
    <m/>
    <m/>
    <x v="5"/>
    <m/>
    <s v="user_L8E6IFhq6UCzKLHa45LUUTZCznDuyDwFrGaEp9DXiUM"/>
    <x v="9"/>
    <x v="1"/>
    <m/>
    <s v="July"/>
    <x v="17"/>
    <x v="2"/>
    <m/>
    <s v="Employee Count 50"/>
    <m/>
    <m/>
    <m/>
    <x v="863"/>
    <s v="2022-09-16 10:47:30.990000+00:00"/>
    <s v="GMC"/>
  </r>
  <r>
    <x v="37"/>
    <n v="2500000"/>
    <s v="INR"/>
    <n v="0"/>
    <x v="88"/>
    <x v="0"/>
    <s v="stat_1hn9nRJaLbI53NxPuSQgo90kRpbpKsFlwN4oEGNUTdO"/>
    <x v="1"/>
    <s v="OpportunityStatusType.Lost"/>
    <m/>
    <x v="1"/>
    <x v="39"/>
    <s v="lead_nTOKey27aUEaNDRJd4JoX8ma6LulQTbSKTyICcOMU9A"/>
    <s v="Imaging EndPoints"/>
    <x v="7"/>
    <s v="user_RYbBTp8BVWNa7ppiOz6QVJMGK0exHsFmc5uCLn34ODZ"/>
    <s v="Prasoon Mishra"/>
    <x v="1300"/>
    <s v="2022-07-13 17:13:40.596000+00:00"/>
    <m/>
    <x v="10"/>
    <m/>
    <s v="2022-02-23 14:03:56+00:00"/>
    <m/>
    <n v="200"/>
    <m/>
    <m/>
    <m/>
    <m/>
    <m/>
    <m/>
    <m/>
    <s v="DIRECT_TRAFFIC"/>
    <m/>
    <m/>
    <m/>
    <x v="2"/>
    <m/>
    <m/>
    <m/>
    <m/>
    <m/>
    <m/>
    <m/>
    <m/>
    <m/>
    <m/>
    <m/>
    <m/>
    <x v="3"/>
    <m/>
    <s v="user_aM3WaaSUQQmaNnsm9l2FQRVWUEr8RN2ZdXzsuQUalQ3"/>
    <x v="7"/>
    <x v="1"/>
    <m/>
    <s v="July"/>
    <x v="3"/>
    <x v="2"/>
    <m/>
    <s v="Employee Count 200"/>
    <m/>
    <m/>
    <m/>
    <x v="864"/>
    <s v="2022-07-13 17:13:40.625000+00:00"/>
    <m/>
  </r>
  <r>
    <x v="4"/>
    <n v="400000"/>
    <s v="INR"/>
    <n v="0"/>
    <x v="10"/>
    <x v="0"/>
    <s v="stat_kcR4fZg7TU7jjk1jAVua3qGLRS4J5uFayEjK5j02wtv"/>
    <x v="2"/>
    <s v="OpportunityStatusType.Lost"/>
    <m/>
    <x v="1"/>
    <x v="457"/>
    <s v="lead_i51uc4jjLZ9uNEUteXSUEFifz2rnB01zTHMzYJF5bjQ"/>
    <s v="Inspirisys"/>
    <x v="14"/>
    <s v="user_bdUPAGjcS7p6513So3N4g3aWNS5HuBuVJi7bvCPAsLt"/>
    <s v="Mayur Gadiyar"/>
    <x v="1301"/>
    <s v="2022-07-13 15:02:32.322000+00:00"/>
    <m/>
    <x v="1"/>
    <m/>
    <m/>
    <m/>
    <m/>
    <m/>
    <m/>
    <m/>
    <m/>
    <m/>
    <m/>
    <m/>
    <s v="PAID_SOCIAL"/>
    <m/>
    <m/>
    <m/>
    <x v="4"/>
    <m/>
    <m/>
    <m/>
    <m/>
    <m/>
    <m/>
    <m/>
    <m/>
    <m/>
    <m/>
    <m/>
    <m/>
    <x v="3"/>
    <m/>
    <s v="user_bdUPAGjcS7p6513So3N4g3aWNS5HuBuVJi7bvCPAsLt"/>
    <x v="24"/>
    <x v="1"/>
    <m/>
    <s v="July"/>
    <x v="4"/>
    <x v="3"/>
    <m/>
    <s v="Employee Engagement Handbook"/>
    <m/>
    <m/>
    <m/>
    <x v="865"/>
    <s v="2022-09-30 10:12:27.230000+00:00"/>
    <s v="GMC"/>
  </r>
  <r>
    <x v="4"/>
    <n v="100000"/>
    <s v="INR"/>
    <n v="0"/>
    <x v="39"/>
    <x v="0"/>
    <s v="stat_kcR4fZg7TU7jjk1jAVua3qGLRS4J5uFayEjK5j02wtv"/>
    <x v="2"/>
    <s v="OpportunityStatusType.Lost"/>
    <s v="cont_QzYQ22m1Dp2phFnwfOmbwVn2pJZdDD3kBFDNgp1u7At"/>
    <x v="562"/>
    <x v="57"/>
    <s v="lead_MklQDLHtMxB0neHK6TWefbwKbc5YHtSEVCSfmxxR2Ab"/>
    <s v="Sterling and Wilson"/>
    <x v="32"/>
    <s v="user_bdUPAGjcS7p6513So3N4g3aWNS5HuBuVJi7bvCPAsLt"/>
    <s v="Mayur Gadiyar"/>
    <x v="1302"/>
    <s v="2022-07-13 14:54:01.005000+00:00"/>
    <m/>
    <x v="1"/>
    <m/>
    <m/>
    <m/>
    <n v="400"/>
    <m/>
    <m/>
    <m/>
    <m/>
    <m/>
    <m/>
    <m/>
    <m/>
    <m/>
    <m/>
    <m/>
    <x v="5"/>
    <m/>
    <m/>
    <m/>
    <m/>
    <m/>
    <m/>
    <m/>
    <m/>
    <m/>
    <m/>
    <m/>
    <m/>
    <x v="3"/>
    <m/>
    <s v="user_bdUPAGjcS7p6513So3N4g3aWNS5HuBuVJi7bvCPAsLt"/>
    <x v="24"/>
    <x v="1"/>
    <m/>
    <s v="June; May"/>
    <x v="2"/>
    <x v="3"/>
    <m/>
    <m/>
    <m/>
    <m/>
    <m/>
    <x v="866"/>
    <s v="2022-08-11 05:28:52.848000+00:00"/>
    <s v="GPA"/>
  </r>
  <r>
    <x v="4"/>
    <n v="500000"/>
    <s v="INR"/>
    <n v="0"/>
    <x v="16"/>
    <x v="0"/>
    <s v="stat_kcR4fZg7TU7jjk1jAVua3qGLRS4J5uFayEjK5j02wtv"/>
    <x v="2"/>
    <s v="OpportunityStatusType.Lost"/>
    <m/>
    <x v="1"/>
    <x v="39"/>
    <s v="lead_BjHcWFZPfNifAfkocGoUZXFtxb1wfQRQLzfK8G2kMMP"/>
    <s v="Mangalam Placement"/>
    <x v="32"/>
    <s v="user_bdUPAGjcS7p6513So3N4g3aWNS5HuBuVJi7bvCPAsLt"/>
    <s v="Mayur Gadiyar"/>
    <x v="1303"/>
    <s v="2022-07-13 14:55:18.668000+00:00"/>
    <m/>
    <x v="1"/>
    <m/>
    <m/>
    <m/>
    <n v="118"/>
    <m/>
    <m/>
    <m/>
    <m/>
    <m/>
    <m/>
    <m/>
    <m/>
    <m/>
    <m/>
    <m/>
    <x v="9"/>
    <m/>
    <m/>
    <m/>
    <m/>
    <m/>
    <m/>
    <m/>
    <m/>
    <m/>
    <m/>
    <m/>
    <m/>
    <x v="4"/>
    <m/>
    <s v="user_2YgShwgjLNI4FjAqgE9PtKsdIaGh919JGcFG919fe5B"/>
    <x v="27"/>
    <x v="1"/>
    <m/>
    <m/>
    <x v="2"/>
    <x v="3"/>
    <m/>
    <m/>
    <m/>
    <m/>
    <m/>
    <x v="867"/>
    <s v="2022-09-08 09:25:35.267000+00:00"/>
    <s v="GMC"/>
  </r>
  <r>
    <x v="4"/>
    <n v="600000"/>
    <s v="INR"/>
    <n v="0"/>
    <x v="4"/>
    <x v="0"/>
    <s v="stat_kcR4fZg7TU7jjk1jAVua3qGLRS4J5uFayEjK5j02wtv"/>
    <x v="2"/>
    <s v="OpportunityStatusType.Lost"/>
    <s v="cont_93mJMUsXKoM3w8VpO6iBQkjd1AydjNKmx2u7sbjgLP6"/>
    <x v="563"/>
    <x v="39"/>
    <s v="lead_KZqTPx4rnqzuIIMbxUzHXDcNfXIKgHpxEYbJ7SwrSG9"/>
    <s v="SHRI L G HARIA MULTIPURPOSE SCHOOL"/>
    <x v="32"/>
    <s v="user_bdUPAGjcS7p6513So3N4g3aWNS5HuBuVJi7bvCPAsLt"/>
    <s v="Mayur Gadiyar"/>
    <x v="1304"/>
    <s v="2022-07-13 14:54:51.733000+00:00"/>
    <m/>
    <x v="34"/>
    <m/>
    <m/>
    <m/>
    <n v="102"/>
    <m/>
    <m/>
    <m/>
    <m/>
    <m/>
    <m/>
    <m/>
    <m/>
    <m/>
    <m/>
    <m/>
    <x v="18"/>
    <m/>
    <m/>
    <m/>
    <m/>
    <m/>
    <m/>
    <m/>
    <m/>
    <m/>
    <m/>
    <m/>
    <m/>
    <x v="7"/>
    <m/>
    <s v="user_bdUPAGjcS7p6513So3N4g3aWNS5HuBuVJi7bvCPAsLt"/>
    <x v="24"/>
    <x v="1"/>
    <m/>
    <s v="September"/>
    <x v="2"/>
    <x v="3"/>
    <m/>
    <m/>
    <m/>
    <m/>
    <m/>
    <x v="868"/>
    <s v="2022-09-30 10:12:26.863000+00:00"/>
    <s v="GMC"/>
  </r>
  <r>
    <x v="4"/>
    <n v="1500000"/>
    <s v="INR"/>
    <n v="0"/>
    <x v="16"/>
    <x v="0"/>
    <s v="stat_kcR4fZg7TU7jjk1jAVua3qGLRS4J5uFayEjK5j02wtv"/>
    <x v="2"/>
    <s v="OpportunityStatusType.Lost"/>
    <s v="cont_VsaY9gBW9t0VcMsd6vUGNCz3skTHm50Gj3KFeQhfczz"/>
    <x v="564"/>
    <x v="39"/>
    <s v="lead_prWclS2wYZQVNjHuM0b9usEoYfXqNdkwOPiBoN0xbCl"/>
    <s v="Mailhem"/>
    <x v="32"/>
    <s v="user_bdUPAGjcS7p6513So3N4g3aWNS5HuBuVJi7bvCPAsLt"/>
    <s v="Mayur Gadiyar"/>
    <x v="1305"/>
    <s v="2022-07-13 14:50:00.454000+00:00"/>
    <m/>
    <x v="0"/>
    <m/>
    <s v="2021-05-08 15:00:04+00:00"/>
    <m/>
    <n v="300"/>
    <m/>
    <m/>
    <m/>
    <m/>
    <m/>
    <m/>
    <m/>
    <m/>
    <m/>
    <m/>
    <m/>
    <x v="2"/>
    <m/>
    <m/>
    <m/>
    <m/>
    <m/>
    <m/>
    <m/>
    <m/>
    <m/>
    <m/>
    <m/>
    <m/>
    <x v="3"/>
    <m/>
    <s v="user_bdUPAGjcS7p6513So3N4g3aWNS5HuBuVJi7bvCPAsLt"/>
    <x v="24"/>
    <x v="1"/>
    <m/>
    <s v="July"/>
    <x v="8"/>
    <x v="2"/>
    <m/>
    <s v="Employee Count 5"/>
    <m/>
    <m/>
    <m/>
    <x v="869"/>
    <s v="2022-09-30 10:12:21.792000+00:00"/>
    <s v="GMC"/>
  </r>
  <r>
    <x v="2"/>
    <n v="500000"/>
    <s v="INR"/>
    <n v="0"/>
    <x v="75"/>
    <x v="0"/>
    <s v="stat_kcR4fZg7TU7jjk1jAVua3qGLRS4J5uFayEjK5j02wtv"/>
    <x v="2"/>
    <s v="OpportunityStatusType.Lost"/>
    <s v="cont_NNcuur9Xp2XCGMmMcVb5vBbFQoq8Oo1MzBWqfovQURM"/>
    <x v="565"/>
    <x v="0"/>
    <s v="lead_rJkzB9zwn7c3ArqNXXWAtGOS04JheIBLDjFFbeccBAE"/>
    <s v="ITT Digital(Fresh)"/>
    <x v="19"/>
    <s v="user_FdWFezbLzkYQcGsBUsjZO25nr2poK2nRbqV47Rs5Kfm"/>
    <s v="Prateek Wadhwa"/>
    <x v="1306"/>
    <s v="2022-07-13 14:31:18.242000+00:00"/>
    <m/>
    <x v="2"/>
    <m/>
    <m/>
    <m/>
    <n v="90"/>
    <m/>
    <m/>
    <m/>
    <m/>
    <m/>
    <m/>
    <m/>
    <m/>
    <m/>
    <m/>
    <m/>
    <x v="1"/>
    <m/>
    <m/>
    <m/>
    <m/>
    <m/>
    <m/>
    <m/>
    <m/>
    <m/>
    <m/>
    <m/>
    <m/>
    <x v="7"/>
    <m/>
    <s v="user_FdWFezbLzkYQcGsBUsjZO25nr2poK2nRbqV47Rs5Kfm"/>
    <x v="17"/>
    <x v="1"/>
    <m/>
    <m/>
    <x v="4"/>
    <x v="3"/>
    <m/>
    <s v="Employee Engagement Calendar"/>
    <m/>
    <m/>
    <m/>
    <x v="870"/>
    <s v="2022-09-16 11:24:18.587000+00:00"/>
    <m/>
  </r>
  <r>
    <x v="2"/>
    <n v="50000"/>
    <s v="INR"/>
    <n v="0"/>
    <x v="75"/>
    <x v="0"/>
    <s v="stat_kcR4fZg7TU7jjk1jAVua3qGLRS4J5uFayEjK5j02wtv"/>
    <x v="2"/>
    <s v="OpportunityStatusType.Lost"/>
    <s v="cont_NNcuur9Xp2XCGMmMcVb5vBbFQoq8Oo1MzBWqfovQURM"/>
    <x v="565"/>
    <x v="0"/>
    <s v="lead_rJkzB9zwn7c3ArqNXXWAtGOS04JheIBLDjFFbeccBAE"/>
    <s v="ITT Digital(Fresh)"/>
    <x v="19"/>
    <s v="user_FdWFezbLzkYQcGsBUsjZO25nr2poK2nRbqV47Rs5Kfm"/>
    <s v="Prateek Wadhwa"/>
    <x v="1307"/>
    <s v="2022-07-13 14:31:24.131000+00:00"/>
    <m/>
    <x v="2"/>
    <m/>
    <m/>
    <m/>
    <n v="90"/>
    <m/>
    <m/>
    <m/>
    <m/>
    <m/>
    <m/>
    <m/>
    <m/>
    <m/>
    <m/>
    <m/>
    <x v="1"/>
    <m/>
    <m/>
    <m/>
    <m/>
    <m/>
    <m/>
    <m/>
    <m/>
    <m/>
    <m/>
    <m/>
    <m/>
    <x v="7"/>
    <m/>
    <s v="user_FdWFezbLzkYQcGsBUsjZO25nr2poK2nRbqV47Rs5Kfm"/>
    <x v="17"/>
    <x v="1"/>
    <m/>
    <m/>
    <x v="4"/>
    <x v="3"/>
    <m/>
    <s v="Employee Engagement Calendar"/>
    <m/>
    <m/>
    <m/>
    <x v="870"/>
    <s v="2022-09-16 11:24:18.587000+00:00"/>
    <s v="GPA"/>
  </r>
  <r>
    <x v="2"/>
    <n v="10000"/>
    <s v="INR"/>
    <n v="0"/>
    <x v="79"/>
    <x v="0"/>
    <s v="stat_kcR4fZg7TU7jjk1jAVua3qGLRS4J5uFayEjK5j02wtv"/>
    <x v="2"/>
    <s v="OpportunityStatusType.Lost"/>
    <s v="cont_P9RkDBZOSLNRgkTfyei5b9CROekXnSelXv9QqtyRbfu"/>
    <x v="566"/>
    <x v="0"/>
    <s v="lead_VZg56lVqq8XgGwhyk7Q6HNCIRJACpsH3869sbjdqk6s"/>
    <s v="UTTAM TOOLS INDIA"/>
    <x v="19"/>
    <s v="user_FdWFezbLzkYQcGsBUsjZO25nr2poK2nRbqV47Rs5Kfm"/>
    <s v="Prateek Wadhwa"/>
    <x v="1308"/>
    <s v="2022-07-13 14:29:13.380000+00:00"/>
    <m/>
    <x v="0"/>
    <m/>
    <m/>
    <m/>
    <n v="75"/>
    <m/>
    <m/>
    <m/>
    <m/>
    <m/>
    <m/>
    <m/>
    <s v="PAID_SOCIAL"/>
    <m/>
    <m/>
    <m/>
    <x v="5"/>
    <m/>
    <m/>
    <m/>
    <m/>
    <m/>
    <m/>
    <m/>
    <m/>
    <m/>
    <m/>
    <m/>
    <m/>
    <x v="3"/>
    <m/>
    <s v="user_FdWFezbLzkYQcGsBUsjZO25nr2poK2nRbqV47Rs5Kfm"/>
    <x v="17"/>
    <x v="1"/>
    <m/>
    <s v="July"/>
    <x v="4"/>
    <x v="3"/>
    <m/>
    <s v="Employee Engagement Handbook"/>
    <m/>
    <m/>
    <m/>
    <x v="871"/>
    <s v="2022-08-27 07:39:27.648000+00:00"/>
    <s v="WC"/>
  </r>
  <r>
    <x v="2"/>
    <n v="70000"/>
    <s v="INR"/>
    <n v="0"/>
    <x v="38"/>
    <x v="0"/>
    <s v="stat_kcR4fZg7TU7jjk1jAVua3qGLRS4J5uFayEjK5j02wtv"/>
    <x v="2"/>
    <s v="OpportunityStatusType.Lost"/>
    <s v="cont_xLU79i7Dj6rKjPa2Ogn5dVuZkRdDzDabqeWlUwJYn3m"/>
    <x v="567"/>
    <x v="39"/>
    <s v="lead_hr7zCqyRMWjSCQxNCZqevSApIg8kp0D8cnBJoKtqfPR"/>
    <s v="PRGE(Fresh)"/>
    <x v="19"/>
    <s v="user_FdWFezbLzkYQcGsBUsjZO25nr2poK2nRbqV47Rs5Kfm"/>
    <s v="Prateek Wadhwa"/>
    <x v="1309"/>
    <s v="2022-07-13 14:29:37.586000+00:00"/>
    <m/>
    <x v="5"/>
    <m/>
    <s v="2022-04-08 05:19:54+00:00"/>
    <m/>
    <n v="25"/>
    <m/>
    <m/>
    <m/>
    <m/>
    <m/>
    <m/>
    <m/>
    <s v="ORGANIC_SEARCH"/>
    <m/>
    <m/>
    <m/>
    <x v="2"/>
    <m/>
    <m/>
    <m/>
    <m/>
    <m/>
    <m/>
    <m/>
    <m/>
    <m/>
    <m/>
    <m/>
    <m/>
    <x v="3"/>
    <m/>
    <s v="user_FdWFezbLzkYQcGsBUsjZO25nr2poK2nRbqV47Rs5Kfm"/>
    <x v="17"/>
    <x v="1"/>
    <m/>
    <s v="June"/>
    <x v="3"/>
    <x v="2"/>
    <m/>
    <s v="Employee Count 25"/>
    <m/>
    <m/>
    <m/>
    <x v="872"/>
    <s v="2022-07-13 14:29:37.642000+00:00"/>
    <s v="GMC"/>
  </r>
  <r>
    <x v="2"/>
    <n v="100000"/>
    <s v="INR"/>
    <n v="0"/>
    <x v="79"/>
    <x v="0"/>
    <s v="stat_kcR4fZg7TU7jjk1jAVua3qGLRS4J5uFayEjK5j02wtv"/>
    <x v="2"/>
    <s v="OpportunityStatusType.Lost"/>
    <s v="cont_P9RkDBZOSLNRgkTfyei5b9CROekXnSelXv9QqtyRbfu"/>
    <x v="566"/>
    <x v="0"/>
    <s v="lead_VZg56lVqq8XgGwhyk7Q6HNCIRJACpsH3869sbjdqk6s"/>
    <s v="UTTAM TOOLS INDIA"/>
    <x v="19"/>
    <s v="user_FdWFezbLzkYQcGsBUsjZO25nr2poK2nRbqV47Rs5Kfm"/>
    <s v="Prateek Wadhwa"/>
    <x v="1310"/>
    <s v="2022-07-13 14:29:06.211000+00:00"/>
    <m/>
    <x v="0"/>
    <m/>
    <m/>
    <m/>
    <n v="75"/>
    <m/>
    <m/>
    <m/>
    <m/>
    <m/>
    <m/>
    <m/>
    <s v="PAID_SOCIAL"/>
    <m/>
    <m/>
    <m/>
    <x v="5"/>
    <m/>
    <m/>
    <m/>
    <m/>
    <m/>
    <m/>
    <m/>
    <m/>
    <m/>
    <m/>
    <m/>
    <m/>
    <x v="3"/>
    <m/>
    <s v="user_FdWFezbLzkYQcGsBUsjZO25nr2poK2nRbqV47Rs5Kfm"/>
    <x v="17"/>
    <x v="1"/>
    <m/>
    <s v="July"/>
    <x v="4"/>
    <x v="3"/>
    <m/>
    <s v="Employee Engagement Handbook"/>
    <m/>
    <m/>
    <m/>
    <x v="871"/>
    <s v="2022-08-27 07:39:27.648000+00:00"/>
    <s v="GMC"/>
  </r>
  <r>
    <x v="2"/>
    <n v="20000"/>
    <s v="INR"/>
    <n v="0"/>
    <x v="16"/>
    <x v="0"/>
    <s v="stat_kcR4fZg7TU7jjk1jAVua3qGLRS4J5uFayEjK5j02wtv"/>
    <x v="2"/>
    <s v="OpportunityStatusType.Lost"/>
    <s v="cont_oluAK3vPFQRM7NKkdIVKycCM8MA381QHiq9tDzgAGUb"/>
    <x v="568"/>
    <x v="102"/>
    <s v="lead_MsqbGER4WJndviJeMpKyFH839CWAJOXsa3HMAtX3aUp"/>
    <s v="Advenza (Fresh)"/>
    <x v="19"/>
    <s v="user_FdWFezbLzkYQcGsBUsjZO25nr2poK2nRbqV47Rs5Kfm"/>
    <s v="Prateek Wadhwa"/>
    <x v="1311"/>
    <s v="2022-07-13 14:27:38.848000+00:00"/>
    <m/>
    <x v="1"/>
    <m/>
    <m/>
    <m/>
    <n v="150"/>
    <m/>
    <m/>
    <m/>
    <m/>
    <m/>
    <m/>
    <m/>
    <m/>
    <m/>
    <m/>
    <m/>
    <x v="2"/>
    <m/>
    <m/>
    <m/>
    <m/>
    <m/>
    <m/>
    <m/>
    <m/>
    <m/>
    <m/>
    <m/>
    <m/>
    <x v="3"/>
    <m/>
    <s v="user_FdWFezbLzkYQcGsBUsjZO25nr2poK2nRbqV47Rs5Kfm"/>
    <x v="17"/>
    <x v="1"/>
    <m/>
    <m/>
    <x v="4"/>
    <x v="3"/>
    <m/>
    <s v="Employee Engagement Handbook"/>
    <m/>
    <m/>
    <m/>
    <x v="873"/>
    <s v="2022-08-04 12:01:49.918000+00:00"/>
    <s v="GPA"/>
  </r>
  <r>
    <x v="2"/>
    <n v="10000"/>
    <s v="INR"/>
    <n v="0"/>
    <x v="16"/>
    <x v="0"/>
    <s v="stat_kcR4fZg7TU7jjk1jAVua3qGLRS4J5uFayEjK5j02wtv"/>
    <x v="2"/>
    <s v="OpportunityStatusType.Lost"/>
    <s v="cont_oluAK3vPFQRM7NKkdIVKycCM8MA381QHiq9tDzgAGUb"/>
    <x v="568"/>
    <x v="102"/>
    <s v="lead_MsqbGER4WJndviJeMpKyFH839CWAJOXsa3HMAtX3aUp"/>
    <s v="Advenza (Fresh)"/>
    <x v="19"/>
    <s v="user_FdWFezbLzkYQcGsBUsjZO25nr2poK2nRbqV47Rs5Kfm"/>
    <s v="Prateek Wadhwa"/>
    <x v="1312"/>
    <s v="2022-07-13 14:27:45.293000+00:00"/>
    <m/>
    <x v="1"/>
    <m/>
    <m/>
    <m/>
    <n v="150"/>
    <m/>
    <m/>
    <m/>
    <m/>
    <m/>
    <m/>
    <m/>
    <m/>
    <m/>
    <m/>
    <m/>
    <x v="2"/>
    <m/>
    <m/>
    <m/>
    <m/>
    <m/>
    <m/>
    <m/>
    <m/>
    <m/>
    <m/>
    <m/>
    <m/>
    <x v="3"/>
    <m/>
    <s v="user_FdWFezbLzkYQcGsBUsjZO25nr2poK2nRbqV47Rs5Kfm"/>
    <x v="17"/>
    <x v="1"/>
    <m/>
    <m/>
    <x v="4"/>
    <x v="3"/>
    <m/>
    <s v="Employee Engagement Handbook"/>
    <m/>
    <m/>
    <m/>
    <x v="873"/>
    <s v="2022-08-04 12:01:49.918000+00:00"/>
    <s v="WC"/>
  </r>
  <r>
    <x v="2"/>
    <n v="250000"/>
    <s v="INR"/>
    <n v="0"/>
    <x v="16"/>
    <x v="0"/>
    <s v="stat_kcR4fZg7TU7jjk1jAVua3qGLRS4J5uFayEjK5j02wtv"/>
    <x v="2"/>
    <s v="OpportunityStatusType.Lost"/>
    <s v="cont_oluAK3vPFQRM7NKkdIVKycCM8MA381QHiq9tDzgAGUb"/>
    <x v="568"/>
    <x v="102"/>
    <s v="lead_MsqbGER4WJndviJeMpKyFH839CWAJOXsa3HMAtX3aUp"/>
    <s v="Advenza (Fresh)"/>
    <x v="19"/>
    <s v="user_FdWFezbLzkYQcGsBUsjZO25nr2poK2nRbqV47Rs5Kfm"/>
    <s v="Prateek Wadhwa"/>
    <x v="1313"/>
    <s v="2022-07-13 14:27:51.092000+00:00"/>
    <m/>
    <x v="1"/>
    <m/>
    <m/>
    <m/>
    <n v="150"/>
    <m/>
    <m/>
    <m/>
    <m/>
    <m/>
    <m/>
    <m/>
    <m/>
    <m/>
    <m/>
    <m/>
    <x v="2"/>
    <m/>
    <m/>
    <m/>
    <m/>
    <m/>
    <m/>
    <m/>
    <m/>
    <m/>
    <m/>
    <m/>
    <m/>
    <x v="3"/>
    <m/>
    <s v="user_FdWFezbLzkYQcGsBUsjZO25nr2poK2nRbqV47Rs5Kfm"/>
    <x v="17"/>
    <x v="1"/>
    <m/>
    <m/>
    <x v="4"/>
    <x v="3"/>
    <m/>
    <s v="Employee Engagement Handbook"/>
    <m/>
    <m/>
    <m/>
    <x v="873"/>
    <s v="2022-08-04 12:01:49.918000+00:00"/>
    <s v="GMC"/>
  </r>
  <r>
    <x v="2"/>
    <n v="30000"/>
    <s v="INR"/>
    <n v="0"/>
    <x v="75"/>
    <x v="0"/>
    <s v="stat_kcR4fZg7TU7jjk1jAVua3qGLRS4J5uFayEjK5j02wtv"/>
    <x v="2"/>
    <s v="OpportunityStatusType.Lost"/>
    <s v="cont_n0i9LSyWMojupoGp5izlTM9I2DD9tWDXk8pKaC8NC4H"/>
    <x v="569"/>
    <x v="0"/>
    <s v="lead_LpK1nGpUGs5mbJ4FXiUbMYMF1Jx9rAPcbtfKYxQttuT"/>
    <s v="Sheraton Grand Pune"/>
    <x v="19"/>
    <s v="user_FdWFezbLzkYQcGsBUsjZO25nr2poK2nRbqV47Rs5Kfm"/>
    <s v="Prateek Wadhwa"/>
    <x v="1314"/>
    <s v="2022-07-13 14:24:36.995000+00:00"/>
    <m/>
    <x v="0"/>
    <m/>
    <m/>
    <m/>
    <n v="70"/>
    <m/>
    <m/>
    <m/>
    <m/>
    <m/>
    <m/>
    <m/>
    <m/>
    <m/>
    <m/>
    <m/>
    <x v="15"/>
    <m/>
    <m/>
    <m/>
    <m/>
    <m/>
    <m/>
    <m/>
    <m/>
    <m/>
    <m/>
    <m/>
    <m/>
    <x v="2"/>
    <m/>
    <s v="user_sREdxbAJihL2Zbgic7tyQ6Rc4Mny7HnD1RNGhA9DDYh"/>
    <x v="5"/>
    <x v="1"/>
    <m/>
    <s v="July"/>
    <x v="2"/>
    <x v="4"/>
    <m/>
    <m/>
    <m/>
    <m/>
    <m/>
    <x v="874"/>
    <s v="2022-08-03 05:34:05.178000+00:00"/>
    <s v="GPA"/>
  </r>
  <r>
    <x v="2"/>
    <n v="200000"/>
    <s v="INR"/>
    <n v="0"/>
    <x v="75"/>
    <x v="0"/>
    <s v="stat_kcR4fZg7TU7jjk1jAVua3qGLRS4J5uFayEjK5j02wtv"/>
    <x v="2"/>
    <s v="OpportunityStatusType.Lost"/>
    <s v="cont_n0i9LSyWMojupoGp5izlTM9I2DD9tWDXk8pKaC8NC4H"/>
    <x v="569"/>
    <x v="0"/>
    <s v="lead_LpK1nGpUGs5mbJ4FXiUbMYMF1Jx9rAPcbtfKYxQttuT"/>
    <s v="Sheraton Grand Pune"/>
    <x v="19"/>
    <s v="user_FdWFezbLzkYQcGsBUsjZO25nr2poK2nRbqV47Rs5Kfm"/>
    <s v="Prateek Wadhwa"/>
    <x v="1315"/>
    <s v="2022-07-13 14:24:30.181000+00:00"/>
    <m/>
    <x v="0"/>
    <m/>
    <m/>
    <m/>
    <n v="70"/>
    <m/>
    <m/>
    <m/>
    <m/>
    <m/>
    <m/>
    <m/>
    <m/>
    <m/>
    <m/>
    <m/>
    <x v="15"/>
    <m/>
    <m/>
    <m/>
    <m/>
    <m/>
    <m/>
    <m/>
    <m/>
    <m/>
    <m/>
    <m/>
    <m/>
    <x v="2"/>
    <m/>
    <s v="user_sREdxbAJihL2Zbgic7tyQ6Rc4Mny7HnD1RNGhA9DDYh"/>
    <x v="5"/>
    <x v="1"/>
    <m/>
    <s v="July"/>
    <x v="2"/>
    <x v="4"/>
    <m/>
    <m/>
    <m/>
    <m/>
    <m/>
    <x v="874"/>
    <s v="2022-08-03 05:34:05.178000+00:00"/>
    <s v="GMC"/>
  </r>
  <r>
    <x v="2"/>
    <n v="200000"/>
    <s v="INR"/>
    <n v="0"/>
    <x v="16"/>
    <x v="0"/>
    <s v="stat_kcR4fZg7TU7jjk1jAVua3qGLRS4J5uFayEjK5j02wtv"/>
    <x v="2"/>
    <s v="OpportunityStatusType.Lost"/>
    <s v="cont_n4nCBHgmF36tGiE0VE8XrD4fWvQs5k4csvMgJxaa6WQ"/>
    <x v="570"/>
    <x v="0"/>
    <s v="lead_5qzvRmh40Cx35NYRhWW4skfTuKHyJhIcIPFu2igdPh6"/>
    <s v="Blubirch"/>
    <x v="19"/>
    <s v="user_FdWFezbLzkYQcGsBUsjZO25nr2poK2nRbqV47Rs5Kfm"/>
    <s v="Prateek Wadhwa"/>
    <x v="1316"/>
    <s v="2022-07-13 14:23:28.875000+00:00"/>
    <m/>
    <x v="2"/>
    <m/>
    <m/>
    <m/>
    <n v="110"/>
    <m/>
    <m/>
    <m/>
    <m/>
    <m/>
    <m/>
    <m/>
    <m/>
    <m/>
    <m/>
    <m/>
    <x v="2"/>
    <m/>
    <m/>
    <m/>
    <m/>
    <m/>
    <m/>
    <m/>
    <m/>
    <m/>
    <m/>
    <m/>
    <m/>
    <x v="3"/>
    <m/>
    <s v="user_FdWFezbLzkYQcGsBUsjZO25nr2poK2nRbqV47Rs5Kfm"/>
    <x v="17"/>
    <x v="1"/>
    <m/>
    <m/>
    <x v="4"/>
    <x v="3"/>
    <m/>
    <s v="Employee Wellness Handbook"/>
    <m/>
    <m/>
    <m/>
    <x v="875"/>
    <s v="2022-07-13 14:23:28.922000+00:00"/>
    <s v="GTL"/>
  </r>
  <r>
    <x v="2"/>
    <n v="200000"/>
    <s v="INR"/>
    <n v="0"/>
    <x v="75"/>
    <x v="0"/>
    <s v="stat_kcR4fZg7TU7jjk1jAVua3qGLRS4J5uFayEjK5j02wtv"/>
    <x v="2"/>
    <s v="OpportunityStatusType.Lost"/>
    <s v="cont_WnyXKrH99gIwJ7ts2DnYFASKs9vtfvwVc7eedlQYQYN"/>
    <x v="571"/>
    <x v="0"/>
    <s v="lead_gofW2VcfqPtDlHo3sUXTeYyY47EldvokBZPsWiE7AY7"/>
    <s v="Avanze"/>
    <x v="19"/>
    <s v="user_FdWFezbLzkYQcGsBUsjZO25nr2poK2nRbqV47Rs5Kfm"/>
    <s v="Prateek Wadhwa"/>
    <x v="1317"/>
    <s v="2022-07-13 14:20:38.642000+00:00"/>
    <m/>
    <x v="2"/>
    <m/>
    <m/>
    <m/>
    <n v="650"/>
    <m/>
    <m/>
    <m/>
    <m/>
    <m/>
    <m/>
    <m/>
    <m/>
    <m/>
    <m/>
    <m/>
    <x v="2"/>
    <m/>
    <m/>
    <m/>
    <m/>
    <m/>
    <m/>
    <m/>
    <m/>
    <m/>
    <m/>
    <m/>
    <m/>
    <x v="3"/>
    <m/>
    <s v="user_5YHA1ZU4iP896lD1YJehdJcMx7ZEgWCpulT4T2c3pJ3"/>
    <x v="4"/>
    <x v="1"/>
    <m/>
    <s v="July; June"/>
    <x v="4"/>
    <x v="3"/>
    <m/>
    <s v="Employee Engagement Handbook"/>
    <m/>
    <m/>
    <m/>
    <x v="876"/>
    <s v="2022-07-13 14:20:38.672000+00:00"/>
    <s v="GPA"/>
  </r>
  <r>
    <x v="2"/>
    <n v="700000"/>
    <s v="INR"/>
    <n v="0"/>
    <x v="16"/>
    <x v="0"/>
    <s v="stat_kcR4fZg7TU7jjk1jAVua3qGLRS4J5uFayEjK5j02wtv"/>
    <x v="2"/>
    <s v="OpportunityStatusType.Lost"/>
    <s v="cont_n4nCBHgmF36tGiE0VE8XrD4fWvQs5k4csvMgJxaa6WQ"/>
    <x v="570"/>
    <x v="0"/>
    <s v="lead_5qzvRmh40Cx35NYRhWW4skfTuKHyJhIcIPFu2igdPh6"/>
    <s v="Blubirch"/>
    <x v="19"/>
    <s v="user_FdWFezbLzkYQcGsBUsjZO25nr2poK2nRbqV47Rs5Kfm"/>
    <s v="Prateek Wadhwa"/>
    <x v="1318"/>
    <s v="2022-07-13 14:23:19.980000+00:00"/>
    <m/>
    <x v="2"/>
    <m/>
    <m/>
    <m/>
    <n v="110"/>
    <m/>
    <m/>
    <m/>
    <m/>
    <m/>
    <m/>
    <m/>
    <m/>
    <m/>
    <m/>
    <m/>
    <x v="2"/>
    <m/>
    <m/>
    <m/>
    <m/>
    <m/>
    <m/>
    <m/>
    <m/>
    <m/>
    <m/>
    <m/>
    <m/>
    <x v="3"/>
    <m/>
    <s v="user_FdWFezbLzkYQcGsBUsjZO25nr2poK2nRbqV47Rs5Kfm"/>
    <x v="17"/>
    <x v="1"/>
    <m/>
    <m/>
    <x v="4"/>
    <x v="3"/>
    <m/>
    <s v="Employee Wellness Handbook"/>
    <m/>
    <m/>
    <m/>
    <x v="875"/>
    <s v="2022-07-13 14:23:28.922000+00:00"/>
    <s v="GMC"/>
  </r>
  <r>
    <x v="2"/>
    <n v="2000000"/>
    <s v="INR"/>
    <n v="0"/>
    <x v="75"/>
    <x v="0"/>
    <s v="stat_kcR4fZg7TU7jjk1jAVua3qGLRS4J5uFayEjK5j02wtv"/>
    <x v="2"/>
    <s v="OpportunityStatusType.Lost"/>
    <s v="cont_WnyXKrH99gIwJ7ts2DnYFASKs9vtfvwVc7eedlQYQYN"/>
    <x v="571"/>
    <x v="0"/>
    <s v="lead_gofW2VcfqPtDlHo3sUXTeYyY47EldvokBZPsWiE7AY7"/>
    <s v="Avanze"/>
    <x v="19"/>
    <s v="user_FdWFezbLzkYQcGsBUsjZO25nr2poK2nRbqV47Rs5Kfm"/>
    <s v="Prateek Wadhwa"/>
    <x v="1319"/>
    <s v="2022-07-13 14:20:31.549000+00:00"/>
    <m/>
    <x v="2"/>
    <m/>
    <m/>
    <m/>
    <n v="650"/>
    <m/>
    <m/>
    <m/>
    <m/>
    <m/>
    <m/>
    <m/>
    <m/>
    <m/>
    <m/>
    <m/>
    <x v="2"/>
    <m/>
    <m/>
    <m/>
    <m/>
    <m/>
    <m/>
    <m/>
    <m/>
    <m/>
    <m/>
    <m/>
    <m/>
    <x v="3"/>
    <m/>
    <s v="user_5YHA1ZU4iP896lD1YJehdJcMx7ZEgWCpulT4T2c3pJ3"/>
    <x v="4"/>
    <x v="1"/>
    <m/>
    <s v="July; June"/>
    <x v="4"/>
    <x v="3"/>
    <m/>
    <s v="Employee Engagement Handbook"/>
    <m/>
    <m/>
    <m/>
    <x v="876"/>
    <s v="2022-07-13 14:20:38.672000+00:00"/>
    <s v="GMC"/>
  </r>
  <r>
    <x v="20"/>
    <n v="400000"/>
    <s v="INR"/>
    <n v="0"/>
    <x v="4"/>
    <x v="0"/>
    <s v="stat_kcR4fZg7TU7jjk1jAVua3qGLRS4J5uFayEjK5j02wtv"/>
    <x v="2"/>
    <s v="OpportunityStatusType.Lost"/>
    <m/>
    <x v="1"/>
    <x v="458"/>
    <s v="lead_1djRFON9fkQi2ixQKGqg0VxRxpjQuPbODVkabPUkzmU"/>
    <s v="Kasyap Sweetners(fresh)"/>
    <x v="13"/>
    <s v="user_vMd4rmcrSbjykdyL2J7rrYn84SWdcNc5FKligrmItPw"/>
    <s v="Shreenath Bhat"/>
    <x v="1320"/>
    <s v="2022-07-13 13:20:25.902000+00:00"/>
    <m/>
    <x v="34"/>
    <m/>
    <m/>
    <m/>
    <n v="1200"/>
    <m/>
    <m/>
    <m/>
    <m/>
    <m/>
    <m/>
    <m/>
    <m/>
    <m/>
    <m/>
    <m/>
    <x v="2"/>
    <m/>
    <m/>
    <m/>
    <m/>
    <m/>
    <m/>
    <m/>
    <m/>
    <m/>
    <m/>
    <m/>
    <m/>
    <x v="27"/>
    <m/>
    <s v="user_vMd4rmcrSbjykdyL2J7rrYn84SWdcNc5FKligrmItPw"/>
    <x v="11"/>
    <x v="1"/>
    <m/>
    <m/>
    <x v="2"/>
    <x v="3"/>
    <m/>
    <m/>
    <m/>
    <m/>
    <m/>
    <x v="877"/>
    <s v="2022-10-20 10:20:56.979000+00:00"/>
    <s v="GTL"/>
  </r>
  <r>
    <x v="20"/>
    <n v="300000"/>
    <s v="INR"/>
    <n v="0"/>
    <x v="4"/>
    <x v="0"/>
    <s v="stat_kcR4fZg7TU7jjk1jAVua3qGLRS4J5uFayEjK5j02wtv"/>
    <x v="2"/>
    <s v="OpportunityStatusType.Lost"/>
    <s v="cont_VGyRSF0gyMeydxCPwPcvv5N2hkpkcag5faPSDcMjaUX"/>
    <x v="572"/>
    <x v="459"/>
    <s v="lead_1djRFON9fkQi2ixQKGqg0VxRxpjQuPbODVkabPUkzmU"/>
    <s v="Kasyap Sweetners(fresh)"/>
    <x v="13"/>
    <s v="user_vMd4rmcrSbjykdyL2J7rrYn84SWdcNc5FKligrmItPw"/>
    <s v="Shreenath Bhat"/>
    <x v="1321"/>
    <s v="2022-07-13 13:20:10.218000+00:00"/>
    <m/>
    <x v="34"/>
    <m/>
    <m/>
    <m/>
    <n v="1200"/>
    <m/>
    <m/>
    <m/>
    <m/>
    <m/>
    <m/>
    <m/>
    <m/>
    <m/>
    <m/>
    <m/>
    <x v="2"/>
    <m/>
    <m/>
    <m/>
    <m/>
    <m/>
    <m/>
    <m/>
    <m/>
    <m/>
    <m/>
    <m/>
    <m/>
    <x v="27"/>
    <m/>
    <s v="user_vMd4rmcrSbjykdyL2J7rrYn84SWdcNc5FKligrmItPw"/>
    <x v="11"/>
    <x v="1"/>
    <m/>
    <m/>
    <x v="2"/>
    <x v="3"/>
    <m/>
    <m/>
    <m/>
    <m/>
    <m/>
    <x v="877"/>
    <s v="2022-10-20 10:20:56.979000+00:00"/>
    <s v="WC"/>
  </r>
  <r>
    <x v="20"/>
    <n v="800000"/>
    <s v="INR"/>
    <n v="0"/>
    <x v="4"/>
    <x v="0"/>
    <s v="stat_kcR4fZg7TU7jjk1jAVua3qGLRS4J5uFayEjK5j02wtv"/>
    <x v="2"/>
    <s v="OpportunityStatusType.Lost"/>
    <m/>
    <x v="1"/>
    <x v="460"/>
    <s v="lead_1djRFON9fkQi2ixQKGqg0VxRxpjQuPbODVkabPUkzmU"/>
    <s v="Kasyap Sweetners(fresh)"/>
    <x v="13"/>
    <s v="user_vMd4rmcrSbjykdyL2J7rrYn84SWdcNc5FKligrmItPw"/>
    <s v="Shreenath Bhat"/>
    <x v="1322"/>
    <s v="2022-07-13 13:20:18.884000+00:00"/>
    <m/>
    <x v="34"/>
    <m/>
    <m/>
    <m/>
    <n v="1200"/>
    <m/>
    <m/>
    <m/>
    <m/>
    <m/>
    <m/>
    <m/>
    <m/>
    <m/>
    <m/>
    <m/>
    <x v="2"/>
    <m/>
    <m/>
    <m/>
    <m/>
    <m/>
    <m/>
    <m/>
    <m/>
    <m/>
    <m/>
    <m/>
    <m/>
    <x v="27"/>
    <m/>
    <s v="user_vMd4rmcrSbjykdyL2J7rrYn84SWdcNc5FKligrmItPw"/>
    <x v="11"/>
    <x v="1"/>
    <m/>
    <m/>
    <x v="2"/>
    <x v="3"/>
    <m/>
    <m/>
    <m/>
    <m/>
    <m/>
    <x v="877"/>
    <s v="2022-10-20 10:20:56.979000+00:00"/>
    <s v="WC"/>
  </r>
  <r>
    <x v="20"/>
    <n v="100000"/>
    <s v="INR"/>
    <n v="0"/>
    <x v="4"/>
    <x v="0"/>
    <s v="stat_kcR4fZg7TU7jjk1jAVua3qGLRS4J5uFayEjK5j02wtv"/>
    <x v="2"/>
    <s v="OpportunityStatusType.Lost"/>
    <s v="cont_EPS7yzeKlJRc6jYKAF4YJx2anvnOLV3PCKRKduFsrpd"/>
    <x v="573"/>
    <x v="348"/>
    <s v="lead_BnMcvINbOk5fbNKTqffMY7ym34bIHxHoTKELZLtXTU0"/>
    <s v="Spectra Dyes and Chemicals"/>
    <x v="13"/>
    <s v="user_vMd4rmcrSbjykdyL2J7rrYn84SWdcNc5FKligrmItPw"/>
    <s v="Shreenath Bhat"/>
    <x v="1323"/>
    <s v="2022-07-13 13:19:11.512000+00:00"/>
    <m/>
    <x v="32"/>
    <m/>
    <m/>
    <m/>
    <n v="105"/>
    <m/>
    <m/>
    <m/>
    <m/>
    <m/>
    <m/>
    <m/>
    <m/>
    <m/>
    <m/>
    <m/>
    <x v="5"/>
    <m/>
    <m/>
    <m/>
    <m/>
    <m/>
    <m/>
    <m/>
    <m/>
    <m/>
    <m/>
    <m/>
    <m/>
    <x v="7"/>
    <m/>
    <s v="user_vMd4rmcrSbjykdyL2J7rrYn84SWdcNc5FKligrmItPw"/>
    <x v="11"/>
    <x v="1"/>
    <m/>
    <m/>
    <x v="2"/>
    <x v="3"/>
    <m/>
    <m/>
    <m/>
    <m/>
    <m/>
    <x v="878"/>
    <s v="2022-07-13 13:19:11.544000+00:00"/>
    <s v="WC"/>
  </r>
  <r>
    <x v="20"/>
    <n v="300000"/>
    <s v="INR"/>
    <n v="0"/>
    <x v="4"/>
    <x v="0"/>
    <s v="stat_kcR4fZg7TU7jjk1jAVua3qGLRS4J5uFayEjK5j02wtv"/>
    <x v="2"/>
    <s v="OpportunityStatusType.Lost"/>
    <s v="cont_EPS7yzeKlJRc6jYKAF4YJx2anvnOLV3PCKRKduFsrpd"/>
    <x v="573"/>
    <x v="461"/>
    <s v="lead_BnMcvINbOk5fbNKTqffMY7ym34bIHxHoTKELZLtXTU0"/>
    <s v="Spectra Dyes and Chemicals"/>
    <x v="13"/>
    <s v="user_vMd4rmcrSbjykdyL2J7rrYn84SWdcNc5FKligrmItPw"/>
    <s v="Shreenath Bhat"/>
    <x v="1324"/>
    <s v="2022-07-13 13:19:03.971000+00:00"/>
    <m/>
    <x v="32"/>
    <m/>
    <m/>
    <m/>
    <n v="105"/>
    <m/>
    <m/>
    <m/>
    <m/>
    <m/>
    <m/>
    <m/>
    <m/>
    <m/>
    <m/>
    <m/>
    <x v="5"/>
    <m/>
    <m/>
    <m/>
    <m/>
    <m/>
    <m/>
    <m/>
    <m/>
    <m/>
    <m/>
    <m/>
    <m/>
    <x v="7"/>
    <m/>
    <s v="user_vMd4rmcrSbjykdyL2J7rrYn84SWdcNc5FKligrmItPw"/>
    <x v="11"/>
    <x v="1"/>
    <m/>
    <m/>
    <x v="2"/>
    <x v="3"/>
    <m/>
    <m/>
    <m/>
    <m/>
    <m/>
    <x v="878"/>
    <s v="2022-07-13 13:19:11.544000+00:00"/>
    <s v="GTL"/>
  </r>
  <r>
    <x v="20"/>
    <n v="500000"/>
    <s v="INR"/>
    <n v="0"/>
    <x v="4"/>
    <x v="0"/>
    <s v="stat_kcR4fZg7TU7jjk1jAVua3qGLRS4J5uFayEjK5j02wtv"/>
    <x v="2"/>
    <s v="OpportunityStatusType.Lost"/>
    <s v="cont_VGyRSF0gyMeydxCPwPcvv5N2hkpkcag5faPSDcMjaUX"/>
    <x v="572"/>
    <x v="462"/>
    <s v="lead_1djRFON9fkQi2ixQKGqg0VxRxpjQuPbODVkabPUkzmU"/>
    <s v="Kasyap Sweetners(fresh)"/>
    <x v="13"/>
    <s v="user_vMd4rmcrSbjykdyL2J7rrYn84SWdcNc5FKligrmItPw"/>
    <s v="Shreenath Bhat"/>
    <x v="1325"/>
    <s v="2022-07-13 13:19:25.852000+00:00"/>
    <m/>
    <x v="34"/>
    <m/>
    <m/>
    <m/>
    <n v="1200"/>
    <m/>
    <m/>
    <m/>
    <m/>
    <m/>
    <m/>
    <m/>
    <m/>
    <m/>
    <m/>
    <m/>
    <x v="2"/>
    <m/>
    <m/>
    <m/>
    <m/>
    <m/>
    <m/>
    <m/>
    <m/>
    <m/>
    <m/>
    <m/>
    <m/>
    <x v="27"/>
    <m/>
    <s v="user_vMd4rmcrSbjykdyL2J7rrYn84SWdcNc5FKligrmItPw"/>
    <x v="11"/>
    <x v="1"/>
    <m/>
    <m/>
    <x v="2"/>
    <x v="3"/>
    <m/>
    <m/>
    <m/>
    <m/>
    <m/>
    <x v="877"/>
    <s v="2022-10-20 10:20:56.979000+00:00"/>
    <s v="GMC"/>
  </r>
  <r>
    <x v="20"/>
    <n v="20000"/>
    <s v="INR"/>
    <n v="0"/>
    <x v="4"/>
    <x v="0"/>
    <s v="stat_kcR4fZg7TU7jjk1jAVua3qGLRS4J5uFayEjK5j02wtv"/>
    <x v="2"/>
    <s v="OpportunityStatusType.Lost"/>
    <s v="cont_EM85kvg0KbeInmQnrD2KEHyoY2fu27T70x8iQ1k9cAN"/>
    <x v="574"/>
    <x v="463"/>
    <s v="lead_WmmTJvQavk0H2skYXFlYv9WcGTLs3zE898bW3mHItw8"/>
    <s v="Mapra Laboratories Pvt. Ltd."/>
    <x v="13"/>
    <s v="user_vMd4rmcrSbjykdyL2J7rrYn84SWdcNc5FKligrmItPw"/>
    <s v="Shreenath Bhat"/>
    <x v="1326"/>
    <s v="2022-07-13 13:18:25.572000+00:00"/>
    <m/>
    <x v="1"/>
    <m/>
    <m/>
    <m/>
    <n v="130"/>
    <m/>
    <m/>
    <m/>
    <m/>
    <m/>
    <m/>
    <m/>
    <m/>
    <m/>
    <m/>
    <m/>
    <x v="23"/>
    <m/>
    <m/>
    <m/>
    <m/>
    <m/>
    <m/>
    <m/>
    <m/>
    <m/>
    <m/>
    <m/>
    <m/>
    <x v="7"/>
    <m/>
    <s v="user_vMd4rmcrSbjykdyL2J7rrYn84SWdcNc5FKligrmItPw"/>
    <x v="11"/>
    <x v="1"/>
    <m/>
    <m/>
    <x v="2"/>
    <x v="1"/>
    <m/>
    <s v="Pharma"/>
    <m/>
    <m/>
    <m/>
    <x v="879"/>
    <s v="2022-07-13 13:18:25.602000+00:00"/>
    <s v="GPA"/>
  </r>
  <r>
    <x v="20"/>
    <n v="500000"/>
    <s v="INR"/>
    <n v="0"/>
    <x v="4"/>
    <x v="0"/>
    <s v="stat_kcR4fZg7TU7jjk1jAVua3qGLRS4J5uFayEjK5j02wtv"/>
    <x v="2"/>
    <s v="OpportunityStatusType.Lost"/>
    <s v="cont_EPS7yzeKlJRc6jYKAF4YJx2anvnOLV3PCKRKduFsrpd"/>
    <x v="573"/>
    <x v="165"/>
    <s v="lead_BnMcvINbOk5fbNKTqffMY7ym34bIHxHoTKELZLtXTU0"/>
    <s v="Spectra Dyes and Chemicals"/>
    <x v="13"/>
    <s v="user_vMd4rmcrSbjykdyL2J7rrYn84SWdcNc5FKligrmItPw"/>
    <s v="Shreenath Bhat"/>
    <x v="1327"/>
    <s v="2022-07-13 13:18:56.280000+00:00"/>
    <m/>
    <x v="32"/>
    <m/>
    <m/>
    <m/>
    <n v="105"/>
    <m/>
    <m/>
    <m/>
    <m/>
    <m/>
    <m/>
    <m/>
    <m/>
    <m/>
    <m/>
    <m/>
    <x v="5"/>
    <m/>
    <m/>
    <m/>
    <m/>
    <m/>
    <m/>
    <m/>
    <m/>
    <m/>
    <m/>
    <m/>
    <m/>
    <x v="7"/>
    <m/>
    <s v="user_vMd4rmcrSbjykdyL2J7rrYn84SWdcNc5FKligrmItPw"/>
    <x v="11"/>
    <x v="1"/>
    <m/>
    <m/>
    <x v="2"/>
    <x v="3"/>
    <m/>
    <m/>
    <m/>
    <m/>
    <m/>
    <x v="878"/>
    <s v="2022-07-13 13:19:11.544000+00:00"/>
    <s v="GMC"/>
  </r>
  <r>
    <x v="20"/>
    <n v="50000"/>
    <s v="INR"/>
    <n v="0"/>
    <x v="4"/>
    <x v="0"/>
    <s v="stat_kcR4fZg7TU7jjk1jAVua3qGLRS4J5uFayEjK5j02wtv"/>
    <x v="2"/>
    <s v="OpportunityStatusType.Lost"/>
    <m/>
    <x v="1"/>
    <x v="464"/>
    <s v="lead_WmmTJvQavk0H2skYXFlYv9WcGTLs3zE898bW3mHItw8"/>
    <s v="Mapra Laboratories Pvt. Ltd."/>
    <x v="13"/>
    <s v="user_vMd4rmcrSbjykdyL2J7rrYn84SWdcNc5FKligrmItPw"/>
    <s v="Shreenath Bhat"/>
    <x v="1328"/>
    <s v="2022-07-13 13:18:14.277000+00:00"/>
    <m/>
    <x v="1"/>
    <m/>
    <m/>
    <m/>
    <n v="130"/>
    <m/>
    <m/>
    <m/>
    <m/>
    <m/>
    <m/>
    <m/>
    <m/>
    <m/>
    <m/>
    <m/>
    <x v="23"/>
    <m/>
    <m/>
    <m/>
    <m/>
    <m/>
    <m/>
    <m/>
    <m/>
    <m/>
    <m/>
    <m/>
    <m/>
    <x v="7"/>
    <m/>
    <s v="user_vMd4rmcrSbjykdyL2J7rrYn84SWdcNc5FKligrmItPw"/>
    <x v="11"/>
    <x v="1"/>
    <m/>
    <m/>
    <x v="2"/>
    <x v="1"/>
    <m/>
    <s v="Pharma"/>
    <m/>
    <m/>
    <m/>
    <x v="879"/>
    <s v="2022-07-13 13:18:25.602000+00:00"/>
    <s v="GTL"/>
  </r>
  <r>
    <x v="32"/>
    <n v="2000000"/>
    <s v="INR"/>
    <n v="0"/>
    <x v="51"/>
    <x v="0"/>
    <s v="stat_kcR4fZg7TU7jjk1jAVua3qGLRS4J5uFayEjK5j02wtv"/>
    <x v="2"/>
    <s v="OpportunityStatusType.Lost"/>
    <m/>
    <x v="1"/>
    <x v="0"/>
    <s v="lead_iZVyL4cXV9ZUhVp2xDBXciwPvs3woQ7a7wQK76PNDnh"/>
    <s v="iNurture Education Solutions Pvt. Ltd."/>
    <x v="1"/>
    <s v="user_IpBH4s1Av5OVFfQQ3nW0qPDDjwLT9uRfx1sVhml8UQA"/>
    <s v="Namrata Aurora"/>
    <x v="1329"/>
    <s v="2022-07-13 13:12:18.539000+00:00"/>
    <m/>
    <x v="2"/>
    <m/>
    <m/>
    <m/>
    <n v="800"/>
    <m/>
    <m/>
    <m/>
    <m/>
    <m/>
    <m/>
    <m/>
    <m/>
    <m/>
    <m/>
    <m/>
    <x v="43"/>
    <m/>
    <m/>
    <m/>
    <m/>
    <m/>
    <m/>
    <m/>
    <m/>
    <m/>
    <m/>
    <m/>
    <m/>
    <x v="9"/>
    <m/>
    <s v="user_2jRs4eIjwv8MozxYA1DE9MMy0FWf2gMgweg2LiJNu64"/>
    <x v="25"/>
    <x v="1"/>
    <m/>
    <m/>
    <x v="4"/>
    <x v="0"/>
    <m/>
    <s v="Employee Engagement Handbook"/>
    <m/>
    <m/>
    <m/>
    <x v="880"/>
    <s v="2022-10-19 01:44:04.383000+00:00"/>
    <s v="GMC"/>
  </r>
  <r>
    <x v="32"/>
    <n v="3000000"/>
    <s v="INR"/>
    <n v="0"/>
    <x v="4"/>
    <x v="0"/>
    <s v="stat_kcR4fZg7TU7jjk1jAVua3qGLRS4J5uFayEjK5j02wtv"/>
    <x v="2"/>
    <s v="OpportunityStatusType.Lost"/>
    <m/>
    <x v="1"/>
    <x v="0"/>
    <s v="lead_ksPBSOhjrqp14HQyLIvI8ws7MxKwQrmPMkJF90d9tOY"/>
    <s v="Maass Flange India Pvt. Ltd"/>
    <x v="1"/>
    <s v="user_IpBH4s1Av5OVFfQQ3nW0qPDDjwLT9uRfx1sVhml8UQA"/>
    <s v="Namrata Aurora"/>
    <x v="1330"/>
    <s v="2022-07-13 13:12:58.891000+00:00"/>
    <m/>
    <x v="0"/>
    <m/>
    <m/>
    <m/>
    <n v="120"/>
    <m/>
    <m/>
    <m/>
    <m/>
    <m/>
    <m/>
    <m/>
    <m/>
    <m/>
    <m/>
    <m/>
    <x v="29"/>
    <m/>
    <m/>
    <m/>
    <m/>
    <m/>
    <m/>
    <m/>
    <m/>
    <m/>
    <m/>
    <m/>
    <m/>
    <x v="7"/>
    <m/>
    <s v="user_228eUmsdKIb9OItgmiDq1zD4aPZ1eqiapbaLAGeBf8g"/>
    <x v="13"/>
    <x v="6"/>
    <m/>
    <s v="October"/>
    <x v="2"/>
    <x v="3"/>
    <m/>
    <m/>
    <m/>
    <m/>
    <m/>
    <x v="881"/>
    <s v="2022-10-10 04:53:35.824000+00:00"/>
    <s v="GMC"/>
  </r>
  <r>
    <x v="32"/>
    <n v="250000"/>
    <s v="INR"/>
    <n v="0"/>
    <x v="52"/>
    <x v="0"/>
    <s v="stat_kcR4fZg7TU7jjk1jAVua3qGLRS4J5uFayEjK5j02wtv"/>
    <x v="2"/>
    <s v="OpportunityStatusType.Lost"/>
    <m/>
    <x v="1"/>
    <x v="0"/>
    <s v="lead_9vxpoFTtQlT11gUk4ZnV5jHoF3jXbDsJGb6o5UxNpS4"/>
    <s v="Desynova"/>
    <x v="1"/>
    <s v="user_IpBH4s1Av5OVFfQQ3nW0qPDDjwLT9uRfx1sVhml8UQA"/>
    <s v="Namrata Aurora"/>
    <x v="1331"/>
    <s v="2022-07-13 13:11:54.731000+00:00"/>
    <m/>
    <x v="1"/>
    <m/>
    <m/>
    <m/>
    <n v="80"/>
    <m/>
    <m/>
    <m/>
    <m/>
    <m/>
    <m/>
    <m/>
    <m/>
    <m/>
    <m/>
    <m/>
    <x v="6"/>
    <m/>
    <m/>
    <m/>
    <m/>
    <m/>
    <m/>
    <m/>
    <m/>
    <m/>
    <m/>
    <m/>
    <m/>
    <x v="8"/>
    <m/>
    <s v="user_vMd4rmcrSbjykdyL2J7rrYn84SWdcNc5FKligrmItPw"/>
    <x v="11"/>
    <x v="1"/>
    <m/>
    <s v="August"/>
    <x v="2"/>
    <x v="1"/>
    <m/>
    <s v="Glengarry"/>
    <m/>
    <m/>
    <m/>
    <x v="882"/>
    <s v="2022-09-08 10:27:44.576000+00:00"/>
    <s v="GMC"/>
  </r>
  <r>
    <x v="17"/>
    <n v="200000"/>
    <s v="INR"/>
    <n v="50"/>
    <x v="4"/>
    <x v="0"/>
    <s v="stat_Bh0lNV2usJkCLD6fjWneAqpmASEbmvomDaal7U02FV1"/>
    <x v="5"/>
    <s v="OpportunityStatusType.Active"/>
    <s v="cont_98Hvn6eOmjZ60EfiJvbvaWQVQiMebMnVsNMv7Zgwh43"/>
    <x v="575"/>
    <x v="465"/>
    <s v="lead_LRxx6yJ4iJwDHBhLsMKjUmnsBz4E8LSXsdWleKmkSwe"/>
    <s v="LCI"/>
    <x v="13"/>
    <s v="user_vMd4rmcrSbjykdyL2J7rrYn84SWdcNc5FKligrmItPw"/>
    <s v="Shreenath Bhat"/>
    <x v="1332"/>
    <s v="2022-07-13 13:11:05.147000+00:00"/>
    <m/>
    <x v="2"/>
    <m/>
    <m/>
    <m/>
    <n v="70"/>
    <m/>
    <m/>
    <m/>
    <m/>
    <m/>
    <m/>
    <m/>
    <m/>
    <m/>
    <m/>
    <m/>
    <x v="5"/>
    <m/>
    <m/>
    <m/>
    <m/>
    <m/>
    <m/>
    <m/>
    <m/>
    <m/>
    <m/>
    <m/>
    <m/>
    <x v="9"/>
    <m/>
    <s v="user_vMd4rmcrSbjykdyL2J7rrYn84SWdcNc5FKligrmItPw"/>
    <x v="11"/>
    <x v="1"/>
    <m/>
    <s v="September"/>
    <x v="2"/>
    <x v="3"/>
    <m/>
    <m/>
    <m/>
    <m/>
    <m/>
    <x v="883"/>
    <s v="2022-09-19 07:32:53.644000+00:00"/>
    <s v="GMC"/>
  </r>
  <r>
    <x v="17"/>
    <n v="10000"/>
    <s v="INR"/>
    <n v="50"/>
    <x v="4"/>
    <x v="0"/>
    <s v="stat_Bh0lNV2usJkCLD6fjWneAqpmASEbmvomDaal7U02FV1"/>
    <x v="5"/>
    <s v="OpportunityStatusType.Active"/>
    <s v="cont_98Hvn6eOmjZ60EfiJvbvaWQVQiMebMnVsNMv7Zgwh43"/>
    <x v="575"/>
    <x v="466"/>
    <s v="lead_LRxx6yJ4iJwDHBhLsMKjUmnsBz4E8LSXsdWleKmkSwe"/>
    <s v="LCI"/>
    <x v="13"/>
    <s v="user_vMd4rmcrSbjykdyL2J7rrYn84SWdcNc5FKligrmItPw"/>
    <s v="Shreenath Bhat"/>
    <x v="1333"/>
    <s v="2022-07-13 13:11:15.165000+00:00"/>
    <m/>
    <x v="2"/>
    <m/>
    <m/>
    <m/>
    <n v="70"/>
    <m/>
    <m/>
    <m/>
    <m/>
    <m/>
    <m/>
    <m/>
    <m/>
    <m/>
    <m/>
    <m/>
    <x v="5"/>
    <m/>
    <m/>
    <m/>
    <m/>
    <m/>
    <m/>
    <m/>
    <m/>
    <m/>
    <m/>
    <m/>
    <m/>
    <x v="9"/>
    <m/>
    <s v="user_vMd4rmcrSbjykdyL2J7rrYn84SWdcNc5FKligrmItPw"/>
    <x v="11"/>
    <x v="1"/>
    <m/>
    <s v="September"/>
    <x v="2"/>
    <x v="3"/>
    <m/>
    <m/>
    <m/>
    <m/>
    <m/>
    <x v="883"/>
    <s v="2022-09-19 07:32:53.644000+00:00"/>
    <s v="GPA"/>
  </r>
  <r>
    <x v="17"/>
    <n v="10000"/>
    <s v="INR"/>
    <n v="50"/>
    <x v="4"/>
    <x v="0"/>
    <s v="stat_Bh0lNV2usJkCLD6fjWneAqpmASEbmvomDaal7U02FV1"/>
    <x v="5"/>
    <s v="OpportunityStatusType.Active"/>
    <s v="cont_98Hvn6eOmjZ60EfiJvbvaWQVQiMebMnVsNMv7Zgwh43"/>
    <x v="575"/>
    <x v="467"/>
    <s v="lead_LRxx6yJ4iJwDHBhLsMKjUmnsBz4E8LSXsdWleKmkSwe"/>
    <s v="LCI"/>
    <x v="13"/>
    <s v="user_vMd4rmcrSbjykdyL2J7rrYn84SWdcNc5FKligrmItPw"/>
    <s v="Shreenath Bhat"/>
    <x v="1334"/>
    <s v="2022-07-13 13:10:54.544000+00:00"/>
    <m/>
    <x v="2"/>
    <m/>
    <m/>
    <m/>
    <n v="70"/>
    <m/>
    <m/>
    <m/>
    <m/>
    <m/>
    <m/>
    <m/>
    <m/>
    <m/>
    <m/>
    <m/>
    <x v="5"/>
    <m/>
    <m/>
    <m/>
    <m/>
    <m/>
    <m/>
    <m/>
    <m/>
    <m/>
    <m/>
    <m/>
    <m/>
    <x v="9"/>
    <m/>
    <s v="user_vMd4rmcrSbjykdyL2J7rrYn84SWdcNc5FKligrmItPw"/>
    <x v="11"/>
    <x v="1"/>
    <m/>
    <s v="September"/>
    <x v="2"/>
    <x v="3"/>
    <m/>
    <m/>
    <m/>
    <m/>
    <m/>
    <x v="883"/>
    <s v="2022-09-19 07:32:53.644000+00:00"/>
    <s v="GPA"/>
  </r>
  <r>
    <x v="17"/>
    <n v="200000"/>
    <s v="INR"/>
    <n v="50"/>
    <x v="4"/>
    <x v="0"/>
    <s v="stat_Bh0lNV2usJkCLD6fjWneAqpmASEbmvomDaal7U02FV1"/>
    <x v="5"/>
    <s v="OpportunityStatusType.Active"/>
    <s v="cont_98Hvn6eOmjZ60EfiJvbvaWQVQiMebMnVsNMv7Zgwh43"/>
    <x v="575"/>
    <x v="468"/>
    <s v="lead_LRxx6yJ4iJwDHBhLsMKjUmnsBz4E8LSXsdWleKmkSwe"/>
    <s v="LCI"/>
    <x v="13"/>
    <s v="user_vMd4rmcrSbjykdyL2J7rrYn84SWdcNc5FKligrmItPw"/>
    <s v="Shreenath Bhat"/>
    <x v="1335"/>
    <s v="2022-07-13 13:10:45.951000+00:00"/>
    <m/>
    <x v="2"/>
    <m/>
    <m/>
    <m/>
    <n v="70"/>
    <m/>
    <m/>
    <m/>
    <m/>
    <m/>
    <m/>
    <m/>
    <m/>
    <m/>
    <m/>
    <m/>
    <x v="5"/>
    <m/>
    <m/>
    <m/>
    <m/>
    <m/>
    <m/>
    <m/>
    <m/>
    <m/>
    <m/>
    <m/>
    <m/>
    <x v="9"/>
    <m/>
    <s v="user_vMd4rmcrSbjykdyL2J7rrYn84SWdcNc5FKligrmItPw"/>
    <x v="11"/>
    <x v="1"/>
    <m/>
    <s v="September"/>
    <x v="2"/>
    <x v="3"/>
    <m/>
    <m/>
    <m/>
    <m/>
    <m/>
    <x v="883"/>
    <s v="2022-09-19 07:32:53.644000+00:00"/>
    <s v="GMC"/>
  </r>
  <r>
    <x v="32"/>
    <n v="60000"/>
    <s v="INR"/>
    <n v="0"/>
    <x v="39"/>
    <x v="0"/>
    <s v="stat_kcR4fZg7TU7jjk1jAVua3qGLRS4J5uFayEjK5j02wtv"/>
    <x v="2"/>
    <s v="OpportunityStatusType.Lost"/>
    <m/>
    <x v="1"/>
    <x v="0"/>
    <s v="lead_sEGn0mJ3AS6G6Qp6wR7fUdskLESL2dSS4pzxS10cGHC"/>
    <s v="Trans Continental"/>
    <x v="1"/>
    <s v="user_IpBH4s1Av5OVFfQQ3nW0qPDDjwLT9uRfx1sVhml8UQA"/>
    <s v="Namrata Aurora"/>
    <x v="1336"/>
    <s v="2022-07-13 13:05:21.845000+00:00"/>
    <m/>
    <x v="1"/>
    <m/>
    <m/>
    <m/>
    <n v="3"/>
    <m/>
    <m/>
    <m/>
    <m/>
    <m/>
    <m/>
    <m/>
    <m/>
    <m/>
    <m/>
    <m/>
    <x v="11"/>
    <m/>
    <m/>
    <m/>
    <m/>
    <m/>
    <m/>
    <m/>
    <m/>
    <m/>
    <m/>
    <m/>
    <m/>
    <x v="7"/>
    <m/>
    <s v="user_IpBH4s1Av5OVFfQQ3nW0qPDDjwLT9uRfx1sVhml8UQA"/>
    <x v="23"/>
    <x v="1"/>
    <m/>
    <s v="September"/>
    <x v="2"/>
    <x v="3"/>
    <m/>
    <m/>
    <m/>
    <m/>
    <m/>
    <x v="884"/>
    <s v="2022-07-13 13:05:21.884000+00:00"/>
    <s v="GPA"/>
  </r>
  <r>
    <x v="32"/>
    <n v="60000"/>
    <s v="INR"/>
    <n v="0"/>
    <x v="74"/>
    <x v="0"/>
    <s v="stat_kcR4fZg7TU7jjk1jAVua3qGLRS4J5uFayEjK5j02wtv"/>
    <x v="2"/>
    <s v="OpportunityStatusType.Lost"/>
    <m/>
    <x v="1"/>
    <x v="0"/>
    <s v="lead_j9F1z2e3L58kqOjr2guESU8UIPvu634yv7TQmHTGYSd"/>
    <s v="roopkumarram@gmail.com"/>
    <x v="1"/>
    <s v="user_IpBH4s1Av5OVFfQQ3nW0qPDDjwLT9uRfx1sVhml8UQA"/>
    <s v="Namrata Aurora"/>
    <x v="1337"/>
    <s v="2022-07-13 13:07:05.314000+00:00"/>
    <m/>
    <x v="5"/>
    <m/>
    <s v="2021-05-23 14:43:16+00:00"/>
    <m/>
    <n v="50"/>
    <m/>
    <m/>
    <m/>
    <m/>
    <m/>
    <m/>
    <m/>
    <m/>
    <m/>
    <m/>
    <m/>
    <x v="2"/>
    <m/>
    <m/>
    <m/>
    <m/>
    <m/>
    <m/>
    <m/>
    <m/>
    <m/>
    <m/>
    <m/>
    <m/>
    <x v="3"/>
    <m/>
    <s v="user_IpBH4s1Av5OVFfQQ3nW0qPDDjwLT9uRfx1sVhml8UQA"/>
    <x v="23"/>
    <x v="1"/>
    <m/>
    <s v="July"/>
    <x v="3"/>
    <x v="2"/>
    <m/>
    <s v="Employee Count 50"/>
    <m/>
    <m/>
    <m/>
    <x v="885"/>
    <s v="2022-07-13 13:07:05.354000+00:00"/>
    <m/>
  </r>
  <r>
    <x v="32"/>
    <n v="650000"/>
    <s v="INR"/>
    <n v="0"/>
    <x v="39"/>
    <x v="0"/>
    <s v="stat_kcR4fZg7TU7jjk1jAVua3qGLRS4J5uFayEjK5j02wtv"/>
    <x v="2"/>
    <s v="OpportunityStatusType.Lost"/>
    <m/>
    <x v="1"/>
    <x v="0"/>
    <s v="lead_sEGn0mJ3AS6G6Qp6wR7fUdskLESL2dSS4pzxS10cGHC"/>
    <s v="Trans Continental"/>
    <x v="1"/>
    <s v="user_IpBH4s1Av5OVFfQQ3nW0qPDDjwLT9uRfx1sVhml8UQA"/>
    <s v="Namrata Aurora"/>
    <x v="1338"/>
    <s v="2022-07-13 13:05:13.872000+00:00"/>
    <m/>
    <x v="1"/>
    <m/>
    <m/>
    <m/>
    <n v="3"/>
    <m/>
    <m/>
    <m/>
    <m/>
    <m/>
    <m/>
    <m/>
    <m/>
    <m/>
    <m/>
    <m/>
    <x v="11"/>
    <m/>
    <m/>
    <m/>
    <m/>
    <m/>
    <m/>
    <m/>
    <m/>
    <m/>
    <m/>
    <m/>
    <m/>
    <x v="7"/>
    <m/>
    <s v="user_IpBH4s1Av5OVFfQQ3nW0qPDDjwLT9uRfx1sVhml8UQA"/>
    <x v="23"/>
    <x v="1"/>
    <m/>
    <s v="September"/>
    <x v="2"/>
    <x v="3"/>
    <m/>
    <m/>
    <m/>
    <m/>
    <m/>
    <x v="884"/>
    <s v="2022-07-13 13:05:21.884000+00:00"/>
    <s v="GMC"/>
  </r>
  <r>
    <x v="32"/>
    <n v="300000"/>
    <s v="INR"/>
    <n v="0"/>
    <x v="16"/>
    <x v="0"/>
    <s v="stat_kcR4fZg7TU7jjk1jAVua3qGLRS4J5uFayEjK5j02wtv"/>
    <x v="2"/>
    <s v="OpportunityStatusType.Lost"/>
    <m/>
    <x v="1"/>
    <x v="167"/>
    <s v="lead_IXseItgNcjZzWEiKOFJ77b54lqlPxgZYwn67Ih2Fqwx"/>
    <s v="NCDEX e Markets"/>
    <x v="1"/>
    <s v="user_IpBH4s1Av5OVFfQQ3nW0qPDDjwLT9uRfx1sVhml8UQA"/>
    <s v="Namrata Aurora"/>
    <x v="1339"/>
    <s v="2022-07-13 13:03:46.938000+00:00"/>
    <m/>
    <x v="1"/>
    <m/>
    <s v="2021-05-26 11:39:19+00:00"/>
    <m/>
    <n v="800"/>
    <m/>
    <m/>
    <m/>
    <m/>
    <m/>
    <m/>
    <m/>
    <m/>
    <m/>
    <m/>
    <m/>
    <x v="26"/>
    <m/>
    <m/>
    <m/>
    <m/>
    <m/>
    <m/>
    <m/>
    <m/>
    <m/>
    <m/>
    <m/>
    <m/>
    <x v="5"/>
    <m/>
    <s v="user_IpBH4s1Av5OVFfQQ3nW0qPDDjwLT9uRfx1sVhml8UQA"/>
    <x v="23"/>
    <x v="1"/>
    <m/>
    <s v="July"/>
    <x v="8"/>
    <x v="2"/>
    <m/>
    <s v="Employee Engagement Handbook"/>
    <m/>
    <m/>
    <m/>
    <x v="532"/>
    <s v="2022-09-21 04:07:22.040000+00:00"/>
    <m/>
  </r>
  <r>
    <x v="32"/>
    <n v="50000"/>
    <s v="INR"/>
    <n v="0"/>
    <x v="16"/>
    <x v="0"/>
    <s v="stat_kcR4fZg7TU7jjk1jAVua3qGLRS4J5uFayEjK5j02wtv"/>
    <x v="2"/>
    <s v="OpportunityStatusType.Lost"/>
    <m/>
    <x v="1"/>
    <x v="0"/>
    <s v="lead_IXseItgNcjZzWEiKOFJ77b54lqlPxgZYwn67Ih2Fqwx"/>
    <s v="NCDEX e Markets"/>
    <x v="1"/>
    <s v="user_IpBH4s1Av5OVFfQQ3nW0qPDDjwLT9uRfx1sVhml8UQA"/>
    <s v="Namrata Aurora"/>
    <x v="1340"/>
    <s v="2022-07-13 13:04:13.483000+00:00"/>
    <m/>
    <x v="1"/>
    <m/>
    <s v="2021-05-26 11:39:19+00:00"/>
    <m/>
    <n v="800"/>
    <m/>
    <m/>
    <m/>
    <m/>
    <m/>
    <m/>
    <m/>
    <m/>
    <m/>
    <m/>
    <m/>
    <x v="26"/>
    <m/>
    <m/>
    <m/>
    <m/>
    <m/>
    <m/>
    <m/>
    <m/>
    <m/>
    <m/>
    <m/>
    <m/>
    <x v="5"/>
    <m/>
    <s v="user_IpBH4s1Av5OVFfQQ3nW0qPDDjwLT9uRfx1sVhml8UQA"/>
    <x v="23"/>
    <x v="1"/>
    <m/>
    <s v="July"/>
    <x v="8"/>
    <x v="2"/>
    <m/>
    <s v="Employee Engagement Handbook"/>
    <m/>
    <m/>
    <m/>
    <x v="532"/>
    <s v="2022-09-21 04:07:22.040000+00:00"/>
    <s v="Covid"/>
  </r>
  <r>
    <x v="32"/>
    <n v="50000"/>
    <s v="INR"/>
    <n v="0"/>
    <x v="16"/>
    <x v="0"/>
    <s v="stat_kcR4fZg7TU7jjk1jAVua3qGLRS4J5uFayEjK5j02wtv"/>
    <x v="2"/>
    <s v="OpportunityStatusType.Lost"/>
    <m/>
    <x v="1"/>
    <x v="0"/>
    <s v="lead_IXseItgNcjZzWEiKOFJ77b54lqlPxgZYwn67Ih2Fqwx"/>
    <s v="NCDEX e Markets"/>
    <x v="1"/>
    <s v="user_IpBH4s1Av5OVFfQQ3nW0qPDDjwLT9uRfx1sVhml8UQA"/>
    <s v="Namrata Aurora"/>
    <x v="1341"/>
    <s v="2022-07-13 13:03:39.095000+00:00"/>
    <m/>
    <x v="1"/>
    <m/>
    <s v="2021-05-26 11:39:19+00:00"/>
    <m/>
    <n v="800"/>
    <m/>
    <m/>
    <m/>
    <m/>
    <m/>
    <m/>
    <m/>
    <m/>
    <m/>
    <m/>
    <m/>
    <x v="26"/>
    <m/>
    <m/>
    <m/>
    <m/>
    <m/>
    <m/>
    <m/>
    <m/>
    <m/>
    <m/>
    <m/>
    <m/>
    <x v="5"/>
    <m/>
    <s v="user_IpBH4s1Av5OVFfQQ3nW0qPDDjwLT9uRfx1sVhml8UQA"/>
    <x v="23"/>
    <x v="1"/>
    <m/>
    <s v="July"/>
    <x v="8"/>
    <x v="2"/>
    <m/>
    <s v="Employee Engagement Handbook"/>
    <m/>
    <m/>
    <m/>
    <x v="532"/>
    <s v="2022-09-21 04:07:22.040000+00:00"/>
    <s v="GPA"/>
  </r>
  <r>
    <x v="32"/>
    <n v="25000"/>
    <s v="INR"/>
    <n v="0"/>
    <x v="16"/>
    <x v="0"/>
    <s v="stat_kcR4fZg7TU7jjk1jAVua3qGLRS4J5uFayEjK5j02wtv"/>
    <x v="2"/>
    <s v="OpportunityStatusType.Lost"/>
    <m/>
    <x v="1"/>
    <x v="0"/>
    <s v="lead_kkRpb6NaYpadpjKt7uhhUD19rKCnwwDgP57B5uw3Yoq"/>
    <s v="Grahpx SIS ( Interested in Loop App )"/>
    <x v="1"/>
    <s v="user_IpBH4s1Av5OVFfQQ3nW0qPDDjwLT9uRfx1sVhml8UQA"/>
    <s v="Namrata Aurora"/>
    <x v="1342"/>
    <s v="2022-07-13 13:02:01.410000+00:00"/>
    <m/>
    <x v="2"/>
    <m/>
    <m/>
    <m/>
    <n v="50"/>
    <m/>
    <m/>
    <m/>
    <m/>
    <m/>
    <m/>
    <m/>
    <m/>
    <m/>
    <m/>
    <m/>
    <x v="2"/>
    <m/>
    <m/>
    <m/>
    <m/>
    <m/>
    <m/>
    <m/>
    <m/>
    <m/>
    <m/>
    <m/>
    <m/>
    <x v="3"/>
    <m/>
    <s v="user_PApNwMjp7lPIEBp7acretouakdtYNVHpPO9ja9KoR5D"/>
    <x v="12"/>
    <x v="1"/>
    <m/>
    <s v="August"/>
    <x v="4"/>
    <x v="3"/>
    <m/>
    <s v="Employee Wellness Handbook"/>
    <m/>
    <m/>
    <m/>
    <x v="886"/>
    <s v="2022-10-10 09:00:29.008000+00:00"/>
    <s v="GPA"/>
  </r>
  <r>
    <x v="32"/>
    <n v="250000"/>
    <s v="INR"/>
    <n v="0"/>
    <x v="16"/>
    <x v="0"/>
    <s v="stat_kcR4fZg7TU7jjk1jAVua3qGLRS4J5uFayEjK5j02wtv"/>
    <x v="2"/>
    <s v="OpportunityStatusType.Lost"/>
    <m/>
    <x v="1"/>
    <x v="0"/>
    <s v="lead_kkRpb6NaYpadpjKt7uhhUD19rKCnwwDgP57B5uw3Yoq"/>
    <s v="Grahpx SIS ( Interested in Loop App )"/>
    <x v="1"/>
    <s v="user_IpBH4s1Av5OVFfQQ3nW0qPDDjwLT9uRfx1sVhml8UQA"/>
    <s v="Namrata Aurora"/>
    <x v="1343"/>
    <s v="2022-07-13 13:01:53.901000+00:00"/>
    <m/>
    <x v="2"/>
    <m/>
    <m/>
    <m/>
    <n v="50"/>
    <m/>
    <m/>
    <m/>
    <m/>
    <m/>
    <m/>
    <m/>
    <m/>
    <m/>
    <m/>
    <m/>
    <x v="2"/>
    <m/>
    <m/>
    <m/>
    <m/>
    <m/>
    <m/>
    <m/>
    <m/>
    <m/>
    <m/>
    <m/>
    <m/>
    <x v="3"/>
    <m/>
    <s v="user_PApNwMjp7lPIEBp7acretouakdtYNVHpPO9ja9KoR5D"/>
    <x v="12"/>
    <x v="1"/>
    <m/>
    <s v="August"/>
    <x v="4"/>
    <x v="3"/>
    <m/>
    <s v="Employee Wellness Handbook"/>
    <m/>
    <m/>
    <m/>
    <x v="886"/>
    <s v="2022-10-10 09:00:29.008000+00:00"/>
    <s v="GMC"/>
  </r>
  <r>
    <x v="38"/>
    <n v="1050000"/>
    <s v="INR"/>
    <n v="0"/>
    <x v="79"/>
    <x v="0"/>
    <s v="stat_kcR4fZg7TU7jjk1jAVua3qGLRS4J5uFayEjK5j02wtv"/>
    <x v="2"/>
    <s v="OpportunityStatusType.Lost"/>
    <m/>
    <x v="1"/>
    <x v="0"/>
    <s v="lead_qBPHDspX66yKvaOw9KvWjqA4amYf0IERSWmyxBRSNae"/>
    <s v="Xotik Frujus Pvt Ltd"/>
    <x v="10"/>
    <s v="user_ocHSJH83OJnHCvKyMbjx8WOOK8PMgAUGIj1qK0q0dMV"/>
    <s v="Nikhil Ahuja"/>
    <x v="1344"/>
    <s v="2022-07-13 12:59:52.341000+00:00"/>
    <m/>
    <x v="1"/>
    <m/>
    <m/>
    <m/>
    <n v="350"/>
    <m/>
    <m/>
    <m/>
    <m/>
    <m/>
    <m/>
    <m/>
    <s v="PAID_SOCIAL"/>
    <m/>
    <m/>
    <m/>
    <x v="2"/>
    <m/>
    <m/>
    <m/>
    <m/>
    <m/>
    <m/>
    <m/>
    <m/>
    <m/>
    <m/>
    <m/>
    <m/>
    <x v="3"/>
    <m/>
    <s v="user_bdUPAGjcS7p6513So3N4g3aWNS5HuBuVJi7bvCPAsLt"/>
    <x v="24"/>
    <x v="1"/>
    <m/>
    <s v="July"/>
    <x v="4"/>
    <x v="3"/>
    <m/>
    <s v="Employee Engagement Handbook"/>
    <m/>
    <m/>
    <m/>
    <x v="887"/>
    <s v="2022-09-30 10:12:27.877000+00:00"/>
    <s v="GMC"/>
  </r>
  <r>
    <x v="38"/>
    <n v="100000"/>
    <s v="INR"/>
    <n v="0"/>
    <x v="79"/>
    <x v="0"/>
    <s v="stat_kcR4fZg7TU7jjk1jAVua3qGLRS4J5uFayEjK5j02wtv"/>
    <x v="2"/>
    <s v="OpportunityStatusType.Lost"/>
    <m/>
    <x v="1"/>
    <x v="0"/>
    <s v="lead_qBPHDspX66yKvaOw9KvWjqA4amYf0IERSWmyxBRSNae"/>
    <s v="Xotik Frujus Pvt Ltd"/>
    <x v="10"/>
    <s v="user_ocHSJH83OJnHCvKyMbjx8WOOK8PMgAUGIj1qK0q0dMV"/>
    <s v="Nikhil Ahuja"/>
    <x v="1345"/>
    <s v="2022-07-13 12:59:57.418000+00:00"/>
    <m/>
    <x v="1"/>
    <m/>
    <m/>
    <m/>
    <n v="350"/>
    <m/>
    <m/>
    <m/>
    <m/>
    <m/>
    <m/>
    <m/>
    <s v="PAID_SOCIAL"/>
    <m/>
    <m/>
    <m/>
    <x v="2"/>
    <m/>
    <m/>
    <m/>
    <m/>
    <m/>
    <m/>
    <m/>
    <m/>
    <m/>
    <m/>
    <m/>
    <m/>
    <x v="3"/>
    <m/>
    <s v="user_bdUPAGjcS7p6513So3N4g3aWNS5HuBuVJi7bvCPAsLt"/>
    <x v="24"/>
    <x v="1"/>
    <m/>
    <s v="July"/>
    <x v="4"/>
    <x v="3"/>
    <m/>
    <s v="Employee Engagement Handbook"/>
    <m/>
    <m/>
    <m/>
    <x v="887"/>
    <s v="2022-09-30 10:12:27.877000+00:00"/>
    <s v="GTL"/>
  </r>
  <r>
    <x v="20"/>
    <n v="2500000"/>
    <s v="INR"/>
    <n v="0"/>
    <x v="16"/>
    <x v="0"/>
    <s v="stat_kcR4fZg7TU7jjk1jAVua3qGLRS4J5uFayEjK5j02wtv"/>
    <x v="2"/>
    <s v="OpportunityStatusType.Lost"/>
    <s v="cont_UAMSb0cs0u6L6hH5shgfdAMZtFTmHFTSA1xcZn6Zx4h"/>
    <x v="576"/>
    <x v="39"/>
    <s v="lead_94FGnvALyPIhX4FUn7ecV87SEaTlzCixVn5dEfSxGfS"/>
    <s v="J.B.Chemicals &amp; Pharmaceuticals Ltd."/>
    <x v="13"/>
    <s v="user_vMd4rmcrSbjykdyL2J7rrYn84SWdcNc5FKligrmItPw"/>
    <s v="Shreenath Bhat"/>
    <x v="1346"/>
    <s v="2022-07-13 13:01:23.417000+00:00"/>
    <m/>
    <x v="1"/>
    <m/>
    <m/>
    <m/>
    <n v="766"/>
    <m/>
    <m/>
    <m/>
    <m/>
    <m/>
    <m/>
    <m/>
    <m/>
    <m/>
    <m/>
    <m/>
    <x v="24"/>
    <m/>
    <m/>
    <m/>
    <m/>
    <m/>
    <m/>
    <m/>
    <m/>
    <m/>
    <m/>
    <m/>
    <m/>
    <x v="4"/>
    <m/>
    <s v="user_vMd4rmcrSbjykdyL2J7rrYn84SWdcNc5FKligrmItPw"/>
    <x v="11"/>
    <x v="1"/>
    <m/>
    <s v="April; July"/>
    <x v="2"/>
    <x v="3"/>
    <m/>
    <m/>
    <m/>
    <m/>
    <m/>
    <x v="888"/>
    <s v="2022-10-13 07:43:13.331000+00:00"/>
    <s v="GMC"/>
  </r>
  <r>
    <x v="38"/>
    <n v="30000"/>
    <s v="INR"/>
    <n v="0"/>
    <x v="16"/>
    <x v="0"/>
    <s v="stat_kcR4fZg7TU7jjk1jAVua3qGLRS4J5uFayEjK5j02wtv"/>
    <x v="2"/>
    <s v="OpportunityStatusType.Lost"/>
    <s v="cont_aQd0W82x9dScyZNBEyJGnYa6hS6AQlUgDeyQicmTMqQ"/>
    <x v="577"/>
    <x v="0"/>
    <s v="lead_Ih3cZsclwd13C1aHpuJMJd4Y7Ej09OvBRjeJPKy546M"/>
    <s v="Aurum Trans Solutions Private Limited"/>
    <x v="10"/>
    <s v="user_ocHSJH83OJnHCvKyMbjx8WOOK8PMgAUGIj1qK0q0dMV"/>
    <s v="Nikhil Ahuja"/>
    <x v="1347"/>
    <s v="2022-07-13 12:59:00.173000+00:00"/>
    <m/>
    <x v="5"/>
    <m/>
    <m/>
    <m/>
    <n v="90"/>
    <m/>
    <m/>
    <m/>
    <m/>
    <m/>
    <m/>
    <m/>
    <m/>
    <m/>
    <m/>
    <m/>
    <x v="4"/>
    <m/>
    <m/>
    <m/>
    <m/>
    <m/>
    <m/>
    <m/>
    <m/>
    <m/>
    <m/>
    <m/>
    <m/>
    <x v="3"/>
    <m/>
    <s v="user_ocHSJH83OJnHCvKyMbjx8WOOK8PMgAUGIj1qK0q0dMV"/>
    <x v="10"/>
    <x v="1"/>
    <m/>
    <m/>
    <x v="4"/>
    <x v="3"/>
    <m/>
    <s v="Employee Engagement Handbook"/>
    <m/>
    <m/>
    <m/>
    <x v="889"/>
    <s v="2022-08-25 10:06:26.940000+00:00"/>
    <s v="GPA"/>
  </r>
  <r>
    <x v="38"/>
    <n v="80000"/>
    <s v="INR"/>
    <n v="0"/>
    <x v="36"/>
    <x v="0"/>
    <s v="stat_kcR4fZg7TU7jjk1jAVua3qGLRS4J5uFayEjK5j02wtv"/>
    <x v="2"/>
    <s v="OpportunityStatusType.Lost"/>
    <s v="cont_cIZBTjQfBHZXuTYmXK7OVOlj5BIOwtntn4n2epxXGQh"/>
    <x v="578"/>
    <x v="0"/>
    <s v="lead_dzV6bMhstuoR5p4D7vyE3P7gkQGIFLB5bhHNNpx675Z"/>
    <s v="Bizsolindia Services Pvt. ltd."/>
    <x v="10"/>
    <s v="user_ocHSJH83OJnHCvKyMbjx8WOOK8PMgAUGIj1qK0q0dMV"/>
    <s v="Nikhil Ahuja"/>
    <x v="1348"/>
    <s v="2022-07-13 12:59:33.374000+00:00"/>
    <m/>
    <x v="0"/>
    <m/>
    <s v="2020-08-20 09:04:45+00:00"/>
    <m/>
    <n v="275"/>
    <m/>
    <m/>
    <m/>
    <m/>
    <m/>
    <m/>
    <m/>
    <m/>
    <m/>
    <m/>
    <m/>
    <x v="8"/>
    <m/>
    <m/>
    <m/>
    <m/>
    <m/>
    <m/>
    <m/>
    <m/>
    <m/>
    <m/>
    <m/>
    <m/>
    <x v="3"/>
    <m/>
    <s v="user_ocHSJH83OJnHCvKyMbjx8WOOK8PMgAUGIj1qK0q0dMV"/>
    <x v="10"/>
    <x v="1"/>
    <m/>
    <s v="July"/>
    <x v="4"/>
    <x v="3"/>
    <m/>
    <s v="Vaccine inbound"/>
    <m/>
    <m/>
    <m/>
    <x v="890"/>
    <s v="2022-07-13 12:59:33.415000+00:00"/>
    <s v="GPA"/>
  </r>
  <r>
    <x v="38"/>
    <n v="300000"/>
    <s v="INR"/>
    <n v="0"/>
    <x v="16"/>
    <x v="0"/>
    <s v="stat_kcR4fZg7TU7jjk1jAVua3qGLRS4J5uFayEjK5j02wtv"/>
    <x v="2"/>
    <s v="OpportunityStatusType.Lost"/>
    <s v="cont_aQd0W82x9dScyZNBEyJGnYa6hS6AQlUgDeyQicmTMqQ"/>
    <x v="577"/>
    <x v="0"/>
    <s v="lead_Ih3cZsclwd13C1aHpuJMJd4Y7Ej09OvBRjeJPKy546M"/>
    <s v="Aurum Trans Solutions Private Limited"/>
    <x v="10"/>
    <s v="user_ocHSJH83OJnHCvKyMbjx8WOOK8PMgAUGIj1qK0q0dMV"/>
    <s v="Nikhil Ahuja"/>
    <x v="1349"/>
    <s v="2022-07-13 12:58:55.552000+00:00"/>
    <m/>
    <x v="5"/>
    <m/>
    <m/>
    <m/>
    <n v="90"/>
    <m/>
    <m/>
    <m/>
    <m/>
    <m/>
    <m/>
    <m/>
    <m/>
    <m/>
    <m/>
    <m/>
    <x v="4"/>
    <m/>
    <m/>
    <m/>
    <m/>
    <m/>
    <m/>
    <m/>
    <m/>
    <m/>
    <m/>
    <m/>
    <m/>
    <x v="3"/>
    <m/>
    <s v="user_ocHSJH83OJnHCvKyMbjx8WOOK8PMgAUGIj1qK0q0dMV"/>
    <x v="10"/>
    <x v="1"/>
    <m/>
    <m/>
    <x v="4"/>
    <x v="3"/>
    <m/>
    <s v="Employee Engagement Handbook"/>
    <m/>
    <m/>
    <m/>
    <x v="889"/>
    <s v="2022-08-25 10:06:26.940000+00:00"/>
    <s v="GMC"/>
  </r>
  <r>
    <x v="32"/>
    <n v="200000"/>
    <s v="INR"/>
    <n v="0"/>
    <x v="39"/>
    <x v="0"/>
    <s v="stat_kcR4fZg7TU7jjk1jAVua3qGLRS4J5uFayEjK5j02wtv"/>
    <x v="2"/>
    <s v="OpportunityStatusType.Lost"/>
    <m/>
    <x v="1"/>
    <x v="469"/>
    <s v="lead_kCaYCnNGoH4mdhTYP5AOc6OcdfNA786UB9XtEzvCBrp"/>
    <s v="hr@adrianseglobal.com"/>
    <x v="1"/>
    <s v="user_IpBH4s1Av5OVFfQQ3nW0qPDDjwLT9uRfx1sVhml8UQA"/>
    <s v="Namrata Aurora"/>
    <x v="1350"/>
    <s v="2022-07-13 12:56:24.586000+00:00"/>
    <m/>
    <x v="5"/>
    <m/>
    <m/>
    <m/>
    <m/>
    <m/>
    <m/>
    <m/>
    <m/>
    <m/>
    <m/>
    <m/>
    <m/>
    <m/>
    <m/>
    <m/>
    <x v="9"/>
    <m/>
    <m/>
    <m/>
    <m/>
    <m/>
    <m/>
    <m/>
    <m/>
    <m/>
    <m/>
    <m/>
    <m/>
    <x v="3"/>
    <m/>
    <s v="user_IpBH4s1Av5OVFfQQ3nW0qPDDjwLT9uRfx1sVhml8UQA"/>
    <x v="23"/>
    <x v="1"/>
    <m/>
    <s v="August"/>
    <x v="4"/>
    <x v="3"/>
    <m/>
    <s v="Downloaded the guide: Designing employee healthcare plan"/>
    <m/>
    <m/>
    <m/>
    <x v="891"/>
    <s v="2022-07-18 08:17:39.043000+00:00"/>
    <s v="GMC"/>
  </r>
  <r>
    <x v="38"/>
    <n v="30000"/>
    <s v="INR"/>
    <n v="0"/>
    <x v="16"/>
    <x v="0"/>
    <s v="stat_kcR4fZg7TU7jjk1jAVua3qGLRS4J5uFayEjK5j02wtv"/>
    <x v="2"/>
    <s v="OpportunityStatusType.Lost"/>
    <s v="cont_chH0rPP78GQjisSc1exId2MMRmEJgHpgDZiC0vXgLab"/>
    <x v="579"/>
    <x v="0"/>
    <s v="lead_peVwh9AdBOGSUrkGC61tuYKOIRON4eQjQg9RNmyGfMT"/>
    <s v="Mansukhbhai Kothari National School (Fresh)"/>
    <x v="10"/>
    <s v="user_ocHSJH83OJnHCvKyMbjx8WOOK8PMgAUGIj1qK0q0dMV"/>
    <s v="Nikhil Ahuja"/>
    <x v="1351"/>
    <s v="2022-07-13 12:56:51.528000+00:00"/>
    <m/>
    <x v="0"/>
    <m/>
    <m/>
    <m/>
    <n v="100"/>
    <m/>
    <m/>
    <m/>
    <m/>
    <m/>
    <m/>
    <m/>
    <s v="PAID_SOCIAL"/>
    <m/>
    <m/>
    <m/>
    <x v="18"/>
    <m/>
    <m/>
    <m/>
    <m/>
    <m/>
    <m/>
    <m/>
    <m/>
    <m/>
    <m/>
    <m/>
    <m/>
    <x v="3"/>
    <m/>
    <s v="user_ocHSJH83OJnHCvKyMbjx8WOOK8PMgAUGIj1qK0q0dMV"/>
    <x v="10"/>
    <x v="1"/>
    <m/>
    <m/>
    <x v="4"/>
    <x v="3"/>
    <m/>
    <s v="Employee Engagement Handbook"/>
    <m/>
    <m/>
    <m/>
    <x v="892"/>
    <s v="2022-10-10 10:07:33.235000+00:00"/>
    <s v="GPA"/>
  </r>
  <r>
    <x v="38"/>
    <n v="300000"/>
    <s v="INR"/>
    <n v="0"/>
    <x v="16"/>
    <x v="0"/>
    <s v="stat_kcR4fZg7TU7jjk1jAVua3qGLRS4J5uFayEjK5j02wtv"/>
    <x v="2"/>
    <s v="OpportunityStatusType.Lost"/>
    <s v="cont_chH0rPP78GQjisSc1exId2MMRmEJgHpgDZiC0vXgLab"/>
    <x v="579"/>
    <x v="0"/>
    <s v="lead_peVwh9AdBOGSUrkGC61tuYKOIRON4eQjQg9RNmyGfMT"/>
    <s v="Mansukhbhai Kothari National School (Fresh)"/>
    <x v="10"/>
    <s v="user_ocHSJH83OJnHCvKyMbjx8WOOK8PMgAUGIj1qK0q0dMV"/>
    <s v="Nikhil Ahuja"/>
    <x v="1352"/>
    <s v="2022-07-13 12:56:46.327000+00:00"/>
    <m/>
    <x v="0"/>
    <m/>
    <m/>
    <m/>
    <n v="100"/>
    <m/>
    <m/>
    <m/>
    <m/>
    <m/>
    <m/>
    <m/>
    <s v="PAID_SOCIAL"/>
    <m/>
    <m/>
    <m/>
    <x v="18"/>
    <m/>
    <m/>
    <m/>
    <m/>
    <m/>
    <m/>
    <m/>
    <m/>
    <m/>
    <m/>
    <m/>
    <m/>
    <x v="3"/>
    <m/>
    <s v="user_ocHSJH83OJnHCvKyMbjx8WOOK8PMgAUGIj1qK0q0dMV"/>
    <x v="10"/>
    <x v="1"/>
    <m/>
    <m/>
    <x v="4"/>
    <x v="3"/>
    <m/>
    <s v="Employee Engagement Handbook"/>
    <m/>
    <m/>
    <m/>
    <x v="892"/>
    <s v="2022-10-10 10:07:33.235000+00:00"/>
    <s v="GMC"/>
  </r>
  <r>
    <x v="12"/>
    <n v="100000"/>
    <s v="INR"/>
    <n v="0"/>
    <x v="16"/>
    <x v="0"/>
    <s v="stat_kcR4fZg7TU7jjk1jAVua3qGLRS4J5uFayEjK5j02wtv"/>
    <x v="2"/>
    <s v="OpportunityStatusType.Lost"/>
    <s v="cont_ZUzfuRNZCfDcdHp0Xw3UYDZ3MjqnBvNkMXaHDMuTB7P"/>
    <x v="142"/>
    <x v="76"/>
    <s v="lead_3CtqspWI3tLse1K1slWRpnvuiMLtk3YU6gyvd0DQpkG"/>
    <s v="KAILASH SATYARTHI CHILDRENS FOUNDATION"/>
    <x v="32"/>
    <s v="user_hAuUqCTCw5r4tCUrswIWPSW7LJ1XIBbttZVmJkxmzGq"/>
    <s v="Chetan Kumar"/>
    <x v="1353"/>
    <s v="2022-07-13 12:50:28.799000+00:00"/>
    <m/>
    <x v="14"/>
    <m/>
    <m/>
    <m/>
    <n v="500"/>
    <m/>
    <m/>
    <m/>
    <m/>
    <m/>
    <m/>
    <m/>
    <m/>
    <m/>
    <m/>
    <m/>
    <x v="2"/>
    <m/>
    <m/>
    <m/>
    <m/>
    <m/>
    <m/>
    <m/>
    <m/>
    <m/>
    <m/>
    <m/>
    <m/>
    <x v="3"/>
    <m/>
    <s v="user_bdUPAGjcS7p6513So3N4g3aWNS5HuBuVJi7bvCPAsLt"/>
    <x v="24"/>
    <x v="1"/>
    <m/>
    <s v="July"/>
    <x v="3"/>
    <x v="2"/>
    <m/>
    <s v="Employee Count 100+"/>
    <m/>
    <m/>
    <m/>
    <x v="205"/>
    <s v="2022-09-14 05:39:51.093000+00:00"/>
    <s v="WC"/>
  </r>
  <r>
    <x v="38"/>
    <n v="200000"/>
    <s v="INR"/>
    <n v="0"/>
    <x v="16"/>
    <x v="0"/>
    <s v="stat_kcR4fZg7TU7jjk1jAVua3qGLRS4J5uFayEjK5j02wtv"/>
    <x v="2"/>
    <s v="OpportunityStatusType.Lost"/>
    <s v="cont_nbWMK6hjIyttc2SV4riOV8A7oVeheHUQXoed1OvkGvX"/>
    <x v="580"/>
    <x v="0"/>
    <s v="lead_l4W1leofE5c0PwZM2Ao1oy2aa4e2Su8bhDuScNpZjWb"/>
    <s v="Intuz (fresh GMC)"/>
    <x v="10"/>
    <s v="user_ocHSJH83OJnHCvKyMbjx8WOOK8PMgAUGIj1qK0q0dMV"/>
    <s v="Nikhil Ahuja"/>
    <x v="1354"/>
    <s v="2022-07-13 12:52:32.301000+00:00"/>
    <m/>
    <x v="12"/>
    <m/>
    <m/>
    <m/>
    <n v="45"/>
    <m/>
    <m/>
    <m/>
    <m/>
    <m/>
    <m/>
    <m/>
    <s v="PAID_SOCIAL"/>
    <m/>
    <m/>
    <m/>
    <x v="2"/>
    <m/>
    <m/>
    <m/>
    <m/>
    <m/>
    <m/>
    <m/>
    <m/>
    <m/>
    <m/>
    <m/>
    <m/>
    <x v="3"/>
    <m/>
    <s v="user_ocHSJH83OJnHCvKyMbjx8WOOK8PMgAUGIj1qK0q0dMV"/>
    <x v="10"/>
    <x v="1"/>
    <m/>
    <m/>
    <x v="4"/>
    <x v="3"/>
    <m/>
    <s v="Employee Engagement Handbook"/>
    <m/>
    <m/>
    <m/>
    <x v="893"/>
    <s v="2022-07-25 09:15:13.812000+00:00"/>
    <s v="GMC"/>
  </r>
  <r>
    <x v="32"/>
    <n v="20000"/>
    <s v="INR"/>
    <n v="0"/>
    <x v="39"/>
    <x v="0"/>
    <s v="stat_kcR4fZg7TU7jjk1jAVua3qGLRS4J5uFayEjK5j02wtv"/>
    <x v="2"/>
    <s v="OpportunityStatusType.Lost"/>
    <m/>
    <x v="1"/>
    <x v="0"/>
    <s v="lead_kCaYCnNGoH4mdhTYP5AOc6OcdfNA786UB9XtEzvCBrp"/>
    <s v="hr@adrianseglobal.com"/>
    <x v="1"/>
    <s v="user_IpBH4s1Av5OVFfQQ3nW0qPDDjwLT9uRfx1sVhml8UQA"/>
    <s v="Namrata Aurora"/>
    <x v="1355"/>
    <s v="2022-07-13 12:56:13.876000+00:00"/>
    <m/>
    <x v="5"/>
    <m/>
    <m/>
    <m/>
    <m/>
    <m/>
    <m/>
    <m/>
    <m/>
    <m/>
    <m/>
    <m/>
    <m/>
    <m/>
    <m/>
    <m/>
    <x v="9"/>
    <m/>
    <m/>
    <m/>
    <m/>
    <m/>
    <m/>
    <m/>
    <m/>
    <m/>
    <m/>
    <m/>
    <m/>
    <x v="3"/>
    <m/>
    <s v="user_IpBH4s1Av5OVFfQQ3nW0qPDDjwLT9uRfx1sVhml8UQA"/>
    <x v="23"/>
    <x v="1"/>
    <m/>
    <s v="August"/>
    <x v="4"/>
    <x v="3"/>
    <m/>
    <s v="Downloaded the guide: Designing employee healthcare plan"/>
    <m/>
    <m/>
    <m/>
    <x v="891"/>
    <s v="2022-07-18 08:17:39.043000+00:00"/>
    <s v="GPA"/>
  </r>
  <r>
    <x v="38"/>
    <n v="50000"/>
    <s v="INR"/>
    <n v="0"/>
    <x v="4"/>
    <x v="0"/>
    <s v="stat_kcR4fZg7TU7jjk1jAVua3qGLRS4J5uFayEjK5j02wtv"/>
    <x v="2"/>
    <s v="OpportunityStatusType.Lost"/>
    <s v="cont_bwaYlQrTKHKEJMllIz8wkYmqwr7C0PJQWK6srSuVVAk"/>
    <x v="581"/>
    <x v="221"/>
    <s v="lead_e9a2ArjJOjmyjjJM6HqgHoWwz1TFMfy24ieUgYUQZ5e"/>
    <s v="iBus Networks &amp; Infrastructure"/>
    <x v="10"/>
    <s v="user_ocHSJH83OJnHCvKyMbjx8WOOK8PMgAUGIj1qK0q0dMV"/>
    <s v="Nikhil Ahuja"/>
    <x v="1356"/>
    <s v="2022-07-13 12:50:10.142000+00:00"/>
    <m/>
    <x v="2"/>
    <m/>
    <m/>
    <m/>
    <n v="89"/>
    <m/>
    <m/>
    <m/>
    <m/>
    <m/>
    <m/>
    <m/>
    <s v="PAID_SOCIAL"/>
    <m/>
    <m/>
    <m/>
    <x v="10"/>
    <m/>
    <m/>
    <m/>
    <m/>
    <m/>
    <m/>
    <m/>
    <m/>
    <m/>
    <m/>
    <m/>
    <m/>
    <x v="27"/>
    <m/>
    <s v="user_ocHSJH83OJnHCvKyMbjx8WOOK8PMgAUGIj1qK0q0dMV"/>
    <x v="10"/>
    <x v="1"/>
    <m/>
    <s v="June"/>
    <x v="4"/>
    <x v="1"/>
    <m/>
    <s v="Glengarry"/>
    <m/>
    <m/>
    <m/>
    <x v="894"/>
    <s v="2022-09-05 12:05:38.489000+00:00"/>
    <s v="GPA"/>
  </r>
  <r>
    <x v="38"/>
    <n v="100000"/>
    <s v="INR"/>
    <n v="0"/>
    <x v="4"/>
    <x v="0"/>
    <s v="stat_kcR4fZg7TU7jjk1jAVua3qGLRS4J5uFayEjK5j02wtv"/>
    <x v="2"/>
    <s v="OpportunityStatusType.Lost"/>
    <s v="cont_bwaYlQrTKHKEJMllIz8wkYmqwr7C0PJQWK6srSuVVAk"/>
    <x v="581"/>
    <x v="389"/>
    <s v="lead_e9a2ArjJOjmyjjJM6HqgHoWwz1TFMfy24ieUgYUQZ5e"/>
    <s v="iBus Networks &amp; Infrastructure"/>
    <x v="10"/>
    <s v="user_ocHSJH83OJnHCvKyMbjx8WOOK8PMgAUGIj1qK0q0dMV"/>
    <s v="Nikhil Ahuja"/>
    <x v="1357"/>
    <s v="2022-07-13 12:50:16.264000+00:00"/>
    <m/>
    <x v="2"/>
    <m/>
    <m/>
    <m/>
    <n v="89"/>
    <m/>
    <m/>
    <m/>
    <m/>
    <m/>
    <m/>
    <m/>
    <s v="PAID_SOCIAL"/>
    <m/>
    <m/>
    <m/>
    <x v="10"/>
    <m/>
    <m/>
    <m/>
    <m/>
    <m/>
    <m/>
    <m/>
    <m/>
    <m/>
    <m/>
    <m/>
    <m/>
    <x v="27"/>
    <m/>
    <s v="user_ocHSJH83OJnHCvKyMbjx8WOOK8PMgAUGIj1qK0q0dMV"/>
    <x v="10"/>
    <x v="1"/>
    <m/>
    <s v="June"/>
    <x v="4"/>
    <x v="1"/>
    <m/>
    <s v="Glengarry"/>
    <m/>
    <m/>
    <m/>
    <x v="894"/>
    <s v="2022-09-05 12:05:38.489000+00:00"/>
    <m/>
  </r>
  <r>
    <x v="38"/>
    <n v="1500000"/>
    <s v="INR"/>
    <n v="0"/>
    <x v="36"/>
    <x v="0"/>
    <s v="stat_kcR4fZg7TU7jjk1jAVua3qGLRS4J5uFayEjK5j02wtv"/>
    <x v="2"/>
    <s v="OpportunityStatusType.Lost"/>
    <s v="cont_2K771LtktwpJlE57hzRsJYpAJvxOPsL7p6nWGYsDVf6"/>
    <x v="393"/>
    <x v="0"/>
    <s v="lead_gGWFRmiHUBUj1f0LBQ9bOR8fMQpshCTyBDi0BQVhMKv"/>
    <s v="Lords Hotels &amp; Resorts"/>
    <x v="10"/>
    <s v="user_ocHSJH83OJnHCvKyMbjx8WOOK8PMgAUGIj1qK0q0dMV"/>
    <s v="Nikhil Ahuja"/>
    <x v="1358"/>
    <s v="2022-07-13 12:48:35.271000+00:00"/>
    <m/>
    <x v="1"/>
    <m/>
    <m/>
    <m/>
    <n v="20"/>
    <m/>
    <m/>
    <m/>
    <m/>
    <m/>
    <m/>
    <m/>
    <s v="PAID_SOCIAL"/>
    <m/>
    <m/>
    <m/>
    <x v="15"/>
    <m/>
    <m/>
    <m/>
    <m/>
    <m/>
    <m/>
    <m/>
    <m/>
    <m/>
    <m/>
    <m/>
    <m/>
    <x v="27"/>
    <m/>
    <s v="user_ocHSJH83OJnHCvKyMbjx8WOOK8PMgAUGIj1qK0q0dMV"/>
    <x v="10"/>
    <x v="1"/>
    <m/>
    <s v="July"/>
    <x v="4"/>
    <x v="4"/>
    <m/>
    <s v="Employee Engagement Handbook"/>
    <m/>
    <m/>
    <m/>
    <x v="592"/>
    <s v="2022-10-19 01:44:16.492000+00:00"/>
    <s v="GPA"/>
  </r>
  <r>
    <x v="21"/>
    <n v="2500000"/>
    <s v="INR"/>
    <n v="0"/>
    <x v="16"/>
    <x v="0"/>
    <s v="stat_kcR4fZg7TU7jjk1jAVua3qGLRS4J5uFayEjK5j02wtv"/>
    <x v="2"/>
    <s v="OpportunityStatusType.Lost"/>
    <s v="cont_Qg54yElIE72VBl3gDfv20dr0UgaKif91IG6jSfsFTeE"/>
    <x v="582"/>
    <x v="36"/>
    <s v="lead_7nR3pCmMHvXjENU7wedgyMqWYAPKFy13abMRPM2BgLV"/>
    <s v="Intertrust Group"/>
    <x v="17"/>
    <s v="user_Iwn6da5WKkZqwUySK0oUuCb72pFP5WEm4zAb92ijqFe"/>
    <s v="Sonal Paithankar"/>
    <x v="1359"/>
    <s v="2022-07-13 11:45:25.636000+00:00"/>
    <m/>
    <x v="2"/>
    <m/>
    <m/>
    <m/>
    <n v="1500"/>
    <m/>
    <m/>
    <m/>
    <m/>
    <m/>
    <m/>
    <m/>
    <s v="PAID_SOCIAL"/>
    <m/>
    <m/>
    <m/>
    <x v="2"/>
    <m/>
    <m/>
    <m/>
    <m/>
    <m/>
    <m/>
    <m/>
    <m/>
    <m/>
    <m/>
    <m/>
    <m/>
    <x v="3"/>
    <m/>
    <s v="user_6hRQhcoLhZEDUBYaw3vS7rv6T5582sGfXq4jNRqTfUU"/>
    <x v="14"/>
    <x v="1"/>
    <m/>
    <s v="July"/>
    <x v="4"/>
    <x v="3"/>
    <m/>
    <s v="Employee Wellness Handbook"/>
    <m/>
    <m/>
    <m/>
    <x v="895"/>
    <s v="2022-09-29 11:48:49.781000+00:00"/>
    <m/>
  </r>
  <r>
    <x v="21"/>
    <n v="200000"/>
    <s v="INR"/>
    <n v="0"/>
    <x v="16"/>
    <x v="0"/>
    <s v="stat_kcR4fZg7TU7jjk1jAVua3qGLRS4J5uFayEjK5j02wtv"/>
    <x v="2"/>
    <s v="OpportunityStatusType.Lost"/>
    <s v="cont_Qg54yElIE72VBl3gDfv20dr0UgaKif91IG6jSfsFTeE"/>
    <x v="582"/>
    <x v="21"/>
    <s v="lead_7nR3pCmMHvXjENU7wedgyMqWYAPKFy13abMRPM2BgLV"/>
    <s v="Intertrust Group"/>
    <x v="17"/>
    <s v="user_Iwn6da5WKkZqwUySK0oUuCb72pFP5WEm4zAb92ijqFe"/>
    <s v="Sonal Paithankar"/>
    <x v="1360"/>
    <s v="2022-07-13 11:45:19.396000+00:00"/>
    <m/>
    <x v="2"/>
    <m/>
    <m/>
    <m/>
    <n v="1500"/>
    <m/>
    <m/>
    <m/>
    <m/>
    <m/>
    <m/>
    <m/>
    <s v="PAID_SOCIAL"/>
    <m/>
    <m/>
    <m/>
    <x v="2"/>
    <m/>
    <m/>
    <m/>
    <m/>
    <m/>
    <m/>
    <m/>
    <m/>
    <m/>
    <m/>
    <m/>
    <m/>
    <x v="3"/>
    <m/>
    <s v="user_6hRQhcoLhZEDUBYaw3vS7rv6T5582sGfXq4jNRqTfUU"/>
    <x v="14"/>
    <x v="1"/>
    <m/>
    <s v="July"/>
    <x v="4"/>
    <x v="3"/>
    <m/>
    <s v="Employee Wellness Handbook"/>
    <m/>
    <m/>
    <m/>
    <x v="895"/>
    <s v="2022-09-29 11:48:49.781000+00:00"/>
    <m/>
  </r>
  <r>
    <x v="38"/>
    <n v="0"/>
    <s v="INR"/>
    <n v="0"/>
    <x v="16"/>
    <x v="0"/>
    <s v="stat_kcR4fZg7TU7jjk1jAVua3qGLRS4J5uFayEjK5j02wtv"/>
    <x v="2"/>
    <s v="OpportunityStatusType.Lost"/>
    <s v="cont_el3AOunVvIe3k49WztRW6JfAs5xV0zGjB7VEfZOTZpd"/>
    <x v="583"/>
    <x v="0"/>
    <s v="lead_lEdArfEomYth1Jz8R2a0y6sKfjXtIlL492kbRj5mGCl"/>
    <s v="Paktolus Solutions LLC"/>
    <x v="10"/>
    <s v="user_ocHSJH83OJnHCvKyMbjx8WOOK8PMgAUGIj1qK0q0dMV"/>
    <s v="Nikhil Ahuja"/>
    <x v="1361"/>
    <s v="2022-07-13 12:42:59.775000+00:00"/>
    <m/>
    <x v="5"/>
    <m/>
    <m/>
    <m/>
    <m/>
    <m/>
    <m/>
    <m/>
    <m/>
    <m/>
    <m/>
    <m/>
    <m/>
    <m/>
    <m/>
    <m/>
    <x v="4"/>
    <m/>
    <m/>
    <m/>
    <m/>
    <m/>
    <m/>
    <m/>
    <m/>
    <m/>
    <m/>
    <m/>
    <m/>
    <x v="3"/>
    <m/>
    <s v="user_ocHSJH83OJnHCvKyMbjx8WOOK8PMgAUGIj1qK0q0dMV"/>
    <x v="10"/>
    <x v="1"/>
    <m/>
    <m/>
    <x v="4"/>
    <x v="3"/>
    <m/>
    <s v="Employee Engagement Handbook"/>
    <m/>
    <m/>
    <m/>
    <x v="896"/>
    <s v="2022-08-02 11:56:40.078000+00:00"/>
    <s v="GMC"/>
  </r>
  <r>
    <x v="41"/>
    <n v="500000"/>
    <s v="INR"/>
    <n v="0"/>
    <x v="87"/>
    <x v="0"/>
    <s v="stat_kcR4fZg7TU7jjk1jAVua3qGLRS4J5uFayEjK5j02wtv"/>
    <x v="2"/>
    <s v="OpportunityStatusType.Lost"/>
    <m/>
    <x v="1"/>
    <x v="147"/>
    <s v="lead_P7A7bMIl8LkjFl5QyUQkp1WP66iqcffRXihNWBupEW8"/>
    <s v="Biopetroclean"/>
    <x v="15"/>
    <s v="user_srg8vKhTH4Op816Ys9oZfFwLDukscRfgPrYZnVvwv0c"/>
    <s v="Ankur Gaurav"/>
    <x v="1362"/>
    <s v="2022-07-13 11:40:48.068000+00:00"/>
    <m/>
    <x v="11"/>
    <m/>
    <m/>
    <m/>
    <n v="70"/>
    <m/>
    <m/>
    <m/>
    <m/>
    <m/>
    <m/>
    <m/>
    <m/>
    <m/>
    <m/>
    <m/>
    <x v="19"/>
    <m/>
    <m/>
    <m/>
    <m/>
    <m/>
    <m/>
    <m/>
    <m/>
    <m/>
    <m/>
    <m/>
    <m/>
    <x v="3"/>
    <m/>
    <s v="user_228eUmsdKIb9OItgmiDq1zD4aPZ1eqiapbaLAGeBf8g"/>
    <x v="13"/>
    <x v="1"/>
    <m/>
    <s v="July"/>
    <x v="4"/>
    <x v="3"/>
    <m/>
    <s v="Downloaded the guide: Employee Wellness Handbook"/>
    <m/>
    <m/>
    <m/>
    <x v="897"/>
    <s v="2022-07-15 11:14:16.351000+00:00"/>
    <s v="GMC"/>
  </r>
  <r>
    <x v="21"/>
    <n v="1000000"/>
    <s v="INR"/>
    <n v="0"/>
    <x v="36"/>
    <x v="0"/>
    <s v="stat_kcR4fZg7TU7jjk1jAVua3qGLRS4J5uFayEjK5j02wtv"/>
    <x v="2"/>
    <s v="OpportunityStatusType.Lost"/>
    <s v="cont_gSHbHV11HM7cLUjbvrFnyJ5hkOuExs8E4oN1VcysJjG"/>
    <x v="584"/>
    <x v="470"/>
    <s v="lead_gofW2VcfqPtDlHo3sUXTeYyY47EldvokBZPsWiE7AY7"/>
    <s v="Avanze"/>
    <x v="4"/>
    <s v="user_Iwn6da5WKkZqwUySK0oUuCb72pFP5WEm4zAb92ijqFe"/>
    <s v="Sonal Paithankar"/>
    <x v="1363"/>
    <s v="2022-07-13 11:42:02.227000+00:00"/>
    <m/>
    <x v="2"/>
    <m/>
    <m/>
    <m/>
    <n v="650"/>
    <m/>
    <m/>
    <m/>
    <m/>
    <m/>
    <m/>
    <m/>
    <m/>
    <m/>
    <m/>
    <m/>
    <x v="2"/>
    <m/>
    <m/>
    <m/>
    <m/>
    <m/>
    <m/>
    <m/>
    <m/>
    <m/>
    <m/>
    <m/>
    <m/>
    <x v="3"/>
    <m/>
    <s v="user_5YHA1ZU4iP896lD1YJehdJcMx7ZEgWCpulT4T2c3pJ3"/>
    <x v="4"/>
    <x v="1"/>
    <m/>
    <s v="July; June"/>
    <x v="4"/>
    <x v="3"/>
    <m/>
    <s v="Employee Engagement Handbook"/>
    <m/>
    <m/>
    <m/>
    <x v="876"/>
    <s v="2022-07-13 14:20:38.672000+00:00"/>
    <m/>
  </r>
  <r>
    <x v="21"/>
    <n v="5000000"/>
    <s v="INR"/>
    <n v="0"/>
    <x v="16"/>
    <x v="0"/>
    <s v="stat_kcR4fZg7TU7jjk1jAVua3qGLRS4J5uFayEjK5j02wtv"/>
    <x v="2"/>
    <s v="OpportunityStatusType.Lost"/>
    <s v="cont_Qg54yElIE72VBl3gDfv20dr0UgaKif91IG6jSfsFTeE"/>
    <x v="582"/>
    <x v="11"/>
    <s v="lead_7nR3pCmMHvXjENU7wedgyMqWYAPKFy13abMRPM2BgLV"/>
    <s v="Intertrust Group"/>
    <x v="17"/>
    <s v="user_Iwn6da5WKkZqwUySK0oUuCb72pFP5WEm4zAb92ijqFe"/>
    <s v="Sonal Paithankar"/>
    <x v="1364"/>
    <s v="2022-07-13 11:45:12.305000+00:00"/>
    <m/>
    <x v="2"/>
    <m/>
    <m/>
    <m/>
    <n v="1500"/>
    <m/>
    <m/>
    <m/>
    <m/>
    <m/>
    <m/>
    <m/>
    <s v="PAID_SOCIAL"/>
    <m/>
    <m/>
    <m/>
    <x v="2"/>
    <m/>
    <m/>
    <m/>
    <m/>
    <m/>
    <m/>
    <m/>
    <m/>
    <m/>
    <m/>
    <m/>
    <m/>
    <x v="3"/>
    <m/>
    <s v="user_6hRQhcoLhZEDUBYaw3vS7rv6T5582sGfXq4jNRqTfUU"/>
    <x v="14"/>
    <x v="1"/>
    <m/>
    <s v="July"/>
    <x v="4"/>
    <x v="3"/>
    <m/>
    <s v="Employee Wellness Handbook"/>
    <m/>
    <m/>
    <m/>
    <x v="895"/>
    <s v="2022-09-29 11:48:49.781000+00:00"/>
    <m/>
  </r>
  <r>
    <x v="21"/>
    <n v="2000000"/>
    <s v="INR"/>
    <n v="0"/>
    <x v="36"/>
    <x v="0"/>
    <s v="stat_kcR4fZg7TU7jjk1jAVua3qGLRS4J5uFayEjK5j02wtv"/>
    <x v="2"/>
    <s v="OpportunityStatusType.Lost"/>
    <s v="cont_gSHbHV11HM7cLUjbvrFnyJ5hkOuExs8E4oN1VcysJjG"/>
    <x v="584"/>
    <x v="221"/>
    <s v="lead_gofW2VcfqPtDlHo3sUXTeYyY47EldvokBZPsWiE7AY7"/>
    <s v="Avanze"/>
    <x v="4"/>
    <s v="user_Iwn6da5WKkZqwUySK0oUuCb72pFP5WEm4zAb92ijqFe"/>
    <s v="Sonal Paithankar"/>
    <x v="1365"/>
    <s v="2022-07-13 11:39:31.163000+00:00"/>
    <m/>
    <x v="2"/>
    <m/>
    <m/>
    <m/>
    <n v="650"/>
    <m/>
    <m/>
    <m/>
    <m/>
    <m/>
    <m/>
    <m/>
    <m/>
    <m/>
    <m/>
    <m/>
    <x v="2"/>
    <m/>
    <m/>
    <m/>
    <m/>
    <m/>
    <m/>
    <m/>
    <m/>
    <m/>
    <m/>
    <m/>
    <m/>
    <x v="3"/>
    <m/>
    <s v="user_5YHA1ZU4iP896lD1YJehdJcMx7ZEgWCpulT4T2c3pJ3"/>
    <x v="4"/>
    <x v="1"/>
    <m/>
    <s v="July; June"/>
    <x v="4"/>
    <x v="3"/>
    <m/>
    <s v="Employee Engagement Handbook"/>
    <m/>
    <m/>
    <m/>
    <x v="876"/>
    <s v="2022-07-13 14:20:38.672000+00:00"/>
    <m/>
  </r>
  <r>
    <x v="21"/>
    <n v="3000000"/>
    <s v="INR"/>
    <n v="0"/>
    <x v="36"/>
    <x v="0"/>
    <s v="stat_kcR4fZg7TU7jjk1jAVua3qGLRS4J5uFayEjK5j02wtv"/>
    <x v="2"/>
    <s v="OpportunityStatusType.Lost"/>
    <s v="cont_gSHbHV11HM7cLUjbvrFnyJ5hkOuExs8E4oN1VcysJjG"/>
    <x v="584"/>
    <x v="58"/>
    <s v="lead_gofW2VcfqPtDlHo3sUXTeYyY47EldvokBZPsWiE7AY7"/>
    <s v="Avanze"/>
    <x v="4"/>
    <s v="user_Iwn6da5WKkZqwUySK0oUuCb72pFP5WEm4zAb92ijqFe"/>
    <s v="Sonal Paithankar"/>
    <x v="1366"/>
    <s v="2022-07-13 11:39:12.425000+00:00"/>
    <m/>
    <x v="2"/>
    <m/>
    <m/>
    <m/>
    <n v="650"/>
    <m/>
    <m/>
    <m/>
    <m/>
    <m/>
    <m/>
    <m/>
    <m/>
    <m/>
    <m/>
    <m/>
    <x v="2"/>
    <m/>
    <m/>
    <m/>
    <m/>
    <m/>
    <m/>
    <m/>
    <m/>
    <m/>
    <m/>
    <m/>
    <m/>
    <x v="3"/>
    <m/>
    <s v="user_5YHA1ZU4iP896lD1YJehdJcMx7ZEgWCpulT4T2c3pJ3"/>
    <x v="4"/>
    <x v="1"/>
    <m/>
    <s v="July; June"/>
    <x v="4"/>
    <x v="3"/>
    <m/>
    <s v="Employee Engagement Handbook"/>
    <m/>
    <m/>
    <m/>
    <x v="876"/>
    <s v="2022-07-13 14:20:38.672000+00:00"/>
    <m/>
  </r>
  <r>
    <x v="21"/>
    <n v="200000"/>
    <s v="INR"/>
    <n v="0"/>
    <x v="36"/>
    <x v="0"/>
    <s v="stat_kcR4fZg7TU7jjk1jAVua3qGLRS4J5uFayEjK5j02wtv"/>
    <x v="2"/>
    <s v="OpportunityStatusType.Lost"/>
    <s v="cont_gSHbHV11HM7cLUjbvrFnyJ5hkOuExs8E4oN1VcysJjG"/>
    <x v="584"/>
    <x v="10"/>
    <s v="lead_gofW2VcfqPtDlHo3sUXTeYyY47EldvokBZPsWiE7AY7"/>
    <s v="Avanze"/>
    <x v="4"/>
    <s v="user_Iwn6da5WKkZqwUySK0oUuCb72pFP5WEm4zAb92ijqFe"/>
    <s v="Sonal Paithankar"/>
    <x v="1367"/>
    <s v="2022-07-13 11:39:22.741000+00:00"/>
    <m/>
    <x v="2"/>
    <m/>
    <m/>
    <m/>
    <n v="650"/>
    <m/>
    <m/>
    <m/>
    <m/>
    <m/>
    <m/>
    <m/>
    <m/>
    <m/>
    <m/>
    <m/>
    <x v="2"/>
    <m/>
    <m/>
    <m/>
    <m/>
    <m/>
    <m/>
    <m/>
    <m/>
    <m/>
    <m/>
    <m/>
    <m/>
    <x v="3"/>
    <m/>
    <s v="user_5YHA1ZU4iP896lD1YJehdJcMx7ZEgWCpulT4T2c3pJ3"/>
    <x v="4"/>
    <x v="1"/>
    <m/>
    <s v="July; June"/>
    <x v="4"/>
    <x v="3"/>
    <m/>
    <s v="Employee Engagement Handbook"/>
    <m/>
    <m/>
    <m/>
    <x v="876"/>
    <s v="2022-07-13 14:20:38.672000+00:00"/>
    <m/>
  </r>
  <r>
    <x v="9"/>
    <n v="1500000"/>
    <s v="INR"/>
    <n v="0"/>
    <x v="68"/>
    <x v="0"/>
    <s v="stat_kcR4fZg7TU7jjk1jAVua3qGLRS4J5uFayEjK5j02wtv"/>
    <x v="2"/>
    <s v="OpportunityStatusType.Lost"/>
    <s v="cont_MJqJowuUQbBpPYzGhwCE4xoH6YRS2dOoQHu8CBCCcGN"/>
    <x v="585"/>
    <x v="471"/>
    <s v="lead_imTeZ5pZlCuxauI8K0p3hnORFA5kewCePMkOaSJ2UE6"/>
    <s v="GC India Dental"/>
    <x v="2"/>
    <s v="user_9SBRjyF0n4iWuhUdqRyQkFhl2J4uyNKhFWvvJEvunX8"/>
    <s v="Omkar Ghate"/>
    <x v="1368"/>
    <s v="2022-07-13 11:18:02.994000+00:00"/>
    <m/>
    <x v="10"/>
    <m/>
    <m/>
    <m/>
    <m/>
    <m/>
    <m/>
    <m/>
    <m/>
    <m/>
    <m/>
    <m/>
    <m/>
    <m/>
    <m/>
    <m/>
    <x v="2"/>
    <m/>
    <m/>
    <m/>
    <m/>
    <m/>
    <m/>
    <m/>
    <m/>
    <m/>
    <m/>
    <m/>
    <m/>
    <x v="5"/>
    <m/>
    <s v="user_1z3bdwgjF9RILRmuQPeXXGoPhafSi1mEgyb4l5sVEvN"/>
    <x v="1"/>
    <x v="1"/>
    <m/>
    <s v="June"/>
    <x v="2"/>
    <x v="0"/>
    <m/>
    <m/>
    <m/>
    <m/>
    <m/>
    <x v="898"/>
    <s v="2022-09-15 09:51:37.496000+00:00"/>
    <s v="GMC"/>
  </r>
  <r>
    <x v="9"/>
    <n v="1000000"/>
    <s v="INR"/>
    <n v="0"/>
    <x v="10"/>
    <x v="0"/>
    <s v="stat_kcR4fZg7TU7jjk1jAVua3qGLRS4J5uFayEjK5j02wtv"/>
    <x v="2"/>
    <s v="OpportunityStatusType.Lost"/>
    <s v="cont_MJqJowuUQbBpPYzGhwCE4xoH6YRS2dOoQHu8CBCCcGN"/>
    <x v="585"/>
    <x v="472"/>
    <s v="lead_imTeZ5pZlCuxauI8K0p3hnORFA5kewCePMkOaSJ2UE6"/>
    <s v="GC India Dental"/>
    <x v="2"/>
    <s v="user_9SBRjyF0n4iWuhUdqRyQkFhl2J4uyNKhFWvvJEvunX8"/>
    <s v="Omkar Ghate"/>
    <x v="1369"/>
    <s v="2022-07-13 11:18:35.329000+00:00"/>
    <m/>
    <x v="10"/>
    <m/>
    <m/>
    <m/>
    <m/>
    <m/>
    <m/>
    <m/>
    <m/>
    <m/>
    <m/>
    <m/>
    <m/>
    <m/>
    <m/>
    <m/>
    <x v="2"/>
    <m/>
    <m/>
    <m/>
    <m/>
    <m/>
    <m/>
    <m/>
    <m/>
    <m/>
    <m/>
    <m/>
    <m/>
    <x v="5"/>
    <m/>
    <s v="user_1z3bdwgjF9RILRmuQPeXXGoPhafSi1mEgyb4l5sVEvN"/>
    <x v="1"/>
    <x v="1"/>
    <m/>
    <s v="June"/>
    <x v="2"/>
    <x v="0"/>
    <m/>
    <m/>
    <m/>
    <m/>
    <m/>
    <x v="898"/>
    <s v="2022-09-15 09:51:37.496000+00:00"/>
    <m/>
  </r>
  <r>
    <x v="9"/>
    <n v="0"/>
    <s v="INR"/>
    <n v="0"/>
    <x v="10"/>
    <x v="0"/>
    <s v="stat_kcR4fZg7TU7jjk1jAVua3qGLRS4J5uFayEjK5j02wtv"/>
    <x v="2"/>
    <s v="OpportunityStatusType.Lost"/>
    <m/>
    <x v="1"/>
    <x v="473"/>
    <s v="lead_imTeZ5pZlCuxauI8K0p3hnORFA5kewCePMkOaSJ2UE6"/>
    <s v="GC India Dental"/>
    <x v="2"/>
    <s v="user_9SBRjyF0n4iWuhUdqRyQkFhl2J4uyNKhFWvvJEvunX8"/>
    <s v="Omkar Ghate"/>
    <x v="1370"/>
    <s v="2022-07-13 11:18:10.271000+00:00"/>
    <m/>
    <x v="10"/>
    <m/>
    <m/>
    <m/>
    <m/>
    <m/>
    <m/>
    <m/>
    <m/>
    <m/>
    <m/>
    <m/>
    <m/>
    <m/>
    <m/>
    <m/>
    <x v="2"/>
    <m/>
    <m/>
    <m/>
    <m/>
    <m/>
    <m/>
    <m/>
    <m/>
    <m/>
    <m/>
    <m/>
    <m/>
    <x v="5"/>
    <m/>
    <s v="user_1z3bdwgjF9RILRmuQPeXXGoPhafSi1mEgyb4l5sVEvN"/>
    <x v="1"/>
    <x v="1"/>
    <m/>
    <s v="June"/>
    <x v="2"/>
    <x v="0"/>
    <m/>
    <m/>
    <m/>
    <m/>
    <m/>
    <x v="898"/>
    <s v="2022-09-15 09:51:37.496000+00:00"/>
    <s v="GMC"/>
  </r>
  <r>
    <x v="2"/>
    <n v="20000"/>
    <s v="INR"/>
    <n v="0"/>
    <x v="16"/>
    <x v="0"/>
    <s v="stat_kcR4fZg7TU7jjk1jAVua3qGLRS4J5uFayEjK5j02wtv"/>
    <x v="2"/>
    <s v="OpportunityStatusType.Lost"/>
    <s v="cont_mLfUQLOmuesknyCWRtuwziFVF7b3MKJO2qHTLBRTcqh"/>
    <x v="586"/>
    <x v="0"/>
    <s v="lead_wY0h4mx8AV2ZPsqSLbc5qoKpkmRz7A6vLfQxQMMrWfY"/>
    <s v="THE PARTHENON GROUP INDIA LLC"/>
    <x v="19"/>
    <s v="user_FdWFezbLzkYQcGsBUsjZO25nr2poK2nRbqV47Rs5Kfm"/>
    <s v="Prateek Wadhwa"/>
    <x v="1371"/>
    <s v="2022-07-13 11:01:44.389000+00:00"/>
    <m/>
    <x v="1"/>
    <m/>
    <m/>
    <m/>
    <n v="40"/>
    <m/>
    <m/>
    <m/>
    <m/>
    <m/>
    <m/>
    <m/>
    <m/>
    <m/>
    <m/>
    <m/>
    <x v="2"/>
    <m/>
    <m/>
    <m/>
    <m/>
    <m/>
    <m/>
    <m/>
    <m/>
    <m/>
    <m/>
    <m/>
    <m/>
    <x v="3"/>
    <m/>
    <s v="user_FdWFezbLzkYQcGsBUsjZO25nr2poK2nRbqV47Rs5Kfm"/>
    <x v="17"/>
    <x v="1"/>
    <m/>
    <s v="July"/>
    <x v="2"/>
    <x v="3"/>
    <m/>
    <s v="AM Opps - Kunal"/>
    <m/>
    <m/>
    <m/>
    <x v="899"/>
    <s v="2022-08-27 07:09:46.188000+00:00"/>
    <s v="GPA"/>
  </r>
  <r>
    <x v="38"/>
    <n v="0"/>
    <s v="INR"/>
    <n v="0"/>
    <x v="39"/>
    <x v="0"/>
    <s v="stat_kcR4fZg7TU7jjk1jAVua3qGLRS4J5uFayEjK5j02wtv"/>
    <x v="2"/>
    <s v="OpportunityStatusType.Lost"/>
    <s v="cont_aNKP4GSINbakciNAXOza32dImqOdwkRzCSmRO8b2y2h"/>
    <x v="587"/>
    <x v="0"/>
    <s v="lead_5LBn1lNyHESVePR3Z4MPagNE2y05lH03LyY1NAIu2PA"/>
    <s v="Crystal Auto"/>
    <x v="10"/>
    <s v="user_ocHSJH83OJnHCvKyMbjx8WOOK8PMgAUGIj1qK0q0dMV"/>
    <s v="Nikhil Ahuja"/>
    <x v="1372"/>
    <s v="2022-07-13 11:03:13.247000+00:00"/>
    <m/>
    <x v="0"/>
    <m/>
    <m/>
    <m/>
    <n v="20"/>
    <m/>
    <m/>
    <m/>
    <m/>
    <m/>
    <m/>
    <m/>
    <m/>
    <m/>
    <m/>
    <m/>
    <x v="5"/>
    <m/>
    <m/>
    <m/>
    <m/>
    <m/>
    <m/>
    <m/>
    <m/>
    <m/>
    <m/>
    <m/>
    <m/>
    <x v="3"/>
    <m/>
    <s v="user_ocHSJH83OJnHCvKyMbjx8WOOK8PMgAUGIj1qK0q0dMV"/>
    <x v="10"/>
    <x v="1"/>
    <m/>
    <s v="August"/>
    <x v="2"/>
    <x v="3"/>
    <m/>
    <m/>
    <m/>
    <m/>
    <m/>
    <x v="900"/>
    <s v="2022-09-19 09:41:50.469000+00:00"/>
    <s v="GMC"/>
  </r>
  <r>
    <x v="2"/>
    <n v="200000"/>
    <s v="INR"/>
    <n v="0"/>
    <x v="16"/>
    <x v="0"/>
    <s v="stat_kcR4fZg7TU7jjk1jAVua3qGLRS4J5uFayEjK5j02wtv"/>
    <x v="2"/>
    <s v="OpportunityStatusType.Lost"/>
    <s v="cont_mLfUQLOmuesknyCWRtuwziFVF7b3MKJO2qHTLBRTcqh"/>
    <x v="586"/>
    <x v="0"/>
    <s v="lead_wY0h4mx8AV2ZPsqSLbc5qoKpkmRz7A6vLfQxQMMrWfY"/>
    <s v="THE PARTHENON GROUP INDIA LLC"/>
    <x v="19"/>
    <s v="user_FdWFezbLzkYQcGsBUsjZO25nr2poK2nRbqV47Rs5Kfm"/>
    <s v="Prateek Wadhwa"/>
    <x v="1373"/>
    <s v="2022-07-13 11:01:37.479000+00:00"/>
    <m/>
    <x v="1"/>
    <m/>
    <m/>
    <m/>
    <n v="40"/>
    <m/>
    <m/>
    <m/>
    <m/>
    <m/>
    <m/>
    <m/>
    <m/>
    <m/>
    <m/>
    <m/>
    <x v="2"/>
    <m/>
    <m/>
    <m/>
    <m/>
    <m/>
    <m/>
    <m/>
    <m/>
    <m/>
    <m/>
    <m/>
    <m/>
    <x v="3"/>
    <m/>
    <s v="user_FdWFezbLzkYQcGsBUsjZO25nr2poK2nRbqV47Rs5Kfm"/>
    <x v="17"/>
    <x v="1"/>
    <m/>
    <s v="July"/>
    <x v="2"/>
    <x v="3"/>
    <m/>
    <s v="AM Opps - Kunal"/>
    <m/>
    <m/>
    <m/>
    <x v="899"/>
    <s v="2022-08-27 07:09:46.188000+00:00"/>
    <s v="GMC"/>
  </r>
  <r>
    <x v="14"/>
    <n v="400000"/>
    <s v="INR"/>
    <n v="0"/>
    <x v="65"/>
    <x v="0"/>
    <s v="stat_kcR4fZg7TU7jjk1jAVua3qGLRS4J5uFayEjK5j02wtv"/>
    <x v="2"/>
    <s v="OpportunityStatusType.Lost"/>
    <m/>
    <x v="1"/>
    <x v="39"/>
    <s v="lead_gL4mi3lQbSZZBejz3pRsjvyMcxHyzWfnlZBJBtQqLei"/>
    <s v="jyoti.k@nexapp.co.in"/>
    <x v="21"/>
    <s v="user_g5Yw4Z4XnIbmcGhJO80vdtFdd5ElcDlgYO3q8l82ODn"/>
    <s v="Aditya Binani"/>
    <x v="1374"/>
    <s v="2022-07-13 09:18:26.403000+00:00"/>
    <m/>
    <x v="5"/>
    <m/>
    <m/>
    <m/>
    <n v="50"/>
    <m/>
    <m/>
    <m/>
    <m/>
    <m/>
    <m/>
    <m/>
    <m/>
    <m/>
    <m/>
    <m/>
    <x v="2"/>
    <m/>
    <m/>
    <m/>
    <m/>
    <m/>
    <m/>
    <m/>
    <m/>
    <m/>
    <m/>
    <m/>
    <m/>
    <x v="3"/>
    <m/>
    <s v="user_g5Yw4Z4XnIbmcGhJO80vdtFdd5ElcDlgYO3q8l82ODn"/>
    <x v="18"/>
    <x v="1"/>
    <m/>
    <s v="July"/>
    <x v="9"/>
    <x v="3"/>
    <m/>
    <s v="Lead Magnet Lead"/>
    <m/>
    <m/>
    <m/>
    <x v="901"/>
    <s v="2022-09-09 10:19:35.901000+00:00"/>
    <m/>
  </r>
  <r>
    <x v="11"/>
    <n v="560195"/>
    <s v="INR"/>
    <n v="100"/>
    <x v="87"/>
    <x v="0"/>
    <s v="stat_OZRiD1474QRJIpvnjHCZfiIvKcVD6mIKSSTzg8SwDVx"/>
    <x v="0"/>
    <s v="OpportunityStatusType.Won"/>
    <s v="cont_as6cYTY7OHADAQXl6A4ywwhiPSbcuOPkUdXv8cRxzyU"/>
    <x v="588"/>
    <x v="0"/>
    <s v="lead_Ak5uBZpf3Q118J8Gn3W2BNW40BNGs1a06lKskzNC5Me"/>
    <s v="VISION BEYOND RESOURCES INDIA PRIVATE LIMITED"/>
    <x v="6"/>
    <s v="user_LKRhV6rhcBe0uL8u70UUGeDjbMupuho4TaiAOCbT7HT"/>
    <s v="Kashif Ahmad"/>
    <x v="1375"/>
    <s v="2022-07-13 09:43:41.254000+00:00"/>
    <m/>
    <x v="35"/>
    <m/>
    <m/>
    <m/>
    <n v="502"/>
    <m/>
    <m/>
    <m/>
    <m/>
    <m/>
    <m/>
    <m/>
    <m/>
    <m/>
    <m/>
    <m/>
    <x v="9"/>
    <m/>
    <m/>
    <m/>
    <m/>
    <m/>
    <m/>
    <m/>
    <m/>
    <m/>
    <m/>
    <m/>
    <m/>
    <x v="7"/>
    <m/>
    <s v="user_A8KOTZADnUtEQOLt4nSLAmteNStuGh80js75RYjrXVt"/>
    <x v="6"/>
    <x v="8"/>
    <m/>
    <s v="February; July"/>
    <x v="2"/>
    <x v="1"/>
    <m/>
    <m/>
    <m/>
    <m/>
    <m/>
    <x v="902"/>
    <s v="2022-10-18 04:56:17.468000+00:00"/>
    <s v="GTL"/>
  </r>
  <r>
    <x v="9"/>
    <n v="15000"/>
    <s v="INR"/>
    <n v="0"/>
    <x v="88"/>
    <x v="0"/>
    <s v="stat_kcR4fZg7TU7jjk1jAVua3qGLRS4J5uFayEjK5j02wtv"/>
    <x v="2"/>
    <s v="OpportunityStatusType.Lost"/>
    <m/>
    <x v="1"/>
    <x v="57"/>
    <s v="lead_C08LOA5eNpwFXywCGKdLvSypm1FIFR55oMjZwZQUg1c"/>
    <s v="Autoprint Machinery Manufacturers"/>
    <x v="15"/>
    <s v="user_9SBRjyF0n4iWuhUdqRyQkFhl2J4uyNKhFWvvJEvunX8"/>
    <s v="Omkar Ghate"/>
    <x v="1376"/>
    <s v="2022-07-13 10:58:27.990000+00:00"/>
    <m/>
    <x v="39"/>
    <m/>
    <m/>
    <m/>
    <n v="150"/>
    <m/>
    <m/>
    <m/>
    <m/>
    <m/>
    <m/>
    <m/>
    <m/>
    <m/>
    <m/>
    <m/>
    <x v="5"/>
    <m/>
    <m/>
    <m/>
    <m/>
    <m/>
    <m/>
    <m/>
    <m/>
    <m/>
    <m/>
    <m/>
    <m/>
    <x v="13"/>
    <m/>
    <s v="user_228eUmsdKIb9OItgmiDq1zD4aPZ1eqiapbaLAGeBf8g"/>
    <x v="13"/>
    <x v="1"/>
    <m/>
    <s v="July"/>
    <x v="2"/>
    <x v="3"/>
    <m/>
    <m/>
    <m/>
    <m/>
    <m/>
    <x v="903"/>
    <s v="2022-07-13 10:58:28.021000+00:00"/>
    <s v="GPA"/>
  </r>
  <r>
    <x v="15"/>
    <n v="50000"/>
    <s v="INR"/>
    <n v="0"/>
    <x v="4"/>
    <x v="0"/>
    <s v="stat_kcR4fZg7TU7jjk1jAVua3qGLRS4J5uFayEjK5j02wtv"/>
    <x v="2"/>
    <s v="OpportunityStatusType.Lost"/>
    <s v="cont_kmJfNQqdHYLIKonSRlKWx8OWRJCwGhJ7oxfHivh7fOj"/>
    <x v="589"/>
    <x v="474"/>
    <s v="lead_ivCsLWcVR1FBbV4JRmED9cctRryoDzbF0Rp8do0oH2A"/>
    <s v="Avendus"/>
    <x v="13"/>
    <s v="user_N52PP2uP2VZc2gm0nhh6CNFSif4n85g1cdxoNFd9ct0"/>
    <s v="Naveen Kumar"/>
    <x v="1377"/>
    <s v="2022-07-13 08:26:53.912000+00:00"/>
    <m/>
    <x v="1"/>
    <m/>
    <m/>
    <m/>
    <n v="390"/>
    <m/>
    <m/>
    <m/>
    <m/>
    <m/>
    <m/>
    <m/>
    <m/>
    <m/>
    <m/>
    <m/>
    <x v="3"/>
    <m/>
    <m/>
    <m/>
    <m/>
    <m/>
    <m/>
    <m/>
    <m/>
    <m/>
    <m/>
    <m/>
    <m/>
    <x v="11"/>
    <m/>
    <s v="user_6hRQhcoLhZEDUBYaw3vS7rv6T5582sGfXq4jNRqTfUU"/>
    <x v="14"/>
    <x v="1"/>
    <m/>
    <s v="July; September"/>
    <x v="2"/>
    <x v="10"/>
    <m/>
    <s v="Vaccine inbound"/>
    <m/>
    <m/>
    <m/>
    <x v="904"/>
    <s v="2022-09-29 07:40:00.234000+00:00"/>
    <s v="GPA"/>
  </r>
  <r>
    <x v="24"/>
    <n v="300000"/>
    <s v="INR"/>
    <n v="0"/>
    <x v="4"/>
    <x v="0"/>
    <s v="stat_kcR4fZg7TU7jjk1jAVua3qGLRS4J5uFayEjK5j02wtv"/>
    <x v="2"/>
    <s v="OpportunityStatusType.Lost"/>
    <s v="cont_u8eQlcXw3Gqi5Xa5lSr3QVdyELmbRk7v41zXyU5Rbzy"/>
    <x v="590"/>
    <x v="32"/>
    <s v="lead_3NPPREpnXy9NhbIh1oNA3azR17e9zCNf4v7cU0Rf8wj"/>
    <s v="Dr. Bhanushali Hospital"/>
    <x v="13"/>
    <s v="user_sD3YjSs92XKUfD0OPHeo886g6tW6aCM0iUhX5VVUuJi"/>
    <s v="Navin Panjwani"/>
    <x v="1378"/>
    <s v="2022-07-13 07:44:33.420000+00:00"/>
    <m/>
    <x v="1"/>
    <m/>
    <m/>
    <m/>
    <n v="50"/>
    <m/>
    <m/>
    <m/>
    <m/>
    <m/>
    <m/>
    <m/>
    <s v="PAID_SOCIAL"/>
    <m/>
    <m/>
    <m/>
    <x v="23"/>
    <m/>
    <m/>
    <m/>
    <m/>
    <m/>
    <m/>
    <m/>
    <m/>
    <m/>
    <m/>
    <m/>
    <m/>
    <x v="3"/>
    <m/>
    <s v="user_vMd4rmcrSbjykdyL2J7rrYn84SWdcNc5FKligrmItPw"/>
    <x v="11"/>
    <x v="1"/>
    <m/>
    <s v="September"/>
    <x v="4"/>
    <x v="3"/>
    <m/>
    <s v="Employee Engagement Handbook"/>
    <m/>
    <m/>
    <m/>
    <x v="905"/>
    <s v="2022-08-12 11:44:39.929000+00:00"/>
    <s v="GMC"/>
  </r>
  <r>
    <x v="15"/>
    <n v="50000"/>
    <s v="INR"/>
    <n v="0"/>
    <x v="16"/>
    <x v="0"/>
    <s v="stat_kcR4fZg7TU7jjk1jAVua3qGLRS4J5uFayEjK5j02wtv"/>
    <x v="2"/>
    <s v="OpportunityStatusType.Lost"/>
    <s v="cont_CNiBWVoFwEgBCKNtoE9gZzYu2zXxJytUvZuuKAxtIyH"/>
    <x v="37"/>
    <x v="28"/>
    <s v="lead_stQIwqTlufxHJ8Uif6OlpfbuFGVXyZqzId31hOIMTrC"/>
    <s v="Esmech Equipment Pvt. Ltd."/>
    <x v="13"/>
    <s v="user_N52PP2uP2VZc2gm0nhh6CNFSif4n85g1cdxoNFd9ct0"/>
    <s v="Naveen Kumar"/>
    <x v="1379"/>
    <s v="2022-07-13 08:26:38.940000+00:00"/>
    <m/>
    <x v="1"/>
    <m/>
    <m/>
    <m/>
    <n v="250"/>
    <m/>
    <m/>
    <m/>
    <m/>
    <m/>
    <m/>
    <m/>
    <m/>
    <m/>
    <m/>
    <m/>
    <x v="5"/>
    <m/>
    <m/>
    <m/>
    <m/>
    <m/>
    <m/>
    <m/>
    <m/>
    <m/>
    <m/>
    <m/>
    <m/>
    <x v="4"/>
    <m/>
    <s v="user_vMd4rmcrSbjykdyL2J7rrYn84SWdcNc5FKligrmItPw"/>
    <x v="11"/>
    <x v="1"/>
    <m/>
    <m/>
    <x v="2"/>
    <x v="3"/>
    <m/>
    <m/>
    <m/>
    <m/>
    <m/>
    <x v="52"/>
    <s v="2022-09-29 04:04:57.443000+00:00"/>
    <s v="GTL"/>
  </r>
  <r>
    <x v="1"/>
    <n v="500000"/>
    <s v="INR"/>
    <n v="0"/>
    <x v="16"/>
    <x v="0"/>
    <s v="stat_1hn9nRJaLbI53NxPuSQgo90kRpbpKsFlwN4oEGNUTdO"/>
    <x v="1"/>
    <s v="OpportunityStatusType.Lost"/>
    <s v="cont_TTfhDDqNa52T1m3okZs1dA0k4uel4NsauXyDfTwPaIA"/>
    <x v="591"/>
    <x v="475"/>
    <s v="lead_38TYlEydnj4cUBFy1LGqE3bXqd3KEl345laqdO2xZZV"/>
    <s v="Anju Software"/>
    <x v="10"/>
    <s v="user_kbtBHYtBjVDNyI72HTF6C1SCvC7yVBiA6OrBOy3t96U"/>
    <s v="Tejas Kulkarni"/>
    <x v="1380"/>
    <s v="2022-07-13 06:50:12.118000+00:00"/>
    <m/>
    <x v="2"/>
    <m/>
    <m/>
    <m/>
    <n v="90"/>
    <m/>
    <m/>
    <m/>
    <m/>
    <m/>
    <m/>
    <m/>
    <s v="PAID_SOCIAL"/>
    <m/>
    <m/>
    <m/>
    <x v="1"/>
    <m/>
    <m/>
    <m/>
    <m/>
    <m/>
    <m/>
    <m/>
    <m/>
    <m/>
    <m/>
    <m/>
    <m/>
    <x v="3"/>
    <m/>
    <s v="user_kbtBHYtBjVDNyI72HTF6C1SCvC7yVBiA6OrBOy3t96U"/>
    <x v="36"/>
    <x v="12"/>
    <m/>
    <s v="February"/>
    <x v="4"/>
    <x v="3"/>
    <m/>
    <s v="Employee Wellness Handbook"/>
    <m/>
    <m/>
    <m/>
    <x v="906"/>
    <s v="2022-09-05 05:33:37.388000+00:00"/>
    <s v="GTL"/>
  </r>
  <r>
    <x v="1"/>
    <n v="120000"/>
    <s v="INR"/>
    <n v="0"/>
    <x v="36"/>
    <x v="0"/>
    <s v="stat_1hn9nRJaLbI53NxPuSQgo90kRpbpKsFlwN4oEGNUTdO"/>
    <x v="1"/>
    <s v="OpportunityStatusType.Lost"/>
    <m/>
    <x v="1"/>
    <x v="476"/>
    <s v="lead_aodCpk7M8sBMmfyV84GdVbXr5AVAfV8Vi6Ztrn8qbfQ"/>
    <s v="Chemtek (Fresh)"/>
    <x v="7"/>
    <s v="user_kbtBHYtBjVDNyI72HTF6C1SCvC7yVBiA6OrBOy3t96U"/>
    <s v="Tejas Kulkarni"/>
    <x v="1381"/>
    <s v="2022-07-13 06:53:19.875000+00:00"/>
    <m/>
    <x v="1"/>
    <m/>
    <s v="2022-02-14 05:31:33+00:00"/>
    <m/>
    <n v="34"/>
    <m/>
    <m/>
    <m/>
    <m/>
    <m/>
    <m/>
    <m/>
    <m/>
    <m/>
    <m/>
    <m/>
    <x v="2"/>
    <m/>
    <m/>
    <m/>
    <m/>
    <m/>
    <m/>
    <m/>
    <m/>
    <m/>
    <m/>
    <m/>
    <m/>
    <x v="3"/>
    <m/>
    <s v="user_aM3WaaSUQQmaNnsm9l2FQRVWUEr8RN2ZdXzsuQUalQ3"/>
    <x v="7"/>
    <x v="12"/>
    <m/>
    <s v="July"/>
    <x v="3"/>
    <x v="2"/>
    <m/>
    <s v="Employee Count 25"/>
    <m/>
    <m/>
    <m/>
    <x v="907"/>
    <s v="2022-07-15 13:02:28.876000+00:00"/>
    <m/>
  </r>
  <r>
    <x v="1"/>
    <n v="605000"/>
    <s v="INR"/>
    <n v="100"/>
    <x v="87"/>
    <x v="0"/>
    <s v="stat_OZRiD1474QRJIpvnjHCZfiIvKcVD6mIKSSTzg8SwDVx"/>
    <x v="0"/>
    <s v="OpportunityStatusType.Won"/>
    <s v="cont_o52VVnpih1nOGXbvjnt2V3a07Ht2okU5A8pjllfclj0"/>
    <x v="592"/>
    <x v="0"/>
    <s v="lead_jfuZioSZdziZD6DdJXNHpJtOwoWl1E95Imhm27C2T2A"/>
    <s v="Odex India Solutions"/>
    <x v="25"/>
    <s v="user_kbtBHYtBjVDNyI72HTF6C1SCvC7yVBiA6OrBOy3t96U"/>
    <s v="Tejas Kulkarni"/>
    <x v="1382"/>
    <s v="2022-07-13 07:22:32.244000+00:00"/>
    <m/>
    <x v="1"/>
    <m/>
    <m/>
    <m/>
    <n v="124"/>
    <m/>
    <m/>
    <m/>
    <m/>
    <m/>
    <m/>
    <m/>
    <m/>
    <m/>
    <m/>
    <m/>
    <x v="44"/>
    <m/>
    <m/>
    <m/>
    <m/>
    <m/>
    <m/>
    <m/>
    <m/>
    <m/>
    <m/>
    <m/>
    <m/>
    <x v="19"/>
    <m/>
    <s v="user_FdWFezbLzkYQcGsBUsjZO25nr2poK2nRbqV47Rs5Kfm"/>
    <x v="17"/>
    <x v="12"/>
    <m/>
    <s v="August"/>
    <x v="2"/>
    <x v="1"/>
    <m/>
    <s v="Glengarry"/>
    <m/>
    <m/>
    <m/>
    <x v="908"/>
    <s v="2022-10-10 02:52:58.165000+00:00"/>
    <s v="GMC"/>
  </r>
  <r>
    <x v="4"/>
    <n v="100000"/>
    <s v="INR"/>
    <n v="0"/>
    <x v="85"/>
    <x v="0"/>
    <s v="stat_kcR4fZg7TU7jjk1jAVua3qGLRS4J5uFayEjK5j02wtv"/>
    <x v="2"/>
    <s v="OpportunityStatusType.Lost"/>
    <m/>
    <x v="1"/>
    <x v="477"/>
    <s v="lead_ixnuzONEg5Gs5tr0tUxwIIFm6y9swjhtkoMWrsTrf7K"/>
    <s v="Isgec Hitachi Zosen"/>
    <x v="32"/>
    <s v="user_bdUPAGjcS7p6513So3N4g3aWNS5HuBuVJi7bvCPAsLt"/>
    <s v="Mayur Gadiyar"/>
    <x v="1383"/>
    <s v="2022-07-13 06:13:05.559000+00:00"/>
    <m/>
    <x v="40"/>
    <m/>
    <s v="2022-03-20 10:55:01+00:00"/>
    <m/>
    <n v="41"/>
    <m/>
    <m/>
    <m/>
    <m/>
    <m/>
    <m/>
    <m/>
    <m/>
    <m/>
    <m/>
    <m/>
    <x v="5"/>
    <m/>
    <m/>
    <m/>
    <m/>
    <m/>
    <m/>
    <m/>
    <m/>
    <m/>
    <m/>
    <m/>
    <m/>
    <x v="3"/>
    <m/>
    <s v="user_FkSWcqjfeTqoo0NaiDWgDVeXoui6YtIDYPZVOCd1cwP"/>
    <x v="37"/>
    <x v="1"/>
    <m/>
    <s v="June"/>
    <x v="8"/>
    <x v="2"/>
    <m/>
    <s v="Downloaded the guide: Employee Wellness Handbook"/>
    <m/>
    <m/>
    <m/>
    <x v="909"/>
    <s v="2022-07-13 06:13:05.589000+00:00"/>
    <s v="GPA"/>
  </r>
  <r>
    <x v="14"/>
    <n v="90000"/>
    <s v="INR"/>
    <n v="0"/>
    <x v="36"/>
    <x v="0"/>
    <s v="stat_kcR4fZg7TU7jjk1jAVua3qGLRS4J5uFayEjK5j02wtv"/>
    <x v="2"/>
    <s v="OpportunityStatusType.Lost"/>
    <m/>
    <x v="1"/>
    <x v="39"/>
    <s v="lead_iHApfv6JU78o9VaHNXcZMgjBHx1eb14REfn2e1I9NQi"/>
    <s v="Palash Ventures"/>
    <x v="21"/>
    <s v="user_g5Yw4Z4XnIbmcGhJO80vdtFdd5ElcDlgYO3q8l82ODn"/>
    <s v="Aditya Binani"/>
    <x v="1384"/>
    <s v="2022-07-13 06:20:57.432000+00:00"/>
    <m/>
    <x v="11"/>
    <m/>
    <m/>
    <m/>
    <n v="10"/>
    <m/>
    <m/>
    <m/>
    <m/>
    <m/>
    <m/>
    <m/>
    <m/>
    <m/>
    <m/>
    <m/>
    <x v="3"/>
    <m/>
    <m/>
    <m/>
    <m/>
    <m/>
    <m/>
    <m/>
    <m/>
    <m/>
    <m/>
    <m/>
    <m/>
    <x v="27"/>
    <m/>
    <s v="user_g5Yw4Z4XnIbmcGhJO80vdtFdd5ElcDlgYO3q8l82ODn"/>
    <x v="18"/>
    <x v="1"/>
    <m/>
    <s v="June"/>
    <x v="2"/>
    <x v="1"/>
    <m/>
    <s v="Glengarry"/>
    <m/>
    <m/>
    <m/>
    <x v="910"/>
    <s v="2022-10-12 04:39:07.428000+00:00"/>
    <m/>
  </r>
  <r>
    <x v="4"/>
    <n v="120000"/>
    <s v="INR"/>
    <n v="0"/>
    <x v="85"/>
    <x v="0"/>
    <s v="stat_kcR4fZg7TU7jjk1jAVua3qGLRS4J5uFayEjK5j02wtv"/>
    <x v="2"/>
    <s v="OpportunityStatusType.Lost"/>
    <m/>
    <x v="1"/>
    <x v="478"/>
    <s v="lead_ixnuzONEg5Gs5tr0tUxwIIFm6y9swjhtkoMWrsTrf7K"/>
    <s v="Isgec Hitachi Zosen"/>
    <x v="32"/>
    <s v="user_bdUPAGjcS7p6513So3N4g3aWNS5HuBuVJi7bvCPAsLt"/>
    <s v="Mayur Gadiyar"/>
    <x v="1385"/>
    <s v="2022-07-13 06:12:54.369000+00:00"/>
    <m/>
    <x v="40"/>
    <m/>
    <s v="2022-03-20 10:55:01+00:00"/>
    <m/>
    <n v="41"/>
    <m/>
    <m/>
    <m/>
    <m/>
    <m/>
    <m/>
    <m/>
    <m/>
    <m/>
    <m/>
    <m/>
    <x v="5"/>
    <m/>
    <m/>
    <m/>
    <m/>
    <m/>
    <m/>
    <m/>
    <m/>
    <m/>
    <m/>
    <m/>
    <m/>
    <x v="3"/>
    <m/>
    <s v="user_FkSWcqjfeTqoo0NaiDWgDVeXoui6YtIDYPZVOCd1cwP"/>
    <x v="37"/>
    <x v="1"/>
    <m/>
    <s v="June"/>
    <x v="8"/>
    <x v="2"/>
    <m/>
    <s v="Downloaded the guide: Employee Wellness Handbook"/>
    <m/>
    <m/>
    <m/>
    <x v="909"/>
    <s v="2022-07-13 06:13:05.589000+00:00"/>
    <s v="GPA"/>
  </r>
  <r>
    <x v="2"/>
    <n v="100000"/>
    <s v="INR"/>
    <n v="0"/>
    <x v="16"/>
    <x v="0"/>
    <s v="stat_kcR4fZg7TU7jjk1jAVua3qGLRS4J5uFayEjK5j02wtv"/>
    <x v="2"/>
    <s v="OpportunityStatusType.Lost"/>
    <s v="cont_7kf9Gyd1CMdSWfgHSbDHBRfZJkSVHNOCiXe75dW3Spa"/>
    <x v="593"/>
    <x v="0"/>
    <s v="lead_ibbAhuTVuOyVCweKcHCEpCe2ye1V7ruOEgQn9wvx64b"/>
    <s v="Hindustan Feeds"/>
    <x v="19"/>
    <s v="user_FdWFezbLzkYQcGsBUsjZO25nr2poK2nRbqV47Rs5Kfm"/>
    <s v="Prateek Wadhwa"/>
    <x v="1386"/>
    <s v="2022-07-13 05:25:08.355000+00:00"/>
    <m/>
    <x v="5"/>
    <m/>
    <m/>
    <m/>
    <n v="500"/>
    <m/>
    <m/>
    <m/>
    <m/>
    <m/>
    <m/>
    <m/>
    <m/>
    <m/>
    <m/>
    <m/>
    <x v="2"/>
    <m/>
    <m/>
    <m/>
    <m/>
    <m/>
    <m/>
    <m/>
    <m/>
    <m/>
    <m/>
    <m/>
    <m/>
    <x v="3"/>
    <m/>
    <s v="user_FdWFezbLzkYQcGsBUsjZO25nr2poK2nRbqV47Rs5Kfm"/>
    <x v="17"/>
    <x v="1"/>
    <m/>
    <s v="July"/>
    <x v="4"/>
    <x v="3"/>
    <m/>
    <s v="Employee Wellness Handbook"/>
    <m/>
    <m/>
    <m/>
    <x v="911"/>
    <s v="2022-07-13 05:25:08.386000+00:00"/>
    <s v="GTL"/>
  </r>
  <r>
    <x v="4"/>
    <n v="95000"/>
    <s v="INR"/>
    <n v="0"/>
    <x v="85"/>
    <x v="0"/>
    <s v="stat_kcR4fZg7TU7jjk1jAVua3qGLRS4J5uFayEjK5j02wtv"/>
    <x v="2"/>
    <s v="OpportunityStatusType.Lost"/>
    <m/>
    <x v="1"/>
    <x v="479"/>
    <s v="lead_ixnuzONEg5Gs5tr0tUxwIIFm6y9swjhtkoMWrsTrf7K"/>
    <s v="Isgec Hitachi Zosen"/>
    <x v="32"/>
    <s v="user_bdUPAGjcS7p6513So3N4g3aWNS5HuBuVJi7bvCPAsLt"/>
    <s v="Mayur Gadiyar"/>
    <x v="1387"/>
    <s v="2022-07-13 06:12:42.975000+00:00"/>
    <m/>
    <x v="40"/>
    <m/>
    <s v="2022-03-20 10:55:01+00:00"/>
    <m/>
    <n v="41"/>
    <m/>
    <m/>
    <m/>
    <m/>
    <m/>
    <m/>
    <m/>
    <m/>
    <m/>
    <m/>
    <m/>
    <x v="5"/>
    <m/>
    <m/>
    <m/>
    <m/>
    <m/>
    <m/>
    <m/>
    <m/>
    <m/>
    <m/>
    <m/>
    <m/>
    <x v="3"/>
    <m/>
    <s v="user_FkSWcqjfeTqoo0NaiDWgDVeXoui6YtIDYPZVOCd1cwP"/>
    <x v="37"/>
    <x v="1"/>
    <m/>
    <s v="June"/>
    <x v="8"/>
    <x v="2"/>
    <m/>
    <s v="Downloaded the guide: Employee Wellness Handbook"/>
    <m/>
    <m/>
    <m/>
    <x v="909"/>
    <s v="2022-07-13 06:13:05.589000+00:00"/>
    <s v="WC"/>
  </r>
  <r>
    <x v="2"/>
    <n v="100000"/>
    <s v="INR"/>
    <n v="0"/>
    <x v="16"/>
    <x v="0"/>
    <s v="stat_kcR4fZg7TU7jjk1jAVua3qGLRS4J5uFayEjK5j02wtv"/>
    <x v="2"/>
    <s v="OpportunityStatusType.Lost"/>
    <s v="cont_7kf9Gyd1CMdSWfgHSbDHBRfZJkSVHNOCiXe75dW3Spa"/>
    <x v="593"/>
    <x v="0"/>
    <s v="lead_ibbAhuTVuOyVCweKcHCEpCe2ye1V7ruOEgQn9wvx64b"/>
    <s v="Hindustan Feeds"/>
    <x v="19"/>
    <s v="user_FdWFezbLzkYQcGsBUsjZO25nr2poK2nRbqV47Rs5Kfm"/>
    <s v="Prateek Wadhwa"/>
    <x v="1388"/>
    <s v="2022-07-13 05:24:59.593000+00:00"/>
    <m/>
    <x v="5"/>
    <m/>
    <m/>
    <m/>
    <n v="500"/>
    <m/>
    <m/>
    <m/>
    <m/>
    <m/>
    <m/>
    <m/>
    <m/>
    <m/>
    <m/>
    <m/>
    <x v="2"/>
    <m/>
    <m/>
    <m/>
    <m/>
    <m/>
    <m/>
    <m/>
    <m/>
    <m/>
    <m/>
    <m/>
    <m/>
    <x v="3"/>
    <m/>
    <s v="user_FdWFezbLzkYQcGsBUsjZO25nr2poK2nRbqV47Rs5Kfm"/>
    <x v="17"/>
    <x v="1"/>
    <m/>
    <s v="July"/>
    <x v="4"/>
    <x v="3"/>
    <m/>
    <s v="Employee Wellness Handbook"/>
    <m/>
    <m/>
    <m/>
    <x v="911"/>
    <s v="2022-07-13 05:25:08.386000+00:00"/>
    <s v="GPA"/>
  </r>
  <r>
    <x v="28"/>
    <n v="5000000"/>
    <s v="INR"/>
    <n v="0"/>
    <x v="11"/>
    <x v="0"/>
    <s v="stat_kcR4fZg7TU7jjk1jAVua3qGLRS4J5uFayEjK5j02wtv"/>
    <x v="2"/>
    <s v="OpportunityStatusType.Lost"/>
    <m/>
    <x v="1"/>
    <x v="125"/>
    <s v="lead_vcg86bdnKi0gno9eOHY9qINkkx6cJsAhC6hKNsu3ipj"/>
    <s v="Tarento"/>
    <x v="15"/>
    <s v="user_JjaNBsxmUKBROYZvEahyXgec466W5jQa2pL0NUZ81Lb"/>
    <s v="Sreenivas Hatti"/>
    <x v="1389"/>
    <s v="2022-07-13 03:09:35.229000+00:00"/>
    <m/>
    <x v="2"/>
    <m/>
    <m/>
    <m/>
    <n v="410"/>
    <m/>
    <m/>
    <m/>
    <m/>
    <m/>
    <m/>
    <m/>
    <m/>
    <m/>
    <m/>
    <m/>
    <x v="1"/>
    <m/>
    <m/>
    <m/>
    <m/>
    <m/>
    <m/>
    <m/>
    <m/>
    <m/>
    <m/>
    <m/>
    <m/>
    <x v="8"/>
    <m/>
    <s v="user_228eUmsdKIb9OItgmiDq1zD4aPZ1eqiapbaLAGeBf8g"/>
    <x v="13"/>
    <x v="1"/>
    <m/>
    <s v="July"/>
    <x v="2"/>
    <x v="3"/>
    <m/>
    <s v="Employee Wellness Handbook"/>
    <m/>
    <m/>
    <m/>
    <x v="912"/>
    <s v="2022-09-08 10:34:32.739000+00:00"/>
    <s v="GMC"/>
  </r>
  <r>
    <x v="2"/>
    <n v="3000000"/>
    <s v="INR"/>
    <n v="0"/>
    <x v="16"/>
    <x v="0"/>
    <s v="stat_kcR4fZg7TU7jjk1jAVua3qGLRS4J5uFayEjK5j02wtv"/>
    <x v="2"/>
    <s v="OpportunityStatusType.Lost"/>
    <s v="cont_7kf9Gyd1CMdSWfgHSbDHBRfZJkSVHNOCiXe75dW3Spa"/>
    <x v="593"/>
    <x v="0"/>
    <s v="lead_ibbAhuTVuOyVCweKcHCEpCe2ye1V7ruOEgQn9wvx64b"/>
    <s v="Hindustan Feeds"/>
    <x v="19"/>
    <s v="user_FdWFezbLzkYQcGsBUsjZO25nr2poK2nRbqV47Rs5Kfm"/>
    <s v="Prateek Wadhwa"/>
    <x v="1390"/>
    <s v="2022-07-13 05:24:49.889000+00:00"/>
    <m/>
    <x v="5"/>
    <m/>
    <m/>
    <m/>
    <n v="500"/>
    <m/>
    <m/>
    <m/>
    <m/>
    <m/>
    <m/>
    <m/>
    <m/>
    <m/>
    <m/>
    <m/>
    <x v="2"/>
    <m/>
    <m/>
    <m/>
    <m/>
    <m/>
    <m/>
    <m/>
    <m/>
    <m/>
    <m/>
    <m/>
    <m/>
    <x v="3"/>
    <m/>
    <s v="user_FdWFezbLzkYQcGsBUsjZO25nr2poK2nRbqV47Rs5Kfm"/>
    <x v="17"/>
    <x v="1"/>
    <m/>
    <s v="July"/>
    <x v="4"/>
    <x v="3"/>
    <m/>
    <s v="Employee Wellness Handbook"/>
    <m/>
    <m/>
    <m/>
    <x v="911"/>
    <s v="2022-07-13 05:25:08.386000+00:00"/>
    <s v="GMC"/>
  </r>
  <r>
    <x v="28"/>
    <n v="500000"/>
    <s v="INR"/>
    <n v="0"/>
    <x v="11"/>
    <x v="0"/>
    <s v="stat_kcR4fZg7TU7jjk1jAVua3qGLRS4J5uFayEjK5j02wtv"/>
    <x v="2"/>
    <s v="OpportunityStatusType.Lost"/>
    <m/>
    <x v="1"/>
    <x v="168"/>
    <s v="lead_vcg86bdnKi0gno9eOHY9qINkkx6cJsAhC6hKNsu3ipj"/>
    <s v="Tarento"/>
    <x v="15"/>
    <s v="user_JjaNBsxmUKBROYZvEahyXgec466W5jQa2pL0NUZ81Lb"/>
    <s v="Sreenivas Hatti"/>
    <x v="1391"/>
    <s v="2022-07-13 03:09:28.363000+00:00"/>
    <m/>
    <x v="2"/>
    <m/>
    <m/>
    <m/>
    <n v="410"/>
    <m/>
    <m/>
    <m/>
    <m/>
    <m/>
    <m/>
    <m/>
    <m/>
    <m/>
    <m/>
    <m/>
    <x v="1"/>
    <m/>
    <m/>
    <m/>
    <m/>
    <m/>
    <m/>
    <m/>
    <m/>
    <m/>
    <m/>
    <m/>
    <m/>
    <x v="8"/>
    <m/>
    <s v="user_228eUmsdKIb9OItgmiDq1zD4aPZ1eqiapbaLAGeBf8g"/>
    <x v="13"/>
    <x v="1"/>
    <m/>
    <s v="July"/>
    <x v="2"/>
    <x v="3"/>
    <m/>
    <s v="Employee Wellness Handbook"/>
    <m/>
    <m/>
    <m/>
    <x v="912"/>
    <s v="2022-09-08 10:34:32.739000+00:00"/>
    <s v="NON EB"/>
  </r>
  <r>
    <x v="14"/>
    <n v="1000000"/>
    <s v="INR"/>
    <n v="0"/>
    <x v="36"/>
    <x v="0"/>
    <s v="stat_1hn9nRJaLbI53NxPuSQgo90kRpbpKsFlwN4oEGNUTdO"/>
    <x v="1"/>
    <s v="OpportunityStatusType.Lost"/>
    <m/>
    <x v="1"/>
    <x v="39"/>
    <s v="lead_MTKTIzYT4LOKEgUPmIOmrYQ2Kt3bmt8Ay3x7ES13pLM"/>
    <s v="Toyota Lakozy"/>
    <x v="21"/>
    <s v="user_g5Yw4Z4XnIbmcGhJO80vdtFdd5ElcDlgYO3q8l82ODn"/>
    <s v="Aditya Binani"/>
    <x v="1392"/>
    <s v="2022-07-12 16:21:14.130000+00:00"/>
    <m/>
    <x v="1"/>
    <m/>
    <m/>
    <m/>
    <n v="52"/>
    <m/>
    <m/>
    <m/>
    <m/>
    <m/>
    <m/>
    <m/>
    <m/>
    <m/>
    <m/>
    <m/>
    <x v="21"/>
    <m/>
    <m/>
    <m/>
    <m/>
    <m/>
    <m/>
    <m/>
    <m/>
    <m/>
    <m/>
    <m/>
    <m/>
    <x v="9"/>
    <m/>
    <s v="user_g5Yw4Z4XnIbmcGhJO80vdtFdd5ElcDlgYO3q8l82ODn"/>
    <x v="18"/>
    <x v="1"/>
    <m/>
    <s v="July; June"/>
    <x v="2"/>
    <x v="3"/>
    <m/>
    <m/>
    <m/>
    <m/>
    <m/>
    <x v="913"/>
    <s v="2022-09-21 11:14:25.894000+00:00"/>
    <m/>
  </r>
  <r>
    <x v="14"/>
    <n v="3000000"/>
    <s v="INR"/>
    <n v="0"/>
    <x v="63"/>
    <x v="0"/>
    <s v="stat_kcR4fZg7TU7jjk1jAVua3qGLRS4J5uFayEjK5j02wtv"/>
    <x v="2"/>
    <s v="OpportunityStatusType.Lost"/>
    <m/>
    <x v="1"/>
    <x v="39"/>
    <s v="lead_lNOgyYFu9gdmG32yCirgyQi2QXBsFhfVIKrlSD1OTMU"/>
    <s v="Trianz"/>
    <x v="21"/>
    <s v="user_g5Yw4Z4XnIbmcGhJO80vdtFdd5ElcDlgYO3q8l82ODn"/>
    <s v="Aditya Binani"/>
    <x v="1393"/>
    <s v="2022-07-12 16:20:02.695000+00:00"/>
    <m/>
    <x v="2"/>
    <m/>
    <m/>
    <m/>
    <n v="1539"/>
    <m/>
    <m/>
    <m/>
    <m/>
    <m/>
    <m/>
    <m/>
    <m/>
    <m/>
    <m/>
    <m/>
    <x v="4"/>
    <m/>
    <m/>
    <m/>
    <m/>
    <m/>
    <m/>
    <m/>
    <m/>
    <m/>
    <m/>
    <m/>
    <m/>
    <x v="3"/>
    <m/>
    <s v="user_g5Yw4Z4XnIbmcGhJO80vdtFdd5ElcDlgYO3q8l82ODn"/>
    <x v="18"/>
    <x v="1"/>
    <m/>
    <s v="August; July"/>
    <x v="2"/>
    <x v="3"/>
    <m/>
    <m/>
    <m/>
    <m/>
    <m/>
    <x v="622"/>
    <s v="2022-10-20 10:16:19.828000+00:00"/>
    <m/>
  </r>
  <r>
    <x v="28"/>
    <n v="50000"/>
    <s v="INR"/>
    <n v="0"/>
    <x v="11"/>
    <x v="0"/>
    <s v="stat_kcR4fZg7TU7jjk1jAVua3qGLRS4J5uFayEjK5j02wtv"/>
    <x v="2"/>
    <s v="OpportunityStatusType.Lost"/>
    <m/>
    <x v="1"/>
    <x v="19"/>
    <s v="lead_vcg86bdnKi0gno9eOHY9qINkkx6cJsAhC6hKNsu3ipj"/>
    <s v="Tarento"/>
    <x v="15"/>
    <s v="user_JjaNBsxmUKBROYZvEahyXgec466W5jQa2pL0NUZ81Lb"/>
    <s v="Sreenivas Hatti"/>
    <x v="1394"/>
    <s v="2022-07-13 03:09:26.414000+00:00"/>
    <m/>
    <x v="2"/>
    <m/>
    <m/>
    <m/>
    <n v="410"/>
    <m/>
    <m/>
    <m/>
    <m/>
    <m/>
    <m/>
    <m/>
    <m/>
    <m/>
    <m/>
    <m/>
    <x v="1"/>
    <m/>
    <m/>
    <m/>
    <m/>
    <m/>
    <m/>
    <m/>
    <m/>
    <m/>
    <m/>
    <m/>
    <m/>
    <x v="8"/>
    <m/>
    <s v="user_228eUmsdKIb9OItgmiDq1zD4aPZ1eqiapbaLAGeBf8g"/>
    <x v="13"/>
    <x v="1"/>
    <m/>
    <s v="July"/>
    <x v="2"/>
    <x v="3"/>
    <m/>
    <s v="Employee Wellness Handbook"/>
    <m/>
    <m/>
    <m/>
    <x v="912"/>
    <s v="2022-09-08 10:34:32.739000+00:00"/>
    <s v="GPA"/>
  </r>
  <r>
    <x v="4"/>
    <n v="100000"/>
    <s v="INR"/>
    <n v="0"/>
    <x v="30"/>
    <x v="0"/>
    <s v="stat_kcR4fZg7TU7jjk1jAVua3qGLRS4J5uFayEjK5j02wtv"/>
    <x v="2"/>
    <s v="OpportunityStatusType.Lost"/>
    <s v="cont_XoZnnDVXuHNgbKq9HToHk4l0ow3M2twbcm1g6mRyjeJ"/>
    <x v="594"/>
    <x v="57"/>
    <s v="lead_4q8LlR1KHqmxq7aC6j3HT4YZfIk1SYcCJxYS58MQrka"/>
    <s v="Easy Home Finance Limited"/>
    <x v="32"/>
    <s v="user_bdUPAGjcS7p6513So3N4g3aWNS5HuBuVJi7bvCPAsLt"/>
    <s v="Mayur Gadiyar"/>
    <x v="1395"/>
    <s v="2022-07-12 15:49:06.995000+00:00"/>
    <m/>
    <x v="1"/>
    <m/>
    <m/>
    <m/>
    <n v="125"/>
    <m/>
    <m/>
    <m/>
    <m/>
    <m/>
    <m/>
    <m/>
    <m/>
    <m/>
    <m/>
    <m/>
    <x v="3"/>
    <m/>
    <m/>
    <m/>
    <m/>
    <m/>
    <m/>
    <m/>
    <m/>
    <m/>
    <m/>
    <m/>
    <m/>
    <x v="3"/>
    <m/>
    <s v="user_L8E6IFhq6UCzKLHa45LUUTZCznDuyDwFrGaEp9DXiUM"/>
    <x v="9"/>
    <x v="1"/>
    <m/>
    <s v="September"/>
    <x v="2"/>
    <x v="3"/>
    <m/>
    <s v="Glengarry"/>
    <m/>
    <m/>
    <m/>
    <x v="914"/>
    <s v="2022-10-03 11:10:23.168000+00:00"/>
    <s v="GPA"/>
  </r>
  <r>
    <x v="14"/>
    <n v="500000"/>
    <s v="INR"/>
    <n v="0"/>
    <x v="16"/>
    <x v="0"/>
    <s v="stat_kcR4fZg7TU7jjk1jAVua3qGLRS4J5uFayEjK5j02wtv"/>
    <x v="2"/>
    <s v="OpportunityStatusType.Lost"/>
    <s v="cont_GBKKXuDiFWqApUXJ0iM2oRLBzbHOnmnDnDDdsZFNlWi"/>
    <x v="595"/>
    <x v="480"/>
    <s v="lead_K34KsrYYhiAByfu3aDGiIqwpzDWwECLiIC0RyjdMCmZ"/>
    <s v="Biotech Healthcare"/>
    <x v="24"/>
    <s v="user_g5Yw4Z4XnIbmcGhJO80vdtFdd5ElcDlgYO3q8l82ODn"/>
    <s v="Aditya Binani"/>
    <x v="1396"/>
    <s v="2022-07-12 16:19:08.889000+00:00"/>
    <m/>
    <x v="7"/>
    <m/>
    <m/>
    <m/>
    <n v="500"/>
    <m/>
    <m/>
    <m/>
    <m/>
    <m/>
    <m/>
    <m/>
    <m/>
    <m/>
    <m/>
    <m/>
    <x v="23"/>
    <m/>
    <m/>
    <m/>
    <m/>
    <m/>
    <m/>
    <m/>
    <m/>
    <m/>
    <m/>
    <m/>
    <m/>
    <x v="3"/>
    <m/>
    <s v="user_g5Yw4Z4XnIbmcGhJO80vdtFdd5ElcDlgYO3q8l82ODn"/>
    <x v="18"/>
    <x v="1"/>
    <m/>
    <s v="October; September"/>
    <x v="4"/>
    <x v="3"/>
    <m/>
    <s v="Downloaded the guide: Employee Wellness Handbook"/>
    <m/>
    <m/>
    <m/>
    <x v="915"/>
    <s v="2022-08-01 05:37:47.084000+00:00"/>
    <s v="GMC"/>
  </r>
  <r>
    <x v="4"/>
    <n v="1250000"/>
    <s v="INR"/>
    <n v="0"/>
    <x v="30"/>
    <x v="0"/>
    <s v="stat_kcR4fZg7TU7jjk1jAVua3qGLRS4J5uFayEjK5j02wtv"/>
    <x v="2"/>
    <s v="OpportunityStatusType.Lost"/>
    <s v="cont_XoZnnDVXuHNgbKq9HToHk4l0ow3M2twbcm1g6mRyjeJ"/>
    <x v="594"/>
    <x v="39"/>
    <s v="lead_4q8LlR1KHqmxq7aC6j3HT4YZfIk1SYcCJxYS58MQrka"/>
    <s v="Easy Home Finance Limited"/>
    <x v="32"/>
    <s v="user_bdUPAGjcS7p6513So3N4g3aWNS5HuBuVJi7bvCPAsLt"/>
    <s v="Mayur Gadiyar"/>
    <x v="1397"/>
    <s v="2022-07-12 15:48:55.676000+00:00"/>
    <m/>
    <x v="1"/>
    <m/>
    <m/>
    <m/>
    <n v="125"/>
    <m/>
    <m/>
    <m/>
    <m/>
    <m/>
    <m/>
    <m/>
    <m/>
    <m/>
    <m/>
    <m/>
    <x v="3"/>
    <m/>
    <m/>
    <m/>
    <m/>
    <m/>
    <m/>
    <m/>
    <m/>
    <m/>
    <m/>
    <m/>
    <m/>
    <x v="3"/>
    <m/>
    <s v="user_L8E6IFhq6UCzKLHa45LUUTZCznDuyDwFrGaEp9DXiUM"/>
    <x v="9"/>
    <x v="1"/>
    <m/>
    <s v="September"/>
    <x v="2"/>
    <x v="3"/>
    <m/>
    <s v="Glengarry"/>
    <m/>
    <m/>
    <m/>
    <x v="914"/>
    <s v="2022-10-03 11:10:23.168000+00:00"/>
    <s v="GMC"/>
  </r>
  <r>
    <x v="2"/>
    <n v="100000"/>
    <s v="INR"/>
    <n v="0"/>
    <x v="75"/>
    <x v="0"/>
    <s v="stat_kcR4fZg7TU7jjk1jAVua3qGLRS4J5uFayEjK5j02wtv"/>
    <x v="2"/>
    <s v="OpportunityStatusType.Lost"/>
    <s v="cont_X3Yu1Rw5FRFj9KwQYej48kzFcAA3720zrMqIVvvZXil"/>
    <x v="596"/>
    <x v="0"/>
    <s v="lead_w1YxFNML4h4QVcnmp5kPpKnbCHUiMx2S6G5vtDip7AV"/>
    <s v="Adapty"/>
    <x v="19"/>
    <s v="user_FdWFezbLzkYQcGsBUsjZO25nr2poK2nRbqV47Rs5Kfm"/>
    <s v="Prateek Wadhwa"/>
    <x v="1398"/>
    <s v="2022-07-12 10:57:33.914000+00:00"/>
    <m/>
    <x v="1"/>
    <m/>
    <m/>
    <m/>
    <n v="280"/>
    <m/>
    <m/>
    <m/>
    <m/>
    <m/>
    <m/>
    <m/>
    <m/>
    <m/>
    <m/>
    <m/>
    <x v="2"/>
    <m/>
    <m/>
    <m/>
    <m/>
    <m/>
    <m/>
    <m/>
    <m/>
    <m/>
    <m/>
    <m/>
    <m/>
    <x v="3"/>
    <m/>
    <s v="user_FdWFezbLzkYQcGsBUsjZO25nr2poK2nRbqV47Rs5Kfm"/>
    <x v="17"/>
    <x v="1"/>
    <m/>
    <s v="July"/>
    <x v="4"/>
    <x v="3"/>
    <m/>
    <s v="Employee Engagement Handbook"/>
    <m/>
    <m/>
    <m/>
    <x v="916"/>
    <s v="2022-08-27 08:07:33.820000+00:00"/>
    <s v="GPA"/>
  </r>
  <r>
    <x v="28"/>
    <n v="300000"/>
    <s v="INR"/>
    <n v="0"/>
    <x v="85"/>
    <x v="0"/>
    <s v="stat_kcR4fZg7TU7jjk1jAVua3qGLRS4J5uFayEjK5j02wtv"/>
    <x v="2"/>
    <s v="OpportunityStatusType.Lost"/>
    <m/>
    <x v="1"/>
    <x v="17"/>
    <s v="lead_iBIcfRkFLXou5KTyxIKTr8kzqYBoPBSY45ONIasvwQm"/>
    <s v="Tantiv4"/>
    <x v="7"/>
    <s v="user_JjaNBsxmUKBROYZvEahyXgec466W5jQa2pL0NUZ81Lb"/>
    <s v="Sreenivas Hatti"/>
    <x v="1399"/>
    <s v="2022-07-12 13:49:19.546000+00:00"/>
    <m/>
    <x v="5"/>
    <m/>
    <s v="2022-05-27 15:18:30+00:00"/>
    <m/>
    <n v="15"/>
    <m/>
    <m/>
    <m/>
    <m/>
    <m/>
    <m/>
    <m/>
    <s v="PAID_SOCIAL"/>
    <m/>
    <m/>
    <m/>
    <x v="2"/>
    <m/>
    <m/>
    <m/>
    <m/>
    <m/>
    <m/>
    <m/>
    <m/>
    <m/>
    <m/>
    <m/>
    <m/>
    <x v="3"/>
    <m/>
    <s v="user_aM3WaaSUQQmaNnsm9l2FQRVWUEr8RN2ZdXzsuQUalQ3"/>
    <x v="7"/>
    <x v="1"/>
    <m/>
    <s v="July"/>
    <x v="3"/>
    <x v="2"/>
    <m/>
    <s v="Employee Count 25"/>
    <m/>
    <m/>
    <m/>
    <x v="917"/>
    <s v="2022-07-12 13:49:19.590000+00:00"/>
    <m/>
  </r>
  <r>
    <x v="28"/>
    <n v="1000000"/>
    <s v="INR"/>
    <n v="0"/>
    <x v="72"/>
    <x v="0"/>
    <s v="stat_1hn9nRJaLbI53NxPuSQgo90kRpbpKsFlwN4oEGNUTdO"/>
    <x v="1"/>
    <s v="OpportunityStatusType.Lost"/>
    <s v="cont_BotptzLogwkAi8yITzZx2sK4BzFGJ3CruMTe5kvIE2T"/>
    <x v="597"/>
    <x v="481"/>
    <s v="lead_0sL0W2RLqW5VPiCIkxzV5OKiaSFNYZtZpqvbJjLzNp1"/>
    <s v="AAF India pvt ltd"/>
    <x v="3"/>
    <s v="user_JjaNBsxmUKBROYZvEahyXgec466W5jQa2pL0NUZ81Lb"/>
    <s v="Sreenivas Hatti"/>
    <x v="1400"/>
    <s v="2022-07-12 15:11:20.421000+00:00"/>
    <m/>
    <x v="2"/>
    <m/>
    <m/>
    <m/>
    <n v="120"/>
    <m/>
    <m/>
    <m/>
    <m/>
    <m/>
    <m/>
    <m/>
    <m/>
    <m/>
    <m/>
    <m/>
    <x v="5"/>
    <s v="ICICI Lombard"/>
    <m/>
    <m/>
    <m/>
    <m/>
    <m/>
    <m/>
    <m/>
    <m/>
    <m/>
    <m/>
    <m/>
    <x v="10"/>
    <m/>
    <s v="user_encRk5bIEFN6ZA11h4WH2AdZTiZpogLSlMIaj0E30SZ"/>
    <x v="3"/>
    <x v="1"/>
    <m/>
    <s v="January; July"/>
    <x v="2"/>
    <x v="3"/>
    <m/>
    <m/>
    <m/>
    <m/>
    <m/>
    <x v="918"/>
    <s v="2022-09-13 11:50:04.316000+00:00"/>
    <m/>
  </r>
  <r>
    <x v="2"/>
    <n v="2000000"/>
    <s v="INR"/>
    <n v="0"/>
    <x v="75"/>
    <x v="0"/>
    <s v="stat_kcR4fZg7TU7jjk1jAVua3qGLRS4J5uFayEjK5j02wtv"/>
    <x v="2"/>
    <s v="OpportunityStatusType.Lost"/>
    <s v="cont_X3Yu1Rw5FRFj9KwQYej48kzFcAA3720zrMqIVvvZXil"/>
    <x v="596"/>
    <x v="482"/>
    <s v="lead_w1YxFNML4h4QVcnmp5kPpKnbCHUiMx2S6G5vtDip7AV"/>
    <s v="Adapty"/>
    <x v="19"/>
    <s v="user_FdWFezbLzkYQcGsBUsjZO25nr2poK2nRbqV47Rs5Kfm"/>
    <s v="Prateek Wadhwa"/>
    <x v="1401"/>
    <s v="2022-07-12 10:57:26.864000+00:00"/>
    <m/>
    <x v="1"/>
    <m/>
    <m/>
    <m/>
    <n v="280"/>
    <m/>
    <m/>
    <m/>
    <m/>
    <m/>
    <m/>
    <m/>
    <m/>
    <m/>
    <m/>
    <m/>
    <x v="2"/>
    <m/>
    <m/>
    <m/>
    <m/>
    <m/>
    <m/>
    <m/>
    <m/>
    <m/>
    <m/>
    <m/>
    <m/>
    <x v="3"/>
    <m/>
    <s v="user_FdWFezbLzkYQcGsBUsjZO25nr2poK2nRbqV47Rs5Kfm"/>
    <x v="17"/>
    <x v="1"/>
    <m/>
    <s v="July"/>
    <x v="4"/>
    <x v="3"/>
    <m/>
    <s v="Employee Engagement Handbook"/>
    <m/>
    <m/>
    <m/>
    <x v="916"/>
    <s v="2022-08-27 08:07:33.820000+00:00"/>
    <s v="GMC"/>
  </r>
  <r>
    <x v="21"/>
    <n v="2000000"/>
    <s v="INR"/>
    <n v="0"/>
    <x v="75"/>
    <x v="0"/>
    <s v="stat_1hn9nRJaLbI53NxPuSQgo90kRpbpKsFlwN4oEGNUTdO"/>
    <x v="1"/>
    <s v="OpportunityStatusType.Lost"/>
    <m/>
    <x v="1"/>
    <x v="39"/>
    <s v="lead_C93AbwBnd6Y6gEfl0G5FMxctmz9AIr51ngt66nzFJVS"/>
    <s v="Avanti Fellows"/>
    <x v="21"/>
    <s v="user_Iwn6da5WKkZqwUySK0oUuCb72pFP5WEm4zAb92ijqFe"/>
    <s v="Sonal Paithankar"/>
    <x v="1402"/>
    <s v="2022-07-12 09:29:05.934000+00:00"/>
    <m/>
    <x v="1"/>
    <m/>
    <m/>
    <m/>
    <n v="500"/>
    <m/>
    <m/>
    <m/>
    <m/>
    <m/>
    <m/>
    <m/>
    <m/>
    <m/>
    <m/>
    <m/>
    <x v="2"/>
    <m/>
    <m/>
    <m/>
    <m/>
    <m/>
    <m/>
    <m/>
    <m/>
    <m/>
    <m/>
    <m/>
    <m/>
    <x v="3"/>
    <m/>
    <s v="user_g5Yw4Z4XnIbmcGhJO80vdtFdd5ElcDlgYO3q8l82ODn"/>
    <x v="18"/>
    <x v="1"/>
    <m/>
    <s v="July"/>
    <x v="4"/>
    <x v="3"/>
    <m/>
    <s v="Employee Wellness Handbook"/>
    <m/>
    <m/>
    <m/>
    <x v="919"/>
    <s v="2022-09-01 20:09:14.488000+00:00"/>
    <m/>
  </r>
  <r>
    <x v="33"/>
    <n v="30000"/>
    <s v="INR"/>
    <n v="0"/>
    <x v="39"/>
    <x v="0"/>
    <s v="stat_kcR4fZg7TU7jjk1jAVua3qGLRS4J5uFayEjK5j02wtv"/>
    <x v="2"/>
    <s v="OpportunityStatusType.Lost"/>
    <m/>
    <x v="1"/>
    <x v="483"/>
    <s v="lead_Sr6eVEEFcQEeZaNA9AK38hdZFSso6n22j46XuncM2Lj"/>
    <s v="Bioayurveda"/>
    <x v="15"/>
    <s v="user_228eUmsdKIb9OItgmiDq1zD4aPZ1eqiapbaLAGeBf8g"/>
    <s v="Bhairavi Jog"/>
    <x v="1403"/>
    <s v="2022-07-12 09:16:26.269000+00:00"/>
    <m/>
    <x v="11"/>
    <m/>
    <m/>
    <m/>
    <n v="150"/>
    <m/>
    <m/>
    <m/>
    <m/>
    <m/>
    <m/>
    <m/>
    <m/>
    <m/>
    <m/>
    <m/>
    <x v="8"/>
    <m/>
    <m/>
    <m/>
    <m/>
    <m/>
    <m/>
    <m/>
    <m/>
    <m/>
    <m/>
    <m/>
    <m/>
    <x v="3"/>
    <m/>
    <s v="user_228eUmsdKIb9OItgmiDq1zD4aPZ1eqiapbaLAGeBf8g"/>
    <x v="13"/>
    <x v="1"/>
    <m/>
    <s v="April"/>
    <x v="2"/>
    <x v="1"/>
    <m/>
    <m/>
    <m/>
    <m/>
    <m/>
    <x v="920"/>
    <s v="2022-07-12 09:16:26.302000+00:00"/>
    <s v="GPA"/>
  </r>
  <r>
    <x v="33"/>
    <n v="300000"/>
    <s v="INR"/>
    <n v="0"/>
    <x v="39"/>
    <x v="0"/>
    <s v="stat_kcR4fZg7TU7jjk1jAVua3qGLRS4J5uFayEjK5j02wtv"/>
    <x v="2"/>
    <s v="OpportunityStatusType.Lost"/>
    <m/>
    <x v="1"/>
    <x v="14"/>
    <s v="lead_Sr6eVEEFcQEeZaNA9AK38hdZFSso6n22j46XuncM2Lj"/>
    <s v="Bioayurveda"/>
    <x v="15"/>
    <s v="user_228eUmsdKIb9OItgmiDq1zD4aPZ1eqiapbaLAGeBf8g"/>
    <s v="Bhairavi Jog"/>
    <x v="1404"/>
    <s v="2022-07-12 09:16:19.055000+00:00"/>
    <m/>
    <x v="11"/>
    <m/>
    <m/>
    <m/>
    <n v="150"/>
    <m/>
    <m/>
    <m/>
    <m/>
    <m/>
    <m/>
    <m/>
    <m/>
    <m/>
    <m/>
    <m/>
    <x v="8"/>
    <m/>
    <m/>
    <m/>
    <m/>
    <m/>
    <m/>
    <m/>
    <m/>
    <m/>
    <m/>
    <m/>
    <m/>
    <x v="3"/>
    <m/>
    <s v="user_228eUmsdKIb9OItgmiDq1zD4aPZ1eqiapbaLAGeBf8g"/>
    <x v="13"/>
    <x v="1"/>
    <m/>
    <s v="April"/>
    <x v="2"/>
    <x v="1"/>
    <m/>
    <m/>
    <m/>
    <m/>
    <m/>
    <x v="920"/>
    <s v="2022-07-12 09:16:26.302000+00:00"/>
    <s v="GMC"/>
  </r>
  <r>
    <x v="33"/>
    <n v="50000"/>
    <s v="INR"/>
    <n v="0"/>
    <x v="82"/>
    <x v="0"/>
    <s v="stat_kcR4fZg7TU7jjk1jAVua3qGLRS4J5uFayEjK5j02wtv"/>
    <x v="2"/>
    <s v="OpportunityStatusType.Lost"/>
    <m/>
    <x v="1"/>
    <x v="360"/>
    <s v="lead_HeIvp9ZHxJVlEtsDkGcPMLj9qU1Abn9kiBEOYvBDUL1"/>
    <s v="Apposite Learning"/>
    <x v="15"/>
    <s v="user_228eUmsdKIb9OItgmiDq1zD4aPZ1eqiapbaLAGeBf8g"/>
    <s v="Bhairavi Jog"/>
    <x v="1405"/>
    <s v="2022-07-12 09:13:30.416000+00:00"/>
    <m/>
    <x v="10"/>
    <m/>
    <m/>
    <m/>
    <n v="70"/>
    <m/>
    <m/>
    <m/>
    <m/>
    <m/>
    <m/>
    <m/>
    <m/>
    <m/>
    <m/>
    <m/>
    <x v="18"/>
    <m/>
    <m/>
    <m/>
    <m/>
    <m/>
    <m/>
    <m/>
    <m/>
    <m/>
    <m/>
    <m/>
    <m/>
    <x v="3"/>
    <m/>
    <s v="user_228eUmsdKIb9OItgmiDq1zD4aPZ1eqiapbaLAGeBf8g"/>
    <x v="13"/>
    <x v="1"/>
    <m/>
    <s v="July"/>
    <x v="4"/>
    <x v="3"/>
    <m/>
    <s v="Downloaded the guide: Designing employee healthcare plan"/>
    <m/>
    <m/>
    <m/>
    <x v="921"/>
    <s v="2022-07-12 09:13:45.431000+00:00"/>
    <m/>
  </r>
  <r>
    <x v="33"/>
    <n v="10000"/>
    <s v="INR"/>
    <n v="0"/>
    <x v="82"/>
    <x v="0"/>
    <s v="stat_kcR4fZg7TU7jjk1jAVua3qGLRS4J5uFayEjK5j02wtv"/>
    <x v="2"/>
    <s v="OpportunityStatusType.Lost"/>
    <m/>
    <x v="1"/>
    <x v="483"/>
    <s v="lead_HeIvp9ZHxJVlEtsDkGcPMLj9qU1Abn9kiBEOYvBDUL1"/>
    <s v="Apposite Learning"/>
    <x v="15"/>
    <s v="user_228eUmsdKIb9OItgmiDq1zD4aPZ1eqiapbaLAGeBf8g"/>
    <s v="Bhairavi Jog"/>
    <x v="1406"/>
    <s v="2022-07-12 09:13:22.696000+00:00"/>
    <m/>
    <x v="10"/>
    <m/>
    <m/>
    <m/>
    <n v="70"/>
    <m/>
    <m/>
    <m/>
    <m/>
    <m/>
    <m/>
    <m/>
    <m/>
    <m/>
    <m/>
    <m/>
    <x v="18"/>
    <m/>
    <m/>
    <m/>
    <m/>
    <m/>
    <m/>
    <m/>
    <m/>
    <m/>
    <m/>
    <m/>
    <m/>
    <x v="3"/>
    <m/>
    <s v="user_228eUmsdKIb9OItgmiDq1zD4aPZ1eqiapbaLAGeBf8g"/>
    <x v="13"/>
    <x v="1"/>
    <m/>
    <s v="July"/>
    <x v="4"/>
    <x v="3"/>
    <m/>
    <s v="Downloaded the guide: Designing employee healthcare plan"/>
    <m/>
    <m/>
    <m/>
    <x v="921"/>
    <s v="2022-07-12 09:13:45.431000+00:00"/>
    <s v="GPA"/>
  </r>
  <r>
    <x v="33"/>
    <n v="100000"/>
    <s v="INR"/>
    <n v="0"/>
    <x v="82"/>
    <x v="0"/>
    <s v="stat_kcR4fZg7TU7jjk1jAVua3qGLRS4J5uFayEjK5j02wtv"/>
    <x v="2"/>
    <s v="OpportunityStatusType.Lost"/>
    <m/>
    <x v="1"/>
    <x v="29"/>
    <s v="lead_HeIvp9ZHxJVlEtsDkGcPMLj9qU1Abn9kiBEOYvBDUL1"/>
    <s v="Apposite Learning"/>
    <x v="15"/>
    <s v="user_228eUmsdKIb9OItgmiDq1zD4aPZ1eqiapbaLAGeBf8g"/>
    <s v="Bhairavi Jog"/>
    <x v="1407"/>
    <s v="2022-07-12 09:13:13.558000+00:00"/>
    <m/>
    <x v="10"/>
    <m/>
    <m/>
    <m/>
    <n v="70"/>
    <m/>
    <m/>
    <m/>
    <m/>
    <m/>
    <m/>
    <m/>
    <m/>
    <m/>
    <m/>
    <m/>
    <x v="18"/>
    <m/>
    <m/>
    <m/>
    <m/>
    <m/>
    <m/>
    <m/>
    <m/>
    <m/>
    <m/>
    <m/>
    <m/>
    <x v="3"/>
    <m/>
    <s v="user_228eUmsdKIb9OItgmiDq1zD4aPZ1eqiapbaLAGeBf8g"/>
    <x v="13"/>
    <x v="1"/>
    <m/>
    <s v="July"/>
    <x v="4"/>
    <x v="3"/>
    <m/>
    <s v="Downloaded the guide: Designing employee healthcare plan"/>
    <m/>
    <m/>
    <m/>
    <x v="921"/>
    <s v="2022-07-12 09:13:45.431000+00:00"/>
    <s v="GMC"/>
  </r>
  <r>
    <x v="28"/>
    <n v="1500000"/>
    <s v="INR"/>
    <n v="0"/>
    <x v="27"/>
    <x v="0"/>
    <s v="stat_kcR4fZg7TU7jjk1jAVua3qGLRS4J5uFayEjK5j02wtv"/>
    <x v="2"/>
    <s v="OpportunityStatusType.Lost"/>
    <m/>
    <x v="1"/>
    <x v="484"/>
    <s v="lead_lXEFAggjnZzpnmScwtbFBaGVF7JCkr8HjW8lbRirSff"/>
    <s v="Scripbox"/>
    <x v="14"/>
    <s v="user_JjaNBsxmUKBROYZvEahyXgec466W5jQa2pL0NUZ81Lb"/>
    <s v="Sreenivas Hatti"/>
    <x v="1408"/>
    <s v="2022-07-12 09:01:12.794000+00:00"/>
    <m/>
    <x v="2"/>
    <m/>
    <m/>
    <m/>
    <n v="250"/>
    <m/>
    <m/>
    <m/>
    <m/>
    <m/>
    <m/>
    <m/>
    <m/>
    <m/>
    <m/>
    <m/>
    <x v="3"/>
    <s v="Onsurity"/>
    <m/>
    <m/>
    <m/>
    <m/>
    <m/>
    <m/>
    <m/>
    <m/>
    <m/>
    <m/>
    <m/>
    <x v="27"/>
    <m/>
    <s v="user_FdWFezbLzkYQcGsBUsjZO25nr2poK2nRbqV47Rs5Kfm"/>
    <x v="17"/>
    <x v="1"/>
    <m/>
    <s v="July"/>
    <x v="4"/>
    <x v="1"/>
    <m/>
    <s v="Glengarry"/>
    <m/>
    <s v="Accel, Flourish Ventures, Omidyar Network, Nippon Life Global Investors Americas, Deep Kalra"/>
    <m/>
    <x v="922"/>
    <s v="2022-09-07 03:51:17.858000+00:00"/>
    <s v="GTL"/>
  </r>
  <r>
    <x v="33"/>
    <n v="1500000"/>
    <s v="INR"/>
    <n v="0"/>
    <x v="74"/>
    <x v="0"/>
    <s v="stat_kcR4fZg7TU7jjk1jAVua3qGLRS4J5uFayEjK5j02wtv"/>
    <x v="2"/>
    <s v="OpportunityStatusType.Lost"/>
    <m/>
    <x v="1"/>
    <x v="125"/>
    <s v="lead_7o6FpxrZ8mCwVoxQqWkCYQnRZEMZBNGNIoUeT9lNbSg"/>
    <s v="Canara Hydraulics Pvt Ltd"/>
    <x v="15"/>
    <s v="user_228eUmsdKIb9OItgmiDq1zD4aPZ1eqiapbaLAGeBf8g"/>
    <s v="Bhairavi Jog"/>
    <x v="1409"/>
    <s v="2022-07-12 09:04:29.783000+00:00"/>
    <m/>
    <x v="2"/>
    <m/>
    <m/>
    <m/>
    <n v="150"/>
    <m/>
    <m/>
    <m/>
    <m/>
    <m/>
    <m/>
    <m/>
    <m/>
    <m/>
    <m/>
    <m/>
    <x v="5"/>
    <s v="Oriental"/>
    <m/>
    <m/>
    <m/>
    <m/>
    <m/>
    <m/>
    <m/>
    <m/>
    <m/>
    <m/>
    <m/>
    <x v="6"/>
    <m/>
    <s v="user_228eUmsdKIb9OItgmiDq1zD4aPZ1eqiapbaLAGeBf8g"/>
    <x v="13"/>
    <x v="1"/>
    <m/>
    <s v="July"/>
    <x v="2"/>
    <x v="3"/>
    <m/>
    <m/>
    <m/>
    <m/>
    <m/>
    <x v="923"/>
    <s v="2022-07-12 09:04:29.824000+00:00"/>
    <s v="GMC"/>
  </r>
  <r>
    <x v="28"/>
    <n v="1600000"/>
    <s v="INR"/>
    <n v="0"/>
    <x v="36"/>
    <x v="0"/>
    <s v="stat_kcR4fZg7TU7jjk1jAVua3qGLRS4J5uFayEjK5j02wtv"/>
    <x v="2"/>
    <s v="OpportunityStatusType.Lost"/>
    <m/>
    <x v="1"/>
    <x v="0"/>
    <s v="lead_lXEFAggjnZzpnmScwtbFBaGVF7JCkr8HjW8lbRirSff"/>
    <s v="Scripbox"/>
    <x v="14"/>
    <s v="user_JjaNBsxmUKBROYZvEahyXgec466W5jQa2pL0NUZ81Lb"/>
    <s v="Sreenivas Hatti"/>
    <x v="1410"/>
    <s v="2022-07-12 09:01:00.202000+00:00"/>
    <m/>
    <x v="2"/>
    <m/>
    <m/>
    <m/>
    <n v="250"/>
    <m/>
    <m/>
    <m/>
    <m/>
    <m/>
    <m/>
    <m/>
    <m/>
    <m/>
    <m/>
    <m/>
    <x v="3"/>
    <s v="Onsurity"/>
    <m/>
    <m/>
    <m/>
    <m/>
    <m/>
    <m/>
    <m/>
    <m/>
    <m/>
    <m/>
    <m/>
    <x v="27"/>
    <m/>
    <s v="user_FdWFezbLzkYQcGsBUsjZO25nr2poK2nRbqV47Rs5Kfm"/>
    <x v="17"/>
    <x v="1"/>
    <m/>
    <s v="July"/>
    <x v="4"/>
    <x v="1"/>
    <m/>
    <s v="Glengarry"/>
    <m/>
    <s v="Accel, Flourish Ventures, Omidyar Network, Nippon Life Global Investors Americas, Deep Kalra"/>
    <m/>
    <x v="922"/>
    <s v="2022-09-07 03:51:17.858000+00:00"/>
    <m/>
  </r>
  <r>
    <x v="9"/>
    <n v="30000"/>
    <s v="INR"/>
    <n v="0"/>
    <x v="43"/>
    <x v="0"/>
    <s v="stat_kcR4fZg7TU7jjk1jAVua3qGLRS4J5uFayEjK5j02wtv"/>
    <x v="2"/>
    <s v="OpportunityStatusType.Lost"/>
    <s v="cont_Qin19fPAyUBTCzmqpZCYjqr68Nont6rme15KOF5oKz6"/>
    <x v="598"/>
    <x v="205"/>
    <s v="lead_R73hqZxFlQsDR9nwSkZsYtnLgCMbjWUb7EUfSddPm4f"/>
    <s v="WTE Infra Projects"/>
    <x v="11"/>
    <s v="user_9SBRjyF0n4iWuhUdqRyQkFhl2J4uyNKhFWvvJEvunX8"/>
    <s v="Omkar Ghate"/>
    <x v="1411"/>
    <s v="2022-07-12 08:09:51.630000+00:00"/>
    <m/>
    <x v="0"/>
    <m/>
    <m/>
    <m/>
    <n v="300"/>
    <m/>
    <m/>
    <m/>
    <m/>
    <m/>
    <m/>
    <m/>
    <m/>
    <m/>
    <m/>
    <m/>
    <x v="27"/>
    <m/>
    <m/>
    <m/>
    <m/>
    <m/>
    <m/>
    <m/>
    <m/>
    <m/>
    <m/>
    <m/>
    <m/>
    <x v="3"/>
    <m/>
    <s v="user_elsJRWsVnVWXwXYDqwMxWZeO0sLXCWVtdfpMy6LREbN"/>
    <x v="26"/>
    <x v="6"/>
    <m/>
    <s v="January; July"/>
    <x v="4"/>
    <x v="3"/>
    <m/>
    <m/>
    <m/>
    <m/>
    <m/>
    <x v="924"/>
    <s v="2022-10-10 07:34:29.208000+00:00"/>
    <m/>
  </r>
  <r>
    <x v="14"/>
    <n v="400000"/>
    <s v="INR"/>
    <n v="0"/>
    <x v="63"/>
    <x v="0"/>
    <s v="stat_kcR4fZg7TU7jjk1jAVua3qGLRS4J5uFayEjK5j02wtv"/>
    <x v="2"/>
    <s v="OpportunityStatusType.Lost"/>
    <m/>
    <x v="1"/>
    <x v="57"/>
    <s v="lead_lNOgyYFu9gdmG32yCirgyQi2QXBsFhfVIKrlSD1OTMU"/>
    <s v="Trianz"/>
    <x v="21"/>
    <s v="user_Iwn6da5WKkZqwUySK0oUuCb72pFP5WEm4zAb92ijqFe"/>
    <s v="Sonal Paithankar"/>
    <x v="1412"/>
    <s v="2022-07-12 08:43:21.987000+00:00"/>
    <m/>
    <x v="2"/>
    <m/>
    <m/>
    <m/>
    <n v="1539"/>
    <m/>
    <m/>
    <m/>
    <m/>
    <m/>
    <m/>
    <m/>
    <m/>
    <m/>
    <m/>
    <m/>
    <x v="4"/>
    <m/>
    <m/>
    <m/>
    <m/>
    <m/>
    <m/>
    <m/>
    <m/>
    <m/>
    <m/>
    <m/>
    <m/>
    <x v="3"/>
    <m/>
    <s v="user_g5Yw4Z4XnIbmcGhJO80vdtFdd5ElcDlgYO3q8l82ODn"/>
    <x v="18"/>
    <x v="1"/>
    <m/>
    <s v="August; July"/>
    <x v="2"/>
    <x v="3"/>
    <m/>
    <m/>
    <m/>
    <m/>
    <m/>
    <x v="622"/>
    <s v="2022-10-20 10:16:19.828000+00:00"/>
    <m/>
  </r>
  <r>
    <x v="33"/>
    <n v="50000"/>
    <s v="INR"/>
    <n v="0"/>
    <x v="69"/>
    <x v="0"/>
    <s v="stat_kcR4fZg7TU7jjk1jAVua3qGLRS4J5uFayEjK5j02wtv"/>
    <x v="2"/>
    <s v="OpportunityStatusType.Lost"/>
    <m/>
    <x v="1"/>
    <x v="57"/>
    <s v="lead_wcEn7CgU9AyrPjbb1W6DOdetIFS7JJ9hvBLixwsRAbH"/>
    <s v="Scon Projects"/>
    <x v="15"/>
    <s v="user_228eUmsdKIb9OItgmiDq1zD4aPZ1eqiapbaLAGeBf8g"/>
    <s v="Bhairavi Jog"/>
    <x v="1413"/>
    <s v="2022-07-12 08:07:47.310000+00:00"/>
    <m/>
    <x v="0"/>
    <m/>
    <m/>
    <m/>
    <n v="800"/>
    <m/>
    <m/>
    <m/>
    <m/>
    <m/>
    <m/>
    <m/>
    <m/>
    <m/>
    <m/>
    <m/>
    <x v="45"/>
    <m/>
    <m/>
    <m/>
    <m/>
    <m/>
    <m/>
    <m/>
    <m/>
    <m/>
    <m/>
    <m/>
    <m/>
    <x v="17"/>
    <m/>
    <s v="user_228eUmsdKIb9OItgmiDq1zD4aPZ1eqiapbaLAGeBf8g"/>
    <x v="13"/>
    <x v="1"/>
    <m/>
    <s v="July"/>
    <x v="4"/>
    <x v="1"/>
    <m/>
    <s v="Employee Engagement Handbook"/>
    <m/>
    <m/>
    <m/>
    <x v="925"/>
    <s v="2022-09-12 06:05:11.844000+00:00"/>
    <s v="GPA"/>
  </r>
  <r>
    <x v="33"/>
    <n v="5000000"/>
    <s v="INR"/>
    <n v="0"/>
    <x v="69"/>
    <x v="0"/>
    <s v="stat_kcR4fZg7TU7jjk1jAVua3qGLRS4J5uFayEjK5j02wtv"/>
    <x v="2"/>
    <s v="OpportunityStatusType.Lost"/>
    <m/>
    <x v="1"/>
    <x v="485"/>
    <s v="lead_wcEn7CgU9AyrPjbb1W6DOdetIFS7JJ9hvBLixwsRAbH"/>
    <s v="Scon Projects"/>
    <x v="15"/>
    <s v="user_228eUmsdKIb9OItgmiDq1zD4aPZ1eqiapbaLAGeBf8g"/>
    <s v="Bhairavi Jog"/>
    <x v="1414"/>
    <s v="2022-07-12 08:07:38.036000+00:00"/>
    <m/>
    <x v="0"/>
    <m/>
    <m/>
    <m/>
    <n v="800"/>
    <m/>
    <m/>
    <m/>
    <m/>
    <m/>
    <m/>
    <m/>
    <m/>
    <m/>
    <m/>
    <m/>
    <x v="45"/>
    <m/>
    <m/>
    <m/>
    <m/>
    <m/>
    <m/>
    <m/>
    <m/>
    <m/>
    <m/>
    <m/>
    <m/>
    <x v="17"/>
    <m/>
    <s v="user_228eUmsdKIb9OItgmiDq1zD4aPZ1eqiapbaLAGeBf8g"/>
    <x v="13"/>
    <x v="1"/>
    <m/>
    <s v="July"/>
    <x v="4"/>
    <x v="1"/>
    <m/>
    <s v="Employee Engagement Handbook"/>
    <m/>
    <m/>
    <m/>
    <x v="925"/>
    <s v="2022-09-12 06:05:11.844000+00:00"/>
    <s v="GMC"/>
  </r>
  <r>
    <x v="9"/>
    <n v="30000"/>
    <s v="INR"/>
    <n v="0"/>
    <x v="43"/>
    <x v="0"/>
    <s v="stat_kcR4fZg7TU7jjk1jAVua3qGLRS4J5uFayEjK5j02wtv"/>
    <x v="2"/>
    <s v="OpportunityStatusType.Lost"/>
    <s v="cont_Qin19fPAyUBTCzmqpZCYjqr68Nont6rme15KOF5oKz6"/>
    <x v="598"/>
    <x v="19"/>
    <s v="lead_R73hqZxFlQsDR9nwSkZsYtnLgCMbjWUb7EUfSddPm4f"/>
    <s v="WTE Infra Projects"/>
    <x v="11"/>
    <s v="user_9SBRjyF0n4iWuhUdqRyQkFhl2J4uyNKhFWvvJEvunX8"/>
    <s v="Omkar Ghate"/>
    <x v="1415"/>
    <s v="2022-07-12 08:09:49.268000+00:00"/>
    <m/>
    <x v="0"/>
    <m/>
    <m/>
    <m/>
    <n v="300"/>
    <m/>
    <m/>
    <m/>
    <m/>
    <m/>
    <m/>
    <m/>
    <m/>
    <m/>
    <m/>
    <m/>
    <x v="27"/>
    <m/>
    <m/>
    <m/>
    <m/>
    <m/>
    <m/>
    <m/>
    <m/>
    <m/>
    <m/>
    <m/>
    <m/>
    <x v="3"/>
    <m/>
    <s v="user_elsJRWsVnVWXwXYDqwMxWZeO0sLXCWVtdfpMy6LREbN"/>
    <x v="26"/>
    <x v="6"/>
    <m/>
    <s v="January; July"/>
    <x v="4"/>
    <x v="3"/>
    <m/>
    <m/>
    <m/>
    <m/>
    <m/>
    <x v="924"/>
    <s v="2022-10-10 07:34:29.208000+00:00"/>
    <m/>
  </r>
  <r>
    <x v="7"/>
    <n v="200000"/>
    <s v="INR"/>
    <n v="0"/>
    <x v="83"/>
    <x v="0"/>
    <s v="stat_1hn9nRJaLbI53NxPuSQgo90kRpbpKsFlwN4oEGNUTdO"/>
    <x v="1"/>
    <s v="OpportunityStatusType.Lost"/>
    <s v="cont_i19GVrLxC4hpJ3DlGI68d6TH8wqQnFY4ZGNz1gbF1ny"/>
    <x v="599"/>
    <x v="21"/>
    <s v="lead_DjzHddPGuk2csyHlmeUtdliSmARTNrm1uE3c0BaWmh2"/>
    <s v="Blackbuck Insights Pvt. Ltd."/>
    <x v="9"/>
    <s v="user_P3f70h2AcefBkFTBZpvA9LgDbjTmUIXkqdKqHJ5evwA"/>
    <s v="Manojkumar Tinna"/>
    <x v="1416"/>
    <s v="2022-07-12 08:01:38.094000+00:00"/>
    <m/>
    <x v="2"/>
    <m/>
    <m/>
    <m/>
    <n v="350"/>
    <m/>
    <m/>
    <m/>
    <m/>
    <m/>
    <m/>
    <m/>
    <m/>
    <m/>
    <m/>
    <m/>
    <x v="1"/>
    <m/>
    <m/>
    <m/>
    <m/>
    <m/>
    <m/>
    <m/>
    <m/>
    <m/>
    <m/>
    <m/>
    <m/>
    <x v="4"/>
    <m/>
    <s v="user_L8E6IFhq6UCzKLHa45LUUTZCznDuyDwFrGaEp9DXiUM"/>
    <x v="9"/>
    <x v="1"/>
    <m/>
    <s v="July"/>
    <x v="2"/>
    <x v="26"/>
    <m/>
    <m/>
    <m/>
    <m/>
    <m/>
    <x v="926"/>
    <s v="2022-09-08 08:38:51.120000+00:00"/>
    <s v="GPA"/>
  </r>
  <r>
    <x v="9"/>
    <n v="1500000"/>
    <s v="INR"/>
    <n v="0"/>
    <x v="16"/>
    <x v="0"/>
    <s v="stat_kcR4fZg7TU7jjk1jAVua3qGLRS4J5uFayEjK5j02wtv"/>
    <x v="2"/>
    <s v="OpportunityStatusType.Lost"/>
    <m/>
    <x v="1"/>
    <x v="29"/>
    <s v="lead_EZUl5n88BWbdWHpWf5l4fQn8wSW1LLBg83FItYVNNaR"/>
    <s v="Jayashree Polymers"/>
    <x v="11"/>
    <s v="user_9SBRjyF0n4iWuhUdqRyQkFhl2J4uyNKhFWvvJEvunX8"/>
    <s v="Omkar Ghate"/>
    <x v="1417"/>
    <s v="2022-07-12 08:06:49.099000+00:00"/>
    <m/>
    <x v="0"/>
    <m/>
    <m/>
    <m/>
    <n v="202"/>
    <m/>
    <m/>
    <m/>
    <m/>
    <m/>
    <m/>
    <m/>
    <m/>
    <m/>
    <m/>
    <m/>
    <x v="5"/>
    <m/>
    <m/>
    <m/>
    <m/>
    <m/>
    <m/>
    <m/>
    <m/>
    <m/>
    <m/>
    <m/>
    <m/>
    <x v="35"/>
    <m/>
    <s v="user_elsJRWsVnVWXwXYDqwMxWZeO0sLXCWVtdfpMy6LREbN"/>
    <x v="26"/>
    <x v="1"/>
    <m/>
    <s v="December; February; July"/>
    <x v="2"/>
    <x v="4"/>
    <m/>
    <s v="Vaccine inbound"/>
    <m/>
    <m/>
    <m/>
    <x v="927"/>
    <s v="2022-10-10 07:34:08.608000+00:00"/>
    <m/>
  </r>
  <r>
    <x v="7"/>
    <n v="5000000"/>
    <s v="INR"/>
    <n v="0"/>
    <x v="72"/>
    <x v="0"/>
    <s v="stat_1hn9nRJaLbI53NxPuSQgo90kRpbpKsFlwN4oEGNUTdO"/>
    <x v="1"/>
    <s v="OpportunityStatusType.Lost"/>
    <s v="cont_i19GVrLxC4hpJ3DlGI68d6TH8wqQnFY4ZGNz1gbF1ny"/>
    <x v="599"/>
    <x v="11"/>
    <s v="lead_DjzHddPGuk2csyHlmeUtdliSmARTNrm1uE3c0BaWmh2"/>
    <s v="Blackbuck Insights Pvt. Ltd."/>
    <x v="9"/>
    <s v="user_P3f70h2AcefBkFTBZpvA9LgDbjTmUIXkqdKqHJ5evwA"/>
    <s v="Manojkumar Tinna"/>
    <x v="1418"/>
    <s v="2022-07-12 08:01:31.609000+00:00"/>
    <m/>
    <x v="2"/>
    <m/>
    <m/>
    <m/>
    <n v="350"/>
    <m/>
    <m/>
    <m/>
    <m/>
    <m/>
    <m/>
    <m/>
    <m/>
    <m/>
    <m/>
    <m/>
    <x v="1"/>
    <m/>
    <m/>
    <m/>
    <m/>
    <m/>
    <m/>
    <m/>
    <m/>
    <m/>
    <m/>
    <m/>
    <m/>
    <x v="4"/>
    <m/>
    <s v="user_L8E6IFhq6UCzKLHa45LUUTZCznDuyDwFrGaEp9DXiUM"/>
    <x v="9"/>
    <x v="1"/>
    <m/>
    <s v="July"/>
    <x v="2"/>
    <x v="26"/>
    <m/>
    <m/>
    <m/>
    <m/>
    <m/>
    <x v="926"/>
    <s v="2022-09-08 08:38:51.120000+00:00"/>
    <s v="GMC"/>
  </r>
  <r>
    <x v="33"/>
    <n v="200000"/>
    <s v="INR"/>
    <n v="0"/>
    <x v="39"/>
    <x v="0"/>
    <s v="stat_kcR4fZg7TU7jjk1jAVua3qGLRS4J5uFayEjK5j02wtv"/>
    <x v="2"/>
    <s v="OpportunityStatusType.Lost"/>
    <m/>
    <x v="1"/>
    <x v="57"/>
    <s v="lead_NDzfYx7LVwF9GamsrHn578U5vR3icqw5jBOW4HAqlmy"/>
    <s v="Parakh Agro Industries"/>
    <x v="15"/>
    <s v="user_228eUmsdKIb9OItgmiDq1zD4aPZ1eqiapbaLAGeBf8g"/>
    <s v="Bhairavi Jog"/>
    <x v="1419"/>
    <s v="2022-07-12 08:00:17.163000+00:00"/>
    <m/>
    <x v="0"/>
    <m/>
    <m/>
    <m/>
    <n v="1500"/>
    <m/>
    <m/>
    <m/>
    <m/>
    <m/>
    <m/>
    <m/>
    <m/>
    <m/>
    <m/>
    <m/>
    <x v="46"/>
    <m/>
    <m/>
    <m/>
    <m/>
    <m/>
    <m/>
    <m/>
    <m/>
    <m/>
    <m/>
    <m/>
    <m/>
    <x v="36"/>
    <m/>
    <s v="user_228eUmsdKIb9OItgmiDq1zD4aPZ1eqiapbaLAGeBf8g"/>
    <x v="13"/>
    <x v="1"/>
    <m/>
    <s v="August; July"/>
    <x v="2"/>
    <x v="0"/>
    <m/>
    <m/>
    <m/>
    <m/>
    <m/>
    <x v="928"/>
    <s v="2022-10-20 10:18:21.682000+00:00"/>
    <s v="GPA"/>
  </r>
  <r>
    <x v="33"/>
    <n v="100000"/>
    <s v="INR"/>
    <n v="0"/>
    <x v="39"/>
    <x v="0"/>
    <s v="stat_kcR4fZg7TU7jjk1jAVua3qGLRS4J5uFayEjK5j02wtv"/>
    <x v="2"/>
    <s v="OpportunityStatusType.Lost"/>
    <m/>
    <x v="1"/>
    <x v="76"/>
    <s v="lead_NDzfYx7LVwF9GamsrHn578U5vR3icqw5jBOW4HAqlmy"/>
    <s v="Parakh Agro Industries"/>
    <x v="15"/>
    <s v="user_228eUmsdKIb9OItgmiDq1zD4aPZ1eqiapbaLAGeBf8g"/>
    <s v="Bhairavi Jog"/>
    <x v="1420"/>
    <s v="2022-07-12 08:00:26.264000+00:00"/>
    <m/>
    <x v="0"/>
    <m/>
    <m/>
    <m/>
    <n v="1500"/>
    <m/>
    <m/>
    <m/>
    <m/>
    <m/>
    <m/>
    <m/>
    <m/>
    <m/>
    <m/>
    <m/>
    <x v="46"/>
    <m/>
    <m/>
    <m/>
    <m/>
    <m/>
    <m/>
    <m/>
    <m/>
    <m/>
    <m/>
    <m/>
    <m/>
    <x v="36"/>
    <m/>
    <s v="user_228eUmsdKIb9OItgmiDq1zD4aPZ1eqiapbaLAGeBf8g"/>
    <x v="13"/>
    <x v="1"/>
    <m/>
    <s v="August; July"/>
    <x v="2"/>
    <x v="0"/>
    <m/>
    <m/>
    <m/>
    <m/>
    <m/>
    <x v="928"/>
    <s v="2022-10-20 10:18:21.682000+00:00"/>
    <s v="WC"/>
  </r>
  <r>
    <x v="33"/>
    <n v="3000000"/>
    <s v="INR"/>
    <n v="0"/>
    <x v="30"/>
    <x v="0"/>
    <s v="stat_kcR4fZg7TU7jjk1jAVua3qGLRS4J5uFayEjK5j02wtv"/>
    <x v="2"/>
    <s v="OpportunityStatusType.Lost"/>
    <m/>
    <x v="1"/>
    <x v="115"/>
    <s v="lead_NDzfYx7LVwF9GamsrHn578U5vR3icqw5jBOW4HAqlmy"/>
    <s v="Parakh Agro Industries"/>
    <x v="15"/>
    <s v="user_228eUmsdKIb9OItgmiDq1zD4aPZ1eqiapbaLAGeBf8g"/>
    <s v="Bhairavi Jog"/>
    <x v="1421"/>
    <s v="2022-07-12 08:00:35.930000+00:00"/>
    <m/>
    <x v="0"/>
    <m/>
    <m/>
    <m/>
    <n v="1500"/>
    <m/>
    <m/>
    <m/>
    <m/>
    <m/>
    <m/>
    <m/>
    <m/>
    <m/>
    <m/>
    <m/>
    <x v="46"/>
    <m/>
    <m/>
    <m/>
    <m/>
    <m/>
    <m/>
    <m/>
    <m/>
    <m/>
    <m/>
    <m/>
    <m/>
    <x v="36"/>
    <m/>
    <s v="user_228eUmsdKIb9OItgmiDq1zD4aPZ1eqiapbaLAGeBf8g"/>
    <x v="13"/>
    <x v="1"/>
    <m/>
    <s v="August; July"/>
    <x v="2"/>
    <x v="0"/>
    <m/>
    <m/>
    <m/>
    <m/>
    <m/>
    <x v="928"/>
    <s v="2022-10-20 10:18:21.682000+00:00"/>
    <s v="GTL"/>
  </r>
  <r>
    <x v="33"/>
    <n v="10000000"/>
    <s v="INR"/>
    <n v="0"/>
    <x v="36"/>
    <x v="0"/>
    <s v="stat_kcR4fZg7TU7jjk1jAVua3qGLRS4J5uFayEjK5j02wtv"/>
    <x v="2"/>
    <s v="OpportunityStatusType.Lost"/>
    <m/>
    <x v="1"/>
    <x v="170"/>
    <s v="lead_NDzfYx7LVwF9GamsrHn578U5vR3icqw5jBOW4HAqlmy"/>
    <s v="Parakh Agro Industries"/>
    <x v="15"/>
    <s v="user_228eUmsdKIb9OItgmiDq1zD4aPZ1eqiapbaLAGeBf8g"/>
    <s v="Bhairavi Jog"/>
    <x v="1422"/>
    <s v="2022-07-12 07:59:55.187000+00:00"/>
    <m/>
    <x v="0"/>
    <m/>
    <m/>
    <m/>
    <n v="1500"/>
    <m/>
    <m/>
    <m/>
    <m/>
    <m/>
    <m/>
    <m/>
    <m/>
    <m/>
    <m/>
    <m/>
    <x v="46"/>
    <m/>
    <m/>
    <m/>
    <m/>
    <m/>
    <m/>
    <m/>
    <m/>
    <m/>
    <m/>
    <m/>
    <m/>
    <x v="36"/>
    <m/>
    <s v="user_228eUmsdKIb9OItgmiDq1zD4aPZ1eqiapbaLAGeBf8g"/>
    <x v="13"/>
    <x v="1"/>
    <m/>
    <s v="August; July"/>
    <x v="2"/>
    <x v="0"/>
    <m/>
    <m/>
    <m/>
    <m/>
    <m/>
    <x v="928"/>
    <s v="2022-10-20 10:18:21.682000+00:00"/>
    <s v="GMC"/>
  </r>
  <r>
    <x v="33"/>
    <n v="500000"/>
    <s v="INR"/>
    <n v="0"/>
    <x v="36"/>
    <x v="0"/>
    <s v="stat_kcR4fZg7TU7jjk1jAVua3qGLRS4J5uFayEjK5j02wtv"/>
    <x v="2"/>
    <s v="OpportunityStatusType.Lost"/>
    <m/>
    <x v="1"/>
    <x v="168"/>
    <s v="lead_NDzfYx7LVwF9GamsrHn578U5vR3icqw5jBOW4HAqlmy"/>
    <s v="Parakh Agro Industries"/>
    <x v="15"/>
    <s v="user_228eUmsdKIb9OItgmiDq1zD4aPZ1eqiapbaLAGeBf8g"/>
    <s v="Bhairavi Jog"/>
    <x v="1423"/>
    <s v="2022-07-12 08:00:04.815000+00:00"/>
    <m/>
    <x v="0"/>
    <m/>
    <m/>
    <m/>
    <n v="1500"/>
    <m/>
    <m/>
    <m/>
    <m/>
    <m/>
    <m/>
    <m/>
    <m/>
    <m/>
    <m/>
    <m/>
    <x v="46"/>
    <m/>
    <m/>
    <m/>
    <m/>
    <m/>
    <m/>
    <m/>
    <m/>
    <m/>
    <m/>
    <m/>
    <m/>
    <x v="36"/>
    <m/>
    <s v="user_228eUmsdKIb9OItgmiDq1zD4aPZ1eqiapbaLAGeBf8g"/>
    <x v="13"/>
    <x v="1"/>
    <m/>
    <s v="August; July"/>
    <x v="2"/>
    <x v="0"/>
    <m/>
    <m/>
    <m/>
    <m/>
    <m/>
    <x v="928"/>
    <s v="2022-10-20 10:18:21.682000+00:00"/>
    <s v="NON EB"/>
  </r>
  <r>
    <x v="22"/>
    <n v="6700000"/>
    <s v="INR"/>
    <n v="0"/>
    <x v="87"/>
    <x v="0"/>
    <s v="stat_1hn9nRJaLbI53NxPuSQgo90kRpbpKsFlwN4oEGNUTdO"/>
    <x v="1"/>
    <s v="OpportunityStatusType.Lost"/>
    <m/>
    <x v="1"/>
    <x v="486"/>
    <s v="lead_0YDD985dbyIaw3dKR0pjOofO3h4QmKqa2oLqb38MTgb"/>
    <s v="Sany Heavy Industries India ltd"/>
    <x v="11"/>
    <s v="user_TZzywQwym26DjuswO479pxRhNKX152z8X1haCx2vcst"/>
    <s v="Vrushali Kummar"/>
    <x v="1424"/>
    <s v="2022-07-12 07:52:37.187000+00:00"/>
    <m/>
    <x v="0"/>
    <m/>
    <s v="2020-08-24 07:08:18+00:00"/>
    <m/>
    <n v="500"/>
    <m/>
    <m/>
    <m/>
    <m/>
    <m/>
    <m/>
    <m/>
    <m/>
    <m/>
    <m/>
    <m/>
    <x v="21"/>
    <m/>
    <m/>
    <m/>
    <m/>
    <m/>
    <m/>
    <m/>
    <m/>
    <m/>
    <m/>
    <m/>
    <m/>
    <x v="3"/>
    <m/>
    <s v="user_6hRQhcoLhZEDUBYaw3vS7rv6T5582sGfXq4jNRqTfUU"/>
    <x v="14"/>
    <x v="6"/>
    <m/>
    <s v="July; May; September"/>
    <x v="2"/>
    <x v="3"/>
    <m/>
    <s v="Ssoumen List"/>
    <m/>
    <m/>
    <m/>
    <x v="165"/>
    <s v="2022-10-10 07:31:08.200000+00:00"/>
    <m/>
  </r>
  <r>
    <x v="12"/>
    <n v="100000"/>
    <s v="INR"/>
    <n v="0"/>
    <x v="16"/>
    <x v="0"/>
    <s v="stat_kcR4fZg7TU7jjk1jAVua3qGLRS4J5uFayEjK5j02wtv"/>
    <x v="2"/>
    <s v="OpportunityStatusType.Lost"/>
    <s v="cont_O5loeN48LiBpiSWqDw78bv1A5U2UcKPUpvnPIDbgMb7"/>
    <x v="403"/>
    <x v="57"/>
    <s v="lead_pMmdOLWQqI87ErmPzaBgW8V5tX02381FDoBrW0XUNTF"/>
    <s v="BENNETT COLEMAN &amp; COMPANY LTD/Times Professional"/>
    <x v="32"/>
    <s v="user_Iwn6da5WKkZqwUySK0oUuCb72pFP5WEm4zAb92ijqFe"/>
    <s v="Sonal Paithankar"/>
    <x v="1425"/>
    <s v="2022-07-12 06:26:05.474000+00:00"/>
    <m/>
    <x v="1"/>
    <m/>
    <m/>
    <m/>
    <n v="8383"/>
    <m/>
    <m/>
    <m/>
    <m/>
    <m/>
    <m/>
    <m/>
    <m/>
    <m/>
    <m/>
    <m/>
    <x v="38"/>
    <m/>
    <m/>
    <m/>
    <m/>
    <m/>
    <m/>
    <m/>
    <m/>
    <m/>
    <m/>
    <m/>
    <m/>
    <x v="5"/>
    <m/>
    <s v="user_bdUPAGjcS7p6513So3N4g3aWNS5HuBuVJi7bvCPAsLt"/>
    <x v="24"/>
    <x v="1"/>
    <m/>
    <s v="August; June"/>
    <x v="2"/>
    <x v="1"/>
    <m/>
    <s v="Mayur Leads"/>
    <m/>
    <m/>
    <m/>
    <x v="605"/>
    <s v="2022-10-17 07:07:57.867000+00:00"/>
    <s v="GPA"/>
  </r>
  <r>
    <x v="0"/>
    <n v="15000000"/>
    <s v="INR"/>
    <n v="0"/>
    <x v="49"/>
    <x v="0"/>
    <s v="stat_1hn9nRJaLbI53NxPuSQgo90kRpbpKsFlwN4oEGNUTdO"/>
    <x v="1"/>
    <s v="OpportunityStatusType.Lost"/>
    <m/>
    <x v="1"/>
    <x v="125"/>
    <s v="lead_Fl2c9tUEhc02EDOSpqWY7pTDe7VneJk5TrTvXsV5til"/>
    <s v="Neudesic"/>
    <x v="15"/>
    <s v="user_P3f70h2AcefBkFTBZpvA9LgDbjTmUIXkqdKqHJ5evwA"/>
    <s v="Manojkumar Tinna"/>
    <x v="1426"/>
    <s v="2022-07-12 07:13:22.536000+00:00"/>
    <m/>
    <x v="10"/>
    <m/>
    <m/>
    <m/>
    <n v="1000"/>
    <m/>
    <m/>
    <m/>
    <m/>
    <m/>
    <m/>
    <m/>
    <m/>
    <m/>
    <m/>
    <m/>
    <x v="1"/>
    <m/>
    <m/>
    <m/>
    <m/>
    <m/>
    <m/>
    <m/>
    <m/>
    <m/>
    <m/>
    <m/>
    <m/>
    <x v="9"/>
    <m/>
    <s v="user_228eUmsdKIb9OItgmiDq1zD4aPZ1eqiapbaLAGeBf8g"/>
    <x v="13"/>
    <x v="1"/>
    <m/>
    <s v="July"/>
    <x v="2"/>
    <x v="3"/>
    <m/>
    <m/>
    <m/>
    <m/>
    <m/>
    <x v="929"/>
    <s v="2022-10-13 07:36:18.289000+00:00"/>
    <s v="GMC"/>
  </r>
  <r>
    <x v="14"/>
    <n v="2000000"/>
    <s v="INR"/>
    <n v="0"/>
    <x v="36"/>
    <x v="0"/>
    <s v="stat_kcR4fZg7TU7jjk1jAVua3qGLRS4J5uFayEjK5j02wtv"/>
    <x v="2"/>
    <s v="OpportunityStatusType.Lost"/>
    <m/>
    <x v="1"/>
    <x v="121"/>
    <s v="lead_UezglNXsbOBP4nLUWkNRc3VSBIVSWzaHqICUAu7i9K7"/>
    <s v="Quinnox"/>
    <x v="21"/>
    <s v="user_g5Yw4Z4XnIbmcGhJO80vdtFdd5ElcDlgYO3q8l82ODn"/>
    <s v="Aditya Binani"/>
    <x v="1427"/>
    <s v="2022-07-12 07:20:50.534000+00:00"/>
    <m/>
    <x v="1"/>
    <m/>
    <m/>
    <m/>
    <n v="1400"/>
    <m/>
    <m/>
    <m/>
    <m/>
    <m/>
    <m/>
    <m/>
    <s v="PAID_SOCIAL"/>
    <m/>
    <m/>
    <m/>
    <x v="1"/>
    <m/>
    <m/>
    <m/>
    <m/>
    <m/>
    <m/>
    <m/>
    <m/>
    <m/>
    <m/>
    <m/>
    <m/>
    <x v="9"/>
    <m/>
    <s v="user_vMd4rmcrSbjykdyL2J7rrYn84SWdcNc5FKligrmItPw"/>
    <x v="11"/>
    <x v="1"/>
    <m/>
    <s v="December; July; June"/>
    <x v="4"/>
    <x v="3"/>
    <m/>
    <s v="Vaccine inbound"/>
    <m/>
    <m/>
    <m/>
    <x v="930"/>
    <s v="2022-10-20 13:24:29.502000+00:00"/>
    <m/>
  </r>
  <r>
    <x v="22"/>
    <n v="50000"/>
    <s v="INR"/>
    <n v="0"/>
    <x v="82"/>
    <x v="0"/>
    <s v="stat_1hn9nRJaLbI53NxPuSQgo90kRpbpKsFlwN4oEGNUTdO"/>
    <x v="1"/>
    <s v="OpportunityStatusType.Lost"/>
    <m/>
    <x v="1"/>
    <x v="487"/>
    <s v="lead_EgwAV7TMRrJeW6XsmOcAMrtj0TRz7wATOU9rwltRS8P"/>
    <s v="Rucha Engineers P Ltd"/>
    <x v="15"/>
    <s v="user_TZzywQwym26DjuswO479pxRhNKX152z8X1haCx2vcst"/>
    <s v="Vrushali Kummar"/>
    <x v="1428"/>
    <s v="2022-07-12 02:12:25.045000+00:00"/>
    <m/>
    <x v="23"/>
    <m/>
    <m/>
    <m/>
    <n v="590"/>
    <m/>
    <m/>
    <m/>
    <m/>
    <m/>
    <m/>
    <m/>
    <s v="PAID_SOCIAL"/>
    <m/>
    <m/>
    <m/>
    <x v="30"/>
    <m/>
    <m/>
    <m/>
    <m/>
    <m/>
    <m/>
    <m/>
    <m/>
    <m/>
    <m/>
    <m/>
    <m/>
    <x v="9"/>
    <m/>
    <s v="user_228eUmsdKIb9OItgmiDq1zD4aPZ1eqiapbaLAGeBf8g"/>
    <x v="13"/>
    <x v="1"/>
    <m/>
    <s v="February; July; October"/>
    <x v="4"/>
    <x v="0"/>
    <m/>
    <s v="Employee Engagement Handbook"/>
    <m/>
    <m/>
    <m/>
    <x v="473"/>
    <s v="2022-10-19 01:43:24.619000+00:00"/>
    <s v="GPA"/>
  </r>
  <r>
    <x v="40"/>
    <n v="10500000"/>
    <s v="INR"/>
    <n v="0"/>
    <x v="53"/>
    <x v="0"/>
    <s v="stat_1hn9nRJaLbI53NxPuSQgo90kRpbpKsFlwN4oEGNUTdO"/>
    <x v="1"/>
    <s v="OpportunityStatusType.Lost"/>
    <m/>
    <x v="1"/>
    <x v="488"/>
    <s v="lead_AzcogbtYuVTnWJEHRAUWxQEXsnO2S3Px4TCEtxslEBF"/>
    <s v="Raymond"/>
    <x v="1"/>
    <s v="user_lccnw70UrYzjPcbxrA5N9qp8LF1vx6aP08yPEdeU06P"/>
    <s v="Vikas Gupta"/>
    <x v="1429"/>
    <s v="2022-07-11 15:24:00.393000+00:00"/>
    <m/>
    <x v="1"/>
    <m/>
    <m/>
    <m/>
    <n v="1000"/>
    <m/>
    <m/>
    <s v="Facebook"/>
    <m/>
    <m/>
    <m/>
    <m/>
    <s v="PAID_SOCIAL"/>
    <m/>
    <m/>
    <m/>
    <x v="5"/>
    <s v="Oriental insurance"/>
    <m/>
    <m/>
    <m/>
    <m/>
    <m/>
    <m/>
    <m/>
    <m/>
    <m/>
    <m/>
    <m/>
    <x v="13"/>
    <m/>
    <s v="user_FdWFezbLzkYQcGsBUsjZO25nr2poK2nRbqV47Rs5Kfm"/>
    <x v="17"/>
    <x v="1"/>
    <m/>
    <s v="June"/>
    <x v="2"/>
    <x v="3"/>
    <m/>
    <s v="Employee Engagement Handbook"/>
    <m/>
    <m/>
    <s v="paramount"/>
    <x v="931"/>
    <s v="2022-10-06 00:06:54.091000+00:00"/>
    <s v="GMC"/>
  </r>
  <r>
    <x v="43"/>
    <n v="2000000"/>
    <s v="INR"/>
    <n v="0"/>
    <x v="16"/>
    <x v="0"/>
    <s v="stat_kcR4fZg7TU7jjk1jAVua3qGLRS4J5uFayEjK5j02wtv"/>
    <x v="2"/>
    <s v="OpportunityStatusType.Lost"/>
    <m/>
    <x v="1"/>
    <x v="0"/>
    <s v="lead_ZeHsVdUABdwG8Q0HuJzMjAlaB4wTCjfGzax2qtSJc32"/>
    <s v="Endo Pharmaceuticals"/>
    <x v="14"/>
    <s v="user_jbppzD9HyqqioXDaUzrIJfkBW97sQdk5kSNPsBKGx0r"/>
    <s v="Pranaav Marathe"/>
    <x v="1430"/>
    <s v="2022-07-12 06:16:32.941000+00:00"/>
    <m/>
    <x v="1"/>
    <m/>
    <m/>
    <m/>
    <n v="1600"/>
    <m/>
    <m/>
    <m/>
    <m/>
    <m/>
    <m/>
    <m/>
    <m/>
    <m/>
    <m/>
    <m/>
    <x v="5"/>
    <m/>
    <m/>
    <m/>
    <m/>
    <m/>
    <m/>
    <m/>
    <m/>
    <m/>
    <m/>
    <m/>
    <m/>
    <x v="4"/>
    <m/>
    <s v="user_FdWFezbLzkYQcGsBUsjZO25nr2poK2nRbqV47Rs5Kfm"/>
    <x v="17"/>
    <x v="1"/>
    <m/>
    <s v="July"/>
    <x v="2"/>
    <x v="3"/>
    <m/>
    <m/>
    <m/>
    <m/>
    <m/>
    <x v="932"/>
    <s v="2022-10-20 10:26:15.191000+00:00"/>
    <m/>
  </r>
  <r>
    <x v="44"/>
    <n v="2900000"/>
    <s v="INR"/>
    <n v="0"/>
    <x v="72"/>
    <x v="0"/>
    <s v="stat_1hn9nRJaLbI53NxPuSQgo90kRpbpKsFlwN4oEGNUTdO"/>
    <x v="1"/>
    <s v="OpportunityStatusType.Lost"/>
    <s v="cont_7GPiYa7Y3SkcHdezm5XgHEe4NWGUXNELMkxWLO5cZN8"/>
    <x v="600"/>
    <x v="58"/>
    <s v="lead_FlKacxRb7lbjE1rWXNNP9UaMomNyDuXnCnYNUgYLe9R"/>
    <s v="NOVELTECH FEEDS"/>
    <x v="4"/>
    <s v="user_8jx3L2CDfrbzNnwYUv6Plfha6VxaSGsqcbTXR3sIBZi"/>
    <s v="Manish Balpande"/>
    <x v="1431"/>
    <s v="2022-07-11 11:19:49.677000+00:00"/>
    <m/>
    <x v="4"/>
    <m/>
    <m/>
    <m/>
    <n v="343"/>
    <m/>
    <m/>
    <m/>
    <m/>
    <m/>
    <m/>
    <m/>
    <m/>
    <m/>
    <m/>
    <m/>
    <x v="20"/>
    <m/>
    <m/>
    <m/>
    <m/>
    <m/>
    <m/>
    <m/>
    <m/>
    <m/>
    <m/>
    <m/>
    <m/>
    <x v="13"/>
    <m/>
    <s v="user_5YHA1ZU4iP896lD1YJehdJcMx7ZEgWCpulT4T2c3pJ3"/>
    <x v="4"/>
    <x v="1"/>
    <m/>
    <s v="June"/>
    <x v="1"/>
    <x v="3"/>
    <m/>
    <s v="Downloaded the guide: Employee Wellness Handbook"/>
    <m/>
    <m/>
    <m/>
    <x v="933"/>
    <s v="2022-08-11 07:29:09.992000+00:00"/>
    <s v="GMC"/>
  </r>
  <r>
    <x v="9"/>
    <n v="10000"/>
    <s v="INR"/>
    <n v="0"/>
    <x v="4"/>
    <x v="0"/>
    <s v="stat_kcR4fZg7TU7jjk1jAVua3qGLRS4J5uFayEjK5j02wtv"/>
    <x v="2"/>
    <s v="OpportunityStatusType.Lost"/>
    <m/>
    <x v="1"/>
    <x v="57"/>
    <s v="lead_aEz4AsmHcV5GhkLAX5ylgJAVxCPV2VeBtV78o61Layc"/>
    <s v="Oitolabs"/>
    <x v="7"/>
    <s v="user_9SBRjyF0n4iWuhUdqRyQkFhl2J4uyNKhFWvvJEvunX8"/>
    <s v="Omkar Ghate"/>
    <x v="1432"/>
    <s v="2022-07-11 10:50:59.770000+00:00"/>
    <m/>
    <x v="2"/>
    <m/>
    <s v="2022-02-23 07:02:59+00:00"/>
    <m/>
    <n v="25"/>
    <m/>
    <m/>
    <m/>
    <m/>
    <m/>
    <m/>
    <m/>
    <m/>
    <m/>
    <m/>
    <m/>
    <x v="1"/>
    <m/>
    <m/>
    <m/>
    <m/>
    <m/>
    <m/>
    <m/>
    <m/>
    <m/>
    <m/>
    <m/>
    <m/>
    <x v="9"/>
    <m/>
    <s v="user_aM3WaaSUQQmaNnsm9l2FQRVWUEr8RN2ZdXzsuQUalQ3"/>
    <x v="7"/>
    <x v="5"/>
    <m/>
    <m/>
    <x v="3"/>
    <x v="2"/>
    <m/>
    <s v="Employee Count 25"/>
    <m/>
    <m/>
    <m/>
    <x v="934"/>
    <s v="2022-07-11 10:50:59.821000+00:00"/>
    <m/>
  </r>
  <r>
    <x v="9"/>
    <n v="60000"/>
    <s v="INR"/>
    <n v="0"/>
    <x v="4"/>
    <x v="0"/>
    <s v="stat_kcR4fZg7TU7jjk1jAVua3qGLRS4J5uFayEjK5j02wtv"/>
    <x v="2"/>
    <s v="OpportunityStatusType.Lost"/>
    <m/>
    <x v="1"/>
    <x v="39"/>
    <s v="lead_aEz4AsmHcV5GhkLAX5ylgJAVxCPV2VeBtV78o61Layc"/>
    <s v="Oitolabs"/>
    <x v="7"/>
    <s v="user_9SBRjyF0n4iWuhUdqRyQkFhl2J4uyNKhFWvvJEvunX8"/>
    <s v="Omkar Ghate"/>
    <x v="1433"/>
    <s v="2022-07-11 10:50:54.825000+00:00"/>
    <m/>
    <x v="2"/>
    <m/>
    <s v="2022-02-23 07:02:59+00:00"/>
    <m/>
    <n v="25"/>
    <m/>
    <m/>
    <m/>
    <m/>
    <m/>
    <m/>
    <m/>
    <m/>
    <m/>
    <m/>
    <m/>
    <x v="1"/>
    <m/>
    <m/>
    <m/>
    <m/>
    <m/>
    <m/>
    <m/>
    <m/>
    <m/>
    <m/>
    <m/>
    <m/>
    <x v="9"/>
    <m/>
    <s v="user_aM3WaaSUQQmaNnsm9l2FQRVWUEr8RN2ZdXzsuQUalQ3"/>
    <x v="7"/>
    <x v="5"/>
    <m/>
    <m/>
    <x v="3"/>
    <x v="2"/>
    <m/>
    <s v="Employee Count 25"/>
    <m/>
    <m/>
    <m/>
    <x v="934"/>
    <s v="2022-07-11 10:50:59.821000+00:00"/>
    <m/>
  </r>
  <r>
    <x v="9"/>
    <n v="25000"/>
    <s v="INR"/>
    <n v="0"/>
    <x v="10"/>
    <x v="0"/>
    <s v="stat_kcR4fZg7TU7jjk1jAVua3qGLRS4J5uFayEjK5j02wtv"/>
    <x v="2"/>
    <s v="OpportunityStatusType.Lost"/>
    <m/>
    <x v="1"/>
    <x v="0"/>
    <s v="lead_qK7HNmx5YCQP57OEQovfmD7Hu9zaw1ZBfGMkf01hZIM"/>
    <s v="AlMassa Business Services Pvt ltd"/>
    <x v="7"/>
    <s v="user_9SBRjyF0n4iWuhUdqRyQkFhl2J4uyNKhFWvvJEvunX8"/>
    <s v="Omkar Ghate"/>
    <x v="1434"/>
    <s v="2022-07-11 10:34:02.578000+00:00"/>
    <m/>
    <x v="11"/>
    <m/>
    <s v="2022-02-10 06:37:56+00:00"/>
    <m/>
    <n v="8"/>
    <m/>
    <m/>
    <m/>
    <m/>
    <m/>
    <m/>
    <m/>
    <s v="DIRECT_TRAFFIC"/>
    <m/>
    <m/>
    <m/>
    <x v="1"/>
    <m/>
    <m/>
    <m/>
    <m/>
    <m/>
    <m/>
    <m/>
    <m/>
    <m/>
    <m/>
    <m/>
    <m/>
    <x v="3"/>
    <m/>
    <s v="user_aM3WaaSUQQmaNnsm9l2FQRVWUEr8RN2ZdXzsuQUalQ3"/>
    <x v="7"/>
    <x v="1"/>
    <m/>
    <m/>
    <x v="3"/>
    <x v="2"/>
    <m/>
    <s v="Employee Count 100"/>
    <m/>
    <m/>
    <m/>
    <x v="935"/>
    <s v="2022-07-11 10:34:02.606000+00:00"/>
    <m/>
  </r>
  <r>
    <x v="9"/>
    <n v="200000"/>
    <s v="INR"/>
    <n v="0"/>
    <x v="16"/>
    <x v="0"/>
    <s v="stat_kcR4fZg7TU7jjk1jAVua3qGLRS4J5uFayEjK5j02wtv"/>
    <x v="2"/>
    <s v="OpportunityStatusType.Lost"/>
    <m/>
    <x v="1"/>
    <x v="0"/>
    <s v="lead_vLGMc0pBwMbosNw8AALhKMFn1AEeCMI70PzgxT2ASSl"/>
    <s v="Advanced Sport Technologies LLP"/>
    <x v="42"/>
    <s v="user_9SBRjyF0n4iWuhUdqRyQkFhl2J4uyNKhFWvvJEvunX8"/>
    <s v="Omkar Ghate"/>
    <x v="1435"/>
    <s v="2022-07-11 10:48:40.595000+00:00"/>
    <m/>
    <x v="11"/>
    <m/>
    <s v="2022-02-23 12:47:40+00:00"/>
    <m/>
    <n v="35"/>
    <m/>
    <m/>
    <m/>
    <m/>
    <m/>
    <m/>
    <m/>
    <m/>
    <m/>
    <m/>
    <m/>
    <x v="1"/>
    <m/>
    <m/>
    <m/>
    <m/>
    <m/>
    <m/>
    <m/>
    <m/>
    <m/>
    <m/>
    <m/>
    <m/>
    <x v="37"/>
    <m/>
    <s v="user_9SBRjyF0n4iWuhUdqRyQkFhl2J4uyNKhFWvvJEvunX8"/>
    <x v="33"/>
    <x v="5"/>
    <m/>
    <m/>
    <x v="3"/>
    <x v="2"/>
    <m/>
    <s v="Employee Count 25"/>
    <m/>
    <m/>
    <m/>
    <x v="936"/>
    <s v="2022-09-02 17:49:19.360000+00:00"/>
    <m/>
  </r>
  <r>
    <x v="9"/>
    <n v="110000"/>
    <s v="INR"/>
    <n v="0"/>
    <x v="10"/>
    <x v="0"/>
    <s v="stat_1hn9nRJaLbI53NxPuSQgo90kRpbpKsFlwN4oEGNUTdO"/>
    <x v="1"/>
    <s v="OpportunityStatusType.Lost"/>
    <m/>
    <x v="1"/>
    <x v="489"/>
    <s v="lead_1cQYbPGAVWH0iaiqMHYmCz2JaW8CMfnppUbfk4rd7HD"/>
    <s v="Real time networks pvt ltd"/>
    <x v="7"/>
    <s v="user_9SBRjyF0n4iWuhUdqRyQkFhl2J4uyNKhFWvvJEvunX8"/>
    <s v="Omkar Ghate"/>
    <x v="1436"/>
    <s v="2022-07-11 10:49:41.142000+00:00"/>
    <m/>
    <x v="11"/>
    <m/>
    <s v="2022-05-10 06:26:59+00:00"/>
    <m/>
    <n v="25"/>
    <m/>
    <m/>
    <m/>
    <m/>
    <m/>
    <m/>
    <m/>
    <s v="PAID_SEARCH"/>
    <m/>
    <m/>
    <m/>
    <x v="38"/>
    <m/>
    <m/>
    <m/>
    <m/>
    <m/>
    <m/>
    <m/>
    <m/>
    <m/>
    <m/>
    <m/>
    <m/>
    <x v="3"/>
    <m/>
    <s v="user_aM3WaaSUQQmaNnsm9l2FQRVWUEr8RN2ZdXzsuQUalQ3"/>
    <x v="7"/>
    <x v="5"/>
    <m/>
    <s v="August"/>
    <x v="3"/>
    <x v="2"/>
    <m/>
    <s v="Employee Count 25"/>
    <m/>
    <m/>
    <m/>
    <x v="937"/>
    <s v="2022-07-15 13:02:30.330000+00:00"/>
    <m/>
  </r>
  <r>
    <x v="9"/>
    <n v="25000"/>
    <s v="INR"/>
    <n v="0"/>
    <x v="16"/>
    <x v="0"/>
    <s v="stat_kcR4fZg7TU7jjk1jAVua3qGLRS4J5uFayEjK5j02wtv"/>
    <x v="2"/>
    <s v="OpportunityStatusType.Lost"/>
    <m/>
    <x v="1"/>
    <x v="0"/>
    <s v="lead_B5UXw7B5lUDtELf1mY0fSIWxGkg48kFU7a9XeQVQgkp"/>
    <s v="The Smart Owl"/>
    <x v="27"/>
    <s v="user_9SBRjyF0n4iWuhUdqRyQkFhl2J4uyNKhFWvvJEvunX8"/>
    <s v="Omkar Ghate"/>
    <x v="1437"/>
    <s v="2022-07-11 10:33:52.149000+00:00"/>
    <m/>
    <x v="2"/>
    <m/>
    <m/>
    <m/>
    <n v="25"/>
    <m/>
    <m/>
    <m/>
    <m/>
    <m/>
    <m/>
    <m/>
    <m/>
    <m/>
    <m/>
    <m/>
    <x v="2"/>
    <m/>
    <m/>
    <m/>
    <m/>
    <m/>
    <m/>
    <m/>
    <m/>
    <m/>
    <m/>
    <m/>
    <m/>
    <x v="3"/>
    <m/>
    <s v="user_9SBRjyF0n4iWuhUdqRyQkFhl2J4uyNKhFWvvJEvunX8"/>
    <x v="33"/>
    <x v="1"/>
    <m/>
    <m/>
    <x v="2"/>
    <x v="3"/>
    <m/>
    <m/>
    <m/>
    <m/>
    <m/>
    <x v="938"/>
    <s v="2022-07-12 06:19:56.220000+00:00"/>
    <m/>
  </r>
  <r>
    <x v="9"/>
    <n v="60000"/>
    <s v="INR"/>
    <n v="0"/>
    <x v="79"/>
    <x v="0"/>
    <s v="stat_kcR4fZg7TU7jjk1jAVua3qGLRS4J5uFayEjK5j02wtv"/>
    <x v="2"/>
    <s v="OpportunityStatusType.Lost"/>
    <s v="cont_VzI5ItcIIeEt10wzXDz6bUwBuql5p8AEiriIGLfxj29"/>
    <x v="601"/>
    <x v="490"/>
    <s v="lead_PfWVs64hDq7pC9F9dfdiPdp407FPYdNcZ9ybDeR9YSI"/>
    <s v="Radisson"/>
    <x v="25"/>
    <s v="user_9SBRjyF0n4iWuhUdqRyQkFhl2J4uyNKhFWvvJEvunX8"/>
    <s v="Omkar Ghate"/>
    <x v="1438"/>
    <s v="2022-07-11 07:39:00.904000+00:00"/>
    <m/>
    <x v="5"/>
    <m/>
    <m/>
    <m/>
    <n v="65"/>
    <m/>
    <m/>
    <m/>
    <m/>
    <m/>
    <m/>
    <m/>
    <m/>
    <m/>
    <m/>
    <m/>
    <x v="2"/>
    <m/>
    <m/>
    <m/>
    <m/>
    <m/>
    <m/>
    <m/>
    <m/>
    <m/>
    <m/>
    <m/>
    <m/>
    <x v="3"/>
    <m/>
    <s v="user_FdWFezbLzkYQcGsBUsjZO25nr2poK2nRbqV47Rs5Kfm"/>
    <x v="17"/>
    <x v="1"/>
    <m/>
    <s v="July"/>
    <x v="2"/>
    <x v="3"/>
    <m/>
    <m/>
    <m/>
    <m/>
    <m/>
    <x v="939"/>
    <s v="2022-08-10 10:45:24.853000+00:00"/>
    <s v="GPA"/>
  </r>
  <r>
    <x v="14"/>
    <n v="2000000"/>
    <s v="INR"/>
    <n v="0"/>
    <x v="16"/>
    <x v="0"/>
    <s v="stat_kcR4fZg7TU7jjk1jAVua3qGLRS4J5uFayEjK5j02wtv"/>
    <x v="2"/>
    <s v="OpportunityStatusType.Lost"/>
    <m/>
    <x v="1"/>
    <x v="491"/>
    <s v="lead_uIEkVCEKdSrTAZuKdkltQsC5vzgbZFlEDjsaZVcZZUs"/>
    <s v="Infogain"/>
    <x v="21"/>
    <s v="user_g5Yw4Z4XnIbmcGhJO80vdtFdd5ElcDlgYO3q8l82ODn"/>
    <s v="Aditya Binani"/>
    <x v="1439"/>
    <s v="2022-07-11 09:52:23.968000+00:00"/>
    <m/>
    <x v="1"/>
    <m/>
    <m/>
    <m/>
    <n v="1200"/>
    <m/>
    <m/>
    <m/>
    <m/>
    <m/>
    <m/>
    <m/>
    <m/>
    <m/>
    <m/>
    <m/>
    <x v="2"/>
    <m/>
    <m/>
    <m/>
    <m/>
    <m/>
    <m/>
    <m/>
    <m/>
    <m/>
    <m/>
    <m/>
    <m/>
    <x v="7"/>
    <m/>
    <s v="user_g5Yw4Z4XnIbmcGhJO80vdtFdd5ElcDlgYO3q8l82ODn"/>
    <x v="18"/>
    <x v="1"/>
    <m/>
    <s v="August; July"/>
    <x v="2"/>
    <x v="3"/>
    <m/>
    <m/>
    <m/>
    <m/>
    <m/>
    <x v="940"/>
    <s v="2022-10-20 10:17:11.089000+00:00"/>
    <m/>
  </r>
  <r>
    <x v="9"/>
    <n v="650000"/>
    <s v="INR"/>
    <n v="0"/>
    <x v="79"/>
    <x v="0"/>
    <s v="stat_kcR4fZg7TU7jjk1jAVua3qGLRS4J5uFayEjK5j02wtv"/>
    <x v="2"/>
    <s v="OpportunityStatusType.Lost"/>
    <s v="cont_VzI5ItcIIeEt10wzXDz6bUwBuql5p8AEiriIGLfxj29"/>
    <x v="601"/>
    <x v="490"/>
    <s v="lead_PfWVs64hDq7pC9F9dfdiPdp407FPYdNcZ9ybDeR9YSI"/>
    <s v="Radisson"/>
    <x v="25"/>
    <s v="user_9SBRjyF0n4iWuhUdqRyQkFhl2J4uyNKhFWvvJEvunX8"/>
    <s v="Omkar Ghate"/>
    <x v="1440"/>
    <s v="2022-07-11 07:38:50.673000+00:00"/>
    <m/>
    <x v="5"/>
    <m/>
    <m/>
    <m/>
    <n v="65"/>
    <m/>
    <m/>
    <m/>
    <m/>
    <m/>
    <m/>
    <m/>
    <m/>
    <m/>
    <m/>
    <m/>
    <x v="2"/>
    <m/>
    <m/>
    <m/>
    <m/>
    <m/>
    <m/>
    <m/>
    <m/>
    <m/>
    <m/>
    <m/>
    <m/>
    <x v="3"/>
    <m/>
    <s v="user_FdWFezbLzkYQcGsBUsjZO25nr2poK2nRbqV47Rs5Kfm"/>
    <x v="17"/>
    <x v="1"/>
    <m/>
    <s v="July"/>
    <x v="2"/>
    <x v="3"/>
    <m/>
    <m/>
    <m/>
    <m/>
    <m/>
    <x v="939"/>
    <s v="2022-08-10 10:45:24.853000+00:00"/>
    <s v="GMC"/>
  </r>
  <r>
    <x v="18"/>
    <n v="6000000"/>
    <s v="INR"/>
    <n v="0"/>
    <x v="82"/>
    <x v="0"/>
    <s v="stat_1hn9nRJaLbI53NxPuSQgo90kRpbpKsFlwN4oEGNUTdO"/>
    <x v="1"/>
    <s v="OpportunityStatusType.Lost"/>
    <s v="cont_nmUSoromT6pHFf9p2HIJeMQhcfGzS19w16nYSVuhJ2f"/>
    <x v="602"/>
    <x v="11"/>
    <s v="lead_tmnKB80A4DvaGbCV4zfUoDbzdj8sIScFbuk5t01upsD"/>
    <s v="L&amp;L security services"/>
    <x v="9"/>
    <s v="user_IgNfKH7wuLLjHvexoMm2PXWcnF3zYft0ZbMTyfwKRUg"/>
    <s v="Moziez Chamadia"/>
    <x v="1441"/>
    <s v="2022-07-11 07:02:55.678000+00:00"/>
    <m/>
    <x v="3"/>
    <m/>
    <s v="2021-03-03 15:42:12+00:00"/>
    <m/>
    <n v="5"/>
    <m/>
    <m/>
    <m/>
    <m/>
    <m/>
    <m/>
    <m/>
    <m/>
    <m/>
    <m/>
    <m/>
    <x v="8"/>
    <m/>
    <m/>
    <m/>
    <m/>
    <m/>
    <m/>
    <m/>
    <m/>
    <m/>
    <m/>
    <m/>
    <m/>
    <x v="3"/>
    <m/>
    <s v="user_L8E6IFhq6UCzKLHa45LUUTZCznDuyDwFrGaEp9DXiUM"/>
    <x v="9"/>
    <x v="1"/>
    <m/>
    <s v="July"/>
    <x v="3"/>
    <x v="2"/>
    <m/>
    <s v="Employee Count 150"/>
    <m/>
    <m/>
    <m/>
    <x v="941"/>
    <s v="2022-07-11 07:03:43.752000+00:00"/>
    <s v="GMC"/>
  </r>
  <r>
    <x v="9"/>
    <n v="1000000"/>
    <s v="INR"/>
    <n v="0"/>
    <x v="83"/>
    <x v="0"/>
    <s v="stat_kcR4fZg7TU7jjk1jAVua3qGLRS4J5uFayEjK5j02wtv"/>
    <x v="2"/>
    <s v="OpportunityStatusType.Lost"/>
    <s v="cont_F2XeML2L6ciagRng9eL5wMyrzy8TiLqqnrIat3AuJMl"/>
    <x v="603"/>
    <x v="29"/>
    <s v="lead_R73hqZxFlQsDR9nwSkZsYtnLgCMbjWUb7EUfSddPm4f"/>
    <s v="WTE Infra Projects"/>
    <x v="11"/>
    <s v="user_9SBRjyF0n4iWuhUdqRyQkFhl2J4uyNKhFWvvJEvunX8"/>
    <s v="Omkar Ghate"/>
    <x v="1442"/>
    <s v="2022-07-11 07:28:35.108000+00:00"/>
    <m/>
    <x v="0"/>
    <m/>
    <m/>
    <m/>
    <n v="300"/>
    <m/>
    <m/>
    <m/>
    <m/>
    <m/>
    <m/>
    <m/>
    <m/>
    <m/>
    <m/>
    <m/>
    <x v="27"/>
    <m/>
    <m/>
    <m/>
    <m/>
    <m/>
    <m/>
    <m/>
    <m/>
    <m/>
    <m/>
    <m/>
    <m/>
    <x v="3"/>
    <m/>
    <s v="user_elsJRWsVnVWXwXYDqwMxWZeO0sLXCWVtdfpMy6LREbN"/>
    <x v="26"/>
    <x v="6"/>
    <m/>
    <s v="January; July"/>
    <x v="4"/>
    <x v="3"/>
    <m/>
    <m/>
    <m/>
    <m/>
    <m/>
    <x v="924"/>
    <s v="2022-10-10 07:34:29.208000+00:00"/>
    <m/>
  </r>
  <r>
    <x v="3"/>
    <n v="62363"/>
    <s v="INR"/>
    <n v="100"/>
    <x v="82"/>
    <x v="0"/>
    <s v="stat_OZRiD1474QRJIpvnjHCZfiIvKcVD6mIKSSTzg8SwDVx"/>
    <x v="0"/>
    <s v="OpportunityStatusType.Won"/>
    <s v="cont_skGGhC1L6t5CtR72y5QI3x8uUZkWhWaYPzKlrf3HfeL"/>
    <x v="604"/>
    <x v="16"/>
    <s v="lead_WBx64OtKevZ2SPEV04BLqTQCL6L8yTabDcfSRhN3clT"/>
    <s v="Montran"/>
    <x v="13"/>
    <s v="user_lccnw70UrYzjPcbxrA5N9qp8LF1vx6aP08yPEdeU06P"/>
    <s v="Vikas Gupta"/>
    <x v="1443"/>
    <s v="2022-07-11 05:45:10.769000+00:00"/>
    <m/>
    <x v="1"/>
    <m/>
    <m/>
    <m/>
    <n v="205"/>
    <m/>
    <m/>
    <m/>
    <m/>
    <m/>
    <m/>
    <m/>
    <m/>
    <m/>
    <m/>
    <m/>
    <x v="1"/>
    <m/>
    <m/>
    <m/>
    <m/>
    <m/>
    <m/>
    <m/>
    <m/>
    <m/>
    <m/>
    <m/>
    <m/>
    <x v="5"/>
    <m/>
    <s v="user_vMd4rmcrSbjykdyL2J7rrYn84SWdcNc5FKligrmItPw"/>
    <x v="11"/>
    <x v="18"/>
    <m/>
    <s v="July"/>
    <x v="2"/>
    <x v="3"/>
    <m/>
    <m/>
    <m/>
    <m/>
    <m/>
    <x v="942"/>
    <s v="2022-09-04 10:15:44.816000+00:00"/>
    <s v="GPA"/>
  </r>
  <r>
    <x v="28"/>
    <n v="540000"/>
    <s v="INR"/>
    <n v="100"/>
    <x v="72"/>
    <x v="0"/>
    <s v="stat_OZRiD1474QRJIpvnjHCZfiIvKcVD6mIKSSTzg8SwDVx"/>
    <x v="0"/>
    <s v="OpportunityStatusType.Won"/>
    <s v="cont_uTZNEwH43RbUoVb4HCPICboRSTjAgFhaNO8y5Ykal6b"/>
    <x v="605"/>
    <x v="492"/>
    <s v="lead_36lmzfo6vCn2WiWFt1SrFb16ktZpRUyUzcH5uFiiLLP"/>
    <s v="PCC Logistics Pvt Ltd"/>
    <x v="35"/>
    <s v="user_JjaNBsxmUKBROYZvEahyXgec466W5jQa2pL0NUZ81Lb"/>
    <s v="Sreenivas Hatti"/>
    <x v="1444"/>
    <s v="2022-07-11 06:32:45.253000+00:00"/>
    <m/>
    <x v="2"/>
    <m/>
    <m/>
    <m/>
    <n v="29"/>
    <m/>
    <m/>
    <m/>
    <m/>
    <m/>
    <m/>
    <m/>
    <m/>
    <m/>
    <m/>
    <m/>
    <x v="11"/>
    <m/>
    <m/>
    <m/>
    <m/>
    <m/>
    <m/>
    <m/>
    <m/>
    <m/>
    <m/>
    <m/>
    <m/>
    <x v="3"/>
    <m/>
    <s v="user_encRk5bIEFN6ZA11h4WH2AdZTiZpogLSlMIaj0E30SZ"/>
    <x v="3"/>
    <x v="1"/>
    <m/>
    <s v="July"/>
    <x v="2"/>
    <x v="3"/>
    <m/>
    <s v="Ref - Sreenivas"/>
    <m/>
    <m/>
    <m/>
    <x v="943"/>
    <s v="2022-09-29 15:17:24.713000+00:00"/>
    <s v="GMC"/>
  </r>
  <r>
    <x v="19"/>
    <n v="90000"/>
    <s v="INR"/>
    <n v="0"/>
    <x v="16"/>
    <x v="0"/>
    <s v="stat_1hn9nRJaLbI53NxPuSQgo90kRpbpKsFlwN4oEGNUTdO"/>
    <x v="1"/>
    <s v="OpportunityStatusType.Lost"/>
    <m/>
    <x v="1"/>
    <x v="493"/>
    <s v="lead_nFgKgTb4nNNi92HIoa7HOz7UpLMNGKTizJOAcdNCvTy"/>
    <s v="Develgram Technologies Pvt LTD"/>
    <x v="7"/>
    <s v="user_x9AtbGLhDmWYC9XAmYdfwBt9yiXbgMhBuZpIoFuN8Cd"/>
    <s v="Pranav Kenjale"/>
    <x v="1445"/>
    <s v="2022-07-11 05:19:26.983000+00:00"/>
    <m/>
    <x v="10"/>
    <m/>
    <s v="2021-06-28 06:20:35+00:00"/>
    <m/>
    <n v="4"/>
    <m/>
    <m/>
    <m/>
    <m/>
    <m/>
    <m/>
    <m/>
    <m/>
    <m/>
    <m/>
    <m/>
    <x v="1"/>
    <m/>
    <m/>
    <m/>
    <m/>
    <m/>
    <m/>
    <m/>
    <m/>
    <m/>
    <m/>
    <m/>
    <m/>
    <x v="3"/>
    <m/>
    <s v="user_9SBRjyF0n4iWuhUdqRyQkFhl2J4uyNKhFWvvJEvunX8"/>
    <x v="33"/>
    <x v="5"/>
    <m/>
    <s v="July"/>
    <x v="3"/>
    <x v="2"/>
    <m/>
    <s v="Employee Count 25"/>
    <m/>
    <m/>
    <m/>
    <x v="944"/>
    <s v="2022-10-13 07:20:00.505000+00:00"/>
    <m/>
  </r>
  <r>
    <x v="21"/>
    <n v="50000"/>
    <s v="INR"/>
    <n v="0"/>
    <x v="75"/>
    <x v="0"/>
    <s v="stat_kcR4fZg7TU7jjk1jAVua3qGLRS4J5uFayEjK5j02wtv"/>
    <x v="2"/>
    <s v="OpportunityStatusType.Lost"/>
    <m/>
    <x v="1"/>
    <x v="57"/>
    <s v="lead_C93AbwBnd6Y6gEfl0G5FMxctmz9AIr51ngt66nzFJVS"/>
    <s v="Avanti Fellows"/>
    <x v="21"/>
    <s v="user_Iwn6da5WKkZqwUySK0oUuCb72pFP5WEm4zAb92ijqFe"/>
    <s v="Sonal Paithankar"/>
    <x v="1446"/>
    <s v="2022-07-10 07:54:46.633000+00:00"/>
    <m/>
    <x v="1"/>
    <m/>
    <m/>
    <m/>
    <n v="500"/>
    <m/>
    <m/>
    <m/>
    <m/>
    <m/>
    <m/>
    <m/>
    <m/>
    <m/>
    <m/>
    <m/>
    <x v="2"/>
    <m/>
    <m/>
    <m/>
    <m/>
    <m/>
    <m/>
    <m/>
    <m/>
    <m/>
    <m/>
    <m/>
    <m/>
    <x v="3"/>
    <m/>
    <s v="user_g5Yw4Z4XnIbmcGhJO80vdtFdd5ElcDlgYO3q8l82ODn"/>
    <x v="18"/>
    <x v="1"/>
    <m/>
    <s v="July"/>
    <x v="4"/>
    <x v="3"/>
    <m/>
    <s v="Employee Wellness Handbook"/>
    <m/>
    <m/>
    <m/>
    <x v="919"/>
    <s v="2022-09-01 20:09:14.488000+00:00"/>
    <m/>
  </r>
  <r>
    <x v="21"/>
    <n v="20000000"/>
    <s v="INR"/>
    <n v="0"/>
    <x v="89"/>
    <x v="0"/>
    <s v="stat_1hn9nRJaLbI53NxPuSQgo90kRpbpKsFlwN4oEGNUTdO"/>
    <x v="1"/>
    <s v="OpportunityStatusType.Lost"/>
    <m/>
    <x v="1"/>
    <x v="39"/>
    <s v="lead_ULIt0k69HysUCZn0IGUCjIEdllbt7B2yAgdULGX05lV"/>
    <s v="Cactus communications"/>
    <x v="21"/>
    <s v="user_Iwn6da5WKkZqwUySK0oUuCb72pFP5WEm4zAb92ijqFe"/>
    <s v="Sonal Paithankar"/>
    <x v="1447"/>
    <s v="2022-07-10 07:59:00.881000+00:00"/>
    <m/>
    <x v="1"/>
    <m/>
    <m/>
    <m/>
    <n v="1100"/>
    <m/>
    <m/>
    <s v="Facebook"/>
    <m/>
    <m/>
    <m/>
    <m/>
    <s v="PAID_SOCIAL"/>
    <m/>
    <m/>
    <m/>
    <x v="1"/>
    <m/>
    <m/>
    <m/>
    <m/>
    <m/>
    <m/>
    <m/>
    <m/>
    <m/>
    <m/>
    <m/>
    <m/>
    <x v="14"/>
    <m/>
    <s v="user_g5Yw4Z4XnIbmcGhJO80vdtFdd5ElcDlgYO3q8l82ODn"/>
    <x v="18"/>
    <x v="1"/>
    <m/>
    <s v="January; June"/>
    <x v="1"/>
    <x v="27"/>
    <m/>
    <s v="Employee Engagement Handbook"/>
    <m/>
    <m/>
    <m/>
    <x v="945"/>
    <s v="2022-10-06 00:06:54.700000+00:00"/>
    <m/>
  </r>
  <r>
    <x v="22"/>
    <n v="10000"/>
    <s v="INR"/>
    <n v="0"/>
    <x v="75"/>
    <x v="0"/>
    <s v="stat_kcR4fZg7TU7jjk1jAVua3qGLRS4J5uFayEjK5j02wtv"/>
    <x v="2"/>
    <s v="OpportunityStatusType.Lost"/>
    <m/>
    <x v="1"/>
    <x v="494"/>
    <s v="lead_iZ0J5y10NF3Omp9YKTopcu75b2cC8rAK6hk6RBenDMF"/>
    <s v="Alchemy tech(Fresh)"/>
    <x v="8"/>
    <s v="user_TZzywQwym26DjuswO479pxRhNKX152z8X1haCx2vcst"/>
    <s v="Vrushali Kummar"/>
    <x v="1448"/>
    <s v="2022-07-10 08:18:08.862000+00:00"/>
    <m/>
    <x v="7"/>
    <m/>
    <s v="2021-09-03 11:11:14+00:00"/>
    <m/>
    <n v="100"/>
    <m/>
    <m/>
    <m/>
    <m/>
    <m/>
    <m/>
    <m/>
    <m/>
    <m/>
    <m/>
    <m/>
    <x v="8"/>
    <m/>
    <m/>
    <m/>
    <m/>
    <m/>
    <m/>
    <m/>
    <m/>
    <m/>
    <m/>
    <m/>
    <m/>
    <x v="3"/>
    <m/>
    <s v="user_5IQTpX6DsnoeoDfxqzqojpVoQLXPh68nhDjLS5ETjYj"/>
    <x v="8"/>
    <x v="1"/>
    <m/>
    <m/>
    <x v="8"/>
    <x v="2"/>
    <m/>
    <s v="Employee healthcare handbook"/>
    <m/>
    <m/>
    <m/>
    <x v="946"/>
    <s v="2022-10-14 12:11:07.575000+00:00"/>
    <s v="GPA"/>
  </r>
  <r>
    <x v="27"/>
    <n v="50000"/>
    <s v="INR"/>
    <n v="0"/>
    <x v="65"/>
    <x v="0"/>
    <s v="stat_1hn9nRJaLbI53NxPuSQgo90kRpbpKsFlwN4oEGNUTdO"/>
    <x v="1"/>
    <s v="OpportunityStatusType.Lost"/>
    <m/>
    <x v="1"/>
    <x v="57"/>
    <s v="lead_jKKV6FFc66HoILhfwnPWe2DuMmrfPqo8w6IbnjtLwDi"/>
    <s v="Cybrilla Technologies"/>
    <x v="21"/>
    <s v="user_2YgShwgjLNI4FjAqgE9PtKsdIaGh919JGcFG919fe5B"/>
    <s v="Satyam Tiwari"/>
    <x v="1449"/>
    <s v="2022-07-09 04:56:09.117000+00:00"/>
    <m/>
    <x v="2"/>
    <m/>
    <m/>
    <m/>
    <n v="110"/>
    <m/>
    <m/>
    <m/>
    <m/>
    <m/>
    <m/>
    <m/>
    <m/>
    <m/>
    <m/>
    <m/>
    <x v="1"/>
    <m/>
    <m/>
    <m/>
    <m/>
    <m/>
    <m/>
    <m/>
    <m/>
    <m/>
    <m/>
    <m/>
    <m/>
    <x v="3"/>
    <m/>
    <s v="user_g5Yw4Z4XnIbmcGhJO80vdtFdd5ElcDlgYO3q8l82ODn"/>
    <x v="18"/>
    <x v="1"/>
    <m/>
    <s v="July"/>
    <x v="4"/>
    <x v="3"/>
    <m/>
    <s v="Lead Magnet Lead"/>
    <m/>
    <m/>
    <m/>
    <x v="947"/>
    <s v="2022-07-20 05:54:41.791000+00:00"/>
    <m/>
  </r>
  <r>
    <x v="27"/>
    <n v="500000"/>
    <s v="INR"/>
    <n v="0"/>
    <x v="65"/>
    <x v="0"/>
    <s v="stat_1hn9nRJaLbI53NxPuSQgo90kRpbpKsFlwN4oEGNUTdO"/>
    <x v="1"/>
    <s v="OpportunityStatusType.Lost"/>
    <m/>
    <x v="1"/>
    <x v="39"/>
    <s v="lead_jKKV6FFc66HoILhfwnPWe2DuMmrfPqo8w6IbnjtLwDi"/>
    <s v="Cybrilla Technologies"/>
    <x v="21"/>
    <s v="user_2YgShwgjLNI4FjAqgE9PtKsdIaGh919JGcFG919fe5B"/>
    <s v="Satyam Tiwari"/>
    <x v="1450"/>
    <s v="2022-07-09 04:56:12.834000+00:00"/>
    <m/>
    <x v="2"/>
    <m/>
    <m/>
    <m/>
    <n v="110"/>
    <m/>
    <m/>
    <m/>
    <m/>
    <m/>
    <m/>
    <m/>
    <m/>
    <m/>
    <m/>
    <m/>
    <x v="1"/>
    <m/>
    <m/>
    <m/>
    <m/>
    <m/>
    <m/>
    <m/>
    <m/>
    <m/>
    <m/>
    <m/>
    <m/>
    <x v="3"/>
    <m/>
    <s v="user_g5Yw4Z4XnIbmcGhJO80vdtFdd5ElcDlgYO3q8l82ODn"/>
    <x v="18"/>
    <x v="1"/>
    <m/>
    <s v="July"/>
    <x v="4"/>
    <x v="3"/>
    <m/>
    <s v="Lead Magnet Lead"/>
    <m/>
    <m/>
    <m/>
    <x v="947"/>
    <s v="2022-07-20 05:54:41.791000+00:00"/>
    <m/>
  </r>
  <r>
    <x v="28"/>
    <n v="1900000"/>
    <s v="INR"/>
    <n v="100"/>
    <x v="82"/>
    <x v="0"/>
    <s v="stat_OZRiD1474QRJIpvnjHCZfiIvKcVD6mIKSSTzg8SwDVx"/>
    <x v="0"/>
    <s v="OpportunityStatusType.Won"/>
    <s v="cont_K3GMCEh9ffaUSSlioSWJdvrCfVwishL2LRvljDNvVtX"/>
    <x v="513"/>
    <x v="495"/>
    <s v="lead_rw9ouOo8eJFE5xakOrdkgS73kpYxBjw1Mu2Stkf4avx"/>
    <s v="Incanus Technologies Pvt Ltd"/>
    <x v="35"/>
    <s v="user_6dalmZ7hmWD47jhCVGdU1SSEcFMsz9rWtW2jPORgJvj"/>
    <s v="Vivek Singh"/>
    <x v="1451"/>
    <s v="2022-07-08 14:12:04.880000+00:00"/>
    <m/>
    <x v="2"/>
    <m/>
    <m/>
    <m/>
    <n v="484"/>
    <m/>
    <m/>
    <m/>
    <m/>
    <m/>
    <m/>
    <m/>
    <m/>
    <m/>
    <m/>
    <m/>
    <x v="18"/>
    <m/>
    <m/>
    <m/>
    <m/>
    <m/>
    <m/>
    <m/>
    <m/>
    <m/>
    <m/>
    <m/>
    <m/>
    <x v="7"/>
    <m/>
    <m/>
    <x v="16"/>
    <x v="18"/>
    <m/>
    <m/>
    <x v="2"/>
    <x v="3"/>
    <m/>
    <m/>
    <m/>
    <m/>
    <m/>
    <x v="778"/>
    <s v="2022-10-04 07:58:55.198000+00:00"/>
    <s v="GMC"/>
  </r>
  <r>
    <x v="41"/>
    <n v="800000"/>
    <s v="INR"/>
    <n v="100"/>
    <x v="82"/>
    <x v="0"/>
    <s v="stat_OZRiD1474QRJIpvnjHCZfiIvKcVD6mIKSSTzg8SwDVx"/>
    <x v="0"/>
    <s v="OpportunityStatusType.Won"/>
    <s v="cont_yURU3iwRchdygk7L1NVZW1pvfTY8ob4suGs8SfN5l8J"/>
    <x v="606"/>
    <x v="0"/>
    <s v="lead_wn4xK9wwLEY0ERnbZ2FEKrlrBQqAfHkAUbJAMoNSLc9"/>
    <s v="Polyset Plastics Pvt Ltd"/>
    <x v="20"/>
    <s v="user_srg8vKhTH4Op816Ys9oZfFwLDukscRfgPrYZnVvwv0c"/>
    <s v="Ankur Gaurav"/>
    <x v="1452"/>
    <s v="2022-07-08 13:26:38.619000+00:00"/>
    <m/>
    <x v="1"/>
    <m/>
    <m/>
    <m/>
    <n v="163"/>
    <m/>
    <m/>
    <m/>
    <m/>
    <m/>
    <m/>
    <m/>
    <m/>
    <m/>
    <m/>
    <m/>
    <x v="5"/>
    <m/>
    <m/>
    <m/>
    <m/>
    <m/>
    <m/>
    <m/>
    <m/>
    <m/>
    <m/>
    <m/>
    <m/>
    <x v="1"/>
    <m/>
    <s v="user_lwF8ctKa5IyxqATpO2EOw2h0AEPiCMHOgewiH38Ei77"/>
    <x v="0"/>
    <x v="8"/>
    <m/>
    <s v="July"/>
    <x v="2"/>
    <x v="3"/>
    <m/>
    <m/>
    <m/>
    <m/>
    <m/>
    <x v="948"/>
    <s v="2022-07-22 08:55:57.763000+00:00"/>
    <s v="GMC"/>
  </r>
  <r>
    <x v="1"/>
    <n v="16808"/>
    <s v="INR"/>
    <n v="100"/>
    <x v="82"/>
    <x v="0"/>
    <s v="stat_OZRiD1474QRJIpvnjHCZfiIvKcVD6mIKSSTzg8SwDVx"/>
    <x v="0"/>
    <s v="OpportunityStatusType.Won"/>
    <s v="cont_OTPGRkIjd28sD7PBACSbTSe3XUzVpw9cIj6BITSKlUP"/>
    <x v="607"/>
    <x v="0"/>
    <s v="lead_8ooq4bre6KK38yWOdwNcmQJRWFIMjFSunvPAmVJODzt"/>
    <s v="Nimbus Pipes"/>
    <x v="19"/>
    <s v="user_kbtBHYtBjVDNyI72HTF6C1SCvC7yVBiA6OrBOy3t96U"/>
    <s v="Tejas Kulkarni"/>
    <x v="1453"/>
    <s v="2022-07-08 11:30:15.471000+00:00"/>
    <m/>
    <x v="41"/>
    <m/>
    <s v="2022-04-08 11:47:05+00:00"/>
    <m/>
    <n v="160"/>
    <m/>
    <m/>
    <m/>
    <m/>
    <m/>
    <m/>
    <m/>
    <s v="ORGANIC_SEARCH"/>
    <m/>
    <m/>
    <m/>
    <x v="5"/>
    <m/>
    <m/>
    <m/>
    <m/>
    <m/>
    <m/>
    <m/>
    <m/>
    <m/>
    <m/>
    <m/>
    <m/>
    <x v="3"/>
    <m/>
    <s v="user_FdWFezbLzkYQcGsBUsjZO25nr2poK2nRbqV47Rs5Kfm"/>
    <x v="17"/>
    <x v="1"/>
    <m/>
    <m/>
    <x v="3"/>
    <x v="2"/>
    <m/>
    <s v="Employee Count 100"/>
    <m/>
    <m/>
    <m/>
    <x v="949"/>
    <s v="2022-08-17 02:26:45.152000+00:00"/>
    <s v="WC"/>
  </r>
  <r>
    <x v="22"/>
    <n v="5000000"/>
    <s v="INR"/>
    <n v="0"/>
    <x v="36"/>
    <x v="0"/>
    <s v="stat_kcR4fZg7TU7jjk1jAVua3qGLRS4J5uFayEjK5j02wtv"/>
    <x v="2"/>
    <s v="OpportunityStatusType.Lost"/>
    <m/>
    <x v="1"/>
    <x v="496"/>
    <s v="lead_HBW9nQiHYdjt242bjzRxhtS16i060qadioQW6v3yt1A"/>
    <s v="Nilons (Fresh)"/>
    <x v="15"/>
    <s v="user_TZzywQwym26DjuswO479pxRhNKX152z8X1haCx2vcst"/>
    <s v="Vrushali Kummar"/>
    <x v="1454"/>
    <s v="2022-07-08 11:59:04.792000+00:00"/>
    <m/>
    <x v="0"/>
    <m/>
    <m/>
    <m/>
    <n v="2700"/>
    <m/>
    <m/>
    <m/>
    <m/>
    <m/>
    <m/>
    <m/>
    <m/>
    <m/>
    <m/>
    <m/>
    <x v="20"/>
    <m/>
    <m/>
    <m/>
    <m/>
    <m/>
    <m/>
    <m/>
    <m/>
    <m/>
    <m/>
    <m/>
    <m/>
    <x v="11"/>
    <m/>
    <s v="user_228eUmsdKIb9OItgmiDq1zD4aPZ1eqiapbaLAGeBf8g"/>
    <x v="13"/>
    <x v="1"/>
    <m/>
    <s v="April"/>
    <x v="4"/>
    <x v="1"/>
    <m/>
    <s v="Downloaded the guide: Employee Wellness Handbook"/>
    <m/>
    <m/>
    <m/>
    <x v="950"/>
    <s v="2022-09-30 09:18:10.919000+00:00"/>
    <m/>
  </r>
  <r>
    <x v="1"/>
    <n v="53300"/>
    <s v="INR"/>
    <n v="100"/>
    <x v="82"/>
    <x v="0"/>
    <s v="stat_OZRiD1474QRJIpvnjHCZfiIvKcVD6mIKSSTzg8SwDVx"/>
    <x v="0"/>
    <s v="OpportunityStatusType.Won"/>
    <s v="cont_fUGU6ZEjZk71UdrOvVEnTFT26IAGBzsYJX2eldjZcba"/>
    <x v="608"/>
    <x v="0"/>
    <s v="lead_8ooq4bre6KK38yWOdwNcmQJRWFIMjFSunvPAmVJODzt"/>
    <s v="Nimbus Pipes"/>
    <x v="19"/>
    <s v="user_kbtBHYtBjVDNyI72HTF6C1SCvC7yVBiA6OrBOy3t96U"/>
    <s v="Tejas Kulkarni"/>
    <x v="1455"/>
    <s v="2022-07-08 11:29:53.534000+00:00"/>
    <m/>
    <x v="41"/>
    <m/>
    <s v="2022-04-08 11:47:05+00:00"/>
    <m/>
    <n v="160"/>
    <m/>
    <m/>
    <m/>
    <m/>
    <m/>
    <m/>
    <m/>
    <s v="ORGANIC_SEARCH"/>
    <m/>
    <m/>
    <m/>
    <x v="5"/>
    <m/>
    <m/>
    <m/>
    <m/>
    <m/>
    <m/>
    <m/>
    <m/>
    <m/>
    <m/>
    <m/>
    <m/>
    <x v="3"/>
    <m/>
    <s v="user_FdWFezbLzkYQcGsBUsjZO25nr2poK2nRbqV47Rs5Kfm"/>
    <x v="17"/>
    <x v="1"/>
    <m/>
    <m/>
    <x v="3"/>
    <x v="2"/>
    <m/>
    <s v="Employee Count 100"/>
    <m/>
    <m/>
    <m/>
    <x v="949"/>
    <s v="2022-08-17 02:26:45.152000+00:00"/>
    <s v="WC"/>
  </r>
  <r>
    <x v="1"/>
    <n v="74400"/>
    <s v="INR"/>
    <n v="100"/>
    <x v="82"/>
    <x v="0"/>
    <s v="stat_OZRiD1474QRJIpvnjHCZfiIvKcVD6mIKSSTzg8SwDVx"/>
    <x v="0"/>
    <s v="OpportunityStatusType.Won"/>
    <s v="cont_OTPGRkIjd28sD7PBACSbTSe3XUzVpw9cIj6BITSKlUP"/>
    <x v="607"/>
    <x v="0"/>
    <s v="lead_8ooq4bre6KK38yWOdwNcmQJRWFIMjFSunvPAmVJODzt"/>
    <s v="Nimbus Pipes"/>
    <x v="19"/>
    <s v="user_kbtBHYtBjVDNyI72HTF6C1SCvC7yVBiA6OrBOy3t96U"/>
    <s v="Tejas Kulkarni"/>
    <x v="1456"/>
    <s v="2022-07-08 11:29:35.625000+00:00"/>
    <m/>
    <x v="41"/>
    <m/>
    <s v="2022-04-08 11:47:05+00:00"/>
    <m/>
    <n v="160"/>
    <m/>
    <m/>
    <m/>
    <m/>
    <m/>
    <m/>
    <m/>
    <s v="ORGANIC_SEARCH"/>
    <m/>
    <m/>
    <m/>
    <x v="5"/>
    <m/>
    <m/>
    <m/>
    <m/>
    <m/>
    <m/>
    <m/>
    <m/>
    <m/>
    <m/>
    <m/>
    <m/>
    <x v="3"/>
    <m/>
    <s v="user_FdWFezbLzkYQcGsBUsjZO25nr2poK2nRbqV47Rs5Kfm"/>
    <x v="17"/>
    <x v="1"/>
    <m/>
    <m/>
    <x v="3"/>
    <x v="2"/>
    <m/>
    <s v="Employee Count 100"/>
    <m/>
    <m/>
    <m/>
    <x v="949"/>
    <s v="2022-08-17 02:26:45.152000+00:00"/>
    <s v="GPA"/>
  </r>
  <r>
    <x v="1"/>
    <n v="313516"/>
    <s v="INR"/>
    <n v="100"/>
    <x v="82"/>
    <x v="0"/>
    <s v="stat_OZRiD1474QRJIpvnjHCZfiIvKcVD6mIKSSTzg8SwDVx"/>
    <x v="0"/>
    <s v="OpportunityStatusType.Won"/>
    <s v="cont_OTPGRkIjd28sD7PBACSbTSe3XUzVpw9cIj6BITSKlUP"/>
    <x v="607"/>
    <x v="0"/>
    <s v="lead_8ooq4bre6KK38yWOdwNcmQJRWFIMjFSunvPAmVJODzt"/>
    <s v="Nimbus Pipes"/>
    <x v="19"/>
    <s v="user_kbtBHYtBjVDNyI72HTF6C1SCvC7yVBiA6OrBOy3t96U"/>
    <s v="Tejas Kulkarni"/>
    <x v="1457"/>
    <s v="2022-07-08 11:29:21.299000+00:00"/>
    <m/>
    <x v="41"/>
    <m/>
    <s v="2022-04-08 11:47:05+00:00"/>
    <m/>
    <n v="160"/>
    <m/>
    <m/>
    <m/>
    <m/>
    <m/>
    <m/>
    <m/>
    <s v="ORGANIC_SEARCH"/>
    <m/>
    <m/>
    <m/>
    <x v="5"/>
    <m/>
    <m/>
    <m/>
    <m/>
    <m/>
    <m/>
    <m/>
    <m/>
    <m/>
    <m/>
    <m/>
    <m/>
    <x v="3"/>
    <m/>
    <s v="user_FdWFezbLzkYQcGsBUsjZO25nr2poK2nRbqV47Rs5Kfm"/>
    <x v="17"/>
    <x v="1"/>
    <m/>
    <m/>
    <x v="3"/>
    <x v="2"/>
    <m/>
    <s v="Employee Count 100"/>
    <m/>
    <m/>
    <m/>
    <x v="949"/>
    <s v="2022-08-17 02:26:45.152000+00:00"/>
    <s v="GMC"/>
  </r>
  <r>
    <x v="1"/>
    <n v="200000"/>
    <s v="INR"/>
    <n v="50"/>
    <x v="4"/>
    <x v="0"/>
    <s v="stat_Bh0lNV2usJkCLD6fjWneAqpmASEbmvomDaal7U02FV1"/>
    <x v="5"/>
    <s v="OpportunityStatusType.Active"/>
    <m/>
    <x v="1"/>
    <x v="0"/>
    <s v="lead_Z5C0PC5V6Se3tv0dbF8sAm1ePlWYfRNdGs8bc4XXdtR"/>
    <s v="PurpleTutor"/>
    <x v="14"/>
    <s v="user_1komhF31jxFbJLZLStQ90SscOCIJbC30nqRiun56hqB"/>
    <s v="Kanchan Kothari"/>
    <x v="1458"/>
    <s v="2022-07-08 10:52:39.505000+00:00"/>
    <m/>
    <x v="1"/>
    <m/>
    <m/>
    <m/>
    <n v="75"/>
    <m/>
    <m/>
    <m/>
    <m/>
    <m/>
    <m/>
    <m/>
    <m/>
    <m/>
    <m/>
    <m/>
    <x v="18"/>
    <m/>
    <m/>
    <m/>
    <m/>
    <m/>
    <m/>
    <m/>
    <m/>
    <m/>
    <m/>
    <m/>
    <m/>
    <x v="9"/>
    <m/>
    <s v="user_cuWn1aL1OYLr4Jn6i7zouGfa4efY8ya7QxeZnqSq8e5"/>
    <x v="34"/>
    <x v="1"/>
    <m/>
    <m/>
    <x v="4"/>
    <x v="3"/>
    <m/>
    <s v="Employee Engagement Handbook"/>
    <m/>
    <m/>
    <m/>
    <x v="951"/>
    <s v="2022-09-14 11:40:21.651000+00:00"/>
    <m/>
  </r>
  <r>
    <x v="14"/>
    <n v="100000"/>
    <s v="INR"/>
    <n v="0"/>
    <x v="36"/>
    <x v="0"/>
    <s v="stat_kcR4fZg7TU7jjk1jAVua3qGLRS4J5uFayEjK5j02wtv"/>
    <x v="2"/>
    <s v="OpportunityStatusType.Lost"/>
    <m/>
    <x v="1"/>
    <x v="497"/>
    <s v="lead_MTKTIzYT4LOKEgUPmIOmrYQ2Kt3bmt8Ay3x7ES13pLM"/>
    <s v="Toyota Lakozy"/>
    <x v="21"/>
    <s v="user_g5Yw4Z4XnIbmcGhJO80vdtFdd5ElcDlgYO3q8l82ODn"/>
    <s v="Aditya Binani"/>
    <x v="1459"/>
    <s v="2022-07-08 10:35:33.241000+00:00"/>
    <m/>
    <x v="1"/>
    <m/>
    <m/>
    <m/>
    <n v="52"/>
    <m/>
    <m/>
    <m/>
    <m/>
    <m/>
    <m/>
    <m/>
    <m/>
    <m/>
    <m/>
    <m/>
    <x v="21"/>
    <m/>
    <m/>
    <m/>
    <m/>
    <m/>
    <m/>
    <m/>
    <m/>
    <m/>
    <m/>
    <m/>
    <m/>
    <x v="9"/>
    <m/>
    <s v="user_g5Yw4Z4XnIbmcGhJO80vdtFdd5ElcDlgYO3q8l82ODn"/>
    <x v="18"/>
    <x v="1"/>
    <m/>
    <s v="July; June"/>
    <x v="2"/>
    <x v="3"/>
    <m/>
    <m/>
    <m/>
    <m/>
    <m/>
    <x v="913"/>
    <s v="2022-09-21 11:14:25.894000+00:00"/>
    <m/>
  </r>
  <r>
    <x v="1"/>
    <n v="325000"/>
    <s v="INR"/>
    <n v="50"/>
    <x v="10"/>
    <x v="0"/>
    <s v="stat_Bh0lNV2usJkCLD6fjWneAqpmASEbmvomDaal7U02FV1"/>
    <x v="5"/>
    <s v="OpportunityStatusType.Active"/>
    <m/>
    <x v="1"/>
    <x v="0"/>
    <s v="lead_aE6Eev0Wp6TvEhpHSipi7co1ywI6nD2XMYOTQM9DceQ"/>
    <s v="ELECTRONIC AND ENGINEERING SERVICES PRIVATE LIMITED"/>
    <x v="14"/>
    <s v="user_1komhF31jxFbJLZLStQ90SscOCIJbC30nqRiun56hqB"/>
    <s v="Kanchan Kothari"/>
    <x v="1460"/>
    <s v="2022-07-08 10:50:14.409000+00:00"/>
    <m/>
    <x v="1"/>
    <m/>
    <m/>
    <m/>
    <n v="50"/>
    <m/>
    <m/>
    <m/>
    <m/>
    <m/>
    <m/>
    <m/>
    <m/>
    <m/>
    <m/>
    <m/>
    <x v="22"/>
    <m/>
    <m/>
    <m/>
    <m/>
    <m/>
    <m/>
    <m/>
    <m/>
    <m/>
    <m/>
    <m/>
    <m/>
    <x v="7"/>
    <m/>
    <s v="user_cuWn1aL1OYLr4Jn6i7zouGfa4efY8ya7QxeZnqSq8e5"/>
    <x v="34"/>
    <x v="1"/>
    <m/>
    <m/>
    <x v="2"/>
    <x v="3"/>
    <m/>
    <m/>
    <m/>
    <m/>
    <m/>
    <x v="952"/>
    <s v="2022-09-14 11:39:39.326000+00:00"/>
    <m/>
  </r>
  <r>
    <x v="24"/>
    <n v="450000"/>
    <s v="INR"/>
    <n v="0"/>
    <x v="82"/>
    <x v="0"/>
    <s v="stat_1hn9nRJaLbI53NxPuSQgo90kRpbpKsFlwN4oEGNUTdO"/>
    <x v="1"/>
    <s v="OpportunityStatusType.Lost"/>
    <s v="cont_wlpGftnx2HV5oya2pv586tnwnN9iIffykG6Z4IxVfdc"/>
    <x v="609"/>
    <x v="0"/>
    <s v="lead_8Er5LmhEDOVLzuhc9mB0G1TBSdOqT1BafXK845X4OCo"/>
    <s v="CODILAR TECHNOLOGIES PRIVATE LIMITED"/>
    <x v="10"/>
    <s v="user_sREdxbAJihL2Zbgic7tyQ6Rc4Mny7HnD1RNGhA9DDYh"/>
    <s v="Prajakta Sahastrabudhe"/>
    <x v="1461"/>
    <s v="2022-07-08 10:08:36.901000+00:00"/>
    <m/>
    <x v="2"/>
    <m/>
    <m/>
    <m/>
    <n v="193"/>
    <m/>
    <m/>
    <m/>
    <m/>
    <m/>
    <m/>
    <m/>
    <m/>
    <m/>
    <m/>
    <m/>
    <x v="1"/>
    <m/>
    <m/>
    <m/>
    <m/>
    <m/>
    <m/>
    <m/>
    <m/>
    <m/>
    <m/>
    <m/>
    <m/>
    <x v="7"/>
    <m/>
    <s v="user_A8KOTZADnUtEQOLt4nSLAmteNStuGh80js75RYjrXVt"/>
    <x v="6"/>
    <x v="1"/>
    <m/>
    <s v="July"/>
    <x v="4"/>
    <x v="1"/>
    <m/>
    <s v="Glengarry"/>
    <m/>
    <m/>
    <m/>
    <x v="953"/>
    <s v="2022-09-13 13:29:50.238000+00:00"/>
    <s v="GMC"/>
  </r>
  <r>
    <x v="15"/>
    <n v="40000000"/>
    <s v="INR"/>
    <n v="0"/>
    <x v="89"/>
    <x v="0"/>
    <s v="stat_1hn9nRJaLbI53NxPuSQgo90kRpbpKsFlwN4oEGNUTdO"/>
    <x v="1"/>
    <s v="OpportunityStatusType.Lost"/>
    <s v="cont_KT3nYHTomagNWdW4NWkSjO0x7DraRzi6JZ2yV0nQlyK"/>
    <x v="610"/>
    <x v="498"/>
    <s v="lead_YFSKWSWK9LYUTTaycHnxlk7QEPQq1IXb9Y621u9wuB6"/>
    <s v="Aquity Solutions India Pvt. Ltd."/>
    <x v="14"/>
    <s v="user_N52PP2uP2VZc2gm0nhh6CNFSif4n85g1cdxoNFd9ct0"/>
    <s v="Naveen Kumar"/>
    <x v="1462"/>
    <s v="2022-07-08 10:26:50.183000+00:00"/>
    <m/>
    <x v="1"/>
    <m/>
    <m/>
    <m/>
    <n v="3400"/>
    <m/>
    <m/>
    <m/>
    <m/>
    <m/>
    <m/>
    <m/>
    <m/>
    <m/>
    <m/>
    <m/>
    <x v="8"/>
    <s v="New India"/>
    <m/>
    <m/>
    <m/>
    <m/>
    <m/>
    <m/>
    <m/>
    <m/>
    <m/>
    <m/>
    <m/>
    <x v="4"/>
    <m/>
    <s v="user_FdWFezbLzkYQcGsBUsjZO25nr2poK2nRbqV47Rs5Kfm"/>
    <x v="17"/>
    <x v="1"/>
    <m/>
    <s v="July"/>
    <x v="2"/>
    <x v="3"/>
    <m/>
    <m/>
    <m/>
    <m/>
    <m/>
    <x v="954"/>
    <s v="2022-10-20 10:14:50.449000+00:00"/>
    <s v="GMC"/>
  </r>
  <r>
    <x v="3"/>
    <n v="1000000"/>
    <s v="INR"/>
    <n v="0"/>
    <x v="75"/>
    <x v="0"/>
    <s v="stat_kcR4fZg7TU7jjk1jAVua3qGLRS4J5uFayEjK5j02wtv"/>
    <x v="2"/>
    <s v="OpportunityStatusType.Lost"/>
    <s v="cont_2iG3gYucH6mngEGESOBiJPnF1YaH5WmWxG11rxfeXpQ"/>
    <x v="611"/>
    <x v="499"/>
    <s v="lead_jSE8ZB8tQQRo9an8wRBfE06BhbySSLxh62lsnPoZIR3"/>
    <s v="IRB Infrastructure"/>
    <x v="32"/>
    <s v="user_lccnw70UrYzjPcbxrA5N9qp8LF1vx6aP08yPEdeU06P"/>
    <s v="Vikas Gupta"/>
    <x v="1463"/>
    <s v="2022-07-08 09:50:33.748000+00:00"/>
    <m/>
    <x v="1"/>
    <m/>
    <m/>
    <m/>
    <n v="1023"/>
    <m/>
    <m/>
    <m/>
    <m/>
    <m/>
    <m/>
    <m/>
    <m/>
    <m/>
    <m/>
    <m/>
    <x v="16"/>
    <m/>
    <m/>
    <m/>
    <m/>
    <m/>
    <m/>
    <m/>
    <m/>
    <m/>
    <m/>
    <m/>
    <m/>
    <x v="3"/>
    <m/>
    <s v="user_tg4md7hMeDB7vzCH1Tg5t2EgpRANab8Kmif9bBN5ohq"/>
    <x v="35"/>
    <x v="1"/>
    <m/>
    <s v="July"/>
    <x v="2"/>
    <x v="3"/>
    <m/>
    <m/>
    <m/>
    <m/>
    <m/>
    <x v="955"/>
    <s v="2022-10-13 07:38:25.132000+00:00"/>
    <m/>
  </r>
  <r>
    <x v="0"/>
    <n v="1500000"/>
    <s v="INR"/>
    <n v="0"/>
    <x v="65"/>
    <x v="0"/>
    <s v="stat_1hn9nRJaLbI53NxPuSQgo90kRpbpKsFlwN4oEGNUTdO"/>
    <x v="1"/>
    <s v="OpportunityStatusType.Lost"/>
    <m/>
    <x v="1"/>
    <x v="500"/>
    <s v="lead_Fl2c9tUEhc02EDOSpqWY7pTDe7VneJk5TrTvXsV5til"/>
    <s v="Neudesic"/>
    <x v="15"/>
    <s v="user_ld5YgHNj2pvuncdfHoHOwdXz2NpUhXpbkNchGaPKUXG"/>
    <s v="Sameer Iftekhari"/>
    <x v="1464"/>
    <s v="2022-07-08 06:33:57.981000+00:00"/>
    <m/>
    <x v="10"/>
    <m/>
    <m/>
    <m/>
    <n v="1000"/>
    <m/>
    <m/>
    <m/>
    <m/>
    <m/>
    <m/>
    <m/>
    <m/>
    <m/>
    <m/>
    <m/>
    <x v="1"/>
    <m/>
    <m/>
    <m/>
    <m/>
    <m/>
    <m/>
    <m/>
    <m/>
    <m/>
    <m/>
    <m/>
    <m/>
    <x v="9"/>
    <m/>
    <s v="user_228eUmsdKIb9OItgmiDq1zD4aPZ1eqiapbaLAGeBf8g"/>
    <x v="13"/>
    <x v="1"/>
    <m/>
    <s v="July"/>
    <x v="2"/>
    <x v="3"/>
    <m/>
    <m/>
    <m/>
    <m/>
    <m/>
    <x v="929"/>
    <s v="2022-10-13 07:36:18.289000+00:00"/>
    <s v="GPA"/>
  </r>
  <r>
    <x v="40"/>
    <n v="1500000"/>
    <s v="INR"/>
    <n v="0"/>
    <x v="16"/>
    <x v="0"/>
    <s v="stat_kcR4fZg7TU7jjk1jAVua3qGLRS4J5uFayEjK5j02wtv"/>
    <x v="2"/>
    <s v="OpportunityStatusType.Lost"/>
    <m/>
    <x v="1"/>
    <x v="0"/>
    <s v="lead_Z5NqlC0BKaaKxO5ZZyauSVyAwhvADEGZAsUqud9pWCG"/>
    <s v="SASMOS HET Technologies Limited"/>
    <x v="14"/>
    <s v="user_1komhF31jxFbJLZLStQ90SscOCIJbC30nqRiun56hqB"/>
    <s v="Kanchan Kothari"/>
    <x v="1465"/>
    <s v="2022-07-08 07:37:39.353000+00:00"/>
    <m/>
    <x v="2"/>
    <m/>
    <m/>
    <m/>
    <n v="402"/>
    <m/>
    <m/>
    <m/>
    <m/>
    <m/>
    <m/>
    <m/>
    <s v="PAID_SOCIAL"/>
    <m/>
    <m/>
    <m/>
    <x v="5"/>
    <s v="New India"/>
    <m/>
    <m/>
    <m/>
    <m/>
    <m/>
    <m/>
    <m/>
    <m/>
    <m/>
    <m/>
    <m/>
    <x v="4"/>
    <m/>
    <s v="user_FdWFezbLzkYQcGsBUsjZO25nr2poK2nRbqV47Rs5Kfm"/>
    <x v="17"/>
    <x v="1"/>
    <m/>
    <s v="July"/>
    <x v="1"/>
    <x v="3"/>
    <m/>
    <s v="Essential HR Policies"/>
    <m/>
    <m/>
    <m/>
    <x v="956"/>
    <s v="2022-09-19 11:09:26.913000+00:00"/>
    <m/>
  </r>
  <r>
    <x v="0"/>
    <n v="1500000"/>
    <s v="INR"/>
    <n v="0"/>
    <x v="65"/>
    <x v="0"/>
    <s v="stat_1hn9nRJaLbI53NxPuSQgo90kRpbpKsFlwN4oEGNUTdO"/>
    <x v="1"/>
    <s v="OpportunityStatusType.Lost"/>
    <m/>
    <x v="1"/>
    <x v="121"/>
    <s v="lead_Fl2c9tUEhc02EDOSpqWY7pTDe7VneJk5TrTvXsV5til"/>
    <s v="Neudesic"/>
    <x v="15"/>
    <s v="user_ld5YgHNj2pvuncdfHoHOwdXz2NpUhXpbkNchGaPKUXG"/>
    <s v="Sameer Iftekhari"/>
    <x v="1466"/>
    <s v="2022-07-08 06:34:18.275000+00:00"/>
    <m/>
    <x v="10"/>
    <m/>
    <m/>
    <m/>
    <n v="1000"/>
    <m/>
    <m/>
    <m/>
    <m/>
    <m/>
    <m/>
    <m/>
    <m/>
    <m/>
    <m/>
    <m/>
    <x v="1"/>
    <m/>
    <m/>
    <m/>
    <m/>
    <m/>
    <m/>
    <m/>
    <m/>
    <m/>
    <m/>
    <m/>
    <m/>
    <x v="9"/>
    <m/>
    <s v="user_228eUmsdKIb9OItgmiDq1zD4aPZ1eqiapbaLAGeBf8g"/>
    <x v="13"/>
    <x v="1"/>
    <m/>
    <s v="July"/>
    <x v="2"/>
    <x v="3"/>
    <m/>
    <m/>
    <m/>
    <m/>
    <m/>
    <x v="929"/>
    <s v="2022-10-13 07:36:18.289000+00:00"/>
    <s v="GTL"/>
  </r>
  <r>
    <x v="20"/>
    <n v="200000"/>
    <s v="INR"/>
    <n v="0"/>
    <x v="82"/>
    <x v="0"/>
    <s v="stat_kcR4fZg7TU7jjk1jAVua3qGLRS4J5uFayEjK5j02wtv"/>
    <x v="2"/>
    <s v="OpportunityStatusType.Lost"/>
    <s v="cont_pTaC3X7yfd9wE6XkRw62On0mybX5P8qgQ7rxbwfemY8"/>
    <x v="612"/>
    <x v="16"/>
    <s v="lead_722XeSQwWZ4mYtZxmuEyF5HjvM4mSGJjQhEGDsyxIy1"/>
    <s v="Alp Consulting"/>
    <x v="13"/>
    <s v="user_vMd4rmcrSbjykdyL2J7rrYn84SWdcNc5FKligrmItPw"/>
    <s v="Shreenath Bhat"/>
    <x v="1467"/>
    <s v="2022-07-08 04:06:18.851000+00:00"/>
    <m/>
    <x v="2"/>
    <m/>
    <m/>
    <m/>
    <n v="922"/>
    <m/>
    <m/>
    <m/>
    <m/>
    <m/>
    <m/>
    <m/>
    <s v="PAID_SOCIAL"/>
    <m/>
    <m/>
    <m/>
    <x v="28"/>
    <m/>
    <m/>
    <m/>
    <m/>
    <m/>
    <m/>
    <m/>
    <m/>
    <m/>
    <m/>
    <m/>
    <m/>
    <x v="3"/>
    <m/>
    <s v="user_vMd4rmcrSbjykdyL2J7rrYn84SWdcNc5FKligrmItPw"/>
    <x v="11"/>
    <x v="1"/>
    <m/>
    <s v="July"/>
    <x v="2"/>
    <x v="3"/>
    <m/>
    <s v="Lead Magnet Lead"/>
    <m/>
    <m/>
    <m/>
    <x v="957"/>
    <s v="2022-08-08 12:13:51.436000+00:00"/>
    <s v="GPA"/>
  </r>
  <r>
    <x v="3"/>
    <n v="1449999"/>
    <s v="INR"/>
    <n v="100"/>
    <x v="82"/>
    <x v="0"/>
    <s v="stat_OZRiD1474QRJIpvnjHCZfiIvKcVD6mIKSSTzg8SwDVx"/>
    <x v="0"/>
    <s v="OpportunityStatusType.Won"/>
    <s v="cont_skGGhC1L6t5CtR72y5QI3x8uUZkWhWaYPzKlrf3HfeL"/>
    <x v="604"/>
    <x v="32"/>
    <s v="lead_WBx64OtKevZ2SPEV04BLqTQCL6L8yTabDcfSRhN3clT"/>
    <s v="Montran"/>
    <x v="13"/>
    <s v="user_GL8PBiV4pvzsQLVHSdZLeMQAQcGjCvLkffg486DHfZJ"/>
    <s v="Anshum Naithani"/>
    <x v="1468"/>
    <s v="2022-07-08 05:57:40.317000+00:00"/>
    <m/>
    <x v="1"/>
    <m/>
    <m/>
    <m/>
    <n v="205"/>
    <m/>
    <m/>
    <m/>
    <m/>
    <m/>
    <m/>
    <m/>
    <m/>
    <m/>
    <m/>
    <m/>
    <x v="1"/>
    <m/>
    <m/>
    <m/>
    <m/>
    <m/>
    <m/>
    <m/>
    <m/>
    <m/>
    <m/>
    <m/>
    <m/>
    <x v="5"/>
    <m/>
    <s v="user_vMd4rmcrSbjykdyL2J7rrYn84SWdcNc5FKligrmItPw"/>
    <x v="11"/>
    <x v="18"/>
    <m/>
    <s v="July"/>
    <x v="2"/>
    <x v="3"/>
    <m/>
    <m/>
    <m/>
    <m/>
    <m/>
    <x v="942"/>
    <s v="2022-09-04 10:15:44.816000+00:00"/>
    <s v="GMC"/>
  </r>
  <r>
    <x v="22"/>
    <n v="600000"/>
    <s v="INR"/>
    <n v="0"/>
    <x v="82"/>
    <x v="0"/>
    <s v="stat_1hn9nRJaLbI53NxPuSQgo90kRpbpKsFlwN4oEGNUTdO"/>
    <x v="1"/>
    <s v="OpportunityStatusType.Lost"/>
    <s v="cont_IX1dIMKVgLYGgG6cG5rJIUmQA5V77qhWUB5KyoULXLM"/>
    <x v="613"/>
    <x v="501"/>
    <s v="lead_ITfVJhLT01WIlqwZ1q92MOj5dUDa8bw4xLvHhFrRoQq"/>
    <s v="Mahindra International School"/>
    <x v="6"/>
    <s v="user_TZzywQwym26DjuswO479pxRhNKX152z8X1haCx2vcst"/>
    <s v="Vrushali Kummar"/>
    <x v="1469"/>
    <s v="2022-07-08 05:20:49.849000+00:00"/>
    <m/>
    <x v="0"/>
    <m/>
    <m/>
    <m/>
    <n v="100"/>
    <m/>
    <m/>
    <m/>
    <m/>
    <m/>
    <m/>
    <m/>
    <m/>
    <m/>
    <m/>
    <m/>
    <x v="18"/>
    <m/>
    <m/>
    <m/>
    <m/>
    <m/>
    <m/>
    <m/>
    <m/>
    <m/>
    <m/>
    <m/>
    <m/>
    <x v="11"/>
    <m/>
    <s v="user_A8KOTZADnUtEQOLt4nSLAmteNStuGh80js75RYjrXVt"/>
    <x v="6"/>
    <x v="1"/>
    <m/>
    <s v="July; March; October"/>
    <x v="2"/>
    <x v="3"/>
    <m/>
    <m/>
    <m/>
    <m/>
    <m/>
    <x v="958"/>
    <s v="2022-10-20 11:42:17.076000+00:00"/>
    <s v="GMC"/>
  </r>
  <r>
    <x v="14"/>
    <n v="2500000"/>
    <s v="INR"/>
    <n v="0"/>
    <x v="0"/>
    <x v="0"/>
    <s v="stat_kcR4fZg7TU7jjk1jAVua3qGLRS4J5uFayEjK5j02wtv"/>
    <x v="2"/>
    <s v="OpportunityStatusType.Lost"/>
    <m/>
    <x v="1"/>
    <x v="502"/>
    <s v="lead_qZ8bqByBNeK4iQsUlrMIX71V09O6RihXx4gdgaPVsS2"/>
    <s v="DHL Express"/>
    <x v="21"/>
    <s v="user_g5Yw4Z4XnIbmcGhJO80vdtFdd5ElcDlgYO3q8l82ODn"/>
    <s v="Aditya Binani"/>
    <x v="1470"/>
    <s v="2022-07-07 16:19:11.187000+00:00"/>
    <m/>
    <x v="1"/>
    <m/>
    <m/>
    <m/>
    <n v="768"/>
    <m/>
    <m/>
    <m/>
    <m/>
    <m/>
    <m/>
    <m/>
    <m/>
    <m/>
    <m/>
    <m/>
    <x v="11"/>
    <m/>
    <m/>
    <m/>
    <m/>
    <m/>
    <m/>
    <m/>
    <m/>
    <m/>
    <m/>
    <m/>
    <m/>
    <x v="28"/>
    <m/>
    <s v="user_g5Yw4Z4XnIbmcGhJO80vdtFdd5ElcDlgYO3q8l82ODn"/>
    <x v="18"/>
    <x v="1"/>
    <m/>
    <s v="July"/>
    <x v="4"/>
    <x v="0"/>
    <m/>
    <s v="Employee Engagement Handbook"/>
    <m/>
    <m/>
    <m/>
    <x v="959"/>
    <s v="2022-10-10 03:09:31.828000+00:00"/>
    <m/>
  </r>
  <r>
    <x v="20"/>
    <n v="5000000"/>
    <s v="INR"/>
    <n v="0"/>
    <x v="82"/>
    <x v="0"/>
    <s v="stat_kcR4fZg7TU7jjk1jAVua3qGLRS4J5uFayEjK5j02wtv"/>
    <x v="2"/>
    <s v="OpportunityStatusType.Lost"/>
    <s v="cont_pTaC3X7yfd9wE6XkRw62On0mybX5P8qgQ7rxbwfemY8"/>
    <x v="612"/>
    <x v="32"/>
    <s v="lead_722XeSQwWZ4mYtZxmuEyF5HjvM4mSGJjQhEGDsyxIy1"/>
    <s v="Alp Consulting"/>
    <x v="13"/>
    <s v="user_vMd4rmcrSbjykdyL2J7rrYn84SWdcNc5FKligrmItPw"/>
    <s v="Shreenath Bhat"/>
    <x v="1471"/>
    <s v="2022-07-08 04:06:05.421000+00:00"/>
    <m/>
    <x v="2"/>
    <m/>
    <m/>
    <m/>
    <n v="922"/>
    <m/>
    <m/>
    <m/>
    <m/>
    <m/>
    <m/>
    <m/>
    <s v="PAID_SOCIAL"/>
    <m/>
    <m/>
    <m/>
    <x v="28"/>
    <m/>
    <m/>
    <m/>
    <m/>
    <m/>
    <m/>
    <m/>
    <m/>
    <m/>
    <m/>
    <m/>
    <m/>
    <x v="3"/>
    <m/>
    <s v="user_vMd4rmcrSbjykdyL2J7rrYn84SWdcNc5FKligrmItPw"/>
    <x v="11"/>
    <x v="1"/>
    <m/>
    <s v="July"/>
    <x v="2"/>
    <x v="3"/>
    <m/>
    <s v="Lead Magnet Lead"/>
    <m/>
    <m/>
    <m/>
    <x v="957"/>
    <s v="2022-08-08 12:13:51.436000+00:00"/>
    <s v="GMC"/>
  </r>
  <r>
    <x v="11"/>
    <n v="1000000"/>
    <s v="INR"/>
    <n v="0"/>
    <x v="74"/>
    <x v="0"/>
    <s v="stat_kcR4fZg7TU7jjk1jAVua3qGLRS4J5uFayEjK5j02wtv"/>
    <x v="2"/>
    <s v="OpportunityStatusType.Lost"/>
    <m/>
    <x v="1"/>
    <x v="29"/>
    <s v="lead_Je0DuqgtRm7o2gUC8NryybSmKbVwS5J9x1rZSu4BaHI"/>
    <s v="Am Infoweb"/>
    <x v="11"/>
    <s v="user_LKRhV6rhcBe0uL8u70UUGeDjbMupuho4TaiAOCbT7HT"/>
    <s v="Kashif Ahmad"/>
    <x v="1472"/>
    <s v="2022-07-07 17:55:33.463000+00:00"/>
    <m/>
    <x v="0"/>
    <m/>
    <m/>
    <m/>
    <n v="900"/>
    <m/>
    <m/>
    <m/>
    <m/>
    <m/>
    <m/>
    <m/>
    <s v="PAID_SOCIAL"/>
    <m/>
    <m/>
    <m/>
    <x v="1"/>
    <m/>
    <m/>
    <m/>
    <m/>
    <m/>
    <m/>
    <m/>
    <m/>
    <m/>
    <m/>
    <m/>
    <m/>
    <x v="14"/>
    <m/>
    <s v="user_aM3WaaSUQQmaNnsm9l2FQRVWUEr8RN2ZdXzsuQUalQ3"/>
    <x v="7"/>
    <x v="6"/>
    <m/>
    <s v="July"/>
    <x v="4"/>
    <x v="1"/>
    <m/>
    <s v="Employee Engagement Handbook"/>
    <m/>
    <m/>
    <m/>
    <x v="960"/>
    <s v="2022-10-10 07:32:13.913000+00:00"/>
    <m/>
  </r>
  <r>
    <x v="35"/>
    <n v="1500000"/>
    <s v="INR"/>
    <n v="0"/>
    <x v="10"/>
    <x v="0"/>
    <s v="stat_kcR4fZg7TU7jjk1jAVua3qGLRS4J5uFayEjK5j02wtv"/>
    <x v="2"/>
    <s v="OpportunityStatusType.Lost"/>
    <s v="cont_GhUWCJRnMCC0vPzOQ4MmquI5y9vIylYz2QJllxYGNn6"/>
    <x v="614"/>
    <x v="27"/>
    <s v="lead_IKFGc9OqUk9BfhUcfOCyjl1R7tZhU4DQVjsrSi95ksx"/>
    <s v="Kalatmak Spatial Systems Pvt Ltd"/>
    <x v="3"/>
    <s v="user_encRk5bIEFN6ZA11h4WH2AdZTiZpogLSlMIaj0E30SZ"/>
    <s v="Daya Gowda"/>
    <x v="1473"/>
    <s v="2022-07-07 12:59:46.807000+00:00"/>
    <m/>
    <x v="2"/>
    <m/>
    <m/>
    <m/>
    <n v="400"/>
    <m/>
    <m/>
    <m/>
    <m/>
    <m/>
    <m/>
    <m/>
    <m/>
    <m/>
    <m/>
    <m/>
    <x v="4"/>
    <m/>
    <m/>
    <m/>
    <m/>
    <m/>
    <m/>
    <m/>
    <m/>
    <m/>
    <m/>
    <m/>
    <m/>
    <x v="3"/>
    <m/>
    <s v="user_encRk5bIEFN6ZA11h4WH2AdZTiZpogLSlMIaj0E30SZ"/>
    <x v="3"/>
    <x v="1"/>
    <m/>
    <m/>
    <x v="4"/>
    <x v="3"/>
    <m/>
    <s v="Employee Engagement Handbook"/>
    <m/>
    <m/>
    <m/>
    <x v="961"/>
    <s v="2022-07-10 06:50:23.300000+00:00"/>
    <m/>
  </r>
  <r>
    <x v="42"/>
    <n v="2500000"/>
    <s v="INR"/>
    <n v="0"/>
    <x v="65"/>
    <x v="0"/>
    <s v="stat_1hn9nRJaLbI53NxPuSQgo90kRpbpKsFlwN4oEGNUTdO"/>
    <x v="1"/>
    <s v="OpportunityStatusType.Lost"/>
    <m/>
    <x v="1"/>
    <x v="0"/>
    <s v="lead_ANHpPRyYHMnOba2m1QvfTgtztSemhMBFVOqhsPSmMC3"/>
    <s v="Petro IT"/>
    <x v="8"/>
    <s v="user_sREdxbAJihL2Zbgic7tyQ6Rc4Mny7HnD1RNGhA9DDYh"/>
    <s v="Prajakta Sahastrabudhe"/>
    <x v="1474"/>
    <s v="2022-07-07 13:13:00.385000+00:00"/>
    <m/>
    <x v="3"/>
    <m/>
    <m/>
    <m/>
    <n v="150"/>
    <m/>
    <m/>
    <m/>
    <m/>
    <m/>
    <m/>
    <m/>
    <m/>
    <m/>
    <m/>
    <m/>
    <x v="47"/>
    <m/>
    <m/>
    <m/>
    <m/>
    <m/>
    <m/>
    <m/>
    <m/>
    <m/>
    <m/>
    <m/>
    <m/>
    <x v="8"/>
    <m/>
    <s v="user_5IQTpX6DsnoeoDfxqzqojpVoQLXPh68nhDjLS5ETjYj"/>
    <x v="8"/>
    <x v="1"/>
    <m/>
    <s v="July"/>
    <x v="2"/>
    <x v="4"/>
    <m/>
    <s v="Siddhartha Khatua's lead"/>
    <m/>
    <m/>
    <m/>
    <x v="962"/>
    <s v="2022-09-27 04:50:14.040000+00:00"/>
    <m/>
  </r>
  <r>
    <x v="14"/>
    <n v="10000000"/>
    <s v="INR"/>
    <n v="0"/>
    <x v="75"/>
    <x v="0"/>
    <s v="stat_kcR4fZg7TU7jjk1jAVua3qGLRS4J5uFayEjK5j02wtv"/>
    <x v="2"/>
    <s v="OpportunityStatusType.Lost"/>
    <m/>
    <x v="1"/>
    <x v="503"/>
    <s v="lead_qZ8bqByBNeK4iQsUlrMIX71V09O6RihXx4gdgaPVsS2"/>
    <s v="DHL Express"/>
    <x v="21"/>
    <s v="user_g5Yw4Z4XnIbmcGhJO80vdtFdd5ElcDlgYO3q8l82ODn"/>
    <s v="Aditya Binani"/>
    <x v="1475"/>
    <s v="2022-07-07 16:18:53.598000+00:00"/>
    <m/>
    <x v="1"/>
    <m/>
    <m/>
    <m/>
    <n v="768"/>
    <m/>
    <m/>
    <m/>
    <m/>
    <m/>
    <m/>
    <m/>
    <m/>
    <m/>
    <m/>
    <m/>
    <x v="11"/>
    <m/>
    <m/>
    <m/>
    <m/>
    <m/>
    <m/>
    <m/>
    <m/>
    <m/>
    <m/>
    <m/>
    <m/>
    <x v="28"/>
    <m/>
    <s v="user_g5Yw4Z4XnIbmcGhJO80vdtFdd5ElcDlgYO3q8l82ODn"/>
    <x v="18"/>
    <x v="1"/>
    <m/>
    <s v="July"/>
    <x v="4"/>
    <x v="0"/>
    <m/>
    <s v="Employee Engagement Handbook"/>
    <m/>
    <m/>
    <m/>
    <x v="959"/>
    <s v="2022-10-10 03:09:31.828000+00:00"/>
    <m/>
  </r>
  <r>
    <x v="12"/>
    <n v="3500000"/>
    <s v="INR"/>
    <n v="0"/>
    <x v="16"/>
    <x v="0"/>
    <s v="stat_kcR4fZg7TU7jjk1jAVua3qGLRS4J5uFayEjK5j02wtv"/>
    <x v="2"/>
    <s v="OpportunityStatusType.Lost"/>
    <s v="cont_gVN9j2DIDPTfKHOzD0KJH30DfVNQhSwswvjKhS5gWpq"/>
    <x v="615"/>
    <x v="39"/>
    <s v="lead_VMdlTWskAFFtoYTIafUJ8XsJwTGqk879oefyxJdj1GN"/>
    <s v="CMI INDUSTRY AUTOMATION PVT LTD (John"/>
    <x v="32"/>
    <s v="user_hAuUqCTCw5r4tCUrswIWPSW7LJ1XIBbttZVmJkxmzGq"/>
    <s v="Chetan Kumar"/>
    <x v="1476"/>
    <s v="2022-07-07 10:03:33.175000+00:00"/>
    <m/>
    <x v="1"/>
    <m/>
    <m/>
    <m/>
    <n v="1030"/>
    <m/>
    <m/>
    <m/>
    <m/>
    <m/>
    <m/>
    <m/>
    <m/>
    <m/>
    <m/>
    <m/>
    <x v="1"/>
    <m/>
    <m/>
    <m/>
    <m/>
    <m/>
    <m/>
    <m/>
    <m/>
    <m/>
    <m/>
    <m/>
    <m/>
    <x v="3"/>
    <m/>
    <s v="user_bdUPAGjcS7p6513So3N4g3aWNS5HuBuVJi7bvCPAsLt"/>
    <x v="24"/>
    <x v="1"/>
    <m/>
    <s v="July"/>
    <x v="2"/>
    <x v="3"/>
    <m/>
    <m/>
    <m/>
    <m/>
    <m/>
    <x v="963"/>
    <s v="2022-10-13 07:36:08.054000+00:00"/>
    <s v="GMC"/>
  </r>
  <r>
    <x v="45"/>
    <n v="300000"/>
    <s v="INR"/>
    <n v="0"/>
    <x v="16"/>
    <x v="0"/>
    <s v="stat_kcR4fZg7TU7jjk1jAVua3qGLRS4J5uFayEjK5j02wtv"/>
    <x v="2"/>
    <s v="OpportunityStatusType.Lost"/>
    <m/>
    <x v="1"/>
    <x v="17"/>
    <s v="lead_2ysEhK0OzGmSnkZT661YvHWl8bocVOA0stsbWzZYtiU"/>
    <s v="Mars telecom"/>
    <x v="7"/>
    <s v="user_aM3WaaSUQQmaNnsm9l2FQRVWUEr8RN2ZdXzsuQUalQ3"/>
    <s v="Bharti Bankey"/>
    <x v="1477"/>
    <s v="2022-07-07 10:56:38.292000+00:00"/>
    <m/>
    <x v="10"/>
    <m/>
    <m/>
    <m/>
    <n v="100"/>
    <m/>
    <m/>
    <m/>
    <m/>
    <m/>
    <m/>
    <m/>
    <m/>
    <m/>
    <m/>
    <m/>
    <x v="1"/>
    <m/>
    <m/>
    <m/>
    <m/>
    <m/>
    <m/>
    <m/>
    <m/>
    <m/>
    <m/>
    <m/>
    <m/>
    <x v="9"/>
    <m/>
    <s v="user_aM3WaaSUQQmaNnsm9l2FQRVWUEr8RN2ZdXzsuQUalQ3"/>
    <x v="7"/>
    <x v="1"/>
    <m/>
    <s v="February; July"/>
    <x v="3"/>
    <x v="3"/>
    <m/>
    <m/>
    <m/>
    <m/>
    <m/>
    <x v="964"/>
    <s v="2022-07-10 06:57:18.544000+00:00"/>
    <m/>
  </r>
  <r>
    <x v="45"/>
    <n v="114000"/>
    <s v="INR"/>
    <n v="0"/>
    <x v="16"/>
    <x v="0"/>
    <s v="stat_1hn9nRJaLbI53NxPuSQgo90kRpbpKsFlwN4oEGNUTdO"/>
    <x v="1"/>
    <s v="OpportunityStatusType.Lost"/>
    <m/>
    <x v="1"/>
    <x v="504"/>
    <s v="lead_O7VXNDwIaDKgA499mf360ogQnikPR1GoTRKVWkeNCjI"/>
    <s v="Insofe Edu"/>
    <x v="7"/>
    <s v="user_aM3WaaSUQQmaNnsm9l2FQRVWUEr8RN2ZdXzsuQUalQ3"/>
    <s v="Bharti Bankey"/>
    <x v="1478"/>
    <s v="2022-07-07 10:57:51.908000+00:00"/>
    <m/>
    <x v="10"/>
    <m/>
    <s v="2022-04-24 14:52:06+00:00"/>
    <m/>
    <n v="120"/>
    <m/>
    <m/>
    <m/>
    <m/>
    <m/>
    <m/>
    <m/>
    <s v="PAID_SOCIAL"/>
    <m/>
    <m/>
    <m/>
    <x v="2"/>
    <m/>
    <m/>
    <m/>
    <m/>
    <m/>
    <m/>
    <m/>
    <m/>
    <m/>
    <m/>
    <m/>
    <m/>
    <x v="3"/>
    <m/>
    <s v="user_aM3WaaSUQQmaNnsm9l2FQRVWUEr8RN2ZdXzsuQUalQ3"/>
    <x v="7"/>
    <x v="1"/>
    <m/>
    <s v="July"/>
    <x v="3"/>
    <x v="2"/>
    <m/>
    <s v="Employee Count 100"/>
    <m/>
    <m/>
    <m/>
    <x v="965"/>
    <s v="2022-07-15 13:02:29.825000+00:00"/>
    <m/>
  </r>
  <r>
    <x v="2"/>
    <n v="2000000"/>
    <s v="INR"/>
    <n v="0"/>
    <x v="49"/>
    <x v="0"/>
    <s v="stat_kcR4fZg7TU7jjk1jAVua3qGLRS4J5uFayEjK5j02wtv"/>
    <x v="2"/>
    <s v="OpportunityStatusType.Lost"/>
    <s v="cont_0m2ZyEPcrpLgczT19NjHNV199uIk8qCVEyoEAf21TRy"/>
    <x v="616"/>
    <x v="0"/>
    <s v="lead_svdvs4FWswTRqH6wTLRo3AK7zJrvxofBOev4uzVfEmw"/>
    <s v="AVP Ayurveda"/>
    <x v="19"/>
    <s v="user_FdWFezbLzkYQcGsBUsjZO25nr2poK2nRbqV47Rs5Kfm"/>
    <s v="Prateek Wadhwa"/>
    <x v="1479"/>
    <s v="2022-07-07 09:53:29.624000+00:00"/>
    <m/>
    <x v="5"/>
    <m/>
    <m/>
    <m/>
    <n v="500"/>
    <m/>
    <m/>
    <m/>
    <m/>
    <m/>
    <m/>
    <m/>
    <m/>
    <m/>
    <m/>
    <m/>
    <x v="2"/>
    <m/>
    <m/>
    <m/>
    <m/>
    <m/>
    <m/>
    <m/>
    <m/>
    <m/>
    <m/>
    <m/>
    <m/>
    <x v="3"/>
    <m/>
    <s v="user_FdWFezbLzkYQcGsBUsjZO25nr2poK2nRbqV47Rs5Kfm"/>
    <x v="17"/>
    <x v="1"/>
    <m/>
    <s v="July"/>
    <x v="4"/>
    <x v="3"/>
    <m/>
    <s v="Employee Wellness Handbook"/>
    <m/>
    <m/>
    <m/>
    <x v="966"/>
    <s v="2022-07-07 09:53:42.834000+00:00"/>
    <s v="GTL"/>
  </r>
  <r>
    <x v="2"/>
    <n v="2000000"/>
    <s v="INR"/>
    <n v="0"/>
    <x v="65"/>
    <x v="0"/>
    <s v="stat_kcR4fZg7TU7jjk1jAVua3qGLRS4J5uFayEjK5j02wtv"/>
    <x v="2"/>
    <s v="OpportunityStatusType.Lost"/>
    <s v="cont_0m2ZyEPcrpLgczT19NjHNV199uIk8qCVEyoEAf21TRy"/>
    <x v="616"/>
    <x v="0"/>
    <s v="lead_svdvs4FWswTRqH6wTLRo3AK7zJrvxofBOev4uzVfEmw"/>
    <s v="AVP Ayurveda"/>
    <x v="19"/>
    <s v="user_FdWFezbLzkYQcGsBUsjZO25nr2poK2nRbqV47Rs5Kfm"/>
    <s v="Prateek Wadhwa"/>
    <x v="1480"/>
    <s v="2022-07-07 09:53:42.809000+00:00"/>
    <m/>
    <x v="5"/>
    <m/>
    <m/>
    <m/>
    <n v="500"/>
    <m/>
    <m/>
    <m/>
    <m/>
    <m/>
    <m/>
    <m/>
    <m/>
    <m/>
    <m/>
    <m/>
    <x v="2"/>
    <m/>
    <m/>
    <m/>
    <m/>
    <m/>
    <m/>
    <m/>
    <m/>
    <m/>
    <m/>
    <m/>
    <m/>
    <x v="3"/>
    <m/>
    <s v="user_FdWFezbLzkYQcGsBUsjZO25nr2poK2nRbqV47Rs5Kfm"/>
    <x v="17"/>
    <x v="1"/>
    <m/>
    <s v="July"/>
    <x v="4"/>
    <x v="3"/>
    <m/>
    <s v="Employee Wellness Handbook"/>
    <m/>
    <m/>
    <m/>
    <x v="966"/>
    <s v="2022-07-07 09:53:42.834000+00:00"/>
    <s v="GMC"/>
  </r>
  <r>
    <x v="2"/>
    <n v="500000"/>
    <s v="INR"/>
    <n v="0"/>
    <x v="65"/>
    <x v="0"/>
    <s v="stat_kcR4fZg7TU7jjk1jAVua3qGLRS4J5uFayEjK5j02wtv"/>
    <x v="2"/>
    <s v="OpportunityStatusType.Lost"/>
    <s v="cont_0m2ZyEPcrpLgczT19NjHNV199uIk8qCVEyoEAf21TRy"/>
    <x v="616"/>
    <x v="0"/>
    <s v="lead_svdvs4FWswTRqH6wTLRo3AK7zJrvxofBOev4uzVfEmw"/>
    <s v="AVP Ayurveda"/>
    <x v="19"/>
    <s v="user_FdWFezbLzkYQcGsBUsjZO25nr2poK2nRbqV47Rs5Kfm"/>
    <s v="Prateek Wadhwa"/>
    <x v="1481"/>
    <s v="2022-07-07 09:53:36.523000+00:00"/>
    <m/>
    <x v="5"/>
    <m/>
    <m/>
    <m/>
    <n v="500"/>
    <m/>
    <m/>
    <m/>
    <m/>
    <m/>
    <m/>
    <m/>
    <m/>
    <m/>
    <m/>
    <m/>
    <x v="2"/>
    <m/>
    <m/>
    <m/>
    <m/>
    <m/>
    <m/>
    <m/>
    <m/>
    <m/>
    <m/>
    <m/>
    <m/>
    <x v="3"/>
    <m/>
    <s v="user_FdWFezbLzkYQcGsBUsjZO25nr2poK2nRbqV47Rs5Kfm"/>
    <x v="17"/>
    <x v="1"/>
    <m/>
    <s v="July"/>
    <x v="4"/>
    <x v="3"/>
    <m/>
    <s v="Employee Wellness Handbook"/>
    <m/>
    <m/>
    <m/>
    <x v="966"/>
    <s v="2022-07-07 09:53:42.834000+00:00"/>
    <s v="GPA"/>
  </r>
  <r>
    <x v="14"/>
    <n v="294500"/>
    <s v="INR"/>
    <n v="100"/>
    <x v="49"/>
    <x v="0"/>
    <s v="stat_OZRiD1474QRJIpvnjHCZfiIvKcVD6mIKSSTzg8SwDVx"/>
    <x v="0"/>
    <s v="OpportunityStatusType.Won"/>
    <m/>
    <x v="1"/>
    <x v="27"/>
    <s v="lead_mWEKVJMzBgO2uMm3GZanb0AQRdCIwVWq1Ax1FVT9Por"/>
    <s v="MCON Rasayan"/>
    <x v="21"/>
    <s v="user_g5Yw4Z4XnIbmcGhJO80vdtFdd5ElcDlgYO3q8l82ODn"/>
    <s v="Aditya Binani"/>
    <x v="1482"/>
    <s v="2022-07-07 08:47:03.984000+00:00"/>
    <m/>
    <x v="1"/>
    <m/>
    <m/>
    <m/>
    <n v="100"/>
    <m/>
    <m/>
    <m/>
    <m/>
    <m/>
    <m/>
    <m/>
    <m/>
    <m/>
    <m/>
    <m/>
    <x v="8"/>
    <m/>
    <m/>
    <m/>
    <m/>
    <m/>
    <m/>
    <m/>
    <m/>
    <m/>
    <m/>
    <m/>
    <m/>
    <x v="9"/>
    <m/>
    <s v="user_g5Yw4Z4XnIbmcGhJO80vdtFdd5ElcDlgYO3q8l82ODn"/>
    <x v="18"/>
    <x v="1"/>
    <m/>
    <s v="July"/>
    <x v="2"/>
    <x v="3"/>
    <m/>
    <m/>
    <m/>
    <m/>
    <m/>
    <x v="967"/>
    <s v="2022-08-01 08:10:20.734000+00:00"/>
    <m/>
  </r>
  <r>
    <x v="24"/>
    <n v="200000"/>
    <s v="INR"/>
    <n v="0"/>
    <x v="82"/>
    <x v="0"/>
    <s v="stat_1hn9nRJaLbI53NxPuSQgo90kRpbpKsFlwN4oEGNUTdO"/>
    <x v="1"/>
    <s v="OpportunityStatusType.Lost"/>
    <s v="cont_GgWqF5rjzh83M2V0qE8y9xI5Rq8BlXwcCU4TRcwEPBb"/>
    <x v="617"/>
    <x v="0"/>
    <s v="lead_1gico0OH5V3hABJVsypHcIm9r89VlVlEhOL9gw9E7p5"/>
    <s v="Vistar Logitek Pvt Ltd ( Renewal )"/>
    <x v="24"/>
    <s v="user_sD3YjSs92XKUfD0OPHeo886g6tW6aCM0iUhX5VVUuJi"/>
    <s v="Navin Panjwani"/>
    <x v="1483"/>
    <s v="2022-07-07 06:01:32.396000+00:00"/>
    <m/>
    <x v="0"/>
    <m/>
    <m/>
    <m/>
    <n v="25"/>
    <m/>
    <m/>
    <m/>
    <m/>
    <m/>
    <m/>
    <m/>
    <m/>
    <m/>
    <m/>
    <m/>
    <x v="2"/>
    <m/>
    <m/>
    <m/>
    <m/>
    <m/>
    <m/>
    <m/>
    <m/>
    <m/>
    <m/>
    <m/>
    <m/>
    <x v="3"/>
    <m/>
    <s v="user_IpBH4s1Av5OVFfQQ3nW0qPDDjwLT9uRfx1sVhml8UQA"/>
    <x v="23"/>
    <x v="1"/>
    <m/>
    <s v="July"/>
    <x v="2"/>
    <x v="3"/>
    <m/>
    <m/>
    <m/>
    <m/>
    <m/>
    <x v="968"/>
    <s v="2022-07-12 06:15:43.671000+00:00"/>
    <m/>
  </r>
  <r>
    <x v="24"/>
    <n v="430000"/>
    <s v="INR"/>
    <n v="100"/>
    <x v="90"/>
    <x v="0"/>
    <s v="stat_OZRiD1474QRJIpvnjHCZfiIvKcVD6mIKSSTzg8SwDVx"/>
    <x v="0"/>
    <s v="OpportunityStatusType.Won"/>
    <s v="cont_B6ZioaxkVLVtvD68zzV8khhqCaJRpoJesoFGtQoLU1a"/>
    <x v="618"/>
    <x v="77"/>
    <s v="lead_xsWkrv8tAY5R63cXmxL4DI1arQCKGR7cMzy0pQvbAoR"/>
    <s v="Aadiswan Info Consultants ( Renewal )"/>
    <x v="19"/>
    <s v="user_sD3YjSs92XKUfD0OPHeo886g6tW6aCM0iUhX5VVUuJi"/>
    <s v="Navin Panjwani"/>
    <x v="1484"/>
    <s v="2022-07-07 06:25:41.418000+00:00"/>
    <m/>
    <x v="11"/>
    <m/>
    <m/>
    <m/>
    <n v="43"/>
    <m/>
    <m/>
    <m/>
    <m/>
    <m/>
    <m/>
    <m/>
    <m/>
    <m/>
    <m/>
    <m/>
    <x v="4"/>
    <m/>
    <m/>
    <m/>
    <m/>
    <m/>
    <m/>
    <m/>
    <m/>
    <m/>
    <m/>
    <m/>
    <m/>
    <x v="3"/>
    <m/>
    <s v="user_FdWFezbLzkYQcGsBUsjZO25nr2poK2nRbqV47Rs5Kfm"/>
    <x v="17"/>
    <x v="12"/>
    <m/>
    <s v="June"/>
    <x v="4"/>
    <x v="3"/>
    <m/>
    <s v="Downloaded the guide: Designing employee healthcare plan"/>
    <m/>
    <m/>
    <m/>
    <x v="969"/>
    <s v="2022-10-15 14:17:50.270000+00:00"/>
    <s v="GMC"/>
  </r>
  <r>
    <x v="28"/>
    <n v="50000"/>
    <s v="INR"/>
    <n v="0"/>
    <x v="36"/>
    <x v="0"/>
    <s v="stat_1hn9nRJaLbI53NxPuSQgo90kRpbpKsFlwN4oEGNUTdO"/>
    <x v="1"/>
    <s v="OpportunityStatusType.Lost"/>
    <s v="cont_LWW54Z9rD2m1DjXrsp9Hsf4dutwIbLVpY2v6wBTcJXp"/>
    <x v="619"/>
    <x v="16"/>
    <s v="lead_dG25RWdNx5gm0Abdzz4FloNBfCnyMiKOQxMyP4C293k"/>
    <s v="DKMS-BMST Foundation INDIA"/>
    <x v="13"/>
    <s v="user_JjaNBsxmUKBROYZvEahyXgec466W5jQa2pL0NUZ81Lb"/>
    <s v="Sreenivas Hatti"/>
    <x v="1485"/>
    <s v="2022-07-06 13:27:38.212000+00:00"/>
    <m/>
    <x v="2"/>
    <m/>
    <m/>
    <m/>
    <n v="40"/>
    <m/>
    <m/>
    <m/>
    <m/>
    <m/>
    <m/>
    <m/>
    <m/>
    <m/>
    <m/>
    <m/>
    <x v="8"/>
    <m/>
    <m/>
    <m/>
    <m/>
    <m/>
    <m/>
    <m/>
    <m/>
    <m/>
    <m/>
    <m/>
    <m/>
    <x v="3"/>
    <m/>
    <s v="user_2YgShwgjLNI4FjAqgE9PtKsdIaGh919JGcFG919fe5B"/>
    <x v="27"/>
    <x v="1"/>
    <m/>
    <s v="July"/>
    <x v="2"/>
    <x v="3"/>
    <m/>
    <s v="Vaccine inbound"/>
    <m/>
    <m/>
    <m/>
    <x v="970"/>
    <s v="2022-07-12 06:58:15.191000+00:00"/>
    <s v="GPA"/>
  </r>
  <r>
    <x v="7"/>
    <n v="70000"/>
    <s v="INR"/>
    <n v="0"/>
    <x v="49"/>
    <x v="0"/>
    <s v="stat_1hn9nRJaLbI53NxPuSQgo90kRpbpKsFlwN4oEGNUTdO"/>
    <x v="1"/>
    <s v="OpportunityStatusType.Lost"/>
    <s v="cont_fFIRRFQswk4QaZ2s7FWAHHcrsmzuQ2stfokqnANa2WP"/>
    <x v="620"/>
    <x v="0"/>
    <s v="lead_PzMfWEA4lgpuNKqcdkCP8M8aT082NAS8FumPQA5zK1Z"/>
    <s v="RootQuotient"/>
    <x v="20"/>
    <s v="user_U27GK6WjhLhUhi1EDKXV57xMpn8n8DMIOjci1q3UReZ"/>
    <s v="Abhiroop Ganguly"/>
    <x v="1486"/>
    <s v="2022-07-06 13:37:14.555000+00:00"/>
    <m/>
    <x v="4"/>
    <m/>
    <m/>
    <m/>
    <n v="30"/>
    <m/>
    <m/>
    <m/>
    <m/>
    <m/>
    <m/>
    <m/>
    <m/>
    <m/>
    <m/>
    <m/>
    <x v="1"/>
    <m/>
    <m/>
    <m/>
    <m/>
    <m/>
    <m/>
    <m/>
    <m/>
    <m/>
    <m/>
    <m/>
    <m/>
    <x v="5"/>
    <m/>
    <s v="user_lwF8ctKa5IyxqATpO2EOw2h0AEPiCMHOgewiH38Ei77"/>
    <x v="0"/>
    <x v="1"/>
    <m/>
    <s v="July"/>
    <x v="2"/>
    <x v="3"/>
    <m/>
    <s v="AM Ops - Jaswanth"/>
    <m/>
    <m/>
    <m/>
    <x v="971"/>
    <s v="2022-09-09 11:37:10.442000+00:00"/>
    <s v="GTL"/>
  </r>
  <r>
    <x v="7"/>
    <n v="300000"/>
    <s v="INR"/>
    <n v="0"/>
    <x v="49"/>
    <x v="0"/>
    <s v="stat_1hn9nRJaLbI53NxPuSQgo90kRpbpKsFlwN4oEGNUTdO"/>
    <x v="1"/>
    <s v="OpportunityStatusType.Lost"/>
    <s v="cont_fFIRRFQswk4QaZ2s7FWAHHcrsmzuQ2stfokqnANa2WP"/>
    <x v="620"/>
    <x v="505"/>
    <s v="lead_PzMfWEA4lgpuNKqcdkCP8M8aT082NAS8FumPQA5zK1Z"/>
    <s v="RootQuotient"/>
    <x v="20"/>
    <s v="user_U27GK6WjhLhUhi1EDKXV57xMpn8n8DMIOjci1q3UReZ"/>
    <s v="Abhiroop Ganguly"/>
    <x v="1487"/>
    <s v="2022-07-06 13:36:55.820000+00:00"/>
    <m/>
    <x v="4"/>
    <m/>
    <m/>
    <m/>
    <n v="30"/>
    <m/>
    <m/>
    <m/>
    <m/>
    <m/>
    <m/>
    <m/>
    <m/>
    <m/>
    <m/>
    <m/>
    <x v="1"/>
    <m/>
    <m/>
    <m/>
    <m/>
    <m/>
    <m/>
    <m/>
    <m/>
    <m/>
    <m/>
    <m/>
    <m/>
    <x v="5"/>
    <m/>
    <s v="user_lwF8ctKa5IyxqATpO2EOw2h0AEPiCMHOgewiH38Ei77"/>
    <x v="0"/>
    <x v="1"/>
    <m/>
    <s v="July"/>
    <x v="2"/>
    <x v="3"/>
    <m/>
    <s v="AM Ops - Jaswanth"/>
    <m/>
    <m/>
    <m/>
    <x v="971"/>
    <s v="2022-09-09 11:37:10.442000+00:00"/>
    <s v="GMC"/>
  </r>
  <r>
    <x v="28"/>
    <n v="1000000"/>
    <s v="INR"/>
    <n v="0"/>
    <x v="49"/>
    <x v="0"/>
    <s v="stat_1hn9nRJaLbI53NxPuSQgo90kRpbpKsFlwN4oEGNUTdO"/>
    <x v="1"/>
    <s v="OpportunityStatusType.Lost"/>
    <s v="cont_LWW54Z9rD2m1DjXrsp9Hsf4dutwIbLVpY2v6wBTcJXp"/>
    <x v="619"/>
    <x v="32"/>
    <s v="lead_dG25RWdNx5gm0Abdzz4FloNBfCnyMiKOQxMyP4C293k"/>
    <s v="DKMS-BMST Foundation INDIA"/>
    <x v="13"/>
    <s v="user_JjaNBsxmUKBROYZvEahyXgec466W5jQa2pL0NUZ81Lb"/>
    <s v="Sreenivas Hatti"/>
    <x v="1488"/>
    <s v="2022-07-06 13:27:26.711000+00:00"/>
    <m/>
    <x v="2"/>
    <m/>
    <m/>
    <m/>
    <n v="40"/>
    <m/>
    <m/>
    <m/>
    <m/>
    <m/>
    <m/>
    <m/>
    <m/>
    <m/>
    <m/>
    <m/>
    <x v="8"/>
    <m/>
    <m/>
    <m/>
    <m/>
    <m/>
    <m/>
    <m/>
    <m/>
    <m/>
    <m/>
    <m/>
    <m/>
    <x v="3"/>
    <m/>
    <s v="user_2YgShwgjLNI4FjAqgE9PtKsdIaGh919JGcFG919fe5B"/>
    <x v="27"/>
    <x v="1"/>
    <m/>
    <s v="July"/>
    <x v="2"/>
    <x v="3"/>
    <m/>
    <s v="Vaccine inbound"/>
    <m/>
    <m/>
    <m/>
    <x v="970"/>
    <s v="2022-07-12 06:58:15.191000+00:00"/>
    <s v="GMC"/>
  </r>
  <r>
    <x v="28"/>
    <n v="200000"/>
    <s v="INR"/>
    <n v="0"/>
    <x v="16"/>
    <x v="0"/>
    <s v="stat_kcR4fZg7TU7jjk1jAVua3qGLRS4J5uFayEjK5j02wtv"/>
    <x v="2"/>
    <s v="OpportunityStatusType.Lost"/>
    <s v="cont_df3Nfw5pyFZnyG4wKkywz7ooYuvB6ZA50JDGnF4ui7E"/>
    <x v="621"/>
    <x v="506"/>
    <s v="lead_S4MeQEySX0GKwzENwKjGBonhyFKVf58BunRocPNVemQ"/>
    <s v="Quick Ride"/>
    <x v="3"/>
    <s v="user_JjaNBsxmUKBROYZvEahyXgec466W5jQa2pL0NUZ81Lb"/>
    <s v="Sreenivas Hatti"/>
    <x v="1489"/>
    <s v="2022-07-06 13:00:05.547000+00:00"/>
    <m/>
    <x v="2"/>
    <m/>
    <m/>
    <m/>
    <n v="150"/>
    <m/>
    <m/>
    <m/>
    <m/>
    <m/>
    <m/>
    <m/>
    <m/>
    <m/>
    <m/>
    <m/>
    <x v="11"/>
    <m/>
    <m/>
    <m/>
    <m/>
    <m/>
    <m/>
    <m/>
    <m/>
    <m/>
    <m/>
    <m/>
    <m/>
    <x v="6"/>
    <m/>
    <s v="user_encRk5bIEFN6ZA11h4WH2AdZTiZpogLSlMIaj0E30SZ"/>
    <x v="3"/>
    <x v="1"/>
    <m/>
    <s v="July"/>
    <x v="2"/>
    <x v="3"/>
    <m/>
    <m/>
    <m/>
    <m/>
    <m/>
    <x v="972"/>
    <s v="2022-09-08 10:38:47.064000+00:00"/>
    <m/>
  </r>
  <r>
    <x v="28"/>
    <n v="500000"/>
    <s v="INR"/>
    <n v="0"/>
    <x v="16"/>
    <x v="0"/>
    <s v="stat_kcR4fZg7TU7jjk1jAVua3qGLRS4J5uFayEjK5j02wtv"/>
    <x v="2"/>
    <s v="OpportunityStatusType.Lost"/>
    <s v="cont_dRCA18DvhNZtXqvKkQFkDcQmWmv2aSitm1pU0nG7MLu"/>
    <x v="622"/>
    <x v="507"/>
    <s v="lead_S4MeQEySX0GKwzENwKjGBonhyFKVf58BunRocPNVemQ"/>
    <s v="Quick Ride"/>
    <x v="3"/>
    <s v="user_JjaNBsxmUKBROYZvEahyXgec466W5jQa2pL0NUZ81Lb"/>
    <s v="Sreenivas Hatti"/>
    <x v="1490"/>
    <s v="2022-07-06 12:59:51.170000+00:00"/>
    <m/>
    <x v="2"/>
    <m/>
    <m/>
    <m/>
    <n v="150"/>
    <m/>
    <m/>
    <m/>
    <m/>
    <m/>
    <m/>
    <m/>
    <m/>
    <m/>
    <m/>
    <m/>
    <x v="11"/>
    <m/>
    <m/>
    <m/>
    <m/>
    <m/>
    <m/>
    <m/>
    <m/>
    <m/>
    <m/>
    <m/>
    <m/>
    <x v="6"/>
    <m/>
    <s v="user_encRk5bIEFN6ZA11h4WH2AdZTiZpogLSlMIaj0E30SZ"/>
    <x v="3"/>
    <x v="1"/>
    <m/>
    <s v="July"/>
    <x v="2"/>
    <x v="3"/>
    <m/>
    <m/>
    <m/>
    <m/>
    <m/>
    <x v="972"/>
    <s v="2022-09-08 10:38:47.064000+00:00"/>
    <m/>
  </r>
  <r>
    <x v="28"/>
    <n v="50000"/>
    <s v="INR"/>
    <n v="0"/>
    <x v="89"/>
    <x v="0"/>
    <s v="stat_kcR4fZg7TU7jjk1jAVua3qGLRS4J5uFayEjK5j02wtv"/>
    <x v="2"/>
    <s v="OpportunityStatusType.Lost"/>
    <s v="cont_yaJGuBa1IEMjY8K6BikrNUP4BwJknQa2jbGCihBMjy8"/>
    <x v="623"/>
    <x v="57"/>
    <s v="lead_APPudKyMwBZ3WWMehnQEEYaqFqgisXMqNY9TeMtEAH2"/>
    <s v="Ivax Paper Chemicals"/>
    <x v="3"/>
    <s v="user_JjaNBsxmUKBROYZvEahyXgec466W5jQa2pL0NUZ81Lb"/>
    <s v="Sreenivas Hatti"/>
    <x v="1491"/>
    <s v="2022-07-06 12:17:15.654000+00:00"/>
    <m/>
    <x v="10"/>
    <m/>
    <m/>
    <m/>
    <n v="350"/>
    <m/>
    <m/>
    <m/>
    <m/>
    <m/>
    <m/>
    <m/>
    <m/>
    <m/>
    <m/>
    <m/>
    <x v="24"/>
    <s v="The Orientals Ins"/>
    <m/>
    <m/>
    <m/>
    <m/>
    <m/>
    <m/>
    <m/>
    <m/>
    <m/>
    <m/>
    <m/>
    <x v="1"/>
    <m/>
    <s v="user_encRk5bIEFN6ZA11h4WH2AdZTiZpogLSlMIaj0E30SZ"/>
    <x v="3"/>
    <x v="1"/>
    <m/>
    <s v="July"/>
    <x v="2"/>
    <x v="3"/>
    <m/>
    <m/>
    <m/>
    <m/>
    <m/>
    <x v="973"/>
    <s v="2022-07-26 07:20:07.304000+00:00"/>
    <m/>
  </r>
  <r>
    <x v="28"/>
    <n v="500000"/>
    <s v="INR"/>
    <n v="0"/>
    <x v="89"/>
    <x v="0"/>
    <s v="stat_kcR4fZg7TU7jjk1jAVua3qGLRS4J5uFayEjK5j02wtv"/>
    <x v="2"/>
    <s v="OpportunityStatusType.Lost"/>
    <s v="cont_yaJGuBa1IEMjY8K6BikrNUP4BwJknQa2jbGCihBMjy8"/>
    <x v="623"/>
    <x v="508"/>
    <s v="lead_APPudKyMwBZ3WWMehnQEEYaqFqgisXMqNY9TeMtEAH2"/>
    <s v="Ivax Paper Chemicals"/>
    <x v="3"/>
    <s v="user_JjaNBsxmUKBROYZvEahyXgec466W5jQa2pL0NUZ81Lb"/>
    <s v="Sreenivas Hatti"/>
    <x v="1492"/>
    <s v="2022-07-06 12:17:08.577000+00:00"/>
    <m/>
    <x v="10"/>
    <m/>
    <m/>
    <m/>
    <n v="350"/>
    <m/>
    <m/>
    <m/>
    <m/>
    <m/>
    <m/>
    <m/>
    <m/>
    <m/>
    <m/>
    <m/>
    <x v="24"/>
    <s v="The Orientals Ins"/>
    <m/>
    <m/>
    <m/>
    <m/>
    <m/>
    <m/>
    <m/>
    <m/>
    <m/>
    <m/>
    <m/>
    <x v="1"/>
    <m/>
    <s v="user_encRk5bIEFN6ZA11h4WH2AdZTiZpogLSlMIaj0E30SZ"/>
    <x v="3"/>
    <x v="1"/>
    <m/>
    <s v="July"/>
    <x v="2"/>
    <x v="3"/>
    <m/>
    <m/>
    <m/>
    <m/>
    <m/>
    <x v="973"/>
    <s v="2022-07-26 07:20:07.304000+00:00"/>
    <m/>
  </r>
  <r>
    <x v="28"/>
    <n v="1000000"/>
    <s v="INR"/>
    <n v="0"/>
    <x v="43"/>
    <x v="0"/>
    <s v="stat_kcR4fZg7TU7jjk1jAVua3qGLRS4J5uFayEjK5j02wtv"/>
    <x v="2"/>
    <s v="OpportunityStatusType.Lost"/>
    <s v="cont_yaJGuBa1IEMjY8K6BikrNUP4BwJknQa2jbGCihBMjy8"/>
    <x v="623"/>
    <x v="39"/>
    <s v="lead_APPudKyMwBZ3WWMehnQEEYaqFqgisXMqNY9TeMtEAH2"/>
    <s v="Ivax Paper Chemicals"/>
    <x v="3"/>
    <s v="user_JjaNBsxmUKBROYZvEahyXgec466W5jQa2pL0NUZ81Lb"/>
    <s v="Sreenivas Hatti"/>
    <x v="1493"/>
    <s v="2022-07-06 12:17:10.844000+00:00"/>
    <m/>
    <x v="10"/>
    <m/>
    <m/>
    <m/>
    <n v="350"/>
    <m/>
    <m/>
    <m/>
    <m/>
    <m/>
    <m/>
    <m/>
    <m/>
    <m/>
    <m/>
    <m/>
    <x v="24"/>
    <s v="The Orientals Ins"/>
    <m/>
    <m/>
    <m/>
    <m/>
    <m/>
    <m/>
    <m/>
    <m/>
    <m/>
    <m/>
    <m/>
    <x v="1"/>
    <m/>
    <s v="user_encRk5bIEFN6ZA11h4WH2AdZTiZpogLSlMIaj0E30SZ"/>
    <x v="3"/>
    <x v="1"/>
    <m/>
    <s v="July"/>
    <x v="2"/>
    <x v="3"/>
    <m/>
    <m/>
    <m/>
    <m/>
    <m/>
    <x v="973"/>
    <s v="2022-07-26 07:20:07.304000+00:00"/>
    <m/>
  </r>
  <r>
    <x v="4"/>
    <n v="800000"/>
    <s v="INR"/>
    <n v="0"/>
    <x v="38"/>
    <x v="0"/>
    <s v="stat_kcR4fZg7TU7jjk1jAVua3qGLRS4J5uFayEjK5j02wtv"/>
    <x v="2"/>
    <s v="OpportunityStatusType.Lost"/>
    <s v="cont_coP8lrFo5e8h3LTRe9d5EJLFPNBRGwg6qC06iMRJcWd"/>
    <x v="624"/>
    <x v="27"/>
    <s v="lead_1gpmWQ1sTSIMTD0eEwtKacjf9CeuV0Tt2Ch7cxx1jar"/>
    <s v="Uniken (Fresh)"/>
    <x v="32"/>
    <s v="user_bdUPAGjcS7p6513So3N4g3aWNS5HuBuVJi7bvCPAsLt"/>
    <s v="Mayur Gadiyar"/>
    <x v="1494"/>
    <s v="2022-07-06 07:13:16.037000+00:00"/>
    <m/>
    <x v="0"/>
    <m/>
    <s v="2020-08-20 09:04:45+00:00"/>
    <m/>
    <n v="135"/>
    <m/>
    <m/>
    <m/>
    <m/>
    <m/>
    <m/>
    <m/>
    <m/>
    <m/>
    <m/>
    <m/>
    <x v="2"/>
    <m/>
    <m/>
    <m/>
    <m/>
    <m/>
    <m/>
    <m/>
    <m/>
    <m/>
    <m/>
    <m/>
    <m/>
    <x v="3"/>
    <m/>
    <s v="user_bdUPAGjcS7p6513So3N4g3aWNS5HuBuVJi7bvCPAsLt"/>
    <x v="24"/>
    <x v="1"/>
    <m/>
    <s v="June"/>
    <x v="4"/>
    <x v="3"/>
    <m/>
    <m/>
    <m/>
    <m/>
    <m/>
    <x v="974"/>
    <s v="2022-07-10 07:11:26.209000+00:00"/>
    <s v="GMC"/>
  </r>
  <r>
    <x v="14"/>
    <n v="1000000"/>
    <s v="INR"/>
    <n v="0"/>
    <x v="76"/>
    <x v="0"/>
    <s v="stat_1hn9nRJaLbI53NxPuSQgo90kRpbpKsFlwN4oEGNUTdO"/>
    <x v="1"/>
    <s v="OpportunityStatusType.Lost"/>
    <m/>
    <x v="1"/>
    <x v="39"/>
    <s v="lead_KDeF5fwPZJ3GZKpHhS3TVl6Fsk5CqVBNlg8Dmmal1Ly"/>
    <s v="ZTE Telecom India Private Limited"/>
    <x v="21"/>
    <s v="user_g5Yw4Z4XnIbmcGhJO80vdtFdd5ElcDlgYO3q8l82ODn"/>
    <s v="Aditya Binani"/>
    <x v="1495"/>
    <s v="2022-07-06 08:54:29.519000+00:00"/>
    <m/>
    <x v="3"/>
    <m/>
    <m/>
    <m/>
    <n v="2588"/>
    <m/>
    <m/>
    <m/>
    <m/>
    <m/>
    <m/>
    <m/>
    <m/>
    <m/>
    <m/>
    <m/>
    <x v="10"/>
    <m/>
    <m/>
    <m/>
    <m/>
    <m/>
    <m/>
    <m/>
    <m/>
    <m/>
    <m/>
    <m/>
    <m/>
    <x v="9"/>
    <m/>
    <s v="user_g5Yw4Z4XnIbmcGhJO80vdtFdd5ElcDlgYO3q8l82ODn"/>
    <x v="18"/>
    <x v="1"/>
    <m/>
    <s v="July; June"/>
    <x v="9"/>
    <x v="3"/>
    <m/>
    <s v="Lead Magnet Lead"/>
    <m/>
    <m/>
    <m/>
    <x v="975"/>
    <s v="2022-09-23 10:08:59.562000+00:00"/>
    <m/>
  </r>
  <r>
    <x v="40"/>
    <n v="3500000"/>
    <s v="INR"/>
    <n v="0"/>
    <x v="90"/>
    <x v="0"/>
    <s v="stat_1hn9nRJaLbI53NxPuSQgo90kRpbpKsFlwN4oEGNUTdO"/>
    <x v="1"/>
    <s v="OpportunityStatusType.Lost"/>
    <s v="cont_fJ9sg0a7Fmi9ZCn28TECFlwqeUXQRq3Jg7rwwCL4ROR"/>
    <x v="625"/>
    <x v="509"/>
    <s v="lead_kd82f4aR8ie9Cg8VeSCluhBLuib6yD2PJQjrmnEKN2w"/>
    <s v="Antony Waste Handling Cell Ltd"/>
    <x v="48"/>
    <s v="user_hNAUXSINlo7GUxmDXzerfGAZIUUHKfva47TB2ckZABz"/>
    <s v="siddharth tongay"/>
    <x v="1496"/>
    <s v="2022-07-06 07:41:57.441000+00:00"/>
    <m/>
    <x v="1"/>
    <m/>
    <m/>
    <m/>
    <n v="800"/>
    <m/>
    <m/>
    <m/>
    <m/>
    <m/>
    <m/>
    <m/>
    <m/>
    <m/>
    <m/>
    <m/>
    <x v="5"/>
    <s v="Universal Samporna"/>
    <m/>
    <m/>
    <m/>
    <m/>
    <m/>
    <m/>
    <m/>
    <m/>
    <m/>
    <m/>
    <m/>
    <x v="3"/>
    <m/>
    <s v="user_g5Yw4Z4XnIbmcGhJO80vdtFdd5ElcDlgYO3q8l82ODn"/>
    <x v="18"/>
    <x v="1"/>
    <m/>
    <s v="June"/>
    <x v="2"/>
    <x v="3"/>
    <n v="700000"/>
    <m/>
    <m/>
    <m/>
    <m/>
    <x v="976"/>
    <s v="2022-10-13 07:41:44.236000+00:00"/>
    <s v="GMC"/>
  </r>
  <r>
    <x v="14"/>
    <n v="240000"/>
    <s v="INR"/>
    <n v="0"/>
    <x v="89"/>
    <x v="0"/>
    <s v="stat_1hn9nRJaLbI53NxPuSQgo90kRpbpKsFlwN4oEGNUTdO"/>
    <x v="1"/>
    <s v="OpportunityStatusType.Lost"/>
    <m/>
    <x v="1"/>
    <x v="39"/>
    <s v="lead_YfKXN4OCme46lwgQYBN4e6FA1TDgKfs3XiznY2yTKLk"/>
    <s v="Codebase"/>
    <x v="21"/>
    <s v="user_g5Yw4Z4XnIbmcGhJO80vdtFdd5ElcDlgYO3q8l82ODn"/>
    <s v="Aditya Binani"/>
    <x v="1497"/>
    <s v="2022-07-05 10:25:38.465000+00:00"/>
    <m/>
    <x v="0"/>
    <m/>
    <m/>
    <m/>
    <n v="36"/>
    <m/>
    <m/>
    <m/>
    <m/>
    <m/>
    <m/>
    <m/>
    <m/>
    <m/>
    <m/>
    <m/>
    <x v="8"/>
    <m/>
    <m/>
    <m/>
    <m/>
    <m/>
    <m/>
    <m/>
    <m/>
    <m/>
    <m/>
    <m/>
    <m/>
    <x v="5"/>
    <m/>
    <s v="user_g5Yw4Z4XnIbmcGhJO80vdtFdd5ElcDlgYO3q8l82ODn"/>
    <x v="18"/>
    <x v="1"/>
    <m/>
    <s v="July"/>
    <x v="2"/>
    <x v="3"/>
    <m/>
    <m/>
    <m/>
    <m/>
    <m/>
    <x v="323"/>
    <s v="2022-09-30 06:28:53.894000+00:00"/>
    <m/>
  </r>
  <r>
    <x v="4"/>
    <n v="34000"/>
    <s v="INR"/>
    <n v="0"/>
    <x v="82"/>
    <x v="0"/>
    <s v="stat_1hn9nRJaLbI53NxPuSQgo90kRpbpKsFlwN4oEGNUTdO"/>
    <x v="1"/>
    <s v="OpportunityStatusType.Lost"/>
    <m/>
    <x v="1"/>
    <x v="510"/>
    <s v="lead_j3ijfzhVxRkRM1sw9wtk48GSiRKbOMDtNBzw3Ilpq1G"/>
    <s v="Vritti Solutions"/>
    <x v="32"/>
    <s v="user_bdUPAGjcS7p6513So3N4g3aWNS5HuBuVJi7bvCPAsLt"/>
    <s v="Mayur Gadiyar"/>
    <x v="1498"/>
    <s v="2022-07-05 12:48:39.996000+00:00"/>
    <m/>
    <x v="0"/>
    <m/>
    <m/>
    <m/>
    <n v="231"/>
    <m/>
    <m/>
    <m/>
    <m/>
    <m/>
    <m/>
    <m/>
    <m/>
    <m/>
    <m/>
    <m/>
    <x v="1"/>
    <m/>
    <m/>
    <m/>
    <m/>
    <m/>
    <m/>
    <m/>
    <m/>
    <m/>
    <m/>
    <m/>
    <m/>
    <x v="11"/>
    <m/>
    <s v="user_bdUPAGjcS7p6513So3N4g3aWNS5HuBuVJi7bvCPAsLt"/>
    <x v="24"/>
    <x v="4"/>
    <m/>
    <s v="May"/>
    <x v="2"/>
    <x v="1"/>
    <m/>
    <m/>
    <m/>
    <m/>
    <m/>
    <x v="100"/>
    <s v="2022-10-13 04:21:39.310000+00:00"/>
    <s v="NON EB"/>
  </r>
  <r>
    <x v="1"/>
    <n v="950000"/>
    <s v="INR"/>
    <n v="0"/>
    <x v="80"/>
    <x v="0"/>
    <s v="stat_kcR4fZg7TU7jjk1jAVua3qGLRS4J5uFayEjK5j02wtv"/>
    <x v="2"/>
    <s v="OpportunityStatusType.Lost"/>
    <m/>
    <x v="1"/>
    <x v="511"/>
    <s v="lead_SKy5r1h6CSf7Qy6mIz0K8B1sKqpR9sELeoyR9qchWk5"/>
    <s v="Knest Manufacturers LLP (Renewal)"/>
    <x v="1"/>
    <s v="user_kbtBHYtBjVDNyI72HTF6C1SCvC7yVBiA6OrBOy3t96U"/>
    <s v="Tejas Kulkarni"/>
    <x v="1499"/>
    <s v="2022-07-06 06:04:50.888000+00:00"/>
    <m/>
    <x v="0"/>
    <m/>
    <m/>
    <m/>
    <n v="200"/>
    <m/>
    <m/>
    <m/>
    <m/>
    <m/>
    <m/>
    <m/>
    <m/>
    <m/>
    <m/>
    <m/>
    <x v="5"/>
    <m/>
    <m/>
    <m/>
    <m/>
    <m/>
    <m/>
    <m/>
    <m/>
    <m/>
    <m/>
    <m/>
    <m/>
    <x v="4"/>
    <m/>
    <s v="user_IpBH4s1Av5OVFfQQ3nW0qPDDjwLT9uRfx1sVhml8UQA"/>
    <x v="23"/>
    <x v="1"/>
    <m/>
    <s v="July"/>
    <x v="2"/>
    <x v="1"/>
    <m/>
    <m/>
    <m/>
    <m/>
    <m/>
    <x v="977"/>
    <s v="2022-09-12 10:06:03.134000+00:00"/>
    <s v="GMC"/>
  </r>
  <r>
    <x v="14"/>
    <n v="17000"/>
    <s v="INR"/>
    <n v="0"/>
    <x v="89"/>
    <x v="0"/>
    <s v="stat_1hn9nRJaLbI53NxPuSQgo90kRpbpKsFlwN4oEGNUTdO"/>
    <x v="1"/>
    <s v="OpportunityStatusType.Lost"/>
    <m/>
    <x v="1"/>
    <x v="57"/>
    <s v="lead_YfKXN4OCme46lwgQYBN4e6FA1TDgKfs3XiznY2yTKLk"/>
    <s v="Codebase"/>
    <x v="21"/>
    <s v="user_g5Yw4Z4XnIbmcGhJO80vdtFdd5ElcDlgYO3q8l82ODn"/>
    <s v="Aditya Binani"/>
    <x v="1500"/>
    <s v="2022-07-05 10:25:27.931000+00:00"/>
    <m/>
    <x v="0"/>
    <m/>
    <m/>
    <m/>
    <n v="36"/>
    <m/>
    <m/>
    <m/>
    <m/>
    <m/>
    <m/>
    <m/>
    <m/>
    <m/>
    <m/>
    <m/>
    <x v="8"/>
    <m/>
    <m/>
    <m/>
    <m/>
    <m/>
    <m/>
    <m/>
    <m/>
    <m/>
    <m/>
    <m/>
    <m/>
    <x v="5"/>
    <m/>
    <s v="user_g5Yw4Z4XnIbmcGhJO80vdtFdd5ElcDlgYO3q8l82ODn"/>
    <x v="18"/>
    <x v="1"/>
    <m/>
    <s v="July"/>
    <x v="2"/>
    <x v="3"/>
    <m/>
    <m/>
    <m/>
    <m/>
    <m/>
    <x v="323"/>
    <s v="2022-09-30 06:28:53.894000+00:00"/>
    <m/>
  </r>
  <r>
    <x v="28"/>
    <n v="55000"/>
    <s v="INR"/>
    <n v="0"/>
    <x v="88"/>
    <x v="0"/>
    <s v="stat_1hn9nRJaLbI53NxPuSQgo90kRpbpKsFlwN4oEGNUTdO"/>
    <x v="1"/>
    <s v="OpportunityStatusType.Lost"/>
    <s v="cont_1i1j7x8MItjVh5ns9KHjPntM0fj9TIREtH4m49combE"/>
    <x v="626"/>
    <x v="512"/>
    <s v="lead_KmEuScZDDscfLuFYhxnuD623xEPawbnVc9nZoVNG9hU"/>
    <s v="STI Infotech Pvt Ltd"/>
    <x v="35"/>
    <s v="user_JjaNBsxmUKBROYZvEahyXgec466W5jQa2pL0NUZ81Lb"/>
    <s v="Sreenivas Hatti"/>
    <x v="1501"/>
    <s v="2022-07-05 08:03:03.543000+00:00"/>
    <m/>
    <x v="2"/>
    <m/>
    <m/>
    <m/>
    <n v="136"/>
    <m/>
    <m/>
    <m/>
    <m/>
    <m/>
    <m/>
    <m/>
    <m/>
    <m/>
    <m/>
    <m/>
    <x v="1"/>
    <m/>
    <m/>
    <m/>
    <m/>
    <m/>
    <m/>
    <m/>
    <m/>
    <m/>
    <m/>
    <m/>
    <m/>
    <x v="7"/>
    <m/>
    <s v="user_encRk5bIEFN6ZA11h4WH2AdZTiZpogLSlMIaj0E30SZ"/>
    <x v="3"/>
    <x v="1"/>
    <m/>
    <s v="July"/>
    <x v="2"/>
    <x v="3"/>
    <m/>
    <s v="Ref - Sreenivas"/>
    <m/>
    <m/>
    <m/>
    <x v="978"/>
    <s v="2022-07-15 13:02:28.720000+00:00"/>
    <m/>
  </r>
  <r>
    <x v="28"/>
    <n v="900000"/>
    <s v="INR"/>
    <n v="0"/>
    <x v="89"/>
    <x v="0"/>
    <s v="stat_1hn9nRJaLbI53NxPuSQgo90kRpbpKsFlwN4oEGNUTdO"/>
    <x v="1"/>
    <s v="OpportunityStatusType.Lost"/>
    <s v="cont_1i1j7x8MItjVh5ns9KHjPntM0fj9TIREtH4m49combE"/>
    <x v="626"/>
    <x v="513"/>
    <s v="lead_KmEuScZDDscfLuFYhxnuD623xEPawbnVc9nZoVNG9hU"/>
    <s v="STI Infotech Pvt Ltd"/>
    <x v="35"/>
    <s v="user_JjaNBsxmUKBROYZvEahyXgec466W5jQa2pL0NUZ81Lb"/>
    <s v="Sreenivas Hatti"/>
    <x v="1502"/>
    <s v="2022-07-05 08:03:00.224000+00:00"/>
    <m/>
    <x v="2"/>
    <m/>
    <m/>
    <m/>
    <n v="136"/>
    <m/>
    <m/>
    <m/>
    <m/>
    <m/>
    <m/>
    <m/>
    <m/>
    <m/>
    <m/>
    <m/>
    <x v="1"/>
    <m/>
    <m/>
    <m/>
    <m/>
    <m/>
    <m/>
    <m/>
    <m/>
    <m/>
    <m/>
    <m/>
    <m/>
    <x v="7"/>
    <m/>
    <s v="user_encRk5bIEFN6ZA11h4WH2AdZTiZpogLSlMIaj0E30SZ"/>
    <x v="3"/>
    <x v="1"/>
    <m/>
    <s v="July"/>
    <x v="2"/>
    <x v="3"/>
    <m/>
    <s v="Ref - Sreenivas"/>
    <m/>
    <m/>
    <m/>
    <x v="978"/>
    <s v="2022-07-15 13:02:28.720000+00:00"/>
    <s v="GMC"/>
  </r>
  <r>
    <x v="37"/>
    <n v="550000"/>
    <s v="INR"/>
    <n v="0"/>
    <x v="69"/>
    <x v="0"/>
    <s v="stat_kcR4fZg7TU7jjk1jAVua3qGLRS4J5uFayEjK5j02wtv"/>
    <x v="2"/>
    <s v="OpportunityStatusType.Lost"/>
    <m/>
    <x v="1"/>
    <x v="17"/>
    <s v="lead_EbGfB8qysByV5nHm9cmYQuUW2O3MIhfMdpq1JznDN2k"/>
    <s v="Mainstreet Healthcare Management Pvt Ltd"/>
    <x v="7"/>
    <s v="user_RYbBTp8BVWNa7ppiOz6QVJMGK0exHsFmc5uCLn34ODZ"/>
    <s v="Prasoon Mishra"/>
    <x v="1503"/>
    <s v="2022-07-05 02:20:26.606000+00:00"/>
    <m/>
    <x v="11"/>
    <m/>
    <s v="2022-05-27 23:05:08+00:00"/>
    <m/>
    <n v="68"/>
    <m/>
    <m/>
    <m/>
    <m/>
    <m/>
    <m/>
    <m/>
    <s v="ORGANIC_SEARCH"/>
    <m/>
    <m/>
    <m/>
    <x v="23"/>
    <m/>
    <m/>
    <m/>
    <m/>
    <m/>
    <m/>
    <m/>
    <m/>
    <m/>
    <m/>
    <m/>
    <m/>
    <x v="3"/>
    <m/>
    <s v="user_aM3WaaSUQQmaNnsm9l2FQRVWUEr8RN2ZdXzsuQUalQ3"/>
    <x v="7"/>
    <x v="1"/>
    <m/>
    <s v="June"/>
    <x v="3"/>
    <x v="2"/>
    <m/>
    <s v="Employee Count 100"/>
    <m/>
    <m/>
    <m/>
    <x v="979"/>
    <s v="2022-07-10 06:55:19.426000+00:00"/>
    <m/>
  </r>
  <r>
    <x v="11"/>
    <n v="50000"/>
    <s v="INR"/>
    <n v="0"/>
    <x v="65"/>
    <x v="0"/>
    <s v="stat_kcR4fZg7TU7jjk1jAVua3qGLRS4J5uFayEjK5j02wtv"/>
    <x v="2"/>
    <s v="OpportunityStatusType.Lost"/>
    <m/>
    <x v="1"/>
    <x v="14"/>
    <s v="lead_l4Edb0y9al3TaZyfi4TQkKRg8XcYfOspXQdocnBVUz0"/>
    <s v="AnD HR Solutions LLP (Fresh)"/>
    <x v="15"/>
    <s v="user_LKRhV6rhcBe0uL8u70UUGeDjbMupuho4TaiAOCbT7HT"/>
    <s v="Kashif Ahmad"/>
    <x v="1504"/>
    <s v="2022-07-04 11:36:57.139000+00:00"/>
    <m/>
    <x v="0"/>
    <m/>
    <m/>
    <m/>
    <n v="11"/>
    <m/>
    <m/>
    <m/>
    <m/>
    <m/>
    <m/>
    <m/>
    <m/>
    <m/>
    <m/>
    <m/>
    <x v="9"/>
    <m/>
    <m/>
    <m/>
    <m/>
    <m/>
    <m/>
    <m/>
    <m/>
    <m/>
    <m/>
    <m/>
    <m/>
    <x v="3"/>
    <m/>
    <s v="user_228eUmsdKIb9OItgmiDq1zD4aPZ1eqiapbaLAGeBf8g"/>
    <x v="13"/>
    <x v="1"/>
    <m/>
    <m/>
    <x v="2"/>
    <x v="1"/>
    <m/>
    <m/>
    <m/>
    <m/>
    <m/>
    <x v="980"/>
    <s v="2022-07-10 07:10:15.418000+00:00"/>
    <s v="GMC"/>
  </r>
  <r>
    <x v="11"/>
    <n v="5000"/>
    <s v="INR"/>
    <n v="0"/>
    <x v="65"/>
    <x v="0"/>
    <s v="stat_kcR4fZg7TU7jjk1jAVua3qGLRS4J5uFayEjK5j02wtv"/>
    <x v="2"/>
    <s v="OpportunityStatusType.Lost"/>
    <m/>
    <x v="1"/>
    <x v="483"/>
    <s v="lead_l4Edb0y9al3TaZyfi4TQkKRg8XcYfOspXQdocnBVUz0"/>
    <s v="AnD HR Solutions LLP (Fresh)"/>
    <x v="15"/>
    <s v="user_LKRhV6rhcBe0uL8u70UUGeDjbMupuho4TaiAOCbT7HT"/>
    <s v="Kashif Ahmad"/>
    <x v="1505"/>
    <s v="2022-07-04 11:37:15.562000+00:00"/>
    <m/>
    <x v="0"/>
    <m/>
    <m/>
    <m/>
    <n v="11"/>
    <m/>
    <m/>
    <m/>
    <m/>
    <m/>
    <m/>
    <m/>
    <m/>
    <m/>
    <m/>
    <m/>
    <x v="9"/>
    <m/>
    <m/>
    <m/>
    <m/>
    <m/>
    <m/>
    <m/>
    <m/>
    <m/>
    <m/>
    <m/>
    <m/>
    <x v="3"/>
    <m/>
    <s v="user_228eUmsdKIb9OItgmiDq1zD4aPZ1eqiapbaLAGeBf8g"/>
    <x v="13"/>
    <x v="1"/>
    <m/>
    <m/>
    <x v="2"/>
    <x v="1"/>
    <m/>
    <m/>
    <m/>
    <m/>
    <m/>
    <x v="980"/>
    <s v="2022-07-10 07:10:15.418000+00:00"/>
    <s v="GPA"/>
  </r>
  <r>
    <x v="0"/>
    <n v="15000000"/>
    <s v="INR"/>
    <n v="0"/>
    <x v="65"/>
    <x v="0"/>
    <s v="stat_kcR4fZg7TU7jjk1jAVua3qGLRS4J5uFayEjK5j02wtv"/>
    <x v="2"/>
    <s v="OpportunityStatusType.Lost"/>
    <s v="cont_HwLLHWZGfBOUlT1dRIP8XW524MxNQOxbXo70jBs2uPA"/>
    <x v="627"/>
    <x v="514"/>
    <s v="lead_VGm4rxedOIDu0JJX36bJ7GNuYch2vdC5AZE6oh68DUN"/>
    <s v="JCB INDIA LTD. (STAFF POLICY)"/>
    <x v="4"/>
    <s v="user_sREdxbAJihL2Zbgic7tyQ6Rc4Mny7HnD1RNGhA9DDYh"/>
    <s v="Prajakta Sahastrabudhe"/>
    <x v="1506"/>
    <s v="2022-07-04 09:05:59.316000+00:00"/>
    <m/>
    <x v="11"/>
    <m/>
    <s v="2020-08-14 08:05:06+00:00"/>
    <m/>
    <n v="3420"/>
    <m/>
    <m/>
    <m/>
    <m/>
    <m/>
    <m/>
    <m/>
    <s v="PAID_SOCIAL"/>
    <m/>
    <m/>
    <m/>
    <x v="5"/>
    <m/>
    <m/>
    <m/>
    <m/>
    <m/>
    <m/>
    <m/>
    <m/>
    <m/>
    <m/>
    <m/>
    <m/>
    <x v="14"/>
    <m/>
    <s v="user_5YHA1ZU4iP896lD1YJehdJcMx7ZEgWCpulT4T2c3pJ3"/>
    <x v="4"/>
    <x v="1"/>
    <m/>
    <s v="June"/>
    <x v="1"/>
    <x v="0"/>
    <m/>
    <s v="Employee Engagement Handbook"/>
    <m/>
    <m/>
    <m/>
    <x v="981"/>
    <s v="2022-09-09 10:26:37.149000+00:00"/>
    <m/>
  </r>
  <r>
    <x v="11"/>
    <n v="500000"/>
    <s v="INR"/>
    <n v="0"/>
    <x v="90"/>
    <x v="0"/>
    <s v="stat_kcR4fZg7TU7jjk1jAVua3qGLRS4J5uFayEjK5j02wtv"/>
    <x v="2"/>
    <s v="OpportunityStatusType.Lost"/>
    <m/>
    <x v="1"/>
    <x v="17"/>
    <s v="lead_KgEkeHJHLuAYV4YX8AwFeLp04zuTRStzcSS29jtvNPl"/>
    <s v="Prognosis Labs"/>
    <x v="7"/>
    <s v="user_LKRhV6rhcBe0uL8u70UUGeDjbMupuho4TaiAOCbT7HT"/>
    <s v="Kashif Ahmad"/>
    <x v="1507"/>
    <s v="2022-07-04 11:18:40.458000+00:00"/>
    <m/>
    <x v="11"/>
    <m/>
    <s v="2022-06-25 05:48:40+00:00"/>
    <m/>
    <n v="91"/>
    <m/>
    <m/>
    <m/>
    <m/>
    <m/>
    <m/>
    <m/>
    <s v="ORGANIC_SEARCH"/>
    <m/>
    <m/>
    <m/>
    <x v="23"/>
    <m/>
    <m/>
    <m/>
    <m/>
    <m/>
    <m/>
    <m/>
    <m/>
    <m/>
    <m/>
    <m/>
    <m/>
    <x v="3"/>
    <m/>
    <s v="user_aM3WaaSUQQmaNnsm9l2FQRVWUEr8RN2ZdXzsuQUalQ3"/>
    <x v="7"/>
    <x v="1"/>
    <m/>
    <s v="July"/>
    <x v="3"/>
    <x v="2"/>
    <m/>
    <s v="Employee Count 100"/>
    <m/>
    <m/>
    <m/>
    <x v="982"/>
    <s v="2022-09-26 04:14:22.798000+00:00"/>
    <m/>
  </r>
  <r>
    <x v="4"/>
    <n v="70000000"/>
    <s v="INR"/>
    <n v="0"/>
    <x v="60"/>
    <x v="0"/>
    <s v="stat_kcR4fZg7TU7jjk1jAVua3qGLRS4J5uFayEjK5j02wtv"/>
    <x v="2"/>
    <s v="OpportunityStatusType.Lost"/>
    <s v="cont_lDC7Xf6ggRcjy1AxR3dmcoT4nd1CepBeRfDLqPgTgac"/>
    <x v="628"/>
    <x v="515"/>
    <s v="lead_52omLnIPcaaP637mK5P2za1OVyaFqWg9IwjZj5jXNF1"/>
    <s v="SAFL (Jain Irrigation)"/>
    <x v="32"/>
    <s v="user_bdUPAGjcS7p6513So3N4g3aWNS5HuBuVJi7bvCPAsLt"/>
    <s v="Mayur Gadiyar"/>
    <x v="1508"/>
    <s v="2022-07-04 08:43:50.524000+00:00"/>
    <m/>
    <x v="1"/>
    <m/>
    <m/>
    <m/>
    <n v="1800"/>
    <m/>
    <m/>
    <m/>
    <m/>
    <m/>
    <m/>
    <m/>
    <m/>
    <m/>
    <m/>
    <m/>
    <x v="5"/>
    <m/>
    <m/>
    <m/>
    <m/>
    <m/>
    <m/>
    <m/>
    <m/>
    <m/>
    <m/>
    <m/>
    <m/>
    <x v="3"/>
    <m/>
    <s v="user_228eUmsdKIb9OItgmiDq1zD4aPZ1eqiapbaLAGeBf8g"/>
    <x v="13"/>
    <x v="1"/>
    <m/>
    <s v="July"/>
    <x v="2"/>
    <x v="3"/>
    <m/>
    <m/>
    <m/>
    <m/>
    <m/>
    <x v="983"/>
    <s v="2022-10-20 10:23:20.046000+00:00"/>
    <s v="GMC"/>
  </r>
  <r>
    <x v="40"/>
    <n v="800000"/>
    <s v="INR"/>
    <n v="0"/>
    <x v="72"/>
    <x v="0"/>
    <s v="stat_kcR4fZg7TU7jjk1jAVua3qGLRS4J5uFayEjK5j02wtv"/>
    <x v="2"/>
    <s v="OpportunityStatusType.Lost"/>
    <m/>
    <x v="1"/>
    <x v="516"/>
    <s v="lead_u91kqAnVdukMzBkVsqHc7MZWxV9sMCcGhOpUMxrJtHM"/>
    <s v="MEDICEF PHARMA"/>
    <x v="48"/>
    <s v="user_hNAUXSINlo7GUxmDXzerfGAZIUUHKfva47TB2ckZABz"/>
    <s v="siddharth tongay"/>
    <x v="1509"/>
    <s v="2022-07-04 07:20:38.341000+00:00"/>
    <m/>
    <x v="15"/>
    <m/>
    <m/>
    <m/>
    <n v="143"/>
    <m/>
    <m/>
    <m/>
    <m/>
    <m/>
    <m/>
    <m/>
    <m/>
    <m/>
    <m/>
    <m/>
    <x v="5"/>
    <m/>
    <m/>
    <m/>
    <m/>
    <m/>
    <m/>
    <m/>
    <m/>
    <m/>
    <m/>
    <m/>
    <m/>
    <x v="9"/>
    <m/>
    <s v="user_g5Yw4Z4XnIbmcGhJO80vdtFdd5ElcDlgYO3q8l82ODn"/>
    <x v="18"/>
    <x v="1"/>
    <m/>
    <s v="July"/>
    <x v="2"/>
    <x v="3"/>
    <m/>
    <s v="Lead Magnet Lead"/>
    <m/>
    <m/>
    <m/>
    <x v="984"/>
    <s v="2022-07-12 06:38:21.824000+00:00"/>
    <s v="GMC"/>
  </r>
  <r>
    <x v="24"/>
    <n v="250000"/>
    <s v="INR"/>
    <n v="0"/>
    <x v="78"/>
    <x v="0"/>
    <s v="stat_1hn9nRJaLbI53NxPuSQgo90kRpbpKsFlwN4oEGNUTdO"/>
    <x v="1"/>
    <s v="OpportunityStatusType.Lost"/>
    <s v="cont_UOvwELOLcy2Cv2hfPdkFqeMjZaDU6GShbI5LtTQo41o"/>
    <x v="629"/>
    <x v="482"/>
    <s v="lead_6tSwD0qIzgqpPzqr75XVUofB5pNvKyYfsIOP8ChlGKs"/>
    <s v="TruePower by JioThings"/>
    <x v="19"/>
    <s v="user_sD3YjSs92XKUfD0OPHeo886g6tW6aCM0iUhX5VVUuJi"/>
    <s v="Navin Panjwani"/>
    <x v="1510"/>
    <s v="2022-07-04 07:14:57.466000+00:00"/>
    <m/>
    <x v="2"/>
    <m/>
    <m/>
    <m/>
    <n v="39"/>
    <m/>
    <m/>
    <m/>
    <m/>
    <m/>
    <m/>
    <m/>
    <m/>
    <m/>
    <m/>
    <m/>
    <x v="19"/>
    <m/>
    <m/>
    <m/>
    <m/>
    <m/>
    <m/>
    <m/>
    <m/>
    <m/>
    <m/>
    <m/>
    <m/>
    <x v="9"/>
    <m/>
    <s v="user_IpBH4s1Av5OVFfQQ3nW0qPDDjwLT9uRfx1sVhml8UQA"/>
    <x v="23"/>
    <x v="1"/>
    <m/>
    <s v="July"/>
    <x v="2"/>
    <x v="3"/>
    <m/>
    <m/>
    <m/>
    <m/>
    <m/>
    <x v="985"/>
    <s v="2022-09-23 05:01:28.836000+00:00"/>
    <s v="GMC"/>
  </r>
  <r>
    <x v="24"/>
    <n v="10000"/>
    <s v="INR"/>
    <n v="0"/>
    <x v="78"/>
    <x v="0"/>
    <s v="stat_1hn9nRJaLbI53NxPuSQgo90kRpbpKsFlwN4oEGNUTdO"/>
    <x v="1"/>
    <s v="OpportunityStatusType.Lost"/>
    <s v="cont_UOvwELOLcy2Cv2hfPdkFqeMjZaDU6GShbI5LtTQo41o"/>
    <x v="629"/>
    <x v="0"/>
    <s v="lead_6tSwD0qIzgqpPzqr75XVUofB5pNvKyYfsIOP8ChlGKs"/>
    <s v="TruePower by JioThings"/>
    <x v="19"/>
    <s v="user_sD3YjSs92XKUfD0OPHeo886g6tW6aCM0iUhX5VVUuJi"/>
    <s v="Navin Panjwani"/>
    <x v="1511"/>
    <s v="2022-07-04 07:15:04.787000+00:00"/>
    <m/>
    <x v="2"/>
    <m/>
    <m/>
    <m/>
    <n v="39"/>
    <m/>
    <m/>
    <m/>
    <m/>
    <m/>
    <m/>
    <m/>
    <m/>
    <m/>
    <m/>
    <m/>
    <x v="19"/>
    <m/>
    <m/>
    <m/>
    <m/>
    <m/>
    <m/>
    <m/>
    <m/>
    <m/>
    <m/>
    <m/>
    <m/>
    <x v="9"/>
    <m/>
    <s v="user_IpBH4s1Av5OVFfQQ3nW0qPDDjwLT9uRfx1sVhml8UQA"/>
    <x v="23"/>
    <x v="1"/>
    <m/>
    <s v="July"/>
    <x v="2"/>
    <x v="3"/>
    <m/>
    <m/>
    <m/>
    <m/>
    <m/>
    <x v="985"/>
    <s v="2022-09-23 05:01:28.836000+00:00"/>
    <s v="GPA"/>
  </r>
  <r>
    <x v="37"/>
    <n v="500000"/>
    <s v="INR"/>
    <n v="0"/>
    <x v="38"/>
    <x v="0"/>
    <s v="stat_kcR4fZg7TU7jjk1jAVua3qGLRS4J5uFayEjK5j02wtv"/>
    <x v="2"/>
    <s v="OpportunityStatusType.Lost"/>
    <s v="cont_wXiRbRRpOS082Vx9rimAbHjb4hscFFGyf1qP5uouqm0"/>
    <x v="630"/>
    <x v="0"/>
    <s v="lead_r5timlb0uSru47b03J0zreHVkjoFJKg4vJpAJLZ3Mvy"/>
    <s v="Natco Pharma"/>
    <x v="6"/>
    <s v="user_RYbBTp8BVWNa7ppiOz6QVJMGK0exHsFmc5uCLn34ODZ"/>
    <s v="Prasoon Mishra"/>
    <x v="1512"/>
    <s v="2022-07-04 07:02:14.463000+00:00"/>
    <m/>
    <x v="10"/>
    <m/>
    <m/>
    <m/>
    <n v="945"/>
    <m/>
    <m/>
    <m/>
    <m/>
    <m/>
    <m/>
    <m/>
    <m/>
    <m/>
    <m/>
    <m/>
    <x v="5"/>
    <m/>
    <m/>
    <m/>
    <m/>
    <m/>
    <m/>
    <m/>
    <m/>
    <m/>
    <m/>
    <m/>
    <m/>
    <x v="4"/>
    <m/>
    <s v="user_A8KOTZADnUtEQOLt4nSLAmteNStuGh80js75RYjrXVt"/>
    <x v="6"/>
    <x v="1"/>
    <m/>
    <s v="July"/>
    <x v="4"/>
    <x v="4"/>
    <m/>
    <s v="Employee Wellness Handbook"/>
    <m/>
    <m/>
    <m/>
    <x v="986"/>
    <s v="2022-09-07 09:19:16.491000+00:00"/>
    <s v="GPA"/>
  </r>
  <r>
    <x v="9"/>
    <n v="1000000"/>
    <s v="INR"/>
    <n v="0"/>
    <x v="16"/>
    <x v="0"/>
    <s v="stat_kcR4fZg7TU7jjk1jAVua3qGLRS4J5uFayEjK5j02wtv"/>
    <x v="2"/>
    <s v="OpportunityStatusType.Lost"/>
    <m/>
    <x v="1"/>
    <x v="121"/>
    <s v="lead_I49hOHf9xJsqhUZBBKMZW1nk6EvCcHt7IqvF3TxscDv"/>
    <s v="Enpro Industries Pvt. Ltd."/>
    <x v="27"/>
    <s v="user_9SBRjyF0n4iWuhUdqRyQkFhl2J4uyNKhFWvvJEvunX8"/>
    <s v="Omkar Ghate"/>
    <x v="1513"/>
    <s v="2022-07-04 07:13:43.373000+00:00"/>
    <m/>
    <x v="0"/>
    <m/>
    <s v="2020-08-26 02:10:57+00:00"/>
    <m/>
    <n v="322"/>
    <m/>
    <m/>
    <m/>
    <m/>
    <m/>
    <m/>
    <m/>
    <m/>
    <m/>
    <m/>
    <m/>
    <x v="19"/>
    <m/>
    <m/>
    <m/>
    <m/>
    <m/>
    <m/>
    <m/>
    <m/>
    <m/>
    <m/>
    <m/>
    <m/>
    <x v="3"/>
    <m/>
    <s v="user_sREdxbAJihL2Zbgic7tyQ6Rc4Mny7HnD1RNGhA9DDYh"/>
    <x v="5"/>
    <x v="6"/>
    <m/>
    <s v="June"/>
    <x v="2"/>
    <x v="3"/>
    <m/>
    <m/>
    <m/>
    <m/>
    <m/>
    <x v="987"/>
    <s v="2022-07-17 07:11:35.413000+00:00"/>
    <m/>
  </r>
  <r>
    <x v="5"/>
    <n v="1898816"/>
    <s v="INR"/>
    <n v="100"/>
    <x v="84"/>
    <x v="0"/>
    <s v="stat_OZRiD1474QRJIpvnjHCZfiIvKcVD6mIKSSTzg8SwDVx"/>
    <x v="0"/>
    <s v="OpportunityStatusType.Won"/>
    <m/>
    <x v="1"/>
    <x v="0"/>
    <s v="lead_dwBxu8jYL2Q0um7gk7OYom5vdYUp6GDYKYSIxrvXqm9"/>
    <s v="Clairance Pharma (Bill care)"/>
    <x v="49"/>
    <s v="user_g3RBk1qckQoR1lst1zaNxwqRYo030vqYV6yHd8iovQv"/>
    <s v="Rakesh Zadage"/>
    <x v="1514"/>
    <s v="2022-07-04 07:14:44.583000+00:00"/>
    <m/>
    <x v="0"/>
    <m/>
    <m/>
    <m/>
    <n v="212"/>
    <m/>
    <m/>
    <m/>
    <m/>
    <m/>
    <m/>
    <m/>
    <m/>
    <m/>
    <m/>
    <m/>
    <x v="5"/>
    <m/>
    <m/>
    <m/>
    <m/>
    <m/>
    <m/>
    <m/>
    <m/>
    <m/>
    <m/>
    <m/>
    <m/>
    <x v="10"/>
    <m/>
    <s v="user_Jujy0sFufO9J3qwY7aNpCCnF6nFZMrfvciNEydEzhaI"/>
    <x v="2"/>
    <x v="1"/>
    <m/>
    <m/>
    <x v="2"/>
    <x v="3"/>
    <m/>
    <m/>
    <m/>
    <m/>
    <m/>
    <x v="988"/>
    <s v="2022-10-10 07:34:56.373000+00:00"/>
    <s v="NON EB"/>
  </r>
  <r>
    <x v="37"/>
    <n v="2500000"/>
    <s v="INR"/>
    <n v="0"/>
    <x v="16"/>
    <x v="0"/>
    <s v="stat_kcR4fZg7TU7jjk1jAVua3qGLRS4J5uFayEjK5j02wtv"/>
    <x v="2"/>
    <s v="OpportunityStatusType.Lost"/>
    <m/>
    <x v="1"/>
    <x v="0"/>
    <s v="lead_abXjObqFkhqitoISZIYZPjIqS5h025XoruW79zifxp3"/>
    <s v="Mitsui &amp; Co. India Pvt Ltd."/>
    <x v="14"/>
    <s v="user_RYbBTp8BVWNa7ppiOz6QVJMGK0exHsFmc5uCLn34ODZ"/>
    <s v="Prasoon Mishra"/>
    <x v="1515"/>
    <s v="2022-07-04 06:00:08.207000+00:00"/>
    <m/>
    <x v="11"/>
    <m/>
    <m/>
    <m/>
    <n v="111"/>
    <m/>
    <m/>
    <m/>
    <m/>
    <m/>
    <m/>
    <m/>
    <m/>
    <m/>
    <m/>
    <m/>
    <x v="8"/>
    <m/>
    <m/>
    <m/>
    <m/>
    <m/>
    <m/>
    <m/>
    <m/>
    <m/>
    <m/>
    <m/>
    <m/>
    <x v="4"/>
    <m/>
    <s v="user_2jRs4eIjwv8MozxYA1DE9MMy0FWf2gMgweg2LiJNu64"/>
    <x v="25"/>
    <x v="1"/>
    <m/>
    <s v="October"/>
    <x v="2"/>
    <x v="3"/>
    <m/>
    <m/>
    <m/>
    <m/>
    <m/>
    <x v="989"/>
    <s v="2022-09-07 05:54:30.570000+00:00"/>
    <m/>
  </r>
  <r>
    <x v="28"/>
    <n v="800000"/>
    <s v="INR"/>
    <n v="50"/>
    <x v="39"/>
    <x v="0"/>
    <s v="stat_kLhaUSYbyIgQOHjvcKAHYNQn1lIjd0wTZfiU50Lt3mL"/>
    <x v="3"/>
    <s v="OpportunityStatusType.Active"/>
    <m/>
    <x v="1"/>
    <x v="14"/>
    <s v="lead_Awhgczp3hcoaDnncYjr0FDwgmWpi1SszjGWougZIr0D"/>
    <s v="Infonet Smart (Fresh)"/>
    <x v="15"/>
    <s v="user_JjaNBsxmUKBROYZvEahyXgec466W5jQa2pL0NUZ81Lb"/>
    <s v="Sreenivas Hatti"/>
    <x v="1516"/>
    <s v="2022-07-04 06:22:18.848000+00:00"/>
    <m/>
    <x v="4"/>
    <m/>
    <m/>
    <m/>
    <n v="200"/>
    <m/>
    <m/>
    <m/>
    <m/>
    <m/>
    <m/>
    <m/>
    <m/>
    <m/>
    <m/>
    <m/>
    <x v="2"/>
    <m/>
    <m/>
    <m/>
    <m/>
    <m/>
    <m/>
    <m/>
    <m/>
    <m/>
    <m/>
    <m/>
    <m/>
    <x v="3"/>
    <m/>
    <s v="user_228eUmsdKIb9OItgmiDq1zD4aPZ1eqiapbaLAGeBf8g"/>
    <x v="13"/>
    <x v="1"/>
    <m/>
    <s v="August"/>
    <x v="4"/>
    <x v="3"/>
    <m/>
    <s v="Downloaded the guide: Employee Wellness Handbook"/>
    <m/>
    <m/>
    <m/>
    <x v="990"/>
    <s v="2022-08-26 05:40:05.368000+00:00"/>
    <s v="GMC"/>
  </r>
  <r>
    <x v="28"/>
    <n v="100000"/>
    <s v="INR"/>
    <n v="50"/>
    <x v="39"/>
    <x v="0"/>
    <s v="stat_kLhaUSYbyIgQOHjvcKAHYNQn1lIjd0wTZfiU50Lt3mL"/>
    <x v="3"/>
    <s v="OpportunityStatusType.Active"/>
    <m/>
    <x v="1"/>
    <x v="483"/>
    <s v="lead_Awhgczp3hcoaDnncYjr0FDwgmWpi1SszjGWougZIr0D"/>
    <s v="Infonet Smart (Fresh)"/>
    <x v="15"/>
    <s v="user_JjaNBsxmUKBROYZvEahyXgec466W5jQa2pL0NUZ81Lb"/>
    <s v="Sreenivas Hatti"/>
    <x v="1517"/>
    <s v="2022-07-04 06:22:19.037000+00:00"/>
    <m/>
    <x v="4"/>
    <m/>
    <m/>
    <m/>
    <n v="200"/>
    <m/>
    <m/>
    <m/>
    <m/>
    <m/>
    <m/>
    <m/>
    <m/>
    <m/>
    <m/>
    <m/>
    <x v="2"/>
    <m/>
    <m/>
    <m/>
    <m/>
    <m/>
    <m/>
    <m/>
    <m/>
    <m/>
    <m/>
    <m/>
    <m/>
    <x v="3"/>
    <m/>
    <s v="user_228eUmsdKIb9OItgmiDq1zD4aPZ1eqiapbaLAGeBf8g"/>
    <x v="13"/>
    <x v="1"/>
    <m/>
    <s v="August"/>
    <x v="4"/>
    <x v="3"/>
    <m/>
    <s v="Downloaded the guide: Employee Wellness Handbook"/>
    <m/>
    <m/>
    <m/>
    <x v="990"/>
    <s v="2022-08-26 05:40:05.368000+00:00"/>
    <s v="GPA"/>
  </r>
  <r>
    <x v="42"/>
    <n v="2830000"/>
    <s v="INR"/>
    <n v="100"/>
    <x v="84"/>
    <x v="0"/>
    <s v="stat_OZRiD1474QRJIpvnjHCZfiIvKcVD6mIKSSTzg8SwDVx"/>
    <x v="0"/>
    <s v="OpportunityStatusType.Won"/>
    <m/>
    <x v="1"/>
    <x v="0"/>
    <s v="lead_R8qPLNTIzreOmoa6BwqdrWFjPuvl1BRrAmW9syZ837k"/>
    <s v="Sarvatra Technologies"/>
    <x v="8"/>
    <s v="user_NpORmx7rsJTJtTAaK530goa9EQDwvUStpLPTra00AAA"/>
    <s v="Siddhartha Khatua"/>
    <x v="1518"/>
    <s v="2022-07-02 07:13:32.860000+00:00"/>
    <m/>
    <x v="0"/>
    <m/>
    <m/>
    <m/>
    <n v="356"/>
    <m/>
    <m/>
    <m/>
    <m/>
    <m/>
    <m/>
    <m/>
    <m/>
    <m/>
    <m/>
    <m/>
    <x v="1"/>
    <m/>
    <m/>
    <m/>
    <m/>
    <m/>
    <m/>
    <m/>
    <m/>
    <m/>
    <m/>
    <m/>
    <m/>
    <x v="17"/>
    <m/>
    <s v="user_sREdxbAJihL2Zbgic7tyQ6Rc4Mny7HnD1RNGhA9DDYh"/>
    <x v="5"/>
    <x v="8"/>
    <m/>
    <s v="June"/>
    <x v="2"/>
    <x v="1"/>
    <m/>
    <m/>
    <m/>
    <m/>
    <m/>
    <x v="991"/>
    <s v="2022-10-13 12:48:09.354000+00:00"/>
    <s v="GMC"/>
  </r>
  <r>
    <x v="42"/>
    <n v="50740"/>
    <s v="INR"/>
    <n v="100"/>
    <x v="84"/>
    <x v="0"/>
    <s v="stat_OZRiD1474QRJIpvnjHCZfiIvKcVD6mIKSSTzg8SwDVx"/>
    <x v="0"/>
    <s v="OpportunityStatusType.Won"/>
    <m/>
    <x v="1"/>
    <x v="517"/>
    <s v="lead_R8qPLNTIzreOmoa6BwqdrWFjPuvl1BRrAmW9syZ837k"/>
    <s v="Sarvatra Technologies"/>
    <x v="8"/>
    <s v="user_NpORmx7rsJTJtTAaK530goa9EQDwvUStpLPTra00AAA"/>
    <s v="Siddhartha Khatua"/>
    <x v="1519"/>
    <s v="2022-07-02 07:13:45.988000+00:00"/>
    <m/>
    <x v="0"/>
    <m/>
    <m/>
    <m/>
    <n v="356"/>
    <m/>
    <m/>
    <m/>
    <m/>
    <m/>
    <m/>
    <m/>
    <m/>
    <m/>
    <m/>
    <m/>
    <x v="1"/>
    <m/>
    <m/>
    <m/>
    <m/>
    <m/>
    <m/>
    <m/>
    <m/>
    <m/>
    <m/>
    <m/>
    <m/>
    <x v="17"/>
    <m/>
    <s v="user_sREdxbAJihL2Zbgic7tyQ6Rc4Mny7HnD1RNGhA9DDYh"/>
    <x v="5"/>
    <x v="8"/>
    <m/>
    <s v="June"/>
    <x v="2"/>
    <x v="1"/>
    <m/>
    <m/>
    <m/>
    <m/>
    <m/>
    <x v="991"/>
    <s v="2022-10-13 12:48:09.354000+00:00"/>
    <s v="GPA"/>
  </r>
  <r>
    <x v="14"/>
    <n v="165000"/>
    <s v="INR"/>
    <n v="100"/>
    <x v="65"/>
    <x v="0"/>
    <s v="stat_OZRiD1474QRJIpvnjHCZfiIvKcVD6mIKSSTzg8SwDVx"/>
    <x v="0"/>
    <s v="OpportunityStatusType.Won"/>
    <m/>
    <x v="1"/>
    <x v="39"/>
    <s v="lead_ukbvc19MOFQBTyTfJXKpZbYp50Etrv5rYiyFwBlWKY5"/>
    <s v="Rich Panel"/>
    <x v="7"/>
    <s v="user_g5Yw4Z4XnIbmcGhJO80vdtFdd5ElcDlgYO3q8l82ODn"/>
    <s v="Aditya Binani"/>
    <x v="1520"/>
    <s v="2022-07-02 09:42:00.241000+00:00"/>
    <m/>
    <x v="1"/>
    <m/>
    <s v="2022-04-25 15:22:45+00:00"/>
    <m/>
    <n v="35"/>
    <m/>
    <m/>
    <m/>
    <m/>
    <m/>
    <m/>
    <m/>
    <s v="ORGANIC_SEARCH"/>
    <m/>
    <m/>
    <m/>
    <x v="2"/>
    <m/>
    <m/>
    <m/>
    <m/>
    <m/>
    <m/>
    <m/>
    <m/>
    <m/>
    <m/>
    <m/>
    <m/>
    <x v="3"/>
    <m/>
    <s v="user_aM3WaaSUQQmaNnsm9l2FQRVWUEr8RN2ZdXzsuQUalQ3"/>
    <x v="7"/>
    <x v="6"/>
    <m/>
    <m/>
    <x v="3"/>
    <x v="2"/>
    <m/>
    <s v="Employee Count 25"/>
    <m/>
    <m/>
    <m/>
    <x v="992"/>
    <s v="2022-08-18 06:09:52.903000+00:00"/>
    <m/>
  </r>
  <r>
    <x v="1"/>
    <n v="100000"/>
    <s v="INR"/>
    <n v="0"/>
    <x v="36"/>
    <x v="0"/>
    <s v="stat_1hn9nRJaLbI53NxPuSQgo90kRpbpKsFlwN4oEGNUTdO"/>
    <x v="1"/>
    <s v="OpportunityStatusType.Lost"/>
    <m/>
    <x v="1"/>
    <x v="518"/>
    <s v="lead_GrXjKS40Zm8WvlCL6yiqGj0tUEkdRhDGzPE965LNi9c"/>
    <s v="CODETRONIX Software Solutions LLP"/>
    <x v="42"/>
    <s v="user_kbtBHYtBjVDNyI72HTF6C1SCvC7yVBiA6OrBOy3t96U"/>
    <s v="Tejas Kulkarni"/>
    <x v="1521"/>
    <s v="2022-07-02 04:19:45.600000+00:00"/>
    <m/>
    <x v="42"/>
    <m/>
    <s v="2021-12-15 12:46:09+00:00"/>
    <m/>
    <n v="21"/>
    <m/>
    <m/>
    <m/>
    <m/>
    <m/>
    <m/>
    <m/>
    <m/>
    <m/>
    <m/>
    <m/>
    <x v="1"/>
    <m/>
    <m/>
    <m/>
    <m/>
    <m/>
    <m/>
    <m/>
    <m/>
    <m/>
    <m/>
    <m/>
    <m/>
    <x v="5"/>
    <m/>
    <s v="user_9SBRjyF0n4iWuhUdqRyQkFhl2J4uyNKhFWvvJEvunX8"/>
    <x v="33"/>
    <x v="5"/>
    <m/>
    <s v="July"/>
    <x v="3"/>
    <x v="2"/>
    <m/>
    <s v="Employee Count 25"/>
    <m/>
    <m/>
    <m/>
    <x v="993"/>
    <s v="2022-09-20 11:54:42.276000+00:00"/>
    <m/>
  </r>
  <r>
    <x v="1"/>
    <n v="200000"/>
    <s v="INR"/>
    <n v="0"/>
    <x v="36"/>
    <x v="0"/>
    <s v="stat_1hn9nRJaLbI53NxPuSQgo90kRpbpKsFlwN4oEGNUTdO"/>
    <x v="1"/>
    <s v="OpportunityStatusType.Lost"/>
    <s v="cont_e4xDstcA2sDKLdPhsU22Wm8uINn8JPjkLYuejra275K"/>
    <x v="631"/>
    <x v="519"/>
    <s v="lead_fbwr0uQ6WgP7xV2iWHzogN7q1fTBlfKkdwZBs2Zw1ex"/>
    <s v="Nas Aero (Fresh)"/>
    <x v="24"/>
    <s v="user_kbtBHYtBjVDNyI72HTF6C1SCvC7yVBiA6OrBOy3t96U"/>
    <s v="Tejas Kulkarni"/>
    <x v="1522"/>
    <s v="2022-07-02 04:20:25.491000+00:00"/>
    <m/>
    <x v="1"/>
    <m/>
    <m/>
    <m/>
    <n v="50"/>
    <m/>
    <m/>
    <m/>
    <m/>
    <m/>
    <m/>
    <m/>
    <m/>
    <m/>
    <m/>
    <m/>
    <x v="5"/>
    <m/>
    <m/>
    <m/>
    <m/>
    <m/>
    <m/>
    <m/>
    <m/>
    <m/>
    <m/>
    <m/>
    <m/>
    <x v="9"/>
    <m/>
    <s v="user_2jRs4eIjwv8MozxYA1DE9MMy0FWf2gMgweg2LiJNu64"/>
    <x v="25"/>
    <x v="1"/>
    <m/>
    <s v="July"/>
    <x v="4"/>
    <x v="3"/>
    <m/>
    <s v="Downloaded the guide: Employee Wellness Handbook"/>
    <m/>
    <m/>
    <m/>
    <x v="994"/>
    <s v="2022-08-27 07:09:12.805000+00:00"/>
    <s v="GTL"/>
  </r>
  <r>
    <x v="12"/>
    <n v="2500000"/>
    <s v="INR"/>
    <n v="0"/>
    <x v="65"/>
    <x v="0"/>
    <s v="stat_1hn9nRJaLbI53NxPuSQgo90kRpbpKsFlwN4oEGNUTdO"/>
    <x v="1"/>
    <s v="OpportunityStatusType.Lost"/>
    <s v="cont_brzkOnCWq5OooJFieOOHdeP6Pr5ICLFd5EZat6zD3C2"/>
    <x v="632"/>
    <x v="121"/>
    <s v="lead_UpaRziG0eyw1uEyXhumIPaPKLJ6HvkaICqNx1NVhIjs"/>
    <s v="PAMAC Finserv"/>
    <x v="21"/>
    <s v="user_t8sUu4byhPnyQ33u64Ecs5WRL98oy2iuu4iTrhCr4vl"/>
    <s v="Nilesh Dhanani"/>
    <x v="1523"/>
    <s v="2022-07-02 04:36:59.141000+00:00"/>
    <m/>
    <x v="1"/>
    <m/>
    <m/>
    <m/>
    <n v="692"/>
    <m/>
    <m/>
    <m/>
    <m/>
    <m/>
    <m/>
    <m/>
    <m/>
    <m/>
    <m/>
    <m/>
    <x v="3"/>
    <m/>
    <m/>
    <m/>
    <m/>
    <m/>
    <m/>
    <m/>
    <m/>
    <m/>
    <m/>
    <m/>
    <m/>
    <x v="11"/>
    <m/>
    <s v="user_g5Yw4Z4XnIbmcGhJO80vdtFdd5ElcDlgYO3q8l82ODn"/>
    <x v="18"/>
    <x v="1"/>
    <m/>
    <s v="July; June; October"/>
    <x v="2"/>
    <x v="10"/>
    <m/>
    <m/>
    <m/>
    <m/>
    <m/>
    <x v="995"/>
    <s v="2022-10-12 09:19:28.073000+00:00"/>
    <m/>
  </r>
  <r>
    <x v="1"/>
    <n v="50000"/>
    <s v="INR"/>
    <n v="0"/>
    <x v="38"/>
    <x v="0"/>
    <s v="stat_1hn9nRJaLbI53NxPuSQgo90kRpbpKsFlwN4oEGNUTdO"/>
    <x v="1"/>
    <s v="OpportunityStatusType.Lost"/>
    <m/>
    <x v="1"/>
    <x v="520"/>
    <s v="lead_Lz9vn7myGzjU6MCWQW22bx8CVOOAl9UcPuXbLRzRmTU"/>
    <s v="JAES.CO (Fresh)"/>
    <x v="48"/>
    <s v="user_kbtBHYtBjVDNyI72HTF6C1SCvC7yVBiA6OrBOy3t96U"/>
    <s v="Tejas Kulkarni"/>
    <x v="1524"/>
    <s v="2022-07-02 03:56:56.689000+00:00"/>
    <m/>
    <x v="4"/>
    <m/>
    <m/>
    <m/>
    <n v="165"/>
    <m/>
    <m/>
    <m/>
    <m/>
    <m/>
    <m/>
    <m/>
    <m/>
    <m/>
    <m/>
    <m/>
    <x v="8"/>
    <m/>
    <m/>
    <m/>
    <m/>
    <m/>
    <m/>
    <m/>
    <m/>
    <m/>
    <m/>
    <m/>
    <m/>
    <x v="10"/>
    <m/>
    <s v="user_kbtBHYtBjVDNyI72HTF6C1SCvC7yVBiA6OrBOy3t96U"/>
    <x v="36"/>
    <x v="12"/>
    <m/>
    <s v="March"/>
    <x v="18"/>
    <x v="3"/>
    <m/>
    <s v="HROne"/>
    <m/>
    <m/>
    <m/>
    <x v="996"/>
    <s v="2022-10-20 06:14:40.394000+00:00"/>
    <s v="GPA"/>
  </r>
  <r>
    <x v="1"/>
    <n v="300000"/>
    <s v="INR"/>
    <n v="0"/>
    <x v="36"/>
    <x v="0"/>
    <s v="stat_1hn9nRJaLbI53NxPuSQgo90kRpbpKsFlwN4oEGNUTdO"/>
    <x v="1"/>
    <s v="OpportunityStatusType.Lost"/>
    <m/>
    <x v="1"/>
    <x v="521"/>
    <s v="lead_MNs1Z8IoA8Y4AFkrFMy9s2jiPhlBPe3WUQB2SDlOxsl"/>
    <s v="qZense Labs"/>
    <x v="33"/>
    <s v="user_kbtBHYtBjVDNyI72HTF6C1SCvC7yVBiA6OrBOy3t96U"/>
    <s v="Tejas Kulkarni"/>
    <x v="1525"/>
    <s v="2022-07-02 04:00:11.736000+00:00"/>
    <m/>
    <x v="2"/>
    <m/>
    <m/>
    <m/>
    <n v="13"/>
    <m/>
    <m/>
    <m/>
    <m/>
    <m/>
    <m/>
    <m/>
    <m/>
    <m/>
    <m/>
    <m/>
    <x v="1"/>
    <m/>
    <m/>
    <m/>
    <m/>
    <m/>
    <m/>
    <m/>
    <m/>
    <m/>
    <m/>
    <m/>
    <m/>
    <x v="9"/>
    <m/>
    <s v="user_kbtBHYtBjVDNyI72HTF6C1SCvC7yVBiA6OrBOy3t96U"/>
    <x v="36"/>
    <x v="1"/>
    <m/>
    <s v="July"/>
    <x v="2"/>
    <x v="3"/>
    <m/>
    <s v="Vaccine inbound"/>
    <m/>
    <m/>
    <m/>
    <x v="997"/>
    <s v="2022-09-23 10:11:34.446000+00:00"/>
    <s v="GMC"/>
  </r>
  <r>
    <x v="1"/>
    <n v="100000"/>
    <s v="INR"/>
    <n v="0"/>
    <x v="38"/>
    <x v="0"/>
    <s v="stat_1hn9nRJaLbI53NxPuSQgo90kRpbpKsFlwN4oEGNUTdO"/>
    <x v="1"/>
    <s v="OpportunityStatusType.Lost"/>
    <m/>
    <x v="1"/>
    <x v="520"/>
    <s v="lead_Lz9vn7myGzjU6MCWQW22bx8CVOOAl9UcPuXbLRzRmTU"/>
    <s v="JAES.CO (Fresh)"/>
    <x v="48"/>
    <s v="user_kbtBHYtBjVDNyI72HTF6C1SCvC7yVBiA6OrBOy3t96U"/>
    <s v="Tejas Kulkarni"/>
    <x v="1526"/>
    <s v="2022-07-02 03:57:52.940000+00:00"/>
    <m/>
    <x v="4"/>
    <m/>
    <m/>
    <m/>
    <n v="165"/>
    <m/>
    <m/>
    <m/>
    <m/>
    <m/>
    <m/>
    <m/>
    <m/>
    <m/>
    <m/>
    <m/>
    <x v="8"/>
    <m/>
    <m/>
    <m/>
    <m/>
    <m/>
    <m/>
    <m/>
    <m/>
    <m/>
    <m/>
    <m/>
    <m/>
    <x v="10"/>
    <m/>
    <s v="user_kbtBHYtBjVDNyI72HTF6C1SCvC7yVBiA6OrBOy3t96U"/>
    <x v="36"/>
    <x v="12"/>
    <m/>
    <s v="March"/>
    <x v="18"/>
    <x v="3"/>
    <m/>
    <s v="HROne"/>
    <m/>
    <m/>
    <m/>
    <x v="996"/>
    <s v="2022-10-20 06:14:40.394000+00:00"/>
    <s v="GTL"/>
  </r>
  <r>
    <x v="1"/>
    <n v="54000"/>
    <s v="INR"/>
    <n v="0"/>
    <x v="89"/>
    <x v="0"/>
    <s v="stat_1hn9nRJaLbI53NxPuSQgo90kRpbpKsFlwN4oEGNUTdO"/>
    <x v="1"/>
    <s v="OpportunityStatusType.Lost"/>
    <m/>
    <x v="1"/>
    <x v="522"/>
    <s v="lead_tcmVJysxEoyKc6x7wh2lK4GIKFc4GxPHM9W6avrWVfv"/>
    <s v="Goldmarine Exports Pvt Ltd"/>
    <x v="7"/>
    <s v="user_kbtBHYtBjVDNyI72HTF6C1SCvC7yVBiA6OrBOy3t96U"/>
    <s v="Tejas Kulkarni"/>
    <x v="1527"/>
    <s v="2022-07-02 03:55:34.863000+00:00"/>
    <m/>
    <x v="9"/>
    <m/>
    <s v="2021-09-15 12:33:36+00:00"/>
    <m/>
    <n v="15"/>
    <m/>
    <m/>
    <m/>
    <m/>
    <m/>
    <m/>
    <m/>
    <m/>
    <m/>
    <m/>
    <m/>
    <x v="8"/>
    <m/>
    <m/>
    <m/>
    <m/>
    <m/>
    <m/>
    <m/>
    <m/>
    <m/>
    <m/>
    <m/>
    <m/>
    <x v="3"/>
    <m/>
    <s v="user_aM3WaaSUQQmaNnsm9l2FQRVWUEr8RN2ZdXzsuQUalQ3"/>
    <x v="7"/>
    <x v="5"/>
    <m/>
    <s v="July"/>
    <x v="3"/>
    <x v="2"/>
    <m/>
    <s v="Employee Count 15"/>
    <m/>
    <m/>
    <m/>
    <x v="998"/>
    <s v="2022-09-23 08:43:58.604000+00:00"/>
    <m/>
  </r>
  <r>
    <x v="1"/>
    <n v="440000"/>
    <s v="INR"/>
    <n v="0"/>
    <x v="65"/>
    <x v="0"/>
    <s v="stat_1hn9nRJaLbI53NxPuSQgo90kRpbpKsFlwN4oEGNUTdO"/>
    <x v="1"/>
    <s v="OpportunityStatusType.Lost"/>
    <m/>
    <x v="1"/>
    <x v="523"/>
    <s v="lead_smt5BdwLK0pdQkwwHJVN2KApzvNLZMpCElLdcgzK7qk"/>
    <s v="Lightalive Solutions Pvt. Ltd."/>
    <x v="32"/>
    <s v="user_kbtBHYtBjVDNyI72HTF6C1SCvC7yVBiA6OrBOy3t96U"/>
    <s v="Tejas Kulkarni"/>
    <x v="1528"/>
    <s v="2022-07-02 03:53:59.953000+00:00"/>
    <m/>
    <x v="1"/>
    <m/>
    <m/>
    <m/>
    <n v="15"/>
    <m/>
    <m/>
    <m/>
    <m/>
    <m/>
    <m/>
    <m/>
    <m/>
    <m/>
    <m/>
    <m/>
    <x v="8"/>
    <m/>
    <m/>
    <m/>
    <m/>
    <m/>
    <m/>
    <m/>
    <m/>
    <m/>
    <m/>
    <m/>
    <m/>
    <x v="7"/>
    <m/>
    <s v="user_bdUPAGjcS7p6513So3N4g3aWNS5HuBuVJi7bvCPAsLt"/>
    <x v="24"/>
    <x v="1"/>
    <m/>
    <s v="March"/>
    <x v="2"/>
    <x v="3"/>
    <m/>
    <m/>
    <m/>
    <m/>
    <m/>
    <x v="999"/>
    <s v="2022-09-21 08:10:25.682000+00:00"/>
    <s v="GMC"/>
  </r>
  <r>
    <x v="1"/>
    <n v="300000"/>
    <s v="INR"/>
    <n v="50"/>
    <x v="10"/>
    <x v="0"/>
    <s v="stat_LAF6zc710op7pnBQxMZo0IXU6mVHAxtY6FLz1R7BEWw"/>
    <x v="6"/>
    <s v="OpportunityStatusType.Active"/>
    <m/>
    <x v="1"/>
    <x v="39"/>
    <s v="lead_pYuAvQWlG3kNOINAHuVlhaBp17iS6YxePwOaFslsr2d"/>
    <s v="Recruit CRM"/>
    <x v="7"/>
    <s v="user_kbtBHYtBjVDNyI72HTF6C1SCvC7yVBiA6OrBOy3t96U"/>
    <s v="Tejas Kulkarni"/>
    <x v="1529"/>
    <s v="2022-07-02 03:54:56.575000+00:00"/>
    <m/>
    <x v="5"/>
    <m/>
    <s v="2022-03-14 09:05:03+00:00"/>
    <m/>
    <n v="50"/>
    <m/>
    <m/>
    <m/>
    <m/>
    <m/>
    <m/>
    <m/>
    <s v="DIRECT_TRAFFIC"/>
    <m/>
    <m/>
    <m/>
    <x v="9"/>
    <m/>
    <m/>
    <m/>
    <m/>
    <m/>
    <m/>
    <m/>
    <m/>
    <m/>
    <m/>
    <m/>
    <m/>
    <x v="3"/>
    <m/>
    <s v="user_aM3WaaSUQQmaNnsm9l2FQRVWUEr8RN2ZdXzsuQUalQ3"/>
    <x v="7"/>
    <x v="1"/>
    <m/>
    <m/>
    <x v="3"/>
    <x v="2"/>
    <m/>
    <s v="Employee Count 25"/>
    <m/>
    <m/>
    <m/>
    <x v="1000"/>
    <s v="2022-07-02 03:54:56.610000+00:00"/>
    <m/>
  </r>
  <r>
    <x v="28"/>
    <n v="1500000"/>
    <s v="INR"/>
    <n v="0"/>
    <x v="74"/>
    <x v="0"/>
    <s v="stat_kcR4fZg7TU7jjk1jAVua3qGLRS4J5uFayEjK5j02wtv"/>
    <x v="2"/>
    <s v="OpportunityStatusType.Lost"/>
    <s v="cont_bkXT2sonjbYQ75YqNbIQc2wPaORFCA9vBcPVTt9ejHp"/>
    <x v="633"/>
    <x v="0"/>
    <s v="lead_WGLjCXOxnsCkgFzXwssJRrKihAAcaej53DFd91Bd29E"/>
    <s v="ELMEASURE"/>
    <x v="23"/>
    <s v="user_JjaNBsxmUKBROYZvEahyXgec466W5jQa2pL0NUZ81Lb"/>
    <s v="Sreenivas Hatti"/>
    <x v="1530"/>
    <s v="2022-07-01 12:55:41.732000+00:00"/>
    <m/>
    <x v="2"/>
    <m/>
    <m/>
    <m/>
    <n v="338"/>
    <m/>
    <m/>
    <m/>
    <m/>
    <m/>
    <m/>
    <m/>
    <m/>
    <m/>
    <m/>
    <m/>
    <x v="5"/>
    <m/>
    <m/>
    <m/>
    <m/>
    <m/>
    <m/>
    <m/>
    <m/>
    <m/>
    <m/>
    <m/>
    <m/>
    <x v="8"/>
    <m/>
    <s v="user_L8E6IFhq6UCzKLHa45LUUTZCznDuyDwFrGaEp9DXiUM"/>
    <x v="9"/>
    <x v="1"/>
    <m/>
    <s v="July"/>
    <x v="2"/>
    <x v="3"/>
    <m/>
    <m/>
    <m/>
    <m/>
    <m/>
    <x v="1001"/>
    <s v="2022-09-08 12:12:50.432000+00:00"/>
    <s v="GMC"/>
  </r>
  <r>
    <x v="28"/>
    <n v="1500000"/>
    <s v="INR"/>
    <n v="0"/>
    <x v="65"/>
    <x v="0"/>
    <s v="stat_1hn9nRJaLbI53NxPuSQgo90kRpbpKsFlwN4oEGNUTdO"/>
    <x v="1"/>
    <s v="OpportunityStatusType.Lost"/>
    <m/>
    <x v="1"/>
    <x v="524"/>
    <s v="lead_KOkbFyxJvPT1tPT1r4kgmie7bI6U5TYFiiKJZ2e0S8k"/>
    <s v="iValue InfoSolutions"/>
    <x v="7"/>
    <s v="user_JjaNBsxmUKBROYZvEahyXgec466W5jQa2pL0NUZ81Lb"/>
    <s v="Sreenivas Hatti"/>
    <x v="1531"/>
    <s v="2022-07-01 14:00:29.489000+00:00"/>
    <m/>
    <x v="2"/>
    <m/>
    <s v="2022-03-19 11:09:58+00:00"/>
    <m/>
    <n v="165"/>
    <m/>
    <m/>
    <m/>
    <m/>
    <m/>
    <m/>
    <m/>
    <s v="PAID_SOCIAL"/>
    <m/>
    <m/>
    <m/>
    <x v="1"/>
    <m/>
    <m/>
    <m/>
    <m/>
    <m/>
    <m/>
    <m/>
    <m/>
    <m/>
    <m/>
    <m/>
    <m/>
    <x v="5"/>
    <m/>
    <s v="user_aM3WaaSUQQmaNnsm9l2FQRVWUEr8RN2ZdXzsuQUalQ3"/>
    <x v="7"/>
    <x v="2"/>
    <m/>
    <s v="July"/>
    <x v="8"/>
    <x v="2"/>
    <m/>
    <s v="Employee Count 100"/>
    <m/>
    <m/>
    <m/>
    <x v="1002"/>
    <s v="2022-10-10 02:49:20.187000+00:00"/>
    <m/>
  </r>
  <r>
    <x v="11"/>
    <n v="50621"/>
    <s v="INR"/>
    <n v="0"/>
    <x v="89"/>
    <x v="0"/>
    <s v="stat_1hn9nRJaLbI53NxPuSQgo90kRpbpKsFlwN4oEGNUTdO"/>
    <x v="1"/>
    <s v="OpportunityStatusType.Lost"/>
    <m/>
    <x v="1"/>
    <x v="525"/>
    <s v="lead_M1KTLuIA7Urm1cCnbG5Fu5yfmXnRD1C7LXJdmceRamm"/>
    <s v="Coco Bharat"/>
    <x v="7"/>
    <s v="user_LKRhV6rhcBe0uL8u70UUGeDjbMupuho4TaiAOCbT7HT"/>
    <s v="Kashif Ahmad"/>
    <x v="1532"/>
    <s v="2022-07-01 12:06:56.096000+00:00"/>
    <m/>
    <x v="11"/>
    <m/>
    <s v="2022-05-20 00:36:11+00:00"/>
    <m/>
    <n v="10"/>
    <m/>
    <m/>
    <m/>
    <m/>
    <m/>
    <m/>
    <m/>
    <s v="ORGANIC_SEARCH"/>
    <m/>
    <m/>
    <m/>
    <x v="2"/>
    <m/>
    <m/>
    <m/>
    <m/>
    <m/>
    <m/>
    <m/>
    <m/>
    <m/>
    <m/>
    <m/>
    <m/>
    <x v="3"/>
    <m/>
    <s v="user_aM3WaaSUQQmaNnsm9l2FQRVWUEr8RN2ZdXzsuQUalQ3"/>
    <x v="7"/>
    <x v="1"/>
    <m/>
    <s v="July"/>
    <x v="3"/>
    <x v="2"/>
    <m/>
    <s v="Employee Count 25"/>
    <m/>
    <m/>
    <m/>
    <x v="1003"/>
    <s v="2022-07-10 06:55:26.223000+00:00"/>
    <m/>
  </r>
  <r>
    <x v="4"/>
    <n v="1000000"/>
    <s v="INR"/>
    <n v="0"/>
    <x v="65"/>
    <x v="0"/>
    <s v="stat_1hn9nRJaLbI53NxPuSQgo90kRpbpKsFlwN4oEGNUTdO"/>
    <x v="1"/>
    <s v="OpportunityStatusType.Lost"/>
    <s v="cont_qGhoMJsLtuZOAmHmxaZ8wYE3xhv1PEEGjQV2v39KXci"/>
    <x v="173"/>
    <x v="526"/>
    <s v="lead_QPYb7livVMnFnGcXoCMQqJHErjbwJ0OaY73uPlVT8ft"/>
    <s v="VVF Group"/>
    <x v="32"/>
    <s v="user_bdUPAGjcS7p6513So3N4g3aWNS5HuBuVJi7bvCPAsLt"/>
    <s v="Mayur Gadiyar"/>
    <x v="1533"/>
    <s v="2022-07-01 11:02:39.337000+00:00"/>
    <m/>
    <x v="1"/>
    <m/>
    <m/>
    <m/>
    <n v="818"/>
    <m/>
    <m/>
    <m/>
    <m/>
    <m/>
    <m/>
    <m/>
    <m/>
    <m/>
    <m/>
    <m/>
    <x v="5"/>
    <m/>
    <m/>
    <m/>
    <m/>
    <m/>
    <m/>
    <m/>
    <m/>
    <m/>
    <m/>
    <m/>
    <m/>
    <x v="5"/>
    <m/>
    <s v="user_bdUPAGjcS7p6513So3N4g3aWNS5HuBuVJi7bvCPAsLt"/>
    <x v="24"/>
    <x v="6"/>
    <m/>
    <s v="July; March; September"/>
    <x v="2"/>
    <x v="11"/>
    <m/>
    <m/>
    <m/>
    <m/>
    <m/>
    <x v="242"/>
    <s v="2022-10-13 07:43:25.514000+00:00"/>
    <s v="GPA"/>
  </r>
  <r>
    <x v="11"/>
    <n v="1000000"/>
    <s v="INR"/>
    <n v="0"/>
    <x v="4"/>
    <x v="0"/>
    <s v="stat_kcR4fZg7TU7jjk1jAVua3qGLRS4J5uFayEjK5j02wtv"/>
    <x v="2"/>
    <s v="OpportunityStatusType.Lost"/>
    <s v="cont_xAKOQB8Hu8I9jtGbAoWtmKUzg3tBHyehdXu3qfWSnp2"/>
    <x v="453"/>
    <x v="102"/>
    <s v="lead_vZfpLMLG6OzU08RozvmQpc1IrUKeyDcb0zbH2k3elOC"/>
    <s v="Sales Zip"/>
    <x v="6"/>
    <s v="user_LKRhV6rhcBe0uL8u70UUGeDjbMupuho4TaiAOCbT7HT"/>
    <s v="Kashif Ahmad"/>
    <x v="1534"/>
    <s v="2022-07-01 11:15:58.740000+00:00"/>
    <m/>
    <x v="0"/>
    <m/>
    <m/>
    <m/>
    <n v="85"/>
    <m/>
    <m/>
    <m/>
    <m/>
    <m/>
    <m/>
    <m/>
    <m/>
    <m/>
    <m/>
    <m/>
    <x v="2"/>
    <m/>
    <m/>
    <m/>
    <m/>
    <m/>
    <m/>
    <m/>
    <m/>
    <m/>
    <m/>
    <m/>
    <m/>
    <x v="3"/>
    <m/>
    <s v="user_A8KOTZADnUtEQOLt4nSLAmteNStuGh80js75RYjrXVt"/>
    <x v="6"/>
    <x v="1"/>
    <m/>
    <m/>
    <x v="4"/>
    <x v="3"/>
    <m/>
    <s v="Downloaded the guide: Designing employee healthcare plan"/>
    <m/>
    <m/>
    <m/>
    <x v="1004"/>
    <s v="2022-08-18 12:22:34.602000+00:00"/>
    <m/>
  </r>
  <r>
    <x v="32"/>
    <n v="300000"/>
    <s v="INR"/>
    <n v="0"/>
    <x v="65"/>
    <x v="0"/>
    <s v="stat_1hn9nRJaLbI53NxPuSQgo90kRpbpKsFlwN4oEGNUTdO"/>
    <x v="1"/>
    <s v="OpportunityStatusType.Lost"/>
    <m/>
    <x v="1"/>
    <x v="527"/>
    <s v="lead_2wT9vEeItQhuSEPnXgE50a1qjO1TD3pfIUaufOeQ0iv"/>
    <s v="ABS Fujitsu General Private Limited"/>
    <x v="1"/>
    <s v="user_IpBH4s1Av5OVFfQQ3nW0qPDDjwLT9uRfx1sVhml8UQA"/>
    <s v="Namrata Aurora"/>
    <x v="1535"/>
    <s v="2022-07-01 11:51:14.013000+00:00"/>
    <m/>
    <x v="5"/>
    <m/>
    <m/>
    <m/>
    <n v="400"/>
    <m/>
    <m/>
    <m/>
    <m/>
    <m/>
    <m/>
    <m/>
    <m/>
    <m/>
    <m/>
    <m/>
    <x v="2"/>
    <m/>
    <m/>
    <m/>
    <m/>
    <m/>
    <m/>
    <m/>
    <m/>
    <m/>
    <m/>
    <m/>
    <m/>
    <x v="3"/>
    <m/>
    <s v="user_IpBH4s1Av5OVFfQQ3nW0qPDDjwLT9uRfx1sVhml8UQA"/>
    <x v="23"/>
    <x v="1"/>
    <m/>
    <s v="January"/>
    <x v="4"/>
    <x v="3"/>
    <m/>
    <s v="Employee Engagement Handbook"/>
    <m/>
    <m/>
    <m/>
    <x v="1005"/>
    <s v="2022-07-01 11:51:14.056000+00:00"/>
    <m/>
  </r>
  <r>
    <x v="37"/>
    <n v="7500000"/>
    <s v="INR"/>
    <n v="0"/>
    <x v="38"/>
    <x v="0"/>
    <s v="stat_kcR4fZg7TU7jjk1jAVua3qGLRS4J5uFayEjK5j02wtv"/>
    <x v="2"/>
    <s v="OpportunityStatusType.Lost"/>
    <s v="cont_wXiRbRRpOS082Vx9rimAbHjb4hscFFGyf1qP5uouqm0"/>
    <x v="630"/>
    <x v="0"/>
    <s v="lead_r5timlb0uSru47b03J0zreHVkjoFJKg4vJpAJLZ3Mvy"/>
    <s v="Natco Pharma"/>
    <x v="6"/>
    <s v="user_RYbBTp8BVWNa7ppiOz6QVJMGK0exHsFmc5uCLn34ODZ"/>
    <s v="Prasoon Mishra"/>
    <x v="1536"/>
    <s v="2022-07-01 10:09:29.992000+00:00"/>
    <m/>
    <x v="10"/>
    <m/>
    <m/>
    <m/>
    <n v="945"/>
    <m/>
    <m/>
    <m/>
    <m/>
    <m/>
    <m/>
    <m/>
    <m/>
    <m/>
    <m/>
    <m/>
    <x v="5"/>
    <m/>
    <m/>
    <m/>
    <m/>
    <m/>
    <m/>
    <m/>
    <m/>
    <m/>
    <m/>
    <m/>
    <m/>
    <x v="4"/>
    <m/>
    <s v="user_A8KOTZADnUtEQOLt4nSLAmteNStuGh80js75RYjrXVt"/>
    <x v="6"/>
    <x v="1"/>
    <m/>
    <s v="July"/>
    <x v="4"/>
    <x v="4"/>
    <m/>
    <s v="Employee Wellness Handbook"/>
    <m/>
    <m/>
    <m/>
    <x v="986"/>
    <s v="2022-09-07 09:19:16.491000+00:00"/>
    <s v="GMC"/>
  </r>
  <r>
    <x v="37"/>
    <n v="345501"/>
    <s v="INR"/>
    <n v="100"/>
    <x v="65"/>
    <x v="0"/>
    <s v="stat_OZRiD1474QRJIpvnjHCZfiIvKcVD6mIKSSTzg8SwDVx"/>
    <x v="0"/>
    <s v="OpportunityStatusType.Won"/>
    <m/>
    <x v="1"/>
    <x v="528"/>
    <s v="lead_y6LGOkcuX01MmigKxNfUqiDwo5Myaj5ILQTblGfbRJV"/>
    <s v="vCommission Media Private Limited"/>
    <x v="8"/>
    <s v="user_RYbBTp8BVWNa7ppiOz6QVJMGK0exHsFmc5uCLn34ODZ"/>
    <s v="Prasoon Mishra"/>
    <x v="1537"/>
    <s v="2022-07-01 10:13:55.109000+00:00"/>
    <m/>
    <x v="3"/>
    <m/>
    <m/>
    <m/>
    <n v="155"/>
    <m/>
    <m/>
    <m/>
    <m/>
    <m/>
    <m/>
    <m/>
    <m/>
    <m/>
    <m/>
    <m/>
    <x v="6"/>
    <m/>
    <m/>
    <m/>
    <m/>
    <m/>
    <m/>
    <m/>
    <m/>
    <m/>
    <m/>
    <m/>
    <m/>
    <x v="7"/>
    <m/>
    <s v="user_5IQTpX6DsnoeoDfxqzqojpVoQLXPh68nhDjLS5ETjYj"/>
    <x v="8"/>
    <x v="1"/>
    <m/>
    <s v="June"/>
    <x v="2"/>
    <x v="3"/>
    <m/>
    <m/>
    <m/>
    <m/>
    <m/>
    <x v="11"/>
    <s v="2022-10-17 13:43:44.125000+00:00"/>
    <s v="GMC"/>
  </r>
  <r>
    <x v="37"/>
    <n v="2000000"/>
    <s v="INR"/>
    <n v="0"/>
    <x v="38"/>
    <x v="0"/>
    <s v="stat_kcR4fZg7TU7jjk1jAVua3qGLRS4J5uFayEjK5j02wtv"/>
    <x v="2"/>
    <s v="OpportunityStatusType.Lost"/>
    <s v="cont_wXiRbRRpOS082Vx9rimAbHjb4hscFFGyf1qP5uouqm0"/>
    <x v="630"/>
    <x v="0"/>
    <s v="lead_r5timlb0uSru47b03J0zreHVkjoFJKg4vJpAJLZ3Mvy"/>
    <s v="Natco Pharma"/>
    <x v="6"/>
    <s v="user_RYbBTp8BVWNa7ppiOz6QVJMGK0exHsFmc5uCLn34ODZ"/>
    <s v="Prasoon Mishra"/>
    <x v="1538"/>
    <s v="2022-07-01 10:09:41.482000+00:00"/>
    <m/>
    <x v="10"/>
    <m/>
    <m/>
    <m/>
    <n v="945"/>
    <m/>
    <m/>
    <m/>
    <m/>
    <m/>
    <m/>
    <m/>
    <m/>
    <m/>
    <m/>
    <m/>
    <x v="5"/>
    <m/>
    <m/>
    <m/>
    <m/>
    <m/>
    <m/>
    <m/>
    <m/>
    <m/>
    <m/>
    <m/>
    <m/>
    <x v="4"/>
    <m/>
    <s v="user_A8KOTZADnUtEQOLt4nSLAmteNStuGh80js75RYjrXVt"/>
    <x v="6"/>
    <x v="1"/>
    <m/>
    <s v="July"/>
    <x v="4"/>
    <x v="4"/>
    <m/>
    <s v="Employee Wellness Handbook"/>
    <m/>
    <m/>
    <m/>
    <x v="986"/>
    <s v="2022-09-07 09:19:16.491000+00:00"/>
    <s v="GTL"/>
  </r>
  <r>
    <x v="35"/>
    <n v="100000"/>
    <s v="INR"/>
    <n v="0"/>
    <x v="16"/>
    <x v="0"/>
    <s v="stat_kcR4fZg7TU7jjk1jAVua3qGLRS4J5uFayEjK5j02wtv"/>
    <x v="2"/>
    <s v="OpportunityStatusType.Lost"/>
    <s v="cont_bPUynXwOJK5siqb313GxFNz0Ot2CANqnykfR10391lh"/>
    <x v="110"/>
    <x v="529"/>
    <s v="lead_2NECzFhZ1fxDLIEITQnXMJwr1r47P01qItqvRcSAHrp"/>
    <s v="Work Store Limited (Staples)"/>
    <x v="3"/>
    <s v="user_encRk5bIEFN6ZA11h4WH2AdZTiZpogLSlMIaj0E30SZ"/>
    <s v="Daya Gowda"/>
    <x v="1539"/>
    <s v="2022-07-01 07:23:08.726000+00:00"/>
    <m/>
    <x v="1"/>
    <m/>
    <m/>
    <m/>
    <n v="155"/>
    <m/>
    <m/>
    <m/>
    <m/>
    <m/>
    <m/>
    <m/>
    <s v="PAID_SOCIAL"/>
    <m/>
    <m/>
    <m/>
    <x v="17"/>
    <m/>
    <m/>
    <m/>
    <m/>
    <m/>
    <m/>
    <m/>
    <m/>
    <m/>
    <m/>
    <m/>
    <m/>
    <x v="5"/>
    <m/>
    <s v="user_encRk5bIEFN6ZA11h4WH2AdZTiZpogLSlMIaj0E30SZ"/>
    <x v="3"/>
    <x v="1"/>
    <m/>
    <s v="April; July; September"/>
    <x v="2"/>
    <x v="0"/>
    <m/>
    <s v="Employee Engagement Handbook"/>
    <m/>
    <m/>
    <m/>
    <x v="156"/>
    <s v="2022-09-20 10:30:39.691000+00:00"/>
    <m/>
  </r>
  <r>
    <x v="42"/>
    <n v="11210"/>
    <s v="INR"/>
    <n v="100"/>
    <x v="65"/>
    <x v="0"/>
    <s v="stat_OZRiD1474QRJIpvnjHCZfiIvKcVD6mIKSSTzg8SwDVx"/>
    <x v="0"/>
    <s v="OpportunityStatusType.Won"/>
    <m/>
    <x v="1"/>
    <x v="530"/>
    <s v="lead_MxKcpNWvORoYBQX0aF3tRPFW4YbOYjoLVPv3EJotUAs"/>
    <s v="SG CNC Microtech Pvt. Ltd.(Fresh)"/>
    <x v="50"/>
    <s v="user_NpORmx7rsJTJtTAaK530goa9EQDwvUStpLPTra00AAA"/>
    <s v="Siddhartha Khatua"/>
    <x v="1540"/>
    <s v="2022-07-01 09:46:39.349000+00:00"/>
    <m/>
    <x v="0"/>
    <m/>
    <m/>
    <m/>
    <n v="30"/>
    <m/>
    <m/>
    <m/>
    <m/>
    <m/>
    <m/>
    <m/>
    <m/>
    <m/>
    <m/>
    <m/>
    <x v="5"/>
    <m/>
    <m/>
    <m/>
    <m/>
    <m/>
    <m/>
    <m/>
    <m/>
    <m/>
    <m/>
    <m/>
    <m/>
    <x v="11"/>
    <m/>
    <s v="user_5IQTpX6DsnoeoDfxqzqojpVoQLXPh68nhDjLS5ETjYj"/>
    <x v="8"/>
    <x v="5"/>
    <m/>
    <s v="May"/>
    <x v="2"/>
    <x v="3"/>
    <m/>
    <m/>
    <m/>
    <m/>
    <m/>
    <x v="1006"/>
    <s v="2022-07-10 07:11:58.714000+00:00"/>
    <m/>
  </r>
  <r>
    <x v="42"/>
    <n v="230000"/>
    <s v="INR"/>
    <n v="100"/>
    <x v="65"/>
    <x v="0"/>
    <s v="stat_OZRiD1474QRJIpvnjHCZfiIvKcVD6mIKSSTzg8SwDVx"/>
    <x v="0"/>
    <s v="OpportunityStatusType.Won"/>
    <m/>
    <x v="1"/>
    <x v="531"/>
    <s v="lead_MxKcpNWvORoYBQX0aF3tRPFW4YbOYjoLVPv3EJotUAs"/>
    <s v="SG CNC Microtech Pvt. Ltd.(Fresh)"/>
    <x v="8"/>
    <s v="user_NpORmx7rsJTJtTAaK530goa9EQDwvUStpLPTra00AAA"/>
    <s v="Siddhartha Khatua"/>
    <x v="1541"/>
    <s v="2022-07-01 09:46:23.711000+00:00"/>
    <m/>
    <x v="0"/>
    <m/>
    <m/>
    <m/>
    <n v="30"/>
    <m/>
    <m/>
    <m/>
    <m/>
    <m/>
    <m/>
    <m/>
    <m/>
    <m/>
    <m/>
    <m/>
    <x v="5"/>
    <m/>
    <m/>
    <m/>
    <m/>
    <m/>
    <m/>
    <m/>
    <m/>
    <m/>
    <m/>
    <m/>
    <m/>
    <x v="11"/>
    <m/>
    <s v="user_5IQTpX6DsnoeoDfxqzqojpVoQLXPh68nhDjLS5ETjYj"/>
    <x v="8"/>
    <x v="5"/>
    <m/>
    <s v="May"/>
    <x v="2"/>
    <x v="3"/>
    <m/>
    <m/>
    <m/>
    <m/>
    <m/>
    <x v="1006"/>
    <s v="2022-07-10 07:11:58.714000+00:00"/>
    <s v="GMC"/>
  </r>
  <r>
    <x v="35"/>
    <n v="200000"/>
    <s v="INR"/>
    <n v="0"/>
    <x v="16"/>
    <x v="0"/>
    <s v="stat_kcR4fZg7TU7jjk1jAVua3qGLRS4J5uFayEjK5j02wtv"/>
    <x v="2"/>
    <s v="OpportunityStatusType.Lost"/>
    <s v="cont_bPUynXwOJK5siqb313GxFNz0Ot2CANqnykfR10391lh"/>
    <x v="110"/>
    <x v="532"/>
    <s v="lead_2NECzFhZ1fxDLIEITQnXMJwr1r47P01qItqvRcSAHrp"/>
    <s v="Work Store Limited (Staples)"/>
    <x v="3"/>
    <s v="user_encRk5bIEFN6ZA11h4WH2AdZTiZpogLSlMIaj0E30SZ"/>
    <s v="Daya Gowda"/>
    <x v="1542"/>
    <s v="2022-07-01 07:23:00.770000+00:00"/>
    <m/>
    <x v="1"/>
    <m/>
    <m/>
    <m/>
    <n v="155"/>
    <m/>
    <m/>
    <m/>
    <m/>
    <m/>
    <m/>
    <m/>
    <s v="PAID_SOCIAL"/>
    <m/>
    <m/>
    <m/>
    <x v="17"/>
    <m/>
    <m/>
    <m/>
    <m/>
    <m/>
    <m/>
    <m/>
    <m/>
    <m/>
    <m/>
    <m/>
    <m/>
    <x v="5"/>
    <m/>
    <s v="user_encRk5bIEFN6ZA11h4WH2AdZTiZpogLSlMIaj0E30SZ"/>
    <x v="3"/>
    <x v="1"/>
    <m/>
    <s v="April; July; September"/>
    <x v="2"/>
    <x v="0"/>
    <m/>
    <s v="Employee Engagement Handbook"/>
    <m/>
    <m/>
    <m/>
    <x v="156"/>
    <s v="2022-09-20 10:30:39.691000+00:00"/>
    <m/>
  </r>
  <r>
    <x v="7"/>
    <n v="300000"/>
    <s v="INR"/>
    <n v="0"/>
    <x v="65"/>
    <x v="0"/>
    <s v="stat_kcR4fZg7TU7jjk1jAVua3qGLRS4J5uFayEjK5j02wtv"/>
    <x v="2"/>
    <s v="OpportunityStatusType.Lost"/>
    <m/>
    <x v="1"/>
    <x v="389"/>
    <s v="lead_DAvCIsRpjnAqLoOI8NqtTZi7cgPhCg59AUfpOCSMH5v"/>
    <s v="Dexpress EV"/>
    <x v="4"/>
    <s v="user_U27GK6WjhLhUhi1EDKXV57xMpn8n8DMIOjci1q3UReZ"/>
    <s v="Abhiroop Ganguly"/>
    <x v="1543"/>
    <s v="2022-07-01 07:22:25.011000+00:00"/>
    <m/>
    <x v="1"/>
    <m/>
    <m/>
    <m/>
    <n v="112"/>
    <m/>
    <m/>
    <m/>
    <m/>
    <m/>
    <m/>
    <m/>
    <m/>
    <m/>
    <m/>
    <m/>
    <x v="5"/>
    <m/>
    <m/>
    <m/>
    <m/>
    <m/>
    <m/>
    <m/>
    <m/>
    <m/>
    <m/>
    <m/>
    <m/>
    <x v="3"/>
    <m/>
    <s v="user_5YHA1ZU4iP896lD1YJehdJcMx7ZEgWCpulT4T2c3pJ3"/>
    <x v="4"/>
    <x v="1"/>
    <m/>
    <m/>
    <x v="4"/>
    <x v="3"/>
    <m/>
    <s v="Employee healthcare handbook"/>
    <m/>
    <m/>
    <m/>
    <x v="1007"/>
    <s v="2022-07-10 07:03:41.937000+00:00"/>
    <m/>
  </r>
  <r>
    <x v="7"/>
    <n v="100000"/>
    <s v="INR"/>
    <n v="0"/>
    <x v="65"/>
    <x v="0"/>
    <s v="stat_kcR4fZg7TU7jjk1jAVua3qGLRS4J5uFayEjK5j02wtv"/>
    <x v="2"/>
    <s v="OpportunityStatusType.Lost"/>
    <s v="cont_UgMWRMrmog2NnvIsCOdbp2uvVhsiSwA76OXdJld8w0M"/>
    <x v="634"/>
    <x v="533"/>
    <s v="lead_DAvCIsRpjnAqLoOI8NqtTZi7cgPhCg59AUfpOCSMH5v"/>
    <s v="Dexpress EV"/>
    <x v="4"/>
    <s v="user_U27GK6WjhLhUhi1EDKXV57xMpn8n8DMIOjci1q3UReZ"/>
    <s v="Abhiroop Ganguly"/>
    <x v="1544"/>
    <s v="2022-07-01 07:22:36.606000+00:00"/>
    <m/>
    <x v="1"/>
    <m/>
    <m/>
    <m/>
    <n v="112"/>
    <m/>
    <m/>
    <m/>
    <m/>
    <m/>
    <m/>
    <m/>
    <m/>
    <m/>
    <m/>
    <m/>
    <x v="5"/>
    <m/>
    <m/>
    <m/>
    <m/>
    <m/>
    <m/>
    <m/>
    <m/>
    <m/>
    <m/>
    <m/>
    <m/>
    <x v="3"/>
    <m/>
    <s v="user_5YHA1ZU4iP896lD1YJehdJcMx7ZEgWCpulT4T2c3pJ3"/>
    <x v="4"/>
    <x v="1"/>
    <m/>
    <m/>
    <x v="4"/>
    <x v="3"/>
    <m/>
    <s v="Employee healthcare handbook"/>
    <m/>
    <m/>
    <m/>
    <x v="1007"/>
    <s v="2022-07-10 07:03:41.937000+00:00"/>
    <m/>
  </r>
  <r>
    <x v="15"/>
    <n v="300000"/>
    <s v="INR"/>
    <n v="0"/>
    <x v="76"/>
    <x v="0"/>
    <s v="stat_kcR4fZg7TU7jjk1jAVua3qGLRS4J5uFayEjK5j02wtv"/>
    <x v="2"/>
    <s v="OpportunityStatusType.Lost"/>
    <s v="cont_kmJfNQqdHYLIKonSRlKWx8OWRJCwGhJ7oxfHivh7fOj"/>
    <x v="589"/>
    <x v="92"/>
    <s v="lead_ivCsLWcVR1FBbV4JRmED9cctRryoDzbF0Rp8do0oH2A"/>
    <s v="Avendus"/>
    <x v="13"/>
    <s v="user_N52PP2uP2VZc2gm0nhh6CNFSif4n85g1cdxoNFd9ct0"/>
    <s v="Naveen Kumar"/>
    <x v="1545"/>
    <s v="2022-07-01 07:21:12.129000+00:00"/>
    <m/>
    <x v="1"/>
    <m/>
    <m/>
    <m/>
    <n v="390"/>
    <m/>
    <m/>
    <m/>
    <m/>
    <m/>
    <m/>
    <m/>
    <m/>
    <m/>
    <m/>
    <m/>
    <x v="3"/>
    <m/>
    <m/>
    <m/>
    <m/>
    <m/>
    <m/>
    <m/>
    <m/>
    <m/>
    <m/>
    <m/>
    <m/>
    <x v="11"/>
    <m/>
    <s v="user_6hRQhcoLhZEDUBYaw3vS7rv6T5582sGfXq4jNRqTfUU"/>
    <x v="14"/>
    <x v="1"/>
    <m/>
    <s v="July; September"/>
    <x v="2"/>
    <x v="10"/>
    <m/>
    <s v="Vaccine inbound"/>
    <m/>
    <m/>
    <m/>
    <x v="904"/>
    <s v="2022-09-29 07:40:00.234000+00:00"/>
    <s v="GTL"/>
  </r>
  <r>
    <x v="7"/>
    <n v="100000"/>
    <s v="INR"/>
    <n v="0"/>
    <x v="65"/>
    <x v="0"/>
    <s v="stat_kcR4fZg7TU7jjk1jAVua3qGLRS4J5uFayEjK5j02wtv"/>
    <x v="2"/>
    <s v="OpportunityStatusType.Lost"/>
    <m/>
    <x v="1"/>
    <x v="534"/>
    <s v="lead_DAvCIsRpjnAqLoOI8NqtTZi7cgPhCg59AUfpOCSMH5v"/>
    <s v="Dexpress EV"/>
    <x v="4"/>
    <s v="user_U27GK6WjhLhUhi1EDKXV57xMpn8n8DMIOjci1q3UReZ"/>
    <s v="Abhiroop Ganguly"/>
    <x v="1546"/>
    <s v="2022-07-01 07:22:12.618000+00:00"/>
    <m/>
    <x v="1"/>
    <m/>
    <m/>
    <m/>
    <n v="112"/>
    <m/>
    <m/>
    <m/>
    <m/>
    <m/>
    <m/>
    <m/>
    <m/>
    <m/>
    <m/>
    <m/>
    <x v="5"/>
    <m/>
    <m/>
    <m/>
    <m/>
    <m/>
    <m/>
    <m/>
    <m/>
    <m/>
    <m/>
    <m/>
    <m/>
    <x v="3"/>
    <m/>
    <s v="user_5YHA1ZU4iP896lD1YJehdJcMx7ZEgWCpulT4T2c3pJ3"/>
    <x v="4"/>
    <x v="1"/>
    <m/>
    <m/>
    <x v="4"/>
    <x v="3"/>
    <m/>
    <s v="Employee healthcare handbook"/>
    <m/>
    <m/>
    <m/>
    <x v="1007"/>
    <s v="2022-07-10 07:03:41.937000+00:00"/>
    <m/>
  </r>
  <r>
    <x v="15"/>
    <n v="500000"/>
    <s v="INR"/>
    <n v="0"/>
    <x v="67"/>
    <x v="0"/>
    <s v="stat_kcR4fZg7TU7jjk1jAVua3qGLRS4J5uFayEjK5j02wtv"/>
    <x v="2"/>
    <s v="OpportunityStatusType.Lost"/>
    <s v="cont_pKL8vxMUByU9EYOYRbPCATFhHGztzbZEbo9BJJay25b"/>
    <x v="416"/>
    <x v="0"/>
    <s v="lead_anjK5scQNBdXEu5A4rsJFtIRslqTRpRKcaIUcqIiHVC"/>
    <s v="Rapido"/>
    <x v="19"/>
    <s v="user_N52PP2uP2VZc2gm0nhh6CNFSif4n85g1cdxoNFd9ct0"/>
    <s v="Naveen Kumar"/>
    <x v="1547"/>
    <s v="2022-07-01 07:11:05.233000+00:00"/>
    <m/>
    <x v="2"/>
    <m/>
    <m/>
    <m/>
    <n v="1975"/>
    <m/>
    <m/>
    <m/>
    <m/>
    <m/>
    <m/>
    <m/>
    <s v="PAID_SOCIAL"/>
    <m/>
    <m/>
    <m/>
    <x v="1"/>
    <m/>
    <m/>
    <m/>
    <m/>
    <m/>
    <m/>
    <m/>
    <m/>
    <m/>
    <m/>
    <m/>
    <m/>
    <x v="28"/>
    <m/>
    <s v="user_FdWFezbLzkYQcGsBUsjZO25nr2poK2nRbqV47Rs5Kfm"/>
    <x v="17"/>
    <x v="1"/>
    <m/>
    <s v="August"/>
    <x v="4"/>
    <x v="1"/>
    <m/>
    <s v="Employee Wellness Trends in 2022"/>
    <m/>
    <m/>
    <m/>
    <x v="624"/>
    <s v="2022-10-20 02:39:54.338000+00:00"/>
    <s v="GPA"/>
  </r>
  <r>
    <x v="15"/>
    <n v="1000000"/>
    <s v="INR"/>
    <n v="0"/>
    <x v="65"/>
    <x v="0"/>
    <s v="stat_kcR4fZg7TU7jjk1jAVua3qGLRS4J5uFayEjK5j02wtv"/>
    <x v="2"/>
    <s v="OpportunityStatusType.Lost"/>
    <m/>
    <x v="1"/>
    <x v="535"/>
    <s v="lead_anjK5scQNBdXEu5A4rsJFtIRslqTRpRKcaIUcqIiHVC"/>
    <s v="Rapido"/>
    <x v="19"/>
    <s v="user_N52PP2uP2VZc2gm0nhh6CNFSif4n85g1cdxoNFd9ct0"/>
    <s v="Naveen Kumar"/>
    <x v="1548"/>
    <s v="2022-07-01 07:06:49.662000+00:00"/>
    <m/>
    <x v="2"/>
    <m/>
    <m/>
    <m/>
    <n v="1975"/>
    <m/>
    <m/>
    <m/>
    <m/>
    <m/>
    <m/>
    <m/>
    <s v="PAID_SOCIAL"/>
    <m/>
    <m/>
    <m/>
    <x v="1"/>
    <m/>
    <m/>
    <m/>
    <m/>
    <m/>
    <m/>
    <m/>
    <m/>
    <m/>
    <m/>
    <m/>
    <m/>
    <x v="28"/>
    <m/>
    <s v="user_FdWFezbLzkYQcGsBUsjZO25nr2poK2nRbqV47Rs5Kfm"/>
    <x v="17"/>
    <x v="1"/>
    <m/>
    <s v="August"/>
    <x v="4"/>
    <x v="1"/>
    <m/>
    <s v="Employee Wellness Trends in 2022"/>
    <m/>
    <m/>
    <m/>
    <x v="624"/>
    <s v="2022-10-20 02:39:54.338000+00:00"/>
    <s v="GMC"/>
  </r>
  <r>
    <x v="4"/>
    <n v="500000"/>
    <s v="INR"/>
    <n v="0"/>
    <x v="38"/>
    <x v="0"/>
    <s v="stat_1hn9nRJaLbI53NxPuSQgo90kRpbpKsFlwN4oEGNUTdO"/>
    <x v="1"/>
    <s v="OpportunityStatusType.Lost"/>
    <m/>
    <x v="1"/>
    <x v="39"/>
    <s v="lead_m7ewr6Z0wVPfCrnFPEVeki02QsSxhchqOBxGmgKQpHi"/>
    <s v="Anlage Infotech"/>
    <x v="32"/>
    <s v="user_bdUPAGjcS7p6513So3N4g3aWNS5HuBuVJi7bvCPAsLt"/>
    <s v="Mayur Gadiyar"/>
    <x v="1549"/>
    <s v="2022-06-30 17:19:12.919000+00:00"/>
    <m/>
    <x v="1"/>
    <m/>
    <m/>
    <m/>
    <n v="105"/>
    <m/>
    <m/>
    <m/>
    <m/>
    <m/>
    <m/>
    <m/>
    <m/>
    <m/>
    <m/>
    <m/>
    <x v="1"/>
    <m/>
    <m/>
    <m/>
    <m/>
    <m/>
    <m/>
    <m/>
    <m/>
    <m/>
    <m/>
    <m/>
    <m/>
    <x v="3"/>
    <m/>
    <s v="user_bdUPAGjcS7p6513So3N4g3aWNS5HuBuVJi7bvCPAsLt"/>
    <x v="24"/>
    <x v="1"/>
    <m/>
    <s v="June"/>
    <x v="4"/>
    <x v="3"/>
    <m/>
    <s v="Employee Engagement Handbook"/>
    <m/>
    <m/>
    <m/>
    <x v="1008"/>
    <s v="2022-07-22 09:41:04.942000+00:00"/>
    <s v="GMC"/>
  </r>
  <r>
    <x v="18"/>
    <n v="25000000"/>
    <s v="INR"/>
    <n v="0"/>
    <x v="65"/>
    <x v="0"/>
    <s v="stat_1hn9nRJaLbI53NxPuSQgo90kRpbpKsFlwN4oEGNUTdO"/>
    <x v="1"/>
    <s v="OpportunityStatusType.Lost"/>
    <m/>
    <x v="1"/>
    <x v="536"/>
    <s v="lead_CUMBoKXilABlMDkvD1q8nc7X6824JRbu3ewVTNjOyPv"/>
    <s v="Crompton"/>
    <x v="32"/>
    <s v="user_IgNfKH7wuLLjHvexoMm2PXWcnF3zYft0ZbMTyfwKRUg"/>
    <s v="Moziez Chamadia"/>
    <x v="1550"/>
    <s v="2022-07-01 04:40:36.729000+00:00"/>
    <m/>
    <x v="1"/>
    <m/>
    <m/>
    <m/>
    <n v="1904"/>
    <m/>
    <m/>
    <m/>
    <m/>
    <m/>
    <m/>
    <m/>
    <s v="PAID_SOCIAL"/>
    <m/>
    <m/>
    <m/>
    <x v="5"/>
    <m/>
    <m/>
    <m/>
    <m/>
    <m/>
    <m/>
    <m/>
    <m/>
    <m/>
    <m/>
    <m/>
    <m/>
    <x v="8"/>
    <m/>
    <s v="user_bdUPAGjcS7p6513So3N4g3aWNS5HuBuVJi7bvCPAsLt"/>
    <x v="24"/>
    <x v="1"/>
    <m/>
    <s v="July; May"/>
    <x v="4"/>
    <x v="1"/>
    <m/>
    <s v="Employee Engagement Handbook"/>
    <m/>
    <m/>
    <m/>
    <x v="1009"/>
    <s v="2022-10-05 00:18:02.646000+00:00"/>
    <s v="GMC"/>
  </r>
  <r>
    <x v="40"/>
    <n v="6500000"/>
    <s v="INR"/>
    <n v="0"/>
    <x v="76"/>
    <x v="0"/>
    <s v="stat_kcR4fZg7TU7jjk1jAVua3qGLRS4J5uFayEjK5j02wtv"/>
    <x v="2"/>
    <s v="OpportunityStatusType.Lost"/>
    <m/>
    <x v="1"/>
    <x v="537"/>
    <s v="lead_f3nNUwGjOsVpk8ZZHcxFmCcVbQEwA3US7eSOQaNPjRT"/>
    <s v="LatentView Analytics"/>
    <x v="14"/>
    <s v="user_hNAUXSINlo7GUxmDXzerfGAZIUUHKfva47TB2ckZABz"/>
    <s v="siddharth tongay"/>
    <x v="1551"/>
    <s v="2022-06-30 11:26:08.560000+00:00"/>
    <m/>
    <x v="9"/>
    <m/>
    <m/>
    <m/>
    <n v="836"/>
    <m/>
    <m/>
    <m/>
    <m/>
    <m/>
    <m/>
    <m/>
    <s v="PAID_SOCIAL"/>
    <m/>
    <m/>
    <m/>
    <x v="8"/>
    <s v="New India"/>
    <m/>
    <m/>
    <m/>
    <m/>
    <m/>
    <m/>
    <m/>
    <m/>
    <m/>
    <m/>
    <m/>
    <x v="10"/>
    <m/>
    <s v="user_FdWFezbLzkYQcGsBUsjZO25nr2poK2nRbqV47Rs5Kfm"/>
    <x v="17"/>
    <x v="1"/>
    <m/>
    <s v="July"/>
    <x v="2"/>
    <x v="3"/>
    <m/>
    <s v="Employee Engagement Calendar"/>
    <m/>
    <m/>
    <s v="Vipul Medcorp"/>
    <x v="1010"/>
    <s v="2022-10-17 06:29:25.942000+00:00"/>
    <m/>
  </r>
  <r>
    <x v="27"/>
    <n v="20000"/>
    <s v="INR"/>
    <n v="0"/>
    <x v="49"/>
    <x v="0"/>
    <s v="stat_1hn9nRJaLbI53NxPuSQgo90kRpbpKsFlwN4oEGNUTdO"/>
    <x v="1"/>
    <s v="OpportunityStatusType.Lost"/>
    <m/>
    <x v="1"/>
    <x v="121"/>
    <s v="lead_ne3bt2m0XR69ksudlDvY0lwlFOQTbUSKV3ypzvF19IR"/>
    <s v="Socomec India Private limited"/>
    <x v="21"/>
    <s v="user_2YgShwgjLNI4FjAqgE9PtKsdIaGh919JGcFG919fe5B"/>
    <s v="Satyam Tiwari"/>
    <x v="1552"/>
    <s v="2022-06-30 11:44:27.417000+00:00"/>
    <m/>
    <x v="3"/>
    <m/>
    <m/>
    <m/>
    <n v="550"/>
    <m/>
    <m/>
    <m/>
    <m/>
    <m/>
    <m/>
    <m/>
    <m/>
    <m/>
    <m/>
    <m/>
    <x v="2"/>
    <m/>
    <m/>
    <m/>
    <m/>
    <m/>
    <m/>
    <m/>
    <m/>
    <m/>
    <m/>
    <m/>
    <m/>
    <x v="5"/>
    <m/>
    <s v="user_g5Yw4Z4XnIbmcGhJO80vdtFdd5ElcDlgYO3q8l82ODn"/>
    <x v="18"/>
    <x v="18"/>
    <m/>
    <s v="June"/>
    <x v="2"/>
    <x v="3"/>
    <m/>
    <m/>
    <m/>
    <m/>
    <m/>
    <x v="1011"/>
    <s v="2022-07-20 06:10:21.115000+00:00"/>
    <m/>
  </r>
  <r>
    <x v="27"/>
    <n v="200000"/>
    <s v="INR"/>
    <n v="0"/>
    <x v="49"/>
    <x v="0"/>
    <s v="stat_1hn9nRJaLbI53NxPuSQgo90kRpbpKsFlwN4oEGNUTdO"/>
    <x v="1"/>
    <s v="OpportunityStatusType.Lost"/>
    <m/>
    <x v="1"/>
    <x v="121"/>
    <s v="lead_ne3bt2m0XR69ksudlDvY0lwlFOQTbUSKV3ypzvF19IR"/>
    <s v="Socomec India Private limited"/>
    <x v="21"/>
    <s v="user_2YgShwgjLNI4FjAqgE9PtKsdIaGh919JGcFG919fe5B"/>
    <s v="Satyam Tiwari"/>
    <x v="1553"/>
    <s v="2022-06-30 11:44:25.486000+00:00"/>
    <m/>
    <x v="3"/>
    <m/>
    <m/>
    <m/>
    <n v="550"/>
    <m/>
    <m/>
    <m/>
    <m/>
    <m/>
    <m/>
    <m/>
    <m/>
    <m/>
    <m/>
    <m/>
    <x v="2"/>
    <m/>
    <m/>
    <m/>
    <m/>
    <m/>
    <m/>
    <m/>
    <m/>
    <m/>
    <m/>
    <m/>
    <m/>
    <x v="5"/>
    <m/>
    <s v="user_g5Yw4Z4XnIbmcGhJO80vdtFdd5ElcDlgYO3q8l82ODn"/>
    <x v="18"/>
    <x v="18"/>
    <m/>
    <s v="June"/>
    <x v="2"/>
    <x v="3"/>
    <m/>
    <m/>
    <m/>
    <m/>
    <m/>
    <x v="1011"/>
    <s v="2022-07-20 06:10:21.115000+00:00"/>
    <m/>
  </r>
  <r>
    <x v="40"/>
    <n v="1000000"/>
    <s v="INR"/>
    <n v="0"/>
    <x v="16"/>
    <x v="0"/>
    <s v="stat_kcR4fZg7TU7jjk1jAVua3qGLRS4J5uFayEjK5j02wtv"/>
    <x v="2"/>
    <s v="OpportunityStatusType.Lost"/>
    <s v="cont_VI08VyGwqgYvUU8q2qrkZWNmYZCTyU2izmef9S42dgE"/>
    <x v="635"/>
    <x v="538"/>
    <s v="lead_8dDlIsnpx6HuVdHNnpTkovu0aOWuOqo19vUUbxBAqY0"/>
    <s v="Hakuna Matata Solutions Pvt. Ltd."/>
    <x v="13"/>
    <s v="user_hNAUXSINlo7GUxmDXzerfGAZIUUHKfva47TB2ckZABz"/>
    <s v="siddharth tongay"/>
    <x v="1554"/>
    <s v="2022-06-30 09:01:23.954000+00:00"/>
    <m/>
    <x v="9"/>
    <m/>
    <m/>
    <m/>
    <n v="130"/>
    <m/>
    <m/>
    <m/>
    <m/>
    <m/>
    <m/>
    <m/>
    <m/>
    <m/>
    <m/>
    <m/>
    <x v="4"/>
    <m/>
    <m/>
    <m/>
    <m/>
    <m/>
    <m/>
    <m/>
    <m/>
    <m/>
    <m/>
    <m/>
    <m/>
    <x v="14"/>
    <m/>
    <s v="user_bdUPAGjcS7p6513So3N4g3aWNS5HuBuVJi7bvCPAsLt"/>
    <x v="24"/>
    <x v="1"/>
    <m/>
    <s v="July"/>
    <x v="2"/>
    <x v="1"/>
    <m/>
    <m/>
    <m/>
    <m/>
    <m/>
    <x v="1012"/>
    <s v="2022-07-19 11:46:41.382000+00:00"/>
    <s v="GMC"/>
  </r>
  <r>
    <x v="12"/>
    <n v="7000000"/>
    <s v="INR"/>
    <n v="0"/>
    <x v="10"/>
    <x v="0"/>
    <s v="stat_kcR4fZg7TU7jjk1jAVua3qGLRS4J5uFayEjK5j02wtv"/>
    <x v="2"/>
    <s v="OpportunityStatusType.Lost"/>
    <s v="cont_xhsrcT4x45IQxA6FupgExFTt20XXKflMvWFwHvE5LgK"/>
    <x v="636"/>
    <x v="11"/>
    <s v="lead_4CVRYyML78Pmxgpqsea3PprbP67BFugQubW6ngZi33s"/>
    <s v="GTL Ltd"/>
    <x v="4"/>
    <s v="user_hAuUqCTCw5r4tCUrswIWPSW7LJ1XIBbttZVmJkxmzGq"/>
    <s v="Chetan Kumar"/>
    <x v="1555"/>
    <s v="2022-06-30 10:03:54.055000+00:00"/>
    <m/>
    <x v="1"/>
    <m/>
    <s v="2020-08-24 07:33:00+00:00"/>
    <m/>
    <n v="1000"/>
    <m/>
    <m/>
    <m/>
    <m/>
    <m/>
    <m/>
    <m/>
    <s v="PAID_SOCIAL"/>
    <m/>
    <m/>
    <m/>
    <x v="2"/>
    <m/>
    <m/>
    <m/>
    <m/>
    <m/>
    <m/>
    <m/>
    <m/>
    <m/>
    <m/>
    <m/>
    <m/>
    <x v="3"/>
    <m/>
    <s v="user_5YHA1ZU4iP896lD1YJehdJcMx7ZEgWCpulT4T2c3pJ3"/>
    <x v="4"/>
    <x v="1"/>
    <m/>
    <s v="August; January; October"/>
    <x v="13"/>
    <x v="3"/>
    <m/>
    <s v="Employee Engagement Handbook"/>
    <m/>
    <m/>
    <m/>
    <x v="1013"/>
    <s v="2022-10-06 06:26:55.369000+00:00"/>
    <m/>
  </r>
  <r>
    <x v="43"/>
    <n v="1000000"/>
    <s v="INR"/>
    <n v="0"/>
    <x v="16"/>
    <x v="0"/>
    <s v="stat_kcR4fZg7TU7jjk1jAVua3qGLRS4J5uFayEjK5j02wtv"/>
    <x v="2"/>
    <s v="OpportunityStatusType.Lost"/>
    <m/>
    <x v="1"/>
    <x v="0"/>
    <s v="lead_NurjRkfQruNF2fA5T9mkONwV3meCsU2rEi94iEdVxLe"/>
    <s v="Eka software"/>
    <x v="14"/>
    <s v="user_1komhF31jxFbJLZLStQ90SscOCIJbC30nqRiun56hqB"/>
    <s v="Kanchan Kothari"/>
    <x v="1556"/>
    <s v="2022-06-30 10:10:34.612000+00:00"/>
    <m/>
    <x v="2"/>
    <m/>
    <m/>
    <m/>
    <n v="529"/>
    <m/>
    <m/>
    <m/>
    <m/>
    <m/>
    <m/>
    <m/>
    <m/>
    <m/>
    <m/>
    <m/>
    <x v="1"/>
    <m/>
    <m/>
    <m/>
    <m/>
    <m/>
    <m/>
    <m/>
    <m/>
    <m/>
    <m/>
    <m/>
    <m/>
    <x v="13"/>
    <m/>
    <s v="user_FdWFezbLzkYQcGsBUsjZO25nr2poK2nRbqV47Rs5Kfm"/>
    <x v="17"/>
    <x v="1"/>
    <m/>
    <s v="July"/>
    <x v="2"/>
    <x v="3"/>
    <m/>
    <m/>
    <m/>
    <m/>
    <m/>
    <x v="1014"/>
    <s v="2022-09-07 03:50:33.413000+00:00"/>
    <m/>
  </r>
  <r>
    <x v="18"/>
    <n v="1000000"/>
    <s v="INR"/>
    <n v="0"/>
    <x v="11"/>
    <x v="0"/>
    <s v="stat_kcR4fZg7TU7jjk1jAVua3qGLRS4J5uFayEjK5j02wtv"/>
    <x v="2"/>
    <s v="OpportunityStatusType.Lost"/>
    <s v="cont_OAIaiXa2QFczabDLW5LQUpxHOILvlys77VIHnGMTzWo"/>
    <x v="637"/>
    <x v="92"/>
    <s v="lead_1udzyNdcbXpkCtKCG9qlnrtbtu7qXKj0IAff5TrECX4"/>
    <s v="Linxon"/>
    <x v="13"/>
    <s v="user_IgNfKH7wuLLjHvexoMm2PXWcnF3zYft0ZbMTyfwKRUg"/>
    <s v="Moziez Chamadia"/>
    <x v="1557"/>
    <s v="2022-06-30 08:47:47.672000+00:00"/>
    <m/>
    <x v="9"/>
    <m/>
    <m/>
    <m/>
    <n v="162"/>
    <m/>
    <m/>
    <m/>
    <m/>
    <m/>
    <m/>
    <m/>
    <s v="PAID_SOCIAL"/>
    <m/>
    <m/>
    <m/>
    <x v="36"/>
    <m/>
    <m/>
    <m/>
    <m/>
    <m/>
    <m/>
    <m/>
    <m/>
    <m/>
    <m/>
    <m/>
    <m/>
    <x v="38"/>
    <m/>
    <s v="user_vMd4rmcrSbjykdyL2J7rrYn84SWdcNc5FKligrmItPw"/>
    <x v="11"/>
    <x v="1"/>
    <m/>
    <s v="July"/>
    <x v="4"/>
    <x v="0"/>
    <m/>
    <s v="Employee Engagement Handbook"/>
    <m/>
    <m/>
    <m/>
    <x v="1015"/>
    <s v="2022-10-10 05:30:06.134000+00:00"/>
    <s v="GTL"/>
  </r>
  <r>
    <x v="18"/>
    <n v="100000"/>
    <s v="INR"/>
    <n v="0"/>
    <x v="76"/>
    <x v="0"/>
    <s v="stat_kcR4fZg7TU7jjk1jAVua3qGLRS4J5uFayEjK5j02wtv"/>
    <x v="2"/>
    <s v="OpportunityStatusType.Lost"/>
    <s v="cont_OAIaiXa2QFczabDLW5LQUpxHOILvlys77VIHnGMTzWo"/>
    <x v="637"/>
    <x v="16"/>
    <s v="lead_1udzyNdcbXpkCtKCG9qlnrtbtu7qXKj0IAff5TrECX4"/>
    <s v="Linxon"/>
    <x v="13"/>
    <s v="user_IgNfKH7wuLLjHvexoMm2PXWcnF3zYft0ZbMTyfwKRUg"/>
    <s v="Moziez Chamadia"/>
    <x v="1558"/>
    <s v="2022-06-30 08:47:30.770000+00:00"/>
    <m/>
    <x v="9"/>
    <m/>
    <m/>
    <m/>
    <n v="162"/>
    <m/>
    <m/>
    <m/>
    <m/>
    <m/>
    <m/>
    <m/>
    <s v="PAID_SOCIAL"/>
    <m/>
    <m/>
    <m/>
    <x v="36"/>
    <m/>
    <m/>
    <m/>
    <m/>
    <m/>
    <m/>
    <m/>
    <m/>
    <m/>
    <m/>
    <m/>
    <m/>
    <x v="38"/>
    <m/>
    <s v="user_vMd4rmcrSbjykdyL2J7rrYn84SWdcNc5FKligrmItPw"/>
    <x v="11"/>
    <x v="1"/>
    <m/>
    <s v="July"/>
    <x v="4"/>
    <x v="0"/>
    <m/>
    <s v="Employee Engagement Handbook"/>
    <m/>
    <m/>
    <m/>
    <x v="1015"/>
    <s v="2022-10-10 05:30:06.134000+00:00"/>
    <s v="GPA"/>
  </r>
  <r>
    <x v="18"/>
    <n v="1000000"/>
    <s v="INR"/>
    <n v="0"/>
    <x v="11"/>
    <x v="0"/>
    <s v="stat_kcR4fZg7TU7jjk1jAVua3qGLRS4J5uFayEjK5j02wtv"/>
    <x v="2"/>
    <s v="OpportunityStatusType.Lost"/>
    <s v="cont_OAIaiXa2QFczabDLW5LQUpxHOILvlys77VIHnGMTzWo"/>
    <x v="637"/>
    <x v="539"/>
    <s v="lead_1udzyNdcbXpkCtKCG9qlnrtbtu7qXKj0IAff5TrECX4"/>
    <s v="Linxon"/>
    <x v="13"/>
    <s v="user_IgNfKH7wuLLjHvexoMm2PXWcnF3zYft0ZbMTyfwKRUg"/>
    <s v="Moziez Chamadia"/>
    <x v="1559"/>
    <s v="2022-06-30 08:47:40.365000+00:00"/>
    <m/>
    <x v="9"/>
    <m/>
    <m/>
    <m/>
    <n v="162"/>
    <m/>
    <m/>
    <m/>
    <m/>
    <m/>
    <m/>
    <m/>
    <s v="PAID_SOCIAL"/>
    <m/>
    <m/>
    <m/>
    <x v="36"/>
    <m/>
    <m/>
    <m/>
    <m/>
    <m/>
    <m/>
    <m/>
    <m/>
    <m/>
    <m/>
    <m/>
    <m/>
    <x v="38"/>
    <m/>
    <s v="user_vMd4rmcrSbjykdyL2J7rrYn84SWdcNc5FKligrmItPw"/>
    <x v="11"/>
    <x v="1"/>
    <m/>
    <s v="July"/>
    <x v="4"/>
    <x v="0"/>
    <m/>
    <s v="Employee Engagement Handbook"/>
    <m/>
    <m/>
    <m/>
    <x v="1015"/>
    <s v="2022-10-10 05:30:06.134000+00:00"/>
    <s v="GMC"/>
  </r>
  <r>
    <x v="24"/>
    <n v="500000"/>
    <s v="INR"/>
    <n v="0"/>
    <x v="16"/>
    <x v="0"/>
    <s v="stat_1hn9nRJaLbI53NxPuSQgo90kRpbpKsFlwN4oEGNUTdO"/>
    <x v="1"/>
    <s v="OpportunityStatusType.Lost"/>
    <s v="cont_ZjSOsPSk1J6KeCFbdRCIrBDEy4gpUcUeB0RbeH1EREA"/>
    <x v="638"/>
    <x v="6"/>
    <s v="lead_TLF3aQ7gNHi3sg5tbj134YhV2a12sWRR1NxhKlenUT2"/>
    <s v="Brandmovers ( Fresh )"/>
    <x v="9"/>
    <s v="user_sD3YjSs92XKUfD0OPHeo886g6tW6aCM0iUhX5VVUuJi"/>
    <s v="Navin Panjwani"/>
    <x v="1560"/>
    <s v="2022-06-30 07:06:50.296000+00:00"/>
    <m/>
    <x v="1"/>
    <m/>
    <m/>
    <m/>
    <n v="80"/>
    <m/>
    <m/>
    <m/>
    <m/>
    <m/>
    <m/>
    <m/>
    <m/>
    <m/>
    <m/>
    <m/>
    <x v="2"/>
    <m/>
    <m/>
    <m/>
    <m/>
    <m/>
    <m/>
    <m/>
    <m/>
    <m/>
    <m/>
    <m/>
    <m/>
    <x v="3"/>
    <m/>
    <s v="user_L8E6IFhq6UCzKLHa45LUUTZCznDuyDwFrGaEp9DXiUM"/>
    <x v="9"/>
    <x v="1"/>
    <m/>
    <s v="July"/>
    <x v="4"/>
    <x v="3"/>
    <m/>
    <s v="Downloaded the guide: Designing employee healthcare plan"/>
    <m/>
    <m/>
    <m/>
    <x v="1016"/>
    <s v="2022-08-27 08:01:08.352000+00:00"/>
    <m/>
  </r>
  <r>
    <x v="21"/>
    <n v="3000000"/>
    <s v="INR"/>
    <n v="0"/>
    <x v="16"/>
    <x v="0"/>
    <s v="stat_kcR4fZg7TU7jjk1jAVua3qGLRS4J5uFayEjK5j02wtv"/>
    <x v="2"/>
    <s v="OpportunityStatusType.Lost"/>
    <m/>
    <x v="1"/>
    <x v="57"/>
    <s v="lead_XbpRs6TgPUqN7FDmPPXOGnzbSCwyOSMcyKBe1gemFjq"/>
    <s v="Netflix, Inc."/>
    <x v="21"/>
    <s v="user_Iwn6da5WKkZqwUySK0oUuCb72pFP5WEm4zAb92ijqFe"/>
    <s v="Sonal Paithankar"/>
    <x v="1561"/>
    <s v="2022-06-30 05:08:16.170000+00:00"/>
    <m/>
    <x v="1"/>
    <m/>
    <m/>
    <m/>
    <n v="150"/>
    <m/>
    <m/>
    <m/>
    <m/>
    <m/>
    <m/>
    <m/>
    <m/>
    <m/>
    <m/>
    <m/>
    <x v="12"/>
    <m/>
    <m/>
    <m/>
    <m/>
    <m/>
    <m/>
    <m/>
    <m/>
    <m/>
    <m/>
    <m/>
    <m/>
    <x v="4"/>
    <m/>
    <s v="user_g5Yw4Z4XnIbmcGhJO80vdtFdd5ElcDlgYO3q8l82ODn"/>
    <x v="18"/>
    <x v="1"/>
    <m/>
    <s v="July; September"/>
    <x v="4"/>
    <x v="0"/>
    <m/>
    <s v="AM is Kunal, Downloaded the guide: Designing employee healthcare plan"/>
    <m/>
    <m/>
    <m/>
    <x v="1017"/>
    <s v="2022-09-27 05:22:01.885000+00:00"/>
    <m/>
  </r>
  <r>
    <x v="21"/>
    <n v="15000000"/>
    <s v="INR"/>
    <n v="0"/>
    <x v="16"/>
    <x v="0"/>
    <s v="stat_kcR4fZg7TU7jjk1jAVua3qGLRS4J5uFayEjK5j02wtv"/>
    <x v="2"/>
    <s v="OpportunityStatusType.Lost"/>
    <m/>
    <x v="1"/>
    <x v="39"/>
    <s v="lead_XbpRs6TgPUqN7FDmPPXOGnzbSCwyOSMcyKBe1gemFjq"/>
    <s v="Netflix, Inc."/>
    <x v="21"/>
    <s v="user_Iwn6da5WKkZqwUySK0oUuCb72pFP5WEm4zAb92ijqFe"/>
    <s v="Sonal Paithankar"/>
    <x v="1562"/>
    <s v="2022-06-30 05:08:13.022000+00:00"/>
    <m/>
    <x v="1"/>
    <m/>
    <m/>
    <m/>
    <n v="150"/>
    <m/>
    <m/>
    <m/>
    <m/>
    <m/>
    <m/>
    <m/>
    <m/>
    <m/>
    <m/>
    <m/>
    <x v="12"/>
    <m/>
    <m/>
    <m/>
    <m/>
    <m/>
    <m/>
    <m/>
    <m/>
    <m/>
    <m/>
    <m/>
    <m/>
    <x v="4"/>
    <m/>
    <s v="user_g5Yw4Z4XnIbmcGhJO80vdtFdd5ElcDlgYO3q8l82ODn"/>
    <x v="18"/>
    <x v="1"/>
    <m/>
    <s v="July; September"/>
    <x v="4"/>
    <x v="0"/>
    <m/>
    <s v="AM is Kunal, Downloaded the guide: Designing employee healthcare plan"/>
    <m/>
    <m/>
    <m/>
    <x v="1017"/>
    <s v="2022-09-27 05:22:01.885000+00:00"/>
    <m/>
  </r>
  <r>
    <x v="9"/>
    <n v="1000000"/>
    <s v="INR"/>
    <n v="0"/>
    <x v="89"/>
    <x v="0"/>
    <s v="stat_kcR4fZg7TU7jjk1jAVua3qGLRS4J5uFayEjK5j02wtv"/>
    <x v="2"/>
    <s v="OpportunityStatusType.Lost"/>
    <m/>
    <x v="1"/>
    <x v="39"/>
    <s v="lead_g8QCsaFeHQIBpUgzVSRozPhhyhgiNzese6eKV4YdAzT"/>
    <s v="Synise Technologies Ltd"/>
    <x v="21"/>
    <s v="user_9SBRjyF0n4iWuhUdqRyQkFhl2J4uyNKhFWvvJEvunX8"/>
    <s v="Omkar Ghate"/>
    <x v="1563"/>
    <s v="2022-06-29 10:29:43.316000+00:00"/>
    <m/>
    <x v="0"/>
    <m/>
    <m/>
    <m/>
    <n v="300"/>
    <m/>
    <m/>
    <m/>
    <m/>
    <m/>
    <m/>
    <m/>
    <m/>
    <m/>
    <m/>
    <m/>
    <x v="1"/>
    <m/>
    <m/>
    <m/>
    <m/>
    <m/>
    <m/>
    <m/>
    <m/>
    <m/>
    <m/>
    <m/>
    <m/>
    <x v="3"/>
    <m/>
    <s v="user_g5Yw4Z4XnIbmcGhJO80vdtFdd5ElcDlgYO3q8l82ODn"/>
    <x v="18"/>
    <x v="1"/>
    <m/>
    <s v="July"/>
    <x v="2"/>
    <x v="28"/>
    <m/>
    <s v="Abhay Feb Outbound list"/>
    <m/>
    <m/>
    <m/>
    <x v="1018"/>
    <s v="2022-07-11 11:17:21.667000+00:00"/>
    <m/>
  </r>
  <r>
    <x v="11"/>
    <n v="200000"/>
    <s v="INR"/>
    <n v="0"/>
    <x v="36"/>
    <x v="0"/>
    <s v="stat_kcR4fZg7TU7jjk1jAVua3qGLRS4J5uFayEjK5j02wtv"/>
    <x v="2"/>
    <s v="OpportunityStatusType.Lost"/>
    <m/>
    <x v="1"/>
    <x v="540"/>
    <s v="lead_diyZtIVRlZMKa0Zmibqfk0SoRjAtrW0rTj7u07UXMhU"/>
    <s v="Rooman Technologies"/>
    <x v="3"/>
    <s v="user_LKRhV6rhcBe0uL8u70UUGeDjbMupuho4TaiAOCbT7HT"/>
    <s v="Kashif Ahmad"/>
    <x v="1564"/>
    <s v="2022-06-28 14:07:09.484000+00:00"/>
    <m/>
    <x v="2"/>
    <m/>
    <m/>
    <m/>
    <n v="125"/>
    <m/>
    <m/>
    <m/>
    <m/>
    <m/>
    <m/>
    <m/>
    <m/>
    <m/>
    <m/>
    <m/>
    <x v="1"/>
    <m/>
    <m/>
    <m/>
    <m/>
    <m/>
    <m/>
    <m/>
    <m/>
    <m/>
    <m/>
    <m/>
    <m/>
    <x v="25"/>
    <m/>
    <s v="user_encRk5bIEFN6ZA11h4WH2AdZTiZpogLSlMIaj0E30SZ"/>
    <x v="3"/>
    <x v="1"/>
    <m/>
    <m/>
    <x v="2"/>
    <x v="4"/>
    <m/>
    <m/>
    <m/>
    <m/>
    <m/>
    <x v="565"/>
    <s v="2022-10-10 02:51:47.563000+00:00"/>
    <m/>
  </r>
  <r>
    <x v="11"/>
    <n v="135296"/>
    <s v="INR"/>
    <n v="0"/>
    <x v="89"/>
    <x v="0"/>
    <s v="stat_1hn9nRJaLbI53NxPuSQgo90kRpbpKsFlwN4oEGNUTdO"/>
    <x v="1"/>
    <s v="OpportunityStatusType.Lost"/>
    <m/>
    <x v="1"/>
    <x v="17"/>
    <s v="lead_5jLAGNsDbnUmVArQS8BdQeDeDUE6FWBmrOgTBk08iky"/>
    <s v="MAXIML LABS PRIVATE LIMITED"/>
    <x v="7"/>
    <s v="user_LKRhV6rhcBe0uL8u70UUGeDjbMupuho4TaiAOCbT7HT"/>
    <s v="Kashif Ahmad"/>
    <x v="1565"/>
    <s v="2022-06-29 07:31:40.047000+00:00"/>
    <m/>
    <x v="0"/>
    <m/>
    <s v="2021-06-07 07:33:27+00:00"/>
    <m/>
    <n v="91"/>
    <m/>
    <m/>
    <m/>
    <m/>
    <m/>
    <m/>
    <m/>
    <m/>
    <m/>
    <m/>
    <m/>
    <x v="1"/>
    <m/>
    <m/>
    <m/>
    <m/>
    <m/>
    <m/>
    <m/>
    <m/>
    <m/>
    <m/>
    <m/>
    <m/>
    <x v="9"/>
    <m/>
    <s v="user_aM3WaaSUQQmaNnsm9l2FQRVWUEr8RN2ZdXzsuQUalQ3"/>
    <x v="7"/>
    <x v="5"/>
    <m/>
    <s v="July"/>
    <x v="3"/>
    <x v="2"/>
    <m/>
    <s v="Employee Count 50"/>
    <m/>
    <m/>
    <m/>
    <x v="1019"/>
    <s v="2022-07-10 07:14:31.409000+00:00"/>
    <m/>
  </r>
  <r>
    <x v="27"/>
    <n v="50000"/>
    <s v="INR"/>
    <n v="0"/>
    <x v="65"/>
    <x v="0"/>
    <s v="stat_1hn9nRJaLbI53NxPuSQgo90kRpbpKsFlwN4oEGNUTdO"/>
    <x v="1"/>
    <s v="OpportunityStatusType.Lost"/>
    <s v="cont_9U3SCps8qThXl1TVWOiSDUQpWF7gJGrwrcBIfdw2knp"/>
    <x v="639"/>
    <x v="0"/>
    <s v="lead_txpHOccX9mXGBtWKZHfZ8geTD3Ge5mqFIoWhjht54dI"/>
    <s v="Ridecell India pvt Ltd."/>
    <x v="10"/>
    <s v="user_2YgShwgjLNI4FjAqgE9PtKsdIaGh919JGcFG919fe5B"/>
    <s v="Satyam Tiwari"/>
    <x v="1566"/>
    <s v="2022-06-28 11:38:49.063000+00:00"/>
    <m/>
    <x v="1"/>
    <m/>
    <m/>
    <m/>
    <n v="85"/>
    <m/>
    <m/>
    <s v="Facebook"/>
    <m/>
    <m/>
    <m/>
    <m/>
    <s v="PAID_SOCIAL"/>
    <m/>
    <m/>
    <m/>
    <x v="5"/>
    <m/>
    <m/>
    <m/>
    <m/>
    <m/>
    <m/>
    <m/>
    <m/>
    <m/>
    <m/>
    <m/>
    <m/>
    <x v="11"/>
    <m/>
    <s v="user_ocHSJH83OJnHCvKyMbjx8WOOK8PMgAUGIj1qK0q0dMV"/>
    <x v="10"/>
    <x v="1"/>
    <m/>
    <s v="July"/>
    <x v="4"/>
    <x v="1"/>
    <m/>
    <s v="Employee Engagement Handbook"/>
    <m/>
    <m/>
    <m/>
    <x v="1020"/>
    <s v="2022-07-11 10:01:36.468000+00:00"/>
    <s v="GPA"/>
  </r>
  <r>
    <x v="27"/>
    <n v="425000"/>
    <s v="INR"/>
    <n v="0"/>
    <x v="65"/>
    <x v="0"/>
    <s v="stat_1hn9nRJaLbI53NxPuSQgo90kRpbpKsFlwN4oEGNUTdO"/>
    <x v="1"/>
    <s v="OpportunityStatusType.Lost"/>
    <s v="cont_9U3SCps8qThXl1TVWOiSDUQpWF7gJGrwrcBIfdw2knp"/>
    <x v="639"/>
    <x v="541"/>
    <s v="lead_txpHOccX9mXGBtWKZHfZ8geTD3Ge5mqFIoWhjht54dI"/>
    <s v="Ridecell India pvt Ltd."/>
    <x v="10"/>
    <s v="user_2YgShwgjLNI4FjAqgE9PtKsdIaGh919JGcFG919fe5B"/>
    <s v="Satyam Tiwari"/>
    <x v="1567"/>
    <s v="2022-06-28 11:39:23.519000+00:00"/>
    <m/>
    <x v="1"/>
    <m/>
    <m/>
    <m/>
    <n v="85"/>
    <m/>
    <m/>
    <s v="Facebook"/>
    <m/>
    <m/>
    <m/>
    <m/>
    <s v="PAID_SOCIAL"/>
    <m/>
    <m/>
    <m/>
    <x v="5"/>
    <m/>
    <m/>
    <m/>
    <m/>
    <m/>
    <m/>
    <m/>
    <m/>
    <m/>
    <m/>
    <m/>
    <m/>
    <x v="11"/>
    <m/>
    <s v="user_ocHSJH83OJnHCvKyMbjx8WOOK8PMgAUGIj1qK0q0dMV"/>
    <x v="10"/>
    <x v="1"/>
    <m/>
    <s v="July"/>
    <x v="4"/>
    <x v="1"/>
    <m/>
    <s v="Employee Engagement Handbook"/>
    <m/>
    <m/>
    <m/>
    <x v="1020"/>
    <s v="2022-07-11 10:01:36.468000+00:00"/>
    <s v="GMC"/>
  </r>
  <r>
    <x v="27"/>
    <n v="50000"/>
    <s v="INR"/>
    <n v="0"/>
    <x v="65"/>
    <x v="0"/>
    <s v="stat_1hn9nRJaLbI53NxPuSQgo90kRpbpKsFlwN4oEGNUTdO"/>
    <x v="1"/>
    <s v="OpportunityStatusType.Lost"/>
    <s v="cont_9U3SCps8qThXl1TVWOiSDUQpWF7gJGrwrcBIfdw2knp"/>
    <x v="639"/>
    <x v="0"/>
    <s v="lead_txpHOccX9mXGBtWKZHfZ8geTD3Ge5mqFIoWhjht54dI"/>
    <s v="Ridecell India pvt Ltd."/>
    <x v="10"/>
    <s v="user_2YgShwgjLNI4FjAqgE9PtKsdIaGh919JGcFG919fe5B"/>
    <s v="Satyam Tiwari"/>
    <x v="1568"/>
    <s v="2022-06-28 11:38:45.934000+00:00"/>
    <m/>
    <x v="1"/>
    <m/>
    <m/>
    <m/>
    <n v="85"/>
    <m/>
    <m/>
    <s v="Facebook"/>
    <m/>
    <m/>
    <m/>
    <m/>
    <s v="PAID_SOCIAL"/>
    <m/>
    <m/>
    <m/>
    <x v="5"/>
    <m/>
    <m/>
    <m/>
    <m/>
    <m/>
    <m/>
    <m/>
    <m/>
    <m/>
    <m/>
    <m/>
    <m/>
    <x v="11"/>
    <m/>
    <s v="user_ocHSJH83OJnHCvKyMbjx8WOOK8PMgAUGIj1qK0q0dMV"/>
    <x v="10"/>
    <x v="1"/>
    <m/>
    <s v="July"/>
    <x v="4"/>
    <x v="1"/>
    <m/>
    <s v="Employee Engagement Handbook"/>
    <m/>
    <m/>
    <m/>
    <x v="1020"/>
    <s v="2022-07-11 10:01:36.468000+00:00"/>
    <s v="GTL"/>
  </r>
  <r>
    <x v="7"/>
    <n v="50000"/>
    <s v="INR"/>
    <n v="0"/>
    <x v="39"/>
    <x v="0"/>
    <s v="stat_kcR4fZg7TU7jjk1jAVua3qGLRS4J5uFayEjK5j02wtv"/>
    <x v="2"/>
    <s v="OpportunityStatusType.Lost"/>
    <m/>
    <x v="1"/>
    <x v="542"/>
    <s v="lead_gGW6wDl3DjXvRVL3yEUibJDooqHKPvt9A0rhKIX7tvN"/>
    <s v="Bysos"/>
    <x v="4"/>
    <s v="user_U27GK6WjhLhUhi1EDKXV57xMpn8n8DMIOjci1q3UReZ"/>
    <s v="Abhiroop Ganguly"/>
    <x v="1569"/>
    <s v="2022-06-28 07:28:13.268000+00:00"/>
    <m/>
    <x v="19"/>
    <m/>
    <m/>
    <m/>
    <n v="30"/>
    <m/>
    <m/>
    <m/>
    <m/>
    <m/>
    <m/>
    <m/>
    <m/>
    <m/>
    <m/>
    <m/>
    <x v="1"/>
    <m/>
    <m/>
    <m/>
    <m/>
    <m/>
    <m/>
    <m/>
    <m/>
    <m/>
    <m/>
    <m/>
    <m/>
    <x v="37"/>
    <m/>
    <s v="user_5YHA1ZU4iP896lD1YJehdJcMx7ZEgWCpulT4T2c3pJ3"/>
    <x v="4"/>
    <x v="1"/>
    <m/>
    <s v="August"/>
    <x v="4"/>
    <x v="3"/>
    <m/>
    <s v="Downloaded the guide: Designing employee healthcare plan"/>
    <m/>
    <m/>
    <m/>
    <x v="1021"/>
    <s v="2022-09-02 19:02:28.266000+00:00"/>
    <m/>
  </r>
  <r>
    <x v="7"/>
    <n v="100000"/>
    <s v="INR"/>
    <n v="0"/>
    <x v="39"/>
    <x v="0"/>
    <s v="stat_kcR4fZg7TU7jjk1jAVua3qGLRS4J5uFayEjK5j02wtv"/>
    <x v="2"/>
    <s v="OpportunityStatusType.Lost"/>
    <m/>
    <x v="1"/>
    <x v="379"/>
    <s v="lead_gGW6wDl3DjXvRVL3yEUibJDooqHKPvt9A0rhKIX7tvN"/>
    <s v="Bysos"/>
    <x v="4"/>
    <s v="user_U27GK6WjhLhUhi1EDKXV57xMpn8n8DMIOjci1q3UReZ"/>
    <s v="Abhiroop Ganguly"/>
    <x v="1570"/>
    <s v="2022-06-28 07:28:24.494000+00:00"/>
    <m/>
    <x v="19"/>
    <m/>
    <m/>
    <m/>
    <n v="30"/>
    <m/>
    <m/>
    <m/>
    <m/>
    <m/>
    <m/>
    <m/>
    <m/>
    <m/>
    <m/>
    <m/>
    <x v="1"/>
    <m/>
    <m/>
    <m/>
    <m/>
    <m/>
    <m/>
    <m/>
    <m/>
    <m/>
    <m/>
    <m/>
    <m/>
    <x v="37"/>
    <m/>
    <s v="user_5YHA1ZU4iP896lD1YJehdJcMx7ZEgWCpulT4T2c3pJ3"/>
    <x v="4"/>
    <x v="1"/>
    <m/>
    <s v="August"/>
    <x v="4"/>
    <x v="3"/>
    <m/>
    <s v="Downloaded the guide: Designing employee healthcare plan"/>
    <m/>
    <m/>
    <m/>
    <x v="1021"/>
    <s v="2022-09-02 19:02:28.266000+00:00"/>
    <m/>
  </r>
  <r>
    <x v="37"/>
    <n v="5000000"/>
    <s v="INR"/>
    <n v="0"/>
    <x v="16"/>
    <x v="0"/>
    <s v="stat_kcR4fZg7TU7jjk1jAVua3qGLRS4J5uFayEjK5j02wtv"/>
    <x v="2"/>
    <s v="OpportunityStatusType.Lost"/>
    <s v="cont_lFajQwymJMi88c5AwVLQKKzmRb8Y5hY0pvRRyGimhz6"/>
    <x v="640"/>
    <x v="0"/>
    <s v="lead_4eLsko5D4IJEndpgGYquJ98GKPh6I9MNmV3qpaMhIE1"/>
    <s v="Hindustan Power"/>
    <x v="6"/>
    <s v="user_RYbBTp8BVWNa7ppiOz6QVJMGK0exHsFmc5uCLn34ODZ"/>
    <s v="Prasoon Mishra"/>
    <x v="1571"/>
    <s v="2022-06-28 09:16:32.527000+00:00"/>
    <m/>
    <x v="11"/>
    <m/>
    <m/>
    <m/>
    <n v="1500"/>
    <m/>
    <m/>
    <m/>
    <m/>
    <m/>
    <m/>
    <m/>
    <m/>
    <m/>
    <m/>
    <m/>
    <x v="2"/>
    <m/>
    <m/>
    <m/>
    <m/>
    <m/>
    <m/>
    <m/>
    <m/>
    <m/>
    <m/>
    <m/>
    <m/>
    <x v="3"/>
    <m/>
    <s v="user_A8KOTZADnUtEQOLt4nSLAmteNStuGh80js75RYjrXVt"/>
    <x v="6"/>
    <x v="1"/>
    <m/>
    <s v="June"/>
    <x v="4"/>
    <x v="3"/>
    <m/>
    <s v="Employee Wellness Handbook"/>
    <m/>
    <m/>
    <m/>
    <x v="1022"/>
    <s v="2022-07-30 06:10:33.604000+00:00"/>
    <s v="GMC"/>
  </r>
  <r>
    <x v="32"/>
    <n v="400000"/>
    <s v="INR"/>
    <n v="0"/>
    <x v="86"/>
    <x v="0"/>
    <s v="stat_kcR4fZg7TU7jjk1jAVua3qGLRS4J5uFayEjK5j02wtv"/>
    <x v="2"/>
    <s v="OpportunityStatusType.Lost"/>
    <m/>
    <x v="1"/>
    <x v="0"/>
    <s v="lead_bBoIZ4UOli9XXoLJ6IeghU1kNuRxyhzygfNtjWldwM3"/>
    <s v="Famy Care Ltd., Mumbai"/>
    <x v="1"/>
    <s v="user_IpBH4s1Av5OVFfQQ3nW0qPDDjwLT9uRfx1sVhml8UQA"/>
    <s v="Namrata Aurora"/>
    <x v="1572"/>
    <s v="2022-06-28 07:27:59.349000+00:00"/>
    <m/>
    <x v="1"/>
    <m/>
    <m/>
    <m/>
    <m/>
    <m/>
    <m/>
    <m/>
    <m/>
    <m/>
    <m/>
    <m/>
    <m/>
    <m/>
    <m/>
    <m/>
    <x v="2"/>
    <m/>
    <m/>
    <m/>
    <m/>
    <m/>
    <m/>
    <m/>
    <m/>
    <m/>
    <m/>
    <m/>
    <m/>
    <x v="3"/>
    <m/>
    <s v="user_IpBH4s1Av5OVFfQQ3nW0qPDDjwLT9uRfx1sVhml8UQA"/>
    <x v="23"/>
    <x v="1"/>
    <m/>
    <s v="July"/>
    <x v="4"/>
    <x v="3"/>
    <m/>
    <s v="Employee Engagement Handbook"/>
    <m/>
    <m/>
    <m/>
    <x v="1023"/>
    <s v="2022-10-09 05:33:37.717000+00:00"/>
    <s v="GMC"/>
  </r>
  <r>
    <x v="24"/>
    <n v="450000"/>
    <s v="INR"/>
    <n v="0"/>
    <x v="65"/>
    <x v="0"/>
    <s v="stat_1hn9nRJaLbI53NxPuSQgo90kRpbpKsFlwN4oEGNUTdO"/>
    <x v="1"/>
    <s v="OpportunityStatusType.Lost"/>
    <s v="cont_dczUjsQMB3WKk3MG89ZA2wBFKsx32qcv99h1cy8Pafw"/>
    <x v="641"/>
    <x v="0"/>
    <s v="lead_CDG2cOKZvhsTT7TH1pAzdlCkMr2KlJ1Y6G8EiSjvUKH"/>
    <s v="FitShit Health Solutions"/>
    <x v="14"/>
    <s v="user_sD3YjSs92XKUfD0OPHeo886g6tW6aCM0iUhX5VVUuJi"/>
    <s v="Navin Panjwani"/>
    <x v="1573"/>
    <s v="2022-06-28 05:38:18.333000+00:00"/>
    <m/>
    <x v="1"/>
    <m/>
    <m/>
    <m/>
    <n v="66"/>
    <m/>
    <m/>
    <m/>
    <m/>
    <m/>
    <m/>
    <m/>
    <m/>
    <m/>
    <m/>
    <m/>
    <x v="20"/>
    <m/>
    <m/>
    <m/>
    <m/>
    <m/>
    <m/>
    <m/>
    <m/>
    <m/>
    <m/>
    <m/>
    <m/>
    <x v="1"/>
    <m/>
    <s v="user_FdWFezbLzkYQcGsBUsjZO25nr2poK2nRbqV47Rs5Kfm"/>
    <x v="17"/>
    <x v="1"/>
    <m/>
    <s v="July"/>
    <x v="2"/>
    <x v="1"/>
    <m/>
    <m/>
    <m/>
    <m/>
    <m/>
    <x v="1024"/>
    <s v="2022-09-09 08:40:42.451000+00:00"/>
    <m/>
  </r>
  <r>
    <x v="9"/>
    <n v="1500000"/>
    <s v="INR"/>
    <n v="0"/>
    <x v="88"/>
    <x v="0"/>
    <s v="stat_kcR4fZg7TU7jjk1jAVua3qGLRS4J5uFayEjK5j02wtv"/>
    <x v="2"/>
    <s v="OpportunityStatusType.Lost"/>
    <m/>
    <x v="1"/>
    <x v="147"/>
    <s v="lead_C08LOA5eNpwFXywCGKdLvSypm1FIFR55oMjZwZQUg1c"/>
    <s v="Autoprint Machinery Manufacturers"/>
    <x v="15"/>
    <s v="user_9SBRjyF0n4iWuhUdqRyQkFhl2J4uyNKhFWvvJEvunX8"/>
    <s v="Omkar Ghate"/>
    <x v="1574"/>
    <s v="2022-06-28 05:04:51.880000+00:00"/>
    <m/>
    <x v="39"/>
    <m/>
    <m/>
    <m/>
    <n v="150"/>
    <m/>
    <m/>
    <m/>
    <m/>
    <m/>
    <m/>
    <m/>
    <m/>
    <m/>
    <m/>
    <m/>
    <x v="5"/>
    <m/>
    <m/>
    <m/>
    <m/>
    <m/>
    <m/>
    <m/>
    <m/>
    <m/>
    <m/>
    <m/>
    <m/>
    <x v="13"/>
    <m/>
    <s v="user_228eUmsdKIb9OItgmiDq1zD4aPZ1eqiapbaLAGeBf8g"/>
    <x v="13"/>
    <x v="1"/>
    <m/>
    <s v="July"/>
    <x v="2"/>
    <x v="3"/>
    <m/>
    <m/>
    <m/>
    <m/>
    <m/>
    <x v="903"/>
    <s v="2022-07-13 10:58:28.021000+00:00"/>
    <s v="GMC"/>
  </r>
  <r>
    <x v="37"/>
    <n v="300000"/>
    <s v="INR"/>
    <n v="0"/>
    <x v="61"/>
    <x v="0"/>
    <s v="stat_kcR4fZg7TU7jjk1jAVua3qGLRS4J5uFayEjK5j02wtv"/>
    <x v="2"/>
    <s v="OpportunityStatusType.Lost"/>
    <s v="cont_EJKIbmwrJmjLASEf2AVcoIz7pZ2rEf76lSfNunY1TN9"/>
    <x v="642"/>
    <x v="0"/>
    <s v="lead_HOa1MYsbJem8UOm54M3qH6EPPtqdmzuYWjpNggSkXxJ"/>
    <s v="Oswal Extrusion"/>
    <x v="25"/>
    <s v="user_RYbBTp8BVWNa7ppiOz6QVJMGK0exHsFmc5uCLn34ODZ"/>
    <s v="Prasoon Mishra"/>
    <x v="1575"/>
    <s v="2022-06-27 06:57:21.572000+00:00"/>
    <m/>
    <x v="7"/>
    <m/>
    <m/>
    <m/>
    <n v="240"/>
    <m/>
    <m/>
    <m/>
    <m/>
    <m/>
    <m/>
    <m/>
    <m/>
    <m/>
    <m/>
    <m/>
    <x v="29"/>
    <m/>
    <m/>
    <m/>
    <m/>
    <m/>
    <m/>
    <m/>
    <m/>
    <m/>
    <m/>
    <m/>
    <m/>
    <x v="5"/>
    <m/>
    <s v="user_vMd4rmcrSbjykdyL2J7rrYn84SWdcNc5FKligrmItPw"/>
    <x v="11"/>
    <x v="1"/>
    <m/>
    <s v="August"/>
    <x v="4"/>
    <x v="3"/>
    <m/>
    <s v="Downloaded the guide: Employee Wellness Handbook"/>
    <m/>
    <m/>
    <m/>
    <x v="1025"/>
    <s v="2022-09-05 05:32:13.727000+00:00"/>
    <s v="GPA"/>
  </r>
  <r>
    <x v="22"/>
    <n v="35000000"/>
    <s v="INR"/>
    <n v="0"/>
    <x v="16"/>
    <x v="0"/>
    <s v="stat_kcR4fZg7TU7jjk1jAVua3qGLRS4J5uFayEjK5j02wtv"/>
    <x v="2"/>
    <s v="OpportunityStatusType.Lost"/>
    <m/>
    <x v="1"/>
    <x v="118"/>
    <s v="lead_UXUgQ8XXlSEEyTKbTqeleIIDrBV404YJrNvxpebQfBz"/>
    <s v="Arvindbrands"/>
    <x v="15"/>
    <s v="user_TZzywQwym26DjuswO479pxRhNKX152z8X1haCx2vcst"/>
    <s v="Vrushali Kummar"/>
    <x v="1576"/>
    <s v="2022-06-27 11:41:44.279000+00:00"/>
    <m/>
    <x v="7"/>
    <m/>
    <m/>
    <m/>
    <n v="3500"/>
    <m/>
    <m/>
    <s v="Facebook"/>
    <m/>
    <m/>
    <m/>
    <m/>
    <s v="PAID_SOCIAL"/>
    <m/>
    <m/>
    <m/>
    <x v="2"/>
    <m/>
    <m/>
    <m/>
    <m/>
    <m/>
    <m/>
    <m/>
    <m/>
    <m/>
    <m/>
    <m/>
    <m/>
    <x v="3"/>
    <m/>
    <s v="user_228eUmsdKIb9OItgmiDq1zD4aPZ1eqiapbaLAGeBf8g"/>
    <x v="13"/>
    <x v="1"/>
    <m/>
    <s v="June"/>
    <x v="4"/>
    <x v="3"/>
    <m/>
    <s v="Downloaded the guide: Designing employee healthcare plan"/>
    <m/>
    <m/>
    <m/>
    <x v="1026"/>
    <s v="2022-07-10 06:48:52.100000+00:00"/>
    <s v="GMC"/>
  </r>
  <r>
    <x v="22"/>
    <n v="3500000"/>
    <s v="INR"/>
    <n v="0"/>
    <x v="16"/>
    <x v="0"/>
    <s v="stat_kcR4fZg7TU7jjk1jAVua3qGLRS4J5uFayEjK5j02wtv"/>
    <x v="2"/>
    <s v="OpportunityStatusType.Lost"/>
    <m/>
    <x v="1"/>
    <x v="19"/>
    <s v="lead_UXUgQ8XXlSEEyTKbTqeleIIDrBV404YJrNvxpebQfBz"/>
    <s v="Arvindbrands"/>
    <x v="15"/>
    <s v="user_TZzywQwym26DjuswO479pxRhNKX152z8X1haCx2vcst"/>
    <s v="Vrushali Kummar"/>
    <x v="1577"/>
    <s v="2022-06-27 11:42:23.350000+00:00"/>
    <m/>
    <x v="7"/>
    <m/>
    <m/>
    <m/>
    <n v="3500"/>
    <m/>
    <m/>
    <s v="Facebook"/>
    <m/>
    <m/>
    <m/>
    <m/>
    <s v="PAID_SOCIAL"/>
    <m/>
    <m/>
    <m/>
    <x v="2"/>
    <m/>
    <m/>
    <m/>
    <m/>
    <m/>
    <m/>
    <m/>
    <m/>
    <m/>
    <m/>
    <m/>
    <m/>
    <x v="3"/>
    <m/>
    <s v="user_228eUmsdKIb9OItgmiDq1zD4aPZ1eqiapbaLAGeBf8g"/>
    <x v="13"/>
    <x v="1"/>
    <m/>
    <s v="June"/>
    <x v="4"/>
    <x v="3"/>
    <m/>
    <s v="Downloaded the guide: Designing employee healthcare plan"/>
    <m/>
    <m/>
    <m/>
    <x v="1026"/>
    <s v="2022-07-10 06:48:52.100000+00:00"/>
    <s v="GPA"/>
  </r>
  <r>
    <x v="37"/>
    <n v="1500000"/>
    <s v="INR"/>
    <n v="0"/>
    <x v="61"/>
    <x v="0"/>
    <s v="stat_kcR4fZg7TU7jjk1jAVua3qGLRS4J5uFayEjK5j02wtv"/>
    <x v="2"/>
    <s v="OpportunityStatusType.Lost"/>
    <m/>
    <x v="1"/>
    <x v="0"/>
    <s v="lead_HOa1MYsbJem8UOm54M3qH6EPPtqdmzuYWjpNggSkXxJ"/>
    <s v="Oswal Extrusion"/>
    <x v="25"/>
    <s v="user_RYbBTp8BVWNa7ppiOz6QVJMGK0exHsFmc5uCLn34ODZ"/>
    <s v="Prasoon Mishra"/>
    <x v="1578"/>
    <s v="2022-06-27 06:57:15.150000+00:00"/>
    <m/>
    <x v="7"/>
    <m/>
    <m/>
    <m/>
    <n v="240"/>
    <m/>
    <m/>
    <m/>
    <m/>
    <m/>
    <m/>
    <m/>
    <m/>
    <m/>
    <m/>
    <m/>
    <x v="29"/>
    <m/>
    <m/>
    <m/>
    <m/>
    <m/>
    <m/>
    <m/>
    <m/>
    <m/>
    <m/>
    <m/>
    <m/>
    <x v="5"/>
    <m/>
    <s v="user_vMd4rmcrSbjykdyL2J7rrYn84SWdcNc5FKligrmItPw"/>
    <x v="11"/>
    <x v="1"/>
    <m/>
    <s v="August"/>
    <x v="4"/>
    <x v="3"/>
    <m/>
    <s v="Downloaded the guide: Employee Wellness Handbook"/>
    <m/>
    <m/>
    <m/>
    <x v="1025"/>
    <s v="2022-09-05 05:32:13.727000+00:00"/>
    <s v="GTL"/>
  </r>
  <r>
    <x v="37"/>
    <n v="2000000"/>
    <s v="INR"/>
    <n v="0"/>
    <x v="61"/>
    <x v="0"/>
    <s v="stat_kcR4fZg7TU7jjk1jAVua3qGLRS4J5uFayEjK5j02wtv"/>
    <x v="2"/>
    <s v="OpportunityStatusType.Lost"/>
    <s v="cont_EJKIbmwrJmjLASEf2AVcoIz7pZ2rEf76lSfNunY1TN9"/>
    <x v="642"/>
    <x v="0"/>
    <s v="lead_HOa1MYsbJem8UOm54M3qH6EPPtqdmzuYWjpNggSkXxJ"/>
    <s v="Oswal Extrusion"/>
    <x v="25"/>
    <s v="user_RYbBTp8BVWNa7ppiOz6QVJMGK0exHsFmc5uCLn34ODZ"/>
    <s v="Prasoon Mishra"/>
    <x v="1579"/>
    <s v="2022-06-27 06:57:01.680000+00:00"/>
    <m/>
    <x v="7"/>
    <m/>
    <m/>
    <m/>
    <n v="240"/>
    <m/>
    <m/>
    <m/>
    <m/>
    <m/>
    <m/>
    <m/>
    <m/>
    <m/>
    <m/>
    <m/>
    <x v="29"/>
    <m/>
    <m/>
    <m/>
    <m/>
    <m/>
    <m/>
    <m/>
    <m/>
    <m/>
    <m/>
    <m/>
    <m/>
    <x v="5"/>
    <m/>
    <s v="user_vMd4rmcrSbjykdyL2J7rrYn84SWdcNc5FKligrmItPw"/>
    <x v="11"/>
    <x v="1"/>
    <m/>
    <s v="August"/>
    <x v="4"/>
    <x v="3"/>
    <m/>
    <s v="Downloaded the guide: Employee Wellness Handbook"/>
    <m/>
    <m/>
    <m/>
    <x v="1025"/>
    <s v="2022-09-05 05:32:13.727000+00:00"/>
    <s v="GMC"/>
  </r>
  <r>
    <x v="12"/>
    <n v="100000"/>
    <s v="INR"/>
    <n v="0"/>
    <x v="16"/>
    <x v="0"/>
    <s v="stat_kcR4fZg7TU7jjk1jAVua3qGLRS4J5uFayEjK5j02wtv"/>
    <x v="2"/>
    <s v="OpportunityStatusType.Lost"/>
    <m/>
    <x v="1"/>
    <x v="0"/>
    <s v="lead_Z7YR4Zj1E13Z06tGRs7KzQYy0jSmSp5B1PDbsKDBRgx"/>
    <s v="Expert Global Solutions"/>
    <x v="25"/>
    <s v="user_hAuUqCTCw5r4tCUrswIWPSW7LJ1XIBbttZVmJkxmzGq"/>
    <s v="Chetan Kumar"/>
    <x v="1580"/>
    <s v="2022-06-25 02:20:57.688000+00:00"/>
    <m/>
    <x v="23"/>
    <m/>
    <s v="2020-08-14 08:05:11+00:00"/>
    <m/>
    <n v="1583"/>
    <m/>
    <m/>
    <m/>
    <m/>
    <m/>
    <m/>
    <m/>
    <m/>
    <m/>
    <m/>
    <m/>
    <x v="21"/>
    <m/>
    <m/>
    <m/>
    <m/>
    <m/>
    <m/>
    <m/>
    <m/>
    <m/>
    <m/>
    <m/>
    <m/>
    <x v="3"/>
    <m/>
    <s v="user_5IQTpX6DsnoeoDfxqzqojpVoQLXPh68nhDjLS5ETjYj"/>
    <x v="8"/>
    <x v="3"/>
    <m/>
    <s v="February"/>
    <x v="2"/>
    <x v="3"/>
    <m/>
    <s v="MDindia-TPA"/>
    <m/>
    <m/>
    <m/>
    <x v="1027"/>
    <s v="2022-10-19 13:05:40.032000+00:00"/>
    <s v="GTL"/>
  </r>
  <r>
    <x v="12"/>
    <n v="3500000"/>
    <s v="INR"/>
    <n v="0"/>
    <x v="27"/>
    <x v="0"/>
    <s v="stat_kcR4fZg7TU7jjk1jAVua3qGLRS4J5uFayEjK5j02wtv"/>
    <x v="2"/>
    <s v="OpportunityStatusType.Lost"/>
    <s v="cont_tH60RwmaRzxp2RxBBhIgAe6GZmURVRr4k2JCuTTgrGc"/>
    <x v="643"/>
    <x v="543"/>
    <s v="lead_GUzrD7GGDnTA3xfVoxUhxTRw24xiCzsoG2FbLPMt32c"/>
    <s v="Akumentis Healthcare"/>
    <x v="32"/>
    <s v="user_hAuUqCTCw5r4tCUrswIWPSW7LJ1XIBbttZVmJkxmzGq"/>
    <s v="Chetan Kumar"/>
    <x v="1581"/>
    <s v="2022-06-25 02:19:29.852000+00:00"/>
    <m/>
    <x v="1"/>
    <m/>
    <m/>
    <m/>
    <n v="1500"/>
    <m/>
    <s v="BOF - V11 - Employee engagement handbook - Conversation Ad"/>
    <s v="Facebook"/>
    <m/>
    <m/>
    <m/>
    <m/>
    <s v="PAID_SOCIAL"/>
    <m/>
    <m/>
    <m/>
    <x v="5"/>
    <m/>
    <m/>
    <m/>
    <m/>
    <m/>
    <m/>
    <m/>
    <m/>
    <m/>
    <m/>
    <m/>
    <m/>
    <x v="5"/>
    <m/>
    <s v="user_bdUPAGjcS7p6513So3N4g3aWNS5HuBuVJi7bvCPAsLt"/>
    <x v="24"/>
    <x v="2"/>
    <m/>
    <s v="July; June; March"/>
    <x v="1"/>
    <x v="1"/>
    <m/>
    <s v="Pharma"/>
    <m/>
    <m/>
    <m/>
    <x v="1028"/>
    <s v="2022-10-13 08:19:24.613000+00:00"/>
    <s v="GMC"/>
  </r>
  <r>
    <x v="9"/>
    <n v="400000"/>
    <s v="INR"/>
    <n v="0"/>
    <x v="75"/>
    <x v="0"/>
    <s v="stat_kcR4fZg7TU7jjk1jAVua3qGLRS4J5uFayEjK5j02wtv"/>
    <x v="2"/>
    <s v="OpportunityStatusType.Lost"/>
    <m/>
    <x v="1"/>
    <x v="0"/>
    <s v="lead_xQo1CLXowOSF435d6kCqfHPhbOpmHNCRSzFsYF2r2jW"/>
    <s v="HYPHENMARK INDIA PRIVATE LIMITED"/>
    <x v="25"/>
    <s v="user_9SBRjyF0n4iWuhUdqRyQkFhl2J4uyNKhFWvvJEvunX8"/>
    <s v="Omkar Ghate"/>
    <x v="1582"/>
    <s v="2022-06-24 10:10:12.730000+00:00"/>
    <m/>
    <x v="5"/>
    <m/>
    <m/>
    <m/>
    <n v="40"/>
    <m/>
    <m/>
    <m/>
    <m/>
    <m/>
    <m/>
    <m/>
    <s v="PAID_SOCIAL"/>
    <m/>
    <m/>
    <m/>
    <x v="2"/>
    <m/>
    <m/>
    <m/>
    <m/>
    <m/>
    <m/>
    <m/>
    <m/>
    <m/>
    <m/>
    <m/>
    <m/>
    <x v="3"/>
    <m/>
    <s v="user_FdWFezbLzkYQcGsBUsjZO25nr2poK2nRbqV47Rs5Kfm"/>
    <x v="17"/>
    <x v="1"/>
    <m/>
    <s v="July"/>
    <x v="4"/>
    <x v="3"/>
    <m/>
    <s v="Employee Engagement Handbook"/>
    <m/>
    <m/>
    <m/>
    <x v="785"/>
    <s v="2022-08-29 10:26:22.374000+00:00"/>
    <s v="GTL"/>
  </r>
  <r>
    <x v="37"/>
    <n v="400000"/>
    <s v="INR"/>
    <n v="0"/>
    <x v="75"/>
    <x v="0"/>
    <s v="stat_kcR4fZg7TU7jjk1jAVua3qGLRS4J5uFayEjK5j02wtv"/>
    <x v="2"/>
    <s v="OpportunityStatusType.Lost"/>
    <m/>
    <x v="1"/>
    <x v="544"/>
    <s v="lead_waWR7hTLS8tY59vxAjGVYsjomyB1NynAkRuHEk5mGL0"/>
    <s v="Volante Technologies India Pvt. Ltd."/>
    <x v="25"/>
    <s v="user_RYbBTp8BVWNa7ppiOz6QVJMGK0exHsFmc5uCLn34ODZ"/>
    <s v="Prasoon Mishra"/>
    <x v="1583"/>
    <s v="2022-06-24 09:04:42.778000+00:00"/>
    <m/>
    <x v="9"/>
    <m/>
    <m/>
    <m/>
    <n v="566"/>
    <m/>
    <m/>
    <m/>
    <m/>
    <m/>
    <m/>
    <m/>
    <m/>
    <m/>
    <m/>
    <m/>
    <x v="1"/>
    <m/>
    <m/>
    <m/>
    <m/>
    <m/>
    <m/>
    <m/>
    <m/>
    <m/>
    <m/>
    <m/>
    <m/>
    <x v="3"/>
    <m/>
    <s v="user_vMd4rmcrSbjykdyL2J7rrYn84SWdcNc5FKligrmItPw"/>
    <x v="11"/>
    <x v="1"/>
    <m/>
    <s v="July"/>
    <x v="2"/>
    <x v="3"/>
    <m/>
    <s v="Vaccine inbound"/>
    <m/>
    <m/>
    <m/>
    <x v="1029"/>
    <s v="2022-07-12 07:04:30.074000+00:00"/>
    <m/>
  </r>
  <r>
    <x v="24"/>
    <n v="20000"/>
    <s v="INR"/>
    <n v="0"/>
    <x v="65"/>
    <x v="0"/>
    <s v="stat_kcR4fZg7TU7jjk1jAVua3qGLRS4J5uFayEjK5j02wtv"/>
    <x v="2"/>
    <s v="OpportunityStatusType.Lost"/>
    <s v="cont_sFj9HmiWvzJGq3tU3BdtquMWuzyZjJU4tRYoXS22ofJ"/>
    <x v="557"/>
    <x v="0"/>
    <s v="lead_5GzCehZ1bcOHs5siHFvuookPsxkar8P8jpds8MJjfu3"/>
    <s v="AUS-Aarav Unmanned Systems ( Renewal )"/>
    <x v="24"/>
    <s v="user_sD3YjSs92XKUfD0OPHeo886g6tW6aCM0iUhX5VVUuJi"/>
    <s v="Navin Panjwani"/>
    <x v="1584"/>
    <s v="2022-06-24 06:01:10.976000+00:00"/>
    <m/>
    <x v="2"/>
    <m/>
    <m/>
    <m/>
    <n v="157"/>
    <m/>
    <m/>
    <m/>
    <m/>
    <m/>
    <m/>
    <m/>
    <m/>
    <m/>
    <m/>
    <m/>
    <x v="4"/>
    <s v="Care &amp; Tata AIG"/>
    <m/>
    <m/>
    <m/>
    <m/>
    <m/>
    <m/>
    <m/>
    <m/>
    <m/>
    <m/>
    <m/>
    <x v="3"/>
    <m/>
    <s v="user_IpBH4s1Av5OVFfQQ3nW0qPDDjwLT9uRfx1sVhml8UQA"/>
    <x v="23"/>
    <x v="8"/>
    <m/>
    <s v="July"/>
    <x v="4"/>
    <x v="3"/>
    <m/>
    <s v="Employee Engagement Handbook"/>
    <m/>
    <m/>
    <m/>
    <x v="857"/>
    <s v="2022-07-28 10:46:41.459000+00:00"/>
    <s v="GPA"/>
  </r>
  <r>
    <x v="37"/>
    <n v="1000000"/>
    <s v="INR"/>
    <n v="0"/>
    <x v="90"/>
    <x v="0"/>
    <s v="stat_kcR4fZg7TU7jjk1jAVua3qGLRS4J5uFayEjK5j02wtv"/>
    <x v="2"/>
    <s v="OpportunityStatusType.Lost"/>
    <s v="cont_8pEcjgFWrFVktNFFmjFnFN6zTv00EKfKap8ot6E3cYP"/>
    <x v="644"/>
    <x v="0"/>
    <s v="lead_ngwomG0cMZxkgU2KhEiLtTfXiwAFUMqbw0THvnF3Ine"/>
    <s v="Pipara &amp; Co"/>
    <x v="6"/>
    <s v="user_RYbBTp8BVWNa7ppiOz6QVJMGK0exHsFmc5uCLn34ODZ"/>
    <s v="Prasoon Mishra"/>
    <x v="1585"/>
    <s v="2022-06-24 07:42:09.309000+00:00"/>
    <m/>
    <x v="7"/>
    <m/>
    <m/>
    <m/>
    <n v="139"/>
    <m/>
    <m/>
    <m/>
    <m/>
    <m/>
    <m/>
    <m/>
    <m/>
    <m/>
    <m/>
    <m/>
    <x v="3"/>
    <m/>
    <m/>
    <m/>
    <m/>
    <m/>
    <m/>
    <m/>
    <m/>
    <m/>
    <m/>
    <m/>
    <m/>
    <x v="5"/>
    <m/>
    <s v="user_A8KOTZADnUtEQOLt4nSLAmteNStuGh80js75RYjrXVt"/>
    <x v="6"/>
    <x v="1"/>
    <m/>
    <s v="July"/>
    <x v="2"/>
    <x v="15"/>
    <m/>
    <m/>
    <m/>
    <m/>
    <m/>
    <x v="1030"/>
    <s v="2022-07-10 06:48:35.710000+00:00"/>
    <s v="GMC"/>
  </r>
  <r>
    <x v="16"/>
    <n v="15000"/>
    <s v="INR"/>
    <n v="0"/>
    <x v="76"/>
    <x v="0"/>
    <s v="stat_kcR4fZg7TU7jjk1jAVua3qGLRS4J5uFayEjK5j02wtv"/>
    <x v="2"/>
    <s v="OpportunityStatusType.Lost"/>
    <s v="cont_iKLap7elOjLzucO83XfcgIuENAxFxKv0ex40z22Z6Ob"/>
    <x v="645"/>
    <x v="21"/>
    <s v="lead_mzr9at4mP8OWE2W9DbkbGQOidsY34JHAlfPq4ubwFF4"/>
    <s v="FlexTrade Systems"/>
    <x v="9"/>
    <s v="user_8jx3L2CDfrbzNnwYUv6Plfha6VxaSGsqcbTXR3sIBZi"/>
    <s v="Manish Balpande"/>
    <x v="1586"/>
    <s v="2022-06-23 12:29:34.644000+00:00"/>
    <m/>
    <x v="0"/>
    <m/>
    <m/>
    <m/>
    <n v="170"/>
    <m/>
    <m/>
    <m/>
    <m/>
    <m/>
    <m/>
    <m/>
    <s v="PAID_SOCIAL"/>
    <m/>
    <m/>
    <m/>
    <x v="4"/>
    <m/>
    <m/>
    <m/>
    <m/>
    <m/>
    <m/>
    <m/>
    <m/>
    <m/>
    <m/>
    <m/>
    <m/>
    <x v="3"/>
    <m/>
    <s v="user_L8E6IFhq6UCzKLHa45LUUTZCznDuyDwFrGaEp9DXiUM"/>
    <x v="9"/>
    <x v="1"/>
    <m/>
    <s v="July"/>
    <x v="2"/>
    <x v="14"/>
    <m/>
    <m/>
    <m/>
    <m/>
    <m/>
    <x v="1031"/>
    <s v="2022-07-25 04:51:49.375000+00:00"/>
    <s v="GPA"/>
  </r>
  <r>
    <x v="16"/>
    <n v="3000000"/>
    <s v="INR"/>
    <n v="0"/>
    <x v="76"/>
    <x v="0"/>
    <s v="stat_kcR4fZg7TU7jjk1jAVua3qGLRS4J5uFayEjK5j02wtv"/>
    <x v="2"/>
    <s v="OpportunityStatusType.Lost"/>
    <s v="cont_iKLap7elOjLzucO83XfcgIuENAxFxKv0ex40z22Z6Ob"/>
    <x v="645"/>
    <x v="11"/>
    <s v="lead_mzr9at4mP8OWE2W9DbkbGQOidsY34JHAlfPq4ubwFF4"/>
    <s v="FlexTrade Systems"/>
    <x v="9"/>
    <s v="user_8jx3L2CDfrbzNnwYUv6Plfha6VxaSGsqcbTXR3sIBZi"/>
    <s v="Manish Balpande"/>
    <x v="1587"/>
    <s v="2022-06-23 12:29:24.587000+00:00"/>
    <m/>
    <x v="0"/>
    <m/>
    <m/>
    <m/>
    <n v="170"/>
    <m/>
    <m/>
    <m/>
    <m/>
    <m/>
    <m/>
    <m/>
    <s v="PAID_SOCIAL"/>
    <m/>
    <m/>
    <m/>
    <x v="4"/>
    <m/>
    <m/>
    <m/>
    <m/>
    <m/>
    <m/>
    <m/>
    <m/>
    <m/>
    <m/>
    <m/>
    <m/>
    <x v="3"/>
    <m/>
    <s v="user_L8E6IFhq6UCzKLHa45LUUTZCznDuyDwFrGaEp9DXiUM"/>
    <x v="9"/>
    <x v="1"/>
    <m/>
    <s v="July"/>
    <x v="2"/>
    <x v="14"/>
    <m/>
    <m/>
    <m/>
    <m/>
    <m/>
    <x v="1031"/>
    <s v="2022-07-25 04:51:49.375000+00:00"/>
    <s v="GMC"/>
  </r>
  <r>
    <x v="0"/>
    <n v="2000000"/>
    <s v="INR"/>
    <n v="0"/>
    <x v="10"/>
    <x v="0"/>
    <s v="stat_1hn9nRJaLbI53NxPuSQgo90kRpbpKsFlwN4oEGNUTdO"/>
    <x v="1"/>
    <s v="OpportunityStatusType.Lost"/>
    <m/>
    <x v="1"/>
    <x v="545"/>
    <s v="lead_bcIIxNrhKTrLJJd6SSwdFTHA7vgyaf7RmsOqCcaV4lU"/>
    <s v="Aumni tech"/>
    <x v="27"/>
    <s v="user_t8sUu4byhPnyQ33u64Ecs5WRL98oy2iuu4iTrhCr4vl"/>
    <s v="Nilesh Dhanani"/>
    <x v="1588"/>
    <s v="2022-06-23 11:02:31.396000+00:00"/>
    <m/>
    <x v="0"/>
    <m/>
    <s v="2021-12-08 04:26:09+00:00"/>
    <m/>
    <n v="46"/>
    <m/>
    <m/>
    <m/>
    <m/>
    <m/>
    <m/>
    <m/>
    <m/>
    <m/>
    <m/>
    <m/>
    <x v="1"/>
    <m/>
    <m/>
    <m/>
    <m/>
    <m/>
    <m/>
    <m/>
    <m/>
    <m/>
    <m/>
    <m/>
    <m/>
    <x v="3"/>
    <m/>
    <s v="user_6hRQhcoLhZEDUBYaw3vS7rv6T5582sGfXq4jNRqTfUU"/>
    <x v="14"/>
    <x v="6"/>
    <m/>
    <s v="January"/>
    <x v="3"/>
    <x v="2"/>
    <m/>
    <s v="Employee Count 50"/>
    <m/>
    <m/>
    <m/>
    <x v="1032"/>
    <s v="2022-07-10 07:13:24.030000+00:00"/>
    <m/>
  </r>
  <r>
    <x v="0"/>
    <n v="500000"/>
    <s v="INR"/>
    <n v="0"/>
    <x v="10"/>
    <x v="0"/>
    <s v="stat_1hn9nRJaLbI53NxPuSQgo90kRpbpKsFlwN4oEGNUTdO"/>
    <x v="1"/>
    <s v="OpportunityStatusType.Lost"/>
    <m/>
    <x v="1"/>
    <x v="546"/>
    <s v="lead_bcIIxNrhKTrLJJd6SSwdFTHA7vgyaf7RmsOqCcaV4lU"/>
    <s v="Aumni tech"/>
    <x v="27"/>
    <s v="user_t8sUu4byhPnyQ33u64Ecs5WRL98oy2iuu4iTrhCr4vl"/>
    <s v="Nilesh Dhanani"/>
    <x v="1589"/>
    <s v="2022-06-23 11:02:37.265000+00:00"/>
    <m/>
    <x v="0"/>
    <m/>
    <s v="2021-12-08 04:26:09+00:00"/>
    <m/>
    <n v="46"/>
    <m/>
    <m/>
    <m/>
    <m/>
    <m/>
    <m/>
    <m/>
    <m/>
    <m/>
    <m/>
    <m/>
    <x v="1"/>
    <m/>
    <m/>
    <m/>
    <m/>
    <m/>
    <m/>
    <m/>
    <m/>
    <m/>
    <m/>
    <m/>
    <m/>
    <x v="3"/>
    <m/>
    <s v="user_6hRQhcoLhZEDUBYaw3vS7rv6T5582sGfXq4jNRqTfUU"/>
    <x v="14"/>
    <x v="6"/>
    <m/>
    <s v="January"/>
    <x v="3"/>
    <x v="2"/>
    <m/>
    <s v="Employee Count 50"/>
    <m/>
    <m/>
    <m/>
    <x v="1032"/>
    <s v="2022-07-10 07:13:24.030000+00:00"/>
    <m/>
  </r>
  <r>
    <x v="4"/>
    <n v="50000"/>
    <s v="INR"/>
    <n v="0"/>
    <x v="16"/>
    <x v="0"/>
    <s v="stat_kcR4fZg7TU7jjk1jAVua3qGLRS4J5uFayEjK5j02wtv"/>
    <x v="2"/>
    <s v="OpportunityStatusType.Lost"/>
    <m/>
    <x v="1"/>
    <x v="57"/>
    <s v="lead_5i53i1vPwrCXhThtaMPlUA7rGvHhpgr0PhLy0TABhAH"/>
    <s v="JM Financial Services"/>
    <x v="32"/>
    <s v="user_bdUPAGjcS7p6513So3N4g3aWNS5HuBuVJi7bvCPAsLt"/>
    <s v="Mayur Gadiyar"/>
    <x v="1590"/>
    <s v="2022-06-23 08:56:40.642000+00:00"/>
    <m/>
    <x v="1"/>
    <m/>
    <m/>
    <m/>
    <n v="396"/>
    <m/>
    <m/>
    <m/>
    <m/>
    <m/>
    <m/>
    <m/>
    <m/>
    <m/>
    <m/>
    <m/>
    <x v="3"/>
    <m/>
    <m/>
    <m/>
    <m/>
    <m/>
    <m/>
    <m/>
    <m/>
    <m/>
    <m/>
    <m/>
    <m/>
    <x v="3"/>
    <m/>
    <s v="user_bdUPAGjcS7p6513So3N4g3aWNS5HuBuVJi7bvCPAsLt"/>
    <x v="24"/>
    <x v="1"/>
    <m/>
    <s v="July"/>
    <x v="2"/>
    <x v="1"/>
    <m/>
    <s v="Mayur Leads"/>
    <m/>
    <m/>
    <m/>
    <x v="1033"/>
    <s v="2022-07-22 07:53:05.820000+00:00"/>
    <s v="GPA"/>
  </r>
  <r>
    <x v="4"/>
    <n v="3000000"/>
    <s v="INR"/>
    <n v="0"/>
    <x v="16"/>
    <x v="0"/>
    <s v="stat_kcR4fZg7TU7jjk1jAVua3qGLRS4J5uFayEjK5j02wtv"/>
    <x v="2"/>
    <s v="OpportunityStatusType.Lost"/>
    <m/>
    <x v="1"/>
    <x v="39"/>
    <s v="lead_5i53i1vPwrCXhThtaMPlUA7rGvHhpgr0PhLy0TABhAH"/>
    <s v="JM Financial Services"/>
    <x v="32"/>
    <s v="user_bdUPAGjcS7p6513So3N4g3aWNS5HuBuVJi7bvCPAsLt"/>
    <s v="Mayur Gadiyar"/>
    <x v="1591"/>
    <s v="2022-06-23 08:56:04.159000+00:00"/>
    <m/>
    <x v="1"/>
    <m/>
    <m/>
    <m/>
    <n v="396"/>
    <m/>
    <m/>
    <m/>
    <m/>
    <m/>
    <m/>
    <m/>
    <m/>
    <m/>
    <m/>
    <m/>
    <x v="3"/>
    <m/>
    <m/>
    <m/>
    <m/>
    <m/>
    <m/>
    <m/>
    <m/>
    <m/>
    <m/>
    <m/>
    <m/>
    <x v="3"/>
    <m/>
    <s v="user_bdUPAGjcS7p6513So3N4g3aWNS5HuBuVJi7bvCPAsLt"/>
    <x v="24"/>
    <x v="1"/>
    <m/>
    <s v="July"/>
    <x v="2"/>
    <x v="1"/>
    <m/>
    <s v="Mayur Leads"/>
    <m/>
    <m/>
    <m/>
    <x v="1033"/>
    <s v="2022-07-22 07:53:05.820000+00:00"/>
    <s v="GMC"/>
  </r>
  <r>
    <x v="24"/>
    <n v="100000"/>
    <s v="INR"/>
    <n v="0"/>
    <x v="16"/>
    <x v="0"/>
    <s v="stat_kcR4fZg7TU7jjk1jAVua3qGLRS4J5uFayEjK5j02wtv"/>
    <x v="2"/>
    <s v="OpportunityStatusType.Lost"/>
    <s v="cont_fGDgchlYQNGpjvzSEObiJz03lMfupSmpnHIhVmB6Ypz"/>
    <x v="646"/>
    <x v="28"/>
    <s v="lead_RRShh6knKEl40iTr4Ozjt1klltC1sQKk8OTobSUl8eJ"/>
    <s v="ControlCase ( Fresh , Potential )"/>
    <x v="13"/>
    <s v="user_sD3YjSs92XKUfD0OPHeo886g6tW6aCM0iUhX5VVUuJi"/>
    <s v="Navin Panjwani"/>
    <x v="1592"/>
    <s v="2022-06-23 07:26:17.123000+00:00"/>
    <m/>
    <x v="1"/>
    <m/>
    <m/>
    <m/>
    <n v="182"/>
    <m/>
    <m/>
    <m/>
    <m/>
    <m/>
    <m/>
    <m/>
    <m/>
    <m/>
    <m/>
    <m/>
    <x v="1"/>
    <m/>
    <m/>
    <m/>
    <m/>
    <m/>
    <m/>
    <m/>
    <m/>
    <m/>
    <m/>
    <m/>
    <m/>
    <x v="8"/>
    <m/>
    <s v="user_vMd4rmcrSbjykdyL2J7rrYn84SWdcNc5FKligrmItPw"/>
    <x v="11"/>
    <x v="1"/>
    <m/>
    <s v="July"/>
    <x v="2"/>
    <x v="3"/>
    <m/>
    <m/>
    <m/>
    <m/>
    <m/>
    <x v="1034"/>
    <s v="2022-10-18 06:29:37.143000+00:00"/>
    <s v="GTL"/>
  </r>
  <r>
    <x v="14"/>
    <n v="300000"/>
    <s v="INR"/>
    <n v="0"/>
    <x v="65"/>
    <x v="0"/>
    <s v="stat_kcR4fZg7TU7jjk1jAVua3qGLRS4J5uFayEjK5j02wtv"/>
    <x v="2"/>
    <s v="OpportunityStatusType.Lost"/>
    <m/>
    <x v="1"/>
    <x v="57"/>
    <s v="lead_cQOO1x4jOp0J3Oc03vhziZesANbyeLMWC9yw02CdMLx"/>
    <s v="Northern Arc"/>
    <x v="21"/>
    <s v="user_g5Yw4Z4XnIbmcGhJO80vdtFdd5ElcDlgYO3q8l82ODn"/>
    <s v="Aditya Binani"/>
    <x v="1593"/>
    <s v="2022-06-23 06:51:52.438000+00:00"/>
    <m/>
    <x v="9"/>
    <m/>
    <m/>
    <m/>
    <n v="324"/>
    <m/>
    <m/>
    <m/>
    <m/>
    <m/>
    <m/>
    <m/>
    <m/>
    <m/>
    <m/>
    <m/>
    <x v="3"/>
    <m/>
    <m/>
    <m/>
    <m/>
    <m/>
    <m/>
    <m/>
    <m/>
    <m/>
    <m/>
    <m/>
    <m/>
    <x v="2"/>
    <m/>
    <s v="user_g5Yw4Z4XnIbmcGhJO80vdtFdd5ElcDlgYO3q8l82ODn"/>
    <x v="18"/>
    <x v="1"/>
    <m/>
    <s v="July"/>
    <x v="2"/>
    <x v="3"/>
    <m/>
    <s v="Employee Wellness Handbook"/>
    <m/>
    <m/>
    <m/>
    <x v="1035"/>
    <s v="2022-09-16 13:10:38.865000+00:00"/>
    <m/>
  </r>
  <r>
    <x v="24"/>
    <n v="20000"/>
    <s v="INR"/>
    <n v="0"/>
    <x v="16"/>
    <x v="0"/>
    <s v="stat_kcR4fZg7TU7jjk1jAVua3qGLRS4J5uFayEjK5j02wtv"/>
    <x v="2"/>
    <s v="OpportunityStatusType.Lost"/>
    <s v="cont_fGDgchlYQNGpjvzSEObiJz03lMfupSmpnHIhVmB6Ypz"/>
    <x v="646"/>
    <x v="26"/>
    <s v="lead_RRShh6knKEl40iTr4Ozjt1klltC1sQKk8OTobSUl8eJ"/>
    <s v="ControlCase ( Fresh , Potential )"/>
    <x v="13"/>
    <s v="user_sD3YjSs92XKUfD0OPHeo886g6tW6aCM0iUhX5VVUuJi"/>
    <s v="Navin Panjwani"/>
    <x v="1594"/>
    <s v="2022-06-23 07:26:09.096000+00:00"/>
    <m/>
    <x v="1"/>
    <m/>
    <m/>
    <m/>
    <n v="182"/>
    <m/>
    <m/>
    <m/>
    <m/>
    <m/>
    <m/>
    <m/>
    <m/>
    <m/>
    <m/>
    <m/>
    <x v="1"/>
    <m/>
    <m/>
    <m/>
    <m/>
    <m/>
    <m/>
    <m/>
    <m/>
    <m/>
    <m/>
    <m/>
    <m/>
    <x v="8"/>
    <m/>
    <s v="user_vMd4rmcrSbjykdyL2J7rrYn84SWdcNc5FKligrmItPw"/>
    <x v="11"/>
    <x v="1"/>
    <m/>
    <s v="July"/>
    <x v="2"/>
    <x v="3"/>
    <m/>
    <m/>
    <m/>
    <m/>
    <m/>
    <x v="1034"/>
    <s v="2022-10-18 06:29:37.143000+00:00"/>
    <s v="GPA"/>
  </r>
  <r>
    <x v="27"/>
    <n v="200000"/>
    <s v="INR"/>
    <n v="0"/>
    <x v="75"/>
    <x v="0"/>
    <s v="stat_kcR4fZg7TU7jjk1jAVua3qGLRS4J5uFayEjK5j02wtv"/>
    <x v="2"/>
    <s v="OpportunityStatusType.Lost"/>
    <m/>
    <x v="1"/>
    <x v="0"/>
    <s v="lead_ZR1loGRJvrGgl0DDhzXvuul4f6UuVEyBqIBJrQ6p5aj"/>
    <s v="AideWiser SolTek"/>
    <x v="25"/>
    <s v="user_2YgShwgjLNI4FjAqgE9PtKsdIaGh919JGcFG919fe5B"/>
    <s v="Satyam Tiwari"/>
    <x v="1595"/>
    <s v="2022-06-23 05:10:54.204000+00:00"/>
    <m/>
    <x v="2"/>
    <m/>
    <m/>
    <m/>
    <n v="18"/>
    <m/>
    <m/>
    <m/>
    <m/>
    <m/>
    <m/>
    <m/>
    <s v="PAID_SOCIAL"/>
    <m/>
    <m/>
    <m/>
    <x v="2"/>
    <m/>
    <m/>
    <m/>
    <m/>
    <m/>
    <m/>
    <m/>
    <m/>
    <m/>
    <m/>
    <m/>
    <m/>
    <x v="3"/>
    <m/>
    <s v="user_2jRs4eIjwv8MozxYA1DE9MMy0FWf2gMgweg2LiJNu64"/>
    <x v="25"/>
    <x v="1"/>
    <m/>
    <m/>
    <x v="4"/>
    <x v="3"/>
    <m/>
    <s v="Employee Engagement Handbook"/>
    <m/>
    <m/>
    <m/>
    <x v="1036"/>
    <s v="2022-08-09 05:16:57.595000+00:00"/>
    <s v="GMC"/>
  </r>
  <r>
    <x v="28"/>
    <n v="1000000"/>
    <s v="INR"/>
    <n v="0"/>
    <x v="65"/>
    <x v="0"/>
    <s v="stat_kcR4fZg7TU7jjk1jAVua3qGLRS4J5uFayEjK5j02wtv"/>
    <x v="2"/>
    <s v="OpportunityStatusType.Lost"/>
    <s v="cont_XByLZfJ7RLuVk4IuPDd35pNgs9tJY9245GGRjvRHGnE"/>
    <x v="647"/>
    <x v="547"/>
    <s v="lead_NbHhjKWYXU9QpU1ZoBsqAo6nOW5Yzwhz3IePq6nbD70"/>
    <s v="GENISYS INFORMATION SYSTEMS INDIA PVT LTD"/>
    <x v="32"/>
    <s v="user_JjaNBsxmUKBROYZvEahyXgec466W5jQa2pL0NUZ81Lb"/>
    <s v="Sreenivas Hatti"/>
    <x v="1596"/>
    <s v="2022-06-23 04:55:23.649000+00:00"/>
    <m/>
    <x v="2"/>
    <m/>
    <m/>
    <m/>
    <n v="819"/>
    <m/>
    <m/>
    <m/>
    <m/>
    <m/>
    <m/>
    <m/>
    <m/>
    <m/>
    <m/>
    <m/>
    <x v="4"/>
    <m/>
    <m/>
    <m/>
    <m/>
    <m/>
    <m/>
    <m/>
    <m/>
    <m/>
    <m/>
    <m/>
    <m/>
    <x v="3"/>
    <m/>
    <s v="user_bdUPAGjcS7p6513So3N4g3aWNS5HuBuVJi7bvCPAsLt"/>
    <x v="24"/>
    <x v="12"/>
    <m/>
    <s v="March"/>
    <x v="4"/>
    <x v="3"/>
    <m/>
    <s v="Employee Engagement Handbook"/>
    <m/>
    <m/>
    <m/>
    <x v="1037"/>
    <s v="2022-07-10 06:52:03.089000+00:00"/>
    <s v="NON EB"/>
  </r>
  <r>
    <x v="28"/>
    <n v="1000000"/>
    <s v="INR"/>
    <n v="0"/>
    <x v="65"/>
    <x v="0"/>
    <s v="stat_kcR4fZg7TU7jjk1jAVua3qGLRS4J5uFayEjK5j02wtv"/>
    <x v="2"/>
    <s v="OpportunityStatusType.Lost"/>
    <s v="cont_XByLZfJ7RLuVk4IuPDd35pNgs9tJY9245GGRjvRHGnE"/>
    <x v="647"/>
    <x v="548"/>
    <s v="lead_NbHhjKWYXU9QpU1ZoBsqAo6nOW5Yzwhz3IePq6nbD70"/>
    <s v="GENISYS INFORMATION SYSTEMS INDIA PVT LTD"/>
    <x v="32"/>
    <s v="user_JjaNBsxmUKBROYZvEahyXgec466W5jQa2pL0NUZ81Lb"/>
    <s v="Sreenivas Hatti"/>
    <x v="1597"/>
    <s v="2022-06-23 04:55:37.776000+00:00"/>
    <m/>
    <x v="2"/>
    <m/>
    <m/>
    <m/>
    <n v="819"/>
    <m/>
    <m/>
    <m/>
    <m/>
    <m/>
    <m/>
    <m/>
    <m/>
    <m/>
    <m/>
    <m/>
    <x v="4"/>
    <m/>
    <m/>
    <m/>
    <m/>
    <m/>
    <m/>
    <m/>
    <m/>
    <m/>
    <m/>
    <m/>
    <m/>
    <x v="3"/>
    <m/>
    <s v="user_bdUPAGjcS7p6513So3N4g3aWNS5HuBuVJi7bvCPAsLt"/>
    <x v="24"/>
    <x v="12"/>
    <m/>
    <s v="March"/>
    <x v="4"/>
    <x v="3"/>
    <m/>
    <s v="Employee Engagement Handbook"/>
    <m/>
    <m/>
    <m/>
    <x v="1037"/>
    <s v="2022-07-10 06:52:03.089000+00:00"/>
    <s v="NON EB"/>
  </r>
  <r>
    <x v="28"/>
    <n v="1000000"/>
    <s v="INR"/>
    <n v="0"/>
    <x v="65"/>
    <x v="0"/>
    <s v="stat_kcR4fZg7TU7jjk1jAVua3qGLRS4J5uFayEjK5j02wtv"/>
    <x v="2"/>
    <s v="OpportunityStatusType.Lost"/>
    <s v="cont_XByLZfJ7RLuVk4IuPDd35pNgs9tJY9245GGRjvRHGnE"/>
    <x v="647"/>
    <x v="549"/>
    <s v="lead_NbHhjKWYXU9QpU1ZoBsqAo6nOW5Yzwhz3IePq6nbD70"/>
    <s v="GENISYS INFORMATION SYSTEMS INDIA PVT LTD"/>
    <x v="32"/>
    <s v="user_JjaNBsxmUKBROYZvEahyXgec466W5jQa2pL0NUZ81Lb"/>
    <s v="Sreenivas Hatti"/>
    <x v="1598"/>
    <s v="2022-06-23 04:55:56.142000+00:00"/>
    <m/>
    <x v="2"/>
    <m/>
    <m/>
    <m/>
    <n v="819"/>
    <m/>
    <m/>
    <m/>
    <m/>
    <m/>
    <m/>
    <m/>
    <m/>
    <m/>
    <m/>
    <m/>
    <x v="4"/>
    <m/>
    <m/>
    <m/>
    <m/>
    <m/>
    <m/>
    <m/>
    <m/>
    <m/>
    <m/>
    <m/>
    <m/>
    <x v="3"/>
    <m/>
    <s v="user_bdUPAGjcS7p6513So3N4g3aWNS5HuBuVJi7bvCPAsLt"/>
    <x v="24"/>
    <x v="12"/>
    <m/>
    <s v="March"/>
    <x v="4"/>
    <x v="3"/>
    <m/>
    <s v="Employee Engagement Handbook"/>
    <m/>
    <m/>
    <m/>
    <x v="1037"/>
    <s v="2022-07-10 06:52:03.089000+00:00"/>
    <s v="NON EB"/>
  </r>
  <r>
    <x v="28"/>
    <n v="2000000"/>
    <s v="INR"/>
    <n v="0"/>
    <x v="65"/>
    <x v="0"/>
    <s v="stat_kcR4fZg7TU7jjk1jAVua3qGLRS4J5uFayEjK5j02wtv"/>
    <x v="2"/>
    <s v="OpportunityStatusType.Lost"/>
    <m/>
    <x v="1"/>
    <x v="0"/>
    <s v="lead_QHHgCb0oLUbOfmrp34Rfxash5YRaySrbQfFz1Y1aqbn"/>
    <s v="Champion InfoMetrics"/>
    <x v="25"/>
    <s v="user_JjaNBsxmUKBROYZvEahyXgec466W5jQa2pL0NUZ81Lb"/>
    <s v="Sreenivas Hatti"/>
    <x v="1599"/>
    <s v="2022-06-23 04:40:47.465000+00:00"/>
    <m/>
    <x v="2"/>
    <m/>
    <m/>
    <m/>
    <n v="600"/>
    <m/>
    <m/>
    <m/>
    <m/>
    <m/>
    <m/>
    <m/>
    <s v="PAID_SOCIAL"/>
    <m/>
    <m/>
    <m/>
    <x v="6"/>
    <m/>
    <m/>
    <m/>
    <m/>
    <m/>
    <m/>
    <m/>
    <m/>
    <m/>
    <m/>
    <m/>
    <m/>
    <x v="3"/>
    <m/>
    <s v="user_vMd4rmcrSbjykdyL2J7rrYn84SWdcNc5FKligrmItPw"/>
    <x v="11"/>
    <x v="1"/>
    <m/>
    <s v="June"/>
    <x v="4"/>
    <x v="3"/>
    <m/>
    <s v="Employee Wellness Trends in 2022"/>
    <m/>
    <m/>
    <m/>
    <x v="1038"/>
    <s v="2022-07-10 06:50:42.363000+00:00"/>
    <s v="GMC"/>
  </r>
  <r>
    <x v="28"/>
    <n v="500000"/>
    <s v="INR"/>
    <n v="0"/>
    <x v="65"/>
    <x v="0"/>
    <s v="stat_kcR4fZg7TU7jjk1jAVua3qGLRS4J5uFayEjK5j02wtv"/>
    <x v="2"/>
    <s v="OpportunityStatusType.Lost"/>
    <m/>
    <x v="1"/>
    <x v="0"/>
    <s v="lead_QHHgCb0oLUbOfmrp34Rfxash5YRaySrbQfFz1Y1aqbn"/>
    <s v="Champion InfoMetrics"/>
    <x v="25"/>
    <s v="user_JjaNBsxmUKBROYZvEahyXgec466W5jQa2pL0NUZ81Lb"/>
    <s v="Sreenivas Hatti"/>
    <x v="1600"/>
    <s v="2022-06-23 04:41:00.422000+00:00"/>
    <m/>
    <x v="2"/>
    <m/>
    <m/>
    <m/>
    <n v="600"/>
    <m/>
    <m/>
    <m/>
    <m/>
    <m/>
    <m/>
    <m/>
    <s v="PAID_SOCIAL"/>
    <m/>
    <m/>
    <m/>
    <x v="6"/>
    <m/>
    <m/>
    <m/>
    <m/>
    <m/>
    <m/>
    <m/>
    <m/>
    <m/>
    <m/>
    <m/>
    <m/>
    <x v="3"/>
    <m/>
    <s v="user_vMd4rmcrSbjykdyL2J7rrYn84SWdcNc5FKligrmItPw"/>
    <x v="11"/>
    <x v="1"/>
    <m/>
    <s v="June"/>
    <x v="4"/>
    <x v="3"/>
    <m/>
    <s v="Employee Wellness Trends in 2022"/>
    <m/>
    <m/>
    <m/>
    <x v="1038"/>
    <s v="2022-07-10 06:50:42.363000+00:00"/>
    <s v="GPA"/>
  </r>
  <r>
    <x v="28"/>
    <n v="1500000"/>
    <s v="INR"/>
    <n v="0"/>
    <x v="65"/>
    <x v="0"/>
    <s v="stat_kcR4fZg7TU7jjk1jAVua3qGLRS4J5uFayEjK5j02wtv"/>
    <x v="2"/>
    <s v="OpportunityStatusType.Lost"/>
    <m/>
    <x v="1"/>
    <x v="0"/>
    <s v="lead_QHHgCb0oLUbOfmrp34Rfxash5YRaySrbQfFz1Y1aqbn"/>
    <s v="Champion InfoMetrics"/>
    <x v="25"/>
    <s v="user_JjaNBsxmUKBROYZvEahyXgec466W5jQa2pL0NUZ81Lb"/>
    <s v="Sreenivas Hatti"/>
    <x v="1601"/>
    <s v="2022-06-23 04:41:13.404000+00:00"/>
    <m/>
    <x v="2"/>
    <m/>
    <m/>
    <m/>
    <n v="600"/>
    <m/>
    <m/>
    <m/>
    <m/>
    <m/>
    <m/>
    <m/>
    <s v="PAID_SOCIAL"/>
    <m/>
    <m/>
    <m/>
    <x v="6"/>
    <m/>
    <m/>
    <m/>
    <m/>
    <m/>
    <m/>
    <m/>
    <m/>
    <m/>
    <m/>
    <m/>
    <m/>
    <x v="3"/>
    <m/>
    <s v="user_vMd4rmcrSbjykdyL2J7rrYn84SWdcNc5FKligrmItPw"/>
    <x v="11"/>
    <x v="1"/>
    <m/>
    <s v="June"/>
    <x v="4"/>
    <x v="3"/>
    <m/>
    <s v="Employee Wellness Trends in 2022"/>
    <m/>
    <m/>
    <m/>
    <x v="1038"/>
    <s v="2022-07-10 06:50:42.363000+00:00"/>
    <s v="GTL"/>
  </r>
  <r>
    <x v="16"/>
    <n v="300000"/>
    <s v="INR"/>
    <n v="0"/>
    <x v="16"/>
    <x v="0"/>
    <s v="stat_kcR4fZg7TU7jjk1jAVua3qGLRS4J5uFayEjK5j02wtv"/>
    <x v="2"/>
    <s v="OpportunityStatusType.Lost"/>
    <s v="cont_999M3A7yoFYWJp6u30zflBfvE86q43F1UtCtsymKbn1"/>
    <x v="648"/>
    <x v="0"/>
    <s v="lead_RrOAtEq6bvNwsA9q7nM4KZKy3AS8SsDKutUbzrNhUlj"/>
    <s v="InFoCusp Innovations Pvt. Ltd."/>
    <x v="43"/>
    <s v="user_8jx3L2CDfrbzNnwYUv6Plfha6VxaSGsqcbTXR3sIBZi"/>
    <s v="Manish Balpande"/>
    <x v="1602"/>
    <s v="2022-06-22 11:34:45.714000+00:00"/>
    <m/>
    <x v="7"/>
    <m/>
    <m/>
    <m/>
    <n v="100"/>
    <m/>
    <m/>
    <m/>
    <m/>
    <m/>
    <m/>
    <m/>
    <m/>
    <m/>
    <m/>
    <m/>
    <x v="2"/>
    <m/>
    <m/>
    <m/>
    <m/>
    <m/>
    <m/>
    <m/>
    <m/>
    <m/>
    <m/>
    <m/>
    <m/>
    <x v="3"/>
    <m/>
    <s v="user_ocHSJH83OJnHCvKyMbjx8WOOK8PMgAUGIj1qK0q0dMV"/>
    <x v="10"/>
    <x v="1"/>
    <m/>
    <s v="July; June"/>
    <x v="4"/>
    <x v="3"/>
    <m/>
    <s v="Employee Wellness Handbook"/>
    <m/>
    <m/>
    <m/>
    <x v="1039"/>
    <s v="2022-07-18 09:27:52.600000+00:00"/>
    <s v="GMC"/>
  </r>
  <r>
    <x v="28"/>
    <n v="50000"/>
    <s v="INR"/>
    <n v="0"/>
    <x v="43"/>
    <x v="0"/>
    <s v="stat_1hn9nRJaLbI53NxPuSQgo90kRpbpKsFlwN4oEGNUTdO"/>
    <x v="1"/>
    <s v="OpportunityStatusType.Lost"/>
    <s v="cont_iPlbkd9csvwkOyyNvWahLJTPo5GTnW4jXXfWp9rgMK9"/>
    <x v="649"/>
    <x v="0"/>
    <s v="lead_2J2mkeyrtSJ9BE61Dn4P3O90BnZCxxSkPilSIGHdc1z"/>
    <s v="Zyeta"/>
    <x v="19"/>
    <s v="user_JjaNBsxmUKBROYZvEahyXgec466W5jQa2pL0NUZ81Lb"/>
    <s v="Sreenivas Hatti"/>
    <x v="1603"/>
    <s v="2022-06-23 03:58:52.108000+00:00"/>
    <m/>
    <x v="2"/>
    <m/>
    <m/>
    <m/>
    <n v="145"/>
    <m/>
    <m/>
    <m/>
    <m/>
    <m/>
    <m/>
    <m/>
    <s v="PAID_SOCIAL"/>
    <m/>
    <m/>
    <m/>
    <x v="8"/>
    <m/>
    <m/>
    <m/>
    <m/>
    <m/>
    <m/>
    <m/>
    <m/>
    <m/>
    <m/>
    <m/>
    <m/>
    <x v="4"/>
    <m/>
    <s v="user_FdWFezbLzkYQcGsBUsjZO25nr2poK2nRbqV47Rs5Kfm"/>
    <x v="17"/>
    <x v="1"/>
    <m/>
    <s v="June"/>
    <x v="4"/>
    <x v="0"/>
    <m/>
    <s v="Workplace Culture Playbook"/>
    <m/>
    <m/>
    <m/>
    <x v="1040"/>
    <s v="2022-08-01 10:03:28.534000+00:00"/>
    <s v="GPA"/>
  </r>
  <r>
    <x v="4"/>
    <n v="500000"/>
    <s v="INR"/>
    <n v="0"/>
    <x v="16"/>
    <x v="0"/>
    <s v="stat_kcR4fZg7TU7jjk1jAVua3qGLRS4J5uFayEjK5j02wtv"/>
    <x v="2"/>
    <s v="OpportunityStatusType.Lost"/>
    <s v="cont_L0ZWbV4A6nqqVVCVsKlJchrCeeZRkHAwGVPS6apHrhV"/>
    <x v="650"/>
    <x v="550"/>
    <s v="lead_go1D8qapSfDe6AA3tQcUCr0QzVA5vkgb728S5UerGPD"/>
    <s v="BNED LoudCloud"/>
    <x v="13"/>
    <s v="user_bdUPAGjcS7p6513So3N4g3aWNS5HuBuVJi7bvCPAsLt"/>
    <s v="Mayur Gadiyar"/>
    <x v="1604"/>
    <s v="2022-06-23 04:38:35.001000+00:00"/>
    <m/>
    <x v="1"/>
    <m/>
    <m/>
    <m/>
    <n v="135"/>
    <m/>
    <m/>
    <m/>
    <m/>
    <m/>
    <m/>
    <m/>
    <s v="PAID_SOCIAL"/>
    <m/>
    <m/>
    <m/>
    <x v="17"/>
    <m/>
    <m/>
    <m/>
    <m/>
    <m/>
    <m/>
    <m/>
    <m/>
    <m/>
    <m/>
    <m/>
    <m/>
    <x v="6"/>
    <m/>
    <s v="user_vMd4rmcrSbjykdyL2J7rrYn84SWdcNc5FKligrmItPw"/>
    <x v="11"/>
    <x v="12"/>
    <m/>
    <s v="October"/>
    <x v="4"/>
    <x v="1"/>
    <m/>
    <s v="Employee Engagement Handbook"/>
    <m/>
    <m/>
    <m/>
    <x v="1041"/>
    <s v="2022-10-20 12:44:27.272000+00:00"/>
    <s v="GTL"/>
  </r>
  <r>
    <x v="4"/>
    <n v="500000"/>
    <s v="INR"/>
    <n v="0"/>
    <x v="39"/>
    <x v="0"/>
    <s v="stat_kcR4fZg7TU7jjk1jAVua3qGLRS4J5uFayEjK5j02wtv"/>
    <x v="2"/>
    <s v="OpportunityStatusType.Lost"/>
    <s v="cont_Zxwmh6z9Ux9qQJQvyj9aY68btSOftq980iMq3b5NYZU"/>
    <x v="1"/>
    <x v="167"/>
    <s v="lead_h58HoJnhzwSHLondUremJ7lrvjXh9ETFiJUX4Wp42sA"/>
    <s v="Sero soft solution"/>
    <x v="32"/>
    <s v="user_bdUPAGjcS7p6513So3N4g3aWNS5HuBuVJi7bvCPAsLt"/>
    <s v="Mayur Gadiyar"/>
    <x v="1605"/>
    <s v="2022-06-22 07:50:34.968000+00:00"/>
    <m/>
    <x v="21"/>
    <m/>
    <s v="2020-10-27 07:56:27+00:00"/>
    <m/>
    <n v="236"/>
    <m/>
    <m/>
    <m/>
    <m/>
    <m/>
    <m/>
    <m/>
    <m/>
    <m/>
    <m/>
    <m/>
    <x v="1"/>
    <m/>
    <m/>
    <m/>
    <m/>
    <m/>
    <m/>
    <m/>
    <m/>
    <m/>
    <m/>
    <m/>
    <m/>
    <x v="3"/>
    <m/>
    <s v="user_bdUPAGjcS7p6513So3N4g3aWNS5HuBuVJi7bvCPAsLt"/>
    <x v="24"/>
    <x v="1"/>
    <m/>
    <s v="August"/>
    <x v="3"/>
    <x v="3"/>
    <m/>
    <s v="Nameless Lead"/>
    <m/>
    <m/>
    <m/>
    <x v="526"/>
    <s v="2022-09-30 10:12:24.511000+00:00"/>
    <s v="GMC"/>
  </r>
  <r>
    <x v="40"/>
    <n v="6000000"/>
    <s v="INR"/>
    <n v="0"/>
    <x v="65"/>
    <x v="0"/>
    <s v="stat_kcR4fZg7TU7jjk1jAVua3qGLRS4J5uFayEjK5j02wtv"/>
    <x v="2"/>
    <s v="OpportunityStatusType.Lost"/>
    <m/>
    <x v="1"/>
    <x v="0"/>
    <s v="lead_ThbMCeAcPbGGTa3RonqDB3eYW50BpcbVgGhdC2EBfTU"/>
    <s v="Ion Exchange India"/>
    <x v="14"/>
    <s v="user_hNAUXSINlo7GUxmDXzerfGAZIUUHKfva47TB2ckZABz"/>
    <s v="siddharth tongay"/>
    <x v="1606"/>
    <s v="2022-06-21 07:42:39.610000+00:00"/>
    <m/>
    <x v="1"/>
    <m/>
    <m/>
    <m/>
    <n v="2600"/>
    <m/>
    <m/>
    <m/>
    <m/>
    <m/>
    <m/>
    <m/>
    <m/>
    <m/>
    <m/>
    <m/>
    <x v="4"/>
    <m/>
    <m/>
    <m/>
    <m/>
    <m/>
    <m/>
    <m/>
    <m/>
    <m/>
    <m/>
    <m/>
    <m/>
    <x v="3"/>
    <m/>
    <s v="user_ocHSJH83OJnHCvKyMbjx8WOOK8PMgAUGIj1qK0q0dMV"/>
    <x v="10"/>
    <x v="1"/>
    <m/>
    <s v="July"/>
    <x v="2"/>
    <x v="3"/>
    <m/>
    <s v="AM Opps - Niranjan"/>
    <m/>
    <m/>
    <m/>
    <x v="1042"/>
    <s v="2022-07-16 10:25:17.745000+00:00"/>
    <m/>
  </r>
  <r>
    <x v="18"/>
    <n v="30000"/>
    <s v="INR"/>
    <n v="0"/>
    <x v="49"/>
    <x v="0"/>
    <s v="stat_kcR4fZg7TU7jjk1jAVua3qGLRS4J5uFayEjK5j02wtv"/>
    <x v="2"/>
    <s v="OpportunityStatusType.Lost"/>
    <m/>
    <x v="1"/>
    <x v="19"/>
    <s v="lead_6LHM5txl25xHa5aHpxyZbXRSh7dDuPY2fDJ83gi8EUQ"/>
    <s v="CAB Experiences"/>
    <x v="11"/>
    <s v="user_IgNfKH7wuLLjHvexoMm2PXWcnF3zYft0ZbMTyfwKRUg"/>
    <s v="Moziez Chamadia"/>
    <x v="1607"/>
    <s v="2022-06-21 04:39:18.461000+00:00"/>
    <m/>
    <x v="1"/>
    <m/>
    <m/>
    <m/>
    <n v="106"/>
    <m/>
    <m/>
    <m/>
    <m/>
    <m/>
    <m/>
    <m/>
    <m/>
    <m/>
    <m/>
    <m/>
    <x v="4"/>
    <m/>
    <m/>
    <m/>
    <m/>
    <m/>
    <m/>
    <m/>
    <m/>
    <m/>
    <m/>
    <m/>
    <m/>
    <x v="39"/>
    <m/>
    <s v="user_x9AtbGLhDmWYC9XAmYdfwBt9yiXbgMhBuZpIoFuN8Cd"/>
    <x v="22"/>
    <x v="1"/>
    <m/>
    <s v="June; May"/>
    <x v="4"/>
    <x v="3"/>
    <m/>
    <s v="Employee Wellness Handbook"/>
    <m/>
    <m/>
    <m/>
    <x v="1043"/>
    <s v="2022-09-01 17:27:02.035000+00:00"/>
    <m/>
  </r>
  <r>
    <x v="24"/>
    <n v="400000"/>
    <s v="INR"/>
    <n v="0"/>
    <x v="61"/>
    <x v="0"/>
    <s v="stat_kcR4fZg7TU7jjk1jAVua3qGLRS4J5uFayEjK5j02wtv"/>
    <x v="2"/>
    <s v="OpportunityStatusType.Lost"/>
    <s v="cont_bPry6gWW1bNafyVk0Afdf6Kl7kOsr3SmBsM92zrWz3Y"/>
    <x v="317"/>
    <x v="0"/>
    <s v="lead_HEMnug7LDedDBcV40uETHfbSbNIrKL6980xzulGGV6E"/>
    <s v="Eswari Global ( Renewal , 26th Aug )"/>
    <x v="25"/>
    <s v="user_sD3YjSs92XKUfD0OPHeo886g6tW6aCM0iUhX5VVUuJi"/>
    <s v="Navin Panjwani"/>
    <x v="1608"/>
    <s v="2022-06-20 12:25:21.505000+00:00"/>
    <m/>
    <x v="5"/>
    <m/>
    <m/>
    <m/>
    <n v="350"/>
    <m/>
    <m/>
    <m/>
    <m/>
    <m/>
    <m/>
    <m/>
    <s v="PAID_SOCIAL"/>
    <m/>
    <m/>
    <m/>
    <x v="2"/>
    <m/>
    <m/>
    <m/>
    <m/>
    <m/>
    <m/>
    <m/>
    <m/>
    <m/>
    <m/>
    <m/>
    <m/>
    <x v="3"/>
    <m/>
    <s v="user_vMd4rmcrSbjykdyL2J7rrYn84SWdcNc5FKligrmItPw"/>
    <x v="11"/>
    <x v="1"/>
    <m/>
    <s v="August; July"/>
    <x v="4"/>
    <x v="3"/>
    <m/>
    <s v="Employee Engagement Handbook"/>
    <m/>
    <m/>
    <m/>
    <x v="464"/>
    <s v="2022-08-26 08:53:54.088000+00:00"/>
    <s v="GTL"/>
  </r>
  <r>
    <x v="11"/>
    <n v="70000"/>
    <s v="INR"/>
    <n v="0"/>
    <x v="49"/>
    <x v="0"/>
    <s v="stat_kcR4fZg7TU7jjk1jAVua3qGLRS4J5uFayEjK5j02wtv"/>
    <x v="2"/>
    <s v="OpportunityStatusType.Lost"/>
    <s v="cont_s4ko2WXY0Q9l8Oi6yY86S1EKTbt0mQNhJblQTRuwFQV"/>
    <x v="651"/>
    <x v="483"/>
    <s v="lead_NiQ2mgUHlRjWnP99uTdyW63TU9UgwffVObGcmi4vbuy"/>
    <s v="Rise WPU (Fresh)"/>
    <x v="11"/>
    <s v="user_LKRhV6rhcBe0uL8u70UUGeDjbMupuho4TaiAOCbT7HT"/>
    <s v="Kashif Ahmad"/>
    <x v="1609"/>
    <s v="2022-06-20 10:35:30.753000+00:00"/>
    <m/>
    <x v="0"/>
    <m/>
    <m/>
    <m/>
    <n v="159"/>
    <m/>
    <m/>
    <m/>
    <m/>
    <m/>
    <m/>
    <m/>
    <m/>
    <m/>
    <m/>
    <m/>
    <x v="18"/>
    <m/>
    <m/>
    <m/>
    <m/>
    <m/>
    <m/>
    <m/>
    <m/>
    <m/>
    <m/>
    <m/>
    <m/>
    <x v="17"/>
    <m/>
    <s v="user_encRk5bIEFN6ZA11h4WH2AdZTiZpogLSlMIaj0E30SZ"/>
    <x v="3"/>
    <x v="1"/>
    <m/>
    <s v="July"/>
    <x v="2"/>
    <x v="3"/>
    <m/>
    <m/>
    <m/>
    <m/>
    <m/>
    <x v="1044"/>
    <s v="2022-09-26 11:15:49.862000+00:00"/>
    <m/>
  </r>
  <r>
    <x v="15"/>
    <n v="100000"/>
    <s v="INR"/>
    <n v="0"/>
    <x v="65"/>
    <x v="0"/>
    <s v="stat_kcR4fZg7TU7jjk1jAVua3qGLRS4J5uFayEjK5j02wtv"/>
    <x v="2"/>
    <s v="OpportunityStatusType.Lost"/>
    <s v="cont_Qup3qhTIgMr3LBeDszjUGV1yLHBTAAhOXsAkfRqMrbJ"/>
    <x v="652"/>
    <x v="551"/>
    <s v="lead_G7sDp639tMe8BQbNFYvCUntxlHYUqoJ8vrfevj08Sa7"/>
    <s v="Acme Housing Industries Pvt. Ltd."/>
    <x v="32"/>
    <s v="user_N52PP2uP2VZc2gm0nhh6CNFSif4n85g1cdxoNFd9ct0"/>
    <s v="Naveen Kumar"/>
    <x v="1610"/>
    <s v="2022-06-20 05:42:46.934000+00:00"/>
    <m/>
    <x v="1"/>
    <m/>
    <m/>
    <m/>
    <n v="150"/>
    <m/>
    <m/>
    <m/>
    <m/>
    <m/>
    <m/>
    <m/>
    <s v="PAID_SOCIAL"/>
    <m/>
    <m/>
    <m/>
    <x v="16"/>
    <m/>
    <m/>
    <m/>
    <m/>
    <m/>
    <m/>
    <m/>
    <m/>
    <m/>
    <m/>
    <m/>
    <m/>
    <x v="4"/>
    <m/>
    <s v="user_bdUPAGjcS7p6513So3N4g3aWNS5HuBuVJi7bvCPAsLt"/>
    <x v="24"/>
    <x v="1"/>
    <m/>
    <s v="July"/>
    <x v="19"/>
    <x v="3"/>
    <m/>
    <s v="AM is Shweta Agarwal, Employer Review Tracker"/>
    <m/>
    <m/>
    <m/>
    <x v="1045"/>
    <s v="2022-09-27 05:04:53.927000+00:00"/>
    <s v="GPA"/>
  </r>
  <r>
    <x v="15"/>
    <n v="1500000"/>
    <s v="INR"/>
    <n v="0"/>
    <x v="65"/>
    <x v="0"/>
    <s v="stat_kcR4fZg7TU7jjk1jAVua3qGLRS4J5uFayEjK5j02wtv"/>
    <x v="2"/>
    <s v="OpportunityStatusType.Lost"/>
    <s v="cont_Qup3qhTIgMr3LBeDszjUGV1yLHBTAAhOXsAkfRqMrbJ"/>
    <x v="652"/>
    <x v="552"/>
    <s v="lead_G7sDp639tMe8BQbNFYvCUntxlHYUqoJ8vrfevj08Sa7"/>
    <s v="Acme Housing Industries Pvt. Ltd."/>
    <x v="32"/>
    <s v="user_N52PP2uP2VZc2gm0nhh6CNFSif4n85g1cdxoNFd9ct0"/>
    <s v="Naveen Kumar"/>
    <x v="1611"/>
    <s v="2022-06-20 05:42:27.170000+00:00"/>
    <m/>
    <x v="1"/>
    <m/>
    <m/>
    <m/>
    <n v="150"/>
    <m/>
    <m/>
    <m/>
    <m/>
    <m/>
    <m/>
    <m/>
    <s v="PAID_SOCIAL"/>
    <m/>
    <m/>
    <m/>
    <x v="16"/>
    <m/>
    <m/>
    <m/>
    <m/>
    <m/>
    <m/>
    <m/>
    <m/>
    <m/>
    <m/>
    <m/>
    <m/>
    <x v="4"/>
    <m/>
    <s v="user_bdUPAGjcS7p6513So3N4g3aWNS5HuBuVJi7bvCPAsLt"/>
    <x v="24"/>
    <x v="1"/>
    <m/>
    <s v="July"/>
    <x v="19"/>
    <x v="3"/>
    <m/>
    <s v="AM is Shweta Agarwal, Employer Review Tracker"/>
    <m/>
    <m/>
    <m/>
    <x v="1045"/>
    <s v="2022-09-27 05:04:53.927000+00:00"/>
    <s v="GMC"/>
  </r>
  <r>
    <x v="18"/>
    <n v="400000"/>
    <s v="INR"/>
    <n v="0"/>
    <x v="75"/>
    <x v="0"/>
    <s v="stat_kcR4fZg7TU7jjk1jAVua3qGLRS4J5uFayEjK5j02wtv"/>
    <x v="2"/>
    <s v="OpportunityStatusType.Lost"/>
    <m/>
    <x v="1"/>
    <x v="0"/>
    <s v="lead_9XjyJUD1XPryo4o5KLmV72RbbLfb6XpnxxMbrMqeO2E"/>
    <s v="Tech Mahindra"/>
    <x v="1"/>
    <s v="user_IgNfKH7wuLLjHvexoMm2PXWcnF3zYft0ZbMTyfwKRUg"/>
    <s v="Moziez Chamadia"/>
    <x v="1612"/>
    <s v="2022-06-19 16:23:48.980000+00:00"/>
    <m/>
    <x v="1"/>
    <m/>
    <m/>
    <m/>
    <n v="3702"/>
    <m/>
    <m/>
    <s v="Facebook"/>
    <m/>
    <m/>
    <m/>
    <m/>
    <s v="PAID_SOCIAL"/>
    <m/>
    <m/>
    <m/>
    <x v="1"/>
    <m/>
    <m/>
    <m/>
    <m/>
    <m/>
    <m/>
    <m/>
    <m/>
    <m/>
    <m/>
    <m/>
    <m/>
    <x v="4"/>
    <m/>
    <s v="user_IpBH4s1Av5OVFfQQ3nW0qPDDjwLT9uRfx1sVhml8UQA"/>
    <x v="23"/>
    <x v="1"/>
    <m/>
    <s v="June"/>
    <x v="2"/>
    <x v="0"/>
    <m/>
    <s v="Employee Engagement Handbook"/>
    <m/>
    <m/>
    <m/>
    <x v="1046"/>
    <s v="2022-09-07 04:47:23.311000+00:00"/>
    <s v="GPA"/>
  </r>
  <r>
    <x v="15"/>
    <n v="1000000"/>
    <s v="INR"/>
    <n v="0"/>
    <x v="84"/>
    <x v="0"/>
    <s v="stat_kcR4fZg7TU7jjk1jAVua3qGLRS4J5uFayEjK5j02wtv"/>
    <x v="2"/>
    <s v="OpportunityStatusType.Lost"/>
    <s v="cont_4cAZiK5WSYNliOaONCMJmRoRiLzu9DH7FYKNqNE11IR"/>
    <x v="653"/>
    <x v="553"/>
    <s v="lead_KYCE9GsQMP4QZS8WVQYJkquP0Cz2pGp6mvssCWrG6Dr"/>
    <s v="Fugro Survey India Pvt Ltd"/>
    <x v="4"/>
    <s v="user_N52PP2uP2VZc2gm0nhh6CNFSif4n85g1cdxoNFd9ct0"/>
    <s v="Naveen Kumar"/>
    <x v="1613"/>
    <s v="2022-06-20 05:41:25.144000+00:00"/>
    <m/>
    <x v="1"/>
    <m/>
    <m/>
    <m/>
    <n v="352"/>
    <m/>
    <m/>
    <m/>
    <m/>
    <m/>
    <m/>
    <m/>
    <m/>
    <m/>
    <m/>
    <m/>
    <x v="19"/>
    <m/>
    <m/>
    <m/>
    <m/>
    <m/>
    <m/>
    <m/>
    <m/>
    <m/>
    <m/>
    <m/>
    <m/>
    <x v="8"/>
    <m/>
    <s v="user_5YHA1ZU4iP896lD1YJehdJcMx7ZEgWCpulT4T2c3pJ3"/>
    <x v="4"/>
    <x v="1"/>
    <m/>
    <s v="July; March"/>
    <x v="12"/>
    <x v="1"/>
    <m/>
    <m/>
    <m/>
    <m/>
    <m/>
    <x v="1047"/>
    <s v="2022-09-14 11:42:20.277000+00:00"/>
    <m/>
  </r>
  <r>
    <x v="18"/>
    <n v="4000000"/>
    <s v="INR"/>
    <n v="0"/>
    <x v="75"/>
    <x v="0"/>
    <s v="stat_kcR4fZg7TU7jjk1jAVua3qGLRS4J5uFayEjK5j02wtv"/>
    <x v="2"/>
    <s v="OpportunityStatusType.Lost"/>
    <m/>
    <x v="1"/>
    <x v="0"/>
    <s v="lead_9XjyJUD1XPryo4o5KLmV72RbbLfb6XpnxxMbrMqeO2E"/>
    <s v="Tech Mahindra"/>
    <x v="1"/>
    <s v="user_IgNfKH7wuLLjHvexoMm2PXWcnF3zYft0ZbMTyfwKRUg"/>
    <s v="Moziez Chamadia"/>
    <x v="1614"/>
    <s v="2022-06-19 16:23:37.223000+00:00"/>
    <m/>
    <x v="1"/>
    <m/>
    <m/>
    <m/>
    <n v="3702"/>
    <m/>
    <m/>
    <s v="Facebook"/>
    <m/>
    <m/>
    <m/>
    <m/>
    <s v="PAID_SOCIAL"/>
    <m/>
    <m/>
    <m/>
    <x v="1"/>
    <m/>
    <m/>
    <m/>
    <m/>
    <m/>
    <m/>
    <m/>
    <m/>
    <m/>
    <m/>
    <m/>
    <m/>
    <x v="4"/>
    <m/>
    <s v="user_IpBH4s1Av5OVFfQQ3nW0qPDDjwLT9uRfx1sVhml8UQA"/>
    <x v="23"/>
    <x v="1"/>
    <m/>
    <s v="June"/>
    <x v="2"/>
    <x v="0"/>
    <m/>
    <s v="Employee Engagement Handbook"/>
    <m/>
    <m/>
    <m/>
    <x v="1046"/>
    <s v="2022-09-07 04:47:23.311000+00:00"/>
    <s v="GTL"/>
  </r>
  <r>
    <x v="24"/>
    <n v="100000"/>
    <s v="INR"/>
    <n v="0"/>
    <x v="16"/>
    <x v="0"/>
    <s v="stat_kcR4fZg7TU7jjk1jAVua3qGLRS4J5uFayEjK5j02wtv"/>
    <x v="2"/>
    <s v="OpportunityStatusType.Lost"/>
    <s v="cont_dmr8gSJA2NdsF23lkPu30gcRhFKYKcFgh6T4AVFMug1"/>
    <x v="654"/>
    <x v="28"/>
    <s v="lead_DxJKdrrqbOtnzydlyavZN3V8NOpjpNgyQQgifT3vNtR"/>
    <s v="Snapmint ( Fresh )"/>
    <x v="13"/>
    <s v="user_sD3YjSs92XKUfD0OPHeo886g6tW6aCM0iUhX5VVUuJi"/>
    <s v="Navin Panjwani"/>
    <x v="1615"/>
    <s v="2022-06-17 11:56:14.899000+00:00"/>
    <m/>
    <x v="1"/>
    <m/>
    <m/>
    <m/>
    <n v="100"/>
    <m/>
    <m/>
    <m/>
    <m/>
    <m/>
    <m/>
    <m/>
    <s v="PAID_SOCIAL"/>
    <m/>
    <m/>
    <m/>
    <x v="3"/>
    <m/>
    <m/>
    <m/>
    <m/>
    <m/>
    <m/>
    <m/>
    <m/>
    <m/>
    <m/>
    <m/>
    <m/>
    <x v="5"/>
    <m/>
    <s v="user_vMd4rmcrSbjykdyL2J7rrYn84SWdcNc5FKligrmItPw"/>
    <x v="11"/>
    <x v="1"/>
    <m/>
    <m/>
    <x v="1"/>
    <x v="1"/>
    <m/>
    <s v="Glengarry"/>
    <m/>
    <m/>
    <m/>
    <x v="1048"/>
    <s v="2022-10-19 05:10:27.564000+00:00"/>
    <s v="GTL"/>
  </r>
  <r>
    <x v="18"/>
    <n v="10000000"/>
    <s v="INR"/>
    <n v="0"/>
    <x v="75"/>
    <x v="0"/>
    <s v="stat_kcR4fZg7TU7jjk1jAVua3qGLRS4J5uFayEjK5j02wtv"/>
    <x v="2"/>
    <s v="OpportunityStatusType.Lost"/>
    <m/>
    <x v="1"/>
    <x v="0"/>
    <s v="lead_9XjyJUD1XPryo4o5KLmV72RbbLfb6XpnxxMbrMqeO2E"/>
    <s v="Tech Mahindra"/>
    <x v="1"/>
    <s v="user_IgNfKH7wuLLjHvexoMm2PXWcnF3zYft0ZbMTyfwKRUg"/>
    <s v="Moziez Chamadia"/>
    <x v="1616"/>
    <s v="2022-06-19 16:23:25.881000+00:00"/>
    <m/>
    <x v="1"/>
    <m/>
    <m/>
    <m/>
    <n v="3702"/>
    <m/>
    <m/>
    <s v="Facebook"/>
    <m/>
    <m/>
    <m/>
    <m/>
    <s v="PAID_SOCIAL"/>
    <m/>
    <m/>
    <m/>
    <x v="1"/>
    <m/>
    <m/>
    <m/>
    <m/>
    <m/>
    <m/>
    <m/>
    <m/>
    <m/>
    <m/>
    <m/>
    <m/>
    <x v="4"/>
    <m/>
    <s v="user_IpBH4s1Av5OVFfQQ3nW0qPDDjwLT9uRfx1sVhml8UQA"/>
    <x v="23"/>
    <x v="1"/>
    <m/>
    <s v="June"/>
    <x v="2"/>
    <x v="0"/>
    <m/>
    <s v="Employee Engagement Handbook"/>
    <m/>
    <m/>
    <m/>
    <x v="1046"/>
    <s v="2022-09-07 04:47:23.311000+00:00"/>
    <s v="GMC"/>
  </r>
  <r>
    <x v="7"/>
    <n v="200000"/>
    <s v="INR"/>
    <n v="0"/>
    <x v="10"/>
    <x v="0"/>
    <s v="stat_kcR4fZg7TU7jjk1jAVua3qGLRS4J5uFayEjK5j02wtv"/>
    <x v="2"/>
    <s v="OpportunityStatusType.Lost"/>
    <s v="cont_X5FUh1zmSwE1U2CqDtExrqgEf5XLiEGGRTggL4oIm5d"/>
    <x v="655"/>
    <x v="316"/>
    <s v="lead_GOURrhQwl8g5UEEKhhzggVl1JPBeAhv8wLtr0AXrf1K"/>
    <s v="Emirates Logistics"/>
    <x v="4"/>
    <s v="user_U27GK6WjhLhUhi1EDKXV57xMpn8n8DMIOjci1q3UReZ"/>
    <s v="Abhiroop Ganguly"/>
    <x v="1617"/>
    <s v="2022-06-16 06:56:43.365000+00:00"/>
    <m/>
    <x v="1"/>
    <m/>
    <m/>
    <m/>
    <n v="197"/>
    <m/>
    <m/>
    <m/>
    <m/>
    <m/>
    <m/>
    <m/>
    <m/>
    <m/>
    <m/>
    <m/>
    <x v="11"/>
    <m/>
    <m/>
    <m/>
    <m/>
    <m/>
    <m/>
    <m/>
    <m/>
    <m/>
    <m/>
    <m/>
    <m/>
    <x v="37"/>
    <m/>
    <s v="user_5YHA1ZU4iP896lD1YJehdJcMx7ZEgWCpulT4T2c3pJ3"/>
    <x v="4"/>
    <x v="1"/>
    <m/>
    <s v="May"/>
    <x v="4"/>
    <x v="3"/>
    <m/>
    <s v="Employee Wellness Handbook"/>
    <m/>
    <m/>
    <m/>
    <x v="1049"/>
    <s v="2022-10-18 08:23:43.686000+00:00"/>
    <m/>
  </r>
  <r>
    <x v="24"/>
    <n v="20000"/>
    <s v="INR"/>
    <n v="0"/>
    <x v="16"/>
    <x v="0"/>
    <s v="stat_kcR4fZg7TU7jjk1jAVua3qGLRS4J5uFayEjK5j02wtv"/>
    <x v="2"/>
    <s v="OpportunityStatusType.Lost"/>
    <s v="cont_qn3g6cSWMswZOCp6LOTI0Jc0yTdbOD0xtgj3OTxchNZ"/>
    <x v="656"/>
    <x v="26"/>
    <s v="lead_DxJKdrrqbOtnzydlyavZN3V8NOpjpNgyQQgifT3vNtR"/>
    <s v="Snapmint ( Fresh )"/>
    <x v="13"/>
    <s v="user_sD3YjSs92XKUfD0OPHeo886g6tW6aCM0iUhX5VVUuJi"/>
    <s v="Navin Panjwani"/>
    <x v="1618"/>
    <s v="2022-06-17 11:56:06.253000+00:00"/>
    <m/>
    <x v="1"/>
    <m/>
    <m/>
    <m/>
    <n v="100"/>
    <m/>
    <m/>
    <m/>
    <m/>
    <m/>
    <m/>
    <m/>
    <s v="PAID_SOCIAL"/>
    <m/>
    <m/>
    <m/>
    <x v="3"/>
    <m/>
    <m/>
    <m/>
    <m/>
    <m/>
    <m/>
    <m/>
    <m/>
    <m/>
    <m/>
    <m/>
    <m/>
    <x v="5"/>
    <m/>
    <s v="user_vMd4rmcrSbjykdyL2J7rrYn84SWdcNc5FKligrmItPw"/>
    <x v="11"/>
    <x v="1"/>
    <m/>
    <m/>
    <x v="1"/>
    <x v="1"/>
    <m/>
    <s v="Glengarry"/>
    <m/>
    <m/>
    <m/>
    <x v="1048"/>
    <s v="2022-10-19 05:10:27.564000+00:00"/>
    <s v="GPA"/>
  </r>
  <r>
    <x v="2"/>
    <n v="500000"/>
    <s v="INR"/>
    <n v="0"/>
    <x v="79"/>
    <x v="0"/>
    <s v="stat_kcR4fZg7TU7jjk1jAVua3qGLRS4J5uFayEjK5j02wtv"/>
    <x v="2"/>
    <s v="OpportunityStatusType.Lost"/>
    <s v="cont_sUCNWty4Y8HMzjnLHHOB5k0X44Ehp6OOA1YNopYgNkA"/>
    <x v="657"/>
    <x v="0"/>
    <s v="lead_BbhSrFUARIxOBG0zyMSvRDKSa8HIPuvgy5BAwNNs1pr"/>
    <s v="Rupifi"/>
    <x v="19"/>
    <s v="user_FdWFezbLzkYQcGsBUsjZO25nr2poK2nRbqV47Rs5Kfm"/>
    <s v="Prateek Wadhwa"/>
    <x v="1619"/>
    <s v="2022-06-17 10:22:50.937000+00:00"/>
    <m/>
    <x v="2"/>
    <m/>
    <m/>
    <m/>
    <m/>
    <m/>
    <m/>
    <m/>
    <m/>
    <m/>
    <m/>
    <m/>
    <m/>
    <m/>
    <m/>
    <m/>
    <x v="2"/>
    <m/>
    <m/>
    <m/>
    <m/>
    <m/>
    <m/>
    <m/>
    <m/>
    <m/>
    <m/>
    <m/>
    <m/>
    <x v="3"/>
    <m/>
    <s v="user_FdWFezbLzkYQcGsBUsjZO25nr2poK2nRbqV47Rs5Kfm"/>
    <x v="17"/>
    <x v="1"/>
    <m/>
    <m/>
    <x v="4"/>
    <x v="3"/>
    <m/>
    <s v="Employee Engagement Handbook"/>
    <m/>
    <m/>
    <m/>
    <x v="1050"/>
    <s v="2022-08-27 08:11:28.390000+00:00"/>
    <s v="GMC"/>
  </r>
  <r>
    <x v="46"/>
    <n v="3000000"/>
    <s v="INR"/>
    <n v="0"/>
    <x v="68"/>
    <x v="0"/>
    <s v="stat_kcR4fZg7TU7jjk1jAVua3qGLRS4J5uFayEjK5j02wtv"/>
    <x v="2"/>
    <s v="OpportunityStatusType.Lost"/>
    <s v="cont_VP3idTUu5VqWXxnbOeaNJJgrVPQcjlaMHojBFa3YDZQ"/>
    <x v="658"/>
    <x v="0"/>
    <s v="lead_IeFdvKk9WOxSbeL5BrFcsPJE4TGTZ2RbFc0GDbJxK6b"/>
    <s v="Sharon Bio-Medicine Ltd."/>
    <x v="20"/>
    <s v="user_lwF8ctKa5IyxqATpO2EOw2h0AEPiCMHOgewiH38Ei77"/>
    <s v="Harmanjit Singh"/>
    <x v="1620"/>
    <s v="2022-06-15 06:26:18.562000+00:00"/>
    <m/>
    <x v="1"/>
    <m/>
    <m/>
    <m/>
    <n v="311"/>
    <m/>
    <m/>
    <m/>
    <m/>
    <m/>
    <m/>
    <m/>
    <m/>
    <m/>
    <m/>
    <m/>
    <x v="5"/>
    <m/>
    <m/>
    <m/>
    <m/>
    <m/>
    <m/>
    <m/>
    <m/>
    <m/>
    <m/>
    <m/>
    <m/>
    <x v="3"/>
    <m/>
    <s v="user_lwF8ctKa5IyxqATpO2EOw2h0AEPiCMHOgewiH38Ei77"/>
    <x v="0"/>
    <x v="1"/>
    <m/>
    <s v="July"/>
    <x v="2"/>
    <x v="3"/>
    <m/>
    <m/>
    <m/>
    <m/>
    <m/>
    <x v="1051"/>
    <s v="2022-07-27 06:49:10.464000+00:00"/>
    <s v="GMC"/>
  </r>
  <r>
    <x v="47"/>
    <n v="3000000"/>
    <s v="INR"/>
    <n v="0"/>
    <x v="16"/>
    <x v="0"/>
    <s v="stat_1hn9nRJaLbI53NxPuSQgo90kRpbpKsFlwN4oEGNUTdO"/>
    <x v="1"/>
    <s v="OpportunityStatusType.Lost"/>
    <s v="cont_7YE6EZqFppwAU7vquISVkPRGIKgstUQcmSE8WmzcB7H"/>
    <x v="659"/>
    <x v="0"/>
    <s v="lead_dnV8ba5u6m6AeLepbPrjJMNkLuJt98rnMKxuNz99f06"/>
    <s v="DISYS"/>
    <x v="24"/>
    <s v="user_3M4sSNA7MJfTjZahrmYek9iYlXQT0WYVZHKp4rxx2V1"/>
    <s v="Tulika Chakra"/>
    <x v="1621"/>
    <s v="2022-06-14 07:32:28.816000+00:00"/>
    <m/>
    <x v="1"/>
    <m/>
    <m/>
    <m/>
    <n v="1200"/>
    <m/>
    <m/>
    <s v="Facebook"/>
    <m/>
    <m/>
    <m/>
    <m/>
    <s v="PAID_SOCIAL"/>
    <m/>
    <m/>
    <m/>
    <x v="1"/>
    <m/>
    <m/>
    <m/>
    <m/>
    <m/>
    <m/>
    <m/>
    <m/>
    <m/>
    <m/>
    <m/>
    <m/>
    <x v="40"/>
    <m/>
    <s v="user_IpBH4s1Av5OVFfQQ3nW0qPDDjwLT9uRfx1sVhml8UQA"/>
    <x v="23"/>
    <x v="1"/>
    <m/>
    <s v="July"/>
    <x v="1"/>
    <x v="0"/>
    <m/>
    <s v="Employee Engagement Handbook"/>
    <m/>
    <m/>
    <m/>
    <x v="1052"/>
    <s v="2022-10-20 11:02:11.192000+00:00"/>
    <s v="GTL"/>
  </r>
  <r>
    <x v="44"/>
    <n v="1000000"/>
    <s v="INR"/>
    <n v="0"/>
    <x v="84"/>
    <x v="0"/>
    <s v="stat_kcR4fZg7TU7jjk1jAVua3qGLRS4J5uFayEjK5j02wtv"/>
    <x v="2"/>
    <s v="OpportunityStatusType.Lost"/>
    <s v="cont_Ql9iBdyQF8FzDEF6k1kjcV2ZX9DHHhmfUOEy4cUNzgd"/>
    <x v="392"/>
    <x v="554"/>
    <s v="lead_uujhaIHZ418974u1aNILsSHayaqJeo9t87LhpqEDfIA"/>
    <s v="InfoCepts"/>
    <x v="4"/>
    <s v="user_5YHA1ZU4iP896lD1YJehdJcMx7ZEgWCpulT4T2c3pJ3"/>
    <s v="Gauri Jori"/>
    <x v="1622"/>
    <s v="2022-06-15 05:49:18.046000+00:00"/>
    <m/>
    <x v="24"/>
    <m/>
    <m/>
    <m/>
    <n v="1150"/>
    <m/>
    <m/>
    <m/>
    <m/>
    <m/>
    <m/>
    <m/>
    <s v="PAID_SOCIAL"/>
    <m/>
    <m/>
    <m/>
    <x v="1"/>
    <m/>
    <m/>
    <m/>
    <m/>
    <m/>
    <m/>
    <m/>
    <m/>
    <m/>
    <m/>
    <m/>
    <m/>
    <x v="9"/>
    <m/>
    <s v="user_5YHA1ZU4iP896lD1YJehdJcMx7ZEgWCpulT4T2c3pJ3"/>
    <x v="4"/>
    <x v="1"/>
    <m/>
    <s v="February"/>
    <x v="1"/>
    <x v="18"/>
    <m/>
    <s v="Ssoumen List"/>
    <m/>
    <m/>
    <m/>
    <x v="589"/>
    <s v="2022-09-01 15:26:12.334000+00:00"/>
    <m/>
  </r>
  <r>
    <x v="21"/>
    <n v="200000"/>
    <s v="INR"/>
    <n v="0"/>
    <x v="91"/>
    <x v="0"/>
    <s v="stat_kcR4fZg7TU7jjk1jAVua3qGLRS4J5uFayEjK5j02wtv"/>
    <x v="2"/>
    <s v="OpportunityStatusType.Lost"/>
    <s v="cont_ouHBC10IajNYkHKTXEayjM5MsiLxWWHdceB8aBCYx9A"/>
    <x v="660"/>
    <x v="21"/>
    <s v="lead_rZGxcFwI7hyPtqqyvz5rj9MxJSZPISGGIMZb1c6aIAM"/>
    <s v="Simplilearn"/>
    <x v="17"/>
    <s v="user_Iwn6da5WKkZqwUySK0oUuCb72pFP5WEm4zAb92ijqFe"/>
    <s v="Sonal Paithankar"/>
    <x v="1623"/>
    <s v="2022-06-14 06:21:54.944000+00:00"/>
    <m/>
    <x v="2"/>
    <m/>
    <m/>
    <m/>
    <n v="2100"/>
    <m/>
    <m/>
    <m/>
    <m/>
    <m/>
    <m/>
    <m/>
    <s v="PAID_SOCIAL"/>
    <m/>
    <m/>
    <m/>
    <x v="2"/>
    <m/>
    <m/>
    <m/>
    <m/>
    <m/>
    <m/>
    <m/>
    <m/>
    <m/>
    <m/>
    <m/>
    <m/>
    <x v="14"/>
    <m/>
    <s v="user_6hRQhcoLhZEDUBYaw3vS7rv6T5582sGfXq4jNRqTfUU"/>
    <x v="14"/>
    <x v="1"/>
    <m/>
    <s v="July"/>
    <x v="4"/>
    <x v="1"/>
    <m/>
    <s v="Employee Wellness Handbook"/>
    <m/>
    <m/>
    <m/>
    <x v="1053"/>
    <s v="2022-09-12 13:09:24.552000+00:00"/>
    <m/>
  </r>
  <r>
    <x v="21"/>
    <n v="8000000"/>
    <s v="INR"/>
    <n v="0"/>
    <x v="91"/>
    <x v="0"/>
    <s v="stat_kcR4fZg7TU7jjk1jAVua3qGLRS4J5uFayEjK5j02wtv"/>
    <x v="2"/>
    <s v="OpportunityStatusType.Lost"/>
    <s v="cont_ouHBC10IajNYkHKTXEayjM5MsiLxWWHdceB8aBCYx9A"/>
    <x v="660"/>
    <x v="36"/>
    <s v="lead_rZGxcFwI7hyPtqqyvz5rj9MxJSZPISGGIMZb1c6aIAM"/>
    <s v="Simplilearn"/>
    <x v="17"/>
    <s v="user_Iwn6da5WKkZqwUySK0oUuCb72pFP5WEm4zAb92ijqFe"/>
    <s v="Sonal Paithankar"/>
    <x v="1624"/>
    <s v="2022-06-14 06:22:00.857000+00:00"/>
    <m/>
    <x v="2"/>
    <m/>
    <m/>
    <m/>
    <n v="2100"/>
    <m/>
    <m/>
    <m/>
    <m/>
    <m/>
    <m/>
    <m/>
    <s v="PAID_SOCIAL"/>
    <m/>
    <m/>
    <m/>
    <x v="2"/>
    <m/>
    <m/>
    <m/>
    <m/>
    <m/>
    <m/>
    <m/>
    <m/>
    <m/>
    <m/>
    <m/>
    <m/>
    <x v="14"/>
    <m/>
    <s v="user_6hRQhcoLhZEDUBYaw3vS7rv6T5582sGfXq4jNRqTfUU"/>
    <x v="14"/>
    <x v="1"/>
    <m/>
    <s v="July"/>
    <x v="4"/>
    <x v="1"/>
    <m/>
    <s v="Employee Wellness Handbook"/>
    <m/>
    <m/>
    <m/>
    <x v="1053"/>
    <s v="2022-09-12 13:09:24.552000+00:00"/>
    <m/>
  </r>
  <r>
    <x v="47"/>
    <n v="3600000"/>
    <s v="INR"/>
    <n v="0"/>
    <x v="16"/>
    <x v="0"/>
    <s v="stat_1hn9nRJaLbI53NxPuSQgo90kRpbpKsFlwN4oEGNUTdO"/>
    <x v="1"/>
    <s v="OpportunityStatusType.Lost"/>
    <s v="cont_7YE6EZqFppwAU7vquISVkPRGIKgstUQcmSE8WmzcB7H"/>
    <x v="659"/>
    <x v="0"/>
    <s v="lead_dnV8ba5u6m6AeLepbPrjJMNkLuJt98rnMKxuNz99f06"/>
    <s v="DISYS"/>
    <x v="24"/>
    <s v="user_3M4sSNA7MJfTjZahrmYek9iYlXQT0WYVZHKp4rxx2V1"/>
    <s v="Tulika Chakra"/>
    <x v="1625"/>
    <s v="2022-06-14 07:32:15.510000+00:00"/>
    <m/>
    <x v="1"/>
    <m/>
    <m/>
    <m/>
    <n v="1200"/>
    <m/>
    <m/>
    <s v="Facebook"/>
    <m/>
    <m/>
    <m/>
    <m/>
    <s v="PAID_SOCIAL"/>
    <m/>
    <m/>
    <m/>
    <x v="1"/>
    <m/>
    <m/>
    <m/>
    <m/>
    <m/>
    <m/>
    <m/>
    <m/>
    <m/>
    <m/>
    <m/>
    <m/>
    <x v="40"/>
    <m/>
    <s v="user_IpBH4s1Av5OVFfQQ3nW0qPDDjwLT9uRfx1sVhml8UQA"/>
    <x v="23"/>
    <x v="1"/>
    <m/>
    <s v="July"/>
    <x v="1"/>
    <x v="0"/>
    <m/>
    <s v="Employee Engagement Handbook"/>
    <m/>
    <m/>
    <m/>
    <x v="1052"/>
    <s v="2022-10-20 11:02:11.192000+00:00"/>
    <s v="GMC"/>
  </r>
  <r>
    <x v="41"/>
    <n v="10000000"/>
    <s v="INR"/>
    <n v="0"/>
    <x v="36"/>
    <x v="0"/>
    <s v="stat_kcR4fZg7TU7jjk1jAVua3qGLRS4J5uFayEjK5j02wtv"/>
    <x v="2"/>
    <s v="OpportunityStatusType.Lost"/>
    <s v="cont_jxVjbWJNrkj3NHY5NfBV2qvEtDKmaPx2FnTNA6VsH6d"/>
    <x v="661"/>
    <x v="555"/>
    <s v="lead_mDycT3Rans39ary3sLrDfaTb1kzjYOdeJ6XqD4bgNnX"/>
    <s v="Diageo"/>
    <x v="20"/>
    <s v="user_srg8vKhTH4Op816Ys9oZfFwLDukscRfgPrYZnVvwv0c"/>
    <s v="Ankur Gaurav"/>
    <x v="1626"/>
    <s v="2022-06-14 06:01:17.047000+00:00"/>
    <m/>
    <x v="2"/>
    <m/>
    <m/>
    <m/>
    <n v="4582"/>
    <m/>
    <m/>
    <m/>
    <m/>
    <m/>
    <m/>
    <m/>
    <m/>
    <m/>
    <m/>
    <m/>
    <x v="5"/>
    <m/>
    <m/>
    <m/>
    <m/>
    <m/>
    <m/>
    <m/>
    <m/>
    <m/>
    <m/>
    <m/>
    <m/>
    <x v="8"/>
    <m/>
    <s v="user_lwF8ctKa5IyxqATpO2EOw2h0AEPiCMHOgewiH38Ei77"/>
    <x v="0"/>
    <x v="1"/>
    <m/>
    <s v="July"/>
    <x v="4"/>
    <x v="1"/>
    <m/>
    <s v="Downloaded the guide: Designing employee healthcare plan"/>
    <m/>
    <m/>
    <m/>
    <x v="1054"/>
    <s v="2022-09-23 06:41:59.668000+00:00"/>
    <s v="GMC"/>
  </r>
  <r>
    <x v="21"/>
    <n v="15000000"/>
    <s v="INR"/>
    <n v="0"/>
    <x v="91"/>
    <x v="0"/>
    <s v="stat_kcR4fZg7TU7jjk1jAVua3qGLRS4J5uFayEjK5j02wtv"/>
    <x v="2"/>
    <s v="OpportunityStatusType.Lost"/>
    <s v="cont_ouHBC10IajNYkHKTXEayjM5MsiLxWWHdceB8aBCYx9A"/>
    <x v="660"/>
    <x v="11"/>
    <s v="lead_rZGxcFwI7hyPtqqyvz5rj9MxJSZPISGGIMZb1c6aIAM"/>
    <s v="Simplilearn"/>
    <x v="17"/>
    <s v="user_Iwn6da5WKkZqwUySK0oUuCb72pFP5WEm4zAb92ijqFe"/>
    <s v="Sonal Paithankar"/>
    <x v="1627"/>
    <s v="2022-06-14 06:21:34.427000+00:00"/>
    <m/>
    <x v="2"/>
    <m/>
    <m/>
    <m/>
    <n v="2100"/>
    <m/>
    <m/>
    <m/>
    <m/>
    <m/>
    <m/>
    <m/>
    <s v="PAID_SOCIAL"/>
    <m/>
    <m/>
    <m/>
    <x v="2"/>
    <m/>
    <m/>
    <m/>
    <m/>
    <m/>
    <m/>
    <m/>
    <m/>
    <m/>
    <m/>
    <m/>
    <m/>
    <x v="14"/>
    <m/>
    <s v="user_6hRQhcoLhZEDUBYaw3vS7rv6T5582sGfXq4jNRqTfUU"/>
    <x v="14"/>
    <x v="1"/>
    <m/>
    <s v="July"/>
    <x v="4"/>
    <x v="1"/>
    <m/>
    <s v="Employee Wellness Handbook"/>
    <m/>
    <m/>
    <m/>
    <x v="1053"/>
    <s v="2022-09-12 13:09:24.552000+00:00"/>
    <m/>
  </r>
  <r>
    <x v="41"/>
    <n v="100000"/>
    <s v="INR"/>
    <n v="0"/>
    <x v="36"/>
    <x v="0"/>
    <s v="stat_kcR4fZg7TU7jjk1jAVua3qGLRS4J5uFayEjK5j02wtv"/>
    <x v="2"/>
    <s v="OpportunityStatusType.Lost"/>
    <s v="cont_jxVjbWJNrkj3NHY5NfBV2qvEtDKmaPx2FnTNA6VsH6d"/>
    <x v="661"/>
    <x v="555"/>
    <s v="lead_mDycT3Rans39ary3sLrDfaTb1kzjYOdeJ6XqD4bgNnX"/>
    <s v="Diageo"/>
    <x v="20"/>
    <s v="user_srg8vKhTH4Op816Ys9oZfFwLDukscRfgPrYZnVvwv0c"/>
    <s v="Ankur Gaurav"/>
    <x v="1628"/>
    <s v="2022-06-14 06:01:31.375000+00:00"/>
    <m/>
    <x v="2"/>
    <m/>
    <m/>
    <m/>
    <n v="4582"/>
    <m/>
    <m/>
    <m/>
    <m/>
    <m/>
    <m/>
    <m/>
    <m/>
    <m/>
    <m/>
    <m/>
    <x v="5"/>
    <m/>
    <m/>
    <m/>
    <m/>
    <m/>
    <m/>
    <m/>
    <m/>
    <m/>
    <m/>
    <m/>
    <m/>
    <x v="8"/>
    <m/>
    <s v="user_lwF8ctKa5IyxqATpO2EOw2h0AEPiCMHOgewiH38Ei77"/>
    <x v="0"/>
    <x v="1"/>
    <m/>
    <s v="July"/>
    <x v="4"/>
    <x v="1"/>
    <m/>
    <s v="Downloaded the guide: Designing employee healthcare plan"/>
    <m/>
    <m/>
    <m/>
    <x v="1054"/>
    <s v="2022-09-23 06:41:59.668000+00:00"/>
    <s v="GPA"/>
  </r>
  <r>
    <x v="3"/>
    <n v="400000"/>
    <s v="INR"/>
    <n v="0"/>
    <x v="16"/>
    <x v="0"/>
    <s v="stat_kcR4fZg7TU7jjk1jAVua3qGLRS4J5uFayEjK5j02wtv"/>
    <x v="2"/>
    <s v="OpportunityStatusType.Lost"/>
    <s v="cont_PxaoEHNVx5mqGYmE0TRQp5IZcPR78m16bg6UrESOUZY"/>
    <x v="662"/>
    <x v="556"/>
    <s v="lead_GQDHDh1lv6R7Ehy1mu3wonwpaLfLfjB5b2mEne7tIZX"/>
    <s v="The Small Big Idea"/>
    <x v="25"/>
    <s v="user_GL8PBiV4pvzsQLVHSdZLeMQAQcGjCvLkffg486DHfZJ"/>
    <s v="Anshum Naithani"/>
    <x v="1629"/>
    <s v="2022-06-13 04:51:08.766000+00:00"/>
    <m/>
    <x v="1"/>
    <m/>
    <m/>
    <m/>
    <n v="220"/>
    <m/>
    <m/>
    <m/>
    <m/>
    <m/>
    <m/>
    <m/>
    <m/>
    <m/>
    <m/>
    <m/>
    <x v="6"/>
    <m/>
    <m/>
    <m/>
    <m/>
    <m/>
    <m/>
    <m/>
    <m/>
    <m/>
    <m/>
    <m/>
    <m/>
    <x v="41"/>
    <m/>
    <s v="user_FdWFezbLzkYQcGsBUsjZO25nr2poK2nRbqV47Rs5Kfm"/>
    <x v="17"/>
    <x v="1"/>
    <m/>
    <s v="August"/>
    <x v="2"/>
    <x v="0"/>
    <m/>
    <m/>
    <m/>
    <m/>
    <m/>
    <x v="1055"/>
    <s v="2022-10-10 02:53:00.641000+00:00"/>
    <s v="GMC"/>
  </r>
  <r>
    <x v="9"/>
    <n v="114307"/>
    <s v="INR"/>
    <n v="0"/>
    <x v="4"/>
    <x v="0"/>
    <s v="stat_1hn9nRJaLbI53NxPuSQgo90kRpbpKsFlwN4oEGNUTdO"/>
    <x v="1"/>
    <s v="OpportunityStatusType.Lost"/>
    <m/>
    <x v="1"/>
    <x v="14"/>
    <s v="lead_8SBn5w4nHlm8OBX2NZ645mMPMAEJvFyyliWNDrvdsDd"/>
    <s v="Vasmed Health Sciences Pvt ltd (Fresh)"/>
    <x v="15"/>
    <s v="user_9SBRjyF0n4iWuhUdqRyQkFhl2J4uyNKhFWvvJEvunX8"/>
    <s v="Omkar Ghate"/>
    <x v="1630"/>
    <s v="2022-06-13 08:24:31.710000+00:00"/>
    <m/>
    <x v="2"/>
    <m/>
    <m/>
    <m/>
    <n v="31"/>
    <m/>
    <m/>
    <m/>
    <m/>
    <m/>
    <m/>
    <m/>
    <m/>
    <m/>
    <m/>
    <m/>
    <x v="23"/>
    <m/>
    <m/>
    <m/>
    <m/>
    <m/>
    <m/>
    <m/>
    <m/>
    <m/>
    <m/>
    <m/>
    <m/>
    <x v="3"/>
    <m/>
    <s v="user_aM3WaaSUQQmaNnsm9l2FQRVWUEr8RN2ZdXzsuQUalQ3"/>
    <x v="7"/>
    <x v="5"/>
    <m/>
    <s v="March"/>
    <x v="4"/>
    <x v="3"/>
    <m/>
    <s v="Downloaded the guide: Designing employee healthcare plan"/>
    <m/>
    <m/>
    <m/>
    <x v="1056"/>
    <s v="2022-07-10 06:52:37.447000+00:00"/>
    <s v="GMC"/>
  </r>
  <r>
    <x v="11"/>
    <n v="100000"/>
    <s v="INR"/>
    <n v="0"/>
    <x v="74"/>
    <x v="0"/>
    <s v="stat_kcR4fZg7TU7jjk1jAVua3qGLRS4J5uFayEjK5j02wtv"/>
    <x v="2"/>
    <s v="OpportunityStatusType.Lost"/>
    <s v="cont_1deOhgODqxn9RAcAsDJgalod6vcfqjEl8eYipaG4WfY"/>
    <x v="663"/>
    <x v="50"/>
    <s v="lead_Je0DuqgtRm7o2gUC8NryybSmKbVwS5J9x1rZSu4BaHI"/>
    <s v="Am Infoweb"/>
    <x v="11"/>
    <s v="user_LKRhV6rhcBe0uL8u70UUGeDjbMupuho4TaiAOCbT7HT"/>
    <s v="Kashif Ahmad"/>
    <x v="1631"/>
    <s v="2022-06-13 05:58:22.401000+00:00"/>
    <m/>
    <x v="0"/>
    <m/>
    <m/>
    <m/>
    <n v="900"/>
    <m/>
    <m/>
    <m/>
    <m/>
    <m/>
    <m/>
    <m/>
    <s v="PAID_SOCIAL"/>
    <m/>
    <m/>
    <m/>
    <x v="1"/>
    <m/>
    <m/>
    <m/>
    <m/>
    <m/>
    <m/>
    <m/>
    <m/>
    <m/>
    <m/>
    <m/>
    <m/>
    <x v="14"/>
    <m/>
    <s v="user_aM3WaaSUQQmaNnsm9l2FQRVWUEr8RN2ZdXzsuQUalQ3"/>
    <x v="7"/>
    <x v="6"/>
    <m/>
    <s v="July"/>
    <x v="4"/>
    <x v="1"/>
    <m/>
    <s v="Employee Engagement Handbook"/>
    <m/>
    <m/>
    <m/>
    <x v="960"/>
    <s v="2022-10-10 07:32:13.913000+00:00"/>
    <m/>
  </r>
  <r>
    <x v="18"/>
    <n v="200000"/>
    <s v="INR"/>
    <n v="0"/>
    <x v="79"/>
    <x v="0"/>
    <s v="stat_kcR4fZg7TU7jjk1jAVua3qGLRS4J5uFayEjK5j02wtv"/>
    <x v="2"/>
    <s v="OpportunityStatusType.Lost"/>
    <m/>
    <x v="1"/>
    <x v="0"/>
    <s v="lead_BXNEmtjhpog3tiPKYcQxaC7ByDMP7mgX2myJ9JZISZh"/>
    <s v="Sridevi Tool Engineers Pvt Ltd"/>
    <x v="25"/>
    <s v="user_IgNfKH7wuLLjHvexoMm2PXWcnF3zYft0ZbMTyfwKRUg"/>
    <s v="Moziez Chamadia"/>
    <x v="1632"/>
    <s v="2022-06-13 04:48:17.875000+00:00"/>
    <m/>
    <x v="1"/>
    <m/>
    <m/>
    <m/>
    <n v="250"/>
    <m/>
    <m/>
    <m/>
    <m/>
    <m/>
    <m/>
    <m/>
    <s v="PAID_SOCIAL"/>
    <m/>
    <m/>
    <m/>
    <x v="5"/>
    <m/>
    <m/>
    <m/>
    <m/>
    <m/>
    <m/>
    <m/>
    <m/>
    <m/>
    <m/>
    <m/>
    <m/>
    <x v="4"/>
    <m/>
    <s v="user_FdWFezbLzkYQcGsBUsjZO25nr2poK2nRbqV47Rs5Kfm"/>
    <x v="17"/>
    <x v="1"/>
    <m/>
    <s v="July"/>
    <x v="4"/>
    <x v="0"/>
    <m/>
    <s v="Employee Engagement Handbook"/>
    <m/>
    <m/>
    <m/>
    <x v="631"/>
    <s v="2022-09-01 10:43:16.591000+00:00"/>
    <s v="GPA"/>
  </r>
  <r>
    <x v="16"/>
    <n v="600000"/>
    <s v="INR"/>
    <n v="0"/>
    <x v="38"/>
    <x v="0"/>
    <s v="stat_kcR4fZg7TU7jjk1jAVua3qGLRS4J5uFayEjK5j02wtv"/>
    <x v="2"/>
    <s v="OpportunityStatusType.Lost"/>
    <s v="cont_gvENqHevyKiaXpXqgWuH3wHbTYwiZ0TFoY1qlMzyss4"/>
    <x v="664"/>
    <x v="221"/>
    <s v="lead_4eSTvwxWsKhB6e3s03DrNWuBBLiAnPAJu4MEm49bLb7"/>
    <s v="S S Communication &amp; Services"/>
    <x v="6"/>
    <s v="user_8jx3L2CDfrbzNnwYUv6Plfha6VxaSGsqcbTXR3sIBZi"/>
    <s v="Manish Balpande"/>
    <x v="1633"/>
    <s v="2022-06-13 01:42:47.425000+00:00"/>
    <m/>
    <x v="17"/>
    <m/>
    <m/>
    <m/>
    <n v="475"/>
    <m/>
    <m/>
    <m/>
    <m/>
    <m/>
    <m/>
    <m/>
    <m/>
    <m/>
    <m/>
    <m/>
    <x v="8"/>
    <m/>
    <m/>
    <m/>
    <m/>
    <m/>
    <m/>
    <m/>
    <m/>
    <m/>
    <m/>
    <m/>
    <m/>
    <x v="3"/>
    <m/>
    <s v="user_A8KOTZADnUtEQOLt4nSLAmteNStuGh80js75RYjrXVt"/>
    <x v="6"/>
    <x v="1"/>
    <m/>
    <s v="June"/>
    <x v="2"/>
    <x v="3"/>
    <m/>
    <s v="Manish Balpande Leads"/>
    <m/>
    <m/>
    <m/>
    <x v="1057"/>
    <s v="2022-07-12 06:27:26.990000+00:00"/>
    <s v="GTL"/>
  </r>
  <r>
    <x v="16"/>
    <n v="550000"/>
    <s v="INR"/>
    <n v="0"/>
    <x v="38"/>
    <x v="0"/>
    <s v="stat_kcR4fZg7TU7jjk1jAVua3qGLRS4J5uFayEjK5j02wtv"/>
    <x v="2"/>
    <s v="OpportunityStatusType.Lost"/>
    <s v="cont_gvENqHevyKiaXpXqgWuH3wHbTYwiZ0TFoY1qlMzyss4"/>
    <x v="664"/>
    <x v="557"/>
    <s v="lead_4eSTvwxWsKhB6e3s03DrNWuBBLiAnPAJu4MEm49bLb7"/>
    <s v="S S Communication &amp; Services"/>
    <x v="6"/>
    <s v="user_8jx3L2CDfrbzNnwYUv6Plfha6VxaSGsqcbTXR3sIBZi"/>
    <s v="Manish Balpande"/>
    <x v="1634"/>
    <s v="2022-06-13 01:43:01.333000+00:00"/>
    <m/>
    <x v="17"/>
    <m/>
    <m/>
    <m/>
    <n v="475"/>
    <m/>
    <m/>
    <m/>
    <m/>
    <m/>
    <m/>
    <m/>
    <m/>
    <m/>
    <m/>
    <m/>
    <x v="8"/>
    <m/>
    <m/>
    <m/>
    <m/>
    <m/>
    <m/>
    <m/>
    <m/>
    <m/>
    <m/>
    <m/>
    <m/>
    <x v="3"/>
    <m/>
    <s v="user_A8KOTZADnUtEQOLt4nSLAmteNStuGh80js75RYjrXVt"/>
    <x v="6"/>
    <x v="1"/>
    <m/>
    <s v="June"/>
    <x v="2"/>
    <x v="3"/>
    <m/>
    <s v="Manish Balpande Leads"/>
    <m/>
    <m/>
    <m/>
    <x v="1057"/>
    <s v="2022-07-12 06:27:26.990000+00:00"/>
    <s v="GMC"/>
  </r>
  <r>
    <x v="32"/>
    <n v="500000"/>
    <s v="INR"/>
    <n v="50"/>
    <x v="84"/>
    <x v="0"/>
    <s v="stat_Bh0lNV2usJkCLD6fjWneAqpmASEbmvomDaal7U02FV1"/>
    <x v="5"/>
    <s v="OpportunityStatusType.Active"/>
    <m/>
    <x v="1"/>
    <x v="0"/>
    <s v="lead_2inGIkm0O28avzKhbNUzMo1EuvcFqoPcgLyNGfWXL93"/>
    <s v="IDEA INFINITY IT SOLUTIONS PRIVATE LIMITED"/>
    <x v="1"/>
    <s v="user_IpBH4s1Av5OVFfQQ3nW0qPDDjwLT9uRfx1sVhml8UQA"/>
    <s v="Namrata Aurora"/>
    <x v="1635"/>
    <s v="2022-06-10 12:42:21.490000+00:00"/>
    <m/>
    <x v="2"/>
    <m/>
    <m/>
    <m/>
    <m/>
    <m/>
    <m/>
    <m/>
    <m/>
    <m/>
    <m/>
    <m/>
    <m/>
    <m/>
    <m/>
    <m/>
    <x v="4"/>
    <m/>
    <m/>
    <m/>
    <m/>
    <m/>
    <m/>
    <m/>
    <m/>
    <m/>
    <m/>
    <m/>
    <m/>
    <x v="3"/>
    <m/>
    <s v="user_IpBH4s1Av5OVFfQQ3nW0qPDDjwLT9uRfx1sVhml8UQA"/>
    <x v="23"/>
    <x v="1"/>
    <m/>
    <m/>
    <x v="4"/>
    <x v="3"/>
    <m/>
    <s v="Employee Engagement Handbook"/>
    <m/>
    <m/>
    <m/>
    <x v="1058"/>
    <s v="2022-08-27 07:34:05.136000+00:00"/>
    <m/>
  </r>
  <r>
    <x v="11"/>
    <n v="10000"/>
    <s v="INR"/>
    <n v="0"/>
    <x v="65"/>
    <x v="0"/>
    <s v="stat_kcR4fZg7TU7jjk1jAVua3qGLRS4J5uFayEjK5j02wtv"/>
    <x v="2"/>
    <s v="OpportunityStatusType.Lost"/>
    <m/>
    <x v="1"/>
    <x v="19"/>
    <s v="lead_hvYGdSvtGl8aVVQb6ZUEWCN4vrbqO2QRvNlMWYiS9i1"/>
    <s v="AutoDynamics"/>
    <x v="15"/>
    <s v="user_LKRhV6rhcBe0uL8u70UUGeDjbMupuho4TaiAOCbT7HT"/>
    <s v="Kashif Ahmad"/>
    <x v="1636"/>
    <s v="2022-06-10 09:54:08.893000+00:00"/>
    <m/>
    <x v="0"/>
    <m/>
    <m/>
    <m/>
    <n v="30"/>
    <m/>
    <m/>
    <m/>
    <m/>
    <m/>
    <m/>
    <m/>
    <m/>
    <m/>
    <m/>
    <m/>
    <x v="21"/>
    <m/>
    <m/>
    <m/>
    <m/>
    <m/>
    <m/>
    <m/>
    <m/>
    <m/>
    <m/>
    <m/>
    <m/>
    <x v="3"/>
    <m/>
    <s v="user_228eUmsdKIb9OItgmiDq1zD4aPZ1eqiapbaLAGeBf8g"/>
    <x v="13"/>
    <x v="1"/>
    <m/>
    <s v="July"/>
    <x v="2"/>
    <x v="3"/>
    <m/>
    <s v="CEO Email Series"/>
    <m/>
    <m/>
    <m/>
    <x v="1059"/>
    <s v="2022-07-12 06:35:04.936000+00:00"/>
    <s v="GPA"/>
  </r>
  <r>
    <x v="16"/>
    <n v="200000"/>
    <s v="INR"/>
    <n v="0"/>
    <x v="84"/>
    <x v="0"/>
    <s v="stat_kcR4fZg7TU7jjk1jAVua3qGLRS4J5uFayEjK5j02wtv"/>
    <x v="2"/>
    <s v="OpportunityStatusType.Lost"/>
    <s v="cont_gvENqHevyKiaXpXqgWuH3wHbTYwiZ0TFoY1qlMzyss4"/>
    <x v="664"/>
    <x v="84"/>
    <s v="lead_4eSTvwxWsKhB6e3s03DrNWuBBLiAnPAJu4MEm49bLb7"/>
    <s v="S S Communication &amp; Services"/>
    <x v="6"/>
    <s v="user_8jx3L2CDfrbzNnwYUv6Plfha6VxaSGsqcbTXR3sIBZi"/>
    <s v="Manish Balpande"/>
    <x v="1637"/>
    <s v="2022-06-13 01:42:30.925000+00:00"/>
    <m/>
    <x v="17"/>
    <m/>
    <m/>
    <m/>
    <n v="475"/>
    <m/>
    <m/>
    <m/>
    <m/>
    <m/>
    <m/>
    <m/>
    <m/>
    <m/>
    <m/>
    <m/>
    <x v="8"/>
    <m/>
    <m/>
    <m/>
    <m/>
    <m/>
    <m/>
    <m/>
    <m/>
    <m/>
    <m/>
    <m/>
    <m/>
    <x v="3"/>
    <m/>
    <s v="user_A8KOTZADnUtEQOLt4nSLAmteNStuGh80js75RYjrXVt"/>
    <x v="6"/>
    <x v="1"/>
    <m/>
    <s v="June"/>
    <x v="2"/>
    <x v="3"/>
    <m/>
    <s v="Manish Balpande Leads"/>
    <m/>
    <m/>
    <m/>
    <x v="1057"/>
    <s v="2022-07-12 06:27:26.990000+00:00"/>
    <s v="GPA"/>
  </r>
  <r>
    <x v="37"/>
    <n v="200000"/>
    <s v="INR"/>
    <n v="0"/>
    <x v="27"/>
    <x v="0"/>
    <s v="stat_kcR4fZg7TU7jjk1jAVua3qGLRS4J5uFayEjK5j02wtv"/>
    <x v="2"/>
    <s v="OpportunityStatusType.Lost"/>
    <s v="cont_IezdXSHP9C4OUKeiXlPz2UJ25Pa8qvmDJ08o996YybW"/>
    <x v="665"/>
    <x v="21"/>
    <s v="lead_KrmR8v35pX1oWfxnhwbFXy2c6lDrTMfJAvOJguL8KNK"/>
    <s v="Alivira Animal Health Limited"/>
    <x v="9"/>
    <s v="user_RYbBTp8BVWNa7ppiOz6QVJMGK0exHsFmc5uCLn34ODZ"/>
    <s v="Prasoon Mishra"/>
    <x v="1638"/>
    <s v="2022-06-09 09:46:23.347000+00:00"/>
    <m/>
    <x v="1"/>
    <m/>
    <m/>
    <m/>
    <n v="324"/>
    <m/>
    <m/>
    <m/>
    <m/>
    <m/>
    <m/>
    <m/>
    <m/>
    <m/>
    <m/>
    <m/>
    <x v="5"/>
    <m/>
    <m/>
    <m/>
    <m/>
    <m/>
    <m/>
    <m/>
    <m/>
    <m/>
    <m/>
    <m/>
    <m/>
    <x v="5"/>
    <m/>
    <s v="user_L8E6IFhq6UCzKLHa45LUUTZCznDuyDwFrGaEp9DXiUM"/>
    <x v="9"/>
    <x v="1"/>
    <m/>
    <s v="August; July"/>
    <x v="4"/>
    <x v="1"/>
    <m/>
    <s v="Vaccine inbound"/>
    <m/>
    <m/>
    <m/>
    <x v="1060"/>
    <s v="2022-09-01 17:15:18.888000+00:00"/>
    <m/>
  </r>
  <r>
    <x v="0"/>
    <n v="500000"/>
    <s v="INR"/>
    <n v="0"/>
    <x v="16"/>
    <x v="0"/>
    <s v="stat_1hn9nRJaLbI53NxPuSQgo90kRpbpKsFlwN4oEGNUTdO"/>
    <x v="1"/>
    <s v="OpportunityStatusType.Lost"/>
    <m/>
    <x v="1"/>
    <x v="173"/>
    <s v="lead_gGjAtKdXJY0EoZ6J9n6PFMHobj2cWM0T8TEP246xPr4"/>
    <s v="BEHR-HELLA THERMOCONTROL INDIA PRIVATE LIMITED"/>
    <x v="7"/>
    <s v="user_sREdxbAJihL2Zbgic7tyQ6Rc4Mny7HnD1RNGhA9DDYh"/>
    <s v="Prajakta Sahastrabudhe"/>
    <x v="1639"/>
    <s v="2022-06-09 14:27:00.734000+00:00"/>
    <m/>
    <x v="0"/>
    <m/>
    <s v="2020-08-26 01:42:41+00:00"/>
    <m/>
    <n v="266"/>
    <m/>
    <m/>
    <m/>
    <m/>
    <m/>
    <m/>
    <m/>
    <m/>
    <m/>
    <m/>
    <m/>
    <x v="5"/>
    <m/>
    <m/>
    <m/>
    <m/>
    <m/>
    <m/>
    <m/>
    <m/>
    <m/>
    <m/>
    <m/>
    <m/>
    <x v="7"/>
    <m/>
    <s v="user_aM3WaaSUQQmaNnsm9l2FQRVWUEr8RN2ZdXzsuQUalQ3"/>
    <x v="7"/>
    <x v="6"/>
    <m/>
    <s v="June"/>
    <x v="8"/>
    <x v="2"/>
    <m/>
    <s v="Nameless Lead"/>
    <m/>
    <m/>
    <m/>
    <x v="1061"/>
    <s v="2022-09-12 13:24:35.128000+00:00"/>
    <m/>
  </r>
  <r>
    <x v="29"/>
    <n v="5000000"/>
    <s v="INR"/>
    <n v="0"/>
    <x v="65"/>
    <x v="0"/>
    <s v="stat_kcR4fZg7TU7jjk1jAVua3qGLRS4J5uFayEjK5j02wtv"/>
    <x v="2"/>
    <s v="OpportunityStatusType.Lost"/>
    <m/>
    <x v="1"/>
    <x v="0"/>
    <s v="lead_vjKRN7Pey5zMnVT4X5DefmFUxwoEB0ibitENjoJrpUZ"/>
    <s v="Keihin fie (Hitachi)"/>
    <x v="27"/>
    <s v="user_t8sUu4byhPnyQ33u64Ecs5WRL98oy2iuu4iTrhCr4vl"/>
    <s v="Nilesh Dhanani"/>
    <x v="1640"/>
    <s v="2022-06-09 11:42:47.157000+00:00"/>
    <m/>
    <x v="0"/>
    <m/>
    <m/>
    <m/>
    <n v="500"/>
    <m/>
    <m/>
    <m/>
    <m/>
    <m/>
    <m/>
    <m/>
    <m/>
    <m/>
    <m/>
    <m/>
    <x v="5"/>
    <m/>
    <m/>
    <m/>
    <m/>
    <m/>
    <m/>
    <m/>
    <m/>
    <m/>
    <m/>
    <m/>
    <m/>
    <x v="11"/>
    <m/>
    <s v="user_sREdxbAJihL2Zbgic7tyQ6Rc4Mny7HnD1RNGhA9DDYh"/>
    <x v="5"/>
    <x v="1"/>
    <m/>
    <s v="July"/>
    <x v="2"/>
    <x v="3"/>
    <m/>
    <m/>
    <m/>
    <m/>
    <m/>
    <x v="1062"/>
    <s v="2022-07-12 06:32:26.562000+00:00"/>
    <s v="GMC"/>
  </r>
  <r>
    <x v="44"/>
    <n v="25000000"/>
    <s v="INR"/>
    <n v="0"/>
    <x v="65"/>
    <x v="0"/>
    <s v="stat_kcR4fZg7TU7jjk1jAVua3qGLRS4J5uFayEjK5j02wtv"/>
    <x v="2"/>
    <s v="OpportunityStatusType.Lost"/>
    <s v="cont_boqEgA76NC9N41PDo79Tqka1FXIWOE9EKFXZDubPvVD"/>
    <x v="666"/>
    <x v="58"/>
    <s v="lead_qhMGqArUcFxWYOerMmN9jzncFvRgr1FWhd5XZavipr9"/>
    <s v="Apollo Health &amp; Lifestyle"/>
    <x v="4"/>
    <s v="user_5YHA1ZU4iP896lD1YJehdJcMx7ZEgWCpulT4T2c3pJ3"/>
    <s v="Gauri Jori"/>
    <x v="1641"/>
    <s v="2022-06-09 04:53:17.195000+00:00"/>
    <m/>
    <x v="10"/>
    <m/>
    <m/>
    <m/>
    <n v="4000"/>
    <m/>
    <m/>
    <m/>
    <m/>
    <m/>
    <m/>
    <m/>
    <m/>
    <m/>
    <m/>
    <m/>
    <x v="41"/>
    <m/>
    <m/>
    <m/>
    <m/>
    <m/>
    <m/>
    <m/>
    <m/>
    <m/>
    <m/>
    <m/>
    <m/>
    <x v="4"/>
    <m/>
    <s v="user_5YHA1ZU4iP896lD1YJehdJcMx7ZEgWCpulT4T2c3pJ3"/>
    <x v="4"/>
    <x v="1"/>
    <m/>
    <s v="July"/>
    <x v="4"/>
    <x v="0"/>
    <m/>
    <s v="Downloaded the guide: Employee Wellness Handbook"/>
    <m/>
    <m/>
    <m/>
    <x v="1063"/>
    <s v="2022-10-10 03:07:55.571000+00:00"/>
    <m/>
  </r>
  <r>
    <x v="44"/>
    <n v="2000000"/>
    <s v="INR"/>
    <n v="0"/>
    <x v="65"/>
    <x v="0"/>
    <s v="stat_kcR4fZg7TU7jjk1jAVua3qGLRS4J5uFayEjK5j02wtv"/>
    <x v="2"/>
    <s v="OpportunityStatusType.Lost"/>
    <s v="cont_boqEgA76NC9N41PDo79Tqka1FXIWOE9EKFXZDubPvVD"/>
    <x v="666"/>
    <x v="10"/>
    <s v="lead_qhMGqArUcFxWYOerMmN9jzncFvRgr1FWhd5XZavipr9"/>
    <s v="Apollo Health &amp; Lifestyle"/>
    <x v="4"/>
    <s v="user_5YHA1ZU4iP896lD1YJehdJcMx7ZEgWCpulT4T2c3pJ3"/>
    <s v="Gauri Jori"/>
    <x v="1642"/>
    <s v="2022-06-09 04:53:26.262000+00:00"/>
    <m/>
    <x v="10"/>
    <m/>
    <m/>
    <m/>
    <n v="4000"/>
    <m/>
    <m/>
    <m/>
    <m/>
    <m/>
    <m/>
    <m/>
    <m/>
    <m/>
    <m/>
    <m/>
    <x v="41"/>
    <m/>
    <m/>
    <m/>
    <m/>
    <m/>
    <m/>
    <m/>
    <m/>
    <m/>
    <m/>
    <m/>
    <m/>
    <x v="4"/>
    <m/>
    <s v="user_5YHA1ZU4iP896lD1YJehdJcMx7ZEgWCpulT4T2c3pJ3"/>
    <x v="4"/>
    <x v="1"/>
    <m/>
    <s v="July"/>
    <x v="4"/>
    <x v="0"/>
    <m/>
    <s v="Downloaded the guide: Employee Wellness Handbook"/>
    <m/>
    <m/>
    <m/>
    <x v="1063"/>
    <s v="2022-10-10 03:07:55.571000+00:00"/>
    <m/>
  </r>
  <r>
    <x v="37"/>
    <n v="15000000"/>
    <s v="INR"/>
    <n v="0"/>
    <x v="65"/>
    <x v="0"/>
    <s v="stat_kcR4fZg7TU7jjk1jAVua3qGLRS4J5uFayEjK5j02wtv"/>
    <x v="2"/>
    <s v="OpportunityStatusType.Lost"/>
    <s v="cont_UaMFAqmiHuX0So6uLY46I70iSdLxiZ2BsiNAiEOMPZF"/>
    <x v="667"/>
    <x v="58"/>
    <s v="lead_Dc0QbG0x6NcO6vzURpGekO2Eq2KX0u73G39agDDUgdA"/>
    <s v="DLF"/>
    <x v="4"/>
    <s v="user_RYbBTp8BVWNa7ppiOz6QVJMGK0exHsFmc5uCLn34ODZ"/>
    <s v="Prasoon Mishra"/>
    <x v="1643"/>
    <s v="2022-06-09 09:36:52.824000+00:00"/>
    <m/>
    <x v="3"/>
    <m/>
    <m/>
    <m/>
    <n v="2200"/>
    <m/>
    <m/>
    <m/>
    <m/>
    <m/>
    <m/>
    <m/>
    <m/>
    <m/>
    <m/>
    <m/>
    <x v="8"/>
    <m/>
    <m/>
    <m/>
    <m/>
    <m/>
    <m/>
    <m/>
    <m/>
    <m/>
    <m/>
    <m/>
    <m/>
    <x v="3"/>
    <m/>
    <s v="user_5YHA1ZU4iP896lD1YJehdJcMx7ZEgWCpulT4T2c3pJ3"/>
    <x v="4"/>
    <x v="1"/>
    <m/>
    <s v="June"/>
    <x v="4"/>
    <x v="3"/>
    <m/>
    <s v="Downloaded the guide: Designing employee healthcare plan"/>
    <m/>
    <m/>
    <m/>
    <x v="1064"/>
    <s v="2022-09-09 11:34:20.496000+00:00"/>
    <m/>
  </r>
  <r>
    <x v="16"/>
    <n v="1000000"/>
    <s v="INR"/>
    <n v="0"/>
    <x v="15"/>
    <x v="0"/>
    <s v="stat_kcR4fZg7TU7jjk1jAVua3qGLRS4J5uFayEjK5j02wtv"/>
    <x v="2"/>
    <s v="OpportunityStatusType.Lost"/>
    <m/>
    <x v="1"/>
    <x v="39"/>
    <s v="lead_8CxLLBF1V9MsL11To1qe6wY4K0rLi47NYHIpblhFBVs"/>
    <s v="Mycom-osi"/>
    <x v="7"/>
    <s v="user_8jx3L2CDfrbzNnwYUv6Plfha6VxaSGsqcbTXR3sIBZi"/>
    <s v="Manish Balpande"/>
    <x v="1644"/>
    <s v="2022-06-08 09:06:22.116000+00:00"/>
    <m/>
    <x v="3"/>
    <m/>
    <s v="2022-02-22 11:22:33+00:00"/>
    <m/>
    <n v="117"/>
    <m/>
    <m/>
    <m/>
    <m/>
    <m/>
    <m/>
    <m/>
    <s v="ORGANIC_SEARCH"/>
    <m/>
    <m/>
    <m/>
    <x v="10"/>
    <m/>
    <m/>
    <m/>
    <m/>
    <m/>
    <m/>
    <m/>
    <m/>
    <m/>
    <m/>
    <m/>
    <m/>
    <x v="9"/>
    <m/>
    <s v="user_aM3WaaSUQQmaNnsm9l2FQRVWUEr8RN2ZdXzsuQUalQ3"/>
    <x v="7"/>
    <x v="1"/>
    <m/>
    <s v="May"/>
    <x v="3"/>
    <x v="2"/>
    <m/>
    <s v="Employee Count 100"/>
    <m/>
    <m/>
    <m/>
    <x v="1065"/>
    <s v="2022-07-10 06:56:43.903000+00:00"/>
    <m/>
  </r>
  <r>
    <x v="9"/>
    <n v="40000"/>
    <s v="INR"/>
    <n v="0"/>
    <x v="65"/>
    <x v="0"/>
    <s v="stat_kcR4fZg7TU7jjk1jAVua3qGLRS4J5uFayEjK5j02wtv"/>
    <x v="2"/>
    <s v="OpportunityStatusType.Lost"/>
    <m/>
    <x v="1"/>
    <x v="22"/>
    <s v="lead_fwBL6zf7Ck1oqvjM59LLcDgEGrckZnkiyXG2kr3a6gR"/>
    <s v="Point of Viewer"/>
    <x v="7"/>
    <s v="user_9SBRjyF0n4iWuhUdqRyQkFhl2J4uyNKhFWvvJEvunX8"/>
    <s v="Omkar Ghate"/>
    <x v="1645"/>
    <s v="2022-06-07 19:37:09.513000+00:00"/>
    <m/>
    <x v="43"/>
    <m/>
    <s v="2022-04-29 19:00:16+00:00"/>
    <m/>
    <n v="10"/>
    <m/>
    <m/>
    <m/>
    <m/>
    <m/>
    <m/>
    <m/>
    <s v="ORGANIC_SEARCH"/>
    <m/>
    <m/>
    <m/>
    <x v="2"/>
    <m/>
    <m/>
    <m/>
    <m/>
    <m/>
    <m/>
    <m/>
    <m/>
    <m/>
    <m/>
    <m/>
    <m/>
    <x v="3"/>
    <m/>
    <s v="user_aM3WaaSUQQmaNnsm9l2FQRVWUEr8RN2ZdXzsuQUalQ3"/>
    <x v="7"/>
    <x v="1"/>
    <m/>
    <m/>
    <x v="3"/>
    <x v="2"/>
    <m/>
    <s v="Employee Count 25"/>
    <m/>
    <m/>
    <m/>
    <x v="1066"/>
    <s v="2022-07-10 06:55:01.147000+00:00"/>
    <m/>
  </r>
  <r>
    <x v="16"/>
    <n v="100000"/>
    <s v="INR"/>
    <n v="0"/>
    <x v="77"/>
    <x v="0"/>
    <s v="stat_kcR4fZg7TU7jjk1jAVua3qGLRS4J5uFayEjK5j02wtv"/>
    <x v="2"/>
    <s v="OpportunityStatusType.Lost"/>
    <m/>
    <x v="1"/>
    <x v="57"/>
    <s v="lead_8CxLLBF1V9MsL11To1qe6wY4K0rLi47NYHIpblhFBVs"/>
    <s v="Mycom-osi"/>
    <x v="7"/>
    <s v="user_8jx3L2CDfrbzNnwYUv6Plfha6VxaSGsqcbTXR3sIBZi"/>
    <s v="Manish Balpande"/>
    <x v="1646"/>
    <s v="2022-06-08 09:06:13.614000+00:00"/>
    <m/>
    <x v="3"/>
    <m/>
    <s v="2022-02-22 11:22:33+00:00"/>
    <m/>
    <n v="117"/>
    <m/>
    <m/>
    <m/>
    <m/>
    <m/>
    <m/>
    <m/>
    <s v="ORGANIC_SEARCH"/>
    <m/>
    <m/>
    <m/>
    <x v="10"/>
    <m/>
    <m/>
    <m/>
    <m/>
    <m/>
    <m/>
    <m/>
    <m/>
    <m/>
    <m/>
    <m/>
    <m/>
    <x v="9"/>
    <m/>
    <s v="user_aM3WaaSUQQmaNnsm9l2FQRVWUEr8RN2ZdXzsuQUalQ3"/>
    <x v="7"/>
    <x v="1"/>
    <m/>
    <s v="May"/>
    <x v="3"/>
    <x v="2"/>
    <m/>
    <s v="Employee Count 100"/>
    <m/>
    <m/>
    <m/>
    <x v="1065"/>
    <s v="2022-07-10 06:56:43.903000+00:00"/>
    <m/>
  </r>
  <r>
    <x v="21"/>
    <n v="200000"/>
    <s v="INR"/>
    <n v="0"/>
    <x v="36"/>
    <x v="0"/>
    <s v="stat_kcR4fZg7TU7jjk1jAVua3qGLRS4J5uFayEjK5j02wtv"/>
    <x v="2"/>
    <s v="OpportunityStatusType.Lost"/>
    <m/>
    <x v="1"/>
    <x v="10"/>
    <s v="lead_qdYrHv7eXj8JJZGwGiI4OJCLPYlpojVJga2hro5Apwv"/>
    <s v="John Cokrill India Ltd/CMI FPE ltd"/>
    <x v="4"/>
    <s v="user_Iwn6da5WKkZqwUySK0oUuCb72pFP5WEm4zAb92ijqFe"/>
    <s v="Sonal Paithankar"/>
    <x v="1647"/>
    <s v="2022-06-07 11:58:45.432000+00:00"/>
    <m/>
    <x v="1"/>
    <m/>
    <m/>
    <m/>
    <n v="401"/>
    <m/>
    <m/>
    <m/>
    <m/>
    <m/>
    <m/>
    <m/>
    <m/>
    <m/>
    <m/>
    <m/>
    <x v="5"/>
    <m/>
    <m/>
    <m/>
    <m/>
    <m/>
    <m/>
    <m/>
    <m/>
    <m/>
    <m/>
    <m/>
    <m/>
    <x v="3"/>
    <m/>
    <s v="user_5YHA1ZU4iP896lD1YJehdJcMx7ZEgWCpulT4T2c3pJ3"/>
    <x v="4"/>
    <x v="1"/>
    <m/>
    <s v="July"/>
    <x v="2"/>
    <x v="3"/>
    <m/>
    <m/>
    <m/>
    <m/>
    <m/>
    <x v="1067"/>
    <s v="2022-07-12 07:26:35.333000+00:00"/>
    <m/>
  </r>
  <r>
    <x v="21"/>
    <n v="7000000"/>
    <s v="INR"/>
    <n v="0"/>
    <x v="36"/>
    <x v="0"/>
    <s v="stat_kcR4fZg7TU7jjk1jAVua3qGLRS4J5uFayEjK5j02wtv"/>
    <x v="2"/>
    <s v="OpportunityStatusType.Lost"/>
    <s v="cont_dccvDOcke6Jrf3DicvZUfbprYZ4QNiG8uXvbyk1AcD9"/>
    <x v="668"/>
    <x v="58"/>
    <s v="lead_qdYrHv7eXj8JJZGwGiI4OJCLPYlpojVJga2hro5Apwv"/>
    <s v="John Cokrill India Ltd/CMI FPE ltd"/>
    <x v="4"/>
    <s v="user_Iwn6da5WKkZqwUySK0oUuCb72pFP5WEm4zAb92ijqFe"/>
    <s v="Sonal Paithankar"/>
    <x v="1648"/>
    <s v="2022-06-07 11:58:38.187000+00:00"/>
    <m/>
    <x v="1"/>
    <m/>
    <m/>
    <m/>
    <n v="401"/>
    <m/>
    <m/>
    <m/>
    <m/>
    <m/>
    <m/>
    <m/>
    <m/>
    <m/>
    <m/>
    <m/>
    <x v="5"/>
    <m/>
    <m/>
    <m/>
    <m/>
    <m/>
    <m/>
    <m/>
    <m/>
    <m/>
    <m/>
    <m/>
    <m/>
    <x v="3"/>
    <m/>
    <s v="user_5YHA1ZU4iP896lD1YJehdJcMx7ZEgWCpulT4T2c3pJ3"/>
    <x v="4"/>
    <x v="1"/>
    <m/>
    <s v="July"/>
    <x v="2"/>
    <x v="3"/>
    <m/>
    <m/>
    <m/>
    <m/>
    <m/>
    <x v="1067"/>
    <s v="2022-07-12 07:26:35.333000+00:00"/>
    <m/>
  </r>
  <r>
    <x v="21"/>
    <n v="3000000"/>
    <s v="INR"/>
    <n v="0"/>
    <x v="36"/>
    <x v="0"/>
    <s v="stat_kcR4fZg7TU7jjk1jAVua3qGLRS4J5uFayEjK5j02wtv"/>
    <x v="2"/>
    <s v="OpportunityStatusType.Lost"/>
    <s v="cont_dccvDOcke6Jrf3DicvZUfbprYZ4QNiG8uXvbyk1AcD9"/>
    <x v="668"/>
    <x v="98"/>
    <s v="lead_qdYrHv7eXj8JJZGwGiI4OJCLPYlpojVJga2hro5Apwv"/>
    <s v="John Cokrill India Ltd/CMI FPE ltd"/>
    <x v="4"/>
    <s v="user_Iwn6da5WKkZqwUySK0oUuCb72pFP5WEm4zAb92ijqFe"/>
    <s v="Sonal Paithankar"/>
    <x v="1649"/>
    <s v="2022-06-07 11:58:52.188000+00:00"/>
    <m/>
    <x v="1"/>
    <m/>
    <m/>
    <m/>
    <n v="401"/>
    <m/>
    <m/>
    <m/>
    <m/>
    <m/>
    <m/>
    <m/>
    <m/>
    <m/>
    <m/>
    <m/>
    <x v="5"/>
    <m/>
    <m/>
    <m/>
    <m/>
    <m/>
    <m/>
    <m/>
    <m/>
    <m/>
    <m/>
    <m/>
    <m/>
    <x v="3"/>
    <m/>
    <s v="user_5YHA1ZU4iP896lD1YJehdJcMx7ZEgWCpulT4T2c3pJ3"/>
    <x v="4"/>
    <x v="1"/>
    <m/>
    <s v="July"/>
    <x v="2"/>
    <x v="3"/>
    <m/>
    <m/>
    <m/>
    <m/>
    <m/>
    <x v="1067"/>
    <s v="2022-07-12 07:26:35.333000+00:00"/>
    <m/>
  </r>
  <r>
    <x v="24"/>
    <n v="600000"/>
    <s v="INR"/>
    <n v="0"/>
    <x v="36"/>
    <x v="0"/>
    <s v="stat_kcR4fZg7TU7jjk1jAVua3qGLRS4J5uFayEjK5j02wtv"/>
    <x v="2"/>
    <s v="OpportunityStatusType.Lost"/>
    <s v="cont_Vu5LDeJu8jmb11m7vooUGBS8cluXYxQzQteWDzivB4y"/>
    <x v="669"/>
    <x v="0"/>
    <s v="lead_vxNMqgGiDF1A523wIPKz88xEpKlpaD8YkGZhQyj8kKp"/>
    <s v="Ncore Games"/>
    <x v="25"/>
    <s v="user_sD3YjSs92XKUfD0OPHeo886g6tW6aCM0iUhX5VVUuJi"/>
    <s v="Navin Panjwani"/>
    <x v="1650"/>
    <s v="2022-06-07 11:24:57.443000+00:00"/>
    <m/>
    <x v="2"/>
    <m/>
    <m/>
    <m/>
    <n v="45"/>
    <m/>
    <m/>
    <m/>
    <m/>
    <m/>
    <m/>
    <m/>
    <m/>
    <m/>
    <m/>
    <m/>
    <x v="8"/>
    <m/>
    <m/>
    <m/>
    <m/>
    <m/>
    <m/>
    <m/>
    <m/>
    <m/>
    <m/>
    <m/>
    <m/>
    <x v="5"/>
    <m/>
    <s v="user_vMd4rmcrSbjykdyL2J7rrYn84SWdcNc5FKligrmItPw"/>
    <x v="11"/>
    <x v="1"/>
    <m/>
    <s v="July"/>
    <x v="4"/>
    <x v="0"/>
    <m/>
    <s v="Downloaded the guide: Designing employee healthcare plan"/>
    <m/>
    <m/>
    <m/>
    <x v="1068"/>
    <s v="2022-08-08 08:52:03.975000+00:00"/>
    <s v="GMC"/>
  </r>
  <r>
    <x v="33"/>
    <n v="2000000"/>
    <s v="INR"/>
    <n v="0"/>
    <x v="65"/>
    <x v="0"/>
    <s v="stat_kcR4fZg7TU7jjk1jAVua3qGLRS4J5uFayEjK5j02wtv"/>
    <x v="2"/>
    <s v="OpportunityStatusType.Lost"/>
    <m/>
    <x v="1"/>
    <x v="121"/>
    <s v="lead_ACapazt1QyeQvEvVgl75ixlSZ4iXqcNaPPgPXNbcqG8"/>
    <s v="SG Analytics"/>
    <x v="15"/>
    <s v="user_TZzywQwym26DjuswO479pxRhNKX152z8X1haCx2vcst"/>
    <s v="Vrushali Kummar"/>
    <x v="1651"/>
    <s v="2022-06-06 09:56:43.296000+00:00"/>
    <m/>
    <x v="0"/>
    <m/>
    <m/>
    <m/>
    <n v="1128"/>
    <m/>
    <m/>
    <m/>
    <m/>
    <m/>
    <m/>
    <m/>
    <m/>
    <m/>
    <m/>
    <m/>
    <x v="1"/>
    <m/>
    <m/>
    <m/>
    <m/>
    <m/>
    <m/>
    <m/>
    <m/>
    <m/>
    <m/>
    <m/>
    <m/>
    <x v="33"/>
    <m/>
    <s v="user_228eUmsdKIb9OItgmiDq1zD4aPZ1eqiapbaLAGeBf8g"/>
    <x v="13"/>
    <x v="1"/>
    <m/>
    <s v="July"/>
    <x v="2"/>
    <x v="0"/>
    <m/>
    <m/>
    <m/>
    <m/>
    <m/>
    <x v="1069"/>
    <s v="2022-10-13 07:40:56.136000+00:00"/>
    <s v="GTL"/>
  </r>
  <r>
    <x v="24"/>
    <n v="100000"/>
    <s v="INR"/>
    <n v="0"/>
    <x v="36"/>
    <x v="0"/>
    <s v="stat_kcR4fZg7TU7jjk1jAVua3qGLRS4J5uFayEjK5j02wtv"/>
    <x v="2"/>
    <s v="OpportunityStatusType.Lost"/>
    <m/>
    <x v="1"/>
    <x v="0"/>
    <s v="lead_vxNMqgGiDF1A523wIPKz88xEpKlpaD8YkGZhQyj8kKp"/>
    <s v="Ncore Games"/>
    <x v="25"/>
    <s v="user_sD3YjSs92XKUfD0OPHeo886g6tW6aCM0iUhX5VVUuJi"/>
    <s v="Navin Panjwani"/>
    <x v="1652"/>
    <s v="2022-06-07 11:25:04.318000+00:00"/>
    <m/>
    <x v="2"/>
    <m/>
    <m/>
    <m/>
    <n v="45"/>
    <m/>
    <m/>
    <m/>
    <m/>
    <m/>
    <m/>
    <m/>
    <m/>
    <m/>
    <m/>
    <m/>
    <x v="8"/>
    <m/>
    <m/>
    <m/>
    <m/>
    <m/>
    <m/>
    <m/>
    <m/>
    <m/>
    <m/>
    <m/>
    <m/>
    <x v="5"/>
    <m/>
    <s v="user_vMd4rmcrSbjykdyL2J7rrYn84SWdcNc5FKligrmItPw"/>
    <x v="11"/>
    <x v="1"/>
    <m/>
    <s v="July"/>
    <x v="4"/>
    <x v="0"/>
    <m/>
    <s v="Downloaded the guide: Designing employee healthcare plan"/>
    <m/>
    <m/>
    <m/>
    <x v="1068"/>
    <s v="2022-08-08 08:52:03.975000+00:00"/>
    <s v="GPA"/>
  </r>
  <r>
    <x v="33"/>
    <n v="10000000"/>
    <s v="INR"/>
    <n v="0"/>
    <x v="65"/>
    <x v="0"/>
    <s v="stat_kcR4fZg7TU7jjk1jAVua3qGLRS4J5uFayEjK5j02wtv"/>
    <x v="2"/>
    <s v="OpportunityStatusType.Lost"/>
    <m/>
    <x v="1"/>
    <x v="29"/>
    <s v="lead_ACapazt1QyeQvEvVgl75ixlSZ4iXqcNaPPgPXNbcqG8"/>
    <s v="SG Analytics"/>
    <x v="15"/>
    <s v="user_TZzywQwym26DjuswO479pxRhNKX152z8X1haCx2vcst"/>
    <s v="Vrushali Kummar"/>
    <x v="1653"/>
    <s v="2022-06-06 09:56:12.226000+00:00"/>
    <m/>
    <x v="0"/>
    <m/>
    <m/>
    <m/>
    <n v="1128"/>
    <m/>
    <m/>
    <m/>
    <m/>
    <m/>
    <m/>
    <m/>
    <m/>
    <m/>
    <m/>
    <m/>
    <x v="1"/>
    <m/>
    <m/>
    <m/>
    <m/>
    <m/>
    <m/>
    <m/>
    <m/>
    <m/>
    <m/>
    <m/>
    <m/>
    <x v="33"/>
    <m/>
    <s v="user_228eUmsdKIb9OItgmiDq1zD4aPZ1eqiapbaLAGeBf8g"/>
    <x v="13"/>
    <x v="1"/>
    <m/>
    <s v="July"/>
    <x v="2"/>
    <x v="0"/>
    <m/>
    <m/>
    <m/>
    <m/>
    <m/>
    <x v="1069"/>
    <s v="2022-10-13 07:40:56.136000+00:00"/>
    <s v="GMC"/>
  </r>
  <r>
    <x v="48"/>
    <n v="1000000"/>
    <s v="INR"/>
    <n v="0"/>
    <x v="10"/>
    <x v="0"/>
    <s v="stat_kcR4fZg7TU7jjk1jAVua3qGLRS4J5uFayEjK5j02wtv"/>
    <x v="2"/>
    <s v="OpportunityStatusType.Lost"/>
    <s v="cont_o52VVnpih1nOGXbvjnt2V3a07Ht2okU5A8pjllfclj0"/>
    <x v="592"/>
    <x v="121"/>
    <s v="lead_jfuZioSZdziZD6DdJXNHpJtOwoWl1E95Imhm27C2T2A"/>
    <s v="Odex India Solutions"/>
    <x v="25"/>
    <s v="user_FkSWcqjfeTqoo0NaiDWgDVeXoui6YtIDYPZVOCd1cwP"/>
    <s v="Kaushlya Bhavsar"/>
    <x v="1654"/>
    <s v="2022-06-06 08:54:43.933000+00:00"/>
    <m/>
    <x v="1"/>
    <m/>
    <m/>
    <m/>
    <n v="124"/>
    <m/>
    <m/>
    <m/>
    <m/>
    <m/>
    <m/>
    <m/>
    <m/>
    <m/>
    <m/>
    <m/>
    <x v="44"/>
    <m/>
    <m/>
    <m/>
    <m/>
    <m/>
    <m/>
    <m/>
    <m/>
    <m/>
    <m/>
    <m/>
    <m/>
    <x v="19"/>
    <m/>
    <s v="user_FdWFezbLzkYQcGsBUsjZO25nr2poK2nRbqV47Rs5Kfm"/>
    <x v="17"/>
    <x v="12"/>
    <m/>
    <s v="August"/>
    <x v="2"/>
    <x v="1"/>
    <m/>
    <s v="Glengarry"/>
    <m/>
    <m/>
    <m/>
    <x v="908"/>
    <s v="2022-10-10 02:52:58.165000+00:00"/>
    <m/>
  </r>
  <r>
    <x v="33"/>
    <n v="100000"/>
    <s v="INR"/>
    <n v="0"/>
    <x v="65"/>
    <x v="0"/>
    <s v="stat_kcR4fZg7TU7jjk1jAVua3qGLRS4J5uFayEjK5j02wtv"/>
    <x v="2"/>
    <s v="OpportunityStatusType.Lost"/>
    <m/>
    <x v="1"/>
    <x v="57"/>
    <s v="lead_ACapazt1QyeQvEvVgl75ixlSZ4iXqcNaPPgPXNbcqG8"/>
    <s v="SG Analytics"/>
    <x v="15"/>
    <s v="user_TZzywQwym26DjuswO479pxRhNKX152z8X1haCx2vcst"/>
    <s v="Vrushali Kummar"/>
    <x v="1655"/>
    <s v="2022-06-06 09:56:21.203000+00:00"/>
    <m/>
    <x v="0"/>
    <m/>
    <m/>
    <m/>
    <n v="1128"/>
    <m/>
    <m/>
    <m/>
    <m/>
    <m/>
    <m/>
    <m/>
    <m/>
    <m/>
    <m/>
    <m/>
    <x v="1"/>
    <m/>
    <m/>
    <m/>
    <m/>
    <m/>
    <m/>
    <m/>
    <m/>
    <m/>
    <m/>
    <m/>
    <m/>
    <x v="33"/>
    <m/>
    <s v="user_228eUmsdKIb9OItgmiDq1zD4aPZ1eqiapbaLAGeBf8g"/>
    <x v="13"/>
    <x v="1"/>
    <m/>
    <s v="July"/>
    <x v="2"/>
    <x v="0"/>
    <m/>
    <m/>
    <m/>
    <m/>
    <m/>
    <x v="1069"/>
    <s v="2022-10-13 07:40:56.136000+00:00"/>
    <s v="GPA"/>
  </r>
  <r>
    <x v="32"/>
    <n v="300000"/>
    <s v="INR"/>
    <n v="0"/>
    <x v="82"/>
    <x v="0"/>
    <s v="stat_kcR4fZg7TU7jjk1jAVua3qGLRS4J5uFayEjK5j02wtv"/>
    <x v="2"/>
    <s v="OpportunityStatusType.Lost"/>
    <m/>
    <x v="1"/>
    <x v="0"/>
    <s v="lead_15K3acTJuJboAVoe2xFrw0e9qUVONYA0ejK0sGfO0jW"/>
    <s v="Rolta India"/>
    <x v="1"/>
    <s v="user_IpBH4s1Av5OVFfQQ3nW0qPDDjwLT9uRfx1sVhml8UQA"/>
    <s v="Namrata Aurora"/>
    <x v="1656"/>
    <s v="2022-06-06 05:58:32.569000+00:00"/>
    <m/>
    <x v="1"/>
    <m/>
    <m/>
    <m/>
    <n v="1958"/>
    <m/>
    <m/>
    <m/>
    <m/>
    <m/>
    <m/>
    <m/>
    <m/>
    <m/>
    <m/>
    <m/>
    <x v="8"/>
    <m/>
    <m/>
    <m/>
    <m/>
    <m/>
    <m/>
    <m/>
    <m/>
    <m/>
    <m/>
    <m/>
    <m/>
    <x v="3"/>
    <m/>
    <s v="user_IpBH4s1Av5OVFfQQ3nW0qPDDjwLT9uRfx1sVhml8UQA"/>
    <x v="23"/>
    <x v="1"/>
    <m/>
    <s v="June"/>
    <x v="2"/>
    <x v="3"/>
    <m/>
    <m/>
    <m/>
    <m/>
    <m/>
    <x v="1070"/>
    <s v="2022-10-20 10:18:08.061000+00:00"/>
    <s v="GTL"/>
  </r>
  <r>
    <x v="28"/>
    <n v="1000000"/>
    <s v="INR"/>
    <n v="0"/>
    <x v="90"/>
    <x v="0"/>
    <s v="stat_kcR4fZg7TU7jjk1jAVua3qGLRS4J5uFayEjK5j02wtv"/>
    <x v="2"/>
    <s v="OpportunityStatusType.Lost"/>
    <m/>
    <x v="1"/>
    <x v="0"/>
    <s v="lead_UUZlvKfttwqeWfsEVDv9ijJLV6oV0wEXppUDqQBGw0Y"/>
    <s v="Bhima Jewels"/>
    <x v="1"/>
    <s v="user_JjaNBsxmUKBROYZvEahyXgec466W5jQa2pL0NUZ81Lb"/>
    <s v="Sreenivas Hatti"/>
    <x v="1657"/>
    <s v="2022-06-03 15:12:55.973000+00:00"/>
    <m/>
    <x v="22"/>
    <m/>
    <m/>
    <m/>
    <n v="331"/>
    <m/>
    <m/>
    <m/>
    <m/>
    <m/>
    <m/>
    <m/>
    <m/>
    <m/>
    <m/>
    <m/>
    <x v="17"/>
    <m/>
    <m/>
    <m/>
    <m/>
    <m/>
    <m/>
    <m/>
    <m/>
    <m/>
    <m/>
    <m/>
    <m/>
    <x v="9"/>
    <m/>
    <m/>
    <x v="16"/>
    <x v="1"/>
    <m/>
    <s v="June"/>
    <x v="2"/>
    <x v="3"/>
    <m/>
    <m/>
    <m/>
    <m/>
    <m/>
    <x v="1071"/>
    <s v="2022-10-18 10:00:55.369000+00:00"/>
    <s v="GTL"/>
  </r>
  <r>
    <x v="48"/>
    <n v="400000"/>
    <s v="INR"/>
    <n v="0"/>
    <x v="10"/>
    <x v="0"/>
    <s v="stat_kcR4fZg7TU7jjk1jAVua3qGLRS4J5uFayEjK5j02wtv"/>
    <x v="2"/>
    <s v="OpportunityStatusType.Lost"/>
    <s v="cont_o52VVnpih1nOGXbvjnt2V3a07Ht2okU5A8pjllfclj0"/>
    <x v="592"/>
    <x v="39"/>
    <s v="lead_jfuZioSZdziZD6DdJXNHpJtOwoWl1E95Imhm27C2T2A"/>
    <s v="Odex India Solutions"/>
    <x v="25"/>
    <s v="user_FkSWcqjfeTqoo0NaiDWgDVeXoui6YtIDYPZVOCd1cwP"/>
    <s v="Kaushlya Bhavsar"/>
    <x v="1658"/>
    <s v="2022-06-06 08:54:37.052000+00:00"/>
    <m/>
    <x v="1"/>
    <m/>
    <m/>
    <m/>
    <n v="124"/>
    <m/>
    <m/>
    <m/>
    <m/>
    <m/>
    <m/>
    <m/>
    <m/>
    <m/>
    <m/>
    <m/>
    <x v="44"/>
    <m/>
    <m/>
    <m/>
    <m/>
    <m/>
    <m/>
    <m/>
    <m/>
    <m/>
    <m/>
    <m/>
    <m/>
    <x v="19"/>
    <m/>
    <s v="user_FdWFezbLzkYQcGsBUsjZO25nr2poK2nRbqV47Rs5Kfm"/>
    <x v="17"/>
    <x v="12"/>
    <m/>
    <s v="August"/>
    <x v="2"/>
    <x v="1"/>
    <m/>
    <s v="Glengarry"/>
    <m/>
    <m/>
    <m/>
    <x v="908"/>
    <s v="2022-10-10 02:52:58.165000+00:00"/>
    <m/>
  </r>
  <r>
    <x v="28"/>
    <n v="4000000"/>
    <s v="INR"/>
    <n v="0"/>
    <x v="90"/>
    <x v="0"/>
    <s v="stat_kcR4fZg7TU7jjk1jAVua3qGLRS4J5uFayEjK5j02wtv"/>
    <x v="2"/>
    <s v="OpportunityStatusType.Lost"/>
    <m/>
    <x v="1"/>
    <x v="0"/>
    <s v="lead_UUZlvKfttwqeWfsEVDv9ijJLV6oV0wEXppUDqQBGw0Y"/>
    <s v="Bhima Jewels"/>
    <x v="1"/>
    <s v="user_JjaNBsxmUKBROYZvEahyXgec466W5jQa2pL0NUZ81Lb"/>
    <s v="Sreenivas Hatti"/>
    <x v="1659"/>
    <s v="2022-06-03 15:12:41.715000+00:00"/>
    <m/>
    <x v="22"/>
    <m/>
    <m/>
    <m/>
    <n v="331"/>
    <m/>
    <m/>
    <m/>
    <m/>
    <m/>
    <m/>
    <m/>
    <m/>
    <m/>
    <m/>
    <m/>
    <x v="17"/>
    <m/>
    <m/>
    <m/>
    <m/>
    <m/>
    <m/>
    <m/>
    <m/>
    <m/>
    <m/>
    <m/>
    <m/>
    <x v="9"/>
    <m/>
    <m/>
    <x v="16"/>
    <x v="1"/>
    <m/>
    <s v="June"/>
    <x v="2"/>
    <x v="3"/>
    <m/>
    <m/>
    <m/>
    <m/>
    <m/>
    <x v="1071"/>
    <s v="2022-10-18 10:00:55.369000+00:00"/>
    <s v="GMC"/>
  </r>
  <r>
    <x v="22"/>
    <n v="10000"/>
    <s v="INR"/>
    <n v="0"/>
    <x v="65"/>
    <x v="0"/>
    <s v="stat_kcR4fZg7TU7jjk1jAVua3qGLRS4J5uFayEjK5j02wtv"/>
    <x v="2"/>
    <s v="OpportunityStatusType.Lost"/>
    <m/>
    <x v="1"/>
    <x v="19"/>
    <s v="lead_maZRIqsAVkob2ku9K6LgEP4jWhM1qclyS5IALPlMDJE"/>
    <s v="advathi central school"/>
    <x v="15"/>
    <s v="user_t8sUu4byhPnyQ33u64Ecs5WRL98oy2iuu4iTrhCr4vl"/>
    <s v="Nilesh Dhanani"/>
    <x v="1660"/>
    <s v="2022-06-03 08:04:50.889000+00:00"/>
    <m/>
    <x v="2"/>
    <m/>
    <m/>
    <m/>
    <n v="2000"/>
    <m/>
    <m/>
    <m/>
    <m/>
    <m/>
    <m/>
    <m/>
    <m/>
    <m/>
    <m/>
    <m/>
    <x v="18"/>
    <m/>
    <m/>
    <m/>
    <m/>
    <m/>
    <m/>
    <m/>
    <m/>
    <m/>
    <m/>
    <m/>
    <m/>
    <x v="5"/>
    <m/>
    <s v="user_228eUmsdKIb9OItgmiDq1zD4aPZ1eqiapbaLAGeBf8g"/>
    <x v="13"/>
    <x v="1"/>
    <m/>
    <s v="July; June"/>
    <x v="4"/>
    <x v="3"/>
    <m/>
    <s v="Downloaded the guide: Designing employee healthcare plan"/>
    <m/>
    <m/>
    <m/>
    <x v="1072"/>
    <s v="2022-07-10 06:53:20.079000+00:00"/>
    <s v="GPA"/>
  </r>
  <r>
    <x v="7"/>
    <n v="4000000"/>
    <s v="INR"/>
    <n v="0"/>
    <x v="65"/>
    <x v="0"/>
    <s v="stat_kcR4fZg7TU7jjk1jAVua3qGLRS4J5uFayEjK5j02wtv"/>
    <x v="2"/>
    <s v="OpportunityStatusType.Lost"/>
    <m/>
    <x v="1"/>
    <x v="6"/>
    <s v="lead_XrnHCm6wmDqHBAbuJgxQHjhhPTIwsewpJPjEEvbGSOB"/>
    <s v="Bits pilani (Fresh)"/>
    <x v="4"/>
    <s v="user_t8sUu4byhPnyQ33u64Ecs5WRL98oy2iuu4iTrhCr4vl"/>
    <s v="Nilesh Dhanani"/>
    <x v="1661"/>
    <s v="2022-06-03 08:19:10.797000+00:00"/>
    <m/>
    <x v="10"/>
    <m/>
    <m/>
    <m/>
    <n v="1500"/>
    <m/>
    <m/>
    <m/>
    <m/>
    <m/>
    <m/>
    <m/>
    <m/>
    <m/>
    <m/>
    <m/>
    <x v="2"/>
    <m/>
    <m/>
    <m/>
    <m/>
    <m/>
    <m/>
    <m/>
    <m/>
    <m/>
    <m/>
    <m/>
    <m/>
    <x v="3"/>
    <m/>
    <s v="user_5YHA1ZU4iP896lD1YJehdJcMx7ZEgWCpulT4T2c3pJ3"/>
    <x v="4"/>
    <x v="1"/>
    <m/>
    <m/>
    <x v="9"/>
    <x v="3"/>
    <s v="3 lac"/>
    <s v="Lead Magnet Lead"/>
    <m/>
    <m/>
    <m/>
    <x v="1073"/>
    <s v="2022-09-09 10:21:31.673000+00:00"/>
    <m/>
  </r>
  <r>
    <x v="22"/>
    <n v="20000000"/>
    <s v="INR"/>
    <n v="0"/>
    <x v="91"/>
    <x v="0"/>
    <s v="stat_kcR4fZg7TU7jjk1jAVua3qGLRS4J5uFayEjK5j02wtv"/>
    <x v="2"/>
    <s v="OpportunityStatusType.Lost"/>
    <m/>
    <x v="1"/>
    <x v="558"/>
    <s v="lead_42RFWTwfcFgrqEV0wAnGAbSX47wE59wzTSaPjCSEEw6"/>
    <s v="ACB (INDIA)"/>
    <x v="15"/>
    <s v="user_t8sUu4byhPnyQ33u64Ecs5WRL98oy2iuu4iTrhCr4vl"/>
    <s v="Nilesh Dhanani"/>
    <x v="1662"/>
    <s v="2022-06-03 08:04:13.389000+00:00"/>
    <m/>
    <x v="3"/>
    <m/>
    <m/>
    <m/>
    <n v="2300"/>
    <m/>
    <m/>
    <m/>
    <m/>
    <m/>
    <m/>
    <m/>
    <m/>
    <m/>
    <m/>
    <m/>
    <x v="29"/>
    <m/>
    <m/>
    <m/>
    <m/>
    <m/>
    <m/>
    <m/>
    <m/>
    <m/>
    <m/>
    <m/>
    <m/>
    <x v="5"/>
    <m/>
    <s v="user_228eUmsdKIb9OItgmiDq1zD4aPZ1eqiapbaLAGeBf8g"/>
    <x v="13"/>
    <x v="1"/>
    <m/>
    <s v="June"/>
    <x v="2"/>
    <x v="3"/>
    <m/>
    <s v="TPA + Sameer"/>
    <m/>
    <m/>
    <m/>
    <x v="1074"/>
    <s v="2022-09-06 05:07:40.729000+00:00"/>
    <s v="GMC"/>
  </r>
  <r>
    <x v="22"/>
    <n v="1000000"/>
    <s v="INR"/>
    <n v="0"/>
    <x v="65"/>
    <x v="0"/>
    <s v="stat_kcR4fZg7TU7jjk1jAVua3qGLRS4J5uFayEjK5j02wtv"/>
    <x v="2"/>
    <s v="OpportunityStatusType.Lost"/>
    <m/>
    <x v="1"/>
    <x v="559"/>
    <s v="lead_maZRIqsAVkob2ku9K6LgEP4jWhM1qclyS5IALPlMDJE"/>
    <s v="advathi central school"/>
    <x v="15"/>
    <s v="user_t8sUu4byhPnyQ33u64Ecs5WRL98oy2iuu4iTrhCr4vl"/>
    <s v="Nilesh Dhanani"/>
    <x v="1663"/>
    <s v="2022-06-03 08:04:45.790000+00:00"/>
    <m/>
    <x v="2"/>
    <m/>
    <m/>
    <m/>
    <n v="2000"/>
    <m/>
    <m/>
    <m/>
    <m/>
    <m/>
    <m/>
    <m/>
    <m/>
    <m/>
    <m/>
    <m/>
    <x v="18"/>
    <m/>
    <m/>
    <m/>
    <m/>
    <m/>
    <m/>
    <m/>
    <m/>
    <m/>
    <m/>
    <m/>
    <m/>
    <x v="5"/>
    <m/>
    <s v="user_228eUmsdKIb9OItgmiDq1zD4aPZ1eqiapbaLAGeBf8g"/>
    <x v="13"/>
    <x v="1"/>
    <m/>
    <s v="July; June"/>
    <x v="4"/>
    <x v="3"/>
    <m/>
    <s v="Downloaded the guide: Designing employee healthcare plan"/>
    <m/>
    <m/>
    <m/>
    <x v="1072"/>
    <s v="2022-07-10 06:53:20.079000+00:00"/>
    <s v="GMC"/>
  </r>
  <r>
    <x v="22"/>
    <n v="1800000"/>
    <s v="INR"/>
    <n v="0"/>
    <x v="65"/>
    <x v="0"/>
    <s v="stat_kcR4fZg7TU7jjk1jAVua3qGLRS4J5uFayEjK5j02wtv"/>
    <x v="2"/>
    <s v="OpportunityStatusType.Lost"/>
    <m/>
    <x v="1"/>
    <x v="560"/>
    <s v="lead_maZRIqsAVkob2ku9K6LgEP4jWhM1qclyS5IALPlMDJE"/>
    <s v="advathi central school"/>
    <x v="15"/>
    <s v="user_t8sUu4byhPnyQ33u64Ecs5WRL98oy2iuu4iTrhCr4vl"/>
    <s v="Nilesh Dhanani"/>
    <x v="1664"/>
    <s v="2022-06-03 08:04:40.985000+00:00"/>
    <m/>
    <x v="2"/>
    <m/>
    <m/>
    <m/>
    <n v="2000"/>
    <m/>
    <m/>
    <m/>
    <m/>
    <m/>
    <m/>
    <m/>
    <m/>
    <m/>
    <m/>
    <m/>
    <x v="18"/>
    <m/>
    <m/>
    <m/>
    <m/>
    <m/>
    <m/>
    <m/>
    <m/>
    <m/>
    <m/>
    <m/>
    <m/>
    <x v="5"/>
    <m/>
    <s v="user_228eUmsdKIb9OItgmiDq1zD4aPZ1eqiapbaLAGeBf8g"/>
    <x v="13"/>
    <x v="1"/>
    <m/>
    <s v="July; June"/>
    <x v="4"/>
    <x v="3"/>
    <m/>
    <s v="Downloaded the guide: Designing employee healthcare plan"/>
    <m/>
    <m/>
    <m/>
    <x v="1072"/>
    <s v="2022-07-10 06:53:20.079000+00:00"/>
    <s v="GMC"/>
  </r>
  <r>
    <x v="4"/>
    <n v="1000000"/>
    <s v="INR"/>
    <n v="0"/>
    <x v="39"/>
    <x v="0"/>
    <s v="stat_kcR4fZg7TU7jjk1jAVua3qGLRS4J5uFayEjK5j02wtv"/>
    <x v="2"/>
    <s v="OpportunityStatusType.Lost"/>
    <m/>
    <x v="1"/>
    <x v="561"/>
    <s v="lead_CFJkJd19u6spE0KujHtVPdhKyaQY28QnJILosSkr3d7"/>
    <s v="Llyods Metal"/>
    <x v="32"/>
    <s v="user_bdUPAGjcS7p6513So3N4g3aWNS5HuBuVJi7bvCPAsLt"/>
    <s v="Mayur Gadiyar"/>
    <x v="1665"/>
    <s v="2022-06-01 07:37:34.083000+00:00"/>
    <m/>
    <x v="1"/>
    <m/>
    <m/>
    <m/>
    <n v="246"/>
    <m/>
    <m/>
    <m/>
    <m/>
    <m/>
    <m/>
    <m/>
    <m/>
    <m/>
    <m/>
    <m/>
    <x v="17"/>
    <m/>
    <m/>
    <m/>
    <m/>
    <m/>
    <m/>
    <m/>
    <m/>
    <m/>
    <m/>
    <m/>
    <m/>
    <x v="10"/>
    <m/>
    <m/>
    <x v="16"/>
    <x v="1"/>
    <m/>
    <s v="August"/>
    <x v="2"/>
    <x v="3"/>
    <m/>
    <m/>
    <m/>
    <m/>
    <m/>
    <x v="1075"/>
    <s v="2022-09-06 14:28:21.482000+00:00"/>
    <s v="NON EB"/>
  </r>
  <r>
    <x v="45"/>
    <n v="1000000"/>
    <s v="INR"/>
    <n v="0"/>
    <x v="16"/>
    <x v="0"/>
    <s v="stat_1hn9nRJaLbI53NxPuSQgo90kRpbpKsFlwN4oEGNUTdO"/>
    <x v="1"/>
    <s v="OpportunityStatusType.Lost"/>
    <m/>
    <x v="1"/>
    <x v="22"/>
    <s v="lead_T6RsVvuuelMvlWHoQAnYsVHfHAAoiZoU6EtBfflsYOh"/>
    <s v="Oxford International Educational Group (fresh)"/>
    <x v="7"/>
    <s v="user_aM3WaaSUQQmaNnsm9l2FQRVWUEr8RN2ZdXzsuQUalQ3"/>
    <s v="Bharti Bankey"/>
    <x v="1666"/>
    <s v="2022-06-03 07:52:49.670000+00:00"/>
    <m/>
    <x v="1"/>
    <m/>
    <s v="2022-04-02 06:53:08+00:00"/>
    <m/>
    <n v="120"/>
    <m/>
    <m/>
    <m/>
    <m/>
    <m/>
    <m/>
    <m/>
    <s v="PAID_SOCIAL"/>
    <m/>
    <m/>
    <m/>
    <x v="18"/>
    <m/>
    <m/>
    <m/>
    <m/>
    <m/>
    <m/>
    <m/>
    <m/>
    <m/>
    <m/>
    <m/>
    <m/>
    <x v="3"/>
    <m/>
    <s v="user_aM3WaaSUQQmaNnsm9l2FQRVWUEr8RN2ZdXzsuQUalQ3"/>
    <x v="7"/>
    <x v="1"/>
    <m/>
    <s v="July"/>
    <x v="3"/>
    <x v="2"/>
    <m/>
    <s v="Employee Count 100"/>
    <m/>
    <m/>
    <m/>
    <x v="1076"/>
    <s v="2022-08-23 10:52:43.897000+00:00"/>
    <m/>
  </r>
  <r>
    <x v="7"/>
    <n v="2000000"/>
    <s v="INR"/>
    <n v="0"/>
    <x v="38"/>
    <x v="0"/>
    <s v="stat_kcR4fZg7TU7jjk1jAVua3qGLRS4J5uFayEjK5j02wtv"/>
    <x v="2"/>
    <s v="OpportunityStatusType.Lost"/>
    <s v="cont_Ql9iBdyQF8FzDEF6k1kjcV2ZX9DHHhmfUOEy4cUNzgd"/>
    <x v="392"/>
    <x v="221"/>
    <s v="lead_uujhaIHZ418974u1aNILsSHayaqJeo9t87LhpqEDfIA"/>
    <s v="InfoCepts"/>
    <x v="4"/>
    <s v="user_U27GK6WjhLhUhi1EDKXV57xMpn8n8DMIOjci1q3UReZ"/>
    <s v="Abhiroop Ganguly"/>
    <x v="1667"/>
    <s v="2022-06-01 07:55:16.677000+00:00"/>
    <m/>
    <x v="24"/>
    <m/>
    <m/>
    <m/>
    <n v="1150"/>
    <m/>
    <m/>
    <m/>
    <m/>
    <m/>
    <m/>
    <m/>
    <s v="PAID_SOCIAL"/>
    <m/>
    <m/>
    <m/>
    <x v="1"/>
    <m/>
    <m/>
    <m/>
    <m/>
    <m/>
    <m/>
    <m/>
    <m/>
    <m/>
    <m/>
    <m/>
    <m/>
    <x v="9"/>
    <m/>
    <s v="user_5YHA1ZU4iP896lD1YJehdJcMx7ZEgWCpulT4T2c3pJ3"/>
    <x v="4"/>
    <x v="1"/>
    <m/>
    <s v="February"/>
    <x v="1"/>
    <x v="18"/>
    <m/>
    <s v="Ssoumen List"/>
    <m/>
    <m/>
    <m/>
    <x v="589"/>
    <s v="2022-09-01 15:26:12.334000+00:00"/>
    <m/>
  </r>
  <r>
    <x v="4"/>
    <n v="0"/>
    <s v="INR"/>
    <n v="0"/>
    <x v="86"/>
    <x v="0"/>
    <s v="stat_kcR4fZg7TU7jjk1jAVua3qGLRS4J5uFayEjK5j02wtv"/>
    <x v="2"/>
    <s v="OpportunityStatusType.Lost"/>
    <m/>
    <x v="1"/>
    <x v="0"/>
    <s v="lead_ixnuzONEg5Gs5tr0tUxwIIFm6y9swjhtkoMWrsTrf7K"/>
    <s v="Isgec Hitachi Zosen"/>
    <x v="25"/>
    <s v="user_bdUPAGjcS7p6513So3N4g3aWNS5HuBuVJi7bvCPAsLt"/>
    <s v="Mayur Gadiyar"/>
    <x v="1668"/>
    <s v="2022-05-31 10:30:31.673000+00:00"/>
    <m/>
    <x v="40"/>
    <m/>
    <s v="2022-03-20 10:55:01+00:00"/>
    <m/>
    <n v="41"/>
    <m/>
    <m/>
    <m/>
    <m/>
    <m/>
    <m/>
    <m/>
    <m/>
    <m/>
    <m/>
    <m/>
    <x v="5"/>
    <m/>
    <m/>
    <m/>
    <m/>
    <m/>
    <m/>
    <m/>
    <m/>
    <m/>
    <m/>
    <m/>
    <m/>
    <x v="3"/>
    <m/>
    <s v="user_FkSWcqjfeTqoo0NaiDWgDVeXoui6YtIDYPZVOCd1cwP"/>
    <x v="37"/>
    <x v="1"/>
    <m/>
    <s v="June"/>
    <x v="8"/>
    <x v="2"/>
    <m/>
    <s v="Downloaded the guide: Employee Wellness Handbook"/>
    <m/>
    <m/>
    <m/>
    <x v="909"/>
    <s v="2022-07-13 06:13:05.589000+00:00"/>
    <s v="GPA"/>
  </r>
  <r>
    <x v="4"/>
    <n v="1000000"/>
    <s v="INR"/>
    <n v="0"/>
    <x v="39"/>
    <x v="0"/>
    <s v="stat_kcR4fZg7TU7jjk1jAVua3qGLRS4J5uFayEjK5j02wtv"/>
    <x v="2"/>
    <s v="OpportunityStatusType.Lost"/>
    <s v="cont_JIg2UupYOlsxfyBjJxrTpwrI2bBd1TInzI2sGfqGLUK"/>
    <x v="670"/>
    <x v="562"/>
    <s v="lead_CFJkJd19u6spE0KujHtVPdhKyaQY28QnJILosSkr3d7"/>
    <s v="Llyods Metal"/>
    <x v="32"/>
    <s v="user_bdUPAGjcS7p6513So3N4g3aWNS5HuBuVJi7bvCPAsLt"/>
    <s v="Mayur Gadiyar"/>
    <x v="1669"/>
    <s v="2022-06-01 07:37:20.842000+00:00"/>
    <m/>
    <x v="1"/>
    <m/>
    <m/>
    <m/>
    <n v="246"/>
    <m/>
    <m/>
    <m/>
    <m/>
    <m/>
    <m/>
    <m/>
    <m/>
    <m/>
    <m/>
    <m/>
    <x v="17"/>
    <m/>
    <m/>
    <m/>
    <m/>
    <m/>
    <m/>
    <m/>
    <m/>
    <m/>
    <m/>
    <m/>
    <m/>
    <x v="10"/>
    <m/>
    <m/>
    <x v="16"/>
    <x v="1"/>
    <m/>
    <s v="August"/>
    <x v="2"/>
    <x v="3"/>
    <m/>
    <m/>
    <m/>
    <m/>
    <m/>
    <x v="1075"/>
    <s v="2022-09-06 14:28:21.482000+00:00"/>
    <s v="NON EB"/>
  </r>
  <r>
    <x v="33"/>
    <n v="200000"/>
    <s v="INR"/>
    <n v="0"/>
    <x v="65"/>
    <x v="0"/>
    <s v="stat_kcR4fZg7TU7jjk1jAVua3qGLRS4J5uFayEjK5j02wtv"/>
    <x v="2"/>
    <s v="OpportunityStatusType.Lost"/>
    <m/>
    <x v="1"/>
    <x v="46"/>
    <s v="lead_c3juvZzHpI17b7mRGJzg6h5urE3tcfRnsf5xohOEdmC"/>
    <s v="Saksoft"/>
    <x v="15"/>
    <s v="user_jbppzD9HyqqioXDaUzrIJfkBW97sQdk5kSNPsBKGx0r"/>
    <s v="Pranaav Marathe"/>
    <x v="1670"/>
    <s v="2022-05-31 10:38:57.293000+00:00"/>
    <m/>
    <x v="9"/>
    <m/>
    <m/>
    <m/>
    <n v="1000"/>
    <m/>
    <m/>
    <m/>
    <m/>
    <m/>
    <m/>
    <m/>
    <m/>
    <m/>
    <m/>
    <m/>
    <x v="1"/>
    <m/>
    <m/>
    <m/>
    <m/>
    <m/>
    <m/>
    <m/>
    <m/>
    <m/>
    <m/>
    <m/>
    <m/>
    <x v="8"/>
    <m/>
    <s v="user_Jujy0sFufO9J3qwY7aNpCCnF6nFZMrfvciNEydEzhaI"/>
    <x v="2"/>
    <x v="1"/>
    <m/>
    <s v="January; July; May"/>
    <x v="2"/>
    <x v="3"/>
    <m/>
    <m/>
    <m/>
    <m/>
    <m/>
    <x v="1077"/>
    <s v="2022-10-20 11:35:53.973000+00:00"/>
    <m/>
  </r>
  <r>
    <x v="37"/>
    <n v="500000"/>
    <s v="INR"/>
    <n v="0"/>
    <x v="79"/>
    <x v="0"/>
    <s v="stat_1hn9nRJaLbI53NxPuSQgo90kRpbpKsFlwN4oEGNUTdO"/>
    <x v="1"/>
    <s v="OpportunityStatusType.Lost"/>
    <s v="cont_XkEQoYgF4PW0rCAyosmOesNhx4tpt80i0tg6hIT5qQc"/>
    <x v="671"/>
    <x v="57"/>
    <s v="lead_Z9Kn9ZeIZTznKu7UY0iR5Db076fibEKLT40Dq5AeTAQ"/>
    <s v="Pay1"/>
    <x v="9"/>
    <s v="user_P3f70h2AcefBkFTBZpvA9LgDbjTmUIXkqdKqHJ5evwA"/>
    <s v="Manojkumar Tinna"/>
    <x v="1671"/>
    <s v="2022-05-31 01:50:20.927000+00:00"/>
    <m/>
    <x v="1"/>
    <m/>
    <m/>
    <m/>
    <n v="185"/>
    <m/>
    <m/>
    <m/>
    <m/>
    <m/>
    <m/>
    <m/>
    <m/>
    <m/>
    <m/>
    <m/>
    <x v="17"/>
    <m/>
    <m/>
    <m/>
    <m/>
    <m/>
    <m/>
    <m/>
    <m/>
    <m/>
    <m/>
    <m/>
    <m/>
    <x v="22"/>
    <m/>
    <s v="user_L8E6IFhq6UCzKLHa45LUUTZCznDuyDwFrGaEp9DXiUM"/>
    <x v="9"/>
    <x v="12"/>
    <m/>
    <s v="May"/>
    <x v="2"/>
    <x v="1"/>
    <m/>
    <s v="Glengarry"/>
    <m/>
    <m/>
    <m/>
    <x v="1078"/>
    <s v="2022-10-10 02:50:50.833000+00:00"/>
    <m/>
  </r>
  <r>
    <x v="16"/>
    <n v="1500000"/>
    <s v="INR"/>
    <n v="0"/>
    <x v="90"/>
    <x v="0"/>
    <s v="stat_kcR4fZg7TU7jjk1jAVua3qGLRS4J5uFayEjK5j02wtv"/>
    <x v="2"/>
    <s v="OpportunityStatusType.Lost"/>
    <s v="cont_0hBqnMswItuRvMtXSJfN7JdvxzZOFh9DqUFsmtRR00Q"/>
    <x v="672"/>
    <x v="0"/>
    <s v="lead_QYJyMqAJs2wKuGfwBVaAIibF8GyeWklzEs662L65Yrx"/>
    <s v="My Car Pune Pvt Ltd"/>
    <x v="6"/>
    <s v="user_8jx3L2CDfrbzNnwYUv6Plfha6VxaSGsqcbTXR3sIBZi"/>
    <s v="Manish Balpande"/>
    <x v="1672"/>
    <s v="2022-05-30 05:29:58.587000+00:00"/>
    <m/>
    <x v="0"/>
    <m/>
    <m/>
    <m/>
    <n v="1000"/>
    <m/>
    <m/>
    <s v="Facebook"/>
    <m/>
    <m/>
    <m/>
    <m/>
    <s v="PAID_SOCIAL"/>
    <m/>
    <m/>
    <m/>
    <x v="21"/>
    <m/>
    <m/>
    <m/>
    <m/>
    <m/>
    <m/>
    <m/>
    <m/>
    <m/>
    <m/>
    <m/>
    <m/>
    <x v="9"/>
    <m/>
    <s v="user_A8KOTZADnUtEQOLt4nSLAmteNStuGh80js75RYjrXVt"/>
    <x v="6"/>
    <x v="1"/>
    <m/>
    <s v="May"/>
    <x v="4"/>
    <x v="3"/>
    <m/>
    <s v="Employee Engagement Handbook"/>
    <m/>
    <m/>
    <m/>
    <x v="1079"/>
    <s v="2022-07-10 07:11:25.429000+00:00"/>
    <s v="GMC"/>
  </r>
  <r>
    <x v="21"/>
    <n v="5000000"/>
    <s v="INR"/>
    <n v="0"/>
    <x v="30"/>
    <x v="0"/>
    <s v="stat_kcR4fZg7TU7jjk1jAVua3qGLRS4J5uFayEjK5j02wtv"/>
    <x v="2"/>
    <s v="OpportunityStatusType.Lost"/>
    <m/>
    <x v="1"/>
    <x v="167"/>
    <s v="lead_mk7lHjQbXCyJl63zqnXly1LfjM67E3wRAOS44yPN9CD"/>
    <s v="Datamatics"/>
    <x v="21"/>
    <s v="user_P3f70h2AcefBkFTBZpvA9LgDbjTmUIXkqdKqHJ5evwA"/>
    <s v="Manojkumar Tinna"/>
    <x v="1673"/>
    <s v="2022-05-31 01:19:07.315000+00:00"/>
    <m/>
    <x v="1"/>
    <m/>
    <m/>
    <m/>
    <n v="8500"/>
    <m/>
    <m/>
    <s v="Facebook"/>
    <m/>
    <m/>
    <m/>
    <m/>
    <s v="PAID_SOCIAL"/>
    <m/>
    <m/>
    <m/>
    <x v="48"/>
    <m/>
    <m/>
    <m/>
    <m/>
    <m/>
    <m/>
    <m/>
    <m/>
    <m/>
    <m/>
    <m/>
    <m/>
    <x v="13"/>
    <m/>
    <s v="user_g5Yw4Z4XnIbmcGhJO80vdtFdd5ElcDlgYO3q8l82ODn"/>
    <x v="18"/>
    <x v="1"/>
    <m/>
    <s v="March"/>
    <x v="2"/>
    <x v="29"/>
    <m/>
    <s v="Employee Engagement Handbook"/>
    <m/>
    <m/>
    <m/>
    <x v="1080"/>
    <s v="2022-09-21 04:07:24.829000+00:00"/>
    <m/>
  </r>
  <r>
    <x v="25"/>
    <n v="100000"/>
    <s v="INR"/>
    <n v="0"/>
    <x v="52"/>
    <x v="0"/>
    <s v="stat_kcR4fZg7TU7jjk1jAVua3qGLRS4J5uFayEjK5j02wtv"/>
    <x v="2"/>
    <s v="OpportunityStatusType.Lost"/>
    <s v="cont_YtmkCpNnvhPmWj5LBkLKyISsugx1lafqQz7knJz4nJf"/>
    <x v="673"/>
    <x v="563"/>
    <s v="lead_lLrZCokMdldSJA6jHTVKClhav8PlQztub8Hhmom3jiS"/>
    <s v="Axis My India"/>
    <x v="9"/>
    <s v="user_lccnw70UrYzjPcbxrA5N9qp8LF1vx6aP08yPEdeU06P"/>
    <s v="Vikas Gupta"/>
    <x v="1674"/>
    <s v="2022-05-29 11:40:05.436000+00:00"/>
    <m/>
    <x v="1"/>
    <m/>
    <m/>
    <m/>
    <n v="500"/>
    <m/>
    <m/>
    <m/>
    <m/>
    <m/>
    <m/>
    <m/>
    <m/>
    <m/>
    <m/>
    <m/>
    <x v="49"/>
    <m/>
    <m/>
    <m/>
    <m/>
    <m/>
    <m/>
    <m/>
    <m/>
    <m/>
    <m/>
    <m/>
    <m/>
    <x v="5"/>
    <m/>
    <s v="user_L8E6IFhq6UCzKLHa45LUUTZCznDuyDwFrGaEp9DXiUM"/>
    <x v="9"/>
    <x v="1"/>
    <m/>
    <s v="August"/>
    <x v="2"/>
    <x v="0"/>
    <m/>
    <m/>
    <m/>
    <m/>
    <m/>
    <x v="1081"/>
    <s v="2022-10-10 02:53:02.547000+00:00"/>
    <s v="GPA"/>
  </r>
  <r>
    <x v="25"/>
    <n v="2000000"/>
    <s v="INR"/>
    <n v="0"/>
    <x v="52"/>
    <x v="0"/>
    <s v="stat_kcR4fZg7TU7jjk1jAVua3qGLRS4J5uFayEjK5j02wtv"/>
    <x v="2"/>
    <s v="OpportunityStatusType.Lost"/>
    <s v="cont_YtmkCpNnvhPmWj5LBkLKyISsugx1lafqQz7knJz4nJf"/>
    <x v="673"/>
    <x v="563"/>
    <s v="lead_lLrZCokMdldSJA6jHTVKClhav8PlQztub8Hhmom3jiS"/>
    <s v="Axis My India"/>
    <x v="9"/>
    <s v="user_lccnw70UrYzjPcbxrA5N9qp8LF1vx6aP08yPEdeU06P"/>
    <s v="Vikas Gupta"/>
    <x v="1675"/>
    <s v="2022-05-29 11:34:19.460000+00:00"/>
    <m/>
    <x v="1"/>
    <m/>
    <m/>
    <m/>
    <n v="500"/>
    <m/>
    <m/>
    <m/>
    <m/>
    <m/>
    <m/>
    <m/>
    <m/>
    <m/>
    <m/>
    <m/>
    <x v="49"/>
    <m/>
    <m/>
    <m/>
    <m/>
    <m/>
    <m/>
    <m/>
    <m/>
    <m/>
    <m/>
    <m/>
    <m/>
    <x v="5"/>
    <m/>
    <s v="user_L8E6IFhq6UCzKLHa45LUUTZCznDuyDwFrGaEp9DXiUM"/>
    <x v="9"/>
    <x v="1"/>
    <m/>
    <s v="August"/>
    <x v="2"/>
    <x v="0"/>
    <m/>
    <m/>
    <m/>
    <m/>
    <m/>
    <x v="1081"/>
    <s v="2022-10-10 02:53:02.547000+00:00"/>
    <s v="GMC"/>
  </r>
  <r>
    <x v="0"/>
    <n v="600000"/>
    <s v="INR"/>
    <n v="0"/>
    <x v="10"/>
    <x v="0"/>
    <s v="stat_1hn9nRJaLbI53NxPuSQgo90kRpbpKsFlwN4oEGNUTdO"/>
    <x v="1"/>
    <s v="OpportunityStatusType.Lost"/>
    <m/>
    <x v="1"/>
    <x v="564"/>
    <s v="lead_mQvpVpr6xBCyL7wJy07T9lD9M8WSumJVHhlRv2pZuik"/>
    <s v="Naandi Foundation"/>
    <x v="27"/>
    <s v="user_sREdxbAJihL2Zbgic7tyQ6Rc4Mny7HnD1RNGhA9DDYh"/>
    <s v="Prajakta Sahastrabudhe"/>
    <x v="1676"/>
    <s v="2022-05-27 14:11:27.377000+00:00"/>
    <m/>
    <x v="10"/>
    <m/>
    <m/>
    <m/>
    <n v="703"/>
    <m/>
    <m/>
    <m/>
    <m/>
    <m/>
    <m/>
    <m/>
    <m/>
    <m/>
    <m/>
    <m/>
    <x v="8"/>
    <m/>
    <m/>
    <m/>
    <m/>
    <m/>
    <m/>
    <m/>
    <m/>
    <m/>
    <m/>
    <m/>
    <m/>
    <x v="9"/>
    <m/>
    <s v="user_IpBH4s1Av5OVFfQQ3nW0qPDDjwLT9uRfx1sVhml8UQA"/>
    <x v="23"/>
    <x v="6"/>
    <m/>
    <s v="August"/>
    <x v="2"/>
    <x v="3"/>
    <m/>
    <m/>
    <m/>
    <m/>
    <m/>
    <x v="1082"/>
    <s v="2022-10-13 07:41:49.715000+00:00"/>
    <m/>
  </r>
  <r>
    <x v="9"/>
    <n v="20000"/>
    <s v="INR"/>
    <n v="0"/>
    <x v="16"/>
    <x v="0"/>
    <s v="stat_kcR4fZg7TU7jjk1jAVua3qGLRS4J5uFayEjK5j02wtv"/>
    <x v="2"/>
    <s v="OpportunityStatusType.Lost"/>
    <s v="cont_96wgusFrek7HCYiJbI4pkz2nM4JpeCVgoWnL8Xs8VP6"/>
    <x v="674"/>
    <x v="57"/>
    <s v="lead_JQydGNJZz2PRqiVFqhj3wOiyaQzEIyfEbx62GVHfJbM"/>
    <s v="Masai School"/>
    <x v="17"/>
    <s v="user_9SBRjyF0n4iWuhUdqRyQkFhl2J4uyNKhFWvvJEvunX8"/>
    <s v="Omkar Ghate"/>
    <x v="1677"/>
    <s v="2022-05-27 10:52:18.513000+00:00"/>
    <m/>
    <x v="2"/>
    <m/>
    <m/>
    <m/>
    <n v="160"/>
    <m/>
    <m/>
    <m/>
    <m/>
    <m/>
    <m/>
    <m/>
    <m/>
    <m/>
    <m/>
    <m/>
    <x v="18"/>
    <m/>
    <m/>
    <m/>
    <m/>
    <m/>
    <m/>
    <m/>
    <m/>
    <m/>
    <m/>
    <m/>
    <m/>
    <x v="3"/>
    <m/>
    <s v="user_6hRQhcoLhZEDUBYaw3vS7rv6T5582sGfXq4jNRqTfUU"/>
    <x v="14"/>
    <x v="1"/>
    <m/>
    <m/>
    <x v="4"/>
    <x v="3"/>
    <m/>
    <s v="Employee Engagement Handbook"/>
    <m/>
    <m/>
    <m/>
    <x v="1083"/>
    <s v="2022-09-09 12:00:36.786000+00:00"/>
    <m/>
  </r>
  <r>
    <x v="27"/>
    <n v="300000"/>
    <s v="INR"/>
    <n v="0"/>
    <x v="36"/>
    <x v="0"/>
    <s v="stat_kcR4fZg7TU7jjk1jAVua3qGLRS4J5uFayEjK5j02wtv"/>
    <x v="2"/>
    <s v="OpportunityStatusType.Lost"/>
    <s v="cont_fQcJ0hrGx36o1ZobKx5P5QeXTuiHNnImJoODnaKJ9Li"/>
    <x v="675"/>
    <x v="0"/>
    <s v="lead_icuMWkhTZFcOxeCQ2Dqrt3zNRcHTNoXOEJI5CJVe4fd"/>
    <s v="TCM Logistics LLC (Fresh)"/>
    <x v="19"/>
    <s v="user_2YgShwgjLNI4FjAqgE9PtKsdIaGh919JGcFG919fe5B"/>
    <s v="Satyam Tiwari"/>
    <x v="1678"/>
    <s v="2022-05-26 12:54:43.623000+00:00"/>
    <m/>
    <x v="1"/>
    <m/>
    <m/>
    <m/>
    <m/>
    <m/>
    <m/>
    <m/>
    <m/>
    <m/>
    <m/>
    <m/>
    <m/>
    <m/>
    <m/>
    <m/>
    <x v="11"/>
    <m/>
    <m/>
    <m/>
    <m/>
    <m/>
    <m/>
    <m/>
    <m/>
    <m/>
    <m/>
    <m/>
    <m/>
    <x v="3"/>
    <m/>
    <s v="user_FdWFezbLzkYQcGsBUsjZO25nr2poK2nRbqV47Rs5Kfm"/>
    <x v="17"/>
    <x v="1"/>
    <m/>
    <s v="June"/>
    <x v="4"/>
    <x v="3"/>
    <m/>
    <s v="Employee Engagement Handbook"/>
    <m/>
    <m/>
    <m/>
    <x v="1084"/>
    <s v="2022-08-27 08:08:16.923000+00:00"/>
    <s v="GMC"/>
  </r>
  <r>
    <x v="32"/>
    <n v="5000000"/>
    <s v="INR"/>
    <n v="0"/>
    <x v="65"/>
    <x v="0"/>
    <s v="stat_kcR4fZg7TU7jjk1jAVua3qGLRS4J5uFayEjK5j02wtv"/>
    <x v="2"/>
    <s v="OpportunityStatusType.Lost"/>
    <s v="cont_vtn2qibz3Ux7oduKf2VoKa8QRgusI6GPU1Jsb7DELog"/>
    <x v="676"/>
    <x v="565"/>
    <s v="lead_xCwPWO3SCc1ee4XhcL9XdupBzKqgKMjrubsnKE0J1CO"/>
    <s v="Danone India"/>
    <x v="45"/>
    <s v="user_jbppzD9HyqqioXDaUzrIJfkBW97sQdk5kSNPsBKGx0r"/>
    <s v="Pranaav Marathe"/>
    <x v="1679"/>
    <s v="2022-05-26 11:31:51.085000+00:00"/>
    <m/>
    <x v="1"/>
    <m/>
    <m/>
    <m/>
    <n v="175"/>
    <m/>
    <m/>
    <m/>
    <m/>
    <m/>
    <m/>
    <m/>
    <m/>
    <m/>
    <m/>
    <m/>
    <x v="20"/>
    <m/>
    <m/>
    <m/>
    <m/>
    <m/>
    <m/>
    <m/>
    <m/>
    <m/>
    <m/>
    <m/>
    <m/>
    <x v="3"/>
    <m/>
    <s v="user_IpBH4s1Av5OVFfQQ3nW0qPDDjwLT9uRfx1sVhml8UQA"/>
    <x v="23"/>
    <x v="1"/>
    <m/>
    <s v="July"/>
    <x v="2"/>
    <x v="3"/>
    <m/>
    <m/>
    <m/>
    <m/>
    <m/>
    <x v="1085"/>
    <s v="2022-08-27 07:10:28.995000+00:00"/>
    <m/>
  </r>
  <r>
    <x v="18"/>
    <n v="1300000"/>
    <s v="INR"/>
    <n v="0"/>
    <x v="36"/>
    <x v="0"/>
    <s v="stat_kcR4fZg7TU7jjk1jAVua3qGLRS4J5uFayEjK5j02wtv"/>
    <x v="2"/>
    <s v="OpportunityStatusType.Lost"/>
    <s v="cont_3DK2AKkJLdvYUdCBgFTKhK6qQRitYGl0f7MtfnaA7ZT"/>
    <x v="428"/>
    <x v="121"/>
    <s v="lead_0fPO5mGQjhItfiiEaOjSa0CiTUW4SwqcfF5HjtHC6Dv"/>
    <s v="The Executive Centre"/>
    <x v="32"/>
    <s v="user_IgNfKH7wuLLjHvexoMm2PXWcnF3zYft0ZbMTyfwKRUg"/>
    <s v="Moziez Chamadia"/>
    <x v="1680"/>
    <s v="2022-05-26 05:38:42.033000+00:00"/>
    <m/>
    <x v="11"/>
    <m/>
    <m/>
    <m/>
    <n v="530"/>
    <m/>
    <m/>
    <m/>
    <m/>
    <m/>
    <m/>
    <m/>
    <m/>
    <m/>
    <m/>
    <m/>
    <x v="4"/>
    <m/>
    <m/>
    <m/>
    <m/>
    <m/>
    <m/>
    <m/>
    <m/>
    <m/>
    <m/>
    <m/>
    <m/>
    <x v="3"/>
    <m/>
    <s v="user_cuWn1aL1OYLr4Jn6i7zouGfa4efY8ya7QxeZnqSq8e5"/>
    <x v="34"/>
    <x v="1"/>
    <m/>
    <s v="July"/>
    <x v="2"/>
    <x v="3"/>
    <s v="Graded 3L to 10L"/>
    <m/>
    <m/>
    <m/>
    <m/>
    <x v="648"/>
    <s v="2022-10-10 10:13:30.796000+00:00"/>
    <s v="GTL"/>
  </r>
  <r>
    <x v="18"/>
    <n v="2700000"/>
    <s v="INR"/>
    <n v="0"/>
    <x v="10"/>
    <x v="0"/>
    <s v="stat_kcR4fZg7TU7jjk1jAVua3qGLRS4J5uFayEjK5j02wtv"/>
    <x v="2"/>
    <s v="OpportunityStatusType.Lost"/>
    <s v="cont_ClSryq3B8ErxzhGBo7HMrfx94U5zJO9OU8QTDK9ADfk"/>
    <x v="555"/>
    <x v="566"/>
    <s v="lead_9o5IJ1fJLLmnGCy17llx01ts8ELS2VltaodnJLRlUTk"/>
    <s v="AETHER INDUSTRIES LIMITED"/>
    <x v="13"/>
    <s v="user_IgNfKH7wuLLjHvexoMm2PXWcnF3zYft0ZbMTyfwKRUg"/>
    <s v="Moziez Chamadia"/>
    <x v="1681"/>
    <s v="2022-05-26 05:38:20.845000+00:00"/>
    <m/>
    <x v="32"/>
    <m/>
    <m/>
    <m/>
    <n v="138"/>
    <m/>
    <m/>
    <m/>
    <m/>
    <m/>
    <m/>
    <m/>
    <m/>
    <m/>
    <m/>
    <m/>
    <x v="5"/>
    <m/>
    <m/>
    <m/>
    <m/>
    <m/>
    <m/>
    <m/>
    <m/>
    <m/>
    <m/>
    <m/>
    <m/>
    <x v="13"/>
    <m/>
    <s v="user_vMd4rmcrSbjykdyL2J7rrYn84SWdcNc5FKligrmItPw"/>
    <x v="11"/>
    <x v="1"/>
    <m/>
    <s v="July"/>
    <x v="2"/>
    <x v="3"/>
    <m/>
    <m/>
    <m/>
    <m/>
    <m/>
    <x v="853"/>
    <s v="2022-09-08 07:51:59.567000+00:00"/>
    <s v="GTL"/>
  </r>
  <r>
    <x v="18"/>
    <n v="200000"/>
    <s v="INR"/>
    <n v="0"/>
    <x v="36"/>
    <x v="0"/>
    <s v="stat_kcR4fZg7TU7jjk1jAVua3qGLRS4J5uFayEjK5j02wtv"/>
    <x v="2"/>
    <s v="OpportunityStatusType.Lost"/>
    <s v="cont_3DK2AKkJLdvYUdCBgFTKhK6qQRitYGl0f7MtfnaA7ZT"/>
    <x v="428"/>
    <x v="57"/>
    <s v="lead_0fPO5mGQjhItfiiEaOjSa0CiTUW4SwqcfF5HjtHC6Dv"/>
    <s v="The Executive Centre"/>
    <x v="32"/>
    <s v="user_IgNfKH7wuLLjHvexoMm2PXWcnF3zYft0ZbMTyfwKRUg"/>
    <s v="Moziez Chamadia"/>
    <x v="1682"/>
    <s v="2022-05-26 05:38:51.209000+00:00"/>
    <m/>
    <x v="11"/>
    <m/>
    <m/>
    <m/>
    <n v="530"/>
    <m/>
    <m/>
    <m/>
    <m/>
    <m/>
    <m/>
    <m/>
    <m/>
    <m/>
    <m/>
    <m/>
    <x v="4"/>
    <m/>
    <m/>
    <m/>
    <m/>
    <m/>
    <m/>
    <m/>
    <m/>
    <m/>
    <m/>
    <m/>
    <m/>
    <x v="3"/>
    <m/>
    <s v="user_cuWn1aL1OYLr4Jn6i7zouGfa4efY8ya7QxeZnqSq8e5"/>
    <x v="34"/>
    <x v="1"/>
    <m/>
    <s v="July"/>
    <x v="2"/>
    <x v="3"/>
    <s v="Graded 3L to 10L"/>
    <m/>
    <m/>
    <m/>
    <m/>
    <x v="648"/>
    <s v="2022-10-10 10:13:30.796000+00:00"/>
    <s v="GPA"/>
  </r>
  <r>
    <x v="18"/>
    <n v="750000"/>
    <s v="INR"/>
    <n v="0"/>
    <x v="65"/>
    <x v="0"/>
    <s v="stat_kcR4fZg7TU7jjk1jAVua3qGLRS4J5uFayEjK5j02wtv"/>
    <x v="2"/>
    <s v="OpportunityStatusType.Lost"/>
    <s v="cont_yAGyICYeWhyCF71KC5iW8dJ5Q922pjhxYg9YxQdUGya"/>
    <x v="677"/>
    <x v="567"/>
    <s v="lead_EPFFVjukJBsrd7tP1QytKXjCIrBXN9dN5Exr9CFXhqe"/>
    <s v="C2L BIZ SOLUTIONS PVT LTD"/>
    <x v="32"/>
    <s v="user_IgNfKH7wuLLjHvexoMm2PXWcnF3zYft0ZbMTyfwKRUg"/>
    <s v="Moziez Chamadia"/>
    <x v="1683"/>
    <s v="2022-05-26 05:35:04.138000+00:00"/>
    <m/>
    <x v="1"/>
    <m/>
    <m/>
    <m/>
    <n v="271"/>
    <m/>
    <m/>
    <m/>
    <m/>
    <m/>
    <m/>
    <m/>
    <m/>
    <m/>
    <m/>
    <m/>
    <x v="1"/>
    <m/>
    <m/>
    <m/>
    <m/>
    <m/>
    <m/>
    <m/>
    <m/>
    <m/>
    <m/>
    <m/>
    <m/>
    <x v="5"/>
    <m/>
    <s v="user_bdUPAGjcS7p6513So3N4g3aWNS5HuBuVJi7bvCPAsLt"/>
    <x v="24"/>
    <x v="1"/>
    <m/>
    <s v="June"/>
    <x v="2"/>
    <x v="1"/>
    <m/>
    <s v="Mayur Leads"/>
    <m/>
    <m/>
    <m/>
    <x v="1086"/>
    <s v="2022-09-28 06:43:23.697000+00:00"/>
    <s v="NON EB"/>
  </r>
  <r>
    <x v="18"/>
    <n v="2000000"/>
    <s v="INR"/>
    <n v="0"/>
    <x v="16"/>
    <x v="0"/>
    <s v="stat_kcR4fZg7TU7jjk1jAVua3qGLRS4J5uFayEjK5j02wtv"/>
    <x v="2"/>
    <s v="OpportunityStatusType.Lost"/>
    <s v="cont_ClSryq3B8ErxzhGBo7HMrfx94U5zJO9OU8QTDK9ADfk"/>
    <x v="555"/>
    <x v="568"/>
    <s v="lead_9o5IJ1fJLLmnGCy17llx01ts8ELS2VltaodnJLRlUTk"/>
    <s v="AETHER INDUSTRIES LIMITED"/>
    <x v="13"/>
    <s v="user_IgNfKH7wuLLjHvexoMm2PXWcnF3zYft0ZbMTyfwKRUg"/>
    <s v="Moziez Chamadia"/>
    <x v="1684"/>
    <s v="2022-05-26 05:06:38.624000+00:00"/>
    <m/>
    <x v="32"/>
    <m/>
    <m/>
    <m/>
    <n v="138"/>
    <m/>
    <m/>
    <m/>
    <m/>
    <m/>
    <m/>
    <m/>
    <m/>
    <m/>
    <m/>
    <m/>
    <x v="5"/>
    <m/>
    <m/>
    <m/>
    <m/>
    <m/>
    <m/>
    <m/>
    <m/>
    <m/>
    <m/>
    <m/>
    <m/>
    <x v="13"/>
    <m/>
    <s v="user_vMd4rmcrSbjykdyL2J7rrYn84SWdcNc5FKligrmItPw"/>
    <x v="11"/>
    <x v="1"/>
    <m/>
    <s v="July"/>
    <x v="2"/>
    <x v="3"/>
    <m/>
    <m/>
    <m/>
    <m/>
    <m/>
    <x v="853"/>
    <s v="2022-09-08 07:51:59.567000+00:00"/>
    <s v="GMC"/>
  </r>
  <r>
    <x v="18"/>
    <n v="350000"/>
    <s v="INR"/>
    <n v="0"/>
    <x v="65"/>
    <x v="0"/>
    <s v="stat_kcR4fZg7TU7jjk1jAVua3qGLRS4J5uFayEjK5j02wtv"/>
    <x v="2"/>
    <s v="OpportunityStatusType.Lost"/>
    <s v="cont_yAGyICYeWhyCF71KC5iW8dJ5Q922pjhxYg9YxQdUGya"/>
    <x v="677"/>
    <x v="569"/>
    <s v="lead_EPFFVjukJBsrd7tP1QytKXjCIrBXN9dN5Exr9CFXhqe"/>
    <s v="C2L BIZ SOLUTIONS PVT LTD"/>
    <x v="32"/>
    <s v="user_IgNfKH7wuLLjHvexoMm2PXWcnF3zYft0ZbMTyfwKRUg"/>
    <s v="Moziez Chamadia"/>
    <x v="1685"/>
    <s v="2022-05-26 05:34:54.294000+00:00"/>
    <m/>
    <x v="1"/>
    <m/>
    <m/>
    <m/>
    <n v="271"/>
    <m/>
    <m/>
    <m/>
    <m/>
    <m/>
    <m/>
    <m/>
    <m/>
    <m/>
    <m/>
    <m/>
    <x v="1"/>
    <m/>
    <m/>
    <m/>
    <m/>
    <m/>
    <m/>
    <m/>
    <m/>
    <m/>
    <m/>
    <m/>
    <m/>
    <x v="5"/>
    <m/>
    <s v="user_bdUPAGjcS7p6513So3N4g3aWNS5HuBuVJi7bvCPAsLt"/>
    <x v="24"/>
    <x v="1"/>
    <m/>
    <s v="June"/>
    <x v="2"/>
    <x v="1"/>
    <m/>
    <s v="Mayur Leads"/>
    <m/>
    <m/>
    <m/>
    <x v="1086"/>
    <s v="2022-09-28 06:43:23.697000+00:00"/>
    <s v="NON EB"/>
  </r>
  <r>
    <x v="34"/>
    <n v="30000000"/>
    <s v="INR"/>
    <n v="0"/>
    <x v="91"/>
    <x v="0"/>
    <s v="stat_1hn9nRJaLbI53NxPuSQgo90kRpbpKsFlwN4oEGNUTdO"/>
    <x v="1"/>
    <s v="OpportunityStatusType.Lost"/>
    <m/>
    <x v="1"/>
    <x v="0"/>
    <s v="lead_sr0n2dHn6PmQO0bGBeoBKcgqiDcg1cGk5YIysJH9Exf"/>
    <s v="T-systems"/>
    <x v="27"/>
    <s v="user_sREdxbAJihL2Zbgic7tyQ6Rc4Mny7HnD1RNGhA9DDYh"/>
    <s v="Prajakta Sahastrabudhe"/>
    <x v="1686"/>
    <s v="2022-05-25 07:11:15.530000+00:00"/>
    <m/>
    <x v="0"/>
    <m/>
    <s v="2020-08-20 09:04:45+00:00"/>
    <m/>
    <n v="2000"/>
    <m/>
    <m/>
    <m/>
    <m/>
    <m/>
    <m/>
    <m/>
    <m/>
    <m/>
    <m/>
    <m/>
    <x v="1"/>
    <m/>
    <m/>
    <m/>
    <m/>
    <m/>
    <m/>
    <m/>
    <m/>
    <m/>
    <m/>
    <m/>
    <m/>
    <x v="42"/>
    <m/>
    <s v="user_sREdxbAJihL2Zbgic7tyQ6Rc4Mny7HnD1RNGhA9DDYh"/>
    <x v="5"/>
    <x v="1"/>
    <m/>
    <s v="July"/>
    <x v="2"/>
    <x v="1"/>
    <m/>
    <m/>
    <m/>
    <m/>
    <m/>
    <x v="1087"/>
    <s v="2022-10-20 10:17:39.596000+00:00"/>
    <m/>
  </r>
  <r>
    <x v="40"/>
    <n v="1650000"/>
    <s v="INR"/>
    <n v="0"/>
    <x v="65"/>
    <x v="0"/>
    <s v="stat_kcR4fZg7TU7jjk1jAVua3qGLRS4J5uFayEjK5j02wtv"/>
    <x v="2"/>
    <s v="OpportunityStatusType.Lost"/>
    <m/>
    <x v="1"/>
    <x v="570"/>
    <s v="lead_ScBmKN16fdYlJT2awgJRvrINzKh88ddYtqnQbuVUqap"/>
    <s v="Hector Beverages"/>
    <x v="1"/>
    <s v="user_hNAUXSINlo7GUxmDXzerfGAZIUUHKfva47TB2ckZABz"/>
    <s v="siddharth tongay"/>
    <x v="1687"/>
    <s v="2022-05-25 04:41:15.982000+00:00"/>
    <m/>
    <x v="2"/>
    <m/>
    <m/>
    <m/>
    <n v="650"/>
    <m/>
    <m/>
    <m/>
    <m/>
    <m/>
    <m/>
    <m/>
    <m/>
    <m/>
    <m/>
    <m/>
    <x v="20"/>
    <m/>
    <m/>
    <m/>
    <m/>
    <m/>
    <m/>
    <m/>
    <m/>
    <m/>
    <m/>
    <m/>
    <m/>
    <x v="4"/>
    <m/>
    <s v="user_IpBH4s1Av5OVFfQQ3nW0qPDDjwLT9uRfx1sVhml8UQA"/>
    <x v="23"/>
    <x v="1"/>
    <m/>
    <s v="August; September"/>
    <x v="4"/>
    <x v="0"/>
    <m/>
    <s v="Employee Engagement Handbook"/>
    <m/>
    <m/>
    <m/>
    <x v="1088"/>
    <s v="2022-10-10 02:49:32.263000+00:00"/>
    <s v="GMC"/>
  </r>
  <r>
    <x v="40"/>
    <n v="165000"/>
    <s v="INR"/>
    <n v="0"/>
    <x v="39"/>
    <x v="0"/>
    <s v="stat_kcR4fZg7TU7jjk1jAVua3qGLRS4J5uFayEjK5j02wtv"/>
    <x v="2"/>
    <s v="OpportunityStatusType.Lost"/>
    <m/>
    <x v="1"/>
    <x v="571"/>
    <s v="lead_ScBmKN16fdYlJT2awgJRvrINzKh88ddYtqnQbuVUqap"/>
    <s v="Hector Beverages"/>
    <x v="1"/>
    <s v="user_hNAUXSINlo7GUxmDXzerfGAZIUUHKfva47TB2ckZABz"/>
    <s v="siddharth tongay"/>
    <x v="1688"/>
    <s v="2022-05-25 04:41:26.946000+00:00"/>
    <m/>
    <x v="2"/>
    <m/>
    <m/>
    <m/>
    <n v="650"/>
    <m/>
    <m/>
    <m/>
    <m/>
    <m/>
    <m/>
    <m/>
    <m/>
    <m/>
    <m/>
    <m/>
    <x v="20"/>
    <m/>
    <m/>
    <m/>
    <m/>
    <m/>
    <m/>
    <m/>
    <m/>
    <m/>
    <m/>
    <m/>
    <m/>
    <x v="4"/>
    <m/>
    <s v="user_IpBH4s1Av5OVFfQQ3nW0qPDDjwLT9uRfx1sVhml8UQA"/>
    <x v="23"/>
    <x v="1"/>
    <m/>
    <s v="August; September"/>
    <x v="4"/>
    <x v="0"/>
    <m/>
    <s v="Employee Engagement Handbook"/>
    <m/>
    <m/>
    <m/>
    <x v="1088"/>
    <s v="2022-10-10 02:49:32.263000+00:00"/>
    <s v="GPA"/>
  </r>
  <r>
    <x v="25"/>
    <n v="1000000"/>
    <s v="INR"/>
    <n v="0"/>
    <x v="65"/>
    <x v="0"/>
    <s v="stat_kcR4fZg7TU7jjk1jAVua3qGLRS4J5uFayEjK5j02wtv"/>
    <x v="2"/>
    <s v="OpportunityStatusType.Lost"/>
    <s v="cont_cbdUofA3Gw7KnUzaWan14Jdkj4vukQPM4EmokCfSZCl"/>
    <x v="678"/>
    <x v="572"/>
    <s v="lead_0nwqZabyODnU097XXeGNDKQWJ3rRPqKLG7j7rO0EkTZ"/>
    <s v="Meyer India"/>
    <x v="51"/>
    <s v="user_lccnw70UrYzjPcbxrA5N9qp8LF1vx6aP08yPEdeU06P"/>
    <s v="Vikas Gupta"/>
    <x v="1689"/>
    <s v="2022-05-24 14:29:29.418000+00:00"/>
    <m/>
    <x v="11"/>
    <m/>
    <m/>
    <m/>
    <n v="100"/>
    <m/>
    <m/>
    <m/>
    <m/>
    <m/>
    <m/>
    <m/>
    <m/>
    <m/>
    <m/>
    <m/>
    <x v="5"/>
    <m/>
    <m/>
    <m/>
    <m/>
    <m/>
    <m/>
    <m/>
    <m/>
    <m/>
    <m/>
    <m/>
    <m/>
    <x v="9"/>
    <m/>
    <s v="user_ocHSJH83OJnHCvKyMbjx8WOOK8PMgAUGIj1qK0q0dMV"/>
    <x v="10"/>
    <x v="1"/>
    <m/>
    <s v="August"/>
    <x v="4"/>
    <x v="3"/>
    <m/>
    <s v="Downloaded the guide: Designing employee healthcare plan"/>
    <m/>
    <m/>
    <m/>
    <x v="1089"/>
    <s v="2022-07-19 10:36:31.313000+00:00"/>
    <s v="GMC; GPA"/>
  </r>
  <r>
    <x v="18"/>
    <n v="2500000"/>
    <s v="INR"/>
    <n v="0"/>
    <x v="65"/>
    <x v="0"/>
    <s v="stat_kcR4fZg7TU7jjk1jAVua3qGLRS4J5uFayEjK5j02wtv"/>
    <x v="2"/>
    <s v="OpportunityStatusType.Lost"/>
    <m/>
    <x v="1"/>
    <x v="121"/>
    <s v="lead_CUMBoKXilABlMDkvD1q8nc7X6824JRbu3ewVTNjOyPv"/>
    <s v="Crompton"/>
    <x v="32"/>
    <s v="user_IgNfKH7wuLLjHvexoMm2PXWcnF3zYft0ZbMTyfwKRUg"/>
    <s v="Moziez Chamadia"/>
    <x v="1690"/>
    <s v="2022-05-24 10:29:04.272000+00:00"/>
    <m/>
    <x v="1"/>
    <m/>
    <m/>
    <m/>
    <n v="1904"/>
    <m/>
    <m/>
    <m/>
    <m/>
    <m/>
    <m/>
    <m/>
    <s v="PAID_SOCIAL"/>
    <m/>
    <m/>
    <m/>
    <x v="5"/>
    <m/>
    <m/>
    <m/>
    <m/>
    <m/>
    <m/>
    <m/>
    <m/>
    <m/>
    <m/>
    <m/>
    <m/>
    <x v="8"/>
    <m/>
    <s v="user_bdUPAGjcS7p6513So3N4g3aWNS5HuBuVJi7bvCPAsLt"/>
    <x v="24"/>
    <x v="1"/>
    <m/>
    <s v="July; May"/>
    <x v="4"/>
    <x v="1"/>
    <m/>
    <s v="Employee Engagement Handbook"/>
    <m/>
    <m/>
    <m/>
    <x v="1009"/>
    <s v="2022-10-05 00:18:02.646000+00:00"/>
    <s v="GTL"/>
  </r>
  <r>
    <x v="18"/>
    <n v="500000"/>
    <s v="INR"/>
    <n v="0"/>
    <x v="65"/>
    <x v="0"/>
    <s v="stat_kcR4fZg7TU7jjk1jAVua3qGLRS4J5uFayEjK5j02wtv"/>
    <x v="2"/>
    <s v="OpportunityStatusType.Lost"/>
    <m/>
    <x v="1"/>
    <x v="57"/>
    <s v="lead_CUMBoKXilABlMDkvD1q8nc7X6824JRbu3ewVTNjOyPv"/>
    <s v="Crompton"/>
    <x v="32"/>
    <s v="user_IgNfKH7wuLLjHvexoMm2PXWcnF3zYft0ZbMTyfwKRUg"/>
    <s v="Moziez Chamadia"/>
    <x v="1691"/>
    <s v="2022-05-24 10:29:31.289000+00:00"/>
    <m/>
    <x v="1"/>
    <m/>
    <m/>
    <m/>
    <n v="1904"/>
    <m/>
    <m/>
    <m/>
    <m/>
    <m/>
    <m/>
    <m/>
    <s v="PAID_SOCIAL"/>
    <m/>
    <m/>
    <m/>
    <x v="5"/>
    <m/>
    <m/>
    <m/>
    <m/>
    <m/>
    <m/>
    <m/>
    <m/>
    <m/>
    <m/>
    <m/>
    <m/>
    <x v="8"/>
    <m/>
    <s v="user_bdUPAGjcS7p6513So3N4g3aWNS5HuBuVJi7bvCPAsLt"/>
    <x v="24"/>
    <x v="1"/>
    <m/>
    <s v="July; May"/>
    <x v="4"/>
    <x v="1"/>
    <m/>
    <s v="Employee Engagement Handbook"/>
    <m/>
    <m/>
    <m/>
    <x v="1009"/>
    <s v="2022-10-05 00:18:02.646000+00:00"/>
    <s v="GPA"/>
  </r>
  <r>
    <x v="4"/>
    <n v="1500000"/>
    <s v="INR"/>
    <n v="0"/>
    <x v="38"/>
    <x v="0"/>
    <s v="stat_kcR4fZg7TU7jjk1jAVua3qGLRS4J5uFayEjK5j02wtv"/>
    <x v="2"/>
    <s v="OpportunityStatusType.Lost"/>
    <m/>
    <x v="1"/>
    <x v="121"/>
    <s v="lead_m7ewr6Z0wVPfCrnFPEVeki02QsSxhchqOBxGmgKQpHi"/>
    <s v="Anlage Infotech"/>
    <x v="32"/>
    <s v="user_bdUPAGjcS7p6513So3N4g3aWNS5HuBuVJi7bvCPAsLt"/>
    <s v="Mayur Gadiyar"/>
    <x v="1692"/>
    <s v="2022-05-24 08:09:35.922000+00:00"/>
    <m/>
    <x v="1"/>
    <m/>
    <m/>
    <m/>
    <n v="105"/>
    <m/>
    <m/>
    <m/>
    <m/>
    <m/>
    <m/>
    <m/>
    <m/>
    <m/>
    <m/>
    <m/>
    <x v="1"/>
    <m/>
    <m/>
    <m/>
    <m/>
    <m/>
    <m/>
    <m/>
    <m/>
    <m/>
    <m/>
    <m/>
    <m/>
    <x v="3"/>
    <m/>
    <s v="user_bdUPAGjcS7p6513So3N4g3aWNS5HuBuVJi7bvCPAsLt"/>
    <x v="24"/>
    <x v="1"/>
    <m/>
    <s v="June"/>
    <x v="4"/>
    <x v="3"/>
    <m/>
    <s v="Employee Engagement Handbook"/>
    <m/>
    <m/>
    <m/>
    <x v="1008"/>
    <s v="2022-07-22 09:41:04.942000+00:00"/>
    <s v="GTL"/>
  </r>
  <r>
    <x v="33"/>
    <n v="50000"/>
    <s v="INR"/>
    <n v="0"/>
    <x v="65"/>
    <x v="0"/>
    <s v="stat_kcR4fZg7TU7jjk1jAVua3qGLRS4J5uFayEjK5j02wtv"/>
    <x v="2"/>
    <s v="OpportunityStatusType.Lost"/>
    <m/>
    <x v="1"/>
    <x v="573"/>
    <s v="lead_hQa6voqaBHGThyzmIcDMsuefgqVNIIr7WMNiQRJLwyw"/>
    <s v="Matrix Comsec"/>
    <x v="15"/>
    <s v="user_228eUmsdKIb9OItgmiDq1zD4aPZ1eqiapbaLAGeBf8g"/>
    <s v="Bhairavi Jog"/>
    <x v="1693"/>
    <s v="2022-05-23 09:59:16.859000+00:00"/>
    <m/>
    <x v="18"/>
    <m/>
    <m/>
    <m/>
    <n v="700"/>
    <m/>
    <m/>
    <m/>
    <m/>
    <m/>
    <m/>
    <m/>
    <m/>
    <m/>
    <m/>
    <m/>
    <x v="8"/>
    <m/>
    <m/>
    <m/>
    <m/>
    <m/>
    <m/>
    <m/>
    <m/>
    <m/>
    <m/>
    <m/>
    <m/>
    <x v="11"/>
    <m/>
    <s v="user_228eUmsdKIb9OItgmiDq1zD4aPZ1eqiapbaLAGeBf8g"/>
    <x v="13"/>
    <x v="1"/>
    <m/>
    <s v="July; May"/>
    <x v="2"/>
    <x v="10"/>
    <m/>
    <m/>
    <m/>
    <m/>
    <m/>
    <x v="1090"/>
    <s v="2022-07-10 07:14:59.824000+00:00"/>
    <s v="GPA"/>
  </r>
  <r>
    <x v="4"/>
    <n v="50000"/>
    <s v="INR"/>
    <n v="0"/>
    <x v="65"/>
    <x v="0"/>
    <s v="stat_kcR4fZg7TU7jjk1jAVua3qGLRS4J5uFayEjK5j02wtv"/>
    <x v="2"/>
    <s v="OpportunityStatusType.Lost"/>
    <s v="cont_fEbIBiMNdJqKfXJcmOn1tiib5igOm3UO1ySoEWmDRd4"/>
    <x v="679"/>
    <x v="57"/>
    <s v="lead_fsWLcasOTlNljqNvuf67DlrqT3BsV6J0uwmJAoTvBoU"/>
    <s v="Head Hunters (Fresh)"/>
    <x v="32"/>
    <s v="user_bdUPAGjcS7p6513So3N4g3aWNS5HuBuVJi7bvCPAsLt"/>
    <s v="Mayur Gadiyar"/>
    <x v="1694"/>
    <s v="2022-05-24 08:07:12.128000+00:00"/>
    <m/>
    <x v="1"/>
    <m/>
    <m/>
    <m/>
    <n v="222"/>
    <m/>
    <m/>
    <m/>
    <m/>
    <m/>
    <m/>
    <m/>
    <m/>
    <m/>
    <m/>
    <m/>
    <x v="8"/>
    <m/>
    <m/>
    <m/>
    <m/>
    <m/>
    <m/>
    <m/>
    <m/>
    <m/>
    <m/>
    <m/>
    <m/>
    <x v="4"/>
    <m/>
    <s v="user_2jRs4eIjwv8MozxYA1DE9MMy0FWf2gMgweg2LiJNu64"/>
    <x v="25"/>
    <x v="1"/>
    <m/>
    <s v="November"/>
    <x v="2"/>
    <x v="3"/>
    <m/>
    <m/>
    <m/>
    <m/>
    <m/>
    <x v="1091"/>
    <s v="2022-09-30 10:11:42.413000+00:00"/>
    <s v="GPA"/>
  </r>
  <r>
    <x v="49"/>
    <n v="180000000"/>
    <s v="INR"/>
    <n v="0"/>
    <x v="85"/>
    <x v="0"/>
    <s v="stat_kcR4fZg7TU7jjk1jAVua3qGLRS4J5uFayEjK5j02wtv"/>
    <x v="2"/>
    <s v="OpportunityStatusType.Lost"/>
    <s v="cont_1yX3YRiZo1hEj7BO3YUcL1Oy2nXjyyo6K7dxzjU8PIs"/>
    <x v="680"/>
    <x v="58"/>
    <s v="lead_AGPSPPiqMXFGi088oww8iHjYd00nc3N2yDA6Ip7gZoE"/>
    <s v="Birlasoft"/>
    <x v="4"/>
    <s v="user_mCXZ79SWFi0mqEioJ5YfadBpb9aAlIJhFSOlI29CdHE"/>
    <s v="Ssoumen Majumddar"/>
    <x v="1695"/>
    <s v="2022-05-22 06:17:34.811000+00:00"/>
    <m/>
    <x v="0"/>
    <m/>
    <s v="2020-08-14 08:05:16+00:00"/>
    <m/>
    <n v="10000"/>
    <m/>
    <m/>
    <s v="Facebook"/>
    <m/>
    <m/>
    <m/>
    <m/>
    <s v="PAID_SOCIAL"/>
    <m/>
    <m/>
    <m/>
    <x v="26"/>
    <m/>
    <m/>
    <m/>
    <m/>
    <m/>
    <m/>
    <m/>
    <m/>
    <m/>
    <m/>
    <m/>
    <m/>
    <x v="4"/>
    <m/>
    <s v="user_5YHA1ZU4iP896lD1YJehdJcMx7ZEgWCpulT4T2c3pJ3"/>
    <x v="4"/>
    <x v="1"/>
    <m/>
    <s v="April; July; June; September"/>
    <x v="1"/>
    <x v="0"/>
    <m/>
    <s v="AM Opps - Sachin"/>
    <m/>
    <m/>
    <m/>
    <x v="1092"/>
    <s v="2022-10-17 05:25:38.082000+00:00"/>
    <m/>
  </r>
  <r>
    <x v="27"/>
    <n v="10000"/>
    <s v="INR"/>
    <n v="0"/>
    <x v="16"/>
    <x v="0"/>
    <s v="stat_kcR4fZg7TU7jjk1jAVua3qGLRS4J5uFayEjK5j02wtv"/>
    <x v="2"/>
    <s v="OpportunityStatusType.Lost"/>
    <m/>
    <x v="1"/>
    <x v="0"/>
    <s v="lead_DirRv7t8NpGWGNcCh9aX4IIKSxpHIUuqF4vjf1PEXmI"/>
    <s v="Graand prix Elevators"/>
    <x v="34"/>
    <s v="user_2YgShwgjLNI4FjAqgE9PtKsdIaGh919JGcFG919fe5B"/>
    <s v="Satyam Tiwari"/>
    <x v="1696"/>
    <s v="2022-05-19 12:04:54.284000+00:00"/>
    <m/>
    <x v="1"/>
    <m/>
    <m/>
    <m/>
    <n v="15"/>
    <m/>
    <m/>
    <m/>
    <m/>
    <m/>
    <m/>
    <m/>
    <m/>
    <m/>
    <m/>
    <m/>
    <x v="17"/>
    <m/>
    <m/>
    <m/>
    <m/>
    <m/>
    <m/>
    <m/>
    <m/>
    <m/>
    <m/>
    <m/>
    <m/>
    <x v="7"/>
    <m/>
    <s v="user_2YgShwgjLNI4FjAqgE9PtKsdIaGh919JGcFG919fe5B"/>
    <x v="27"/>
    <x v="1"/>
    <m/>
    <m/>
    <x v="2"/>
    <x v="3"/>
    <m/>
    <m/>
    <m/>
    <m/>
    <m/>
    <x v="1093"/>
    <s v="2022-09-21 05:20:58.002000+00:00"/>
    <s v="GPA"/>
  </r>
  <r>
    <x v="49"/>
    <n v="1000000"/>
    <s v="INR"/>
    <n v="0"/>
    <x v="65"/>
    <x v="0"/>
    <s v="stat_1hn9nRJaLbI53NxPuSQgo90kRpbpKsFlwN4oEGNUTdO"/>
    <x v="1"/>
    <s v="OpportunityStatusType.Lost"/>
    <s v="cont_5gLcGRNQ2K7r6kfkUaz0XQPWwbnPxZ5X9RqLI9IStkg"/>
    <x v="681"/>
    <x v="574"/>
    <s v="lead_bklkZYYfloyAYXkNvswG8yxxo1UbDOr06SXGRIszvyj"/>
    <s v="Kakatiya Cement Sugar &amp; Industries"/>
    <x v="9"/>
    <s v="user_mCXZ79SWFi0mqEioJ5YfadBpb9aAlIJhFSOlI29CdHE"/>
    <s v="Ssoumen Majumddar"/>
    <x v="1697"/>
    <s v="2022-05-22 06:18:54.817000+00:00"/>
    <m/>
    <x v="5"/>
    <m/>
    <m/>
    <m/>
    <n v="250"/>
    <m/>
    <m/>
    <m/>
    <m/>
    <m/>
    <m/>
    <m/>
    <m/>
    <m/>
    <m/>
    <m/>
    <x v="2"/>
    <m/>
    <m/>
    <m/>
    <m/>
    <m/>
    <m/>
    <m/>
    <m/>
    <m/>
    <m/>
    <m/>
    <m/>
    <x v="3"/>
    <m/>
    <s v="user_L8E6IFhq6UCzKLHa45LUUTZCznDuyDwFrGaEp9DXiUM"/>
    <x v="9"/>
    <x v="1"/>
    <m/>
    <s v="July"/>
    <x v="4"/>
    <x v="3"/>
    <m/>
    <s v="Downloaded the guide: Designing employee healthcare plan"/>
    <m/>
    <m/>
    <m/>
    <x v="1094"/>
    <s v="2022-07-15 13:02:28.230000+00:00"/>
    <m/>
  </r>
  <r>
    <x v="29"/>
    <n v="300000"/>
    <s v="INR"/>
    <n v="0"/>
    <x v="79"/>
    <x v="0"/>
    <s v="stat_1hn9nRJaLbI53NxPuSQgo90kRpbpKsFlwN4oEGNUTdO"/>
    <x v="1"/>
    <s v="OpportunityStatusType.Lost"/>
    <s v="cont_YknI70iG0h3PqnO74aGccbW7Gi8nlurPy8HqRiE8NDS"/>
    <x v="682"/>
    <x v="0"/>
    <s v="lead_VDF6LAdB69zrRe5MJ7pX4Fv8L39hvGIhnM5Xr7xHwRe"/>
    <s v="Bhate And Raje Construction Co. Pvt Ltd."/>
    <x v="6"/>
    <s v="user_k8sSUtRXfYEMul9CBIF4ZOmv3vnev5cdEvVZbtETMKp"/>
    <s v="Sanket Kulkarni"/>
    <x v="1698"/>
    <s v="2022-05-19 06:34:06.286000+00:00"/>
    <m/>
    <x v="0"/>
    <m/>
    <m/>
    <m/>
    <n v="239"/>
    <m/>
    <m/>
    <m/>
    <m/>
    <m/>
    <m/>
    <m/>
    <m/>
    <m/>
    <m/>
    <m/>
    <x v="16"/>
    <m/>
    <m/>
    <m/>
    <m/>
    <m/>
    <m/>
    <m/>
    <m/>
    <m/>
    <m/>
    <m/>
    <m/>
    <x v="3"/>
    <m/>
    <s v="user_A8KOTZADnUtEQOLt4nSLAmteNStuGh80js75RYjrXVt"/>
    <x v="6"/>
    <x v="8"/>
    <m/>
    <s v="May"/>
    <x v="2"/>
    <x v="3"/>
    <m/>
    <m/>
    <m/>
    <m/>
    <m/>
    <x v="1095"/>
    <s v="2022-08-03 11:02:36.270000+00:00"/>
    <s v="WC"/>
  </r>
  <r>
    <x v="18"/>
    <n v="500000"/>
    <s v="INR"/>
    <n v="0"/>
    <x v="10"/>
    <x v="0"/>
    <s v="stat_kcR4fZg7TU7jjk1jAVua3qGLRS4J5uFayEjK5j02wtv"/>
    <x v="2"/>
    <s v="OpportunityStatusType.Lost"/>
    <s v="cont_ClSryq3B8ErxzhGBo7HMrfx94U5zJO9OU8QTDK9ADfk"/>
    <x v="555"/>
    <x v="575"/>
    <s v="lead_9o5IJ1fJLLmnGCy17llx01ts8ELS2VltaodnJLRlUTk"/>
    <s v="AETHER INDUSTRIES LIMITED"/>
    <x v="13"/>
    <s v="user_IgNfKH7wuLLjHvexoMm2PXWcnF3zYft0ZbMTyfwKRUg"/>
    <s v="Moziez Chamadia"/>
    <x v="1699"/>
    <s v="2022-05-19 11:46:55.334000+00:00"/>
    <m/>
    <x v="32"/>
    <m/>
    <m/>
    <m/>
    <n v="138"/>
    <m/>
    <m/>
    <m/>
    <m/>
    <m/>
    <m/>
    <m/>
    <m/>
    <m/>
    <m/>
    <m/>
    <x v="5"/>
    <m/>
    <m/>
    <m/>
    <m/>
    <m/>
    <m/>
    <m/>
    <m/>
    <m/>
    <m/>
    <m/>
    <m/>
    <x v="13"/>
    <m/>
    <s v="user_vMd4rmcrSbjykdyL2J7rrYn84SWdcNc5FKligrmItPw"/>
    <x v="11"/>
    <x v="1"/>
    <m/>
    <s v="July"/>
    <x v="2"/>
    <x v="3"/>
    <m/>
    <m/>
    <m/>
    <m/>
    <m/>
    <x v="853"/>
    <s v="2022-09-08 07:51:59.567000+00:00"/>
    <s v="GTL"/>
  </r>
  <r>
    <x v="27"/>
    <n v="225000"/>
    <s v="INR"/>
    <n v="0"/>
    <x v="16"/>
    <x v="0"/>
    <s v="stat_kcR4fZg7TU7jjk1jAVua3qGLRS4J5uFayEjK5j02wtv"/>
    <x v="2"/>
    <s v="OpportunityStatusType.Lost"/>
    <m/>
    <x v="1"/>
    <x v="0"/>
    <s v="lead_DirRv7t8NpGWGNcCh9aX4IIKSxpHIUuqF4vjf1PEXmI"/>
    <s v="Graand prix Elevators"/>
    <x v="34"/>
    <s v="user_2YgShwgjLNI4FjAqgE9PtKsdIaGh919JGcFG919fe5B"/>
    <s v="Satyam Tiwari"/>
    <x v="1700"/>
    <s v="2022-05-19 12:04:46.734000+00:00"/>
    <m/>
    <x v="1"/>
    <m/>
    <m/>
    <m/>
    <n v="15"/>
    <m/>
    <m/>
    <m/>
    <m/>
    <m/>
    <m/>
    <m/>
    <m/>
    <m/>
    <m/>
    <m/>
    <x v="17"/>
    <m/>
    <m/>
    <m/>
    <m/>
    <m/>
    <m/>
    <m/>
    <m/>
    <m/>
    <m/>
    <m/>
    <m/>
    <x v="7"/>
    <m/>
    <s v="user_2YgShwgjLNI4FjAqgE9PtKsdIaGh919JGcFG919fe5B"/>
    <x v="27"/>
    <x v="1"/>
    <m/>
    <m/>
    <x v="2"/>
    <x v="3"/>
    <m/>
    <m/>
    <m/>
    <m/>
    <m/>
    <x v="1093"/>
    <s v="2022-09-21 05:20:58.002000+00:00"/>
    <s v="GMC"/>
  </r>
  <r>
    <x v="24"/>
    <n v="80000"/>
    <s v="INR"/>
    <n v="0"/>
    <x v="74"/>
    <x v="0"/>
    <s v="stat_kcR4fZg7TU7jjk1jAVua3qGLRS4J5uFayEjK5j02wtv"/>
    <x v="2"/>
    <s v="OpportunityStatusType.Lost"/>
    <s v="cont_GgWqF5rjzh83M2V0qE8y9xI5Rq8BlXwcCU4TRcwEPBb"/>
    <x v="617"/>
    <x v="0"/>
    <s v="lead_1gico0OH5V3hABJVsypHcIm9r89VlVlEhOL9gw9E7p5"/>
    <s v="Vistar Logitek Pvt Ltd ( Renewal )"/>
    <x v="24"/>
    <s v="user_sD3YjSs92XKUfD0OPHeo886g6tW6aCM0iUhX5VVUuJi"/>
    <s v="Navin Panjwani"/>
    <x v="1701"/>
    <s v="2022-05-18 06:09:17.950000+00:00"/>
    <m/>
    <x v="0"/>
    <m/>
    <m/>
    <m/>
    <n v="25"/>
    <m/>
    <m/>
    <m/>
    <m/>
    <m/>
    <m/>
    <m/>
    <m/>
    <m/>
    <m/>
    <m/>
    <x v="2"/>
    <m/>
    <m/>
    <m/>
    <m/>
    <m/>
    <m/>
    <m/>
    <m/>
    <m/>
    <m/>
    <m/>
    <m/>
    <x v="3"/>
    <m/>
    <s v="user_IpBH4s1Av5OVFfQQ3nW0qPDDjwLT9uRfx1sVhml8UQA"/>
    <x v="23"/>
    <x v="1"/>
    <m/>
    <s v="July"/>
    <x v="2"/>
    <x v="3"/>
    <m/>
    <m/>
    <m/>
    <m/>
    <m/>
    <x v="968"/>
    <s v="2022-07-12 06:15:43.671000+00:00"/>
    <m/>
  </r>
  <r>
    <x v="1"/>
    <n v="1000000"/>
    <s v="INR"/>
    <n v="0"/>
    <x v="76"/>
    <x v="0"/>
    <s v="stat_kcR4fZg7TU7jjk1jAVua3qGLRS4J5uFayEjK5j02wtv"/>
    <x v="2"/>
    <s v="OpportunityStatusType.Lost"/>
    <s v="cont_TfM25kLW10vXqNf0zJFZyYr6SuQDuircWp2KDTNXh1p"/>
    <x v="683"/>
    <x v="0"/>
    <s v="lead_b9PjufRixHEAtJZMjcKNkOvbm3eMGtYOwuhnrz8HXWk"/>
    <s v="Zehntech Technologies Pvt. Ltd."/>
    <x v="19"/>
    <s v="user_kbtBHYtBjVDNyI72HTF6C1SCvC7yVBiA6OrBOy3t96U"/>
    <s v="Tejas Kulkarni"/>
    <x v="1702"/>
    <s v="2022-05-18 02:42:52.060000+00:00"/>
    <m/>
    <x v="21"/>
    <m/>
    <m/>
    <m/>
    <n v="178"/>
    <m/>
    <m/>
    <m/>
    <m/>
    <m/>
    <m/>
    <m/>
    <m/>
    <m/>
    <m/>
    <m/>
    <x v="1"/>
    <m/>
    <m/>
    <m/>
    <m/>
    <m/>
    <m/>
    <m/>
    <m/>
    <m/>
    <m/>
    <m/>
    <m/>
    <x v="7"/>
    <m/>
    <s v="user_FdWFezbLzkYQcGsBUsjZO25nr2poK2nRbqV47Rs5Kfm"/>
    <x v="17"/>
    <x v="1"/>
    <m/>
    <m/>
    <x v="2"/>
    <x v="3"/>
    <m/>
    <s v="Lead Magnet Lead"/>
    <m/>
    <m/>
    <m/>
    <x v="1096"/>
    <s v="2022-09-13 10:51:31.599000+00:00"/>
    <s v="GMC"/>
  </r>
  <r>
    <x v="18"/>
    <n v="10000000"/>
    <s v="INR"/>
    <n v="0"/>
    <x v="65"/>
    <x v="0"/>
    <s v="stat_1hn9nRJaLbI53NxPuSQgo90kRpbpKsFlwN4oEGNUTdO"/>
    <x v="1"/>
    <s v="OpportunityStatusType.Lost"/>
    <m/>
    <x v="1"/>
    <x v="0"/>
    <s v="lead_ejUvk5J05kNisplT2p5gvePbJcvGgN9YG1im88YbgoL"/>
    <s v="Legrand / Novateur / Indo Asian"/>
    <x v="25"/>
    <s v="user_IgNfKH7wuLLjHvexoMm2PXWcnF3zYft0ZbMTyfwKRUg"/>
    <s v="Moziez Chamadia"/>
    <x v="1703"/>
    <s v="2022-05-17 06:39:18.509000+00:00"/>
    <m/>
    <x v="6"/>
    <m/>
    <m/>
    <m/>
    <n v="24"/>
    <m/>
    <m/>
    <m/>
    <m/>
    <m/>
    <m/>
    <m/>
    <m/>
    <m/>
    <m/>
    <m/>
    <x v="5"/>
    <m/>
    <m/>
    <m/>
    <m/>
    <m/>
    <m/>
    <m/>
    <m/>
    <m/>
    <m/>
    <m/>
    <m/>
    <x v="3"/>
    <m/>
    <s v="user_FdWFezbLzkYQcGsBUsjZO25nr2poK2nRbqV47Rs5Kfm"/>
    <x v="17"/>
    <x v="1"/>
    <m/>
    <s v="May"/>
    <x v="2"/>
    <x v="3"/>
    <m/>
    <m/>
    <m/>
    <m/>
    <m/>
    <x v="1097"/>
    <s v="2022-07-12 12:04:03.837000+00:00"/>
    <m/>
  </r>
  <r>
    <x v="37"/>
    <n v="600000"/>
    <s v="INR"/>
    <n v="0"/>
    <x v="10"/>
    <x v="0"/>
    <s v="stat_kcR4fZg7TU7jjk1jAVua3qGLRS4J5uFayEjK5j02wtv"/>
    <x v="2"/>
    <s v="OpportunityStatusType.Lost"/>
    <s v="cont_leyMPTqUjuVz7M5dMJLBYvRfdShpKO1kM4F47TAOqI1"/>
    <x v="684"/>
    <x v="214"/>
    <s v="lead_jnHusIGkBDNacuBq4Pe3UrmuW4s048pk52l6RTa4wDS"/>
    <s v="Redington India Limited"/>
    <x v="9"/>
    <s v="user_RYbBTp8BVWNa7ppiOz6QVJMGK0exHsFmc5uCLn34ODZ"/>
    <s v="Prasoon Mishra"/>
    <x v="1704"/>
    <s v="2022-05-14 15:41:53.269000+00:00"/>
    <m/>
    <x v="9"/>
    <m/>
    <s v="2020-08-14 08:05:16+00:00"/>
    <m/>
    <n v="3000"/>
    <m/>
    <m/>
    <m/>
    <m/>
    <m/>
    <m/>
    <m/>
    <m/>
    <m/>
    <m/>
    <m/>
    <x v="3"/>
    <m/>
    <m/>
    <m/>
    <m/>
    <m/>
    <m/>
    <m/>
    <m/>
    <m/>
    <m/>
    <m/>
    <m/>
    <x v="6"/>
    <m/>
    <s v="user_L8E6IFhq6UCzKLHa45LUUTZCznDuyDwFrGaEp9DXiUM"/>
    <x v="9"/>
    <x v="1"/>
    <m/>
    <s v="August; June"/>
    <x v="2"/>
    <x v="1"/>
    <m/>
    <m/>
    <m/>
    <m/>
    <m/>
    <x v="1098"/>
    <s v="2022-10-20 10:27:23.263000+00:00"/>
    <s v="GTL"/>
  </r>
  <r>
    <x v="49"/>
    <n v="100000"/>
    <s v="INR"/>
    <n v="0"/>
    <x v="16"/>
    <x v="0"/>
    <s v="stat_kcR4fZg7TU7jjk1jAVua3qGLRS4J5uFayEjK5j02wtv"/>
    <x v="2"/>
    <s v="OpportunityStatusType.Lost"/>
    <s v="cont_f5UrYh3NPaKGK3hCBOmBZptlf9OEMHjkNDEb6lyq8Xc"/>
    <x v="685"/>
    <x v="10"/>
    <s v="lead_cd2uWH1WIHIaRAenKsqrW32ISyA1kBXs8l2fhFuegsp"/>
    <s v="Centrum Housing Finance"/>
    <x v="4"/>
    <s v="user_mCXZ79SWFi0mqEioJ5YfadBpb9aAlIJhFSOlI29CdHE"/>
    <s v="Ssoumen Majumddar"/>
    <x v="1705"/>
    <s v="2022-05-17 05:29:12.303000+00:00"/>
    <m/>
    <x v="1"/>
    <m/>
    <m/>
    <m/>
    <n v="200"/>
    <m/>
    <m/>
    <m/>
    <m/>
    <m/>
    <m/>
    <m/>
    <m/>
    <m/>
    <m/>
    <m/>
    <x v="3"/>
    <m/>
    <m/>
    <m/>
    <m/>
    <m/>
    <m/>
    <m/>
    <m/>
    <m/>
    <m/>
    <m/>
    <m/>
    <x v="5"/>
    <m/>
    <s v="user_5YHA1ZU4iP896lD1YJehdJcMx7ZEgWCpulT4T2c3pJ3"/>
    <x v="4"/>
    <x v="1"/>
    <m/>
    <s v="July"/>
    <x v="2"/>
    <x v="1"/>
    <m/>
    <s v="Glengarry"/>
    <m/>
    <s v="Morgan Stanley"/>
    <m/>
    <x v="1099"/>
    <s v="2022-07-10 07:00:33.113000+00:00"/>
    <m/>
  </r>
  <r>
    <x v="49"/>
    <n v="800000"/>
    <s v="INR"/>
    <n v="0"/>
    <x v="16"/>
    <x v="0"/>
    <s v="stat_kcR4fZg7TU7jjk1jAVua3qGLRS4J5uFayEjK5j02wtv"/>
    <x v="2"/>
    <s v="OpportunityStatusType.Lost"/>
    <s v="cont_f5UrYh3NPaKGK3hCBOmBZptlf9OEMHjkNDEb6lyq8Xc"/>
    <x v="685"/>
    <x v="576"/>
    <s v="lead_cd2uWH1WIHIaRAenKsqrW32ISyA1kBXs8l2fhFuegsp"/>
    <s v="Centrum Housing Finance"/>
    <x v="4"/>
    <s v="user_mCXZ79SWFi0mqEioJ5YfadBpb9aAlIJhFSOlI29CdHE"/>
    <s v="Ssoumen Majumddar"/>
    <x v="1706"/>
    <s v="2022-05-17 05:29:09.521000+00:00"/>
    <m/>
    <x v="1"/>
    <m/>
    <m/>
    <m/>
    <n v="200"/>
    <m/>
    <m/>
    <m/>
    <m/>
    <m/>
    <m/>
    <m/>
    <m/>
    <m/>
    <m/>
    <m/>
    <x v="3"/>
    <m/>
    <m/>
    <m/>
    <m/>
    <m/>
    <m/>
    <m/>
    <m/>
    <m/>
    <m/>
    <m/>
    <m/>
    <x v="5"/>
    <m/>
    <s v="user_5YHA1ZU4iP896lD1YJehdJcMx7ZEgWCpulT4T2c3pJ3"/>
    <x v="4"/>
    <x v="1"/>
    <m/>
    <s v="July"/>
    <x v="2"/>
    <x v="1"/>
    <m/>
    <s v="Glengarry"/>
    <m/>
    <s v="Morgan Stanley"/>
    <m/>
    <x v="1099"/>
    <s v="2022-07-10 07:00:33.113000+00:00"/>
    <m/>
  </r>
  <r>
    <x v="50"/>
    <n v="16000000"/>
    <s v="INR"/>
    <n v="0"/>
    <x v="10"/>
    <x v="0"/>
    <s v="stat_kcR4fZg7TU7jjk1jAVua3qGLRS4J5uFayEjK5j02wtv"/>
    <x v="2"/>
    <s v="OpportunityStatusType.Lost"/>
    <s v="cont_mQNvgxFwUjOk1K7wB9WHNMiYqumwu0qFFsrXddl1w64"/>
    <x v="686"/>
    <x v="11"/>
    <s v="lead_QA7jLaID9U4HBcW4JRzaiNOzXDK9IT5FSWkWMP3QblC"/>
    <s v="Vardhaman"/>
    <x v="9"/>
    <s v="user_fgly1Lfoj2CZhiyQ0ruy8TWNc1e5jki39Wsj66gnM4p"/>
    <s v="Sagarneel Bhattacharya"/>
    <x v="1707"/>
    <s v="2022-04-05 11:40:31.137000+00:00"/>
    <m/>
    <x v="44"/>
    <m/>
    <m/>
    <m/>
    <n v="1600"/>
    <m/>
    <m/>
    <m/>
    <m/>
    <m/>
    <m/>
    <m/>
    <m/>
    <m/>
    <m/>
    <m/>
    <x v="2"/>
    <m/>
    <m/>
    <m/>
    <m/>
    <m/>
    <m/>
    <m/>
    <m/>
    <m/>
    <m/>
    <m/>
    <m/>
    <x v="3"/>
    <m/>
    <s v="user_L8E6IFhq6UCzKLHa45LUUTZCznDuyDwFrGaEp9DXiUM"/>
    <x v="9"/>
    <x v="1"/>
    <m/>
    <s v="August; March"/>
    <x v="4"/>
    <x v="3"/>
    <m/>
    <s v="Employee Wellness Handbook"/>
    <m/>
    <m/>
    <m/>
    <x v="1100"/>
    <s v="2022-09-26 12:29:49.576000+00:00"/>
    <m/>
  </r>
  <r>
    <x v="18"/>
    <n v="1500000"/>
    <s v="INR"/>
    <n v="0"/>
    <x v="30"/>
    <x v="0"/>
    <s v="stat_1hn9nRJaLbI53NxPuSQgo90kRpbpKsFlwN4oEGNUTdO"/>
    <x v="1"/>
    <s v="OpportunityStatusType.Lost"/>
    <m/>
    <x v="1"/>
    <x v="577"/>
    <s v="lead_X45LJIblgJFmIClr64AHrXqTrSlUuSzgvkrgSr2Pwii"/>
    <s v="Excitel Broadband(Delhi)"/>
    <x v="52"/>
    <s v="user_IgNfKH7wuLLjHvexoMm2PXWcnF3zYft0ZbMTyfwKRUg"/>
    <s v="Moziez Chamadia"/>
    <x v="1708"/>
    <s v="2022-04-20 05:13:31.342000+00:00"/>
    <m/>
    <x v="11"/>
    <m/>
    <m/>
    <m/>
    <n v="1201"/>
    <m/>
    <m/>
    <m/>
    <m/>
    <m/>
    <m/>
    <m/>
    <m/>
    <m/>
    <m/>
    <m/>
    <x v="2"/>
    <m/>
    <m/>
    <m/>
    <m/>
    <m/>
    <m/>
    <m/>
    <m/>
    <m/>
    <m/>
    <m/>
    <m/>
    <x v="3"/>
    <m/>
    <s v="user_L8E6IFhq6UCzKLHa45LUUTZCznDuyDwFrGaEp9DXiUM"/>
    <x v="9"/>
    <x v="2"/>
    <m/>
    <s v="February"/>
    <x v="0"/>
    <x v="30"/>
    <m/>
    <s v="Employee Wellness Handbook"/>
    <m/>
    <m/>
    <m/>
    <x v="1101"/>
    <s v="2022-07-10 06:56:26.109000+00:00"/>
    <m/>
  </r>
  <r>
    <x v="39"/>
    <n v="500000"/>
    <s v="INR"/>
    <n v="0"/>
    <x v="79"/>
    <x v="0"/>
    <s v="stat_kcR4fZg7TU7jjk1jAVua3qGLRS4J5uFayEjK5j02wtv"/>
    <x v="2"/>
    <s v="OpportunityStatusType.Lost"/>
    <s v="cont_IezdXSHP9C4OUKeiXlPz2UJ25Pa8qvmDJ08o996YybW"/>
    <x v="665"/>
    <x v="214"/>
    <s v="lead_KrmR8v35pX1oWfxnhwbFXy2c6lDrTMfJAvOJguL8KNK"/>
    <s v="Alivira Animal Health Limited"/>
    <x v="9"/>
    <s v="user_L8E6IFhq6UCzKLHa45LUUTZCznDuyDwFrGaEp9DXiUM"/>
    <s v="Trupti Suryavanshi"/>
    <x v="1709"/>
    <s v="2022-05-11 08:34:49.032000+00:00"/>
    <m/>
    <x v="1"/>
    <m/>
    <m/>
    <m/>
    <n v="324"/>
    <m/>
    <m/>
    <m/>
    <m/>
    <m/>
    <m/>
    <m/>
    <m/>
    <m/>
    <m/>
    <m/>
    <x v="5"/>
    <m/>
    <m/>
    <m/>
    <m/>
    <m/>
    <m/>
    <m/>
    <m/>
    <m/>
    <m/>
    <m/>
    <m/>
    <x v="5"/>
    <m/>
    <s v="user_L8E6IFhq6UCzKLHa45LUUTZCznDuyDwFrGaEp9DXiUM"/>
    <x v="9"/>
    <x v="1"/>
    <m/>
    <s v="August; July"/>
    <x v="4"/>
    <x v="1"/>
    <m/>
    <s v="Vaccine inbound"/>
    <m/>
    <m/>
    <m/>
    <x v="1060"/>
    <s v="2022-09-01 17:15:18.888000+00:00"/>
    <s v="GTL"/>
  </r>
  <r>
    <x v="9"/>
    <n v="250000"/>
    <s v="INR"/>
    <n v="0"/>
    <x v="65"/>
    <x v="0"/>
    <s v="stat_kcR4fZg7TU7jjk1jAVua3qGLRS4J5uFayEjK5j02wtv"/>
    <x v="2"/>
    <s v="OpportunityStatusType.Lost"/>
    <m/>
    <x v="1"/>
    <x v="14"/>
    <s v="lead_LuAjXhR01VU3zMGlHmb23jm3D6IbOVCqUx1BOzzU1Gj"/>
    <s v="Clover Ventures (deep rooted.co)-Fresh"/>
    <x v="15"/>
    <s v="user_9SBRjyF0n4iWuhUdqRyQkFhl2J4uyNKhFWvvJEvunX8"/>
    <s v="Omkar Ghate"/>
    <x v="1710"/>
    <s v="2022-03-19 05:49:55.780000+00:00"/>
    <m/>
    <x v="2"/>
    <m/>
    <m/>
    <m/>
    <n v="52"/>
    <m/>
    <m/>
    <m/>
    <m/>
    <m/>
    <m/>
    <m/>
    <m/>
    <m/>
    <m/>
    <m/>
    <x v="3"/>
    <m/>
    <m/>
    <m/>
    <m/>
    <m/>
    <m/>
    <m/>
    <m/>
    <m/>
    <m/>
    <m/>
    <m/>
    <x v="3"/>
    <m/>
    <s v="user_228eUmsdKIb9OItgmiDq1zD4aPZ1eqiapbaLAGeBf8g"/>
    <x v="13"/>
    <x v="1"/>
    <m/>
    <s v="July"/>
    <x v="4"/>
    <x v="3"/>
    <m/>
    <s v="Downloaded the guide: Designing employee healthcare plan"/>
    <m/>
    <m/>
    <m/>
    <x v="1102"/>
    <s v="2022-07-10 06:51:13.221000+00:00"/>
    <m/>
  </r>
  <r>
    <x v="9"/>
    <n v="20000"/>
    <s v="INR"/>
    <n v="0"/>
    <x v="10"/>
    <x v="0"/>
    <s v="stat_1hn9nRJaLbI53NxPuSQgo90kRpbpKsFlwN4oEGNUTdO"/>
    <x v="1"/>
    <s v="OpportunityStatusType.Lost"/>
    <s v="cont_LvfptzjNyYHAD31mvPHHnqbocu637RighmNCKOdHD34"/>
    <x v="687"/>
    <x v="578"/>
    <s v="lead_X8oX5oqUvwFPFKW1tnFBkMvBkZjhmB8PewlMl92wHZ2"/>
    <s v="Buoyancy Consultants &amp; Engineering LLP"/>
    <x v="9"/>
    <s v="user_9SBRjyF0n4iWuhUdqRyQkFhl2J4uyNKhFWvvJEvunX8"/>
    <s v="Omkar Ghate"/>
    <x v="1711"/>
    <s v="2022-04-05 07:19:59.290000+00:00"/>
    <m/>
    <x v="20"/>
    <m/>
    <s v="2021-09-25 06:06:25+00:00"/>
    <m/>
    <n v="60"/>
    <m/>
    <m/>
    <m/>
    <m/>
    <m/>
    <m/>
    <m/>
    <m/>
    <m/>
    <m/>
    <m/>
    <x v="8"/>
    <m/>
    <m/>
    <m/>
    <m/>
    <m/>
    <m/>
    <m/>
    <m/>
    <m/>
    <m/>
    <m/>
    <m/>
    <x v="3"/>
    <m/>
    <s v="user_L8E6IFhq6UCzKLHa45LUUTZCznDuyDwFrGaEp9DXiUM"/>
    <x v="9"/>
    <x v="1"/>
    <m/>
    <s v="March"/>
    <x v="3"/>
    <x v="2"/>
    <m/>
    <s v="Employee Count 25"/>
    <m/>
    <m/>
    <m/>
    <x v="1103"/>
    <s v="2022-07-10 06:56:32.193000+00:00"/>
    <s v="GPA"/>
  </r>
  <r>
    <x v="9"/>
    <n v="2500"/>
    <s v="INR"/>
    <n v="0"/>
    <x v="65"/>
    <x v="0"/>
    <s v="stat_kcR4fZg7TU7jjk1jAVua3qGLRS4J5uFayEjK5j02wtv"/>
    <x v="2"/>
    <s v="OpportunityStatusType.Lost"/>
    <m/>
    <x v="1"/>
    <x v="483"/>
    <s v="lead_LuAjXhR01VU3zMGlHmb23jm3D6IbOVCqUx1BOzzU1Gj"/>
    <s v="Clover Ventures (deep rooted.co)-Fresh"/>
    <x v="15"/>
    <s v="user_9SBRjyF0n4iWuhUdqRyQkFhl2J4uyNKhFWvvJEvunX8"/>
    <s v="Omkar Ghate"/>
    <x v="1712"/>
    <s v="2022-03-19 05:50:00.448000+00:00"/>
    <m/>
    <x v="2"/>
    <m/>
    <m/>
    <m/>
    <n v="52"/>
    <m/>
    <m/>
    <m/>
    <m/>
    <m/>
    <m/>
    <m/>
    <m/>
    <m/>
    <m/>
    <m/>
    <x v="3"/>
    <m/>
    <m/>
    <m/>
    <m/>
    <m/>
    <m/>
    <m/>
    <m/>
    <m/>
    <m/>
    <m/>
    <m/>
    <x v="3"/>
    <m/>
    <s v="user_228eUmsdKIb9OItgmiDq1zD4aPZ1eqiapbaLAGeBf8g"/>
    <x v="13"/>
    <x v="1"/>
    <m/>
    <s v="July"/>
    <x v="4"/>
    <x v="3"/>
    <m/>
    <s v="Downloaded the guide: Designing employee healthcare plan"/>
    <m/>
    <m/>
    <m/>
    <x v="1102"/>
    <s v="2022-07-10 06:51:13.221000+00:00"/>
    <m/>
  </r>
  <r>
    <x v="50"/>
    <n v="200000"/>
    <s v="INR"/>
    <n v="0"/>
    <x v="74"/>
    <x v="0"/>
    <s v="stat_1hn9nRJaLbI53NxPuSQgo90kRpbpKsFlwN4oEGNUTdO"/>
    <x v="1"/>
    <s v="OpportunityStatusType.Lost"/>
    <s v="cont_iuZAm0EJUY0KHmkUd94o4oukrLXWtLRqm1Uj3lOAyjo"/>
    <x v="688"/>
    <x v="21"/>
    <s v="lead_mi6xSrAOcIwSnBQiiGzLAeRrQOxxTXYc7cKxmwB8oA5"/>
    <s v="Armstrong Design Pvt. Ltd."/>
    <x v="9"/>
    <s v="user_fgly1Lfoj2CZhiyQ0ruy8TWNc1e5jki39Wsj66gnM4p"/>
    <s v="Sagarneel Bhattacharya"/>
    <x v="1713"/>
    <s v="2022-03-08 18:23:22.115000+00:00"/>
    <m/>
    <x v="2"/>
    <m/>
    <m/>
    <m/>
    <n v="280"/>
    <m/>
    <m/>
    <m/>
    <m/>
    <m/>
    <m/>
    <m/>
    <m/>
    <m/>
    <m/>
    <m/>
    <x v="4"/>
    <m/>
    <m/>
    <m/>
    <m/>
    <m/>
    <m/>
    <m/>
    <m/>
    <m/>
    <m/>
    <m/>
    <m/>
    <x v="3"/>
    <m/>
    <s v="user_L8E6IFhq6UCzKLHa45LUUTZCznDuyDwFrGaEp9DXiUM"/>
    <x v="9"/>
    <x v="1"/>
    <m/>
    <s v="March"/>
    <x v="4"/>
    <x v="3"/>
    <m/>
    <s v="Downloaded the guide: Designing employee healthcare plan"/>
    <m/>
    <m/>
    <m/>
    <x v="1104"/>
    <s v="2022-07-10 06:52:28.329000+00:00"/>
    <m/>
  </r>
  <r>
    <x v="36"/>
    <n v="100000"/>
    <s v="INR"/>
    <n v="0"/>
    <x v="65"/>
    <x v="0"/>
    <s v="stat_kcR4fZg7TU7jjk1jAVua3qGLRS4J5uFayEjK5j02wtv"/>
    <x v="2"/>
    <s v="OpportunityStatusType.Lost"/>
    <s v="cont_9ZaCea42nfU1de5hUcz99svQpP1cvfljZ8ZM7kUmQip"/>
    <x v="689"/>
    <x v="77"/>
    <s v="lead_xAoQy9ZOe4cagQRDFjqYSy5TdVqPc5KnUY8USCmLvvl"/>
    <s v="Century realestate"/>
    <x v="19"/>
    <s v="user_RqYuWgF5gW96ydluN8uQ8Tz87pId6oqXzrdeKM8sXvz"/>
    <s v="Arun Iyer"/>
    <x v="1714"/>
    <s v="2022-03-15 04:48:12.777000+00:00"/>
    <m/>
    <x v="2"/>
    <m/>
    <m/>
    <m/>
    <n v="327"/>
    <m/>
    <m/>
    <m/>
    <m/>
    <m/>
    <m/>
    <m/>
    <m/>
    <m/>
    <m/>
    <m/>
    <x v="8"/>
    <m/>
    <m/>
    <m/>
    <m/>
    <m/>
    <m/>
    <m/>
    <m/>
    <m/>
    <m/>
    <m/>
    <m/>
    <x v="5"/>
    <m/>
    <s v="user_FdWFezbLzkYQcGsBUsjZO25nr2poK2nRbqV47Rs5Kfm"/>
    <x v="17"/>
    <x v="1"/>
    <m/>
    <s v="March"/>
    <x v="4"/>
    <x v="3"/>
    <m/>
    <s v="Lead Magnet Lead"/>
    <m/>
    <m/>
    <m/>
    <x v="1105"/>
    <s v="2022-07-10 06:52:20.386000+00:00"/>
    <s v="Covid"/>
  </r>
  <r>
    <x v="24"/>
    <n v="50000"/>
    <s v="INR"/>
    <n v="0"/>
    <x v="39"/>
    <x v="0"/>
    <s v="stat_kcR4fZg7TU7jjk1jAVua3qGLRS4J5uFayEjK5j02wtv"/>
    <x v="2"/>
    <s v="OpportunityStatusType.Lost"/>
    <s v="cont_0ug5QxrMFEgbGWmGX2EGu2Yg5k7SCsiYUkS0YtxFeiv"/>
    <x v="690"/>
    <x v="579"/>
    <s v="lead_74ktF283B32maSNFEQirGgAvktLz76T5K0aXfQXuDO6"/>
    <s v="CORELYNX SOLUTIONS PVT. LTD ( Fresh )"/>
    <x v="19"/>
    <s v="user_sD3YjSs92XKUfD0OPHeo886g6tW6aCM0iUhX5VVUuJi"/>
    <s v="Navin Panjwani"/>
    <x v="1715"/>
    <s v="2022-03-08 12:37:49.016000+00:00"/>
    <m/>
    <x v="16"/>
    <m/>
    <m/>
    <m/>
    <n v="43"/>
    <m/>
    <m/>
    <m/>
    <m/>
    <m/>
    <m/>
    <m/>
    <m/>
    <m/>
    <m/>
    <m/>
    <x v="1"/>
    <m/>
    <m/>
    <m/>
    <m/>
    <m/>
    <m/>
    <m/>
    <m/>
    <m/>
    <m/>
    <m/>
    <m/>
    <x v="7"/>
    <m/>
    <s v="user_FdWFezbLzkYQcGsBUsjZO25nr2poK2nRbqV47Rs5Kfm"/>
    <x v="17"/>
    <x v="1"/>
    <m/>
    <m/>
    <x v="2"/>
    <x v="3"/>
    <m/>
    <m/>
    <m/>
    <m/>
    <m/>
    <x v="1106"/>
    <s v="2022-10-14 05:12:39.074000+00:00"/>
    <m/>
  </r>
  <r>
    <x v="12"/>
    <n v="600000"/>
    <s v="INR"/>
    <n v="0"/>
    <x v="65"/>
    <x v="0"/>
    <s v="stat_1hn9nRJaLbI53NxPuSQgo90kRpbpKsFlwN4oEGNUTdO"/>
    <x v="1"/>
    <s v="OpportunityStatusType.Lost"/>
    <s v="cont_7DKvzDr6ZQ7agzYAQQnzoxiDbwHrSif0J98QWEq8HoG"/>
    <x v="691"/>
    <x v="580"/>
    <s v="lead_Vyv1UFZG0Ex3RuPy4E1ZuMjRM9N6Ns7jVMmsPqZx0mf"/>
    <s v="GLOBAL CONSUMER PRODUCTS PRIVATE LTD."/>
    <x v="32"/>
    <s v="user_hAuUqCTCw5r4tCUrswIWPSW7LJ1XIBbttZVmJkxmzGq"/>
    <s v="Chetan Kumar"/>
    <x v="1716"/>
    <s v="2022-01-24 05:40:14.643000+00:00"/>
    <m/>
    <x v="1"/>
    <m/>
    <m/>
    <m/>
    <n v="253"/>
    <m/>
    <m/>
    <m/>
    <m/>
    <m/>
    <m/>
    <m/>
    <m/>
    <m/>
    <m/>
    <m/>
    <x v="22"/>
    <m/>
    <m/>
    <m/>
    <m/>
    <m/>
    <m/>
    <m/>
    <m/>
    <m/>
    <m/>
    <m/>
    <m/>
    <x v="5"/>
    <m/>
    <s v="user_bdUPAGjcS7p6513So3N4g3aWNS5HuBuVJi7bvCPAsLt"/>
    <x v="24"/>
    <x v="1"/>
    <m/>
    <s v="January"/>
    <x v="2"/>
    <x v="1"/>
    <m/>
    <s v="Glengarry"/>
    <m/>
    <m/>
    <m/>
    <x v="1107"/>
    <s v="2022-07-10 06:59:57.809000+00:00"/>
    <s v="GTL"/>
  </r>
</pivotCacheRecords>
</file>

<file path=xl/pivotCache/pivotCacheRecords2.xml><?xml version="1.0" encoding="utf-8"?>
<pivotCacheRecords xmlns="http://schemas.openxmlformats.org/spreadsheetml/2006/main" xmlns:r="http://schemas.openxmlformats.org/officeDocument/2006/relationships" count="1717">
  <r>
    <s v="Sameer Iftekhari"/>
    <n v="179946920"/>
    <s v="INR"/>
    <n v="100"/>
    <d v="2022-02-08T00:00:00"/>
    <s v="Sales"/>
    <s v="stat_OZRiD1474QRJIpvnjHCZfiIvKcVD6mIKSSTzg8SwDVx"/>
    <s v="Won- Payment Completed"/>
    <n v="1"/>
    <s v="OpportunityStatusType.Won"/>
    <s v="cont_7ktZ9mIoO1K0VpPQ3lPyhPPlswqNGHRyCcNDdwi32rj"/>
    <s v="Vijayanand Choudhury"/>
    <m/>
    <s v="lead_DtdZxiaskndJHDEeRB609HVQyKaQTNWjPK3PhZDhMjY"/>
    <s v="Sterlite Technologies Limited"/>
    <s v="Nilesh Dhanani"/>
    <s v="user_t8sUu4byhPnyQ33u64Ecs5WRL98oy2iuu4iTrhCr4vl"/>
    <s v="Nilesh Dhanani"/>
    <s v="2022-08-02 07:18:28.645000+00:00"/>
    <s v="2022-10-17 09:13:37.494000+00:00"/>
    <m/>
    <s v="Pune"/>
    <m/>
    <m/>
    <m/>
    <n v="6000"/>
    <m/>
    <m/>
    <m/>
    <m/>
    <m/>
    <m/>
    <m/>
    <s v="ORGANIC_SEARCH"/>
    <m/>
    <m/>
    <m/>
    <s v="IT Services &amp; IT Consulting; Telecommunications"/>
    <m/>
    <m/>
    <m/>
    <m/>
    <m/>
    <m/>
    <m/>
    <m/>
    <m/>
    <m/>
    <m/>
    <m/>
    <s v="Nilesh Dhanani; Rakesh Nade"/>
    <m/>
    <s v="user_lwF8ctKa5IyxqATpO2EOw2h0AEPiCMHOgewiH38Ei77"/>
    <x v="0"/>
    <x v="0"/>
    <s v="Nilesh Dhanani"/>
    <s v="July"/>
    <s v="Gated Content; Warm Referral"/>
    <s v="Naukri.com"/>
    <m/>
    <s v="Employer Branding Playbook"/>
    <m/>
    <m/>
    <m/>
    <s v="2022-08-02 04:07:16.868000+00:00"/>
    <s v="2022-10-20 10:32:36.762000+00:00"/>
    <m/>
  </r>
  <r>
    <s v="Sameer Iftekhari"/>
    <n v="43730"/>
    <s v="INR"/>
    <n v="100"/>
    <s v="8/26/22"/>
    <s v="Sales"/>
    <s v="stat_OZRiD1474QRJIpvnjHCZfiIvKcVD6mIKSSTzg8SwDVx"/>
    <s v="Won- Payment Completed"/>
    <n v="1"/>
    <s v="OpportunityStatusType.Won"/>
    <s v="cont_7ktZ9mIoO1K0VpPQ3lPyhPPlswqNGHRyCcNDdwi32rj"/>
    <s v="Vijayanand Choudhury"/>
    <m/>
    <s v="lead_DtdZxiaskndJHDEeRB609HVQyKaQTNWjPK3PhZDhMjY"/>
    <s v="Sterlite Technologies Limited"/>
    <s v="Nilesh Dhanani"/>
    <s v="user_t8sUu4byhPnyQ33u64Ecs5WRL98oy2iuu4iTrhCr4vl"/>
    <s v="Nilesh Dhanani"/>
    <s v="2022-08-26 05:54:12.747000+00:00"/>
    <s v="2022-10-17 09:13:37.564000+00:00"/>
    <m/>
    <s v="Pune"/>
    <m/>
    <m/>
    <m/>
    <n v="6000"/>
    <m/>
    <m/>
    <m/>
    <m/>
    <m/>
    <m/>
    <m/>
    <s v="ORGANIC_SEARCH"/>
    <m/>
    <m/>
    <m/>
    <s v="IT Services &amp; IT Consulting; Telecommunications"/>
    <m/>
    <m/>
    <m/>
    <m/>
    <m/>
    <m/>
    <m/>
    <m/>
    <m/>
    <m/>
    <m/>
    <m/>
    <s v="Nilesh Dhanani; Rakesh Nade"/>
    <m/>
    <s v="user_lwF8ctKa5IyxqATpO2EOw2h0AEPiCMHOgewiH38Ei77"/>
    <x v="0"/>
    <x v="0"/>
    <s v="Nilesh Dhanani"/>
    <s v="July"/>
    <s v="Gated Content; Warm Referral"/>
    <s v="Naukri.com"/>
    <m/>
    <s v="Employer Branding Playbook"/>
    <m/>
    <m/>
    <m/>
    <s v="2022-08-02 04:07:16.868000+00:00"/>
    <s v="2022-10-20 10:32:36.762000+00:00"/>
    <s v="NON EB"/>
  </r>
  <r>
    <s v="Tejas Kulkarni"/>
    <n v="550000"/>
    <s v="INR"/>
    <n v="0"/>
    <d v="2022-03-08T00:00:00"/>
    <s v="Sales"/>
    <s v="stat_1hn9nRJaLbI53NxPuSQgo90kRpbpKsFlwN4oEGNUTdO"/>
    <s v="Lost"/>
    <n v="0"/>
    <s v="OpportunityStatusType.Lost"/>
    <m/>
    <m/>
    <s v="Went with incumbent owing to low quotes"/>
    <s v="lead_TxOmVtmCGy2JUC85D8gA9VuKh9oTJvLUeg8JyvLOFXY"/>
    <s v="Consultadd inc"/>
    <s v="Namrata Aurora"/>
    <s v="user_kbtBHYtBjVDNyI72HTF6C1SCvC7yVBiA6OrBOy3t96U"/>
    <s v="Tejas Kulkarni"/>
    <s v="2022-06-27 12:12:04.985000+00:00"/>
    <s v="2022-10-18 02:31:51.722000+00:00"/>
    <m/>
    <s v="Pune"/>
    <m/>
    <m/>
    <m/>
    <n v="297"/>
    <m/>
    <s v="BOF - V11 - Employee engagement handbook - Conversation Ad"/>
    <s v="LinkedIn"/>
    <m/>
    <m/>
    <m/>
    <m/>
    <s v="PAID_SOCIAL"/>
    <m/>
    <m/>
    <m/>
    <s v="IT Services &amp; IT Consulting"/>
    <m/>
    <m/>
    <m/>
    <m/>
    <m/>
    <m/>
    <m/>
    <m/>
    <m/>
    <m/>
    <m/>
    <m/>
    <s v="Jithendra Goalla"/>
    <m/>
    <s v="user_1z3bdwgjF9RILRmuQPeXXGoPhafSi1mEgyb4l5sVEvN"/>
    <x v="1"/>
    <x v="1"/>
    <m/>
    <s v="August"/>
    <s v="Cold Call; Gated Content"/>
    <s v="Naukri.com"/>
    <m/>
    <s v="Downloaded the guide: Designing employee healthcare plan"/>
    <m/>
    <m/>
    <m/>
    <s v="2021-09-07 12:14:49.540000+00:00"/>
    <s v="2022-10-18 02:31:51.767000+00:00"/>
    <s v="GMC"/>
  </r>
  <r>
    <s v="Tejas Kulkarni"/>
    <n v="265000"/>
    <s v="INR"/>
    <n v="0"/>
    <s v="9/29/22"/>
    <s v="Sales"/>
    <s v="stat_kcR4fZg7TU7jjk1jAVua3qGLRS4J5uFayEjK5j02wtv"/>
    <s v="Unqualified"/>
    <n v="0"/>
    <s v="OpportunityStatusType.Lost"/>
    <m/>
    <m/>
    <m/>
    <s v="lead_edaQ4TjmDxMSV1z6hnL0YvTI8MCSYLVi81JdlDdTwLG"/>
    <s v="Flair Labs"/>
    <s v="Shreya Solanki"/>
    <s v="user_kbtBHYtBjVDNyI72HTF6C1SCvC7yVBiA6OrBOy3t96U"/>
    <s v="Tejas Kulkarni"/>
    <s v="2022-08-03 11:55:48.056000+00:00"/>
    <s v="2022-10-14 04:19:26.267000+00:00"/>
    <m/>
    <s v="Mumbai"/>
    <m/>
    <m/>
    <m/>
    <n v="53"/>
    <m/>
    <m/>
    <m/>
    <m/>
    <m/>
    <m/>
    <m/>
    <m/>
    <m/>
    <m/>
    <m/>
    <s v="IT Services &amp; IT Consulting"/>
    <m/>
    <m/>
    <m/>
    <m/>
    <m/>
    <m/>
    <m/>
    <m/>
    <m/>
    <m/>
    <m/>
    <m/>
    <s v="Ravi Jaiswal"/>
    <m/>
    <s v="user_Jujy0sFufO9J3qwY7aNpCCnF6nFZMrfvciNEydEzhaI"/>
    <x v="2"/>
    <x v="1"/>
    <m/>
    <s v="September"/>
    <s v="Cold Call"/>
    <s v="Lusha"/>
    <m/>
    <m/>
    <m/>
    <m/>
    <m/>
    <s v="2022-08-01 10:06:18.932000+00:00"/>
    <s v="2022-10-14 04:19:26.295000+00:00"/>
    <m/>
  </r>
  <r>
    <s v="Prateek Wadhwa"/>
    <n v="265000"/>
    <s v="INR"/>
    <n v="50"/>
    <s v="9/30/22"/>
    <s v="Sales"/>
    <s v="stat_kLhaUSYbyIgQOHjvcKAHYNQn1lIjd0wTZfiU50Lt3mL"/>
    <s v="Demo Completed"/>
    <n v="0"/>
    <s v="OpportunityStatusType.Active"/>
    <m/>
    <m/>
    <m/>
    <s v="lead_QClKKKQ9c1Shq9418OKy9XKJ5kXxXJp0zSOPceIXTOn"/>
    <s v="Sprintzeal"/>
    <s v="Shreya Solanki"/>
    <s v="user_kbtBHYtBjVDNyI72HTF6C1SCvC7yVBiA6OrBOy3t96U"/>
    <s v="Tejas Kulkarni"/>
    <s v="2022-08-19 07:46:50.584000+00:00"/>
    <s v="2022-10-14 04:19:55.863000+00:00"/>
    <m/>
    <s v="Bangalore"/>
    <m/>
    <s v="2022-08-07 17:17:12+00:00"/>
    <m/>
    <n v="100"/>
    <m/>
    <m/>
    <m/>
    <m/>
    <m/>
    <m/>
    <m/>
    <s v="PAID_SEARCH"/>
    <m/>
    <m/>
    <m/>
    <m/>
    <m/>
    <m/>
    <m/>
    <m/>
    <m/>
    <m/>
    <m/>
    <m/>
    <m/>
    <m/>
    <m/>
    <m/>
    <m/>
    <m/>
    <s v="user_Jujy0sFufO9J3qwY7aNpCCnF6nFZMrfvciNEydEzhaI"/>
    <x v="2"/>
    <x v="1"/>
    <m/>
    <m/>
    <s v="Inbound"/>
    <s v="Inbound via website"/>
    <m/>
    <s v="Employee Count 100"/>
    <m/>
    <m/>
    <m/>
    <s v="2022-08-07 17:20:03.139000+00:00"/>
    <s v="2022-10-14 04:19:55.903000+00:00"/>
    <m/>
  </r>
  <r>
    <s v="Anshum Naithani"/>
    <n v="500000"/>
    <s v="INR"/>
    <n v="0"/>
    <s v="9/30/22"/>
    <s v="Sales"/>
    <s v="stat_1hn9nRJaLbI53NxPuSQgo90kRpbpKsFlwN4oEGNUTdO"/>
    <s v="Lost"/>
    <n v="0"/>
    <s v="OpportunityStatusType.Lost"/>
    <s v="cont_Gk7OjWYkaZw8OvrbWUldytI2gEhqjNwttvGjzjpcXog"/>
    <s v="Divesh"/>
    <m/>
    <s v="lead_fHN7wkfKM0PbHBoLiaSo3JNpFr9bVcT1Tm2QIWsQwk9"/>
    <s v="Khimji Kunverji &amp; Co LLP"/>
    <s v="Shreya Solanki"/>
    <s v="user_GL8PBiV4pvzsQLVHSdZLeMQAQcGjCvLkffg486DHfZJ"/>
    <s v="Anshum Naithani"/>
    <s v="2022-08-10 07:35:48.856000+00:00"/>
    <s v="2022-10-17 07:37:23.855000+00:00"/>
    <m/>
    <s v="Mumbai"/>
    <m/>
    <m/>
    <m/>
    <n v="254"/>
    <m/>
    <m/>
    <m/>
    <m/>
    <m/>
    <m/>
    <m/>
    <m/>
    <m/>
    <m/>
    <m/>
    <s v="Banking &amp; Finance"/>
    <m/>
    <m/>
    <m/>
    <m/>
    <m/>
    <m/>
    <m/>
    <m/>
    <m/>
    <m/>
    <m/>
    <m/>
    <s v="Mrunmay Jalgaonkar"/>
    <m/>
    <s v="user_Jujy0sFufO9J3qwY7aNpCCnF6nFZMrfvciNEydEzhaI"/>
    <x v="2"/>
    <x v="1"/>
    <m/>
    <s v="October"/>
    <s v="Cold Call"/>
    <s v="Lusha"/>
    <m/>
    <m/>
    <m/>
    <m/>
    <m/>
    <s v="2022-07-12 04:11:32.776000+00:00"/>
    <s v="2022-10-17 09:33:02.021000+00:00"/>
    <m/>
  </r>
  <r>
    <s v="Mayur Gadiyar"/>
    <n v="10000"/>
    <s v="INR"/>
    <n v="50"/>
    <s v="9/30/22"/>
    <s v="Sales"/>
    <s v="stat_kLhaUSYbyIgQOHjvcKAHYNQn1lIjd0wTZfiU50Lt3mL"/>
    <s v="Demo Completed"/>
    <n v="0"/>
    <s v="OpportunityStatusType.Active"/>
    <s v="cont_ef574US52jTpHb3YEOSlgPdKVuOANlSKHEwhTasb0F2"/>
    <s v="Priyanka"/>
    <m/>
    <s v="lead_EACafY00bDpHRs1ojoiSwOYtmHGcgh7qAxdltcHerJ5"/>
    <s v="Gigs Media Pvt Ltd"/>
    <s v="Daya Gowda"/>
    <s v="user_kbtBHYtBjVDNyI72HTF6C1SCvC7yVBiA6OrBOy3t96U"/>
    <s v="Tejas Kulkarni"/>
    <s v="2022-09-22 07:57:51.603000+00:00"/>
    <s v="2022-10-14 04:18:08.925000+00:00"/>
    <m/>
    <s v="Mumbai"/>
    <m/>
    <m/>
    <m/>
    <n v="27"/>
    <m/>
    <m/>
    <m/>
    <m/>
    <m/>
    <m/>
    <m/>
    <m/>
    <m/>
    <m/>
    <m/>
    <s v="Banking &amp; Finance"/>
    <s v="relicare"/>
    <m/>
    <m/>
    <m/>
    <m/>
    <m/>
    <m/>
    <m/>
    <m/>
    <m/>
    <m/>
    <m/>
    <s v="Aniket Vahile"/>
    <m/>
    <s v="user_encRk5bIEFN6ZA11h4WH2AdZTiZpogLSlMIaj0E30SZ"/>
    <x v="3"/>
    <x v="1"/>
    <m/>
    <s v="September"/>
    <s v="Cold Call"/>
    <s v="Naukri.com"/>
    <m/>
    <m/>
    <m/>
    <m/>
    <m/>
    <s v="2022-07-08 04:30:49.407000+00:00"/>
    <s v="2022-10-14 04:18:08.962000+00:00"/>
    <s v="GPA"/>
  </r>
  <r>
    <s v="Mayur Gadiyar"/>
    <n v="250000"/>
    <s v="INR"/>
    <n v="50"/>
    <s v="9/30/22"/>
    <s v="Sales"/>
    <s v="stat_kLhaUSYbyIgQOHjvcKAHYNQn1lIjd0wTZfiU50Lt3mL"/>
    <s v="Demo Completed"/>
    <n v="0"/>
    <s v="OpportunityStatusType.Active"/>
    <s v="cont_ef574US52jTpHb3YEOSlgPdKVuOANlSKHEwhTasb0F2"/>
    <s v="Priyanka"/>
    <s v="GMC Sept renewal"/>
    <s v="lead_EACafY00bDpHRs1ojoiSwOYtmHGcgh7qAxdltcHerJ5"/>
    <s v="Gigs Media Pvt Ltd"/>
    <s v="Daya Gowda"/>
    <s v="user_kbtBHYtBjVDNyI72HTF6C1SCvC7yVBiA6OrBOy3t96U"/>
    <s v="Tejas Kulkarni"/>
    <s v="2022-08-04 09:34:30.643000+00:00"/>
    <s v="2022-10-14 04:17:44.801000+00:00"/>
    <m/>
    <s v="Mumbai"/>
    <m/>
    <m/>
    <m/>
    <n v="27"/>
    <m/>
    <m/>
    <m/>
    <m/>
    <m/>
    <m/>
    <m/>
    <m/>
    <m/>
    <m/>
    <m/>
    <s v="Banking &amp; Finance"/>
    <s v="relicare"/>
    <m/>
    <m/>
    <m/>
    <m/>
    <m/>
    <m/>
    <m/>
    <m/>
    <m/>
    <m/>
    <m/>
    <s v="Aniket Vahile"/>
    <m/>
    <s v="user_encRk5bIEFN6ZA11h4WH2AdZTiZpogLSlMIaj0E30SZ"/>
    <x v="3"/>
    <x v="1"/>
    <m/>
    <s v="September"/>
    <s v="Cold Call"/>
    <s v="Naukri.com"/>
    <m/>
    <m/>
    <m/>
    <m/>
    <m/>
    <s v="2022-07-08 04:30:49.407000+00:00"/>
    <s v="2022-10-14 04:18:08.962000+00:00"/>
    <m/>
  </r>
  <r>
    <s v="Tejas Kulkarni"/>
    <n v="300000"/>
    <s v="INR"/>
    <n v="0"/>
    <d v="2022-09-09T00:00:00"/>
    <s v="Sales"/>
    <s v="stat_kcR4fZg7TU7jjk1jAVua3qGLRS4J5uFayEjK5j02wtv"/>
    <s v="Unqualified"/>
    <n v="0"/>
    <s v="OpportunityStatusType.Lost"/>
    <s v="cont_ICniq8yheutBZ5Id3Cr40jyyCLsHWopEtO8tzW7Up1M"/>
    <s v="Neha Rajbhar"/>
    <s v="GMC Policy not renewed since Jan2022. Data not shared inspite of multiple follow ups"/>
    <s v="lead_RAQFDImVNxBggX5O1PbN0buavX2uGoYof3P1gRxnUAh"/>
    <s v="DocMode Health Technologies Pvt Ltd"/>
    <s v="Daya Gowda"/>
    <s v="user_kbtBHYtBjVDNyI72HTF6C1SCvC7yVBiA6OrBOy3t96U"/>
    <s v="Tejas Kulkarni"/>
    <s v="2022-08-18 08:47:42.635000+00:00"/>
    <s v="2022-10-14 04:18:50.597000+00:00"/>
    <m/>
    <s v="Mumbai"/>
    <m/>
    <m/>
    <m/>
    <n v="70"/>
    <m/>
    <m/>
    <m/>
    <m/>
    <m/>
    <m/>
    <m/>
    <s v="PAID_SOCIAL"/>
    <m/>
    <m/>
    <m/>
    <s v="IT Services &amp; IT Consulting"/>
    <m/>
    <m/>
    <m/>
    <m/>
    <m/>
    <m/>
    <m/>
    <m/>
    <m/>
    <m/>
    <m/>
    <m/>
    <m/>
    <m/>
    <s v="user_encRk5bIEFN6ZA11h4WH2AdZTiZpogLSlMIaj0E30SZ"/>
    <x v="3"/>
    <x v="1"/>
    <m/>
    <m/>
    <s v="Gated Content"/>
    <m/>
    <m/>
    <s v="Employee Engagement Handbook"/>
    <m/>
    <m/>
    <m/>
    <s v="2022-08-04 12:31:39.760000+00:00"/>
    <s v="2022-10-14 04:18:50.634000+00:00"/>
    <m/>
  </r>
  <r>
    <s v="Anshum Naithani"/>
    <n v="1000000"/>
    <s v="INR"/>
    <n v="0"/>
    <d v="2022-11-09T00:00:00"/>
    <s v="Sales"/>
    <s v="stat_1hn9nRJaLbI53NxPuSQgo90kRpbpKsFlwN4oEGNUTdO"/>
    <s v="Lost"/>
    <n v="0"/>
    <s v="OpportunityStatusType.Lost"/>
    <s v="cont_oGaeyls3i0Mr6qrBU5QCfAUGOhz0sxz8xZo82stT9Vv"/>
    <s v="rashmi parab"/>
    <s v="GMC ren policy for 50 staff emp"/>
    <s v="lead_8yakoYjlkrktv3DqmhwHGu86SnfB7jkFPDLgzzpSZ8O"/>
    <s v="DEEPWATER DYNAMIC DRILLING AND SERVICES PVT. LTD. (Servants &amp; Drivers)"/>
    <s v="Gauri Jori"/>
    <s v="user_GL8PBiV4pvzsQLVHSdZLeMQAQcGjCvLkffg486DHfZJ"/>
    <s v="Anshum Naithani"/>
    <s v="2022-08-18 11:34:24.432000+00:00"/>
    <s v="2022-10-12 04:52:34.515000+00:00"/>
    <m/>
    <s v="Mumbai"/>
    <m/>
    <m/>
    <m/>
    <n v="120"/>
    <m/>
    <m/>
    <m/>
    <m/>
    <m/>
    <m/>
    <m/>
    <m/>
    <m/>
    <m/>
    <m/>
    <s v="Professional Services"/>
    <m/>
    <m/>
    <m/>
    <m/>
    <m/>
    <m/>
    <m/>
    <m/>
    <m/>
    <m/>
    <m/>
    <m/>
    <m/>
    <m/>
    <s v="user_5YHA1ZU4iP896lD1YJehdJcMx7ZEgWCpulT4T2c3pJ3"/>
    <x v="4"/>
    <x v="1"/>
    <m/>
    <s v="August; September"/>
    <s v="Cold Call"/>
    <m/>
    <m/>
    <m/>
    <m/>
    <m/>
    <m/>
    <s v="2021-08-11 05:15:37.790000+00:00"/>
    <s v="2022-10-12 04:53:19.486000+00:00"/>
    <m/>
  </r>
  <r>
    <s v="Rakesh Zadage"/>
    <n v="1900000"/>
    <s v="INR"/>
    <n v="100"/>
    <s v="9/13/22"/>
    <s v="Sales"/>
    <s v="stat_OZRiD1474QRJIpvnjHCZfiIvKcVD6mIKSSTzg8SwDVx"/>
    <s v="Won- Payment Completed"/>
    <n v="1"/>
    <s v="OpportunityStatusType.Won"/>
    <s v="cont_sjSG06Oiq0h7WIvxHsIYqxNyvOUxwRFzqb0wehVlzFt"/>
    <s v="Mr. Hrishikesh Rajwade"/>
    <s v="It Is NON EB Policy"/>
    <s v="lead_9u3xdqRoMbO3QTnVWcTVdFMKsuOYreGj2deGMZXQMUL"/>
    <s v="Bilcare Research"/>
    <s v="Sanket Kulkarni"/>
    <s v="user_t8sUu4byhPnyQ33u64Ecs5WRL98oy2iuu4iTrhCr4vl"/>
    <s v="Nilesh Dhanani"/>
    <s v="2022-07-04 05:56:00.231000+00:00"/>
    <s v="2022-10-12 06:48:17.545000+00:00"/>
    <m/>
    <s v="Pune"/>
    <m/>
    <m/>
    <m/>
    <n v="255"/>
    <m/>
    <m/>
    <m/>
    <m/>
    <m/>
    <m/>
    <m/>
    <s v="EMAIL_MARKETING"/>
    <m/>
    <m/>
    <m/>
    <s v="Manufacturing"/>
    <m/>
    <m/>
    <m/>
    <m/>
    <m/>
    <m/>
    <m/>
    <m/>
    <m/>
    <m/>
    <m/>
    <m/>
    <s v="Prashant Abhang"/>
    <m/>
    <s v="user_sREdxbAJihL2Zbgic7tyQ6Rc4Mny7HnD1RNGhA9DDYh"/>
    <x v="5"/>
    <x v="1"/>
    <m/>
    <s v="December; January"/>
    <s v="Cold Call"/>
    <s v="Lusha"/>
    <m/>
    <s v="AM Opps - Sachin"/>
    <m/>
    <m/>
    <m/>
    <s v="2021-03-11 09:38:00.480000+00:00"/>
    <s v="2022-10-20 06:35:20.482000+00:00"/>
    <s v="NON EB"/>
  </r>
  <r>
    <s v="Prateek Wadhwa"/>
    <n v="500000"/>
    <s v="INR"/>
    <n v="0"/>
    <s v="9/30/22"/>
    <s v="Sales"/>
    <s v="stat_kcR4fZg7TU7jjk1jAVua3qGLRS4J5uFayEjK5j02wtv"/>
    <s v="Unqualified"/>
    <n v="0"/>
    <s v="OpportunityStatusType.Lost"/>
    <s v="cont_NWGq7OB1u8XraVbNNdWdNkiIEWTWtIA9t5BoGz45IQD"/>
    <s v="Bharti Gawali"/>
    <s v="Fresh GMC"/>
    <s v="lead_E6GEeQzXB5owQIAZEJXBNwfrLystzK3YRosBYBaNIHx"/>
    <s v="Suraj Informatics Pvt. Ltd."/>
    <s v="Sarvesh Pawar"/>
    <s v="user_FdWFezbLzkYQcGsBUsjZO25nr2poK2nRbqV47Rs5Kfm"/>
    <s v="Prateek Wadhwa"/>
    <s v="2022-03-11 08:02:25.059000+00:00"/>
    <s v="2022-10-12 09:17:13.819000+00:00"/>
    <m/>
    <s v="Mumbai"/>
    <m/>
    <m/>
    <m/>
    <n v="102"/>
    <m/>
    <m/>
    <m/>
    <m/>
    <m/>
    <m/>
    <m/>
    <m/>
    <m/>
    <m/>
    <m/>
    <s v="IT Services &amp; IT Consulting"/>
    <m/>
    <m/>
    <m/>
    <m/>
    <m/>
    <m/>
    <m/>
    <m/>
    <m/>
    <m/>
    <m/>
    <m/>
    <s v="Jitin Gopi"/>
    <m/>
    <s v="user_A8KOTZADnUtEQOLt4nSLAmteNStuGh80js75RYjrXVt"/>
    <x v="6"/>
    <x v="2"/>
    <m/>
    <m/>
    <s v="Cold Call"/>
    <m/>
    <m/>
    <m/>
    <m/>
    <m/>
    <m/>
    <s v="2021-11-11 10:53:11.549000+00:00"/>
    <s v="2022-10-15 17:26:40.678000+00:00"/>
    <s v="GMC"/>
  </r>
  <r>
    <s v="Akash Pal"/>
    <n v="280000"/>
    <s v="INR"/>
    <n v="0"/>
    <s v="9/28/22"/>
    <s v="Sales"/>
    <s v="stat_1hn9nRJaLbI53NxPuSQgo90kRpbpKsFlwN4oEGNUTdO"/>
    <s v="Lost"/>
    <n v="0"/>
    <s v="OpportunityStatusType.Lost"/>
    <m/>
    <m/>
    <s v="Client demo got scheduled 1 week before renewal date , client was looking for quote Comparison"/>
    <s v="lead_DahlXcObPR9m4RddtanYxjJgFFGAIihvLSwOz2CYE5H"/>
    <s v="Trade Gully"/>
    <s v="Bharti Bankey"/>
    <s v="user_OT3t55OXmw4GuYy6XxN9oGGC2DgOtP2jsw3sIeAMKWN"/>
    <s v="Akash Pal"/>
    <s v="2022-09-22 05:49:24.109000+00:00"/>
    <s v="2022-10-11 04:26:05.041000+00:00"/>
    <m/>
    <s v="Pune"/>
    <m/>
    <s v="2022-09-22 03:58:53+00:00"/>
    <m/>
    <n v="10"/>
    <m/>
    <m/>
    <m/>
    <m/>
    <m/>
    <m/>
    <m/>
    <s v="ORGANIC_SEARCH"/>
    <m/>
    <m/>
    <m/>
    <m/>
    <m/>
    <m/>
    <m/>
    <m/>
    <m/>
    <m/>
    <m/>
    <m/>
    <m/>
    <m/>
    <m/>
    <m/>
    <m/>
    <m/>
    <s v="user_aM3WaaSUQQmaNnsm9l2FQRVWUEr8RN2ZdXzsuQUalQ3"/>
    <x v="7"/>
    <x v="1"/>
    <m/>
    <s v="September"/>
    <s v="Inbound"/>
    <s v="Inbound via website"/>
    <m/>
    <s v="Employee Count 25"/>
    <m/>
    <m/>
    <m/>
    <s v="2022-09-22 04:01:47.014000+00:00"/>
    <s v="2022-10-11 04:26:05.086000+00:00"/>
    <m/>
  </r>
  <r>
    <s v="Abhiroop Ganguly"/>
    <n v="17000"/>
    <s v="INR"/>
    <n v="0"/>
    <s v="9/30/22"/>
    <s v="Sales"/>
    <s v="stat_1hn9nRJaLbI53NxPuSQgo90kRpbpKsFlwN4oEGNUTdO"/>
    <s v="Lost"/>
    <n v="0"/>
    <s v="OpportunityStatusType.Lost"/>
    <m/>
    <m/>
    <s v="NON EB"/>
    <s v="lead_y6LGOkcuX01MmigKxNfUqiDwo5Myaj5ILQTblGfbRJV"/>
    <s v="vCommission Media Private Limited"/>
    <s v="Satyajit Chati"/>
    <s v="user_U27GK6WjhLhUhi1EDKXV57xMpn8n8DMIOjci1q3UReZ"/>
    <s v="Abhiroop Ganguly"/>
    <s v="2022-09-05 07:16:05.883000+00:00"/>
    <s v="2022-10-11 04:39:17.816000+00:00"/>
    <m/>
    <s v="Gurgaon"/>
    <m/>
    <m/>
    <m/>
    <n v="155"/>
    <m/>
    <m/>
    <m/>
    <m/>
    <m/>
    <m/>
    <m/>
    <m/>
    <m/>
    <m/>
    <m/>
    <s v="Digital Marketing &amp; Advertising"/>
    <m/>
    <m/>
    <m/>
    <m/>
    <m/>
    <m/>
    <m/>
    <m/>
    <m/>
    <m/>
    <m/>
    <m/>
    <s v="Jitin Gopi"/>
    <m/>
    <s v="user_5IQTpX6DsnoeoDfxqzqojpVoQLXPh68nhDjLS5ETjYj"/>
    <x v="8"/>
    <x v="1"/>
    <m/>
    <s v="June"/>
    <s v="Cold Call"/>
    <m/>
    <m/>
    <m/>
    <m/>
    <m/>
    <m/>
    <s v="2022-03-09 17:10:40.582000+00:00"/>
    <s v="2022-10-17 13:43:44.125000+00:00"/>
    <s v="NON EB"/>
  </r>
  <r>
    <s v="Akash Pal"/>
    <n v="10000"/>
    <s v="INR"/>
    <n v="0"/>
    <s v="9/29/22"/>
    <s v="Sales"/>
    <s v="stat_1hn9nRJaLbI53NxPuSQgo90kRpbpKsFlwN4oEGNUTdO"/>
    <s v="Lost"/>
    <n v="0"/>
    <s v="OpportunityStatusType.Lost"/>
    <m/>
    <m/>
    <s v="The meeting was scheduled 6 days before the renewal date, Client was looking for a Quote comparison."/>
    <s v="lead_DahlXcObPR9m4RddtanYxjJgFFGAIihvLSwOz2CYE5H"/>
    <s v="Trade Gully"/>
    <s v="Bharti Bankey"/>
    <s v="user_OT3t55OXmw4GuYy6XxN9oGGC2DgOtP2jsw3sIeAMKWN"/>
    <s v="Akash Pal"/>
    <s v="2022-09-22 06:18:47.989000+00:00"/>
    <s v="2022-10-10 09:39:02.671000+00:00"/>
    <m/>
    <s v="Pune"/>
    <m/>
    <s v="2022-09-22 03:58:53+00:00"/>
    <m/>
    <n v="10"/>
    <m/>
    <m/>
    <m/>
    <m/>
    <m/>
    <m/>
    <m/>
    <s v="ORGANIC_SEARCH"/>
    <m/>
    <m/>
    <m/>
    <m/>
    <m/>
    <m/>
    <m/>
    <m/>
    <m/>
    <m/>
    <m/>
    <m/>
    <m/>
    <m/>
    <m/>
    <m/>
    <m/>
    <m/>
    <s v="user_aM3WaaSUQQmaNnsm9l2FQRVWUEr8RN2ZdXzsuQUalQ3"/>
    <x v="7"/>
    <x v="1"/>
    <m/>
    <s v="September"/>
    <s v="Inbound"/>
    <s v="Inbound via website"/>
    <m/>
    <s v="Employee Count 25"/>
    <m/>
    <m/>
    <m/>
    <s v="2022-09-22 04:01:47.014000+00:00"/>
    <s v="2022-10-11 04:26:05.086000+00:00"/>
    <m/>
  </r>
  <r>
    <s v="Pooja Gawas"/>
    <n v="640000"/>
    <s v="INR"/>
    <n v="0"/>
    <s v="9/30/22"/>
    <s v="Sales"/>
    <s v="stat_1hn9nRJaLbI53NxPuSQgo90kRpbpKsFlwN4oEGNUTdO"/>
    <s v="Lost"/>
    <n v="0"/>
    <s v="OpportunityStatusType.Lost"/>
    <s v="cont_LvJrXUYVzM1CY6XMdgGQlOg6NS9NdZ2GaJUXLmHzUbN"/>
    <s v="Vijay gaikwad"/>
    <s v="GPA ren"/>
    <s v="lead_ppcJzQR8DeqCsEHhX4Tqv9dn9PxbNL6vPtBTqdys5mm"/>
    <s v="Xdbs corporation"/>
    <s v="Gauri Jori"/>
    <s v="user_KLETV1op4MIjvKQ12xGsWi23CuPjDE6PT29nwG6T3MY"/>
    <s v="Pooja Gawas"/>
    <s v="2022-08-16 05:29:09.091000+00:00"/>
    <s v="2022-10-10 04:47:22.042000+00:00"/>
    <m/>
    <s v="Pune"/>
    <m/>
    <s v="2020-08-29 09:39:45+00:00"/>
    <m/>
    <n v="2000"/>
    <m/>
    <m/>
    <m/>
    <m/>
    <m/>
    <m/>
    <m/>
    <m/>
    <m/>
    <m/>
    <m/>
    <s v="Digital Marketing &amp; Advertising"/>
    <m/>
    <m/>
    <m/>
    <m/>
    <m/>
    <m/>
    <m/>
    <m/>
    <m/>
    <m/>
    <m/>
    <m/>
    <s v="Rakesh Nade"/>
    <m/>
    <s v="user_5YHA1ZU4iP896lD1YJehdJcMx7ZEgWCpulT4T2c3pJ3"/>
    <x v="4"/>
    <x v="1"/>
    <m/>
    <s v="September"/>
    <s v="Cold Call; Existing Account"/>
    <s v="Naukri.com"/>
    <m/>
    <m/>
    <m/>
    <m/>
    <m/>
    <s v="2020-12-06 09:49:23.441000+00:00"/>
    <s v="2022-10-20 10:29:33.399000+00:00"/>
    <m/>
  </r>
  <r>
    <s v="Mayur Gadiyar"/>
    <n v="500000"/>
    <s v="INR"/>
    <n v="0"/>
    <s v="9/30/22"/>
    <s v="Sales"/>
    <s v="stat_1hn9nRJaLbI53NxPuSQgo90kRpbpKsFlwN4oEGNUTdO"/>
    <s v="Lost"/>
    <n v="0"/>
    <s v="OpportunityStatusType.Lost"/>
    <s v="cont_hCdlet9jgBMIiBMOJGk6lW5uhCh8vOtopmWdhuamulW"/>
    <s v="Bhavya Shetty"/>
    <s v="GMC Renewal"/>
    <s v="lead_evOcZjha8nzmSxl2eP7382Zqc4jXKvEkLsiAcsvibRz"/>
    <s v="Supply Wisdom"/>
    <s v="Trupti Suryavanshi"/>
    <s v="user_bdUPAGjcS7p6513So3N4g3aWNS5HuBuVJi7bvCPAsLt"/>
    <s v="Mayur Gadiyar"/>
    <s v="2022-08-19 11:46:13.741000+00:00"/>
    <s v="2022-10-10 07:19:57.862000+00:00"/>
    <m/>
    <s v="Bangalore"/>
    <m/>
    <s v="2021-09-17 10:11:51+00:00"/>
    <m/>
    <n v="69"/>
    <m/>
    <m/>
    <m/>
    <m/>
    <m/>
    <m/>
    <m/>
    <m/>
    <m/>
    <m/>
    <m/>
    <s v="IT Services &amp; IT Consulting"/>
    <m/>
    <m/>
    <m/>
    <m/>
    <m/>
    <m/>
    <m/>
    <m/>
    <m/>
    <m/>
    <m/>
    <m/>
    <s v="Rakesh Nade"/>
    <m/>
    <s v="user_L8E6IFhq6UCzKLHa45LUUTZCznDuyDwFrGaEp9DXiUM"/>
    <x v="9"/>
    <x v="3"/>
    <m/>
    <s v="September"/>
    <s v="Inbound"/>
    <s v="Inbound via website"/>
    <m/>
    <s v="Employee Count 25"/>
    <m/>
    <m/>
    <m/>
    <s v="2021-09-17 10:14:37.931000+00:00"/>
    <s v="2022-10-10 07:19:57.902000+00:00"/>
    <s v="GMC"/>
  </r>
  <r>
    <s v="Mayur Gadiyar"/>
    <n v="100000"/>
    <s v="INR"/>
    <n v="0"/>
    <s v="9/27/22"/>
    <s v="Sales"/>
    <s v="stat_1hn9nRJaLbI53NxPuSQgo90kRpbpKsFlwN4oEGNUTdO"/>
    <s v="Lost"/>
    <n v="0"/>
    <s v="OpportunityStatusType.Lost"/>
    <m/>
    <m/>
    <m/>
    <s v="lead_rh6ioUVwaxKzggFXaWheqdqb0YPBfx9y7jOA2g5021d"/>
    <s v="ShareNest"/>
    <s v="Nikhil Ahuja"/>
    <s v="user_bdUPAGjcS7p6513So3N4g3aWNS5HuBuVJi7bvCPAsLt"/>
    <s v="Mayur Gadiyar"/>
    <s v="2022-09-19 07:29:25.849000+00:00"/>
    <s v="2022-10-10 05:13:33.164000+00:00"/>
    <m/>
    <s v="Mumbai"/>
    <m/>
    <m/>
    <m/>
    <n v="50"/>
    <m/>
    <m/>
    <m/>
    <m/>
    <m/>
    <m/>
    <m/>
    <m/>
    <m/>
    <m/>
    <m/>
    <m/>
    <m/>
    <m/>
    <m/>
    <m/>
    <m/>
    <m/>
    <m/>
    <m/>
    <m/>
    <m/>
    <m/>
    <m/>
    <m/>
    <m/>
    <s v="user_ocHSJH83OJnHCvKyMbjx8WOOK8PMgAUGIj1qK0q0dMV"/>
    <x v="10"/>
    <x v="1"/>
    <m/>
    <m/>
    <s v="Cold Call"/>
    <m/>
    <m/>
    <m/>
    <m/>
    <m/>
    <m/>
    <s v="2022-09-15 10:02:20.349000+00:00"/>
    <s v="2022-10-10 15:03:40.393000+00:00"/>
    <s v="GMC"/>
  </r>
  <r>
    <s v="Pooja Gawas"/>
    <n v="3200000"/>
    <s v="INR"/>
    <n v="0"/>
    <s v="9/30/22"/>
    <s v="Sales"/>
    <s v="stat_1hn9nRJaLbI53NxPuSQgo90kRpbpKsFlwN4oEGNUTdO"/>
    <s v="Lost"/>
    <n v="0"/>
    <s v="OpportunityStatusType.Lost"/>
    <s v="cont_LvJrXUYVzM1CY6XMdgGQlOg6NS9NdZ2GaJUXLmHzUbN"/>
    <s v="Vijay gaikwad"/>
    <s v="GMC ren Client unwilling to trust, meet F2F - second time in a row"/>
    <s v="lead_ppcJzQR8DeqCsEHhX4Tqv9dn9PxbNL6vPtBTqdys5mm"/>
    <s v="Xdbs corporation"/>
    <s v="Gauri Jori"/>
    <s v="user_KLETV1op4MIjvKQ12xGsWi23CuPjDE6PT29nwG6T3MY"/>
    <s v="Pooja Gawas"/>
    <s v="2022-08-16 05:28:45.006000+00:00"/>
    <s v="2022-10-10 04:47:10.078000+00:00"/>
    <m/>
    <s v="Pune"/>
    <m/>
    <s v="2020-08-29 09:39:45+00:00"/>
    <m/>
    <n v="2000"/>
    <m/>
    <m/>
    <m/>
    <m/>
    <m/>
    <m/>
    <m/>
    <m/>
    <m/>
    <m/>
    <m/>
    <s v="Digital Marketing &amp; Advertising"/>
    <m/>
    <m/>
    <m/>
    <m/>
    <m/>
    <m/>
    <m/>
    <m/>
    <m/>
    <m/>
    <m/>
    <m/>
    <s v="Rakesh Nade"/>
    <m/>
    <s v="user_5YHA1ZU4iP896lD1YJehdJcMx7ZEgWCpulT4T2c3pJ3"/>
    <x v="4"/>
    <x v="1"/>
    <m/>
    <s v="September"/>
    <s v="Cold Call; Existing Account"/>
    <s v="Naukri.com"/>
    <m/>
    <m/>
    <m/>
    <m/>
    <m/>
    <s v="2020-12-06 09:49:23.441000+00:00"/>
    <s v="2022-10-20 10:29:33.399000+00:00"/>
    <m/>
  </r>
  <r>
    <s v="Omkar Ghate"/>
    <n v="800000"/>
    <s v="INR"/>
    <n v="0"/>
    <s v="8/31/22"/>
    <s v="Sales"/>
    <s v="stat_kcR4fZg7TU7jjk1jAVua3qGLRS4J5uFayEjK5j02wtv"/>
    <s v="Unqualified"/>
    <n v="0"/>
    <s v="OpportunityStatusType.Lost"/>
    <m/>
    <m/>
    <s v="Received this opp on 17/08/22 and they wanted quote on 18/08/22. Claims MIS is also old"/>
    <s v="lead_uYC9LmAdkfilS7h2QnangdoY9ay68qbzDDP7hGEIziW"/>
    <s v="Fiorano Software"/>
    <s v="Satyajit Chati"/>
    <s v="user_9SBRjyF0n4iWuhUdqRyQkFhl2J4uyNKhFWvvJEvunX8"/>
    <s v="Omkar Ghate"/>
    <s v="2022-07-21 06:58:31.835000+00:00"/>
    <s v="2022-10-06 06:47:21.919000+00:00"/>
    <m/>
    <s v="Bangalore"/>
    <m/>
    <m/>
    <m/>
    <n v="80"/>
    <m/>
    <m/>
    <m/>
    <m/>
    <m/>
    <m/>
    <m/>
    <m/>
    <m/>
    <m/>
    <m/>
    <s v="IT Services &amp; IT Consulting"/>
    <m/>
    <m/>
    <m/>
    <m/>
    <m/>
    <m/>
    <m/>
    <m/>
    <m/>
    <m/>
    <m/>
    <m/>
    <m/>
    <m/>
    <s v="user_5IQTpX6DsnoeoDfxqzqojpVoQLXPh68nhDjLS5ETjYj"/>
    <x v="8"/>
    <x v="1"/>
    <m/>
    <s v="August"/>
    <s v="Gated Content"/>
    <m/>
    <m/>
    <s v="Employee Wellness Handbook"/>
    <m/>
    <m/>
    <m/>
    <s v="2022-01-20 07:50:21.506000+00:00"/>
    <s v="2022-10-06 06:47:21.967000+00:00"/>
    <m/>
  </r>
  <r>
    <s v="Omkar Ghate"/>
    <n v="220450"/>
    <s v="INR"/>
    <n v="100"/>
    <s v="9/29/22"/>
    <s v="Sales"/>
    <s v="stat_OZRiD1474QRJIpvnjHCZfiIvKcVD6mIKSSTzg8SwDVx"/>
    <s v="Won- Payment Completed"/>
    <n v="1"/>
    <s v="OpportunityStatusType.Won"/>
    <s v="cont_r59Q6Z7aNWG0tg0bHJQQjNSF6gzfjEzvviVOu0LhGP3"/>
    <s v="Nishant Garg"/>
    <m/>
    <s v="lead_Z7ID39aUbzrCmchNcV6FDcTs8JWYYqQYAJ2JLEYLv6V"/>
    <s v="Stetig Consulting Private Limited"/>
    <s v="Sarvesh Pawar"/>
    <s v="user_A8KOTZADnUtEQOLt4nSLAmteNStuGh80js75RYjrXVt"/>
    <s v="Sarvesh Pawar"/>
    <s v="2022-09-21 05:59:55.329000+00:00"/>
    <s v="2022-10-04 08:16:11.869000+00:00"/>
    <m/>
    <s v="Pune"/>
    <m/>
    <m/>
    <m/>
    <n v="91"/>
    <m/>
    <m/>
    <m/>
    <m/>
    <m/>
    <m/>
    <m/>
    <m/>
    <m/>
    <m/>
    <m/>
    <s v="IT Services &amp; IT Consulting"/>
    <m/>
    <m/>
    <m/>
    <m/>
    <m/>
    <m/>
    <m/>
    <m/>
    <m/>
    <m/>
    <m/>
    <m/>
    <s v="Jitin Gopi"/>
    <m/>
    <s v="user_A8KOTZADnUtEQOLt4nSLAmteNStuGh80js75RYjrXVt"/>
    <x v="6"/>
    <x v="4"/>
    <m/>
    <s v="September"/>
    <s v="Cold Call"/>
    <s v="Lusha"/>
    <m/>
    <s v="Glengarry"/>
    <m/>
    <m/>
    <m/>
    <s v="2021-12-09 09:17:51.629000+00:00"/>
    <s v="2022-10-20 11:45:53.782000+00:00"/>
    <s v="GMC"/>
  </r>
  <r>
    <s v="Abhishek Chauhan"/>
    <n v="800000"/>
    <s v="INR"/>
    <n v="0"/>
    <s v="9/30/22"/>
    <s v="Sales"/>
    <s v="stat_kcR4fZg7TU7jjk1jAVua3qGLRS4J5uFayEjK5j02wtv"/>
    <s v="Unqualified"/>
    <n v="0"/>
    <s v="OpportunityStatusType.Lost"/>
    <s v="cont_ZbCxE58nO2ABgRG819cg4No0lxbzQMkP8AmOUvYAa4V"/>
    <s v="Mrinal Kumar"/>
    <s v="GMC (Fresh)"/>
    <s v="lead_RuMz0sc1w65J6d89xU0ohPuKPp7qbI39xNLj7zbUyx1"/>
    <s v="Navriti Technologies"/>
    <s v="Pranav Kenjale"/>
    <s v="user_ojX3B6giQCeKnOjqd4gdwXUl0CqqHMXNORvxR6POXn6"/>
    <s v="Abhishek Chauhan"/>
    <s v="2022-07-25 11:41:20.811000+00:00"/>
    <s v="2022-10-04 05:31:44.480000+00:00"/>
    <m/>
    <s v="Bangalore"/>
    <m/>
    <m/>
    <m/>
    <n v="156"/>
    <m/>
    <m/>
    <m/>
    <m/>
    <m/>
    <m/>
    <m/>
    <m/>
    <m/>
    <m/>
    <m/>
    <s v="Education; IT Services &amp; IT Consulting"/>
    <m/>
    <m/>
    <m/>
    <m/>
    <m/>
    <m/>
    <m/>
    <m/>
    <m/>
    <m/>
    <m/>
    <m/>
    <s v="Deepak Yadav"/>
    <m/>
    <s v="user_aM3WaaSUQQmaNnsm9l2FQRVWUEr8RN2ZdXzsuQUalQ3"/>
    <x v="7"/>
    <x v="1"/>
    <m/>
    <s v="August"/>
    <s v="Cold Call"/>
    <s v="Lusha"/>
    <m/>
    <s v="Glengarry"/>
    <m/>
    <m/>
    <m/>
    <s v="2022-02-06 08:47:16.865000+00:00"/>
    <s v="2022-10-10 07:32:49.330000+00:00"/>
    <m/>
  </r>
  <r>
    <s v="Omkar Ghate"/>
    <n v="450000"/>
    <s v="INR"/>
    <n v="100"/>
    <s v="7/29/22"/>
    <s v="Sales"/>
    <s v="stat_OZRiD1474QRJIpvnjHCZfiIvKcVD6mIKSSTzg8SwDVx"/>
    <s v="Won- Payment Completed"/>
    <n v="1"/>
    <s v="OpportunityStatusType.Won"/>
    <s v="cont_oNSf2Lb6Z7pSfqthzkPhezyuejZK6sleZlYLaXdbLb5"/>
    <s v="Sujata Deahpande"/>
    <m/>
    <s v="lead_UTHdtz7EElpMsXnZ2AlkXXtZZCYGTnBsEFNHdYPT7Ag"/>
    <s v="Shubham Biz"/>
    <s v="Sarvesh Pawar"/>
    <s v="user_k8sSUtRXfYEMul9CBIF4ZOmv3vnev5cdEvVZbtETMKp"/>
    <s v="Sanket Kulkarni"/>
    <s v="2022-06-10 10:44:13.558000+00:00"/>
    <s v="2022-10-04 07:11:48.049000+00:00"/>
    <m/>
    <s v="Pune"/>
    <m/>
    <m/>
    <m/>
    <n v="120"/>
    <m/>
    <m/>
    <m/>
    <m/>
    <m/>
    <m/>
    <m/>
    <m/>
    <m/>
    <m/>
    <m/>
    <s v="Others"/>
    <m/>
    <m/>
    <m/>
    <m/>
    <m/>
    <m/>
    <m/>
    <m/>
    <m/>
    <m/>
    <m/>
    <m/>
    <s v="Arunkumar Dubey"/>
    <m/>
    <s v="user_A8KOTZADnUtEQOLt4nSLAmteNStuGh80js75RYjrXVt"/>
    <x v="6"/>
    <x v="4"/>
    <m/>
    <s v="July"/>
    <s v="Cold Call"/>
    <m/>
    <m/>
    <m/>
    <m/>
    <m/>
    <m/>
    <s v="2022-06-10 10:39:25.801000+00:00"/>
    <s v="2022-10-04 07:11:48.090000+00:00"/>
    <s v="GMC"/>
  </r>
  <r>
    <s v="Kashif Ahmad"/>
    <n v="49379"/>
    <s v="INR"/>
    <n v="60"/>
    <d v="2022-10-09T00:00:00"/>
    <s v="Sales"/>
    <s v="stat_FKdNPXXuhXKKBjrSCi23zNHNqbRdSPZ9hl2qCMmtVnP"/>
    <s v="Negotiation"/>
    <n v="0"/>
    <s v="OpportunityStatusType.Active"/>
    <s v="cont_xPvykNkdSTRQdfPSx4XRgUPWFfyPFRjfjNJJMsd0ky5"/>
    <s v="Kavitha"/>
    <s v="GTL Fresh"/>
    <s v="lead_M60SojAWmZTB8lViR9mhSpF66u7fWllGtbvysBFnuhi"/>
    <s v="Peoplelogic Business Solutions Private Limited"/>
    <s v="Kashif Ahmad"/>
    <s v="user_LKRhV6rhcBe0uL8u70UUGeDjbMupuho4TaiAOCbT7HT"/>
    <s v="Kashif Ahmad"/>
    <s v="2022-09-26 12:25:20.253000+00:00"/>
    <s v="2022-10-03 08:19:21.306000+00:00"/>
    <m/>
    <s v="Bangalore"/>
    <m/>
    <m/>
    <m/>
    <n v="73"/>
    <m/>
    <m/>
    <m/>
    <m/>
    <m/>
    <m/>
    <m/>
    <m/>
    <m/>
    <m/>
    <m/>
    <s v="HR / Staffing / Recruitment"/>
    <m/>
    <m/>
    <m/>
    <m/>
    <m/>
    <m/>
    <m/>
    <m/>
    <m/>
    <m/>
    <m/>
    <m/>
    <m/>
    <m/>
    <s v="user_lwF8ctKa5IyxqATpO2EOw2h0AEPiCMHOgewiH38Ei77"/>
    <x v="0"/>
    <x v="5"/>
    <m/>
    <s v="September"/>
    <s v="Gated Content"/>
    <m/>
    <m/>
    <s v="Employee Wellness Handbook"/>
    <m/>
    <m/>
    <m/>
    <s v="2022-01-21 12:09:28.998000+00:00"/>
    <s v="2022-10-03 08:19:21.380000+00:00"/>
    <s v="GTL"/>
  </r>
  <r>
    <s v="Chetan Kumar"/>
    <n v="50000"/>
    <s v="INR"/>
    <n v="0"/>
    <d v="2022-09-09T00:00:00"/>
    <s v="Sales"/>
    <s v="stat_1hn9nRJaLbI53NxPuSQgo90kRpbpKsFlwN4oEGNUTdO"/>
    <s v="Lost"/>
    <n v="0"/>
    <s v="OpportunityStatusType.Lost"/>
    <s v="cont_5hiQVHU7i0NEHQKjXEP9aexVRLblgGo1QgCK1Fw9svb"/>
    <s v="Sachin Bansode"/>
    <s v="GPA - Renewal"/>
    <s v="lead_r8betWF4Rzh9gdA3FSfgh05riB1oaI04zApJ7ckabaW"/>
    <s v="G M Fabrics Pvt Ltd"/>
    <s v="Shreenath Bhat"/>
    <s v="user_hAuUqCTCw5r4tCUrswIWPSW7LJ1XIBbttZVmJkxmzGq"/>
    <s v="Chetan Kumar"/>
    <s v="2022-05-13 11:12:52.580000+00:00"/>
    <s v="2022-10-02 04:51:27.309000+00:00"/>
    <m/>
    <s v="Mumbai"/>
    <m/>
    <m/>
    <m/>
    <n v="110"/>
    <m/>
    <m/>
    <m/>
    <m/>
    <m/>
    <m/>
    <m/>
    <m/>
    <m/>
    <m/>
    <m/>
    <s v="Manufacturing"/>
    <m/>
    <m/>
    <m/>
    <m/>
    <m/>
    <m/>
    <m/>
    <m/>
    <m/>
    <m/>
    <m/>
    <m/>
    <s v="Arunkumar Dubey"/>
    <m/>
    <s v="user_vMd4rmcrSbjykdyL2J7rrYn84SWdcNc5FKligrmItPw"/>
    <x v="11"/>
    <x v="1"/>
    <m/>
    <s v="July"/>
    <s v="Cold Call"/>
    <m/>
    <m/>
    <s v="Vaccine inbound"/>
    <m/>
    <m/>
    <m/>
    <s v="2021-05-03 12:21:12.407000+00:00"/>
    <s v="2022-10-02 04:51:27.340000+00:00"/>
    <s v="GPA"/>
  </r>
  <r>
    <s v="Akash Singh"/>
    <n v="350000"/>
    <s v="INR"/>
    <n v="0"/>
    <s v="9/30/22"/>
    <s v="Sales"/>
    <s v="stat_1hn9nRJaLbI53NxPuSQgo90kRpbpKsFlwN4oEGNUTdO"/>
    <s v="Lost"/>
    <n v="0"/>
    <s v="OpportunityStatusType.Lost"/>
    <s v="cont_kzutZgj8nBkjrFWd8JC31sbBehF5h0GbVrkYgIldUcz"/>
    <s v="Chandini  CD"/>
    <s v="GMC-Renewal"/>
    <s v="lead_xYZgyOHGVuvcallnKvXjQVYBuRXLOgyWMW8qYvGYTqY"/>
    <s v="Advantech India"/>
    <s v="Bharti Bankey"/>
    <s v="user_a8nqX3z7ISW88f172GrmiROpYjjP29QrWrDfKdMgnvc"/>
    <s v="Akash Singh"/>
    <s v="2022-09-05 06:36:42.485000+00:00"/>
    <s v="2022-10-02 15:01:41.884000+00:00"/>
    <m/>
    <s v="Bangalore"/>
    <m/>
    <m/>
    <m/>
    <n v="25"/>
    <m/>
    <m/>
    <m/>
    <m/>
    <m/>
    <m/>
    <m/>
    <m/>
    <m/>
    <m/>
    <m/>
    <m/>
    <m/>
    <m/>
    <m/>
    <m/>
    <m/>
    <m/>
    <m/>
    <m/>
    <m/>
    <m/>
    <m/>
    <m/>
    <m/>
    <m/>
    <s v="user_aM3WaaSUQQmaNnsm9l2FQRVWUEr8RN2ZdXzsuQUalQ3"/>
    <x v="7"/>
    <x v="1"/>
    <m/>
    <s v="October"/>
    <s v="Gated Content"/>
    <m/>
    <m/>
    <s v="Employee Wellness Handbook"/>
    <m/>
    <m/>
    <m/>
    <s v="2022-04-16 03:13:57.980000+00:00"/>
    <s v="2022-10-02 15:01:41.944000+00:00"/>
    <s v="GMC"/>
  </r>
  <r>
    <s v="Aditya Binani"/>
    <n v="600000"/>
    <s v="INR"/>
    <n v="50"/>
    <s v="9/30/22"/>
    <s v="Sales"/>
    <s v="stat_Bh0lNV2usJkCLD6fjWneAqpmASEbmvomDaal7U02FV1"/>
    <s v="Demo Scheduled"/>
    <n v="0"/>
    <s v="OpportunityStatusType.Active"/>
    <m/>
    <m/>
    <m/>
    <s v="lead_GPjel73tNPrxkU5nzlyX9KY1G6cBkmYYOf4ZuRd5Ivt"/>
    <s v="EnFuse Solutions (Fresh)"/>
    <s v="Kanchan Kothari"/>
    <s v="user_g5Yw4Z4XnIbmcGhJO80vdtFdd5ElcDlgYO3q8l82ODn"/>
    <s v="Aditya Binani"/>
    <s v="2022-07-18 12:16:00.430000+00:00"/>
    <s v="2022-10-03 07:01:07.286000+00:00"/>
    <m/>
    <s v="Mumbai"/>
    <m/>
    <m/>
    <m/>
    <m/>
    <m/>
    <m/>
    <m/>
    <m/>
    <m/>
    <m/>
    <m/>
    <s v="PAID_SOCIAL"/>
    <m/>
    <m/>
    <m/>
    <m/>
    <m/>
    <m/>
    <m/>
    <m/>
    <m/>
    <m/>
    <m/>
    <m/>
    <m/>
    <m/>
    <m/>
    <m/>
    <m/>
    <m/>
    <s v="user_PApNwMjp7lPIEBp7acretouakdtYNVHpPO9ja9KoR5D"/>
    <x v="12"/>
    <x v="1"/>
    <m/>
    <m/>
    <s v="Gated Content"/>
    <m/>
    <m/>
    <s v="Employer Branding Playbook"/>
    <m/>
    <m/>
    <m/>
    <s v="2022-07-15 15:20:36.538000+00:00"/>
    <s v="2022-10-03 07:01:07.377000+00:00"/>
    <m/>
  </r>
  <r>
    <s v="Naveen Kumar"/>
    <n v="800000"/>
    <s v="INR"/>
    <n v="50"/>
    <s v="9/29/22"/>
    <s v="Sales"/>
    <s v="stat_kLhaUSYbyIgQOHjvcKAHYNQn1lIjd0wTZfiU50Lt3mL"/>
    <s v="Demo Completed"/>
    <n v="0"/>
    <s v="OpportunityStatusType.Active"/>
    <s v="cont_tjpoCgAYp2b5udguvh58h04JVXNFJxeUnjH515EnUkW"/>
    <s v="Vinita"/>
    <m/>
    <s v="lead_dYog8GjIKFPlA4ZyazJypuqFb9VXVRBHOEtsekl6rMQ"/>
    <s v="Suyog Telematics Limited"/>
    <s v="Daya Gowda"/>
    <s v="user_hAuUqCTCw5r4tCUrswIWPSW7LJ1XIBbttZVmJkxmzGq"/>
    <s v="Chetan Kumar"/>
    <s v="2022-09-13 09:16:28.783000+00:00"/>
    <s v="2022-10-02 04:50:14.581000+00:00"/>
    <m/>
    <s v="Mumbai"/>
    <m/>
    <m/>
    <m/>
    <n v="53"/>
    <m/>
    <m/>
    <m/>
    <m/>
    <m/>
    <m/>
    <m/>
    <s v="PAID_SOCIAL"/>
    <m/>
    <m/>
    <m/>
    <s v="Telecommunications"/>
    <s v="ICICI"/>
    <m/>
    <m/>
    <m/>
    <m/>
    <m/>
    <m/>
    <m/>
    <m/>
    <m/>
    <m/>
    <m/>
    <m/>
    <m/>
    <s v="user_encRk5bIEFN6ZA11h4WH2AdZTiZpogLSlMIaj0E30SZ"/>
    <x v="3"/>
    <x v="1"/>
    <m/>
    <s v="March; September"/>
    <s v="Gated Content"/>
    <m/>
    <m/>
    <s v="Employee Engagement Handbook"/>
    <m/>
    <m/>
    <m/>
    <s v="2022-08-09 13:36:29.037000+00:00"/>
    <s v="2022-10-10 16:24:03.961000+00:00"/>
    <s v="GTL"/>
  </r>
  <r>
    <s v="Chetan Kumar"/>
    <n v="500000"/>
    <s v="INR"/>
    <n v="0"/>
    <d v="2022-09-09T00:00:00"/>
    <s v="Sales"/>
    <s v="stat_1hn9nRJaLbI53NxPuSQgo90kRpbpKsFlwN4oEGNUTdO"/>
    <s v="Lost"/>
    <n v="0"/>
    <s v="OpportunityStatusType.Lost"/>
    <s v="cont_5hiQVHU7i0NEHQKjXEP9aexVRLblgGo1QgCK1Fw9svb"/>
    <s v="Sachin Bansode"/>
    <s v="GMC - Renewal, using Bajaj right now"/>
    <s v="lead_r8betWF4Rzh9gdA3FSfgh05riB1oaI04zApJ7ckabaW"/>
    <s v="G M Fabrics Pvt Ltd"/>
    <s v="Shreenath Bhat"/>
    <s v="user_hAuUqCTCw5r4tCUrswIWPSW7LJ1XIBbttZVmJkxmzGq"/>
    <s v="Chetan Kumar"/>
    <s v="2022-05-13 11:11:37.332000+00:00"/>
    <s v="2022-10-02 04:51:18.812000+00:00"/>
    <m/>
    <s v="Mumbai"/>
    <m/>
    <m/>
    <m/>
    <n v="110"/>
    <m/>
    <m/>
    <m/>
    <m/>
    <m/>
    <m/>
    <m/>
    <m/>
    <m/>
    <m/>
    <m/>
    <s v="Manufacturing"/>
    <m/>
    <m/>
    <m/>
    <m/>
    <m/>
    <m/>
    <m/>
    <m/>
    <m/>
    <m/>
    <m/>
    <m/>
    <s v="Arunkumar Dubey"/>
    <m/>
    <s v="user_vMd4rmcrSbjykdyL2J7rrYn84SWdcNc5FKligrmItPw"/>
    <x v="11"/>
    <x v="1"/>
    <m/>
    <s v="July"/>
    <s v="Cold Call"/>
    <m/>
    <m/>
    <s v="Vaccine inbound"/>
    <m/>
    <m/>
    <m/>
    <s v="2021-05-03 12:21:12.407000+00:00"/>
    <s v="2022-10-02 04:51:27.340000+00:00"/>
    <s v="GMC"/>
  </r>
  <r>
    <s v="Chetan Kumar"/>
    <n v="500000"/>
    <s v="INR"/>
    <n v="0"/>
    <s v="9/30/22"/>
    <s v="Sales"/>
    <s v="stat_1hn9nRJaLbI53NxPuSQgo90kRpbpKsFlwN4oEGNUTdO"/>
    <s v="Lost"/>
    <n v="0"/>
    <s v="OpportunityStatusType.Lost"/>
    <m/>
    <m/>
    <m/>
    <s v="lead_6PDTGwWyxBwJ2f0E8NaQvbQnTtYToKLk9Wmfs4ScGOd"/>
    <s v="Damani Shipping Private Ltd."/>
    <s v="Shreya Solanki"/>
    <s v="user_hAuUqCTCw5r4tCUrswIWPSW7LJ1XIBbttZVmJkxmzGq"/>
    <s v="Chetan Kumar"/>
    <s v="2022-08-04 11:53:14.817000+00:00"/>
    <s v="2022-10-02 04:49:48.495000+00:00"/>
    <m/>
    <s v="Mumbai"/>
    <m/>
    <m/>
    <m/>
    <n v="150"/>
    <m/>
    <m/>
    <m/>
    <m/>
    <m/>
    <m/>
    <m/>
    <m/>
    <m/>
    <m/>
    <m/>
    <s v="Transportation &amp; Logistics"/>
    <m/>
    <m/>
    <m/>
    <m/>
    <m/>
    <m/>
    <m/>
    <m/>
    <m/>
    <m/>
    <m/>
    <m/>
    <s v="Aniket Vahile"/>
    <m/>
    <s v="user_Jujy0sFufO9J3qwY7aNpCCnF6nFZMrfvciNEydEzhaI"/>
    <x v="2"/>
    <x v="1"/>
    <m/>
    <s v="September"/>
    <s v="Cold Call"/>
    <s v="Naukri.com"/>
    <m/>
    <m/>
    <m/>
    <m/>
    <m/>
    <s v="2022-08-01 10:00:15.593000+00:00"/>
    <s v="2022-10-03 10:11:18.780000+00:00"/>
    <m/>
  </r>
  <r>
    <s v="Sameer Iftekhari"/>
    <n v="25000000"/>
    <s v="INR"/>
    <n v="0"/>
    <s v="9/30/22"/>
    <s v="Sales"/>
    <s v="stat_1hn9nRJaLbI53NxPuSQgo90kRpbpKsFlwN4oEGNUTdO"/>
    <s v="Lost"/>
    <n v="0"/>
    <s v="OpportunityStatusType.Lost"/>
    <s v="cont_OqEtBJj9Wssam7QmLpoHhsTzbiB4xIiR6GfIXieP7gX"/>
    <s v="Anupal Banerjee"/>
    <m/>
    <s v="lead_p5MCnOr05JdSXktP1qKiwBT8gp1Z85P7anXG9oUE5tp"/>
    <s v="Financial Software &amp; Systems Pvt Limited"/>
    <s v="Nilesh Dhanani"/>
    <s v="user_t8sUu4byhPnyQ33u64Ecs5WRL98oy2iuu4iTrhCr4vl"/>
    <s v="Nilesh Dhanani"/>
    <s v="2022-08-26 06:27:34.861000+00:00"/>
    <s v="2022-10-02 03:56:31.888000+00:00"/>
    <m/>
    <s v="Mumbai"/>
    <m/>
    <s v="2022-03-16 13:11:37+00:00"/>
    <m/>
    <n v="1900"/>
    <m/>
    <m/>
    <m/>
    <m/>
    <m/>
    <m/>
    <m/>
    <m/>
    <m/>
    <m/>
    <m/>
    <s v="IT Services &amp; IT Consulting"/>
    <m/>
    <m/>
    <m/>
    <m/>
    <m/>
    <m/>
    <m/>
    <m/>
    <m/>
    <m/>
    <m/>
    <m/>
    <s v="Aniket Vahile"/>
    <m/>
    <s v="user_228eUmsdKIb9OItgmiDq1zD4aPZ1eqiapbaLAGeBf8g"/>
    <x v="13"/>
    <x v="6"/>
    <s v="Nilesh Dhanani"/>
    <s v="September"/>
    <s v="Cold Call"/>
    <m/>
    <m/>
    <m/>
    <m/>
    <m/>
    <m/>
    <s v="2021-04-24 10:08:22.319000+00:00"/>
    <s v="2022-10-20 10:28:33.266000+00:00"/>
    <s v="GMC; GPA; GTL"/>
  </r>
  <r>
    <s v="Chetan Kumar"/>
    <n v="200000"/>
    <s v="INR"/>
    <n v="0"/>
    <s v="9/30/22"/>
    <s v="Sales"/>
    <s v="stat_1hn9nRJaLbI53NxPuSQgo90kRpbpKsFlwN4oEGNUTdO"/>
    <s v="Lost"/>
    <n v="0"/>
    <s v="OpportunityStatusType.Lost"/>
    <m/>
    <m/>
    <s v="GPA (Renewal)"/>
    <s v="lead_BSCoNCNKjTbQC4aFWUcQ00BZ1yTKXFcR6U4syHKGivz"/>
    <s v="Nexdigm"/>
    <s v="Bhairavi Jog"/>
    <s v="user_hAuUqCTCw5r4tCUrswIWPSW7LJ1XIBbttZVmJkxmzGq"/>
    <s v="Chetan Kumar"/>
    <s v="2022-07-22 12:28:55.587000+00:00"/>
    <s v="2022-10-02 04:45:35.941000+00:00"/>
    <m/>
    <s v="Mumbai"/>
    <m/>
    <s v="2020-08-20 09:04:45+00:00"/>
    <m/>
    <n v="1200"/>
    <m/>
    <m/>
    <m/>
    <m/>
    <m/>
    <m/>
    <m/>
    <s v="PAID_SOCIAL"/>
    <m/>
    <m/>
    <m/>
    <s v="Others"/>
    <m/>
    <m/>
    <m/>
    <m/>
    <m/>
    <m/>
    <m/>
    <m/>
    <m/>
    <m/>
    <m/>
    <m/>
    <s v="Mrunmay Jalgaonkar"/>
    <m/>
    <s v="user_228eUmsdKIb9OItgmiDq1zD4aPZ1eqiapbaLAGeBf8g"/>
    <x v="13"/>
    <x v="1"/>
    <m/>
    <s v="September"/>
    <s v="Gated Content"/>
    <s v="Naukri.com"/>
    <m/>
    <s v="Essential HR Policies"/>
    <m/>
    <m/>
    <m/>
    <s v="2020-12-06 09:55:46.976000+00:00"/>
    <s v="2022-10-02 04:48:20.382000+00:00"/>
    <s v="GPA"/>
  </r>
  <r>
    <s v="Chetan Kumar"/>
    <n v="4000000"/>
    <s v="INR"/>
    <n v="0"/>
    <s v="9/30/22"/>
    <s v="Sales"/>
    <s v="stat_1hn9nRJaLbI53NxPuSQgo90kRpbpKsFlwN4oEGNUTdO"/>
    <s v="Lost"/>
    <n v="0"/>
    <s v="OpportunityStatusType.Lost"/>
    <m/>
    <m/>
    <s v="GMC (Self)"/>
    <s v="lead_BSCoNCNKjTbQC4aFWUcQ00BZ1yTKXFcR6U4syHKGivz"/>
    <s v="Nexdigm"/>
    <s v="Bhairavi Jog"/>
    <s v="user_hAuUqCTCw5r4tCUrswIWPSW7LJ1XIBbttZVmJkxmzGq"/>
    <s v="Chetan Kumar"/>
    <s v="2022-07-22 12:28:13.872000+00:00"/>
    <s v="2022-10-02 04:45:26.315000+00:00"/>
    <m/>
    <s v="Mumbai"/>
    <m/>
    <s v="2020-08-20 09:04:45+00:00"/>
    <m/>
    <n v="1200"/>
    <m/>
    <m/>
    <m/>
    <m/>
    <m/>
    <m/>
    <m/>
    <s v="PAID_SOCIAL"/>
    <m/>
    <m/>
    <m/>
    <s v="Others"/>
    <m/>
    <m/>
    <m/>
    <m/>
    <m/>
    <m/>
    <m/>
    <m/>
    <m/>
    <m/>
    <m/>
    <m/>
    <s v="Mrunmay Jalgaonkar"/>
    <m/>
    <s v="user_228eUmsdKIb9OItgmiDq1zD4aPZ1eqiapbaLAGeBf8g"/>
    <x v="13"/>
    <x v="1"/>
    <m/>
    <s v="September"/>
    <s v="Gated Content"/>
    <s v="Naukri.com"/>
    <m/>
    <s v="Essential HR Policies"/>
    <m/>
    <m/>
    <m/>
    <s v="2020-12-06 09:55:46.976000+00:00"/>
    <s v="2022-10-02 04:48:20.382000+00:00"/>
    <s v="GMC"/>
  </r>
  <r>
    <s v="Kashif Ahmad"/>
    <n v="389053"/>
    <s v="INR"/>
    <n v="100"/>
    <s v="9/30/22"/>
    <s v="Sales"/>
    <s v="stat_OZRiD1474QRJIpvnjHCZfiIvKcVD6mIKSSTzg8SwDVx"/>
    <s v="Won- Payment Completed"/>
    <n v="1"/>
    <s v="OpportunityStatusType.Won"/>
    <s v="cont_iMsdLCyRVtuKwS3ism1BnOUlOmMIvs6W5oVlAJucqr5"/>
    <s v="Mansi Kulkarni"/>
    <s v="GMC Renewal"/>
    <s v="lead_EbCjQavkcixn3q56EYr3tweNPzpUcp750JVNJ3chetf"/>
    <s v="Hummingbird Web Solutions Private Limited"/>
    <s v="Daya Gowda"/>
    <s v="user_LKRhV6rhcBe0uL8u70UUGeDjbMupuho4TaiAOCbT7HT"/>
    <s v="Kashif Ahmad"/>
    <s v="2022-08-19 10:35:25.075000+00:00"/>
    <s v="2022-09-30 11:31:24.958000+00:00"/>
    <m/>
    <s v="Pune"/>
    <m/>
    <m/>
    <m/>
    <n v="64"/>
    <m/>
    <m/>
    <m/>
    <m/>
    <m/>
    <m/>
    <m/>
    <m/>
    <m/>
    <m/>
    <m/>
    <s v="IT Services &amp; IT Consulting"/>
    <s v="Aditya Birla, ICICI PRUDENTIAL"/>
    <m/>
    <m/>
    <m/>
    <m/>
    <m/>
    <m/>
    <m/>
    <m/>
    <m/>
    <m/>
    <m/>
    <s v="Mrunmay Jalgaonkar"/>
    <m/>
    <s v="user_encRk5bIEFN6ZA11h4WH2AdZTiZpogLSlMIaj0E30SZ"/>
    <x v="3"/>
    <x v="5"/>
    <m/>
    <s v="September"/>
    <s v="Cold Call"/>
    <m/>
    <m/>
    <m/>
    <m/>
    <m/>
    <m/>
    <s v="2022-05-18 04:34:35.480000+00:00"/>
    <s v="2022-10-12 10:12:11.780000+00:00"/>
    <s v="GMC"/>
  </r>
  <r>
    <s v="Manish Balpande"/>
    <n v="477748"/>
    <s v="INR"/>
    <n v="100"/>
    <s v="9/30/22"/>
    <s v="Sales"/>
    <s v="stat_OZRiD1474QRJIpvnjHCZfiIvKcVD6mIKSSTzg8SwDVx"/>
    <s v="Won- Payment Completed"/>
    <n v="1"/>
    <s v="OpportunityStatusType.Won"/>
    <m/>
    <m/>
    <m/>
    <s v="lead_TSt8sbDnLwStMkBkVC4ehqOlZUUzze6orztANh5TTtv"/>
    <s v="Kenresearch"/>
    <s v="Satyajit Chati"/>
    <s v="user_8jx3L2CDfrbzNnwYUv6Plfha6VxaSGsqcbTXR3sIBZi"/>
    <s v="Manish Balpande"/>
    <s v="2022-02-08 11:48:51.841000+00:00"/>
    <s v="2022-09-30 10:52:07.172000+00:00"/>
    <m/>
    <s v="Gurgaon"/>
    <m/>
    <m/>
    <m/>
    <n v="100"/>
    <m/>
    <m/>
    <m/>
    <m/>
    <m/>
    <m/>
    <m/>
    <m/>
    <m/>
    <m/>
    <m/>
    <m/>
    <m/>
    <m/>
    <m/>
    <m/>
    <m/>
    <m/>
    <m/>
    <m/>
    <m/>
    <m/>
    <m/>
    <m/>
    <m/>
    <m/>
    <s v="user_5IQTpX6DsnoeoDfxqzqojpVoQLXPh68nhDjLS5ETjYj"/>
    <x v="8"/>
    <x v="2"/>
    <m/>
    <s v="March; September"/>
    <s v="Gated Content"/>
    <m/>
    <m/>
    <s v="Employee Wellness Handbook"/>
    <m/>
    <m/>
    <m/>
    <s v="2022-01-21 11:12:02.280000+00:00"/>
    <s v="2022-10-20 12:00:00.450000+00:00"/>
    <s v="GMC"/>
  </r>
  <r>
    <s v="Kashif Ahmad"/>
    <n v="52800"/>
    <s v="INR"/>
    <n v="100"/>
    <s v="9/30/22"/>
    <s v="Sales"/>
    <s v="stat_OZRiD1474QRJIpvnjHCZfiIvKcVD6mIKSSTzg8SwDVx"/>
    <s v="Won- Payment Completed"/>
    <n v="1"/>
    <s v="OpportunityStatusType.Won"/>
    <s v="cont_iMsdLCyRVtuKwS3ism1BnOUlOmMIvs6W5oVlAJucqr5"/>
    <s v="Mansi Kulkarni"/>
    <s v="GPA Renewal"/>
    <s v="lead_EbCjQavkcixn3q56EYr3tweNPzpUcp750JVNJ3chetf"/>
    <s v="Hummingbird Web Solutions Private Limited"/>
    <s v="Daya Gowda"/>
    <s v="user_LKRhV6rhcBe0uL8u70UUGeDjbMupuho4TaiAOCbT7HT"/>
    <s v="Kashif Ahmad"/>
    <s v="2022-08-19 10:38:12.346000+00:00"/>
    <s v="2022-09-30 11:31:52.148000+00:00"/>
    <m/>
    <s v="Pune"/>
    <m/>
    <m/>
    <m/>
    <n v="64"/>
    <m/>
    <m/>
    <m/>
    <m/>
    <m/>
    <m/>
    <m/>
    <m/>
    <m/>
    <m/>
    <m/>
    <s v="IT Services &amp; IT Consulting"/>
    <s v="Aditya Birla, ICICI PRUDENTIAL"/>
    <m/>
    <m/>
    <m/>
    <m/>
    <m/>
    <m/>
    <m/>
    <m/>
    <m/>
    <m/>
    <m/>
    <s v="Mrunmay Jalgaonkar"/>
    <m/>
    <s v="user_encRk5bIEFN6ZA11h4WH2AdZTiZpogLSlMIaj0E30SZ"/>
    <x v="3"/>
    <x v="5"/>
    <m/>
    <s v="September"/>
    <s v="Cold Call"/>
    <m/>
    <m/>
    <m/>
    <m/>
    <m/>
    <m/>
    <s v="2022-05-18 04:34:35.480000+00:00"/>
    <s v="2022-10-12 10:12:11.780000+00:00"/>
    <s v="GPA"/>
  </r>
  <r>
    <s v="Vivek Singh"/>
    <n v="7850000"/>
    <s v="INR"/>
    <n v="100"/>
    <s v="9/30/22"/>
    <s v="Sales"/>
    <s v="stat_OZRiD1474QRJIpvnjHCZfiIvKcVD6mIKSSTzg8SwDVx"/>
    <s v="Won- Payment Completed"/>
    <n v="1"/>
    <s v="OpportunityStatusType.Won"/>
    <s v="cont_jy6RgRpoDWVbGGYHWruVBQuKey4ASs57M2HX4G0KrPQ"/>
    <s v="Swapna Samal"/>
    <m/>
    <s v="lead_mfY6h0nKCy8VvjUUY0W2ZpbxROOp3HPzEKi1F4Us81n"/>
    <s v="Quinbay"/>
    <s v="Pallab Gupta"/>
    <s v="user_6dalmZ7hmWD47jhCVGdU1SSEcFMsz9rWtW2jPORgJvj"/>
    <s v="Vivek Singh"/>
    <s v="2022-09-15 11:32:02.984000+00:00"/>
    <s v="2022-09-30 10:41:13.853000+00:00"/>
    <m/>
    <s v="Bangalore"/>
    <m/>
    <m/>
    <m/>
    <n v="464"/>
    <m/>
    <m/>
    <m/>
    <m/>
    <m/>
    <m/>
    <m/>
    <s v="PAID_SOCIAL"/>
    <m/>
    <m/>
    <m/>
    <s v="IT Services &amp; IT Consulting"/>
    <m/>
    <m/>
    <m/>
    <m/>
    <m/>
    <m/>
    <m/>
    <m/>
    <m/>
    <m/>
    <m/>
    <m/>
    <s v="Deepak Yadav"/>
    <m/>
    <s v="user_PApNwMjp7lPIEBp7acretouakdtYNVHpPO9ja9KoR5D"/>
    <x v="12"/>
    <x v="7"/>
    <m/>
    <s v="January; October"/>
    <s v="Cold Call; Gated Content"/>
    <s v="Lusha"/>
    <m/>
    <s v="Essential HR Policies"/>
    <m/>
    <m/>
    <m/>
    <s v="2022-02-22 05:07:31.719000+00:00"/>
    <s v="2022-10-19 12:59:09.010000+00:00"/>
    <m/>
  </r>
  <r>
    <s v="Kashif Ahmad"/>
    <n v="545626"/>
    <s v="INR"/>
    <n v="0"/>
    <s v="9/29/22"/>
    <s v="Sales"/>
    <s v="stat_1hn9nRJaLbI53NxPuSQgo90kRpbpKsFlwN4oEGNUTdO"/>
    <s v="Lost"/>
    <n v="0"/>
    <s v="OpportunityStatusType.Lost"/>
    <s v="cont_PGboaRS0IJLFZbtNOQyDFo2SOzOIfwxJ5WkMbZNgY3L"/>
    <s v="Rachna"/>
    <s v="GMC-Fresh"/>
    <s v="lead_Dooo5lPgRE5dyyAgAJpJPeTutFb0RI3oXqjCpry0L24"/>
    <s v="Definedge Solution(fresh)"/>
    <s v="Bharti Bankey"/>
    <s v="user_LKRhV6rhcBe0uL8u70UUGeDjbMupuho4TaiAOCbT7HT"/>
    <s v="Kashif Ahmad"/>
    <s v="2022-06-22 06:16:38.294000+00:00"/>
    <s v="2022-09-30 10:31:44.166000+00:00"/>
    <m/>
    <s v="Pune"/>
    <m/>
    <m/>
    <m/>
    <n v="79"/>
    <m/>
    <m/>
    <m/>
    <m/>
    <m/>
    <m/>
    <m/>
    <s v="PAID_SOCIAL"/>
    <m/>
    <m/>
    <m/>
    <m/>
    <m/>
    <m/>
    <m/>
    <m/>
    <m/>
    <m/>
    <m/>
    <m/>
    <m/>
    <m/>
    <m/>
    <m/>
    <s v="Yogesh Paigude"/>
    <m/>
    <s v="user_aM3WaaSUQQmaNnsm9l2FQRVWUEr8RN2ZdXzsuQUalQ3"/>
    <x v="7"/>
    <x v="5"/>
    <m/>
    <m/>
    <s v="Cold Call; Gated Content"/>
    <m/>
    <m/>
    <s v="Employee Engagement Handbook"/>
    <m/>
    <m/>
    <m/>
    <s v="2022-04-07 08:10:56.776000+00:00"/>
    <s v="2022-09-30 10:31:44.235000+00:00"/>
    <m/>
  </r>
  <r>
    <s v="Mayur Gadiyar"/>
    <n v="500000"/>
    <s v="INR"/>
    <n v="0"/>
    <s v="9/27/22"/>
    <s v="Sales"/>
    <s v="stat_1hn9nRJaLbI53NxPuSQgo90kRpbpKsFlwN4oEGNUTdO"/>
    <s v="Lost"/>
    <n v="0"/>
    <s v="OpportunityStatusType.Lost"/>
    <s v="cont_LWM0QOTmn1Fiuqj3GYjtCDhIOsv7cyPs2v9ugc92gCc"/>
    <s v="Reshal Melkar"/>
    <s v="Policy closed with Magma HDI Final rate of 6.5L + GST with 2L SI. - The rate which we had was 6.7L + gst with 1.5L SI. - LOST"/>
    <s v="lead_Fv3vu2WuiSxjSUTd4QeDWjeFt7lJqc0oGzmzWvAE2ll"/>
    <s v="HTL Aircon Pvt. ltd."/>
    <s v="Gauri Jori"/>
    <s v="user_bdUPAGjcS7p6513So3N4g3aWNS5HuBuVJi7bvCPAsLt"/>
    <s v="Mayur Gadiyar"/>
    <s v="2022-06-02 11:15:08.239000+00:00"/>
    <s v="2022-09-30 09:18:57.407000+00:00"/>
    <m/>
    <s v="Mumbai"/>
    <m/>
    <m/>
    <m/>
    <n v="309"/>
    <m/>
    <m/>
    <m/>
    <m/>
    <m/>
    <m/>
    <m/>
    <m/>
    <m/>
    <m/>
    <m/>
    <s v="Manufacturing"/>
    <m/>
    <m/>
    <m/>
    <m/>
    <m/>
    <m/>
    <m/>
    <m/>
    <m/>
    <m/>
    <m/>
    <m/>
    <s v="Mrunmay Jalgaonkar"/>
    <m/>
    <s v="user_5YHA1ZU4iP896lD1YJehdJcMx7ZEgWCpulT4T2c3pJ3"/>
    <x v="4"/>
    <x v="6"/>
    <m/>
    <s v="September"/>
    <s v="Cold Call"/>
    <s v="Naukri.com"/>
    <m/>
    <m/>
    <m/>
    <m/>
    <m/>
    <s v="2021-07-06 07:08:54.510000+00:00"/>
    <s v="2022-10-08 06:54:31.445000+00:00"/>
    <m/>
  </r>
  <r>
    <s v="Moziez Chamadia"/>
    <n v="3000000"/>
    <s v="INR"/>
    <n v="0"/>
    <s v="9/30/22"/>
    <s v="Sales"/>
    <s v="stat_1hn9nRJaLbI53NxPuSQgo90kRpbpKsFlwN4oEGNUTdO"/>
    <s v="Lost"/>
    <n v="0"/>
    <s v="OpportunityStatusType.Lost"/>
    <s v="cont_ryEjxwJHD2RKny4orezizTbCWnflgLZ1JcFWCPZG875"/>
    <s v="Sneha Mishra"/>
    <s v="GMC Renewal"/>
    <s v="lead_Nh7BLVaRbopA5h0BX7pmSJm2OMO17P3QEM7ytgaNWul"/>
    <s v="The Annet Group"/>
    <s v="Aishwarya Nyayadhish"/>
    <s v="user_IgNfKH7wuLLjHvexoMm2PXWcnF3zYft0ZbMTyfwKRUg"/>
    <s v="Moziez Chamadia"/>
    <s v="2022-06-10 11:04:57.223000+00:00"/>
    <s v="2022-09-30 08:42:32.407000+00:00"/>
    <m/>
    <s v="Mumbai"/>
    <m/>
    <m/>
    <m/>
    <n v="400"/>
    <m/>
    <m/>
    <m/>
    <m/>
    <m/>
    <m/>
    <m/>
    <s v="PAID_SOCIAL"/>
    <m/>
    <m/>
    <m/>
    <m/>
    <m/>
    <m/>
    <m/>
    <m/>
    <m/>
    <m/>
    <m/>
    <m/>
    <m/>
    <m/>
    <m/>
    <m/>
    <m/>
    <m/>
    <s v="user_6hRQhcoLhZEDUBYaw3vS7rv6T5582sGfXq4jNRqTfUU"/>
    <x v="14"/>
    <x v="1"/>
    <m/>
    <s v="September"/>
    <s v="Gated Content"/>
    <m/>
    <m/>
    <s v="Employee Engagement Handbook"/>
    <m/>
    <m/>
    <m/>
    <s v="2022-05-05 04:57:21.637000+00:00"/>
    <s v="2022-09-30 08:43:56.401000+00:00"/>
    <m/>
  </r>
  <r>
    <s v="Mayur Gadiyar"/>
    <n v="500000"/>
    <s v="INR"/>
    <n v="0"/>
    <s v="9/28/22"/>
    <s v="Sales"/>
    <s v="stat_1hn9nRJaLbI53NxPuSQgo90kRpbpKsFlwN4oEGNUTdO"/>
    <s v="Lost"/>
    <n v="0"/>
    <s v="OpportunityStatusType.Lost"/>
    <s v="cont_jCpp0OlCQTsSvD5fPkytHT327cpWGNQZOkt6vJA9EhO"/>
    <s v="Shona Prabhu"/>
    <s v="lost despite having exclusive mandate - We did not have the rates"/>
    <s v="lead_WaNA81vQWd5zVVl7QADi7Ysu2kk5gihdq4R6qtSy1uH"/>
    <s v="Drishti Group"/>
    <s v="Daniel Patra"/>
    <s v="user_bdUPAGjcS7p6513So3N4g3aWNS5HuBuVJi7bvCPAsLt"/>
    <s v="Mayur Gadiyar"/>
    <s v="2022-07-28 06:17:04.195000+00:00"/>
    <s v="2022-09-30 09:14:34.430000+00:00"/>
    <m/>
    <s v="Mumbai"/>
    <m/>
    <m/>
    <m/>
    <n v="28"/>
    <m/>
    <m/>
    <m/>
    <m/>
    <m/>
    <m/>
    <m/>
    <m/>
    <m/>
    <m/>
    <m/>
    <s v="Others"/>
    <m/>
    <m/>
    <m/>
    <m/>
    <m/>
    <m/>
    <m/>
    <m/>
    <m/>
    <m/>
    <m/>
    <m/>
    <s v="Aniket Vahile"/>
    <m/>
    <s v="user_doWYUHOvQ3f5K3ugoH7kbrXnoPuCbasVEsKoA9COWQo"/>
    <x v="15"/>
    <x v="1"/>
    <m/>
    <s v="August"/>
    <s v="Cold Call"/>
    <s v="Naukri.com"/>
    <m/>
    <m/>
    <m/>
    <m/>
    <m/>
    <s v="2022-07-07 05:48:35.704000+00:00"/>
    <s v="2022-10-11 08:18:05.508000+00:00"/>
    <s v="GMC"/>
  </r>
  <r>
    <s v="Aditya Binani"/>
    <n v="200000"/>
    <s v="INR"/>
    <n v="0"/>
    <s v="9/30/22"/>
    <s v="Sales"/>
    <s v="stat_1hn9nRJaLbI53NxPuSQgo90kRpbpKsFlwN4oEGNUTdO"/>
    <s v="Lost"/>
    <n v="0"/>
    <s v="OpportunityStatusType.Lost"/>
    <s v="cont_nydGuKs7tDcTOecVyojvhc8IzIICtKNMQ82SOCofOdS"/>
    <s v="Preethi Santos"/>
    <m/>
    <s v="lead_L9lVWJKIjdkGbNOHuWyADDiyVLkJaoN8XqeGAz6wHs0"/>
    <s v="Game Taco"/>
    <s v="Nikhil Ahuja"/>
    <s v="user_g5Yw4Z4XnIbmcGhJO80vdtFdd5ElcDlgYO3q8l82ODn"/>
    <s v="Aditya Binani"/>
    <s v="2022-09-23 06:51:18.938000+00:00"/>
    <s v="2022-09-30 07:26:55.166000+00:00"/>
    <m/>
    <s v="Bangalore"/>
    <m/>
    <m/>
    <m/>
    <n v="12"/>
    <m/>
    <m/>
    <m/>
    <m/>
    <m/>
    <m/>
    <m/>
    <m/>
    <m/>
    <m/>
    <m/>
    <s v="Sports &amp; Entertainment"/>
    <m/>
    <m/>
    <m/>
    <m/>
    <m/>
    <m/>
    <m/>
    <m/>
    <m/>
    <m/>
    <m/>
    <m/>
    <s v="Deepak Yadav"/>
    <m/>
    <s v="user_ocHSJH83OJnHCvKyMbjx8WOOK8PMgAUGIj1qK0q0dMV"/>
    <x v="10"/>
    <x v="1"/>
    <m/>
    <s v="October"/>
    <s v="Gated Content"/>
    <m/>
    <m/>
    <s v="Employee Wellness Handbook"/>
    <m/>
    <m/>
    <m/>
    <s v="2022-02-07 06:54:08.115000+00:00"/>
    <s v="2022-09-30 07:26:55.216000+00:00"/>
    <s v="GMC"/>
  </r>
  <r>
    <s v="Pranav Kenjale"/>
    <n v="175000"/>
    <s v="INR"/>
    <n v="0"/>
    <s v="9/29/22"/>
    <s v="Sales"/>
    <s v="stat_1hn9nRJaLbI53NxPuSQgo90kRpbpKsFlwN4oEGNUTdO"/>
    <s v="Lost"/>
    <n v="0"/>
    <s v="OpportunityStatusType.Lost"/>
    <s v="cont_AbgTVSaVHSXzP5m9iYmwItu4FMC406Y9L6JLy9qI95w"/>
    <s v="Amit"/>
    <s v="GMC Renewal"/>
    <s v="lead_efyYiqi8d11mtDrDPd3hHLPuJrr316ETbef84Nq2Px1"/>
    <s v="Finaleap Pvt. Ltd."/>
    <s v="Aishwarya Nyayadhish"/>
    <s v="user_sREdxbAJihL2Zbgic7tyQ6Rc4Mny7HnD1RNGhA9DDYh"/>
    <s v="Prajakta Sahastrabudhe"/>
    <s v="2022-08-10 10:14:12.971000+00:00"/>
    <s v="2022-09-30 06:01:32.162000+00:00"/>
    <m/>
    <s v="Pune"/>
    <m/>
    <s v="2021-09-03 06:03:49+00:00"/>
    <m/>
    <n v="35"/>
    <m/>
    <m/>
    <m/>
    <m/>
    <m/>
    <m/>
    <m/>
    <m/>
    <m/>
    <m/>
    <m/>
    <m/>
    <m/>
    <m/>
    <m/>
    <m/>
    <m/>
    <m/>
    <m/>
    <m/>
    <m/>
    <m/>
    <m/>
    <m/>
    <m/>
    <m/>
    <s v="user_6hRQhcoLhZEDUBYaw3vS7rv6T5582sGfXq4jNRqTfUU"/>
    <x v="14"/>
    <x v="8"/>
    <m/>
    <s v="September"/>
    <s v="Inbound"/>
    <s v="Inbound via website"/>
    <m/>
    <s v="Employee Count 15"/>
    <m/>
    <m/>
    <m/>
    <s v="2021-09-03 06:06:35.337000+00:00"/>
    <s v="2022-09-30 06:01:32.209000+00:00"/>
    <m/>
  </r>
  <r>
    <s v="Manish Balpande"/>
    <n v="1050000"/>
    <s v="INR"/>
    <n v="0"/>
    <s v="9/30/22"/>
    <s v="Sales"/>
    <s v="stat_kcR4fZg7TU7jjk1jAVua3qGLRS4J5uFayEjK5j02wtv"/>
    <s v="Unqualified"/>
    <n v="0"/>
    <s v="OpportunityStatusType.Lost"/>
    <m/>
    <m/>
    <m/>
    <s v="lead_0vhPtfSpbdTaUyCBrHJvQr7gyvfjZueXqk9OAcnGlkV"/>
    <s v="Unitherm Engineers"/>
    <s v="Shreya Solanki"/>
    <s v="user_8jx3L2CDfrbzNnwYUv6Plfha6VxaSGsqcbTXR3sIBZi"/>
    <s v="Manish Balpande"/>
    <s v="2022-08-23 09:00:22.807000+00:00"/>
    <s v="2022-09-30 07:23:09.638000+00:00"/>
    <m/>
    <s v="Pune"/>
    <m/>
    <s v="2020-08-26 02:33:06+00:00"/>
    <m/>
    <n v="210"/>
    <m/>
    <m/>
    <s v="Facebook"/>
    <m/>
    <m/>
    <m/>
    <m/>
    <s v="PAID_SOCIAL"/>
    <m/>
    <m/>
    <m/>
    <s v="Manufacturing"/>
    <m/>
    <m/>
    <m/>
    <m/>
    <m/>
    <m/>
    <m/>
    <m/>
    <m/>
    <m/>
    <m/>
    <m/>
    <s v="Jithendra Goalla"/>
    <m/>
    <s v="user_Jujy0sFufO9J3qwY7aNpCCnF6nFZMrfvciNEydEzhaI"/>
    <x v="2"/>
    <x v="1"/>
    <m/>
    <s v="August"/>
    <s v="Affiliate; Cold Call; Gated Content"/>
    <s v="Naukri.com"/>
    <m/>
    <s v="Employee Wellness Handbook"/>
    <m/>
    <m/>
    <m/>
    <s v="2020-12-06 09:48:41.993000+00:00"/>
    <s v="2022-10-15 17:53:45.563000+00:00"/>
    <m/>
  </r>
  <r>
    <s v="Aditya Binani"/>
    <n v="4800"/>
    <s v="INR"/>
    <n v="0"/>
    <s v="9/30/22"/>
    <s v="Sales"/>
    <s v="stat_1hn9nRJaLbI53NxPuSQgo90kRpbpKsFlwN4oEGNUTdO"/>
    <s v="Lost"/>
    <n v="0"/>
    <s v="OpportunityStatusType.Lost"/>
    <s v="cont_nydGuKs7tDcTOecVyojvhc8IzIICtKNMQ82SOCofOdS"/>
    <s v="Preethi Santos"/>
    <s v="Unqualified as there's no GPA Policy"/>
    <s v="lead_L9lVWJKIjdkGbNOHuWyADDiyVLkJaoN8XqeGAz6wHs0"/>
    <s v="Game Taco"/>
    <s v="Nikhil Ahuja"/>
    <s v="user_g5Yw4Z4XnIbmcGhJO80vdtFdd5ElcDlgYO3q8l82ODn"/>
    <s v="Aditya Binani"/>
    <s v="2022-09-23 06:52:02.988000+00:00"/>
    <s v="2022-09-30 07:26:36.350000+00:00"/>
    <m/>
    <s v="Bangalore"/>
    <m/>
    <m/>
    <m/>
    <n v="12"/>
    <m/>
    <m/>
    <m/>
    <m/>
    <m/>
    <m/>
    <m/>
    <m/>
    <m/>
    <m/>
    <m/>
    <s v="Sports &amp; Entertainment"/>
    <m/>
    <m/>
    <m/>
    <m/>
    <m/>
    <m/>
    <m/>
    <m/>
    <m/>
    <m/>
    <m/>
    <m/>
    <s v="Deepak Yadav"/>
    <m/>
    <s v="user_ocHSJH83OJnHCvKyMbjx8WOOK8PMgAUGIj1qK0q0dMV"/>
    <x v="10"/>
    <x v="1"/>
    <m/>
    <s v="October"/>
    <s v="Gated Content"/>
    <m/>
    <m/>
    <s v="Employee Wellness Handbook"/>
    <m/>
    <m/>
    <m/>
    <s v="2022-02-07 06:54:08.115000+00:00"/>
    <s v="2022-09-30 07:26:55.216000+00:00"/>
    <s v="GPA"/>
  </r>
  <r>
    <s v="Shreenath Bhat"/>
    <n v="20000"/>
    <s v="INR"/>
    <n v="0"/>
    <s v="9/30/22"/>
    <s v="Sales"/>
    <s v="stat_kcR4fZg7TU7jjk1jAVua3qGLRS4J5uFayEjK5j02wtv"/>
    <s v="Unqualified"/>
    <n v="0"/>
    <s v="OpportunityStatusType.Lost"/>
    <s v="cont_8gA5jx02STarEaMFpk3lG9acpYQFcaEmTarcWbPeEwu"/>
    <s v="Prashant Thakare"/>
    <s v="GPA - Fresh"/>
    <s v="lead_xKlqBZDR5NbUqjVMep8j4SvOW3wVRFl5FpNnHXI4WWw"/>
    <s v="Bpointer Technologies Pvt Ltd"/>
    <s v="Shreenath Bhat"/>
    <s v="user_vMd4rmcrSbjykdyL2J7rrYn84SWdcNc5FKligrmItPw"/>
    <s v="Shreenath Bhat"/>
    <s v="2022-06-08 09:33:50.972000+00:00"/>
    <s v="2022-09-30 05:47:43.330000+00:00"/>
    <m/>
    <s v="Pune"/>
    <m/>
    <m/>
    <m/>
    <n v="87"/>
    <m/>
    <m/>
    <m/>
    <m/>
    <m/>
    <m/>
    <m/>
    <s v="PAID_SOCIAL"/>
    <m/>
    <m/>
    <m/>
    <s v="IT Services &amp; IT Consulting"/>
    <m/>
    <m/>
    <m/>
    <m/>
    <m/>
    <m/>
    <m/>
    <m/>
    <m/>
    <m/>
    <m/>
    <m/>
    <s v="Mrunmay Jalgaonkar"/>
    <m/>
    <s v="user_vMd4rmcrSbjykdyL2J7rrYn84SWdcNc5FKligrmItPw"/>
    <x v="11"/>
    <x v="1"/>
    <m/>
    <m/>
    <s v="Cold Call"/>
    <s v="Lusha"/>
    <m/>
    <s v="Winning talent beyond salary"/>
    <m/>
    <m/>
    <m/>
    <s v="2022-03-09 05:21:49.488000+00:00"/>
    <s v="2022-09-30 05:47:50.661000+00:00"/>
    <s v="GPA"/>
  </r>
  <r>
    <s v="Shreenath Bhat"/>
    <n v="400000"/>
    <s v="INR"/>
    <n v="0"/>
    <s v="9/30/22"/>
    <s v="Sales"/>
    <s v="stat_kcR4fZg7TU7jjk1jAVua3qGLRS4J5uFayEjK5j02wtv"/>
    <s v="Unqualified"/>
    <n v="0"/>
    <s v="OpportunityStatusType.Lost"/>
    <s v="cont_8gA5jx02STarEaMFpk3lG9acpYQFcaEmTarcWbPeEwu"/>
    <s v="Prashant Thakare"/>
    <s v="GMC - Fresh"/>
    <s v="lead_xKlqBZDR5NbUqjVMep8j4SvOW3wVRFl5FpNnHXI4WWw"/>
    <s v="Bpointer Technologies Pvt Ltd"/>
    <s v="Shreenath Bhat"/>
    <s v="user_vMd4rmcrSbjykdyL2J7rrYn84SWdcNc5FKligrmItPw"/>
    <s v="Shreenath Bhat"/>
    <s v="2022-06-08 09:33:26.180000+00:00"/>
    <s v="2022-09-30 05:47:36.054000+00:00"/>
    <m/>
    <s v="Pune"/>
    <m/>
    <m/>
    <m/>
    <n v="87"/>
    <m/>
    <m/>
    <m/>
    <m/>
    <m/>
    <m/>
    <m/>
    <s v="PAID_SOCIAL"/>
    <m/>
    <m/>
    <m/>
    <s v="IT Services &amp; IT Consulting"/>
    <m/>
    <m/>
    <m/>
    <m/>
    <m/>
    <m/>
    <m/>
    <m/>
    <m/>
    <m/>
    <m/>
    <m/>
    <s v="Mrunmay Jalgaonkar"/>
    <m/>
    <s v="user_vMd4rmcrSbjykdyL2J7rrYn84SWdcNc5FKligrmItPw"/>
    <x v="11"/>
    <x v="1"/>
    <m/>
    <m/>
    <s v="Cold Call"/>
    <s v="Lusha"/>
    <m/>
    <s v="Winning talent beyond salary"/>
    <m/>
    <m/>
    <m/>
    <s v="2022-03-09 05:21:49.488000+00:00"/>
    <s v="2022-09-30 05:47:50.661000+00:00"/>
    <s v="GMC"/>
  </r>
  <r>
    <s v="Shreenath Bhat"/>
    <n v="200000"/>
    <s v="INR"/>
    <n v="0"/>
    <s v="9/30/22"/>
    <s v="Sales"/>
    <s v="stat_kcR4fZg7TU7jjk1jAVua3qGLRS4J5uFayEjK5j02wtv"/>
    <s v="Unqualified"/>
    <n v="0"/>
    <s v="OpportunityStatusType.Lost"/>
    <m/>
    <m/>
    <s v="GTL - Fresh"/>
    <s v="lead_xKlqBZDR5NbUqjVMep8j4SvOW3wVRFl5FpNnHXI4WWw"/>
    <s v="Bpointer Technologies Pvt Ltd"/>
    <s v="Shreenath Bhat"/>
    <s v="user_vMd4rmcrSbjykdyL2J7rrYn84SWdcNc5FKligrmItPw"/>
    <s v="Shreenath Bhat"/>
    <s v="2022-06-08 09:34:17.271000+00:00"/>
    <s v="2022-09-30 05:47:50.593000+00:00"/>
    <m/>
    <s v="Pune"/>
    <m/>
    <m/>
    <m/>
    <n v="87"/>
    <m/>
    <m/>
    <m/>
    <m/>
    <m/>
    <m/>
    <m/>
    <s v="PAID_SOCIAL"/>
    <m/>
    <m/>
    <m/>
    <s v="IT Services &amp; IT Consulting"/>
    <m/>
    <m/>
    <m/>
    <m/>
    <m/>
    <m/>
    <m/>
    <m/>
    <m/>
    <m/>
    <m/>
    <m/>
    <s v="Mrunmay Jalgaonkar"/>
    <m/>
    <s v="user_vMd4rmcrSbjykdyL2J7rrYn84SWdcNc5FKligrmItPw"/>
    <x v="11"/>
    <x v="1"/>
    <m/>
    <m/>
    <s v="Cold Call"/>
    <s v="Lusha"/>
    <m/>
    <s v="Winning talent beyond salary"/>
    <m/>
    <m/>
    <m/>
    <s v="2022-03-09 05:21:49.488000+00:00"/>
    <s v="2022-09-30 05:47:50.661000+00:00"/>
    <s v="GTL"/>
  </r>
  <r>
    <s v="Pranav Kenjale"/>
    <n v="518968"/>
    <s v="INR"/>
    <n v="100"/>
    <s v="9/30/22"/>
    <s v="Sales"/>
    <s v="stat_OZRiD1474QRJIpvnjHCZfiIvKcVD6mIKSSTzg8SwDVx"/>
    <s v="Won- Payment Completed"/>
    <n v="1"/>
    <s v="OpportunityStatusType.Won"/>
    <s v="cont_F0CZ4IwsFREPUww6OlUjgJbbTCPBZktZd7XE3WTeGfn"/>
    <s v="Himani Garg"/>
    <s v="GMC (Renewal)"/>
    <s v="lead_B0oEGEnBnNxGYXNosYsqM96Pbi6EUS3JARNO7J3RmeC"/>
    <s v="Linkdigi Spaces Pvt Ltd"/>
    <s v="Pranav Kenjale"/>
    <s v="user_x9AtbGLhDmWYC9XAmYdfwBt9yiXbgMhBuZpIoFuN8Cd"/>
    <s v="Pranav Kenjale"/>
    <s v="2022-09-21 10:48:59.349000+00:00"/>
    <s v="2022-09-30 05:12:58.115000+00:00"/>
    <m/>
    <s v="Bangalore"/>
    <m/>
    <m/>
    <m/>
    <n v="61"/>
    <m/>
    <m/>
    <m/>
    <m/>
    <m/>
    <m/>
    <m/>
    <m/>
    <m/>
    <m/>
    <m/>
    <m/>
    <m/>
    <m/>
    <m/>
    <m/>
    <m/>
    <m/>
    <m/>
    <m/>
    <m/>
    <m/>
    <m/>
    <m/>
    <m/>
    <m/>
    <m/>
    <x v="16"/>
    <x v="1"/>
    <m/>
    <s v="September"/>
    <s v="Warm Referral"/>
    <m/>
    <m/>
    <m/>
    <m/>
    <m/>
    <m/>
    <s v="2022-09-21 10:46:56.117000+00:00"/>
    <s v="2022-10-06 06:57:29.739000+00:00"/>
    <m/>
  </r>
  <r>
    <s v="Abhiroop Ganguly"/>
    <n v="1000000"/>
    <s v="INR"/>
    <n v="0"/>
    <s v="9/30/22"/>
    <s v="Sales"/>
    <s v="stat_1hn9nRJaLbI53NxPuSQgo90kRpbpKsFlwN4oEGNUTdO"/>
    <s v="Lost"/>
    <n v="0"/>
    <s v="OpportunityStatusType.Lost"/>
    <s v="cont_qr76aTh52e5YIz68fLpA0nVV9pAjMy0JLwXxt554jF9"/>
    <s v="Rustom Patel"/>
    <m/>
    <s v="lead_VvOt4QumUuCP7K9CTxj2pzawWyc88Q1qqBoB38ME2cY"/>
    <s v="Finolex Plasson"/>
    <s v="Sarvesh Pawar"/>
    <s v="user_U27GK6WjhLhUhi1EDKXV57xMpn8n8DMIOjci1q3UReZ"/>
    <s v="Abhiroop Ganguly"/>
    <s v="2022-09-01 06:26:50.907000+00:00"/>
    <s v="2022-09-30 04:10:43.783000+00:00"/>
    <m/>
    <s v="Pune"/>
    <m/>
    <m/>
    <m/>
    <n v="489"/>
    <m/>
    <m/>
    <m/>
    <m/>
    <m/>
    <m/>
    <m/>
    <m/>
    <m/>
    <m/>
    <m/>
    <s v="Others"/>
    <m/>
    <m/>
    <m/>
    <m/>
    <m/>
    <m/>
    <m/>
    <m/>
    <m/>
    <m/>
    <m/>
    <m/>
    <m/>
    <m/>
    <s v="user_A8KOTZADnUtEQOLt4nSLAmteNStuGh80js75RYjrXVt"/>
    <x v="6"/>
    <x v="6"/>
    <m/>
    <s v="October"/>
    <s v="Cold Call"/>
    <m/>
    <m/>
    <m/>
    <m/>
    <m/>
    <m/>
    <s v="2021-01-08 06:17:13.093000+00:00"/>
    <s v="2022-10-02 06:04:55.766000+00:00"/>
    <s v="GMC"/>
  </r>
  <r>
    <s v="Tejas Kulkarni"/>
    <n v="800000"/>
    <s v="INR"/>
    <n v="0"/>
    <s v="9/29/22"/>
    <s v="Sales"/>
    <s v="stat_1hn9nRJaLbI53NxPuSQgo90kRpbpKsFlwN4oEGNUTdO"/>
    <s v="Lost"/>
    <n v="0"/>
    <s v="OpportunityStatusType.Lost"/>
    <m/>
    <m/>
    <s v="They were favouring us till a day back . But they got lower quotes as compared to us and decided to go ahead owing to the management's decision. they haven't yet disclosed the brokers and insurer's name . Following up for the same"/>
    <s v="lead_OMJM8xYXwf0G27oE7UoJ92OBrgRbxeS6JOJal4kQc8y"/>
    <s v="White Rivers Media"/>
    <s v="Shreya Solanki"/>
    <s v="user_kbtBHYtBjVDNyI72HTF6C1SCvC7yVBiA6OrBOy3t96U"/>
    <s v="Tejas Kulkarni"/>
    <s v="2022-08-30 12:55:04.097000+00:00"/>
    <s v="2022-09-30 02:29:49.386000+00:00"/>
    <m/>
    <s v="Mumbai"/>
    <m/>
    <m/>
    <m/>
    <n v="298"/>
    <m/>
    <m/>
    <m/>
    <m/>
    <m/>
    <m/>
    <m/>
    <m/>
    <m/>
    <m/>
    <m/>
    <s v="Others"/>
    <m/>
    <m/>
    <m/>
    <m/>
    <m/>
    <m/>
    <m/>
    <m/>
    <m/>
    <m/>
    <m/>
    <m/>
    <s v="Aniket Vahile"/>
    <m/>
    <s v="user_228eUmsdKIb9OItgmiDq1zD4aPZ1eqiapbaLAGeBf8g"/>
    <x v="13"/>
    <x v="1"/>
    <m/>
    <s v="October"/>
    <s v="Cold Call"/>
    <s v="Lusha"/>
    <m/>
    <s v="Lead Magnet Lead"/>
    <m/>
    <m/>
    <m/>
    <s v="2021-09-01 15:34:04.111000+00:00"/>
    <s v="2022-09-30 02:29:49.439000+00:00"/>
    <m/>
  </r>
  <r>
    <s v="Anshum Naithani"/>
    <n v="400000"/>
    <s v="INR"/>
    <n v="0"/>
    <d v="2022-11-09T00:00:00"/>
    <s v="Sales"/>
    <s v="stat_1hn9nRJaLbI53NxPuSQgo90kRpbpKsFlwN4oEGNUTdO"/>
    <s v="Lost"/>
    <n v="0"/>
    <s v="OpportunityStatusType.Lost"/>
    <s v="cont_oGaeyls3i0Mr6qrBU5QCfAUGOhz0sxz8xZo82stT9Vv"/>
    <s v="rashmi parab"/>
    <s v="GMC ren policy for 80 offshore crew emp"/>
    <s v="lead_8yakoYjlkrktv3DqmhwHGu86SnfB7jkFPDLgzzpSZ8O"/>
    <s v="DEEPWATER DYNAMIC DRILLING AND SERVICES PVT. LTD. (Servants &amp; Drivers)"/>
    <s v="Gauri Jori"/>
    <s v="user_GL8PBiV4pvzsQLVHSdZLeMQAQcGjCvLkffg486DHfZJ"/>
    <s v="Anshum Naithani"/>
    <s v="2022-08-18 11:36:04.463000+00:00"/>
    <s v="2022-09-30 01:50:08.039000+00:00"/>
    <m/>
    <s v="Mumbai"/>
    <m/>
    <m/>
    <m/>
    <n v="120"/>
    <m/>
    <m/>
    <m/>
    <m/>
    <m/>
    <m/>
    <m/>
    <m/>
    <m/>
    <m/>
    <m/>
    <s v="Professional Services"/>
    <m/>
    <m/>
    <m/>
    <m/>
    <m/>
    <m/>
    <m/>
    <m/>
    <m/>
    <m/>
    <m/>
    <m/>
    <m/>
    <m/>
    <s v="user_5YHA1ZU4iP896lD1YJehdJcMx7ZEgWCpulT4T2c3pJ3"/>
    <x v="4"/>
    <x v="1"/>
    <m/>
    <s v="August; September"/>
    <s v="Cold Call"/>
    <m/>
    <m/>
    <m/>
    <m/>
    <m/>
    <m/>
    <s v="2021-08-11 05:15:37.790000+00:00"/>
    <s v="2022-10-12 04:53:19.486000+00:00"/>
    <m/>
  </r>
  <r>
    <s v="Sonal Paithankar"/>
    <n v="4000000"/>
    <s v="INR"/>
    <n v="0"/>
    <s v="9/30/22"/>
    <s v="Sales"/>
    <s v="stat_1hn9nRJaLbI53NxPuSQgo90kRpbpKsFlwN4oEGNUTdO"/>
    <s v="Lost"/>
    <n v="0"/>
    <s v="OpportunityStatusType.Lost"/>
    <s v="cont_HZV41I72ylSsippdnAaMjoLB1cY3AO6MEiIedKsGMKi"/>
    <s v="Sahitya Rajan"/>
    <s v="GMC - Renewal"/>
    <s v="lead_r6TowEk6KWBjr1Men7AAdAUIelmQO2P8zuz1w4hE5yT"/>
    <s v="Scribe EMR Systems"/>
    <s v="Shreenath Bhat"/>
    <s v="user_P3f70h2AcefBkFTBZpvA9LgDbjTmUIXkqdKqHJ5evwA"/>
    <s v="Manojkumar Tinna"/>
    <s v="2022-06-27 11:12:45.449000+00:00"/>
    <s v="2022-09-30 01:20:18.351000+00:00"/>
    <m/>
    <s v="Bangalore"/>
    <m/>
    <s v="2022-04-14 05:39:23+00:00"/>
    <m/>
    <n v="1000"/>
    <m/>
    <m/>
    <m/>
    <m/>
    <m/>
    <m/>
    <m/>
    <s v="PAID_SOCIAL"/>
    <m/>
    <m/>
    <m/>
    <s v="Others; Professional Services"/>
    <m/>
    <m/>
    <m/>
    <m/>
    <m/>
    <m/>
    <m/>
    <m/>
    <m/>
    <m/>
    <m/>
    <m/>
    <m/>
    <m/>
    <s v="user_vMd4rmcrSbjykdyL2J7rrYn84SWdcNc5FKligrmItPw"/>
    <x v="11"/>
    <x v="1"/>
    <m/>
    <s v="September"/>
    <s v="Gated Content; Inbound"/>
    <s v="Inbound via website"/>
    <m/>
    <s v="Employee Count 200"/>
    <m/>
    <m/>
    <m/>
    <s v="2022-02-02 08:43:48.411000+00:00"/>
    <s v="2022-10-20 06:22:23.273000+00:00"/>
    <s v="GMC"/>
  </r>
  <r>
    <s v="Vivek Singh"/>
    <n v="800000"/>
    <s v="INR"/>
    <n v="0"/>
    <s v="9/30/22"/>
    <s v="Sales"/>
    <s v="stat_1hn9nRJaLbI53NxPuSQgo90kRpbpKsFlwN4oEGNUTdO"/>
    <s v="Lost"/>
    <n v="0"/>
    <s v="OpportunityStatusType.Lost"/>
    <s v="cont_1Ao3d05M3e13MBU80DgMCbPV3Eyv6SFBjqbb0GXtztx"/>
    <s v="Parveen Khan"/>
    <m/>
    <s v="lead_NTPJCcmLfFSYjxMt8UN2PcM5n9Gn34HKMsZdttKbLgN"/>
    <s v="Talent 500 by ANSR"/>
    <s v="Prateek Wadhwa"/>
    <s v="user_P3f70h2AcefBkFTBZpvA9LgDbjTmUIXkqdKqHJ5evwA"/>
    <s v="Manojkumar Tinna"/>
    <s v="2022-08-18 09:16:30.541000+00:00"/>
    <s v="2022-09-30 01:18:45.917000+00:00"/>
    <m/>
    <s v="Bangalore"/>
    <m/>
    <m/>
    <m/>
    <n v="400"/>
    <m/>
    <m/>
    <m/>
    <m/>
    <m/>
    <m/>
    <m/>
    <m/>
    <m/>
    <m/>
    <m/>
    <s v="Professional Services"/>
    <m/>
    <m/>
    <m/>
    <m/>
    <m/>
    <m/>
    <m/>
    <m/>
    <m/>
    <m/>
    <m/>
    <m/>
    <m/>
    <m/>
    <s v="user_FdWFezbLzkYQcGsBUsjZO25nr2poK2nRbqV47Rs5Kfm"/>
    <x v="17"/>
    <x v="1"/>
    <m/>
    <s v="September"/>
    <s v="Gated Content"/>
    <s v="Lusha"/>
    <m/>
    <s v="Glengarry"/>
    <m/>
    <m/>
    <m/>
    <s v="2022-01-17 05:03:03.129000+00:00"/>
    <s v="2022-09-30 01:18:45.966000+00:00"/>
    <s v="GTL"/>
  </r>
  <r>
    <s v="Vivek Singh"/>
    <n v="10000000"/>
    <s v="INR"/>
    <n v="0"/>
    <s v="9/30/22"/>
    <s v="Sales"/>
    <s v="stat_1hn9nRJaLbI53NxPuSQgo90kRpbpKsFlwN4oEGNUTdO"/>
    <s v="Lost"/>
    <n v="0"/>
    <s v="OpportunityStatusType.Lost"/>
    <s v="cont_1Ao3d05M3e13MBU80DgMCbPV3Eyv6SFBjqbb0GXtztx"/>
    <s v="Parveen Khan"/>
    <m/>
    <s v="lead_NTPJCcmLfFSYjxMt8UN2PcM5n9Gn34HKMsZdttKbLgN"/>
    <s v="Talent 500 by ANSR"/>
    <s v="Prateek Wadhwa"/>
    <s v="user_P3f70h2AcefBkFTBZpvA9LgDbjTmUIXkqdKqHJ5evwA"/>
    <s v="Manojkumar Tinna"/>
    <s v="2022-08-01 06:24:03.520000+00:00"/>
    <s v="2022-09-30 01:18:30.222000+00:00"/>
    <m/>
    <s v="Bangalore"/>
    <m/>
    <m/>
    <m/>
    <n v="400"/>
    <m/>
    <m/>
    <m/>
    <m/>
    <m/>
    <m/>
    <m/>
    <m/>
    <m/>
    <m/>
    <m/>
    <s v="Professional Services"/>
    <m/>
    <m/>
    <m/>
    <m/>
    <m/>
    <m/>
    <m/>
    <m/>
    <m/>
    <m/>
    <m/>
    <m/>
    <m/>
    <m/>
    <s v="user_FdWFezbLzkYQcGsBUsjZO25nr2poK2nRbqV47Rs5Kfm"/>
    <x v="17"/>
    <x v="1"/>
    <m/>
    <s v="September"/>
    <s v="Gated Content"/>
    <s v="Lusha"/>
    <m/>
    <s v="Glengarry"/>
    <m/>
    <m/>
    <m/>
    <s v="2022-01-17 05:03:03.129000+00:00"/>
    <s v="2022-09-30 01:18:45.966000+00:00"/>
    <s v="GMC"/>
  </r>
  <r>
    <s v="Vivek Singh"/>
    <n v="150000"/>
    <s v="INR"/>
    <n v="0"/>
    <s v="9/30/22"/>
    <s v="Sales"/>
    <s v="stat_1hn9nRJaLbI53NxPuSQgo90kRpbpKsFlwN4oEGNUTdO"/>
    <s v="Lost"/>
    <n v="0"/>
    <s v="OpportunityStatusType.Lost"/>
    <s v="cont_1Ao3d05M3e13MBU80DgMCbPV3Eyv6SFBjqbb0GXtztx"/>
    <s v="Parveen Khan"/>
    <m/>
    <s v="lead_NTPJCcmLfFSYjxMt8UN2PcM5n9Gn34HKMsZdttKbLgN"/>
    <s v="Talent 500 by ANSR"/>
    <s v="Prateek Wadhwa"/>
    <s v="user_P3f70h2AcefBkFTBZpvA9LgDbjTmUIXkqdKqHJ5evwA"/>
    <s v="Manojkumar Tinna"/>
    <s v="2022-08-01 06:24:41.798000+00:00"/>
    <s v="2022-09-30 01:18:39.329000+00:00"/>
    <m/>
    <s v="Bangalore"/>
    <m/>
    <m/>
    <m/>
    <n v="400"/>
    <m/>
    <m/>
    <m/>
    <m/>
    <m/>
    <m/>
    <m/>
    <m/>
    <m/>
    <m/>
    <m/>
    <s v="Professional Services"/>
    <m/>
    <m/>
    <m/>
    <m/>
    <m/>
    <m/>
    <m/>
    <m/>
    <m/>
    <m/>
    <m/>
    <m/>
    <m/>
    <m/>
    <s v="user_FdWFezbLzkYQcGsBUsjZO25nr2poK2nRbqV47Rs5Kfm"/>
    <x v="17"/>
    <x v="1"/>
    <m/>
    <s v="September"/>
    <s v="Gated Content"/>
    <s v="Lusha"/>
    <m/>
    <s v="Glengarry"/>
    <m/>
    <m/>
    <m/>
    <s v="2022-01-17 05:03:03.129000+00:00"/>
    <s v="2022-09-30 01:18:45.966000+00:00"/>
    <s v="GPA"/>
  </r>
  <r>
    <s v="Vrushali Kummar"/>
    <n v="935000"/>
    <s v="INR"/>
    <n v="0"/>
    <s v="9/30/22"/>
    <s v="Sales"/>
    <s v="stat_1hn9nRJaLbI53NxPuSQgo90kRpbpKsFlwN4oEGNUTdO"/>
    <s v="Lost"/>
    <n v="0"/>
    <s v="OpportunityStatusType.Lost"/>
    <s v="cont_56bXfsWcpYGlekgAwocAWIWfrwbd4FtVFBOMjiday2G"/>
    <s v="sunilkumara A"/>
    <s v="GPA ren -"/>
    <s v="lead_wZgIDTrLEkhYe0y5JrqouDmkHVV4WUhb0PfUhEn8qvN"/>
    <s v="Manipal Group"/>
    <s v="Gauri Jori"/>
    <s v="user_TZzywQwym26DjuswO479pxRhNKX152z8X1haCx2vcst"/>
    <s v="Vrushali Kummar"/>
    <s v="2022-07-04 11:48:17.796000+00:00"/>
    <s v="2022-09-29 15:50:53.481000+00:00"/>
    <m/>
    <s v="Other"/>
    <m/>
    <m/>
    <m/>
    <n v="2500"/>
    <m/>
    <m/>
    <m/>
    <m/>
    <m/>
    <m/>
    <m/>
    <m/>
    <m/>
    <m/>
    <m/>
    <s v="Education; Manufacturing; Others"/>
    <m/>
    <m/>
    <m/>
    <m/>
    <m/>
    <m/>
    <m/>
    <m/>
    <m/>
    <m/>
    <m/>
    <m/>
    <s v="Rakesh Nade"/>
    <m/>
    <s v="user_5YHA1ZU4iP896lD1YJehdJcMx7ZEgWCpulT4T2c3pJ3"/>
    <x v="4"/>
    <x v="1"/>
    <m/>
    <s v="September"/>
    <s v="Cold Call"/>
    <s v="Mr. E"/>
    <m/>
    <m/>
    <m/>
    <m/>
    <m/>
    <s v="2022-07-04 11:30:18.242000+00:00"/>
    <s v="2022-10-20 10:24:55.381000+00:00"/>
    <m/>
  </r>
  <r>
    <s v="Vrushali Kummar"/>
    <n v="9700000"/>
    <s v="INR"/>
    <n v="0"/>
    <s v="9/30/22"/>
    <s v="Sales"/>
    <s v="stat_1hn9nRJaLbI53NxPuSQgo90kRpbpKsFlwN4oEGNUTdO"/>
    <s v="Lost"/>
    <n v="0"/>
    <s v="OpportunityStatusType.Lost"/>
    <s v="cont_56bXfsWcpYGlekgAwocAWIWfrwbd4FtVFBOMjiday2G"/>
    <s v="sunilkumara A"/>
    <s v="GMC ren - too late to quote"/>
    <s v="lead_wZgIDTrLEkhYe0y5JrqouDmkHVV4WUhb0PfUhEn8qvN"/>
    <s v="Manipal Group"/>
    <s v="Gauri Jori"/>
    <s v="user_TZzywQwym26DjuswO479pxRhNKX152z8X1haCx2vcst"/>
    <s v="Vrushali Kummar"/>
    <s v="2022-07-04 11:47:41.163000+00:00"/>
    <s v="2022-09-29 15:50:04.193000+00:00"/>
    <m/>
    <s v="Other"/>
    <m/>
    <m/>
    <m/>
    <n v="2500"/>
    <m/>
    <m/>
    <m/>
    <m/>
    <m/>
    <m/>
    <m/>
    <m/>
    <m/>
    <m/>
    <m/>
    <s v="Education; Manufacturing; Others"/>
    <m/>
    <m/>
    <m/>
    <m/>
    <m/>
    <m/>
    <m/>
    <m/>
    <m/>
    <m/>
    <m/>
    <m/>
    <s v="Rakesh Nade"/>
    <m/>
    <s v="user_5YHA1ZU4iP896lD1YJehdJcMx7ZEgWCpulT4T2c3pJ3"/>
    <x v="4"/>
    <x v="1"/>
    <m/>
    <s v="September"/>
    <s v="Cold Call"/>
    <s v="Mr. E"/>
    <m/>
    <m/>
    <m/>
    <m/>
    <m/>
    <s v="2022-07-04 11:30:18.242000+00:00"/>
    <s v="2022-10-20 10:24:55.381000+00:00"/>
    <m/>
  </r>
  <r>
    <s v="Vrushali Kummar"/>
    <n v="6700000"/>
    <s v="INR"/>
    <n v="0"/>
    <s v="9/30/22"/>
    <s v="Sales"/>
    <s v="stat_1hn9nRJaLbI53NxPuSQgo90kRpbpKsFlwN4oEGNUTdO"/>
    <s v="Lost"/>
    <n v="0"/>
    <s v="OpportunityStatusType.Lost"/>
    <s v="cont_56bXfsWcpYGlekgAwocAWIWfrwbd4FtVFBOMjiday2G"/>
    <s v="sunilkumara A"/>
    <s v="Parental policy ren - too late to quote"/>
    <s v="lead_wZgIDTrLEkhYe0y5JrqouDmkHVV4WUhb0PfUhEn8qvN"/>
    <s v="Manipal Group"/>
    <s v="Gauri Jori"/>
    <s v="user_TZzywQwym26DjuswO479pxRhNKX152z8X1haCx2vcst"/>
    <s v="Vrushali Kummar"/>
    <s v="2022-07-04 11:50:06.891000+00:00"/>
    <s v="2022-09-29 15:50:23.539000+00:00"/>
    <m/>
    <s v="Other"/>
    <m/>
    <m/>
    <m/>
    <n v="2500"/>
    <m/>
    <m/>
    <m/>
    <m/>
    <m/>
    <m/>
    <m/>
    <m/>
    <m/>
    <m/>
    <m/>
    <s v="Education; Manufacturing; Others"/>
    <m/>
    <m/>
    <m/>
    <m/>
    <m/>
    <m/>
    <m/>
    <m/>
    <m/>
    <m/>
    <m/>
    <m/>
    <s v="Rakesh Nade"/>
    <m/>
    <s v="user_5YHA1ZU4iP896lD1YJehdJcMx7ZEgWCpulT4T2c3pJ3"/>
    <x v="4"/>
    <x v="1"/>
    <m/>
    <s v="September"/>
    <s v="Cold Call"/>
    <s v="Mr. E"/>
    <m/>
    <m/>
    <m/>
    <m/>
    <m/>
    <s v="2022-07-04 11:30:18.242000+00:00"/>
    <s v="2022-10-20 10:24:55.381000+00:00"/>
    <m/>
  </r>
  <r>
    <s v="Kashif Ahmad"/>
    <n v="90624"/>
    <s v="INR"/>
    <n v="100"/>
    <s v="9/29/22"/>
    <s v="Sales"/>
    <s v="stat_OZRiD1474QRJIpvnjHCZfiIvKcVD6mIKSSTzg8SwDVx"/>
    <s v="Won- Payment Completed"/>
    <n v="1"/>
    <s v="OpportunityStatusType.Won"/>
    <s v="cont_iMsdLCyRVtuKwS3ism1BnOUlOmMIvs6W5oVlAJucqr5"/>
    <s v="Mansi Kulkarni"/>
    <s v="GTL Renewal"/>
    <s v="lead_EbCjQavkcixn3q56EYr3tweNPzpUcp750JVNJ3chetf"/>
    <s v="Hummingbird Web Solutions Private Limited"/>
    <s v="Daya Gowda"/>
    <s v="user_LKRhV6rhcBe0uL8u70UUGeDjbMupuho4TaiAOCbT7HT"/>
    <s v="Kashif Ahmad"/>
    <s v="2022-08-19 10:38:39.945000+00:00"/>
    <s v="2022-09-29 12:33:26.694000+00:00"/>
    <m/>
    <s v="Pune"/>
    <m/>
    <m/>
    <m/>
    <n v="64"/>
    <m/>
    <m/>
    <m/>
    <m/>
    <m/>
    <m/>
    <m/>
    <m/>
    <m/>
    <m/>
    <m/>
    <s v="IT Services &amp; IT Consulting"/>
    <s v="Aditya Birla, ICICI PRUDENTIAL"/>
    <m/>
    <m/>
    <m/>
    <m/>
    <m/>
    <m/>
    <m/>
    <m/>
    <m/>
    <m/>
    <m/>
    <s v="Mrunmay Jalgaonkar"/>
    <m/>
    <s v="user_encRk5bIEFN6ZA11h4WH2AdZTiZpogLSlMIaj0E30SZ"/>
    <x v="3"/>
    <x v="5"/>
    <m/>
    <s v="September"/>
    <s v="Cold Call"/>
    <m/>
    <m/>
    <m/>
    <m/>
    <m/>
    <m/>
    <s v="2022-05-18 04:34:35.480000+00:00"/>
    <s v="2022-10-12 10:12:11.780000+00:00"/>
    <s v="GTL"/>
  </r>
  <r>
    <s v="Satyajit Chati"/>
    <n v="150000"/>
    <s v="INR"/>
    <n v="0"/>
    <s v="9/30/22"/>
    <s v="Sales"/>
    <s v="stat_kcR4fZg7TU7jjk1jAVua3qGLRS4J5uFayEjK5j02wtv"/>
    <s v="Unqualified"/>
    <n v="0"/>
    <s v="OpportunityStatusType.Lost"/>
    <s v="cont_nVW3yohrA5zGuZbUyGnbzOluALEf8yDDvKnnPCpKZwQ"/>
    <s v="Christopher Dowling"/>
    <m/>
    <s v="lead_eNnbNB7BYJa2Li83ugikC257G8jVG4DN2cHn2iD7M0z"/>
    <s v="Safe Harvest"/>
    <s v="Harmanjit Singh"/>
    <s v="user_5IQTpX6DsnoeoDfxqzqojpVoQLXPh68nhDjLS5ETjYj"/>
    <s v="Satyajit Chati"/>
    <s v="2022-09-15 05:52:42.735000+00:00"/>
    <s v="2022-09-29 07:11:02.718000+00:00"/>
    <m/>
    <s v="Bangalore"/>
    <m/>
    <m/>
    <m/>
    <n v="38"/>
    <m/>
    <m/>
    <m/>
    <m/>
    <m/>
    <m/>
    <m/>
    <s v="PAID_SOCIAL"/>
    <m/>
    <m/>
    <m/>
    <m/>
    <m/>
    <m/>
    <m/>
    <m/>
    <m/>
    <m/>
    <m/>
    <m/>
    <m/>
    <m/>
    <m/>
    <m/>
    <m/>
    <m/>
    <s v="user_lwF8ctKa5IyxqATpO2EOw2h0AEPiCMHOgewiH38Ei77"/>
    <x v="0"/>
    <x v="1"/>
    <m/>
    <s v="September"/>
    <s v="Gated Content"/>
    <m/>
    <m/>
    <s v="Employee Engagement Handbook"/>
    <m/>
    <m/>
    <m/>
    <s v="2022-07-08 16:37:15.395000+00:00"/>
    <s v="2022-09-29 07:23:43.592000+00:00"/>
    <s v="GMC"/>
  </r>
  <r>
    <s v="Kashif Ahmad"/>
    <n v="148000"/>
    <s v="INR"/>
    <n v="0"/>
    <s v="9/30/22"/>
    <s v="Sales"/>
    <s v="stat_1hn9nRJaLbI53NxPuSQgo90kRpbpKsFlwN4oEGNUTdO"/>
    <s v="Lost"/>
    <n v="0"/>
    <s v="OpportunityStatusType.Lost"/>
    <s v="cont_s6SuXbTRV35MMSTkILcSL7Y09g86L3awVYaCVzpIyBe"/>
    <s v="Brijmohan Jaiswal"/>
    <s v="GMC Renewal(Mumbai branch)"/>
    <s v="lead_MWpo0TixJ3gpVopW0b1oB28JKAFug7crTIorib1vqJp"/>
    <s v="Comprehensive Support Services"/>
    <s v="Sarvesh Pawar"/>
    <s v="user_LKRhV6rhcBe0uL8u70UUGeDjbMupuho4TaiAOCbT7HT"/>
    <s v="Kashif Ahmad"/>
    <s v="2022-09-23 10:42:17.046000+00:00"/>
    <s v="2022-09-29 05:49:07.521000+00:00"/>
    <m/>
    <s v="Pune"/>
    <m/>
    <m/>
    <m/>
    <n v="103"/>
    <s v="Yes"/>
    <m/>
    <m/>
    <m/>
    <m/>
    <m/>
    <m/>
    <m/>
    <m/>
    <m/>
    <m/>
    <s v="Hospitality &amp; Travel"/>
    <m/>
    <m/>
    <m/>
    <m/>
    <m/>
    <m/>
    <m/>
    <m/>
    <m/>
    <m/>
    <m/>
    <m/>
    <s v="Ravi Jaiswal; Yogesh Paigude"/>
    <m/>
    <s v="user_A8KOTZADnUtEQOLt4nSLAmteNStuGh80js75RYjrXVt"/>
    <x v="6"/>
    <x v="2"/>
    <m/>
    <s v="July; September"/>
    <s v="Cold Call"/>
    <s v="Mr. E"/>
    <m/>
    <s v="Elevation Investor"/>
    <m/>
    <m/>
    <m/>
    <s v="2021-07-21 08:51:49.293000+00:00"/>
    <s v="2022-10-02 05:59:44.930000+00:00"/>
    <s v="GMC"/>
  </r>
  <r>
    <s v="Anshum Naithani"/>
    <n v="900000"/>
    <s v="INR"/>
    <n v="0"/>
    <s v="9/28/22"/>
    <s v="Sales"/>
    <s v="stat_1hn9nRJaLbI53NxPuSQgo90kRpbpKsFlwN4oEGNUTdO"/>
    <s v="Lost"/>
    <n v="0"/>
    <s v="OpportunityStatusType.Lost"/>
    <s v="cont_yKow3TvcJuJB5GApFhh4qKhsA68dO1lAGiNhUtXJvht"/>
    <s v="Nikesh Hayaran"/>
    <s v="GMC - Renewal, Phazcare is the existing broker"/>
    <s v="lead_HjCUla7CxCV7WnSDIYm1cx2CC3ZEgUOaNEHaaQQFPpR"/>
    <s v="Peoplegrove Tech Private Limited"/>
    <s v="Shreenath Bhat"/>
    <s v="user_GL8PBiV4pvzsQLVHSdZLeMQAQcGjCvLkffg486DHfZJ"/>
    <s v="Anshum Naithani"/>
    <s v="2022-07-18 11:30:46.676000+00:00"/>
    <s v="2022-09-29 09:22:23.645000+00:00"/>
    <m/>
    <s v="Mumbai"/>
    <m/>
    <m/>
    <m/>
    <n v="52"/>
    <m/>
    <m/>
    <m/>
    <m/>
    <m/>
    <m/>
    <m/>
    <m/>
    <m/>
    <m/>
    <m/>
    <s v="IT Services &amp; IT Consulting"/>
    <m/>
    <m/>
    <m/>
    <m/>
    <m/>
    <m/>
    <m/>
    <m/>
    <m/>
    <m/>
    <m/>
    <m/>
    <s v="Prashant Abhang"/>
    <m/>
    <s v="user_vMd4rmcrSbjykdyL2J7rrYn84SWdcNc5FKligrmItPw"/>
    <x v="11"/>
    <x v="9"/>
    <m/>
    <s v="September"/>
    <s v="Cold Call"/>
    <s v="Lusha"/>
    <m/>
    <m/>
    <m/>
    <m/>
    <m/>
    <s v="2022-07-08 04:30:59.397000+00:00"/>
    <s v="2022-10-17 07:38:05.687000+00:00"/>
    <s v="GMC"/>
  </r>
  <r>
    <s v="Sonal Paithankar"/>
    <n v="30400735"/>
    <s v="INR"/>
    <n v="100"/>
    <s v="9/29/22"/>
    <s v="Sales"/>
    <s v="stat_OZRiD1474QRJIpvnjHCZfiIvKcVD6mIKSSTzg8SwDVx"/>
    <s v="Won- Payment Completed"/>
    <n v="1"/>
    <s v="OpportunityStatusType.Won"/>
    <m/>
    <m/>
    <s v="GMC"/>
    <s v="lead_mXfSMxGCNZeaMMOPjLSjBy4AlbSJWdUHNvVlhgkCqqy"/>
    <s v="Locon Solutions"/>
    <s v="Aditya Binani"/>
    <s v="user_Iwn6da5WKkZqwUySK0oUuCb72pFP5WEm4zAb92ijqFe"/>
    <s v="Sonal Paithankar"/>
    <s v="2022-09-12 06:34:46.694000+00:00"/>
    <s v="2022-09-29 05:25:04.682000+00:00"/>
    <m/>
    <m/>
    <m/>
    <m/>
    <m/>
    <n v="1000"/>
    <m/>
    <m/>
    <m/>
    <m/>
    <m/>
    <m/>
    <m/>
    <m/>
    <m/>
    <m/>
    <m/>
    <m/>
    <m/>
    <m/>
    <m/>
    <m/>
    <m/>
    <m/>
    <m/>
    <m/>
    <m/>
    <m/>
    <m/>
    <m/>
    <m/>
    <m/>
    <s v="user_g5Yw4Z4XnIbmcGhJO80vdtFdd5ElcDlgYO3q8l82ODn"/>
    <x v="18"/>
    <x v="1"/>
    <m/>
    <s v="September"/>
    <s v="Cold Call"/>
    <m/>
    <m/>
    <m/>
    <m/>
    <m/>
    <m/>
    <s v="2022-09-12 06:33:43.457000+00:00"/>
    <s v="2022-10-18 15:58:37.071000+00:00"/>
    <m/>
  </r>
  <r>
    <s v="Sonal Paithankar"/>
    <n v="12637428"/>
    <s v="INR"/>
    <n v="100"/>
    <s v="9/29/22"/>
    <s v="Sales"/>
    <s v="stat_OZRiD1474QRJIpvnjHCZfiIvKcVD6mIKSSTzg8SwDVx"/>
    <s v="Won- Payment Completed"/>
    <n v="1"/>
    <s v="OpportunityStatusType.Won"/>
    <m/>
    <m/>
    <s v="GMC"/>
    <s v="lead_uxzcpfeKI79kusD2zsZBiAuFLDrqsJx1YTgdLMOBP9a"/>
    <s v="PropTiger.com"/>
    <s v="Aditya Binani"/>
    <s v="user_Iwn6da5WKkZqwUySK0oUuCb72pFP5WEm4zAb92ijqFe"/>
    <s v="Sonal Paithankar"/>
    <s v="2022-07-05 12:40:56.166000+00:00"/>
    <s v="2022-09-29 05:22:58.237000+00:00"/>
    <m/>
    <s v="Gurgaon"/>
    <m/>
    <m/>
    <m/>
    <n v="1073"/>
    <m/>
    <m/>
    <m/>
    <m/>
    <m/>
    <m/>
    <m/>
    <s v="PAID_SOCIAL"/>
    <m/>
    <m/>
    <m/>
    <s v="Construction &amp; Real Estate"/>
    <m/>
    <m/>
    <m/>
    <m/>
    <m/>
    <m/>
    <m/>
    <m/>
    <m/>
    <m/>
    <m/>
    <m/>
    <s v="Aniket Vahile"/>
    <m/>
    <s v="user_g5Yw4Z4XnIbmcGhJO80vdtFdd5ElcDlgYO3q8l82ODn"/>
    <x v="18"/>
    <x v="1"/>
    <m/>
    <s v="September"/>
    <s v="Cold Call"/>
    <s v="Insurer Database"/>
    <m/>
    <s v="AM is Abhishek Wahane,Lead Magnet Lead"/>
    <m/>
    <m/>
    <m/>
    <s v="2021-09-08 04:26:58.381000+00:00"/>
    <s v="2022-10-18 15:58:36.868000+00:00"/>
    <m/>
  </r>
  <r>
    <s v="Prateek Wadhwa"/>
    <n v="300000"/>
    <s v="INR"/>
    <n v="0"/>
    <s v="9/30/22"/>
    <s v="Sales"/>
    <s v="stat_kcR4fZg7TU7jjk1jAVua3qGLRS4J5uFayEjK5j02wtv"/>
    <s v="Unqualified"/>
    <n v="0"/>
    <s v="OpportunityStatusType.Lost"/>
    <m/>
    <m/>
    <m/>
    <s v="lead_FQmFFHLUKHwa86to5tDp3yxGNp3skzVqGSz90WiPMiH"/>
    <s v="Telmax"/>
    <s v="Prateek Wadhwa"/>
    <s v="user_FdWFezbLzkYQcGsBUsjZO25nr2poK2nRbqV47Rs5Kfm"/>
    <s v="Prateek Wadhwa"/>
    <s v="2022-08-24 06:36:15.325000+00:00"/>
    <s v="2022-09-29 05:09:12.042000+00:00"/>
    <m/>
    <s v="Pune"/>
    <m/>
    <m/>
    <m/>
    <m/>
    <m/>
    <m/>
    <m/>
    <m/>
    <m/>
    <m/>
    <m/>
    <s v="ORGANIC_SEARCH"/>
    <m/>
    <m/>
    <m/>
    <m/>
    <m/>
    <m/>
    <m/>
    <m/>
    <m/>
    <m/>
    <m/>
    <m/>
    <m/>
    <m/>
    <m/>
    <m/>
    <m/>
    <m/>
    <s v="user_FdWFezbLzkYQcGsBUsjZO25nr2poK2nRbqV47Rs5Kfm"/>
    <x v="17"/>
    <x v="1"/>
    <m/>
    <m/>
    <s v="Gated Content"/>
    <m/>
    <m/>
    <s v="Employee Engagement Handbook"/>
    <m/>
    <m/>
    <m/>
    <s v="2022-07-04 09:23:19.212000+00:00"/>
    <s v="2022-09-29 05:09:24.013000+00:00"/>
    <s v="GMC"/>
  </r>
  <r>
    <s v="Prateek Wadhwa"/>
    <n v="200000"/>
    <s v="INR"/>
    <n v="0"/>
    <s v="9/30/22"/>
    <s v="Sales"/>
    <s v="stat_kcR4fZg7TU7jjk1jAVua3qGLRS4J5uFayEjK5j02wtv"/>
    <s v="Unqualified"/>
    <n v="0"/>
    <s v="OpportunityStatusType.Lost"/>
    <s v="cont_UgvYDhhjiFgxOr9OuWZOonBMf3FojDX051KbWi1ayCP"/>
    <s v="Murugesh"/>
    <m/>
    <s v="lead_ag1QI1frykkhd7HRaZDBLsyUidavOuGjdOA0qXk9D3J"/>
    <s v="City Info Services"/>
    <s v="Prateek Wadhwa"/>
    <s v="user_FdWFezbLzkYQcGsBUsjZO25nr2poK2nRbqV47Rs5Kfm"/>
    <s v="Prateek Wadhwa"/>
    <s v="2022-08-23 07:18:35.425000+00:00"/>
    <s v="2022-09-29 05:07:18.020000+00:00"/>
    <m/>
    <s v="Bangalore"/>
    <m/>
    <m/>
    <m/>
    <n v="105"/>
    <m/>
    <m/>
    <m/>
    <m/>
    <m/>
    <m/>
    <m/>
    <m/>
    <m/>
    <m/>
    <m/>
    <s v="Others"/>
    <m/>
    <m/>
    <m/>
    <m/>
    <m/>
    <m/>
    <m/>
    <m/>
    <m/>
    <m/>
    <m/>
    <m/>
    <m/>
    <m/>
    <s v="user_FdWFezbLzkYQcGsBUsjZO25nr2poK2nRbqV47Rs5Kfm"/>
    <x v="17"/>
    <x v="1"/>
    <m/>
    <s v="September"/>
    <s v="Cold Call"/>
    <s v="Lusha"/>
    <m/>
    <m/>
    <m/>
    <m/>
    <m/>
    <s v="2022-03-14 02:47:14.395000+00:00"/>
    <s v="2022-09-29 05:07:18.264000+00:00"/>
    <s v="GTL"/>
  </r>
  <r>
    <s v="Prateek Wadhwa"/>
    <n v="400000"/>
    <s v="INR"/>
    <n v="0"/>
    <s v="9/30/22"/>
    <s v="Sales"/>
    <s v="stat_kcR4fZg7TU7jjk1jAVua3qGLRS4J5uFayEjK5j02wtv"/>
    <s v="Unqualified"/>
    <n v="0"/>
    <s v="OpportunityStatusType.Lost"/>
    <s v="cont_UgvYDhhjiFgxOr9OuWZOonBMf3FojDX051KbWi1ayCP"/>
    <s v="Murugesh"/>
    <m/>
    <s v="lead_ag1QI1frykkhd7HRaZDBLsyUidavOuGjdOA0qXk9D3J"/>
    <s v="City Info Services"/>
    <s v="Prateek Wadhwa"/>
    <s v="user_FdWFezbLzkYQcGsBUsjZO25nr2poK2nRbqV47Rs5Kfm"/>
    <s v="Prateek Wadhwa"/>
    <s v="2022-08-23 07:17:47.029000+00:00"/>
    <s v="2022-09-29 05:07:03.953000+00:00"/>
    <m/>
    <s v="Bangalore"/>
    <m/>
    <m/>
    <m/>
    <n v="105"/>
    <m/>
    <m/>
    <m/>
    <m/>
    <m/>
    <m/>
    <m/>
    <m/>
    <m/>
    <m/>
    <m/>
    <s v="Others"/>
    <m/>
    <m/>
    <m/>
    <m/>
    <m/>
    <m/>
    <m/>
    <m/>
    <m/>
    <m/>
    <m/>
    <m/>
    <m/>
    <m/>
    <s v="user_FdWFezbLzkYQcGsBUsjZO25nr2poK2nRbqV47Rs5Kfm"/>
    <x v="17"/>
    <x v="1"/>
    <m/>
    <s v="September"/>
    <s v="Cold Call"/>
    <s v="Lusha"/>
    <m/>
    <m/>
    <m/>
    <m/>
    <m/>
    <s v="2022-03-14 02:47:14.395000+00:00"/>
    <s v="2022-09-29 05:07:18.264000+00:00"/>
    <s v="GMC"/>
  </r>
  <r>
    <s v="Prateek Wadhwa"/>
    <n v="40000"/>
    <s v="INR"/>
    <n v="0"/>
    <s v="9/30/22"/>
    <s v="Sales"/>
    <s v="stat_kcR4fZg7TU7jjk1jAVua3qGLRS4J5uFayEjK5j02wtv"/>
    <s v="Unqualified"/>
    <n v="0"/>
    <s v="OpportunityStatusType.Lost"/>
    <s v="cont_UgvYDhhjiFgxOr9OuWZOonBMf3FojDX051KbWi1ayCP"/>
    <s v="Murugesh"/>
    <m/>
    <s v="lead_ag1QI1frykkhd7HRaZDBLsyUidavOuGjdOA0qXk9D3J"/>
    <s v="City Info Services"/>
    <s v="Prateek Wadhwa"/>
    <s v="user_FdWFezbLzkYQcGsBUsjZO25nr2poK2nRbqV47Rs5Kfm"/>
    <s v="Prateek Wadhwa"/>
    <s v="2022-08-23 07:18:08.157000+00:00"/>
    <s v="2022-09-29 05:07:11.824000+00:00"/>
    <m/>
    <s v="Bangalore"/>
    <m/>
    <m/>
    <m/>
    <n v="105"/>
    <m/>
    <m/>
    <m/>
    <m/>
    <m/>
    <m/>
    <m/>
    <m/>
    <m/>
    <m/>
    <m/>
    <s v="Others"/>
    <m/>
    <m/>
    <m/>
    <m/>
    <m/>
    <m/>
    <m/>
    <m/>
    <m/>
    <m/>
    <m/>
    <m/>
    <m/>
    <m/>
    <s v="user_FdWFezbLzkYQcGsBUsjZO25nr2poK2nRbqV47Rs5Kfm"/>
    <x v="17"/>
    <x v="1"/>
    <m/>
    <s v="September"/>
    <s v="Cold Call"/>
    <s v="Lusha"/>
    <m/>
    <m/>
    <m/>
    <m/>
    <m/>
    <s v="2022-03-14 02:47:14.395000+00:00"/>
    <s v="2022-09-29 05:07:18.264000+00:00"/>
    <s v="GPA"/>
  </r>
  <r>
    <s v="Naveen Kumar"/>
    <n v="40000"/>
    <s v="INR"/>
    <n v="0"/>
    <s v="9/30/22"/>
    <s v="Sales"/>
    <s v="stat_1hn9nRJaLbI53NxPuSQgo90kRpbpKsFlwN4oEGNUTdO"/>
    <s v="Lost"/>
    <n v="0"/>
    <s v="OpportunityStatusType.Lost"/>
    <s v="cont_VAABzp8iKZmnGxF1ovoA9Kc4hG2JIWX1P2YtxNjdeNi"/>
    <s v="Mukesh Tiwari"/>
    <s v="GTL - 3 times CTC"/>
    <s v="lead_AAGNdTHyvUavntS9FjMI5iruLvuYZs1ejj6R1L9a8H5"/>
    <s v="Seventy Seven Entertainment Private Limited"/>
    <s v="Shreenath Bhat"/>
    <s v="user_N52PP2uP2VZc2gm0nhh6CNFSif4n85g1cdxoNFd9ct0"/>
    <s v="Naveen Kumar"/>
    <s v="2022-05-27 06:08:29.751000+00:00"/>
    <s v="2022-09-29 04:04:12.714000+00:00"/>
    <m/>
    <s v="Mumbai"/>
    <m/>
    <m/>
    <m/>
    <n v="150"/>
    <m/>
    <m/>
    <m/>
    <m/>
    <m/>
    <m/>
    <m/>
    <m/>
    <m/>
    <m/>
    <m/>
    <s v="Manufacturing"/>
    <m/>
    <m/>
    <m/>
    <m/>
    <m/>
    <m/>
    <m/>
    <m/>
    <m/>
    <m/>
    <m/>
    <m/>
    <s v="Prashant Abhang"/>
    <m/>
    <s v="user_vMd4rmcrSbjykdyL2J7rrYn84SWdcNc5FKligrmItPw"/>
    <x v="11"/>
    <x v="1"/>
    <m/>
    <s v="September"/>
    <s v="Cold Call"/>
    <m/>
    <m/>
    <s v="Downloaded the guide: Designing employee healthcare plan"/>
    <m/>
    <m/>
    <m/>
    <s v="2021-11-15 10:04:28.630000+00:00"/>
    <s v="2022-09-29 04:04:12.769000+00:00"/>
    <s v="GTL"/>
  </r>
  <r>
    <s v="Naveen Kumar"/>
    <n v="100000"/>
    <s v="INR"/>
    <n v="0"/>
    <s v="8/31/22"/>
    <s v="Sales"/>
    <s v="stat_1hn9nRJaLbI53NxPuSQgo90kRpbpKsFlwN4oEGNUTdO"/>
    <s v="Lost"/>
    <n v="0"/>
    <s v="OpportunityStatusType.Lost"/>
    <s v="cont_CNiBWVoFwEgBCKNtoE9gZzYu2zXxJytUvZuuKAxtIyH"/>
    <s v="Shamkant Bhavsar"/>
    <s v="GMC - Fresh for 38 employees; 1+5; 5 Lakh cover. Client still not sure"/>
    <s v="lead_stQIwqTlufxHJ8Uif6OlpfbuFGVXyZqzId31hOIMTrC"/>
    <s v="Esmech Equipment Pvt. Ltd."/>
    <s v="Shreenath Bhat"/>
    <s v="user_N52PP2uP2VZc2gm0nhh6CNFSif4n85g1cdxoNFd9ct0"/>
    <s v="Naveen Kumar"/>
    <s v="2022-07-21 05:49:33.354000+00:00"/>
    <s v="2022-09-29 04:04:57.379000+00:00"/>
    <m/>
    <s v="Mumbai"/>
    <m/>
    <m/>
    <m/>
    <n v="250"/>
    <m/>
    <m/>
    <m/>
    <m/>
    <m/>
    <m/>
    <m/>
    <m/>
    <m/>
    <m/>
    <m/>
    <s v="Manufacturing"/>
    <m/>
    <m/>
    <m/>
    <m/>
    <m/>
    <m/>
    <m/>
    <m/>
    <m/>
    <m/>
    <m/>
    <m/>
    <s v="Mrunmay Jalgaonkar"/>
    <m/>
    <s v="user_vMd4rmcrSbjykdyL2J7rrYn84SWdcNc5FKligrmItPw"/>
    <x v="11"/>
    <x v="1"/>
    <m/>
    <m/>
    <s v="Cold Call"/>
    <m/>
    <m/>
    <m/>
    <m/>
    <m/>
    <m/>
    <s v="2022-04-03 18:13:55.077000+00:00"/>
    <s v="2022-09-29 04:04:57.443000+00:00"/>
    <s v="GMC"/>
  </r>
  <r>
    <s v="Prateek Wadhwa"/>
    <n v="500000"/>
    <s v="INR"/>
    <n v="0"/>
    <s v="9/30/22"/>
    <s v="Sales"/>
    <s v="stat_kcR4fZg7TU7jjk1jAVua3qGLRS4J5uFayEjK5j02wtv"/>
    <s v="Unqualified"/>
    <n v="0"/>
    <s v="OpportunityStatusType.Lost"/>
    <s v="cont_OJOVBkFMWECmm4vJP3YRjQcjTITRNHDTvSaVVOmjfXF"/>
    <s v="Sanket"/>
    <s v="40 employees"/>
    <s v="lead_0ahrtDRdJLxRL4PCeMgMoRBcE1c6l7N5SpyRasSsEu8"/>
    <s v="Citius Communications Pvt. Ltd."/>
    <s v="Prateek Wadhwa"/>
    <s v="user_FdWFezbLzkYQcGsBUsjZO25nr2poK2nRbqV47Rs5Kfm"/>
    <s v="Prateek Wadhwa"/>
    <s v="2022-02-02 10:12:11.866000+00:00"/>
    <s v="2022-09-29 05:04:10.786000+00:00"/>
    <m/>
    <s v="Mumbai"/>
    <m/>
    <s v="2020-10-03 06:39:44+00:00"/>
    <m/>
    <n v="22"/>
    <m/>
    <m/>
    <m/>
    <m/>
    <m/>
    <m/>
    <m/>
    <m/>
    <m/>
    <m/>
    <m/>
    <s v="Telecommunications"/>
    <m/>
    <m/>
    <m/>
    <m/>
    <m/>
    <m/>
    <m/>
    <m/>
    <m/>
    <m/>
    <m/>
    <m/>
    <s v="Aniket Vahile"/>
    <m/>
    <s v="user_FdWFezbLzkYQcGsBUsjZO25nr2poK2nRbqV47Rs5Kfm"/>
    <x v="17"/>
    <x v="1"/>
    <m/>
    <m/>
    <s v="Cold Call"/>
    <m/>
    <m/>
    <m/>
    <m/>
    <m/>
    <m/>
    <s v="2020-12-06 09:49:43.330000+00:00"/>
    <s v="2022-09-29 05:04:10.841000+00:00"/>
    <s v="GMC"/>
  </r>
  <r>
    <s v="Naveen Kumar"/>
    <n v="700000"/>
    <s v="INR"/>
    <n v="0"/>
    <d v="2022-04-09T00:00:00"/>
    <s v="Sales"/>
    <s v="stat_1hn9nRJaLbI53NxPuSQgo90kRpbpKsFlwN4oEGNUTdO"/>
    <s v="Lost"/>
    <n v="0"/>
    <s v="OpportunityStatusType.Lost"/>
    <s v="cont_VAABzp8iKZmnGxF1ovoA9Kc4hG2JIWX1P2YtxNjdeNi"/>
    <s v="Mukesh Tiwari"/>
    <s v="GMC - Renewal in September for 100. Management has decided to go with Marsh due to Global Mandate"/>
    <s v="lead_AAGNdTHyvUavntS9FjMI5iruLvuYZs1ejj6R1L9a8H5"/>
    <s v="Seventy Seven Entertainment Private Limited"/>
    <s v="Shreenath Bhat"/>
    <s v="user_N52PP2uP2VZc2gm0nhh6CNFSif4n85g1cdxoNFd9ct0"/>
    <s v="Naveen Kumar"/>
    <s v="2022-05-27 06:03:05.427000+00:00"/>
    <s v="2022-09-29 04:03:57.260000+00:00"/>
    <m/>
    <s v="Mumbai"/>
    <m/>
    <m/>
    <m/>
    <n v="150"/>
    <m/>
    <m/>
    <m/>
    <m/>
    <m/>
    <m/>
    <m/>
    <m/>
    <m/>
    <m/>
    <m/>
    <s v="Manufacturing"/>
    <m/>
    <m/>
    <m/>
    <m/>
    <m/>
    <m/>
    <m/>
    <m/>
    <m/>
    <m/>
    <m/>
    <m/>
    <s v="Prashant Abhang"/>
    <m/>
    <s v="user_vMd4rmcrSbjykdyL2J7rrYn84SWdcNc5FKligrmItPw"/>
    <x v="11"/>
    <x v="1"/>
    <m/>
    <s v="September"/>
    <s v="Cold Call"/>
    <m/>
    <m/>
    <s v="Downloaded the guide: Designing employee healthcare plan"/>
    <m/>
    <m/>
    <m/>
    <s v="2021-11-15 10:04:28.630000+00:00"/>
    <s v="2022-09-29 04:04:12.769000+00:00"/>
    <s v="GMC"/>
  </r>
  <r>
    <s v="Akash Singh"/>
    <n v="550000"/>
    <s v="INR"/>
    <n v="0"/>
    <s v="9/28/22"/>
    <s v="Sales"/>
    <s v="stat_1hn9nRJaLbI53NxPuSQgo90kRpbpKsFlwN4oEGNUTdO"/>
    <s v="Lost"/>
    <n v="0"/>
    <s v="OpportunityStatusType.Lost"/>
    <s v="cont_Ru0qkKMl3zdKksrUlAcffbPXDb1jCyG4m0LYMsZH2yX"/>
    <s v="Praveen"/>
    <s v="GMC Renewal"/>
    <s v="lead_TjoQ6gPRwkhIpZHoLxtW0MMzPBpTnoTUaXsXVfpuzgS"/>
    <s v="ConnectM"/>
    <s v="Vikas Raj"/>
    <s v="user_a8nqX3z7ISW88f172GrmiROpYjjP29QrWrDfKdMgnvc"/>
    <s v="Akash Singh"/>
    <s v="2022-09-16 10:20:13.672000+00:00"/>
    <s v="2022-09-28 13:16:08.414000+00:00"/>
    <m/>
    <s v="Bangalore"/>
    <m/>
    <m/>
    <m/>
    <n v="100"/>
    <m/>
    <m/>
    <m/>
    <m/>
    <m/>
    <m/>
    <m/>
    <m/>
    <m/>
    <m/>
    <m/>
    <m/>
    <m/>
    <m/>
    <m/>
    <m/>
    <m/>
    <m/>
    <m/>
    <m/>
    <m/>
    <m/>
    <m/>
    <m/>
    <m/>
    <m/>
    <s v="user_BtmkQ6xvtDyCMLstiH7YmmQURsFQdjarGcnSBd9UgEk"/>
    <x v="19"/>
    <x v="1"/>
    <m/>
    <s v="September"/>
    <s v="Cold Call"/>
    <m/>
    <m/>
    <m/>
    <m/>
    <m/>
    <m/>
    <s v="2022-09-16 10:04:49.574000+00:00"/>
    <s v="2022-09-30 10:33:58.694000+00:00"/>
    <m/>
  </r>
  <r>
    <s v="Kashif Ahmad"/>
    <n v="711265"/>
    <s v="INR"/>
    <n v="0"/>
    <s v="9/30/22"/>
    <s v="Sales"/>
    <s v="stat_1hn9nRJaLbI53NxPuSQgo90kRpbpKsFlwN4oEGNUTdO"/>
    <s v="Lost"/>
    <n v="0"/>
    <s v="OpportunityStatusType.Lost"/>
    <s v="cont_PzyFeE1dDXCSFk605UtjkvAK2JarMl4Bj2S8Wf35xBC"/>
    <s v="Lalit Malpe"/>
    <s v="GMC Renewal"/>
    <s v="lead_MWpo0TixJ3gpVopW0b1oB28JKAFug7crTIorib1vqJp"/>
    <s v="Comprehensive Support Services"/>
    <s v="Sarvesh Pawar"/>
    <s v="user_LKRhV6rhcBe0uL8u70UUGeDjbMupuho4TaiAOCbT7HT"/>
    <s v="Kashif Ahmad"/>
    <s v="2022-09-05 10:04:13.961000+00:00"/>
    <s v="2022-09-28 12:21:38.351000+00:00"/>
    <m/>
    <s v="Pune"/>
    <m/>
    <m/>
    <m/>
    <n v="103"/>
    <s v="Yes"/>
    <m/>
    <m/>
    <m/>
    <m/>
    <m/>
    <m/>
    <m/>
    <m/>
    <m/>
    <m/>
    <s v="Hospitality &amp; Travel"/>
    <m/>
    <m/>
    <m/>
    <m/>
    <m/>
    <m/>
    <m/>
    <m/>
    <m/>
    <m/>
    <m/>
    <m/>
    <s v="Ravi Jaiswal; Yogesh Paigude"/>
    <m/>
    <s v="user_A8KOTZADnUtEQOLt4nSLAmteNStuGh80js75RYjrXVt"/>
    <x v="6"/>
    <x v="2"/>
    <m/>
    <s v="July; September"/>
    <s v="Cold Call"/>
    <s v="Mr. E"/>
    <m/>
    <s v="Elevation Investor"/>
    <m/>
    <m/>
    <m/>
    <s v="2021-07-21 08:51:49.293000+00:00"/>
    <s v="2022-10-02 05:59:44.930000+00:00"/>
    <s v="GMC"/>
  </r>
  <r>
    <s v="Abhiroop Ganguly"/>
    <n v="1400000"/>
    <s v="INR"/>
    <n v="0"/>
    <s v="9/27/22"/>
    <s v="Sales"/>
    <s v="stat_1hn9nRJaLbI53NxPuSQgo90kRpbpKsFlwN4oEGNUTdO"/>
    <s v="Lost"/>
    <n v="0"/>
    <s v="OpportunityStatusType.Lost"/>
    <s v="cont_hQJmXDM5abhoaUHwSPae6J1N1wzLsL2ZDlO5vhF6B4T"/>
    <s v="Navyashree SN"/>
    <s v="Closed with incumbent Secure now"/>
    <s v="lead_XaqIABgOtiCwLsOpxRlAmfa3JqxVoEExoOZcVUDif6P"/>
    <s v="Perfaware"/>
    <s v="Harmanjit Singh"/>
    <s v="user_U27GK6WjhLhUhi1EDKXV57xMpn8n8DMIOjci1q3UReZ"/>
    <s v="Abhiroop Ganguly"/>
    <s v="2022-06-29 07:04:26.034000+00:00"/>
    <s v="2022-09-28 10:29:32.469000+00:00"/>
    <m/>
    <s v="Bangalore"/>
    <m/>
    <m/>
    <m/>
    <n v="141"/>
    <m/>
    <m/>
    <m/>
    <m/>
    <m/>
    <m/>
    <m/>
    <m/>
    <m/>
    <m/>
    <m/>
    <s v="Others"/>
    <m/>
    <m/>
    <m/>
    <m/>
    <m/>
    <m/>
    <m/>
    <m/>
    <m/>
    <m/>
    <m/>
    <m/>
    <m/>
    <m/>
    <s v="user_lwF8ctKa5IyxqATpO2EOw2h0AEPiCMHOgewiH38Ei77"/>
    <x v="0"/>
    <x v="1"/>
    <m/>
    <s v="September"/>
    <s v="Gated Content"/>
    <m/>
    <m/>
    <s v="Employee Wellness Handbook"/>
    <m/>
    <m/>
    <m/>
    <s v="2022-01-18 05:54:18.831000+00:00"/>
    <s v="2022-09-28 10:29:32.496000+00:00"/>
    <s v="GMC"/>
  </r>
  <r>
    <s v="Prateek Wadhwa"/>
    <n v="100000"/>
    <s v="INR"/>
    <n v="0"/>
    <s v="9/29/22"/>
    <s v="Sales"/>
    <s v="stat_1hn9nRJaLbI53NxPuSQgo90kRpbpKsFlwN4oEGNUTdO"/>
    <s v="Lost"/>
    <n v="0"/>
    <s v="OpportunityStatusType.Lost"/>
    <s v="cont_ROy2mJh5KS3BIJaVzWhUJPyv2xuoMRH4OAFeRdFBrdO"/>
    <s v="Praveen Gaikwad"/>
    <s v="Liability"/>
    <s v="lead_LVVEAGuSZQV5Q4MxSLZqdTAakklAVIQvaUnBnRwZ63T"/>
    <s v="Kagome food's India"/>
    <s v="Prateek Wadhwa"/>
    <s v="user_FdWFezbLzkYQcGsBUsjZO25nr2poK2nRbqV47Rs5Kfm"/>
    <s v="Prateek Wadhwa"/>
    <s v="2022-09-08 08:36:43.695000+00:00"/>
    <s v="2022-09-28 10:37:20.239000+00:00"/>
    <m/>
    <s v="Mumbai"/>
    <m/>
    <m/>
    <m/>
    <n v="40"/>
    <m/>
    <m/>
    <s v="Facebook"/>
    <m/>
    <m/>
    <m/>
    <m/>
    <s v="PAID_SOCIAL"/>
    <m/>
    <m/>
    <m/>
    <s v="Manufacturing"/>
    <m/>
    <m/>
    <m/>
    <m/>
    <m/>
    <m/>
    <m/>
    <m/>
    <m/>
    <m/>
    <m/>
    <m/>
    <s v="Aniket Vahile"/>
    <m/>
    <s v="user_FdWFezbLzkYQcGsBUsjZO25nr2poK2nRbqV47Rs5Kfm"/>
    <x v="17"/>
    <x v="10"/>
    <m/>
    <s v="August; November; September"/>
    <s v="Gated Content"/>
    <m/>
    <m/>
    <s v="Employee Engagement Handbook"/>
    <m/>
    <m/>
    <m/>
    <s v="2022-07-15 08:14:52.416000+00:00"/>
    <s v="2022-10-19 09:53:01.241000+00:00"/>
    <s v="NON EB"/>
  </r>
  <r>
    <s v="Prateek Wadhwa"/>
    <n v="50000"/>
    <s v="INR"/>
    <n v="0"/>
    <s v="9/30/22"/>
    <s v="Sales"/>
    <s v="stat_kcR4fZg7TU7jjk1jAVua3qGLRS4J5uFayEjK5j02wtv"/>
    <s v="Unqualified"/>
    <n v="0"/>
    <s v="OpportunityStatusType.Lost"/>
    <s v="cont_ROy2mJh5KS3BIJaVzWhUJPyv2xuoMRH4OAFeRdFBrdO"/>
    <s v="Praveen Gaikwad"/>
    <s v="Parental"/>
    <s v="lead_LVVEAGuSZQV5Q4MxSLZqdTAakklAVIQvaUnBnRwZ63T"/>
    <s v="Kagome food's India"/>
    <s v="Prateek Wadhwa"/>
    <s v="user_FdWFezbLzkYQcGsBUsjZO25nr2poK2nRbqV47Rs5Kfm"/>
    <s v="Prateek Wadhwa"/>
    <s v="2022-09-01 06:23:57.491000+00:00"/>
    <s v="2022-09-28 10:37:04.939000+00:00"/>
    <m/>
    <s v="Mumbai"/>
    <m/>
    <m/>
    <m/>
    <n v="40"/>
    <m/>
    <m/>
    <s v="Facebook"/>
    <m/>
    <m/>
    <m/>
    <m/>
    <s v="PAID_SOCIAL"/>
    <m/>
    <m/>
    <m/>
    <s v="Manufacturing"/>
    <m/>
    <m/>
    <m/>
    <m/>
    <m/>
    <m/>
    <m/>
    <m/>
    <m/>
    <m/>
    <m/>
    <m/>
    <s v="Aniket Vahile"/>
    <m/>
    <s v="user_FdWFezbLzkYQcGsBUsjZO25nr2poK2nRbqV47Rs5Kfm"/>
    <x v="17"/>
    <x v="10"/>
    <m/>
    <s v="August; November; September"/>
    <s v="Gated Content"/>
    <m/>
    <m/>
    <s v="Employee Engagement Handbook"/>
    <m/>
    <m/>
    <m/>
    <s v="2022-07-15 08:14:52.416000+00:00"/>
    <s v="2022-10-19 09:53:01.241000+00:00"/>
    <s v="GMC"/>
  </r>
  <r>
    <s v="Sonal Paithankar"/>
    <n v="4250000"/>
    <s v="INR"/>
    <n v="0"/>
    <s v="9/30/22"/>
    <s v="Sales"/>
    <s v="stat_1hn9nRJaLbI53NxPuSQgo90kRpbpKsFlwN4oEGNUTdO"/>
    <s v="Lost"/>
    <n v="0"/>
    <s v="OpportunityStatusType.Lost"/>
    <m/>
    <m/>
    <s v="GMC"/>
    <s v="lead_EUmJeSnIzop9wjIkXtneAJq22aQqwLv9LMTmQwreVkG"/>
    <s v="RS Infra Transmission"/>
    <s v="Aditya Binani"/>
    <s v="user_Iwn6da5WKkZqwUySK0oUuCb72pFP5WEm4zAb92ijqFe"/>
    <s v="Sonal Paithankar"/>
    <s v="2022-09-13 06:25:09.877000+00:00"/>
    <s v="2022-09-28 07:15:40.994000+00:00"/>
    <m/>
    <s v="Noida"/>
    <m/>
    <m/>
    <m/>
    <n v="150"/>
    <m/>
    <m/>
    <m/>
    <m/>
    <m/>
    <m/>
    <m/>
    <m/>
    <m/>
    <m/>
    <m/>
    <m/>
    <m/>
    <m/>
    <m/>
    <m/>
    <m/>
    <m/>
    <m/>
    <m/>
    <m/>
    <m/>
    <m/>
    <m/>
    <m/>
    <m/>
    <s v="user_g5Yw4Z4XnIbmcGhJO80vdtFdd5ElcDlgYO3q8l82ODn"/>
    <x v="18"/>
    <x v="1"/>
    <m/>
    <s v="September"/>
    <s v="Gated Content"/>
    <m/>
    <m/>
    <s v="Downloaded the guide: Employee Wellness Handbook"/>
    <m/>
    <m/>
    <m/>
    <s v="2021-12-07 11:10:43.107000+00:00"/>
    <s v="2022-09-30 10:12:27.693000+00:00"/>
    <m/>
  </r>
  <r>
    <s v="Mayur Gadiyar"/>
    <n v="300000"/>
    <s v="INR"/>
    <n v="0"/>
    <s v="9/30/22"/>
    <s v="Sales"/>
    <s v="stat_1hn9nRJaLbI53NxPuSQgo90kRpbpKsFlwN4oEGNUTdO"/>
    <s v="Lost"/>
    <n v="0"/>
    <s v="OpportunityStatusType.Lost"/>
    <s v="cont_eN11bmEzR4kWNg2mWoleaf5FalxCDJ29v8lNBAKXbo0"/>
    <s v="Priya Wadhwa Rego"/>
    <s v="GMC - Renewal"/>
    <s v="lead_nN9kzjMrwwGQ2fHfoZmsefAalDaNxKGtF7V7drgspN4"/>
    <s v="COMMVERSION SOLUTIONS PRIVATE LIMITED"/>
    <s v="Shreenath Bhat"/>
    <s v="user_bdUPAGjcS7p6513So3N4g3aWNS5HuBuVJi7bvCPAsLt"/>
    <s v="Mayur Gadiyar"/>
    <s v="2022-07-29 07:37:53.828000+00:00"/>
    <s v="2022-09-28 07:03:04.587000+00:00"/>
    <m/>
    <s v="Mumbai"/>
    <m/>
    <m/>
    <m/>
    <n v="118"/>
    <m/>
    <m/>
    <m/>
    <m/>
    <m/>
    <m/>
    <m/>
    <m/>
    <m/>
    <m/>
    <m/>
    <s v="Digital Marketing &amp; Advertising"/>
    <m/>
    <m/>
    <m/>
    <m/>
    <m/>
    <m/>
    <m/>
    <m/>
    <m/>
    <m/>
    <m/>
    <m/>
    <s v="Deepak Yadav"/>
    <m/>
    <s v="user_vMd4rmcrSbjykdyL2J7rrYn84SWdcNc5FKligrmItPw"/>
    <x v="11"/>
    <x v="1"/>
    <m/>
    <s v="September"/>
    <s v="Cold Call"/>
    <s v="Mr. E"/>
    <m/>
    <m/>
    <m/>
    <m/>
    <m/>
    <s v="2022-07-12 04:12:01.894000+00:00"/>
    <s v="2022-09-28 07:03:04.640000+00:00"/>
    <s v="GMC"/>
  </r>
  <r>
    <s v="Prateek Wadhwa"/>
    <n v="400000"/>
    <s v="INR"/>
    <n v="0"/>
    <s v="9/28/22"/>
    <s v="Sales"/>
    <s v="stat_1hn9nRJaLbI53NxPuSQgo90kRpbpKsFlwN4oEGNUTdO"/>
    <s v="Lost"/>
    <n v="0"/>
    <s v="OpportunityStatusType.Lost"/>
    <s v="cont_ssEGD4C3WeVy72nt8J5BwzlmP7SUAy8W4edxY82HaC8"/>
    <s v="Bhoomika Yadav"/>
    <s v="we were L1, still lost the account due to agent's good relation with the founder"/>
    <s v="lead_RaeMMV1jYoyPLUuiVmNwQg2IbcZz6MDNvmyhv76rncz"/>
    <s v="IFI Techsolutions"/>
    <s v="Prateek Wadhwa"/>
    <s v="user_FdWFezbLzkYQcGsBUsjZO25nr2poK2nRbqV47Rs5Kfm"/>
    <s v="Prateek Wadhwa"/>
    <s v="2022-05-06 05:53:23.141000+00:00"/>
    <s v="2022-09-28 10:12:30.727000+00:00"/>
    <m/>
    <s v="Mumbai"/>
    <m/>
    <m/>
    <m/>
    <n v="134"/>
    <m/>
    <m/>
    <m/>
    <m/>
    <m/>
    <m/>
    <m/>
    <s v="PAID_SOCIAL"/>
    <m/>
    <m/>
    <m/>
    <s v="IT Services &amp; IT Consulting"/>
    <m/>
    <m/>
    <m/>
    <m/>
    <m/>
    <m/>
    <m/>
    <m/>
    <m/>
    <m/>
    <m/>
    <m/>
    <s v="Rakesh Nade"/>
    <m/>
    <s v="user_FdWFezbLzkYQcGsBUsjZO25nr2poK2nRbqV47Rs5Kfm"/>
    <x v="17"/>
    <x v="1"/>
    <m/>
    <s v="September"/>
    <s v="Gated Content"/>
    <s v="Lusha"/>
    <m/>
    <s v="Employee Engagement Handbook"/>
    <m/>
    <m/>
    <m/>
    <s v="2021-12-09 09:17:44.284000+00:00"/>
    <s v="2022-09-28 10:15:12.380000+00:00"/>
    <s v="GMC"/>
  </r>
  <r>
    <s v="Abhishek Chauhan"/>
    <n v="450000"/>
    <s v="INR"/>
    <n v="100"/>
    <s v="9/28/22"/>
    <s v="Sales"/>
    <s v="stat_OZRiD1474QRJIpvnjHCZfiIvKcVD6mIKSSTzg8SwDVx"/>
    <s v="Won- Payment Completed"/>
    <n v="1"/>
    <s v="OpportunityStatusType.Won"/>
    <s v="cont_xGjvW8diAfk3oS0EAl5KS5pnxZ7uu0sjuED1YhAjHAo"/>
    <s v="Sameera Firdose"/>
    <s v="parental GMC policy"/>
    <s v="lead_VAbuB3n7N8S3VLXzmteAGBHU2gsfZqRWJPAaZBs8Y5j"/>
    <s v="TiLa"/>
    <s v="Vinoth Mohan"/>
    <s v="user_ojX3B6giQCeKnOjqd4gdwXUl0CqqHMXNORvxR6POXn6"/>
    <s v="Abhishek Chauhan"/>
    <s v="2022-09-14 12:13:55.725000+00:00"/>
    <s v="2022-09-28 04:35:32.004000+00:00"/>
    <m/>
    <s v="Bangalore"/>
    <m/>
    <m/>
    <m/>
    <n v="24"/>
    <m/>
    <m/>
    <m/>
    <m/>
    <m/>
    <m/>
    <m/>
    <m/>
    <m/>
    <m/>
    <m/>
    <s v="Retail"/>
    <s v="TATA AIG"/>
    <m/>
    <m/>
    <m/>
    <m/>
    <m/>
    <m/>
    <m/>
    <m/>
    <m/>
    <m/>
    <m/>
    <m/>
    <m/>
    <s v="user_N2Wvx57ff3o0vmVPS4RR0gXHdA5qVZKmxAMYwKh2zLa"/>
    <x v="20"/>
    <x v="1"/>
    <m/>
    <s v="September"/>
    <s v="Gated Content"/>
    <m/>
    <n v="500000"/>
    <s v="Employee Wellness Handbook"/>
    <m/>
    <m/>
    <m/>
    <s v="2022-04-18 09:22:14.188000+00:00"/>
    <s v="2022-10-06 06:09:38.964000+00:00"/>
    <m/>
  </r>
  <r>
    <s v="Navin Panjwani"/>
    <n v="350000"/>
    <s v="INR"/>
    <n v="0"/>
    <s v="9/26/22"/>
    <s v="Sales"/>
    <s v="stat_1hn9nRJaLbI53NxPuSQgo90kRpbpKsFlwN4oEGNUTdO"/>
    <s v="Lost"/>
    <n v="0"/>
    <s v="OpportunityStatusType.Lost"/>
    <s v="cont_5sBaRLpVQrVKb1c3H0puKrXDosUor5PDQk1uj5cdSd5"/>
    <s v="Priyanka Waingankar"/>
    <m/>
    <s v="lead_IkWKAZMmSey0QKMxsrCacyNVR394TLMSdrZ2B6e5NqD"/>
    <s v="Cetas Healthcare ( Renewal , 26th Sept )"/>
    <s v="Nikhil Ahuja"/>
    <s v="user_sD3YjSs92XKUfD0OPHeo886g6tW6aCM0iUhX5VVUuJi"/>
    <s v="Navin Panjwani"/>
    <s v="2022-08-03 06:52:41.937000+00:00"/>
    <s v="2022-09-28 05:55:01.536000+00:00"/>
    <m/>
    <s v="Mumbai"/>
    <m/>
    <m/>
    <m/>
    <n v="69"/>
    <m/>
    <m/>
    <m/>
    <m/>
    <m/>
    <m/>
    <m/>
    <m/>
    <m/>
    <m/>
    <m/>
    <s v="Others"/>
    <m/>
    <m/>
    <m/>
    <m/>
    <m/>
    <m/>
    <m/>
    <m/>
    <m/>
    <m/>
    <m/>
    <m/>
    <s v="Aniket Vahile"/>
    <m/>
    <s v="user_ocHSJH83OJnHCvKyMbjx8WOOK8PMgAUGIj1qK0q0dMV"/>
    <x v="10"/>
    <x v="1"/>
    <m/>
    <s v="September"/>
    <s v="Gated Content"/>
    <m/>
    <m/>
    <s v="Employee Engagement Handbook"/>
    <m/>
    <m/>
    <m/>
    <s v="2022-03-29 14:44:06.080000+00:00"/>
    <s v="2022-09-28 05:57:04.574000+00:00"/>
    <s v="GMC"/>
  </r>
  <r>
    <s v="Vivek Singh"/>
    <n v="1000000"/>
    <s v="INR"/>
    <n v="50"/>
    <s v="9/30/22"/>
    <s v="Sales"/>
    <s v="stat_Bh0lNV2usJkCLD6fjWneAqpmASEbmvomDaal7U02FV1"/>
    <s v="Demo Scheduled"/>
    <n v="0"/>
    <s v="OpportunityStatusType.Active"/>
    <s v="cont_ZABEbim2IDth0KUZyo5y4jAgie5OWFYZTBS8UO1yL2q"/>
    <s v="Dinamani"/>
    <s v="GMC - Sept"/>
    <s v="lead_3iAK4ZB0Yc3bn2Yd739t6VtYHIUUkDVfCRHDIXmlFvt"/>
    <s v="Eduquity"/>
    <s v="Daya Gowda"/>
    <s v="user_ojX3B6giQCeKnOjqd4gdwXUl0CqqHMXNORvxR6POXn6"/>
    <s v="Abhishek Chauhan"/>
    <s v="2022-08-01 12:08:00.733000+00:00"/>
    <s v="2022-09-28 04:37:29.687000+00:00"/>
    <m/>
    <s v="Bangalore"/>
    <m/>
    <m/>
    <m/>
    <n v="268"/>
    <m/>
    <m/>
    <m/>
    <m/>
    <m/>
    <m/>
    <m/>
    <m/>
    <m/>
    <m/>
    <m/>
    <s v="IT Services &amp; IT Consulting"/>
    <s v="The oriental ins"/>
    <m/>
    <m/>
    <m/>
    <m/>
    <m/>
    <m/>
    <m/>
    <m/>
    <m/>
    <m/>
    <m/>
    <s v="Rakesh Nade"/>
    <m/>
    <s v="user_ojX3B6giQCeKnOjqd4gdwXUl0CqqHMXNORvxR6POXn6"/>
    <x v="21"/>
    <x v="1"/>
    <m/>
    <s v="September"/>
    <s v="Cold Call"/>
    <m/>
    <m/>
    <m/>
    <m/>
    <m/>
    <m/>
    <s v="2022-04-20 10:11:31.999000+00:00"/>
    <s v="2022-09-28 04:37:29.749000+00:00"/>
    <m/>
  </r>
  <r>
    <s v="Aditya Binani"/>
    <n v="1000000"/>
    <s v="INR"/>
    <n v="0"/>
    <s v="9/26/22"/>
    <s v="Sales"/>
    <s v="stat_kcR4fZg7TU7jjk1jAVua3qGLRS4J5uFayEjK5j02wtv"/>
    <s v="Unqualified"/>
    <n v="0"/>
    <s v="OpportunityStatusType.Lost"/>
    <s v="cont_xVSs3WSEpUQYL3suMD4yzTNi5oigjFqeCfaM1NNq77L"/>
    <s v="Yogenndra Singh"/>
    <s v="GMC - Renewal"/>
    <s v="lead_G06hRS6UEEAIx1eWNR1yMEydRkjwqmKfeo3Y1ZX7tMH"/>
    <s v="Qodenext"/>
    <s v="Shreenath Bhat"/>
    <s v="user_g5Yw4Z4XnIbmcGhJO80vdtFdd5ElcDlgYO3q8l82ODn"/>
    <s v="Aditya Binani"/>
    <s v="2022-08-16 10:49:51.017000+00:00"/>
    <s v="2022-09-28 04:28:12.115000+00:00"/>
    <m/>
    <s v="Mumbai"/>
    <m/>
    <m/>
    <m/>
    <n v="250"/>
    <m/>
    <m/>
    <m/>
    <m/>
    <m/>
    <m/>
    <m/>
    <s v="PAID_SOCIAL"/>
    <m/>
    <m/>
    <m/>
    <s v="HR / Staffing / Recruitment"/>
    <m/>
    <m/>
    <m/>
    <m/>
    <m/>
    <m/>
    <m/>
    <m/>
    <m/>
    <m/>
    <m/>
    <m/>
    <m/>
    <m/>
    <s v="user_vMd4rmcrSbjykdyL2J7rrYn84SWdcNc5FKligrmItPw"/>
    <x v="11"/>
    <x v="1"/>
    <m/>
    <s v="October"/>
    <s v="Gated Content"/>
    <m/>
    <m/>
    <s v="Employee Engagement Calendar"/>
    <m/>
    <m/>
    <m/>
    <s v="2022-06-21 01:28:13.953000+00:00"/>
    <s v="2022-09-28 04:29:13.967000+00:00"/>
    <s v="GMC"/>
  </r>
  <r>
    <s v="Abhishek Chauhan"/>
    <n v="2500000"/>
    <s v="INR"/>
    <n v="0"/>
    <s v="9/30/22"/>
    <s v="Sales"/>
    <s v="stat_kcR4fZg7TU7jjk1jAVua3qGLRS4J5uFayEjK5j02wtv"/>
    <s v="Unqualified"/>
    <n v="0"/>
    <s v="OpportunityStatusType.Lost"/>
    <s v="cont_DdLgbJI140Ngvs9ZGwmjlNsnKt9XtSVPO1EgMqObxpD"/>
    <s v="Anand Shukla"/>
    <s v="GMC"/>
    <s v="lead_Gd98Ygk9CJ7xY7meXXJrpUIEf45FMfgE4Fqqmyyr6Xz"/>
    <s v="PROVAB TECHNOSOFT"/>
    <s v="Daya Gowda"/>
    <s v="user_a8nqX3z7ISW88f172GrmiROpYjjP29QrWrDfKdMgnvc"/>
    <s v="Akash Singh"/>
    <s v="2022-06-09 11:15:54.505000+00:00"/>
    <s v="2022-09-28 04:14:52.366000+00:00"/>
    <m/>
    <s v="Bangalore"/>
    <m/>
    <m/>
    <m/>
    <n v="415"/>
    <m/>
    <m/>
    <m/>
    <m/>
    <m/>
    <m/>
    <m/>
    <m/>
    <m/>
    <m/>
    <m/>
    <s v="IT Services &amp; IT Consulting"/>
    <m/>
    <m/>
    <m/>
    <m/>
    <m/>
    <m/>
    <m/>
    <m/>
    <m/>
    <m/>
    <m/>
    <m/>
    <s v="Rakesh Nade"/>
    <m/>
    <s v="user_encRk5bIEFN6ZA11h4WH2AdZTiZpogLSlMIaj0E30SZ"/>
    <x v="3"/>
    <x v="1"/>
    <m/>
    <m/>
    <s v="Cold Call"/>
    <m/>
    <m/>
    <m/>
    <m/>
    <m/>
    <m/>
    <s v="2022-04-20 10:10:54.166000+00:00"/>
    <s v="2022-10-11 16:28:21.291000+00:00"/>
    <m/>
  </r>
  <r>
    <s v="Pooja Gawas"/>
    <n v="100000"/>
    <s v="INR"/>
    <n v="0"/>
    <s v="9/27/22"/>
    <s v="Sales"/>
    <s v="stat_1hn9nRJaLbI53NxPuSQgo90kRpbpKsFlwN4oEGNUTdO"/>
    <s v="Lost"/>
    <n v="0"/>
    <s v="OpportunityStatusType.Lost"/>
    <m/>
    <m/>
    <s v="GPA (Renewal)"/>
    <s v="lead_k9TlAZXb6KzIsESVpkWWhYRMc2YcOJEtIoOBZLaYvwq"/>
    <s v="CellPoint Digital"/>
    <s v="Bhairavi Jog"/>
    <s v="user_KLETV1op4MIjvKQ12xGsWi23CuPjDE6PT29nwG6T3MY"/>
    <s v="Pooja Gawas"/>
    <s v="2022-07-14 10:39:46.980000+00:00"/>
    <s v="2022-09-28 04:07:53.017000+00:00"/>
    <m/>
    <s v="Pune"/>
    <m/>
    <m/>
    <m/>
    <n v="90"/>
    <m/>
    <m/>
    <m/>
    <m/>
    <m/>
    <m/>
    <m/>
    <m/>
    <m/>
    <m/>
    <m/>
    <s v="Banking &amp; Finance"/>
    <m/>
    <m/>
    <m/>
    <m/>
    <m/>
    <m/>
    <m/>
    <m/>
    <m/>
    <m/>
    <m/>
    <m/>
    <s v="Aniket Vahile"/>
    <m/>
    <s v="user_228eUmsdKIb9OItgmiDq1zD4aPZ1eqiapbaLAGeBf8g"/>
    <x v="13"/>
    <x v="6"/>
    <m/>
    <s v="September"/>
    <s v="Cold Call"/>
    <m/>
    <m/>
    <s v="Vrushali DB"/>
    <m/>
    <m/>
    <m/>
    <s v="2021-07-14 06:20:09.587000+00:00"/>
    <s v="2022-09-28 05:46:54.170000+00:00"/>
    <s v="GPA"/>
  </r>
  <r>
    <s v="Kashif Ahmad"/>
    <n v="14950"/>
    <s v="INR"/>
    <n v="100"/>
    <s v="9/27/22"/>
    <s v="Sales"/>
    <s v="stat_OZRiD1474QRJIpvnjHCZfiIvKcVD6mIKSSTzg8SwDVx"/>
    <s v="Won- Payment Completed"/>
    <n v="1"/>
    <s v="OpportunityStatusType.Won"/>
    <s v="cont_N43yObEerkCmSXJtyasgdu5V3Lz0rNJjV73JahzT5ek"/>
    <s v="Ankush"/>
    <s v="GPA Fresh"/>
    <s v="lead_B4de4v9aTdg2BgcewcxyV9QJhElH7rE7GVGW9Hb5OPw"/>
    <s v="ARIHANT EDUCATION FOUNDATION(Fresh)"/>
    <s v="Kashif Ahmad"/>
    <s v="user_LKRhV6rhcBe0uL8u70UUGeDjbMupuho4TaiAOCbT7HT"/>
    <s v="Kashif Ahmad"/>
    <s v="2022-09-26 09:43:56.840000+00:00"/>
    <s v="2022-09-27 13:03:50.830000+00:00"/>
    <m/>
    <s v="Pune"/>
    <m/>
    <m/>
    <m/>
    <n v="23"/>
    <m/>
    <m/>
    <m/>
    <m/>
    <m/>
    <m/>
    <m/>
    <m/>
    <m/>
    <m/>
    <m/>
    <s v="Education"/>
    <m/>
    <m/>
    <m/>
    <m/>
    <m/>
    <m/>
    <m/>
    <m/>
    <m/>
    <m/>
    <m/>
    <m/>
    <m/>
    <m/>
    <m/>
    <x v="16"/>
    <x v="5"/>
    <m/>
    <s v="September"/>
    <m/>
    <m/>
    <m/>
    <m/>
    <m/>
    <m/>
    <m/>
    <s v="2022-09-26 09:38:36.317000+00:00"/>
    <s v="2022-09-28 06:23:35.904000+00:00"/>
    <s v="GPA"/>
  </r>
  <r>
    <s v="Kashif Ahmad"/>
    <n v="100119"/>
    <s v="INR"/>
    <n v="100"/>
    <s v="9/27/22"/>
    <s v="Sales"/>
    <s v="stat_OZRiD1474QRJIpvnjHCZfiIvKcVD6mIKSSTzg8SwDVx"/>
    <s v="Won- Payment Completed"/>
    <n v="1"/>
    <s v="OpportunityStatusType.Won"/>
    <s v="cont_N43yObEerkCmSXJtyasgdu5V3Lz0rNJjV73JahzT5ek"/>
    <s v="Ankush"/>
    <s v="GMC fresh"/>
    <s v="lead_B4de4v9aTdg2BgcewcxyV9QJhElH7rE7GVGW9Hb5OPw"/>
    <s v="ARIHANT EDUCATION FOUNDATION(Fresh)"/>
    <s v="Gauri Jori"/>
    <s v="user_LKRhV6rhcBe0uL8u70UUGeDjbMupuho4TaiAOCbT7HT"/>
    <s v="Kashif Ahmad"/>
    <s v="2022-09-27 11:46:40.602000+00:00"/>
    <s v="2022-09-27 13:03:24.750000+00:00"/>
    <m/>
    <s v="Pune"/>
    <m/>
    <m/>
    <m/>
    <n v="23"/>
    <m/>
    <m/>
    <m/>
    <m/>
    <m/>
    <m/>
    <m/>
    <m/>
    <m/>
    <m/>
    <m/>
    <s v="Education"/>
    <m/>
    <m/>
    <m/>
    <m/>
    <m/>
    <m/>
    <m/>
    <m/>
    <m/>
    <m/>
    <m/>
    <m/>
    <m/>
    <m/>
    <m/>
    <x v="16"/>
    <x v="5"/>
    <m/>
    <s v="September"/>
    <m/>
    <m/>
    <m/>
    <m/>
    <m/>
    <m/>
    <m/>
    <s v="2022-09-26 09:38:36.317000+00:00"/>
    <s v="2022-09-28 06:23:35.904000+00:00"/>
    <s v="GMC"/>
  </r>
  <r>
    <s v="Pooja Gawas"/>
    <n v="2800000"/>
    <s v="INR"/>
    <n v="0"/>
    <s v="9/27/22"/>
    <s v="Sales"/>
    <s v="stat_1hn9nRJaLbI53NxPuSQgo90kRpbpKsFlwN4oEGNUTdO"/>
    <s v="Lost"/>
    <n v="0"/>
    <s v="OpportunityStatusType.Lost"/>
    <m/>
    <m/>
    <s v="GMC (1+5)"/>
    <s v="lead_k9TlAZXb6KzIsESVpkWWhYRMc2YcOJEtIoOBZLaYvwq"/>
    <s v="CellPoint Digital"/>
    <s v="Bhairavi Jog"/>
    <s v="user_KLETV1op4MIjvKQ12xGsWi23CuPjDE6PT29nwG6T3MY"/>
    <s v="Pooja Gawas"/>
    <s v="2022-07-14 10:37:27.974000+00:00"/>
    <s v="2022-09-28 04:07:45.523000+00:00"/>
    <m/>
    <s v="Pune"/>
    <m/>
    <m/>
    <m/>
    <n v="90"/>
    <m/>
    <m/>
    <m/>
    <m/>
    <m/>
    <m/>
    <m/>
    <m/>
    <m/>
    <m/>
    <m/>
    <s v="Banking &amp; Finance"/>
    <m/>
    <m/>
    <m/>
    <m/>
    <m/>
    <m/>
    <m/>
    <m/>
    <m/>
    <m/>
    <m/>
    <m/>
    <s v="Aniket Vahile"/>
    <m/>
    <s v="user_228eUmsdKIb9OItgmiDq1zD4aPZ1eqiapbaLAGeBf8g"/>
    <x v="13"/>
    <x v="6"/>
    <m/>
    <s v="September"/>
    <s v="Cold Call"/>
    <m/>
    <m/>
    <s v="Vrushali DB"/>
    <m/>
    <m/>
    <m/>
    <s v="2021-07-14 06:20:09.587000+00:00"/>
    <s v="2022-09-28 05:46:54.170000+00:00"/>
    <s v="GMC"/>
  </r>
  <r>
    <s v="Mayur Gadiyar"/>
    <n v="50000"/>
    <s v="INR"/>
    <n v="0"/>
    <s v="9/27/22"/>
    <s v="Sales"/>
    <s v="stat_kcR4fZg7TU7jjk1jAVua3qGLRS4J5uFayEjK5j02wtv"/>
    <s v="Unqualified"/>
    <n v="0"/>
    <s v="OpportunityStatusType.Lost"/>
    <s v="cont_xrue5SIPmuGQ8DSujzmRMZgzejrtz83atvhmZZmKYj6"/>
    <s v="Dattatray Saste"/>
    <s v="Commercial Liability Policy"/>
    <s v="lead_FfX5i9pKdPKliJbr5mQcdIOE2y66csoQLRIf1hZHwi9"/>
    <s v="Neptunus Power"/>
    <s v="Pranav Kenjale"/>
    <s v="user_bdUPAGjcS7p6513So3N4g3aWNS5HuBuVJi7bvCPAsLt"/>
    <s v="Mayur Gadiyar"/>
    <s v="2022-09-14 05:05:50.150000+00:00"/>
    <s v="2022-09-27 12:19:16.070000+00:00"/>
    <m/>
    <s v="Mumbai"/>
    <m/>
    <s v="2022-03-13 15:38:53+00:00"/>
    <m/>
    <n v="70"/>
    <m/>
    <m/>
    <m/>
    <m/>
    <m/>
    <m/>
    <m/>
    <m/>
    <m/>
    <m/>
    <m/>
    <s v="Oil &amp; Gas"/>
    <m/>
    <m/>
    <m/>
    <m/>
    <m/>
    <m/>
    <m/>
    <m/>
    <m/>
    <m/>
    <m/>
    <m/>
    <s v="Aniket Vahile"/>
    <m/>
    <s v="user_x9AtbGLhDmWYC9XAmYdfwBt9yiXbgMhBuZpIoFuN8Cd"/>
    <x v="22"/>
    <x v="1"/>
    <m/>
    <s v="September"/>
    <s v="Cold Call"/>
    <s v="Inbound via website"/>
    <m/>
    <s v="Employee Count 100"/>
    <m/>
    <m/>
    <m/>
    <s v="2021-08-30 14:32:43.507000+00:00"/>
    <s v="2022-09-30 10:11:45.741000+00:00"/>
    <m/>
  </r>
  <r>
    <s v="Kashif Ahmad"/>
    <n v="20150"/>
    <s v="INR"/>
    <n v="100"/>
    <s v="9/27/22"/>
    <s v="Sales"/>
    <s v="stat_OZRiD1474QRJIpvnjHCZfiIvKcVD6mIKSSTzg8SwDVx"/>
    <s v="Won- Payment Completed"/>
    <n v="1"/>
    <s v="OpportunityStatusType.Won"/>
    <s v="cont_XJnY3iuVBZFXePN3TnFjUdDQhgK2rAeloSAwzY3ux7h"/>
    <s v="Ankush Koul"/>
    <s v="GPA Fresh"/>
    <s v="lead_b102iSKvJhpTvc8oLL4ibugaFl8L19I8YfDSonMZ7gG"/>
    <s v="Ramachandran International Institute Of Management (Fresh)"/>
    <s v="Kashif Ahmad"/>
    <s v="user_LKRhV6rhcBe0uL8u70UUGeDjbMupuho4TaiAOCbT7HT"/>
    <s v="Kashif Ahmad"/>
    <s v="2022-09-22 16:58:10.488000+00:00"/>
    <s v="2022-09-27 11:18:55.033000+00:00"/>
    <m/>
    <s v="Pune"/>
    <m/>
    <m/>
    <m/>
    <n v="31"/>
    <m/>
    <m/>
    <m/>
    <m/>
    <m/>
    <m/>
    <m/>
    <m/>
    <m/>
    <m/>
    <m/>
    <s v="Education"/>
    <m/>
    <m/>
    <m/>
    <m/>
    <m/>
    <m/>
    <m/>
    <m/>
    <m/>
    <m/>
    <m/>
    <m/>
    <s v="Deepak Yadav"/>
    <m/>
    <s v="user_5YHA1ZU4iP896lD1YJehdJcMx7ZEgWCpulT4T2c3pJ3"/>
    <x v="4"/>
    <x v="5"/>
    <m/>
    <s v="September"/>
    <s v="Cold Call"/>
    <m/>
    <m/>
    <s v="Employee Engagement Handbook"/>
    <m/>
    <m/>
    <m/>
    <s v="2021-08-19 06:14:42.268000+00:00"/>
    <s v="2022-10-04 10:31:07.474000+00:00"/>
    <s v="GPA"/>
  </r>
  <r>
    <s v="Kashif Ahmad"/>
    <n v="127880"/>
    <s v="INR"/>
    <n v="100"/>
    <s v="9/27/22"/>
    <s v="Sales"/>
    <s v="stat_OZRiD1474QRJIpvnjHCZfiIvKcVD6mIKSSTzg8SwDVx"/>
    <s v="Won- Payment Completed"/>
    <n v="1"/>
    <s v="OpportunityStatusType.Won"/>
    <s v="cont_XJnY3iuVBZFXePN3TnFjUdDQhgK2rAeloSAwzY3ux7h"/>
    <s v="Ankush Koul"/>
    <s v="GMC"/>
    <s v="lead_b102iSKvJhpTvc8oLL4ibugaFl8L19I8YfDSonMZ7gG"/>
    <s v="Ramachandran International Institute Of Management (Fresh)"/>
    <s v="Gauri Jori"/>
    <s v="user_LKRhV6rhcBe0uL8u70UUGeDjbMupuho4TaiAOCbT7HT"/>
    <s v="Kashif Ahmad"/>
    <s v="2022-07-18 06:59:15.650000+00:00"/>
    <s v="2022-09-27 11:18:28.463000+00:00"/>
    <m/>
    <s v="Pune"/>
    <m/>
    <m/>
    <m/>
    <n v="31"/>
    <m/>
    <m/>
    <m/>
    <m/>
    <m/>
    <m/>
    <m/>
    <m/>
    <m/>
    <m/>
    <m/>
    <s v="Education"/>
    <m/>
    <m/>
    <m/>
    <m/>
    <m/>
    <m/>
    <m/>
    <m/>
    <m/>
    <m/>
    <m/>
    <m/>
    <s v="Deepak Yadav"/>
    <m/>
    <s v="user_5YHA1ZU4iP896lD1YJehdJcMx7ZEgWCpulT4T2c3pJ3"/>
    <x v="4"/>
    <x v="5"/>
    <m/>
    <s v="September"/>
    <s v="Cold Call"/>
    <m/>
    <m/>
    <s v="Employee Engagement Handbook"/>
    <m/>
    <m/>
    <m/>
    <s v="2021-08-19 06:14:42.268000+00:00"/>
    <s v="2022-10-04 10:31:07.474000+00:00"/>
    <s v="GMC"/>
  </r>
  <r>
    <s v="Abhishek Chauhan"/>
    <n v="500000"/>
    <s v="INR"/>
    <n v="0"/>
    <s v="9/30/22"/>
    <s v="Sales"/>
    <s v="stat_kcR4fZg7TU7jjk1jAVua3qGLRS4J5uFayEjK5j02wtv"/>
    <s v="Unqualified"/>
    <n v="0"/>
    <s v="OpportunityStatusType.Lost"/>
    <m/>
    <m/>
    <s v="Fresh GMC - Tentative Value Google meets meeting done  Mtg. Status : Ahmedabad based account, Physical meeting pending"/>
    <s v="lead_QwtnYjFwHGnGh42YSbaoQb9wHfBLNSBiYJtxyqb9taN"/>
    <s v="Cin7"/>
    <s v="Aditya Binani"/>
    <s v="user_ojX3B6giQCeKnOjqd4gdwXUl0CqqHMXNORvxR6POXn6"/>
    <s v="Abhishek Chauhan"/>
    <s v="2021-11-22 11:24:57.206000+00:00"/>
    <s v="2022-09-27 07:55:09.786000+00:00"/>
    <m/>
    <s v="Ahmedabad"/>
    <m/>
    <m/>
    <m/>
    <n v="25"/>
    <m/>
    <m/>
    <m/>
    <m/>
    <m/>
    <m/>
    <m/>
    <m/>
    <m/>
    <m/>
    <m/>
    <s v="IT Services &amp; IT Consulting"/>
    <m/>
    <m/>
    <m/>
    <m/>
    <m/>
    <m/>
    <m/>
    <m/>
    <m/>
    <m/>
    <m/>
    <m/>
    <s v="Jitin Gopi"/>
    <m/>
    <s v="user_ocHSJH83OJnHCvKyMbjx8WOOK8PMgAUGIj1qK0q0dMV"/>
    <x v="10"/>
    <x v="1"/>
    <m/>
    <m/>
    <s v="Cold Call"/>
    <m/>
    <m/>
    <m/>
    <m/>
    <m/>
    <m/>
    <s v="2021-11-22 06:37:21.102000+00:00"/>
    <s v="2022-09-27 07:55:09.839000+00:00"/>
    <m/>
  </r>
  <r>
    <s v="Abhishek Chauhan"/>
    <n v="5000000"/>
    <s v="INR"/>
    <n v="0"/>
    <s v="9/30/22"/>
    <s v="Sales"/>
    <s v="stat_1hn9nRJaLbI53NxPuSQgo90kRpbpKsFlwN4oEGNUTdO"/>
    <s v="Lost"/>
    <n v="0"/>
    <s v="OpportunityStatusType.Lost"/>
    <s v="cont_OKHfOshgHMba7jfNEwkLIPJPGVoAxDZBMuEowcOCu4Z"/>
    <s v="Kantharaju"/>
    <s v="GMC - sept renewals Oriental ins 800 employees 1+3 policy"/>
    <s v="lead_f05PaWe89PcsHMe5tO3vkYrqSEUhPe270yU9E6z8IXI"/>
    <s v="Bal Pharma"/>
    <s v="Daya Gowda"/>
    <s v="user_ojX3B6giQCeKnOjqd4gdwXUl0CqqHMXNORvxR6POXn6"/>
    <s v="Abhishek Chauhan"/>
    <s v="2022-06-28 09:39:29.640000+00:00"/>
    <s v="2022-09-27 07:42:52.561000+00:00"/>
    <m/>
    <s v="Bangalore"/>
    <m/>
    <m/>
    <m/>
    <n v="768"/>
    <m/>
    <m/>
    <m/>
    <m/>
    <m/>
    <m/>
    <m/>
    <m/>
    <m/>
    <m/>
    <m/>
    <s v="Manufacturing"/>
    <s v="The Orientals Insurance co"/>
    <m/>
    <m/>
    <m/>
    <m/>
    <m/>
    <m/>
    <m/>
    <m/>
    <m/>
    <m/>
    <m/>
    <s v="Rakesh Nade"/>
    <m/>
    <s v="user_ojX3B6giQCeKnOjqd4gdwXUl0CqqHMXNORvxR6POXn6"/>
    <x v="21"/>
    <x v="1"/>
    <m/>
    <s v="July; September"/>
    <s v="Cold Call"/>
    <m/>
    <m/>
    <m/>
    <m/>
    <m/>
    <m/>
    <s v="2022-04-19 08:55:35.653000+00:00"/>
    <s v="2022-10-13 07:43:54.382000+00:00"/>
    <m/>
  </r>
  <r>
    <s v="Anshum Naithani"/>
    <n v="1300000"/>
    <s v="INR"/>
    <n v="0"/>
    <s v="8/16/22"/>
    <s v="Sales"/>
    <s v="stat_1hn9nRJaLbI53NxPuSQgo90kRpbpKsFlwN4oEGNUTdO"/>
    <s v="Lost"/>
    <n v="0"/>
    <s v="OpportunityStatusType.Lost"/>
    <s v="cont_RTmc9xQP95zlw7q79ghqITiJqcGR6BlQ37XUlAU0hU2"/>
    <s v="Neelam Palande"/>
    <m/>
    <s v="lead_7Twu3h5vpkCl7YPbXlY7NYytlEjRpIrX8LLUZebePY0"/>
    <s v="All Time Plastics Private Limited"/>
    <s v="Tulika Chakra"/>
    <s v="user_GL8PBiV4pvzsQLVHSdZLeMQAQcGjCvLkffg486DHfZJ"/>
    <s v="Anshum Naithani"/>
    <s v="2022-06-20 07:36:12.780000+00:00"/>
    <s v="2022-09-27 04:07:43.828000+00:00"/>
    <m/>
    <s v="Mumbai"/>
    <m/>
    <m/>
    <m/>
    <n v="238"/>
    <m/>
    <m/>
    <m/>
    <m/>
    <m/>
    <m/>
    <m/>
    <m/>
    <m/>
    <m/>
    <m/>
    <s v="Manufacturing"/>
    <m/>
    <m/>
    <m/>
    <m/>
    <m/>
    <m/>
    <m/>
    <m/>
    <m/>
    <m/>
    <m/>
    <m/>
    <s v="Aniket Vahile"/>
    <m/>
    <s v="user_IpBH4s1Av5OVFfQQ3nW0qPDDjwLT9uRfx1sVhml8UQA"/>
    <x v="23"/>
    <x v="1"/>
    <m/>
    <s v="July"/>
    <s v="Cold Call"/>
    <m/>
    <m/>
    <m/>
    <m/>
    <m/>
    <m/>
    <s v="2021-10-26 11:53:50.781000+00:00"/>
    <s v="2022-09-27 04:07:43.877000+00:00"/>
    <s v="GMC"/>
  </r>
  <r>
    <s v="Manish Balpande"/>
    <n v="50000"/>
    <s v="INR"/>
    <n v="0"/>
    <s v="9/26/22"/>
    <s v="Sales"/>
    <s v="stat_1hn9nRJaLbI53NxPuSQgo90kRpbpKsFlwN4oEGNUTdO"/>
    <s v="Lost"/>
    <n v="0"/>
    <s v="OpportunityStatusType.Lost"/>
    <s v="cont_hs6ZLYkknRIITQqgLFAsGZin8CSUxJ2oznfd5GHhYDp"/>
    <s v="Datta Chavan"/>
    <m/>
    <s v="lead_oGvJ5FTsroDJtBAvFMG5hYD2PQowe7sxHB216eBCVZI"/>
    <s v="Watershed Organisation Trust (WOTR)"/>
    <s v="Kaushlya Bhavsar"/>
    <s v="user_8jx3L2CDfrbzNnwYUv6Plfha6VxaSGsqcbTXR3sIBZi"/>
    <s v="Manish Balpande"/>
    <s v="2022-06-28 05:34:54.365000+00:00"/>
    <s v="2022-09-26 13:20:42.662000+00:00"/>
    <m/>
    <s v="Ahmednagar"/>
    <m/>
    <m/>
    <m/>
    <n v="260"/>
    <m/>
    <m/>
    <m/>
    <m/>
    <m/>
    <m/>
    <m/>
    <s v="PAID_SOCIAL"/>
    <m/>
    <m/>
    <m/>
    <m/>
    <m/>
    <m/>
    <m/>
    <m/>
    <m/>
    <m/>
    <m/>
    <m/>
    <m/>
    <m/>
    <m/>
    <m/>
    <m/>
    <m/>
    <s v="user_FdWFezbLzkYQcGsBUsjZO25nr2poK2nRbqV47Rs5Kfm"/>
    <x v="17"/>
    <x v="9"/>
    <m/>
    <s v="September"/>
    <s v="Gated Content"/>
    <m/>
    <m/>
    <s v="Employee Engagement Handbook"/>
    <m/>
    <m/>
    <m/>
    <s v="2022-06-02 06:32:41.353000+00:00"/>
    <s v="2022-10-11 07:20:26.215000+00:00"/>
    <s v="GPA"/>
  </r>
  <r>
    <s v="Manish Balpande"/>
    <n v="2000000"/>
    <s v="INR"/>
    <n v="0"/>
    <s v="9/26/22"/>
    <s v="Sales"/>
    <s v="stat_1hn9nRJaLbI53NxPuSQgo90kRpbpKsFlwN4oEGNUTdO"/>
    <s v="Lost"/>
    <n v="0"/>
    <s v="OpportunityStatusType.Lost"/>
    <s v="cont_hs6ZLYkknRIITQqgLFAsGZin8CSUxJ2oznfd5GHhYDp"/>
    <s v="Datta Chavan"/>
    <m/>
    <s v="lead_oGvJ5FTsroDJtBAvFMG5hYD2PQowe7sxHB216eBCVZI"/>
    <s v="Watershed Organisation Trust (WOTR)"/>
    <s v="Kaushlya Bhavsar"/>
    <s v="user_8jx3L2CDfrbzNnwYUv6Plfha6VxaSGsqcbTXR3sIBZi"/>
    <s v="Manish Balpande"/>
    <s v="2022-06-28 05:34:36.832000+00:00"/>
    <s v="2022-09-26 13:20:34.555000+00:00"/>
    <m/>
    <s v="Ahmednagar"/>
    <m/>
    <m/>
    <m/>
    <n v="260"/>
    <m/>
    <m/>
    <m/>
    <m/>
    <m/>
    <m/>
    <m/>
    <s v="PAID_SOCIAL"/>
    <m/>
    <m/>
    <m/>
    <m/>
    <m/>
    <m/>
    <m/>
    <m/>
    <m/>
    <m/>
    <m/>
    <m/>
    <m/>
    <m/>
    <m/>
    <m/>
    <m/>
    <m/>
    <s v="user_FdWFezbLzkYQcGsBUsjZO25nr2poK2nRbqV47Rs5Kfm"/>
    <x v="17"/>
    <x v="9"/>
    <m/>
    <s v="September"/>
    <s v="Gated Content"/>
    <m/>
    <m/>
    <s v="Employee Engagement Handbook"/>
    <m/>
    <m/>
    <m/>
    <s v="2022-06-02 06:32:41.353000+00:00"/>
    <s v="2022-10-11 07:20:26.215000+00:00"/>
    <s v="GMC"/>
  </r>
  <r>
    <s v="Anshum Naithani"/>
    <n v="10000"/>
    <s v="INR"/>
    <n v="0"/>
    <s v="9/26/22"/>
    <s v="Sales"/>
    <s v="stat_1hn9nRJaLbI53NxPuSQgo90kRpbpKsFlwN4oEGNUTdO"/>
    <s v="Lost"/>
    <n v="0"/>
    <s v="OpportunityStatusType.Lost"/>
    <s v="cont_nG63LhtsEcIk8PvSjnJ7iYFMT2xGIzinWZKgOMtDJxt"/>
    <s v="Priyanka Rawal"/>
    <s v="GPA - Renewal"/>
    <s v="lead_WKSQoHX2Wlu3efB1fYMDL67QFeA5fLdAhTJ5xZL724L"/>
    <s v="Asian Hotels Pvt. Ltd."/>
    <s v="Shreenath Bhat"/>
    <s v="user_GL8PBiV4pvzsQLVHSdZLeMQAQcGjCvLkffg486DHfZJ"/>
    <s v="Anshum Naithani"/>
    <s v="2022-09-19 14:14:06.521000+00:00"/>
    <s v="2022-09-27 04:07:14.898000+00:00"/>
    <m/>
    <s v="Mumbai"/>
    <m/>
    <m/>
    <m/>
    <n v="1500"/>
    <m/>
    <m/>
    <m/>
    <m/>
    <m/>
    <m/>
    <m/>
    <m/>
    <m/>
    <m/>
    <m/>
    <m/>
    <m/>
    <m/>
    <m/>
    <m/>
    <m/>
    <m/>
    <m/>
    <m/>
    <m/>
    <m/>
    <m/>
    <m/>
    <m/>
    <m/>
    <s v="user_vMd4rmcrSbjykdyL2J7rrYn84SWdcNc5FKligrmItPw"/>
    <x v="11"/>
    <x v="1"/>
    <m/>
    <s v="September"/>
    <m/>
    <m/>
    <m/>
    <m/>
    <m/>
    <m/>
    <m/>
    <s v="2022-09-19 14:09:48.431000+00:00"/>
    <s v="2022-10-20 10:19:43.154000+00:00"/>
    <s v="GPA"/>
  </r>
  <r>
    <s v="Vrushali Kummar"/>
    <n v="5000000"/>
    <s v="INR"/>
    <n v="0"/>
    <s v="9/30/22"/>
    <s v="Sales"/>
    <s v="stat_kcR4fZg7TU7jjk1jAVua3qGLRS4J5uFayEjK5j02wtv"/>
    <s v="Unqualified"/>
    <n v="0"/>
    <s v="OpportunityStatusType.Lost"/>
    <m/>
    <m/>
    <s v="GMC (Renewal) Prudent  1+3  3L"/>
    <s v="lead_2wUcWSte0De4bQjtnlnNlBSOnvK5Gf7ZMY5Dti8rG57"/>
    <s v="FEV India Pvt Ltd"/>
    <s v="Pranav Kenjale"/>
    <s v="user_TZzywQwym26DjuswO479pxRhNKX152z8X1haCx2vcst"/>
    <s v="Vrushali Kummar"/>
    <s v="2022-06-30 11:34:10.706000+00:00"/>
    <s v="2022-09-26 12:07:01.797000+00:00"/>
    <m/>
    <s v="Pune"/>
    <m/>
    <m/>
    <m/>
    <n v="600"/>
    <m/>
    <m/>
    <m/>
    <m/>
    <m/>
    <m/>
    <m/>
    <m/>
    <m/>
    <m/>
    <m/>
    <s v="Manufacturing"/>
    <m/>
    <m/>
    <m/>
    <m/>
    <m/>
    <m/>
    <m/>
    <m/>
    <m/>
    <m/>
    <m/>
    <m/>
    <m/>
    <m/>
    <s v="user_6hRQhcoLhZEDUBYaw3vS7rv6T5582sGfXq4jNRqTfUU"/>
    <x v="14"/>
    <x v="1"/>
    <m/>
    <s v="September"/>
    <s v="Cold Call"/>
    <m/>
    <m/>
    <s v="Siddhartha Khatua's lead"/>
    <m/>
    <m/>
    <m/>
    <s v="2022-02-08 07:00:55.535000+00:00"/>
    <s v="2022-10-10 07:31:02.125000+00:00"/>
    <m/>
  </r>
  <r>
    <s v="Vikas Gupta"/>
    <n v="1500000"/>
    <s v="INR"/>
    <n v="0"/>
    <s v="9/29/22"/>
    <s v="Sales"/>
    <s v="stat_1hn9nRJaLbI53NxPuSQgo90kRpbpKsFlwN4oEGNUTdO"/>
    <s v="Lost"/>
    <n v="0"/>
    <s v="OpportunityStatusType.Lost"/>
    <m/>
    <m/>
    <s v="GMC"/>
    <s v="lead_g1l4GMIirQkt1qbwcTYgxhbcNTDkiMKsiIDRMbMPhcZ"/>
    <s v="Algoworks"/>
    <s v="Aditya Binani"/>
    <s v="user_P3f70h2AcefBkFTBZpvA9LgDbjTmUIXkqdKqHJ5evwA"/>
    <s v="Manojkumar Tinna"/>
    <s v="2022-08-30 12:51:55.954000+00:00"/>
    <s v="2022-09-26 12:59:10.700000+00:00"/>
    <m/>
    <s v="Noida"/>
    <m/>
    <m/>
    <m/>
    <n v="663"/>
    <m/>
    <m/>
    <m/>
    <m/>
    <m/>
    <m/>
    <m/>
    <m/>
    <m/>
    <m/>
    <m/>
    <s v="IT Services &amp; IT Consulting"/>
    <m/>
    <m/>
    <m/>
    <m/>
    <m/>
    <m/>
    <m/>
    <m/>
    <m/>
    <m/>
    <m/>
    <m/>
    <s v="Aniket Vahile"/>
    <m/>
    <s v="user_g5Yw4Z4XnIbmcGhJO80vdtFdd5ElcDlgYO3q8l82ODn"/>
    <x v="18"/>
    <x v="1"/>
    <m/>
    <s v="September"/>
    <s v="Cold Call"/>
    <s v="Abhiroop's Lead"/>
    <m/>
    <m/>
    <m/>
    <m/>
    <m/>
    <s v="2020-12-06 09:13:09.575000+00:00"/>
    <s v="2022-09-26 12:59:10.804000+00:00"/>
    <s v="GMC"/>
  </r>
  <r>
    <s v="Shreenath Bhat"/>
    <n v="300000"/>
    <s v="INR"/>
    <n v="0"/>
    <s v="9/30/22"/>
    <s v="Sales"/>
    <s v="stat_kcR4fZg7TU7jjk1jAVua3qGLRS4J5uFayEjK5j02wtv"/>
    <s v="Unqualified"/>
    <n v="0"/>
    <s v="OpportunityStatusType.Lost"/>
    <s v="cont_XX7I7yVjXsytxqHXxGOK7G04aGxHtwpZrwAemd9RoFA"/>
    <s v="Pramod Shinde"/>
    <s v="GMC"/>
    <s v="lead_UhG7gMVWpHFWvxX4mBizYqNGYJ4bn9q9lrqpfnKXwWx"/>
    <s v="PARESH CONSTRUCTIONS &amp; FOUNDATIONS PVT.LTD."/>
    <s v="Shreenath Bhat"/>
    <s v="user_vMd4rmcrSbjykdyL2J7rrYn84SWdcNc5FKligrmItPw"/>
    <s v="Shreenath Bhat"/>
    <s v="2022-08-02 05:16:07.178000+00:00"/>
    <s v="2022-09-26 11:07:09.589000+00:00"/>
    <m/>
    <s v="Mumbai"/>
    <m/>
    <m/>
    <m/>
    <n v="60"/>
    <m/>
    <m/>
    <m/>
    <m/>
    <m/>
    <m/>
    <m/>
    <s v="PAID_SOCIAL"/>
    <m/>
    <m/>
    <m/>
    <s v="Construction &amp; Real Estate"/>
    <s v="Sigma Manipal"/>
    <m/>
    <m/>
    <m/>
    <m/>
    <m/>
    <m/>
    <m/>
    <m/>
    <m/>
    <m/>
    <m/>
    <m/>
    <m/>
    <s v="user_vMd4rmcrSbjykdyL2J7rrYn84SWdcNc5FKligrmItPw"/>
    <x v="11"/>
    <x v="1"/>
    <m/>
    <s v="August"/>
    <s v="Gated Content"/>
    <m/>
    <m/>
    <s v="Employee Engagement Handbook"/>
    <m/>
    <m/>
    <m/>
    <s v="2022-06-14 18:31:58.589000+00:00"/>
    <s v="2022-09-26 11:07:09.703000+00:00"/>
    <s v="GMC"/>
  </r>
  <r>
    <s v="Shreenath Bhat"/>
    <n v="20000"/>
    <s v="INR"/>
    <n v="0"/>
    <s v="9/30/22"/>
    <s v="Sales"/>
    <s v="stat_kcR4fZg7TU7jjk1jAVua3qGLRS4J5uFayEjK5j02wtv"/>
    <s v="Unqualified"/>
    <n v="0"/>
    <s v="OpportunityStatusType.Lost"/>
    <s v="cont_VCgvKXTKic3r6NIzqHfzBjKzXGpekeQHxiSQlf5N9NJ"/>
    <s v="Pankaj Mehta"/>
    <s v="GPA"/>
    <s v="lead_sggaGb0HxfL1fiehrdNBon1FRK2aTLrWbuc0hRMcdmM"/>
    <s v="KCIL Chemofarbe Group"/>
    <s v="Shreenath Bhat"/>
    <s v="user_vMd4rmcrSbjykdyL2J7rrYn84SWdcNc5FKligrmItPw"/>
    <s v="Shreenath Bhat"/>
    <s v="2022-06-23 07:16:14.806000+00:00"/>
    <s v="2022-09-26 10:58:54.243000+00:00"/>
    <m/>
    <s v="Mumbai"/>
    <m/>
    <m/>
    <m/>
    <n v="64"/>
    <m/>
    <m/>
    <m/>
    <m/>
    <m/>
    <m/>
    <m/>
    <m/>
    <m/>
    <m/>
    <m/>
    <s v="Manufacturing"/>
    <m/>
    <m/>
    <m/>
    <m/>
    <m/>
    <m/>
    <m/>
    <m/>
    <m/>
    <m/>
    <m/>
    <m/>
    <s v="Jithendra Goalla"/>
    <m/>
    <s v="user_vMd4rmcrSbjykdyL2J7rrYn84SWdcNc5FKligrmItPw"/>
    <x v="11"/>
    <x v="1"/>
    <m/>
    <m/>
    <s v="Cold Call"/>
    <m/>
    <m/>
    <m/>
    <m/>
    <m/>
    <m/>
    <s v="2022-05-23 07:04:07.502000+00:00"/>
    <s v="2022-09-26 10:59:32.392000+00:00"/>
    <s v="GPA"/>
  </r>
  <r>
    <s v="Shreenath Bhat"/>
    <n v="975000"/>
    <s v="INR"/>
    <n v="0"/>
    <s v="9/30/22"/>
    <s v="Sales"/>
    <s v="stat_kcR4fZg7TU7jjk1jAVua3qGLRS4J5uFayEjK5j02wtv"/>
    <s v="Unqualified"/>
    <n v="0"/>
    <s v="OpportunityStatusType.Lost"/>
    <s v="cont_RFWTLxiCvSUIgxyP3weGQh5I8ru9Wf7LG6mUgZWpYN4"/>
    <s v="SM Agarwal"/>
    <s v="GMC - Renewal"/>
    <s v="lead_jzRibyTYq6fGNrWwZAu4BKY9a2BejZXRlL4kUp6llZ8"/>
    <s v="GEE Limited"/>
    <s v="Shreenath Bhat"/>
    <s v="user_vMd4rmcrSbjykdyL2J7rrYn84SWdcNc5FKligrmItPw"/>
    <s v="Shreenath Bhat"/>
    <s v="2022-08-19 07:18:22.437000+00:00"/>
    <s v="2022-09-26 11:06:25.080000+00:00"/>
    <m/>
    <s v="Mumbai"/>
    <m/>
    <m/>
    <m/>
    <n v="195"/>
    <m/>
    <m/>
    <m/>
    <m/>
    <m/>
    <m/>
    <m/>
    <m/>
    <m/>
    <m/>
    <m/>
    <s v="Manufacturing"/>
    <m/>
    <m/>
    <m/>
    <m/>
    <m/>
    <m/>
    <m/>
    <m/>
    <m/>
    <m/>
    <m/>
    <m/>
    <s v="Jithendra Goalla"/>
    <m/>
    <s v="user_vMd4rmcrSbjykdyL2J7rrYn84SWdcNc5FKligrmItPw"/>
    <x v="11"/>
    <x v="1"/>
    <m/>
    <m/>
    <s v="Cold Call"/>
    <s v="Lusha"/>
    <m/>
    <m/>
    <m/>
    <m/>
    <m/>
    <s v="2022-08-01 10:05:19.888000+00:00"/>
    <s v="2022-09-26 11:06:25.130000+00:00"/>
    <s v="GMC"/>
  </r>
  <r>
    <s v="Shreenath Bhat"/>
    <n v="300000"/>
    <s v="INR"/>
    <n v="0"/>
    <s v="9/30/22"/>
    <s v="Sales"/>
    <s v="stat_kcR4fZg7TU7jjk1jAVua3qGLRS4J5uFayEjK5j02wtv"/>
    <s v="Unqualified"/>
    <n v="0"/>
    <s v="OpportunityStatusType.Lost"/>
    <s v="cont_VCgvKXTKic3r6NIzqHfzBjKzXGpekeQHxiSQlf5N9NJ"/>
    <s v="Pankaj Mehta"/>
    <s v="GMC"/>
    <s v="lead_sggaGb0HxfL1fiehrdNBon1FRK2aTLrWbuc0hRMcdmM"/>
    <s v="KCIL Chemofarbe Group"/>
    <s v="Shreenath Bhat"/>
    <s v="user_vMd4rmcrSbjykdyL2J7rrYn84SWdcNc5FKligrmItPw"/>
    <s v="Shreenath Bhat"/>
    <s v="2022-06-23 07:13:18.794000+00:00"/>
    <s v="2022-09-26 10:58:46.567000+00:00"/>
    <m/>
    <s v="Mumbai"/>
    <m/>
    <m/>
    <m/>
    <n v="64"/>
    <m/>
    <m/>
    <m/>
    <m/>
    <m/>
    <m/>
    <m/>
    <m/>
    <m/>
    <m/>
    <m/>
    <s v="Manufacturing"/>
    <m/>
    <m/>
    <m/>
    <m/>
    <m/>
    <m/>
    <m/>
    <m/>
    <m/>
    <m/>
    <m/>
    <m/>
    <s v="Jithendra Goalla"/>
    <m/>
    <s v="user_vMd4rmcrSbjykdyL2J7rrYn84SWdcNc5FKligrmItPw"/>
    <x v="11"/>
    <x v="1"/>
    <m/>
    <m/>
    <s v="Cold Call"/>
    <m/>
    <m/>
    <m/>
    <m/>
    <m/>
    <m/>
    <s v="2022-05-23 07:04:07.502000+00:00"/>
    <s v="2022-09-26 10:59:32.392000+00:00"/>
    <s v="GMC"/>
  </r>
  <r>
    <s v="Naveen Kumar"/>
    <n v="5300000"/>
    <s v="INR"/>
    <n v="0"/>
    <s v="9/26/22"/>
    <s v="Sales"/>
    <s v="stat_1hn9nRJaLbI53NxPuSQgo90kRpbpKsFlwN4oEGNUTdO"/>
    <s v="Lost"/>
    <n v="0"/>
    <s v="OpportunityStatusType.Lost"/>
    <s v="cont_7f9MnISVvr8XG5JU6gEbHM02AqWnnAD40mYUeVKBXPf"/>
    <s v="satya sarang"/>
    <s v="GMC ren"/>
    <s v="lead_4yjBBdZQpX97UmitfkluC85xqwxn5Gh10HBeCQJUIiD"/>
    <s v="Globelink WW India Ltd"/>
    <s v="Gauri Jori"/>
    <s v="user_N52PP2uP2VZc2gm0nhh6CNFSif4n85g1cdxoNFd9ct0"/>
    <s v="Naveen Kumar"/>
    <s v="2022-09-01 08:47:09.829000+00:00"/>
    <s v="2022-09-26 10:46:37.001000+00:00"/>
    <m/>
    <s v="Mumbai"/>
    <m/>
    <m/>
    <m/>
    <n v="500"/>
    <m/>
    <m/>
    <m/>
    <m/>
    <m/>
    <m/>
    <m/>
    <m/>
    <m/>
    <m/>
    <m/>
    <s v="Transportation &amp; Logistics"/>
    <m/>
    <m/>
    <m/>
    <m/>
    <m/>
    <m/>
    <m/>
    <m/>
    <m/>
    <m/>
    <m/>
    <m/>
    <m/>
    <m/>
    <s v="user_5YHA1ZU4iP896lD1YJehdJcMx7ZEgWCpulT4T2c3pJ3"/>
    <x v="4"/>
    <x v="1"/>
    <m/>
    <s v="September"/>
    <s v="Cold Call"/>
    <s v="Mr. E"/>
    <m/>
    <m/>
    <m/>
    <m/>
    <m/>
    <s v="2021-08-05 07:01:41.266000+00:00"/>
    <s v="2022-10-12 19:27:56.961000+00:00"/>
    <m/>
  </r>
  <r>
    <s v="Shreenath Bhat"/>
    <n v="1600000"/>
    <s v="INR"/>
    <n v="0"/>
    <s v="9/30/22"/>
    <s v="Sales"/>
    <s v="stat_kcR4fZg7TU7jjk1jAVua3qGLRS4J5uFayEjK5j02wtv"/>
    <s v="Unqualified"/>
    <n v="0"/>
    <s v="OpportunityStatusType.Lost"/>
    <s v="cont_KJJiozArYWj23EnEGFHDRAeCwhbyuDJQEViDn7ptA1H"/>
    <s v="Rajiv Singh"/>
    <s v="GMC - Fresh"/>
    <s v="lead_eECWDjOyWqMhrI6JV4Snn6DtzR3y9ccHbh7jvnZiGH1"/>
    <s v="Frameboxx Animation &amp; Visual Effects Pvt Ltd"/>
    <s v="Shreenath Bhat"/>
    <s v="user_vMd4rmcrSbjykdyL2J7rrYn84SWdcNc5FKligrmItPw"/>
    <s v="Shreenath Bhat"/>
    <s v="2022-08-02 12:33:08.606000+00:00"/>
    <s v="2022-09-26 10:47:22.820000+00:00"/>
    <m/>
    <s v="Mumbai"/>
    <m/>
    <m/>
    <m/>
    <n v="329"/>
    <m/>
    <m/>
    <m/>
    <m/>
    <m/>
    <m/>
    <m/>
    <m/>
    <m/>
    <m/>
    <m/>
    <s v="Education"/>
    <m/>
    <m/>
    <m/>
    <m/>
    <m/>
    <m/>
    <m/>
    <m/>
    <m/>
    <m/>
    <m/>
    <m/>
    <s v="Aniket Vahile"/>
    <m/>
    <s v="user_vMd4rmcrSbjykdyL2J7rrYn84SWdcNc5FKligrmItPw"/>
    <x v="11"/>
    <x v="1"/>
    <m/>
    <m/>
    <s v="Cold Call"/>
    <m/>
    <m/>
    <m/>
    <m/>
    <m/>
    <m/>
    <s v="2022-05-23 07:03:55.497000+00:00"/>
    <s v="2022-09-26 10:47:22.852000+00:00"/>
    <s v="GMC"/>
  </r>
  <r>
    <s v="Navin Panjwani"/>
    <n v="50000"/>
    <s v="INR"/>
    <n v="0"/>
    <s v="9/30/22"/>
    <s v="Sales"/>
    <s v="stat_kcR4fZg7TU7jjk1jAVua3qGLRS4J5uFayEjK5j02wtv"/>
    <s v="Unqualified"/>
    <n v="0"/>
    <s v="OpportunityStatusType.Lost"/>
    <s v="cont_trXwQMjqUnwjfvvOg1dJAohvoHLM7Tgpg7TDRpPF2ay"/>
    <s v="Sweta P"/>
    <s v="GPA"/>
    <s v="lead_YZ9tKq5mOzjWkZyHIqYWa4uHquTzsZeQXuUOzcf8ga7"/>
    <s v="Racanaa Energy ( Renewal , 30th Sept )"/>
    <s v="Daya Gowda"/>
    <s v="user_sD3YjSs92XKUfD0OPHeo886g6tW6aCM0iUhX5VVUuJi"/>
    <s v="Navin Panjwani"/>
    <s v="2022-07-21 07:51:12.285000+00:00"/>
    <s v="2022-09-26 09:09:04.942000+00:00"/>
    <m/>
    <s v="Bangalore"/>
    <m/>
    <m/>
    <m/>
    <n v="40"/>
    <m/>
    <m/>
    <m/>
    <m/>
    <m/>
    <m/>
    <m/>
    <m/>
    <m/>
    <m/>
    <m/>
    <s v="Manufacturing"/>
    <m/>
    <m/>
    <m/>
    <m/>
    <m/>
    <m/>
    <m/>
    <m/>
    <m/>
    <m/>
    <m/>
    <m/>
    <s v="Amol Gawali"/>
    <m/>
    <s v="user_ojX3B6giQCeKnOjqd4gdwXUl0CqqHMXNORvxR6POXn6"/>
    <x v="21"/>
    <x v="1"/>
    <m/>
    <s v="September"/>
    <s v="Cold Call"/>
    <m/>
    <m/>
    <m/>
    <m/>
    <m/>
    <m/>
    <s v="2022-04-03 18:10:51.551000+00:00"/>
    <s v="2022-10-12 09:13:48.490000+00:00"/>
    <m/>
  </r>
  <r>
    <s v="Kashif Ahmad"/>
    <n v="173000"/>
    <s v="INR"/>
    <n v="0"/>
    <s v="9/26/22"/>
    <s v="Sales"/>
    <s v="stat_1hn9nRJaLbI53NxPuSQgo90kRpbpKsFlwN4oEGNUTdO"/>
    <s v="Lost"/>
    <n v="0"/>
    <s v="OpportunityStatusType.Lost"/>
    <s v="cont_kK6EZgM4pCRjhGIKwUsf9ye5vuobl8GJUwWnYXaCmiy"/>
    <s v="Sneha Pawar"/>
    <s v="GMC renewal"/>
    <s v="lead_A9eTFOvFnfZkb7knzhYNiBZFuIanByfo5qt3yXmz4em"/>
    <s v="M/S MACK VALVES INDIA PRIVATE LIMITED"/>
    <s v="Trupti Suryavanshi"/>
    <s v="user_LKRhV6rhcBe0uL8u70UUGeDjbMupuho4TaiAOCbT7HT"/>
    <s v="Kashif Ahmad"/>
    <s v="2022-06-09 10:59:39.712000+00:00"/>
    <s v="2022-09-26 09:00:14.097000+00:00"/>
    <m/>
    <s v="Pune"/>
    <m/>
    <m/>
    <m/>
    <n v="35"/>
    <m/>
    <m/>
    <m/>
    <m/>
    <m/>
    <m/>
    <m/>
    <m/>
    <m/>
    <m/>
    <m/>
    <m/>
    <m/>
    <m/>
    <m/>
    <m/>
    <m/>
    <m/>
    <m/>
    <m/>
    <m/>
    <m/>
    <m/>
    <m/>
    <m/>
    <m/>
    <s v="user_L8E6IFhq6UCzKLHa45LUUTZCznDuyDwFrGaEp9DXiUM"/>
    <x v="9"/>
    <x v="1"/>
    <m/>
    <s v="September"/>
    <s v="Cold Call"/>
    <m/>
    <m/>
    <m/>
    <m/>
    <m/>
    <m/>
    <s v="2021-08-19 06:19:10.076000+00:00"/>
    <s v="2022-09-26 09:00:14.182000+00:00"/>
    <s v="GMC"/>
  </r>
  <r>
    <s v="Navin Panjwani"/>
    <n v="500000"/>
    <s v="INR"/>
    <n v="0"/>
    <s v="9/30/22"/>
    <s v="Sales"/>
    <s v="stat_kcR4fZg7TU7jjk1jAVua3qGLRS4J5uFayEjK5j02wtv"/>
    <s v="Unqualified"/>
    <n v="0"/>
    <s v="OpportunityStatusType.Lost"/>
    <s v="cont_trXwQMjqUnwjfvvOg1dJAohvoHLM7Tgpg7TDRpPF2ay"/>
    <s v="Sweta P"/>
    <s v="They don't have GTL policy"/>
    <s v="lead_YZ9tKq5mOzjWkZyHIqYWa4uHquTzsZeQXuUOzcf8ga7"/>
    <s v="Racanaa Energy ( Renewal , 30th Sept )"/>
    <s v="Daya Gowda"/>
    <s v="user_sD3YjSs92XKUfD0OPHeo886g6tW6aCM0iUhX5VVUuJi"/>
    <s v="Navin Panjwani"/>
    <s v="2022-07-21 07:51:32.103000+00:00"/>
    <s v="2022-09-26 09:08:36.632000+00:00"/>
    <m/>
    <s v="Bangalore"/>
    <m/>
    <m/>
    <m/>
    <n v="40"/>
    <m/>
    <m/>
    <m/>
    <m/>
    <m/>
    <m/>
    <m/>
    <m/>
    <m/>
    <m/>
    <m/>
    <s v="Manufacturing"/>
    <m/>
    <m/>
    <m/>
    <m/>
    <m/>
    <m/>
    <m/>
    <m/>
    <m/>
    <m/>
    <m/>
    <m/>
    <s v="Amol Gawali"/>
    <m/>
    <s v="user_ojX3B6giQCeKnOjqd4gdwXUl0CqqHMXNORvxR6POXn6"/>
    <x v="21"/>
    <x v="1"/>
    <m/>
    <s v="September"/>
    <s v="Cold Call"/>
    <m/>
    <m/>
    <m/>
    <m/>
    <m/>
    <m/>
    <s v="2022-04-03 18:10:51.551000+00:00"/>
    <s v="2022-10-12 09:13:48.490000+00:00"/>
    <m/>
  </r>
  <r>
    <s v="Navin Panjwani"/>
    <n v="500000"/>
    <s v="INR"/>
    <n v="0"/>
    <s v="9/30/22"/>
    <s v="Sales"/>
    <s v="stat_kcR4fZg7TU7jjk1jAVua3qGLRS4J5uFayEjK5j02wtv"/>
    <s v="Unqualified"/>
    <n v="0"/>
    <s v="OpportunityStatusType.Lost"/>
    <s v="cont_trXwQMjqUnwjfvvOg1dJAohvoHLM7Tgpg7TDRpPF2ay"/>
    <s v="Sweta P"/>
    <s v="GMC - Sept looking for parental cover also"/>
    <s v="lead_YZ9tKq5mOzjWkZyHIqYWa4uHquTzsZeQXuUOzcf8ga7"/>
    <s v="Racanaa Energy ( Renewal , 30th Sept )"/>
    <s v="Daya Gowda"/>
    <s v="user_sD3YjSs92XKUfD0OPHeo886g6tW6aCM0iUhX5VVUuJi"/>
    <s v="Navin Panjwani"/>
    <s v="2022-07-21 07:50:53.902000+00:00"/>
    <s v="2022-09-26 09:08:58.041000+00:00"/>
    <m/>
    <s v="Bangalore"/>
    <m/>
    <m/>
    <m/>
    <n v="40"/>
    <m/>
    <m/>
    <m/>
    <m/>
    <m/>
    <m/>
    <m/>
    <m/>
    <m/>
    <m/>
    <m/>
    <s v="Manufacturing"/>
    <m/>
    <m/>
    <m/>
    <m/>
    <m/>
    <m/>
    <m/>
    <m/>
    <m/>
    <m/>
    <m/>
    <m/>
    <s v="Amol Gawali"/>
    <m/>
    <s v="user_ojX3B6giQCeKnOjqd4gdwXUl0CqqHMXNORvxR6POXn6"/>
    <x v="21"/>
    <x v="1"/>
    <m/>
    <s v="September"/>
    <s v="Cold Call"/>
    <m/>
    <m/>
    <m/>
    <m/>
    <m/>
    <m/>
    <s v="2022-04-03 18:10:51.551000+00:00"/>
    <s v="2022-10-12 09:13:48.490000+00:00"/>
    <m/>
  </r>
  <r>
    <s v="Chetan Kumar"/>
    <n v="6000000"/>
    <s v="INR"/>
    <n v="0"/>
    <s v="9/13/22"/>
    <s v="Sales"/>
    <s v="stat_kcR4fZg7TU7jjk1jAVua3qGLRS4J5uFayEjK5j02wtv"/>
    <s v="Unqualified"/>
    <n v="0"/>
    <s v="OpportunityStatusType.Lost"/>
    <m/>
    <m/>
    <s v="GMC"/>
    <s v="lead_qSYMvhh2fFzVZNUhYCMi5jM4H5p4o1bohRBd4aBMSzz"/>
    <s v="Wanbury Limited"/>
    <s v="Aditya Binani"/>
    <s v="user_g5Yw4Z4XnIbmcGhJO80vdtFdd5ElcDlgYO3q8l82ODn"/>
    <s v="Aditya Binani"/>
    <s v="2022-07-15 10:00:46.768000+00:00"/>
    <s v="2022-09-26 08:14:27.339000+00:00"/>
    <m/>
    <s v="Mumbai"/>
    <m/>
    <m/>
    <m/>
    <n v="1000"/>
    <m/>
    <m/>
    <m/>
    <m/>
    <m/>
    <m/>
    <m/>
    <m/>
    <m/>
    <m/>
    <m/>
    <s v="Manufacturing"/>
    <m/>
    <m/>
    <m/>
    <m/>
    <m/>
    <m/>
    <m/>
    <m/>
    <m/>
    <m/>
    <m/>
    <m/>
    <s v="Rakesh Nade"/>
    <m/>
    <s v="user_g5Yw4Z4XnIbmcGhJO80vdtFdd5ElcDlgYO3q8l82ODn"/>
    <x v="18"/>
    <x v="6"/>
    <m/>
    <s v="September"/>
    <s v="Cold Call"/>
    <s v="Lusha"/>
    <m/>
    <s v="Pharma"/>
    <m/>
    <m/>
    <m/>
    <s v="2021-08-05 07:12:30.256000+00:00"/>
    <s v="2022-09-30 10:12:27.096000+00:00"/>
    <m/>
  </r>
  <r>
    <s v="Abhiroop Ganguly"/>
    <n v="40000"/>
    <s v="INR"/>
    <n v="0"/>
    <s v="7/31/22"/>
    <s v="Sales"/>
    <s v="stat_1hn9nRJaLbI53NxPuSQgo90kRpbpKsFlwN4oEGNUTdO"/>
    <s v="Lost"/>
    <n v="0"/>
    <s v="OpportunityStatusType.Lost"/>
    <m/>
    <m/>
    <s v="GPA"/>
    <s v="lead_D5WpqbTgMRnZtbLAuXtH2fkn9cSDajkXiWkdYPRXZHD"/>
    <s v="LitmusWorld"/>
    <s v="Hardik Panchal"/>
    <s v="user_Zm3mwqSFutFgjDO2IXGR9kUUq6PsYuGh46Nb3AUURCn"/>
    <s v="Mayank Kale"/>
    <s v="2022-02-04 06:08:05.664000+00:00"/>
    <s v="2022-09-26 08:33:10.147000+00:00"/>
    <m/>
    <s v="Mumbai"/>
    <m/>
    <m/>
    <m/>
    <n v="77"/>
    <m/>
    <m/>
    <m/>
    <m/>
    <m/>
    <m/>
    <m/>
    <m/>
    <m/>
    <m/>
    <m/>
    <s v="IT Services &amp; IT Consulting"/>
    <m/>
    <m/>
    <m/>
    <m/>
    <m/>
    <m/>
    <m/>
    <m/>
    <m/>
    <m/>
    <m/>
    <m/>
    <s v="Arunkumar Dubey"/>
    <m/>
    <s v="user_5IQTpX6DsnoeoDfxqzqojpVoQLXPh68nhDjLS5ETjYj"/>
    <x v="8"/>
    <x v="1"/>
    <m/>
    <s v="May"/>
    <s v="Cold Call"/>
    <s v="Lusha"/>
    <n v="350000"/>
    <s v="Glengarry"/>
    <m/>
    <m/>
    <m/>
    <s v="2021-12-09 09:17:43.404000+00:00"/>
    <s v="2022-09-26 08:33:38.104000+00:00"/>
    <m/>
  </r>
  <r>
    <s v="Chetan Kumar"/>
    <n v="200000"/>
    <s v="INR"/>
    <n v="0"/>
    <s v="9/13/22"/>
    <s v="Sales"/>
    <s v="stat_kcR4fZg7TU7jjk1jAVua3qGLRS4J5uFayEjK5j02wtv"/>
    <s v="Unqualified"/>
    <n v="0"/>
    <s v="OpportunityStatusType.Lost"/>
    <m/>
    <m/>
    <s v="GPA"/>
    <s v="lead_qSYMvhh2fFzVZNUhYCMi5jM4H5p4o1bohRBd4aBMSzz"/>
    <s v="Wanbury Limited"/>
    <s v="Aditya Binani"/>
    <s v="user_g5Yw4Z4XnIbmcGhJO80vdtFdd5ElcDlgYO3q8l82ODn"/>
    <s v="Aditya Binani"/>
    <s v="2022-07-15 10:00:32.546000+00:00"/>
    <s v="2022-09-26 08:14:21.155000+00:00"/>
    <m/>
    <s v="Mumbai"/>
    <m/>
    <m/>
    <m/>
    <n v="1000"/>
    <m/>
    <m/>
    <m/>
    <m/>
    <m/>
    <m/>
    <m/>
    <m/>
    <m/>
    <m/>
    <m/>
    <s v="Manufacturing"/>
    <m/>
    <m/>
    <m/>
    <m/>
    <m/>
    <m/>
    <m/>
    <m/>
    <m/>
    <m/>
    <m/>
    <m/>
    <s v="Rakesh Nade"/>
    <m/>
    <s v="user_g5Yw4Z4XnIbmcGhJO80vdtFdd5ElcDlgYO3q8l82ODn"/>
    <x v="18"/>
    <x v="6"/>
    <m/>
    <s v="September"/>
    <s v="Cold Call"/>
    <s v="Lusha"/>
    <m/>
    <s v="Pharma"/>
    <m/>
    <m/>
    <m/>
    <s v="2021-08-05 07:12:30.256000+00:00"/>
    <s v="2022-09-30 10:12:27.096000+00:00"/>
    <m/>
  </r>
  <r>
    <s v="Abhishek Chauhan"/>
    <n v="150000"/>
    <s v="INR"/>
    <n v="0"/>
    <s v="9/30/22"/>
    <s v="Sales"/>
    <s v="stat_kcR4fZg7TU7jjk1jAVua3qGLRS4J5uFayEjK5j02wtv"/>
    <s v="Unqualified"/>
    <n v="0"/>
    <s v="OpportunityStatusType.Lost"/>
    <m/>
    <m/>
    <m/>
    <s v="lead_J5FLnX2VR2qGzsp2Bo7Tga0AAVmjiXgdYPEDdj6qy9Q"/>
    <s v="Localzi (Fresh)"/>
    <s v="Kaushlya Bhavsar"/>
    <s v="user_ojX3B6giQCeKnOjqd4gdwXUl0CqqHMXNORvxR6POXn6"/>
    <s v="Abhishek Chauhan"/>
    <s v="2022-06-09 08:44:17.452000+00:00"/>
    <s v="2022-09-26 05:55:53.052000+00:00"/>
    <m/>
    <m/>
    <m/>
    <s v="2022-04-05 13:40:33+00:00"/>
    <m/>
    <n v="25"/>
    <m/>
    <m/>
    <m/>
    <m/>
    <m/>
    <m/>
    <m/>
    <s v="ORGANIC_SEARCH"/>
    <m/>
    <m/>
    <m/>
    <m/>
    <m/>
    <m/>
    <m/>
    <m/>
    <m/>
    <m/>
    <m/>
    <m/>
    <m/>
    <m/>
    <m/>
    <m/>
    <m/>
    <m/>
    <s v="user_g5Yw4Z4XnIbmcGhJO80vdtFdd5ElcDlgYO3q8l82ODn"/>
    <x v="18"/>
    <x v="1"/>
    <m/>
    <m/>
    <s v="Inbound"/>
    <s v="Inbound via website"/>
    <m/>
    <s v="Employee Count 25"/>
    <m/>
    <m/>
    <m/>
    <s v="2022-04-05 13:43:17.959000+00:00"/>
    <s v="2022-09-26 05:55:53.112000+00:00"/>
    <s v="GMC"/>
  </r>
  <r>
    <s v="Omkar Ghate"/>
    <n v="350000"/>
    <s v="INR"/>
    <n v="0"/>
    <s v="9/23/22"/>
    <s v="Sales"/>
    <s v="stat_1hn9nRJaLbI53NxPuSQgo90kRpbpKsFlwN4oEGNUTdO"/>
    <s v="Lost"/>
    <n v="0"/>
    <s v="OpportunityStatusType.Lost"/>
    <s v="cont_9aVOTu2r345yLko5gRJDneTnXB0DbRSZClEKXKFY3Nz"/>
    <s v="Shivaji Abhang"/>
    <s v="Higher quote and wrong stakeholder assesment. No demo completed"/>
    <s v="lead_u9ZlKbm6s1YGQbrXI7E1hd57ZLXsvOSc0qPsHLgE1dH"/>
    <s v="Perfect Engine Components Pvt. Ltd."/>
    <s v="Sarvesh Pawar"/>
    <s v="user_9SBRjyF0n4iWuhUdqRyQkFhl2J4uyNKhFWvvJEvunX8"/>
    <s v="Omkar Ghate"/>
    <s v="2022-08-29 06:43:09.802000+00:00"/>
    <s v="2022-09-26 06:48:44.424000+00:00"/>
    <m/>
    <s v="Pune"/>
    <m/>
    <m/>
    <m/>
    <n v="90"/>
    <m/>
    <m/>
    <m/>
    <m/>
    <m/>
    <m/>
    <m/>
    <m/>
    <m/>
    <m/>
    <m/>
    <s v="Manufacturing"/>
    <m/>
    <m/>
    <m/>
    <m/>
    <m/>
    <m/>
    <m/>
    <m/>
    <m/>
    <m/>
    <m/>
    <m/>
    <s v="Sakshi Soni"/>
    <m/>
    <s v="user_A8KOTZADnUtEQOLt4nSLAmteNStuGh80js75RYjrXVt"/>
    <x v="6"/>
    <x v="1"/>
    <m/>
    <s v="September"/>
    <s v="Cold Call"/>
    <s v="Naukri.com"/>
    <m/>
    <m/>
    <m/>
    <m/>
    <m/>
    <s v="2022-06-27 04:02:43.649000+00:00"/>
    <s v="2022-09-30 06:57:44.040000+00:00"/>
    <s v="GMC"/>
  </r>
  <r>
    <s v="Omkar Ghate"/>
    <n v="400000"/>
    <s v="INR"/>
    <n v="0"/>
    <s v="9/24/22"/>
    <s v="Sales"/>
    <s v="stat_1hn9nRJaLbI53NxPuSQgo90kRpbpKsFlwN4oEGNUTdO"/>
    <s v="Lost"/>
    <n v="0"/>
    <s v="OpportunityStatusType.Lost"/>
    <s v="cont_dDmIrtRBzGOWCYDYVoEpoTivSEafrFdn4Hjsbl1bNVl"/>
    <s v="Hanmant Waghmore"/>
    <s v="ICICI quote was 3 L against 3.80 Claims. Our quote was 4 L"/>
    <s v="lead_G9MVlUeGSGrfAGkp9w5ZPD2peD68xeVsUtZdJTAQawd"/>
    <s v="NuVista Technologies Pvt. Ltd."/>
    <s v="Sarvesh Pawar"/>
    <s v="user_9SBRjyF0n4iWuhUdqRyQkFhl2J4uyNKhFWvvJEvunX8"/>
    <s v="Omkar Ghate"/>
    <s v="2022-08-30 07:56:37.947000+00:00"/>
    <s v="2022-09-26 06:50:22.575000+00:00"/>
    <m/>
    <s v="Pune"/>
    <m/>
    <m/>
    <m/>
    <n v="60"/>
    <m/>
    <m/>
    <m/>
    <m/>
    <m/>
    <m/>
    <m/>
    <m/>
    <m/>
    <m/>
    <m/>
    <s v="IT Services &amp; IT Consulting"/>
    <m/>
    <m/>
    <m/>
    <m/>
    <m/>
    <m/>
    <m/>
    <m/>
    <m/>
    <m/>
    <m/>
    <m/>
    <s v="Mrunmay Jalgaonkar"/>
    <m/>
    <s v="user_A8KOTZADnUtEQOLt4nSLAmteNStuGh80js75RYjrXVt"/>
    <x v="6"/>
    <x v="1"/>
    <m/>
    <s v="September"/>
    <s v="Cold Call"/>
    <s v="Mr. E"/>
    <m/>
    <m/>
    <m/>
    <m/>
    <m/>
    <s v="2022-07-02 04:41:49.829000+00:00"/>
    <s v="2022-10-05 07:18:38.678000+00:00"/>
    <s v="GMC"/>
  </r>
  <r>
    <s v="Omkar Ghate"/>
    <n v="300000"/>
    <s v="INR"/>
    <n v="0"/>
    <s v="9/23/22"/>
    <s v="Sales"/>
    <s v="stat_kcR4fZg7TU7jjk1jAVua3qGLRS4J5uFayEjK5j02wtv"/>
    <s v="Unqualified"/>
    <n v="0"/>
    <s v="OpportunityStatusType.Lost"/>
    <m/>
    <m/>
    <s v="GTL (Fresh)"/>
    <s v="lead_wXKoSIQhHwqR7NUaJZRMbmmeIBQNpex5qJk8uqJTt5i"/>
    <s v="AutoGen India Pvt Ltd"/>
    <s v="Bhairavi Jog"/>
    <s v="user_9SBRjyF0n4iWuhUdqRyQkFhl2J4uyNKhFWvvJEvunX8"/>
    <s v="Omkar Ghate"/>
    <s v="2022-07-25 05:26:29.548000+00:00"/>
    <s v="2022-09-26 05:04:54.232000+00:00"/>
    <m/>
    <s v="Pune"/>
    <m/>
    <s v="2020-09-23 02:33:00+00:00"/>
    <m/>
    <n v="60"/>
    <m/>
    <m/>
    <m/>
    <m/>
    <m/>
    <m/>
    <m/>
    <s v="PAID_SOCIAL"/>
    <m/>
    <m/>
    <m/>
    <s v="Manufacturing"/>
    <m/>
    <m/>
    <m/>
    <m/>
    <m/>
    <m/>
    <m/>
    <m/>
    <m/>
    <m/>
    <m/>
    <m/>
    <m/>
    <m/>
    <s v="user_228eUmsdKIb9OItgmiDq1zD4aPZ1eqiapbaLAGeBf8g"/>
    <x v="13"/>
    <x v="11"/>
    <m/>
    <s v="September"/>
    <s v="Gated Content; Warm Referral"/>
    <m/>
    <m/>
    <s v="Employee Engagement Handbook"/>
    <m/>
    <m/>
    <m/>
    <s v="2020-12-06 09:48:35.102000+00:00"/>
    <s v="2022-10-20 07:36:36.430000+00:00"/>
    <s v="GTL"/>
  </r>
  <r>
    <s v="Anshum Naithani"/>
    <n v="10000"/>
    <s v="INR"/>
    <n v="0"/>
    <s v="9/26/22"/>
    <s v="Sales"/>
    <s v="stat_1hn9nRJaLbI53NxPuSQgo90kRpbpKsFlwN4oEGNUTdO"/>
    <s v="Lost"/>
    <n v="0"/>
    <s v="OpportunityStatusType.Lost"/>
    <s v="cont_kkqZmUyE2ZzMtWRMXK6Ti5S7nIVZ4t5o3Bx9dsztqtz"/>
    <s v="Priyanka Rawal"/>
    <s v="GPA - Renewal"/>
    <s v="lead_jIBvS3ledQoAHxSSPtyDro910ieFCMuDKA4uzYNs9Rd"/>
    <s v="Chartered Hotels Bodh Gaya Pvt Ltd"/>
    <s v="Shreenath Bhat"/>
    <s v="user_GL8PBiV4pvzsQLVHSdZLeMQAQcGjCvLkffg486DHfZJ"/>
    <s v="Anshum Naithani"/>
    <s v="2022-09-20 05:53:30.210000+00:00"/>
    <s v="2022-09-26 00:23:20.124000+00:00"/>
    <m/>
    <s v="Mumbai"/>
    <m/>
    <m/>
    <m/>
    <n v="1500"/>
    <m/>
    <m/>
    <m/>
    <m/>
    <m/>
    <m/>
    <m/>
    <m/>
    <m/>
    <m/>
    <m/>
    <m/>
    <m/>
    <m/>
    <m/>
    <m/>
    <m/>
    <m/>
    <m/>
    <m/>
    <m/>
    <m/>
    <m/>
    <m/>
    <m/>
    <m/>
    <m/>
    <x v="16"/>
    <x v="1"/>
    <m/>
    <s v="September"/>
    <m/>
    <m/>
    <m/>
    <m/>
    <m/>
    <m/>
    <m/>
    <s v="2022-09-20 05:50:56.821000+00:00"/>
    <s v="2022-10-20 10:29:53.984000+00:00"/>
    <s v="GPA"/>
  </r>
  <r>
    <s v="Anshum Naithani"/>
    <n v="800000"/>
    <s v="INR"/>
    <n v="0"/>
    <s v="9/30/22"/>
    <s v="Sales"/>
    <s v="stat_kcR4fZg7TU7jjk1jAVua3qGLRS4J5uFayEjK5j02wtv"/>
    <s v="Unqualified"/>
    <n v="0"/>
    <s v="OpportunityStatusType.Lost"/>
    <m/>
    <m/>
    <m/>
    <s v="lead_DH5aITJRChg4SZPqedpYRRJptTYPSEFfA61Pszr03wj"/>
    <s v="Sethia Infrastructure"/>
    <s v="Prajakta Sahastrabudhe"/>
    <s v="user_GL8PBiV4pvzsQLVHSdZLeMQAQcGjCvLkffg486DHfZJ"/>
    <s v="Anshum Naithani"/>
    <s v="2022-08-01 04:49:25.165000+00:00"/>
    <s v="2022-09-26 00:23:41.762000+00:00"/>
    <m/>
    <s v="Mumbai"/>
    <m/>
    <m/>
    <m/>
    <n v="40"/>
    <m/>
    <m/>
    <m/>
    <m/>
    <m/>
    <m/>
    <m/>
    <m/>
    <m/>
    <m/>
    <m/>
    <s v="Construction &amp; Real Estate"/>
    <m/>
    <m/>
    <m/>
    <m/>
    <m/>
    <m/>
    <m/>
    <m/>
    <m/>
    <m/>
    <m/>
    <m/>
    <s v="Aniket Vahile"/>
    <m/>
    <s v="user_BtmkQ6xvtDyCMLstiH7YmmQURsFQdjarGcnSBd9UgEk"/>
    <x v="19"/>
    <x v="1"/>
    <m/>
    <s v="August"/>
    <s v="Cold Call"/>
    <s v="Naukri.com"/>
    <m/>
    <m/>
    <m/>
    <m/>
    <m/>
    <s v="2022-06-06 04:35:18.968000+00:00"/>
    <s v="2022-09-26 00:23:41.815000+00:00"/>
    <s v="GMC"/>
  </r>
  <r>
    <s v="Anshum Naithani"/>
    <n v="10000"/>
    <s v="INR"/>
    <n v="0"/>
    <s v="9/26/22"/>
    <s v="Sales"/>
    <s v="stat_1hn9nRJaLbI53NxPuSQgo90kRpbpKsFlwN4oEGNUTdO"/>
    <s v="Lost"/>
    <n v="0"/>
    <s v="OpportunityStatusType.Lost"/>
    <s v="cont_Z70lOEpk4XWO2U6ufb7pDHcB9AI5ANF5YpLs0dCLb78"/>
    <s v="Priyanka Rawal"/>
    <s v="GPA - Renewal"/>
    <s v="lead_VyP39IU42Kr8iJV9vZtUcPVbYrQVy22rk4PZZR4aATb"/>
    <s v="Jupiter Hotels Pvt. Ltd."/>
    <s v="Shreenath Bhat"/>
    <s v="user_GL8PBiV4pvzsQLVHSdZLeMQAQcGjCvLkffg486DHfZJ"/>
    <s v="Anshum Naithani"/>
    <s v="2022-09-19 14:02:33.491000+00:00"/>
    <s v="2022-09-26 00:22:33.245000+00:00"/>
    <m/>
    <s v="Mumbai"/>
    <m/>
    <m/>
    <m/>
    <n v="1500"/>
    <m/>
    <m/>
    <m/>
    <m/>
    <m/>
    <m/>
    <m/>
    <m/>
    <m/>
    <m/>
    <m/>
    <m/>
    <m/>
    <m/>
    <m/>
    <m/>
    <m/>
    <m/>
    <m/>
    <m/>
    <m/>
    <m/>
    <m/>
    <m/>
    <m/>
    <m/>
    <m/>
    <x v="16"/>
    <x v="1"/>
    <m/>
    <s v="September"/>
    <m/>
    <m/>
    <m/>
    <m/>
    <m/>
    <m/>
    <m/>
    <s v="2022-09-19 13:58:03.937000+00:00"/>
    <s v="2022-10-20 10:16:04.260000+00:00"/>
    <s v="GPA"/>
  </r>
  <r>
    <s v="Anshum Naithani"/>
    <n v="10000"/>
    <s v="INR"/>
    <n v="0"/>
    <s v="9/26/22"/>
    <s v="Sales"/>
    <s v="stat_1hn9nRJaLbI53NxPuSQgo90kRpbpKsFlwN4oEGNUTdO"/>
    <s v="Lost"/>
    <n v="0"/>
    <s v="OpportunityStatusType.Lost"/>
    <s v="cont_qlFZOLUyW01LX4yEqJdI4ftMWLwEGqMSjyG1xwK5JmD"/>
    <s v="Priyanka Rawal"/>
    <s v="GPA - Renewal"/>
    <s v="lead_2Vke8SrjSHbZKMfVBKjrYYJlt8tfWQm0TFTl7N4ddaW"/>
    <s v="Chartered Hotels Raipur Pvt. Ltd."/>
    <s v="Shreenath Bhat"/>
    <s v="user_GL8PBiV4pvzsQLVHSdZLeMQAQcGjCvLkffg486DHfZJ"/>
    <s v="Anshum Naithani"/>
    <s v="2022-09-19 13:56:13.014000+00:00"/>
    <s v="2022-09-26 00:22:09.757000+00:00"/>
    <m/>
    <s v="Mumbai"/>
    <m/>
    <m/>
    <m/>
    <n v="1500"/>
    <m/>
    <m/>
    <m/>
    <m/>
    <m/>
    <m/>
    <m/>
    <m/>
    <m/>
    <m/>
    <m/>
    <m/>
    <m/>
    <m/>
    <m/>
    <m/>
    <m/>
    <m/>
    <m/>
    <m/>
    <m/>
    <m/>
    <m/>
    <m/>
    <m/>
    <m/>
    <s v="user_vMd4rmcrSbjykdyL2J7rrYn84SWdcNc5FKligrmItPw"/>
    <x v="11"/>
    <x v="1"/>
    <m/>
    <s v="September"/>
    <m/>
    <m/>
    <m/>
    <m/>
    <m/>
    <m/>
    <m/>
    <s v="2022-09-19 13:53:10.450000+00:00"/>
    <s v="2022-10-20 10:17:31.878000+00:00"/>
    <s v="GPA"/>
  </r>
  <r>
    <s v="Anshum Naithani"/>
    <n v="10000"/>
    <s v="INR"/>
    <n v="0"/>
    <s v="9/26/22"/>
    <s v="Sales"/>
    <s v="stat_1hn9nRJaLbI53NxPuSQgo90kRpbpKsFlwN4oEGNUTdO"/>
    <s v="Lost"/>
    <n v="0"/>
    <s v="OpportunityStatusType.Lost"/>
    <s v="cont_NKEmJf45NE8iYdLfJ1ysxgmsjh5jPo3YfmHMqBwJK3M"/>
    <s v="Priyanka Rawal"/>
    <s v="GPA - Renewal"/>
    <s v="lead_x1an7jPKzxX8akRXK674F6ymaDUpSQ881au7gM0CNu6"/>
    <s v="Robust Hotels Pvt Ltd"/>
    <s v="Shreenath Bhat"/>
    <s v="user_GL8PBiV4pvzsQLVHSdZLeMQAQcGjCvLkffg486DHfZJ"/>
    <s v="Anshum Naithani"/>
    <s v="2022-09-19 14:07:46.325000+00:00"/>
    <s v="2022-09-26 00:22:57.839000+00:00"/>
    <m/>
    <s v="Mumbai"/>
    <m/>
    <m/>
    <m/>
    <n v="1500"/>
    <m/>
    <m/>
    <m/>
    <m/>
    <m/>
    <m/>
    <m/>
    <m/>
    <m/>
    <m/>
    <m/>
    <m/>
    <m/>
    <m/>
    <m/>
    <m/>
    <m/>
    <m/>
    <m/>
    <m/>
    <m/>
    <m/>
    <m/>
    <m/>
    <m/>
    <m/>
    <m/>
    <x v="16"/>
    <x v="1"/>
    <m/>
    <s v="September"/>
    <m/>
    <m/>
    <m/>
    <m/>
    <m/>
    <m/>
    <m/>
    <s v="2022-09-19 14:03:48.832000+00:00"/>
    <s v="2022-10-20 10:15:35.901000+00:00"/>
    <s v="GPA"/>
  </r>
  <r>
    <s v="Anshum Naithani"/>
    <n v="1000000"/>
    <s v="INR"/>
    <n v="0"/>
    <s v="9/26/22"/>
    <s v="Sales"/>
    <s v="stat_1hn9nRJaLbI53NxPuSQgo90kRpbpKsFlwN4oEGNUTdO"/>
    <s v="Lost"/>
    <n v="0"/>
    <s v="OpportunityStatusType.Lost"/>
    <s v="cont_nG63LhtsEcIk8PvSjnJ7iYFMT2xGIzinWZKgOMtDJxt"/>
    <s v="Priyanka Rawal"/>
    <s v="GMC - Renewal"/>
    <s v="lead_WKSQoHX2Wlu3efB1fYMDL67QFeA5fLdAhTJ5xZL724L"/>
    <s v="Asian Hotels Pvt. Ltd."/>
    <s v="Shreenath Bhat"/>
    <s v="user_GL8PBiV4pvzsQLVHSdZLeMQAQcGjCvLkffg486DHfZJ"/>
    <s v="Anshum Naithani"/>
    <s v="2022-09-19 14:13:21.313000+00:00"/>
    <s v="2022-09-26 00:20:51.062000+00:00"/>
    <m/>
    <s v="Mumbai"/>
    <m/>
    <m/>
    <m/>
    <n v="1500"/>
    <m/>
    <m/>
    <m/>
    <m/>
    <m/>
    <m/>
    <m/>
    <m/>
    <m/>
    <m/>
    <m/>
    <m/>
    <m/>
    <m/>
    <m/>
    <m/>
    <m/>
    <m/>
    <m/>
    <m/>
    <m/>
    <m/>
    <m/>
    <m/>
    <m/>
    <m/>
    <s v="user_vMd4rmcrSbjykdyL2J7rrYn84SWdcNc5FKligrmItPw"/>
    <x v="11"/>
    <x v="1"/>
    <m/>
    <s v="September"/>
    <m/>
    <m/>
    <m/>
    <m/>
    <m/>
    <m/>
    <m/>
    <s v="2022-09-19 14:09:48.431000+00:00"/>
    <s v="2022-10-20 10:19:43.154000+00:00"/>
    <s v="GMC"/>
  </r>
  <r>
    <s v="Anshum Naithani"/>
    <n v="500000"/>
    <s v="INR"/>
    <n v="0"/>
    <s v="9/26/22"/>
    <s v="Sales"/>
    <s v="stat_1hn9nRJaLbI53NxPuSQgo90kRpbpKsFlwN4oEGNUTdO"/>
    <s v="Lost"/>
    <n v="0"/>
    <s v="OpportunityStatusType.Lost"/>
    <s v="cont_kkqZmUyE2ZzMtWRMXK6Ti5S7nIVZ4t5o3Bx9dsztqtz"/>
    <s v="Priyanka Rawal"/>
    <s v="GMC - Renewal"/>
    <s v="lead_jIBvS3ledQoAHxSSPtyDro910ieFCMuDKA4uzYNs9Rd"/>
    <s v="Chartered Hotels Bodh Gaya Pvt Ltd"/>
    <s v="Shreenath Bhat"/>
    <s v="user_GL8PBiV4pvzsQLVHSdZLeMQAQcGjCvLkffg486DHfZJ"/>
    <s v="Anshum Naithani"/>
    <s v="2022-09-20 05:52:55.786000+00:00"/>
    <s v="2022-09-26 00:21:20.809000+00:00"/>
    <m/>
    <s v="Mumbai"/>
    <m/>
    <m/>
    <m/>
    <n v="1500"/>
    <m/>
    <m/>
    <m/>
    <m/>
    <m/>
    <m/>
    <m/>
    <m/>
    <m/>
    <m/>
    <m/>
    <m/>
    <m/>
    <m/>
    <m/>
    <m/>
    <m/>
    <m/>
    <m/>
    <m/>
    <m/>
    <m/>
    <m/>
    <m/>
    <m/>
    <m/>
    <m/>
    <x v="16"/>
    <x v="1"/>
    <m/>
    <s v="September"/>
    <m/>
    <m/>
    <m/>
    <m/>
    <m/>
    <m/>
    <m/>
    <s v="2022-09-20 05:50:56.821000+00:00"/>
    <s v="2022-10-20 10:29:53.984000+00:00"/>
    <s v="GMC"/>
  </r>
  <r>
    <s v="Anshum Naithani"/>
    <n v="20000"/>
    <s v="INR"/>
    <n v="0"/>
    <s v="9/26/22"/>
    <s v="Sales"/>
    <s v="stat_1hn9nRJaLbI53NxPuSQgo90kRpbpKsFlwN4oEGNUTdO"/>
    <s v="Lost"/>
    <n v="0"/>
    <s v="OpportunityStatusType.Lost"/>
    <s v="cont_H738fQ04aY1MRRTBEa9csBj5RYpn5LBBtRHMVEuE4bV"/>
    <s v="Priyanka Rawal"/>
    <s v="GPA - Renewal"/>
    <s v="lead_yW18R3s8z1mKHtTMf8Mx5wkmlrwuIB2nEkGXCukfKAg"/>
    <s v="Chartered Hotels Corporate Pvt. Ltd."/>
    <s v="Shreenath Bhat"/>
    <s v="user_GL8PBiV4pvzsQLVHSdZLeMQAQcGjCvLkffg486DHfZJ"/>
    <s v="Anshum Naithani"/>
    <s v="2022-09-19 13:50:28.306000+00:00"/>
    <s v="2022-09-26 00:21:44.141000+00:00"/>
    <m/>
    <s v="Mumbai"/>
    <m/>
    <m/>
    <m/>
    <n v="1500"/>
    <m/>
    <m/>
    <m/>
    <m/>
    <m/>
    <m/>
    <m/>
    <m/>
    <m/>
    <m/>
    <m/>
    <m/>
    <m/>
    <m/>
    <m/>
    <m/>
    <m/>
    <m/>
    <m/>
    <m/>
    <m/>
    <m/>
    <m/>
    <m/>
    <m/>
    <m/>
    <m/>
    <x v="16"/>
    <x v="1"/>
    <m/>
    <s v="September"/>
    <m/>
    <m/>
    <m/>
    <m/>
    <m/>
    <m/>
    <m/>
    <s v="2022-09-19 13:47:33.210000+00:00"/>
    <s v="2022-10-20 10:29:05.335000+00:00"/>
    <s v="GPA"/>
  </r>
  <r>
    <s v="Anshum Naithani"/>
    <n v="1000000"/>
    <s v="INR"/>
    <n v="0"/>
    <s v="9/26/22"/>
    <s v="Sales"/>
    <s v="stat_1hn9nRJaLbI53NxPuSQgo90kRpbpKsFlwN4oEGNUTdO"/>
    <s v="Lost"/>
    <n v="0"/>
    <s v="OpportunityStatusType.Lost"/>
    <s v="cont_qlFZOLUyW01LX4yEqJdI4ftMWLwEGqMSjyG1xwK5JmD"/>
    <s v="Priyanka Rawal"/>
    <s v="GMC - Renewal"/>
    <s v="lead_2Vke8SrjSHbZKMfVBKjrYYJlt8tfWQm0TFTl7N4ddaW"/>
    <s v="Chartered Hotels Raipur Pvt. Ltd."/>
    <s v="Shreenath Bhat"/>
    <s v="user_GL8PBiV4pvzsQLVHSdZLeMQAQcGjCvLkffg486DHfZJ"/>
    <s v="Anshum Naithani"/>
    <s v="2022-09-19 13:55:47.474000+00:00"/>
    <s v="2022-09-26 00:19:51.361000+00:00"/>
    <m/>
    <s v="Mumbai"/>
    <m/>
    <m/>
    <m/>
    <n v="1500"/>
    <m/>
    <m/>
    <m/>
    <m/>
    <m/>
    <m/>
    <m/>
    <m/>
    <m/>
    <m/>
    <m/>
    <m/>
    <m/>
    <m/>
    <m/>
    <m/>
    <m/>
    <m/>
    <m/>
    <m/>
    <m/>
    <m/>
    <m/>
    <m/>
    <m/>
    <m/>
    <s v="user_vMd4rmcrSbjykdyL2J7rrYn84SWdcNc5FKligrmItPw"/>
    <x v="11"/>
    <x v="1"/>
    <m/>
    <s v="September"/>
    <m/>
    <m/>
    <m/>
    <m/>
    <m/>
    <m/>
    <m/>
    <s v="2022-09-19 13:53:10.450000+00:00"/>
    <s v="2022-10-20 10:17:31.878000+00:00"/>
    <s v="GMC"/>
  </r>
  <r>
    <s v="Anshum Naithani"/>
    <n v="1000000"/>
    <s v="INR"/>
    <n v="0"/>
    <s v="9/26/22"/>
    <s v="Sales"/>
    <s v="stat_1hn9nRJaLbI53NxPuSQgo90kRpbpKsFlwN4oEGNUTdO"/>
    <s v="Lost"/>
    <n v="0"/>
    <s v="OpportunityStatusType.Lost"/>
    <s v="cont_NKEmJf45NE8iYdLfJ1ysxgmsjh5jPo3YfmHMqBwJK3M"/>
    <s v="Priyanka Rawal"/>
    <s v="GMC - Renewal"/>
    <s v="lead_x1an7jPKzxX8akRXK674F6ymaDUpSQ881au7gM0CNu6"/>
    <s v="Robust Hotels Pvt Ltd"/>
    <s v="Shreenath Bhat"/>
    <s v="user_GL8PBiV4pvzsQLVHSdZLeMQAQcGjCvLkffg486DHfZJ"/>
    <s v="Anshum Naithani"/>
    <s v="2022-09-19 14:06:54.864000+00:00"/>
    <s v="2022-09-26 00:20:35.939000+00:00"/>
    <m/>
    <s v="Mumbai"/>
    <m/>
    <m/>
    <m/>
    <n v="1500"/>
    <m/>
    <m/>
    <m/>
    <m/>
    <m/>
    <m/>
    <m/>
    <m/>
    <m/>
    <m/>
    <m/>
    <m/>
    <m/>
    <m/>
    <m/>
    <m/>
    <m/>
    <m/>
    <m/>
    <m/>
    <m/>
    <m/>
    <m/>
    <m/>
    <m/>
    <m/>
    <m/>
    <x v="16"/>
    <x v="1"/>
    <m/>
    <s v="September"/>
    <m/>
    <m/>
    <m/>
    <m/>
    <m/>
    <m/>
    <m/>
    <s v="2022-09-19 14:03:48.832000+00:00"/>
    <s v="2022-10-20 10:15:35.901000+00:00"/>
    <s v="GMC"/>
  </r>
  <r>
    <s v="Anshum Naithani"/>
    <n v="1000000"/>
    <s v="INR"/>
    <n v="0"/>
    <s v="9/26/22"/>
    <s v="Sales"/>
    <s v="stat_1hn9nRJaLbI53NxPuSQgo90kRpbpKsFlwN4oEGNUTdO"/>
    <s v="Lost"/>
    <n v="0"/>
    <s v="OpportunityStatusType.Lost"/>
    <s v="cont_Z70lOEpk4XWO2U6ufb7pDHcB9AI5ANF5YpLs0dCLb78"/>
    <s v="Priyanka Rawal"/>
    <s v="GMC - Renewal"/>
    <s v="lead_VyP39IU42Kr8iJV9vZtUcPVbYrQVy22rk4PZZR4aATb"/>
    <s v="Jupiter Hotels Pvt. Ltd."/>
    <s v="Shreenath Bhat"/>
    <s v="user_GL8PBiV4pvzsQLVHSdZLeMQAQcGjCvLkffg486DHfZJ"/>
    <s v="Anshum Naithani"/>
    <s v="2022-09-19 14:00:12.487000+00:00"/>
    <s v="2022-09-26 00:20:17.834000+00:00"/>
    <m/>
    <s v="Mumbai"/>
    <m/>
    <m/>
    <m/>
    <n v="1500"/>
    <m/>
    <m/>
    <m/>
    <m/>
    <m/>
    <m/>
    <m/>
    <m/>
    <m/>
    <m/>
    <m/>
    <m/>
    <m/>
    <m/>
    <m/>
    <m/>
    <m/>
    <m/>
    <m/>
    <m/>
    <m/>
    <m/>
    <m/>
    <m/>
    <m/>
    <m/>
    <m/>
    <x v="16"/>
    <x v="1"/>
    <m/>
    <s v="September"/>
    <m/>
    <m/>
    <m/>
    <m/>
    <m/>
    <m/>
    <m/>
    <s v="2022-09-19 13:58:03.937000+00:00"/>
    <s v="2022-10-20 10:16:04.260000+00:00"/>
    <s v="GMC"/>
  </r>
  <r>
    <s v="Anshum Naithani"/>
    <n v="1000000"/>
    <s v="INR"/>
    <n v="0"/>
    <s v="9/26/22"/>
    <s v="Sales"/>
    <s v="stat_1hn9nRJaLbI53NxPuSQgo90kRpbpKsFlwN4oEGNUTdO"/>
    <s v="Lost"/>
    <n v="0"/>
    <s v="OpportunityStatusType.Lost"/>
    <s v="cont_H738fQ04aY1MRRTBEa9csBj5RYpn5LBBtRHMVEuE4bV"/>
    <s v="Priyanka Rawal"/>
    <s v="GMC - Renewal"/>
    <s v="lead_yW18R3s8z1mKHtTMf8Mx5wkmlrwuIB2nEkGXCukfKAg"/>
    <s v="Chartered Hotels Corporate Pvt. Ltd."/>
    <s v="Shreenath Bhat"/>
    <s v="user_GL8PBiV4pvzsQLVHSdZLeMQAQcGjCvLkffg486DHfZJ"/>
    <s v="Anshum Naithani"/>
    <s v="2022-09-19 13:50:02.994000+00:00"/>
    <s v="2022-09-26 00:19:24.918000+00:00"/>
    <m/>
    <s v="Mumbai"/>
    <m/>
    <m/>
    <m/>
    <n v="1500"/>
    <m/>
    <m/>
    <m/>
    <m/>
    <m/>
    <m/>
    <m/>
    <m/>
    <m/>
    <m/>
    <m/>
    <m/>
    <m/>
    <m/>
    <m/>
    <m/>
    <m/>
    <m/>
    <m/>
    <m/>
    <m/>
    <m/>
    <m/>
    <m/>
    <m/>
    <m/>
    <m/>
    <x v="16"/>
    <x v="1"/>
    <m/>
    <s v="September"/>
    <m/>
    <m/>
    <m/>
    <m/>
    <m/>
    <m/>
    <m/>
    <s v="2022-09-19 13:47:33.210000+00:00"/>
    <s v="2022-10-20 10:29:05.335000+00:00"/>
    <s v="GMC"/>
  </r>
  <r>
    <s v="Anshum Naithani"/>
    <n v="1000000"/>
    <s v="INR"/>
    <n v="0"/>
    <s v="9/26/22"/>
    <s v="Sales"/>
    <s v="stat_1hn9nRJaLbI53NxPuSQgo90kRpbpKsFlwN4oEGNUTdO"/>
    <s v="Lost"/>
    <n v="0"/>
    <s v="OpportunityStatusType.Lost"/>
    <s v="cont_kBujxoL4ZT0Ks9W3Pn0UTE5xohKICJxovNKYNPrjhdy"/>
    <s v="Priyanka Rawal"/>
    <s v="GMC - Chartered Hotels Hampi Pvt Ltd."/>
    <s v="lead_nAzEN3tzcECwpBucyLr6CrRRIgxYXc52g2e00TvTkFx"/>
    <s v="Chartered Hotels Hampi Pvt Ltd."/>
    <s v="Shreenath Bhat"/>
    <s v="user_GL8PBiV4pvzsQLVHSdZLeMQAQcGjCvLkffg486DHfZJ"/>
    <s v="Anshum Naithani"/>
    <s v="2022-09-19 13:44:48.512000+00:00"/>
    <s v="2022-09-26 00:18:53.877000+00:00"/>
    <m/>
    <s v="Mumbai"/>
    <m/>
    <m/>
    <m/>
    <n v="1500"/>
    <m/>
    <m/>
    <m/>
    <m/>
    <m/>
    <m/>
    <m/>
    <m/>
    <m/>
    <m/>
    <m/>
    <m/>
    <m/>
    <m/>
    <m/>
    <m/>
    <m/>
    <m/>
    <m/>
    <m/>
    <m/>
    <m/>
    <m/>
    <m/>
    <m/>
    <m/>
    <m/>
    <x v="16"/>
    <x v="1"/>
    <m/>
    <s v="September"/>
    <m/>
    <m/>
    <m/>
    <m/>
    <m/>
    <m/>
    <m/>
    <s v="2022-09-19 13:42:29.125000+00:00"/>
    <s v="2022-10-20 10:23:32.924000+00:00"/>
    <s v="GMC"/>
  </r>
  <r>
    <s v="Abhiroop Ganguly"/>
    <n v="2000000"/>
    <s v="INR"/>
    <n v="50"/>
    <s v="9/27/22"/>
    <s v="Sales"/>
    <s v="stat_FKdNPXXuhXKKBjrSCi23zNHNqbRdSPZ9hl2qCMmtVnP"/>
    <s v="Negotiation"/>
    <n v="0"/>
    <s v="OpportunityStatusType.Active"/>
    <s v="cont_DN46OIw4Wrp9JwNf7EsEO70nvKi7K6UblWpGbHcI26j"/>
    <s v="Shruthi Srikantaprasad"/>
    <s v="GMC (Renewal)"/>
    <s v="lead_5ZVjq1TLxj3WvDn0a3XNgJAZMYH5awLxdwx8DdSBsIL"/>
    <s v="Pelatro"/>
    <s v="Pranav Kenjale"/>
    <s v="user_P3f70h2AcefBkFTBZpvA9LgDbjTmUIXkqdKqHJ5evwA"/>
    <s v="Manojkumar Tinna"/>
    <s v="2022-08-02 12:32:07.894000+00:00"/>
    <s v="2022-09-24 12:30:35.786000+00:00"/>
    <m/>
    <s v="Bangalore"/>
    <m/>
    <m/>
    <m/>
    <n v="250"/>
    <m/>
    <m/>
    <m/>
    <m/>
    <m/>
    <m/>
    <m/>
    <m/>
    <m/>
    <m/>
    <m/>
    <m/>
    <m/>
    <m/>
    <m/>
    <m/>
    <m/>
    <m/>
    <m/>
    <m/>
    <m/>
    <m/>
    <m/>
    <m/>
    <m/>
    <m/>
    <s v="user_aM3WaaSUQQmaNnsm9l2FQRVWUEr8RN2ZdXzsuQUalQ3"/>
    <x v="7"/>
    <x v="1"/>
    <m/>
    <s v="September"/>
    <s v="Gated Content"/>
    <m/>
    <m/>
    <s v="Employee Engagement Handbook"/>
    <m/>
    <m/>
    <m/>
    <s v="2022-05-19 08:50:52.898000+00:00"/>
    <s v="2022-10-10 07:33:00.819000+00:00"/>
    <m/>
  </r>
  <r>
    <s v="Anshum Naithani"/>
    <n v="2000000"/>
    <s v="INR"/>
    <n v="0"/>
    <s v="9/30/22"/>
    <s v="Sales"/>
    <s v="stat_1hn9nRJaLbI53NxPuSQgo90kRpbpKsFlwN4oEGNUTdO"/>
    <s v="Lost"/>
    <n v="0"/>
    <s v="OpportunityStatusType.Lost"/>
    <s v="cont_WceZKzAxaoiu711NIh7am2nbq0NXOjuhS36DxpXyyT7"/>
    <s v="Thanika C"/>
    <s v="GMC - Chartered Lucknow"/>
    <s v="lead_cj06l2cky60oe66TApSqGF8GQUYf6UVXdJainfMPsXS"/>
    <s v="Saraf Hotel Enterprises (Chartered Lucknow)"/>
    <s v="Shreenath Bhat"/>
    <s v="user_P3f70h2AcefBkFTBZpvA9LgDbjTmUIXkqdKqHJ5evwA"/>
    <s v="Manojkumar Tinna"/>
    <s v="2022-06-24 07:02:10.864000+00:00"/>
    <s v="2022-09-24 08:12:28.418000+00:00"/>
    <m/>
    <s v="Mumbai"/>
    <m/>
    <m/>
    <m/>
    <n v="1500"/>
    <m/>
    <m/>
    <m/>
    <m/>
    <m/>
    <m/>
    <m/>
    <s v="PAID_SOCIAL"/>
    <m/>
    <m/>
    <m/>
    <s v="Hospitality &amp; Travel"/>
    <m/>
    <m/>
    <m/>
    <m/>
    <m/>
    <m/>
    <m/>
    <m/>
    <m/>
    <m/>
    <m/>
    <m/>
    <m/>
    <m/>
    <s v="user_vMd4rmcrSbjykdyL2J7rrYn84SWdcNc5FKligrmItPw"/>
    <x v="11"/>
    <x v="1"/>
    <m/>
    <s v="September"/>
    <s v="Gated Content"/>
    <m/>
    <m/>
    <s v="Employee Engagement Handbook"/>
    <m/>
    <m/>
    <m/>
    <s v="2022-02-03 11:35:47.436000+00:00"/>
    <s v="2022-10-10 09:00:03.283000+00:00"/>
    <s v="GMC"/>
  </r>
  <r>
    <s v="Anshum Naithani"/>
    <n v="500000"/>
    <s v="INR"/>
    <n v="0"/>
    <s v="9/15/22"/>
    <s v="Sales"/>
    <s v="stat_1hn9nRJaLbI53NxPuSQgo90kRpbpKsFlwN4oEGNUTdO"/>
    <s v="Lost"/>
    <n v="0"/>
    <s v="OpportunityStatusType.Lost"/>
    <s v="cont_WceZKzAxaoiu711NIh7am2nbq0NXOjuhS36DxpXyyT7"/>
    <s v="Thanika C"/>
    <s v="GPA - Chartered Lucknow"/>
    <s v="lead_cj06l2cky60oe66TApSqGF8GQUYf6UVXdJainfMPsXS"/>
    <s v="Saraf Hotel Enterprises (Chartered Lucknow)"/>
    <s v="Shreenath Bhat"/>
    <s v="user_P3f70h2AcefBkFTBZpvA9LgDbjTmUIXkqdKqHJ5evwA"/>
    <s v="Manojkumar Tinna"/>
    <s v="2022-06-24 07:03:39.021000+00:00"/>
    <s v="2022-09-24 08:12:19.741000+00:00"/>
    <m/>
    <s v="Mumbai"/>
    <m/>
    <m/>
    <m/>
    <n v="1500"/>
    <m/>
    <m/>
    <m/>
    <m/>
    <m/>
    <m/>
    <m/>
    <s v="PAID_SOCIAL"/>
    <m/>
    <m/>
    <m/>
    <s v="Hospitality &amp; Travel"/>
    <m/>
    <m/>
    <m/>
    <m/>
    <m/>
    <m/>
    <m/>
    <m/>
    <m/>
    <m/>
    <m/>
    <m/>
    <m/>
    <m/>
    <s v="user_vMd4rmcrSbjykdyL2J7rrYn84SWdcNc5FKligrmItPw"/>
    <x v="11"/>
    <x v="1"/>
    <m/>
    <s v="September"/>
    <s v="Gated Content"/>
    <m/>
    <m/>
    <s v="Employee Engagement Handbook"/>
    <m/>
    <m/>
    <m/>
    <s v="2022-02-03 11:35:47.436000+00:00"/>
    <s v="2022-10-10 09:00:03.283000+00:00"/>
    <s v="GPA"/>
  </r>
  <r>
    <s v="Chetan Kumar"/>
    <n v="3000000"/>
    <s v="INR"/>
    <n v="0"/>
    <s v="9/22/22"/>
    <s v="Sales"/>
    <s v="stat_1hn9nRJaLbI53NxPuSQgo90kRpbpKsFlwN4oEGNUTdO"/>
    <s v="Lost"/>
    <n v="0"/>
    <s v="OpportunityStatusType.Lost"/>
    <m/>
    <m/>
    <s v="GMC"/>
    <s v="lead_kulB8ZR7Vif2PM55xIO9VnfweGdZ56yEiW0UN4noTpA"/>
    <s v="Netscribes"/>
    <s v="Aditya Binani"/>
    <s v="user_P3f70h2AcefBkFTBZpvA9LgDbjTmUIXkqdKqHJ5evwA"/>
    <s v="Manojkumar Tinna"/>
    <s v="2022-06-03 11:45:44.037000+00:00"/>
    <s v="2022-09-24 08:04:07.441000+00:00"/>
    <m/>
    <s v="Mumbai"/>
    <m/>
    <m/>
    <m/>
    <n v="315"/>
    <m/>
    <m/>
    <m/>
    <m/>
    <m/>
    <m/>
    <m/>
    <s v="PAID_SOCIAL"/>
    <m/>
    <m/>
    <m/>
    <s v="Others"/>
    <m/>
    <m/>
    <m/>
    <m/>
    <m/>
    <m/>
    <m/>
    <m/>
    <m/>
    <m/>
    <m/>
    <m/>
    <s v="Aniket Vahile"/>
    <m/>
    <s v="user_g5Yw4Z4XnIbmcGhJO80vdtFdd5ElcDlgYO3q8l82ODn"/>
    <x v="18"/>
    <x v="1"/>
    <m/>
    <s v="August; September"/>
    <s v="Gated Content"/>
    <s v="Naukri.com"/>
    <m/>
    <s v="Employee Engagement Handbook"/>
    <m/>
    <m/>
    <m/>
    <s v="2021-04-20 11:36:27.296000+00:00"/>
    <s v="2022-09-24 08:10:57.609000+00:00"/>
    <m/>
  </r>
  <r>
    <s v="Omkar Ghate"/>
    <n v="990000"/>
    <s v="INR"/>
    <n v="100"/>
    <s v="9/23/22"/>
    <s v="Sales"/>
    <s v="stat_OZRiD1474QRJIpvnjHCZfiIvKcVD6mIKSSTzg8SwDVx"/>
    <s v="Won- Payment Completed"/>
    <n v="1"/>
    <s v="OpportunityStatusType.Won"/>
    <m/>
    <m/>
    <s v="Fire- Plant"/>
    <s v="lead_wXKoSIQhHwqR7NUaJZRMbmmeIBQNpex5qJk8uqJTt5i"/>
    <s v="AutoGen India Pvt Ltd"/>
    <s v="Bhairavi Jog"/>
    <s v="user_9SBRjyF0n4iWuhUdqRyQkFhl2J4uyNKhFWvvJEvunX8"/>
    <s v="Omkar Ghate"/>
    <s v="2022-08-02 11:18:24.487000+00:00"/>
    <s v="2022-09-23 12:14:45.683000+00:00"/>
    <m/>
    <s v="Pune"/>
    <m/>
    <s v="2020-09-23 02:33:00+00:00"/>
    <m/>
    <n v="60"/>
    <m/>
    <m/>
    <m/>
    <m/>
    <m/>
    <m/>
    <m/>
    <s v="PAID_SOCIAL"/>
    <m/>
    <m/>
    <m/>
    <s v="Manufacturing"/>
    <m/>
    <m/>
    <m/>
    <m/>
    <m/>
    <m/>
    <m/>
    <m/>
    <m/>
    <m/>
    <m/>
    <m/>
    <m/>
    <m/>
    <s v="user_228eUmsdKIb9OItgmiDq1zD4aPZ1eqiapbaLAGeBf8g"/>
    <x v="13"/>
    <x v="11"/>
    <m/>
    <s v="September"/>
    <s v="Gated Content; Warm Referral"/>
    <m/>
    <m/>
    <s v="Employee Engagement Handbook"/>
    <m/>
    <m/>
    <m/>
    <s v="2020-12-06 09:48:35.102000+00:00"/>
    <s v="2022-10-20 07:36:36.430000+00:00"/>
    <s v="NON EB"/>
  </r>
  <r>
    <s v="Vrushali Kummar"/>
    <n v="10000000"/>
    <s v="INR"/>
    <n v="0"/>
    <s v="9/24/22"/>
    <s v="Sales"/>
    <s v="stat_1hn9nRJaLbI53NxPuSQgo90kRpbpKsFlwN4oEGNUTdO"/>
    <s v="Lost"/>
    <n v="0"/>
    <s v="OpportunityStatusType.Lost"/>
    <s v="cont_dfR8N4dSlTsdUNm9FdG5KRZ2PgwoS5AFBSdokHRovMg"/>
    <s v="Kathyayini"/>
    <s v="GMC (Renewal)"/>
    <s v="lead_YjZyltFGQCSLRUbHdTPzrUAIO4SDWpKfnDaRnc66wXF"/>
    <s v="ZETWERK"/>
    <s v="Pranav Kenjale"/>
    <s v="user_TZzywQwym26DjuswO479pxRhNKX152z8X1haCx2vcst"/>
    <s v="Vrushali Kummar"/>
    <s v="2022-07-08 11:09:44.732000+00:00"/>
    <s v="2022-09-23 17:34:45.154000+00:00"/>
    <m/>
    <s v="Bangalore"/>
    <m/>
    <m/>
    <m/>
    <n v="1000"/>
    <m/>
    <m/>
    <m/>
    <m/>
    <m/>
    <m/>
    <m/>
    <s v="PAID_SOCIAL"/>
    <m/>
    <m/>
    <m/>
    <s v="Manufacturing"/>
    <m/>
    <m/>
    <m/>
    <m/>
    <m/>
    <m/>
    <m/>
    <m/>
    <m/>
    <m/>
    <m/>
    <m/>
    <s v="Aniket Vahile; Sakshi Soni"/>
    <m/>
    <s v="user_1z3bdwgjF9RILRmuQPeXXGoPhafSi1mEgyb4l5sVEvN"/>
    <x v="1"/>
    <x v="1"/>
    <m/>
    <s v="September"/>
    <s v="Gated Content"/>
    <s v="Lusha"/>
    <m/>
    <s v="Employee Engagement Handbook"/>
    <m/>
    <m/>
    <m/>
    <s v="2021-04-28 08:22:27.886000+00:00"/>
    <s v="2022-10-10 07:31:51.910000+00:00"/>
    <m/>
  </r>
  <r>
    <s v="Vrushali Kummar"/>
    <n v="645700"/>
    <s v="INR"/>
    <n v="0"/>
    <s v="9/23/22"/>
    <s v="Sales"/>
    <s v="stat_1hn9nRJaLbI53NxPuSQgo90kRpbpKsFlwN4oEGNUTdO"/>
    <s v="Lost"/>
    <n v="0"/>
    <s v="OpportunityStatusType.Lost"/>
    <s v="cont_dfR8N4dSlTsdUNm9FdG5KRZ2PgwoS5AFBSdokHRovMg"/>
    <s v="Kathyayini"/>
    <s v="GPA (Renewal)"/>
    <s v="lead_YjZyltFGQCSLRUbHdTPzrUAIO4SDWpKfnDaRnc66wXF"/>
    <s v="ZETWERK"/>
    <s v="Pranav Kenjale"/>
    <s v="user_TZzywQwym26DjuswO479pxRhNKX152z8X1haCx2vcst"/>
    <s v="Vrushali Kummar"/>
    <s v="2022-09-01 06:57:54.752000+00:00"/>
    <s v="2022-09-23 17:34:26.833000+00:00"/>
    <m/>
    <s v="Bangalore"/>
    <m/>
    <m/>
    <m/>
    <n v="1000"/>
    <m/>
    <m/>
    <m/>
    <m/>
    <m/>
    <m/>
    <m/>
    <s v="PAID_SOCIAL"/>
    <m/>
    <m/>
    <m/>
    <s v="Manufacturing"/>
    <m/>
    <m/>
    <m/>
    <m/>
    <m/>
    <m/>
    <m/>
    <m/>
    <m/>
    <m/>
    <m/>
    <m/>
    <s v="Aniket Vahile; Sakshi Soni"/>
    <m/>
    <s v="user_1z3bdwgjF9RILRmuQPeXXGoPhafSi1mEgyb4l5sVEvN"/>
    <x v="1"/>
    <x v="1"/>
    <m/>
    <s v="September"/>
    <s v="Gated Content"/>
    <s v="Lusha"/>
    <m/>
    <s v="Employee Engagement Handbook"/>
    <m/>
    <m/>
    <m/>
    <s v="2021-04-28 08:22:27.886000+00:00"/>
    <s v="2022-10-10 07:31:51.910000+00:00"/>
    <m/>
  </r>
  <r>
    <s v="Mayur Gadiyar"/>
    <n v="14827"/>
    <s v="INR"/>
    <n v="100"/>
    <s v="9/23/22"/>
    <s v="Sales"/>
    <s v="stat_OZRiD1474QRJIpvnjHCZfiIvKcVD6mIKSSTzg8SwDVx"/>
    <s v="Won- Payment Completed"/>
    <n v="1"/>
    <s v="OpportunityStatusType.Won"/>
    <s v="cont_pwJNCPt5Uota09v1N5JuECh5KiOgbxBskr9lAGAvOmM"/>
    <s v="Narendra Kumar"/>
    <s v="Motor insurance"/>
    <s v="lead_j3ijfzhVxRkRM1sw9wtk48GSiRKbOMDtNBzw3Ilpq1G"/>
    <s v="Vritti Solutions"/>
    <s v="Nikhil Ahuja"/>
    <s v="user_bdUPAGjcS7p6513So3N4g3aWNS5HuBuVJi7bvCPAsLt"/>
    <s v="Mayur Gadiyar"/>
    <s v="2022-09-08 11:40:19.354000+00:00"/>
    <s v="2022-09-23 08:14:21.426000+00:00"/>
    <m/>
    <s v="Pune"/>
    <m/>
    <m/>
    <m/>
    <n v="231"/>
    <m/>
    <m/>
    <m/>
    <m/>
    <m/>
    <m/>
    <m/>
    <m/>
    <m/>
    <m/>
    <m/>
    <s v="IT Services &amp; IT Consulting"/>
    <m/>
    <m/>
    <m/>
    <m/>
    <m/>
    <m/>
    <m/>
    <m/>
    <m/>
    <m/>
    <m/>
    <m/>
    <s v="Yogesh Paigude"/>
    <m/>
    <s v="user_bdUPAGjcS7p6513So3N4g3aWNS5HuBuVJi7bvCPAsLt"/>
    <x v="24"/>
    <x v="4"/>
    <m/>
    <s v="May"/>
    <s v="Cold Call"/>
    <s v="Lusha"/>
    <m/>
    <m/>
    <m/>
    <m/>
    <m/>
    <s v="2022-01-10 13:09:17.828000+00:00"/>
    <s v="2022-10-13 04:21:39.310000+00:00"/>
    <s v="NON EB"/>
  </r>
  <r>
    <s v="Omkar Ghate"/>
    <n v="990000"/>
    <s v="INR"/>
    <n v="100"/>
    <s v="9/23/22"/>
    <s v="Sales"/>
    <s v="stat_OZRiD1474QRJIpvnjHCZfiIvKcVD6mIKSSTzg8SwDVx"/>
    <s v="Won- Payment Completed"/>
    <n v="1"/>
    <s v="OpportunityStatusType.Won"/>
    <m/>
    <m/>
    <s v="GMC (1+5)- Renewal"/>
    <s v="lead_wXKoSIQhHwqR7NUaJZRMbmmeIBQNpex5qJk8uqJTt5i"/>
    <s v="AutoGen India Pvt Ltd"/>
    <s v="Bhairavi Jog"/>
    <s v="user_9SBRjyF0n4iWuhUdqRyQkFhl2J4uyNKhFWvvJEvunX8"/>
    <s v="Omkar Ghate"/>
    <s v="2022-07-25 05:20:00.061000+00:00"/>
    <s v="2022-09-23 12:14:32.928000+00:00"/>
    <m/>
    <s v="Pune"/>
    <m/>
    <s v="2020-09-23 02:33:00+00:00"/>
    <m/>
    <n v="60"/>
    <m/>
    <m/>
    <m/>
    <m/>
    <m/>
    <m/>
    <m/>
    <s v="PAID_SOCIAL"/>
    <m/>
    <m/>
    <m/>
    <s v="Manufacturing"/>
    <m/>
    <m/>
    <m/>
    <m/>
    <m/>
    <m/>
    <m/>
    <m/>
    <m/>
    <m/>
    <m/>
    <m/>
    <m/>
    <m/>
    <s v="user_228eUmsdKIb9OItgmiDq1zD4aPZ1eqiapbaLAGeBf8g"/>
    <x v="13"/>
    <x v="11"/>
    <m/>
    <s v="September"/>
    <s v="Gated Content; Warm Referral"/>
    <m/>
    <m/>
    <s v="Employee Engagement Handbook"/>
    <m/>
    <m/>
    <m/>
    <s v="2020-12-06 09:48:35.102000+00:00"/>
    <s v="2022-10-20 07:36:36.430000+00:00"/>
    <s v="GMC"/>
  </r>
  <r>
    <s v="Mayur Gadiyar"/>
    <n v="522750"/>
    <s v="INR"/>
    <n v="100"/>
    <s v="9/23/22"/>
    <s v="Sales"/>
    <s v="stat_OZRiD1474QRJIpvnjHCZfiIvKcVD6mIKSSTzg8SwDVx"/>
    <s v="Won- Payment Completed"/>
    <n v="1"/>
    <s v="OpportunityStatusType.Won"/>
    <s v="cont_Lw5vuiGD7NL7g1qLdA7zmCzFFRY69TSZ6CR4idPkOVB"/>
    <s v="Priyanka chitre"/>
    <m/>
    <s v="lead_JYfDc411nk491p5GYtl0zLhxgg7oXcpE1uYibCnLFNV"/>
    <s v="Khel Group Pvt Ltd"/>
    <s v="Gauri Munge"/>
    <s v="user_bdUPAGjcS7p6513So3N4g3aWNS5HuBuVJi7bvCPAsLt"/>
    <s v="Mayur Gadiyar"/>
    <s v="2022-08-26 09:08:16.176000+00:00"/>
    <s v="2022-09-23 08:18:08.934000+00:00"/>
    <m/>
    <s v="Mumbai"/>
    <m/>
    <m/>
    <m/>
    <n v="95"/>
    <m/>
    <m/>
    <m/>
    <m/>
    <m/>
    <m/>
    <m/>
    <m/>
    <m/>
    <m/>
    <m/>
    <s v="IT Services &amp; IT Consulting"/>
    <m/>
    <m/>
    <m/>
    <m/>
    <m/>
    <m/>
    <m/>
    <m/>
    <m/>
    <m/>
    <m/>
    <m/>
    <s v="Mrunmay Jalgaonkar"/>
    <m/>
    <s v="user_2jRs4eIjwv8MozxYA1DE9MMy0FWf2gMgweg2LiJNu64"/>
    <x v="25"/>
    <x v="12"/>
    <m/>
    <s v="September"/>
    <s v="Cold Call"/>
    <s v="Mr. E"/>
    <m/>
    <m/>
    <m/>
    <m/>
    <m/>
    <s v="2022-08-01 10:00:47.992000+00:00"/>
    <s v="2022-10-14 02:38:50.764000+00:00"/>
    <m/>
  </r>
  <r>
    <s v="Satyajit Chati"/>
    <n v="200000"/>
    <s v="INR"/>
    <n v="50"/>
    <s v="9/30/22"/>
    <s v="Sales"/>
    <s v="stat_kLhaUSYbyIgQOHjvcKAHYNQn1lIjd0wTZfiU50Lt3mL"/>
    <s v="Demo Completed"/>
    <n v="0"/>
    <s v="OpportunityStatusType.Active"/>
    <s v="cont_jv2xS61QafYDZWHYbRNqBwKAh4orsZO8hdHZU8m6lB3"/>
    <s v="Anusree Roy Saha"/>
    <m/>
    <s v="lead_Qg5oUQGwk59eUQHVgiXtfkDmaKPkCwIZ99ReH56nMlw"/>
    <s v="CakeZone (Fresh)"/>
    <s v="Harmanjit Singh"/>
    <s v="user_lwF8ctKa5IyxqATpO2EOw2h0AEPiCMHOgewiH38Ei77"/>
    <s v="Harmanjit Singh"/>
    <s v="2022-09-08 07:18:27.017000+00:00"/>
    <s v="2022-09-23 06:42:07.353000+00:00"/>
    <m/>
    <s v="Bangalore"/>
    <m/>
    <m/>
    <m/>
    <n v="50"/>
    <m/>
    <m/>
    <m/>
    <m/>
    <m/>
    <m/>
    <m/>
    <s v="PAID_SOCIAL"/>
    <m/>
    <m/>
    <m/>
    <m/>
    <m/>
    <m/>
    <m/>
    <m/>
    <m/>
    <m/>
    <m/>
    <m/>
    <m/>
    <m/>
    <m/>
    <m/>
    <m/>
    <m/>
    <s v="user_lwF8ctKa5IyxqATpO2EOw2h0AEPiCMHOgewiH38Ei77"/>
    <x v="0"/>
    <x v="1"/>
    <m/>
    <m/>
    <s v="Gated Content"/>
    <m/>
    <m/>
    <s v="Employee Engagement Handbook"/>
    <m/>
    <m/>
    <m/>
    <s v="2022-09-07 17:54:13.101000+00:00"/>
    <s v="2022-10-13 10:40:59.032000+00:00"/>
    <s v="GMC"/>
  </r>
  <r>
    <s v="Prateek Wadhwa"/>
    <n v="40000"/>
    <s v="INR"/>
    <n v="0"/>
    <s v="9/30/22"/>
    <s v="Sales"/>
    <s v="stat_kcR4fZg7TU7jjk1jAVua3qGLRS4J5uFayEjK5j02wtv"/>
    <s v="Unqualified"/>
    <n v="0"/>
    <s v="OpportunityStatusType.Lost"/>
    <m/>
    <m/>
    <s v="GMC-Fresh"/>
    <s v="lead_fR5kzJKquYLLxD3w45c6SAXxNti3r4LxLvTHuR6thC6"/>
    <s v="St Stanislaus School (Fresh)"/>
    <s v="Bhairavi Jog"/>
    <s v="user_FdWFezbLzkYQcGsBUsjZO25nr2poK2nRbqV47Rs5Kfm"/>
    <s v="Prateek Wadhwa"/>
    <s v="2022-08-05 07:46:35.476000+00:00"/>
    <s v="2022-09-23 07:24:52.814000+00:00"/>
    <m/>
    <s v="Mumbai"/>
    <m/>
    <m/>
    <m/>
    <n v="20"/>
    <m/>
    <m/>
    <m/>
    <m/>
    <m/>
    <m/>
    <m/>
    <m/>
    <m/>
    <m/>
    <m/>
    <s v="Education"/>
    <m/>
    <m/>
    <m/>
    <m/>
    <m/>
    <m/>
    <m/>
    <m/>
    <m/>
    <m/>
    <m/>
    <m/>
    <s v="Arunkumar Dubey"/>
    <m/>
    <s v="user_228eUmsdKIb9OItgmiDq1zD4aPZ1eqiapbaLAGeBf8g"/>
    <x v="13"/>
    <x v="1"/>
    <m/>
    <m/>
    <s v="Cold Call"/>
    <m/>
    <m/>
    <m/>
    <m/>
    <m/>
    <m/>
    <s v="2021-08-13 04:50:19.760000+00:00"/>
    <s v="2022-09-23 07:24:58.434000+00:00"/>
    <s v="GMC"/>
  </r>
  <r>
    <s v="Sarvesh Pawar"/>
    <n v="100000"/>
    <s v="INR"/>
    <n v="0"/>
    <s v="9/30/22"/>
    <s v="Sales"/>
    <s v="stat_1hn9nRJaLbI53NxPuSQgo90kRpbpKsFlwN4oEGNUTdO"/>
    <s v="Lost"/>
    <n v="0"/>
    <s v="OpportunityStatusType.Lost"/>
    <m/>
    <m/>
    <s v="GMC-Fresh SI-5lacs RR-No capping Maternity-With-50k and without -both options"/>
    <s v="lead_m6ihozGVzxfIJ92noik4lIZW1DeyVX9SCJEIGsVfZYn"/>
    <s v="DotKonnekt"/>
    <s v="Bharti Bankey"/>
    <s v="user_A8KOTZADnUtEQOLt4nSLAmteNStuGh80js75RYjrXVt"/>
    <s v="Sarvesh Pawar"/>
    <s v="2022-09-09 05:46:33.695000+00:00"/>
    <s v="2022-09-23 07:28:10.065000+00:00"/>
    <m/>
    <s v="Bangalore"/>
    <m/>
    <s v="2022-09-08 09:14:23+00:00"/>
    <m/>
    <n v="12"/>
    <m/>
    <m/>
    <m/>
    <m/>
    <m/>
    <m/>
    <m/>
    <s v="PAID_SEARCH"/>
    <m/>
    <m/>
    <m/>
    <m/>
    <m/>
    <m/>
    <m/>
    <m/>
    <m/>
    <m/>
    <m/>
    <m/>
    <m/>
    <m/>
    <m/>
    <m/>
    <m/>
    <m/>
    <s v="user_aM3WaaSUQQmaNnsm9l2FQRVWUEr8RN2ZdXzsuQUalQ3"/>
    <x v="7"/>
    <x v="1"/>
    <m/>
    <m/>
    <s v="Inbound"/>
    <s v="Inbound via website"/>
    <m/>
    <s v="Employee Count 25"/>
    <m/>
    <m/>
    <m/>
    <s v="2022-09-08 09:17:17.693000+00:00"/>
    <s v="2022-09-23 07:28:21.636000+00:00"/>
    <s v="GMC"/>
  </r>
  <r>
    <s v="Sarvesh Pawar"/>
    <n v="20000"/>
    <s v="INR"/>
    <n v="50"/>
    <s v="9/26/22"/>
    <s v="Sales"/>
    <s v="stat_LAF6zc710op7pnBQxMZo0IXU6mVHAxtY6FLz1R7BEWw"/>
    <s v="Data Received"/>
    <n v="0"/>
    <s v="OpportunityStatusType.Active"/>
    <s v="cont_r59Q6Z7aNWG0tg0bHJQQjNSF6gzfjEzvviVOu0LhGP3"/>
    <s v="Nishant Garg"/>
    <m/>
    <s v="lead_Z7ID39aUbzrCmchNcV6FDcTs8JWYYqQYAJ2JLEYLv6V"/>
    <s v="Stetig Consulting Private Limited"/>
    <s v="Sarvesh Pawar"/>
    <s v="user_A8KOTZADnUtEQOLt4nSLAmteNStuGh80js75RYjrXVt"/>
    <s v="Sarvesh Pawar"/>
    <s v="2022-09-21 05:59:25.858000+00:00"/>
    <s v="2022-09-23 06:33:04.800000+00:00"/>
    <m/>
    <s v="Pune"/>
    <m/>
    <m/>
    <m/>
    <n v="91"/>
    <m/>
    <m/>
    <m/>
    <m/>
    <m/>
    <m/>
    <m/>
    <m/>
    <m/>
    <m/>
    <m/>
    <s v="IT Services &amp; IT Consulting"/>
    <m/>
    <m/>
    <m/>
    <m/>
    <m/>
    <m/>
    <m/>
    <m/>
    <m/>
    <m/>
    <m/>
    <m/>
    <s v="Jitin Gopi"/>
    <m/>
    <s v="user_A8KOTZADnUtEQOLt4nSLAmteNStuGh80js75RYjrXVt"/>
    <x v="6"/>
    <x v="4"/>
    <m/>
    <s v="September"/>
    <s v="Cold Call"/>
    <s v="Lusha"/>
    <m/>
    <s v="Glengarry"/>
    <m/>
    <m/>
    <m/>
    <s v="2021-12-09 09:17:51.629000+00:00"/>
    <s v="2022-10-20 11:45:53.782000+00:00"/>
    <s v="GPA"/>
  </r>
  <r>
    <s v="Sonal Paithankar"/>
    <n v="500000"/>
    <s v="INR"/>
    <n v="50"/>
    <s v="9/28/22"/>
    <s v="Sales"/>
    <s v="stat_aO2k5df3Tbj6iKGy1q1qOz4WkOm3guKV5pdsh2YPamR"/>
    <s v="Proposal Call Completed"/>
    <n v="0"/>
    <s v="OpportunityStatusType.Active"/>
    <m/>
    <m/>
    <s v="GPA"/>
    <s v="lead_uxzcpfeKI79kusD2zsZBiAuFLDrqsJx1YTgdLMOBP9a"/>
    <s v="PropTiger.com"/>
    <s v="Aditya Binani"/>
    <s v="user_Iwn6da5WKkZqwUySK0oUuCb72pFP5WEm4zAb92ijqFe"/>
    <s v="Sonal Paithankar"/>
    <s v="2022-07-05 12:43:45.674000+00:00"/>
    <s v="2022-09-23 04:19:55.631000+00:00"/>
    <m/>
    <s v="Gurgaon"/>
    <m/>
    <m/>
    <m/>
    <n v="1073"/>
    <m/>
    <m/>
    <m/>
    <m/>
    <m/>
    <m/>
    <m/>
    <s v="PAID_SOCIAL"/>
    <m/>
    <m/>
    <m/>
    <s v="Construction &amp; Real Estate"/>
    <m/>
    <m/>
    <m/>
    <m/>
    <m/>
    <m/>
    <m/>
    <m/>
    <m/>
    <m/>
    <m/>
    <m/>
    <s v="Aniket Vahile"/>
    <m/>
    <s v="user_g5Yw4Z4XnIbmcGhJO80vdtFdd5ElcDlgYO3q8l82ODn"/>
    <x v="18"/>
    <x v="1"/>
    <m/>
    <s v="September"/>
    <s v="Cold Call"/>
    <s v="Insurer Database"/>
    <m/>
    <s v="AM is Abhishek Wahane,Lead Magnet Lead"/>
    <m/>
    <m/>
    <m/>
    <s v="2021-09-08 04:26:58.381000+00:00"/>
    <s v="2022-10-18 15:58:36.868000+00:00"/>
    <m/>
  </r>
  <r>
    <s v="Omkar Ghate"/>
    <n v="2158000"/>
    <s v="INR"/>
    <n v="0"/>
    <s v="9/30/22"/>
    <s v="Sales"/>
    <s v="stat_1hn9nRJaLbI53NxPuSQgo90kRpbpKsFlwN4oEGNUTdO"/>
    <s v="Lost"/>
    <n v="0"/>
    <s v="OpportunityStatusType.Lost"/>
    <m/>
    <m/>
    <s v="Client received a quote of 19 L from another insurer and closed with them"/>
    <s v="lead_nwFuu6giFejYM51JJgYUUP9cENkaBwj1GP2839f1iMe"/>
    <s v="Alicon Castalloy Limited"/>
    <s v="Aditya Binani"/>
    <s v="user_9SBRjyF0n4iWuhUdqRyQkFhl2J4uyNKhFWvvJEvunX8"/>
    <s v="Omkar Ghate"/>
    <s v="2022-08-08 14:22:36.247000+00:00"/>
    <s v="2022-09-23 04:33:55.840000+00:00"/>
    <m/>
    <s v="Pune"/>
    <m/>
    <m/>
    <m/>
    <n v="309"/>
    <m/>
    <m/>
    <m/>
    <m/>
    <m/>
    <m/>
    <m/>
    <m/>
    <m/>
    <m/>
    <m/>
    <s v="Manufacturing"/>
    <m/>
    <m/>
    <m/>
    <m/>
    <m/>
    <m/>
    <m/>
    <m/>
    <m/>
    <m/>
    <m/>
    <m/>
    <s v="Aniket Vahile"/>
    <m/>
    <s v="user_g5Yw4Z4XnIbmcGhJO80vdtFdd5ElcDlgYO3q8l82ODn"/>
    <x v="18"/>
    <x v="1"/>
    <m/>
    <s v="February; September"/>
    <s v="Cold Call"/>
    <m/>
    <m/>
    <s v="AM Opps - Ibrahim"/>
    <m/>
    <m/>
    <m/>
    <s v="2021-11-01 06:20:53.702000+00:00"/>
    <s v="2022-09-23 04:33:55.932000+00:00"/>
    <m/>
  </r>
  <r>
    <s v="Sonal Paithankar"/>
    <n v="300000"/>
    <s v="INR"/>
    <n v="0"/>
    <s v="9/30/22"/>
    <s v="Sales"/>
    <s v="stat_kcR4fZg7TU7jjk1jAVua3qGLRS4J5uFayEjK5j02wtv"/>
    <s v="Unqualified"/>
    <n v="0"/>
    <s v="OpportunityStatusType.Lost"/>
    <m/>
    <m/>
    <s v="GPA"/>
    <s v="lead_agx10wPnWTDSSLfzAD6U7BoE2g0Ty9WdYdH7DnUmKA1"/>
    <s v="Planetcast"/>
    <s v="Aditya Binani"/>
    <s v="user_g5Yw4Z4XnIbmcGhJO80vdtFdd5ElcDlgYO3q8l82ODn"/>
    <s v="Aditya Binani"/>
    <s v="2022-08-16 10:20:41.112000+00:00"/>
    <s v="2022-09-22 18:48:52.378000+00:00"/>
    <m/>
    <s v="Mumbai"/>
    <m/>
    <m/>
    <m/>
    <n v="1300"/>
    <m/>
    <m/>
    <m/>
    <m/>
    <m/>
    <m/>
    <m/>
    <m/>
    <m/>
    <m/>
    <m/>
    <s v="Others"/>
    <m/>
    <m/>
    <m/>
    <m/>
    <m/>
    <m/>
    <m/>
    <m/>
    <m/>
    <m/>
    <m/>
    <m/>
    <s v="Jithendra Goalla"/>
    <m/>
    <s v="user_vMd4rmcrSbjykdyL2J7rrYn84SWdcNc5FKligrmItPw"/>
    <x v="11"/>
    <x v="1"/>
    <m/>
    <s v="October"/>
    <s v="Cold Call"/>
    <m/>
    <m/>
    <m/>
    <m/>
    <m/>
    <m/>
    <s v="2022-04-29 04:39:19.691000+00:00"/>
    <s v="2022-10-20 10:21:13.391000+00:00"/>
    <m/>
  </r>
  <r>
    <s v="Naveen Kumar"/>
    <n v="2000000"/>
    <s v="INR"/>
    <n v="0"/>
    <s v="9/23/22"/>
    <s v="Sales"/>
    <s v="stat_1hn9nRJaLbI53NxPuSQgo90kRpbpKsFlwN4oEGNUTdO"/>
    <s v="Lost"/>
    <n v="0"/>
    <s v="OpportunityStatusType.Lost"/>
    <s v="cont_HCGCAHxNHDM4uD8BS9UVm1AYuiDIx1nlpM0j7VNkjFJ"/>
    <s v="Kavitha"/>
    <s v="GMC (Renewal) - Insufficient Data"/>
    <s v="lead_rNB24QLcbLg4XDbpRbHiRSJ8U6i32fOja0empydiRKL"/>
    <s v="Sequel Logistics"/>
    <s v="Pranav Kenjale"/>
    <s v="user_N52PP2uP2VZc2gm0nhh6CNFSif4n85g1cdxoNFd9ct0"/>
    <s v="Naveen Kumar"/>
    <s v="2022-08-08 10:28:21.720000+00:00"/>
    <s v="2022-09-23 03:55:56.437000+00:00"/>
    <m/>
    <s v="Bangalore"/>
    <m/>
    <m/>
    <m/>
    <n v="700"/>
    <m/>
    <m/>
    <m/>
    <m/>
    <m/>
    <m/>
    <m/>
    <m/>
    <m/>
    <m/>
    <m/>
    <s v="Transportation &amp; Logistics"/>
    <m/>
    <m/>
    <m/>
    <m/>
    <m/>
    <m/>
    <m/>
    <m/>
    <m/>
    <m/>
    <m/>
    <m/>
    <s v="Aniket Vahile"/>
    <m/>
    <s v="user_elsJRWsVnVWXwXYDqwMxWZeO0sLXCWVtdfpMy6LREbN"/>
    <x v="26"/>
    <x v="1"/>
    <m/>
    <s v="September"/>
    <s v="Gated Content"/>
    <s v="Naukri.com"/>
    <m/>
    <s v="Employee Engagement Handbook"/>
    <m/>
    <m/>
    <m/>
    <s v="2022-05-20 06:57:06.278000+00:00"/>
    <s v="2022-10-10 07:33:46.419000+00:00"/>
    <m/>
  </r>
  <r>
    <s v="Sonal Paithankar"/>
    <n v="3000000"/>
    <s v="INR"/>
    <n v="0"/>
    <s v="9/30/22"/>
    <s v="Sales"/>
    <s v="stat_kcR4fZg7TU7jjk1jAVua3qGLRS4J5uFayEjK5j02wtv"/>
    <s v="Unqualified"/>
    <n v="0"/>
    <s v="OpportunityStatusType.Lost"/>
    <m/>
    <m/>
    <s v="GMC"/>
    <s v="lead_agx10wPnWTDSSLfzAD6U7BoE2g0Ty9WdYdH7DnUmKA1"/>
    <s v="Planetcast"/>
    <s v="Aditya Binani"/>
    <s v="user_g5Yw4Z4XnIbmcGhJO80vdtFdd5ElcDlgYO3q8l82ODn"/>
    <s v="Aditya Binani"/>
    <s v="2022-08-16 10:20:16.135000+00:00"/>
    <s v="2022-09-22 18:48:46.595000+00:00"/>
    <m/>
    <s v="Mumbai"/>
    <m/>
    <m/>
    <m/>
    <n v="1300"/>
    <m/>
    <m/>
    <m/>
    <m/>
    <m/>
    <m/>
    <m/>
    <m/>
    <m/>
    <m/>
    <m/>
    <s v="Others"/>
    <m/>
    <m/>
    <m/>
    <m/>
    <m/>
    <m/>
    <m/>
    <m/>
    <m/>
    <m/>
    <m/>
    <m/>
    <s v="Jithendra Goalla"/>
    <m/>
    <s v="user_vMd4rmcrSbjykdyL2J7rrYn84SWdcNc5FKligrmItPw"/>
    <x v="11"/>
    <x v="1"/>
    <m/>
    <s v="October"/>
    <s v="Cold Call"/>
    <m/>
    <m/>
    <m/>
    <m/>
    <m/>
    <m/>
    <s v="2022-04-29 04:39:19.691000+00:00"/>
    <s v="2022-10-20 10:21:13.391000+00:00"/>
    <m/>
  </r>
  <r>
    <s v="Kashif Ahmad"/>
    <n v="200000"/>
    <s v="INR"/>
    <n v="0"/>
    <s v="9/15/22"/>
    <s v="Sales"/>
    <s v="stat_kcR4fZg7TU7jjk1jAVua3qGLRS4J5uFayEjK5j02wtv"/>
    <s v="Unqualified"/>
    <n v="0"/>
    <s v="OpportunityStatusType.Lost"/>
    <s v="cont_20xKY3TuABvNOOnjTHYHcoIUMXPwBMUKTvC7sh2CnyZ"/>
    <s v="Sylvia"/>
    <s v="GMC - FRESH"/>
    <s v="lead_2yOXS4kIKQ7849vFEDU4Qdct42gD7IRBiTxjv7cKrce"/>
    <s v="Allpos software"/>
    <s v="Daya Gowda"/>
    <s v="user_LKRhV6rhcBe0uL8u70UUGeDjbMupuho4TaiAOCbT7HT"/>
    <s v="Kashif Ahmad"/>
    <s v="2022-06-22 10:32:58.322000+00:00"/>
    <s v="2022-09-22 16:37:04.530000+00:00"/>
    <m/>
    <s v="Chennai"/>
    <m/>
    <m/>
    <m/>
    <n v="30"/>
    <m/>
    <m/>
    <m/>
    <m/>
    <m/>
    <m/>
    <m/>
    <m/>
    <m/>
    <m/>
    <m/>
    <s v="IT Services &amp; IT Consulting"/>
    <m/>
    <m/>
    <m/>
    <m/>
    <m/>
    <m/>
    <m/>
    <m/>
    <m/>
    <m/>
    <m/>
    <m/>
    <m/>
    <m/>
    <s v="user_encRk5bIEFN6ZA11h4WH2AdZTiZpogLSlMIaj0E30SZ"/>
    <x v="3"/>
    <x v="1"/>
    <m/>
    <m/>
    <s v="Cold Call"/>
    <m/>
    <m/>
    <s v="Lead Magnet Lead"/>
    <m/>
    <m/>
    <m/>
    <s v="2021-09-03 06:09:01.439000+00:00"/>
    <s v="2022-09-22 16:37:04.629000+00:00"/>
    <m/>
  </r>
  <r>
    <s v="Prateek Wadhwa"/>
    <n v="50000"/>
    <s v="INR"/>
    <n v="0"/>
    <s v="9/25/22"/>
    <s v="Sales"/>
    <s v="stat_kcR4fZg7TU7jjk1jAVua3qGLRS4J5uFayEjK5j02wtv"/>
    <s v="Unqualified"/>
    <n v="0"/>
    <s v="OpportunityStatusType.Lost"/>
    <s v="cont_ssEGD4C3WeVy72nt8J5BwzlmP7SUAy8W4edxY82HaC8"/>
    <s v="Bhoomika Yadav"/>
    <m/>
    <s v="lead_RaeMMV1jYoyPLUuiVmNwQg2IbcZz6MDNvmyhv76rncz"/>
    <s v="IFI Techsolutions"/>
    <s v="Prateek Wadhwa"/>
    <s v="user_FdWFezbLzkYQcGsBUsjZO25nr2poK2nRbqV47Rs5Kfm"/>
    <s v="Prateek Wadhwa"/>
    <s v="2022-05-06 05:53:59.134000+00:00"/>
    <s v="2022-09-22 12:34:41.284000+00:00"/>
    <m/>
    <s v="Mumbai"/>
    <m/>
    <m/>
    <m/>
    <n v="134"/>
    <m/>
    <m/>
    <m/>
    <m/>
    <m/>
    <m/>
    <m/>
    <s v="PAID_SOCIAL"/>
    <m/>
    <m/>
    <m/>
    <s v="IT Services &amp; IT Consulting"/>
    <m/>
    <m/>
    <m/>
    <m/>
    <m/>
    <m/>
    <m/>
    <m/>
    <m/>
    <m/>
    <m/>
    <m/>
    <s v="Rakesh Nade"/>
    <m/>
    <s v="user_FdWFezbLzkYQcGsBUsjZO25nr2poK2nRbqV47Rs5Kfm"/>
    <x v="17"/>
    <x v="1"/>
    <m/>
    <s v="September"/>
    <s v="Gated Content"/>
    <s v="Lusha"/>
    <m/>
    <s v="Employee Engagement Handbook"/>
    <m/>
    <m/>
    <m/>
    <s v="2021-12-09 09:17:44.284000+00:00"/>
    <s v="2022-09-28 10:15:12.380000+00:00"/>
    <s v="GPA"/>
  </r>
  <r>
    <s v="Vrushali Kummar"/>
    <n v="700000"/>
    <s v="INR"/>
    <n v="0"/>
    <s v="9/28/22"/>
    <s v="Sales"/>
    <s v="stat_1hn9nRJaLbI53NxPuSQgo90kRpbpKsFlwN4oEGNUTdO"/>
    <s v="Lost"/>
    <n v="0"/>
    <s v="OpportunityStatusType.Lost"/>
    <m/>
    <m/>
    <m/>
    <s v="lead_1HP2vDzzHd7ZBnzGxUBBqqJmRNatq8qns7C645AOJCC"/>
    <s v="Data Bridge Market Research"/>
    <s v="Satyajit Chati"/>
    <s v="user_TZzywQwym26DjuswO479pxRhNKX152z8X1haCx2vcst"/>
    <s v="Vrushali Kummar"/>
    <s v="2022-07-14 11:58:48.524000+00:00"/>
    <s v="2022-09-22 15:17:49.875000+00:00"/>
    <m/>
    <s v="Pune"/>
    <m/>
    <m/>
    <m/>
    <n v="294"/>
    <m/>
    <m/>
    <m/>
    <m/>
    <m/>
    <m/>
    <m/>
    <m/>
    <m/>
    <m/>
    <m/>
    <s v="Digital Marketing &amp; Advertising"/>
    <m/>
    <m/>
    <m/>
    <m/>
    <m/>
    <m/>
    <m/>
    <m/>
    <m/>
    <m/>
    <m/>
    <m/>
    <m/>
    <m/>
    <s v="user_5IQTpX6DsnoeoDfxqzqojpVoQLXPh68nhDjLS5ETjYj"/>
    <x v="8"/>
    <x v="1"/>
    <m/>
    <s v="September"/>
    <s v="Cold Call"/>
    <m/>
    <m/>
    <s v="Lead Magnet Lead"/>
    <m/>
    <m/>
    <m/>
    <s v="2021-09-01 13:52:54.168000+00:00"/>
    <s v="2022-09-22 15:17:49.948000+00:00"/>
    <m/>
  </r>
  <r>
    <s v="Mayur Gadiyar"/>
    <n v="400000"/>
    <s v="INR"/>
    <n v="0"/>
    <s v="9/21/22"/>
    <s v="Sales"/>
    <s v="stat_kcR4fZg7TU7jjk1jAVua3qGLRS4J5uFayEjK5j02wtv"/>
    <s v="Unqualified"/>
    <n v="0"/>
    <s v="OpportunityStatusType.Lost"/>
    <s v="cont_WttWcznQ1E7VsQyJerwwKvihUs62F06bECPvgpPQ9F4"/>
    <s v="Umesh"/>
    <s v="GMC Renewal"/>
    <s v="lead_6KrcrkSKJm6PpRElvbRhGxmvc2JMXN2IQfqHvAn7wqN"/>
    <s v="Nirvaa Solutions Pvt. Ltd."/>
    <s v="Ankita Pingale"/>
    <s v="user_bdUPAGjcS7p6513So3N4g3aWNS5HuBuVJi7bvCPAsLt"/>
    <s v="Mayur Gadiyar"/>
    <s v="2022-09-15 07:56:30.418000+00:00"/>
    <s v="2022-09-22 08:00:23.282000+00:00"/>
    <m/>
    <s v="Mumbai"/>
    <m/>
    <m/>
    <m/>
    <n v="92"/>
    <m/>
    <m/>
    <m/>
    <m/>
    <m/>
    <m/>
    <m/>
    <s v="PAID_SOCIAL"/>
    <m/>
    <m/>
    <m/>
    <s v="Others"/>
    <m/>
    <m/>
    <m/>
    <m/>
    <m/>
    <m/>
    <m/>
    <m/>
    <m/>
    <m/>
    <m/>
    <m/>
    <s v="Mrunmay Jalgaonkar"/>
    <m/>
    <s v="user_1z3bdwgjF9RILRmuQPeXXGoPhafSi1mEgyb4l5sVEvN"/>
    <x v="1"/>
    <x v="1"/>
    <m/>
    <s v="September"/>
    <s v="Cold Call; Gated Content"/>
    <s v="Other"/>
    <m/>
    <s v="Employee Engagement Handbook"/>
    <m/>
    <m/>
    <m/>
    <s v="2022-08-01 10:03:17.834000+00:00"/>
    <s v="2022-09-22 08:00:23.329000+00:00"/>
    <s v="GMC"/>
  </r>
  <r>
    <s v="Mayur Gadiyar"/>
    <n v="20000"/>
    <s v="INR"/>
    <n v="0"/>
    <s v="9/21/22"/>
    <s v="Sales"/>
    <s v="stat_1hn9nRJaLbI53NxPuSQgo90kRpbpKsFlwN4oEGNUTdO"/>
    <s v="Lost"/>
    <n v="0"/>
    <s v="OpportunityStatusType.Lost"/>
    <m/>
    <m/>
    <s v="GPA - Renewal"/>
    <s v="lead_ryUH2xrc8AuXFpPL7QETLj0G6D1EfSjo7KMqZW7277T"/>
    <s v="SELCO Foundation"/>
    <s v="Shreenath Bhat"/>
    <s v="user_bdUPAGjcS7p6513So3N4g3aWNS5HuBuVJi7bvCPAsLt"/>
    <s v="Mayur Gadiyar"/>
    <s v="2022-09-16 05:01:34.300000+00:00"/>
    <s v="2022-09-22 07:57:45.697000+00:00"/>
    <m/>
    <s v="Bangalore"/>
    <m/>
    <m/>
    <m/>
    <n v="125"/>
    <m/>
    <m/>
    <m/>
    <m/>
    <m/>
    <m/>
    <m/>
    <s v="PAID_SOCIAL"/>
    <m/>
    <m/>
    <m/>
    <m/>
    <m/>
    <m/>
    <m/>
    <m/>
    <m/>
    <m/>
    <m/>
    <m/>
    <m/>
    <m/>
    <m/>
    <m/>
    <m/>
    <m/>
    <s v="user_vMd4rmcrSbjykdyL2J7rrYn84SWdcNc5FKligrmItPw"/>
    <x v="11"/>
    <x v="1"/>
    <m/>
    <s v="October"/>
    <s v="Gated Content"/>
    <m/>
    <m/>
    <s v="Employee Engagement Handbook"/>
    <m/>
    <m/>
    <m/>
    <s v="2022-06-05 09:04:23.808000+00:00"/>
    <s v="2022-10-20 06:21:22.537000+00:00"/>
    <s v="GPA"/>
  </r>
  <r>
    <s v="Navin Panjwani"/>
    <n v="171429"/>
    <s v="INR"/>
    <n v="100"/>
    <s v="9/22/22"/>
    <s v="Sales"/>
    <s v="stat_OZRiD1474QRJIpvnjHCZfiIvKcVD6mIKSSTzg8SwDVx"/>
    <s v="Won- Payment Completed"/>
    <n v="1"/>
    <s v="OpportunityStatusType.Won"/>
    <s v="cont_cXRIf9g2loxi9VTGdwPlCgmQ3chskL4tH1vW8YQe8XR"/>
    <s v="Arshia Manoj"/>
    <s v="GMC Renewal"/>
    <s v="lead_s8bsnEOVeHtBSz257l2bvmhip7kupc5NOHJ01WtV2IE"/>
    <s v="Beyondid ( Renewal , 22nd Sept )"/>
    <s v="Aishwarya Nyayadhish"/>
    <s v="user_sD3YjSs92XKUfD0OPHeo886g6tW6aCM0iUhX5VVUuJi"/>
    <s v="Navin Panjwani"/>
    <s v="2022-08-19 07:40:40.410000+00:00"/>
    <s v="2022-09-22 11:25:13.612000+00:00"/>
    <m/>
    <s v="Bangalore"/>
    <m/>
    <m/>
    <m/>
    <n v="26"/>
    <m/>
    <m/>
    <m/>
    <m/>
    <m/>
    <m/>
    <m/>
    <m/>
    <m/>
    <m/>
    <m/>
    <s v="Others"/>
    <m/>
    <m/>
    <m/>
    <m/>
    <m/>
    <m/>
    <m/>
    <m/>
    <m/>
    <m/>
    <m/>
    <m/>
    <m/>
    <m/>
    <s v="user_6hRQhcoLhZEDUBYaw3vS7rv6T5582sGfXq4jNRqTfUU"/>
    <x v="14"/>
    <x v="1"/>
    <m/>
    <s v="September"/>
    <s v="Gated Content"/>
    <m/>
    <m/>
    <s v="Employee Wellness Handbook"/>
    <m/>
    <m/>
    <m/>
    <s v="2022-03-28 10:24:54.850000+00:00"/>
    <s v="2022-09-23 06:02:05.923000+00:00"/>
    <m/>
  </r>
  <r>
    <s v="Mayur Gadiyar"/>
    <n v="100000"/>
    <s v="INR"/>
    <n v="0"/>
    <s v="9/21/22"/>
    <s v="Sales"/>
    <s v="stat_1hn9nRJaLbI53NxPuSQgo90kRpbpKsFlwN4oEGNUTdO"/>
    <s v="Lost"/>
    <n v="0"/>
    <s v="OpportunityStatusType.Lost"/>
    <s v="cont_ugqw8eOmCSF8XJyu9zJg0Hfij92pWTqGB21fOPxYw1b"/>
    <s v="Neelam"/>
    <s v="GMC - Renewal"/>
    <s v="lead_qwgaGgGQnzlqLqU3qZr6H1fs42sFHySIy7mG1EeDRsG"/>
    <s v="AIC Selco"/>
    <s v="Shreenath Bhat"/>
    <s v="user_bdUPAGjcS7p6513So3N4g3aWNS5HuBuVJi7bvCPAsLt"/>
    <s v="Mayur Gadiyar"/>
    <s v="2022-09-16 05:06:17.258000+00:00"/>
    <s v="2022-09-22 07:56:34.648000+00:00"/>
    <m/>
    <s v="Bangalore"/>
    <m/>
    <m/>
    <m/>
    <n v="50"/>
    <m/>
    <m/>
    <m/>
    <m/>
    <m/>
    <m/>
    <m/>
    <m/>
    <m/>
    <m/>
    <m/>
    <m/>
    <m/>
    <m/>
    <m/>
    <m/>
    <m/>
    <m/>
    <m/>
    <m/>
    <m/>
    <m/>
    <m/>
    <m/>
    <m/>
    <m/>
    <m/>
    <x v="16"/>
    <x v="1"/>
    <m/>
    <s v="September"/>
    <s v="Cold Call"/>
    <m/>
    <m/>
    <m/>
    <m/>
    <m/>
    <m/>
    <s v="2022-09-16 05:02:33.310000+00:00"/>
    <s v="2022-09-26 08:52:39.750000+00:00"/>
    <s v="GMC"/>
  </r>
  <r>
    <s v="Kashif Ahmad"/>
    <n v="100000"/>
    <s v="INR"/>
    <n v="0"/>
    <s v="9/30/22"/>
    <s v="Sales"/>
    <s v="stat_kcR4fZg7TU7jjk1jAVua3qGLRS4J5uFayEjK5j02wtv"/>
    <s v="Unqualified"/>
    <n v="0"/>
    <s v="OpportunityStatusType.Lost"/>
    <s v="cont_WRutLvxL91I9gtcgCB7m0crvIRRbJ4POLfRNRJd4K7d"/>
    <s v="Divya Raj"/>
    <s v="Fresh GMC"/>
    <s v="lead_Pebynt6javVFkalfez6sQcjL4dKE7ywjgz5dseDtQtU"/>
    <s v="Logitax (Fresh)"/>
    <s v="Prateek Wadhwa"/>
    <s v="user_LKRhV6rhcBe0uL8u70UUGeDjbMupuho4TaiAOCbT7HT"/>
    <s v="Kashif Ahmad"/>
    <s v="2022-06-21 09:55:42.361000+00:00"/>
    <s v="2022-09-22 07:05:27.258000+00:00"/>
    <m/>
    <s v="Pune"/>
    <m/>
    <s v="2022-06-08 08:45:24+00:00"/>
    <m/>
    <n v="24"/>
    <m/>
    <m/>
    <m/>
    <m/>
    <m/>
    <m/>
    <m/>
    <s v="DIRECT_TRAFFIC"/>
    <m/>
    <m/>
    <m/>
    <m/>
    <m/>
    <m/>
    <m/>
    <m/>
    <m/>
    <m/>
    <m/>
    <m/>
    <m/>
    <m/>
    <m/>
    <m/>
    <m/>
    <m/>
    <s v="user_FdWFezbLzkYQcGsBUsjZO25nr2poK2nRbqV47Rs5Kfm"/>
    <x v="17"/>
    <x v="1"/>
    <m/>
    <m/>
    <s v="Gated Content; Inbound"/>
    <s v="Inbound via website"/>
    <m/>
    <s v="Workplace Culture Playbook"/>
    <m/>
    <m/>
    <m/>
    <s v="2022-05-27 07:27:06.330000+00:00"/>
    <s v="2022-09-22 07:05:49.684000+00:00"/>
    <s v="GMC"/>
  </r>
  <r>
    <s v="Vivek Singh"/>
    <n v="600000"/>
    <s v="INR"/>
    <n v="0"/>
    <s v="9/26/22"/>
    <s v="Sales"/>
    <s v="stat_kcR4fZg7TU7jjk1jAVua3qGLRS4J5uFayEjK5j02wtv"/>
    <s v="Unqualified"/>
    <n v="0"/>
    <s v="OpportunityStatusType.Lost"/>
    <s v="cont_cJcuydhQKAZD2DLpmD1351i8YCDlCXW6bb6kkcNkIHv"/>
    <s v="Vamsi"/>
    <s v="GMC"/>
    <s v="lead_QJODj1lLxLaHX280BRNLZLElGSavdGS9FwWNDqyy8AW"/>
    <s v="Shrinath Rotopack"/>
    <s v="Pallab Gupta"/>
    <s v="user_6dalmZ7hmWD47jhCVGdU1SSEcFMsz9rWtW2jPORgJvj"/>
    <s v="Vivek Singh"/>
    <s v="2022-09-21 08:21:38.910000+00:00"/>
    <s v="2022-09-22 06:13:53.995000+00:00"/>
    <m/>
    <s v="Hyderabad"/>
    <m/>
    <m/>
    <m/>
    <m/>
    <m/>
    <m/>
    <m/>
    <m/>
    <m/>
    <m/>
    <m/>
    <m/>
    <m/>
    <m/>
    <m/>
    <s v="HR / Staffing / Recruitment"/>
    <m/>
    <m/>
    <m/>
    <m/>
    <m/>
    <m/>
    <m/>
    <m/>
    <m/>
    <m/>
    <m/>
    <m/>
    <m/>
    <m/>
    <s v="user_PApNwMjp7lPIEBp7acretouakdtYNVHpPO9ja9KoR5D"/>
    <x v="12"/>
    <x v="1"/>
    <m/>
    <s v="September"/>
    <s v="Gated Content"/>
    <m/>
    <m/>
    <s v="Downloaded the guide: Designing employee healthcare plan"/>
    <m/>
    <m/>
    <m/>
    <s v="2021-11-09 09:24:38.574000+00:00"/>
    <s v="2022-09-30 07:49:24.514000+00:00"/>
    <m/>
  </r>
  <r>
    <s v="Akash Singh"/>
    <n v="800000"/>
    <s v="INR"/>
    <n v="0"/>
    <s v="9/17/22"/>
    <s v="Sales"/>
    <s v="stat_1hn9nRJaLbI53NxPuSQgo90kRpbpKsFlwN4oEGNUTdO"/>
    <s v="Lost"/>
    <n v="0"/>
    <s v="OpportunityStatusType.Lost"/>
    <s v="cont_GHVrGUSRlrytv8KUYgv0cFtZfUuU2wHUnnmhAmTiq2h"/>
    <s v="Harish G"/>
    <s v="GMC renewal"/>
    <s v="lead_wx1dj47FAHVdyYPOVZdHuiJTKIuk8DtxXMhUeKxMKxX"/>
    <s v="Fresh Menu"/>
    <s v="Trupti Suryavanshi"/>
    <s v="user_a8nqX3z7ISW88f172GrmiROpYjjP29QrWrDfKdMgnvc"/>
    <s v="Akash Singh"/>
    <s v="2022-09-05 10:49:02.307000+00:00"/>
    <s v="2022-09-22 04:27:42.077000+00:00"/>
    <m/>
    <s v="Bangalore"/>
    <m/>
    <m/>
    <m/>
    <n v="452"/>
    <m/>
    <m/>
    <m/>
    <m/>
    <m/>
    <m/>
    <m/>
    <m/>
    <m/>
    <m/>
    <m/>
    <s v="Food &amp; Beverages"/>
    <m/>
    <m/>
    <m/>
    <m/>
    <m/>
    <m/>
    <m/>
    <m/>
    <m/>
    <m/>
    <m/>
    <m/>
    <s v="Nilesh Dhanani"/>
    <m/>
    <s v="user_L8E6IFhq6UCzKLHa45LUUTZCznDuyDwFrGaEp9DXiUM"/>
    <x v="9"/>
    <x v="2"/>
    <m/>
    <s v="September"/>
    <s v="Warm Referral"/>
    <m/>
    <m/>
    <m/>
    <m/>
    <m/>
    <m/>
    <s v="2022-05-23 02:08:02.842000+00:00"/>
    <s v="2022-09-22 04:28:19.279000+00:00"/>
    <s v="GMC"/>
  </r>
  <r>
    <s v="Akash Singh"/>
    <n v="80000"/>
    <s v="INR"/>
    <n v="0"/>
    <s v="9/17/22"/>
    <s v="Sales"/>
    <s v="stat_1hn9nRJaLbI53NxPuSQgo90kRpbpKsFlwN4oEGNUTdO"/>
    <s v="Lost"/>
    <n v="0"/>
    <s v="OpportunityStatusType.Lost"/>
    <s v="cont_GHVrGUSRlrytv8KUYgv0cFtZfUuU2wHUnnmhAmTiq2h"/>
    <s v="Harish G"/>
    <s v="GPA Renewal"/>
    <s v="lead_wx1dj47FAHVdyYPOVZdHuiJTKIuk8DtxXMhUeKxMKxX"/>
    <s v="Fresh Menu"/>
    <s v="Trupti Suryavanshi"/>
    <s v="user_a8nqX3z7ISW88f172GrmiROpYjjP29QrWrDfKdMgnvc"/>
    <s v="Akash Singh"/>
    <s v="2022-09-05 11:04:38.418000+00:00"/>
    <s v="2022-09-22 04:28:19.220000+00:00"/>
    <m/>
    <s v="Bangalore"/>
    <m/>
    <m/>
    <m/>
    <n v="452"/>
    <m/>
    <m/>
    <m/>
    <m/>
    <m/>
    <m/>
    <m/>
    <m/>
    <m/>
    <m/>
    <m/>
    <s v="Food &amp; Beverages"/>
    <m/>
    <m/>
    <m/>
    <m/>
    <m/>
    <m/>
    <m/>
    <m/>
    <m/>
    <m/>
    <m/>
    <m/>
    <s v="Nilesh Dhanani"/>
    <m/>
    <s v="user_L8E6IFhq6UCzKLHa45LUUTZCznDuyDwFrGaEp9DXiUM"/>
    <x v="9"/>
    <x v="2"/>
    <m/>
    <s v="September"/>
    <s v="Warm Referral"/>
    <m/>
    <m/>
    <m/>
    <m/>
    <m/>
    <m/>
    <s v="2022-05-23 02:08:02.842000+00:00"/>
    <s v="2022-09-22 04:28:19.279000+00:00"/>
    <s v="GPA"/>
  </r>
  <r>
    <s v="Sonal Paithankar"/>
    <n v="3500000"/>
    <s v="INR"/>
    <n v="0"/>
    <s v="9/30/22"/>
    <s v="Sales"/>
    <s v="stat_kcR4fZg7TU7jjk1jAVua3qGLRS4J5uFayEjK5j02wtv"/>
    <s v="Unqualified"/>
    <n v="0"/>
    <s v="OpportunityStatusType.Lost"/>
    <s v="cont_HSJYB2OCVAmTwZkeVLwRc0eCfUz2tOO3COPGpjhapkq"/>
    <s v="Meenakshi Rao"/>
    <s v="GMC - Renewal"/>
    <s v="lead_3wtDF5bueYMYI2QQ8nv5NAR4d770LdIproHlJrC9Tlt"/>
    <s v="NOCPL-New Opportunity Consultancy"/>
    <s v="Shreenath Bhat"/>
    <s v="user_Iwn6da5WKkZqwUySK0oUuCb72pFP5WEm4zAb92ijqFe"/>
    <s v="Sonal Paithankar"/>
    <s v="2022-08-11 12:40:21.262000+00:00"/>
    <s v="2022-09-22 04:51:45.903000+00:00"/>
    <m/>
    <s v="Mumbai"/>
    <m/>
    <m/>
    <m/>
    <n v="4500"/>
    <m/>
    <m/>
    <m/>
    <m/>
    <m/>
    <m/>
    <m/>
    <m/>
    <m/>
    <m/>
    <m/>
    <s v="Banking &amp; Finance"/>
    <m/>
    <m/>
    <m/>
    <m/>
    <m/>
    <m/>
    <m/>
    <m/>
    <m/>
    <m/>
    <m/>
    <m/>
    <s v="Ravi Jaiswal"/>
    <m/>
    <s v="user_vMd4rmcrSbjykdyL2J7rrYn84SWdcNc5FKligrmItPw"/>
    <x v="11"/>
    <x v="1"/>
    <m/>
    <s v="September"/>
    <s v="Cold Call"/>
    <s v="Lusha"/>
    <m/>
    <m/>
    <m/>
    <m/>
    <m/>
    <s v="2022-05-23 07:04:04.112000+00:00"/>
    <s v="2022-10-20 10:20:19.833000+00:00"/>
    <s v="GMC"/>
  </r>
  <r>
    <s v="Pooja Gawas"/>
    <n v="8000000"/>
    <s v="INR"/>
    <n v="0"/>
    <s v="9/21/22"/>
    <s v="Sales"/>
    <s v="stat_1hn9nRJaLbI53NxPuSQgo90kRpbpKsFlwN4oEGNUTdO"/>
    <s v="Lost"/>
    <n v="0"/>
    <s v="OpportunityStatusType.Lost"/>
    <s v="cont_JCRssaCXWI5FmmtgsaJXU59QIMo5vU1aRaDhhA0XkY9"/>
    <s v="Deepali Kalambkar"/>
    <s v="GMC (Renewal) Lost to SBI + Anand rathi due to relationship with team of Anand Rathi who was earlier with Mahindra (incumbent broker here)"/>
    <s v="lead_eFTeZkt7aRqBzxktgbdNj987fqkCMDleSOouxd4peMv"/>
    <s v="Brose India Automotive Systems Pvt. Ltd."/>
    <s v="Pranav Kenjale"/>
    <s v="user_KLETV1op4MIjvKQ12xGsWi23CuPjDE6PT29nwG6T3MY"/>
    <s v="Pooja Gawas"/>
    <s v="2022-08-16 12:24:06.240000+00:00"/>
    <s v="2022-09-21 15:30:13.181000+00:00"/>
    <m/>
    <s v="Pune"/>
    <m/>
    <m/>
    <m/>
    <n v="375"/>
    <m/>
    <m/>
    <m/>
    <m/>
    <m/>
    <m/>
    <m/>
    <m/>
    <m/>
    <m/>
    <m/>
    <s v="Automotive"/>
    <m/>
    <m/>
    <m/>
    <m/>
    <m/>
    <m/>
    <m/>
    <m/>
    <m/>
    <m/>
    <m/>
    <m/>
    <s v="Deepak Yadav"/>
    <m/>
    <s v="user_aM3WaaSUQQmaNnsm9l2FQRVWUEr8RN2ZdXzsuQUalQ3"/>
    <x v="7"/>
    <x v="1"/>
    <m/>
    <s v="September"/>
    <s v="Cold Call"/>
    <m/>
    <m/>
    <m/>
    <m/>
    <m/>
    <m/>
    <s v="2021-08-25 11:24:01.278000+00:00"/>
    <s v="2022-10-10 07:33:21.142000+00:00"/>
    <m/>
  </r>
  <r>
    <s v="Kashif Ahmad"/>
    <n v="200000"/>
    <s v="INR"/>
    <n v="0"/>
    <s v="9/30/22"/>
    <s v="Sales"/>
    <s v="stat_1hn9nRJaLbI53NxPuSQgo90kRpbpKsFlwN4oEGNUTdO"/>
    <s v="Lost"/>
    <n v="0"/>
    <s v="OpportunityStatusType.Lost"/>
    <m/>
    <m/>
    <s v="GMC-Fresh"/>
    <s v="lead_3DGDCVYqRfeLqniKpRcv7GXgDUA20VNRsGys9dsNrXk"/>
    <s v="Picado Home Decors Pvt Ltd (Fresh)"/>
    <s v="Bharti Bankey"/>
    <s v="user_LKRhV6rhcBe0uL8u70UUGeDjbMupuho4TaiAOCbT7HT"/>
    <s v="Kashif Ahmad"/>
    <s v="2022-03-16 10:28:42.918000+00:00"/>
    <s v="2022-09-21 18:24:33.039000+00:00"/>
    <m/>
    <s v="Mumbai"/>
    <m/>
    <s v="2022-03-16 09:41:12+00:00"/>
    <m/>
    <n v="63"/>
    <m/>
    <m/>
    <m/>
    <m/>
    <m/>
    <m/>
    <m/>
    <s v="PAID_SOCIAL"/>
    <m/>
    <m/>
    <m/>
    <s v="Consumer Goods &amp; Electronics"/>
    <m/>
    <m/>
    <m/>
    <m/>
    <m/>
    <m/>
    <m/>
    <m/>
    <m/>
    <m/>
    <m/>
    <m/>
    <m/>
    <m/>
    <s v="user_aM3WaaSUQQmaNnsm9l2FQRVWUEr8RN2ZdXzsuQUalQ3"/>
    <x v="7"/>
    <x v="5"/>
    <m/>
    <m/>
    <s v="Inbound"/>
    <s v="Inbound via website"/>
    <m/>
    <s v="Employee Count 100"/>
    <m/>
    <m/>
    <m/>
    <s v="2022-03-16 09:43:59.723000+00:00"/>
    <s v="2022-09-22 05:08:38.868000+00:00"/>
    <m/>
  </r>
  <r>
    <s v="Akash Singh"/>
    <n v="27000"/>
    <s v="INR"/>
    <n v="0"/>
    <s v="9/17/22"/>
    <s v="Sales"/>
    <s v="stat_1hn9nRJaLbI53NxPuSQgo90kRpbpKsFlwN4oEGNUTdO"/>
    <s v="Lost"/>
    <n v="0"/>
    <s v="OpportunityStatusType.Lost"/>
    <s v="cont_dRAseawPlx7mb5vNpjC0CVUHLbWOD9gHFnDxdX8v0YY"/>
    <s v="Roopendra Sharma"/>
    <s v="GPA - sept"/>
    <s v="lead_dcU3xBfwayabWBESPQvGUetAabApvU9b4WJFlb16ya6"/>
    <s v="Kumar Organic Products Limited"/>
    <s v="Daya Gowda"/>
    <s v="user_a8nqX3z7ISW88f172GrmiROpYjjP29QrWrDfKdMgnvc"/>
    <s v="Akash Singh"/>
    <s v="2022-07-01 09:52:49.643000+00:00"/>
    <s v="2022-09-22 04:26:55.974000+00:00"/>
    <m/>
    <s v="Bangalore"/>
    <m/>
    <m/>
    <m/>
    <n v="600"/>
    <m/>
    <m/>
    <m/>
    <m/>
    <m/>
    <m/>
    <m/>
    <m/>
    <m/>
    <m/>
    <m/>
    <s v="Manufacturing"/>
    <m/>
    <m/>
    <m/>
    <m/>
    <m/>
    <m/>
    <m/>
    <m/>
    <m/>
    <m/>
    <m/>
    <m/>
    <s v="Jithendra Goalla"/>
    <m/>
    <s v="user_ojX3B6giQCeKnOjqd4gdwXUl0CqqHMXNORvxR6POXn6"/>
    <x v="21"/>
    <x v="12"/>
    <m/>
    <s v="September"/>
    <s v="Cold Call"/>
    <m/>
    <m/>
    <m/>
    <m/>
    <m/>
    <m/>
    <s v="2022-04-25 19:08:39.825000+00:00"/>
    <s v="2022-09-22 04:26:56.035000+00:00"/>
    <m/>
  </r>
  <r>
    <s v="Pooja Gawas"/>
    <n v="200000"/>
    <s v="INR"/>
    <n v="0"/>
    <s v="9/21/22"/>
    <s v="Sales"/>
    <s v="stat_1hn9nRJaLbI53NxPuSQgo90kRpbpKsFlwN4oEGNUTdO"/>
    <s v="Lost"/>
    <n v="0"/>
    <s v="OpportunityStatusType.Lost"/>
    <s v="cont_JCRssaCXWI5FmmtgsaJXU59QIMo5vU1aRaDhhA0XkY9"/>
    <s v="Deepali Kalambkar"/>
    <s v="GPA (Renewal) - Client was not able to provide claims dump"/>
    <s v="lead_eFTeZkt7aRqBzxktgbdNj987fqkCMDleSOouxd4peMv"/>
    <s v="Brose India Automotive Systems Pvt. Ltd."/>
    <s v="Pranav Kenjale"/>
    <s v="user_KLETV1op4MIjvKQ12xGsWi23CuPjDE6PT29nwG6T3MY"/>
    <s v="Pooja Gawas"/>
    <s v="2022-08-23 12:38:21.473000+00:00"/>
    <s v="2022-09-21 12:40:51.474000+00:00"/>
    <m/>
    <s v="Pune"/>
    <m/>
    <m/>
    <m/>
    <n v="375"/>
    <m/>
    <m/>
    <m/>
    <m/>
    <m/>
    <m/>
    <m/>
    <m/>
    <m/>
    <m/>
    <m/>
    <s v="Automotive"/>
    <m/>
    <m/>
    <m/>
    <m/>
    <m/>
    <m/>
    <m/>
    <m/>
    <m/>
    <m/>
    <m/>
    <m/>
    <s v="Deepak Yadav"/>
    <m/>
    <s v="user_aM3WaaSUQQmaNnsm9l2FQRVWUEr8RN2ZdXzsuQUalQ3"/>
    <x v="7"/>
    <x v="1"/>
    <m/>
    <s v="September"/>
    <s v="Cold Call"/>
    <m/>
    <m/>
    <m/>
    <m/>
    <m/>
    <m/>
    <s v="2021-08-25 11:24:01.278000+00:00"/>
    <s v="2022-10-10 07:33:21.142000+00:00"/>
    <m/>
  </r>
  <r>
    <s v="Pooja Gawas"/>
    <n v="1944449"/>
    <s v="INR"/>
    <n v="100"/>
    <s v="9/21/22"/>
    <s v="Sales"/>
    <s v="stat_OZRiD1474QRJIpvnjHCZfiIvKcVD6mIKSSTzg8SwDVx"/>
    <s v="Won- Payment Completed"/>
    <n v="1"/>
    <s v="OpportunityStatusType.Won"/>
    <m/>
    <m/>
    <s v="GPA Renewal"/>
    <s v="lead_SaeotSWdzJXVFraCljM6V6KGCV0VfbgEojTsrx3QGPF"/>
    <s v="Armstrong Automation"/>
    <s v="Bharti Bankey"/>
    <s v="user_KLETV1op4MIjvKQ12xGsWi23CuPjDE6PT29nwG6T3MY"/>
    <s v="Pooja Gawas"/>
    <s v="2022-07-18 12:38:11.971000+00:00"/>
    <s v="2022-09-21 11:00:09.415000+00:00"/>
    <m/>
    <s v="Pune"/>
    <m/>
    <m/>
    <m/>
    <n v="340"/>
    <m/>
    <m/>
    <m/>
    <m/>
    <m/>
    <m/>
    <m/>
    <s v="PAID_SOCIAL"/>
    <m/>
    <m/>
    <m/>
    <s v="IT Services &amp; IT Consulting"/>
    <m/>
    <m/>
    <m/>
    <m/>
    <m/>
    <m/>
    <m/>
    <m/>
    <m/>
    <m/>
    <m/>
    <m/>
    <m/>
    <m/>
    <s v="user_aM3WaaSUQQmaNnsm9l2FQRVWUEr8RN2ZdXzsuQUalQ3"/>
    <x v="7"/>
    <x v="13"/>
    <m/>
    <s v="August"/>
    <s v="Gated Content"/>
    <m/>
    <m/>
    <s v="Employee Engagement Handbook"/>
    <m/>
    <m/>
    <m/>
    <s v="2022-05-15 18:08:36.574000+00:00"/>
    <s v="2022-10-20 11:12:00.216000+00:00"/>
    <m/>
  </r>
  <r>
    <s v="Pooja Gawas"/>
    <n v="224900"/>
    <s v="INR"/>
    <n v="100"/>
    <s v="9/21/22"/>
    <s v="Sales"/>
    <s v="stat_OZRiD1474QRJIpvnjHCZfiIvKcVD6mIKSSTzg8SwDVx"/>
    <s v="Won- Payment Completed"/>
    <n v="1"/>
    <s v="OpportunityStatusType.Won"/>
    <s v="cont_qBlYZqsBzac2vljyal5LYSCdqV3zhPrt1lQIpIBZsjq"/>
    <s v="Tejas lende"/>
    <m/>
    <s v="lead_SaeotSWdzJXVFraCljM6V6KGCV0VfbgEojTsrx3QGPF"/>
    <s v="Armstrong Automation"/>
    <s v="Pooja Gawas"/>
    <s v="user_KLETV1op4MIjvKQ12xGsWi23CuPjDE6PT29nwG6T3MY"/>
    <s v="Pooja Gawas"/>
    <s v="2022-09-21 10:59:59.954000+00:00"/>
    <s v="2022-09-21 10:59:59.954000+00:00"/>
    <m/>
    <s v="Pune"/>
    <m/>
    <m/>
    <m/>
    <n v="340"/>
    <m/>
    <m/>
    <m/>
    <m/>
    <m/>
    <m/>
    <m/>
    <s v="PAID_SOCIAL"/>
    <m/>
    <m/>
    <m/>
    <s v="IT Services &amp; IT Consulting"/>
    <m/>
    <m/>
    <m/>
    <m/>
    <m/>
    <m/>
    <m/>
    <m/>
    <m/>
    <m/>
    <m/>
    <m/>
    <m/>
    <m/>
    <s v="user_aM3WaaSUQQmaNnsm9l2FQRVWUEr8RN2ZdXzsuQUalQ3"/>
    <x v="7"/>
    <x v="13"/>
    <m/>
    <s v="August"/>
    <s v="Gated Content"/>
    <m/>
    <m/>
    <s v="Employee Engagement Handbook"/>
    <m/>
    <m/>
    <m/>
    <s v="2022-05-15 18:08:36.574000+00:00"/>
    <s v="2022-10-20 11:12:00.216000+00:00"/>
    <m/>
  </r>
  <r>
    <s v="Pranav Kenjale"/>
    <n v="231118"/>
    <s v="INR"/>
    <n v="100"/>
    <s v="9/21/22"/>
    <s v="Sales"/>
    <s v="stat_OZRiD1474QRJIpvnjHCZfiIvKcVD6mIKSSTzg8SwDVx"/>
    <s v="Won- Payment Completed"/>
    <n v="1"/>
    <s v="OpportunityStatusType.Won"/>
    <s v="cont_cLHanalLSLpRHl5gedF2UHRMvAJP7Pwtjr2ns1GCDdH"/>
    <s v="Saumya"/>
    <s v="GMC Renewal"/>
    <s v="lead_28VuYYtB9ZH69xIJwDAOpLkgX9IkOuPD8nq3bvReMBd"/>
    <s v="Analyzer CAE Solution"/>
    <s v="Aishwarya Nyayadhish"/>
    <s v="user_x9AtbGLhDmWYC9XAmYdfwBt9yiXbgMhBuZpIoFuN8Cd"/>
    <s v="Pranav Kenjale"/>
    <s v="2022-08-08 12:25:54.452000+00:00"/>
    <s v="2022-09-21 06:53:42.571000+00:00"/>
    <m/>
    <s v="Pune"/>
    <m/>
    <m/>
    <m/>
    <n v="135"/>
    <m/>
    <m/>
    <m/>
    <m/>
    <m/>
    <m/>
    <m/>
    <m/>
    <m/>
    <m/>
    <m/>
    <s v="Manufacturing"/>
    <m/>
    <m/>
    <m/>
    <m/>
    <m/>
    <m/>
    <m/>
    <m/>
    <m/>
    <m/>
    <m/>
    <m/>
    <s v="Ravi Jaiswal"/>
    <m/>
    <s v="user_6hRQhcoLhZEDUBYaw3vS7rv6T5582sGfXq4jNRqTfUU"/>
    <x v="14"/>
    <x v="1"/>
    <m/>
    <s v="September"/>
    <s v="Cold Call"/>
    <s v="Mr. E"/>
    <m/>
    <m/>
    <m/>
    <m/>
    <m/>
    <s v="2022-08-01 10:03:07.898000+00:00"/>
    <s v="2022-10-20 11:53:47.317000+00:00"/>
    <m/>
  </r>
  <r>
    <s v="Pranav Kenjale"/>
    <n v="11210"/>
    <s v="INR"/>
    <n v="100"/>
    <s v="9/21/22"/>
    <s v="Sales"/>
    <s v="stat_OZRiD1474QRJIpvnjHCZfiIvKcVD6mIKSSTzg8SwDVx"/>
    <s v="Won- Payment Completed"/>
    <n v="1"/>
    <s v="OpportunityStatusType.Won"/>
    <s v="cont_cLHanalLSLpRHl5gedF2UHRMvAJP7Pwtjr2ns1GCDdH"/>
    <s v="Saumya"/>
    <s v="WC"/>
    <s v="lead_28VuYYtB9ZH69xIJwDAOpLkgX9IkOuPD8nq3bvReMBd"/>
    <s v="Analyzer CAE Solution"/>
    <s v="Aishwarya Nyayadhish"/>
    <s v="user_x9AtbGLhDmWYC9XAmYdfwBt9yiXbgMhBuZpIoFuN8Cd"/>
    <s v="Pranav Kenjale"/>
    <s v="2022-09-19 06:23:53.555000+00:00"/>
    <s v="2022-09-21 06:53:56.438000+00:00"/>
    <m/>
    <s v="Pune"/>
    <m/>
    <m/>
    <m/>
    <n v="135"/>
    <m/>
    <m/>
    <m/>
    <m/>
    <m/>
    <m/>
    <m/>
    <m/>
    <m/>
    <m/>
    <m/>
    <s v="Manufacturing"/>
    <m/>
    <m/>
    <m/>
    <m/>
    <m/>
    <m/>
    <m/>
    <m/>
    <m/>
    <m/>
    <m/>
    <m/>
    <s v="Ravi Jaiswal"/>
    <m/>
    <s v="user_6hRQhcoLhZEDUBYaw3vS7rv6T5582sGfXq4jNRqTfUU"/>
    <x v="14"/>
    <x v="1"/>
    <m/>
    <s v="September"/>
    <s v="Cold Call"/>
    <s v="Mr. E"/>
    <m/>
    <m/>
    <m/>
    <m/>
    <m/>
    <s v="2022-08-01 10:03:07.898000+00:00"/>
    <s v="2022-10-20 11:53:47.317000+00:00"/>
    <m/>
  </r>
  <r>
    <s v="Pranav Kenjale"/>
    <n v="47790"/>
    <s v="INR"/>
    <n v="100"/>
    <s v="9/21/22"/>
    <s v="Sales"/>
    <s v="stat_OZRiD1474QRJIpvnjHCZfiIvKcVD6mIKSSTzg8SwDVx"/>
    <s v="Won- Payment Completed"/>
    <n v="1"/>
    <s v="OpportunityStatusType.Won"/>
    <s v="cont_cLHanalLSLpRHl5gedF2UHRMvAJP7Pwtjr2ns1GCDdH"/>
    <s v="Saumya"/>
    <s v="GPA renewal"/>
    <s v="lead_28VuYYtB9ZH69xIJwDAOpLkgX9IkOuPD8nq3bvReMBd"/>
    <s v="Analyzer CAE Solution"/>
    <s v="Aishwarya Nyayadhish"/>
    <s v="user_x9AtbGLhDmWYC9XAmYdfwBt9yiXbgMhBuZpIoFuN8Cd"/>
    <s v="Pranav Kenjale"/>
    <s v="2022-08-17 11:35:23.370000+00:00"/>
    <s v="2022-09-21 06:53:49.920000+00:00"/>
    <m/>
    <s v="Pune"/>
    <m/>
    <m/>
    <m/>
    <n v="135"/>
    <m/>
    <m/>
    <m/>
    <m/>
    <m/>
    <m/>
    <m/>
    <m/>
    <m/>
    <m/>
    <m/>
    <s v="Manufacturing"/>
    <m/>
    <m/>
    <m/>
    <m/>
    <m/>
    <m/>
    <m/>
    <m/>
    <m/>
    <m/>
    <m/>
    <m/>
    <s v="Ravi Jaiswal"/>
    <m/>
    <s v="user_6hRQhcoLhZEDUBYaw3vS7rv6T5582sGfXq4jNRqTfUU"/>
    <x v="14"/>
    <x v="1"/>
    <m/>
    <s v="September"/>
    <s v="Cold Call"/>
    <s v="Mr. E"/>
    <m/>
    <m/>
    <m/>
    <m/>
    <m/>
    <s v="2022-08-01 10:03:07.898000+00:00"/>
    <s v="2022-10-20 11:53:47.317000+00:00"/>
    <m/>
  </r>
  <r>
    <s v="Mayur Gadiyar"/>
    <n v="115000"/>
    <s v="INR"/>
    <n v="0"/>
    <s v="9/20/22"/>
    <s v="Sales"/>
    <s v="stat_kcR4fZg7TU7jjk1jAVua3qGLRS4J5uFayEjK5j02wtv"/>
    <s v="Unqualified"/>
    <n v="0"/>
    <s v="OpportunityStatusType.Lost"/>
    <s v="cont_LfiQhHADGX7wNMmyPFuqEB5iolsrYAVpkrUZ4Q3HgwN"/>
    <s v="Sushmita Das"/>
    <s v="GMC Renewal"/>
    <s v="lead_w2jqdoGqgFgCveWpJx5ID0XcievooPNzQaEJcqtQmI5"/>
    <s v="Capwise Financial Services Private Limited"/>
    <s v="Trupti Suryavanshi"/>
    <s v="user_bdUPAGjcS7p6513So3N4g3aWNS5HuBuVJi7bvCPAsLt"/>
    <s v="Mayur Gadiyar"/>
    <s v="2022-08-30 11:24:45.132000+00:00"/>
    <s v="2022-09-21 06:25:22.533000+00:00"/>
    <m/>
    <s v="Mumbai"/>
    <m/>
    <m/>
    <m/>
    <n v="39"/>
    <m/>
    <m/>
    <m/>
    <m/>
    <m/>
    <m/>
    <m/>
    <m/>
    <m/>
    <m/>
    <m/>
    <s v="Banking &amp; Finance"/>
    <m/>
    <m/>
    <m/>
    <m/>
    <m/>
    <m/>
    <m/>
    <m/>
    <m/>
    <m/>
    <m/>
    <m/>
    <s v="Aniket Vahile"/>
    <m/>
    <s v="user_L8E6IFhq6UCzKLHa45LUUTZCznDuyDwFrGaEp9DXiUM"/>
    <x v="9"/>
    <x v="1"/>
    <m/>
    <s v="October; September"/>
    <s v="Gated Content"/>
    <m/>
    <m/>
    <s v="Employee Wellness Handbook"/>
    <m/>
    <m/>
    <m/>
    <s v="2022-01-14 09:24:01.912000+00:00"/>
    <s v="2022-09-21 06:25:22.621000+00:00"/>
    <s v="GMC"/>
  </r>
  <r>
    <s v="Prateek Wadhwa"/>
    <n v="100000"/>
    <s v="INR"/>
    <n v="0"/>
    <s v="9/16/22"/>
    <s v="Sales"/>
    <s v="stat_kcR4fZg7TU7jjk1jAVua3qGLRS4J5uFayEjK5j02wtv"/>
    <s v="Unqualified"/>
    <n v="0"/>
    <s v="OpportunityStatusType.Lost"/>
    <s v="cont_ZUS61tzysAheh29q3wUooRqTtwuWwqbvb5DJKNjjH2v"/>
    <s v="Jeetendra Panda"/>
    <s v="Renewal"/>
    <s v="lead_Qbf1Mk6QSiVVenL56yhJfhpEafXaOv9vO0l9nHbgaOX"/>
    <s v="VK Industries"/>
    <s v="Prateek Wadhwa"/>
    <s v="user_FdWFezbLzkYQcGsBUsjZO25nr2poK2nRbqV47Rs5Kfm"/>
    <s v="Prateek Wadhwa"/>
    <s v="2022-09-08 05:33:32.533000+00:00"/>
    <s v="2022-09-21 05:07:31.429000+00:00"/>
    <m/>
    <s v="Mumbai"/>
    <m/>
    <m/>
    <m/>
    <n v="329"/>
    <m/>
    <m/>
    <m/>
    <m/>
    <m/>
    <m/>
    <m/>
    <m/>
    <m/>
    <m/>
    <m/>
    <s v="Manufacturing"/>
    <m/>
    <m/>
    <m/>
    <m/>
    <m/>
    <m/>
    <m/>
    <m/>
    <m/>
    <m/>
    <m/>
    <m/>
    <s v="Deepak Yadav"/>
    <m/>
    <s v="user_FdWFezbLzkYQcGsBUsjZO25nr2poK2nRbqV47Rs5Kfm"/>
    <x v="17"/>
    <x v="1"/>
    <m/>
    <m/>
    <s v="Cold Call"/>
    <s v="Naukri.com"/>
    <m/>
    <m/>
    <m/>
    <m/>
    <m/>
    <s v="2022-08-01 10:04:01.418000+00:00"/>
    <s v="2022-10-19 10:04:31.780000+00:00"/>
    <s v="GPA"/>
  </r>
  <r>
    <s v="Mayur Gadiyar"/>
    <n v="100000"/>
    <s v="INR"/>
    <n v="0"/>
    <s v="9/30/22"/>
    <s v="Sales"/>
    <s v="stat_kcR4fZg7TU7jjk1jAVua3qGLRS4J5uFayEjK5j02wtv"/>
    <s v="Unqualified"/>
    <n v="0"/>
    <s v="OpportunityStatusType.Lost"/>
    <m/>
    <m/>
    <s v="CGL - Non EB - Client only using us for Quotes"/>
    <s v="lead_f8h9EY4bwtEenOnnB7m9vBn4MQjhlkJ9aCWAS2H9sqC"/>
    <s v="ABM Knowledgeware Ltd"/>
    <s v="Aditya Binani"/>
    <s v="user_bdUPAGjcS7p6513So3N4g3aWNS5HuBuVJi7bvCPAsLt"/>
    <s v="Mayur Gadiyar"/>
    <s v="2022-09-12 07:04:04.265000+00:00"/>
    <s v="2022-09-21 05:59:43.510000+00:00"/>
    <m/>
    <s v="Mumbai"/>
    <m/>
    <m/>
    <m/>
    <n v="954"/>
    <m/>
    <m/>
    <m/>
    <m/>
    <m/>
    <m/>
    <m/>
    <s v="PAID_SOCIAL"/>
    <m/>
    <m/>
    <m/>
    <s v="IT Services &amp; IT Consulting"/>
    <m/>
    <m/>
    <m/>
    <m/>
    <m/>
    <m/>
    <m/>
    <m/>
    <m/>
    <m/>
    <m/>
    <m/>
    <s v="Aniket Vahile"/>
    <m/>
    <s v="user_g5Yw4Z4XnIbmcGhJO80vdtFdd5ElcDlgYO3q8l82ODn"/>
    <x v="18"/>
    <x v="3"/>
    <m/>
    <s v="March"/>
    <s v="Cold Call; Gated Content"/>
    <m/>
    <m/>
    <s v="Vaccine inbound"/>
    <m/>
    <m/>
    <m/>
    <s v="2020-12-29 05:46:51.295000+00:00"/>
    <s v="2022-09-29 14:28:03.439000+00:00"/>
    <m/>
  </r>
  <r>
    <s v="Shreenath Bhat"/>
    <n v="10000"/>
    <s v="INR"/>
    <n v="0"/>
    <s v="9/30/22"/>
    <s v="Sales"/>
    <s v="stat_kcR4fZg7TU7jjk1jAVua3qGLRS4J5uFayEjK5j02wtv"/>
    <s v="Unqualified"/>
    <n v="0"/>
    <s v="OpportunityStatusType.Lost"/>
    <s v="cont_IBThhpr3IkwCZhJdPI81Po4LiGTkFDZS5jqDSaZKvaV"/>
    <s v="Asmita Paul"/>
    <s v="Office Policy - Fresh"/>
    <s v="lead_cJY3sHgyRID1Ou2TrMQy0SY1X0aSDAekTs1pJySsHKd"/>
    <s v="HackerEarth Technology"/>
    <s v="Shreenath Bhat"/>
    <s v="user_vMd4rmcrSbjykdyL2J7rrYn84SWdcNc5FKligrmItPw"/>
    <s v="Shreenath Bhat"/>
    <s v="2022-08-26 10:28:01.525000+00:00"/>
    <s v="2022-09-21 05:05:59.519000+00:00"/>
    <m/>
    <s v="Bangalore"/>
    <m/>
    <m/>
    <m/>
    <n v="230"/>
    <m/>
    <m/>
    <m/>
    <m/>
    <m/>
    <m/>
    <m/>
    <m/>
    <m/>
    <m/>
    <m/>
    <s v="Others"/>
    <m/>
    <m/>
    <m/>
    <m/>
    <m/>
    <m/>
    <m/>
    <m/>
    <m/>
    <m/>
    <m/>
    <m/>
    <m/>
    <m/>
    <s v="user_Jujy0sFufO9J3qwY7aNpCCnF6nFZMrfvciNEydEzhaI"/>
    <x v="2"/>
    <x v="12"/>
    <m/>
    <s v="July"/>
    <s v="Cold Call"/>
    <s v="Lusha"/>
    <m/>
    <m/>
    <m/>
    <m/>
    <m/>
    <s v="2022-03-14 02:47:04.868000+00:00"/>
    <s v="2022-10-12 08:49:01.291000+00:00"/>
    <s v="NON EB"/>
  </r>
  <r>
    <s v="Shreenath Bhat"/>
    <n v="29000"/>
    <s v="INR"/>
    <n v="0"/>
    <s v="9/26/22"/>
    <s v="Sales"/>
    <s v="stat_1hn9nRJaLbI53NxPuSQgo90kRpbpKsFlwN4oEGNUTdO"/>
    <s v="Lost"/>
    <n v="0"/>
    <s v="OpportunityStatusType.Lost"/>
    <s v="cont_IBThhpr3IkwCZhJdPI81Po4LiGTkFDZS5jqDSaZKvaV"/>
    <s v="Asmita Paul"/>
    <s v="GPA - Renewal"/>
    <s v="lead_cJY3sHgyRID1Ou2TrMQy0SY1X0aSDAekTs1pJySsHKd"/>
    <s v="HackerEarth Technology"/>
    <s v="Shreenath Bhat"/>
    <s v="user_vMd4rmcrSbjykdyL2J7rrYn84SWdcNc5FKligrmItPw"/>
    <s v="Shreenath Bhat"/>
    <s v="2022-07-20 11:25:13.805000+00:00"/>
    <s v="2022-09-21 05:05:40.078000+00:00"/>
    <m/>
    <s v="Bangalore"/>
    <m/>
    <m/>
    <m/>
    <n v="230"/>
    <m/>
    <m/>
    <m/>
    <m/>
    <m/>
    <m/>
    <m/>
    <m/>
    <m/>
    <m/>
    <m/>
    <s v="Others"/>
    <m/>
    <m/>
    <m/>
    <m/>
    <m/>
    <m/>
    <m/>
    <m/>
    <m/>
    <m/>
    <m/>
    <m/>
    <m/>
    <m/>
    <s v="user_Jujy0sFufO9J3qwY7aNpCCnF6nFZMrfvciNEydEzhaI"/>
    <x v="2"/>
    <x v="12"/>
    <m/>
    <s v="July"/>
    <s v="Cold Call"/>
    <s v="Lusha"/>
    <m/>
    <m/>
    <m/>
    <m/>
    <m/>
    <s v="2022-03-14 02:47:04.868000+00:00"/>
    <s v="2022-10-12 08:49:01.291000+00:00"/>
    <s v="GPA"/>
  </r>
  <r>
    <s v="Naveen Kumar"/>
    <n v="1500000"/>
    <s v="INR"/>
    <n v="0"/>
    <s v="9/21/22"/>
    <s v="Sales"/>
    <s v="stat_1hn9nRJaLbI53NxPuSQgo90kRpbpKsFlwN4oEGNUTdO"/>
    <s v="Lost"/>
    <n v="0"/>
    <s v="OpportunityStatusType.Lost"/>
    <s v="cont_1d7hRdl0dv9r4b8IY46OWuHcVx4liZyzQNuXaiAlsYV"/>
    <s v="Anand"/>
    <s v="GMC - Renewal"/>
    <s v="lead_6yxDdhr6Xlv2v8EXe3Upas5gXmUPb1m3YYMreZUsLOk"/>
    <s v="ApMoSys Technologies Private Limited"/>
    <s v="Shreenath Bhat"/>
    <s v="user_N52PP2uP2VZc2gm0nhh6CNFSif4n85g1cdxoNFd9ct0"/>
    <s v="Naveen Kumar"/>
    <s v="2022-06-17 10:35:50.169000+00:00"/>
    <s v="2022-09-21 04:40:31.708000+00:00"/>
    <m/>
    <s v="Mumbai"/>
    <m/>
    <m/>
    <m/>
    <n v="495"/>
    <m/>
    <m/>
    <m/>
    <m/>
    <m/>
    <m/>
    <m/>
    <m/>
    <m/>
    <m/>
    <m/>
    <s v="IT Services &amp; IT Consulting"/>
    <m/>
    <m/>
    <m/>
    <m/>
    <m/>
    <m/>
    <m/>
    <m/>
    <m/>
    <m/>
    <m/>
    <m/>
    <s v="Aniket Vahile"/>
    <m/>
    <s v="user_vMd4rmcrSbjykdyL2J7rrYn84SWdcNc5FKligrmItPw"/>
    <x v="11"/>
    <x v="1"/>
    <m/>
    <s v="September"/>
    <s v="Cold Call"/>
    <s v="Lusha"/>
    <m/>
    <s v="Glengarry"/>
    <m/>
    <m/>
    <m/>
    <s v="2021-12-09 09:17:46.078000+00:00"/>
    <s v="2022-09-21 04:40:31.772000+00:00"/>
    <s v="GMC"/>
  </r>
  <r>
    <s v="Abhishek Chauhan"/>
    <n v="200000"/>
    <s v="INR"/>
    <n v="50"/>
    <s v="9/30/22"/>
    <s v="Sales"/>
    <s v="stat_LAF6zc710op7pnBQxMZo0IXU6mVHAxtY6FLz1R7BEWw"/>
    <s v="Data Received"/>
    <n v="0"/>
    <s v="OpportunityStatusType.Active"/>
    <s v="cont_dUs59QaGKZTZZRzWvF58kZVtNy0UdfIb8ig15Ex9HM4"/>
    <s v="Veena Rao"/>
    <s v="GTL - Fresh, sum assured 30 lakhs +"/>
    <s v="lead_y3DNEvSZKcXf7s8ieSycPxe25qvFUGiOdh3uino8P9X"/>
    <s v="Highstreet IT Solutions (Fresh)"/>
    <s v="Shreenath Bhat"/>
    <s v="user_ojX3B6giQCeKnOjqd4gdwXUl0CqqHMXNORvxR6POXn6"/>
    <s v="Abhishek Chauhan"/>
    <s v="2022-06-16 07:19:52.804000+00:00"/>
    <s v="2022-09-21 04:10:11.189000+00:00"/>
    <m/>
    <s v="Bangalore"/>
    <m/>
    <m/>
    <m/>
    <n v="55"/>
    <m/>
    <m/>
    <m/>
    <m/>
    <m/>
    <m/>
    <m/>
    <m/>
    <m/>
    <m/>
    <m/>
    <s v="Professional Services"/>
    <m/>
    <m/>
    <m/>
    <m/>
    <m/>
    <m/>
    <m/>
    <m/>
    <m/>
    <m/>
    <m/>
    <m/>
    <m/>
    <m/>
    <s v="user_vMd4rmcrSbjykdyL2J7rrYn84SWdcNc5FKligrmItPw"/>
    <x v="11"/>
    <x v="1"/>
    <m/>
    <s v="March"/>
    <s v="Gated Content"/>
    <m/>
    <m/>
    <s v="Employee Engagement Handbook"/>
    <m/>
    <m/>
    <m/>
    <s v="2022-04-04 02:36:18.782000+00:00"/>
    <s v="2022-10-19 09:54:24.927000+00:00"/>
    <s v="GTL"/>
  </r>
  <r>
    <s v="Mayur Gadiyar"/>
    <n v="492000"/>
    <s v="INR"/>
    <n v="0"/>
    <s v="9/30/22"/>
    <s v="Sales"/>
    <s v="stat_kcR4fZg7TU7jjk1jAVua3qGLRS4J5uFayEjK5j02wtv"/>
    <s v="Unqualified"/>
    <n v="0"/>
    <s v="OpportunityStatusType.Lost"/>
    <s v="cont_jrIxwGYh8kzbRNPCKuG82tQncYqocxH5ww2OYzvTxhU"/>
    <s v="Vaibhav"/>
    <s v="GMC"/>
    <s v="lead_ksAGr6f7XygR7ZmVD1rAbBmJ1apeJfNuPKcAIi955yR"/>
    <s v="Ketchum Sampark"/>
    <s v="Pallab Gupta"/>
    <s v="user_bdUPAGjcS7p6513So3N4g3aWNS5HuBuVJi7bvCPAsLt"/>
    <s v="Mayur Gadiyar"/>
    <s v="2022-08-24 11:24:28.165000+00:00"/>
    <s v="2022-09-20 07:32:46.919000+00:00"/>
    <m/>
    <s v="Mumbai"/>
    <m/>
    <m/>
    <m/>
    <n v="121"/>
    <m/>
    <m/>
    <m/>
    <m/>
    <m/>
    <m/>
    <m/>
    <m/>
    <m/>
    <m/>
    <m/>
    <s v="Telecommunications"/>
    <m/>
    <m/>
    <m/>
    <m/>
    <m/>
    <m/>
    <m/>
    <m/>
    <m/>
    <m/>
    <m/>
    <m/>
    <s v="Aniket Vahile"/>
    <m/>
    <s v="user_PApNwMjp7lPIEBp7acretouakdtYNVHpPO9ja9KoR5D"/>
    <x v="12"/>
    <x v="1"/>
    <m/>
    <s v="September"/>
    <s v="Cold Call"/>
    <s v="Naukri.com"/>
    <m/>
    <m/>
    <m/>
    <m/>
    <m/>
    <s v="2022-07-21 01:34:25.236000+00:00"/>
    <s v="2022-09-25 14:39:42.595000+00:00"/>
    <m/>
  </r>
  <r>
    <s v="Navin Panjwani"/>
    <n v="12000"/>
    <s v="INR"/>
    <n v="0"/>
    <s v="9/22/22"/>
    <s v="Sales"/>
    <s v="stat_kcR4fZg7TU7jjk1jAVua3qGLRS4J5uFayEjK5j02wtv"/>
    <s v="Unqualified"/>
    <n v="0"/>
    <s v="OpportunityStatusType.Lost"/>
    <s v="cont_a4m2nrUUgZMmgYTRq62FFwGuut9deKkq0eLlTzEPdoD"/>
    <s v="Madhusudhan"/>
    <s v="They don't have GPA"/>
    <s v="lead_s8bsnEOVeHtBSz257l2bvmhip7kupc5NOHJ01WtV2IE"/>
    <s v="Beyondid ( Renewal , 22nd Sept )"/>
    <s v="Aishwarya Nyayadhish"/>
    <s v="user_sD3YjSs92XKUfD0OPHeo886g6tW6aCM0iUhX5VVUuJi"/>
    <s v="Navin Panjwani"/>
    <s v="2022-08-25 07:37:34.919000+00:00"/>
    <s v="2022-09-20 07:37:45.665000+00:00"/>
    <m/>
    <s v="Bangalore"/>
    <m/>
    <m/>
    <m/>
    <n v="26"/>
    <m/>
    <m/>
    <m/>
    <m/>
    <m/>
    <m/>
    <m/>
    <m/>
    <m/>
    <m/>
    <m/>
    <s v="Others"/>
    <m/>
    <m/>
    <m/>
    <m/>
    <m/>
    <m/>
    <m/>
    <m/>
    <m/>
    <m/>
    <m/>
    <m/>
    <m/>
    <m/>
    <s v="user_6hRQhcoLhZEDUBYaw3vS7rv6T5582sGfXq4jNRqTfUU"/>
    <x v="14"/>
    <x v="1"/>
    <m/>
    <s v="September"/>
    <s v="Gated Content"/>
    <m/>
    <m/>
    <s v="Employee Wellness Handbook"/>
    <m/>
    <m/>
    <m/>
    <s v="2022-03-28 10:24:54.850000+00:00"/>
    <s v="2022-09-23 06:02:05.923000+00:00"/>
    <m/>
  </r>
  <r>
    <s v="Satyam Tiwari"/>
    <n v="300000"/>
    <s v="INR"/>
    <n v="0"/>
    <s v="9/24/22"/>
    <s v="Sales"/>
    <s v="stat_kcR4fZg7TU7jjk1jAVua3qGLRS4J5uFayEjK5j02wtv"/>
    <s v="Unqualified"/>
    <n v="0"/>
    <s v="OpportunityStatusType.Lost"/>
    <m/>
    <m/>
    <s v="GMC renewal"/>
    <s v="lead_aR0M1jFeLFU7wu31a8HPzbdkKM8mVI0xpWqKXcBs1sT"/>
    <s v="Goldfield Fragrances Pvt. ltd."/>
    <s v="Trupti Suryavanshi"/>
    <s v="user_2YgShwgjLNI4FjAqgE9PtKsdIaGh919JGcFG919fe5B"/>
    <s v="Satyam Tiwari"/>
    <s v="2022-09-01 07:18:09.895000+00:00"/>
    <s v="2022-09-20 06:28:35.739000+00:00"/>
    <m/>
    <s v="Mumbai"/>
    <m/>
    <m/>
    <m/>
    <n v="90"/>
    <m/>
    <m/>
    <m/>
    <m/>
    <m/>
    <m/>
    <m/>
    <m/>
    <m/>
    <m/>
    <m/>
    <m/>
    <m/>
    <m/>
    <m/>
    <m/>
    <m/>
    <m/>
    <m/>
    <m/>
    <m/>
    <m/>
    <m/>
    <m/>
    <m/>
    <m/>
    <s v="user_L8E6IFhq6UCzKLHa45LUUTZCznDuyDwFrGaEp9DXiUM"/>
    <x v="9"/>
    <x v="1"/>
    <m/>
    <s v="September"/>
    <s v="Cold Call"/>
    <m/>
    <m/>
    <m/>
    <m/>
    <m/>
    <m/>
    <s v="2021-08-25 11:29:01.658000+00:00"/>
    <s v="2022-09-20 11:47:03.956000+00:00"/>
    <s v="GMC"/>
  </r>
  <r>
    <s v="Prateek Wadhwa"/>
    <n v="500000"/>
    <s v="INR"/>
    <n v="0"/>
    <s v="9/30/22"/>
    <s v="Sales"/>
    <s v="stat_kcR4fZg7TU7jjk1jAVua3qGLRS4J5uFayEjK5j02wtv"/>
    <s v="Unqualified"/>
    <n v="0"/>
    <s v="OpportunityStatusType.Lost"/>
    <s v="cont_5MCNkRTVhjqBrXD4UNJC1K6Ile95qKqXH24AoNYNsy0"/>
    <s v="Gayatri"/>
    <m/>
    <s v="lead_JxOOiUJhDtU66XI7oGFrgVrfrPgzaPOlJZAvlZa8iOr"/>
    <s v="SAB TV Ltd"/>
    <s v="Prateek Wadhwa"/>
    <s v="user_FdWFezbLzkYQcGsBUsjZO25nr2poK2nRbqV47Rs5Kfm"/>
    <s v="Prateek Wadhwa"/>
    <s v="2022-09-14 10:53:45.614000+00:00"/>
    <s v="2022-09-20 06:53:05.196000+00:00"/>
    <m/>
    <s v="Mumbai"/>
    <m/>
    <m/>
    <m/>
    <n v="170"/>
    <m/>
    <m/>
    <m/>
    <m/>
    <m/>
    <m/>
    <m/>
    <m/>
    <m/>
    <m/>
    <m/>
    <s v="Sports &amp; Entertainment"/>
    <m/>
    <m/>
    <m/>
    <m/>
    <m/>
    <m/>
    <m/>
    <m/>
    <m/>
    <m/>
    <m/>
    <m/>
    <s v="Arunkumar Dubey"/>
    <m/>
    <s v="user_FdWFezbLzkYQcGsBUsjZO25nr2poK2nRbqV47Rs5Kfm"/>
    <x v="17"/>
    <x v="1"/>
    <m/>
    <s v="September"/>
    <s v="Cold Call"/>
    <m/>
    <m/>
    <m/>
    <m/>
    <m/>
    <m/>
    <s v="2021-08-02 07:48:38.087000+00:00"/>
    <s v="2022-10-12 07:19:11.275000+00:00"/>
    <s v="GMC"/>
  </r>
  <r>
    <s v="Pooja Gawas"/>
    <n v="1500000"/>
    <s v="INR"/>
    <n v="0"/>
    <s v="9/19/22"/>
    <s v="Sales"/>
    <s v="stat_1hn9nRJaLbI53NxPuSQgo90kRpbpKsFlwN4oEGNUTdO"/>
    <s v="Lost"/>
    <n v="0"/>
    <s v="OpportunityStatusType.Lost"/>
    <m/>
    <m/>
    <s v="Contractual - GMC"/>
    <s v="lead_NafbEVkLf5vrtWIp3CsryJtt7HDRSmFSKXOPhS8pSYN"/>
    <s v="NIHILENT technologies"/>
    <s v="Aditya Binani"/>
    <s v="user_KLETV1op4MIjvKQ12xGsWi23CuPjDE6PT29nwG6T3MY"/>
    <s v="Pooja Gawas"/>
    <s v="2022-09-01 05:30:42.822000+00:00"/>
    <s v="2022-09-20 06:26:25.306000+00:00"/>
    <m/>
    <s v="Pune"/>
    <m/>
    <s v="2020-08-14 08:05:16+00:00"/>
    <m/>
    <n v="1646"/>
    <m/>
    <m/>
    <m/>
    <m/>
    <m/>
    <m/>
    <m/>
    <s v="PAID_SOCIAL"/>
    <m/>
    <m/>
    <m/>
    <s v="IT Services &amp; IT Consulting"/>
    <m/>
    <m/>
    <m/>
    <m/>
    <m/>
    <m/>
    <m/>
    <m/>
    <m/>
    <m/>
    <m/>
    <m/>
    <s v="Deepak Yadav"/>
    <m/>
    <s v="user_228eUmsdKIb9OItgmiDq1zD4aPZ1eqiapbaLAGeBf8g"/>
    <x v="13"/>
    <x v="3"/>
    <m/>
    <s v="April; June"/>
    <s v="Cold Call"/>
    <s v="own ref"/>
    <m/>
    <m/>
    <m/>
    <m/>
    <m/>
    <s v="2020-12-06 09:46:33.508000+00:00"/>
    <s v="2022-10-20 10:18:47.668000+00:00"/>
    <m/>
  </r>
  <r>
    <s v="Navin Panjwani"/>
    <n v="64588"/>
    <s v="INR"/>
    <n v="100"/>
    <s v="9/20/22"/>
    <s v="Sales"/>
    <s v="stat_OZRiD1474QRJIpvnjHCZfiIvKcVD6mIKSSTzg8SwDVx"/>
    <s v="Won- Payment Completed"/>
    <n v="1"/>
    <s v="OpportunityStatusType.Won"/>
    <s v="cont_AujIpQBhQCtBZEgSUhQweSiCOTOqR4M9VNcIwdVtqpk"/>
    <m/>
    <m/>
    <s v="lead_tkamrXlTR6rvIU3ZtV6PXPCLIBo5vc2EY3NiVgIcj2k"/>
    <s v="Teamease Consulting ( Fresh )"/>
    <s v="Bharti Bankey"/>
    <s v="user_sD3YjSs92XKUfD0OPHeo886g6tW6aCM0iUhX5VVUuJi"/>
    <s v="Navin Panjwani"/>
    <s v="2022-01-05 10:19:41.653000+00:00"/>
    <s v="2022-09-20 06:02:13.684000+00:00"/>
    <m/>
    <s v="Delhi"/>
    <m/>
    <s v="2021-11-27 05:34:30+00:00"/>
    <m/>
    <n v="18"/>
    <m/>
    <m/>
    <m/>
    <m/>
    <m/>
    <m/>
    <m/>
    <m/>
    <m/>
    <m/>
    <m/>
    <s v="Professional Services"/>
    <m/>
    <m/>
    <m/>
    <m/>
    <m/>
    <m/>
    <m/>
    <m/>
    <m/>
    <m/>
    <m/>
    <m/>
    <m/>
    <m/>
    <s v="user_aM3WaaSUQQmaNnsm9l2FQRVWUEr8RN2ZdXzsuQUalQ3"/>
    <x v="7"/>
    <x v="12"/>
    <m/>
    <m/>
    <s v="Inbound"/>
    <s v="Inbound via website"/>
    <m/>
    <s v="Employee Count 15"/>
    <m/>
    <m/>
    <m/>
    <s v="2021-11-27 05:37:15.459000+00:00"/>
    <s v="2022-10-06 09:47:25.925000+00:00"/>
    <s v="GMC"/>
  </r>
  <r>
    <s v="Navin Panjwani"/>
    <n v="650000"/>
    <s v="INR"/>
    <n v="0"/>
    <s v="9/21/22"/>
    <s v="Sales"/>
    <s v="stat_1hn9nRJaLbI53NxPuSQgo90kRpbpKsFlwN4oEGNUTdO"/>
    <s v="Lost"/>
    <n v="0"/>
    <s v="OpportunityStatusType.Lost"/>
    <s v="cont_cnnixbpsT19kRHNE5iORVqMEN4yN6UOmmpJyjx8BReN"/>
    <s v="Neha Roshan"/>
    <s v="GMC - Renewal with ICICI Lombard"/>
    <s v="lead_9C0kE9ISjf8SIENaeOsy6GAtVD7wMjSDtp4ZVFXFDMD"/>
    <s v="Rupeeseed Technology Ventures Pvt Ltd ( Renewal , 21st Sept )"/>
    <s v="Shreenath Bhat"/>
    <s v="user_sD3YjSs92XKUfD0OPHeo886g6tW6aCM0iUhX5VVUuJi"/>
    <s v="Navin Panjwani"/>
    <s v="2022-07-04 06:17:19.397000+00:00"/>
    <s v="2022-09-20 06:23:51.951000+00:00"/>
    <m/>
    <s v="Mumbai"/>
    <m/>
    <m/>
    <m/>
    <n v="58"/>
    <m/>
    <m/>
    <m/>
    <m/>
    <m/>
    <m/>
    <m/>
    <m/>
    <m/>
    <m/>
    <m/>
    <s v="Banking &amp; Finance"/>
    <m/>
    <m/>
    <m/>
    <m/>
    <m/>
    <m/>
    <m/>
    <m/>
    <m/>
    <m/>
    <m/>
    <m/>
    <s v="Aniket Vahile"/>
    <m/>
    <s v="user_2YgShwgjLNI4FjAqgE9PtKsdIaGh919JGcFG919fe5B"/>
    <x v="27"/>
    <x v="1"/>
    <m/>
    <s v="August"/>
    <s v="Cold Call"/>
    <m/>
    <m/>
    <s v="Employee Wellness Handbook"/>
    <m/>
    <m/>
    <m/>
    <s v="2022-01-27 10:13:35.883000+00:00"/>
    <s v="2022-09-20 06:23:52.006000+00:00"/>
    <s v="GMC"/>
  </r>
  <r>
    <s v="Kashif Ahmad"/>
    <n v="40000"/>
    <s v="INR"/>
    <n v="100"/>
    <s v="9/20/22"/>
    <s v="Sales"/>
    <s v="stat_OZRiD1474QRJIpvnjHCZfiIvKcVD6mIKSSTzg8SwDVx"/>
    <s v="Won- Payment Completed"/>
    <n v="1"/>
    <s v="OpportunityStatusType.Won"/>
    <s v="cont_TW1p7n871zEZw8Jr1HHmPcJPxyLXOc0KuOzKq9di2Nl"/>
    <s v="Neha Arora"/>
    <s v="Fresh GPA policy"/>
    <s v="lead_hvaIg0q1DIdikgWvfGRd3Y7QLsap7uhPjWvLR82LPLR"/>
    <s v="BUEN MANEJO DEL CAMPO  INDIA PVT LTD"/>
    <s v="Satyajit Chati"/>
    <s v="user_LKRhV6rhcBe0uL8u70UUGeDjbMupuho4TaiAOCbT7HT"/>
    <s v="Kashif Ahmad"/>
    <s v="2022-09-19 06:02:32.933000+00:00"/>
    <s v="2022-09-20 05:01:36.158000+00:00"/>
    <m/>
    <s v="Pune"/>
    <m/>
    <m/>
    <m/>
    <n v="112"/>
    <m/>
    <m/>
    <m/>
    <m/>
    <m/>
    <m/>
    <m/>
    <s v="PAID_SOCIAL"/>
    <m/>
    <m/>
    <m/>
    <s v="Manufacturing"/>
    <m/>
    <m/>
    <m/>
    <m/>
    <m/>
    <m/>
    <m/>
    <m/>
    <m/>
    <m/>
    <m/>
    <m/>
    <m/>
    <m/>
    <s v="user_5IQTpX6DsnoeoDfxqzqojpVoQLXPh68nhDjLS5ETjYj"/>
    <x v="8"/>
    <x v="4"/>
    <m/>
    <s v="September"/>
    <s v="Gated Content"/>
    <m/>
    <m/>
    <s v="Employee Engagement Handbook"/>
    <m/>
    <m/>
    <m/>
    <s v="2022-05-31 16:17:43.495000+00:00"/>
    <s v="2022-09-27 04:51:25.664000+00:00"/>
    <m/>
  </r>
  <r>
    <s v="Kashif Ahmad"/>
    <n v="544437"/>
    <s v="INR"/>
    <n v="100"/>
    <s v="9/20/22"/>
    <s v="Sales"/>
    <s v="stat_OZRiD1474QRJIpvnjHCZfiIvKcVD6mIKSSTzg8SwDVx"/>
    <s v="Won- Payment Completed"/>
    <n v="1"/>
    <s v="OpportunityStatusType.Won"/>
    <s v="cont_TW1p7n871zEZw8Jr1HHmPcJPxyLXOc0KuOzKq9di2Nl"/>
    <s v="Neha Arora"/>
    <s v="GMC Renewal"/>
    <s v="lead_hvaIg0q1DIdikgWvfGRd3Y7QLsap7uhPjWvLR82LPLR"/>
    <s v="BUEN MANEJO DEL CAMPO  INDIA PVT LTD"/>
    <s v="Satyajit Chati"/>
    <s v="user_LKRhV6rhcBe0uL8u70UUGeDjbMupuho4TaiAOCbT7HT"/>
    <s v="Kashif Ahmad"/>
    <s v="2022-08-16 13:08:50.684000+00:00"/>
    <s v="2022-09-20 05:01:17.807000+00:00"/>
    <m/>
    <s v="Pune"/>
    <m/>
    <m/>
    <m/>
    <n v="112"/>
    <m/>
    <m/>
    <m/>
    <m/>
    <m/>
    <m/>
    <m/>
    <s v="PAID_SOCIAL"/>
    <m/>
    <m/>
    <m/>
    <s v="Manufacturing"/>
    <m/>
    <m/>
    <m/>
    <m/>
    <m/>
    <m/>
    <m/>
    <m/>
    <m/>
    <m/>
    <m/>
    <m/>
    <m/>
    <m/>
    <s v="user_5IQTpX6DsnoeoDfxqzqojpVoQLXPh68nhDjLS5ETjYj"/>
    <x v="8"/>
    <x v="4"/>
    <m/>
    <s v="September"/>
    <s v="Gated Content"/>
    <m/>
    <m/>
    <s v="Employee Engagement Handbook"/>
    <m/>
    <m/>
    <m/>
    <s v="2022-05-31 16:17:43.495000+00:00"/>
    <s v="2022-09-27 04:51:25.664000+00:00"/>
    <m/>
  </r>
  <r>
    <s v="Tejas Kulkarni"/>
    <n v="275000"/>
    <s v="INR"/>
    <n v="0"/>
    <s v="9/30/22"/>
    <s v="Sales"/>
    <s v="stat_kcR4fZg7TU7jjk1jAVua3qGLRS4J5uFayEjK5j02wtv"/>
    <s v="Unqualified"/>
    <n v="0"/>
    <s v="OpportunityStatusType.Lost"/>
    <s v="cont_aWBu6mEkshWZbC7sKyc7eKeBFFGQPZhjXtDcrguTI54"/>
    <s v="Bharadwaz Sharma"/>
    <s v="As per the discussion with Mr.Bharadwaz, their management has decided to go ahead with the existing combination and hence they aren't looking out for new tie ups currently"/>
    <s v="lead_cVR6NuZLFFz0k2UqlPdDNMUM8doxhbT0ZicbnwlxX57"/>
    <s v="eShipz"/>
    <s v="Harmanjit Singh"/>
    <s v="user_kbtBHYtBjVDNyI72HTF6C1SCvC7yVBiA6OrBOy3t96U"/>
    <s v="Tejas Kulkarni"/>
    <s v="2022-08-22 08:45:58.105000+00:00"/>
    <s v="2022-09-20 02:21:02.778000+00:00"/>
    <m/>
    <s v="Bangalore"/>
    <m/>
    <m/>
    <m/>
    <n v="58"/>
    <m/>
    <m/>
    <m/>
    <m/>
    <m/>
    <m/>
    <m/>
    <m/>
    <m/>
    <m/>
    <m/>
    <s v="IT Services &amp; IT Consulting"/>
    <m/>
    <m/>
    <m/>
    <m/>
    <m/>
    <m/>
    <m/>
    <m/>
    <m/>
    <m/>
    <m/>
    <m/>
    <s v="Rakesh Nade"/>
    <m/>
    <s v="user_lwF8ctKa5IyxqATpO2EOw2h0AEPiCMHOgewiH38Ei77"/>
    <x v="0"/>
    <x v="1"/>
    <m/>
    <s v="September"/>
    <m/>
    <m/>
    <m/>
    <s v="Lead Magnet Lead"/>
    <m/>
    <m/>
    <m/>
    <s v="2021-09-13 07:59:54.691000+00:00"/>
    <s v="2022-09-23 12:58:51.176000+00:00"/>
    <s v="GMC"/>
  </r>
  <r>
    <s v="Tejas Kulkarni"/>
    <n v="200000"/>
    <s v="INR"/>
    <n v="0"/>
    <s v="8/30/22"/>
    <s v="Sales"/>
    <s v="stat_1hn9nRJaLbI53NxPuSQgo90kRpbpKsFlwN4oEGNUTdO"/>
    <s v="Lost"/>
    <n v="0"/>
    <s v="OpportunityStatusType.Lost"/>
    <m/>
    <m/>
    <s v="closed with plum as they got a lower quote from icici"/>
    <s v="lead_5hBxllTepEa3g3P5VURMCfQwtueW2iC6BCKqPOBRrN3"/>
    <s v="Capital Source"/>
    <s v="Shreya Solanki"/>
    <s v="user_kbtBHYtBjVDNyI72HTF6C1SCvC7yVBiA6OrBOy3t96U"/>
    <s v="Tejas Kulkarni"/>
    <s v="2022-07-12 08:00:04.072000+00:00"/>
    <s v="2022-09-20 04:03:28.199000+00:00"/>
    <m/>
    <s v="Bangalore"/>
    <m/>
    <s v="2022-07-06 06:33:35+00:00"/>
    <m/>
    <n v="10"/>
    <m/>
    <m/>
    <m/>
    <m/>
    <m/>
    <m/>
    <m/>
    <s v="ORGANIC_SEARCH"/>
    <m/>
    <m/>
    <m/>
    <m/>
    <m/>
    <m/>
    <m/>
    <m/>
    <m/>
    <m/>
    <m/>
    <m/>
    <m/>
    <m/>
    <m/>
    <m/>
    <m/>
    <m/>
    <s v="user_Jujy0sFufO9J3qwY7aNpCCnF6nFZMrfvciNEydEzhaI"/>
    <x v="2"/>
    <x v="1"/>
    <m/>
    <m/>
    <s v="Inbound"/>
    <s v="Inbound via website"/>
    <m/>
    <s v="Employee Count 25"/>
    <m/>
    <m/>
    <m/>
    <s v="2022-07-06 06:36:26.313000+00:00"/>
    <s v="2022-09-21 05:52:16.867000+00:00"/>
    <s v="GMC"/>
  </r>
  <r>
    <s v="Pooja Gawas"/>
    <n v="65000"/>
    <s v="INR"/>
    <n v="0"/>
    <s v="9/19/22"/>
    <s v="Sales"/>
    <s v="stat_1hn9nRJaLbI53NxPuSQgo90kRpbpKsFlwN4oEGNUTdO"/>
    <s v="Lost"/>
    <n v="0"/>
    <s v="OpportunityStatusType.Lost"/>
    <m/>
    <m/>
    <s v="GPA - Contractual"/>
    <s v="lead_NafbEVkLf5vrtWIp3CsryJtt7HDRSmFSKXOPhS8pSYN"/>
    <s v="NIHILENT technologies"/>
    <s v="Aditya Binani"/>
    <s v="user_KLETV1op4MIjvKQ12xGsWi23CuPjDE6PT29nwG6T3MY"/>
    <s v="Pooja Gawas"/>
    <s v="2022-09-01 05:41:52.770000+00:00"/>
    <s v="2022-09-19 12:33:26.971000+00:00"/>
    <m/>
    <s v="Pune"/>
    <m/>
    <s v="2020-08-14 08:05:16+00:00"/>
    <m/>
    <n v="1646"/>
    <m/>
    <m/>
    <m/>
    <m/>
    <m/>
    <m/>
    <m/>
    <s v="PAID_SOCIAL"/>
    <m/>
    <m/>
    <m/>
    <s v="IT Services &amp; IT Consulting"/>
    <m/>
    <m/>
    <m/>
    <m/>
    <m/>
    <m/>
    <m/>
    <m/>
    <m/>
    <m/>
    <m/>
    <m/>
    <s v="Deepak Yadav"/>
    <m/>
    <s v="user_228eUmsdKIb9OItgmiDq1zD4aPZ1eqiapbaLAGeBf8g"/>
    <x v="13"/>
    <x v="3"/>
    <m/>
    <s v="April; June"/>
    <s v="Cold Call"/>
    <s v="own ref"/>
    <m/>
    <m/>
    <m/>
    <m/>
    <m/>
    <s v="2020-12-06 09:46:33.508000+00:00"/>
    <s v="2022-10-20 10:18:47.668000+00:00"/>
    <m/>
  </r>
  <r>
    <s v="Shreenath Bhat"/>
    <n v="400000"/>
    <s v="INR"/>
    <n v="0"/>
    <s v="9/30/22"/>
    <s v="Sales"/>
    <s v="stat_kcR4fZg7TU7jjk1jAVua3qGLRS4J5uFayEjK5j02wtv"/>
    <s v="Unqualified"/>
    <n v="0"/>
    <s v="OpportunityStatusType.Lost"/>
    <s v="cont_PwF6YfakMO2gOxtRa0kF6fmbNBw2trvsnP7FamhiF2v"/>
    <s v="Usha Nikam"/>
    <s v="GMC - Fresh"/>
    <s v="lead_nhhwjxkowYZ4SbRxqBGaiIhSNdub0AWnIcZOPLzoqZy"/>
    <s v="Chemtron Science Laboratories Private Limited"/>
    <s v="Shreenath Bhat"/>
    <s v="user_vMd4rmcrSbjykdyL2J7rrYn84SWdcNc5FKligrmItPw"/>
    <s v="Shreenath Bhat"/>
    <s v="2022-08-02 05:19:33.842000+00:00"/>
    <s v="2022-09-19 14:23:41.781000+00:00"/>
    <m/>
    <s v="Mumbai"/>
    <m/>
    <m/>
    <m/>
    <n v="58"/>
    <m/>
    <m/>
    <m/>
    <m/>
    <m/>
    <m/>
    <m/>
    <m/>
    <m/>
    <m/>
    <m/>
    <s v="Manufacturing"/>
    <m/>
    <m/>
    <m/>
    <m/>
    <m/>
    <m/>
    <m/>
    <m/>
    <m/>
    <m/>
    <m/>
    <m/>
    <s v="Jithendra Goalla"/>
    <m/>
    <s v="user_vMd4rmcrSbjykdyL2J7rrYn84SWdcNc5FKligrmItPw"/>
    <x v="11"/>
    <x v="1"/>
    <m/>
    <m/>
    <s v="Cold Call"/>
    <m/>
    <m/>
    <m/>
    <m/>
    <m/>
    <m/>
    <s v="2022-05-23 07:03:59.361000+00:00"/>
    <s v="2022-09-19 14:23:41.926000+00:00"/>
    <s v="GMC"/>
  </r>
  <r>
    <s v="Mayur Gadiyar"/>
    <n v="285000"/>
    <s v="INR"/>
    <n v="0"/>
    <s v="9/19/22"/>
    <s v="Sales"/>
    <s v="stat_1hn9nRJaLbI53NxPuSQgo90kRpbpKsFlwN4oEGNUTdO"/>
    <s v="Lost"/>
    <n v="0"/>
    <s v="OpportunityStatusType.Lost"/>
    <s v="cont_ZQhOJO9CaCeN3CJ5nSNViyIpDEtksxOLqZ2EQ7o9QOM"/>
    <s v="Sheetal Ingale"/>
    <m/>
    <s v="lead_tVmPTl3I4o5Q0Errb52hMYZTokSxawG9830xUp5Tj0H"/>
    <s v="5D Solutions India Pvt. Ltd."/>
    <s v="Nikhil Ahuja"/>
    <s v="user_bdUPAGjcS7p6513So3N4g3aWNS5HuBuVJi7bvCPAsLt"/>
    <s v="Mayur Gadiyar"/>
    <s v="2022-07-22 09:14:20.345000+00:00"/>
    <s v="2022-09-19 17:10:58.338000+00:00"/>
    <m/>
    <s v="Pune"/>
    <m/>
    <s v="2020-08-24 22:04:44+00:00"/>
    <m/>
    <n v="44"/>
    <m/>
    <m/>
    <m/>
    <m/>
    <m/>
    <m/>
    <m/>
    <m/>
    <m/>
    <m/>
    <m/>
    <s v="Others"/>
    <m/>
    <m/>
    <m/>
    <m/>
    <m/>
    <m/>
    <m/>
    <m/>
    <m/>
    <m/>
    <m/>
    <m/>
    <s v="Aniket Vahile"/>
    <m/>
    <s v="user_ocHSJH83OJnHCvKyMbjx8WOOK8PMgAUGIj1qK0q0dMV"/>
    <x v="10"/>
    <x v="3"/>
    <m/>
    <s v="September"/>
    <s v="Gated Content; Inbound"/>
    <s v="Inbound via website"/>
    <m/>
    <s v="Employee Count 25"/>
    <m/>
    <m/>
    <m/>
    <s v="2020-12-06 09:47:23.701000+00:00"/>
    <s v="2022-09-19 17:10:58.406000+00:00"/>
    <s v="GMC"/>
  </r>
  <r>
    <s v="Kashif Ahmad"/>
    <n v="20000"/>
    <s v="INR"/>
    <n v="0"/>
    <s v="9/19/22"/>
    <s v="Sales"/>
    <s v="stat_1hn9nRJaLbI53NxPuSQgo90kRpbpKsFlwN4oEGNUTdO"/>
    <s v="Lost"/>
    <n v="0"/>
    <s v="OpportunityStatusType.Lost"/>
    <s v="cont_NRsVtQ6o3aKWy8dJ6u27s2PozMOwRiIUaQkkbMJ7DdY"/>
    <s v="Amit Kedari"/>
    <s v="WC Renewal"/>
    <s v="lead_dThEeYfgXllQKFGMFkOJdMZMs3z56o0fPI6bay6PwZQ"/>
    <s v="Ross Process Solutions"/>
    <s v="Trupti Suryavanshi"/>
    <s v="user_LKRhV6rhcBe0uL8u70UUGeDjbMupuho4TaiAOCbT7HT"/>
    <s v="Kashif Ahmad"/>
    <s v="2022-08-10 06:31:57.528000+00:00"/>
    <s v="2022-09-19 12:09:58.985000+00:00"/>
    <m/>
    <s v="Pune"/>
    <m/>
    <s v="2022-08-10 06:30:00+00:00"/>
    <m/>
    <n v="50"/>
    <m/>
    <m/>
    <m/>
    <m/>
    <m/>
    <m/>
    <m/>
    <m/>
    <m/>
    <m/>
    <m/>
    <s v="Manufacturing"/>
    <m/>
    <m/>
    <m/>
    <m/>
    <m/>
    <m/>
    <m/>
    <m/>
    <m/>
    <m/>
    <m/>
    <m/>
    <s v="Rakesh Nade"/>
    <m/>
    <s v="user_L8E6IFhq6UCzKLHa45LUUTZCznDuyDwFrGaEp9DXiUM"/>
    <x v="9"/>
    <x v="1"/>
    <m/>
    <s v="August; March"/>
    <s v="Warm Referral"/>
    <s v="Prajakta's reference"/>
    <m/>
    <m/>
    <m/>
    <m/>
    <m/>
    <s v="2022-08-10 06:19:25.327000+00:00"/>
    <s v="2022-09-23 09:34:04.269000+00:00"/>
    <s v="WC"/>
  </r>
  <r>
    <s v="Vikas Gupta"/>
    <n v="300000"/>
    <s v="INR"/>
    <n v="0"/>
    <s v="9/30/22"/>
    <s v="Sales"/>
    <s v="stat_1hn9nRJaLbI53NxPuSQgo90kRpbpKsFlwN4oEGNUTdO"/>
    <s v="Lost"/>
    <n v="0"/>
    <s v="OpportunityStatusType.Lost"/>
    <s v="cont_gq9au0Rg1C20N77BUuc6Pi89PmOdCnDLczZeiNj5HEu"/>
    <s v="Shaonli Roy Kapur"/>
    <s v="The client closed with Kenko as the client got very good benefits from Kenko."/>
    <s v="lead_dFGu4ffUVWWCHWBveXbZjOog58EJ8DOEuoou81FdC7G"/>
    <s v="SMOOR Chocolates"/>
    <s v="Nikhil Ahuja"/>
    <s v="user_lccnw70UrYzjPcbxrA5N9qp8LF1vx6aP08yPEdeU06P"/>
    <s v="Vikas Gupta"/>
    <s v="2022-09-19 11:20:45.404000+00:00"/>
    <s v="2022-09-19 12:20:24.784000+00:00"/>
    <m/>
    <s v="Bangalore"/>
    <m/>
    <m/>
    <m/>
    <n v="700"/>
    <m/>
    <m/>
    <m/>
    <m/>
    <m/>
    <m/>
    <m/>
    <s v="PAID_SOCIAL"/>
    <m/>
    <m/>
    <m/>
    <m/>
    <s v="Ideal Insurance brokers"/>
    <m/>
    <m/>
    <m/>
    <m/>
    <m/>
    <m/>
    <m/>
    <m/>
    <m/>
    <m/>
    <m/>
    <m/>
    <m/>
    <s v="user_ocHSJH83OJnHCvKyMbjx8WOOK8PMgAUGIj1qK0q0dMV"/>
    <x v="10"/>
    <x v="1"/>
    <m/>
    <s v="September"/>
    <s v="Gated Content"/>
    <m/>
    <m/>
    <s v="Employee Engagement Handbook"/>
    <m/>
    <m/>
    <m/>
    <s v="2022-04-29 10:34:34.977000+00:00"/>
    <s v="2022-10-01 05:34:05.899000+00:00"/>
    <s v="GMC"/>
  </r>
  <r>
    <s v="Vikas Gupta"/>
    <n v="2100000"/>
    <s v="INR"/>
    <n v="0"/>
    <s v="9/19/22"/>
    <s v="Sales"/>
    <s v="stat_1hn9nRJaLbI53NxPuSQgo90kRpbpKsFlwN4oEGNUTdO"/>
    <s v="Lost"/>
    <n v="0"/>
    <s v="OpportunityStatusType.Lost"/>
    <s v="cont_gq9au0Rg1C20N77BUuc6Pi89PmOdCnDLczZeiNj5HEu"/>
    <s v="Shaonli Roy Kapur"/>
    <s v="The client closed with Kenko as the client got very good benefits from Kenko."/>
    <s v="lead_dFGu4ffUVWWCHWBveXbZjOog58EJ8DOEuoou81FdC7G"/>
    <s v="SMOOR Chocolates"/>
    <s v="Nikhil Ahuja"/>
    <s v="user_lccnw70UrYzjPcbxrA5N9qp8LF1vx6aP08yPEdeU06P"/>
    <s v="Vikas Gupta"/>
    <s v="2022-08-19 10:35:28.048000+00:00"/>
    <s v="2022-09-19 12:17:17.166000+00:00"/>
    <m/>
    <s v="Bangalore"/>
    <m/>
    <m/>
    <m/>
    <n v="700"/>
    <m/>
    <m/>
    <m/>
    <m/>
    <m/>
    <m/>
    <m/>
    <s v="PAID_SOCIAL"/>
    <m/>
    <m/>
    <m/>
    <m/>
    <s v="Ideal Insurance brokers"/>
    <m/>
    <m/>
    <m/>
    <m/>
    <m/>
    <m/>
    <m/>
    <m/>
    <m/>
    <m/>
    <m/>
    <m/>
    <m/>
    <s v="user_ocHSJH83OJnHCvKyMbjx8WOOK8PMgAUGIj1qK0q0dMV"/>
    <x v="10"/>
    <x v="1"/>
    <m/>
    <s v="September"/>
    <s v="Gated Content"/>
    <m/>
    <m/>
    <s v="Employee Engagement Handbook"/>
    <m/>
    <m/>
    <m/>
    <s v="2022-04-29 10:34:34.977000+00:00"/>
    <s v="2022-10-01 05:34:05.899000+00:00"/>
    <s v="GMC"/>
  </r>
  <r>
    <s v="Vivek Singh"/>
    <n v="12000000"/>
    <s v="INR"/>
    <n v="0"/>
    <s v="9/29/22"/>
    <s v="Sales"/>
    <s v="stat_kcR4fZg7TU7jjk1jAVua3qGLRS4J5uFayEjK5j02wtv"/>
    <s v="Unqualified"/>
    <n v="0"/>
    <s v="OpportunityStatusType.Lost"/>
    <s v="cont_ECffZaKpBPXcOS7182f6LKd9Y1A8ieJ93jY98IwowhX"/>
    <s v="Mushtaq"/>
    <s v="GMC 1500 employees 1+5 policy Sept 29th renewal"/>
    <s v="lead_CdS9M9ZejzqNKEn1ZZRIPB8eyLlUOzp3HcKUEQlngMt"/>
    <s v="The Himalaya Drug Company"/>
    <s v="Daya Gowda"/>
    <s v="user_6dalmZ7hmWD47jhCVGdU1SSEcFMsz9rWtW2jPORgJvj"/>
    <s v="Vivek Singh"/>
    <s v="2022-08-03 09:59:33.445000+00:00"/>
    <s v="2022-09-19 10:39:34.659000+00:00"/>
    <m/>
    <s v="Bangalore"/>
    <m/>
    <m/>
    <m/>
    <n v="1500"/>
    <m/>
    <m/>
    <m/>
    <m/>
    <m/>
    <m/>
    <m/>
    <m/>
    <m/>
    <m/>
    <m/>
    <s v="Health, Wellness &amp; Fitness"/>
    <m/>
    <m/>
    <m/>
    <m/>
    <m/>
    <m/>
    <m/>
    <m/>
    <m/>
    <m/>
    <m/>
    <m/>
    <s v="Rakesh Nade"/>
    <m/>
    <s v="user_ojX3B6giQCeKnOjqd4gdwXUl0CqqHMXNORvxR6POXn6"/>
    <x v="21"/>
    <x v="1"/>
    <m/>
    <s v="September"/>
    <s v="Cold Call"/>
    <m/>
    <m/>
    <m/>
    <m/>
    <m/>
    <m/>
    <s v="2022-04-20 10:12:59.753000+00:00"/>
    <s v="2022-10-20 10:22:34.274000+00:00"/>
    <m/>
  </r>
  <r>
    <s v="Omkar Ghate"/>
    <n v="100000"/>
    <s v="INR"/>
    <n v="0"/>
    <s v="9/30/22"/>
    <s v="Sales"/>
    <s v="stat_kcR4fZg7TU7jjk1jAVua3qGLRS4J5uFayEjK5j02wtv"/>
    <s v="Unqualified"/>
    <n v="0"/>
    <s v="OpportunityStatusType.Lost"/>
    <s v="cont_TZjlJxrX5Sk5GmYxpqKYg54kVNh1GToLHjoXxcSVnxQ"/>
    <s v="Trupti Joshi"/>
    <s v="GPA ren"/>
    <s v="lead_pYVeRdeFLoAjtZalOm6YWTrpUluRCKzktE3qNrKEPSl"/>
    <s v="Ideas To Impacts Innovations Pvt. Ltd."/>
    <s v="Gauri Jori"/>
    <s v="user_9SBRjyF0n4iWuhUdqRyQkFhl2J4uyNKhFWvvJEvunX8"/>
    <s v="Omkar Ghate"/>
    <s v="2022-08-05 13:10:47.420000+00:00"/>
    <s v="2022-09-19 09:54:34.498000+00:00"/>
    <m/>
    <s v="Pune"/>
    <m/>
    <m/>
    <m/>
    <n v="100"/>
    <m/>
    <m/>
    <m/>
    <m/>
    <m/>
    <m/>
    <m/>
    <m/>
    <m/>
    <m/>
    <m/>
    <s v="Others"/>
    <m/>
    <m/>
    <m/>
    <m/>
    <m/>
    <m/>
    <m/>
    <m/>
    <m/>
    <m/>
    <m/>
    <m/>
    <m/>
    <m/>
    <s v="user_5YHA1ZU4iP896lD1YJehdJcMx7ZEgWCpulT4T2c3pJ3"/>
    <x v="4"/>
    <x v="1"/>
    <m/>
    <s v="September"/>
    <s v="Cold Call"/>
    <m/>
    <m/>
    <m/>
    <m/>
    <m/>
    <m/>
    <s v="2021-08-25 11:24:01.502000+00:00"/>
    <s v="2022-10-06 04:58:22.479000+00:00"/>
    <m/>
  </r>
  <r>
    <s v="Vivek Singh"/>
    <n v="500000"/>
    <s v="INR"/>
    <n v="0"/>
    <s v="9/17/22"/>
    <s v="Sales"/>
    <s v="stat_1hn9nRJaLbI53NxPuSQgo90kRpbpKsFlwN4oEGNUTdO"/>
    <s v="Lost"/>
    <n v="0"/>
    <s v="OpportunityStatusType.Lost"/>
    <m/>
    <m/>
    <s v="GMC - self  350 employees sept renewal 3 slabs 2lakh, 3 lakh and 5 lakh"/>
    <s v="lead_tq9karZlhcffsJ6WeCrKAfsoQKMLgLtyfzgqJQd2hr8"/>
    <s v="MagnaSoft Consulting India Pvt Ltd"/>
    <s v="Daya Gowda"/>
    <s v="user_6dalmZ7hmWD47jhCVGdU1SSEcFMsz9rWtW2jPORgJvj"/>
    <s v="Vivek Singh"/>
    <s v="2022-07-07 07:04:23.310000+00:00"/>
    <s v="2022-09-19 10:46:43.471000+00:00"/>
    <m/>
    <s v="Bangalore"/>
    <m/>
    <m/>
    <m/>
    <n v="184"/>
    <m/>
    <m/>
    <m/>
    <m/>
    <m/>
    <m/>
    <m/>
    <m/>
    <m/>
    <m/>
    <m/>
    <s v="IT Services &amp; IT Consulting"/>
    <m/>
    <m/>
    <m/>
    <m/>
    <m/>
    <m/>
    <m/>
    <m/>
    <m/>
    <m/>
    <m/>
    <m/>
    <s v="Rakesh Nade"/>
    <m/>
    <s v="user_ojX3B6giQCeKnOjqd4gdwXUl0CqqHMXNORvxR6POXn6"/>
    <x v="21"/>
    <x v="1"/>
    <m/>
    <s v="September"/>
    <s v="Cold Call"/>
    <m/>
    <m/>
    <m/>
    <m/>
    <m/>
    <m/>
    <s v="2022-05-06 10:48:28.443000+00:00"/>
    <s v="2022-10-04 06:48:48.972000+00:00"/>
    <m/>
  </r>
  <r>
    <s v="Moziez Chamadia"/>
    <n v="100000"/>
    <s v="INR"/>
    <n v="0"/>
    <s v="9/30/22"/>
    <s v="Sales"/>
    <s v="stat_1hn9nRJaLbI53NxPuSQgo90kRpbpKsFlwN4oEGNUTdO"/>
    <s v="Lost"/>
    <n v="0"/>
    <s v="OpportunityStatusType.Lost"/>
    <s v="cont_v8sq9Gl41WrMLUvmyw8fO8iSAJ38NKT3GTpyg0I1lIn"/>
    <s v="Sandeep Lakhotia"/>
    <s v="GPA - Renewal"/>
    <s v="lead_TOl5JSa3NPw0Gz5NnzHGdMdpkWlwY2ZAeV2qOPRrwHz"/>
    <s v="SKECHERS RETAIL INDIA PVT LTD"/>
    <s v="Shreenath Bhat"/>
    <s v="user_IgNfKH7wuLLjHvexoMm2PXWcnF3zYft0ZbMTyfwKRUg"/>
    <s v="Moziez Chamadia"/>
    <s v="2022-07-25 11:16:43.160000+00:00"/>
    <s v="2022-09-19 09:39:12.085000+00:00"/>
    <m/>
    <s v="Mumbai"/>
    <m/>
    <m/>
    <m/>
    <n v="800"/>
    <m/>
    <m/>
    <m/>
    <m/>
    <m/>
    <m/>
    <m/>
    <m/>
    <m/>
    <m/>
    <m/>
    <s v="Retail"/>
    <m/>
    <m/>
    <m/>
    <m/>
    <m/>
    <m/>
    <m/>
    <m/>
    <m/>
    <m/>
    <m/>
    <m/>
    <m/>
    <m/>
    <s v="user_vMd4rmcrSbjykdyL2J7rrYn84SWdcNc5FKligrmItPw"/>
    <x v="11"/>
    <x v="1"/>
    <m/>
    <s v="September"/>
    <s v="Cold Call"/>
    <m/>
    <m/>
    <s v="AM Opps -"/>
    <m/>
    <m/>
    <m/>
    <s v="2021-11-16 03:29:16.538000+00:00"/>
    <s v="2022-09-19 11:45:37.567000+00:00"/>
    <s v="GPA"/>
  </r>
  <r>
    <s v="Moziez Chamadia"/>
    <n v="1000000"/>
    <s v="INR"/>
    <n v="0"/>
    <s v="9/30/22"/>
    <s v="Sales"/>
    <s v="stat_kcR4fZg7TU7jjk1jAVua3qGLRS4J5uFayEjK5j02wtv"/>
    <s v="Unqualified"/>
    <n v="0"/>
    <s v="OpportunityStatusType.Lost"/>
    <s v="cont_v8sq9Gl41WrMLUvmyw8fO8iSAJ38NKT3GTpyg0I1lIn"/>
    <s v="Sandeep Lakhotia"/>
    <s v="GTL - Renewal"/>
    <s v="lead_TOl5JSa3NPw0Gz5NnzHGdMdpkWlwY2ZAeV2qOPRrwHz"/>
    <s v="SKECHERS RETAIL INDIA PVT LTD"/>
    <s v="Shreenath Bhat"/>
    <s v="user_IgNfKH7wuLLjHvexoMm2PXWcnF3zYft0ZbMTyfwKRUg"/>
    <s v="Moziez Chamadia"/>
    <s v="2022-07-25 11:17:07.852000+00:00"/>
    <s v="2022-09-19 09:39:30.961000+00:00"/>
    <m/>
    <s v="Mumbai"/>
    <m/>
    <m/>
    <m/>
    <n v="800"/>
    <m/>
    <m/>
    <m/>
    <m/>
    <m/>
    <m/>
    <m/>
    <m/>
    <m/>
    <m/>
    <m/>
    <s v="Retail"/>
    <m/>
    <m/>
    <m/>
    <m/>
    <m/>
    <m/>
    <m/>
    <m/>
    <m/>
    <m/>
    <m/>
    <m/>
    <m/>
    <m/>
    <s v="user_vMd4rmcrSbjykdyL2J7rrYn84SWdcNc5FKligrmItPw"/>
    <x v="11"/>
    <x v="1"/>
    <m/>
    <s v="September"/>
    <s v="Cold Call"/>
    <m/>
    <m/>
    <s v="AM Opps -"/>
    <m/>
    <m/>
    <m/>
    <s v="2021-11-16 03:29:16.538000+00:00"/>
    <s v="2022-09-19 11:45:37.567000+00:00"/>
    <s v="GTL"/>
  </r>
  <r>
    <s v="Moziez Chamadia"/>
    <n v="5000000"/>
    <s v="INR"/>
    <n v="0"/>
    <s v="9/30/22"/>
    <s v="Sales"/>
    <s v="stat_kcR4fZg7TU7jjk1jAVua3qGLRS4J5uFayEjK5j02wtv"/>
    <s v="Unqualified"/>
    <n v="0"/>
    <s v="OpportunityStatusType.Lost"/>
    <s v="cont_v8sq9Gl41WrMLUvmyw8fO8iSAJ38NKT3GTpyg0I1lIn"/>
    <s v="Sandeep Lakhotia"/>
    <s v="GMC - 1+5, Renewal"/>
    <s v="lead_TOl5JSa3NPw0Gz5NnzHGdMdpkWlwY2ZAeV2qOPRrwHz"/>
    <s v="SKECHERS RETAIL INDIA PVT LTD"/>
    <s v="Shreenath Bhat"/>
    <s v="user_IgNfKH7wuLLjHvexoMm2PXWcnF3zYft0ZbMTyfwKRUg"/>
    <s v="Moziez Chamadia"/>
    <s v="2022-07-25 11:16:20.227000+00:00"/>
    <s v="2022-09-19 09:39:01.142000+00:00"/>
    <m/>
    <s v="Mumbai"/>
    <m/>
    <m/>
    <m/>
    <n v="800"/>
    <m/>
    <m/>
    <m/>
    <m/>
    <m/>
    <m/>
    <m/>
    <m/>
    <m/>
    <m/>
    <m/>
    <s v="Retail"/>
    <m/>
    <m/>
    <m/>
    <m/>
    <m/>
    <m/>
    <m/>
    <m/>
    <m/>
    <m/>
    <m/>
    <m/>
    <m/>
    <m/>
    <s v="user_vMd4rmcrSbjykdyL2J7rrYn84SWdcNc5FKligrmItPw"/>
    <x v="11"/>
    <x v="1"/>
    <m/>
    <s v="September"/>
    <s v="Cold Call"/>
    <m/>
    <m/>
    <s v="AM Opps -"/>
    <m/>
    <m/>
    <m/>
    <s v="2021-11-16 03:29:16.538000+00:00"/>
    <s v="2022-09-19 11:45:37.567000+00:00"/>
    <s v="GMC"/>
  </r>
  <r>
    <s v="Satyajit Chati"/>
    <n v="100000"/>
    <s v="INR"/>
    <n v="50"/>
    <s v="9/30/22"/>
    <s v="Sales"/>
    <s v="stat_T3kAAaxxVQ5lPxDDIp76iVMLZhmGR6CEbdlVFNl0tPj"/>
    <s v="Quote Comparison Ready"/>
    <n v="0"/>
    <s v="OpportunityStatusType.Active"/>
    <s v="cont_XdnjhHOBdekQAI2o6EMDndOcIyyNY8ocewOAF4VZnNC"/>
    <s v="Karishma Bahadur"/>
    <m/>
    <s v="lead_WLD90Z0NcXaGiEnnUovZATiLAts6Yy66GAXqy4jHe4L"/>
    <s v="SocioLoca"/>
    <s v="Harmanjit Singh"/>
    <s v="user_sREdxbAJihL2Zbgic7tyQ6Rc4Mny7HnD1RNGhA9DDYh"/>
    <s v="Prajakta Sahastrabudhe"/>
    <s v="2022-08-24 11:16:38.238000+00:00"/>
    <s v="2022-09-19 06:33:30.141000+00:00"/>
    <m/>
    <s v="Pune"/>
    <m/>
    <m/>
    <m/>
    <n v="20"/>
    <m/>
    <m/>
    <m/>
    <m/>
    <m/>
    <m/>
    <m/>
    <m/>
    <m/>
    <m/>
    <m/>
    <s v="Digital Marketing &amp; Advertising"/>
    <m/>
    <m/>
    <m/>
    <m/>
    <m/>
    <m/>
    <m/>
    <m/>
    <m/>
    <m/>
    <m/>
    <m/>
    <s v="Yogesh Paigude"/>
    <m/>
    <s v="user_lwF8ctKa5IyxqATpO2EOw2h0AEPiCMHOgewiH38Ei77"/>
    <x v="0"/>
    <x v="1"/>
    <m/>
    <m/>
    <s v="Cold Call"/>
    <s v="Lusha"/>
    <m/>
    <s v="Pune Strategy"/>
    <m/>
    <m/>
    <m/>
    <s v="2022-07-14 04:25:11.572000+00:00"/>
    <s v="2022-10-13 09:25:35.190000+00:00"/>
    <s v="GMC"/>
  </r>
  <r>
    <s v="Tejas Kulkarni"/>
    <n v="260000"/>
    <s v="INR"/>
    <n v="0"/>
    <s v="9/30/22"/>
    <s v="Sales"/>
    <s v="stat_kcR4fZg7TU7jjk1jAVua3qGLRS4J5uFayEjK5j02wtv"/>
    <s v="Unqualified"/>
    <n v="0"/>
    <s v="OpportunityStatusType.Lost"/>
    <s v="cont_U8uXjJhEPQVd9f7FLW4hFFuL6aiz5Qq4wHNjiPCRM9N"/>
    <s v="Supriya Penkar"/>
    <s v="Renewed with incumbent (reliance). Data was not shared inspite of repeated follow ups"/>
    <s v="lead_BGOEQ00aAFwEyWqzxRKaJz9x1isYPy0DtZ93pOYH8fZ"/>
    <s v="Bloom Seal Containers"/>
    <s v="Anjali Joshi"/>
    <s v="user_kbtBHYtBjVDNyI72HTF6C1SCvC7yVBiA6OrBOy3t96U"/>
    <s v="Tejas Kulkarni"/>
    <s v="2022-08-30 07:15:06.103000+00:00"/>
    <s v="2022-09-19 06:55:57.657000+00:00"/>
    <m/>
    <s v="Mumbai"/>
    <m/>
    <m/>
    <m/>
    <n v="65"/>
    <m/>
    <m/>
    <m/>
    <m/>
    <m/>
    <m/>
    <m/>
    <m/>
    <m/>
    <m/>
    <m/>
    <s v="Manufacturing"/>
    <m/>
    <m/>
    <m/>
    <m/>
    <m/>
    <m/>
    <m/>
    <m/>
    <m/>
    <m/>
    <m/>
    <m/>
    <m/>
    <m/>
    <s v="user_hHzEI8aaFubIuMSRtZFdLLN0nHQemBBpkBNLZGwVt3v"/>
    <x v="28"/>
    <x v="1"/>
    <m/>
    <s v="September"/>
    <s v="Cold Call"/>
    <s v="Naukri.com"/>
    <m/>
    <m/>
    <m/>
    <m/>
    <m/>
    <s v="2022-08-01 09:59:03.098000+00:00"/>
    <s v="2022-09-19 06:55:57.696000+00:00"/>
    <s v="GMC"/>
  </r>
  <r>
    <s v="Kashif Ahmad"/>
    <n v="300000"/>
    <s v="INR"/>
    <n v="0"/>
    <s v="9/30/22"/>
    <s v="Sales"/>
    <s v="stat_kcR4fZg7TU7jjk1jAVua3qGLRS4J5uFayEjK5j02wtv"/>
    <s v="Unqualified"/>
    <n v="0"/>
    <s v="OpportunityStatusType.Lost"/>
    <s v="cont_isxZPwpzfhHpCdzhv8eFKHnqr7wpk5WPNo0lMC9hH6M"/>
    <s v="Swati Chauhan"/>
    <s v="Emp Count 100+ Self policy fresh policy Meeting on Friday 12pm"/>
    <s v="lead_4kXjUq4iTAa0SO0xT28ljPlBXGH1JRXDDjVRU3pSe7e"/>
    <s v="McKinley Rice"/>
    <s v="Satyajit Chati"/>
    <s v="user_LKRhV6rhcBe0uL8u70UUGeDjbMupuho4TaiAOCbT7HT"/>
    <s v="Kashif Ahmad"/>
    <s v="2022-07-26 10:14:56.087000+00:00"/>
    <s v="2022-09-19 07:03:40.141000+00:00"/>
    <m/>
    <s v="Pune"/>
    <m/>
    <m/>
    <m/>
    <n v="101"/>
    <m/>
    <m/>
    <m/>
    <m/>
    <m/>
    <m/>
    <m/>
    <m/>
    <m/>
    <m/>
    <m/>
    <s v="Others"/>
    <m/>
    <m/>
    <m/>
    <m/>
    <m/>
    <m/>
    <m/>
    <m/>
    <m/>
    <m/>
    <m/>
    <m/>
    <s v="Amol Gawali"/>
    <m/>
    <s v="user_5IQTpX6DsnoeoDfxqzqojpVoQLXPh68nhDjLS5ETjYj"/>
    <x v="8"/>
    <x v="1"/>
    <m/>
    <s v="August"/>
    <s v="Cold Call"/>
    <m/>
    <m/>
    <m/>
    <m/>
    <m/>
    <m/>
    <s v="2022-05-23 07:04:21.657000+00:00"/>
    <s v="2022-09-27 04:51:31.568000+00:00"/>
    <m/>
  </r>
  <r>
    <s v="Abhiroop Ganguly"/>
    <n v="1500000"/>
    <s v="INR"/>
    <n v="0"/>
    <s v="9/20/22"/>
    <s v="Sales"/>
    <s v="stat_1hn9nRJaLbI53NxPuSQgo90kRpbpKsFlwN4oEGNUTdO"/>
    <s v="Lost"/>
    <n v="0"/>
    <s v="OpportunityStatusType.Lost"/>
    <m/>
    <m/>
    <m/>
    <s v="lead_VlkGrkaQLtcgmiT71q0M5uMVFnp0tCM33ES3BKlYfBY"/>
    <s v="Yuvashakti Foundation"/>
    <s v="Satyajit Chati"/>
    <s v="user_U27GK6WjhLhUhi1EDKXV57xMpn8n8DMIOjci1q3UReZ"/>
    <s v="Abhiroop Ganguly"/>
    <s v="2022-07-12 09:46:17.699000+00:00"/>
    <s v="2022-09-19 05:25:34.187000+00:00"/>
    <m/>
    <s v="Pune"/>
    <m/>
    <m/>
    <m/>
    <n v="564"/>
    <m/>
    <m/>
    <m/>
    <m/>
    <m/>
    <m/>
    <m/>
    <m/>
    <m/>
    <m/>
    <m/>
    <m/>
    <m/>
    <m/>
    <m/>
    <m/>
    <m/>
    <m/>
    <m/>
    <m/>
    <m/>
    <m/>
    <m/>
    <m/>
    <s v="Sakshi Soni"/>
    <m/>
    <s v="user_5IQTpX6DsnoeoDfxqzqojpVoQLXPh68nhDjLS5ETjYj"/>
    <x v="8"/>
    <x v="1"/>
    <m/>
    <s v="July"/>
    <s v="Cold Call"/>
    <s v="Naukri.com"/>
    <m/>
    <m/>
    <m/>
    <m/>
    <m/>
    <s v="2022-06-27 04:02:48.580000+00:00"/>
    <s v="2022-09-19 05:25:34.244000+00:00"/>
    <m/>
  </r>
  <r>
    <s v="Manish Balpande"/>
    <n v="100000"/>
    <s v="INR"/>
    <n v="0"/>
    <s v="9/16/22"/>
    <s v="Sales"/>
    <s v="stat_kcR4fZg7TU7jjk1jAVua3qGLRS4J5uFayEjK5j02wtv"/>
    <s v="Unqualified"/>
    <n v="0"/>
    <s v="OpportunityStatusType.Lost"/>
    <s v="cont_rKC1MVJULGzevfF6Xa71U5dv40MQCxNHDLnNrDWd1pJ"/>
    <s v="Ganesh Tilekar"/>
    <s v="Liability"/>
    <s v="lead_LTv2ExCQWzGVsSJpOEPV2ZLJeJ2Y4Oy60g4ZoDQLVLv"/>
    <s v="Auto One Engineering(Non-EB)"/>
    <s v="Prateek Wadhwa"/>
    <s v="user_8jx3L2CDfrbzNnwYUv6Plfha6VxaSGsqcbTXR3sIBZi"/>
    <s v="Manish Balpande"/>
    <s v="2022-02-21 08:38:05.727000+00:00"/>
    <s v="2022-09-19 05:53:14.341000+00:00"/>
    <m/>
    <s v="Pune"/>
    <m/>
    <m/>
    <m/>
    <n v="178"/>
    <m/>
    <m/>
    <m/>
    <m/>
    <m/>
    <m/>
    <m/>
    <m/>
    <m/>
    <m/>
    <m/>
    <s v="Manufacturing"/>
    <m/>
    <m/>
    <m/>
    <m/>
    <m/>
    <m/>
    <m/>
    <m/>
    <m/>
    <m/>
    <m/>
    <m/>
    <s v="Yogesh Paigude"/>
    <m/>
    <s v="user_FdWFezbLzkYQcGsBUsjZO25nr2poK2nRbqV47Rs5Kfm"/>
    <x v="17"/>
    <x v="1"/>
    <m/>
    <s v="March"/>
    <s v="Cold Call"/>
    <s v="Linkedin"/>
    <m/>
    <m/>
    <m/>
    <m/>
    <m/>
    <s v="2022-01-10 13:09:04.384000+00:00"/>
    <s v="2022-09-19 05:53:14.401000+00:00"/>
    <s v="NON EB"/>
  </r>
  <r>
    <s v="Abhishek Chauhan"/>
    <n v="2000000"/>
    <s v="INR"/>
    <n v="0"/>
    <s v="9/30/22"/>
    <s v="Sales"/>
    <s v="stat_1hn9nRJaLbI53NxPuSQgo90kRpbpKsFlwN4oEGNUTdO"/>
    <s v="Lost"/>
    <n v="0"/>
    <s v="OpportunityStatusType.Lost"/>
    <s v="cont_XE0z4gVDArFD6mww9PSTeQzSIRXhksfMh7524BMXBvD"/>
    <s v="Ram Kumar"/>
    <s v="Didnt get a chance to have a meeting with the client.  got the data 5 days before the renewal date.  Client went ahead with the incumbent, quoted 20L against our rate of 29L."/>
    <s v="lead_ZdNbwHbF30qEMqtRfNDwR78FFJqNVxN36iuHF3r3Kpx"/>
    <s v="KredX"/>
    <s v="Anjali Joshi"/>
    <s v="user_ojX3B6giQCeKnOjqd4gdwXUl0CqqHMXNORvxR6POXn6"/>
    <s v="Abhishek Chauhan"/>
    <s v="2022-09-08 11:44:05.597000+00:00"/>
    <s v="2022-09-19 06:32:35.367000+00:00"/>
    <m/>
    <s v="Bangalore"/>
    <m/>
    <m/>
    <m/>
    <n v="160"/>
    <m/>
    <m/>
    <m/>
    <m/>
    <m/>
    <m/>
    <m/>
    <m/>
    <m/>
    <m/>
    <m/>
    <s v="Banking &amp; Finance"/>
    <m/>
    <m/>
    <m/>
    <m/>
    <m/>
    <m/>
    <m/>
    <m/>
    <m/>
    <m/>
    <m/>
    <m/>
    <s v="Shekhar Sakore"/>
    <m/>
    <s v="user_hHzEI8aaFubIuMSRtZFdLLN0nHQemBBpkBNLZGwVt3v"/>
    <x v="28"/>
    <x v="1"/>
    <m/>
    <s v="September"/>
    <s v="Cold Call"/>
    <s v="Lusha"/>
    <m/>
    <s v="Glengarry"/>
    <m/>
    <s v="Sequoia Capital India, Tiger Global Management, Prime Venture Partners"/>
    <m/>
    <s v="2021-12-09 09:17:52.690000+00:00"/>
    <s v="2022-09-23 12:05:21.959000+00:00"/>
    <s v="GMC"/>
  </r>
  <r>
    <s v="Abhishek Chauhan"/>
    <n v="500000"/>
    <s v="INR"/>
    <n v="50"/>
    <s v="9/30/22"/>
    <s v="Sales"/>
    <s v="stat_kLhaUSYbyIgQOHjvcKAHYNQn1lIjd0wTZfiU50Lt3mL"/>
    <s v="Demo Completed"/>
    <n v="0"/>
    <s v="OpportunityStatusType.Active"/>
    <s v="cont_Z1ifYkT9kHODhyDCCCNaxxJtcS1cklTeCBQFSWPRaF5"/>
    <s v="Sunil Kumar"/>
    <s v="GTL - fresh"/>
    <s v="lead_k81P5cw8kpt5eGGg64Thf50eeUnfmYfR8fCiJWWEqNC"/>
    <s v="Crestron Electronics"/>
    <s v="Daya Gowda"/>
    <s v="user_ojX3B6giQCeKnOjqd4gdwXUl0CqqHMXNORvxR6POXn6"/>
    <s v="Abhishek Chauhan"/>
    <s v="2022-06-23 11:54:55.993000+00:00"/>
    <s v="2022-09-19 04:39:11.359000+00:00"/>
    <m/>
    <s v="Bangalore"/>
    <m/>
    <m/>
    <m/>
    <n v="272"/>
    <m/>
    <m/>
    <m/>
    <m/>
    <m/>
    <m/>
    <m/>
    <m/>
    <m/>
    <m/>
    <m/>
    <s v="Manufacturing"/>
    <m/>
    <m/>
    <m/>
    <m/>
    <m/>
    <m/>
    <m/>
    <m/>
    <m/>
    <m/>
    <m/>
    <m/>
    <s v="Rakesh Nade"/>
    <m/>
    <s v="user_encRk5bIEFN6ZA11h4WH2AdZTiZpogLSlMIaj0E30SZ"/>
    <x v="3"/>
    <x v="1"/>
    <m/>
    <s v="November"/>
    <s v="Cold Call"/>
    <m/>
    <m/>
    <m/>
    <m/>
    <m/>
    <m/>
    <s v="2022-04-06 01:36:13.928000+00:00"/>
    <s v="2022-10-19 09:59:00.219000+00:00"/>
    <m/>
  </r>
  <r>
    <s v="Anshum Naithani"/>
    <n v="3000000"/>
    <s v="INR"/>
    <n v="0"/>
    <s v="9/20/22"/>
    <s v="Sales"/>
    <s v="stat_kcR4fZg7TU7jjk1jAVua3qGLRS4J5uFayEjK5j02wtv"/>
    <s v="Unqualified"/>
    <n v="0"/>
    <s v="OpportunityStatusType.Lost"/>
    <m/>
    <m/>
    <m/>
    <s v="lead_qbGQbvdMQyzuEhJoXDmxoTR9ZUQAepC1lhJtsGxQmHx"/>
    <s v="MMS Maritime (India) Pvt. Ltd."/>
    <s v="Sarvesh Pawar"/>
    <s v="user_GL8PBiV4pvzsQLVHSdZLeMQAQcGjCvLkffg486DHfZJ"/>
    <s v="Anshum Naithani"/>
    <s v="2022-07-26 12:17:30.906000+00:00"/>
    <s v="2022-09-19 03:58:29.103000+00:00"/>
    <m/>
    <s v="Mumbai"/>
    <m/>
    <m/>
    <m/>
    <n v="500"/>
    <m/>
    <m/>
    <m/>
    <m/>
    <m/>
    <m/>
    <m/>
    <m/>
    <m/>
    <m/>
    <m/>
    <s v="Transportation &amp; Logistics"/>
    <m/>
    <m/>
    <m/>
    <m/>
    <m/>
    <m/>
    <m/>
    <m/>
    <m/>
    <m/>
    <m/>
    <m/>
    <s v="Mrunmay Jalgaonkar"/>
    <m/>
    <s v="user_A8KOTZADnUtEQOLt4nSLAmteNStuGh80js75RYjrXVt"/>
    <x v="6"/>
    <x v="1"/>
    <m/>
    <s v="October; September"/>
    <s v="Cold Call"/>
    <m/>
    <m/>
    <s v="Employee Wellness Handbook"/>
    <m/>
    <m/>
    <m/>
    <s v="2021-09-08 04:19:34.976000+00:00"/>
    <s v="2022-09-22 06:32:48.376000+00:00"/>
    <s v="GMC"/>
  </r>
  <r>
    <s v="Tejas Kulkarni"/>
    <n v="500000"/>
    <s v="INR"/>
    <n v="0"/>
    <s v="9/30/22"/>
    <s v="Sales"/>
    <s v="stat_kcR4fZg7TU7jjk1jAVua3qGLRS4J5uFayEjK5j02wtv"/>
    <s v="Unqualified"/>
    <n v="0"/>
    <s v="OpportunityStatusType.Lost"/>
    <s v="cont_6etf9sq35ZoOw3jSTulis3w8IPkv4yg9G979TiQ1r2m"/>
    <s v="Swati Duri"/>
    <m/>
    <s v="lead_ccPPeTGIKqBwmQ3oFAE5mNooFDO39tCx4Iipyxg2wd9"/>
    <s v="NGL Fine Chem Ltd."/>
    <s v="Prateek Wadhwa"/>
    <s v="user_kbtBHYtBjVDNyI72HTF6C1SCvC7yVBiA6OrBOy3t96U"/>
    <s v="Tejas Kulkarni"/>
    <s v="2022-08-22 10:27:52.653000+00:00"/>
    <s v="2022-09-19 04:53:15.837000+00:00"/>
    <m/>
    <s v="Mumbai"/>
    <m/>
    <m/>
    <m/>
    <n v="124"/>
    <m/>
    <m/>
    <m/>
    <m/>
    <m/>
    <m/>
    <m/>
    <m/>
    <m/>
    <m/>
    <m/>
    <s v="Chemical"/>
    <m/>
    <m/>
    <m/>
    <m/>
    <m/>
    <m/>
    <m/>
    <m/>
    <m/>
    <m/>
    <m/>
    <m/>
    <s v="Arunkumar Dubey"/>
    <m/>
    <s v="user_FdWFezbLzkYQcGsBUsjZO25nr2poK2nRbqV47Rs5Kfm"/>
    <x v="17"/>
    <x v="1"/>
    <m/>
    <s v="September"/>
    <s v="Cold Call"/>
    <s v="Lusha"/>
    <m/>
    <s v="Pharma"/>
    <m/>
    <m/>
    <m/>
    <s v="2022-02-08 21:50:44.242000+00:00"/>
    <s v="2022-09-20 07:12:13.418000+00:00"/>
    <s v="GMC"/>
  </r>
  <r>
    <s v="Anshum Naithani"/>
    <n v="500000"/>
    <s v="INR"/>
    <n v="0"/>
    <s v="9/30/22"/>
    <s v="Sales"/>
    <s v="stat_kcR4fZg7TU7jjk1jAVua3qGLRS4J5uFayEjK5j02wtv"/>
    <s v="Unqualified"/>
    <n v="0"/>
    <s v="OpportunityStatusType.Lost"/>
    <s v="cont_IM7WVlk7Ly1u6KRWFZlU60yVk7UDGjgfaUaFrDDJ9Iq"/>
    <s v="Nisha Dasgupta"/>
    <s v="Fresh top up"/>
    <s v="lead_aaHqNBBq4DNBo9gcMEcnXoa1TrvqvcuiMsR6paF8jxc"/>
    <s v="Knauf Ceiling solutions"/>
    <s v="Gauri Jori"/>
    <s v="user_GL8PBiV4pvzsQLVHSdZLeMQAQcGjCvLkffg486DHfZJ"/>
    <s v="Anshum Naithani"/>
    <s v="2022-07-18 11:46:53.624000+00:00"/>
    <s v="2022-09-19 03:55:45.347000+00:00"/>
    <m/>
    <s v="Mumbai"/>
    <m/>
    <m/>
    <m/>
    <n v="150"/>
    <m/>
    <m/>
    <m/>
    <m/>
    <m/>
    <m/>
    <m/>
    <m/>
    <m/>
    <m/>
    <m/>
    <s v="Construction &amp; Real Estate"/>
    <m/>
    <m/>
    <m/>
    <m/>
    <m/>
    <m/>
    <m/>
    <m/>
    <m/>
    <m/>
    <m/>
    <m/>
    <m/>
    <m/>
    <s v="user_5YHA1ZU4iP896lD1YJehdJcMx7ZEgWCpulT4T2c3pJ3"/>
    <x v="4"/>
    <x v="1"/>
    <m/>
    <s v="September"/>
    <s v="Cold Call"/>
    <m/>
    <m/>
    <m/>
    <m/>
    <m/>
    <m/>
    <s v="2021-08-03 09:19:45.645000+00:00"/>
    <s v="2022-10-07 01:53:43.985000+00:00"/>
    <m/>
  </r>
  <r>
    <s v="Anshum Naithani"/>
    <n v="200000"/>
    <s v="INR"/>
    <n v="0"/>
    <s v="9/30/22"/>
    <s v="Sales"/>
    <s v="stat_kcR4fZg7TU7jjk1jAVua3qGLRS4J5uFayEjK5j02wtv"/>
    <s v="Unqualified"/>
    <n v="0"/>
    <s v="OpportunityStatusType.Lost"/>
    <s v="cont_IM7WVlk7Ly1u6KRWFZlU60yVk7UDGjgfaUaFrDDJ9Iq"/>
    <s v="Nisha Dasgupta"/>
    <s v="GPA ren"/>
    <s v="lead_aaHqNBBq4DNBo9gcMEcnXoa1TrvqvcuiMsR6paF8jxc"/>
    <s v="Knauf Ceiling solutions"/>
    <s v="Gauri Jori"/>
    <s v="user_GL8PBiV4pvzsQLVHSdZLeMQAQcGjCvLkffg486DHfZJ"/>
    <s v="Anshum Naithani"/>
    <s v="2022-07-18 11:45:28.924000+00:00"/>
    <s v="2022-09-19 03:55:18.513000+00:00"/>
    <m/>
    <s v="Mumbai"/>
    <m/>
    <m/>
    <m/>
    <n v="150"/>
    <m/>
    <m/>
    <m/>
    <m/>
    <m/>
    <m/>
    <m/>
    <m/>
    <m/>
    <m/>
    <m/>
    <s v="Construction &amp; Real Estate"/>
    <m/>
    <m/>
    <m/>
    <m/>
    <m/>
    <m/>
    <m/>
    <m/>
    <m/>
    <m/>
    <m/>
    <m/>
    <m/>
    <m/>
    <s v="user_5YHA1ZU4iP896lD1YJehdJcMx7ZEgWCpulT4T2c3pJ3"/>
    <x v="4"/>
    <x v="1"/>
    <m/>
    <s v="September"/>
    <s v="Cold Call"/>
    <m/>
    <m/>
    <m/>
    <m/>
    <m/>
    <m/>
    <s v="2021-08-03 09:19:45.645000+00:00"/>
    <s v="2022-10-07 01:53:43.985000+00:00"/>
    <m/>
  </r>
  <r>
    <s v="Anshum Naithani"/>
    <n v="500000"/>
    <s v="INR"/>
    <n v="0"/>
    <s v="9/23/22"/>
    <s v="Sales"/>
    <s v="stat_kcR4fZg7TU7jjk1jAVua3qGLRS4J5uFayEjK5j02wtv"/>
    <s v="Unqualified"/>
    <n v="0"/>
    <s v="OpportunityStatusType.Lost"/>
    <s v="cont_bPUynXwOJK5siqb313GxFNz0Ot2CANqnykfR10391lh"/>
    <s v="Saba Khatri"/>
    <s v="GMC"/>
    <s v="lead_2NECzFhZ1fxDLIEITQnXMJwr1r47P01qItqvRcSAHrp"/>
    <s v="Work Store Limited (Staples)"/>
    <s v="Daya Gowda"/>
    <s v="user_GL8PBiV4pvzsQLVHSdZLeMQAQcGjCvLkffg486DHfZJ"/>
    <s v="Anshum Naithani"/>
    <s v="2022-06-02 07:31:08.324000+00:00"/>
    <s v="2022-09-19 03:57:17.979000+00:00"/>
    <m/>
    <s v="Mumbai"/>
    <m/>
    <m/>
    <m/>
    <n v="155"/>
    <m/>
    <m/>
    <m/>
    <m/>
    <m/>
    <m/>
    <m/>
    <s v="PAID_SOCIAL"/>
    <m/>
    <m/>
    <m/>
    <s v="Retail"/>
    <m/>
    <m/>
    <m/>
    <m/>
    <m/>
    <m/>
    <m/>
    <m/>
    <m/>
    <m/>
    <m/>
    <m/>
    <s v="Aniket Vahile"/>
    <m/>
    <s v="user_encRk5bIEFN6ZA11h4WH2AdZTiZpogLSlMIaj0E30SZ"/>
    <x v="3"/>
    <x v="1"/>
    <m/>
    <s v="April; July; September"/>
    <s v="Cold Call"/>
    <s v="Naukri.com"/>
    <m/>
    <s v="Employee Engagement Handbook"/>
    <m/>
    <m/>
    <m/>
    <s v="2022-04-26 12:41:27.300000+00:00"/>
    <s v="2022-09-20 10:30:39.691000+00:00"/>
    <s v="GMC"/>
  </r>
  <r>
    <s v="Anshum Naithani"/>
    <n v="1500000"/>
    <s v="INR"/>
    <n v="0"/>
    <s v="9/30/22"/>
    <s v="Sales"/>
    <s v="stat_kcR4fZg7TU7jjk1jAVua3qGLRS4J5uFayEjK5j02wtv"/>
    <s v="Unqualified"/>
    <n v="0"/>
    <s v="OpportunityStatusType.Lost"/>
    <s v="cont_IM7WVlk7Ly1u6KRWFZlU60yVk7UDGjgfaUaFrDDJ9Iq"/>
    <s v="Nisha Dasgupta"/>
    <s v="GTL ren"/>
    <s v="lead_aaHqNBBq4DNBo9gcMEcnXoa1TrvqvcuiMsR6paF8jxc"/>
    <s v="Knauf Ceiling solutions"/>
    <s v="Gauri Jori"/>
    <s v="user_GL8PBiV4pvzsQLVHSdZLeMQAQcGjCvLkffg486DHfZJ"/>
    <s v="Anshum Naithani"/>
    <s v="2022-07-18 11:46:11.269000+00:00"/>
    <s v="2022-09-19 03:47:30.339000+00:00"/>
    <m/>
    <s v="Mumbai"/>
    <m/>
    <m/>
    <m/>
    <n v="150"/>
    <m/>
    <m/>
    <m/>
    <m/>
    <m/>
    <m/>
    <m/>
    <m/>
    <m/>
    <m/>
    <m/>
    <s v="Construction &amp; Real Estate"/>
    <m/>
    <m/>
    <m/>
    <m/>
    <m/>
    <m/>
    <m/>
    <m/>
    <m/>
    <m/>
    <m/>
    <m/>
    <m/>
    <m/>
    <s v="user_5YHA1ZU4iP896lD1YJehdJcMx7ZEgWCpulT4T2c3pJ3"/>
    <x v="4"/>
    <x v="1"/>
    <m/>
    <s v="September"/>
    <s v="Cold Call"/>
    <m/>
    <m/>
    <m/>
    <m/>
    <m/>
    <m/>
    <s v="2021-08-03 09:19:45.645000+00:00"/>
    <s v="2022-10-07 01:53:43.985000+00:00"/>
    <m/>
  </r>
  <r>
    <s v="Anshum Naithani"/>
    <n v="2500000"/>
    <s v="INR"/>
    <n v="0"/>
    <s v="9/30/22"/>
    <s v="Sales"/>
    <s v="stat_kcR4fZg7TU7jjk1jAVua3qGLRS4J5uFayEjK5j02wtv"/>
    <s v="Unqualified"/>
    <n v="0"/>
    <s v="OpportunityStatusType.Lost"/>
    <s v="cont_IM7WVlk7Ly1u6KRWFZlU60yVk7UDGjgfaUaFrDDJ9Iq"/>
    <s v="Nisha Dasgupta"/>
    <s v="GMC ren"/>
    <s v="lead_aaHqNBBq4DNBo9gcMEcnXoa1TrvqvcuiMsR6paF8jxc"/>
    <s v="Knauf Ceiling solutions"/>
    <s v="Gauri Jori"/>
    <s v="user_GL8PBiV4pvzsQLVHSdZLeMQAQcGjCvLkffg486DHfZJ"/>
    <s v="Anshum Naithani"/>
    <s v="2022-07-18 11:45:05.585000+00:00"/>
    <s v="2022-09-19 03:47:14.705000+00:00"/>
    <m/>
    <s v="Mumbai"/>
    <m/>
    <m/>
    <m/>
    <n v="150"/>
    <m/>
    <m/>
    <m/>
    <m/>
    <m/>
    <m/>
    <m/>
    <m/>
    <m/>
    <m/>
    <m/>
    <s v="Construction &amp; Real Estate"/>
    <m/>
    <m/>
    <m/>
    <m/>
    <m/>
    <m/>
    <m/>
    <m/>
    <m/>
    <m/>
    <m/>
    <m/>
    <m/>
    <m/>
    <s v="user_5YHA1ZU4iP896lD1YJehdJcMx7ZEgWCpulT4T2c3pJ3"/>
    <x v="4"/>
    <x v="1"/>
    <m/>
    <s v="September"/>
    <s v="Cold Call"/>
    <m/>
    <m/>
    <m/>
    <m/>
    <m/>
    <m/>
    <s v="2021-08-03 09:19:45.645000+00:00"/>
    <s v="2022-10-07 01:53:43.985000+00:00"/>
    <m/>
  </r>
  <r>
    <s v="Anshum Naithani"/>
    <n v="2000000"/>
    <s v="INR"/>
    <n v="0"/>
    <s v="9/30/22"/>
    <s v="Sales"/>
    <s v="stat_kcR4fZg7TU7jjk1jAVua3qGLRS4J5uFayEjK5j02wtv"/>
    <s v="Unqualified"/>
    <n v="0"/>
    <s v="OpportunityStatusType.Lost"/>
    <s v="cont_dwy3v3HWjBV8mAyaW8Hulw5KEMGBZrOqQfj2cKodgek"/>
    <s v="shweta rathor"/>
    <s v="GMC Renewal"/>
    <s v="lead_oFQIm9YXEk3wn0DUBN0I11LWhzgvFOMClENPYbiHip9"/>
    <s v="Ajmera Housing Corporation"/>
    <s v="Trupti Suryavanshi"/>
    <s v="user_GL8PBiV4pvzsQLVHSdZLeMQAQcGjCvLkffg486DHfZJ"/>
    <s v="Anshum Naithani"/>
    <s v="2022-07-08 12:24:35.475000+00:00"/>
    <s v="2022-09-19 03:49:19.078000+00:00"/>
    <m/>
    <s v="Mumbai"/>
    <m/>
    <m/>
    <m/>
    <n v="223"/>
    <m/>
    <m/>
    <m/>
    <m/>
    <m/>
    <m/>
    <m/>
    <m/>
    <m/>
    <m/>
    <m/>
    <s v="Construction &amp; Real Estate"/>
    <m/>
    <m/>
    <m/>
    <m/>
    <m/>
    <m/>
    <m/>
    <m/>
    <m/>
    <m/>
    <m/>
    <m/>
    <s v="Mrunmay Jalgaonkar"/>
    <m/>
    <s v="user_L8E6IFhq6UCzKLHa45LUUTZCznDuyDwFrGaEp9DXiUM"/>
    <x v="9"/>
    <x v="1"/>
    <m/>
    <s v="October; September"/>
    <s v="Gated Content"/>
    <m/>
    <m/>
    <m/>
    <m/>
    <m/>
    <m/>
    <s v="2020-12-14 12:21:27.213000+00:00"/>
    <s v="2022-09-20 20:40:26.965000+00:00"/>
    <s v="GMC"/>
  </r>
  <r>
    <s v="Anshum Naithani"/>
    <n v="1000000"/>
    <s v="INR"/>
    <n v="0"/>
    <s v="9/30/22"/>
    <s v="Sales"/>
    <s v="stat_kcR4fZg7TU7jjk1jAVua3qGLRS4J5uFayEjK5j02wtv"/>
    <s v="Unqualified"/>
    <n v="0"/>
    <s v="OpportunityStatusType.Lost"/>
    <s v="cont_cwRhxk3aAoP8UMLzXGz76QyMd5vsPpVSd7IWxtN9BX9"/>
    <s v="Pradeep"/>
    <s v="GMC"/>
    <s v="lead_jRpTh6c3H7BdeF9ODOfjhj9mDiriz25VU7usfCZZvlx"/>
    <s v="Coromandel ENG"/>
    <s v="Mayur Gadiyar"/>
    <s v="user_GL8PBiV4pvzsQLVHSdZLeMQAQcGjCvLkffg486DHfZJ"/>
    <s v="Anshum Naithani"/>
    <s v="2022-06-07 11:14:23.403000+00:00"/>
    <s v="2022-09-19 03:46:20.569000+00:00"/>
    <m/>
    <s v="Chennai"/>
    <m/>
    <m/>
    <m/>
    <n v="2000"/>
    <m/>
    <m/>
    <m/>
    <m/>
    <m/>
    <m/>
    <m/>
    <m/>
    <m/>
    <m/>
    <m/>
    <m/>
    <m/>
    <m/>
    <m/>
    <m/>
    <m/>
    <m/>
    <m/>
    <m/>
    <m/>
    <m/>
    <m/>
    <m/>
    <s v="Aniket Vahile"/>
    <m/>
    <s v="user_bdUPAGjcS7p6513So3N4g3aWNS5HuBuVJi7bvCPAsLt"/>
    <x v="24"/>
    <x v="1"/>
    <m/>
    <s v="September"/>
    <s v="Cold Call"/>
    <m/>
    <m/>
    <m/>
    <m/>
    <m/>
    <m/>
    <s v="2022-06-06 06:54:36.923000+00:00"/>
    <s v="2022-10-20 10:16:52.644000+00:00"/>
    <s v="GMC"/>
  </r>
  <r>
    <s v="Omkar Ghate"/>
    <n v="80000"/>
    <s v="INR"/>
    <n v="0"/>
    <s v="9/30/22"/>
    <s v="Sales"/>
    <s v="stat_1hn9nRJaLbI53NxPuSQgo90kRpbpKsFlwN4oEGNUTdO"/>
    <s v="Lost"/>
    <n v="0"/>
    <s v="OpportunityStatusType.Lost"/>
    <m/>
    <m/>
    <s v="Client wanted competitive quotes from HDFC but we didn't have any"/>
    <s v="lead_cbfoRrDTsTjwRKoignBlD5V7j4yQ2I6jZ8EkjNWprIo"/>
    <s v="Clinikally (Fresh)"/>
    <s v="Sarvesh Pawar"/>
    <s v="user_9SBRjyF0n4iWuhUdqRyQkFhl2J4uyNKhFWvvJEvunX8"/>
    <s v="Omkar Ghate"/>
    <s v="2022-09-05 10:51:19.115000+00:00"/>
    <s v="2022-09-19 02:54:22.593000+00:00"/>
    <m/>
    <s v="Gurgaon"/>
    <m/>
    <m/>
    <m/>
    <n v="16"/>
    <m/>
    <m/>
    <m/>
    <m/>
    <m/>
    <m/>
    <m/>
    <m/>
    <m/>
    <m/>
    <m/>
    <m/>
    <m/>
    <m/>
    <m/>
    <m/>
    <m/>
    <m/>
    <m/>
    <m/>
    <m/>
    <m/>
    <m/>
    <m/>
    <m/>
    <m/>
    <s v="user_A8KOTZADnUtEQOLt4nSLAmteNStuGh80js75RYjrXVt"/>
    <x v="6"/>
    <x v="1"/>
    <m/>
    <m/>
    <s v="Cold Call"/>
    <m/>
    <m/>
    <m/>
    <m/>
    <m/>
    <m/>
    <s v="2022-09-05 10:47:01.387000+00:00"/>
    <s v="2022-09-21 07:28:58.764000+00:00"/>
    <s v="GMC"/>
  </r>
  <r>
    <s v="Akash Singh"/>
    <n v="1800000"/>
    <s v="INR"/>
    <n v="0"/>
    <s v="9/17/22"/>
    <s v="Sales"/>
    <s v="stat_1hn9nRJaLbI53NxPuSQgo90kRpbpKsFlwN4oEGNUTdO"/>
    <s v="Lost"/>
    <n v="0"/>
    <s v="OpportunityStatusType.Lost"/>
    <s v="cont_dRAseawPlx7mb5vNpjC0CVUHLbWOD9gHFnDxdX8v0YY"/>
    <s v="Roopendra Sharma"/>
    <s v="GMC - Sept 600 employees 1+3 policy graded suminsured"/>
    <s v="lead_dcU3xBfwayabWBESPQvGUetAabApvU9b4WJFlb16ya6"/>
    <s v="Kumar Organic Products Limited"/>
    <s v="Daya Gowda"/>
    <s v="user_a8nqX3z7ISW88f172GrmiROpYjjP29QrWrDfKdMgnvc"/>
    <s v="Akash Singh"/>
    <s v="2022-07-01 09:51:43.378000+00:00"/>
    <s v="2022-09-19 03:27:11.123000+00:00"/>
    <m/>
    <s v="Bangalore"/>
    <m/>
    <m/>
    <m/>
    <n v="600"/>
    <m/>
    <m/>
    <m/>
    <m/>
    <m/>
    <m/>
    <m/>
    <m/>
    <m/>
    <m/>
    <m/>
    <s v="Manufacturing"/>
    <m/>
    <m/>
    <m/>
    <m/>
    <m/>
    <m/>
    <m/>
    <m/>
    <m/>
    <m/>
    <m/>
    <m/>
    <s v="Jithendra Goalla"/>
    <m/>
    <s v="user_ojX3B6giQCeKnOjqd4gdwXUl0CqqHMXNORvxR6POXn6"/>
    <x v="21"/>
    <x v="12"/>
    <m/>
    <s v="September"/>
    <s v="Cold Call"/>
    <m/>
    <m/>
    <m/>
    <m/>
    <m/>
    <m/>
    <s v="2022-04-25 19:08:39.825000+00:00"/>
    <s v="2022-09-22 04:26:56.035000+00:00"/>
    <m/>
  </r>
  <r>
    <s v="Sameer Iftekhari"/>
    <n v="1000000"/>
    <s v="INR"/>
    <n v="50"/>
    <s v="9/30/22"/>
    <s v="Sales"/>
    <s v="stat_kLhaUSYbyIgQOHjvcKAHYNQn1lIjd0wTZfiU50Lt3mL"/>
    <s v="Demo Completed"/>
    <n v="0"/>
    <s v="OpportunityStatusType.Active"/>
    <m/>
    <m/>
    <s v="App only"/>
    <s v="lead_nIFzhQ0Qh8pFsKicj8hRYFsfK6ohYRvzncTgrKJerHI"/>
    <s v="Sterlite Power Transmission Limited"/>
    <s v="Prajakta Sahastrabudhe"/>
    <s v="user_P3f70h2AcefBkFTBZpvA9LgDbjTmUIXkqdKqHJ5evwA"/>
    <s v="Manojkumar Tinna"/>
    <s v="2022-05-10 14:21:13.680000+00:00"/>
    <s v="2022-09-18 08:03:14.055000+00:00"/>
    <m/>
    <s v="Mumbai"/>
    <m/>
    <m/>
    <m/>
    <n v="1364"/>
    <m/>
    <m/>
    <m/>
    <m/>
    <m/>
    <m/>
    <m/>
    <m/>
    <m/>
    <m/>
    <m/>
    <s v="Others"/>
    <m/>
    <m/>
    <m/>
    <m/>
    <m/>
    <m/>
    <m/>
    <m/>
    <m/>
    <m/>
    <m/>
    <m/>
    <s v="Yogesh Paigude"/>
    <m/>
    <s v="user_228eUmsdKIb9OItgmiDq1zD4aPZ1eqiapbaLAGeBf8g"/>
    <x v="13"/>
    <x v="1"/>
    <s v="Nilesh Dhanani"/>
    <s v="February"/>
    <s v="Cold Call"/>
    <s v="Lusha"/>
    <m/>
    <m/>
    <m/>
    <m/>
    <m/>
    <s v="2021-07-26 10:39:14.524000+00:00"/>
    <s v="2022-10-20 10:30:10.135000+00:00"/>
    <m/>
  </r>
  <r>
    <s v="Omkar Ghate"/>
    <n v="500000"/>
    <s v="INR"/>
    <n v="0"/>
    <s v="9/30/22"/>
    <s v="Sales"/>
    <s v="stat_kcR4fZg7TU7jjk1jAVua3qGLRS4J5uFayEjK5j02wtv"/>
    <s v="Unqualified"/>
    <n v="0"/>
    <s v="OpportunityStatusType.Lost"/>
    <m/>
    <m/>
    <m/>
    <s v="lead_xnmCplkCMwwNOb4RRfmidseFUH01A9vZvj2CkORbjZl"/>
    <s v="MILLENNIUM DEVELOPERS"/>
    <s v="Satyajit Chati"/>
    <s v="user_9SBRjyF0n4iWuhUdqRyQkFhl2J4uyNKhFWvvJEvunX8"/>
    <s v="Omkar Ghate"/>
    <s v="2022-08-16 06:07:10.160000+00:00"/>
    <s v="2022-09-19 02:52:20.796000+00:00"/>
    <m/>
    <s v="Pune"/>
    <m/>
    <m/>
    <m/>
    <n v="42"/>
    <m/>
    <m/>
    <m/>
    <m/>
    <m/>
    <m/>
    <m/>
    <m/>
    <m/>
    <m/>
    <m/>
    <s v="Others"/>
    <m/>
    <m/>
    <m/>
    <m/>
    <m/>
    <m/>
    <m/>
    <m/>
    <m/>
    <m/>
    <m/>
    <m/>
    <s v="Deepak Yadav"/>
    <m/>
    <s v="user_5IQTpX6DsnoeoDfxqzqojpVoQLXPh68nhDjLS5ETjYj"/>
    <x v="8"/>
    <x v="1"/>
    <m/>
    <s v="September"/>
    <s v="Cold Call"/>
    <m/>
    <m/>
    <m/>
    <m/>
    <m/>
    <m/>
    <s v="2021-06-22 06:13:17.767000+00:00"/>
    <s v="2022-10-20 11:47:01.142000+00:00"/>
    <m/>
  </r>
  <r>
    <s v="Tejas Kulkarni"/>
    <n v="18000"/>
    <s v="INR"/>
    <n v="50"/>
    <s v="9/15/22"/>
    <s v="Sales"/>
    <s v="stat_kLhaUSYbyIgQOHjvcKAHYNQn1lIjd0wTZfiU50Lt3mL"/>
    <s v="Demo Completed"/>
    <n v="0"/>
    <s v="OpportunityStatusType.Active"/>
    <s v="cont_Fy8rvIsvB7vckwMkjof9WzpAoKFZmfa1IPVmM6sxRgb"/>
    <s v="Amruta"/>
    <m/>
    <s v="lead_XwM1KIRyNSojI4dVIH51G1YavCnyn8mendtt9amEkQn"/>
    <s v="Consumer Sketch"/>
    <s v="Nikhil Ahuja"/>
    <s v="user_P3f70h2AcefBkFTBZpvA9LgDbjTmUIXkqdKqHJ5evwA"/>
    <s v="Manojkumar Tinna"/>
    <s v="2022-07-11 12:11:00.341000+00:00"/>
    <s v="2022-09-18 08:07:36.119000+00:00"/>
    <m/>
    <s v="Other Gujarat"/>
    <m/>
    <m/>
    <m/>
    <n v="60"/>
    <m/>
    <m/>
    <m/>
    <m/>
    <m/>
    <m/>
    <m/>
    <m/>
    <m/>
    <m/>
    <m/>
    <s v="Consumer Goods &amp; Electronics"/>
    <m/>
    <m/>
    <m/>
    <m/>
    <m/>
    <m/>
    <m/>
    <m/>
    <m/>
    <m/>
    <m/>
    <m/>
    <m/>
    <m/>
    <s v="user_bdUPAGjcS7p6513So3N4g3aWNS5HuBuVJi7bvCPAsLt"/>
    <x v="24"/>
    <x v="1"/>
    <m/>
    <s v="September"/>
    <s v="Gated Content"/>
    <m/>
    <m/>
    <s v="Employee Engagement Handbook"/>
    <m/>
    <m/>
    <m/>
    <s v="2022-04-27 11:30:51.959000+00:00"/>
    <s v="2022-09-19 03:15:17.109000+00:00"/>
    <s v="GPA"/>
  </r>
  <r>
    <s v="Vivek Singh"/>
    <n v="200000"/>
    <s v="INR"/>
    <n v="0"/>
    <s v="9/17/22"/>
    <s v="Sales"/>
    <s v="stat_1hn9nRJaLbI53NxPuSQgo90kRpbpKsFlwN4oEGNUTdO"/>
    <s v="Lost"/>
    <n v="0"/>
    <s v="OpportunityStatusType.Lost"/>
    <s v="cont_ppC6JnjWjIbnNyC11tGVL8NHIbZwZRATGcCropy6ORE"/>
    <s v="A Vishnuvardhan"/>
    <m/>
    <s v="lead_iCZp5WYFqmnWkxKQxs6acVEWIu2w6kPHJeca8lMaPWw"/>
    <s v="BlueRose Technologies"/>
    <s v="Sarvesh Pawar"/>
    <s v="user_P3f70h2AcefBkFTBZpvA9LgDbjTmUIXkqdKqHJ5evwA"/>
    <s v="Manojkumar Tinna"/>
    <s v="2022-08-19 11:10:08.756000+00:00"/>
    <s v="2022-09-18 07:40:56.443000+00:00"/>
    <m/>
    <s v="Bangalore"/>
    <m/>
    <m/>
    <m/>
    <n v="500"/>
    <m/>
    <m/>
    <m/>
    <m/>
    <m/>
    <m/>
    <m/>
    <s v="PAID_SOCIAL"/>
    <m/>
    <m/>
    <m/>
    <s v="IT Services &amp; IT Consulting"/>
    <m/>
    <m/>
    <m/>
    <m/>
    <m/>
    <m/>
    <m/>
    <m/>
    <m/>
    <m/>
    <m/>
    <m/>
    <m/>
    <m/>
    <s v="user_A8KOTZADnUtEQOLt4nSLAmteNStuGh80js75RYjrXVt"/>
    <x v="6"/>
    <x v="14"/>
    <m/>
    <s v="September"/>
    <s v="Gated Content"/>
    <m/>
    <m/>
    <s v="Employee Engagement Handbook"/>
    <m/>
    <m/>
    <m/>
    <s v="2022-03-04 10:22:57.357000+00:00"/>
    <s v="2022-10-15 17:53:20.842000+00:00"/>
    <s v="GPA"/>
  </r>
  <r>
    <s v="Prateek Wadhwa"/>
    <n v="50000"/>
    <s v="INR"/>
    <n v="50"/>
    <s v="9/30/22"/>
    <s v="Sales"/>
    <s v="stat_T3kAAaxxVQ5lPxDDIp76iVMLZhmGR6CEbdlVFNl0tPj"/>
    <s v="Quote Comparison Ready"/>
    <n v="0"/>
    <s v="OpportunityStatusType.Active"/>
    <s v="cont_gJVtPE97918PrhNwVCmHmIh5uYOPUqNUpIwqqFQmF00"/>
    <s v="Senthil Basuvaraj"/>
    <s v="Fresh"/>
    <s v="lead_S1s1xd4fFQUrQ8dGaZtwrDDH1zsM5c4VQnk8ZuEfOw4"/>
    <s v="Corefactors (Fresh)"/>
    <s v="Prateek Wadhwa"/>
    <s v="user_P3f70h2AcefBkFTBZpvA9LgDbjTmUIXkqdKqHJ5evwA"/>
    <s v="Manojkumar Tinna"/>
    <s v="2022-07-26 04:34:59.569000+00:00"/>
    <s v="2022-09-18 07:42:16.480000+00:00"/>
    <m/>
    <s v="Bangalore"/>
    <m/>
    <m/>
    <m/>
    <n v="13"/>
    <m/>
    <m/>
    <m/>
    <m/>
    <m/>
    <m/>
    <m/>
    <m/>
    <m/>
    <m/>
    <m/>
    <m/>
    <m/>
    <m/>
    <m/>
    <m/>
    <m/>
    <m/>
    <m/>
    <m/>
    <m/>
    <m/>
    <m/>
    <m/>
    <m/>
    <m/>
    <s v="user_FdWFezbLzkYQcGsBUsjZO25nr2poK2nRbqV47Rs5Kfm"/>
    <x v="17"/>
    <x v="1"/>
    <m/>
    <m/>
    <s v="Gated Content"/>
    <m/>
    <m/>
    <s v="Workplace wellness playbook"/>
    <m/>
    <m/>
    <m/>
    <s v="2022-07-04 11:33:48.784000+00:00"/>
    <s v="2022-10-19 10:01:06.026000+00:00"/>
    <s v="GMC"/>
  </r>
  <r>
    <s v="Vivek Singh"/>
    <n v="5900000"/>
    <s v="INR"/>
    <n v="0"/>
    <s v="9/17/22"/>
    <s v="Sales"/>
    <s v="stat_1hn9nRJaLbI53NxPuSQgo90kRpbpKsFlwN4oEGNUTdO"/>
    <s v="Lost"/>
    <n v="0"/>
    <s v="OpportunityStatusType.Lost"/>
    <s v="cont_ppC6JnjWjIbnNyC11tGVL8NHIbZwZRATGcCropy6ORE"/>
    <s v="A Vishnuvardhan"/>
    <m/>
    <s v="lead_iCZp5WYFqmnWkxKQxs6acVEWIu2w6kPHJeca8lMaPWw"/>
    <s v="BlueRose Technologies"/>
    <s v="Sarvesh Pawar"/>
    <s v="user_P3f70h2AcefBkFTBZpvA9LgDbjTmUIXkqdKqHJ5evwA"/>
    <s v="Manojkumar Tinna"/>
    <s v="2022-08-19 11:09:27.128000+00:00"/>
    <s v="2022-09-18 07:40:50.611000+00:00"/>
    <m/>
    <s v="Bangalore"/>
    <m/>
    <m/>
    <m/>
    <n v="500"/>
    <m/>
    <m/>
    <m/>
    <m/>
    <m/>
    <m/>
    <m/>
    <s v="PAID_SOCIAL"/>
    <m/>
    <m/>
    <m/>
    <s v="IT Services &amp; IT Consulting"/>
    <m/>
    <m/>
    <m/>
    <m/>
    <m/>
    <m/>
    <m/>
    <m/>
    <m/>
    <m/>
    <m/>
    <m/>
    <m/>
    <m/>
    <s v="user_A8KOTZADnUtEQOLt4nSLAmteNStuGh80js75RYjrXVt"/>
    <x v="6"/>
    <x v="14"/>
    <m/>
    <s v="September"/>
    <s v="Gated Content"/>
    <m/>
    <m/>
    <s v="Employee Engagement Handbook"/>
    <m/>
    <m/>
    <m/>
    <s v="2022-03-04 10:22:57.357000+00:00"/>
    <s v="2022-10-15 17:53:20.842000+00:00"/>
    <s v="GMC"/>
  </r>
  <r>
    <s v="Vrushali Kummar"/>
    <n v="22000000"/>
    <s v="INR"/>
    <n v="0"/>
    <s v="9/18/22"/>
    <s v="Sales"/>
    <s v="stat_1hn9nRJaLbI53NxPuSQgo90kRpbpKsFlwN4oEGNUTdO"/>
    <s v="Lost"/>
    <n v="0"/>
    <s v="OpportunityStatusType.Lost"/>
    <s v="cont_urTNbeVnrXIkWm7A1uYAjUN4vpZgVnEzmoURYkiCfp3"/>
    <s v="Sandeep Rajmane"/>
    <s v="GMC (Renewal)"/>
    <s v="lead_0YDD985dbyIaw3dKR0pjOofO3h4QmKqa2oLqb38MTgb"/>
    <s v="Sany Heavy Industries India ltd"/>
    <s v="Pranav Kenjale"/>
    <s v="user_TZzywQwym26DjuswO479pxRhNKX152z8X1haCx2vcst"/>
    <s v="Vrushali Kummar"/>
    <s v="2022-07-11 12:28:12.051000+00:00"/>
    <s v="2022-09-17 18:22:01.342000+00:00"/>
    <m/>
    <s v="Pune"/>
    <m/>
    <s v="2020-08-24 07:08:18+00:00"/>
    <m/>
    <n v="500"/>
    <m/>
    <m/>
    <m/>
    <m/>
    <m/>
    <m/>
    <m/>
    <m/>
    <m/>
    <m/>
    <m/>
    <s v="Automotive"/>
    <m/>
    <m/>
    <m/>
    <m/>
    <m/>
    <m/>
    <m/>
    <m/>
    <m/>
    <m/>
    <m/>
    <m/>
    <m/>
    <m/>
    <s v="user_6hRQhcoLhZEDUBYaw3vS7rv6T5582sGfXq4jNRqTfUU"/>
    <x v="14"/>
    <x v="6"/>
    <m/>
    <s v="July; May; September"/>
    <s v="Cold Call"/>
    <m/>
    <m/>
    <s v="Ssoumen List"/>
    <m/>
    <m/>
    <m/>
    <s v="2020-12-06 09:47:22.325000+00:00"/>
    <s v="2022-10-10 07:31:08.200000+00:00"/>
    <s v="GMC"/>
  </r>
  <r>
    <s v="Moziez Chamadia"/>
    <n v="7500000"/>
    <s v="INR"/>
    <n v="0"/>
    <s v="9/17/22"/>
    <s v="Sales"/>
    <s v="stat_1hn9nRJaLbI53NxPuSQgo90kRpbpKsFlwN4oEGNUTdO"/>
    <s v="Lost"/>
    <n v="0"/>
    <s v="OpportunityStatusType.Lost"/>
    <s v="cont_HSbzTJ34aaplxEMF0mDD7MJvGhmLRM6ZRJDSEFGH9bQ"/>
    <s v="Shirish Ranjane"/>
    <s v="GMC (Renewal)"/>
    <s v="lead_pH5rx2KMitJ349suibkxnHmBo21cSKI7vYZq9QTZnro"/>
    <s v="CarTrade"/>
    <s v="Pranav Kenjale"/>
    <s v="user_P3f70h2AcefBkFTBZpvA9LgDbjTmUIXkqdKqHJ5evwA"/>
    <s v="Manojkumar Tinna"/>
    <s v="2022-07-20 11:46:11.993000+00:00"/>
    <s v="2022-09-18 07:40:09.995000+00:00"/>
    <m/>
    <s v="Mumbai"/>
    <m/>
    <m/>
    <m/>
    <n v="2192"/>
    <m/>
    <m/>
    <m/>
    <m/>
    <m/>
    <m/>
    <m/>
    <m/>
    <m/>
    <m/>
    <m/>
    <s v="Manufacturing"/>
    <m/>
    <m/>
    <m/>
    <m/>
    <m/>
    <m/>
    <m/>
    <m/>
    <m/>
    <m/>
    <m/>
    <m/>
    <s v="Mrunmay Jalgaonkar"/>
    <m/>
    <s v="user_A8KOTZADnUtEQOLt4nSLAmteNStuGh80js75RYjrXVt"/>
    <x v="6"/>
    <x v="1"/>
    <m/>
    <s v="September"/>
    <s v="Cold Call"/>
    <m/>
    <m/>
    <m/>
    <m/>
    <m/>
    <m/>
    <s v="2022-04-28 05:09:40.939000+00:00"/>
    <s v="2022-10-20 10:27:12.348000+00:00"/>
    <m/>
  </r>
  <r>
    <s v="Manish Balpande"/>
    <n v="2600000"/>
    <s v="INR"/>
    <n v="0"/>
    <s v="9/17/22"/>
    <s v="Sales"/>
    <s v="stat_1hn9nRJaLbI53NxPuSQgo90kRpbpKsFlwN4oEGNUTdO"/>
    <s v="Lost"/>
    <n v="0"/>
    <s v="OpportunityStatusType.Lost"/>
    <m/>
    <m/>
    <s v="GMC"/>
    <s v="lead_vn2GEh3IGjztTWZlBAb0TWNzGgzb9uXAFaoDyIzfp1Y"/>
    <s v="Coditas"/>
    <s v="Bhairavi Jog"/>
    <s v="user_8jx3L2CDfrbzNnwYUv6Plfha6VxaSGsqcbTXR3sIBZi"/>
    <s v="Manish Balpande"/>
    <s v="2022-09-05 12:40:12.170000+00:00"/>
    <s v="2022-09-17 13:16:43.277000+00:00"/>
    <m/>
    <s v="Pune"/>
    <m/>
    <s v="2020-09-22 03:41:13+00:00"/>
    <m/>
    <n v="250"/>
    <m/>
    <m/>
    <m/>
    <m/>
    <m/>
    <m/>
    <m/>
    <m/>
    <m/>
    <m/>
    <m/>
    <m/>
    <m/>
    <m/>
    <m/>
    <m/>
    <m/>
    <m/>
    <m/>
    <m/>
    <m/>
    <m/>
    <m/>
    <m/>
    <m/>
    <m/>
    <s v="user_228eUmsdKIb9OItgmiDq1zD4aPZ1eqiapbaLAGeBf8g"/>
    <x v="13"/>
    <x v="15"/>
    <m/>
    <s v="September"/>
    <s v="Gated Content"/>
    <s v="Lusha"/>
    <m/>
    <s v="Gated Content"/>
    <m/>
    <m/>
    <m/>
    <s v="2020-11-24 05:13:45.437000+00:00"/>
    <s v="2022-10-10 10:56:02.007000+00:00"/>
    <s v="GMC"/>
  </r>
  <r>
    <s v="Kashif Ahmad"/>
    <n v="200000"/>
    <s v="INR"/>
    <n v="100"/>
    <s v="9/17/22"/>
    <s v="Sales"/>
    <s v="stat_OZRiD1474QRJIpvnjHCZfiIvKcVD6mIKSSTzg8SwDVx"/>
    <s v="Won- Payment Completed"/>
    <n v="1"/>
    <s v="OpportunityStatusType.Won"/>
    <s v="cont_xPvykNkdSTRQdfPSx4XRgUPWFfyPFRjfjNJJMsd0ky5"/>
    <s v="Kavitha"/>
    <s v="GMC Renewal"/>
    <s v="lead_M60SojAWmZTB8lViR9mhSpF66u7fWllGtbvysBFnuhi"/>
    <s v="Peoplelogic Business Solutions Private Limited"/>
    <s v="Harmanjit Singh"/>
    <s v="user_LKRhV6rhcBe0uL8u70UUGeDjbMupuho4TaiAOCbT7HT"/>
    <s v="Kashif Ahmad"/>
    <s v="2022-08-18 04:58:08.926000+00:00"/>
    <s v="2022-09-17 09:40:33.494000+00:00"/>
    <m/>
    <s v="Bangalore"/>
    <m/>
    <m/>
    <m/>
    <n v="73"/>
    <m/>
    <m/>
    <m/>
    <m/>
    <m/>
    <m/>
    <m/>
    <m/>
    <m/>
    <m/>
    <m/>
    <s v="HR / Staffing / Recruitment"/>
    <m/>
    <m/>
    <m/>
    <m/>
    <m/>
    <m/>
    <m/>
    <m/>
    <m/>
    <m/>
    <m/>
    <m/>
    <m/>
    <m/>
    <s v="user_lwF8ctKa5IyxqATpO2EOw2h0AEPiCMHOgewiH38Ei77"/>
    <x v="0"/>
    <x v="5"/>
    <m/>
    <s v="September"/>
    <s v="Gated Content"/>
    <m/>
    <m/>
    <s v="Employee Wellness Handbook"/>
    <m/>
    <m/>
    <m/>
    <s v="2022-01-21 12:09:28.998000+00:00"/>
    <s v="2022-10-03 08:19:21.380000+00:00"/>
    <s v="GMC"/>
  </r>
  <r>
    <s v="Tejas Kulkarni"/>
    <n v="33820"/>
    <s v="INR"/>
    <n v="100"/>
    <s v="9/16/22"/>
    <s v="Sales"/>
    <s v="stat_OZRiD1474QRJIpvnjHCZfiIvKcVD6mIKSSTzg8SwDVx"/>
    <s v="Won- Payment Completed"/>
    <n v="1"/>
    <s v="OpportunityStatusType.Won"/>
    <m/>
    <m/>
    <m/>
    <s v="lead_iNGlAxkvARyus8uP2UgWGT73vbNaKLMmQAW7SuwS6tO"/>
    <s v="Veritech Infosystems Pvt. Ltd."/>
    <s v="Tejas Kulkarni"/>
    <s v="user_kbtBHYtBjVDNyI72HTF6C1SCvC7yVBiA6OrBOy3t96U"/>
    <s v="Tejas Kulkarni"/>
    <s v="2022-09-16 14:50:58.416000+00:00"/>
    <s v="2022-09-16 14:54:06.232000+00:00"/>
    <m/>
    <m/>
    <m/>
    <m/>
    <m/>
    <n v="83"/>
    <m/>
    <m/>
    <m/>
    <m/>
    <m/>
    <m/>
    <m/>
    <m/>
    <m/>
    <m/>
    <m/>
    <s v="IT Services &amp; IT Consulting"/>
    <m/>
    <m/>
    <m/>
    <m/>
    <m/>
    <m/>
    <m/>
    <m/>
    <m/>
    <m/>
    <m/>
    <m/>
    <m/>
    <m/>
    <s v="user_2jRs4eIjwv8MozxYA1DE9MMy0FWf2gMgweg2LiJNu64"/>
    <x v="25"/>
    <x v="12"/>
    <m/>
    <s v="September"/>
    <s v="Gated Content"/>
    <m/>
    <m/>
    <s v="Downloaded the guide: Employee Wellness Handbook"/>
    <m/>
    <m/>
    <m/>
    <s v="2021-12-21 11:24:28.463000+00:00"/>
    <s v="2022-10-20 12:35:50.970000+00:00"/>
    <s v="GPA"/>
  </r>
  <r>
    <s v="Tejas Kulkarni"/>
    <n v="550000"/>
    <s v="INR"/>
    <n v="100"/>
    <s v="9/16/22"/>
    <s v="Sales"/>
    <s v="stat_OZRiD1474QRJIpvnjHCZfiIvKcVD6mIKSSTzg8SwDVx"/>
    <s v="Won- Payment Completed"/>
    <n v="1"/>
    <s v="OpportunityStatusType.Won"/>
    <m/>
    <m/>
    <s v="50% co pay for 1+3 Optional - Parental policy 5 lakhs - budget Interested in Tata AIG"/>
    <s v="lead_iNGlAxkvARyus8uP2UgWGT73vbNaKLMmQAW7SuwS6tO"/>
    <s v="Veritech Infosystems Pvt. Ltd."/>
    <s v="Kaushlya Bhavsar"/>
    <s v="user_kbtBHYtBjVDNyI72HTF6C1SCvC7yVBiA6OrBOy3t96U"/>
    <s v="Tejas Kulkarni"/>
    <s v="2022-03-21 06:15:09.167000+00:00"/>
    <s v="2022-09-16 14:53:37.945000+00:00"/>
    <m/>
    <m/>
    <m/>
    <m/>
    <m/>
    <n v="83"/>
    <m/>
    <m/>
    <m/>
    <m/>
    <m/>
    <m/>
    <m/>
    <m/>
    <m/>
    <m/>
    <m/>
    <s v="IT Services &amp; IT Consulting"/>
    <m/>
    <m/>
    <m/>
    <m/>
    <m/>
    <m/>
    <m/>
    <m/>
    <m/>
    <m/>
    <m/>
    <m/>
    <m/>
    <m/>
    <s v="user_2jRs4eIjwv8MozxYA1DE9MMy0FWf2gMgweg2LiJNu64"/>
    <x v="25"/>
    <x v="12"/>
    <m/>
    <s v="September"/>
    <s v="Gated Content"/>
    <m/>
    <m/>
    <s v="Downloaded the guide: Employee Wellness Handbook"/>
    <m/>
    <m/>
    <m/>
    <s v="2021-12-21 11:24:28.463000+00:00"/>
    <s v="2022-10-20 12:35:50.970000+00:00"/>
    <s v="GMC"/>
  </r>
  <r>
    <s v="Pooja Gawas"/>
    <n v="1000000"/>
    <s v="INR"/>
    <n v="0"/>
    <s v="9/30/22"/>
    <s v="Sales"/>
    <s v="stat_1hn9nRJaLbI53NxPuSQgo90kRpbpKsFlwN4oEGNUTdO"/>
    <s v="Lost"/>
    <n v="0"/>
    <s v="OpportunityStatusType.Lost"/>
    <s v="cont_3wSMU3FkHAF4P1eRhmq3fnwy3fQCYoD9Y3hOJB6qA6l"/>
    <s v="himanshu kholay"/>
    <s v="GMC ren"/>
    <s v="lead_H6ihWLKyFDgX9rQRRS67PM8z4ygpptIUjtOHsMT970d"/>
    <s v="Prgx India Pvt Ltd"/>
    <s v="Gauri Jori"/>
    <s v="user_KLETV1op4MIjvKQ12xGsWi23CuPjDE6PT29nwG6T3MY"/>
    <s v="Pooja Gawas"/>
    <s v="2022-08-03 04:30:07.289000+00:00"/>
    <s v="2022-09-16 07:05:55.213000+00:00"/>
    <m/>
    <s v="Pune"/>
    <m/>
    <s v="2020-08-29 09:43:34+00:00"/>
    <m/>
    <n v="150"/>
    <m/>
    <m/>
    <m/>
    <m/>
    <m/>
    <m/>
    <m/>
    <m/>
    <m/>
    <m/>
    <m/>
    <s v="Banking &amp; Finance"/>
    <m/>
    <m/>
    <m/>
    <m/>
    <m/>
    <m/>
    <m/>
    <m/>
    <m/>
    <m/>
    <m/>
    <m/>
    <m/>
    <m/>
    <s v="user_5YHA1ZU4iP896lD1YJehdJcMx7ZEgWCpulT4T2c3pJ3"/>
    <x v="4"/>
    <x v="1"/>
    <m/>
    <s v="September"/>
    <s v="Existing Account"/>
    <m/>
    <m/>
    <m/>
    <m/>
    <m/>
    <m/>
    <s v="2020-12-06 09:49:23.576000+00:00"/>
    <s v="2022-09-16 07:05:55.303000+00:00"/>
    <m/>
  </r>
  <r>
    <s v="Sonal Paithankar"/>
    <n v="1400000"/>
    <s v="INR"/>
    <n v="0"/>
    <s v="9/30/22"/>
    <s v="Sales"/>
    <s v="stat_kcR4fZg7TU7jjk1jAVua3qGLRS4J5uFayEjK5j02wtv"/>
    <s v="Unqualified"/>
    <n v="0"/>
    <s v="OpportunityStatusType.Lost"/>
    <s v="cont_ouIzySFmKSc3GdBJCVeN8lS6Not0hN5jNrJfEgXCjHU"/>
    <s v="bhakti nimkar"/>
    <s v="GMC ren"/>
    <s v="lead_DmeKoNhVTwQHeSEas8q8akkVAklsagZ9saxoKk5Ukl3"/>
    <s v="Red Bull India Pvt Ltd"/>
    <s v="Gauri Jori"/>
    <s v="user_Iwn6da5WKkZqwUySK0oUuCb72pFP5WEm4zAb92ijqFe"/>
    <s v="Sonal Paithankar"/>
    <s v="2022-08-16 10:31:35.638000+00:00"/>
    <s v="2022-09-16 13:01:06.345000+00:00"/>
    <m/>
    <s v="Mumbai"/>
    <m/>
    <m/>
    <m/>
    <n v="351"/>
    <m/>
    <m/>
    <m/>
    <m/>
    <m/>
    <m/>
    <m/>
    <m/>
    <m/>
    <m/>
    <m/>
    <s v="Food &amp; Beverages"/>
    <m/>
    <m/>
    <m/>
    <m/>
    <m/>
    <m/>
    <m/>
    <m/>
    <m/>
    <m/>
    <m/>
    <m/>
    <s v="Ravi Jaiswal"/>
    <m/>
    <s v="user_5YHA1ZU4iP896lD1YJehdJcMx7ZEgWCpulT4T2c3pJ3"/>
    <x v="4"/>
    <x v="1"/>
    <m/>
    <s v="September"/>
    <s v="Cold Call"/>
    <m/>
    <m/>
    <m/>
    <m/>
    <m/>
    <m/>
    <s v="2021-08-05 07:12:45.529000+00:00"/>
    <s v="2022-09-16 13:01:06.419000+00:00"/>
    <m/>
  </r>
  <r>
    <s v="Kashif Ahmad"/>
    <n v="200000"/>
    <s v="INR"/>
    <n v="0"/>
    <s v="9/15/22"/>
    <s v="Sales"/>
    <s v="stat_kcR4fZg7TU7jjk1jAVua3qGLRS4J5uFayEjK5j02wtv"/>
    <s v="Unqualified"/>
    <n v="0"/>
    <s v="OpportunityStatusType.Lost"/>
    <m/>
    <m/>
    <s v="GMC &amp; GPA"/>
    <s v="lead_9H2ER7ELolJnfEFvC5D6NTZ2VIJ6gej5CoKFKfj6P8K"/>
    <s v="Aria Technologies Private Limited"/>
    <s v="Daya Gowda"/>
    <s v="user_LKRhV6rhcBe0uL8u70UUGeDjbMupuho4TaiAOCbT7HT"/>
    <s v="Kashif Ahmad"/>
    <s v="2022-05-25 07:33:17.420000+00:00"/>
    <s v="2022-09-16 06:23:14.541000+00:00"/>
    <m/>
    <s v="Pune"/>
    <m/>
    <s v="2020-08-20 10:25:20+00:00"/>
    <m/>
    <n v="15"/>
    <m/>
    <m/>
    <m/>
    <m/>
    <m/>
    <m/>
    <m/>
    <m/>
    <m/>
    <m/>
    <m/>
    <s v="IT Services &amp; IT Consulting"/>
    <m/>
    <m/>
    <m/>
    <m/>
    <m/>
    <m/>
    <m/>
    <m/>
    <m/>
    <m/>
    <m/>
    <m/>
    <s v="Jitin Gopi"/>
    <m/>
    <s v="user_encRk5bIEFN6ZA11h4WH2AdZTiZpogLSlMIaj0E30SZ"/>
    <x v="3"/>
    <x v="1"/>
    <m/>
    <s v="August; June"/>
    <s v="Cold Call; Existing Account"/>
    <m/>
    <m/>
    <m/>
    <m/>
    <m/>
    <m/>
    <s v="2020-12-06 09:47:17.047000+00:00"/>
    <s v="2022-09-16 06:23:14.598000+00:00"/>
    <m/>
  </r>
  <r>
    <s v="Omkar Ghate"/>
    <n v="1900000"/>
    <s v="INR"/>
    <n v="0"/>
    <s v="9/15/22"/>
    <s v="Sales"/>
    <s v="stat_1hn9nRJaLbI53NxPuSQgo90kRpbpKsFlwN4oEGNUTdO"/>
    <s v="Lost"/>
    <n v="0"/>
    <s v="OpportunityStatusType.Lost"/>
    <s v="cont_7nrlpdSqJW71t0rQZgoXlKJUyL6SBCY3lybfOTIEjuq"/>
    <s v="Lankesh Patil"/>
    <s v="We received the data very late and couldn't get 1+5 quotes. There was an agent involved but we couldn't come to terms with him"/>
    <s v="lead_Xyeamz1C44pOHREgGJkQX1MVaLhkiOA6JJp3kQ6R4xK"/>
    <s v="Inspirit Vision"/>
    <s v="Sarvesh Pawar"/>
    <s v="user_9SBRjyF0n4iWuhUdqRyQkFhl2J4uyNKhFWvvJEvunX8"/>
    <s v="Omkar Ghate"/>
    <s v="2022-08-24 07:18:56.660000+00:00"/>
    <s v="2022-09-16 06:13:00.337000+00:00"/>
    <m/>
    <s v="Pune"/>
    <m/>
    <m/>
    <m/>
    <n v="100"/>
    <m/>
    <m/>
    <m/>
    <m/>
    <m/>
    <m/>
    <m/>
    <m/>
    <m/>
    <m/>
    <m/>
    <s v="IT Services &amp; IT Consulting"/>
    <m/>
    <m/>
    <m/>
    <m/>
    <m/>
    <m/>
    <m/>
    <m/>
    <m/>
    <m/>
    <m/>
    <m/>
    <s v="Ravi Jaiswal"/>
    <m/>
    <s v="user_A8KOTZADnUtEQOLt4nSLAmteNStuGh80js75RYjrXVt"/>
    <x v="6"/>
    <x v="1"/>
    <m/>
    <s v="September"/>
    <s v="Cold Call"/>
    <m/>
    <m/>
    <s v="sarvesh Gate crash"/>
    <m/>
    <m/>
    <m/>
    <s v="2022-05-23 07:04:09.130000+00:00"/>
    <s v="2022-10-06 15:08:40.736000+00:00"/>
    <s v="GMC"/>
  </r>
  <r>
    <s v="Moziez Chamadia"/>
    <n v="500000"/>
    <s v="INR"/>
    <n v="0"/>
    <s v="9/30/22"/>
    <s v="Sales"/>
    <s v="stat_kcR4fZg7TU7jjk1jAVua3qGLRS4J5uFayEjK5j02wtv"/>
    <s v="Unqualified"/>
    <n v="0"/>
    <s v="OpportunityStatusType.Lost"/>
    <s v="cont_dxHPJ3O3IzDH8ypCIIrZVOyeluEtlk9ZNa8csm7guPl"/>
    <s v="Rajendra Mehta"/>
    <s v="Loop Health App"/>
    <s v="lead_1zJ0wvuk9SvcyRqhkhSNHfdyjFDO8CTfhoTOLhSFSjY"/>
    <s v="Welspun Group"/>
    <s v="Trupti Suryavanshi"/>
    <s v="user_IgNfKH7wuLLjHvexoMm2PXWcnF3zYft0ZbMTyfwKRUg"/>
    <s v="Moziez Chamadia"/>
    <s v="2022-05-11 12:58:05.053000+00:00"/>
    <s v="2022-09-16 06:16:05.048000+00:00"/>
    <m/>
    <s v="Mumbai"/>
    <m/>
    <s v="2022-05-05 13:41:17+00:00"/>
    <m/>
    <n v="5440"/>
    <m/>
    <m/>
    <m/>
    <m/>
    <m/>
    <m/>
    <m/>
    <s v="ORGANIC_SEARCH"/>
    <m/>
    <m/>
    <m/>
    <s v="Manufacturing"/>
    <m/>
    <m/>
    <m/>
    <m/>
    <m/>
    <m/>
    <m/>
    <m/>
    <m/>
    <m/>
    <m/>
    <m/>
    <s v="Aniket Vahile"/>
    <m/>
    <s v="user_L8E6IFhq6UCzKLHa45LUUTZCznDuyDwFrGaEp9DXiUM"/>
    <x v="9"/>
    <x v="1"/>
    <m/>
    <s v="November; October; September"/>
    <s v="Cold Call"/>
    <s v="Inbound via website"/>
    <m/>
    <s v="Downloaded the guide: Designing employee healthcare plan"/>
    <m/>
    <m/>
    <m/>
    <s v="2021-08-05 07:01:39.111000+00:00"/>
    <s v="2022-09-16 06:16:05.086000+00:00"/>
    <s v="GMC"/>
  </r>
  <r>
    <s v="Moziez Chamadia"/>
    <n v="3500000"/>
    <s v="INR"/>
    <n v="0"/>
    <s v="9/28/22"/>
    <s v="Sales"/>
    <s v="stat_kcR4fZg7TU7jjk1jAVua3qGLRS4J5uFayEjK5j02wtv"/>
    <s v="Unqualified"/>
    <n v="0"/>
    <s v="OpportunityStatusType.Lost"/>
    <s v="cont_PPZ7TroNIPhYjjmMVCN5uDYCVBDytOXVtDcr7mrcJA8"/>
    <s v="Ivy Soares"/>
    <s v="GMC Renewal"/>
    <s v="lead_CpsucZApiHHoHZgneCOidGja6ftBC80f1o1fwDLWFpO"/>
    <s v="IDEX INDIA"/>
    <s v="Trupti Suryavanshi"/>
    <s v="user_IgNfKH7wuLLjHvexoMm2PXWcnF3zYft0ZbMTyfwKRUg"/>
    <s v="Moziez Chamadia"/>
    <s v="2022-07-29 09:58:07.443000+00:00"/>
    <s v="2022-09-16 06:14:06.842000+00:00"/>
    <m/>
    <s v="Mumbai"/>
    <m/>
    <m/>
    <m/>
    <n v="280"/>
    <m/>
    <m/>
    <m/>
    <m/>
    <m/>
    <m/>
    <m/>
    <m/>
    <m/>
    <m/>
    <m/>
    <s v="Manufacturing"/>
    <m/>
    <m/>
    <m/>
    <m/>
    <m/>
    <m/>
    <m/>
    <m/>
    <m/>
    <m/>
    <m/>
    <m/>
    <s v="Sakshi Soni"/>
    <m/>
    <s v="user_L8E6IFhq6UCzKLHa45LUUTZCznDuyDwFrGaEp9DXiUM"/>
    <x v="9"/>
    <x v="1"/>
    <m/>
    <s v="September"/>
    <s v="Cold Call"/>
    <m/>
    <m/>
    <m/>
    <m/>
    <m/>
    <m/>
    <s v="2021-10-26 11:53:04.663000+00:00"/>
    <s v="2022-09-16 06:14:06.884000+00:00"/>
    <s v="GMC"/>
  </r>
  <r>
    <s v="Anshum Naithani"/>
    <n v="50000"/>
    <s v="INR"/>
    <n v="0"/>
    <s v="9/17/22"/>
    <s v="Sales"/>
    <s v="stat_1hn9nRJaLbI53NxPuSQgo90kRpbpKsFlwN4oEGNUTdO"/>
    <s v="Lost"/>
    <n v="0"/>
    <s v="OpportunityStatusType.Lost"/>
    <s v="cont_mv8FP0yAp1FnwE0Pu5s1iqWW5kRYnWTE8yRGn24yFrV"/>
    <s v="Kalyani N"/>
    <s v="GPA - Renewal"/>
    <s v="lead_CwDz2FckHD5WhnEeZ8xbLmP9XlOY5hB0cJRSkh1CfBS"/>
    <s v="TechMojo Solutions"/>
    <s v="Shreenath Bhat"/>
    <s v="user_GL8PBiV4pvzsQLVHSdZLeMQAQcGjCvLkffg486DHfZJ"/>
    <s v="Anshum Naithani"/>
    <s v="2022-08-11 05:36:46.203000+00:00"/>
    <s v="2022-09-16 06:01:39.509000+00:00"/>
    <m/>
    <s v="Hyderabad"/>
    <m/>
    <m/>
    <m/>
    <n v="400"/>
    <m/>
    <m/>
    <m/>
    <m/>
    <m/>
    <m/>
    <m/>
    <m/>
    <m/>
    <m/>
    <m/>
    <s v="Professional Services"/>
    <m/>
    <m/>
    <m/>
    <m/>
    <m/>
    <m/>
    <m/>
    <m/>
    <m/>
    <m/>
    <m/>
    <m/>
    <m/>
    <m/>
    <s v="user_vMd4rmcrSbjykdyL2J7rrYn84SWdcNc5FKligrmItPw"/>
    <x v="11"/>
    <x v="1"/>
    <m/>
    <s v="September"/>
    <s v="Cold Call"/>
    <m/>
    <m/>
    <m/>
    <m/>
    <m/>
    <m/>
    <s v="2022-03-04 10:23:01.715000+00:00"/>
    <s v="2022-09-16 06:02:18.775000+00:00"/>
    <s v="GPA"/>
  </r>
  <r>
    <s v="Omkar Ghate"/>
    <n v="8000"/>
    <s v="INR"/>
    <n v="0"/>
    <s v="9/15/22"/>
    <s v="Sales"/>
    <s v="stat_1hn9nRJaLbI53NxPuSQgo90kRpbpKsFlwN4oEGNUTdO"/>
    <s v="Lost"/>
    <n v="0"/>
    <s v="OpportunityStatusType.Lost"/>
    <m/>
    <m/>
    <s v="GPA (Renewal)"/>
    <s v="lead_h8KzWQhHtsCDu2Mmu5rOkJQZ5TQXJsPjtpG7dGfmCum"/>
    <s v="Redi India Quality Services Private Limited"/>
    <s v="Pranav Kenjale"/>
    <s v="user_9SBRjyF0n4iWuhUdqRyQkFhl2J4uyNKhFWvvJEvunX8"/>
    <s v="Omkar Ghate"/>
    <s v="2022-06-29 10:46:44.446000+00:00"/>
    <s v="2022-09-16 06:08:49.384000+00:00"/>
    <m/>
    <s v="Pune"/>
    <m/>
    <m/>
    <m/>
    <n v="45"/>
    <m/>
    <m/>
    <m/>
    <m/>
    <m/>
    <m/>
    <m/>
    <s v="PAID_SOCIAL"/>
    <m/>
    <m/>
    <m/>
    <m/>
    <m/>
    <m/>
    <m/>
    <m/>
    <m/>
    <m/>
    <m/>
    <m/>
    <m/>
    <m/>
    <m/>
    <m/>
    <m/>
    <m/>
    <s v="user_x9AtbGLhDmWYC9XAmYdfwBt9yiXbgMhBuZpIoFuN8Cd"/>
    <x v="22"/>
    <x v="1"/>
    <m/>
    <s v="September"/>
    <s v="Gated Content"/>
    <m/>
    <m/>
    <s v="Employee Engagement Handbook"/>
    <m/>
    <m/>
    <m/>
    <s v="2022-05-31 16:48:24.355000+00:00"/>
    <s v="2022-09-16 06:09:15.350000+00:00"/>
    <m/>
  </r>
  <r>
    <s v="Omkar Ghate"/>
    <n v="150000"/>
    <s v="INR"/>
    <n v="0"/>
    <s v="9/15/22"/>
    <s v="Sales"/>
    <s v="stat_1hn9nRJaLbI53NxPuSQgo90kRpbpKsFlwN4oEGNUTdO"/>
    <s v="Lost"/>
    <n v="0"/>
    <s v="OpportunityStatusType.Lost"/>
    <s v="cont_SE42ZpQVFKOZsussfxoZHdtAWk3tyAUGG3bH4uPlIlY"/>
    <s v="Dadasaheb Kakade"/>
    <s v="Client closed with ICICI as they haven't faced any issue from them and have been dealing with them for 10 years."/>
    <s v="lead_h8KzWQhHtsCDu2Mmu5rOkJQZ5TQXJsPjtpG7dGfmCum"/>
    <s v="Redi India Quality Services Private Limited"/>
    <s v="Pranav Kenjale"/>
    <s v="user_9SBRjyF0n4iWuhUdqRyQkFhl2J4uyNKhFWvvJEvunX8"/>
    <s v="Omkar Ghate"/>
    <s v="2022-06-29 10:46:24.566000+00:00"/>
    <s v="2022-09-16 06:09:15.297000+00:00"/>
    <m/>
    <s v="Pune"/>
    <m/>
    <m/>
    <m/>
    <n v="45"/>
    <m/>
    <m/>
    <m/>
    <m/>
    <m/>
    <m/>
    <m/>
    <s v="PAID_SOCIAL"/>
    <m/>
    <m/>
    <m/>
    <m/>
    <m/>
    <m/>
    <m/>
    <m/>
    <m/>
    <m/>
    <m/>
    <m/>
    <m/>
    <m/>
    <m/>
    <m/>
    <m/>
    <m/>
    <s v="user_x9AtbGLhDmWYC9XAmYdfwBt9yiXbgMhBuZpIoFuN8Cd"/>
    <x v="22"/>
    <x v="1"/>
    <m/>
    <s v="September"/>
    <s v="Gated Content"/>
    <m/>
    <m/>
    <s v="Employee Engagement Handbook"/>
    <m/>
    <m/>
    <m/>
    <s v="2022-05-31 16:48:24.355000+00:00"/>
    <s v="2022-09-16 06:09:15.350000+00:00"/>
    <m/>
  </r>
  <r>
    <s v="Aditya Binani"/>
    <n v="100000"/>
    <s v="INR"/>
    <n v="0"/>
    <s v="9/15/22"/>
    <s v="Sales"/>
    <s v="stat_1hn9nRJaLbI53NxPuSQgo90kRpbpKsFlwN4oEGNUTdO"/>
    <s v="Lost"/>
    <n v="0"/>
    <s v="OpportunityStatusType.Lost"/>
    <m/>
    <m/>
    <s v="GMC"/>
    <s v="lead_0enWlLzE9NIzhaAUVzeb5LgbWGcuULiL8NjHJyaMl3y"/>
    <s v="Mintifi"/>
    <s v="Aditya Binani"/>
    <s v="user_g5Yw4Z4XnIbmcGhJO80vdtFdd5ElcDlgYO3q8l82ODn"/>
    <s v="Aditya Binani"/>
    <s v="2022-06-30 10:34:22.906000+00:00"/>
    <s v="2022-09-15 09:39:25.006000+00:00"/>
    <m/>
    <s v="Mumbai"/>
    <m/>
    <m/>
    <m/>
    <n v="139"/>
    <m/>
    <m/>
    <m/>
    <m/>
    <m/>
    <m/>
    <m/>
    <m/>
    <m/>
    <m/>
    <m/>
    <s v="Banking &amp; Finance"/>
    <m/>
    <m/>
    <m/>
    <m/>
    <m/>
    <m/>
    <m/>
    <m/>
    <m/>
    <m/>
    <m/>
    <m/>
    <s v="Arunkumar Dubey"/>
    <m/>
    <s v="user_g5Yw4Z4XnIbmcGhJO80vdtFdd5ElcDlgYO3q8l82ODn"/>
    <x v="18"/>
    <x v="1"/>
    <m/>
    <s v="September"/>
    <s v="Cold Call"/>
    <s v="Lusha"/>
    <m/>
    <s v="Glengarry"/>
    <m/>
    <s v="International Finance Corporation, Lok Capital"/>
    <m/>
    <s v="2021-10-26 11:53:15.776000+00:00"/>
    <s v="2022-10-16 18:26:21.486000+00:00"/>
    <m/>
  </r>
  <r>
    <s v="Vivek Singh"/>
    <n v="300000"/>
    <s v="INR"/>
    <n v="0"/>
    <s v="9/14/22"/>
    <s v="Sales"/>
    <s v="stat_kcR4fZg7TU7jjk1jAVua3qGLRS4J5uFayEjK5j02wtv"/>
    <s v="Unqualified"/>
    <n v="0"/>
    <s v="OpportunityStatusType.Lost"/>
    <s v="cont_69wXKP08pDZLXiehZvtLnXeE3qcPw5d66mg4RcnUklj"/>
    <s v="Biju Abraham"/>
    <m/>
    <s v="lead_2Q0Iu5GcwXQv2yT7QRmEKkPL6usnZMl8Q6BwpR1bErp"/>
    <s v="Infographics"/>
    <s v="Sarvesh Pawar"/>
    <s v="user_6dalmZ7hmWD47jhCVGdU1SSEcFMsz9rWtW2jPORgJvj"/>
    <s v="Vivek Singh"/>
    <s v="2022-08-03 07:57:27.210000+00:00"/>
    <s v="2022-09-15 09:54:33.999000+00:00"/>
    <m/>
    <s v="Bangalore"/>
    <m/>
    <s v="2021-09-13 11:10:04+00:00"/>
    <m/>
    <n v="35"/>
    <m/>
    <m/>
    <m/>
    <m/>
    <m/>
    <m/>
    <m/>
    <m/>
    <m/>
    <m/>
    <m/>
    <m/>
    <m/>
    <m/>
    <m/>
    <m/>
    <m/>
    <m/>
    <m/>
    <m/>
    <m/>
    <m/>
    <m/>
    <m/>
    <m/>
    <m/>
    <s v="user_A8KOTZADnUtEQOLt4nSLAmteNStuGh80js75RYjrXVt"/>
    <x v="6"/>
    <x v="1"/>
    <m/>
    <s v="September"/>
    <s v="Inbound"/>
    <s v="Inbound via website"/>
    <m/>
    <s v="Employee Count 25"/>
    <m/>
    <m/>
    <m/>
    <s v="2021-09-13 11:12:48.689000+00:00"/>
    <s v="2022-10-10 08:17:15.540000+00:00"/>
    <m/>
  </r>
  <r>
    <s v="Anshum Naithani"/>
    <n v="1500000"/>
    <s v="INR"/>
    <n v="0"/>
    <s v="9/17/22"/>
    <s v="Sales"/>
    <s v="stat_1hn9nRJaLbI53NxPuSQgo90kRpbpKsFlwN4oEGNUTdO"/>
    <s v="Lost"/>
    <n v="0"/>
    <s v="OpportunityStatusType.Lost"/>
    <s v="cont_mv8FP0yAp1FnwE0Pu5s1iqWW5kRYnWTE8yRGn24yFrV"/>
    <s v="Kalyani N"/>
    <s v="GMC - 1+5 Policy"/>
    <s v="lead_CwDz2FckHD5WhnEeZ8xbLmP9XlOY5hB0cJRSkh1CfBS"/>
    <s v="TechMojo Solutions"/>
    <s v="Shreenath Bhat"/>
    <s v="user_GL8PBiV4pvzsQLVHSdZLeMQAQcGjCvLkffg486DHfZJ"/>
    <s v="Anshum Naithani"/>
    <s v="2022-08-11 05:36:07.643000+00:00"/>
    <s v="2022-09-16 06:01:19.007000+00:00"/>
    <m/>
    <s v="Hyderabad"/>
    <m/>
    <m/>
    <m/>
    <n v="400"/>
    <m/>
    <m/>
    <m/>
    <m/>
    <m/>
    <m/>
    <m/>
    <m/>
    <m/>
    <m/>
    <m/>
    <s v="Professional Services"/>
    <m/>
    <m/>
    <m/>
    <m/>
    <m/>
    <m/>
    <m/>
    <m/>
    <m/>
    <m/>
    <m/>
    <m/>
    <m/>
    <m/>
    <s v="user_vMd4rmcrSbjykdyL2J7rrYn84SWdcNc5FKligrmItPw"/>
    <x v="11"/>
    <x v="1"/>
    <m/>
    <s v="September"/>
    <s v="Cold Call"/>
    <m/>
    <m/>
    <m/>
    <m/>
    <m/>
    <m/>
    <s v="2022-03-04 10:23:01.715000+00:00"/>
    <s v="2022-09-16 06:02:18.775000+00:00"/>
    <s v="GMC"/>
  </r>
  <r>
    <s v="Vivek Singh"/>
    <n v="500000"/>
    <s v="INR"/>
    <n v="0"/>
    <s v="9/30/22"/>
    <s v="Sales"/>
    <s v="stat_1hn9nRJaLbI53NxPuSQgo90kRpbpKsFlwN4oEGNUTdO"/>
    <s v="Lost"/>
    <n v="0"/>
    <s v="OpportunityStatusType.Lost"/>
    <s v="cont_u7KjtBvqWwSP42MsJpsWNI6XS8Q4iifiSMvTnEdbfVH"/>
    <s v="Kaushik R"/>
    <s v="GPA"/>
    <s v="lead_RgXIZtOPnYlbuScvzn5zf8Q7xeXc9RQ3ii0WXPHq7KX"/>
    <s v="Micro Plastics Pvt Ltd"/>
    <s v="Daya Gowda"/>
    <s v="user_6dalmZ7hmWD47jhCVGdU1SSEcFMsz9rWtW2jPORgJvj"/>
    <s v="Vivek Singh"/>
    <s v="2022-05-06 04:38:33.590000+00:00"/>
    <s v="2022-09-15 08:50:19.373000+00:00"/>
    <m/>
    <s v="Bangalore"/>
    <m/>
    <m/>
    <m/>
    <n v="850"/>
    <m/>
    <s v="BOF - V12 - Employee engagement handbook - Conversation Ad"/>
    <s v="LinkedIn"/>
    <m/>
    <m/>
    <m/>
    <m/>
    <s v="PAID_SOCIAL"/>
    <m/>
    <m/>
    <m/>
    <s v="Manufacturing"/>
    <m/>
    <m/>
    <m/>
    <m/>
    <m/>
    <m/>
    <m/>
    <m/>
    <m/>
    <m/>
    <m/>
    <m/>
    <s v="Amol Gawali"/>
    <m/>
    <s v="user_encRk5bIEFN6ZA11h4WH2AdZTiZpogLSlMIaj0E30SZ"/>
    <x v="3"/>
    <x v="2"/>
    <m/>
    <s v="February; July; June"/>
    <s v="Cold Call; Gated Content"/>
    <m/>
    <m/>
    <s v="Employee Engagement Handbook"/>
    <m/>
    <m/>
    <m/>
    <s v="2022-04-03 18:10:56.801000+00:00"/>
    <s v="2022-10-14 07:24:13.329000+00:00"/>
    <m/>
  </r>
  <r>
    <s v="Vivek Singh"/>
    <n v="700000"/>
    <s v="INR"/>
    <n v="0"/>
    <s v="9/30/22"/>
    <s v="Sales"/>
    <s v="stat_1hn9nRJaLbI53NxPuSQgo90kRpbpKsFlwN4oEGNUTdO"/>
    <s v="Lost"/>
    <n v="0"/>
    <s v="OpportunityStatusType.Lost"/>
    <s v="cont_u7KjtBvqWwSP42MsJpsWNI6XS8Q4iifiSMvTnEdbfVH"/>
    <s v="Kaushik R"/>
    <s v="GTLI - Fresh"/>
    <s v="lead_RgXIZtOPnYlbuScvzn5zf8Q7xeXc9RQ3ii0WXPHq7KX"/>
    <s v="Micro Plastics Pvt Ltd"/>
    <s v="Daya Gowda"/>
    <s v="user_6dalmZ7hmWD47jhCVGdU1SSEcFMsz9rWtW2jPORgJvj"/>
    <s v="Vivek Singh"/>
    <s v="2022-07-04 07:25:51.616000+00:00"/>
    <s v="2022-09-15 08:50:25.607000+00:00"/>
    <m/>
    <s v="Bangalore"/>
    <m/>
    <m/>
    <m/>
    <n v="850"/>
    <m/>
    <s v="BOF - V12 - Employee engagement handbook - Conversation Ad"/>
    <s v="LinkedIn"/>
    <m/>
    <m/>
    <m/>
    <m/>
    <s v="PAID_SOCIAL"/>
    <m/>
    <m/>
    <m/>
    <s v="Manufacturing"/>
    <m/>
    <m/>
    <m/>
    <m/>
    <m/>
    <m/>
    <m/>
    <m/>
    <m/>
    <m/>
    <m/>
    <m/>
    <s v="Amol Gawali"/>
    <m/>
    <s v="user_encRk5bIEFN6ZA11h4WH2AdZTiZpogLSlMIaj0E30SZ"/>
    <x v="3"/>
    <x v="2"/>
    <m/>
    <s v="February; July; June"/>
    <s v="Cold Call; Gated Content"/>
    <m/>
    <m/>
    <s v="Employee Engagement Handbook"/>
    <m/>
    <m/>
    <m/>
    <s v="2022-04-03 18:10:56.801000+00:00"/>
    <s v="2022-10-14 07:24:13.329000+00:00"/>
    <m/>
  </r>
  <r>
    <s v="Vivek Singh"/>
    <n v="300000"/>
    <s v="INR"/>
    <n v="0"/>
    <s v="9/30/22"/>
    <s v="Sales"/>
    <s v="stat_1hn9nRJaLbI53NxPuSQgo90kRpbpKsFlwN4oEGNUTdO"/>
    <s v="Lost"/>
    <n v="0"/>
    <s v="OpportunityStatusType.Lost"/>
    <s v="cont_9uP7HmA0zCZ4HoHRWTmzLB8YyD3CuAIejdDCjrbN8rG"/>
    <s v="Aslam Basha"/>
    <s v="GMC"/>
    <s v="lead_lowm04lhyeN77EeMPuHBlozEkeTeg73e6GCM4KOJ8Q6"/>
    <s v="Enrich Money"/>
    <s v="Daya Gowda"/>
    <s v="user_6dalmZ7hmWD47jhCVGdU1SSEcFMsz9rWtW2jPORgJvj"/>
    <s v="Vivek Singh"/>
    <s v="2022-05-12 10:29:56.910000+00:00"/>
    <s v="2022-09-15 08:51:41.834000+00:00"/>
    <m/>
    <s v="Chennai"/>
    <m/>
    <m/>
    <m/>
    <n v="102"/>
    <m/>
    <m/>
    <m/>
    <m/>
    <m/>
    <m/>
    <m/>
    <m/>
    <m/>
    <m/>
    <m/>
    <s v="Banking &amp; Finance"/>
    <s v="star health"/>
    <m/>
    <m/>
    <m/>
    <m/>
    <m/>
    <m/>
    <m/>
    <m/>
    <m/>
    <m/>
    <m/>
    <s v="Aniket Vahile"/>
    <m/>
    <s v="user_encRk5bIEFN6ZA11h4WH2AdZTiZpogLSlMIaj0E30SZ"/>
    <x v="3"/>
    <x v="2"/>
    <m/>
    <s v="July"/>
    <s v="Cold Call"/>
    <m/>
    <m/>
    <m/>
    <m/>
    <m/>
    <m/>
    <s v="2022-04-19 08:55:37.890000+00:00"/>
    <s v="2022-10-06 04:31:05.667000+00:00"/>
    <m/>
  </r>
  <r>
    <s v="Abhishek Chauhan"/>
    <n v="1000000"/>
    <s v="INR"/>
    <n v="0"/>
    <d v="2022-01-09T00:00:00"/>
    <s v="Sales"/>
    <s v="stat_kcR4fZg7TU7jjk1jAVua3qGLRS4J5uFayEjK5j02wtv"/>
    <s v="Unqualified"/>
    <n v="0"/>
    <s v="OpportunityStatusType.Lost"/>
    <m/>
    <m/>
    <s v="GMC"/>
    <s v="lead_jRJwPgtkV8HkmCo1K5Rt9qNq7UOttRpL1XSwT27Q0EG"/>
    <s v="Benison Technologies"/>
    <s v="Aditya Binani"/>
    <s v="user_ojX3B6giQCeKnOjqd4gdwXUl0CqqHMXNORvxR6POXn6"/>
    <s v="Abhishek Chauhan"/>
    <s v="2022-05-18 08:25:24.882000+00:00"/>
    <s v="2022-09-15 06:17:46.569000+00:00"/>
    <m/>
    <s v="Bangalore"/>
    <m/>
    <m/>
    <m/>
    <n v="148"/>
    <m/>
    <m/>
    <m/>
    <m/>
    <m/>
    <m/>
    <m/>
    <m/>
    <m/>
    <m/>
    <m/>
    <s v="Others"/>
    <m/>
    <m/>
    <m/>
    <m/>
    <m/>
    <m/>
    <m/>
    <m/>
    <m/>
    <m/>
    <m/>
    <m/>
    <s v="Aniket Vahile"/>
    <m/>
    <s v="user_g5Yw4Z4XnIbmcGhJO80vdtFdd5ElcDlgYO3q8l82ODn"/>
    <x v="18"/>
    <x v="1"/>
    <m/>
    <s v="August"/>
    <m/>
    <m/>
    <m/>
    <s v="Lead Magnet Lead"/>
    <m/>
    <m/>
    <m/>
    <s v="2021-08-29 20:09:27.190000+00:00"/>
    <s v="2022-09-20 11:57:42.511000+00:00"/>
    <m/>
  </r>
  <r>
    <s v="Navin Panjwani"/>
    <n v="22000"/>
    <s v="INR"/>
    <n v="0"/>
    <s v="9/21/22"/>
    <s v="Sales"/>
    <s v="stat_kcR4fZg7TU7jjk1jAVua3qGLRS4J5uFayEjK5j02wtv"/>
    <s v="Unqualified"/>
    <n v="0"/>
    <s v="OpportunityStatusType.Lost"/>
    <s v="cont_iIrnMqkydIhCzCqDWET0TggABUWlhKuREkgrgNPXK8g"/>
    <s v="Tanuja Karkera"/>
    <m/>
    <s v="lead_86w6wfFVxaqaum1PJslqHcMe4tniXcoWPw0PzC1ZGOz"/>
    <s v="Muez Hest India Pvt. Ltd ( Renewal , 21st Sept )"/>
    <s v="Nikhil Ahuja"/>
    <s v="user_sD3YjSs92XKUfD0OPHeo886g6tW6aCM0iUhX5VVUuJi"/>
    <s v="Navin Panjwani"/>
    <s v="2022-08-30 05:28:47.899000+00:00"/>
    <s v="2022-09-15 08:48:30.336000+00:00"/>
    <m/>
    <s v="Mumbai"/>
    <m/>
    <m/>
    <m/>
    <n v="55"/>
    <m/>
    <m/>
    <s v="Facebook"/>
    <m/>
    <m/>
    <m/>
    <m/>
    <s v="PAID_SOCIAL"/>
    <m/>
    <m/>
    <m/>
    <s v="Manufacturing"/>
    <m/>
    <m/>
    <m/>
    <m/>
    <m/>
    <m/>
    <m/>
    <m/>
    <m/>
    <m/>
    <m/>
    <m/>
    <s v="Mrunmay Jalgaonkar"/>
    <m/>
    <s v="user_ocHSJH83OJnHCvKyMbjx8WOOK8PMgAUGIj1qK0q0dMV"/>
    <x v="10"/>
    <x v="1"/>
    <m/>
    <s v="September"/>
    <s v="Cold Call; Gated Content"/>
    <s v="Mr. E"/>
    <m/>
    <s v="Employee Engagement Handbook"/>
    <m/>
    <m/>
    <m/>
    <s v="2022-08-01 09:59:10.009000+00:00"/>
    <s v="2022-09-15 08:49:05.754000+00:00"/>
    <s v="GPA"/>
  </r>
  <r>
    <s v="Navin Panjwani"/>
    <n v="275000"/>
    <s v="INR"/>
    <n v="0"/>
    <s v="9/21/22"/>
    <s v="Sales"/>
    <s v="stat_kcR4fZg7TU7jjk1jAVua3qGLRS4J5uFayEjK5j02wtv"/>
    <s v="Unqualified"/>
    <n v="0"/>
    <s v="OpportunityStatusType.Lost"/>
    <s v="cont_iIrnMqkydIhCzCqDWET0TggABUWlhKuREkgrgNPXK8g"/>
    <s v="Tanuja Karkera"/>
    <m/>
    <s v="lead_86w6wfFVxaqaum1PJslqHcMe4tniXcoWPw0PzC1ZGOz"/>
    <s v="Muez Hest India Pvt. Ltd ( Renewal , 21st Sept )"/>
    <s v="Nikhil Ahuja"/>
    <s v="user_sD3YjSs92XKUfD0OPHeo886g6tW6aCM0iUhX5VVUuJi"/>
    <s v="Navin Panjwani"/>
    <s v="2022-08-30 05:28:22.662000+00:00"/>
    <s v="2022-09-15 08:48:17.079000+00:00"/>
    <m/>
    <s v="Mumbai"/>
    <m/>
    <m/>
    <m/>
    <n v="55"/>
    <m/>
    <m/>
    <s v="Facebook"/>
    <m/>
    <m/>
    <m/>
    <m/>
    <s v="PAID_SOCIAL"/>
    <m/>
    <m/>
    <m/>
    <s v="Manufacturing"/>
    <m/>
    <m/>
    <m/>
    <m/>
    <m/>
    <m/>
    <m/>
    <m/>
    <m/>
    <m/>
    <m/>
    <m/>
    <s v="Mrunmay Jalgaonkar"/>
    <m/>
    <s v="user_ocHSJH83OJnHCvKyMbjx8WOOK8PMgAUGIj1qK0q0dMV"/>
    <x v="10"/>
    <x v="1"/>
    <m/>
    <s v="September"/>
    <s v="Cold Call; Gated Content"/>
    <s v="Mr. E"/>
    <m/>
    <s v="Employee Engagement Handbook"/>
    <m/>
    <m/>
    <m/>
    <s v="2022-08-01 09:59:10.009000+00:00"/>
    <s v="2022-09-15 08:49:05.754000+00:00"/>
    <s v="GMC"/>
  </r>
  <r>
    <s v="Shreenath Bhat"/>
    <n v="3200000"/>
    <s v="INR"/>
    <n v="0"/>
    <s v="9/30/22"/>
    <s v="Sales"/>
    <s v="stat_kcR4fZg7TU7jjk1jAVua3qGLRS4J5uFayEjK5j02wtv"/>
    <s v="Unqualified"/>
    <n v="0"/>
    <s v="OpportunityStatusType.Lost"/>
    <s v="cont_FDDNiDxyYRtmtUUgIoQPBGm9yE0N6t86os9zqJT2nPe"/>
    <s v="Yatendra Kushwah"/>
    <s v="GMC - Renewal; HDFC ERGO"/>
    <s v="lead_8WJm1CllNvgpsZXKYPfNC0oz0MBqtpdZWxSO5tDXw8b"/>
    <s v="KGK Group"/>
    <s v="Shreenath Bhat"/>
    <s v="user_vMd4rmcrSbjykdyL2J7rrYn84SWdcNc5FKligrmItPw"/>
    <s v="Shreenath Bhat"/>
    <s v="2022-07-22 06:36:37.030000+00:00"/>
    <s v="2022-09-15 05:50:55.174000+00:00"/>
    <m/>
    <s v="Mumbai"/>
    <m/>
    <m/>
    <m/>
    <n v="628"/>
    <m/>
    <m/>
    <m/>
    <m/>
    <m/>
    <m/>
    <m/>
    <m/>
    <m/>
    <m/>
    <m/>
    <s v="Consumer Goods &amp; Electronics"/>
    <m/>
    <m/>
    <m/>
    <m/>
    <m/>
    <m/>
    <m/>
    <m/>
    <m/>
    <m/>
    <m/>
    <m/>
    <s v="Amol Gawali"/>
    <m/>
    <s v="user_vMd4rmcrSbjykdyL2J7rrYn84SWdcNc5FKligrmItPw"/>
    <x v="11"/>
    <x v="1"/>
    <m/>
    <m/>
    <s v="Cold Call"/>
    <m/>
    <m/>
    <m/>
    <m/>
    <m/>
    <m/>
    <s v="2022-04-28 07:26:15.827000+00:00"/>
    <s v="2022-09-15 05:51:24.517000+00:00"/>
    <s v="GMC"/>
  </r>
  <r>
    <s v="Shreenath Bhat"/>
    <n v="200000"/>
    <s v="INR"/>
    <n v="0"/>
    <s v="9/30/22"/>
    <s v="Sales"/>
    <s v="stat_kcR4fZg7TU7jjk1jAVua3qGLRS4J5uFayEjK5j02wtv"/>
    <s v="Unqualified"/>
    <n v="0"/>
    <s v="OpportunityStatusType.Lost"/>
    <s v="cont_FDDNiDxyYRtmtUUgIoQPBGm9yE0N6t86os9zqJT2nPe"/>
    <s v="Yatendra Kushwah"/>
    <s v="GPA - Renewal"/>
    <s v="lead_8WJm1CllNvgpsZXKYPfNC0oz0MBqtpdZWxSO5tDXw8b"/>
    <s v="KGK Group"/>
    <s v="Shreenath Bhat"/>
    <s v="user_vMd4rmcrSbjykdyL2J7rrYn84SWdcNc5FKligrmItPw"/>
    <s v="Shreenath Bhat"/>
    <s v="2022-07-22 06:37:06.053000+00:00"/>
    <s v="2022-09-15 05:51:01.386000+00:00"/>
    <m/>
    <s v="Mumbai"/>
    <m/>
    <m/>
    <m/>
    <n v="628"/>
    <m/>
    <m/>
    <m/>
    <m/>
    <m/>
    <m/>
    <m/>
    <m/>
    <m/>
    <m/>
    <m/>
    <s v="Consumer Goods &amp; Electronics"/>
    <m/>
    <m/>
    <m/>
    <m/>
    <m/>
    <m/>
    <m/>
    <m/>
    <m/>
    <m/>
    <m/>
    <m/>
    <s v="Amol Gawali"/>
    <m/>
    <s v="user_vMd4rmcrSbjykdyL2J7rrYn84SWdcNc5FKligrmItPw"/>
    <x v="11"/>
    <x v="1"/>
    <m/>
    <m/>
    <s v="Cold Call"/>
    <m/>
    <m/>
    <m/>
    <m/>
    <m/>
    <m/>
    <s v="2022-04-28 07:26:15.827000+00:00"/>
    <s v="2022-09-15 05:51:24.517000+00:00"/>
    <s v="GPA"/>
  </r>
  <r>
    <s v="Naveen Kumar"/>
    <n v="40000"/>
    <s v="INR"/>
    <n v="0"/>
    <d v="2022-10-09T00:00:00"/>
    <s v="Sales"/>
    <s v="stat_1hn9nRJaLbI53NxPuSQgo90kRpbpKsFlwN4oEGNUTdO"/>
    <s v="Lost"/>
    <n v="0"/>
    <s v="OpportunityStatusType.Lost"/>
    <m/>
    <m/>
    <s v="GPA"/>
    <s v="lead_1oVy7h0TMbRms9AeZHclaTT1mnVD44tBbl4BFL5GHqx"/>
    <s v="Fantabee (Fresh)"/>
    <s v="Bharti Bankey"/>
    <s v="user_N52PP2uP2VZc2gm0nhh6CNFSif4n85g1cdxoNFd9ct0"/>
    <s v="Naveen Kumar"/>
    <s v="2022-07-18 11:01:57.132000+00:00"/>
    <s v="2022-09-15 04:32:05.865000+00:00"/>
    <m/>
    <s v="Chennai"/>
    <m/>
    <s v="2022-06-17 06:53:03+00:00"/>
    <m/>
    <n v="30"/>
    <m/>
    <m/>
    <m/>
    <m/>
    <m/>
    <m/>
    <m/>
    <s v="DIRECT_TRAFFIC"/>
    <m/>
    <m/>
    <m/>
    <m/>
    <m/>
    <m/>
    <m/>
    <m/>
    <m/>
    <m/>
    <m/>
    <m/>
    <m/>
    <m/>
    <m/>
    <m/>
    <m/>
    <m/>
    <s v="user_aM3WaaSUQQmaNnsm9l2FQRVWUEr8RN2ZdXzsuQUalQ3"/>
    <x v="7"/>
    <x v="1"/>
    <m/>
    <s v="September"/>
    <s v="Inbound"/>
    <s v="Inbound via website"/>
    <m/>
    <s v="Employee Count 25"/>
    <m/>
    <m/>
    <m/>
    <s v="2022-06-17 06:54:50.816000+00:00"/>
    <s v="2022-09-15 04:33:50.230000+00:00"/>
    <m/>
  </r>
  <r>
    <s v="Shreenath Bhat"/>
    <n v="200000"/>
    <s v="INR"/>
    <n v="0"/>
    <s v="8/31/22"/>
    <s v="Sales"/>
    <s v="stat_kcR4fZg7TU7jjk1jAVua3qGLRS4J5uFayEjK5j02wtv"/>
    <s v="Unqualified"/>
    <n v="0"/>
    <s v="OpportunityStatusType.Lost"/>
    <s v="cont_azPIwcjP0qwksVRmXtDiyeOsEXJrGm1AEGKGlbYr1lI"/>
    <s v="Hemanth"/>
    <s v="GMC - Renewal; 1+3; 5 lakh cover"/>
    <s v="lead_uffIDMqyxQO87zaReXPgEAgpBRUdx72f6k7p6DBjXvL"/>
    <s v="Azucane"/>
    <s v="Shreenath Bhat"/>
    <s v="user_vMd4rmcrSbjykdyL2J7rrYn84SWdcNc5FKligrmItPw"/>
    <s v="Shreenath Bhat"/>
    <s v="2022-07-29 11:10:13.221000+00:00"/>
    <s v="2022-09-15 04:19:29.676000+00:00"/>
    <m/>
    <s v="Mumbai"/>
    <m/>
    <m/>
    <m/>
    <n v="10"/>
    <m/>
    <m/>
    <m/>
    <m/>
    <m/>
    <m/>
    <m/>
    <m/>
    <m/>
    <m/>
    <m/>
    <s v="IT Services &amp; IT Consulting"/>
    <m/>
    <m/>
    <m/>
    <m/>
    <m/>
    <m/>
    <m/>
    <m/>
    <m/>
    <m/>
    <m/>
    <m/>
    <m/>
    <m/>
    <m/>
    <x v="16"/>
    <x v="1"/>
    <m/>
    <s v="July"/>
    <s v="Cold Call"/>
    <m/>
    <m/>
    <m/>
    <m/>
    <m/>
    <m/>
    <s v="2022-07-29 07:04:54.775000+00:00"/>
    <s v="2022-09-23 11:14:34.981000+00:00"/>
    <s v="GMC"/>
  </r>
  <r>
    <s v="Anshum Naithani"/>
    <n v="4000000"/>
    <s v="INR"/>
    <n v="0"/>
    <d v="2022-09-09T00:00:00"/>
    <s v="Sales"/>
    <s v="stat_1hn9nRJaLbI53NxPuSQgo90kRpbpKsFlwN4oEGNUTdO"/>
    <s v="Lost"/>
    <n v="0"/>
    <s v="OpportunityStatusType.Lost"/>
    <s v="cont_fjXtJTe1EX3tssLrf5gX9CpCHInGWkoOgya4H7g1D4D"/>
    <s v="Ketki Nadkarni"/>
    <s v="GMC Renewal"/>
    <s v="lead_LCIXawnd7cEsbFS3cvqqL6EcEdceF0qqRse2xBUpqQi"/>
    <s v="Hungama"/>
    <s v="Trupti Suryavanshi"/>
    <s v="user_P3f70h2AcefBkFTBZpvA9LgDbjTmUIXkqdKqHJ5evwA"/>
    <s v="Manojkumar Tinna"/>
    <s v="2022-06-30 02:57:20.698000+00:00"/>
    <s v="2022-09-15 04:11:59.932000+00:00"/>
    <m/>
    <s v="Mumbai"/>
    <m/>
    <m/>
    <m/>
    <n v="569"/>
    <m/>
    <m/>
    <m/>
    <m/>
    <m/>
    <m/>
    <m/>
    <m/>
    <m/>
    <m/>
    <m/>
    <s v="Digital Marketing &amp; Advertising; Sports &amp; Entertainment"/>
    <m/>
    <m/>
    <m/>
    <m/>
    <m/>
    <m/>
    <m/>
    <m/>
    <m/>
    <m/>
    <m/>
    <m/>
    <s v="Arunkumar Dubey; Jithendra Goalla; Jitin Gopi"/>
    <m/>
    <s v="user_L8E6IFhq6UCzKLHa45LUUTZCznDuyDwFrGaEp9DXiUM"/>
    <x v="9"/>
    <x v="1"/>
    <m/>
    <s v="August; September"/>
    <s v="Cold Call"/>
    <s v="Naukri.com"/>
    <m/>
    <s v="Vaccine Lead"/>
    <m/>
    <m/>
    <m/>
    <s v="2021-05-03 12:40:38.290000+00:00"/>
    <s v="2022-09-15 06:30:52.350000+00:00"/>
    <s v="GMC"/>
  </r>
  <r>
    <s v="Naveen Kumar"/>
    <n v="400000"/>
    <s v="INR"/>
    <n v="0"/>
    <d v="2022-10-09T00:00:00"/>
    <s v="Sales"/>
    <s v="stat_1hn9nRJaLbI53NxPuSQgo90kRpbpKsFlwN4oEGNUTdO"/>
    <s v="Lost"/>
    <n v="0"/>
    <s v="OpportunityStatusType.Lost"/>
    <m/>
    <m/>
    <s v="GMC- renewal"/>
    <s v="lead_1oVy7h0TMbRms9AeZHclaTT1mnVD44tBbl4BFL5GHqx"/>
    <s v="Fantabee (Fresh)"/>
    <s v="Bharti Bankey"/>
    <s v="user_N52PP2uP2VZc2gm0nhh6CNFSif4n85g1cdxoNFd9ct0"/>
    <s v="Naveen Kumar"/>
    <s v="2022-07-18 10:33:45.893000+00:00"/>
    <s v="2022-09-15 04:31:46.578000+00:00"/>
    <m/>
    <s v="Chennai"/>
    <m/>
    <s v="2022-06-17 06:53:03+00:00"/>
    <m/>
    <n v="30"/>
    <m/>
    <m/>
    <m/>
    <m/>
    <m/>
    <m/>
    <m/>
    <s v="DIRECT_TRAFFIC"/>
    <m/>
    <m/>
    <m/>
    <m/>
    <m/>
    <m/>
    <m/>
    <m/>
    <m/>
    <m/>
    <m/>
    <m/>
    <m/>
    <m/>
    <m/>
    <m/>
    <m/>
    <m/>
    <s v="user_aM3WaaSUQQmaNnsm9l2FQRVWUEr8RN2ZdXzsuQUalQ3"/>
    <x v="7"/>
    <x v="1"/>
    <m/>
    <s v="September"/>
    <s v="Inbound"/>
    <s v="Inbound via website"/>
    <m/>
    <s v="Employee Count 25"/>
    <m/>
    <m/>
    <m/>
    <s v="2022-06-17 06:54:50.816000+00:00"/>
    <s v="2022-09-15 04:33:50.230000+00:00"/>
    <m/>
  </r>
  <r>
    <s v="Mayur Gadiyar"/>
    <n v="350000"/>
    <s v="INR"/>
    <n v="0"/>
    <s v="9/16/22"/>
    <s v="Sales"/>
    <s v="stat_1hn9nRJaLbI53NxPuSQgo90kRpbpKsFlwN4oEGNUTdO"/>
    <s v="Lost"/>
    <n v="0"/>
    <s v="OpportunityStatusType.Lost"/>
    <m/>
    <m/>
    <s v="GMC (Renewal)"/>
    <s v="lead_FfX5i9pKdPKliJbr5mQcdIOE2y66csoQLRIf1hZHwi9"/>
    <s v="Neptunus Power"/>
    <s v="Pranav Kenjale"/>
    <s v="user_bdUPAGjcS7p6513So3N4g3aWNS5HuBuVJi7bvCPAsLt"/>
    <s v="Mayur Gadiyar"/>
    <s v="2022-07-01 09:56:00.391000+00:00"/>
    <s v="2022-09-14 15:12:15.632000+00:00"/>
    <m/>
    <s v="Mumbai"/>
    <m/>
    <s v="2022-03-13 15:38:53+00:00"/>
    <m/>
    <n v="70"/>
    <m/>
    <m/>
    <m/>
    <m/>
    <m/>
    <m/>
    <m/>
    <m/>
    <m/>
    <m/>
    <m/>
    <s v="Oil &amp; Gas"/>
    <m/>
    <m/>
    <m/>
    <m/>
    <m/>
    <m/>
    <m/>
    <m/>
    <m/>
    <m/>
    <m/>
    <m/>
    <s v="Aniket Vahile"/>
    <m/>
    <s v="user_x9AtbGLhDmWYC9XAmYdfwBt9yiXbgMhBuZpIoFuN8Cd"/>
    <x v="22"/>
    <x v="1"/>
    <m/>
    <s v="September"/>
    <s v="Cold Call"/>
    <s v="Inbound via website"/>
    <m/>
    <s v="Employee Count 100"/>
    <m/>
    <m/>
    <m/>
    <s v="2021-08-30 14:32:43.507000+00:00"/>
    <s v="2022-09-30 10:11:45.741000+00:00"/>
    <m/>
  </r>
  <r>
    <s v="Mayur Gadiyar"/>
    <n v="400000"/>
    <s v="INR"/>
    <n v="0"/>
    <s v="9/14/22"/>
    <s v="Sales"/>
    <s v="stat_1hn9nRJaLbI53NxPuSQgo90kRpbpKsFlwN4oEGNUTdO"/>
    <s v="Lost"/>
    <n v="0"/>
    <s v="OpportunityStatusType.Lost"/>
    <m/>
    <m/>
    <m/>
    <s v="lead_V6H3wjBvOzGRrRHHRwNOYqY5fFA7oDUXGl62fKehEWr"/>
    <s v="Acquisory"/>
    <s v="Satyam Tiwari"/>
    <s v="user_bdUPAGjcS7p6513So3N4g3aWNS5HuBuVJi7bvCPAsLt"/>
    <s v="Mayur Gadiyar"/>
    <s v="2022-09-14 04:58:48.320000+00:00"/>
    <s v="2022-09-14 15:13:28.420000+00:00"/>
    <m/>
    <s v="Delhi"/>
    <m/>
    <m/>
    <m/>
    <n v="123"/>
    <m/>
    <m/>
    <m/>
    <m/>
    <m/>
    <m/>
    <m/>
    <m/>
    <m/>
    <m/>
    <m/>
    <s v="Banking &amp; Finance"/>
    <m/>
    <m/>
    <m/>
    <m/>
    <m/>
    <m/>
    <m/>
    <m/>
    <m/>
    <m/>
    <m/>
    <m/>
    <s v="Arunkumar Dubey"/>
    <m/>
    <s v="user_IpBH4s1Av5OVFfQQ3nW0qPDDjwLT9uRfx1sVhml8UQA"/>
    <x v="23"/>
    <x v="1"/>
    <m/>
    <s v="September"/>
    <s v="Cold Call"/>
    <m/>
    <m/>
    <s v="Vaccine inbound"/>
    <m/>
    <m/>
    <m/>
    <s v="2021-05-13 11:25:25.664000+00:00"/>
    <s v="2022-10-11 09:12:46.030000+00:00"/>
    <s v="GMC"/>
  </r>
  <r>
    <s v="Mayur Gadiyar"/>
    <n v="20000"/>
    <s v="INR"/>
    <n v="0"/>
    <s v="9/16/22"/>
    <s v="Sales"/>
    <s v="stat_1hn9nRJaLbI53NxPuSQgo90kRpbpKsFlwN4oEGNUTdO"/>
    <s v="Lost"/>
    <n v="0"/>
    <s v="OpportunityStatusType.Lost"/>
    <m/>
    <m/>
    <s v="GPA Renewal Emp Only 80 employees"/>
    <s v="lead_FfX5i9pKdPKliJbr5mQcdIOE2y66csoQLRIf1hZHwi9"/>
    <s v="Neptunus Power"/>
    <s v="Pranav Kenjale"/>
    <s v="user_bdUPAGjcS7p6513So3N4g3aWNS5HuBuVJi7bvCPAsLt"/>
    <s v="Mayur Gadiyar"/>
    <s v="2022-08-02 06:53:21.585000+00:00"/>
    <s v="2022-09-14 15:12:27.097000+00:00"/>
    <m/>
    <s v="Mumbai"/>
    <m/>
    <s v="2022-03-13 15:38:53+00:00"/>
    <m/>
    <n v="70"/>
    <m/>
    <m/>
    <m/>
    <m/>
    <m/>
    <m/>
    <m/>
    <m/>
    <m/>
    <m/>
    <m/>
    <s v="Oil &amp; Gas"/>
    <m/>
    <m/>
    <m/>
    <m/>
    <m/>
    <m/>
    <m/>
    <m/>
    <m/>
    <m/>
    <m/>
    <m/>
    <s v="Aniket Vahile"/>
    <m/>
    <s v="user_x9AtbGLhDmWYC9XAmYdfwBt9yiXbgMhBuZpIoFuN8Cd"/>
    <x v="22"/>
    <x v="1"/>
    <m/>
    <s v="September"/>
    <s v="Cold Call"/>
    <s v="Inbound via website"/>
    <m/>
    <s v="Employee Count 100"/>
    <m/>
    <m/>
    <m/>
    <s v="2021-08-30 14:32:43.507000+00:00"/>
    <s v="2022-09-30 10:11:45.741000+00:00"/>
    <m/>
  </r>
  <r>
    <s v="Mayur Gadiyar"/>
    <n v="300000"/>
    <s v="INR"/>
    <n v="0"/>
    <s v="9/16/22"/>
    <s v="Sales"/>
    <s v="stat_1hn9nRJaLbI53NxPuSQgo90kRpbpKsFlwN4oEGNUTdO"/>
    <s v="Lost"/>
    <n v="0"/>
    <s v="OpportunityStatusType.Lost"/>
    <m/>
    <m/>
    <s v="GMC-Renewal"/>
    <s v="lead_RCCi8QVQtUIMNyvZYtRp8WJqAQiuwOOqFkF6JBoCbTC"/>
    <s v="Harmony Distributors Pvt Ltd"/>
    <s v="Bharti Bankey"/>
    <s v="user_bdUPAGjcS7p6513So3N4g3aWNS5HuBuVJi7bvCPAsLt"/>
    <s v="Mayur Gadiyar"/>
    <s v="2022-09-07 07:30:24.780000+00:00"/>
    <s v="2022-09-14 15:10:31.505000+00:00"/>
    <m/>
    <s v="Mumbai"/>
    <m/>
    <s v="2022-09-06 12:27:51+00:00"/>
    <m/>
    <n v="30"/>
    <m/>
    <m/>
    <m/>
    <m/>
    <m/>
    <m/>
    <m/>
    <s v="PAID_SEARCH"/>
    <m/>
    <m/>
    <m/>
    <m/>
    <m/>
    <m/>
    <m/>
    <m/>
    <m/>
    <m/>
    <m/>
    <m/>
    <m/>
    <m/>
    <m/>
    <m/>
    <m/>
    <m/>
    <s v="user_aM3WaaSUQQmaNnsm9l2FQRVWUEr8RN2ZdXzsuQUalQ3"/>
    <x v="7"/>
    <x v="1"/>
    <m/>
    <m/>
    <s v="Inbound"/>
    <s v="Inbound via website"/>
    <m/>
    <s v="Employee Count 25"/>
    <m/>
    <m/>
    <m/>
    <s v="2022-09-06 12:30:35.662000+00:00"/>
    <s v="2022-09-20 02:49:39.064000+00:00"/>
    <m/>
  </r>
  <r>
    <s v="Tejas Kulkarni"/>
    <n v="20000"/>
    <s v="INR"/>
    <n v="0"/>
    <d v="2022-12-09T00:00:00"/>
    <s v="Sales"/>
    <s v="stat_1hn9nRJaLbI53NxPuSQgo90kRpbpKsFlwN4oEGNUTdO"/>
    <s v="Lost"/>
    <n v="0"/>
    <s v="OpportunityStatusType.Lost"/>
    <s v="cont_x0jRuGdc004brYIPrtFF3aJ7gOIaWeqT6GGjYWc2bjA"/>
    <s v="Needhi Chaudhari"/>
    <s v="GPA (Renewal)"/>
    <s v="lead_Eofe6YLFGcERoYUcknQLNOjeittMEwOhCHK6eMOq95o"/>
    <s v="Doka India Pvt Ltd"/>
    <s v="Pranav Kenjale"/>
    <s v="user_kbtBHYtBjVDNyI72HTF6C1SCvC7yVBiA6OrBOy3t96U"/>
    <s v="Tejas Kulkarni"/>
    <s v="2022-07-21 06:55:45.328000+00:00"/>
    <s v="2022-09-14 14:59:34.635000+00:00"/>
    <m/>
    <s v="Mumbai"/>
    <m/>
    <m/>
    <m/>
    <n v="102"/>
    <m/>
    <m/>
    <m/>
    <m/>
    <m/>
    <m/>
    <m/>
    <m/>
    <m/>
    <m/>
    <m/>
    <s v="Others"/>
    <m/>
    <m/>
    <m/>
    <m/>
    <m/>
    <m/>
    <m/>
    <m/>
    <m/>
    <m/>
    <m/>
    <m/>
    <m/>
    <m/>
    <s v="user_x9AtbGLhDmWYC9XAmYdfwBt9yiXbgMhBuZpIoFuN8Cd"/>
    <x v="22"/>
    <x v="6"/>
    <m/>
    <s v="September"/>
    <s v="Cold Call"/>
    <m/>
    <m/>
    <m/>
    <m/>
    <m/>
    <m/>
    <s v="2021-07-08 09:52:59.132000+00:00"/>
    <s v="2022-09-29 06:11:42.160000+00:00"/>
    <m/>
  </r>
  <r>
    <s v="Mayur Gadiyar"/>
    <n v="6000"/>
    <s v="INR"/>
    <n v="0"/>
    <s v="9/16/22"/>
    <s v="Sales"/>
    <s v="stat_1hn9nRJaLbI53NxPuSQgo90kRpbpKsFlwN4oEGNUTdO"/>
    <s v="Lost"/>
    <n v="0"/>
    <s v="OpportunityStatusType.Lost"/>
    <m/>
    <m/>
    <s v="GPA- Renewal"/>
    <s v="lead_RCCi8QVQtUIMNyvZYtRp8WJqAQiuwOOqFkF6JBoCbTC"/>
    <s v="Harmony Distributors Pvt Ltd"/>
    <s v="Bharti Bankey"/>
    <s v="user_bdUPAGjcS7p6513So3N4g3aWNS5HuBuVJi7bvCPAsLt"/>
    <s v="Mayur Gadiyar"/>
    <s v="2022-09-07 07:31:34.342000+00:00"/>
    <s v="2022-09-14 15:10:39.880000+00:00"/>
    <m/>
    <s v="Mumbai"/>
    <m/>
    <s v="2022-09-06 12:27:51+00:00"/>
    <m/>
    <n v="30"/>
    <m/>
    <m/>
    <m/>
    <m/>
    <m/>
    <m/>
    <m/>
    <s v="PAID_SEARCH"/>
    <m/>
    <m/>
    <m/>
    <m/>
    <m/>
    <m/>
    <m/>
    <m/>
    <m/>
    <m/>
    <m/>
    <m/>
    <m/>
    <m/>
    <m/>
    <m/>
    <m/>
    <m/>
    <s v="user_aM3WaaSUQQmaNnsm9l2FQRVWUEr8RN2ZdXzsuQUalQ3"/>
    <x v="7"/>
    <x v="1"/>
    <m/>
    <m/>
    <s v="Inbound"/>
    <s v="Inbound via website"/>
    <m/>
    <s v="Employee Count 25"/>
    <m/>
    <m/>
    <m/>
    <s v="2022-09-06 12:30:35.662000+00:00"/>
    <s v="2022-09-20 02:49:39.064000+00:00"/>
    <m/>
  </r>
  <r>
    <s v="Tejas Kulkarni"/>
    <n v="1000000"/>
    <s v="INR"/>
    <n v="0"/>
    <d v="2022-06-09T00:00:00"/>
    <s v="Sales"/>
    <s v="stat_1hn9nRJaLbI53NxPuSQgo90kRpbpKsFlwN4oEGNUTdO"/>
    <s v="Lost"/>
    <n v="0"/>
    <s v="OpportunityStatusType.Lost"/>
    <s v="cont_ooXEzTkxjqxlBzZNODzBu6qw2vDBSKn5dn7PNHPbYzk"/>
    <s v="Mitesh Gangar"/>
    <m/>
    <s v="lead_2deYH9BbzzCLYdpFqwc0vS2SATKS76hnfOni7g5IZjb"/>
    <s v="PlayerzPot Media"/>
    <s v="Kaushlya Bhavsar"/>
    <s v="user_kbtBHYtBjVDNyI72HTF6C1SCvC7yVBiA6OrBOy3t96U"/>
    <s v="Tejas Kulkarni"/>
    <s v="2022-05-25 11:00:45.196000+00:00"/>
    <s v="2022-09-14 14:57:56.138000+00:00"/>
    <m/>
    <s v="Mumbai"/>
    <m/>
    <m/>
    <m/>
    <n v="109"/>
    <m/>
    <m/>
    <m/>
    <m/>
    <m/>
    <m/>
    <m/>
    <m/>
    <m/>
    <m/>
    <m/>
    <s v="Sports &amp; Entertainment"/>
    <m/>
    <m/>
    <m/>
    <m/>
    <m/>
    <m/>
    <m/>
    <m/>
    <m/>
    <m/>
    <m/>
    <m/>
    <s v="Jitin Gopi"/>
    <m/>
    <s v="user_vMd4rmcrSbjykdyL2J7rrYn84SWdcNc5FKligrmItPw"/>
    <x v="11"/>
    <x v="1"/>
    <m/>
    <s v="August"/>
    <s v="Gated Content"/>
    <m/>
    <m/>
    <s v="Employee Engagement Handbook"/>
    <m/>
    <m/>
    <m/>
    <s v="2021-05-18 17:43:23.318000+00:00"/>
    <s v="2022-09-18 08:06:59.985000+00:00"/>
    <s v="GMC"/>
  </r>
  <r>
    <s v="Tejas Kulkarni"/>
    <n v="105000"/>
    <s v="INR"/>
    <n v="0"/>
    <d v="2022-09-09T00:00:00"/>
    <s v="Sales"/>
    <s v="stat_1hn9nRJaLbI53NxPuSQgo90kRpbpKsFlwN4oEGNUTdO"/>
    <s v="Lost"/>
    <n v="0"/>
    <s v="OpportunityStatusType.Lost"/>
    <m/>
    <m/>
    <s v="GTL (Renewal)"/>
    <s v="lead_Eofe6YLFGcERoYUcknQLNOjeittMEwOhCHK6eMOq95o"/>
    <s v="Doka India Pvt Ltd"/>
    <s v="Pranav Kenjale"/>
    <s v="user_kbtBHYtBjVDNyI72HTF6C1SCvC7yVBiA6OrBOy3t96U"/>
    <s v="Tejas Kulkarni"/>
    <s v="2022-08-04 10:31:27.180000+00:00"/>
    <s v="2022-09-14 14:59:20.314000+00:00"/>
    <m/>
    <s v="Mumbai"/>
    <m/>
    <m/>
    <m/>
    <n v="102"/>
    <m/>
    <m/>
    <m/>
    <m/>
    <m/>
    <m/>
    <m/>
    <m/>
    <m/>
    <m/>
    <m/>
    <s v="Others"/>
    <m/>
    <m/>
    <m/>
    <m/>
    <m/>
    <m/>
    <m/>
    <m/>
    <m/>
    <m/>
    <m/>
    <m/>
    <m/>
    <m/>
    <s v="user_x9AtbGLhDmWYC9XAmYdfwBt9yiXbgMhBuZpIoFuN8Cd"/>
    <x v="22"/>
    <x v="6"/>
    <m/>
    <s v="September"/>
    <s v="Cold Call"/>
    <m/>
    <m/>
    <m/>
    <m/>
    <m/>
    <m/>
    <s v="2021-07-08 09:52:59.132000+00:00"/>
    <s v="2022-09-29 06:11:42.160000+00:00"/>
    <m/>
  </r>
  <r>
    <s v="Tejas Kulkarni"/>
    <n v="2500000"/>
    <s v="INR"/>
    <n v="0"/>
    <d v="2022-12-09T00:00:00"/>
    <s v="Sales"/>
    <s v="stat_1hn9nRJaLbI53NxPuSQgo90kRpbpKsFlwN4oEGNUTdO"/>
    <s v="Lost"/>
    <n v="0"/>
    <s v="OpportunityStatusType.Lost"/>
    <s v="cont_x0jRuGdc004brYIPrtFF3aJ7gOIaWeqT6GGjYWc2bjA"/>
    <s v="Needhi Chaudhari"/>
    <s v="GMC (Renewal)"/>
    <s v="lead_Eofe6YLFGcERoYUcknQLNOjeittMEwOhCHK6eMOq95o"/>
    <s v="Doka India Pvt Ltd"/>
    <s v="Pranav Kenjale"/>
    <s v="user_kbtBHYtBjVDNyI72HTF6C1SCvC7yVBiA6OrBOy3t96U"/>
    <s v="Tejas Kulkarni"/>
    <s v="2022-07-21 06:53:24.778000+00:00"/>
    <s v="2022-09-14 14:59:07.559000+00:00"/>
    <m/>
    <s v="Mumbai"/>
    <m/>
    <m/>
    <m/>
    <n v="102"/>
    <m/>
    <m/>
    <m/>
    <m/>
    <m/>
    <m/>
    <m/>
    <m/>
    <m/>
    <m/>
    <m/>
    <s v="Others"/>
    <m/>
    <m/>
    <m/>
    <m/>
    <m/>
    <m/>
    <m/>
    <m/>
    <m/>
    <m/>
    <m/>
    <m/>
    <m/>
    <m/>
    <s v="user_x9AtbGLhDmWYC9XAmYdfwBt9yiXbgMhBuZpIoFuN8Cd"/>
    <x v="22"/>
    <x v="6"/>
    <m/>
    <s v="September"/>
    <s v="Cold Call"/>
    <m/>
    <m/>
    <m/>
    <m/>
    <m/>
    <m/>
    <s v="2021-07-08 09:52:59.132000+00:00"/>
    <s v="2022-09-29 06:11:42.160000+00:00"/>
    <m/>
  </r>
  <r>
    <s v="Vikas Gupta"/>
    <n v="800000"/>
    <s v="INR"/>
    <n v="0"/>
    <s v="9/23/22"/>
    <s v="Sales"/>
    <s v="stat_1hn9nRJaLbI53NxPuSQgo90kRpbpKsFlwN4oEGNUTdO"/>
    <s v="Lost"/>
    <n v="0"/>
    <s v="OpportunityStatusType.Lost"/>
    <s v="cont_ZwbYRfyllizVDaJeD7e2VHOJ9zl2jYrjEblMRg87QUD"/>
    <s v="Mahalakshmi Iyer"/>
    <s v="Our quotes are High. The client has lesser quotes from other Life Insurance companies."/>
    <s v="lead_e8zv4cNtytJ5c9IODIj34UyCGhdezSRpla3h6sYrWUt"/>
    <s v="Indore Composite"/>
    <s v="Daya Gowda"/>
    <s v="user_lccnw70UrYzjPcbxrA5N9qp8LF1vx6aP08yPEdeU06P"/>
    <s v="Vikas Gupta"/>
    <s v="2022-08-10 10:47:57.846000+00:00"/>
    <s v="2022-09-14 13:37:44.936000+00:00"/>
    <m/>
    <s v="Mumbai"/>
    <m/>
    <m/>
    <m/>
    <n v="226"/>
    <m/>
    <m/>
    <m/>
    <m/>
    <m/>
    <m/>
    <m/>
    <m/>
    <m/>
    <m/>
    <m/>
    <s v="Telecommunications"/>
    <m/>
    <m/>
    <m/>
    <m/>
    <m/>
    <m/>
    <m/>
    <m/>
    <m/>
    <m/>
    <m/>
    <m/>
    <s v="Aniket Vahile"/>
    <m/>
    <s v="user_encRk5bIEFN6ZA11h4WH2AdZTiZpogLSlMIaj0E30SZ"/>
    <x v="3"/>
    <x v="1"/>
    <m/>
    <s v="March"/>
    <s v="Cold Call"/>
    <s v="Naukri.com"/>
    <m/>
    <m/>
    <m/>
    <m/>
    <m/>
    <s v="2022-07-07 05:48:34.072000+00:00"/>
    <s v="2022-09-14 13:37:59.521000+00:00"/>
    <s v="GTL"/>
  </r>
  <r>
    <s v="Prateek Wadhwa"/>
    <n v="20000"/>
    <s v="INR"/>
    <n v="0"/>
    <d v="2022-10-09T00:00:00"/>
    <s v="Sales"/>
    <s v="stat_1hn9nRJaLbI53NxPuSQgo90kRpbpKsFlwN4oEGNUTdO"/>
    <s v="Lost"/>
    <n v="0"/>
    <s v="OpportunityStatusType.Lost"/>
    <s v="cont_sTap9jYBkrtd4yaRW3wSSkDP54LOf1sCBnkhoHL9qSy"/>
    <s v="Arvind"/>
    <s v="fresh policy 3L SI Room Rent - 1% 2% &amp; 2%4% No Maternity"/>
    <s v="lead_SNbUwpkTDJnTgcFIvZeD6O4KD5JRC28YrlgFOztQZVo"/>
    <s v="Vision structure"/>
    <s v="Gauri Munge"/>
    <s v="user_FdWFezbLzkYQcGsBUsjZO25nr2poK2nRbqV47Rs5Kfm"/>
    <s v="Prateek Wadhwa"/>
    <s v="2022-08-16 06:54:30.166000+00:00"/>
    <s v="2022-09-14 11:59:24.445000+00:00"/>
    <m/>
    <s v="Bangalore"/>
    <m/>
    <m/>
    <m/>
    <n v="28"/>
    <m/>
    <m/>
    <m/>
    <m/>
    <m/>
    <m/>
    <m/>
    <m/>
    <m/>
    <m/>
    <m/>
    <s v="Professional Services"/>
    <m/>
    <m/>
    <m/>
    <m/>
    <m/>
    <m/>
    <m/>
    <m/>
    <m/>
    <m/>
    <m/>
    <m/>
    <s v="Jitin Gopi"/>
    <m/>
    <s v="user_2jRs4eIjwv8MozxYA1DE9MMy0FWf2gMgweg2LiJNu64"/>
    <x v="25"/>
    <x v="1"/>
    <m/>
    <m/>
    <s v="Cold Call"/>
    <m/>
    <m/>
    <m/>
    <m/>
    <m/>
    <m/>
    <s v="2022-03-22 11:55:27.683000+00:00"/>
    <s v="2022-10-16 07:56:56.564000+00:00"/>
    <m/>
  </r>
  <r>
    <s v="Mayur Gadiyar"/>
    <n v="300000"/>
    <s v="INR"/>
    <n v="0"/>
    <s v="9/30/22"/>
    <s v="Sales"/>
    <s v="stat_kcR4fZg7TU7jjk1jAVua3qGLRS4J5uFayEjK5j02wtv"/>
    <s v="Unqualified"/>
    <n v="0"/>
    <s v="OpportunityStatusType.Lost"/>
    <s v="cont_vd4KkgNEZyAw1SISSYtH4gurpREiNqeLnr1reOVAmNW"/>
    <s v="Reema Joshi"/>
    <m/>
    <s v="lead_CXmLIddfd2WiOrE1xnNakxjpTIxIjNE8EjXBNAA8ODv"/>
    <s v="MJ Shah(Fresh)"/>
    <s v="Prateek Wadhwa"/>
    <s v="user_bdUPAGjcS7p6513So3N4g3aWNS5HuBuVJi7bvCPAsLt"/>
    <s v="Mayur Gadiyar"/>
    <s v="2022-06-29 04:56:51.460000+00:00"/>
    <s v="2022-09-14 11:11:19.828000+00:00"/>
    <m/>
    <s v="Mumbai"/>
    <m/>
    <m/>
    <m/>
    <n v="100"/>
    <m/>
    <m/>
    <m/>
    <m/>
    <m/>
    <m/>
    <m/>
    <m/>
    <m/>
    <m/>
    <m/>
    <m/>
    <m/>
    <m/>
    <m/>
    <m/>
    <m/>
    <m/>
    <m/>
    <m/>
    <m/>
    <m/>
    <m/>
    <m/>
    <m/>
    <m/>
    <s v="user_FdWFezbLzkYQcGsBUsjZO25nr2poK2nRbqV47Rs5Kfm"/>
    <x v="17"/>
    <x v="1"/>
    <m/>
    <s v="August; September"/>
    <s v="Gated Content"/>
    <m/>
    <m/>
    <s v="Employee Engagement Handbook"/>
    <m/>
    <m/>
    <m/>
    <s v="2022-05-10 06:16:53.964000+00:00"/>
    <s v="2022-09-30 10:12:22.659000+00:00"/>
    <s v="GMC"/>
  </r>
  <r>
    <s v="Kashif Ahmad"/>
    <n v="480000"/>
    <s v="INR"/>
    <n v="0"/>
    <s v="9/15/22"/>
    <s v="Sales"/>
    <s v="stat_kcR4fZg7TU7jjk1jAVua3qGLRS4J5uFayEjK5j02wtv"/>
    <s v="Unqualified"/>
    <n v="0"/>
    <s v="OpportunityStatusType.Lost"/>
    <m/>
    <m/>
    <s v="GMC (1+5)-Renewal"/>
    <s v="lead_Xdj7aELadsKWKPdx8CM0Z3c0Z0ECRZQZ2C74X1cEO20"/>
    <s v="PageSuite India Pvt Ltd"/>
    <s v="Bhairavi Jog"/>
    <s v="user_LKRhV6rhcBe0uL8u70UUGeDjbMupuho4TaiAOCbT7HT"/>
    <s v="Kashif Ahmad"/>
    <s v="2022-08-16 05:54:10.646000+00:00"/>
    <s v="2022-09-14 10:45:52.606000+00:00"/>
    <m/>
    <s v="Pune"/>
    <m/>
    <m/>
    <m/>
    <n v="60"/>
    <m/>
    <m/>
    <m/>
    <m/>
    <m/>
    <m/>
    <m/>
    <m/>
    <m/>
    <m/>
    <m/>
    <s v="Education"/>
    <m/>
    <m/>
    <m/>
    <m/>
    <m/>
    <m/>
    <m/>
    <m/>
    <m/>
    <m/>
    <m/>
    <m/>
    <s v="Deepak Yadav"/>
    <m/>
    <s v="user_228eUmsdKIb9OItgmiDq1zD4aPZ1eqiapbaLAGeBf8g"/>
    <x v="13"/>
    <x v="1"/>
    <m/>
    <s v="September"/>
    <s v="Cold Call"/>
    <m/>
    <m/>
    <s v="Ref - Sreenivas"/>
    <m/>
    <m/>
    <m/>
    <s v="2022-03-22 09:17:30.961000+00:00"/>
    <s v="2022-09-14 10:46:34.944000+00:00"/>
    <s v="GMC"/>
  </r>
  <r>
    <s v="Sonal Paithankar"/>
    <n v="10000000"/>
    <s v="INR"/>
    <n v="0"/>
    <d v="2022-08-09T00:00:00"/>
    <s v="Sales"/>
    <s v="stat_kcR4fZg7TU7jjk1jAVua3qGLRS4J5uFayEjK5j02wtv"/>
    <s v="Unqualified"/>
    <n v="0"/>
    <s v="OpportunityStatusType.Lost"/>
    <s v="cont_MuHrPVznpYMvT9aCLDcDFSWPpJOb8zltGiQdvyfDVPM"/>
    <s v="Indira Ramachandra"/>
    <s v="GMC 8th Sept"/>
    <s v="lead_KOpe7oCGhGhJU1UqPNOgxT8kIBzQxRCVFbaTVt0LTgj"/>
    <s v="ASCENT CONSULTING SERVICES PVT LTD"/>
    <s v="Daya Gowda"/>
    <s v="user_ojX3B6giQCeKnOjqd4gdwXUl0CqqHMXNORvxR6POXn6"/>
    <s v="Abhishek Chauhan"/>
    <s v="2022-07-13 09:50:58.187000+00:00"/>
    <s v="2022-09-14 10:59:52.376000+00:00"/>
    <m/>
    <s v="Bangalore"/>
    <m/>
    <m/>
    <m/>
    <n v="1000"/>
    <m/>
    <m/>
    <m/>
    <m/>
    <m/>
    <m/>
    <m/>
    <s v="PAID_SOCIAL"/>
    <m/>
    <m/>
    <m/>
    <m/>
    <s v="Reliance"/>
    <m/>
    <m/>
    <m/>
    <m/>
    <m/>
    <m/>
    <m/>
    <m/>
    <m/>
    <m/>
    <m/>
    <m/>
    <m/>
    <s v="user_ojX3B6giQCeKnOjqd4gdwXUl0CqqHMXNORvxR6POXn6"/>
    <x v="21"/>
    <x v="1"/>
    <m/>
    <s v="September"/>
    <s v="Gated Content"/>
    <m/>
    <m/>
    <s v="Employer Branding Playbook"/>
    <m/>
    <m/>
    <m/>
    <s v="2022-07-08 10:13:39.325000+00:00"/>
    <s v="2022-09-14 10:59:52.404000+00:00"/>
    <m/>
  </r>
  <r>
    <s v="Chetan Kumar"/>
    <n v="6000000"/>
    <s v="INR"/>
    <n v="0"/>
    <s v="9/17/22"/>
    <s v="Sales"/>
    <s v="stat_1hn9nRJaLbI53NxPuSQgo90kRpbpKsFlwN4oEGNUTdO"/>
    <s v="Lost"/>
    <n v="0"/>
    <s v="OpportunityStatusType.Lost"/>
    <s v="cont_KFnhRZAgCG3xSa6zFauZ3HNgRPYkwSDLU56HkZjWb8Q"/>
    <s v="Pramod Teli"/>
    <s v="GMC Renewal"/>
    <s v="lead_WzRVizvtg1GOr8Vatb3q7F7TkjPhup5atq0X5QQdWBV"/>
    <s v="Mahindra First Choice Wheels Ltd"/>
    <s v="Trupti Suryavanshi"/>
    <s v="user_P3f70h2AcefBkFTBZpvA9LgDbjTmUIXkqdKqHJ5evwA"/>
    <s v="Manojkumar Tinna"/>
    <s v="2022-07-15 11:07:43+00:00"/>
    <s v="2022-09-14 10:42:39.315000+00:00"/>
    <m/>
    <s v="Mumbai"/>
    <m/>
    <m/>
    <m/>
    <n v="1156"/>
    <m/>
    <m/>
    <m/>
    <m/>
    <m/>
    <m/>
    <m/>
    <s v="PAID_SOCIAL"/>
    <m/>
    <m/>
    <m/>
    <s v="Manufacturing"/>
    <m/>
    <m/>
    <m/>
    <m/>
    <m/>
    <m/>
    <m/>
    <m/>
    <m/>
    <m/>
    <m/>
    <m/>
    <s v="Aniket Vahile"/>
    <m/>
    <s v="user_L8E6IFhq6UCzKLHa45LUUTZCznDuyDwFrGaEp9DXiUM"/>
    <x v="9"/>
    <x v="3"/>
    <m/>
    <s v="September"/>
    <s v="Cold Call"/>
    <s v="Naukri.com"/>
    <m/>
    <s v="Employee Engagement Handbook"/>
    <m/>
    <m/>
    <m/>
    <s v="2021-08-05 07:12:48.551000+00:00"/>
    <s v="2022-09-14 10:42:39.360000+00:00"/>
    <s v="GMC"/>
  </r>
  <r>
    <s v="Naveen Kumar"/>
    <n v="1500000"/>
    <s v="INR"/>
    <n v="0"/>
    <s v="9/16/22"/>
    <s v="Sales"/>
    <s v="stat_1hn9nRJaLbI53NxPuSQgo90kRpbpKsFlwN4oEGNUTdO"/>
    <s v="Lost"/>
    <n v="0"/>
    <s v="OpportunityStatusType.Lost"/>
    <s v="cont_Gz2Lfp5JoJynpv5TuCy1z1ZxvffQituZMKOiaqRfLkW"/>
    <s v="Smita Ranjan"/>
    <m/>
    <s v="lead_Ai4wub4yzOeM2Hg03O2MNVDGXlZPxLM49Jwqtg52KYE"/>
    <s v="ZingHR"/>
    <s v="Harmanjit Singh"/>
    <s v="user_P3f70h2AcefBkFTBZpvA9LgDbjTmUIXkqdKqHJ5evwA"/>
    <s v="Manojkumar Tinna"/>
    <s v="2022-07-22 04:42:01.776000+00:00"/>
    <s v="2022-09-14 10:42:00.529000+00:00"/>
    <m/>
    <s v="Mumbai"/>
    <m/>
    <m/>
    <m/>
    <n v="500"/>
    <m/>
    <m/>
    <m/>
    <m/>
    <m/>
    <m/>
    <m/>
    <s v="PAID_SOCIAL"/>
    <m/>
    <m/>
    <m/>
    <s v="Others"/>
    <m/>
    <m/>
    <m/>
    <m/>
    <m/>
    <m/>
    <m/>
    <m/>
    <m/>
    <m/>
    <m/>
    <m/>
    <m/>
    <m/>
    <s v="user_lwF8ctKa5IyxqATpO2EOw2h0AEPiCMHOgewiH38Ei77"/>
    <x v="0"/>
    <x v="1"/>
    <m/>
    <s v="September"/>
    <s v="Cold Call; Gated Content"/>
    <m/>
    <m/>
    <s v="Essential HR Policies"/>
    <m/>
    <m/>
    <m/>
    <s v="2020-12-15 23:37:02.698000+00:00"/>
    <s v="2022-09-19 05:41:16.410000+00:00"/>
    <s v="GTL"/>
  </r>
  <r>
    <s v="Naveen Kumar"/>
    <n v="1500000"/>
    <s v="INR"/>
    <n v="0"/>
    <s v="9/16/22"/>
    <s v="Sales"/>
    <s v="stat_1hn9nRJaLbI53NxPuSQgo90kRpbpKsFlwN4oEGNUTdO"/>
    <s v="Lost"/>
    <n v="0"/>
    <s v="OpportunityStatusType.Lost"/>
    <s v="cont_Gz2Lfp5JoJynpv5TuCy1z1ZxvffQituZMKOiaqRfLkW"/>
    <s v="Smita Ranjan"/>
    <m/>
    <s v="lead_Ai4wub4yzOeM2Hg03O2MNVDGXlZPxLM49Jwqtg52KYE"/>
    <s v="ZingHR"/>
    <s v="Harmanjit Singh"/>
    <s v="user_P3f70h2AcefBkFTBZpvA9LgDbjTmUIXkqdKqHJ5evwA"/>
    <s v="Manojkumar Tinna"/>
    <s v="2022-07-13 06:02:38.605000+00:00"/>
    <s v="2022-09-14 10:41:52.414000+00:00"/>
    <m/>
    <s v="Mumbai"/>
    <m/>
    <m/>
    <m/>
    <n v="500"/>
    <m/>
    <m/>
    <m/>
    <m/>
    <m/>
    <m/>
    <m/>
    <s v="PAID_SOCIAL"/>
    <m/>
    <m/>
    <m/>
    <s v="Others"/>
    <m/>
    <m/>
    <m/>
    <m/>
    <m/>
    <m/>
    <m/>
    <m/>
    <m/>
    <m/>
    <m/>
    <m/>
    <m/>
    <m/>
    <s v="user_lwF8ctKa5IyxqATpO2EOw2h0AEPiCMHOgewiH38Ei77"/>
    <x v="0"/>
    <x v="1"/>
    <m/>
    <s v="September"/>
    <s v="Cold Call; Gated Content"/>
    <m/>
    <m/>
    <s v="Essential HR Policies"/>
    <m/>
    <m/>
    <m/>
    <s v="2020-12-15 23:37:02.698000+00:00"/>
    <s v="2022-09-19 05:41:16.410000+00:00"/>
    <s v="GMC"/>
  </r>
  <r>
    <s v="Naveen Kumar"/>
    <n v="90000"/>
    <s v="INR"/>
    <n v="0"/>
    <s v="9/16/22"/>
    <s v="Sales"/>
    <s v="stat_1hn9nRJaLbI53NxPuSQgo90kRpbpKsFlwN4oEGNUTdO"/>
    <s v="Lost"/>
    <n v="0"/>
    <s v="OpportunityStatusType.Lost"/>
    <s v="cont_Gz2Lfp5JoJynpv5TuCy1z1ZxvffQituZMKOiaqRfLkW"/>
    <s v="Smita Ranjan"/>
    <m/>
    <s v="lead_Ai4wub4yzOeM2Hg03O2MNVDGXlZPxLM49Jwqtg52KYE"/>
    <s v="ZingHR"/>
    <s v="Harmanjit Singh"/>
    <s v="user_P3f70h2AcefBkFTBZpvA9LgDbjTmUIXkqdKqHJ5evwA"/>
    <s v="Manojkumar Tinna"/>
    <s v="2022-07-22 04:43:41.748000+00:00"/>
    <s v="2022-09-14 10:42:07.686000+00:00"/>
    <m/>
    <s v="Mumbai"/>
    <m/>
    <m/>
    <m/>
    <n v="500"/>
    <m/>
    <m/>
    <m/>
    <m/>
    <m/>
    <m/>
    <m/>
    <s v="PAID_SOCIAL"/>
    <m/>
    <m/>
    <m/>
    <s v="Others"/>
    <m/>
    <m/>
    <m/>
    <m/>
    <m/>
    <m/>
    <m/>
    <m/>
    <m/>
    <m/>
    <m/>
    <m/>
    <m/>
    <m/>
    <s v="user_lwF8ctKa5IyxqATpO2EOw2h0AEPiCMHOgewiH38Ei77"/>
    <x v="0"/>
    <x v="1"/>
    <m/>
    <s v="September"/>
    <s v="Cold Call; Gated Content"/>
    <m/>
    <m/>
    <s v="Essential HR Policies"/>
    <m/>
    <m/>
    <m/>
    <s v="2020-12-15 23:37:02.698000+00:00"/>
    <s v="2022-09-19 05:41:16.410000+00:00"/>
    <s v="GPA"/>
  </r>
  <r>
    <s v="Prateek Wadhwa"/>
    <n v="10000"/>
    <s v="INR"/>
    <n v="0"/>
    <s v="9/15/22"/>
    <s v="Sales"/>
    <s v="stat_kcR4fZg7TU7jjk1jAVua3qGLRS4J5uFayEjK5j02wtv"/>
    <s v="Unqualified"/>
    <n v="0"/>
    <s v="OpportunityStatusType.Lost"/>
    <s v="cont_eGD4LvCWuaw4DwcziYDlekzV2II9i1g6O7ZYb4jNdE4"/>
    <s v="Ambika"/>
    <m/>
    <s v="lead_IwlT5aXVXAGkJucoXKR0J4fiwwcyRa44w3rxSfqmSht"/>
    <s v="WALKWATER TALENT ADVISORS PRIVATE LIMITED"/>
    <s v="Prateek Wadhwa"/>
    <s v="user_FdWFezbLzkYQcGsBUsjZO25nr2poK2nRbqV47Rs5Kfm"/>
    <s v="Prateek Wadhwa"/>
    <s v="2022-08-25 06:31:03.275000+00:00"/>
    <s v="2022-09-14 10:06:53.412000+00:00"/>
    <m/>
    <s v="Bangalore"/>
    <m/>
    <s v="2020-08-25 11:06:54+00:00"/>
    <m/>
    <n v="34"/>
    <m/>
    <m/>
    <m/>
    <m/>
    <m/>
    <m/>
    <m/>
    <m/>
    <m/>
    <m/>
    <m/>
    <s v="HR / Staffing / Recruitment"/>
    <m/>
    <m/>
    <m/>
    <m/>
    <m/>
    <m/>
    <m/>
    <m/>
    <m/>
    <m/>
    <m/>
    <m/>
    <s v="Jitin Gopi"/>
    <m/>
    <s v="user_FdWFezbLzkYQcGsBUsjZO25nr2poK2nRbqV47Rs5Kfm"/>
    <x v="17"/>
    <x v="1"/>
    <m/>
    <s v="September"/>
    <s v="Cold Call"/>
    <m/>
    <m/>
    <m/>
    <m/>
    <m/>
    <m/>
    <s v="2020-12-06 09:46:43.250000+00:00"/>
    <s v="2022-09-14 10:07:22.891000+00:00"/>
    <s v="GMC"/>
  </r>
  <r>
    <s v="Prateek Wadhwa"/>
    <n v="1200"/>
    <s v="INR"/>
    <n v="0"/>
    <s v="9/15/22"/>
    <s v="Sales"/>
    <s v="stat_kcR4fZg7TU7jjk1jAVua3qGLRS4J5uFayEjK5j02wtv"/>
    <s v="Unqualified"/>
    <n v="0"/>
    <s v="OpportunityStatusType.Lost"/>
    <s v="cont_eGD4LvCWuaw4DwcziYDlekzV2II9i1g6O7ZYb4jNdE4"/>
    <s v="Ambika"/>
    <m/>
    <s v="lead_IwlT5aXVXAGkJucoXKR0J4fiwwcyRa44w3rxSfqmSht"/>
    <s v="WALKWATER TALENT ADVISORS PRIVATE LIMITED"/>
    <s v="Prateek Wadhwa"/>
    <s v="user_FdWFezbLzkYQcGsBUsjZO25nr2poK2nRbqV47Rs5Kfm"/>
    <s v="Prateek Wadhwa"/>
    <s v="2022-08-25 06:31:25.431000+00:00"/>
    <s v="2022-09-14 10:07:07.506000+00:00"/>
    <m/>
    <s v="Bangalore"/>
    <m/>
    <s v="2020-08-25 11:06:54+00:00"/>
    <m/>
    <n v="34"/>
    <m/>
    <m/>
    <m/>
    <m/>
    <m/>
    <m/>
    <m/>
    <m/>
    <m/>
    <m/>
    <m/>
    <s v="HR / Staffing / Recruitment"/>
    <m/>
    <m/>
    <m/>
    <m/>
    <m/>
    <m/>
    <m/>
    <m/>
    <m/>
    <m/>
    <m/>
    <m/>
    <s v="Jitin Gopi"/>
    <m/>
    <s v="user_FdWFezbLzkYQcGsBUsjZO25nr2poK2nRbqV47Rs5Kfm"/>
    <x v="17"/>
    <x v="1"/>
    <m/>
    <s v="September"/>
    <s v="Cold Call"/>
    <m/>
    <m/>
    <m/>
    <m/>
    <m/>
    <m/>
    <s v="2020-12-06 09:46:43.250000+00:00"/>
    <s v="2022-09-14 10:07:22.891000+00:00"/>
    <s v="GPA"/>
  </r>
  <r>
    <s v="Chetan Kumar"/>
    <n v="13500000"/>
    <s v="INR"/>
    <n v="0"/>
    <s v="9/13/22"/>
    <s v="Sales"/>
    <s v="stat_1hn9nRJaLbI53NxPuSQgo90kRpbpKsFlwN4oEGNUTdO"/>
    <s v="Lost"/>
    <n v="0"/>
    <s v="OpportunityStatusType.Lost"/>
    <s v="cont_85Xfvnuv7pTf2QOPJCZhoWNcY6s1DYjPu1QpuIRYN6i"/>
    <s v="Santosh Mhatre"/>
    <s v="GMC - Renewal, 1+5 Policy, Star Health"/>
    <s v="lead_vRqHe6RqX135mympguMiA2RGeDjeKMSgTglW10h4N6x"/>
    <s v="GP Parsik Sahakari Bank Ltd."/>
    <s v="Shreenath Bhat"/>
    <s v="user_P3f70h2AcefBkFTBZpvA9LgDbjTmUIXkqdKqHJ5evwA"/>
    <s v="Manojkumar Tinna"/>
    <s v="2022-07-12 07:31:42.678000+00:00"/>
    <s v="2022-09-14 10:29:16.533000+00:00"/>
    <m/>
    <s v="Mumbai"/>
    <m/>
    <m/>
    <m/>
    <n v="1000"/>
    <m/>
    <m/>
    <m/>
    <m/>
    <m/>
    <m/>
    <m/>
    <m/>
    <m/>
    <m/>
    <m/>
    <s v="Banking &amp; Finance"/>
    <m/>
    <m/>
    <m/>
    <m/>
    <m/>
    <m/>
    <m/>
    <m/>
    <m/>
    <m/>
    <m/>
    <m/>
    <s v="Mrunmay Jalgaonkar"/>
    <m/>
    <s v="user_vMd4rmcrSbjykdyL2J7rrYn84SWdcNc5FKligrmItPw"/>
    <x v="11"/>
    <x v="1"/>
    <m/>
    <s v="September"/>
    <s v="Cold Call"/>
    <m/>
    <m/>
    <m/>
    <m/>
    <m/>
    <m/>
    <s v="2022-06-14 07:40:43.121000+00:00"/>
    <s v="2022-10-13 07:37:05.153000+00:00"/>
    <s v="GMC"/>
  </r>
  <r>
    <s v="Aditya Binani"/>
    <n v="1000000"/>
    <s v="INR"/>
    <n v="0"/>
    <s v="9/20/22"/>
    <s v="Sales"/>
    <s v="stat_kcR4fZg7TU7jjk1jAVua3qGLRS4J5uFayEjK5j02wtv"/>
    <s v="Unqualified"/>
    <n v="0"/>
    <s v="OpportunityStatusType.Lost"/>
    <m/>
    <m/>
    <s v="GMC"/>
    <s v="lead_hBUIGlg16POVidmc1JN9W5ZB2gcRF1ypIZ4jqkCWutA"/>
    <s v="Enrich Energy Pvt. Ltd."/>
    <s v="Aditya Binani"/>
    <s v="user_g5Yw4Z4XnIbmcGhJO80vdtFdd5ElcDlgYO3q8l82ODn"/>
    <s v="Aditya Binani"/>
    <s v="2022-08-30 10:07:56.762000+00:00"/>
    <s v="2022-09-14 09:19:06.944000+00:00"/>
    <m/>
    <s v="Pune"/>
    <m/>
    <s v="2020-11-10 07:23:00+00:00"/>
    <m/>
    <n v="189"/>
    <m/>
    <m/>
    <m/>
    <m/>
    <m/>
    <m/>
    <m/>
    <m/>
    <m/>
    <m/>
    <m/>
    <s v="Manufacturing"/>
    <m/>
    <m/>
    <m/>
    <m/>
    <m/>
    <m/>
    <m/>
    <m/>
    <m/>
    <m/>
    <m/>
    <m/>
    <s v="Jitin Gopi"/>
    <m/>
    <s v="user_g5Yw4Z4XnIbmcGhJO80vdtFdd5ElcDlgYO3q8l82ODn"/>
    <x v="18"/>
    <x v="1"/>
    <m/>
    <s v="September"/>
    <s v="Cold Call"/>
    <m/>
    <m/>
    <m/>
    <m/>
    <m/>
    <m/>
    <s v="2020-12-06 09:50:06.402000+00:00"/>
    <s v="2022-10-13 06:23:53.548000+00:00"/>
    <m/>
  </r>
  <r>
    <s v="Aditya Binani"/>
    <n v="500000"/>
    <s v="INR"/>
    <n v="0"/>
    <s v="9/30/22"/>
    <s v="Sales"/>
    <s v="stat_kcR4fZg7TU7jjk1jAVua3qGLRS4J5uFayEjK5j02wtv"/>
    <s v="Unqualified"/>
    <n v="0"/>
    <s v="OpportunityStatusType.Lost"/>
    <m/>
    <m/>
    <s v="GTL"/>
    <s v="lead_YN8nhvMwdmIgP7HqqOPErcjOETTVINGhQyv3iGAlMWu"/>
    <s v="Marks and Spencer Reliance India Private Limited"/>
    <s v="Aditya Binani"/>
    <s v="user_g5Yw4Z4XnIbmcGhJO80vdtFdd5ElcDlgYO3q8l82ODn"/>
    <s v="Aditya Binani"/>
    <s v="2022-07-01 11:18:09.280000+00:00"/>
    <s v="2022-09-14 10:03:04.837000+00:00"/>
    <m/>
    <s v="Mumbai"/>
    <m/>
    <m/>
    <m/>
    <n v="1000"/>
    <m/>
    <m/>
    <m/>
    <m/>
    <m/>
    <m/>
    <m/>
    <m/>
    <m/>
    <m/>
    <m/>
    <s v="Others"/>
    <m/>
    <m/>
    <m/>
    <m/>
    <m/>
    <m/>
    <m/>
    <m/>
    <m/>
    <m/>
    <m/>
    <m/>
    <m/>
    <m/>
    <s v="user_228eUmsdKIb9OItgmiDq1zD4aPZ1eqiapbaLAGeBf8g"/>
    <x v="13"/>
    <x v="1"/>
    <m/>
    <s v="October; September"/>
    <s v="Cold Call"/>
    <m/>
    <m/>
    <m/>
    <m/>
    <m/>
    <m/>
    <s v="2022-03-09 17:10:58.669000+00:00"/>
    <s v="2022-10-13 07:42:59.726000+00:00"/>
    <m/>
  </r>
  <r>
    <s v="Aditya Binani"/>
    <n v="1500000"/>
    <s v="INR"/>
    <n v="0"/>
    <s v="9/15/22"/>
    <s v="Sales"/>
    <s v="stat_kcR4fZg7TU7jjk1jAVua3qGLRS4J5uFayEjK5j02wtv"/>
    <s v="Unqualified"/>
    <n v="0"/>
    <s v="OpportunityStatusType.Lost"/>
    <m/>
    <m/>
    <s v="GMC"/>
    <s v="lead_IAcUgHJtvtauLovNOj7NA4d8up4TxyTsAWUqYRV6bU5"/>
    <s v="BookMyShow"/>
    <s v="Aditya Binani"/>
    <s v="user_g5Yw4Z4XnIbmcGhJO80vdtFdd5ElcDlgYO3q8l82ODn"/>
    <s v="Aditya Binani"/>
    <s v="2022-08-16 11:16:34.541000+00:00"/>
    <s v="2022-09-14 09:01:04.661000+00:00"/>
    <m/>
    <s v="Mumbai"/>
    <m/>
    <m/>
    <m/>
    <n v="884"/>
    <m/>
    <m/>
    <m/>
    <m/>
    <m/>
    <m/>
    <m/>
    <m/>
    <m/>
    <m/>
    <m/>
    <s v="Sports &amp; Entertainment"/>
    <m/>
    <m/>
    <m/>
    <m/>
    <m/>
    <m/>
    <m/>
    <m/>
    <m/>
    <m/>
    <m/>
    <m/>
    <m/>
    <m/>
    <s v="user_g5Yw4Z4XnIbmcGhJO80vdtFdd5ElcDlgYO3q8l82ODn"/>
    <x v="18"/>
    <x v="1"/>
    <m/>
    <s v="September"/>
    <s v="Cold Call"/>
    <m/>
    <m/>
    <m/>
    <m/>
    <m/>
    <m/>
    <s v="2021-10-26 11:52:57.108000+00:00"/>
    <s v="2022-10-13 07:44:11.836000+00:00"/>
    <m/>
  </r>
  <r>
    <s v="Aditya Binani"/>
    <n v="2000000"/>
    <s v="INR"/>
    <n v="0"/>
    <s v="9/30/22"/>
    <s v="Sales"/>
    <s v="stat_kcR4fZg7TU7jjk1jAVua3qGLRS4J5uFayEjK5j02wtv"/>
    <s v="Unqualified"/>
    <n v="0"/>
    <s v="OpportunityStatusType.Lost"/>
    <m/>
    <m/>
    <s v="GMC"/>
    <s v="lead_CvkztSKGuIY02x0oXK2PxdsogrnGjV0jsvG8788VO1J"/>
    <s v="Allied Digital Services Limited"/>
    <s v="Aditya Binani"/>
    <s v="user_g5Yw4Z4XnIbmcGhJO80vdtFdd5ElcDlgYO3q8l82ODn"/>
    <s v="Aditya Binani"/>
    <s v="2022-09-07 11:25:58.855000+00:00"/>
    <s v="2022-09-14 08:45:02.992000+00:00"/>
    <m/>
    <s v="Mumbai"/>
    <m/>
    <m/>
    <m/>
    <n v="1645"/>
    <m/>
    <m/>
    <m/>
    <m/>
    <m/>
    <m/>
    <m/>
    <m/>
    <m/>
    <m/>
    <m/>
    <s v="IT Services &amp; IT Consulting; Others"/>
    <m/>
    <m/>
    <m/>
    <m/>
    <m/>
    <m/>
    <m/>
    <m/>
    <m/>
    <m/>
    <m/>
    <m/>
    <s v="Aniket Vahile"/>
    <m/>
    <s v="user_vMd4rmcrSbjykdyL2J7rrYn84SWdcNc5FKligrmItPw"/>
    <x v="11"/>
    <x v="1"/>
    <m/>
    <s v="September"/>
    <s v="Cold Call"/>
    <m/>
    <m/>
    <m/>
    <m/>
    <m/>
    <m/>
    <s v="2022-05-18 04:35:12.668000+00:00"/>
    <s v="2022-10-20 10:18:57.078000+00:00"/>
    <m/>
  </r>
  <r>
    <s v="Omkar Ghate"/>
    <n v="1000000"/>
    <s v="INR"/>
    <n v="0"/>
    <s v="9/30/22"/>
    <s v="Sales"/>
    <s v="stat_kcR4fZg7TU7jjk1jAVua3qGLRS4J5uFayEjK5j02wtv"/>
    <s v="Unqualified"/>
    <n v="0"/>
    <s v="OpportunityStatusType.Lost"/>
    <s v="cont_TZjlJxrX5Sk5GmYxpqKYg54kVNh1GToLHjoXxcSVnxQ"/>
    <s v="Trupti Joshi"/>
    <s v="GMC ren"/>
    <s v="lead_pYVeRdeFLoAjtZalOm6YWTrpUluRCKzktE3qNrKEPSl"/>
    <s v="Ideas To Impacts Innovations Pvt. Ltd."/>
    <s v="Gauri Jori"/>
    <s v="user_9SBRjyF0n4iWuhUdqRyQkFhl2J4uyNKhFWvvJEvunX8"/>
    <s v="Omkar Ghate"/>
    <s v="2022-08-05 13:10:27.377000+00:00"/>
    <s v="2022-09-14 06:43:18.290000+00:00"/>
    <m/>
    <s v="Pune"/>
    <m/>
    <m/>
    <m/>
    <n v="100"/>
    <m/>
    <m/>
    <m/>
    <m/>
    <m/>
    <m/>
    <m/>
    <m/>
    <m/>
    <m/>
    <m/>
    <s v="Others"/>
    <m/>
    <m/>
    <m/>
    <m/>
    <m/>
    <m/>
    <m/>
    <m/>
    <m/>
    <m/>
    <m/>
    <m/>
    <m/>
    <m/>
    <s v="user_5YHA1ZU4iP896lD1YJehdJcMx7ZEgWCpulT4T2c3pJ3"/>
    <x v="4"/>
    <x v="1"/>
    <m/>
    <s v="September"/>
    <s v="Cold Call"/>
    <m/>
    <m/>
    <m/>
    <m/>
    <m/>
    <m/>
    <s v="2021-08-25 11:24:01.502000+00:00"/>
    <s v="2022-10-06 04:58:22.479000+00:00"/>
    <m/>
  </r>
  <r>
    <s v="Abhiroop Ganguly"/>
    <n v="2000000"/>
    <s v="INR"/>
    <n v="0"/>
    <d v="2022-12-09T00:00:00"/>
    <s v="Sales"/>
    <s v="stat_1hn9nRJaLbI53NxPuSQgo90kRpbpKsFlwN4oEGNUTdO"/>
    <s v="Lost"/>
    <n v="0"/>
    <s v="OpportunityStatusType.Lost"/>
    <s v="cont_NFDvdgIdneI1o1VaK6y1iRpdX3GpKbwW3VKElmQQ3Jy"/>
    <m/>
    <m/>
    <s v="lead_mGjBOdE9oPT2qsPGxd3ioyXeTEDTmpDWsrwO7QOgr4C"/>
    <s v="D LIGHT ENERGY PRIVATE LIMITED"/>
    <s v="Sarvesh Pawar"/>
    <s v="user_jbppzD9HyqqioXDaUzrIJfkBW97sQdk5kSNPsBKGx0r"/>
    <s v="Pranaav Marathe"/>
    <s v="2022-07-20 10:27:42.835000+00:00"/>
    <s v="2022-09-14 08:43:23.601000+00:00"/>
    <m/>
    <s v="Varanasi"/>
    <m/>
    <m/>
    <m/>
    <n v="220"/>
    <m/>
    <m/>
    <m/>
    <m/>
    <m/>
    <m/>
    <m/>
    <m/>
    <m/>
    <m/>
    <m/>
    <s v="Renewables &amp; Environment"/>
    <m/>
    <m/>
    <m/>
    <m/>
    <m/>
    <m/>
    <m/>
    <m/>
    <m/>
    <m/>
    <m/>
    <m/>
    <s v="Jitin Gopi"/>
    <m/>
    <s v="user_A8KOTZADnUtEQOLt4nSLAmteNStuGh80js75RYjrXVt"/>
    <x v="6"/>
    <x v="6"/>
    <m/>
    <s v="September"/>
    <s v="Cold Call"/>
    <m/>
    <m/>
    <m/>
    <m/>
    <m/>
    <m/>
    <s v="2021-08-25 17:20:14.517000+00:00"/>
    <s v="2022-09-15 12:03:44.416000+00:00"/>
    <s v="GMC"/>
  </r>
  <r>
    <s v="Chetan Kumar"/>
    <n v="1500000"/>
    <s v="INR"/>
    <n v="0"/>
    <d v="2022-11-09T00:00:00"/>
    <s v="Sales"/>
    <s v="stat_1hn9nRJaLbI53NxPuSQgo90kRpbpKsFlwN4oEGNUTdO"/>
    <s v="Lost"/>
    <n v="0"/>
    <s v="OpportunityStatusType.Lost"/>
    <s v="cont_ZUzfuRNZCfDcdHp0Xw3UYDZ3MjqnBvNkMXaHDMuTB7P"/>
    <s v="Shweta Jha"/>
    <s v="GMC"/>
    <s v="lead_3CtqspWI3tLse1K1slWRpnvuiMLtk3YU6gyvd0DQpkG"/>
    <s v="KAILASH SATYARTHI CHILDRENS FOUNDATION"/>
    <s v="Mayur Gadiyar"/>
    <s v="user_hAuUqCTCw5r4tCUrswIWPSW7LJ1XIBbttZVmJkxmzGq"/>
    <s v="Chetan Kumar"/>
    <s v="2022-02-03 12:24:13.051000+00:00"/>
    <s v="2022-09-14 05:39:40.451000+00:00"/>
    <m/>
    <s v="Bhubaneshwar"/>
    <m/>
    <m/>
    <m/>
    <n v="500"/>
    <m/>
    <m/>
    <m/>
    <m/>
    <m/>
    <m/>
    <m/>
    <m/>
    <m/>
    <m/>
    <m/>
    <m/>
    <m/>
    <m/>
    <m/>
    <m/>
    <m/>
    <m/>
    <m/>
    <m/>
    <m/>
    <m/>
    <m/>
    <m/>
    <m/>
    <m/>
    <s v="user_bdUPAGjcS7p6513So3N4g3aWNS5HuBuVJi7bvCPAsLt"/>
    <x v="24"/>
    <x v="1"/>
    <m/>
    <s v="July"/>
    <s v="Inbound"/>
    <s v="Inbound via website"/>
    <m/>
    <s v="Employee Count 100+"/>
    <m/>
    <m/>
    <m/>
    <s v="2021-09-20 02:59:37.756000+00:00"/>
    <s v="2022-09-14 05:39:51.093000+00:00"/>
    <s v="GMC"/>
  </r>
  <r>
    <s v="Chetan Kumar"/>
    <n v="200000"/>
    <s v="INR"/>
    <n v="0"/>
    <d v="2022-11-09T00:00:00"/>
    <s v="Sales"/>
    <s v="stat_1hn9nRJaLbI53NxPuSQgo90kRpbpKsFlwN4oEGNUTdO"/>
    <s v="Lost"/>
    <n v="0"/>
    <s v="OpportunityStatusType.Lost"/>
    <s v="cont_ZUzfuRNZCfDcdHp0Xw3UYDZ3MjqnBvNkMXaHDMuTB7P"/>
    <s v="Shweta Jha"/>
    <s v="GPA"/>
    <s v="lead_3CtqspWI3tLse1K1slWRpnvuiMLtk3YU6gyvd0DQpkG"/>
    <s v="KAILASH SATYARTHI CHILDRENS FOUNDATION"/>
    <s v="Mayur Gadiyar"/>
    <s v="user_hAuUqCTCw5r4tCUrswIWPSW7LJ1XIBbttZVmJkxmzGq"/>
    <s v="Chetan Kumar"/>
    <s v="2022-02-03 12:24:48.095000+00:00"/>
    <s v="2022-09-14 05:39:51.019000+00:00"/>
    <m/>
    <s v="Bhubaneshwar"/>
    <m/>
    <m/>
    <m/>
    <n v="500"/>
    <m/>
    <m/>
    <m/>
    <m/>
    <m/>
    <m/>
    <m/>
    <m/>
    <m/>
    <m/>
    <m/>
    <m/>
    <m/>
    <m/>
    <m/>
    <m/>
    <m/>
    <m/>
    <m/>
    <m/>
    <m/>
    <m/>
    <m/>
    <m/>
    <m/>
    <m/>
    <s v="user_bdUPAGjcS7p6513So3N4g3aWNS5HuBuVJi7bvCPAsLt"/>
    <x v="24"/>
    <x v="1"/>
    <m/>
    <s v="July"/>
    <s v="Inbound"/>
    <s v="Inbound via website"/>
    <m/>
    <s v="Employee Count 100+"/>
    <m/>
    <m/>
    <m/>
    <s v="2021-09-20 02:59:37.756000+00:00"/>
    <s v="2022-09-14 05:39:51.093000+00:00"/>
    <s v="GPA"/>
  </r>
  <r>
    <s v="Manish Balpande"/>
    <n v="250000"/>
    <s v="INR"/>
    <n v="100"/>
    <s v="9/14/22"/>
    <s v="Sales"/>
    <s v="stat_OZRiD1474QRJIpvnjHCZfiIvKcVD6mIKSSTzg8SwDVx"/>
    <s v="Won- Payment Completed"/>
    <n v="1"/>
    <s v="OpportunityStatusType.Won"/>
    <m/>
    <m/>
    <m/>
    <s v="lead_1Ifx8uO2zqz2sYVDiGdpTSlXxReegGqLjqbN4CnwQtH"/>
    <s v="Leadership For Equity"/>
    <s v="Satyajit Chati"/>
    <s v="user_8jx3L2CDfrbzNnwYUv6Plfha6VxaSGsqcbTXR3sIBZi"/>
    <s v="Manish Balpande"/>
    <s v="2022-08-03 06:32:45.254000+00:00"/>
    <s v="2022-09-14 06:16:35.098000+00:00"/>
    <m/>
    <s v="Pune"/>
    <m/>
    <m/>
    <m/>
    <n v="46"/>
    <m/>
    <m/>
    <m/>
    <m/>
    <m/>
    <m/>
    <m/>
    <m/>
    <m/>
    <m/>
    <m/>
    <s v="Education"/>
    <m/>
    <m/>
    <m/>
    <m/>
    <m/>
    <m/>
    <m/>
    <m/>
    <m/>
    <m/>
    <m/>
    <m/>
    <m/>
    <m/>
    <s v="user_5IQTpX6DsnoeoDfxqzqojpVoQLXPh68nhDjLS5ETjYj"/>
    <x v="8"/>
    <x v="2"/>
    <m/>
    <s v="September"/>
    <s v="Cold Call"/>
    <m/>
    <m/>
    <m/>
    <m/>
    <m/>
    <m/>
    <s v="2022-05-18 04:36:10.256000+00:00"/>
    <s v="2022-10-14 04:39:50.194000+00:00"/>
    <s v="GMC"/>
  </r>
  <r>
    <s v="Sreenivas Hatti"/>
    <n v="16124"/>
    <s v="INR"/>
    <n v="100"/>
    <s v="9/14/22"/>
    <s v="Sales"/>
    <s v="stat_OZRiD1474QRJIpvnjHCZfiIvKcVD6mIKSSTzg8SwDVx"/>
    <s v="Won- Payment Completed"/>
    <n v="1"/>
    <s v="OpportunityStatusType.Won"/>
    <s v="cont_logwJJW6qy12IWUMza5vTihtgQkNBGAvJSRyAToEqS8"/>
    <s v="Manisha Bhagat"/>
    <s v="Motor Insurance"/>
    <s v="lead_4phJb9D1BTY9hVpTKOFQul9mnp8ZfGNIoxwIs0SPtXX"/>
    <s v="Digital Harbor Pvt Ltd"/>
    <s v="Sreenivas Hatti"/>
    <s v="user_JjaNBsxmUKBROYZvEahyXgec466W5jQa2pL0NUZ81Lb"/>
    <s v="Sreenivas Hatti"/>
    <s v="2022-09-09 09:19:56.283000+00:00"/>
    <s v="2022-09-14 05:24:33.746000+00:00"/>
    <m/>
    <s v="Bangalore"/>
    <m/>
    <m/>
    <m/>
    <n v="111"/>
    <m/>
    <m/>
    <m/>
    <m/>
    <m/>
    <m/>
    <m/>
    <m/>
    <m/>
    <m/>
    <m/>
    <s v="IT Services &amp; IT Consulting"/>
    <m/>
    <m/>
    <m/>
    <m/>
    <m/>
    <m/>
    <m/>
    <m/>
    <m/>
    <m/>
    <m/>
    <m/>
    <m/>
    <m/>
    <s v="user_encRk5bIEFN6ZA11h4WH2AdZTiZpogLSlMIaj0E30SZ"/>
    <x v="3"/>
    <x v="4"/>
    <m/>
    <s v="January"/>
    <s v="Cold Call"/>
    <m/>
    <m/>
    <s v="Ref - Sreenivas"/>
    <m/>
    <m/>
    <m/>
    <s v="2022-03-15 09:31:40.496000+00:00"/>
    <s v="2022-10-14 11:44:30.892000+00:00"/>
    <s v="NON EB"/>
  </r>
  <r>
    <s v="Manish Balpande"/>
    <n v="600000"/>
    <s v="INR"/>
    <n v="0"/>
    <s v="9/30/22"/>
    <s v="Sales"/>
    <s v="stat_kcR4fZg7TU7jjk1jAVua3qGLRS4J5uFayEjK5j02wtv"/>
    <s v="Unqualified"/>
    <n v="0"/>
    <s v="OpportunityStatusType.Lost"/>
    <m/>
    <m/>
    <m/>
    <s v="lead_Jb7IwJ9CeYq4652uBLEwW26NtT4oQmuTXovqUtZTZbu"/>
    <s v="vsynergise"/>
    <s v="Ankita Pingale"/>
    <s v="user_8jx3L2CDfrbzNnwYUv6Plfha6VxaSGsqcbTXR3sIBZi"/>
    <s v="Manish Balpande"/>
    <s v="2022-08-10 11:44:24.638000+00:00"/>
    <s v="2022-09-14 04:34:54.639000+00:00"/>
    <m/>
    <s v="Pune"/>
    <m/>
    <m/>
    <m/>
    <n v="369"/>
    <m/>
    <m/>
    <m/>
    <m/>
    <m/>
    <m/>
    <m/>
    <m/>
    <m/>
    <m/>
    <m/>
    <s v="Digital Marketing &amp; Advertising"/>
    <m/>
    <m/>
    <m/>
    <m/>
    <m/>
    <m/>
    <m/>
    <m/>
    <m/>
    <m/>
    <m/>
    <m/>
    <s v="Sakshi Soni"/>
    <m/>
    <s v="user_1z3bdwgjF9RILRmuQPeXXGoPhafSi1mEgyb4l5sVEvN"/>
    <x v="1"/>
    <x v="1"/>
    <m/>
    <s v="September"/>
    <s v="Cold Call; Existing Account"/>
    <s v="own ref"/>
    <m/>
    <m/>
    <m/>
    <m/>
    <m/>
    <s v="2020-12-18 12:38:42.633000+00:00"/>
    <s v="2022-09-14 04:34:54.679000+00:00"/>
    <s v="GMC"/>
  </r>
  <r>
    <s v="Manish Balpande"/>
    <n v="1000000"/>
    <s v="INR"/>
    <n v="0"/>
    <s v="9/30/22"/>
    <s v="Sales"/>
    <s v="stat_kcR4fZg7TU7jjk1jAVua3qGLRS4J5uFayEjK5j02wtv"/>
    <s v="Unqualified"/>
    <n v="0"/>
    <s v="OpportunityStatusType.Lost"/>
    <s v="cont_KQRJ2IBbiknIoWLK9Paiab2DEluRZoUN9EY3IfqgFh7"/>
    <s v="sunil kashelkar"/>
    <s v="GTL ren"/>
    <s v="lead_GLqGWirjqC7He7D2Vx2rVHwK7uwhehHI1JXCLQMnFhE"/>
    <s v="vconstruct private limited"/>
    <s v="Gauri Jori"/>
    <s v="user_8jx3L2CDfrbzNnwYUv6Plfha6VxaSGsqcbTXR3sIBZi"/>
    <s v="Manish Balpande"/>
    <s v="2022-07-28 10:13:18.586000+00:00"/>
    <s v="2022-09-14 04:34:04.293000+00:00"/>
    <m/>
    <s v="Pune"/>
    <m/>
    <s v="2020-08-20 09:04:45+00:00"/>
    <m/>
    <n v="396"/>
    <m/>
    <m/>
    <m/>
    <m/>
    <m/>
    <m/>
    <m/>
    <m/>
    <m/>
    <m/>
    <m/>
    <s v="Construction &amp; Real Estate"/>
    <m/>
    <m/>
    <m/>
    <m/>
    <m/>
    <m/>
    <m/>
    <m/>
    <m/>
    <m/>
    <m/>
    <m/>
    <s v="Aniket Vahile"/>
    <m/>
    <s v="user_5YHA1ZU4iP896lD1YJehdJcMx7ZEgWCpulT4T2c3pJ3"/>
    <x v="4"/>
    <x v="1"/>
    <m/>
    <s v="September"/>
    <s v="Gated Content"/>
    <s v="Lusha"/>
    <m/>
    <s v="Downloaded the guide: Employee Wellness Handbook"/>
    <m/>
    <m/>
    <m/>
    <s v="2020-12-06 09:46:53.213000+00:00"/>
    <s v="2022-09-16 11:21:57.168000+00:00"/>
    <m/>
  </r>
  <r>
    <s v="Naveen Kumar"/>
    <n v="300000"/>
    <s v="INR"/>
    <n v="0"/>
    <s v="9/17/22"/>
    <s v="Sales"/>
    <s v="stat_kcR4fZg7TU7jjk1jAVua3qGLRS4J5uFayEjK5j02wtv"/>
    <s v="Unqualified"/>
    <n v="0"/>
    <s v="OpportunityStatusType.Lost"/>
    <s v="cont_5FbHrK2ld2r70yLUpMyQXShhv2O1OeuRQBHfSUBqQLz"/>
    <s v="Shammi K"/>
    <m/>
    <s v="lead_IVSLEBsYhRGtBnc2a3NXueAS3u3v2fkj76XxsFWUwzv"/>
    <s v="Flynava Technologies Private Limited"/>
    <s v="Harmanjit Singh"/>
    <s v="user_Iwn6da5WKkZqwUySK0oUuCb72pFP5WEm4zAb92ijqFe"/>
    <s v="Sonal Paithankar"/>
    <s v="2022-08-10 06:52:17.059000+00:00"/>
    <s v="2022-09-14 04:17:36.342000+00:00"/>
    <m/>
    <s v="Bangalore"/>
    <m/>
    <m/>
    <m/>
    <n v="67"/>
    <m/>
    <m/>
    <m/>
    <m/>
    <m/>
    <m/>
    <m/>
    <m/>
    <m/>
    <m/>
    <m/>
    <s v="IT Services &amp; IT Consulting"/>
    <m/>
    <m/>
    <m/>
    <m/>
    <m/>
    <m/>
    <m/>
    <m/>
    <m/>
    <m/>
    <m/>
    <m/>
    <s v="Prashant Abhang"/>
    <m/>
    <s v="user_lwF8ctKa5IyxqATpO2EOw2h0AEPiCMHOgewiH38Ei77"/>
    <x v="0"/>
    <x v="1"/>
    <m/>
    <s v="September"/>
    <s v="Cold Call"/>
    <s v="Lusha"/>
    <m/>
    <s v="Glengarry"/>
    <m/>
    <m/>
    <m/>
    <s v="2022-02-04 11:11:07.414000+00:00"/>
    <s v="2022-09-20 00:12:05.621000+00:00"/>
    <s v="GMC"/>
  </r>
  <r>
    <s v="Manish Balpande"/>
    <n v="75000"/>
    <s v="INR"/>
    <n v="0"/>
    <s v="9/30/22"/>
    <s v="Sales"/>
    <s v="stat_kcR4fZg7TU7jjk1jAVua3qGLRS4J5uFayEjK5j02wtv"/>
    <s v="Unqualified"/>
    <n v="0"/>
    <s v="OpportunityStatusType.Lost"/>
    <s v="cont_3r6MXq8rk4M0pBbGLwpNK0a0UZYLT1M1Qyz0KDMvQd1"/>
    <s v="intequab khan"/>
    <s v="GPA ren"/>
    <s v="lead_GLqGWirjqC7He7D2Vx2rVHwK7uwhehHI1JXCLQMnFhE"/>
    <s v="vconstruct private limited"/>
    <s v="Gauri Jori"/>
    <s v="user_8jx3L2CDfrbzNnwYUv6Plfha6VxaSGsqcbTXR3sIBZi"/>
    <s v="Manish Balpande"/>
    <s v="2022-07-25 07:55:38.885000+00:00"/>
    <s v="2022-09-14 04:33:54.593000+00:00"/>
    <m/>
    <s v="Pune"/>
    <m/>
    <s v="2020-08-20 09:04:45+00:00"/>
    <m/>
    <n v="396"/>
    <m/>
    <m/>
    <m/>
    <m/>
    <m/>
    <m/>
    <m/>
    <m/>
    <m/>
    <m/>
    <m/>
    <s v="Construction &amp; Real Estate"/>
    <m/>
    <m/>
    <m/>
    <m/>
    <m/>
    <m/>
    <m/>
    <m/>
    <m/>
    <m/>
    <m/>
    <m/>
    <s v="Aniket Vahile"/>
    <m/>
    <s v="user_5YHA1ZU4iP896lD1YJehdJcMx7ZEgWCpulT4T2c3pJ3"/>
    <x v="4"/>
    <x v="1"/>
    <m/>
    <s v="September"/>
    <s v="Gated Content"/>
    <s v="Lusha"/>
    <m/>
    <s v="Downloaded the guide: Employee Wellness Handbook"/>
    <m/>
    <m/>
    <m/>
    <s v="2020-12-06 09:46:53.213000+00:00"/>
    <s v="2022-09-16 11:21:57.168000+00:00"/>
    <m/>
  </r>
  <r>
    <s v="Manish Balpande"/>
    <n v="1000000"/>
    <s v="INR"/>
    <n v="0"/>
    <s v="9/30/22"/>
    <s v="Sales"/>
    <s v="stat_kcR4fZg7TU7jjk1jAVua3qGLRS4J5uFayEjK5j02wtv"/>
    <s v="Unqualified"/>
    <n v="0"/>
    <s v="OpportunityStatusType.Lost"/>
    <s v="cont_3r6MXq8rk4M0pBbGLwpNK0a0UZYLT1M1Qyz0KDMvQd1"/>
    <s v="intequab khan"/>
    <s v="GMC ren"/>
    <s v="lead_GLqGWirjqC7He7D2Vx2rVHwK7uwhehHI1JXCLQMnFhE"/>
    <s v="vconstruct private limited"/>
    <s v="Gauri Jori"/>
    <s v="user_8jx3L2CDfrbzNnwYUv6Plfha6VxaSGsqcbTXR3sIBZi"/>
    <s v="Manish Balpande"/>
    <s v="2022-07-25 07:54:33.713000+00:00"/>
    <s v="2022-09-14 04:33:45.504000+00:00"/>
    <m/>
    <s v="Pune"/>
    <m/>
    <s v="2020-08-20 09:04:45+00:00"/>
    <m/>
    <n v="396"/>
    <m/>
    <m/>
    <m/>
    <m/>
    <m/>
    <m/>
    <m/>
    <m/>
    <m/>
    <m/>
    <m/>
    <s v="Construction &amp; Real Estate"/>
    <m/>
    <m/>
    <m/>
    <m/>
    <m/>
    <m/>
    <m/>
    <m/>
    <m/>
    <m/>
    <m/>
    <m/>
    <s v="Aniket Vahile"/>
    <m/>
    <s v="user_5YHA1ZU4iP896lD1YJehdJcMx7ZEgWCpulT4T2c3pJ3"/>
    <x v="4"/>
    <x v="1"/>
    <m/>
    <s v="September"/>
    <s v="Gated Content"/>
    <s v="Lusha"/>
    <m/>
    <s v="Downloaded the guide: Employee Wellness Handbook"/>
    <m/>
    <m/>
    <m/>
    <s v="2020-12-06 09:46:53.213000+00:00"/>
    <s v="2022-09-16 11:21:57.168000+00:00"/>
    <m/>
  </r>
  <r>
    <s v="Naveen Kumar"/>
    <n v="100000"/>
    <s v="INR"/>
    <n v="0"/>
    <s v="9/30/22"/>
    <s v="Sales"/>
    <s v="stat_kcR4fZg7TU7jjk1jAVua3qGLRS4J5uFayEjK5j02wtv"/>
    <s v="Unqualified"/>
    <n v="0"/>
    <s v="OpportunityStatusType.Lost"/>
    <s v="cont_GKiFWZVGLfQ81qr2HHg6GD6rwOiXKYojB6QZgi7GEwu"/>
    <s v="Liton Saha"/>
    <s v="GPA - 3000 employees July End renewal"/>
    <s v="lead_xaH7iI1SKHppnElkVRzeHU8oD1pTdIb8R3YV9u7r7Ug"/>
    <s v="Innovsource Services Private Limited"/>
    <s v="Shreenath Bhat"/>
    <s v="user_Iwn6da5WKkZqwUySK0oUuCb72pFP5WEm4zAb92ijqFe"/>
    <s v="Sonal Paithankar"/>
    <s v="2022-05-27 13:29:09.039000+00:00"/>
    <s v="2022-09-14 04:09:02.377000+00:00"/>
    <m/>
    <s v="Mumbai"/>
    <m/>
    <m/>
    <m/>
    <n v="3321"/>
    <m/>
    <m/>
    <m/>
    <m/>
    <m/>
    <m/>
    <m/>
    <s v="PAID_SOCIAL"/>
    <m/>
    <m/>
    <m/>
    <s v="HR / Staffing / Recruitment; Professional Services"/>
    <m/>
    <m/>
    <m/>
    <m/>
    <m/>
    <m/>
    <m/>
    <m/>
    <m/>
    <m/>
    <m/>
    <m/>
    <m/>
    <m/>
    <s v="user_L8E6IFhq6UCzKLHa45LUUTZCznDuyDwFrGaEp9DXiUM"/>
    <x v="9"/>
    <x v="1"/>
    <m/>
    <s v="August; July; June"/>
    <s v="Cold Call"/>
    <m/>
    <m/>
    <s v="Downloaded the guide: Designing employee healthcare plan"/>
    <m/>
    <m/>
    <m/>
    <s v="2021-10-04 04:31:20.391000+00:00"/>
    <s v="2022-09-15 04:37:14.532000+00:00"/>
    <s v="GPA"/>
  </r>
  <r>
    <s v="Chetan Kumar"/>
    <n v="100000"/>
    <s v="INR"/>
    <n v="0"/>
    <s v="9/20/22"/>
    <s v="Sales"/>
    <s v="stat_kcR4fZg7TU7jjk1jAVua3qGLRS4J5uFayEjK5j02wtv"/>
    <s v="Unqualified"/>
    <n v="0"/>
    <s v="OpportunityStatusType.Lost"/>
    <m/>
    <m/>
    <s v="GPA (Renewal)"/>
    <s v="lead_rPcoYYV5eE9PHfQ3eOtt1wBuDQ7bhAwbVLZI87aroPX"/>
    <s v="COLD STAR LOGISTICS PVT. LTD"/>
    <s v="Bhairavi Jog"/>
    <s v="user_Iwn6da5WKkZqwUySK0oUuCb72pFP5WEm4zAb92ijqFe"/>
    <s v="Sonal Paithankar"/>
    <s v="2022-07-19 07:15:07.075000+00:00"/>
    <s v="2022-09-14 03:53:15.877000+00:00"/>
    <m/>
    <s v="Mumbai"/>
    <m/>
    <m/>
    <m/>
    <n v="120"/>
    <m/>
    <m/>
    <m/>
    <m/>
    <m/>
    <m/>
    <m/>
    <m/>
    <m/>
    <m/>
    <m/>
    <s v="Transportation &amp; Logistics"/>
    <m/>
    <m/>
    <m/>
    <m/>
    <m/>
    <m/>
    <m/>
    <m/>
    <m/>
    <m/>
    <m/>
    <m/>
    <s v="Jitin Gopi"/>
    <m/>
    <s v="user_228eUmsdKIb9OItgmiDq1zD4aPZ1eqiapbaLAGeBf8g"/>
    <x v="13"/>
    <x v="1"/>
    <m/>
    <s v="September"/>
    <s v="Cold Call"/>
    <m/>
    <m/>
    <m/>
    <m/>
    <m/>
    <m/>
    <s v="2021-09-02 05:12:07.813000+00:00"/>
    <s v="2022-09-19 05:18:19.561000+00:00"/>
    <s v="GPA"/>
  </r>
  <r>
    <s v="Naveen Kumar"/>
    <n v="5000000"/>
    <s v="INR"/>
    <n v="0"/>
    <s v="9/30/22"/>
    <s v="Sales"/>
    <s v="stat_kcR4fZg7TU7jjk1jAVua3qGLRS4J5uFayEjK5j02wtv"/>
    <s v="Unqualified"/>
    <n v="0"/>
    <s v="OpportunityStatusType.Lost"/>
    <s v="cont_GKiFWZVGLfQ81qr2HHg6GD6rwOiXKYojB6QZgi7GEwu"/>
    <s v="Liton Saha"/>
    <s v="GMC - 3000 employees - 1+3 Policy. Would want to add 2 more to this"/>
    <s v="lead_xaH7iI1SKHppnElkVRzeHU8oD1pTdIb8R3YV9u7r7Ug"/>
    <s v="Innovsource Services Private Limited"/>
    <s v="Shreenath Bhat"/>
    <s v="user_Iwn6da5WKkZqwUySK0oUuCb72pFP5WEm4zAb92ijqFe"/>
    <s v="Sonal Paithankar"/>
    <s v="2022-05-27 13:26:58.491000+00:00"/>
    <s v="2022-09-14 04:08:54.026000+00:00"/>
    <m/>
    <s v="Mumbai"/>
    <m/>
    <m/>
    <m/>
    <n v="3321"/>
    <m/>
    <m/>
    <m/>
    <m/>
    <m/>
    <m/>
    <m/>
    <s v="PAID_SOCIAL"/>
    <m/>
    <m/>
    <m/>
    <s v="HR / Staffing / Recruitment; Professional Services"/>
    <m/>
    <m/>
    <m/>
    <m/>
    <m/>
    <m/>
    <m/>
    <m/>
    <m/>
    <m/>
    <m/>
    <m/>
    <m/>
    <m/>
    <s v="user_L8E6IFhq6UCzKLHa45LUUTZCznDuyDwFrGaEp9DXiUM"/>
    <x v="9"/>
    <x v="1"/>
    <m/>
    <s v="August; July; June"/>
    <s v="Cold Call"/>
    <m/>
    <m/>
    <s v="Downloaded the guide: Designing employee healthcare plan"/>
    <m/>
    <m/>
    <m/>
    <s v="2021-10-04 04:31:20.391000+00:00"/>
    <s v="2022-09-15 04:37:14.532000+00:00"/>
    <s v="GMC"/>
  </r>
  <r>
    <s v="Vrushali Kummar"/>
    <n v="500000"/>
    <s v="INR"/>
    <n v="0"/>
    <s v="9/19/22"/>
    <s v="Sales"/>
    <s v="stat_kcR4fZg7TU7jjk1jAVua3qGLRS4J5uFayEjK5j02wtv"/>
    <s v="Unqualified"/>
    <n v="0"/>
    <s v="OpportunityStatusType.Lost"/>
    <s v="cont_MzG2e8iqfahG7tbw8w931Rb95SdGqrw2tMou1aahOPL"/>
    <s v="Jayaprakash Nair"/>
    <s v="Wellness Programme - Truworth - no response from Jayaprakash"/>
    <s v="lead_hCs1EwUNW5X2rYcq8fQ0M0vHtynCyy8rAI8qdSJYzGn"/>
    <s v="Schaeffler India Limited"/>
    <s v="Pallab Gupta"/>
    <s v="user_TZzywQwym26DjuswO479pxRhNKX152z8X1haCx2vcst"/>
    <s v="Vrushali Kummar"/>
    <s v="2022-07-28 08:34:12.926000+00:00"/>
    <s v="2022-09-13 17:56:39.284000+00:00"/>
    <m/>
    <s v="Pune"/>
    <m/>
    <s v="2020-08-14 08:05:11+00:00"/>
    <m/>
    <n v="1762"/>
    <m/>
    <m/>
    <m/>
    <m/>
    <m/>
    <m/>
    <m/>
    <m/>
    <m/>
    <m/>
    <m/>
    <s v="Manufacturing"/>
    <m/>
    <m/>
    <m/>
    <m/>
    <m/>
    <m/>
    <m/>
    <m/>
    <m/>
    <m/>
    <m/>
    <m/>
    <s v="Deepak Yadav"/>
    <m/>
    <s v="user_PApNwMjp7lPIEBp7acretouakdtYNVHpPO9ja9KoR5D"/>
    <x v="12"/>
    <x v="1"/>
    <m/>
    <s v="December; September"/>
    <s v="Affiliate; Cold Call"/>
    <s v="Naukri.com"/>
    <m/>
    <s v="vaccine lead"/>
    <m/>
    <m/>
    <m/>
    <s v="2020-12-06 09:46:14.523000+00:00"/>
    <s v="2022-10-20 07:46:21.104000+00:00"/>
    <m/>
  </r>
  <r>
    <s v="Chetan Kumar"/>
    <n v="1500000"/>
    <s v="INR"/>
    <n v="0"/>
    <s v="9/20/22"/>
    <s v="Sales"/>
    <s v="stat_kcR4fZg7TU7jjk1jAVua3qGLRS4J5uFayEjK5j02wtv"/>
    <s v="Unqualified"/>
    <n v="0"/>
    <s v="OpportunityStatusType.Lost"/>
    <m/>
    <m/>
    <s v="GMC (1+3)- Renewal"/>
    <s v="lead_rPcoYYV5eE9PHfQ3eOtt1wBuDQ7bhAwbVLZI87aroPX"/>
    <s v="COLD STAR LOGISTICS PVT. LTD"/>
    <s v="Bhairavi Jog"/>
    <s v="user_Iwn6da5WKkZqwUySK0oUuCb72pFP5WEm4zAb92ijqFe"/>
    <s v="Sonal Paithankar"/>
    <s v="2022-07-19 07:13:17.507000+00:00"/>
    <s v="2022-09-14 03:53:10.075000+00:00"/>
    <m/>
    <s v="Mumbai"/>
    <m/>
    <m/>
    <m/>
    <n v="120"/>
    <m/>
    <m/>
    <m/>
    <m/>
    <m/>
    <m/>
    <m/>
    <m/>
    <m/>
    <m/>
    <m/>
    <s v="Transportation &amp; Logistics"/>
    <m/>
    <m/>
    <m/>
    <m/>
    <m/>
    <m/>
    <m/>
    <m/>
    <m/>
    <m/>
    <m/>
    <m/>
    <s v="Jitin Gopi"/>
    <m/>
    <s v="user_228eUmsdKIb9OItgmiDq1zD4aPZ1eqiapbaLAGeBf8g"/>
    <x v="13"/>
    <x v="1"/>
    <m/>
    <s v="September"/>
    <s v="Cold Call"/>
    <m/>
    <m/>
    <m/>
    <m/>
    <m/>
    <m/>
    <s v="2021-09-02 05:12:07.813000+00:00"/>
    <s v="2022-09-19 05:18:19.561000+00:00"/>
    <s v="GMC"/>
  </r>
  <r>
    <s v="Chetan Kumar"/>
    <n v="1000000"/>
    <s v="INR"/>
    <n v="0"/>
    <s v="9/30/22"/>
    <s v="Sales"/>
    <s v="stat_1hn9nRJaLbI53NxPuSQgo90kRpbpKsFlwN4oEGNUTdO"/>
    <s v="Lost"/>
    <n v="0"/>
    <s v="OpportunityStatusType.Lost"/>
    <s v="cont_It0SWN4KkK7SbBGwxMvIAuzmCNfeijhBmYdgqqJ13t4"/>
    <s v="Abhishek Karn"/>
    <s v="OJAS Programme - Wellness Opp"/>
    <s v="lead_M85obxJ0nIq3imJF9PsZ4oDcuYCRrBr8ymSHofGowk9"/>
    <s v="Hikal Limited - App Only"/>
    <s v="Mayur Gadiyar"/>
    <s v="user_Iwn6da5WKkZqwUySK0oUuCb72pFP5WEm4zAb92ijqFe"/>
    <s v="Sonal Paithankar"/>
    <s v="2022-04-28 17:55:55.082000+00:00"/>
    <s v="2022-09-14 03:52:28.398000+00:00"/>
    <m/>
    <s v="Mumbai"/>
    <m/>
    <m/>
    <m/>
    <n v="2300"/>
    <m/>
    <m/>
    <m/>
    <m/>
    <m/>
    <m/>
    <m/>
    <s v="PAID_SOCIAL"/>
    <m/>
    <m/>
    <m/>
    <s v="Chemical"/>
    <m/>
    <m/>
    <m/>
    <m/>
    <m/>
    <m/>
    <m/>
    <m/>
    <m/>
    <m/>
    <m/>
    <m/>
    <m/>
    <m/>
    <s v="user_bdUPAGjcS7p6513So3N4g3aWNS5HuBuVJi7bvCPAsLt"/>
    <x v="24"/>
    <x v="1"/>
    <m/>
    <s v="June"/>
    <s v="Gated Content"/>
    <s v="Lusha"/>
    <m/>
    <s v="Mayur Leads"/>
    <m/>
    <m/>
    <m/>
    <s v="2021-11-11 03:21:19.836000+00:00"/>
    <s v="2022-09-29 17:14:48.894000+00:00"/>
    <m/>
  </r>
  <r>
    <s v="Abhiroop Ganguly"/>
    <n v="150000"/>
    <s v="INR"/>
    <n v="100"/>
    <s v="9/13/22"/>
    <s v="Sales"/>
    <s v="stat_OZRiD1474QRJIpvnjHCZfiIvKcVD6mIKSSTzg8SwDVx"/>
    <s v="Won- Payment Completed"/>
    <n v="1"/>
    <s v="OpportunityStatusType.Won"/>
    <s v="cont_Tr1ELRUocPtRmbnJDRgDPOeOK3e1hL3ffpHbLVeyefb"/>
    <s v="Prasad Kawte"/>
    <s v="GMC Renewal"/>
    <s v="lead_PqPMMae0g3uq7nFJdYTVOl3nTHyJVAHROQjfiUwepIn"/>
    <s v="ZermattGroup"/>
    <s v="Trupti Suryavanshi"/>
    <s v="user_U27GK6WjhLhUhi1EDKXV57xMpn8n8DMIOjci1q3UReZ"/>
    <s v="Abhiroop Ganguly"/>
    <s v="2022-09-13 11:34:17.910000+00:00"/>
    <s v="2022-09-13 13:04:09.821000+00:00"/>
    <m/>
    <s v="Pune"/>
    <m/>
    <m/>
    <m/>
    <n v="25"/>
    <m/>
    <m/>
    <m/>
    <m/>
    <m/>
    <m/>
    <m/>
    <m/>
    <m/>
    <m/>
    <m/>
    <m/>
    <m/>
    <m/>
    <m/>
    <m/>
    <m/>
    <m/>
    <m/>
    <m/>
    <m/>
    <m/>
    <m/>
    <m/>
    <m/>
    <m/>
    <s v="user_L8E6IFhq6UCzKLHa45LUUTZCznDuyDwFrGaEp9DXiUM"/>
    <x v="9"/>
    <x v="6"/>
    <m/>
    <s v="September"/>
    <m/>
    <m/>
    <m/>
    <s v="Vaccine inbound"/>
    <m/>
    <m/>
    <m/>
    <s v="2021-04-28 12:13:20.723000+00:00"/>
    <s v="2022-09-13 13:04:26.416000+00:00"/>
    <s v="GMC"/>
  </r>
  <r>
    <s v="Abhiroop Ganguly"/>
    <n v="211542"/>
    <s v="INR"/>
    <n v="100"/>
    <s v="9/13/22"/>
    <s v="Sales"/>
    <s v="stat_OZRiD1474QRJIpvnjHCZfiIvKcVD6mIKSSTzg8SwDVx"/>
    <s v="Won- Payment Completed"/>
    <n v="1"/>
    <s v="OpportunityStatusType.Won"/>
    <s v="cont_B2fsQcosA05buOHRbDH7XBLLM5VWB5J8VttbwRjQN0d"/>
    <s v="Amlan Basu"/>
    <s v="GPA Renewal"/>
    <s v="lead_AeFfE7uaV0ucsHhaqpnTLib3OdmOb5PxhDpf1rjUa3I"/>
    <s v="Eversana"/>
    <s v="Trupti Suryavanshi"/>
    <s v="user_U27GK6WjhLhUhi1EDKXV57xMpn8n8DMIOjci1q3UReZ"/>
    <s v="Abhiroop Ganguly"/>
    <s v="2022-09-13 11:29:19.414000+00:00"/>
    <s v="2022-09-13 13:02:25.491000+00:00"/>
    <m/>
    <s v="Pune"/>
    <m/>
    <s v="2021-04-30 09:22:55+00:00"/>
    <m/>
    <n v="472"/>
    <m/>
    <m/>
    <m/>
    <m/>
    <m/>
    <m/>
    <m/>
    <s v="PAID_SOCIAL"/>
    <m/>
    <m/>
    <m/>
    <s v="Manufacturing"/>
    <m/>
    <m/>
    <m/>
    <m/>
    <m/>
    <m/>
    <m/>
    <m/>
    <m/>
    <m/>
    <m/>
    <m/>
    <s v="Aniket Vahile; Deepak Yadav"/>
    <m/>
    <s v="user_L8E6IFhq6UCzKLHa45LUUTZCznDuyDwFrGaEp9DXiUM"/>
    <x v="9"/>
    <x v="6"/>
    <m/>
    <s v="September"/>
    <s v="Cold Call"/>
    <s v="Inbound via website"/>
    <m/>
    <s v="Employee Count 50"/>
    <m/>
    <m/>
    <m/>
    <s v="2021-04-30 09:25:38.310000+00:00"/>
    <s v="2022-10-20 09:24:40.711000+00:00"/>
    <s v="GPA"/>
  </r>
  <r>
    <s v="Abhiroop Ganguly"/>
    <n v="6400"/>
    <s v="INR"/>
    <n v="100"/>
    <s v="9/13/22"/>
    <s v="Sales"/>
    <s v="stat_OZRiD1474QRJIpvnjHCZfiIvKcVD6mIKSSTzg8SwDVx"/>
    <s v="Won- Payment Completed"/>
    <n v="1"/>
    <s v="OpportunityStatusType.Won"/>
    <s v="cont_Tr1ELRUocPtRmbnJDRgDPOeOK3e1hL3ffpHbLVeyefb"/>
    <s v="Prasad Kawte"/>
    <s v="GPA Renewal"/>
    <s v="lead_PqPMMae0g3uq7nFJdYTVOl3nTHyJVAHROQjfiUwepIn"/>
    <s v="ZermattGroup"/>
    <s v="Trupti Suryavanshi"/>
    <s v="user_U27GK6WjhLhUhi1EDKXV57xMpn8n8DMIOjci1q3UReZ"/>
    <s v="Abhiroop Ganguly"/>
    <s v="2022-09-13 11:35:05.999000+00:00"/>
    <s v="2022-09-13 13:04:26.340000+00:00"/>
    <m/>
    <s v="Pune"/>
    <m/>
    <m/>
    <m/>
    <n v="25"/>
    <m/>
    <m/>
    <m/>
    <m/>
    <m/>
    <m/>
    <m/>
    <m/>
    <m/>
    <m/>
    <m/>
    <m/>
    <m/>
    <m/>
    <m/>
    <m/>
    <m/>
    <m/>
    <m/>
    <m/>
    <m/>
    <m/>
    <m/>
    <m/>
    <m/>
    <m/>
    <s v="user_L8E6IFhq6UCzKLHa45LUUTZCznDuyDwFrGaEp9DXiUM"/>
    <x v="9"/>
    <x v="6"/>
    <m/>
    <s v="September"/>
    <m/>
    <m/>
    <m/>
    <s v="Vaccine inbound"/>
    <m/>
    <m/>
    <m/>
    <s v="2021-04-28 12:13:20.723000+00:00"/>
    <s v="2022-09-13 13:04:26.416000+00:00"/>
    <s v="GPA"/>
  </r>
  <r>
    <s v="Abhiroop Ganguly"/>
    <n v="3706607"/>
    <s v="INR"/>
    <n v="100"/>
    <s v="9/13/22"/>
    <s v="Sales"/>
    <s v="stat_OZRiD1474QRJIpvnjHCZfiIvKcVD6mIKSSTzg8SwDVx"/>
    <s v="Won- Payment Completed"/>
    <n v="1"/>
    <s v="OpportunityStatusType.Won"/>
    <s v="cont_P7ZO3UyYIqPxuziBlYHySiZ5H1OwzgChIBhOadBHBkD"/>
    <s v="Sneha Ojha"/>
    <s v="Parental GMC"/>
    <s v="lead_AeFfE7uaV0ucsHhaqpnTLib3OdmOb5PxhDpf1rjUa3I"/>
    <s v="Eversana"/>
    <s v="Trupti Suryavanshi"/>
    <s v="user_U27GK6WjhLhUhi1EDKXV57xMpn8n8DMIOjci1q3UReZ"/>
    <s v="Abhiroop Ganguly"/>
    <s v="2022-08-11 05:35:17.213000+00:00"/>
    <s v="2022-09-13 13:00:15.924000+00:00"/>
    <m/>
    <s v="Pune"/>
    <m/>
    <s v="2021-04-30 09:22:55+00:00"/>
    <m/>
    <n v="472"/>
    <m/>
    <m/>
    <m/>
    <m/>
    <m/>
    <m/>
    <m/>
    <s v="PAID_SOCIAL"/>
    <m/>
    <m/>
    <m/>
    <s v="Manufacturing"/>
    <m/>
    <m/>
    <m/>
    <m/>
    <m/>
    <m/>
    <m/>
    <m/>
    <m/>
    <m/>
    <m/>
    <m/>
    <s v="Aniket Vahile; Deepak Yadav"/>
    <m/>
    <s v="user_L8E6IFhq6UCzKLHa45LUUTZCznDuyDwFrGaEp9DXiUM"/>
    <x v="9"/>
    <x v="6"/>
    <m/>
    <s v="September"/>
    <s v="Cold Call"/>
    <s v="Inbound via website"/>
    <m/>
    <s v="Employee Count 50"/>
    <m/>
    <m/>
    <m/>
    <s v="2021-04-30 09:25:38.310000+00:00"/>
    <s v="2022-10-20 09:24:40.711000+00:00"/>
    <s v="GMC"/>
  </r>
  <r>
    <s v="Abhiroop Ganguly"/>
    <n v="4400000"/>
    <s v="INR"/>
    <n v="100"/>
    <s v="9/13/22"/>
    <s v="Sales"/>
    <s v="stat_OZRiD1474QRJIpvnjHCZfiIvKcVD6mIKSSTzg8SwDVx"/>
    <s v="Won- Payment Completed"/>
    <n v="1"/>
    <s v="OpportunityStatusType.Won"/>
    <s v="cont_B2fsQcosA05buOHRbDH7XBLLM5VWB5J8VttbwRjQN0d"/>
    <s v="Amlan Basu"/>
    <s v="GMC Renewal"/>
    <s v="lead_AeFfE7uaV0ucsHhaqpnTLib3OdmOb5PxhDpf1rjUa3I"/>
    <s v="Eversana"/>
    <s v="Trupti Suryavanshi"/>
    <s v="user_U27GK6WjhLhUhi1EDKXV57xMpn8n8DMIOjci1q3UReZ"/>
    <s v="Abhiroop Ganguly"/>
    <s v="2022-06-30 06:25:59.411000+00:00"/>
    <s v="2022-09-13 13:01:01.435000+00:00"/>
    <m/>
    <s v="Pune"/>
    <m/>
    <s v="2021-04-30 09:22:55+00:00"/>
    <m/>
    <n v="472"/>
    <m/>
    <m/>
    <m/>
    <m/>
    <m/>
    <m/>
    <m/>
    <s v="PAID_SOCIAL"/>
    <m/>
    <m/>
    <m/>
    <s v="Manufacturing"/>
    <m/>
    <m/>
    <m/>
    <m/>
    <m/>
    <m/>
    <m/>
    <m/>
    <m/>
    <m/>
    <m/>
    <m/>
    <s v="Aniket Vahile; Deepak Yadav"/>
    <m/>
    <s v="user_L8E6IFhq6UCzKLHa45LUUTZCznDuyDwFrGaEp9DXiUM"/>
    <x v="9"/>
    <x v="6"/>
    <m/>
    <s v="September"/>
    <s v="Cold Call"/>
    <s v="Inbound via website"/>
    <m/>
    <s v="Employee Count 50"/>
    <m/>
    <m/>
    <m/>
    <s v="2021-04-30 09:25:38.310000+00:00"/>
    <s v="2022-10-20 09:24:40.711000+00:00"/>
    <s v="GMC"/>
  </r>
  <r>
    <s v="Sanket Kulkarni"/>
    <n v="1400000"/>
    <s v="INR"/>
    <n v="0"/>
    <s v="9/16/22"/>
    <s v="Sales"/>
    <s v="stat_kcR4fZg7TU7jjk1jAVua3qGLRS4J5uFayEjK5j02wtv"/>
    <s v="Unqualified"/>
    <n v="0"/>
    <s v="OpportunityStatusType.Lost"/>
    <s v="cont_yU36SapHdFFwyeGdhDEkKqXhKNrcU0YmXYsAq7vEdsD"/>
    <s v="Mangesh Bakshi"/>
    <s v="GMC ren (1+3)"/>
    <s v="lead_BV5MG6uGSWT1qBC5J3IrzkCwxZh4wqocHdGGEGFuBgt"/>
    <s v="Resilient Cosmeceuticals Pvt. Ltd."/>
    <s v="Gauri Jori"/>
    <s v="user_k8sSUtRXfYEMul9CBIF4ZOmv3vnev5cdEvVZbtETMKp"/>
    <s v="Sanket Kulkarni"/>
    <s v="2022-09-09 07:33:39.854000+00:00"/>
    <s v="2022-09-13 10:31:07.559000+00:00"/>
    <m/>
    <s v="Pune"/>
    <m/>
    <s v="2020-09-14 07:40:51+00:00"/>
    <m/>
    <n v="121"/>
    <m/>
    <m/>
    <m/>
    <m/>
    <m/>
    <m/>
    <m/>
    <m/>
    <m/>
    <m/>
    <m/>
    <s v="Manufacturing"/>
    <m/>
    <m/>
    <m/>
    <m/>
    <m/>
    <m/>
    <m/>
    <m/>
    <m/>
    <m/>
    <m/>
    <m/>
    <m/>
    <m/>
    <s v="user_5YHA1ZU4iP896lD1YJehdJcMx7ZEgWCpulT4T2c3pJ3"/>
    <x v="4"/>
    <x v="1"/>
    <m/>
    <s v="September"/>
    <s v="Cold Call"/>
    <m/>
    <m/>
    <m/>
    <m/>
    <m/>
    <m/>
    <s v="2020-12-06 09:49:31.423000+00:00"/>
    <s v="2022-09-16 05:40:59.107000+00:00"/>
    <m/>
  </r>
  <r>
    <s v="Vivek Singh"/>
    <n v="6000000"/>
    <s v="INR"/>
    <n v="0"/>
    <s v="9/15/22"/>
    <s v="Sales"/>
    <s v="stat_1hn9nRJaLbI53NxPuSQgo90kRpbpKsFlwN4oEGNUTdO"/>
    <s v="Lost"/>
    <n v="0"/>
    <s v="OpportunityStatusType.Lost"/>
    <s v="cont_6dBdOE2Pvobqr7JGudiPzzPpPeTdNsiSfNCTkUjzAyi"/>
    <s v="Vaquas Hussain"/>
    <s v="GMC - family floater 1500"/>
    <s v="lead_5NB1skMzTefEFRBLdPtB9smwnqkeXZ9u3Zy6hTKSgBc"/>
    <s v="Innovations Management"/>
    <s v="Daya Gowda"/>
    <s v="user_6dalmZ7hmWD47jhCVGdU1SSEcFMsz9rWtW2jPORgJvj"/>
    <s v="Vivek Singh"/>
    <s v="2022-07-15 04:43:20.258000+00:00"/>
    <s v="2022-09-13 05:27:04.206000+00:00"/>
    <m/>
    <s v="Bangalore"/>
    <m/>
    <m/>
    <m/>
    <n v="1500"/>
    <m/>
    <m/>
    <m/>
    <m/>
    <m/>
    <m/>
    <m/>
    <m/>
    <m/>
    <m/>
    <m/>
    <s v="Automotive"/>
    <m/>
    <m/>
    <m/>
    <m/>
    <m/>
    <m/>
    <m/>
    <m/>
    <m/>
    <m/>
    <m/>
    <m/>
    <s v="Amol Gawali"/>
    <m/>
    <s v="user_ojX3B6giQCeKnOjqd4gdwXUl0CqqHMXNORvxR6POXn6"/>
    <x v="21"/>
    <x v="7"/>
    <m/>
    <s v="September"/>
    <s v="Cold Call"/>
    <m/>
    <m/>
    <m/>
    <m/>
    <m/>
    <m/>
    <s v="2022-04-03 18:10:50.318000+00:00"/>
    <s v="2022-10-20 10:22:49.033000+00:00"/>
    <m/>
  </r>
  <r>
    <s v="Sanket Kulkarni"/>
    <n v="11000000"/>
    <s v="INR"/>
    <n v="0"/>
    <s v="9/15/22"/>
    <s v="Sales"/>
    <s v="stat_kcR4fZg7TU7jjk1jAVua3qGLRS4J5uFayEjK5j02wtv"/>
    <s v="Unqualified"/>
    <n v="0"/>
    <s v="OpportunityStatusType.Lost"/>
    <s v="cont_nSdO3ta7fsRTD4iXWVqrcNJJccnAQkU6sqPVHQzrghM"/>
    <s v="Doreen Dsouza"/>
    <s v="GMC Renewal"/>
    <s v="lead_T0JjWBzs75sramWsPi5OwtCZ9ZbzgoG1c4c0sj9DCpl"/>
    <s v="eQ Technologic"/>
    <s v="Trupti Suryavanshi"/>
    <s v="user_k8sSUtRXfYEMul9CBIF4ZOmv3vnev5cdEvVZbtETMKp"/>
    <s v="Sanket Kulkarni"/>
    <s v="2022-08-29 05:08:08.106000+00:00"/>
    <s v="2022-09-13 07:08:12.230000+00:00"/>
    <m/>
    <s v="Pune"/>
    <m/>
    <s v="2020-08-14 08:05:16+00:00"/>
    <m/>
    <n v="645"/>
    <m/>
    <m/>
    <m/>
    <m/>
    <m/>
    <m/>
    <m/>
    <m/>
    <m/>
    <m/>
    <m/>
    <s v="IT Services &amp; IT Consulting"/>
    <m/>
    <m/>
    <m/>
    <m/>
    <m/>
    <m/>
    <m/>
    <m/>
    <m/>
    <m/>
    <m/>
    <m/>
    <m/>
    <m/>
    <s v="user_L8E6IFhq6UCzKLHa45LUUTZCznDuyDwFrGaEp9DXiUM"/>
    <x v="9"/>
    <x v="1"/>
    <m/>
    <s v="September"/>
    <s v="Cold Call"/>
    <m/>
    <m/>
    <m/>
    <m/>
    <m/>
    <m/>
    <s v="2020-12-06 09:46:37.199000+00:00"/>
    <s v="2022-10-10 08:19:04.393000+00:00"/>
    <s v="GMC"/>
  </r>
  <r>
    <s v="Sanket Kulkarni"/>
    <n v="800000"/>
    <s v="INR"/>
    <n v="0"/>
    <s v="9/22/22"/>
    <s v="Sales"/>
    <s v="stat_1hn9nRJaLbI53NxPuSQgo90kRpbpKsFlwN4oEGNUTdO"/>
    <s v="Lost"/>
    <n v="0"/>
    <s v="OpportunityStatusType.Lost"/>
    <s v="cont_ToqSTkSPe9iiMG4b6fbxtGrdfmK27bpEHp8aoHOcdiD"/>
    <s v="Kundan Kakade"/>
    <s v="GMC Renewal"/>
    <s v="lead_OyHcS5fP8VcvMQXiF1ZOlhgKjgtyedbYGqZjTKwabqg"/>
    <s v="Rich Products &amp; Solutions Pvt. Ltd."/>
    <s v="Trupti Suryavanshi"/>
    <s v="user_k8sSUtRXfYEMul9CBIF4ZOmv3vnev5cdEvVZbtETMKp"/>
    <s v="Sanket Kulkarni"/>
    <s v="2022-07-04 06:23:58.170000+00:00"/>
    <s v="2022-09-13 07:56:47.919000+00:00"/>
    <m/>
    <s v="Pune"/>
    <m/>
    <m/>
    <m/>
    <n v="220"/>
    <m/>
    <m/>
    <m/>
    <m/>
    <m/>
    <m/>
    <m/>
    <s v="PAID_SOCIAL"/>
    <m/>
    <m/>
    <m/>
    <m/>
    <m/>
    <m/>
    <m/>
    <m/>
    <m/>
    <m/>
    <m/>
    <m/>
    <m/>
    <m/>
    <m/>
    <m/>
    <m/>
    <m/>
    <s v="user_L8E6IFhq6UCzKLHa45LUUTZCznDuyDwFrGaEp9DXiUM"/>
    <x v="9"/>
    <x v="1"/>
    <m/>
    <s v="September"/>
    <s v="Gated Content"/>
    <m/>
    <m/>
    <s v="Employee Engagement Handbook"/>
    <m/>
    <m/>
    <m/>
    <s v="2022-06-10 07:03:49.516000+00:00"/>
    <s v="2022-09-21 05:23:53.084000+00:00"/>
    <s v="GMC"/>
  </r>
  <r>
    <s v="Vivek Singh"/>
    <n v="50000"/>
    <s v="INR"/>
    <n v="0"/>
    <s v="9/15/22"/>
    <s v="Sales"/>
    <s v="stat_1hn9nRJaLbI53NxPuSQgo90kRpbpKsFlwN4oEGNUTdO"/>
    <s v="Lost"/>
    <n v="0"/>
    <s v="OpportunityStatusType.Lost"/>
    <s v="cont_6dBdOE2Pvobqr7JGudiPzzPpPeTdNsiSfNCTkUjzAyi"/>
    <s v="Vaquas Hussain"/>
    <s v="GPA"/>
    <s v="lead_5NB1skMzTefEFRBLdPtB9smwnqkeXZ9u3Zy6hTKSgBc"/>
    <s v="Innovations Management"/>
    <s v="Daya Gowda"/>
    <s v="user_6dalmZ7hmWD47jhCVGdU1SSEcFMsz9rWtW2jPORgJvj"/>
    <s v="Vivek Singh"/>
    <s v="2022-06-08 11:51:22.188000+00:00"/>
    <s v="2022-09-13 05:26:49.924000+00:00"/>
    <m/>
    <s v="Bangalore"/>
    <m/>
    <m/>
    <m/>
    <n v="1500"/>
    <m/>
    <m/>
    <m/>
    <m/>
    <m/>
    <m/>
    <m/>
    <m/>
    <m/>
    <m/>
    <m/>
    <s v="Automotive"/>
    <m/>
    <m/>
    <m/>
    <m/>
    <m/>
    <m/>
    <m/>
    <m/>
    <m/>
    <m/>
    <m/>
    <m/>
    <s v="Amol Gawali"/>
    <m/>
    <s v="user_ojX3B6giQCeKnOjqd4gdwXUl0CqqHMXNORvxR6POXn6"/>
    <x v="21"/>
    <x v="7"/>
    <m/>
    <s v="September"/>
    <s v="Cold Call"/>
    <m/>
    <m/>
    <m/>
    <m/>
    <m/>
    <m/>
    <s v="2022-04-03 18:10:50.318000+00:00"/>
    <s v="2022-10-20 10:22:49.033000+00:00"/>
    <m/>
  </r>
  <r>
    <s v="Vikas Gupta"/>
    <n v="22140761"/>
    <s v="INR"/>
    <n v="100"/>
    <s v="9/13/22"/>
    <s v="Sales"/>
    <s v="stat_OZRiD1474QRJIpvnjHCZfiIvKcVD6mIKSSTzg8SwDVx"/>
    <s v="Won- Payment Completed"/>
    <n v="1"/>
    <s v="OpportunityStatusType.Won"/>
    <s v="cont_xeSdeRohbrKNTu7Fqnyt6GzcoPyJzgN1yUGJnIXEy6X"/>
    <s v="Medha Paranjpe"/>
    <s v="."/>
    <s v="lead_oERt9gGUQk9x9PWLe8HJwwNPRGA0ZwXqi6TIAMxV9Z7"/>
    <s v="Podar Education Network"/>
    <s v="Pranav Kenjale"/>
    <s v="user_lccnw70UrYzjPcbxrA5N9qp8LF1vx6aP08yPEdeU06P"/>
    <s v="Vikas Gupta"/>
    <s v="2022-06-28 11:09:13.315000+00:00"/>
    <s v="2022-09-13 03:45:49.177000+00:00"/>
    <m/>
    <s v="Mumbai"/>
    <m/>
    <m/>
    <m/>
    <n v="8178"/>
    <m/>
    <m/>
    <m/>
    <m/>
    <m/>
    <m/>
    <m/>
    <m/>
    <m/>
    <m/>
    <m/>
    <s v="Education"/>
    <m/>
    <m/>
    <m/>
    <m/>
    <m/>
    <m/>
    <m/>
    <m/>
    <m/>
    <m/>
    <m/>
    <m/>
    <m/>
    <m/>
    <s v="user_Jujy0sFufO9J3qwY7aNpCCnF6nFZMrfvciNEydEzhaI"/>
    <x v="2"/>
    <x v="16"/>
    <m/>
    <s v="September"/>
    <s v="Cold Call"/>
    <m/>
    <m/>
    <m/>
    <m/>
    <m/>
    <m/>
    <s v="2021-08-02 07:48:35.673000+00:00"/>
    <s v="2022-10-10 07:35:39.519000+00:00"/>
    <s v="GMC"/>
  </r>
  <r>
    <s v="Vikas Raj"/>
    <n v="2000000"/>
    <s v="INR"/>
    <n v="50"/>
    <d v="2022-08-09T00:00:00"/>
    <s v="Sales"/>
    <s v="stat_kLhaUSYbyIgQOHjvcKAHYNQn1lIjd0wTZfiU50Lt3mL"/>
    <s v="Demo Completed"/>
    <n v="0"/>
    <s v="OpportunityStatusType.Active"/>
    <s v="cont_Y40oG5ZwX8XnRkFvQs5blSOEbBw48rrSOopP2TbID5z"/>
    <s v="Shubhakar"/>
    <s v="GPA Renewal"/>
    <s v="lead_pjVtyf2linxbzd2q6cgV7lBXAIHWYwLsj3BNZ2WALZm"/>
    <s v="Puravankara ltd"/>
    <s v="Vikas Raj"/>
    <s v="user_BtmkQ6xvtDyCMLstiH7YmmQURsFQdjarGcnSBd9UgEk"/>
    <s v="Vikas Raj"/>
    <s v="2022-09-07 06:01:39.560000+00:00"/>
    <s v="2022-09-13 04:54:14.599000+00:00"/>
    <m/>
    <s v="Bangalore"/>
    <m/>
    <m/>
    <m/>
    <n v="1005"/>
    <m/>
    <m/>
    <m/>
    <m/>
    <m/>
    <m/>
    <m/>
    <m/>
    <m/>
    <m/>
    <m/>
    <s v="Others"/>
    <s v="TATA AIG"/>
    <m/>
    <m/>
    <m/>
    <m/>
    <m/>
    <m/>
    <m/>
    <m/>
    <m/>
    <m/>
    <m/>
    <s v="Deepak Yadav"/>
    <m/>
    <s v="user_BtmkQ6xvtDyCMLstiH7YmmQURsFQdjarGcnSBd9UgEk"/>
    <x v="19"/>
    <x v="1"/>
    <m/>
    <s v="December"/>
    <s v="Cold Call"/>
    <m/>
    <m/>
    <s v="Ref - Sreenivas"/>
    <m/>
    <m/>
    <m/>
    <s v="2022-03-31 10:55:31.352000+00:00"/>
    <s v="2022-10-12 10:13:31.775000+00:00"/>
    <m/>
  </r>
  <r>
    <s v="Satyam Tiwari"/>
    <n v="200000"/>
    <s v="INR"/>
    <n v="0"/>
    <s v="9/30/22"/>
    <s v="Sales"/>
    <s v="stat_kcR4fZg7TU7jjk1jAVua3qGLRS4J5uFayEjK5j02wtv"/>
    <s v="Unqualified"/>
    <n v="0"/>
    <s v="OpportunityStatusType.Lost"/>
    <s v="cont_1XsPUUEqrmjj5NAkC0cyJfVyjrUxh6IH67rzlvikWLb"/>
    <s v="Jisha Prashant"/>
    <m/>
    <s v="lead_QpsZ9KiynQJPeXH4hyKo5oxOiszTuhX7g7WBMmJ0flE"/>
    <s v="Sunpet (TPAC PACKAGING)"/>
    <s v="Nikhil Ahuja"/>
    <s v="user_2YgShwgjLNI4FjAqgE9PtKsdIaGh919JGcFG919fe5B"/>
    <s v="Satyam Tiwari"/>
    <s v="2022-05-12 10:05:12.323000+00:00"/>
    <s v="2022-09-12 11:08:48.610000+00:00"/>
    <m/>
    <s v="Mumbai"/>
    <m/>
    <m/>
    <m/>
    <n v="320"/>
    <m/>
    <m/>
    <m/>
    <m/>
    <m/>
    <m/>
    <m/>
    <m/>
    <m/>
    <m/>
    <m/>
    <m/>
    <m/>
    <m/>
    <m/>
    <m/>
    <m/>
    <m/>
    <m/>
    <m/>
    <m/>
    <m/>
    <m/>
    <m/>
    <m/>
    <m/>
    <s v="user_ocHSJH83OJnHCvKyMbjx8WOOK8PMgAUGIj1qK0q0dMV"/>
    <x v="10"/>
    <x v="1"/>
    <m/>
    <m/>
    <s v="Gated Content"/>
    <m/>
    <m/>
    <s v="Employee Engagement Handbook"/>
    <m/>
    <m/>
    <m/>
    <s v="2021-04-27 08:50:31.772000+00:00"/>
    <s v="2022-09-12 11:08:55.550000+00:00"/>
    <s v="GTL"/>
  </r>
  <r>
    <s v="Vivek Singh"/>
    <n v="20000"/>
    <s v="INR"/>
    <n v="0"/>
    <s v="9/30/22"/>
    <s v="Sales"/>
    <s v="stat_kcR4fZg7TU7jjk1jAVua3qGLRS4J5uFayEjK5j02wtv"/>
    <s v="Unqualified"/>
    <n v="0"/>
    <s v="OpportunityStatusType.Lost"/>
    <s v="cont_QvmvG1PG4gF2eMnuNbIHOjugA7wikRlVAUNqbqz166T"/>
    <s v="Priyanka Azad"/>
    <s v="GPA - Renewal"/>
    <s v="lead_whKdONbacont6RqcV7RuCAMEMBljKvT4YOYrck9xvW8"/>
    <s v="Wisetech Global"/>
    <s v="Shreenath Bhat"/>
    <s v="user_6dalmZ7hmWD47jhCVGdU1SSEcFMsz9rWtW2jPORgJvj"/>
    <s v="Vivek Singh"/>
    <s v="2022-07-21 10:55:39.702000+00:00"/>
    <s v="2022-09-12 10:18:36.762000+00:00"/>
    <m/>
    <s v="Bangalore"/>
    <m/>
    <m/>
    <m/>
    <n v="120"/>
    <m/>
    <m/>
    <m/>
    <m/>
    <m/>
    <m/>
    <m/>
    <m/>
    <m/>
    <m/>
    <m/>
    <s v="IT Services &amp; IT Consulting"/>
    <m/>
    <m/>
    <m/>
    <m/>
    <m/>
    <m/>
    <m/>
    <m/>
    <m/>
    <m/>
    <m/>
    <m/>
    <s v="Rakesh Nade"/>
    <m/>
    <s v="user_vMd4rmcrSbjykdyL2J7rrYn84SWdcNc5FKligrmItPw"/>
    <x v="11"/>
    <x v="1"/>
    <m/>
    <s v="September"/>
    <m/>
    <m/>
    <m/>
    <s v="Lead Magnet Lead"/>
    <m/>
    <m/>
    <m/>
    <s v="2021-09-04 22:35:42.070000+00:00"/>
    <s v="2022-09-23 12:52:47.139000+00:00"/>
    <s v="GPA"/>
  </r>
  <r>
    <s v="Prateek Wadhwa"/>
    <n v="40000"/>
    <s v="INR"/>
    <n v="0"/>
    <s v="9/30/22"/>
    <s v="Sales"/>
    <s v="stat_kcR4fZg7TU7jjk1jAVua3qGLRS4J5uFayEjK5j02wtv"/>
    <s v="Unqualified"/>
    <n v="0"/>
    <s v="OpportunityStatusType.Lost"/>
    <s v="cont_0qtfiZ8M3FdjIV7AkN8cd0kOnz4HQbB6P8bhEiMZtfq"/>
    <s v="mamta Kanaya"/>
    <m/>
    <s v="lead_18jeDOz2b88A6JbWjChjPKOTVhv52KGl5XhNa1jGkz1"/>
    <s v="Gaja Capital"/>
    <s v="Prateek Wadhwa"/>
    <s v="user_FdWFezbLzkYQcGsBUsjZO25nr2poK2nRbqV47Rs5Kfm"/>
    <s v="Prateek Wadhwa"/>
    <s v="2022-08-29 10:19:43.162000+00:00"/>
    <s v="2022-09-12 11:47:58.515000+00:00"/>
    <m/>
    <s v="Mumbai"/>
    <m/>
    <m/>
    <m/>
    <n v="43"/>
    <m/>
    <m/>
    <m/>
    <m/>
    <m/>
    <m/>
    <m/>
    <m/>
    <m/>
    <m/>
    <m/>
    <s v="Banking &amp; Finance"/>
    <m/>
    <m/>
    <m/>
    <m/>
    <m/>
    <m/>
    <m/>
    <m/>
    <m/>
    <m/>
    <m/>
    <m/>
    <s v="Rakesh Nade"/>
    <m/>
    <s v="user_FdWFezbLzkYQcGsBUsjZO25nr2poK2nRbqV47Rs5Kfm"/>
    <x v="17"/>
    <x v="1"/>
    <m/>
    <s v="September"/>
    <s v="Cold Call"/>
    <m/>
    <m/>
    <s v="AM Opps - Kunal"/>
    <m/>
    <m/>
    <m/>
    <s v="2021-11-18 08:11:16.835000+00:00"/>
    <s v="2022-09-20 15:11:29.736000+00:00"/>
    <s v="GMC"/>
  </r>
  <r>
    <s v="Vivek Singh"/>
    <n v="500000"/>
    <s v="INR"/>
    <n v="0"/>
    <s v="9/30/22"/>
    <s v="Sales"/>
    <s v="stat_kcR4fZg7TU7jjk1jAVua3qGLRS4J5uFayEjK5j02wtv"/>
    <s v="Unqualified"/>
    <n v="0"/>
    <s v="OpportunityStatusType.Lost"/>
    <s v="cont_OL6XnWDCASmuyxzf0K87mVrMl4U74li6LOPBCiRFWiL"/>
    <s v="Archana Pradeep"/>
    <s v="GMC - 1+3 policy  Fresh"/>
    <s v="lead_sLlbJJHIWv6Y6UDTnvk4IlxACZBqmogoJECEDzqiEwJ"/>
    <s v="Sogo Computers Private Limited"/>
    <s v="Daya Gowda"/>
    <s v="user_6dalmZ7hmWD47jhCVGdU1SSEcFMsz9rWtW2jPORgJvj"/>
    <s v="Vivek Singh"/>
    <s v="2022-06-09 09:58:09.617000+00:00"/>
    <s v="2022-09-12 10:11:59.424000+00:00"/>
    <m/>
    <s v="Bangalore"/>
    <m/>
    <m/>
    <m/>
    <n v="170"/>
    <m/>
    <m/>
    <m/>
    <m/>
    <m/>
    <m/>
    <m/>
    <m/>
    <m/>
    <m/>
    <m/>
    <s v="IT Services &amp; IT Consulting"/>
    <m/>
    <m/>
    <m/>
    <m/>
    <m/>
    <m/>
    <m/>
    <m/>
    <m/>
    <m/>
    <m/>
    <m/>
    <s v="Prashant Abhang"/>
    <m/>
    <s v="user_encRk5bIEFN6ZA11h4WH2AdZTiZpogLSlMIaj0E30SZ"/>
    <x v="3"/>
    <x v="1"/>
    <m/>
    <m/>
    <s v="Cold Call"/>
    <m/>
    <m/>
    <m/>
    <m/>
    <m/>
    <m/>
    <s v="2022-05-06 10:48:22.343000+00:00"/>
    <s v="2022-09-12 10:12:24.480000+00:00"/>
    <m/>
  </r>
  <r>
    <s v="Vivek Singh"/>
    <n v="200000"/>
    <s v="INR"/>
    <n v="0"/>
    <s v="9/30/22"/>
    <s v="Sales"/>
    <s v="stat_kcR4fZg7TU7jjk1jAVua3qGLRS4J5uFayEjK5j02wtv"/>
    <s v="Unqualified"/>
    <n v="0"/>
    <s v="OpportunityStatusType.Lost"/>
    <s v="cont_tXkOJ3laHf0RWtl7au4L9gdzouK9Z6jGKIfUvec3kNP"/>
    <s v="Jagadeesha R S"/>
    <s v="GMC - Fresh"/>
    <s v="lead_j8CAKsHV5p17TnJtcBBHVTPklgPW6jC7UlVTqp4OR3r"/>
    <s v="RAPIDBOX LOGISTICS PRIVATE LIMITED"/>
    <s v="Daya Gowda"/>
    <s v="user_6dalmZ7hmWD47jhCVGdU1SSEcFMsz9rWtW2jPORgJvj"/>
    <s v="Vivek Singh"/>
    <s v="2022-06-17 09:27:57.171000+00:00"/>
    <s v="2022-09-12 10:13:16.183000+00:00"/>
    <m/>
    <s v="Bangalore"/>
    <m/>
    <m/>
    <m/>
    <n v="25"/>
    <m/>
    <m/>
    <m/>
    <m/>
    <m/>
    <m/>
    <m/>
    <m/>
    <m/>
    <m/>
    <m/>
    <s v="Transportation &amp; Logistics"/>
    <m/>
    <m/>
    <m/>
    <m/>
    <m/>
    <m/>
    <m/>
    <m/>
    <m/>
    <m/>
    <m/>
    <m/>
    <s v="Prashant Abhang"/>
    <m/>
    <s v="user_encRk5bIEFN6ZA11h4WH2AdZTiZpogLSlMIaj0E30SZ"/>
    <x v="3"/>
    <x v="1"/>
    <m/>
    <m/>
    <s v="Cold Call"/>
    <m/>
    <m/>
    <m/>
    <m/>
    <m/>
    <m/>
    <s v="2022-06-17 09:26:05.561000+00:00"/>
    <s v="2022-09-29 11:24:47.202000+00:00"/>
    <m/>
  </r>
  <r>
    <s v="Vivek Singh"/>
    <n v="700000"/>
    <s v="INR"/>
    <n v="0"/>
    <s v="9/30/22"/>
    <s v="Sales"/>
    <s v="stat_kcR4fZg7TU7jjk1jAVua3qGLRS4J5uFayEjK5j02wtv"/>
    <s v="Unqualified"/>
    <n v="0"/>
    <s v="OpportunityStatusType.Lost"/>
    <s v="cont_QvmvG1PG4gF2eMnuNbIHOjugA7wikRlVAUNqbqz166T"/>
    <s v="Priyanka Azad"/>
    <s v="GMC - Renewal - September"/>
    <s v="lead_whKdONbacont6RqcV7RuCAMEMBljKvT4YOYrck9xvW8"/>
    <s v="Wisetech Global"/>
    <s v="Shreenath Bhat"/>
    <s v="user_6dalmZ7hmWD47jhCVGdU1SSEcFMsz9rWtW2jPORgJvj"/>
    <s v="Vivek Singh"/>
    <s v="2022-07-21 10:54:17.770000+00:00"/>
    <s v="2022-09-12 10:18:30.380000+00:00"/>
    <m/>
    <s v="Bangalore"/>
    <m/>
    <m/>
    <m/>
    <n v="120"/>
    <m/>
    <m/>
    <m/>
    <m/>
    <m/>
    <m/>
    <m/>
    <m/>
    <m/>
    <m/>
    <m/>
    <s v="IT Services &amp; IT Consulting"/>
    <m/>
    <m/>
    <m/>
    <m/>
    <m/>
    <m/>
    <m/>
    <m/>
    <m/>
    <m/>
    <m/>
    <m/>
    <s v="Rakesh Nade"/>
    <m/>
    <s v="user_vMd4rmcrSbjykdyL2J7rrYn84SWdcNc5FKligrmItPw"/>
    <x v="11"/>
    <x v="1"/>
    <m/>
    <s v="September"/>
    <m/>
    <m/>
    <m/>
    <s v="Lead Magnet Lead"/>
    <m/>
    <m/>
    <m/>
    <s v="2021-09-04 22:35:42.070000+00:00"/>
    <s v="2022-09-23 12:52:47.139000+00:00"/>
    <s v="GMC"/>
  </r>
  <r>
    <s v="Vivek Singh"/>
    <n v="2000000"/>
    <s v="INR"/>
    <n v="0"/>
    <d v="2022-12-09T00:00:00"/>
    <s v="Sales"/>
    <s v="stat_kcR4fZg7TU7jjk1jAVua3qGLRS4J5uFayEjK5j02wtv"/>
    <s v="Unqualified"/>
    <n v="0"/>
    <s v="OpportunityStatusType.Lost"/>
    <m/>
    <m/>
    <s v="GMC"/>
    <s v="lead_3zts7PJBadNRrtfvNUNn5lAcChvpUgt0PDXu67iXRKk"/>
    <s v="Sunrise system Inc"/>
    <s v="Daya Gowda"/>
    <s v="user_6dalmZ7hmWD47jhCVGdU1SSEcFMsz9rWtW2jPORgJvj"/>
    <s v="Vivek Singh"/>
    <s v="2022-05-30 10:14:52.100000+00:00"/>
    <s v="2022-09-12 10:02:40.391000+00:00"/>
    <m/>
    <s v="Bangalore"/>
    <m/>
    <m/>
    <m/>
    <n v="400"/>
    <m/>
    <m/>
    <m/>
    <m/>
    <m/>
    <m/>
    <m/>
    <m/>
    <m/>
    <m/>
    <m/>
    <s v="IT Services &amp; IT Consulting"/>
    <m/>
    <m/>
    <m/>
    <m/>
    <m/>
    <m/>
    <m/>
    <m/>
    <m/>
    <m/>
    <m/>
    <m/>
    <m/>
    <m/>
    <s v="user_encRk5bIEFN6ZA11h4WH2AdZTiZpogLSlMIaj0E30SZ"/>
    <x v="3"/>
    <x v="1"/>
    <m/>
    <s v="August"/>
    <s v="Cold Call"/>
    <m/>
    <m/>
    <m/>
    <m/>
    <m/>
    <m/>
    <s v="2022-03-30 04:53:53.885000+00:00"/>
    <s v="2022-09-12 11:22:56.885000+00:00"/>
    <m/>
  </r>
  <r>
    <s v="Vivek Singh"/>
    <n v="200000"/>
    <s v="INR"/>
    <n v="0"/>
    <s v="9/16/22"/>
    <s v="Sales"/>
    <s v="stat_kcR4fZg7TU7jjk1jAVua3qGLRS4J5uFayEjK5j02wtv"/>
    <s v="Unqualified"/>
    <n v="0"/>
    <s v="OpportunityStatusType.Lost"/>
    <s v="cont_WwtMXdIFsL1eabSLBxFYqMx1KzR80mnEQ0vlXci2YKX"/>
    <s v="chithra K S"/>
    <s v="GMC - Renewal"/>
    <s v="lead_Fdq4Mi7lk9Kgxsvpx3nvagEfr9zAFgICiMHojdtxjp2"/>
    <s v="VFM SYSTEMS &amp; SERVICES PVT LTD"/>
    <s v="Shreenath Bhat"/>
    <s v="user_6dalmZ7hmWD47jhCVGdU1SSEcFMsz9rWtW2jPORgJvj"/>
    <s v="Vivek Singh"/>
    <s v="2022-08-08 09:05:31.076000+00:00"/>
    <s v="2022-09-12 10:01:07.679000+00:00"/>
    <m/>
    <s v="Bangalore"/>
    <m/>
    <m/>
    <m/>
    <n v="35"/>
    <m/>
    <m/>
    <m/>
    <m/>
    <m/>
    <m/>
    <m/>
    <m/>
    <m/>
    <m/>
    <m/>
    <s v="IT Services &amp; IT Consulting"/>
    <m/>
    <m/>
    <m/>
    <m/>
    <m/>
    <m/>
    <m/>
    <m/>
    <m/>
    <m/>
    <m/>
    <m/>
    <s v="Arunkumar Dubey"/>
    <m/>
    <s v="user_vMd4rmcrSbjykdyL2J7rrYn84SWdcNc5FKligrmItPw"/>
    <x v="11"/>
    <x v="1"/>
    <m/>
    <s v="September"/>
    <s v="Cold Call"/>
    <m/>
    <m/>
    <m/>
    <m/>
    <m/>
    <m/>
    <s v="2021-08-25 17:20:02.018000+00:00"/>
    <s v="2022-09-12 10:01:24.220000+00:00"/>
    <s v="GMC"/>
  </r>
  <r>
    <s v="Abhiroop Ganguly"/>
    <n v="298600"/>
    <s v="INR"/>
    <n v="100"/>
    <d v="2022-11-09T00:00:00"/>
    <s v="Sales"/>
    <s v="stat_OZRiD1474QRJIpvnjHCZfiIvKcVD6mIKSSTzg8SwDVx"/>
    <s v="Won- Payment Completed"/>
    <n v="1"/>
    <s v="OpportunityStatusType.Won"/>
    <m/>
    <m/>
    <m/>
    <s v="lead_Lbx9EVMF7eLSby7zrHV8WxOeT3nlPO8QP87lY1FI2BV"/>
    <s v="BVC Eservices Pvt Ltd"/>
    <s v="Satyajit Chati"/>
    <s v="user_U27GK6WjhLhUhi1EDKXV57xMpn8n8DMIOjci1q3UReZ"/>
    <s v="Abhiroop Ganguly"/>
    <s v="2022-08-17 06:30:20.881000+00:00"/>
    <s v="2022-09-12 07:12:17.705000+00:00"/>
    <m/>
    <s v="Pune"/>
    <m/>
    <m/>
    <m/>
    <n v="8"/>
    <m/>
    <m/>
    <m/>
    <m/>
    <m/>
    <m/>
    <m/>
    <m/>
    <m/>
    <m/>
    <m/>
    <s v="Sports &amp; Entertainment"/>
    <m/>
    <m/>
    <m/>
    <m/>
    <m/>
    <m/>
    <m/>
    <m/>
    <m/>
    <m/>
    <m/>
    <m/>
    <s v="Rakesh Nade"/>
    <m/>
    <s v="user_5IQTpX6DsnoeoDfxqzqojpVoQLXPh68nhDjLS5ETjYj"/>
    <x v="8"/>
    <x v="4"/>
    <m/>
    <s v="September"/>
    <s v="Cold Call"/>
    <m/>
    <m/>
    <m/>
    <m/>
    <m/>
    <m/>
    <s v="2022-08-17 06:22:39.534000+00:00"/>
    <s v="2022-09-23 10:35:03.120000+00:00"/>
    <m/>
  </r>
  <r>
    <s v="Mayur Gadiyar"/>
    <n v="360000"/>
    <s v="INR"/>
    <n v="0"/>
    <s v="9/19/22"/>
    <s v="Sales"/>
    <s v="stat_1hn9nRJaLbI53NxPuSQgo90kRpbpKsFlwN4oEGNUTdO"/>
    <s v="Lost"/>
    <n v="0"/>
    <s v="OpportunityStatusType.Lost"/>
    <s v="cont_GaHtgw0rDBj6R1iXEun17OppWtXkXe1ERJ2CGT9klbQ"/>
    <s v="Deepa C"/>
    <s v="Client not responding  Wanted updated claims mis and summary"/>
    <s v="lead_m7GGh6Rsz8MvmTC4GGUjN0cmE3OqZE1k40jg3W3MjfP"/>
    <s v="Atlas Systems"/>
    <s v="Nikhil Ahuja"/>
    <s v="user_bdUPAGjcS7p6513So3N4g3aWNS5HuBuVJi7bvCPAsLt"/>
    <s v="Mayur Gadiyar"/>
    <s v="2022-07-04 06:51:57.359000+00:00"/>
    <s v="2022-09-12 06:58:55.184000+00:00"/>
    <m/>
    <s v="Bangalore"/>
    <m/>
    <m/>
    <m/>
    <n v="120"/>
    <m/>
    <m/>
    <m/>
    <m/>
    <m/>
    <m/>
    <m/>
    <m/>
    <m/>
    <m/>
    <m/>
    <s v="Professional Services"/>
    <m/>
    <m/>
    <m/>
    <m/>
    <m/>
    <m/>
    <m/>
    <m/>
    <m/>
    <m/>
    <m/>
    <m/>
    <m/>
    <m/>
    <s v="user_ocHSJH83OJnHCvKyMbjx8WOOK8PMgAUGIj1qK0q0dMV"/>
    <x v="10"/>
    <x v="1"/>
    <m/>
    <s v="September"/>
    <s v="Gated Content"/>
    <m/>
    <m/>
    <s v="Employee Engagement Handbook"/>
    <m/>
    <m/>
    <m/>
    <s v="2022-04-22 07:30:02.534000+00:00"/>
    <s v="2022-09-30 10:12:24.099000+00:00"/>
    <s v="GMC"/>
  </r>
  <r>
    <s v="Anshum Naithani"/>
    <n v="1500000"/>
    <s v="INR"/>
    <n v="0"/>
    <s v="9/24/22"/>
    <s v="Sales"/>
    <s v="stat_kcR4fZg7TU7jjk1jAVua3qGLRS4J5uFayEjK5j02wtv"/>
    <s v="Unqualified"/>
    <n v="0"/>
    <s v="OpportunityStatusType.Lost"/>
    <s v="cont_5h5XnI1TnVD9vOPzINUGpHRrbin4vOVZFmJ2MW6y6os"/>
    <s v="Sunil Chanda"/>
    <s v="GMC - Renewal; for 10000 employees other details will share only after priority list shortlisting."/>
    <s v="lead_fz6hVNHiVpXzeRBotbRs3C2MWyTVIjbbxVsz5TPba0t"/>
    <s v="Kalpataru Developers"/>
    <s v="Shreenath Bhat"/>
    <s v="user_GL8PBiV4pvzsQLVHSdZLeMQAQcGjCvLkffg486DHfZJ"/>
    <s v="Anshum Naithani"/>
    <s v="2022-07-13 09:56:20.068000+00:00"/>
    <s v="2022-09-12 06:54:37.909000+00:00"/>
    <m/>
    <s v="Mumbai"/>
    <m/>
    <m/>
    <m/>
    <n v="3000"/>
    <m/>
    <m/>
    <m/>
    <m/>
    <m/>
    <m/>
    <m/>
    <s v="PAID_SOCIAL"/>
    <m/>
    <m/>
    <m/>
    <s v="Construction &amp; Real Estate"/>
    <m/>
    <m/>
    <m/>
    <m/>
    <m/>
    <m/>
    <m/>
    <m/>
    <m/>
    <m/>
    <m/>
    <m/>
    <s v="Mrunmay Jalgaonkar"/>
    <m/>
    <s v="user_bdUPAGjcS7p6513So3N4g3aWNS5HuBuVJi7bvCPAsLt"/>
    <x v="24"/>
    <x v="1"/>
    <m/>
    <s v="September"/>
    <s v="Cold Call"/>
    <s v="Naukri.com"/>
    <m/>
    <s v="Winning talent beyond salary"/>
    <m/>
    <m/>
    <m/>
    <s v="2021-09-02 05:12:13.193000+00:00"/>
    <s v="2022-09-12 06:54:37.999000+00:00"/>
    <s v="GMC"/>
  </r>
  <r>
    <s v="Prateek Wadhwa"/>
    <n v="25000"/>
    <s v="INR"/>
    <n v="0"/>
    <s v="9/30/22"/>
    <s v="Sales"/>
    <s v="stat_1hn9nRJaLbI53NxPuSQgo90kRpbpKsFlwN4oEGNUTdO"/>
    <s v="Lost"/>
    <n v="0"/>
    <s v="OpportunityStatusType.Lost"/>
    <s v="cont_10EysQDvtLLw4fY8PE9uTL8ERnu8NORmdqMyaGwEsym"/>
    <m/>
    <s v="GMC"/>
    <s v="lead_uP86QBEy2NCCdjt3X5hRLvT44gu9IRNrN9eRNmNCYtC"/>
    <s v="Omniflo"/>
    <s v="Bharti Bankey"/>
    <s v="user_FdWFezbLzkYQcGsBUsjZO25nr2poK2nRbqV47Rs5Kfm"/>
    <s v="Prateek Wadhwa"/>
    <s v="2022-08-26 09:28:44.553000+00:00"/>
    <s v="2022-09-12 07:06:44.303000+00:00"/>
    <m/>
    <s v="Bangalore"/>
    <m/>
    <s v="2022-08-19 07:27:12+00:00"/>
    <m/>
    <n v="12"/>
    <m/>
    <m/>
    <m/>
    <m/>
    <m/>
    <m/>
    <m/>
    <m/>
    <m/>
    <m/>
    <m/>
    <s v="Retail"/>
    <m/>
    <m/>
    <m/>
    <m/>
    <m/>
    <m/>
    <m/>
    <m/>
    <m/>
    <m/>
    <m/>
    <m/>
    <s v="Rakesh Nade"/>
    <m/>
    <s v="user_aM3WaaSUQQmaNnsm9l2FQRVWUEr8RN2ZdXzsuQUalQ3"/>
    <x v="7"/>
    <x v="1"/>
    <m/>
    <m/>
    <s v="Inbound"/>
    <s v="Inbound via website"/>
    <m/>
    <s v="Employee Count 25"/>
    <m/>
    <m/>
    <m/>
    <s v="2022-08-19 07:30:08.168000+00:00"/>
    <s v="2022-09-20 15:07:47.244000+00:00"/>
    <m/>
  </r>
  <r>
    <s v="Omkar Ghate"/>
    <n v="500000"/>
    <s v="INR"/>
    <n v="0"/>
    <d v="2022-12-09T00:00:00"/>
    <s v="Sales"/>
    <s v="stat_kcR4fZg7TU7jjk1jAVua3qGLRS4J5uFayEjK5j02wtv"/>
    <s v="Unqualified"/>
    <n v="0"/>
    <s v="OpportunityStatusType.Lost"/>
    <s v="cont_fnWmpkSsaThxyfpsUh50WodRE6XO1yhKNOEP093QTtW"/>
    <s v="Poonam Saluja"/>
    <s v="Holtec Pune GTL"/>
    <s v="lead_aaP4fTbN4GANvIVMJrT4cXcz26nSm4JIfg69mXddhYA"/>
    <s v="Holtec Asia"/>
    <s v="Sarvesh Pawar"/>
    <s v="user_9SBRjyF0n4iWuhUdqRyQkFhl2J4uyNKhFWvvJEvunX8"/>
    <s v="Omkar Ghate"/>
    <s v="2022-08-30 09:44:13.441000+00:00"/>
    <s v="2022-09-12 06:07:10.143000+00:00"/>
    <m/>
    <s v="Pune"/>
    <m/>
    <s v="2020-08-20 09:04:45+00:00"/>
    <m/>
    <n v="200"/>
    <m/>
    <m/>
    <m/>
    <m/>
    <m/>
    <m/>
    <m/>
    <m/>
    <m/>
    <m/>
    <m/>
    <s v="Oil &amp; Gas"/>
    <m/>
    <m/>
    <m/>
    <m/>
    <m/>
    <m/>
    <m/>
    <m/>
    <m/>
    <m/>
    <m/>
    <m/>
    <s v="Deepak Yadav"/>
    <m/>
    <s v="user_A8KOTZADnUtEQOLt4nSLAmteNStuGh80js75RYjrXVt"/>
    <x v="6"/>
    <x v="1"/>
    <m/>
    <s v="March; September"/>
    <s v="Gated Content"/>
    <s v="Naukri.com"/>
    <m/>
    <s v="Sameer Feb Outbound'21"/>
    <m/>
    <m/>
    <m/>
    <s v="2020-12-06 09:55:45.828000+00:00"/>
    <s v="2022-09-19 09:59:12.043000+00:00"/>
    <s v="GTL"/>
  </r>
  <r>
    <s v="Tejas Kulkarni"/>
    <n v="200000"/>
    <s v="INR"/>
    <n v="50"/>
    <s v="9/30/22"/>
    <s v="Sales"/>
    <s v="stat_T3kAAaxxVQ5lPxDDIp76iVMLZhmGR6CEbdlVFNl0tPj"/>
    <s v="Quote Comparison Ready"/>
    <n v="0"/>
    <s v="OpportunityStatusType.Active"/>
    <s v="cont_aTLLHrmAnExlyYXvyIJBJJ8VrE44DL5CumR77sbEjCr"/>
    <s v="Renuka Singh"/>
    <s v="Fresh - GMC policy"/>
    <s v="lead_HR2l0UcQex3EVZocN1xf3JaZYq36Fx0gwunc3YEV0lF"/>
    <s v="Cacti Global"/>
    <s v="Daniel Patra"/>
    <s v="user_sREdxbAJihL2Zbgic7tyQ6Rc4Mny7HnD1RNGhA9DDYh"/>
    <s v="Prajakta Sahastrabudhe"/>
    <s v="2022-08-12 11:09:08.801000+00:00"/>
    <s v="2022-09-12 06:13:09.131000+00:00"/>
    <m/>
    <s v="Mumbai"/>
    <m/>
    <m/>
    <m/>
    <n v="71"/>
    <m/>
    <m/>
    <m/>
    <m/>
    <m/>
    <m/>
    <m/>
    <m/>
    <m/>
    <m/>
    <m/>
    <s v="Professional Services"/>
    <m/>
    <m/>
    <m/>
    <m/>
    <m/>
    <m/>
    <m/>
    <m/>
    <m/>
    <m/>
    <m/>
    <m/>
    <s v="Ravi Jaiswal"/>
    <m/>
    <s v="user_doWYUHOvQ3f5K3ugoH7kbrXnoPuCbasVEsKoA9COWQo"/>
    <x v="15"/>
    <x v="1"/>
    <m/>
    <m/>
    <s v="Cold Call"/>
    <s v="Mr. E"/>
    <m/>
    <m/>
    <m/>
    <m/>
    <m/>
    <s v="2022-07-12 04:11:40.947000+00:00"/>
    <s v="2022-09-12 06:13:09.185000+00:00"/>
    <s v="GMC"/>
  </r>
  <r>
    <s v="Abhishek Chauhan"/>
    <n v="600000"/>
    <s v="INR"/>
    <n v="0"/>
    <s v="9/15/22"/>
    <s v="Sales"/>
    <s v="stat_kcR4fZg7TU7jjk1jAVua3qGLRS4J5uFayEjK5j02wtv"/>
    <s v="Unqualified"/>
    <n v="0"/>
    <s v="OpportunityStatusType.Lost"/>
    <m/>
    <m/>
    <s v="Still client is under budget discussions"/>
    <s v="lead_PXFPYtITXphC0uc1bNYYkz45tbCruqVJWhEtUgXTIdZ"/>
    <s v="JustAnswer"/>
    <s v="Aditya Binani"/>
    <s v="user_ojX3B6giQCeKnOjqd4gdwXUl0CqqHMXNORvxR6POXn6"/>
    <s v="Abhishek Chauhan"/>
    <s v="2022-05-24 11:42:49.449000+00:00"/>
    <s v="2022-09-12 06:20:25.450000+00:00"/>
    <m/>
    <s v="Bangalore"/>
    <m/>
    <m/>
    <m/>
    <n v="130"/>
    <m/>
    <m/>
    <m/>
    <m/>
    <m/>
    <m/>
    <m/>
    <m/>
    <m/>
    <m/>
    <m/>
    <s v="IT Services &amp; IT Consulting"/>
    <m/>
    <m/>
    <m/>
    <m/>
    <m/>
    <m/>
    <m/>
    <m/>
    <m/>
    <m/>
    <m/>
    <m/>
    <s v="Jitin Gopi"/>
    <m/>
    <s v="user_g5Yw4Z4XnIbmcGhJO80vdtFdd5ElcDlgYO3q8l82ODn"/>
    <x v="18"/>
    <x v="3"/>
    <m/>
    <s v="June; May"/>
    <s v="Cold Call"/>
    <m/>
    <m/>
    <m/>
    <m/>
    <m/>
    <m/>
    <s v="2021-10-01 07:03:39.581000+00:00"/>
    <s v="2022-09-12 06:20:25.510000+00:00"/>
    <m/>
  </r>
  <r>
    <s v="Tejas Kulkarni"/>
    <n v="20000"/>
    <s v="INR"/>
    <n v="50"/>
    <s v="9/30/22"/>
    <s v="Sales"/>
    <s v="stat_kLhaUSYbyIgQOHjvcKAHYNQn1lIjd0wTZfiU50Lt3mL"/>
    <s v="Demo Completed"/>
    <n v="0"/>
    <s v="OpportunityStatusType.Active"/>
    <m/>
    <m/>
    <s v="GMC-Fresh"/>
    <s v="lead_Guxav786TbnI2LhNt9SQQEDudlIOawY7HqPPOcQQbYg"/>
    <s v="TechExped"/>
    <s v="Bharti Bankey"/>
    <s v="user_sREdxbAJihL2Zbgic7tyQ6Rc4Mny7HnD1RNGhA9DDYh"/>
    <s v="Prajakta Sahastrabudhe"/>
    <s v="2022-08-23 10:38:16.511000+00:00"/>
    <s v="2022-09-12 05:15:56.815000+00:00"/>
    <m/>
    <s v="Mumbai"/>
    <m/>
    <s v="2022-08-23 08:37:20+00:00"/>
    <m/>
    <n v="8"/>
    <m/>
    <m/>
    <m/>
    <m/>
    <m/>
    <m/>
    <m/>
    <s v="ORGANIC_SEARCH"/>
    <m/>
    <m/>
    <m/>
    <m/>
    <m/>
    <m/>
    <m/>
    <m/>
    <m/>
    <m/>
    <m/>
    <m/>
    <m/>
    <m/>
    <m/>
    <m/>
    <m/>
    <m/>
    <s v="user_aM3WaaSUQQmaNnsm9l2FQRVWUEr8RN2ZdXzsuQUalQ3"/>
    <x v="7"/>
    <x v="1"/>
    <m/>
    <m/>
    <s v="Inbound"/>
    <s v="Inbound via website"/>
    <m/>
    <s v="Employee Count 25"/>
    <m/>
    <m/>
    <m/>
    <s v="2022-08-23 08:40:02.259000+00:00"/>
    <s v="2022-09-12 05:15:56.871000+00:00"/>
    <m/>
  </r>
  <r>
    <s v="Chetan Kumar"/>
    <n v="2500000"/>
    <s v="INR"/>
    <n v="0"/>
    <s v="9/15/22"/>
    <s v="Sales"/>
    <s v="stat_kcR4fZg7TU7jjk1jAVua3qGLRS4J5uFayEjK5j02wtv"/>
    <s v="Unqualified"/>
    <n v="0"/>
    <s v="OpportunityStatusType.Lost"/>
    <m/>
    <m/>
    <s v="Parental - Fresh"/>
    <s v="lead_kulB8ZR7Vif2PM55xIO9VnfweGdZ56yEiW0UN4noTpA"/>
    <s v="Netscribes"/>
    <s v="Aditya Binani"/>
    <s v="user_g5Yw4Z4XnIbmcGhJO80vdtFdd5ElcDlgYO3q8l82ODn"/>
    <s v="Aditya Binani"/>
    <s v="2022-07-21 09:14:34.786000+00:00"/>
    <s v="2022-09-12 05:19:40.678000+00:00"/>
    <m/>
    <s v="Mumbai"/>
    <m/>
    <m/>
    <m/>
    <n v="315"/>
    <m/>
    <m/>
    <m/>
    <m/>
    <m/>
    <m/>
    <m/>
    <s v="PAID_SOCIAL"/>
    <m/>
    <m/>
    <m/>
    <s v="Others"/>
    <m/>
    <m/>
    <m/>
    <m/>
    <m/>
    <m/>
    <m/>
    <m/>
    <m/>
    <m/>
    <m/>
    <m/>
    <s v="Aniket Vahile"/>
    <m/>
    <s v="user_g5Yw4Z4XnIbmcGhJO80vdtFdd5ElcDlgYO3q8l82ODn"/>
    <x v="18"/>
    <x v="1"/>
    <m/>
    <s v="August; September"/>
    <s v="Gated Content"/>
    <s v="Naukri.com"/>
    <m/>
    <s v="Employee Engagement Handbook"/>
    <m/>
    <m/>
    <m/>
    <s v="2021-04-20 11:36:27.296000+00:00"/>
    <s v="2022-09-24 08:10:57.609000+00:00"/>
    <m/>
  </r>
  <r>
    <s v="Sameer Iftekhari"/>
    <n v="250000"/>
    <s v="INR"/>
    <n v="50"/>
    <s v="9/30/22"/>
    <s v="Sales"/>
    <s v="stat_LAF6zc710op7pnBQxMZo0IXU6mVHAxtY6FLz1R7BEWw"/>
    <s v="Data Received"/>
    <n v="0"/>
    <s v="OpportunityStatusType.Active"/>
    <s v="cont_eI2It0ziU0O9LWe7ss5uC2S6PF7VzhMPVj0YdzyGN29"/>
    <s v="hitesh dholkia"/>
    <s v="Cyber insur"/>
    <s v="lead_khTuu7r82kyPrJmAIcRX6ciMRsbvkwVrLKeP46EMt8R"/>
    <s v="Dista Technologies"/>
    <s v="Gauri Jori"/>
    <s v="user_sREdxbAJihL2Zbgic7tyQ6Rc4Mny7HnD1RNGhA9DDYh"/>
    <s v="Prajakta Sahastrabudhe"/>
    <s v="2022-08-26 05:38:41.705000+00:00"/>
    <s v="2022-09-12 05:28:20.834000+00:00"/>
    <m/>
    <s v="Other"/>
    <m/>
    <m/>
    <m/>
    <n v="50"/>
    <m/>
    <m/>
    <m/>
    <m/>
    <m/>
    <m/>
    <m/>
    <m/>
    <m/>
    <m/>
    <m/>
    <s v="IT Services &amp; IT Consulting"/>
    <m/>
    <m/>
    <m/>
    <m/>
    <m/>
    <m/>
    <m/>
    <m/>
    <m/>
    <m/>
    <m/>
    <m/>
    <m/>
    <m/>
    <s v="user_sREdxbAJihL2Zbgic7tyQ6Rc4Mny7HnD1RNGhA9DDYh"/>
    <x v="5"/>
    <x v="5"/>
    <m/>
    <s v="March"/>
    <s v="Cold Call"/>
    <m/>
    <m/>
    <m/>
    <m/>
    <m/>
    <m/>
    <s v="2022-03-03 10:47:50.160000+00:00"/>
    <s v="2022-09-23 05:53:16.988000+00:00"/>
    <m/>
  </r>
  <r>
    <s v="Prateek Wadhwa"/>
    <n v="500000"/>
    <s v="INR"/>
    <n v="0"/>
    <s v="9/30/22"/>
    <s v="Sales"/>
    <s v="stat_kcR4fZg7TU7jjk1jAVua3qGLRS4J5uFayEjK5j02wtv"/>
    <s v="Unqualified"/>
    <n v="0"/>
    <s v="OpportunityStatusType.Lost"/>
    <s v="cont_NlWy7olKnpo5zbhPlA8WjwnOLvL4CmTE3diKBhk1nIR"/>
    <s v="Manoj reddy"/>
    <m/>
    <s v="lead_apRLmd1Jz9YIFnkU2r078aWKvIuEHDnaIFNgpXyBHgb"/>
    <s v="Manav Energy Pvt Ltd"/>
    <s v="Prateek Wadhwa"/>
    <s v="user_FdWFezbLzkYQcGsBUsjZO25nr2poK2nRbqV47Rs5Kfm"/>
    <s v="Prateek Wadhwa"/>
    <s v="2022-07-11 09:45:46.446000+00:00"/>
    <s v="2022-09-12 05:10:45.094000+00:00"/>
    <m/>
    <s v="Bangalore"/>
    <m/>
    <m/>
    <m/>
    <n v="100"/>
    <m/>
    <m/>
    <m/>
    <m/>
    <m/>
    <m/>
    <m/>
    <m/>
    <m/>
    <m/>
    <m/>
    <s v="Renewables &amp; Environment"/>
    <m/>
    <m/>
    <m/>
    <m/>
    <m/>
    <m/>
    <m/>
    <m/>
    <m/>
    <m/>
    <m/>
    <m/>
    <m/>
    <m/>
    <s v="user_FdWFezbLzkYQcGsBUsjZO25nr2poK2nRbqV47Rs5Kfm"/>
    <x v="17"/>
    <x v="1"/>
    <m/>
    <s v="September"/>
    <s v="Gated Content"/>
    <m/>
    <m/>
    <s v="Employee Engagement Handbook"/>
    <m/>
    <m/>
    <m/>
    <s v="2022-05-20 02:51:35.942000+00:00"/>
    <s v="2022-09-12 05:10:53.486000+00:00"/>
    <s v="GTL"/>
  </r>
  <r>
    <s v="Prateek Wadhwa"/>
    <n v="500000"/>
    <s v="INR"/>
    <n v="0"/>
    <s v="9/17/22"/>
    <s v="Sales"/>
    <s v="stat_kcR4fZg7TU7jjk1jAVua3qGLRS4J5uFayEjK5j02wtv"/>
    <s v="Unqualified"/>
    <n v="0"/>
    <s v="OpportunityStatusType.Lost"/>
    <s v="cont_NlWy7olKnpo5zbhPlA8WjwnOLvL4CmTE3diKBhk1nIR"/>
    <s v="Manoj reddy"/>
    <s v="1+3"/>
    <s v="lead_apRLmd1Jz9YIFnkU2r078aWKvIuEHDnaIFNgpXyBHgb"/>
    <s v="Manav Energy Pvt Ltd"/>
    <s v="Prateek Wadhwa"/>
    <s v="user_FdWFezbLzkYQcGsBUsjZO25nr2poK2nRbqV47Rs5Kfm"/>
    <s v="Prateek Wadhwa"/>
    <s v="2022-05-24 10:17:17.784000+00:00"/>
    <s v="2022-09-12 05:10:37.821000+00:00"/>
    <m/>
    <s v="Bangalore"/>
    <m/>
    <m/>
    <m/>
    <n v="100"/>
    <m/>
    <m/>
    <m/>
    <m/>
    <m/>
    <m/>
    <m/>
    <m/>
    <m/>
    <m/>
    <m/>
    <s v="Renewables &amp; Environment"/>
    <m/>
    <m/>
    <m/>
    <m/>
    <m/>
    <m/>
    <m/>
    <m/>
    <m/>
    <m/>
    <m/>
    <m/>
    <m/>
    <m/>
    <s v="user_FdWFezbLzkYQcGsBUsjZO25nr2poK2nRbqV47Rs5Kfm"/>
    <x v="17"/>
    <x v="1"/>
    <m/>
    <s v="September"/>
    <s v="Gated Content"/>
    <m/>
    <m/>
    <s v="Employee Engagement Handbook"/>
    <m/>
    <m/>
    <m/>
    <s v="2022-05-20 02:51:35.942000+00:00"/>
    <s v="2022-09-12 05:10:53.486000+00:00"/>
    <s v="GMC"/>
  </r>
  <r>
    <s v="Prateek Wadhwa"/>
    <n v="40000"/>
    <s v="INR"/>
    <n v="0"/>
    <s v="9/17/22"/>
    <s v="Sales"/>
    <s v="stat_kcR4fZg7TU7jjk1jAVua3qGLRS4J5uFayEjK5j02wtv"/>
    <s v="Unqualified"/>
    <n v="0"/>
    <s v="OpportunityStatusType.Lost"/>
    <s v="cont_NlWy7olKnpo5zbhPlA8WjwnOLvL4CmTE3diKBhk1nIR"/>
    <s v="Manoj reddy"/>
    <m/>
    <s v="lead_apRLmd1Jz9YIFnkU2r078aWKvIuEHDnaIFNgpXyBHgb"/>
    <s v="Manav Energy Pvt Ltd"/>
    <s v="Prateek Wadhwa"/>
    <s v="user_FdWFezbLzkYQcGsBUsjZO25nr2poK2nRbqV47Rs5Kfm"/>
    <s v="Prateek Wadhwa"/>
    <s v="2022-05-24 10:17:42.882000+00:00"/>
    <s v="2022-09-12 05:10:53.444000+00:00"/>
    <m/>
    <s v="Bangalore"/>
    <m/>
    <m/>
    <m/>
    <n v="100"/>
    <m/>
    <m/>
    <m/>
    <m/>
    <m/>
    <m/>
    <m/>
    <m/>
    <m/>
    <m/>
    <m/>
    <s v="Renewables &amp; Environment"/>
    <m/>
    <m/>
    <m/>
    <m/>
    <m/>
    <m/>
    <m/>
    <m/>
    <m/>
    <m/>
    <m/>
    <m/>
    <m/>
    <m/>
    <s v="user_FdWFezbLzkYQcGsBUsjZO25nr2poK2nRbqV47Rs5Kfm"/>
    <x v="17"/>
    <x v="1"/>
    <m/>
    <s v="September"/>
    <s v="Gated Content"/>
    <m/>
    <m/>
    <s v="Employee Engagement Handbook"/>
    <m/>
    <m/>
    <m/>
    <s v="2022-05-20 02:51:35.942000+00:00"/>
    <s v="2022-09-12 05:10:53.486000+00:00"/>
    <s v="GPA"/>
  </r>
  <r>
    <s v="Abhiroop Ganguly"/>
    <n v="725000"/>
    <s v="INR"/>
    <n v="0"/>
    <s v="9/18/22"/>
    <s v="Sales"/>
    <s v="stat_kcR4fZg7TU7jjk1jAVua3qGLRS4J5uFayEjK5j02wtv"/>
    <s v="Unqualified"/>
    <n v="0"/>
    <s v="OpportunityStatusType.Lost"/>
    <s v="cont_FlKGrwCbb2QEuKHggEMU7fV7HDcDyYpLwTPVcUGjxr2"/>
    <s v="Sonali Lade"/>
    <s v="GMC (Renewal)"/>
    <s v="lead_v4Zg9sltzT6Sz3DG4tLFNkaFQJuk7nzcuTKTPPDe7Ee"/>
    <s v="Alfa Facade Systems Pvt. Ltd."/>
    <s v="Pranav Kenjale"/>
    <s v="user_sREdxbAJihL2Zbgic7tyQ6Rc4Mny7HnD1RNGhA9DDYh"/>
    <s v="Prajakta Sahastrabudhe"/>
    <s v="2022-08-05 07:36:40.842000+00:00"/>
    <s v="2022-09-12 04:54:27.757000+00:00"/>
    <m/>
    <s v="Pune"/>
    <m/>
    <m/>
    <m/>
    <n v="145"/>
    <m/>
    <m/>
    <m/>
    <m/>
    <m/>
    <m/>
    <m/>
    <m/>
    <m/>
    <m/>
    <m/>
    <s v="Construction &amp; Real Estate"/>
    <m/>
    <m/>
    <m/>
    <m/>
    <m/>
    <m/>
    <m/>
    <m/>
    <m/>
    <m/>
    <m/>
    <m/>
    <s v="Aniket Vahile"/>
    <m/>
    <s v="user_x9AtbGLhDmWYC9XAmYdfwBt9yiXbgMhBuZpIoFuN8Cd"/>
    <x v="22"/>
    <x v="1"/>
    <m/>
    <s v="October"/>
    <s v="Cold Call"/>
    <m/>
    <m/>
    <m/>
    <m/>
    <m/>
    <m/>
    <s v="2022-04-03 18:16:53.394000+00:00"/>
    <s v="2022-10-06 12:23:54.189000+00:00"/>
    <m/>
  </r>
  <r>
    <s v="Akash Singh"/>
    <n v="450000"/>
    <s v="INR"/>
    <n v="0"/>
    <d v="2022-12-09T00:00:00"/>
    <s v="Sales"/>
    <s v="stat_1hn9nRJaLbI53NxPuSQgo90kRpbpKsFlwN4oEGNUTdO"/>
    <s v="Lost"/>
    <n v="0"/>
    <s v="OpportunityStatusType.Lost"/>
    <s v="cont_AD1xvsGRVWQ1L1uhT5egEuRXQOlqFobVz9Tc9jLG1zY"/>
    <s v="roopali.patil@shycocancorp.com"/>
    <s v="banglore based 46 count september renewal  WE WERE NOT ABLE TO PROVIDE 100%COVERAGE ON AYUSH TREATMENT THAT IS THE REASON CUSTOMER WENT WITH INCUMBENT AS THEY WERE PROVIDING WITH SOME INSURANCE COMPANY"/>
    <s v="lead_IyNg16foZZxLophZ5o491kwGXDAmp8Y23nIEa9tdHyc"/>
    <s v="Shycocancorp"/>
    <s v="Gauri Munge"/>
    <s v="user_a8nqX3z7ISW88f172GrmiROpYjjP29QrWrDfKdMgnvc"/>
    <s v="Akash Singh"/>
    <s v="2022-08-30 06:45:28.263000+00:00"/>
    <s v="2022-09-12 03:33:44.898000+00:00"/>
    <m/>
    <m/>
    <m/>
    <m/>
    <m/>
    <n v="46"/>
    <m/>
    <m/>
    <m/>
    <m/>
    <m/>
    <m/>
    <m/>
    <m/>
    <m/>
    <m/>
    <m/>
    <m/>
    <m/>
    <m/>
    <m/>
    <m/>
    <m/>
    <m/>
    <m/>
    <m/>
    <m/>
    <m/>
    <m/>
    <m/>
    <m/>
    <m/>
    <s v="user_2jRs4eIjwv8MozxYA1DE9MMy0FWf2gMgweg2LiJNu64"/>
    <x v="25"/>
    <x v="2"/>
    <m/>
    <s v="September"/>
    <s v="Gated Content"/>
    <m/>
    <m/>
    <s v="Downloaded the guide: Designing employee healthcare plan"/>
    <m/>
    <m/>
    <m/>
    <s v="2021-11-29 18:26:07.166000+00:00"/>
    <s v="2022-09-12 03:33:59.124000+00:00"/>
    <m/>
  </r>
  <r>
    <s v="Chetan Kumar"/>
    <n v="375000"/>
    <s v="INR"/>
    <n v="0"/>
    <s v="9/30/22"/>
    <s v="Sales"/>
    <s v="stat_kcR4fZg7TU7jjk1jAVua3qGLRS4J5uFayEjK5j02wtv"/>
    <s v="Unqualified"/>
    <n v="0"/>
    <s v="OpportunityStatusType.Lost"/>
    <s v="cont_qGhoMJsLtuZOAmHmxaZ8wYE3xhv1PEEGjQV2v39KXci"/>
    <s v="Balwinder singh arora"/>
    <s v="4. GMC B. VVF Limited - GMC - Sept - 3.75 Lakhs Pre - Employees - 97 employees - 227 Lives"/>
    <s v="lead_QPYb7livVMnFnGcXoCMQqJHErjbwJ0OaY73uPlVT8ft"/>
    <s v="VVF Group"/>
    <s v="Mayur Gadiyar"/>
    <s v="user_hAuUqCTCw5r4tCUrswIWPSW7LJ1XIBbttZVmJkxmzGq"/>
    <s v="Chetan Kumar"/>
    <s v="2022-02-03 12:14:47.264000+00:00"/>
    <s v="2022-09-12 02:47:17.165000+00:00"/>
    <m/>
    <s v="Mumbai"/>
    <m/>
    <m/>
    <m/>
    <n v="818"/>
    <m/>
    <m/>
    <m/>
    <m/>
    <m/>
    <m/>
    <m/>
    <m/>
    <m/>
    <m/>
    <m/>
    <s v="Manufacturing"/>
    <m/>
    <m/>
    <m/>
    <m/>
    <m/>
    <m/>
    <m/>
    <m/>
    <m/>
    <m/>
    <m/>
    <m/>
    <s v="Aniket Vahile"/>
    <m/>
    <s v="user_bdUPAGjcS7p6513So3N4g3aWNS5HuBuVJi7bvCPAsLt"/>
    <x v="24"/>
    <x v="6"/>
    <m/>
    <s v="July; March; September"/>
    <s v="Cold Call"/>
    <s v="fundoodata"/>
    <m/>
    <m/>
    <m/>
    <m/>
    <m/>
    <s v="2020-12-14 12:48:32.404000+00:00"/>
    <s v="2022-10-13 07:43:25.514000+00:00"/>
    <m/>
  </r>
  <r>
    <s v="Mayur Gadiyar"/>
    <n v="169858"/>
    <s v="INR"/>
    <n v="100"/>
    <d v="2022-09-09T00:00:00"/>
    <s v="Sales"/>
    <s v="stat_OZRiD1474QRJIpvnjHCZfiIvKcVD6mIKSSTzg8SwDVx"/>
    <s v="Won- Payment Completed"/>
    <n v="1"/>
    <s v="OpportunityStatusType.Won"/>
    <s v="cont_3lTToNt9YLCvJMmiDzRztRwL9D8LldCLsYUce4UxE8Y"/>
    <s v="Nisha Singh"/>
    <m/>
    <s v="lead_pypIwwfzDV8Wisvp7Iuni53X3x6AN8MYzt3zQLagqOW"/>
    <s v="Mascot Spincontrol India Pvt Ltd"/>
    <s v="Vinoth Mohan"/>
    <s v="user_bdUPAGjcS7p6513So3N4g3aWNS5HuBuVJi7bvCPAsLt"/>
    <s v="Mayur Gadiyar"/>
    <s v="2022-07-28 05:43:29.069000+00:00"/>
    <s v="2022-09-10 09:31:31.233000+00:00"/>
    <m/>
    <s v="Mumbai"/>
    <m/>
    <m/>
    <m/>
    <n v="63"/>
    <m/>
    <m/>
    <m/>
    <m/>
    <m/>
    <m/>
    <m/>
    <s v="PAID_SOCIAL"/>
    <m/>
    <m/>
    <m/>
    <s v="Manufacturing"/>
    <m/>
    <m/>
    <m/>
    <m/>
    <m/>
    <m/>
    <m/>
    <m/>
    <m/>
    <m/>
    <m/>
    <m/>
    <m/>
    <m/>
    <s v="user_N2Wvx57ff3o0vmVPS4RR0gXHdA5qVZKmxAMYwKh2zLa"/>
    <x v="20"/>
    <x v="7"/>
    <m/>
    <s v="July"/>
    <s v="Gated Content"/>
    <m/>
    <m/>
    <s v="Employee Engagement Handbook"/>
    <m/>
    <m/>
    <m/>
    <s v="2022-06-23 10:19:18.761000+00:00"/>
    <s v="2022-10-19 09:12:15.677000+00:00"/>
    <s v="GMC"/>
  </r>
  <r>
    <s v="Chetan Kumar"/>
    <n v="8000000"/>
    <s v="INR"/>
    <n v="0"/>
    <s v="9/29/22"/>
    <s v="Sales"/>
    <s v="stat_kcR4fZg7TU7jjk1jAVua3qGLRS4J5uFayEjK5j02wtv"/>
    <s v="Unqualified"/>
    <n v="0"/>
    <s v="OpportunityStatusType.Lost"/>
    <s v="cont_qGhoMJsLtuZOAmHmxaZ8wYE3xhv1PEEGjQV2v39KXci"/>
    <s v="Balwinder singh arora"/>
    <s v="C. GMC  VVF India - - GMC - Sept - 80 Lakhs Pre -"/>
    <s v="lead_QPYb7livVMnFnGcXoCMQqJHErjbwJ0OaY73uPlVT8ft"/>
    <s v="VVF Group"/>
    <s v="Mayur Gadiyar"/>
    <s v="user_hAuUqCTCw5r4tCUrswIWPSW7LJ1XIBbttZVmJkxmzGq"/>
    <s v="Chetan Kumar"/>
    <s v="2022-02-03 12:16:25.696000+00:00"/>
    <s v="2022-09-12 02:47:08.029000+00:00"/>
    <m/>
    <s v="Mumbai"/>
    <m/>
    <m/>
    <m/>
    <n v="818"/>
    <m/>
    <m/>
    <m/>
    <m/>
    <m/>
    <m/>
    <m/>
    <m/>
    <m/>
    <m/>
    <m/>
    <s v="Manufacturing"/>
    <m/>
    <m/>
    <m/>
    <m/>
    <m/>
    <m/>
    <m/>
    <m/>
    <m/>
    <m/>
    <m/>
    <m/>
    <s v="Aniket Vahile"/>
    <m/>
    <s v="user_bdUPAGjcS7p6513So3N4g3aWNS5HuBuVJi7bvCPAsLt"/>
    <x v="24"/>
    <x v="6"/>
    <m/>
    <s v="July; March; September"/>
    <s v="Cold Call"/>
    <s v="fundoodata"/>
    <m/>
    <m/>
    <m/>
    <m/>
    <m/>
    <s v="2020-12-14 12:48:32.404000+00:00"/>
    <s v="2022-10-13 07:43:25.514000+00:00"/>
    <s v="GMC"/>
  </r>
  <r>
    <s v="Anshum Naithani"/>
    <n v="1000000"/>
    <s v="INR"/>
    <n v="0"/>
    <s v="9/30/22"/>
    <s v="Sales"/>
    <s v="stat_kcR4fZg7TU7jjk1jAVua3qGLRS4J5uFayEjK5j02wtv"/>
    <s v="Unqualified"/>
    <n v="0"/>
    <s v="OpportunityStatusType.Lost"/>
    <s v="cont_t2H7jmgDIVWCNmXXyibW4ViMmhrcqKIgkiqSI5comAa"/>
    <s v="BalaKrishnan Narayanasamy"/>
    <s v="GPA - Renewal"/>
    <s v="lead_WMb1QHbGvFIAd87WP68A4il0q0lnqHeW5sZL3hg6mGG"/>
    <s v="KFin Technologies"/>
    <s v="Shreenath Bhat"/>
    <s v="user_GL8PBiV4pvzsQLVHSdZLeMQAQcGjCvLkffg486DHfZJ"/>
    <s v="Anshum Naithani"/>
    <s v="2022-07-08 09:42:02.223000+00:00"/>
    <s v="2022-09-12 00:59:09.511000+00:00"/>
    <m/>
    <s v="Hyderabad"/>
    <m/>
    <m/>
    <m/>
    <n v="4500"/>
    <m/>
    <m/>
    <m/>
    <m/>
    <m/>
    <m/>
    <m/>
    <m/>
    <m/>
    <m/>
    <m/>
    <s v="IT Services &amp; IT Consulting"/>
    <m/>
    <m/>
    <m/>
    <m/>
    <m/>
    <m/>
    <m/>
    <m/>
    <m/>
    <m/>
    <m/>
    <m/>
    <s v="Amol Gawali"/>
    <m/>
    <s v="user_vMd4rmcrSbjykdyL2J7rrYn84SWdcNc5FKligrmItPw"/>
    <x v="11"/>
    <x v="1"/>
    <m/>
    <s v="August"/>
    <s v="Cold Call"/>
    <s v="Naukri.com"/>
    <m/>
    <m/>
    <m/>
    <m/>
    <m/>
    <s v="2022-05-23 07:04:01.628000+00:00"/>
    <s v="2022-10-20 10:25:19.273000+00:00"/>
    <s v="GPA"/>
  </r>
  <r>
    <s v="Mayur Gadiyar"/>
    <n v="259000"/>
    <s v="INR"/>
    <n v="100"/>
    <d v="2022-10-09T00:00:00"/>
    <s v="Sales"/>
    <s v="stat_OZRiD1474QRJIpvnjHCZfiIvKcVD6mIKSSTzg8SwDVx"/>
    <s v="Won- Payment Completed"/>
    <n v="1"/>
    <s v="OpportunityStatusType.Won"/>
    <s v="cont_UhN2ekLVgVKrpqfvZYGb97rEvSVCZtCn7VQBvqYihfW"/>
    <s v="Priyanka"/>
    <m/>
    <s v="lead_3PYWSwuUDFPWny8p5ZT2xu33ydrp3Yt3wf3DePn514l"/>
    <s v="Balaji Formalin Pvt Ltd"/>
    <s v="Sarvesh Pawar"/>
    <s v="user_bdUPAGjcS7p6513So3N4g3aWNS5HuBuVJi7bvCPAsLt"/>
    <s v="Mayur Gadiyar"/>
    <s v="2022-08-18 06:38:08.420000+00:00"/>
    <s v="2022-09-10 09:30:26.983000+00:00"/>
    <m/>
    <s v="Mumbai"/>
    <m/>
    <s v="2021-09-08 09:49:11+00:00"/>
    <m/>
    <n v="110"/>
    <m/>
    <m/>
    <m/>
    <m/>
    <m/>
    <m/>
    <m/>
    <m/>
    <m/>
    <m/>
    <m/>
    <s v="Chemical"/>
    <m/>
    <m/>
    <m/>
    <m/>
    <m/>
    <m/>
    <m/>
    <m/>
    <m/>
    <m/>
    <m/>
    <m/>
    <m/>
    <m/>
    <s v="user_A8KOTZADnUtEQOLt4nSLAmteNStuGh80js75RYjrXVt"/>
    <x v="6"/>
    <x v="9"/>
    <m/>
    <s v="September"/>
    <s v="Inbound"/>
    <s v="Inbound via website"/>
    <m/>
    <s v="Employee Count 150"/>
    <m/>
    <m/>
    <m/>
    <s v="2021-09-08 09:51:49.181000+00:00"/>
    <s v="2022-10-17 07:28:00.577000+00:00"/>
    <s v="GMC"/>
  </r>
  <r>
    <s v="Abhishek Chauhan"/>
    <n v="40000"/>
    <s v="INR"/>
    <n v="0"/>
    <s v="8/31/22"/>
    <s v="Sales"/>
    <s v="stat_kcR4fZg7TU7jjk1jAVua3qGLRS4J5uFayEjK5j02wtv"/>
    <s v="Unqualified"/>
    <n v="0"/>
    <s v="OpportunityStatusType.Lost"/>
    <m/>
    <m/>
    <s v="GMC-fresh"/>
    <s v="lead_MDZt98NXKPp8ume39NHUOa2C9zBE23tbwkt6khSuKMx"/>
    <s v="Wehear Innovations Pvt Ltd"/>
    <s v="Bharti Bankey"/>
    <s v="user_ojX3B6giQCeKnOjqd4gdwXUl0CqqHMXNORvxR6POXn6"/>
    <s v="Abhishek Chauhan"/>
    <s v="2022-05-02 06:48:31.198000+00:00"/>
    <s v="2022-09-09 06:34:43.951000+00:00"/>
    <m/>
    <s v="Ahmedabad"/>
    <m/>
    <s v="2022-04-25 05:04:25+00:00"/>
    <m/>
    <n v="19"/>
    <m/>
    <m/>
    <m/>
    <m/>
    <m/>
    <m/>
    <m/>
    <s v="ORGANIC_SEARCH"/>
    <m/>
    <m/>
    <m/>
    <m/>
    <m/>
    <m/>
    <m/>
    <m/>
    <m/>
    <m/>
    <m/>
    <m/>
    <m/>
    <m/>
    <m/>
    <m/>
    <m/>
    <m/>
    <s v="user_aM3WaaSUQQmaNnsm9l2FQRVWUEr8RN2ZdXzsuQUalQ3"/>
    <x v="7"/>
    <x v="1"/>
    <m/>
    <m/>
    <s v="Inbound"/>
    <s v="Inbound via website"/>
    <m/>
    <s v="Employee Count 25"/>
    <m/>
    <m/>
    <m/>
    <s v="2022-04-25 05:07:06.871000+00:00"/>
    <s v="2022-09-09 06:34:43.999000+00:00"/>
    <m/>
  </r>
  <r>
    <s v="Pallab Gupta"/>
    <n v="304000"/>
    <s v="INR"/>
    <n v="0"/>
    <s v="9/30/22"/>
    <s v="Sales"/>
    <s v="stat_kcR4fZg7TU7jjk1jAVua3qGLRS4J5uFayEjK5j02wtv"/>
    <s v="Unqualified"/>
    <n v="0"/>
    <s v="OpportunityStatusType.Lost"/>
    <s v="cont_YqeBLa6jNPIRmRxSplVpFdo6nzJO0qrnMc6vyKYCbyh"/>
    <s v="sridhar@mobicip.com"/>
    <s v="GMC"/>
    <s v="lead_Nffd28OEKZrmvvSBOEYsTuZSBw0b32dcKg3H6KdvRID"/>
    <s v="Mobicip"/>
    <s v="Pallab Gupta"/>
    <s v="user_g5Yw4Z4XnIbmcGhJO80vdtFdd5ElcDlgYO3q8l82ODn"/>
    <s v="Aditya Binani"/>
    <s v="2022-08-05 08:06:58.962000+00:00"/>
    <s v="2022-09-09 06:37:33.241000+00:00"/>
    <m/>
    <s v="Bangalore"/>
    <m/>
    <m/>
    <m/>
    <n v="35"/>
    <m/>
    <m/>
    <m/>
    <m/>
    <m/>
    <m/>
    <m/>
    <m/>
    <m/>
    <m/>
    <m/>
    <s v="IT Services &amp; IT Consulting"/>
    <m/>
    <m/>
    <m/>
    <m/>
    <m/>
    <m/>
    <m/>
    <m/>
    <m/>
    <m/>
    <m/>
    <m/>
    <s v="Deepak Yadav"/>
    <m/>
    <s v="user_g5Yw4Z4XnIbmcGhJO80vdtFdd5ElcDlgYO3q8l82ODn"/>
    <x v="18"/>
    <x v="1"/>
    <m/>
    <s v="August"/>
    <s v="Gated Content"/>
    <m/>
    <m/>
    <s v="Downloaded the guide: Designing employee healthcare plan"/>
    <m/>
    <m/>
    <m/>
    <s v="2021-11-10 16:05:28.131000+00:00"/>
    <s v="2022-09-09 06:37:33.277000+00:00"/>
    <m/>
  </r>
  <r>
    <s v="Abhishek Chauhan"/>
    <n v="735000"/>
    <s v="INR"/>
    <n v="100"/>
    <d v="2022-09-09T00:00:00"/>
    <s v="Sales"/>
    <s v="stat_OZRiD1474QRJIpvnjHCZfiIvKcVD6mIKSSTzg8SwDVx"/>
    <s v="Won- Payment Completed"/>
    <n v="1"/>
    <s v="OpportunityStatusType.Won"/>
    <m/>
    <m/>
    <m/>
    <s v="lead_cCWx95FQw1YeVlJLW6tKXZ5HGGOpxEi6yUslWKvB9uC"/>
    <s v="Aeon research"/>
    <s v="Kanchan Kothari"/>
    <s v="user_ojX3B6giQCeKnOjqd4gdwXUl0CqqHMXNORvxR6POXn6"/>
    <s v="Abhishek Chauhan"/>
    <s v="2022-08-26 09:55:12.884000+00:00"/>
    <s v="2022-09-09 06:14:55.230000+00:00"/>
    <m/>
    <s v="Delhi"/>
    <m/>
    <m/>
    <m/>
    <n v="74"/>
    <m/>
    <m/>
    <m/>
    <m/>
    <m/>
    <m/>
    <m/>
    <s v="PAID_SOCIAL"/>
    <m/>
    <m/>
    <m/>
    <m/>
    <m/>
    <m/>
    <m/>
    <m/>
    <m/>
    <m/>
    <m/>
    <m/>
    <m/>
    <m/>
    <m/>
    <m/>
    <m/>
    <m/>
    <s v="user_2jRs4eIjwv8MozxYA1DE9MMy0FWf2gMgweg2LiJNu64"/>
    <x v="25"/>
    <x v="7"/>
    <m/>
    <s v="September"/>
    <s v="Gated Content"/>
    <m/>
    <m/>
    <s v="Employer Branding Playbook"/>
    <m/>
    <m/>
    <m/>
    <s v="2022-08-17 01:44:47.274000+00:00"/>
    <s v="2022-10-13 06:13:24.788000+00:00"/>
    <m/>
  </r>
  <r>
    <s v="Omkar Ghate"/>
    <n v="500000"/>
    <s v="INR"/>
    <n v="0"/>
    <d v="2022-12-09T00:00:00"/>
    <s v="Sales"/>
    <s v="stat_kcR4fZg7TU7jjk1jAVua3qGLRS4J5uFayEjK5j02wtv"/>
    <s v="Unqualified"/>
    <n v="0"/>
    <s v="OpportunityStatusType.Lost"/>
    <s v="cont_fnWmpkSsaThxyfpsUh50WodRE6XO1yhKNOEP093QTtW"/>
    <s v="Poonam Saluja"/>
    <s v="Holtec Dahej GTL"/>
    <s v="lead_aaP4fTbN4GANvIVMJrT4cXcz26nSm4JIfg69mXddhYA"/>
    <s v="Holtec Asia"/>
    <s v="Sarvesh Pawar"/>
    <s v="user_9SBRjyF0n4iWuhUdqRyQkFhl2J4uyNKhFWvvJEvunX8"/>
    <s v="Omkar Ghate"/>
    <s v="2022-08-30 09:43:39.190000+00:00"/>
    <s v="2022-09-09 05:30:53.417000+00:00"/>
    <m/>
    <s v="Pune"/>
    <m/>
    <s v="2020-08-20 09:04:45+00:00"/>
    <m/>
    <n v="200"/>
    <m/>
    <m/>
    <m/>
    <m/>
    <m/>
    <m/>
    <m/>
    <m/>
    <m/>
    <m/>
    <m/>
    <s v="Oil &amp; Gas"/>
    <m/>
    <m/>
    <m/>
    <m/>
    <m/>
    <m/>
    <m/>
    <m/>
    <m/>
    <m/>
    <m/>
    <m/>
    <s v="Deepak Yadav"/>
    <m/>
    <s v="user_A8KOTZADnUtEQOLt4nSLAmteNStuGh80js75RYjrXVt"/>
    <x v="6"/>
    <x v="1"/>
    <m/>
    <s v="March; September"/>
    <s v="Gated Content"/>
    <s v="Naukri.com"/>
    <m/>
    <s v="Sameer Feb Outbound'21"/>
    <m/>
    <m/>
    <m/>
    <s v="2020-12-06 09:55:45.828000+00:00"/>
    <s v="2022-09-19 09:59:12.043000+00:00"/>
    <s v="GTL"/>
  </r>
  <r>
    <s v="Omkar Ghate"/>
    <n v="28000"/>
    <s v="INR"/>
    <n v="0"/>
    <d v="2022-11-09T00:00:00"/>
    <s v="Sales"/>
    <s v="stat_kcR4fZg7TU7jjk1jAVua3qGLRS4J5uFayEjK5j02wtv"/>
    <s v="Unqualified"/>
    <n v="0"/>
    <s v="OpportunityStatusType.Lost"/>
    <s v="cont_fnWmpkSsaThxyfpsUh50WodRE6XO1yhKNOEP093QTtW"/>
    <s v="Poonam Saluja"/>
    <s v="Holtec Dahej GPA"/>
    <s v="lead_aaP4fTbN4GANvIVMJrT4cXcz26nSm4JIfg69mXddhYA"/>
    <s v="Holtec Asia"/>
    <s v="Sarvesh Pawar"/>
    <s v="user_9SBRjyF0n4iWuhUdqRyQkFhl2J4uyNKhFWvvJEvunX8"/>
    <s v="Omkar Ghate"/>
    <s v="2022-08-30 09:38:33.221000+00:00"/>
    <s v="2022-09-09 05:30:47.804000+00:00"/>
    <m/>
    <s v="Pune"/>
    <m/>
    <s v="2020-08-20 09:04:45+00:00"/>
    <m/>
    <n v="200"/>
    <m/>
    <m/>
    <m/>
    <m/>
    <m/>
    <m/>
    <m/>
    <m/>
    <m/>
    <m/>
    <m/>
    <s v="Oil &amp; Gas"/>
    <m/>
    <m/>
    <m/>
    <m/>
    <m/>
    <m/>
    <m/>
    <m/>
    <m/>
    <m/>
    <m/>
    <m/>
    <s v="Deepak Yadav"/>
    <m/>
    <s v="user_A8KOTZADnUtEQOLt4nSLAmteNStuGh80js75RYjrXVt"/>
    <x v="6"/>
    <x v="1"/>
    <m/>
    <s v="March; September"/>
    <s v="Gated Content"/>
    <s v="Naukri.com"/>
    <m/>
    <s v="Sameer Feb Outbound'21"/>
    <m/>
    <m/>
    <m/>
    <s v="2020-12-06 09:55:45.828000+00:00"/>
    <s v="2022-09-19 09:59:12.043000+00:00"/>
    <s v="GPA"/>
  </r>
  <r>
    <s v="Omkar Ghate"/>
    <n v="1200000"/>
    <s v="INR"/>
    <n v="0"/>
    <s v="9/14/22"/>
    <s v="Sales"/>
    <s v="stat_kcR4fZg7TU7jjk1jAVua3qGLRS4J5uFayEjK5j02wtv"/>
    <s v="Unqualified"/>
    <n v="0"/>
    <s v="OpportunityStatusType.Lost"/>
    <s v="cont_D8xxy4tt0XNpf2f8xJtT9PdS5JovO9eYOo64Y3iCdxr"/>
    <s v="Milind Kulkarni"/>
    <m/>
    <s v="lead_UhAXOBWOC4yXGOlxEfTKNzDMG4rUb6ene8p4n9hnFoV"/>
    <s v="H B Fuller India Adhesives Pvt Ltd"/>
    <s v="Sarvesh Pawar"/>
    <s v="user_9SBRjyF0n4iWuhUdqRyQkFhl2J4uyNKhFWvvJEvunX8"/>
    <s v="Omkar Ghate"/>
    <s v="2022-07-07 07:55:28.382000+00:00"/>
    <s v="2022-09-09 05:19:10.079000+00:00"/>
    <m/>
    <s v="Pune"/>
    <m/>
    <m/>
    <m/>
    <n v="250"/>
    <m/>
    <m/>
    <m/>
    <m/>
    <m/>
    <m/>
    <m/>
    <m/>
    <m/>
    <m/>
    <m/>
    <s v="Manufacturing"/>
    <m/>
    <m/>
    <m/>
    <m/>
    <m/>
    <m/>
    <m/>
    <m/>
    <m/>
    <m/>
    <m/>
    <m/>
    <s v="Jitin Gopi"/>
    <m/>
    <s v="user_A8KOTZADnUtEQOLt4nSLAmteNStuGh80js75RYjrXVt"/>
    <x v="6"/>
    <x v="6"/>
    <m/>
    <s v="September"/>
    <s v="Cold Call"/>
    <m/>
    <m/>
    <m/>
    <m/>
    <m/>
    <m/>
    <s v="2021-08-25 11:24:08.526000+00:00"/>
    <s v="2022-09-28 19:41:26.802000+00:00"/>
    <s v="GTL"/>
  </r>
  <r>
    <s v="Omkar Ghate"/>
    <n v="600000"/>
    <s v="INR"/>
    <n v="0"/>
    <s v="9/19/22"/>
    <s v="Sales"/>
    <s v="stat_kcR4fZg7TU7jjk1jAVua3qGLRS4J5uFayEjK5j02wtv"/>
    <s v="Unqualified"/>
    <n v="0"/>
    <s v="OpportunityStatusType.Lost"/>
    <s v="cont_vf518nOgkj64mIswOTp0w5dzVfMBa2n8AC4n81yap1X"/>
    <s v="Ananta Deoche"/>
    <s v="GMC renewal"/>
    <s v="lead_uLJIEAvFXJF1ZNe1kWUrSMut8OzkRnPiN7rQV527NgY"/>
    <s v="K2V2 Technologies Pvt. Ltd."/>
    <s v="Ankita Pingale"/>
    <s v="user_9SBRjyF0n4iWuhUdqRyQkFhl2J4uyNKhFWvvJEvunX8"/>
    <s v="Omkar Ghate"/>
    <s v="2022-09-01 07:05:53.283000+00:00"/>
    <s v="2022-09-09 05:30:01.988000+00:00"/>
    <m/>
    <s v="Pune"/>
    <m/>
    <m/>
    <m/>
    <n v="109"/>
    <m/>
    <m/>
    <m/>
    <m/>
    <m/>
    <m/>
    <m/>
    <m/>
    <m/>
    <m/>
    <m/>
    <s v="IT Services &amp; IT Consulting"/>
    <m/>
    <m/>
    <m/>
    <m/>
    <m/>
    <m/>
    <m/>
    <m/>
    <m/>
    <m/>
    <m/>
    <m/>
    <s v="Deepak Yadav"/>
    <m/>
    <s v="user_1z3bdwgjF9RILRmuQPeXXGoPhafSi1mEgyb4l5sVEvN"/>
    <x v="1"/>
    <x v="1"/>
    <m/>
    <s v="November"/>
    <s v="Cold Call"/>
    <s v="Mr. E"/>
    <m/>
    <m/>
    <m/>
    <m/>
    <m/>
    <s v="2022-04-20 10:04:55.779000+00:00"/>
    <s v="2022-10-13 07:19:08.365000+00:00"/>
    <m/>
  </r>
  <r>
    <s v="Omkar Ghate"/>
    <n v="33000"/>
    <s v="INR"/>
    <n v="0"/>
    <d v="2022-11-09T00:00:00"/>
    <s v="Sales"/>
    <s v="stat_kcR4fZg7TU7jjk1jAVua3qGLRS4J5uFayEjK5j02wtv"/>
    <s v="Unqualified"/>
    <n v="0"/>
    <s v="OpportunityStatusType.Lost"/>
    <s v="cont_fnWmpkSsaThxyfpsUh50WodRE6XO1yhKNOEP093QTtW"/>
    <s v="Poonam Saluja"/>
    <s v="Holtec Pune GPA"/>
    <s v="lead_aaP4fTbN4GANvIVMJrT4cXcz26nSm4JIfg69mXddhYA"/>
    <s v="Holtec Asia"/>
    <s v="Sarvesh Pawar"/>
    <s v="user_9SBRjyF0n4iWuhUdqRyQkFhl2J4uyNKhFWvvJEvunX8"/>
    <s v="Omkar Ghate"/>
    <s v="2022-08-30 09:37:18.243000+00:00"/>
    <s v="2022-09-09 05:30:40.275000+00:00"/>
    <m/>
    <s v="Pune"/>
    <m/>
    <s v="2020-08-20 09:04:45+00:00"/>
    <m/>
    <n v="200"/>
    <m/>
    <m/>
    <m/>
    <m/>
    <m/>
    <m/>
    <m/>
    <m/>
    <m/>
    <m/>
    <m/>
    <s v="Oil &amp; Gas"/>
    <m/>
    <m/>
    <m/>
    <m/>
    <m/>
    <m/>
    <m/>
    <m/>
    <m/>
    <m/>
    <m/>
    <m/>
    <s v="Deepak Yadav"/>
    <m/>
    <s v="user_A8KOTZADnUtEQOLt4nSLAmteNStuGh80js75RYjrXVt"/>
    <x v="6"/>
    <x v="1"/>
    <m/>
    <s v="March; September"/>
    <s v="Gated Content"/>
    <s v="Naukri.com"/>
    <m/>
    <s v="Sameer Feb Outbound'21"/>
    <m/>
    <m/>
    <m/>
    <s v="2020-12-06 09:55:45.828000+00:00"/>
    <s v="2022-09-19 09:59:12.043000+00:00"/>
    <s v="GPA"/>
  </r>
  <r>
    <s v="Omkar Ghate"/>
    <n v="3500000"/>
    <s v="INR"/>
    <n v="0"/>
    <s v="9/14/22"/>
    <s v="Sales"/>
    <s v="stat_kcR4fZg7TU7jjk1jAVua3qGLRS4J5uFayEjK5j02wtv"/>
    <s v="Unqualified"/>
    <n v="0"/>
    <s v="OpportunityStatusType.Lost"/>
    <s v="cont_D8xxy4tt0XNpf2f8xJtT9PdS5JovO9eYOo64Y3iCdxr"/>
    <s v="Milind Kulkarni"/>
    <m/>
    <s v="lead_UhAXOBWOC4yXGOlxEfTKNzDMG4rUb6ene8p4n9hnFoV"/>
    <s v="H B Fuller India Adhesives Pvt Ltd"/>
    <s v="Sarvesh Pawar"/>
    <s v="user_9SBRjyF0n4iWuhUdqRyQkFhl2J4uyNKhFWvvJEvunX8"/>
    <s v="Omkar Ghate"/>
    <s v="2022-07-07 07:54:35.373000+00:00"/>
    <s v="2022-09-09 05:18:50.051000+00:00"/>
    <m/>
    <s v="Pune"/>
    <m/>
    <m/>
    <m/>
    <n v="250"/>
    <m/>
    <m/>
    <m/>
    <m/>
    <m/>
    <m/>
    <m/>
    <m/>
    <m/>
    <m/>
    <m/>
    <s v="Manufacturing"/>
    <m/>
    <m/>
    <m/>
    <m/>
    <m/>
    <m/>
    <m/>
    <m/>
    <m/>
    <m/>
    <m/>
    <m/>
    <s v="Jitin Gopi"/>
    <m/>
    <s v="user_A8KOTZADnUtEQOLt4nSLAmteNStuGh80js75RYjrXVt"/>
    <x v="6"/>
    <x v="6"/>
    <m/>
    <s v="September"/>
    <s v="Cold Call"/>
    <m/>
    <m/>
    <m/>
    <m/>
    <m/>
    <m/>
    <s v="2021-08-25 11:24:08.526000+00:00"/>
    <s v="2022-09-28 19:41:26.802000+00:00"/>
    <s v="GMC"/>
  </r>
  <r>
    <s v="Omkar Ghate"/>
    <n v="150000"/>
    <s v="INR"/>
    <n v="0"/>
    <s v="9/14/22"/>
    <s v="Sales"/>
    <s v="stat_kcR4fZg7TU7jjk1jAVua3qGLRS4J5uFayEjK5j02wtv"/>
    <s v="Unqualified"/>
    <n v="0"/>
    <s v="OpportunityStatusType.Lost"/>
    <s v="cont_D8xxy4tt0XNpf2f8xJtT9PdS5JovO9eYOo64Y3iCdxr"/>
    <s v="Milind Kulkarni"/>
    <m/>
    <s v="lead_UhAXOBWOC4yXGOlxEfTKNzDMG4rUb6ene8p4n9hnFoV"/>
    <s v="H B Fuller India Adhesives Pvt Ltd"/>
    <s v="Sarvesh Pawar"/>
    <s v="user_9SBRjyF0n4iWuhUdqRyQkFhl2J4uyNKhFWvvJEvunX8"/>
    <s v="Omkar Ghate"/>
    <s v="2022-07-07 07:55:02.930000+00:00"/>
    <s v="2022-09-09 05:19:01.417000+00:00"/>
    <m/>
    <s v="Pune"/>
    <m/>
    <m/>
    <m/>
    <n v="250"/>
    <m/>
    <m/>
    <m/>
    <m/>
    <m/>
    <m/>
    <m/>
    <m/>
    <m/>
    <m/>
    <m/>
    <s v="Manufacturing"/>
    <m/>
    <m/>
    <m/>
    <m/>
    <m/>
    <m/>
    <m/>
    <m/>
    <m/>
    <m/>
    <m/>
    <m/>
    <s v="Jitin Gopi"/>
    <m/>
    <s v="user_A8KOTZADnUtEQOLt4nSLAmteNStuGh80js75RYjrXVt"/>
    <x v="6"/>
    <x v="6"/>
    <m/>
    <s v="September"/>
    <s v="Cold Call"/>
    <m/>
    <m/>
    <m/>
    <m/>
    <m/>
    <m/>
    <s v="2021-08-25 11:24:08.526000+00:00"/>
    <s v="2022-09-28 19:41:26.802000+00:00"/>
    <s v="GPA"/>
  </r>
  <r>
    <s v="Naveen Kumar"/>
    <n v="78000"/>
    <s v="INR"/>
    <n v="100"/>
    <d v="2022-09-09T00:00:00"/>
    <s v="Sales"/>
    <s v="stat_OZRiD1474QRJIpvnjHCZfiIvKcVD6mIKSSTzg8SwDVx"/>
    <s v="Won- Payment Completed"/>
    <n v="1"/>
    <s v="OpportunityStatusType.Won"/>
    <m/>
    <m/>
    <m/>
    <s v="lead_TBs73abmAVa1WxFAify3UiOelU0BdxDWpXhkcB0vSv4"/>
    <s v="DyStar"/>
    <s v="Kanchan Kothari"/>
    <s v="user_N52PP2uP2VZc2gm0nhh6CNFSif4n85g1cdxoNFd9ct0"/>
    <s v="Naveen Kumar"/>
    <s v="2022-08-03 10:16:21.396000+00:00"/>
    <s v="2022-09-09 02:13:34.649000+00:00"/>
    <m/>
    <s v="Mumbai"/>
    <m/>
    <m/>
    <m/>
    <n v="135"/>
    <m/>
    <m/>
    <m/>
    <m/>
    <m/>
    <m/>
    <m/>
    <m/>
    <m/>
    <m/>
    <m/>
    <s v="Manufacturing"/>
    <m/>
    <m/>
    <m/>
    <m/>
    <m/>
    <m/>
    <m/>
    <m/>
    <m/>
    <m/>
    <m/>
    <m/>
    <s v="Mrunmay Jalgaonkar"/>
    <m/>
    <s v="user_2jRs4eIjwv8MozxYA1DE9MMy0FWf2gMgweg2LiJNu64"/>
    <x v="25"/>
    <x v="1"/>
    <m/>
    <s v="September"/>
    <s v="Cold Call"/>
    <s v="Lusha"/>
    <m/>
    <m/>
    <m/>
    <m/>
    <m/>
    <s v="2022-07-07 05:49:56.876000+00:00"/>
    <s v="2022-09-09 02:13:34.709000+00:00"/>
    <s v="GPA"/>
  </r>
  <r>
    <s v="Naveen Kumar"/>
    <n v="730000"/>
    <s v="INR"/>
    <n v="100"/>
    <d v="2022-09-09T00:00:00"/>
    <s v="Sales"/>
    <s v="stat_OZRiD1474QRJIpvnjHCZfiIvKcVD6mIKSSTzg8SwDVx"/>
    <s v="Won- Payment Completed"/>
    <n v="1"/>
    <s v="OpportunityStatusType.Won"/>
    <m/>
    <m/>
    <s v="GMC Renewal"/>
    <s v="lead_TBs73abmAVa1WxFAify3UiOelU0BdxDWpXhkcB0vSv4"/>
    <s v="DyStar"/>
    <s v="Kanchan Kothari"/>
    <s v="user_N52PP2uP2VZc2gm0nhh6CNFSif4n85g1cdxoNFd9ct0"/>
    <s v="Naveen Kumar"/>
    <s v="2022-08-03 09:13:12.491000+00:00"/>
    <s v="2022-09-09 02:13:21.381000+00:00"/>
    <m/>
    <s v="Mumbai"/>
    <m/>
    <m/>
    <m/>
    <n v="135"/>
    <m/>
    <m/>
    <m/>
    <m/>
    <m/>
    <m/>
    <m/>
    <m/>
    <m/>
    <m/>
    <m/>
    <s v="Manufacturing"/>
    <m/>
    <m/>
    <m/>
    <m/>
    <m/>
    <m/>
    <m/>
    <m/>
    <m/>
    <m/>
    <m/>
    <m/>
    <s v="Mrunmay Jalgaonkar"/>
    <m/>
    <s v="user_2jRs4eIjwv8MozxYA1DE9MMy0FWf2gMgweg2LiJNu64"/>
    <x v="25"/>
    <x v="1"/>
    <m/>
    <s v="September"/>
    <s v="Cold Call"/>
    <s v="Lusha"/>
    <m/>
    <m/>
    <m/>
    <m/>
    <m/>
    <s v="2022-07-07 05:49:56.876000+00:00"/>
    <s v="2022-09-09 02:13:34.709000+00:00"/>
    <m/>
  </r>
  <r>
    <s v="Vivek Singh"/>
    <n v="2548469"/>
    <s v="INR"/>
    <n v="100"/>
    <d v="2022-08-09T00:00:00"/>
    <s v="Sales"/>
    <s v="stat_OZRiD1474QRJIpvnjHCZfiIvKcVD6mIKSSTzg8SwDVx"/>
    <s v="Won- Payment Completed"/>
    <n v="1"/>
    <s v="OpportunityStatusType.Won"/>
    <s v="cont_6cNUCZMY5aQuaMfypkTfEGKaRrLVjG60bYt2eEKSaE4"/>
    <s v="Anumanthan Thiagarajan"/>
    <s v="GMC"/>
    <s v="lead_84Xj5KGIUtLP178fhVI44E54gp5pEjOTIzVFZwDAsZy"/>
    <s v="AL Technology Services"/>
    <s v="Daya Gowda"/>
    <s v="user_6dalmZ7hmWD47jhCVGdU1SSEcFMsz9rWtW2jPORgJvj"/>
    <s v="Vivek Singh"/>
    <s v="2022-05-17 10:51:50.043000+00:00"/>
    <s v="2022-09-08 10:54:41.893000+00:00"/>
    <m/>
    <s v="Bangalore"/>
    <m/>
    <m/>
    <m/>
    <n v="26"/>
    <m/>
    <m/>
    <m/>
    <m/>
    <m/>
    <m/>
    <m/>
    <m/>
    <m/>
    <m/>
    <m/>
    <s v="IT Services &amp; IT Consulting"/>
    <s v="New India"/>
    <m/>
    <m/>
    <m/>
    <m/>
    <m/>
    <m/>
    <m/>
    <m/>
    <m/>
    <m/>
    <m/>
    <s v="Prashant Abhang"/>
    <m/>
    <s v="user_ojX3B6giQCeKnOjqd4gdwXUl0CqqHMXNORvxR6POXn6"/>
    <x v="21"/>
    <x v="12"/>
    <m/>
    <s v="September"/>
    <s v="Cold Call"/>
    <m/>
    <m/>
    <m/>
    <m/>
    <m/>
    <m/>
    <s v="2022-04-20 10:11:08.925000+00:00"/>
    <s v="2022-10-20 07:59:18.721000+00:00"/>
    <m/>
  </r>
  <r>
    <s v="Kashif Ahmad"/>
    <n v="750000"/>
    <s v="INR"/>
    <n v="0"/>
    <s v="9/30/22"/>
    <s v="Sales"/>
    <s v="stat_kcR4fZg7TU7jjk1jAVua3qGLRS4J5uFayEjK5j02wtv"/>
    <s v="Unqualified"/>
    <n v="0"/>
    <s v="OpportunityStatusType.Lost"/>
    <m/>
    <m/>
    <s v="GMC (1+3)-Renewal"/>
    <s v="lead_mmU34t4S3IgV4aAf0cQSPtiS26cY1cgbXvAY1BWDdoD"/>
    <s v="Yanfeng"/>
    <s v="Bhairavi Jog"/>
    <s v="user_LKRhV6rhcBe0uL8u70UUGeDjbMupuho4TaiAOCbT7HT"/>
    <s v="Kashif Ahmad"/>
    <s v="2022-08-24 05:56:02.218000+00:00"/>
    <s v="2022-09-08 10:20:52.321000+00:00"/>
    <m/>
    <s v="Ahmedabad"/>
    <m/>
    <s v="2020-08-26 02:33:06+00:00"/>
    <m/>
    <n v="78"/>
    <m/>
    <m/>
    <m/>
    <m/>
    <m/>
    <m/>
    <m/>
    <m/>
    <m/>
    <m/>
    <m/>
    <s v="Manufacturing"/>
    <m/>
    <m/>
    <m/>
    <m/>
    <m/>
    <m/>
    <m/>
    <m/>
    <m/>
    <m/>
    <m/>
    <m/>
    <s v="Jitin Gopi"/>
    <m/>
    <s v="user_228eUmsdKIb9OItgmiDq1zD4aPZ1eqiapbaLAGeBf8g"/>
    <x v="13"/>
    <x v="1"/>
    <m/>
    <s v="September"/>
    <s v="Affiliate"/>
    <m/>
    <m/>
    <m/>
    <m/>
    <m/>
    <m/>
    <s v="2020-12-06 09:48:37.211000+00:00"/>
    <s v="2022-09-16 11:23:07.408000+00:00"/>
    <s v="GMC"/>
  </r>
  <r>
    <s v="Chetan Kumar"/>
    <n v="56000"/>
    <s v="INR"/>
    <n v="50"/>
    <s v="9/30/22"/>
    <s v="Sales"/>
    <s v="stat_Bh0lNV2usJkCLD6fjWneAqpmASEbmvomDaal7U02FV1"/>
    <s v="Demo Scheduled"/>
    <n v="0"/>
    <s v="OpportunityStatusType.Active"/>
    <s v="cont_i8Ghqat1KsCgqlB2PRtgw1I08hrYTkXU3EMADpL0mCE"/>
    <s v="Sagar"/>
    <m/>
    <s v="lead_L4U1qY3wyLoT8O8uZbFJG16K10VH6MV0aOSJfrMz11G"/>
    <s v="NYK Auto Logistics"/>
    <s v="Daya Gowda"/>
    <s v="user_encRk5bIEFN6ZA11h4WH2AdZTiZpogLSlMIaj0E30SZ"/>
    <s v="Daya Gowda"/>
    <s v="2022-08-25 10:05:04.297000+00:00"/>
    <s v="2022-09-08 09:42:38.109000+00:00"/>
    <m/>
    <s v="Mumbai"/>
    <m/>
    <m/>
    <m/>
    <n v="140"/>
    <m/>
    <m/>
    <m/>
    <m/>
    <m/>
    <m/>
    <m/>
    <m/>
    <m/>
    <m/>
    <m/>
    <m/>
    <m/>
    <m/>
    <m/>
    <m/>
    <m/>
    <m/>
    <m/>
    <m/>
    <m/>
    <m/>
    <m/>
    <m/>
    <s v="Aniket Vahile"/>
    <m/>
    <s v="user_encRk5bIEFN6ZA11h4WH2AdZTiZpogLSlMIaj0E30SZ"/>
    <x v="3"/>
    <x v="1"/>
    <m/>
    <s v="April; September"/>
    <s v="Cold Call"/>
    <s v="Naukri.com"/>
    <m/>
    <m/>
    <m/>
    <m/>
    <m/>
    <s v="2022-07-08 04:31:16.701000+00:00"/>
    <s v="2022-09-20 05:16:09.756000+00:00"/>
    <s v="WC"/>
  </r>
  <r>
    <s v="Chetan Kumar"/>
    <n v="560000"/>
    <s v="INR"/>
    <n v="50"/>
    <s v="9/30/22"/>
    <s v="Sales"/>
    <s v="stat_Bh0lNV2usJkCLD6fjWneAqpmASEbmvomDaal7U02FV1"/>
    <s v="Demo Scheduled"/>
    <n v="0"/>
    <s v="OpportunityStatusType.Active"/>
    <m/>
    <m/>
    <m/>
    <s v="lead_L4U1qY3wyLoT8O8uZbFJG16K10VH6MV0aOSJfrMz11G"/>
    <s v="NYK Auto Logistics"/>
    <s v="Daya Gowda"/>
    <s v="user_encRk5bIEFN6ZA11h4WH2AdZTiZpogLSlMIaj0E30SZ"/>
    <s v="Daya Gowda"/>
    <s v="2022-08-25 10:04:32.567000+00:00"/>
    <s v="2022-09-08 09:42:28.960000+00:00"/>
    <m/>
    <s v="Mumbai"/>
    <m/>
    <m/>
    <m/>
    <n v="140"/>
    <m/>
    <m/>
    <m/>
    <m/>
    <m/>
    <m/>
    <m/>
    <m/>
    <m/>
    <m/>
    <m/>
    <m/>
    <m/>
    <m/>
    <m/>
    <m/>
    <m/>
    <m/>
    <m/>
    <m/>
    <m/>
    <m/>
    <m/>
    <m/>
    <s v="Aniket Vahile"/>
    <m/>
    <s v="user_encRk5bIEFN6ZA11h4WH2AdZTiZpogLSlMIaj0E30SZ"/>
    <x v="3"/>
    <x v="1"/>
    <m/>
    <s v="April; September"/>
    <s v="Cold Call"/>
    <s v="Naukri.com"/>
    <m/>
    <m/>
    <m/>
    <m/>
    <m/>
    <s v="2022-07-08 04:31:16.701000+00:00"/>
    <s v="2022-09-20 05:16:09.756000+00:00"/>
    <s v="GTL"/>
  </r>
  <r>
    <s v="Kashif Ahmad"/>
    <n v="60000"/>
    <s v="INR"/>
    <n v="0"/>
    <s v="9/30/22"/>
    <s v="Sales"/>
    <s v="stat_kcR4fZg7TU7jjk1jAVua3qGLRS4J5uFayEjK5j02wtv"/>
    <s v="Unqualified"/>
    <n v="0"/>
    <s v="OpportunityStatusType.Lost"/>
    <m/>
    <m/>
    <s v="GPA-Renewal"/>
    <s v="lead_mmU34t4S3IgV4aAf0cQSPtiS26cY1cgbXvAY1BWDdoD"/>
    <s v="Yanfeng"/>
    <s v="Bhairavi Jog"/>
    <s v="user_LKRhV6rhcBe0uL8u70UUGeDjbMupuho4TaiAOCbT7HT"/>
    <s v="Kashif Ahmad"/>
    <s v="2022-08-24 05:56:54.746000+00:00"/>
    <s v="2022-09-08 10:17:59.609000+00:00"/>
    <m/>
    <s v="Ahmedabad"/>
    <m/>
    <s v="2020-08-26 02:33:06+00:00"/>
    <m/>
    <n v="78"/>
    <m/>
    <m/>
    <m/>
    <m/>
    <m/>
    <m/>
    <m/>
    <m/>
    <m/>
    <m/>
    <m/>
    <s v="Manufacturing"/>
    <m/>
    <m/>
    <m/>
    <m/>
    <m/>
    <m/>
    <m/>
    <m/>
    <m/>
    <m/>
    <m/>
    <m/>
    <s v="Jitin Gopi"/>
    <m/>
    <s v="user_228eUmsdKIb9OItgmiDq1zD4aPZ1eqiapbaLAGeBf8g"/>
    <x v="13"/>
    <x v="1"/>
    <m/>
    <s v="September"/>
    <s v="Affiliate"/>
    <m/>
    <m/>
    <m/>
    <m/>
    <m/>
    <m/>
    <s v="2020-12-06 09:48:37.211000+00:00"/>
    <s v="2022-09-16 11:23:07.408000+00:00"/>
    <s v="GPA"/>
  </r>
  <r>
    <s v="Vikas Gupta"/>
    <n v="100000"/>
    <s v="INR"/>
    <n v="0"/>
    <s v="9/30/22"/>
    <s v="Sales"/>
    <s v="stat_kcR4fZg7TU7jjk1jAVua3qGLRS4J5uFayEjK5j02wtv"/>
    <s v="Unqualified"/>
    <n v="0"/>
    <s v="OpportunityStatusType.Lost"/>
    <s v="cont_9kZWEH7cRESlsBBMwZOKSqK0y7RB8xifQKywPbSdNik"/>
    <s v="Mainak Banerjee"/>
    <s v="The client wanted to create a separate policy for Syntex group employees but did not get approval from the Group CEO and CFO of Welspun group for the same."/>
    <s v="lead_f7mgEwNaMhHlv8mPQxYQkdkxWlSYJGEbc0WJvUNh202"/>
    <s v="AYM/welspun syntex"/>
    <s v="Gauri Jori"/>
    <s v="user_lccnw70UrYzjPcbxrA5N9qp8LF1vx6aP08yPEdeU06P"/>
    <s v="Vikas Gupta"/>
    <s v="2022-08-01 04:39:29.071000+00:00"/>
    <s v="2022-09-08 09:11:50.943000+00:00"/>
    <m/>
    <s v="Mumbai"/>
    <m/>
    <m/>
    <m/>
    <n v="1100"/>
    <m/>
    <m/>
    <m/>
    <m/>
    <m/>
    <m/>
    <m/>
    <m/>
    <m/>
    <m/>
    <m/>
    <s v="Consumer Goods &amp; Electronics"/>
    <m/>
    <m/>
    <m/>
    <m/>
    <m/>
    <m/>
    <m/>
    <m/>
    <m/>
    <m/>
    <m/>
    <m/>
    <m/>
    <m/>
    <s v="user_5YHA1ZU4iP896lD1YJehdJcMx7ZEgWCpulT4T2c3pJ3"/>
    <x v="4"/>
    <x v="1"/>
    <m/>
    <s v="September"/>
    <s v="Cold Call"/>
    <m/>
    <m/>
    <s v="Vaccine Lead"/>
    <m/>
    <m/>
    <m/>
    <s v="2021-05-11 10:03:55.728000+00:00"/>
    <s v="2022-09-08 09:11:50.999000+00:00"/>
    <m/>
  </r>
  <r>
    <s v="Vikas Gupta"/>
    <n v="5000000"/>
    <s v="INR"/>
    <n v="0"/>
    <s v="9/30/22"/>
    <s v="Sales"/>
    <s v="stat_kcR4fZg7TU7jjk1jAVua3qGLRS4J5uFayEjK5j02wtv"/>
    <s v="Unqualified"/>
    <n v="0"/>
    <s v="OpportunityStatusType.Lost"/>
    <s v="cont_9kZWEH7cRESlsBBMwZOKSqK0y7RB8xifQKywPbSdNik"/>
    <s v="Mainak Banerjee"/>
    <s v="The client wanted to create a separate policy for Syntex group employees but did not get approval from the Group CEO and CFO of Welspun group for the same."/>
    <s v="lead_f7mgEwNaMhHlv8mPQxYQkdkxWlSYJGEbc0WJvUNh202"/>
    <s v="AYM/welspun syntex"/>
    <s v="Gauri Jori"/>
    <s v="user_lccnw70UrYzjPcbxrA5N9qp8LF1vx6aP08yPEdeU06P"/>
    <s v="Vikas Gupta"/>
    <s v="2022-08-01 04:36:40.173000+00:00"/>
    <s v="2022-09-08 09:11:33.839000+00:00"/>
    <m/>
    <s v="Mumbai"/>
    <m/>
    <m/>
    <m/>
    <n v="1100"/>
    <m/>
    <m/>
    <m/>
    <m/>
    <m/>
    <m/>
    <m/>
    <m/>
    <m/>
    <m/>
    <m/>
    <s v="Consumer Goods &amp; Electronics"/>
    <m/>
    <m/>
    <m/>
    <m/>
    <m/>
    <m/>
    <m/>
    <m/>
    <m/>
    <m/>
    <m/>
    <m/>
    <m/>
    <m/>
    <s v="user_5YHA1ZU4iP896lD1YJehdJcMx7ZEgWCpulT4T2c3pJ3"/>
    <x v="4"/>
    <x v="1"/>
    <m/>
    <s v="September"/>
    <s v="Cold Call"/>
    <m/>
    <m/>
    <s v="Vaccine Lead"/>
    <m/>
    <m/>
    <m/>
    <s v="2021-05-11 10:03:55.728000+00:00"/>
    <s v="2022-09-08 09:11:50.999000+00:00"/>
    <m/>
  </r>
  <r>
    <s v="Pooja Gawas"/>
    <n v="40000"/>
    <s v="INR"/>
    <n v="0"/>
    <s v="9/30/22"/>
    <s v="Sales"/>
    <s v="stat_kcR4fZg7TU7jjk1jAVua3qGLRS4J5uFayEjK5j02wtv"/>
    <s v="Unqualified"/>
    <n v="0"/>
    <s v="OpportunityStatusType.Lost"/>
    <m/>
    <m/>
    <s v="GPA (Renewal)"/>
    <s v="lead_b9XzjSunPiTuMyDf4DvQfQBphMBwAPkNV7yzjGY9LYB"/>
    <s v="Reliable Autotech Pvt Ltd"/>
    <s v="Bhairavi Jog"/>
    <s v="user_KLETV1op4MIjvKQ12xGsWi23CuPjDE6PT29nwG6T3MY"/>
    <s v="Pooja Gawas"/>
    <s v="2022-07-13 12:12:48.880000+00:00"/>
    <s v="2022-09-08 08:58:45.555000+00:00"/>
    <m/>
    <s v="Pune"/>
    <m/>
    <m/>
    <m/>
    <n v="300"/>
    <m/>
    <m/>
    <m/>
    <m/>
    <m/>
    <m/>
    <m/>
    <m/>
    <m/>
    <m/>
    <m/>
    <s v="IT Services &amp; IT Consulting"/>
    <m/>
    <m/>
    <m/>
    <m/>
    <m/>
    <m/>
    <m/>
    <m/>
    <m/>
    <m/>
    <m/>
    <m/>
    <s v="Sakshi Soni"/>
    <m/>
    <s v="user_228eUmsdKIb9OItgmiDq1zD4aPZ1eqiapbaLAGeBf8g"/>
    <x v="13"/>
    <x v="1"/>
    <m/>
    <s v="September"/>
    <s v="Cold Call"/>
    <s v="Naukri.com"/>
    <m/>
    <m/>
    <m/>
    <m/>
    <m/>
    <s v="2022-06-19 07:22:03.820000+00:00"/>
    <s v="2022-09-16 08:28:58.831000+00:00"/>
    <s v="GPA"/>
  </r>
  <r>
    <s v="Satyam Tiwari"/>
    <n v="10000"/>
    <s v="INR"/>
    <n v="0"/>
    <s v="9/30/22"/>
    <s v="Sales"/>
    <s v="stat_kcR4fZg7TU7jjk1jAVua3qGLRS4J5uFayEjK5j02wtv"/>
    <s v="Unqualified"/>
    <n v="0"/>
    <s v="OpportunityStatusType.Lost"/>
    <s v="cont_fNOHlGz9saR11wEYBtb4fF95IXyJ9HPqRcif4T01p18"/>
    <s v="Yusuf Hussain"/>
    <m/>
    <s v="lead_6KcJTL6n14O1zchkctCksJatgRsdHLZy98CkgvVJFyG"/>
    <s v="Core ITX"/>
    <s v="Prateek Wadhwa"/>
    <s v="user_2YgShwgjLNI4FjAqgE9PtKsdIaGh919JGcFG919fe5B"/>
    <s v="Satyam Tiwari"/>
    <s v="2022-04-25 09:29:47.929000+00:00"/>
    <s v="2022-09-08 07:29:28.716000+00:00"/>
    <m/>
    <s v="Mumbai"/>
    <m/>
    <m/>
    <m/>
    <n v="20"/>
    <m/>
    <m/>
    <m/>
    <m/>
    <m/>
    <m/>
    <m/>
    <m/>
    <m/>
    <m/>
    <m/>
    <m/>
    <m/>
    <m/>
    <m/>
    <m/>
    <m/>
    <m/>
    <m/>
    <m/>
    <m/>
    <m/>
    <m/>
    <m/>
    <m/>
    <m/>
    <s v="user_FdWFezbLzkYQcGsBUsjZO25nr2poK2nRbqV47Rs5Kfm"/>
    <x v="17"/>
    <x v="1"/>
    <m/>
    <m/>
    <s v="Gated Content"/>
    <m/>
    <m/>
    <s v="Employee Wellness Handbook"/>
    <m/>
    <m/>
    <m/>
    <s v="2022-01-18 05:37:56.510000+00:00"/>
    <s v="2022-09-08 07:29:28.748000+00:00"/>
    <s v="GPA"/>
  </r>
  <r>
    <s v="Pooja Gawas"/>
    <n v="4000000"/>
    <s v="INR"/>
    <n v="0"/>
    <s v="9/30/22"/>
    <s v="Sales"/>
    <s v="stat_kcR4fZg7TU7jjk1jAVua3qGLRS4J5uFayEjK5j02wtv"/>
    <s v="Unqualified"/>
    <n v="0"/>
    <s v="OpportunityStatusType.Lost"/>
    <m/>
    <m/>
    <s v="GMC (1+3)- Renewal"/>
    <s v="lead_b9XzjSunPiTuMyDf4DvQfQBphMBwAPkNV7yzjGY9LYB"/>
    <s v="Reliable Autotech Pvt Ltd"/>
    <s v="Bhairavi Jog"/>
    <s v="user_KLETV1op4MIjvKQ12xGsWi23CuPjDE6PT29nwG6T3MY"/>
    <s v="Pooja Gawas"/>
    <s v="2022-07-13 12:11:57.133000+00:00"/>
    <s v="2022-09-08 08:58:35.274000+00:00"/>
    <m/>
    <s v="Pune"/>
    <m/>
    <m/>
    <m/>
    <n v="300"/>
    <m/>
    <m/>
    <m/>
    <m/>
    <m/>
    <m/>
    <m/>
    <m/>
    <m/>
    <m/>
    <m/>
    <s v="IT Services &amp; IT Consulting"/>
    <m/>
    <m/>
    <m/>
    <m/>
    <m/>
    <m/>
    <m/>
    <m/>
    <m/>
    <m/>
    <m/>
    <m/>
    <s v="Sakshi Soni"/>
    <m/>
    <s v="user_228eUmsdKIb9OItgmiDq1zD4aPZ1eqiapbaLAGeBf8g"/>
    <x v="13"/>
    <x v="1"/>
    <m/>
    <s v="September"/>
    <s v="Cold Call"/>
    <s v="Naukri.com"/>
    <m/>
    <m/>
    <m/>
    <m/>
    <m/>
    <s v="2022-06-19 07:22:03.820000+00:00"/>
    <s v="2022-09-16 08:28:58.831000+00:00"/>
    <s v="GMC"/>
  </r>
  <r>
    <s v="Satyam Tiwari"/>
    <n v="60000"/>
    <s v="INR"/>
    <n v="0"/>
    <s v="9/30/22"/>
    <s v="Sales"/>
    <s v="stat_kcR4fZg7TU7jjk1jAVua3qGLRS4J5uFayEjK5j02wtv"/>
    <s v="Unqualified"/>
    <n v="0"/>
    <s v="OpportunityStatusType.Lost"/>
    <s v="cont_fNOHlGz9saR11wEYBtb4fF95IXyJ9HPqRcif4T01p18"/>
    <s v="Yusuf Hussain"/>
    <m/>
    <s v="lead_6KcJTL6n14O1zchkctCksJatgRsdHLZy98CkgvVJFyG"/>
    <s v="Core ITX"/>
    <s v="Prateek Wadhwa"/>
    <s v="user_2YgShwgjLNI4FjAqgE9PtKsdIaGh919JGcFG919fe5B"/>
    <s v="Satyam Tiwari"/>
    <s v="2022-04-25 09:29:23.819000+00:00"/>
    <s v="2022-09-08 07:29:26.604000+00:00"/>
    <m/>
    <s v="Mumbai"/>
    <m/>
    <m/>
    <m/>
    <n v="20"/>
    <m/>
    <m/>
    <m/>
    <m/>
    <m/>
    <m/>
    <m/>
    <m/>
    <m/>
    <m/>
    <m/>
    <m/>
    <m/>
    <m/>
    <m/>
    <m/>
    <m/>
    <m/>
    <m/>
    <m/>
    <m/>
    <m/>
    <m/>
    <m/>
    <m/>
    <m/>
    <s v="user_FdWFezbLzkYQcGsBUsjZO25nr2poK2nRbqV47Rs5Kfm"/>
    <x v="17"/>
    <x v="1"/>
    <m/>
    <m/>
    <s v="Gated Content"/>
    <m/>
    <m/>
    <s v="Employee Wellness Handbook"/>
    <m/>
    <m/>
    <m/>
    <s v="2022-01-18 05:37:56.510000+00:00"/>
    <s v="2022-09-08 07:29:28.748000+00:00"/>
    <s v="GMC"/>
  </r>
  <r>
    <s v="Abhishek Chauhan"/>
    <n v="50000"/>
    <s v="INR"/>
    <n v="0"/>
    <s v="9/30/22"/>
    <s v="Sales"/>
    <s v="stat_kcR4fZg7TU7jjk1jAVua3qGLRS4J5uFayEjK5j02wtv"/>
    <s v="Unqualified"/>
    <n v="0"/>
    <s v="OpportunityStatusType.Lost"/>
    <s v="cont_Dl7FYk7gw7v1vZNhVvlhoBUUz9dVLpJXtpfB0ynZz41"/>
    <s v="Mrs Rekha Nagaraj"/>
    <s v="GPA Renewal"/>
    <s v="lead_A5L6mSq1vCRApFhXJw85KAdx33tmvUAxXWf91eQkg5Z"/>
    <s v="Mfar Constructions Pvt. Ltd"/>
    <s v="Aishwarya Nyayadhish"/>
    <s v="user_ojX3B6giQCeKnOjqd4gdwXUl0CqqHMXNORvxR6POXn6"/>
    <s v="Abhishek Chauhan"/>
    <s v="2022-06-14 08:17:01.495000+00:00"/>
    <s v="2022-09-08 07:02:43.192000+00:00"/>
    <m/>
    <s v="Bangalore"/>
    <m/>
    <m/>
    <m/>
    <n v="450"/>
    <m/>
    <m/>
    <m/>
    <m/>
    <m/>
    <m/>
    <m/>
    <s v="PAID_SOCIAL"/>
    <m/>
    <m/>
    <m/>
    <s v="Construction &amp; Real Estate"/>
    <m/>
    <m/>
    <m/>
    <m/>
    <m/>
    <m/>
    <m/>
    <m/>
    <m/>
    <m/>
    <m/>
    <m/>
    <m/>
    <m/>
    <s v="user_6hRQhcoLhZEDUBYaw3vS7rv6T5582sGfXq4jNRqTfUU"/>
    <x v="14"/>
    <x v="1"/>
    <m/>
    <s v="September"/>
    <s v="Gated Content"/>
    <m/>
    <m/>
    <s v="Employee Engagement Handbook"/>
    <m/>
    <m/>
    <m/>
    <s v="2022-05-30 03:55:35.226000+00:00"/>
    <s v="2022-09-13 11:32:27.824000+00:00"/>
    <m/>
  </r>
  <r>
    <s v="Navin Panjwani"/>
    <n v="39000"/>
    <s v="INR"/>
    <n v="0"/>
    <s v="9/30/22"/>
    <s v="Sales"/>
    <s v="stat_1hn9nRJaLbI53NxPuSQgo90kRpbpKsFlwN4oEGNUTdO"/>
    <s v="Lost"/>
    <n v="0"/>
    <s v="OpportunityStatusType.Lost"/>
    <s v="cont_mSjeaSzsmD3wgkfUq7lV7fsR3Mb2mlrwtvJZmlHH2aj"/>
    <s v="Satyanarayan"/>
    <m/>
    <s v="lead_w9L9VYaCHU6JPwEWE4cer3IR5JIhicD2IpjYKfvZWu5"/>
    <s v="Sanjog infoprocess ( Fresh , Sister company of Being Human )"/>
    <s v="Nikhil Ahuja"/>
    <s v="user_sD3YjSs92XKUfD0OPHeo886g6tW6aCM0iUhX5VVUuJi"/>
    <s v="Navin Panjwani"/>
    <s v="2022-05-12 04:49:26.320000+00:00"/>
    <s v="2022-09-08 06:49:39.885000+00:00"/>
    <m/>
    <s v="Mumbai"/>
    <m/>
    <m/>
    <m/>
    <n v="130"/>
    <m/>
    <m/>
    <m/>
    <m/>
    <m/>
    <m/>
    <m/>
    <m/>
    <m/>
    <m/>
    <m/>
    <s v="Retail"/>
    <m/>
    <m/>
    <m/>
    <m/>
    <m/>
    <m/>
    <m/>
    <m/>
    <m/>
    <m/>
    <m/>
    <m/>
    <s v="Jitin Gopi"/>
    <m/>
    <s v="user_ocHSJH83OJnHCvKyMbjx8WOOK8PMgAUGIj1qK0q0dMV"/>
    <x v="10"/>
    <x v="1"/>
    <m/>
    <m/>
    <s v="Cold Call"/>
    <m/>
    <m/>
    <m/>
    <m/>
    <m/>
    <m/>
    <s v="2022-05-09 10:06:52.132000+00:00"/>
    <s v="2022-09-08 06:49:39.924000+00:00"/>
    <s v="GPA"/>
  </r>
  <r>
    <s v="Abhishek Chauhan"/>
    <n v="2000000"/>
    <s v="INR"/>
    <n v="0"/>
    <s v="9/30/22"/>
    <s v="Sales"/>
    <s v="stat_kcR4fZg7TU7jjk1jAVua3qGLRS4J5uFayEjK5j02wtv"/>
    <s v="Unqualified"/>
    <n v="0"/>
    <s v="OpportunityStatusType.Lost"/>
    <s v="cont_Dl7FYk7gw7v1vZNhVvlhoBUUz9dVLpJXtpfB0ynZz41"/>
    <s v="Mrs Rekha Nagaraj"/>
    <s v="GMC renewal"/>
    <s v="lead_A5L6mSq1vCRApFhXJw85KAdx33tmvUAxXWf91eQkg5Z"/>
    <s v="Mfar Constructions Pvt. Ltd"/>
    <s v="Aishwarya Nyayadhish"/>
    <s v="user_ojX3B6giQCeKnOjqd4gdwXUl0CqqHMXNORvxR6POXn6"/>
    <s v="Abhishek Chauhan"/>
    <s v="2022-06-14 08:15:59.841000+00:00"/>
    <s v="2022-09-08 06:54:09.236000+00:00"/>
    <m/>
    <s v="Bangalore"/>
    <m/>
    <m/>
    <m/>
    <n v="450"/>
    <m/>
    <m/>
    <m/>
    <m/>
    <m/>
    <m/>
    <m/>
    <s v="PAID_SOCIAL"/>
    <m/>
    <m/>
    <m/>
    <s v="Construction &amp; Real Estate"/>
    <m/>
    <m/>
    <m/>
    <m/>
    <m/>
    <m/>
    <m/>
    <m/>
    <m/>
    <m/>
    <m/>
    <m/>
    <m/>
    <m/>
    <s v="user_6hRQhcoLhZEDUBYaw3vS7rv6T5582sGfXq4jNRqTfUU"/>
    <x v="14"/>
    <x v="1"/>
    <m/>
    <s v="September"/>
    <s v="Gated Content"/>
    <m/>
    <m/>
    <s v="Employee Engagement Handbook"/>
    <m/>
    <m/>
    <m/>
    <s v="2022-05-30 03:55:35.226000+00:00"/>
    <s v="2022-09-13 11:32:27.824000+00:00"/>
    <m/>
  </r>
  <r>
    <s v="Navin Panjwani"/>
    <n v="321000"/>
    <s v="INR"/>
    <n v="0"/>
    <s v="9/30/22"/>
    <s v="Sales"/>
    <s v="stat_1hn9nRJaLbI53NxPuSQgo90kRpbpKsFlwN4oEGNUTdO"/>
    <s v="Lost"/>
    <n v="0"/>
    <s v="OpportunityStatusType.Lost"/>
    <s v="cont_7wrQImYUmsA1QKicujSMKV3gAfAhUJd4l047yJ1So30"/>
    <s v="Satya"/>
    <m/>
    <s v="lead_AMqygv7G9IF9NszieOQ7WQN7cjwkgUDINuueWIDqQMm"/>
    <s v="Being Human Clothing"/>
    <s v="Nikhil Ahuja"/>
    <s v="user_sD3YjSs92XKUfD0OPHeo886g6tW6aCM0iUhX5VVUuJi"/>
    <s v="Navin Panjwani"/>
    <s v="2022-05-09 10:01:18.715000+00:00"/>
    <s v="2022-09-08 06:45:27.935000+00:00"/>
    <m/>
    <s v="Mumbai"/>
    <m/>
    <m/>
    <m/>
    <n v="107"/>
    <m/>
    <m/>
    <m/>
    <m/>
    <m/>
    <m/>
    <m/>
    <m/>
    <m/>
    <m/>
    <m/>
    <s v="Retail"/>
    <m/>
    <m/>
    <m/>
    <m/>
    <m/>
    <m/>
    <m/>
    <m/>
    <m/>
    <m/>
    <m/>
    <m/>
    <s v="Jithendra Goalla"/>
    <m/>
    <s v="user_ocHSJH83OJnHCvKyMbjx8WOOK8PMgAUGIj1qK0q0dMV"/>
    <x v="10"/>
    <x v="1"/>
    <m/>
    <m/>
    <s v="Cold Call; Gated Content"/>
    <s v="Naukri.com"/>
    <m/>
    <s v="Employee Engagement Handbook"/>
    <m/>
    <m/>
    <m/>
    <s v="2022-04-24 16:16:29.979000+00:00"/>
    <s v="2022-09-08 06:46:47.399000+00:00"/>
    <s v="GMC"/>
  </r>
  <r>
    <s v="Navin Panjwani"/>
    <n v="32000"/>
    <s v="INR"/>
    <n v="0"/>
    <s v="9/30/22"/>
    <s v="Sales"/>
    <s v="stat_1hn9nRJaLbI53NxPuSQgo90kRpbpKsFlwN4oEGNUTdO"/>
    <s v="Lost"/>
    <n v="0"/>
    <s v="OpportunityStatusType.Lost"/>
    <s v="cont_7wrQImYUmsA1QKicujSMKV3gAfAhUJd4l047yJ1So30"/>
    <s v="Satya"/>
    <m/>
    <s v="lead_AMqygv7G9IF9NszieOQ7WQN7cjwkgUDINuueWIDqQMm"/>
    <s v="Being Human Clothing"/>
    <s v="Nikhil Ahuja"/>
    <s v="user_sD3YjSs92XKUfD0OPHeo886g6tW6aCM0iUhX5VVUuJi"/>
    <s v="Navin Panjwani"/>
    <s v="2022-05-09 10:02:24.304000+00:00"/>
    <s v="2022-09-08 06:45:33.712000+00:00"/>
    <m/>
    <s v="Mumbai"/>
    <m/>
    <m/>
    <m/>
    <n v="107"/>
    <m/>
    <m/>
    <m/>
    <m/>
    <m/>
    <m/>
    <m/>
    <m/>
    <m/>
    <m/>
    <m/>
    <s v="Retail"/>
    <m/>
    <m/>
    <m/>
    <m/>
    <m/>
    <m/>
    <m/>
    <m/>
    <m/>
    <m/>
    <m/>
    <m/>
    <s v="Jithendra Goalla"/>
    <m/>
    <s v="user_ocHSJH83OJnHCvKyMbjx8WOOK8PMgAUGIj1qK0q0dMV"/>
    <x v="10"/>
    <x v="1"/>
    <m/>
    <m/>
    <s v="Cold Call; Gated Content"/>
    <s v="Naukri.com"/>
    <m/>
    <s v="Employee Engagement Handbook"/>
    <m/>
    <m/>
    <m/>
    <s v="2022-04-24 16:16:29.979000+00:00"/>
    <s v="2022-09-08 06:46:47.399000+00:00"/>
    <s v="GPA"/>
  </r>
  <r>
    <s v="Navin Panjwani"/>
    <n v="390000"/>
    <s v="INR"/>
    <n v="0"/>
    <s v="9/30/22"/>
    <s v="Sales"/>
    <s v="stat_1hn9nRJaLbI53NxPuSQgo90kRpbpKsFlwN4oEGNUTdO"/>
    <s v="Lost"/>
    <n v="0"/>
    <s v="OpportunityStatusType.Lost"/>
    <s v="cont_mSjeaSzsmD3wgkfUq7lV7fsR3Mb2mlrwtvJZmlHH2aj"/>
    <s v="Satyanarayan"/>
    <m/>
    <s v="lead_w9L9VYaCHU6JPwEWE4cer3IR5JIhicD2IpjYKfvZWu5"/>
    <s v="Sanjog infoprocess ( Fresh , Sister company of Being Human )"/>
    <s v="Nikhil Ahuja"/>
    <s v="user_sD3YjSs92XKUfD0OPHeo886g6tW6aCM0iUhX5VVUuJi"/>
    <s v="Navin Panjwani"/>
    <s v="2022-05-09 10:08:55.644000+00:00"/>
    <s v="2022-09-08 06:49:33.246000+00:00"/>
    <m/>
    <s v="Mumbai"/>
    <m/>
    <m/>
    <m/>
    <n v="130"/>
    <m/>
    <m/>
    <m/>
    <m/>
    <m/>
    <m/>
    <m/>
    <m/>
    <m/>
    <m/>
    <m/>
    <s v="Retail"/>
    <m/>
    <m/>
    <m/>
    <m/>
    <m/>
    <m/>
    <m/>
    <m/>
    <m/>
    <m/>
    <m/>
    <m/>
    <s v="Jitin Gopi"/>
    <m/>
    <s v="user_ocHSJH83OJnHCvKyMbjx8WOOK8PMgAUGIj1qK0q0dMV"/>
    <x v="10"/>
    <x v="1"/>
    <m/>
    <m/>
    <s v="Cold Call"/>
    <m/>
    <m/>
    <m/>
    <m/>
    <m/>
    <m/>
    <s v="2022-05-09 10:06:52.132000+00:00"/>
    <s v="2022-09-08 06:49:39.924000+00:00"/>
    <s v="GMC"/>
  </r>
  <r>
    <s v="Omkar Ghate"/>
    <n v="100000"/>
    <s v="INR"/>
    <n v="0"/>
    <s v="9/14/22"/>
    <s v="Sales"/>
    <s v="stat_kcR4fZg7TU7jjk1jAVua3qGLRS4J5uFayEjK5j02wtv"/>
    <s v="Unqualified"/>
    <n v="0"/>
    <s v="OpportunityStatusType.Lost"/>
    <s v="cont_PCe9H2cgtZueb6UR61efl2Otd0K5q3tg9HjigngDClg"/>
    <s v="Gayatri Shetty"/>
    <m/>
    <s v="lead_CAdf2G7s5SVCnIVTf0DhaGWjvZqSN4CrJBNVAn5Ey8U"/>
    <s v="SeaGull Advertising Pvt. Ltd."/>
    <s v="Sarvesh Pawar"/>
    <s v="user_9SBRjyF0n4iWuhUdqRyQkFhl2J4uyNKhFWvvJEvunX8"/>
    <s v="Omkar Ghate"/>
    <s v="2022-08-02 13:20:30.638000+00:00"/>
    <s v="2022-09-08 06:36:00.833000+00:00"/>
    <m/>
    <s v="Pune"/>
    <m/>
    <s v="2020-08-24 07:04:42+00:00"/>
    <m/>
    <n v="58"/>
    <m/>
    <m/>
    <m/>
    <m/>
    <m/>
    <m/>
    <m/>
    <m/>
    <m/>
    <m/>
    <m/>
    <s v="HR / Staffing / Recruitment"/>
    <m/>
    <m/>
    <m/>
    <m/>
    <m/>
    <m/>
    <m/>
    <m/>
    <m/>
    <m/>
    <m/>
    <m/>
    <m/>
    <m/>
    <s v="user_A8KOTZADnUtEQOLt4nSLAmteNStuGh80js75RYjrXVt"/>
    <x v="6"/>
    <x v="1"/>
    <m/>
    <s v="September"/>
    <s v="Cold Call"/>
    <m/>
    <m/>
    <s v="Talent Acquisition Strategies"/>
    <m/>
    <m/>
    <m/>
    <s v="2020-12-06 09:47:21.515000+00:00"/>
    <s v="2022-09-12 16:11:08.514000+00:00"/>
    <s v="GMC"/>
  </r>
  <r>
    <s v="Omkar Ghate"/>
    <n v="200000"/>
    <s v="INR"/>
    <n v="0"/>
    <s v="9/15/22"/>
    <s v="Sales"/>
    <s v="stat_kcR4fZg7TU7jjk1jAVua3qGLRS4J5uFayEjK5j02wtv"/>
    <s v="Unqualified"/>
    <n v="0"/>
    <s v="OpportunityStatusType.Lost"/>
    <m/>
    <m/>
    <s v="67 Employees  20L Sum Insured GTL (Renewal) They did not have a policy copy for renewal, ICICI offered them a fresh quote"/>
    <s v="lead_hFtKHhvaRkuuzWhJmfdkXi1nI6DGsBCV9BgSmrw1YFw"/>
    <s v="SPAR Solutions"/>
    <s v="Pranav Kenjale"/>
    <s v="user_9SBRjyF0n4iWuhUdqRyQkFhl2J4uyNKhFWvvJEvunX8"/>
    <s v="Omkar Ghate"/>
    <s v="2022-07-28 09:47:18.414000+00:00"/>
    <s v="2022-09-08 06:28:22.994000+00:00"/>
    <m/>
    <s v="Pune"/>
    <m/>
    <m/>
    <m/>
    <n v="67"/>
    <m/>
    <m/>
    <m/>
    <m/>
    <m/>
    <m/>
    <m/>
    <s v="PAID_SOCIAL"/>
    <m/>
    <m/>
    <m/>
    <s v="Professional Services"/>
    <m/>
    <m/>
    <m/>
    <m/>
    <m/>
    <m/>
    <m/>
    <m/>
    <m/>
    <m/>
    <m/>
    <m/>
    <m/>
    <m/>
    <s v="user_x9AtbGLhDmWYC9XAmYdfwBt9yiXbgMhBuZpIoFuN8Cd"/>
    <x v="22"/>
    <x v="1"/>
    <m/>
    <s v="August"/>
    <s v="Gated Content"/>
    <m/>
    <m/>
    <s v="Employee Engagement Handbook"/>
    <m/>
    <m/>
    <m/>
    <s v="2022-05-31 04:33:10.666000+00:00"/>
    <s v="2022-09-08 06:31:41.535000+00:00"/>
    <m/>
  </r>
  <r>
    <s v="Omkar Ghate"/>
    <n v="10000"/>
    <s v="INR"/>
    <n v="0"/>
    <s v="9/14/22"/>
    <s v="Sales"/>
    <s v="stat_kcR4fZg7TU7jjk1jAVua3qGLRS4J5uFayEjK5j02wtv"/>
    <s v="Unqualified"/>
    <n v="0"/>
    <s v="OpportunityStatusType.Lost"/>
    <s v="cont_PCe9H2cgtZueb6UR61efl2Otd0K5q3tg9HjigngDClg"/>
    <s v="Gayatri Shetty"/>
    <m/>
    <s v="lead_CAdf2G7s5SVCnIVTf0DhaGWjvZqSN4CrJBNVAn5Ey8U"/>
    <s v="SeaGull Advertising Pvt. Ltd."/>
    <s v="Sarvesh Pawar"/>
    <s v="user_9SBRjyF0n4iWuhUdqRyQkFhl2J4uyNKhFWvvJEvunX8"/>
    <s v="Omkar Ghate"/>
    <s v="2022-08-02 13:20:52.146000+00:00"/>
    <s v="2022-09-08 06:37:22.324000+00:00"/>
    <m/>
    <s v="Pune"/>
    <m/>
    <s v="2020-08-24 07:04:42+00:00"/>
    <m/>
    <n v="58"/>
    <m/>
    <m/>
    <m/>
    <m/>
    <m/>
    <m/>
    <m/>
    <m/>
    <m/>
    <m/>
    <m/>
    <s v="HR / Staffing / Recruitment"/>
    <m/>
    <m/>
    <m/>
    <m/>
    <m/>
    <m/>
    <m/>
    <m/>
    <m/>
    <m/>
    <m/>
    <m/>
    <m/>
    <m/>
    <s v="user_A8KOTZADnUtEQOLt4nSLAmteNStuGh80js75RYjrXVt"/>
    <x v="6"/>
    <x v="1"/>
    <m/>
    <s v="September"/>
    <s v="Cold Call"/>
    <m/>
    <m/>
    <s v="Talent Acquisition Strategies"/>
    <m/>
    <m/>
    <m/>
    <s v="2020-12-06 09:47:21.515000+00:00"/>
    <s v="2022-09-12 16:11:08.514000+00:00"/>
    <s v="GPA"/>
  </r>
  <r>
    <s v="Navin Panjwani"/>
    <n v="10000"/>
    <s v="INR"/>
    <n v="0"/>
    <s v="9/15/22"/>
    <s v="Sales"/>
    <s v="stat_kcR4fZg7TU7jjk1jAVua3qGLRS4J5uFayEjK5j02wtv"/>
    <s v="Unqualified"/>
    <n v="0"/>
    <s v="OpportunityStatusType.Lost"/>
    <s v="cont_ovATn5yzGasAAndawPJqZA6jReoOKtMxeoS5YPqJbfK"/>
    <s v="Ajayakumar Karunakaran"/>
    <s v="GPA - Renewal"/>
    <s v="lead_UGjU0XEGwL1jrujoWvWNg1VJSryVl0RDqFoyivA3rFl"/>
    <s v="Solar Up ( Renewal , 15th Sept )"/>
    <s v="Shreenath Bhat"/>
    <s v="user_sD3YjSs92XKUfD0OPHeo886g6tW6aCM0iUhX5VVUuJi"/>
    <s v="Navin Panjwani"/>
    <s v="2022-08-30 05:19:58.644000+00:00"/>
    <s v="2022-09-08 06:03:43.678000+00:00"/>
    <m/>
    <s v="Mumbai"/>
    <m/>
    <m/>
    <m/>
    <n v="15"/>
    <m/>
    <m/>
    <m/>
    <m/>
    <m/>
    <m/>
    <m/>
    <m/>
    <m/>
    <m/>
    <m/>
    <m/>
    <m/>
    <m/>
    <m/>
    <m/>
    <m/>
    <m/>
    <m/>
    <m/>
    <m/>
    <m/>
    <m/>
    <m/>
    <m/>
    <m/>
    <m/>
    <x v="16"/>
    <x v="1"/>
    <m/>
    <s v="September"/>
    <s v="Cold Call"/>
    <m/>
    <m/>
    <m/>
    <m/>
    <m/>
    <m/>
    <s v="2022-08-30 05:16:05.548000+00:00"/>
    <s v="2022-09-08 06:03:47.041000+00:00"/>
    <s v="GPA"/>
  </r>
  <r>
    <s v="Navin Panjwani"/>
    <n v="150000"/>
    <s v="INR"/>
    <n v="0"/>
    <s v="9/15/22"/>
    <s v="Sales"/>
    <s v="stat_kcR4fZg7TU7jjk1jAVua3qGLRS4J5uFayEjK5j02wtv"/>
    <s v="Unqualified"/>
    <n v="0"/>
    <s v="OpportunityStatusType.Lost"/>
    <s v="cont_ovATn5yzGasAAndawPJqZA6jReoOKtMxeoS5YPqJbfK"/>
    <s v="Ajayakumar Karunakaran"/>
    <s v="GMC - Renewal; 1+3 policy"/>
    <s v="lead_UGjU0XEGwL1jrujoWvWNg1VJSryVl0RDqFoyivA3rFl"/>
    <s v="Solar Up ( Renewal , 15th Sept )"/>
    <s v="Shreenath Bhat"/>
    <s v="user_sD3YjSs92XKUfD0OPHeo886g6tW6aCM0iUhX5VVUuJi"/>
    <s v="Navin Panjwani"/>
    <s v="2022-08-30 05:19:15.067000+00:00"/>
    <s v="2022-09-08 06:03:37.092000+00:00"/>
    <m/>
    <s v="Mumbai"/>
    <m/>
    <m/>
    <m/>
    <n v="15"/>
    <m/>
    <m/>
    <m/>
    <m/>
    <m/>
    <m/>
    <m/>
    <m/>
    <m/>
    <m/>
    <m/>
    <m/>
    <m/>
    <m/>
    <m/>
    <m/>
    <m/>
    <m/>
    <m/>
    <m/>
    <m/>
    <m/>
    <m/>
    <m/>
    <m/>
    <m/>
    <m/>
    <x v="16"/>
    <x v="1"/>
    <m/>
    <s v="September"/>
    <s v="Cold Call"/>
    <m/>
    <m/>
    <m/>
    <m/>
    <m/>
    <m/>
    <s v="2022-08-30 05:16:05.548000+00:00"/>
    <s v="2022-09-08 06:03:47.041000+00:00"/>
    <s v="GMC"/>
  </r>
  <r>
    <s v="Navin Panjwani"/>
    <n v="800000"/>
    <s v="INR"/>
    <n v="0"/>
    <s v="9/15/22"/>
    <s v="Sales"/>
    <s v="stat_kcR4fZg7TU7jjk1jAVua3qGLRS4J5uFayEjK5j02wtv"/>
    <s v="Unqualified"/>
    <n v="0"/>
    <s v="OpportunityStatusType.Lost"/>
    <s v="cont_v86jBidMjmz8vWvgFdGUF7XNkLyZNhdGazgojR7Gt38"/>
    <s v="Sahila Suman"/>
    <s v="Parental"/>
    <s v="lead_0wXgopg3UhT6UkqpLAXVERfPktElJk6InnnJQSrQzj5"/>
    <s v="Voltup ( Renewal , 15th Sept )"/>
    <s v="Shreenath Bhat"/>
    <s v="user_sD3YjSs92XKUfD0OPHeo886g6tW6aCM0iUhX5VVUuJi"/>
    <s v="Navin Panjwani"/>
    <s v="2022-08-02 07:18:04.334000+00:00"/>
    <s v="2022-09-08 06:00:20.552000+00:00"/>
    <m/>
    <s v="Mumbai"/>
    <m/>
    <m/>
    <m/>
    <n v="44"/>
    <m/>
    <m/>
    <m/>
    <m/>
    <m/>
    <m/>
    <m/>
    <m/>
    <m/>
    <m/>
    <m/>
    <s v="Manufacturing"/>
    <m/>
    <m/>
    <m/>
    <m/>
    <m/>
    <m/>
    <m/>
    <m/>
    <m/>
    <m/>
    <m/>
    <m/>
    <s v="Aniket Vahile"/>
    <m/>
    <s v="user_vMd4rmcrSbjykdyL2J7rrYn84SWdcNc5FKligrmItPw"/>
    <x v="11"/>
    <x v="1"/>
    <m/>
    <s v="September"/>
    <s v="Cold Call"/>
    <s v="Naukri.com"/>
    <m/>
    <m/>
    <m/>
    <m/>
    <m/>
    <s v="2022-07-12 04:12:08.943000+00:00"/>
    <s v="2022-09-08 06:02:49.415000+00:00"/>
    <s v="GMC"/>
  </r>
  <r>
    <s v="Navin Panjwani"/>
    <n v="450000"/>
    <s v="INR"/>
    <n v="0"/>
    <s v="9/15/22"/>
    <s v="Sales"/>
    <s v="stat_kcR4fZg7TU7jjk1jAVua3qGLRS4J5uFayEjK5j02wtv"/>
    <s v="Unqualified"/>
    <n v="0"/>
    <s v="OpportunityStatusType.Lost"/>
    <s v="cont_v86jBidMjmz8vWvgFdGUF7XNkLyZNhdGazgojR7Gt38"/>
    <s v="Sahila Suman"/>
    <s v="GMC - Renewal; 1+3 with New India."/>
    <s v="lead_0wXgopg3UhT6UkqpLAXVERfPktElJk6InnnJQSrQzj5"/>
    <s v="Voltup ( Renewal , 15th Sept )"/>
    <s v="Shreenath Bhat"/>
    <s v="user_sD3YjSs92XKUfD0OPHeo886g6tW6aCM0iUhX5VVUuJi"/>
    <s v="Navin Panjwani"/>
    <s v="2022-08-01 12:31:16.749000+00:00"/>
    <s v="2022-09-08 05:59:54.162000+00:00"/>
    <m/>
    <s v="Mumbai"/>
    <m/>
    <m/>
    <m/>
    <n v="44"/>
    <m/>
    <m/>
    <m/>
    <m/>
    <m/>
    <m/>
    <m/>
    <m/>
    <m/>
    <m/>
    <m/>
    <s v="Manufacturing"/>
    <m/>
    <m/>
    <m/>
    <m/>
    <m/>
    <m/>
    <m/>
    <m/>
    <m/>
    <m/>
    <m/>
    <m/>
    <s v="Aniket Vahile"/>
    <m/>
    <s v="user_vMd4rmcrSbjykdyL2J7rrYn84SWdcNc5FKligrmItPw"/>
    <x v="11"/>
    <x v="1"/>
    <m/>
    <s v="September"/>
    <s v="Cold Call"/>
    <s v="Naukri.com"/>
    <m/>
    <m/>
    <m/>
    <m/>
    <m/>
    <s v="2022-07-12 04:12:08.943000+00:00"/>
    <s v="2022-09-08 06:02:49.415000+00:00"/>
    <s v="GMC"/>
  </r>
  <r>
    <s v="Vrushali Kummar"/>
    <n v="4610"/>
    <s v="INR"/>
    <n v="100"/>
    <d v="2022-08-09T00:00:00"/>
    <s v="Sales"/>
    <s v="stat_OZRiD1474QRJIpvnjHCZfiIvKcVD6mIKSSTzg8SwDVx"/>
    <s v="Won- Payment Completed"/>
    <n v="1"/>
    <s v="OpportunityStatusType.Won"/>
    <m/>
    <m/>
    <s v="WC"/>
    <s v="lead_QVMbuY2WkXiGIsixlcOPA5eKxBq23pza1C7kfJxporw"/>
    <s v="Hyatt Regency"/>
    <s v="Vrushali Kummar"/>
    <s v="user_TZzywQwym26DjuswO479pxRhNKX152z8X1haCx2vcst"/>
    <s v="Vrushali Kummar"/>
    <s v="2022-09-08 06:00:08.733000+00:00"/>
    <s v="2022-09-08 06:00:08.733000+00:00"/>
    <m/>
    <s v="Pune"/>
    <m/>
    <m/>
    <m/>
    <n v="300"/>
    <m/>
    <m/>
    <m/>
    <m/>
    <m/>
    <m/>
    <m/>
    <m/>
    <m/>
    <m/>
    <m/>
    <s v="Hospitality &amp; Travel"/>
    <m/>
    <m/>
    <m/>
    <m/>
    <m/>
    <m/>
    <m/>
    <m/>
    <m/>
    <m/>
    <m/>
    <m/>
    <m/>
    <m/>
    <s v="user_228eUmsdKIb9OItgmiDq1zD4aPZ1eqiapbaLAGeBf8g"/>
    <x v="13"/>
    <x v="2"/>
    <m/>
    <s v="July"/>
    <s v="Cold Call"/>
    <m/>
    <m/>
    <m/>
    <m/>
    <m/>
    <m/>
    <s v="2022-07-19 10:22:53.104000+00:00"/>
    <s v="2022-10-18 07:18:26.410000+00:00"/>
    <s v="WC"/>
  </r>
  <r>
    <s v="Navin Panjwani"/>
    <n v="40000"/>
    <s v="INR"/>
    <n v="0"/>
    <s v="9/15/22"/>
    <s v="Sales"/>
    <s v="stat_kcR4fZg7TU7jjk1jAVua3qGLRS4J5uFayEjK5j02wtv"/>
    <s v="Unqualified"/>
    <n v="0"/>
    <s v="OpportunityStatusType.Lost"/>
    <s v="cont_v86jBidMjmz8vWvgFdGUF7XNkLyZNhdGazgojR7Gt38"/>
    <s v="Sahila Suman"/>
    <s v="GPA - Renewal; 7 lakhs and 10 Lakhs cover"/>
    <s v="lead_0wXgopg3UhT6UkqpLAXVERfPktElJk6InnnJQSrQzj5"/>
    <s v="Voltup ( Renewal , 15th Sept )"/>
    <s v="Shreenath Bhat"/>
    <s v="user_sD3YjSs92XKUfD0OPHeo886g6tW6aCM0iUhX5VVUuJi"/>
    <s v="Navin Panjwani"/>
    <s v="2022-08-02 07:16:43.555000+00:00"/>
    <s v="2022-09-08 06:00:10.322000+00:00"/>
    <m/>
    <s v="Mumbai"/>
    <m/>
    <m/>
    <m/>
    <n v="44"/>
    <m/>
    <m/>
    <m/>
    <m/>
    <m/>
    <m/>
    <m/>
    <m/>
    <m/>
    <m/>
    <m/>
    <s v="Manufacturing"/>
    <m/>
    <m/>
    <m/>
    <m/>
    <m/>
    <m/>
    <m/>
    <m/>
    <m/>
    <m/>
    <m/>
    <m/>
    <s v="Aniket Vahile"/>
    <m/>
    <s v="user_vMd4rmcrSbjykdyL2J7rrYn84SWdcNc5FKligrmItPw"/>
    <x v="11"/>
    <x v="1"/>
    <m/>
    <s v="September"/>
    <s v="Cold Call"/>
    <s v="Naukri.com"/>
    <m/>
    <m/>
    <m/>
    <m/>
    <m/>
    <s v="2022-07-12 04:12:08.943000+00:00"/>
    <s v="2022-09-08 06:02:49.415000+00:00"/>
    <s v="GPA"/>
  </r>
  <r>
    <s v="Omkar Ghate"/>
    <n v="170000"/>
    <s v="INR"/>
    <n v="0"/>
    <d v="2022-09-09T00:00:00"/>
    <s v="Sales"/>
    <s v="stat_1hn9nRJaLbI53NxPuSQgo90kRpbpKsFlwN4oEGNUTdO"/>
    <s v="Lost"/>
    <n v="0"/>
    <s v="OpportunityStatusType.Lost"/>
    <s v="cont_yHfHasS6Ni68f26u1C9dooPFZTuseBRDkML6grSOw91"/>
    <s v="Joel Samuel"/>
    <s v="We had excellent quotes but the client wanted to close with Bajaj. Our bajaj quote was 1 Lakh higher than what they had received"/>
    <s v="lead_niZYrvmkFiYe5miAVPBEjR2xuIirEh7UsDZbgq8fInC"/>
    <s v="Amura Marketing Technologies Pvt Ltd"/>
    <s v="Moziez Chamadia"/>
    <s v="user_9SBRjyF0n4iWuhUdqRyQkFhl2J4uyNKhFWvvJEvunX8"/>
    <s v="Omkar Ghate"/>
    <s v="2022-03-21 10:17:50.761000+00:00"/>
    <s v="2022-09-08 05:53:42.178000+00:00"/>
    <m/>
    <s v="Pune"/>
    <m/>
    <m/>
    <m/>
    <n v="134"/>
    <m/>
    <m/>
    <m/>
    <m/>
    <m/>
    <m/>
    <m/>
    <m/>
    <m/>
    <m/>
    <m/>
    <s v="Digital Marketing &amp; Advertising"/>
    <m/>
    <m/>
    <m/>
    <m/>
    <m/>
    <m/>
    <m/>
    <m/>
    <m/>
    <m/>
    <m/>
    <m/>
    <s v="Yogesh Paigude"/>
    <m/>
    <s v="user_6hRQhcoLhZEDUBYaw3vS7rv6T5582sGfXq4jNRqTfUU"/>
    <x v="14"/>
    <x v="1"/>
    <m/>
    <s v="August"/>
    <s v="Gated Content"/>
    <s v="Linkedin"/>
    <m/>
    <s v="Employee Wellness Handbook"/>
    <m/>
    <m/>
    <m/>
    <s v="2022-01-10 13:08:57.628000+00:00"/>
    <s v="2022-09-13 11:33:00.209000+00:00"/>
    <s v="GMC"/>
  </r>
  <r>
    <s v="Sarvesh Pawar"/>
    <n v="18671"/>
    <s v="INR"/>
    <n v="100"/>
    <d v="2022-08-09T00:00:00"/>
    <s v="Sales"/>
    <s v="stat_OZRiD1474QRJIpvnjHCZfiIvKcVD6mIKSSTzg8SwDVx"/>
    <s v="Won- Payment Completed"/>
    <n v="1"/>
    <s v="OpportunityStatusType.Won"/>
    <s v="cont_w6rCd4FRcaOXzUUWBvFyAawQnNfcXF4f1g9s3ZWnX0W"/>
    <s v="Priyanka"/>
    <m/>
    <s v="lead_6Idf6gdyXgT6MxbjdmPZued44Xqq3sSaIraz54SMrBb"/>
    <s v="VTEST - Software Testing Company"/>
    <s v="Sarvesh Pawar"/>
    <s v="user_A8KOTZADnUtEQOLt4nSLAmteNStuGh80js75RYjrXVt"/>
    <s v="Sarvesh Pawar"/>
    <s v="2022-09-06 12:23:09.897000+00:00"/>
    <s v="2022-09-08 05:33:27.561000+00:00"/>
    <m/>
    <s v="Pune"/>
    <m/>
    <m/>
    <m/>
    <n v="92"/>
    <m/>
    <m/>
    <m/>
    <m/>
    <m/>
    <m/>
    <m/>
    <m/>
    <m/>
    <m/>
    <m/>
    <s v="IT Services &amp; IT Consulting"/>
    <m/>
    <m/>
    <m/>
    <m/>
    <m/>
    <m/>
    <m/>
    <m/>
    <m/>
    <m/>
    <m/>
    <m/>
    <m/>
    <m/>
    <s v="user_A8KOTZADnUtEQOLt4nSLAmteNStuGh80js75RYjrXVt"/>
    <x v="6"/>
    <x v="5"/>
    <m/>
    <s v="August"/>
    <s v="Cold Call"/>
    <s v="Lusha"/>
    <m/>
    <m/>
    <m/>
    <m/>
    <m/>
    <s v="2022-03-09 05:22:13.329000+00:00"/>
    <s v="2022-10-20 05:53:29.889000+00:00"/>
    <s v="GPA"/>
  </r>
  <r>
    <s v="Sarvesh Pawar"/>
    <n v="364635"/>
    <s v="INR"/>
    <n v="100"/>
    <d v="2022-08-09T00:00:00"/>
    <s v="Sales"/>
    <s v="stat_OZRiD1474QRJIpvnjHCZfiIvKcVD6mIKSSTzg8SwDVx"/>
    <s v="Won- Payment Completed"/>
    <n v="1"/>
    <s v="OpportunityStatusType.Won"/>
    <s v="cont_w6rCd4FRcaOXzUUWBvFyAawQnNfcXF4f1g9s3ZWnX0W"/>
    <s v="Priyanka"/>
    <m/>
    <s v="lead_6Idf6gdyXgT6MxbjdmPZued44Xqq3sSaIraz54SMrBb"/>
    <s v="VTEST - Software Testing Company"/>
    <s v="Sarvesh Pawar"/>
    <s v="user_A8KOTZADnUtEQOLt4nSLAmteNStuGh80js75RYjrXVt"/>
    <s v="Sarvesh Pawar"/>
    <s v="2022-08-24 11:30:43.217000+00:00"/>
    <s v="2022-09-08 05:33:17.608000+00:00"/>
    <m/>
    <s v="Pune"/>
    <m/>
    <m/>
    <m/>
    <n v="92"/>
    <m/>
    <m/>
    <m/>
    <m/>
    <m/>
    <m/>
    <m/>
    <m/>
    <m/>
    <m/>
    <m/>
    <s v="IT Services &amp; IT Consulting"/>
    <m/>
    <m/>
    <m/>
    <m/>
    <m/>
    <m/>
    <m/>
    <m/>
    <m/>
    <m/>
    <m/>
    <m/>
    <m/>
    <m/>
    <s v="user_A8KOTZADnUtEQOLt4nSLAmteNStuGh80js75RYjrXVt"/>
    <x v="6"/>
    <x v="5"/>
    <m/>
    <s v="August"/>
    <s v="Cold Call"/>
    <s v="Lusha"/>
    <m/>
    <m/>
    <m/>
    <m/>
    <m/>
    <s v="2022-03-09 05:22:13.329000+00:00"/>
    <s v="2022-10-20 05:53:29.889000+00:00"/>
    <s v="GMC"/>
  </r>
  <r>
    <s v="Moziez Chamadia"/>
    <n v="10000000"/>
    <s v="INR"/>
    <n v="0"/>
    <s v="9/20/22"/>
    <s v="Sales"/>
    <s v="stat_kcR4fZg7TU7jjk1jAVua3qGLRS4J5uFayEjK5j02wtv"/>
    <s v="Unqualified"/>
    <n v="0"/>
    <s v="OpportunityStatusType.Lost"/>
    <m/>
    <m/>
    <s v="GMC Renewal"/>
    <s v="lead_1zJ0wvuk9SvcyRqhkhSNHfdyjFDO8CTfhoTOLhSFSjY"/>
    <s v="Welspun Group"/>
    <s v="Trupti Suryavanshi"/>
    <s v="user_IgNfKH7wuLLjHvexoMm2PXWcnF3zYft0ZbMTyfwKRUg"/>
    <s v="Moziez Chamadia"/>
    <s v="2022-05-11 09:25:28.898000+00:00"/>
    <s v="2022-09-07 09:36:51.602000+00:00"/>
    <m/>
    <s v="Mumbai"/>
    <m/>
    <s v="2022-05-05 13:41:17+00:00"/>
    <m/>
    <n v="5440"/>
    <m/>
    <m/>
    <m/>
    <m/>
    <m/>
    <m/>
    <m/>
    <s v="ORGANIC_SEARCH"/>
    <m/>
    <m/>
    <m/>
    <s v="Manufacturing"/>
    <m/>
    <m/>
    <m/>
    <m/>
    <m/>
    <m/>
    <m/>
    <m/>
    <m/>
    <m/>
    <m/>
    <m/>
    <s v="Aniket Vahile"/>
    <m/>
    <s v="user_L8E6IFhq6UCzKLHa45LUUTZCznDuyDwFrGaEp9DXiUM"/>
    <x v="9"/>
    <x v="1"/>
    <m/>
    <s v="November; October; September"/>
    <s v="Cold Call"/>
    <s v="Inbound via website"/>
    <m/>
    <s v="Downloaded the guide: Designing employee healthcare plan"/>
    <m/>
    <m/>
    <m/>
    <s v="2021-08-05 07:01:39.111000+00:00"/>
    <s v="2022-09-16 06:16:05.086000+00:00"/>
    <s v="GMC"/>
  </r>
  <r>
    <s v="Vivek Singh"/>
    <n v="800000"/>
    <s v="INR"/>
    <n v="0"/>
    <d v="2022-06-09T00:00:00"/>
    <s v="Sales"/>
    <s v="stat_kcR4fZg7TU7jjk1jAVua3qGLRS4J5uFayEjK5j02wtv"/>
    <s v="Unqualified"/>
    <n v="0"/>
    <s v="OpportunityStatusType.Lost"/>
    <m/>
    <m/>
    <s v="GMC (1+5)- Renewal"/>
    <s v="lead_6hJ6662BZC1bmfq1ALUr7F5ALKlCVsItEM1svq9JmI4"/>
    <s v="Even"/>
    <s v="Bhairavi Jog"/>
    <s v="user_228eUmsdKIb9OItgmiDq1zD4aPZ1eqiapbaLAGeBf8g"/>
    <s v="Bhairavi Jog"/>
    <s v="2022-05-30 08:31:25.201000+00:00"/>
    <s v="2022-09-07 12:38:41.325000+00:00"/>
    <m/>
    <s v="Bangalore"/>
    <m/>
    <m/>
    <m/>
    <n v="25"/>
    <m/>
    <m/>
    <m/>
    <m/>
    <m/>
    <m/>
    <m/>
    <m/>
    <m/>
    <m/>
    <m/>
    <m/>
    <m/>
    <m/>
    <m/>
    <m/>
    <m/>
    <m/>
    <m/>
    <m/>
    <m/>
    <m/>
    <m/>
    <m/>
    <m/>
    <m/>
    <s v="user_228eUmsdKIb9OItgmiDq1zD4aPZ1eqiapbaLAGeBf8g"/>
    <x v="13"/>
    <x v="1"/>
    <m/>
    <s v="August"/>
    <s v="Gated Content"/>
    <m/>
    <m/>
    <s v="Downloaded the guide: Designing employee healthcare plan"/>
    <m/>
    <m/>
    <m/>
    <s v="2021-11-14 15:43:31.825000+00:00"/>
    <s v="2022-09-07 12:39:07.859000+00:00"/>
    <s v="GMC"/>
  </r>
  <r>
    <s v="Abhiroop Ganguly"/>
    <n v="70000"/>
    <s v="INR"/>
    <n v="0"/>
    <d v="2022-07-09T00:00:00"/>
    <s v="Sales"/>
    <s v="stat_kcR4fZg7TU7jjk1jAVua3qGLRS4J5uFayEjK5j02wtv"/>
    <s v="Unqualified"/>
    <n v="0"/>
    <s v="OpportunityStatusType.Lost"/>
    <s v="cont_Cw5neM06K7y2ucKFhgoHu4vnPHeiANvinOboNx0gaFU"/>
    <s v="pratiksha nagori"/>
    <s v="GPA ren"/>
    <s v="lead_oZTozl1oFcfeCkqZuGT1pGJ72OEcHHCi2sTHrbBcEdf"/>
    <s v="Sumo India Studios"/>
    <s v="Gauri Jori"/>
    <s v="user_U27GK6WjhLhUhi1EDKXV57xMpn8n8DMIOjci1q3UReZ"/>
    <s v="Abhiroop Ganguly"/>
    <s v="2022-08-10 06:55:07.485000+00:00"/>
    <s v="2022-09-07 07:34:49.025000+00:00"/>
    <m/>
    <s v="Pune"/>
    <m/>
    <s v="2020-08-14 08:05:16+00:00"/>
    <m/>
    <n v="129"/>
    <m/>
    <m/>
    <m/>
    <m/>
    <m/>
    <m/>
    <m/>
    <m/>
    <m/>
    <m/>
    <m/>
    <s v="IT Services &amp; IT Consulting"/>
    <m/>
    <m/>
    <m/>
    <m/>
    <m/>
    <m/>
    <m/>
    <m/>
    <m/>
    <m/>
    <m/>
    <m/>
    <s v="Rakesh Nade"/>
    <m/>
    <s v="user_5YHA1ZU4iP896lD1YJehdJcMx7ZEgWCpulT4T2c3pJ3"/>
    <x v="4"/>
    <x v="1"/>
    <m/>
    <s v="September"/>
    <s v="Affiliate; Cold Call"/>
    <s v="mccia webinar - esic session"/>
    <m/>
    <m/>
    <m/>
    <m/>
    <m/>
    <s v="2020-12-06 09:46:36.743000+00:00"/>
    <s v="2022-09-08 09:28:41.479000+00:00"/>
    <m/>
  </r>
  <r>
    <s v="Abhiroop Ganguly"/>
    <n v="900000"/>
    <s v="INR"/>
    <n v="0"/>
    <d v="2022-07-09T00:00:00"/>
    <s v="Sales"/>
    <s v="stat_kcR4fZg7TU7jjk1jAVua3qGLRS4J5uFayEjK5j02wtv"/>
    <s v="Unqualified"/>
    <n v="0"/>
    <s v="OpportunityStatusType.Lost"/>
    <s v="cont_Cw5neM06K7y2ucKFhgoHu4vnPHeiANvinOboNx0gaFU"/>
    <s v="pratiksha nagori"/>
    <s v="GMC ren"/>
    <s v="lead_oZTozl1oFcfeCkqZuGT1pGJ72OEcHHCi2sTHrbBcEdf"/>
    <s v="Sumo India Studios"/>
    <s v="Gauri Jori"/>
    <s v="user_U27GK6WjhLhUhi1EDKXV57xMpn8n8DMIOjci1q3UReZ"/>
    <s v="Abhiroop Ganguly"/>
    <s v="2022-08-10 06:40:39.532000+00:00"/>
    <s v="2022-09-07 07:34:36.736000+00:00"/>
    <m/>
    <s v="Pune"/>
    <m/>
    <s v="2020-08-14 08:05:16+00:00"/>
    <m/>
    <n v="129"/>
    <m/>
    <m/>
    <m/>
    <m/>
    <m/>
    <m/>
    <m/>
    <m/>
    <m/>
    <m/>
    <m/>
    <s v="IT Services &amp; IT Consulting"/>
    <m/>
    <m/>
    <m/>
    <m/>
    <m/>
    <m/>
    <m/>
    <m/>
    <m/>
    <m/>
    <m/>
    <m/>
    <s v="Rakesh Nade"/>
    <m/>
    <s v="user_5YHA1ZU4iP896lD1YJehdJcMx7ZEgWCpulT4T2c3pJ3"/>
    <x v="4"/>
    <x v="1"/>
    <m/>
    <s v="September"/>
    <s v="Affiliate; Cold Call"/>
    <s v="mccia webinar - esic session"/>
    <m/>
    <m/>
    <m/>
    <m/>
    <m/>
    <s v="2020-12-06 09:46:36.743000+00:00"/>
    <s v="2022-09-08 09:28:41.479000+00:00"/>
    <m/>
  </r>
  <r>
    <s v="Vivek Singh"/>
    <n v="1000000"/>
    <s v="INR"/>
    <n v="0"/>
    <d v="2022-07-09T00:00:00"/>
    <s v="Sales"/>
    <s v="stat_1hn9nRJaLbI53NxPuSQgo90kRpbpKsFlwN4oEGNUTdO"/>
    <s v="Lost"/>
    <n v="0"/>
    <s v="OpportunityStatusType.Lost"/>
    <s v="cont_KfX3K2h04a8IUibxEQ9qNZxtDaD8lZDSJGycdBAQAiI"/>
    <s v="Muhammad Ismail"/>
    <s v="GMC"/>
    <s v="lead_4oGuByOM2zgFwQsYGnfzS8G2yGHMmkskLzQIn8g8kDF"/>
    <s v="Zia Semiconductor Pvt Ltd"/>
    <s v="Daya Gowda"/>
    <s v="user_6dalmZ7hmWD47jhCVGdU1SSEcFMsz9rWtW2jPORgJvj"/>
    <s v="Vivek Singh"/>
    <s v="2022-05-20 11:10:47.581000+00:00"/>
    <s v="2022-09-07 07:28:41.936000+00:00"/>
    <m/>
    <s v="Bangalore"/>
    <m/>
    <m/>
    <m/>
    <n v="103"/>
    <m/>
    <m/>
    <m/>
    <m/>
    <m/>
    <m/>
    <m/>
    <m/>
    <m/>
    <m/>
    <m/>
    <s v="Manufacturing"/>
    <s v="Pioneer"/>
    <m/>
    <m/>
    <m/>
    <m/>
    <m/>
    <m/>
    <m/>
    <m/>
    <m/>
    <m/>
    <m/>
    <s v="Jitin Gopi"/>
    <m/>
    <s v="user_ojX3B6giQCeKnOjqd4gdwXUl0CqqHMXNORvxR6POXn6"/>
    <x v="21"/>
    <x v="12"/>
    <m/>
    <s v="September"/>
    <s v="Cold Call"/>
    <m/>
    <m/>
    <m/>
    <m/>
    <m/>
    <m/>
    <s v="2022-05-20 11:00:00.963000+00:00"/>
    <s v="2022-09-09 11:38:37.064000+00:00"/>
    <m/>
  </r>
  <r>
    <s v="Sreenivas Hatti"/>
    <n v="1500000"/>
    <s v="INR"/>
    <n v="50"/>
    <s v="9/30/22"/>
    <s v="Sales"/>
    <s v="stat_kLhaUSYbyIgQOHjvcKAHYNQn1lIjd0wTZfiU50Lt3mL"/>
    <s v="Demo Completed"/>
    <n v="0"/>
    <s v="OpportunityStatusType.Active"/>
    <m/>
    <m/>
    <m/>
    <s v="lead_7NwfBA5CvyOqQHMFa8hn7BCQ7TztnejJ1xrEQTqORh8"/>
    <s v="UrbanPiper"/>
    <s v="Satyajit Chati"/>
    <s v="user_5IQTpX6DsnoeoDfxqzqojpVoQLXPh68nhDjLS5ETjYj"/>
    <s v="Satyajit Chati"/>
    <s v="2022-07-19 12:07:16.484000+00:00"/>
    <s v="2022-09-07 07:14:14.636000+00:00"/>
    <m/>
    <s v="Bangalore"/>
    <m/>
    <m/>
    <m/>
    <n v="150"/>
    <m/>
    <m/>
    <m/>
    <m/>
    <m/>
    <m/>
    <m/>
    <m/>
    <m/>
    <m/>
    <m/>
    <m/>
    <m/>
    <m/>
    <m/>
    <m/>
    <m/>
    <m/>
    <m/>
    <m/>
    <m/>
    <m/>
    <m/>
    <m/>
    <m/>
    <m/>
    <s v="user_5IQTpX6DsnoeoDfxqzqojpVoQLXPh68nhDjLS5ETjYj"/>
    <x v="8"/>
    <x v="1"/>
    <m/>
    <s v="September"/>
    <s v="Gated Content"/>
    <m/>
    <m/>
    <s v="Employee Engagement Handbook"/>
    <m/>
    <m/>
    <m/>
    <s v="2022-03-29 05:51:26.193000+00:00"/>
    <s v="2022-09-27 04:51:29.848000+00:00"/>
    <m/>
  </r>
  <r>
    <s v="Sonal Paithankar"/>
    <n v="11000000"/>
    <s v="INR"/>
    <n v="0"/>
    <s v="9/19/22"/>
    <s v="Sales"/>
    <s v="stat_1hn9nRJaLbI53NxPuSQgo90kRpbpKsFlwN4oEGNUTdO"/>
    <s v="Lost"/>
    <n v="0"/>
    <s v="OpportunityStatusType.Lost"/>
    <m/>
    <m/>
    <s v="GMC"/>
    <s v="lead_YN8nhvMwdmIgP7HqqOPErcjOETTVINGhQyv3iGAlMWu"/>
    <s v="Marks and Spencer Reliance India Private Limited"/>
    <s v="Aditya Binani"/>
    <s v="user_Iwn6da5WKkZqwUySK0oUuCb72pFP5WEm4zAb92ijqFe"/>
    <s v="Sonal Paithankar"/>
    <s v="2022-07-01 11:17:56.165000+00:00"/>
    <s v="2022-09-07 07:05:53.321000+00:00"/>
    <m/>
    <s v="Mumbai"/>
    <m/>
    <m/>
    <m/>
    <n v="1000"/>
    <m/>
    <m/>
    <m/>
    <m/>
    <m/>
    <m/>
    <m/>
    <m/>
    <m/>
    <m/>
    <m/>
    <s v="Others"/>
    <m/>
    <m/>
    <m/>
    <m/>
    <m/>
    <m/>
    <m/>
    <m/>
    <m/>
    <m/>
    <m/>
    <m/>
    <m/>
    <m/>
    <s v="user_228eUmsdKIb9OItgmiDq1zD4aPZ1eqiapbaLAGeBf8g"/>
    <x v="13"/>
    <x v="1"/>
    <m/>
    <s v="October; September"/>
    <s v="Cold Call"/>
    <m/>
    <m/>
    <m/>
    <m/>
    <m/>
    <m/>
    <s v="2022-03-09 17:10:58.669000+00:00"/>
    <s v="2022-10-13 07:42:59.726000+00:00"/>
    <m/>
  </r>
  <r>
    <s v="Moziez Chamadia"/>
    <n v="12500000"/>
    <s v="INR"/>
    <n v="0"/>
    <d v="2022-07-09T00:00:00"/>
    <s v="Sales"/>
    <s v="stat_1hn9nRJaLbI53NxPuSQgo90kRpbpKsFlwN4oEGNUTdO"/>
    <s v="Lost"/>
    <n v="0"/>
    <s v="OpportunityStatusType.Lost"/>
    <m/>
    <m/>
    <s v="GMC (1+5)"/>
    <s v="lead_jPOWf16EdCZL2GLEicbS4HMUmdv9MVNWkXc9WSSV0ea"/>
    <s v="Intellecap"/>
    <s v="Bhairavi Jog"/>
    <s v="user_IgNfKH7wuLLjHvexoMm2PXWcnF3zYft0ZbMTyfwKRUg"/>
    <s v="Moziez Chamadia"/>
    <s v="2022-07-21 09:37:11.552000+00:00"/>
    <s v="2022-09-07 06:10:09.166000+00:00"/>
    <m/>
    <s v="Mumbai"/>
    <m/>
    <m/>
    <m/>
    <n v="124"/>
    <m/>
    <m/>
    <m/>
    <m/>
    <m/>
    <m/>
    <m/>
    <s v="PAID_SOCIAL"/>
    <m/>
    <m/>
    <m/>
    <s v="Professional Services"/>
    <m/>
    <m/>
    <m/>
    <m/>
    <m/>
    <m/>
    <m/>
    <m/>
    <m/>
    <m/>
    <m/>
    <m/>
    <s v="Aniket Vahile"/>
    <m/>
    <s v="user_228eUmsdKIb9OItgmiDq1zD4aPZ1eqiapbaLAGeBf8g"/>
    <x v="13"/>
    <x v="1"/>
    <m/>
    <s v="September"/>
    <s v="Cold Call; Gated Content"/>
    <s v="Naukri.com"/>
    <m/>
    <s v="Employer Review Tracker"/>
    <m/>
    <m/>
    <m/>
    <s v="2022-07-07 05:49:46.538000+00:00"/>
    <s v="2022-09-09 11:35:24.759000+00:00"/>
    <s v="GMC"/>
  </r>
  <r>
    <s v="Moziez Chamadia"/>
    <n v="65000"/>
    <s v="INR"/>
    <n v="0"/>
    <d v="2022-07-09T00:00:00"/>
    <s v="Sales"/>
    <s v="stat_1hn9nRJaLbI53NxPuSQgo90kRpbpKsFlwN4oEGNUTdO"/>
    <s v="Lost"/>
    <n v="0"/>
    <s v="OpportunityStatusType.Lost"/>
    <m/>
    <m/>
    <s v="GPA (Renewal)"/>
    <s v="lead_jPOWf16EdCZL2GLEicbS4HMUmdv9MVNWkXc9WSSV0ea"/>
    <s v="Intellecap"/>
    <s v="Bhairavi Jog"/>
    <s v="user_IgNfKH7wuLLjHvexoMm2PXWcnF3zYft0ZbMTyfwKRUg"/>
    <s v="Moziez Chamadia"/>
    <s v="2022-07-21 09:40:25.472000+00:00"/>
    <s v="2022-09-07 06:09:49.855000+00:00"/>
    <m/>
    <s v="Mumbai"/>
    <m/>
    <m/>
    <m/>
    <n v="124"/>
    <m/>
    <m/>
    <m/>
    <m/>
    <m/>
    <m/>
    <m/>
    <s v="PAID_SOCIAL"/>
    <m/>
    <m/>
    <m/>
    <s v="Professional Services"/>
    <m/>
    <m/>
    <m/>
    <m/>
    <m/>
    <m/>
    <m/>
    <m/>
    <m/>
    <m/>
    <m/>
    <m/>
    <s v="Aniket Vahile"/>
    <m/>
    <s v="user_228eUmsdKIb9OItgmiDq1zD4aPZ1eqiapbaLAGeBf8g"/>
    <x v="13"/>
    <x v="1"/>
    <m/>
    <s v="September"/>
    <s v="Cold Call; Gated Content"/>
    <s v="Naukri.com"/>
    <m/>
    <s v="Employer Review Tracker"/>
    <m/>
    <m/>
    <m/>
    <s v="2022-07-07 05:49:46.538000+00:00"/>
    <s v="2022-09-09 11:35:24.759000+00:00"/>
    <s v="GPA"/>
  </r>
  <r>
    <s v="Mayur Gadiyar"/>
    <n v="500000"/>
    <s v="INR"/>
    <n v="0"/>
    <d v="2022-08-09T00:00:00"/>
    <s v="Sales"/>
    <s v="stat_kcR4fZg7TU7jjk1jAVua3qGLRS4J5uFayEjK5j02wtv"/>
    <s v="Unqualified"/>
    <n v="0"/>
    <s v="OpportunityStatusType.Lost"/>
    <s v="cont_VTuVcHbwSeCeiqdp5awTyEo3G5LV6QoVUcddHKV5udj"/>
    <s v="vaishali Shinde"/>
    <s v="Client added this set of employees in a different entity. this policy data is to be disqualified."/>
    <s v="lead_oMVSa0QVldxpdRqIklMIM6eNALTf1A9L2mtL5ibf5GB"/>
    <s v="ScrollStack"/>
    <s v="Prateek Wadhwa"/>
    <s v="user_bdUPAGjcS7p6513So3N4g3aWNS5HuBuVJi7bvCPAsLt"/>
    <s v="Mayur Gadiyar"/>
    <s v="2022-08-30 09:27:20.650000+00:00"/>
    <s v="2022-09-07 06:04:57.091000+00:00"/>
    <m/>
    <s v="Mumbai"/>
    <m/>
    <m/>
    <m/>
    <n v="45"/>
    <m/>
    <m/>
    <m/>
    <m/>
    <m/>
    <m/>
    <m/>
    <m/>
    <m/>
    <m/>
    <m/>
    <m/>
    <m/>
    <m/>
    <m/>
    <m/>
    <m/>
    <m/>
    <m/>
    <m/>
    <m/>
    <m/>
    <m/>
    <m/>
    <m/>
    <m/>
    <s v="user_YU8wb0sUeeFASsO9nvQwaLS6e38xkJTv97wb7lghIZT"/>
    <x v="29"/>
    <x v="1"/>
    <m/>
    <s v="September"/>
    <s v="Cold Call"/>
    <m/>
    <m/>
    <m/>
    <m/>
    <m/>
    <m/>
    <s v="2022-08-30 09:25:04.778000+00:00"/>
    <s v="2022-09-24 06:37:27.007000+00:00"/>
    <s v="GMC"/>
  </r>
  <r>
    <s v="Navin Panjwani"/>
    <n v="60000"/>
    <s v="INR"/>
    <n v="0"/>
    <d v="2022-07-09T00:00:00"/>
    <s v="Sales"/>
    <s v="stat_1hn9nRJaLbI53NxPuSQgo90kRpbpKsFlwN4oEGNUTdO"/>
    <s v="Lost"/>
    <n v="0"/>
    <s v="OpportunityStatusType.Lost"/>
    <s v="cont_aMmdUYMfB5phkNqiTbHUg7En0uu0PZxGtiVXZID3Waz"/>
    <s v="Dilsheen Kaur"/>
    <m/>
    <s v="lead_5jACkw22xPcZADZxlpCanW9xemQ9v6rmeu7fPqRTPV3"/>
    <s v="Mindfields Consulting ( Renewal , 7th Sept )"/>
    <s v="Nikhil Ahuja"/>
    <s v="user_sD3YjSs92XKUfD0OPHeo886g6tW6aCM0iUhX5VVUuJi"/>
    <s v="Navin Panjwani"/>
    <s v="2022-06-01 05:09:38.864000+00:00"/>
    <s v="2022-09-07 05:31:10.294000+00:00"/>
    <m/>
    <s v="Bangalore"/>
    <m/>
    <m/>
    <m/>
    <n v="12"/>
    <m/>
    <m/>
    <m/>
    <m/>
    <m/>
    <m/>
    <m/>
    <m/>
    <m/>
    <m/>
    <m/>
    <s v="Others"/>
    <m/>
    <m/>
    <m/>
    <m/>
    <m/>
    <m/>
    <m/>
    <m/>
    <m/>
    <m/>
    <m/>
    <m/>
    <s v="Deepak Yadav"/>
    <m/>
    <s v="user_ocHSJH83OJnHCvKyMbjx8WOOK8PMgAUGIj1qK0q0dMV"/>
    <x v="10"/>
    <x v="1"/>
    <m/>
    <s v="August"/>
    <s v="Gated Content"/>
    <m/>
    <m/>
    <s v="Employee Wellness Handbook"/>
    <m/>
    <m/>
    <m/>
    <s v="2022-03-16 16:41:56.523000+00:00"/>
    <s v="2022-09-07 05:31:40.945000+00:00"/>
    <s v="GMC"/>
  </r>
  <r>
    <s v="Navin Panjwani"/>
    <n v="2647000"/>
    <s v="INR"/>
    <n v="0"/>
    <s v="9/13/22"/>
    <s v="Sales"/>
    <s v="stat_1hn9nRJaLbI53NxPuSQgo90kRpbpKsFlwN4oEGNUTdO"/>
    <s v="Lost"/>
    <n v="0"/>
    <s v="OpportunityStatusType.Lost"/>
    <s v="cont_d7DQdi0gUOXu1GSdskKj387IrjJj8rOznFbX3isrGkf"/>
    <s v="Nutan Bhandari"/>
    <s v="GMC Renewal"/>
    <s v="lead_VEVvS1LZqCAhwIsLzt0SlOkimvzy8AAzy2xOBBqIlFF"/>
    <s v="Spykar Lifestyles Pvt Ltd"/>
    <s v="Trupti Suryavanshi"/>
    <s v="user_sD3YjSs92XKUfD0OPHeo886g6tW6aCM0iUhX5VVUuJi"/>
    <s v="Navin Panjwani"/>
    <s v="2022-08-12 06:52:34.684000+00:00"/>
    <s v="2022-09-07 05:32:36.037000+00:00"/>
    <m/>
    <s v="Mumbai"/>
    <m/>
    <m/>
    <m/>
    <n v="644"/>
    <m/>
    <m/>
    <m/>
    <m/>
    <m/>
    <m/>
    <m/>
    <m/>
    <m/>
    <m/>
    <m/>
    <s v="Retail"/>
    <m/>
    <m/>
    <m/>
    <m/>
    <m/>
    <m/>
    <m/>
    <m/>
    <m/>
    <m/>
    <m/>
    <m/>
    <s v="Jitin Gopi"/>
    <m/>
    <s v="user_L8E6IFhq6UCzKLHa45LUUTZCznDuyDwFrGaEp9DXiUM"/>
    <x v="9"/>
    <x v="6"/>
    <m/>
    <s v="September"/>
    <s v="Cold Call"/>
    <s v="Linkedin"/>
    <m/>
    <s v="vaccine lead"/>
    <m/>
    <m/>
    <m/>
    <s v="2020-12-12 11:22:16.189000+00:00"/>
    <s v="2022-09-13 11:46:19.250000+00:00"/>
    <s v="GMC"/>
  </r>
  <r>
    <s v="Pranav Kenjale"/>
    <n v="88500"/>
    <s v="INR"/>
    <n v="100"/>
    <d v="2022-07-09T00:00:00"/>
    <s v="Sales"/>
    <s v="stat_OZRiD1474QRJIpvnjHCZfiIvKcVD6mIKSSTzg8SwDVx"/>
    <s v="Won- Payment Completed"/>
    <n v="1"/>
    <s v="OpportunityStatusType.Won"/>
    <m/>
    <m/>
    <s v="GMC (Renewal)"/>
    <s v="lead_tU77cy57rGUYVNXP8QyNzkkQrxb0VqRs19chI7ETSkr"/>
    <s v="RIIS INDIA IT SOLUTIONS PVT LTD"/>
    <s v="Pranav Kenjale"/>
    <s v="user_x9AtbGLhDmWYC9XAmYdfwBt9yiXbgMhBuZpIoFuN8Cd"/>
    <s v="Pranav Kenjale"/>
    <s v="2022-08-05 07:39:33.465000+00:00"/>
    <s v="2022-09-07 04:20:52.161000+00:00"/>
    <m/>
    <s v="Pune"/>
    <m/>
    <s v="2020-08-20 10:25:20+00:00"/>
    <m/>
    <n v="7"/>
    <m/>
    <m/>
    <m/>
    <m/>
    <m/>
    <m/>
    <m/>
    <m/>
    <m/>
    <m/>
    <m/>
    <s v="Professional Services"/>
    <m/>
    <m/>
    <m/>
    <m/>
    <m/>
    <m/>
    <m/>
    <m/>
    <m/>
    <m/>
    <m/>
    <m/>
    <m/>
    <m/>
    <s v="user_x9AtbGLhDmWYC9XAmYdfwBt9yiXbgMhBuZpIoFuN8Cd"/>
    <x v="22"/>
    <x v="5"/>
    <m/>
    <s v="September"/>
    <s v="Existing Account"/>
    <m/>
    <m/>
    <m/>
    <m/>
    <m/>
    <m/>
    <s v="2020-12-06 09:47:16.944000+00:00"/>
    <s v="2022-10-19 04:36:21.933000+00:00"/>
    <m/>
  </r>
  <r>
    <s v="Namrata Aurora"/>
    <n v="10000"/>
    <s v="INR"/>
    <n v="0"/>
    <s v="7/31/22"/>
    <s v="Sales"/>
    <s v="stat_1hn9nRJaLbI53NxPuSQgo90kRpbpKsFlwN4oEGNUTdO"/>
    <s v="Lost"/>
    <n v="0"/>
    <s v="OpportunityStatusType.Lost"/>
    <m/>
    <m/>
    <m/>
    <s v="lead_4qvehEUNBXw74Ck4vzsB7VH4aJY5J8ThaaQHHOkWtxi"/>
    <s v="Anchor Cork Pvt.Ltd."/>
    <s v="Namrata Aurora"/>
    <s v="user_P3f70h2AcefBkFTBZpvA9LgDbjTmUIXkqdKqHJ5evwA"/>
    <s v="Manojkumar Tinna"/>
    <s v="2022-06-27 12:29:22.710000+00:00"/>
    <s v="2022-09-07 03:39:16.792000+00:00"/>
    <m/>
    <s v="Chennai"/>
    <m/>
    <m/>
    <m/>
    <n v="1"/>
    <m/>
    <m/>
    <m/>
    <m/>
    <m/>
    <m/>
    <m/>
    <m/>
    <m/>
    <m/>
    <m/>
    <s v="Others"/>
    <m/>
    <m/>
    <m/>
    <m/>
    <m/>
    <m/>
    <m/>
    <m/>
    <m/>
    <m/>
    <m/>
    <m/>
    <m/>
    <m/>
    <s v="user_ocHSJH83OJnHCvKyMbjx8WOOK8PMgAUGIj1qK0q0dMV"/>
    <x v="10"/>
    <x v="1"/>
    <m/>
    <s v="July"/>
    <s v="Cold Call"/>
    <m/>
    <m/>
    <m/>
    <m/>
    <m/>
    <m/>
    <s v="2021-11-17 01:29:58.593000+00:00"/>
    <s v="2022-09-07 03:39:33.873000+00:00"/>
    <s v="GPA"/>
  </r>
  <r>
    <s v="Namrata Aurora"/>
    <n v="170000"/>
    <s v="INR"/>
    <n v="0"/>
    <s v="8/24/22"/>
    <s v="Sales"/>
    <s v="stat_1hn9nRJaLbI53NxPuSQgo90kRpbpKsFlwN4oEGNUTdO"/>
    <s v="Lost"/>
    <n v="0"/>
    <s v="OpportunityStatusType.Lost"/>
    <m/>
    <m/>
    <m/>
    <s v="lead_4qvehEUNBXw74Ck4vzsB7VH4aJY5J8ThaaQHHOkWtxi"/>
    <s v="Anchor Cork Pvt.Ltd."/>
    <s v="Namrata Aurora"/>
    <s v="user_P3f70h2AcefBkFTBZpvA9LgDbjTmUIXkqdKqHJ5evwA"/>
    <s v="Manojkumar Tinna"/>
    <s v="2022-06-27 12:27:26.287000+00:00"/>
    <s v="2022-09-07 03:39:24.154000+00:00"/>
    <m/>
    <s v="Chennai"/>
    <m/>
    <m/>
    <m/>
    <n v="1"/>
    <m/>
    <m/>
    <m/>
    <m/>
    <m/>
    <m/>
    <m/>
    <m/>
    <m/>
    <m/>
    <m/>
    <s v="Others"/>
    <m/>
    <m/>
    <m/>
    <m/>
    <m/>
    <m/>
    <m/>
    <m/>
    <m/>
    <m/>
    <m/>
    <m/>
    <m/>
    <m/>
    <s v="user_ocHSJH83OJnHCvKyMbjx8WOOK8PMgAUGIj1qK0q0dMV"/>
    <x v="10"/>
    <x v="1"/>
    <m/>
    <s v="July"/>
    <s v="Cold Call"/>
    <m/>
    <m/>
    <m/>
    <m/>
    <m/>
    <m/>
    <s v="2021-11-17 01:29:58.593000+00:00"/>
    <s v="2022-09-07 03:39:33.873000+00:00"/>
    <s v="GMC"/>
  </r>
  <r>
    <s v="Vikas Gupta"/>
    <n v="1000000"/>
    <s v="INR"/>
    <n v="0"/>
    <d v="2022-08-09T00:00:00"/>
    <s v="Sales"/>
    <s v="stat_1hn9nRJaLbI53NxPuSQgo90kRpbpKsFlwN4oEGNUTdO"/>
    <s v="Lost"/>
    <n v="0"/>
    <s v="OpportunityStatusType.Lost"/>
    <s v="cont_SlJMIWCnukexUDS8IXgYT3g2GksWlvk9DeWFVsypsvW"/>
    <s v="swapnil pawar"/>
    <s v="Our quotes were high."/>
    <s v="lead_u3Dbj03wRoXodO0em8YjTxIeAtAJe0kItbxOoLJ9YI0"/>
    <s v="Nitco Tiles Ltd"/>
    <s v="Prateek Wadhwa"/>
    <s v="user_lccnw70UrYzjPcbxrA5N9qp8LF1vx6aP08yPEdeU06P"/>
    <s v="Vikas Gupta"/>
    <s v="2022-07-27 11:09:28.138000+00:00"/>
    <s v="2022-09-06 15:58:46.744000+00:00"/>
    <m/>
    <s v="Mumbai"/>
    <m/>
    <m/>
    <m/>
    <n v="1320"/>
    <m/>
    <m/>
    <m/>
    <m/>
    <m/>
    <m/>
    <m/>
    <m/>
    <m/>
    <m/>
    <m/>
    <s v="Others"/>
    <m/>
    <m/>
    <m/>
    <m/>
    <m/>
    <m/>
    <m/>
    <m/>
    <m/>
    <m/>
    <m/>
    <m/>
    <m/>
    <m/>
    <s v="user_FdWFezbLzkYQcGsBUsjZO25nr2poK2nRbqV47Rs5Kfm"/>
    <x v="17"/>
    <x v="6"/>
    <m/>
    <s v="September"/>
    <s v="Cold Call; Gated Content"/>
    <s v="fundoodata"/>
    <m/>
    <s v="Mayur Leads"/>
    <m/>
    <m/>
    <m/>
    <s v="2020-12-12 11:00:35.286000+00:00"/>
    <s v="2022-09-06 15:58:46.931000+00:00"/>
    <s v="GMC"/>
  </r>
  <r>
    <s v="Namrata Aurora"/>
    <n v="70000"/>
    <s v="INR"/>
    <n v="0"/>
    <s v="7/15/22"/>
    <s v="Sales"/>
    <s v="stat_kcR4fZg7TU7jjk1jAVua3qGLRS4J5uFayEjK5j02wtv"/>
    <s v="Unqualified"/>
    <n v="0"/>
    <s v="OpportunityStatusType.Lost"/>
    <m/>
    <m/>
    <s v="Noida Based"/>
    <s v="lead_n8kqDveJwxbORbK5iOCt2gG0yPzK82gXj9KfWNo6Ms2"/>
    <s v="Creative Tools"/>
    <s v="Namrata Aurora"/>
    <s v="user_P3f70h2AcefBkFTBZpvA9LgDbjTmUIXkqdKqHJ5evwA"/>
    <s v="Manojkumar Tinna"/>
    <s v="2022-06-23 12:27:00.728000+00:00"/>
    <s v="2022-09-07 03:36:13.481000+00:00"/>
    <m/>
    <s v="Pune"/>
    <m/>
    <m/>
    <m/>
    <n v="100"/>
    <m/>
    <m/>
    <m/>
    <m/>
    <m/>
    <m/>
    <m/>
    <m/>
    <m/>
    <m/>
    <m/>
    <s v="Manufacturing"/>
    <m/>
    <m/>
    <m/>
    <m/>
    <m/>
    <m/>
    <m/>
    <m/>
    <m/>
    <m/>
    <m/>
    <m/>
    <m/>
    <m/>
    <s v="user_IpBH4s1Av5OVFfQQ3nW0qPDDjwLT9uRfx1sVhml8UQA"/>
    <x v="23"/>
    <x v="1"/>
    <m/>
    <s v="July"/>
    <s v="Cold Call"/>
    <s v="Vishwesh Kulkarni"/>
    <m/>
    <m/>
    <m/>
    <m/>
    <m/>
    <s v="2021-08-17 11:07:48.853000+00:00"/>
    <s v="2022-09-07 03:36:22.347000+00:00"/>
    <s v="GMC"/>
  </r>
  <r>
    <s v="Namrata Aurora"/>
    <n v="250000"/>
    <s v="INR"/>
    <n v="0"/>
    <s v="8/31/22"/>
    <s v="Sales"/>
    <s v="stat_kcR4fZg7TU7jjk1jAVua3qGLRS4J5uFayEjK5j02wtv"/>
    <s v="Unqualified"/>
    <n v="0"/>
    <s v="OpportunityStatusType.Lost"/>
    <m/>
    <m/>
    <m/>
    <s v="lead_wI4vNxjD6ouFc1nzjkNi8bNUCERq76Q32j0wITSiBto"/>
    <s v="IMSCDR Ahmedna"/>
    <s v="Namrata Aurora"/>
    <s v="user_P3f70h2AcefBkFTBZpvA9LgDbjTmUIXkqdKqHJ5evwA"/>
    <s v="Manojkumar Tinna"/>
    <s v="2022-07-14 10:29:46.938000+00:00"/>
    <s v="2022-09-07 03:37:18.340000+00:00"/>
    <m/>
    <s v="Pune"/>
    <m/>
    <m/>
    <m/>
    <m/>
    <m/>
    <m/>
    <s v="Facebook"/>
    <m/>
    <m/>
    <m/>
    <m/>
    <s v="PAID_SOCIAL"/>
    <m/>
    <m/>
    <m/>
    <m/>
    <m/>
    <m/>
    <m/>
    <m/>
    <m/>
    <m/>
    <m/>
    <m/>
    <m/>
    <m/>
    <m/>
    <m/>
    <m/>
    <m/>
    <s v="user_5IQTpX6DsnoeoDfxqzqojpVoQLXPh68nhDjLS5ETjYj"/>
    <x v="8"/>
    <x v="1"/>
    <m/>
    <m/>
    <s v="Gated Content"/>
    <m/>
    <m/>
    <s v="Employee Engagement Handbook"/>
    <m/>
    <m/>
    <m/>
    <s v="2022-07-13 09:17:59.003000+00:00"/>
    <s v="2022-09-09 07:17:05.230000+00:00"/>
    <s v="GMC"/>
  </r>
  <r>
    <s v="Kashif Ahmad"/>
    <n v="170000"/>
    <s v="INR"/>
    <n v="0"/>
    <s v="9/15/22"/>
    <s v="Sales"/>
    <s v="stat_1hn9nRJaLbI53NxPuSQgo90kRpbpKsFlwN4oEGNUTdO"/>
    <s v="Lost"/>
    <n v="0"/>
    <s v="OpportunityStatusType.Lost"/>
    <m/>
    <m/>
    <s v="GMC-Fresh"/>
    <s v="lead_tTeJcGQGb6FGVj07eMF0udXmI54qX7FDGsyjXR0ocXz"/>
    <s v="RajSang HR Solutions"/>
    <s v="Bharti Bankey"/>
    <s v="user_LKRhV6rhcBe0uL8u70UUGeDjbMupuho4TaiAOCbT7HT"/>
    <s v="Kashif Ahmad"/>
    <s v="2022-06-16 05:19:02.512000+00:00"/>
    <s v="2022-09-06 10:55:02.589000+00:00"/>
    <m/>
    <s v="Delhi"/>
    <m/>
    <s v="2022-03-16 08:20:28+00:00"/>
    <m/>
    <n v="14"/>
    <m/>
    <m/>
    <m/>
    <m/>
    <m/>
    <m/>
    <m/>
    <s v="EMAIL_MARKETING"/>
    <m/>
    <m/>
    <m/>
    <s v="Professional Services"/>
    <m/>
    <m/>
    <m/>
    <m/>
    <m/>
    <m/>
    <m/>
    <m/>
    <m/>
    <m/>
    <m/>
    <m/>
    <m/>
    <m/>
    <s v="user_aM3WaaSUQQmaNnsm9l2FQRVWUEr8RN2ZdXzsuQUalQ3"/>
    <x v="7"/>
    <x v="1"/>
    <m/>
    <m/>
    <s v="Inbound"/>
    <s v="Inbound via website"/>
    <m/>
    <s v="Employee Count 25"/>
    <m/>
    <m/>
    <m/>
    <s v="2022-03-16 08:23:08.685000+00:00"/>
    <s v="2022-09-06 10:55:02.629000+00:00"/>
    <m/>
  </r>
  <r>
    <s v="Vikas Gupta"/>
    <n v="4000000"/>
    <s v="INR"/>
    <n v="0"/>
    <d v="2022-08-09T00:00:00"/>
    <s v="Sales"/>
    <s v="stat_1hn9nRJaLbI53NxPuSQgo90kRpbpKsFlwN4oEGNUTdO"/>
    <s v="Lost"/>
    <n v="0"/>
    <s v="OpportunityStatusType.Lost"/>
    <s v="cont_SlJMIWCnukexUDS8IXgYT3g2GksWlvk9DeWFVsypsvW"/>
    <s v="swapnil pawar"/>
    <s v="Our quotes were high."/>
    <s v="lead_u3Dbj03wRoXodO0em8YjTxIeAtAJe0kItbxOoLJ9YI0"/>
    <s v="Nitco Tiles Ltd"/>
    <s v="Prateek Wadhwa"/>
    <s v="user_lccnw70UrYzjPcbxrA5N9qp8LF1vx6aP08yPEdeU06P"/>
    <s v="Vikas Gupta"/>
    <s v="2022-07-25 09:20:59.728000+00:00"/>
    <s v="2022-09-06 15:58:32.935000+00:00"/>
    <m/>
    <s v="Mumbai"/>
    <m/>
    <m/>
    <m/>
    <n v="1320"/>
    <m/>
    <m/>
    <m/>
    <m/>
    <m/>
    <m/>
    <m/>
    <m/>
    <m/>
    <m/>
    <m/>
    <s v="Others"/>
    <m/>
    <m/>
    <m/>
    <m/>
    <m/>
    <m/>
    <m/>
    <m/>
    <m/>
    <m/>
    <m/>
    <m/>
    <m/>
    <m/>
    <s v="user_FdWFezbLzkYQcGsBUsjZO25nr2poK2nRbqV47Rs5Kfm"/>
    <x v="17"/>
    <x v="6"/>
    <m/>
    <s v="September"/>
    <s v="Cold Call; Gated Content"/>
    <s v="fundoodata"/>
    <m/>
    <s v="Mayur Leads"/>
    <m/>
    <m/>
    <m/>
    <s v="2020-12-12 11:00:35.286000+00:00"/>
    <s v="2022-09-06 15:58:46.931000+00:00"/>
    <s v="GMC"/>
  </r>
  <r>
    <s v="Kashif Ahmad"/>
    <n v="312114"/>
    <s v="INR"/>
    <n v="100"/>
    <d v="2022-06-09T00:00:00"/>
    <s v="Sales"/>
    <s v="stat_OZRiD1474QRJIpvnjHCZfiIvKcVD6mIKSSTzg8SwDVx"/>
    <s v="Won- Payment Completed"/>
    <n v="1"/>
    <s v="OpportunityStatusType.Won"/>
    <s v="cont_Qkr797xrajkwdnoiPVAitLOJvgrm47m2albD7mXepY4"/>
    <s v="Avichal Singh"/>
    <m/>
    <s v="lead_PGgmsYoJgqc1hySUtsRKjl0ruub15O7KIRaCME4sUk3"/>
    <s v="GOMO MARKETING SERVICES INDIA PRIVATE LIMITED"/>
    <s v="Harmanjit Singh"/>
    <s v="user_LKRhV6rhcBe0uL8u70UUGeDjbMupuho4TaiAOCbT7HT"/>
    <s v="Kashif Ahmad"/>
    <s v="2022-08-02 07:01:06.431000+00:00"/>
    <s v="2022-09-06 11:59:45.386000+00:00"/>
    <m/>
    <s v="Pune"/>
    <m/>
    <m/>
    <m/>
    <n v="54"/>
    <m/>
    <m/>
    <m/>
    <m/>
    <m/>
    <m/>
    <m/>
    <s v="PAID_SOCIAL"/>
    <m/>
    <m/>
    <m/>
    <s v="Digital Marketing &amp; Advertising"/>
    <m/>
    <m/>
    <m/>
    <m/>
    <m/>
    <m/>
    <m/>
    <m/>
    <m/>
    <m/>
    <m/>
    <m/>
    <s v="Ravi Jaiswal"/>
    <m/>
    <s v="user_lwF8ctKa5IyxqATpO2EOw2h0AEPiCMHOgewiH38Ei77"/>
    <x v="0"/>
    <x v="5"/>
    <m/>
    <s v="September"/>
    <s v="Cold Call; Gated Content"/>
    <s v="Mr. E"/>
    <m/>
    <s v="Hacks To Automate HR Tasks"/>
    <m/>
    <m/>
    <m/>
    <s v="2022-06-19 07:21:55.496000+00:00"/>
    <s v="2022-10-19 07:45:36.056000+00:00"/>
    <s v="GMC"/>
  </r>
  <r>
    <s v="Satyajit Chati"/>
    <n v="254237"/>
    <s v="INR"/>
    <n v="100"/>
    <d v="2022-06-09T00:00:00"/>
    <s v="Sales"/>
    <s v="stat_OZRiD1474QRJIpvnjHCZfiIvKcVD6mIKSSTzg8SwDVx"/>
    <s v="Won- Payment Completed"/>
    <n v="1"/>
    <s v="OpportunityStatusType.Won"/>
    <m/>
    <m/>
    <m/>
    <s v="lead_X3NzL5PytIVKWZtkj0I0u6PxNKCdhFMUwQy9EdwXMOm"/>
    <s v="Infollion Research Services"/>
    <s v="Satyajit Chati"/>
    <s v="user_5IQTpX6DsnoeoDfxqzqojpVoQLXPh68nhDjLS5ETjYj"/>
    <s v="Satyajit Chati"/>
    <s v="2022-08-30 12:00:05.914000+00:00"/>
    <s v="2022-09-06 09:36:07.919000+00:00"/>
    <m/>
    <s v="Gurgaon"/>
    <m/>
    <m/>
    <m/>
    <n v="91"/>
    <m/>
    <m/>
    <m/>
    <m/>
    <m/>
    <m/>
    <m/>
    <m/>
    <m/>
    <m/>
    <m/>
    <s v="Others"/>
    <m/>
    <m/>
    <m/>
    <m/>
    <m/>
    <m/>
    <m/>
    <m/>
    <m/>
    <m/>
    <m/>
    <m/>
    <m/>
    <m/>
    <s v="user_5IQTpX6DsnoeoDfxqzqojpVoQLXPh68nhDjLS5ETjYj"/>
    <x v="8"/>
    <x v="4"/>
    <m/>
    <m/>
    <s v="Cold Call"/>
    <m/>
    <m/>
    <m/>
    <m/>
    <m/>
    <m/>
    <s v="2022-03-09 17:10:38.170000+00:00"/>
    <s v="2022-10-20 08:56:04.746000+00:00"/>
    <s v="GMC"/>
  </r>
  <r>
    <s v="Omkar Ghate"/>
    <n v="850000"/>
    <s v="INR"/>
    <n v="0"/>
    <s v="9/15/22"/>
    <s v="Sales"/>
    <s v="stat_kcR4fZg7TU7jjk1jAVua3qGLRS4J5uFayEjK5j02wtv"/>
    <s v="Unqualified"/>
    <n v="0"/>
    <s v="OpportunityStatusType.Lost"/>
    <m/>
    <m/>
    <s v="Not ready for a meeting and wants quotes directly"/>
    <s v="lead_CwvdaNnYVntzX9JYE9yffkLuxkQD0VxD2UAAwkuAZWR"/>
    <s v="Angsana Oasis Spa &amp; Resort"/>
    <s v="Ankita Pingale"/>
    <s v="user_9SBRjyF0n4iWuhUdqRyQkFhl2J4uyNKhFWvvJEvunX8"/>
    <s v="Omkar Ghate"/>
    <s v="2022-08-11 12:38:58.319000+00:00"/>
    <s v="2022-09-06 08:06:24.040000+00:00"/>
    <m/>
    <s v="Bangalore"/>
    <m/>
    <m/>
    <m/>
    <n v="170"/>
    <m/>
    <m/>
    <m/>
    <m/>
    <m/>
    <m/>
    <m/>
    <m/>
    <m/>
    <m/>
    <m/>
    <s v="Hospitality &amp; Travel"/>
    <m/>
    <m/>
    <m/>
    <m/>
    <m/>
    <m/>
    <m/>
    <m/>
    <m/>
    <m/>
    <m/>
    <m/>
    <m/>
    <m/>
    <s v="user_1z3bdwgjF9RILRmuQPeXXGoPhafSi1mEgyb4l5sVEvN"/>
    <x v="1"/>
    <x v="1"/>
    <m/>
    <s v="September"/>
    <s v="Cold Call"/>
    <m/>
    <m/>
    <s v="Lead Magnet Lead"/>
    <m/>
    <m/>
    <m/>
    <s v="2021-09-05 17:30:11.509000+00:00"/>
    <s v="2022-09-06 08:06:27.121000+00:00"/>
    <m/>
  </r>
  <r>
    <s v="Chetan Kumar"/>
    <n v="1150000"/>
    <s v="INR"/>
    <n v="0"/>
    <d v="2022-06-09T00:00:00"/>
    <s v="Sales"/>
    <s v="stat_1hn9nRJaLbI53NxPuSQgo90kRpbpKsFlwN4oEGNUTdO"/>
    <s v="Lost"/>
    <n v="0"/>
    <s v="OpportunityStatusType.Lost"/>
    <s v="cont_TTecuEnhiVdELfWeYaljnuyTPZSvTKFLsebOfGcWL2D"/>
    <s v="Nandu Salunke"/>
    <m/>
    <s v="lead_N1y4KDGAMVZEvy5QA1VQw5KjqGq1dn5nrrcDRLLsgCD"/>
    <s v="Ascott"/>
    <s v="Harmanjit Singh"/>
    <s v="user_hAuUqCTCw5r4tCUrswIWPSW7LJ1XIBbttZVmJkxmzGq"/>
    <s v="Chetan Kumar"/>
    <s v="2022-08-17 05:04:38.340000+00:00"/>
    <s v="2022-09-06 08:36:33.490000+00:00"/>
    <m/>
    <s v="Mumbai"/>
    <m/>
    <m/>
    <m/>
    <n v="230"/>
    <m/>
    <m/>
    <s v="Facebook"/>
    <m/>
    <m/>
    <m/>
    <m/>
    <s v="PAID_SOCIAL"/>
    <m/>
    <m/>
    <m/>
    <m/>
    <m/>
    <m/>
    <m/>
    <m/>
    <m/>
    <m/>
    <m/>
    <m/>
    <m/>
    <m/>
    <m/>
    <m/>
    <m/>
    <m/>
    <s v="user_lwF8ctKa5IyxqATpO2EOw2h0AEPiCMHOgewiH38Ei77"/>
    <x v="0"/>
    <x v="1"/>
    <m/>
    <s v="September"/>
    <s v="Gated Content"/>
    <m/>
    <m/>
    <s v="Employee Engagement Handbook"/>
    <m/>
    <m/>
    <m/>
    <s v="2022-07-15 08:14:39.989000+00:00"/>
    <s v="2022-09-06 08:38:12.398000+00:00"/>
    <s v="GMC"/>
  </r>
  <r>
    <s v="Mayur Gadiyar"/>
    <n v="100000"/>
    <s v="INR"/>
    <n v="0"/>
    <s v="9/30/22"/>
    <s v="Sales"/>
    <s v="stat_kcR4fZg7TU7jjk1jAVua3qGLRS4J5uFayEjK5j02wtv"/>
    <s v="Unqualified"/>
    <n v="0"/>
    <s v="OpportunityStatusType.Lost"/>
    <s v="cont_nmI1VTY6mM3KCuRBiopuk6iWHfsgASHyjaxpQsrHfdd"/>
    <s v="Dhruv Abrol"/>
    <s v="GMC"/>
    <s v="lead_XIyhlAGyv5pB8vmrD3vmP0ct680WaQZRZWDyRWbrwTL"/>
    <s v="The Voice Authority"/>
    <s v="Shreenath Bhat"/>
    <s v="user_bdUPAGjcS7p6513So3N4g3aWNS5HuBuVJi7bvCPAsLt"/>
    <s v="Mayur Gadiyar"/>
    <s v="2022-08-01 16:07:33.991000+00:00"/>
    <s v="2022-09-06 07:42:43.429000+00:00"/>
    <m/>
    <s v="Mumbai"/>
    <m/>
    <m/>
    <m/>
    <n v="63"/>
    <m/>
    <m/>
    <m/>
    <m/>
    <m/>
    <m/>
    <m/>
    <m/>
    <m/>
    <m/>
    <m/>
    <s v="Professional Services"/>
    <m/>
    <m/>
    <m/>
    <m/>
    <m/>
    <m/>
    <m/>
    <m/>
    <m/>
    <m/>
    <m/>
    <m/>
    <s v="Jithendra Goalla"/>
    <m/>
    <s v="user_vMd4rmcrSbjykdyL2J7rrYn84SWdcNc5FKligrmItPw"/>
    <x v="11"/>
    <x v="1"/>
    <m/>
    <m/>
    <s v="Cold Call"/>
    <s v="Lusha"/>
    <m/>
    <m/>
    <m/>
    <m/>
    <m/>
    <s v="2022-07-12 04:12:13.548000+00:00"/>
    <s v="2022-09-06 07:42:43.465000+00:00"/>
    <s v="GMC"/>
  </r>
  <r>
    <s v="Abhiroop Ganguly"/>
    <n v="1034000"/>
    <s v="INR"/>
    <n v="100"/>
    <d v="2022-06-09T00:00:00"/>
    <s v="Sales"/>
    <s v="stat_OZRiD1474QRJIpvnjHCZfiIvKcVD6mIKSSTzg8SwDVx"/>
    <s v="Won- Payment Completed"/>
    <n v="1"/>
    <s v="OpportunityStatusType.Won"/>
    <m/>
    <m/>
    <s v="GMC Renewal"/>
    <s v="lead_mqKXZZ8vn3NgaLWrw4Tosm7YWFCR0VIVFwi9jCslheB"/>
    <s v="Bista Solution"/>
    <s v="Pranav Kenjale"/>
    <s v="user_U27GK6WjhLhUhi1EDKXV57xMpn8n8DMIOjci1q3UReZ"/>
    <s v="Abhiroop Ganguly"/>
    <s v="2022-07-21 11:01:18.654000+00:00"/>
    <s v="2022-09-06 07:35:45.879000+00:00"/>
    <m/>
    <s v="Pune"/>
    <m/>
    <m/>
    <m/>
    <n v="200"/>
    <m/>
    <m/>
    <m/>
    <m/>
    <m/>
    <m/>
    <m/>
    <m/>
    <m/>
    <m/>
    <m/>
    <s v="IT Services &amp; IT Consulting; Others"/>
    <m/>
    <m/>
    <m/>
    <m/>
    <m/>
    <m/>
    <m/>
    <m/>
    <m/>
    <m/>
    <m/>
    <m/>
    <m/>
    <m/>
    <s v="user_Jujy0sFufO9J3qwY7aNpCCnF6nFZMrfvciNEydEzhaI"/>
    <x v="2"/>
    <x v="2"/>
    <m/>
    <s v="August"/>
    <s v="Cold Call"/>
    <m/>
    <m/>
    <m/>
    <m/>
    <m/>
    <m/>
    <s v="2021-10-01 09:11:10.184000+00:00"/>
    <s v="2022-10-18 18:48:43.104000+00:00"/>
    <m/>
  </r>
  <r>
    <s v="Navin Panjwani"/>
    <n v="100000"/>
    <s v="INR"/>
    <n v="0"/>
    <s v="9/30/22"/>
    <s v="Sales"/>
    <s v="stat_kcR4fZg7TU7jjk1jAVua3qGLRS4J5uFayEjK5j02wtv"/>
    <s v="Unqualified"/>
    <n v="0"/>
    <s v="OpportunityStatusType.Lost"/>
    <m/>
    <m/>
    <s v="Non-EB (Renewal)"/>
    <s v="lead_PZ7kAHqBW5DgXfy8tN9SgXYqY8LQBX8Xded4jicdzi4"/>
    <s v="Sumit Woods Group ( Fresh )"/>
    <s v="Bhairavi Jog"/>
    <s v="user_sD3YjSs92XKUfD0OPHeo886g6tW6aCM0iUhX5VVUuJi"/>
    <s v="Navin Panjwani"/>
    <s v="2022-08-25 12:25:12.884000+00:00"/>
    <s v="2022-09-06 07:03:42.632000+00:00"/>
    <m/>
    <s v="Mumbai"/>
    <m/>
    <m/>
    <m/>
    <n v="50"/>
    <m/>
    <m/>
    <m/>
    <m/>
    <m/>
    <m/>
    <m/>
    <s v="PAID_SOCIAL"/>
    <m/>
    <m/>
    <m/>
    <m/>
    <m/>
    <m/>
    <m/>
    <m/>
    <m/>
    <m/>
    <m/>
    <m/>
    <m/>
    <m/>
    <m/>
    <m/>
    <m/>
    <m/>
    <s v="user_228eUmsdKIb9OItgmiDq1zD4aPZ1eqiapbaLAGeBf8g"/>
    <x v="13"/>
    <x v="1"/>
    <m/>
    <s v="September"/>
    <s v="Gated Content"/>
    <m/>
    <m/>
    <s v="Employee Engagement Handbook"/>
    <m/>
    <m/>
    <m/>
    <s v="2021-08-25 11:28:58.854000+00:00"/>
    <s v="2022-10-10 08:51:31.207000+00:00"/>
    <s v="NON EB"/>
  </r>
  <r>
    <s v="Prateek Wadhwa"/>
    <n v="8000"/>
    <s v="INR"/>
    <n v="0"/>
    <s v="9/30/22"/>
    <s v="Sales"/>
    <s v="stat_kcR4fZg7TU7jjk1jAVua3qGLRS4J5uFayEjK5j02wtv"/>
    <s v="Unqualified"/>
    <n v="0"/>
    <s v="OpportunityStatusType.Lost"/>
    <m/>
    <m/>
    <s v="GPA"/>
    <s v="lead_vOFSxYmsKluk8FkKdlpchj4d1n4h9Oql88FKFRyiv36"/>
    <s v="Beeworks"/>
    <s v="Bharti Bankey"/>
    <s v="user_FdWFezbLzkYQcGsBUsjZO25nr2poK2nRbqV47Rs5Kfm"/>
    <s v="Prateek Wadhwa"/>
    <s v="2022-08-24 07:20:59.985000+00:00"/>
    <s v="2022-09-06 05:44:55.224000+00:00"/>
    <m/>
    <s v="Bangalore"/>
    <m/>
    <s v="2022-08-23 10:14:30+00:00"/>
    <m/>
    <n v="25"/>
    <m/>
    <m/>
    <m/>
    <m/>
    <m/>
    <m/>
    <m/>
    <s v="DIRECT_TRAFFIC"/>
    <m/>
    <m/>
    <m/>
    <m/>
    <m/>
    <m/>
    <m/>
    <m/>
    <m/>
    <m/>
    <m/>
    <m/>
    <m/>
    <m/>
    <m/>
    <m/>
    <m/>
    <m/>
    <s v="user_aM3WaaSUQQmaNnsm9l2FQRVWUEr8RN2ZdXzsuQUalQ3"/>
    <x v="7"/>
    <x v="1"/>
    <m/>
    <m/>
    <s v="Inbound"/>
    <s v="Inbound via website"/>
    <m/>
    <s v="Employee Count 25"/>
    <m/>
    <m/>
    <m/>
    <s v="2022-08-23 10:16:09.722000+00:00"/>
    <s v="2022-09-06 05:44:55.263000+00:00"/>
    <m/>
  </r>
  <r>
    <s v="Prateek Wadhwa"/>
    <n v="50000"/>
    <s v="INR"/>
    <n v="0"/>
    <s v="9/30/22"/>
    <s v="Sales"/>
    <s v="stat_kcR4fZg7TU7jjk1jAVua3qGLRS4J5uFayEjK5j02wtv"/>
    <s v="Unqualified"/>
    <n v="0"/>
    <s v="OpportunityStatusType.Lost"/>
    <m/>
    <m/>
    <s v="GMC"/>
    <s v="lead_vOFSxYmsKluk8FkKdlpchj4d1n4h9Oql88FKFRyiv36"/>
    <s v="Beeworks"/>
    <s v="Bharti Bankey"/>
    <s v="user_FdWFezbLzkYQcGsBUsjZO25nr2poK2nRbqV47Rs5Kfm"/>
    <s v="Prateek Wadhwa"/>
    <s v="2022-08-24 07:20:30.954000+00:00"/>
    <s v="2022-09-06 05:44:46.535000+00:00"/>
    <m/>
    <s v="Bangalore"/>
    <m/>
    <s v="2022-08-23 10:14:30+00:00"/>
    <m/>
    <n v="25"/>
    <m/>
    <m/>
    <m/>
    <m/>
    <m/>
    <m/>
    <m/>
    <s v="DIRECT_TRAFFIC"/>
    <m/>
    <m/>
    <m/>
    <m/>
    <m/>
    <m/>
    <m/>
    <m/>
    <m/>
    <m/>
    <m/>
    <m/>
    <m/>
    <m/>
    <m/>
    <m/>
    <m/>
    <m/>
    <s v="user_aM3WaaSUQQmaNnsm9l2FQRVWUEr8RN2ZdXzsuQUalQ3"/>
    <x v="7"/>
    <x v="1"/>
    <m/>
    <m/>
    <s v="Inbound"/>
    <s v="Inbound via website"/>
    <m/>
    <s v="Employee Count 25"/>
    <m/>
    <m/>
    <m/>
    <s v="2022-08-23 10:16:09.722000+00:00"/>
    <s v="2022-09-06 05:44:55.263000+00:00"/>
    <m/>
  </r>
  <r>
    <s v="Vrushali Kummar"/>
    <n v="80000"/>
    <s v="INR"/>
    <n v="0"/>
    <d v="2022-10-09T00:00:00"/>
    <s v="Sales"/>
    <s v="stat_kcR4fZg7TU7jjk1jAVua3qGLRS4J5uFayEjK5j02wtv"/>
    <s v="Unqualified"/>
    <n v="0"/>
    <s v="OpportunityStatusType.Lost"/>
    <s v="cont_gRVnyq1Pb8xDHuOg0mfXHItAOINPl3wv8ukesTcGk3Q"/>
    <s v="Mugdha Naik"/>
    <s v="GPA renewal"/>
    <s v="lead_5C8mZtXhz5ODwh5sJkCQl8carCSAXX80GRdRoICKuis"/>
    <s v="UpsideLMS"/>
    <s v="Trupti Suryavanshi"/>
    <s v="user_TZzywQwym26DjuswO479pxRhNKX152z8X1haCx2vcst"/>
    <s v="Vrushali Kummar"/>
    <s v="2022-06-13 09:30:15.716000+00:00"/>
    <s v="2022-09-06 05:37:19.743000+00:00"/>
    <m/>
    <s v="Pune"/>
    <m/>
    <m/>
    <m/>
    <n v="65"/>
    <m/>
    <m/>
    <m/>
    <m/>
    <m/>
    <m/>
    <m/>
    <m/>
    <m/>
    <m/>
    <m/>
    <s v="Education"/>
    <m/>
    <m/>
    <m/>
    <m/>
    <m/>
    <m/>
    <m/>
    <m/>
    <m/>
    <m/>
    <m/>
    <m/>
    <s v="Aniket Vahile"/>
    <m/>
    <s v="user_L8E6IFhq6UCzKLHa45LUUTZCznDuyDwFrGaEp9DXiUM"/>
    <x v="9"/>
    <x v="1"/>
    <m/>
    <s v="August; December; September"/>
    <s v="Gated Content"/>
    <s v="Lusha"/>
    <m/>
    <s v="Employee Engagement Handbook"/>
    <m/>
    <m/>
    <m/>
    <s v="2021-05-13 14:07:11.981000+00:00"/>
    <s v="2022-09-14 05:55:36.734000+00:00"/>
    <s v="GPA"/>
  </r>
  <r>
    <s v="Naveen Kumar"/>
    <n v="400000"/>
    <s v="INR"/>
    <n v="0"/>
    <s v="9/30/22"/>
    <s v="Sales"/>
    <s v="stat_1hn9nRJaLbI53NxPuSQgo90kRpbpKsFlwN4oEGNUTdO"/>
    <s v="Lost"/>
    <n v="0"/>
    <s v="OpportunityStatusType.Lost"/>
    <m/>
    <m/>
    <s v="Fresh Case - still not any go-ahead from Mangement. Still needs time"/>
    <s v="lead_MikI9Qq1LABylF8uOF4cJlbqndlj2WAKHroYIrsjEnp"/>
    <s v="Efleet Systems Pvt Ltd"/>
    <s v="Satyam Tiwari"/>
    <s v="user_N52PP2uP2VZc2gm0nhh6CNFSif4n85g1cdxoNFd9ct0"/>
    <s v="Naveen Kumar"/>
    <s v="2022-08-03 11:18:02.142000+00:00"/>
    <s v="2022-09-06 03:24:19.586000+00:00"/>
    <m/>
    <s v="Mumbai"/>
    <m/>
    <m/>
    <m/>
    <n v="150"/>
    <m/>
    <m/>
    <m/>
    <m/>
    <m/>
    <m/>
    <m/>
    <m/>
    <m/>
    <m/>
    <m/>
    <s v="IT Services &amp; IT Consulting"/>
    <m/>
    <m/>
    <m/>
    <m/>
    <m/>
    <m/>
    <m/>
    <m/>
    <m/>
    <m/>
    <m/>
    <m/>
    <s v="Jithendra Goalla"/>
    <m/>
    <s v="user_2YgShwgjLNI4FjAqgE9PtKsdIaGh919JGcFG919fe5B"/>
    <x v="27"/>
    <x v="1"/>
    <m/>
    <m/>
    <s v="Cold Call"/>
    <s v="Naukri.com"/>
    <m/>
    <m/>
    <m/>
    <m/>
    <m/>
    <s v="2022-08-01 09:58:58.092000+00:00"/>
    <s v="2022-09-26 11:43:38.751000+00:00"/>
    <s v="GMC"/>
  </r>
  <r>
    <s v="Naveen Kumar"/>
    <n v="1565000"/>
    <s v="INR"/>
    <n v="0"/>
    <s v="9/18/22"/>
    <s v="Sales"/>
    <s v="stat_kcR4fZg7TU7jjk1jAVua3qGLRS4J5uFayEjK5j02wtv"/>
    <s v="Unqualified"/>
    <n v="0"/>
    <s v="OpportunityStatusType.Lost"/>
    <s v="cont_lmSMyejNAwdIg1uVJzL1YsL3sOBxMnmmlS76PoZ3EnB"/>
    <s v="Sharad Dubole"/>
    <s v="GMC Renewal - Not ready to share the base Policy. Happy with New india and Allianz"/>
    <s v="lead_jEECMUUKVbsBfkVYERfdhmW7J7d1Rvk8dupNPQVv0VC"/>
    <s v="CR Asia India"/>
    <s v="Trupti Suryavanshi"/>
    <s v="user_N52PP2uP2VZc2gm0nhh6CNFSif4n85g1cdxoNFd9ct0"/>
    <s v="Naveen Kumar"/>
    <s v="2022-08-08 09:41:18.152000+00:00"/>
    <s v="2022-09-06 03:23:39.101000+00:00"/>
    <m/>
    <s v="Mumbai"/>
    <m/>
    <m/>
    <m/>
    <n v="600"/>
    <m/>
    <m/>
    <m/>
    <m/>
    <m/>
    <m/>
    <m/>
    <m/>
    <m/>
    <m/>
    <m/>
    <m/>
    <m/>
    <m/>
    <m/>
    <m/>
    <m/>
    <m/>
    <m/>
    <m/>
    <m/>
    <m/>
    <m/>
    <m/>
    <m/>
    <m/>
    <s v="user_L8E6IFhq6UCzKLHa45LUUTZCznDuyDwFrGaEp9DXiUM"/>
    <x v="9"/>
    <x v="1"/>
    <m/>
    <s v="September"/>
    <s v="Gated Content"/>
    <m/>
    <m/>
    <s v="Employee Engagement Handbook"/>
    <m/>
    <m/>
    <m/>
    <s v="2022-05-20 16:14:55.870000+00:00"/>
    <s v="2022-09-09 11:34:07.707000+00:00"/>
    <s v="GMC"/>
  </r>
  <r>
    <s v="Naveen Kumar"/>
    <n v="500000"/>
    <s v="INR"/>
    <n v="100"/>
    <d v="2022-06-09T00:00:00"/>
    <s v="Sales"/>
    <s v="stat_OZRiD1474QRJIpvnjHCZfiIvKcVD6mIKSSTzg8SwDVx"/>
    <s v="Won- Payment Completed"/>
    <n v="1"/>
    <s v="OpportunityStatusType.Won"/>
    <m/>
    <m/>
    <s v="CD Account"/>
    <s v="lead_Ez8t1P9zR47iiOSwQBflTM3ZHNXoFc8ILdVIPqdaIAy"/>
    <s v="Toothsi"/>
    <s v="Naveen Kumar"/>
    <s v="user_N52PP2uP2VZc2gm0nhh6CNFSif4n85g1cdxoNFd9ct0"/>
    <s v="Naveen Kumar"/>
    <s v="2022-09-06 05:21:09.344000+00:00"/>
    <s v="2022-09-06 05:21:09.344000+00:00"/>
    <m/>
    <s v="Mumbai"/>
    <m/>
    <m/>
    <m/>
    <n v="2800"/>
    <m/>
    <m/>
    <m/>
    <m/>
    <m/>
    <m/>
    <m/>
    <s v="PAID_SOCIAL"/>
    <m/>
    <m/>
    <m/>
    <s v="Health, Wellness &amp; Fitness"/>
    <m/>
    <m/>
    <m/>
    <m/>
    <m/>
    <m/>
    <m/>
    <m/>
    <m/>
    <m/>
    <m/>
    <m/>
    <s v="Mrunmay Jalgaonkar"/>
    <m/>
    <s v="user_A8KOTZADnUtEQOLt4nSLAmteNStuGh80js75RYjrXVt"/>
    <x v="6"/>
    <x v="7"/>
    <m/>
    <s v="August; March"/>
    <s v="Affiliate; Gated Content"/>
    <s v="Lusha"/>
    <m/>
    <s v="Employer Branding Playbook"/>
    <m/>
    <s v="Think Investments, Ramakant Sharma, Eight Roads Ventures, Mankekar Family Office, Dharmil Sheth"/>
    <m/>
    <s v="2021-12-09 09:17:38.074000+00:00"/>
    <s v="2022-10-19 05:13:32.225000+00:00"/>
    <m/>
  </r>
  <r>
    <s v="Moziez Chamadia"/>
    <n v="1652000"/>
    <s v="INR"/>
    <n v="0"/>
    <d v="2022-08-09T00:00:00"/>
    <s v="Sales"/>
    <s v="stat_1hn9nRJaLbI53NxPuSQgo90kRpbpKsFlwN4oEGNUTdO"/>
    <s v="Lost"/>
    <n v="0"/>
    <s v="OpportunityStatusType.Lost"/>
    <s v="cont_2yW2KufNWJIc7liloiHPO0hso1TvEPUUpTHF2sIQBXP"/>
    <s v="Saloni Vasa"/>
    <s v="GMC"/>
    <s v="lead_eWLpRhbKW2Mzdn5ZTVxb4WNCyZRsEGJXlpyMt7kA5wK"/>
    <s v="Syndrome Technologies Private Limited"/>
    <s v="Pallab Gupta"/>
    <s v="user_t8sUu4byhPnyQ33u64Ecs5WRL98oy2iuu4iTrhCr4vl"/>
    <s v="Nilesh Dhanani"/>
    <s v="2022-08-10 11:01:57.026000+00:00"/>
    <s v="2022-09-06 02:47:53.720000+00:00"/>
    <m/>
    <s v="Mumbai"/>
    <m/>
    <m/>
    <m/>
    <n v="156"/>
    <m/>
    <m/>
    <m/>
    <m/>
    <m/>
    <m/>
    <m/>
    <s v="PAID_SOCIAL"/>
    <m/>
    <m/>
    <m/>
    <s v="IT Services &amp; IT Consulting"/>
    <m/>
    <m/>
    <m/>
    <m/>
    <m/>
    <m/>
    <m/>
    <m/>
    <m/>
    <m/>
    <m/>
    <m/>
    <s v="Aniket Vahile"/>
    <m/>
    <s v="user_FdWFezbLzkYQcGsBUsjZO25nr2poK2nRbqV47Rs5Kfm"/>
    <x v="17"/>
    <x v="1"/>
    <m/>
    <s v="August"/>
    <s v="Cold Call; Gated Content"/>
    <s v="Naukri.com"/>
    <m/>
    <s v="Employee Wellness Handbook"/>
    <m/>
    <m/>
    <m/>
    <s v="2022-04-18 12:38:49.277000+00:00"/>
    <s v="2022-10-06 09:26:35.509000+00:00"/>
    <m/>
  </r>
  <r>
    <s v="Pooja Gawas"/>
    <n v="1000000"/>
    <s v="INR"/>
    <n v="0"/>
    <s v="9/30/22"/>
    <s v="Sales"/>
    <s v="stat_kcR4fZg7TU7jjk1jAVua3qGLRS4J5uFayEjK5j02wtv"/>
    <s v="Unqualified"/>
    <n v="0"/>
    <s v="OpportunityStatusType.Lost"/>
    <s v="cont_YDxVYYsodUpjsfEN4cUBBgEXgVjnwToKi8L8tcMcP0i"/>
    <s v="Sanjeev Rana"/>
    <s v="150 emps"/>
    <s v="lead_FXwwGc67eb4JgcqqTWsCTh4Xb1e6sxnlMRRiz45c5pJ"/>
    <s v="CresTech Software Systems Pvt.Ltd."/>
    <s v="Prateek Wadhwa"/>
    <s v="user_KLETV1op4MIjvKQ12xGsWi23CuPjDE6PT29nwG6T3MY"/>
    <s v="Pooja Gawas"/>
    <s v="2022-07-12 06:02:05.602000+00:00"/>
    <s v="2022-09-05 15:10:36.543000+00:00"/>
    <m/>
    <s v="Delhi"/>
    <m/>
    <m/>
    <m/>
    <n v="350"/>
    <m/>
    <m/>
    <m/>
    <m/>
    <m/>
    <m/>
    <m/>
    <s v="PAID_SOCIAL"/>
    <m/>
    <m/>
    <m/>
    <m/>
    <m/>
    <m/>
    <m/>
    <m/>
    <m/>
    <m/>
    <m/>
    <m/>
    <m/>
    <m/>
    <m/>
    <m/>
    <m/>
    <m/>
    <s v="user_FdWFezbLzkYQcGsBUsjZO25nr2poK2nRbqV47Rs5Kfm"/>
    <x v="17"/>
    <x v="1"/>
    <m/>
    <s v="September"/>
    <s v="Gated Content"/>
    <m/>
    <m/>
    <s v="Employee Engagement Calendar"/>
    <m/>
    <m/>
    <m/>
    <s v="2022-07-04 12:10:16.381000+00:00"/>
    <s v="2022-09-05 15:10:48.755000+00:00"/>
    <s v="GMC"/>
  </r>
  <r>
    <s v="Pooja Gawas"/>
    <n v="75000"/>
    <s v="INR"/>
    <n v="0"/>
    <s v="9/30/22"/>
    <s v="Sales"/>
    <s v="stat_kcR4fZg7TU7jjk1jAVua3qGLRS4J5uFayEjK5j02wtv"/>
    <s v="Unqualified"/>
    <n v="0"/>
    <s v="OpportunityStatusType.Lost"/>
    <s v="cont_YDxVYYsodUpjsfEN4cUBBgEXgVjnwToKi8L8tcMcP0i"/>
    <s v="Sanjeev Rana"/>
    <s v="200 emps"/>
    <s v="lead_FXwwGc67eb4JgcqqTWsCTh4Xb1e6sxnlMRRiz45c5pJ"/>
    <s v="CresTech Software Systems Pvt.Ltd."/>
    <s v="Prateek Wadhwa"/>
    <s v="user_KLETV1op4MIjvKQ12xGsWi23CuPjDE6PT29nwG6T3MY"/>
    <s v="Pooja Gawas"/>
    <s v="2022-07-12 06:03:26.100000+00:00"/>
    <s v="2022-09-05 15:10:48.711000+00:00"/>
    <m/>
    <s v="Delhi"/>
    <m/>
    <m/>
    <m/>
    <n v="350"/>
    <m/>
    <m/>
    <m/>
    <m/>
    <m/>
    <m/>
    <m/>
    <s v="PAID_SOCIAL"/>
    <m/>
    <m/>
    <m/>
    <m/>
    <m/>
    <m/>
    <m/>
    <m/>
    <m/>
    <m/>
    <m/>
    <m/>
    <m/>
    <m/>
    <m/>
    <m/>
    <m/>
    <m/>
    <s v="user_FdWFezbLzkYQcGsBUsjZO25nr2poK2nRbqV47Rs5Kfm"/>
    <x v="17"/>
    <x v="1"/>
    <m/>
    <s v="September"/>
    <s v="Gated Content"/>
    <m/>
    <m/>
    <s v="Employee Engagement Calendar"/>
    <m/>
    <m/>
    <m/>
    <s v="2022-07-04 12:10:16.381000+00:00"/>
    <s v="2022-09-05 15:10:48.755000+00:00"/>
    <s v="GPA"/>
  </r>
  <r>
    <s v="Satyajit Chati"/>
    <n v="50000"/>
    <s v="INR"/>
    <n v="0"/>
    <s v="8/31/22"/>
    <s v="Sales"/>
    <s v="stat_1hn9nRJaLbI53NxPuSQgo90kRpbpKsFlwN4oEGNUTdO"/>
    <s v="Lost"/>
    <n v="0"/>
    <s v="OpportunityStatusType.Lost"/>
    <m/>
    <m/>
    <s v="GMC-fresh"/>
    <s v="lead_IjzKqb7HFSPqCyqQP5hYym4WHrH1AZXGljPwqGyOT6R"/>
    <s v="yelo furniture"/>
    <s v="Bharti Bankey"/>
    <s v="user_jbppzD9HyqqioXDaUzrIJfkBW97sQdk5kSNPsBKGx0r"/>
    <s v="Pranaav Marathe"/>
    <s v="2022-07-20 05:14:08.711000+00:00"/>
    <s v="2022-09-05 12:20:03.925000+00:00"/>
    <m/>
    <s v="Pune"/>
    <m/>
    <s v="2022-07-19 05:11:54+00:00"/>
    <m/>
    <n v="8"/>
    <m/>
    <m/>
    <m/>
    <m/>
    <m/>
    <m/>
    <m/>
    <m/>
    <m/>
    <m/>
    <m/>
    <m/>
    <m/>
    <m/>
    <m/>
    <m/>
    <m/>
    <m/>
    <m/>
    <m/>
    <m/>
    <m/>
    <m/>
    <m/>
    <m/>
    <m/>
    <s v="user_aM3WaaSUQQmaNnsm9l2FQRVWUEr8RN2ZdXzsuQUalQ3"/>
    <x v="7"/>
    <x v="1"/>
    <m/>
    <m/>
    <s v="Inbound"/>
    <s v="Inbound via website"/>
    <m/>
    <s v="Employee Count 25"/>
    <m/>
    <m/>
    <m/>
    <s v="2022-07-19 05:14:45.216000+00:00"/>
    <s v="2022-09-05 12:20:03.997000+00:00"/>
    <m/>
  </r>
  <r>
    <s v="Satyajit Chati"/>
    <n v="240000"/>
    <s v="INR"/>
    <n v="0"/>
    <s v="8/31/22"/>
    <s v="Sales"/>
    <s v="stat_1hn9nRJaLbI53NxPuSQgo90kRpbpKsFlwN4oEGNUTdO"/>
    <s v="Lost"/>
    <n v="0"/>
    <s v="OpportunityStatusType.Lost"/>
    <m/>
    <m/>
    <m/>
    <s v="lead_jvUtHCPkQW2baLKYCQQYQytsrCQctDoggW4GQHrlbwy"/>
    <s v="Oslash"/>
    <s v="Shreya Solanki"/>
    <s v="user_jbppzD9HyqqioXDaUzrIJfkBW97sQdk5kSNPsBKGx0r"/>
    <s v="Pranaav Marathe"/>
    <s v="2022-08-17 05:56:58.918000+00:00"/>
    <s v="2022-09-05 12:21:48.247000+00:00"/>
    <m/>
    <s v="Bangalore"/>
    <m/>
    <s v="2022-08-16 07:38:40+00:00"/>
    <m/>
    <n v="30"/>
    <m/>
    <m/>
    <m/>
    <m/>
    <m/>
    <m/>
    <m/>
    <s v="PAID_SEARCH"/>
    <m/>
    <m/>
    <m/>
    <m/>
    <m/>
    <m/>
    <m/>
    <m/>
    <m/>
    <m/>
    <m/>
    <m/>
    <m/>
    <m/>
    <m/>
    <m/>
    <m/>
    <m/>
    <s v="user_Jujy0sFufO9J3qwY7aNpCCnF6nFZMrfvciNEydEzhaI"/>
    <x v="2"/>
    <x v="1"/>
    <m/>
    <m/>
    <s v="Inbound"/>
    <s v="Inbound via website"/>
    <m/>
    <s v="Employee Count 25"/>
    <m/>
    <m/>
    <m/>
    <s v="2022-08-16 07:41:33.436000+00:00"/>
    <s v="2022-09-21 06:18:41.657000+00:00"/>
    <m/>
  </r>
  <r>
    <s v="Sonal Paithankar"/>
    <n v="2500000"/>
    <s v="INR"/>
    <n v="20"/>
    <s v="8/20/22"/>
    <s v="Sales"/>
    <s v="stat_kLhaUSYbyIgQOHjvcKAHYNQn1lIjd0wTZfiU50Lt3mL"/>
    <s v="Demo Completed"/>
    <n v="0"/>
    <s v="OpportunityStatusType.Active"/>
    <m/>
    <m/>
    <s v="GMC"/>
    <s v="lead_TD8npeobYZYuLtu1EovgLtgj2XslYmTJqFXLyIp0yR9"/>
    <s v="Netcore Cloud"/>
    <s v="Satyam Tiwari"/>
    <s v="user_jbppzD9HyqqioXDaUzrIJfkBW97sQdk5kSNPsBKGx0r"/>
    <s v="Pranaav Marathe"/>
    <s v="2022-02-07 07:21:31.707000+00:00"/>
    <s v="2022-09-05 12:03:15.531000+00:00"/>
    <m/>
    <s v="Mumbai"/>
    <m/>
    <m/>
    <m/>
    <n v="801"/>
    <m/>
    <s v="BOF - Dream Co. list - Employee Engagement Handbook - Conversation Ad"/>
    <s v="LinkedIn"/>
    <m/>
    <m/>
    <m/>
    <m/>
    <s v="PAID_SOCIAL"/>
    <m/>
    <m/>
    <m/>
    <s v="IT Services &amp; IT Consulting"/>
    <m/>
    <m/>
    <m/>
    <m/>
    <m/>
    <m/>
    <m/>
    <m/>
    <m/>
    <m/>
    <m/>
    <m/>
    <s v="Deepak Yadav"/>
    <m/>
    <s v="user_FdWFezbLzkYQcGsBUsjZO25nr2poK2nRbqV47Rs5Kfm"/>
    <x v="17"/>
    <x v="1"/>
    <m/>
    <s v="July; October"/>
    <s v="Gated Content"/>
    <m/>
    <m/>
    <s v="Talent Acquisition Strategies"/>
    <m/>
    <m/>
    <m/>
    <s v="2022-02-07 06:46:06.924000+00:00"/>
    <s v="2022-09-29 17:03:25.346000+00:00"/>
    <m/>
  </r>
  <r>
    <s v="Satyam Tiwari"/>
    <n v="45970"/>
    <s v="INR"/>
    <n v="0"/>
    <s v="7/15/22"/>
    <s v="Sales"/>
    <s v="stat_kcR4fZg7TU7jjk1jAVua3qGLRS4J5uFayEjK5j02wtv"/>
    <s v="Unqualified"/>
    <n v="0"/>
    <s v="OpportunityStatusType.Lost"/>
    <s v="cont_tVx9wiZoDEPM29alpIqLqN5kEcjy11selEtswjf8Vm2"/>
    <s v="patra.debolina1992@gmail.com"/>
    <s v="GMC - Fresh Policy"/>
    <s v="lead_tRH9WM29bdvT36f7runzneOjpCcWJlMZ1ZHUYmIKVqP"/>
    <s v="Saara.io(Fresh)"/>
    <s v="Kaushlya Bhavsar"/>
    <s v="user_jbppzD9HyqqioXDaUzrIJfkBW97sQdk5kSNPsBKGx0r"/>
    <s v="Pranaav Marathe"/>
    <s v="2022-01-18 06:50:41.321000+00:00"/>
    <s v="2022-09-05 11:59:58.532000+00:00"/>
    <m/>
    <m/>
    <m/>
    <m/>
    <m/>
    <n v="50"/>
    <m/>
    <m/>
    <m/>
    <m/>
    <m/>
    <m/>
    <m/>
    <m/>
    <m/>
    <m/>
    <m/>
    <m/>
    <m/>
    <m/>
    <m/>
    <m/>
    <m/>
    <m/>
    <m/>
    <m/>
    <m/>
    <m/>
    <m/>
    <m/>
    <m/>
    <m/>
    <s v="user_g5Yw4Z4XnIbmcGhJO80vdtFdd5ElcDlgYO3q8l82ODn"/>
    <x v="18"/>
    <x v="5"/>
    <m/>
    <s v="February"/>
    <s v="Gated Content"/>
    <m/>
    <m/>
    <s v="Downloaded the guide: Employee Wellness Handbook"/>
    <m/>
    <m/>
    <m/>
    <s v="2021-12-23 12:43:16.196000+00:00"/>
    <s v="2022-09-05 11:59:58.612000+00:00"/>
    <s v="GMC"/>
  </r>
  <r>
    <s v="Satyam Tiwari"/>
    <n v="500000"/>
    <s v="INR"/>
    <n v="0"/>
    <d v="2022-05-07T00:00:00"/>
    <s v="Sales"/>
    <s v="stat_kcR4fZg7TU7jjk1jAVua3qGLRS4J5uFayEjK5j02wtv"/>
    <s v="Unqualified"/>
    <n v="0"/>
    <s v="OpportunityStatusType.Lost"/>
    <m/>
    <m/>
    <m/>
    <s v="lead_3GK2Ofzz4OIjOU1FgB7a0DQVw7GCLYOuAKtHf41C8Cj"/>
    <s v="Netgear Technologies pvt ltd"/>
    <s v="Satyam Tiwari"/>
    <s v="user_jbppzD9HyqqioXDaUzrIJfkBW97sQdk5kSNPsBKGx0r"/>
    <s v="Pranaav Marathe"/>
    <s v="2022-06-13 13:49:03.735000+00:00"/>
    <s v="2022-09-05 11:56:27.518000+00:00"/>
    <m/>
    <s v="Delhi"/>
    <m/>
    <m/>
    <m/>
    <n v="120"/>
    <m/>
    <m/>
    <m/>
    <m/>
    <m/>
    <m/>
    <m/>
    <m/>
    <m/>
    <m/>
    <m/>
    <s v="IT Services &amp; IT Consulting"/>
    <m/>
    <m/>
    <m/>
    <m/>
    <m/>
    <m/>
    <m/>
    <m/>
    <m/>
    <m/>
    <m/>
    <m/>
    <s v="Deepak Yadav"/>
    <m/>
    <s v="user_2YgShwgjLNI4FjAqgE9PtKsdIaGh919JGcFG919fe5B"/>
    <x v="27"/>
    <x v="12"/>
    <m/>
    <s v="March"/>
    <s v="Cold Call"/>
    <m/>
    <m/>
    <m/>
    <m/>
    <m/>
    <m/>
    <s v="2022-02-11 10:57:46.801000+00:00"/>
    <s v="2022-09-05 11:56:27.552000+00:00"/>
    <s v="GTL"/>
  </r>
  <r>
    <s v="Satyam Tiwari"/>
    <n v="50000"/>
    <s v="INR"/>
    <n v="0"/>
    <d v="2022-01-08T00:00:00"/>
    <s v="Sales"/>
    <s v="stat_1hn9nRJaLbI53NxPuSQgo90kRpbpKsFlwN4oEGNUTdO"/>
    <s v="Lost"/>
    <n v="0"/>
    <s v="OpportunityStatusType.Lost"/>
    <s v="cont_kZwSoB0ZeCTNruU05MR0XJzeUmNKxekIk8sh8vRvhjl"/>
    <s v="Aanchal Jain"/>
    <m/>
    <s v="lead_iocsjPGegpIpoe0r18eBwGZq0Strxnb7VWjh98a0sal"/>
    <s v="Kubik - Discover Luxury"/>
    <s v="Prateek Wadhwa"/>
    <s v="user_jbppzD9HyqqioXDaUzrIJfkBW97sQdk5kSNPsBKGx0r"/>
    <s v="Pranaav Marathe"/>
    <s v="2022-06-09 09:51:21.577000+00:00"/>
    <s v="2022-09-05 11:56:03.114000+00:00"/>
    <m/>
    <s v="Mumbai"/>
    <m/>
    <m/>
    <m/>
    <n v="150"/>
    <m/>
    <m/>
    <m/>
    <m/>
    <m/>
    <m/>
    <m/>
    <s v="PAID_SOCIAL"/>
    <m/>
    <m/>
    <m/>
    <m/>
    <m/>
    <m/>
    <m/>
    <m/>
    <m/>
    <m/>
    <m/>
    <m/>
    <m/>
    <m/>
    <m/>
    <m/>
    <m/>
    <m/>
    <s v="user_FdWFezbLzkYQcGsBUsjZO25nr2poK2nRbqV47Rs5Kfm"/>
    <x v="17"/>
    <x v="1"/>
    <m/>
    <s v="August"/>
    <s v="Gated Content"/>
    <m/>
    <m/>
    <s v="Employee Engagement Handbook"/>
    <m/>
    <m/>
    <m/>
    <s v="2022-06-08 13:51:02.419000+00:00"/>
    <s v="2022-09-05 11:56:03.156000+00:00"/>
    <s v="GPA"/>
  </r>
  <r>
    <s v="Sarvesh Pawar"/>
    <n v="600000"/>
    <s v="INR"/>
    <n v="0"/>
    <d v="2022-05-09T00:00:00"/>
    <s v="Sales"/>
    <s v="stat_kcR4fZg7TU7jjk1jAVua3qGLRS4J5uFayEjK5j02wtv"/>
    <s v="Unqualified"/>
    <n v="0"/>
    <s v="OpportunityStatusType.Lost"/>
    <s v="cont_uPYd0g4ol9KMXtiIN3lcYJEIilUwPZDZau9YUo3YVxK"/>
    <s v="Parmeshwar Rajure"/>
    <m/>
    <s v="lead_p9dZJ7ru62jjlkjT6e2KwKbpVbmrS3XsOy2C6bOoC5y"/>
    <s v="Parakh Agro Industries Ltd."/>
    <s v="Sarvesh Pawar"/>
    <s v="user_A8KOTZADnUtEQOLt4nSLAmteNStuGh80js75RYjrXVt"/>
    <s v="Sarvesh Pawar"/>
    <s v="2022-08-17 12:49:33.312000+00:00"/>
    <s v="2022-09-05 10:57:13.565000+00:00"/>
    <m/>
    <s v="Pune"/>
    <m/>
    <m/>
    <m/>
    <n v="1200"/>
    <m/>
    <m/>
    <m/>
    <m/>
    <m/>
    <m/>
    <m/>
    <m/>
    <m/>
    <m/>
    <m/>
    <s v="Manufacturing"/>
    <m/>
    <m/>
    <m/>
    <m/>
    <m/>
    <m/>
    <m/>
    <m/>
    <m/>
    <m/>
    <m/>
    <m/>
    <s v="Rakesh Nade"/>
    <m/>
    <s v="user_A8KOTZADnUtEQOLt4nSLAmteNStuGh80js75RYjrXVt"/>
    <x v="6"/>
    <x v="1"/>
    <m/>
    <s v="April; June; November; September"/>
    <s v="Cold Call"/>
    <m/>
    <m/>
    <s v="AM is Amit Singh"/>
    <m/>
    <m/>
    <m/>
    <s v="2022-08-17 12:20:03.423000+00:00"/>
    <s v="2022-10-15 18:06:56.338000+00:00"/>
    <s v="GPA"/>
  </r>
  <r>
    <s v="Pranav Kenjale"/>
    <n v="300000"/>
    <s v="INR"/>
    <n v="50"/>
    <s v="8/31/22"/>
    <s v="Sales"/>
    <s v="stat_f8isA8PLi8FcBUQXfvybN0OzrsX9nIePVvpcj94eist"/>
    <s v="LQ Quote Awaited"/>
    <n v="0"/>
    <s v="OpportunityStatusType.Active"/>
    <s v="cont_Cd2zs7yCAeOW7fs6CMKCqjxX3CuYV8kybbpptqLbmb5"/>
    <s v="Shreya Singhal"/>
    <s v="GMC"/>
    <s v="lead_gxsDbLYHuBihBTb2eXhul6CVbZORLaQVOqlAZ9Hgr7u"/>
    <s v="DigitUp (Fresh)"/>
    <s v="Bhairavi Jog"/>
    <s v="user_jbppzD9HyqqioXDaUzrIJfkBW97sQdk5kSNPsBKGx0r"/>
    <s v="Pranaav Marathe"/>
    <s v="2022-01-05 09:46:32.211000+00:00"/>
    <s v="2022-09-05 11:13:57.945000+00:00"/>
    <m/>
    <s v="Gurgaon"/>
    <m/>
    <m/>
    <m/>
    <n v="36"/>
    <m/>
    <m/>
    <m/>
    <m/>
    <m/>
    <m/>
    <m/>
    <m/>
    <m/>
    <m/>
    <m/>
    <s v="Others"/>
    <m/>
    <m/>
    <m/>
    <m/>
    <m/>
    <m/>
    <m/>
    <m/>
    <m/>
    <m/>
    <m/>
    <m/>
    <m/>
    <m/>
    <s v="user_228eUmsdKIb9OItgmiDq1zD4aPZ1eqiapbaLAGeBf8g"/>
    <x v="13"/>
    <x v="2"/>
    <m/>
    <m/>
    <s v="Gated Content"/>
    <m/>
    <m/>
    <s v="Downloaded the guide: Employee Wellness Handbook"/>
    <m/>
    <m/>
    <m/>
    <s v="2021-12-26 01:38:18.025000+00:00"/>
    <s v="2022-09-05 11:14:55.075000+00:00"/>
    <m/>
  </r>
  <r>
    <s v="Satyam Tiwari"/>
    <n v="500000"/>
    <s v="INR"/>
    <n v="0"/>
    <d v="2022-01-08T00:00:00"/>
    <s v="Sales"/>
    <s v="stat_1hn9nRJaLbI53NxPuSQgo90kRpbpKsFlwN4oEGNUTdO"/>
    <s v="Lost"/>
    <n v="0"/>
    <s v="OpportunityStatusType.Lost"/>
    <s v="cont_kZwSoB0ZeCTNruU05MR0XJzeUmNKxekIk8sh8vRvhjl"/>
    <s v="Aanchal Jain"/>
    <m/>
    <s v="lead_iocsjPGegpIpoe0r18eBwGZq0Strxnb7VWjh98a0sal"/>
    <s v="Kubik - Discover Luxury"/>
    <s v="Prateek Wadhwa"/>
    <s v="user_jbppzD9HyqqioXDaUzrIJfkBW97sQdk5kSNPsBKGx0r"/>
    <s v="Pranaav Marathe"/>
    <s v="2022-06-09 09:50:58.452000+00:00"/>
    <s v="2022-09-05 11:55:52.513000+00:00"/>
    <m/>
    <s v="Mumbai"/>
    <m/>
    <m/>
    <m/>
    <n v="150"/>
    <m/>
    <m/>
    <m/>
    <m/>
    <m/>
    <m/>
    <m/>
    <s v="PAID_SOCIAL"/>
    <m/>
    <m/>
    <m/>
    <m/>
    <m/>
    <m/>
    <m/>
    <m/>
    <m/>
    <m/>
    <m/>
    <m/>
    <m/>
    <m/>
    <m/>
    <m/>
    <m/>
    <m/>
    <s v="user_FdWFezbLzkYQcGsBUsjZO25nr2poK2nRbqV47Rs5Kfm"/>
    <x v="17"/>
    <x v="1"/>
    <m/>
    <s v="August"/>
    <s v="Gated Content"/>
    <m/>
    <m/>
    <s v="Employee Engagement Handbook"/>
    <m/>
    <m/>
    <m/>
    <s v="2022-06-08 13:51:02.419000+00:00"/>
    <s v="2022-09-05 11:56:03.156000+00:00"/>
    <s v="GMC"/>
  </r>
  <r>
    <s v="Namrata Aurora"/>
    <n v="36000"/>
    <s v="INR"/>
    <n v="0"/>
    <s v="7/31/22"/>
    <s v="Sales"/>
    <s v="stat_1hn9nRJaLbI53NxPuSQgo90kRpbpKsFlwN4oEGNUTdO"/>
    <s v="Lost"/>
    <n v="0"/>
    <s v="OpportunityStatusType.Lost"/>
    <m/>
    <m/>
    <m/>
    <s v="lead_VWn109rhAZYm6geIXSIpOX95n9T0atfCTm7BoPzl4pR"/>
    <s v="Ula"/>
    <s v="Namrata Aurora"/>
    <s v="user_jbppzD9HyqqioXDaUzrIJfkBW97sQdk5kSNPsBKGx0r"/>
    <s v="Pranaav Marathe"/>
    <s v="2022-07-05 06:56:01.922000+00:00"/>
    <s v="2022-09-05 10:32:32.456000+00:00"/>
    <m/>
    <s v="Bangalore"/>
    <m/>
    <m/>
    <m/>
    <m/>
    <m/>
    <m/>
    <m/>
    <m/>
    <m/>
    <m/>
    <m/>
    <s v="PAID_SOCIAL"/>
    <m/>
    <m/>
    <m/>
    <m/>
    <m/>
    <m/>
    <m/>
    <m/>
    <m/>
    <m/>
    <m/>
    <m/>
    <m/>
    <m/>
    <m/>
    <m/>
    <m/>
    <m/>
    <s v="user_IpBH4s1Av5OVFfQQ3nW0qPDDjwLT9uRfx1sVhml8UQA"/>
    <x v="23"/>
    <x v="1"/>
    <m/>
    <m/>
    <s v="Gated Content"/>
    <m/>
    <m/>
    <s v="Employee Engagement Calendar"/>
    <m/>
    <m/>
    <m/>
    <s v="2022-06-24 03:03:10.108000+00:00"/>
    <s v="2022-10-20 09:18:40.171000+00:00"/>
    <s v="GPA"/>
  </r>
  <r>
    <s v="Namrata Aurora"/>
    <n v="120000"/>
    <s v="INR"/>
    <n v="0"/>
    <s v="7/31/22"/>
    <s v="Sales"/>
    <s v="stat_1hn9nRJaLbI53NxPuSQgo90kRpbpKsFlwN4oEGNUTdO"/>
    <s v="Lost"/>
    <n v="0"/>
    <s v="OpportunityStatusType.Lost"/>
    <m/>
    <m/>
    <m/>
    <s v="lead_VWn109rhAZYm6geIXSIpOX95n9T0atfCTm7BoPzl4pR"/>
    <s v="Ula"/>
    <s v="Namrata Aurora"/>
    <s v="user_jbppzD9HyqqioXDaUzrIJfkBW97sQdk5kSNPsBKGx0r"/>
    <s v="Pranaav Marathe"/>
    <s v="2022-07-05 06:56:17.023000+00:00"/>
    <s v="2022-09-05 10:32:38.354000+00:00"/>
    <m/>
    <s v="Bangalore"/>
    <m/>
    <m/>
    <m/>
    <m/>
    <m/>
    <m/>
    <m/>
    <m/>
    <m/>
    <m/>
    <m/>
    <s v="PAID_SOCIAL"/>
    <m/>
    <m/>
    <m/>
    <m/>
    <m/>
    <m/>
    <m/>
    <m/>
    <m/>
    <m/>
    <m/>
    <m/>
    <m/>
    <m/>
    <m/>
    <m/>
    <m/>
    <m/>
    <s v="user_IpBH4s1Av5OVFfQQ3nW0qPDDjwLT9uRfx1sVhml8UQA"/>
    <x v="23"/>
    <x v="1"/>
    <m/>
    <m/>
    <s v="Gated Content"/>
    <m/>
    <m/>
    <s v="Employee Engagement Calendar"/>
    <m/>
    <m/>
    <m/>
    <s v="2022-06-24 03:03:10.108000+00:00"/>
    <s v="2022-10-20 09:18:40.171000+00:00"/>
    <m/>
  </r>
  <r>
    <s v="Namrata Aurora"/>
    <n v="360000"/>
    <s v="INR"/>
    <n v="0"/>
    <s v="7/29/22"/>
    <s v="Sales"/>
    <s v="stat_1hn9nRJaLbI53NxPuSQgo90kRpbpKsFlwN4oEGNUTdO"/>
    <s v="Lost"/>
    <n v="0"/>
    <s v="OpportunityStatusType.Lost"/>
    <m/>
    <m/>
    <m/>
    <s v="lead_VWn109rhAZYm6geIXSIpOX95n9T0atfCTm7BoPzl4pR"/>
    <s v="Ula"/>
    <s v="Namrata Aurora"/>
    <s v="user_jbppzD9HyqqioXDaUzrIJfkBW97sQdk5kSNPsBKGx0r"/>
    <s v="Pranaav Marathe"/>
    <s v="2022-07-05 06:55:46.616000+00:00"/>
    <s v="2022-09-05 10:32:26.544000+00:00"/>
    <m/>
    <s v="Bangalore"/>
    <m/>
    <m/>
    <m/>
    <m/>
    <m/>
    <m/>
    <m/>
    <m/>
    <m/>
    <m/>
    <m/>
    <s v="PAID_SOCIAL"/>
    <m/>
    <m/>
    <m/>
    <m/>
    <m/>
    <m/>
    <m/>
    <m/>
    <m/>
    <m/>
    <m/>
    <m/>
    <m/>
    <m/>
    <m/>
    <m/>
    <m/>
    <m/>
    <s v="user_IpBH4s1Av5OVFfQQ3nW0qPDDjwLT9uRfx1sVhml8UQA"/>
    <x v="23"/>
    <x v="1"/>
    <m/>
    <m/>
    <s v="Gated Content"/>
    <m/>
    <m/>
    <s v="Employee Engagement Calendar"/>
    <m/>
    <m/>
    <m/>
    <s v="2022-06-24 03:03:10.108000+00:00"/>
    <s v="2022-10-20 09:18:40.171000+00:00"/>
    <s v="GMC"/>
  </r>
  <r>
    <s v="Chetan Kumar"/>
    <n v="1650000"/>
    <s v="INR"/>
    <n v="0"/>
    <s v="8/23/22"/>
    <s v="Sales"/>
    <s v="stat_1hn9nRJaLbI53NxPuSQgo90kRpbpKsFlwN4oEGNUTdO"/>
    <s v="Lost"/>
    <n v="0"/>
    <s v="OpportunityStatusType.Lost"/>
    <s v="cont_LQunAcLR7XVtz3YDaneR7G91L4cB9aXS7eOOT40Cg1m"/>
    <s v="kishor"/>
    <s v="GMC renewal"/>
    <s v="lead_bMeoHrNUgg7ZuS68iUrJ2OEzl6N0ytwCzH38R1xwUNb"/>
    <s v="Jewelex India Pvt. Ltd."/>
    <s v="Aishwarya Nyayadhish"/>
    <s v="user_jbppzD9HyqqioXDaUzrIJfkBW97sQdk5kSNPsBKGx0r"/>
    <s v="Pranaav Marathe"/>
    <s v="2022-08-10 11:21:21.891000+00:00"/>
    <s v="2022-09-05 10:20:30.266000+00:00"/>
    <m/>
    <s v="Mumbai"/>
    <m/>
    <m/>
    <m/>
    <n v="332"/>
    <m/>
    <m/>
    <m/>
    <m/>
    <m/>
    <m/>
    <m/>
    <m/>
    <m/>
    <m/>
    <m/>
    <s v="Retail"/>
    <m/>
    <m/>
    <m/>
    <m/>
    <m/>
    <m/>
    <m/>
    <m/>
    <m/>
    <m/>
    <m/>
    <m/>
    <s v="Aniket Vahile"/>
    <m/>
    <s v="user_6hRQhcoLhZEDUBYaw3vS7rv6T5582sGfXq4jNRqTfUU"/>
    <x v="14"/>
    <x v="1"/>
    <m/>
    <s v="August"/>
    <s v="Cold Call"/>
    <s v="Naukri.com"/>
    <m/>
    <m/>
    <m/>
    <m/>
    <m/>
    <s v="2022-08-01 09:57:52.621000+00:00"/>
    <s v="2022-09-07 10:18:23.047000+00:00"/>
    <m/>
  </r>
  <r>
    <s v="Abhiroop Ganguly"/>
    <n v="800000"/>
    <s v="INR"/>
    <n v="0"/>
    <s v="8/31/22"/>
    <s v="Sales"/>
    <s v="stat_1hn9nRJaLbI53NxPuSQgo90kRpbpKsFlwN4oEGNUTdO"/>
    <s v="Lost"/>
    <n v="0"/>
    <s v="OpportunityStatusType.Lost"/>
    <s v="cont_h9Tm85RE3H0le9omagtEm0ws5aQJpqJ4nuLfSXuOWaD"/>
    <s v="Asha Jose"/>
    <s v="GMC - Renewal"/>
    <s v="lead_12qEPmRS9cDToPlprw3k9CEr703oZnfwq8CXj299oKw"/>
    <s v="Exostar"/>
    <s v="Shreenath Bhat"/>
    <s v="user_jbppzD9HyqqioXDaUzrIJfkBW97sQdk5kSNPsBKGx0r"/>
    <s v="Pranaav Marathe"/>
    <s v="2022-07-07 10:36:48.451000+00:00"/>
    <s v="2022-09-05 10:00:38.475000+00:00"/>
    <m/>
    <s v="Bangalore"/>
    <m/>
    <m/>
    <m/>
    <n v="25"/>
    <m/>
    <m/>
    <m/>
    <m/>
    <m/>
    <m/>
    <m/>
    <s v="PAID_SOCIAL"/>
    <m/>
    <m/>
    <m/>
    <m/>
    <m/>
    <m/>
    <m/>
    <m/>
    <m/>
    <m/>
    <m/>
    <m/>
    <m/>
    <m/>
    <m/>
    <m/>
    <m/>
    <m/>
    <s v="user_vMd4rmcrSbjykdyL2J7rrYn84SWdcNc5FKligrmItPw"/>
    <x v="11"/>
    <x v="1"/>
    <m/>
    <s v="September"/>
    <s v="Gated Content"/>
    <m/>
    <m/>
    <s v="Employee Engagement Handbook"/>
    <m/>
    <m/>
    <m/>
    <s v="2022-06-04 13:52:04.827000+00:00"/>
    <s v="2022-09-05 10:00:43.634000+00:00"/>
    <s v="GMC"/>
  </r>
  <r>
    <s v="Chetan Kumar"/>
    <n v="1000000"/>
    <s v="INR"/>
    <n v="0"/>
    <d v="2022-02-09T00:00:00"/>
    <s v="Sales"/>
    <s v="stat_1hn9nRJaLbI53NxPuSQgo90kRpbpKsFlwN4oEGNUTdO"/>
    <s v="Lost"/>
    <n v="0"/>
    <s v="OpportunityStatusType.Lost"/>
    <m/>
    <m/>
    <s v="GMC"/>
    <s v="lead_9NuM3xiGyfQumBrxWJCuwSuDNprH8xg9gwqbWOWiz8W"/>
    <s v="Swani Spice Mills Pvt Ltd"/>
    <s v="Aditya Binani"/>
    <s v="user_jbppzD9HyqqioXDaUzrIJfkBW97sQdk5kSNPsBKGx0r"/>
    <s v="Pranaav Marathe"/>
    <s v="2022-08-23 12:02:54.984000+00:00"/>
    <s v="2022-09-05 10:21:46.543000+00:00"/>
    <m/>
    <s v="Mumbai"/>
    <m/>
    <m/>
    <m/>
    <n v="65"/>
    <m/>
    <m/>
    <m/>
    <m/>
    <m/>
    <m/>
    <m/>
    <m/>
    <m/>
    <m/>
    <m/>
    <s v="Manufacturing"/>
    <m/>
    <m/>
    <m/>
    <m/>
    <m/>
    <m/>
    <m/>
    <m/>
    <m/>
    <m/>
    <m/>
    <m/>
    <s v="Jitin Gopi"/>
    <m/>
    <s v="user_g5Yw4Z4XnIbmcGhJO80vdtFdd5ElcDlgYO3q8l82ODn"/>
    <x v="18"/>
    <x v="1"/>
    <m/>
    <s v="September"/>
    <s v="Cold Call"/>
    <m/>
    <m/>
    <s v="AM Opps - Abhijit"/>
    <m/>
    <m/>
    <m/>
    <s v="2021-11-16 03:31:59.198000+00:00"/>
    <s v="2022-09-27 12:34:27.493000+00:00"/>
    <m/>
  </r>
  <r>
    <s v="Navin Panjwani"/>
    <n v="5618"/>
    <s v="INR"/>
    <n v="0"/>
    <d v="2022-05-09T00:00:00"/>
    <s v="Sales"/>
    <s v="stat_1hn9nRJaLbI53NxPuSQgo90kRpbpKsFlwN4oEGNUTdO"/>
    <s v="Lost"/>
    <n v="0"/>
    <s v="OpportunityStatusType.Lost"/>
    <m/>
    <m/>
    <m/>
    <s v="lead_AA8gYtJfJudXb2Lihrpd2N7cwtGS3nH4LUo831z3jhA"/>
    <s v="Global Logistics Solutions India Pvt. Ltd ( Renewal , 5th Sept )"/>
    <s v="Vikas Raj"/>
    <s v="user_sD3YjSs92XKUfD0OPHeo886g6tW6aCM0iUhX5VVUuJi"/>
    <s v="Navin Panjwani"/>
    <s v="2022-07-07 11:19:54.491000+00:00"/>
    <s v="2022-09-05 07:26:32.797000+00:00"/>
    <m/>
    <s v="Mumbai"/>
    <m/>
    <m/>
    <m/>
    <n v="225"/>
    <s v="No"/>
    <m/>
    <m/>
    <m/>
    <m/>
    <m/>
    <m/>
    <m/>
    <m/>
    <m/>
    <m/>
    <s v="Transportation &amp; Logistics"/>
    <m/>
    <m/>
    <m/>
    <m/>
    <m/>
    <m/>
    <m/>
    <m/>
    <m/>
    <m/>
    <m/>
    <m/>
    <s v="Aniket Vahile"/>
    <m/>
    <s v="user_BtmkQ6xvtDyCMLstiH7YmmQURsFQdjarGcnSBd9UgEk"/>
    <x v="19"/>
    <x v="1"/>
    <m/>
    <s v="September"/>
    <s v="Cold Call"/>
    <s v="Naukri.com"/>
    <m/>
    <m/>
    <m/>
    <m/>
    <m/>
    <s v="2022-06-06 04:38:55.707000+00:00"/>
    <s v="2022-09-05 07:26:32.854000+00:00"/>
    <s v="GPA"/>
  </r>
  <r>
    <s v="Navin Panjwani"/>
    <n v="305000"/>
    <s v="INR"/>
    <n v="0"/>
    <d v="2022-05-09T00:00:00"/>
    <s v="Sales"/>
    <s v="stat_1hn9nRJaLbI53NxPuSQgo90kRpbpKsFlwN4oEGNUTdO"/>
    <s v="Lost"/>
    <n v="0"/>
    <s v="OpportunityStatusType.Lost"/>
    <s v="cont_1DKX2OSmMSVhx1x0F5dvwwLmsd8Pq7kLpWk1C0pjAA0"/>
    <s v="Supriya Karalkar"/>
    <s v="Navin Panjwani Taken Demo"/>
    <s v="lead_AA8gYtJfJudXb2Lihrpd2N7cwtGS3nH4LUo831z3jhA"/>
    <s v="Global Logistics Solutions India Pvt. Ltd ( Renewal , 5th Sept )"/>
    <s v="Vikas Raj"/>
    <s v="user_sD3YjSs92XKUfD0OPHeo886g6tW6aCM0iUhX5VVUuJi"/>
    <s v="Navin Panjwani"/>
    <s v="2022-06-14 10:01:53.308000+00:00"/>
    <s v="2022-09-05 07:26:26.106000+00:00"/>
    <m/>
    <s v="Mumbai"/>
    <m/>
    <m/>
    <m/>
    <n v="225"/>
    <s v="No"/>
    <m/>
    <m/>
    <m/>
    <m/>
    <m/>
    <m/>
    <m/>
    <m/>
    <m/>
    <m/>
    <s v="Transportation &amp; Logistics"/>
    <m/>
    <m/>
    <m/>
    <m/>
    <m/>
    <m/>
    <m/>
    <m/>
    <m/>
    <m/>
    <m/>
    <m/>
    <s v="Aniket Vahile"/>
    <m/>
    <s v="user_BtmkQ6xvtDyCMLstiH7YmmQURsFQdjarGcnSBd9UgEk"/>
    <x v="19"/>
    <x v="1"/>
    <m/>
    <s v="September"/>
    <s v="Cold Call"/>
    <s v="Naukri.com"/>
    <m/>
    <m/>
    <m/>
    <m/>
    <m/>
    <s v="2022-06-06 04:38:55.707000+00:00"/>
    <s v="2022-09-05 07:26:32.854000+00:00"/>
    <s v="GMC"/>
  </r>
  <r>
    <s v="Moziez Chamadia"/>
    <n v="1078919"/>
    <s v="INR"/>
    <n v="50"/>
    <s v="9/30/22"/>
    <s v="Sales"/>
    <s v="stat_FKdNPXXuhXKKBjrSCi23zNHNqbRdSPZ9hl2qCMmtVnP"/>
    <s v="Negotiation"/>
    <n v="0"/>
    <s v="OpportunityStatusType.Active"/>
    <m/>
    <m/>
    <s v="Parental Policy"/>
    <s v="lead_OzYcwLKTkDHefTNRVUjKhZ2uaW9kdQMFZ3QUib3EFuD"/>
    <s v="Umbrella Infocare Pvt Ltd"/>
    <s v="Moziez Chamadia"/>
    <s v="user_IgNfKH7wuLLjHvexoMm2PXWcnF3zYft0ZbMTyfwKRUg"/>
    <s v="Moziez Chamadia"/>
    <s v="2022-09-05 07:16:21.610000+00:00"/>
    <s v="2022-09-05 07:16:21.610000+00:00"/>
    <m/>
    <s v="Mumbai"/>
    <m/>
    <s v="2022-04-19 12:41:11+00:00"/>
    <m/>
    <n v="214"/>
    <m/>
    <m/>
    <m/>
    <m/>
    <m/>
    <m/>
    <m/>
    <s v="DIRECT_TRAFFIC"/>
    <m/>
    <m/>
    <m/>
    <s v="IT Services &amp; IT Consulting"/>
    <m/>
    <m/>
    <m/>
    <m/>
    <m/>
    <m/>
    <m/>
    <m/>
    <m/>
    <m/>
    <m/>
    <m/>
    <s v="Aniket Vahile"/>
    <m/>
    <s v="user_vMd4rmcrSbjykdyL2J7rrYn84SWdcNc5FKligrmItPw"/>
    <x v="11"/>
    <x v="17"/>
    <m/>
    <s v="August"/>
    <s v="Cold Call; Inbound"/>
    <s v="Inbound via website"/>
    <m/>
    <s v="Employee Count 200"/>
    <m/>
    <m/>
    <m/>
    <s v="2022-03-09 05:22:12.701000+00:00"/>
    <s v="2022-10-18 08:07:22.809000+00:00"/>
    <s v="GMC"/>
  </r>
  <r>
    <s v="Sameer Iftekhari"/>
    <n v="1000000"/>
    <s v="INR"/>
    <n v="0"/>
    <d v="2022-01-09T00:00:00"/>
    <s v="Sales"/>
    <s v="stat_kcR4fZg7TU7jjk1jAVua3qGLRS4J5uFayEjK5j02wtv"/>
    <s v="Unqualified"/>
    <n v="0"/>
    <s v="OpportunityStatusType.Lost"/>
    <m/>
    <m/>
    <s v="Non-EB"/>
    <s v="lead_OvgRz42UA4XRxSRtl5CCaWjuENaA6HNEHTqBois5sW6"/>
    <s v="Forbes Marshall"/>
    <s v="Bhairavi Jog"/>
    <s v="user_sREdxbAJihL2Zbgic7tyQ6Rc4Mny7HnD1RNGhA9DDYh"/>
    <s v="Prajakta Sahastrabudhe"/>
    <s v="2022-06-27 11:19:23.238000+00:00"/>
    <s v="2022-09-05 05:47:41.962000+00:00"/>
    <m/>
    <s v="Pune"/>
    <m/>
    <s v="2020-08-26 02:10:57+00:00"/>
    <m/>
    <n v="1800"/>
    <m/>
    <m/>
    <m/>
    <m/>
    <m/>
    <m/>
    <m/>
    <m/>
    <m/>
    <m/>
    <m/>
    <s v="Manufacturing"/>
    <m/>
    <m/>
    <m/>
    <m/>
    <m/>
    <m/>
    <m/>
    <m/>
    <m/>
    <m/>
    <m/>
    <m/>
    <s v="Yogesh Paigude"/>
    <m/>
    <s v="user_228eUmsdKIb9OItgmiDq1zD4aPZ1eqiapbaLAGeBf8g"/>
    <x v="13"/>
    <x v="1"/>
    <m/>
    <s v="October; September"/>
    <s v="Affiliate; Cold Call; Gated Content"/>
    <m/>
    <m/>
    <s v="Sameer Feb Outbound'21"/>
    <m/>
    <m/>
    <m/>
    <s v="2020-12-06 09:47:21.596000+00:00"/>
    <s v="2022-09-06 09:28:38.540000+00:00"/>
    <s v="NON EB"/>
  </r>
  <r>
    <s v="Abhiroop Ganguly"/>
    <n v="1600000"/>
    <s v="INR"/>
    <n v="0"/>
    <d v="2022-04-09T00:00:00"/>
    <s v="Sales"/>
    <s v="stat_1hn9nRJaLbI53NxPuSQgo90kRpbpKsFlwN4oEGNUTdO"/>
    <s v="Lost"/>
    <n v="0"/>
    <s v="OpportunityStatusType.Lost"/>
    <s v="cont_ajc5YWZpuiw0s3ng8UK6wWHn7ue8bFgfLpJVX68AGa7"/>
    <s v="Shounak Roy"/>
    <s v="GMC Renewal"/>
    <s v="lead_KXVgXs2Ctts5sS5Lg4zNWDaqgL2U33960nRZniKnGYU"/>
    <s v="Taural India pvt ltd"/>
    <s v="Trupti Suryavanshi"/>
    <s v="user_U27GK6WjhLhUhi1EDKXV57xMpn8n8DMIOjci1q3UReZ"/>
    <s v="Abhiroop Ganguly"/>
    <s v="2022-07-01 10:09:51.856000+00:00"/>
    <s v="2022-09-05 06:44:07.875000+00:00"/>
    <m/>
    <s v="Pune"/>
    <m/>
    <m/>
    <m/>
    <n v="220"/>
    <m/>
    <m/>
    <m/>
    <m/>
    <m/>
    <m/>
    <m/>
    <s v="PAID_SOCIAL"/>
    <m/>
    <m/>
    <m/>
    <s v="Manufacturing"/>
    <m/>
    <m/>
    <m/>
    <m/>
    <m/>
    <m/>
    <m/>
    <m/>
    <m/>
    <m/>
    <m/>
    <m/>
    <m/>
    <m/>
    <s v="user_L8E6IFhq6UCzKLHa45LUUTZCznDuyDwFrGaEp9DXiUM"/>
    <x v="9"/>
    <x v="6"/>
    <m/>
    <s v="September"/>
    <s v="Cold Call; Gated Content"/>
    <m/>
    <m/>
    <s v="Employer Branding Playbook"/>
    <m/>
    <m/>
    <m/>
    <s v="2020-12-18 12:57:03.979000+00:00"/>
    <s v="2022-09-28 07:27:17.456000+00:00"/>
    <s v="GMC"/>
  </r>
  <r>
    <s v="Mayur Gadiyar"/>
    <n v="150000"/>
    <s v="INR"/>
    <n v="0"/>
    <d v="2022-01-09T00:00:00"/>
    <s v="Sales"/>
    <s v="stat_1hn9nRJaLbI53NxPuSQgo90kRpbpKsFlwN4oEGNUTdO"/>
    <s v="Lost"/>
    <n v="0"/>
    <s v="OpportunityStatusType.Lost"/>
    <s v="cont_dt2MtoJkIC8HHYZEQoneIWdgcpqJ64i8VgVm5bTbS4s"/>
    <s v="Mahesh Rahatwal"/>
    <s v="Lost bcz other vendor provided a difference of 30K in the quote"/>
    <s v="lead_IvKBS9vOGD0Ql9gXCxwhE88SessBTIW3v2tWY8N9EtT"/>
    <s v="Aga Khan Education Service, India"/>
    <s v="Prateek Wadhwa"/>
    <s v="user_bdUPAGjcS7p6513So3N4g3aWNS5HuBuVJi7bvCPAsLt"/>
    <s v="Mayur Gadiyar"/>
    <s v="2022-08-25 08:55:47.679000+00:00"/>
    <s v="2022-09-05 06:31:56.504000+00:00"/>
    <m/>
    <s v="Mumbai"/>
    <m/>
    <m/>
    <m/>
    <n v="130"/>
    <m/>
    <m/>
    <m/>
    <m/>
    <m/>
    <m/>
    <m/>
    <m/>
    <m/>
    <m/>
    <m/>
    <s v="Education"/>
    <m/>
    <m/>
    <m/>
    <m/>
    <m/>
    <m/>
    <m/>
    <m/>
    <m/>
    <m/>
    <m/>
    <m/>
    <m/>
    <m/>
    <s v="user_ocHSJH83OJnHCvKyMbjx8WOOK8PMgAUGIj1qK0q0dMV"/>
    <x v="10"/>
    <x v="3"/>
    <m/>
    <s v="January; September"/>
    <s v="Gated Content"/>
    <m/>
    <m/>
    <s v="Downloaded the guide: Designing employee healthcare plan"/>
    <m/>
    <m/>
    <m/>
    <s v="2021-11-23 07:56:09.898000+00:00"/>
    <s v="2022-10-20 05:23:35.752000+00:00"/>
    <s v="GMC"/>
  </r>
  <r>
    <s v="Sameer Iftekhari"/>
    <n v="30000000"/>
    <s v="INR"/>
    <n v="0"/>
    <d v="2022-01-09T00:00:00"/>
    <s v="Sales"/>
    <s v="stat_kcR4fZg7TU7jjk1jAVua3qGLRS4J5uFayEjK5j02wtv"/>
    <s v="Unqualified"/>
    <n v="0"/>
    <s v="OpportunityStatusType.Lost"/>
    <m/>
    <m/>
    <s v="GMC (1+3)"/>
    <s v="lead_OvgRz42UA4XRxSRtl5CCaWjuENaA6HNEHTqBois5sW6"/>
    <s v="Forbes Marshall"/>
    <s v="Bhairavi Jog"/>
    <s v="user_sREdxbAJihL2Zbgic7tyQ6Rc4Mny7HnD1RNGhA9DDYh"/>
    <s v="Prajakta Sahastrabudhe"/>
    <s v="2022-06-27 11:13:04.374000+00:00"/>
    <s v="2022-09-05 05:47:28.589000+00:00"/>
    <m/>
    <s v="Pune"/>
    <m/>
    <s v="2020-08-26 02:10:57+00:00"/>
    <m/>
    <n v="1800"/>
    <m/>
    <m/>
    <m/>
    <m/>
    <m/>
    <m/>
    <m/>
    <m/>
    <m/>
    <m/>
    <m/>
    <s v="Manufacturing"/>
    <m/>
    <m/>
    <m/>
    <m/>
    <m/>
    <m/>
    <m/>
    <m/>
    <m/>
    <m/>
    <m/>
    <m/>
    <s v="Yogesh Paigude"/>
    <m/>
    <s v="user_228eUmsdKIb9OItgmiDq1zD4aPZ1eqiapbaLAGeBf8g"/>
    <x v="13"/>
    <x v="1"/>
    <m/>
    <s v="October; September"/>
    <s v="Affiliate; Cold Call; Gated Content"/>
    <m/>
    <m/>
    <s v="Sameer Feb Outbound'21"/>
    <m/>
    <m/>
    <m/>
    <s v="2020-12-06 09:47:21.596000+00:00"/>
    <s v="2022-09-06 09:28:38.540000+00:00"/>
    <s v="GMC"/>
  </r>
  <r>
    <s v="Bhairavi Jog"/>
    <n v="800000"/>
    <s v="INR"/>
    <n v="0"/>
    <s v="9/30/22"/>
    <s v="Sales"/>
    <s v="stat_kcR4fZg7TU7jjk1jAVua3qGLRS4J5uFayEjK5j02wtv"/>
    <s v="Unqualified"/>
    <n v="0"/>
    <s v="OpportunityStatusType.Lost"/>
    <m/>
    <m/>
    <s v="GMC (1+1)-Renewal"/>
    <s v="lead_YscxPb3LJJvV229vIVnWcfHzDGJNXpZ2fqdEzmgh2Z3"/>
    <s v="Polmann India Ltd"/>
    <s v="Bhairavi Jog"/>
    <s v="user_228eUmsdKIb9OItgmiDq1zD4aPZ1eqiapbaLAGeBf8g"/>
    <s v="Bhairavi Jog"/>
    <s v="2022-08-19 12:40:58.191000+00:00"/>
    <s v="2022-09-05 05:46:10.926000+00:00"/>
    <m/>
    <s v="Mumbai"/>
    <m/>
    <m/>
    <m/>
    <n v="200"/>
    <m/>
    <m/>
    <m/>
    <m/>
    <m/>
    <m/>
    <m/>
    <m/>
    <m/>
    <m/>
    <m/>
    <s v="Chemical"/>
    <m/>
    <m/>
    <m/>
    <m/>
    <m/>
    <m/>
    <m/>
    <m/>
    <m/>
    <m/>
    <m/>
    <m/>
    <s v="Jithendra Goalla"/>
    <m/>
    <s v="user_228eUmsdKIb9OItgmiDq1zD4aPZ1eqiapbaLAGeBf8g"/>
    <x v="13"/>
    <x v="1"/>
    <m/>
    <s v="September"/>
    <s v="Cold Call"/>
    <s v="Naukri.com"/>
    <m/>
    <m/>
    <m/>
    <m/>
    <m/>
    <s v="2021-07-19 10:38:28.809000+00:00"/>
    <s v="2022-09-12 04:12:50.708000+00:00"/>
    <s v="GMC"/>
  </r>
  <r>
    <s v="Sameer Iftekhari"/>
    <n v="1000000"/>
    <s v="INR"/>
    <n v="0"/>
    <d v="2022-01-09T00:00:00"/>
    <s v="Sales"/>
    <s v="stat_kcR4fZg7TU7jjk1jAVua3qGLRS4J5uFayEjK5j02wtv"/>
    <s v="Unqualified"/>
    <n v="0"/>
    <s v="OpportunityStatusType.Lost"/>
    <m/>
    <m/>
    <s v="GPA (Renewal)"/>
    <s v="lead_OvgRz42UA4XRxSRtl5CCaWjuENaA6HNEHTqBois5sW6"/>
    <s v="Forbes Marshall"/>
    <s v="Bhairavi Jog"/>
    <s v="user_sREdxbAJihL2Zbgic7tyQ6Rc4Mny7HnD1RNGhA9DDYh"/>
    <s v="Prajakta Sahastrabudhe"/>
    <s v="2022-06-27 11:18:16.289000+00:00"/>
    <s v="2022-09-05 05:47:35.449000+00:00"/>
    <m/>
    <s v="Pune"/>
    <m/>
    <s v="2020-08-26 02:10:57+00:00"/>
    <m/>
    <n v="1800"/>
    <m/>
    <m/>
    <m/>
    <m/>
    <m/>
    <m/>
    <m/>
    <m/>
    <m/>
    <m/>
    <m/>
    <s v="Manufacturing"/>
    <m/>
    <m/>
    <m/>
    <m/>
    <m/>
    <m/>
    <m/>
    <m/>
    <m/>
    <m/>
    <m/>
    <m/>
    <s v="Yogesh Paigude"/>
    <m/>
    <s v="user_228eUmsdKIb9OItgmiDq1zD4aPZ1eqiapbaLAGeBf8g"/>
    <x v="13"/>
    <x v="1"/>
    <m/>
    <s v="October; September"/>
    <s v="Affiliate; Cold Call; Gated Content"/>
    <m/>
    <m/>
    <s v="Sameer Feb Outbound'21"/>
    <m/>
    <m/>
    <m/>
    <s v="2020-12-06 09:47:21.596000+00:00"/>
    <s v="2022-09-06 09:28:38.540000+00:00"/>
    <s v="GPA"/>
  </r>
  <r>
    <s v="Pooja Gawas"/>
    <n v="7300000"/>
    <s v="INR"/>
    <n v="0"/>
    <s v="9/13/22"/>
    <s v="Sales"/>
    <s v="stat_kcR4fZg7TU7jjk1jAVua3qGLRS4J5uFayEjK5j02wtv"/>
    <s v="Unqualified"/>
    <n v="0"/>
    <s v="OpportunityStatusType.Lost"/>
    <s v="cont_tBQFeMPFAnzlCMqazwwgvsJmPXM0fRMWVMHJCtad9KZ"/>
    <s v="Kadambari Jadhav"/>
    <m/>
    <s v="lead_MugAzm5Gd7zy3svcFogCwnhKjEVge0LBh2Y6vIEjQ1w"/>
    <s v="AppDirect, Inc"/>
    <s v="Sarvesh Pawar"/>
    <s v="user_KLETV1op4MIjvKQ12xGsWi23CuPjDE6PT29nwG6T3MY"/>
    <s v="Pooja Gawas"/>
    <s v="2022-07-12 08:17:35.954000+00:00"/>
    <s v="2022-09-05 05:22:25.994000+00:00"/>
    <m/>
    <s v="Pune"/>
    <m/>
    <m/>
    <m/>
    <n v="250"/>
    <m/>
    <m/>
    <m/>
    <m/>
    <m/>
    <m/>
    <m/>
    <s v="PAID_SOCIAL"/>
    <m/>
    <m/>
    <m/>
    <s v="IT Services &amp; IT Consulting; Others"/>
    <m/>
    <m/>
    <m/>
    <m/>
    <m/>
    <m/>
    <m/>
    <m/>
    <m/>
    <m/>
    <m/>
    <m/>
    <s v="Mrunmay Jalgaonkar"/>
    <m/>
    <s v="user_A8KOTZADnUtEQOLt4nSLAmteNStuGh80js75RYjrXVt"/>
    <x v="6"/>
    <x v="1"/>
    <m/>
    <s v="September"/>
    <s v="Cold Call; Gated Content"/>
    <s v="Naukri.com"/>
    <m/>
    <s v="Essential HR Policies"/>
    <m/>
    <m/>
    <m/>
    <s v="2021-08-11 08:03:12.820000+00:00"/>
    <s v="2022-09-30 06:37:37.681000+00:00"/>
    <s v="GMC"/>
  </r>
  <r>
    <s v="Satyam Tiwari"/>
    <n v="15000"/>
    <s v="INR"/>
    <n v="0"/>
    <d v="2022-01-08T00:00:00"/>
    <s v="Sales"/>
    <s v="stat_kcR4fZg7TU7jjk1jAVua3qGLRS4J5uFayEjK5j02wtv"/>
    <s v="Unqualified"/>
    <n v="0"/>
    <s v="OpportunityStatusType.Lost"/>
    <m/>
    <m/>
    <m/>
    <s v="lead_BIDJcuAHbH7C9JTXgdDzmGrvGiOvxkjIbJ7jGuwb7Dz"/>
    <s v="Proteon Pharmaceuticals"/>
    <s v="Satyam Tiwari"/>
    <s v="user_2YgShwgjLNI4FjAqgE9PtKsdIaGh919JGcFG919fe5B"/>
    <s v="Satyam Tiwari"/>
    <s v="2022-07-25 12:27:20.648000+00:00"/>
    <s v="2022-09-05 05:04:48.240000+00:00"/>
    <m/>
    <s v="Mumbai"/>
    <m/>
    <m/>
    <m/>
    <n v="8"/>
    <m/>
    <m/>
    <m/>
    <m/>
    <m/>
    <m/>
    <m/>
    <m/>
    <m/>
    <m/>
    <m/>
    <s v="Others"/>
    <m/>
    <m/>
    <m/>
    <m/>
    <m/>
    <m/>
    <m/>
    <m/>
    <m/>
    <m/>
    <m/>
    <m/>
    <s v="Deepak Yadav"/>
    <m/>
    <s v="user_x9AtbGLhDmWYC9XAmYdfwBt9yiXbgMhBuZpIoFuN8Cd"/>
    <x v="22"/>
    <x v="5"/>
    <m/>
    <m/>
    <s v="Gated Content"/>
    <m/>
    <m/>
    <s v="Employee Wellness Handbook"/>
    <m/>
    <m/>
    <m/>
    <s v="2022-03-21 06:00:09.024000+00:00"/>
    <s v="2022-09-08 05:12:58.341000+00:00"/>
    <s v="GPA"/>
  </r>
  <r>
    <s v="Omkar Ghate"/>
    <n v="800000"/>
    <s v="INR"/>
    <n v="0"/>
    <s v="9/15/22"/>
    <s v="Sales"/>
    <s v="stat_kcR4fZg7TU7jjk1jAVua3qGLRS4J5uFayEjK5j02wtv"/>
    <s v="Unqualified"/>
    <n v="0"/>
    <s v="OpportunityStatusType.Lost"/>
    <m/>
    <m/>
    <s v="GMC (employee only) Client gone cold"/>
    <s v="lead_kUuSDP5pTwCEYnYBl291jNrD79hsSbELtS0r1R6E2m7"/>
    <s v="Unique Biotech"/>
    <s v="Bhairavi Jog"/>
    <s v="user_9SBRjyF0n4iWuhUdqRyQkFhl2J4uyNKhFWvvJEvunX8"/>
    <s v="Omkar Ghate"/>
    <s v="2022-07-06 09:54:08.646000+00:00"/>
    <s v="2022-09-05 05:44:04.026000+00:00"/>
    <m/>
    <s v="Hyderabad"/>
    <m/>
    <m/>
    <m/>
    <n v="188"/>
    <m/>
    <m/>
    <m/>
    <m/>
    <m/>
    <m/>
    <m/>
    <m/>
    <m/>
    <m/>
    <m/>
    <s v="Others"/>
    <m/>
    <m/>
    <m/>
    <m/>
    <m/>
    <m/>
    <m/>
    <m/>
    <m/>
    <m/>
    <m/>
    <m/>
    <s v="Aniket Vahile"/>
    <m/>
    <s v="user_228eUmsdKIb9OItgmiDq1zD4aPZ1eqiapbaLAGeBf8g"/>
    <x v="13"/>
    <x v="1"/>
    <m/>
    <s v="August; September"/>
    <s v="Gated Content"/>
    <m/>
    <m/>
    <s v="Downloaded the guide: Employee Wellness Handbook"/>
    <m/>
    <m/>
    <m/>
    <s v="2021-11-05 03:07:47.862000+00:00"/>
    <s v="2022-09-05 05:44:04.066000+00:00"/>
    <s v="GMC"/>
  </r>
  <r>
    <s v="Sonal Paithankar"/>
    <n v="500000"/>
    <s v="INR"/>
    <n v="0"/>
    <s v="9/15/22"/>
    <s v="Sales"/>
    <s v="stat_kcR4fZg7TU7jjk1jAVua3qGLRS4J5uFayEjK5j02wtv"/>
    <s v="Unqualified"/>
    <n v="0"/>
    <s v="OpportunityStatusType.Lost"/>
    <m/>
    <m/>
    <s v="Top Up"/>
    <s v="lead_2nPV9trO5qQR3TFyGl8GpvIdXKscoSgIRSvL4PRWi9y"/>
    <s v="Happiest Minds Technologies"/>
    <s v="Aditya Binani"/>
    <s v="user_Iwn6da5WKkZqwUySK0oUuCb72pFP5WEm4zAb92ijqFe"/>
    <s v="Sonal Paithankar"/>
    <s v="2022-07-22 11:03:28.337000+00:00"/>
    <s v="2022-09-05 04:51:56.176000+00:00"/>
    <m/>
    <s v="Bangalore"/>
    <m/>
    <m/>
    <m/>
    <n v="3270"/>
    <m/>
    <m/>
    <m/>
    <m/>
    <m/>
    <m/>
    <m/>
    <m/>
    <m/>
    <m/>
    <m/>
    <s v="IT Services &amp; IT Consulting"/>
    <m/>
    <m/>
    <m/>
    <m/>
    <m/>
    <m/>
    <m/>
    <m/>
    <m/>
    <m/>
    <m/>
    <m/>
    <m/>
    <m/>
    <s v="user_g5Yw4Z4XnIbmcGhJO80vdtFdd5ElcDlgYO3q8l82ODn"/>
    <x v="18"/>
    <x v="1"/>
    <m/>
    <s v="September"/>
    <s v="Cold Email"/>
    <m/>
    <m/>
    <m/>
    <m/>
    <m/>
    <m/>
    <s v="2021-06-07 08:49:50.987000+00:00"/>
    <s v="2022-10-20 10:15:44.858000+00:00"/>
    <m/>
  </r>
  <r>
    <s v="Satyam Tiwari"/>
    <n v="131113"/>
    <s v="INR"/>
    <n v="0"/>
    <s v="7/27/22"/>
    <s v="Sales"/>
    <s v="stat_kcR4fZg7TU7jjk1jAVua3qGLRS4J5uFayEjK5j02wtv"/>
    <s v="Unqualified"/>
    <n v="0"/>
    <s v="OpportunityStatusType.Lost"/>
    <m/>
    <m/>
    <m/>
    <s v="lead_BIDJcuAHbH7C9JTXgdDzmGrvGiOvxkjIbJ7jGuwb7Dz"/>
    <s v="Proteon Pharmaceuticals"/>
    <s v="Vikas Raj"/>
    <s v="user_2YgShwgjLNI4FjAqgE9PtKsdIaGh919JGcFG919fe5B"/>
    <s v="Satyam Tiwari"/>
    <s v="2022-06-30 05:08:34.340000+00:00"/>
    <s v="2022-09-05 05:04:45.521000+00:00"/>
    <m/>
    <s v="Mumbai"/>
    <m/>
    <m/>
    <m/>
    <n v="8"/>
    <m/>
    <m/>
    <m/>
    <m/>
    <m/>
    <m/>
    <m/>
    <m/>
    <m/>
    <m/>
    <m/>
    <s v="Others"/>
    <m/>
    <m/>
    <m/>
    <m/>
    <m/>
    <m/>
    <m/>
    <m/>
    <m/>
    <m/>
    <m/>
    <m/>
    <s v="Deepak Yadav"/>
    <m/>
    <s v="user_x9AtbGLhDmWYC9XAmYdfwBt9yiXbgMhBuZpIoFuN8Cd"/>
    <x v="22"/>
    <x v="5"/>
    <m/>
    <m/>
    <s v="Gated Content"/>
    <m/>
    <m/>
    <s v="Employee Wellness Handbook"/>
    <m/>
    <m/>
    <m/>
    <s v="2022-03-21 06:00:09.024000+00:00"/>
    <s v="2022-09-08 05:12:58.341000+00:00"/>
    <s v="GMC"/>
  </r>
  <r>
    <s v="Sonal Paithankar"/>
    <n v="5000000"/>
    <s v="INR"/>
    <n v="0"/>
    <s v="9/15/22"/>
    <s v="Sales"/>
    <s v="stat_kcR4fZg7TU7jjk1jAVua3qGLRS4J5uFayEjK5j02wtv"/>
    <s v="Unqualified"/>
    <n v="0"/>
    <s v="OpportunityStatusType.Lost"/>
    <m/>
    <m/>
    <s v="Parental"/>
    <s v="lead_2nPV9trO5qQR3TFyGl8GpvIdXKscoSgIRSvL4PRWi9y"/>
    <s v="Happiest Minds Technologies"/>
    <s v="Aditya Binani"/>
    <s v="user_Iwn6da5WKkZqwUySK0oUuCb72pFP5WEm4zAb92ijqFe"/>
    <s v="Sonal Paithankar"/>
    <s v="2022-07-22 11:02:43.101000+00:00"/>
    <s v="2022-09-05 04:51:50.324000+00:00"/>
    <m/>
    <s v="Bangalore"/>
    <m/>
    <m/>
    <m/>
    <n v="3270"/>
    <m/>
    <m/>
    <m/>
    <m/>
    <m/>
    <m/>
    <m/>
    <m/>
    <m/>
    <m/>
    <m/>
    <s v="IT Services &amp; IT Consulting"/>
    <m/>
    <m/>
    <m/>
    <m/>
    <m/>
    <m/>
    <m/>
    <m/>
    <m/>
    <m/>
    <m/>
    <m/>
    <m/>
    <m/>
    <s v="user_g5Yw4Z4XnIbmcGhJO80vdtFdd5ElcDlgYO3q8l82ODn"/>
    <x v="18"/>
    <x v="1"/>
    <m/>
    <s v="September"/>
    <s v="Cold Email"/>
    <m/>
    <m/>
    <m/>
    <m/>
    <m/>
    <m/>
    <s v="2021-06-07 08:49:50.987000+00:00"/>
    <s v="2022-10-20 10:15:44.858000+00:00"/>
    <m/>
  </r>
  <r>
    <s v="Prajakta Sahastrabudhe"/>
    <n v="4300000"/>
    <s v="INR"/>
    <n v="50"/>
    <s v="9/30/22"/>
    <s v="Sales"/>
    <s v="stat_f8isA8PLi8FcBUQXfvybN0OzrsX9nIePVvpcj94eist"/>
    <s v="LQ Quote Awaited"/>
    <n v="0"/>
    <s v="OpportunityStatusType.Active"/>
    <m/>
    <m/>
    <s v="GTL"/>
    <s v="lead_VtLDRQTK5FEb2KYeFI9ldZ2mpuFJYtiv6LbY5Ns4alj"/>
    <s v="SKF"/>
    <s v="Bhairavi Jog"/>
    <s v="user_P3f70h2AcefBkFTBZpvA9LgDbjTmUIXkqdKqHJ5evwA"/>
    <s v="Manojkumar Tinna"/>
    <s v="2022-08-03 07:21:13.641000+00:00"/>
    <s v="2022-09-05 02:58:06.727000+00:00"/>
    <m/>
    <s v="Pune"/>
    <m/>
    <s v="2020-08-14 08:05:11+00:00"/>
    <m/>
    <n v="2279"/>
    <m/>
    <m/>
    <m/>
    <m/>
    <m/>
    <m/>
    <m/>
    <s v="PAID_SOCIAL"/>
    <m/>
    <m/>
    <m/>
    <s v="Manufacturing"/>
    <m/>
    <m/>
    <m/>
    <m/>
    <m/>
    <m/>
    <m/>
    <m/>
    <m/>
    <m/>
    <m/>
    <m/>
    <m/>
    <m/>
    <s v="user_sREdxbAJihL2Zbgic7tyQ6Rc4Mny7HnD1RNGhA9DDYh"/>
    <x v="5"/>
    <x v="6"/>
    <m/>
    <s v="January"/>
    <s v="Cold Call"/>
    <s v="Inbound via website"/>
    <m/>
    <s v="Employee Engagement Handbook"/>
    <m/>
    <m/>
    <m/>
    <s v="2020-12-06 09:46:14.773000+00:00"/>
    <s v="2022-10-11 15:10:10.959000+00:00"/>
    <s v="GTL"/>
  </r>
  <r>
    <s v="Sanket Kulkarni"/>
    <n v="500000"/>
    <s v="INR"/>
    <n v="0"/>
    <s v="8/31/22"/>
    <s v="Sales"/>
    <s v="stat_kcR4fZg7TU7jjk1jAVua3qGLRS4J5uFayEjK5j02wtv"/>
    <s v="Unqualified"/>
    <n v="0"/>
    <s v="OpportunityStatusType.Lost"/>
    <s v="cont_qWnM3vYC4ynBTr8STuqIyBCpoLP4bXHX7mIyFns8SoC"/>
    <s v="archana pimple"/>
    <s v="GMC ren (1+1+3+2)"/>
    <s v="lead_sErogi5C7Gtuu8f1MgLfVUcoeyHdz67RvXee0mBeXMn"/>
    <s v="BECK And POLLITZER INDIA PRIVATE LIMITED"/>
    <s v="Gauri Jori"/>
    <s v="user_k8sSUtRXfYEMul9CBIF4ZOmv3vnev5cdEvVZbtETMKp"/>
    <s v="Sanket Kulkarni"/>
    <s v="2022-08-25 07:57:31.241000+00:00"/>
    <s v="2022-09-05 04:34:56.993000+00:00"/>
    <m/>
    <s v="Pune"/>
    <m/>
    <m/>
    <m/>
    <n v="61"/>
    <m/>
    <m/>
    <m/>
    <m/>
    <m/>
    <m/>
    <m/>
    <m/>
    <m/>
    <m/>
    <m/>
    <s v="Manufacturing"/>
    <m/>
    <m/>
    <m/>
    <m/>
    <m/>
    <m/>
    <m/>
    <m/>
    <m/>
    <m/>
    <m/>
    <m/>
    <m/>
    <m/>
    <s v="user_5YHA1ZU4iP896lD1YJehdJcMx7ZEgWCpulT4T2c3pJ3"/>
    <x v="4"/>
    <x v="1"/>
    <m/>
    <s v="August"/>
    <s v="Cold Call"/>
    <m/>
    <m/>
    <m/>
    <m/>
    <m/>
    <m/>
    <s v="2021-08-23 06:46:15.656000+00:00"/>
    <s v="2022-09-05 04:35:05.373000+00:00"/>
    <m/>
  </r>
  <r>
    <s v="Sanket Kulkarni"/>
    <n v="24400"/>
    <s v="INR"/>
    <n v="0"/>
    <s v="8/31/22"/>
    <s v="Sales"/>
    <s v="stat_kcR4fZg7TU7jjk1jAVua3qGLRS4J5uFayEjK5j02wtv"/>
    <s v="Unqualified"/>
    <n v="0"/>
    <s v="OpportunityStatusType.Lost"/>
    <s v="cont_qWnM3vYC4ynBTr8STuqIyBCpoLP4bXHX7mIyFns8SoC"/>
    <s v="archana pimple"/>
    <s v="GPA ren"/>
    <s v="lead_sErogi5C7Gtuu8f1MgLfVUcoeyHdz67RvXee0mBeXMn"/>
    <s v="BECK And POLLITZER INDIA PRIVATE LIMITED"/>
    <s v="Gauri Jori"/>
    <s v="user_k8sSUtRXfYEMul9CBIF4ZOmv3vnev5cdEvVZbtETMKp"/>
    <s v="Sanket Kulkarni"/>
    <s v="2022-08-25 07:58:04.534000+00:00"/>
    <s v="2022-09-05 04:35:05.328000+00:00"/>
    <m/>
    <s v="Pune"/>
    <m/>
    <m/>
    <m/>
    <n v="61"/>
    <m/>
    <m/>
    <m/>
    <m/>
    <m/>
    <m/>
    <m/>
    <m/>
    <m/>
    <m/>
    <m/>
    <s v="Manufacturing"/>
    <m/>
    <m/>
    <m/>
    <m/>
    <m/>
    <m/>
    <m/>
    <m/>
    <m/>
    <m/>
    <m/>
    <m/>
    <m/>
    <m/>
    <s v="user_5YHA1ZU4iP896lD1YJehdJcMx7ZEgWCpulT4T2c3pJ3"/>
    <x v="4"/>
    <x v="1"/>
    <m/>
    <s v="August"/>
    <s v="Cold Call"/>
    <m/>
    <m/>
    <m/>
    <m/>
    <m/>
    <m/>
    <s v="2021-08-23 06:46:15.656000+00:00"/>
    <s v="2022-09-05 04:35:05.373000+00:00"/>
    <m/>
  </r>
  <r>
    <s v="Mayur Gadiyar"/>
    <n v="480000"/>
    <s v="INR"/>
    <n v="0"/>
    <s v="8/31/22"/>
    <s v="Sales"/>
    <s v="stat_1hn9nRJaLbI53NxPuSQgo90kRpbpKsFlwN4oEGNUTdO"/>
    <s v="Lost"/>
    <n v="0"/>
    <s v="OpportunityStatusType.Lost"/>
    <s v="cont_TigKpKmnX95fppu7KwAhnVcvatQZ3aeZAtCoYYocFdZ"/>
    <s v="Madhuri Gaikwad"/>
    <s v="500+ emps"/>
    <s v="lead_jKCQUNNMXaDQ5uuBsSUnyxGzn6CM2FVwrYuZvO9fNXw"/>
    <s v="Hometown ( Praxis Home Retail Limited )"/>
    <s v="Prateek Wadhwa"/>
    <s v="user_P3f70h2AcefBkFTBZpvA9LgDbjTmUIXkqdKqHJ5evwA"/>
    <s v="Manojkumar Tinna"/>
    <s v="2022-08-25 08:11:50.118000+00:00"/>
    <s v="2022-09-05 02:57:25.582000+00:00"/>
    <m/>
    <s v="Mumbai"/>
    <m/>
    <m/>
    <m/>
    <n v="500"/>
    <m/>
    <m/>
    <m/>
    <m/>
    <m/>
    <m/>
    <m/>
    <m/>
    <m/>
    <m/>
    <m/>
    <s v="Retail"/>
    <m/>
    <m/>
    <m/>
    <m/>
    <m/>
    <m/>
    <m/>
    <m/>
    <m/>
    <m/>
    <m/>
    <m/>
    <m/>
    <m/>
    <s v="user_FdWFezbLzkYQcGsBUsjZO25nr2poK2nRbqV47Rs5Kfm"/>
    <x v="17"/>
    <x v="1"/>
    <m/>
    <s v="August"/>
    <s v="Cold Call"/>
    <m/>
    <m/>
    <m/>
    <m/>
    <m/>
    <m/>
    <s v="2022-03-03 07:05:03.576000+00:00"/>
    <s v="2022-10-01 12:52:06.277000+00:00"/>
    <s v="GMC"/>
  </r>
  <r>
    <s v="Tejas Kulkarni"/>
    <n v="400000"/>
    <s v="INR"/>
    <n v="0"/>
    <s v="9/29/22"/>
    <s v="Sales"/>
    <s v="stat_1hn9nRJaLbI53NxPuSQgo90kRpbpKsFlwN4oEGNUTdO"/>
    <s v="Lost"/>
    <n v="0"/>
    <s v="OpportunityStatusType.Lost"/>
    <s v="cont_VxoTAT8B8myyRoN4Y2Swq7bRbRE5nluIzAaFxYQjeKf"/>
    <s v="Sonal Somani"/>
    <m/>
    <s v="lead_vuAxZqlUQ70CisGwdcab5Nf6hYlT82FQ7KCw8DLzK66"/>
    <s v="Bright Money"/>
    <s v="Nikhil Ahuja"/>
    <s v="user_kbtBHYtBjVDNyI72HTF6C1SCvC7yVBiA6OrBOy3t96U"/>
    <s v="Tejas Kulkarni"/>
    <s v="2022-04-07 06:36:57.718000+00:00"/>
    <s v="2022-09-05 01:54:55.075000+00:00"/>
    <m/>
    <s v="Bangalore"/>
    <m/>
    <m/>
    <m/>
    <n v="160"/>
    <m/>
    <m/>
    <m/>
    <m/>
    <m/>
    <m/>
    <m/>
    <m/>
    <m/>
    <m/>
    <m/>
    <m/>
    <m/>
    <m/>
    <m/>
    <m/>
    <m/>
    <m/>
    <m/>
    <m/>
    <m/>
    <m/>
    <m/>
    <m/>
    <m/>
    <m/>
    <s v="user_ocHSJH83OJnHCvKyMbjx8WOOK8PMgAUGIj1qK0q0dMV"/>
    <x v="10"/>
    <x v="1"/>
    <m/>
    <s v="December"/>
    <s v="Gated Content"/>
    <m/>
    <m/>
    <s v="Employee Engagement Handbook"/>
    <m/>
    <m/>
    <m/>
    <s v="2022-03-28 11:56:20.330000+00:00"/>
    <s v="2022-10-19 04:59:49.113000+00:00"/>
    <s v="GTL"/>
  </r>
  <r>
    <s v="Anshum Naithani"/>
    <n v="4000000"/>
    <s v="INR"/>
    <n v="0"/>
    <s v="8/24/22"/>
    <s v="Sales"/>
    <s v="stat_1hn9nRJaLbI53NxPuSQgo90kRpbpKsFlwN4oEGNUTdO"/>
    <s v="Lost"/>
    <n v="0"/>
    <s v="OpportunityStatusType.Lost"/>
    <s v="cont_uwkzRqMEvcJ7H4zbXoektr3XYsn1tjnR9WJrMtXeP5e"/>
    <s v="Shrikant  Mirajkar"/>
    <s v="GMC - Renewal"/>
    <s v="lead_fyWK1frPWTP5M68gcS5vnS9TiR7Z6UM5yhuIXB81AVw"/>
    <s v="Bombay Rayon Fashions Limited"/>
    <s v="Shreenath Bhat"/>
    <s v="user_P3f70h2AcefBkFTBZpvA9LgDbjTmUIXkqdKqHJ5evwA"/>
    <s v="Manojkumar Tinna"/>
    <s v="2022-07-12 07:37:42.935000+00:00"/>
    <s v="2022-09-05 02:56:51.361000+00:00"/>
    <m/>
    <s v="Mumbai"/>
    <m/>
    <m/>
    <m/>
    <n v="1924"/>
    <m/>
    <m/>
    <m/>
    <m/>
    <m/>
    <m/>
    <m/>
    <m/>
    <m/>
    <m/>
    <m/>
    <s v="Retail"/>
    <m/>
    <m/>
    <m/>
    <m/>
    <m/>
    <m/>
    <m/>
    <m/>
    <m/>
    <m/>
    <m/>
    <m/>
    <s v="Jithendra Goalla"/>
    <m/>
    <s v="user_6hRQhcoLhZEDUBYaw3vS7rv6T5582sGfXq4jNRqTfUU"/>
    <x v="14"/>
    <x v="1"/>
    <m/>
    <s v="August"/>
    <s v="Warm Referral"/>
    <s v="Naukri.com"/>
    <m/>
    <m/>
    <m/>
    <m/>
    <m/>
    <s v="2022-03-02 12:20:07.202000+00:00"/>
    <s v="2022-10-20 10:26:10.525000+00:00"/>
    <s v="GMC"/>
  </r>
  <r>
    <s v="Aditya Binani"/>
    <n v="10000"/>
    <s v="INR"/>
    <n v="0"/>
    <s v="8/31/22"/>
    <s v="Sales"/>
    <s v="stat_kcR4fZg7TU7jjk1jAVua3qGLRS4J5uFayEjK5j02wtv"/>
    <s v="Unqualified"/>
    <n v="0"/>
    <s v="OpportunityStatusType.Lost"/>
    <s v="cont_ubGj0r2APnVhN4INuvVXbLXJSx3oakFl7ekw7Ju17iI"/>
    <s v="Priyanka"/>
    <s v="Travel"/>
    <s v="lead_YfKXN4OCme46lwgQYBN4e6FA1TDgKfs3XiznY2yTKLk"/>
    <s v="Codebase"/>
    <s v="Prateek Wadhwa"/>
    <s v="user_g5Yw4Z4XnIbmcGhJO80vdtFdd5ElcDlgYO3q8l82ODn"/>
    <s v="Aditya Binani"/>
    <s v="2022-08-18 12:48:35.153000+00:00"/>
    <s v="2022-09-03 07:03:13.575000+00:00"/>
    <m/>
    <s v="Pune"/>
    <m/>
    <m/>
    <m/>
    <n v="36"/>
    <m/>
    <m/>
    <m/>
    <m/>
    <m/>
    <m/>
    <m/>
    <m/>
    <m/>
    <m/>
    <m/>
    <s v="Others"/>
    <m/>
    <m/>
    <m/>
    <m/>
    <m/>
    <m/>
    <m/>
    <m/>
    <m/>
    <m/>
    <m/>
    <m/>
    <s v="Aniket Vahile"/>
    <m/>
    <s v="user_g5Yw4Z4XnIbmcGhJO80vdtFdd5ElcDlgYO3q8l82ODn"/>
    <x v="18"/>
    <x v="1"/>
    <m/>
    <s v="July"/>
    <s v="Cold Call"/>
    <m/>
    <m/>
    <m/>
    <m/>
    <m/>
    <m/>
    <s v="2022-05-09 07:26:45.852000+00:00"/>
    <s v="2022-09-30 06:28:53.894000+00:00"/>
    <s v="NON EB"/>
  </r>
  <r>
    <s v="Tejas Kulkarni"/>
    <n v="100000"/>
    <s v="INR"/>
    <n v="0"/>
    <s v="9/30/22"/>
    <s v="Sales"/>
    <s v="stat_1hn9nRJaLbI53NxPuSQgo90kRpbpKsFlwN4oEGNUTdO"/>
    <s v="Lost"/>
    <n v="0"/>
    <s v="OpportunityStatusType.Lost"/>
    <s v="cont_KZa0itTK4byEcuapmEYIBvsBo7xU65pOU9srMB7Xohc"/>
    <s v="Navya Shyamsundar"/>
    <m/>
    <s v="lead_14jI7HGgseSVmzk93ESmYm9hPc1crXm8sUIM6KPBEzB"/>
    <s v="Sleepyhead"/>
    <s v="Prateek Wadhwa"/>
    <s v="user_kbtBHYtBjVDNyI72HTF6C1SCvC7yVBiA6OrBOy3t96U"/>
    <s v="Tejas Kulkarni"/>
    <s v="2022-06-23 09:24:13.668000+00:00"/>
    <s v="2022-09-03 06:16:54.148000+00:00"/>
    <m/>
    <s v="Bangalore"/>
    <m/>
    <m/>
    <m/>
    <n v="200"/>
    <m/>
    <m/>
    <m/>
    <m/>
    <m/>
    <m/>
    <m/>
    <s v="PAID_SOCIAL"/>
    <m/>
    <m/>
    <m/>
    <m/>
    <m/>
    <m/>
    <m/>
    <m/>
    <m/>
    <m/>
    <m/>
    <m/>
    <m/>
    <m/>
    <m/>
    <m/>
    <m/>
    <m/>
    <s v="user_FdWFezbLzkYQcGsBUsjZO25nr2poK2nRbqV47Rs5Kfm"/>
    <x v="17"/>
    <x v="1"/>
    <m/>
    <s v="September"/>
    <s v="Gated Content"/>
    <m/>
    <m/>
    <s v="Employee Engagement Handbook"/>
    <m/>
    <m/>
    <m/>
    <s v="2022-06-23 06:58:31.526000+00:00"/>
    <s v="2022-09-15 09:28:32.986000+00:00"/>
    <s v="GPA"/>
  </r>
  <r>
    <s v="Sameer Iftekhari"/>
    <n v="100000"/>
    <s v="INR"/>
    <n v="50"/>
    <s v="9/30/22"/>
    <s v="Sales"/>
    <s v="stat_LAF6zc710op7pnBQxMZo0IXU6mVHAxtY6FLz1R7BEWw"/>
    <s v="Data Received"/>
    <n v="0"/>
    <s v="OpportunityStatusType.Active"/>
    <m/>
    <m/>
    <m/>
    <s v="lead_VtLDRQTK5FEb2KYeFI9ldZ2mpuFJYtiv6LbY5Ns4alj"/>
    <s v="SKF"/>
    <s v="Sarvesh Pawar"/>
    <s v="user_sREdxbAJihL2Zbgic7tyQ6Rc4Mny7HnD1RNGhA9DDYh"/>
    <s v="Prajakta Sahastrabudhe"/>
    <s v="2022-09-02 10:31:44.257000+00:00"/>
    <s v="2022-09-04 08:11:45.429000+00:00"/>
    <m/>
    <s v="Pune"/>
    <m/>
    <s v="2020-08-14 08:05:11+00:00"/>
    <m/>
    <n v="2279"/>
    <m/>
    <m/>
    <m/>
    <m/>
    <m/>
    <m/>
    <m/>
    <s v="PAID_SOCIAL"/>
    <m/>
    <m/>
    <m/>
    <s v="Manufacturing"/>
    <m/>
    <m/>
    <m/>
    <m/>
    <m/>
    <m/>
    <m/>
    <m/>
    <m/>
    <m/>
    <m/>
    <m/>
    <m/>
    <m/>
    <s v="user_sREdxbAJihL2Zbgic7tyQ6Rc4Mny7HnD1RNGhA9DDYh"/>
    <x v="5"/>
    <x v="6"/>
    <m/>
    <s v="January"/>
    <s v="Cold Call"/>
    <s v="Inbound via website"/>
    <m/>
    <s v="Employee Engagement Handbook"/>
    <m/>
    <m/>
    <m/>
    <s v="2020-12-06 09:46:14.773000+00:00"/>
    <s v="2022-10-11 15:10:10.959000+00:00"/>
    <s v="GPA"/>
  </r>
  <r>
    <s v="Prateek Wadhwa"/>
    <n v="50000"/>
    <s v="INR"/>
    <n v="0"/>
    <s v="8/31/22"/>
    <s v="Sales"/>
    <s v="stat_kcR4fZg7TU7jjk1jAVua3qGLRS4J5uFayEjK5j02wtv"/>
    <s v="Unqualified"/>
    <n v="0"/>
    <s v="OpportunityStatusType.Lost"/>
    <s v="cont_Mn2PBp31TflGt48gC4dtCRpqtBbhHYLB9tgG8LLTa7R"/>
    <s v="Paulami Chakraborty"/>
    <m/>
    <s v="lead_qRJ7KI3dtbrO9zNACqrfHGwgk1t4RfofKI6JN4CKoWD"/>
    <s v="Neev Academy"/>
    <s v="Prateek Wadhwa"/>
    <s v="user_FdWFezbLzkYQcGsBUsjZO25nr2poK2nRbqV47Rs5Kfm"/>
    <s v="Prateek Wadhwa"/>
    <s v="2022-05-16 11:22:26.283000+00:00"/>
    <s v="2022-09-03 05:36:46.436000+00:00"/>
    <m/>
    <s v="Bangalore"/>
    <m/>
    <m/>
    <m/>
    <n v="250"/>
    <m/>
    <m/>
    <m/>
    <m/>
    <m/>
    <m/>
    <m/>
    <m/>
    <m/>
    <m/>
    <m/>
    <s v="Education"/>
    <m/>
    <m/>
    <m/>
    <m/>
    <m/>
    <m/>
    <m/>
    <m/>
    <m/>
    <m/>
    <m/>
    <m/>
    <m/>
    <m/>
    <s v="user_FdWFezbLzkYQcGsBUsjZO25nr2poK2nRbqV47Rs5Kfm"/>
    <x v="17"/>
    <x v="1"/>
    <m/>
    <s v="August"/>
    <s v="Gated Content"/>
    <m/>
    <m/>
    <s v="Employee Wellness Handbook"/>
    <m/>
    <m/>
    <m/>
    <s v="2022-05-14 04:42:44.956000+00:00"/>
    <s v="2022-09-03 05:37:27.907000+00:00"/>
    <s v="GPA"/>
  </r>
  <r>
    <s v="Tejas Kulkarni"/>
    <n v="1500000"/>
    <s v="INR"/>
    <n v="0"/>
    <s v="9/30/22"/>
    <s v="Sales"/>
    <s v="stat_1hn9nRJaLbI53NxPuSQgo90kRpbpKsFlwN4oEGNUTdO"/>
    <s v="Lost"/>
    <n v="0"/>
    <s v="OpportunityStatusType.Lost"/>
    <s v="cont_KZa0itTK4byEcuapmEYIBvsBo7xU65pOU9srMB7Xohc"/>
    <s v="Navya Shyamsundar"/>
    <m/>
    <s v="lead_14jI7HGgseSVmzk93ESmYm9hPc1crXm8sUIM6KPBEzB"/>
    <s v="Sleepyhead"/>
    <s v="Prateek Wadhwa"/>
    <s v="user_kbtBHYtBjVDNyI72HTF6C1SCvC7yVBiA6OrBOy3t96U"/>
    <s v="Tejas Kulkarni"/>
    <s v="2022-06-23 09:23:50.064000+00:00"/>
    <s v="2022-09-03 06:16:40.404000+00:00"/>
    <m/>
    <s v="Bangalore"/>
    <m/>
    <m/>
    <m/>
    <n v="200"/>
    <m/>
    <m/>
    <m/>
    <m/>
    <m/>
    <m/>
    <m/>
    <s v="PAID_SOCIAL"/>
    <m/>
    <m/>
    <m/>
    <m/>
    <m/>
    <m/>
    <m/>
    <m/>
    <m/>
    <m/>
    <m/>
    <m/>
    <m/>
    <m/>
    <m/>
    <m/>
    <m/>
    <m/>
    <s v="user_FdWFezbLzkYQcGsBUsjZO25nr2poK2nRbqV47Rs5Kfm"/>
    <x v="17"/>
    <x v="1"/>
    <m/>
    <s v="September"/>
    <s v="Gated Content"/>
    <m/>
    <m/>
    <s v="Employee Engagement Handbook"/>
    <m/>
    <m/>
    <m/>
    <s v="2022-06-23 06:58:31.526000+00:00"/>
    <s v="2022-09-15 09:28:32.986000+00:00"/>
    <s v="GMC"/>
  </r>
  <r>
    <s v="Prateek Wadhwa"/>
    <n v="4000000"/>
    <s v="INR"/>
    <n v="0"/>
    <s v="8/28/22"/>
    <s v="Sales"/>
    <s v="stat_kcR4fZg7TU7jjk1jAVua3qGLRS4J5uFayEjK5j02wtv"/>
    <s v="Unqualified"/>
    <n v="0"/>
    <s v="OpportunityStatusType.Lost"/>
    <s v="cont_DPLyMWY6oAbZNG3KXjQD2PpiYtFpI7eh14pY68HqXce"/>
    <s v="Charulata Jain"/>
    <m/>
    <s v="lead_2GdlMkh9QqIo6yXfDVyKCv2lBgr3rayrceI0FKRASiT"/>
    <s v="Kewal Kiran Clothing Limited"/>
    <s v="Prateek Wadhwa"/>
    <s v="user_FdWFezbLzkYQcGsBUsjZO25nr2poK2nRbqV47Rs5Kfm"/>
    <s v="Prateek Wadhwa"/>
    <s v="2022-07-28 09:48:46.744000+00:00"/>
    <s v="2022-09-03 05:37:06.093000+00:00"/>
    <m/>
    <s v="Mumbai"/>
    <m/>
    <m/>
    <m/>
    <n v="506"/>
    <m/>
    <m/>
    <m/>
    <m/>
    <m/>
    <m/>
    <m/>
    <m/>
    <m/>
    <m/>
    <m/>
    <s v="Retail"/>
    <m/>
    <m/>
    <m/>
    <m/>
    <m/>
    <m/>
    <m/>
    <m/>
    <m/>
    <m/>
    <m/>
    <m/>
    <s v="Aniket Vahile"/>
    <m/>
    <s v="user_FdWFezbLzkYQcGsBUsjZO25nr2poK2nRbqV47Rs5Kfm"/>
    <x v="17"/>
    <x v="1"/>
    <m/>
    <s v="August"/>
    <s v="Cold Call"/>
    <m/>
    <m/>
    <m/>
    <m/>
    <m/>
    <m/>
    <s v="2021-08-05 07:12:40.013000+00:00"/>
    <s v="2022-09-21 04:07:22.676000+00:00"/>
    <s v="GMC"/>
  </r>
  <r>
    <s v="Tejas Kulkarni"/>
    <n v="100000"/>
    <s v="INR"/>
    <n v="50"/>
    <d v="2022-09-09T00:00:00"/>
    <s v="Sales"/>
    <s v="stat_kLhaUSYbyIgQOHjvcKAHYNQn1lIjd0wTZfiU50Lt3mL"/>
    <s v="Demo Completed"/>
    <n v="0"/>
    <s v="OpportunityStatusType.Active"/>
    <s v="cont_IFGcDJAOf9WHE5XrOyM72RgGDL3EcqMc088Mqm5poyZ"/>
    <s v="Ashika Prakash"/>
    <m/>
    <s v="lead_cSTJAy4jqHu5OsmZjXTkbWcRdC5OU9LPXLUSCZqyog2"/>
    <s v="PlasticCity"/>
    <s v="Prateek Wadhwa"/>
    <s v="user_P3f70h2AcefBkFTBZpvA9LgDbjTmUIXkqdKqHJ5evwA"/>
    <s v="Manojkumar Tinna"/>
    <s v="2022-04-29 12:20:57.183000+00:00"/>
    <s v="2022-09-03 05:19:39.983000+00:00"/>
    <m/>
    <s v="Bangalore"/>
    <m/>
    <m/>
    <m/>
    <n v="25"/>
    <m/>
    <m/>
    <m/>
    <m/>
    <m/>
    <m/>
    <m/>
    <m/>
    <m/>
    <m/>
    <m/>
    <m/>
    <m/>
    <m/>
    <m/>
    <m/>
    <m/>
    <m/>
    <m/>
    <m/>
    <m/>
    <m/>
    <m/>
    <m/>
    <m/>
    <m/>
    <s v="user_FdWFezbLzkYQcGsBUsjZO25nr2poK2nRbqV47Rs5Kfm"/>
    <x v="17"/>
    <x v="1"/>
    <m/>
    <m/>
    <s v="Gated Content"/>
    <m/>
    <m/>
    <s v="Employee Engagement Handbook"/>
    <m/>
    <m/>
    <m/>
    <s v="2022-04-29 09:25:45.959000+00:00"/>
    <s v="2022-09-03 05:19:40.056000+00:00"/>
    <s v="GMC"/>
  </r>
  <r>
    <s v="Prateek Wadhwa"/>
    <n v="1200000"/>
    <s v="INR"/>
    <n v="0"/>
    <s v="8/31/22"/>
    <s v="Sales"/>
    <s v="stat_kcR4fZg7TU7jjk1jAVua3qGLRS4J5uFayEjK5j02wtv"/>
    <s v="Unqualified"/>
    <n v="0"/>
    <s v="OpportunityStatusType.Lost"/>
    <s v="cont_Mn2PBp31TflGt48gC4dtCRpqtBbhHYLB9tgG8LLTa7R"/>
    <s v="Paulami Chakraborty"/>
    <m/>
    <s v="lead_qRJ7KI3dtbrO9zNACqrfHGwgk1t4RfofKI6JN4CKoWD"/>
    <s v="Neev Academy"/>
    <s v="Prateek Wadhwa"/>
    <s v="user_FdWFezbLzkYQcGsBUsjZO25nr2poK2nRbqV47Rs5Kfm"/>
    <s v="Prateek Wadhwa"/>
    <s v="2022-05-16 11:22:02.390000+00:00"/>
    <s v="2022-09-03 05:36:34.291000+00:00"/>
    <m/>
    <s v="Bangalore"/>
    <m/>
    <m/>
    <m/>
    <n v="250"/>
    <m/>
    <m/>
    <m/>
    <m/>
    <m/>
    <m/>
    <m/>
    <m/>
    <m/>
    <m/>
    <m/>
    <s v="Education"/>
    <m/>
    <m/>
    <m/>
    <m/>
    <m/>
    <m/>
    <m/>
    <m/>
    <m/>
    <m/>
    <m/>
    <m/>
    <m/>
    <m/>
    <s v="user_FdWFezbLzkYQcGsBUsjZO25nr2poK2nRbqV47Rs5Kfm"/>
    <x v="17"/>
    <x v="1"/>
    <m/>
    <s v="August"/>
    <s v="Gated Content"/>
    <m/>
    <m/>
    <s v="Employee Wellness Handbook"/>
    <m/>
    <m/>
    <m/>
    <s v="2022-05-14 04:42:44.956000+00:00"/>
    <s v="2022-09-03 05:37:27.907000+00:00"/>
    <s v="GMC"/>
  </r>
  <r>
    <s v="Vivek Singh"/>
    <n v="40000"/>
    <s v="INR"/>
    <n v="0"/>
    <s v="9/30/22"/>
    <s v="Sales"/>
    <s v="stat_1hn9nRJaLbI53NxPuSQgo90kRpbpKsFlwN4oEGNUTdO"/>
    <s v="Lost"/>
    <n v="0"/>
    <s v="OpportunityStatusType.Lost"/>
    <s v="cont_NA18UA6dmXOCbNcSllD7GqUwmNl28nUDkjG546nTDmR"/>
    <s v="Manasa Shetty"/>
    <s v="GTLI"/>
    <s v="lead_tq9karZlhcffsJ6WeCrKAfsoQKMLgLtyfzgqJQd2hr8"/>
    <s v="MagnaSoft Consulting India Pvt Ltd"/>
    <s v="Daya Gowda"/>
    <s v="user_6dalmZ7hmWD47jhCVGdU1SSEcFMsz9rWtW2jPORgJvj"/>
    <s v="Vivek Singh"/>
    <s v="2022-08-23 11:58:21.284000+00:00"/>
    <s v="2022-09-02 16:41:58.985000+00:00"/>
    <m/>
    <s v="Bangalore"/>
    <m/>
    <m/>
    <m/>
    <n v="184"/>
    <m/>
    <m/>
    <m/>
    <m/>
    <m/>
    <m/>
    <m/>
    <m/>
    <m/>
    <m/>
    <m/>
    <s v="IT Services &amp; IT Consulting"/>
    <m/>
    <m/>
    <m/>
    <m/>
    <m/>
    <m/>
    <m/>
    <m/>
    <m/>
    <m/>
    <m/>
    <m/>
    <s v="Rakesh Nade"/>
    <m/>
    <s v="user_ojX3B6giQCeKnOjqd4gdwXUl0CqqHMXNORvxR6POXn6"/>
    <x v="21"/>
    <x v="1"/>
    <m/>
    <s v="September"/>
    <s v="Cold Call"/>
    <m/>
    <m/>
    <m/>
    <m/>
    <m/>
    <m/>
    <s v="2022-05-06 10:48:28.443000+00:00"/>
    <s v="2022-10-04 06:48:48.972000+00:00"/>
    <m/>
  </r>
  <r>
    <s v="Sonal Paithankar"/>
    <n v="5000000"/>
    <s v="INR"/>
    <n v="0"/>
    <s v="9/15/22"/>
    <s v="Sales"/>
    <s v="stat_kcR4fZg7TU7jjk1jAVua3qGLRS4J5uFayEjK5j02wtv"/>
    <s v="Unqualified"/>
    <n v="0"/>
    <s v="OpportunityStatusType.Lost"/>
    <m/>
    <m/>
    <s v="GTL"/>
    <s v="lead_2nPV9trO5qQR3TFyGl8GpvIdXKscoSgIRSvL4PRWi9y"/>
    <s v="Happiest Minds Technologies"/>
    <s v="Aditya Binani"/>
    <s v="user_Iwn6da5WKkZqwUySK0oUuCb72pFP5WEm4zAb92ijqFe"/>
    <s v="Sonal Paithankar"/>
    <s v="2022-07-22 11:02:26.147000+00:00"/>
    <s v="2022-09-02 12:34:17.170000+00:00"/>
    <m/>
    <s v="Bangalore"/>
    <m/>
    <m/>
    <m/>
    <n v="3270"/>
    <m/>
    <m/>
    <m/>
    <m/>
    <m/>
    <m/>
    <m/>
    <m/>
    <m/>
    <m/>
    <m/>
    <s v="IT Services &amp; IT Consulting"/>
    <m/>
    <m/>
    <m/>
    <m/>
    <m/>
    <m/>
    <m/>
    <m/>
    <m/>
    <m/>
    <m/>
    <m/>
    <m/>
    <m/>
    <s v="user_g5Yw4Z4XnIbmcGhJO80vdtFdd5ElcDlgYO3q8l82ODn"/>
    <x v="18"/>
    <x v="1"/>
    <m/>
    <s v="September"/>
    <s v="Cold Email"/>
    <m/>
    <m/>
    <m/>
    <m/>
    <m/>
    <m/>
    <s v="2021-06-07 08:49:50.987000+00:00"/>
    <s v="2022-10-20 10:15:44.858000+00:00"/>
    <m/>
  </r>
  <r>
    <s v="Sonal Paithankar"/>
    <n v="200000"/>
    <s v="INR"/>
    <n v="0"/>
    <s v="9/15/22"/>
    <s v="Sales"/>
    <s v="stat_kcR4fZg7TU7jjk1jAVua3qGLRS4J5uFayEjK5j02wtv"/>
    <s v="Unqualified"/>
    <n v="0"/>
    <s v="OpportunityStatusType.Lost"/>
    <m/>
    <m/>
    <s v="GPA"/>
    <s v="lead_2nPV9trO5qQR3TFyGl8GpvIdXKscoSgIRSvL4PRWi9y"/>
    <s v="Happiest Minds Technologies"/>
    <s v="Aditya Binani"/>
    <s v="user_Iwn6da5WKkZqwUySK0oUuCb72pFP5WEm4zAb92ijqFe"/>
    <s v="Sonal Paithankar"/>
    <s v="2022-06-27 11:11:22.693000+00:00"/>
    <s v="2022-09-02 12:34:11.494000+00:00"/>
    <m/>
    <s v="Bangalore"/>
    <m/>
    <m/>
    <m/>
    <n v="3270"/>
    <m/>
    <m/>
    <m/>
    <m/>
    <m/>
    <m/>
    <m/>
    <m/>
    <m/>
    <m/>
    <m/>
    <s v="IT Services &amp; IT Consulting"/>
    <m/>
    <m/>
    <m/>
    <m/>
    <m/>
    <m/>
    <m/>
    <m/>
    <m/>
    <m/>
    <m/>
    <m/>
    <m/>
    <m/>
    <s v="user_g5Yw4Z4XnIbmcGhJO80vdtFdd5ElcDlgYO3q8l82ODn"/>
    <x v="18"/>
    <x v="1"/>
    <m/>
    <s v="September"/>
    <s v="Cold Email"/>
    <m/>
    <m/>
    <m/>
    <m/>
    <m/>
    <m/>
    <s v="2021-06-07 08:49:50.987000+00:00"/>
    <s v="2022-10-20 10:15:44.858000+00:00"/>
    <m/>
  </r>
  <r>
    <s v="Vivek Singh"/>
    <n v="12000"/>
    <s v="INR"/>
    <n v="0"/>
    <s v="9/30/22"/>
    <s v="Sales"/>
    <s v="stat_1hn9nRJaLbI53NxPuSQgo90kRpbpKsFlwN4oEGNUTdO"/>
    <s v="Lost"/>
    <n v="0"/>
    <s v="OpportunityStatusType.Lost"/>
    <s v="cont_NA18UA6dmXOCbNcSllD7GqUwmNl28nUDkjG546nTDmR"/>
    <s v="Manasa Shetty"/>
    <s v="GPA"/>
    <s v="lead_tq9karZlhcffsJ6WeCrKAfsoQKMLgLtyfzgqJQd2hr8"/>
    <s v="MagnaSoft Consulting India Pvt Ltd"/>
    <s v="Daya Gowda"/>
    <s v="user_6dalmZ7hmWD47jhCVGdU1SSEcFMsz9rWtW2jPORgJvj"/>
    <s v="Vivek Singh"/>
    <s v="2022-08-23 11:57:52.368000+00:00"/>
    <s v="2022-09-02 16:41:45.217000+00:00"/>
    <m/>
    <s v="Bangalore"/>
    <m/>
    <m/>
    <m/>
    <n v="184"/>
    <m/>
    <m/>
    <m/>
    <m/>
    <m/>
    <m/>
    <m/>
    <m/>
    <m/>
    <m/>
    <m/>
    <s v="IT Services &amp; IT Consulting"/>
    <m/>
    <m/>
    <m/>
    <m/>
    <m/>
    <m/>
    <m/>
    <m/>
    <m/>
    <m/>
    <m/>
    <m/>
    <s v="Rakesh Nade"/>
    <m/>
    <s v="user_ojX3B6giQCeKnOjqd4gdwXUl0CqqHMXNORvxR6POXn6"/>
    <x v="21"/>
    <x v="1"/>
    <m/>
    <s v="September"/>
    <s v="Cold Call"/>
    <m/>
    <m/>
    <m/>
    <m/>
    <m/>
    <m/>
    <s v="2022-05-06 10:48:28.443000+00:00"/>
    <s v="2022-10-04 06:48:48.972000+00:00"/>
    <m/>
  </r>
  <r>
    <s v="Sonal Paithankar"/>
    <n v="2000000"/>
    <s v="INR"/>
    <n v="0"/>
    <d v="2022-08-09T00:00:00"/>
    <s v="Sales"/>
    <s v="stat_kcR4fZg7TU7jjk1jAVua3qGLRS4J5uFayEjK5j02wtv"/>
    <s v="Unqualified"/>
    <n v="0"/>
    <s v="OpportunityStatusType.Lost"/>
    <m/>
    <m/>
    <s v="Parental Policy"/>
    <s v="lead_6961L6eRTlGhue3abhJaXQJOooWMaSMBl6XkynCsioZ"/>
    <s v="Xoxoday"/>
    <s v="Satyajit Chati"/>
    <s v="user_Iwn6da5WKkZqwUySK0oUuCb72pFP5WEm4zAb92ijqFe"/>
    <s v="Sonal Paithankar"/>
    <s v="2022-07-06 12:06:59.526000+00:00"/>
    <s v="2022-09-02 11:55:39.781000+00:00"/>
    <m/>
    <s v="Bangalore"/>
    <m/>
    <m/>
    <m/>
    <n v="384"/>
    <m/>
    <s v="BOF - Dream Co. list - Employee Engagement Handbook - Conversation Ad"/>
    <s v="LinkedIn"/>
    <m/>
    <m/>
    <m/>
    <m/>
    <s v="PAID_SOCIAL"/>
    <m/>
    <m/>
    <m/>
    <s v="Others"/>
    <m/>
    <m/>
    <m/>
    <m/>
    <m/>
    <m/>
    <m/>
    <m/>
    <m/>
    <m/>
    <m/>
    <m/>
    <s v="Aniket Vahile"/>
    <m/>
    <s v="user_5IQTpX6DsnoeoDfxqzqojpVoQLXPh68nhDjLS5ETjYj"/>
    <x v="8"/>
    <x v="1"/>
    <m/>
    <s v="September"/>
    <s v="Gated Content"/>
    <s v="Lusha"/>
    <m/>
    <s v="Employee Engagement Handbook"/>
    <m/>
    <m/>
    <m/>
    <s v="2021-01-04 09:53:22.701000+00:00"/>
    <s v="2022-09-26 15:25:12.225000+00:00"/>
    <m/>
  </r>
  <r>
    <s v="Sonal Paithankar"/>
    <n v="15000000"/>
    <s v="INR"/>
    <n v="0"/>
    <s v="9/15/22"/>
    <s v="Sales"/>
    <s v="stat_kcR4fZg7TU7jjk1jAVua3qGLRS4J5uFayEjK5j02wtv"/>
    <s v="Unqualified"/>
    <n v="0"/>
    <s v="OpportunityStatusType.Lost"/>
    <m/>
    <m/>
    <s v="GMC"/>
    <s v="lead_2nPV9trO5qQR3TFyGl8GpvIdXKscoSgIRSvL4PRWi9y"/>
    <s v="Happiest Minds Technologies"/>
    <s v="Aditya Binani"/>
    <s v="user_Iwn6da5WKkZqwUySK0oUuCb72pFP5WEm4zAb92ijqFe"/>
    <s v="Sonal Paithankar"/>
    <s v="2022-06-27 11:11:01.004000+00:00"/>
    <s v="2022-09-02 12:34:05.351000+00:00"/>
    <m/>
    <s v="Bangalore"/>
    <m/>
    <m/>
    <m/>
    <n v="3270"/>
    <m/>
    <m/>
    <m/>
    <m/>
    <m/>
    <m/>
    <m/>
    <m/>
    <m/>
    <m/>
    <m/>
    <s v="IT Services &amp; IT Consulting"/>
    <m/>
    <m/>
    <m/>
    <m/>
    <m/>
    <m/>
    <m/>
    <m/>
    <m/>
    <m/>
    <m/>
    <m/>
    <m/>
    <m/>
    <s v="user_g5Yw4Z4XnIbmcGhJO80vdtFdd5ElcDlgYO3q8l82ODn"/>
    <x v="18"/>
    <x v="1"/>
    <m/>
    <s v="September"/>
    <s v="Cold Email"/>
    <m/>
    <m/>
    <m/>
    <m/>
    <m/>
    <m/>
    <s v="2021-06-07 08:49:50.987000+00:00"/>
    <s v="2022-10-20 10:15:44.858000+00:00"/>
    <m/>
  </r>
  <r>
    <s v="Sonal Paithankar"/>
    <n v="3500000"/>
    <s v="INR"/>
    <n v="0"/>
    <d v="2022-08-09T00:00:00"/>
    <s v="Sales"/>
    <s v="stat_kcR4fZg7TU7jjk1jAVua3qGLRS4J5uFayEjK5j02wtv"/>
    <s v="Unqualified"/>
    <n v="0"/>
    <s v="OpportunityStatusType.Lost"/>
    <m/>
    <m/>
    <s v="GMC 1+3 340 employees"/>
    <s v="lead_6961L6eRTlGhue3abhJaXQJOooWMaSMBl6XkynCsioZ"/>
    <s v="Xoxoday"/>
    <s v="Satyajit Chati"/>
    <s v="user_Iwn6da5WKkZqwUySK0oUuCb72pFP5WEm4zAb92ijqFe"/>
    <s v="Sonal Paithankar"/>
    <s v="2022-07-06 12:06:29.348000+00:00"/>
    <s v="2022-09-02 11:55:33.884000+00:00"/>
    <m/>
    <s v="Bangalore"/>
    <m/>
    <m/>
    <m/>
    <n v="384"/>
    <m/>
    <s v="BOF - Dream Co. list - Employee Engagement Handbook - Conversation Ad"/>
    <s v="LinkedIn"/>
    <m/>
    <m/>
    <m/>
    <m/>
    <s v="PAID_SOCIAL"/>
    <m/>
    <m/>
    <m/>
    <s v="Others"/>
    <m/>
    <m/>
    <m/>
    <m/>
    <m/>
    <m/>
    <m/>
    <m/>
    <m/>
    <m/>
    <m/>
    <m/>
    <s v="Aniket Vahile"/>
    <m/>
    <s v="user_5IQTpX6DsnoeoDfxqzqojpVoQLXPh68nhDjLS5ETjYj"/>
    <x v="8"/>
    <x v="1"/>
    <m/>
    <s v="September"/>
    <s v="Gated Content"/>
    <s v="Lusha"/>
    <m/>
    <s v="Employee Engagement Handbook"/>
    <m/>
    <m/>
    <m/>
    <s v="2021-01-04 09:53:22.701000+00:00"/>
    <s v="2022-09-26 15:25:12.225000+00:00"/>
    <s v="GMC"/>
  </r>
  <r>
    <s v="Naveen Kumar"/>
    <n v="950000"/>
    <s v="INR"/>
    <n v="0"/>
    <d v="2022-02-09T00:00:00"/>
    <s v="Sales"/>
    <s v="stat_1hn9nRJaLbI53NxPuSQgo90kRpbpKsFlwN4oEGNUTdO"/>
    <s v="Lost"/>
    <n v="0"/>
    <s v="OpportunityStatusType.Lost"/>
    <s v="cont_bJu8ENQ92q2rT7VorExdWeq3lTZmefmGx5bnhnsoY3b"/>
    <s v="Roshan Sequeira"/>
    <s v="GMC ren (1+3) - they want to continue with CARE (DIrect)"/>
    <s v="lead_AdJ1LKyvnFyL2KXVeu5j5HgBe55H03rjiOiYseqoZ5q"/>
    <s v="KONICA MINOLTA HEALTHCARE INDIA PVT LTD"/>
    <s v="Gauri Jori"/>
    <s v="user_N52PP2uP2VZc2gm0nhh6CNFSif4n85g1cdxoNFd9ct0"/>
    <s v="Naveen Kumar"/>
    <s v="2022-08-22 09:14:49.161000+00:00"/>
    <s v="2022-09-02 10:10:46.595000+00:00"/>
    <m/>
    <s v="Mumbai"/>
    <m/>
    <m/>
    <m/>
    <n v="190"/>
    <m/>
    <m/>
    <m/>
    <m/>
    <m/>
    <m/>
    <m/>
    <m/>
    <m/>
    <m/>
    <m/>
    <s v="Health, Wellness &amp; Fitness"/>
    <m/>
    <m/>
    <m/>
    <m/>
    <m/>
    <m/>
    <m/>
    <m/>
    <m/>
    <m/>
    <m/>
    <m/>
    <m/>
    <m/>
    <s v="user_5YHA1ZU4iP896lD1YJehdJcMx7ZEgWCpulT4T2c3pJ3"/>
    <x v="4"/>
    <x v="1"/>
    <m/>
    <s v="September"/>
    <s v="Cold Call; Gated Content"/>
    <m/>
    <m/>
    <s v="Employee Engagement Handbook"/>
    <m/>
    <m/>
    <m/>
    <s v="2021-08-25 11:24:03.438000+00:00"/>
    <s v="2022-10-08 03:09:31.123000+00:00"/>
    <m/>
  </r>
  <r>
    <s v="Kashif Ahmad"/>
    <n v="860000"/>
    <s v="INR"/>
    <n v="0"/>
    <d v="2022-04-09T00:00:00"/>
    <s v="Sales"/>
    <s v="stat_1hn9nRJaLbI53NxPuSQgo90kRpbpKsFlwN4oEGNUTdO"/>
    <s v="Lost"/>
    <n v="0"/>
    <s v="OpportunityStatusType.Lost"/>
    <s v="cont_9phfTaFwK2mBQSTMlVXBHxUoolraa0F5aH8fdI5wdev"/>
    <s v="reema banerjee"/>
    <s v="GMC Renewal"/>
    <s v="lead_PfkC4P5bntHy2TD4RoyhO4xFXEULH4qC81TCGp1iWA3"/>
    <s v="MAXXTON INDIA TECHNOLOGIES PRIVATE LIMITED"/>
    <s v="Aishwarya Nyayadhish"/>
    <s v="user_LKRhV6rhcBe0uL8u70UUGeDjbMupuho4TaiAOCbT7HT"/>
    <s v="Kashif Ahmad"/>
    <s v="2022-05-13 04:29:08.428000+00:00"/>
    <s v="2022-09-02 08:50:15.725000+00:00"/>
    <m/>
    <s v="Pune"/>
    <m/>
    <m/>
    <m/>
    <n v="124"/>
    <m/>
    <m/>
    <m/>
    <m/>
    <m/>
    <m/>
    <m/>
    <m/>
    <m/>
    <m/>
    <m/>
    <s v="IT Services &amp; IT Consulting"/>
    <m/>
    <m/>
    <m/>
    <m/>
    <m/>
    <m/>
    <m/>
    <m/>
    <m/>
    <m/>
    <m/>
    <m/>
    <s v="Jitin Gopi"/>
    <m/>
    <s v="user_6hRQhcoLhZEDUBYaw3vS7rv6T5582sGfXq4jNRqTfUU"/>
    <x v="14"/>
    <x v="1"/>
    <m/>
    <s v="September"/>
    <s v="Gated Content"/>
    <s v="Lusha"/>
    <m/>
    <s v="Employee Wellness Handbook"/>
    <m/>
    <m/>
    <m/>
    <s v="2022-03-14 02:46:56.121000+00:00"/>
    <s v="2022-09-16 06:06:38.435000+00:00"/>
    <m/>
  </r>
  <r>
    <s v="Kashif Ahmad"/>
    <n v="25000"/>
    <s v="INR"/>
    <n v="0"/>
    <d v="2022-04-09T00:00:00"/>
    <s v="Sales"/>
    <s v="stat_1hn9nRJaLbI53NxPuSQgo90kRpbpKsFlwN4oEGNUTdO"/>
    <s v="Lost"/>
    <n v="0"/>
    <s v="OpportunityStatusType.Lost"/>
    <s v="cont_9phfTaFwK2mBQSTMlVXBHxUoolraa0F5aH8fdI5wdev"/>
    <s v="reema banerjee"/>
    <s v="GPA Renewal"/>
    <s v="lead_PfkC4P5bntHy2TD4RoyhO4xFXEULH4qC81TCGp1iWA3"/>
    <s v="MAXXTON INDIA TECHNOLOGIES PRIVATE LIMITED"/>
    <s v="Aishwarya Nyayadhish"/>
    <s v="user_LKRhV6rhcBe0uL8u70UUGeDjbMupuho4TaiAOCbT7HT"/>
    <s v="Kashif Ahmad"/>
    <s v="2022-05-13 04:29:36.560000+00:00"/>
    <s v="2022-09-02 08:50:29.587000+00:00"/>
    <m/>
    <s v="Pune"/>
    <m/>
    <m/>
    <m/>
    <n v="124"/>
    <m/>
    <m/>
    <m/>
    <m/>
    <m/>
    <m/>
    <m/>
    <m/>
    <m/>
    <m/>
    <m/>
    <s v="IT Services &amp; IT Consulting"/>
    <m/>
    <m/>
    <m/>
    <m/>
    <m/>
    <m/>
    <m/>
    <m/>
    <m/>
    <m/>
    <m/>
    <m/>
    <s v="Jitin Gopi"/>
    <m/>
    <s v="user_6hRQhcoLhZEDUBYaw3vS7rv6T5582sGfXq4jNRqTfUU"/>
    <x v="14"/>
    <x v="1"/>
    <m/>
    <s v="September"/>
    <s v="Gated Content"/>
    <s v="Lusha"/>
    <m/>
    <s v="Employee Wellness Handbook"/>
    <m/>
    <m/>
    <m/>
    <s v="2022-03-14 02:46:56.121000+00:00"/>
    <s v="2022-09-16 06:06:38.435000+00:00"/>
    <m/>
  </r>
  <r>
    <s v="Omkar Ghate"/>
    <n v="50000"/>
    <s v="INR"/>
    <n v="0"/>
    <s v="9/30/22"/>
    <s v="Sales"/>
    <s v="stat_kcR4fZg7TU7jjk1jAVua3qGLRS4J5uFayEjK5j02wtv"/>
    <s v="Unqualified"/>
    <n v="0"/>
    <s v="OpportunityStatusType.Lost"/>
    <s v="cont_YJjwZABIuXPeuFb8dnfFtpHywK336zwJkuYG9ZmlhQy"/>
    <s v="Vijay Kumar"/>
    <s v="GPA  Public liability Sept"/>
    <s v="lead_Xr5HaYiIPZUsi9MnUD5gLzMEo0JXoi2rQY0rMLIoh1N"/>
    <s v="Nuray Chemicals Pvt. Ltd."/>
    <s v="Daya Gowda"/>
    <s v="user_9SBRjyF0n4iWuhUdqRyQkFhl2J4uyNKhFWvvJEvunX8"/>
    <s v="Omkar Ghate"/>
    <s v="2022-07-20 05:36:38.497000+00:00"/>
    <s v="2022-09-02 06:00:46.328000+00:00"/>
    <m/>
    <s v="Chennai"/>
    <m/>
    <m/>
    <m/>
    <n v="192"/>
    <m/>
    <m/>
    <m/>
    <m/>
    <m/>
    <m/>
    <m/>
    <m/>
    <m/>
    <m/>
    <m/>
    <s v="Manufacturing"/>
    <m/>
    <m/>
    <m/>
    <m/>
    <m/>
    <m/>
    <m/>
    <m/>
    <m/>
    <m/>
    <m/>
    <m/>
    <s v="Aniket Vahile"/>
    <m/>
    <s v="user_encRk5bIEFN6ZA11h4WH2AdZTiZpogLSlMIaj0E30SZ"/>
    <x v="3"/>
    <x v="1"/>
    <m/>
    <s v="August; September"/>
    <s v="Cold Call"/>
    <m/>
    <m/>
    <m/>
    <m/>
    <m/>
    <m/>
    <s v="2022-04-20 10:12:56.837000+00:00"/>
    <s v="2022-09-28 04:50:12.192000+00:00"/>
    <m/>
  </r>
  <r>
    <s v="Vivek Singh"/>
    <n v="40000"/>
    <s v="INR"/>
    <n v="0"/>
    <s v="9/30/22"/>
    <s v="Sales"/>
    <s v="stat_kcR4fZg7TU7jjk1jAVua3qGLRS4J5uFayEjK5j02wtv"/>
    <s v="Unqualified"/>
    <n v="0"/>
    <s v="OpportunityStatusType.Lost"/>
    <s v="cont_Zv0KtNleJWE20n9y3vI2EVdqCN71Vn3TcN2qm9eVyqx"/>
    <s v="Ashwini Kalgutkar"/>
    <m/>
    <s v="lead_XYfEmaFiN8szQ3TVLSZFlaQfhHeJhtiLlqoT7Bd9VJm"/>
    <s v="Algorics"/>
    <s v="Prateek Wadhwa"/>
    <s v="user_6dalmZ7hmWD47jhCVGdU1SSEcFMsz9rWtW2jPORgJvj"/>
    <s v="Vivek Singh"/>
    <s v="2022-08-17 07:02:08.046000+00:00"/>
    <s v="2022-09-02 05:23:38.054000+00:00"/>
    <m/>
    <s v="Bangalore"/>
    <m/>
    <m/>
    <m/>
    <n v="110"/>
    <m/>
    <m/>
    <m/>
    <m/>
    <m/>
    <m/>
    <m/>
    <s v="PAID_SOCIAL"/>
    <m/>
    <m/>
    <m/>
    <m/>
    <m/>
    <m/>
    <m/>
    <m/>
    <m/>
    <m/>
    <m/>
    <m/>
    <m/>
    <m/>
    <m/>
    <m/>
    <m/>
    <m/>
    <s v="user_FdWFezbLzkYQcGsBUsjZO25nr2poK2nRbqV47Rs5Kfm"/>
    <x v="17"/>
    <x v="1"/>
    <m/>
    <s v="September"/>
    <s v="Gated Content"/>
    <m/>
    <m/>
    <s v="Employee Engagement Handbook"/>
    <m/>
    <m/>
    <m/>
    <s v="2022-05-27 15:18:14.030000+00:00"/>
    <s v="2022-09-02 05:25:42.287000+00:00"/>
    <s v="GPA"/>
  </r>
  <r>
    <s v="Omkar Ghate"/>
    <n v="150000"/>
    <s v="INR"/>
    <n v="0"/>
    <s v="9/30/22"/>
    <s v="Sales"/>
    <s v="stat_kcR4fZg7TU7jjk1jAVua3qGLRS4J5uFayEjK5j02wtv"/>
    <s v="Unqualified"/>
    <n v="0"/>
    <s v="OpportunityStatusType.Lost"/>
    <m/>
    <m/>
    <m/>
    <s v="lead_wF0aMSeSiqSRSMWlN97bQ4CP66VZUY36M6XymvOhq6D"/>
    <s v="Digital Art India Pvt. Ltd."/>
    <s v="Satyam Tiwari"/>
    <s v="user_9SBRjyF0n4iWuhUdqRyQkFhl2J4uyNKhFWvvJEvunX8"/>
    <s v="Omkar Ghate"/>
    <s v="2022-03-07 05:29:50.565000+00:00"/>
    <s v="2022-09-02 06:01:12.880000+00:00"/>
    <m/>
    <s v="Pune"/>
    <m/>
    <m/>
    <m/>
    <n v="20"/>
    <m/>
    <m/>
    <m/>
    <m/>
    <m/>
    <m/>
    <m/>
    <m/>
    <m/>
    <m/>
    <m/>
    <s v="Digital Marketing &amp; Advertising"/>
    <m/>
    <m/>
    <m/>
    <m/>
    <m/>
    <m/>
    <m/>
    <m/>
    <m/>
    <m/>
    <m/>
    <m/>
    <m/>
    <m/>
    <s v="user_PApNwMjp7lPIEBp7acretouakdtYNVHpPO9ja9KoR5D"/>
    <x v="12"/>
    <x v="1"/>
    <m/>
    <m/>
    <s v="Cold Call"/>
    <m/>
    <m/>
    <s v="Vaccine inbound"/>
    <m/>
    <m/>
    <m/>
    <s v="2021-04-07 08:47:28.359000+00:00"/>
    <s v="2022-09-02 06:01:12.944000+00:00"/>
    <s v="GMC"/>
  </r>
  <r>
    <s v="Vikas Gupta"/>
    <n v="2000000"/>
    <s v="INR"/>
    <n v="0"/>
    <s v="9/30/22"/>
    <s v="Sales"/>
    <s v="stat_kcR4fZg7TU7jjk1jAVua3qGLRS4J5uFayEjK5j02wtv"/>
    <s v="Unqualified"/>
    <n v="0"/>
    <s v="OpportunityStatusType.Lost"/>
    <s v="cont_BrA7whsbq2gArZ8N1YDt5YhbGlKrRbO8Nd0Q8FPscfG"/>
    <s v="Pankaj Adhav"/>
    <s v="The client wanted to create a separate policy for 5 Paisa employees but did not get approval from Group CEO and CFO for the same."/>
    <s v="lead_jAClxX8EnWAPY6hIJykkhpbqfaT0BKm0hncOViZ0L78"/>
    <s v="5Paisa"/>
    <s v="Bhairavi Jog"/>
    <s v="user_lccnw70UrYzjPcbxrA5N9qp8LF1vx6aP08yPEdeU06P"/>
    <s v="Vikas Gupta"/>
    <s v="2022-07-13 12:13:50.865000+00:00"/>
    <s v="2022-09-01 14:52:33.041000+00:00"/>
    <m/>
    <s v="Mumbai"/>
    <m/>
    <m/>
    <m/>
    <n v="550"/>
    <m/>
    <m/>
    <m/>
    <m/>
    <m/>
    <m/>
    <m/>
    <m/>
    <m/>
    <m/>
    <m/>
    <s v="Banking &amp; Finance"/>
    <m/>
    <m/>
    <m/>
    <m/>
    <m/>
    <m/>
    <m/>
    <m/>
    <m/>
    <m/>
    <m/>
    <m/>
    <s v="Mrunmay Jalgaonkar"/>
    <m/>
    <s v="user_228eUmsdKIb9OItgmiDq1zD4aPZ1eqiapbaLAGeBf8g"/>
    <x v="13"/>
    <x v="1"/>
    <m/>
    <s v="September"/>
    <s v="Cold Call"/>
    <m/>
    <m/>
    <m/>
    <m/>
    <m/>
    <m/>
    <s v="2020-12-12 11:18:54.776000+00:00"/>
    <s v="2022-09-21 04:07:21.799000+00:00"/>
    <s v="GMC"/>
  </r>
  <r>
    <s v="Vivek Singh"/>
    <n v="5600000"/>
    <s v="INR"/>
    <n v="0"/>
    <d v="2022-12-09T00:00:00"/>
    <s v="Sales"/>
    <s v="stat_kcR4fZg7TU7jjk1jAVua3qGLRS4J5uFayEjK5j02wtv"/>
    <s v="Unqualified"/>
    <n v="0"/>
    <s v="OpportunityStatusType.Lost"/>
    <s v="cont_PbMDjnuW8oyuKlOaGsgSaKXMMHZSd3dePcPB8JmWcRQ"/>
    <s v="Pradeep Kumar Gunasekaran"/>
    <s v="GMC Renewal"/>
    <s v="lead_rXIzvhXQxAYhh98w405UkmVCoZhKsl7lbnQ8qjoa0Au"/>
    <s v="Kaar Technologies"/>
    <s v="Trupti Suryavanshi"/>
    <s v="user_6dalmZ7hmWD47jhCVGdU1SSEcFMsz9rWtW2jPORgJvj"/>
    <s v="Vivek Singh"/>
    <s v="2022-08-11 11:25:28.716000+00:00"/>
    <s v="2022-09-01 18:24:09.603000+00:00"/>
    <m/>
    <s v="Chennai"/>
    <m/>
    <m/>
    <m/>
    <n v="700"/>
    <m/>
    <m/>
    <m/>
    <m/>
    <m/>
    <m/>
    <m/>
    <m/>
    <m/>
    <m/>
    <m/>
    <s v="IT Services &amp; IT Consulting"/>
    <m/>
    <m/>
    <m/>
    <m/>
    <m/>
    <m/>
    <m/>
    <m/>
    <m/>
    <m/>
    <m/>
    <m/>
    <m/>
    <m/>
    <s v="user_L8E6IFhq6UCzKLHa45LUUTZCznDuyDwFrGaEp9DXiUM"/>
    <x v="9"/>
    <x v="1"/>
    <m/>
    <s v="September"/>
    <s v="Gated Content; Warm Referral"/>
    <s v="Ref - Bhushan"/>
    <m/>
    <s v="Downloaded the guide: Employee Wellness Handbook"/>
    <m/>
    <m/>
    <m/>
    <s v="2021-12-13 06:26:34.591000+00:00"/>
    <s v="2022-10-03 01:25:51.188000+00:00"/>
    <s v="GMC"/>
  </r>
  <r>
    <s v="Vivek Singh"/>
    <n v="500000"/>
    <s v="INR"/>
    <n v="0"/>
    <s v="9/30/22"/>
    <s v="Sales"/>
    <s v="stat_kcR4fZg7TU7jjk1jAVua3qGLRS4J5uFayEjK5j02wtv"/>
    <s v="Unqualified"/>
    <n v="0"/>
    <s v="OpportunityStatusType.Lost"/>
    <s v="cont_Zv0KtNleJWE20n9y3vI2EVdqCN71Vn3TcN2qm9eVyqx"/>
    <s v="Ashwini Kalgutkar"/>
    <m/>
    <s v="lead_XYfEmaFiN8szQ3TVLSZFlaQfhHeJhtiLlqoT7Bd9VJm"/>
    <s v="Algorics"/>
    <s v="Prateek Wadhwa"/>
    <s v="user_6dalmZ7hmWD47jhCVGdU1SSEcFMsz9rWtW2jPORgJvj"/>
    <s v="Vivek Singh"/>
    <s v="2022-08-17 07:01:45.895000+00:00"/>
    <s v="2022-09-02 05:23:31.520000+00:00"/>
    <m/>
    <s v="Bangalore"/>
    <m/>
    <m/>
    <m/>
    <n v="110"/>
    <m/>
    <m/>
    <m/>
    <m/>
    <m/>
    <m/>
    <m/>
    <s v="PAID_SOCIAL"/>
    <m/>
    <m/>
    <m/>
    <m/>
    <m/>
    <m/>
    <m/>
    <m/>
    <m/>
    <m/>
    <m/>
    <m/>
    <m/>
    <m/>
    <m/>
    <m/>
    <m/>
    <m/>
    <s v="user_FdWFezbLzkYQcGsBUsjZO25nr2poK2nRbqV47Rs5Kfm"/>
    <x v="17"/>
    <x v="1"/>
    <m/>
    <s v="September"/>
    <s v="Gated Content"/>
    <m/>
    <m/>
    <s v="Employee Engagement Handbook"/>
    <m/>
    <m/>
    <m/>
    <s v="2022-05-27 15:18:14.030000+00:00"/>
    <s v="2022-09-02 05:25:42.287000+00:00"/>
    <s v="GMC"/>
  </r>
  <r>
    <s v="Vikas Gupta"/>
    <n v="600000"/>
    <s v="INR"/>
    <n v="0"/>
    <s v="9/29/22"/>
    <s v="Sales"/>
    <s v="stat_1hn9nRJaLbI53NxPuSQgo90kRpbpKsFlwN4oEGNUTdO"/>
    <s v="Lost"/>
    <n v="0"/>
    <s v="OpportunityStatusType.Lost"/>
    <s v="cont_QyOsCGN9tfRAzxPDWuPCE7ObIY24CJYSk5Ox7rlTnvp"/>
    <s v="Snehal Salian"/>
    <s v="The client used us just for quote comparisons."/>
    <s v="lead_qFvtD5XvWmq5Vp68KiXPb9Pr7M8UhLCDpwNEXigTPhu"/>
    <s v="GEP Worldwide"/>
    <s v="Shreenath Bhat"/>
    <s v="user_lccnw70UrYzjPcbxrA5N9qp8LF1vx6aP08yPEdeU06P"/>
    <s v="Vikas Gupta"/>
    <s v="2022-07-20 05:54:48.639000+00:00"/>
    <s v="2022-09-01 14:48:01.002000+00:00"/>
    <m/>
    <s v="Mumbai"/>
    <m/>
    <m/>
    <m/>
    <n v="1000"/>
    <m/>
    <m/>
    <s v="Facebook"/>
    <m/>
    <m/>
    <m/>
    <m/>
    <s v="PAID_SOCIAL"/>
    <m/>
    <m/>
    <m/>
    <s v="IT Services &amp; IT Consulting"/>
    <m/>
    <m/>
    <m/>
    <m/>
    <m/>
    <m/>
    <m/>
    <m/>
    <m/>
    <m/>
    <m/>
    <m/>
    <s v="Aniket Vahile"/>
    <m/>
    <s v="user_vMd4rmcrSbjykdyL2J7rrYn84SWdcNc5FKligrmItPw"/>
    <x v="11"/>
    <x v="1"/>
    <m/>
    <s v="August"/>
    <s v="Cold Call"/>
    <s v="Naukri.com"/>
    <m/>
    <s v="Employee Engagement Handbook"/>
    <m/>
    <m/>
    <m/>
    <s v="2021-10-26 11:53:57.041000+00:00"/>
    <s v="2022-10-20 06:26:50.038000+00:00"/>
    <s v="GMC"/>
  </r>
  <r>
    <s v="Vikas Gupta"/>
    <n v="13000000"/>
    <s v="INR"/>
    <n v="0"/>
    <d v="2022-04-09T00:00:00"/>
    <s v="Sales"/>
    <s v="stat_1hn9nRJaLbI53NxPuSQgo90kRpbpKsFlwN4oEGNUTdO"/>
    <s v="Lost"/>
    <n v="0"/>
    <s v="OpportunityStatusType.Lost"/>
    <s v="cont_QyOsCGN9tfRAzxPDWuPCE7ObIY24CJYSk5Ox7rlTnvp"/>
    <s v="Snehal Salian"/>
    <s v="The client used us just for quote comparisons."/>
    <s v="lead_qFvtD5XvWmq5Vp68KiXPb9Pr7M8UhLCDpwNEXigTPhu"/>
    <s v="GEP Worldwide"/>
    <s v="Shreenath Bhat"/>
    <s v="user_lccnw70UrYzjPcbxrA5N9qp8LF1vx6aP08yPEdeU06P"/>
    <s v="Vikas Gupta"/>
    <s v="2022-06-27 09:27:18.552000+00:00"/>
    <s v="2022-09-01 14:47:42.724000+00:00"/>
    <m/>
    <s v="Mumbai"/>
    <m/>
    <m/>
    <m/>
    <n v="1000"/>
    <m/>
    <m/>
    <s v="Facebook"/>
    <m/>
    <m/>
    <m/>
    <m/>
    <s v="PAID_SOCIAL"/>
    <m/>
    <m/>
    <m/>
    <s v="IT Services &amp; IT Consulting"/>
    <m/>
    <m/>
    <m/>
    <m/>
    <m/>
    <m/>
    <m/>
    <m/>
    <m/>
    <m/>
    <m/>
    <m/>
    <s v="Aniket Vahile"/>
    <m/>
    <s v="user_vMd4rmcrSbjykdyL2J7rrYn84SWdcNc5FKligrmItPw"/>
    <x v="11"/>
    <x v="1"/>
    <m/>
    <s v="August"/>
    <s v="Cold Call"/>
    <s v="Naukri.com"/>
    <m/>
    <s v="Employee Engagement Handbook"/>
    <m/>
    <m/>
    <m/>
    <s v="2021-10-26 11:53:57.041000+00:00"/>
    <s v="2022-10-20 06:26:50.038000+00:00"/>
    <s v="GMC"/>
  </r>
  <r>
    <s v="Abhiroop Ganguly"/>
    <n v="2900000"/>
    <s v="INR"/>
    <n v="0"/>
    <s v="8/31/22"/>
    <s v="Sales"/>
    <s v="stat_1hn9nRJaLbI53NxPuSQgo90kRpbpKsFlwN4oEGNUTdO"/>
    <s v="Lost"/>
    <n v="0"/>
    <s v="OpportunityStatusType.Lost"/>
    <s v="cont_DzCBPjQ9Z6sQQeUHNliG3Bp6un0E0fQ6DcpLEXpp5Tq"/>
    <s v="Pallavi Chavan"/>
    <s v="GMC Renewal"/>
    <s v="lead_YR8PfCCSCEt51A7y8M3jwNho3TKt7EDUZrfaSIkUhIy"/>
    <s v="Jendamark India Pvt.Ltd."/>
    <s v="Trupti Suryavanshi"/>
    <s v="user_U27GK6WjhLhUhi1EDKXV57xMpn8n8DMIOjci1q3UReZ"/>
    <s v="Abhiroop Ganguly"/>
    <s v="2022-06-10 12:07:11.605000+00:00"/>
    <s v="2022-09-01 13:49:23.852000+00:00"/>
    <m/>
    <s v="Pune"/>
    <m/>
    <m/>
    <m/>
    <n v="170"/>
    <m/>
    <m/>
    <m/>
    <m/>
    <m/>
    <m/>
    <m/>
    <s v="PAID_SOCIAL"/>
    <m/>
    <m/>
    <m/>
    <m/>
    <m/>
    <m/>
    <m/>
    <m/>
    <m/>
    <m/>
    <m/>
    <m/>
    <m/>
    <m/>
    <m/>
    <m/>
    <m/>
    <m/>
    <s v="user_L8E6IFhq6UCzKLHa45LUUTZCznDuyDwFrGaEp9DXiUM"/>
    <x v="9"/>
    <x v="1"/>
    <m/>
    <s v="September"/>
    <s v="Gated Content; Inbound"/>
    <m/>
    <m/>
    <s v="Employee Engagement Handbook"/>
    <m/>
    <m/>
    <m/>
    <s v="2021-07-22 11:14:41.435000+00:00"/>
    <s v="2022-09-24 00:05:08.545000+00:00"/>
    <s v="GMC"/>
  </r>
  <r>
    <s v="Omkar Ghate"/>
    <n v="100000"/>
    <s v="INR"/>
    <n v="0"/>
    <s v="8/31/22"/>
    <s v="Sales"/>
    <s v="stat_kcR4fZg7TU7jjk1jAVua3qGLRS4J5uFayEjK5j02wtv"/>
    <s v="Unqualified"/>
    <n v="0"/>
    <s v="OpportunityStatusType.Lost"/>
    <m/>
    <m/>
    <s v="GMC-fresh"/>
    <s v="lead_Au0TKg25kwN0LKDqh4CJnYf0IG0pQ2VqA8LlM7tuo5H"/>
    <s v="KOLO APP PTE LTD"/>
    <s v="Bharti Bankey"/>
    <s v="user_9SBRjyF0n4iWuhUdqRyQkFhl2J4uyNKhFWvvJEvunX8"/>
    <s v="Omkar Ghate"/>
    <s v="2022-05-11 04:07:50.547000+00:00"/>
    <s v="2022-09-01 10:56:13.728000+00:00"/>
    <m/>
    <s v="Bangalore"/>
    <m/>
    <s v="2022-04-19 11:49:24+00:00"/>
    <m/>
    <n v="25"/>
    <m/>
    <m/>
    <m/>
    <m/>
    <m/>
    <m/>
    <m/>
    <s v="ORGANIC_SEARCH"/>
    <m/>
    <m/>
    <m/>
    <m/>
    <m/>
    <m/>
    <m/>
    <m/>
    <m/>
    <m/>
    <m/>
    <m/>
    <m/>
    <m/>
    <m/>
    <m/>
    <m/>
    <m/>
    <s v="user_aM3WaaSUQQmaNnsm9l2FQRVWUEr8RN2ZdXzsuQUalQ3"/>
    <x v="7"/>
    <x v="5"/>
    <m/>
    <m/>
    <s v="Inbound"/>
    <s v="Inbound via website"/>
    <m/>
    <s v="Employee Count 25"/>
    <m/>
    <m/>
    <m/>
    <s v="2022-04-19 11:52:06.259000+00:00"/>
    <s v="2022-09-01 10:56:13.796000+00:00"/>
    <m/>
  </r>
  <r>
    <s v="Sameer Iftekhari"/>
    <n v="25641"/>
    <s v="INR"/>
    <n v="100"/>
    <d v="2022-01-09T00:00:00"/>
    <s v="Sales"/>
    <s v="stat_OZRiD1474QRJIpvnjHCZfiIvKcVD6mIKSSTzg8SwDVx"/>
    <s v="Won- Payment Completed"/>
    <n v="1"/>
    <s v="OpportunityStatusType.Won"/>
    <m/>
    <m/>
    <s v="Non-EB"/>
    <s v="lead_Oz5893MoR7ALCurxI8Y24tbXgkdSKw6r9WTLjUWz5dV"/>
    <s v="DIGIVRIDDHI TECHNOLOGIES PRIVATE LIMITED"/>
    <s v="Bharti Bankey"/>
    <s v="user_aM3WaaSUQQmaNnsm9l2FQRVWUEr8RN2ZdXzsuQUalQ3"/>
    <s v="Bharti Bankey"/>
    <s v="2022-09-01 10:06:53.385000+00:00"/>
    <s v="2022-09-01 10:06:53.385000+00:00"/>
    <m/>
    <s v="Mumbai"/>
    <m/>
    <s v="2021-09-18 02:02:57+00:00"/>
    <m/>
    <n v="40"/>
    <m/>
    <m/>
    <m/>
    <m/>
    <m/>
    <m/>
    <m/>
    <s v="PAID_SOCIAL"/>
    <m/>
    <m/>
    <m/>
    <s v="IT Services &amp; IT Consulting"/>
    <m/>
    <m/>
    <m/>
    <m/>
    <m/>
    <m/>
    <m/>
    <m/>
    <m/>
    <m/>
    <m/>
    <m/>
    <m/>
    <m/>
    <s v="user_aM3WaaSUQQmaNnsm9l2FQRVWUEr8RN2ZdXzsuQUalQ3"/>
    <x v="7"/>
    <x v="1"/>
    <m/>
    <s v="November"/>
    <s v="Gated Content; Inbound"/>
    <s v="Inbound via website"/>
    <m/>
    <s v="Employee Count 25"/>
    <m/>
    <m/>
    <m/>
    <s v="2021-09-18 02:05:42.373000+00:00"/>
    <s v="2022-10-20 06:16:50.382000+00:00"/>
    <m/>
  </r>
  <r>
    <s v="Abhishek Chauhan"/>
    <n v="105000"/>
    <s v="INR"/>
    <n v="0"/>
    <s v="9/15/22"/>
    <s v="Sales"/>
    <s v="stat_kcR4fZg7TU7jjk1jAVua3qGLRS4J5uFayEjK5j02wtv"/>
    <s v="Unqualified"/>
    <n v="0"/>
    <s v="OpportunityStatusType.Lost"/>
    <s v="cont_3bVfpbvV3jZZ7liFUmOwxDOgF0mh13xUmsX7gjSvIAA"/>
    <s v="Sheena Israni"/>
    <s v="~20 employees No immediate requirement."/>
    <s v="lead_smhXBvHUUVygsaFhI1xC5IkRJj4z19YL0bFlKSweVlN"/>
    <s v="Voxxy Media (Fresh)"/>
    <s v="Nikhil Ahuja"/>
    <s v="user_ojX3B6giQCeKnOjqd4gdwXUl0CqqHMXNORvxR6POXn6"/>
    <s v="Abhishek Chauhan"/>
    <s v="2022-03-28 08:57:15.953000+00:00"/>
    <s v="2022-09-01 10:41:05.901000+00:00"/>
    <m/>
    <m/>
    <m/>
    <m/>
    <m/>
    <n v="20"/>
    <m/>
    <m/>
    <m/>
    <m/>
    <m/>
    <m/>
    <m/>
    <m/>
    <m/>
    <m/>
    <m/>
    <m/>
    <m/>
    <m/>
    <m/>
    <m/>
    <m/>
    <m/>
    <m/>
    <m/>
    <m/>
    <m/>
    <m/>
    <m/>
    <m/>
    <m/>
    <s v="user_ocHSJH83OJnHCvKyMbjx8WOOK8PMgAUGIj1qK0q0dMV"/>
    <x v="10"/>
    <x v="1"/>
    <m/>
    <m/>
    <s v="Gated Content"/>
    <m/>
    <m/>
    <s v="Employee Engagement Handbook"/>
    <m/>
    <m/>
    <m/>
    <s v="2022-03-28 07:08:22.120000+00:00"/>
    <s v="2022-09-22 06:44:23.199000+00:00"/>
    <s v="GMC"/>
  </r>
  <r>
    <s v="Abhishek Chauhan"/>
    <n v="450000"/>
    <s v="INR"/>
    <n v="0"/>
    <s v="9/30/22"/>
    <s v="Sales"/>
    <s v="stat_kcR4fZg7TU7jjk1jAVua3qGLRS4J5uFayEjK5j02wtv"/>
    <s v="Unqualified"/>
    <n v="0"/>
    <s v="OpportunityStatusType.Lost"/>
    <m/>
    <m/>
    <m/>
    <s v="lead_v27ityW4v7Oe3wTAFhEA0PEFBC7HA7ihUEexqD7SjsK"/>
    <s v="EDUMARZ (Fresh)"/>
    <s v="Satyam Tiwari"/>
    <s v="user_ojX3B6giQCeKnOjqd4gdwXUl0CqqHMXNORvxR6POXn6"/>
    <s v="Abhishek Chauhan"/>
    <s v="2022-07-26 10:32:34.844000+00:00"/>
    <s v="2022-09-01 07:57:22.617000+00:00"/>
    <m/>
    <s v="Bangalore"/>
    <m/>
    <m/>
    <m/>
    <n v="150"/>
    <m/>
    <m/>
    <m/>
    <m/>
    <m/>
    <m/>
    <m/>
    <m/>
    <m/>
    <m/>
    <m/>
    <s v="Education"/>
    <m/>
    <m/>
    <m/>
    <m/>
    <m/>
    <m/>
    <m/>
    <m/>
    <m/>
    <m/>
    <m/>
    <m/>
    <m/>
    <m/>
    <s v="user_2YgShwgjLNI4FjAqgE9PtKsdIaGh919JGcFG919fe5B"/>
    <x v="27"/>
    <x v="1"/>
    <m/>
    <m/>
    <s v="Gated Content"/>
    <m/>
    <m/>
    <s v="Employee Wellness Handbook"/>
    <m/>
    <m/>
    <m/>
    <s v="2022-02-02 13:44:19.463000+00:00"/>
    <s v="2022-09-01 07:57:22.690000+00:00"/>
    <s v="GMC"/>
  </r>
  <r>
    <s v="Mayur Gadiyar"/>
    <n v="229000"/>
    <s v="INR"/>
    <n v="100"/>
    <d v="2022-01-09T00:00:00"/>
    <s v="Sales"/>
    <s v="stat_OZRiD1474QRJIpvnjHCZfiIvKcVD6mIKSSTzg8SwDVx"/>
    <s v="Won- Payment Completed"/>
    <n v="1"/>
    <s v="OpportunityStatusType.Won"/>
    <m/>
    <m/>
    <s v="GMC (1+3)-Renewal"/>
    <s v="lead_Gc9uc77k8Qk4EViKOTzdSfLnL6hoxi5kIjvAT10BtzK"/>
    <s v="Mindwave Media Pvt Ltd!!"/>
    <s v="Bhairavi Jog"/>
    <s v="user_bdUPAGjcS7p6513So3N4g3aWNS5HuBuVJi7bvCPAsLt"/>
    <s v="Mayur Gadiyar"/>
    <s v="2022-08-11 05:31:08.932000+00:00"/>
    <s v="2022-09-01 07:03:39.679000+00:00"/>
    <m/>
    <s v="Pune"/>
    <m/>
    <m/>
    <m/>
    <n v="45"/>
    <m/>
    <m/>
    <m/>
    <m/>
    <m/>
    <m/>
    <m/>
    <m/>
    <m/>
    <m/>
    <m/>
    <s v="Digital Marketing &amp; Advertising"/>
    <m/>
    <m/>
    <m/>
    <m/>
    <m/>
    <m/>
    <m/>
    <m/>
    <m/>
    <m/>
    <m/>
    <m/>
    <s v="Rakesh Nade"/>
    <m/>
    <s v="user_228eUmsdKIb9OItgmiDq1zD4aPZ1eqiapbaLAGeBf8g"/>
    <x v="13"/>
    <x v="12"/>
    <m/>
    <s v="August"/>
    <s v="Cold Call"/>
    <m/>
    <m/>
    <m/>
    <m/>
    <m/>
    <m/>
    <s v="2022-07-01 11:14:50.180000+00:00"/>
    <s v="2022-10-13 04:21:26.676000+00:00"/>
    <s v="GMC"/>
  </r>
  <r>
    <s v="Mayur Gadiyar"/>
    <n v="11500"/>
    <s v="INR"/>
    <n v="100"/>
    <d v="2022-01-09T00:00:00"/>
    <s v="Sales"/>
    <s v="stat_OZRiD1474QRJIpvnjHCZfiIvKcVD6mIKSSTzg8SwDVx"/>
    <s v="Won- Payment Completed"/>
    <n v="1"/>
    <s v="OpportunityStatusType.Won"/>
    <m/>
    <m/>
    <s v="GPA"/>
    <s v="lead_Gc9uc77k8Qk4EViKOTzdSfLnL6hoxi5kIjvAT10BtzK"/>
    <s v="Mindwave Media Pvt Ltd!!"/>
    <s v="Bhairavi Jog"/>
    <s v="user_bdUPAGjcS7p6513So3N4g3aWNS5HuBuVJi7bvCPAsLt"/>
    <s v="Mayur Gadiyar"/>
    <s v="2022-08-11 12:53:57.218000+00:00"/>
    <s v="2022-09-01 07:03:54.415000+00:00"/>
    <m/>
    <s v="Pune"/>
    <m/>
    <m/>
    <m/>
    <n v="45"/>
    <m/>
    <m/>
    <m/>
    <m/>
    <m/>
    <m/>
    <m/>
    <m/>
    <m/>
    <m/>
    <m/>
    <s v="Digital Marketing &amp; Advertising"/>
    <m/>
    <m/>
    <m/>
    <m/>
    <m/>
    <m/>
    <m/>
    <m/>
    <m/>
    <m/>
    <m/>
    <m/>
    <s v="Rakesh Nade"/>
    <m/>
    <s v="user_228eUmsdKIb9OItgmiDq1zD4aPZ1eqiapbaLAGeBf8g"/>
    <x v="13"/>
    <x v="12"/>
    <m/>
    <s v="August"/>
    <s v="Cold Call"/>
    <m/>
    <m/>
    <m/>
    <m/>
    <m/>
    <m/>
    <s v="2022-07-01 11:14:50.180000+00:00"/>
    <s v="2022-10-13 04:21:26.676000+00:00"/>
    <s v="GPA"/>
  </r>
  <r>
    <s v="Satyajit Chati"/>
    <n v="60000"/>
    <s v="INR"/>
    <n v="50"/>
    <s v="9/20/22"/>
    <s v="Sales"/>
    <s v="stat_LAF6zc710op7pnBQxMZo0IXU6mVHAxtY6FLz1R7BEWw"/>
    <s v="Data Received"/>
    <n v="0"/>
    <s v="OpportunityStatusType.Active"/>
    <s v="cont_E5mbsAvUhkaw3plmmOZPoTYWC4t4w4TbYrldrfVTsWO"/>
    <s v="Jasjit Chopra"/>
    <s v="GMC renewal"/>
    <s v="lead_1nxEpuwndW3Xh7tQQuvK622xb1u5kU1P0muyb6GIqmh"/>
    <s v="Penthara Technologies LLP"/>
    <s v="Trupti Suryavanshi"/>
    <s v="user_L8E6IFhq6UCzKLHa45LUUTZCznDuyDwFrGaEp9DXiUM"/>
    <s v="Trupti Suryavanshi"/>
    <s v="2022-09-01 06:18:33.648000+00:00"/>
    <s v="2022-09-01 06:19:05.667000+00:00"/>
    <m/>
    <s v="Chandigarh"/>
    <m/>
    <s v="2021-02-12 08:13:35+00:00"/>
    <m/>
    <n v="9"/>
    <m/>
    <m/>
    <m/>
    <m/>
    <m/>
    <m/>
    <m/>
    <m/>
    <m/>
    <m/>
    <m/>
    <s v="IT Services &amp; IT Consulting"/>
    <m/>
    <m/>
    <m/>
    <m/>
    <m/>
    <m/>
    <m/>
    <m/>
    <m/>
    <m/>
    <m/>
    <m/>
    <s v="Prashant Abhang"/>
    <m/>
    <s v="user_aM3WaaSUQQmaNnsm9l2FQRVWUEr8RN2ZdXzsuQUalQ3"/>
    <x v="7"/>
    <x v="1"/>
    <m/>
    <s v="March"/>
    <s v="Inbound"/>
    <s v="Inbound via website"/>
    <m/>
    <s v="Employee Count 25"/>
    <m/>
    <m/>
    <m/>
    <s v="2021-02-12 08:16:18.291000+00:00"/>
    <s v="2022-09-14 05:15:10.136000+00:00"/>
    <s v="GMC"/>
  </r>
  <r>
    <s v="Prateek Wadhwa"/>
    <n v="150000"/>
    <s v="INR"/>
    <n v="0"/>
    <s v="9/30/22"/>
    <s v="Sales"/>
    <s v="stat_kcR4fZg7TU7jjk1jAVua3qGLRS4J5uFayEjK5j02wtv"/>
    <s v="Unqualified"/>
    <n v="0"/>
    <s v="OpportunityStatusType.Lost"/>
    <s v="cont_ROy2mJh5KS3BIJaVzWhUJPyv2xuoMRH4OAFeRdFBrdO"/>
    <s v="Praveen Gaikwad"/>
    <s v="Fresh- on hold"/>
    <s v="lead_LVVEAGuSZQV5Q4MxSLZqdTAakklAVIQvaUnBnRwZ63T"/>
    <s v="Kagome food's India"/>
    <s v="Prateek Wadhwa"/>
    <s v="user_FdWFezbLzkYQcGsBUsjZO25nr2poK2nRbqV47Rs5Kfm"/>
    <s v="Prateek Wadhwa"/>
    <s v="2022-07-21 11:40:09.092000+00:00"/>
    <s v="2022-09-01 06:22:42.093000+00:00"/>
    <m/>
    <s v="Mumbai"/>
    <m/>
    <m/>
    <m/>
    <n v="40"/>
    <m/>
    <m/>
    <s v="Facebook"/>
    <m/>
    <m/>
    <m/>
    <m/>
    <s v="PAID_SOCIAL"/>
    <m/>
    <m/>
    <m/>
    <s v="Manufacturing"/>
    <m/>
    <m/>
    <m/>
    <m/>
    <m/>
    <m/>
    <m/>
    <m/>
    <m/>
    <m/>
    <m/>
    <m/>
    <s v="Aniket Vahile"/>
    <m/>
    <s v="user_FdWFezbLzkYQcGsBUsjZO25nr2poK2nRbqV47Rs5Kfm"/>
    <x v="17"/>
    <x v="10"/>
    <m/>
    <s v="August; November; September"/>
    <s v="Gated Content"/>
    <m/>
    <m/>
    <s v="Employee Engagement Handbook"/>
    <m/>
    <m/>
    <m/>
    <s v="2022-07-15 08:14:52.416000+00:00"/>
    <s v="2022-10-19 09:53:01.241000+00:00"/>
    <s v="GTL"/>
  </r>
  <r>
    <s v="Sarvesh Pawar"/>
    <n v="100000"/>
    <s v="INR"/>
    <n v="0"/>
    <s v="9/20/22"/>
    <s v="Sales"/>
    <s v="stat_1hn9nRJaLbI53NxPuSQgo90kRpbpKsFlwN4oEGNUTdO"/>
    <s v="Lost"/>
    <n v="0"/>
    <s v="OpportunityStatusType.Lost"/>
    <s v="cont_tK9jvBuBYtd9mCPIjS6humfVZ8DrGXDzkweH8sQOiLv"/>
    <s v="Kreya Shah"/>
    <m/>
    <s v="lead_szZJaaN649qW5qAHO8KmXGruQfKrv4ErOwWVdp6ZTtl"/>
    <s v="Ecosmob Technologies"/>
    <s v="Sarvesh Pawar"/>
    <s v="user_A8KOTZADnUtEQOLt4nSLAmteNStuGh80js75RYjrXVt"/>
    <s v="Sarvesh Pawar"/>
    <s v="2022-07-13 10:44:25.052000+00:00"/>
    <s v="2022-09-01 06:28:12.500000+00:00"/>
    <m/>
    <s v="Ahmedabad"/>
    <m/>
    <m/>
    <m/>
    <n v="300"/>
    <m/>
    <m/>
    <m/>
    <m/>
    <m/>
    <m/>
    <m/>
    <m/>
    <m/>
    <m/>
    <m/>
    <s v="IT Services &amp; IT Consulting"/>
    <m/>
    <m/>
    <m/>
    <m/>
    <m/>
    <m/>
    <m/>
    <m/>
    <m/>
    <m/>
    <m/>
    <m/>
    <m/>
    <m/>
    <s v="user_A8KOTZADnUtEQOLt4nSLAmteNStuGh80js75RYjrXVt"/>
    <x v="6"/>
    <x v="1"/>
    <m/>
    <s v="February; October; September"/>
    <s v="Cold Call"/>
    <m/>
    <m/>
    <m/>
    <m/>
    <m/>
    <m/>
    <s v="2022-03-09 17:10:45.652000+00:00"/>
    <s v="2022-09-21 10:10:55.742000+00:00"/>
    <s v="NON EB"/>
  </r>
  <r>
    <s v="Mayur Gadiyar"/>
    <n v="195000"/>
    <s v="INR"/>
    <n v="100"/>
    <d v="2022-01-09T00:00:00"/>
    <s v="Sales"/>
    <s v="stat_OZRiD1474QRJIpvnjHCZfiIvKcVD6mIKSSTzg8SwDVx"/>
    <s v="Won- Payment Completed"/>
    <n v="1"/>
    <s v="OpportunityStatusType.Won"/>
    <s v="cont_UNhW5VkZnR6TRo5ZkaaIYKFQZh55CvpJLiA3Gzs3Gnp"/>
    <s v="Athikur Ansari"/>
    <s v="GMC - Renewal; 1+3 policy;"/>
    <s v="lead_rVZTmpA4IxhfAHMF3UZEYN3l51iyZ4KbH8Id2z4K1ix"/>
    <s v="Cerebrate Solutions"/>
    <s v="Shreenath Bhat"/>
    <s v="user_bdUPAGjcS7p6513So3N4g3aWNS5HuBuVJi7bvCPAsLt"/>
    <s v="Mayur Gadiyar"/>
    <s v="2022-08-19 11:15:17.544000+00:00"/>
    <s v="2022-09-01 06:08:51.746000+00:00"/>
    <m/>
    <s v="Mumbai"/>
    <m/>
    <m/>
    <m/>
    <n v="61"/>
    <m/>
    <m/>
    <m/>
    <m/>
    <m/>
    <m/>
    <m/>
    <m/>
    <m/>
    <m/>
    <m/>
    <s v="Digital Marketing &amp; Advertising"/>
    <m/>
    <m/>
    <m/>
    <m/>
    <m/>
    <m/>
    <m/>
    <m/>
    <m/>
    <m/>
    <m/>
    <m/>
    <m/>
    <m/>
    <s v="user_vMd4rmcrSbjykdyL2J7rrYn84SWdcNc5FKligrmItPw"/>
    <x v="11"/>
    <x v="12"/>
    <m/>
    <m/>
    <s v="Cold Call"/>
    <s v="Lusha"/>
    <m/>
    <m/>
    <m/>
    <m/>
    <m/>
    <s v="2022-08-01 10:06:13.267000+00:00"/>
    <s v="2022-10-19 06:48:10.506000+00:00"/>
    <s v="GMC"/>
  </r>
  <r>
    <s v="Sanket Kulkarni"/>
    <n v="18200000"/>
    <s v="INR"/>
    <n v="100"/>
    <s v="8/25/22"/>
    <s v="Sales"/>
    <s v="stat_OZRiD1474QRJIpvnjHCZfiIvKcVD6mIKSSTzg8SwDVx"/>
    <s v="Won- Payment Completed"/>
    <n v="1"/>
    <s v="OpportunityStatusType.Won"/>
    <m/>
    <m/>
    <m/>
    <s v="lead_AV5593EdCIVEDBHLpcc7hYGqNj4vfSIsR3TsYQXk6Td"/>
    <s v="MANPOWERGROUP SERVICES INDIA PVT. LTD"/>
    <s v="Sanket Kulkarni"/>
    <s v="user_k8sSUtRXfYEMul9CBIF4ZOmv3vnev5cdEvVZbtETMKp"/>
    <s v="Sanket Kulkarni"/>
    <s v="2022-08-23 15:55:19.165000+00:00"/>
    <s v="2022-09-01 05:42:55.021000+00:00"/>
    <m/>
    <s v="Pune"/>
    <m/>
    <m/>
    <m/>
    <n v="4378"/>
    <m/>
    <m/>
    <m/>
    <m/>
    <m/>
    <m/>
    <m/>
    <m/>
    <m/>
    <m/>
    <m/>
    <s v="HR / Staffing / Recruitment"/>
    <m/>
    <m/>
    <m/>
    <m/>
    <m/>
    <m/>
    <m/>
    <m/>
    <m/>
    <m/>
    <m/>
    <m/>
    <s v="Rakesh Nade"/>
    <m/>
    <s v="user_A8KOTZADnUtEQOLt4nSLAmteNStuGh80js75RYjrXVt"/>
    <x v="6"/>
    <x v="1"/>
    <m/>
    <s v="August"/>
    <s v="Cold Call"/>
    <m/>
    <m/>
    <m/>
    <m/>
    <m/>
    <m/>
    <s v="2022-08-23 08:39:42.231000+00:00"/>
    <s v="2022-10-20 10:18:55.346000+00:00"/>
    <s v="GMC"/>
  </r>
  <r>
    <s v="Satyam Tiwari"/>
    <n v="40000"/>
    <s v="INR"/>
    <n v="0"/>
    <s v="8/26/22"/>
    <s v="Sales"/>
    <s v="stat_1hn9nRJaLbI53NxPuSQgo90kRpbpKsFlwN4oEGNUTdO"/>
    <s v="Lost"/>
    <n v="0"/>
    <s v="OpportunityStatusType.Lost"/>
    <m/>
    <m/>
    <s v="Got the quote of 30K"/>
    <s v="lead_evZgJMFwTkn5S0aYM63Q5XPOrtQbSh02sUIHt8t5gjv"/>
    <s v="ADF Foods Ltd"/>
    <s v="Satyam Tiwari"/>
    <s v="user_2YgShwgjLNI4FjAqgE9PtKsdIaGh919JGcFG919fe5B"/>
    <s v="Satyam Tiwari"/>
    <s v="2022-08-08 11:03:34.417000+00:00"/>
    <s v="2022-09-01 05:50:47.841000+00:00"/>
    <m/>
    <s v="Mumbai"/>
    <m/>
    <m/>
    <m/>
    <n v="170"/>
    <m/>
    <m/>
    <m/>
    <m/>
    <m/>
    <m/>
    <m/>
    <m/>
    <m/>
    <m/>
    <m/>
    <s v="Food &amp; Beverages"/>
    <m/>
    <m/>
    <m/>
    <m/>
    <m/>
    <m/>
    <m/>
    <m/>
    <m/>
    <m/>
    <m/>
    <m/>
    <s v="Aniket Vahile"/>
    <m/>
    <s v="user_g5Yw4Z4XnIbmcGhJO80vdtFdd5ElcDlgYO3q8l82ODn"/>
    <x v="18"/>
    <x v="18"/>
    <m/>
    <s v="July"/>
    <s v="Cold Call"/>
    <s v="Naukri.com"/>
    <m/>
    <m/>
    <m/>
    <m/>
    <m/>
    <s v="2021-08-05 07:12:29.472000+00:00"/>
    <s v="2022-09-07 06:15:28.067000+00:00"/>
    <s v="GPA"/>
  </r>
  <r>
    <s v="Vrushali Kummar"/>
    <n v="140000"/>
    <s v="INR"/>
    <n v="0"/>
    <s v="8/31/22"/>
    <s v="Sales"/>
    <s v="stat_1hn9nRJaLbI53NxPuSQgo90kRpbpKsFlwN4oEGNUTdO"/>
    <s v="Lost"/>
    <n v="0"/>
    <s v="OpportunityStatusType.Lost"/>
    <s v="cont_ukfJHOAWYrRkklj44FXqyMcbQawQER9Qyaqta90hLoI"/>
    <s v="saurabh sanyal"/>
    <s v="GPA for 3 companies"/>
    <s v="lead_m3UA8eWqFVrLu7R5Qk1LjXwcQ8DXmkNmaSgaV7sfrjt"/>
    <s v="Spencer's retail"/>
    <s v="Gauri Jori"/>
    <s v="user_TZzywQwym26DjuswO479pxRhNKX152z8X1haCx2vcst"/>
    <s v="Vrushali Kummar"/>
    <s v="2022-07-15 13:11:08.523000+00:00"/>
    <s v="2022-09-01 05:26:14.433000+00:00"/>
    <m/>
    <s v="Kolkata"/>
    <m/>
    <m/>
    <m/>
    <n v="1000"/>
    <m/>
    <m/>
    <m/>
    <m/>
    <m/>
    <m/>
    <m/>
    <m/>
    <m/>
    <m/>
    <m/>
    <s v="Retail"/>
    <m/>
    <m/>
    <m/>
    <m/>
    <m/>
    <m/>
    <m/>
    <m/>
    <m/>
    <m/>
    <m/>
    <m/>
    <s v="Deepak Yadav"/>
    <m/>
    <s v="user_5YHA1ZU4iP896lD1YJehdJcMx7ZEgWCpulT4T2c3pJ3"/>
    <x v="4"/>
    <x v="1"/>
    <m/>
    <s v="September"/>
    <s v="Gated Content"/>
    <s v="Naukri.com"/>
    <m/>
    <s v="Downloaded the guide: Designing employee healthcare plan"/>
    <m/>
    <m/>
    <m/>
    <s v="2021-10-04 16:56:39.567000+00:00"/>
    <s v="2022-10-10 03:09:13.468000+00:00"/>
    <m/>
  </r>
  <r>
    <s v="Sanket Kulkarni"/>
    <n v="2587428"/>
    <s v="INR"/>
    <n v="100"/>
    <d v="2022-01-09T00:00:00"/>
    <s v="Sales"/>
    <s v="stat_OZRiD1474QRJIpvnjHCZfiIvKcVD6mIKSSTzg8SwDVx"/>
    <s v="Won- Payment Completed"/>
    <n v="1"/>
    <s v="OpportunityStatusType.Won"/>
    <m/>
    <m/>
    <s v="Fire Policy"/>
    <s v="lead_XRNI8vpPA4lmfiY4l7o0wEte61HwQVBjwEKGNIYzbDI"/>
    <s v="Shraddha energy and infraprojects private limited"/>
    <s v="Pranaav Marathe"/>
    <s v="user_k8sSUtRXfYEMul9CBIF4ZOmv3vnev5cdEvVZbtETMKp"/>
    <s v="Sanket Kulkarni"/>
    <s v="2022-08-30 07:41:55.758000+00:00"/>
    <s v="2022-09-01 05:26:47.808000+00:00"/>
    <m/>
    <s v="Pune"/>
    <m/>
    <m/>
    <m/>
    <n v="13"/>
    <m/>
    <m/>
    <m/>
    <m/>
    <m/>
    <m/>
    <m/>
    <m/>
    <m/>
    <m/>
    <m/>
    <s v="Manufacturing"/>
    <m/>
    <m/>
    <m/>
    <m/>
    <m/>
    <m/>
    <m/>
    <m/>
    <m/>
    <m/>
    <m/>
    <m/>
    <s v="Arunkumar Dubey"/>
    <m/>
    <s v="user_k8sSUtRXfYEMul9CBIF4ZOmv3vnev5cdEvVZbtETMKp"/>
    <x v="30"/>
    <x v="4"/>
    <m/>
    <m/>
    <s v="Cold Call"/>
    <m/>
    <m/>
    <m/>
    <m/>
    <m/>
    <m/>
    <s v="2022-08-30 07:41:08.562000+00:00"/>
    <s v="2022-09-20 08:44:58.410000+00:00"/>
    <m/>
  </r>
  <r>
    <s v="Vrushali Kummar"/>
    <n v="200000"/>
    <s v="INR"/>
    <n v="0"/>
    <s v="8/31/22"/>
    <s v="Sales"/>
    <s v="stat_1hn9nRJaLbI53NxPuSQgo90kRpbpKsFlwN4oEGNUTdO"/>
    <s v="Lost"/>
    <n v="0"/>
    <s v="OpportunityStatusType.Lost"/>
    <s v="cont_ukfJHOAWYrRkklj44FXqyMcbQawQER9Qyaqta90hLoI"/>
    <s v="saurabh sanyal"/>
    <s v="GMC ren for Omnipresent"/>
    <s v="lead_m3UA8eWqFVrLu7R5Qk1LjXwcQ8DXmkNmaSgaV7sfrjt"/>
    <s v="Spencer's retail"/>
    <s v="Gauri Jori"/>
    <s v="user_TZzywQwym26DjuswO479pxRhNKX152z8X1haCx2vcst"/>
    <s v="Vrushali Kummar"/>
    <s v="2022-08-17 10:55:31.996000+00:00"/>
    <s v="2022-09-01 05:25:59.306000+00:00"/>
    <m/>
    <s v="Kolkata"/>
    <m/>
    <m/>
    <m/>
    <n v="1000"/>
    <m/>
    <m/>
    <m/>
    <m/>
    <m/>
    <m/>
    <m/>
    <m/>
    <m/>
    <m/>
    <m/>
    <s v="Retail"/>
    <m/>
    <m/>
    <m/>
    <m/>
    <m/>
    <m/>
    <m/>
    <m/>
    <m/>
    <m/>
    <m/>
    <m/>
    <s v="Deepak Yadav"/>
    <m/>
    <s v="user_5YHA1ZU4iP896lD1YJehdJcMx7ZEgWCpulT4T2c3pJ3"/>
    <x v="4"/>
    <x v="1"/>
    <m/>
    <s v="September"/>
    <s v="Gated Content"/>
    <s v="Naukri.com"/>
    <m/>
    <s v="Downloaded the guide: Designing employee healthcare plan"/>
    <m/>
    <m/>
    <m/>
    <s v="2021-10-04 16:56:39.567000+00:00"/>
    <s v="2022-10-10 03:09:13.468000+00:00"/>
    <m/>
  </r>
  <r>
    <s v="Shreenath Bhat"/>
    <n v="100000"/>
    <s v="INR"/>
    <n v="0"/>
    <s v="8/31/22"/>
    <s v="Sales"/>
    <s v="stat_kcR4fZg7TU7jjk1jAVua3qGLRS4J5uFayEjK5j02wtv"/>
    <s v="Unqualified"/>
    <n v="0"/>
    <s v="OpportunityStatusType.Lost"/>
    <s v="cont_XVdI4vmZyXIUUOPw6oAKM0wOqGNcMiF2pwgQmevRimp"/>
    <s v="Manohar G"/>
    <s v="GTL - Fresh global validity. Have budget for this."/>
    <s v="lead_MdFYDK9Rr7E7VXNkPaZafPetYQjdpYN21s8XcuL7xFs"/>
    <s v="Mecwin Technologies India Pvt Ltd"/>
    <s v="Shreenath Bhat"/>
    <s v="user_vMd4rmcrSbjykdyL2J7rrYn84SWdcNc5FKligrmItPw"/>
    <s v="Shreenath Bhat"/>
    <s v="2022-06-28 05:21:18.484000+00:00"/>
    <s v="2022-09-01 05:25:45.543000+00:00"/>
    <m/>
    <s v="Bangalore"/>
    <m/>
    <m/>
    <m/>
    <m/>
    <m/>
    <m/>
    <m/>
    <m/>
    <m/>
    <m/>
    <m/>
    <s v="DIRECT_TRAFFIC"/>
    <m/>
    <m/>
    <m/>
    <s v="IT Services &amp; IT Consulting"/>
    <m/>
    <m/>
    <m/>
    <m/>
    <m/>
    <m/>
    <m/>
    <m/>
    <m/>
    <m/>
    <m/>
    <m/>
    <m/>
    <m/>
    <s v="user_vMd4rmcrSbjykdyL2J7rrYn84SWdcNc5FKligrmItPw"/>
    <x v="11"/>
    <x v="1"/>
    <m/>
    <s v="August"/>
    <s v="Gated Content"/>
    <m/>
    <m/>
    <s v="Employee Engagement Calendar"/>
    <m/>
    <m/>
    <m/>
    <s v="2022-06-20 16:47:55.511000+00:00"/>
    <s v="2022-09-01 05:32:14.638000+00:00"/>
    <s v="GTL"/>
  </r>
  <r>
    <s v="Vrushali Kummar"/>
    <n v="8000000"/>
    <s v="INR"/>
    <n v="0"/>
    <s v="8/31/22"/>
    <s v="Sales"/>
    <s v="stat_1hn9nRJaLbI53NxPuSQgo90kRpbpKsFlwN4oEGNUTdO"/>
    <s v="Lost"/>
    <n v="0"/>
    <s v="OpportunityStatusType.Lost"/>
    <s v="cont_ukfJHOAWYrRkklj44FXqyMcbQawQER9Qyaqta90hLoI"/>
    <s v="saurabh sanyal"/>
    <s v="GMC ren for 1000 emp"/>
    <s v="lead_m3UA8eWqFVrLu7R5Qk1LjXwcQ8DXmkNmaSgaV7sfrjt"/>
    <s v="Spencer's retail"/>
    <s v="Gauri Jori"/>
    <s v="user_TZzywQwym26DjuswO479pxRhNKX152z8X1haCx2vcst"/>
    <s v="Vrushali Kummar"/>
    <s v="2022-07-15 13:11:54.607000+00:00"/>
    <s v="2022-09-01 05:25:45.860000+00:00"/>
    <m/>
    <s v="Kolkata"/>
    <m/>
    <m/>
    <m/>
    <n v="1000"/>
    <m/>
    <m/>
    <m/>
    <m/>
    <m/>
    <m/>
    <m/>
    <m/>
    <m/>
    <m/>
    <m/>
    <s v="Retail"/>
    <m/>
    <m/>
    <m/>
    <m/>
    <m/>
    <m/>
    <m/>
    <m/>
    <m/>
    <m/>
    <m/>
    <m/>
    <s v="Deepak Yadav"/>
    <m/>
    <s v="user_5YHA1ZU4iP896lD1YJehdJcMx7ZEgWCpulT4T2c3pJ3"/>
    <x v="4"/>
    <x v="1"/>
    <m/>
    <s v="September"/>
    <s v="Gated Content"/>
    <s v="Naukri.com"/>
    <m/>
    <s v="Downloaded the guide: Designing employee healthcare plan"/>
    <m/>
    <m/>
    <m/>
    <s v="2021-10-04 16:56:39.567000+00:00"/>
    <s v="2022-10-10 03:09:13.468000+00:00"/>
    <m/>
  </r>
  <r>
    <s v="Shreenath Bhat"/>
    <n v="10000"/>
    <s v="INR"/>
    <n v="0"/>
    <s v="8/31/22"/>
    <s v="Sales"/>
    <s v="stat_kcR4fZg7TU7jjk1jAVua3qGLRS4J5uFayEjK5j02wtv"/>
    <s v="Unqualified"/>
    <n v="0"/>
    <s v="OpportunityStatusType.Lost"/>
    <s v="cont_XVdI4vmZyXIUUOPw6oAKM0wOqGNcMiF2pwgQmevRimp"/>
    <s v="Manohar G"/>
    <s v="GPA - Renewal; Global validity"/>
    <s v="lead_MdFYDK9Rr7E7VXNkPaZafPetYQjdpYN21s8XcuL7xFs"/>
    <s v="Mecwin Technologies India Pvt Ltd"/>
    <s v="Shreenath Bhat"/>
    <s v="user_vMd4rmcrSbjykdyL2J7rrYn84SWdcNc5FKligrmItPw"/>
    <s v="Shreenath Bhat"/>
    <s v="2022-06-28 05:20:37.836000+00:00"/>
    <s v="2022-09-01 05:25:39.218000+00:00"/>
    <m/>
    <s v="Bangalore"/>
    <m/>
    <m/>
    <m/>
    <m/>
    <m/>
    <m/>
    <m/>
    <m/>
    <m/>
    <m/>
    <m/>
    <s v="DIRECT_TRAFFIC"/>
    <m/>
    <m/>
    <m/>
    <s v="IT Services &amp; IT Consulting"/>
    <m/>
    <m/>
    <m/>
    <m/>
    <m/>
    <m/>
    <m/>
    <m/>
    <m/>
    <m/>
    <m/>
    <m/>
    <m/>
    <m/>
    <s v="user_vMd4rmcrSbjykdyL2J7rrYn84SWdcNc5FKligrmItPw"/>
    <x v="11"/>
    <x v="1"/>
    <m/>
    <s v="August"/>
    <s v="Gated Content"/>
    <m/>
    <m/>
    <s v="Employee Engagement Calendar"/>
    <m/>
    <m/>
    <m/>
    <s v="2022-06-20 16:47:55.511000+00:00"/>
    <s v="2022-09-01 05:32:14.638000+00:00"/>
    <s v="GPA"/>
  </r>
  <r>
    <s v="Pranav Kenjale"/>
    <n v="280000"/>
    <s v="INR"/>
    <n v="0"/>
    <s v="9/30/22"/>
    <s v="Sales"/>
    <s v="stat_kcR4fZg7TU7jjk1jAVua3qGLRS4J5uFayEjK5j02wtv"/>
    <s v="Unqualified"/>
    <n v="0"/>
    <s v="OpportunityStatusType.Lost"/>
    <m/>
    <m/>
    <s v="GMC"/>
    <s v="lead_dXhWC6LH9CYZo5SsKEoAdpotr5f760IGCBZf5NxGjWK"/>
    <s v="Moneyy app"/>
    <s v="Bharti Bankey"/>
    <s v="user_sREdxbAJihL2Zbgic7tyQ6Rc4Mny7HnD1RNGhA9DDYh"/>
    <s v="Prajakta Sahastrabudhe"/>
    <s v="2022-08-30 06:12:56.856000+00:00"/>
    <s v="2022-09-01 05:20:40.322000+00:00"/>
    <m/>
    <s v="Bangalore"/>
    <m/>
    <s v="2022-08-26 05:05:11+00:00"/>
    <m/>
    <n v="35"/>
    <m/>
    <m/>
    <m/>
    <m/>
    <m/>
    <m/>
    <m/>
    <s v="ORGANIC_SEARCH"/>
    <m/>
    <m/>
    <m/>
    <m/>
    <m/>
    <m/>
    <m/>
    <m/>
    <m/>
    <m/>
    <m/>
    <m/>
    <m/>
    <m/>
    <m/>
    <m/>
    <m/>
    <m/>
    <s v="user_aM3WaaSUQQmaNnsm9l2FQRVWUEr8RN2ZdXzsuQUalQ3"/>
    <x v="7"/>
    <x v="1"/>
    <m/>
    <m/>
    <s v="Inbound"/>
    <s v="Inbound via website"/>
    <m/>
    <s v="Employee Count 25"/>
    <m/>
    <m/>
    <m/>
    <s v="2022-08-26 05:05:39.839000+00:00"/>
    <s v="2022-09-05 09:20:34.104000+00:00"/>
    <m/>
  </r>
  <r>
    <s v="Shreenath Bhat"/>
    <n v="200000"/>
    <s v="INR"/>
    <n v="0"/>
    <s v="8/31/22"/>
    <s v="Sales"/>
    <s v="stat_kcR4fZg7TU7jjk1jAVua3qGLRS4J5uFayEjK5j02wtv"/>
    <s v="Unqualified"/>
    <n v="0"/>
    <s v="OpportunityStatusType.Lost"/>
    <s v="cont_XVdI4vmZyXIUUOPw6oAKM0wOqGNcMiF2pwgQmevRimp"/>
    <s v="Manohar G"/>
    <s v="GMC - Renewal; Want to upgrade from Employee only to at least 1+3 if not 1+5;"/>
    <s v="lead_MdFYDK9Rr7E7VXNkPaZafPetYQjdpYN21s8XcuL7xFs"/>
    <s v="Mecwin Technologies India Pvt Ltd"/>
    <s v="Shreenath Bhat"/>
    <s v="user_vMd4rmcrSbjykdyL2J7rrYn84SWdcNc5FKligrmItPw"/>
    <s v="Shreenath Bhat"/>
    <s v="2022-06-28 05:19:50.972000+00:00"/>
    <s v="2022-09-01 05:25:33.382000+00:00"/>
    <m/>
    <s v="Bangalore"/>
    <m/>
    <m/>
    <m/>
    <m/>
    <m/>
    <m/>
    <m/>
    <m/>
    <m/>
    <m/>
    <m/>
    <s v="DIRECT_TRAFFIC"/>
    <m/>
    <m/>
    <m/>
    <s v="IT Services &amp; IT Consulting"/>
    <m/>
    <m/>
    <m/>
    <m/>
    <m/>
    <m/>
    <m/>
    <m/>
    <m/>
    <m/>
    <m/>
    <m/>
    <m/>
    <m/>
    <s v="user_vMd4rmcrSbjykdyL2J7rrYn84SWdcNc5FKligrmItPw"/>
    <x v="11"/>
    <x v="1"/>
    <m/>
    <s v="August"/>
    <s v="Gated Content"/>
    <m/>
    <m/>
    <s v="Employee Engagement Calendar"/>
    <m/>
    <m/>
    <m/>
    <s v="2022-06-20 16:47:55.511000+00:00"/>
    <s v="2022-09-01 05:32:14.638000+00:00"/>
    <s v="GMC"/>
  </r>
  <r>
    <s v="Shreenath Bhat"/>
    <n v="100000"/>
    <s v="INR"/>
    <n v="0"/>
    <s v="8/31/22"/>
    <s v="Sales"/>
    <s v="stat_kcR4fZg7TU7jjk1jAVua3qGLRS4J5uFayEjK5j02wtv"/>
    <s v="Unqualified"/>
    <n v="0"/>
    <s v="OpportunityStatusType.Lost"/>
    <s v="cont_Fz06uwwRsF2PZKQSyw8K15DR6LJtSnETxkMga3gZcWI"/>
    <s v="Deepak"/>
    <s v="GPA - Renewal"/>
    <s v="lead_D6qu6UWU26zvp9kBRuI8zstc3AkzSGU168IJt0fSKWQ"/>
    <s v="Apparel group"/>
    <s v="Shreenath Bhat"/>
    <s v="user_vMd4rmcrSbjykdyL2J7rrYn84SWdcNc5FKligrmItPw"/>
    <s v="Shreenath Bhat"/>
    <s v="2022-07-11 09:35:41.680000+00:00"/>
    <s v="2022-09-01 05:15:50.028000+00:00"/>
    <m/>
    <s v="Bangalore"/>
    <m/>
    <m/>
    <m/>
    <n v="350"/>
    <m/>
    <m/>
    <m/>
    <m/>
    <m/>
    <m/>
    <m/>
    <m/>
    <m/>
    <m/>
    <m/>
    <m/>
    <m/>
    <m/>
    <m/>
    <m/>
    <m/>
    <m/>
    <m/>
    <m/>
    <m/>
    <m/>
    <m/>
    <m/>
    <m/>
    <m/>
    <s v="user_vMd4rmcrSbjykdyL2J7rrYn84SWdcNc5FKligrmItPw"/>
    <x v="11"/>
    <x v="1"/>
    <m/>
    <s v="August"/>
    <m/>
    <m/>
    <m/>
    <s v="Lead Magnet Lead"/>
    <m/>
    <m/>
    <m/>
    <s v="2021-09-05 12:01:49.130000+00:00"/>
    <s v="2022-10-20 06:21:54.227000+00:00"/>
    <s v="GPA"/>
  </r>
  <r>
    <s v="Shreenath Bhat"/>
    <n v="100000"/>
    <s v="INR"/>
    <n v="0"/>
    <s v="8/31/22"/>
    <s v="Sales"/>
    <s v="stat_kcR4fZg7TU7jjk1jAVua3qGLRS4J5uFayEjK5j02wtv"/>
    <s v="Unqualified"/>
    <n v="0"/>
    <s v="OpportunityStatusType.Lost"/>
    <s v="cont_r6hvvdcAvgbf6fjOwpwNpmNbak9hP3cGWEETke6S9p5"/>
    <s v="Sam Naik"/>
    <s v="GMC - Employee only renewal"/>
    <s v="lead_UdUDDUTbROCZOxdwHz9BmQLZifyowKDR5pC1kKgn1qb"/>
    <s v="Team Bryks"/>
    <s v="Shreenath Bhat"/>
    <s v="user_vMd4rmcrSbjykdyL2J7rrYn84SWdcNc5FKligrmItPw"/>
    <s v="Shreenath Bhat"/>
    <s v="2022-06-27 11:45:18.345000+00:00"/>
    <s v="2022-09-01 05:14:37.523000+00:00"/>
    <m/>
    <s v="Bangalore"/>
    <m/>
    <m/>
    <m/>
    <n v="20"/>
    <m/>
    <m/>
    <m/>
    <m/>
    <m/>
    <m/>
    <m/>
    <m/>
    <m/>
    <m/>
    <m/>
    <s v="Construction &amp; Real Estate"/>
    <m/>
    <m/>
    <m/>
    <m/>
    <m/>
    <m/>
    <m/>
    <m/>
    <m/>
    <m/>
    <m/>
    <m/>
    <s v="Rakesh Nade"/>
    <m/>
    <s v="user_vMd4rmcrSbjykdyL2J7rrYn84SWdcNc5FKligrmItPw"/>
    <x v="11"/>
    <x v="1"/>
    <m/>
    <s v="August"/>
    <m/>
    <m/>
    <m/>
    <s v="Lead Magnet Lead"/>
    <m/>
    <m/>
    <m/>
    <s v="2021-09-04 13:34:19.663000+00:00"/>
    <s v="2022-09-23 13:10:01.684000+00:00"/>
    <s v="GMC"/>
  </r>
  <r>
    <s v="Shreenath Bhat"/>
    <n v="1800000"/>
    <s v="INR"/>
    <n v="0"/>
    <s v="8/31/22"/>
    <s v="Sales"/>
    <s v="stat_kcR4fZg7TU7jjk1jAVua3qGLRS4J5uFayEjK5j02wtv"/>
    <s v="Unqualified"/>
    <n v="0"/>
    <s v="OpportunityStatusType.Lost"/>
    <s v="cont_Fz06uwwRsF2PZKQSyw8K15DR6LJtSnETxkMga3gZcWI"/>
    <s v="Deepak"/>
    <s v="GMC - Renewal"/>
    <s v="lead_D6qu6UWU26zvp9kBRuI8zstc3AkzSGU168IJt0fSKWQ"/>
    <s v="Apparel group"/>
    <s v="Shreenath Bhat"/>
    <s v="user_vMd4rmcrSbjykdyL2J7rrYn84SWdcNc5FKligrmItPw"/>
    <s v="Shreenath Bhat"/>
    <s v="2022-07-11 09:35:18.103000+00:00"/>
    <s v="2022-09-01 05:15:37.706000+00:00"/>
    <m/>
    <s v="Bangalore"/>
    <m/>
    <m/>
    <m/>
    <n v="350"/>
    <m/>
    <m/>
    <m/>
    <m/>
    <m/>
    <m/>
    <m/>
    <m/>
    <m/>
    <m/>
    <m/>
    <m/>
    <m/>
    <m/>
    <m/>
    <m/>
    <m/>
    <m/>
    <m/>
    <m/>
    <m/>
    <m/>
    <m/>
    <m/>
    <m/>
    <m/>
    <s v="user_vMd4rmcrSbjykdyL2J7rrYn84SWdcNc5FKligrmItPw"/>
    <x v="11"/>
    <x v="1"/>
    <m/>
    <s v="August"/>
    <m/>
    <m/>
    <m/>
    <s v="Lead Magnet Lead"/>
    <m/>
    <m/>
    <m/>
    <s v="2021-09-05 12:01:49.130000+00:00"/>
    <s v="2022-10-20 06:21:54.227000+00:00"/>
    <s v="GMC"/>
  </r>
  <r>
    <s v="Navin Panjwani"/>
    <n v="1400000"/>
    <s v="INR"/>
    <n v="0"/>
    <s v="9/22/22"/>
    <s v="Sales"/>
    <s v="stat_kcR4fZg7TU7jjk1jAVua3qGLRS4J5uFayEjK5j02wtv"/>
    <s v="Unqualified"/>
    <n v="0"/>
    <s v="OpportunityStatusType.Lost"/>
    <m/>
    <m/>
    <m/>
    <s v="lead_EsaWC4OpzlBCRQLf5H8nNjglpRitbrbBcgvfc5FVdRs"/>
    <s v="KP Sanghvi &amp; Sons LLP ( Renewal )"/>
    <s v="Satyajit Chati"/>
    <s v="user_sD3YjSs92XKUfD0OPHeo886g6tW6aCM0iUhX5VVUuJi"/>
    <s v="Navin Panjwani"/>
    <s v="2022-07-18 06:09:07.276000+00:00"/>
    <s v="2022-09-01 04:49:58.179000+00:00"/>
    <m/>
    <s v="Mumbai"/>
    <m/>
    <m/>
    <m/>
    <n v="52"/>
    <m/>
    <m/>
    <m/>
    <m/>
    <m/>
    <m/>
    <m/>
    <m/>
    <m/>
    <m/>
    <m/>
    <s v="Mining &amp; Metal"/>
    <m/>
    <m/>
    <m/>
    <m/>
    <m/>
    <m/>
    <m/>
    <m/>
    <m/>
    <m/>
    <m/>
    <m/>
    <s v="Jitin Gopi"/>
    <m/>
    <s v="user_5IQTpX6DsnoeoDfxqzqojpVoQLXPh68nhDjLS5ETjYj"/>
    <x v="8"/>
    <x v="1"/>
    <m/>
    <s v="September"/>
    <s v="Cold Call"/>
    <m/>
    <m/>
    <m/>
    <m/>
    <m/>
    <m/>
    <s v="2021-08-05 07:12:24.742000+00:00"/>
    <s v="2022-09-22 00:09:31.746000+00:00"/>
    <m/>
  </r>
  <r>
    <s v="Manish Balpande"/>
    <n v="2000000"/>
    <s v="INR"/>
    <n v="0"/>
    <s v="9/15/22"/>
    <s v="Sales"/>
    <s v="stat_kcR4fZg7TU7jjk1jAVua3qGLRS4J5uFayEjK5j02wtv"/>
    <s v="Unqualified"/>
    <n v="0"/>
    <s v="OpportunityStatusType.Lost"/>
    <s v="cont_r3wH4ghpzNNmrpzEUyRydMVzeDS4GqkzX0632wqAtum"/>
    <s v="sandip jangham"/>
    <s v="GMC ren"/>
    <s v="lead_SEcLsDc1sKLghmYCa0W7kLFdsnMFHkCEUx3U7WFeoiy"/>
    <s v="SGIL - Synergy Green Industries Ltd"/>
    <s v="Gauri Jori"/>
    <s v="user_8jx3L2CDfrbzNnwYUv6Plfha6VxaSGsqcbTXR3sIBZi"/>
    <s v="Manish Balpande"/>
    <s v="2022-07-11 08:29:20.219000+00:00"/>
    <s v="2022-09-01 04:43:16.940000+00:00"/>
    <m/>
    <s v="Kolhapur"/>
    <m/>
    <m/>
    <m/>
    <n v="137"/>
    <m/>
    <m/>
    <m/>
    <m/>
    <m/>
    <m/>
    <m/>
    <m/>
    <m/>
    <m/>
    <m/>
    <s v="Manufacturing"/>
    <m/>
    <m/>
    <m/>
    <m/>
    <m/>
    <m/>
    <m/>
    <m/>
    <m/>
    <m/>
    <m/>
    <m/>
    <m/>
    <m/>
    <s v="user_5YHA1ZU4iP896lD1YJehdJcMx7ZEgWCpulT4T2c3pJ3"/>
    <x v="4"/>
    <x v="1"/>
    <m/>
    <s v="September"/>
    <s v="Cold Call"/>
    <m/>
    <m/>
    <m/>
    <m/>
    <m/>
    <m/>
    <s v="2021-02-10 09:38:55.515000+00:00"/>
    <s v="2022-09-09 07:44:33.781000+00:00"/>
    <s v="GMC"/>
  </r>
  <r>
    <s v="Manish Balpande"/>
    <n v="5000"/>
    <s v="INR"/>
    <n v="0"/>
    <s v="9/15/22"/>
    <s v="Sales"/>
    <s v="stat_kcR4fZg7TU7jjk1jAVua3qGLRS4J5uFayEjK5j02wtv"/>
    <s v="Unqualified"/>
    <n v="0"/>
    <s v="OpportunityStatusType.Lost"/>
    <s v="cont_r3wH4ghpzNNmrpzEUyRydMVzeDS4GqkzX0632wqAtum"/>
    <s v="sandip jangham"/>
    <s v="WC ren"/>
    <s v="lead_SEcLsDc1sKLghmYCa0W7kLFdsnMFHkCEUx3U7WFeoiy"/>
    <s v="SGIL - Synergy Green Industries Ltd"/>
    <s v="Gauri Jori"/>
    <s v="user_8jx3L2CDfrbzNnwYUv6Plfha6VxaSGsqcbTXR3sIBZi"/>
    <s v="Manish Balpande"/>
    <s v="2022-07-11 08:33:49.886000+00:00"/>
    <s v="2022-09-01 04:43:54.266000+00:00"/>
    <m/>
    <s v="Kolhapur"/>
    <m/>
    <m/>
    <m/>
    <n v="137"/>
    <m/>
    <m/>
    <m/>
    <m/>
    <m/>
    <m/>
    <m/>
    <m/>
    <m/>
    <m/>
    <m/>
    <s v="Manufacturing"/>
    <m/>
    <m/>
    <m/>
    <m/>
    <m/>
    <m/>
    <m/>
    <m/>
    <m/>
    <m/>
    <m/>
    <m/>
    <m/>
    <m/>
    <s v="user_5YHA1ZU4iP896lD1YJehdJcMx7ZEgWCpulT4T2c3pJ3"/>
    <x v="4"/>
    <x v="1"/>
    <m/>
    <s v="September"/>
    <s v="Cold Call"/>
    <m/>
    <m/>
    <m/>
    <m/>
    <m/>
    <m/>
    <s v="2021-02-10 09:38:55.515000+00:00"/>
    <s v="2022-09-09 07:44:33.781000+00:00"/>
    <s v="WC"/>
  </r>
  <r>
    <s v="Manish Balpande"/>
    <n v="100000"/>
    <s v="INR"/>
    <n v="0"/>
    <s v="9/15/22"/>
    <s v="Sales"/>
    <s v="stat_kcR4fZg7TU7jjk1jAVua3qGLRS4J5uFayEjK5j02wtv"/>
    <s v="Unqualified"/>
    <n v="0"/>
    <s v="OpportunityStatusType.Lost"/>
    <s v="cont_r3wH4ghpzNNmrpzEUyRydMVzeDS4GqkzX0632wqAtum"/>
    <s v="sandip jangham"/>
    <s v="GPA ren"/>
    <s v="lead_SEcLsDc1sKLghmYCa0W7kLFdsnMFHkCEUx3U7WFeoiy"/>
    <s v="SGIL - Synergy Green Industries Ltd"/>
    <s v="Gauri Jori"/>
    <s v="user_8jx3L2CDfrbzNnwYUv6Plfha6VxaSGsqcbTXR3sIBZi"/>
    <s v="Manish Balpande"/>
    <s v="2022-07-11 08:30:10.935000+00:00"/>
    <s v="2022-09-01 04:43:40.193000+00:00"/>
    <m/>
    <s v="Kolhapur"/>
    <m/>
    <m/>
    <m/>
    <n v="137"/>
    <m/>
    <m/>
    <m/>
    <m/>
    <m/>
    <m/>
    <m/>
    <m/>
    <m/>
    <m/>
    <m/>
    <s v="Manufacturing"/>
    <m/>
    <m/>
    <m/>
    <m/>
    <m/>
    <m/>
    <m/>
    <m/>
    <m/>
    <m/>
    <m/>
    <m/>
    <m/>
    <m/>
    <s v="user_5YHA1ZU4iP896lD1YJehdJcMx7ZEgWCpulT4T2c3pJ3"/>
    <x v="4"/>
    <x v="1"/>
    <m/>
    <s v="September"/>
    <s v="Cold Call"/>
    <m/>
    <m/>
    <m/>
    <m/>
    <m/>
    <m/>
    <s v="2021-02-10 09:38:55.515000+00:00"/>
    <s v="2022-09-09 07:44:33.781000+00:00"/>
    <s v="GPA"/>
  </r>
  <r>
    <s v="Sameer Iftekhari"/>
    <n v="5039602"/>
    <s v="INR"/>
    <n v="100"/>
    <s v="8/30/22"/>
    <s v="Sales"/>
    <s v="stat_OZRiD1474QRJIpvnjHCZfiIvKcVD6mIKSSTzg8SwDVx"/>
    <s v="Won- Payment Completed"/>
    <n v="1"/>
    <s v="OpportunityStatusType.Won"/>
    <s v="cont_yHejaTHxBHGMtjI06Sg17f0hwMFs8wajfhemYl2hpZK"/>
    <s v="Satish Kale"/>
    <s v="Fire Insurance"/>
    <s v="lead_N3MBFwQElHKMYszAW0QJlIzl57ZciXMig8LtJCw4p8l"/>
    <s v="City Realty &amp; Development Pvt. Ltd."/>
    <s v="Sameer Iftekhari"/>
    <s v="user_ld5YgHNj2pvuncdfHoHOwdXz2NpUhXpbkNchGaPKUXG"/>
    <s v="Sameer Iftekhari"/>
    <s v="2022-09-01 03:19:20.926000+00:00"/>
    <s v="2022-09-01 03:19:20.926000+00:00"/>
    <m/>
    <s v="Pune"/>
    <m/>
    <m/>
    <m/>
    <n v="5"/>
    <s v="Yes"/>
    <m/>
    <m/>
    <m/>
    <m/>
    <m/>
    <m/>
    <m/>
    <m/>
    <m/>
    <m/>
    <s v="Others"/>
    <m/>
    <m/>
    <m/>
    <m/>
    <m/>
    <m/>
    <m/>
    <m/>
    <m/>
    <m/>
    <m/>
    <m/>
    <m/>
    <m/>
    <s v="user_6hRQhcoLhZEDUBYaw3vS7rv6T5582sGfXq4jNRqTfUU"/>
    <x v="14"/>
    <x v="4"/>
    <m/>
    <m/>
    <s v="Cold Call"/>
    <m/>
    <m/>
    <m/>
    <m/>
    <m/>
    <m/>
    <s v="2021-08-03 15:23:58.280000+00:00"/>
    <s v="2022-09-01 03:19:57.997000+00:00"/>
    <s v="NON EB"/>
  </r>
  <r>
    <s v="Sreenivas Hatti"/>
    <n v="16837"/>
    <s v="INR"/>
    <n v="100"/>
    <s v="8/31/22"/>
    <s v="Sales"/>
    <s v="stat_OZRiD1474QRJIpvnjHCZfiIvKcVD6mIKSSTzg8SwDVx"/>
    <s v="Won- Payment Completed"/>
    <n v="1"/>
    <s v="OpportunityStatusType.Won"/>
    <s v="cont_hERfZeXRLBrr3TA4vz2eGiIuLeR8OF8BejHVmRjBh1o"/>
    <s v="Ashish Agarwal"/>
    <s v="Asset Insurance Policy"/>
    <s v="lead_b5nKVpz63r6Xx9jvO3zXuM3GyJ3C3NPA663AKchEp1x"/>
    <s v="Ashish Agarwal"/>
    <s v="Sreenivas Hatti"/>
    <s v="user_JjaNBsxmUKBROYZvEahyXgec466W5jQa2pL0NUZ81Lb"/>
    <s v="Sreenivas Hatti"/>
    <s v="2022-08-16 08:17:00.973000+00:00"/>
    <s v="2022-08-31 09:07:58.669000+00:00"/>
    <m/>
    <m/>
    <m/>
    <m/>
    <m/>
    <m/>
    <m/>
    <m/>
    <m/>
    <m/>
    <m/>
    <m/>
    <m/>
    <m/>
    <m/>
    <m/>
    <m/>
    <m/>
    <m/>
    <m/>
    <m/>
    <m/>
    <m/>
    <m/>
    <m/>
    <m/>
    <m/>
    <m/>
    <m/>
    <m/>
    <m/>
    <m/>
    <s v="user_2xxO9oirwARSUqciX3GYka6xNStOBqukokcFSRX0LsZ"/>
    <x v="31"/>
    <x v="1"/>
    <m/>
    <m/>
    <s v="Cold Call"/>
    <m/>
    <m/>
    <m/>
    <m/>
    <m/>
    <m/>
    <s v="2022-08-16 08:16:16.816000+00:00"/>
    <s v="2022-10-13 10:50:58.738000+00:00"/>
    <m/>
  </r>
  <r>
    <s v="Vrushali Kummar"/>
    <n v="1200000"/>
    <s v="INR"/>
    <n v="0"/>
    <s v="8/31/22"/>
    <s v="Sales"/>
    <s v="stat_1hn9nRJaLbI53NxPuSQgo90kRpbpKsFlwN4oEGNUTdO"/>
    <s v="Lost"/>
    <n v="0"/>
    <s v="OpportunityStatusType.Lost"/>
    <s v="cont_hEzrOEM2V7xmXzva6xrsYZDLsLJfsp8oo0nLxWMEmeP"/>
    <s v="Bhawani Shekhawat"/>
    <m/>
    <s v="lead_99B6XYabJtYERqcxadicCfBHGzlIBeTOL8aib9nMXWr"/>
    <s v="Select Holiday Resorts Pvt. Ltd."/>
    <s v="Sarvesh Pawar"/>
    <s v="user_TZzywQwym26DjuswO479pxRhNKX152z8X1haCx2vcst"/>
    <s v="Vrushali Kummar"/>
    <s v="2022-06-21 08:08:46.554000+00:00"/>
    <s v="2022-09-01 04:37:10.267000+00:00"/>
    <m/>
    <s v="Gurgaon"/>
    <m/>
    <m/>
    <m/>
    <n v="150"/>
    <m/>
    <m/>
    <m/>
    <m/>
    <m/>
    <m/>
    <m/>
    <m/>
    <m/>
    <m/>
    <m/>
    <s v="Hospitality &amp; Travel"/>
    <m/>
    <m/>
    <m/>
    <m/>
    <m/>
    <m/>
    <m/>
    <m/>
    <m/>
    <m/>
    <m/>
    <m/>
    <m/>
    <m/>
    <s v="user_A8KOTZADnUtEQOLt4nSLAmteNStuGh80js75RYjrXVt"/>
    <x v="6"/>
    <x v="1"/>
    <m/>
    <s v="April; August"/>
    <s v="Gated Content"/>
    <m/>
    <m/>
    <s v="Downloaded the guide: Employee Wellness Handbook"/>
    <m/>
    <m/>
    <m/>
    <s v="2021-12-15 06:21:21.497000+00:00"/>
    <s v="2022-09-02 05:30:43.531000+00:00"/>
    <s v="GMC"/>
  </r>
  <r>
    <s v="Sreenivas Hatti"/>
    <n v="2361"/>
    <s v="INR"/>
    <n v="100"/>
    <s v="8/31/22"/>
    <s v="Sales"/>
    <s v="stat_OZRiD1474QRJIpvnjHCZfiIvKcVD6mIKSSTzg8SwDVx"/>
    <s v="Won- Payment Completed"/>
    <n v="1"/>
    <s v="OpportunityStatusType.Won"/>
    <s v="cont_hERfZeXRLBrr3TA4vz2eGiIuLeR8OF8BejHVmRjBh1o"/>
    <s v="Ashish Agarwal"/>
    <s v="Public Liability Insurance"/>
    <s v="lead_b5nKVpz63r6Xx9jvO3zXuM3GyJ3C3NPA663AKchEp1x"/>
    <s v="Ashish Agarwal"/>
    <s v="Sreenivas Hatti"/>
    <s v="user_JjaNBsxmUKBROYZvEahyXgec466W5jQa2pL0NUZ81Lb"/>
    <s v="Sreenivas Hatti"/>
    <s v="2022-08-31 09:06:59.581000+00:00"/>
    <s v="2022-08-31 09:07:51.427000+00:00"/>
    <m/>
    <m/>
    <m/>
    <m/>
    <m/>
    <m/>
    <m/>
    <m/>
    <m/>
    <m/>
    <m/>
    <m/>
    <m/>
    <m/>
    <m/>
    <m/>
    <m/>
    <m/>
    <m/>
    <m/>
    <m/>
    <m/>
    <m/>
    <m/>
    <m/>
    <m/>
    <m/>
    <m/>
    <m/>
    <m/>
    <m/>
    <m/>
    <s v="user_2xxO9oirwARSUqciX3GYka6xNStOBqukokcFSRX0LsZ"/>
    <x v="31"/>
    <x v="1"/>
    <m/>
    <m/>
    <s v="Cold Call"/>
    <m/>
    <m/>
    <m/>
    <m/>
    <m/>
    <m/>
    <s v="2022-08-16 08:16:16.816000+00:00"/>
    <s v="2022-10-13 10:50:58.738000+00:00"/>
    <m/>
  </r>
  <r>
    <s v="Vivek Singh"/>
    <n v="7000000"/>
    <s v="INR"/>
    <n v="0"/>
    <d v="2022-08-09T00:00:00"/>
    <s v="Sales"/>
    <s v="stat_kcR4fZg7TU7jjk1jAVua3qGLRS4J5uFayEjK5j02wtv"/>
    <s v="Unqualified"/>
    <n v="0"/>
    <s v="OpportunityStatusType.Lost"/>
    <m/>
    <m/>
    <m/>
    <s v="lead_Bcma4zDVfNqjt6Cxz7HECgGPd6slAfXwUU2rR7iUnoE"/>
    <s v="CredAvenue (Now Yubi)"/>
    <s v="Satyajit Chati"/>
    <s v="user_P3f70h2AcefBkFTBZpvA9LgDbjTmUIXkqdKqHJ5evwA"/>
    <s v="Manojkumar Tinna"/>
    <s v="2022-08-02 06:01:21.693000+00:00"/>
    <s v="2022-08-30 13:53:24.273000+00:00"/>
    <m/>
    <s v="Chennai"/>
    <m/>
    <m/>
    <m/>
    <n v="143"/>
    <m/>
    <m/>
    <m/>
    <m/>
    <m/>
    <m/>
    <m/>
    <m/>
    <m/>
    <m/>
    <m/>
    <s v="Banking &amp; Finance"/>
    <m/>
    <m/>
    <m/>
    <m/>
    <m/>
    <m/>
    <m/>
    <m/>
    <m/>
    <m/>
    <m/>
    <m/>
    <s v="Jitin Gopi"/>
    <m/>
    <s v="user_5IQTpX6DsnoeoDfxqzqojpVoQLXPh68nhDjLS5ETjYj"/>
    <x v="8"/>
    <x v="1"/>
    <m/>
    <s v="September"/>
    <s v="Gated Content"/>
    <m/>
    <m/>
    <s v="Downloaded the guide: Designing employee healthcare plan"/>
    <m/>
    <m/>
    <m/>
    <s v="2021-11-13 06:41:58.432000+00:00"/>
    <s v="2022-09-02 04:30:28.103000+00:00"/>
    <m/>
  </r>
  <r>
    <s v="Vivek Singh"/>
    <n v="6500000"/>
    <s v="INR"/>
    <n v="0"/>
    <d v="2022-08-09T00:00:00"/>
    <s v="Sales"/>
    <s v="stat_kcR4fZg7TU7jjk1jAVua3qGLRS4J5uFayEjK5j02wtv"/>
    <s v="Unqualified"/>
    <n v="0"/>
    <s v="OpportunityStatusType.Lost"/>
    <s v="cont_SV5dOhJ458VFygG5aS94VIH2iqnTdUN7dejgqnKEayl"/>
    <s v="Smita.dive@spocto.com"/>
    <m/>
    <s v="lead_CFptmOqUX3JbnbWcrskAYnqksZkh3Tky0p0eurBhkd6"/>
    <s v="Spocto"/>
    <s v="Sarvesh Pawar"/>
    <s v="user_P3f70h2AcefBkFTBZpvA9LgDbjTmUIXkqdKqHJ5evwA"/>
    <s v="Manojkumar Tinna"/>
    <s v="2022-05-31 07:13:03.549000+00:00"/>
    <s v="2022-08-30 13:55:10.250000+00:00"/>
    <m/>
    <s v="Mumbai"/>
    <m/>
    <m/>
    <m/>
    <n v="177"/>
    <m/>
    <m/>
    <m/>
    <m/>
    <m/>
    <m/>
    <m/>
    <m/>
    <m/>
    <m/>
    <m/>
    <s v="Banking &amp; Finance"/>
    <m/>
    <m/>
    <m/>
    <m/>
    <m/>
    <m/>
    <m/>
    <m/>
    <m/>
    <m/>
    <m/>
    <m/>
    <s v="Aniket Vahile"/>
    <m/>
    <s v="user_A8KOTZADnUtEQOLt4nSLAmteNStuGh80js75RYjrXVt"/>
    <x v="6"/>
    <x v="1"/>
    <m/>
    <s v="August"/>
    <s v="Gated Content"/>
    <s v="Lusha"/>
    <m/>
    <s v="Downloaded the guide: Designing employee healthcare plan"/>
    <m/>
    <m/>
    <m/>
    <s v="2021-11-19 05:35:53.675000+00:00"/>
    <s v="2022-09-01 15:58:53.618000+00:00"/>
    <s v="GMC"/>
  </r>
  <r>
    <s v="Mayur Gadiyar"/>
    <n v="410000"/>
    <s v="INR"/>
    <n v="100"/>
    <s v="8/30/22"/>
    <s v="Sales"/>
    <s v="stat_OZRiD1474QRJIpvnjHCZfiIvKcVD6mIKSSTzg8SwDVx"/>
    <s v="Won- Payment Completed"/>
    <n v="1"/>
    <s v="OpportunityStatusType.Won"/>
    <s v="cont_ROy2mJh5KS3BIJaVzWhUJPyv2xuoMRH4OAFeRdFBrdO"/>
    <s v="Praveen Gaikwad"/>
    <s v="GMC"/>
    <s v="lead_LVVEAGuSZQV5Q4MxSLZqdTAakklAVIQvaUnBnRwZ63T"/>
    <s v="Kagome food's India"/>
    <s v="Prateek Wadhwa"/>
    <s v="user_bdUPAGjcS7p6513So3N4g3aWNS5HuBuVJi7bvCPAsLt"/>
    <s v="Mayur Gadiyar"/>
    <s v="2022-07-15 10:11:28.554000+00:00"/>
    <s v="2022-08-30 13:14:48.757000+00:00"/>
    <m/>
    <s v="Mumbai"/>
    <m/>
    <m/>
    <m/>
    <n v="40"/>
    <m/>
    <m/>
    <s v="Facebook"/>
    <m/>
    <m/>
    <m/>
    <m/>
    <s v="PAID_SOCIAL"/>
    <m/>
    <m/>
    <m/>
    <s v="Manufacturing"/>
    <m/>
    <m/>
    <m/>
    <m/>
    <m/>
    <m/>
    <m/>
    <m/>
    <m/>
    <m/>
    <m/>
    <m/>
    <s v="Aniket Vahile"/>
    <m/>
    <s v="user_FdWFezbLzkYQcGsBUsjZO25nr2poK2nRbqV47Rs5Kfm"/>
    <x v="17"/>
    <x v="10"/>
    <m/>
    <s v="August; November; September"/>
    <s v="Gated Content"/>
    <m/>
    <m/>
    <s v="Employee Engagement Handbook"/>
    <m/>
    <m/>
    <m/>
    <s v="2022-07-15 08:14:52.416000+00:00"/>
    <s v="2022-10-19 09:53:01.241000+00:00"/>
    <s v="GMC"/>
  </r>
  <r>
    <s v="Mayur Gadiyar"/>
    <n v="350000"/>
    <s v="INR"/>
    <n v="0"/>
    <d v="2022-01-09T00:00:00"/>
    <s v="Sales"/>
    <s v="stat_1hn9nRJaLbI53NxPuSQgo90kRpbpKsFlwN4oEGNUTdO"/>
    <s v="Lost"/>
    <n v="0"/>
    <s v="OpportunityStatusType.Lost"/>
    <m/>
    <m/>
    <s v="GMC (self)-Fresh"/>
    <s v="lead_KaZKQrjfKPoWlZ0uc3xGmBGIo0913a3sr6xkmhlDMVq"/>
    <s v="Logicloop Digital"/>
    <s v="Bhairavi Jog"/>
    <s v="user_bdUPAGjcS7p6513So3N4g3aWNS5HuBuVJi7bvCPAsLt"/>
    <s v="Mayur Gadiyar"/>
    <s v="2022-07-18 09:51:40.250000+00:00"/>
    <s v="2022-08-30 13:23:48.246000+00:00"/>
    <m/>
    <s v="Mumbai"/>
    <m/>
    <m/>
    <m/>
    <n v="200"/>
    <m/>
    <s v="BOF - V11 - Employee engagement handbook - Conversation Ad"/>
    <s v="LinkedIn"/>
    <m/>
    <m/>
    <m/>
    <m/>
    <s v="PAID_SOCIAL"/>
    <m/>
    <m/>
    <m/>
    <s v="Banking &amp; Finance"/>
    <m/>
    <m/>
    <m/>
    <m/>
    <m/>
    <m/>
    <m/>
    <m/>
    <m/>
    <m/>
    <m/>
    <m/>
    <s v="Jithendra Goalla"/>
    <m/>
    <s v="user_228eUmsdKIb9OItgmiDq1zD4aPZ1eqiapbaLAGeBf8g"/>
    <x v="13"/>
    <x v="1"/>
    <m/>
    <m/>
    <s v="Cold Call; Gated Content"/>
    <s v="Lusha, Mr E"/>
    <m/>
    <s v="Employee Engagement Handbook"/>
    <m/>
    <m/>
    <m/>
    <s v="2022-05-30 10:39:44.616000+00:00"/>
    <s v="2022-10-12 05:59:09.833000+00:00"/>
    <s v="GMC"/>
  </r>
  <r>
    <s v="Omkar Ghate"/>
    <n v="30000"/>
    <s v="INR"/>
    <n v="0"/>
    <s v="8/31/22"/>
    <s v="Sales"/>
    <s v="stat_1hn9nRJaLbI53NxPuSQgo90kRpbpKsFlwN4oEGNUTdO"/>
    <s v="Lost"/>
    <n v="0"/>
    <s v="OpportunityStatusType.Lost"/>
    <s v="cont_D9d6jaROmNwe8oOCW79HLts4OFq6ml6xTRcspZDCXi9"/>
    <s v="Nilesh"/>
    <m/>
    <s v="lead_yC7iAfUu1hw16dHKMrFtU6aq7aRKU2M8KsVolAeI8B8"/>
    <s v="Multiversity"/>
    <s v="Prateek Wadhwa"/>
    <s v="user_P3f70h2AcefBkFTBZpvA9LgDbjTmUIXkqdKqHJ5evwA"/>
    <s v="Manojkumar Tinna"/>
    <s v="2022-06-27 10:14:54.226000+00:00"/>
    <s v="2022-08-30 13:34:08.900000+00:00"/>
    <m/>
    <s v="Pune"/>
    <m/>
    <m/>
    <m/>
    <n v="110"/>
    <m/>
    <m/>
    <m/>
    <m/>
    <m/>
    <m/>
    <m/>
    <s v="PAID_SOCIAL"/>
    <m/>
    <m/>
    <m/>
    <m/>
    <m/>
    <m/>
    <m/>
    <m/>
    <m/>
    <m/>
    <m/>
    <m/>
    <m/>
    <m/>
    <m/>
    <m/>
    <m/>
    <m/>
    <s v="user_FdWFezbLzkYQcGsBUsjZO25nr2poK2nRbqV47Rs5Kfm"/>
    <x v="17"/>
    <x v="1"/>
    <m/>
    <s v="August"/>
    <s v="Gated Content"/>
    <m/>
    <m/>
    <s v="Employee Engagement Handbook"/>
    <m/>
    <m/>
    <m/>
    <s v="2022-06-19 03:12:35.783000+00:00"/>
    <s v="2022-08-30 13:34:08.982000+00:00"/>
    <s v="GPA"/>
  </r>
  <r>
    <s v="Tejas Kulkarni"/>
    <n v="1000000"/>
    <s v="INR"/>
    <n v="50"/>
    <s v="9/30/22"/>
    <s v="Sales"/>
    <s v="stat_kLhaUSYbyIgQOHjvcKAHYNQn1lIjd0wTZfiU50Lt3mL"/>
    <s v="Demo Completed"/>
    <n v="0"/>
    <s v="OpportunityStatusType.Active"/>
    <s v="cont_4AQ6LTqQ82s3rSRjmLE08HnFXxWRo7MZb0fzJUoWC4g"/>
    <s v="bhavita@aimtron.com"/>
    <m/>
    <s v="lead_W4Hx6R8eM4XiT61J9Ju7yYIqsDkU6S5jMVNPB9sNCR8"/>
    <s v="AIMTRON ELECTRONICS PRIVATE LIMITED"/>
    <s v="Hardik Panchal"/>
    <s v="user_P3f70h2AcefBkFTBZpvA9LgDbjTmUIXkqdKqHJ5evwA"/>
    <s v="Manojkumar Tinna"/>
    <s v="2021-12-23 09:56:26.053000+00:00"/>
    <s v="2022-08-30 12:55:03.096000+00:00"/>
    <m/>
    <s v="Vadodara"/>
    <m/>
    <m/>
    <m/>
    <n v="67"/>
    <m/>
    <m/>
    <m/>
    <m/>
    <m/>
    <m/>
    <m/>
    <m/>
    <m/>
    <m/>
    <m/>
    <s v="Manufacturing"/>
    <m/>
    <m/>
    <m/>
    <m/>
    <m/>
    <m/>
    <m/>
    <m/>
    <m/>
    <m/>
    <m/>
    <m/>
    <s v="Aniket Vahile"/>
    <m/>
    <s v="user_5IQTpX6DsnoeoDfxqzqojpVoQLXPh68nhDjLS5ETjYj"/>
    <x v="8"/>
    <x v="1"/>
    <m/>
    <s v="January"/>
    <s v="Gated Content"/>
    <m/>
    <m/>
    <s v="Downloaded the guide: Employee Wellness Handbook"/>
    <m/>
    <m/>
    <m/>
    <s v="2021-12-20 00:55:11.848000+00:00"/>
    <s v="2022-09-19 08:03:53.277000+00:00"/>
    <s v="GMC"/>
  </r>
  <r>
    <s v="Satyajit Chati"/>
    <n v="500000"/>
    <s v="INR"/>
    <n v="0"/>
    <s v="8/31/22"/>
    <s v="Sales"/>
    <s v="stat_kcR4fZg7TU7jjk1jAVua3qGLRS4J5uFayEjK5j02wtv"/>
    <s v="Unqualified"/>
    <n v="0"/>
    <s v="OpportunityStatusType.Lost"/>
    <m/>
    <m/>
    <m/>
    <s v="lead_LfCbn59mOu9Nlkx3u7IN0hIlpfHlolbniAHYYf9kl02"/>
    <s v="Humanetics Innovative Solutions Inc."/>
    <s v="Satyajit Chati"/>
    <s v="user_P3f70h2AcefBkFTBZpvA9LgDbjTmUIXkqdKqHJ5evwA"/>
    <s v="Manojkumar Tinna"/>
    <s v="2022-05-09 12:01:18.814000+00:00"/>
    <s v="2022-08-30 13:04:30.480000+00:00"/>
    <m/>
    <s v="Bangalore"/>
    <m/>
    <m/>
    <m/>
    <n v="55"/>
    <m/>
    <m/>
    <m/>
    <m/>
    <m/>
    <m/>
    <m/>
    <m/>
    <m/>
    <m/>
    <m/>
    <s v="Professional Services"/>
    <m/>
    <m/>
    <m/>
    <m/>
    <m/>
    <m/>
    <m/>
    <m/>
    <m/>
    <m/>
    <m/>
    <m/>
    <m/>
    <m/>
    <s v="user_5IQTpX6DsnoeoDfxqzqojpVoQLXPh68nhDjLS5ETjYj"/>
    <x v="8"/>
    <x v="1"/>
    <m/>
    <s v="June"/>
    <s v="Gated Content"/>
    <m/>
    <m/>
    <s v="Employee Engagement Handbook"/>
    <m/>
    <m/>
    <m/>
    <s v="2022-04-03 19:12:14.826000+00:00"/>
    <s v="2022-08-30 13:04:30.585000+00:00"/>
    <m/>
  </r>
  <r>
    <s v="Tejas Kulkarni"/>
    <n v="200000"/>
    <s v="INR"/>
    <n v="50"/>
    <s v="9/30/22"/>
    <s v="Sales"/>
    <s v="stat_kLhaUSYbyIgQOHjvcKAHYNQn1lIjd0wTZfiU50Lt3mL"/>
    <s v="Demo Completed"/>
    <n v="0"/>
    <s v="OpportunityStatusType.Active"/>
    <s v="cont_J6ALEIgE038gWR3nrIMnJlowRTPHUDiOsP2IaLJNBTs"/>
    <s v="Nandita"/>
    <m/>
    <s v="lead_DHT0odvAN8y9IAedo6fEnyHzeEIRiKMWQYlfFJqsv8G"/>
    <s v="Ymir"/>
    <s v="Nikhil Ahuja"/>
    <s v="user_P3f70h2AcefBkFTBZpvA9LgDbjTmUIXkqdKqHJ5evwA"/>
    <s v="Manojkumar Tinna"/>
    <s v="2022-07-27 10:44:06.568000+00:00"/>
    <s v="2022-08-30 13:10:28.589000+00:00"/>
    <m/>
    <s v="Mumbai"/>
    <m/>
    <s v="2020-11-09 14:03:02+00:00"/>
    <m/>
    <n v="40"/>
    <m/>
    <m/>
    <m/>
    <m/>
    <m/>
    <m/>
    <m/>
    <m/>
    <m/>
    <m/>
    <m/>
    <s v="IT Services &amp; IT Consulting"/>
    <m/>
    <m/>
    <m/>
    <m/>
    <m/>
    <m/>
    <m/>
    <m/>
    <m/>
    <m/>
    <m/>
    <m/>
    <s v="Rakesh Nade"/>
    <m/>
    <s v="user_ocHSJH83OJnHCvKyMbjx8WOOK8PMgAUGIj1qK0q0dMV"/>
    <x v="10"/>
    <x v="1"/>
    <m/>
    <m/>
    <s v="Inbound"/>
    <m/>
    <m/>
    <s v="Nameless Lead"/>
    <m/>
    <m/>
    <m/>
    <s v="2020-12-06 09:50:05.184000+00:00"/>
    <s v="2022-09-23 13:15:39.353000+00:00"/>
    <s v="GMC"/>
  </r>
  <r>
    <s v="Prateek Wadhwa"/>
    <n v="23000"/>
    <s v="INR"/>
    <n v="0"/>
    <s v="8/31/22"/>
    <s v="Sales"/>
    <s v="stat_1hn9nRJaLbI53NxPuSQgo90kRpbpKsFlwN4oEGNUTdO"/>
    <s v="Lost"/>
    <n v="0"/>
    <s v="OpportunityStatusType.Lost"/>
    <s v="cont_ROy2mJh5KS3BIJaVzWhUJPyv2xuoMRH4OAFeRdFBrdO"/>
    <s v="Praveen Gaikwad"/>
    <m/>
    <s v="lead_LVVEAGuSZQV5Q4MxSLZqdTAakklAVIQvaUnBnRwZ63T"/>
    <s v="Kagome food's India"/>
    <s v="Prateek Wadhwa"/>
    <s v="user_FdWFezbLzkYQcGsBUsjZO25nr2poK2nRbqV47Rs5Kfm"/>
    <s v="Prateek Wadhwa"/>
    <s v="2022-08-26 07:24:29.882000+00:00"/>
    <s v="2022-08-30 12:48:43.480000+00:00"/>
    <m/>
    <s v="Mumbai"/>
    <m/>
    <m/>
    <m/>
    <n v="40"/>
    <m/>
    <m/>
    <s v="Facebook"/>
    <m/>
    <m/>
    <m/>
    <m/>
    <s v="PAID_SOCIAL"/>
    <m/>
    <m/>
    <m/>
    <s v="Manufacturing"/>
    <m/>
    <m/>
    <m/>
    <m/>
    <m/>
    <m/>
    <m/>
    <m/>
    <m/>
    <m/>
    <m/>
    <m/>
    <s v="Aniket Vahile"/>
    <m/>
    <s v="user_FdWFezbLzkYQcGsBUsjZO25nr2poK2nRbqV47Rs5Kfm"/>
    <x v="17"/>
    <x v="10"/>
    <m/>
    <s v="August; November; September"/>
    <s v="Gated Content"/>
    <m/>
    <m/>
    <s v="Employee Engagement Handbook"/>
    <m/>
    <m/>
    <m/>
    <s v="2022-07-15 08:14:52.416000+00:00"/>
    <s v="2022-10-19 09:53:01.241000+00:00"/>
    <s v="WC"/>
  </r>
  <r>
    <s v="Prateek Wadhwa"/>
    <n v="4000"/>
    <s v="INR"/>
    <n v="0"/>
    <s v="8/31/22"/>
    <s v="Sales"/>
    <s v="stat_1hn9nRJaLbI53NxPuSQgo90kRpbpKsFlwN4oEGNUTdO"/>
    <s v="Lost"/>
    <n v="0"/>
    <s v="OpportunityStatusType.Lost"/>
    <s v="cont_ROy2mJh5KS3BIJaVzWhUJPyv2xuoMRH4OAFeRdFBrdO"/>
    <s v="Praveen Gaikwad"/>
    <s v="Boiler"/>
    <s v="lead_LVVEAGuSZQV5Q4MxSLZqdTAakklAVIQvaUnBnRwZ63T"/>
    <s v="Kagome food's India"/>
    <s v="Prateek Wadhwa"/>
    <s v="user_FdWFezbLzkYQcGsBUsjZO25nr2poK2nRbqV47Rs5Kfm"/>
    <s v="Prateek Wadhwa"/>
    <s v="2022-08-26 07:24:09.913000+00:00"/>
    <s v="2022-08-30 12:48:35.746000+00:00"/>
    <m/>
    <s v="Mumbai"/>
    <m/>
    <m/>
    <m/>
    <n v="40"/>
    <m/>
    <m/>
    <s v="Facebook"/>
    <m/>
    <m/>
    <m/>
    <m/>
    <s v="PAID_SOCIAL"/>
    <m/>
    <m/>
    <m/>
    <s v="Manufacturing"/>
    <m/>
    <m/>
    <m/>
    <m/>
    <m/>
    <m/>
    <m/>
    <m/>
    <m/>
    <m/>
    <m/>
    <m/>
    <s v="Aniket Vahile"/>
    <m/>
    <s v="user_FdWFezbLzkYQcGsBUsjZO25nr2poK2nRbqV47Rs5Kfm"/>
    <x v="17"/>
    <x v="10"/>
    <m/>
    <s v="August; November; September"/>
    <s v="Gated Content"/>
    <m/>
    <m/>
    <s v="Employee Engagement Handbook"/>
    <m/>
    <m/>
    <m/>
    <s v="2022-07-15 08:14:52.416000+00:00"/>
    <s v="2022-10-19 09:53:01.241000+00:00"/>
    <s v="NON EB"/>
  </r>
  <r>
    <s v="Aditya Binani"/>
    <n v="300000"/>
    <s v="INR"/>
    <n v="0"/>
    <s v="8/29/22"/>
    <s v="Sales"/>
    <s v="stat_1hn9nRJaLbI53NxPuSQgo90kRpbpKsFlwN4oEGNUTdO"/>
    <s v="Lost"/>
    <n v="0"/>
    <s v="OpportunityStatusType.Lost"/>
    <s v="cont_VEDncMxUCNgUzgEpiorBMJs3WB1KcJ1yCqXMqaII8ac"/>
    <s v="Mahesh"/>
    <s v="GMC"/>
    <s v="lead_fIrAFNLLEWy5jWPcbemIMN49ENjQZbFovDrOvU5JHfr"/>
    <s v="prithvi jewels"/>
    <s v="Daya Gowda"/>
    <s v="user_g5Yw4Z4XnIbmcGhJO80vdtFdd5ElcDlgYO3q8l82ODn"/>
    <s v="Aditya Binani"/>
    <s v="2022-08-22 06:42:59.055000+00:00"/>
    <s v="2022-08-30 09:57:35.138000+00:00"/>
    <m/>
    <s v="Mysuru"/>
    <m/>
    <m/>
    <m/>
    <n v="19"/>
    <m/>
    <m/>
    <m/>
    <m/>
    <m/>
    <m/>
    <m/>
    <m/>
    <m/>
    <m/>
    <m/>
    <m/>
    <m/>
    <m/>
    <m/>
    <m/>
    <m/>
    <m/>
    <m/>
    <m/>
    <m/>
    <m/>
    <m/>
    <m/>
    <m/>
    <m/>
    <s v="user_encRk5bIEFN6ZA11h4WH2AdZTiZpogLSlMIaj0E30SZ"/>
    <x v="3"/>
    <x v="1"/>
    <m/>
    <s v="August"/>
    <s v="Gated Content"/>
    <m/>
    <m/>
    <s v="Workplace Culture Playbook"/>
    <m/>
    <m/>
    <m/>
    <s v="2022-08-17 10:50:27.611000+00:00"/>
    <s v="2022-09-30 09:39:56.401000+00:00"/>
    <m/>
  </r>
  <r>
    <s v="Abhishek Chauhan"/>
    <n v="50000"/>
    <s v="INR"/>
    <n v="0"/>
    <s v="8/28/22"/>
    <s v="Sales"/>
    <s v="stat_kcR4fZg7TU7jjk1jAVua3qGLRS4J5uFayEjK5j02wtv"/>
    <s v="Unqualified"/>
    <n v="0"/>
    <s v="OpportunityStatusType.Lost"/>
    <s v="cont_79imT4u3NCNYRHYMOEq0cMucytSEpDdGAHDMN0dPkJl"/>
    <s v="Venkatesh K"/>
    <m/>
    <s v="lead_AhtesXafr8K2kRPLAeC4uH5JsDEvfnMlmGVYkmAqm1C"/>
    <s v="Swayam Group"/>
    <s v="Sarvesh Pawar"/>
    <s v="user_P3f70h2AcefBkFTBZpvA9LgDbjTmUIXkqdKqHJ5evwA"/>
    <s v="Manojkumar Tinna"/>
    <s v="2022-06-14 07:56:50.646000+00:00"/>
    <s v="2022-08-30 09:24:03.305000+00:00"/>
    <m/>
    <s v="Hyderabad"/>
    <m/>
    <m/>
    <m/>
    <n v="100"/>
    <m/>
    <m/>
    <m/>
    <m/>
    <m/>
    <m/>
    <m/>
    <m/>
    <m/>
    <m/>
    <m/>
    <m/>
    <m/>
    <m/>
    <m/>
    <m/>
    <m/>
    <m/>
    <m/>
    <m/>
    <m/>
    <m/>
    <m/>
    <m/>
    <m/>
    <m/>
    <s v="user_A8KOTZADnUtEQOLt4nSLAmteNStuGh80js75RYjrXVt"/>
    <x v="6"/>
    <x v="1"/>
    <m/>
    <s v="August"/>
    <s v="Gated Content"/>
    <m/>
    <m/>
    <s v="Downloaded the guide: Employee Wellness Handbook"/>
    <m/>
    <m/>
    <m/>
    <s v="2021-12-27 11:58:58.391000+00:00"/>
    <s v="2022-08-30 09:24:03.370000+00:00"/>
    <s v="GPA"/>
  </r>
  <r>
    <s v="Abhishek Chauhan"/>
    <n v="800000"/>
    <s v="INR"/>
    <n v="0"/>
    <s v="8/28/22"/>
    <s v="Sales"/>
    <s v="stat_kcR4fZg7TU7jjk1jAVua3qGLRS4J5uFayEjK5j02wtv"/>
    <s v="Unqualified"/>
    <n v="0"/>
    <s v="OpportunityStatusType.Lost"/>
    <s v="cont_79imT4u3NCNYRHYMOEq0cMucytSEpDdGAHDMN0dPkJl"/>
    <s v="Venkatesh K"/>
    <m/>
    <s v="lead_AhtesXafr8K2kRPLAeC4uH5JsDEvfnMlmGVYkmAqm1C"/>
    <s v="Swayam Group"/>
    <s v="Sarvesh Pawar"/>
    <s v="user_P3f70h2AcefBkFTBZpvA9LgDbjTmUIXkqdKqHJ5evwA"/>
    <s v="Manojkumar Tinna"/>
    <s v="2022-06-14 07:56:27.590000+00:00"/>
    <s v="2022-08-30 09:23:57.726000+00:00"/>
    <m/>
    <s v="Hyderabad"/>
    <m/>
    <m/>
    <m/>
    <n v="100"/>
    <m/>
    <m/>
    <m/>
    <m/>
    <m/>
    <m/>
    <m/>
    <m/>
    <m/>
    <m/>
    <m/>
    <m/>
    <m/>
    <m/>
    <m/>
    <m/>
    <m/>
    <m/>
    <m/>
    <m/>
    <m/>
    <m/>
    <m/>
    <m/>
    <m/>
    <m/>
    <s v="user_A8KOTZADnUtEQOLt4nSLAmteNStuGh80js75RYjrXVt"/>
    <x v="6"/>
    <x v="1"/>
    <m/>
    <s v="August"/>
    <s v="Gated Content"/>
    <m/>
    <m/>
    <s v="Downloaded the guide: Employee Wellness Handbook"/>
    <m/>
    <m/>
    <m/>
    <s v="2021-12-27 11:58:58.391000+00:00"/>
    <s v="2022-08-30 09:24:03.370000+00:00"/>
    <s v="GMC"/>
  </r>
  <r>
    <s v="Daya Gowda"/>
    <n v="38000"/>
    <s v="INR"/>
    <n v="0"/>
    <s v="9/30/22"/>
    <s v="Sales"/>
    <s v="stat_kcR4fZg7TU7jjk1jAVua3qGLRS4J5uFayEjK5j02wtv"/>
    <s v="Unqualified"/>
    <n v="0"/>
    <s v="OpportunityStatusType.Lost"/>
    <s v="cont_VEDncMxUCNgUzgEpiorBMJs3WB1KcJ1yCqXMqaII8ac"/>
    <s v="Mahesh"/>
    <s v="Fresh GTLI"/>
    <s v="lead_fIrAFNLLEWy5jWPcbemIMN49ENjQZbFovDrOvU5JHfr"/>
    <s v="prithvi jewels"/>
    <s v="Daya Gowda"/>
    <s v="user_g5Yw4Z4XnIbmcGhJO80vdtFdd5ElcDlgYO3q8l82ODn"/>
    <s v="Aditya Binani"/>
    <s v="2022-08-22 06:43:26.797000+00:00"/>
    <s v="2022-08-30 09:53:17.265000+00:00"/>
    <m/>
    <s v="Mysuru"/>
    <m/>
    <m/>
    <m/>
    <n v="19"/>
    <m/>
    <m/>
    <m/>
    <m/>
    <m/>
    <m/>
    <m/>
    <m/>
    <m/>
    <m/>
    <m/>
    <m/>
    <m/>
    <m/>
    <m/>
    <m/>
    <m/>
    <m/>
    <m/>
    <m/>
    <m/>
    <m/>
    <m/>
    <m/>
    <m/>
    <m/>
    <s v="user_encRk5bIEFN6ZA11h4WH2AdZTiZpogLSlMIaj0E30SZ"/>
    <x v="3"/>
    <x v="1"/>
    <m/>
    <s v="August"/>
    <s v="Gated Content"/>
    <m/>
    <m/>
    <s v="Workplace Culture Playbook"/>
    <m/>
    <m/>
    <m/>
    <s v="2022-08-17 10:50:27.611000+00:00"/>
    <s v="2022-09-30 09:39:56.401000+00:00"/>
    <m/>
  </r>
  <r>
    <s v="Anshum Naithani"/>
    <n v="10000000"/>
    <s v="INR"/>
    <n v="0"/>
    <s v="9/30/22"/>
    <s v="Sales"/>
    <s v="stat_kcR4fZg7TU7jjk1jAVua3qGLRS4J5uFayEjK5j02wtv"/>
    <s v="Unqualified"/>
    <n v="0"/>
    <s v="OpportunityStatusType.Lost"/>
    <s v="cont_t2H7jmgDIVWCNmXXyibW4ViMmhrcqKIgkiqSI5comAa"/>
    <s v="BalaKrishnan Narayanasamy"/>
    <s v="GTL - Renewal"/>
    <s v="lead_WMb1QHbGvFIAd87WP68A4il0q0lnqHeW5sZL3hg6mGG"/>
    <s v="KFin Technologies"/>
    <s v="Shreenath Bhat"/>
    <s v="user_GL8PBiV4pvzsQLVHSdZLeMQAQcGjCvLkffg486DHfZJ"/>
    <s v="Anshum Naithani"/>
    <s v="2022-07-08 10:00:43.304000+00:00"/>
    <s v="2022-08-30 07:04:21.738000+00:00"/>
    <m/>
    <s v="Hyderabad"/>
    <m/>
    <m/>
    <m/>
    <n v="4500"/>
    <m/>
    <m/>
    <m/>
    <m/>
    <m/>
    <m/>
    <m/>
    <m/>
    <m/>
    <m/>
    <m/>
    <s v="IT Services &amp; IT Consulting"/>
    <m/>
    <m/>
    <m/>
    <m/>
    <m/>
    <m/>
    <m/>
    <m/>
    <m/>
    <m/>
    <m/>
    <m/>
    <s v="Amol Gawali"/>
    <m/>
    <s v="user_vMd4rmcrSbjykdyL2J7rrYn84SWdcNc5FKligrmItPw"/>
    <x v="11"/>
    <x v="1"/>
    <m/>
    <s v="August"/>
    <s v="Cold Call"/>
    <s v="Naukri.com"/>
    <m/>
    <m/>
    <m/>
    <m/>
    <m/>
    <s v="2022-05-23 07:04:01.628000+00:00"/>
    <s v="2022-10-20 10:25:19.273000+00:00"/>
    <s v="GTL"/>
  </r>
  <r>
    <s v="Anshum Naithani"/>
    <n v="800000"/>
    <s v="INR"/>
    <n v="0"/>
    <s v="8/18/22"/>
    <s v="Sales"/>
    <s v="stat_kcR4fZg7TU7jjk1jAVua3qGLRS4J5uFayEjK5j02wtv"/>
    <s v="Unqualified"/>
    <n v="0"/>
    <s v="OpportunityStatusType.Lost"/>
    <m/>
    <m/>
    <m/>
    <s v="lead_FufBbJ7q7Rv5pp9jskKhmC7d9esMpO66EkZvUS1c2bU"/>
    <s v="GMP Technical Solutions"/>
    <s v="Kanchan Kothari"/>
    <s v="user_GL8PBiV4pvzsQLVHSdZLeMQAQcGjCvLkffg486DHfZJ"/>
    <s v="Anshum Naithani"/>
    <s v="2022-06-06 09:20:55.196000+00:00"/>
    <s v="2022-08-30 07:02:13.853000+00:00"/>
    <m/>
    <s v="Mumbai"/>
    <m/>
    <m/>
    <m/>
    <n v="484"/>
    <m/>
    <m/>
    <m/>
    <m/>
    <m/>
    <m/>
    <m/>
    <m/>
    <m/>
    <m/>
    <m/>
    <s v="Manufacturing"/>
    <m/>
    <m/>
    <m/>
    <m/>
    <m/>
    <m/>
    <m/>
    <m/>
    <m/>
    <m/>
    <m/>
    <m/>
    <s v="Deepak Yadav"/>
    <m/>
    <s v="user_PApNwMjp7lPIEBp7acretouakdtYNVHpPO9ja9KoR5D"/>
    <x v="12"/>
    <x v="1"/>
    <m/>
    <s v="August"/>
    <s v="Cold Call"/>
    <m/>
    <m/>
    <m/>
    <m/>
    <m/>
    <m/>
    <s v="2022-06-06 06:30:15.700000+00:00"/>
    <s v="2022-09-02 03:46:18.192000+00:00"/>
    <m/>
  </r>
  <r>
    <s v="Anshum Naithani"/>
    <n v="1500000"/>
    <s v="INR"/>
    <n v="0"/>
    <s v="9/15/22"/>
    <s v="Sales"/>
    <s v="stat_kcR4fZg7TU7jjk1jAVua3qGLRS4J5uFayEjK5j02wtv"/>
    <s v="Unqualified"/>
    <n v="0"/>
    <s v="OpportunityStatusType.Lost"/>
    <s v="cont_t2H7jmgDIVWCNmXXyibW4ViMmhrcqKIgkiqSI5comAa"/>
    <s v="BalaKrishnan Narayanasamy"/>
    <s v="GMC - renewal, 1+5, 10 lakh cover. Want day 1 cover for parents"/>
    <s v="lead_WMb1QHbGvFIAd87WP68A4il0q0lnqHeW5sZL3hg6mGG"/>
    <s v="KFin Technologies"/>
    <s v="Shreenath Bhat"/>
    <s v="user_GL8PBiV4pvzsQLVHSdZLeMQAQcGjCvLkffg486DHfZJ"/>
    <s v="Anshum Naithani"/>
    <s v="2022-07-08 09:39:03.481000+00:00"/>
    <s v="2022-08-30 07:04:10.522000+00:00"/>
    <m/>
    <s v="Hyderabad"/>
    <m/>
    <m/>
    <m/>
    <n v="4500"/>
    <m/>
    <m/>
    <m/>
    <m/>
    <m/>
    <m/>
    <m/>
    <m/>
    <m/>
    <m/>
    <m/>
    <s v="IT Services &amp; IT Consulting"/>
    <m/>
    <m/>
    <m/>
    <m/>
    <m/>
    <m/>
    <m/>
    <m/>
    <m/>
    <m/>
    <m/>
    <m/>
    <s v="Amol Gawali"/>
    <m/>
    <s v="user_vMd4rmcrSbjykdyL2J7rrYn84SWdcNc5FKligrmItPw"/>
    <x v="11"/>
    <x v="1"/>
    <m/>
    <s v="August"/>
    <s v="Cold Call"/>
    <s v="Naukri.com"/>
    <m/>
    <m/>
    <m/>
    <m/>
    <m/>
    <s v="2022-05-23 07:04:01.628000+00:00"/>
    <s v="2022-10-20 10:25:19.273000+00:00"/>
    <s v="GMC"/>
  </r>
  <r>
    <s v="Anshum Naithani"/>
    <n v="1000000"/>
    <s v="INR"/>
    <n v="0"/>
    <s v="8/24/22"/>
    <s v="Sales"/>
    <s v="stat_1hn9nRJaLbI53NxPuSQgo90kRpbpKsFlwN4oEGNUTdO"/>
    <s v="Lost"/>
    <n v="0"/>
    <s v="OpportunityStatusType.Lost"/>
    <s v="cont_uwkzRqMEvcJ7H4zbXoektr3XYsn1tjnR9WJrMtXeP5e"/>
    <s v="Shrikant  Mirajkar"/>
    <s v="GTL - Renewal"/>
    <s v="lead_fyWK1frPWTP5M68gcS5vnS9TiR7Z6UM5yhuIXB81AVw"/>
    <s v="Bombay Rayon Fashions Limited"/>
    <s v="Shreenath Bhat"/>
    <s v="user_GL8PBiV4pvzsQLVHSdZLeMQAQcGjCvLkffg486DHfZJ"/>
    <s v="Anshum Naithani"/>
    <s v="2022-07-12 07:39:57.724000+00:00"/>
    <s v="2022-08-30 06:26:46.126000+00:00"/>
    <m/>
    <s v="Mumbai"/>
    <m/>
    <m/>
    <m/>
    <n v="1924"/>
    <m/>
    <m/>
    <m/>
    <m/>
    <m/>
    <m/>
    <m/>
    <m/>
    <m/>
    <m/>
    <m/>
    <s v="Retail"/>
    <m/>
    <m/>
    <m/>
    <m/>
    <m/>
    <m/>
    <m/>
    <m/>
    <m/>
    <m/>
    <m/>
    <m/>
    <s v="Jithendra Goalla"/>
    <m/>
    <s v="user_6hRQhcoLhZEDUBYaw3vS7rv6T5582sGfXq4jNRqTfUU"/>
    <x v="14"/>
    <x v="1"/>
    <m/>
    <s v="August"/>
    <s v="Warm Referral"/>
    <s v="Naukri.com"/>
    <m/>
    <m/>
    <m/>
    <m/>
    <m/>
    <s v="2022-03-02 12:20:07.202000+00:00"/>
    <s v="2022-10-20 10:26:10.525000+00:00"/>
    <s v="GTL"/>
  </r>
  <r>
    <s v="Omkar Ghate"/>
    <n v="165250"/>
    <s v="INR"/>
    <n v="0"/>
    <s v="8/31/22"/>
    <s v="Sales"/>
    <s v="stat_1hn9nRJaLbI53NxPuSQgo90kRpbpKsFlwN4oEGNUTdO"/>
    <s v="Lost"/>
    <n v="0"/>
    <s v="OpportunityStatusType.Lost"/>
    <s v="cont_D9d6jaROmNwe8oOCW79HLts4OFq6ml6xTRcspZDCXi9"/>
    <s v="Nilesh"/>
    <s v="Closed with incumbent due to higher quote JB BODA with ICICI"/>
    <s v="lead_yC7iAfUu1hw16dHKMrFtU6aq7aRKU2M8KsVolAeI8B8"/>
    <s v="Multiversity"/>
    <s v="Prateek Wadhwa"/>
    <s v="user_9SBRjyF0n4iWuhUdqRyQkFhl2J4uyNKhFWvvJEvunX8"/>
    <s v="Omkar Ghate"/>
    <s v="2022-06-27 10:14:32.224000+00:00"/>
    <s v="2022-08-30 06:28:37.026000+00:00"/>
    <m/>
    <s v="Pune"/>
    <m/>
    <m/>
    <m/>
    <n v="110"/>
    <m/>
    <m/>
    <m/>
    <m/>
    <m/>
    <m/>
    <m/>
    <s v="PAID_SOCIAL"/>
    <m/>
    <m/>
    <m/>
    <m/>
    <m/>
    <m/>
    <m/>
    <m/>
    <m/>
    <m/>
    <m/>
    <m/>
    <m/>
    <m/>
    <m/>
    <m/>
    <m/>
    <m/>
    <s v="user_FdWFezbLzkYQcGsBUsjZO25nr2poK2nRbqV47Rs5Kfm"/>
    <x v="17"/>
    <x v="1"/>
    <m/>
    <s v="August"/>
    <s v="Gated Content"/>
    <m/>
    <m/>
    <s v="Employee Engagement Handbook"/>
    <m/>
    <m/>
    <m/>
    <s v="2022-06-19 03:12:35.783000+00:00"/>
    <s v="2022-08-30 13:34:08.982000+00:00"/>
    <s v="GMC"/>
  </r>
  <r>
    <s v="Omkar Ghate"/>
    <n v="243250"/>
    <s v="INR"/>
    <n v="0"/>
    <s v="8/31/22"/>
    <s v="Sales"/>
    <s v="stat_1hn9nRJaLbI53NxPuSQgo90kRpbpKsFlwN4oEGNUTdO"/>
    <s v="Lost"/>
    <n v="0"/>
    <s v="OpportunityStatusType.Lost"/>
    <s v="cont_v41XIZq9CHquGDFim2DAl0GNDWg40VJjgOMrAIVmIYm"/>
    <s v="Nilesh Shaligram"/>
    <s v="Closed due to higher quote with the incumbent - JB BODA with ICICI"/>
    <s v="lead_22yj4GmLZKT2KfoddwKTzogVVkqXLdPtAaJsMEPF6Ul"/>
    <s v="KNOWLEDGE DIVINE INFORMATION TECHNOLOGY PRIVATE LIMITED"/>
    <s v="Prateek Wadhwa"/>
    <s v="user_9SBRjyF0n4iWuhUdqRyQkFhl2J4uyNKhFWvvJEvunX8"/>
    <s v="Omkar Ghate"/>
    <s v="2022-08-17 05:40:42.801000+00:00"/>
    <s v="2022-08-30 06:29:29.208000+00:00"/>
    <m/>
    <s v="Pune"/>
    <m/>
    <m/>
    <m/>
    <n v="20"/>
    <m/>
    <m/>
    <m/>
    <m/>
    <m/>
    <m/>
    <m/>
    <m/>
    <m/>
    <m/>
    <m/>
    <m/>
    <m/>
    <m/>
    <m/>
    <m/>
    <m/>
    <m/>
    <m/>
    <m/>
    <m/>
    <m/>
    <m/>
    <m/>
    <m/>
    <m/>
    <m/>
    <x v="16"/>
    <x v="1"/>
    <m/>
    <s v="September"/>
    <s v="Cold Call"/>
    <m/>
    <m/>
    <m/>
    <m/>
    <m/>
    <m/>
    <s v="2022-08-17 05:33:54.537000+00:00"/>
    <s v="2022-08-30 06:29:29.243000+00:00"/>
    <s v="GMC"/>
  </r>
  <r>
    <s v="Anshum Naithani"/>
    <n v="500000"/>
    <s v="INR"/>
    <n v="0"/>
    <d v="2022-07-09T00:00:00"/>
    <s v="Sales"/>
    <s v="stat_kcR4fZg7TU7jjk1jAVua3qGLRS4J5uFayEjK5j02wtv"/>
    <s v="Unqualified"/>
    <n v="0"/>
    <s v="OpportunityStatusType.Lost"/>
    <s v="cont_B4bRvLFbsjMfpHT13AdhcqWOGrpTqWTskTfprJ0ypJf"/>
    <s v="Linette D'cunha"/>
    <m/>
    <s v="lead_Zk4Prut8JvwvGWPZYwKmuSvUvMVx9sQGO8BFC7HwyOU"/>
    <s v="GS Caltex"/>
    <s v="Sarvesh Pawar"/>
    <s v="user_GL8PBiV4pvzsQLVHSdZLeMQAQcGjCvLkffg486DHfZJ"/>
    <s v="Anshum Naithani"/>
    <s v="2022-08-17 05:28:21.573000+00:00"/>
    <s v="2022-08-30 06:22:56.424000+00:00"/>
    <m/>
    <s v="Mumbai"/>
    <m/>
    <m/>
    <m/>
    <n v="195"/>
    <m/>
    <m/>
    <m/>
    <m/>
    <m/>
    <m/>
    <m/>
    <m/>
    <m/>
    <m/>
    <m/>
    <s v="Oil &amp; Gas"/>
    <m/>
    <m/>
    <m/>
    <m/>
    <m/>
    <m/>
    <m/>
    <m/>
    <m/>
    <m/>
    <m/>
    <m/>
    <s v="Rakesh Nade"/>
    <m/>
    <s v="user_A8KOTZADnUtEQOLt4nSLAmteNStuGh80js75RYjrXVt"/>
    <x v="6"/>
    <x v="1"/>
    <m/>
    <s v="September"/>
    <s v="Gated Content"/>
    <m/>
    <m/>
    <s v="Employee Engagement Handbook"/>
    <m/>
    <m/>
    <m/>
    <s v="2022-04-22 15:41:40.272000+00:00"/>
    <s v="2022-09-01 07:41:41.411000+00:00"/>
    <s v="GMC"/>
  </r>
  <r>
    <s v="Mayur Gadiyar"/>
    <n v="148000"/>
    <s v="INR"/>
    <n v="100"/>
    <s v="8/30/22"/>
    <s v="Sales"/>
    <s v="stat_OZRiD1474QRJIpvnjHCZfiIvKcVD6mIKSSTzg8SwDVx"/>
    <s v="Won- Payment Completed"/>
    <n v="1"/>
    <s v="OpportunityStatusType.Won"/>
    <s v="cont_CfU9v25pyG7Gz7wbPpzIpSgI82SmacAyLbOC2ULYoWE"/>
    <s v="Jayesh Shettigar"/>
    <s v="GMC Renewal"/>
    <s v="lead_AnQfbpN0RuVUU0ztu88ycY2gBXcqGKiO2YRSCP8p7Cq"/>
    <s v="AMYGB.AI - (EOS Globe)Eureka Outsourcing Solutions"/>
    <s v="Trupti Suryavanshi"/>
    <s v="user_bdUPAGjcS7p6513So3N4g3aWNS5HuBuVJi7bvCPAsLt"/>
    <s v="Mayur Gadiyar"/>
    <s v="2022-08-12 09:42:32.769000+00:00"/>
    <s v="2022-08-30 04:49:50.523000+00:00"/>
    <m/>
    <s v="Mumbai"/>
    <m/>
    <m/>
    <m/>
    <n v="60"/>
    <m/>
    <m/>
    <m/>
    <m/>
    <m/>
    <m/>
    <m/>
    <m/>
    <m/>
    <m/>
    <m/>
    <s v="IT Services &amp; IT Consulting"/>
    <m/>
    <m/>
    <m/>
    <m/>
    <m/>
    <m/>
    <m/>
    <m/>
    <m/>
    <m/>
    <m/>
    <m/>
    <s v="Sakshi Soni"/>
    <m/>
    <s v="user_L8E6IFhq6UCzKLHa45LUUTZCznDuyDwFrGaEp9DXiUM"/>
    <x v="9"/>
    <x v="17"/>
    <m/>
    <s v="October"/>
    <s v="Cold Call"/>
    <s v="Naukri.com"/>
    <m/>
    <m/>
    <m/>
    <m/>
    <m/>
    <s v="2021-08-25 17:19:59.456000+00:00"/>
    <s v="2022-10-12 11:06:49.644000+00:00"/>
    <s v="GMC"/>
  </r>
  <r>
    <s v="Anshum Naithani"/>
    <n v="40000"/>
    <s v="INR"/>
    <n v="0"/>
    <d v="2022-07-09T00:00:00"/>
    <s v="Sales"/>
    <s v="stat_kcR4fZg7TU7jjk1jAVua3qGLRS4J5uFayEjK5j02wtv"/>
    <s v="Unqualified"/>
    <n v="0"/>
    <s v="OpportunityStatusType.Lost"/>
    <s v="cont_B4bRvLFbsjMfpHT13AdhcqWOGrpTqWTskTfprJ0ypJf"/>
    <s v="Linette D'cunha"/>
    <m/>
    <s v="lead_Zk4Prut8JvwvGWPZYwKmuSvUvMVx9sQGO8BFC7HwyOU"/>
    <s v="GS Caltex"/>
    <s v="Sarvesh Pawar"/>
    <s v="user_GL8PBiV4pvzsQLVHSdZLeMQAQcGjCvLkffg486DHfZJ"/>
    <s v="Anshum Naithani"/>
    <s v="2022-08-17 05:29:10.246000+00:00"/>
    <s v="2022-08-30 06:23:49.454000+00:00"/>
    <m/>
    <s v="Mumbai"/>
    <m/>
    <m/>
    <m/>
    <n v="195"/>
    <m/>
    <m/>
    <m/>
    <m/>
    <m/>
    <m/>
    <m/>
    <m/>
    <m/>
    <m/>
    <m/>
    <s v="Oil &amp; Gas"/>
    <m/>
    <m/>
    <m/>
    <m/>
    <m/>
    <m/>
    <m/>
    <m/>
    <m/>
    <m/>
    <m/>
    <m/>
    <s v="Rakesh Nade"/>
    <m/>
    <s v="user_A8KOTZADnUtEQOLt4nSLAmteNStuGh80js75RYjrXVt"/>
    <x v="6"/>
    <x v="1"/>
    <m/>
    <s v="September"/>
    <s v="Gated Content"/>
    <m/>
    <m/>
    <s v="Employee Engagement Handbook"/>
    <m/>
    <m/>
    <m/>
    <s v="2022-04-22 15:41:40.272000+00:00"/>
    <s v="2022-09-01 07:41:41.411000+00:00"/>
    <s v="GPA"/>
  </r>
  <r>
    <s v="Vrushali Kummar"/>
    <n v="500000"/>
    <s v="INR"/>
    <n v="0"/>
    <s v="9/30/22"/>
    <s v="Sales"/>
    <s v="stat_kcR4fZg7TU7jjk1jAVua3qGLRS4J5uFayEjK5j02wtv"/>
    <s v="Unqualified"/>
    <n v="0"/>
    <s v="OpportunityStatusType.Lost"/>
    <s v="cont_ekixUdXM8JNdvtSEHomrWt9PK3poIR7gJ6fMA2JfBeA"/>
    <s v="Kiran Nanaware"/>
    <s v="GPA ren"/>
    <s v="lead_TxDC1cCe5ySJlM8AAX8MLw0xgFpnGfVwbhTYvEwjsYz"/>
    <s v="Inteva Products"/>
    <s v="Gauri Jori"/>
    <s v="user_TZzywQwym26DjuswO479pxRhNKX152z8X1haCx2vcst"/>
    <s v="Vrushali Kummar"/>
    <s v="2022-07-25 08:30:06.535000+00:00"/>
    <s v="2022-08-30 03:50:16.800000+00:00"/>
    <m/>
    <s v="Pune"/>
    <m/>
    <s v="2020-08-24 07:30:12+00:00"/>
    <m/>
    <n v="500"/>
    <m/>
    <m/>
    <m/>
    <m/>
    <m/>
    <m/>
    <m/>
    <m/>
    <m/>
    <m/>
    <m/>
    <s v="Automotive; Manufacturing"/>
    <m/>
    <m/>
    <m/>
    <m/>
    <m/>
    <m/>
    <m/>
    <m/>
    <m/>
    <m/>
    <m/>
    <m/>
    <s v="Deepak Yadav"/>
    <m/>
    <s v="user_5YHA1ZU4iP896lD1YJehdJcMx7ZEgWCpulT4T2c3pJ3"/>
    <x v="4"/>
    <x v="1"/>
    <m/>
    <s v="September"/>
    <s v="Affiliate"/>
    <s v="Naukri.com"/>
    <m/>
    <m/>
    <m/>
    <m/>
    <m/>
    <s v="2020-12-06 09:47:23.467000+00:00"/>
    <s v="2022-10-10 02:50:22.998000+00:00"/>
    <m/>
  </r>
  <r>
    <s v="Vrushali Kummar"/>
    <n v="4000000"/>
    <s v="INR"/>
    <n v="0"/>
    <s v="9/30/22"/>
    <s v="Sales"/>
    <s v="stat_kcR4fZg7TU7jjk1jAVua3qGLRS4J5uFayEjK5j02wtv"/>
    <s v="Unqualified"/>
    <n v="0"/>
    <s v="OpportunityStatusType.Lost"/>
    <s v="cont_ekixUdXM8JNdvtSEHomrWt9PK3poIR7gJ6fMA2JfBeA"/>
    <s v="Kiran Nanaware"/>
    <s v="GMC ren"/>
    <s v="lead_TxDC1cCe5ySJlM8AAX8MLw0xgFpnGfVwbhTYvEwjsYz"/>
    <s v="Inteva Products"/>
    <s v="Gauri Jori"/>
    <s v="user_TZzywQwym26DjuswO479pxRhNKX152z8X1haCx2vcst"/>
    <s v="Vrushali Kummar"/>
    <s v="2022-07-25 08:29:07.528000+00:00"/>
    <s v="2022-08-30 03:50:05.939000+00:00"/>
    <m/>
    <s v="Pune"/>
    <m/>
    <s v="2020-08-24 07:30:12+00:00"/>
    <m/>
    <n v="500"/>
    <m/>
    <m/>
    <m/>
    <m/>
    <m/>
    <m/>
    <m/>
    <m/>
    <m/>
    <m/>
    <m/>
    <s v="Automotive; Manufacturing"/>
    <m/>
    <m/>
    <m/>
    <m/>
    <m/>
    <m/>
    <m/>
    <m/>
    <m/>
    <m/>
    <m/>
    <m/>
    <s v="Deepak Yadav"/>
    <m/>
    <s v="user_5YHA1ZU4iP896lD1YJehdJcMx7ZEgWCpulT4T2c3pJ3"/>
    <x v="4"/>
    <x v="1"/>
    <m/>
    <s v="September"/>
    <s v="Affiliate"/>
    <s v="Naukri.com"/>
    <m/>
    <m/>
    <m/>
    <m/>
    <m/>
    <s v="2020-12-06 09:47:23.467000+00:00"/>
    <s v="2022-10-10 02:50:22.998000+00:00"/>
    <m/>
  </r>
  <r>
    <s v="Vrushali Kummar"/>
    <n v="500000"/>
    <s v="INR"/>
    <n v="0"/>
    <d v="2022-10-09T00:00:00"/>
    <s v="Sales"/>
    <s v="stat_kcR4fZg7TU7jjk1jAVua3qGLRS4J5uFayEjK5j02wtv"/>
    <s v="Unqualified"/>
    <n v="0"/>
    <s v="OpportunityStatusType.Lost"/>
    <s v="cont_gRVnyq1Pb8xDHuOg0mfXHItAOINPl3wv8ukesTcGk3Q"/>
    <s v="Mugdha Naik"/>
    <s v="GMC renewal"/>
    <s v="lead_5C8mZtXhz5ODwh5sJkCQl8carCSAXX80GRdRoICKuis"/>
    <s v="UpsideLMS"/>
    <s v="Trupti Suryavanshi"/>
    <s v="user_TZzywQwym26DjuswO479pxRhNKX152z8X1haCx2vcst"/>
    <s v="Vrushali Kummar"/>
    <s v="2022-06-13 09:29:36.146000+00:00"/>
    <s v="2022-08-30 02:37:26.650000+00:00"/>
    <m/>
    <s v="Pune"/>
    <m/>
    <m/>
    <m/>
    <n v="65"/>
    <m/>
    <m/>
    <m/>
    <m/>
    <m/>
    <m/>
    <m/>
    <m/>
    <m/>
    <m/>
    <m/>
    <s v="Education"/>
    <m/>
    <m/>
    <m/>
    <m/>
    <m/>
    <m/>
    <m/>
    <m/>
    <m/>
    <m/>
    <m/>
    <m/>
    <s v="Aniket Vahile"/>
    <m/>
    <s v="user_L8E6IFhq6UCzKLHa45LUUTZCznDuyDwFrGaEp9DXiUM"/>
    <x v="9"/>
    <x v="1"/>
    <m/>
    <s v="August; December; September"/>
    <s v="Gated Content"/>
    <s v="Lusha"/>
    <m/>
    <s v="Employee Engagement Handbook"/>
    <m/>
    <m/>
    <m/>
    <s v="2021-05-13 14:07:11.981000+00:00"/>
    <s v="2022-09-14 05:55:36.734000+00:00"/>
    <s v="GMC"/>
  </r>
  <r>
    <s v="Sanket Kulkarni"/>
    <n v="18200000"/>
    <s v="INR"/>
    <n v="0"/>
    <s v="8/31/22"/>
    <s v="Sales"/>
    <s v="stat_1hn9nRJaLbI53NxPuSQgo90kRpbpKsFlwN4oEGNUTdO"/>
    <s v="Lost"/>
    <n v="0"/>
    <s v="OpportunityStatusType.Lost"/>
    <s v="cont_9RVX1IFx4uqZSDDBLK4p4vQFv5vSqqumIbpDSZlsQGU"/>
    <s v="swapnil wagh"/>
    <s v="GMC ren"/>
    <s v="lead_LS02AuPTfB7GHiqE4GDTMqewksn0zQwrkF0ZMK9qOnz"/>
    <s v="Baramati Agro Pvt Ltd (FRESH)"/>
    <s v="Gauri Jori"/>
    <s v="user_k8sSUtRXfYEMul9CBIF4ZOmv3vnev5cdEvVZbtETMKp"/>
    <s v="Sanket Kulkarni"/>
    <s v="2022-05-27 13:14:03.795000+00:00"/>
    <s v="2022-08-29 16:32:44.473000+00:00"/>
    <m/>
    <s v="Pune"/>
    <m/>
    <m/>
    <m/>
    <n v="3500"/>
    <m/>
    <m/>
    <m/>
    <m/>
    <m/>
    <m/>
    <m/>
    <s v="PAID_SOCIAL"/>
    <m/>
    <m/>
    <m/>
    <s v="Food &amp; Beverages"/>
    <m/>
    <m/>
    <m/>
    <m/>
    <m/>
    <m/>
    <m/>
    <m/>
    <m/>
    <m/>
    <m/>
    <m/>
    <s v="Amol Gawali"/>
    <m/>
    <s v="user_5YHA1ZU4iP896lD1YJehdJcMx7ZEgWCpulT4T2c3pJ3"/>
    <x v="4"/>
    <x v="6"/>
    <m/>
    <s v="August"/>
    <s v="Cold Call; Gated Content"/>
    <m/>
    <m/>
    <s v="Essential HR Policies"/>
    <m/>
    <m/>
    <m/>
    <s v="2022-03-08 05:49:09.853000+00:00"/>
    <s v="2022-09-28 18:09:07.559000+00:00"/>
    <m/>
  </r>
  <r>
    <s v="Sonal Paithankar"/>
    <n v="1000000"/>
    <s v="INR"/>
    <n v="0"/>
    <s v="8/31/22"/>
    <s v="Sales"/>
    <s v="stat_kcR4fZg7TU7jjk1jAVua3qGLRS4J5uFayEjK5j02wtv"/>
    <s v="Unqualified"/>
    <n v="0"/>
    <s v="OpportunityStatusType.Lost"/>
    <s v="cont_pOhwO3J9Z9XUZxESLeeBltCWBXY4fiRxczqadAS3vfL"/>
    <s v="Deeksha Bhagia"/>
    <m/>
    <s v="lead_3VneE99hQj9sbbfcy4Fl3ovUXx13eph4LzqqTDxwMEz"/>
    <s v="WazirX: Bitcoin &amp; Cryptocurrency Exchange in India"/>
    <s v="Nikhil Ahuja"/>
    <s v="user_Iwn6da5WKkZqwUySK0oUuCb72pFP5WEm4zAb92ijqFe"/>
    <s v="Sonal Paithankar"/>
    <s v="2022-05-27 06:09:44.959000+00:00"/>
    <s v="2022-08-29 17:04:47.348000+00:00"/>
    <m/>
    <s v="Bangalore"/>
    <m/>
    <m/>
    <m/>
    <n v="200"/>
    <m/>
    <m/>
    <m/>
    <m/>
    <m/>
    <m/>
    <m/>
    <m/>
    <m/>
    <m/>
    <m/>
    <m/>
    <m/>
    <m/>
    <m/>
    <m/>
    <m/>
    <m/>
    <m/>
    <m/>
    <m/>
    <m/>
    <m/>
    <m/>
    <m/>
    <m/>
    <s v="user_ocHSJH83OJnHCvKyMbjx8WOOK8PMgAUGIj1qK0q0dMV"/>
    <x v="10"/>
    <x v="1"/>
    <m/>
    <s v="August"/>
    <s v="Gated Content"/>
    <m/>
    <m/>
    <s v="Employee Engagement Handbook"/>
    <m/>
    <m/>
    <m/>
    <s v="2022-04-29 07:36:12.743000+00:00"/>
    <s v="2022-08-29 17:05:17.763000+00:00"/>
    <s v="GMC"/>
  </r>
  <r>
    <s v="Sanket Kulkarni"/>
    <n v="7500000"/>
    <s v="INR"/>
    <n v="0"/>
    <s v="8/30/22"/>
    <s v="Sales"/>
    <s v="stat_kcR4fZg7TU7jjk1jAVua3qGLRS4J5uFayEjK5j02wtv"/>
    <s v="Unqualified"/>
    <n v="0"/>
    <s v="OpportunityStatusType.Lost"/>
    <s v="cont_724C8PjgM0ko1cq0sHA7kszQ48ELRfWEJWPJRrvkXqG"/>
    <s v="Anup Mishra"/>
    <s v="GMC"/>
    <s v="lead_IArVRNuCmARIkTKqjOAYjXOyIsNVp9sMuRote88iDRt"/>
    <s v="Mahindra CIE Automotive Ltd."/>
    <s v="Mayur Gadiyar"/>
    <s v="user_k8sSUtRXfYEMul9CBIF4ZOmv3vnev5cdEvVZbtETMKp"/>
    <s v="Sanket Kulkarni"/>
    <s v="2022-06-10 08:58:29.152000+00:00"/>
    <s v="2022-08-29 16:30:12.131000+00:00"/>
    <m/>
    <s v="Pune"/>
    <m/>
    <m/>
    <m/>
    <n v="932"/>
    <m/>
    <m/>
    <m/>
    <m/>
    <m/>
    <m/>
    <m/>
    <m/>
    <m/>
    <m/>
    <m/>
    <s v="Manufacturing"/>
    <m/>
    <m/>
    <m/>
    <m/>
    <m/>
    <m/>
    <m/>
    <m/>
    <m/>
    <m/>
    <m/>
    <m/>
    <s v="Aniket Vahile"/>
    <m/>
    <s v="user_bdUPAGjcS7p6513So3N4g3aWNS5HuBuVJi7bvCPAsLt"/>
    <x v="24"/>
    <x v="1"/>
    <m/>
    <s v="July"/>
    <s v="Cold Call"/>
    <m/>
    <m/>
    <m/>
    <m/>
    <m/>
    <m/>
    <s v="2021-10-20 09:47:01.373000+00:00"/>
    <s v="2022-10-13 07:39:13.885000+00:00"/>
    <s v="GMC"/>
  </r>
  <r>
    <s v="Pooja Gawas"/>
    <n v="1000000"/>
    <s v="INR"/>
    <n v="0"/>
    <s v="8/22/22"/>
    <s v="Sales"/>
    <s v="stat_kcR4fZg7TU7jjk1jAVua3qGLRS4J5uFayEjK5j02wtv"/>
    <s v="Unqualified"/>
    <n v="0"/>
    <s v="OpportunityStatusType.Lost"/>
    <s v="cont_04NDqG7wiCCsgzWFRaas1DX7TEjnUDXwnNuajZenKpV"/>
    <s v="Siddharth Kadam"/>
    <s v="GMC renewal"/>
    <s v="lead_WIFzc6RXPV50d8QmE1hmvfSGju3tsU1jPLktecejCNf"/>
    <s v="Fibro India Precision Products Pvt Ltd"/>
    <s v="Trupti Suryavanshi"/>
    <s v="user_KLETV1op4MIjvKQ12xGsWi23CuPjDE6PT29nwG6T3MY"/>
    <s v="Pooja Gawas"/>
    <s v="2022-07-07 05:10:06.217000+00:00"/>
    <s v="2022-08-29 15:01:57.817000+00:00"/>
    <m/>
    <s v="Pune"/>
    <m/>
    <m/>
    <m/>
    <n v="41"/>
    <m/>
    <m/>
    <m/>
    <m/>
    <m/>
    <m/>
    <m/>
    <m/>
    <m/>
    <m/>
    <m/>
    <s v="Manufacturing"/>
    <m/>
    <m/>
    <m/>
    <m/>
    <m/>
    <m/>
    <m/>
    <m/>
    <m/>
    <m/>
    <m/>
    <m/>
    <s v="Jitin Gopi"/>
    <m/>
    <s v="user_L8E6IFhq6UCzKLHa45LUUTZCznDuyDwFrGaEp9DXiUM"/>
    <x v="9"/>
    <x v="1"/>
    <m/>
    <s v="August"/>
    <s v="Gated Content; Inbound"/>
    <m/>
    <m/>
    <s v="Employee Wellness Handbook"/>
    <m/>
    <m/>
    <m/>
    <s v="2021-07-06 11:26:05.801000+00:00"/>
    <s v="2022-08-29 15:02:45.294000+00:00"/>
    <s v="GMC"/>
  </r>
  <r>
    <s v="Vikas Gupta"/>
    <n v="3500000"/>
    <s v="INR"/>
    <n v="0"/>
    <s v="8/28/22"/>
    <s v="Sales"/>
    <s v="stat_1hn9nRJaLbI53NxPuSQgo90kRpbpKsFlwN4oEGNUTdO"/>
    <s v="Lost"/>
    <n v="0"/>
    <s v="OpportunityStatusType.Lost"/>
    <s v="cont_hdaSbjvPbYMpe6Ylh46cHmKUwWVEqfvLI21pM4LonYc"/>
    <s v="Ashok Kotian"/>
    <s v="Our Quotes were High."/>
    <s v="lead_TOaZ0iB0NrQJYvvCk4sj2NsihRtgf2KttlKRxtGurhY"/>
    <s v="Viswaat Chemicals Ltd"/>
    <s v="Aditya Binani"/>
    <s v="user_lccnw70UrYzjPcbxrA5N9qp8LF1vx6aP08yPEdeU06P"/>
    <s v="Vikas Gupta"/>
    <s v="2022-08-10 10:58:03.275000+00:00"/>
    <s v="2022-08-29 13:40:15.551000+00:00"/>
    <m/>
    <s v="Mumbai"/>
    <m/>
    <m/>
    <m/>
    <n v="54"/>
    <m/>
    <m/>
    <m/>
    <m/>
    <m/>
    <m/>
    <m/>
    <m/>
    <m/>
    <m/>
    <m/>
    <s v="Manufacturing"/>
    <m/>
    <m/>
    <m/>
    <m/>
    <m/>
    <m/>
    <m/>
    <m/>
    <m/>
    <m/>
    <m/>
    <m/>
    <s v="Aniket Vahile"/>
    <m/>
    <s v="user_g5Yw4Z4XnIbmcGhJO80vdtFdd5ElcDlgYO3q8l82ODn"/>
    <x v="18"/>
    <x v="1"/>
    <m/>
    <s v="August; June; May"/>
    <s v="Cold Call"/>
    <m/>
    <m/>
    <s v="AM Opps - Kunal"/>
    <m/>
    <m/>
    <m/>
    <s v="2021-11-18 08:11:15.648000+00:00"/>
    <s v="2022-09-15 04:32:51.299000+00:00"/>
    <s v="GMC"/>
  </r>
  <r>
    <s v="Sanket Kulkarni"/>
    <n v="800000"/>
    <s v="INR"/>
    <n v="0"/>
    <s v="8/31/22"/>
    <s v="Sales"/>
    <s v="stat_kcR4fZg7TU7jjk1jAVua3qGLRS4J5uFayEjK5j02wtv"/>
    <s v="Unqualified"/>
    <n v="0"/>
    <s v="OpportunityStatusType.Lost"/>
    <m/>
    <m/>
    <s v="WC (Renewal)"/>
    <s v="lead_x3JuJ1VKKTbOpTsDH6VxQFDOJQfFKFCXfKiyEvKuEFs"/>
    <s v="Burckhardt Compression India Pvt Ltd"/>
    <s v="Bhairavi Jog"/>
    <s v="user_k8sSUtRXfYEMul9CBIF4ZOmv3vnev5cdEvVZbtETMKp"/>
    <s v="Sanket Kulkarni"/>
    <s v="2022-08-01 12:10:14.893000+00:00"/>
    <s v="2022-08-29 16:29:39.921000+00:00"/>
    <m/>
    <s v="Pune"/>
    <m/>
    <m/>
    <m/>
    <n v="106"/>
    <m/>
    <m/>
    <m/>
    <m/>
    <m/>
    <m/>
    <m/>
    <s v="PAID_SOCIAL"/>
    <m/>
    <m/>
    <m/>
    <s v="Oil &amp; Gas"/>
    <m/>
    <m/>
    <m/>
    <m/>
    <m/>
    <m/>
    <m/>
    <m/>
    <m/>
    <m/>
    <m/>
    <m/>
    <s v="Jitin Gopi"/>
    <m/>
    <s v="user_sREdxbAJihL2Zbgic7tyQ6Rc4Mny7HnD1RNGhA9DDYh"/>
    <x v="5"/>
    <x v="6"/>
    <m/>
    <s v="December; January"/>
    <s v="Cold Call"/>
    <s v="Naukri.com"/>
    <m/>
    <s v="Employee Engagement Handbook"/>
    <m/>
    <m/>
    <m/>
    <s v="2020-12-09 10:49:50.759000+00:00"/>
    <s v="2022-09-16 08:38:41.392000+00:00"/>
    <s v="WC"/>
  </r>
  <r>
    <s v="Abhiroop Ganguly"/>
    <n v="3500"/>
    <s v="INR"/>
    <n v="0"/>
    <s v="8/24/22"/>
    <s v="Sales"/>
    <s v="stat_1hn9nRJaLbI53NxPuSQgo90kRpbpKsFlwN4oEGNUTdO"/>
    <s v="Lost"/>
    <n v="0"/>
    <s v="OpportunityStatusType.Lost"/>
    <s v="cont_xMa4UkNoODXuUDt2fndXGZVycrR2e0Xe6L8AuQONp4Y"/>
    <s v="vijendra.kankala@makrogrp.com"/>
    <s v="GPA - Renewal"/>
    <s v="lead_Ns1v3HzYSWKeirmaVc5BBnlrv3xgIhvbXL4pxKozlF2"/>
    <s v="MakroCare"/>
    <s v="Shreenath Bhat"/>
    <s v="user_U27GK6WjhLhUhi1EDKXV57xMpn8n8DMIOjci1q3UReZ"/>
    <s v="Abhiroop Ganguly"/>
    <s v="2022-08-16 06:04:56.129000+00:00"/>
    <s v="2022-08-29 12:38:07.459000+00:00"/>
    <m/>
    <s v="Hyderabad"/>
    <m/>
    <m/>
    <m/>
    <n v="225"/>
    <m/>
    <m/>
    <m/>
    <m/>
    <m/>
    <m/>
    <m/>
    <m/>
    <m/>
    <m/>
    <m/>
    <m/>
    <m/>
    <m/>
    <m/>
    <m/>
    <m/>
    <m/>
    <m/>
    <m/>
    <m/>
    <m/>
    <m/>
    <m/>
    <m/>
    <m/>
    <s v="user_vMd4rmcrSbjykdyL2J7rrYn84SWdcNc5FKligrmItPw"/>
    <x v="11"/>
    <x v="1"/>
    <m/>
    <s v="August"/>
    <s v="Gated Content"/>
    <m/>
    <m/>
    <s v="Employee Wellness Handbook"/>
    <m/>
    <m/>
    <m/>
    <s v="2022-01-13 11:17:08.146000+00:00"/>
    <s v="2022-09-23 13:05:35.605000+00:00"/>
    <s v="GPA"/>
  </r>
  <r>
    <s v="Sameer Iftekhari"/>
    <n v="2968711"/>
    <s v="INR"/>
    <n v="100"/>
    <s v="8/29/22"/>
    <s v="Sales"/>
    <s v="stat_OZRiD1474QRJIpvnjHCZfiIvKcVD6mIKSSTzg8SwDVx"/>
    <s v="Won- Payment Completed"/>
    <n v="1"/>
    <s v="OpportunityStatusType.Won"/>
    <s v="cont_ofxhp52cRsWF8E1p1zXz8jOZoNbssZHQbWZ0CeYZRNk"/>
    <s v="Mukesh Narayanji Upadhyay"/>
    <m/>
    <s v="lead_ihq1M5tcL13HQZjvhRLnah5B42tGxlJgsqhdkfaXGZB"/>
    <s v="VILAS JAVDEKAR DEVELOPERS"/>
    <s v="Kaushlya Bhavsar"/>
    <s v="user_sREdxbAJihL2Zbgic7tyQ6Rc4Mny7HnD1RNGhA9DDYh"/>
    <s v="Prajakta Sahastrabudhe"/>
    <s v="2022-05-23 10:21:31.798000+00:00"/>
    <s v="2022-08-29 12:45:56.097000+00:00"/>
    <m/>
    <s v="Pune"/>
    <m/>
    <s v="2020-08-20 09:04:45+00:00"/>
    <m/>
    <n v="258"/>
    <m/>
    <m/>
    <m/>
    <m/>
    <m/>
    <m/>
    <m/>
    <m/>
    <m/>
    <m/>
    <m/>
    <s v="Construction &amp; Real Estate"/>
    <m/>
    <m/>
    <m/>
    <m/>
    <m/>
    <m/>
    <m/>
    <m/>
    <m/>
    <m/>
    <m/>
    <m/>
    <s v="Mrunmay Jalgaonkar"/>
    <m/>
    <s v="user_sREdxbAJihL2Zbgic7tyQ6Rc4Mny7HnD1RNGhA9DDYh"/>
    <x v="5"/>
    <x v="5"/>
    <m/>
    <s v="August"/>
    <s v="Cold Call"/>
    <s v="Naukri.com"/>
    <m/>
    <m/>
    <m/>
    <m/>
    <m/>
    <s v="2020-12-06 09:55:48.215000+00:00"/>
    <s v="2022-10-14 13:17:02.025000+00:00"/>
    <s v="GMC"/>
  </r>
  <r>
    <s v="Sameer Iftekhari"/>
    <n v="919237"/>
    <s v="INR"/>
    <n v="100"/>
    <s v="8/29/22"/>
    <s v="Sales"/>
    <s v="stat_OZRiD1474QRJIpvnjHCZfiIvKcVD6mIKSSTzg8SwDVx"/>
    <s v="Won- Payment Completed"/>
    <n v="1"/>
    <s v="OpportunityStatusType.Won"/>
    <s v="cont_ofxhp52cRsWF8E1p1zXz8jOZoNbssZHQbWZ0CeYZRNk"/>
    <s v="Mukesh Narayanji Upadhyay"/>
    <m/>
    <s v="lead_ihq1M5tcL13HQZjvhRLnah5B42tGxlJgsqhdkfaXGZB"/>
    <s v="VILAS JAVDEKAR DEVELOPERS"/>
    <s v="Kaushlya Bhavsar"/>
    <s v="user_sREdxbAJihL2Zbgic7tyQ6Rc4Mny7HnD1RNGhA9DDYh"/>
    <s v="Prajakta Sahastrabudhe"/>
    <s v="2022-05-23 11:32:50.813000+00:00"/>
    <s v="2022-08-29 12:46:03.657000+00:00"/>
    <m/>
    <s v="Pune"/>
    <m/>
    <s v="2020-08-20 09:04:45+00:00"/>
    <m/>
    <n v="258"/>
    <m/>
    <m/>
    <m/>
    <m/>
    <m/>
    <m/>
    <m/>
    <m/>
    <m/>
    <m/>
    <m/>
    <s v="Construction &amp; Real Estate"/>
    <m/>
    <m/>
    <m/>
    <m/>
    <m/>
    <m/>
    <m/>
    <m/>
    <m/>
    <m/>
    <m/>
    <m/>
    <s v="Mrunmay Jalgaonkar"/>
    <m/>
    <s v="user_sREdxbAJihL2Zbgic7tyQ6Rc4Mny7HnD1RNGhA9DDYh"/>
    <x v="5"/>
    <x v="5"/>
    <m/>
    <s v="August"/>
    <s v="Cold Call"/>
    <s v="Naukri.com"/>
    <m/>
    <m/>
    <m/>
    <m/>
    <m/>
    <s v="2020-12-06 09:55:48.215000+00:00"/>
    <s v="2022-10-14 13:17:02.025000+00:00"/>
    <s v="GPA"/>
  </r>
  <r>
    <s v="Abhiroop Ganguly"/>
    <n v="800000"/>
    <s v="INR"/>
    <n v="0"/>
    <s v="8/24/22"/>
    <s v="Sales"/>
    <s v="stat_1hn9nRJaLbI53NxPuSQgo90kRpbpKsFlwN4oEGNUTdO"/>
    <s v="Lost"/>
    <n v="0"/>
    <s v="OpportunityStatusType.Lost"/>
    <s v="cont_xMa4UkNoODXuUDt2fndXGZVycrR2e0Xe6L8AuQONp4Y"/>
    <s v="vijendra.kankala@makrogrp.com"/>
    <s v="GMC - Renewal"/>
    <s v="lead_Ns1v3HzYSWKeirmaVc5BBnlrv3xgIhvbXL4pxKozlF2"/>
    <s v="MakroCare"/>
    <s v="Shreenath Bhat"/>
    <s v="user_U27GK6WjhLhUhi1EDKXV57xMpn8n8DMIOjci1q3UReZ"/>
    <s v="Abhiroop Ganguly"/>
    <s v="2022-07-04 06:59:07.994000+00:00"/>
    <s v="2022-08-29 12:37:54.110000+00:00"/>
    <m/>
    <s v="Hyderabad"/>
    <m/>
    <m/>
    <m/>
    <n v="225"/>
    <m/>
    <m/>
    <m/>
    <m/>
    <m/>
    <m/>
    <m/>
    <m/>
    <m/>
    <m/>
    <m/>
    <m/>
    <m/>
    <m/>
    <m/>
    <m/>
    <m/>
    <m/>
    <m/>
    <m/>
    <m/>
    <m/>
    <m/>
    <m/>
    <m/>
    <m/>
    <s v="user_vMd4rmcrSbjykdyL2J7rrYn84SWdcNc5FKligrmItPw"/>
    <x v="11"/>
    <x v="1"/>
    <m/>
    <s v="August"/>
    <s v="Gated Content"/>
    <m/>
    <m/>
    <s v="Employee Wellness Handbook"/>
    <m/>
    <m/>
    <m/>
    <s v="2022-01-13 11:17:08.146000+00:00"/>
    <s v="2022-09-23 13:05:35.605000+00:00"/>
    <s v="GMC"/>
  </r>
  <r>
    <s v="Mayur Gadiyar"/>
    <n v="3000000"/>
    <s v="INR"/>
    <n v="0"/>
    <s v="9/30/22"/>
    <s v="Sales"/>
    <s v="stat_kcR4fZg7TU7jjk1jAVua3qGLRS4J5uFayEjK5j02wtv"/>
    <s v="Unqualified"/>
    <n v="0"/>
    <s v="OpportunityStatusType.Lost"/>
    <s v="cont_GY6PyUG1uIe19rgUBQ4hyhrfz73gBB0F9j6E87mUC1A"/>
    <s v="Sahil Ramteke"/>
    <s v="Loop App"/>
    <s v="lead_qWw1mdp6yyENOax6krC9LHNzXRw38TXa9yJEzANKLzA"/>
    <s v="Cargill"/>
    <s v="Shreenath Bhat"/>
    <s v="user_bdUPAGjcS7p6513So3N4g3aWNS5HuBuVJi7bvCPAsLt"/>
    <s v="Mayur Gadiyar"/>
    <s v="2022-08-22 12:39:06.888000+00:00"/>
    <s v="2022-08-29 12:32:03.976000+00:00"/>
    <m/>
    <s v="Bangalore"/>
    <m/>
    <m/>
    <m/>
    <n v="4412"/>
    <m/>
    <m/>
    <m/>
    <m/>
    <m/>
    <m/>
    <m/>
    <m/>
    <m/>
    <m/>
    <m/>
    <s v="Manufacturing"/>
    <m/>
    <m/>
    <m/>
    <m/>
    <m/>
    <m/>
    <m/>
    <m/>
    <m/>
    <m/>
    <m/>
    <m/>
    <m/>
    <m/>
    <s v="user_vMd4rmcrSbjykdyL2J7rrYn84SWdcNc5FKligrmItPw"/>
    <x v="11"/>
    <x v="1"/>
    <m/>
    <s v="April"/>
    <s v="Cold Call"/>
    <m/>
    <m/>
    <s v="Vaccine inbound"/>
    <m/>
    <m/>
    <m/>
    <s v="2021-05-01 06:08:26.731000+00:00"/>
    <s v="2022-10-20 06:24:17.657000+00:00"/>
    <m/>
  </r>
  <r>
    <s v="Mayur Gadiyar"/>
    <n v="700000"/>
    <s v="INR"/>
    <n v="0"/>
    <s v="9/23/22"/>
    <s v="Sales"/>
    <s v="stat_kcR4fZg7TU7jjk1jAVua3qGLRS4J5uFayEjK5j02wtv"/>
    <s v="Unqualified"/>
    <n v="0"/>
    <s v="OpportunityStatusType.Lost"/>
    <s v="cont_jFB6YkZAtRfQ2z2NUeaJh8BySwJ9jvhtkR4VaLEJHjp"/>
    <s v="Pranab Sen"/>
    <s v="GMC - 1+3, 5 lakh"/>
    <s v="lead_FbBMDw0Cj2O4DMR0WxPjsSqnwnihC35SYYFcTbEXosn"/>
    <s v="Hand Digital"/>
    <s v="Shreenath Bhat"/>
    <s v="user_bdUPAGjcS7p6513So3N4g3aWNS5HuBuVJi7bvCPAsLt"/>
    <s v="Mayur Gadiyar"/>
    <s v="2022-08-25 12:06:55.391000+00:00"/>
    <s v="2022-08-29 12:31:14.044000+00:00"/>
    <m/>
    <s v="Mumbai"/>
    <m/>
    <m/>
    <m/>
    <n v="100"/>
    <m/>
    <m/>
    <m/>
    <m/>
    <m/>
    <m/>
    <m/>
    <m/>
    <m/>
    <m/>
    <m/>
    <m/>
    <s v="ICICI Lombard"/>
    <m/>
    <m/>
    <m/>
    <m/>
    <m/>
    <m/>
    <m/>
    <m/>
    <m/>
    <m/>
    <m/>
    <m/>
    <m/>
    <s v="user_vMd4rmcrSbjykdyL2J7rrYn84SWdcNc5FKligrmItPw"/>
    <x v="11"/>
    <x v="1"/>
    <m/>
    <s v="September"/>
    <s v="Cold Call"/>
    <m/>
    <m/>
    <m/>
    <m/>
    <m/>
    <m/>
    <s v="2022-08-25 12:02:25.339000+00:00"/>
    <s v="2022-09-09 08:30:37.995000+00:00"/>
    <s v="GMC"/>
  </r>
  <r>
    <s v="Moziez Chamadia"/>
    <n v="500000"/>
    <s v="INR"/>
    <n v="0"/>
    <s v="8/29/22"/>
    <s v="Sales"/>
    <s v="stat_1hn9nRJaLbI53NxPuSQgo90kRpbpKsFlwN4oEGNUTdO"/>
    <s v="Lost"/>
    <n v="0"/>
    <s v="OpportunityStatusType.Lost"/>
    <s v="cont_j0cwLs7o6Y8tOL7XdVKUVpguVopil32FROTbpcxQ0cV"/>
    <s v="Unmesh Patole"/>
    <s v="GMC - Renewal dates he will mention over call, but would like to know about product completely."/>
    <s v="lead_pCJFf8WDgqdaiBQqG0jOAzLRiJPa3swxxrzmc0hl9lA"/>
    <s v="Globus Stores Private Limited"/>
    <s v="Shreenath Bhat"/>
    <s v="user_IgNfKH7wuLLjHvexoMm2PXWcnF3zYft0ZbMTyfwKRUg"/>
    <s v="Moziez Chamadia"/>
    <s v="2022-05-16 09:49:28.475000+00:00"/>
    <s v="2022-08-29 11:50:09.550000+00:00"/>
    <m/>
    <s v="Mumbai"/>
    <m/>
    <s v="2021-08-11 12:32:23+00:00"/>
    <m/>
    <n v="150"/>
    <m/>
    <m/>
    <m/>
    <m/>
    <m/>
    <m/>
    <m/>
    <m/>
    <m/>
    <m/>
    <m/>
    <s v="Retail"/>
    <s v="IFCO"/>
    <m/>
    <m/>
    <m/>
    <m/>
    <m/>
    <m/>
    <m/>
    <m/>
    <m/>
    <m/>
    <m/>
    <s v="Mrunmay Jalgaonkar"/>
    <m/>
    <s v="user_vMd4rmcrSbjykdyL2J7rrYn84SWdcNc5FKligrmItPw"/>
    <x v="11"/>
    <x v="6"/>
    <m/>
    <s v="July; October"/>
    <s v="Cold Call; Inbound"/>
    <s v="Inbound via website"/>
    <m/>
    <s v="Employee Count 150"/>
    <m/>
    <m/>
    <m/>
    <s v="2021-08-11 12:35:08.108000+00:00"/>
    <s v="2022-09-09 16:40:25.633000+00:00"/>
    <s v="GMC"/>
  </r>
  <r>
    <s v="Prateek Wadhwa"/>
    <n v="40000"/>
    <s v="INR"/>
    <n v="0"/>
    <s v="8/31/22"/>
    <s v="Sales"/>
    <s v="stat_kcR4fZg7TU7jjk1jAVua3qGLRS4J5uFayEjK5j02wtv"/>
    <s v="Unqualified"/>
    <n v="0"/>
    <s v="OpportunityStatusType.Lost"/>
    <s v="cont_ScB5GflYeLhBFEIBvAcWZ3CHEVQOoz0fzbe3Rw2Vg7N"/>
    <s v="Tushar Bane"/>
    <m/>
    <s v="lead_sy84n5iEd92umxkB98pBwKN9A5wdcIYVfLm4S6pQj1o"/>
    <s v="Sigue Support Services Pvt. Ltd."/>
    <s v="Prateek Wadhwa"/>
    <s v="user_FdWFezbLzkYQcGsBUsjZO25nr2poK2nRbqV47Rs5Kfm"/>
    <s v="Prateek Wadhwa"/>
    <s v="2022-08-02 09:04:37.940000+00:00"/>
    <s v="2022-08-29 11:53:19.448000+00:00"/>
    <m/>
    <s v="Mumbai"/>
    <m/>
    <m/>
    <m/>
    <n v="5"/>
    <m/>
    <m/>
    <m/>
    <m/>
    <m/>
    <m/>
    <m/>
    <m/>
    <m/>
    <m/>
    <m/>
    <s v="Banking &amp; Finance"/>
    <m/>
    <m/>
    <m/>
    <m/>
    <m/>
    <m/>
    <m/>
    <m/>
    <m/>
    <m/>
    <m/>
    <m/>
    <s v="Jitin Gopi"/>
    <m/>
    <s v="user_FdWFezbLzkYQcGsBUsjZO25nr2poK2nRbqV47Rs5Kfm"/>
    <x v="17"/>
    <x v="1"/>
    <m/>
    <s v="August"/>
    <s v="Cold Call"/>
    <m/>
    <m/>
    <m/>
    <m/>
    <m/>
    <m/>
    <s v="2021-07-08 07:38:27.753000+00:00"/>
    <s v="2022-09-02 14:09:54.400000+00:00"/>
    <s v="GMC"/>
  </r>
  <r>
    <s v="Mayur Gadiyar"/>
    <n v="150000"/>
    <s v="INR"/>
    <n v="0"/>
    <s v="9/23/22"/>
    <s v="Sales"/>
    <s v="stat_kcR4fZg7TU7jjk1jAVua3qGLRS4J5uFayEjK5j02wtv"/>
    <s v="Unqualified"/>
    <n v="0"/>
    <s v="OpportunityStatusType.Lost"/>
    <s v="cont_5wbXWpij9MUZFXY5UcZQaLZKPSOcYNQGrLMATe3jONF"/>
    <s v="Pranab Sen"/>
    <s v="GMC - renewal"/>
    <s v="lead_72zQYfPtJg85TIdNqVy5h4aNmdvNSwScWwc9c5fkSJ1"/>
    <s v="ResearchFox Consulting"/>
    <s v="Shreenath Bhat"/>
    <s v="user_bdUPAGjcS7p6513So3N4g3aWNS5HuBuVJi7bvCPAsLt"/>
    <s v="Mayur Gadiyar"/>
    <s v="2022-08-18 12:38:19.510000+00:00"/>
    <s v="2022-08-29 12:30:24.704000+00:00"/>
    <m/>
    <s v="Bangalore"/>
    <m/>
    <m/>
    <m/>
    <n v="35"/>
    <m/>
    <m/>
    <m/>
    <m/>
    <m/>
    <m/>
    <m/>
    <m/>
    <m/>
    <m/>
    <m/>
    <s v="Others"/>
    <m/>
    <m/>
    <m/>
    <m/>
    <m/>
    <m/>
    <m/>
    <m/>
    <m/>
    <m/>
    <m/>
    <m/>
    <s v="Aniket Vahile"/>
    <m/>
    <s v="user_vMd4rmcrSbjykdyL2J7rrYn84SWdcNc5FKligrmItPw"/>
    <x v="11"/>
    <x v="1"/>
    <m/>
    <s v="September"/>
    <s v="Cold Call"/>
    <s v="Lusha"/>
    <m/>
    <s v="Glengarry"/>
    <m/>
    <m/>
    <m/>
    <s v="2022-02-04 11:11:44.702000+00:00"/>
    <s v="2022-09-02 07:49:39.949000+00:00"/>
    <s v="GMC"/>
  </r>
  <r>
    <s v="Kashif Ahmad"/>
    <n v="200000"/>
    <s v="INR"/>
    <n v="0"/>
    <s v="9/30/22"/>
    <s v="Sales"/>
    <s v="stat_kcR4fZg7TU7jjk1jAVua3qGLRS4J5uFayEjK5j02wtv"/>
    <s v="Unqualified"/>
    <n v="0"/>
    <s v="OpportunityStatusType.Lost"/>
    <s v="cont_Nfh7hL4QYiVhaIpJDg4zBh1sZcFDjJv6gkxOsGGO2kC"/>
    <s v="Sanjivani Kulkarni"/>
    <s v="GMC - Renewal in September"/>
    <s v="lead_cT7fq0Eja4BWNZFvWyrMmq39xO7zZ3zuZHLQrlujVgW"/>
    <s v="Ithena Technologies"/>
    <s v="Shreenath Bhat"/>
    <s v="user_LKRhV6rhcBe0uL8u70UUGeDjbMupuho4TaiAOCbT7HT"/>
    <s v="Kashif Ahmad"/>
    <s v="2022-06-27 06:21:30.752000+00:00"/>
    <s v="2022-08-29 11:49:56.359000+00:00"/>
    <m/>
    <s v="Pune"/>
    <m/>
    <m/>
    <m/>
    <n v="60"/>
    <m/>
    <m/>
    <m/>
    <m/>
    <m/>
    <m/>
    <m/>
    <m/>
    <m/>
    <m/>
    <m/>
    <s v="IT Services &amp; IT Consulting"/>
    <m/>
    <m/>
    <m/>
    <m/>
    <m/>
    <m/>
    <m/>
    <m/>
    <m/>
    <m/>
    <m/>
    <m/>
    <s v="Yogesh Paigude"/>
    <m/>
    <s v="user_vMd4rmcrSbjykdyL2J7rrYn84SWdcNc5FKligrmItPw"/>
    <x v="11"/>
    <x v="1"/>
    <m/>
    <s v="September"/>
    <s v="Cold Call"/>
    <s v="Linkedin"/>
    <m/>
    <m/>
    <m/>
    <m/>
    <m/>
    <s v="2022-01-10 13:09:06.211000+00:00"/>
    <s v="2022-08-29 11:51:31.170000+00:00"/>
    <s v="GMC"/>
  </r>
  <r>
    <s v="Moziez Chamadia"/>
    <n v="360000"/>
    <s v="INR"/>
    <n v="0"/>
    <s v="9/30/22"/>
    <s v="Sales"/>
    <s v="stat_kcR4fZg7TU7jjk1jAVua3qGLRS4J5uFayEjK5j02wtv"/>
    <s v="Unqualified"/>
    <n v="0"/>
    <s v="OpportunityStatusType.Lost"/>
    <s v="cont_GHvjrOl08ZAi6USZAABa4cD8kRzLvNA3QYaJtHJ8zeD"/>
    <s v="Yattri Upadhyay"/>
    <s v="GMC - Fresh"/>
    <s v="lead_jPNwcn6uMfPYvdLJsJrFjhyoJplVJauUAm23idMFn8I"/>
    <s v="CredFine Digital India Pvt Ltd"/>
    <s v="Shreenath Bhat"/>
    <s v="user_IgNfKH7wuLLjHvexoMm2PXWcnF3zYft0ZbMTyfwKRUg"/>
    <s v="Moziez Chamadia"/>
    <s v="2022-06-20 05:42:52.045000+00:00"/>
    <s v="2022-08-29 11:41:02.728000+00:00"/>
    <m/>
    <s v="Mumbai"/>
    <m/>
    <m/>
    <m/>
    <n v="155"/>
    <m/>
    <m/>
    <m/>
    <m/>
    <m/>
    <m/>
    <m/>
    <m/>
    <m/>
    <m/>
    <m/>
    <s v="Banking &amp; Finance"/>
    <m/>
    <m/>
    <m/>
    <m/>
    <m/>
    <m/>
    <m/>
    <m/>
    <m/>
    <m/>
    <m/>
    <m/>
    <s v="Jithendra Goalla"/>
    <m/>
    <s v="user_vMd4rmcrSbjykdyL2J7rrYn84SWdcNc5FKligrmItPw"/>
    <x v="11"/>
    <x v="1"/>
    <m/>
    <s v="July"/>
    <s v="Cold Call"/>
    <m/>
    <m/>
    <m/>
    <m/>
    <m/>
    <m/>
    <s v="2022-05-23 07:04:04.379000+00:00"/>
    <s v="2022-09-02 18:01:19.235000+00:00"/>
    <s v="GMC"/>
  </r>
  <r>
    <s v="Kashif Ahmad"/>
    <n v="10000"/>
    <s v="INR"/>
    <n v="0"/>
    <s v="9/30/22"/>
    <s v="Sales"/>
    <s v="stat_kcR4fZg7TU7jjk1jAVua3qGLRS4J5uFayEjK5j02wtv"/>
    <s v="Unqualified"/>
    <n v="0"/>
    <s v="OpportunityStatusType.Lost"/>
    <s v="cont_Nfh7hL4QYiVhaIpJDg4zBh1sZcFDjJv6gkxOsGGO2kC"/>
    <s v="Sanjivani Kulkarni"/>
    <s v="GPA - Renewal"/>
    <s v="lead_cT7fq0Eja4BWNZFvWyrMmq39xO7zZ3zuZHLQrlujVgW"/>
    <s v="Ithena Technologies"/>
    <s v="Shreenath Bhat"/>
    <s v="user_LKRhV6rhcBe0uL8u70UUGeDjbMupuho4TaiAOCbT7HT"/>
    <s v="Kashif Ahmad"/>
    <s v="2022-06-27 06:22:11.706000+00:00"/>
    <s v="2022-08-29 11:50:08.138000+00:00"/>
    <m/>
    <s v="Pune"/>
    <m/>
    <m/>
    <m/>
    <n v="60"/>
    <m/>
    <m/>
    <m/>
    <m/>
    <m/>
    <m/>
    <m/>
    <m/>
    <m/>
    <m/>
    <m/>
    <s v="IT Services &amp; IT Consulting"/>
    <m/>
    <m/>
    <m/>
    <m/>
    <m/>
    <m/>
    <m/>
    <m/>
    <m/>
    <m/>
    <m/>
    <m/>
    <s v="Yogesh Paigude"/>
    <m/>
    <s v="user_vMd4rmcrSbjykdyL2J7rrYn84SWdcNc5FKligrmItPw"/>
    <x v="11"/>
    <x v="1"/>
    <m/>
    <s v="September"/>
    <s v="Cold Call"/>
    <s v="Linkedin"/>
    <m/>
    <m/>
    <m/>
    <m/>
    <m/>
    <s v="2022-01-10 13:09:06.211000+00:00"/>
    <s v="2022-08-29 11:51:31.170000+00:00"/>
    <s v="GPA"/>
  </r>
  <r>
    <s v="Kashif Ahmad"/>
    <n v="100000"/>
    <s v="INR"/>
    <n v="0"/>
    <s v="8/31/22"/>
    <s v="Sales"/>
    <s v="stat_1hn9nRJaLbI53NxPuSQgo90kRpbpKsFlwN4oEGNUTdO"/>
    <s v="Lost"/>
    <n v="0"/>
    <s v="OpportunityStatusType.Lost"/>
    <s v="cont_7KH9EsfN7YOT7XLg9hbx238q7nqhJwwi21SpTkLlBIp"/>
    <m/>
    <s v="GMC - Renewal"/>
    <s v="lead_cLQpdxSgQ9Q2g2HmbIIazjbkrFNsRMwCXQhGQ1SXEcq"/>
    <s v="ThinkSmart IT Solutions Pvt. Ltd."/>
    <s v="Shreenath Bhat"/>
    <s v="user_LKRhV6rhcBe0uL8u70UUGeDjbMupuho4TaiAOCbT7HT"/>
    <s v="Kashif Ahmad"/>
    <s v="2022-07-19 12:10:29.183000+00:00"/>
    <s v="2022-08-29 10:17:08.278000+00:00"/>
    <m/>
    <s v="Pune"/>
    <m/>
    <m/>
    <m/>
    <n v="80"/>
    <m/>
    <m/>
    <m/>
    <m/>
    <m/>
    <m/>
    <m/>
    <m/>
    <m/>
    <m/>
    <m/>
    <s v="Professional Services"/>
    <m/>
    <m/>
    <m/>
    <m/>
    <m/>
    <m/>
    <m/>
    <m/>
    <m/>
    <m/>
    <m/>
    <m/>
    <m/>
    <m/>
    <s v="user_g5Yw4Z4XnIbmcGhJO80vdtFdd5ElcDlgYO3q8l82ODn"/>
    <x v="18"/>
    <x v="1"/>
    <m/>
    <s v="July"/>
    <s v="Cold Call"/>
    <m/>
    <m/>
    <s v="Lead Magnet Lead"/>
    <m/>
    <m/>
    <m/>
    <s v="2021-09-07 04:20:42.088000+00:00"/>
    <s v="2022-08-29 10:18:00.159000+00:00"/>
    <s v="GMC"/>
  </r>
  <r>
    <s v="Arun Iyer"/>
    <n v="0"/>
    <s v="INR"/>
    <n v="0"/>
    <d v="2022-07-07T00:00:00"/>
    <s v="Sales"/>
    <s v="stat_1hn9nRJaLbI53NxPuSQgo90kRpbpKsFlwN4oEGNUTdO"/>
    <s v="Lost"/>
    <n v="0"/>
    <s v="OpportunityStatusType.Lost"/>
    <s v="cont_NmqY00iePUNDlgq2artqb3x1sKT9lepFkWahEX3i120"/>
    <s v="Ranjith Kumar"/>
    <m/>
    <s v="lead_y5V2Zq5N1EkEnvIgHC94nSWpwAPfugzPW9EMPSZaJ3x"/>
    <s v="Harsco Environmental"/>
    <s v="Kaushlya Bhavsar"/>
    <s v="user_sREdxbAJihL2Zbgic7tyQ6Rc4Mny7HnD1RNGhA9DDYh"/>
    <s v="Prajakta Sahastrabudhe"/>
    <s v="2022-01-25 12:14:26.317000+00:00"/>
    <s v="2022-08-29 10:30:50.711000+00:00"/>
    <m/>
    <s v="Mumbai"/>
    <m/>
    <m/>
    <m/>
    <n v="80"/>
    <m/>
    <m/>
    <m/>
    <m/>
    <m/>
    <m/>
    <m/>
    <m/>
    <m/>
    <m/>
    <m/>
    <s v="Professional Services"/>
    <m/>
    <m/>
    <m/>
    <m/>
    <m/>
    <m/>
    <m/>
    <m/>
    <m/>
    <m/>
    <m/>
    <m/>
    <s v="Aniket Vahile"/>
    <m/>
    <s v="user_Jujy0sFufO9J3qwY7aNpCCnF6nFZMrfvciNEydEzhaI"/>
    <x v="2"/>
    <x v="1"/>
    <m/>
    <s v="December"/>
    <s v="Cold Call; Gated Content"/>
    <s v="Naukri.com"/>
    <m/>
    <s v="Employee Wellness Handbook"/>
    <m/>
    <m/>
    <m/>
    <s v="2022-01-16 00:28:35.247000+00:00"/>
    <s v="2022-09-14 11:50:12.188000+00:00"/>
    <s v="Covid"/>
  </r>
  <r>
    <s v="Moziez Chamadia"/>
    <n v="700000"/>
    <s v="INR"/>
    <n v="0"/>
    <s v="9/30/22"/>
    <s v="Sales"/>
    <s v="stat_kcR4fZg7TU7jjk1jAVua3qGLRS4J5uFayEjK5j02wtv"/>
    <s v="Unqualified"/>
    <n v="0"/>
    <s v="OpportunityStatusType.Lost"/>
    <s v="cont_ja7s39VkJ3rotBTEbp07uFza9oCAgG5lm9NmKzTYobs"/>
    <s v="Gauri"/>
    <s v="GMC"/>
    <s v="lead_v0feIat8jDxMn8weaKXEIADTRjVnqchtvXWLqBoNEcA"/>
    <s v="SolarSquare Energy"/>
    <s v="Pallab Gupta"/>
    <s v="user_IgNfKH7wuLLjHvexoMm2PXWcnF3zYft0ZbMTyfwKRUg"/>
    <s v="Moziez Chamadia"/>
    <s v="2022-08-08 05:32:07.116000+00:00"/>
    <s v="2022-08-29 11:37:08.566000+00:00"/>
    <m/>
    <s v="Mumbai"/>
    <m/>
    <m/>
    <m/>
    <n v="184"/>
    <m/>
    <m/>
    <m/>
    <m/>
    <m/>
    <m/>
    <m/>
    <m/>
    <m/>
    <m/>
    <m/>
    <s v="Manufacturing"/>
    <m/>
    <m/>
    <m/>
    <m/>
    <m/>
    <m/>
    <m/>
    <m/>
    <m/>
    <m/>
    <m/>
    <m/>
    <s v="Mrunmay Jalgaonkar"/>
    <m/>
    <s v="user_PApNwMjp7lPIEBp7acretouakdtYNVHpPO9ja9KoR5D"/>
    <x v="12"/>
    <x v="1"/>
    <m/>
    <s v="August"/>
    <s v="Gated Content"/>
    <s v="Mr. E"/>
    <m/>
    <s v="Downloaded the guide: Designing employee healthcare plan"/>
    <m/>
    <m/>
    <m/>
    <s v="2021-11-07 11:39:08.672000+00:00"/>
    <s v="2022-09-09 11:37:34.455000+00:00"/>
    <m/>
  </r>
  <r>
    <s v="Kashif Ahmad"/>
    <n v="124000"/>
    <s v="INR"/>
    <n v="100"/>
    <s v="8/29/22"/>
    <s v="Sales"/>
    <s v="stat_OZRiD1474QRJIpvnjHCZfiIvKcVD6mIKSSTzg8SwDVx"/>
    <s v="Won- Payment Completed"/>
    <n v="1"/>
    <s v="OpportunityStatusType.Won"/>
    <s v="cont_aonsflIGFo2VZOUTA6r1CMXELAfRRpZUqwznPvIUlZZ"/>
    <s v="Susanna Franklin"/>
    <s v="GMC- fresh -1+3"/>
    <s v="lead_RDbRjzJ5cx02QgMmkCOgRjlV3N7LAoUVIp1KrvEGvSl"/>
    <s v="Tentwenty Digital LLP(Fresh)"/>
    <s v="Bharti Bankey"/>
    <s v="user_LKRhV6rhcBe0uL8u70UUGeDjbMupuho4TaiAOCbT7HT"/>
    <s v="Kashif Ahmad"/>
    <s v="2022-03-31 08:17:09.419000+00:00"/>
    <s v="2022-08-29 07:24:34.550000+00:00"/>
    <m/>
    <s v="Goa"/>
    <m/>
    <s v="2022-03-17 12:00:12+00:00"/>
    <m/>
    <n v="27"/>
    <m/>
    <m/>
    <m/>
    <m/>
    <m/>
    <m/>
    <m/>
    <s v="ORGANIC_SEARCH"/>
    <m/>
    <m/>
    <m/>
    <s v="Digital Marketing &amp; Advertising"/>
    <m/>
    <m/>
    <m/>
    <m/>
    <m/>
    <m/>
    <m/>
    <m/>
    <m/>
    <m/>
    <m/>
    <m/>
    <m/>
    <m/>
    <s v="user_aM3WaaSUQQmaNnsm9l2FQRVWUEr8RN2ZdXzsuQUalQ3"/>
    <x v="7"/>
    <x v="5"/>
    <m/>
    <m/>
    <s v="Inbound"/>
    <s v="Inbound via website"/>
    <m/>
    <s v="Employee Count 25"/>
    <m/>
    <m/>
    <m/>
    <s v="2022-03-17 12:02:56.398000+00:00"/>
    <s v="2022-09-20 05:06:15.252000+00:00"/>
    <m/>
  </r>
  <r>
    <s v="Kashif Ahmad"/>
    <n v="30000"/>
    <s v="INR"/>
    <n v="0"/>
    <s v="8/20/22"/>
    <s v="Sales"/>
    <s v="stat_kcR4fZg7TU7jjk1jAVua3qGLRS4J5uFayEjK5j02wtv"/>
    <s v="Unqualified"/>
    <n v="0"/>
    <s v="OpportunityStatusType.Lost"/>
    <s v="cont_k9VuwCWOXX7LcmuaKlKFDVTuLk7Qye0jhWk1duoil3X"/>
    <s v="Deepa Urankar"/>
    <s v="GPA (Renewal)"/>
    <s v="lead_OXdy1t2ynrOs7sNI1blJdPRVVzmknBByG3qC3dlBQil"/>
    <s v="pilz india"/>
    <s v="Pranav Kenjale"/>
    <s v="user_LKRhV6rhcBe0uL8u70UUGeDjbMupuho4TaiAOCbT7HT"/>
    <s v="Kashif Ahmad"/>
    <s v="2022-06-22 10:03:39.238000+00:00"/>
    <s v="2022-08-29 09:55:27.869000+00:00"/>
    <m/>
    <s v="Pune"/>
    <m/>
    <m/>
    <m/>
    <n v="35"/>
    <m/>
    <m/>
    <m/>
    <m/>
    <m/>
    <m/>
    <m/>
    <m/>
    <m/>
    <m/>
    <m/>
    <s v="Manufacturing"/>
    <m/>
    <m/>
    <m/>
    <m/>
    <m/>
    <m/>
    <m/>
    <m/>
    <m/>
    <m/>
    <m/>
    <m/>
    <m/>
    <m/>
    <s v="user_x9AtbGLhDmWYC9XAmYdfwBt9yiXbgMhBuZpIoFuN8Cd"/>
    <x v="22"/>
    <x v="1"/>
    <m/>
    <s v="August"/>
    <s v="Existing Account"/>
    <s v="own ref"/>
    <m/>
    <m/>
    <m/>
    <m/>
    <m/>
    <s v="2020-12-14 05:17:17.291000+00:00"/>
    <s v="2022-08-29 09:55:49.788000+00:00"/>
    <m/>
  </r>
  <r>
    <s v="Kashif Ahmad"/>
    <n v="200000"/>
    <s v="INR"/>
    <n v="0"/>
    <s v="8/20/22"/>
    <s v="Sales"/>
    <s v="stat_kcR4fZg7TU7jjk1jAVua3qGLRS4J5uFayEjK5j02wtv"/>
    <s v="Unqualified"/>
    <n v="0"/>
    <s v="OpportunityStatusType.Lost"/>
    <s v="cont_k9VuwCWOXX7LcmuaKlKFDVTuLk7Qye0jhWk1duoil3X"/>
    <s v="Deepa Urankar"/>
    <s v="GMC (Renewal)"/>
    <s v="lead_OXdy1t2ynrOs7sNI1blJdPRVVzmknBByG3qC3dlBQil"/>
    <s v="pilz india"/>
    <s v="Pranav Kenjale"/>
    <s v="user_LKRhV6rhcBe0uL8u70UUGeDjbMupuho4TaiAOCbT7HT"/>
    <s v="Kashif Ahmad"/>
    <s v="2022-06-22 10:03:13.805000+00:00"/>
    <s v="2022-08-29 09:55:16.828000+00:00"/>
    <m/>
    <s v="Pune"/>
    <m/>
    <m/>
    <m/>
    <n v="35"/>
    <m/>
    <m/>
    <m/>
    <m/>
    <m/>
    <m/>
    <m/>
    <m/>
    <m/>
    <m/>
    <m/>
    <s v="Manufacturing"/>
    <m/>
    <m/>
    <m/>
    <m/>
    <m/>
    <m/>
    <m/>
    <m/>
    <m/>
    <m/>
    <m/>
    <m/>
    <m/>
    <m/>
    <s v="user_x9AtbGLhDmWYC9XAmYdfwBt9yiXbgMhBuZpIoFuN8Cd"/>
    <x v="22"/>
    <x v="1"/>
    <m/>
    <s v="August"/>
    <s v="Existing Account"/>
    <s v="own ref"/>
    <m/>
    <m/>
    <m/>
    <m/>
    <m/>
    <s v="2020-12-14 05:17:17.291000+00:00"/>
    <s v="2022-08-29 09:55:49.788000+00:00"/>
    <m/>
  </r>
  <r>
    <s v="Abhiroop Ganguly"/>
    <n v="60000"/>
    <s v="INR"/>
    <n v="0"/>
    <d v="2022-01-08T00:00:00"/>
    <s v="Sales"/>
    <s v="stat_kcR4fZg7TU7jjk1jAVua3qGLRS4J5uFayEjK5j02wtv"/>
    <s v="Unqualified"/>
    <n v="0"/>
    <s v="OpportunityStatusType.Lost"/>
    <s v="cont_9IT85Sq8Mmo3rQccieeTrUgc8a6mPAA5mJSmb5TP8If"/>
    <s v="nandkumar khopade"/>
    <s v="GPA ren"/>
    <s v="lead_xlfiOkuZT1B05lYneu6lbMT1hAGeqMMq5cfROUhbw5H"/>
    <s v="Americhem Inc."/>
    <s v="Gauri Jori"/>
    <s v="user_U27GK6WjhLhUhi1EDKXV57xMpn8n8DMIOjci1q3UReZ"/>
    <s v="Abhiroop Ganguly"/>
    <s v="2022-08-24 04:53:49.332000+00:00"/>
    <s v="2022-08-29 06:32:15.350000+00:00"/>
    <m/>
    <s v="Pune"/>
    <m/>
    <s v="2020-08-14 08:05:16+00:00"/>
    <m/>
    <n v="19"/>
    <m/>
    <m/>
    <m/>
    <m/>
    <m/>
    <m/>
    <m/>
    <m/>
    <m/>
    <m/>
    <m/>
    <s v="Manufacturing"/>
    <m/>
    <m/>
    <m/>
    <m/>
    <m/>
    <m/>
    <m/>
    <m/>
    <m/>
    <m/>
    <m/>
    <m/>
    <s v="Jitin Gopi"/>
    <m/>
    <s v="user_5YHA1ZU4iP896lD1YJehdJcMx7ZEgWCpulT4T2c3pJ3"/>
    <x v="4"/>
    <x v="1"/>
    <m/>
    <s v="July"/>
    <s v="Cold Call"/>
    <m/>
    <m/>
    <m/>
    <m/>
    <m/>
    <m/>
    <s v="2020-12-06 09:46:35.555000+00:00"/>
    <s v="2022-09-16 05:24:37.301000+00:00"/>
    <m/>
  </r>
  <r>
    <s v="Anshum Naithani"/>
    <n v="500000"/>
    <s v="INR"/>
    <n v="100"/>
    <s v="8/27/22"/>
    <s v="Sales"/>
    <s v="stat_OZRiD1474QRJIpvnjHCZfiIvKcVD6mIKSSTzg8SwDVx"/>
    <s v="Won- Payment Completed"/>
    <n v="1"/>
    <s v="OpportunityStatusType.Won"/>
    <s v="cont_xzGEU2rgvLXw46m785lfhG494su9sLTnBl4OMF23Lyo"/>
    <s v="Deepika Salian"/>
    <s v="GMC (Renewal)"/>
    <s v="lead_qPOVRwia9CzlQQ7CDjx1Y7lnnDQqYmq2zwpEoyyrzSH"/>
    <s v="PINKVILLA"/>
    <s v="Pranav Kenjale"/>
    <s v="user_GL8PBiV4pvzsQLVHSdZLeMQAQcGjCvLkffg486DHfZJ"/>
    <s v="Anshum Naithani"/>
    <s v="2022-07-05 06:25:09.187000+00:00"/>
    <s v="2022-08-29 07:03:42.325000+00:00"/>
    <m/>
    <s v="Mumbai"/>
    <m/>
    <m/>
    <m/>
    <n v="173"/>
    <m/>
    <m/>
    <m/>
    <m/>
    <m/>
    <m/>
    <m/>
    <s v="PAID_SOCIAL"/>
    <m/>
    <m/>
    <m/>
    <s v="IT Services &amp; IT Consulting"/>
    <m/>
    <m/>
    <m/>
    <m/>
    <m/>
    <m/>
    <m/>
    <m/>
    <m/>
    <m/>
    <m/>
    <m/>
    <s v="Jithendra Goalla; Mrunmay Jalgaonkar"/>
    <m/>
    <s v="user_elsJRWsVnVWXwXYDqwMxWZeO0sLXCWVtdfpMy6LREbN"/>
    <x v="26"/>
    <x v="14"/>
    <m/>
    <s v="August"/>
    <s v="Gated Content"/>
    <s v="Naukri.com"/>
    <m/>
    <s v="Employee Engagement Handbook"/>
    <m/>
    <m/>
    <m/>
    <s v="2022-05-09 09:49:21.257000+00:00"/>
    <s v="2022-10-10 07:34:03.141000+00:00"/>
    <s v="GMC"/>
  </r>
  <r>
    <s v="Anshum Naithani"/>
    <n v="1400000"/>
    <s v="INR"/>
    <n v="100"/>
    <s v="8/27/22"/>
    <s v="Sales"/>
    <s v="stat_OZRiD1474QRJIpvnjHCZfiIvKcVD6mIKSSTzg8SwDVx"/>
    <s v="Won- Payment Completed"/>
    <n v="1"/>
    <s v="OpportunityStatusType.Won"/>
    <s v="cont_Lwn8LyqiS67VCnjyKk8RUYZ86daCnRU2QX2KD6VGSK8"/>
    <s v="Bineet"/>
    <s v="GMC Policy"/>
    <s v="lead_XKgtxjSdnn6L06KIxqXIOLVZmAvjM86y5p09JRuM524"/>
    <s v="DNIF"/>
    <s v="Shreenath Bhat"/>
    <s v="user_P3f70h2AcefBkFTBZpvA9LgDbjTmUIXkqdKqHJ5evwA"/>
    <s v="Manojkumar Tinna"/>
    <s v="2022-06-21 10:51:23.197000+00:00"/>
    <s v="2022-08-29 07:07:17.158000+00:00"/>
    <m/>
    <s v="Mumbai"/>
    <m/>
    <m/>
    <m/>
    <n v="187"/>
    <m/>
    <m/>
    <m/>
    <m/>
    <m/>
    <m/>
    <m/>
    <m/>
    <m/>
    <m/>
    <m/>
    <s v="IT Services &amp; IT Consulting"/>
    <m/>
    <m/>
    <m/>
    <m/>
    <m/>
    <m/>
    <m/>
    <m/>
    <m/>
    <m/>
    <m/>
    <m/>
    <s v="Jithendra Goalla"/>
    <m/>
    <s v="user_vMd4rmcrSbjykdyL2J7rrYn84SWdcNc5FKligrmItPw"/>
    <x v="11"/>
    <x v="7"/>
    <m/>
    <s v="August"/>
    <s v="Cold Call"/>
    <m/>
    <m/>
    <m/>
    <m/>
    <m/>
    <m/>
    <s v="2022-05-23 07:04:19.896000+00:00"/>
    <s v="2022-09-19 07:46:36.378000+00:00"/>
    <s v="GMC"/>
  </r>
  <r>
    <s v="Abhiroop Ganguly"/>
    <n v="750000"/>
    <s v="INR"/>
    <n v="0"/>
    <d v="2022-01-08T00:00:00"/>
    <s v="Sales"/>
    <s v="stat_kcR4fZg7TU7jjk1jAVua3qGLRS4J5uFayEjK5j02wtv"/>
    <s v="Unqualified"/>
    <n v="0"/>
    <s v="OpportunityStatusType.Lost"/>
    <s v="cont_9IT85Sq8Mmo3rQccieeTrUgc8a6mPAA5mJSmb5TP8If"/>
    <s v="nandkumar khopade"/>
    <s v="GMC ren"/>
    <s v="lead_xlfiOkuZT1B05lYneu6lbMT1hAGeqMMq5cfROUhbw5H"/>
    <s v="Americhem Inc."/>
    <s v="Gauri Jori"/>
    <s v="user_U27GK6WjhLhUhi1EDKXV57xMpn8n8DMIOjci1q3UReZ"/>
    <s v="Abhiroop Ganguly"/>
    <s v="2022-08-24 04:52:36.112000+00:00"/>
    <s v="2022-08-29 06:31:55.506000+00:00"/>
    <m/>
    <s v="Pune"/>
    <m/>
    <s v="2020-08-14 08:05:16+00:00"/>
    <m/>
    <n v="19"/>
    <m/>
    <m/>
    <m/>
    <m/>
    <m/>
    <m/>
    <m/>
    <m/>
    <m/>
    <m/>
    <m/>
    <s v="Manufacturing"/>
    <m/>
    <m/>
    <m/>
    <m/>
    <m/>
    <m/>
    <m/>
    <m/>
    <m/>
    <m/>
    <m/>
    <m/>
    <s v="Jitin Gopi"/>
    <m/>
    <s v="user_5YHA1ZU4iP896lD1YJehdJcMx7ZEgWCpulT4T2c3pJ3"/>
    <x v="4"/>
    <x v="1"/>
    <m/>
    <s v="July"/>
    <s v="Cold Call"/>
    <m/>
    <m/>
    <m/>
    <m/>
    <m/>
    <m/>
    <s v="2020-12-06 09:46:35.555000+00:00"/>
    <s v="2022-09-16 05:24:37.301000+00:00"/>
    <m/>
  </r>
  <r>
    <s v="Abhiroop Ganguly"/>
    <n v="100000"/>
    <s v="INR"/>
    <n v="0"/>
    <s v="8/31/22"/>
    <s v="Sales"/>
    <s v="stat_kcR4fZg7TU7jjk1jAVua3qGLRS4J5uFayEjK5j02wtv"/>
    <s v="Unqualified"/>
    <n v="0"/>
    <s v="OpportunityStatusType.Lost"/>
    <m/>
    <m/>
    <s v="GPA (Renewal)"/>
    <s v="lead_6DwZs40B5teg43JvByepgFA64U1sTEY9jK43Ap4tTeU"/>
    <s v="Waaree Energies Ltd."/>
    <s v="Bhairavi Jog"/>
    <s v="user_U27GK6WjhLhUhi1EDKXV57xMpn8n8DMIOjci1q3UReZ"/>
    <s v="Abhiroop Ganguly"/>
    <s v="2022-06-29 12:44:04.826000+00:00"/>
    <s v="2022-08-29 06:13:22.886000+00:00"/>
    <m/>
    <s v="Mumbai"/>
    <m/>
    <m/>
    <m/>
    <n v="962"/>
    <m/>
    <m/>
    <m/>
    <m/>
    <m/>
    <m/>
    <m/>
    <m/>
    <m/>
    <m/>
    <m/>
    <s v="Renewables &amp; Environment"/>
    <m/>
    <m/>
    <m/>
    <m/>
    <m/>
    <m/>
    <m/>
    <m/>
    <m/>
    <m/>
    <m/>
    <m/>
    <s v="Deepak Yadav"/>
    <m/>
    <s v="user_228eUmsdKIb9OItgmiDq1zD4aPZ1eqiapbaLAGeBf8g"/>
    <x v="13"/>
    <x v="1"/>
    <m/>
    <s v="August"/>
    <s v="Cold Call"/>
    <m/>
    <m/>
    <m/>
    <m/>
    <m/>
    <m/>
    <s v="2021-07-13 07:22:45.367000+00:00"/>
    <s v="2022-10-13 07:39:09.540000+00:00"/>
    <s v="GPA"/>
  </r>
  <r>
    <s v="Abhiroop Ganguly"/>
    <n v="300000"/>
    <s v="INR"/>
    <n v="0"/>
    <d v="2022-01-08T00:00:00"/>
    <s v="Sales"/>
    <s v="stat_kcR4fZg7TU7jjk1jAVua3qGLRS4J5uFayEjK5j02wtv"/>
    <s v="Unqualified"/>
    <n v="0"/>
    <s v="OpportunityStatusType.Lost"/>
    <s v="cont_9IT85Sq8Mmo3rQccieeTrUgc8a6mPAA5mJSmb5TP8If"/>
    <s v="nandkumar khopade"/>
    <s v="GTL ren"/>
    <s v="lead_xlfiOkuZT1B05lYneu6lbMT1hAGeqMMq5cfROUhbw5H"/>
    <s v="Americhem Inc."/>
    <s v="Gauri Jori"/>
    <s v="user_U27GK6WjhLhUhi1EDKXV57xMpn8n8DMIOjci1q3UReZ"/>
    <s v="Abhiroop Ganguly"/>
    <s v="2022-08-24 04:54:37.170000+00:00"/>
    <s v="2022-08-29 06:32:04.351000+00:00"/>
    <m/>
    <s v="Pune"/>
    <m/>
    <s v="2020-08-14 08:05:16+00:00"/>
    <m/>
    <n v="19"/>
    <m/>
    <m/>
    <m/>
    <m/>
    <m/>
    <m/>
    <m/>
    <m/>
    <m/>
    <m/>
    <m/>
    <s v="Manufacturing"/>
    <m/>
    <m/>
    <m/>
    <m/>
    <m/>
    <m/>
    <m/>
    <m/>
    <m/>
    <m/>
    <m/>
    <m/>
    <s v="Jitin Gopi"/>
    <m/>
    <s v="user_5YHA1ZU4iP896lD1YJehdJcMx7ZEgWCpulT4T2c3pJ3"/>
    <x v="4"/>
    <x v="1"/>
    <m/>
    <s v="July"/>
    <s v="Cold Call"/>
    <m/>
    <m/>
    <m/>
    <m/>
    <m/>
    <m/>
    <s v="2020-12-06 09:46:35.555000+00:00"/>
    <s v="2022-09-16 05:24:37.301000+00:00"/>
    <m/>
  </r>
  <r>
    <s v="Omkar Ghate"/>
    <n v="1800000"/>
    <s v="INR"/>
    <n v="0"/>
    <s v="8/31/22"/>
    <s v="Sales"/>
    <s v="stat_kcR4fZg7TU7jjk1jAVua3qGLRS4J5uFayEjK5j02wtv"/>
    <s v="Unqualified"/>
    <n v="0"/>
    <s v="OpportunityStatusType.Lost"/>
    <m/>
    <m/>
    <m/>
    <s v="lead_2QThVuecSiT3I4EuyEQZ5nMZMTewqZYh28f62M2MU9y"/>
    <s v="Examroom"/>
    <s v="Satyajit Chati"/>
    <s v="user_9SBRjyF0n4iWuhUdqRyQkFhl2J4uyNKhFWvvJEvunX8"/>
    <s v="Omkar Ghate"/>
    <s v="2022-07-07 11:52:46.772000+00:00"/>
    <s v="2022-08-29 05:46:39.773000+00:00"/>
    <m/>
    <s v="Bangalore"/>
    <m/>
    <m/>
    <m/>
    <n v="177"/>
    <m/>
    <m/>
    <m/>
    <m/>
    <m/>
    <m/>
    <m/>
    <m/>
    <m/>
    <m/>
    <m/>
    <s v="Education"/>
    <m/>
    <m/>
    <m/>
    <m/>
    <m/>
    <m/>
    <m/>
    <m/>
    <m/>
    <m/>
    <m/>
    <m/>
    <s v="Aniket Vahile"/>
    <m/>
    <s v="user_5IQTpX6DsnoeoDfxqzqojpVoQLXPh68nhDjLS5ETjYj"/>
    <x v="8"/>
    <x v="1"/>
    <m/>
    <s v="September"/>
    <s v="Gated Content"/>
    <s v="Naukri.com"/>
    <m/>
    <s v="Employee Wellness Handbook"/>
    <m/>
    <m/>
    <m/>
    <s v="2022-03-11 04:21:43.761000+00:00"/>
    <s v="2022-10-10 02:49:26.568000+00:00"/>
    <m/>
  </r>
  <r>
    <s v="Abhiroop Ganguly"/>
    <n v="500000"/>
    <s v="INR"/>
    <n v="0"/>
    <s v="8/31/22"/>
    <s v="Sales"/>
    <s v="stat_kcR4fZg7TU7jjk1jAVua3qGLRS4J5uFayEjK5j02wtv"/>
    <s v="Unqualified"/>
    <n v="0"/>
    <s v="OpportunityStatusType.Lost"/>
    <m/>
    <m/>
    <s v="Non-EB"/>
    <s v="lead_6DwZs40B5teg43JvByepgFA64U1sTEY9jK43Ap4tTeU"/>
    <s v="Waaree Energies Ltd."/>
    <s v="Bhairavi Jog"/>
    <s v="user_U27GK6WjhLhUhi1EDKXV57xMpn8n8DMIOjci1q3UReZ"/>
    <s v="Abhiroop Ganguly"/>
    <s v="2022-06-29 12:44:34.996000+00:00"/>
    <s v="2022-08-29 06:12:49.560000+00:00"/>
    <m/>
    <s v="Mumbai"/>
    <m/>
    <m/>
    <m/>
    <n v="962"/>
    <m/>
    <m/>
    <m/>
    <m/>
    <m/>
    <m/>
    <m/>
    <m/>
    <m/>
    <m/>
    <m/>
    <s v="Renewables &amp; Environment"/>
    <m/>
    <m/>
    <m/>
    <m/>
    <m/>
    <m/>
    <m/>
    <m/>
    <m/>
    <m/>
    <m/>
    <m/>
    <s v="Deepak Yadav"/>
    <m/>
    <s v="user_228eUmsdKIb9OItgmiDq1zD4aPZ1eqiapbaLAGeBf8g"/>
    <x v="13"/>
    <x v="1"/>
    <m/>
    <s v="August"/>
    <s v="Cold Call"/>
    <m/>
    <m/>
    <m/>
    <m/>
    <m/>
    <m/>
    <s v="2021-07-13 07:22:45.367000+00:00"/>
    <s v="2022-10-13 07:39:09.540000+00:00"/>
    <s v="NON EB"/>
  </r>
  <r>
    <s v="Abhiroop Ganguly"/>
    <n v="3000000"/>
    <s v="INR"/>
    <n v="0"/>
    <s v="8/31/22"/>
    <s v="Sales"/>
    <s v="stat_kcR4fZg7TU7jjk1jAVua3qGLRS4J5uFayEjK5j02wtv"/>
    <s v="Unqualified"/>
    <n v="0"/>
    <s v="OpportunityStatusType.Lost"/>
    <m/>
    <m/>
    <s v="GMC (1+3)- Renewal"/>
    <s v="lead_6DwZs40B5teg43JvByepgFA64U1sTEY9jK43Ap4tTeU"/>
    <s v="Waaree Energies Ltd."/>
    <s v="Bhairavi Jog"/>
    <s v="user_U27GK6WjhLhUhi1EDKXV57xMpn8n8DMIOjci1q3UReZ"/>
    <s v="Abhiroop Ganguly"/>
    <s v="2022-06-29 12:42:37.027000+00:00"/>
    <s v="2022-08-29 06:12:19.631000+00:00"/>
    <m/>
    <s v="Mumbai"/>
    <m/>
    <m/>
    <m/>
    <n v="962"/>
    <m/>
    <m/>
    <m/>
    <m/>
    <m/>
    <m/>
    <m/>
    <m/>
    <m/>
    <m/>
    <m/>
    <s v="Renewables &amp; Environment"/>
    <m/>
    <m/>
    <m/>
    <m/>
    <m/>
    <m/>
    <m/>
    <m/>
    <m/>
    <m/>
    <m/>
    <m/>
    <s v="Deepak Yadav"/>
    <m/>
    <s v="user_228eUmsdKIb9OItgmiDq1zD4aPZ1eqiapbaLAGeBf8g"/>
    <x v="13"/>
    <x v="1"/>
    <m/>
    <s v="August"/>
    <s v="Cold Call"/>
    <m/>
    <m/>
    <m/>
    <m/>
    <m/>
    <m/>
    <s v="2021-07-13 07:22:45.367000+00:00"/>
    <s v="2022-10-13 07:39:09.540000+00:00"/>
    <s v="GMC"/>
  </r>
  <r>
    <s v="Sameer Iftekhari"/>
    <n v="59475"/>
    <s v="INR"/>
    <n v="100"/>
    <s v="8/29/22"/>
    <s v="Sales"/>
    <s v="stat_OZRiD1474QRJIpvnjHCZfiIvKcVD6mIKSSTzg8SwDVx"/>
    <s v="Won- Payment Completed"/>
    <n v="1"/>
    <s v="OpportunityStatusType.Won"/>
    <s v="cont_tBI85tnJDoy4N24fa8JehwfIJv2NQOhwQpcdJKaafoD"/>
    <s v="Kiran Sonawane"/>
    <s v="Marine Policy"/>
    <s v="lead_PHm9WdxFGg1sNAgHP5uqq4XoiLeJgzmnFqWDpxLvAeW"/>
    <s v="STARION INDIA PVT LTD"/>
    <s v="Pranav Kenjale"/>
    <s v="user_sREdxbAJihL2Zbgic7tyQ6Rc4Mny7HnD1RNGhA9DDYh"/>
    <s v="Prajakta Sahastrabudhe"/>
    <s v="2022-08-29 04:04:08.535000+00:00"/>
    <s v="2022-08-29 04:11:38.414000+00:00"/>
    <m/>
    <s v="Pune"/>
    <m/>
    <m/>
    <m/>
    <n v="150"/>
    <m/>
    <m/>
    <m/>
    <m/>
    <m/>
    <m/>
    <m/>
    <m/>
    <m/>
    <m/>
    <m/>
    <m/>
    <m/>
    <m/>
    <m/>
    <m/>
    <m/>
    <m/>
    <m/>
    <m/>
    <m/>
    <m/>
    <m/>
    <m/>
    <s v="Sakshi Soni"/>
    <m/>
    <s v="user_A8KOTZADnUtEQOLt4nSLAmteNStuGh80js75RYjrXVt"/>
    <x v="6"/>
    <x v="4"/>
    <m/>
    <s v="August; July"/>
    <s v="Cold Call"/>
    <s v="Naukri.com"/>
    <m/>
    <m/>
    <m/>
    <m/>
    <m/>
    <s v="2022-05-30 13:17:36.957000+00:00"/>
    <s v="2022-10-12 06:14:02.042000+00:00"/>
    <m/>
  </r>
  <r>
    <s v="Omkar Ghate"/>
    <n v="1350000"/>
    <s v="INR"/>
    <n v="0"/>
    <s v="8/31/22"/>
    <s v="Sales"/>
    <s v="stat_1hn9nRJaLbI53NxPuSQgo90kRpbpKsFlwN4oEGNUTdO"/>
    <s v="Lost"/>
    <n v="0"/>
    <s v="OpportunityStatusType.Lost"/>
    <s v="cont_tnrQwAXzwnq2tTUBWEHv5yOZzvgJE6GkstcGF7boYXg"/>
    <s v="Tushar Mohire"/>
    <m/>
    <s v="lead_3z57FFMMZOKD60CKzESLndXv5PsfDJ1bN0wOwTcbzeu"/>
    <s v="eNyota Learning Pvt ltd"/>
    <s v="Kaushlya Bhavsar"/>
    <s v="user_9SBRjyF0n4iWuhUdqRyQkFhl2J4uyNKhFWvvJEvunX8"/>
    <s v="Omkar Ghate"/>
    <s v="2022-05-20 07:32:33.101000+00:00"/>
    <s v="2022-08-29 05:41:09.935000+00:00"/>
    <m/>
    <s v="Pune"/>
    <m/>
    <m/>
    <m/>
    <n v="116"/>
    <m/>
    <m/>
    <m/>
    <m/>
    <m/>
    <m/>
    <m/>
    <m/>
    <m/>
    <m/>
    <m/>
    <s v="IT Services &amp; IT Consulting"/>
    <m/>
    <m/>
    <m/>
    <m/>
    <m/>
    <m/>
    <m/>
    <m/>
    <m/>
    <m/>
    <m/>
    <m/>
    <s v="Jitin Gopi"/>
    <m/>
    <s v="user_g5Yw4Z4XnIbmcGhJO80vdtFdd5ElcDlgYO3q8l82ODn"/>
    <x v="18"/>
    <x v="5"/>
    <m/>
    <s v="June"/>
    <s v="Cold Call"/>
    <m/>
    <m/>
    <m/>
    <m/>
    <m/>
    <m/>
    <s v="2021-08-25 11:24:13.666000+00:00"/>
    <s v="2022-09-05 11:32:36.479000+00:00"/>
    <s v="GMC"/>
  </r>
  <r>
    <s v="Tejas Kulkarni"/>
    <n v="100000"/>
    <s v="INR"/>
    <n v="0"/>
    <s v="8/25/22"/>
    <s v="Sales"/>
    <s v="stat_1hn9nRJaLbI53NxPuSQgo90kRpbpKsFlwN4oEGNUTdO"/>
    <s v="Lost"/>
    <n v="0"/>
    <s v="OpportunityStatusType.Lost"/>
    <m/>
    <m/>
    <s v="Owner Mr. Suresh is non respionsive since a long time"/>
    <s v="lead_XhS3LSlObTbkTjPSkB1BDD1kANQbebvYmyxmB6TCB3P"/>
    <s v="Uri Retail (Fresh)"/>
    <s v="Kaushlya Bhavsar"/>
    <s v="user_kbtBHYtBjVDNyI72HTF6C1SCvC7yVBiA6OrBOy3t96U"/>
    <s v="Tejas Kulkarni"/>
    <s v="2022-04-20 06:28:31.784000+00:00"/>
    <s v="2022-08-29 01:45:09.797000+00:00"/>
    <m/>
    <s v="Bangalore"/>
    <m/>
    <s v="2022-04-20 04:38:53+00:00"/>
    <m/>
    <n v="52"/>
    <m/>
    <m/>
    <m/>
    <m/>
    <m/>
    <m/>
    <m/>
    <s v="ORGANIC_SEARCH"/>
    <m/>
    <m/>
    <m/>
    <s v="Retail"/>
    <m/>
    <m/>
    <m/>
    <m/>
    <m/>
    <m/>
    <m/>
    <m/>
    <m/>
    <m/>
    <m/>
    <m/>
    <m/>
    <m/>
    <s v="user_g5Yw4Z4XnIbmcGhJO80vdtFdd5ElcDlgYO3q8l82ODn"/>
    <x v="18"/>
    <x v="12"/>
    <m/>
    <m/>
    <s v="Inbound"/>
    <s v="Inbound via website"/>
    <m/>
    <s v="Employee Count 25"/>
    <m/>
    <m/>
    <m/>
    <s v="2022-04-20 04:39:19.691000+00:00"/>
    <s v="2022-08-29 01:45:09.847000+00:00"/>
    <s v="GMC"/>
  </r>
  <r>
    <s v="Vivek Singh"/>
    <n v="35000"/>
    <s v="INR"/>
    <n v="0"/>
    <s v="8/26/22"/>
    <s v="Sales"/>
    <s v="stat_1hn9nRJaLbI53NxPuSQgo90kRpbpKsFlwN4oEGNUTdO"/>
    <s v="Lost"/>
    <n v="0"/>
    <s v="OpportunityStatusType.Lost"/>
    <m/>
    <m/>
    <s v="GPA (Renewal)"/>
    <s v="lead_c51i7YyeAH20JtIS7QlDXfTN32XWMWGdPdhEFHmMPsU"/>
    <s v="TRUGlobal"/>
    <s v="Bhairavi Jog"/>
    <s v="user_6dalmZ7hmWD47jhCVGdU1SSEcFMsz9rWtW2jPORgJvj"/>
    <s v="Vivek Singh"/>
    <s v="2022-07-06 06:30:04.365000+00:00"/>
    <s v="2022-08-26 14:33:38.861000+00:00"/>
    <m/>
    <s v="Bangalore"/>
    <m/>
    <m/>
    <m/>
    <n v="150"/>
    <m/>
    <m/>
    <m/>
    <m/>
    <m/>
    <m/>
    <m/>
    <m/>
    <m/>
    <m/>
    <m/>
    <s v="Others"/>
    <m/>
    <m/>
    <m/>
    <m/>
    <m/>
    <m/>
    <m/>
    <m/>
    <m/>
    <m/>
    <m/>
    <m/>
    <s v="Yogesh Paigude"/>
    <m/>
    <s v="user_228eUmsdKIb9OItgmiDq1zD4aPZ1eqiapbaLAGeBf8g"/>
    <x v="13"/>
    <x v="12"/>
    <m/>
    <s v="August"/>
    <s v="Cold Call"/>
    <s v="Linkedin"/>
    <m/>
    <m/>
    <m/>
    <m/>
    <m/>
    <s v="2022-01-10 13:09:20.736000+00:00"/>
    <s v="2022-08-26 14:33:38.913000+00:00"/>
    <s v="GPA"/>
  </r>
  <r>
    <s v="Vivek Singh"/>
    <n v="300000"/>
    <s v="INR"/>
    <n v="0"/>
    <s v="8/26/22"/>
    <s v="Sales"/>
    <s v="stat_1hn9nRJaLbI53NxPuSQgo90kRpbpKsFlwN4oEGNUTdO"/>
    <s v="Lost"/>
    <n v="0"/>
    <s v="OpportunityStatusType.Lost"/>
    <s v="cont_VyKc4sEWuJXuXDvZqm9YsEAC8CKShJl0PmiTNBT5oXs"/>
    <s v="Sophiya Yengkokpam"/>
    <s v="GTLI Renewal"/>
    <s v="lead_exx2KXJin3rUhXENhJKKPzgX0YzX96GZojaByAf4DaF"/>
    <s v="Marketone International"/>
    <s v="Trupti Suryavanshi"/>
    <s v="user_6dalmZ7hmWD47jhCVGdU1SSEcFMsz9rWtW2jPORgJvj"/>
    <s v="Vivek Singh"/>
    <s v="2022-06-23 06:07:06.433000+00:00"/>
    <s v="2022-08-26 14:28:08.851000+00:00"/>
    <m/>
    <s v="Bangalore"/>
    <m/>
    <m/>
    <m/>
    <n v="90"/>
    <m/>
    <m/>
    <m/>
    <m/>
    <m/>
    <m/>
    <m/>
    <m/>
    <m/>
    <m/>
    <m/>
    <s v="Digital Marketing &amp; Advertising"/>
    <m/>
    <m/>
    <m/>
    <m/>
    <m/>
    <m/>
    <m/>
    <m/>
    <m/>
    <m/>
    <m/>
    <m/>
    <s v="Prashant Abhang"/>
    <m/>
    <s v="user_L8E6IFhq6UCzKLHa45LUUTZCznDuyDwFrGaEp9DXiUM"/>
    <x v="9"/>
    <x v="2"/>
    <m/>
    <s v="August; February"/>
    <s v="Cold Call"/>
    <m/>
    <m/>
    <m/>
    <m/>
    <m/>
    <m/>
    <s v="2022-05-07 04:45:24.273000+00:00"/>
    <s v="2022-09-08 09:44:33.649000+00:00"/>
    <s v="GTL"/>
  </r>
  <r>
    <s v="Vivek Singh"/>
    <n v="3265000"/>
    <s v="INR"/>
    <n v="0"/>
    <s v="8/26/22"/>
    <s v="Sales"/>
    <s v="stat_1hn9nRJaLbI53NxPuSQgo90kRpbpKsFlwN4oEGNUTdO"/>
    <s v="Lost"/>
    <n v="0"/>
    <s v="OpportunityStatusType.Lost"/>
    <m/>
    <m/>
    <s v="GMC (1+3)"/>
    <s v="lead_c51i7YyeAH20JtIS7QlDXfTN32XWMWGdPdhEFHmMPsU"/>
    <s v="TRUGlobal"/>
    <s v="Bhairavi Jog"/>
    <s v="user_6dalmZ7hmWD47jhCVGdU1SSEcFMsz9rWtW2jPORgJvj"/>
    <s v="Vivek Singh"/>
    <s v="2022-07-06 06:29:35.731000+00:00"/>
    <s v="2022-08-26 14:33:32.566000+00:00"/>
    <m/>
    <s v="Bangalore"/>
    <m/>
    <m/>
    <m/>
    <n v="150"/>
    <m/>
    <m/>
    <m/>
    <m/>
    <m/>
    <m/>
    <m/>
    <m/>
    <m/>
    <m/>
    <m/>
    <s v="Others"/>
    <m/>
    <m/>
    <m/>
    <m/>
    <m/>
    <m/>
    <m/>
    <m/>
    <m/>
    <m/>
    <m/>
    <m/>
    <s v="Yogesh Paigude"/>
    <m/>
    <s v="user_228eUmsdKIb9OItgmiDq1zD4aPZ1eqiapbaLAGeBf8g"/>
    <x v="13"/>
    <x v="12"/>
    <m/>
    <s v="August"/>
    <s v="Cold Call"/>
    <s v="Linkedin"/>
    <m/>
    <m/>
    <m/>
    <m/>
    <m/>
    <s v="2022-01-10 13:09:20.736000+00:00"/>
    <s v="2022-08-26 14:33:38.913000+00:00"/>
    <s v="GMC"/>
  </r>
  <r>
    <s v="Pooja Gawas"/>
    <n v="500000"/>
    <s v="INR"/>
    <n v="0"/>
    <s v="9/30/22"/>
    <s v="Sales"/>
    <s v="stat_kcR4fZg7TU7jjk1jAVua3qGLRS4J5uFayEjK5j02wtv"/>
    <s v="Unqualified"/>
    <n v="0"/>
    <s v="OpportunityStatusType.Lost"/>
    <m/>
    <m/>
    <s v="GPA"/>
    <s v="lead_qyHCrPqmeWIaLypWQupKxKPXfoNQrZY4gG6sRHPcicT"/>
    <s v="SQS India Infoservices Private Limited"/>
    <s v="Aditya Binani"/>
    <s v="user_KLETV1op4MIjvKQ12xGsWi23CuPjDE6PT29nwG6T3MY"/>
    <s v="Pooja Gawas"/>
    <s v="2022-07-25 05:37:33.374000+00:00"/>
    <s v="2022-08-26 11:32:42.548000+00:00"/>
    <m/>
    <s v="Pune"/>
    <m/>
    <m/>
    <m/>
    <n v="730"/>
    <m/>
    <m/>
    <m/>
    <m/>
    <m/>
    <m/>
    <m/>
    <m/>
    <m/>
    <m/>
    <m/>
    <s v="IT Services &amp; IT Consulting"/>
    <m/>
    <m/>
    <m/>
    <m/>
    <m/>
    <m/>
    <m/>
    <m/>
    <m/>
    <m/>
    <m/>
    <m/>
    <s v="Prashant Abhang"/>
    <m/>
    <s v="user_g5Yw4Z4XnIbmcGhJO80vdtFdd5ElcDlgYO3q8l82ODn"/>
    <x v="18"/>
    <x v="1"/>
    <m/>
    <s v="October"/>
    <s v="Cold Call"/>
    <m/>
    <m/>
    <m/>
    <m/>
    <m/>
    <m/>
    <s v="2021-12-07 10:51:58.924000+00:00"/>
    <s v="2022-10-13 07:42:45.649000+00:00"/>
    <m/>
  </r>
  <r>
    <s v="Pooja Gawas"/>
    <n v="10000000"/>
    <s v="INR"/>
    <n v="0"/>
    <s v="9/30/22"/>
    <s v="Sales"/>
    <s v="stat_kcR4fZg7TU7jjk1jAVua3qGLRS4J5uFayEjK5j02wtv"/>
    <s v="Unqualified"/>
    <n v="0"/>
    <s v="OpportunityStatusType.Lost"/>
    <m/>
    <m/>
    <s v="GMC"/>
    <s v="lead_qyHCrPqmeWIaLypWQupKxKPXfoNQrZY4gG6sRHPcicT"/>
    <s v="SQS India Infoservices Private Limited"/>
    <s v="Aditya Binani"/>
    <s v="user_KLETV1op4MIjvKQ12xGsWi23CuPjDE6PT29nwG6T3MY"/>
    <s v="Pooja Gawas"/>
    <s v="2022-07-25 05:37:23.395000+00:00"/>
    <s v="2022-08-26 11:32:31.243000+00:00"/>
    <m/>
    <s v="Pune"/>
    <m/>
    <m/>
    <m/>
    <n v="730"/>
    <m/>
    <m/>
    <m/>
    <m/>
    <m/>
    <m/>
    <m/>
    <m/>
    <m/>
    <m/>
    <m/>
    <s v="IT Services &amp; IT Consulting"/>
    <m/>
    <m/>
    <m/>
    <m/>
    <m/>
    <m/>
    <m/>
    <m/>
    <m/>
    <m/>
    <m/>
    <m/>
    <s v="Prashant Abhang"/>
    <m/>
    <s v="user_g5Yw4Z4XnIbmcGhJO80vdtFdd5ElcDlgYO3q8l82ODn"/>
    <x v="18"/>
    <x v="1"/>
    <m/>
    <s v="October"/>
    <s v="Cold Call"/>
    <m/>
    <m/>
    <m/>
    <m/>
    <m/>
    <m/>
    <s v="2021-12-07 10:51:58.924000+00:00"/>
    <s v="2022-10-13 07:42:45.649000+00:00"/>
    <m/>
  </r>
  <r>
    <s v="Pooja Gawas"/>
    <n v="27547.1"/>
    <s v="INR"/>
    <n v="100"/>
    <s v="8/26/22"/>
    <s v="Sales"/>
    <s v="stat_OZRiD1474QRJIpvnjHCZfiIvKcVD6mIKSSTzg8SwDVx"/>
    <s v="Won- Payment Completed"/>
    <n v="1"/>
    <s v="OpportunityStatusType.Won"/>
    <m/>
    <m/>
    <s v="GPA"/>
    <s v="lead_koXn0DLfJaWzoFXJcIkatksJKqwF5PKZqnzhDyNlEDv"/>
    <s v="Hella India Automotive Pvt. Ltd."/>
    <s v="Satyajit Chati"/>
    <s v="user_KLETV1op4MIjvKQ12xGsWi23CuPjDE6PT29nwG6T3MY"/>
    <s v="Pooja Gawas"/>
    <s v="2022-04-21 08:48:05.650000+00:00"/>
    <s v="2022-08-26 10:02:51.839000+00:00"/>
    <m/>
    <s v="Pune"/>
    <m/>
    <s v="2021-06-15 12:59:33+00:00"/>
    <m/>
    <n v="1500"/>
    <m/>
    <m/>
    <m/>
    <m/>
    <m/>
    <m/>
    <m/>
    <m/>
    <m/>
    <m/>
    <m/>
    <s v="Manufacturing"/>
    <m/>
    <m/>
    <m/>
    <m/>
    <m/>
    <m/>
    <m/>
    <m/>
    <m/>
    <m/>
    <m/>
    <m/>
    <s v="Sakshi Soni"/>
    <m/>
    <s v="user_5IQTpX6DsnoeoDfxqzqojpVoQLXPh68nhDjLS5ETjYj"/>
    <x v="8"/>
    <x v="6"/>
    <m/>
    <s v="June"/>
    <s v="Inbound"/>
    <s v="Inbound via website"/>
    <m/>
    <s v="Employee Count 50"/>
    <m/>
    <m/>
    <m/>
    <s v="2021-06-15 13:02:12.036000+00:00"/>
    <s v="2022-08-26 10:03:26.308000+00:00"/>
    <m/>
  </r>
  <r>
    <s v="Kashif Ahmad"/>
    <n v="175000"/>
    <s v="INR"/>
    <n v="0"/>
    <s v="9/30/22"/>
    <s v="Sales"/>
    <s v="stat_kcR4fZg7TU7jjk1jAVua3qGLRS4J5uFayEjK5j02wtv"/>
    <s v="Unqualified"/>
    <n v="0"/>
    <s v="OpportunityStatusType.Lost"/>
    <s v="cont_JG2fvcsGoxuJqGML4zT9spKu2hMRtAZkq2DJp565Vkc"/>
    <s v="Rubeena Khan (L.I.O.N)"/>
    <s v="GMC Fresh"/>
    <s v="lead_y7z746pJA1t5kLUEHZEvdHyz8CpkODQqTdOoB96fABE"/>
    <s v="VBS - Vertedge business solutions"/>
    <s v="Daya Gowda"/>
    <s v="user_LKRhV6rhcBe0uL8u70UUGeDjbMupuho4TaiAOCbT7HT"/>
    <s v="Kashif Ahmad"/>
    <s v="2022-08-08 12:10:23.151000+00:00"/>
    <s v="2022-08-26 09:48:20.893000+00:00"/>
    <m/>
    <s v="Pune"/>
    <m/>
    <m/>
    <m/>
    <n v="35"/>
    <m/>
    <m/>
    <m/>
    <m/>
    <m/>
    <m/>
    <m/>
    <m/>
    <m/>
    <m/>
    <m/>
    <m/>
    <m/>
    <m/>
    <m/>
    <m/>
    <m/>
    <m/>
    <m/>
    <m/>
    <m/>
    <m/>
    <m/>
    <m/>
    <m/>
    <m/>
    <s v="user_encRk5bIEFN6ZA11h4WH2AdZTiZpogLSlMIaj0E30SZ"/>
    <x v="3"/>
    <x v="1"/>
    <m/>
    <m/>
    <s v="Gated Content"/>
    <m/>
    <m/>
    <s v="Employee Engagement Handbook"/>
    <m/>
    <m/>
    <m/>
    <s v="2022-07-28 14:04:16.934000+00:00"/>
    <s v="2022-09-01 12:00:54.659000+00:00"/>
    <m/>
  </r>
  <r>
    <s v="Kashif Ahmad"/>
    <n v="65000"/>
    <s v="INR"/>
    <n v="0"/>
    <s v="8/31/22"/>
    <s v="Sales"/>
    <s v="stat_kcR4fZg7TU7jjk1jAVua3qGLRS4J5uFayEjK5j02wtv"/>
    <s v="Unqualified"/>
    <n v="0"/>
    <s v="OpportunityStatusType.Lost"/>
    <m/>
    <m/>
    <s v="GMC-FResh"/>
    <s v="lead_EO56SLUMKeFDeNv9NkaWn1cQmclVNRZENwvIVnUiF0k"/>
    <s v="mezink"/>
    <s v="Bharti Bankey"/>
    <s v="user_LKRhV6rhcBe0uL8u70UUGeDjbMupuho4TaiAOCbT7HT"/>
    <s v="Kashif Ahmad"/>
    <s v="2022-06-22 09:13:48.043000+00:00"/>
    <s v="2022-08-26 09:42:12.846000+00:00"/>
    <m/>
    <s v="Delhi"/>
    <m/>
    <s v="2022-06-20 18:28:36+00:00"/>
    <m/>
    <n v="15"/>
    <m/>
    <m/>
    <m/>
    <m/>
    <m/>
    <m/>
    <m/>
    <s v="ORGANIC_SEARCH"/>
    <m/>
    <m/>
    <m/>
    <m/>
    <m/>
    <m/>
    <m/>
    <m/>
    <m/>
    <m/>
    <m/>
    <m/>
    <m/>
    <m/>
    <m/>
    <m/>
    <m/>
    <m/>
    <s v="user_aM3WaaSUQQmaNnsm9l2FQRVWUEr8RN2ZdXzsuQUalQ3"/>
    <x v="7"/>
    <x v="1"/>
    <m/>
    <m/>
    <s v="Inbound"/>
    <s v="Inbound via website"/>
    <m/>
    <s v="Employee Count 25"/>
    <m/>
    <m/>
    <m/>
    <s v="2022-06-20 18:31:27.969000+00:00"/>
    <s v="2022-08-26 09:42:55.521000+00:00"/>
    <m/>
  </r>
  <r>
    <s v="Kashif Ahmad"/>
    <n v="100000"/>
    <s v="INR"/>
    <n v="0"/>
    <s v="9/15/22"/>
    <s v="Sales"/>
    <s v="stat_kcR4fZg7TU7jjk1jAVua3qGLRS4J5uFayEjK5j02wtv"/>
    <s v="Unqualified"/>
    <n v="0"/>
    <s v="OpportunityStatusType.Lost"/>
    <m/>
    <m/>
    <s v="GMC ( Fresh Policy )"/>
    <s v="lead_fE3KjchiAuPCe2QxMR7IQL0j4cCfVeuoXFKYtc4Bgwv"/>
    <s v="Green World Renewable Energy LLC (Fresh)"/>
    <s v="Pranav Kenjale"/>
    <s v="user_LKRhV6rhcBe0uL8u70UUGeDjbMupuho4TaiAOCbT7HT"/>
    <s v="Kashif Ahmad"/>
    <s v="2022-04-29 10:23:26.119000+00:00"/>
    <s v="2022-08-26 09:39:13.390000+00:00"/>
    <m/>
    <m/>
    <m/>
    <m/>
    <m/>
    <n v="50"/>
    <m/>
    <m/>
    <m/>
    <m/>
    <m/>
    <m/>
    <m/>
    <m/>
    <m/>
    <m/>
    <m/>
    <s v="Renewables &amp; Environment"/>
    <m/>
    <m/>
    <m/>
    <m/>
    <m/>
    <m/>
    <m/>
    <m/>
    <m/>
    <m/>
    <m/>
    <m/>
    <m/>
    <m/>
    <s v="user_x9AtbGLhDmWYC9XAmYdfwBt9yiXbgMhBuZpIoFuN8Cd"/>
    <x v="22"/>
    <x v="1"/>
    <m/>
    <m/>
    <s v="Gated Content"/>
    <m/>
    <m/>
    <s v="Employee Engagement Handbook"/>
    <m/>
    <m/>
    <m/>
    <s v="2022-03-28 16:23:03.248000+00:00"/>
    <s v="2022-08-26 09:39:13.449000+00:00"/>
    <m/>
  </r>
  <r>
    <s v="Kashif Ahmad"/>
    <n v="400000"/>
    <s v="INR"/>
    <n v="0"/>
    <s v="8/31/22"/>
    <s v="Sales"/>
    <s v="stat_kcR4fZg7TU7jjk1jAVua3qGLRS4J5uFayEjK5j02wtv"/>
    <s v="Unqualified"/>
    <n v="0"/>
    <s v="OpportunityStatusType.Lost"/>
    <s v="cont_MGrte5hbvoF3qWCit9Mv30Pa8xqauU5aZp8keLaBqeX"/>
    <s v="Sharmishta Wilson"/>
    <m/>
    <s v="lead_vqb7EAPGtpda6bstzQHrGNO3Q3d07d9ws7i2fOUqY8K"/>
    <s v="Demand Infotech Solutions"/>
    <s v="Vinoth Mohan"/>
    <s v="user_LKRhV6rhcBe0uL8u70UUGeDjbMupuho4TaiAOCbT7HT"/>
    <s v="Kashif Ahmad"/>
    <s v="2022-05-20 09:41:20.567000+00:00"/>
    <s v="2022-08-26 09:22:42.762000+00:00"/>
    <m/>
    <s v="Pune"/>
    <m/>
    <m/>
    <m/>
    <n v="60"/>
    <m/>
    <m/>
    <m/>
    <m/>
    <m/>
    <m/>
    <m/>
    <s v="PAID_SOCIAL"/>
    <m/>
    <m/>
    <m/>
    <s v="IT Services &amp; IT Consulting"/>
    <m/>
    <m/>
    <m/>
    <m/>
    <m/>
    <m/>
    <m/>
    <m/>
    <m/>
    <m/>
    <m/>
    <m/>
    <m/>
    <m/>
    <s v="user_N2Wvx57ff3o0vmVPS4RR0gXHdA5qVZKmxAMYwKh2zLa"/>
    <x v="20"/>
    <x v="1"/>
    <m/>
    <m/>
    <s v="Gated Content"/>
    <m/>
    <m/>
    <s v="Employee Wellness Handbook"/>
    <m/>
    <m/>
    <m/>
    <s v="2022-03-31 04:21:31.075000+00:00"/>
    <s v="2022-10-04 06:48:22.034000+00:00"/>
    <s v="GMC"/>
  </r>
  <r>
    <s v="Mayur Gadiyar"/>
    <n v="350000"/>
    <s v="INR"/>
    <n v="0"/>
    <d v="2022-01-09T00:00:00"/>
    <s v="Sales"/>
    <s v="stat_1hn9nRJaLbI53NxPuSQgo90kRpbpKsFlwN4oEGNUTdO"/>
    <s v="Lost"/>
    <n v="0"/>
    <s v="OpportunityStatusType.Lost"/>
    <s v="cont_JRudZsPdz7C8FkYMwRNOj9pua9SJNKOOnAyhkCyxX8F"/>
    <s v="DILI TABHANE"/>
    <s v="Said they have a owner connect with Onsurity - will go ahead with them only Also there is a difference of 45 thousand between us and onsurity . we have a higher quote.  Onsurity is on a lower side even by providing maternity cover, whereas we havent given maternity cover Onsurity is also giving monthly payment option - Deal Lost"/>
    <s v="lead_5q0BRhwmMzEFyFj0jCyJ9FGaxygOLUAhqQ9rQLtao2H"/>
    <s v="Parekhplast India Ltd"/>
    <s v="Pranav Kenjale"/>
    <s v="user_bdUPAGjcS7p6513So3N4g3aWNS5HuBuVJi7bvCPAsLt"/>
    <s v="Mayur Gadiyar"/>
    <s v="2022-07-26 12:04:03.172000+00:00"/>
    <s v="2022-08-26 09:21:34.589000+00:00"/>
    <m/>
    <s v="Mumbai"/>
    <m/>
    <m/>
    <m/>
    <n v="50"/>
    <m/>
    <m/>
    <m/>
    <m/>
    <m/>
    <m/>
    <m/>
    <m/>
    <m/>
    <m/>
    <m/>
    <s v="Manufacturing"/>
    <m/>
    <m/>
    <m/>
    <m/>
    <m/>
    <m/>
    <m/>
    <m/>
    <m/>
    <m/>
    <m/>
    <m/>
    <s v="Jitin Gopi"/>
    <m/>
    <s v="user_x9AtbGLhDmWYC9XAmYdfwBt9yiXbgMhBuZpIoFuN8Cd"/>
    <x v="22"/>
    <x v="1"/>
    <m/>
    <s v="September"/>
    <s v="Cold Call"/>
    <m/>
    <m/>
    <s v="Vaccine inbound"/>
    <m/>
    <m/>
    <m/>
    <s v="2021-04-19 18:24:32.256000+00:00"/>
    <s v="2022-09-30 10:12:27.447000+00:00"/>
    <m/>
  </r>
  <r>
    <s v="Vrushali Kummar"/>
    <n v="1200000"/>
    <s v="INR"/>
    <n v="0"/>
    <d v="2022-03-09T00:00:00"/>
    <s v="Sales"/>
    <s v="stat_1hn9nRJaLbI53NxPuSQgo90kRpbpKsFlwN4oEGNUTdO"/>
    <s v="Lost"/>
    <n v="0"/>
    <s v="OpportunityStatusType.Lost"/>
    <s v="cont_EKJzH1RH0lQFqoVbZswSY0sDDdyh3Kz0Y1YZAVGG067"/>
    <s v="Sujatha"/>
    <s v="GTLI Renewal"/>
    <s v="lead_kmqDng7lIVrfd6KbLOI16SWMC1XZN6ELSKgR5wsPpa4"/>
    <s v="Capillary technologies"/>
    <s v="Trupti Suryavanshi"/>
    <s v="user_TZzywQwym26DjuswO479pxRhNKX152z8X1haCx2vcst"/>
    <s v="Vrushali Kummar"/>
    <s v="2022-07-22 06:25:27.910000+00:00"/>
    <s v="2022-08-26 09:08:03.551000+00:00"/>
    <m/>
    <s v="Bangalore"/>
    <m/>
    <m/>
    <m/>
    <n v="840"/>
    <m/>
    <m/>
    <m/>
    <m/>
    <m/>
    <m/>
    <m/>
    <s v="PAID_SOCIAL"/>
    <m/>
    <m/>
    <m/>
    <s v="IT Services &amp; IT Consulting"/>
    <m/>
    <m/>
    <m/>
    <m/>
    <m/>
    <m/>
    <m/>
    <m/>
    <m/>
    <m/>
    <m/>
    <m/>
    <m/>
    <m/>
    <s v="user_L8E6IFhq6UCzKLHa45LUUTZCznDuyDwFrGaEp9DXiUM"/>
    <x v="9"/>
    <x v="1"/>
    <m/>
    <s v="August"/>
    <s v="Gated Content"/>
    <m/>
    <m/>
    <s v="Vaccine Lead"/>
    <m/>
    <m/>
    <m/>
    <s v="2021-05-03 07:49:32.279000+00:00"/>
    <s v="2022-09-19 07:09:40.872000+00:00"/>
    <s v="GTL"/>
  </r>
  <r>
    <s v="Navin Panjwani"/>
    <n v="200000"/>
    <s v="INR"/>
    <n v="0"/>
    <s v="9/30/22"/>
    <s v="Sales"/>
    <s v="stat_kcR4fZg7TU7jjk1jAVua3qGLRS4J5uFayEjK5j02wtv"/>
    <s v="Unqualified"/>
    <n v="0"/>
    <s v="OpportunityStatusType.Lost"/>
    <s v="cont_vbIt0mUgxdo7sul1qaVpTxNL4qgStFbW9mLnl3Vzvuf"/>
    <s v="Anil Joshi"/>
    <m/>
    <s v="lead_VSbEaNsR68wd4JB29CxaEJ83GZ77OB1sTHfo1R6ZudR"/>
    <s v="Transient HR"/>
    <s v="Prateek Wadhwa"/>
    <s v="user_sD3YjSs92XKUfD0OPHeo886g6tW6aCM0iUhX5VVUuJi"/>
    <s v="Navin Panjwani"/>
    <s v="2022-08-05 07:01:29.385000+00:00"/>
    <s v="2022-08-26 08:35:15.880000+00:00"/>
    <m/>
    <s v="Mumbai"/>
    <m/>
    <m/>
    <m/>
    <n v="325"/>
    <m/>
    <m/>
    <m/>
    <m/>
    <m/>
    <m/>
    <m/>
    <m/>
    <m/>
    <m/>
    <m/>
    <s v="Manufacturing"/>
    <m/>
    <m/>
    <m/>
    <m/>
    <m/>
    <m/>
    <m/>
    <m/>
    <m/>
    <m/>
    <m/>
    <m/>
    <s v="Jitin Gopi"/>
    <m/>
    <s v="user_FdWFezbLzkYQcGsBUsjZO25nr2poK2nRbqV47Rs5Kfm"/>
    <x v="17"/>
    <x v="1"/>
    <m/>
    <s v="September"/>
    <s v="Cold Call"/>
    <m/>
    <m/>
    <m/>
    <m/>
    <m/>
    <m/>
    <s v="2021-11-17 01:30:09.917000+00:00"/>
    <s v="2022-08-26 08:35:38.102000+00:00"/>
    <s v="WC"/>
  </r>
  <r>
    <s v="Vrushali Kummar"/>
    <n v="120000"/>
    <s v="INR"/>
    <n v="0"/>
    <s v="8/24/22"/>
    <s v="Sales"/>
    <s v="stat_1hn9nRJaLbI53NxPuSQgo90kRpbpKsFlwN4oEGNUTdO"/>
    <s v="Lost"/>
    <n v="0"/>
    <s v="OpportunityStatusType.Lost"/>
    <s v="cont_EKJzH1RH0lQFqoVbZswSY0sDDdyh3Kz0Y1YZAVGG067"/>
    <s v="Sujatha"/>
    <s v="GPA Renewal"/>
    <s v="lead_kmqDng7lIVrfd6KbLOI16SWMC1XZN6ELSKgR5wsPpa4"/>
    <s v="Capillary technologies"/>
    <s v="Trupti Suryavanshi"/>
    <s v="user_TZzywQwym26DjuswO479pxRhNKX152z8X1haCx2vcst"/>
    <s v="Vrushali Kummar"/>
    <s v="2022-06-28 09:31:35.263000+00:00"/>
    <s v="2022-08-26 09:06:45.250000+00:00"/>
    <m/>
    <s v="Bangalore"/>
    <m/>
    <m/>
    <m/>
    <n v="840"/>
    <m/>
    <m/>
    <m/>
    <m/>
    <m/>
    <m/>
    <m/>
    <s v="PAID_SOCIAL"/>
    <m/>
    <m/>
    <m/>
    <s v="IT Services &amp; IT Consulting"/>
    <m/>
    <m/>
    <m/>
    <m/>
    <m/>
    <m/>
    <m/>
    <m/>
    <m/>
    <m/>
    <m/>
    <m/>
    <m/>
    <m/>
    <s v="user_L8E6IFhq6UCzKLHa45LUUTZCznDuyDwFrGaEp9DXiUM"/>
    <x v="9"/>
    <x v="1"/>
    <m/>
    <s v="August"/>
    <s v="Gated Content"/>
    <m/>
    <m/>
    <s v="Vaccine Lead"/>
    <m/>
    <m/>
    <m/>
    <s v="2021-05-03 07:49:32.279000+00:00"/>
    <s v="2022-09-19 07:09:40.872000+00:00"/>
    <s v="GPA"/>
  </r>
  <r>
    <s v="Vrushali Kummar"/>
    <n v="6150000"/>
    <s v="INR"/>
    <n v="0"/>
    <s v="8/24/22"/>
    <s v="Sales"/>
    <s v="stat_1hn9nRJaLbI53NxPuSQgo90kRpbpKsFlwN4oEGNUTdO"/>
    <s v="Lost"/>
    <n v="0"/>
    <s v="OpportunityStatusType.Lost"/>
    <s v="cont_EKJzH1RH0lQFqoVbZswSY0sDDdyh3Kz0Y1YZAVGG067"/>
    <s v="Sujatha"/>
    <s v="GMC Renewal"/>
    <s v="lead_kmqDng7lIVrfd6KbLOI16SWMC1XZN6ELSKgR5wsPpa4"/>
    <s v="Capillary technologies"/>
    <s v="Trupti Suryavanshi"/>
    <s v="user_TZzywQwym26DjuswO479pxRhNKX152z8X1haCx2vcst"/>
    <s v="Vrushali Kummar"/>
    <s v="2022-06-28 09:25:55.152000+00:00"/>
    <s v="2022-08-26 09:06:32.181000+00:00"/>
    <m/>
    <s v="Bangalore"/>
    <m/>
    <m/>
    <m/>
    <n v="840"/>
    <m/>
    <m/>
    <m/>
    <m/>
    <m/>
    <m/>
    <m/>
    <s v="PAID_SOCIAL"/>
    <m/>
    <m/>
    <m/>
    <s v="IT Services &amp; IT Consulting"/>
    <m/>
    <m/>
    <m/>
    <m/>
    <m/>
    <m/>
    <m/>
    <m/>
    <m/>
    <m/>
    <m/>
    <m/>
    <m/>
    <m/>
    <s v="user_L8E6IFhq6UCzKLHa45LUUTZCznDuyDwFrGaEp9DXiUM"/>
    <x v="9"/>
    <x v="1"/>
    <m/>
    <s v="August"/>
    <s v="Gated Content"/>
    <m/>
    <m/>
    <s v="Vaccine Lead"/>
    <m/>
    <m/>
    <m/>
    <s v="2021-05-03 07:49:32.279000+00:00"/>
    <s v="2022-09-19 07:09:40.872000+00:00"/>
    <s v="GMC"/>
  </r>
  <r>
    <s v="Vivek Singh"/>
    <n v="5000000"/>
    <s v="INR"/>
    <n v="0"/>
    <s v="8/24/22"/>
    <s v="Sales"/>
    <s v="stat_kcR4fZg7TU7jjk1jAVua3qGLRS4J5uFayEjK5j02wtv"/>
    <s v="Unqualified"/>
    <n v="0"/>
    <s v="OpportunityStatusType.Lost"/>
    <s v="cont_B9WCVXBP8U1rR7KXr3zKgzDC6XTyTxXj9vdghwc4xiz"/>
    <s v="Mahendran"/>
    <s v="new india -insurance comapny tpa-mediassist 1+5"/>
    <s v="lead_iof6vM21AXoNyKikrY68TZMGgigE5cYj7RLQaS2OUeW"/>
    <s v="Taal Tech"/>
    <s v="Gauri Munge"/>
    <s v="user_6dalmZ7hmWD47jhCVGdU1SSEcFMsz9rWtW2jPORgJvj"/>
    <s v="Vivek Singh"/>
    <s v="2022-08-24 09:39:50.906000+00:00"/>
    <s v="2022-08-26 08:18:22.664000+00:00"/>
    <m/>
    <s v="Bangalore"/>
    <m/>
    <m/>
    <m/>
    <m/>
    <m/>
    <m/>
    <m/>
    <m/>
    <m/>
    <m/>
    <m/>
    <m/>
    <m/>
    <m/>
    <m/>
    <s v="Others"/>
    <m/>
    <m/>
    <m/>
    <m/>
    <m/>
    <m/>
    <m/>
    <m/>
    <m/>
    <m/>
    <m/>
    <m/>
    <m/>
    <m/>
    <s v="user_2jRs4eIjwv8MozxYA1DE9MMy0FWf2gMgweg2LiJNu64"/>
    <x v="25"/>
    <x v="1"/>
    <m/>
    <s v="September"/>
    <s v="Gated Content"/>
    <m/>
    <m/>
    <s v="Downloaded the guide: Employee Wellness Handbook"/>
    <m/>
    <m/>
    <m/>
    <s v="2021-12-11 05:16:41.527000+00:00"/>
    <s v="2022-08-26 08:18:22.728000+00:00"/>
    <m/>
  </r>
  <r>
    <s v="Naveen Kumar"/>
    <n v="10000"/>
    <s v="INR"/>
    <n v="0"/>
    <s v="8/30/22"/>
    <s v="Sales"/>
    <s v="stat_1hn9nRJaLbI53NxPuSQgo90kRpbpKsFlwN4oEGNUTdO"/>
    <s v="Lost"/>
    <n v="0"/>
    <s v="OpportunityStatusType.Lost"/>
    <s v="cont_CNiBWVoFwEgBCKNtoE9gZzYu2zXxJytUvZuuKAxtIyH"/>
    <s v="Shamkant Bhavsar"/>
    <s v="GPA - Fresh - Client still Unsure"/>
    <s v="lead_stQIwqTlufxHJ8Uif6OlpfbuFGVXyZqzId31hOIMTrC"/>
    <s v="Esmech Equipment Pvt. Ltd."/>
    <s v="Shreenath Bhat"/>
    <s v="user_N52PP2uP2VZc2gm0nhh6CNFSif4n85g1cdxoNFd9ct0"/>
    <s v="Naveen Kumar"/>
    <s v="2022-06-22 03:36:56.914000+00:00"/>
    <s v="2022-08-26 07:39:48.032000+00:00"/>
    <m/>
    <s v="Mumbai"/>
    <m/>
    <m/>
    <m/>
    <n v="250"/>
    <m/>
    <m/>
    <m/>
    <m/>
    <m/>
    <m/>
    <m/>
    <m/>
    <m/>
    <m/>
    <m/>
    <s v="Manufacturing"/>
    <m/>
    <m/>
    <m/>
    <m/>
    <m/>
    <m/>
    <m/>
    <m/>
    <m/>
    <m/>
    <m/>
    <m/>
    <s v="Mrunmay Jalgaonkar"/>
    <m/>
    <s v="user_vMd4rmcrSbjykdyL2J7rrYn84SWdcNc5FKligrmItPw"/>
    <x v="11"/>
    <x v="1"/>
    <m/>
    <m/>
    <s v="Cold Call"/>
    <m/>
    <m/>
    <m/>
    <m/>
    <m/>
    <m/>
    <s v="2022-04-03 18:13:55.077000+00:00"/>
    <s v="2022-09-29 04:04:57.443000+00:00"/>
    <s v="GPA"/>
  </r>
  <r>
    <s v="Navin Panjwani"/>
    <n v="300000"/>
    <s v="INR"/>
    <n v="0"/>
    <s v="9/30/22"/>
    <s v="Sales"/>
    <s v="stat_kcR4fZg7TU7jjk1jAVua3qGLRS4J5uFayEjK5j02wtv"/>
    <s v="Unqualified"/>
    <n v="0"/>
    <s v="OpportunityStatusType.Lost"/>
    <s v="cont_vbIt0mUgxdo7sul1qaVpTxNL4qgStFbW9mLnl3Vzvuf"/>
    <s v="Anil Joshi"/>
    <m/>
    <s v="lead_VSbEaNsR68wd4JB29CxaEJ83GZ77OB1sTHfo1R6ZudR"/>
    <s v="Transient HR"/>
    <s v="Prateek Wadhwa"/>
    <s v="user_sD3YjSs92XKUfD0OPHeo886g6tW6aCM0iUhX5VVUuJi"/>
    <s v="Navin Panjwani"/>
    <s v="2022-08-04 11:02:53.225000+00:00"/>
    <s v="2022-08-26 08:35:08.855000+00:00"/>
    <m/>
    <s v="Mumbai"/>
    <m/>
    <m/>
    <m/>
    <n v="325"/>
    <m/>
    <m/>
    <m/>
    <m/>
    <m/>
    <m/>
    <m/>
    <m/>
    <m/>
    <m/>
    <m/>
    <s v="Manufacturing"/>
    <m/>
    <m/>
    <m/>
    <m/>
    <m/>
    <m/>
    <m/>
    <m/>
    <m/>
    <m/>
    <m/>
    <m/>
    <s v="Jitin Gopi"/>
    <m/>
    <s v="user_FdWFezbLzkYQcGsBUsjZO25nr2poK2nRbqV47Rs5Kfm"/>
    <x v="17"/>
    <x v="1"/>
    <m/>
    <s v="September"/>
    <s v="Cold Call"/>
    <m/>
    <m/>
    <m/>
    <m/>
    <m/>
    <m/>
    <s v="2021-11-17 01:30:09.917000+00:00"/>
    <s v="2022-08-26 08:35:38.102000+00:00"/>
    <s v="GMC"/>
  </r>
  <r>
    <s v="Navin Panjwani"/>
    <n v="100000"/>
    <s v="INR"/>
    <n v="0"/>
    <s v="8/30/22"/>
    <s v="Sales"/>
    <s v="stat_kcR4fZg7TU7jjk1jAVua3qGLRS4J5uFayEjK5j02wtv"/>
    <s v="Unqualified"/>
    <n v="0"/>
    <s v="OpportunityStatusType.Lost"/>
    <m/>
    <m/>
    <m/>
    <s v="lead_k33KIjEO0RPthJ5lm3J7N8dXBMR45BakKKM9JQSTj2W"/>
    <s v="TVS Sirius Controls Pvt Ltd ( Renewal , 30th Aug )"/>
    <s v="Kaushlya Bhavsar"/>
    <s v="user_sD3YjSs92XKUfD0OPHeo886g6tW6aCM0iUhX5VVUuJi"/>
    <s v="Navin Panjwani"/>
    <s v="2022-06-22 08:57:29.016000+00:00"/>
    <s v="2022-08-26 07:30:49.450000+00:00"/>
    <m/>
    <m/>
    <m/>
    <m/>
    <m/>
    <n v="50"/>
    <m/>
    <m/>
    <m/>
    <m/>
    <m/>
    <m/>
    <m/>
    <s v="PAID_SOCIAL"/>
    <m/>
    <m/>
    <m/>
    <m/>
    <m/>
    <m/>
    <m/>
    <m/>
    <m/>
    <m/>
    <m/>
    <m/>
    <m/>
    <m/>
    <m/>
    <m/>
    <m/>
    <m/>
    <s v="user_vMd4rmcrSbjykdyL2J7rrYn84SWdcNc5FKligrmItPw"/>
    <x v="11"/>
    <x v="1"/>
    <m/>
    <s v="August"/>
    <s v="Gated Content"/>
    <m/>
    <m/>
    <s v="Employee Engagement Calendar"/>
    <m/>
    <m/>
    <m/>
    <s v="2022-06-05 10:12:48.719000+00:00"/>
    <s v="2022-08-26 07:31:43.381000+00:00"/>
    <s v="GPA"/>
  </r>
  <r>
    <s v="Naveen Kumar"/>
    <n v="1150000"/>
    <s v="INR"/>
    <n v="0"/>
    <s v="8/31/22"/>
    <s v="Sales"/>
    <s v="stat_1hn9nRJaLbI53NxPuSQgo90kRpbpKsFlwN4oEGNUTdO"/>
    <s v="Lost"/>
    <n v="0"/>
    <s v="OpportunityStatusType.Lost"/>
    <s v="cont_aABnYvKFa5HZDsC8E8XbPJMiphWN740jKmEcZsBY9ZE"/>
    <s v="Kruti Tanna"/>
    <s v="Going wit their Existing Broker (as he is X-emp) and management decided to not change"/>
    <s v="lead_5aqmUEJVXjb2iRGtHj8h4jff3bMeRKJZBRx0GUqzD61"/>
    <s v="PivotRoots"/>
    <s v="Anjali Joshi"/>
    <s v="user_N52PP2uP2VZc2gm0nhh6CNFSif4n85g1cdxoNFd9ct0"/>
    <s v="Naveen Kumar"/>
    <s v="2022-08-08 11:22:30.230000+00:00"/>
    <s v="2022-08-26 07:38:27.721000+00:00"/>
    <m/>
    <s v="Mumbai"/>
    <m/>
    <m/>
    <m/>
    <n v="230"/>
    <m/>
    <m/>
    <m/>
    <m/>
    <m/>
    <m/>
    <m/>
    <m/>
    <m/>
    <m/>
    <m/>
    <s v="Digital Marketing &amp; Advertising"/>
    <m/>
    <m/>
    <m/>
    <m/>
    <m/>
    <m/>
    <m/>
    <m/>
    <m/>
    <m/>
    <m/>
    <m/>
    <s v="Mrunmay Jalgaonkar"/>
    <m/>
    <s v="user_hHzEI8aaFubIuMSRtZFdLLN0nHQemBBpkBNLZGwVt3v"/>
    <x v="28"/>
    <x v="1"/>
    <m/>
    <s v="August"/>
    <s v="Cold Call"/>
    <s v="Naukri.com"/>
    <m/>
    <m/>
    <m/>
    <m/>
    <m/>
    <s v="2022-07-26 03:03:42.461000+00:00"/>
    <s v="2022-09-06 07:42:02.529000+00:00"/>
    <s v="GMC"/>
  </r>
  <r>
    <s v="Naveen Kumar"/>
    <n v="200000"/>
    <s v="INR"/>
    <n v="0"/>
    <s v="8/30/22"/>
    <s v="Sales"/>
    <s v="stat_1hn9nRJaLbI53NxPuSQgo90kRpbpKsFlwN4oEGNUTdO"/>
    <s v="Lost"/>
    <n v="0"/>
    <s v="OpportunityStatusType.Lost"/>
    <s v="cont_CNiBWVoFwEgBCKNtoE9gZzYu2zXxJytUvZuuKAxtIyH"/>
    <s v="Shamkant Bhavsar"/>
    <s v="GMC - Fresh - Client Still not sure"/>
    <s v="lead_stQIwqTlufxHJ8Uif6OlpfbuFGVXyZqzId31hOIMTrC"/>
    <s v="Esmech Equipment Pvt. Ltd."/>
    <s v="Shreenath Bhat"/>
    <s v="user_N52PP2uP2VZc2gm0nhh6CNFSif4n85g1cdxoNFd9ct0"/>
    <s v="Naveen Kumar"/>
    <s v="2022-06-22 03:36:22.626000+00:00"/>
    <s v="2022-08-26 07:39:14.573000+00:00"/>
    <m/>
    <s v="Mumbai"/>
    <m/>
    <m/>
    <m/>
    <n v="250"/>
    <m/>
    <m/>
    <m/>
    <m/>
    <m/>
    <m/>
    <m/>
    <m/>
    <m/>
    <m/>
    <m/>
    <s v="Manufacturing"/>
    <m/>
    <m/>
    <m/>
    <m/>
    <m/>
    <m/>
    <m/>
    <m/>
    <m/>
    <m/>
    <m/>
    <m/>
    <s v="Mrunmay Jalgaonkar"/>
    <m/>
    <s v="user_vMd4rmcrSbjykdyL2J7rrYn84SWdcNc5FKligrmItPw"/>
    <x v="11"/>
    <x v="1"/>
    <m/>
    <m/>
    <s v="Cold Call"/>
    <m/>
    <m/>
    <m/>
    <m/>
    <m/>
    <m/>
    <s v="2022-04-03 18:13:55.077000+00:00"/>
    <s v="2022-09-29 04:04:57.443000+00:00"/>
    <s v="GMC"/>
  </r>
  <r>
    <s v="Manish Balpande"/>
    <n v="1200000"/>
    <s v="INR"/>
    <n v="0"/>
    <s v="8/25/22"/>
    <s v="Sales"/>
    <s v="stat_1hn9nRJaLbI53NxPuSQgo90kRpbpKsFlwN4oEGNUTdO"/>
    <s v="Lost"/>
    <n v="0"/>
    <s v="OpportunityStatusType.Lost"/>
    <m/>
    <m/>
    <s v="GMC (1+3)-Renewal"/>
    <s v="lead_XOLW74JiVyHO0uSqD3nWHPcgVwfPTT5akOYKNB5OsY5"/>
    <s v="Sumeet Group Enterprises"/>
    <s v="Bhairavi Jog"/>
    <s v="user_8jx3L2CDfrbzNnwYUv6Plfha6VxaSGsqcbTXR3sIBZi"/>
    <s v="Manish Balpande"/>
    <s v="2022-08-10 09:11:55.449000+00:00"/>
    <s v="2022-08-26 07:08:34.493000+00:00"/>
    <m/>
    <s v="Pune"/>
    <m/>
    <m/>
    <m/>
    <n v="280"/>
    <m/>
    <m/>
    <m/>
    <m/>
    <m/>
    <m/>
    <m/>
    <m/>
    <m/>
    <m/>
    <m/>
    <s v="Others"/>
    <m/>
    <m/>
    <m/>
    <m/>
    <m/>
    <m/>
    <m/>
    <m/>
    <m/>
    <m/>
    <m/>
    <m/>
    <s v="Jitin Gopi"/>
    <m/>
    <s v="user_228eUmsdKIb9OItgmiDq1zD4aPZ1eqiapbaLAGeBf8g"/>
    <x v="13"/>
    <x v="1"/>
    <m/>
    <s v="August"/>
    <s v="Cold Call"/>
    <s v="Mr. E"/>
    <m/>
    <m/>
    <m/>
    <m/>
    <m/>
    <s v="2022-08-01 10:03:10.462000+00:00"/>
    <s v="2022-09-12 20:22:23.545000+00:00"/>
    <s v="GMC"/>
  </r>
  <r>
    <s v="Pooja Gawas"/>
    <n v="300000"/>
    <s v="INR"/>
    <n v="0"/>
    <s v="8/31/22"/>
    <s v="Sales"/>
    <s v="stat_1hn9nRJaLbI53NxPuSQgo90kRpbpKsFlwN4oEGNUTdO"/>
    <s v="Lost"/>
    <n v="0"/>
    <s v="OpportunityStatusType.Lost"/>
    <s v="cont_GaURDVxhRPz3DCrQlFc7Vf8EVBXQmZN6WfYB4oe6bmZ"/>
    <s v="sunil roshan Banglore"/>
    <s v="GPA ren"/>
    <s v="lead_po7yA2i3PUWhToP2GI281U5OGzRaEgPvUpCgQ4PqPF5"/>
    <s v="Jubilant motorworks"/>
    <s v="Gauri Jori"/>
    <s v="user_KLETV1op4MIjvKQ12xGsWi23CuPjDE6PT29nwG6T3MY"/>
    <s v="Pooja Gawas"/>
    <s v="2022-06-30 07:21:08.299000+00:00"/>
    <s v="2022-08-26 05:42:45.488000+00:00"/>
    <m/>
    <s v="Pune"/>
    <m/>
    <m/>
    <m/>
    <n v="1000"/>
    <m/>
    <m/>
    <m/>
    <m/>
    <m/>
    <m/>
    <m/>
    <m/>
    <m/>
    <m/>
    <m/>
    <s v="Automotive"/>
    <m/>
    <m/>
    <m/>
    <m/>
    <m/>
    <m/>
    <m/>
    <m/>
    <m/>
    <m/>
    <m/>
    <m/>
    <m/>
    <m/>
    <s v="user_5YHA1ZU4iP896lD1YJehdJcMx7ZEgWCpulT4T2c3pJ3"/>
    <x v="4"/>
    <x v="1"/>
    <m/>
    <s v="April; August"/>
    <s v="Cold Call"/>
    <m/>
    <m/>
    <m/>
    <m/>
    <m/>
    <m/>
    <s v="2021-08-05 07:01:39.792000+00:00"/>
    <s v="2022-10-13 07:37:08.343000+00:00"/>
    <m/>
  </r>
  <r>
    <s v="Navin Panjwani"/>
    <n v="500000"/>
    <s v="INR"/>
    <n v="0"/>
    <s v="8/30/22"/>
    <s v="Sales"/>
    <s v="stat_kcR4fZg7TU7jjk1jAVua3qGLRS4J5uFayEjK5j02wtv"/>
    <s v="Unqualified"/>
    <n v="0"/>
    <s v="OpportunityStatusType.Lost"/>
    <m/>
    <m/>
    <m/>
    <s v="lead_k33KIjEO0RPthJ5lm3J7N8dXBMR45BakKKM9JQSTj2W"/>
    <s v="TVS Sirius Controls Pvt Ltd ( Renewal , 30th Aug )"/>
    <s v="Kaushlya Bhavsar"/>
    <s v="user_sD3YjSs92XKUfD0OPHeo886g6tW6aCM0iUhX5VVUuJi"/>
    <s v="Navin Panjwani"/>
    <s v="2022-06-22 08:54:09.878000+00:00"/>
    <s v="2022-08-26 07:30:42.843000+00:00"/>
    <m/>
    <m/>
    <m/>
    <m/>
    <m/>
    <n v="50"/>
    <m/>
    <m/>
    <m/>
    <m/>
    <m/>
    <m/>
    <m/>
    <s v="PAID_SOCIAL"/>
    <m/>
    <m/>
    <m/>
    <m/>
    <m/>
    <m/>
    <m/>
    <m/>
    <m/>
    <m/>
    <m/>
    <m/>
    <m/>
    <m/>
    <m/>
    <m/>
    <m/>
    <m/>
    <s v="user_vMd4rmcrSbjykdyL2J7rrYn84SWdcNc5FKligrmItPw"/>
    <x v="11"/>
    <x v="1"/>
    <m/>
    <s v="August"/>
    <s v="Gated Content"/>
    <m/>
    <m/>
    <s v="Employee Engagement Calendar"/>
    <m/>
    <m/>
    <m/>
    <s v="2022-06-05 10:12:48.719000+00:00"/>
    <s v="2022-08-26 07:31:43.381000+00:00"/>
    <s v="GMC"/>
  </r>
  <r>
    <s v="Pooja Gawas"/>
    <n v="2200000"/>
    <s v="INR"/>
    <n v="0"/>
    <s v="8/31/22"/>
    <s v="Sales"/>
    <s v="stat_1hn9nRJaLbI53NxPuSQgo90kRpbpKsFlwN4oEGNUTdO"/>
    <s v="Lost"/>
    <n v="0"/>
    <s v="OpportunityStatusType.Lost"/>
    <s v="cont_GaURDVxhRPz3DCrQlFc7Vf8EVBXQmZN6WfYB4oe6bmZ"/>
    <s v="sunil roshan Banglore"/>
    <s v="GMC ren"/>
    <s v="lead_po7yA2i3PUWhToP2GI281U5OGzRaEgPvUpCgQ4PqPF5"/>
    <s v="Jubilant motorworks"/>
    <s v="Gauri Jori"/>
    <s v="user_KLETV1op4MIjvKQ12xGsWi23CuPjDE6PT29nwG6T3MY"/>
    <s v="Pooja Gawas"/>
    <s v="2022-06-30 07:20:33.478000+00:00"/>
    <s v="2022-08-26 05:42:35.189000+00:00"/>
    <m/>
    <s v="Pune"/>
    <m/>
    <m/>
    <m/>
    <n v="1000"/>
    <m/>
    <m/>
    <m/>
    <m/>
    <m/>
    <m/>
    <m/>
    <m/>
    <m/>
    <m/>
    <m/>
    <s v="Automotive"/>
    <m/>
    <m/>
    <m/>
    <m/>
    <m/>
    <m/>
    <m/>
    <m/>
    <m/>
    <m/>
    <m/>
    <m/>
    <m/>
    <m/>
    <s v="user_5YHA1ZU4iP896lD1YJehdJcMx7ZEgWCpulT4T2c3pJ3"/>
    <x v="4"/>
    <x v="1"/>
    <m/>
    <s v="April; August"/>
    <s v="Cold Call"/>
    <m/>
    <m/>
    <m/>
    <m/>
    <m/>
    <m/>
    <s v="2021-08-05 07:01:39.792000+00:00"/>
    <s v="2022-10-13 07:37:08.343000+00:00"/>
    <m/>
  </r>
  <r>
    <s v="Kashif Ahmad"/>
    <n v="200000"/>
    <s v="INR"/>
    <n v="0"/>
    <s v="8/31/22"/>
    <s v="Sales"/>
    <s v="stat_kcR4fZg7TU7jjk1jAVua3qGLRS4J5uFayEjK5j02wtv"/>
    <s v="Unqualified"/>
    <n v="0"/>
    <s v="OpportunityStatusType.Lost"/>
    <s v="cont_tzGA2EW6Fe2QGnqhMxVtpoKvx3QbJwfshLdV5fU7fWu"/>
    <s v="shilpa gholap"/>
    <s v="fresh GTL"/>
    <s v="lead_Lqo76CB7hCU7Z32d2zO5eB6WtZORn6B3yZZb0OmKkCc"/>
    <s v="YAPP INDIA AUTOMOTIVE SYSTEMS PRIVATE LIMITED"/>
    <s v="Gauri Jori"/>
    <s v="user_LKRhV6rhcBe0uL8u70UUGeDjbMupuho4TaiAOCbT7HT"/>
    <s v="Kashif Ahmad"/>
    <s v="2022-07-25 10:05:18.973000+00:00"/>
    <s v="2022-08-26 04:53:21.971000+00:00"/>
    <m/>
    <s v="Pune"/>
    <m/>
    <m/>
    <m/>
    <n v="100"/>
    <m/>
    <m/>
    <m/>
    <m/>
    <m/>
    <m/>
    <m/>
    <s v="PAID_SOCIAL"/>
    <m/>
    <m/>
    <m/>
    <s v="Manufacturing"/>
    <m/>
    <m/>
    <m/>
    <m/>
    <m/>
    <m/>
    <m/>
    <m/>
    <m/>
    <m/>
    <m/>
    <m/>
    <s v="Jitin Gopi"/>
    <m/>
    <s v="user_5YHA1ZU4iP896lD1YJehdJcMx7ZEgWCpulT4T2c3pJ3"/>
    <x v="4"/>
    <x v="1"/>
    <m/>
    <s v="August"/>
    <s v="Cold Call; Gated Content"/>
    <m/>
    <m/>
    <s v="Essential HR Policies"/>
    <m/>
    <m/>
    <m/>
    <s v="2020-12-12 08:39:10.296000+00:00"/>
    <s v="2022-09-15 05:21:31.065000+00:00"/>
    <m/>
  </r>
  <r>
    <s v="Sameer Iftekhari"/>
    <n v="30000000"/>
    <s v="INR"/>
    <n v="0"/>
    <s v="8/31/22"/>
    <s v="Sales"/>
    <s v="stat_kcR4fZg7TU7jjk1jAVua3qGLRS4J5uFayEjK5j02wtv"/>
    <s v="Unqualified"/>
    <n v="0"/>
    <s v="OpportunityStatusType.Lost"/>
    <m/>
    <m/>
    <m/>
    <s v="lead_KjCHY9oEHVM6mOlZ41vvtP5t26ftADcxS4hPavxzDwN"/>
    <s v="Rockstar Games"/>
    <s v="Prajakta Sahastrabudhe"/>
    <s v="user_P3f70h2AcefBkFTBZpvA9LgDbjTmUIXkqdKqHJ5evwA"/>
    <s v="Manojkumar Tinna"/>
    <s v="2022-05-19 13:57:07.835000+00:00"/>
    <s v="2022-08-26 05:04:01.503000+00:00"/>
    <m/>
    <s v="Bangalore"/>
    <m/>
    <m/>
    <m/>
    <n v="1118"/>
    <m/>
    <m/>
    <m/>
    <m/>
    <m/>
    <m/>
    <m/>
    <m/>
    <m/>
    <m/>
    <m/>
    <s v="IT Services &amp; IT Consulting"/>
    <m/>
    <m/>
    <m/>
    <m/>
    <m/>
    <m/>
    <m/>
    <m/>
    <m/>
    <m/>
    <m/>
    <m/>
    <s v="Nilesh Dhanani"/>
    <m/>
    <s v="user_encRk5bIEFN6ZA11h4WH2AdZTiZpogLSlMIaj0E30SZ"/>
    <x v="3"/>
    <x v="1"/>
    <m/>
    <s v="August"/>
    <s v="Warm Referral"/>
    <m/>
    <m/>
    <s v="AM-Manali"/>
    <m/>
    <m/>
    <m/>
    <s v="2022-05-19 13:36:34.515000+00:00"/>
    <s v="2022-10-04 11:44:07.931000+00:00"/>
    <m/>
  </r>
  <r>
    <s v="Vikas Gupta"/>
    <n v="1000000"/>
    <s v="INR"/>
    <n v="0"/>
    <s v="8/24/22"/>
    <s v="Sales"/>
    <s v="stat_1hn9nRJaLbI53NxPuSQgo90kRpbpKsFlwN4oEGNUTdO"/>
    <s v="Lost"/>
    <n v="0"/>
    <s v="OpportunityStatusType.Lost"/>
    <s v="cont_eRf83qTVPCIxTAGT3gvU0BXbR8oNvzi7lEWT4eh6z4W"/>
    <s v="Aditi Nair"/>
    <s v="The client used us for quote comparison purposes."/>
    <s v="lead_CjelwxpieuRQjWtHWJljgbNRCCT4AV5vczkgsq9Xj0n"/>
    <s v="Practus"/>
    <s v="Prateek Wadhwa"/>
    <s v="user_lccnw70UrYzjPcbxrA5N9qp8LF1vx6aP08yPEdeU06P"/>
    <s v="Vikas Gupta"/>
    <s v="2022-05-16 06:42:47.947000+00:00"/>
    <s v="2022-08-26 04:47:37.413000+00:00"/>
    <m/>
    <s v="Mumbai"/>
    <m/>
    <m/>
    <m/>
    <n v="250"/>
    <m/>
    <m/>
    <m/>
    <m/>
    <m/>
    <m/>
    <m/>
    <m/>
    <m/>
    <m/>
    <m/>
    <s v="IT Services &amp; IT Consulting"/>
    <m/>
    <m/>
    <m/>
    <m/>
    <m/>
    <m/>
    <m/>
    <m/>
    <m/>
    <m/>
    <m/>
    <m/>
    <s v="Jitin Gopi"/>
    <m/>
    <s v="user_FdWFezbLzkYQcGsBUsjZO25nr2poK2nRbqV47Rs5Kfm"/>
    <x v="17"/>
    <x v="1"/>
    <m/>
    <s v="August"/>
    <s v="Cold Call"/>
    <m/>
    <m/>
    <m/>
    <m/>
    <m/>
    <m/>
    <s v="2021-09-21 09:09:39.878000+00:00"/>
    <s v="2022-09-09 11:36:47.766000+00:00"/>
    <s v="GMC"/>
  </r>
  <r>
    <s v="Sameer Iftekhari"/>
    <n v="563436"/>
    <s v="INR"/>
    <n v="100"/>
    <s v="8/26/22"/>
    <s v="Sales"/>
    <s v="stat_OZRiD1474QRJIpvnjHCZfiIvKcVD6mIKSSTzg8SwDVx"/>
    <s v="Won- Payment Completed"/>
    <n v="1"/>
    <s v="OpportunityStatusType.Won"/>
    <m/>
    <m/>
    <m/>
    <s v="lead_N6O0AAtMW4AabehgxD6tmEL2IaHjsZnXVCYDJDHSnQK"/>
    <s v="Mojj Engineering Systems Ltd"/>
    <s v="Sarvesh Pawar"/>
    <s v="user_sREdxbAJihL2Zbgic7tyQ6Rc4Mny7HnD1RNGhA9DDYh"/>
    <s v="Prajakta Sahastrabudhe"/>
    <s v="2022-08-26 04:00:38.265000+00:00"/>
    <s v="2022-08-26 04:23:48.172000+00:00"/>
    <m/>
    <s v="Pune"/>
    <m/>
    <s v="2020-08-14 08:05:16+00:00"/>
    <m/>
    <n v="147"/>
    <m/>
    <m/>
    <m/>
    <m/>
    <m/>
    <m/>
    <m/>
    <m/>
    <m/>
    <m/>
    <m/>
    <s v="Manufacturing"/>
    <m/>
    <m/>
    <m/>
    <m/>
    <m/>
    <m/>
    <m/>
    <m/>
    <m/>
    <m/>
    <m/>
    <m/>
    <s v="Deepak Yadav"/>
    <m/>
    <s v="user_A8KOTZADnUtEQOLt4nSLAmteNStuGh80js75RYjrXVt"/>
    <x v="6"/>
    <x v="4"/>
    <m/>
    <s v="April"/>
    <s v="Cold Call"/>
    <m/>
    <m/>
    <m/>
    <m/>
    <m/>
    <m/>
    <s v="2020-12-06 09:46:32.129000+00:00"/>
    <s v="2022-08-26 04:23:48.302000+00:00"/>
    <m/>
  </r>
  <r>
    <s v="Sonal Paithankar"/>
    <n v="200000"/>
    <s v="INR"/>
    <n v="0"/>
    <s v="8/18/22"/>
    <s v="Sales"/>
    <s v="stat_kcR4fZg7TU7jjk1jAVua3qGLRS4J5uFayEjK5j02wtv"/>
    <s v="Unqualified"/>
    <n v="0"/>
    <s v="OpportunityStatusType.Lost"/>
    <s v="cont_A64xFo6UXQsrjdZZ3k3ItCCJ0AwfZgC3Me6KVKVuHEq"/>
    <s v="veerabhadra madalabhavi(he)"/>
    <s v="GPA ren"/>
    <s v="lead_aVjFzBgXUVVPHiV5ueyrCW2IDpZ9eMK7IqTw4XbroHT"/>
    <s v="Wistron"/>
    <s v="Gauri Jori"/>
    <s v="user_P3f70h2AcefBkFTBZpvA9LgDbjTmUIXkqdKqHJ5evwA"/>
    <s v="Manojkumar Tinna"/>
    <s v="2022-07-05 12:54:04.150000+00:00"/>
    <s v="2022-08-26 04:09:18.363000+00:00"/>
    <m/>
    <s v="Bangalore"/>
    <m/>
    <m/>
    <m/>
    <n v="2500"/>
    <m/>
    <m/>
    <m/>
    <m/>
    <m/>
    <m/>
    <m/>
    <m/>
    <m/>
    <m/>
    <m/>
    <s v="Manufacturing"/>
    <m/>
    <m/>
    <m/>
    <m/>
    <m/>
    <m/>
    <m/>
    <m/>
    <m/>
    <m/>
    <m/>
    <m/>
    <m/>
    <m/>
    <s v="user_5YHA1ZU4iP896lD1YJehdJcMx7ZEgWCpulT4T2c3pJ3"/>
    <x v="4"/>
    <x v="1"/>
    <m/>
    <s v="August; February"/>
    <s v="Gated Content"/>
    <m/>
    <m/>
    <s v="Downloaded the guide: Designing employee healthcare plan"/>
    <m/>
    <m/>
    <m/>
    <s v="2021-08-29 20:09:29.409000+00:00"/>
    <s v="2022-08-26 04:09:18.470000+00:00"/>
    <m/>
  </r>
  <r>
    <s v="Vivek Singh"/>
    <n v="0"/>
    <s v="INR"/>
    <n v="0"/>
    <s v="9/30/22"/>
    <s v="Sales"/>
    <s v="stat_1hn9nRJaLbI53NxPuSQgo90kRpbpKsFlwN4oEGNUTdO"/>
    <s v="Lost"/>
    <n v="0"/>
    <s v="OpportunityStatusType.Lost"/>
    <s v="cont_6cNUCZMY5aQuaMfypkTfEGKaRrLVjG60bYt2eEKSaE4"/>
    <s v="Anumanthan Thiagarajan"/>
    <s v="Business ins, cyber insurance, professional indemnity insurance etc."/>
    <s v="lead_84Xj5KGIUtLP178fhVI44E54gp5pEjOTIzVFZwDAsZy"/>
    <s v="AL Technology Services"/>
    <s v="Daya Gowda"/>
    <s v="user_6dalmZ7hmWD47jhCVGdU1SSEcFMsz9rWtW2jPORgJvj"/>
    <s v="Vivek Singh"/>
    <s v="2022-05-17 10:52:17.310000+00:00"/>
    <s v="2022-08-25 16:25:05.625000+00:00"/>
    <m/>
    <s v="Bangalore"/>
    <m/>
    <m/>
    <m/>
    <n v="26"/>
    <m/>
    <m/>
    <m/>
    <m/>
    <m/>
    <m/>
    <m/>
    <m/>
    <m/>
    <m/>
    <m/>
    <s v="IT Services &amp; IT Consulting"/>
    <s v="New India"/>
    <m/>
    <m/>
    <m/>
    <m/>
    <m/>
    <m/>
    <m/>
    <m/>
    <m/>
    <m/>
    <m/>
    <s v="Prashant Abhang"/>
    <m/>
    <s v="user_ojX3B6giQCeKnOjqd4gdwXUl0CqqHMXNORvxR6POXn6"/>
    <x v="21"/>
    <x v="12"/>
    <m/>
    <s v="September"/>
    <s v="Cold Call"/>
    <m/>
    <m/>
    <m/>
    <m/>
    <m/>
    <m/>
    <s v="2022-04-20 10:11:08.925000+00:00"/>
    <s v="2022-10-20 07:59:18.721000+00:00"/>
    <m/>
  </r>
  <r>
    <s v="Vivek Singh"/>
    <n v="2500000"/>
    <s v="INR"/>
    <n v="0"/>
    <s v="9/20/22"/>
    <s v="Sales"/>
    <s v="stat_kcR4fZg7TU7jjk1jAVua3qGLRS4J5uFayEjK5j02wtv"/>
    <s v="Unqualified"/>
    <n v="0"/>
    <s v="OpportunityStatusType.Lost"/>
    <s v="cont_haG9C4i6J5ULRGifRjqpgLeQqoESI0DGoUsWLej7jWs"/>
    <s v="Pronoti Roy"/>
    <m/>
    <s v="lead_RtkWcf90PD4RhbEo07oWqcSjsZCQsCwgsllKqqQdGo2"/>
    <s v="HyperVerge"/>
    <s v="Sarvesh Pawar"/>
    <s v="user_6dalmZ7hmWD47jhCVGdU1SSEcFMsz9rWtW2jPORgJvj"/>
    <s v="Vivek Singh"/>
    <s v="2022-07-28 11:26:54.520000+00:00"/>
    <s v="2022-08-25 16:23:46.577000+00:00"/>
    <m/>
    <s v="Bangalore"/>
    <m/>
    <m/>
    <m/>
    <n v="120"/>
    <m/>
    <m/>
    <m/>
    <m/>
    <m/>
    <m/>
    <m/>
    <m/>
    <m/>
    <m/>
    <m/>
    <m/>
    <m/>
    <m/>
    <m/>
    <m/>
    <m/>
    <m/>
    <m/>
    <m/>
    <m/>
    <m/>
    <m/>
    <m/>
    <m/>
    <m/>
    <s v="user_A8KOTZADnUtEQOLt4nSLAmteNStuGh80js75RYjrXVt"/>
    <x v="6"/>
    <x v="1"/>
    <m/>
    <s v="September"/>
    <s v="Gated Content"/>
    <m/>
    <m/>
    <s v="Downloaded the guide: Designing employee healthcare plan"/>
    <m/>
    <m/>
    <m/>
    <s v="2021-11-30 09:50:33.593000+00:00"/>
    <s v="2022-09-30 07:45:21.270000+00:00"/>
    <s v="GMC"/>
  </r>
  <r>
    <s v="Sonal Paithankar"/>
    <n v="12000000"/>
    <s v="INR"/>
    <n v="0"/>
    <s v="8/18/22"/>
    <s v="Sales"/>
    <s v="stat_kcR4fZg7TU7jjk1jAVua3qGLRS4J5uFayEjK5j02wtv"/>
    <s v="Unqualified"/>
    <n v="0"/>
    <s v="OpportunityStatusType.Lost"/>
    <s v="cont_A64xFo6UXQsrjdZZ3k3ItCCJ0AwfZgC3Me6KVKVuHEq"/>
    <s v="veerabhadra madalabhavi(he)"/>
    <s v="GMC ren"/>
    <s v="lead_aVjFzBgXUVVPHiV5ueyrCW2IDpZ9eMK7IqTw4XbroHT"/>
    <s v="Wistron"/>
    <s v="Gauri Jori"/>
    <s v="user_P3f70h2AcefBkFTBZpvA9LgDbjTmUIXkqdKqHJ5evwA"/>
    <s v="Manojkumar Tinna"/>
    <s v="2022-07-05 12:53:21.111000+00:00"/>
    <s v="2022-08-26 04:09:10.876000+00:00"/>
    <m/>
    <s v="Bangalore"/>
    <m/>
    <m/>
    <m/>
    <n v="2500"/>
    <m/>
    <m/>
    <m/>
    <m/>
    <m/>
    <m/>
    <m/>
    <m/>
    <m/>
    <m/>
    <m/>
    <s v="Manufacturing"/>
    <m/>
    <m/>
    <m/>
    <m/>
    <m/>
    <m/>
    <m/>
    <m/>
    <m/>
    <m/>
    <m/>
    <m/>
    <m/>
    <m/>
    <s v="user_5YHA1ZU4iP896lD1YJehdJcMx7ZEgWCpulT4T2c3pJ3"/>
    <x v="4"/>
    <x v="1"/>
    <m/>
    <s v="August; February"/>
    <s v="Gated Content"/>
    <m/>
    <m/>
    <s v="Downloaded the guide: Designing employee healthcare plan"/>
    <m/>
    <m/>
    <m/>
    <s v="2021-08-29 20:09:29.409000+00:00"/>
    <s v="2022-08-26 04:09:18.470000+00:00"/>
    <m/>
  </r>
  <r>
    <s v="Vivek Singh"/>
    <n v="8000000"/>
    <s v="INR"/>
    <n v="0"/>
    <d v="2022-03-09T00:00:00"/>
    <s v="Sales"/>
    <s v="stat_kcR4fZg7TU7jjk1jAVua3qGLRS4J5uFayEjK5j02wtv"/>
    <s v="Unqualified"/>
    <n v="0"/>
    <s v="OpportunityStatusType.Lost"/>
    <s v="cont_fnG7bz0QwP9FHPEPpQ3z07I0dC6PzYgGZ5nzvNKSQHv"/>
    <s v="Suresh S"/>
    <s v="GMC renewal"/>
    <s v="lead_eGFVFYklEUKNouC6kIszB5zMoBuJOMu9RiaomCfnO2y"/>
    <s v="GamesKraft"/>
    <s v="Trupti Suryavanshi"/>
    <s v="user_6dalmZ7hmWD47jhCVGdU1SSEcFMsz9rWtW2jPORgJvj"/>
    <s v="Vivek Singh"/>
    <s v="2022-07-07 12:45:57.457000+00:00"/>
    <s v="2022-08-25 16:22:32.891000+00:00"/>
    <m/>
    <s v="Bangalore"/>
    <m/>
    <s v="2022-02-15 23:55:22+00:00"/>
    <m/>
    <n v="750"/>
    <m/>
    <m/>
    <m/>
    <m/>
    <m/>
    <m/>
    <m/>
    <s v="PAID_SOCIAL"/>
    <m/>
    <m/>
    <m/>
    <s v="Digital Marketing &amp; Advertising"/>
    <m/>
    <m/>
    <m/>
    <m/>
    <m/>
    <m/>
    <m/>
    <m/>
    <m/>
    <m/>
    <m/>
    <m/>
    <s v="Sakshi Soni"/>
    <m/>
    <s v="user_L8E6IFhq6UCzKLHa45LUUTZCznDuyDwFrGaEp9DXiUM"/>
    <x v="9"/>
    <x v="2"/>
    <m/>
    <s v="August; September"/>
    <s v="Cold Call"/>
    <s v="Inbound via website"/>
    <m/>
    <s v="Employee Count 480"/>
    <m/>
    <m/>
    <m/>
    <s v="2021-09-02 04:24:41.031000+00:00"/>
    <s v="2022-09-01 18:02:01.749000+00:00"/>
    <s v="GMC"/>
  </r>
  <r>
    <s v="Vivek Singh"/>
    <n v="500000"/>
    <s v="INR"/>
    <n v="0"/>
    <d v="2022-03-09T00:00:00"/>
    <s v="Sales"/>
    <s v="stat_kcR4fZg7TU7jjk1jAVua3qGLRS4J5uFayEjK5j02wtv"/>
    <s v="Unqualified"/>
    <n v="0"/>
    <s v="OpportunityStatusType.Lost"/>
    <s v="cont_fnG7bz0QwP9FHPEPpQ3z07I0dC6PzYgGZ5nzvNKSQHv"/>
    <s v="Suresh S"/>
    <s v="GPA Renewal"/>
    <s v="lead_eGFVFYklEUKNouC6kIszB5zMoBuJOMu9RiaomCfnO2y"/>
    <s v="GamesKraft"/>
    <s v="Trupti Suryavanshi"/>
    <s v="user_6dalmZ7hmWD47jhCVGdU1SSEcFMsz9rWtW2jPORgJvj"/>
    <s v="Vivek Singh"/>
    <s v="2022-07-07 12:46:30.668000+00:00"/>
    <s v="2022-08-25 16:22:40.383000+00:00"/>
    <m/>
    <s v="Bangalore"/>
    <m/>
    <s v="2022-02-15 23:55:22+00:00"/>
    <m/>
    <n v="750"/>
    <m/>
    <m/>
    <m/>
    <m/>
    <m/>
    <m/>
    <m/>
    <s v="PAID_SOCIAL"/>
    <m/>
    <m/>
    <m/>
    <s v="Digital Marketing &amp; Advertising"/>
    <m/>
    <m/>
    <m/>
    <m/>
    <m/>
    <m/>
    <m/>
    <m/>
    <m/>
    <m/>
    <m/>
    <m/>
    <s v="Sakshi Soni"/>
    <m/>
    <s v="user_L8E6IFhq6UCzKLHa45LUUTZCznDuyDwFrGaEp9DXiUM"/>
    <x v="9"/>
    <x v="2"/>
    <m/>
    <s v="August; September"/>
    <s v="Cold Call"/>
    <s v="Inbound via website"/>
    <m/>
    <s v="Employee Count 480"/>
    <m/>
    <m/>
    <m/>
    <s v="2021-09-02 04:24:41.031000+00:00"/>
    <s v="2022-09-01 18:02:01.749000+00:00"/>
    <s v="GPA"/>
  </r>
  <r>
    <s v="Vivek Singh"/>
    <n v="50000"/>
    <s v="INR"/>
    <n v="0"/>
    <d v="2022-01-09T00:00:00"/>
    <s v="Sales"/>
    <s v="stat_kcR4fZg7TU7jjk1jAVua3qGLRS4J5uFayEjK5j02wtv"/>
    <s v="Unqualified"/>
    <n v="0"/>
    <s v="OpportunityStatusType.Lost"/>
    <s v="cont_TC2w9ZnPsKBTBg0XKWbQrD8ogADvPLhjCM2yXIRgHvp"/>
    <s v="Sai Jyothi"/>
    <m/>
    <s v="lead_ABaTJIixWJzCBJf6mViYFqhuQky0RYITZjDyEreQ3t5"/>
    <s v="WeRize"/>
    <s v="Prateek Wadhwa"/>
    <s v="user_6dalmZ7hmWD47jhCVGdU1SSEcFMsz9rWtW2jPORgJvj"/>
    <s v="Vivek Singh"/>
    <s v="2022-06-24 06:11:40.403000+00:00"/>
    <s v="2022-08-25 16:20:46.437000+00:00"/>
    <m/>
    <s v="Bangalore"/>
    <m/>
    <m/>
    <m/>
    <n v="157"/>
    <m/>
    <m/>
    <m/>
    <m/>
    <m/>
    <m/>
    <m/>
    <m/>
    <m/>
    <m/>
    <m/>
    <s v="Banking &amp; Finance"/>
    <m/>
    <m/>
    <m/>
    <m/>
    <m/>
    <m/>
    <m/>
    <m/>
    <m/>
    <m/>
    <m/>
    <m/>
    <s v="Aniket Vahile"/>
    <m/>
    <s v="user_FdWFezbLzkYQcGsBUsjZO25nr2poK2nRbqV47Rs5Kfm"/>
    <x v="17"/>
    <x v="1"/>
    <m/>
    <s v="September"/>
    <s v="Cold Call"/>
    <s v="Lusha"/>
    <m/>
    <m/>
    <m/>
    <m/>
    <m/>
    <s v="2021-12-09 09:17:54.709000+00:00"/>
    <s v="2022-09-09 11:38:28.326000+00:00"/>
    <s v="GPA"/>
  </r>
  <r>
    <s v="Vivek Singh"/>
    <n v="1000000"/>
    <s v="INR"/>
    <n v="0"/>
    <s v="8/31/22"/>
    <s v="Sales"/>
    <s v="stat_kcR4fZg7TU7jjk1jAVua3qGLRS4J5uFayEjK5j02wtv"/>
    <s v="Unqualified"/>
    <n v="0"/>
    <s v="OpportunityStatusType.Lost"/>
    <s v="cont_smA8wiavq1K4eyi0KIS1SNQCnAlX7TOLxkw0kg9Pm0g"/>
    <s v="Madhu R"/>
    <s v="100 employees in this group co looking for 1+3 Indian garage - Group co name Fresh Requirement"/>
    <s v="lead_QjJomLSXQvogN4V95JE82yu9taSkxoXq4j786WBWJSq"/>
    <s v="The Indian Garage co(Fresh)"/>
    <s v="Daya Gowda"/>
    <s v="user_6dalmZ7hmWD47jhCVGdU1SSEcFMsz9rWtW2jPORgJvj"/>
    <s v="Vivek Singh"/>
    <s v="2022-07-19 09:30:08.398000+00:00"/>
    <s v="2022-08-25 16:08:16.470000+00:00"/>
    <m/>
    <s v="Bangalore"/>
    <m/>
    <m/>
    <m/>
    <n v="50"/>
    <m/>
    <m/>
    <m/>
    <m/>
    <m/>
    <m/>
    <m/>
    <s v="PAID_SOCIAL"/>
    <m/>
    <m/>
    <m/>
    <s v="Construction &amp; Real Estate"/>
    <m/>
    <m/>
    <m/>
    <m/>
    <m/>
    <m/>
    <m/>
    <m/>
    <m/>
    <m/>
    <m/>
    <m/>
    <m/>
    <m/>
    <s v="user_encRk5bIEFN6ZA11h4WH2AdZTiZpogLSlMIaj0E30SZ"/>
    <x v="3"/>
    <x v="1"/>
    <m/>
    <m/>
    <s v="Gated Content"/>
    <m/>
    <m/>
    <s v="Employee Engagement Handbook"/>
    <m/>
    <m/>
    <m/>
    <s v="2022-06-11 14:19:28.336000+00:00"/>
    <s v="2022-10-11 16:30:33.080000+00:00"/>
    <m/>
  </r>
  <r>
    <s v="Vivek Singh"/>
    <n v="8000000"/>
    <s v="INR"/>
    <n v="0"/>
    <s v="8/31/22"/>
    <s v="Sales"/>
    <s v="stat_kcR4fZg7TU7jjk1jAVua3qGLRS4J5uFayEjK5j02wtv"/>
    <s v="Unqualified"/>
    <n v="0"/>
    <s v="OpportunityStatusType.Lost"/>
    <m/>
    <m/>
    <m/>
    <s v="lead_nq7HLZGJvfrP8Wj03g2XSilOmDDqW3O8V4SczUQKeQk"/>
    <s v="GalaxE Solutions"/>
    <s v="Kaushlya Bhavsar"/>
    <s v="user_6dalmZ7hmWD47jhCVGdU1SSEcFMsz9rWtW2jPORgJvj"/>
    <s v="Vivek Singh"/>
    <s v="2022-04-04 08:56:42.381000+00:00"/>
    <s v="2022-08-25 15:05:59.523000+00:00"/>
    <m/>
    <s v="Bangalore"/>
    <m/>
    <m/>
    <m/>
    <n v="1300"/>
    <m/>
    <m/>
    <m/>
    <m/>
    <m/>
    <m/>
    <m/>
    <m/>
    <m/>
    <m/>
    <m/>
    <s v="Professional Services"/>
    <m/>
    <m/>
    <m/>
    <m/>
    <m/>
    <m/>
    <m/>
    <m/>
    <m/>
    <m/>
    <m/>
    <m/>
    <m/>
    <m/>
    <s v="user_FdWFezbLzkYQcGsBUsjZO25nr2poK2nRbqV47Rs5Kfm"/>
    <x v="17"/>
    <x v="1"/>
    <m/>
    <s v="August"/>
    <s v="Gated Content"/>
    <m/>
    <m/>
    <s v="Employee Engagement Handbook"/>
    <m/>
    <m/>
    <m/>
    <s v="2022-03-26 15:01:32.909000+00:00"/>
    <s v="2022-08-25 15:05:59.572000+00:00"/>
    <s v="GMC"/>
  </r>
  <r>
    <s v="Vivek Singh"/>
    <n v="2000000"/>
    <s v="INR"/>
    <n v="0"/>
    <d v="2022-01-09T00:00:00"/>
    <s v="Sales"/>
    <s v="stat_kcR4fZg7TU7jjk1jAVua3qGLRS4J5uFayEjK5j02wtv"/>
    <s v="Unqualified"/>
    <n v="0"/>
    <s v="OpportunityStatusType.Lost"/>
    <s v="cont_TC2w9ZnPsKBTBg0XKWbQrD8ogADvPLhjCM2yXIRgHvp"/>
    <s v="Sai Jyothi"/>
    <m/>
    <s v="lead_ABaTJIixWJzCBJf6mViYFqhuQky0RYITZjDyEreQ3t5"/>
    <s v="WeRize"/>
    <s v="Prateek Wadhwa"/>
    <s v="user_6dalmZ7hmWD47jhCVGdU1SSEcFMsz9rWtW2jPORgJvj"/>
    <s v="Vivek Singh"/>
    <s v="2022-06-24 06:11:18.478000+00:00"/>
    <s v="2022-08-25 16:20:39.105000+00:00"/>
    <m/>
    <s v="Bangalore"/>
    <m/>
    <m/>
    <m/>
    <n v="157"/>
    <m/>
    <m/>
    <m/>
    <m/>
    <m/>
    <m/>
    <m/>
    <m/>
    <m/>
    <m/>
    <m/>
    <s v="Banking &amp; Finance"/>
    <m/>
    <m/>
    <m/>
    <m/>
    <m/>
    <m/>
    <m/>
    <m/>
    <m/>
    <m/>
    <m/>
    <m/>
    <s v="Aniket Vahile"/>
    <m/>
    <s v="user_FdWFezbLzkYQcGsBUsjZO25nr2poK2nRbqV47Rs5Kfm"/>
    <x v="17"/>
    <x v="1"/>
    <m/>
    <s v="September"/>
    <s v="Cold Call"/>
    <s v="Lusha"/>
    <m/>
    <m/>
    <m/>
    <m/>
    <m/>
    <s v="2021-12-09 09:17:54.709000+00:00"/>
    <s v="2022-09-09 11:38:28.326000+00:00"/>
    <s v="GMC"/>
  </r>
  <r>
    <s v="Vivek Singh"/>
    <n v="100000"/>
    <s v="INR"/>
    <n v="0"/>
    <s v="8/22/22"/>
    <s v="Sales"/>
    <s v="stat_1hn9nRJaLbI53NxPuSQgo90kRpbpKsFlwN4oEGNUTdO"/>
    <s v="Lost"/>
    <n v="0"/>
    <s v="OpportunityStatusType.Lost"/>
    <m/>
    <m/>
    <s v="GPA"/>
    <s v="lead_JtwgVqx7zVcsEwTHy0eDlSlCEdjddFPCKloVWwOTpFm"/>
    <s v="Nuvento Inc"/>
    <s v="Daya Gowda"/>
    <s v="user_6dalmZ7hmWD47jhCVGdU1SSEcFMsz9rWtW2jPORgJvj"/>
    <s v="Vivek Singh"/>
    <s v="2022-08-18 10:17:46.646000+00:00"/>
    <s v="2022-08-25 14:54:31.446000+00:00"/>
    <m/>
    <s v="Bangalore"/>
    <m/>
    <m/>
    <m/>
    <n v="355"/>
    <m/>
    <m/>
    <m/>
    <m/>
    <m/>
    <m/>
    <m/>
    <s v="PAID_SOCIAL"/>
    <m/>
    <m/>
    <m/>
    <s v="IT Services &amp; IT Consulting"/>
    <s v="religare"/>
    <m/>
    <m/>
    <m/>
    <m/>
    <m/>
    <m/>
    <m/>
    <m/>
    <m/>
    <m/>
    <m/>
    <s v="Sakshi Soni"/>
    <m/>
    <s v="user_encRk5bIEFN6ZA11h4WH2AdZTiZpogLSlMIaj0E30SZ"/>
    <x v="3"/>
    <x v="17"/>
    <m/>
    <s v="August"/>
    <s v="Gated Content"/>
    <s v="Mr. E"/>
    <m/>
    <s v="Employee Engagement Handbook"/>
    <m/>
    <m/>
    <m/>
    <s v="2022-05-17 16:52:19.423000+00:00"/>
    <s v="2022-10-20 08:32:30.246000+00:00"/>
    <m/>
  </r>
  <r>
    <s v="Vivek Singh"/>
    <n v="5000000"/>
    <s v="INR"/>
    <n v="0"/>
    <s v="8/30/22"/>
    <s v="Sales"/>
    <s v="stat_kcR4fZg7TU7jjk1jAVua3qGLRS4J5uFayEjK5j02wtv"/>
    <s v="Unqualified"/>
    <n v="0"/>
    <s v="OpportunityStatusType.Lost"/>
    <m/>
    <m/>
    <s v="Renewal is in the month of Aug"/>
    <s v="lead_nq7HLZGJvfrP8Wj03g2XSilOmDDqW3O8V4SczUQKeQk"/>
    <s v="GalaxE Solutions"/>
    <s v="Kaushlya Bhavsar"/>
    <s v="user_6dalmZ7hmWD47jhCVGdU1SSEcFMsz9rWtW2jPORgJvj"/>
    <s v="Vivek Singh"/>
    <s v="2022-04-05 06:57:37.091000+00:00"/>
    <s v="2022-08-25 15:05:50.252000+00:00"/>
    <m/>
    <s v="Bangalore"/>
    <m/>
    <m/>
    <m/>
    <n v="1300"/>
    <m/>
    <m/>
    <m/>
    <m/>
    <m/>
    <m/>
    <m/>
    <m/>
    <m/>
    <m/>
    <m/>
    <s v="Professional Services"/>
    <m/>
    <m/>
    <m/>
    <m/>
    <m/>
    <m/>
    <m/>
    <m/>
    <m/>
    <m/>
    <m/>
    <m/>
    <m/>
    <m/>
    <s v="user_FdWFezbLzkYQcGsBUsjZO25nr2poK2nRbqV47Rs5Kfm"/>
    <x v="17"/>
    <x v="1"/>
    <m/>
    <s v="August"/>
    <s v="Gated Content"/>
    <m/>
    <m/>
    <s v="Employee Engagement Handbook"/>
    <m/>
    <m/>
    <m/>
    <s v="2022-03-26 15:01:32.909000+00:00"/>
    <s v="2022-08-25 15:05:59.572000+00:00"/>
    <s v="GTL"/>
  </r>
  <r>
    <s v="Kashif Ahmad"/>
    <n v="100000"/>
    <s v="INR"/>
    <n v="0"/>
    <s v="8/31/22"/>
    <s v="Sales"/>
    <s v="stat_kcR4fZg7TU7jjk1jAVua3qGLRS4J5uFayEjK5j02wtv"/>
    <s v="Unqualified"/>
    <n v="0"/>
    <s v="OpportunityStatusType.Lost"/>
    <s v="cont_tzGA2EW6Fe2QGnqhMxVtpoKvx3QbJwfshLdV5fU7fWu"/>
    <s v="shilpa gholap"/>
    <s v="WC ren"/>
    <s v="lead_Lqo76CB7hCU7Z32d2zO5eB6WtZORn6B3yZZb0OmKkCc"/>
    <s v="YAPP INDIA AUTOMOTIVE SYSTEMS PRIVATE LIMITED"/>
    <s v="Gauri Jori"/>
    <s v="user_LKRhV6rhcBe0uL8u70UUGeDjbMupuho4TaiAOCbT7HT"/>
    <s v="Kashif Ahmad"/>
    <s v="2022-07-25 10:04:41.226000+00:00"/>
    <s v="2022-08-25 14:16:05.101000+00:00"/>
    <m/>
    <s v="Pune"/>
    <m/>
    <m/>
    <m/>
    <n v="100"/>
    <m/>
    <m/>
    <m/>
    <m/>
    <m/>
    <m/>
    <m/>
    <s v="PAID_SOCIAL"/>
    <m/>
    <m/>
    <m/>
    <s v="Manufacturing"/>
    <m/>
    <m/>
    <m/>
    <m/>
    <m/>
    <m/>
    <m/>
    <m/>
    <m/>
    <m/>
    <m/>
    <m/>
    <s v="Jitin Gopi"/>
    <m/>
    <s v="user_5YHA1ZU4iP896lD1YJehdJcMx7ZEgWCpulT4T2c3pJ3"/>
    <x v="4"/>
    <x v="1"/>
    <m/>
    <s v="August"/>
    <s v="Cold Call; Gated Content"/>
    <m/>
    <m/>
    <s v="Essential HR Policies"/>
    <m/>
    <m/>
    <m/>
    <s v="2020-12-12 08:39:10.296000+00:00"/>
    <s v="2022-09-15 05:21:31.065000+00:00"/>
    <m/>
  </r>
  <r>
    <s v="Kashif Ahmad"/>
    <n v="700000"/>
    <s v="INR"/>
    <n v="0"/>
    <s v="8/31/22"/>
    <s v="Sales"/>
    <s v="stat_1hn9nRJaLbI53NxPuSQgo90kRpbpKsFlwN4oEGNUTdO"/>
    <s v="Lost"/>
    <n v="0"/>
    <s v="OpportunityStatusType.Lost"/>
    <s v="cont_j6ZGIdb1GjB6EsvGlhgCT05dBMtBfdQh3g6Aw86Fh13"/>
    <s v="Praveen"/>
    <m/>
    <s v="lead_iLMvfJrAJROjuSNDk7Iz7I0Qscbw3BOyWXGU3TZt0F8"/>
    <s v="TECSIDEL INDIA PRIVATE LIMITED"/>
    <s v="Hardik Panchal"/>
    <s v="user_LKRhV6rhcBe0uL8u70UUGeDjbMupuho4TaiAOCbT7HT"/>
    <s v="Kashif Ahmad"/>
    <s v="2022-01-20 07:13:04.504000+00:00"/>
    <s v="2022-08-25 14:13:13.871000+00:00"/>
    <m/>
    <s v="Gurgaon"/>
    <m/>
    <m/>
    <m/>
    <n v="66"/>
    <m/>
    <m/>
    <m/>
    <m/>
    <m/>
    <m/>
    <m/>
    <m/>
    <m/>
    <m/>
    <m/>
    <s v="IT Services &amp; IT Consulting"/>
    <m/>
    <m/>
    <m/>
    <m/>
    <m/>
    <m/>
    <m/>
    <m/>
    <m/>
    <m/>
    <m/>
    <m/>
    <m/>
    <m/>
    <s v="user_5IQTpX6DsnoeoDfxqzqojpVoQLXPh68nhDjLS5ETjYj"/>
    <x v="8"/>
    <x v="1"/>
    <m/>
    <s v="August; July"/>
    <s v="Cold Call"/>
    <m/>
    <m/>
    <s v="Rakesh TPA"/>
    <m/>
    <m/>
    <m/>
    <s v="2022-01-13 13:57:32.961000+00:00"/>
    <s v="2022-10-19 12:03:45.220000+00:00"/>
    <m/>
  </r>
  <r>
    <s v="Kashif Ahmad"/>
    <n v="500000"/>
    <s v="INR"/>
    <n v="0"/>
    <s v="8/28/22"/>
    <s v="Sales"/>
    <s v="stat_kcR4fZg7TU7jjk1jAVua3qGLRS4J5uFayEjK5j02wtv"/>
    <s v="Unqualified"/>
    <n v="0"/>
    <s v="OpportunityStatusType.Lost"/>
    <s v="cont_tzGA2EW6Fe2QGnqhMxVtpoKvx3QbJwfshLdV5fU7fWu"/>
    <s v="shilpa gholap"/>
    <s v="GMC renewal"/>
    <s v="lead_Lqo76CB7hCU7Z32d2zO5eB6WtZORn6B3yZZb0OmKkCc"/>
    <s v="YAPP INDIA AUTOMOTIVE SYSTEMS PRIVATE LIMITED"/>
    <s v="Gauri Jori"/>
    <s v="user_LKRhV6rhcBe0uL8u70UUGeDjbMupuho4TaiAOCbT7HT"/>
    <s v="Kashif Ahmad"/>
    <s v="2022-07-25 10:03:48.053000+00:00"/>
    <s v="2022-08-25 14:15:42.989000+00:00"/>
    <m/>
    <s v="Pune"/>
    <m/>
    <m/>
    <m/>
    <n v="100"/>
    <m/>
    <m/>
    <m/>
    <m/>
    <m/>
    <m/>
    <m/>
    <s v="PAID_SOCIAL"/>
    <m/>
    <m/>
    <m/>
    <s v="Manufacturing"/>
    <m/>
    <m/>
    <m/>
    <m/>
    <m/>
    <m/>
    <m/>
    <m/>
    <m/>
    <m/>
    <m/>
    <m/>
    <s v="Jitin Gopi"/>
    <m/>
    <s v="user_5YHA1ZU4iP896lD1YJehdJcMx7ZEgWCpulT4T2c3pJ3"/>
    <x v="4"/>
    <x v="1"/>
    <m/>
    <s v="August"/>
    <s v="Cold Call; Gated Content"/>
    <m/>
    <m/>
    <s v="Essential HR Policies"/>
    <m/>
    <m/>
    <m/>
    <s v="2020-12-12 08:39:10.296000+00:00"/>
    <s v="2022-09-15 05:21:31.065000+00:00"/>
    <m/>
  </r>
  <r>
    <s v="Kashif Ahmad"/>
    <n v="50000"/>
    <s v="INR"/>
    <n v="0"/>
    <s v="8/31/22"/>
    <s v="Sales"/>
    <s v="stat_kcR4fZg7TU7jjk1jAVua3qGLRS4J5uFayEjK5j02wtv"/>
    <s v="Unqualified"/>
    <n v="0"/>
    <s v="OpportunityStatusType.Lost"/>
    <s v="cont_tzGA2EW6Fe2QGnqhMxVtpoKvx3QbJwfshLdV5fU7fWu"/>
    <s v="shilpa gholap"/>
    <s v="GPA ren"/>
    <s v="lead_Lqo76CB7hCU7Z32d2zO5eB6WtZORn6B3yZZb0OmKkCc"/>
    <s v="YAPP INDIA AUTOMOTIVE SYSTEMS PRIVATE LIMITED"/>
    <s v="Gauri Jori"/>
    <s v="user_LKRhV6rhcBe0uL8u70UUGeDjbMupuho4TaiAOCbT7HT"/>
    <s v="Kashif Ahmad"/>
    <s v="2022-07-25 10:04:14.107000+00:00"/>
    <s v="2022-08-25 14:15:52.997000+00:00"/>
    <m/>
    <s v="Pune"/>
    <m/>
    <m/>
    <m/>
    <n v="100"/>
    <m/>
    <m/>
    <m/>
    <m/>
    <m/>
    <m/>
    <m/>
    <s v="PAID_SOCIAL"/>
    <m/>
    <m/>
    <m/>
    <s v="Manufacturing"/>
    <m/>
    <m/>
    <m/>
    <m/>
    <m/>
    <m/>
    <m/>
    <m/>
    <m/>
    <m/>
    <m/>
    <m/>
    <s v="Jitin Gopi"/>
    <m/>
    <s v="user_5YHA1ZU4iP896lD1YJehdJcMx7ZEgWCpulT4T2c3pJ3"/>
    <x v="4"/>
    <x v="1"/>
    <m/>
    <s v="August"/>
    <s v="Cold Call; Gated Content"/>
    <m/>
    <m/>
    <s v="Essential HR Policies"/>
    <m/>
    <m/>
    <m/>
    <s v="2020-12-12 08:39:10.296000+00:00"/>
    <s v="2022-09-15 05:21:31.065000+00:00"/>
    <m/>
  </r>
  <r>
    <s v="Omkar Ghate"/>
    <n v="41000"/>
    <s v="INR"/>
    <n v="100"/>
    <s v="8/25/22"/>
    <s v="Sales"/>
    <s v="stat_OZRiD1474QRJIpvnjHCZfiIvKcVD6mIKSSTzg8SwDVx"/>
    <s v="Won- Payment Completed"/>
    <n v="1"/>
    <s v="OpportunityStatusType.Won"/>
    <s v="cont_vPShCAuB2XKbHXTUodaZ1ZvlO54vIlL7p9n3bhIRR4U"/>
    <s v="Rajeev (Ranjan) Kunwar"/>
    <m/>
    <s v="lead_PRWuCMWiPgNs50N6JQscpJ7FUrgErr2emKx5fXY04gm"/>
    <s v="EvolveBPM, LLC"/>
    <s v="Vishnu Veeramani"/>
    <s v="user_9SBRjyF0n4iWuhUdqRyQkFhl2J4uyNKhFWvvJEvunX8"/>
    <s v="Omkar Ghate"/>
    <s v="2022-08-24 05:55:44.538000+00:00"/>
    <s v="2022-08-25 07:37:22.357000+00:00"/>
    <m/>
    <s v="Pune"/>
    <m/>
    <m/>
    <m/>
    <n v="144"/>
    <m/>
    <m/>
    <m/>
    <m/>
    <m/>
    <m/>
    <m/>
    <m/>
    <m/>
    <m/>
    <m/>
    <m/>
    <s v="ICICI Lombard"/>
    <m/>
    <m/>
    <m/>
    <m/>
    <m/>
    <m/>
    <m/>
    <m/>
    <m/>
    <m/>
    <m/>
    <s v="Aniket Vahile"/>
    <m/>
    <s v="user_hYneJegkOPVKmVrtUbBOUXxrjYMTRntZlRehPSnApep"/>
    <x v="32"/>
    <x v="5"/>
    <m/>
    <s v="August"/>
    <s v="Gated Content"/>
    <s v="Mr. E"/>
    <m/>
    <s v="Employee Engagement Handbook"/>
    <m/>
    <m/>
    <m/>
    <s v="2022-03-30 05:14:53.350000+00:00"/>
    <s v="2022-10-20 11:43:56.837000+00:00"/>
    <s v="GPA"/>
  </r>
  <r>
    <s v="Omkar Ghate"/>
    <n v="135000"/>
    <s v="INR"/>
    <n v="100"/>
    <s v="8/25/22"/>
    <s v="Sales"/>
    <s v="stat_OZRiD1474QRJIpvnjHCZfiIvKcVD6mIKSSTzg8SwDVx"/>
    <s v="Won- Payment Completed"/>
    <n v="1"/>
    <s v="OpportunityStatusType.Won"/>
    <m/>
    <m/>
    <s v="D &amp; O Policy"/>
    <s v="lead_CzT4w7CWhZUUkXh7MVqvMmEOPHn9UpJSjDcMCw4PYO1"/>
    <s v="SOLOCO GLOBAL INDIA PRIVATE LIMITED"/>
    <s v="Omkar Ghate"/>
    <s v="user_9SBRjyF0n4iWuhUdqRyQkFhl2J4uyNKhFWvvJEvunX8"/>
    <s v="Omkar Ghate"/>
    <s v="2022-05-18 05:24:58.850000+00:00"/>
    <s v="2022-08-25 10:08:01.832000+00:00"/>
    <m/>
    <s v="Pune"/>
    <m/>
    <m/>
    <m/>
    <n v="7"/>
    <m/>
    <m/>
    <m/>
    <m/>
    <m/>
    <m/>
    <m/>
    <m/>
    <m/>
    <m/>
    <m/>
    <m/>
    <m/>
    <m/>
    <m/>
    <m/>
    <m/>
    <m/>
    <m/>
    <m/>
    <m/>
    <m/>
    <m/>
    <m/>
    <m/>
    <m/>
    <s v="user_FdWFezbLzkYQcGsBUsjZO25nr2poK2nRbqV47Rs5Kfm"/>
    <x v="17"/>
    <x v="19"/>
    <m/>
    <s v="April"/>
    <s v="Warm Referral"/>
    <m/>
    <m/>
    <s v="Lead Magnet Lead"/>
    <m/>
    <m/>
    <m/>
    <s v="2021-08-30 04:40:46.516000+00:00"/>
    <s v="2022-10-20 09:10:29.117000+00:00"/>
    <s v="NON EB"/>
  </r>
  <r>
    <s v="Sanket Kulkarni"/>
    <n v="1000000"/>
    <s v="INR"/>
    <n v="0"/>
    <d v="2022-01-09T00:00:00"/>
    <s v="Sales"/>
    <s v="stat_kcR4fZg7TU7jjk1jAVua3qGLRS4J5uFayEjK5j02wtv"/>
    <s v="Unqualified"/>
    <n v="0"/>
    <s v="OpportunityStatusType.Lost"/>
    <m/>
    <m/>
    <s v="GMC (1+3)"/>
    <s v="lead_BnGAjpRxAguzuwT6W8aw6IuqdqeOpIWxIXJgFdIVXGu"/>
    <s v="BSA CORPORATION LIMITED"/>
    <s v="Bhairavi Jog"/>
    <s v="user_k8sSUtRXfYEMul9CBIF4ZOmv3vnev5cdEvVZbtETMKp"/>
    <s v="Sanket Kulkarni"/>
    <s v="2022-08-03 12:22:32.488000+00:00"/>
    <s v="2022-08-25 08:37:44.595000+00:00"/>
    <m/>
    <s v="Pune"/>
    <m/>
    <s v="2020-08-26 02:33:00+00:00"/>
    <m/>
    <n v="200"/>
    <m/>
    <m/>
    <m/>
    <m/>
    <m/>
    <m/>
    <m/>
    <m/>
    <m/>
    <m/>
    <m/>
    <s v="Manufacturing"/>
    <m/>
    <m/>
    <m/>
    <m/>
    <m/>
    <m/>
    <m/>
    <m/>
    <m/>
    <m/>
    <m/>
    <m/>
    <s v="Jitin Gopi"/>
    <m/>
    <s v="user_228eUmsdKIb9OItgmiDq1zD4aPZ1eqiapbaLAGeBf8g"/>
    <x v="13"/>
    <x v="1"/>
    <m/>
    <s v="September"/>
    <s v="Affiliate"/>
    <m/>
    <m/>
    <m/>
    <m/>
    <m/>
    <m/>
    <s v="2020-12-06 09:47:23.622000+00:00"/>
    <s v="2022-09-16 10:29:46.234000+00:00"/>
    <s v="GMC"/>
  </r>
  <r>
    <s v="Omkar Ghate"/>
    <n v="143006"/>
    <s v="INR"/>
    <n v="100"/>
    <s v="8/25/22"/>
    <s v="Sales"/>
    <s v="stat_OZRiD1474QRJIpvnjHCZfiIvKcVD6mIKSSTzg8SwDVx"/>
    <s v="Won- Payment Completed"/>
    <n v="1"/>
    <s v="OpportunityStatusType.Won"/>
    <s v="cont_vPShCAuB2XKbHXTUodaZ1ZvlO54vIlL7p9n3bhIRR4U"/>
    <s v="Rajeev (Ranjan) Kunwar"/>
    <s v="GTL"/>
    <s v="lead_PRWuCMWiPgNs50N6JQscpJ7FUrgErr2emKx5fXY04gm"/>
    <s v="EvolveBPM, LLC"/>
    <s v="Vishnu Veeramani"/>
    <s v="user_9SBRjyF0n4iWuhUdqRyQkFhl2J4uyNKhFWvvJEvunX8"/>
    <s v="Omkar Ghate"/>
    <s v="2022-08-11 10:15:57.237000+00:00"/>
    <s v="2022-08-25 07:36:08.498000+00:00"/>
    <m/>
    <s v="Pune"/>
    <m/>
    <m/>
    <m/>
    <n v="144"/>
    <m/>
    <m/>
    <m/>
    <m/>
    <m/>
    <m/>
    <m/>
    <m/>
    <m/>
    <m/>
    <m/>
    <m/>
    <s v="ICICI Lombard"/>
    <m/>
    <m/>
    <m/>
    <m/>
    <m/>
    <m/>
    <m/>
    <m/>
    <m/>
    <m/>
    <m/>
    <s v="Aniket Vahile"/>
    <m/>
    <s v="user_hYneJegkOPVKmVrtUbBOUXxrjYMTRntZlRehPSnApep"/>
    <x v="32"/>
    <x v="5"/>
    <m/>
    <s v="August"/>
    <s v="Gated Content"/>
    <s v="Mr. E"/>
    <m/>
    <s v="Employee Engagement Handbook"/>
    <m/>
    <m/>
    <m/>
    <s v="2022-03-30 05:14:53.350000+00:00"/>
    <s v="2022-10-20 11:43:56.837000+00:00"/>
    <s v="GTL"/>
  </r>
  <r>
    <s v="Navin Panjwani"/>
    <n v="66500"/>
    <s v="INR"/>
    <n v="100"/>
    <s v="8/24/22"/>
    <s v="Sales"/>
    <s v="stat_OZRiD1474QRJIpvnjHCZfiIvKcVD6mIKSSTzg8SwDVx"/>
    <s v="Won- Payment Completed"/>
    <n v="1"/>
    <s v="OpportunityStatusType.Won"/>
    <s v="cont_Vc972L8JfiFcUscj5kEfvctnfG2a4THYscUYPQRWyUZ"/>
    <s v="Ridhi Shah"/>
    <s v="40 employees july 31st Edelwise Broker - pazzcare - since 1 year Mr stevan - Decision maker 1+3 3 lakhs - SI"/>
    <s v="lead_9hDkYXDRlQSdA3Lb1rCjsTHB5SUNLTE1fLoV6TLBvUF"/>
    <s v="Foxbox Retail"/>
    <s v="Daya Gowda"/>
    <s v="user_sD3YjSs92XKUfD0OPHeo886g6tW6aCM0iUhX5VVUuJi"/>
    <s v="Navin Panjwani"/>
    <s v="2022-07-19 05:44:06.723000+00:00"/>
    <s v="2022-08-25 06:15:21.462000+00:00"/>
    <m/>
    <s v="Mumbai"/>
    <m/>
    <m/>
    <m/>
    <n v="28"/>
    <m/>
    <m/>
    <m/>
    <m/>
    <m/>
    <m/>
    <m/>
    <m/>
    <m/>
    <m/>
    <m/>
    <s v="Digital Marketing &amp; Advertising"/>
    <s v="Pazzcare"/>
    <m/>
    <m/>
    <m/>
    <m/>
    <m/>
    <m/>
    <m/>
    <m/>
    <m/>
    <m/>
    <m/>
    <s v="Rakesh Nade"/>
    <m/>
    <s v="user_encRk5bIEFN6ZA11h4WH2AdZTiZpogLSlMIaj0E30SZ"/>
    <x v="3"/>
    <x v="17"/>
    <m/>
    <s v="July"/>
    <s v="Cold Call"/>
    <s v="Lusha"/>
    <m/>
    <m/>
    <m/>
    <m/>
    <m/>
    <s v="2022-07-12 04:11:11.779000+00:00"/>
    <s v="2022-09-29 15:17:12.132000+00:00"/>
    <m/>
  </r>
  <r>
    <s v="Omkar Ghate"/>
    <n v="2022000"/>
    <s v="INR"/>
    <n v="100"/>
    <s v="8/25/22"/>
    <s v="Sales"/>
    <s v="stat_OZRiD1474QRJIpvnjHCZfiIvKcVD6mIKSSTzg8SwDVx"/>
    <s v="Won- Payment Completed"/>
    <n v="1"/>
    <s v="OpportunityStatusType.Won"/>
    <s v="cont_xDnK3FAoxMaAzMg9OI5IzIuhR5meuUjJEyKTD4lcAHU"/>
    <s v="Rajeev Ranjan"/>
    <m/>
    <s v="lead_PRWuCMWiPgNs50N6JQscpJ7FUrgErr2emKx5fXY04gm"/>
    <s v="EvolveBPM, LLC"/>
    <s v="Vishnu Veeramani"/>
    <s v="user_9SBRjyF0n4iWuhUdqRyQkFhl2J4uyNKhFWvvJEvunX8"/>
    <s v="Omkar Ghate"/>
    <s v="2022-08-02 11:31:03.582000+00:00"/>
    <s v="2022-08-25 07:34:47.617000+00:00"/>
    <m/>
    <s v="Pune"/>
    <m/>
    <m/>
    <m/>
    <n v="144"/>
    <m/>
    <m/>
    <m/>
    <m/>
    <m/>
    <m/>
    <m/>
    <m/>
    <m/>
    <m/>
    <m/>
    <m/>
    <s v="ICICI Lombard"/>
    <m/>
    <m/>
    <m/>
    <m/>
    <m/>
    <m/>
    <m/>
    <m/>
    <m/>
    <m/>
    <m/>
    <s v="Aniket Vahile"/>
    <m/>
    <s v="user_hYneJegkOPVKmVrtUbBOUXxrjYMTRntZlRehPSnApep"/>
    <x v="32"/>
    <x v="5"/>
    <m/>
    <s v="August"/>
    <s v="Gated Content"/>
    <s v="Mr. E"/>
    <m/>
    <s v="Employee Engagement Handbook"/>
    <m/>
    <m/>
    <m/>
    <s v="2022-03-30 05:14:53.350000+00:00"/>
    <s v="2022-10-20 11:43:56.837000+00:00"/>
    <s v="GMC"/>
  </r>
  <r>
    <s v="Abhiroop Ganguly"/>
    <n v="100000"/>
    <s v="INR"/>
    <n v="0"/>
    <s v="8/30/22"/>
    <s v="Sales"/>
    <s v="stat_kcR4fZg7TU7jjk1jAVua3qGLRS4J5uFayEjK5j02wtv"/>
    <s v="Unqualified"/>
    <n v="0"/>
    <s v="OpportunityStatusType.Lost"/>
    <s v="cont_qb7b0UhmbxN8ivBn1ttlPLCiScNMv4LsTnGljP1UI8B"/>
    <s v="Josna Vimal"/>
    <s v="GPA renewal"/>
    <s v="lead_SFLObzv7AI5ps7PGScdTcoGn2E4shugC68IJmDfPbi6"/>
    <s v="Open Financial Technologies"/>
    <s v="Trupti Suryavanshi"/>
    <s v="user_U27GK6WjhLhUhi1EDKXV57xMpn8n8DMIOjci1q3UReZ"/>
    <s v="Abhiroop Ganguly"/>
    <s v="2022-06-21 12:35:57.668000+00:00"/>
    <s v="2022-08-25 04:45:21.158000+00:00"/>
    <m/>
    <s v="Bangalore"/>
    <m/>
    <m/>
    <m/>
    <n v="494"/>
    <m/>
    <m/>
    <m/>
    <m/>
    <m/>
    <m/>
    <m/>
    <m/>
    <m/>
    <m/>
    <m/>
    <s v="Banking &amp; Finance"/>
    <m/>
    <m/>
    <m/>
    <m/>
    <m/>
    <m/>
    <m/>
    <m/>
    <m/>
    <m/>
    <m/>
    <m/>
    <s v="Aniket Vahile"/>
    <m/>
    <s v="user_L8E6IFhq6UCzKLHa45LUUTZCznDuyDwFrGaEp9DXiUM"/>
    <x v="9"/>
    <x v="1"/>
    <m/>
    <s v="August; September"/>
    <s v="Cold Call"/>
    <s v="Lusha"/>
    <m/>
    <m/>
    <m/>
    <m/>
    <m/>
    <s v="2021-12-09 09:18:07.685000+00:00"/>
    <s v="2022-09-07 06:24:03.763000+00:00"/>
    <s v="GPA"/>
  </r>
  <r>
    <s v="Sonal Paithankar"/>
    <n v="200000"/>
    <s v="INR"/>
    <n v="0"/>
    <s v="8/26/22"/>
    <s v="Sales"/>
    <s v="stat_1hn9nRJaLbI53NxPuSQgo90kRpbpKsFlwN4oEGNUTdO"/>
    <s v="Lost"/>
    <n v="0"/>
    <s v="OpportunityStatusType.Lost"/>
    <m/>
    <m/>
    <s v="GPA"/>
    <s v="lead_UhhnbWkTp2hTS9Zs49hsZQOY2vw3m57ahxaABSGkQS4"/>
    <s v="Cotecna Inspection Pvt Ltd"/>
    <s v="Aditya Binani"/>
    <s v="user_Iwn6da5WKkZqwUySK0oUuCb72pFP5WEm4zAb92ijqFe"/>
    <s v="Sonal Paithankar"/>
    <s v="2022-07-26 07:28:30.676000+00:00"/>
    <s v="2022-08-25 05:56:48.166000+00:00"/>
    <m/>
    <s v="Mumbai"/>
    <m/>
    <m/>
    <m/>
    <n v="1200"/>
    <m/>
    <m/>
    <m/>
    <m/>
    <m/>
    <m/>
    <m/>
    <m/>
    <m/>
    <m/>
    <m/>
    <s v="Others"/>
    <m/>
    <m/>
    <m/>
    <m/>
    <m/>
    <m/>
    <m/>
    <m/>
    <m/>
    <m/>
    <m/>
    <m/>
    <s v="Jitin Gopi"/>
    <m/>
    <s v="user_g5Yw4Z4XnIbmcGhJO80vdtFdd5ElcDlgYO3q8l82ODn"/>
    <x v="18"/>
    <x v="1"/>
    <m/>
    <s v="August"/>
    <s v="Cold Call"/>
    <m/>
    <m/>
    <m/>
    <m/>
    <m/>
    <m/>
    <s v="2021-11-17 01:30:03.218000+00:00"/>
    <s v="2022-10-20 10:21:52.948000+00:00"/>
    <m/>
  </r>
  <r>
    <s v="Sonal Paithankar"/>
    <n v="3000000"/>
    <s v="INR"/>
    <n v="0"/>
    <s v="8/26/22"/>
    <s v="Sales"/>
    <s v="stat_1hn9nRJaLbI53NxPuSQgo90kRpbpKsFlwN4oEGNUTdO"/>
    <s v="Lost"/>
    <n v="0"/>
    <s v="OpportunityStatusType.Lost"/>
    <m/>
    <m/>
    <s v="GMC"/>
    <s v="lead_UhhnbWkTp2hTS9Zs49hsZQOY2vw3m57ahxaABSGkQS4"/>
    <s v="Cotecna Inspection Pvt Ltd"/>
    <s v="Aditya Binani"/>
    <s v="user_Iwn6da5WKkZqwUySK0oUuCb72pFP5WEm4zAb92ijqFe"/>
    <s v="Sonal Paithankar"/>
    <s v="2022-07-15 07:28:09.562000+00:00"/>
    <s v="2022-08-25 05:56:37.720000+00:00"/>
    <m/>
    <s v="Mumbai"/>
    <m/>
    <m/>
    <m/>
    <n v="1200"/>
    <m/>
    <m/>
    <m/>
    <m/>
    <m/>
    <m/>
    <m/>
    <m/>
    <m/>
    <m/>
    <m/>
    <s v="Others"/>
    <m/>
    <m/>
    <m/>
    <m/>
    <m/>
    <m/>
    <m/>
    <m/>
    <m/>
    <m/>
    <m/>
    <m/>
    <s v="Jitin Gopi"/>
    <m/>
    <s v="user_g5Yw4Z4XnIbmcGhJO80vdtFdd5ElcDlgYO3q8l82ODn"/>
    <x v="18"/>
    <x v="1"/>
    <m/>
    <s v="August"/>
    <s v="Cold Call"/>
    <m/>
    <m/>
    <m/>
    <m/>
    <m/>
    <m/>
    <s v="2021-11-17 01:30:03.218000+00:00"/>
    <s v="2022-10-20 10:21:52.948000+00:00"/>
    <m/>
  </r>
  <r>
    <s v="Abhiroop Ganguly"/>
    <n v="3500000"/>
    <s v="INR"/>
    <n v="0"/>
    <s v="8/30/22"/>
    <s v="Sales"/>
    <s v="stat_kcR4fZg7TU7jjk1jAVua3qGLRS4J5uFayEjK5j02wtv"/>
    <s v="Unqualified"/>
    <n v="0"/>
    <s v="OpportunityStatusType.Lost"/>
    <s v="cont_qb7b0UhmbxN8ivBn1ttlPLCiScNMv4LsTnGljP1UI8B"/>
    <s v="Josna Vimal"/>
    <s v="GMC Renewal"/>
    <s v="lead_SFLObzv7AI5ps7PGScdTcoGn2E4shugC68IJmDfPbi6"/>
    <s v="Open Financial Technologies"/>
    <s v="Trupti Suryavanshi"/>
    <s v="user_U27GK6WjhLhUhi1EDKXV57xMpn8n8DMIOjci1q3UReZ"/>
    <s v="Abhiroop Ganguly"/>
    <s v="2022-06-21 12:34:42.881000+00:00"/>
    <s v="2022-08-25 04:44:57.777000+00:00"/>
    <m/>
    <s v="Bangalore"/>
    <m/>
    <m/>
    <m/>
    <n v="494"/>
    <m/>
    <m/>
    <m/>
    <m/>
    <m/>
    <m/>
    <m/>
    <m/>
    <m/>
    <m/>
    <m/>
    <s v="Banking &amp; Finance"/>
    <m/>
    <m/>
    <m/>
    <m/>
    <m/>
    <m/>
    <m/>
    <m/>
    <m/>
    <m/>
    <m/>
    <m/>
    <s v="Aniket Vahile"/>
    <m/>
    <s v="user_L8E6IFhq6UCzKLHa45LUUTZCznDuyDwFrGaEp9DXiUM"/>
    <x v="9"/>
    <x v="1"/>
    <m/>
    <s v="August; September"/>
    <s v="Cold Call"/>
    <s v="Lusha"/>
    <m/>
    <m/>
    <m/>
    <m/>
    <m/>
    <s v="2021-12-09 09:18:07.685000+00:00"/>
    <s v="2022-09-07 06:24:03.763000+00:00"/>
    <s v="GMC"/>
  </r>
  <r>
    <s v="Kashif Ahmad"/>
    <n v="2200000"/>
    <s v="INR"/>
    <n v="0"/>
    <d v="2022-01-09T00:00:00"/>
    <s v="Sales"/>
    <s v="stat_kcR4fZg7TU7jjk1jAVua3qGLRS4J5uFayEjK5j02wtv"/>
    <s v="Unqualified"/>
    <n v="0"/>
    <s v="OpportunityStatusType.Lost"/>
    <s v="cont_wxXk0Oxk81VDLK8Eh21UkOMFltDJwINN728tVKdAA50"/>
    <s v="Dharmendra Tiwari"/>
    <s v="GMC (Renewal)"/>
    <s v="lead_3JjBXwVrbIyt7q4QLI7I9fFFaFit5yF6WzSWolMgZt5"/>
    <s v="BEYOND KEY SYSTEMS PRIVATE LIMITED"/>
    <s v="Pranav Kenjale"/>
    <s v="user_LKRhV6rhcBe0uL8u70UUGeDjbMupuho4TaiAOCbT7HT"/>
    <s v="Kashif Ahmad"/>
    <s v="2022-07-12 04:43:13.897000+00:00"/>
    <s v="2022-08-25 04:37:49.647000+00:00"/>
    <m/>
    <s v="Indore"/>
    <m/>
    <m/>
    <m/>
    <n v="262"/>
    <m/>
    <m/>
    <m/>
    <m/>
    <m/>
    <m/>
    <m/>
    <m/>
    <m/>
    <m/>
    <m/>
    <s v="IT Services &amp; IT Consulting; Professional Services"/>
    <m/>
    <m/>
    <m/>
    <m/>
    <m/>
    <m/>
    <m/>
    <m/>
    <m/>
    <m/>
    <m/>
    <m/>
    <m/>
    <m/>
    <s v="user_Jujy0sFufO9J3qwY7aNpCCnF6nFZMrfvciNEydEzhaI"/>
    <x v="2"/>
    <x v="1"/>
    <m/>
    <s v="September"/>
    <s v="Gated Content"/>
    <m/>
    <m/>
    <s v="Downloaded the guide: Employee Wellness Handbook"/>
    <m/>
    <m/>
    <m/>
    <s v="2021-08-25 11:24:16.122000+00:00"/>
    <s v="2022-10-10 07:35:28.053000+00:00"/>
    <m/>
  </r>
  <r>
    <s v="Manish Balpande"/>
    <n v="12500000"/>
    <s v="INR"/>
    <n v="0"/>
    <s v="9/13/22"/>
    <s v="Sales"/>
    <s v="stat_kcR4fZg7TU7jjk1jAVua3qGLRS4J5uFayEjK5j02wtv"/>
    <s v="Unqualified"/>
    <n v="0"/>
    <s v="OpportunityStatusType.Lost"/>
    <m/>
    <m/>
    <m/>
    <s v="lead_R0X9AZxCbxqMrpnjTvHoUOM5oQc7ywp7IcYTURXq1oa"/>
    <s v="Classplus"/>
    <s v="Sarvesh Pawar"/>
    <s v="user_8jx3L2CDfrbzNnwYUv6Plfha6VxaSGsqcbTXR3sIBZi"/>
    <s v="Manish Balpande"/>
    <s v="2022-07-08 09:23:13.544000+00:00"/>
    <s v="2022-08-25 04:34:57.289000+00:00"/>
    <m/>
    <s v="Delhi"/>
    <m/>
    <m/>
    <m/>
    <n v="860"/>
    <m/>
    <m/>
    <m/>
    <m/>
    <m/>
    <m/>
    <m/>
    <s v="PAID_SOCIAL"/>
    <m/>
    <m/>
    <m/>
    <s v="Education"/>
    <m/>
    <m/>
    <m/>
    <m/>
    <m/>
    <m/>
    <m/>
    <m/>
    <m/>
    <m/>
    <m/>
    <m/>
    <m/>
    <m/>
    <s v="user_A8KOTZADnUtEQOLt4nSLAmteNStuGh80js75RYjrXVt"/>
    <x v="6"/>
    <x v="1"/>
    <m/>
    <s v="September"/>
    <s v="Gated Content"/>
    <m/>
    <m/>
    <s v="AM Ops - Abhishek.wahane"/>
    <m/>
    <m/>
    <m/>
    <s v="2022-02-14 06:44:19.761000+00:00"/>
    <s v="2022-09-12 17:00:15.014000+00:00"/>
    <s v="GMC"/>
  </r>
  <r>
    <s v="Abhiroop Ganguly"/>
    <n v="200000"/>
    <s v="INR"/>
    <n v="0"/>
    <s v="8/31/22"/>
    <s v="Sales"/>
    <s v="stat_kcR4fZg7TU7jjk1jAVua3qGLRS4J5uFayEjK5j02wtv"/>
    <s v="Unqualified"/>
    <n v="0"/>
    <s v="OpportunityStatusType.Lost"/>
    <s v="cont_PSjCbiMsqj0Iy2k2zRTXPhOEaXxCTERNcjR2QUWexVt"/>
    <s v="Subhasish Sircar"/>
    <s v="GMC- Renewal, August. Marsh is the current broker"/>
    <s v="lead_Yf449qeevOjU3hOv6zrn8YoJ6aO7YWbGAsqO9GJSv7n"/>
    <s v="Health Vectors"/>
    <s v="Shreenath Bhat"/>
    <s v="user_U27GK6WjhLhUhi1EDKXV57xMpn8n8DMIOjci1q3UReZ"/>
    <s v="Abhiroop Ganguly"/>
    <s v="2022-07-11 07:17:25.795000+00:00"/>
    <s v="2022-08-24 13:56:45.495000+00:00"/>
    <m/>
    <s v="Bangalore"/>
    <m/>
    <m/>
    <m/>
    <n v="28"/>
    <m/>
    <m/>
    <m/>
    <m/>
    <m/>
    <m/>
    <m/>
    <m/>
    <m/>
    <m/>
    <m/>
    <s v="IT Services &amp; IT Consulting"/>
    <m/>
    <m/>
    <m/>
    <m/>
    <m/>
    <m/>
    <m/>
    <m/>
    <m/>
    <m/>
    <m/>
    <m/>
    <s v="Aniket Vahile"/>
    <m/>
    <s v="user_vMd4rmcrSbjykdyL2J7rrYn84SWdcNc5FKligrmItPw"/>
    <x v="11"/>
    <x v="1"/>
    <m/>
    <s v="August"/>
    <s v="Cold Call"/>
    <s v="Lusha"/>
    <m/>
    <s v="Glengarry"/>
    <m/>
    <m/>
    <m/>
    <s v="2022-02-04 11:11:15.234000+00:00"/>
    <s v="2022-09-26 08:58:38.904000+00:00"/>
    <s v="GMC"/>
  </r>
  <r>
    <s v="Omkar Ghate"/>
    <n v="1280000"/>
    <s v="INR"/>
    <n v="0"/>
    <s v="8/31/22"/>
    <s v="Sales"/>
    <s v="stat_1hn9nRJaLbI53NxPuSQgo90kRpbpKsFlwN4oEGNUTdO"/>
    <s v="Lost"/>
    <n v="0"/>
    <s v="OpportunityStatusType.Lost"/>
    <s v="cont_YJjwZABIuXPeuFb8dnfFtpHywK336zwJkuYG9ZmlhQy"/>
    <s v="Vijay Kumar"/>
    <s v="Lost due to higher quote"/>
    <s v="lead_Xr5HaYiIPZUsi9MnUD5gLzMEo0JXoi2rQY0rMLIoh1N"/>
    <s v="Nuray Chemicals Pvt. Ltd."/>
    <s v="Daya Gowda"/>
    <s v="user_9SBRjyF0n4iWuhUdqRyQkFhl2J4uyNKhFWvvJEvunX8"/>
    <s v="Omkar Ghate"/>
    <s v="2022-07-18 07:19:01.063000+00:00"/>
    <s v="2022-08-24 11:42:28.231000+00:00"/>
    <m/>
    <s v="Chennai"/>
    <m/>
    <m/>
    <m/>
    <n v="192"/>
    <m/>
    <m/>
    <m/>
    <m/>
    <m/>
    <m/>
    <m/>
    <m/>
    <m/>
    <m/>
    <m/>
    <s v="Manufacturing"/>
    <m/>
    <m/>
    <m/>
    <m/>
    <m/>
    <m/>
    <m/>
    <m/>
    <m/>
    <m/>
    <m/>
    <m/>
    <s v="Aniket Vahile"/>
    <m/>
    <s v="user_encRk5bIEFN6ZA11h4WH2AdZTiZpogLSlMIaj0E30SZ"/>
    <x v="3"/>
    <x v="1"/>
    <m/>
    <s v="August; September"/>
    <s v="Cold Call"/>
    <m/>
    <m/>
    <m/>
    <m/>
    <m/>
    <m/>
    <s v="2022-04-20 10:12:56.837000+00:00"/>
    <s v="2022-09-28 04:50:12.192000+00:00"/>
    <m/>
  </r>
  <r>
    <s v="Vrushali Kummar"/>
    <n v="800000"/>
    <s v="INR"/>
    <n v="0"/>
    <s v="8/23/22"/>
    <s v="Sales"/>
    <s v="stat_1hn9nRJaLbI53NxPuSQgo90kRpbpKsFlwN4oEGNUTdO"/>
    <s v="Lost"/>
    <n v="0"/>
    <s v="OpportunityStatusType.Lost"/>
    <s v="cont_sgBjhFRJyiYX8PJovRInNFKalMn3BMQLo1bYdmANnXy"/>
    <s v="Jyoti Todkar"/>
    <s v="400 emps - Self only policy, 2L coverage - no quotes"/>
    <s v="lead_3lQVmWqk34oQIelHcZL1vaoAwvPnvc4Wk32VYvHKMvK"/>
    <s v="Victorious Kidss Educares"/>
    <s v="Prateek Wadhwa"/>
    <s v="user_TZzywQwym26DjuswO479pxRhNKX152z8X1haCx2vcst"/>
    <s v="Vrushali Kummar"/>
    <s v="2022-06-27 06:05:34.673000+00:00"/>
    <s v="2022-08-24 05:52:23.615000+00:00"/>
    <m/>
    <s v="Pune"/>
    <m/>
    <m/>
    <m/>
    <n v="400"/>
    <m/>
    <m/>
    <m/>
    <m/>
    <m/>
    <m/>
    <m/>
    <s v="PAID_SOCIAL"/>
    <m/>
    <m/>
    <m/>
    <m/>
    <m/>
    <m/>
    <m/>
    <m/>
    <m/>
    <m/>
    <m/>
    <m/>
    <m/>
    <m/>
    <m/>
    <m/>
    <m/>
    <m/>
    <s v="user_FdWFezbLzkYQcGsBUsjZO25nr2poK2nRbqV47Rs5Kfm"/>
    <x v="17"/>
    <x v="1"/>
    <m/>
    <s v="August"/>
    <s v="Gated Content"/>
    <m/>
    <m/>
    <s v="Employee Engagement Handbook"/>
    <m/>
    <m/>
    <m/>
    <s v="2022-05-06 15:00:42.190000+00:00"/>
    <s v="2022-08-27 07:38:55.376000+00:00"/>
    <s v="GMC"/>
  </r>
  <r>
    <s v="Sonal Paithankar"/>
    <n v="300000"/>
    <s v="INR"/>
    <n v="0"/>
    <s v="8/31/22"/>
    <s v="Sales"/>
    <s v="stat_1hn9nRJaLbI53NxPuSQgo90kRpbpKsFlwN4oEGNUTdO"/>
    <s v="Lost"/>
    <n v="0"/>
    <s v="OpportunityStatusType.Lost"/>
    <m/>
    <m/>
    <s v="OPD - Aditya Birla"/>
    <s v="lead_J2MQRNuwydrnfrXVpUAcAdjn8AXvWJJVWnaO5EXt6A3"/>
    <s v="H1"/>
    <s v="Aditya Binani"/>
    <s v="user_Iwn6da5WKkZqwUySK0oUuCb72pFP5WEm4zAb92ijqFe"/>
    <s v="Sonal Paithankar"/>
    <s v="2022-07-14 10:34:50.765000+00:00"/>
    <s v="2022-08-24 05:35:46.107000+00:00"/>
    <m/>
    <s v="Bangalore"/>
    <m/>
    <m/>
    <m/>
    <n v="216"/>
    <m/>
    <m/>
    <m/>
    <m/>
    <m/>
    <m/>
    <m/>
    <m/>
    <m/>
    <m/>
    <m/>
    <s v="IT Services &amp; IT Consulting"/>
    <m/>
    <m/>
    <m/>
    <m/>
    <m/>
    <m/>
    <m/>
    <m/>
    <m/>
    <m/>
    <m/>
    <m/>
    <s v="Aniket Vahile"/>
    <m/>
    <s v="user_g5Yw4Z4XnIbmcGhJO80vdtFdd5ElcDlgYO3q8l82ODn"/>
    <x v="18"/>
    <x v="1"/>
    <m/>
    <s v="August"/>
    <s v="Cold Call"/>
    <s v="Lusha"/>
    <m/>
    <s v="Lead Magnet Lead"/>
    <m/>
    <m/>
    <m/>
    <s v="2021-09-01 02:05:45.036000+00:00"/>
    <s v="2022-09-07 09:18:21.827000+00:00"/>
    <m/>
  </r>
  <r>
    <s v="Naveen Kumar"/>
    <n v="50000"/>
    <s v="INR"/>
    <n v="0"/>
    <s v="8/24/22"/>
    <s v="Sales"/>
    <s v="stat_1hn9nRJaLbI53NxPuSQgo90kRpbpKsFlwN4oEGNUTdO"/>
    <s v="Lost"/>
    <n v="0"/>
    <s v="OpportunityStatusType.Lost"/>
    <m/>
    <m/>
    <s v="GPA - 24th AUg"/>
    <s v="lead_2cG2CrUZ5rYunrSXILmU5xWowDl2QxccB39v5qA3Njh"/>
    <s v="InterMiles (Jet Privilege Pvt. Ltd)"/>
    <s v="Daya Gowda"/>
    <s v="user_N52PP2uP2VZc2gm0nhh6CNFSif4n85g1cdxoNFd9ct0"/>
    <s v="Naveen Kumar"/>
    <s v="2022-07-04 05:16:50.807000+00:00"/>
    <s v="2022-08-24 04:57:22.463000+00:00"/>
    <m/>
    <s v="Mumbai"/>
    <m/>
    <m/>
    <m/>
    <n v="69"/>
    <m/>
    <m/>
    <m/>
    <m/>
    <m/>
    <m/>
    <m/>
    <m/>
    <m/>
    <m/>
    <m/>
    <s v="Hospitality &amp; Travel"/>
    <m/>
    <m/>
    <m/>
    <m/>
    <m/>
    <m/>
    <m/>
    <m/>
    <m/>
    <m/>
    <m/>
    <m/>
    <s v="Jitin Gopi"/>
    <m/>
    <s v="user_encRk5bIEFN6ZA11h4WH2AdZTiZpogLSlMIaj0E30SZ"/>
    <x v="3"/>
    <x v="1"/>
    <m/>
    <s v="August"/>
    <s v="Cold Call"/>
    <s v="Mr. E"/>
    <m/>
    <m/>
    <m/>
    <m/>
    <m/>
    <s v="2021-11-17 01:30:06.611000+00:00"/>
    <s v="2022-09-16 07:29:39.378000+00:00"/>
    <m/>
  </r>
  <r>
    <s v="Naveen Kumar"/>
    <n v="2000000"/>
    <s v="INR"/>
    <n v="0"/>
    <s v="8/24/22"/>
    <s v="Sales"/>
    <s v="stat_1hn9nRJaLbI53NxPuSQgo90kRpbpKsFlwN4oEGNUTdO"/>
    <s v="Lost"/>
    <n v="0"/>
    <s v="OpportunityStatusType.Lost"/>
    <s v="cont_cSgA6FhuWz12kTZ3hkwxX2me3DM2RhC7s64bRUEA8wF"/>
    <s v="Neeraj Baluni"/>
    <s v="GMC - Parental policy"/>
    <s v="lead_2cG2CrUZ5rYunrSXILmU5xWowDl2QxccB39v5qA3Njh"/>
    <s v="InterMiles (Jet Privilege Pvt. Ltd)"/>
    <s v="Daya Gowda"/>
    <s v="user_N52PP2uP2VZc2gm0nhh6CNFSif4n85g1cdxoNFd9ct0"/>
    <s v="Naveen Kumar"/>
    <s v="2022-07-05 08:18:08.513000+00:00"/>
    <s v="2022-08-24 04:57:07.952000+00:00"/>
    <m/>
    <s v="Mumbai"/>
    <m/>
    <m/>
    <m/>
    <n v="69"/>
    <m/>
    <m/>
    <m/>
    <m/>
    <m/>
    <m/>
    <m/>
    <m/>
    <m/>
    <m/>
    <m/>
    <s v="Hospitality &amp; Travel"/>
    <m/>
    <m/>
    <m/>
    <m/>
    <m/>
    <m/>
    <m/>
    <m/>
    <m/>
    <m/>
    <m/>
    <m/>
    <s v="Jitin Gopi"/>
    <m/>
    <s v="user_encRk5bIEFN6ZA11h4WH2AdZTiZpogLSlMIaj0E30SZ"/>
    <x v="3"/>
    <x v="1"/>
    <m/>
    <s v="August"/>
    <s v="Cold Call"/>
    <s v="Mr. E"/>
    <m/>
    <m/>
    <m/>
    <m/>
    <m/>
    <s v="2021-11-17 01:30:06.611000+00:00"/>
    <s v="2022-09-16 07:29:39.378000+00:00"/>
    <m/>
  </r>
  <r>
    <s v="Vivek Singh"/>
    <n v="580500"/>
    <s v="INR"/>
    <n v="0"/>
    <s v="8/15/22"/>
    <s v="Sales"/>
    <s v="stat_1hn9nRJaLbI53NxPuSQgo90kRpbpKsFlwN4oEGNUTdO"/>
    <s v="Lost"/>
    <n v="0"/>
    <s v="OpportunityStatusType.Lost"/>
    <s v="cont_cT7P0qpOBLxx41WkIOSmm9PeEMMvVkmvJylBQFziObf"/>
    <s v="Arthur Michael"/>
    <s v="GPA"/>
    <s v="lead_sxD8JelX9TgQOKw2gM4mNdW2XYyragyfQJbAdQN3S5B"/>
    <s v="Pentland Brands"/>
    <s v="Pallab Gupta"/>
    <s v="user_6dalmZ7hmWD47jhCVGdU1SSEcFMsz9rWtW2jPORgJvj"/>
    <s v="Vivek Singh"/>
    <s v="2022-08-01 12:36:38.732000+00:00"/>
    <s v="2022-08-23 12:58:11.970000+00:00"/>
    <m/>
    <s v="Bangalore"/>
    <m/>
    <m/>
    <m/>
    <n v="110"/>
    <m/>
    <m/>
    <m/>
    <m/>
    <m/>
    <m/>
    <m/>
    <m/>
    <m/>
    <m/>
    <m/>
    <s v="Consumer Goods &amp; Electronics"/>
    <m/>
    <m/>
    <m/>
    <m/>
    <m/>
    <m/>
    <m/>
    <m/>
    <m/>
    <m/>
    <m/>
    <m/>
    <m/>
    <m/>
    <s v="user_PApNwMjp7lPIEBp7acretouakdtYNVHpPO9ja9KoR5D"/>
    <x v="12"/>
    <x v="7"/>
    <m/>
    <s v="August"/>
    <s v="Cold Call"/>
    <m/>
    <m/>
    <m/>
    <m/>
    <m/>
    <m/>
    <s v="2021-09-29 12:33:55.838000+00:00"/>
    <s v="2022-10-14 11:49:00.291000+00:00"/>
    <s v="GPA"/>
  </r>
  <r>
    <s v="Kashif Ahmad"/>
    <n v="80000"/>
    <s v="INR"/>
    <n v="0"/>
    <s v="9/30/22"/>
    <s v="Sales"/>
    <s v="stat_kcR4fZg7TU7jjk1jAVua3qGLRS4J5uFayEjK5j02wtv"/>
    <s v="Unqualified"/>
    <n v="0"/>
    <s v="OpportunityStatusType.Lost"/>
    <m/>
    <m/>
    <s v="Retail policy / -to be converted to a group policy"/>
    <s v="lead_1P6gtrhSiad2Qoq4yzKpWDlDCEqkIpJHA6hvBk5cSzL"/>
    <s v="Versa control"/>
    <s v="Gauri Munge"/>
    <s v="user_LKRhV6rhcBe0uL8u70UUGeDjbMupuho4TaiAOCbT7HT"/>
    <s v="Kashif Ahmad"/>
    <s v="2022-08-05 10:36:13.071000+00:00"/>
    <s v="2022-08-23 13:04:13.709000+00:00"/>
    <m/>
    <s v="Pune"/>
    <m/>
    <m/>
    <m/>
    <n v="40"/>
    <m/>
    <m/>
    <m/>
    <m/>
    <m/>
    <m/>
    <m/>
    <m/>
    <m/>
    <m/>
    <m/>
    <s v="Manufacturing"/>
    <m/>
    <m/>
    <m/>
    <m/>
    <m/>
    <m/>
    <m/>
    <m/>
    <m/>
    <m/>
    <m/>
    <m/>
    <s v="Rakesh Nade"/>
    <m/>
    <s v="user_2jRs4eIjwv8MozxYA1DE9MMy0FWf2gMgweg2LiJNu64"/>
    <x v="25"/>
    <x v="1"/>
    <m/>
    <m/>
    <s v="Cold Call"/>
    <s v="Lusha"/>
    <m/>
    <m/>
    <m/>
    <m/>
    <m/>
    <s v="2022-03-07 17:00:57.046000+00:00"/>
    <s v="2022-09-05 12:15:10.092000+00:00"/>
    <m/>
  </r>
  <r>
    <s v="Naveen Kumar"/>
    <n v="1000000"/>
    <s v="INR"/>
    <n v="0"/>
    <s v="8/24/22"/>
    <s v="Sales"/>
    <s v="stat_1hn9nRJaLbI53NxPuSQgo90kRpbpKsFlwN4oEGNUTdO"/>
    <s v="Lost"/>
    <n v="0"/>
    <s v="OpportunityStatusType.Lost"/>
    <s v="cont_cSgA6FhuWz12kTZ3hkwxX2me3DM2RhC7s64bRUEA8wF"/>
    <s v="Neeraj Baluni"/>
    <s v="GMC  Renewal - 24th Aug 1+3 policy 100 + employees covid policy as well"/>
    <s v="lead_2cG2CrUZ5rYunrSXILmU5xWowDl2QxccB39v5qA3Njh"/>
    <s v="InterMiles (Jet Privilege Pvt. Ltd)"/>
    <s v="Daya Gowda"/>
    <s v="user_N52PP2uP2VZc2gm0nhh6CNFSif4n85g1cdxoNFd9ct0"/>
    <s v="Naveen Kumar"/>
    <s v="2022-07-04 05:15:37.435000+00:00"/>
    <s v="2022-08-24 04:56:58.159000+00:00"/>
    <m/>
    <s v="Mumbai"/>
    <m/>
    <m/>
    <m/>
    <n v="69"/>
    <m/>
    <m/>
    <m/>
    <m/>
    <m/>
    <m/>
    <m/>
    <m/>
    <m/>
    <m/>
    <m/>
    <s v="Hospitality &amp; Travel"/>
    <m/>
    <m/>
    <m/>
    <m/>
    <m/>
    <m/>
    <m/>
    <m/>
    <m/>
    <m/>
    <m/>
    <m/>
    <s v="Jitin Gopi"/>
    <m/>
    <s v="user_encRk5bIEFN6ZA11h4WH2AdZTiZpogLSlMIaj0E30SZ"/>
    <x v="3"/>
    <x v="1"/>
    <m/>
    <s v="August"/>
    <s v="Cold Call"/>
    <s v="Mr. E"/>
    <m/>
    <m/>
    <m/>
    <m/>
    <m/>
    <s v="2021-11-17 01:30:06.611000+00:00"/>
    <s v="2022-09-16 07:29:39.378000+00:00"/>
    <m/>
  </r>
  <r>
    <s v="Naveen Kumar"/>
    <n v="762712"/>
    <s v="INR"/>
    <n v="100"/>
    <s v="8/23/22"/>
    <s v="Sales"/>
    <s v="stat_OZRiD1474QRJIpvnjHCZfiIvKcVD6mIKSSTzg8SwDVx"/>
    <s v="Won- Payment Completed"/>
    <n v="1"/>
    <s v="OpportunityStatusType.Won"/>
    <s v="cont_C1NHfPQq8nKVukSMUPP6fa9jrqzRa65fYk17dGnR0Bd"/>
    <s v="Rohit Chauhan"/>
    <s v="GMC Renewal"/>
    <s v="lead_4QJu1l9sklNwLP5Uuzm6EvD1WSrfPktyMsnCnwCpLwK"/>
    <s v="Webware.io"/>
    <s v="Trupti Suryavanshi"/>
    <s v="user_Iwn6da5WKkZqwUySK0oUuCb72pFP5WEm4zAb92ijqFe"/>
    <s v="Sonal Paithankar"/>
    <s v="2022-07-12 10:18:25.404000+00:00"/>
    <s v="2022-08-23 12:50:34.040000+00:00"/>
    <m/>
    <s v="Goa"/>
    <m/>
    <s v="2022-07-11 10:30:00+00:00"/>
    <m/>
    <n v="258"/>
    <m/>
    <m/>
    <m/>
    <m/>
    <m/>
    <m/>
    <m/>
    <m/>
    <m/>
    <m/>
    <m/>
    <s v="IT Services &amp; IT Consulting"/>
    <m/>
    <m/>
    <m/>
    <m/>
    <m/>
    <m/>
    <m/>
    <m/>
    <m/>
    <m/>
    <m/>
    <m/>
    <m/>
    <m/>
    <s v="user_L8E6IFhq6UCzKLHa45LUUTZCznDuyDwFrGaEp9DXiUM"/>
    <x v="9"/>
    <x v="12"/>
    <s v="AM - Manali Wagh"/>
    <s v="August"/>
    <s v="Warm Referral"/>
    <s v="Internal reference"/>
    <m/>
    <m/>
    <m/>
    <m/>
    <m/>
    <s v="2022-07-11 10:31:51.630000+00:00"/>
    <s v="2022-09-28 07:42:35.731000+00:00"/>
    <s v="GMC"/>
  </r>
  <r>
    <s v="Sonal Paithankar"/>
    <n v="150000"/>
    <s v="INR"/>
    <n v="0"/>
    <s v="9/20/22"/>
    <s v="Sales"/>
    <s v="stat_kcR4fZg7TU7jjk1jAVua3qGLRS4J5uFayEjK5j02wtv"/>
    <s v="Unqualified"/>
    <n v="0"/>
    <s v="OpportunityStatusType.Lost"/>
    <s v="cont_V71DreUM8j6VG8K86MQYCqBe0ukKFg3DPban5KnrVdA"/>
    <s v="Nilesh Bhole"/>
    <s v="GPA Renewal"/>
    <s v="lead_lagQ7fIGE5gb5wlNIaX6C7SWoriyXgOe2T8lJkB5vUu"/>
    <s v="Indoco remedies Pvt Ltd"/>
    <s v="Trupti Suryavanshi"/>
    <s v="user_Iwn6da5WKkZqwUySK0oUuCb72pFP5WEm4zAb92ijqFe"/>
    <s v="Sonal Paithankar"/>
    <s v="2022-07-25 06:34:08.595000+00:00"/>
    <s v="2022-08-23 12:15:34.460000+00:00"/>
    <m/>
    <s v="Mumbai"/>
    <m/>
    <s v="2020-09-01 07:17:05+00:00"/>
    <m/>
    <n v="6000"/>
    <m/>
    <m/>
    <m/>
    <m/>
    <m/>
    <m/>
    <m/>
    <m/>
    <m/>
    <m/>
    <m/>
    <s v="Health, Wellness &amp; Fitness"/>
    <m/>
    <m/>
    <m/>
    <m/>
    <m/>
    <m/>
    <m/>
    <m/>
    <m/>
    <m/>
    <m/>
    <m/>
    <m/>
    <m/>
    <s v="user_L8E6IFhq6UCzKLHa45LUUTZCznDuyDwFrGaEp9DXiUM"/>
    <x v="9"/>
    <x v="6"/>
    <m/>
    <s v="September"/>
    <s v="Inbound"/>
    <s v="Lusha"/>
    <m/>
    <s v="Pharma"/>
    <m/>
    <m/>
    <m/>
    <s v="2020-12-06 09:49:24.041000+00:00"/>
    <s v="2022-08-23 12:16:14.654000+00:00"/>
    <s v="GPA"/>
  </r>
  <r>
    <s v="Sonal Paithankar"/>
    <n v="20000000"/>
    <s v="INR"/>
    <n v="0"/>
    <d v="2022-05-09T00:00:00"/>
    <s v="Sales"/>
    <s v="stat_kcR4fZg7TU7jjk1jAVua3qGLRS4J5uFayEjK5j02wtv"/>
    <s v="Unqualified"/>
    <n v="0"/>
    <s v="OpportunityStatusType.Lost"/>
    <s v="cont_V71DreUM8j6VG8K86MQYCqBe0ukKFg3DPban5KnrVdA"/>
    <s v="Nilesh Bhole"/>
    <s v="GMC Renewal - follow up for data on 10th Aug"/>
    <s v="lead_lagQ7fIGE5gb5wlNIaX6C7SWoriyXgOe2T8lJkB5vUu"/>
    <s v="Indoco remedies Pvt Ltd"/>
    <s v="Trupti Suryavanshi"/>
    <s v="user_Iwn6da5WKkZqwUySK0oUuCb72pFP5WEm4zAb92ijqFe"/>
    <s v="Sonal Paithankar"/>
    <s v="2022-07-25 06:33:18.617000+00:00"/>
    <s v="2022-08-23 12:15:28.984000+00:00"/>
    <m/>
    <s v="Mumbai"/>
    <m/>
    <s v="2020-09-01 07:17:05+00:00"/>
    <m/>
    <n v="6000"/>
    <m/>
    <m/>
    <m/>
    <m/>
    <m/>
    <m/>
    <m/>
    <m/>
    <m/>
    <m/>
    <m/>
    <s v="Health, Wellness &amp; Fitness"/>
    <m/>
    <m/>
    <m/>
    <m/>
    <m/>
    <m/>
    <m/>
    <m/>
    <m/>
    <m/>
    <m/>
    <m/>
    <m/>
    <m/>
    <s v="user_L8E6IFhq6UCzKLHa45LUUTZCznDuyDwFrGaEp9DXiUM"/>
    <x v="9"/>
    <x v="6"/>
    <m/>
    <s v="September"/>
    <s v="Inbound"/>
    <s v="Lusha"/>
    <m/>
    <s v="Pharma"/>
    <m/>
    <m/>
    <m/>
    <s v="2020-12-06 09:49:24.041000+00:00"/>
    <s v="2022-08-23 12:16:14.654000+00:00"/>
    <s v="GMC"/>
  </r>
  <r>
    <s v="Sonal Paithankar"/>
    <n v="200000"/>
    <s v="INR"/>
    <n v="0"/>
    <s v="8/31/22"/>
    <s v="Sales"/>
    <s v="stat_1hn9nRJaLbI53NxPuSQgo90kRpbpKsFlwN4oEGNUTdO"/>
    <s v="Lost"/>
    <n v="0"/>
    <s v="OpportunityStatusType.Lost"/>
    <m/>
    <m/>
    <s v="GPA"/>
    <s v="lead_J2MQRNuwydrnfrXVpUAcAdjn8AXvWJJVWnaO5EXt6A3"/>
    <s v="H1"/>
    <s v="Aditya Binani"/>
    <s v="user_Iwn6da5WKkZqwUySK0oUuCb72pFP5WEm4zAb92ijqFe"/>
    <s v="Sonal Paithankar"/>
    <s v="2022-07-14 10:33:59.222000+00:00"/>
    <s v="2022-08-23 12:10:06.729000+00:00"/>
    <m/>
    <s v="Bangalore"/>
    <m/>
    <m/>
    <m/>
    <n v="216"/>
    <m/>
    <m/>
    <m/>
    <m/>
    <m/>
    <m/>
    <m/>
    <m/>
    <m/>
    <m/>
    <m/>
    <s v="IT Services &amp; IT Consulting"/>
    <m/>
    <m/>
    <m/>
    <m/>
    <m/>
    <m/>
    <m/>
    <m/>
    <m/>
    <m/>
    <m/>
    <m/>
    <s v="Aniket Vahile"/>
    <m/>
    <s v="user_g5Yw4Z4XnIbmcGhJO80vdtFdd5ElcDlgYO3q8l82ODn"/>
    <x v="18"/>
    <x v="1"/>
    <m/>
    <s v="August"/>
    <s v="Cold Call"/>
    <s v="Lusha"/>
    <m/>
    <s v="Lead Magnet Lead"/>
    <m/>
    <m/>
    <m/>
    <s v="2021-09-01 02:05:45.036000+00:00"/>
    <s v="2022-09-07 09:18:21.827000+00:00"/>
    <m/>
  </r>
  <r>
    <s v="Sonal Paithankar"/>
    <n v="3500000"/>
    <s v="INR"/>
    <n v="0"/>
    <s v="8/31/22"/>
    <s v="Sales"/>
    <s v="stat_1hn9nRJaLbI53NxPuSQgo90kRpbpKsFlwN4oEGNUTdO"/>
    <s v="Lost"/>
    <n v="0"/>
    <s v="OpportunityStatusType.Lost"/>
    <m/>
    <m/>
    <s v="GMC"/>
    <s v="lead_J2MQRNuwydrnfrXVpUAcAdjn8AXvWJJVWnaO5EXt6A3"/>
    <s v="H1"/>
    <s v="Aditya Binani"/>
    <s v="user_Iwn6da5WKkZqwUySK0oUuCb72pFP5WEm4zAb92ijqFe"/>
    <s v="Sonal Paithankar"/>
    <s v="2022-05-31 07:00:49.634000+00:00"/>
    <s v="2022-08-23 12:09:54.844000+00:00"/>
    <m/>
    <s v="Bangalore"/>
    <m/>
    <m/>
    <m/>
    <n v="216"/>
    <m/>
    <m/>
    <m/>
    <m/>
    <m/>
    <m/>
    <m/>
    <m/>
    <m/>
    <m/>
    <m/>
    <s v="IT Services &amp; IT Consulting"/>
    <m/>
    <m/>
    <m/>
    <m/>
    <m/>
    <m/>
    <m/>
    <m/>
    <m/>
    <m/>
    <m/>
    <m/>
    <s v="Aniket Vahile"/>
    <m/>
    <s v="user_g5Yw4Z4XnIbmcGhJO80vdtFdd5ElcDlgYO3q8l82ODn"/>
    <x v="18"/>
    <x v="1"/>
    <m/>
    <s v="August"/>
    <s v="Cold Call"/>
    <s v="Lusha"/>
    <m/>
    <s v="Lead Magnet Lead"/>
    <m/>
    <m/>
    <m/>
    <s v="2021-09-01 02:05:45.036000+00:00"/>
    <s v="2022-09-07 09:18:21.827000+00:00"/>
    <m/>
  </r>
  <r>
    <s v="Sonal Paithankar"/>
    <n v="1000000"/>
    <s v="INR"/>
    <n v="0"/>
    <s v="8/31/22"/>
    <s v="Sales"/>
    <s v="stat_1hn9nRJaLbI53NxPuSQgo90kRpbpKsFlwN4oEGNUTdO"/>
    <s v="Lost"/>
    <n v="0"/>
    <s v="OpportunityStatusType.Lost"/>
    <m/>
    <m/>
    <s v="Top up"/>
    <s v="lead_J2MQRNuwydrnfrXVpUAcAdjn8AXvWJJVWnaO5EXt6A3"/>
    <s v="H1"/>
    <s v="Aditya Binani"/>
    <s v="user_Iwn6da5WKkZqwUySK0oUuCb72pFP5WEm4zAb92ijqFe"/>
    <s v="Sonal Paithankar"/>
    <s v="2022-07-14 10:33:44.044000+00:00"/>
    <s v="2022-08-23 12:10:01.494000+00:00"/>
    <m/>
    <s v="Bangalore"/>
    <m/>
    <m/>
    <m/>
    <n v="216"/>
    <m/>
    <m/>
    <m/>
    <m/>
    <m/>
    <m/>
    <m/>
    <m/>
    <m/>
    <m/>
    <m/>
    <s v="IT Services &amp; IT Consulting"/>
    <m/>
    <m/>
    <m/>
    <m/>
    <m/>
    <m/>
    <m/>
    <m/>
    <m/>
    <m/>
    <m/>
    <m/>
    <s v="Aniket Vahile"/>
    <m/>
    <s v="user_g5Yw4Z4XnIbmcGhJO80vdtFdd5ElcDlgYO3q8l82ODn"/>
    <x v="18"/>
    <x v="1"/>
    <m/>
    <s v="August"/>
    <s v="Cold Call"/>
    <s v="Lusha"/>
    <m/>
    <s v="Lead Magnet Lead"/>
    <m/>
    <m/>
    <m/>
    <s v="2021-09-01 02:05:45.036000+00:00"/>
    <s v="2022-09-07 09:18:21.827000+00:00"/>
    <m/>
  </r>
  <r>
    <s v="Pranav Kenjale"/>
    <n v="12178"/>
    <s v="INR"/>
    <n v="100"/>
    <s v="8/23/22"/>
    <s v="Sales"/>
    <s v="stat_OZRiD1474QRJIpvnjHCZfiIvKcVD6mIKSSTzg8SwDVx"/>
    <s v="Won- Payment Completed"/>
    <n v="1"/>
    <s v="OpportunityStatusType.Won"/>
    <s v="cont_gjyjLG0V85rpdn4Knun4tBRIGkcrdnL31PhkaCN3jlA"/>
    <s v="Apala Bardhan"/>
    <s v="GPA"/>
    <s v="lead_4w9UHdkhimFhB6D7PzKCvYiVTJLBPiClqY3CWi68SEd"/>
    <s v="Microtalk Communications Private Limited"/>
    <s v="Omkar Ghate"/>
    <s v="user_x9AtbGLhDmWYC9XAmYdfwBt9yiXbgMhBuZpIoFuN8Cd"/>
    <s v="Pranav Kenjale"/>
    <s v="2022-01-20 11:53:50.347000+00:00"/>
    <s v="2022-08-23 11:03:38.680000+00:00"/>
    <m/>
    <s v="Kolkata"/>
    <m/>
    <s v="2022-01-13 14:41:50+00:00"/>
    <m/>
    <n v="53"/>
    <m/>
    <m/>
    <m/>
    <m/>
    <m/>
    <m/>
    <m/>
    <s v="ORGANIC_SEARCH"/>
    <m/>
    <m/>
    <m/>
    <s v="Telecommunications"/>
    <m/>
    <m/>
    <m/>
    <m/>
    <m/>
    <m/>
    <m/>
    <m/>
    <m/>
    <m/>
    <m/>
    <m/>
    <s v="Deepak Yadav"/>
    <m/>
    <s v="user_9SBRjyF0n4iWuhUdqRyQkFhl2J4uyNKhFWvvJEvunX8"/>
    <x v="33"/>
    <x v="5"/>
    <m/>
    <s v="June"/>
    <s v="Inbound"/>
    <s v="Inbound via website"/>
    <m/>
    <s v="Employee Count"/>
    <m/>
    <m/>
    <m/>
    <s v="2022-01-13 14:42:56.365000+00:00"/>
    <s v="2022-10-12 07:59:15.240000+00:00"/>
    <s v="GPA"/>
  </r>
  <r>
    <s v="Pooja Gawas"/>
    <n v="2500000"/>
    <s v="INR"/>
    <n v="0"/>
    <s v="8/28/22"/>
    <s v="Sales"/>
    <s v="stat_kcR4fZg7TU7jjk1jAVua3qGLRS4J5uFayEjK5j02wtv"/>
    <s v="Unqualified"/>
    <n v="0"/>
    <s v="OpportunityStatusType.Lost"/>
    <s v="cont_5Vk3bo4FIccUFoAMbMMbJ8JpXcIQpDciAdL6mOL1CZL"/>
    <s v="Evelyn Lopez"/>
    <s v="GMC (Policy)"/>
    <s v="lead_oQOppWIJWTSMymadCz12ho7lJlTjEjNgLllDkiB9XL8"/>
    <s v="Hager"/>
    <s v="Pranav Kenjale"/>
    <s v="user_KLETV1op4MIjvKQ12xGsWi23CuPjDE6PT29nwG6T3MY"/>
    <s v="Pooja Gawas"/>
    <s v="2022-07-18 06:25:18.922000+00:00"/>
    <s v="2022-08-23 10:14:12.490000+00:00"/>
    <m/>
    <s v="Pune"/>
    <m/>
    <m/>
    <m/>
    <n v="300"/>
    <m/>
    <m/>
    <m/>
    <m/>
    <m/>
    <m/>
    <m/>
    <m/>
    <m/>
    <m/>
    <m/>
    <s v="Manufacturing"/>
    <m/>
    <m/>
    <m/>
    <m/>
    <m/>
    <m/>
    <m/>
    <m/>
    <m/>
    <m/>
    <m/>
    <m/>
    <s v="Yogesh Paigude"/>
    <m/>
    <s v="user_elsJRWsVnVWXwXYDqwMxWZeO0sLXCWVtdfpMy6LREbN"/>
    <x v="26"/>
    <x v="1"/>
    <m/>
    <s v="August"/>
    <s v="Cold Call"/>
    <m/>
    <m/>
    <s v="ABM Leads"/>
    <m/>
    <m/>
    <m/>
    <s v="2021-05-03 10:53:34.953000+00:00"/>
    <s v="2022-10-10 07:33:53.264000+00:00"/>
    <m/>
  </r>
  <r>
    <s v="Pooja Gawas"/>
    <n v="2500000"/>
    <s v="INR"/>
    <n v="0"/>
    <s v="8/28/22"/>
    <s v="Sales"/>
    <s v="stat_kcR4fZg7TU7jjk1jAVua3qGLRS4J5uFayEjK5j02wtv"/>
    <s v="Unqualified"/>
    <n v="0"/>
    <s v="OpportunityStatusType.Lost"/>
    <s v="cont_5Vk3bo4FIccUFoAMbMMbJ8JpXcIQpDciAdL6mOL1CZL"/>
    <s v="Evelyn Lopez"/>
    <s v="Parental Policy (Renewal)"/>
    <s v="lead_oQOppWIJWTSMymadCz12ho7lJlTjEjNgLllDkiB9XL8"/>
    <s v="Hager"/>
    <s v="Pranav Kenjale"/>
    <s v="user_KLETV1op4MIjvKQ12xGsWi23CuPjDE6PT29nwG6T3MY"/>
    <s v="Pooja Gawas"/>
    <s v="2022-07-18 06:27:55.094000+00:00"/>
    <s v="2022-08-23 10:14:22.558000+00:00"/>
    <m/>
    <s v="Pune"/>
    <m/>
    <m/>
    <m/>
    <n v="300"/>
    <m/>
    <m/>
    <m/>
    <m/>
    <m/>
    <m/>
    <m/>
    <m/>
    <m/>
    <m/>
    <m/>
    <s v="Manufacturing"/>
    <m/>
    <m/>
    <m/>
    <m/>
    <m/>
    <m/>
    <m/>
    <m/>
    <m/>
    <m/>
    <m/>
    <m/>
    <s v="Yogesh Paigude"/>
    <m/>
    <s v="user_elsJRWsVnVWXwXYDqwMxWZeO0sLXCWVtdfpMy6LREbN"/>
    <x v="26"/>
    <x v="1"/>
    <m/>
    <s v="August"/>
    <s v="Cold Call"/>
    <m/>
    <m/>
    <s v="ABM Leads"/>
    <m/>
    <m/>
    <m/>
    <s v="2021-05-03 10:53:34.953000+00:00"/>
    <s v="2022-10-10 07:33:53.264000+00:00"/>
    <m/>
  </r>
  <r>
    <s v="Kashif Ahmad"/>
    <n v="100000"/>
    <s v="INR"/>
    <n v="0"/>
    <s v="9/13/22"/>
    <s v="Sales"/>
    <s v="stat_kcR4fZg7TU7jjk1jAVua3qGLRS4J5uFayEjK5j02wtv"/>
    <s v="Unqualified"/>
    <n v="0"/>
    <s v="OpportunityStatusType.Lost"/>
    <s v="cont_5UjVyeaGi8w5Y0NZfkyLLlXweOk5zDYv9Vm0Rl90UP2"/>
    <s v="Harshadip Dongare"/>
    <s v="GMC"/>
    <s v="lead_wScmgjHixy5Lo8K3u4vxJMxtspuitVN7LDJd7yCLAtJ"/>
    <s v="Imperial Martor Engine Tubes Pvt. Ltd."/>
    <s v="Sarvesh Pawar"/>
    <s v="user_LKRhV6rhcBe0uL8u70UUGeDjbMupuho4TaiAOCbT7HT"/>
    <s v="Kashif Ahmad"/>
    <s v="2022-08-17 07:20:26.271000+00:00"/>
    <s v="2022-08-23 07:53:20.035000+00:00"/>
    <m/>
    <s v="Pune"/>
    <m/>
    <s v="2020-08-14 08:05:16+00:00"/>
    <m/>
    <n v="50"/>
    <m/>
    <m/>
    <m/>
    <m/>
    <m/>
    <m/>
    <m/>
    <m/>
    <m/>
    <m/>
    <m/>
    <s v="Manufacturing"/>
    <m/>
    <m/>
    <m/>
    <m/>
    <m/>
    <m/>
    <m/>
    <m/>
    <m/>
    <m/>
    <m/>
    <m/>
    <m/>
    <m/>
    <s v="user_A8KOTZADnUtEQOLt4nSLAmteNStuGh80js75RYjrXVt"/>
    <x v="6"/>
    <x v="1"/>
    <m/>
    <s v="September"/>
    <s v="Cold Call"/>
    <m/>
    <m/>
    <m/>
    <m/>
    <m/>
    <m/>
    <s v="2020-12-06 09:46:36.602000+00:00"/>
    <s v="2022-09-06 12:04:23.327000+00:00"/>
    <s v="GMC"/>
  </r>
  <r>
    <s v="Manish Balpande"/>
    <n v="1150000"/>
    <s v="INR"/>
    <n v="100"/>
    <s v="8/23/22"/>
    <s v="Sales"/>
    <s v="stat_OZRiD1474QRJIpvnjHCZfiIvKcVD6mIKSSTzg8SwDVx"/>
    <s v="Won- Payment Completed"/>
    <n v="1"/>
    <s v="OpportunityStatusType.Won"/>
    <s v="cont_P6bviavam70YHOAZH7wWfpDatZtCCqxbg5qCNreIr1S"/>
    <s v="Shikha Gangwar"/>
    <s v="Fresh GMC"/>
    <s v="lead_T6doG0hgF1hz0dV2KKqtIYNEPzOsf7H8R8Ke4GkW5ew"/>
    <s v="GlobalStep (Fresh)"/>
    <s v="Sarvesh Pawar"/>
    <s v="user_8jx3L2CDfrbzNnwYUv6Plfha6VxaSGsqcbTXR3sIBZi"/>
    <s v="Manish Balpande"/>
    <s v="2022-05-05 08:32:54.542000+00:00"/>
    <s v="2022-08-23 10:11:20.209000+00:00"/>
    <m/>
    <s v="Pune"/>
    <m/>
    <m/>
    <m/>
    <n v="273"/>
    <m/>
    <m/>
    <m/>
    <m/>
    <m/>
    <m/>
    <m/>
    <m/>
    <m/>
    <m/>
    <m/>
    <s v="IT Services &amp; IT Consulting"/>
    <m/>
    <m/>
    <m/>
    <m/>
    <m/>
    <m/>
    <m/>
    <m/>
    <m/>
    <m/>
    <m/>
    <m/>
    <s v="Rakesh Nade"/>
    <m/>
    <s v="user_A8KOTZADnUtEQOLt4nSLAmteNStuGh80js75RYjrXVt"/>
    <x v="6"/>
    <x v="2"/>
    <m/>
    <m/>
    <s v="Cold Call"/>
    <m/>
    <m/>
    <m/>
    <m/>
    <m/>
    <m/>
    <s v="2021-11-17 10:54:58.118000+00:00"/>
    <s v="2022-10-10 12:18:20.921000+00:00"/>
    <s v="GMC"/>
  </r>
  <r>
    <s v="Kashif Ahmad"/>
    <n v="10000"/>
    <s v="INR"/>
    <n v="0"/>
    <s v="9/13/22"/>
    <s v="Sales"/>
    <s v="stat_kcR4fZg7TU7jjk1jAVua3qGLRS4J5uFayEjK5j02wtv"/>
    <s v="Unqualified"/>
    <n v="0"/>
    <s v="OpportunityStatusType.Lost"/>
    <s v="cont_5UjVyeaGi8w5Y0NZfkyLLlXweOk5zDYv9Vm0Rl90UP2"/>
    <s v="Harshadip Dongare"/>
    <m/>
    <s v="lead_wScmgjHixy5Lo8K3u4vxJMxtspuitVN7LDJd7yCLAtJ"/>
    <s v="Imperial Martor Engine Tubes Pvt. Ltd."/>
    <s v="Sarvesh Pawar"/>
    <s v="user_LKRhV6rhcBe0uL8u70UUGeDjbMupuho4TaiAOCbT7HT"/>
    <s v="Kashif Ahmad"/>
    <s v="2022-08-17 07:20:45.206000+00:00"/>
    <s v="2022-08-23 07:52:54.982000+00:00"/>
    <m/>
    <s v="Pune"/>
    <m/>
    <s v="2020-08-14 08:05:16+00:00"/>
    <m/>
    <n v="50"/>
    <m/>
    <m/>
    <m/>
    <m/>
    <m/>
    <m/>
    <m/>
    <m/>
    <m/>
    <m/>
    <m/>
    <s v="Manufacturing"/>
    <m/>
    <m/>
    <m/>
    <m/>
    <m/>
    <m/>
    <m/>
    <m/>
    <m/>
    <m/>
    <m/>
    <m/>
    <m/>
    <m/>
    <s v="user_A8KOTZADnUtEQOLt4nSLAmteNStuGh80js75RYjrXVt"/>
    <x v="6"/>
    <x v="1"/>
    <m/>
    <s v="September"/>
    <s v="Cold Call"/>
    <m/>
    <m/>
    <m/>
    <m/>
    <m/>
    <m/>
    <s v="2020-12-06 09:46:36.602000+00:00"/>
    <s v="2022-09-06 12:04:23.327000+00:00"/>
    <s v="WC"/>
  </r>
  <r>
    <s v="Moziez Chamadia"/>
    <n v="2500000"/>
    <s v="INR"/>
    <n v="0"/>
    <s v="8/26/22"/>
    <s v="Sales"/>
    <s v="stat_kcR4fZg7TU7jjk1jAVua3qGLRS4J5uFayEjK5j02wtv"/>
    <s v="Unqualified"/>
    <n v="0"/>
    <s v="OpportunityStatusType.Lost"/>
    <s v="cont_OkjqOUXd55EBN1T0erTNJycAkbhpmMzAh4zFBbX3OC5"/>
    <s v="Shreya Potdar"/>
    <s v="GMC Renewal"/>
    <s v="lead_r25kxTI4EhFKNDHHOl22x53sn8hy1i88Y323j9hYpaL"/>
    <s v="Sutlej Textiles"/>
    <s v="Trupti Suryavanshi"/>
    <s v="user_IgNfKH7wuLLjHvexoMm2PXWcnF3zYft0ZbMTyfwKRUg"/>
    <s v="Moziez Chamadia"/>
    <s v="2022-07-06 05:45:20.869000+00:00"/>
    <s v="2022-08-23 06:43:28.072000+00:00"/>
    <m/>
    <s v="Mumbai"/>
    <m/>
    <m/>
    <m/>
    <n v="325"/>
    <m/>
    <m/>
    <m/>
    <m/>
    <m/>
    <m/>
    <m/>
    <m/>
    <m/>
    <m/>
    <m/>
    <s v="Manufacturing"/>
    <m/>
    <m/>
    <m/>
    <m/>
    <m/>
    <m/>
    <m/>
    <m/>
    <m/>
    <m/>
    <m/>
    <m/>
    <m/>
    <m/>
    <s v="user_L8E6IFhq6UCzKLHa45LUUTZCznDuyDwFrGaEp9DXiUM"/>
    <x v="9"/>
    <x v="6"/>
    <m/>
    <s v="August; September"/>
    <s v="Existing Account"/>
    <s v="own ref"/>
    <m/>
    <m/>
    <m/>
    <m/>
    <m/>
    <s v="2020-12-14 05:45:03.958000+00:00"/>
    <s v="2022-09-14 07:01:41.658000+00:00"/>
    <s v="GMC"/>
  </r>
  <r>
    <s v="Moziez Chamadia"/>
    <n v="100000"/>
    <s v="INR"/>
    <n v="0"/>
    <s v="8/26/22"/>
    <s v="Sales"/>
    <s v="stat_kcR4fZg7TU7jjk1jAVua3qGLRS4J5uFayEjK5j02wtv"/>
    <s v="Unqualified"/>
    <n v="0"/>
    <s v="OpportunityStatusType.Lost"/>
    <s v="cont_OkjqOUXd55EBN1T0erTNJycAkbhpmMzAh4zFBbX3OC5"/>
    <s v="Shreya Potdar"/>
    <s v="GTLI Renewal"/>
    <s v="lead_r25kxTI4EhFKNDHHOl22x53sn8hy1i88Y323j9hYpaL"/>
    <s v="Sutlej Textiles"/>
    <s v="Trupti Suryavanshi"/>
    <s v="user_IgNfKH7wuLLjHvexoMm2PXWcnF3zYft0ZbMTyfwKRUg"/>
    <s v="Moziez Chamadia"/>
    <s v="2022-07-06 05:46:00.626000+00:00"/>
    <s v="2022-08-23 06:43:38.911000+00:00"/>
    <m/>
    <s v="Mumbai"/>
    <m/>
    <m/>
    <m/>
    <n v="325"/>
    <m/>
    <m/>
    <m/>
    <m/>
    <m/>
    <m/>
    <m/>
    <m/>
    <m/>
    <m/>
    <m/>
    <s v="Manufacturing"/>
    <m/>
    <m/>
    <m/>
    <m/>
    <m/>
    <m/>
    <m/>
    <m/>
    <m/>
    <m/>
    <m/>
    <m/>
    <m/>
    <m/>
    <s v="user_L8E6IFhq6UCzKLHa45LUUTZCznDuyDwFrGaEp9DXiUM"/>
    <x v="9"/>
    <x v="6"/>
    <m/>
    <s v="August; September"/>
    <s v="Existing Account"/>
    <s v="own ref"/>
    <m/>
    <m/>
    <m/>
    <m/>
    <m/>
    <s v="2020-12-14 05:45:03.958000+00:00"/>
    <s v="2022-09-14 07:01:41.658000+00:00"/>
    <s v="GTL"/>
  </r>
  <r>
    <s v="Kashif Ahmad"/>
    <n v="150000"/>
    <s v="INR"/>
    <n v="0"/>
    <s v="9/15/22"/>
    <s v="Sales"/>
    <s v="stat_kcR4fZg7TU7jjk1jAVua3qGLRS4J5uFayEjK5j02wtv"/>
    <s v="Unqualified"/>
    <n v="0"/>
    <s v="OpportunityStatusType.Lost"/>
    <m/>
    <m/>
    <s v="GMC Renewal"/>
    <s v="lead_j6C8ZkP0mGUiUn8RFcwChN9kCgysQJjAXs9FATuHm09"/>
    <s v="Gloinnt Solutions Pvt. ltd."/>
    <s v="Satyajit Chati"/>
    <s v="user_LKRhV6rhcBe0uL8u70UUGeDjbMupuho4TaiAOCbT7HT"/>
    <s v="Kashif Ahmad"/>
    <s v="2022-08-18 09:36:27.564000+00:00"/>
    <s v="2022-08-23 07:46:43.010000+00:00"/>
    <m/>
    <s v="Bangalore"/>
    <m/>
    <s v="2021-09-13 16:51:14+00:00"/>
    <m/>
    <n v="25"/>
    <m/>
    <m/>
    <m/>
    <m/>
    <m/>
    <m/>
    <m/>
    <s v="PAID_SOCIAL"/>
    <m/>
    <m/>
    <m/>
    <s v="Professional Services"/>
    <m/>
    <m/>
    <m/>
    <m/>
    <m/>
    <m/>
    <m/>
    <m/>
    <m/>
    <m/>
    <m/>
    <m/>
    <m/>
    <m/>
    <s v="user_5IQTpX6DsnoeoDfxqzqojpVoQLXPh68nhDjLS5ETjYj"/>
    <x v="8"/>
    <x v="1"/>
    <m/>
    <s v="September"/>
    <s v="Gated Content; Inbound"/>
    <s v="Inbound via website"/>
    <m/>
    <s v="Employee Count 25"/>
    <m/>
    <m/>
    <m/>
    <s v="2021-09-13 16:53:59.737000+00:00"/>
    <s v="2022-09-27 04:51:33.956000+00:00"/>
    <m/>
  </r>
  <r>
    <s v="Moziez Chamadia"/>
    <n v="2500000"/>
    <s v="INR"/>
    <n v="0"/>
    <s v="8/20/22"/>
    <s v="Sales"/>
    <s v="stat_kcR4fZg7TU7jjk1jAVua3qGLRS4J5uFayEjK5j02wtv"/>
    <s v="Unqualified"/>
    <n v="0"/>
    <s v="OpportunityStatusType.Lost"/>
    <m/>
    <m/>
    <s v="GMC (1+3)- Renewal"/>
    <s v="lead_pNSJH9FIdZlhN4gqKkzvu3t7Rw8a6PorkWBfrS7wh7X"/>
    <s v="SpurTree Technologies"/>
    <s v="Bhairavi Jog"/>
    <s v="user_IgNfKH7wuLLjHvexoMm2PXWcnF3zYft0ZbMTyfwKRUg"/>
    <s v="Moziez Chamadia"/>
    <s v="2022-07-04 07:54:53.117000+00:00"/>
    <s v="2022-08-23 06:33:02.378000+00:00"/>
    <m/>
    <s v="Mumbai"/>
    <m/>
    <m/>
    <m/>
    <n v="160"/>
    <m/>
    <m/>
    <m/>
    <m/>
    <m/>
    <m/>
    <m/>
    <s v="PAID_SOCIAL"/>
    <m/>
    <m/>
    <m/>
    <s v="IT Services &amp; IT Consulting"/>
    <m/>
    <m/>
    <m/>
    <m/>
    <m/>
    <m/>
    <m/>
    <m/>
    <m/>
    <m/>
    <m/>
    <m/>
    <s v="Sakshi Soni"/>
    <m/>
    <s v="user_228eUmsdKIb9OItgmiDq1zD4aPZ1eqiapbaLAGeBf8g"/>
    <x v="13"/>
    <x v="1"/>
    <m/>
    <s v="August"/>
    <s v="Gated Content"/>
    <s v="Lusha"/>
    <m/>
    <s v="Employee Engagement Handbook"/>
    <m/>
    <m/>
    <m/>
    <s v="2022-05-31 19:25:07.924000+00:00"/>
    <s v="2022-08-23 06:35:03.405000+00:00"/>
    <s v="GMC"/>
  </r>
  <r>
    <s v="Manish Balpande"/>
    <n v="211864"/>
    <s v="INR"/>
    <n v="100"/>
    <s v="8/23/22"/>
    <s v="Sales"/>
    <s v="stat_OZRiD1474QRJIpvnjHCZfiIvKcVD6mIKSSTzg8SwDVx"/>
    <s v="Won- Payment Completed"/>
    <n v="1"/>
    <s v="OpportunityStatusType.Won"/>
    <s v="cont_xp7EmI2VDogQlwib9XTeWFE8TylR9qUkW81ixwiFal9"/>
    <s v="Swapnil Bhoskar"/>
    <m/>
    <s v="lead_0UPDogduPhLEk9ltObxC9ki5mvf2jufbROcBLOuCEAQ"/>
    <s v="Pragmasys Consulting LLP"/>
    <s v="Manish Balpande"/>
    <s v="user_8jx3L2CDfrbzNnwYUv6Plfha6VxaSGsqcbTXR3sIBZi"/>
    <s v="Manish Balpande"/>
    <s v="2022-08-22 14:04:56.365000+00:00"/>
    <s v="2022-08-23 06:23:46.823000+00:00"/>
    <m/>
    <s v="Pune"/>
    <m/>
    <m/>
    <m/>
    <n v="303"/>
    <m/>
    <m/>
    <m/>
    <m/>
    <m/>
    <m/>
    <m/>
    <s v="PAID_SOCIAL"/>
    <m/>
    <m/>
    <m/>
    <s v="IT Services &amp; IT Consulting"/>
    <m/>
    <m/>
    <m/>
    <m/>
    <m/>
    <m/>
    <m/>
    <m/>
    <m/>
    <m/>
    <m/>
    <m/>
    <s v="Ravi Jaiswal"/>
    <m/>
    <s v="user_5YHA1ZU4iP896lD1YJehdJcMx7ZEgWCpulT4T2c3pJ3"/>
    <x v="4"/>
    <x v="1"/>
    <m/>
    <s v="August; September"/>
    <s v="Gated Content"/>
    <m/>
    <m/>
    <s v="Employee Engagement Handbook"/>
    <m/>
    <m/>
    <m/>
    <s v="2022-05-18 04:35:07.490000+00:00"/>
    <s v="2022-10-11 11:05:42.966000+00:00"/>
    <s v="GMC"/>
  </r>
  <r>
    <s v="Navin Panjwani"/>
    <n v="9500"/>
    <s v="INR"/>
    <n v="0"/>
    <s v="9/30/22"/>
    <s v="Sales"/>
    <s v="stat_1hn9nRJaLbI53NxPuSQgo90kRpbpKsFlwN4oEGNUTdO"/>
    <s v="Lost"/>
    <n v="0"/>
    <s v="OpportunityStatusType.Lost"/>
    <m/>
    <m/>
    <s v="GPA- 5 lakhs"/>
    <s v="lead_tkamrXlTR6rvIU3ZtV6PXPCLIBo5vc2EY3NiVgIcj2k"/>
    <s v="Teamease Consulting ( Fresh )"/>
    <s v="Bharti Bankey"/>
    <s v="user_sD3YjSs92XKUfD0OPHeo886g6tW6aCM0iUhX5VVUuJi"/>
    <s v="Navin Panjwani"/>
    <s v="2022-01-05 10:20:12.330000+00:00"/>
    <s v="2022-08-23 06:30:56.031000+00:00"/>
    <m/>
    <s v="Delhi"/>
    <m/>
    <s v="2021-11-27 05:34:30+00:00"/>
    <m/>
    <n v="18"/>
    <m/>
    <m/>
    <m/>
    <m/>
    <m/>
    <m/>
    <m/>
    <m/>
    <m/>
    <m/>
    <m/>
    <s v="Professional Services"/>
    <m/>
    <m/>
    <m/>
    <m/>
    <m/>
    <m/>
    <m/>
    <m/>
    <m/>
    <m/>
    <m/>
    <m/>
    <m/>
    <m/>
    <s v="user_aM3WaaSUQQmaNnsm9l2FQRVWUEr8RN2ZdXzsuQUalQ3"/>
    <x v="7"/>
    <x v="12"/>
    <m/>
    <m/>
    <s v="Inbound"/>
    <s v="Inbound via website"/>
    <m/>
    <s v="Employee Count 15"/>
    <m/>
    <m/>
    <m/>
    <s v="2021-11-27 05:37:15.459000+00:00"/>
    <s v="2022-10-06 09:47:25.925000+00:00"/>
    <m/>
  </r>
  <r>
    <s v="Vivek Singh"/>
    <n v="70000"/>
    <s v="INR"/>
    <n v="0"/>
    <s v="8/23/22"/>
    <s v="Sales"/>
    <s v="stat_kcR4fZg7TU7jjk1jAVua3qGLRS4J5uFayEjK5j02wtv"/>
    <s v="Unqualified"/>
    <n v="0"/>
    <s v="OpportunityStatusType.Lost"/>
    <m/>
    <m/>
    <s v="GPA-Essae GEARS"/>
    <s v="lead_mkC2Vgv4sduhe9j7iiZG7wLKOHsWwNY2mQbiMhTLQXf"/>
    <s v="ESSAE DIGITRONICS PVT LTD"/>
    <s v="Bhairavi Jog"/>
    <s v="user_228eUmsdKIb9OItgmiDq1zD4aPZ1eqiapbaLAGeBf8g"/>
    <s v="Bhairavi Jog"/>
    <s v="2022-08-08 12:20:55.027000+00:00"/>
    <s v="2022-08-23 06:21:35.893000+00:00"/>
    <m/>
    <s v="Bangalore"/>
    <m/>
    <m/>
    <m/>
    <n v="460"/>
    <m/>
    <m/>
    <s v="Facebook"/>
    <m/>
    <m/>
    <m/>
    <m/>
    <s v="PAID_SOCIAL"/>
    <m/>
    <m/>
    <m/>
    <m/>
    <m/>
    <m/>
    <m/>
    <m/>
    <m/>
    <m/>
    <m/>
    <m/>
    <m/>
    <m/>
    <m/>
    <m/>
    <m/>
    <m/>
    <s v="user_228eUmsdKIb9OItgmiDq1zD4aPZ1eqiapbaLAGeBf8g"/>
    <x v="13"/>
    <x v="1"/>
    <m/>
    <s v="August"/>
    <s v="Gated Content"/>
    <s v="Lusha"/>
    <m/>
    <s v="Employee Engagement Handbook"/>
    <m/>
    <m/>
    <m/>
    <s v="2022-03-14 02:46:44.131000+00:00"/>
    <s v="2022-10-03 09:37:55.991000+00:00"/>
    <s v="GPA"/>
  </r>
  <r>
    <s v="Vivek Singh"/>
    <n v="1500000"/>
    <s v="INR"/>
    <n v="0"/>
    <s v="8/23/22"/>
    <s v="Sales"/>
    <s v="stat_kcR4fZg7TU7jjk1jAVua3qGLRS4J5uFayEjK5j02wtv"/>
    <s v="Unqualified"/>
    <n v="0"/>
    <s v="OpportunityStatusType.Lost"/>
    <m/>
    <m/>
    <s v="GMC- Essae GEARS"/>
    <s v="lead_mkC2Vgv4sduhe9j7iiZG7wLKOHsWwNY2mQbiMhTLQXf"/>
    <s v="ESSAE DIGITRONICS PVT LTD"/>
    <s v="Bhairavi Jog"/>
    <s v="user_228eUmsdKIb9OItgmiDq1zD4aPZ1eqiapbaLAGeBf8g"/>
    <s v="Bhairavi Jog"/>
    <s v="2022-08-08 12:19:37.045000+00:00"/>
    <s v="2022-08-23 06:21:22.858000+00:00"/>
    <m/>
    <s v="Bangalore"/>
    <m/>
    <m/>
    <m/>
    <n v="460"/>
    <m/>
    <m/>
    <s v="Facebook"/>
    <m/>
    <m/>
    <m/>
    <m/>
    <s v="PAID_SOCIAL"/>
    <m/>
    <m/>
    <m/>
    <m/>
    <m/>
    <m/>
    <m/>
    <m/>
    <m/>
    <m/>
    <m/>
    <m/>
    <m/>
    <m/>
    <m/>
    <m/>
    <m/>
    <m/>
    <s v="user_228eUmsdKIb9OItgmiDq1zD4aPZ1eqiapbaLAGeBf8g"/>
    <x v="13"/>
    <x v="1"/>
    <m/>
    <s v="August"/>
    <s v="Gated Content"/>
    <s v="Lusha"/>
    <m/>
    <s v="Employee Engagement Handbook"/>
    <m/>
    <m/>
    <m/>
    <s v="2022-03-14 02:46:44.131000+00:00"/>
    <s v="2022-10-03 09:37:55.991000+00:00"/>
    <s v="GMC"/>
  </r>
  <r>
    <s v="Vivek Singh"/>
    <n v="70000"/>
    <s v="INR"/>
    <n v="0"/>
    <s v="8/23/22"/>
    <s v="Sales"/>
    <s v="stat_kcR4fZg7TU7jjk1jAVua3qGLRS4J5uFayEjK5j02wtv"/>
    <s v="Unqualified"/>
    <n v="0"/>
    <s v="OpportunityStatusType.Lost"/>
    <m/>
    <m/>
    <s v="GPA- Essae DIGITRONICS"/>
    <s v="lead_mkC2Vgv4sduhe9j7iiZG7wLKOHsWwNY2mQbiMhTLQXf"/>
    <s v="ESSAE DIGITRONICS PVT LTD"/>
    <s v="Bhairavi Jog"/>
    <s v="user_228eUmsdKIb9OItgmiDq1zD4aPZ1eqiapbaLAGeBf8g"/>
    <s v="Bhairavi Jog"/>
    <s v="2022-08-08 12:18:33.849000+00:00"/>
    <s v="2022-08-23 06:21:10.012000+00:00"/>
    <m/>
    <s v="Bangalore"/>
    <m/>
    <m/>
    <m/>
    <n v="460"/>
    <m/>
    <m/>
    <s v="Facebook"/>
    <m/>
    <m/>
    <m/>
    <m/>
    <s v="PAID_SOCIAL"/>
    <m/>
    <m/>
    <m/>
    <m/>
    <m/>
    <m/>
    <m/>
    <m/>
    <m/>
    <m/>
    <m/>
    <m/>
    <m/>
    <m/>
    <m/>
    <m/>
    <m/>
    <m/>
    <s v="user_228eUmsdKIb9OItgmiDq1zD4aPZ1eqiapbaLAGeBf8g"/>
    <x v="13"/>
    <x v="1"/>
    <m/>
    <s v="August"/>
    <s v="Gated Content"/>
    <s v="Lusha"/>
    <m/>
    <s v="Employee Engagement Handbook"/>
    <m/>
    <m/>
    <m/>
    <s v="2022-03-14 02:46:44.131000+00:00"/>
    <s v="2022-10-03 09:37:55.991000+00:00"/>
    <s v="GPA"/>
  </r>
  <r>
    <s v="Vivek Singh"/>
    <n v="1000000"/>
    <s v="INR"/>
    <n v="0"/>
    <s v="8/31/22"/>
    <s v="Sales"/>
    <s v="stat_1hn9nRJaLbI53NxPuSQgo90kRpbpKsFlwN4oEGNUTdO"/>
    <s v="Lost"/>
    <n v="0"/>
    <s v="OpportunityStatusType.Lost"/>
    <s v="cont_DurFNyKycohHg5IIzbzQqOAIO9uOJLiW5VearMRAZ5c"/>
    <s v="Rajesh N B"/>
    <s v="GMC - 200 employees, looking for 1 + 1 policy August renewal"/>
    <s v="lead_sOJ6UbmbRd2jCG6siL1JNNVQzwAAxKiHwdHwblI9JiC"/>
    <s v="Featherlite"/>
    <s v="Daya Gowda"/>
    <s v="user_P3f70h2AcefBkFTBZpvA9LgDbjTmUIXkqdKqHJ5evwA"/>
    <s v="Manojkumar Tinna"/>
    <s v="2022-06-22 11:28:28.788000+00:00"/>
    <s v="2022-08-23 03:20:20.432000+00:00"/>
    <m/>
    <s v="Bangalore"/>
    <m/>
    <m/>
    <m/>
    <n v="460"/>
    <m/>
    <m/>
    <m/>
    <m/>
    <m/>
    <m/>
    <m/>
    <s v="PAID_SOCIAL"/>
    <m/>
    <m/>
    <m/>
    <s v="Retail"/>
    <m/>
    <m/>
    <m/>
    <m/>
    <m/>
    <m/>
    <m/>
    <m/>
    <m/>
    <m/>
    <m/>
    <m/>
    <s v="Rakesh Nade"/>
    <m/>
    <s v="user_encRk5bIEFN6ZA11h4WH2AdZTiZpogLSlMIaj0E30SZ"/>
    <x v="3"/>
    <x v="1"/>
    <m/>
    <s v="August; February"/>
    <s v="Gated Content"/>
    <m/>
    <m/>
    <s v="Employee Engagement Calendar"/>
    <m/>
    <m/>
    <m/>
    <s v="2022-04-03 18:11:02.293000+00:00"/>
    <s v="2022-09-20 09:15:31.833000+00:00"/>
    <m/>
  </r>
  <r>
    <s v="Shreenath Bhat"/>
    <n v="500000"/>
    <s v="INR"/>
    <n v="0"/>
    <s v="8/23/22"/>
    <s v="Sales"/>
    <s v="stat_1hn9nRJaLbI53NxPuSQgo90kRpbpKsFlwN4oEGNUTdO"/>
    <s v="Lost"/>
    <n v="0"/>
    <s v="OpportunityStatusType.Lost"/>
    <s v="cont_IBThhpr3IkwCZhJdPI81Po4LiGTkFDZS5jqDSaZKvaV"/>
    <s v="Asmita Paul"/>
    <s v="GMC - 5 lakh CD balance"/>
    <s v="lead_cJY3sHgyRID1Ou2TrMQy0SY1X0aSDAekTs1pJySsHKd"/>
    <s v="HackerEarth Technology"/>
    <s v="Shreenath Bhat"/>
    <s v="user_vMd4rmcrSbjykdyL2J7rrYn84SWdcNc5FKligrmItPw"/>
    <s v="Shreenath Bhat"/>
    <s v="2022-07-21 05:30:37.441000+00:00"/>
    <s v="2022-08-23 04:39:03.253000+00:00"/>
    <m/>
    <s v="Bangalore"/>
    <m/>
    <m/>
    <m/>
    <n v="230"/>
    <m/>
    <m/>
    <m/>
    <m/>
    <m/>
    <m/>
    <m/>
    <m/>
    <m/>
    <m/>
    <m/>
    <s v="Others"/>
    <m/>
    <m/>
    <m/>
    <m/>
    <m/>
    <m/>
    <m/>
    <m/>
    <m/>
    <m/>
    <m/>
    <m/>
    <m/>
    <m/>
    <s v="user_Jujy0sFufO9J3qwY7aNpCCnF6nFZMrfvciNEydEzhaI"/>
    <x v="2"/>
    <x v="12"/>
    <m/>
    <s v="July"/>
    <s v="Cold Call"/>
    <s v="Lusha"/>
    <m/>
    <m/>
    <m/>
    <m/>
    <m/>
    <s v="2022-03-14 02:47:04.868000+00:00"/>
    <s v="2022-10-12 08:49:01.291000+00:00"/>
    <s v="GMC"/>
  </r>
  <r>
    <s v="Vivek Singh"/>
    <n v="2500000"/>
    <s v="INR"/>
    <n v="0"/>
    <s v="8/23/22"/>
    <s v="Sales"/>
    <s v="stat_kcR4fZg7TU7jjk1jAVua3qGLRS4J5uFayEjK5j02wtv"/>
    <s v="Unqualified"/>
    <n v="0"/>
    <s v="OpportunityStatusType.Lost"/>
    <m/>
    <m/>
    <s v="GMC- Essae DIGITRONICS"/>
    <s v="lead_mkC2Vgv4sduhe9j7iiZG7wLKOHsWwNY2mQbiMhTLQXf"/>
    <s v="ESSAE DIGITRONICS PVT LTD"/>
    <s v="Bhairavi Jog"/>
    <s v="user_228eUmsdKIb9OItgmiDq1zD4aPZ1eqiapbaLAGeBf8g"/>
    <s v="Bhairavi Jog"/>
    <s v="2022-08-08 12:17:36.006000+00:00"/>
    <s v="2022-08-23 06:20:52.902000+00:00"/>
    <m/>
    <s v="Bangalore"/>
    <m/>
    <m/>
    <m/>
    <n v="460"/>
    <m/>
    <m/>
    <s v="Facebook"/>
    <m/>
    <m/>
    <m/>
    <m/>
    <s v="PAID_SOCIAL"/>
    <m/>
    <m/>
    <m/>
    <m/>
    <m/>
    <m/>
    <m/>
    <m/>
    <m/>
    <m/>
    <m/>
    <m/>
    <m/>
    <m/>
    <m/>
    <m/>
    <m/>
    <m/>
    <s v="user_228eUmsdKIb9OItgmiDq1zD4aPZ1eqiapbaLAGeBf8g"/>
    <x v="13"/>
    <x v="1"/>
    <m/>
    <s v="August"/>
    <s v="Gated Content"/>
    <s v="Lusha"/>
    <m/>
    <s v="Employee Engagement Handbook"/>
    <m/>
    <m/>
    <m/>
    <s v="2022-03-14 02:46:44.131000+00:00"/>
    <s v="2022-10-03 09:37:55.991000+00:00"/>
    <s v="GMC"/>
  </r>
  <r>
    <s v="Chetan Kumar"/>
    <n v="120000"/>
    <s v="INR"/>
    <n v="0"/>
    <s v="8/16/22"/>
    <s v="Sales"/>
    <s v="stat_1hn9nRJaLbI53NxPuSQgo90kRpbpKsFlwN4oEGNUTdO"/>
    <s v="Lost"/>
    <n v="0"/>
    <s v="OpportunityStatusType.Lost"/>
    <s v="cont_mPfQZSx8DSwOaatVSbS9HdICIvJiIaNB2rM80tBQpd5"/>
    <s v="Vaishali Sawant"/>
    <s v="GPA (Renewal)"/>
    <s v="lead_nu0Y1m9anBPCI6dAGeUzsXXuEu5BpylcIAcQ137dH6V"/>
    <s v="AZELIS INDIA PRIVATE LIMITED"/>
    <s v="Pranav Kenjale"/>
    <s v="user_hAuUqCTCw5r4tCUrswIWPSW7LJ1XIBbttZVmJkxmzGq"/>
    <s v="Chetan Kumar"/>
    <s v="2022-06-15 10:09:04.114000+00:00"/>
    <s v="2022-08-23 01:35:25.876000+00:00"/>
    <m/>
    <s v="Mumbai"/>
    <m/>
    <m/>
    <m/>
    <n v="150"/>
    <m/>
    <m/>
    <m/>
    <m/>
    <m/>
    <m/>
    <m/>
    <m/>
    <m/>
    <m/>
    <m/>
    <s v="Chemical"/>
    <m/>
    <m/>
    <m/>
    <m/>
    <m/>
    <m/>
    <m/>
    <m/>
    <m/>
    <m/>
    <m/>
    <m/>
    <s v="Jithendra Goalla"/>
    <m/>
    <s v="user_Jujy0sFufO9J3qwY7aNpCCnF6nFZMrfvciNEydEzhaI"/>
    <x v="2"/>
    <x v="1"/>
    <m/>
    <s v="August"/>
    <s v="Gated Content"/>
    <s v="Naukri.com"/>
    <m/>
    <s v="Employee Engagement Handbook"/>
    <m/>
    <m/>
    <m/>
    <s v="2022-03-28 08:09:55.556000+00:00"/>
    <s v="2022-10-10 07:35:17.335000+00:00"/>
    <m/>
  </r>
  <r>
    <s v="Vrushali Kummar"/>
    <n v="12000"/>
    <s v="INR"/>
    <n v="0"/>
    <s v="8/23/22"/>
    <s v="Sales"/>
    <s v="stat_1hn9nRJaLbI53NxPuSQgo90kRpbpKsFlwN4oEGNUTdO"/>
    <s v="Lost"/>
    <n v="0"/>
    <s v="OpportunityStatusType.Lost"/>
    <m/>
    <m/>
    <m/>
    <s v="lead_xgDnL2nj5gggyxu21jrYZeGfS9bV8FWZb5WXV5jtW7R"/>
    <s v="Arwade Infrastructure Limited"/>
    <s v="Vrushali Kummar"/>
    <s v="user_TZzywQwym26DjuswO479pxRhNKX152z8X1haCx2vcst"/>
    <s v="Vrushali Kummar"/>
    <s v="2022-08-20 07:16:27.528000+00:00"/>
    <s v="2022-08-23 02:06:38.284000+00:00"/>
    <m/>
    <s v="Pune"/>
    <m/>
    <s v="2020-08-26 02:10:57+00:00"/>
    <m/>
    <n v="202"/>
    <m/>
    <m/>
    <m/>
    <m/>
    <m/>
    <m/>
    <m/>
    <s v="PAID_SOCIAL"/>
    <m/>
    <m/>
    <m/>
    <s v="Others"/>
    <m/>
    <m/>
    <m/>
    <m/>
    <m/>
    <m/>
    <m/>
    <m/>
    <m/>
    <m/>
    <m/>
    <m/>
    <s v="Sakshi Soni"/>
    <m/>
    <s v="user_ocHSJH83OJnHCvKyMbjx8WOOK8PMgAUGIj1qK0q0dMV"/>
    <x v="10"/>
    <x v="1"/>
    <m/>
    <s v="July; June"/>
    <s v="Cold Call"/>
    <s v="Naukri.com"/>
    <m/>
    <s v="Employee Engagement Handbook"/>
    <m/>
    <m/>
    <m/>
    <s v="2020-12-06 09:48:16.815000+00:00"/>
    <s v="2022-09-23 04:10:55.033000+00:00"/>
    <s v="GPA"/>
  </r>
  <r>
    <s v="Chetan Kumar"/>
    <n v="2100000"/>
    <s v="INR"/>
    <n v="0"/>
    <s v="8/16/22"/>
    <s v="Sales"/>
    <s v="stat_1hn9nRJaLbI53NxPuSQgo90kRpbpKsFlwN4oEGNUTdO"/>
    <s v="Lost"/>
    <n v="0"/>
    <s v="OpportunityStatusType.Lost"/>
    <s v="cont_mPfQZSx8DSwOaatVSbS9HdICIvJiIaNB2rM80tBQpd5"/>
    <s v="Vaishali Sawant"/>
    <s v="GMC (Renewal)"/>
    <s v="lead_nu0Y1m9anBPCI6dAGeUzsXXuEu5BpylcIAcQ137dH6V"/>
    <s v="AZELIS INDIA PRIVATE LIMITED"/>
    <s v="Pranav Kenjale"/>
    <s v="user_hAuUqCTCw5r4tCUrswIWPSW7LJ1XIBbttZVmJkxmzGq"/>
    <s v="Chetan Kumar"/>
    <s v="2022-06-15 10:00:34.298000+00:00"/>
    <s v="2022-08-23 01:35:16.588000+00:00"/>
    <m/>
    <s v="Mumbai"/>
    <m/>
    <m/>
    <m/>
    <n v="150"/>
    <m/>
    <m/>
    <m/>
    <m/>
    <m/>
    <m/>
    <m/>
    <m/>
    <m/>
    <m/>
    <m/>
    <s v="Chemical"/>
    <m/>
    <m/>
    <m/>
    <m/>
    <m/>
    <m/>
    <m/>
    <m/>
    <m/>
    <m/>
    <m/>
    <m/>
    <s v="Jithendra Goalla"/>
    <m/>
    <s v="user_Jujy0sFufO9J3qwY7aNpCCnF6nFZMrfvciNEydEzhaI"/>
    <x v="2"/>
    <x v="1"/>
    <m/>
    <s v="August"/>
    <s v="Gated Content"/>
    <s v="Naukri.com"/>
    <m/>
    <s v="Employee Engagement Handbook"/>
    <m/>
    <m/>
    <m/>
    <s v="2022-03-28 08:09:55.556000+00:00"/>
    <s v="2022-10-10 07:35:17.335000+00:00"/>
    <m/>
  </r>
  <r>
    <s v="Kashif Ahmad"/>
    <n v="350000"/>
    <s v="INR"/>
    <n v="0"/>
    <s v="8/22/22"/>
    <s v="Sales"/>
    <s v="stat_1hn9nRJaLbI53NxPuSQgo90kRpbpKsFlwN4oEGNUTdO"/>
    <s v="Lost"/>
    <n v="0"/>
    <s v="OpportunityStatusType.Lost"/>
    <s v="cont_Z15IoTaADSQfB7DtxBXapoPO3GpNdXL2FfeXPx28yKb"/>
    <s v="Divya Puri"/>
    <s v="GMC-Renewal"/>
    <s v="lead_XQ3jPwoNIQPFzMMjyTNUx2iGRVS3DLKVSq6eEPicn1R"/>
    <s v="Block8 Technologies"/>
    <s v="Bharti Bankey"/>
    <s v="user_LKRhV6rhcBe0uL8u70UUGeDjbMupuho4TaiAOCbT7HT"/>
    <s v="Kashif Ahmad"/>
    <s v="2022-06-20 09:14:17.592000+00:00"/>
    <s v="2022-08-22 14:25:11.221000+00:00"/>
    <m/>
    <s v="Chandigarh"/>
    <m/>
    <s v="2022-01-03 11:29:45+00:00"/>
    <m/>
    <n v="52"/>
    <m/>
    <m/>
    <m/>
    <m/>
    <m/>
    <m/>
    <m/>
    <s v="DIRECT_TRAFFIC"/>
    <m/>
    <m/>
    <m/>
    <s v="IT Services &amp; IT Consulting"/>
    <m/>
    <m/>
    <m/>
    <m/>
    <m/>
    <m/>
    <m/>
    <m/>
    <m/>
    <m/>
    <m/>
    <m/>
    <m/>
    <m/>
    <s v="user_aM3WaaSUQQmaNnsm9l2FQRVWUEr8RN2ZdXzsuQUalQ3"/>
    <x v="7"/>
    <x v="5"/>
    <m/>
    <s v="July"/>
    <s v="Inbound"/>
    <s v="Inbound via website"/>
    <m/>
    <s v="Employee Count 50"/>
    <m/>
    <m/>
    <m/>
    <s v="2022-01-03 11:32:30.011000+00:00"/>
    <s v="2022-09-09 10:02:50.663000+00:00"/>
    <m/>
  </r>
  <r>
    <s v="Vikas Gupta"/>
    <n v="2724000"/>
    <s v="INR"/>
    <n v="100"/>
    <d v="2022-09-07T00:00:00"/>
    <s v="Sales"/>
    <s v="stat_OZRiD1474QRJIpvnjHCZfiIvKcVD6mIKSSTzg8SwDVx"/>
    <s v="Won- Payment Completed"/>
    <n v="1"/>
    <s v="OpportunityStatusType.Won"/>
    <s v="cont_JvMrOAnXNYS85rkFOWFeKAsCrGxK9Zodc978JIczEGy"/>
    <s v="Prasan Das"/>
    <s v="24 lakh is L1 quote recieved from other broker"/>
    <s v="lead_fjseqKcRTRu3msAtpua9N62Pcq7Lvy5McO4avhUbEaW"/>
    <s v="Chingari"/>
    <s v="Kanchan Kothari"/>
    <s v="user_P3f70h2AcefBkFTBZpvA9LgDbjTmUIXkqdKqHJ5evwA"/>
    <s v="Manojkumar Tinna"/>
    <s v="2022-05-04 08:03:37.775000+00:00"/>
    <s v="2022-08-22 22:56:42.912000+00:00"/>
    <m/>
    <s v="Bangalore"/>
    <m/>
    <m/>
    <m/>
    <n v="145"/>
    <m/>
    <m/>
    <m/>
    <m/>
    <m/>
    <m/>
    <m/>
    <m/>
    <m/>
    <m/>
    <m/>
    <s v="Consumer Goods &amp; Electronics"/>
    <s v="star health"/>
    <m/>
    <m/>
    <m/>
    <m/>
    <m/>
    <m/>
    <m/>
    <m/>
    <m/>
    <m/>
    <m/>
    <s v="Jitin Gopi"/>
    <m/>
    <s v="user_FdWFezbLzkYQcGsBUsjZO25nr2poK2nRbqV47Rs5Kfm"/>
    <x v="17"/>
    <x v="14"/>
    <m/>
    <s v="July"/>
    <s v="Cold Call"/>
    <m/>
    <m/>
    <m/>
    <m/>
    <m/>
    <m/>
    <s v="2021-07-29 13:52:46.057000+00:00"/>
    <s v="2022-09-07 03:52:11.534000+00:00"/>
    <s v="GMC"/>
  </r>
  <r>
    <s v="Vikas Gupta"/>
    <n v="3000000"/>
    <s v="INR"/>
    <n v="0"/>
    <s v="8/23/22"/>
    <s v="Sales"/>
    <s v="stat_kcR4fZg7TU7jjk1jAVua3qGLRS4J5uFayEjK5j02wtv"/>
    <s v="Unqualified"/>
    <n v="0"/>
    <s v="OpportunityStatusType.Lost"/>
    <s v="cont_pmgflTpbp1S5uZZKK2YrJF10Eo59SLjR0HWna0WTjMS"/>
    <s v="Radha Pradhan"/>
    <s v="Too late for initiating the discussion."/>
    <s v="lead_W2SaJdrwHt8cYd3jQV7y4ZmuQ3r5kswX9wHLYB7H6tP"/>
    <s v="C-Edge Technologies Limited"/>
    <s v="Shreenath Bhat"/>
    <s v="user_lccnw70UrYzjPcbxrA5N9qp8LF1vx6aP08yPEdeU06P"/>
    <s v="Vikas Gupta"/>
    <s v="2022-08-02 06:18:31.346000+00:00"/>
    <s v="2022-08-22 14:33:13.864000+00:00"/>
    <m/>
    <s v="Mumbai"/>
    <m/>
    <m/>
    <m/>
    <n v="616"/>
    <m/>
    <m/>
    <m/>
    <m/>
    <m/>
    <m/>
    <m/>
    <m/>
    <m/>
    <m/>
    <m/>
    <s v="IT Services &amp; IT Consulting"/>
    <m/>
    <m/>
    <m/>
    <m/>
    <m/>
    <m/>
    <m/>
    <m/>
    <m/>
    <m/>
    <m/>
    <m/>
    <s v="Aniket Vahile"/>
    <m/>
    <s v="user_vMd4rmcrSbjykdyL2J7rrYn84SWdcNc5FKligrmItPw"/>
    <x v="11"/>
    <x v="1"/>
    <m/>
    <s v="August"/>
    <s v="Gated Content"/>
    <m/>
    <m/>
    <s v="Employee Engagement Handbook"/>
    <m/>
    <m/>
    <m/>
    <s v="2021-11-17 01:30:01.845000+00:00"/>
    <s v="2022-09-01 11:59:19.192000+00:00"/>
    <s v="GMC"/>
  </r>
  <r>
    <s v="Vivek Singh"/>
    <n v="3202703"/>
    <s v="INR"/>
    <n v="100"/>
    <s v="8/22/22"/>
    <s v="Sales"/>
    <s v="stat_OZRiD1474QRJIpvnjHCZfiIvKcVD6mIKSSTzg8SwDVx"/>
    <s v="Won- Payment Completed"/>
    <n v="1"/>
    <s v="OpportunityStatusType.Won"/>
    <s v="cont_goO3nHVmJS5piwWIkK2ANmNpGJT16JR4Cbys1hvwDxx"/>
    <s v="Poonam"/>
    <s v="GMC 17th aug.... 3 lakhs 5 laks - 1+3. 1+5 380 instrumess - relicare good Experience so far since 1 year. with current broker.."/>
    <s v="lead_JtwgVqx7zVcsEwTHy0eDlSlCEdjddFPCKloVWwOTpFm"/>
    <s v="Nuvento Inc"/>
    <s v="Daya Gowda"/>
    <s v="user_6dalmZ7hmWD47jhCVGdU1SSEcFMsz9rWtW2jPORgJvj"/>
    <s v="Vivek Singh"/>
    <s v="2022-08-03 11:28:29.210000+00:00"/>
    <s v="2022-08-22 12:11:31.382000+00:00"/>
    <m/>
    <s v="Bangalore"/>
    <m/>
    <m/>
    <m/>
    <n v="355"/>
    <m/>
    <m/>
    <m/>
    <m/>
    <m/>
    <m/>
    <m/>
    <s v="PAID_SOCIAL"/>
    <m/>
    <m/>
    <m/>
    <s v="IT Services &amp; IT Consulting"/>
    <s v="religare"/>
    <m/>
    <m/>
    <m/>
    <m/>
    <m/>
    <m/>
    <m/>
    <m/>
    <m/>
    <m/>
    <m/>
    <s v="Sakshi Soni"/>
    <m/>
    <s v="user_encRk5bIEFN6ZA11h4WH2AdZTiZpogLSlMIaj0E30SZ"/>
    <x v="3"/>
    <x v="17"/>
    <m/>
    <s v="August"/>
    <s v="Gated Content"/>
    <s v="Mr. E"/>
    <m/>
    <s v="Employee Engagement Handbook"/>
    <m/>
    <m/>
    <m/>
    <s v="2022-05-17 16:52:19.423000+00:00"/>
    <s v="2022-10-20 08:32:30.246000+00:00"/>
    <s v="GMC"/>
  </r>
  <r>
    <s v="Kashif Ahmad"/>
    <n v="3000000"/>
    <s v="INR"/>
    <n v="0"/>
    <s v="8/24/22"/>
    <s v="Sales"/>
    <s v="stat_1hn9nRJaLbI53NxPuSQgo90kRpbpKsFlwN4oEGNUTdO"/>
    <s v="Lost"/>
    <n v="0"/>
    <s v="OpportunityStatusType.Lost"/>
    <s v="cont_BzLlvabygJUfsStBMnkViepsIcSVXBrjH2FRUJV4ltC"/>
    <s v="Pranesh Choudhary"/>
    <m/>
    <s v="lead_AC0RkCbJ7o3yjRmbE1HmgZcqdyp9v48Sa2JuKmn3xT0"/>
    <s v="BECIS - Commercial Industrial Solutions"/>
    <s v="Kaushlya Bhavsar"/>
    <s v="user_LKRhV6rhcBe0uL8u70UUGeDjbMupuho4TaiAOCbT7HT"/>
    <s v="Kashif Ahmad"/>
    <s v="2022-06-01 08:49:05.037000+00:00"/>
    <s v="2022-08-22 14:16:33.688000+00:00"/>
    <m/>
    <s v="Pune"/>
    <m/>
    <m/>
    <m/>
    <n v="105"/>
    <m/>
    <m/>
    <m/>
    <m/>
    <m/>
    <m/>
    <m/>
    <m/>
    <m/>
    <m/>
    <m/>
    <s v="Professional Services"/>
    <m/>
    <m/>
    <m/>
    <m/>
    <m/>
    <m/>
    <m/>
    <m/>
    <m/>
    <m/>
    <m/>
    <m/>
    <m/>
    <m/>
    <s v="user_vMd4rmcrSbjykdyL2J7rrYn84SWdcNc5FKligrmItPw"/>
    <x v="11"/>
    <x v="2"/>
    <m/>
    <s v="August"/>
    <s v="Gated Content"/>
    <m/>
    <m/>
    <s v="Employee Wellness Handbook"/>
    <m/>
    <m/>
    <m/>
    <s v="2022-04-07 08:51:53.799000+00:00"/>
    <s v="2022-08-22 14:22:39.757000+00:00"/>
    <s v="GMC"/>
  </r>
  <r>
    <s v="Kashif Ahmad"/>
    <n v="234403"/>
    <s v="INR"/>
    <n v="100"/>
    <s v="8/22/22"/>
    <s v="Sales"/>
    <s v="stat_OZRiD1474QRJIpvnjHCZfiIvKcVD6mIKSSTzg8SwDVx"/>
    <s v="Won- Payment Completed"/>
    <n v="1"/>
    <s v="OpportunityStatusType.Won"/>
    <s v="cont_6WTkkBwQXqY5nEWJcjg5AMxzZRN7OTxye2IDb1vjbl0"/>
    <s v="Nithin Murali"/>
    <s v="GMC-renewal"/>
    <s v="lead_7nHnalGwZ2tE49MYZIYZyfbOgl8HFrux8qQwOIJFTMD"/>
    <s v="Deepnetsoft Solutions Pvt. Ltd."/>
    <s v="Bharti Bankey"/>
    <s v="user_LKRhV6rhcBe0uL8u70UUGeDjbMupuho4TaiAOCbT7HT"/>
    <s v="Kashif Ahmad"/>
    <s v="2022-06-03 11:08:46.282000+00:00"/>
    <s v="2022-08-22 13:40:22.916000+00:00"/>
    <m/>
    <s v="Kochi"/>
    <m/>
    <m/>
    <m/>
    <n v="13"/>
    <m/>
    <m/>
    <m/>
    <m/>
    <m/>
    <m/>
    <m/>
    <m/>
    <m/>
    <m/>
    <m/>
    <s v="IT Services &amp; IT Consulting"/>
    <m/>
    <m/>
    <m/>
    <m/>
    <m/>
    <m/>
    <m/>
    <m/>
    <m/>
    <m/>
    <m/>
    <m/>
    <m/>
    <m/>
    <m/>
    <x v="16"/>
    <x v="5"/>
    <m/>
    <s v="May"/>
    <s v="Cold Call"/>
    <m/>
    <m/>
    <m/>
    <m/>
    <m/>
    <m/>
    <s v="2022-06-03 10:48:15.268000+00:00"/>
    <s v="2022-09-21 10:48:29.795000+00:00"/>
    <m/>
  </r>
  <r>
    <s v="Sreenivas Hatti"/>
    <n v="1500000"/>
    <s v="INR"/>
    <n v="0"/>
    <s v="8/15/22"/>
    <s v="Sales"/>
    <s v="stat_kcR4fZg7TU7jjk1jAVua3qGLRS4J5uFayEjK5j02wtv"/>
    <s v="Unqualified"/>
    <n v="0"/>
    <s v="OpportunityStatusType.Lost"/>
    <s v="cont_6WJVZacPpuRT0tbkWVBs0BowgpeJYoIiaBaGu0NMth8"/>
    <s v="sandeep"/>
    <s v="GMC"/>
    <s v="lead_YIyUwaKqEo4HtXADd0LEWdZPSUTf3LqcepibVjxHqeZ"/>
    <s v="Estuate Software"/>
    <s v="Daya Gowda"/>
    <s v="user_JjaNBsxmUKBROYZvEahyXgec466W5jQa2pL0NUZ81Lb"/>
    <s v="Sreenivas Hatti"/>
    <s v="2022-05-30 10:17:25.975000+00:00"/>
    <s v="2022-08-22 12:00:08.910000+00:00"/>
    <m/>
    <s v="Bangalore"/>
    <m/>
    <m/>
    <m/>
    <n v="388"/>
    <m/>
    <m/>
    <m/>
    <m/>
    <m/>
    <m/>
    <m/>
    <m/>
    <m/>
    <m/>
    <m/>
    <s v="IT Services &amp; IT Consulting; Others"/>
    <s v="Prudent"/>
    <m/>
    <m/>
    <m/>
    <m/>
    <m/>
    <m/>
    <m/>
    <m/>
    <m/>
    <m/>
    <m/>
    <s v="Rakesh Nade"/>
    <m/>
    <s v="user_encRk5bIEFN6ZA11h4WH2AdZTiZpogLSlMIaj0E30SZ"/>
    <x v="3"/>
    <x v="1"/>
    <m/>
    <s v="August"/>
    <s v="Cold Call"/>
    <s v="Naukri.com"/>
    <m/>
    <m/>
    <m/>
    <m/>
    <m/>
    <s v="2022-05-06 10:48:23.051000+00:00"/>
    <s v="2022-10-10 02:58:43.134000+00:00"/>
    <m/>
  </r>
  <r>
    <s v="Sreenivas Hatti"/>
    <n v="50000"/>
    <s v="INR"/>
    <n v="0"/>
    <s v="8/15/22"/>
    <s v="Sales"/>
    <s v="stat_kcR4fZg7TU7jjk1jAVua3qGLRS4J5uFayEjK5j02wtv"/>
    <s v="Unqualified"/>
    <n v="0"/>
    <s v="OpportunityStatusType.Lost"/>
    <m/>
    <m/>
    <s v="GPA"/>
    <s v="lead_YIyUwaKqEo4HtXADd0LEWdZPSUTf3LqcepibVjxHqeZ"/>
    <s v="Estuate Software"/>
    <s v="Daya Gowda"/>
    <s v="user_JjaNBsxmUKBROYZvEahyXgec466W5jQa2pL0NUZ81Lb"/>
    <s v="Sreenivas Hatti"/>
    <s v="2022-05-30 10:19:01.596000+00:00"/>
    <s v="2022-08-22 12:00:20.858000+00:00"/>
    <m/>
    <s v="Bangalore"/>
    <m/>
    <m/>
    <m/>
    <n v="388"/>
    <m/>
    <m/>
    <m/>
    <m/>
    <m/>
    <m/>
    <m/>
    <m/>
    <m/>
    <m/>
    <m/>
    <s v="IT Services &amp; IT Consulting; Others"/>
    <s v="Prudent"/>
    <m/>
    <m/>
    <m/>
    <m/>
    <m/>
    <m/>
    <m/>
    <m/>
    <m/>
    <m/>
    <m/>
    <s v="Rakesh Nade"/>
    <m/>
    <s v="user_encRk5bIEFN6ZA11h4WH2AdZTiZpogLSlMIaj0E30SZ"/>
    <x v="3"/>
    <x v="1"/>
    <m/>
    <s v="August"/>
    <s v="Cold Call"/>
    <s v="Naukri.com"/>
    <m/>
    <m/>
    <m/>
    <m/>
    <m/>
    <s v="2022-05-06 10:48:23.051000+00:00"/>
    <s v="2022-10-10 02:58:43.134000+00:00"/>
    <m/>
  </r>
  <r>
    <s v="Kashif Ahmad"/>
    <n v="35000"/>
    <s v="INR"/>
    <n v="0"/>
    <s v="8/23/22"/>
    <s v="Sales"/>
    <s v="stat_1hn9nRJaLbI53NxPuSQgo90kRpbpKsFlwN4oEGNUTdO"/>
    <s v="Lost"/>
    <n v="0"/>
    <s v="OpportunityStatusType.Lost"/>
    <s v="cont_Vdj6AvgmhKRlreiX4MGMwRDKk6NsSVveraEzdo97i2Q"/>
    <s v="Bharat Rahane"/>
    <m/>
    <s v="lead_MBmOBv4RPJhbNeMjzSTyudxkFbI0GyY4CXyHZxqTFgX"/>
    <s v="GFI Informatique/MGS"/>
    <s v="Prateek Wadhwa"/>
    <s v="user_LKRhV6rhcBe0uL8u70UUGeDjbMupuho4TaiAOCbT7HT"/>
    <s v="Kashif Ahmad"/>
    <s v="2022-06-27 07:53:24.183000+00:00"/>
    <s v="2022-08-22 11:23:19.304000+00:00"/>
    <m/>
    <s v="Pune"/>
    <m/>
    <m/>
    <m/>
    <n v="164"/>
    <m/>
    <m/>
    <m/>
    <m/>
    <m/>
    <m/>
    <m/>
    <m/>
    <m/>
    <m/>
    <m/>
    <s v="IT Services &amp; IT Consulting"/>
    <m/>
    <m/>
    <m/>
    <m/>
    <m/>
    <m/>
    <m/>
    <m/>
    <m/>
    <m/>
    <m/>
    <m/>
    <s v="Arunkumar Dubey"/>
    <m/>
    <s v="user_FdWFezbLzkYQcGsBUsjZO25nr2poK2nRbqV47Rs5Kfm"/>
    <x v="17"/>
    <x v="5"/>
    <m/>
    <s v="August"/>
    <s v="Cold Call"/>
    <s v="Linkedin"/>
    <m/>
    <m/>
    <m/>
    <m/>
    <m/>
    <s v="2021-08-17 06:10:18.097000+00:00"/>
    <s v="2022-09-08 06:43:28.491000+00:00"/>
    <s v="GPA"/>
  </r>
  <r>
    <s v="Navin Panjwani"/>
    <n v="450000"/>
    <s v="INR"/>
    <n v="0"/>
    <s v="8/26/22"/>
    <s v="Sales"/>
    <s v="stat_1hn9nRJaLbI53NxPuSQgo90kRpbpKsFlwN4oEGNUTdO"/>
    <s v="Lost"/>
    <n v="0"/>
    <s v="OpportunityStatusType.Lost"/>
    <s v="cont_bPry6gWW1bNafyVk0Afdf6Kl7kOsr3SmBsM92zrWz3Y"/>
    <s v="Ragunath Chandran"/>
    <m/>
    <s v="lead_HEMnug7LDedDBcV40uETHfbSbNIrKL6980xzulGGV6E"/>
    <s v="Eswari Global ( Renewal , 26th Aug )"/>
    <s v="Kaushlya Bhavsar"/>
    <s v="user_sD3YjSs92XKUfD0OPHeo886g6tW6aCM0iUhX5VVUuJi"/>
    <s v="Navin Panjwani"/>
    <s v="2022-06-14 12:38:39.619000+00:00"/>
    <s v="2022-08-22 09:01:10.016000+00:00"/>
    <m/>
    <m/>
    <m/>
    <m/>
    <m/>
    <n v="350"/>
    <m/>
    <m/>
    <m/>
    <m/>
    <m/>
    <m/>
    <m/>
    <s v="PAID_SOCIAL"/>
    <m/>
    <m/>
    <m/>
    <m/>
    <m/>
    <m/>
    <m/>
    <m/>
    <m/>
    <m/>
    <m/>
    <m/>
    <m/>
    <m/>
    <m/>
    <m/>
    <m/>
    <m/>
    <s v="user_vMd4rmcrSbjykdyL2J7rrYn84SWdcNc5FKligrmItPw"/>
    <x v="11"/>
    <x v="1"/>
    <m/>
    <s v="August; July"/>
    <s v="Gated Content"/>
    <m/>
    <m/>
    <s v="Employee Engagement Handbook"/>
    <m/>
    <m/>
    <m/>
    <s v="2022-05-31 16:30:49.954000+00:00"/>
    <s v="2022-08-26 08:53:54.088000+00:00"/>
    <s v="GMC"/>
  </r>
  <r>
    <s v="Pranav Kenjale"/>
    <n v="447615"/>
    <s v="INR"/>
    <n v="0"/>
    <d v="2022-09-08T00:00:00"/>
    <s v="Sales"/>
    <s v="stat_1hn9nRJaLbI53NxPuSQgo90kRpbpKsFlwN4oEGNUTdO"/>
    <s v="Lost"/>
    <n v="0"/>
    <s v="OpportunityStatusType.Lost"/>
    <m/>
    <m/>
    <s v="1+3  Max Bupa"/>
    <s v="lead_ont2QLCyp23uwPj9UDjQQj3b5w9iQmwkx8quZ7aQc3W"/>
    <s v="FLASH ELECTRONICS (I) PVT LTD"/>
    <s v="Pranav Kenjale"/>
    <s v="user_sREdxbAJihL2Zbgic7tyQ6Rc4Mny7HnD1RNGhA9DDYh"/>
    <s v="Prajakta Sahastrabudhe"/>
    <s v="2022-08-01 12:23:03.222000+00:00"/>
    <s v="2022-08-22 09:09:00.577000+00:00"/>
    <m/>
    <s v="Pune"/>
    <m/>
    <s v="2020-08-26 02:33:06+00:00"/>
    <m/>
    <n v="355"/>
    <s v="Yes"/>
    <m/>
    <m/>
    <m/>
    <m/>
    <m/>
    <m/>
    <m/>
    <m/>
    <m/>
    <m/>
    <s v="Manufacturing"/>
    <m/>
    <m/>
    <m/>
    <m/>
    <m/>
    <m/>
    <m/>
    <m/>
    <m/>
    <m/>
    <m/>
    <m/>
    <s v="Arunkumar Dubey"/>
    <m/>
    <s v="user_elsJRWsVnVWXwXYDqwMxWZeO0sLXCWVtdfpMy6LREbN"/>
    <x v="26"/>
    <x v="6"/>
    <m/>
    <s v="March"/>
    <s v="Affiliate; Inbound"/>
    <s v="Inbound via website"/>
    <m/>
    <s v="Employee Count"/>
    <m/>
    <m/>
    <m/>
    <s v="2020-12-06 09:48:39.180000+00:00"/>
    <s v="2022-10-10 07:34:47.226000+00:00"/>
    <m/>
  </r>
  <r>
    <s v="Kashif Ahmad"/>
    <n v="790000"/>
    <s v="INR"/>
    <n v="0"/>
    <s v="8/23/22"/>
    <s v="Sales"/>
    <s v="stat_1hn9nRJaLbI53NxPuSQgo90kRpbpKsFlwN4oEGNUTdO"/>
    <s v="Lost"/>
    <n v="0"/>
    <s v="OpportunityStatusType.Lost"/>
    <s v="cont_Vdj6AvgmhKRlreiX4MGMwRDKk6NsSVveraEzdo97i2Q"/>
    <s v="Bharat Rahane"/>
    <m/>
    <s v="lead_MBmOBv4RPJhbNeMjzSTyudxkFbI0GyY4CXyHZxqTFgX"/>
    <s v="GFI Informatique/MGS"/>
    <s v="Prateek Wadhwa"/>
    <s v="user_LKRhV6rhcBe0uL8u70UUGeDjbMupuho4TaiAOCbT7HT"/>
    <s v="Kashif Ahmad"/>
    <s v="2022-06-27 06:47:01.805000+00:00"/>
    <s v="2022-08-22 11:23:01.499000+00:00"/>
    <m/>
    <s v="Pune"/>
    <m/>
    <m/>
    <m/>
    <n v="164"/>
    <m/>
    <m/>
    <m/>
    <m/>
    <m/>
    <m/>
    <m/>
    <m/>
    <m/>
    <m/>
    <m/>
    <s v="IT Services &amp; IT Consulting"/>
    <m/>
    <m/>
    <m/>
    <m/>
    <m/>
    <m/>
    <m/>
    <m/>
    <m/>
    <m/>
    <m/>
    <m/>
    <s v="Arunkumar Dubey"/>
    <m/>
    <s v="user_FdWFezbLzkYQcGsBUsjZO25nr2poK2nRbqV47Rs5Kfm"/>
    <x v="17"/>
    <x v="5"/>
    <m/>
    <s v="August"/>
    <s v="Cold Call"/>
    <s v="Linkedin"/>
    <m/>
    <m/>
    <m/>
    <m/>
    <m/>
    <s v="2021-08-17 06:10:18.097000+00:00"/>
    <s v="2022-09-08 06:43:28.491000+00:00"/>
    <s v="GMC"/>
  </r>
  <r>
    <s v="Tejas Kulkarni"/>
    <n v="1500000"/>
    <s v="INR"/>
    <n v="0"/>
    <s v="8/26/22"/>
    <s v="Sales"/>
    <s v="stat_1hn9nRJaLbI53NxPuSQgo90kRpbpKsFlwN4oEGNUTdO"/>
    <s v="Lost"/>
    <n v="0"/>
    <s v="OpportunityStatusType.Lost"/>
    <s v="cont_BluEmuBBUBYbwUeXYqQdxAzD77utLHEzPr1wQSUJHp0"/>
    <s v="Merlin Mathew"/>
    <s v="He will talk to management and confirm the participation. they have gone aehad with another"/>
    <s v="lead_L4gl4UbbTgsVeKUo9ycn6OlI1g3U6SyCvtlrJFHnzq7"/>
    <s v="Milaap Social Ventures India Pvt Ltd"/>
    <s v="Vinoth Mohan"/>
    <s v="user_kbtBHYtBjVDNyI72HTF6C1SCvC7yVBiA6OrBOy3t96U"/>
    <s v="Tejas Kulkarni"/>
    <s v="2022-05-24 11:47:51.033000+00:00"/>
    <s v="2022-08-22 07:33:26.561000+00:00"/>
    <m/>
    <s v="Bangalore"/>
    <m/>
    <m/>
    <m/>
    <n v="152"/>
    <m/>
    <m/>
    <m/>
    <m/>
    <m/>
    <m/>
    <m/>
    <m/>
    <m/>
    <m/>
    <m/>
    <s v="Banking &amp; Finance"/>
    <m/>
    <m/>
    <m/>
    <m/>
    <m/>
    <m/>
    <m/>
    <m/>
    <m/>
    <m/>
    <m/>
    <m/>
    <s v="Jithendra Goalla"/>
    <m/>
    <s v="user_N2Wvx57ff3o0vmVPS4RR0gXHdA5qVZKmxAMYwKh2zLa"/>
    <x v="20"/>
    <x v="1"/>
    <m/>
    <s v="August"/>
    <s v="Cold Call"/>
    <m/>
    <n v="300000"/>
    <m/>
    <m/>
    <m/>
    <m/>
    <s v="2022-04-28 07:26:26.712000+00:00"/>
    <s v="2022-09-05 05:31:15.249000+00:00"/>
    <s v="GMC"/>
  </r>
  <r>
    <s v="Prasoon Mishra"/>
    <n v="1000000"/>
    <s v="INR"/>
    <n v="0"/>
    <s v="8/16/22"/>
    <s v="Sales"/>
    <s v="stat_1hn9nRJaLbI53NxPuSQgo90kRpbpKsFlwN4oEGNUTdO"/>
    <s v="Lost"/>
    <n v="0"/>
    <s v="OpportunityStatusType.Lost"/>
    <s v="cont_AMqdU91kUSql1QmPOkao6HLZfuBTFNQDiEVvESNiFOQ"/>
    <s v="Anshu Singh"/>
    <m/>
    <s v="lead_tnaPjVcsHBnItSNt0gAhEQ45KpMYNy7A4i430rQ02LA"/>
    <s v="On Move (Zast Logisolutions)"/>
    <s v="Sarvesh Pawar"/>
    <s v="user_RYbBTp8BVWNa7ppiOz6QVJMGK0exHsFmc5uCLn34ODZ"/>
    <s v="Prasoon Mishra"/>
    <s v="2022-07-05 09:41:58.952000+00:00"/>
    <s v="2022-08-22 07:04:36.799000+00:00"/>
    <m/>
    <s v="Gurgaon"/>
    <m/>
    <m/>
    <m/>
    <n v="200"/>
    <m/>
    <m/>
    <m/>
    <m/>
    <m/>
    <m/>
    <m/>
    <m/>
    <m/>
    <m/>
    <m/>
    <m/>
    <m/>
    <m/>
    <m/>
    <m/>
    <m/>
    <m/>
    <m/>
    <m/>
    <m/>
    <m/>
    <m/>
    <m/>
    <m/>
    <m/>
    <s v="user_A8KOTZADnUtEQOLt4nSLAmteNStuGh80js75RYjrXVt"/>
    <x v="6"/>
    <x v="1"/>
    <m/>
    <s v="August"/>
    <s v="Gated Content"/>
    <m/>
    <m/>
    <s v="Employee Wellness Handbook"/>
    <m/>
    <m/>
    <m/>
    <s v="2022-02-12 15:39:11.705000+00:00"/>
    <s v="2022-09-01 11:19:53.654000+00:00"/>
    <s v="GMC"/>
  </r>
  <r>
    <s v="Prasoon Mishra"/>
    <n v="50000"/>
    <s v="INR"/>
    <n v="0"/>
    <s v="8/16/22"/>
    <s v="Sales"/>
    <s v="stat_1hn9nRJaLbI53NxPuSQgo90kRpbpKsFlwN4oEGNUTdO"/>
    <s v="Lost"/>
    <n v="0"/>
    <s v="OpportunityStatusType.Lost"/>
    <s v="cont_AMqdU91kUSql1QmPOkao6HLZfuBTFNQDiEVvESNiFOQ"/>
    <s v="Anshu Singh"/>
    <m/>
    <s v="lead_tnaPjVcsHBnItSNt0gAhEQ45KpMYNy7A4i430rQ02LA"/>
    <s v="On Move (Zast Logisolutions)"/>
    <s v="Sarvesh Pawar"/>
    <s v="user_RYbBTp8BVWNa7ppiOz6QVJMGK0exHsFmc5uCLn34ODZ"/>
    <s v="Prasoon Mishra"/>
    <s v="2022-07-05 09:39:58.069000+00:00"/>
    <s v="2022-08-22 07:04:49.193000+00:00"/>
    <m/>
    <s v="Gurgaon"/>
    <m/>
    <m/>
    <m/>
    <n v="200"/>
    <m/>
    <m/>
    <m/>
    <m/>
    <m/>
    <m/>
    <m/>
    <m/>
    <m/>
    <m/>
    <m/>
    <m/>
    <m/>
    <m/>
    <m/>
    <m/>
    <m/>
    <m/>
    <m/>
    <m/>
    <m/>
    <m/>
    <m/>
    <m/>
    <m/>
    <m/>
    <s v="user_A8KOTZADnUtEQOLt4nSLAmteNStuGh80js75RYjrXVt"/>
    <x v="6"/>
    <x v="1"/>
    <m/>
    <s v="August"/>
    <s v="Gated Content"/>
    <m/>
    <m/>
    <s v="Employee Wellness Handbook"/>
    <m/>
    <m/>
    <m/>
    <s v="2022-02-12 15:39:11.705000+00:00"/>
    <s v="2022-09-01 11:19:53.654000+00:00"/>
    <s v="GPA"/>
  </r>
  <r>
    <s v="Prasoon Mishra"/>
    <n v="1500000"/>
    <s v="INR"/>
    <n v="0"/>
    <s v="8/17/22"/>
    <s v="Sales"/>
    <s v="stat_kcR4fZg7TU7jjk1jAVua3qGLRS4J5uFayEjK5j02wtv"/>
    <s v="Unqualified"/>
    <n v="0"/>
    <s v="OpportunityStatusType.Lost"/>
    <s v="cont_ln5gduIn0X8aMYQNn0M2YwES4QX2ijUZhfu4M5soMH1"/>
    <s v="Prakash Bhojwani"/>
    <m/>
    <s v="lead_uZ1CNyGeqrNFC6NON4EtQRwaQoh9xoeMrWZnv3ps4rM"/>
    <s v="Speciality Sintered Products"/>
    <s v="Sarvesh Pawar"/>
    <s v="user_RYbBTp8BVWNa7ppiOz6QVJMGK0exHsFmc5uCLn34ODZ"/>
    <s v="Prasoon Mishra"/>
    <s v="2022-05-30 07:11:09.678000+00:00"/>
    <s v="2022-08-22 07:03:00.853000+00:00"/>
    <m/>
    <s v="Pune"/>
    <m/>
    <m/>
    <m/>
    <n v="350"/>
    <m/>
    <m/>
    <m/>
    <m/>
    <m/>
    <m/>
    <m/>
    <m/>
    <m/>
    <m/>
    <m/>
    <m/>
    <m/>
    <m/>
    <m/>
    <m/>
    <m/>
    <m/>
    <m/>
    <m/>
    <m/>
    <m/>
    <m/>
    <m/>
    <s v="Yogesh Paigude"/>
    <m/>
    <s v="user_A8KOTZADnUtEQOLt4nSLAmteNStuGh80js75RYjrXVt"/>
    <x v="6"/>
    <x v="1"/>
    <m/>
    <m/>
    <s v="Cold Call"/>
    <m/>
    <m/>
    <s v="AM OPS - Vinod Pawar"/>
    <m/>
    <m/>
    <m/>
    <s v="2022-05-28 06:59:18.207000+00:00"/>
    <s v="2022-08-26 12:50:12.134000+00:00"/>
    <s v="GMC"/>
  </r>
  <r>
    <s v="Moziez Chamadia"/>
    <n v="2000000"/>
    <s v="INR"/>
    <n v="0"/>
    <s v="8/31/22"/>
    <s v="Sales"/>
    <s v="stat_kcR4fZg7TU7jjk1jAVua3qGLRS4J5uFayEjK5j02wtv"/>
    <s v="Unqualified"/>
    <n v="0"/>
    <s v="OpportunityStatusType.Lost"/>
    <s v="cont_BQH8vdWER7da1aZ92Lyexb8WlwNwRWPyK0auDLYi0HG"/>
    <s v="Swati Dahilkar"/>
    <s v="GMC Renewal"/>
    <s v="lead_6WBOBrpxx6ZFqtzjZKWSoh8pUtFXrJboJH2XjZ84GxJ"/>
    <s v="Tristha Global Pvt. Ltd."/>
    <s v="Aishwarya Nyayadhish"/>
    <s v="user_IgNfKH7wuLLjHvexoMm2PXWcnF3zYft0ZbMTyfwKRUg"/>
    <s v="Moziez Chamadia"/>
    <s v="2022-05-16 12:43:29.320000+00:00"/>
    <s v="2022-08-22 06:59:34.280000+00:00"/>
    <m/>
    <s v="Chennai"/>
    <m/>
    <m/>
    <m/>
    <n v="222"/>
    <m/>
    <m/>
    <m/>
    <m/>
    <m/>
    <m/>
    <m/>
    <m/>
    <m/>
    <m/>
    <m/>
    <s v="IT Services &amp; IT Consulting"/>
    <m/>
    <m/>
    <m/>
    <m/>
    <m/>
    <m/>
    <m/>
    <m/>
    <m/>
    <m/>
    <m/>
    <m/>
    <s v="Arunkumar Dubey"/>
    <m/>
    <s v="user_6hRQhcoLhZEDUBYaw3vS7rv6T5582sGfXq4jNRqTfUU"/>
    <x v="14"/>
    <x v="1"/>
    <m/>
    <s v="August"/>
    <s v="Cold Call"/>
    <s v="Lusha"/>
    <m/>
    <s v="Glengarry"/>
    <m/>
    <m/>
    <m/>
    <s v="2021-12-09 09:17:46.579000+00:00"/>
    <s v="2022-09-07 15:08:13+00:00"/>
    <m/>
  </r>
  <r>
    <s v="Prasoon Mishra"/>
    <n v="1800000"/>
    <s v="INR"/>
    <n v="0"/>
    <s v="8/17/22"/>
    <s v="Sales"/>
    <s v="stat_1hn9nRJaLbI53NxPuSQgo90kRpbpKsFlwN4oEGNUTdO"/>
    <s v="Lost"/>
    <n v="0"/>
    <s v="OpportunityStatusType.Lost"/>
    <s v="cont_OhXixjt1OIbVS3Yvcy2Y3Hr60k5W182KGj8k6Gwf0G6"/>
    <s v="Debjani Dasgupta"/>
    <m/>
    <s v="lead_ycTvGjW70MhOU1zdQwhcO0y1Y6B7kuEEM7mVHZZazlz"/>
    <s v="Jindal Poly Films Limited"/>
    <s v="Sarvesh Pawar"/>
    <s v="user_RYbBTp8BVWNa7ppiOz6QVJMGK0exHsFmc5uCLn34ODZ"/>
    <s v="Prasoon Mishra"/>
    <s v="2022-06-09 11:30:32.691000+00:00"/>
    <s v="2022-08-22 07:03:28.357000+00:00"/>
    <m/>
    <s v="Delhi"/>
    <m/>
    <m/>
    <m/>
    <n v="648"/>
    <m/>
    <m/>
    <m/>
    <m/>
    <m/>
    <m/>
    <m/>
    <m/>
    <m/>
    <m/>
    <m/>
    <s v="Manufacturing"/>
    <m/>
    <m/>
    <m/>
    <m/>
    <m/>
    <m/>
    <m/>
    <m/>
    <m/>
    <m/>
    <m/>
    <m/>
    <s v="Aniket Vahile"/>
    <m/>
    <s v="user_A8KOTZADnUtEQOLt4nSLAmteNStuGh80js75RYjrXVt"/>
    <x v="6"/>
    <x v="1"/>
    <m/>
    <s v="July"/>
    <s v="Gated Content"/>
    <s v="Naukri.com"/>
    <m/>
    <s v="Employee Wellness Handbook"/>
    <m/>
    <m/>
    <m/>
    <s v="2022-02-04 03:47:26.354000+00:00"/>
    <s v="2022-09-07 11:42:48.189000+00:00"/>
    <s v="GMC"/>
  </r>
  <r>
    <s v="Vivek Singh"/>
    <n v="300000"/>
    <s v="INR"/>
    <n v="0"/>
    <s v="8/19/22"/>
    <s v="Sales"/>
    <s v="stat_1hn9nRJaLbI53NxPuSQgo90kRpbpKsFlwN4oEGNUTdO"/>
    <s v="Lost"/>
    <n v="0"/>
    <s v="OpportunityStatusType.Lost"/>
    <m/>
    <m/>
    <s v="GMC (Renewal)"/>
    <s v="lead_Kn2sZqTqJWQNj5DMjxUyBNdDBg8he27e4kOkLfDi11w"/>
    <s v="1BRIDGE"/>
    <s v="Pranav Kenjale"/>
    <s v="user_6dalmZ7hmWD47jhCVGdU1SSEcFMsz9rWtW2jPORgJvj"/>
    <s v="Vivek Singh"/>
    <s v="2022-06-02 11:34:11.390000+00:00"/>
    <s v="2022-08-21 16:31:09.014000+00:00"/>
    <m/>
    <s v="Bangalore"/>
    <m/>
    <m/>
    <m/>
    <n v="35"/>
    <m/>
    <m/>
    <m/>
    <m/>
    <m/>
    <m/>
    <m/>
    <m/>
    <m/>
    <m/>
    <m/>
    <s v="Others"/>
    <m/>
    <m/>
    <m/>
    <m/>
    <m/>
    <m/>
    <m/>
    <m/>
    <m/>
    <m/>
    <m/>
    <m/>
    <s v="Aniket Vahile"/>
    <m/>
    <s v="user_x9AtbGLhDmWYC9XAmYdfwBt9yiXbgMhBuZpIoFuN8Cd"/>
    <x v="22"/>
    <x v="1"/>
    <m/>
    <s v="August"/>
    <s v="Cold Call"/>
    <s v="Lusha"/>
    <m/>
    <s v="Glengarry"/>
    <m/>
    <s v="Prashanth Prakash, C4D Partners, KAAJ Ventures, Prashanth PV Boccasam, Puneet Jetli"/>
    <m/>
    <s v="2021-12-09 09:18:08.761000+00:00"/>
    <s v="2022-09-07 13:15:28.420000+00:00"/>
    <m/>
  </r>
  <r>
    <s v="Manish Balpande"/>
    <n v="15000"/>
    <s v="INR"/>
    <n v="0"/>
    <s v="8/19/22"/>
    <s v="Sales"/>
    <s v="stat_1hn9nRJaLbI53NxPuSQgo90kRpbpKsFlwN4oEGNUTdO"/>
    <s v="Lost"/>
    <n v="0"/>
    <s v="OpportunityStatusType.Lost"/>
    <s v="cont_GMsZL3CTopRBARr55xQvg2GWvX7ZAphYOS1MKfh99Lg"/>
    <s v="Pragati Shinde"/>
    <m/>
    <s v="lead_IZVJYYOTgYfOR8j3VqG2cmYKVr5NDPtHONHqwMpVVed"/>
    <s v="Onama Consultants Pvt Ltd"/>
    <s v="Ankita Pingale"/>
    <s v="user_8jx3L2CDfrbzNnwYUv6Plfha6VxaSGsqcbTXR3sIBZi"/>
    <s v="Manish Balpande"/>
    <s v="2022-08-10 09:50:11.620000+00:00"/>
    <s v="2022-08-22 04:10:19.548000+00:00"/>
    <m/>
    <s v="Pune"/>
    <m/>
    <s v="2020-09-13 10:29:21+00:00"/>
    <m/>
    <n v="150"/>
    <m/>
    <m/>
    <m/>
    <m/>
    <m/>
    <m/>
    <m/>
    <s v="PAID_SOCIAL"/>
    <m/>
    <m/>
    <m/>
    <s v="Professional Services"/>
    <m/>
    <m/>
    <m/>
    <m/>
    <m/>
    <m/>
    <m/>
    <m/>
    <m/>
    <m/>
    <m/>
    <m/>
    <m/>
    <m/>
    <s v="user_1z3bdwgjF9RILRmuQPeXXGoPhafSi1mEgyb4l5sVEvN"/>
    <x v="1"/>
    <x v="1"/>
    <m/>
    <s v="August"/>
    <s v="Gated Content"/>
    <m/>
    <m/>
    <s v="Nameless Lead"/>
    <m/>
    <m/>
    <m/>
    <s v="2020-12-06 09:56:15.855000+00:00"/>
    <s v="2022-09-09 07:44:34.292000+00:00"/>
    <s v="WC"/>
  </r>
  <r>
    <s v="Manish Balpande"/>
    <n v="250000"/>
    <s v="INR"/>
    <n v="0"/>
    <s v="8/19/22"/>
    <s v="Sales"/>
    <s v="stat_1hn9nRJaLbI53NxPuSQgo90kRpbpKsFlwN4oEGNUTdO"/>
    <s v="Lost"/>
    <n v="0"/>
    <s v="OpportunityStatusType.Lost"/>
    <s v="cont_GMsZL3CTopRBARr55xQvg2GWvX7ZAphYOS1MKfh99Lg"/>
    <s v="Pragati Shinde"/>
    <m/>
    <s v="lead_IZVJYYOTgYfOR8j3VqG2cmYKVr5NDPtHONHqwMpVVed"/>
    <s v="Onama Consultants Pvt Ltd"/>
    <s v="Ankita Pingale"/>
    <s v="user_8jx3L2CDfrbzNnwYUv6Plfha6VxaSGsqcbTXR3sIBZi"/>
    <s v="Manish Balpande"/>
    <s v="2022-07-05 11:49:52.447000+00:00"/>
    <s v="2022-08-22 04:09:58.823000+00:00"/>
    <m/>
    <s v="Pune"/>
    <m/>
    <s v="2020-09-13 10:29:21+00:00"/>
    <m/>
    <n v="150"/>
    <m/>
    <m/>
    <m/>
    <m/>
    <m/>
    <m/>
    <m/>
    <s v="PAID_SOCIAL"/>
    <m/>
    <m/>
    <m/>
    <s v="Professional Services"/>
    <m/>
    <m/>
    <m/>
    <m/>
    <m/>
    <m/>
    <m/>
    <m/>
    <m/>
    <m/>
    <m/>
    <m/>
    <m/>
    <m/>
    <s v="user_1z3bdwgjF9RILRmuQPeXXGoPhafSi1mEgyb4l5sVEvN"/>
    <x v="1"/>
    <x v="1"/>
    <m/>
    <s v="August"/>
    <s v="Gated Content"/>
    <m/>
    <m/>
    <s v="Nameless Lead"/>
    <m/>
    <m/>
    <m/>
    <s v="2020-12-06 09:56:15.855000+00:00"/>
    <s v="2022-09-09 07:44:34.292000+00:00"/>
    <s v="GMC"/>
  </r>
  <r>
    <s v="Naveen Kumar"/>
    <n v="4800000"/>
    <s v="INR"/>
    <n v="100"/>
    <s v="8/20/22"/>
    <s v="Sales"/>
    <s v="stat_OZRiD1474QRJIpvnjHCZfiIvKcVD6mIKSSTzg8SwDVx"/>
    <s v="Won- Payment Completed"/>
    <n v="1"/>
    <s v="OpportunityStatusType.Won"/>
    <s v="cont_7ijTE5yDFe9Qxmg4jWaXd6HNStJTmHhtSe3JydbbtYU"/>
    <s v="Ashish Vyas"/>
    <s v="Special Thanks to Chetan, Vikas &amp; Sonal for all the Hard work towards closing this in the Absence of Naveen Kumar."/>
    <s v="lead_Ez8t1P9zR47iiOSwQBflTM3ZHNXoFc8ILdVIPqdaIAy"/>
    <s v="Toothsi"/>
    <s v="Sarvesh Pawar"/>
    <s v="user_P3f70h2AcefBkFTBZpvA9LgDbjTmUIXkqdKqHJ5evwA"/>
    <s v="Manojkumar Tinna"/>
    <s v="2022-06-03 07:30:14.602000+00:00"/>
    <s v="2022-08-20 15:26:27.510000+00:00"/>
    <m/>
    <s v="Mumbai"/>
    <m/>
    <m/>
    <m/>
    <n v="2800"/>
    <m/>
    <m/>
    <m/>
    <m/>
    <m/>
    <m/>
    <m/>
    <s v="PAID_SOCIAL"/>
    <m/>
    <m/>
    <m/>
    <s v="Health, Wellness &amp; Fitness"/>
    <m/>
    <m/>
    <m/>
    <m/>
    <m/>
    <m/>
    <m/>
    <m/>
    <m/>
    <m/>
    <m/>
    <m/>
    <s v="Mrunmay Jalgaonkar"/>
    <m/>
    <s v="user_A8KOTZADnUtEQOLt4nSLAmteNStuGh80js75RYjrXVt"/>
    <x v="6"/>
    <x v="7"/>
    <m/>
    <s v="August; March"/>
    <s v="Affiliate; Gated Content"/>
    <s v="Lusha"/>
    <m/>
    <s v="Employer Branding Playbook"/>
    <m/>
    <s v="Think Investments, Ramakant Sharma, Eight Roads Ventures, Mankekar Family Office, Dharmil Sheth"/>
    <m/>
    <s v="2021-12-09 09:17:38.074000+00:00"/>
    <s v="2022-10-19 05:13:32.225000+00:00"/>
    <s v="GMC"/>
  </r>
  <r>
    <s v="Vrushali Kummar"/>
    <n v="50000"/>
    <s v="INR"/>
    <n v="0"/>
    <d v="2022-01-08T00:00:00"/>
    <s v="Sales"/>
    <s v="stat_kcR4fZg7TU7jjk1jAVua3qGLRS4J5uFayEjK5j02wtv"/>
    <s v="Unqualified"/>
    <n v="0"/>
    <s v="OpportunityStatusType.Lost"/>
    <m/>
    <m/>
    <s v="GPA-Renewal - Plant 1"/>
    <s v="lead_EgwAV7TMRrJeW6XsmOcAMrtj0TRz7wATOU9rwltRS8P"/>
    <s v="Rucha Engineers P Ltd"/>
    <s v="Bhairavi Jog"/>
    <s v="user_TZzywQwym26DjuswO479pxRhNKX152z8X1haCx2vcst"/>
    <s v="Vrushali Kummar"/>
    <s v="2022-05-11 12:00:36.920000+00:00"/>
    <s v="2022-08-20 07:21:48.430000+00:00"/>
    <m/>
    <s v="Aurangabad"/>
    <m/>
    <m/>
    <m/>
    <n v="590"/>
    <m/>
    <m/>
    <m/>
    <m/>
    <m/>
    <m/>
    <m/>
    <s v="PAID_SOCIAL"/>
    <m/>
    <m/>
    <m/>
    <s v="Automotive; Manufacturing"/>
    <m/>
    <m/>
    <m/>
    <m/>
    <m/>
    <m/>
    <m/>
    <m/>
    <m/>
    <m/>
    <m/>
    <m/>
    <s v="Deepak Yadav"/>
    <m/>
    <s v="user_228eUmsdKIb9OItgmiDq1zD4aPZ1eqiapbaLAGeBf8g"/>
    <x v="13"/>
    <x v="1"/>
    <m/>
    <s v="February; July; October"/>
    <s v="Gated Content"/>
    <s v="Naukri.com"/>
    <m/>
    <s v="Employee Engagement Handbook"/>
    <m/>
    <m/>
    <m/>
    <s v="2021-07-09 10:50:04.171000+00:00"/>
    <s v="2022-10-19 01:43:24.619000+00:00"/>
    <s v="GPA"/>
  </r>
  <r>
    <s v="Tejas Kulkarni"/>
    <n v="300000"/>
    <s v="INR"/>
    <n v="0"/>
    <s v="8/31/22"/>
    <s v="Sales"/>
    <s v="stat_1hn9nRJaLbI53NxPuSQgo90kRpbpKsFlwN4oEGNUTdO"/>
    <s v="Lost"/>
    <n v="0"/>
    <s v="OpportunityStatusType.Lost"/>
    <m/>
    <m/>
    <s v="GMC-Fresh. They went ahead with plum two weeks back"/>
    <s v="lead_9q8VHzuiNVpHl2Ap84unnsokhKE4LF4w3fJnTR8QRXv"/>
    <s v="Plotline"/>
    <s v="Bharti Bankey"/>
    <s v="user_kbtBHYtBjVDNyI72HTF6C1SCvC7yVBiA6OrBOy3t96U"/>
    <s v="Tejas Kulkarni"/>
    <s v="2022-07-20 06:26:10.614000+00:00"/>
    <s v="2022-08-20 13:57:21.191000+00:00"/>
    <m/>
    <s v="Bangalore"/>
    <m/>
    <s v="2022-07-18 09:06:06+00:00"/>
    <m/>
    <n v="10"/>
    <m/>
    <m/>
    <m/>
    <m/>
    <m/>
    <m/>
    <m/>
    <m/>
    <m/>
    <m/>
    <m/>
    <s v="IT Services &amp; IT Consulting"/>
    <m/>
    <m/>
    <m/>
    <m/>
    <m/>
    <m/>
    <m/>
    <m/>
    <m/>
    <m/>
    <m/>
    <m/>
    <m/>
    <m/>
    <s v="user_aM3WaaSUQQmaNnsm9l2FQRVWUEr8RN2ZdXzsuQUalQ3"/>
    <x v="7"/>
    <x v="1"/>
    <m/>
    <m/>
    <s v="Inbound"/>
    <s v="Inbound via website"/>
    <m/>
    <s v="Employee Count 25"/>
    <m/>
    <m/>
    <m/>
    <s v="2022-07-18 09:07:41.665000+00:00"/>
    <s v="2022-09-23 10:29:45.167000+00:00"/>
    <m/>
  </r>
  <r>
    <s v="Vivek Singh"/>
    <n v="1200000"/>
    <s v="INR"/>
    <n v="0"/>
    <s v="8/21/22"/>
    <s v="Sales"/>
    <s v="stat_1hn9nRJaLbI53NxPuSQgo90kRpbpKsFlwN4oEGNUTdO"/>
    <s v="Lost"/>
    <n v="0"/>
    <s v="OpportunityStatusType.Lost"/>
    <m/>
    <m/>
    <s v="GMC-renewal"/>
    <s v="lead_xBgP2SAuPIsbhdEsYfmRV6c4d12K7Bwe9QpA1uVwivH"/>
    <s v="Gain-Insights"/>
    <s v="Bharti Bankey"/>
    <s v="user_6dalmZ7hmWD47jhCVGdU1SSEcFMsz9rWtW2jPORgJvj"/>
    <s v="Vivek Singh"/>
    <s v="2022-04-27 06:36:09.640000+00:00"/>
    <s v="2022-08-19 14:18:02.682000+00:00"/>
    <m/>
    <s v="Bangalore"/>
    <m/>
    <s v="2022-04-26 09:47:22+00:00"/>
    <m/>
    <n v="150"/>
    <m/>
    <m/>
    <m/>
    <m/>
    <m/>
    <m/>
    <m/>
    <s v="DIRECT_TRAFFIC"/>
    <m/>
    <m/>
    <m/>
    <s v="Digital Marketing &amp; Advertising"/>
    <m/>
    <m/>
    <m/>
    <m/>
    <m/>
    <m/>
    <m/>
    <m/>
    <m/>
    <m/>
    <m/>
    <m/>
    <s v="Sakshi Soni"/>
    <m/>
    <s v="user_aM3WaaSUQQmaNnsm9l2FQRVWUEr8RN2ZdXzsuQUalQ3"/>
    <x v="7"/>
    <x v="1"/>
    <m/>
    <s v="August"/>
    <s v="Inbound"/>
    <s v="Inbound via website"/>
    <m/>
    <s v="Employee Count 100"/>
    <m/>
    <m/>
    <m/>
    <s v="2022-03-09 05:21:55.073000+00:00"/>
    <s v="2022-08-26 06:04:27.573000+00:00"/>
    <m/>
  </r>
  <r>
    <s v="Navin Panjwani"/>
    <n v="75000"/>
    <s v="INR"/>
    <n v="100"/>
    <s v="8/19/22"/>
    <s v="Sales"/>
    <s v="stat_OZRiD1474QRJIpvnjHCZfiIvKcVD6mIKSSTzg8SwDVx"/>
    <s v="Won- Payment Completed"/>
    <n v="1"/>
    <s v="OpportunityStatusType.Won"/>
    <s v="cont_er4e8uDcUscinclBgy00eyhDP3lE17wiS2to3Xb06KL"/>
    <s v="Renilda Nathalia"/>
    <m/>
    <s v="lead_boJvjUc6H6honsmOaL8GrnOWWcA6xnoCTWuM7eV3zfZ"/>
    <s v="Wizqart"/>
    <s v="Vinoth Mohan"/>
    <s v="user_sD3YjSs92XKUfD0OPHeo886g6tW6aCM0iUhX5VVUuJi"/>
    <s v="Navin Panjwani"/>
    <s v="2022-05-13 13:19:31.106000+00:00"/>
    <s v="2022-08-20 05:29:27.617000+00:00"/>
    <m/>
    <s v="Mumbai"/>
    <m/>
    <m/>
    <m/>
    <n v="28"/>
    <m/>
    <m/>
    <m/>
    <m/>
    <m/>
    <m/>
    <m/>
    <m/>
    <m/>
    <m/>
    <m/>
    <m/>
    <m/>
    <m/>
    <m/>
    <m/>
    <m/>
    <m/>
    <m/>
    <m/>
    <m/>
    <m/>
    <m/>
    <m/>
    <m/>
    <m/>
    <s v="user_N2Wvx57ff3o0vmVPS4RR0gXHdA5qVZKmxAMYwKh2zLa"/>
    <x v="20"/>
    <x v="9"/>
    <m/>
    <s v="August"/>
    <s v="Gated Content"/>
    <m/>
    <n v="300000"/>
    <s v="Employee Wellness Handbook"/>
    <m/>
    <m/>
    <m/>
    <s v="2022-03-29 03:45:27.382000+00:00"/>
    <s v="2022-10-06 04:00:05.136000+00:00"/>
    <s v="GMC"/>
  </r>
  <r>
    <s v="Vikas Gupta"/>
    <n v="2800000"/>
    <s v="INR"/>
    <n v="0"/>
    <s v="8/19/22"/>
    <s v="Sales"/>
    <s v="stat_1hn9nRJaLbI53NxPuSQgo90kRpbpKsFlwN4oEGNUTdO"/>
    <s v="Lost"/>
    <n v="0"/>
    <s v="OpportunityStatusType.Lost"/>
    <s v="cont_cIhGGmp3PtwavqAbpdtdhh8O1kvkdrHqll9SRUiRa7c"/>
    <s v="Nitin Sonar"/>
    <s v="The client has closed with ICICI Lombard in 28L, where our final price was 28.5L."/>
    <s v="lead_SirIUaQc8Fbhj6jzNWHsdxSCxAV5n60wfdyxAL7faTF"/>
    <s v="KLT Automotive &amp; Tubular Products Ltd"/>
    <s v="Aditya Binani"/>
    <s v="user_lccnw70UrYzjPcbxrA5N9qp8LF1vx6aP08yPEdeU06P"/>
    <s v="Vikas Gupta"/>
    <s v="2022-06-21 06:38:14.756000+00:00"/>
    <s v="2022-08-20 06:31:27.837000+00:00"/>
    <m/>
    <s v="Mumbai"/>
    <m/>
    <m/>
    <m/>
    <n v="223"/>
    <m/>
    <m/>
    <m/>
    <m/>
    <m/>
    <m/>
    <m/>
    <m/>
    <m/>
    <m/>
    <m/>
    <s v="Manufacturing"/>
    <m/>
    <m/>
    <m/>
    <m/>
    <m/>
    <m/>
    <m/>
    <m/>
    <m/>
    <m/>
    <m/>
    <m/>
    <s v="Mrunmay Jalgaonkar"/>
    <m/>
    <s v="user_g5Yw4Z4XnIbmcGhJO80vdtFdd5ElcDlgYO3q8l82ODn"/>
    <x v="18"/>
    <x v="1"/>
    <m/>
    <s v="August"/>
    <s v="Cold Call"/>
    <s v="Mr. E"/>
    <m/>
    <m/>
    <m/>
    <m/>
    <m/>
    <s v="2021-09-20 12:04:11.084000+00:00"/>
    <s v="2022-10-19 09:25:59.173000+00:00"/>
    <s v="GMC"/>
  </r>
  <r>
    <s v="Tejas Kulkarni"/>
    <n v="1000000"/>
    <s v="INR"/>
    <n v="0"/>
    <s v="8/22/22"/>
    <s v="Sales"/>
    <s v="stat_1hn9nRJaLbI53NxPuSQgo90kRpbpKsFlwN4oEGNUTdO"/>
    <s v="Lost"/>
    <n v="0"/>
    <s v="OpportunityStatusType.Lost"/>
    <m/>
    <m/>
    <s v="No response from CEO since a very long time"/>
    <s v="lead_Q9RN1ulRMPX4P1DdaPi6EfV85Ondi0OEZvKllIgsSOu"/>
    <s v="Confirmare"/>
    <s v="Kaushlya Bhavsar"/>
    <s v="user_kbtBHYtBjVDNyI72HTF6C1SCvC7yVBiA6OrBOy3t96U"/>
    <s v="Tejas Kulkarni"/>
    <s v="2022-04-20 12:37:30.233000+00:00"/>
    <s v="2022-08-19 08:51:29.560000+00:00"/>
    <m/>
    <s v="Kolkata"/>
    <m/>
    <s v="2022-04-20 06:35:58+00:00"/>
    <m/>
    <n v="100"/>
    <m/>
    <m/>
    <m/>
    <m/>
    <m/>
    <m/>
    <m/>
    <s v="DIRECT_TRAFFIC"/>
    <m/>
    <m/>
    <m/>
    <m/>
    <m/>
    <m/>
    <m/>
    <m/>
    <m/>
    <m/>
    <m/>
    <m/>
    <m/>
    <m/>
    <m/>
    <m/>
    <m/>
    <m/>
    <s v="user_g5Yw4Z4XnIbmcGhJO80vdtFdd5ElcDlgYO3q8l82ODn"/>
    <x v="18"/>
    <x v="1"/>
    <m/>
    <m/>
    <s v="Inbound"/>
    <s v="Inbound via website"/>
    <m/>
    <s v="Employee Count 100"/>
    <m/>
    <m/>
    <m/>
    <s v="2022-04-20 06:38:40.092000+00:00"/>
    <s v="2022-10-10 09:22:39.889000+00:00"/>
    <s v="GMC"/>
  </r>
  <r>
    <s v="Manish Balpande"/>
    <n v="1000000"/>
    <s v="INR"/>
    <n v="0"/>
    <d v="2022-01-09T00:00:00"/>
    <s v="Sales"/>
    <s v="stat_kcR4fZg7TU7jjk1jAVua3qGLRS4J5uFayEjK5j02wtv"/>
    <s v="Unqualified"/>
    <n v="0"/>
    <s v="OpportunityStatusType.Lost"/>
    <m/>
    <m/>
    <s v="GMC (Renewal)"/>
    <s v="lead_eA7aOgD1CIJ556txPOVKLBaNxOiIwNDEjHWFprHExsC"/>
    <s v="Customized Energy Solutions"/>
    <s v="Pranav Kenjale"/>
    <s v="user_8jx3L2CDfrbzNnwYUv6Plfha6VxaSGsqcbTXR3sIBZi"/>
    <s v="Manish Balpande"/>
    <s v="2022-06-23 08:55:40.694000+00:00"/>
    <s v="2022-08-19 09:54:33.784000+00:00"/>
    <m/>
    <s v="Pune"/>
    <m/>
    <m/>
    <m/>
    <n v="96"/>
    <m/>
    <m/>
    <m/>
    <m/>
    <m/>
    <m/>
    <m/>
    <m/>
    <m/>
    <m/>
    <m/>
    <s v="Utilities &amp; Textile"/>
    <m/>
    <m/>
    <m/>
    <m/>
    <m/>
    <m/>
    <m/>
    <m/>
    <m/>
    <m/>
    <m/>
    <m/>
    <s v="Aniket Vahile"/>
    <m/>
    <s v="user_x9AtbGLhDmWYC9XAmYdfwBt9yiXbgMhBuZpIoFuN8Cd"/>
    <x v="22"/>
    <x v="1"/>
    <m/>
    <s v="September"/>
    <s v="Cold Call"/>
    <s v="Mr. E"/>
    <m/>
    <m/>
    <m/>
    <m/>
    <m/>
    <s v="2022-05-23 07:04:21.755000+00:00"/>
    <s v="2022-09-01 12:11:39.573000+00:00"/>
    <m/>
  </r>
  <r>
    <s v="Tejas Kulkarni"/>
    <n v="200000"/>
    <s v="INR"/>
    <n v="0"/>
    <s v="8/19/22"/>
    <s v="Sales"/>
    <s v="stat_kcR4fZg7TU7jjk1jAVua3qGLRS4J5uFayEjK5j02wtv"/>
    <s v="Unqualified"/>
    <n v="0"/>
    <s v="OpportunityStatusType.Lost"/>
    <s v="cont_SvEru8duFlNla6ARz93x7wKmhOPaWHuqBYKXOTdXG7s"/>
    <m/>
    <s v="for 60 emps"/>
    <s v="lead_YjSjpPyjev9ws8tGcPy1GTcARqkXXlSCoxsUDIOKfdU"/>
    <s v="Delta X"/>
    <s v="Prateek Wadhwa"/>
    <s v="user_kbtBHYtBjVDNyI72HTF6C1SCvC7yVBiA6OrBOy3t96U"/>
    <s v="Tejas Kulkarni"/>
    <s v="2022-04-27 08:51:32.781000+00:00"/>
    <s v="2022-08-19 08:56:08.875000+00:00"/>
    <m/>
    <s v="Mumbai"/>
    <m/>
    <s v="2022-04-09 04:41:48+00:00"/>
    <m/>
    <n v="100"/>
    <m/>
    <m/>
    <m/>
    <m/>
    <m/>
    <m/>
    <m/>
    <m/>
    <m/>
    <m/>
    <m/>
    <m/>
    <m/>
    <m/>
    <m/>
    <m/>
    <m/>
    <m/>
    <m/>
    <m/>
    <m/>
    <m/>
    <m/>
    <m/>
    <m/>
    <m/>
    <s v="user_FdWFezbLzkYQcGsBUsjZO25nr2poK2nRbqV47Rs5Kfm"/>
    <x v="17"/>
    <x v="1"/>
    <m/>
    <m/>
    <s v="Inbound"/>
    <s v="Inbound via website"/>
    <m/>
    <s v="Employee Count 100"/>
    <m/>
    <m/>
    <m/>
    <s v="2022-04-09 04:44:15.730000+00:00"/>
    <s v="2022-08-27 08:09:24.940000+00:00"/>
    <s v="GMC"/>
  </r>
  <r>
    <s v="Chetan Kumar"/>
    <n v="7500000"/>
    <s v="INR"/>
    <n v="0"/>
    <s v="8/26/22"/>
    <s v="Sales"/>
    <s v="stat_kcR4fZg7TU7jjk1jAVua3qGLRS4J5uFayEjK5j02wtv"/>
    <s v="Unqualified"/>
    <n v="0"/>
    <s v="OpportunityStatusType.Lost"/>
    <s v="cont_6mzXPifUoCPVPQ3hG6goxfjZnGfsaHlNohTPLYh0ELX"/>
    <s v="Sunil Gurav"/>
    <m/>
    <s v="lead_EI8m6ZmSAlS2EWkN2hpAZypXgmi6p73FGQRHRq5VQZ8"/>
    <s v="Bisleri International"/>
    <s v="Vinoth Mohan"/>
    <s v="user_hAuUqCTCw5r4tCUrswIWPSW7LJ1XIBbttZVmJkxmzGq"/>
    <s v="Chetan Kumar"/>
    <s v="2022-06-06 05:53:53.899000+00:00"/>
    <s v="2022-08-19 06:00:41.898000+00:00"/>
    <m/>
    <s v="Mumbai"/>
    <m/>
    <m/>
    <m/>
    <n v="600"/>
    <m/>
    <m/>
    <m/>
    <m/>
    <m/>
    <m/>
    <m/>
    <m/>
    <m/>
    <m/>
    <m/>
    <m/>
    <m/>
    <m/>
    <m/>
    <m/>
    <m/>
    <m/>
    <m/>
    <m/>
    <m/>
    <m/>
    <m/>
    <m/>
    <m/>
    <m/>
    <s v="user_N2Wvx57ff3o0vmVPS4RR0gXHdA5qVZKmxAMYwKh2zLa"/>
    <x v="20"/>
    <x v="1"/>
    <m/>
    <s v="August"/>
    <s v="Gated Content"/>
    <m/>
    <s v="150000, 3250000, 750000"/>
    <s v="Employee Engagement Handbook"/>
    <m/>
    <m/>
    <m/>
    <s v="2022-04-19 17:59:03.585000+00:00"/>
    <s v="2022-09-09 11:33:46.350000+00:00"/>
    <s v="GMC"/>
  </r>
  <r>
    <s v="Prateek Wadhwa"/>
    <n v="30000"/>
    <s v="INR"/>
    <n v="0"/>
    <s v="9/30/22"/>
    <s v="Sales"/>
    <s v="stat_1hn9nRJaLbI53NxPuSQgo90kRpbpKsFlwN4oEGNUTdO"/>
    <s v="Lost"/>
    <n v="0"/>
    <s v="OpportunityStatusType.Lost"/>
    <s v="cont_eW5W27130oMSi7XLvWFHI3djGiWzxGNtVzRa2eY3Qeh"/>
    <s v="Maddie"/>
    <s v="No budget"/>
    <s v="lead_f0s0yX7d9ekroW1ZCIhAPu6b4PdY5wR3FrENql310bB"/>
    <s v="Glad U Came(Fresh)"/>
    <s v="Nikhil Ahuja"/>
    <s v="user_FdWFezbLzkYQcGsBUsjZO25nr2poK2nRbqV47Rs5Kfm"/>
    <s v="Prateek Wadhwa"/>
    <s v="2022-07-19 10:26:57.757000+00:00"/>
    <s v="2022-08-19 08:08:39.702000+00:00"/>
    <m/>
    <s v="Mumbai"/>
    <m/>
    <m/>
    <m/>
    <n v="17"/>
    <m/>
    <m/>
    <s v="Facebook"/>
    <m/>
    <m/>
    <m/>
    <m/>
    <s v="PAID_SOCIAL"/>
    <m/>
    <m/>
    <m/>
    <s v="Digital Marketing &amp; Advertising"/>
    <m/>
    <m/>
    <m/>
    <m/>
    <m/>
    <m/>
    <m/>
    <m/>
    <m/>
    <m/>
    <m/>
    <m/>
    <m/>
    <m/>
    <s v="user_ocHSJH83OJnHCvKyMbjx8WOOK8PMgAUGIj1qK0q0dMV"/>
    <x v="10"/>
    <x v="1"/>
    <m/>
    <m/>
    <s v="Gated Content"/>
    <m/>
    <m/>
    <s v="Employee Engagement Handbook"/>
    <m/>
    <m/>
    <m/>
    <s v="2022-07-11 06:56:21.246000+00:00"/>
    <s v="2022-08-19 08:08:50.927000+00:00"/>
    <s v="GMC"/>
  </r>
  <r>
    <s v="Tejas Kulkarni"/>
    <n v="1500000"/>
    <s v="INR"/>
    <n v="0"/>
    <s v="8/17/22"/>
    <s v="Sales"/>
    <s v="stat_1hn9nRJaLbI53NxPuSQgo90kRpbpKsFlwN4oEGNUTdO"/>
    <s v="Lost"/>
    <n v="0"/>
    <s v="OpportunityStatusType.Lost"/>
    <s v="cont_l8J2TXD7xp1IMx53mJyhoXGvJirvUg6BvXC0xo1zER2"/>
    <s v="Amy"/>
    <s v="Kenko + Policy bazaar. No competitive quotes available with us"/>
    <s v="lead_2rxdYGjN76gF29iT71kq4lnXI3DKpBqSovILpQFGdQr"/>
    <s v="Dhwani Rural Information Systems Pvt. Ltd."/>
    <s v="Sarvesh Pawar"/>
    <s v="user_kbtBHYtBjVDNyI72HTF6C1SCvC7yVBiA6OrBOy3t96U"/>
    <s v="Tejas Kulkarni"/>
    <s v="2022-07-13 09:26:00.229000+00:00"/>
    <s v="2022-08-19 08:51:00.193000+00:00"/>
    <m/>
    <s v="Gurgaon"/>
    <m/>
    <m/>
    <m/>
    <n v="100"/>
    <m/>
    <m/>
    <m/>
    <m/>
    <m/>
    <m/>
    <m/>
    <m/>
    <m/>
    <m/>
    <m/>
    <s v="Others"/>
    <m/>
    <m/>
    <m/>
    <m/>
    <m/>
    <m/>
    <m/>
    <m/>
    <m/>
    <m/>
    <m/>
    <m/>
    <m/>
    <m/>
    <s v="user_A8KOTZADnUtEQOLt4nSLAmteNStuGh80js75RYjrXVt"/>
    <x v="6"/>
    <x v="1"/>
    <m/>
    <s v="August"/>
    <s v="Gated Content"/>
    <m/>
    <m/>
    <s v="Downloaded the guide: Designing employee healthcare plan"/>
    <m/>
    <m/>
    <m/>
    <s v="2021-10-12 16:51:49.405000+00:00"/>
    <s v="2022-09-09 13:49:54.215000+00:00"/>
    <s v="GMC"/>
  </r>
  <r>
    <s v="Chetan Kumar"/>
    <n v="2000000"/>
    <s v="INR"/>
    <n v="0"/>
    <s v="8/19/22"/>
    <s v="Sales"/>
    <s v="stat_1hn9nRJaLbI53NxPuSQgo90kRpbpKsFlwN4oEGNUTdO"/>
    <s v="Lost"/>
    <n v="0"/>
    <s v="OpportunityStatusType.Lost"/>
    <m/>
    <m/>
    <s v="GMC"/>
    <s v="lead_ddwxeLxg3cvRkPgQjKjPdrD4dxQpcGF6aBaBG9YVSRT"/>
    <s v="Calyx Chemicals &amp; Pharmaceuticals Ltd."/>
    <s v="Aditya Binani"/>
    <s v="user_hAuUqCTCw5r4tCUrswIWPSW7LJ1XIBbttZVmJkxmzGq"/>
    <s v="Chetan Kumar"/>
    <s v="2022-07-27 06:49:00.918000+00:00"/>
    <s v="2022-08-19 05:52:46.684000+00:00"/>
    <m/>
    <s v="Mumbai"/>
    <m/>
    <m/>
    <m/>
    <n v="267"/>
    <m/>
    <m/>
    <m/>
    <m/>
    <m/>
    <m/>
    <m/>
    <m/>
    <m/>
    <m/>
    <m/>
    <s v="Manufacturing"/>
    <m/>
    <m/>
    <m/>
    <m/>
    <m/>
    <m/>
    <m/>
    <m/>
    <m/>
    <m/>
    <m/>
    <m/>
    <s v="Aniket Vahile"/>
    <m/>
    <s v="user_g5Yw4Z4XnIbmcGhJO80vdtFdd5ElcDlgYO3q8l82ODn"/>
    <x v="18"/>
    <x v="1"/>
    <m/>
    <s v="August"/>
    <s v="Cold Call"/>
    <s v="Lusha"/>
    <m/>
    <s v="Pharma"/>
    <m/>
    <m/>
    <m/>
    <s v="2022-02-15 08:52:43.734000+00:00"/>
    <s v="2022-09-08 04:37:19.998000+00:00"/>
    <m/>
  </r>
  <r>
    <s v="Abhiroop Ganguly"/>
    <n v="2300000"/>
    <s v="INR"/>
    <n v="0"/>
    <s v="8/18/22"/>
    <s v="Sales"/>
    <s v="stat_1hn9nRJaLbI53NxPuSQgo90kRpbpKsFlwN4oEGNUTdO"/>
    <s v="Lost"/>
    <n v="0"/>
    <s v="OpportunityStatusType.Lost"/>
    <m/>
    <m/>
    <s v="GMC (Renewal)"/>
    <s v="lead_3lY94U9CUDpmrIp82F47x3oPCHI7aZngvZGVvvvjzyl"/>
    <s v="MRC Logistics"/>
    <s v="Pranav Kenjale"/>
    <s v="user_jbppzD9HyqqioXDaUzrIJfkBW97sQdk5kSNPsBKGx0r"/>
    <s v="Pranaav Marathe"/>
    <s v="2022-07-27 07:48:54.113000+00:00"/>
    <s v="2022-08-19 05:50:44.412000+00:00"/>
    <m/>
    <s v="Pune"/>
    <m/>
    <m/>
    <m/>
    <n v="250"/>
    <m/>
    <m/>
    <m/>
    <m/>
    <m/>
    <m/>
    <m/>
    <m/>
    <m/>
    <m/>
    <m/>
    <s v="Education; Transportation &amp; Logistics"/>
    <m/>
    <m/>
    <m/>
    <m/>
    <m/>
    <m/>
    <m/>
    <m/>
    <m/>
    <m/>
    <m/>
    <m/>
    <s v="Sakshi Soni"/>
    <m/>
    <s v="user_6hRQhcoLhZEDUBYaw3vS7rv6T5582sGfXq4jNRqTfUU"/>
    <x v="14"/>
    <x v="6"/>
    <m/>
    <s v="August"/>
    <s v="Cold Call"/>
    <s v="Naukri.com"/>
    <m/>
    <s v="AM Opps - Sachin"/>
    <m/>
    <m/>
    <m/>
    <s v="2021-08-18 08:36:19.020000+00:00"/>
    <s v="2022-10-10 07:30:46.408000+00:00"/>
    <m/>
  </r>
  <r>
    <s v="Vivek Singh"/>
    <n v="1000000"/>
    <s v="INR"/>
    <n v="0"/>
    <s v="9/30/22"/>
    <s v="Sales"/>
    <s v="stat_kcR4fZg7TU7jjk1jAVua3qGLRS4J5uFayEjK5j02wtv"/>
    <s v="Unqualified"/>
    <n v="0"/>
    <s v="OpportunityStatusType.Lost"/>
    <s v="cont_KWRDG1uPn0rqzcQAMNwt8xRoCQWsxGN9T66VruschM5"/>
    <s v="Shilpa Jnanesh"/>
    <s v="GTLI Fresh"/>
    <s v="lead_FpY0Qr8YrKr4EQnNShbz9feLNEkVdcAj6KiI9z6F62M"/>
    <s v="rProcess (Fresh)"/>
    <s v="Daya Gowda"/>
    <s v="user_P3f70h2AcefBkFTBZpvA9LgDbjTmUIXkqdKqHJ5evwA"/>
    <s v="Manojkumar Tinna"/>
    <s v="2022-08-11 06:31:23.476000+00:00"/>
    <s v="2022-08-19 04:07:42.049000+00:00"/>
    <m/>
    <s v="Bangalore"/>
    <m/>
    <m/>
    <m/>
    <n v="1000"/>
    <m/>
    <m/>
    <m/>
    <m/>
    <m/>
    <m/>
    <m/>
    <s v="PAID_SOCIAL"/>
    <m/>
    <m/>
    <m/>
    <m/>
    <m/>
    <m/>
    <m/>
    <m/>
    <m/>
    <m/>
    <m/>
    <m/>
    <m/>
    <m/>
    <m/>
    <m/>
    <m/>
    <m/>
    <s v="user_encRk5bIEFN6ZA11h4WH2AdZTiZpogLSlMIaj0E30SZ"/>
    <x v="3"/>
    <x v="1"/>
    <m/>
    <s v="July"/>
    <s v="Gated Content"/>
    <m/>
    <m/>
    <s v="Employee Engagement Handbook"/>
    <m/>
    <m/>
    <m/>
    <s v="2022-07-07 01:52:58.629000+00:00"/>
    <s v="2022-08-22 10:35:49.002000+00:00"/>
    <m/>
  </r>
  <r>
    <s v="Vivek Singh"/>
    <n v="500000"/>
    <s v="INR"/>
    <n v="0"/>
    <s v="8/22/22"/>
    <s v="Sales"/>
    <s v="stat_kcR4fZg7TU7jjk1jAVua3qGLRS4J5uFayEjK5j02wtv"/>
    <s v="Unqualified"/>
    <n v="0"/>
    <s v="OpportunityStatusType.Lost"/>
    <s v="cont_aR2mSSRSBzguiMgPlIHrvR84IOo1vCsupVcUU97M7yb"/>
    <s v="Aarushi Goel"/>
    <m/>
    <s v="lead_fTkeKMnrvEEUw6hBrKwgcLMDmpP0RLYM400ekkOcWHR"/>
    <s v="BetterPlace"/>
    <s v="Sarvesh Pawar"/>
    <s v="user_6dalmZ7hmWD47jhCVGdU1SSEcFMsz9rWtW2jPORgJvj"/>
    <s v="Vivek Singh"/>
    <s v="2022-07-06 12:18:37.331000+00:00"/>
    <s v="2022-08-19 03:28:35.571000+00:00"/>
    <m/>
    <s v="Bangalore"/>
    <m/>
    <m/>
    <m/>
    <n v="446"/>
    <m/>
    <m/>
    <m/>
    <m/>
    <m/>
    <m/>
    <m/>
    <m/>
    <m/>
    <m/>
    <m/>
    <s v="IT Services &amp; IT Consulting"/>
    <m/>
    <m/>
    <m/>
    <m/>
    <m/>
    <m/>
    <m/>
    <m/>
    <m/>
    <m/>
    <m/>
    <m/>
    <s v="Arunkumar Dubey"/>
    <m/>
    <s v="user_A8KOTZADnUtEQOLt4nSLAmteNStuGh80js75RYjrXVt"/>
    <x v="6"/>
    <x v="1"/>
    <m/>
    <s v="August"/>
    <s v="Cold Call; Gated Content"/>
    <s v="Naukri.com"/>
    <m/>
    <s v="Employee Engagement Handbook"/>
    <m/>
    <m/>
    <m/>
    <s v="2022-03-07 05:56:15.812000+00:00"/>
    <s v="2022-09-09 11:33:38.650000+00:00"/>
    <s v="GPA"/>
  </r>
  <r>
    <s v="Sreenivas Hatti"/>
    <n v="2500000"/>
    <s v="INR"/>
    <n v="0"/>
    <s v="9/30/22"/>
    <s v="Sales"/>
    <s v="stat_kcR4fZg7TU7jjk1jAVua3qGLRS4J5uFayEjK5j02wtv"/>
    <s v="Unqualified"/>
    <n v="0"/>
    <s v="OpportunityStatusType.Lost"/>
    <s v="cont_oRDCbiAMCIIncicFN6Py61phiSeDFzf9eDjNR0tEiIj"/>
    <s v="Mallikarjun Patil"/>
    <s v="GMC - Renewal in September; 1+3; 500 employees"/>
    <s v="lead_r6uMcDSJCZe9H8OkFwihWfzEB0m7OQE7Hozoeg4eFLK"/>
    <s v="N. Ranga Rao &amp; Sons Pvt. Ltd."/>
    <s v="Shreenath Bhat"/>
    <s v="user_P3f70h2AcefBkFTBZpvA9LgDbjTmUIXkqdKqHJ5evwA"/>
    <s v="Manojkumar Tinna"/>
    <s v="2022-06-23 07:00:44.588000+00:00"/>
    <s v="2022-08-19 03:56:49.607000+00:00"/>
    <m/>
    <s v="Bangalore"/>
    <m/>
    <m/>
    <m/>
    <n v="3500"/>
    <m/>
    <m/>
    <m/>
    <m/>
    <m/>
    <m/>
    <m/>
    <s v="PAID_SOCIAL"/>
    <m/>
    <m/>
    <m/>
    <m/>
    <m/>
    <m/>
    <m/>
    <m/>
    <m/>
    <m/>
    <m/>
    <m/>
    <m/>
    <m/>
    <m/>
    <m/>
    <m/>
    <m/>
    <s v="user_vMd4rmcrSbjykdyL2J7rrYn84SWdcNc5FKligrmItPw"/>
    <x v="11"/>
    <x v="1"/>
    <m/>
    <s v="September"/>
    <s v="Gated Content"/>
    <m/>
    <m/>
    <s v="Employee Engagement Handbook"/>
    <m/>
    <m/>
    <m/>
    <s v="2022-05-31 11:32:44.242000+00:00"/>
    <s v="2022-08-19 03:56:57.428000+00:00"/>
    <s v="GMC"/>
  </r>
  <r>
    <s v="Sreenivas Hatti"/>
    <n v="100000"/>
    <s v="INR"/>
    <n v="0"/>
    <s v="9/30/22"/>
    <s v="Sales"/>
    <s v="stat_kcR4fZg7TU7jjk1jAVua3qGLRS4J5uFayEjK5j02wtv"/>
    <s v="Unqualified"/>
    <n v="0"/>
    <s v="OpportunityStatusType.Lost"/>
    <s v="cont_oRDCbiAMCIIncicFN6Py61phiSeDFzf9eDjNR0tEiIj"/>
    <s v="Mallikarjun Patil"/>
    <s v="GPA - Renewal"/>
    <s v="lead_r6uMcDSJCZe9H8OkFwihWfzEB0m7OQE7Hozoeg4eFLK"/>
    <s v="N. Ranga Rao &amp; Sons Pvt. Ltd."/>
    <s v="Shreenath Bhat"/>
    <s v="user_P3f70h2AcefBkFTBZpvA9LgDbjTmUIXkqdKqHJ5evwA"/>
    <s v="Manojkumar Tinna"/>
    <s v="2022-06-23 07:01:56.068000+00:00"/>
    <s v="2022-08-19 03:56:57.370000+00:00"/>
    <m/>
    <s v="Bangalore"/>
    <m/>
    <m/>
    <m/>
    <n v="3500"/>
    <m/>
    <m/>
    <m/>
    <m/>
    <m/>
    <m/>
    <m/>
    <s v="PAID_SOCIAL"/>
    <m/>
    <m/>
    <m/>
    <m/>
    <m/>
    <m/>
    <m/>
    <m/>
    <m/>
    <m/>
    <m/>
    <m/>
    <m/>
    <m/>
    <m/>
    <m/>
    <m/>
    <m/>
    <s v="user_vMd4rmcrSbjykdyL2J7rrYn84SWdcNc5FKligrmItPw"/>
    <x v="11"/>
    <x v="1"/>
    <m/>
    <s v="September"/>
    <s v="Gated Content"/>
    <m/>
    <m/>
    <s v="Employee Engagement Handbook"/>
    <m/>
    <m/>
    <m/>
    <s v="2022-05-31 11:32:44.242000+00:00"/>
    <s v="2022-08-19 03:56:57.428000+00:00"/>
    <s v="GPA"/>
  </r>
  <r>
    <s v="Mayur Gadiyar"/>
    <n v="29580"/>
    <s v="INR"/>
    <n v="100"/>
    <s v="8/18/22"/>
    <s v="Sales"/>
    <s v="stat_OZRiD1474QRJIpvnjHCZfiIvKcVD6mIKSSTzg8SwDVx"/>
    <s v="Won- Payment Completed"/>
    <n v="1"/>
    <s v="OpportunityStatusType.Won"/>
    <m/>
    <m/>
    <s v="GPA"/>
    <s v="lead_bXQ0jw9ermvyVCfx5VvQGNzRSXg246BPbR3gus89J4S"/>
    <s v="Datazymes"/>
    <s v="Aditya Binani"/>
    <s v="user_bdUPAGjcS7p6513So3N4g3aWNS5HuBuVJi7bvCPAsLt"/>
    <s v="Mayur Gadiyar"/>
    <s v="2022-07-26 11:23:03.783000+00:00"/>
    <s v="2022-08-18 17:25:03.504000+00:00"/>
    <m/>
    <s v="Bangalore"/>
    <m/>
    <m/>
    <m/>
    <n v="110"/>
    <m/>
    <m/>
    <m/>
    <m/>
    <m/>
    <m/>
    <m/>
    <s v="PAID_SOCIAL"/>
    <m/>
    <m/>
    <m/>
    <s v="Others"/>
    <m/>
    <m/>
    <m/>
    <m/>
    <m/>
    <m/>
    <m/>
    <m/>
    <m/>
    <m/>
    <m/>
    <m/>
    <m/>
    <m/>
    <s v="user_g5Yw4Z4XnIbmcGhJO80vdtFdd5ElcDlgYO3q8l82ODn"/>
    <x v="18"/>
    <x v="12"/>
    <m/>
    <s v="August"/>
    <s v="Gated Content"/>
    <m/>
    <m/>
    <s v="Downloaded the guide: Designing employee healthcare plan"/>
    <m/>
    <m/>
    <m/>
    <s v="2021-11-07 16:12:33.646000+00:00"/>
    <s v="2022-10-18 10:30:02.659000+00:00"/>
    <m/>
  </r>
  <r>
    <s v="Vivek Singh"/>
    <n v="2500000"/>
    <s v="INR"/>
    <n v="0"/>
    <s v="8/22/22"/>
    <s v="Sales"/>
    <s v="stat_kcR4fZg7TU7jjk1jAVua3qGLRS4J5uFayEjK5j02wtv"/>
    <s v="Unqualified"/>
    <n v="0"/>
    <s v="OpportunityStatusType.Lost"/>
    <s v="cont_aR2mSSRSBzguiMgPlIHrvR84IOo1vCsupVcUU97M7yb"/>
    <s v="Aarushi Goel"/>
    <m/>
    <s v="lead_fTkeKMnrvEEUw6hBrKwgcLMDmpP0RLYM400ekkOcWHR"/>
    <s v="BetterPlace"/>
    <s v="Sarvesh Pawar"/>
    <s v="user_6dalmZ7hmWD47jhCVGdU1SSEcFMsz9rWtW2jPORgJvj"/>
    <s v="Vivek Singh"/>
    <s v="2022-07-06 12:18:15.136000+00:00"/>
    <s v="2022-08-19 03:28:24.984000+00:00"/>
    <m/>
    <s v="Bangalore"/>
    <m/>
    <m/>
    <m/>
    <n v="446"/>
    <m/>
    <m/>
    <m/>
    <m/>
    <m/>
    <m/>
    <m/>
    <m/>
    <m/>
    <m/>
    <m/>
    <s v="IT Services &amp; IT Consulting"/>
    <m/>
    <m/>
    <m/>
    <m/>
    <m/>
    <m/>
    <m/>
    <m/>
    <m/>
    <m/>
    <m/>
    <m/>
    <s v="Arunkumar Dubey"/>
    <m/>
    <s v="user_A8KOTZADnUtEQOLt4nSLAmteNStuGh80js75RYjrXVt"/>
    <x v="6"/>
    <x v="1"/>
    <m/>
    <s v="August"/>
    <s v="Cold Call; Gated Content"/>
    <s v="Naukri.com"/>
    <m/>
    <s v="Employee Engagement Handbook"/>
    <m/>
    <m/>
    <m/>
    <s v="2022-03-07 05:56:15.812000+00:00"/>
    <s v="2022-09-09 11:33:38.650000+00:00"/>
    <s v="GMC"/>
  </r>
  <r>
    <s v="Mayur Gadiyar"/>
    <n v="245000"/>
    <s v="INR"/>
    <n v="0"/>
    <s v="8/22/22"/>
    <s v="Sales"/>
    <s v="stat_1hn9nRJaLbI53NxPuSQgo90kRpbpKsFlwN4oEGNUTdO"/>
    <s v="Lost"/>
    <n v="0"/>
    <s v="OpportunityStatusType.Lost"/>
    <m/>
    <m/>
    <s v="Client had a rate of 1.90L + GST from her vendor.(Onsurity) - Lost due to pricing"/>
    <s v="lead_CDu7L8D0VAtnWCwa7uVzaRjKhv2zcrSO9UeAHSCZ4l2"/>
    <s v="Mindcube Solutions"/>
    <s v="Shreya Solanki"/>
    <s v="user_bdUPAGjcS7p6513So3N4g3aWNS5HuBuVJi7bvCPAsLt"/>
    <s v="Mayur Gadiyar"/>
    <s v="2022-08-03 10:21:24.640000+00:00"/>
    <s v="2022-08-18 17:32:49.148000+00:00"/>
    <m/>
    <s v="Bangalore"/>
    <m/>
    <s v="2022-08-01 10:53:01+00:00"/>
    <m/>
    <n v="21"/>
    <m/>
    <m/>
    <m/>
    <m/>
    <m/>
    <m/>
    <m/>
    <s v="ORGANIC_SEARCH"/>
    <m/>
    <m/>
    <m/>
    <m/>
    <m/>
    <m/>
    <m/>
    <m/>
    <m/>
    <m/>
    <m/>
    <m/>
    <m/>
    <m/>
    <m/>
    <m/>
    <m/>
    <m/>
    <s v="user_Jujy0sFufO9J3qwY7aNpCCnF6nFZMrfvciNEydEzhaI"/>
    <x v="2"/>
    <x v="1"/>
    <m/>
    <s v="August"/>
    <s v="Inbound"/>
    <s v="Inbound via website"/>
    <m/>
    <s v="Employee Count 25"/>
    <m/>
    <m/>
    <m/>
    <s v="2022-08-01 10:55:53.563000+00:00"/>
    <s v="2022-08-27 08:01:45.235000+00:00"/>
    <m/>
  </r>
  <r>
    <s v="Vivek Singh"/>
    <n v="1000000"/>
    <s v="INR"/>
    <n v="0"/>
    <s v="8/18/22"/>
    <s v="Sales"/>
    <s v="stat_1hn9nRJaLbI53NxPuSQgo90kRpbpKsFlwN4oEGNUTdO"/>
    <s v="Lost"/>
    <n v="0"/>
    <s v="OpportunityStatusType.Lost"/>
    <m/>
    <m/>
    <s v="GPA (Renewal)"/>
    <s v="lead_DQvXPKFvHUkaAySdSgB7Vyo0fOelxASje01PHpvuJnW"/>
    <s v="Rupeek"/>
    <s v="Bhairavi Jog"/>
    <s v="user_6dalmZ7hmWD47jhCVGdU1SSEcFMsz9rWtW2jPORgJvj"/>
    <s v="Vivek Singh"/>
    <s v="2022-06-09 09:54:25.875000+00:00"/>
    <s v="2022-08-18 16:55:31.168000+00:00"/>
    <m/>
    <s v="Bangalore"/>
    <m/>
    <s v="2022-06-14 09:03:18+00:00"/>
    <m/>
    <n v="1800"/>
    <m/>
    <m/>
    <m/>
    <m/>
    <m/>
    <m/>
    <m/>
    <s v="DIRECT_TRAFFIC"/>
    <m/>
    <m/>
    <m/>
    <m/>
    <m/>
    <m/>
    <m/>
    <m/>
    <m/>
    <m/>
    <m/>
    <m/>
    <m/>
    <m/>
    <m/>
    <m/>
    <m/>
    <m/>
    <s v="user_228eUmsdKIb9OItgmiDq1zD4aPZ1eqiapbaLAGeBf8g"/>
    <x v="13"/>
    <x v="7"/>
    <m/>
    <s v="August; July"/>
    <s v="Gated Content; Inbound"/>
    <s v="Inbound via website"/>
    <m/>
    <s v="Employee Wellness Handbook"/>
    <m/>
    <m/>
    <m/>
    <s v="2022-01-20 04:11:52.915000+00:00"/>
    <s v="2022-08-18 16:55:31.213000+00:00"/>
    <s v="GPA"/>
  </r>
  <r>
    <s v="Vivek Singh"/>
    <n v="20000000"/>
    <s v="INR"/>
    <n v="0"/>
    <s v="8/18/22"/>
    <s v="Sales"/>
    <s v="stat_1hn9nRJaLbI53NxPuSQgo90kRpbpKsFlwN4oEGNUTdO"/>
    <s v="Lost"/>
    <n v="0"/>
    <s v="OpportunityStatusType.Lost"/>
    <m/>
    <m/>
    <s v="GMC (1+5)- Renewal"/>
    <s v="lead_DQvXPKFvHUkaAySdSgB7Vyo0fOelxASje01PHpvuJnW"/>
    <s v="Rupeek"/>
    <s v="Bhairavi Jog"/>
    <s v="user_6dalmZ7hmWD47jhCVGdU1SSEcFMsz9rWtW2jPORgJvj"/>
    <s v="Vivek Singh"/>
    <s v="2022-06-09 09:53:32.379000+00:00"/>
    <s v="2022-08-18 16:55:18.274000+00:00"/>
    <m/>
    <s v="Bangalore"/>
    <m/>
    <s v="2022-06-14 09:03:18+00:00"/>
    <m/>
    <n v="1800"/>
    <m/>
    <m/>
    <m/>
    <m/>
    <m/>
    <m/>
    <m/>
    <s v="DIRECT_TRAFFIC"/>
    <m/>
    <m/>
    <m/>
    <m/>
    <m/>
    <m/>
    <m/>
    <m/>
    <m/>
    <m/>
    <m/>
    <m/>
    <m/>
    <m/>
    <m/>
    <m/>
    <m/>
    <m/>
    <s v="user_228eUmsdKIb9OItgmiDq1zD4aPZ1eqiapbaLAGeBf8g"/>
    <x v="13"/>
    <x v="7"/>
    <m/>
    <s v="August; July"/>
    <s v="Gated Content; Inbound"/>
    <s v="Inbound via website"/>
    <m/>
    <s v="Employee Wellness Handbook"/>
    <m/>
    <m/>
    <m/>
    <s v="2022-01-20 04:11:52.915000+00:00"/>
    <s v="2022-08-18 16:55:31.213000+00:00"/>
    <s v="GMC"/>
  </r>
  <r>
    <s v="Mayur Gadiyar"/>
    <n v="272000"/>
    <s v="INR"/>
    <n v="100"/>
    <s v="8/18/22"/>
    <s v="Sales"/>
    <s v="stat_OZRiD1474QRJIpvnjHCZfiIvKcVD6mIKSSTzg8SwDVx"/>
    <s v="Won- Payment Completed"/>
    <n v="1"/>
    <s v="OpportunityStatusType.Won"/>
    <m/>
    <m/>
    <s v="GMC"/>
    <s v="lead_bXQ0jw9ermvyVCfx5VvQGNzRSXg246BPbR3gus89J4S"/>
    <s v="Datazymes"/>
    <s v="Aditya Binani"/>
    <s v="user_bdUPAGjcS7p6513So3N4g3aWNS5HuBuVJi7bvCPAsLt"/>
    <s v="Mayur Gadiyar"/>
    <s v="2022-07-21 11:40:02.959000+00:00"/>
    <s v="2022-08-18 17:24:50.255000+00:00"/>
    <m/>
    <s v="Bangalore"/>
    <m/>
    <m/>
    <m/>
    <n v="110"/>
    <m/>
    <m/>
    <m/>
    <m/>
    <m/>
    <m/>
    <m/>
    <s v="PAID_SOCIAL"/>
    <m/>
    <m/>
    <m/>
    <s v="Others"/>
    <m/>
    <m/>
    <m/>
    <m/>
    <m/>
    <m/>
    <m/>
    <m/>
    <m/>
    <m/>
    <m/>
    <m/>
    <m/>
    <m/>
    <s v="user_g5Yw4Z4XnIbmcGhJO80vdtFdd5ElcDlgYO3q8l82ODn"/>
    <x v="18"/>
    <x v="12"/>
    <m/>
    <s v="August"/>
    <s v="Gated Content"/>
    <m/>
    <m/>
    <s v="Downloaded the guide: Designing employee healthcare plan"/>
    <m/>
    <m/>
    <m/>
    <s v="2021-11-07 16:12:33.646000+00:00"/>
    <s v="2022-10-18 10:30:02.659000+00:00"/>
    <m/>
  </r>
  <r>
    <s v="Navin Panjwani"/>
    <n v="253061"/>
    <s v="INR"/>
    <n v="100"/>
    <s v="8/18/22"/>
    <s v="Sales"/>
    <s v="stat_OZRiD1474QRJIpvnjHCZfiIvKcVD6mIKSSTzg8SwDVx"/>
    <s v="Won- Payment Completed"/>
    <n v="1"/>
    <s v="OpportunityStatusType.Won"/>
    <s v="cont_hemyoCoHRmrD5RqUrxuVdKXjmRHGxNkz2BqzReF4Cwh"/>
    <s v="Vivek Ruparel"/>
    <s v="GMC  august end - employee - 40 1+3 policy bazar icici lombard"/>
    <s v="lead_Gxg2TXQaHDo2PLnT35jugqbeioqzEGz16gcaWANpIYl"/>
    <s v="Infinity Corporate Solutions"/>
    <s v="Daya Gowda"/>
    <s v="user_sD3YjSs92XKUfD0OPHeo886g6tW6aCM0iUhX5VVUuJi"/>
    <s v="Navin Panjwani"/>
    <s v="2022-07-14 11:16:05.152000+00:00"/>
    <s v="2022-08-18 12:31:36.749000+00:00"/>
    <m/>
    <s v="Mumbai"/>
    <m/>
    <m/>
    <m/>
    <n v="27"/>
    <m/>
    <m/>
    <m/>
    <m/>
    <m/>
    <m/>
    <m/>
    <m/>
    <m/>
    <m/>
    <m/>
    <s v="HR / Staffing / Recruitment"/>
    <m/>
    <m/>
    <m/>
    <m/>
    <m/>
    <m/>
    <m/>
    <m/>
    <m/>
    <m/>
    <m/>
    <m/>
    <s v="Aniket Vahile"/>
    <m/>
    <s v="user_encRk5bIEFN6ZA11h4WH2AdZTiZpogLSlMIaj0E30SZ"/>
    <x v="3"/>
    <x v="17"/>
    <m/>
    <s v="August"/>
    <s v="Cold Call"/>
    <s v="Naukri.com"/>
    <m/>
    <m/>
    <m/>
    <m/>
    <m/>
    <s v="2022-07-07 05:48:38.151000+00:00"/>
    <s v="2022-10-18 08:18:21.027000+00:00"/>
    <m/>
  </r>
  <r>
    <s v="Navin Panjwani"/>
    <n v="9975"/>
    <s v="INR"/>
    <n v="100"/>
    <s v="8/18/22"/>
    <s v="Sales"/>
    <s v="stat_OZRiD1474QRJIpvnjHCZfiIvKcVD6mIKSSTzg8SwDVx"/>
    <s v="Won- Payment Completed"/>
    <n v="1"/>
    <s v="OpportunityStatusType.Won"/>
    <s v="cont_hemyoCoHRmrD5RqUrxuVdKXjmRHGxNkz2BqzReF4Cwh"/>
    <s v="Vivek Ruparel"/>
    <s v="GPA -Aug 31st"/>
    <s v="lead_Gxg2TXQaHDo2PLnT35jugqbeioqzEGz16gcaWANpIYl"/>
    <s v="Infinity Corporate Solutions"/>
    <s v="Daya Gowda"/>
    <s v="user_sD3YjSs92XKUfD0OPHeo886g6tW6aCM0iUhX5VVUuJi"/>
    <s v="Navin Panjwani"/>
    <s v="2022-07-14 11:16:33.403000+00:00"/>
    <s v="2022-08-18 12:31:44.572000+00:00"/>
    <m/>
    <s v="Mumbai"/>
    <m/>
    <m/>
    <m/>
    <n v="27"/>
    <m/>
    <m/>
    <m/>
    <m/>
    <m/>
    <m/>
    <m/>
    <m/>
    <m/>
    <m/>
    <m/>
    <s v="HR / Staffing / Recruitment"/>
    <m/>
    <m/>
    <m/>
    <m/>
    <m/>
    <m/>
    <m/>
    <m/>
    <m/>
    <m/>
    <m/>
    <m/>
    <s v="Aniket Vahile"/>
    <m/>
    <s v="user_encRk5bIEFN6ZA11h4WH2AdZTiZpogLSlMIaj0E30SZ"/>
    <x v="3"/>
    <x v="17"/>
    <m/>
    <s v="August"/>
    <s v="Cold Call"/>
    <s v="Naukri.com"/>
    <m/>
    <m/>
    <m/>
    <m/>
    <m/>
    <s v="2022-07-07 05:48:38.151000+00:00"/>
    <s v="2022-10-18 08:18:21.027000+00:00"/>
    <m/>
  </r>
  <r>
    <s v="Mayur Gadiyar"/>
    <n v="250000"/>
    <s v="INR"/>
    <n v="0"/>
    <s v="8/31/22"/>
    <s v="Sales"/>
    <s v="stat_kcR4fZg7TU7jjk1jAVua3qGLRS4J5uFayEjK5j02wtv"/>
    <s v="Unqualified"/>
    <n v="0"/>
    <s v="OpportunityStatusType.Lost"/>
    <m/>
    <m/>
    <s v="Marking it Unqualified as client became unresponsive - Even the demo did not happen for this account"/>
    <s v="lead_RuaWLmJ8sPG0nLXGRd3MhhmezGe98Nxyuzl6p3nj7eY"/>
    <s v="Indus Eximtech Pvt ltd"/>
    <s v="Bharti Bankey"/>
    <s v="user_bdUPAGjcS7p6513So3N4g3aWNS5HuBuVJi7bvCPAsLt"/>
    <s v="Mayur Gadiyar"/>
    <s v="2022-07-19 09:08:51.708000+00:00"/>
    <s v="2022-08-18 09:45:53.668000+00:00"/>
    <m/>
    <s v="Mumbai"/>
    <m/>
    <s v="2022-07-19 07:03:17+00:00"/>
    <m/>
    <n v="73"/>
    <m/>
    <m/>
    <m/>
    <m/>
    <m/>
    <m/>
    <m/>
    <s v="PAID_SEARCH"/>
    <m/>
    <m/>
    <m/>
    <m/>
    <m/>
    <m/>
    <m/>
    <m/>
    <m/>
    <m/>
    <m/>
    <m/>
    <m/>
    <m/>
    <m/>
    <m/>
    <m/>
    <m/>
    <s v="user_aM3WaaSUQQmaNnsm9l2FQRVWUEr8RN2ZdXzsuQUalQ3"/>
    <x v="7"/>
    <x v="1"/>
    <m/>
    <m/>
    <s v="Inbound"/>
    <s v="Inbound via website"/>
    <m/>
    <s v="Employee Count 100"/>
    <m/>
    <m/>
    <m/>
    <s v="2022-07-19 07:06:09.483000+00:00"/>
    <s v="2022-09-08 09:33:07.370000+00:00"/>
    <m/>
  </r>
  <r>
    <s v="Tejas Kulkarni"/>
    <n v="10000"/>
    <s v="INR"/>
    <n v="50"/>
    <s v="9/30/22"/>
    <s v="Sales"/>
    <s v="stat_Bh0lNV2usJkCLD6fjWneAqpmASEbmvomDaal7U02FV1"/>
    <s v="Demo Scheduled"/>
    <n v="0"/>
    <s v="OpportunityStatusType.Active"/>
    <s v="cont_1ZvpYfpgHrlOuW4Q19BygtZV4X5gAdVRfRL3OWmK7GE"/>
    <s v="Jitendra Rath"/>
    <s v="Burglary Policy"/>
    <s v="lead_P6uni03SUNwfGpKDVixajQm98eAipdMV1UaN9HruG5Z"/>
    <s v="kanalytics"/>
    <s v="Shreenath Bhat"/>
    <s v="user_vMd4rmcrSbjykdyL2J7rrYn84SWdcNc5FKligrmItPw"/>
    <s v="Shreenath Bhat"/>
    <s v="2022-08-11 06:31:01.353000+00:00"/>
    <s v="2022-08-18 09:42:31.465000+00:00"/>
    <m/>
    <s v="Mumbai"/>
    <m/>
    <m/>
    <m/>
    <n v="101"/>
    <m/>
    <m/>
    <m/>
    <m/>
    <m/>
    <m/>
    <m/>
    <m/>
    <m/>
    <m/>
    <m/>
    <s v="Others"/>
    <m/>
    <m/>
    <m/>
    <m/>
    <m/>
    <m/>
    <m/>
    <m/>
    <m/>
    <m/>
    <m/>
    <m/>
    <s v="Aniket Vahile"/>
    <m/>
    <s v="user_vMd4rmcrSbjykdyL2J7rrYn84SWdcNc5FKligrmItPw"/>
    <x v="11"/>
    <x v="1"/>
    <m/>
    <m/>
    <s v="Cold Call"/>
    <s v="Mr. E"/>
    <m/>
    <m/>
    <m/>
    <m/>
    <m/>
    <s v="2022-05-23 07:04:05.762000+00:00"/>
    <s v="2022-09-26 10:52:36.842000+00:00"/>
    <s v="NON EB"/>
  </r>
  <r>
    <s v="Tejas Kulkarni"/>
    <n v="10000"/>
    <s v="INR"/>
    <n v="50"/>
    <s v="9/30/22"/>
    <s v="Sales"/>
    <s v="stat_Bh0lNV2usJkCLD6fjWneAqpmASEbmvomDaal7U02FV1"/>
    <s v="Demo Scheduled"/>
    <n v="0"/>
    <s v="OpportunityStatusType.Active"/>
    <s v="cont_1ZvpYfpgHrlOuW4Q19BygtZV4X5gAdVRfRL3OWmK7GE"/>
    <s v="Jitendra Rath"/>
    <s v="Electronic Equipment Insurance"/>
    <s v="lead_P6uni03SUNwfGpKDVixajQm98eAipdMV1UaN9HruG5Z"/>
    <s v="kanalytics"/>
    <s v="Shreenath Bhat"/>
    <s v="user_vMd4rmcrSbjykdyL2J7rrYn84SWdcNc5FKligrmItPw"/>
    <s v="Shreenath Bhat"/>
    <s v="2022-08-11 06:31:48.258000+00:00"/>
    <s v="2022-08-18 09:42:39.663000+00:00"/>
    <m/>
    <s v="Mumbai"/>
    <m/>
    <m/>
    <m/>
    <n v="101"/>
    <m/>
    <m/>
    <m/>
    <m/>
    <m/>
    <m/>
    <m/>
    <m/>
    <m/>
    <m/>
    <m/>
    <s v="Others"/>
    <m/>
    <m/>
    <m/>
    <m/>
    <m/>
    <m/>
    <m/>
    <m/>
    <m/>
    <m/>
    <m/>
    <m/>
    <s v="Aniket Vahile"/>
    <m/>
    <s v="user_vMd4rmcrSbjykdyL2J7rrYn84SWdcNc5FKligrmItPw"/>
    <x v="11"/>
    <x v="1"/>
    <m/>
    <m/>
    <s v="Cold Call"/>
    <s v="Mr. E"/>
    <m/>
    <m/>
    <m/>
    <m/>
    <m/>
    <s v="2022-05-23 07:04:05.762000+00:00"/>
    <s v="2022-09-26 10:52:36.842000+00:00"/>
    <s v="NON EB"/>
  </r>
  <r>
    <s v="Mayur Gadiyar"/>
    <n v="200000"/>
    <s v="INR"/>
    <n v="0"/>
    <s v="8/22/22"/>
    <s v="Sales"/>
    <s v="stat_1hn9nRJaLbI53NxPuSQgo90kRpbpKsFlwN4oEGNUTdO"/>
    <s v="Lost"/>
    <n v="0"/>
    <s v="OpportunityStatusType.Lost"/>
    <m/>
    <m/>
    <s v="GMC (Renewal)- self"/>
    <s v="lead_QErH40HeE536wBvioVWe5uqYiI5hEs9Iv3TvvCOIqE6"/>
    <s v="Clirnet"/>
    <s v="Bhairavi Jog"/>
    <s v="user_bdUPAGjcS7p6513So3N4g3aWNS5HuBuVJi7bvCPAsLt"/>
    <s v="Mayur Gadiyar"/>
    <s v="2022-08-02 06:41:23.794000+00:00"/>
    <s v="2022-08-18 09:44:09.976000+00:00"/>
    <m/>
    <s v="Mumbai"/>
    <m/>
    <s v="2021-01-05 18:11:37+00:00"/>
    <m/>
    <n v="181"/>
    <m/>
    <m/>
    <m/>
    <m/>
    <m/>
    <m/>
    <m/>
    <m/>
    <m/>
    <m/>
    <m/>
    <s v="Health, Wellness &amp; Fitness"/>
    <m/>
    <m/>
    <m/>
    <m/>
    <m/>
    <m/>
    <m/>
    <m/>
    <m/>
    <m/>
    <m/>
    <m/>
    <m/>
    <m/>
    <s v="user_228eUmsdKIb9OItgmiDq1zD4aPZ1eqiapbaLAGeBf8g"/>
    <x v="13"/>
    <x v="1"/>
    <m/>
    <s v="August"/>
    <s v="Inbound"/>
    <s v="Inbound via website"/>
    <m/>
    <m/>
    <m/>
    <m/>
    <m/>
    <s v="2021-01-05 18:39:08.439000+00:00"/>
    <s v="2022-09-23 11:11:11.157000+00:00"/>
    <s v="GMC"/>
  </r>
  <r>
    <s v="Omkar Ghate"/>
    <n v="2000000"/>
    <s v="INR"/>
    <n v="0"/>
    <s v="8/20/22"/>
    <s v="Sales"/>
    <s v="stat_kcR4fZg7TU7jjk1jAVua3qGLRS4J5uFayEjK5j02wtv"/>
    <s v="Unqualified"/>
    <n v="0"/>
    <s v="OpportunityStatusType.Lost"/>
    <s v="cont_MJnmxiKcnGLjvrGMCj8z8DVyKzWiKsIoXX0TN1KmHA3"/>
    <s v="Chinmay"/>
    <s v="Fire &amp; Property insurance - Data was not shared by them as we were a bit late to approach them for Fire &amp; Property Insurance"/>
    <s v="lead_ENQVywTp8eYxWJlrYWTnzcAJojLNcYX07t3Pjn5qXsN"/>
    <s v="Chitale Bandhu Mithaiwale (Fresh)"/>
    <s v="Trupti Suryavanshi"/>
    <s v="user_9SBRjyF0n4iWuhUdqRyQkFhl2J4uyNKhFWvvJEvunX8"/>
    <s v="Omkar Ghate"/>
    <s v="2022-08-11 05:00:36.226000+00:00"/>
    <s v="2022-08-18 07:01:08.098000+00:00"/>
    <m/>
    <s v="Pune"/>
    <m/>
    <m/>
    <m/>
    <n v="1400"/>
    <m/>
    <m/>
    <m/>
    <m/>
    <m/>
    <m/>
    <m/>
    <m/>
    <m/>
    <m/>
    <m/>
    <m/>
    <m/>
    <m/>
    <m/>
    <m/>
    <m/>
    <m/>
    <m/>
    <m/>
    <m/>
    <m/>
    <m/>
    <m/>
    <m/>
    <m/>
    <s v="user_L8E6IFhq6UCzKLHa45LUUTZCznDuyDwFrGaEp9DXiUM"/>
    <x v="9"/>
    <x v="1"/>
    <m/>
    <s v="August"/>
    <s v="Gated Content"/>
    <m/>
    <m/>
    <s v="Employee Engagement Handbook"/>
    <m/>
    <m/>
    <m/>
    <s v="2021-02-06 10:58:36.934000+00:00"/>
    <s v="2022-10-18 05:22:42.368000+00:00"/>
    <s v="NON EB"/>
  </r>
  <r>
    <s v="Aditya Binani"/>
    <n v="250000"/>
    <s v="INR"/>
    <n v="100"/>
    <s v="8/18/22"/>
    <s v="Sales"/>
    <s v="stat_OZRiD1474QRJIpvnjHCZfiIvKcVD6mIKSSTzg8SwDVx"/>
    <s v="Won- Payment Completed"/>
    <n v="1"/>
    <s v="OpportunityStatusType.Won"/>
    <m/>
    <m/>
    <s v="CD"/>
    <s v="lead_3zBjoqtcaZjtEhJ6AgTfDnmF5LqWG3qNbXPc1FDo3pn"/>
    <s v="Pluang"/>
    <s v="Aditya Binani"/>
    <s v="user_g5Yw4Z4XnIbmcGhJO80vdtFdd5ElcDlgYO3q8l82ODn"/>
    <s v="Aditya Binani"/>
    <s v="2022-08-16 10:30:19.082000+00:00"/>
    <s v="2022-08-18 07:00:20.792000+00:00"/>
    <m/>
    <s v="Delhi"/>
    <m/>
    <m/>
    <m/>
    <n v="110"/>
    <m/>
    <m/>
    <m/>
    <m/>
    <m/>
    <m/>
    <m/>
    <m/>
    <m/>
    <m/>
    <m/>
    <s v="Banking &amp; Finance"/>
    <m/>
    <m/>
    <m/>
    <m/>
    <m/>
    <m/>
    <m/>
    <m/>
    <m/>
    <m/>
    <m/>
    <m/>
    <m/>
    <m/>
    <s v="user_g5Yw4Z4XnIbmcGhJO80vdtFdd5ElcDlgYO3q8l82ODn"/>
    <x v="18"/>
    <x v="1"/>
    <m/>
    <s v="September"/>
    <s v="Gated Content"/>
    <m/>
    <m/>
    <s v="Downloaded the guide: Designing employee healthcare plan"/>
    <m/>
    <m/>
    <m/>
    <s v="2021-10-02 07:19:51.828000+00:00"/>
    <s v="2022-10-14 09:59:39.631000+00:00"/>
    <m/>
  </r>
  <r>
    <s v="Tejas Kulkarni"/>
    <n v="10000"/>
    <s v="INR"/>
    <n v="50"/>
    <s v="9/30/22"/>
    <s v="Sales"/>
    <s v="stat_Bh0lNV2usJkCLD6fjWneAqpmASEbmvomDaal7U02FV1"/>
    <s v="Demo Scheduled"/>
    <n v="0"/>
    <s v="OpportunityStatusType.Active"/>
    <s v="cont_1ZvpYfpgHrlOuW4Q19BygtZV4X5gAdVRfRL3OWmK7GE"/>
    <s v="Jitendra Rath"/>
    <s v="Fire Policy + EQ + STFI + Terrorism"/>
    <s v="lead_P6uni03SUNwfGpKDVixajQm98eAipdMV1UaN9HruG5Z"/>
    <s v="kanalytics"/>
    <s v="Shreenath Bhat"/>
    <s v="user_vMd4rmcrSbjykdyL2J7rrYn84SWdcNc5FKligrmItPw"/>
    <s v="Shreenath Bhat"/>
    <s v="2022-08-11 06:30:10.202000+00:00"/>
    <s v="2022-08-18 09:42:22.369000+00:00"/>
    <m/>
    <s v="Mumbai"/>
    <m/>
    <m/>
    <m/>
    <n v="101"/>
    <m/>
    <m/>
    <m/>
    <m/>
    <m/>
    <m/>
    <m/>
    <m/>
    <m/>
    <m/>
    <m/>
    <s v="Others"/>
    <m/>
    <m/>
    <m/>
    <m/>
    <m/>
    <m/>
    <m/>
    <m/>
    <m/>
    <m/>
    <m/>
    <m/>
    <s v="Aniket Vahile"/>
    <m/>
    <s v="user_vMd4rmcrSbjykdyL2J7rrYn84SWdcNc5FKligrmItPw"/>
    <x v="11"/>
    <x v="1"/>
    <m/>
    <m/>
    <s v="Cold Call"/>
    <s v="Mr. E"/>
    <m/>
    <m/>
    <m/>
    <m/>
    <m/>
    <s v="2022-05-23 07:04:05.762000+00:00"/>
    <s v="2022-09-26 10:52:36.842000+00:00"/>
    <s v="NON EB"/>
  </r>
  <r>
    <s v="Mayur Gadiyar"/>
    <n v="1241500"/>
    <s v="INR"/>
    <n v="100"/>
    <s v="8/18/22"/>
    <s v="Sales"/>
    <s v="stat_OZRiD1474QRJIpvnjHCZfiIvKcVD6mIKSSTzg8SwDVx"/>
    <s v="Won- Payment Completed"/>
    <n v="1"/>
    <s v="OpportunityStatusType.Won"/>
    <s v="cont_v9qHrtKz8gjTiZYftmb8kNLjxaSvSHqvXCoQH2p4Hr1"/>
    <s v="Rimmy Jain"/>
    <m/>
    <s v="lead_hOYLymnbaYY72bOnoStrX9ynk1lAU0ukXYSjbOuyy2I"/>
    <s v="Metadome.ai / Adloid"/>
    <s v="Nikhil Ahuja"/>
    <s v="user_bdUPAGjcS7p6513So3N4g3aWNS5HuBuVJi7bvCPAsLt"/>
    <s v="Mayur Gadiyar"/>
    <s v="2022-07-06 07:32:10.561000+00:00"/>
    <s v="2022-08-18 06:39:03.567000+00:00"/>
    <m/>
    <s v="Gurgaon"/>
    <m/>
    <s v="2022-07-06 07:56:33+00:00"/>
    <m/>
    <n v="103"/>
    <m/>
    <m/>
    <m/>
    <m/>
    <m/>
    <m/>
    <m/>
    <m/>
    <m/>
    <m/>
    <m/>
    <s v="Others"/>
    <m/>
    <m/>
    <m/>
    <m/>
    <m/>
    <m/>
    <m/>
    <m/>
    <m/>
    <m/>
    <m/>
    <m/>
    <s v="Yogesh Paigude"/>
    <m/>
    <s v="user_ocHSJH83OJnHCvKyMbjx8WOOK8PMgAUGIj1qK0q0dMV"/>
    <x v="10"/>
    <x v="1"/>
    <m/>
    <s v="August"/>
    <s v="Cold Call"/>
    <s v="Lusha"/>
    <m/>
    <m/>
    <m/>
    <m/>
    <m/>
    <s v="2022-03-09 05:22:02.595000+00:00"/>
    <s v="2022-09-22 05:12:54.843000+00:00"/>
    <s v="GMC"/>
  </r>
  <r>
    <s v="Navin Panjwani"/>
    <n v="65000"/>
    <s v="INR"/>
    <n v="100"/>
    <s v="8/18/22"/>
    <s v="Sales"/>
    <s v="stat_OZRiD1474QRJIpvnjHCZfiIvKcVD6mIKSSTzg8SwDVx"/>
    <s v="Won- Payment Completed"/>
    <n v="1"/>
    <s v="OpportunityStatusType.Won"/>
    <m/>
    <m/>
    <m/>
    <s v="lead_dBb5JjCmHUS25iKkcdTABtJ1gUAbiFnBcBFoLFPLS1z"/>
    <s v="Atindriya ( Renewal )"/>
    <s v="Shreya Solanki"/>
    <s v="user_sD3YjSs92XKUfD0OPHeo886g6tW6aCM0iUhX5VVUuJi"/>
    <s v="Navin Panjwani"/>
    <s v="2022-07-18 10:12:10.799000+00:00"/>
    <s v="2022-08-18 06:22:37.596000+00:00"/>
    <m/>
    <s v="Bangalore"/>
    <m/>
    <s v="2022-07-17 05:59:45+00:00"/>
    <m/>
    <n v="17"/>
    <m/>
    <m/>
    <m/>
    <m/>
    <m/>
    <m/>
    <m/>
    <s v="PAID_SEARCH"/>
    <m/>
    <m/>
    <m/>
    <m/>
    <m/>
    <m/>
    <m/>
    <m/>
    <m/>
    <m/>
    <m/>
    <m/>
    <m/>
    <m/>
    <m/>
    <m/>
    <m/>
    <m/>
    <s v="user_Jujy0sFufO9J3qwY7aNpCCnF6nFZMrfvciNEydEzhaI"/>
    <x v="2"/>
    <x v="1"/>
    <m/>
    <s v="August"/>
    <s v="Inbound"/>
    <s v="Inbound via website"/>
    <m/>
    <s v="Employee Count 17"/>
    <m/>
    <m/>
    <m/>
    <s v="2022-07-17 06:00:52.660000+00:00"/>
    <s v="2022-10-01 12:44:39.907000+00:00"/>
    <m/>
  </r>
  <r>
    <s v="Mayur Gadiyar"/>
    <n v="11500"/>
    <s v="INR"/>
    <n v="100"/>
    <s v="8/18/22"/>
    <s v="Sales"/>
    <s v="stat_OZRiD1474QRJIpvnjHCZfiIvKcVD6mIKSSTzg8SwDVx"/>
    <s v="Won- Payment Completed"/>
    <n v="1"/>
    <s v="OpportunityStatusType.Won"/>
    <s v="cont_v9qHrtKz8gjTiZYftmb8kNLjxaSvSHqvXCoQH2p4Hr1"/>
    <s v="Rimmy Jain"/>
    <m/>
    <s v="lead_hOYLymnbaYY72bOnoStrX9ynk1lAU0ukXYSjbOuyy2I"/>
    <s v="Metadome.ai / Adloid"/>
    <s v="Nikhil Ahuja"/>
    <s v="user_bdUPAGjcS7p6513So3N4g3aWNS5HuBuVJi7bvCPAsLt"/>
    <s v="Mayur Gadiyar"/>
    <s v="2022-07-07 06:08:25.033000+00:00"/>
    <s v="2022-08-18 06:38:42.204000+00:00"/>
    <m/>
    <s v="Gurgaon"/>
    <m/>
    <s v="2022-07-06 07:56:33+00:00"/>
    <m/>
    <n v="103"/>
    <m/>
    <m/>
    <m/>
    <m/>
    <m/>
    <m/>
    <m/>
    <m/>
    <m/>
    <m/>
    <m/>
    <s v="Others"/>
    <m/>
    <m/>
    <m/>
    <m/>
    <m/>
    <m/>
    <m/>
    <m/>
    <m/>
    <m/>
    <m/>
    <m/>
    <s v="Yogesh Paigude"/>
    <m/>
    <s v="user_ocHSJH83OJnHCvKyMbjx8WOOK8PMgAUGIj1qK0q0dMV"/>
    <x v="10"/>
    <x v="1"/>
    <m/>
    <s v="August"/>
    <s v="Cold Call"/>
    <s v="Lusha"/>
    <m/>
    <m/>
    <m/>
    <m/>
    <m/>
    <s v="2022-03-09 05:22:02.595000+00:00"/>
    <s v="2022-09-22 05:12:54.843000+00:00"/>
    <s v="GPA"/>
  </r>
  <r>
    <s v="Manish Balpande"/>
    <n v="10000"/>
    <s v="INR"/>
    <n v="0"/>
    <s v="8/19/22"/>
    <s v="Sales"/>
    <s v="stat_1hn9nRJaLbI53NxPuSQgo90kRpbpKsFlwN4oEGNUTdO"/>
    <s v="Lost"/>
    <n v="0"/>
    <s v="OpportunityStatusType.Lost"/>
    <s v="cont_buIfKA5Pq4ylgMC9qTkSSbdmn7M7tKfmXuMh3GO6Wn1"/>
    <s v="Vandana Bhansali"/>
    <s v="GPA (renewal)"/>
    <s v="lead_coOMZPEO4CBcYOwMhvta9h1smCMcJauJV7HPlUTttnx"/>
    <s v="Yashraj Biotechnology Ltd."/>
    <s v="Pranav Kenjale"/>
    <s v="user_jbppzD9HyqqioXDaUzrIJfkBW97sQdk5kSNPsBKGx0r"/>
    <s v="Pranaav Marathe"/>
    <s v="2022-06-20 03:39:12.580000+00:00"/>
    <s v="2022-08-18 04:51:49.629000+00:00"/>
    <m/>
    <s v="Mumbai"/>
    <m/>
    <m/>
    <m/>
    <n v="176"/>
    <m/>
    <m/>
    <m/>
    <m/>
    <m/>
    <m/>
    <m/>
    <s v="PAID_SOCIAL"/>
    <m/>
    <m/>
    <m/>
    <s v="Health, Wellness &amp; Fitness"/>
    <m/>
    <m/>
    <m/>
    <m/>
    <m/>
    <m/>
    <m/>
    <m/>
    <m/>
    <m/>
    <m/>
    <m/>
    <s v="Arunkumar Dubey"/>
    <m/>
    <s v="user_Jujy0sFufO9J3qwY7aNpCCnF6nFZMrfvciNEydEzhaI"/>
    <x v="2"/>
    <x v="1"/>
    <m/>
    <s v="September"/>
    <s v="Cold Call"/>
    <s v="Lusha"/>
    <m/>
    <s v="Pharma"/>
    <m/>
    <m/>
    <m/>
    <s v="2022-02-15 08:53:21.262000+00:00"/>
    <s v="2022-10-10 07:35:06.855000+00:00"/>
    <s v="GPA"/>
  </r>
  <r>
    <s v="Moziez Chamadia"/>
    <n v="1200000"/>
    <s v="INR"/>
    <n v="0"/>
    <s v="8/31/22"/>
    <s v="Sales"/>
    <s v="stat_kcR4fZg7TU7jjk1jAVua3qGLRS4J5uFayEjK5j02wtv"/>
    <s v="Unqualified"/>
    <n v="0"/>
    <s v="OpportunityStatusType.Lost"/>
    <s v="cont_sK5tbY7u8UlgnHiSLPOXYYcTuocC6ZbN5ZmtJtP3i6h"/>
    <s v="Ophelia"/>
    <s v="170 1+3 bajaj via - 2 years pain point - no single point of contact Employees does not aware of policy related info and No digital app"/>
    <s v="lead_GB2WxbPw2xfxCxw8ofrIRK6EIsduaguetRkzqVePryK"/>
    <s v="Unitile"/>
    <s v="Daya Gowda"/>
    <s v="user_IgNfKH7wuLLjHvexoMm2PXWcnF3zYft0ZbMTyfwKRUg"/>
    <s v="Moziez Chamadia"/>
    <s v="2022-07-20 04:50:12.303000+00:00"/>
    <s v="2022-08-18 06:12:29.904000+00:00"/>
    <m/>
    <s v="Mumbai"/>
    <m/>
    <m/>
    <m/>
    <n v="156"/>
    <m/>
    <m/>
    <m/>
    <m/>
    <m/>
    <m/>
    <m/>
    <s v="PAID_SOCIAL"/>
    <m/>
    <m/>
    <m/>
    <s v="Construction &amp; Real Estate"/>
    <m/>
    <m/>
    <m/>
    <m/>
    <m/>
    <m/>
    <m/>
    <m/>
    <m/>
    <m/>
    <m/>
    <m/>
    <s v="Aniket Vahile"/>
    <m/>
    <s v="user_encRk5bIEFN6ZA11h4WH2AdZTiZpogLSlMIaj0E30SZ"/>
    <x v="3"/>
    <x v="1"/>
    <m/>
    <s v="August"/>
    <s v="Cold Call; Gated Content"/>
    <s v="Naukri.com"/>
    <m/>
    <s v="Essential HR Policies"/>
    <m/>
    <m/>
    <m/>
    <s v="2022-07-07 05:48:42.132000+00:00"/>
    <s v="2022-10-04 12:10:00.150000+00:00"/>
    <m/>
  </r>
  <r>
    <s v="Moziez Chamadia"/>
    <n v="725000"/>
    <s v="INR"/>
    <n v="0"/>
    <d v="2022-01-09T00:00:00"/>
    <s v="Sales"/>
    <s v="stat_kcR4fZg7TU7jjk1jAVua3qGLRS4J5uFayEjK5j02wtv"/>
    <s v="Unqualified"/>
    <n v="0"/>
    <s v="OpportunityStatusType.Lost"/>
    <m/>
    <m/>
    <s v="GMC (Renewal)"/>
    <s v="lead_qKXgKjA3DhIRrzAeczfRyvFtDl2CKmJ8EbBhKAVzkHF"/>
    <s v="Samsara Group"/>
    <s v="Pranav Kenjale"/>
    <s v="user_IgNfKH7wuLLjHvexoMm2PXWcnF3zYft0ZbMTyfwKRUg"/>
    <s v="Moziez Chamadia"/>
    <s v="2022-08-04 07:31:28.811000+00:00"/>
    <s v="2022-08-18 06:09:18.805000+00:00"/>
    <m/>
    <s v="Mumbai"/>
    <m/>
    <m/>
    <m/>
    <n v="131"/>
    <m/>
    <m/>
    <m/>
    <m/>
    <m/>
    <m/>
    <m/>
    <m/>
    <m/>
    <m/>
    <m/>
    <s v="Transportation &amp; Logistics"/>
    <m/>
    <m/>
    <m/>
    <m/>
    <m/>
    <m/>
    <m/>
    <m/>
    <m/>
    <m/>
    <m/>
    <m/>
    <s v="Jithendra Goalla"/>
    <m/>
    <s v="user_x9AtbGLhDmWYC9XAmYdfwBt9yiXbgMhBuZpIoFuN8Cd"/>
    <x v="22"/>
    <x v="1"/>
    <m/>
    <s v="September"/>
    <s v="Cold Call"/>
    <s v="Lusha"/>
    <m/>
    <m/>
    <m/>
    <m/>
    <m/>
    <s v="2022-08-01 09:57:42.306000+00:00"/>
    <s v="2022-09-09 11:37:16.078000+00:00"/>
    <m/>
  </r>
  <r>
    <s v="Moziez Chamadia"/>
    <n v="1500000"/>
    <s v="INR"/>
    <n v="0"/>
    <s v="8/19/22"/>
    <s v="Sales"/>
    <s v="stat_1hn9nRJaLbI53NxPuSQgo90kRpbpKsFlwN4oEGNUTdO"/>
    <s v="Lost"/>
    <n v="0"/>
    <s v="OpportunityStatusType.Lost"/>
    <m/>
    <m/>
    <m/>
    <s v="lead_P6ozJv317Y2XDjdvedbz7eAIHjXvkImS4ZbJHdKlRZN"/>
    <s v="Innovcare Lifesciences Pvt. Ltd."/>
    <s v="Nikhil Ahuja"/>
    <s v="user_IgNfKH7wuLLjHvexoMm2PXWcnF3zYft0ZbMTyfwKRUg"/>
    <s v="Moziez Chamadia"/>
    <s v="2022-07-14 11:03:40.050000+00:00"/>
    <s v="2022-08-18 04:38:00.539000+00:00"/>
    <m/>
    <s v="Mumbai"/>
    <m/>
    <m/>
    <m/>
    <n v="135"/>
    <m/>
    <m/>
    <m/>
    <m/>
    <m/>
    <m/>
    <m/>
    <s v="PAID_SOCIAL"/>
    <m/>
    <m/>
    <m/>
    <s v="Manufacturing"/>
    <m/>
    <m/>
    <m/>
    <m/>
    <m/>
    <m/>
    <m/>
    <m/>
    <m/>
    <m/>
    <m/>
    <m/>
    <s v="Aniket Vahile"/>
    <m/>
    <s v="user_ocHSJH83OJnHCvKyMbjx8WOOK8PMgAUGIj1qK0q0dMV"/>
    <x v="10"/>
    <x v="6"/>
    <m/>
    <s v="August; February; May"/>
    <s v="Cold Call; Gated Content"/>
    <s v="Lusha"/>
    <m/>
    <s v="Glengarry"/>
    <m/>
    <s v="JM Financial"/>
    <m/>
    <s v="2021-12-15 06:24:35.091000+00:00"/>
    <s v="2022-09-12 08:02:43.596000+00:00"/>
    <s v="GMC"/>
  </r>
  <r>
    <s v="Manish Balpande"/>
    <n v="132687"/>
    <s v="INR"/>
    <n v="100"/>
    <s v="8/17/22"/>
    <s v="Sales"/>
    <s v="stat_OZRiD1474QRJIpvnjHCZfiIvKcVD6mIKSSTzg8SwDVx"/>
    <s v="Won- Payment Completed"/>
    <n v="1"/>
    <s v="OpportunityStatusType.Won"/>
    <s v="cont_xp7EmI2VDogQlwib9XTeWFE8TylR9qUkW81ixwiFal9"/>
    <s v="Swapnil Bhoskar"/>
    <s v="GPA ren"/>
    <s v="lead_0UPDogduPhLEk9ltObxC9ki5mvf2jufbROcBLOuCEAQ"/>
    <s v="Pragmasys Consulting LLP"/>
    <s v="Gauri Jori"/>
    <s v="user_8jx3L2CDfrbzNnwYUv6Plfha6VxaSGsqcbTXR3sIBZi"/>
    <s v="Manish Balpande"/>
    <s v="2022-07-07 12:09:32.780000+00:00"/>
    <s v="2022-08-17 15:00:16.048000+00:00"/>
    <m/>
    <s v="Pune"/>
    <m/>
    <m/>
    <m/>
    <n v="303"/>
    <m/>
    <m/>
    <m/>
    <m/>
    <m/>
    <m/>
    <m/>
    <s v="PAID_SOCIAL"/>
    <m/>
    <m/>
    <m/>
    <s v="IT Services &amp; IT Consulting"/>
    <m/>
    <m/>
    <m/>
    <m/>
    <m/>
    <m/>
    <m/>
    <m/>
    <m/>
    <m/>
    <m/>
    <m/>
    <s v="Ravi Jaiswal"/>
    <m/>
    <s v="user_5YHA1ZU4iP896lD1YJehdJcMx7ZEgWCpulT4T2c3pJ3"/>
    <x v="4"/>
    <x v="1"/>
    <m/>
    <s v="August; September"/>
    <s v="Gated Content"/>
    <m/>
    <m/>
    <s v="Employee Engagement Handbook"/>
    <m/>
    <m/>
    <m/>
    <s v="2022-05-18 04:35:07.490000+00:00"/>
    <s v="2022-10-11 11:05:42.966000+00:00"/>
    <m/>
  </r>
  <r>
    <s v="Manish Balpande"/>
    <n v="800000"/>
    <s v="INR"/>
    <n v="0"/>
    <s v="8/19/22"/>
    <s v="Sales"/>
    <s v="stat_1hn9nRJaLbI53NxPuSQgo90kRpbpKsFlwN4oEGNUTdO"/>
    <s v="Lost"/>
    <n v="0"/>
    <s v="OpportunityStatusType.Lost"/>
    <s v="cont_buIfKA5Pq4ylgMC9qTkSSbdmn7M7tKfmXuMh3GO6Wn1"/>
    <s v="Vandana Bhansali"/>
    <s v="GMC (renewal)"/>
    <s v="lead_coOMZPEO4CBcYOwMhvta9h1smCMcJauJV7HPlUTttnx"/>
    <s v="Yashraj Biotechnology Ltd."/>
    <s v="Pranav Kenjale"/>
    <s v="user_jbppzD9HyqqioXDaUzrIJfkBW97sQdk5kSNPsBKGx0r"/>
    <s v="Pranaav Marathe"/>
    <s v="2022-06-20 03:38:37.798000+00:00"/>
    <s v="2022-08-18 04:51:39.801000+00:00"/>
    <m/>
    <s v="Mumbai"/>
    <m/>
    <m/>
    <m/>
    <n v="176"/>
    <m/>
    <m/>
    <m/>
    <m/>
    <m/>
    <m/>
    <m/>
    <s v="PAID_SOCIAL"/>
    <m/>
    <m/>
    <m/>
    <s v="Health, Wellness &amp; Fitness"/>
    <m/>
    <m/>
    <m/>
    <m/>
    <m/>
    <m/>
    <m/>
    <m/>
    <m/>
    <m/>
    <m/>
    <m/>
    <s v="Arunkumar Dubey"/>
    <m/>
    <s v="user_Jujy0sFufO9J3qwY7aNpCCnF6nFZMrfvciNEydEzhaI"/>
    <x v="2"/>
    <x v="1"/>
    <m/>
    <s v="September"/>
    <s v="Cold Call"/>
    <s v="Lusha"/>
    <m/>
    <s v="Pharma"/>
    <m/>
    <m/>
    <m/>
    <s v="2022-02-15 08:53:21.262000+00:00"/>
    <s v="2022-10-10 07:35:06.855000+00:00"/>
    <s v="GMC"/>
  </r>
  <r>
    <s v="Aditya Binani"/>
    <n v="100000"/>
    <s v="INR"/>
    <n v="0"/>
    <s v="8/30/22"/>
    <s v="Sales"/>
    <s v="stat_1hn9nRJaLbI53NxPuSQgo90kRpbpKsFlwN4oEGNUTdO"/>
    <s v="Lost"/>
    <n v="0"/>
    <s v="OpportunityStatusType.Lost"/>
    <s v="cont_DeCgjxqi6DJopxpE2657H3fGacke6ABeuGBpEh1hX3m"/>
    <s v="Chandra"/>
    <s v="Fresh GMC"/>
    <s v="lead_oL5jvqTdRBDlLMBbD4x6YtohIA8yZ2eWohy5GEkqUKn"/>
    <s v="F and M Daily"/>
    <s v="Nikhil Ahuja"/>
    <s v="user_bdUPAGjcS7p6513So3N4g3aWNS5HuBuVJi7bvCPAsLt"/>
    <s v="Mayur Gadiyar"/>
    <s v="2022-05-13 09:23:08.605000+00:00"/>
    <s v="2022-08-17 14:12:50.930000+00:00"/>
    <m/>
    <s v="Bangalore"/>
    <m/>
    <s v="2021-06-02 12:39:05+00:00"/>
    <m/>
    <n v="5"/>
    <m/>
    <m/>
    <m/>
    <m/>
    <m/>
    <m/>
    <m/>
    <m/>
    <m/>
    <m/>
    <m/>
    <s v="Food &amp; Beverages"/>
    <m/>
    <m/>
    <m/>
    <m/>
    <m/>
    <m/>
    <m/>
    <m/>
    <m/>
    <m/>
    <m/>
    <m/>
    <m/>
    <m/>
    <s v="user_ocHSJH83OJnHCvKyMbjx8WOOK8PMgAUGIj1qK0q0dMV"/>
    <x v="10"/>
    <x v="1"/>
    <m/>
    <s v="July"/>
    <s v="Inbound"/>
    <s v="Inbound via website"/>
    <m/>
    <s v="Employee Count 8"/>
    <m/>
    <m/>
    <m/>
    <s v="2021-06-02 12:41:44.268000+00:00"/>
    <s v="2022-09-23 11:16:46.462000+00:00"/>
    <s v="GMC"/>
  </r>
  <r>
    <s v="Manish Balpande"/>
    <n v="6250655"/>
    <s v="INR"/>
    <n v="100"/>
    <s v="8/17/22"/>
    <s v="Sales"/>
    <s v="stat_OZRiD1474QRJIpvnjHCZfiIvKcVD6mIKSSTzg8SwDVx"/>
    <s v="Won- Payment Completed"/>
    <n v="1"/>
    <s v="OpportunityStatusType.Won"/>
    <s v="cont_xp7EmI2VDogQlwib9XTeWFE8TylR9qUkW81ixwiFal9"/>
    <s v="Swapnil Bhoskar"/>
    <s v="GMC ren"/>
    <s v="lead_0UPDogduPhLEk9ltObxC9ki5mvf2jufbROcBLOuCEAQ"/>
    <s v="Pragmasys Consulting LLP"/>
    <s v="Gauri Jori"/>
    <s v="user_8jx3L2CDfrbzNnwYUv6Plfha6VxaSGsqcbTXR3sIBZi"/>
    <s v="Manish Balpande"/>
    <s v="2022-07-07 12:09:00.683000+00:00"/>
    <s v="2022-08-17 14:59:39.046000+00:00"/>
    <m/>
    <s v="Pune"/>
    <m/>
    <m/>
    <m/>
    <n v="303"/>
    <m/>
    <m/>
    <m/>
    <m/>
    <m/>
    <m/>
    <m/>
    <s v="PAID_SOCIAL"/>
    <m/>
    <m/>
    <m/>
    <s v="IT Services &amp; IT Consulting"/>
    <m/>
    <m/>
    <m/>
    <m/>
    <m/>
    <m/>
    <m/>
    <m/>
    <m/>
    <m/>
    <m/>
    <m/>
    <s v="Ravi Jaiswal"/>
    <m/>
    <s v="user_5YHA1ZU4iP896lD1YJehdJcMx7ZEgWCpulT4T2c3pJ3"/>
    <x v="4"/>
    <x v="1"/>
    <m/>
    <s v="August; September"/>
    <s v="Gated Content"/>
    <m/>
    <m/>
    <s v="Employee Engagement Handbook"/>
    <m/>
    <m/>
    <m/>
    <s v="2022-05-18 04:35:07.490000+00:00"/>
    <s v="2022-10-11 11:05:42.966000+00:00"/>
    <m/>
  </r>
  <r>
    <s v="Mayur Gadiyar"/>
    <n v="50000"/>
    <s v="INR"/>
    <n v="0"/>
    <s v="9/30/22"/>
    <s v="Sales"/>
    <s v="stat_kcR4fZg7TU7jjk1jAVua3qGLRS4J5uFayEjK5j02wtv"/>
    <s v="Unqualified"/>
    <n v="0"/>
    <s v="OpportunityStatusType.Lost"/>
    <s v="cont_l9xXgzYVzRPnihxbuVBPSgjhS2ar4fkg6btiwsVicWh"/>
    <s v="p_x001d__x0017_&amp;p_x001d__x0017_6p_x001d__x0017_1p_x001d__x0017_1p_x001d__x0017_5p_x001d__x0017_.p_x001d__x0017_?p_x001d__x0018__x0001_p_x001d__x0017_5 p_x001d__x0017__x0014_p_x001d__x0017_;p_x001d__x0017_1p_x001d__x0018__x0002_p_x001d__x0017_?p_x001d__x0017_9p_x001d__x0017_2p_x001d__x0017_8p_x001d__x0017_.p_x001d__x0017_?b_x001c__x0013_"/>
    <s v="Loop App"/>
    <s v="lead_ua4hrPsCxFE5AJ2VCbi0aCnxPrnQFpOHHIpq3Y7iFMc"/>
    <s v="AsmitA India Realty"/>
    <s v="Pallab Gupta"/>
    <s v="user_bdUPAGjcS7p6513So3N4g3aWNS5HuBuVJi7bvCPAsLt"/>
    <s v="Mayur Gadiyar"/>
    <s v="2022-08-05 06:08:17.226000+00:00"/>
    <s v="2022-08-17 13:41:31.575000+00:00"/>
    <m/>
    <m/>
    <m/>
    <m/>
    <m/>
    <m/>
    <m/>
    <m/>
    <m/>
    <m/>
    <m/>
    <m/>
    <m/>
    <s v="PAID_SOCIAL"/>
    <m/>
    <m/>
    <m/>
    <m/>
    <m/>
    <m/>
    <m/>
    <m/>
    <m/>
    <m/>
    <m/>
    <m/>
    <m/>
    <m/>
    <m/>
    <m/>
    <m/>
    <m/>
    <s v="user_PApNwMjp7lPIEBp7acretouakdtYNVHpPO9ja9KoR5D"/>
    <x v="12"/>
    <x v="1"/>
    <m/>
    <m/>
    <s v="Gated Content"/>
    <m/>
    <m/>
    <s v="Employee Engagement Calendar"/>
    <m/>
    <m/>
    <m/>
    <s v="2022-06-24 10:05:24.359000+00:00"/>
    <s v="2022-08-17 13:41:31.634000+00:00"/>
    <m/>
  </r>
  <r>
    <s v="Sonal Paithankar"/>
    <n v="3700000"/>
    <s v="INR"/>
    <n v="100"/>
    <s v="8/17/22"/>
    <s v="Sales"/>
    <s v="stat_OZRiD1474QRJIpvnjHCZfiIvKcVD6mIKSSTzg8SwDVx"/>
    <s v="Won- Payment Completed"/>
    <n v="1"/>
    <s v="OpportunityStatusType.Won"/>
    <s v="cont_MHB8d62ChqNONcQ7HNeuAqrQmKGZfgQFpwuZN14Vkb8"/>
    <s v="Souvik Bhattacharjee"/>
    <s v="GMC Renewal"/>
    <s v="lead_OIp4d1wuLuxZDTPv7qKA7d6E3gXJ0heo8sWAybi2XaX"/>
    <s v="Gleeds"/>
    <s v="Trupti Suryavanshi"/>
    <s v="user_Iwn6da5WKkZqwUySK0oUuCb72pFP5WEm4zAb92ijqFe"/>
    <s v="Sonal Paithankar"/>
    <s v="2022-07-01 12:22:54.175000+00:00"/>
    <s v="2022-08-17 12:51:15.611000+00:00"/>
    <m/>
    <s v="Bangalore"/>
    <m/>
    <m/>
    <m/>
    <n v="325"/>
    <m/>
    <m/>
    <m/>
    <m/>
    <m/>
    <m/>
    <m/>
    <m/>
    <m/>
    <m/>
    <m/>
    <s v="Construction &amp; Real Estate"/>
    <m/>
    <m/>
    <m/>
    <m/>
    <m/>
    <m/>
    <m/>
    <m/>
    <m/>
    <m/>
    <m/>
    <m/>
    <s v="Jitin Gopi"/>
    <m/>
    <s v="user_L8E6IFhq6UCzKLHa45LUUTZCznDuyDwFrGaEp9DXiUM"/>
    <x v="9"/>
    <x v="3"/>
    <m/>
    <s v="August"/>
    <s v="Cold Call"/>
    <m/>
    <m/>
    <m/>
    <m/>
    <m/>
    <m/>
    <s v="2022-04-28 07:26:27.593000+00:00"/>
    <s v="2022-09-30 06:49:50.800000+00:00"/>
    <s v="GMC"/>
  </r>
  <r>
    <s v="Sonal Paithankar"/>
    <n v="43777"/>
    <s v="INR"/>
    <n v="100"/>
    <s v="8/17/22"/>
    <s v="Sales"/>
    <s v="stat_OZRiD1474QRJIpvnjHCZfiIvKcVD6mIKSSTzg8SwDVx"/>
    <s v="Won- Payment Completed"/>
    <n v="1"/>
    <s v="OpportunityStatusType.Won"/>
    <s v="cont_MHB8d62ChqNONcQ7HNeuAqrQmKGZfgQFpwuZN14Vkb8"/>
    <s v="Souvik Bhattacharjee"/>
    <s v="GPA Renewal"/>
    <s v="lead_OIp4d1wuLuxZDTPv7qKA7d6E3gXJ0heo8sWAybi2XaX"/>
    <s v="Gleeds"/>
    <s v="Trupti Suryavanshi"/>
    <s v="user_Iwn6da5WKkZqwUySK0oUuCb72pFP5WEm4zAb92ijqFe"/>
    <s v="Sonal Paithankar"/>
    <s v="2022-07-04 06:01:17.663000+00:00"/>
    <s v="2022-08-17 12:51:26.769000+00:00"/>
    <m/>
    <s v="Bangalore"/>
    <m/>
    <m/>
    <m/>
    <n v="325"/>
    <m/>
    <m/>
    <m/>
    <m/>
    <m/>
    <m/>
    <m/>
    <m/>
    <m/>
    <m/>
    <m/>
    <s v="Construction &amp; Real Estate"/>
    <m/>
    <m/>
    <m/>
    <m/>
    <m/>
    <m/>
    <m/>
    <m/>
    <m/>
    <m/>
    <m/>
    <m/>
    <s v="Jitin Gopi"/>
    <m/>
    <s v="user_L8E6IFhq6UCzKLHa45LUUTZCznDuyDwFrGaEp9DXiUM"/>
    <x v="9"/>
    <x v="3"/>
    <m/>
    <s v="August"/>
    <s v="Cold Call"/>
    <m/>
    <m/>
    <m/>
    <m/>
    <m/>
    <m/>
    <s v="2022-04-28 07:26:27.593000+00:00"/>
    <s v="2022-09-30 06:49:50.800000+00:00"/>
    <s v="GPA"/>
  </r>
  <r>
    <s v="Mayur Gadiyar"/>
    <n v="140000"/>
    <s v="INR"/>
    <n v="0"/>
    <s v="8/31/22"/>
    <s v="Sales"/>
    <s v="stat_kcR4fZg7TU7jjk1jAVua3qGLRS4J5uFayEjK5j02wtv"/>
    <s v="Unqualified"/>
    <n v="0"/>
    <s v="OpportunityStatusType.Lost"/>
    <s v="cont_0rwMUbXQgT9yUak3OoUYOkjubBCSo9lpHc8OUbrVinB"/>
    <s v="Manali"/>
    <s v="on Hold for 1 month"/>
    <s v="lead_ZtUy7RJgua0myzRActN84K8zxvwCRYxWDUBCPsSUfdh"/>
    <s v="PRODIGITAS IT SERVICES PVT LTD"/>
    <s v="Prateek Wadhwa"/>
    <s v="user_bdUPAGjcS7p6513So3N4g3aWNS5HuBuVJi7bvCPAsLt"/>
    <s v="Mayur Gadiyar"/>
    <s v="2022-07-11 06:28:34.382000+00:00"/>
    <s v="2022-08-17 12:25:09.312000+00:00"/>
    <m/>
    <s v="Pune"/>
    <m/>
    <s v="2020-08-20 10:25:20+00:00"/>
    <m/>
    <n v="16"/>
    <m/>
    <m/>
    <m/>
    <m/>
    <m/>
    <m/>
    <m/>
    <m/>
    <m/>
    <m/>
    <m/>
    <s v="Digital Marketing &amp; Advertising"/>
    <m/>
    <m/>
    <m/>
    <m/>
    <m/>
    <m/>
    <m/>
    <m/>
    <m/>
    <m/>
    <m/>
    <m/>
    <s v="Deepak Yadav"/>
    <m/>
    <s v="user_bdUPAGjcS7p6513So3N4g3aWNS5HuBuVJi7bvCPAsLt"/>
    <x v="24"/>
    <x v="1"/>
    <m/>
    <s v="July"/>
    <s v="Existing Account"/>
    <m/>
    <m/>
    <m/>
    <m/>
    <m/>
    <m/>
    <s v="2020-12-06 09:47:15.661000+00:00"/>
    <s v="2022-08-17 12:25:09.414000+00:00"/>
    <s v="GMC"/>
  </r>
  <r>
    <s v="Kashif Ahmad"/>
    <n v="50000"/>
    <s v="INR"/>
    <n v="0"/>
    <s v="8/31/22"/>
    <s v="Sales"/>
    <s v="stat_kcR4fZg7TU7jjk1jAVua3qGLRS4J5uFayEjK5j02wtv"/>
    <s v="Unqualified"/>
    <n v="0"/>
    <s v="OpportunityStatusType.Lost"/>
    <m/>
    <m/>
    <s v="Fresh - 6 employees&amp; lives"/>
    <s v="lead_0XqkVR4aY5UVqKpJjHSDvCsi7FRMYMu5C6WqNuVN76o"/>
    <s v="Radcam Technologies(Fresh)"/>
    <s v="Daya Gowda"/>
    <s v="user_LKRhV6rhcBe0uL8u70UUGeDjbMupuho4TaiAOCbT7HT"/>
    <s v="Kashif Ahmad"/>
    <s v="2022-07-04 11:43:48.183000+00:00"/>
    <s v="2022-08-17 09:40:29.780000+00:00"/>
    <m/>
    <s v="Bangalore"/>
    <m/>
    <m/>
    <m/>
    <n v="6"/>
    <m/>
    <m/>
    <s v="Facebook"/>
    <m/>
    <m/>
    <m/>
    <m/>
    <s v="PAID_SOCIAL"/>
    <m/>
    <m/>
    <m/>
    <s v="IT Services &amp; IT Consulting"/>
    <m/>
    <m/>
    <m/>
    <m/>
    <m/>
    <m/>
    <m/>
    <m/>
    <m/>
    <m/>
    <m/>
    <m/>
    <m/>
    <m/>
    <s v="user_encRk5bIEFN6ZA11h4WH2AdZTiZpogLSlMIaj0E30SZ"/>
    <x v="3"/>
    <x v="1"/>
    <m/>
    <m/>
    <s v="Gated Content"/>
    <m/>
    <m/>
    <s v="Employee Engagement Handbook"/>
    <m/>
    <m/>
    <m/>
    <s v="2022-07-04 05:04:12.989000+00:00"/>
    <s v="2022-09-09 10:02:58.483000+00:00"/>
    <m/>
  </r>
  <r>
    <s v="Kashif Ahmad"/>
    <n v="15000"/>
    <s v="INR"/>
    <n v="0"/>
    <s v="8/31/22"/>
    <s v="Sales"/>
    <s v="stat_kcR4fZg7TU7jjk1jAVua3qGLRS4J5uFayEjK5j02wtv"/>
    <s v="Unqualified"/>
    <n v="0"/>
    <s v="OpportunityStatusType.Lost"/>
    <s v="cont_NRsVtQ6o3aKWy8dJ6u27s2PozMOwRiIUaQkkbMJ7DdY"/>
    <s v="Amit Kedari"/>
    <s v="GPA - Policy already renewed in March"/>
    <s v="lead_dThEeYfgXllQKFGMFkOJdMZMs3z56o0fPI6bay6PwZQ"/>
    <s v="Ross Process Solutions"/>
    <s v="Trupti Suryavanshi"/>
    <s v="user_LKRhV6rhcBe0uL8u70UUGeDjbMupuho4TaiAOCbT7HT"/>
    <s v="Kashif Ahmad"/>
    <s v="2022-08-10 06:33:04.765000+00:00"/>
    <s v="2022-08-17 06:44:46.969000+00:00"/>
    <m/>
    <s v="Pune"/>
    <m/>
    <s v="2022-08-10 06:30:00+00:00"/>
    <m/>
    <n v="50"/>
    <m/>
    <m/>
    <m/>
    <m/>
    <m/>
    <m/>
    <m/>
    <m/>
    <m/>
    <m/>
    <m/>
    <s v="Manufacturing"/>
    <m/>
    <m/>
    <m/>
    <m/>
    <m/>
    <m/>
    <m/>
    <m/>
    <m/>
    <m/>
    <m/>
    <m/>
    <s v="Rakesh Nade"/>
    <m/>
    <s v="user_L8E6IFhq6UCzKLHa45LUUTZCznDuyDwFrGaEp9DXiUM"/>
    <x v="9"/>
    <x v="1"/>
    <m/>
    <s v="August; March"/>
    <s v="Warm Referral"/>
    <s v="Prajakta's reference"/>
    <m/>
    <m/>
    <m/>
    <m/>
    <m/>
    <s v="2022-08-10 06:19:25.327000+00:00"/>
    <s v="2022-09-23 09:34:04.269000+00:00"/>
    <s v="GPA"/>
  </r>
  <r>
    <s v="Nikhil Ahuja"/>
    <n v="200000"/>
    <s v="INR"/>
    <n v="0"/>
    <s v="8/31/22"/>
    <s v="Sales"/>
    <s v="stat_kcR4fZg7TU7jjk1jAVua3qGLRS4J5uFayEjK5j02wtv"/>
    <s v="Unqualified"/>
    <n v="0"/>
    <s v="OpportunityStatusType.Lost"/>
    <s v="cont_JkNJFrqomaObMK0rJrO0RU9uk1eocqFXwcuZyvN4OGm"/>
    <s v="Meha Lodha Assoc. CIPD"/>
    <m/>
    <s v="lead_W6h0HB52Iyuc17isCf5febDVJyVYfO6cjqKA34Mlh0m"/>
    <s v="Blue Matter"/>
    <s v="Nikhil Ahuja"/>
    <s v="user_ocHSJH83OJnHCvKyMbjx8WOOK8PMgAUGIj1qK0q0dMV"/>
    <s v="Nikhil Ahuja"/>
    <s v="2022-08-04 11:34:53.145000+00:00"/>
    <s v="2022-08-17 11:58:35.048000+00:00"/>
    <m/>
    <s v="Mumbai"/>
    <m/>
    <m/>
    <m/>
    <n v="50"/>
    <m/>
    <m/>
    <m/>
    <m/>
    <m/>
    <m/>
    <m/>
    <s v="PAID_SOCIAL"/>
    <m/>
    <m/>
    <m/>
    <m/>
    <m/>
    <m/>
    <m/>
    <m/>
    <m/>
    <m/>
    <m/>
    <m/>
    <m/>
    <m/>
    <m/>
    <m/>
    <m/>
    <m/>
    <s v="user_ocHSJH83OJnHCvKyMbjx8WOOK8PMgAUGIj1qK0q0dMV"/>
    <x v="10"/>
    <x v="1"/>
    <m/>
    <s v="August"/>
    <s v="Gated Content"/>
    <m/>
    <m/>
    <s v="Winning talent beyond salary"/>
    <m/>
    <m/>
    <m/>
    <s v="2022-07-20 10:07:21.566000+00:00"/>
    <s v="2022-09-09 11:33:43.895000+00:00"/>
    <s v="GMC"/>
  </r>
  <r>
    <s v="Vikas Gupta"/>
    <n v="5000000"/>
    <s v="INR"/>
    <n v="0"/>
    <s v="9/30/22"/>
    <s v="Sales"/>
    <s v="stat_kcR4fZg7TU7jjk1jAVua3qGLRS4J5uFayEjK5j02wtv"/>
    <s v="Unqualified"/>
    <n v="0"/>
    <s v="OpportunityStatusType.Lost"/>
    <s v="cont_4qXbySWP1sIYeUxccpIlfTARGpAvs8mxzircuOpGc0a"/>
    <s v="Susan Cheryl Noronha"/>
    <s v="The client wanted to create a separate policy for IIFL Wealth employees but did not get approval from Group CEO and CFO for the same."/>
    <s v="lead_0qoo1Znn5udizY02gerRBdpycCY3fkcsdd3lDNlsSaX"/>
    <s v="IIFL Wealth &amp; asset mangement"/>
    <s v="Gauri Jori"/>
    <s v="user_lccnw70UrYzjPcbxrA5N9qp8LF1vx6aP08yPEdeU06P"/>
    <s v="Vikas Gupta"/>
    <s v="2022-07-14 05:59:33.909000+00:00"/>
    <s v="2022-08-17 06:38:33.014000+00:00"/>
    <m/>
    <s v="Mumbai"/>
    <m/>
    <s v="2020-11-07 07:55:03+00:00"/>
    <m/>
    <n v="1000"/>
    <m/>
    <m/>
    <m/>
    <m/>
    <m/>
    <m/>
    <m/>
    <s v="PAID_SOCIAL"/>
    <m/>
    <m/>
    <m/>
    <s v="Banking &amp; Finance"/>
    <m/>
    <m/>
    <m/>
    <m/>
    <m/>
    <m/>
    <m/>
    <m/>
    <m/>
    <m/>
    <m/>
    <m/>
    <m/>
    <m/>
    <s v="user_5YHA1ZU4iP896lD1YJehdJcMx7ZEgWCpulT4T2c3pJ3"/>
    <x v="4"/>
    <x v="1"/>
    <m/>
    <s v="September"/>
    <s v="Cold Call"/>
    <m/>
    <m/>
    <s v="Winning talent beyond salary"/>
    <m/>
    <m/>
    <m/>
    <s v="2020-12-06 09:50:01.430000+00:00"/>
    <s v="2022-09-23 08:57:56.297000+00:00"/>
    <m/>
  </r>
  <r>
    <s v="Vikas Gupta"/>
    <n v="20000000"/>
    <s v="INR"/>
    <n v="0"/>
    <s v="9/30/22"/>
    <s v="Sales"/>
    <s v="stat_kcR4fZg7TU7jjk1jAVua3qGLRS4J5uFayEjK5j02wtv"/>
    <s v="Unqualified"/>
    <n v="0"/>
    <s v="OpportunityStatusType.Lost"/>
    <s v="cont_4qXbySWP1sIYeUxccpIlfTARGpAvs8mxzircuOpGc0a"/>
    <s v="Susan Cheryl Noronha"/>
    <s v="The client wanted to create a separate policy for IIFL Wealth employees but did not get approval from Group CEO and CFO for the same."/>
    <s v="lead_0qoo1Znn5udizY02gerRBdpycCY3fkcsdd3lDNlsSaX"/>
    <s v="IIFL Wealth &amp; asset mangement"/>
    <s v="Gauri Jori"/>
    <s v="user_lccnw70UrYzjPcbxrA5N9qp8LF1vx6aP08yPEdeU06P"/>
    <s v="Vikas Gupta"/>
    <s v="2022-07-14 05:58:51.476000+00:00"/>
    <s v="2022-08-17 06:38:11.391000+00:00"/>
    <m/>
    <s v="Mumbai"/>
    <m/>
    <s v="2020-11-07 07:55:03+00:00"/>
    <m/>
    <n v="1000"/>
    <m/>
    <m/>
    <m/>
    <m/>
    <m/>
    <m/>
    <m/>
    <s v="PAID_SOCIAL"/>
    <m/>
    <m/>
    <m/>
    <s v="Banking &amp; Finance"/>
    <m/>
    <m/>
    <m/>
    <m/>
    <m/>
    <m/>
    <m/>
    <m/>
    <m/>
    <m/>
    <m/>
    <m/>
    <m/>
    <m/>
    <s v="user_5YHA1ZU4iP896lD1YJehdJcMx7ZEgWCpulT4T2c3pJ3"/>
    <x v="4"/>
    <x v="1"/>
    <m/>
    <s v="September"/>
    <s v="Cold Call"/>
    <m/>
    <m/>
    <s v="Winning talent beyond salary"/>
    <m/>
    <m/>
    <m/>
    <s v="2020-12-06 09:50:01.430000+00:00"/>
    <s v="2022-09-23 08:57:56.297000+00:00"/>
    <s v="GMC"/>
  </r>
  <r>
    <s v="Vikas Gupta"/>
    <n v="2700000"/>
    <s v="INR"/>
    <n v="0"/>
    <s v="8/17/22"/>
    <s v="Sales"/>
    <s v="stat_1hn9nRJaLbI53NxPuSQgo90kRpbpKsFlwN4oEGNUTdO"/>
    <s v="Lost"/>
    <n v="0"/>
    <s v="OpportunityStatusType.Lost"/>
    <s v="cont_I2UoJol1nZhD3wTvs1chbURRhWBO1Ut0DiEDtuVrOsg"/>
    <s v="Sharad Darekar"/>
    <s v="The client has closed with Go Digit Insurance company and Prudent Insurance Broker. They closed at 23.5 L whereas our price was 28.5L."/>
    <s v="lead_MoYF4iiVU37rbIMEslBMzdq3oRmpvgI5cAxZI63i2rL"/>
    <s v="Indo Amines Limited"/>
    <s v="Pranav Kenjale"/>
    <s v="user_lccnw70UrYzjPcbxrA5N9qp8LF1vx6aP08yPEdeU06P"/>
    <s v="Vikas Gupta"/>
    <s v="2022-06-29 07:41:23.086000+00:00"/>
    <s v="2022-08-17 05:39:39.772000+00:00"/>
    <m/>
    <s v="Mumbai"/>
    <m/>
    <m/>
    <m/>
    <n v="368"/>
    <m/>
    <m/>
    <m/>
    <m/>
    <m/>
    <m/>
    <m/>
    <s v="PAID_SOCIAL"/>
    <m/>
    <m/>
    <m/>
    <s v="Manufacturing"/>
    <m/>
    <m/>
    <m/>
    <m/>
    <m/>
    <m/>
    <m/>
    <m/>
    <m/>
    <m/>
    <m/>
    <m/>
    <s v="Jitin Gopi"/>
    <m/>
    <s v="user_Jujy0sFufO9J3qwY7aNpCCnF6nFZMrfvciNEydEzhaI"/>
    <x v="2"/>
    <x v="1"/>
    <m/>
    <s v="August; September"/>
    <s v="Cold Call; Gated Content"/>
    <s v="Lusha"/>
    <m/>
    <s v="Employee Engagement Handbook"/>
    <m/>
    <m/>
    <m/>
    <s v="2021-11-17 01:30:11.617000+00:00"/>
    <s v="2022-10-10 07:34:54.245000+00:00"/>
    <s v="GMC"/>
  </r>
  <r>
    <s v="Chetan Kumar"/>
    <n v="1500000"/>
    <s v="INR"/>
    <n v="0"/>
    <s v="8/15/22"/>
    <s v="Sales"/>
    <s v="stat_1hn9nRJaLbI53NxPuSQgo90kRpbpKsFlwN4oEGNUTdO"/>
    <s v="Lost"/>
    <n v="0"/>
    <s v="OpportunityStatusType.Lost"/>
    <s v="cont_aJCreJfXvDwxGD45PcNSmHOAo2aBeJOawTuzXCEzzbe"/>
    <s v="Dipika"/>
    <s v="Parental"/>
    <s v="lead_h3Qfn3flavYALWnjw6LpsBK5Dq3QLvmun83EFinDuWr"/>
    <s v="Lindstrom Services India"/>
    <s v="Prateek Wadhwa"/>
    <s v="user_hAuUqCTCw5r4tCUrswIWPSW7LJ1XIBbttZVmJkxmzGq"/>
    <s v="Chetan Kumar"/>
    <s v="2022-07-29 07:46:03.387000+00:00"/>
    <s v="2022-08-17 05:15:29.094000+00:00"/>
    <m/>
    <s v="Mumbai"/>
    <m/>
    <m/>
    <m/>
    <n v="90"/>
    <m/>
    <m/>
    <m/>
    <m/>
    <m/>
    <m/>
    <m/>
    <m/>
    <m/>
    <m/>
    <m/>
    <s v="Manufacturing"/>
    <m/>
    <m/>
    <m/>
    <m/>
    <m/>
    <m/>
    <m/>
    <m/>
    <m/>
    <m/>
    <m/>
    <m/>
    <s v="Rakesh Nade"/>
    <m/>
    <s v="user_FdWFezbLzkYQcGsBUsjZO25nr2poK2nRbqV47Rs5Kfm"/>
    <x v="17"/>
    <x v="1"/>
    <m/>
    <s v="September"/>
    <s v="Cold Call"/>
    <s v="Lusha"/>
    <m/>
    <m/>
    <m/>
    <m/>
    <m/>
    <s v="2022-06-13 02:47:02.958000+00:00"/>
    <s v="2022-09-07 08:30:24.064000+00:00"/>
    <s v="GMC"/>
  </r>
  <r>
    <s v="Chetan Kumar"/>
    <n v="2000000"/>
    <s v="INR"/>
    <n v="0"/>
    <s v="8/15/22"/>
    <s v="Sales"/>
    <s v="stat_1hn9nRJaLbI53NxPuSQgo90kRpbpKsFlwN4oEGNUTdO"/>
    <s v="Lost"/>
    <n v="0"/>
    <s v="OpportunityStatusType.Lost"/>
    <s v="cont_aJCreJfXvDwxGD45PcNSmHOAo2aBeJOawTuzXCEzzbe"/>
    <s v="Dipika"/>
    <m/>
    <s v="lead_h3Qfn3flavYALWnjw6LpsBK5Dq3QLvmun83EFinDuWr"/>
    <s v="Lindstrom Services India"/>
    <s v="Prateek Wadhwa"/>
    <s v="user_hAuUqCTCw5r4tCUrswIWPSW7LJ1XIBbttZVmJkxmzGq"/>
    <s v="Chetan Kumar"/>
    <s v="2022-07-29 07:45:33.476000+00:00"/>
    <s v="2022-08-17 05:15:17.657000+00:00"/>
    <m/>
    <s v="Mumbai"/>
    <m/>
    <m/>
    <m/>
    <n v="90"/>
    <m/>
    <m/>
    <m/>
    <m/>
    <m/>
    <m/>
    <m/>
    <m/>
    <m/>
    <m/>
    <m/>
    <s v="Manufacturing"/>
    <m/>
    <m/>
    <m/>
    <m/>
    <m/>
    <m/>
    <m/>
    <m/>
    <m/>
    <m/>
    <m/>
    <m/>
    <s v="Rakesh Nade"/>
    <m/>
    <s v="user_FdWFezbLzkYQcGsBUsjZO25nr2poK2nRbqV47Rs5Kfm"/>
    <x v="17"/>
    <x v="1"/>
    <m/>
    <s v="September"/>
    <s v="Cold Call"/>
    <s v="Lusha"/>
    <m/>
    <m/>
    <m/>
    <m/>
    <m/>
    <s v="2022-06-13 02:47:02.958000+00:00"/>
    <s v="2022-09-07 08:30:24.064000+00:00"/>
    <s v="GMC"/>
  </r>
  <r>
    <s v="Manish Balpande"/>
    <n v="1500000"/>
    <s v="INR"/>
    <n v="0"/>
    <s v="8/31/22"/>
    <s v="Sales"/>
    <s v="stat_kcR4fZg7TU7jjk1jAVua3qGLRS4J5uFayEjK5j02wtv"/>
    <s v="Unqualified"/>
    <n v="0"/>
    <s v="OpportunityStatusType.Lost"/>
    <s v="cont_P0oWWGiqRIYAo6r3GZd2PhG0YcsaYFbnjYe28YvsLYv"/>
    <s v="Rajanna N(he)"/>
    <s v="GTL ren  Discussed with Pranaav - Marking as unqualified."/>
    <s v="lead_HIjwU2tVu4PYrRK9djB05w3iaJgQidQQTNuIXfDPEIh"/>
    <s v="Kewaunee International Group"/>
    <s v="Gauri Jori"/>
    <s v="user_8jx3L2CDfrbzNnwYUv6Plfha6VxaSGsqcbTXR3sIBZi"/>
    <s v="Manish Balpande"/>
    <s v="2022-07-12 12:10:12.779000+00:00"/>
    <s v="2022-08-17 04:43:33.887000+00:00"/>
    <m/>
    <s v="Bangalore"/>
    <m/>
    <m/>
    <m/>
    <n v="185"/>
    <m/>
    <m/>
    <m/>
    <m/>
    <m/>
    <m/>
    <m/>
    <m/>
    <m/>
    <m/>
    <m/>
    <s v="Manufacturing"/>
    <m/>
    <m/>
    <m/>
    <m/>
    <m/>
    <m/>
    <m/>
    <m/>
    <m/>
    <m/>
    <m/>
    <m/>
    <s v="Mrunmay Jalgaonkar; Ravi Jaiswal"/>
    <m/>
    <s v="user_5YHA1ZU4iP896lD1YJehdJcMx7ZEgWCpulT4T2c3pJ3"/>
    <x v="4"/>
    <x v="8"/>
    <m/>
    <s v="August; March"/>
    <s v="Gated Content"/>
    <s v="Naukri.com"/>
    <m/>
    <s v="Downloaded the guide: Employee Wellness Handbook"/>
    <m/>
    <m/>
    <m/>
    <s v="2021-09-14 03:43:49.762000+00:00"/>
    <s v="2022-10-10 02:49:28.613000+00:00"/>
    <m/>
  </r>
  <r>
    <s v="Tejas Kulkarni"/>
    <n v="130000"/>
    <s v="INR"/>
    <n v="0"/>
    <s v="9/30/22"/>
    <s v="Sales"/>
    <s v="stat_kcR4fZg7TU7jjk1jAVua3qGLRS4J5uFayEjK5j02wtv"/>
    <s v="Unqualified"/>
    <n v="0"/>
    <s v="OpportunityStatusType.Lost"/>
    <s v="cont_DMRMG9RmnpMtglr0LxA5Fa2WRiWYix4xdiTgnTy6zD6"/>
    <s v="Devanshi"/>
    <s v="GMC (Self) Fresh Requirement 40 Employees Loc: Rajkot"/>
    <s v="lead_YJLrW5hw937Oz08jBlxhuyWlDHSDslsXjtp9f16bkWV"/>
    <s v="Vispan Solutions (Fresh)"/>
    <s v="Mayur Gadiyar"/>
    <s v="user_kbtBHYtBjVDNyI72HTF6C1SCvC7yVBiA6OrBOy3t96U"/>
    <s v="Tejas Kulkarni"/>
    <s v="2021-12-20 09:16:33.809000+00:00"/>
    <s v="2022-08-17 02:26:18.397000+00:00"/>
    <m/>
    <m/>
    <m/>
    <m/>
    <m/>
    <n v="40"/>
    <m/>
    <m/>
    <m/>
    <m/>
    <m/>
    <m/>
    <m/>
    <m/>
    <m/>
    <m/>
    <m/>
    <s v="Professional Services"/>
    <m/>
    <m/>
    <m/>
    <m/>
    <m/>
    <m/>
    <m/>
    <m/>
    <m/>
    <m/>
    <m/>
    <m/>
    <m/>
    <m/>
    <s v="user_bdUPAGjcS7p6513So3N4g3aWNS5HuBuVJi7bvCPAsLt"/>
    <x v="24"/>
    <x v="1"/>
    <m/>
    <s v="March"/>
    <s v="Gated Content"/>
    <m/>
    <m/>
    <s v="Downloaded the guide: Employee Wellness Handbook"/>
    <m/>
    <m/>
    <m/>
    <s v="2021-12-20 06:27:38.144000+00:00"/>
    <s v="2022-08-17 02:26:18.455000+00:00"/>
    <m/>
  </r>
  <r>
    <s v="Tejas Kulkarni"/>
    <n v="200000"/>
    <s v="INR"/>
    <n v="0"/>
    <s v="9/14/22"/>
    <s v="Sales"/>
    <s v="stat_kcR4fZg7TU7jjk1jAVua3qGLRS4J5uFayEjK5j02wtv"/>
    <s v="Unqualified"/>
    <n v="0"/>
    <s v="OpportunityStatusType.Lost"/>
    <s v="cont_5WtGUfy6OqeFRwlCqeODOOkhxcaJgf0VALsJ2tYOBVG"/>
    <s v="Alka Yadav"/>
    <s v="Fresh"/>
    <s v="lead_F5Z7hMCaAxeyZ6iEWbfn559W0NGrh2F4JnZuewmBinV"/>
    <s v="Esearch Logix(Fresh)"/>
    <s v="Prateek Wadhwa"/>
    <s v="user_kbtBHYtBjVDNyI72HTF6C1SCvC7yVBiA6OrBOy3t96U"/>
    <s v="Tejas Kulkarni"/>
    <s v="2022-05-26 11:20:37.685000+00:00"/>
    <s v="2022-08-17 02:30:24.546000+00:00"/>
    <m/>
    <m/>
    <m/>
    <m/>
    <m/>
    <m/>
    <m/>
    <m/>
    <m/>
    <m/>
    <m/>
    <m/>
    <m/>
    <s v="ORGANIC_SEARCH"/>
    <m/>
    <m/>
    <m/>
    <m/>
    <m/>
    <m/>
    <m/>
    <m/>
    <m/>
    <m/>
    <m/>
    <m/>
    <m/>
    <m/>
    <m/>
    <m/>
    <m/>
    <m/>
    <s v="user_FdWFezbLzkYQcGsBUsjZO25nr2poK2nRbqV47Rs5Kfm"/>
    <x v="17"/>
    <x v="1"/>
    <m/>
    <m/>
    <s v="Gated Content"/>
    <m/>
    <m/>
    <s v="Employee Engagement Handbook"/>
    <m/>
    <m/>
    <m/>
    <s v="2022-05-26 11:05:12.139000+00:00"/>
    <s v="2022-08-17 02:30:24.608000+00:00"/>
    <s v="GMC"/>
  </r>
  <r>
    <s v="Tejas Kulkarni"/>
    <n v="20000"/>
    <s v="INR"/>
    <n v="0"/>
    <s v="8/31/22"/>
    <s v="Sales"/>
    <s v="stat_kcR4fZg7TU7jjk1jAVua3qGLRS4J5uFayEjK5j02wtv"/>
    <s v="Unqualified"/>
    <n v="0"/>
    <s v="OpportunityStatusType.Lost"/>
    <s v="cont_sMjmTzRDEoRl5zP6V8QfvNt2BCU01yLwmbDOl6d67Ij"/>
    <s v="Dipti Sharma"/>
    <m/>
    <s v="lead_nTrExC8TRWKiSkjLyIOEa5CpYDzzVVJ0WaHUu4n94JC"/>
    <s v="Stancor Alloy INC"/>
    <s v="Nikhil Ahuja"/>
    <s v="user_kbtBHYtBjVDNyI72HTF6C1SCvC7yVBiA6OrBOy3t96U"/>
    <s v="Tejas Kulkarni"/>
    <s v="2022-07-20 07:12:25.501000+00:00"/>
    <s v="2022-08-17 02:27:04.341000+00:00"/>
    <m/>
    <s v="Mumbai"/>
    <m/>
    <m/>
    <m/>
    <n v="22"/>
    <m/>
    <m/>
    <m/>
    <m/>
    <m/>
    <m/>
    <m/>
    <s v="PAID_SOCIAL"/>
    <m/>
    <m/>
    <m/>
    <m/>
    <m/>
    <m/>
    <m/>
    <m/>
    <m/>
    <m/>
    <m/>
    <m/>
    <m/>
    <m/>
    <m/>
    <m/>
    <m/>
    <m/>
    <s v="user_ocHSJH83OJnHCvKyMbjx8WOOK8PMgAUGIj1qK0q0dMV"/>
    <x v="10"/>
    <x v="1"/>
    <m/>
    <s v="June"/>
    <s v="Gated Content"/>
    <m/>
    <m/>
    <s v="Employee Engagement Calendar"/>
    <m/>
    <m/>
    <m/>
    <s v="2022-06-21 16:24:13.994000+00:00"/>
    <s v="2022-08-17 02:27:04.579000+00:00"/>
    <s v="GTL"/>
  </r>
  <r>
    <s v="Tejas Kulkarni"/>
    <n v="400000"/>
    <s v="INR"/>
    <n v="0"/>
    <s v="8/31/22"/>
    <s v="Sales"/>
    <s v="stat_1hn9nRJaLbI53NxPuSQgo90kRpbpKsFlwN4oEGNUTdO"/>
    <s v="Lost"/>
    <n v="0"/>
    <s v="OpportunityStatusType.Lost"/>
    <s v="cont_jijiD2sfi4AVzPz8WU5GeKWW2r5BccOzyrC95H4PEUQ"/>
    <s v="Ganesh Naik"/>
    <s v="GMC. No quotes received"/>
    <s v="lead_ZUPbRbQnaoH7aQQnbq8BL8AihQZiHcspoxYVO8jmgEU"/>
    <s v="Atlas Logistics India pvt ltd"/>
    <s v="Daya Gowda"/>
    <s v="user_kbtBHYtBjVDNyI72HTF6C1SCvC7yVBiA6OrBOy3t96U"/>
    <s v="Tejas Kulkarni"/>
    <s v="2022-06-01 05:33:14.305000+00:00"/>
    <s v="2022-08-17 02:24:41.240000+00:00"/>
    <m/>
    <s v="Bangalore"/>
    <m/>
    <m/>
    <m/>
    <n v="50"/>
    <m/>
    <m/>
    <m/>
    <m/>
    <m/>
    <m/>
    <m/>
    <m/>
    <m/>
    <m/>
    <m/>
    <s v="Transportation &amp; Logistics"/>
    <s v="New India"/>
    <m/>
    <m/>
    <m/>
    <m/>
    <m/>
    <m/>
    <m/>
    <m/>
    <m/>
    <m/>
    <m/>
    <m/>
    <m/>
    <s v="user_encRk5bIEFN6ZA11h4WH2AdZTiZpogLSlMIaj0E30SZ"/>
    <x v="3"/>
    <x v="1"/>
    <m/>
    <s v="August"/>
    <s v="Cold Call"/>
    <m/>
    <m/>
    <m/>
    <m/>
    <m/>
    <m/>
    <s v="2022-03-30 06:46:00.182000+00:00"/>
    <s v="2022-09-03 02:03:58.497000+00:00"/>
    <m/>
  </r>
  <r>
    <s v="Tejas Kulkarni"/>
    <n v="23000"/>
    <s v="INR"/>
    <n v="0"/>
    <s v="8/31/22"/>
    <s v="Sales"/>
    <s v="stat_1hn9nRJaLbI53NxPuSQgo90kRpbpKsFlwN4oEGNUTdO"/>
    <s v="Lost"/>
    <n v="0"/>
    <s v="OpportunityStatusType.Lost"/>
    <s v="cont_jijiD2sfi4AVzPz8WU5GeKWW2r5BccOzyrC95H4PEUQ"/>
    <s v="Ganesh Naik"/>
    <s v="GPA"/>
    <s v="lead_ZUPbRbQnaoH7aQQnbq8BL8AihQZiHcspoxYVO8jmgEU"/>
    <s v="Atlas Logistics India pvt ltd"/>
    <s v="Daya Gowda"/>
    <s v="user_kbtBHYtBjVDNyI72HTF6C1SCvC7yVBiA6OrBOy3t96U"/>
    <s v="Tejas Kulkarni"/>
    <s v="2022-08-08 05:24:14.491000+00:00"/>
    <s v="2022-08-17 02:24:54.324000+00:00"/>
    <m/>
    <s v="Bangalore"/>
    <m/>
    <m/>
    <m/>
    <n v="50"/>
    <m/>
    <m/>
    <m/>
    <m/>
    <m/>
    <m/>
    <m/>
    <m/>
    <m/>
    <m/>
    <m/>
    <s v="Transportation &amp; Logistics"/>
    <s v="New India"/>
    <m/>
    <m/>
    <m/>
    <m/>
    <m/>
    <m/>
    <m/>
    <m/>
    <m/>
    <m/>
    <m/>
    <m/>
    <m/>
    <s v="user_encRk5bIEFN6ZA11h4WH2AdZTiZpogLSlMIaj0E30SZ"/>
    <x v="3"/>
    <x v="1"/>
    <m/>
    <s v="August"/>
    <s v="Cold Call"/>
    <m/>
    <m/>
    <m/>
    <m/>
    <m/>
    <m/>
    <s v="2022-03-30 06:46:00.182000+00:00"/>
    <s v="2022-09-03 02:03:58.497000+00:00"/>
    <m/>
  </r>
  <r>
    <s v="Tejas Kulkarni"/>
    <n v="400000"/>
    <s v="INR"/>
    <n v="0"/>
    <d v="2022-09-09T00:00:00"/>
    <s v="Sales"/>
    <s v="stat_kcR4fZg7TU7jjk1jAVua3qGLRS4J5uFayEjK5j02wtv"/>
    <s v="Unqualified"/>
    <n v="0"/>
    <s v="OpportunityStatusType.Lost"/>
    <s v="cont_bo0ldnl0KB9ZQPrsmm9CgVnzg82zGiESgNbMmker93v"/>
    <s v="Soundarya Poojari"/>
    <s v="Face to Face meeting in Andheri office for GMC policy for 100 people, employee only"/>
    <s v="lead_kM9msk2Em1nkFtO2JcFCPCG0ee4oY7QgWMt74zbSrt4"/>
    <s v="Aczet"/>
    <s v="Shreenath Bhat"/>
    <s v="user_kbtBHYtBjVDNyI72HTF6C1SCvC7yVBiA6OrBOy3t96U"/>
    <s v="Tejas Kulkarni"/>
    <s v="2022-05-04 07:01:45.983000+00:00"/>
    <s v="2022-08-17 02:23:06.408000+00:00"/>
    <m/>
    <s v="Mumbai"/>
    <m/>
    <m/>
    <m/>
    <n v="146"/>
    <m/>
    <m/>
    <m/>
    <m/>
    <m/>
    <m/>
    <m/>
    <m/>
    <m/>
    <m/>
    <m/>
    <s v="Manufacturing"/>
    <m/>
    <m/>
    <m/>
    <m/>
    <m/>
    <m/>
    <m/>
    <m/>
    <m/>
    <m/>
    <m/>
    <m/>
    <s v="Arunkumar Dubey"/>
    <m/>
    <s v="user_vMd4rmcrSbjykdyL2J7rrYn84SWdcNc5FKligrmItPw"/>
    <x v="11"/>
    <x v="1"/>
    <m/>
    <m/>
    <s v="Cold Call"/>
    <s v="Naukri.com"/>
    <m/>
    <m/>
    <m/>
    <m/>
    <m/>
    <s v="2022-04-03 18:13:46.978000+00:00"/>
    <s v="2022-09-08 10:18:20.544000+00:00"/>
    <s v="GMC"/>
  </r>
  <r>
    <s v="Tejas Kulkarni"/>
    <n v="400000"/>
    <s v="INR"/>
    <n v="0"/>
    <s v="9/23/22"/>
    <s v="Sales"/>
    <s v="stat_kcR4fZg7TU7jjk1jAVua3qGLRS4J5uFayEjK5j02wtv"/>
    <s v="Unqualified"/>
    <n v="0"/>
    <s v="OpportunityStatusType.Lost"/>
    <m/>
    <m/>
    <m/>
    <s v="lead_ftpbzlQAt6JL9Kx4LLh5Lcs6vAEsl0TtgX3qLCypnix"/>
    <s v="Zenatix Solutions"/>
    <s v="Tulika Chakra"/>
    <s v="user_kbtBHYtBjVDNyI72HTF6C1SCvC7yVBiA6OrBOy3t96U"/>
    <s v="Tejas Kulkarni"/>
    <s v="2022-01-31 10:13:41.042000+00:00"/>
    <s v="2022-08-17 02:22:34.281000+00:00"/>
    <m/>
    <s v="Gurgaon"/>
    <m/>
    <m/>
    <m/>
    <n v="115"/>
    <m/>
    <m/>
    <m/>
    <m/>
    <m/>
    <m/>
    <m/>
    <m/>
    <m/>
    <m/>
    <m/>
    <s v="Professional Services"/>
    <m/>
    <m/>
    <m/>
    <m/>
    <m/>
    <m/>
    <m/>
    <m/>
    <m/>
    <m/>
    <m/>
    <m/>
    <m/>
    <m/>
    <s v="user_doWYUHOvQ3f5K3ugoH7kbrXnoPuCbasVEsKoA9COWQo"/>
    <x v="15"/>
    <x v="1"/>
    <m/>
    <s v="May"/>
    <s v="Gated Content"/>
    <m/>
    <m/>
    <s v="Downloaded the guide: Employee Wellness Handbook"/>
    <m/>
    <m/>
    <m/>
    <s v="2021-12-21 10:44:36.496000+00:00"/>
    <s v="2022-09-26 11:42:30.994000+00:00"/>
    <s v="GMC"/>
  </r>
  <r>
    <s v="Tejas Kulkarni"/>
    <n v="600000"/>
    <s v="INR"/>
    <n v="0"/>
    <s v="9/30/22"/>
    <s v="Sales"/>
    <s v="stat_kcR4fZg7TU7jjk1jAVua3qGLRS4J5uFayEjK5j02wtv"/>
    <s v="Unqualified"/>
    <n v="0"/>
    <s v="OpportunityStatusType.Lost"/>
    <s v="cont_8JmvgqK5eYeHmU397mmLH3LWyUyZhlqPscaJvxgXKVj"/>
    <s v="Aayush"/>
    <s v="GTL Fresh Policy. No go ahead from the management yet"/>
    <s v="lead_NnABenjk5ctFmPvjSBcHWJGHemzy1Rt1eW64a3O0gkQ"/>
    <s v="Unnati"/>
    <s v="Aditya Binani"/>
    <s v="user_kbtBHYtBjVDNyI72HTF6C1SCvC7yVBiA6OrBOy3t96U"/>
    <s v="Tejas Kulkarni"/>
    <s v="2022-01-18 10:42:38.682000+00:00"/>
    <s v="2022-08-17 02:15:59.637000+00:00"/>
    <m/>
    <s v="Noida"/>
    <m/>
    <m/>
    <m/>
    <n v="144"/>
    <m/>
    <m/>
    <m/>
    <m/>
    <m/>
    <m/>
    <m/>
    <m/>
    <m/>
    <m/>
    <m/>
    <s v="Others"/>
    <m/>
    <m/>
    <m/>
    <m/>
    <m/>
    <m/>
    <m/>
    <m/>
    <m/>
    <m/>
    <m/>
    <m/>
    <s v="Shekhar Sakore"/>
    <m/>
    <s v="user_g5Yw4Z4XnIbmcGhJO80vdtFdd5ElcDlgYO3q8l82ODn"/>
    <x v="18"/>
    <x v="1"/>
    <m/>
    <m/>
    <s v="Cold Call"/>
    <m/>
    <m/>
    <m/>
    <m/>
    <m/>
    <m/>
    <s v="2022-01-18 10:38:06.498000+00:00"/>
    <s v="2022-09-23 09:23:38.150000+00:00"/>
    <m/>
  </r>
  <r>
    <s v="Tejas Kulkarni"/>
    <n v="500000"/>
    <s v="INR"/>
    <n v="0"/>
    <s v="8/31/22"/>
    <s v="Sales"/>
    <s v="stat_kcR4fZg7TU7jjk1jAVua3qGLRS4J5uFayEjK5j02wtv"/>
    <s v="Unqualified"/>
    <n v="0"/>
    <s v="OpportunityStatusType.Lost"/>
    <s v="cont_RmrLOTHhqDcWnheHjxe8lvxKGqd8jIQIJCvBWe3Hk5C"/>
    <s v="Ekta Gandhi"/>
    <s v="GMC - Fresh policy, have 70 - 80% physically challenged people in the company.  Details regarding the disability  are not shared with us for procuring the quotes (disability certificate , reparable or beyond repair )"/>
    <s v="lead_wbEQFyXNfN3M3tnaN5DaSr6G4JxjhPdTgDhYFGqp8gm"/>
    <s v="Saarathee CRM"/>
    <s v="Shreenath Bhat"/>
    <s v="user_kbtBHYtBjVDNyI72HTF6C1SCvC7yVBiA6OrBOy3t96U"/>
    <s v="Tejas Kulkarni"/>
    <s v="2022-05-25 06:15:08.115000+00:00"/>
    <s v="2022-08-17 02:14:23.442000+00:00"/>
    <m/>
    <s v="Delhi"/>
    <m/>
    <m/>
    <m/>
    <n v="100"/>
    <m/>
    <m/>
    <m/>
    <m/>
    <m/>
    <m/>
    <m/>
    <m/>
    <m/>
    <m/>
    <m/>
    <s v="Others"/>
    <m/>
    <m/>
    <m/>
    <m/>
    <m/>
    <m/>
    <m/>
    <m/>
    <m/>
    <m/>
    <m/>
    <m/>
    <s v="Nilesh Dhanani"/>
    <m/>
    <s v="user_vMd4rmcrSbjykdyL2J7rrYn84SWdcNc5FKligrmItPw"/>
    <x v="11"/>
    <x v="1"/>
    <m/>
    <m/>
    <s v="Cold Call"/>
    <m/>
    <m/>
    <m/>
    <m/>
    <m/>
    <m/>
    <s v="2022-05-25 05:56:12.315000+00:00"/>
    <s v="2022-08-17 02:14:23.535000+00:00"/>
    <s v="GMC"/>
  </r>
  <r>
    <s v="Mayur Gadiyar"/>
    <n v="555000"/>
    <s v="INR"/>
    <n v="100"/>
    <s v="8/16/22"/>
    <s v="Sales"/>
    <s v="stat_OZRiD1474QRJIpvnjHCZfiIvKcVD6mIKSSTzg8SwDVx"/>
    <s v="Won- Payment Completed"/>
    <n v="1"/>
    <s v="OpportunityStatusType.Won"/>
    <s v="cont_ofqbQBdCUBmO5KMGLR1WQV0gwhvXXeuQ8ziZ091N9Fj"/>
    <s v="Akshata"/>
    <s v="GMC Policy."/>
    <s v="lead_MvwfchdNblkvtbMTvNTKC5hvfWqDEEnGTxu9PVXBSqF"/>
    <s v="Luna Technologies Pvt. Ltd."/>
    <s v="Vinoth Mohan"/>
    <s v="user_bdUPAGjcS7p6513So3N4g3aWNS5HuBuVJi7bvCPAsLt"/>
    <s v="Mayur Gadiyar"/>
    <s v="2022-07-26 10:45:54.178000+00:00"/>
    <s v="2022-08-16 12:42:15.822000+00:00"/>
    <m/>
    <s v="Mumbai"/>
    <m/>
    <m/>
    <m/>
    <n v="215"/>
    <m/>
    <m/>
    <m/>
    <m/>
    <m/>
    <m/>
    <m/>
    <m/>
    <m/>
    <m/>
    <m/>
    <s v="Manufacturing"/>
    <m/>
    <m/>
    <m/>
    <m/>
    <m/>
    <m/>
    <m/>
    <m/>
    <m/>
    <m/>
    <m/>
    <m/>
    <s v="Aniket Vahile"/>
    <m/>
    <s v="user_N2Wvx57ff3o0vmVPS4RR0gXHdA5qVZKmxAMYwKh2zLa"/>
    <x v="20"/>
    <x v="17"/>
    <m/>
    <s v="June; May"/>
    <s v="Cold Call"/>
    <s v="Naukri.com"/>
    <m/>
    <m/>
    <m/>
    <m/>
    <m/>
    <s v="2022-07-21 01:35:05.554000+00:00"/>
    <s v="2022-10-20 08:00:01.451000+00:00"/>
    <s v="GMC"/>
  </r>
  <r>
    <s v="Kashif Ahmad"/>
    <n v="100000"/>
    <s v="INR"/>
    <n v="0"/>
    <s v="8/31/22"/>
    <s v="Sales"/>
    <s v="stat_kcR4fZg7TU7jjk1jAVua3qGLRS4J5uFayEjK5j02wtv"/>
    <s v="Unqualified"/>
    <n v="0"/>
    <s v="OpportunityStatusType.Lost"/>
    <s v="cont_yhMvNk9vKnTvTOhGutRjRP9GppfgWZfjPDmbJ2EmLGl"/>
    <s v="SHALINI"/>
    <s v="GMC &amp; GPA"/>
    <s v="lead_R8NUlANky5xm1EHQcRp8gScdiRwVGkSM9gdpXaHsZLT"/>
    <s v="TICKET DESIGN PVT LTD"/>
    <s v="Daya Gowda"/>
    <s v="user_LKRhV6rhcBe0uL8u70UUGeDjbMupuho4TaiAOCbT7HT"/>
    <s v="Kashif Ahmad"/>
    <s v="2022-05-23 06:18:55.648000+00:00"/>
    <s v="2022-08-16 13:02:44.492000+00:00"/>
    <m/>
    <s v="Pune"/>
    <m/>
    <s v="2020-08-20 10:25:20+00:00"/>
    <m/>
    <n v="20"/>
    <m/>
    <m/>
    <m/>
    <m/>
    <m/>
    <m/>
    <m/>
    <m/>
    <m/>
    <m/>
    <m/>
    <s v="Professional Services"/>
    <m/>
    <m/>
    <m/>
    <m/>
    <m/>
    <m/>
    <m/>
    <m/>
    <m/>
    <m/>
    <m/>
    <m/>
    <m/>
    <m/>
    <s v="user_encRk5bIEFN6ZA11h4WH2AdZTiZpogLSlMIaj0E30SZ"/>
    <x v="3"/>
    <x v="1"/>
    <m/>
    <s v="August"/>
    <s v="Existing Account"/>
    <m/>
    <m/>
    <m/>
    <m/>
    <m/>
    <m/>
    <s v="2020-12-06 09:47:16.618000+00:00"/>
    <s v="2022-08-27 06:45:11.420000+00:00"/>
    <m/>
  </r>
  <r>
    <s v="Vivek Singh"/>
    <n v="1600000"/>
    <s v="INR"/>
    <n v="0"/>
    <s v="8/16/22"/>
    <s v="Sales"/>
    <s v="stat_kcR4fZg7TU7jjk1jAVua3qGLRS4J5uFayEjK5j02wtv"/>
    <s v="Unqualified"/>
    <n v="0"/>
    <s v="OpportunityStatusType.Lost"/>
    <s v="cont_crvDpB5uduaSxLmMuFZcXB9jpO9KiBzo3TLu3ohS6nR"/>
    <s v="Santhosh"/>
    <s v="client don't have GPA GTL policy"/>
    <s v="lead_11eqaZJ6cZ2ff6gVntUjCX8g8vz06JRqC3VFuzJzTuv"/>
    <s v="DS Max"/>
    <s v="Vikas Raj"/>
    <s v="user_6dalmZ7hmWD47jhCVGdU1SSEcFMsz9rWtW2jPORgJvj"/>
    <s v="Vivek Singh"/>
    <s v="2022-05-24 05:10:05.057000+00:00"/>
    <s v="2022-08-16 18:17:01.579000+00:00"/>
    <m/>
    <s v="Bangalore"/>
    <m/>
    <m/>
    <m/>
    <n v="31"/>
    <m/>
    <m/>
    <m/>
    <m/>
    <m/>
    <m/>
    <m/>
    <m/>
    <m/>
    <m/>
    <m/>
    <s v="IT Services &amp; IT Consulting"/>
    <m/>
    <m/>
    <m/>
    <m/>
    <m/>
    <m/>
    <m/>
    <m/>
    <m/>
    <m/>
    <m/>
    <m/>
    <s v="Aniket Vahile"/>
    <m/>
    <s v="user_BtmkQ6xvtDyCMLstiH7YmmQURsFQdjarGcnSBd9UgEk"/>
    <x v="19"/>
    <x v="1"/>
    <m/>
    <s v="August"/>
    <s v="Cold Call"/>
    <m/>
    <s v="3 and 5 Lakh"/>
    <m/>
    <m/>
    <m/>
    <m/>
    <s v="2022-05-16 06:19:14.801000+00:00"/>
    <s v="2022-10-12 04:30:16.562000+00:00"/>
    <m/>
  </r>
  <r>
    <s v="Tejas Kulkarni"/>
    <n v="1000000"/>
    <s v="INR"/>
    <n v="0"/>
    <d v="2022-09-08T00:00:00"/>
    <s v="Sales"/>
    <s v="stat_1hn9nRJaLbI53NxPuSQgo90kRpbpKsFlwN4oEGNUTdO"/>
    <s v="Lost"/>
    <n v="0"/>
    <s v="OpportunityStatusType.Lost"/>
    <s v="cont_9aCf1OU0kynimsQKJFeU66FU6mThisntthCje00BXuX"/>
    <s v="Mustufa Mukadam"/>
    <s v="Strong relation with the incumbent"/>
    <s v="lead_pSw7zDmdkfCyWSekzDHriA7kszXzhO0bvC9atomChbL"/>
    <s v="Adroit Biomed"/>
    <s v="Vikas Raj"/>
    <s v="user_kbtBHYtBjVDNyI72HTF6C1SCvC7yVBiA6OrBOy3t96U"/>
    <s v="Tejas Kulkarni"/>
    <s v="2022-06-14 06:24:01.155000+00:00"/>
    <s v="2022-08-16 10:08:16.775000+00:00"/>
    <m/>
    <s v="Mumbai"/>
    <m/>
    <m/>
    <m/>
    <n v="150"/>
    <m/>
    <m/>
    <m/>
    <m/>
    <m/>
    <m/>
    <m/>
    <m/>
    <m/>
    <m/>
    <m/>
    <s v="Health, Wellness &amp; Fitness"/>
    <s v="Bajaj Allianz"/>
    <m/>
    <m/>
    <m/>
    <m/>
    <m/>
    <m/>
    <m/>
    <m/>
    <m/>
    <m/>
    <m/>
    <s v="Aniket Vahile"/>
    <m/>
    <s v="user_BtmkQ6xvtDyCMLstiH7YmmQURsFQdjarGcnSBd9UgEk"/>
    <x v="19"/>
    <x v="1"/>
    <m/>
    <s v="August"/>
    <s v="Cold Call"/>
    <s v="Naukri.com"/>
    <n v="500000"/>
    <s v="Pharma"/>
    <m/>
    <m/>
    <m/>
    <s v="2022-02-08 21:50:33.215000+00:00"/>
    <s v="2022-09-15 11:19:14.954000+00:00"/>
    <m/>
  </r>
  <r>
    <s v="Tejas Kulkarni"/>
    <n v="800000"/>
    <s v="INR"/>
    <n v="0"/>
    <s v="8/15/22"/>
    <s v="Sales"/>
    <s v="stat_1hn9nRJaLbI53NxPuSQgo90kRpbpKsFlwN4oEGNUTdO"/>
    <s v="Lost"/>
    <n v="0"/>
    <s v="OpportunityStatusType.Lost"/>
    <s v="cont_Zxwmh6z9Ux9qQJQvyj9aY68btSOftq980iMq3b5NYZU"/>
    <m/>
    <s v="GMC"/>
    <s v="lead_h58HoJnhzwSHLondUremJ7lrvjXh9ETFiJUX4Wp42sA"/>
    <s v="Sero soft solution"/>
    <s v="Mayur Gadiyar"/>
    <s v="user_kbtBHYtBjVDNyI72HTF6C1SCvC7yVBiA6OrBOy3t96U"/>
    <s v="Tejas Kulkarni"/>
    <s v="2022-05-12 06:55:30.368000+00:00"/>
    <s v="2022-08-16 10:10:55.456000+00:00"/>
    <m/>
    <s v="Indore"/>
    <m/>
    <s v="2020-10-27 07:56:27+00:00"/>
    <m/>
    <n v="236"/>
    <m/>
    <m/>
    <m/>
    <m/>
    <m/>
    <m/>
    <m/>
    <m/>
    <m/>
    <m/>
    <m/>
    <s v="IT Services &amp; IT Consulting"/>
    <m/>
    <m/>
    <m/>
    <m/>
    <m/>
    <m/>
    <m/>
    <m/>
    <m/>
    <m/>
    <m/>
    <m/>
    <m/>
    <m/>
    <s v="user_bdUPAGjcS7p6513So3N4g3aWNS5HuBuVJi7bvCPAsLt"/>
    <x v="24"/>
    <x v="1"/>
    <m/>
    <s v="August"/>
    <s v="Inbound"/>
    <m/>
    <m/>
    <s v="Nameless Lead"/>
    <m/>
    <m/>
    <m/>
    <s v="2020-12-06 09:49:53.078000+00:00"/>
    <s v="2022-09-30 10:12:24.511000+00:00"/>
    <s v="GMC"/>
  </r>
  <r>
    <s v="Omkar Ghate"/>
    <n v="230000"/>
    <s v="INR"/>
    <n v="0"/>
    <s v="8/15/22"/>
    <s v="Sales"/>
    <s v="stat_1hn9nRJaLbI53NxPuSQgo90kRpbpKsFlwN4oEGNUTdO"/>
    <s v="Lost"/>
    <n v="0"/>
    <s v="OpportunityStatusType.Lost"/>
    <m/>
    <m/>
    <s v="GMC (1+3)- Renewal Niva Bupa tricked them into buying 1+5 policy where parents were given retail policies"/>
    <s v="lead_Pr47UU4Li9PDIvEvBXwDEsHTb7XOUWIXU7ayaRZhbnW"/>
    <s v="Kodo Technologies Private Limited"/>
    <s v="Bhairavi Jog"/>
    <s v="user_9SBRjyF0n4iWuhUdqRyQkFhl2J4uyNKhFWvvJEvunX8"/>
    <s v="Omkar Ghate"/>
    <s v="2022-05-12 11:56:02.133000+00:00"/>
    <s v="2022-08-16 11:51:24.825000+00:00"/>
    <m/>
    <s v="Mumbai"/>
    <m/>
    <m/>
    <m/>
    <n v="26"/>
    <m/>
    <m/>
    <m/>
    <m/>
    <m/>
    <m/>
    <m/>
    <m/>
    <m/>
    <m/>
    <m/>
    <s v="Consumer Goods &amp; Electronics"/>
    <m/>
    <m/>
    <m/>
    <m/>
    <m/>
    <m/>
    <m/>
    <m/>
    <m/>
    <m/>
    <m/>
    <m/>
    <m/>
    <m/>
    <s v="user_228eUmsdKIb9OItgmiDq1zD4aPZ1eqiapbaLAGeBf8g"/>
    <x v="13"/>
    <x v="1"/>
    <m/>
    <m/>
    <s v="Gated Content"/>
    <m/>
    <m/>
    <s v="Downloaded the guide: Designing employee healthcare plan"/>
    <m/>
    <m/>
    <m/>
    <s v="2021-11-07 05:27:15.524000+00:00"/>
    <s v="2022-08-25 10:58:53.809000+00:00"/>
    <s v="GMC"/>
  </r>
  <r>
    <s v="Shreenath Bhat"/>
    <n v="250000"/>
    <s v="INR"/>
    <n v="0"/>
    <s v="9/30/22"/>
    <s v="Sales"/>
    <s v="stat_kcR4fZg7TU7jjk1jAVua3qGLRS4J5uFayEjK5j02wtv"/>
    <s v="Unqualified"/>
    <n v="0"/>
    <s v="OpportunityStatusType.Lost"/>
    <s v="cont_EglDyBBwctRqeOz8w87xXlfcjOfJ6i281ZASjgPLbTZ"/>
    <s v="shreyasi.229@gmail.com"/>
    <s v="client stopped responding"/>
    <s v="lead_p0XqgxrV2BngoeWvLXYmHnnAkyaGDX8JMtuLWPLpPkd"/>
    <s v="Winspire Solutions Pvt. Ltd."/>
    <s v="Namrata Aurora"/>
    <s v="user_vMd4rmcrSbjykdyL2J7rrYn84SWdcNc5FKligrmItPw"/>
    <s v="Shreenath Bhat"/>
    <s v="2022-05-16 11:32:07.010000+00:00"/>
    <s v="2022-08-16 08:59:51.997000+00:00"/>
    <m/>
    <s v="Pune"/>
    <m/>
    <m/>
    <m/>
    <n v="139"/>
    <m/>
    <m/>
    <m/>
    <m/>
    <m/>
    <m/>
    <m/>
    <m/>
    <m/>
    <m/>
    <m/>
    <s v="IT Services &amp; IT Consulting"/>
    <m/>
    <m/>
    <m/>
    <m/>
    <m/>
    <m/>
    <m/>
    <m/>
    <m/>
    <m/>
    <m/>
    <m/>
    <s v="Mrunmay Jalgaonkar"/>
    <m/>
    <s v="user_IpBH4s1Av5OVFfQQ3nW0qPDDjwLT9uRfx1sVhml8UQA"/>
    <x v="23"/>
    <x v="1"/>
    <m/>
    <m/>
    <s v="Gated Content"/>
    <s v="Naukri.com"/>
    <m/>
    <s v="Employee Wellness Handbook"/>
    <m/>
    <m/>
    <m/>
    <s v="2022-03-31 13:58:41.960000+00:00"/>
    <s v="2022-09-03 14:41:05.081000+00:00"/>
    <s v="GMC"/>
  </r>
  <r>
    <s v="Omkar Ghate"/>
    <n v="10000"/>
    <s v="INR"/>
    <n v="0"/>
    <s v="9/30/22"/>
    <s v="Sales"/>
    <s v="stat_kcR4fZg7TU7jjk1jAVua3qGLRS4J5uFayEjK5j02wtv"/>
    <s v="Unqualified"/>
    <n v="0"/>
    <s v="OpportunityStatusType.Lost"/>
    <m/>
    <m/>
    <m/>
    <s v="lead_wF0aMSeSiqSRSMWlN97bQ4CP66VZUY36M6XymvOhq6D"/>
    <s v="Digital Art India Pvt. Ltd."/>
    <s v="Satyam Tiwari"/>
    <s v="user_9SBRjyF0n4iWuhUdqRyQkFhl2J4uyNKhFWvvJEvunX8"/>
    <s v="Omkar Ghate"/>
    <s v="2022-03-07 05:30:23.094000+00:00"/>
    <s v="2022-08-16 09:18:41.612000+00:00"/>
    <m/>
    <s v="Pune"/>
    <m/>
    <m/>
    <m/>
    <n v="20"/>
    <m/>
    <m/>
    <m/>
    <m/>
    <m/>
    <m/>
    <m/>
    <m/>
    <m/>
    <m/>
    <m/>
    <s v="Digital Marketing &amp; Advertising"/>
    <m/>
    <m/>
    <m/>
    <m/>
    <m/>
    <m/>
    <m/>
    <m/>
    <m/>
    <m/>
    <m/>
    <m/>
    <m/>
    <m/>
    <s v="user_PApNwMjp7lPIEBp7acretouakdtYNVHpPO9ja9KoR5D"/>
    <x v="12"/>
    <x v="1"/>
    <m/>
    <m/>
    <s v="Cold Call"/>
    <m/>
    <m/>
    <s v="Vaccine inbound"/>
    <m/>
    <m/>
    <m/>
    <s v="2021-04-07 08:47:28.359000+00:00"/>
    <s v="2022-09-02 06:01:12.944000+00:00"/>
    <s v="GPA"/>
  </r>
  <r>
    <s v="Anshum Naithani"/>
    <n v="1500000"/>
    <s v="INR"/>
    <n v="0"/>
    <s v="8/18/22"/>
    <s v="Sales"/>
    <s v="stat_kcR4fZg7TU7jjk1jAVua3qGLRS4J5uFayEjK5j02wtv"/>
    <s v="Unqualified"/>
    <n v="0"/>
    <s v="OpportunityStatusType.Lost"/>
    <s v="cont_GnIymFk1pSUSN3scXwmcsBEXKxCnulTcr4EGMEBEUgS"/>
    <s v="Vijay Kumar"/>
    <m/>
    <s v="lead_XLlWsZ9CY5sQkR0bfaJUChysCz5zbhXQxatsaSiPdGJ"/>
    <s v="IFTAS (Indian Financial Technology &amp; Allied Services)"/>
    <s v="Kaushlya Bhavsar"/>
    <s v="user_GL8PBiV4pvzsQLVHSdZLeMQAQcGjCvLkffg486DHfZJ"/>
    <s v="Anshum Naithani"/>
    <s v="2022-06-08 09:04:47.825000+00:00"/>
    <s v="2022-08-16 09:54:43.853000+00:00"/>
    <m/>
    <s v="Mumbai"/>
    <m/>
    <m/>
    <m/>
    <n v="165"/>
    <m/>
    <m/>
    <m/>
    <m/>
    <m/>
    <m/>
    <m/>
    <m/>
    <m/>
    <m/>
    <m/>
    <s v="IT Services &amp; IT Consulting"/>
    <m/>
    <m/>
    <m/>
    <m/>
    <m/>
    <m/>
    <m/>
    <m/>
    <m/>
    <m/>
    <m/>
    <m/>
    <s v="Rakesh Nade"/>
    <m/>
    <s v="user_vMd4rmcrSbjykdyL2J7rrYn84SWdcNc5FKligrmItPw"/>
    <x v="11"/>
    <x v="1"/>
    <m/>
    <s v="August"/>
    <s v="Cold Call"/>
    <s v="Lusha"/>
    <m/>
    <s v="Glengarry"/>
    <m/>
    <m/>
    <m/>
    <s v="2021-12-09 09:17:45.383000+00:00"/>
    <s v="2022-09-02 13:47:25.127000+00:00"/>
    <s v="GMC"/>
  </r>
  <r>
    <s v="Mayur Gadiyar"/>
    <n v="245659"/>
    <s v="INR"/>
    <n v="100"/>
    <s v="8/16/22"/>
    <s v="Sales"/>
    <s v="stat_OZRiD1474QRJIpvnjHCZfiIvKcVD6mIKSSTzg8SwDVx"/>
    <s v="Won- Payment Completed"/>
    <n v="1"/>
    <s v="OpportunityStatusType.Won"/>
    <s v="cont_UfCHGtMfmfXWgDCifgyGOUaKtUoGSSUXf0UjOdS8p7V"/>
    <s v="Tulip Karbhari"/>
    <s v="GMC"/>
    <s v="lead_QfhxCH0UMH7KVi5L7i7yLrcPT1FzrffUVPdTwixAgXb"/>
    <s v="Lyka Labs Ltd."/>
    <s v="Harmanjit Singh"/>
    <s v="user_bdUPAGjcS7p6513So3N4g3aWNS5HuBuVJi7bvCPAsLt"/>
    <s v="Mayur Gadiyar"/>
    <s v="2022-06-07 06:00:21.063000+00:00"/>
    <s v="2022-08-16 07:07:26.726000+00:00"/>
    <m/>
    <s v="Mumbai"/>
    <m/>
    <m/>
    <m/>
    <n v="85"/>
    <m/>
    <m/>
    <m/>
    <m/>
    <m/>
    <m/>
    <m/>
    <m/>
    <m/>
    <m/>
    <m/>
    <s v="Health, Wellness &amp; Fitness"/>
    <m/>
    <m/>
    <m/>
    <m/>
    <m/>
    <m/>
    <m/>
    <m/>
    <m/>
    <m/>
    <m/>
    <m/>
    <m/>
    <m/>
    <s v="user_lwF8ctKa5IyxqATpO2EOw2h0AEPiCMHOgewiH38Ei77"/>
    <x v="0"/>
    <x v="17"/>
    <m/>
    <s v="August"/>
    <s v="Cold Call"/>
    <s v="Lusha"/>
    <m/>
    <s v="Pharma"/>
    <m/>
    <m/>
    <m/>
    <s v="2022-02-15 08:53:00.008000+00:00"/>
    <s v="2022-10-19 05:22:37.998000+00:00"/>
    <s v="GMC"/>
  </r>
  <r>
    <s v="Naveen Kumar"/>
    <n v="300000"/>
    <s v="INR"/>
    <n v="0"/>
    <s v="8/17/22"/>
    <s v="Sales"/>
    <s v="stat_1hn9nRJaLbI53NxPuSQgo90kRpbpKsFlwN4oEGNUTdO"/>
    <s v="Lost"/>
    <n v="0"/>
    <s v="OpportunityStatusType.Lost"/>
    <s v="cont_cSgA6FhuWz12kTZ3hkwxX2me3DM2RhC7s64bRUEA8wF"/>
    <s v="Neeraj Baluni"/>
    <s v="GTL -17th Aug Renewal"/>
    <s v="lead_2cG2CrUZ5rYunrSXILmU5xWowDl2QxccB39v5qA3Njh"/>
    <s v="InterMiles (Jet Privilege Pvt. Ltd)"/>
    <s v="Daya Gowda"/>
    <s v="user_Iwn6da5WKkZqwUySK0oUuCb72pFP5WEm4zAb92ijqFe"/>
    <s v="Sonal Paithankar"/>
    <s v="2022-07-04 05:16:10.843000+00:00"/>
    <s v="2022-08-16 07:37:50.197000+00:00"/>
    <m/>
    <s v="Mumbai"/>
    <m/>
    <m/>
    <m/>
    <n v="69"/>
    <m/>
    <m/>
    <m/>
    <m/>
    <m/>
    <m/>
    <m/>
    <m/>
    <m/>
    <m/>
    <m/>
    <s v="Hospitality &amp; Travel"/>
    <m/>
    <m/>
    <m/>
    <m/>
    <m/>
    <m/>
    <m/>
    <m/>
    <m/>
    <m/>
    <m/>
    <m/>
    <s v="Jitin Gopi"/>
    <m/>
    <s v="user_encRk5bIEFN6ZA11h4WH2AdZTiZpogLSlMIaj0E30SZ"/>
    <x v="3"/>
    <x v="1"/>
    <m/>
    <s v="August"/>
    <s v="Cold Call"/>
    <s v="Mr. E"/>
    <m/>
    <m/>
    <m/>
    <m/>
    <m/>
    <s v="2021-11-17 01:30:06.611000+00:00"/>
    <s v="2022-09-16 07:29:39.378000+00:00"/>
    <m/>
  </r>
  <r>
    <s v="Omkar Ghate"/>
    <n v="510000"/>
    <s v="INR"/>
    <n v="0"/>
    <s v="8/15/22"/>
    <s v="Sales"/>
    <s v="stat_1hn9nRJaLbI53NxPuSQgo90kRpbpKsFlwN4oEGNUTdO"/>
    <s v="Lost"/>
    <n v="0"/>
    <s v="OpportunityStatusType.Lost"/>
    <m/>
    <m/>
    <s v="Our lowest quote was 6.5 Lakhs. They closed on with Go-Digit for 5.10 Lakhs"/>
    <s v="lead_aNmuCk4Ivo9i76U0eeZN7R40VlkCRH3tYBU6lp5Z3sl"/>
    <s v="TRIMASYS CONTROL SOLUTIONS PVT LTD"/>
    <s v="Aditya Binani"/>
    <s v="user_9SBRjyF0n4iWuhUdqRyQkFhl2J4uyNKhFWvvJEvunX8"/>
    <s v="Omkar Ghate"/>
    <s v="2022-05-26 11:11:47.348000+00:00"/>
    <s v="2022-08-16 08:14:08.781000+00:00"/>
    <m/>
    <s v="Pune"/>
    <m/>
    <s v="2020-08-20 10:25:20+00:00"/>
    <m/>
    <n v="120"/>
    <m/>
    <m/>
    <m/>
    <m/>
    <m/>
    <m/>
    <m/>
    <m/>
    <m/>
    <m/>
    <m/>
    <s v="Professional Services"/>
    <m/>
    <m/>
    <m/>
    <m/>
    <m/>
    <m/>
    <m/>
    <m/>
    <m/>
    <m/>
    <m/>
    <m/>
    <m/>
    <m/>
    <s v="user_g5Yw4Z4XnIbmcGhJO80vdtFdd5ElcDlgYO3q8l82ODn"/>
    <x v="18"/>
    <x v="5"/>
    <m/>
    <s v="August"/>
    <s v="Existing Account"/>
    <m/>
    <m/>
    <s v="AM Opps - Jaswanth"/>
    <m/>
    <m/>
    <m/>
    <s v="2020-12-06 09:47:16.723000+00:00"/>
    <s v="2022-09-03 10:57:07.937000+00:00"/>
    <s v="GMC"/>
  </r>
  <r>
    <s v="Anshum Naithani"/>
    <n v="2800000"/>
    <s v="INR"/>
    <n v="0"/>
    <s v="8/31/22"/>
    <s v="Sales"/>
    <s v="stat_kcR4fZg7TU7jjk1jAVua3qGLRS4J5uFayEjK5j02wtv"/>
    <s v="Unqualified"/>
    <n v="0"/>
    <s v="OpportunityStatusType.Lost"/>
    <s v="cont_uNJds60XL6gTg6eQRhokxsWvstSCNdx5kXVxrwwKgEA"/>
    <s v="ANIL VISHE"/>
    <m/>
    <s v="lead_IXseItgNcjZzWEiKOFJ77b54lqlPxgZYwn67Ih2Fqwx"/>
    <s v="NCDEX e Markets"/>
    <s v="Tulika Chakra"/>
    <s v="user_GL8PBiV4pvzsQLVHSdZLeMQAQcGjCvLkffg486DHfZJ"/>
    <s v="Anshum Naithani"/>
    <s v="2022-06-13 06:54:29.928000+00:00"/>
    <s v="2022-08-16 06:38:27.283000+00:00"/>
    <m/>
    <s v="Mumbai"/>
    <m/>
    <s v="2021-05-26 11:39:19+00:00"/>
    <m/>
    <n v="800"/>
    <m/>
    <m/>
    <m/>
    <m/>
    <m/>
    <m/>
    <m/>
    <m/>
    <m/>
    <m/>
    <m/>
    <s v="IT Services &amp; IT Consulting; Others"/>
    <m/>
    <m/>
    <m/>
    <m/>
    <m/>
    <m/>
    <m/>
    <m/>
    <m/>
    <m/>
    <m/>
    <m/>
    <s v="Aniket Vahile"/>
    <m/>
    <s v="user_IpBH4s1Av5OVFfQQ3nW0qPDDjwLT9uRfx1sVhml8UQA"/>
    <x v="23"/>
    <x v="1"/>
    <m/>
    <s v="July"/>
    <s v="Gated Content; Inbound"/>
    <s v="Inbound via website"/>
    <m/>
    <s v="Employee Engagement Handbook"/>
    <m/>
    <m/>
    <m/>
    <s v="2021-05-26 11:42:03.397000+00:00"/>
    <s v="2022-09-21 04:07:22.040000+00:00"/>
    <s v="GTL"/>
  </r>
  <r>
    <s v="Anshum Naithani"/>
    <n v="800000"/>
    <s v="INR"/>
    <n v="0"/>
    <s v="9/30/22"/>
    <s v="Sales"/>
    <s v="stat_kcR4fZg7TU7jjk1jAVua3qGLRS4J5uFayEjK5j02wtv"/>
    <s v="Unqualified"/>
    <n v="0"/>
    <s v="OpportunityStatusType.Lost"/>
    <s v="cont_vS0wH9TMlOfbLPKo8kYOfv1MofvrEknrbJxebi7mR7J"/>
    <s v="Harsha Billaiya"/>
    <s v="They have renewal in September although they have decided to not change the broker and she is only handling the insurance and she is on leave asked me to connect on zoom on Tuesday convinced her for one demo call so we can show her what loop does differently"/>
    <s v="lead_7zKF10ajf7QQjrwVOnO4YIS3jkLGlRF5JRMjMtPB9NR"/>
    <s v="GIA India Laboratory Pvt. Ltd"/>
    <s v="Daniel Patra"/>
    <s v="user_GL8PBiV4pvzsQLVHSdZLeMQAQcGjCvLkffg486DHfZJ"/>
    <s v="Anshum Naithani"/>
    <s v="2022-07-22 07:24:11.553000+00:00"/>
    <s v="2022-08-16 06:42:10.967000+00:00"/>
    <m/>
    <s v="Mumbai"/>
    <m/>
    <m/>
    <m/>
    <n v="120"/>
    <m/>
    <m/>
    <m/>
    <m/>
    <m/>
    <m/>
    <m/>
    <m/>
    <m/>
    <m/>
    <m/>
    <s v="Retail"/>
    <m/>
    <m/>
    <m/>
    <m/>
    <m/>
    <m/>
    <m/>
    <m/>
    <m/>
    <m/>
    <m/>
    <m/>
    <s v="Mrunmay Jalgaonkar"/>
    <m/>
    <s v="user_doWYUHOvQ3f5K3ugoH7kbrXnoPuCbasVEsKoA9COWQo"/>
    <x v="15"/>
    <x v="1"/>
    <m/>
    <s v="September"/>
    <s v="Cold Call"/>
    <s v="Naukri.com"/>
    <m/>
    <s v="AM Opps - Kunal"/>
    <m/>
    <m/>
    <m/>
    <s v="2021-08-25 11:24:06.296000+00:00"/>
    <s v="2022-09-27 04:50:13.292000+00:00"/>
    <s v="GMC"/>
  </r>
  <r>
    <s v="Anshum Naithani"/>
    <n v="1000000"/>
    <s v="INR"/>
    <n v="0"/>
    <s v="8/31/22"/>
    <s v="Sales"/>
    <s v="stat_kcR4fZg7TU7jjk1jAVua3qGLRS4J5uFayEjK5j02wtv"/>
    <s v="Unqualified"/>
    <n v="0"/>
    <s v="OpportunityStatusType.Lost"/>
    <s v="cont_uNJds60XL6gTg6eQRhokxsWvstSCNdx5kXVxrwwKgEA"/>
    <s v="ANIL VISHE"/>
    <s v="Going ahead with Marsh broker for 10 years"/>
    <s v="lead_IXseItgNcjZzWEiKOFJ77b54lqlPxgZYwn67Ih2Fqwx"/>
    <s v="NCDEX e Markets"/>
    <s v="Tulika Chakra"/>
    <s v="user_GL8PBiV4pvzsQLVHSdZLeMQAQcGjCvLkffg486DHfZJ"/>
    <s v="Anshum Naithani"/>
    <s v="2022-06-13 06:55:30.568000+00:00"/>
    <s v="2022-08-16 06:38:21.749000+00:00"/>
    <m/>
    <s v="Mumbai"/>
    <m/>
    <s v="2021-05-26 11:39:19+00:00"/>
    <m/>
    <n v="800"/>
    <m/>
    <m/>
    <m/>
    <m/>
    <m/>
    <m/>
    <m/>
    <m/>
    <m/>
    <m/>
    <m/>
    <s v="IT Services &amp; IT Consulting; Others"/>
    <m/>
    <m/>
    <m/>
    <m/>
    <m/>
    <m/>
    <m/>
    <m/>
    <m/>
    <m/>
    <m/>
    <m/>
    <s v="Aniket Vahile"/>
    <m/>
    <s v="user_IpBH4s1Av5OVFfQQ3nW0qPDDjwLT9uRfx1sVhml8UQA"/>
    <x v="23"/>
    <x v="1"/>
    <m/>
    <s v="July"/>
    <s v="Gated Content; Inbound"/>
    <s v="Inbound via website"/>
    <m/>
    <s v="Employee Engagement Handbook"/>
    <m/>
    <m/>
    <m/>
    <s v="2021-05-26 11:42:03.397000+00:00"/>
    <s v="2022-09-21 04:07:22.040000+00:00"/>
    <s v="GPA"/>
  </r>
  <r>
    <s v="Pranav Kenjale"/>
    <n v="10000"/>
    <s v="INR"/>
    <n v="0"/>
    <s v="9/30/22"/>
    <s v="Sales"/>
    <s v="stat_kcR4fZg7TU7jjk1jAVua3qGLRS4J5uFayEjK5j02wtv"/>
    <s v="Unqualified"/>
    <n v="0"/>
    <s v="OpportunityStatusType.Lost"/>
    <m/>
    <m/>
    <m/>
    <s v="lead_ACA2AL5ahsin6qVh8iPZ8m8ELrFJcyrSid9TD9HKEa9"/>
    <s v="Aagite technologies Pvt Ltd (Fresh)"/>
    <s v="Bhairavi Jog"/>
    <s v="user_x9AtbGLhDmWYC9XAmYdfwBt9yiXbgMhBuZpIoFuN8Cd"/>
    <s v="Pranav Kenjale"/>
    <s v="2022-01-13 06:47:53.222000+00:00"/>
    <s v="2022-08-16 06:36:04.348000+00:00"/>
    <m/>
    <s v="Ahmedabad"/>
    <m/>
    <m/>
    <m/>
    <n v="12"/>
    <m/>
    <m/>
    <m/>
    <m/>
    <m/>
    <m/>
    <m/>
    <m/>
    <m/>
    <m/>
    <m/>
    <s v="IT Services &amp; IT Consulting"/>
    <m/>
    <m/>
    <m/>
    <m/>
    <m/>
    <m/>
    <m/>
    <m/>
    <m/>
    <m/>
    <m/>
    <m/>
    <m/>
    <m/>
    <s v="user_228eUmsdKIb9OItgmiDq1zD4aPZ1eqiapbaLAGeBf8g"/>
    <x v="13"/>
    <x v="1"/>
    <m/>
    <m/>
    <s v="Gated Content"/>
    <m/>
    <m/>
    <s v="Employee Wellness Handbook"/>
    <m/>
    <m/>
    <m/>
    <s v="2022-01-12 11:18:29.500000+00:00"/>
    <s v="2022-08-16 06:36:04.422000+00:00"/>
    <s v="Covid"/>
  </r>
  <r>
    <s v="Pranav Kenjale"/>
    <n v="10000"/>
    <s v="INR"/>
    <n v="0"/>
    <s v="9/30/22"/>
    <s v="Sales"/>
    <s v="stat_kcR4fZg7TU7jjk1jAVua3qGLRS4J5uFayEjK5j02wtv"/>
    <s v="Unqualified"/>
    <n v="0"/>
    <s v="OpportunityStatusType.Lost"/>
    <m/>
    <m/>
    <m/>
    <s v="lead_ACA2AL5ahsin6qVh8iPZ8m8ELrFJcyrSid9TD9HKEa9"/>
    <s v="Aagite technologies Pvt Ltd (Fresh)"/>
    <s v="Bhairavi Jog"/>
    <s v="user_x9AtbGLhDmWYC9XAmYdfwBt9yiXbgMhBuZpIoFuN8Cd"/>
    <s v="Pranav Kenjale"/>
    <s v="2022-01-13 06:47:31.925000+00:00"/>
    <s v="2022-08-16 06:35:58.738000+00:00"/>
    <m/>
    <s v="Ahmedabad"/>
    <m/>
    <m/>
    <m/>
    <n v="12"/>
    <m/>
    <m/>
    <m/>
    <m/>
    <m/>
    <m/>
    <m/>
    <m/>
    <m/>
    <m/>
    <m/>
    <s v="IT Services &amp; IT Consulting"/>
    <m/>
    <m/>
    <m/>
    <m/>
    <m/>
    <m/>
    <m/>
    <m/>
    <m/>
    <m/>
    <m/>
    <m/>
    <m/>
    <m/>
    <s v="user_228eUmsdKIb9OItgmiDq1zD4aPZ1eqiapbaLAGeBf8g"/>
    <x v="13"/>
    <x v="1"/>
    <m/>
    <m/>
    <s v="Gated Content"/>
    <m/>
    <m/>
    <s v="Employee Wellness Handbook"/>
    <m/>
    <m/>
    <m/>
    <s v="2022-01-12 11:18:29.500000+00:00"/>
    <s v="2022-08-16 06:36:04.422000+00:00"/>
    <s v="GPA"/>
  </r>
  <r>
    <s v="Pranav Kenjale"/>
    <n v="50000"/>
    <s v="INR"/>
    <n v="0"/>
    <s v="9/30/22"/>
    <s v="Sales"/>
    <s v="stat_kcR4fZg7TU7jjk1jAVua3qGLRS4J5uFayEjK5j02wtv"/>
    <s v="Unqualified"/>
    <n v="0"/>
    <s v="OpportunityStatusType.Lost"/>
    <m/>
    <m/>
    <m/>
    <s v="lead_ACA2AL5ahsin6qVh8iPZ8m8ELrFJcyrSid9TD9HKEa9"/>
    <s v="Aagite technologies Pvt Ltd (Fresh)"/>
    <s v="Bhairavi Jog"/>
    <s v="user_x9AtbGLhDmWYC9XAmYdfwBt9yiXbgMhBuZpIoFuN8Cd"/>
    <s v="Pranav Kenjale"/>
    <s v="2022-01-13 06:46:59.425000+00:00"/>
    <s v="2022-08-16 06:35:50.380000+00:00"/>
    <m/>
    <s v="Ahmedabad"/>
    <m/>
    <m/>
    <m/>
    <n v="12"/>
    <m/>
    <m/>
    <m/>
    <m/>
    <m/>
    <m/>
    <m/>
    <m/>
    <m/>
    <m/>
    <m/>
    <s v="IT Services &amp; IT Consulting"/>
    <m/>
    <m/>
    <m/>
    <m/>
    <m/>
    <m/>
    <m/>
    <m/>
    <m/>
    <m/>
    <m/>
    <m/>
    <m/>
    <m/>
    <s v="user_228eUmsdKIb9OItgmiDq1zD4aPZ1eqiapbaLAGeBf8g"/>
    <x v="13"/>
    <x v="1"/>
    <m/>
    <m/>
    <s v="Gated Content"/>
    <m/>
    <m/>
    <s v="Employee Wellness Handbook"/>
    <m/>
    <m/>
    <m/>
    <s v="2022-01-12 11:18:29.500000+00:00"/>
    <s v="2022-08-16 06:36:04.422000+00:00"/>
    <s v="GMC"/>
  </r>
  <r>
    <s v="Anshum Naithani"/>
    <n v="2000000"/>
    <s v="INR"/>
    <n v="0"/>
    <s v="8/18/22"/>
    <s v="Sales"/>
    <s v="stat_kcR4fZg7TU7jjk1jAVua3qGLRS4J5uFayEjK5j02wtv"/>
    <s v="Unqualified"/>
    <n v="0"/>
    <s v="OpportunityStatusType.Lost"/>
    <s v="cont_GnIymFk1pSUSN3scXwmcsBEXKxCnulTcr4EGMEBEUgS"/>
    <s v="Vijay Kumar"/>
    <s v="F2F meeting done 1 more meeting with descion makers aligned for this week"/>
    <s v="lead_XLlWsZ9CY5sQkR0bfaJUChysCz5zbhXQxatsaSiPdGJ"/>
    <s v="IFTAS (Indian Financial Technology &amp; Allied Services)"/>
    <s v="Kaushlya Bhavsar"/>
    <s v="user_GL8PBiV4pvzsQLVHSdZLeMQAQcGjCvLkffg486DHfZJ"/>
    <s v="Anshum Naithani"/>
    <s v="2022-06-08 09:04:06.216000+00:00"/>
    <s v="2022-08-16 06:35:24.318000+00:00"/>
    <m/>
    <s v="Mumbai"/>
    <m/>
    <m/>
    <m/>
    <n v="165"/>
    <m/>
    <m/>
    <m/>
    <m/>
    <m/>
    <m/>
    <m/>
    <m/>
    <m/>
    <m/>
    <m/>
    <s v="IT Services &amp; IT Consulting"/>
    <m/>
    <m/>
    <m/>
    <m/>
    <m/>
    <m/>
    <m/>
    <m/>
    <m/>
    <m/>
    <m/>
    <m/>
    <s v="Rakesh Nade"/>
    <m/>
    <s v="user_vMd4rmcrSbjykdyL2J7rrYn84SWdcNc5FKligrmItPw"/>
    <x v="11"/>
    <x v="1"/>
    <m/>
    <s v="August"/>
    <s v="Cold Call"/>
    <s v="Lusha"/>
    <m/>
    <s v="Glengarry"/>
    <m/>
    <m/>
    <m/>
    <s v="2021-12-09 09:17:45.383000+00:00"/>
    <s v="2022-09-02 13:47:25.127000+00:00"/>
    <s v="GMC"/>
  </r>
  <r>
    <s v="Anshum Naithani"/>
    <n v="100000"/>
    <s v="INR"/>
    <n v="0"/>
    <s v="8/17/22"/>
    <s v="Sales"/>
    <s v="stat_kcR4fZg7TU7jjk1jAVua3qGLRS4J5uFayEjK5j02wtv"/>
    <s v="Unqualified"/>
    <n v="0"/>
    <s v="OpportunityStatusType.Lost"/>
    <s v="cont_GnIymFk1pSUSN3scXwmcsBEXKxCnulTcr4EGMEBEUgS"/>
    <s v="Vijay Kumar"/>
    <m/>
    <s v="lead_XLlWsZ9CY5sQkR0bfaJUChysCz5zbhXQxatsaSiPdGJ"/>
    <s v="IFTAS (Indian Financial Technology &amp; Allied Services)"/>
    <s v="Kaushlya Bhavsar"/>
    <s v="user_GL8PBiV4pvzsQLVHSdZLeMQAQcGjCvLkffg486DHfZJ"/>
    <s v="Anshum Naithani"/>
    <s v="2022-06-08 09:05:19.364000+00:00"/>
    <s v="2022-08-16 06:35:29.670000+00:00"/>
    <m/>
    <s v="Mumbai"/>
    <m/>
    <m/>
    <m/>
    <n v="165"/>
    <m/>
    <m/>
    <m/>
    <m/>
    <m/>
    <m/>
    <m/>
    <m/>
    <m/>
    <m/>
    <m/>
    <s v="IT Services &amp; IT Consulting"/>
    <m/>
    <m/>
    <m/>
    <m/>
    <m/>
    <m/>
    <m/>
    <m/>
    <m/>
    <m/>
    <m/>
    <m/>
    <s v="Rakesh Nade"/>
    <m/>
    <s v="user_vMd4rmcrSbjykdyL2J7rrYn84SWdcNc5FKligrmItPw"/>
    <x v="11"/>
    <x v="1"/>
    <m/>
    <s v="August"/>
    <s v="Cold Call"/>
    <s v="Lusha"/>
    <m/>
    <s v="Glengarry"/>
    <m/>
    <m/>
    <m/>
    <s v="2021-12-09 09:17:45.383000+00:00"/>
    <s v="2022-09-02 13:47:25.127000+00:00"/>
    <s v="GPA"/>
  </r>
  <r>
    <s v="Moziez Chamadia"/>
    <n v="2500000"/>
    <s v="INR"/>
    <n v="0"/>
    <d v="2022-10-09T00:00:00"/>
    <s v="Sales"/>
    <s v="stat_kcR4fZg7TU7jjk1jAVua3qGLRS4J5uFayEjK5j02wtv"/>
    <s v="Unqualified"/>
    <n v="0"/>
    <s v="OpportunityStatusType.Lost"/>
    <s v="cont_aJu41dGEMj7aygFYOurmejtCXctfBULF4c4LKPM6LMG"/>
    <s v="Mr. Zalak Thakkar"/>
    <m/>
    <s v="lead_PFmfM1ynnNu4B3iFFF4BIOHgXrdWPD1nH0FvcDCdomN"/>
    <s v="JECON ENGINEERS"/>
    <s v="Prateek Wadhwa"/>
    <s v="user_IgNfKH7wuLLjHvexoMm2PXWcnF3zYft0ZbMTyfwKRUg"/>
    <s v="Moziez Chamadia"/>
    <s v="2022-07-11 08:52:27.863000+00:00"/>
    <s v="2022-08-16 06:05:13.787000+00:00"/>
    <m/>
    <s v="Vadodara"/>
    <m/>
    <m/>
    <m/>
    <n v="117"/>
    <m/>
    <m/>
    <m/>
    <m/>
    <m/>
    <m/>
    <m/>
    <m/>
    <m/>
    <m/>
    <m/>
    <s v="Manufacturing"/>
    <m/>
    <m/>
    <m/>
    <m/>
    <m/>
    <m/>
    <m/>
    <m/>
    <m/>
    <m/>
    <m/>
    <m/>
    <s v="Rakesh Nade"/>
    <m/>
    <s v="user_FdWFezbLzkYQcGsBUsjZO25nr2poK2nRbqV47Rs5Kfm"/>
    <x v="17"/>
    <x v="1"/>
    <m/>
    <s v="September"/>
    <s v="Cold Call"/>
    <s v="Lusha"/>
    <m/>
    <m/>
    <m/>
    <m/>
    <m/>
    <s v="2022-06-06 04:35:04.185000+00:00"/>
    <s v="2022-09-09 04:24:36.923000+00:00"/>
    <s v="GMC"/>
  </r>
  <r>
    <s v="Navin Panjwani"/>
    <n v="10000"/>
    <s v="INR"/>
    <n v="0"/>
    <s v="8/31/22"/>
    <s v="Sales"/>
    <s v="stat_1hn9nRJaLbI53NxPuSQgo90kRpbpKsFlwN4oEGNUTdO"/>
    <s v="Lost"/>
    <n v="0"/>
    <s v="OpportunityStatusType.Lost"/>
    <s v="cont_cyxQ5cF3WF01YVJSEHxrxANxRcjG7i4K2liamUKqN6r"/>
    <s v="Varsha Mahto"/>
    <s v="GPA"/>
    <s v="lead_Bwl2blWszw3hsyBSsINAlXKct2oJFp5nD6LgqdK5Zp2"/>
    <s v="Stirred Creative Advertising Private Limited"/>
    <s v="Daya Gowda"/>
    <s v="user_sD3YjSs92XKUfD0OPHeo886g6tW6aCM0iUhX5VVUuJi"/>
    <s v="Navin Panjwani"/>
    <s v="2022-05-12 10:08:01.960000+00:00"/>
    <s v="2022-08-16 05:59:33.306000+00:00"/>
    <m/>
    <s v="Bangalore"/>
    <m/>
    <m/>
    <m/>
    <n v="93"/>
    <m/>
    <m/>
    <m/>
    <m/>
    <m/>
    <m/>
    <m/>
    <m/>
    <m/>
    <m/>
    <m/>
    <s v="Digital Marketing &amp; Advertising"/>
    <s v="ICICI"/>
    <m/>
    <m/>
    <m/>
    <m/>
    <m/>
    <m/>
    <m/>
    <m/>
    <m/>
    <m/>
    <m/>
    <s v="Prashant Abhang"/>
    <m/>
    <s v="user_encRk5bIEFN6ZA11h4WH2AdZTiZpogLSlMIaj0E30SZ"/>
    <x v="3"/>
    <x v="1"/>
    <m/>
    <s v="August"/>
    <s v="Cold Call"/>
    <m/>
    <m/>
    <m/>
    <m/>
    <m/>
    <m/>
    <s v="2022-04-20 10:10:53.411000+00:00"/>
    <s v="2022-09-08 12:56:02.837000+00:00"/>
    <m/>
  </r>
  <r>
    <s v="Pooja Gawas"/>
    <n v="12000000"/>
    <s v="INR"/>
    <n v="0"/>
    <s v="8/13/22"/>
    <s v="Sales"/>
    <s v="stat_1hn9nRJaLbI53NxPuSQgo90kRpbpKsFlwN4oEGNUTdO"/>
    <s v="Lost"/>
    <n v="0"/>
    <s v="OpportunityStatusType.Lost"/>
    <m/>
    <m/>
    <s v="GMC"/>
    <s v="lead_LrH0qFm4QHu99mokQjFhTGuG0ZkAD7631qGRKo6iqAV"/>
    <s v="Kolte Patil Developers PUNE"/>
    <s v="Pallab Gupta"/>
    <s v="user_KLETV1op4MIjvKQ12xGsWi23CuPjDE6PT29nwG6T3MY"/>
    <s v="Pooja Gawas"/>
    <s v="2022-07-28 08:30:42.623000+00:00"/>
    <s v="2022-08-16 04:38:01.346000+00:00"/>
    <m/>
    <s v="Pune"/>
    <m/>
    <m/>
    <m/>
    <n v="1087"/>
    <m/>
    <m/>
    <m/>
    <m/>
    <m/>
    <m/>
    <m/>
    <m/>
    <m/>
    <m/>
    <m/>
    <s v="Others"/>
    <m/>
    <m/>
    <m/>
    <m/>
    <m/>
    <m/>
    <m/>
    <m/>
    <m/>
    <m/>
    <m/>
    <m/>
    <s v="Yogesh Paigude"/>
    <m/>
    <s v="user_PApNwMjp7lPIEBp7acretouakdtYNVHpPO9ja9KoR5D"/>
    <x v="12"/>
    <x v="1"/>
    <m/>
    <s v="August"/>
    <s v="Cold Call"/>
    <m/>
    <m/>
    <s v="AM Opps - Sachin"/>
    <m/>
    <m/>
    <m/>
    <s v="2022-05-12 08:33:57.235000+00:00"/>
    <s v="2022-10-08 00:19:47.236000+00:00"/>
    <s v="GMC"/>
  </r>
  <r>
    <s v="Navin Panjwani"/>
    <n v="200000"/>
    <s v="INR"/>
    <n v="0"/>
    <s v="8/31/22"/>
    <s v="Sales"/>
    <s v="stat_1hn9nRJaLbI53NxPuSQgo90kRpbpKsFlwN4oEGNUTdO"/>
    <s v="Lost"/>
    <n v="0"/>
    <s v="OpportunityStatusType.Lost"/>
    <m/>
    <m/>
    <s v="GMC"/>
    <s v="lead_Bwl2blWszw3hsyBSsINAlXKct2oJFp5nD6LgqdK5Zp2"/>
    <s v="Stirred Creative Advertising Private Limited"/>
    <s v="Daya Gowda"/>
    <s v="user_sD3YjSs92XKUfD0OPHeo886g6tW6aCM0iUhX5VVUuJi"/>
    <s v="Navin Panjwani"/>
    <s v="2022-05-12 10:07:03.516000+00:00"/>
    <s v="2022-08-16 05:59:25.432000+00:00"/>
    <m/>
    <s v="Bangalore"/>
    <m/>
    <m/>
    <m/>
    <n v="93"/>
    <m/>
    <m/>
    <m/>
    <m/>
    <m/>
    <m/>
    <m/>
    <m/>
    <m/>
    <m/>
    <m/>
    <s v="Digital Marketing &amp; Advertising"/>
    <s v="ICICI"/>
    <m/>
    <m/>
    <m/>
    <m/>
    <m/>
    <m/>
    <m/>
    <m/>
    <m/>
    <m/>
    <m/>
    <s v="Prashant Abhang"/>
    <m/>
    <s v="user_encRk5bIEFN6ZA11h4WH2AdZTiZpogLSlMIaj0E30SZ"/>
    <x v="3"/>
    <x v="1"/>
    <m/>
    <s v="August"/>
    <s v="Cold Call"/>
    <m/>
    <m/>
    <m/>
    <m/>
    <m/>
    <m/>
    <s v="2022-04-20 10:10:53.411000+00:00"/>
    <s v="2022-09-08 12:56:02.837000+00:00"/>
    <m/>
  </r>
  <r>
    <s v="Manish Balpande"/>
    <n v="200000"/>
    <s v="INR"/>
    <n v="0"/>
    <s v="8/15/22"/>
    <s v="Sales"/>
    <s v="stat_kcR4fZg7TU7jjk1jAVua3qGLRS4J5uFayEjK5j02wtv"/>
    <s v="Unqualified"/>
    <n v="0"/>
    <s v="OpportunityStatusType.Lost"/>
    <m/>
    <m/>
    <s v="GMC-FRESH"/>
    <s v="lead_CkXeKgCUCYMQ3DEHWay25VBTcQHYIm5wbD7S3lf1EqB"/>
    <s v="Heelium sports pvt ltd"/>
    <s v="Bharti Bankey"/>
    <s v="user_8jx3L2CDfrbzNnwYUv6Plfha6VxaSGsqcbTXR3sIBZi"/>
    <s v="Manish Balpande"/>
    <s v="2022-07-01 08:55:13.502000+00:00"/>
    <s v="2022-08-16 04:21:55.588000+00:00"/>
    <m/>
    <s v="Pune"/>
    <m/>
    <m/>
    <m/>
    <n v="30"/>
    <m/>
    <m/>
    <m/>
    <m/>
    <m/>
    <m/>
    <m/>
    <m/>
    <m/>
    <m/>
    <m/>
    <s v="Sports &amp; Entertainment"/>
    <m/>
    <m/>
    <m/>
    <m/>
    <m/>
    <m/>
    <m/>
    <m/>
    <m/>
    <m/>
    <m/>
    <m/>
    <m/>
    <m/>
    <s v="user_elsJRWsVnVWXwXYDqwMxWZeO0sLXCWVtdfpMy6LREbN"/>
    <x v="26"/>
    <x v="1"/>
    <m/>
    <m/>
    <s v="Cold Call"/>
    <m/>
    <m/>
    <m/>
    <m/>
    <m/>
    <m/>
    <s v="2022-06-29 08:48:27.282000+00:00"/>
    <s v="2022-10-03 10:54:48.415000+00:00"/>
    <m/>
  </r>
  <r>
    <s v="Navin Panjwani"/>
    <n v="50000"/>
    <s v="INR"/>
    <n v="0"/>
    <s v="8/31/22"/>
    <s v="Sales"/>
    <s v="stat_1hn9nRJaLbI53NxPuSQgo90kRpbpKsFlwN4oEGNUTdO"/>
    <s v="Lost"/>
    <n v="0"/>
    <s v="OpportunityStatusType.Lost"/>
    <s v="cont_cInbZCl5OH8zyovEFXiR26nZ4pLFz6GPP2gvQCRGIWO"/>
    <s v="Gpriya Balaji"/>
    <s v="GPA ren"/>
    <s v="lead_YLJEgoFH5DFBF6577y67YrwgMNhezXR7ja1t3t4PMX2"/>
    <s v="Hepatica Technologies Pvt Ltd"/>
    <s v="Gauri Jori"/>
    <s v="user_sD3YjSs92XKUfD0OPHeo886g6tW6aCM0iUhX5VVUuJi"/>
    <s v="Navin Panjwani"/>
    <s v="2022-07-01 12:26:12.699000+00:00"/>
    <s v="2022-08-16 04:33:32.620000+00:00"/>
    <m/>
    <s v="Bangalore"/>
    <m/>
    <m/>
    <m/>
    <n v="67"/>
    <m/>
    <m/>
    <m/>
    <m/>
    <m/>
    <m/>
    <m/>
    <m/>
    <m/>
    <m/>
    <m/>
    <s v="Manufacturing"/>
    <m/>
    <m/>
    <m/>
    <m/>
    <m/>
    <m/>
    <m/>
    <m/>
    <m/>
    <m/>
    <m/>
    <m/>
    <s v="Aniket Vahile"/>
    <m/>
    <s v="user_5YHA1ZU4iP896lD1YJehdJcMx7ZEgWCpulT4T2c3pJ3"/>
    <x v="4"/>
    <x v="1"/>
    <m/>
    <s v="August"/>
    <s v="Gated Content"/>
    <s v="Lusha"/>
    <m/>
    <s v="Downloaded the guide: Designing employee healthcare plan"/>
    <m/>
    <m/>
    <m/>
    <s v="2021-10-20 06:27:23.798000+00:00"/>
    <s v="2022-09-07 10:39:16.593000+00:00"/>
    <m/>
  </r>
  <r>
    <s v="Navin Panjwani"/>
    <n v="400000"/>
    <s v="INR"/>
    <n v="0"/>
    <s v="8/13/22"/>
    <s v="Sales"/>
    <s v="stat_1hn9nRJaLbI53NxPuSQgo90kRpbpKsFlwN4oEGNUTdO"/>
    <s v="Lost"/>
    <n v="0"/>
    <s v="OpportunityStatusType.Lost"/>
    <s v="cont_cInbZCl5OH8zyovEFXiR26nZ4pLFz6GPP2gvQCRGIWO"/>
    <s v="Gpriya Balaji"/>
    <s v="GMC ren"/>
    <s v="lead_YLJEgoFH5DFBF6577y67YrwgMNhezXR7ja1t3t4PMX2"/>
    <s v="Hepatica Technologies Pvt Ltd"/>
    <s v="Gauri Jori"/>
    <s v="user_sD3YjSs92XKUfD0OPHeo886g6tW6aCM0iUhX5VVUuJi"/>
    <s v="Navin Panjwani"/>
    <s v="2022-07-01 12:25:49.946000+00:00"/>
    <s v="2022-08-16 04:33:25.568000+00:00"/>
    <m/>
    <s v="Bangalore"/>
    <m/>
    <m/>
    <m/>
    <n v="67"/>
    <m/>
    <m/>
    <m/>
    <m/>
    <m/>
    <m/>
    <m/>
    <m/>
    <m/>
    <m/>
    <m/>
    <s v="Manufacturing"/>
    <m/>
    <m/>
    <m/>
    <m/>
    <m/>
    <m/>
    <m/>
    <m/>
    <m/>
    <m/>
    <m/>
    <m/>
    <s v="Aniket Vahile"/>
    <m/>
    <s v="user_5YHA1ZU4iP896lD1YJehdJcMx7ZEgWCpulT4T2c3pJ3"/>
    <x v="4"/>
    <x v="1"/>
    <m/>
    <s v="August"/>
    <s v="Gated Content"/>
    <s v="Lusha"/>
    <m/>
    <s v="Downloaded the guide: Designing employee healthcare plan"/>
    <m/>
    <m/>
    <m/>
    <s v="2021-10-20 06:27:23.798000+00:00"/>
    <s v="2022-09-07 10:39:16.593000+00:00"/>
    <m/>
  </r>
  <r>
    <s v="Moziez Chamadia"/>
    <n v="1867380"/>
    <s v="INR"/>
    <n v="100"/>
    <d v="2022-12-08T00:00:00"/>
    <s v="Sales"/>
    <s v="stat_OZRiD1474QRJIpvnjHCZfiIvKcVD6mIKSSTzg8SwDVx"/>
    <s v="Won- Payment Completed"/>
    <n v="1"/>
    <s v="OpportunityStatusType.Won"/>
    <m/>
    <m/>
    <m/>
    <s v="lead_OzYcwLKTkDHefTNRVUjKhZ2uaW9kdQMFZ3QUib3EFuD"/>
    <s v="Umbrella Infocare Pvt Ltd"/>
    <s v="Kaushlya Bhavsar"/>
    <s v="user_IgNfKH7wuLLjHvexoMm2PXWcnF3zYft0ZbMTyfwKRUg"/>
    <s v="Moziez Chamadia"/>
    <s v="2022-04-20 12:38:14.679000+00:00"/>
    <s v="2022-08-12 16:01:34.451000+00:00"/>
    <m/>
    <s v="Mumbai"/>
    <m/>
    <s v="2022-04-19 12:41:11+00:00"/>
    <m/>
    <n v="214"/>
    <m/>
    <m/>
    <m/>
    <m/>
    <m/>
    <m/>
    <m/>
    <s v="DIRECT_TRAFFIC"/>
    <m/>
    <m/>
    <m/>
    <s v="IT Services &amp; IT Consulting"/>
    <m/>
    <m/>
    <m/>
    <m/>
    <m/>
    <m/>
    <m/>
    <m/>
    <m/>
    <m/>
    <m/>
    <m/>
    <s v="Aniket Vahile"/>
    <m/>
    <s v="user_vMd4rmcrSbjykdyL2J7rrYn84SWdcNc5FKligrmItPw"/>
    <x v="11"/>
    <x v="17"/>
    <m/>
    <s v="August"/>
    <s v="Cold Call; Inbound"/>
    <s v="Inbound via website"/>
    <m/>
    <s v="Employee Count 200"/>
    <m/>
    <m/>
    <m/>
    <s v="2022-03-09 05:22:12.701000+00:00"/>
    <s v="2022-10-18 08:07:22.809000+00:00"/>
    <s v="GMC"/>
  </r>
  <r>
    <s v="Pranav Kenjale"/>
    <n v="389000"/>
    <s v="INR"/>
    <n v="50"/>
    <s v="8/27/22"/>
    <s v="Sales"/>
    <s v="stat_FKdNPXXuhXKKBjrSCi23zNHNqbRdSPZ9hl2qCMmtVnP"/>
    <s v="Negotiation"/>
    <n v="0"/>
    <s v="OpportunityStatusType.Active"/>
    <m/>
    <m/>
    <s v="GMC (FRESH)"/>
    <s v="lead_cYTUvZtyBmtPXltmAWh4ZQuVW2XduHrHb9ngFj939Op"/>
    <s v="Buzo Media Services"/>
    <s v="Pranav Kenjale"/>
    <s v="user_P3f70h2AcefBkFTBZpvA9LgDbjTmUIXkqdKqHJ5evwA"/>
    <s v="Manojkumar Tinna"/>
    <s v="2022-07-12 12:17:09.348000+00:00"/>
    <s v="2022-08-15 08:05:59.425000+00:00"/>
    <m/>
    <s v="Nagpur"/>
    <m/>
    <m/>
    <m/>
    <n v="41"/>
    <m/>
    <m/>
    <m/>
    <m/>
    <m/>
    <m/>
    <m/>
    <m/>
    <m/>
    <m/>
    <m/>
    <s v="IT Services &amp; IT Consulting"/>
    <m/>
    <m/>
    <m/>
    <m/>
    <m/>
    <m/>
    <m/>
    <m/>
    <m/>
    <m/>
    <m/>
    <m/>
    <s v="Arunkumar Dubey"/>
    <m/>
    <m/>
    <x v="16"/>
    <x v="1"/>
    <m/>
    <m/>
    <s v="Cold Call"/>
    <m/>
    <m/>
    <m/>
    <m/>
    <m/>
    <m/>
    <s v="2022-07-12 11:46:04.263000+00:00"/>
    <s v="2022-10-12 06:15:32.928000+00:00"/>
    <m/>
  </r>
  <r>
    <s v="Sameer Iftekhari"/>
    <n v="500000"/>
    <s v="INR"/>
    <n v="50"/>
    <s v="8/21/22"/>
    <s v="Sales"/>
    <s v="stat_FKdNPXXuhXKKBjrSCi23zNHNqbRdSPZ9hl2qCMmtVnP"/>
    <s v="Negotiation"/>
    <n v="0"/>
    <s v="OpportunityStatusType.Active"/>
    <m/>
    <m/>
    <m/>
    <s v="lead_yFhnlAzzyfNWeaJ34GtPpyP7TIsLDSgyi6jpovTGz8b"/>
    <s v="Pinnacle Mobility Solutions"/>
    <s v="Prajakta Sahastrabudhe"/>
    <s v="user_P3f70h2AcefBkFTBZpvA9LgDbjTmUIXkqdKqHJ5evwA"/>
    <s v="Manojkumar Tinna"/>
    <s v="2022-04-18 05:49:38.663000+00:00"/>
    <s v="2022-08-15 08:01:05.854000+00:00"/>
    <m/>
    <s v="Pune"/>
    <m/>
    <m/>
    <m/>
    <n v="500"/>
    <m/>
    <m/>
    <m/>
    <m/>
    <m/>
    <m/>
    <m/>
    <m/>
    <m/>
    <m/>
    <m/>
    <s v="Manufacturing"/>
    <m/>
    <m/>
    <m/>
    <m/>
    <m/>
    <m/>
    <m/>
    <m/>
    <m/>
    <m/>
    <m/>
    <m/>
    <m/>
    <m/>
    <s v="user_sREdxbAJihL2Zbgic7tyQ6Rc4Mny7HnD1RNGhA9DDYh"/>
    <x v="5"/>
    <x v="1"/>
    <m/>
    <s v="July; March"/>
    <s v="Warm Referral"/>
    <s v="Lusha"/>
    <m/>
    <s v="Employee Engagement Handbook"/>
    <m/>
    <m/>
    <m/>
    <s v="2022-03-29 18:29:41.875000+00:00"/>
    <s v="2022-09-05 06:11:49.613000+00:00"/>
    <m/>
  </r>
  <r>
    <s v="Kashif Ahmad"/>
    <n v="169000"/>
    <s v="INR"/>
    <n v="0"/>
    <s v="8/13/22"/>
    <s v="Sales"/>
    <s v="stat_1hn9nRJaLbI53NxPuSQgo90kRpbpKsFlwN4oEGNUTdO"/>
    <s v="Lost"/>
    <n v="0"/>
    <s v="OpportunityStatusType.Lost"/>
    <m/>
    <m/>
    <s v="GMC-renewal"/>
    <s v="lead_i1IytKRMU7YM8UbHPJeuud0WW1PlaKfksTt6OoUq7DV"/>
    <s v="ADEPTION INDIA LLP"/>
    <s v="Bharti Bankey"/>
    <s v="user_LKRhV6rhcBe0uL8u70UUGeDjbMupuho4TaiAOCbT7HT"/>
    <s v="Kashif Ahmad"/>
    <s v="2022-07-18 09:41:01.123000+00:00"/>
    <s v="2022-08-12 12:40:57.260000+00:00"/>
    <m/>
    <s v="Pune"/>
    <m/>
    <s v="2022-07-07 11:35:52+00:00"/>
    <m/>
    <n v="23"/>
    <m/>
    <m/>
    <m/>
    <m/>
    <m/>
    <m/>
    <m/>
    <m/>
    <m/>
    <m/>
    <m/>
    <s v="Education"/>
    <m/>
    <m/>
    <m/>
    <m/>
    <m/>
    <m/>
    <m/>
    <m/>
    <m/>
    <m/>
    <m/>
    <m/>
    <m/>
    <m/>
    <s v="user_aM3WaaSUQQmaNnsm9l2FQRVWUEr8RN2ZdXzsuQUalQ3"/>
    <x v="7"/>
    <x v="1"/>
    <m/>
    <s v="August"/>
    <s v="Inbound"/>
    <s v="Inbound via website"/>
    <m/>
    <s v="Employee Count 25"/>
    <m/>
    <m/>
    <m/>
    <s v="2022-07-07 11:38:45.209000+00:00"/>
    <s v="2022-08-17 06:51:39.456000+00:00"/>
    <m/>
  </r>
  <r>
    <s v="Moziez Chamadia"/>
    <n v="317223"/>
    <s v="INR"/>
    <n v="100"/>
    <d v="2022-12-08T00:00:00"/>
    <s v="Sales"/>
    <s v="stat_OZRiD1474QRJIpvnjHCZfiIvKcVD6mIKSSTzg8SwDVx"/>
    <s v="Won- Payment Completed"/>
    <n v="1"/>
    <s v="OpportunityStatusType.Won"/>
    <m/>
    <m/>
    <m/>
    <s v="lead_OzYcwLKTkDHefTNRVUjKhZ2uaW9kdQMFZ3QUib3EFuD"/>
    <s v="Umbrella Infocare Pvt Ltd"/>
    <s v="Moziez Chamadia"/>
    <s v="user_IgNfKH7wuLLjHvexoMm2PXWcnF3zYft0ZbMTyfwKRUg"/>
    <s v="Moziez Chamadia"/>
    <s v="2022-08-12 15:59:11.535000+00:00"/>
    <s v="2022-08-12 16:01:23.993000+00:00"/>
    <m/>
    <s v="Mumbai"/>
    <m/>
    <s v="2022-04-19 12:41:11+00:00"/>
    <m/>
    <n v="214"/>
    <m/>
    <m/>
    <m/>
    <m/>
    <m/>
    <m/>
    <m/>
    <s v="DIRECT_TRAFFIC"/>
    <m/>
    <m/>
    <m/>
    <s v="IT Services &amp; IT Consulting"/>
    <m/>
    <m/>
    <m/>
    <m/>
    <m/>
    <m/>
    <m/>
    <m/>
    <m/>
    <m/>
    <m/>
    <m/>
    <s v="Aniket Vahile"/>
    <m/>
    <s v="user_vMd4rmcrSbjykdyL2J7rrYn84SWdcNc5FKligrmItPw"/>
    <x v="11"/>
    <x v="17"/>
    <m/>
    <s v="August"/>
    <s v="Cold Call; Inbound"/>
    <s v="Inbound via website"/>
    <m/>
    <s v="Employee Count 200"/>
    <m/>
    <m/>
    <m/>
    <s v="2022-03-09 05:22:12.701000+00:00"/>
    <s v="2022-10-18 08:07:22.809000+00:00"/>
    <s v="GTL"/>
  </r>
  <r>
    <s v="Vivek Singh"/>
    <n v="100000"/>
    <s v="INR"/>
    <n v="0"/>
    <s v="9/30/22"/>
    <s v="Sales"/>
    <s v="stat_kcR4fZg7TU7jjk1jAVua3qGLRS4J5uFayEjK5j02wtv"/>
    <s v="Unqualified"/>
    <n v="0"/>
    <s v="OpportunityStatusType.Lost"/>
    <s v="cont_lXiIol9kgdvwlhJaqkA9L1s5jqK9y6nkOIqDwYb07IH"/>
    <s v="shahul hameed"/>
    <s v="GPA"/>
    <s v="lead_paUffxGcjR3XFYSnB7Qnk3LsGYziN53CCd73SWuPAky"/>
    <s v="Scientific Games"/>
    <s v="Daya Gowda"/>
    <s v="user_6dalmZ7hmWD47jhCVGdU1SSEcFMsz9rWtW2jPORgJvj"/>
    <s v="Vivek Singh"/>
    <s v="2022-05-26 10:23:02.921000+00:00"/>
    <s v="2022-08-12 13:51:31.410000+00:00"/>
    <m/>
    <s v="Bangalore"/>
    <m/>
    <m/>
    <m/>
    <n v="1500"/>
    <m/>
    <m/>
    <m/>
    <m/>
    <m/>
    <m/>
    <m/>
    <m/>
    <m/>
    <m/>
    <m/>
    <s v="IT Services &amp; IT Consulting"/>
    <m/>
    <m/>
    <m/>
    <m/>
    <m/>
    <m/>
    <m/>
    <m/>
    <m/>
    <m/>
    <m/>
    <m/>
    <s v="Deepak Yadav; Rakesh Nade"/>
    <m/>
    <s v="user_ojX3B6giQCeKnOjqd4gdwXUl0CqqHMXNORvxR6POXn6"/>
    <x v="21"/>
    <x v="1"/>
    <m/>
    <s v="September"/>
    <s v="Cold Call"/>
    <s v="Naukri.com"/>
    <n v="600000"/>
    <m/>
    <m/>
    <m/>
    <m/>
    <s v="2022-05-06 10:48:25.685000+00:00"/>
    <s v="2022-10-20 10:15:11.013000+00:00"/>
    <m/>
  </r>
  <r>
    <s v="Vrushali Kummar"/>
    <n v="2000000"/>
    <s v="INR"/>
    <n v="0"/>
    <s v="8/31/22"/>
    <s v="Sales"/>
    <s v="stat_kcR4fZg7TU7jjk1jAVua3qGLRS4J5uFayEjK5j02wtv"/>
    <s v="Unqualified"/>
    <n v="0"/>
    <s v="OpportunityStatusType.Lost"/>
    <s v="cont_FhdUvR83uktAM3Nc2Z01ZEIrzWonnikeuw66jWRdgAl"/>
    <s v="shanmuga raja"/>
    <s v="GMC ren"/>
    <s v="lead_EIF0fLkOSYAbrmO1J6LaF3z3sxrILKKNSY7Ej6s2hXY"/>
    <s v="Rebar Design &amp; Detail pvt ltd"/>
    <s v="Gauri Jori"/>
    <s v="user_TZzywQwym26DjuswO479pxRhNKX152z8X1haCx2vcst"/>
    <s v="Vrushali Kummar"/>
    <s v="2022-07-08 10:10:22.035000+00:00"/>
    <s v="2022-08-12 12:12:28.973000+00:00"/>
    <m/>
    <s v="Other"/>
    <m/>
    <m/>
    <m/>
    <n v="200"/>
    <m/>
    <m/>
    <m/>
    <m/>
    <m/>
    <m/>
    <m/>
    <m/>
    <m/>
    <m/>
    <m/>
    <s v="Professional Services"/>
    <m/>
    <m/>
    <m/>
    <m/>
    <m/>
    <m/>
    <m/>
    <m/>
    <m/>
    <m/>
    <m/>
    <m/>
    <m/>
    <m/>
    <s v="user_5YHA1ZU4iP896lD1YJehdJcMx7ZEgWCpulT4T2c3pJ3"/>
    <x v="4"/>
    <x v="1"/>
    <m/>
    <s v="August"/>
    <s v="Gated Content"/>
    <m/>
    <m/>
    <s v="Downloaded the guide: Employee Wellness Handbook"/>
    <m/>
    <m/>
    <m/>
    <s v="2021-12-28 02:43:22.105000+00:00"/>
    <s v="2022-08-12 12:12:39.059000+00:00"/>
    <m/>
  </r>
  <r>
    <s v="Vrushali Kummar"/>
    <n v="200000"/>
    <s v="INR"/>
    <n v="0"/>
    <s v="8/31/22"/>
    <s v="Sales"/>
    <s v="stat_kcR4fZg7TU7jjk1jAVua3qGLRS4J5uFayEjK5j02wtv"/>
    <s v="Unqualified"/>
    <n v="0"/>
    <s v="OpportunityStatusType.Lost"/>
    <s v="cont_FhdUvR83uktAM3Nc2Z01ZEIrzWonnikeuw66jWRdgAl"/>
    <s v="shanmuga raja"/>
    <s v="GPA ren"/>
    <s v="lead_EIF0fLkOSYAbrmO1J6LaF3z3sxrILKKNSY7Ej6s2hXY"/>
    <s v="Rebar Design &amp; Detail pvt ltd"/>
    <s v="Gauri Jori"/>
    <s v="user_TZzywQwym26DjuswO479pxRhNKX152z8X1haCx2vcst"/>
    <s v="Vrushali Kummar"/>
    <s v="2022-07-08 10:10:52.518000+00:00"/>
    <s v="2022-08-12 12:12:39.008000+00:00"/>
    <m/>
    <s v="Other"/>
    <m/>
    <m/>
    <m/>
    <n v="200"/>
    <m/>
    <m/>
    <m/>
    <m/>
    <m/>
    <m/>
    <m/>
    <m/>
    <m/>
    <m/>
    <m/>
    <s v="Professional Services"/>
    <m/>
    <m/>
    <m/>
    <m/>
    <m/>
    <m/>
    <m/>
    <m/>
    <m/>
    <m/>
    <m/>
    <m/>
    <m/>
    <m/>
    <s v="user_5YHA1ZU4iP896lD1YJehdJcMx7ZEgWCpulT4T2c3pJ3"/>
    <x v="4"/>
    <x v="1"/>
    <m/>
    <s v="August"/>
    <s v="Gated Content"/>
    <m/>
    <m/>
    <s v="Downloaded the guide: Employee Wellness Handbook"/>
    <m/>
    <m/>
    <m/>
    <s v="2021-12-28 02:43:22.105000+00:00"/>
    <s v="2022-08-12 12:12:39.059000+00:00"/>
    <m/>
  </r>
  <r>
    <s v="Mayur Gadiyar"/>
    <n v="973685"/>
    <s v="INR"/>
    <n v="100"/>
    <d v="2022-12-08T00:00:00"/>
    <s v="Sales"/>
    <s v="stat_OZRiD1474QRJIpvnjHCZfiIvKcVD6mIKSSTzg8SwDVx"/>
    <s v="Won- Payment Completed"/>
    <n v="1"/>
    <s v="OpportunityStatusType.Won"/>
    <m/>
    <m/>
    <s v="GMC"/>
    <s v="lead_QTt29tB2HezF7CFdZpcUSElmhf8IgRgjzgwibw7KMj6"/>
    <s v="21North"/>
    <s v="Aditya Binani"/>
    <s v="user_Iwn6da5WKkZqwUySK0oUuCb72pFP5WEm4zAb92ijqFe"/>
    <s v="Sonal Paithankar"/>
    <s v="2022-05-10 09:18:23.892000+00:00"/>
    <s v="2022-08-12 11:19:45.790000+00:00"/>
    <m/>
    <s v="Bangalore"/>
    <m/>
    <s v="2022-05-09 10:09:57+00:00"/>
    <m/>
    <n v="137"/>
    <m/>
    <m/>
    <m/>
    <m/>
    <m/>
    <m/>
    <m/>
    <m/>
    <m/>
    <m/>
    <m/>
    <s v="Automotive"/>
    <m/>
    <m/>
    <m/>
    <m/>
    <m/>
    <m/>
    <m/>
    <m/>
    <m/>
    <m/>
    <m/>
    <m/>
    <s v="Aniket Vahile"/>
    <m/>
    <s v="user_g5Yw4Z4XnIbmcGhJO80vdtFdd5ElcDlgYO3q8l82ODn"/>
    <x v="18"/>
    <x v="12"/>
    <m/>
    <s v="August; July"/>
    <s v="Inbound"/>
    <s v="Lusha"/>
    <m/>
    <s v="Glengarry"/>
    <m/>
    <m/>
    <m/>
    <s v="2022-02-06 09:49:22.922000+00:00"/>
    <s v="2022-10-14 09:29:49.056000+00:00"/>
    <m/>
  </r>
  <r>
    <s v="Vrushali Kummar"/>
    <n v="500000"/>
    <s v="INR"/>
    <n v="0"/>
    <s v="9/15/22"/>
    <s v="Sales"/>
    <s v="stat_kcR4fZg7TU7jjk1jAVua3qGLRS4J5uFayEjK5j02wtv"/>
    <s v="Unqualified"/>
    <n v="0"/>
    <s v="OpportunityStatusType.Lost"/>
    <s v="cont_t5TpRBfUJeXL5UCf5fwByPG8ETJEUCRO2bILeaQrI0x"/>
    <s v="Rajendra Pawar"/>
    <s v="GPA Renewal"/>
    <s v="lead_oyTkDu2G4JWihAq1zPG8XMRJCIj9lxiOPEWckCAXssN"/>
    <s v="Gadre Marine Group"/>
    <s v="Trupti Suryavanshi"/>
    <s v="user_TZzywQwym26DjuswO479pxRhNKX152z8X1haCx2vcst"/>
    <s v="Vrushali Kummar"/>
    <s v="2022-06-16 07:02:07.237000+00:00"/>
    <s v="2022-08-12 04:48:11.532000+00:00"/>
    <m/>
    <s v="Other"/>
    <m/>
    <m/>
    <m/>
    <n v="3500"/>
    <m/>
    <m/>
    <m/>
    <m/>
    <m/>
    <m/>
    <m/>
    <m/>
    <m/>
    <m/>
    <m/>
    <s v="Manufacturing"/>
    <m/>
    <m/>
    <m/>
    <m/>
    <m/>
    <m/>
    <m/>
    <m/>
    <m/>
    <m/>
    <m/>
    <m/>
    <m/>
    <m/>
    <s v="user_L8E6IFhq6UCzKLHa45LUUTZCznDuyDwFrGaEp9DXiUM"/>
    <x v="9"/>
    <x v="1"/>
    <m/>
    <s v="September"/>
    <s v="Cold Call"/>
    <m/>
    <m/>
    <s v="TPA + Sameer"/>
    <m/>
    <m/>
    <m/>
    <s v="2021-11-22 09:23:47.760000+00:00"/>
    <s v="2022-08-29 10:00:33.428000+00:00"/>
    <s v="GPA"/>
  </r>
  <r>
    <s v="Vrushali Kummar"/>
    <n v="200000"/>
    <s v="INR"/>
    <n v="0"/>
    <s v="9/15/22"/>
    <s v="Sales"/>
    <s v="stat_kcR4fZg7TU7jjk1jAVua3qGLRS4J5uFayEjK5j02wtv"/>
    <s v="Unqualified"/>
    <n v="0"/>
    <s v="OpportunityStatusType.Lost"/>
    <s v="cont_t5TpRBfUJeXL5UCf5fwByPG8ETJEUCRO2bILeaQrI0x"/>
    <s v="Rajendra Pawar"/>
    <s v="WC Renewal"/>
    <s v="lead_oyTkDu2G4JWihAq1zPG8XMRJCIj9lxiOPEWckCAXssN"/>
    <s v="Gadre Marine Group"/>
    <s v="Trupti Suryavanshi"/>
    <s v="user_TZzywQwym26DjuswO479pxRhNKX152z8X1haCx2vcst"/>
    <s v="Vrushali Kummar"/>
    <s v="2022-06-20 12:46:56.951000+00:00"/>
    <s v="2022-08-12 04:48:20.099000+00:00"/>
    <m/>
    <s v="Other"/>
    <m/>
    <m/>
    <m/>
    <n v="3500"/>
    <m/>
    <m/>
    <m/>
    <m/>
    <m/>
    <m/>
    <m/>
    <m/>
    <m/>
    <m/>
    <m/>
    <s v="Manufacturing"/>
    <m/>
    <m/>
    <m/>
    <m/>
    <m/>
    <m/>
    <m/>
    <m/>
    <m/>
    <m/>
    <m/>
    <m/>
    <m/>
    <m/>
    <s v="user_L8E6IFhq6UCzKLHa45LUUTZCznDuyDwFrGaEp9DXiUM"/>
    <x v="9"/>
    <x v="1"/>
    <m/>
    <s v="September"/>
    <s v="Cold Call"/>
    <m/>
    <m/>
    <s v="TPA + Sameer"/>
    <m/>
    <m/>
    <m/>
    <s v="2021-11-22 09:23:47.760000+00:00"/>
    <s v="2022-08-29 10:00:33.428000+00:00"/>
    <s v="WC"/>
  </r>
  <r>
    <s v="Omkar Ghate"/>
    <n v="600000"/>
    <s v="INR"/>
    <n v="100"/>
    <d v="2022-12-08T00:00:00"/>
    <s v="Sales"/>
    <s v="stat_OZRiD1474QRJIpvnjHCZfiIvKcVD6mIKSSTzg8SwDVx"/>
    <s v="Won- Payment Completed"/>
    <n v="1"/>
    <s v="OpportunityStatusType.Won"/>
    <m/>
    <m/>
    <s v="GMC-Renewal"/>
    <s v="lead_8Ydv8SXQVyBHjHaaNt87HIZpnSFQes9WRi00MtzmFH5"/>
    <s v="TORK MOTORS PRIVATE LIMITED"/>
    <s v="Bharti Bankey"/>
    <s v="user_9SBRjyF0n4iWuhUdqRyQkFhl2J4uyNKhFWvvJEvunX8"/>
    <s v="Omkar Ghate"/>
    <s v="2022-07-01 11:32:27.157000+00:00"/>
    <s v="2022-08-12 10:38:13.933000+00:00"/>
    <m/>
    <s v="Pune"/>
    <m/>
    <s v="2022-03-14 09:07:40+00:00"/>
    <m/>
    <n v="103"/>
    <m/>
    <m/>
    <m/>
    <m/>
    <m/>
    <m/>
    <m/>
    <s v="OTHER_CAMPAIGNS"/>
    <m/>
    <m/>
    <m/>
    <s v="Automotive"/>
    <m/>
    <m/>
    <m/>
    <m/>
    <m/>
    <m/>
    <m/>
    <m/>
    <m/>
    <m/>
    <m/>
    <m/>
    <m/>
    <m/>
    <s v="user_aM3WaaSUQQmaNnsm9l2FQRVWUEr8RN2ZdXzsuQUalQ3"/>
    <x v="7"/>
    <x v="5"/>
    <m/>
    <s v="August"/>
    <s v="Inbound"/>
    <s v="Inbound via website"/>
    <m/>
    <s v="Employee Count 100"/>
    <m/>
    <m/>
    <m/>
    <s v="2022-03-14 09:10:22.349000+00:00"/>
    <s v="2022-10-20 09:12:11.163000+00:00"/>
    <m/>
  </r>
  <r>
    <s v="Vikas Gupta"/>
    <n v="8000000"/>
    <s v="INR"/>
    <n v="0"/>
    <s v="9/30/22"/>
    <s v="Sales"/>
    <s v="stat_kcR4fZg7TU7jjk1jAVua3qGLRS4J5uFayEjK5j02wtv"/>
    <s v="Unqualified"/>
    <n v="0"/>
    <s v="OpportunityStatusType.Lost"/>
    <s v="cont_KsJqpOo3ohKwWUAyAqLEPw1th0i2gxpXz0PTsEBzOpq"/>
    <s v="rohini gupta"/>
    <s v="The management has decided to continue with the incumbent broker this year."/>
    <s v="lead_sUGCjEbzqPhdKnG4MucUSE3zmv61SDyz8EU5scF6QOf"/>
    <s v="Burger King"/>
    <s v="Gauri Jori"/>
    <s v="user_lccnw70UrYzjPcbxrA5N9qp8LF1vx6aP08yPEdeU06P"/>
    <s v="Vikas Gupta"/>
    <s v="2022-07-14 05:24:22.819000+00:00"/>
    <s v="2022-08-12 04:23:04.441000+00:00"/>
    <m/>
    <s v="Mumbai"/>
    <m/>
    <m/>
    <m/>
    <n v="1800"/>
    <m/>
    <m/>
    <m/>
    <m/>
    <m/>
    <m/>
    <m/>
    <m/>
    <m/>
    <m/>
    <m/>
    <s v="Food &amp; Beverages"/>
    <m/>
    <m/>
    <m/>
    <m/>
    <m/>
    <m/>
    <m/>
    <m/>
    <m/>
    <m/>
    <m/>
    <m/>
    <s v="Aniket Vahile"/>
    <m/>
    <s v="user_hHzEI8aaFubIuMSRtZFdLLN0nHQemBBpkBNLZGwVt3v"/>
    <x v="28"/>
    <x v="6"/>
    <m/>
    <s v="September"/>
    <s v="Cold Call"/>
    <s v="Naukri.com"/>
    <m/>
    <s v="Vaccine inbound"/>
    <m/>
    <m/>
    <m/>
    <s v="2021-04-20 05:36:10.753000+00:00"/>
    <s v="2022-10-10 03:15:13.164000+00:00"/>
    <m/>
  </r>
  <r>
    <s v="Vrushali Kummar"/>
    <n v="20000000"/>
    <s v="INR"/>
    <n v="0"/>
    <s v="9/15/22"/>
    <s v="Sales"/>
    <s v="stat_kcR4fZg7TU7jjk1jAVua3qGLRS4J5uFayEjK5j02wtv"/>
    <s v="Unqualified"/>
    <n v="0"/>
    <s v="OpportunityStatusType.Lost"/>
    <s v="cont_t5TpRBfUJeXL5UCf5fwByPG8ETJEUCRO2bILeaQrI0x"/>
    <s v="Rajendra Pawar"/>
    <s v="GMC renewal"/>
    <s v="lead_oyTkDu2G4JWihAq1zPG8XMRJCIj9lxiOPEWckCAXssN"/>
    <s v="Gadre Marine Group"/>
    <s v="Trupti Suryavanshi"/>
    <s v="user_TZzywQwym26DjuswO479pxRhNKX152z8X1haCx2vcst"/>
    <s v="Vrushali Kummar"/>
    <s v="2022-06-16 07:01:33.289000+00:00"/>
    <s v="2022-08-12 04:47:59.592000+00:00"/>
    <m/>
    <s v="Other"/>
    <m/>
    <m/>
    <m/>
    <n v="3500"/>
    <m/>
    <m/>
    <m/>
    <m/>
    <m/>
    <m/>
    <m/>
    <m/>
    <m/>
    <m/>
    <m/>
    <s v="Manufacturing"/>
    <m/>
    <m/>
    <m/>
    <m/>
    <m/>
    <m/>
    <m/>
    <m/>
    <m/>
    <m/>
    <m/>
    <m/>
    <m/>
    <m/>
    <s v="user_L8E6IFhq6UCzKLHa45LUUTZCznDuyDwFrGaEp9DXiUM"/>
    <x v="9"/>
    <x v="1"/>
    <m/>
    <s v="September"/>
    <s v="Cold Call"/>
    <m/>
    <m/>
    <s v="TPA + Sameer"/>
    <m/>
    <m/>
    <m/>
    <s v="2021-11-22 09:23:47.760000+00:00"/>
    <s v="2022-08-29 10:00:33.428000+00:00"/>
    <s v="GMC"/>
  </r>
  <r>
    <s v="Omkar Ghate"/>
    <n v="8000"/>
    <s v="INR"/>
    <n v="0"/>
    <s v="8/31/22"/>
    <s v="Sales"/>
    <s v="stat_kcR4fZg7TU7jjk1jAVua3qGLRS4J5uFayEjK5j02wtv"/>
    <s v="Unqualified"/>
    <n v="0"/>
    <s v="OpportunityStatusType.Lost"/>
    <m/>
    <m/>
    <s v="Above company has taken multiple quotes and has ghosted us thrice. So I have unqualified them accordingly"/>
    <s v="lead_lSl9UdP1f0EtoSwdnaoUDHcNGKGBt6EaVxTZWMjgFUg"/>
    <s v="UNIRUB TECHNO INDIA PVT. LTD."/>
    <s v="Omkar Ghate"/>
    <s v="user_9SBRjyF0n4iWuhUdqRyQkFhl2J4uyNKhFWvvJEvunX8"/>
    <s v="Omkar Ghate"/>
    <s v="2022-03-08 07:04:30.676000+00:00"/>
    <s v="2022-08-11 12:56:41.417000+00:00"/>
    <m/>
    <s v="Pune"/>
    <m/>
    <m/>
    <m/>
    <n v="13"/>
    <m/>
    <m/>
    <m/>
    <m/>
    <m/>
    <m/>
    <m/>
    <m/>
    <m/>
    <m/>
    <m/>
    <s v="IT Services &amp; IT Consulting"/>
    <m/>
    <m/>
    <m/>
    <m/>
    <m/>
    <m/>
    <m/>
    <m/>
    <m/>
    <m/>
    <m/>
    <m/>
    <m/>
    <m/>
    <s v="user_A8KOTZADnUtEQOLt4nSLAmteNStuGh80js75RYjrXVt"/>
    <x v="6"/>
    <x v="5"/>
    <m/>
    <s v="May"/>
    <s v="Cold Call"/>
    <m/>
    <m/>
    <s v="TPA + Sameer"/>
    <m/>
    <m/>
    <m/>
    <s v="2021-11-22 09:23:49.152000+00:00"/>
    <s v="2022-09-20 05:43:44.678000+00:00"/>
    <s v="GPA"/>
  </r>
  <r>
    <s v="Omkar Ghate"/>
    <n v="90000"/>
    <s v="INR"/>
    <n v="0"/>
    <s v="8/31/22"/>
    <s v="Sales"/>
    <s v="stat_kcR4fZg7TU7jjk1jAVua3qGLRS4J5uFayEjK5j02wtv"/>
    <s v="Unqualified"/>
    <n v="0"/>
    <s v="OpportunityStatusType.Lost"/>
    <m/>
    <m/>
    <s v="Above company has taken multiple quotes and has ghosted us thrice. So I have unqualified them accordingly"/>
    <s v="lead_lSl9UdP1f0EtoSwdnaoUDHcNGKGBt6EaVxTZWMjgFUg"/>
    <s v="UNIRUB TECHNO INDIA PVT. LTD."/>
    <s v="Omkar Ghate"/>
    <s v="user_9SBRjyF0n4iWuhUdqRyQkFhl2J4uyNKhFWvvJEvunX8"/>
    <s v="Omkar Ghate"/>
    <s v="2022-04-19 07:20:27.699000+00:00"/>
    <s v="2022-08-11 12:56:35.117000+00:00"/>
    <m/>
    <s v="Pune"/>
    <m/>
    <m/>
    <m/>
    <n v="13"/>
    <m/>
    <m/>
    <m/>
    <m/>
    <m/>
    <m/>
    <m/>
    <m/>
    <m/>
    <m/>
    <m/>
    <s v="IT Services &amp; IT Consulting"/>
    <m/>
    <m/>
    <m/>
    <m/>
    <m/>
    <m/>
    <m/>
    <m/>
    <m/>
    <m/>
    <m/>
    <m/>
    <m/>
    <m/>
    <s v="user_A8KOTZADnUtEQOLt4nSLAmteNStuGh80js75RYjrXVt"/>
    <x v="6"/>
    <x v="5"/>
    <m/>
    <s v="May"/>
    <s v="Cold Call"/>
    <m/>
    <m/>
    <s v="TPA + Sameer"/>
    <m/>
    <m/>
    <m/>
    <s v="2021-11-22 09:23:49.152000+00:00"/>
    <s v="2022-09-20 05:43:44.678000+00:00"/>
    <s v="GMC"/>
  </r>
  <r>
    <s v="Vivek Singh"/>
    <n v="10500000"/>
    <s v="INR"/>
    <n v="0"/>
    <s v="9/30/22"/>
    <s v="Sales"/>
    <s v="stat_kcR4fZg7TU7jjk1jAVua3qGLRS4J5uFayEjK5j02wtv"/>
    <s v="Unqualified"/>
    <n v="0"/>
    <s v="OpportunityStatusType.Lost"/>
    <s v="cont_lXiIol9kgdvwlhJaqkA9L1s5jqK9y6nkOIqDwYb07IH"/>
    <s v="shahul hameed"/>
    <s v="GMC"/>
    <s v="lead_paUffxGcjR3XFYSnB7Qnk3LsGYziN53CCd73SWuPAky"/>
    <s v="Scientific Games"/>
    <s v="Daya Gowda"/>
    <s v="user_6dalmZ7hmWD47jhCVGdU1SSEcFMsz9rWtW2jPORgJvj"/>
    <s v="Vivek Singh"/>
    <s v="2022-05-26 10:21:50.156000+00:00"/>
    <s v="2022-08-11 11:59:32.955000+00:00"/>
    <m/>
    <s v="Bangalore"/>
    <m/>
    <m/>
    <m/>
    <n v="1500"/>
    <m/>
    <m/>
    <m/>
    <m/>
    <m/>
    <m/>
    <m/>
    <m/>
    <m/>
    <m/>
    <m/>
    <s v="IT Services &amp; IT Consulting"/>
    <m/>
    <m/>
    <m/>
    <m/>
    <m/>
    <m/>
    <m/>
    <m/>
    <m/>
    <m/>
    <m/>
    <m/>
    <s v="Deepak Yadav; Rakesh Nade"/>
    <m/>
    <s v="user_ojX3B6giQCeKnOjqd4gdwXUl0CqqHMXNORvxR6POXn6"/>
    <x v="21"/>
    <x v="1"/>
    <m/>
    <s v="September"/>
    <s v="Cold Call"/>
    <s v="Naukri.com"/>
    <n v="600000"/>
    <m/>
    <m/>
    <m/>
    <m/>
    <s v="2022-05-06 10:48:25.685000+00:00"/>
    <s v="2022-10-20 10:15:11.013000+00:00"/>
    <m/>
  </r>
  <r>
    <s v="Vivek Singh"/>
    <n v="2000000"/>
    <s v="INR"/>
    <n v="0"/>
    <s v="9/30/22"/>
    <s v="Sales"/>
    <s v="stat_kcR4fZg7TU7jjk1jAVua3qGLRS4J5uFayEjK5j02wtv"/>
    <s v="Unqualified"/>
    <n v="0"/>
    <s v="OpportunityStatusType.Lost"/>
    <s v="cont_lXiIol9kgdvwlhJaqkA9L1s5jqK9y6nkOIqDwYb07IH"/>
    <s v="shahul hameed"/>
    <s v="GTL"/>
    <s v="lead_paUffxGcjR3XFYSnB7Qnk3LsGYziN53CCd73SWuPAky"/>
    <s v="Scientific Games"/>
    <s v="Daya Gowda"/>
    <s v="user_6dalmZ7hmWD47jhCVGdU1SSEcFMsz9rWtW2jPORgJvj"/>
    <s v="Vivek Singh"/>
    <s v="2022-05-26 10:29:18.685000+00:00"/>
    <s v="2022-08-11 11:59:49.116000+00:00"/>
    <m/>
    <s v="Bangalore"/>
    <m/>
    <m/>
    <m/>
    <n v="1500"/>
    <m/>
    <m/>
    <m/>
    <m/>
    <m/>
    <m/>
    <m/>
    <m/>
    <m/>
    <m/>
    <m/>
    <s v="IT Services &amp; IT Consulting"/>
    <m/>
    <m/>
    <m/>
    <m/>
    <m/>
    <m/>
    <m/>
    <m/>
    <m/>
    <m/>
    <m/>
    <m/>
    <s v="Deepak Yadav; Rakesh Nade"/>
    <m/>
    <s v="user_ojX3B6giQCeKnOjqd4gdwXUl0CqqHMXNORvxR6POXn6"/>
    <x v="21"/>
    <x v="1"/>
    <m/>
    <s v="September"/>
    <s v="Cold Call"/>
    <s v="Naukri.com"/>
    <n v="600000"/>
    <m/>
    <m/>
    <m/>
    <m/>
    <s v="2022-05-06 10:48:25.685000+00:00"/>
    <s v="2022-10-20 10:15:11.013000+00:00"/>
    <m/>
  </r>
  <r>
    <s v="Vikas Gupta"/>
    <n v="3500000"/>
    <s v="INR"/>
    <n v="0"/>
    <s v="8/13/22"/>
    <s v="Sales"/>
    <s v="stat_1hn9nRJaLbI53NxPuSQgo90kRpbpKsFlwN4oEGNUTdO"/>
    <s v="Lost"/>
    <n v="0"/>
    <s v="OpportunityStatusType.Lost"/>
    <s v="cont_Kvjv3d1af1xjc3ip9o9GZmo0im1UxlQ42QBoQvxmcPY"/>
    <s v="Deepak Jadhav"/>
    <s v="The client used us just for quote comparison."/>
    <s v="lead_rEdVtXkZ6DTF6FhATBbZeMSGddZgw162BdUYxypo9fG"/>
    <s v="Green Light Planet"/>
    <s v="Mayur Gadiyar"/>
    <s v="user_lccnw70UrYzjPcbxrA5N9qp8LF1vx6aP08yPEdeU06P"/>
    <s v="Vikas Gupta"/>
    <s v="2022-06-01 07:19:33.633000+00:00"/>
    <s v="2022-08-11 07:45:10.436000+00:00"/>
    <m/>
    <s v="Mumbai"/>
    <m/>
    <m/>
    <m/>
    <n v="246"/>
    <m/>
    <m/>
    <m/>
    <m/>
    <m/>
    <m/>
    <m/>
    <m/>
    <m/>
    <m/>
    <m/>
    <s v="Manufacturing"/>
    <m/>
    <m/>
    <m/>
    <m/>
    <m/>
    <m/>
    <m/>
    <m/>
    <m/>
    <m/>
    <m/>
    <m/>
    <m/>
    <m/>
    <s v="user_lwF8ctKa5IyxqATpO2EOw2h0AEPiCMHOgewiH38Ei77"/>
    <x v="0"/>
    <x v="3"/>
    <m/>
    <s v="December"/>
    <s v="Cold Call"/>
    <m/>
    <m/>
    <m/>
    <m/>
    <m/>
    <m/>
    <s v="2021-11-09 07:14:56.218000+00:00"/>
    <s v="2022-09-29 10:07:26.677000+00:00"/>
    <s v="GMC"/>
  </r>
  <r>
    <s v="Naveen Kumar"/>
    <n v="730000"/>
    <s v="INR"/>
    <n v="0"/>
    <s v="9/30/22"/>
    <s v="Sales"/>
    <s v="stat_kcR4fZg7TU7jjk1jAVua3qGLRS4J5uFayEjK5j02wtv"/>
    <s v="Unqualified"/>
    <n v="0"/>
    <s v="OpportunityStatusType.Lost"/>
    <s v="cont_dhRnkQyzj0y2wRRyyGWePmDkgNkJz8fsVqiX3o6crgc"/>
    <s v="Ravi"/>
    <s v="GMC - current Broker (Global) has been servicing the client from last 8 years and have personal connect(family friend) with owner."/>
    <s v="lead_wLDoxZ6aPJOM5qmZdqAEfoFt3EwT8OAsWyMYgEDGLMI"/>
    <s v="BEC Chemicals"/>
    <s v="Pallab Gupta"/>
    <s v="user_N52PP2uP2VZc2gm0nhh6CNFSif4n85g1cdxoNFd9ct0"/>
    <s v="Naveen Kumar"/>
    <s v="2022-08-11 06:17:52.414000+00:00"/>
    <s v="2022-08-11 09:56:32.726000+00:00"/>
    <m/>
    <s v="Mumbai"/>
    <m/>
    <m/>
    <m/>
    <n v="136"/>
    <m/>
    <m/>
    <m/>
    <m/>
    <m/>
    <m/>
    <m/>
    <m/>
    <m/>
    <m/>
    <m/>
    <s v="Chemical"/>
    <m/>
    <m/>
    <m/>
    <m/>
    <m/>
    <m/>
    <m/>
    <m/>
    <m/>
    <m/>
    <m/>
    <m/>
    <s v="Aniket Vahile"/>
    <m/>
    <s v="user_PApNwMjp7lPIEBp7acretouakdtYNVHpPO9ja9KoR5D"/>
    <x v="12"/>
    <x v="1"/>
    <m/>
    <s v="September"/>
    <s v="Cold Call"/>
    <s v="Naukri.com"/>
    <m/>
    <m/>
    <m/>
    <m/>
    <m/>
    <s v="2021-08-25 11:24:14.943000+00:00"/>
    <s v="2022-09-09 11:33:42.365000+00:00"/>
    <m/>
  </r>
  <r>
    <s v="Vivek Singh"/>
    <n v="7000000"/>
    <s v="INR"/>
    <n v="0"/>
    <s v="8/31/22"/>
    <s v="Sales"/>
    <s v="stat_kcR4fZg7TU7jjk1jAVua3qGLRS4J5uFayEjK5j02wtv"/>
    <s v="Unqualified"/>
    <n v="0"/>
    <s v="OpportunityStatusType.Lost"/>
    <s v="cont_bP1OsDS3vDnvgnBD2jjVUCMCqa6cdhhrMe309Fpvyrm"/>
    <s v="Anita Rai"/>
    <s v="GMC"/>
    <s v="lead_f4oIkReawz2HkwLsneouY8XG3xxdIDJ9GoIT5sjoA2e"/>
    <s v="Artech Infosystems"/>
    <s v="Daya Gowda"/>
    <s v="user_6dalmZ7hmWD47jhCVGdU1SSEcFMsz9rWtW2jPORgJvj"/>
    <s v="Vivek Singh"/>
    <s v="2022-05-24 10:59:00.091000+00:00"/>
    <s v="2022-08-11 08:33:31.422000+00:00"/>
    <m/>
    <s v="Bangalore"/>
    <m/>
    <m/>
    <m/>
    <n v="1400"/>
    <m/>
    <m/>
    <m/>
    <m/>
    <m/>
    <m/>
    <m/>
    <m/>
    <m/>
    <m/>
    <m/>
    <s v="Others"/>
    <m/>
    <m/>
    <m/>
    <m/>
    <m/>
    <m/>
    <m/>
    <m/>
    <m/>
    <m/>
    <m/>
    <m/>
    <m/>
    <m/>
    <s v="user_encRk5bIEFN6ZA11h4WH2AdZTiZpogLSlMIaj0E30SZ"/>
    <x v="3"/>
    <x v="1"/>
    <m/>
    <s v="August"/>
    <s v="Cold Call"/>
    <m/>
    <m/>
    <m/>
    <m/>
    <m/>
    <m/>
    <s v="2022-02-28 08:15:23.705000+00:00"/>
    <s v="2022-10-20 10:29:22.046000+00:00"/>
    <m/>
  </r>
  <r>
    <s v="Satyajit Chati"/>
    <n v="1400000"/>
    <s v="INR"/>
    <n v="0"/>
    <d v="2022-12-08T00:00:00"/>
    <s v="Sales"/>
    <s v="stat_1hn9nRJaLbI53NxPuSQgo90kRpbpKsFlwN4oEGNUTdO"/>
    <s v="Lost"/>
    <n v="0"/>
    <s v="OpportunityStatusType.Lost"/>
    <m/>
    <m/>
    <s v="Final decision on 12th August  Marsh and Aditya Birla also participating"/>
    <s v="lead_MTVY5RgwCUa4USeu0vskQ2A7BCRUuNWxZJnmBElzZNY"/>
    <s v="Trinity India Forgetech Pvt. Ltd."/>
    <s v="Satyajit Chati"/>
    <s v="user_8jx3L2CDfrbzNnwYUv6Plfha6VxaSGsqcbTXR3sIBZi"/>
    <s v="Manish Balpande"/>
    <s v="2022-08-05 09:48:03.096000+00:00"/>
    <s v="2022-08-11 07:10:48.283000+00:00"/>
    <m/>
    <s v="Pune"/>
    <m/>
    <m/>
    <m/>
    <n v="143"/>
    <m/>
    <m/>
    <m/>
    <m/>
    <m/>
    <m/>
    <m/>
    <m/>
    <m/>
    <m/>
    <m/>
    <s v="Manufacturing"/>
    <m/>
    <m/>
    <m/>
    <m/>
    <m/>
    <m/>
    <m/>
    <m/>
    <m/>
    <m/>
    <m/>
    <m/>
    <s v="Mrunmay Jalgaonkar"/>
    <m/>
    <s v="user_5IQTpX6DsnoeoDfxqzqojpVoQLXPh68nhDjLS5ETjYj"/>
    <x v="8"/>
    <x v="1"/>
    <m/>
    <s v="August"/>
    <s v="Cold Call"/>
    <s v="Naukri.com"/>
    <m/>
    <m/>
    <m/>
    <m/>
    <m/>
    <s v="2022-08-01 10:03:02.961000+00:00"/>
    <s v="2022-09-01 11:15:11.122000+00:00"/>
    <m/>
  </r>
  <r>
    <s v="Sameer Iftekhari"/>
    <n v="1000000"/>
    <s v="INR"/>
    <n v="0"/>
    <s v="7/17/22"/>
    <s v="Sales"/>
    <s v="stat_1hn9nRJaLbI53NxPuSQgo90kRpbpKsFlwN4oEGNUTdO"/>
    <s v="Lost"/>
    <n v="0"/>
    <s v="OpportunityStatusType.Lost"/>
    <s v="cont_LzZqJXxl0rZtcT379PrYR3iYt8Fb32HCPYGhoIkFxae"/>
    <m/>
    <m/>
    <s v="lead_qlka9vBrsaPsJAB4BVuBKQHSFBmJgGpq5BlPldkSa0u"/>
    <s v="Japfa Comfeed"/>
    <s v="Sarvesh Pawar"/>
    <s v="user_jbppzD9HyqqioXDaUzrIJfkBW97sQdk5kSNPsBKGx0r"/>
    <s v="Pranaav Marathe"/>
    <s v="2022-07-15 05:57:07.964000+00:00"/>
    <s v="2022-08-11 05:37:23.553000+00:00"/>
    <m/>
    <s v="Pune"/>
    <m/>
    <m/>
    <m/>
    <n v="600"/>
    <m/>
    <m/>
    <s v="Facebook"/>
    <m/>
    <m/>
    <m/>
    <m/>
    <m/>
    <m/>
    <m/>
    <m/>
    <s v="Food &amp; Beverages"/>
    <m/>
    <m/>
    <m/>
    <m/>
    <m/>
    <m/>
    <m/>
    <m/>
    <m/>
    <m/>
    <m/>
    <m/>
    <s v="Deepak Yadav; Mrunmay Jalgaonkar"/>
    <m/>
    <s v="user_sREdxbAJihL2Zbgic7tyQ6Rc4Mny7HnD1RNGhA9DDYh"/>
    <x v="5"/>
    <x v="6"/>
    <m/>
    <s v="July"/>
    <s v="Cold Call"/>
    <s v="Naukri.com"/>
    <m/>
    <m/>
    <m/>
    <m/>
    <m/>
    <s v="2020-12-12 09:51:58.304000+00:00"/>
    <s v="2022-10-19 09:24:18.112000+00:00"/>
    <s v="NON EB"/>
  </r>
  <r>
    <s v="Abhiroop Ganguly"/>
    <n v="1000000"/>
    <s v="INR"/>
    <n v="0"/>
    <s v="9/20/22"/>
    <s v="Sales"/>
    <s v="stat_kcR4fZg7TU7jjk1jAVua3qGLRS4J5uFayEjK5j02wtv"/>
    <s v="Unqualified"/>
    <n v="0"/>
    <s v="OpportunityStatusType.Lost"/>
    <s v="cont_OQIXRJCSH7VWx1J4XmjergbZwYfAM9oT2nnib347i5s"/>
    <s v="Yogesh Karwa"/>
    <s v="GMC ren"/>
    <s v="lead_GNy5vk9G70ggR9MNOjGySexxCMZfjLmz4daBTOEHwry"/>
    <s v="FinIQ Consulting"/>
    <s v="Gauri Jori"/>
    <s v="user_U27GK6WjhLhUhi1EDKXV57xMpn8n8DMIOjci1q3UReZ"/>
    <s v="Abhiroop Ganguly"/>
    <s v="2022-08-01 05:34:16.605000+00:00"/>
    <s v="2022-08-11 07:14:30.647000+00:00"/>
    <m/>
    <s v="Pune"/>
    <m/>
    <m/>
    <m/>
    <n v="385"/>
    <m/>
    <m/>
    <m/>
    <m/>
    <m/>
    <m/>
    <m/>
    <m/>
    <m/>
    <m/>
    <m/>
    <s v="IT Services &amp; IT Consulting; Others"/>
    <m/>
    <m/>
    <m/>
    <m/>
    <m/>
    <m/>
    <m/>
    <m/>
    <m/>
    <m/>
    <m/>
    <m/>
    <s v="Deepak Yadav; Yogesh Paigude"/>
    <m/>
    <s v="user_5YHA1ZU4iP896lD1YJehdJcMx7ZEgWCpulT4T2c3pJ3"/>
    <x v="4"/>
    <x v="1"/>
    <m/>
    <s v="October; September"/>
    <s v="Cold Call"/>
    <s v="Lusha"/>
    <m/>
    <m/>
    <m/>
    <m/>
    <m/>
    <s v="2022-04-20 10:05:02.021000+00:00"/>
    <s v="2022-10-19 01:44:37.757000+00:00"/>
    <m/>
  </r>
  <r>
    <s v="Manish Balpande"/>
    <n v="3500000"/>
    <s v="INR"/>
    <n v="0"/>
    <s v="8/15/22"/>
    <s v="Sales"/>
    <s v="stat_kcR4fZg7TU7jjk1jAVua3qGLRS4J5uFayEjK5j02wtv"/>
    <s v="Unqualified"/>
    <n v="0"/>
    <s v="OpportunityStatusType.Lost"/>
    <s v="cont_47SMO0H1or0dtK2lgIXBg45ChoUMepjT9w8svzln9t2"/>
    <s v="ayush mehra"/>
    <s v="GMC ren"/>
    <s v="lead_fYuLoDdBVSeF1CLRctNWSGtCEcyOxkurfgpcVUl5W9W"/>
    <s v="Entrata/ Xento Systems"/>
    <s v="Gauri Jori"/>
    <s v="user_8jx3L2CDfrbzNnwYUv6Plfha6VxaSGsqcbTXR3sIBZi"/>
    <s v="Manish Balpande"/>
    <s v="2022-07-08 07:15:17.518000+00:00"/>
    <s v="2022-08-11 05:01:35.001000+00:00"/>
    <m/>
    <s v="Pune"/>
    <m/>
    <s v="2020-08-14 08:05:16+00:00"/>
    <m/>
    <n v="850"/>
    <m/>
    <m/>
    <m/>
    <m/>
    <m/>
    <m/>
    <m/>
    <m/>
    <m/>
    <m/>
    <m/>
    <s v="IT Services &amp; IT Consulting"/>
    <m/>
    <m/>
    <m/>
    <m/>
    <m/>
    <m/>
    <m/>
    <m/>
    <m/>
    <m/>
    <m/>
    <m/>
    <s v="Mrunmay Jalgaonkar"/>
    <m/>
    <s v="user_5YHA1ZU4iP896lD1YJehdJcMx7ZEgWCpulT4T2c3pJ3"/>
    <x v="4"/>
    <x v="1"/>
    <m/>
    <s v="April; August"/>
    <s v="Cold Call"/>
    <s v="Lusha"/>
    <m/>
    <s v="Downloaded the guide: Designing employee healthcare plan"/>
    <m/>
    <m/>
    <m/>
    <s v="2020-12-06 09:46:42.516000+00:00"/>
    <s v="2022-09-09 11:34:35.463000+00:00"/>
    <m/>
  </r>
  <r>
    <s v="Vivek Singh"/>
    <n v="3500000"/>
    <s v="INR"/>
    <n v="0"/>
    <s v="8/20/22"/>
    <s v="Sales"/>
    <s v="stat_kcR4fZg7TU7jjk1jAVua3qGLRS4J5uFayEjK5j02wtv"/>
    <s v="Unqualified"/>
    <n v="0"/>
    <s v="OpportunityStatusType.Lost"/>
    <m/>
    <m/>
    <s v="GMC (1+5)-Renewal"/>
    <s v="lead_6q2380VDOWSDIckgmkLuZSEZ9Wvi90mwqfvkjv3mUuz"/>
    <s v="Saggraha Management Services Pvt Ltd"/>
    <s v="Bhairavi Jog"/>
    <s v="user_6dalmZ7hmWD47jhCVGdU1SSEcFMsz9rWtW2jPORgJvj"/>
    <s v="Vivek Singh"/>
    <s v="2022-07-06 06:13:16.096000+00:00"/>
    <s v="2022-08-10 19:32:24.599000+00:00"/>
    <m/>
    <s v="Bangalore"/>
    <m/>
    <m/>
    <m/>
    <n v="244"/>
    <m/>
    <m/>
    <m/>
    <m/>
    <m/>
    <m/>
    <m/>
    <m/>
    <m/>
    <m/>
    <m/>
    <s v="Banking &amp; Finance"/>
    <m/>
    <m/>
    <m/>
    <m/>
    <m/>
    <m/>
    <m/>
    <m/>
    <m/>
    <m/>
    <m/>
    <m/>
    <s v="Sakshi Soni"/>
    <m/>
    <s v="user_6hRQhcoLhZEDUBYaw3vS7rv6T5582sGfXq4jNRqTfUU"/>
    <x v="14"/>
    <x v="6"/>
    <m/>
    <s v="August; May"/>
    <s v="Cold Call"/>
    <s v="Lusha"/>
    <m/>
    <s v="Glengarry"/>
    <m/>
    <m/>
    <m/>
    <s v="2022-02-06 08:47:04.781000+00:00"/>
    <s v="2022-08-11 07:44:34.463000+00:00"/>
    <s v="GMC"/>
  </r>
  <r>
    <s v="Manish Balpande"/>
    <n v="300000"/>
    <s v="INR"/>
    <n v="0"/>
    <s v="8/15/22"/>
    <s v="Sales"/>
    <s v="stat_kcR4fZg7TU7jjk1jAVua3qGLRS4J5uFayEjK5j02wtv"/>
    <s v="Unqualified"/>
    <n v="0"/>
    <s v="OpportunityStatusType.Lost"/>
    <s v="cont_47SMO0H1or0dtK2lgIXBg45ChoUMepjT9w8svzln9t2"/>
    <s v="ayush mehra"/>
    <s v="GPA ren"/>
    <s v="lead_fYuLoDdBVSeF1CLRctNWSGtCEcyOxkurfgpcVUl5W9W"/>
    <s v="Entrata/ Xento Systems"/>
    <s v="Gauri Jori"/>
    <s v="user_8jx3L2CDfrbzNnwYUv6Plfha6VxaSGsqcbTXR3sIBZi"/>
    <s v="Manish Balpande"/>
    <s v="2022-07-08 07:16:03.244000+00:00"/>
    <s v="2022-08-11 05:01:26.973000+00:00"/>
    <m/>
    <s v="Pune"/>
    <m/>
    <s v="2020-08-14 08:05:16+00:00"/>
    <m/>
    <n v="850"/>
    <m/>
    <m/>
    <m/>
    <m/>
    <m/>
    <m/>
    <m/>
    <m/>
    <m/>
    <m/>
    <m/>
    <s v="IT Services &amp; IT Consulting"/>
    <m/>
    <m/>
    <m/>
    <m/>
    <m/>
    <m/>
    <m/>
    <m/>
    <m/>
    <m/>
    <m/>
    <m/>
    <s v="Mrunmay Jalgaonkar"/>
    <m/>
    <s v="user_5YHA1ZU4iP896lD1YJehdJcMx7ZEgWCpulT4T2c3pJ3"/>
    <x v="4"/>
    <x v="1"/>
    <m/>
    <s v="April; August"/>
    <s v="Cold Call"/>
    <s v="Lusha"/>
    <m/>
    <s v="Downloaded the guide: Designing employee healthcare plan"/>
    <m/>
    <m/>
    <m/>
    <s v="2020-12-06 09:46:42.516000+00:00"/>
    <s v="2022-09-09 11:34:35.463000+00:00"/>
    <m/>
  </r>
  <r>
    <s v="Vivek Singh"/>
    <n v="2000000"/>
    <s v="INR"/>
    <n v="0"/>
    <s v="8/31/22"/>
    <s v="Sales"/>
    <s v="stat_kcR4fZg7TU7jjk1jAVua3qGLRS4J5uFayEjK5j02wtv"/>
    <s v="Unqualified"/>
    <n v="0"/>
    <s v="OpportunityStatusType.Lost"/>
    <m/>
    <m/>
    <s v="Parental"/>
    <s v="lead_aIWwJsit24K5bJyo6dzMD0Oa2267XVItcZdcOCkt4HL"/>
    <s v="ZopNow"/>
    <s v="Satyajit Chati"/>
    <s v="user_6dalmZ7hmWD47jhCVGdU1SSEcFMsz9rWtW2jPORgJvj"/>
    <s v="Vivek Singh"/>
    <s v="2022-07-07 12:48:33.984000+00:00"/>
    <s v="2022-08-10 09:22:20.648000+00:00"/>
    <m/>
    <s v="Bangalore"/>
    <m/>
    <m/>
    <m/>
    <n v="90"/>
    <m/>
    <m/>
    <m/>
    <m/>
    <m/>
    <m/>
    <m/>
    <m/>
    <m/>
    <m/>
    <m/>
    <s v="Retail"/>
    <m/>
    <m/>
    <m/>
    <m/>
    <m/>
    <m/>
    <m/>
    <m/>
    <m/>
    <m/>
    <m/>
    <m/>
    <s v="Rakesh Nade"/>
    <m/>
    <s v="user_5IQTpX6DsnoeoDfxqzqojpVoQLXPh68nhDjLS5ETjYj"/>
    <x v="8"/>
    <x v="1"/>
    <m/>
    <s v="August"/>
    <s v="Cold Call"/>
    <m/>
    <m/>
    <m/>
    <m/>
    <m/>
    <m/>
    <s v="2022-04-03 18:11:13.771000+00:00"/>
    <s v="2022-09-07 10:56:46.506000+00:00"/>
    <m/>
  </r>
  <r>
    <s v="Satyam Tiwari"/>
    <n v="6400"/>
    <s v="INR"/>
    <n v="100"/>
    <d v="2022-10-08T00:00:00"/>
    <s v="Sales"/>
    <s v="stat_OZRiD1474QRJIpvnjHCZfiIvKcVD6mIKSSTzg8SwDVx"/>
    <s v="Won- Payment Completed"/>
    <n v="1"/>
    <s v="OpportunityStatusType.Won"/>
    <m/>
    <m/>
    <s v="NIVA BUPA"/>
    <s v="lead_NvQFI4cV4nGqisp1Nm92yXa9kim38CAEAJk0emZDrfN"/>
    <s v="Proteon Pharmaceuticals"/>
    <s v="Satyam Tiwari"/>
    <s v="user_2YgShwgjLNI4FjAqgE9PtKsdIaGh919JGcFG919fe5B"/>
    <s v="Satyam Tiwari"/>
    <s v="2022-07-27 07:39:13.333000+00:00"/>
    <s v="2022-08-10 10:10:03.450000+00:00"/>
    <m/>
    <s v="Mumbai"/>
    <m/>
    <m/>
    <m/>
    <n v="8"/>
    <m/>
    <m/>
    <m/>
    <m/>
    <m/>
    <m/>
    <m/>
    <m/>
    <m/>
    <m/>
    <m/>
    <s v="Health, Wellness &amp; Fitness"/>
    <m/>
    <m/>
    <m/>
    <m/>
    <m/>
    <m/>
    <m/>
    <m/>
    <m/>
    <m/>
    <m/>
    <m/>
    <s v="Aniket Vahile"/>
    <m/>
    <s v="user_BtmkQ6xvtDyCMLstiH7YmmQURsFQdjarGcnSBd9UgEk"/>
    <x v="19"/>
    <x v="5"/>
    <m/>
    <m/>
    <s v="Cold Call"/>
    <s v="Naukri.com"/>
    <m/>
    <m/>
    <m/>
    <m/>
    <m/>
    <s v="2022-06-06 04:38:51.488000+00:00"/>
    <s v="2022-09-22 06:47:09.532000+00:00"/>
    <s v="GPA"/>
  </r>
  <r>
    <s v="Aditya Binani"/>
    <n v="1445000"/>
    <s v="INR"/>
    <n v="100"/>
    <d v="2022-10-08T00:00:00"/>
    <s v="Sales"/>
    <s v="stat_OZRiD1474QRJIpvnjHCZfiIvKcVD6mIKSSTzg8SwDVx"/>
    <s v="Won- Payment Completed"/>
    <n v="1"/>
    <s v="OpportunityStatusType.Won"/>
    <s v="cont_WaC0EOriZ4aJrufXyCwFFnfnZWudpOgueTV1yOj64ND"/>
    <s v="Ravi Singh"/>
    <s v="GMC"/>
    <s v="lead_3zBjoqtcaZjtEhJ6AgTfDnmF5LqWG3qNbXPc1FDo3pn"/>
    <s v="Pluang"/>
    <s v="Aditya Binani"/>
    <s v="user_g5Yw4Z4XnIbmcGhJO80vdtFdd5ElcDlgYO3q8l82ODn"/>
    <s v="Aditya Binani"/>
    <s v="2022-06-06 12:12:59.916000+00:00"/>
    <s v="2022-08-10 09:51:32.856000+00:00"/>
    <m/>
    <s v="Delhi"/>
    <m/>
    <m/>
    <m/>
    <n v="110"/>
    <m/>
    <m/>
    <m/>
    <m/>
    <m/>
    <m/>
    <m/>
    <m/>
    <m/>
    <m/>
    <m/>
    <s v="Banking &amp; Finance"/>
    <m/>
    <m/>
    <m/>
    <m/>
    <m/>
    <m/>
    <m/>
    <m/>
    <m/>
    <m/>
    <m/>
    <m/>
    <m/>
    <m/>
    <s v="user_g5Yw4Z4XnIbmcGhJO80vdtFdd5ElcDlgYO3q8l82ODn"/>
    <x v="18"/>
    <x v="1"/>
    <m/>
    <s v="September"/>
    <s v="Gated Content"/>
    <m/>
    <m/>
    <s v="Downloaded the guide: Designing employee healthcare plan"/>
    <m/>
    <m/>
    <m/>
    <s v="2021-10-02 07:19:51.828000+00:00"/>
    <s v="2022-10-14 09:59:39.631000+00:00"/>
    <m/>
  </r>
  <r>
    <s v="Vivek Singh"/>
    <n v="5000000"/>
    <s v="INR"/>
    <n v="0"/>
    <s v="8/31/22"/>
    <s v="Sales"/>
    <s v="stat_kcR4fZg7TU7jjk1jAVua3qGLRS4J5uFayEjK5j02wtv"/>
    <s v="Unqualified"/>
    <n v="0"/>
    <s v="OpportunityStatusType.Lost"/>
    <m/>
    <m/>
    <s v="The customer is not happy with the current broker as they have been struggling with the claims and hence customer is looking for a change.  They have liked Loop's offering and would like to take this forward."/>
    <s v="lead_aIWwJsit24K5bJyo6dzMD0Oa2267XVItcZdcOCkt4HL"/>
    <s v="ZopNow"/>
    <s v="Satyajit Chati"/>
    <s v="user_6dalmZ7hmWD47jhCVGdU1SSEcFMsz9rWtW2jPORgJvj"/>
    <s v="Vivek Singh"/>
    <s v="2022-07-07 12:47:53.298000+00:00"/>
    <s v="2022-08-10 09:22:08.333000+00:00"/>
    <m/>
    <s v="Bangalore"/>
    <m/>
    <m/>
    <m/>
    <n v="90"/>
    <m/>
    <m/>
    <m/>
    <m/>
    <m/>
    <m/>
    <m/>
    <m/>
    <m/>
    <m/>
    <m/>
    <s v="Retail"/>
    <m/>
    <m/>
    <m/>
    <m/>
    <m/>
    <m/>
    <m/>
    <m/>
    <m/>
    <m/>
    <m/>
    <m/>
    <s v="Rakesh Nade"/>
    <m/>
    <s v="user_5IQTpX6DsnoeoDfxqzqojpVoQLXPh68nhDjLS5ETjYj"/>
    <x v="8"/>
    <x v="1"/>
    <m/>
    <s v="August"/>
    <s v="Cold Call"/>
    <m/>
    <m/>
    <m/>
    <m/>
    <m/>
    <m/>
    <s v="2022-04-03 18:11:13.771000+00:00"/>
    <s v="2022-09-07 10:56:46.506000+00:00"/>
    <s v="GMC"/>
  </r>
  <r>
    <s v="Vrushali Kummar"/>
    <n v="314000"/>
    <s v="INR"/>
    <n v="0"/>
    <s v="8/13/22"/>
    <s v="Sales"/>
    <s v="stat_1hn9nRJaLbI53NxPuSQgo90kRpbpKsFlwN4oEGNUTdO"/>
    <s v="Lost"/>
    <n v="0"/>
    <s v="OpportunityStatusType.Lost"/>
    <s v="cont_KfIQthiS7OWFKl3yOH2Cm0LuJqmqr1KcHtt2i6rVqov"/>
    <s v="Akshata(DND/whatsapp)"/>
    <s v="GPA ren"/>
    <s v="lead_QQjl0MebKk1cFtSKeHjaGHMJySWFMIyISGDcqifxQbF"/>
    <s v="ESI Software India/ ESI Group"/>
    <s v="Gauri Jori"/>
    <s v="user_TZzywQwym26DjuswO479pxRhNKX152z8X1haCx2vcst"/>
    <s v="Vrushali Kummar"/>
    <s v="2022-06-21 08:24:52.290000+00:00"/>
    <s v="2022-08-10 08:57:56.936000+00:00"/>
    <m/>
    <s v="Pune"/>
    <m/>
    <m/>
    <m/>
    <n v="400"/>
    <m/>
    <m/>
    <m/>
    <m/>
    <m/>
    <m/>
    <m/>
    <m/>
    <m/>
    <m/>
    <m/>
    <s v="IT Services &amp; IT Consulting"/>
    <m/>
    <m/>
    <m/>
    <m/>
    <m/>
    <m/>
    <m/>
    <m/>
    <m/>
    <m/>
    <m/>
    <m/>
    <m/>
    <m/>
    <s v="user_5YHA1ZU4iP896lD1YJehdJcMx7ZEgWCpulT4T2c3pJ3"/>
    <x v="4"/>
    <x v="1"/>
    <m/>
    <s v="August; July"/>
    <s v="Cold Call"/>
    <m/>
    <m/>
    <s v="Vaccine inbound"/>
    <m/>
    <m/>
    <m/>
    <s v="2021-05-07 15:55:10.362000+00:00"/>
    <s v="2022-08-25 09:07:35.846000+00:00"/>
    <m/>
  </r>
  <r>
    <s v="Vrushali Kummar"/>
    <n v="630695"/>
    <s v="INR"/>
    <n v="0"/>
    <s v="8/13/22"/>
    <s v="Sales"/>
    <s v="stat_1hn9nRJaLbI53NxPuSQgo90kRpbpKsFlwN4oEGNUTdO"/>
    <s v="Lost"/>
    <n v="0"/>
    <s v="OpportunityStatusType.Lost"/>
    <s v="cont_KfIQthiS7OWFKl3yOH2Cm0LuJqmqr1KcHtt2i6rVqov"/>
    <s v="Akshata(DND/whatsapp)"/>
    <s v="Top Up"/>
    <s v="lead_QQjl0MebKk1cFtSKeHjaGHMJySWFMIyISGDcqifxQbF"/>
    <s v="ESI Software India/ ESI Group"/>
    <s v="Gauri Jori"/>
    <s v="user_TZzywQwym26DjuswO479pxRhNKX152z8X1haCx2vcst"/>
    <s v="Vrushali Kummar"/>
    <s v="2022-06-21 08:25:34.415000+00:00"/>
    <s v="2022-08-10 08:58:08.969000+00:00"/>
    <m/>
    <s v="Pune"/>
    <m/>
    <m/>
    <m/>
    <n v="400"/>
    <m/>
    <m/>
    <m/>
    <m/>
    <m/>
    <m/>
    <m/>
    <m/>
    <m/>
    <m/>
    <m/>
    <s v="IT Services &amp; IT Consulting"/>
    <m/>
    <m/>
    <m/>
    <m/>
    <m/>
    <m/>
    <m/>
    <m/>
    <m/>
    <m/>
    <m/>
    <m/>
    <m/>
    <m/>
    <s v="user_5YHA1ZU4iP896lD1YJehdJcMx7ZEgWCpulT4T2c3pJ3"/>
    <x v="4"/>
    <x v="1"/>
    <m/>
    <s v="August; July"/>
    <s v="Cold Call"/>
    <m/>
    <m/>
    <s v="Vaccine inbound"/>
    <m/>
    <m/>
    <m/>
    <s v="2021-05-07 15:55:10.362000+00:00"/>
    <s v="2022-08-25 09:07:35.846000+00:00"/>
    <m/>
  </r>
  <r>
    <s v="Vrushali Kummar"/>
    <n v="7000000"/>
    <s v="INR"/>
    <n v="0"/>
    <s v="8/13/22"/>
    <s v="Sales"/>
    <s v="stat_1hn9nRJaLbI53NxPuSQgo90kRpbpKsFlwN4oEGNUTdO"/>
    <s v="Lost"/>
    <n v="0"/>
    <s v="OpportunityStatusType.Lost"/>
    <s v="cont_KfIQthiS7OWFKl3yOH2Cm0LuJqmqr1KcHtt2i6rVqov"/>
    <s v="Akshata(DND/whatsapp)"/>
    <s v="GMC ren"/>
    <s v="lead_QQjl0MebKk1cFtSKeHjaGHMJySWFMIyISGDcqifxQbF"/>
    <s v="ESI Software India/ ESI Group"/>
    <s v="Gauri Jori"/>
    <s v="user_TZzywQwym26DjuswO479pxRhNKX152z8X1haCx2vcst"/>
    <s v="Vrushali Kummar"/>
    <s v="2022-05-27 08:24:49.847000+00:00"/>
    <s v="2022-08-10 08:57:29.228000+00:00"/>
    <m/>
    <s v="Pune"/>
    <m/>
    <m/>
    <m/>
    <n v="400"/>
    <m/>
    <m/>
    <m/>
    <m/>
    <m/>
    <m/>
    <m/>
    <m/>
    <m/>
    <m/>
    <m/>
    <s v="IT Services &amp; IT Consulting"/>
    <m/>
    <m/>
    <m/>
    <m/>
    <m/>
    <m/>
    <m/>
    <m/>
    <m/>
    <m/>
    <m/>
    <m/>
    <m/>
    <m/>
    <s v="user_5YHA1ZU4iP896lD1YJehdJcMx7ZEgWCpulT4T2c3pJ3"/>
    <x v="4"/>
    <x v="1"/>
    <m/>
    <s v="August; July"/>
    <s v="Cold Call"/>
    <m/>
    <m/>
    <s v="Vaccine inbound"/>
    <m/>
    <m/>
    <m/>
    <s v="2021-05-07 15:55:10.362000+00:00"/>
    <s v="2022-08-25 09:07:35.846000+00:00"/>
    <m/>
  </r>
  <r>
    <s v="Manish Balpande"/>
    <n v="1800000"/>
    <s v="INR"/>
    <n v="0"/>
    <s v="8/22/22"/>
    <s v="Sales"/>
    <s v="stat_kcR4fZg7TU7jjk1jAVua3qGLRS4J5uFayEjK5j02wtv"/>
    <s v="Unqualified"/>
    <n v="0"/>
    <s v="OpportunityStatusType.Lost"/>
    <m/>
    <m/>
    <s v="GMC (Renewal) ICICI Policy"/>
    <s v="lead_GOsTt6NxUYijzJRN9yIK69ml8WNeelxWDXuA7btzEvJ"/>
    <s v="Radhe Sham Well pack limited"/>
    <s v="Pranav Kenjale"/>
    <s v="user_8jx3L2CDfrbzNnwYUv6Plfha6VxaSGsqcbTXR3sIBZi"/>
    <s v="Manish Balpande"/>
    <s v="2022-07-29 12:26:03.027000+00:00"/>
    <s v="2022-08-10 08:32:31.352000+00:00"/>
    <m/>
    <s v="Pune"/>
    <m/>
    <m/>
    <m/>
    <n v="225"/>
    <m/>
    <m/>
    <m/>
    <m/>
    <m/>
    <m/>
    <m/>
    <m/>
    <m/>
    <m/>
    <m/>
    <m/>
    <m/>
    <m/>
    <m/>
    <m/>
    <m/>
    <m/>
    <m/>
    <m/>
    <m/>
    <m/>
    <m/>
    <m/>
    <m/>
    <m/>
    <s v="user_Jujy0sFufO9J3qwY7aNpCCnF6nFZMrfvciNEydEzhaI"/>
    <x v="2"/>
    <x v="1"/>
    <m/>
    <s v="August"/>
    <s v="Gated Content"/>
    <m/>
    <m/>
    <s v="Employee Wellness Handbook"/>
    <m/>
    <m/>
    <m/>
    <s v="2022-04-06 06:24:23.937000+00:00"/>
    <s v="2022-10-10 07:34:54.810000+00:00"/>
    <m/>
  </r>
  <r>
    <s v="Kashif Ahmad"/>
    <n v="190000"/>
    <s v="INR"/>
    <n v="100"/>
    <d v="2022-10-08T00:00:00"/>
    <s v="Sales"/>
    <s v="stat_OZRiD1474QRJIpvnjHCZfiIvKcVD6mIKSSTzg8SwDVx"/>
    <s v="Won- Payment Completed"/>
    <n v="1"/>
    <s v="OpportunityStatusType.Won"/>
    <s v="cont_LSQFUUlsjYU1lscZnPxyfANcj3ocAydefpFTjdvXH00"/>
    <s v="Amiya Sagar"/>
    <s v="GMC-fresh"/>
    <s v="lead_Xr4uwrFc7S1IXlOORXl7bkA1lre3GVEszyiYTswjJtq"/>
    <s v="TRUCVR TECHNOLOGIES PRIVATE LIMITED(Fresh)"/>
    <s v="Bharti Bankey"/>
    <s v="user_LKRhV6rhcBe0uL8u70UUGeDjbMupuho4TaiAOCbT7HT"/>
    <s v="Kashif Ahmad"/>
    <s v="2022-06-16 08:42:46.827000+00:00"/>
    <s v="2022-08-10 08:41:30.398000+00:00"/>
    <m/>
    <s v="Bangalore"/>
    <m/>
    <s v="2022-06-03 11:40:09+00:00"/>
    <m/>
    <n v="15"/>
    <m/>
    <m/>
    <m/>
    <m/>
    <m/>
    <m/>
    <m/>
    <s v="ORGANIC_SEARCH"/>
    <m/>
    <m/>
    <m/>
    <s v="IT Services &amp; IT Consulting"/>
    <m/>
    <m/>
    <m/>
    <m/>
    <m/>
    <m/>
    <m/>
    <m/>
    <m/>
    <m/>
    <m/>
    <m/>
    <m/>
    <m/>
    <s v="user_aM3WaaSUQQmaNnsm9l2FQRVWUEr8RN2ZdXzsuQUalQ3"/>
    <x v="7"/>
    <x v="5"/>
    <m/>
    <m/>
    <s v="Inbound"/>
    <s v="Inbound via website"/>
    <m/>
    <s v="Employee Count 25"/>
    <m/>
    <m/>
    <m/>
    <s v="2022-06-03 11:41:01.144000+00:00"/>
    <s v="2022-09-09 10:02:34.735000+00:00"/>
    <m/>
  </r>
  <r>
    <s v="Sameer Iftekhari"/>
    <n v="700000"/>
    <s v="INR"/>
    <n v="0"/>
    <s v="8/31/22"/>
    <s v="Sales"/>
    <s v="stat_1hn9nRJaLbI53NxPuSQgo90kRpbpKsFlwN4oEGNUTdO"/>
    <s v="Lost"/>
    <n v="0"/>
    <s v="OpportunityStatusType.Lost"/>
    <m/>
    <m/>
    <s v="Lost"/>
    <s v="lead_VHW5jyfVQjGZHrqxa0qbmQJtEUD38KQVLxlf5UGGzZx"/>
    <s v="Tasty Bite Eatables Pvt Ltd"/>
    <s v="Bharti Bankey"/>
    <s v="user_ld5YgHNj2pvuncdfHoHOwdXz2NpUhXpbkNchGaPKUXG"/>
    <s v="Sameer Iftekhari"/>
    <s v="2022-07-19 07:08:08.141000+00:00"/>
    <s v="2022-08-10 06:56:24.621000+00:00"/>
    <m/>
    <s v="Pune"/>
    <m/>
    <m/>
    <m/>
    <n v="171"/>
    <m/>
    <m/>
    <m/>
    <m/>
    <m/>
    <m/>
    <m/>
    <s v="PAID_SOCIAL"/>
    <m/>
    <m/>
    <m/>
    <s v="Food &amp; Beverages"/>
    <m/>
    <m/>
    <m/>
    <m/>
    <m/>
    <m/>
    <m/>
    <m/>
    <m/>
    <m/>
    <m/>
    <m/>
    <s v="Sakshi Soni"/>
    <m/>
    <s v="user_aM3WaaSUQQmaNnsm9l2FQRVWUEr8RN2ZdXzsuQUalQ3"/>
    <x v="7"/>
    <x v="6"/>
    <m/>
    <s v="October"/>
    <s v="Cold Call"/>
    <s v="Naukri.com"/>
    <m/>
    <m/>
    <m/>
    <m/>
    <m/>
    <s v="2021-01-04 06:27:44.246000+00:00"/>
    <s v="2022-10-14 09:50:47.316000+00:00"/>
    <m/>
  </r>
  <r>
    <s v="Sanket Kulkarni"/>
    <n v="400000"/>
    <s v="INR"/>
    <n v="0"/>
    <d v="2022-06-08T00:00:00"/>
    <s v="Sales"/>
    <s v="stat_1hn9nRJaLbI53NxPuSQgo90kRpbpKsFlwN4oEGNUTdO"/>
    <s v="Lost"/>
    <n v="0"/>
    <s v="OpportunityStatusType.Lost"/>
    <m/>
    <m/>
    <s v="Parental Policy"/>
    <s v="lead_ssSm2lXvGVIa5c81eAHdH2yt0I8yUxfYbdl75oqnkcT"/>
    <s v="T &amp; T Infra"/>
    <s v="Sarvesh Pawar"/>
    <s v="user_k8sSUtRXfYEMul9CBIF4ZOmv3vnev5cdEvVZbtETMKp"/>
    <s v="Sanket Kulkarni"/>
    <s v="2022-07-28 07:56:28.185000+00:00"/>
    <s v="2022-08-10 08:09:29.270000+00:00"/>
    <m/>
    <s v="Pune"/>
    <m/>
    <s v="2020-09-30 05:03:24+00:00"/>
    <m/>
    <n v="300"/>
    <m/>
    <m/>
    <m/>
    <m/>
    <m/>
    <m/>
    <m/>
    <m/>
    <m/>
    <m/>
    <m/>
    <s v="Others"/>
    <m/>
    <m/>
    <m/>
    <m/>
    <m/>
    <m/>
    <m/>
    <m/>
    <m/>
    <m/>
    <m/>
    <m/>
    <m/>
    <m/>
    <s v="user_A8KOTZADnUtEQOLt4nSLAmteNStuGh80js75RYjrXVt"/>
    <x v="6"/>
    <x v="1"/>
    <m/>
    <s v="October"/>
    <s v="Affiliate"/>
    <m/>
    <m/>
    <m/>
    <m/>
    <m/>
    <m/>
    <s v="2020-12-06 09:49:43.165000+00:00"/>
    <s v="2022-10-11 15:15:02.429000+00:00"/>
    <s v="GMC"/>
  </r>
  <r>
    <s v="Kashif Ahmad"/>
    <n v="500000"/>
    <s v="INR"/>
    <n v="0"/>
    <d v="2022-07-08T00:00:00"/>
    <s v="Sales"/>
    <s v="stat_1hn9nRJaLbI53NxPuSQgo90kRpbpKsFlwN4oEGNUTdO"/>
    <s v="Lost"/>
    <n v="0"/>
    <s v="OpportunityStatusType.Lost"/>
    <s v="cont_7E5f1LfZWjJISWu8dnaaq8Jn2WCAngXaKMWArvt8yzi"/>
    <s v="shalini"/>
    <s v="GMC  Family cover 1+5 Current quotes higher than their budget"/>
    <s v="lead_diyZtIVRlZMKa0Zmibqfk0SoRjAtrW0rTj7u07UXMhU"/>
    <s v="Rooman Technologies"/>
    <s v="Daya Gowda"/>
    <s v="user_LKRhV6rhcBe0uL8u70UUGeDjbMupuho4TaiAOCbT7HT"/>
    <s v="Kashif Ahmad"/>
    <s v="2022-06-28 11:09:49.271000+00:00"/>
    <s v="2022-08-10 06:23:59.355000+00:00"/>
    <m/>
    <s v="Bangalore"/>
    <m/>
    <m/>
    <m/>
    <n v="125"/>
    <m/>
    <m/>
    <m/>
    <m/>
    <m/>
    <m/>
    <m/>
    <m/>
    <m/>
    <m/>
    <m/>
    <s v="IT Services &amp; IT Consulting"/>
    <m/>
    <m/>
    <m/>
    <m/>
    <m/>
    <m/>
    <m/>
    <m/>
    <m/>
    <m/>
    <m/>
    <m/>
    <s v="Jithendra Goalla; Rakesh Nade"/>
    <m/>
    <s v="user_encRk5bIEFN6ZA11h4WH2AdZTiZpogLSlMIaj0E30SZ"/>
    <x v="3"/>
    <x v="1"/>
    <m/>
    <m/>
    <s v="Cold Call"/>
    <s v="Mr. E"/>
    <m/>
    <m/>
    <m/>
    <m/>
    <m/>
    <s v="2022-04-20 10:11:00.353000+00:00"/>
    <s v="2022-10-10 02:51:47.563000+00:00"/>
    <m/>
  </r>
  <r>
    <s v="Moziez Chamadia"/>
    <n v="200000"/>
    <s v="INR"/>
    <n v="0"/>
    <s v="8/15/22"/>
    <s v="Sales"/>
    <s v="stat_kcR4fZg7TU7jjk1jAVua3qGLRS4J5uFayEjK5j02wtv"/>
    <s v="Unqualified"/>
    <n v="0"/>
    <s v="OpportunityStatusType.Lost"/>
    <s v="cont_lao28cEyoeYbN2wgUOf8C3j19eq0YEC7Gp4MiYtZ2DH"/>
    <s v="Poornima Patil"/>
    <m/>
    <s v="lead_SApXJZxMTwmqn6gz5QX9yCgNXnSFyXY39Z8dRvtGj1q"/>
    <s v="D Cube Analytics"/>
    <s v="Sarvesh Pawar"/>
    <s v="user_IgNfKH7wuLLjHvexoMm2PXWcnF3zYft0ZbMTyfwKRUg"/>
    <s v="Moziez Chamadia"/>
    <s v="2022-07-01 06:42:58.420000+00:00"/>
    <s v="2022-08-10 04:22:34.418000+00:00"/>
    <m/>
    <s v="Bangalore"/>
    <m/>
    <m/>
    <m/>
    <n v="193"/>
    <m/>
    <m/>
    <m/>
    <m/>
    <m/>
    <m/>
    <m/>
    <s v="PAID_SOCIAL"/>
    <m/>
    <m/>
    <m/>
    <s v="Health, Wellness &amp; Fitness; Manufacturing"/>
    <m/>
    <m/>
    <m/>
    <m/>
    <m/>
    <m/>
    <m/>
    <m/>
    <m/>
    <m/>
    <m/>
    <m/>
    <s v="Deepak Yadav"/>
    <m/>
    <s v="user_A8KOTZADnUtEQOLt4nSLAmteNStuGh80js75RYjrXVt"/>
    <x v="6"/>
    <x v="1"/>
    <m/>
    <s v="August"/>
    <s v="Gated Content"/>
    <s v="Naukri.com"/>
    <m/>
    <s v="Employee Wellness Handbook"/>
    <m/>
    <m/>
    <m/>
    <s v="2022-02-01 18:36:14.382000+00:00"/>
    <s v="2022-10-10 02:50:27.086000+00:00"/>
    <s v="GPA"/>
  </r>
  <r>
    <s v="Tejas Kulkarni"/>
    <n v="500000"/>
    <s v="INR"/>
    <n v="0"/>
    <s v="8/26/22"/>
    <s v="Sales"/>
    <s v="stat_1hn9nRJaLbI53NxPuSQgo90kRpbpKsFlwN4oEGNUTdO"/>
    <s v="Lost"/>
    <n v="0"/>
    <s v="OpportunityStatusType.Lost"/>
    <s v="cont_jnq5EQyPcwYBIl4UxoRniEzOcibDD5u0Gnww4QsNtVE"/>
    <s v="Leena Arora"/>
    <s v="Not going for GMC as of now . Instead are thinking for app only proposal"/>
    <s v="lead_7nztfLCI82KaOfkT61NPIEiHmHxBbZ9HnaOMVGa92AZ"/>
    <s v="Certa (getcerta.com) (Fresh)"/>
    <s v="Nikhil Ahuja"/>
    <s v="user_kbtBHYtBjVDNyI72HTF6C1SCvC7yVBiA6OrBOy3t96U"/>
    <s v="Tejas Kulkarni"/>
    <s v="2022-05-02 09:57:32.791000+00:00"/>
    <s v="2022-08-10 05:21:16.284000+00:00"/>
    <m/>
    <s v="Delhi"/>
    <m/>
    <m/>
    <m/>
    <n v="100"/>
    <m/>
    <m/>
    <m/>
    <m/>
    <m/>
    <m/>
    <m/>
    <m/>
    <m/>
    <m/>
    <m/>
    <m/>
    <m/>
    <m/>
    <m/>
    <m/>
    <m/>
    <m/>
    <m/>
    <m/>
    <m/>
    <m/>
    <m/>
    <m/>
    <m/>
    <m/>
    <s v="user_ocHSJH83OJnHCvKyMbjx8WOOK8PMgAUGIj1qK0q0dMV"/>
    <x v="10"/>
    <x v="1"/>
    <m/>
    <s v="June"/>
    <s v="Gated Content"/>
    <m/>
    <m/>
    <s v="Employee Engagement Handbook"/>
    <m/>
    <m/>
    <m/>
    <s v="2022-05-02 05:21:08.683000+00:00"/>
    <s v="2022-08-10 05:21:16.327000+00:00"/>
    <s v="GMC"/>
  </r>
  <r>
    <s v="Moziez Chamadia"/>
    <n v="800000"/>
    <s v="INR"/>
    <n v="0"/>
    <s v="8/15/22"/>
    <s v="Sales"/>
    <s v="stat_kcR4fZg7TU7jjk1jAVua3qGLRS4J5uFayEjK5j02wtv"/>
    <s v="Unqualified"/>
    <n v="0"/>
    <s v="OpportunityStatusType.Lost"/>
    <s v="cont_lao28cEyoeYbN2wgUOf8C3j19eq0YEC7Gp4MiYtZ2DH"/>
    <s v="Poornima Patil"/>
    <s v="Fresh GTL"/>
    <s v="lead_SApXJZxMTwmqn6gz5QX9yCgNXnSFyXY39Z8dRvtGj1q"/>
    <s v="D Cube Analytics"/>
    <s v="Sarvesh Pawar"/>
    <s v="user_IgNfKH7wuLLjHvexoMm2PXWcnF3zYft0ZbMTyfwKRUg"/>
    <s v="Moziez Chamadia"/>
    <s v="2022-07-01 06:44:32.926000+00:00"/>
    <s v="2022-08-10 04:22:43.377000+00:00"/>
    <m/>
    <s v="Bangalore"/>
    <m/>
    <m/>
    <m/>
    <n v="193"/>
    <m/>
    <m/>
    <m/>
    <m/>
    <m/>
    <m/>
    <m/>
    <s v="PAID_SOCIAL"/>
    <m/>
    <m/>
    <m/>
    <s v="Health, Wellness &amp; Fitness; Manufacturing"/>
    <m/>
    <m/>
    <m/>
    <m/>
    <m/>
    <m/>
    <m/>
    <m/>
    <m/>
    <m/>
    <m/>
    <m/>
    <s v="Deepak Yadav"/>
    <m/>
    <s v="user_A8KOTZADnUtEQOLt4nSLAmteNStuGh80js75RYjrXVt"/>
    <x v="6"/>
    <x v="1"/>
    <m/>
    <s v="August"/>
    <s v="Gated Content"/>
    <s v="Naukri.com"/>
    <m/>
    <s v="Employee Wellness Handbook"/>
    <m/>
    <m/>
    <m/>
    <s v="2022-02-01 18:36:14.382000+00:00"/>
    <s v="2022-10-10 02:50:27.086000+00:00"/>
    <s v="GTL"/>
  </r>
  <r>
    <s v="Vivek Singh"/>
    <n v="100000"/>
    <s v="INR"/>
    <n v="0"/>
    <d v="2022-09-08T00:00:00"/>
    <s v="Sales"/>
    <s v="stat_kcR4fZg7TU7jjk1jAVua3qGLRS4J5uFayEjK5j02wtv"/>
    <s v="Unqualified"/>
    <n v="0"/>
    <s v="OpportunityStatusType.Lost"/>
    <m/>
    <m/>
    <m/>
    <s v="lead_WuFR7mtYhTR6pdJINXy3ZMEDTcuJfauryb9ECmoatBV"/>
    <s v="hr@flogic.in"/>
    <s v="Shreya Solanki"/>
    <s v="user_6dalmZ7hmWD47jhCVGdU1SSEcFMsz9rWtW2jPORgJvj"/>
    <s v="Vivek Singh"/>
    <s v="2022-07-29 09:57:06.615000+00:00"/>
    <s v="2022-08-09 12:11:47.308000+00:00"/>
    <m/>
    <s v="Bangalore"/>
    <m/>
    <s v="2022-07-28 09:33:23+00:00"/>
    <m/>
    <n v="25"/>
    <m/>
    <m/>
    <m/>
    <m/>
    <m/>
    <m/>
    <m/>
    <s v="ORGANIC_SEARCH"/>
    <m/>
    <m/>
    <m/>
    <m/>
    <m/>
    <m/>
    <m/>
    <m/>
    <m/>
    <m/>
    <m/>
    <m/>
    <m/>
    <m/>
    <m/>
    <m/>
    <m/>
    <m/>
    <s v="user_Jujy0sFufO9J3qwY7aNpCCnF6nFZMrfvciNEydEzhaI"/>
    <x v="2"/>
    <x v="1"/>
    <m/>
    <s v="August"/>
    <s v="Inbound"/>
    <s v="Inbound via website"/>
    <m/>
    <s v="Employee Count 25"/>
    <m/>
    <m/>
    <m/>
    <s v="2022-07-28 09:36:14.252000+00:00"/>
    <s v="2022-09-21 06:44:34.592000+00:00"/>
    <m/>
  </r>
  <r>
    <s v="Moziez Chamadia"/>
    <n v="3000000"/>
    <s v="INR"/>
    <n v="0"/>
    <s v="8/15/22"/>
    <s v="Sales"/>
    <s v="stat_kcR4fZg7TU7jjk1jAVua3qGLRS4J5uFayEjK5j02wtv"/>
    <s v="Unqualified"/>
    <n v="0"/>
    <s v="OpportunityStatusType.Lost"/>
    <s v="cont_lao28cEyoeYbN2wgUOf8C3j19eq0YEC7Gp4MiYtZ2DH"/>
    <s v="Poornima Patil"/>
    <m/>
    <s v="lead_SApXJZxMTwmqn6gz5QX9yCgNXnSFyXY39Z8dRvtGj1q"/>
    <s v="D Cube Analytics"/>
    <s v="Sarvesh Pawar"/>
    <s v="user_IgNfKH7wuLLjHvexoMm2PXWcnF3zYft0ZbMTyfwKRUg"/>
    <s v="Moziez Chamadia"/>
    <s v="2022-07-01 06:42:30.928000+00:00"/>
    <s v="2022-08-10 04:22:25.908000+00:00"/>
    <m/>
    <s v="Bangalore"/>
    <m/>
    <m/>
    <m/>
    <n v="193"/>
    <m/>
    <m/>
    <m/>
    <m/>
    <m/>
    <m/>
    <m/>
    <s v="PAID_SOCIAL"/>
    <m/>
    <m/>
    <m/>
    <s v="Health, Wellness &amp; Fitness; Manufacturing"/>
    <m/>
    <m/>
    <m/>
    <m/>
    <m/>
    <m/>
    <m/>
    <m/>
    <m/>
    <m/>
    <m/>
    <m/>
    <s v="Deepak Yadav"/>
    <m/>
    <s v="user_A8KOTZADnUtEQOLt4nSLAmteNStuGh80js75RYjrXVt"/>
    <x v="6"/>
    <x v="1"/>
    <m/>
    <s v="August"/>
    <s v="Gated Content"/>
    <s v="Naukri.com"/>
    <m/>
    <s v="Employee Wellness Handbook"/>
    <m/>
    <m/>
    <m/>
    <s v="2022-02-01 18:36:14.382000+00:00"/>
    <s v="2022-10-10 02:50:27.086000+00:00"/>
    <s v="GMC"/>
  </r>
  <r>
    <s v="Pooja Gawas"/>
    <n v="600000"/>
    <s v="INR"/>
    <n v="0"/>
    <s v="8/31/22"/>
    <s v="Sales"/>
    <s v="stat_kcR4fZg7TU7jjk1jAVua3qGLRS4J5uFayEjK5j02wtv"/>
    <s v="Unqualified"/>
    <n v="0"/>
    <s v="OpportunityStatusType.Lost"/>
    <s v="cont_67lnOECnQGcDDxnFvYVjercRiy1feFGDigooN3fqJqi"/>
    <s v="Rahul Jain"/>
    <s v="No response from Client, based in Kota, Rajasthan"/>
    <s v="lead_3HxIraTCQlX2G0y2KNhVXExIM67Ps3AP6AZuDp6oA3R"/>
    <s v="Eduncle"/>
    <s v="Harmanjit Singh"/>
    <s v="user_KLETV1op4MIjvKQ12xGsWi23CuPjDE6PT29nwG6T3MY"/>
    <s v="Pooja Gawas"/>
    <s v="2022-07-08 10:01:43.539000+00:00"/>
    <s v="2022-08-09 05:43:40.578000+00:00"/>
    <m/>
    <s v="Other"/>
    <m/>
    <m/>
    <m/>
    <n v="180"/>
    <m/>
    <m/>
    <m/>
    <m/>
    <m/>
    <m/>
    <m/>
    <m/>
    <m/>
    <m/>
    <m/>
    <s v="Education"/>
    <m/>
    <m/>
    <m/>
    <m/>
    <m/>
    <m/>
    <m/>
    <m/>
    <m/>
    <m/>
    <m/>
    <m/>
    <m/>
    <m/>
    <s v="user_lwF8ctKa5IyxqATpO2EOw2h0AEPiCMHOgewiH38Ei77"/>
    <x v="0"/>
    <x v="1"/>
    <m/>
    <m/>
    <m/>
    <m/>
    <m/>
    <s v="Lead Magnet Lead"/>
    <m/>
    <m/>
    <m/>
    <s v="2021-09-09 11:55:46.735000+00:00"/>
    <s v="2022-09-23 12:07:55.158000+00:00"/>
    <s v="GMC"/>
  </r>
  <r>
    <s v="Vrushali Kummar"/>
    <n v="5000000"/>
    <s v="INR"/>
    <n v="0"/>
    <d v="2022-08-08T00:00:00"/>
    <s v="Sales"/>
    <s v="stat_1hn9nRJaLbI53NxPuSQgo90kRpbpKsFlwN4oEGNUTdO"/>
    <s v="Lost"/>
    <n v="0"/>
    <s v="OpportunityStatusType.Lost"/>
    <m/>
    <m/>
    <s v="GMC (Renewal) - did not get revised quotes"/>
    <s v="lead_OsaeQPbz6JfwGB6j4p5mH7q51o2sjjPnfQpeRq6ZBIr"/>
    <s v="Ebo"/>
    <s v="Bhairavi Jog"/>
    <s v="user_TZzywQwym26DjuswO479pxRhNKX152z8X1haCx2vcst"/>
    <s v="Vrushali Kummar"/>
    <s v="2022-01-27 05:48:01.143000+00:00"/>
    <s v="2022-08-09 04:23:16.868000+00:00"/>
    <m/>
    <s v="Bangalore"/>
    <m/>
    <m/>
    <m/>
    <n v="220"/>
    <m/>
    <m/>
    <m/>
    <m/>
    <m/>
    <m/>
    <m/>
    <m/>
    <m/>
    <m/>
    <m/>
    <m/>
    <m/>
    <m/>
    <m/>
    <m/>
    <m/>
    <m/>
    <m/>
    <m/>
    <m/>
    <m/>
    <m/>
    <m/>
    <m/>
    <m/>
    <s v="user_228eUmsdKIb9OItgmiDq1zD4aPZ1eqiapbaLAGeBf8g"/>
    <x v="13"/>
    <x v="1"/>
    <m/>
    <s v="August"/>
    <s v="Gated Content"/>
    <m/>
    <m/>
    <s v="Downloaded the guide: Designing employee healthcare plan"/>
    <m/>
    <m/>
    <m/>
    <s v="2021-11-13 14:39:41.850000+00:00"/>
    <s v="2022-08-09 04:24:00.497000+00:00"/>
    <s v="GMC"/>
  </r>
  <r>
    <s v="Vrushali Kummar"/>
    <n v="100000"/>
    <s v="INR"/>
    <n v="0"/>
    <s v="8/31/22"/>
    <s v="Sales"/>
    <s v="stat_1hn9nRJaLbI53NxPuSQgo90kRpbpKsFlwN4oEGNUTdO"/>
    <s v="Lost"/>
    <n v="0"/>
    <s v="OpportunityStatusType.Lost"/>
    <m/>
    <m/>
    <s v="GPA (Renewal) - did not get revised quotes"/>
    <s v="lead_OsaeQPbz6JfwGB6j4p5mH7q51o2sjjPnfQpeRq6ZBIr"/>
    <s v="Ebo"/>
    <s v="Bhairavi Jog"/>
    <s v="user_TZzywQwym26DjuswO479pxRhNKX152z8X1haCx2vcst"/>
    <s v="Vrushali Kummar"/>
    <s v="2022-01-27 05:49:57.733000+00:00"/>
    <s v="2022-08-09 04:23:35.553000+00:00"/>
    <m/>
    <s v="Bangalore"/>
    <m/>
    <m/>
    <m/>
    <n v="220"/>
    <m/>
    <m/>
    <m/>
    <m/>
    <m/>
    <m/>
    <m/>
    <m/>
    <m/>
    <m/>
    <m/>
    <m/>
    <m/>
    <m/>
    <m/>
    <m/>
    <m/>
    <m/>
    <m/>
    <m/>
    <m/>
    <m/>
    <m/>
    <m/>
    <m/>
    <m/>
    <s v="user_228eUmsdKIb9OItgmiDq1zD4aPZ1eqiapbaLAGeBf8g"/>
    <x v="13"/>
    <x v="1"/>
    <m/>
    <s v="August"/>
    <s v="Gated Content"/>
    <m/>
    <m/>
    <s v="Downloaded the guide: Designing employee healthcare plan"/>
    <m/>
    <m/>
    <m/>
    <s v="2021-11-13 14:39:41.850000+00:00"/>
    <s v="2022-08-09 04:24:00.497000+00:00"/>
    <m/>
  </r>
  <r>
    <s v="Sonal Paithankar"/>
    <n v="5000000"/>
    <s v="INR"/>
    <n v="0"/>
    <d v="2022-10-08T00:00:00"/>
    <s v="Sales"/>
    <s v="stat_1hn9nRJaLbI53NxPuSQgo90kRpbpKsFlwN4oEGNUTdO"/>
    <s v="Lost"/>
    <n v="0"/>
    <s v="OpportunityStatusType.Lost"/>
    <m/>
    <m/>
    <s v="GMC"/>
    <s v="lead_tT5Zsi1oNCVFijhFJTd75ompbb3icei6klFh3mwOOBS"/>
    <s v="Bizongo"/>
    <s v="Aditya Binani"/>
    <s v="user_Iwn6da5WKkZqwUySK0oUuCb72pFP5WEm4zAb92ijqFe"/>
    <s v="Sonal Paithankar"/>
    <s v="2022-05-30 10:10:21.747000+00:00"/>
    <s v="2022-08-09 05:13:21.206000+00:00"/>
    <m/>
    <s v="Mumbai"/>
    <m/>
    <s v="2021-07-21 07:17:39+00:00"/>
    <m/>
    <n v="330"/>
    <m/>
    <m/>
    <m/>
    <m/>
    <m/>
    <m/>
    <m/>
    <m/>
    <m/>
    <m/>
    <m/>
    <s v="Others"/>
    <m/>
    <m/>
    <m/>
    <m/>
    <m/>
    <m/>
    <m/>
    <m/>
    <m/>
    <m/>
    <m/>
    <m/>
    <s v="Aniket Vahile"/>
    <m/>
    <s v="user_g5Yw4Z4XnIbmcGhJO80vdtFdd5ElcDlgYO3q8l82ODn"/>
    <x v="18"/>
    <x v="1"/>
    <m/>
    <s v="August"/>
    <s v="Cold Call"/>
    <m/>
    <m/>
    <m/>
    <m/>
    <s v="IDG Capital, B Capital Group, Accel, CDC Group, International Finance Corporation"/>
    <m/>
    <s v="2021-01-20 07:45:54.730000+00:00"/>
    <s v="2022-09-27 09:51:54.202000+00:00"/>
    <m/>
  </r>
  <r>
    <s v="Kashif Ahmad"/>
    <n v="432169"/>
    <s v="INR"/>
    <n v="100"/>
    <d v="2022-08-08T00:00:00"/>
    <s v="Sales"/>
    <s v="stat_OZRiD1474QRJIpvnjHCZfiIvKcVD6mIKSSTzg8SwDVx"/>
    <s v="Won- Payment Completed"/>
    <n v="1"/>
    <s v="OpportunityStatusType.Won"/>
    <s v="cont_pbZtAdinK04uHuDwgF6EqR1zDnvRsEHOD0dXiLz8pLN"/>
    <s v="KETAN JADHAV"/>
    <s v="GMC Renewal"/>
    <s v="lead_wITxL8eADLQOVUAjmX3cpdjRzl9ZCnz77weEDXzDnVM"/>
    <s v="Ascentech Information Technology Pvt Ltd"/>
    <s v="Aishwarya Nyayadhish"/>
    <s v="user_LKRhV6rhcBe0uL8u70UUGeDjbMupuho4TaiAOCbT7HT"/>
    <s v="Kashif Ahmad"/>
    <s v="2022-05-11 11:53:49.886000+00:00"/>
    <s v="2022-08-08 16:16:42.476000+00:00"/>
    <m/>
    <s v="Mumbai"/>
    <m/>
    <m/>
    <m/>
    <n v="36"/>
    <m/>
    <m/>
    <m/>
    <m/>
    <m/>
    <m/>
    <m/>
    <m/>
    <m/>
    <m/>
    <m/>
    <s v="IT Services &amp; IT Consulting"/>
    <m/>
    <m/>
    <m/>
    <m/>
    <m/>
    <m/>
    <m/>
    <m/>
    <m/>
    <m/>
    <m/>
    <m/>
    <m/>
    <m/>
    <s v="user_6hRQhcoLhZEDUBYaw3vS7rv6T5582sGfXq4jNRqTfUU"/>
    <x v="14"/>
    <x v="5"/>
    <m/>
    <s v="August"/>
    <s v="Gated Content"/>
    <m/>
    <m/>
    <s v="Employee Engagement Handbook"/>
    <m/>
    <m/>
    <m/>
    <s v="2022-05-03 17:46:52.115000+00:00"/>
    <s v="2022-10-12 07:56:48.220000+00:00"/>
    <m/>
  </r>
  <r>
    <s v="Sameer Iftekhari"/>
    <n v="10000000"/>
    <s v="INR"/>
    <n v="0"/>
    <d v="2022-01-07T00:00:00"/>
    <s v="Sales"/>
    <s v="stat_kcR4fZg7TU7jjk1jAVua3qGLRS4J5uFayEjK5j02wtv"/>
    <s v="Unqualified"/>
    <n v="0"/>
    <s v="OpportunityStatusType.Lost"/>
    <m/>
    <m/>
    <m/>
    <s v="lead_LjHHapJhS6BpqgzgilWqQlfObz2aAt9y7vh2c7Z1gYG"/>
    <s v="TATA AUTOCOMP SYSTEMS LTD - SCM"/>
    <s v="Prajakta Sahastrabudhe"/>
    <s v="user_t8sUu4byhPnyQ33u64Ecs5WRL98oy2iuu4iTrhCr4vl"/>
    <s v="Nilesh Dhanani"/>
    <s v="2022-01-13 09:08:37.313000+00:00"/>
    <s v="2022-08-09 04:21:43.773000+00:00"/>
    <m/>
    <s v="Pune"/>
    <m/>
    <s v="2020-08-26 02:33:00+00:00"/>
    <m/>
    <n v="2108"/>
    <m/>
    <m/>
    <m/>
    <m/>
    <m/>
    <m/>
    <m/>
    <s v="PAID_SOCIAL"/>
    <m/>
    <m/>
    <m/>
    <s v="Manufacturing; Professional Services"/>
    <m/>
    <m/>
    <m/>
    <m/>
    <m/>
    <m/>
    <m/>
    <m/>
    <m/>
    <m/>
    <m/>
    <m/>
    <s v="Sakshi Soni; Yogesh Paigude"/>
    <m/>
    <s v="user_hHzEI8aaFubIuMSRtZFdLLN0nHQemBBpkBNLZGwVt3v"/>
    <x v="28"/>
    <x v="1"/>
    <m/>
    <s v="April; July"/>
    <s v="Cold Call; Gated Content"/>
    <s v="own reference and mccia"/>
    <m/>
    <s v="AM is Rohit Rahate , Employee Engagement Handbook"/>
    <m/>
    <m/>
    <m/>
    <s v="2020-12-06 09:48:33.488000+00:00"/>
    <s v="2022-10-15 17:56:00.889000+00:00"/>
    <m/>
  </r>
  <r>
    <s v="Sameer Iftekhari"/>
    <n v="1984759"/>
    <s v="INR"/>
    <n v="100"/>
    <d v="2022-09-08T00:00:00"/>
    <s v="Sales"/>
    <s v="stat_OZRiD1474QRJIpvnjHCZfiIvKcVD6mIKSSTzg8SwDVx"/>
    <s v="Won- Payment Completed"/>
    <n v="1"/>
    <s v="OpportunityStatusType.Won"/>
    <m/>
    <m/>
    <s v="Workers Policy"/>
    <s v="lead_VtLDRQTK5FEb2KYeFI9ldZ2mpuFJYtiv6LbY5Ns4alj"/>
    <s v="SKF"/>
    <s v="Sarvesh Pawar"/>
    <s v="user_sREdxbAJihL2Zbgic7tyQ6Rc4Mny7HnD1RNGhA9DDYh"/>
    <s v="Prajakta Sahastrabudhe"/>
    <s v="2022-07-27 10:41:53.007000+00:00"/>
    <s v="2022-08-09 04:18:27.199000+00:00"/>
    <m/>
    <s v="Pune"/>
    <m/>
    <s v="2020-08-14 08:05:11+00:00"/>
    <m/>
    <n v="2279"/>
    <m/>
    <m/>
    <m/>
    <m/>
    <m/>
    <m/>
    <m/>
    <s v="PAID_SOCIAL"/>
    <m/>
    <m/>
    <m/>
    <s v="Manufacturing"/>
    <m/>
    <m/>
    <m/>
    <m/>
    <m/>
    <m/>
    <m/>
    <m/>
    <m/>
    <m/>
    <m/>
    <m/>
    <m/>
    <m/>
    <s v="user_sREdxbAJihL2Zbgic7tyQ6Rc4Mny7HnD1RNGhA9DDYh"/>
    <x v="5"/>
    <x v="6"/>
    <m/>
    <s v="January"/>
    <s v="Cold Call"/>
    <s v="Inbound via website"/>
    <m/>
    <s v="Employee Engagement Handbook"/>
    <m/>
    <m/>
    <m/>
    <s v="2020-12-06 09:46:14.773000+00:00"/>
    <s v="2022-10-11 15:10:10.959000+00:00"/>
    <m/>
  </r>
  <r>
    <s v="Kashif Ahmad"/>
    <n v="50000"/>
    <s v="INR"/>
    <n v="0"/>
    <s v="8/14/22"/>
    <s v="Sales"/>
    <s v="stat_kcR4fZg7TU7jjk1jAVua3qGLRS4J5uFayEjK5j02wtv"/>
    <s v="Unqualified"/>
    <n v="0"/>
    <s v="OpportunityStatusType.Lost"/>
    <s v="cont_kb5aA3ahbxx4aeAJ1niFhe59Sr2S6K05ALykLEyZOch"/>
    <s v="Sunil"/>
    <s v="GPA - Renewal"/>
    <s v="lead_d4g48aHbdyTPxPXA2s7LKWX0rOnvyOBtxcOsEYtRJAD"/>
    <s v="Venus Precision Tools &amp; Components"/>
    <s v="Shreenath Bhat"/>
    <s v="user_LKRhV6rhcBe0uL8u70UUGeDjbMupuho4TaiAOCbT7HT"/>
    <s v="Kashif Ahmad"/>
    <s v="2022-07-13 12:24:22.686000+00:00"/>
    <s v="2022-08-08 16:09:46.993000+00:00"/>
    <m/>
    <s v="Pune"/>
    <m/>
    <m/>
    <m/>
    <n v="100"/>
    <m/>
    <m/>
    <m/>
    <m/>
    <m/>
    <m/>
    <m/>
    <m/>
    <m/>
    <m/>
    <m/>
    <s v="Mining &amp; Metal"/>
    <m/>
    <m/>
    <m/>
    <m/>
    <m/>
    <m/>
    <m/>
    <m/>
    <m/>
    <m/>
    <m/>
    <m/>
    <s v="Arunkumar Dubey"/>
    <m/>
    <s v="user_g5Yw4Z4XnIbmcGhJO80vdtFdd5ElcDlgYO3q8l82ODn"/>
    <x v="18"/>
    <x v="1"/>
    <m/>
    <s v="August"/>
    <s v="Affiliate; Cold Call"/>
    <m/>
    <m/>
    <m/>
    <m/>
    <m/>
    <m/>
    <s v="2021-07-06 12:03:26.522000+00:00"/>
    <s v="2022-09-13 11:16:33.394000+00:00"/>
    <s v="GPA"/>
  </r>
  <r>
    <s v="Kashif Ahmad"/>
    <n v="200000"/>
    <s v="INR"/>
    <n v="0"/>
    <d v="2022-08-08T00:00:00"/>
    <s v="Sales"/>
    <s v="stat_kcR4fZg7TU7jjk1jAVua3qGLRS4J5uFayEjK5j02wtv"/>
    <s v="Unqualified"/>
    <n v="0"/>
    <s v="OpportunityStatusType.Lost"/>
    <s v="cont_kb5aA3ahbxx4aeAJ1niFhe59Sr2S6K05ALykLEyZOch"/>
    <s v="Sunil"/>
    <s v="GMC - Renewal"/>
    <s v="lead_d4g48aHbdyTPxPXA2s7LKWX0rOnvyOBtxcOsEYtRJAD"/>
    <s v="Venus Precision Tools &amp; Components"/>
    <s v="Shreenath Bhat"/>
    <s v="user_LKRhV6rhcBe0uL8u70UUGeDjbMupuho4TaiAOCbT7HT"/>
    <s v="Kashif Ahmad"/>
    <s v="2022-07-13 06:21:50.724000+00:00"/>
    <s v="2022-08-08 16:09:34.582000+00:00"/>
    <m/>
    <s v="Pune"/>
    <m/>
    <m/>
    <m/>
    <n v="100"/>
    <m/>
    <m/>
    <m/>
    <m/>
    <m/>
    <m/>
    <m/>
    <m/>
    <m/>
    <m/>
    <m/>
    <s v="Mining &amp; Metal"/>
    <m/>
    <m/>
    <m/>
    <m/>
    <m/>
    <m/>
    <m/>
    <m/>
    <m/>
    <m/>
    <m/>
    <m/>
    <s v="Arunkumar Dubey"/>
    <m/>
    <s v="user_g5Yw4Z4XnIbmcGhJO80vdtFdd5ElcDlgYO3q8l82ODn"/>
    <x v="18"/>
    <x v="1"/>
    <m/>
    <s v="August"/>
    <s v="Affiliate; Cold Call"/>
    <m/>
    <m/>
    <m/>
    <m/>
    <m/>
    <m/>
    <s v="2021-07-06 12:03:26.522000+00:00"/>
    <s v="2022-09-13 11:16:33.394000+00:00"/>
    <s v="GMC"/>
  </r>
  <r>
    <s v="Satyam Tiwari"/>
    <n v="711864"/>
    <s v="INR"/>
    <n v="100"/>
    <d v="2022-05-07T00:00:00"/>
    <s v="Sales"/>
    <s v="stat_OZRiD1474QRJIpvnjHCZfiIvKcVD6mIKSSTzg8SwDVx"/>
    <s v="Won- Payment Completed"/>
    <n v="1"/>
    <s v="OpportunityStatusType.Won"/>
    <m/>
    <m/>
    <s v="Closed with IFFCO TOKIO"/>
    <s v="lead_evZgJMFwTkn5S0aYM63Q5XPOrtQbSh02sUIHt8t5gjv"/>
    <s v="ADF Foods Ltd"/>
    <s v="Aditya Binani"/>
    <s v="user_2YgShwgjLNI4FjAqgE9PtKsdIaGh919JGcFG919fe5B"/>
    <s v="Satyam Tiwari"/>
    <s v="2022-06-08 06:00:08.125000+00:00"/>
    <s v="2022-08-08 11:03:50.576000+00:00"/>
    <m/>
    <s v="Mumbai"/>
    <m/>
    <m/>
    <m/>
    <n v="170"/>
    <m/>
    <m/>
    <m/>
    <m/>
    <m/>
    <m/>
    <m/>
    <m/>
    <m/>
    <m/>
    <m/>
    <s v="Food &amp; Beverages"/>
    <m/>
    <m/>
    <m/>
    <m/>
    <m/>
    <m/>
    <m/>
    <m/>
    <m/>
    <m/>
    <m/>
    <m/>
    <s v="Aniket Vahile"/>
    <m/>
    <s v="user_g5Yw4Z4XnIbmcGhJO80vdtFdd5ElcDlgYO3q8l82ODn"/>
    <x v="18"/>
    <x v="18"/>
    <m/>
    <s v="July"/>
    <s v="Cold Call"/>
    <s v="Naukri.com"/>
    <m/>
    <m/>
    <m/>
    <m/>
    <m/>
    <s v="2021-08-05 07:12:29.472000+00:00"/>
    <s v="2022-09-07 06:15:28.067000+00:00"/>
    <s v="GMC"/>
  </r>
  <r>
    <s v="Manish Balpande"/>
    <n v="3000000"/>
    <s v="INR"/>
    <n v="0"/>
    <s v="8/31/22"/>
    <s v="Sales"/>
    <s v="stat_kcR4fZg7TU7jjk1jAVua3qGLRS4J5uFayEjK5j02wtv"/>
    <s v="Unqualified"/>
    <n v="0"/>
    <s v="OpportunityStatusType.Lost"/>
    <m/>
    <m/>
    <s v="GMC (Renewal)"/>
    <s v="lead_OgMAj8Dnwf5XiEBOpl3yK0mgxn1jm1FO76JlYoRR6c8"/>
    <s v="PRIMUS Techsystems Private Limited"/>
    <s v="Pranav Kenjale"/>
    <s v="user_8jx3L2CDfrbzNnwYUv6Plfha6VxaSGsqcbTXR3sIBZi"/>
    <s v="Manish Balpande"/>
    <s v="2022-07-18 11:18:15.483000+00:00"/>
    <s v="2022-08-08 09:52:03.458000+00:00"/>
    <m/>
    <s v="Pune"/>
    <m/>
    <m/>
    <m/>
    <n v="550"/>
    <m/>
    <m/>
    <m/>
    <m/>
    <m/>
    <m/>
    <m/>
    <s v="PAID_SOCIAL"/>
    <m/>
    <m/>
    <m/>
    <s v="IT Services &amp; IT Consulting; Others"/>
    <m/>
    <m/>
    <m/>
    <m/>
    <m/>
    <m/>
    <m/>
    <m/>
    <m/>
    <m/>
    <m/>
    <m/>
    <s v="Sakshi Soni; Yogesh Paigude"/>
    <m/>
    <s v="user_aM3WaaSUQQmaNnsm9l2FQRVWUEr8RN2ZdXzsuQUalQ3"/>
    <x v="7"/>
    <x v="1"/>
    <m/>
    <s v="August"/>
    <s v="Cold Call"/>
    <s v="Linkedin"/>
    <m/>
    <s v="Employee Engagement Handbook"/>
    <m/>
    <m/>
    <m/>
    <s v="2022-01-10 13:09:11.965000+00:00"/>
    <s v="2022-10-10 07:32:50.691000+00:00"/>
    <m/>
  </r>
  <r>
    <s v="Sreenivas Hatti"/>
    <n v="200000"/>
    <s v="INR"/>
    <n v="0"/>
    <d v="2022-01-08T00:00:00"/>
    <s v="Sales"/>
    <s v="stat_kcR4fZg7TU7jjk1jAVua3qGLRS4J5uFayEjK5j02wtv"/>
    <s v="Unqualified"/>
    <n v="0"/>
    <s v="OpportunityStatusType.Lost"/>
    <m/>
    <m/>
    <s v="GPA (Renewal)"/>
    <s v="lead_3NguDYSUXIKg4lXSowlD3olThLpw3TVepL1eTu45tdN"/>
    <s v="CS Aerotherm Pvt Ltd"/>
    <s v="Bhairavi Jog"/>
    <s v="user_JjaNBsxmUKBROYZvEahyXgec466W5jQa2pL0NUZ81Lb"/>
    <s v="Sreenivas Hatti"/>
    <s v="2022-06-29 06:31:55.176000+00:00"/>
    <s v="2022-08-08 09:45:07.687000+00:00"/>
    <m/>
    <s v="Bangalore"/>
    <m/>
    <m/>
    <m/>
    <n v="120"/>
    <m/>
    <m/>
    <m/>
    <m/>
    <m/>
    <m/>
    <m/>
    <m/>
    <m/>
    <m/>
    <m/>
    <s v="Manufacturing"/>
    <m/>
    <m/>
    <m/>
    <m/>
    <m/>
    <m/>
    <m/>
    <m/>
    <m/>
    <m/>
    <m/>
    <m/>
    <s v="Sakshi Soni"/>
    <m/>
    <s v="user_228eUmsdKIb9OItgmiDq1zD4aPZ1eqiapbaLAGeBf8g"/>
    <x v="13"/>
    <x v="1"/>
    <m/>
    <s v="August"/>
    <s v="Gated Content"/>
    <s v="Lusha"/>
    <m/>
    <s v="Employee Wellness Handbook"/>
    <m/>
    <m/>
    <m/>
    <s v="2022-01-07 05:32:56.265000+00:00"/>
    <s v="2022-08-08 12:24:12.184000+00:00"/>
    <s v="GPA"/>
  </r>
  <r>
    <s v="Sreenivas Hatti"/>
    <n v="25000"/>
    <s v="INR"/>
    <n v="0"/>
    <s v="8/31/22"/>
    <s v="Sales"/>
    <s v="stat_kcR4fZg7TU7jjk1jAVua3qGLRS4J5uFayEjK5j02wtv"/>
    <s v="Unqualified"/>
    <n v="0"/>
    <s v="OpportunityStatusType.Lost"/>
    <s v="cont_gdQHTH7zzZKRGz4O7sDuv1WODMlA6nuyshzAKQeabGb"/>
    <s v="Vindhya"/>
    <m/>
    <s v="lead_Szm2YJdxnpB4LpQcyBSnvLQXlpLualJDzDcCh590mYO"/>
    <s v="iDrive Software India Pvt Ltd"/>
    <s v="Sreenivas Hatti"/>
    <s v="user_JjaNBsxmUKBROYZvEahyXgec466W5jQa2pL0NUZ81Lb"/>
    <s v="Sreenivas Hatti"/>
    <s v="2022-03-15 09:49:15.130000+00:00"/>
    <s v="2022-08-08 09:45:46.241000+00:00"/>
    <m/>
    <s v="Bangalore"/>
    <m/>
    <m/>
    <m/>
    <n v="223"/>
    <m/>
    <m/>
    <m/>
    <m/>
    <m/>
    <m/>
    <m/>
    <s v="PAID_SOCIAL"/>
    <m/>
    <m/>
    <m/>
    <s v="IT Services &amp; IT Consulting"/>
    <m/>
    <m/>
    <m/>
    <m/>
    <m/>
    <m/>
    <m/>
    <m/>
    <m/>
    <m/>
    <m/>
    <m/>
    <s v="Arunkumar Dubey"/>
    <m/>
    <s v="user_encRk5bIEFN6ZA11h4WH2AdZTiZpogLSlMIaj0E30SZ"/>
    <x v="3"/>
    <x v="1"/>
    <m/>
    <s v="August; March"/>
    <s v="Gated Content"/>
    <m/>
    <m/>
    <s v="Ref - Sreenivas"/>
    <m/>
    <m/>
    <m/>
    <s v="2022-03-15 09:45:06.940000+00:00"/>
    <s v="2022-09-13 11:16:18.714000+00:00"/>
    <s v="GPA"/>
  </r>
  <r>
    <s v="Manish Balpande"/>
    <n v="2000000"/>
    <s v="INR"/>
    <n v="0"/>
    <d v="2022-09-08T00:00:00"/>
    <s v="Sales"/>
    <s v="stat_1hn9nRJaLbI53NxPuSQgo90kRpbpKsFlwN4oEGNUTdO"/>
    <s v="Lost"/>
    <n v="0"/>
    <s v="OpportunityStatusType.Lost"/>
    <s v="cont_qd6X5DhM7iDXG9nz9rmu6JuQQHwahoxwhkEjtL6l7RG"/>
    <s v="Deepak Raibole"/>
    <m/>
    <s v="lead_PCl2IzGKJ8WGf9ZC0K7lfBBd1ZNxsUuglgW4nvXd7RM"/>
    <s v="UNIQUE DELTA FORCE SECURITY"/>
    <s v="Sarvesh Pawar"/>
    <s v="user_8jx3L2CDfrbzNnwYUv6Plfha6VxaSGsqcbTXR3sIBZi"/>
    <s v="Manish Balpande"/>
    <s v="2022-07-27 06:58:20.395000+00:00"/>
    <s v="2022-08-08 09:34:27.403000+00:00"/>
    <m/>
    <s v="Pune"/>
    <m/>
    <m/>
    <m/>
    <n v="287"/>
    <m/>
    <m/>
    <m/>
    <m/>
    <m/>
    <m/>
    <m/>
    <m/>
    <m/>
    <m/>
    <m/>
    <m/>
    <m/>
    <m/>
    <m/>
    <m/>
    <m/>
    <m/>
    <m/>
    <m/>
    <m/>
    <m/>
    <m/>
    <m/>
    <m/>
    <m/>
    <s v="user_A8KOTZADnUtEQOLt4nSLAmteNStuGh80js75RYjrXVt"/>
    <x v="6"/>
    <x v="1"/>
    <m/>
    <s v="August"/>
    <s v="Cold Call"/>
    <m/>
    <m/>
    <s v="Prasanna Agent"/>
    <m/>
    <m/>
    <m/>
    <s v="2022-07-27 05:27:52.989000+00:00"/>
    <s v="2022-09-08 06:40:45.632000+00:00"/>
    <s v="GMC"/>
  </r>
  <r>
    <s v="Chetan Kumar"/>
    <n v="40000000"/>
    <s v="INR"/>
    <n v="0"/>
    <s v="8/28/22"/>
    <s v="Sales"/>
    <s v="stat_kcR4fZg7TU7jjk1jAVua3qGLRS4J5uFayEjK5j02wtv"/>
    <s v="Unqualified"/>
    <n v="0"/>
    <s v="OpportunityStatusType.Lost"/>
    <s v="cont_xdPvg0nXOEtOykVkIAKuvVwfvHuU9rRUMzvWGMJeIv7"/>
    <s v="Niranjan Parida"/>
    <s v="GMC - Renewal"/>
    <s v="lead_erLlrQVuM2C4jZVsLzcMkqe7pEfSJNuri6wuo7qlkhB"/>
    <s v="SBI (General Insurance)"/>
    <s v="Shreenath Bhat"/>
    <s v="user_hAuUqCTCw5r4tCUrswIWPSW7LJ1XIBbttZVmJkxmzGq"/>
    <s v="Chetan Kumar"/>
    <s v="2022-08-01 06:03:11.490000+00:00"/>
    <s v="2022-08-08 09:29:01.103000+00:00"/>
    <m/>
    <s v="Mumbai"/>
    <m/>
    <m/>
    <m/>
    <n v="3200"/>
    <m/>
    <m/>
    <m/>
    <m/>
    <m/>
    <m/>
    <m/>
    <s v="PAID_SOCIAL"/>
    <m/>
    <m/>
    <m/>
    <s v="Banking &amp; Finance"/>
    <m/>
    <m/>
    <m/>
    <m/>
    <m/>
    <m/>
    <m/>
    <m/>
    <m/>
    <m/>
    <m/>
    <m/>
    <m/>
    <m/>
    <s v="user_FdWFezbLzkYQcGsBUsjZO25nr2poK2nRbqV47Rs5Kfm"/>
    <x v="17"/>
    <x v="1"/>
    <m/>
    <s v="August"/>
    <s v="Cold Call; Gated Content"/>
    <s v="Lusha"/>
    <m/>
    <s v="Mayur Leads"/>
    <m/>
    <m/>
    <m/>
    <s v="2022-03-04 07:24:50.962000+00:00"/>
    <s v="2022-09-19 11:08:59.647000+00:00"/>
    <s v="GMC"/>
  </r>
  <r>
    <s v="Sreenivas Hatti"/>
    <n v="2500000"/>
    <s v="INR"/>
    <n v="0"/>
    <d v="2022-01-08T00:00:00"/>
    <s v="Sales"/>
    <s v="stat_kcR4fZg7TU7jjk1jAVua3qGLRS4J5uFayEjK5j02wtv"/>
    <s v="Unqualified"/>
    <n v="0"/>
    <s v="OpportunityStatusType.Lost"/>
    <m/>
    <m/>
    <s v="GMC (1+5)- Renewal"/>
    <s v="lead_3NguDYSUXIKg4lXSowlD3olThLpw3TVepL1eTu45tdN"/>
    <s v="CS Aerotherm Pvt Ltd"/>
    <s v="Bhairavi Jog"/>
    <s v="user_JjaNBsxmUKBROYZvEahyXgec466W5jQa2pL0NUZ81Lb"/>
    <s v="Sreenivas Hatti"/>
    <s v="2022-06-29 06:31:19.964000+00:00"/>
    <s v="2022-08-08 09:45:04.628000+00:00"/>
    <m/>
    <s v="Bangalore"/>
    <m/>
    <m/>
    <m/>
    <n v="120"/>
    <m/>
    <m/>
    <m/>
    <m/>
    <m/>
    <m/>
    <m/>
    <m/>
    <m/>
    <m/>
    <m/>
    <s v="Manufacturing"/>
    <m/>
    <m/>
    <m/>
    <m/>
    <m/>
    <m/>
    <m/>
    <m/>
    <m/>
    <m/>
    <m/>
    <m/>
    <s v="Sakshi Soni"/>
    <m/>
    <s v="user_228eUmsdKIb9OItgmiDq1zD4aPZ1eqiapbaLAGeBf8g"/>
    <x v="13"/>
    <x v="1"/>
    <m/>
    <s v="August"/>
    <s v="Gated Content"/>
    <s v="Lusha"/>
    <m/>
    <s v="Employee Wellness Handbook"/>
    <m/>
    <m/>
    <m/>
    <s v="2022-01-07 05:32:56.265000+00:00"/>
    <s v="2022-08-08 12:24:12.184000+00:00"/>
    <s v="GMC"/>
  </r>
  <r>
    <s v="Shreenath Bhat"/>
    <n v="10000"/>
    <s v="INR"/>
    <n v="0"/>
    <s v="9/30/22"/>
    <s v="Sales"/>
    <s v="stat_kcR4fZg7TU7jjk1jAVua3qGLRS4J5uFayEjK5j02wtv"/>
    <s v="Unqualified"/>
    <n v="0"/>
    <s v="OpportunityStatusType.Lost"/>
    <s v="cont_onjBTOG1aNnHmRdIzzQdzZNwyNGIN8ZO9wsHqq9R7zp"/>
    <s v="Gyanendra Singh"/>
    <s v="GPA -Fresh"/>
    <s v="lead_2odm7KtuMYsmPohmSEbqpdEZ2bsnCmM0k6viRU2LEv1"/>
    <s v="GenNext India Private Limited"/>
    <s v="Shreenath Bhat"/>
    <s v="user_vMd4rmcrSbjykdyL2J7rrYn84SWdcNc5FKligrmItPw"/>
    <s v="Shreenath Bhat"/>
    <s v="2022-06-21 05:49:45.103000+00:00"/>
    <s v="2022-08-08 05:33:09.717000+00:00"/>
    <m/>
    <m/>
    <m/>
    <m/>
    <m/>
    <n v="35"/>
    <m/>
    <m/>
    <m/>
    <m/>
    <m/>
    <m/>
    <m/>
    <m/>
    <m/>
    <m/>
    <m/>
    <m/>
    <m/>
    <m/>
    <m/>
    <m/>
    <m/>
    <m/>
    <m/>
    <m/>
    <m/>
    <m/>
    <m/>
    <m/>
    <m/>
    <m/>
    <s v="user_vMd4rmcrSbjykdyL2J7rrYn84SWdcNc5FKligrmItPw"/>
    <x v="11"/>
    <x v="1"/>
    <m/>
    <s v="July"/>
    <s v="Gated Content"/>
    <m/>
    <m/>
    <s v="Downloaded the guide: Employee Wellness Handbook"/>
    <m/>
    <m/>
    <m/>
    <s v="2021-12-24 06:37:25.888000+00:00"/>
    <s v="2022-08-08 05:33:32.746000+00:00"/>
    <s v="GPA"/>
  </r>
  <r>
    <s v="Shreenath Bhat"/>
    <n v="150000"/>
    <s v="INR"/>
    <n v="0"/>
    <s v="9/30/22"/>
    <s v="Sales"/>
    <s v="stat_kcR4fZg7TU7jjk1jAVua3qGLRS4J5uFayEjK5j02wtv"/>
    <s v="Unqualified"/>
    <n v="0"/>
    <s v="OpportunityStatusType.Lost"/>
    <s v="cont_onjBTOG1aNnHmRdIzzQdzZNwyNGIN8ZO9wsHqq9R7zp"/>
    <s v="Gyanendra Singh"/>
    <s v="GMC - Fresh; Looking at Policy Bazar"/>
    <s v="lead_2odm7KtuMYsmPohmSEbqpdEZ2bsnCmM0k6viRU2LEv1"/>
    <s v="GenNext India Private Limited"/>
    <s v="Shreenath Bhat"/>
    <s v="user_vMd4rmcrSbjykdyL2J7rrYn84SWdcNc5FKligrmItPw"/>
    <s v="Shreenath Bhat"/>
    <s v="2022-06-21 05:35:22.708000+00:00"/>
    <s v="2022-08-08 05:33:01.200000+00:00"/>
    <m/>
    <m/>
    <m/>
    <m/>
    <m/>
    <n v="35"/>
    <m/>
    <m/>
    <m/>
    <m/>
    <m/>
    <m/>
    <m/>
    <m/>
    <m/>
    <m/>
    <m/>
    <m/>
    <m/>
    <m/>
    <m/>
    <m/>
    <m/>
    <m/>
    <m/>
    <m/>
    <m/>
    <m/>
    <m/>
    <m/>
    <m/>
    <m/>
    <s v="user_vMd4rmcrSbjykdyL2J7rrYn84SWdcNc5FKligrmItPw"/>
    <x v="11"/>
    <x v="1"/>
    <m/>
    <s v="July"/>
    <s v="Gated Content"/>
    <m/>
    <m/>
    <s v="Downloaded the guide: Employee Wellness Handbook"/>
    <m/>
    <m/>
    <m/>
    <s v="2021-12-24 06:37:25.888000+00:00"/>
    <s v="2022-08-08 05:33:32.746000+00:00"/>
    <s v="GMC"/>
  </r>
  <r>
    <s v="Prasoon Mishra"/>
    <n v="1000000"/>
    <s v="INR"/>
    <n v="0"/>
    <d v="2022-06-08T00:00:00"/>
    <s v="Sales"/>
    <s v="stat_1hn9nRJaLbI53NxPuSQgo90kRpbpKsFlwN4oEGNUTdO"/>
    <s v="Lost"/>
    <n v="0"/>
    <s v="OpportunityStatusType.Lost"/>
    <m/>
    <m/>
    <s v="We were L3 They went ahead with Incumbent  (without broker)"/>
    <s v="lead_ip10cxGpK4DzwXJJJ9GwYa2y4rKz5A0roujlbztxdd3"/>
    <s v="Navchetna-NextRu Livelihoods Private Limited"/>
    <s v="Satyajit Chati"/>
    <s v="user_RYbBTp8BVWNa7ppiOz6QVJMGK0exHsFmc5uCLn34ODZ"/>
    <s v="Prasoon Mishra"/>
    <s v="2022-07-05 09:56:55.931000+00:00"/>
    <s v="2022-08-08 09:01:22.106000+00:00"/>
    <m/>
    <s v="Bangalore"/>
    <m/>
    <m/>
    <m/>
    <n v="1400"/>
    <m/>
    <m/>
    <m/>
    <m/>
    <m/>
    <m/>
    <m/>
    <m/>
    <m/>
    <m/>
    <m/>
    <s v="Banking &amp; Finance"/>
    <m/>
    <m/>
    <m/>
    <m/>
    <m/>
    <m/>
    <m/>
    <m/>
    <m/>
    <m/>
    <m/>
    <m/>
    <s v="Deepak Yadav"/>
    <m/>
    <s v="user_5IQTpX6DsnoeoDfxqzqojpVoQLXPh68nhDjLS5ETjYj"/>
    <x v="8"/>
    <x v="5"/>
    <m/>
    <s v="August"/>
    <s v="Gated Content"/>
    <m/>
    <m/>
    <s v="Employee Wellness Handbook"/>
    <m/>
    <m/>
    <m/>
    <s v="2022-03-26 02:25:44.493000+00:00"/>
    <s v="2022-08-08 09:01:55.184000+00:00"/>
    <m/>
  </r>
  <r>
    <s v="Vivek Singh"/>
    <n v="1500000"/>
    <s v="INR"/>
    <n v="0"/>
    <s v="8/15/22"/>
    <s v="Sales"/>
    <s v="stat_kcR4fZg7TU7jjk1jAVua3qGLRS4J5uFayEjK5j02wtv"/>
    <s v="Unqualified"/>
    <n v="0"/>
    <s v="OpportunityStatusType.Lost"/>
    <s v="cont_167JfvZJc4yn56kN4FqtXz9miDgje3T3UjDABrVRPTF"/>
    <s v="Shiji George"/>
    <s v="GMC Renewal"/>
    <s v="lead_ST68keTfrXAdzD2btYh7uQHI6qPf9W8wAlUgiCbklPz"/>
    <s v="Lighting Technologies India Private Limited"/>
    <s v="Trupti Suryavanshi"/>
    <s v="user_6dalmZ7hmWD47jhCVGdU1SSEcFMsz9rWtW2jPORgJvj"/>
    <s v="Vivek Singh"/>
    <s v="2022-07-05 12:02:27.736000+00:00"/>
    <s v="2022-08-07 10:43:28.167000+00:00"/>
    <m/>
    <s v="Bangalore"/>
    <m/>
    <m/>
    <m/>
    <n v="98"/>
    <m/>
    <m/>
    <m/>
    <m/>
    <m/>
    <m/>
    <m/>
    <m/>
    <m/>
    <m/>
    <m/>
    <s v="Manufacturing"/>
    <m/>
    <m/>
    <m/>
    <m/>
    <m/>
    <m/>
    <m/>
    <m/>
    <m/>
    <m/>
    <m/>
    <m/>
    <s v="Prashant Abhang"/>
    <m/>
    <s v="user_L8E6IFhq6UCzKLHa45LUUTZCznDuyDwFrGaEp9DXiUM"/>
    <x v="9"/>
    <x v="1"/>
    <m/>
    <s v="August"/>
    <s v="Cold Call"/>
    <m/>
    <m/>
    <m/>
    <m/>
    <m/>
    <m/>
    <s v="2022-04-20 10:11:41.828000+00:00"/>
    <s v="2022-09-08 09:27:02.793000+00:00"/>
    <s v="GMC"/>
  </r>
  <r>
    <s v="Kashif Ahmad"/>
    <n v="85000"/>
    <s v="INR"/>
    <n v="0"/>
    <d v="2022-08-08T00:00:00"/>
    <s v="Sales"/>
    <s v="stat_1hn9nRJaLbI53NxPuSQgo90kRpbpKsFlwN4oEGNUTdO"/>
    <s v="Lost"/>
    <n v="0"/>
    <s v="OpportunityStatusType.Lost"/>
    <s v="cont_s5PlqP6ewhjVfWxNVd3GvFIJu6bgd1GJ2pD32OBkvh1"/>
    <s v="Vaishali"/>
    <s v="Lost to incumbent HDFC Life(Alliance) as they were L1 and we were L3"/>
    <s v="lead_MBmOBv4RPJhbNeMjzSTyudxkFbI0GyY4CXyHZxqTFgX"/>
    <s v="GFI Informatique/MGS"/>
    <s v="Prateek Wadhwa"/>
    <s v="user_LKRhV6rhcBe0uL8u70UUGeDjbMupuho4TaiAOCbT7HT"/>
    <s v="Kashif Ahmad"/>
    <s v="2022-07-21 08:34:33.466000+00:00"/>
    <s v="2022-08-07 07:58:42.665000+00:00"/>
    <m/>
    <s v="Pune"/>
    <m/>
    <m/>
    <m/>
    <n v="164"/>
    <m/>
    <m/>
    <m/>
    <m/>
    <m/>
    <m/>
    <m/>
    <m/>
    <m/>
    <m/>
    <m/>
    <s v="IT Services &amp; IT Consulting"/>
    <m/>
    <m/>
    <m/>
    <m/>
    <m/>
    <m/>
    <m/>
    <m/>
    <m/>
    <m/>
    <m/>
    <m/>
    <s v="Arunkumar Dubey"/>
    <m/>
    <s v="user_FdWFezbLzkYQcGsBUsjZO25nr2poK2nRbqV47Rs5Kfm"/>
    <x v="17"/>
    <x v="5"/>
    <m/>
    <s v="August"/>
    <s v="Cold Call"/>
    <s v="Linkedin"/>
    <m/>
    <m/>
    <m/>
    <m/>
    <m/>
    <s v="2021-08-17 06:10:18.097000+00:00"/>
    <s v="2022-09-08 06:43:28.491000+00:00"/>
    <s v="GTL"/>
  </r>
  <r>
    <s v="Pooja Gawas"/>
    <n v="550000"/>
    <s v="INR"/>
    <n v="0"/>
    <d v="2022-01-08T00:00:00"/>
    <s v="Sales"/>
    <s v="stat_1hn9nRJaLbI53NxPuSQgo90kRpbpKsFlwN4oEGNUTdO"/>
    <s v="Lost"/>
    <n v="0"/>
    <s v="OpportunityStatusType.Lost"/>
    <m/>
    <m/>
    <s v="GMC (1+3)- Renewal"/>
    <s v="lead_Jae0mtra1eLyFSea3kTE7ZPe8VaqqZQhvfHAgILpFgf"/>
    <s v="KANAKADURGA FINANCE LIMITED"/>
    <s v="Bhairavi Jog"/>
    <s v="user_KLETV1op4MIjvKQ12xGsWi23CuPjDE6PT29nwG6T3MY"/>
    <s v="Pooja Gawas"/>
    <s v="2022-06-24 06:01:58.676000+00:00"/>
    <s v="2022-08-07 10:58:38.542000+00:00"/>
    <m/>
    <s v="Vijayawada"/>
    <m/>
    <m/>
    <m/>
    <n v="43"/>
    <m/>
    <m/>
    <m/>
    <m/>
    <m/>
    <m/>
    <m/>
    <m/>
    <m/>
    <m/>
    <m/>
    <s v="Banking &amp; Finance"/>
    <m/>
    <m/>
    <m/>
    <m/>
    <m/>
    <m/>
    <m/>
    <m/>
    <m/>
    <m/>
    <m/>
    <m/>
    <m/>
    <m/>
    <s v="user_228eUmsdKIb9OItgmiDq1zD4aPZ1eqiapbaLAGeBf8g"/>
    <x v="13"/>
    <x v="1"/>
    <m/>
    <s v="August"/>
    <s v="Gated Content"/>
    <m/>
    <m/>
    <s v="Downloaded the guide: Employee Wellness Handbook"/>
    <m/>
    <m/>
    <m/>
    <s v="2021-12-21 02:47:53.188000+00:00"/>
    <s v="2022-08-09 11:42:24.288000+00:00"/>
    <s v="GMC"/>
  </r>
  <r>
    <s v="Omkar Ghate"/>
    <n v="3200000"/>
    <s v="INR"/>
    <n v="0"/>
    <d v="2022-06-08T00:00:00"/>
    <s v="Sales"/>
    <s v="stat_1hn9nRJaLbI53NxPuSQgo90kRpbpKsFlwN4oEGNUTdO"/>
    <s v="Lost"/>
    <n v="0"/>
    <s v="OpportunityStatusType.Lost"/>
    <s v="cont_EG0NeAaIIiruTTBPf6c76aAdEz1uS1U8ELymNQFfNmf"/>
    <s v="Omkar Patwardhan"/>
    <s v="We had only one quote as the data was shared late, their director didn't want to work with an intermediary and preferred to deal directly with the insurer"/>
    <s v="lead_T1NR30UJeJkL5NSGwzR0NzILVl3Oa9PXNBIgZoq6mI5"/>
    <s v="M/S COREFLEX SOLUTIONS PRIVATE LIMITED"/>
    <s v="Harmanjit Singh"/>
    <s v="user_9SBRjyF0n4iWuhUdqRyQkFhl2J4uyNKhFWvvJEvunX8"/>
    <s v="Omkar Ghate"/>
    <s v="2022-07-11 08:03:34.415000+00:00"/>
    <s v="2022-08-07 05:24:29.715000+00:00"/>
    <m/>
    <s v="Pune"/>
    <m/>
    <m/>
    <m/>
    <n v="204"/>
    <m/>
    <m/>
    <m/>
    <m/>
    <m/>
    <m/>
    <m/>
    <s v="PAID_SOCIAL"/>
    <m/>
    <m/>
    <m/>
    <s v="IT Services &amp; IT Consulting"/>
    <m/>
    <m/>
    <m/>
    <m/>
    <m/>
    <m/>
    <m/>
    <m/>
    <m/>
    <m/>
    <m/>
    <m/>
    <s v="Ravi Jaiswal"/>
    <m/>
    <s v="user_lwF8ctKa5IyxqATpO2EOw2h0AEPiCMHOgewiH38Ei77"/>
    <x v="0"/>
    <x v="1"/>
    <m/>
    <s v="August"/>
    <s v="Cold Call"/>
    <s v="Mr. E"/>
    <m/>
    <s v="Employee Engagement Handbook"/>
    <m/>
    <m/>
    <m/>
    <s v="2022-02-18 11:09:39.451000+00:00"/>
    <s v="2022-09-05 15:02:10.623000+00:00"/>
    <s v="GMC"/>
  </r>
  <r>
    <s v="Moziez Chamadia"/>
    <n v="4000000"/>
    <s v="INR"/>
    <n v="0"/>
    <d v="2022-01-08T00:00:00"/>
    <s v="Sales"/>
    <s v="stat_1hn9nRJaLbI53NxPuSQgo90kRpbpKsFlwN4oEGNUTdO"/>
    <s v="Lost"/>
    <n v="0"/>
    <s v="OpportunityStatusType.Lost"/>
    <s v="cont_om2T3Tu2dkBEs5Q1ifw2RFlVsJWK86qfHJD1gVxNRsc"/>
    <s v="Arvind Vishwakarma"/>
    <s v="GMC - they had a 70 - 80 lakh claim last year so they got the quotes of 1.15 cr and 45 - 46 lakh. Would like to know about us."/>
    <s v="lead_7kGjt0mrLBZtSwNO0x5f89XvHclR7FnlBsRTiSkBY1p"/>
    <s v="LOUIS BERGER SAS"/>
    <s v="Shreenath Bhat"/>
    <s v="user_IgNfKH7wuLLjHvexoMm2PXWcnF3zYft0ZbMTyfwKRUg"/>
    <s v="Moziez Chamadia"/>
    <s v="2022-05-17 12:16:11.680000+00:00"/>
    <s v="2022-08-06 10:24:58.419000+00:00"/>
    <m/>
    <s v="Mumbai"/>
    <m/>
    <m/>
    <m/>
    <n v="1160"/>
    <m/>
    <m/>
    <m/>
    <m/>
    <m/>
    <m/>
    <m/>
    <m/>
    <m/>
    <m/>
    <m/>
    <s v="Construction &amp; Real Estate; Others"/>
    <m/>
    <m/>
    <m/>
    <m/>
    <m/>
    <m/>
    <m/>
    <m/>
    <m/>
    <m/>
    <m/>
    <m/>
    <s v="Amol Gawali"/>
    <m/>
    <s v="user_vMd4rmcrSbjykdyL2J7rrYn84SWdcNc5FKligrmItPw"/>
    <x v="11"/>
    <x v="1"/>
    <m/>
    <s v="June"/>
    <s v="Cold Call"/>
    <s v="Naukri.com"/>
    <m/>
    <m/>
    <m/>
    <m/>
    <m/>
    <s v="2022-04-03 18:14:08.944000+00:00"/>
    <s v="2022-10-13 07:44:57.539000+00:00"/>
    <s v="GTL"/>
  </r>
  <r>
    <s v="Omkar Ghate"/>
    <n v="300000"/>
    <s v="INR"/>
    <n v="0"/>
    <d v="2022-06-08T00:00:00"/>
    <s v="Sales"/>
    <s v="stat_1hn9nRJaLbI53NxPuSQgo90kRpbpKsFlwN4oEGNUTdO"/>
    <s v="Lost"/>
    <n v="0"/>
    <s v="OpportunityStatusType.Lost"/>
    <s v="cont_QUYTU6iWX5ioTrRIQWcjzJbjHqWq6fSAmyOrqntkSB2"/>
    <s v="Omkar Patwardhan"/>
    <s v="Subsidiary company of Coreflex"/>
    <s v="lead_jgiYkp22gVnc7ezb5QUTXpE1hTe5aRSJo6sb0mB023R"/>
    <s v="XANADUTEC DATA SOLUTIONS PRIVATE LIMITED"/>
    <s v="Harmanjit Singh"/>
    <s v="user_9SBRjyF0n4iWuhUdqRyQkFhl2J4uyNKhFWvvJEvunX8"/>
    <s v="Omkar Ghate"/>
    <s v="2022-07-27 09:22:30.304000+00:00"/>
    <s v="2022-08-07 05:26:20.749000+00:00"/>
    <m/>
    <s v="Pune"/>
    <m/>
    <m/>
    <m/>
    <n v="52"/>
    <m/>
    <m/>
    <m/>
    <m/>
    <m/>
    <m/>
    <m/>
    <m/>
    <m/>
    <m/>
    <m/>
    <s v="IT Services &amp; IT Consulting"/>
    <m/>
    <m/>
    <m/>
    <m/>
    <m/>
    <m/>
    <m/>
    <m/>
    <m/>
    <m/>
    <m/>
    <m/>
    <m/>
    <m/>
    <m/>
    <x v="16"/>
    <x v="1"/>
    <m/>
    <s v="August"/>
    <s v="Cold Call"/>
    <m/>
    <m/>
    <m/>
    <m/>
    <m/>
    <m/>
    <s v="2022-07-27 09:15:23.423000+00:00"/>
    <s v="2022-08-18 08:46:33.873000+00:00"/>
    <s v="GMC"/>
  </r>
  <r>
    <s v="Omkar Ghate"/>
    <n v="358229"/>
    <s v="INR"/>
    <n v="100"/>
    <d v="2022-05-08T00:00:00"/>
    <s v="Sales"/>
    <s v="stat_OZRiD1474QRJIpvnjHCZfiIvKcVD6mIKSSTzg8SwDVx"/>
    <s v="Won- Payment Completed"/>
    <n v="1"/>
    <s v="OpportunityStatusType.Won"/>
    <m/>
    <m/>
    <s v="GMC"/>
    <s v="lead_LSmdLdKbcsZIudJYm7m7N7MYgiUmQAznxlYuxxeBqKy"/>
    <s v="KUBETRON TECHNOLOGIES PRIVATE LIMITED"/>
    <s v="Bharti Bankey"/>
    <s v="user_9SBRjyF0n4iWuhUdqRyQkFhl2J4uyNKhFWvvJEvunX8"/>
    <s v="Omkar Ghate"/>
    <s v="2022-05-26 10:25:05.169000+00:00"/>
    <s v="2022-08-05 16:10:18.077000+00:00"/>
    <m/>
    <s v="Delhi"/>
    <m/>
    <m/>
    <m/>
    <n v="47"/>
    <m/>
    <m/>
    <m/>
    <m/>
    <m/>
    <m/>
    <m/>
    <m/>
    <m/>
    <m/>
    <m/>
    <s v="IT Services &amp; IT Consulting"/>
    <m/>
    <m/>
    <m/>
    <m/>
    <m/>
    <m/>
    <m/>
    <m/>
    <m/>
    <m/>
    <m/>
    <m/>
    <s v="Nilesh Dhanani"/>
    <m/>
    <s v="user_9SBRjyF0n4iWuhUdqRyQkFhl2J4uyNKhFWvvJEvunX8"/>
    <x v="33"/>
    <x v="5"/>
    <s v="Nilesh Dhanani"/>
    <m/>
    <s v="Warm Referral"/>
    <m/>
    <m/>
    <m/>
    <m/>
    <m/>
    <m/>
    <s v="2022-05-25 15:41:41.649000+00:00"/>
    <s v="2022-10-19 11:43:39.545000+00:00"/>
    <s v="GMC"/>
  </r>
  <r>
    <s v="Navin Panjwani"/>
    <n v="425000"/>
    <s v="INR"/>
    <n v="0"/>
    <s v="8/19/22"/>
    <s v="Sales"/>
    <s v="stat_kcR4fZg7TU7jjk1jAVua3qGLRS4J5uFayEjK5j02wtv"/>
    <s v="Unqualified"/>
    <n v="0"/>
    <s v="OpportunityStatusType.Lost"/>
    <s v="cont_QccFG1UfQkHuU3sxjo0D97dG3vqqUOu6oxGNjqZFy9c"/>
    <s v="Nitin Jadhav"/>
    <s v="GMC renewal"/>
    <s v="lead_XsjbB0VMxL9HMBi9bJxH3Q6Y7TxuU0AEm2h54A6EUJa"/>
    <s v="NY Cinemas"/>
    <s v="Aishwarya Nyayadhish"/>
    <s v="user_sD3YjSs92XKUfD0OPHeo886g6tW6aCM0iUhX5VVUuJi"/>
    <s v="Navin Panjwani"/>
    <s v="2022-08-04 09:53:32.089000+00:00"/>
    <s v="2022-08-05 11:33:12.219000+00:00"/>
    <m/>
    <s v="Mumbai"/>
    <m/>
    <m/>
    <m/>
    <n v="22"/>
    <m/>
    <m/>
    <m/>
    <m/>
    <m/>
    <m/>
    <m/>
    <m/>
    <m/>
    <m/>
    <m/>
    <s v="Sports &amp; Entertainment"/>
    <m/>
    <m/>
    <m/>
    <m/>
    <m/>
    <m/>
    <m/>
    <m/>
    <m/>
    <m/>
    <m/>
    <m/>
    <s v="Ravi Jaiswal"/>
    <m/>
    <s v="user_6hRQhcoLhZEDUBYaw3vS7rv6T5582sGfXq4jNRqTfUU"/>
    <x v="14"/>
    <x v="1"/>
    <m/>
    <s v="August"/>
    <s v="Cold Call"/>
    <s v="Naukri.com"/>
    <m/>
    <m/>
    <m/>
    <m/>
    <m/>
    <s v="2022-08-01 09:59:16.797000+00:00"/>
    <s v="2022-09-16 13:35:23.285000+00:00"/>
    <m/>
  </r>
  <r>
    <s v="Abhiroop Ganguly"/>
    <n v="350000"/>
    <s v="INR"/>
    <n v="0"/>
    <s v="8/25/22"/>
    <s v="Sales"/>
    <s v="stat_1hn9nRJaLbI53NxPuSQgo90kRpbpKsFlwN4oEGNUTdO"/>
    <s v="Lost"/>
    <n v="0"/>
    <s v="OpportunityStatusType.Lost"/>
    <s v="cont_Ql9iBdyQF8FzDEF6k1kjcV2ZX9DHHhmfUOEy4cUNzgd"/>
    <s v="Sukvinder Singh"/>
    <s v="Loop membership"/>
    <s v="lead_uujhaIHZ418974u1aNILsSHayaqJeo9t87LhpqEDfIA"/>
    <s v="InfoCepts"/>
    <s v="Gauri Jori"/>
    <s v="user_U27GK6WjhLhUhi1EDKXV57xMpn8n8DMIOjci1q3UReZ"/>
    <s v="Abhiroop Ganguly"/>
    <s v="2022-05-30 11:54:50.589000+00:00"/>
    <s v="2022-08-05 10:34:07.806000+00:00"/>
    <m/>
    <s v="Nagpur"/>
    <m/>
    <m/>
    <m/>
    <n v="1150"/>
    <m/>
    <m/>
    <m/>
    <m/>
    <m/>
    <m/>
    <m/>
    <s v="PAID_SOCIAL"/>
    <m/>
    <m/>
    <m/>
    <s v="IT Services &amp; IT Consulting"/>
    <m/>
    <m/>
    <m/>
    <m/>
    <m/>
    <m/>
    <m/>
    <m/>
    <m/>
    <m/>
    <m/>
    <m/>
    <s v="Deepak Yadav"/>
    <m/>
    <s v="user_5YHA1ZU4iP896lD1YJehdJcMx7ZEgWCpulT4T2c3pJ3"/>
    <x v="4"/>
    <x v="1"/>
    <m/>
    <s v="February"/>
    <s v="Cold Call; Gated Content"/>
    <s v="soumen majumdar"/>
    <m/>
    <s v="Ssoumen List"/>
    <m/>
    <m/>
    <m/>
    <s v="2021-10-26 11:53:00.068000+00:00"/>
    <s v="2022-09-01 15:26:12.334000+00:00"/>
    <m/>
  </r>
  <r>
    <s v="Satyam Tiwari"/>
    <n v="250000"/>
    <s v="INR"/>
    <n v="0"/>
    <s v="7/22/22"/>
    <s v="Sales"/>
    <s v="stat_1hn9nRJaLbI53NxPuSQgo90kRpbpKsFlwN4oEGNUTdO"/>
    <s v="Lost"/>
    <n v="0"/>
    <s v="OpportunityStatusType.Lost"/>
    <m/>
    <m/>
    <s v="GMC-Renewal"/>
    <s v="lead_aQPhiwmHaLtP9JuvTlX3kibhGg96UPvXi9fegvQTKxO"/>
    <s v="Hoolime"/>
    <s v="Bharti Bankey"/>
    <s v="user_2YgShwgjLNI4FjAqgE9PtKsdIaGh919JGcFG919fe5B"/>
    <s v="Satyam Tiwari"/>
    <s v="2022-07-01 11:53:15.572000+00:00"/>
    <s v="2022-08-05 08:15:44.308000+00:00"/>
    <m/>
    <s v="Chandigarh"/>
    <m/>
    <s v="2022-06-30 14:04:09+00:00"/>
    <m/>
    <n v="30"/>
    <m/>
    <m/>
    <m/>
    <m/>
    <m/>
    <m/>
    <m/>
    <m/>
    <m/>
    <m/>
    <m/>
    <s v="IT Services &amp; IT Consulting"/>
    <m/>
    <m/>
    <m/>
    <m/>
    <m/>
    <m/>
    <m/>
    <m/>
    <m/>
    <m/>
    <m/>
    <m/>
    <m/>
    <m/>
    <s v="user_aM3WaaSUQQmaNnsm9l2FQRVWUEr8RN2ZdXzsuQUalQ3"/>
    <x v="7"/>
    <x v="18"/>
    <m/>
    <s v="August"/>
    <s v="Inbound"/>
    <s v="Inbound via website"/>
    <m/>
    <s v="Employee Count 25"/>
    <m/>
    <m/>
    <m/>
    <s v="2022-06-30 14:06:50.406000+00:00"/>
    <s v="2022-09-23 12:30:11.370000+00:00"/>
    <m/>
  </r>
  <r>
    <s v="Abhiroop Ganguly"/>
    <n v="3000000"/>
    <s v="INR"/>
    <n v="0"/>
    <s v="8/17/22"/>
    <s v="Sales"/>
    <s v="stat_kcR4fZg7TU7jjk1jAVua3qGLRS4J5uFayEjK5j02wtv"/>
    <s v="Unqualified"/>
    <n v="0"/>
    <s v="OpportunityStatusType.Lost"/>
    <m/>
    <m/>
    <m/>
    <s v="lead_PlZEishNzu3hwJswEdF329L8meRyPQt9PZgLW4UvZYd"/>
    <s v="GARWARE Technical Fibers LtdROPES."/>
    <s v="Satyajit Chati"/>
    <s v="user_U27GK6WjhLhUhi1EDKXV57xMpn8n8DMIOjci1q3UReZ"/>
    <s v="Abhiroop Ganguly"/>
    <s v="2022-06-20 10:23:32.443000+00:00"/>
    <s v="2022-08-05 08:15:47.449000+00:00"/>
    <m/>
    <s v="Pune"/>
    <m/>
    <m/>
    <m/>
    <n v="403"/>
    <m/>
    <m/>
    <m/>
    <m/>
    <m/>
    <m/>
    <m/>
    <m/>
    <m/>
    <m/>
    <m/>
    <s v="Automotive"/>
    <m/>
    <m/>
    <m/>
    <m/>
    <m/>
    <m/>
    <m/>
    <m/>
    <m/>
    <m/>
    <m/>
    <m/>
    <m/>
    <m/>
    <s v="user_5IQTpX6DsnoeoDfxqzqojpVoQLXPh68nhDjLS5ETjYj"/>
    <x v="8"/>
    <x v="1"/>
    <m/>
    <s v="August"/>
    <s v="Cold Call"/>
    <m/>
    <m/>
    <s v="Ssoumen List"/>
    <m/>
    <m/>
    <m/>
    <s v="2022-02-13 10:01:07.485000+00:00"/>
    <s v="2022-09-27 04:51:31.199000+00:00"/>
    <m/>
  </r>
  <r>
    <s v="Mayur Gadiyar"/>
    <n v="131000"/>
    <s v="INR"/>
    <n v="100"/>
    <d v="2022-01-08T00:00:00"/>
    <s v="Sales"/>
    <s v="stat_OZRiD1474QRJIpvnjHCZfiIvKcVD6mIKSSTzg8SwDVx"/>
    <s v="Won- Payment Completed"/>
    <n v="1"/>
    <s v="OpportunityStatusType.Won"/>
    <s v="cont_2K771LtktwpJlE57hzRsJYpAJvxOPsL7p6nWGYsDVf6"/>
    <s v="Rahul Kharat"/>
    <m/>
    <s v="lead_gGWFRmiHUBUj1f0LBQ9bOR8fMQpshCTyBDi0BQVhMKv"/>
    <s v="Lords Hotels &amp; Resorts"/>
    <s v="Nikhil Ahuja"/>
    <s v="user_bdUPAGjcS7p6513So3N4g3aWNS5HuBuVJi7bvCPAsLt"/>
    <s v="Mayur Gadiyar"/>
    <s v="2022-06-09 10:27:19.034000+00:00"/>
    <s v="2022-08-05 08:53:53.865000+00:00"/>
    <m/>
    <s v="Mumbai"/>
    <m/>
    <m/>
    <m/>
    <n v="20"/>
    <m/>
    <m/>
    <m/>
    <m/>
    <m/>
    <m/>
    <m/>
    <s v="PAID_SOCIAL"/>
    <m/>
    <m/>
    <m/>
    <s v="Hospitality &amp; Travel"/>
    <m/>
    <m/>
    <m/>
    <m/>
    <m/>
    <m/>
    <m/>
    <m/>
    <m/>
    <m/>
    <m/>
    <m/>
    <s v="Kaustubh Gaikwad"/>
    <m/>
    <s v="user_ocHSJH83OJnHCvKyMbjx8WOOK8PMgAUGIj1qK0q0dMV"/>
    <x v="10"/>
    <x v="1"/>
    <m/>
    <s v="July"/>
    <s v="Gated Content"/>
    <s v="Mr. E"/>
    <m/>
    <s v="Employee Engagement Handbook"/>
    <m/>
    <m/>
    <m/>
    <s v="2022-06-09 02:54:32.561000+00:00"/>
    <s v="2022-10-19 01:44:16.492000+00:00"/>
    <s v="GMC"/>
  </r>
  <r>
    <s v="Satyam Tiwari"/>
    <n v="50000"/>
    <s v="INR"/>
    <n v="0"/>
    <s v="7/25/22"/>
    <s v="Sales"/>
    <s v="stat_1hn9nRJaLbI53NxPuSQgo90kRpbpKsFlwN4oEGNUTdO"/>
    <s v="Lost"/>
    <n v="0"/>
    <s v="OpportunityStatusType.Lost"/>
    <m/>
    <m/>
    <m/>
    <s v="lead_aQPhiwmHaLtP9JuvTlX3kibhGg96UPvXi9fegvQTKxO"/>
    <s v="Hoolime"/>
    <s v="Satyam Tiwari"/>
    <s v="user_2YgShwgjLNI4FjAqgE9PtKsdIaGh919JGcFG919fe5B"/>
    <s v="Satyam Tiwari"/>
    <s v="2022-07-20 08:30:14.005000+00:00"/>
    <s v="2022-08-05 08:15:40.326000+00:00"/>
    <m/>
    <s v="Chandigarh"/>
    <m/>
    <s v="2022-06-30 14:04:09+00:00"/>
    <m/>
    <n v="30"/>
    <m/>
    <m/>
    <m/>
    <m/>
    <m/>
    <m/>
    <m/>
    <m/>
    <m/>
    <m/>
    <m/>
    <s v="IT Services &amp; IT Consulting"/>
    <m/>
    <m/>
    <m/>
    <m/>
    <m/>
    <m/>
    <m/>
    <m/>
    <m/>
    <m/>
    <m/>
    <m/>
    <m/>
    <m/>
    <s v="user_aM3WaaSUQQmaNnsm9l2FQRVWUEr8RN2ZdXzsuQUalQ3"/>
    <x v="7"/>
    <x v="18"/>
    <m/>
    <s v="August"/>
    <s v="Inbound"/>
    <s v="Inbound via website"/>
    <m/>
    <s v="Employee Count 25"/>
    <m/>
    <m/>
    <m/>
    <s v="2022-06-30 14:06:50.406000+00:00"/>
    <s v="2022-09-23 12:30:11.370000+00:00"/>
    <m/>
  </r>
  <r>
    <s v="Satyam Tiwari"/>
    <n v="700000"/>
    <s v="INR"/>
    <n v="0"/>
    <d v="2022-07-08T00:00:00"/>
    <s v="Sales"/>
    <s v="stat_1hn9nRJaLbI53NxPuSQgo90kRpbpKsFlwN4oEGNUTdO"/>
    <s v="Lost"/>
    <n v="0"/>
    <s v="OpportunityStatusType.Lost"/>
    <s v="cont_NlsryZAvHPh70fwLenvkXXtB6T1auXm55WFCuS4zOIL"/>
    <s v="Suyyaash Bhosale"/>
    <m/>
    <s v="lead_ur09d82PtYVuord3YoTQKMsxNNhDWlfrJlXq5ZQBSCL"/>
    <s v="Sulzer Pumps India"/>
    <s v="Vikas Raj"/>
    <s v="user_2YgShwgjLNI4FjAqgE9PtKsdIaGh919JGcFG919fe5B"/>
    <s v="Satyam Tiwari"/>
    <s v="2022-07-11 07:07:49.755000+00:00"/>
    <s v="2022-08-05 08:07:04.597000+00:00"/>
    <m/>
    <s v="Mumbai"/>
    <s v="India"/>
    <m/>
    <m/>
    <n v="200"/>
    <m/>
    <m/>
    <m/>
    <m/>
    <m/>
    <m/>
    <m/>
    <m/>
    <m/>
    <m/>
    <m/>
    <s v="Consumer Goods &amp; Electronics; Manufacturing"/>
    <m/>
    <s v="Suvidha Dnyanganga"/>
    <m/>
    <m/>
    <m/>
    <m/>
    <m/>
    <m/>
    <m/>
    <m/>
    <m/>
    <m/>
    <s v="Aniket Vahile"/>
    <m/>
    <s v="user_FdWFezbLzkYQcGsBUsjZO25nr2poK2nRbqV47Rs5Kfm"/>
    <x v="17"/>
    <x v="18"/>
    <m/>
    <s v="August; May"/>
    <s v="Cold Call"/>
    <s v="Naukri.com"/>
    <m/>
    <m/>
    <m/>
    <m/>
    <m/>
    <s v="2021-03-31 11:16:26.689000+00:00"/>
    <s v="2022-09-29 17:16:01.278000+00:00"/>
    <s v="GMC"/>
  </r>
  <r>
    <s v="Satyam Tiwari"/>
    <n v="50000"/>
    <s v="INR"/>
    <n v="0"/>
    <d v="2022-07-08T00:00:00"/>
    <s v="Sales"/>
    <s v="stat_1hn9nRJaLbI53NxPuSQgo90kRpbpKsFlwN4oEGNUTdO"/>
    <s v="Lost"/>
    <n v="0"/>
    <s v="OpportunityStatusType.Lost"/>
    <m/>
    <m/>
    <m/>
    <s v="lead_ur09d82PtYVuord3YoTQKMsxNNhDWlfrJlXq5ZQBSCL"/>
    <s v="Sulzer Pumps India"/>
    <s v="Satyam Tiwari"/>
    <s v="user_2YgShwgjLNI4FjAqgE9PtKsdIaGh919JGcFG919fe5B"/>
    <s v="Satyam Tiwari"/>
    <s v="2022-07-20 07:00:29.091000+00:00"/>
    <s v="2022-08-05 08:07:12.280000+00:00"/>
    <m/>
    <s v="Mumbai"/>
    <s v="India"/>
    <m/>
    <m/>
    <n v="200"/>
    <m/>
    <m/>
    <m/>
    <m/>
    <m/>
    <m/>
    <m/>
    <m/>
    <m/>
    <m/>
    <m/>
    <s v="Consumer Goods &amp; Electronics; Manufacturing"/>
    <m/>
    <s v="Suvidha Dnyanganga"/>
    <m/>
    <m/>
    <m/>
    <m/>
    <m/>
    <m/>
    <m/>
    <m/>
    <m/>
    <m/>
    <s v="Aniket Vahile"/>
    <m/>
    <s v="user_FdWFezbLzkYQcGsBUsjZO25nr2poK2nRbqV47Rs5Kfm"/>
    <x v="17"/>
    <x v="18"/>
    <m/>
    <s v="August; May"/>
    <s v="Cold Call"/>
    <s v="Naukri.com"/>
    <m/>
    <m/>
    <m/>
    <m/>
    <m/>
    <s v="2021-03-31 11:16:26.689000+00:00"/>
    <s v="2022-09-29 17:16:01.278000+00:00"/>
    <s v="GPA"/>
  </r>
  <r>
    <s v="Kashif Ahmad"/>
    <n v="30000"/>
    <s v="INR"/>
    <n v="0"/>
    <d v="2022-09-08T00:00:00"/>
    <s v="Sales"/>
    <s v="stat_1hn9nRJaLbI53NxPuSQgo90kRpbpKsFlwN4oEGNUTdO"/>
    <s v="Lost"/>
    <n v="0"/>
    <s v="OpportunityStatusType.Lost"/>
    <s v="cont_yeqrpbm5Sai9eMtoaIB5hGLT0Nr5CIVTB5q3QHhSfIo"/>
    <s v="Dinesh"/>
    <s v="GPA - Lost to Plum as they were providing quotes for GTL as well with employee size of 64."/>
    <s v="lead_1a9U1DrflrPABlYoJbuEpZCML17xwWW1K2OpN9V9pE7"/>
    <s v="Dezerv Investments Private Limited"/>
    <s v="Bharti Bankey"/>
    <s v="user_LKRhV6rhcBe0uL8u70UUGeDjbMupuho4TaiAOCbT7HT"/>
    <s v="Kashif Ahmad"/>
    <s v="2022-04-08 10:05:26.390000+00:00"/>
    <s v="2022-08-04 12:09:59.267000+00:00"/>
    <m/>
    <s v="Mumbai"/>
    <m/>
    <s v="2022-04-07 05:18:12+00:00"/>
    <m/>
    <n v="64"/>
    <m/>
    <m/>
    <m/>
    <m/>
    <m/>
    <m/>
    <m/>
    <s v="PAID_SOCIAL"/>
    <m/>
    <m/>
    <m/>
    <s v="Banking &amp; Finance"/>
    <m/>
    <m/>
    <m/>
    <m/>
    <m/>
    <m/>
    <m/>
    <m/>
    <m/>
    <m/>
    <m/>
    <m/>
    <s v="Yogesh Paigude"/>
    <m/>
    <s v="user_aM3WaaSUQQmaNnsm9l2FQRVWUEr8RN2ZdXzsuQUalQ3"/>
    <x v="7"/>
    <x v="5"/>
    <m/>
    <s v="August"/>
    <s v="Gated Content; Inbound"/>
    <s v="Inbound via website"/>
    <m/>
    <s v="Employee Wellness Handbook"/>
    <m/>
    <m/>
    <m/>
    <s v="2022-03-22 10:43:44.641000+00:00"/>
    <s v="2022-08-04 12:09:59.352000+00:00"/>
    <m/>
  </r>
  <r>
    <s v="Prasoon Mishra"/>
    <n v="800000"/>
    <s v="INR"/>
    <n v="0"/>
    <s v="8/31/22"/>
    <s v="Sales"/>
    <s v="stat_kcR4fZg7TU7jjk1jAVua3qGLRS4J5uFayEjK5j02wtv"/>
    <s v="Unqualified"/>
    <n v="0"/>
    <s v="OpportunityStatusType.Lost"/>
    <s v="cont_hEzrOEM2V7xmXzva6xrsYZDLsLJfsp8oo0nLxWMEmeP"/>
    <s v="Bhawani Shekhawat"/>
    <s v="EDLI Policy and we dont deal in EDLI Policies,(Updated by Siddharth Angolkar)"/>
    <s v="lead_99B6XYabJtYERqcxadicCfBHGzlIBeTOL8aib9nMXWr"/>
    <s v="Select Holiday Resorts Pvt. Ltd."/>
    <s v="Sarvesh Pawar"/>
    <s v="user_RYbBTp8BVWNa7ppiOz6QVJMGK0exHsFmc5uCLn34ODZ"/>
    <s v="Prasoon Mishra"/>
    <s v="2022-07-15 07:45:44.583000+00:00"/>
    <s v="2022-08-05 06:50:11.154000+00:00"/>
    <m/>
    <s v="Gurgaon"/>
    <m/>
    <m/>
    <m/>
    <n v="150"/>
    <m/>
    <m/>
    <m/>
    <m/>
    <m/>
    <m/>
    <m/>
    <m/>
    <m/>
    <m/>
    <m/>
    <s v="Hospitality &amp; Travel"/>
    <m/>
    <m/>
    <m/>
    <m/>
    <m/>
    <m/>
    <m/>
    <m/>
    <m/>
    <m/>
    <m/>
    <m/>
    <m/>
    <m/>
    <s v="user_A8KOTZADnUtEQOLt4nSLAmteNStuGh80js75RYjrXVt"/>
    <x v="6"/>
    <x v="1"/>
    <m/>
    <s v="April; August"/>
    <s v="Gated Content"/>
    <m/>
    <m/>
    <s v="Downloaded the guide: Employee Wellness Handbook"/>
    <m/>
    <m/>
    <m/>
    <s v="2021-12-15 06:21:21.497000+00:00"/>
    <s v="2022-09-02 05:30:43.531000+00:00"/>
    <s v="GTL"/>
  </r>
  <r>
    <s v="Omkar Ghate"/>
    <n v="1350000"/>
    <s v="INR"/>
    <n v="0"/>
    <d v="2022-09-08T00:00:00"/>
    <s v="Sales"/>
    <s v="stat_1hn9nRJaLbI53NxPuSQgo90kRpbpKsFlwN4oEGNUTdO"/>
    <s v="Lost"/>
    <n v="0"/>
    <s v="OpportunityStatusType.Lost"/>
    <s v="cont_uZDqm1KEAWATlYwU97M9OiUR8maje5ZiSoSPb23aS5I"/>
    <s v="Chandan Auradkar"/>
    <s v="Director closed with his relative"/>
    <s v="lead_or9GYGsfyhGQVxm09YVgYliWzBqxjcIhJLf5fdahPAT"/>
    <s v="Polyrub Cooper Standard FTS Pvt Ltd"/>
    <s v="Trupti Suryavanshi"/>
    <s v="user_9SBRjyF0n4iWuhUdqRyQkFhl2J4uyNKhFWvvJEvunX8"/>
    <s v="Omkar Ghate"/>
    <s v="2022-07-13 06:54:39.966000+00:00"/>
    <s v="2022-08-05 06:37:28.789000+00:00"/>
    <m/>
    <s v="Pune"/>
    <m/>
    <s v="2022-07-11 08:30:00+00:00"/>
    <m/>
    <n v="116"/>
    <m/>
    <m/>
    <m/>
    <m/>
    <m/>
    <m/>
    <m/>
    <m/>
    <m/>
    <m/>
    <m/>
    <s v="Automotive"/>
    <m/>
    <m/>
    <m/>
    <m/>
    <m/>
    <m/>
    <m/>
    <m/>
    <m/>
    <m/>
    <m/>
    <m/>
    <m/>
    <m/>
    <s v="user_L8E6IFhq6UCzKLHa45LUUTZCznDuyDwFrGaEp9DXiUM"/>
    <x v="9"/>
    <x v="1"/>
    <m/>
    <s v="August"/>
    <s v="Warm Referral"/>
    <s v="Rakesh ref."/>
    <m/>
    <m/>
    <m/>
    <m/>
    <m/>
    <s v="2022-07-11 08:47:53.667000+00:00"/>
    <s v="2022-09-23 12:30:53.784000+00:00"/>
    <s v="GMC"/>
  </r>
  <r>
    <s v="Kashif Ahmad"/>
    <n v="500000"/>
    <s v="INR"/>
    <n v="0"/>
    <d v="2022-09-08T00:00:00"/>
    <s v="Sales"/>
    <s v="stat_1hn9nRJaLbI53NxPuSQgo90kRpbpKsFlwN4oEGNUTdO"/>
    <s v="Lost"/>
    <n v="0"/>
    <s v="OpportunityStatusType.Lost"/>
    <s v="cont_yeqrpbm5Sai9eMtoaIB5hGLT0Nr5CIVTB5q3QHhSfIo"/>
    <s v="Dinesh"/>
    <s v="GMC- renewal Lost to Plum as they were providing quotes for GTL as well with employee size of 64."/>
    <s v="lead_1a9U1DrflrPABlYoJbuEpZCML17xwWW1K2OpN9V9pE7"/>
    <s v="Dezerv Investments Private Limited"/>
    <s v="Bharti Bankey"/>
    <s v="user_LKRhV6rhcBe0uL8u70UUGeDjbMupuho4TaiAOCbT7HT"/>
    <s v="Kashif Ahmad"/>
    <s v="2022-04-07 10:02:15.999000+00:00"/>
    <s v="2022-08-04 12:09:44.772000+00:00"/>
    <m/>
    <s v="Mumbai"/>
    <m/>
    <s v="2022-04-07 05:18:12+00:00"/>
    <m/>
    <n v="64"/>
    <m/>
    <m/>
    <m/>
    <m/>
    <m/>
    <m/>
    <m/>
    <s v="PAID_SOCIAL"/>
    <m/>
    <m/>
    <m/>
    <s v="Banking &amp; Finance"/>
    <m/>
    <m/>
    <m/>
    <m/>
    <m/>
    <m/>
    <m/>
    <m/>
    <m/>
    <m/>
    <m/>
    <m/>
    <s v="Yogesh Paigude"/>
    <m/>
    <s v="user_aM3WaaSUQQmaNnsm9l2FQRVWUEr8RN2ZdXzsuQUalQ3"/>
    <x v="7"/>
    <x v="5"/>
    <m/>
    <s v="August"/>
    <s v="Gated Content; Inbound"/>
    <s v="Inbound via website"/>
    <m/>
    <s v="Employee Wellness Handbook"/>
    <m/>
    <m/>
    <m/>
    <s v="2022-03-22 10:43:44.641000+00:00"/>
    <s v="2022-08-04 12:09:59.352000+00:00"/>
    <m/>
  </r>
  <r>
    <s v="Nikhil Ahuja"/>
    <n v="40000"/>
    <s v="INR"/>
    <n v="0"/>
    <d v="2022-12-08T00:00:00"/>
    <s v="Sales"/>
    <s v="stat_kcR4fZg7TU7jjk1jAVua3qGLRS4J5uFayEjK5j02wtv"/>
    <s v="Unqualified"/>
    <n v="0"/>
    <s v="OpportunityStatusType.Lost"/>
    <s v="cont_shb9EBzAn9oqJtyBbaX2PKJ9p8Yo8zlDUeIWYfPea1v"/>
    <s v="Piyush Padhen"/>
    <m/>
    <s v="lead_ry9vQmJy4wMQeKKETiUheTofd2WoQECRnjiVXCquHd6"/>
    <s v="ESOP"/>
    <s v="Nikhil Ahuja"/>
    <s v="user_ocHSJH83OJnHCvKyMbjx8WOOK8PMgAUGIj1qK0q0dMV"/>
    <s v="Nikhil Ahuja"/>
    <s v="2022-07-12 06:30:34.979000+00:00"/>
    <s v="2022-08-04 10:09:43.747000+00:00"/>
    <m/>
    <s v="Pune"/>
    <m/>
    <m/>
    <m/>
    <n v="135"/>
    <m/>
    <m/>
    <s v="Facebook"/>
    <m/>
    <m/>
    <m/>
    <m/>
    <s v="PAID_SOCIAL"/>
    <m/>
    <m/>
    <m/>
    <m/>
    <m/>
    <m/>
    <m/>
    <m/>
    <m/>
    <m/>
    <m/>
    <m/>
    <m/>
    <m/>
    <m/>
    <m/>
    <m/>
    <m/>
    <s v="user_ocHSJH83OJnHCvKyMbjx8WOOK8PMgAUGIj1qK0q0dMV"/>
    <x v="10"/>
    <x v="1"/>
    <m/>
    <m/>
    <s v="Gated Content"/>
    <m/>
    <m/>
    <s v="Employee Engagement Handbook"/>
    <m/>
    <m/>
    <m/>
    <s v="2022-07-11 06:56:17.051000+00:00"/>
    <s v="2022-09-30 09:37:38.119000+00:00"/>
    <s v="GPA"/>
  </r>
  <r>
    <s v="Nikhil Ahuja"/>
    <n v="400000"/>
    <s v="INR"/>
    <n v="0"/>
    <d v="2022-12-08T00:00:00"/>
    <s v="Sales"/>
    <s v="stat_kcR4fZg7TU7jjk1jAVua3qGLRS4J5uFayEjK5j02wtv"/>
    <s v="Unqualified"/>
    <n v="0"/>
    <s v="OpportunityStatusType.Lost"/>
    <s v="cont_shb9EBzAn9oqJtyBbaX2PKJ9p8Yo8zlDUeIWYfPea1v"/>
    <s v="Piyush Padhen"/>
    <m/>
    <s v="lead_ry9vQmJy4wMQeKKETiUheTofd2WoQECRnjiVXCquHd6"/>
    <s v="ESOP"/>
    <s v="Nikhil Ahuja"/>
    <s v="user_ocHSJH83OJnHCvKyMbjx8WOOK8PMgAUGIj1qK0q0dMV"/>
    <s v="Nikhil Ahuja"/>
    <s v="2022-07-12 06:30:11.630000+00:00"/>
    <s v="2022-08-04 10:09:36.786000+00:00"/>
    <m/>
    <s v="Pune"/>
    <m/>
    <m/>
    <m/>
    <n v="135"/>
    <m/>
    <m/>
    <s v="Facebook"/>
    <m/>
    <m/>
    <m/>
    <m/>
    <s v="PAID_SOCIAL"/>
    <m/>
    <m/>
    <m/>
    <m/>
    <m/>
    <m/>
    <m/>
    <m/>
    <m/>
    <m/>
    <m/>
    <m/>
    <m/>
    <m/>
    <m/>
    <m/>
    <m/>
    <m/>
    <s v="user_ocHSJH83OJnHCvKyMbjx8WOOK8PMgAUGIj1qK0q0dMV"/>
    <x v="10"/>
    <x v="1"/>
    <m/>
    <m/>
    <s v="Gated Content"/>
    <m/>
    <m/>
    <s v="Employee Engagement Handbook"/>
    <m/>
    <m/>
    <m/>
    <s v="2022-07-11 06:56:17.051000+00:00"/>
    <s v="2022-09-30 09:37:38.119000+00:00"/>
    <s v="GMC"/>
  </r>
  <r>
    <s v="Tejas Kulkarni"/>
    <n v="250000"/>
    <s v="INR"/>
    <n v="50"/>
    <s v="9/30/22"/>
    <s v="Sales"/>
    <s v="stat_kLhaUSYbyIgQOHjvcKAHYNQn1lIjd0wTZfiU50Lt3mL"/>
    <s v="Demo Completed"/>
    <n v="0"/>
    <s v="OpportunityStatusType.Active"/>
    <m/>
    <m/>
    <s v="GMC"/>
    <s v="lead_Via01XzSfOp71xvufIAZsDKLa36ZBRAyz8bie2TDG2F"/>
    <s v="RewardPort"/>
    <s v="Pallab Gupta"/>
    <s v="user_PApNwMjp7lPIEBp7acretouakdtYNVHpPO9ja9KoR5D"/>
    <s v="Pallab Gupta"/>
    <s v="2022-08-02 05:56:38.495000+00:00"/>
    <s v="2022-08-04 05:23:48.531000+00:00"/>
    <m/>
    <s v="Mumbai"/>
    <m/>
    <m/>
    <m/>
    <n v="52"/>
    <m/>
    <m/>
    <m/>
    <m/>
    <m/>
    <m/>
    <m/>
    <m/>
    <m/>
    <m/>
    <m/>
    <s v="Professional Services"/>
    <m/>
    <m/>
    <m/>
    <m/>
    <m/>
    <m/>
    <m/>
    <m/>
    <m/>
    <m/>
    <m/>
    <m/>
    <s v="Jithendra Goalla"/>
    <m/>
    <s v="user_PApNwMjp7lPIEBp7acretouakdtYNVHpPO9ja9KoR5D"/>
    <x v="12"/>
    <x v="1"/>
    <m/>
    <m/>
    <s v="Cold Call"/>
    <s v="Lusha"/>
    <m/>
    <m/>
    <m/>
    <m/>
    <m/>
    <s v="2022-07-12 04:12:29.872000+00:00"/>
    <s v="2022-09-09 11:37:04.839000+00:00"/>
    <s v="GMC"/>
  </r>
  <r>
    <s v="Nikhil Ahuja"/>
    <n v="700000"/>
    <s v="INR"/>
    <n v="0"/>
    <s v="9/16/22"/>
    <s v="Sales"/>
    <s v="stat_kcR4fZg7TU7jjk1jAVua3qGLRS4J5uFayEjK5j02wtv"/>
    <s v="Unqualified"/>
    <n v="0"/>
    <s v="OpportunityStatusType.Lost"/>
    <s v="cont_Ue9Ff4dFRE8GtgU02FFHqnwy0ALz7m9YcTtWipXTTW1"/>
    <s v="Pratima Jadhav"/>
    <m/>
    <s v="lead_DW6gZkuaju8QlAgscsLUMSb4JhnC9RaGmR050E6We93"/>
    <s v="Freestone Infotech"/>
    <s v="Nikhil Ahuja"/>
    <s v="user_ocHSJH83OJnHCvKyMbjx8WOOK8PMgAUGIj1qK0q0dMV"/>
    <s v="Nikhil Ahuja"/>
    <s v="2022-07-26 07:35:30.411000+00:00"/>
    <s v="2022-08-04 10:09:09.406000+00:00"/>
    <m/>
    <s v="Mumbai"/>
    <m/>
    <m/>
    <m/>
    <n v="140"/>
    <m/>
    <m/>
    <m/>
    <m/>
    <m/>
    <m/>
    <m/>
    <m/>
    <m/>
    <m/>
    <m/>
    <s v="IT Services &amp; IT Consulting"/>
    <m/>
    <m/>
    <m/>
    <m/>
    <m/>
    <m/>
    <m/>
    <m/>
    <m/>
    <m/>
    <m/>
    <m/>
    <s v="Aniket Vahile"/>
    <m/>
    <s v="user_IpBH4s1Av5OVFfQQ3nW0qPDDjwLT9uRfx1sVhml8UQA"/>
    <x v="23"/>
    <x v="1"/>
    <m/>
    <s v="September"/>
    <s v="Cold Call"/>
    <s v="Naukri.com"/>
    <m/>
    <s v="Downloaded the guide: Designing employee healthcare plan"/>
    <m/>
    <m/>
    <m/>
    <s v="2021-11-09 05:47:16.023000+00:00"/>
    <s v="2022-10-20 07:31:04.077000+00:00"/>
    <s v="GMC"/>
  </r>
  <r>
    <s v="Moziez Chamadia"/>
    <n v="1000000"/>
    <s v="INR"/>
    <n v="0"/>
    <d v="2022-02-08T00:00:00"/>
    <s v="Sales"/>
    <s v="stat_1hn9nRJaLbI53NxPuSQgo90kRpbpKsFlwN4oEGNUTdO"/>
    <s v="Lost"/>
    <n v="0"/>
    <s v="OpportunityStatusType.Lost"/>
    <s v="cont_A3iXpiUJHVuXMkS1KQwBEqIGJmGV5k0jGcDif4PJKSs"/>
    <s v="Sabina Kunder"/>
    <s v="Lost to ICICI - .. Direct policy taken at 8.25L"/>
    <s v="lead_MyrJs9N2iTckX9U7hHjDCs7Z7MuIutBXNMosrnD5Xd3"/>
    <s v="Royal Realtors Group"/>
    <s v="Ankita Pingale"/>
    <s v="user_IgNfKH7wuLLjHvexoMm2PXWcnF3zYft0ZbMTyfwKRUg"/>
    <s v="Moziez Chamadia"/>
    <s v="2022-08-01 06:02:00.659000+00:00"/>
    <s v="2022-08-04 08:36:47.432000+00:00"/>
    <m/>
    <s v="Mumbai"/>
    <m/>
    <m/>
    <m/>
    <n v="62"/>
    <m/>
    <m/>
    <m/>
    <m/>
    <m/>
    <m/>
    <m/>
    <m/>
    <m/>
    <m/>
    <m/>
    <s v="Construction &amp; Real Estate"/>
    <m/>
    <m/>
    <m/>
    <m/>
    <m/>
    <m/>
    <m/>
    <m/>
    <m/>
    <m/>
    <m/>
    <m/>
    <s v="Aniket Vahile"/>
    <m/>
    <s v="user_1z3bdwgjF9RILRmuQPeXXGoPhafSi1mEgyb4l5sVEvN"/>
    <x v="1"/>
    <x v="1"/>
    <m/>
    <s v="August"/>
    <s v="Gated Content"/>
    <s v="Naukri.com"/>
    <m/>
    <s v="Employee Engagement Handbook"/>
    <m/>
    <m/>
    <m/>
    <s v="2022-05-18 09:04:38.564000+00:00"/>
    <s v="2022-09-14 11:13:43.906000+00:00"/>
    <s v="GMC"/>
  </r>
  <r>
    <s v="Navin Panjwani"/>
    <n v="200000"/>
    <s v="INR"/>
    <n v="0"/>
    <s v="9/30/22"/>
    <s v="Sales"/>
    <s v="stat_kcR4fZg7TU7jjk1jAVua3qGLRS4J5uFayEjK5j02wtv"/>
    <s v="Unqualified"/>
    <n v="0"/>
    <s v="OpportunityStatusType.Lost"/>
    <s v="cont_5FXZHwjBlxvuTX5bKw4Xjd1hJJSa3bZZbc6ioEynghF"/>
    <s v="Ravi Iyer"/>
    <s v="GMC - Renewal but does not know details for now"/>
    <s v="lead_nPOnPaZcjYYWhcjHLqn1XefA7tqhWvidtcunIMyQYkf"/>
    <s v="ACUMEN PACKAGING"/>
    <s v="Shreenath Bhat"/>
    <s v="user_vMd4rmcrSbjykdyL2J7rrYn84SWdcNc5FKligrmItPw"/>
    <s v="Shreenath Bhat"/>
    <s v="2022-07-28 11:59:37.711000+00:00"/>
    <s v="2022-08-03 07:19:01.292000+00:00"/>
    <m/>
    <s v="Mumbai"/>
    <m/>
    <m/>
    <m/>
    <n v="20"/>
    <m/>
    <m/>
    <m/>
    <m/>
    <m/>
    <m/>
    <m/>
    <m/>
    <m/>
    <m/>
    <m/>
    <s v="Manufacturing"/>
    <m/>
    <m/>
    <m/>
    <m/>
    <m/>
    <m/>
    <m/>
    <m/>
    <m/>
    <m/>
    <m/>
    <m/>
    <s v="Aniket Vahile"/>
    <m/>
    <s v="user_vMd4rmcrSbjykdyL2J7rrYn84SWdcNc5FKligrmItPw"/>
    <x v="11"/>
    <x v="1"/>
    <m/>
    <m/>
    <s v="Cold Call"/>
    <s v="Naukri.com"/>
    <m/>
    <m/>
    <m/>
    <m/>
    <m/>
    <s v="2022-07-12 04:11:50.944000+00:00"/>
    <s v="2022-09-12 08:44:33.296000+00:00"/>
    <s v="GMC"/>
  </r>
  <r>
    <s v="Sreenivas Hatti"/>
    <n v="1500000"/>
    <s v="INR"/>
    <n v="0"/>
    <d v="2022-03-08T00:00:00"/>
    <s v="Sales"/>
    <s v="stat_1hn9nRJaLbI53NxPuSQgo90kRpbpKsFlwN4oEGNUTdO"/>
    <s v="Lost"/>
    <n v="0"/>
    <s v="OpportunityStatusType.Lost"/>
    <s v="cont_q00Gejql8ltASsWcZbaVANEbEG6ZseeAubPg16n9MBI"/>
    <s v="Anagha Bandekar"/>
    <s v="GMC renewal"/>
    <s v="lead_BxtFytsiYKx4vmClhOVX1tlfjOo4fsFjXkVAsjeKUwY"/>
    <s v="Staubli"/>
    <s v="Trupti Suryavanshi"/>
    <s v="user_JjaNBsxmUKBROYZvEahyXgec466W5jQa2pL0NUZ81Lb"/>
    <s v="Sreenivas Hatti"/>
    <s v="2022-06-16 09:54:22.743000+00:00"/>
    <s v="2022-08-03 13:51:46.172000+00:00"/>
    <m/>
    <s v="Bangalore"/>
    <m/>
    <m/>
    <m/>
    <n v="68"/>
    <m/>
    <m/>
    <m/>
    <m/>
    <m/>
    <m/>
    <m/>
    <m/>
    <m/>
    <m/>
    <m/>
    <s v="Manufacturing"/>
    <m/>
    <m/>
    <m/>
    <m/>
    <m/>
    <m/>
    <m/>
    <m/>
    <m/>
    <m/>
    <m/>
    <m/>
    <s v="Jitin Gopi"/>
    <m/>
    <s v="user_L8E6IFhq6UCzKLHa45LUUTZCznDuyDwFrGaEp9DXiUM"/>
    <x v="9"/>
    <x v="1"/>
    <m/>
    <s v="August"/>
    <s v="Cold Call"/>
    <s v="Sagarneel's Ref"/>
    <m/>
    <s v="Employee Wellness Handbook"/>
    <m/>
    <m/>
    <m/>
    <s v="2021-11-08 15:50:42.479000+00:00"/>
    <s v="2022-09-07 11:15:49.493000+00:00"/>
    <s v="GMC"/>
  </r>
  <r>
    <s v="Sreenivas Hatti"/>
    <n v="100000"/>
    <s v="INR"/>
    <n v="0"/>
    <s v="8/24/22"/>
    <s v="Sales"/>
    <s v="stat_1hn9nRJaLbI53NxPuSQgo90kRpbpKsFlwN4oEGNUTdO"/>
    <s v="Lost"/>
    <n v="0"/>
    <s v="OpportunityStatusType.Lost"/>
    <s v="cont_q00Gejql8ltASsWcZbaVANEbEG6ZseeAubPg16n9MBI"/>
    <s v="Anagha Bandekar"/>
    <s v="GPA Fresh"/>
    <s v="lead_BxtFytsiYKx4vmClhOVX1tlfjOo4fsFjXkVAsjeKUwY"/>
    <s v="Staubli"/>
    <s v="Trupti Suryavanshi"/>
    <s v="user_JjaNBsxmUKBROYZvEahyXgec466W5jQa2pL0NUZ81Lb"/>
    <s v="Sreenivas Hatti"/>
    <s v="2022-06-16 09:54:57.885000+00:00"/>
    <s v="2022-08-03 13:51:44.503000+00:00"/>
    <m/>
    <s v="Bangalore"/>
    <m/>
    <m/>
    <m/>
    <n v="68"/>
    <m/>
    <m/>
    <m/>
    <m/>
    <m/>
    <m/>
    <m/>
    <m/>
    <m/>
    <m/>
    <m/>
    <s v="Manufacturing"/>
    <m/>
    <m/>
    <m/>
    <m/>
    <m/>
    <m/>
    <m/>
    <m/>
    <m/>
    <m/>
    <m/>
    <m/>
    <s v="Jitin Gopi"/>
    <m/>
    <s v="user_L8E6IFhq6UCzKLHa45LUUTZCznDuyDwFrGaEp9DXiUM"/>
    <x v="9"/>
    <x v="1"/>
    <m/>
    <s v="August"/>
    <s v="Cold Call"/>
    <s v="Sagarneel's Ref"/>
    <m/>
    <s v="Employee Wellness Handbook"/>
    <m/>
    <m/>
    <m/>
    <s v="2021-11-08 15:50:42.479000+00:00"/>
    <s v="2022-09-07 11:15:49.493000+00:00"/>
    <s v="GPA"/>
  </r>
  <r>
    <s v="Vrushali Kummar"/>
    <n v="2000000"/>
    <s v="INR"/>
    <n v="0"/>
    <d v="2022-01-08T00:00:00"/>
    <s v="Sales"/>
    <s v="stat_1hn9nRJaLbI53NxPuSQgo90kRpbpKsFlwN4oEGNUTdO"/>
    <s v="Lost"/>
    <n v="0"/>
    <s v="OpportunityStatusType.Lost"/>
    <m/>
    <m/>
    <s v="GMC - Lost to Care at 19.5 L new proposed options. our quote was 23.55L + taxes"/>
    <s v="lead_nhR2NUzigyF0IeRNX2lQ2017GRYEBx4uG0sOmtGmsVJ"/>
    <s v="sheraton/ref brahmacorp"/>
    <s v="Prajakta Sahastrabudhe"/>
    <s v="user_TZzywQwym26DjuswO479pxRhNKX152z8X1haCx2vcst"/>
    <s v="Vrushali Kummar"/>
    <s v="2022-05-19 10:49:52.889000+00:00"/>
    <s v="2022-08-03 06:20:00.007000+00:00"/>
    <m/>
    <s v="Pune"/>
    <m/>
    <m/>
    <m/>
    <n v="195"/>
    <m/>
    <m/>
    <m/>
    <m/>
    <m/>
    <m/>
    <m/>
    <m/>
    <m/>
    <m/>
    <m/>
    <s v="Others"/>
    <m/>
    <m/>
    <m/>
    <m/>
    <m/>
    <m/>
    <m/>
    <m/>
    <m/>
    <m/>
    <m/>
    <m/>
    <m/>
    <m/>
    <s v="user_sREdxbAJihL2Zbgic7tyQ6Rc4Mny7HnD1RNGhA9DDYh"/>
    <x v="5"/>
    <x v="6"/>
    <m/>
    <s v="January"/>
    <s v="Cold Call"/>
    <m/>
    <m/>
    <s v="Vaccine inbound"/>
    <m/>
    <m/>
    <m/>
    <s v="2020-12-17 07:47:35.906000+00:00"/>
    <s v="2022-10-10 02:51:55.380000+00:00"/>
    <m/>
  </r>
  <r>
    <s v="Abhiroop Ganguly"/>
    <n v="2300000"/>
    <s v="INR"/>
    <n v="0"/>
    <s v="8/15/22"/>
    <s v="Sales"/>
    <s v="stat_kcR4fZg7TU7jjk1jAVua3qGLRS4J5uFayEjK5j02wtv"/>
    <s v="Unqualified"/>
    <n v="0"/>
    <s v="OpportunityStatusType.Lost"/>
    <m/>
    <m/>
    <m/>
    <s v="lead_PZKk1Bn7lraw1XiKdspvb1ZmHPmIvmV2r9OxFsLoJfk"/>
    <s v="Krishi Rasayan"/>
    <s v="Namrata Aurora"/>
    <s v="user_U27GK6WjhLhUhi1EDKXV57xMpn8n8DMIOjci1q3UReZ"/>
    <s v="Abhiroop Ganguly"/>
    <s v="2022-06-28 11:22:13.585000+00:00"/>
    <s v="2022-08-03 04:57:14.748000+00:00"/>
    <m/>
    <s v="Kolkata"/>
    <m/>
    <m/>
    <m/>
    <m/>
    <m/>
    <m/>
    <m/>
    <m/>
    <m/>
    <m/>
    <m/>
    <m/>
    <m/>
    <m/>
    <m/>
    <m/>
    <m/>
    <m/>
    <m/>
    <m/>
    <m/>
    <m/>
    <m/>
    <m/>
    <m/>
    <m/>
    <m/>
    <m/>
    <m/>
    <m/>
    <s v="user_IpBH4s1Av5OVFfQQ3nW0qPDDjwLT9uRfx1sVhml8UQA"/>
    <x v="23"/>
    <x v="1"/>
    <m/>
    <s v="July; June"/>
    <s v="Gated Content"/>
    <m/>
    <m/>
    <s v="Downloaded the guide: Designing employee healthcare plan"/>
    <m/>
    <m/>
    <m/>
    <s v="2021-11-23 07:28:12.431000+00:00"/>
    <s v="2022-08-03 04:57:26.619000+00:00"/>
    <s v="GMC"/>
  </r>
  <r>
    <s v="Abhiroop Ganguly"/>
    <n v="230000"/>
    <s v="INR"/>
    <n v="0"/>
    <s v="8/15/22"/>
    <s v="Sales"/>
    <s v="stat_kcR4fZg7TU7jjk1jAVua3qGLRS4J5uFayEjK5j02wtv"/>
    <s v="Unqualified"/>
    <n v="0"/>
    <s v="OpportunityStatusType.Lost"/>
    <m/>
    <m/>
    <m/>
    <s v="lead_PZKk1Bn7lraw1XiKdspvb1ZmHPmIvmV2r9OxFsLoJfk"/>
    <s v="Krishi Rasayan"/>
    <s v="Namrata Aurora"/>
    <s v="user_U27GK6WjhLhUhi1EDKXV57xMpn8n8DMIOjci1q3UReZ"/>
    <s v="Abhiroop Ganguly"/>
    <s v="2022-06-28 11:22:36.460000+00:00"/>
    <s v="2022-08-03 04:57:26.586000+00:00"/>
    <m/>
    <s v="Kolkata"/>
    <m/>
    <m/>
    <m/>
    <m/>
    <m/>
    <m/>
    <m/>
    <m/>
    <m/>
    <m/>
    <m/>
    <m/>
    <m/>
    <m/>
    <m/>
    <m/>
    <m/>
    <m/>
    <m/>
    <m/>
    <m/>
    <m/>
    <m/>
    <m/>
    <m/>
    <m/>
    <m/>
    <m/>
    <m/>
    <m/>
    <s v="user_IpBH4s1Av5OVFfQQ3nW0qPDDjwLT9uRfx1sVhml8UQA"/>
    <x v="23"/>
    <x v="1"/>
    <m/>
    <s v="July; June"/>
    <s v="Gated Content"/>
    <m/>
    <m/>
    <s v="Downloaded the guide: Designing employee healthcare plan"/>
    <m/>
    <m/>
    <m/>
    <s v="2021-11-23 07:28:12.431000+00:00"/>
    <s v="2022-08-03 04:57:26.619000+00:00"/>
    <s v="GPA"/>
  </r>
  <r>
    <s v="Pooja Gawas"/>
    <n v="71000"/>
    <s v="INR"/>
    <n v="100"/>
    <d v="2022-02-08T00:00:00"/>
    <s v="Sales"/>
    <s v="stat_OZRiD1474QRJIpvnjHCZfiIvKcVD6mIKSSTzg8SwDVx"/>
    <s v="Won- Payment Completed"/>
    <n v="1"/>
    <s v="OpportunityStatusType.Won"/>
    <s v="cont_7XM7MN9XOcuRwstfWNKwEL35i2CacyUxJMuCxmqHuzi"/>
    <s v="Parmender (Prem) Tyagi"/>
    <s v="Closed GPA for 186 employees with Iffco Tokio"/>
    <s v="lead_gkwIWTlZxP6PRKtMeYMJlJkVvPoBqbP6P8M0wKVwAWe"/>
    <s v="Helical Springs ( Unit of T.K.Precisions Pvt LTD)"/>
    <s v="Shreya Solanki"/>
    <s v="user_KLETV1op4MIjvKQ12xGsWi23CuPjDE6PT29nwG6T3MY"/>
    <s v="Pooja Gawas"/>
    <s v="2022-07-12 12:06:25.239000+00:00"/>
    <s v="2022-08-02 15:53:38.807000+00:00"/>
    <m/>
    <s v="Gurgaon"/>
    <m/>
    <m/>
    <m/>
    <n v="186"/>
    <m/>
    <m/>
    <m/>
    <m/>
    <m/>
    <m/>
    <m/>
    <s v="PAID_SOCIAL"/>
    <m/>
    <m/>
    <m/>
    <m/>
    <m/>
    <m/>
    <m/>
    <m/>
    <m/>
    <m/>
    <m/>
    <m/>
    <m/>
    <m/>
    <m/>
    <m/>
    <m/>
    <m/>
    <s v="user_Jujy0sFufO9J3qwY7aNpCCnF6nFZMrfvciNEydEzhaI"/>
    <x v="2"/>
    <x v="1"/>
    <m/>
    <s v="August"/>
    <s v="Gated Content"/>
    <m/>
    <m/>
    <s v="Employee Engagement Handbook"/>
    <m/>
    <m/>
    <m/>
    <s v="2022-07-04 12:45:28.332000+00:00"/>
    <s v="2022-09-21 05:53:43.351000+00:00"/>
    <s v="GPA"/>
  </r>
  <r>
    <s v="Chetan Kumar"/>
    <n v="4000000"/>
    <s v="INR"/>
    <n v="0"/>
    <d v="2022-05-08T00:00:00"/>
    <s v="Sales"/>
    <s v="stat_1hn9nRJaLbI53NxPuSQgo90kRpbpKsFlwN4oEGNUTdO"/>
    <s v="Lost"/>
    <n v="0"/>
    <s v="OpportunityStatusType.Lost"/>
    <s v="cont_O5loeN48LiBpiSWqDw78bv1A5U2UcKPUpvnPIDbgMb7"/>
    <s v="Brinda Karnik"/>
    <s v="GMC"/>
    <s v="lead_pMmdOLWQqI87ErmPzaBgW8V5tX02381FDoBrW0XUNTF"/>
    <s v="BENNETT COLEMAN &amp; COMPANY LTD/Times Professional"/>
    <s v="Mayur Gadiyar"/>
    <s v="user_hAuUqCTCw5r4tCUrswIWPSW7LJ1XIBbttZVmJkxmzGq"/>
    <s v="Chetan Kumar"/>
    <s v="2022-04-28 18:17:05.072000+00:00"/>
    <s v="2022-08-03 02:28:01.063000+00:00"/>
    <m/>
    <s v="Mumbai"/>
    <m/>
    <m/>
    <m/>
    <n v="8383"/>
    <m/>
    <m/>
    <m/>
    <m/>
    <m/>
    <m/>
    <m/>
    <m/>
    <m/>
    <m/>
    <m/>
    <s v="Publishing"/>
    <m/>
    <m/>
    <m/>
    <m/>
    <m/>
    <m/>
    <m/>
    <m/>
    <m/>
    <m/>
    <m/>
    <m/>
    <s v="Aniket Vahile"/>
    <m/>
    <s v="user_bdUPAGjcS7p6513So3N4g3aWNS5HuBuVJi7bvCPAsLt"/>
    <x v="24"/>
    <x v="1"/>
    <m/>
    <s v="August; June"/>
    <s v="Cold Call"/>
    <s v="Lusha"/>
    <m/>
    <s v="Mayur Leads"/>
    <m/>
    <m/>
    <m/>
    <s v="2021-08-23 10:16:58.277000+00:00"/>
    <s v="2022-10-17 07:07:57.867000+00:00"/>
    <s v="GMC"/>
  </r>
  <r>
    <s v="Vrushali Kummar"/>
    <n v="70000"/>
    <s v="INR"/>
    <n v="100"/>
    <d v="2022-02-08T00:00:00"/>
    <s v="Sales"/>
    <s v="stat_OZRiD1474QRJIpvnjHCZfiIvKcVD6mIKSSTzg8SwDVx"/>
    <s v="Won- Payment Completed"/>
    <n v="1"/>
    <s v="OpportunityStatusType.Won"/>
    <m/>
    <m/>
    <s v="GPa"/>
    <s v="lead_QVMbuY2WkXiGIsixlcOPA5eKxBq23pza1C7kfJxporw"/>
    <s v="Hyatt Regency"/>
    <s v="Bhairavi Jog"/>
    <s v="user_TZzywQwym26DjuswO479pxRhNKX152z8X1haCx2vcst"/>
    <s v="Vrushali Kummar"/>
    <s v="2022-07-19 10:36:14.395000+00:00"/>
    <s v="2022-08-02 14:47:31.145000+00:00"/>
    <m/>
    <s v="Pune"/>
    <m/>
    <m/>
    <m/>
    <n v="300"/>
    <m/>
    <m/>
    <m/>
    <m/>
    <m/>
    <m/>
    <m/>
    <m/>
    <m/>
    <m/>
    <m/>
    <s v="Hospitality &amp; Travel"/>
    <m/>
    <m/>
    <m/>
    <m/>
    <m/>
    <m/>
    <m/>
    <m/>
    <m/>
    <m/>
    <m/>
    <m/>
    <m/>
    <m/>
    <s v="user_228eUmsdKIb9OItgmiDq1zD4aPZ1eqiapbaLAGeBf8g"/>
    <x v="13"/>
    <x v="2"/>
    <m/>
    <s v="July"/>
    <s v="Cold Call"/>
    <m/>
    <m/>
    <m/>
    <m/>
    <m/>
    <m/>
    <s v="2022-07-19 10:22:53.104000+00:00"/>
    <s v="2022-10-18 07:18:26.410000+00:00"/>
    <s v="GPA"/>
  </r>
  <r>
    <s v="Vrushali Kummar"/>
    <n v="400000"/>
    <s v="INR"/>
    <n v="0"/>
    <s v="8/31/22"/>
    <s v="Sales"/>
    <s v="stat_1hn9nRJaLbI53NxPuSQgo90kRpbpKsFlwN4oEGNUTdO"/>
    <s v="Lost"/>
    <n v="0"/>
    <s v="OpportunityStatusType.Lost"/>
    <s v="cont_gAlYcw4ZB3g9kKqNlekQ9BLePIExv7Y1K3m7ZBu7veK"/>
    <s v="vikaas arora"/>
    <s v="GPA ren"/>
    <s v="lead_BnotPO353bgaSxjNmP6X08zGxr0VJDu0hcWxeAwyn9z"/>
    <s v="infiiloom India"/>
    <s v="Gauri Jori"/>
    <s v="user_TZzywQwym26DjuswO479pxRhNKX152z8X1haCx2vcst"/>
    <s v="Vrushali Kummar"/>
    <s v="2022-07-11 12:32:09.470000+00:00"/>
    <s v="2022-08-02 14:26:42.461000+00:00"/>
    <m/>
    <s v="Pune"/>
    <m/>
    <m/>
    <m/>
    <n v="383"/>
    <m/>
    <m/>
    <m/>
    <m/>
    <m/>
    <m/>
    <m/>
    <m/>
    <m/>
    <m/>
    <m/>
    <s v="Manufacturing"/>
    <m/>
    <m/>
    <m/>
    <m/>
    <m/>
    <m/>
    <m/>
    <m/>
    <m/>
    <m/>
    <m/>
    <m/>
    <m/>
    <m/>
    <s v="user_5YHA1ZU4iP896lD1YJehdJcMx7ZEgWCpulT4T2c3pJ3"/>
    <x v="4"/>
    <x v="1"/>
    <m/>
    <s v="August; July"/>
    <s v="Existing Account"/>
    <s v="own ref"/>
    <m/>
    <m/>
    <m/>
    <m/>
    <m/>
    <s v="2020-12-16 06:21:00.407000+00:00"/>
    <s v="2022-08-12 00:21:14.113000+00:00"/>
    <m/>
  </r>
  <r>
    <s v="Vrushali Kummar"/>
    <n v="2500000"/>
    <s v="INR"/>
    <n v="0"/>
    <d v="2022-10-08T00:00:00"/>
    <s v="Sales"/>
    <s v="stat_1hn9nRJaLbI53NxPuSQgo90kRpbpKsFlwN4oEGNUTdO"/>
    <s v="Lost"/>
    <n v="0"/>
    <s v="OpportunityStatusType.Lost"/>
    <s v="cont_gAlYcw4ZB3g9kKqNlekQ9BLePIExv7Y1K3m7ZBu7veK"/>
    <s v="vikaas arora"/>
    <s v="GMC ren"/>
    <s v="lead_BnotPO353bgaSxjNmP6X08zGxr0VJDu0hcWxeAwyn9z"/>
    <s v="infiiloom India"/>
    <s v="Gauri Jori"/>
    <s v="user_TZzywQwym26DjuswO479pxRhNKX152z8X1haCx2vcst"/>
    <s v="Vrushali Kummar"/>
    <s v="2022-07-11 12:31:40.014000+00:00"/>
    <s v="2022-08-02 14:26:29.423000+00:00"/>
    <m/>
    <s v="Pune"/>
    <m/>
    <m/>
    <m/>
    <n v="383"/>
    <m/>
    <m/>
    <m/>
    <m/>
    <m/>
    <m/>
    <m/>
    <m/>
    <m/>
    <m/>
    <m/>
    <s v="Manufacturing"/>
    <m/>
    <m/>
    <m/>
    <m/>
    <m/>
    <m/>
    <m/>
    <m/>
    <m/>
    <m/>
    <m/>
    <m/>
    <m/>
    <m/>
    <s v="user_5YHA1ZU4iP896lD1YJehdJcMx7ZEgWCpulT4T2c3pJ3"/>
    <x v="4"/>
    <x v="1"/>
    <m/>
    <s v="August; July"/>
    <s v="Existing Account"/>
    <s v="own ref"/>
    <m/>
    <m/>
    <m/>
    <m/>
    <m/>
    <s v="2020-12-16 06:21:00.407000+00:00"/>
    <s v="2022-08-12 00:21:14.113000+00:00"/>
    <m/>
  </r>
  <r>
    <s v="Vrushali Kummar"/>
    <n v="1000000"/>
    <s v="INR"/>
    <n v="0"/>
    <s v="8/31/22"/>
    <s v="Sales"/>
    <s v="stat_kcR4fZg7TU7jjk1jAVua3qGLRS4J5uFayEjK5j02wtv"/>
    <s v="Unqualified"/>
    <n v="0"/>
    <s v="OpportunityStatusType.Lost"/>
    <m/>
    <m/>
    <s v="GPA (Renewal)"/>
    <s v="lead_QH2e0haDmSMWw9ANAL3xRBBOwydueGtI2fzRncOxM0B"/>
    <s v="Poly Plastics"/>
    <s v="Bhairavi Jog"/>
    <s v="user_TZzywQwym26DjuswO479pxRhNKX152z8X1haCx2vcst"/>
    <s v="Vrushali Kummar"/>
    <s v="2022-07-14 11:56:33.352000+00:00"/>
    <s v="2022-08-02 14:25:19.201000+00:00"/>
    <m/>
    <s v="Pune"/>
    <m/>
    <m/>
    <m/>
    <n v="800"/>
    <m/>
    <m/>
    <m/>
    <m/>
    <m/>
    <m/>
    <m/>
    <m/>
    <m/>
    <m/>
    <m/>
    <s v="Automotive"/>
    <m/>
    <m/>
    <m/>
    <m/>
    <m/>
    <m/>
    <m/>
    <m/>
    <m/>
    <m/>
    <m/>
    <m/>
    <s v="Sakshi Soni"/>
    <m/>
    <s v="user_228eUmsdKIb9OItgmiDq1zD4aPZ1eqiapbaLAGeBf8g"/>
    <x v="13"/>
    <x v="1"/>
    <m/>
    <s v="August"/>
    <s v="Cold Call"/>
    <m/>
    <m/>
    <s v="Vrushali DB"/>
    <m/>
    <m/>
    <m/>
    <s v="2022-03-04 08:44:43.158000+00:00"/>
    <s v="2022-08-02 14:25:19.353000+00:00"/>
    <s v="GPA"/>
  </r>
  <r>
    <s v="Vrushali Kummar"/>
    <n v="500000"/>
    <s v="INR"/>
    <n v="0"/>
    <s v="8/31/22"/>
    <s v="Sales"/>
    <s v="stat_kcR4fZg7TU7jjk1jAVua3qGLRS4J5uFayEjK5j02wtv"/>
    <s v="Unqualified"/>
    <n v="0"/>
    <s v="OpportunityStatusType.Lost"/>
    <m/>
    <m/>
    <m/>
    <s v="lead_Eyxs4ejMyg8SvyH1pbMzOm9oXKBxOJrPlBegPHaeaG9"/>
    <s v="Seedworks International Pvt. Ltd."/>
    <s v="Satyajit Chati"/>
    <s v="user_TZzywQwym26DjuswO479pxRhNKX152z8X1haCx2vcst"/>
    <s v="Vrushali Kummar"/>
    <s v="2022-07-21 05:18:44.750000+00:00"/>
    <s v="2022-08-02 14:17:52.903000+00:00"/>
    <m/>
    <s v="Hyderabad"/>
    <m/>
    <m/>
    <m/>
    <n v="410"/>
    <m/>
    <m/>
    <m/>
    <m/>
    <m/>
    <m/>
    <m/>
    <m/>
    <m/>
    <m/>
    <m/>
    <s v="Others"/>
    <m/>
    <m/>
    <m/>
    <m/>
    <m/>
    <m/>
    <m/>
    <m/>
    <m/>
    <m/>
    <m/>
    <m/>
    <s v="Amol Gawali"/>
    <m/>
    <s v="user_228eUmsdKIb9OItgmiDq1zD4aPZ1eqiapbaLAGeBf8g"/>
    <x v="13"/>
    <x v="1"/>
    <m/>
    <s v="August; July"/>
    <s v="Cold Call"/>
    <m/>
    <m/>
    <m/>
    <m/>
    <m/>
    <m/>
    <s v="2022-05-12 04:48:48.302000+00:00"/>
    <s v="2022-08-11 06:58:34.705000+00:00"/>
    <m/>
  </r>
  <r>
    <s v="Vrushali Kummar"/>
    <n v="500000"/>
    <s v="INR"/>
    <n v="0"/>
    <s v="8/31/22"/>
    <s v="Sales"/>
    <s v="stat_kcR4fZg7TU7jjk1jAVua3qGLRS4J5uFayEjK5j02wtv"/>
    <s v="Unqualified"/>
    <n v="0"/>
    <s v="OpportunityStatusType.Lost"/>
    <m/>
    <m/>
    <s v="Non-EB (Renewal)"/>
    <s v="lead_QH2e0haDmSMWw9ANAL3xRBBOwydueGtI2fzRncOxM0B"/>
    <s v="Poly Plastics"/>
    <s v="Bhairavi Jog"/>
    <s v="user_TZzywQwym26DjuswO479pxRhNKX152z8X1haCx2vcst"/>
    <s v="Vrushali Kummar"/>
    <s v="2022-07-14 11:57:05.239000+00:00"/>
    <s v="2022-08-02 14:24:58.297000+00:00"/>
    <m/>
    <s v="Pune"/>
    <m/>
    <m/>
    <m/>
    <n v="800"/>
    <m/>
    <m/>
    <m/>
    <m/>
    <m/>
    <m/>
    <m/>
    <m/>
    <m/>
    <m/>
    <m/>
    <s v="Automotive"/>
    <m/>
    <m/>
    <m/>
    <m/>
    <m/>
    <m/>
    <m/>
    <m/>
    <m/>
    <m/>
    <m/>
    <m/>
    <s v="Sakshi Soni"/>
    <m/>
    <s v="user_228eUmsdKIb9OItgmiDq1zD4aPZ1eqiapbaLAGeBf8g"/>
    <x v="13"/>
    <x v="1"/>
    <m/>
    <s v="August"/>
    <s v="Cold Call"/>
    <m/>
    <m/>
    <s v="Vrushali DB"/>
    <m/>
    <m/>
    <m/>
    <s v="2022-03-04 08:44:43.158000+00:00"/>
    <s v="2022-08-02 14:25:19.353000+00:00"/>
    <s v="NON EB"/>
  </r>
  <r>
    <s v="Vrushali Kummar"/>
    <n v="6100000"/>
    <s v="INR"/>
    <n v="0"/>
    <s v="8/31/22"/>
    <s v="Sales"/>
    <s v="stat_kcR4fZg7TU7jjk1jAVua3qGLRS4J5uFayEjK5j02wtv"/>
    <s v="Unqualified"/>
    <n v="0"/>
    <s v="OpportunityStatusType.Lost"/>
    <m/>
    <m/>
    <m/>
    <s v="lead_Eyxs4ejMyg8SvyH1pbMzOm9oXKBxOJrPlBegPHaeaG9"/>
    <s v="Seedworks International Pvt. Ltd."/>
    <s v="Satyajit Chati"/>
    <s v="user_TZzywQwym26DjuswO479pxRhNKX152z8X1haCx2vcst"/>
    <s v="Vrushali Kummar"/>
    <s v="2022-07-11 09:43:05.384000+00:00"/>
    <s v="2022-08-02 14:17:41.527000+00:00"/>
    <m/>
    <s v="Hyderabad"/>
    <m/>
    <m/>
    <m/>
    <n v="410"/>
    <m/>
    <m/>
    <m/>
    <m/>
    <m/>
    <m/>
    <m/>
    <m/>
    <m/>
    <m/>
    <m/>
    <s v="Others"/>
    <m/>
    <m/>
    <m/>
    <m/>
    <m/>
    <m/>
    <m/>
    <m/>
    <m/>
    <m/>
    <m/>
    <m/>
    <s v="Amol Gawali"/>
    <m/>
    <s v="user_228eUmsdKIb9OItgmiDq1zD4aPZ1eqiapbaLAGeBf8g"/>
    <x v="13"/>
    <x v="1"/>
    <m/>
    <s v="August; July"/>
    <s v="Cold Call"/>
    <m/>
    <m/>
    <m/>
    <m/>
    <m/>
    <m/>
    <s v="2022-05-12 04:48:48.302000+00:00"/>
    <s v="2022-08-11 06:58:34.705000+00:00"/>
    <s v="GMC"/>
  </r>
  <r>
    <s v="Daya Gowda"/>
    <n v="1200000"/>
    <s v="INR"/>
    <n v="0"/>
    <s v="8/31/22"/>
    <s v="Sales"/>
    <s v="stat_kcR4fZg7TU7jjk1jAVua3qGLRS4J5uFayEjK5j02wtv"/>
    <s v="Unqualified"/>
    <n v="0"/>
    <s v="OpportunityStatusType.Lost"/>
    <s v="cont_3aTcg8vwRt6jfjKqHlQvGlDcbF5S8StfCzb4klXTc72"/>
    <s v="Prajakta Diwan"/>
    <s v="GMC Aug renewal"/>
    <s v="lead_3wfNBOueU8Z8eq2VwimH2QS3cYSHn5KkMW65QmcqnXK"/>
    <s v="Coriolis Technologies Pvt. Ltd."/>
    <s v="Daya Gowda"/>
    <s v="user_encRk5bIEFN6ZA11h4WH2AdZTiZpogLSlMIaj0E30SZ"/>
    <s v="Daya Gowda"/>
    <s v="2022-07-11 05:27:32.908000+00:00"/>
    <s v="2022-08-02 09:00:29.664000+00:00"/>
    <m/>
    <s v="Pune"/>
    <m/>
    <m/>
    <m/>
    <n v="131"/>
    <m/>
    <m/>
    <m/>
    <m/>
    <m/>
    <m/>
    <m/>
    <m/>
    <m/>
    <m/>
    <m/>
    <s v="IT Services &amp; IT Consulting"/>
    <s v="HDFC"/>
    <m/>
    <m/>
    <m/>
    <m/>
    <m/>
    <m/>
    <m/>
    <m/>
    <m/>
    <m/>
    <m/>
    <s v="Jitin Gopi"/>
    <m/>
    <s v="user_encRk5bIEFN6ZA11h4WH2AdZTiZpogLSlMIaj0E30SZ"/>
    <x v="3"/>
    <x v="1"/>
    <m/>
    <s v="July"/>
    <s v="Cold Call"/>
    <m/>
    <m/>
    <m/>
    <m/>
    <m/>
    <m/>
    <s v="2022-05-18 04:34:34.493000+00:00"/>
    <s v="2022-08-02 09:00:29.756000+00:00"/>
    <m/>
  </r>
  <r>
    <s v="Kashif Ahmad"/>
    <n v="300000"/>
    <s v="INR"/>
    <n v="0"/>
    <s v="8/31/22"/>
    <s v="Sales"/>
    <s v="stat_kcR4fZg7TU7jjk1jAVua3qGLRS4J5uFayEjK5j02wtv"/>
    <s v="Unqualified"/>
    <n v="0"/>
    <s v="OpportunityStatusType.Lost"/>
    <m/>
    <m/>
    <s v="GMC (1+3)- Fresh"/>
    <s v="lead_k7r0Som44404fgB9TkYL8r0z7hxZkVtuGu7VhS7y8Yy"/>
    <s v="GEMFORD SCHOOL (Fresh)"/>
    <s v="Bhairavi Jog"/>
    <s v="user_sREdxbAJihL2Zbgic7tyQ6Rc4Mny7HnD1RNGhA9DDYh"/>
    <s v="Prajakta Sahastrabudhe"/>
    <s v="2022-06-27 09:25:29.305000+00:00"/>
    <s v="2022-08-02 10:28:07.324000+00:00"/>
    <m/>
    <s v="Other"/>
    <m/>
    <m/>
    <m/>
    <n v="30"/>
    <m/>
    <m/>
    <m/>
    <m/>
    <m/>
    <m/>
    <m/>
    <m/>
    <m/>
    <m/>
    <m/>
    <s v="Education"/>
    <m/>
    <m/>
    <m/>
    <m/>
    <m/>
    <m/>
    <m/>
    <m/>
    <m/>
    <m/>
    <m/>
    <m/>
    <m/>
    <m/>
    <s v="user_228eUmsdKIb9OItgmiDq1zD4aPZ1eqiapbaLAGeBf8g"/>
    <x v="13"/>
    <x v="1"/>
    <m/>
    <m/>
    <s v="Gated Content"/>
    <m/>
    <m/>
    <s v="Employee Wellness Handbook"/>
    <m/>
    <m/>
    <m/>
    <s v="2022-01-11 14:32:05.470000+00:00"/>
    <s v="2022-08-02 10:28:16.969000+00:00"/>
    <s v="GMC"/>
  </r>
  <r>
    <s v="Kashif Ahmad"/>
    <n v="459000"/>
    <s v="INR"/>
    <n v="0"/>
    <d v="2022-02-08T00:00:00"/>
    <s v="Sales"/>
    <s v="stat_1hn9nRJaLbI53NxPuSQgo90kRpbpKsFlwN4oEGNUTdO"/>
    <s v="Lost"/>
    <n v="0"/>
    <s v="OpportunityStatusType.Lost"/>
    <s v="cont_T4jENQCTowBOICRjUIjCHTSpovNtE3DOpJGr1lpK869"/>
    <s v="Anna Joy"/>
    <s v="GMC renewal(Went with their incumbent broker and TATA AIG as they were L1)"/>
    <s v="lead_aBoJkJ9CjwTqy9kzvBhEM9L3UGUAvbYgHN9xrwYhvz3"/>
    <s v="UIS GLOBAL PRIVATE LIMITED"/>
    <s v="Trupti Suryavanshi"/>
    <s v="user_LKRhV6rhcBe0uL8u70UUGeDjbMupuho4TaiAOCbT7HT"/>
    <s v="Kashif Ahmad"/>
    <s v="2022-04-26 09:07:40.118000+00:00"/>
    <s v="2022-08-02 11:12:33.276000+00:00"/>
    <m/>
    <s v="Kochi"/>
    <m/>
    <m/>
    <m/>
    <n v="144"/>
    <m/>
    <m/>
    <m/>
    <m/>
    <m/>
    <m/>
    <m/>
    <m/>
    <m/>
    <m/>
    <m/>
    <s v="IT Services &amp; IT Consulting"/>
    <m/>
    <m/>
    <m/>
    <m/>
    <m/>
    <m/>
    <m/>
    <m/>
    <m/>
    <m/>
    <m/>
    <m/>
    <m/>
    <m/>
    <s v="user_L8E6IFhq6UCzKLHa45LUUTZCznDuyDwFrGaEp9DXiUM"/>
    <x v="9"/>
    <x v="1"/>
    <m/>
    <s v="June"/>
    <s v="Gated Content"/>
    <m/>
    <m/>
    <s v="Downloaded the guide: Designing employee healthcare plan"/>
    <m/>
    <m/>
    <m/>
    <s v="2021-10-14 06:44:17.620000+00:00"/>
    <s v="2022-08-02 11:12:33.337000+00:00"/>
    <s v="GMC"/>
  </r>
  <r>
    <s v="Mayur Gadiyar"/>
    <n v="1000000"/>
    <s v="INR"/>
    <n v="0"/>
    <s v="8/19/22"/>
    <s v="Sales"/>
    <s v="stat_kcR4fZg7TU7jjk1jAVua3qGLRS4J5uFayEjK5j02wtv"/>
    <s v="Unqualified"/>
    <n v="0"/>
    <s v="OpportunityStatusType.Lost"/>
    <s v="cont_MIQcIHFfJMC2bvK7j6MLmkFd5IbQ0VuM6vIYFG9L9D1"/>
    <s v="ashwini panchal"/>
    <s v="client not ready to share the data"/>
    <s v="lead_GceeHW0arZ0fwgJviAA5cl2f3aePp5GZTcoFCmnzFBV"/>
    <s v="ANVIL SHARE &amp; STOCK BROKING PVT LTD"/>
    <s v="Nikhil Ahuja"/>
    <s v="user_bdUPAGjcS7p6513So3N4g3aWNS5HuBuVJi7bvCPAsLt"/>
    <s v="Mayur Gadiyar"/>
    <s v="2022-07-13 09:07:15.596000+00:00"/>
    <s v="2022-08-02 08:33:24.261000+00:00"/>
    <m/>
    <s v="Mumbai"/>
    <m/>
    <m/>
    <m/>
    <n v="112"/>
    <m/>
    <m/>
    <s v="Facebook"/>
    <m/>
    <m/>
    <m/>
    <m/>
    <s v="PAID_SOCIAL"/>
    <m/>
    <m/>
    <m/>
    <m/>
    <m/>
    <m/>
    <m/>
    <m/>
    <m/>
    <m/>
    <m/>
    <m/>
    <m/>
    <m/>
    <m/>
    <m/>
    <m/>
    <m/>
    <s v="user_ocHSJH83OJnHCvKyMbjx8WOOK8PMgAUGIj1qK0q0dMV"/>
    <x v="10"/>
    <x v="1"/>
    <m/>
    <s v="August"/>
    <s v="Gated Content"/>
    <m/>
    <m/>
    <s v="Employee Engagement Handbook"/>
    <m/>
    <m/>
    <m/>
    <s v="2022-07-04 05:06:26.824000+00:00"/>
    <s v="2022-08-02 08:34:36.202000+00:00"/>
    <s v="GMC"/>
  </r>
  <r>
    <s v="Naveen Kumar"/>
    <n v="3500000"/>
    <s v="INR"/>
    <n v="0"/>
    <s v="9/30/22"/>
    <s v="Sales"/>
    <s v="stat_kcR4fZg7TU7jjk1jAVua3qGLRS4J5uFayEjK5j02wtv"/>
    <s v="Unqualified"/>
    <n v="0"/>
    <s v="OpportunityStatusType.Lost"/>
    <s v="cont_3AKjnHiQdYF3FxMsAMYAoqzlgvc8Uhkf2DdMG6ziPa0"/>
    <s v="DARSHAN SAWANT"/>
    <s v="GMC policy - They have now inhouse Broker to take care of their policies"/>
    <s v="lead_N62cVXjd3P9BiDCBgSekVYxn5Q0i6VgewWDWN0mWTww"/>
    <s v="Bombay Stock Exchange"/>
    <s v="Daniel Patra"/>
    <s v="user_N52PP2uP2VZc2gm0nhh6CNFSif4n85g1cdxoNFd9ct0"/>
    <s v="Naveen Kumar"/>
    <s v="2022-07-28 06:48:36.065000+00:00"/>
    <s v="2022-08-02 07:51:00.817000+00:00"/>
    <m/>
    <s v="Mumbai"/>
    <m/>
    <m/>
    <m/>
    <n v="500"/>
    <m/>
    <m/>
    <m/>
    <m/>
    <m/>
    <m/>
    <m/>
    <m/>
    <m/>
    <m/>
    <m/>
    <s v="Banking &amp; Finance"/>
    <m/>
    <m/>
    <m/>
    <m/>
    <m/>
    <m/>
    <m/>
    <m/>
    <m/>
    <m/>
    <m/>
    <m/>
    <s v="Arunkumar Dubey"/>
    <m/>
    <s v="user_doWYUHOvQ3f5K3ugoH7kbrXnoPuCbasVEsKoA9COWQo"/>
    <x v="15"/>
    <x v="1"/>
    <m/>
    <s v="September"/>
    <s v="Cold Call"/>
    <s v="Naukri.com"/>
    <m/>
    <m/>
    <m/>
    <m/>
    <m/>
    <s v="2021-07-26 07:25:17.895000+00:00"/>
    <s v="2022-09-08 13:28:12.867000+00:00"/>
    <s v="GMC"/>
  </r>
  <r>
    <s v="Sreenivas Hatti"/>
    <n v="1000000"/>
    <s v="INR"/>
    <n v="0"/>
    <d v="2022-02-08T00:00:00"/>
    <s v="Sales"/>
    <s v="stat_kcR4fZg7TU7jjk1jAVua3qGLRS4J5uFayEjK5j02wtv"/>
    <s v="Unqualified"/>
    <n v="0"/>
    <s v="OpportunityStatusType.Lost"/>
    <s v="cont_D9e4W4fxwJWvk9ddlISP1ajuKy8bzntpczQVncI32Le"/>
    <s v="Sonia Thomas"/>
    <s v="Demo taken by Sonal"/>
    <s v="lead_L1PoPay1hS7XoHbDqVAGYkXlHusnZdiTsHp0A3HwQC4"/>
    <s v="Hatio"/>
    <s v="Vikas Raj"/>
    <s v="user_P3f70h2AcefBkFTBZpvA9LgDbjTmUIXkqdKqHJ5evwA"/>
    <s v="Manojkumar Tinna"/>
    <s v="2022-06-13 09:25:44.752000+00:00"/>
    <s v="2022-08-02 07:43:11.464000+00:00"/>
    <m/>
    <s v="Kochi"/>
    <m/>
    <m/>
    <m/>
    <n v="250"/>
    <m/>
    <m/>
    <m/>
    <m/>
    <m/>
    <m/>
    <m/>
    <m/>
    <m/>
    <m/>
    <m/>
    <s v="IT Services &amp; IT Consulting"/>
    <s v="IFFCO"/>
    <m/>
    <m/>
    <m/>
    <m/>
    <m/>
    <m/>
    <m/>
    <m/>
    <m/>
    <m/>
    <m/>
    <s v="Jithendra Goalla"/>
    <m/>
    <s v="user_BtmkQ6xvtDyCMLstiH7YmmQURsFQdjarGcnSBd9UgEk"/>
    <x v="19"/>
    <x v="1"/>
    <m/>
    <s v="August"/>
    <s v="Cold Call"/>
    <s v="Lusha"/>
    <n v="1000000"/>
    <m/>
    <m/>
    <m/>
    <m/>
    <s v="2022-06-06 04:38:50.716000+00:00"/>
    <s v="2022-09-25 14:05:49.146000+00:00"/>
    <m/>
  </r>
  <r>
    <s v="Sreenivas Hatti"/>
    <n v="25000"/>
    <s v="INR"/>
    <n v="0"/>
    <s v="7/31/22"/>
    <s v="Sales"/>
    <s v="stat_1hn9nRJaLbI53NxPuSQgo90kRpbpKsFlwN4oEGNUTdO"/>
    <s v="Lost"/>
    <n v="0"/>
    <s v="OpportunityStatusType.Lost"/>
    <s v="cont_fCzc3wZgG305EkYGl0orMoeAbDp6LAIK2kwebmMtXdD"/>
    <s v="Veeresh Gangadharmath"/>
    <m/>
    <s v="lead_bpyF1vlPdduf9o5HZHYAHlJyxbxD8wikfM0g5HMGNMO"/>
    <s v="Maven Silicon"/>
    <s v="Sarvesh Pawar"/>
    <s v="user_P3f70h2AcefBkFTBZpvA9LgDbjTmUIXkqdKqHJ5evwA"/>
    <s v="Manojkumar Tinna"/>
    <s v="2022-07-07 05:59:07.827000+00:00"/>
    <s v="2022-08-02 07:13:42.923000+00:00"/>
    <m/>
    <s v="Bangalore"/>
    <m/>
    <m/>
    <m/>
    <n v="500"/>
    <m/>
    <m/>
    <m/>
    <m/>
    <m/>
    <m/>
    <m/>
    <m/>
    <m/>
    <m/>
    <m/>
    <s v="Manufacturing"/>
    <m/>
    <m/>
    <m/>
    <m/>
    <m/>
    <m/>
    <m/>
    <m/>
    <m/>
    <m/>
    <m/>
    <m/>
    <s v="Deepak Yadav"/>
    <m/>
    <s v="user_A8KOTZADnUtEQOLt4nSLAmteNStuGh80js75RYjrXVt"/>
    <x v="6"/>
    <x v="1"/>
    <m/>
    <s v="July"/>
    <s v="Gated Content"/>
    <m/>
    <m/>
    <s v="Employee Wellness Handbook"/>
    <m/>
    <m/>
    <m/>
    <s v="2022-01-10 12:49:57.896000+00:00"/>
    <s v="2022-10-03 06:05:46.654000+00:00"/>
    <s v="GPA"/>
  </r>
  <r>
    <s v="Sreenivas Hatti"/>
    <n v="300000"/>
    <s v="INR"/>
    <n v="0"/>
    <s v="7/31/22"/>
    <s v="Sales"/>
    <s v="stat_1hn9nRJaLbI53NxPuSQgo90kRpbpKsFlwN4oEGNUTdO"/>
    <s v="Lost"/>
    <n v="0"/>
    <s v="OpportunityStatusType.Lost"/>
    <s v="cont_fCzc3wZgG305EkYGl0orMoeAbDp6LAIK2kwebmMtXdD"/>
    <s v="Veeresh Gangadharmath"/>
    <m/>
    <s v="lead_bpyF1vlPdduf9o5HZHYAHlJyxbxD8wikfM0g5HMGNMO"/>
    <s v="Maven Silicon"/>
    <s v="Sarvesh Pawar"/>
    <s v="user_P3f70h2AcefBkFTBZpvA9LgDbjTmUIXkqdKqHJ5evwA"/>
    <s v="Manojkumar Tinna"/>
    <s v="2022-07-07 05:58:47.411000+00:00"/>
    <s v="2022-08-02 07:13:32.894000+00:00"/>
    <m/>
    <s v="Bangalore"/>
    <m/>
    <m/>
    <m/>
    <n v="500"/>
    <m/>
    <m/>
    <m/>
    <m/>
    <m/>
    <m/>
    <m/>
    <m/>
    <m/>
    <m/>
    <m/>
    <s v="Manufacturing"/>
    <m/>
    <m/>
    <m/>
    <m/>
    <m/>
    <m/>
    <m/>
    <m/>
    <m/>
    <m/>
    <m/>
    <m/>
    <s v="Deepak Yadav"/>
    <m/>
    <s v="user_A8KOTZADnUtEQOLt4nSLAmteNStuGh80js75RYjrXVt"/>
    <x v="6"/>
    <x v="1"/>
    <m/>
    <s v="July"/>
    <s v="Gated Content"/>
    <m/>
    <m/>
    <s v="Employee Wellness Handbook"/>
    <m/>
    <m/>
    <m/>
    <s v="2022-01-10 12:49:57.896000+00:00"/>
    <s v="2022-10-03 06:05:46.654000+00:00"/>
    <s v="GMC"/>
  </r>
  <r>
    <s v="Omkar Ghate"/>
    <n v="78000"/>
    <s v="INR"/>
    <n v="0"/>
    <d v="2022-09-08T00:00:00"/>
    <s v="Sales"/>
    <s v="stat_kcR4fZg7TU7jjk1jAVua3qGLRS4J5uFayEjK5j02wtv"/>
    <s v="Unqualified"/>
    <n v="0"/>
    <s v="OpportunityStatusType.Lost"/>
    <s v="cont_uZDqm1KEAWATlYwU97M9OiUR8maje5ZiSoSPb23aS5I"/>
    <s v="Chandan Auradkar"/>
    <s v="GPA Renewal"/>
    <s v="lead_or9GYGsfyhGQVxm09YVgYliWzBqxjcIhJLf5fdahPAT"/>
    <s v="Polyrub Cooper Standard FTS Pvt Ltd"/>
    <s v="Trupti Suryavanshi"/>
    <s v="user_9SBRjyF0n4iWuhUdqRyQkFhl2J4uyNKhFWvvJEvunX8"/>
    <s v="Omkar Ghate"/>
    <s v="2022-07-19 05:09:43.337000+00:00"/>
    <s v="2022-08-02 06:42:33.733000+00:00"/>
    <m/>
    <s v="Pune"/>
    <m/>
    <s v="2022-07-11 08:30:00+00:00"/>
    <m/>
    <n v="116"/>
    <m/>
    <m/>
    <m/>
    <m/>
    <m/>
    <m/>
    <m/>
    <m/>
    <m/>
    <m/>
    <m/>
    <s v="Automotive"/>
    <m/>
    <m/>
    <m/>
    <m/>
    <m/>
    <m/>
    <m/>
    <m/>
    <m/>
    <m/>
    <m/>
    <m/>
    <m/>
    <m/>
    <s v="user_L8E6IFhq6UCzKLHa45LUUTZCznDuyDwFrGaEp9DXiUM"/>
    <x v="9"/>
    <x v="1"/>
    <m/>
    <s v="August"/>
    <s v="Warm Referral"/>
    <s v="Rakesh ref."/>
    <m/>
    <m/>
    <m/>
    <m/>
    <m/>
    <s v="2022-07-11 08:47:53.667000+00:00"/>
    <s v="2022-09-23 12:30:53.784000+00:00"/>
    <s v="GPA"/>
  </r>
  <r>
    <s v="Kashif Ahmad"/>
    <n v="20000"/>
    <s v="INR"/>
    <n v="0"/>
    <s v="8/20/22"/>
    <s v="Sales"/>
    <s v="stat_kcR4fZg7TU7jjk1jAVua3qGLRS4J5uFayEjK5j02wtv"/>
    <s v="Unqualified"/>
    <n v="0"/>
    <s v="OpportunityStatusType.Lost"/>
    <s v="cont_5P1bOqoD2tPOOJyeuBrYpqRQgK8sdEr1wk5zQYbL7zk"/>
    <s v="Nirmalya Tripathi"/>
    <s v="GPA-Good relationship with existing vendor"/>
    <s v="lead_yZQUE4hkdGQ96kAozxTuI2HtW108nSrycTmDmZlyWGQ"/>
    <s v="Fibro plastic chem"/>
    <s v="Aishwarya Nyayadhish"/>
    <s v="user_LKRhV6rhcBe0uL8u70UUGeDjbMupuho4TaiAOCbT7HT"/>
    <s v="Kashif Ahmad"/>
    <s v="2022-04-11 09:38:38.796000+00:00"/>
    <s v="2022-08-02 06:15:40.156000+00:00"/>
    <m/>
    <s v="Kolkata"/>
    <m/>
    <s v="2021-01-21 13:24:16+00:00"/>
    <m/>
    <n v="230"/>
    <m/>
    <m/>
    <m/>
    <m/>
    <m/>
    <m/>
    <m/>
    <m/>
    <m/>
    <m/>
    <m/>
    <s v="Manufacturing"/>
    <m/>
    <m/>
    <m/>
    <m/>
    <m/>
    <m/>
    <m/>
    <m/>
    <m/>
    <m/>
    <m/>
    <m/>
    <m/>
    <m/>
    <s v="user_6hRQhcoLhZEDUBYaw3vS7rv6T5582sGfXq4jNRqTfUU"/>
    <x v="14"/>
    <x v="1"/>
    <m/>
    <s v="June"/>
    <s v="Inbound"/>
    <s v="Inbound via website"/>
    <m/>
    <s v="Employee Count 230"/>
    <m/>
    <m/>
    <m/>
    <s v="2021-01-21 13:26:58.772000+00:00"/>
    <s v="2022-09-23 12:42:40.149000+00:00"/>
    <m/>
  </r>
  <r>
    <s v="Navin Panjwani"/>
    <n v="500000"/>
    <s v="INR"/>
    <n v="0"/>
    <s v="8/20/22"/>
    <s v="Sales"/>
    <s v="stat_1hn9nRJaLbI53NxPuSQgo90kRpbpKsFlwN4oEGNUTdO"/>
    <s v="Lost"/>
    <n v="0"/>
    <s v="OpportunityStatusType.Lost"/>
    <s v="cont_cBpPgT3VowRpkwDCuawOhH2XwjTdEU3BGYGA8h6a22x"/>
    <s v="Priyadarshini R"/>
    <m/>
    <s v="lead_1JoDsLwz3xYi9VXbXsKptY1cYW1vX5TrSkZZoPN34vH"/>
    <s v="enParadigm"/>
    <s v="Harmanjit Singh"/>
    <s v="user_sD3YjSs92XKUfD0OPHeo886g6tW6aCM0iUhX5VVUuJi"/>
    <s v="Navin Panjwani"/>
    <s v="2022-05-11 11:44:10.275000+00:00"/>
    <s v="2022-08-02 06:30:06.130000+00:00"/>
    <m/>
    <s v="Bangalore"/>
    <m/>
    <s v="2021-08-16 13:24:01+00:00"/>
    <m/>
    <n v="45"/>
    <m/>
    <m/>
    <m/>
    <m/>
    <m/>
    <m/>
    <m/>
    <m/>
    <m/>
    <m/>
    <m/>
    <s v="IT Services &amp; IT Consulting"/>
    <m/>
    <m/>
    <m/>
    <m/>
    <m/>
    <m/>
    <m/>
    <m/>
    <m/>
    <m/>
    <m/>
    <m/>
    <s v="Aniket Vahile"/>
    <m/>
    <s v="user_lwF8ctKa5IyxqATpO2EOw2h0AEPiCMHOgewiH38Ei77"/>
    <x v="0"/>
    <x v="1"/>
    <m/>
    <s v="July"/>
    <s v="Inbound"/>
    <s v="Inbound via website"/>
    <m/>
    <s v="Employee Count 50"/>
    <m/>
    <s v="Cornerstone Venture Partners Fund"/>
    <m/>
    <s v="2021-08-16 13:26:46.656000+00:00"/>
    <s v="2022-09-07 07:29:45.476000+00:00"/>
    <s v="GMC"/>
  </r>
  <r>
    <s v="Navin Panjwani"/>
    <n v="100000"/>
    <s v="INR"/>
    <n v="0"/>
    <s v="8/20/22"/>
    <s v="Sales"/>
    <s v="stat_1hn9nRJaLbI53NxPuSQgo90kRpbpKsFlwN4oEGNUTdO"/>
    <s v="Lost"/>
    <n v="0"/>
    <s v="OpportunityStatusType.Lost"/>
    <s v="cont_cBpPgT3VowRpkwDCuawOhH2XwjTdEU3BGYGA8h6a22x"/>
    <s v="Priyadarshini R"/>
    <s v="Loop Membership"/>
    <s v="lead_1JoDsLwz3xYi9VXbXsKptY1cYW1vX5TrSkZZoPN34vH"/>
    <s v="enParadigm"/>
    <s v="Harmanjit Singh"/>
    <s v="user_sD3YjSs92XKUfD0OPHeo886g6tW6aCM0iUhX5VVUuJi"/>
    <s v="Navin Panjwani"/>
    <s v="2022-05-11 11:42:51.387000+00:00"/>
    <s v="2022-08-02 06:29:57.566000+00:00"/>
    <m/>
    <s v="Bangalore"/>
    <m/>
    <s v="2021-08-16 13:24:01+00:00"/>
    <m/>
    <n v="45"/>
    <m/>
    <m/>
    <m/>
    <m/>
    <m/>
    <m/>
    <m/>
    <m/>
    <m/>
    <m/>
    <m/>
    <s v="IT Services &amp; IT Consulting"/>
    <m/>
    <m/>
    <m/>
    <m/>
    <m/>
    <m/>
    <m/>
    <m/>
    <m/>
    <m/>
    <m/>
    <m/>
    <s v="Aniket Vahile"/>
    <m/>
    <s v="user_lwF8ctKa5IyxqATpO2EOw2h0AEPiCMHOgewiH38Ei77"/>
    <x v="0"/>
    <x v="1"/>
    <m/>
    <s v="July"/>
    <s v="Inbound"/>
    <s v="Inbound via website"/>
    <m/>
    <s v="Employee Count 50"/>
    <m/>
    <s v="Cornerstone Venture Partners Fund"/>
    <m/>
    <s v="2021-08-16 13:26:46.656000+00:00"/>
    <s v="2022-09-07 07:29:45.476000+00:00"/>
    <m/>
  </r>
  <r>
    <s v="Kashif Ahmad"/>
    <n v="1000000"/>
    <s v="INR"/>
    <n v="0"/>
    <s v="8/20/22"/>
    <s v="Sales"/>
    <s v="stat_kcR4fZg7TU7jjk1jAVua3qGLRS4J5uFayEjK5j02wtv"/>
    <s v="Unqualified"/>
    <n v="0"/>
    <s v="OpportunityStatusType.Lost"/>
    <s v="cont_5P1bOqoD2tPOOJyeuBrYpqRQgK8sdEr1wk5zQYbL7zk"/>
    <s v="Nirmalya Tripathi"/>
    <s v="GMC- Good relationship with existing vendor"/>
    <s v="lead_yZQUE4hkdGQ96kAozxTuI2HtW108nSrycTmDmZlyWGQ"/>
    <s v="Fibro plastic chem"/>
    <s v="Aishwarya Nyayadhish"/>
    <s v="user_LKRhV6rhcBe0uL8u70UUGeDjbMupuho4TaiAOCbT7HT"/>
    <s v="Kashif Ahmad"/>
    <s v="2022-04-11 09:38:17.342000+00:00"/>
    <s v="2022-08-02 06:14:49.061000+00:00"/>
    <m/>
    <s v="Kolkata"/>
    <m/>
    <s v="2021-01-21 13:24:16+00:00"/>
    <m/>
    <n v="230"/>
    <m/>
    <m/>
    <m/>
    <m/>
    <m/>
    <m/>
    <m/>
    <m/>
    <m/>
    <m/>
    <m/>
    <s v="Manufacturing"/>
    <m/>
    <m/>
    <m/>
    <m/>
    <m/>
    <m/>
    <m/>
    <m/>
    <m/>
    <m/>
    <m/>
    <m/>
    <m/>
    <m/>
    <s v="user_6hRQhcoLhZEDUBYaw3vS7rv6T5582sGfXq4jNRqTfUU"/>
    <x v="14"/>
    <x v="1"/>
    <m/>
    <s v="June"/>
    <s v="Inbound"/>
    <s v="Inbound via website"/>
    <m/>
    <s v="Employee Count 230"/>
    <m/>
    <m/>
    <m/>
    <s v="2021-01-21 13:26:58.772000+00:00"/>
    <s v="2022-09-23 12:42:40.149000+00:00"/>
    <m/>
  </r>
  <r>
    <s v="Omkar Ghate"/>
    <n v="400000"/>
    <s v="INR"/>
    <n v="0"/>
    <s v="8/15/22"/>
    <s v="Sales"/>
    <s v="stat_kcR4fZg7TU7jjk1jAVua3qGLRS4J5uFayEjK5j02wtv"/>
    <s v="Unqualified"/>
    <n v="0"/>
    <s v="OpportunityStatusType.Lost"/>
    <m/>
    <m/>
    <s v="Parental"/>
    <s v="lead_LSmdLdKbcsZIudJYm7m7N7MYgiUmQAznxlYuxxeBqKy"/>
    <s v="KUBETRON TECHNOLOGIES PRIVATE LIMITED"/>
    <s v="Omkar Ghate"/>
    <s v="user_9SBRjyF0n4iWuhUdqRyQkFhl2J4uyNKhFWvvJEvunX8"/>
    <s v="Omkar Ghate"/>
    <s v="2022-07-21 06:34:07.604000+00:00"/>
    <s v="2022-08-02 06:04:47.788000+00:00"/>
    <m/>
    <s v="Delhi"/>
    <m/>
    <m/>
    <m/>
    <n v="47"/>
    <m/>
    <m/>
    <m/>
    <m/>
    <m/>
    <m/>
    <m/>
    <m/>
    <m/>
    <m/>
    <m/>
    <s v="IT Services &amp; IT Consulting"/>
    <m/>
    <m/>
    <m/>
    <m/>
    <m/>
    <m/>
    <m/>
    <m/>
    <m/>
    <m/>
    <m/>
    <m/>
    <s v="Nilesh Dhanani"/>
    <m/>
    <s v="user_9SBRjyF0n4iWuhUdqRyQkFhl2J4uyNKhFWvvJEvunX8"/>
    <x v="33"/>
    <x v="5"/>
    <s v="Nilesh Dhanani"/>
    <m/>
    <s v="Warm Referral"/>
    <m/>
    <m/>
    <m/>
    <m/>
    <m/>
    <m/>
    <s v="2022-05-25 15:41:41.649000+00:00"/>
    <s v="2022-10-19 11:43:39.545000+00:00"/>
    <s v="GMC"/>
  </r>
  <r>
    <s v="Prateek Wadhwa"/>
    <n v="50000"/>
    <s v="INR"/>
    <n v="0"/>
    <s v="8/16/22"/>
    <s v="Sales"/>
    <s v="stat_kcR4fZg7TU7jjk1jAVua3qGLRS4J5uFayEjK5j02wtv"/>
    <s v="Unqualified"/>
    <n v="0"/>
    <s v="OpportunityStatusType.Lost"/>
    <s v="cont_fO1l1UvUE4eQXxJfj5gdxi8cPV7F8BFKMBvJJxiae3E"/>
    <s v="Swamini"/>
    <m/>
    <s v="lead_Wo5GtK4hDoUgSe7Xs1I2XKe3tcgYKabYydlc1S9lvbX"/>
    <s v="Geekay Infotech"/>
    <s v="Prateek Wadhwa"/>
    <s v="user_FdWFezbLzkYQcGsBUsjZO25nr2poK2nRbqV47Rs5Kfm"/>
    <s v="Prateek Wadhwa"/>
    <s v="2022-05-11 11:41:30.181000+00:00"/>
    <s v="2022-08-02 05:57:09.656000+00:00"/>
    <m/>
    <s v="Mumbai"/>
    <m/>
    <m/>
    <m/>
    <n v="120"/>
    <m/>
    <m/>
    <m/>
    <m/>
    <m/>
    <m/>
    <m/>
    <m/>
    <m/>
    <m/>
    <m/>
    <s v="IT Services &amp; IT Consulting"/>
    <m/>
    <m/>
    <m/>
    <m/>
    <m/>
    <m/>
    <m/>
    <m/>
    <m/>
    <m/>
    <m/>
    <m/>
    <s v="Sakshi Soni"/>
    <m/>
    <s v="user_FdWFezbLzkYQcGsBUsjZO25nr2poK2nRbqV47Rs5Kfm"/>
    <x v="17"/>
    <x v="1"/>
    <m/>
    <s v="August"/>
    <s v="Gated Content"/>
    <s v="Mr. E"/>
    <m/>
    <s v="Employee Wellness Handbook"/>
    <m/>
    <m/>
    <m/>
    <s v="2022-05-10 07:04:51.443000+00:00"/>
    <s v="2022-09-09 11:34:51.570000+00:00"/>
    <s v="GPA"/>
  </r>
  <r>
    <s v="Vivek Singh"/>
    <n v="500000"/>
    <s v="INR"/>
    <n v="0"/>
    <s v="7/31/22"/>
    <s v="Sales"/>
    <s v="stat_1hn9nRJaLbI53NxPuSQgo90kRpbpKsFlwN4oEGNUTdO"/>
    <s v="Lost"/>
    <n v="0"/>
    <s v="OpportunityStatusType.Lost"/>
    <m/>
    <m/>
    <m/>
    <s v="lead_o5IYDL84EOAN27E5IlOGvPFqZSvAyx2gjlOKBnlw1EZ"/>
    <s v="Shenzyn"/>
    <s v="Satyajit Chati"/>
    <s v="user_6dalmZ7hmWD47jhCVGdU1SSEcFMsz9rWtW2jPORgJvj"/>
    <s v="Vivek Singh"/>
    <s v="2022-06-03 09:26:34.762000+00:00"/>
    <s v="2022-08-01 18:07:45.286000+00:00"/>
    <m/>
    <s v="Bangalore"/>
    <m/>
    <m/>
    <m/>
    <n v="34"/>
    <m/>
    <m/>
    <m/>
    <m/>
    <m/>
    <m/>
    <m/>
    <m/>
    <m/>
    <m/>
    <m/>
    <s v="Others"/>
    <m/>
    <m/>
    <m/>
    <m/>
    <m/>
    <m/>
    <m/>
    <m/>
    <m/>
    <m/>
    <m/>
    <m/>
    <s v="Aniket Vahile"/>
    <m/>
    <s v="user_5IQTpX6DsnoeoDfxqzqojpVoQLXPh68nhDjLS5ETjYj"/>
    <x v="8"/>
    <x v="1"/>
    <m/>
    <s v="July"/>
    <s v="Cold Call"/>
    <s v="Lusha"/>
    <m/>
    <s v="Glengarry"/>
    <m/>
    <m/>
    <m/>
    <s v="2022-02-04 11:11:49.436000+00:00"/>
    <s v="2022-10-12 04:26:25.539000+00:00"/>
    <m/>
  </r>
  <r>
    <s v="Omkar Ghate"/>
    <n v="500000"/>
    <s v="INR"/>
    <n v="0"/>
    <s v="8/15/22"/>
    <s v="Sales"/>
    <s v="stat_kcR4fZg7TU7jjk1jAVua3qGLRS4J5uFayEjK5j02wtv"/>
    <s v="Unqualified"/>
    <n v="0"/>
    <s v="OpportunityStatusType.Lost"/>
    <m/>
    <m/>
    <s v="Parental (Fresh)"/>
    <s v="lead_Pr47UU4Li9PDIvEvBXwDEsHTb7XOUWIXU7ayaRZhbnW"/>
    <s v="Kodo Technologies Private Limited"/>
    <s v="Bhairavi Jog"/>
    <s v="user_9SBRjyF0n4iWuhUdqRyQkFhl2J4uyNKhFWvvJEvunX8"/>
    <s v="Omkar Ghate"/>
    <s v="2022-05-12 11:57:13.606000+00:00"/>
    <s v="2022-08-02 05:31:38.264000+00:00"/>
    <m/>
    <s v="Mumbai"/>
    <m/>
    <m/>
    <m/>
    <n v="26"/>
    <m/>
    <m/>
    <m/>
    <m/>
    <m/>
    <m/>
    <m/>
    <m/>
    <m/>
    <m/>
    <m/>
    <s v="Consumer Goods &amp; Electronics"/>
    <m/>
    <m/>
    <m/>
    <m/>
    <m/>
    <m/>
    <m/>
    <m/>
    <m/>
    <m/>
    <m/>
    <m/>
    <m/>
    <m/>
    <s v="user_228eUmsdKIb9OItgmiDq1zD4aPZ1eqiapbaLAGeBf8g"/>
    <x v="13"/>
    <x v="1"/>
    <m/>
    <m/>
    <s v="Gated Content"/>
    <m/>
    <m/>
    <s v="Downloaded the guide: Designing employee healthcare plan"/>
    <m/>
    <m/>
    <m/>
    <s v="2021-11-07 05:27:15.524000+00:00"/>
    <s v="2022-08-25 10:58:53.809000+00:00"/>
    <m/>
  </r>
  <r>
    <s v="Prateek Wadhwa"/>
    <n v="500000"/>
    <s v="INR"/>
    <n v="0"/>
    <s v="8/16/22"/>
    <s v="Sales"/>
    <s v="stat_kcR4fZg7TU7jjk1jAVua3qGLRS4J5uFayEjK5j02wtv"/>
    <s v="Unqualified"/>
    <n v="0"/>
    <s v="OpportunityStatusType.Lost"/>
    <s v="cont_fO1l1UvUE4eQXxJfj5gdxi8cPV7F8BFKMBvJJxiae3E"/>
    <s v="Swamini"/>
    <m/>
    <s v="lead_Wo5GtK4hDoUgSe7Xs1I2XKe3tcgYKabYydlc1S9lvbX"/>
    <s v="Geekay Infotech"/>
    <s v="Prateek Wadhwa"/>
    <s v="user_FdWFezbLzkYQcGsBUsjZO25nr2poK2nRbqV47Rs5Kfm"/>
    <s v="Prateek Wadhwa"/>
    <s v="2022-05-11 11:39:44.241000+00:00"/>
    <s v="2022-08-02 05:57:01.683000+00:00"/>
    <m/>
    <s v="Mumbai"/>
    <m/>
    <m/>
    <m/>
    <n v="120"/>
    <m/>
    <m/>
    <m/>
    <m/>
    <m/>
    <m/>
    <m/>
    <m/>
    <m/>
    <m/>
    <m/>
    <s v="IT Services &amp; IT Consulting"/>
    <m/>
    <m/>
    <m/>
    <m/>
    <m/>
    <m/>
    <m/>
    <m/>
    <m/>
    <m/>
    <m/>
    <m/>
    <s v="Sakshi Soni"/>
    <m/>
    <s v="user_FdWFezbLzkYQcGsBUsjZO25nr2poK2nRbqV47Rs5Kfm"/>
    <x v="17"/>
    <x v="1"/>
    <m/>
    <s v="August"/>
    <s v="Gated Content"/>
    <s v="Mr. E"/>
    <m/>
    <s v="Employee Wellness Handbook"/>
    <m/>
    <m/>
    <m/>
    <s v="2022-05-10 07:04:51.443000+00:00"/>
    <s v="2022-09-09 11:34:51.570000+00:00"/>
    <s v="GMC"/>
  </r>
  <r>
    <s v="Vrushali Kummar"/>
    <n v="1300000"/>
    <s v="INR"/>
    <n v="100"/>
    <d v="2022-01-08T00:00:00"/>
    <s v="Sales"/>
    <s v="stat_OZRiD1474QRJIpvnjHCZfiIvKcVD6mIKSSTzg8SwDVx"/>
    <s v="Won- Payment Completed"/>
    <n v="1"/>
    <s v="OpportunityStatusType.Won"/>
    <m/>
    <m/>
    <s v="GMC"/>
    <s v="lead_QVMbuY2WkXiGIsixlcOPA5eKxBq23pza1C7kfJxporw"/>
    <s v="Hyatt Regency"/>
    <s v="Bhairavi Jog"/>
    <s v="user_TZzywQwym26DjuswO479pxRhNKX152z8X1haCx2vcst"/>
    <s v="Vrushali Kummar"/>
    <s v="2022-07-19 10:54:39.122000+00:00"/>
    <s v="2022-08-01 15:21:11.888000+00:00"/>
    <m/>
    <s v="Pune"/>
    <m/>
    <m/>
    <m/>
    <n v="300"/>
    <m/>
    <m/>
    <m/>
    <m/>
    <m/>
    <m/>
    <m/>
    <m/>
    <m/>
    <m/>
    <m/>
    <s v="Hospitality &amp; Travel"/>
    <m/>
    <m/>
    <m/>
    <m/>
    <m/>
    <m/>
    <m/>
    <m/>
    <m/>
    <m/>
    <m/>
    <m/>
    <m/>
    <m/>
    <s v="user_228eUmsdKIb9OItgmiDq1zD4aPZ1eqiapbaLAGeBf8g"/>
    <x v="13"/>
    <x v="2"/>
    <m/>
    <s v="July"/>
    <s v="Cold Call"/>
    <m/>
    <m/>
    <m/>
    <m/>
    <m/>
    <m/>
    <s v="2022-07-19 10:22:53.104000+00:00"/>
    <s v="2022-10-18 07:18:26.410000+00:00"/>
    <s v="GMC"/>
  </r>
  <r>
    <s v="Vivek Singh"/>
    <n v="100000"/>
    <s v="INR"/>
    <n v="50"/>
    <s v="9/30/22"/>
    <s v="Sales"/>
    <s v="stat_Bh0lNV2usJkCLD6fjWneAqpmASEbmvomDaal7U02FV1"/>
    <s v="Demo Scheduled"/>
    <n v="0"/>
    <s v="OpportunityStatusType.Active"/>
    <s v="cont_MIiHEPOFdxeFc69oQxf3esB8AW3EjMN2tWmyHjNSdeC"/>
    <s v="Stella"/>
    <s v="GMC - Fresh; Employee only"/>
    <s v="lead_ADTvFLlXLuk4xtWOztHckbQzIeVsCZbXGcz7HfP30Lz"/>
    <s v="Inflexion Infotech"/>
    <s v="Shreenath Bhat"/>
    <s v="user_6dalmZ7hmWD47jhCVGdU1SSEcFMsz9rWtW2jPORgJvj"/>
    <s v="Vivek Singh"/>
    <s v="2022-07-18 09:23:03.494000+00:00"/>
    <s v="2022-08-01 18:05:54.988000+00:00"/>
    <m/>
    <s v="Bangalore"/>
    <m/>
    <m/>
    <m/>
    <n v="35"/>
    <m/>
    <m/>
    <m/>
    <m/>
    <m/>
    <m/>
    <m/>
    <m/>
    <m/>
    <m/>
    <m/>
    <s v="IT Services &amp; IT Consulting"/>
    <m/>
    <m/>
    <m/>
    <m/>
    <m/>
    <m/>
    <m/>
    <m/>
    <m/>
    <m/>
    <m/>
    <m/>
    <m/>
    <m/>
    <s v="user_PApNwMjp7lPIEBp7acretouakdtYNVHpPO9ja9KoR5D"/>
    <x v="12"/>
    <x v="5"/>
    <m/>
    <m/>
    <s v="Gated Content"/>
    <m/>
    <m/>
    <s v="Employee Wellness Handbook"/>
    <m/>
    <m/>
    <m/>
    <s v="2022-01-18 05:34:54.282000+00:00"/>
    <s v="2022-10-20 09:30:25.933000+00:00"/>
    <s v="GMC"/>
  </r>
  <r>
    <s v="Vivek Singh"/>
    <n v="3000000"/>
    <s v="INR"/>
    <n v="0"/>
    <d v="2022-05-08T00:00:00"/>
    <s v="Sales"/>
    <s v="stat_kcR4fZg7TU7jjk1jAVua3qGLRS4J5uFayEjK5j02wtv"/>
    <s v="Unqualified"/>
    <n v="0"/>
    <s v="OpportunityStatusType.Lost"/>
    <m/>
    <m/>
    <m/>
    <s v="lead_K7jt9BopADV5zDF2Hd4ChA8v6GnW2lmHNU0EI282PwS"/>
    <s v="Cadmaxx Solutions Pvt Ltd"/>
    <s v="Satyajit Chati"/>
    <s v="user_6dalmZ7hmWD47jhCVGdU1SSEcFMsz9rWtW2jPORgJvj"/>
    <s v="Vivek Singh"/>
    <s v="2022-07-19 08:23:41.865000+00:00"/>
    <s v="2022-08-01 18:03:20.316000+00:00"/>
    <m/>
    <s v="Bangalore"/>
    <m/>
    <m/>
    <m/>
    <n v="260"/>
    <m/>
    <m/>
    <m/>
    <m/>
    <m/>
    <m/>
    <m/>
    <m/>
    <m/>
    <m/>
    <m/>
    <s v="IT Services &amp; IT Consulting"/>
    <m/>
    <m/>
    <m/>
    <m/>
    <m/>
    <m/>
    <m/>
    <m/>
    <m/>
    <m/>
    <m/>
    <m/>
    <s v="Aniket Vahile"/>
    <m/>
    <s v="user_5IQTpX6DsnoeoDfxqzqojpVoQLXPh68nhDjLS5ETjYj"/>
    <x v="8"/>
    <x v="1"/>
    <m/>
    <s v="August"/>
    <s v="Cold Call"/>
    <m/>
    <m/>
    <m/>
    <m/>
    <m/>
    <m/>
    <s v="2022-03-04 10:22:59.842000+00:00"/>
    <s v="2022-09-12 08:59:31.302000+00:00"/>
    <m/>
  </r>
  <r>
    <s v="Kashif Ahmad"/>
    <n v="200000"/>
    <s v="INR"/>
    <n v="0"/>
    <d v="2022-05-07T00:00:00"/>
    <s v="Sales"/>
    <s v="stat_kcR4fZg7TU7jjk1jAVua3qGLRS4J5uFayEjK5j02wtv"/>
    <s v="Unqualified"/>
    <n v="0"/>
    <s v="OpportunityStatusType.Lost"/>
    <s v="cont_494aP5wnaIrkTqrKcSdYDZGfjSF37mUgVnGgfYEO0iz"/>
    <s v="Geeta Saini"/>
    <s v="Already Renewed"/>
    <s v="lead_iLMvfJrAJROjuSNDk7Iz7I0Qscbw3BOyWXGU3TZt0F8"/>
    <s v="TECSIDEL INDIA PRIVATE LIMITED"/>
    <s v="Manish Balpande"/>
    <s v="user_LKRhV6rhcBe0uL8u70UUGeDjbMupuho4TaiAOCbT7HT"/>
    <s v="Kashif Ahmad"/>
    <s v="2022-01-27 11:40:55.356000+00:00"/>
    <s v="2022-08-01 14:26:45.828000+00:00"/>
    <m/>
    <s v="Gurgaon"/>
    <m/>
    <m/>
    <m/>
    <n v="66"/>
    <m/>
    <m/>
    <m/>
    <m/>
    <m/>
    <m/>
    <m/>
    <m/>
    <m/>
    <m/>
    <m/>
    <s v="IT Services &amp; IT Consulting"/>
    <m/>
    <m/>
    <m/>
    <m/>
    <m/>
    <m/>
    <m/>
    <m/>
    <m/>
    <m/>
    <m/>
    <m/>
    <m/>
    <m/>
    <s v="user_5IQTpX6DsnoeoDfxqzqojpVoQLXPh68nhDjLS5ETjYj"/>
    <x v="8"/>
    <x v="1"/>
    <m/>
    <s v="August; July"/>
    <s v="Cold Call"/>
    <m/>
    <m/>
    <s v="Rakesh TPA"/>
    <m/>
    <m/>
    <m/>
    <s v="2022-01-13 13:57:32.961000+00:00"/>
    <s v="2022-10-19 12:03:45.220000+00:00"/>
    <s v="GPA"/>
  </r>
  <r>
    <s v="Sonal Paithankar"/>
    <n v="1000000"/>
    <s v="INR"/>
    <n v="0"/>
    <s v="7/31/22"/>
    <s v="Sales"/>
    <s v="stat_1hn9nRJaLbI53NxPuSQgo90kRpbpKsFlwN4oEGNUTdO"/>
    <s v="Lost"/>
    <n v="0"/>
    <s v="OpportunityStatusType.Lost"/>
    <m/>
    <m/>
    <s v="App Benefits"/>
    <s v="lead_lNOgyYFu9gdmG32yCirgyQi2QXBsFhfVIKrlSD1OTMU"/>
    <s v="Trianz"/>
    <s v="Aditya Binani"/>
    <s v="user_Iwn6da5WKkZqwUySK0oUuCb72pFP5WEm4zAb92ijqFe"/>
    <s v="Sonal Paithankar"/>
    <s v="2022-06-16 10:36:10.075000+00:00"/>
    <s v="2022-08-01 14:31:14.401000+00:00"/>
    <m/>
    <s v="Bangalore"/>
    <m/>
    <m/>
    <m/>
    <n v="1539"/>
    <m/>
    <m/>
    <m/>
    <m/>
    <m/>
    <m/>
    <m/>
    <m/>
    <m/>
    <m/>
    <m/>
    <s v="Professional Services"/>
    <m/>
    <m/>
    <m/>
    <m/>
    <m/>
    <m/>
    <m/>
    <m/>
    <m/>
    <m/>
    <m/>
    <m/>
    <m/>
    <m/>
    <s v="user_g5Yw4Z4XnIbmcGhJO80vdtFdd5ElcDlgYO3q8l82ODn"/>
    <x v="18"/>
    <x v="1"/>
    <m/>
    <s v="August; July"/>
    <s v="Cold Call"/>
    <m/>
    <m/>
    <m/>
    <m/>
    <m/>
    <m/>
    <s v="2022-01-31 05:10:30.408000+00:00"/>
    <s v="2022-10-20 10:16:19.828000+00:00"/>
    <m/>
  </r>
  <r>
    <s v="Kashif Ahmad"/>
    <n v="700000"/>
    <s v="INR"/>
    <n v="0"/>
    <d v="2022-05-07T00:00:00"/>
    <s v="Sales"/>
    <s v="stat_kcR4fZg7TU7jjk1jAVua3qGLRS4J5uFayEjK5j02wtv"/>
    <s v="Unqualified"/>
    <n v="0"/>
    <s v="OpportunityStatusType.Lost"/>
    <s v="cont_494aP5wnaIrkTqrKcSdYDZGfjSF37mUgVnGgfYEO0iz"/>
    <s v="Geeta Saini"/>
    <s v="Not looking for it as of now"/>
    <s v="lead_iLMvfJrAJROjuSNDk7Iz7I0Qscbw3BOyWXGU3TZt0F8"/>
    <s v="TECSIDEL INDIA PRIVATE LIMITED"/>
    <s v="Manish Balpande"/>
    <s v="user_LKRhV6rhcBe0uL8u70UUGeDjbMupuho4TaiAOCbT7HT"/>
    <s v="Kashif Ahmad"/>
    <s v="2022-01-27 11:39:49.782000+00:00"/>
    <s v="2022-08-01 14:27:05.777000+00:00"/>
    <m/>
    <s v="Gurgaon"/>
    <m/>
    <m/>
    <m/>
    <n v="66"/>
    <m/>
    <m/>
    <m/>
    <m/>
    <m/>
    <m/>
    <m/>
    <m/>
    <m/>
    <m/>
    <m/>
    <s v="IT Services &amp; IT Consulting"/>
    <m/>
    <m/>
    <m/>
    <m/>
    <m/>
    <m/>
    <m/>
    <m/>
    <m/>
    <m/>
    <m/>
    <m/>
    <m/>
    <m/>
    <s v="user_5IQTpX6DsnoeoDfxqzqojpVoQLXPh68nhDjLS5ETjYj"/>
    <x v="8"/>
    <x v="1"/>
    <m/>
    <s v="August; July"/>
    <s v="Cold Call"/>
    <m/>
    <m/>
    <s v="Rakesh TPA"/>
    <m/>
    <m/>
    <m/>
    <s v="2022-01-13 13:57:32.961000+00:00"/>
    <s v="2022-10-19 12:03:45.220000+00:00"/>
    <s v="GTL"/>
  </r>
  <r>
    <s v="Chetan Kumar"/>
    <n v="1600000"/>
    <s v="INR"/>
    <n v="0"/>
    <s v="7/27/22"/>
    <s v="Sales"/>
    <s v="stat_1hn9nRJaLbI53NxPuSQgo90kRpbpKsFlwN4oEGNUTdO"/>
    <s v="Lost"/>
    <n v="0"/>
    <s v="OpportunityStatusType.Lost"/>
    <m/>
    <m/>
    <s v="GMC (Renewal)"/>
    <s v="lead_8paU88uY5L8ffuSRyBqNO6nRXjx0awYVRT6xRahD7cE"/>
    <s v="Courtyard by Marriott Mumbai/KANAKIA HOTELS&amp; RESORTS PRIVATE LIMITED"/>
    <s v="Bhairavi Jog"/>
    <s v="user_Iwn6da5WKkZqwUySK0oUuCb72pFP5WEm4zAb92ijqFe"/>
    <s v="Sonal Paithankar"/>
    <s v="2022-05-02 11:11:23.972000+00:00"/>
    <s v="2022-08-01 14:26:13.638000+00:00"/>
    <m/>
    <s v="Mumbai"/>
    <m/>
    <m/>
    <m/>
    <n v="375"/>
    <m/>
    <m/>
    <m/>
    <m/>
    <m/>
    <m/>
    <m/>
    <m/>
    <m/>
    <m/>
    <m/>
    <s v="Health, Wellness &amp; Fitness"/>
    <m/>
    <m/>
    <m/>
    <m/>
    <m/>
    <m/>
    <m/>
    <m/>
    <m/>
    <m/>
    <m/>
    <m/>
    <s v="Sakshi Soni"/>
    <m/>
    <s v="user_228eUmsdKIb9OItgmiDq1zD4aPZ1eqiapbaLAGeBf8g"/>
    <x v="13"/>
    <x v="1"/>
    <m/>
    <s v="January; July"/>
    <s v="Cold Call"/>
    <s v="Naukri.com"/>
    <m/>
    <m/>
    <m/>
    <m/>
    <m/>
    <s v="2022-01-31 10:19:09.508000+00:00"/>
    <s v="2022-10-17 12:11:37.229000+00:00"/>
    <s v="GMC"/>
  </r>
  <r>
    <s v="Naveen Kumar"/>
    <n v="5000000"/>
    <s v="INR"/>
    <n v="0"/>
    <d v="2022-09-08T00:00:00"/>
    <s v="Sales"/>
    <s v="stat_kcR4fZg7TU7jjk1jAVua3qGLRS4J5uFayEjK5j02wtv"/>
    <s v="Unqualified"/>
    <n v="0"/>
    <s v="OpportunityStatusType.Lost"/>
    <s v="cont_pKL8vxMUByU9EYOYRbPCATFhHGztzbZEbo9BJJay25b"/>
    <s v="Meenakshi Yadav"/>
    <m/>
    <s v="lead_anjK5scQNBdXEu5A4rsJFtIRslqTRpRKcaIUcqIiHVC"/>
    <s v="Rapido"/>
    <s v="Prateek Wadhwa"/>
    <s v="user_Iwn6da5WKkZqwUySK0oUuCb72pFP5WEm4zAb92ijqFe"/>
    <s v="Sonal Paithankar"/>
    <s v="2022-05-30 11:21:53.536000+00:00"/>
    <s v="2022-08-01 14:14:56.939000+00:00"/>
    <m/>
    <s v="Bangalore"/>
    <m/>
    <m/>
    <m/>
    <n v="1975"/>
    <m/>
    <m/>
    <m/>
    <m/>
    <m/>
    <m/>
    <m/>
    <s v="PAID_SOCIAL"/>
    <m/>
    <m/>
    <m/>
    <s v="IT Services &amp; IT Consulting"/>
    <m/>
    <m/>
    <m/>
    <m/>
    <m/>
    <m/>
    <m/>
    <m/>
    <m/>
    <m/>
    <m/>
    <m/>
    <s v="Aniket Vahile; Mrunmay Jalgaonkar"/>
    <m/>
    <s v="user_FdWFezbLzkYQcGsBUsjZO25nr2poK2nRbqV47Rs5Kfm"/>
    <x v="17"/>
    <x v="1"/>
    <m/>
    <s v="August"/>
    <s v="Gated Content"/>
    <s v="Lusha"/>
    <m/>
    <s v="Employee Wellness Trends in 2022"/>
    <m/>
    <m/>
    <m/>
    <s v="2021-09-02 09:04:53.583000+00:00"/>
    <s v="2022-10-20 02:39:54.338000+00:00"/>
    <s v="GMC"/>
  </r>
  <r>
    <s v="Naveen Kumar"/>
    <n v="100000"/>
    <s v="INR"/>
    <n v="0"/>
    <s v="7/31/22"/>
    <s v="Sales"/>
    <s v="stat_1hn9nRJaLbI53NxPuSQgo90kRpbpKsFlwN4oEGNUTdO"/>
    <s v="Lost"/>
    <n v="0"/>
    <s v="OpportunityStatusType.Lost"/>
    <s v="cont_2i0ULw15l0AjnYOxsAZO6RnqllAIeUSspB55wimqrlP"/>
    <s v="Yogesh Ghodekar"/>
    <s v="GPA ren - With Oriental"/>
    <s v="lead_EDLUiZAF2KGjSDTHsfmxb2tVj439zyyTSuxNLuIv3uN"/>
    <s v="Sika India"/>
    <s v="Gauri Jori"/>
    <s v="user_Iwn6da5WKkZqwUySK0oUuCb72pFP5WEm4zAb92ijqFe"/>
    <s v="Sonal Paithankar"/>
    <s v="2022-06-14 06:10:16.314000+00:00"/>
    <s v="2022-08-01 14:13:22.941000+00:00"/>
    <m/>
    <s v="Mumbai"/>
    <m/>
    <m/>
    <m/>
    <n v="120"/>
    <m/>
    <m/>
    <m/>
    <m/>
    <m/>
    <m/>
    <m/>
    <m/>
    <m/>
    <m/>
    <m/>
    <s v="Chemical"/>
    <m/>
    <m/>
    <m/>
    <m/>
    <m/>
    <m/>
    <m/>
    <m/>
    <m/>
    <m/>
    <m/>
    <m/>
    <s v="Rakesh Nade"/>
    <m/>
    <s v="user_5YHA1ZU4iP896lD1YJehdJcMx7ZEgWCpulT4T2c3pJ3"/>
    <x v="4"/>
    <x v="1"/>
    <m/>
    <s v="July"/>
    <s v="Cold Call"/>
    <s v="Naukri.com"/>
    <m/>
    <m/>
    <m/>
    <m/>
    <m/>
    <s v="2021-04-19 18:29:33.333000+00:00"/>
    <s v="2022-09-08 05:33:29.976000+00:00"/>
    <m/>
  </r>
  <r>
    <s v="Naveen Kumar"/>
    <n v="2200000"/>
    <s v="INR"/>
    <n v="0"/>
    <s v="7/31/22"/>
    <s v="Sales"/>
    <s v="stat_1hn9nRJaLbI53NxPuSQgo90kRpbpKsFlwN4oEGNUTdO"/>
    <s v="Lost"/>
    <n v="0"/>
    <s v="OpportunityStatusType.Lost"/>
    <m/>
    <m/>
    <s v="Parental policy ren - With Oriental"/>
    <s v="lead_EDLUiZAF2KGjSDTHsfmxb2tVj439zyyTSuxNLuIv3uN"/>
    <s v="Sika India"/>
    <s v="Gauri Jori"/>
    <s v="user_Iwn6da5WKkZqwUySK0oUuCb72pFP5WEm4zAb92ijqFe"/>
    <s v="Sonal Paithankar"/>
    <s v="2022-06-14 06:09:46.796000+00:00"/>
    <s v="2022-08-01 14:12:57.093000+00:00"/>
    <m/>
    <s v="Mumbai"/>
    <m/>
    <m/>
    <m/>
    <n v="120"/>
    <m/>
    <m/>
    <m/>
    <m/>
    <m/>
    <m/>
    <m/>
    <m/>
    <m/>
    <m/>
    <m/>
    <s v="Chemical"/>
    <m/>
    <m/>
    <m/>
    <m/>
    <m/>
    <m/>
    <m/>
    <m/>
    <m/>
    <m/>
    <m/>
    <m/>
    <s v="Rakesh Nade"/>
    <m/>
    <s v="user_5YHA1ZU4iP896lD1YJehdJcMx7ZEgWCpulT4T2c3pJ3"/>
    <x v="4"/>
    <x v="1"/>
    <m/>
    <s v="July"/>
    <s v="Cold Call"/>
    <s v="Naukri.com"/>
    <m/>
    <m/>
    <m/>
    <m/>
    <m/>
    <s v="2021-04-19 18:29:33.333000+00:00"/>
    <s v="2022-09-08 05:33:29.976000+00:00"/>
    <m/>
  </r>
  <r>
    <s v="Naveen Kumar"/>
    <n v="3800000"/>
    <s v="INR"/>
    <n v="0"/>
    <s v="7/31/22"/>
    <s v="Sales"/>
    <s v="stat_1hn9nRJaLbI53NxPuSQgo90kRpbpKsFlwN4oEGNUTdO"/>
    <s v="Lost"/>
    <n v="0"/>
    <s v="OpportunityStatusType.Lost"/>
    <s v="cont_2i0ULw15l0AjnYOxsAZO6RnqllAIeUSspB55wimqrlP"/>
    <s v="Yogesh Ghodekar"/>
    <s v="GMC ren - Gone ahead with Oriental"/>
    <s v="lead_EDLUiZAF2KGjSDTHsfmxb2tVj439zyyTSuxNLuIv3uN"/>
    <s v="Sika India"/>
    <s v="Gauri Jori"/>
    <s v="user_Iwn6da5WKkZqwUySK0oUuCb72pFP5WEm4zAb92ijqFe"/>
    <s v="Sonal Paithankar"/>
    <s v="2022-06-14 06:09:08.696000+00:00"/>
    <s v="2022-08-01 14:11:48.215000+00:00"/>
    <m/>
    <s v="Mumbai"/>
    <m/>
    <m/>
    <m/>
    <n v="120"/>
    <m/>
    <m/>
    <m/>
    <m/>
    <m/>
    <m/>
    <m/>
    <m/>
    <m/>
    <m/>
    <m/>
    <s v="Chemical"/>
    <m/>
    <m/>
    <m/>
    <m/>
    <m/>
    <m/>
    <m/>
    <m/>
    <m/>
    <m/>
    <m/>
    <m/>
    <s v="Rakesh Nade"/>
    <m/>
    <s v="user_5YHA1ZU4iP896lD1YJehdJcMx7ZEgWCpulT4T2c3pJ3"/>
    <x v="4"/>
    <x v="1"/>
    <m/>
    <s v="July"/>
    <s v="Cold Call"/>
    <s v="Naukri.com"/>
    <m/>
    <m/>
    <m/>
    <m/>
    <m/>
    <s v="2021-04-19 18:29:33.333000+00:00"/>
    <s v="2022-09-08 05:33:29.976000+00:00"/>
    <m/>
  </r>
  <r>
    <s v="Vrushali Kummar"/>
    <n v="80000"/>
    <s v="INR"/>
    <n v="0"/>
    <d v="2022-01-08T00:00:00"/>
    <s v="Sales"/>
    <s v="stat_1hn9nRJaLbI53NxPuSQgo90kRpbpKsFlwN4oEGNUTdO"/>
    <s v="Lost"/>
    <n v="0"/>
    <s v="OpportunityStatusType.Lost"/>
    <m/>
    <m/>
    <s v="GPA- Renewal"/>
    <s v="lead_hKYZkTH1qT4ZP3FotFqv606QQL8fWik6ec5IIgh1kDb"/>
    <s v="Clarion Technologies Pvt Ltd"/>
    <s v="Bhairavi Jog"/>
    <s v="user_TZzywQwym26DjuswO479pxRhNKX152z8X1haCx2vcst"/>
    <s v="Vrushali Kummar"/>
    <s v="2022-07-29 11:53:58.841000+00:00"/>
    <s v="2022-08-01 13:45:17.540000+00:00"/>
    <m/>
    <s v="Pune"/>
    <m/>
    <s v="2020-08-20 09:04:46+00:00"/>
    <m/>
    <n v="600"/>
    <m/>
    <m/>
    <m/>
    <m/>
    <m/>
    <m/>
    <m/>
    <s v="PAID_SOCIAL"/>
    <m/>
    <m/>
    <m/>
    <s v="IT Services &amp; IT Consulting"/>
    <m/>
    <m/>
    <m/>
    <m/>
    <m/>
    <m/>
    <m/>
    <m/>
    <m/>
    <m/>
    <m/>
    <m/>
    <s v="Sakshi Soni"/>
    <m/>
    <s v="user_228eUmsdKIb9OItgmiDq1zD4aPZ1eqiapbaLAGeBf8g"/>
    <x v="13"/>
    <x v="1"/>
    <m/>
    <s v="August"/>
    <s v="Cold Call"/>
    <s v="Mr. E"/>
    <m/>
    <s v="Nameless Lead"/>
    <m/>
    <m/>
    <m/>
    <s v="2020-12-06 09:47:02.074000+00:00"/>
    <s v="2022-09-16 09:10:23.698000+00:00"/>
    <s v="GPA"/>
  </r>
  <r>
    <s v="Chetan Kumar"/>
    <n v="200000"/>
    <s v="INR"/>
    <n v="0"/>
    <s v="8/31/22"/>
    <s v="Sales"/>
    <s v="stat_kcR4fZg7TU7jjk1jAVua3qGLRS4J5uFayEjK5j02wtv"/>
    <s v="Unqualified"/>
    <n v="0"/>
    <s v="OpportunityStatusType.Lost"/>
    <m/>
    <m/>
    <s v="GPA"/>
    <s v="lead_bLwWftoRNEx2xAt9rFQumnUgFLPLkdJnHF4XVQrs43E"/>
    <s v="Tuaman"/>
    <s v="Aditya Binani"/>
    <s v="user_Iwn6da5WKkZqwUySK0oUuCb72pFP5WEm4zAb92ijqFe"/>
    <s v="Sonal Paithankar"/>
    <s v="2022-06-13 07:53:18.711000+00:00"/>
    <s v="2022-08-01 13:04:15.583000+00:00"/>
    <m/>
    <s v="Kolkata"/>
    <m/>
    <m/>
    <m/>
    <n v="500"/>
    <m/>
    <m/>
    <m/>
    <m/>
    <m/>
    <m/>
    <m/>
    <m/>
    <m/>
    <m/>
    <m/>
    <s v="Construction &amp; Real Estate"/>
    <m/>
    <m/>
    <m/>
    <m/>
    <m/>
    <m/>
    <m/>
    <m/>
    <m/>
    <m/>
    <m/>
    <m/>
    <m/>
    <m/>
    <s v="user_g5Yw4Z4XnIbmcGhJO80vdtFdd5ElcDlgYO3q8l82ODn"/>
    <x v="18"/>
    <x v="1"/>
    <m/>
    <s v="September"/>
    <m/>
    <m/>
    <m/>
    <s v="Lead Magnet Lead"/>
    <m/>
    <m/>
    <m/>
    <s v="2021-09-16 06:30:32.095000+00:00"/>
    <s v="2022-09-23 11:22:50.357000+00:00"/>
    <m/>
  </r>
  <r>
    <s v="Chetan Kumar"/>
    <n v="2500000"/>
    <s v="INR"/>
    <n v="0"/>
    <s v="8/31/22"/>
    <s v="Sales"/>
    <s v="stat_kcR4fZg7TU7jjk1jAVua3qGLRS4J5uFayEjK5j02wtv"/>
    <s v="Unqualified"/>
    <n v="0"/>
    <s v="OpportunityStatusType.Lost"/>
    <m/>
    <m/>
    <s v="GMC"/>
    <s v="lead_bLwWftoRNEx2xAt9rFQumnUgFLPLkdJnHF4XVQrs43E"/>
    <s v="Tuaman"/>
    <s v="Aditya Binani"/>
    <s v="user_Iwn6da5WKkZqwUySK0oUuCb72pFP5WEm4zAb92ijqFe"/>
    <s v="Sonal Paithankar"/>
    <s v="2022-06-13 07:53:06.091000+00:00"/>
    <s v="2022-08-01 13:04:09.050000+00:00"/>
    <m/>
    <s v="Kolkata"/>
    <m/>
    <m/>
    <m/>
    <n v="500"/>
    <m/>
    <m/>
    <m/>
    <m/>
    <m/>
    <m/>
    <m/>
    <m/>
    <m/>
    <m/>
    <m/>
    <s v="Construction &amp; Real Estate"/>
    <m/>
    <m/>
    <m/>
    <m/>
    <m/>
    <m/>
    <m/>
    <m/>
    <m/>
    <m/>
    <m/>
    <m/>
    <m/>
    <m/>
    <s v="user_g5Yw4Z4XnIbmcGhJO80vdtFdd5ElcDlgYO3q8l82ODn"/>
    <x v="18"/>
    <x v="1"/>
    <m/>
    <s v="September"/>
    <m/>
    <m/>
    <m/>
    <s v="Lead Magnet Lead"/>
    <m/>
    <m/>
    <m/>
    <s v="2021-09-16 06:30:32.095000+00:00"/>
    <s v="2022-09-23 11:22:50.357000+00:00"/>
    <m/>
  </r>
  <r>
    <s v="Vrushali Kummar"/>
    <n v="5500000"/>
    <s v="INR"/>
    <n v="0"/>
    <d v="2022-01-08T00:00:00"/>
    <s v="Sales"/>
    <s v="stat_1hn9nRJaLbI53NxPuSQgo90kRpbpKsFlwN4oEGNUTdO"/>
    <s v="Lost"/>
    <n v="0"/>
    <s v="OpportunityStatusType.Lost"/>
    <m/>
    <m/>
    <s v="GMC (1+3)-Renewal"/>
    <s v="lead_hKYZkTH1qT4ZP3FotFqv606QQL8fWik6ec5IIgh1kDb"/>
    <s v="Clarion Technologies Pvt Ltd"/>
    <s v="Bhairavi Jog"/>
    <s v="user_TZzywQwym26DjuswO479pxRhNKX152z8X1haCx2vcst"/>
    <s v="Vrushali Kummar"/>
    <s v="2022-07-29 11:52:48.235000+00:00"/>
    <s v="2022-08-01 13:45:05.724000+00:00"/>
    <m/>
    <s v="Pune"/>
    <m/>
    <s v="2020-08-20 09:04:46+00:00"/>
    <m/>
    <n v="600"/>
    <m/>
    <m/>
    <m/>
    <m/>
    <m/>
    <m/>
    <m/>
    <s v="PAID_SOCIAL"/>
    <m/>
    <m/>
    <m/>
    <s v="IT Services &amp; IT Consulting"/>
    <m/>
    <m/>
    <m/>
    <m/>
    <m/>
    <m/>
    <m/>
    <m/>
    <m/>
    <m/>
    <m/>
    <m/>
    <s v="Sakshi Soni"/>
    <m/>
    <s v="user_228eUmsdKIb9OItgmiDq1zD4aPZ1eqiapbaLAGeBf8g"/>
    <x v="13"/>
    <x v="1"/>
    <m/>
    <s v="August"/>
    <s v="Cold Call"/>
    <s v="Mr. E"/>
    <m/>
    <s v="Nameless Lead"/>
    <m/>
    <m/>
    <m/>
    <s v="2020-12-06 09:47:02.074000+00:00"/>
    <s v="2022-09-16 09:10:23.698000+00:00"/>
    <s v="GMC"/>
  </r>
  <r>
    <s v="Mayur Gadiyar"/>
    <n v="1300000"/>
    <s v="INR"/>
    <n v="0"/>
    <s v="7/31/22"/>
    <s v="Sales"/>
    <s v="stat_1hn9nRJaLbI53NxPuSQgo90kRpbpKsFlwN4oEGNUTdO"/>
    <s v="Lost"/>
    <n v="0"/>
    <s v="OpportunityStatusType.Lost"/>
    <s v="cont_M6d0ALJ5P1rmVaQv9bceIDuwfXTCyBKOBUUnZXOuvRy"/>
    <s v="Anju Singh"/>
    <s v="Client wanted quote from PSU , we had quote from Iffco Tokio."/>
    <s v="lead_2fHvmCe9ymb8E8J5M7FMC8q42DJYkuEtIR8K5ix6bGO"/>
    <s v="Times Strategic Solutions ltd"/>
    <s v="Prateek Wadhwa"/>
    <s v="user_bdUPAGjcS7p6513So3N4g3aWNS5HuBuVJi7bvCPAsLt"/>
    <s v="Mayur Gadiyar"/>
    <s v="2022-07-25 04:32:32.211000+00:00"/>
    <s v="2022-08-01 12:39:01.465000+00:00"/>
    <m/>
    <s v="Mumbai"/>
    <m/>
    <m/>
    <m/>
    <n v="9"/>
    <m/>
    <m/>
    <m/>
    <m/>
    <m/>
    <m/>
    <m/>
    <m/>
    <m/>
    <m/>
    <m/>
    <s v="Others"/>
    <m/>
    <m/>
    <m/>
    <m/>
    <m/>
    <m/>
    <m/>
    <m/>
    <m/>
    <m/>
    <m/>
    <m/>
    <s v="Aniket Vahile"/>
    <m/>
    <s v="user_FdWFezbLzkYQcGsBUsjZO25nr2poK2nRbqV47Rs5Kfm"/>
    <x v="17"/>
    <x v="1"/>
    <m/>
    <s v="July"/>
    <s v="Cold Call"/>
    <s v="Naukri.com"/>
    <m/>
    <m/>
    <m/>
    <m/>
    <m/>
    <s v="2022-07-12 04:12:37.679000+00:00"/>
    <s v="2022-09-12 09:53:03.675000+00:00"/>
    <s v="GMC"/>
  </r>
  <r>
    <s v="Vrushali Kummar"/>
    <n v="3500000"/>
    <s v="INR"/>
    <n v="0"/>
    <s v="7/21/22"/>
    <s v="Sales"/>
    <s v="stat_kcR4fZg7TU7jjk1jAVua3qGLRS4J5uFayEjK5j02wtv"/>
    <s v="Unqualified"/>
    <n v="0"/>
    <s v="OpportunityStatusType.Lost"/>
    <m/>
    <m/>
    <s v="GTL (Renewal) client refused to share covid status for GTL"/>
    <s v="lead_LuT7Mm6Zgxr4eSjW1ZfcZx7eMshxi1C4bkuLLXTffCH"/>
    <s v="Calsoft"/>
    <s v="Bhairavi Jog"/>
    <s v="user_TZzywQwym26DjuswO479pxRhNKX152z8X1haCx2vcst"/>
    <s v="Vrushali Kummar"/>
    <s v="2022-07-06 11:39:01.896000+00:00"/>
    <s v="2022-08-01 12:57:45.164000+00:00"/>
    <m/>
    <s v="Pune"/>
    <m/>
    <s v="2021-06-16 05:14:22+00:00"/>
    <m/>
    <n v="1132"/>
    <m/>
    <m/>
    <m/>
    <m/>
    <m/>
    <m/>
    <m/>
    <s v="PAID_SOCIAL"/>
    <m/>
    <m/>
    <m/>
    <s v="IT Services &amp; IT Consulting; Others"/>
    <s v="star health"/>
    <m/>
    <m/>
    <m/>
    <m/>
    <m/>
    <m/>
    <m/>
    <m/>
    <m/>
    <m/>
    <m/>
    <s v="Aniket Vahile; Deepak Yadav"/>
    <m/>
    <s v="user_228eUmsdKIb9OItgmiDq1zD4aPZ1eqiapbaLAGeBf8g"/>
    <x v="13"/>
    <x v="6"/>
    <m/>
    <s v="July; March"/>
    <s v="Gated Content; Inbound"/>
    <s v="Inbound via website"/>
    <m/>
    <s v="Sameer Feb Outbound'21"/>
    <m/>
    <m/>
    <m/>
    <s v="2021-01-27 07:08:22.669000+00:00"/>
    <s v="2022-10-10 03:08:55.952000+00:00"/>
    <s v="GTL"/>
  </r>
  <r>
    <s v="Moziez Chamadia"/>
    <n v="1500000"/>
    <s v="INR"/>
    <n v="0"/>
    <s v="7/31/22"/>
    <s v="Sales"/>
    <s v="stat_1hn9nRJaLbI53NxPuSQgo90kRpbpKsFlwN4oEGNUTdO"/>
    <s v="Lost"/>
    <n v="0"/>
    <s v="OpportunityStatusType.Lost"/>
    <m/>
    <m/>
    <m/>
    <s v="lead_ImStyiAnurHVkpQXD3NMt5Rf4QcKJ0sadKRvmfw6pYb"/>
    <s v="Zteck Consulting"/>
    <s v="Shreya Solanki"/>
    <s v="user_IgNfKH7wuLLjHvexoMm2PXWcnF3zYft0ZbMTyfwKRUg"/>
    <s v="Moziez Chamadia"/>
    <s v="2022-07-14 12:37:43.611000+00:00"/>
    <s v="2022-08-01 12:27:19.872000+00:00"/>
    <m/>
    <s v="Nashik"/>
    <m/>
    <s v="2022-07-05 15:52:25+00:00"/>
    <m/>
    <n v="190"/>
    <m/>
    <m/>
    <m/>
    <m/>
    <m/>
    <m/>
    <m/>
    <s v="PAID_SEARCH"/>
    <m/>
    <m/>
    <m/>
    <m/>
    <m/>
    <m/>
    <m/>
    <m/>
    <m/>
    <m/>
    <m/>
    <m/>
    <m/>
    <m/>
    <m/>
    <m/>
    <m/>
    <m/>
    <s v="user_Jujy0sFufO9J3qwY7aNpCCnF6nFZMrfvciNEydEzhaI"/>
    <x v="2"/>
    <x v="1"/>
    <m/>
    <s v="August"/>
    <s v="Inbound"/>
    <s v="Inbound via website"/>
    <m/>
    <s v="Employee Count 190"/>
    <m/>
    <m/>
    <m/>
    <s v="2022-07-05 15:55:18.743000+00:00"/>
    <s v="2022-08-12 08:33:15.963000+00:00"/>
    <m/>
  </r>
  <r>
    <s v="Moziez Chamadia"/>
    <n v="2000000"/>
    <s v="INR"/>
    <n v="0"/>
    <s v="7/31/22"/>
    <s v="Sales"/>
    <s v="stat_1hn9nRJaLbI53NxPuSQgo90kRpbpKsFlwN4oEGNUTdO"/>
    <s v="Lost"/>
    <n v="0"/>
    <s v="OpportunityStatusType.Lost"/>
    <m/>
    <m/>
    <m/>
    <s v="lead_BXNEmtjhpog3tiPKYcQxaC7ByDMP7mgX2myJ9JZISZh"/>
    <s v="Sridevi Tool Engineers Pvt Ltd"/>
    <s v="Kaushlya Bhavsar"/>
    <s v="user_IgNfKH7wuLLjHvexoMm2PXWcnF3zYft0ZbMTyfwKRUg"/>
    <s v="Moziez Chamadia"/>
    <s v="2022-06-08 07:38:47.214000+00:00"/>
    <s v="2022-08-01 12:26:19.950000+00:00"/>
    <m/>
    <s v="Mumbai"/>
    <m/>
    <m/>
    <m/>
    <n v="250"/>
    <m/>
    <m/>
    <m/>
    <m/>
    <m/>
    <m/>
    <m/>
    <s v="PAID_SOCIAL"/>
    <m/>
    <m/>
    <m/>
    <s v="Manufacturing"/>
    <m/>
    <m/>
    <m/>
    <m/>
    <m/>
    <m/>
    <m/>
    <m/>
    <m/>
    <m/>
    <m/>
    <m/>
    <s v="Mrunmay Jalgaonkar"/>
    <m/>
    <s v="user_FdWFezbLzkYQcGsBUsjZO25nr2poK2nRbqV47Rs5Kfm"/>
    <x v="17"/>
    <x v="1"/>
    <m/>
    <s v="July"/>
    <s v="Gated Content"/>
    <s v="Naukri.com"/>
    <m/>
    <s v="Employee Engagement Handbook"/>
    <m/>
    <m/>
    <m/>
    <s v="2022-06-03 09:06:49.058000+00:00"/>
    <s v="2022-09-01 10:43:16.591000+00:00"/>
    <s v="GMC"/>
  </r>
  <r>
    <s v="Navin Panjwani"/>
    <n v="42750"/>
    <s v="INR"/>
    <n v="100"/>
    <d v="2022-01-08T00:00:00"/>
    <s v="Sales"/>
    <s v="stat_OZRiD1474QRJIpvnjHCZfiIvKcVD6mIKSSTzg8SwDVx"/>
    <s v="Won- Payment Completed"/>
    <n v="1"/>
    <s v="OpportunityStatusType.Won"/>
    <s v="cont_x0sbtW4HFse7U6JHcv001woKcowV0fIBP6XsNvJLmoM"/>
    <s v="Akshatta ."/>
    <m/>
    <s v="lead_ng02z5594xkhJAgD4aNnTq4cMFzRNhmHPB8RI2rLSWf"/>
    <s v="Alleset ( Renewal )"/>
    <s v="Harmanjit Singh"/>
    <s v="user_sD3YjSs92XKUfD0OPHeo886g6tW6aCM0iUhX5VVUuJi"/>
    <s v="Navin Panjwani"/>
    <s v="2022-07-05 08:05:17.072000+00:00"/>
    <s v="2022-08-01 12:19:36.394000+00:00"/>
    <m/>
    <s v="Mumbai"/>
    <m/>
    <m/>
    <m/>
    <n v="45"/>
    <m/>
    <m/>
    <m/>
    <m/>
    <m/>
    <m/>
    <m/>
    <m/>
    <m/>
    <m/>
    <m/>
    <m/>
    <m/>
    <m/>
    <m/>
    <m/>
    <m/>
    <m/>
    <m/>
    <m/>
    <m/>
    <m/>
    <m/>
    <m/>
    <m/>
    <m/>
    <s v="user_lwF8ctKa5IyxqATpO2EOw2h0AEPiCMHOgewiH38Ei77"/>
    <x v="0"/>
    <x v="1"/>
    <m/>
    <s v="July"/>
    <s v="Gated Content"/>
    <m/>
    <m/>
    <s v="Employee Wellness Handbook"/>
    <m/>
    <m/>
    <m/>
    <s v="2022-03-12 03:55:19.044000+00:00"/>
    <s v="2022-08-03 07:33:27.232000+00:00"/>
    <s v="GPA"/>
  </r>
  <r>
    <s v="Navin Panjwani"/>
    <n v="193000"/>
    <s v="INR"/>
    <n v="100"/>
    <d v="2022-01-08T00:00:00"/>
    <s v="Sales"/>
    <s v="stat_OZRiD1474QRJIpvnjHCZfiIvKcVD6mIKSSTzg8SwDVx"/>
    <s v="Won- Payment Completed"/>
    <n v="1"/>
    <s v="OpportunityStatusType.Won"/>
    <s v="cont_x0sbtW4HFse7U6JHcv001woKcowV0fIBP6XsNvJLmoM"/>
    <s v="Akshatta ."/>
    <m/>
    <s v="lead_ng02z5594xkhJAgD4aNnTq4cMFzRNhmHPB8RI2rLSWf"/>
    <s v="Alleset ( Renewal )"/>
    <s v="Harmanjit Singh"/>
    <s v="user_sD3YjSs92XKUfD0OPHeo886g6tW6aCM0iUhX5VVUuJi"/>
    <s v="Navin Panjwani"/>
    <s v="2022-05-02 10:29:28.507000+00:00"/>
    <s v="2022-08-01 12:19:28.488000+00:00"/>
    <m/>
    <s v="Mumbai"/>
    <m/>
    <m/>
    <m/>
    <n v="45"/>
    <m/>
    <m/>
    <m/>
    <m/>
    <m/>
    <m/>
    <m/>
    <m/>
    <m/>
    <m/>
    <m/>
    <m/>
    <m/>
    <m/>
    <m/>
    <m/>
    <m/>
    <m/>
    <m/>
    <m/>
    <m/>
    <m/>
    <m/>
    <m/>
    <m/>
    <m/>
    <s v="user_lwF8ctKa5IyxqATpO2EOw2h0AEPiCMHOgewiH38Ei77"/>
    <x v="0"/>
    <x v="1"/>
    <m/>
    <s v="July"/>
    <s v="Gated Content"/>
    <m/>
    <m/>
    <s v="Employee Wellness Handbook"/>
    <m/>
    <m/>
    <m/>
    <s v="2022-03-12 03:55:19.044000+00:00"/>
    <s v="2022-08-03 07:33:27.232000+00:00"/>
    <s v="GMC"/>
  </r>
  <r>
    <s v="Navin Panjwani"/>
    <n v="300000"/>
    <s v="INR"/>
    <n v="0"/>
    <s v="8/15/22"/>
    <s v="Sales"/>
    <s v="stat_kcR4fZg7TU7jjk1jAVua3qGLRS4J5uFayEjK5j02wtv"/>
    <s v="Unqualified"/>
    <n v="0"/>
    <s v="OpportunityStatusType.Lost"/>
    <m/>
    <m/>
    <m/>
    <s v="lead_OtS21UfBKL8T14fzvg7Uegyd38Uf1QfkvCgz1BSm2ll"/>
    <s v="KEVA KAIPO INDUSTRIES PVT LTD MAHARASHTRA"/>
    <s v="Kaushlya Bhavsar"/>
    <s v="user_sD3YjSs92XKUfD0OPHeo886g6tW6aCM0iUhX5VVUuJi"/>
    <s v="Navin Panjwani"/>
    <s v="2022-06-23 11:34:25.011000+00:00"/>
    <s v="2022-08-01 11:15:34.280000+00:00"/>
    <m/>
    <s v="Ahmednagar"/>
    <m/>
    <m/>
    <m/>
    <n v="104"/>
    <m/>
    <m/>
    <m/>
    <m/>
    <m/>
    <m/>
    <m/>
    <s v="PAID_SOCIAL"/>
    <m/>
    <m/>
    <m/>
    <s v="Health, Wellness &amp; Fitness"/>
    <m/>
    <m/>
    <m/>
    <m/>
    <m/>
    <m/>
    <m/>
    <m/>
    <m/>
    <m/>
    <m/>
    <m/>
    <m/>
    <m/>
    <s v="user_vMd4rmcrSbjykdyL2J7rrYn84SWdcNc5FKligrmItPw"/>
    <x v="11"/>
    <x v="1"/>
    <m/>
    <s v="April; August"/>
    <s v="Gated Content"/>
    <m/>
    <m/>
    <s v="Employee Engagement Handbook"/>
    <m/>
    <m/>
    <m/>
    <s v="2022-06-16 16:45:32.270000+00:00"/>
    <s v="2022-09-13 04:47:05.641000+00:00"/>
    <s v="GMC"/>
  </r>
  <r>
    <s v="Abhiroop Ganguly"/>
    <n v="4000000"/>
    <s v="INR"/>
    <n v="0"/>
    <d v="2022-12-08T00:00:00"/>
    <s v="Sales"/>
    <s v="stat_kcR4fZg7TU7jjk1jAVua3qGLRS4J5uFayEjK5j02wtv"/>
    <s v="Unqualified"/>
    <n v="0"/>
    <s v="OpportunityStatusType.Lost"/>
    <s v="cont_bbmYUYD1UbhgrcCwVx3e4xd8JyCsfWji6ixx4l7K0Bt"/>
    <s v="Rashmi Taksande"/>
    <m/>
    <s v="lead_BUDzAgPGYPlBvLtcIl74XQoHpD1hb36qYABlus6Iz2u"/>
    <s v="Softdel"/>
    <s v="Sarvesh Pawar"/>
    <s v="user_U27GK6WjhLhUhi1EDKXV57xMpn8n8DMIOjci1q3UReZ"/>
    <s v="Abhiroop Ganguly"/>
    <s v="2022-07-22 11:27:26.982000+00:00"/>
    <s v="2022-08-01 11:02:08.870000+00:00"/>
    <m/>
    <s v="Pune"/>
    <m/>
    <m/>
    <m/>
    <n v="300"/>
    <m/>
    <m/>
    <m/>
    <m/>
    <m/>
    <m/>
    <m/>
    <m/>
    <m/>
    <m/>
    <m/>
    <m/>
    <m/>
    <m/>
    <m/>
    <m/>
    <m/>
    <m/>
    <m/>
    <m/>
    <m/>
    <m/>
    <m/>
    <m/>
    <s v="Sakshi Soni"/>
    <m/>
    <s v="user_A8KOTZADnUtEQOLt4nSLAmteNStuGh80js75RYjrXVt"/>
    <x v="6"/>
    <x v="1"/>
    <m/>
    <s v="August"/>
    <s v="Cold Call"/>
    <s v="Linkedin"/>
    <m/>
    <s v="Employee Engagement Handbook"/>
    <m/>
    <m/>
    <m/>
    <s v="2022-01-10 13:09:14.094000+00:00"/>
    <s v="2022-08-08 12:12:56.968000+00:00"/>
    <s v="GMC"/>
  </r>
  <r>
    <s v="Abhiroop Ganguly"/>
    <n v="50000"/>
    <s v="INR"/>
    <n v="0"/>
    <d v="2022-09-08T00:00:00"/>
    <s v="Sales"/>
    <s v="stat_kcR4fZg7TU7jjk1jAVua3qGLRS4J5uFayEjK5j02wtv"/>
    <s v="Unqualified"/>
    <n v="0"/>
    <s v="OpportunityStatusType.Lost"/>
    <s v="cont_bbmYUYD1UbhgrcCwVx3e4xd8JyCsfWji6ixx4l7K0Bt"/>
    <s v="Rashmi Taksande"/>
    <m/>
    <s v="lead_BUDzAgPGYPlBvLtcIl74XQoHpD1hb36qYABlus6Iz2u"/>
    <s v="Softdel"/>
    <s v="Sarvesh Pawar"/>
    <s v="user_U27GK6WjhLhUhi1EDKXV57xMpn8n8DMIOjci1q3UReZ"/>
    <s v="Abhiroop Ganguly"/>
    <s v="2022-07-22 11:26:51.581000+00:00"/>
    <s v="2022-08-01 11:01:56.546000+00:00"/>
    <m/>
    <s v="Pune"/>
    <m/>
    <m/>
    <m/>
    <n v="300"/>
    <m/>
    <m/>
    <m/>
    <m/>
    <m/>
    <m/>
    <m/>
    <m/>
    <m/>
    <m/>
    <m/>
    <m/>
    <m/>
    <m/>
    <m/>
    <m/>
    <m/>
    <m/>
    <m/>
    <m/>
    <m/>
    <m/>
    <m/>
    <m/>
    <s v="Sakshi Soni"/>
    <m/>
    <s v="user_A8KOTZADnUtEQOLt4nSLAmteNStuGh80js75RYjrXVt"/>
    <x v="6"/>
    <x v="1"/>
    <m/>
    <s v="August"/>
    <s v="Cold Call"/>
    <s v="Linkedin"/>
    <m/>
    <s v="Employee Engagement Handbook"/>
    <m/>
    <m/>
    <m/>
    <s v="2022-01-10 13:09:14.094000+00:00"/>
    <s v="2022-08-08 12:12:56.968000+00:00"/>
    <s v="GPA"/>
  </r>
  <r>
    <s v="Vrushali Kummar"/>
    <n v="1000000"/>
    <s v="INR"/>
    <n v="0"/>
    <s v="8/31/22"/>
    <s v="Sales"/>
    <s v="stat_1hn9nRJaLbI53NxPuSQgo90kRpbpKsFlwN4oEGNUTdO"/>
    <s v="Lost"/>
    <n v="0"/>
    <s v="OpportunityStatusType.Lost"/>
    <m/>
    <m/>
    <s v="GMC -Renewal - opp handed over post expiring"/>
    <s v="lead_xRx5s0c8HbQsvCZzcWutlw94rrrEuX4SExOQKBPthtO"/>
    <s v="All India Football Federation"/>
    <s v="Bharti Bankey"/>
    <s v="user_TZzywQwym26DjuswO479pxRhNKX152z8X1haCx2vcst"/>
    <s v="Vrushali Kummar"/>
    <s v="2022-04-08 12:10:17.478000+00:00"/>
    <s v="2022-08-01 10:57:32.577000+00:00"/>
    <m/>
    <s v="Delhi"/>
    <m/>
    <s v="2022-04-04 13:01:03+00:00"/>
    <m/>
    <n v="50"/>
    <m/>
    <m/>
    <m/>
    <m/>
    <m/>
    <m/>
    <m/>
    <m/>
    <m/>
    <m/>
    <m/>
    <s v="Sports &amp; Entertainment"/>
    <m/>
    <m/>
    <m/>
    <m/>
    <m/>
    <m/>
    <m/>
    <m/>
    <m/>
    <m/>
    <m/>
    <m/>
    <s v="Jitin Gopi"/>
    <m/>
    <s v="user_aM3WaaSUQQmaNnsm9l2FQRVWUEr8RN2ZdXzsuQUalQ3"/>
    <x v="7"/>
    <x v="1"/>
    <m/>
    <s v="August; July"/>
    <s v="Gated Content; Inbound"/>
    <s v="Inbound via website"/>
    <m/>
    <s v="Employee Count 100"/>
    <m/>
    <m/>
    <m/>
    <s v="2021-12-16 14:19:42.630000+00:00"/>
    <s v="2022-08-01 10:58:31.014000+00:00"/>
    <m/>
  </r>
  <r>
    <s v="Vrushali Kummar"/>
    <n v="50000"/>
    <s v="INR"/>
    <n v="0"/>
    <s v="8/31/22"/>
    <s v="Sales"/>
    <s v="stat_1hn9nRJaLbI53NxPuSQgo90kRpbpKsFlwN4oEGNUTdO"/>
    <s v="Lost"/>
    <n v="0"/>
    <s v="OpportunityStatusType.Lost"/>
    <m/>
    <m/>
    <s v="GPA-policy expired - opp handed over post expiring"/>
    <s v="lead_xRx5s0c8HbQsvCZzcWutlw94rrrEuX4SExOQKBPthtO"/>
    <s v="All India Football Federation"/>
    <s v="Bharti Bankey"/>
    <s v="user_TZzywQwym26DjuswO479pxRhNKX152z8X1haCx2vcst"/>
    <s v="Vrushali Kummar"/>
    <s v="2022-04-08 12:10:47.333000+00:00"/>
    <s v="2022-08-01 10:58:30.936000+00:00"/>
    <m/>
    <s v="Delhi"/>
    <m/>
    <s v="2022-04-04 13:01:03+00:00"/>
    <m/>
    <n v="50"/>
    <m/>
    <m/>
    <m/>
    <m/>
    <m/>
    <m/>
    <m/>
    <m/>
    <m/>
    <m/>
    <m/>
    <s v="Sports &amp; Entertainment"/>
    <m/>
    <m/>
    <m/>
    <m/>
    <m/>
    <m/>
    <m/>
    <m/>
    <m/>
    <m/>
    <m/>
    <m/>
    <s v="Jitin Gopi"/>
    <m/>
    <s v="user_aM3WaaSUQQmaNnsm9l2FQRVWUEr8RN2ZdXzsuQUalQ3"/>
    <x v="7"/>
    <x v="1"/>
    <m/>
    <s v="August; July"/>
    <s v="Gated Content; Inbound"/>
    <s v="Inbound via website"/>
    <m/>
    <s v="Employee Count 100"/>
    <m/>
    <m/>
    <m/>
    <s v="2021-12-16 14:19:42.630000+00:00"/>
    <s v="2022-08-01 10:58:31.014000+00:00"/>
    <m/>
  </r>
  <r>
    <s v="Navin Panjwani"/>
    <n v="200000"/>
    <s v="INR"/>
    <n v="0"/>
    <s v="8/31/22"/>
    <s v="Sales"/>
    <s v="stat_1hn9nRJaLbI53NxPuSQgo90kRpbpKsFlwN4oEGNUTdO"/>
    <s v="Lost"/>
    <n v="0"/>
    <s v="OpportunityStatusType.Lost"/>
    <m/>
    <m/>
    <m/>
    <s v="lead_by9UdnuUjI2EG1Dl6oTBAZ6b7bCRDhXTlI3hpwONIpX"/>
    <s v="Hugosave ( Fresh )"/>
    <s v="Kaushlya Bhavsar"/>
    <s v="user_sD3YjSs92XKUfD0OPHeo886g6tW6aCM0iUhX5VVUuJi"/>
    <s v="Navin Panjwani"/>
    <s v="2022-04-20 10:15:53.293000+00:00"/>
    <s v="2022-08-01 09:24:55.841000+00:00"/>
    <m/>
    <m/>
    <m/>
    <s v="2022-04-12 09:10:35+00:00"/>
    <m/>
    <n v="25"/>
    <m/>
    <m/>
    <m/>
    <m/>
    <m/>
    <m/>
    <m/>
    <s v="PAID_SEARCH"/>
    <m/>
    <m/>
    <m/>
    <m/>
    <m/>
    <m/>
    <m/>
    <m/>
    <m/>
    <m/>
    <m/>
    <m/>
    <m/>
    <m/>
    <m/>
    <m/>
    <m/>
    <m/>
    <s v="user_hHzEI8aaFubIuMSRtZFdLLN0nHQemBBpkBNLZGwVt3v"/>
    <x v="28"/>
    <x v="5"/>
    <m/>
    <s v="May"/>
    <s v="Inbound"/>
    <s v="Inbound via website"/>
    <m/>
    <s v="Employee Count 25"/>
    <m/>
    <m/>
    <m/>
    <s v="2022-04-12 09:13:20.426000+00:00"/>
    <s v="2022-09-01 09:30:56.155000+00:00"/>
    <s v="GMC"/>
  </r>
  <r>
    <s v="Abhiroop Ganguly"/>
    <n v="100000"/>
    <s v="INR"/>
    <n v="0"/>
    <d v="2022-11-08T00:00:00"/>
    <s v="Sales"/>
    <s v="stat_kcR4fZg7TU7jjk1jAVua3qGLRS4J5uFayEjK5j02wtv"/>
    <s v="Unqualified"/>
    <n v="0"/>
    <s v="OpportunityStatusType.Lost"/>
    <s v="cont_u3YBdYEDO4BfvmrBOE6UBf69zvJgGQEMzpzMIVPzGdt"/>
    <s v="Sanjeeb Lahiri"/>
    <m/>
    <s v="lead_MxSyzZc0ztZ1qaK94mRVQ8RKyAdT2kmMigttwsJQB5n"/>
    <s v="GRP Ltd."/>
    <s v="Sarvesh Pawar"/>
    <s v="user_U27GK6WjhLhUhi1EDKXV57xMpn8n8DMIOjci1q3UReZ"/>
    <s v="Abhiroop Ganguly"/>
    <s v="2022-06-30 09:41:44.707000+00:00"/>
    <s v="2022-08-01 09:18:15.926000+00:00"/>
    <m/>
    <s v="Mumbai"/>
    <m/>
    <m/>
    <m/>
    <n v="300"/>
    <m/>
    <m/>
    <m/>
    <m/>
    <m/>
    <m/>
    <m/>
    <s v="PAID_SOCIAL"/>
    <m/>
    <m/>
    <m/>
    <s v="Automotive"/>
    <m/>
    <m/>
    <m/>
    <m/>
    <m/>
    <m/>
    <m/>
    <m/>
    <m/>
    <m/>
    <m/>
    <m/>
    <s v="Sakshi Soni"/>
    <m/>
    <s v="user_A8KOTZADnUtEQOLt4nSLAmteNStuGh80js75RYjrXVt"/>
    <x v="6"/>
    <x v="1"/>
    <m/>
    <s v="August"/>
    <s v="Gated Content"/>
    <m/>
    <m/>
    <s v="Downloaded the guide: Employee Wellness Handbook"/>
    <m/>
    <m/>
    <m/>
    <s v="2021-08-05 07:12:37.770000+00:00"/>
    <s v="2022-10-04 10:59:25.875000+00:00"/>
    <s v="GPA"/>
  </r>
  <r>
    <s v="Abhiroop Ganguly"/>
    <n v="1800000"/>
    <s v="INR"/>
    <n v="0"/>
    <d v="2022-01-08T00:00:00"/>
    <s v="Sales"/>
    <s v="stat_1hn9nRJaLbI53NxPuSQgo90kRpbpKsFlwN4oEGNUTdO"/>
    <s v="Lost"/>
    <n v="0"/>
    <s v="OpportunityStatusType.Lost"/>
    <m/>
    <m/>
    <s v="GMC (1+3)- Renewal"/>
    <s v="lead_VuoxkcmkyRQ6r1EuUQmCZJYp5PBHNsXNmPCp35bFypl"/>
    <s v="AIT Global India Pvt. Ltd."/>
    <s v="Bhairavi Jog"/>
    <s v="user_U27GK6WjhLhUhi1EDKXV57xMpn8n8DMIOjci1q3UReZ"/>
    <s v="Abhiroop Ganguly"/>
    <s v="2022-06-22 09:16:17.119000+00:00"/>
    <s v="2022-08-01 09:24:21.411000+00:00"/>
    <m/>
    <s v="Pune"/>
    <m/>
    <s v="2020-09-10 18:40:51+00:00"/>
    <m/>
    <n v="246"/>
    <m/>
    <m/>
    <m/>
    <m/>
    <m/>
    <m/>
    <m/>
    <m/>
    <m/>
    <m/>
    <m/>
    <s v="IT Services &amp; IT Consulting"/>
    <m/>
    <m/>
    <m/>
    <m/>
    <m/>
    <m/>
    <m/>
    <m/>
    <m/>
    <m/>
    <m/>
    <m/>
    <s v="Deepak Yadav"/>
    <m/>
    <s v="user_228eUmsdKIb9OItgmiDq1zD4aPZ1eqiapbaLAGeBf8g"/>
    <x v="13"/>
    <x v="6"/>
    <m/>
    <s v="July"/>
    <s v="Cold Call"/>
    <s v="Lusha"/>
    <m/>
    <m/>
    <m/>
    <m/>
    <m/>
    <s v="2020-12-06 09:46:46.210000+00:00"/>
    <s v="2022-08-02 06:55:28.033000+00:00"/>
    <s v="GMC"/>
  </r>
  <r>
    <s v="Abhiroop Ganguly"/>
    <n v="1500000"/>
    <s v="INR"/>
    <n v="0"/>
    <d v="2022-11-08T00:00:00"/>
    <s v="Sales"/>
    <s v="stat_kcR4fZg7TU7jjk1jAVua3qGLRS4J5uFayEjK5j02wtv"/>
    <s v="Unqualified"/>
    <n v="0"/>
    <s v="OpportunityStatusType.Lost"/>
    <s v="cont_u3YBdYEDO4BfvmrBOE6UBf69zvJgGQEMzpzMIVPzGdt"/>
    <s v="Sanjeeb Lahiri"/>
    <m/>
    <s v="lead_MxSyzZc0ztZ1qaK94mRVQ8RKyAdT2kmMigttwsJQB5n"/>
    <s v="GRP Ltd."/>
    <s v="Sarvesh Pawar"/>
    <s v="user_U27GK6WjhLhUhi1EDKXV57xMpn8n8DMIOjci1q3UReZ"/>
    <s v="Abhiroop Ganguly"/>
    <s v="2022-06-30 09:40:49.693000+00:00"/>
    <s v="2022-08-01 09:19:29.101000+00:00"/>
    <m/>
    <s v="Mumbai"/>
    <m/>
    <m/>
    <m/>
    <n v="300"/>
    <m/>
    <m/>
    <m/>
    <m/>
    <m/>
    <m/>
    <m/>
    <s v="PAID_SOCIAL"/>
    <m/>
    <m/>
    <m/>
    <s v="Automotive"/>
    <m/>
    <m/>
    <m/>
    <m/>
    <m/>
    <m/>
    <m/>
    <m/>
    <m/>
    <m/>
    <m/>
    <m/>
    <s v="Sakshi Soni"/>
    <m/>
    <s v="user_A8KOTZADnUtEQOLt4nSLAmteNStuGh80js75RYjrXVt"/>
    <x v="6"/>
    <x v="1"/>
    <m/>
    <s v="August"/>
    <s v="Gated Content"/>
    <m/>
    <m/>
    <s v="Downloaded the guide: Employee Wellness Handbook"/>
    <m/>
    <m/>
    <m/>
    <s v="2021-08-05 07:12:37.770000+00:00"/>
    <s v="2022-10-04 10:59:25.875000+00:00"/>
    <s v="GTL"/>
  </r>
  <r>
    <s v="Omkar Ghate"/>
    <n v="1000000"/>
    <s v="INR"/>
    <n v="0"/>
    <s v="8/31/22"/>
    <s v="Sales"/>
    <s v="stat_kcR4fZg7TU7jjk1jAVua3qGLRS4J5uFayEjK5j02wtv"/>
    <s v="Unqualified"/>
    <n v="0"/>
    <s v="OpportunityStatusType.Lost"/>
    <s v="cont_unAhqZ412RrhH1jgSLX8dIoDJx9mzaQbLKkiY6Cm2Oe"/>
    <s v="Abraham Barik"/>
    <s v="New policy"/>
    <s v="lead_rR7lmhkbD9SkJNi9PLENg5MFDYK07o7JFuKqnix9O9s"/>
    <s v="Pharande Promoters &amp; Builders - Pune"/>
    <s v="Daniel Patra"/>
    <s v="user_9SBRjyF0n4iWuhUdqRyQkFhl2J4uyNKhFWvvJEvunX8"/>
    <s v="Omkar Ghate"/>
    <s v="2022-07-05 12:03:30.213000+00:00"/>
    <s v="2022-08-01 09:18:14.834000+00:00"/>
    <m/>
    <s v="Pune"/>
    <m/>
    <m/>
    <m/>
    <n v="350"/>
    <m/>
    <m/>
    <m/>
    <m/>
    <m/>
    <m/>
    <m/>
    <m/>
    <m/>
    <m/>
    <m/>
    <m/>
    <m/>
    <m/>
    <m/>
    <m/>
    <m/>
    <m/>
    <m/>
    <m/>
    <m/>
    <m/>
    <m/>
    <m/>
    <s v="Sakshi Soni"/>
    <m/>
    <s v="user_A8KOTZADnUtEQOLt4nSLAmteNStuGh80js75RYjrXVt"/>
    <x v="6"/>
    <x v="1"/>
    <m/>
    <s v="October"/>
    <s v="Cold Call"/>
    <s v="Naukri.com"/>
    <m/>
    <m/>
    <m/>
    <m/>
    <m/>
    <s v="2022-06-27 04:02:16.413000+00:00"/>
    <s v="2022-09-28 16:29:31.721000+00:00"/>
    <s v="GMC"/>
  </r>
  <r>
    <s v="Abhiroop Ganguly"/>
    <n v="3000000"/>
    <s v="INR"/>
    <n v="0"/>
    <d v="2022-10-08T00:00:00"/>
    <s v="Sales"/>
    <s v="stat_kcR4fZg7TU7jjk1jAVua3qGLRS4J5uFayEjK5j02wtv"/>
    <s v="Unqualified"/>
    <n v="0"/>
    <s v="OpportunityStatusType.Lost"/>
    <s v="cont_u3YBdYEDO4BfvmrBOE6UBf69zvJgGQEMzpzMIVPzGdt"/>
    <s v="Sanjeeb Lahiri"/>
    <m/>
    <s v="lead_MxSyzZc0ztZ1qaK94mRVQ8RKyAdT2kmMigttwsJQB5n"/>
    <s v="GRP Ltd."/>
    <s v="Sarvesh Pawar"/>
    <s v="user_U27GK6WjhLhUhi1EDKXV57xMpn8n8DMIOjci1q3UReZ"/>
    <s v="Abhiroop Ganguly"/>
    <s v="2022-06-30 09:34:37.031000+00:00"/>
    <s v="2022-08-01 09:18:04.974000+00:00"/>
    <m/>
    <s v="Mumbai"/>
    <m/>
    <m/>
    <m/>
    <n v="300"/>
    <m/>
    <m/>
    <m/>
    <m/>
    <m/>
    <m/>
    <m/>
    <s v="PAID_SOCIAL"/>
    <m/>
    <m/>
    <m/>
    <s v="Automotive"/>
    <m/>
    <m/>
    <m/>
    <m/>
    <m/>
    <m/>
    <m/>
    <m/>
    <m/>
    <m/>
    <m/>
    <m/>
    <s v="Sakshi Soni"/>
    <m/>
    <s v="user_A8KOTZADnUtEQOLt4nSLAmteNStuGh80js75RYjrXVt"/>
    <x v="6"/>
    <x v="1"/>
    <m/>
    <s v="August"/>
    <s v="Gated Content"/>
    <m/>
    <m/>
    <s v="Downloaded the guide: Employee Wellness Handbook"/>
    <m/>
    <m/>
    <m/>
    <s v="2021-08-05 07:12:37.770000+00:00"/>
    <s v="2022-10-04 10:59:25.875000+00:00"/>
    <s v="GMC"/>
  </r>
  <r>
    <s v="Chetan Kumar"/>
    <n v="500000"/>
    <s v="INR"/>
    <n v="0"/>
    <s v="8/16/22"/>
    <s v="Sales"/>
    <s v="stat_kcR4fZg7TU7jjk1jAVua3qGLRS4J5uFayEjK5j02wtv"/>
    <s v="Unqualified"/>
    <n v="0"/>
    <s v="OpportunityStatusType.Lost"/>
    <s v="cont_SSbCu8TC9RC7e3g9ru46cyaXUBA77SCJTTZ6cDWUrHc"/>
    <s v="Sabina Kunder"/>
    <s v="Renewal"/>
    <s v="lead_MyrJs9N2iTckX9U7hHjDCs7Z7MuIutBXNMosrnD5Xd3"/>
    <s v="Royal Realtors Group"/>
    <s v="Prateek Wadhwa"/>
    <s v="user_sREdxbAJihL2Zbgic7tyQ6Rc4Mny7HnD1RNGhA9DDYh"/>
    <s v="Prajakta Sahastrabudhe"/>
    <s v="2022-05-18 09:42:10.546000+00:00"/>
    <s v="2022-08-01 08:54:17.033000+00:00"/>
    <m/>
    <s v="Mumbai"/>
    <m/>
    <m/>
    <m/>
    <n v="62"/>
    <m/>
    <m/>
    <m/>
    <m/>
    <m/>
    <m/>
    <m/>
    <m/>
    <m/>
    <m/>
    <m/>
    <s v="Construction &amp; Real Estate"/>
    <m/>
    <m/>
    <m/>
    <m/>
    <m/>
    <m/>
    <m/>
    <m/>
    <m/>
    <m/>
    <m/>
    <m/>
    <s v="Aniket Vahile"/>
    <m/>
    <s v="user_1z3bdwgjF9RILRmuQPeXXGoPhafSi1mEgyb4l5sVEvN"/>
    <x v="1"/>
    <x v="1"/>
    <m/>
    <s v="August"/>
    <s v="Gated Content"/>
    <s v="Naukri.com"/>
    <m/>
    <s v="Employee Engagement Handbook"/>
    <m/>
    <m/>
    <m/>
    <s v="2022-05-18 09:04:38.564000+00:00"/>
    <s v="2022-09-14 11:13:43.906000+00:00"/>
    <s v="GMC"/>
  </r>
  <r>
    <s v="Navin Panjwani"/>
    <n v="24000"/>
    <s v="INR"/>
    <n v="0"/>
    <s v="8/31/22"/>
    <s v="Sales"/>
    <s v="stat_kcR4fZg7TU7jjk1jAVua3qGLRS4J5uFayEjK5j02wtv"/>
    <s v="Unqualified"/>
    <n v="0"/>
    <s v="OpportunityStatusType.Lost"/>
    <s v="cont_cLqCajoDnZzRnkzkBEIN7pJbyWlSPDK87OtRNSQNNon"/>
    <m/>
    <m/>
    <s v="lead_kwP2KM4hQdRnOci6MV8Zz8heKoj3OBBDDHfR1JGjexz"/>
    <s v="NJ Designpark (Fresh , Potential )"/>
    <s v="Nikhil Ahuja"/>
    <s v="user_sD3YjSs92XKUfD0OPHeo886g6tW6aCM0iUhX5VVUuJi"/>
    <s v="Navin Panjwani"/>
    <s v="2022-02-24 09:28:22.556000+00:00"/>
    <s v="2022-08-01 08:51:32.066000+00:00"/>
    <m/>
    <s v="Chandigarh"/>
    <m/>
    <s v="2021-07-13 08:21:37+00:00"/>
    <m/>
    <n v="8"/>
    <m/>
    <m/>
    <m/>
    <m/>
    <m/>
    <m/>
    <m/>
    <m/>
    <m/>
    <m/>
    <m/>
    <s v="IT Services &amp; IT Consulting"/>
    <m/>
    <m/>
    <m/>
    <m/>
    <m/>
    <m/>
    <m/>
    <m/>
    <m/>
    <m/>
    <m/>
    <m/>
    <s v="Deepak Yadav"/>
    <m/>
    <s v="user_ocHSJH83OJnHCvKyMbjx8WOOK8PMgAUGIj1qK0q0dMV"/>
    <x v="10"/>
    <x v="12"/>
    <m/>
    <m/>
    <s v="Inbound"/>
    <s v="Inbound via website"/>
    <m/>
    <s v="Employee Count 15"/>
    <m/>
    <m/>
    <m/>
    <s v="2021-07-13 08:24:24.349000+00:00"/>
    <s v="2022-08-01 08:51:32.118000+00:00"/>
    <s v="GMC"/>
  </r>
  <r>
    <s v="Navin Panjwani"/>
    <n v="500000"/>
    <s v="INR"/>
    <n v="0"/>
    <d v="2022-05-09T00:00:00"/>
    <s v="Sales"/>
    <s v="stat_kcR4fZg7TU7jjk1jAVua3qGLRS4J5uFayEjK5j02wtv"/>
    <s v="Unqualified"/>
    <n v="0"/>
    <s v="OpportunityStatusType.Lost"/>
    <m/>
    <m/>
    <s v="GMC"/>
    <s v="lead_XHGrfJRXBbOfA7jd1diKJnTtne7k1ZFXtYzUzjoAGuw"/>
    <s v="Quickshift"/>
    <s v="Aditya Binani"/>
    <s v="user_sD3YjSs92XKUfD0OPHeo886g6tW6aCM0iUhX5VVUuJi"/>
    <s v="Navin Panjwani"/>
    <s v="2022-01-24 09:15:13.763000+00:00"/>
    <s v="2022-08-01 08:47:51.439000+00:00"/>
    <m/>
    <s v="Pune"/>
    <m/>
    <m/>
    <m/>
    <n v="81"/>
    <m/>
    <m/>
    <m/>
    <m/>
    <m/>
    <m/>
    <m/>
    <m/>
    <m/>
    <m/>
    <m/>
    <s v="Transportation &amp; Logistics"/>
    <m/>
    <m/>
    <m/>
    <m/>
    <m/>
    <m/>
    <m/>
    <m/>
    <m/>
    <m/>
    <m/>
    <m/>
    <s v="Rakesh Nade"/>
    <m/>
    <s v="user_g5Yw4Z4XnIbmcGhJO80vdtFdd5ElcDlgYO3q8l82ODn"/>
    <x v="18"/>
    <x v="1"/>
    <m/>
    <m/>
    <s v="Cold Call"/>
    <s v="Lusha"/>
    <m/>
    <s v="Glengarry"/>
    <m/>
    <m/>
    <m/>
    <s v="2021-12-23 09:21:42.859000+00:00"/>
    <s v="2022-09-09 11:37:00.477000+00:00"/>
    <m/>
  </r>
  <r>
    <s v="Trupti Suryavanshi"/>
    <n v="1500000"/>
    <s v="INR"/>
    <n v="0"/>
    <s v="7/31/22"/>
    <s v="Sales"/>
    <s v="stat_1hn9nRJaLbI53NxPuSQgo90kRpbpKsFlwN4oEGNUTdO"/>
    <s v="Lost"/>
    <n v="0"/>
    <s v="OpportunityStatusType.Lost"/>
    <s v="cont_4AGWw3prnx9vcvrwOCeGe5gXtqEu0VPlnGLZd8adSjR"/>
    <s v="Sneha Kulkarni"/>
    <s v="GMC Renewal"/>
    <s v="lead_os7EfYsNNd2koEOYu4vLB6ljzlU4CyDsVkdt7TFAngx"/>
    <s v="mPHATEK Systems"/>
    <s v="Trupti Suryavanshi"/>
    <s v="user_L8E6IFhq6UCzKLHa45LUUTZCznDuyDwFrGaEp9DXiUM"/>
    <s v="Trupti Suryavanshi"/>
    <s v="2022-07-25 12:34:05.435000+00:00"/>
    <s v="2022-08-01 08:37:36.672000+00:00"/>
    <m/>
    <s v="Pune"/>
    <m/>
    <m/>
    <m/>
    <n v="326"/>
    <m/>
    <m/>
    <m/>
    <m/>
    <m/>
    <m/>
    <m/>
    <m/>
    <m/>
    <m/>
    <m/>
    <s v="IT Services &amp; IT Consulting"/>
    <m/>
    <m/>
    <m/>
    <m/>
    <m/>
    <m/>
    <m/>
    <m/>
    <m/>
    <m/>
    <m/>
    <m/>
    <s v="Aniket Vahile"/>
    <m/>
    <s v="user_L8E6IFhq6UCzKLHa45LUUTZCznDuyDwFrGaEp9DXiUM"/>
    <x v="9"/>
    <x v="1"/>
    <m/>
    <s v="August"/>
    <s v="Cold Call; Gated Content"/>
    <s v="Lusha"/>
    <m/>
    <s v="Glengarry"/>
    <m/>
    <m/>
    <m/>
    <s v="2021-12-09 09:17:50.520000+00:00"/>
    <s v="2022-09-07 06:27:39.508000+00:00"/>
    <s v="GMC"/>
  </r>
  <r>
    <s v="Navin Panjwani"/>
    <n v="300000"/>
    <s v="INR"/>
    <n v="0"/>
    <s v="8/31/22"/>
    <s v="Sales"/>
    <s v="stat_kcR4fZg7TU7jjk1jAVua3qGLRS4J5uFayEjK5j02wtv"/>
    <s v="Unqualified"/>
    <n v="0"/>
    <s v="OpportunityStatusType.Lost"/>
    <s v="cont_BlfRIJCCuwdDAks7cmCZG0N6xcV4r2CUbK7R4jOMIBM"/>
    <s v="Radhi"/>
    <m/>
    <s v="lead_QULKomZJBSPvilS8k1IOW1eQvZhyg7V464s293waipt"/>
    <s v="Decodeage ( Fresh )"/>
    <s v="Vinoth Mohan"/>
    <s v="user_sD3YjSs92XKUfD0OPHeo886g6tW6aCM0iUhX5VVUuJi"/>
    <s v="Navin Panjwani"/>
    <s v="2022-06-13 06:38:22.379000+00:00"/>
    <s v="2022-08-01 07:07:55.877000+00:00"/>
    <m/>
    <s v="Bangalore"/>
    <m/>
    <m/>
    <m/>
    <n v="20"/>
    <m/>
    <m/>
    <m/>
    <m/>
    <m/>
    <m/>
    <m/>
    <m/>
    <m/>
    <m/>
    <m/>
    <m/>
    <m/>
    <m/>
    <m/>
    <m/>
    <m/>
    <m/>
    <m/>
    <m/>
    <m/>
    <m/>
    <m/>
    <m/>
    <m/>
    <m/>
    <s v="user_N2Wvx57ff3o0vmVPS4RR0gXHdA5qVZKmxAMYwKh2zLa"/>
    <x v="20"/>
    <x v="1"/>
    <m/>
    <m/>
    <s v="Gated Content"/>
    <m/>
    <m/>
    <s v="Downloaded the guide: Employee Wellness Handbook"/>
    <m/>
    <m/>
    <m/>
    <s v="2021-12-20 05:11:42.471000+00:00"/>
    <s v="2022-08-01 07:08:04.284000+00:00"/>
    <s v="GMC"/>
  </r>
  <r>
    <s v="Navin Panjwani"/>
    <n v="50000"/>
    <s v="INR"/>
    <n v="0"/>
    <s v="8/31/22"/>
    <s v="Sales"/>
    <s v="stat_kcR4fZg7TU7jjk1jAVua3qGLRS4J5uFayEjK5j02wtv"/>
    <s v="Unqualified"/>
    <n v="0"/>
    <s v="OpportunityStatusType.Lost"/>
    <s v="cont_BlfRIJCCuwdDAks7cmCZG0N6xcV4r2CUbK7R4jOMIBM"/>
    <s v="Radhi"/>
    <m/>
    <s v="lead_QULKomZJBSPvilS8k1IOW1eQvZhyg7V464s293waipt"/>
    <s v="Decodeage ( Fresh )"/>
    <s v="Vinoth Mohan"/>
    <s v="user_sD3YjSs92XKUfD0OPHeo886g6tW6aCM0iUhX5VVUuJi"/>
    <s v="Navin Panjwani"/>
    <s v="2022-06-13 08:02:47.643000+00:00"/>
    <s v="2022-08-01 07:08:04.241000+00:00"/>
    <m/>
    <s v="Bangalore"/>
    <m/>
    <m/>
    <m/>
    <n v="20"/>
    <m/>
    <m/>
    <m/>
    <m/>
    <m/>
    <m/>
    <m/>
    <m/>
    <m/>
    <m/>
    <m/>
    <m/>
    <m/>
    <m/>
    <m/>
    <m/>
    <m/>
    <m/>
    <m/>
    <m/>
    <m/>
    <m/>
    <m/>
    <m/>
    <m/>
    <m/>
    <s v="user_N2Wvx57ff3o0vmVPS4RR0gXHdA5qVZKmxAMYwKh2zLa"/>
    <x v="20"/>
    <x v="1"/>
    <m/>
    <m/>
    <s v="Gated Content"/>
    <m/>
    <m/>
    <s v="Downloaded the guide: Employee Wellness Handbook"/>
    <m/>
    <m/>
    <m/>
    <s v="2021-12-20 05:11:42.471000+00:00"/>
    <s v="2022-08-01 07:08:04.284000+00:00"/>
    <s v="GPA"/>
  </r>
  <r>
    <s v="Navin Panjwani"/>
    <n v="800000"/>
    <s v="INR"/>
    <n v="0"/>
    <s v="8/31/22"/>
    <s v="Sales"/>
    <s v="stat_kcR4fZg7TU7jjk1jAVua3qGLRS4J5uFayEjK5j02wtv"/>
    <s v="Unqualified"/>
    <n v="0"/>
    <s v="OpportunityStatusType.Lost"/>
    <m/>
    <m/>
    <s v="GMC- Fresh SI- 2lacs and 5 lacs Maternity-50k RR- 2-4% Ambulance-2k"/>
    <s v="lead_Sb0271Xt5wGp14sJAAOlsSxiFduCLxH9QN9alYbuf3k"/>
    <s v="FEI Cargo Ltd"/>
    <s v="Bharti Bankey"/>
    <s v="user_sD3YjSs92XKUfD0OPHeo886g6tW6aCM0iUhX5VVUuJi"/>
    <s v="Navin Panjwani"/>
    <s v="2022-05-24 11:04:18.028000+00:00"/>
    <s v="2022-08-01 07:44:53.424000+00:00"/>
    <m/>
    <s v="Mumbai"/>
    <m/>
    <s v="2022-05-21 06:03:38+00:00"/>
    <m/>
    <n v="89"/>
    <m/>
    <m/>
    <m/>
    <m/>
    <m/>
    <m/>
    <m/>
    <m/>
    <m/>
    <m/>
    <m/>
    <s v="Transportation &amp; Logistics"/>
    <m/>
    <m/>
    <m/>
    <m/>
    <m/>
    <m/>
    <m/>
    <m/>
    <m/>
    <m/>
    <m/>
    <m/>
    <m/>
    <m/>
    <s v="user_aM3WaaSUQQmaNnsm9l2FQRVWUEr8RN2ZdXzsuQUalQ3"/>
    <x v="7"/>
    <x v="1"/>
    <m/>
    <m/>
    <s v="Inbound"/>
    <s v="Inbound via website"/>
    <m/>
    <s v="Employee Count 200"/>
    <m/>
    <m/>
    <m/>
    <s v="2021-08-18 08:30:46.907000+00:00"/>
    <s v="2022-09-16 10:50:10.909000+00:00"/>
    <m/>
  </r>
  <r>
    <s v="Navin Panjwani"/>
    <n v="735000"/>
    <s v="INR"/>
    <n v="0"/>
    <s v="8/31/22"/>
    <s v="Sales"/>
    <s v="stat_kcR4fZg7TU7jjk1jAVua3qGLRS4J5uFayEjK5j02wtv"/>
    <s v="Unqualified"/>
    <n v="0"/>
    <s v="OpportunityStatusType.Lost"/>
    <s v="cont_YvwwF3nXUH86YSkufcS6IgnMXc66ObNKFbJU9MSFInk"/>
    <s v="Ekta Gadekar"/>
    <s v="In-Person meeting"/>
    <s v="lead_7endU6WfznV7VxqpAathBwFmenP7BIM5r1Y1ueZ1yjZ"/>
    <s v="Mirae Asset Investment Managers (India)"/>
    <s v="Tulika Chakra"/>
    <s v="user_sD3YjSs92XKUfD0OPHeo886g6tW6aCM0iUhX5VVUuJi"/>
    <s v="Navin Panjwani"/>
    <s v="2022-05-27 07:12:27.562000+00:00"/>
    <s v="2022-08-01 07:07:00.616000+00:00"/>
    <m/>
    <s v="Mumbai"/>
    <m/>
    <m/>
    <m/>
    <n v="210"/>
    <m/>
    <m/>
    <m/>
    <m/>
    <m/>
    <m/>
    <m/>
    <m/>
    <m/>
    <m/>
    <m/>
    <m/>
    <m/>
    <m/>
    <m/>
    <m/>
    <m/>
    <m/>
    <m/>
    <m/>
    <m/>
    <m/>
    <m/>
    <m/>
    <m/>
    <m/>
    <s v="user_FdWFezbLzkYQcGsBUsjZO25nr2poK2nRbqV47Rs5Kfm"/>
    <x v="17"/>
    <x v="1"/>
    <m/>
    <s v="August"/>
    <s v="Gated Content"/>
    <m/>
    <m/>
    <s v="Employee Engagement Handbook"/>
    <m/>
    <m/>
    <m/>
    <s v="2021-11-17 01:30:02.057000+00:00"/>
    <s v="2022-10-20 06:53:50.172000+00:00"/>
    <m/>
  </r>
  <r>
    <s v="Shreenath Bhat"/>
    <n v="1400000"/>
    <s v="INR"/>
    <n v="0"/>
    <s v="7/31/22"/>
    <s v="Sales"/>
    <s v="stat_1hn9nRJaLbI53NxPuSQgo90kRpbpKsFlwN4oEGNUTdO"/>
    <s v="Lost"/>
    <n v="0"/>
    <s v="OpportunityStatusType.Lost"/>
    <s v="cont_wvMt6JDXkjc3CrMM7fA0HAJop7mGGkG1pm9VUJ8OAVE"/>
    <s v="Raghu"/>
    <s v="GMC - Renewal"/>
    <s v="lead_gf1Ena8BEeY2UybF6nWJsmJlwyRAvHxaDn7qm5OpG4b"/>
    <s v="Ram-nath"/>
    <s v="Shreenath Bhat"/>
    <s v="user_vMd4rmcrSbjykdyL2J7rrYn84SWdcNc5FKligrmItPw"/>
    <s v="Shreenath Bhat"/>
    <s v="2022-07-04 12:05:15.791000+00:00"/>
    <s v="2022-08-01 06:20:13.586000+00:00"/>
    <m/>
    <s v="Chennai"/>
    <m/>
    <m/>
    <m/>
    <n v="50"/>
    <m/>
    <m/>
    <m/>
    <m/>
    <m/>
    <m/>
    <m/>
    <m/>
    <m/>
    <m/>
    <m/>
    <m/>
    <m/>
    <m/>
    <m/>
    <m/>
    <m/>
    <m/>
    <m/>
    <m/>
    <m/>
    <m/>
    <m/>
    <m/>
    <m/>
    <m/>
    <s v="user_vMd4rmcrSbjykdyL2J7rrYn84SWdcNc5FKligrmItPw"/>
    <x v="11"/>
    <x v="1"/>
    <m/>
    <s v="July"/>
    <m/>
    <m/>
    <m/>
    <s v="Lead Magnet Lead"/>
    <m/>
    <m/>
    <m/>
    <s v="2021-09-04 16:50:01.004000+00:00"/>
    <s v="2022-09-09 10:15:40.803000+00:00"/>
    <s v="GMC"/>
  </r>
  <r>
    <s v="Shreenath Bhat"/>
    <n v="100000"/>
    <s v="INR"/>
    <n v="0"/>
    <s v="7/31/22"/>
    <s v="Sales"/>
    <s v="stat_1hn9nRJaLbI53NxPuSQgo90kRpbpKsFlwN4oEGNUTdO"/>
    <s v="Lost"/>
    <n v="0"/>
    <s v="OpportunityStatusType.Lost"/>
    <s v="cont_wvMt6JDXkjc3CrMM7fA0HAJop7mGGkG1pm9VUJ8OAVE"/>
    <s v="Raghu"/>
    <s v="GPA - Renewal"/>
    <s v="lead_gf1Ena8BEeY2UybF6nWJsmJlwyRAvHxaDn7qm5OpG4b"/>
    <s v="Ram-nath"/>
    <s v="Shreenath Bhat"/>
    <s v="user_vMd4rmcrSbjykdyL2J7rrYn84SWdcNc5FKligrmItPw"/>
    <s v="Shreenath Bhat"/>
    <s v="2022-07-06 06:57:01.822000+00:00"/>
    <s v="2022-08-01 06:20:26.597000+00:00"/>
    <m/>
    <s v="Chennai"/>
    <m/>
    <m/>
    <m/>
    <n v="50"/>
    <m/>
    <m/>
    <m/>
    <m/>
    <m/>
    <m/>
    <m/>
    <m/>
    <m/>
    <m/>
    <m/>
    <m/>
    <m/>
    <m/>
    <m/>
    <m/>
    <m/>
    <m/>
    <m/>
    <m/>
    <m/>
    <m/>
    <m/>
    <m/>
    <m/>
    <m/>
    <s v="user_vMd4rmcrSbjykdyL2J7rrYn84SWdcNc5FKligrmItPw"/>
    <x v="11"/>
    <x v="1"/>
    <m/>
    <s v="July"/>
    <m/>
    <m/>
    <m/>
    <s v="Lead Magnet Lead"/>
    <m/>
    <m/>
    <m/>
    <s v="2021-09-04 16:50:01.004000+00:00"/>
    <s v="2022-09-09 10:15:40.803000+00:00"/>
    <s v="GPA"/>
  </r>
  <r>
    <s v="Moziez Chamadia"/>
    <n v="200000"/>
    <s v="INR"/>
    <n v="0"/>
    <s v="7/31/22"/>
    <s v="Sales"/>
    <s v="stat_kcR4fZg7TU7jjk1jAVua3qGLRS4J5uFayEjK5j02wtv"/>
    <s v="Unqualified"/>
    <n v="0"/>
    <s v="OpportunityStatusType.Lost"/>
    <s v="cont_41OPQZy9KBVcigzyxaAffT2MAC6yVcTXhrePLANLHO4"/>
    <s v="Bharti Trivedi"/>
    <s v="GPA - Fresh"/>
    <s v="lead_AqML4GrwnxzpveSV5JC1L48FBLsR1c8hw6RwlHOeY2J"/>
    <s v="Mazars India"/>
    <s v="Shreenath Bhat"/>
    <s v="user_IgNfKH7wuLLjHvexoMm2PXWcnF3zYft0ZbMTyfwKRUg"/>
    <s v="Moziez Chamadia"/>
    <s v="2022-06-14 06:41:35.527000+00:00"/>
    <s v="2022-08-01 06:15:05.732000+00:00"/>
    <m/>
    <s v="Mumbai"/>
    <m/>
    <m/>
    <m/>
    <n v="459"/>
    <m/>
    <m/>
    <m/>
    <m/>
    <m/>
    <m/>
    <m/>
    <m/>
    <m/>
    <m/>
    <m/>
    <s v="Banking &amp; Finance"/>
    <m/>
    <m/>
    <m/>
    <m/>
    <m/>
    <m/>
    <m/>
    <m/>
    <m/>
    <m/>
    <m/>
    <m/>
    <s v="Arunkumar Dubey"/>
    <m/>
    <s v="user_vMd4rmcrSbjykdyL2J7rrYn84SWdcNc5FKligrmItPw"/>
    <x v="11"/>
    <x v="1"/>
    <m/>
    <s v="June"/>
    <s v="Cold Call"/>
    <m/>
    <m/>
    <m/>
    <m/>
    <m/>
    <m/>
    <s v="2022-05-23 07:04:08.074000+00:00"/>
    <s v="2022-09-16 14:16:25.145000+00:00"/>
    <s v="GPA"/>
  </r>
  <r>
    <s v="Moziez Chamadia"/>
    <n v="1500000"/>
    <s v="INR"/>
    <n v="0"/>
    <s v="7/31/22"/>
    <s v="Sales"/>
    <s v="stat_kcR4fZg7TU7jjk1jAVua3qGLRS4J5uFayEjK5j02wtv"/>
    <s v="Unqualified"/>
    <n v="0"/>
    <s v="OpportunityStatusType.Lost"/>
    <s v="cont_41OPQZy9KBVcigzyxaAffT2MAC6yVcTXhrePLANLHO4"/>
    <s v="Bharti Trivedi"/>
    <s v="GMC - Renewal"/>
    <s v="lead_AqML4GrwnxzpveSV5JC1L48FBLsR1c8hw6RwlHOeY2J"/>
    <s v="Mazars India"/>
    <s v="Shreenath Bhat"/>
    <s v="user_IgNfKH7wuLLjHvexoMm2PXWcnF3zYft0ZbMTyfwKRUg"/>
    <s v="Moziez Chamadia"/>
    <s v="2022-06-14 06:41:03.594000+00:00"/>
    <s v="2022-08-01 06:14:54.694000+00:00"/>
    <m/>
    <s v="Mumbai"/>
    <m/>
    <m/>
    <m/>
    <n v="459"/>
    <m/>
    <m/>
    <m/>
    <m/>
    <m/>
    <m/>
    <m/>
    <m/>
    <m/>
    <m/>
    <m/>
    <s v="Banking &amp; Finance"/>
    <m/>
    <m/>
    <m/>
    <m/>
    <m/>
    <m/>
    <m/>
    <m/>
    <m/>
    <m/>
    <m/>
    <m/>
    <s v="Arunkumar Dubey"/>
    <m/>
    <s v="user_vMd4rmcrSbjykdyL2J7rrYn84SWdcNc5FKligrmItPw"/>
    <x v="11"/>
    <x v="1"/>
    <m/>
    <s v="June"/>
    <s v="Cold Call"/>
    <m/>
    <m/>
    <m/>
    <m/>
    <m/>
    <m/>
    <s v="2022-05-23 07:04:08.074000+00:00"/>
    <s v="2022-09-16 14:16:25.145000+00:00"/>
    <s v="GMC"/>
  </r>
  <r>
    <s v="Moziez Chamadia"/>
    <n v="3000000"/>
    <s v="INR"/>
    <n v="0"/>
    <s v="8/15/22"/>
    <s v="Sales"/>
    <s v="stat_1hn9nRJaLbI53NxPuSQgo90kRpbpKsFlwN4oEGNUTdO"/>
    <s v="Lost"/>
    <n v="0"/>
    <s v="OpportunityStatusType.Lost"/>
    <s v="cont_3DK2AKkJLdvYUdCBgFTKhK6qQRitYGl0f7MtfnaA7ZT"/>
    <s v="Indu Vishwanathan"/>
    <s v="GMC"/>
    <s v="lead_0fPO5mGQjhItfiiEaOjSa0CiTUW4SwqcfF5HjtHC6Dv"/>
    <s v="The Executive Centre"/>
    <s v="Mayur Gadiyar"/>
    <s v="user_IgNfKH7wuLLjHvexoMm2PXWcnF3zYft0ZbMTyfwKRUg"/>
    <s v="Moziez Chamadia"/>
    <s v="2022-05-05 12:23:53.165000+00:00"/>
    <s v="2022-08-01 06:18:38.830000+00:00"/>
    <m/>
    <s v="Delhi"/>
    <m/>
    <m/>
    <m/>
    <n v="530"/>
    <m/>
    <m/>
    <m/>
    <m/>
    <m/>
    <m/>
    <m/>
    <m/>
    <m/>
    <m/>
    <m/>
    <s v="Professional Services"/>
    <m/>
    <m/>
    <m/>
    <m/>
    <m/>
    <m/>
    <m/>
    <m/>
    <m/>
    <m/>
    <m/>
    <m/>
    <m/>
    <m/>
    <s v="user_cuWn1aL1OYLr4Jn6i7zouGfa4efY8ya7QxeZnqSq8e5"/>
    <x v="34"/>
    <x v="1"/>
    <m/>
    <s v="July"/>
    <s v="Cold Call"/>
    <m/>
    <s v="Graded 3L to 10L"/>
    <m/>
    <m/>
    <m/>
    <m/>
    <s v="2021-10-26 11:53:41.014000+00:00"/>
    <s v="2022-10-10 10:13:30.796000+00:00"/>
    <s v="GMC"/>
  </r>
  <r>
    <s v="Moziez Chamadia"/>
    <n v="100000"/>
    <s v="INR"/>
    <n v="0"/>
    <s v="7/31/22"/>
    <s v="Sales"/>
    <s v="stat_kcR4fZg7TU7jjk1jAVua3qGLRS4J5uFayEjK5j02wtv"/>
    <s v="Unqualified"/>
    <n v="0"/>
    <s v="OpportunityStatusType.Lost"/>
    <s v="cont_41OPQZy9KBVcigzyxaAffT2MAC6yVcTXhrePLANLHO4"/>
    <s v="Bharti Trivedi"/>
    <s v="WC - Fresh"/>
    <s v="lead_AqML4GrwnxzpveSV5JC1L48FBLsR1c8hw6RwlHOeY2J"/>
    <s v="Mazars India"/>
    <s v="Shreenath Bhat"/>
    <s v="user_IgNfKH7wuLLjHvexoMm2PXWcnF3zYft0ZbMTyfwKRUg"/>
    <s v="Moziez Chamadia"/>
    <s v="2022-06-13 06:08:05.036000+00:00"/>
    <s v="2022-08-01 06:14:45.188000+00:00"/>
    <m/>
    <s v="Mumbai"/>
    <m/>
    <m/>
    <m/>
    <n v="459"/>
    <m/>
    <m/>
    <m/>
    <m/>
    <m/>
    <m/>
    <m/>
    <m/>
    <m/>
    <m/>
    <m/>
    <s v="Banking &amp; Finance"/>
    <m/>
    <m/>
    <m/>
    <m/>
    <m/>
    <m/>
    <m/>
    <m/>
    <m/>
    <m/>
    <m/>
    <m/>
    <s v="Arunkumar Dubey"/>
    <m/>
    <s v="user_vMd4rmcrSbjykdyL2J7rrYn84SWdcNc5FKligrmItPw"/>
    <x v="11"/>
    <x v="1"/>
    <m/>
    <s v="June"/>
    <s v="Cold Call"/>
    <m/>
    <m/>
    <m/>
    <m/>
    <m/>
    <m/>
    <s v="2022-05-23 07:04:08.074000+00:00"/>
    <s v="2022-09-16 14:16:25.145000+00:00"/>
    <s v="WC"/>
  </r>
  <r>
    <s v="Navin Panjwani"/>
    <n v="75000"/>
    <s v="INR"/>
    <n v="0"/>
    <s v="8/31/22"/>
    <s v="Sales"/>
    <s v="stat_1hn9nRJaLbI53NxPuSQgo90kRpbpKsFlwN4oEGNUTdO"/>
    <s v="Lost"/>
    <n v="0"/>
    <s v="OpportunityStatusType.Lost"/>
    <s v="cont_2L7srmMecjnuEzCRW1AtJmMiQbm1mMnXFKgeSNvWpa2"/>
    <m/>
    <m/>
    <s v="lead_43TbyTOOx3L7TSlVeKUFT3L3BpYj7FK7RyC5OGLfdUp"/>
    <s v="Propellyr.com ( Fresh )"/>
    <s v="Prateek Wadhwa"/>
    <s v="user_sD3YjSs92XKUfD0OPHeo886g6tW6aCM0iUhX5VVUuJi"/>
    <s v="Navin Panjwani"/>
    <s v="2022-04-28 10:52:09.133000+00:00"/>
    <s v="2022-08-01 05:54:51.319000+00:00"/>
    <m/>
    <s v="Mumbai"/>
    <m/>
    <s v="2022-04-06 06:42:16+00:00"/>
    <m/>
    <n v="8"/>
    <m/>
    <m/>
    <m/>
    <m/>
    <m/>
    <m/>
    <m/>
    <s v="PAID_SEARCH"/>
    <m/>
    <m/>
    <m/>
    <m/>
    <m/>
    <m/>
    <m/>
    <m/>
    <m/>
    <m/>
    <m/>
    <m/>
    <m/>
    <m/>
    <m/>
    <m/>
    <m/>
    <m/>
    <s v="user_FdWFezbLzkYQcGsBUsjZO25nr2poK2nRbqV47Rs5Kfm"/>
    <x v="17"/>
    <x v="1"/>
    <m/>
    <m/>
    <s v="Inbound"/>
    <s v="Inbound via website"/>
    <m/>
    <s v="Employee Count 25"/>
    <m/>
    <m/>
    <m/>
    <s v="2022-04-06 06:45:14.710000+00:00"/>
    <s v="2022-08-27 08:09:31.243000+00:00"/>
    <s v="GMC"/>
  </r>
  <r>
    <s v="Navin Panjwani"/>
    <n v="5000"/>
    <s v="INR"/>
    <n v="0"/>
    <s v="8/31/22"/>
    <s v="Sales"/>
    <s v="stat_1hn9nRJaLbI53NxPuSQgo90kRpbpKsFlwN4oEGNUTdO"/>
    <s v="Lost"/>
    <n v="0"/>
    <s v="OpportunityStatusType.Lost"/>
    <s v="cont_2L7srmMecjnuEzCRW1AtJmMiQbm1mMnXFKgeSNvWpa2"/>
    <m/>
    <m/>
    <s v="lead_43TbyTOOx3L7TSlVeKUFT3L3BpYj7FK7RyC5OGLfdUp"/>
    <s v="Propellyr.com ( Fresh )"/>
    <s v="Prateek Wadhwa"/>
    <s v="user_sD3YjSs92XKUfD0OPHeo886g6tW6aCM0iUhX5VVUuJi"/>
    <s v="Navin Panjwani"/>
    <s v="2022-04-28 12:53:27.104000+00:00"/>
    <s v="2022-08-01 05:55:33.712000+00:00"/>
    <m/>
    <s v="Mumbai"/>
    <m/>
    <s v="2022-04-06 06:42:16+00:00"/>
    <m/>
    <n v="8"/>
    <m/>
    <m/>
    <m/>
    <m/>
    <m/>
    <m/>
    <m/>
    <s v="PAID_SEARCH"/>
    <m/>
    <m/>
    <m/>
    <m/>
    <m/>
    <m/>
    <m/>
    <m/>
    <m/>
    <m/>
    <m/>
    <m/>
    <m/>
    <m/>
    <m/>
    <m/>
    <m/>
    <m/>
    <s v="user_FdWFezbLzkYQcGsBUsjZO25nr2poK2nRbqV47Rs5Kfm"/>
    <x v="17"/>
    <x v="1"/>
    <m/>
    <m/>
    <s v="Inbound"/>
    <s v="Inbound via website"/>
    <m/>
    <s v="Employee Count 25"/>
    <m/>
    <m/>
    <m/>
    <s v="2022-04-06 06:45:14.710000+00:00"/>
    <s v="2022-08-27 08:09:31.243000+00:00"/>
    <s v="GPA"/>
  </r>
  <r>
    <s v="Navin Panjwani"/>
    <n v="70000"/>
    <s v="INR"/>
    <n v="0"/>
    <s v="8/31/22"/>
    <s v="Sales"/>
    <s v="stat_kcR4fZg7TU7jjk1jAVua3qGLRS4J5uFayEjK5j02wtv"/>
    <s v="Unqualified"/>
    <n v="0"/>
    <s v="OpportunityStatusType.Lost"/>
    <s v="cont_a5RldVKxvln7kzonjCGAOQxtJnkNfdFf3jPBVWUHycq"/>
    <s v="Rahul"/>
    <s v="Fresh"/>
    <s v="lead_acahXlM4rMdqm22buHgugRNCOUDUQEkiiy5nwfTI0Tq"/>
    <s v="Organic LRM ( Fresh )"/>
    <s v="Prateek Wadhwa"/>
    <s v="user_sD3YjSs92XKUfD0OPHeo886g6tW6aCM0iUhX5VVUuJi"/>
    <s v="Navin Panjwani"/>
    <s v="2022-04-27 05:40:09.767000+00:00"/>
    <s v="2022-08-01 05:42:22.634000+00:00"/>
    <m/>
    <m/>
    <m/>
    <s v="2022-04-05 16:39:52+00:00"/>
    <m/>
    <n v="25"/>
    <m/>
    <m/>
    <m/>
    <m/>
    <m/>
    <m/>
    <m/>
    <s v="OTHER_CAMPAIGNS"/>
    <m/>
    <m/>
    <m/>
    <m/>
    <m/>
    <m/>
    <m/>
    <m/>
    <m/>
    <m/>
    <m/>
    <m/>
    <m/>
    <m/>
    <m/>
    <m/>
    <m/>
    <m/>
    <s v="user_FdWFezbLzkYQcGsBUsjZO25nr2poK2nRbqV47Rs5Kfm"/>
    <x v="17"/>
    <x v="1"/>
    <m/>
    <m/>
    <s v="Inbound"/>
    <s v="Inbound via website"/>
    <m/>
    <s v="Employee Count 25"/>
    <m/>
    <m/>
    <m/>
    <s v="2022-04-05 16:42:40.008000+00:00"/>
    <s v="2022-08-01 05:42:22.678000+00:00"/>
    <s v="GMC"/>
  </r>
  <r>
    <s v="Satyajit Chati"/>
    <n v="500000"/>
    <s v="INR"/>
    <n v="0"/>
    <s v="7/31/22"/>
    <s v="Sales"/>
    <s v="stat_1hn9nRJaLbI53NxPuSQgo90kRpbpKsFlwN4oEGNUTdO"/>
    <s v="Lost"/>
    <n v="0"/>
    <s v="OpportunityStatusType.Lost"/>
    <m/>
    <m/>
    <m/>
    <s v="lead_is2UgxeMBxhn7n27E1eXVGKdF2IQ9If8o9Ygl9bpHYT"/>
    <s v="FarmersMandi"/>
    <s v="Satyajit Chati"/>
    <s v="user_5IQTpX6DsnoeoDfxqzqojpVoQLXPh68nhDjLS5ETjYj"/>
    <s v="Satyajit Chati"/>
    <s v="2022-07-12 09:46:57.060000+00:00"/>
    <s v="2022-08-01 05:49:13.634000+00:00"/>
    <m/>
    <s v="Bangalore"/>
    <m/>
    <m/>
    <m/>
    <n v="57"/>
    <m/>
    <m/>
    <m/>
    <m/>
    <m/>
    <m/>
    <m/>
    <m/>
    <m/>
    <m/>
    <m/>
    <s v="Others"/>
    <m/>
    <m/>
    <m/>
    <m/>
    <m/>
    <m/>
    <m/>
    <m/>
    <m/>
    <m/>
    <m/>
    <m/>
    <m/>
    <m/>
    <s v="user_5IQTpX6DsnoeoDfxqzqojpVoQLXPh68nhDjLS5ETjYj"/>
    <x v="8"/>
    <x v="1"/>
    <m/>
    <s v="July"/>
    <s v="Gated Content"/>
    <m/>
    <m/>
    <s v="Employee Wellness Handbook"/>
    <m/>
    <m/>
    <m/>
    <s v="2022-04-04 11:27:05.256000+00:00"/>
    <s v="2022-08-27 08:11:07.868000+00:00"/>
    <m/>
  </r>
  <r>
    <s v="Navin Panjwani"/>
    <n v="225000"/>
    <s v="INR"/>
    <n v="0"/>
    <s v="8/31/22"/>
    <s v="Sales"/>
    <s v="stat_kcR4fZg7TU7jjk1jAVua3qGLRS4J5uFayEjK5j02wtv"/>
    <s v="Unqualified"/>
    <n v="0"/>
    <s v="OpportunityStatusType.Lost"/>
    <s v="cont_nX8W6YxcSJtfaGSLdokm8W7xejC24gkF8ETH8CW6v73"/>
    <s v="Ashutosh"/>
    <m/>
    <s v="lead_4lZyiPYx510XaP9MtsNbNKZ13evrK9pLL6h5Oedo53X"/>
    <s v="Bikaner sweets ( Fresh )"/>
    <s v="Nikhil Ahuja"/>
    <s v="user_sD3YjSs92XKUfD0OPHeo886g6tW6aCM0iUhX5VVUuJi"/>
    <s v="Navin Panjwani"/>
    <s v="2022-04-06 05:35:35.718000+00:00"/>
    <s v="2022-08-01 05:41:31.119000+00:00"/>
    <m/>
    <s v="Other"/>
    <m/>
    <m/>
    <m/>
    <n v="50"/>
    <m/>
    <m/>
    <m/>
    <m/>
    <m/>
    <m/>
    <m/>
    <m/>
    <m/>
    <m/>
    <m/>
    <m/>
    <m/>
    <m/>
    <m/>
    <m/>
    <m/>
    <m/>
    <m/>
    <m/>
    <m/>
    <m/>
    <m/>
    <m/>
    <m/>
    <m/>
    <s v="user_ocHSJH83OJnHCvKyMbjx8WOOK8PMgAUGIj1qK0q0dMV"/>
    <x v="10"/>
    <x v="1"/>
    <m/>
    <m/>
    <s v="Cold Call"/>
    <m/>
    <m/>
    <m/>
    <m/>
    <m/>
    <m/>
    <s v="2020-12-24 07:02:49.983000+00:00"/>
    <s v="2022-08-01 05:41:31.173000+00:00"/>
    <s v="GMC"/>
  </r>
  <r>
    <s v="Navin Panjwani"/>
    <n v="150000"/>
    <s v="INR"/>
    <n v="0"/>
    <s v="8/31/22"/>
    <s v="Sales"/>
    <s v="stat_kcR4fZg7TU7jjk1jAVua3qGLRS4J5uFayEjK5j02wtv"/>
    <s v="Unqualified"/>
    <n v="0"/>
    <s v="OpportunityStatusType.Lost"/>
    <s v="cont_GlE8A1X1qysBqPIxkxXiUdJUGEbJ9rJGi2Hd3q5GaT7"/>
    <s v="Pranjaali D"/>
    <m/>
    <s v="lead_mccYkwP17fgcQUpA3WpihGVfL8t3oXefn15K9iGlhmN"/>
    <s v="Cloud9 e-biz Pvt Ltd ( Expired Policy , 31st March )"/>
    <s v="Nikhil Ahuja"/>
    <s v="user_sD3YjSs92XKUfD0OPHeo886g6tW6aCM0iUhX5VVUuJi"/>
    <s v="Navin Panjwani"/>
    <s v="2022-03-24 11:55:55.892000+00:00"/>
    <s v="2022-08-01 05:36:48.841000+00:00"/>
    <m/>
    <s v="Pune"/>
    <m/>
    <m/>
    <m/>
    <n v="30"/>
    <m/>
    <m/>
    <m/>
    <m/>
    <m/>
    <m/>
    <m/>
    <m/>
    <m/>
    <m/>
    <m/>
    <m/>
    <m/>
    <m/>
    <m/>
    <m/>
    <m/>
    <m/>
    <m/>
    <m/>
    <m/>
    <m/>
    <m/>
    <m/>
    <m/>
    <m/>
    <s v="user_ocHSJH83OJnHCvKyMbjx8WOOK8PMgAUGIj1qK0q0dMV"/>
    <x v="10"/>
    <x v="1"/>
    <m/>
    <s v="March"/>
    <s v="Gated Content"/>
    <m/>
    <m/>
    <s v="BOF - Case Study"/>
    <m/>
    <m/>
    <m/>
    <s v="2022-03-16 15:54:09.868000+00:00"/>
    <s v="2022-08-27 08:06:08.773000+00:00"/>
    <s v="GMC"/>
  </r>
  <r>
    <s v="Navin Panjwani"/>
    <n v="1000000"/>
    <s v="INR"/>
    <n v="0"/>
    <s v="8/31/22"/>
    <s v="Sales"/>
    <s v="stat_kcR4fZg7TU7jjk1jAVua3qGLRS4J5uFayEjK5j02wtv"/>
    <s v="Unqualified"/>
    <n v="0"/>
    <s v="OpportunityStatusType.Lost"/>
    <s v="cont_VFNf5iZ3kPYIbVfS1xUqAsw6raT0s9so8AJwVc0LX6Z"/>
    <s v="Mubasshir"/>
    <s v="GMC"/>
    <s v="lead_fJ2gFVz4ytag9ACSFkxLG8HF2k2RUvhIezQFLhzUNHl"/>
    <s v="SSIZ International Pvt Ltd (Fresh)"/>
    <s v="Aditya Binani"/>
    <s v="user_sD3YjSs92XKUfD0OPHeo886g6tW6aCM0iUhX5VVUuJi"/>
    <s v="Navin Panjwani"/>
    <s v="2022-01-25 09:49:09.240000+00:00"/>
    <s v="2022-08-01 05:31:45.610000+00:00"/>
    <m/>
    <s v="Mumbai"/>
    <m/>
    <m/>
    <m/>
    <n v="400"/>
    <m/>
    <m/>
    <m/>
    <m/>
    <m/>
    <m/>
    <m/>
    <s v="PAID_SOCIAL"/>
    <m/>
    <m/>
    <m/>
    <s v="Others"/>
    <m/>
    <m/>
    <m/>
    <m/>
    <m/>
    <m/>
    <m/>
    <m/>
    <m/>
    <m/>
    <m/>
    <m/>
    <m/>
    <m/>
    <s v="user_lwF8ctKa5IyxqATpO2EOw2h0AEPiCMHOgewiH38Ei77"/>
    <x v="0"/>
    <x v="1"/>
    <m/>
    <s v="April"/>
    <s v="Gated Content"/>
    <m/>
    <m/>
    <s v="Employee Engagement Handbook"/>
    <m/>
    <m/>
    <m/>
    <s v="2021-09-13 06:27:04.018000+00:00"/>
    <s v="2022-09-22 11:52:53.350000+00:00"/>
    <s v="GMC"/>
  </r>
  <r>
    <s v="Navin Panjwani"/>
    <n v="60000"/>
    <s v="INR"/>
    <n v="0"/>
    <s v="8/31/22"/>
    <s v="Sales"/>
    <s v="stat_kcR4fZg7TU7jjk1jAVua3qGLRS4J5uFayEjK5j02wtv"/>
    <s v="Unqualified"/>
    <n v="0"/>
    <s v="OpportunityStatusType.Lost"/>
    <m/>
    <m/>
    <s v="Fresh GMC"/>
    <s v="lead_kzL41Iz5M5KlamXYcLQYmXGVCCMfyQSBZAyz21OQlTm"/>
    <s v="Playto Labs ( Fresh )"/>
    <s v="Trupti Suryavanshi"/>
    <s v="user_sD3YjSs92XKUfD0OPHeo886g6tW6aCM0iUhX5VVUuJi"/>
    <s v="Navin Panjwani"/>
    <s v="2022-01-17 11:02:03.629000+00:00"/>
    <s v="2022-08-01 05:29:24.651000+00:00"/>
    <m/>
    <s v="Bangalore"/>
    <m/>
    <m/>
    <m/>
    <n v="25"/>
    <m/>
    <m/>
    <m/>
    <m/>
    <m/>
    <m/>
    <m/>
    <m/>
    <m/>
    <m/>
    <m/>
    <s v="Education"/>
    <m/>
    <m/>
    <m/>
    <m/>
    <m/>
    <m/>
    <m/>
    <m/>
    <m/>
    <m/>
    <m/>
    <m/>
    <s v="Sakshi Soni"/>
    <m/>
    <s v="user_L8E6IFhq6UCzKLHa45LUUTZCznDuyDwFrGaEp9DXiUM"/>
    <x v="9"/>
    <x v="5"/>
    <m/>
    <m/>
    <s v="Gated Content"/>
    <s v="Lusha"/>
    <m/>
    <s v="Employee Wellness Handbook"/>
    <m/>
    <m/>
    <m/>
    <s v="2022-01-15 04:37:54.888000+00:00"/>
    <s v="2022-08-01 05:29:24.707000+00:00"/>
    <m/>
  </r>
  <r>
    <s v="Navin Panjwani"/>
    <n v="70000"/>
    <s v="INR"/>
    <n v="0"/>
    <s v="8/31/22"/>
    <s v="Sales"/>
    <s v="stat_kcR4fZg7TU7jjk1jAVua3qGLRS4J5uFayEjK5j02wtv"/>
    <s v="Unqualified"/>
    <n v="0"/>
    <s v="OpportunityStatusType.Lost"/>
    <m/>
    <m/>
    <s v="SI- 3lacs and 2 lacs Maternity-50k Basic policy  hrd@baidynath.net.in"/>
    <s v="lead_Mf675ucLr9Wu9ZLQp8QydYuKoKDFIU1Q3STjCKryyPR"/>
    <s v="Baidyanath ( Fresh )"/>
    <s v="Bharti Bankey"/>
    <s v="user_sD3YjSs92XKUfD0OPHeo886g6tW6aCM0iUhX5VVUuJi"/>
    <s v="Navin Panjwani"/>
    <s v="2022-01-13 06:46:26.327000+00:00"/>
    <s v="2022-08-01 05:27:10.583000+00:00"/>
    <m/>
    <s v="Other"/>
    <m/>
    <s v="2021-12-31 07:03:11+00:00"/>
    <m/>
    <n v="25"/>
    <m/>
    <m/>
    <m/>
    <m/>
    <m/>
    <m/>
    <m/>
    <m/>
    <m/>
    <m/>
    <m/>
    <s v="Health, Wellness &amp; Fitness"/>
    <m/>
    <m/>
    <m/>
    <m/>
    <m/>
    <m/>
    <m/>
    <m/>
    <m/>
    <m/>
    <m/>
    <m/>
    <m/>
    <m/>
    <s v="user_aM3WaaSUQQmaNnsm9l2FQRVWUEr8RN2ZdXzsuQUalQ3"/>
    <x v="7"/>
    <x v="5"/>
    <m/>
    <m/>
    <s v="Inbound"/>
    <s v="Inbound via website"/>
    <m/>
    <s v="Employee Count 25"/>
    <m/>
    <m/>
    <m/>
    <s v="2021-12-31 07:05:49.265000+00:00"/>
    <s v="2022-08-26 04:20:33.987000+00:00"/>
    <m/>
  </r>
  <r>
    <s v="Sonal Paithankar"/>
    <n v="200000"/>
    <s v="INR"/>
    <n v="0"/>
    <s v="8/15/22"/>
    <s v="Sales"/>
    <s v="stat_kcR4fZg7TU7jjk1jAVua3qGLRS4J5uFayEjK5j02wtv"/>
    <s v="Unqualified"/>
    <n v="0"/>
    <s v="OpportunityStatusType.Lost"/>
    <s v="cont_ibNkgnabRlBbaUp9JNQKv3ftyL0Y26vZ7vcWgIG7P5M"/>
    <s v="Nitin Ghotkar"/>
    <m/>
    <s v="lead_q4PUZBsLP80K41kzcwnpQEuDbI9rs3uzrGHw7ukge2C"/>
    <s v="HFCL Limited"/>
    <s v="Sarvesh Pawar"/>
    <s v="user_Iwn6da5WKkZqwUySK0oUuCb72pFP5WEm4zAb92ijqFe"/>
    <s v="Sonal Paithankar"/>
    <s v="2022-06-02 06:51:43.694000+00:00"/>
    <s v="2022-08-01 05:25:41.685000+00:00"/>
    <m/>
    <s v="Mumbai"/>
    <m/>
    <m/>
    <m/>
    <n v="786"/>
    <m/>
    <m/>
    <m/>
    <m/>
    <m/>
    <m/>
    <m/>
    <s v="PAID_SOCIAL"/>
    <m/>
    <m/>
    <m/>
    <m/>
    <m/>
    <m/>
    <m/>
    <m/>
    <m/>
    <m/>
    <m/>
    <m/>
    <m/>
    <m/>
    <m/>
    <m/>
    <m/>
    <m/>
    <s v="user_A8KOTZADnUtEQOLt4nSLAmteNStuGh80js75RYjrXVt"/>
    <x v="6"/>
    <x v="3"/>
    <m/>
    <s v="August; February"/>
    <s v="Gated Content"/>
    <m/>
    <m/>
    <s v="Downloaded the guide: Employee Wellness Handbook"/>
    <m/>
    <m/>
    <m/>
    <s v="2021-12-22 09:51:38.949000+00:00"/>
    <s v="2022-08-12 07:31:02.184000+00:00"/>
    <s v="GPA"/>
  </r>
  <r>
    <s v="Navin Panjwani"/>
    <n v="70000"/>
    <s v="INR"/>
    <n v="0"/>
    <s v="8/31/22"/>
    <s v="Sales"/>
    <s v="stat_kcR4fZg7TU7jjk1jAVua3qGLRS4J5uFayEjK5j02wtv"/>
    <s v="Unqualified"/>
    <n v="0"/>
    <s v="OpportunityStatusType.Lost"/>
    <m/>
    <m/>
    <s v="SI- Graded Maternity- No RR-1-2% Ambulance- 1k Basic Coverages."/>
    <s v="lead_PpaV3eSYESTYhMqOSMb1W594fLHqciixbZGuwLUb2E1"/>
    <s v="FinProv ( Fresh )"/>
    <s v="Bharti Bankey"/>
    <s v="user_sD3YjSs92XKUfD0OPHeo886g6tW6aCM0iUhX5VVUuJi"/>
    <s v="Navin Panjwani"/>
    <s v="2021-12-29 10:08:10.663000+00:00"/>
    <s v="2022-08-01 05:26:41.573000+00:00"/>
    <m/>
    <s v="Kerala"/>
    <m/>
    <s v="2021-12-29 06:22:33+00:00"/>
    <m/>
    <n v="38"/>
    <m/>
    <m/>
    <m/>
    <m/>
    <m/>
    <m/>
    <m/>
    <m/>
    <m/>
    <m/>
    <m/>
    <m/>
    <m/>
    <m/>
    <m/>
    <m/>
    <m/>
    <m/>
    <m/>
    <m/>
    <m/>
    <m/>
    <m/>
    <m/>
    <m/>
    <m/>
    <s v="user_aM3WaaSUQQmaNnsm9l2FQRVWUEr8RN2ZdXzsuQUalQ3"/>
    <x v="7"/>
    <x v="1"/>
    <m/>
    <m/>
    <s v="Inbound"/>
    <s v="Inbound via website"/>
    <m/>
    <s v="Employee Count 25"/>
    <m/>
    <m/>
    <m/>
    <s v="2021-12-29 06:25:22.483000+00:00"/>
    <s v="2022-08-01 05:26:41.609000+00:00"/>
    <m/>
  </r>
  <r>
    <s v="Sonal Paithankar"/>
    <n v="16000000"/>
    <s v="INR"/>
    <n v="0"/>
    <d v="2022-12-08T00:00:00"/>
    <s v="Sales"/>
    <s v="stat_kcR4fZg7TU7jjk1jAVua3qGLRS4J5uFayEjK5j02wtv"/>
    <s v="Unqualified"/>
    <n v="0"/>
    <s v="OpportunityStatusType.Lost"/>
    <s v="cont_ibNkgnabRlBbaUp9JNQKv3ftyL0Y26vZ7vcWgIG7P5M"/>
    <s v="Nitin Ghotkar"/>
    <m/>
    <s v="lead_q4PUZBsLP80K41kzcwnpQEuDbI9rs3uzrGHw7ukge2C"/>
    <s v="HFCL Limited"/>
    <s v="Sarvesh Pawar"/>
    <s v="user_Iwn6da5WKkZqwUySK0oUuCb72pFP5WEm4zAb92ijqFe"/>
    <s v="Sonal Paithankar"/>
    <s v="2022-06-02 06:51:03.304000+00:00"/>
    <s v="2022-08-01 05:25:34.023000+00:00"/>
    <m/>
    <s v="Mumbai"/>
    <m/>
    <m/>
    <m/>
    <n v="786"/>
    <m/>
    <m/>
    <m/>
    <m/>
    <m/>
    <m/>
    <m/>
    <s v="PAID_SOCIAL"/>
    <m/>
    <m/>
    <m/>
    <m/>
    <m/>
    <m/>
    <m/>
    <m/>
    <m/>
    <m/>
    <m/>
    <m/>
    <m/>
    <m/>
    <m/>
    <m/>
    <m/>
    <m/>
    <s v="user_A8KOTZADnUtEQOLt4nSLAmteNStuGh80js75RYjrXVt"/>
    <x v="6"/>
    <x v="3"/>
    <m/>
    <s v="August; February"/>
    <s v="Gated Content"/>
    <m/>
    <m/>
    <s v="Downloaded the guide: Employee Wellness Handbook"/>
    <m/>
    <m/>
    <m/>
    <s v="2021-12-22 09:51:38.949000+00:00"/>
    <s v="2022-08-12 07:31:02.184000+00:00"/>
    <s v="GMC"/>
  </r>
  <r>
    <s v="Naveen Kumar"/>
    <n v="2400000"/>
    <s v="INR"/>
    <n v="0"/>
    <d v="2022-11-07T00:00:00"/>
    <s v="Sales"/>
    <s v="stat_1hn9nRJaLbI53NxPuSQgo90kRpbpKsFlwN4oEGNUTdO"/>
    <s v="Lost"/>
    <n v="0"/>
    <s v="OpportunityStatusType.Lost"/>
    <s v="cont_Z4a1GZYjwGCRpYkrr7faifFQbjPo3jIAYvopg5pMmVW"/>
    <s v="Rani Mahey"/>
    <s v="GMC ren - Kept on Hold"/>
    <s v="lead_Q5eDdu3ogjeZEY7hNGdPeCjBLxHjalp44Xx37wvIKaU"/>
    <s v="DB Reality"/>
    <s v="Gauri Jori"/>
    <s v="user_N52PP2uP2VZc2gm0nhh6CNFSif4n85g1cdxoNFd9ct0"/>
    <s v="Naveen Kumar"/>
    <s v="2022-05-11 09:53:29.758000+00:00"/>
    <s v="2022-08-01 05:01:07.145000+00:00"/>
    <m/>
    <s v="Mumbai"/>
    <m/>
    <m/>
    <m/>
    <n v="193"/>
    <m/>
    <m/>
    <m/>
    <m/>
    <m/>
    <m/>
    <m/>
    <m/>
    <m/>
    <m/>
    <m/>
    <s v="Construction &amp; Real Estate; Others"/>
    <m/>
    <m/>
    <m/>
    <m/>
    <m/>
    <m/>
    <m/>
    <m/>
    <m/>
    <m/>
    <m/>
    <m/>
    <s v="Aniket Vahile"/>
    <m/>
    <s v="user_2jRs4eIjwv8MozxYA1DE9MMy0FWf2gMgweg2LiJNu64"/>
    <x v="25"/>
    <x v="1"/>
    <m/>
    <s v="July; September"/>
    <s v="Cold Call"/>
    <s v="Naukri.com"/>
    <m/>
    <m/>
    <m/>
    <m/>
    <m/>
    <s v="2021-09-02 05:12:08.769000+00:00"/>
    <s v="2022-09-29 10:28:02.053000+00:00"/>
    <m/>
  </r>
  <r>
    <s v="Naveen Kumar"/>
    <n v="200000"/>
    <s v="INR"/>
    <n v="0"/>
    <s v="7/15/22"/>
    <s v="Sales"/>
    <s v="stat_1hn9nRJaLbI53NxPuSQgo90kRpbpKsFlwN4oEGNUTdO"/>
    <s v="Lost"/>
    <n v="0"/>
    <s v="OpportunityStatusType.Lost"/>
    <s v="cont_xzqKfyV6PhLcw8dHRHu8EZT8w4z97DR8PvSAxLePYn1"/>
    <s v="ashraf nagani"/>
    <s v="GPA fresh - Kept on Hold"/>
    <s v="lead_Q5eDdu3ogjeZEY7hNGdPeCjBLxHjalp44Xx37wvIKaU"/>
    <s v="DB Reality"/>
    <s v="Gauri Jori"/>
    <s v="user_N52PP2uP2VZc2gm0nhh6CNFSif4n85g1cdxoNFd9ct0"/>
    <s v="Naveen Kumar"/>
    <s v="2022-05-11 09:54:01.220000+00:00"/>
    <s v="2022-08-01 05:00:47.260000+00:00"/>
    <m/>
    <s v="Mumbai"/>
    <m/>
    <m/>
    <m/>
    <n v="193"/>
    <m/>
    <m/>
    <m/>
    <m/>
    <m/>
    <m/>
    <m/>
    <m/>
    <m/>
    <m/>
    <m/>
    <s v="Construction &amp; Real Estate; Others"/>
    <m/>
    <m/>
    <m/>
    <m/>
    <m/>
    <m/>
    <m/>
    <m/>
    <m/>
    <m/>
    <m/>
    <m/>
    <s v="Aniket Vahile"/>
    <m/>
    <s v="user_2jRs4eIjwv8MozxYA1DE9MMy0FWf2gMgweg2LiJNu64"/>
    <x v="25"/>
    <x v="1"/>
    <m/>
    <s v="July; September"/>
    <s v="Cold Call"/>
    <s v="Naukri.com"/>
    <m/>
    <m/>
    <m/>
    <m/>
    <m/>
    <s v="2021-09-02 05:12:08.769000+00:00"/>
    <s v="2022-09-29 10:28:02.053000+00:00"/>
    <m/>
  </r>
  <r>
    <s v="Vrushali Kummar"/>
    <n v="1200000"/>
    <s v="INR"/>
    <n v="0"/>
    <d v="2022-04-08T00:00:00"/>
    <s v="Sales"/>
    <s v="stat_kcR4fZg7TU7jjk1jAVua3qGLRS4J5uFayEjK5j02wtv"/>
    <s v="Unqualified"/>
    <n v="0"/>
    <s v="OpportunityStatusType.Lost"/>
    <m/>
    <m/>
    <s v="GMC-Fresh"/>
    <s v="lead_qaVLstFZQ7OIpP9HZ7zajORI8T0QSiE7VvoSKyCKDPb"/>
    <s v="Luxpacking"/>
    <s v="Bharti Bankey"/>
    <s v="user_TZzywQwym26DjuswO479pxRhNKX152z8X1haCx2vcst"/>
    <s v="Vrushali Kummar"/>
    <s v="2022-06-22 08:07:27.218000+00:00"/>
    <s v="2022-07-31 17:22:15.206000+00:00"/>
    <m/>
    <s v="Hyderabad"/>
    <m/>
    <s v="2022-06-22 05:00:12+00:00"/>
    <m/>
    <n v="200"/>
    <m/>
    <m/>
    <m/>
    <m/>
    <m/>
    <m/>
    <m/>
    <s v="ORGANIC_SEARCH"/>
    <m/>
    <m/>
    <m/>
    <m/>
    <m/>
    <m/>
    <m/>
    <m/>
    <m/>
    <m/>
    <m/>
    <m/>
    <m/>
    <m/>
    <m/>
    <m/>
    <m/>
    <m/>
    <s v="user_aM3WaaSUQQmaNnsm9l2FQRVWUEr8RN2ZdXzsuQUalQ3"/>
    <x v="7"/>
    <x v="1"/>
    <m/>
    <m/>
    <s v="Inbound"/>
    <s v="Inbound via website"/>
    <m/>
    <s v="Employee Count 100"/>
    <m/>
    <m/>
    <m/>
    <s v="2022-06-22 05:03:03.154000+00:00"/>
    <s v="2022-09-08 09:24:45.946000+00:00"/>
    <m/>
  </r>
  <r>
    <s v="Vrushali Kummar"/>
    <n v="75000"/>
    <s v="INR"/>
    <n v="0"/>
    <s v="8/17/22"/>
    <s v="Sales"/>
    <s v="stat_kcR4fZg7TU7jjk1jAVua3qGLRS4J5uFayEjK5j02wtv"/>
    <s v="Unqualified"/>
    <n v="0"/>
    <s v="OpportunityStatusType.Lost"/>
    <s v="cont_xpnFqabCDkJ9E3r7ERs4JmxFUM5TYqIFWf73Adnt3W6"/>
    <s v="Jackson Francis"/>
    <s v="Not looking on investing on GMC and GPA"/>
    <s v="lead_T3k1Mub9XwPVpFAGjGFSYMwtNrE2U3sdWVHORc66qhK"/>
    <s v="Mehta Cad Cam Systems"/>
    <s v="Tulika Chakra"/>
    <s v="user_TZzywQwym26DjuswO479pxRhNKX152z8X1haCx2vcst"/>
    <s v="Vrushali Kummar"/>
    <s v="2022-06-17 09:02:16.699000+00:00"/>
    <s v="2022-07-31 17:17:35.156000+00:00"/>
    <m/>
    <s v="Ahmedabad"/>
    <m/>
    <m/>
    <m/>
    <n v="360"/>
    <m/>
    <m/>
    <m/>
    <m/>
    <m/>
    <m/>
    <m/>
    <m/>
    <m/>
    <m/>
    <m/>
    <s v="Manufacturing"/>
    <m/>
    <m/>
    <m/>
    <m/>
    <m/>
    <m/>
    <m/>
    <m/>
    <m/>
    <m/>
    <m/>
    <m/>
    <s v="Deepak Yadav"/>
    <m/>
    <s v="user_doWYUHOvQ3f5K3ugoH7kbrXnoPuCbasVEsKoA9COWQo"/>
    <x v="15"/>
    <x v="1"/>
    <m/>
    <m/>
    <s v="Cold Call"/>
    <m/>
    <m/>
    <m/>
    <m/>
    <m/>
    <m/>
    <s v="2022-04-03 18:20:03.776000+00:00"/>
    <s v="2022-09-22 10:10:37.897000+00:00"/>
    <s v="GPA"/>
  </r>
  <r>
    <s v="Vrushali Kummar"/>
    <n v="3500000"/>
    <s v="INR"/>
    <n v="0"/>
    <s v="8/17/22"/>
    <s v="Sales"/>
    <s v="stat_kcR4fZg7TU7jjk1jAVua3qGLRS4J5uFayEjK5j02wtv"/>
    <s v="Unqualified"/>
    <n v="0"/>
    <s v="OpportunityStatusType.Lost"/>
    <s v="cont_xpnFqabCDkJ9E3r7ERs4JmxFUM5TYqIFWf73Adnt3W6"/>
    <s v="Jackson Francis"/>
    <s v="Not looking at investing on GMC"/>
    <s v="lead_T3k1Mub9XwPVpFAGjGFSYMwtNrE2U3sdWVHORc66qhK"/>
    <s v="Mehta Cad Cam Systems"/>
    <s v="Tulika Chakra"/>
    <s v="user_TZzywQwym26DjuswO479pxRhNKX152z8X1haCx2vcst"/>
    <s v="Vrushali Kummar"/>
    <s v="2022-05-31 12:05:14.502000+00:00"/>
    <s v="2022-07-31 17:17:17.286000+00:00"/>
    <m/>
    <s v="Ahmedabad"/>
    <m/>
    <m/>
    <m/>
    <n v="360"/>
    <m/>
    <m/>
    <m/>
    <m/>
    <m/>
    <m/>
    <m/>
    <m/>
    <m/>
    <m/>
    <m/>
    <s v="Manufacturing"/>
    <m/>
    <m/>
    <m/>
    <m/>
    <m/>
    <m/>
    <m/>
    <m/>
    <m/>
    <m/>
    <m/>
    <m/>
    <s v="Deepak Yadav"/>
    <m/>
    <s v="user_doWYUHOvQ3f5K3ugoH7kbrXnoPuCbasVEsKoA9COWQo"/>
    <x v="15"/>
    <x v="1"/>
    <m/>
    <m/>
    <s v="Cold Call"/>
    <m/>
    <m/>
    <m/>
    <m/>
    <m/>
    <m/>
    <s v="2022-04-03 18:20:03.776000+00:00"/>
    <s v="2022-09-22 10:10:37.897000+00:00"/>
    <s v="GMC"/>
  </r>
  <r>
    <s v="Vrushali Kummar"/>
    <n v="200000"/>
    <s v="INR"/>
    <n v="0"/>
    <d v="2022-06-08T00:00:00"/>
    <s v="Sales"/>
    <s v="stat_kcR4fZg7TU7jjk1jAVua3qGLRS4J5uFayEjK5j02wtv"/>
    <s v="Unqualified"/>
    <n v="0"/>
    <s v="OpportunityStatusType.Lost"/>
    <s v="cont_OABKi0npSQIT6QZkxip3KViROqfqCZem4sqhRyNZ8ix"/>
    <s v="Mahether Reddy"/>
    <m/>
    <s v="lead_bsNoLd6X9GfA2VSFBqEd8b8t59Z6UPD0gacBhgW64SQ"/>
    <s v="Colruyt"/>
    <s v="Sarvesh Pawar"/>
    <s v="user_TZzywQwym26DjuswO479pxRhNKX152z8X1haCx2vcst"/>
    <s v="Vrushali Kummar"/>
    <s v="2022-06-30 06:34:07.970000+00:00"/>
    <s v="2022-07-31 17:06:19.350000+00:00"/>
    <m/>
    <s v="Hyderabad"/>
    <m/>
    <m/>
    <m/>
    <n v="500"/>
    <m/>
    <m/>
    <m/>
    <m/>
    <m/>
    <m/>
    <m/>
    <m/>
    <m/>
    <m/>
    <m/>
    <m/>
    <m/>
    <m/>
    <m/>
    <m/>
    <m/>
    <m/>
    <m/>
    <m/>
    <m/>
    <m/>
    <m/>
    <m/>
    <s v="Sakshi Soni"/>
    <m/>
    <s v="user_A8KOTZADnUtEQOLt4nSLAmteNStuGh80js75RYjrXVt"/>
    <x v="6"/>
    <x v="1"/>
    <m/>
    <s v="August"/>
    <s v="Gated Content"/>
    <s v="Mr. E"/>
    <m/>
    <s v="Employee Wellness Handbook"/>
    <m/>
    <m/>
    <m/>
    <s v="2022-01-12 08:26:10.885000+00:00"/>
    <s v="2022-08-12 05:43:28.310000+00:00"/>
    <s v="GPA"/>
  </r>
  <r>
    <s v="Vrushali Kummar"/>
    <n v="4000000"/>
    <s v="INR"/>
    <n v="0"/>
    <d v="2022-06-08T00:00:00"/>
    <s v="Sales"/>
    <s v="stat_kcR4fZg7TU7jjk1jAVua3qGLRS4J5uFayEjK5j02wtv"/>
    <s v="Unqualified"/>
    <n v="0"/>
    <s v="OpportunityStatusType.Lost"/>
    <s v="cont_OABKi0npSQIT6QZkxip3KViROqfqCZem4sqhRyNZ8ix"/>
    <s v="Mahether Reddy"/>
    <m/>
    <s v="lead_bsNoLd6X9GfA2VSFBqEd8b8t59Z6UPD0gacBhgW64SQ"/>
    <s v="Colruyt"/>
    <s v="Sarvesh Pawar"/>
    <s v="user_TZzywQwym26DjuswO479pxRhNKX152z8X1haCx2vcst"/>
    <s v="Vrushali Kummar"/>
    <s v="2022-06-30 06:34:39.813000+00:00"/>
    <s v="2022-07-31 17:06:38.613000+00:00"/>
    <m/>
    <s v="Hyderabad"/>
    <m/>
    <m/>
    <m/>
    <n v="500"/>
    <m/>
    <m/>
    <m/>
    <m/>
    <m/>
    <m/>
    <m/>
    <m/>
    <m/>
    <m/>
    <m/>
    <m/>
    <m/>
    <m/>
    <m/>
    <m/>
    <m/>
    <m/>
    <m/>
    <m/>
    <m/>
    <m/>
    <m/>
    <m/>
    <s v="Sakshi Soni"/>
    <m/>
    <s v="user_A8KOTZADnUtEQOLt4nSLAmteNStuGh80js75RYjrXVt"/>
    <x v="6"/>
    <x v="1"/>
    <m/>
    <s v="August"/>
    <s v="Gated Content"/>
    <s v="Mr. E"/>
    <m/>
    <s v="Employee Wellness Handbook"/>
    <m/>
    <m/>
    <m/>
    <s v="2022-01-12 08:26:10.885000+00:00"/>
    <s v="2022-08-12 05:43:28.310000+00:00"/>
    <s v="GTL"/>
  </r>
  <r>
    <s v="Vrushali Kummar"/>
    <n v="8000000"/>
    <s v="INR"/>
    <n v="0"/>
    <d v="2022-06-08T00:00:00"/>
    <s v="Sales"/>
    <s v="stat_kcR4fZg7TU7jjk1jAVua3qGLRS4J5uFayEjK5j02wtv"/>
    <s v="Unqualified"/>
    <n v="0"/>
    <s v="OpportunityStatusType.Lost"/>
    <s v="cont_OABKi0npSQIT6QZkxip3KViROqfqCZem4sqhRyNZ8ix"/>
    <s v="Mahether Reddy"/>
    <m/>
    <s v="lead_bsNoLd6X9GfA2VSFBqEd8b8t59Z6UPD0gacBhgW64SQ"/>
    <s v="Colruyt"/>
    <s v="Sarvesh Pawar"/>
    <s v="user_TZzywQwym26DjuswO479pxRhNKX152z8X1haCx2vcst"/>
    <s v="Vrushali Kummar"/>
    <s v="2022-06-30 06:35:15.145000+00:00"/>
    <s v="2022-07-31 17:06:27.623000+00:00"/>
    <m/>
    <s v="Hyderabad"/>
    <m/>
    <m/>
    <m/>
    <n v="500"/>
    <m/>
    <m/>
    <m/>
    <m/>
    <m/>
    <m/>
    <m/>
    <m/>
    <m/>
    <m/>
    <m/>
    <m/>
    <m/>
    <m/>
    <m/>
    <m/>
    <m/>
    <m/>
    <m/>
    <m/>
    <m/>
    <m/>
    <m/>
    <m/>
    <s v="Sakshi Soni"/>
    <m/>
    <s v="user_A8KOTZADnUtEQOLt4nSLAmteNStuGh80js75RYjrXVt"/>
    <x v="6"/>
    <x v="1"/>
    <m/>
    <s v="August"/>
    <s v="Gated Content"/>
    <s v="Mr. E"/>
    <m/>
    <s v="Employee Wellness Handbook"/>
    <m/>
    <m/>
    <m/>
    <s v="2022-01-12 08:26:10.885000+00:00"/>
    <s v="2022-08-12 05:43:28.310000+00:00"/>
    <s v="GMC"/>
  </r>
  <r>
    <s v="Vrushali Kummar"/>
    <n v="5000000"/>
    <s v="INR"/>
    <n v="0"/>
    <d v="2022-02-08T00:00:00"/>
    <s v="Sales"/>
    <s v="stat_kcR4fZg7TU7jjk1jAVua3qGLRS4J5uFayEjK5j02wtv"/>
    <s v="Unqualified"/>
    <n v="0"/>
    <s v="OpportunityStatusType.Lost"/>
    <m/>
    <m/>
    <s v="GMC (1+3)-Renewal"/>
    <s v="lead_5EKZqJzteATUizQUoYFwlShq8jlZ6gHAqBBEwFWnSWY"/>
    <s v="Securens"/>
    <s v="Bhairavi Jog"/>
    <s v="user_TZzywQwym26DjuswO479pxRhNKX152z8X1haCx2vcst"/>
    <s v="Vrushali Kummar"/>
    <s v="2022-05-28 03:50:09.809000+00:00"/>
    <s v="2022-07-31 17:04:58.338000+00:00"/>
    <m/>
    <s v="Mumbai"/>
    <m/>
    <m/>
    <m/>
    <n v="425"/>
    <m/>
    <m/>
    <m/>
    <m/>
    <m/>
    <m/>
    <m/>
    <m/>
    <m/>
    <m/>
    <m/>
    <s v="Professional Services"/>
    <m/>
    <m/>
    <m/>
    <m/>
    <m/>
    <m/>
    <m/>
    <m/>
    <m/>
    <m/>
    <m/>
    <m/>
    <s v="Rakesh Nade"/>
    <m/>
    <s v="user_228eUmsdKIb9OItgmiDq1zD4aPZ1eqiapbaLAGeBf8g"/>
    <x v="13"/>
    <x v="2"/>
    <m/>
    <s v="June; March; May"/>
    <s v="Cold Call"/>
    <s v="Lusha"/>
    <m/>
    <s v="Vaccine inbound"/>
    <m/>
    <s v="Mayfield Fund, Trifecta Capital Advisors, Sharrp Ventures"/>
    <m/>
    <s v="2021-04-20 11:38:23.272000+00:00"/>
    <s v="2022-09-08 09:12:22.768000+00:00"/>
    <s v="GMC"/>
  </r>
  <r>
    <s v="Vrushali Kummar"/>
    <n v="500000"/>
    <s v="INR"/>
    <n v="0"/>
    <d v="2022-02-08T00:00:00"/>
    <s v="Sales"/>
    <s v="stat_kcR4fZg7TU7jjk1jAVua3qGLRS4J5uFayEjK5j02wtv"/>
    <s v="Unqualified"/>
    <n v="0"/>
    <s v="OpportunityStatusType.Lost"/>
    <m/>
    <m/>
    <s v="Non-EB (Renewal)"/>
    <s v="lead_5EKZqJzteATUizQUoYFwlShq8jlZ6gHAqBBEwFWnSWY"/>
    <s v="Securens"/>
    <s v="Bhairavi Jog"/>
    <s v="user_TZzywQwym26DjuswO479pxRhNKX152z8X1haCx2vcst"/>
    <s v="Vrushali Kummar"/>
    <s v="2022-05-28 03:51:44.939000+00:00"/>
    <s v="2022-07-31 17:05:09.196000+00:00"/>
    <m/>
    <s v="Mumbai"/>
    <m/>
    <m/>
    <m/>
    <n v="425"/>
    <m/>
    <m/>
    <m/>
    <m/>
    <m/>
    <m/>
    <m/>
    <m/>
    <m/>
    <m/>
    <m/>
    <s v="Professional Services"/>
    <m/>
    <m/>
    <m/>
    <m/>
    <m/>
    <m/>
    <m/>
    <m/>
    <m/>
    <m/>
    <m/>
    <m/>
    <s v="Rakesh Nade"/>
    <m/>
    <s v="user_228eUmsdKIb9OItgmiDq1zD4aPZ1eqiapbaLAGeBf8g"/>
    <x v="13"/>
    <x v="2"/>
    <m/>
    <s v="June; March; May"/>
    <s v="Cold Call"/>
    <s v="Lusha"/>
    <m/>
    <s v="Vaccine inbound"/>
    <m/>
    <s v="Mayfield Fund, Trifecta Capital Advisors, Sharrp Ventures"/>
    <m/>
    <s v="2021-04-20 11:38:23.272000+00:00"/>
    <s v="2022-09-08 09:12:22.768000+00:00"/>
    <s v="NON EB"/>
  </r>
  <r>
    <s v="Sanket Kulkarni"/>
    <n v="500000"/>
    <s v="INR"/>
    <n v="0"/>
    <s v="8/16/22"/>
    <s v="Sales"/>
    <s v="stat_kcR4fZg7TU7jjk1jAVua3qGLRS4J5uFayEjK5j02wtv"/>
    <s v="Unqualified"/>
    <n v="0"/>
    <s v="OpportunityStatusType.Lost"/>
    <s v="cont_eD3zBz6BrD5lS86mFBO62tKL7UkgvOEnyw8CA1cNnqL"/>
    <s v="Nilesh Bobade"/>
    <m/>
    <s v="lead_gIBvPeWlxXEKfIkvLOQ7PYjsOzvUl2cDZIrdvZL0SSW"/>
    <s v="Automag India Pvt. Ltd."/>
    <s v="Sarvesh Pawar"/>
    <s v="user_k8sSUtRXfYEMul9CBIF4ZOmv3vnev5cdEvVZbtETMKp"/>
    <s v="Sanket Kulkarni"/>
    <s v="2022-07-13 10:31:07.485000+00:00"/>
    <s v="2022-07-31 16:11:24.322000+00:00"/>
    <m/>
    <s v="Pune"/>
    <m/>
    <m/>
    <m/>
    <n v="204"/>
    <m/>
    <m/>
    <m/>
    <m/>
    <m/>
    <m/>
    <m/>
    <m/>
    <m/>
    <m/>
    <m/>
    <s v="Manufacturing"/>
    <m/>
    <m/>
    <m/>
    <m/>
    <m/>
    <m/>
    <m/>
    <m/>
    <m/>
    <m/>
    <m/>
    <m/>
    <m/>
    <m/>
    <s v="user_A8KOTZADnUtEQOLt4nSLAmteNStuGh80js75RYjrXVt"/>
    <x v="6"/>
    <x v="1"/>
    <m/>
    <s v="August; May"/>
    <s v="Cold Call"/>
    <m/>
    <m/>
    <m/>
    <m/>
    <m/>
    <m/>
    <s v="2022-04-03 18:16:39.874000+00:00"/>
    <s v="2022-10-20 04:42:09.339000+00:00"/>
    <s v="NON EB"/>
  </r>
  <r>
    <s v="Sanket Kulkarni"/>
    <n v="2500000"/>
    <s v="INR"/>
    <n v="100"/>
    <s v="7/31/22"/>
    <s v="Sales"/>
    <s v="stat_OZRiD1474QRJIpvnjHCZfiIvKcVD6mIKSSTzg8SwDVx"/>
    <s v="Won- Payment Completed"/>
    <n v="1"/>
    <s v="OpportunityStatusType.Won"/>
    <m/>
    <m/>
    <m/>
    <s v="lead_V0szWVZgRDW4ODlI9Vv8Blkzqn9pg3mY8Ij1wkW9rYT"/>
    <s v="Electronica HiTech Machines Tools"/>
    <s v="Sarvesh Pawar"/>
    <s v="user_k8sSUtRXfYEMul9CBIF4ZOmv3vnev5cdEvVZbtETMKp"/>
    <s v="Sanket Kulkarni"/>
    <s v="2022-07-28 12:15:46.844000+00:00"/>
    <s v="2022-07-31 16:08:04.922000+00:00"/>
    <m/>
    <s v="Pune"/>
    <m/>
    <m/>
    <m/>
    <n v="250"/>
    <m/>
    <m/>
    <m/>
    <m/>
    <m/>
    <m/>
    <m/>
    <m/>
    <m/>
    <m/>
    <m/>
    <s v="Consumer Goods &amp; Electronics; Manufacturing"/>
    <m/>
    <m/>
    <m/>
    <m/>
    <m/>
    <m/>
    <m/>
    <m/>
    <m/>
    <m/>
    <m/>
    <m/>
    <s v="Arunkumar Dubey"/>
    <m/>
    <s v="user_A8KOTZADnUtEQOLt4nSLAmteNStuGh80js75RYjrXVt"/>
    <x v="6"/>
    <x v="1"/>
    <m/>
    <s v="July"/>
    <s v="Cold Call"/>
    <m/>
    <m/>
    <m/>
    <m/>
    <m/>
    <m/>
    <s v="2021-08-23 06:46:13.864000+00:00"/>
    <s v="2022-09-08 11:24:49.347000+00:00"/>
    <s v="GMC"/>
  </r>
  <r>
    <s v="Sanket Kulkarni"/>
    <n v="4800000"/>
    <s v="INR"/>
    <n v="0"/>
    <d v="2022-02-08T00:00:00"/>
    <s v="Sales"/>
    <s v="stat_kcR4fZg7TU7jjk1jAVua3qGLRS4J5uFayEjK5j02wtv"/>
    <s v="Unqualified"/>
    <n v="0"/>
    <s v="OpportunityStatusType.Lost"/>
    <s v="cont_ROiCQ8AEyPkrR2K5DIOCDMaHa7uBOCYkoA9Vft0tiIW"/>
    <s v="Mr. Deepak Nimbalkar"/>
    <s v="GMC Renewal"/>
    <s v="lead_2VUFGWKcHWK9VN2NGOQE8rgEgn6hqbUgi5MXZH4u8Tb"/>
    <s v="Shri Someshwar Sahakari Sakhar Karkhana Ltd."/>
    <s v="Trupti Suryavanshi"/>
    <s v="user_k8sSUtRXfYEMul9CBIF4ZOmv3vnev5cdEvVZbtETMKp"/>
    <s v="Sanket Kulkarni"/>
    <s v="2022-07-19 12:24:23.436000+00:00"/>
    <s v="2022-07-31 16:09:49.830000+00:00"/>
    <m/>
    <s v="Other Maharashtra"/>
    <m/>
    <s v="2022-07-18 19:00:00+00:00"/>
    <m/>
    <n v="620"/>
    <m/>
    <m/>
    <m/>
    <m/>
    <m/>
    <m/>
    <m/>
    <m/>
    <m/>
    <m/>
    <m/>
    <m/>
    <m/>
    <m/>
    <m/>
    <m/>
    <m/>
    <m/>
    <m/>
    <m/>
    <m/>
    <m/>
    <m/>
    <m/>
    <m/>
    <m/>
    <s v="user_L8E6IFhq6UCzKLHa45LUUTZCznDuyDwFrGaEp9DXiUM"/>
    <x v="9"/>
    <x v="1"/>
    <m/>
    <s v="August"/>
    <s v="Cold Call"/>
    <m/>
    <m/>
    <m/>
    <m/>
    <m/>
    <m/>
    <s v="2022-07-19 07:09:50.407000+00:00"/>
    <s v="2022-07-31 16:09:49.864000+00:00"/>
    <s v="GMC"/>
  </r>
  <r>
    <s v="Sanket Kulkarni"/>
    <n v="250000"/>
    <s v="INR"/>
    <n v="100"/>
    <s v="7/31/22"/>
    <s v="Sales"/>
    <s v="stat_OZRiD1474QRJIpvnjHCZfiIvKcVD6mIKSSTzg8SwDVx"/>
    <s v="Won- Payment Completed"/>
    <n v="1"/>
    <s v="OpportunityStatusType.Won"/>
    <m/>
    <m/>
    <m/>
    <s v="lead_V0szWVZgRDW4ODlI9Vv8Blkzqn9pg3mY8Ij1wkW9rYT"/>
    <s v="Electronica HiTech Machines Tools"/>
    <s v="Sarvesh Pawar"/>
    <s v="user_k8sSUtRXfYEMul9CBIF4ZOmv3vnev5cdEvVZbtETMKp"/>
    <s v="Sanket Kulkarni"/>
    <s v="2022-07-28 12:16:22.557000+00:00"/>
    <s v="2022-07-31 16:09:10.524000+00:00"/>
    <m/>
    <s v="Pune"/>
    <m/>
    <m/>
    <m/>
    <n v="250"/>
    <m/>
    <m/>
    <m/>
    <m/>
    <m/>
    <m/>
    <m/>
    <m/>
    <m/>
    <m/>
    <m/>
    <s v="Consumer Goods &amp; Electronics; Manufacturing"/>
    <m/>
    <m/>
    <m/>
    <m/>
    <m/>
    <m/>
    <m/>
    <m/>
    <m/>
    <m/>
    <m/>
    <m/>
    <s v="Arunkumar Dubey"/>
    <m/>
    <s v="user_A8KOTZADnUtEQOLt4nSLAmteNStuGh80js75RYjrXVt"/>
    <x v="6"/>
    <x v="1"/>
    <m/>
    <s v="July"/>
    <s v="Cold Call"/>
    <m/>
    <m/>
    <m/>
    <m/>
    <m/>
    <m/>
    <s v="2021-08-23 06:46:13.864000+00:00"/>
    <s v="2022-09-08 11:24:49.347000+00:00"/>
    <s v="GPA"/>
  </r>
  <r>
    <s v="Sanket Kulkarni"/>
    <n v="2000000"/>
    <s v="INR"/>
    <n v="0"/>
    <s v="8/28/22"/>
    <s v="Sales"/>
    <s v="stat_kcR4fZg7TU7jjk1jAVua3qGLRS4J5uFayEjK5j02wtv"/>
    <s v="Unqualified"/>
    <n v="0"/>
    <s v="OpportunityStatusType.Lost"/>
    <s v="cont_0HDpBEgxhPYJ1CrSxT8yLR8lcIbx2UxIfCCR0dw17C7"/>
    <s v="vishal"/>
    <m/>
    <s v="lead_MageTTCqRzNDsKzya8vLNgwi8iZhYDvtm95KxcEBbXb"/>
    <s v="Nath Bio"/>
    <s v="Sarvesh Pawar"/>
    <s v="user_k8sSUtRXfYEMul9CBIF4ZOmv3vnev5cdEvVZbtETMKp"/>
    <s v="Sanket Kulkarni"/>
    <s v="2022-07-14 06:01:59.505000+00:00"/>
    <s v="2022-07-31 16:00:44.061000+00:00"/>
    <m/>
    <s v="Aurangabad"/>
    <m/>
    <m/>
    <m/>
    <n v="500"/>
    <m/>
    <m/>
    <m/>
    <m/>
    <m/>
    <m/>
    <m/>
    <m/>
    <m/>
    <m/>
    <m/>
    <s v="Others"/>
    <m/>
    <m/>
    <m/>
    <m/>
    <m/>
    <m/>
    <m/>
    <m/>
    <m/>
    <m/>
    <m/>
    <m/>
    <s v="Deepak Yadav"/>
    <m/>
    <s v="user_A8KOTZADnUtEQOLt4nSLAmteNStuGh80js75RYjrXVt"/>
    <x v="6"/>
    <x v="1"/>
    <m/>
    <s v="August"/>
    <s v="Cold Call"/>
    <m/>
    <m/>
    <m/>
    <m/>
    <m/>
    <m/>
    <s v="2021-05-26 08:05:17.163000+00:00"/>
    <s v="2022-09-08 05:56:49.418000+00:00"/>
    <s v="GMC"/>
  </r>
  <r>
    <s v="Sreenivas Hatti"/>
    <n v="600000"/>
    <s v="INR"/>
    <n v="0"/>
    <s v="7/31/22"/>
    <s v="Sales"/>
    <s v="stat_kcR4fZg7TU7jjk1jAVua3qGLRS4J5uFayEjK5j02wtv"/>
    <s v="Unqualified"/>
    <n v="0"/>
    <s v="OpportunityStatusType.Lost"/>
    <s v="cont_xWb7aGQJ5bvrrPOJMGTdG5fud50cGxxrI4JEixGNKIf"/>
    <s v="mala"/>
    <s v="GMC ren"/>
    <s v="lead_bDU8EuC4mkYySWfS8UelNbjWYWodaf4bd15SMTCiHzP"/>
    <s v="Sungrow Power Supply Co. Ltd."/>
    <s v="Gauri Jori"/>
    <s v="user_JjaNBsxmUKBROYZvEahyXgec466W5jQa2pL0NUZ81Lb"/>
    <s v="Sreenivas Hatti"/>
    <s v="2022-06-28 06:38:30.024000+00:00"/>
    <s v="2022-07-31 15:06:30.959000+00:00"/>
    <m/>
    <s v="Bangalore"/>
    <m/>
    <m/>
    <m/>
    <n v="45"/>
    <m/>
    <m/>
    <m/>
    <m/>
    <m/>
    <m/>
    <m/>
    <m/>
    <m/>
    <m/>
    <m/>
    <m/>
    <m/>
    <m/>
    <m/>
    <m/>
    <m/>
    <m/>
    <m/>
    <m/>
    <m/>
    <m/>
    <m/>
    <m/>
    <m/>
    <m/>
    <s v="user_5YHA1ZU4iP896lD1YJehdJcMx7ZEgWCpulT4T2c3pJ3"/>
    <x v="4"/>
    <x v="1"/>
    <m/>
    <s v="July"/>
    <m/>
    <m/>
    <m/>
    <s v="Lead Magnet Lead"/>
    <m/>
    <m/>
    <m/>
    <s v="2021-09-04 08:43:48.299000+00:00"/>
    <s v="2022-09-09 10:19:33.835000+00:00"/>
    <m/>
  </r>
  <r>
    <s v="Sreenivas Hatti"/>
    <n v="30000"/>
    <s v="INR"/>
    <n v="0"/>
    <s v="7/31/22"/>
    <s v="Sales"/>
    <s v="stat_kcR4fZg7TU7jjk1jAVua3qGLRS4J5uFayEjK5j02wtv"/>
    <s v="Unqualified"/>
    <n v="0"/>
    <s v="OpportunityStatusType.Lost"/>
    <s v="cont_xWb7aGQJ5bvrrPOJMGTdG5fud50cGxxrI4JEixGNKIf"/>
    <s v="mala"/>
    <s v="GPA ren"/>
    <s v="lead_bDU8EuC4mkYySWfS8UelNbjWYWodaf4bd15SMTCiHzP"/>
    <s v="Sungrow Power Supply Co. Ltd."/>
    <s v="Gauri Jori"/>
    <s v="user_JjaNBsxmUKBROYZvEahyXgec466W5jQa2pL0NUZ81Lb"/>
    <s v="Sreenivas Hatti"/>
    <s v="2022-06-28 06:39:17.623000+00:00"/>
    <s v="2022-07-31 15:06:33.806000+00:00"/>
    <m/>
    <s v="Bangalore"/>
    <m/>
    <m/>
    <m/>
    <n v="45"/>
    <m/>
    <m/>
    <m/>
    <m/>
    <m/>
    <m/>
    <m/>
    <m/>
    <m/>
    <m/>
    <m/>
    <m/>
    <m/>
    <m/>
    <m/>
    <m/>
    <m/>
    <m/>
    <m/>
    <m/>
    <m/>
    <m/>
    <m/>
    <m/>
    <m/>
    <m/>
    <s v="user_5YHA1ZU4iP896lD1YJehdJcMx7ZEgWCpulT4T2c3pJ3"/>
    <x v="4"/>
    <x v="1"/>
    <m/>
    <s v="July"/>
    <m/>
    <m/>
    <m/>
    <s v="Lead Magnet Lead"/>
    <m/>
    <m/>
    <m/>
    <s v="2021-09-04 08:43:48.299000+00:00"/>
    <s v="2022-09-09 10:19:33.835000+00:00"/>
    <m/>
  </r>
  <r>
    <s v="Sameer Iftekhari"/>
    <n v="500000"/>
    <s v="INR"/>
    <n v="0"/>
    <s v="7/25/22"/>
    <s v="Sales"/>
    <s v="stat_kcR4fZg7TU7jjk1jAVua3qGLRS4J5uFayEjK5j02wtv"/>
    <s v="Unqualified"/>
    <n v="0"/>
    <s v="OpportunityStatusType.Lost"/>
    <m/>
    <m/>
    <s v="wc"/>
    <s v="lead_v3tbgcv70dWn5z9YJOCfO2FUeqRj5QbYgsf7JYsKawq"/>
    <s v="Atlas Copco India Ltd"/>
    <s v="Prajakta Sahastrabudhe"/>
    <s v="user_P3f70h2AcefBkFTBZpvA9LgDbjTmUIXkqdKqHJ5evwA"/>
    <s v="Manojkumar Tinna"/>
    <s v="2022-05-31 10:18:59.163000+00:00"/>
    <s v="2022-07-30 22:54:54.340000+00:00"/>
    <m/>
    <s v="Pune"/>
    <m/>
    <s v="2020-08-14 08:05:16+00:00"/>
    <m/>
    <n v="1500"/>
    <m/>
    <m/>
    <m/>
    <m/>
    <m/>
    <m/>
    <m/>
    <m/>
    <m/>
    <m/>
    <m/>
    <s v="Manufacturing"/>
    <m/>
    <m/>
    <m/>
    <m/>
    <m/>
    <m/>
    <m/>
    <m/>
    <m/>
    <m/>
    <m/>
    <m/>
    <s v="Mrunmay Jalgaonkar"/>
    <m/>
    <s v="user_sREdxbAJihL2Zbgic7tyQ6Rc4Mny7HnD1RNGhA9DDYh"/>
    <x v="5"/>
    <x v="1"/>
    <m/>
    <s v="July"/>
    <s v="Affiliate; Cold Call"/>
    <s v="Naukri.com"/>
    <m/>
    <s v="AM Opps - Sachin"/>
    <m/>
    <m/>
    <m/>
    <s v="2020-12-06 09:46:43.149000+00:00"/>
    <s v="2022-09-08 05:09:05.838000+00:00"/>
    <m/>
  </r>
  <r>
    <s v="Kashif Ahmad"/>
    <n v="40000"/>
    <s v="INR"/>
    <n v="0"/>
    <d v="2022-10-07T00:00:00"/>
    <s v="Sales"/>
    <s v="stat_kcR4fZg7TU7jjk1jAVua3qGLRS4J5uFayEjK5j02wtv"/>
    <s v="Unqualified"/>
    <n v="0"/>
    <s v="OpportunityStatusType.Lost"/>
    <m/>
    <m/>
    <s v="GMC-fresh"/>
    <s v="lead_sTpcMtjuYL3HgOskbpeIJqLmAsUU4DbpzraalSvizYR"/>
    <s v="Manan Associates"/>
    <s v="Bharti Bankey"/>
    <s v="user_LKRhV6rhcBe0uL8u70UUGeDjbMupuho4TaiAOCbT7HT"/>
    <s v="Kashif Ahmad"/>
    <s v="2022-05-12 08:38:02.806000+00:00"/>
    <s v="2022-07-30 16:13:03.519000+00:00"/>
    <m/>
    <s v="Other"/>
    <m/>
    <m/>
    <m/>
    <n v="8"/>
    <m/>
    <m/>
    <m/>
    <m/>
    <m/>
    <m/>
    <m/>
    <m/>
    <m/>
    <m/>
    <m/>
    <m/>
    <m/>
    <m/>
    <m/>
    <m/>
    <m/>
    <m/>
    <m/>
    <m/>
    <m/>
    <m/>
    <m/>
    <m/>
    <s v="Aniket Vahile"/>
    <m/>
    <m/>
    <x v="16"/>
    <x v="1"/>
    <m/>
    <m/>
    <s v="Cold Call"/>
    <m/>
    <m/>
    <m/>
    <m/>
    <m/>
    <m/>
    <s v="2022-05-11 11:16:34.740000+00:00"/>
    <s v="2022-07-30 16:13:03.560000+00:00"/>
    <m/>
  </r>
  <r>
    <s v="Kashif Ahmad"/>
    <n v="100000"/>
    <s v="INR"/>
    <n v="0"/>
    <s v="7/30/22"/>
    <s v="Sales"/>
    <s v="stat_kcR4fZg7TU7jjk1jAVua3qGLRS4J5uFayEjK5j02wtv"/>
    <s v="Unqualified"/>
    <n v="0"/>
    <s v="OpportunityStatusType.Lost"/>
    <m/>
    <m/>
    <s v="GPA-Fresh"/>
    <s v="lead_LxNObb2wpQYFx7zMBaCWuWj3OjyIMoavmhq9nXduCmO"/>
    <s v="HTIC Global"/>
    <s v="Bharti Bankey"/>
    <s v="user_LKRhV6rhcBe0uL8u70UUGeDjbMupuho4TaiAOCbT7HT"/>
    <s v="Kashif Ahmad"/>
    <s v="2022-03-16 06:24:08.294000+00:00"/>
    <s v="2022-07-30 15:32:29.019000+00:00"/>
    <m/>
    <s v="Cochin"/>
    <m/>
    <s v="2022-03-15 10:21:40+00:00"/>
    <m/>
    <n v="126"/>
    <m/>
    <m/>
    <m/>
    <m/>
    <m/>
    <m/>
    <m/>
    <s v="OFFLINE"/>
    <m/>
    <m/>
    <m/>
    <m/>
    <m/>
    <m/>
    <m/>
    <m/>
    <m/>
    <m/>
    <m/>
    <m/>
    <m/>
    <m/>
    <m/>
    <m/>
    <m/>
    <m/>
    <s v="user_aM3WaaSUQQmaNnsm9l2FQRVWUEr8RN2ZdXzsuQUalQ3"/>
    <x v="7"/>
    <x v="1"/>
    <m/>
    <s v="July"/>
    <s v="Inbound"/>
    <s v="Inbound via website"/>
    <m/>
    <s v="Employee Count 200"/>
    <m/>
    <m/>
    <m/>
    <s v="2021-06-04 04:24:55.139000+00:00"/>
    <s v="2022-07-30 15:32:29.056000+00:00"/>
    <m/>
  </r>
  <r>
    <s v="Kashif Ahmad"/>
    <n v="106296"/>
    <s v="INR"/>
    <n v="0"/>
    <s v="7/29/22"/>
    <s v="Sales"/>
    <s v="stat_1hn9nRJaLbI53NxPuSQgo90kRpbpKsFlwN4oEGNUTdO"/>
    <s v="Lost"/>
    <n v="0"/>
    <s v="OpportunityStatusType.Lost"/>
    <s v="cont_XqkZRd6xHA9Nj9jSZwL8n2yA9ja44PuIspwAagd9yhg"/>
    <s v="Samba Pratim Chakraborty"/>
    <s v="GMC"/>
    <s v="lead_n5CWDbDiCz7uirWXX2BjLu98SxZ9rHawY34MuhdjrPN"/>
    <s v="Karma Rehacare Products Pvt Ltd"/>
    <s v="Kashif Ahmad"/>
    <s v="user_LKRhV6rhcBe0uL8u70UUGeDjbMupuho4TaiAOCbT7HT"/>
    <s v="Kashif Ahmad"/>
    <s v="2022-07-19 12:52:48.846000+00:00"/>
    <s v="2022-07-30 15:12:59.640000+00:00"/>
    <m/>
    <s v="Kolkata"/>
    <m/>
    <m/>
    <m/>
    <n v="9"/>
    <m/>
    <m/>
    <m/>
    <m/>
    <m/>
    <m/>
    <m/>
    <m/>
    <m/>
    <m/>
    <m/>
    <s v="Manufacturing"/>
    <m/>
    <m/>
    <m/>
    <m/>
    <m/>
    <m/>
    <m/>
    <m/>
    <m/>
    <m/>
    <m/>
    <m/>
    <m/>
    <m/>
    <s v="user_2xxO9oirwARSUqciX3GYka6xNStOBqukokcFSRX0LsZ"/>
    <x v="31"/>
    <x v="1"/>
    <m/>
    <s v="July"/>
    <s v="Cold Call"/>
    <m/>
    <m/>
    <m/>
    <m/>
    <m/>
    <m/>
    <s v="2022-07-19 12:51:31.306000+00:00"/>
    <s v="2022-10-13 10:51:06.532000+00:00"/>
    <m/>
  </r>
  <r>
    <s v="Kashif Ahmad"/>
    <n v="980000"/>
    <s v="INR"/>
    <n v="0"/>
    <s v="7/30/22"/>
    <s v="Sales"/>
    <s v="stat_1hn9nRJaLbI53NxPuSQgo90kRpbpKsFlwN4oEGNUTdO"/>
    <s v="Lost"/>
    <n v="0"/>
    <s v="OpportunityStatusType.Lost"/>
    <m/>
    <m/>
    <s v="GMC- Renewal July End"/>
    <s v="lead_LxNObb2wpQYFx7zMBaCWuWj3OjyIMoavmhq9nXduCmO"/>
    <s v="HTIC Global"/>
    <s v="Bharti Bankey"/>
    <s v="user_LKRhV6rhcBe0uL8u70UUGeDjbMupuho4TaiAOCbT7HT"/>
    <s v="Kashif Ahmad"/>
    <s v="2022-03-16 06:23:32.522000+00:00"/>
    <s v="2022-07-30 15:31:24.658000+00:00"/>
    <m/>
    <s v="Cochin"/>
    <m/>
    <s v="2022-03-15 10:21:40+00:00"/>
    <m/>
    <n v="126"/>
    <m/>
    <m/>
    <m/>
    <m/>
    <m/>
    <m/>
    <m/>
    <s v="OFFLINE"/>
    <m/>
    <m/>
    <m/>
    <m/>
    <m/>
    <m/>
    <m/>
    <m/>
    <m/>
    <m/>
    <m/>
    <m/>
    <m/>
    <m/>
    <m/>
    <m/>
    <m/>
    <m/>
    <s v="user_aM3WaaSUQQmaNnsm9l2FQRVWUEr8RN2ZdXzsuQUalQ3"/>
    <x v="7"/>
    <x v="1"/>
    <m/>
    <s v="July"/>
    <s v="Inbound"/>
    <s v="Inbound via website"/>
    <m/>
    <s v="Employee Count 200"/>
    <m/>
    <m/>
    <m/>
    <s v="2021-06-04 04:24:55.139000+00:00"/>
    <s v="2022-07-30 15:32:29.056000+00:00"/>
    <m/>
  </r>
  <r>
    <s v="Kashif Ahmad"/>
    <n v="1031413"/>
    <s v="INR"/>
    <n v="0"/>
    <s v="7/29/22"/>
    <s v="Sales"/>
    <s v="stat_1hn9nRJaLbI53NxPuSQgo90kRpbpKsFlwN4oEGNUTdO"/>
    <s v="Lost"/>
    <n v="0"/>
    <s v="OpportunityStatusType.Lost"/>
    <s v="cont_U6hvWUMRJF0OJ2I39Lchj8yrx3R5q4X0XEiD22Pzshk"/>
    <s v="Samba Pratim"/>
    <s v="Employees:103 Renewal: July Policy Type 1+3 Policy From: HDFC Ergo SI: 3&amp;4 Lack Email: hr@karmahealthcare.com POC: Samba Pratim"/>
    <s v="lead_sorKZnpmEOVeeM4FWm8gAzjWdKynWFaWKCUqzn9LJEy"/>
    <s v="KARMA HEALTH CARE LIMITED"/>
    <s v="Hardik Panchal"/>
    <s v="user_LKRhV6rhcBe0uL8u70UUGeDjbMupuho4TaiAOCbT7HT"/>
    <s v="Kashif Ahmad"/>
    <s v="2022-01-10 05:42:12.728000+00:00"/>
    <s v="2022-07-30 15:07:31.500000+00:00"/>
    <m/>
    <m/>
    <m/>
    <m/>
    <m/>
    <n v="151"/>
    <m/>
    <m/>
    <m/>
    <m/>
    <m/>
    <m/>
    <m/>
    <m/>
    <m/>
    <m/>
    <m/>
    <s v="Health, Wellness &amp; Fitness"/>
    <m/>
    <m/>
    <m/>
    <m/>
    <m/>
    <m/>
    <m/>
    <m/>
    <m/>
    <m/>
    <m/>
    <m/>
    <m/>
    <m/>
    <s v="user_5IQTpX6DsnoeoDfxqzqojpVoQLXPh68nhDjLS5ETjYj"/>
    <x v="8"/>
    <x v="1"/>
    <m/>
    <s v="July"/>
    <s v="Gated Content"/>
    <m/>
    <m/>
    <s v="Employee Wellness Handbook"/>
    <m/>
    <m/>
    <m/>
    <s v="2022-01-09 05:59:18.840000+00:00"/>
    <s v="2022-07-30 15:07:31.554000+00:00"/>
    <m/>
  </r>
  <r>
    <s v="Omkar Ghate"/>
    <n v="200000"/>
    <s v="INR"/>
    <n v="0"/>
    <s v="7/31/22"/>
    <s v="Sales"/>
    <s v="stat_kcR4fZg7TU7jjk1jAVua3qGLRS4J5uFayEjK5j02wtv"/>
    <s v="Unqualified"/>
    <n v="0"/>
    <s v="OpportunityStatusType.Lost"/>
    <m/>
    <m/>
    <m/>
    <s v="lead_RoH7KDxZBhnhifNdsG4EUQnevPQeAHhGTchTgniH9V8"/>
    <s v="Arham Share"/>
    <s v="Omkar Ghate"/>
    <s v="user_9SBRjyF0n4iWuhUdqRyQkFhl2J4uyNKhFWvvJEvunX8"/>
    <s v="Omkar Ghate"/>
    <s v="2022-03-24 11:13:42.043000+00:00"/>
    <s v="2022-07-30 13:22:39.625000+00:00"/>
    <m/>
    <s v="Mumbai"/>
    <m/>
    <s v="2021-12-14 05:41:51+00:00"/>
    <m/>
    <n v="50"/>
    <m/>
    <m/>
    <m/>
    <m/>
    <m/>
    <m/>
    <m/>
    <m/>
    <m/>
    <m/>
    <m/>
    <s v="Banking &amp; Finance"/>
    <m/>
    <m/>
    <m/>
    <m/>
    <m/>
    <m/>
    <m/>
    <m/>
    <m/>
    <m/>
    <m/>
    <m/>
    <m/>
    <m/>
    <s v="user_9SBRjyF0n4iWuhUdqRyQkFhl2J4uyNKhFWvvJEvunX8"/>
    <x v="33"/>
    <x v="1"/>
    <m/>
    <m/>
    <s v="Inbound"/>
    <s v="Inbound via website"/>
    <m/>
    <s v="Employee Count 50"/>
    <m/>
    <m/>
    <m/>
    <s v="2021-12-14 05:46:06.187000+00:00"/>
    <s v="2022-07-30 13:22:39.681000+00:00"/>
    <s v="GMC"/>
  </r>
  <r>
    <s v="Pranav Kenjale"/>
    <n v="361714"/>
    <s v="INR"/>
    <n v="0"/>
    <s v="7/29/22"/>
    <s v="Sales"/>
    <s v="stat_1hn9nRJaLbI53NxPuSQgo90kRpbpKsFlwN4oEGNUTdO"/>
    <s v="Lost"/>
    <n v="0"/>
    <s v="OpportunityStatusType.Lost"/>
    <s v="cont_dCPuUlsNx2e1eQ1ZUw6CoyzHCWiqLu995Ybva3jLjTM"/>
    <s v="Himani Garg"/>
    <s v="GMC (Renewal)"/>
    <s v="lead_emhFvmDXl2FpWffJPya180DU0Rq0mXXAUC0FvlIJ6u6"/>
    <s v="Knimbus Online Pvt Ltd"/>
    <s v="Pranav Kenjale"/>
    <s v="user_x9AtbGLhDmWYC9XAmYdfwBt9yiXbgMhBuZpIoFuN8Cd"/>
    <s v="Pranav Kenjale"/>
    <s v="2022-07-08 07:24:38.413000+00:00"/>
    <s v="2022-07-30 13:26:14.390000+00:00"/>
    <m/>
    <s v="Delhi"/>
    <m/>
    <m/>
    <m/>
    <n v="33"/>
    <m/>
    <m/>
    <m/>
    <m/>
    <m/>
    <m/>
    <m/>
    <m/>
    <m/>
    <m/>
    <m/>
    <s v="IT Services &amp; IT Consulting"/>
    <m/>
    <m/>
    <m/>
    <m/>
    <m/>
    <m/>
    <m/>
    <m/>
    <m/>
    <m/>
    <m/>
    <m/>
    <m/>
    <m/>
    <m/>
    <x v="16"/>
    <x v="1"/>
    <m/>
    <s v="July"/>
    <s v="Cold Call"/>
    <m/>
    <m/>
    <m/>
    <m/>
    <m/>
    <m/>
    <s v="2022-07-08 07:23:51.019000+00:00"/>
    <s v="2022-09-23 12:16:20.140000+00:00"/>
    <m/>
  </r>
  <r>
    <s v="Pranav Kenjale"/>
    <n v="2000000"/>
    <s v="INR"/>
    <n v="0"/>
    <s v="7/25/22"/>
    <s v="Sales"/>
    <s v="stat_1hn9nRJaLbI53NxPuSQgo90kRpbpKsFlwN4oEGNUTdO"/>
    <s v="Lost"/>
    <n v="0"/>
    <s v="OpportunityStatusType.Lost"/>
    <s v="cont_8jVUPu4ORdVXjhwlkfc4aHGO3vMGS3sGkD8tKFjUTRV"/>
    <s v="Ramachandra R"/>
    <s v="GMC (Renewal) 1+3 Tata AIG Ideal Brokers Price sensitive  129 emp 258 Lives High Claim Ratio"/>
    <s v="lead_8MVKjwkmFVM6AOsZi2FlC03sai1qqlBjZzaqkcSsGkZ"/>
    <s v="Alliance University"/>
    <s v="Pranav Kenjale"/>
    <s v="user_x9AtbGLhDmWYC9XAmYdfwBt9yiXbgMhBuZpIoFuN8Cd"/>
    <s v="Pranav Kenjale"/>
    <s v="2022-07-22 11:28:47.472000+00:00"/>
    <s v="2022-07-30 13:25:41.764000+00:00"/>
    <m/>
    <s v="Bangalore"/>
    <m/>
    <m/>
    <m/>
    <n v="742"/>
    <m/>
    <m/>
    <m/>
    <m/>
    <m/>
    <m/>
    <m/>
    <s v="PAID_SOCIAL"/>
    <m/>
    <m/>
    <m/>
    <s v="Education"/>
    <m/>
    <m/>
    <m/>
    <m/>
    <m/>
    <m/>
    <m/>
    <m/>
    <m/>
    <m/>
    <m/>
    <m/>
    <s v="Aniket Vahile; Deepak Yadav"/>
    <m/>
    <s v="user_Jujy0sFufO9J3qwY7aNpCCnF6nFZMrfvciNEydEzhaI"/>
    <x v="2"/>
    <x v="1"/>
    <m/>
    <s v="July"/>
    <s v="Cold Call; Gated Content"/>
    <s v="Naukri.com"/>
    <m/>
    <s v="Ssoumen List"/>
    <m/>
    <m/>
    <m/>
    <s v="2022-02-13 10:01:02.177000+00:00"/>
    <s v="2022-10-10 07:35:42.659000+00:00"/>
    <m/>
  </r>
  <r>
    <s v="Pranav Kenjale"/>
    <n v="48000"/>
    <s v="INR"/>
    <n v="0"/>
    <s v="7/14/22"/>
    <s v="Sales"/>
    <s v="stat_1hn9nRJaLbI53NxPuSQgo90kRpbpKsFlwN4oEGNUTdO"/>
    <s v="Lost"/>
    <n v="0"/>
    <s v="OpportunityStatusType.Lost"/>
    <m/>
    <m/>
    <s v="GPA (Renewal)"/>
    <s v="lead_EeBNgZJpKRSarVM2u8on4oeNuYGXWNLmCofkVbMWivT"/>
    <s v="Hoffmann Quality Tools"/>
    <s v="Pranav Kenjale"/>
    <s v="user_x9AtbGLhDmWYC9XAmYdfwBt9yiXbgMhBuZpIoFuN8Cd"/>
    <s v="Pranav Kenjale"/>
    <s v="2022-07-06 06:24:15.931000+00:00"/>
    <s v="2022-07-30 13:21:24.726000+00:00"/>
    <m/>
    <s v="Other"/>
    <m/>
    <m/>
    <m/>
    <n v="17"/>
    <m/>
    <m/>
    <m/>
    <m/>
    <m/>
    <m/>
    <m/>
    <m/>
    <m/>
    <m/>
    <m/>
    <s v="Retail"/>
    <m/>
    <m/>
    <m/>
    <m/>
    <m/>
    <m/>
    <m/>
    <m/>
    <m/>
    <m/>
    <m/>
    <m/>
    <s v="Arunkumar Dubey"/>
    <m/>
    <s v="user_x9AtbGLhDmWYC9XAmYdfwBt9yiXbgMhBuZpIoFuN8Cd"/>
    <x v="22"/>
    <x v="1"/>
    <m/>
    <m/>
    <s v="Cold Call"/>
    <m/>
    <m/>
    <m/>
    <m/>
    <m/>
    <m/>
    <s v="2022-07-06 05:50:40.306000+00:00"/>
    <s v="2022-09-24 06:08:43.810000+00:00"/>
    <m/>
  </r>
  <r>
    <s v="Sameer Iftekhari"/>
    <n v="10000000"/>
    <s v="INR"/>
    <n v="0"/>
    <s v="9/20/22"/>
    <s v="Sales"/>
    <s v="stat_1hn9nRJaLbI53NxPuSQgo90kRpbpKsFlwN4oEGNUTdO"/>
    <s v="Lost"/>
    <n v="0"/>
    <s v="OpportunityStatusType.Lost"/>
    <s v="cont_SRFzSOgUvSf7BJAvwQpNtAJVvhAoCY2BkmgigeKac6l"/>
    <s v="Novel Lopes"/>
    <s v="GTLI Fresh"/>
    <s v="lead_GIPKSN1MZifqIt7sZ1CCyNiVqIe7yF2V0R22SdPoLRL"/>
    <s v="Writer Corporation"/>
    <s v="Trupti Suryavanshi"/>
    <s v="user_P3f70h2AcefBkFTBZpvA9LgDbjTmUIXkqdKqHJ5evwA"/>
    <s v="Manojkumar Tinna"/>
    <s v="2022-07-01 06:37:21.838000+00:00"/>
    <s v="2022-07-30 12:51:28.440000+00:00"/>
    <m/>
    <s v="Mumbai"/>
    <m/>
    <s v="2021-07-02 13:00:31+00:00"/>
    <m/>
    <n v="3264"/>
    <m/>
    <m/>
    <m/>
    <m/>
    <m/>
    <m/>
    <m/>
    <m/>
    <m/>
    <m/>
    <m/>
    <s v="Banking &amp; Finance; Others"/>
    <m/>
    <m/>
    <m/>
    <m/>
    <m/>
    <m/>
    <m/>
    <m/>
    <m/>
    <m/>
    <m/>
    <m/>
    <s v="Aniket Vahile"/>
    <m/>
    <s v="user_228eUmsdKIb9OItgmiDq1zD4aPZ1eqiapbaLAGeBf8g"/>
    <x v="13"/>
    <x v="6"/>
    <m/>
    <s v="April; July; March"/>
    <s v="Cold Call"/>
    <s v="Inbound via website"/>
    <m/>
    <m/>
    <m/>
    <m/>
    <m/>
    <s v="2021-07-02 13:03:10.186000+00:00"/>
    <s v="2022-10-20 10:15:34.636000+00:00"/>
    <s v="GTL"/>
  </r>
  <r>
    <s v="Sameer Iftekhari"/>
    <n v="200000"/>
    <s v="INR"/>
    <n v="0"/>
    <s v="7/26/22"/>
    <s v="Sales"/>
    <s v="stat_1hn9nRJaLbI53NxPuSQgo90kRpbpKsFlwN4oEGNUTdO"/>
    <s v="Lost"/>
    <n v="0"/>
    <s v="OpportunityStatusType.Lost"/>
    <s v="cont_SRFzSOgUvSf7BJAvwQpNtAJVvhAoCY2BkmgigeKac6l"/>
    <s v="Novel Lopes"/>
    <s v="GPA Renewal"/>
    <s v="lead_GIPKSN1MZifqIt7sZ1CCyNiVqIe7yF2V0R22SdPoLRL"/>
    <s v="Writer Corporation"/>
    <s v="Trupti Suryavanshi"/>
    <s v="user_P3f70h2AcefBkFTBZpvA9LgDbjTmUIXkqdKqHJ5evwA"/>
    <s v="Manojkumar Tinna"/>
    <s v="2022-06-01 10:30:33.522000+00:00"/>
    <s v="2022-07-30 12:51:21.634000+00:00"/>
    <m/>
    <s v="Mumbai"/>
    <m/>
    <s v="2021-07-02 13:00:31+00:00"/>
    <m/>
    <n v="3264"/>
    <m/>
    <m/>
    <m/>
    <m/>
    <m/>
    <m/>
    <m/>
    <m/>
    <m/>
    <m/>
    <m/>
    <s v="Banking &amp; Finance; Others"/>
    <m/>
    <m/>
    <m/>
    <m/>
    <m/>
    <m/>
    <m/>
    <m/>
    <m/>
    <m/>
    <m/>
    <m/>
    <s v="Aniket Vahile"/>
    <m/>
    <s v="user_228eUmsdKIb9OItgmiDq1zD4aPZ1eqiapbaLAGeBf8g"/>
    <x v="13"/>
    <x v="6"/>
    <m/>
    <s v="April; July; March"/>
    <s v="Cold Call"/>
    <s v="Inbound via website"/>
    <m/>
    <m/>
    <m/>
    <m/>
    <m/>
    <s v="2021-07-02 13:03:10.186000+00:00"/>
    <s v="2022-10-20 10:15:34.636000+00:00"/>
    <s v="GPA"/>
  </r>
  <r>
    <s v="Vrushali Kummar"/>
    <n v="596689"/>
    <s v="INR"/>
    <n v="100"/>
    <s v="7/30/22"/>
    <s v="Sales"/>
    <s v="stat_OZRiD1474QRJIpvnjHCZfiIvKcVD6mIKSSTzg8SwDVx"/>
    <s v="Won- Payment Completed"/>
    <n v="1"/>
    <s v="OpportunityStatusType.Won"/>
    <m/>
    <m/>
    <s v="Top-up (Renewal)"/>
    <s v="lead_3bvzLvFXBbVhfsiYFLRo27JrhRnhhp0laUNczo7UQS4"/>
    <s v="Nyati builders"/>
    <s v="Bhairavi Jog"/>
    <s v="user_TZzywQwym26DjuswO479pxRhNKX152z8X1haCx2vcst"/>
    <s v="Vrushali Kummar"/>
    <s v="2022-06-15 06:28:30.614000+00:00"/>
    <s v="2022-07-30 12:21:19.387000+00:00"/>
    <m/>
    <s v="Pune"/>
    <m/>
    <m/>
    <m/>
    <n v="850"/>
    <m/>
    <m/>
    <m/>
    <m/>
    <m/>
    <m/>
    <m/>
    <m/>
    <m/>
    <m/>
    <m/>
    <s v="Others"/>
    <m/>
    <m/>
    <m/>
    <m/>
    <m/>
    <m/>
    <m/>
    <m/>
    <m/>
    <m/>
    <m/>
    <m/>
    <s v="Deepak Yadav"/>
    <m/>
    <s v="user_228eUmsdKIb9OItgmiDq1zD4aPZ1eqiapbaLAGeBf8g"/>
    <x v="13"/>
    <x v="6"/>
    <m/>
    <s v="August; June; October"/>
    <s v="Cold Call"/>
    <m/>
    <m/>
    <m/>
    <m/>
    <m/>
    <m/>
    <s v="2021-06-19 10:18:53.287000+00:00"/>
    <s v="2022-10-13 07:45:17.396000+00:00"/>
    <m/>
  </r>
  <r>
    <s v="Sameer Iftekhari"/>
    <n v="15000000"/>
    <s v="INR"/>
    <n v="0"/>
    <s v="7/26/22"/>
    <s v="Sales"/>
    <s v="stat_1hn9nRJaLbI53NxPuSQgo90kRpbpKsFlwN4oEGNUTdO"/>
    <s v="Lost"/>
    <n v="0"/>
    <s v="OpportunityStatusType.Lost"/>
    <s v="cont_SRFzSOgUvSf7BJAvwQpNtAJVvhAoCY2BkmgigeKac6l"/>
    <s v="Novel Lopes"/>
    <s v="GMC Renewal"/>
    <s v="lead_GIPKSN1MZifqIt7sZ1CCyNiVqIe7yF2V0R22SdPoLRL"/>
    <s v="Writer Corporation"/>
    <s v="Trupti Suryavanshi"/>
    <s v="user_P3f70h2AcefBkFTBZpvA9LgDbjTmUIXkqdKqHJ5evwA"/>
    <s v="Manojkumar Tinna"/>
    <s v="2022-06-01 10:29:38.547000+00:00"/>
    <s v="2022-07-30 12:51:15.518000+00:00"/>
    <m/>
    <s v="Mumbai"/>
    <m/>
    <s v="2021-07-02 13:00:31+00:00"/>
    <m/>
    <n v="3264"/>
    <m/>
    <m/>
    <m/>
    <m/>
    <m/>
    <m/>
    <m/>
    <m/>
    <m/>
    <m/>
    <m/>
    <s v="Banking &amp; Finance; Others"/>
    <m/>
    <m/>
    <m/>
    <m/>
    <m/>
    <m/>
    <m/>
    <m/>
    <m/>
    <m/>
    <m/>
    <m/>
    <s v="Aniket Vahile"/>
    <m/>
    <s v="user_228eUmsdKIb9OItgmiDq1zD4aPZ1eqiapbaLAGeBf8g"/>
    <x v="13"/>
    <x v="6"/>
    <m/>
    <s v="April; July; March"/>
    <s v="Cold Call"/>
    <s v="Inbound via website"/>
    <m/>
    <m/>
    <m/>
    <m/>
    <m/>
    <s v="2021-07-02 13:03:10.186000+00:00"/>
    <s v="2022-10-20 10:15:34.636000+00:00"/>
    <s v="GMC"/>
  </r>
  <r>
    <s v="Vrushali Kummar"/>
    <n v="3697702"/>
    <s v="INR"/>
    <n v="100"/>
    <s v="7/30/22"/>
    <s v="Sales"/>
    <s v="stat_OZRiD1474QRJIpvnjHCZfiIvKcVD6mIKSSTzg8SwDVx"/>
    <s v="Won- Payment Completed"/>
    <n v="1"/>
    <s v="OpportunityStatusType.Won"/>
    <m/>
    <m/>
    <s v="Parental (Renewal)"/>
    <s v="lead_3bvzLvFXBbVhfsiYFLRo27JrhRnhhp0laUNczo7UQS4"/>
    <s v="Nyati builders"/>
    <s v="Bhairavi Jog"/>
    <s v="user_TZzywQwym26DjuswO479pxRhNKX152z8X1haCx2vcst"/>
    <s v="Vrushali Kummar"/>
    <s v="2022-04-19 06:46:25.027000+00:00"/>
    <s v="2022-07-30 12:21:00.722000+00:00"/>
    <m/>
    <s v="Pune"/>
    <m/>
    <m/>
    <m/>
    <n v="850"/>
    <m/>
    <m/>
    <m/>
    <m/>
    <m/>
    <m/>
    <m/>
    <m/>
    <m/>
    <m/>
    <m/>
    <s v="Others"/>
    <m/>
    <m/>
    <m/>
    <m/>
    <m/>
    <m/>
    <m/>
    <m/>
    <m/>
    <m/>
    <m/>
    <m/>
    <s v="Deepak Yadav"/>
    <m/>
    <s v="user_228eUmsdKIb9OItgmiDq1zD4aPZ1eqiapbaLAGeBf8g"/>
    <x v="13"/>
    <x v="6"/>
    <m/>
    <s v="August; June; October"/>
    <s v="Cold Call"/>
    <m/>
    <m/>
    <m/>
    <m/>
    <m/>
    <m/>
    <s v="2021-06-19 10:18:53.287000+00:00"/>
    <s v="2022-10-13 07:45:17.396000+00:00"/>
    <s v="GMC"/>
  </r>
  <r>
    <s v="Sreenivas Hatti"/>
    <n v="324160"/>
    <s v="INR"/>
    <n v="100"/>
    <s v="7/30/22"/>
    <s v="Sales"/>
    <s v="stat_OZRiD1474QRJIpvnjHCZfiIvKcVD6mIKSSTzg8SwDVx"/>
    <s v="Won- Payment Completed"/>
    <n v="1"/>
    <s v="OpportunityStatusType.Won"/>
    <s v="cont_oFaaQQ2hprsYmizJQUxLpzS5c5iP4PdiJzurUicC4Fh"/>
    <s v="SiriSree"/>
    <m/>
    <s v="lead_d9hNhPRUINgVOLeJgnq0jtjFqqlny0hbWDx3pmgLOCx"/>
    <s v="CriticalRiver Inc."/>
    <s v="Vishnu Veeramani"/>
    <s v="user_JjaNBsxmUKBROYZvEahyXgec466W5jQa2pL0NUZ81Lb"/>
    <s v="Sreenivas Hatti"/>
    <s v="2022-07-04 07:34:36.089000+00:00"/>
    <s v="2022-07-30 12:05:20.366000+00:00"/>
    <m/>
    <s v="Hyderabad"/>
    <m/>
    <s v="2022-06-30 06:20:40+00:00"/>
    <m/>
    <n v="442"/>
    <m/>
    <m/>
    <m/>
    <m/>
    <m/>
    <m/>
    <m/>
    <m/>
    <m/>
    <m/>
    <m/>
    <s v="IT Services &amp; IT Consulting"/>
    <m/>
    <m/>
    <m/>
    <m/>
    <m/>
    <m/>
    <m/>
    <m/>
    <m/>
    <m/>
    <m/>
    <m/>
    <s v="Aniket Vahile"/>
    <m/>
    <s v="user_hYneJegkOPVKmVrtUbBOUXxrjYMTRntZlRehPSnApep"/>
    <x v="32"/>
    <x v="1"/>
    <m/>
    <m/>
    <s v="Cold Call"/>
    <m/>
    <m/>
    <s v="Employee Count 200"/>
    <m/>
    <m/>
    <m/>
    <s v="2022-05-23 07:04:21.279000+00:00"/>
    <s v="2022-10-16 13:31:33.714000+00:00"/>
    <s v="GPA"/>
  </r>
  <r>
    <s v="Naveen Kumar"/>
    <n v="300000"/>
    <s v="INR"/>
    <n v="0"/>
    <s v="8/19/22"/>
    <s v="Sales"/>
    <s v="stat_kcR4fZg7TU7jjk1jAVua3qGLRS4J5uFayEjK5j02wtv"/>
    <s v="Unqualified"/>
    <n v="0"/>
    <s v="OpportunityStatusType.Lost"/>
    <s v="cont_GtzFiaeaLAvKWxxTdnyNHY4QviM2osBVrdyUiPUF1qV"/>
    <s v="Rajshekhar Jakkula"/>
    <m/>
    <s v="lead_ouNRn7ufVSow7B66Cri9pqY7i3zdupw3yPoblV8jtOT"/>
    <s v="Knight Frank"/>
    <s v="Sarvesh Pawar"/>
    <s v="user_sREdxbAJihL2Zbgic7tyQ6Rc4Mny7HnD1RNGhA9DDYh"/>
    <s v="Prajakta Sahastrabudhe"/>
    <s v="2022-06-20 10:57:37.538000+00:00"/>
    <s v="2022-07-30 10:15:59.751000+00:00"/>
    <m/>
    <s v="Mumbai"/>
    <m/>
    <m/>
    <m/>
    <n v="1400"/>
    <m/>
    <m/>
    <m/>
    <m/>
    <m/>
    <m/>
    <m/>
    <m/>
    <m/>
    <m/>
    <m/>
    <s v="Construction &amp; Real Estate"/>
    <m/>
    <m/>
    <m/>
    <m/>
    <m/>
    <m/>
    <m/>
    <m/>
    <m/>
    <m/>
    <m/>
    <m/>
    <s v="Aniket Vahile"/>
    <m/>
    <s v="user_vMd4rmcrSbjykdyL2J7rrYn84SWdcNc5FKligrmItPw"/>
    <x v="11"/>
    <x v="1"/>
    <m/>
    <s v="August"/>
    <s v="Cold Call"/>
    <s v="Naukri.com"/>
    <m/>
    <s v="Employee Engagement Handbook"/>
    <m/>
    <m/>
    <m/>
    <s v="2020-12-16 07:28:51.288000+00:00"/>
    <s v="2022-10-20 06:36:14.429000+00:00"/>
    <s v="GPA"/>
  </r>
  <r>
    <s v="Sreenivas Hatti"/>
    <n v="9600000"/>
    <s v="INR"/>
    <n v="100"/>
    <s v="7/30/22"/>
    <s v="Sales"/>
    <s v="stat_OZRiD1474QRJIpvnjHCZfiIvKcVD6mIKSSTzg8SwDVx"/>
    <s v="Won- Payment Completed"/>
    <n v="1"/>
    <s v="OpportunityStatusType.Won"/>
    <m/>
    <m/>
    <s v="Both 1+3 &amp; Standalone Parental Policy"/>
    <s v="lead_d9hNhPRUINgVOLeJgnq0jtjFqqlny0hbWDx3pmgLOCx"/>
    <s v="CriticalRiver Inc."/>
    <s v="Vishnu Veeramani"/>
    <s v="user_JjaNBsxmUKBROYZvEahyXgec466W5jQa2pL0NUZ81Lb"/>
    <s v="Sreenivas Hatti"/>
    <s v="2022-06-29 06:45:18.426000+00:00"/>
    <s v="2022-07-30 12:16:49.034000+00:00"/>
    <m/>
    <s v="Hyderabad"/>
    <m/>
    <s v="2022-06-30 06:20:40+00:00"/>
    <m/>
    <n v="442"/>
    <m/>
    <m/>
    <m/>
    <m/>
    <m/>
    <m/>
    <m/>
    <m/>
    <m/>
    <m/>
    <m/>
    <s v="IT Services &amp; IT Consulting"/>
    <m/>
    <m/>
    <m/>
    <m/>
    <m/>
    <m/>
    <m/>
    <m/>
    <m/>
    <m/>
    <m/>
    <m/>
    <s v="Aniket Vahile"/>
    <m/>
    <s v="user_hYneJegkOPVKmVrtUbBOUXxrjYMTRntZlRehPSnApep"/>
    <x v="32"/>
    <x v="1"/>
    <m/>
    <m/>
    <s v="Cold Call"/>
    <m/>
    <m/>
    <s v="Employee Count 200"/>
    <m/>
    <m/>
    <m/>
    <s v="2022-05-23 07:04:21.279000+00:00"/>
    <s v="2022-10-16 13:31:33.714000+00:00"/>
    <s v="GMC"/>
  </r>
  <r>
    <s v="Manish Balpande"/>
    <n v="2500000"/>
    <s v="INR"/>
    <n v="100"/>
    <s v="7/29/22"/>
    <s v="Sales"/>
    <s v="stat_OZRiD1474QRJIpvnjHCZfiIvKcVD6mIKSSTzg8SwDVx"/>
    <s v="Won- Payment Completed"/>
    <n v="1"/>
    <s v="OpportunityStatusType.Won"/>
    <s v="cont_xaRACq6ntS1vOGFGWGLsOMpahMdkXnUUahY2z1SfdP4"/>
    <s v="Aafia Ujede"/>
    <s v="Parental Policy"/>
    <s v="lead_i55v3pAulf9QKWNOX8SbDp4pk7b3pTRxb59cd6VaNap"/>
    <s v="Billennium"/>
    <s v="Sarvesh Pawar"/>
    <s v="user_8jx3L2CDfrbzNnwYUv6Plfha6VxaSGsqcbTXR3sIBZi"/>
    <s v="Manish Balpande"/>
    <s v="2022-07-25 08:06:27.095000+00:00"/>
    <s v="2022-07-29 14:52:05.264000+00:00"/>
    <m/>
    <s v="Pune"/>
    <m/>
    <m/>
    <m/>
    <n v="177"/>
    <m/>
    <m/>
    <m/>
    <m/>
    <m/>
    <m/>
    <m/>
    <s v="PAID_SOCIAL"/>
    <m/>
    <m/>
    <m/>
    <s v="Others"/>
    <m/>
    <m/>
    <m/>
    <m/>
    <m/>
    <m/>
    <m/>
    <m/>
    <m/>
    <m/>
    <m/>
    <m/>
    <m/>
    <m/>
    <s v="user_A8KOTZADnUtEQOLt4nSLAmteNStuGh80js75RYjrXVt"/>
    <x v="6"/>
    <x v="2"/>
    <m/>
    <s v="July; November"/>
    <s v="Gated Content"/>
    <m/>
    <m/>
    <s v="Downloaded the guide: Designing employee healthcare plan"/>
    <m/>
    <m/>
    <m/>
    <s v="2021-11-08 19:23:40.113000+00:00"/>
    <s v="2022-10-20 13:09:28.121000+00:00"/>
    <s v="GMC"/>
  </r>
  <r>
    <s v="Naveen Kumar"/>
    <n v="10000000"/>
    <s v="INR"/>
    <n v="0"/>
    <s v="8/19/22"/>
    <s v="Sales"/>
    <s v="stat_kcR4fZg7TU7jjk1jAVua3qGLRS4J5uFayEjK5j02wtv"/>
    <s v="Unqualified"/>
    <n v="0"/>
    <s v="OpportunityStatusType.Lost"/>
    <s v="cont_GtzFiaeaLAvKWxxTdnyNHY4QviM2osBVrdyUiPUF1qV"/>
    <s v="Rajshekhar Jakkula"/>
    <s v="Going with their Existing 3 Brokers only"/>
    <s v="lead_ouNRn7ufVSow7B66Cri9pqY7i3zdupw3yPoblV8jtOT"/>
    <s v="Knight Frank"/>
    <s v="Sarvesh Pawar"/>
    <s v="user_sREdxbAJihL2Zbgic7tyQ6Rc4Mny7HnD1RNGhA9DDYh"/>
    <s v="Prajakta Sahastrabudhe"/>
    <s v="2022-06-20 10:57:00.416000+00:00"/>
    <s v="2022-07-30 10:15:59.611000+00:00"/>
    <m/>
    <s v="Mumbai"/>
    <m/>
    <m/>
    <m/>
    <n v="1400"/>
    <m/>
    <m/>
    <m/>
    <m/>
    <m/>
    <m/>
    <m/>
    <m/>
    <m/>
    <m/>
    <m/>
    <s v="Construction &amp; Real Estate"/>
    <m/>
    <m/>
    <m/>
    <m/>
    <m/>
    <m/>
    <m/>
    <m/>
    <m/>
    <m/>
    <m/>
    <m/>
    <s v="Aniket Vahile"/>
    <m/>
    <s v="user_vMd4rmcrSbjykdyL2J7rrYn84SWdcNc5FKligrmItPw"/>
    <x v="11"/>
    <x v="1"/>
    <m/>
    <s v="August"/>
    <s v="Cold Call"/>
    <s v="Naukri.com"/>
    <m/>
    <s v="Employee Engagement Handbook"/>
    <m/>
    <m/>
    <m/>
    <s v="2020-12-16 07:28:51.288000+00:00"/>
    <s v="2022-10-20 06:36:14.429000+00:00"/>
    <s v="GMC"/>
  </r>
  <r>
    <s v="Vrushali Kummar"/>
    <n v="3100000"/>
    <s v="INR"/>
    <n v="0"/>
    <d v="2022-01-08T00:00:00"/>
    <s v="Sales"/>
    <s v="stat_kcR4fZg7TU7jjk1jAVua3qGLRS4J5uFayEjK5j02wtv"/>
    <s v="Unqualified"/>
    <n v="0"/>
    <s v="OpportunityStatusType.Lost"/>
    <m/>
    <m/>
    <m/>
    <s v="lead_9Ae6TpX2k5kYcua6ydM2GoWLIS5rLjBlW21cS304syG"/>
    <s v="Motivitylabs"/>
    <s v="Satyajit Chati"/>
    <s v="user_TZzywQwym26DjuswO479pxRhNKX152z8X1haCx2vcst"/>
    <s v="Vrushali Kummar"/>
    <s v="2022-05-18 10:01:54.556000+00:00"/>
    <s v="2022-07-29 12:03:27.800000+00:00"/>
    <m/>
    <s v="Hyderabad"/>
    <m/>
    <m/>
    <m/>
    <n v="252"/>
    <m/>
    <m/>
    <m/>
    <m/>
    <m/>
    <m/>
    <m/>
    <m/>
    <m/>
    <m/>
    <m/>
    <s v="IT Services &amp; IT Consulting"/>
    <m/>
    <m/>
    <m/>
    <m/>
    <m/>
    <m/>
    <m/>
    <m/>
    <m/>
    <m/>
    <m/>
    <m/>
    <m/>
    <m/>
    <s v="user_5IQTpX6DsnoeoDfxqzqojpVoQLXPh68nhDjLS5ETjYj"/>
    <x v="8"/>
    <x v="1"/>
    <m/>
    <s v="August"/>
    <s v="Gated Content"/>
    <m/>
    <m/>
    <s v="Employee Wellness Handbook"/>
    <m/>
    <m/>
    <m/>
    <s v="2022-01-08 10:54:49.222000+00:00"/>
    <s v="2022-07-29 12:03:27.852000+00:00"/>
    <m/>
  </r>
  <r>
    <s v="Prasoon Mishra"/>
    <n v="200000"/>
    <s v="INR"/>
    <n v="0"/>
    <s v="7/31/22"/>
    <s v="Sales"/>
    <s v="stat_1hn9nRJaLbI53NxPuSQgo90kRpbpKsFlwN4oEGNUTdO"/>
    <s v="Lost"/>
    <n v="0"/>
    <s v="OpportunityStatusType.Lost"/>
    <s v="cont_2QUXUZIRkKu90qzKIPjJ6A9dtk5DtS8OKj5UJW30LEV"/>
    <s v="Priyanka Jalgaonkar"/>
    <s v="GPA - Renewal; 2 lakhs cover flat;"/>
    <s v="lead_B4MPFVUqARcU4CyvF80R3gfJ8hUvJW30tawB2w3bh1g"/>
    <s v="Atidiv"/>
    <s v="Shreenath Bhat"/>
    <s v="user_RYbBTp8BVWNa7ppiOz6QVJMGK0exHsFmc5uCLn34ODZ"/>
    <s v="Prasoon Mishra"/>
    <s v="2022-06-21 06:14:12.392000+00:00"/>
    <s v="2022-07-29 09:43:37.529000+00:00"/>
    <m/>
    <s v="Pune"/>
    <m/>
    <m/>
    <m/>
    <n v="489"/>
    <m/>
    <m/>
    <m/>
    <m/>
    <m/>
    <m/>
    <m/>
    <s v="PAID_SOCIAL"/>
    <m/>
    <m/>
    <m/>
    <s v="IT Services &amp; IT Consulting"/>
    <m/>
    <m/>
    <m/>
    <m/>
    <m/>
    <m/>
    <m/>
    <m/>
    <m/>
    <m/>
    <m/>
    <m/>
    <s v="Jithendra Goalla"/>
    <m/>
    <s v="user_vMd4rmcrSbjykdyL2J7rrYn84SWdcNc5FKligrmItPw"/>
    <x v="11"/>
    <x v="6"/>
    <m/>
    <m/>
    <s v="Cold Call; Gated Content"/>
    <s v="Naukri.com"/>
    <m/>
    <s v="Essential HR Policies"/>
    <m/>
    <m/>
    <m/>
    <s v="2022-03-07 05:56:15.672000+00:00"/>
    <s v="2022-09-20 06:08:44.664000+00:00"/>
    <s v="GPA"/>
  </r>
  <r>
    <s v="Vrushali Kummar"/>
    <n v="1850000"/>
    <s v="INR"/>
    <n v="100"/>
    <s v="7/29/22"/>
    <s v="Sales"/>
    <s v="stat_OZRiD1474QRJIpvnjHCZfiIvKcVD6mIKSSTzg8SwDVx"/>
    <s v="Won- Payment Completed"/>
    <n v="1"/>
    <s v="OpportunityStatusType.Won"/>
    <s v="cont_Yfb9IBqVVXd8YH3SqoOtyoliMmn9lObV70laP3jEiGG"/>
    <s v="Medha Keskar"/>
    <s v="GMC ren"/>
    <s v="lead_5xWrW6KCPRrwauGZn4J4Q582EDED8IAvahRpNyNUW5z"/>
    <s v="General Industrial Controls Pvt. Ltd. (GIC)"/>
    <s v="Gauri Jori"/>
    <s v="user_TZzywQwym26DjuswO479pxRhNKX152z8X1haCx2vcst"/>
    <s v="Vrushali Kummar"/>
    <s v="2022-05-24 10:24:19.744000+00:00"/>
    <s v="2022-07-29 11:33:43.151000+00:00"/>
    <m/>
    <s v="Pune"/>
    <m/>
    <s v="2020-09-08 11:50:33+00:00"/>
    <m/>
    <n v="302"/>
    <m/>
    <m/>
    <m/>
    <m/>
    <m/>
    <m/>
    <m/>
    <m/>
    <m/>
    <m/>
    <m/>
    <s v="Manufacturing"/>
    <m/>
    <m/>
    <m/>
    <m/>
    <m/>
    <m/>
    <m/>
    <m/>
    <m/>
    <m/>
    <m/>
    <m/>
    <s v="Sakshi Soni"/>
    <m/>
    <s v="user_5YHA1ZU4iP896lD1YJehdJcMx7ZEgWCpulT4T2c3pJ3"/>
    <x v="4"/>
    <x v="1"/>
    <m/>
    <s v="December; July"/>
    <s v="Gated Content"/>
    <s v="Naukri.com"/>
    <m/>
    <s v="Employee Engagement Handbook"/>
    <m/>
    <m/>
    <m/>
    <s v="2020-12-06 09:49:25.834000+00:00"/>
    <s v="2022-10-17 06:58:36.768000+00:00"/>
    <m/>
  </r>
  <r>
    <s v="Prasoon Mishra"/>
    <n v="5000000"/>
    <s v="INR"/>
    <n v="0"/>
    <d v="2022-01-08T00:00:00"/>
    <s v="Sales"/>
    <s v="stat_1hn9nRJaLbI53NxPuSQgo90kRpbpKsFlwN4oEGNUTdO"/>
    <s v="Lost"/>
    <n v="0"/>
    <s v="OpportunityStatusType.Lost"/>
    <s v="cont_fsuQaFR1E5ufuD8H7P8XVWigVj3PChtrYXjEX4gn4An"/>
    <s v="Pradeep Dhumale"/>
    <s v="GMC Renewal"/>
    <s v="lead_0a1uPCGkb720WtCjaiGEg9RUPlwXyrhxbcmBEW2Md2F"/>
    <s v="Frames Process and Energy Systems India Private Limited"/>
    <s v="Trupti Suryavanshi"/>
    <s v="user_RYbBTp8BVWNa7ppiOz6QVJMGK0exHsFmc5uCLn34ODZ"/>
    <s v="Prasoon Mishra"/>
    <s v="2022-06-02 13:23:25.868000+00:00"/>
    <s v="2022-07-29 09:59:43.611000+00:00"/>
    <m/>
    <s v="Pune"/>
    <m/>
    <m/>
    <m/>
    <n v="350"/>
    <m/>
    <m/>
    <m/>
    <m/>
    <m/>
    <m/>
    <m/>
    <m/>
    <m/>
    <m/>
    <m/>
    <s v="IT Services &amp; IT Consulting"/>
    <m/>
    <m/>
    <m/>
    <m/>
    <m/>
    <m/>
    <m/>
    <m/>
    <m/>
    <m/>
    <m/>
    <m/>
    <s v="Sakshi Soni"/>
    <m/>
    <s v="user_L8E6IFhq6UCzKLHa45LUUTZCznDuyDwFrGaEp9DXiUM"/>
    <x v="9"/>
    <x v="6"/>
    <m/>
    <s v="August"/>
    <s v="Cold Call"/>
    <s v="Naukri.com"/>
    <m/>
    <s v="Prasoon Leads"/>
    <m/>
    <m/>
    <m/>
    <s v="2021-08-04 07:10:02.821000+00:00"/>
    <s v="2022-09-01 11:19:53.428000+00:00"/>
    <s v="GMC"/>
  </r>
  <r>
    <s v="Prasoon Mishra"/>
    <n v="3000000"/>
    <s v="INR"/>
    <n v="0"/>
    <s v="7/29/22"/>
    <s v="Sales"/>
    <s v="stat_1hn9nRJaLbI53NxPuSQgo90kRpbpKsFlwN4oEGNUTdO"/>
    <s v="Lost"/>
    <n v="0"/>
    <s v="OpportunityStatusType.Lost"/>
    <s v="cont_2QUXUZIRkKu90qzKIPjJ6A9dtk5DtS8OKj5UJW30LEV"/>
    <s v="Priyanka Jalgaonkar"/>
    <s v="GMC - Renewal; cover of 2, 3 and 5 lakhs Rest details will share along with data."/>
    <s v="lead_B4MPFVUqARcU4CyvF80R3gfJ8hUvJW30tawB2w3bh1g"/>
    <s v="Atidiv"/>
    <s v="Shreenath Bhat"/>
    <s v="user_RYbBTp8BVWNa7ppiOz6QVJMGK0exHsFmc5uCLn34ODZ"/>
    <s v="Prasoon Mishra"/>
    <s v="2022-06-21 06:13:23.066000+00:00"/>
    <s v="2022-07-29 09:21:00.005000+00:00"/>
    <m/>
    <s v="Pune"/>
    <m/>
    <m/>
    <m/>
    <n v="489"/>
    <m/>
    <m/>
    <m/>
    <m/>
    <m/>
    <m/>
    <m/>
    <s v="PAID_SOCIAL"/>
    <m/>
    <m/>
    <m/>
    <s v="IT Services &amp; IT Consulting"/>
    <m/>
    <m/>
    <m/>
    <m/>
    <m/>
    <m/>
    <m/>
    <m/>
    <m/>
    <m/>
    <m/>
    <m/>
    <s v="Jithendra Goalla"/>
    <m/>
    <s v="user_vMd4rmcrSbjykdyL2J7rrYn84SWdcNc5FKligrmItPw"/>
    <x v="11"/>
    <x v="6"/>
    <m/>
    <m/>
    <s v="Cold Call; Gated Content"/>
    <s v="Naukri.com"/>
    <m/>
    <s v="Essential HR Policies"/>
    <m/>
    <m/>
    <m/>
    <s v="2022-03-07 05:56:15.672000+00:00"/>
    <s v="2022-09-20 06:08:44.664000+00:00"/>
    <s v="GMC"/>
  </r>
  <r>
    <s v="Prasoon Mishra"/>
    <n v="500000"/>
    <s v="INR"/>
    <n v="0"/>
    <s v="7/31/22"/>
    <s v="Sales"/>
    <s v="stat_1hn9nRJaLbI53NxPuSQgo90kRpbpKsFlwN4oEGNUTdO"/>
    <s v="Lost"/>
    <n v="0"/>
    <s v="OpportunityStatusType.Lost"/>
    <s v="cont_2QUXUZIRkKu90qzKIPjJ6A9dtk5DtS8OKj5UJW30LEV"/>
    <s v="Priyanka Jalgaonkar"/>
    <s v="GTL - Renewal; 2 lakhs flat cover"/>
    <s v="lead_B4MPFVUqARcU4CyvF80R3gfJ8hUvJW30tawB2w3bh1g"/>
    <s v="Atidiv"/>
    <s v="Shreenath Bhat"/>
    <s v="user_RYbBTp8BVWNa7ppiOz6QVJMGK0exHsFmc5uCLn34ODZ"/>
    <s v="Prasoon Mishra"/>
    <s v="2022-06-21 06:15:35.419000+00:00"/>
    <s v="2022-07-29 09:21:10.156000+00:00"/>
    <m/>
    <s v="Pune"/>
    <m/>
    <m/>
    <m/>
    <n v="489"/>
    <m/>
    <m/>
    <m/>
    <m/>
    <m/>
    <m/>
    <m/>
    <s v="PAID_SOCIAL"/>
    <m/>
    <m/>
    <m/>
    <s v="IT Services &amp; IT Consulting"/>
    <m/>
    <m/>
    <m/>
    <m/>
    <m/>
    <m/>
    <m/>
    <m/>
    <m/>
    <m/>
    <m/>
    <m/>
    <s v="Jithendra Goalla"/>
    <m/>
    <s v="user_vMd4rmcrSbjykdyL2J7rrYn84SWdcNc5FKligrmItPw"/>
    <x v="11"/>
    <x v="6"/>
    <m/>
    <m/>
    <s v="Cold Call; Gated Content"/>
    <s v="Naukri.com"/>
    <m/>
    <s v="Essential HR Policies"/>
    <m/>
    <m/>
    <m/>
    <s v="2022-03-07 05:56:15.672000+00:00"/>
    <s v="2022-09-20 06:08:44.664000+00:00"/>
    <s v="GTL"/>
  </r>
  <r>
    <s v="Prasoon Mishra"/>
    <n v="200000"/>
    <s v="INR"/>
    <n v="0"/>
    <s v="7/31/22"/>
    <s v="Sales"/>
    <s v="stat_1hn9nRJaLbI53NxPuSQgo90kRpbpKsFlwN4oEGNUTdO"/>
    <s v="Lost"/>
    <n v="0"/>
    <s v="OpportunityStatusType.Lost"/>
    <s v="cont_2QUXUZIRkKu90qzKIPjJ6A9dtk5DtS8OKj5UJW30LEV"/>
    <s v="Priyanka Jalgaonkar"/>
    <s v="Parental top up for 20 employees"/>
    <s v="lead_B4MPFVUqARcU4CyvF80R3gfJ8hUvJW30tawB2w3bh1g"/>
    <s v="Atidiv"/>
    <s v="Shreenath Bhat"/>
    <s v="user_RYbBTp8BVWNa7ppiOz6QVJMGK0exHsFmc5uCLn34ODZ"/>
    <s v="Prasoon Mishra"/>
    <s v="2022-06-21 06:16:26.047000+00:00"/>
    <s v="2022-07-29 09:43:26.363000+00:00"/>
    <m/>
    <s v="Pune"/>
    <m/>
    <m/>
    <m/>
    <n v="489"/>
    <m/>
    <m/>
    <m/>
    <m/>
    <m/>
    <m/>
    <m/>
    <s v="PAID_SOCIAL"/>
    <m/>
    <m/>
    <m/>
    <s v="IT Services &amp; IT Consulting"/>
    <m/>
    <m/>
    <m/>
    <m/>
    <m/>
    <m/>
    <m/>
    <m/>
    <m/>
    <m/>
    <m/>
    <m/>
    <s v="Jithendra Goalla"/>
    <m/>
    <s v="user_vMd4rmcrSbjykdyL2J7rrYn84SWdcNc5FKligrmItPw"/>
    <x v="11"/>
    <x v="6"/>
    <m/>
    <m/>
    <s v="Cold Call; Gated Content"/>
    <s v="Naukri.com"/>
    <m/>
    <s v="Essential HR Policies"/>
    <m/>
    <m/>
    <m/>
    <s v="2022-03-07 05:56:15.672000+00:00"/>
    <s v="2022-09-20 06:08:44.664000+00:00"/>
    <s v="GMC"/>
  </r>
  <r>
    <s v="Tejas Kulkarni"/>
    <n v="1000000"/>
    <s v="INR"/>
    <n v="50"/>
    <s v="9/30/22"/>
    <s v="Sales"/>
    <s v="stat_Bh0lNV2usJkCLD6fjWneAqpmASEbmvomDaal7U02FV1"/>
    <s v="Demo Scheduled"/>
    <n v="0"/>
    <s v="OpportunityStatusType.Active"/>
    <s v="cont_N0dQqlMGrg54NweEi6w4LnSHYyWNxQme1wrHg9QsQnh"/>
    <s v="Amol Kulkarni"/>
    <s v="GMC - need to meet in person for more details"/>
    <s v="lead_8PUiAZyBu9Yk58Z7JpBSYC4hV9mb1gTHoQCtO27jY7i"/>
    <s v="Samsonite South Asia Pvt. Ltd."/>
    <s v="Shreenath Bhat"/>
    <s v="user_kbtBHYtBjVDNyI72HTF6C1SCvC7yVBiA6OrBOy3t96U"/>
    <s v="Tejas Kulkarni"/>
    <s v="2022-06-15 07:11:27.785000+00:00"/>
    <s v="2022-07-29 06:48:49.426000+00:00"/>
    <m/>
    <s v="Mumbai"/>
    <m/>
    <m/>
    <m/>
    <n v="287"/>
    <m/>
    <m/>
    <m/>
    <m/>
    <m/>
    <m/>
    <m/>
    <m/>
    <m/>
    <m/>
    <m/>
    <s v="Others"/>
    <m/>
    <m/>
    <m/>
    <m/>
    <m/>
    <m/>
    <m/>
    <m/>
    <m/>
    <m/>
    <m/>
    <m/>
    <s v="Arunkumar Dubey"/>
    <m/>
    <s v="user_vMd4rmcrSbjykdyL2J7rrYn84SWdcNc5FKligrmItPw"/>
    <x v="11"/>
    <x v="1"/>
    <m/>
    <m/>
    <s v="Cold Call"/>
    <s v="Naukri.com"/>
    <m/>
    <s v="Vaccine inbound"/>
    <m/>
    <m/>
    <m/>
    <s v="2021-04-21 07:22:09.071000+00:00"/>
    <s v="2022-09-08 06:40:02.142000+00:00"/>
    <s v="GMC"/>
  </r>
  <r>
    <s v="Tejas Kulkarni"/>
    <n v="200000"/>
    <s v="INR"/>
    <n v="50"/>
    <s v="9/30/22"/>
    <s v="Sales"/>
    <s v="stat_Bh0lNV2usJkCLD6fjWneAqpmASEbmvomDaal7U02FV1"/>
    <s v="Demo Scheduled"/>
    <n v="0"/>
    <s v="OpportunityStatusType.Active"/>
    <s v="cont_N0dQqlMGrg54NweEi6w4LnSHYyWNxQme1wrHg9QsQnh"/>
    <s v="Amol Kulkarni"/>
    <s v="GPA"/>
    <s v="lead_8PUiAZyBu9Yk58Z7JpBSYC4hV9mb1gTHoQCtO27jY7i"/>
    <s v="Samsonite South Asia Pvt. Ltd."/>
    <s v="Shreenath Bhat"/>
    <s v="user_kbtBHYtBjVDNyI72HTF6C1SCvC7yVBiA6OrBOy3t96U"/>
    <s v="Tejas Kulkarni"/>
    <s v="2022-06-15 07:11:51.245000+00:00"/>
    <s v="2022-07-29 06:49:05.393000+00:00"/>
    <m/>
    <s v="Mumbai"/>
    <m/>
    <m/>
    <m/>
    <n v="287"/>
    <m/>
    <m/>
    <m/>
    <m/>
    <m/>
    <m/>
    <m/>
    <m/>
    <m/>
    <m/>
    <m/>
    <s v="Others"/>
    <m/>
    <m/>
    <m/>
    <m/>
    <m/>
    <m/>
    <m/>
    <m/>
    <m/>
    <m/>
    <m/>
    <m/>
    <s v="Arunkumar Dubey"/>
    <m/>
    <s v="user_vMd4rmcrSbjykdyL2J7rrYn84SWdcNc5FKligrmItPw"/>
    <x v="11"/>
    <x v="1"/>
    <m/>
    <m/>
    <s v="Cold Call"/>
    <s v="Naukri.com"/>
    <m/>
    <s v="Vaccine inbound"/>
    <m/>
    <m/>
    <m/>
    <s v="2021-04-21 07:22:09.071000+00:00"/>
    <s v="2022-09-08 06:40:02.142000+00:00"/>
    <s v="GPA"/>
  </r>
  <r>
    <s v="Tejas Kulkarni"/>
    <n v="280000"/>
    <s v="INR"/>
    <n v="100"/>
    <s v="7/29/22"/>
    <s v="Sales"/>
    <s v="stat_OZRiD1474QRJIpvnjHCZfiIvKcVD6mIKSSTzg8SwDVx"/>
    <s v="Won- Payment Completed"/>
    <n v="1"/>
    <s v="OpportunityStatusType.Won"/>
    <m/>
    <m/>
    <m/>
    <s v="lead_YN4iIyAavJ7ViIB0VsGABjSnS8STWuulfuyeIsSgMfc"/>
    <s v="HNR Tech Pvt. Ltd."/>
    <s v="Kanchan Kothari"/>
    <s v="user_kbtBHYtBjVDNyI72HTF6C1SCvC7yVBiA6OrBOy3t96U"/>
    <s v="Tejas Kulkarni"/>
    <s v="2022-07-25 10:50:05.460000+00:00"/>
    <s v="2022-07-29 09:10:44.206000+00:00"/>
    <m/>
    <s v="Mumbai"/>
    <m/>
    <m/>
    <m/>
    <n v="66"/>
    <m/>
    <m/>
    <m/>
    <m/>
    <m/>
    <m/>
    <m/>
    <m/>
    <m/>
    <m/>
    <m/>
    <s v="IT Services &amp; IT Consulting"/>
    <m/>
    <m/>
    <m/>
    <m/>
    <m/>
    <m/>
    <m/>
    <m/>
    <m/>
    <m/>
    <m/>
    <m/>
    <s v="Jithendra Goalla"/>
    <m/>
    <s v="user_FdWFezbLzkYQcGsBUsjZO25nr2poK2nRbqV47Rs5Kfm"/>
    <x v="17"/>
    <x v="12"/>
    <m/>
    <s v="July"/>
    <s v="Cold Call"/>
    <s v="Lusha, Mr E"/>
    <m/>
    <m/>
    <m/>
    <m/>
    <m/>
    <s v="2022-05-30 10:39:46.004000+00:00"/>
    <s v="2022-10-13 06:52:42.175000+00:00"/>
    <m/>
  </r>
  <r>
    <s v="Prateek Wadhwa"/>
    <n v="10000"/>
    <s v="INR"/>
    <n v="0"/>
    <s v="7/31/22"/>
    <s v="Sales"/>
    <s v="stat_1hn9nRJaLbI53NxPuSQgo90kRpbpKsFlwN4oEGNUTdO"/>
    <s v="Lost"/>
    <n v="0"/>
    <s v="OpportunityStatusType.Lost"/>
    <s v="cont_TC0mRIbTFQINRJ1MPnzt9YUOaeByPRKYeNcLsryIBDt"/>
    <s v="Shruti"/>
    <m/>
    <s v="lead_J1CX7zsDgZmK8bfFZLZUstVnjrx992B3ZfMdrDmQauO"/>
    <s v="Ace Brain"/>
    <s v="Prateek Wadhwa"/>
    <s v="user_FdWFezbLzkYQcGsBUsjZO25nr2poK2nRbqV47Rs5Kfm"/>
    <s v="Prateek Wadhwa"/>
    <s v="2022-07-26 12:08:16.946000+00:00"/>
    <s v="2022-07-29 06:16:14.867000+00:00"/>
    <m/>
    <s v="Pune"/>
    <m/>
    <s v="2020-08-20 10:25:20+00:00"/>
    <m/>
    <n v="58"/>
    <m/>
    <m/>
    <m/>
    <m/>
    <m/>
    <m/>
    <m/>
    <m/>
    <m/>
    <m/>
    <m/>
    <s v="Outsourcing and Offshoring Consulting"/>
    <m/>
    <m/>
    <m/>
    <m/>
    <m/>
    <m/>
    <m/>
    <m/>
    <m/>
    <m/>
    <m/>
    <m/>
    <s v="Ravi Jaiswal"/>
    <m/>
    <s v="user_FdWFezbLzkYQcGsBUsjZO25nr2poK2nRbqV47Rs5Kfm"/>
    <x v="17"/>
    <x v="1"/>
    <m/>
    <s v="July"/>
    <s v="Cold Call; Existing Account"/>
    <s v="Lusha"/>
    <m/>
    <m/>
    <m/>
    <m/>
    <m/>
    <s v="2020-12-06 09:47:16.805000+00:00"/>
    <s v="2022-09-06 14:12:04.167000+00:00"/>
    <s v="GPA"/>
  </r>
  <r>
    <s v="Prateek Wadhwa"/>
    <n v="60000"/>
    <s v="INR"/>
    <n v="0"/>
    <s v="7/31/22"/>
    <s v="Sales"/>
    <s v="stat_1hn9nRJaLbI53NxPuSQgo90kRpbpKsFlwN4oEGNUTdO"/>
    <s v="Lost"/>
    <n v="0"/>
    <s v="OpportunityStatusType.Lost"/>
    <s v="cont_TC0mRIbTFQINRJ1MPnzt9YUOaeByPRKYeNcLsryIBDt"/>
    <s v="Shruti"/>
    <m/>
    <s v="lead_J1CX7zsDgZmK8bfFZLZUstVnjrx992B3ZfMdrDmQauO"/>
    <s v="Ace Brain"/>
    <s v="Prateek Wadhwa"/>
    <s v="user_FdWFezbLzkYQcGsBUsjZO25nr2poK2nRbqV47Rs5Kfm"/>
    <s v="Prateek Wadhwa"/>
    <s v="2022-07-21 09:38:30.907000+00:00"/>
    <s v="2022-07-29 06:16:05.846000+00:00"/>
    <m/>
    <s v="Pune"/>
    <m/>
    <s v="2020-08-20 10:25:20+00:00"/>
    <m/>
    <n v="58"/>
    <m/>
    <m/>
    <m/>
    <m/>
    <m/>
    <m/>
    <m/>
    <m/>
    <m/>
    <m/>
    <m/>
    <s v="Outsourcing and Offshoring Consulting"/>
    <m/>
    <m/>
    <m/>
    <m/>
    <m/>
    <m/>
    <m/>
    <m/>
    <m/>
    <m/>
    <m/>
    <m/>
    <s v="Ravi Jaiswal"/>
    <m/>
    <s v="user_FdWFezbLzkYQcGsBUsjZO25nr2poK2nRbqV47Rs5Kfm"/>
    <x v="17"/>
    <x v="1"/>
    <m/>
    <s v="July"/>
    <s v="Cold Call; Existing Account"/>
    <s v="Lusha"/>
    <m/>
    <m/>
    <m/>
    <m/>
    <m/>
    <s v="2020-12-06 09:47:16.805000+00:00"/>
    <s v="2022-09-06 14:12:04.167000+00:00"/>
    <s v="GMC"/>
  </r>
  <r>
    <s v="Manish Balpande"/>
    <n v="30000"/>
    <s v="INR"/>
    <n v="0"/>
    <s v="8/19/22"/>
    <s v="Sales"/>
    <s v="stat_kcR4fZg7TU7jjk1jAVua3qGLRS4J5uFayEjK5j02wtv"/>
    <s v="Unqualified"/>
    <n v="0"/>
    <s v="OpportunityStatusType.Lost"/>
    <s v="cont_31d3TzGsrbQZ8xjguHscjIzo4ABIIt6t3Tt3geUHcln"/>
    <s v="Shruti Athara"/>
    <m/>
    <s v="lead_7IAJJwa4t3bJVF07j94vmNv1GeEenwtoyjEK28ND3q1"/>
    <s v="Brickfolio Pvt Ltd"/>
    <s v="Nikhil Ahuja"/>
    <s v="user_P3f70h2AcefBkFTBZpvA9LgDbjTmUIXkqdKqHJ5evwA"/>
    <s v="Manojkumar Tinna"/>
    <s v="2022-07-14 05:34:01.935000+00:00"/>
    <s v="2022-07-29 06:09:44.528000+00:00"/>
    <m/>
    <s v="Pune"/>
    <m/>
    <m/>
    <m/>
    <n v="100"/>
    <m/>
    <m/>
    <m/>
    <m/>
    <m/>
    <m/>
    <m/>
    <s v="PAID_SOCIAL"/>
    <m/>
    <m/>
    <m/>
    <m/>
    <m/>
    <m/>
    <m/>
    <m/>
    <m/>
    <m/>
    <m/>
    <m/>
    <m/>
    <m/>
    <m/>
    <m/>
    <m/>
    <m/>
    <s v="user_ocHSJH83OJnHCvKyMbjx8WOOK8PMgAUGIj1qK0q0dMV"/>
    <x v="10"/>
    <x v="1"/>
    <m/>
    <s v="August"/>
    <s v="Gated Content"/>
    <m/>
    <m/>
    <s v="Employee Engagement Handbook"/>
    <m/>
    <m/>
    <m/>
    <s v="2022-06-12 13:25:38.938000+00:00"/>
    <s v="2022-07-29 06:09:44.573000+00:00"/>
    <s v="GPA"/>
  </r>
  <r>
    <s v="Manish Balpande"/>
    <n v="300000"/>
    <s v="INR"/>
    <n v="0"/>
    <s v="8/15/22"/>
    <s v="Sales"/>
    <s v="stat_kcR4fZg7TU7jjk1jAVua3qGLRS4J5uFayEjK5j02wtv"/>
    <s v="Unqualified"/>
    <n v="0"/>
    <s v="OpportunityStatusType.Lost"/>
    <s v="cont_31d3TzGsrbQZ8xjguHscjIzo4ABIIt6t3Tt3geUHcln"/>
    <s v="Shruti Athara"/>
    <m/>
    <s v="lead_7IAJJwa4t3bJVF07j94vmNv1GeEenwtoyjEK28ND3q1"/>
    <s v="Brickfolio Pvt Ltd"/>
    <s v="Nikhil Ahuja"/>
    <s v="user_P3f70h2AcefBkFTBZpvA9LgDbjTmUIXkqdKqHJ5evwA"/>
    <s v="Manojkumar Tinna"/>
    <s v="2022-07-11 09:14:22.878000+00:00"/>
    <s v="2022-07-29 06:09:21.757000+00:00"/>
    <m/>
    <s v="Pune"/>
    <m/>
    <m/>
    <m/>
    <n v="100"/>
    <m/>
    <m/>
    <m/>
    <m/>
    <m/>
    <m/>
    <m/>
    <s v="PAID_SOCIAL"/>
    <m/>
    <m/>
    <m/>
    <m/>
    <m/>
    <m/>
    <m/>
    <m/>
    <m/>
    <m/>
    <m/>
    <m/>
    <m/>
    <m/>
    <m/>
    <m/>
    <m/>
    <m/>
    <s v="user_ocHSJH83OJnHCvKyMbjx8WOOK8PMgAUGIj1qK0q0dMV"/>
    <x v="10"/>
    <x v="1"/>
    <m/>
    <s v="August"/>
    <s v="Gated Content"/>
    <m/>
    <m/>
    <s v="Employee Engagement Handbook"/>
    <m/>
    <m/>
    <m/>
    <s v="2022-06-12 13:25:38.938000+00:00"/>
    <s v="2022-07-29 06:09:44.573000+00:00"/>
    <s v="GMC"/>
  </r>
  <r>
    <s v="Abhiroop Ganguly"/>
    <n v="1000000"/>
    <s v="INR"/>
    <n v="0"/>
    <s v="8/31/22"/>
    <s v="Sales"/>
    <s v="stat_kcR4fZg7TU7jjk1jAVua3qGLRS4J5uFayEjK5j02wtv"/>
    <s v="Unqualified"/>
    <n v="0"/>
    <s v="OpportunityStatusType.Lost"/>
    <s v="cont_vJhZXrGT8sUodrmhJ7O32BGGnumvoGkfjyAEX6K9FDS"/>
    <s v="Amarendra sharan (legal head)"/>
    <s v="GMC renewal"/>
    <s v="lead_lEqiRA1lqEhapO0H9W5uf6ECbDKQXHjRxEMPLvMaUtO"/>
    <s v="Newgen software technologies"/>
    <s v="Gauri Jori"/>
    <s v="user_P3f70h2AcefBkFTBZpvA9LgDbjTmUIXkqdKqHJ5evwA"/>
    <s v="Manojkumar Tinna"/>
    <s v="2022-02-23 10:01:16.358000+00:00"/>
    <s v="2022-07-29 05:17:58.546000+00:00"/>
    <m/>
    <s v="Delhi"/>
    <m/>
    <m/>
    <m/>
    <n v="2700"/>
    <m/>
    <m/>
    <m/>
    <m/>
    <m/>
    <m/>
    <m/>
    <s v="PAID_SOCIAL"/>
    <m/>
    <m/>
    <m/>
    <s v="IT Services &amp; IT Consulting"/>
    <m/>
    <m/>
    <m/>
    <m/>
    <m/>
    <m/>
    <m/>
    <m/>
    <m/>
    <m/>
    <m/>
    <m/>
    <s v="Deepak Yadav"/>
    <m/>
    <s v="user_5YHA1ZU4iP896lD1YJehdJcMx7ZEgWCpulT4T2c3pJ3"/>
    <x v="4"/>
    <x v="1"/>
    <m/>
    <s v="April"/>
    <s v="Cold Call; Gated Content"/>
    <m/>
    <m/>
    <s v="Essential HR Policies"/>
    <m/>
    <m/>
    <m/>
    <s v="2022-02-14 10:06:18.332000+00:00"/>
    <s v="2022-09-19 08:11:37.233000+00:00"/>
    <m/>
  </r>
  <r>
    <s v="Abhiroop Ganguly"/>
    <n v="100000"/>
    <s v="INR"/>
    <n v="0"/>
    <s v="8/31/22"/>
    <s v="Sales"/>
    <s v="stat_kcR4fZg7TU7jjk1jAVua3qGLRS4J5uFayEjK5j02wtv"/>
    <s v="Unqualified"/>
    <n v="0"/>
    <s v="OpportunityStatusType.Lost"/>
    <s v="cont_vJhZXrGT8sUodrmhJ7O32BGGnumvoGkfjyAEX6K9FDS"/>
    <s v="Amarendra sharan (legal head)"/>
    <s v="GPA ren"/>
    <s v="lead_lEqiRA1lqEhapO0H9W5uf6ECbDKQXHjRxEMPLvMaUtO"/>
    <s v="Newgen software technologies"/>
    <s v="Gauri Jori"/>
    <s v="user_P3f70h2AcefBkFTBZpvA9LgDbjTmUIXkqdKqHJ5evwA"/>
    <s v="Manojkumar Tinna"/>
    <s v="2022-02-23 10:02:54.452000+00:00"/>
    <s v="2022-07-29 05:18:04.529000+00:00"/>
    <m/>
    <s v="Delhi"/>
    <m/>
    <m/>
    <m/>
    <n v="2700"/>
    <m/>
    <m/>
    <m/>
    <m/>
    <m/>
    <m/>
    <m/>
    <s v="PAID_SOCIAL"/>
    <m/>
    <m/>
    <m/>
    <s v="IT Services &amp; IT Consulting"/>
    <m/>
    <m/>
    <m/>
    <m/>
    <m/>
    <m/>
    <m/>
    <m/>
    <m/>
    <m/>
    <m/>
    <m/>
    <s v="Deepak Yadav"/>
    <m/>
    <s v="user_5YHA1ZU4iP896lD1YJehdJcMx7ZEgWCpulT4T2c3pJ3"/>
    <x v="4"/>
    <x v="1"/>
    <m/>
    <s v="April"/>
    <s v="Cold Call; Gated Content"/>
    <m/>
    <m/>
    <s v="Essential HR Policies"/>
    <m/>
    <m/>
    <m/>
    <s v="2022-02-14 10:06:18.332000+00:00"/>
    <s v="2022-09-19 08:11:37.233000+00:00"/>
    <m/>
  </r>
  <r>
    <s v="Omkar Ghate"/>
    <n v="250000"/>
    <s v="INR"/>
    <n v="0"/>
    <s v="7/27/22"/>
    <s v="Sales"/>
    <s v="stat_1hn9nRJaLbI53NxPuSQgo90kRpbpKsFlwN4oEGNUTdO"/>
    <s v="Lost"/>
    <n v="0"/>
    <s v="OpportunityStatusType.Lost"/>
    <s v="cont_VuWWRIXDzFQp8U1fJXhwGTUUieEVykRld89rGxyXTqz"/>
    <s v="Ravindra Kulkarni"/>
    <s v="Incumbent provided them an expiring premium quote and also they wanted us to provide a fresh policy for a renewal"/>
    <s v="lead_0yUndFSKJ4HXl8PDaj9FSegx62AxGCwcdEm4DqPT8rT"/>
    <s v="Abhi Impact Logistics Solutions"/>
    <s v="Trupti Suryavanshi"/>
    <s v="user_9SBRjyF0n4iWuhUdqRyQkFhl2J4uyNKhFWvvJEvunX8"/>
    <s v="Omkar Ghate"/>
    <s v="2022-05-23 09:21:56.481000+00:00"/>
    <s v="2022-07-29 05:12:36.195000+00:00"/>
    <m/>
    <s v="Pune"/>
    <m/>
    <m/>
    <m/>
    <n v="187"/>
    <m/>
    <m/>
    <m/>
    <m/>
    <m/>
    <m/>
    <m/>
    <m/>
    <m/>
    <m/>
    <m/>
    <s v="Transportation &amp; Logistics"/>
    <m/>
    <m/>
    <m/>
    <m/>
    <m/>
    <m/>
    <m/>
    <m/>
    <m/>
    <m/>
    <m/>
    <m/>
    <m/>
    <m/>
    <s v="user_L8E6IFhq6UCzKLHa45LUUTZCznDuyDwFrGaEp9DXiUM"/>
    <x v="9"/>
    <x v="6"/>
    <m/>
    <s v="July"/>
    <s v="Affiliate"/>
    <s v="Rd"/>
    <m/>
    <m/>
    <m/>
    <m/>
    <m/>
    <s v="2021-07-07 06:06:25.521000+00:00"/>
    <s v="2022-10-18 10:19:05.605000+00:00"/>
    <s v="GMC"/>
  </r>
  <r>
    <s v="Manish Balpande"/>
    <n v="10000"/>
    <s v="INR"/>
    <n v="0"/>
    <s v="8/31/22"/>
    <s v="Sales"/>
    <s v="stat_kcR4fZg7TU7jjk1jAVua3qGLRS4J5uFayEjK5j02wtv"/>
    <s v="Unqualified"/>
    <n v="0"/>
    <s v="OpportunityStatusType.Lost"/>
    <s v="cont_rRpbpcmvINx2KQAdCkmdYM2X0ZEL8Ca45fB0UgYOPQ5"/>
    <s v="Manu"/>
    <s v="GPA New"/>
    <s v="lead_LsPzJhZ0F8pBMWF9TmG2Cf5VKUvNKd2eAD56syIsZ45"/>
    <s v="Regimmigration Fresh"/>
    <s v="Aishwarya Nyayadhish"/>
    <s v="user_8jx3L2CDfrbzNnwYUv6Plfha6VxaSGsqcbTXR3sIBZi"/>
    <s v="Manish Balpande"/>
    <s v="2022-06-13 11:38:26.855000+00:00"/>
    <s v="2022-07-29 05:06:57.295000+00:00"/>
    <m/>
    <s v="Other"/>
    <m/>
    <m/>
    <m/>
    <n v="100"/>
    <m/>
    <m/>
    <m/>
    <m/>
    <m/>
    <m/>
    <m/>
    <m/>
    <m/>
    <m/>
    <m/>
    <m/>
    <m/>
    <m/>
    <m/>
    <m/>
    <m/>
    <m/>
    <m/>
    <m/>
    <m/>
    <m/>
    <m/>
    <m/>
    <m/>
    <m/>
    <s v="user_6hRQhcoLhZEDUBYaw3vS7rv6T5582sGfXq4jNRqTfUU"/>
    <x v="14"/>
    <x v="1"/>
    <m/>
    <m/>
    <s v="Gated Content"/>
    <m/>
    <m/>
    <s v="Employee Wellness Handbook"/>
    <m/>
    <m/>
    <m/>
    <s v="2022-03-27 04:37:22.455000+00:00"/>
    <s v="2022-07-29 05:07:18.130000+00:00"/>
    <s v="GPA"/>
  </r>
  <r>
    <s v="Manish Balpande"/>
    <n v="800000"/>
    <s v="INR"/>
    <n v="0"/>
    <s v="8/31/22"/>
    <s v="Sales"/>
    <s v="stat_kcR4fZg7TU7jjk1jAVua3qGLRS4J5uFayEjK5j02wtv"/>
    <s v="Unqualified"/>
    <n v="0"/>
    <s v="OpportunityStatusType.Lost"/>
    <s v="cont_rRpbpcmvINx2KQAdCkmdYM2X0ZEL8Ca45fB0UgYOPQ5"/>
    <s v="Manu"/>
    <s v="GMC Fresh"/>
    <s v="lead_LsPzJhZ0F8pBMWF9TmG2Cf5VKUvNKd2eAD56syIsZ45"/>
    <s v="Regimmigration Fresh"/>
    <s v="Aishwarya Nyayadhish"/>
    <s v="user_8jx3L2CDfrbzNnwYUv6Plfha6VxaSGsqcbTXR3sIBZi"/>
    <s v="Manish Balpande"/>
    <s v="2022-06-13 11:38:07.142000+00:00"/>
    <s v="2022-07-29 05:06:50.097000+00:00"/>
    <m/>
    <s v="Other"/>
    <m/>
    <m/>
    <m/>
    <n v="100"/>
    <m/>
    <m/>
    <m/>
    <m/>
    <m/>
    <m/>
    <m/>
    <m/>
    <m/>
    <m/>
    <m/>
    <m/>
    <m/>
    <m/>
    <m/>
    <m/>
    <m/>
    <m/>
    <m/>
    <m/>
    <m/>
    <m/>
    <m/>
    <m/>
    <m/>
    <m/>
    <s v="user_6hRQhcoLhZEDUBYaw3vS7rv6T5582sGfXq4jNRqTfUU"/>
    <x v="14"/>
    <x v="1"/>
    <m/>
    <m/>
    <s v="Gated Content"/>
    <m/>
    <m/>
    <s v="Employee Wellness Handbook"/>
    <m/>
    <m/>
    <m/>
    <s v="2022-03-27 04:37:22.455000+00:00"/>
    <s v="2022-07-29 05:07:18.130000+00:00"/>
    <s v="GMC"/>
  </r>
  <r>
    <s v="Manish Balpande"/>
    <n v="200000"/>
    <s v="INR"/>
    <n v="0"/>
    <d v="2022-04-08T00:00:00"/>
    <s v="Sales"/>
    <s v="stat_kcR4fZg7TU7jjk1jAVua3qGLRS4J5uFayEjK5j02wtv"/>
    <s v="Unqualified"/>
    <n v="0"/>
    <s v="OpportunityStatusType.Lost"/>
    <s v="cont_358cQtX6gHgzungCNFgumYVkydZK4gZzIKX3UPCl5mb"/>
    <s v="Jatin Chugh"/>
    <m/>
    <s v="lead_usT4uAl1RSBkMi0yAhviVrlbLsunN6ZzZdQrLu7Ycwt"/>
    <s v="Hike"/>
    <s v="Sarvesh Pawar"/>
    <s v="user_8jx3L2CDfrbzNnwYUv6Plfha6VxaSGsqcbTXR3sIBZi"/>
    <s v="Manish Balpande"/>
    <s v="2022-05-11 07:43:58.897000+00:00"/>
    <s v="2022-07-29 05:05:15.862000+00:00"/>
    <m/>
    <s v="Delhi"/>
    <m/>
    <m/>
    <m/>
    <n v="200"/>
    <m/>
    <m/>
    <m/>
    <m/>
    <m/>
    <m/>
    <m/>
    <m/>
    <m/>
    <m/>
    <m/>
    <s v="Others"/>
    <m/>
    <m/>
    <m/>
    <m/>
    <m/>
    <m/>
    <m/>
    <m/>
    <m/>
    <m/>
    <m/>
    <m/>
    <s v="Yogesh Paigude"/>
    <m/>
    <s v="user_A8KOTZADnUtEQOLt4nSLAmteNStuGh80js75RYjrXVt"/>
    <x v="6"/>
    <x v="1"/>
    <m/>
    <s v="July"/>
    <s v="Gated Content"/>
    <s v="Linkedin"/>
    <m/>
    <s v="Employee Wellness Handbook"/>
    <m/>
    <m/>
    <m/>
    <s v="2022-01-10 13:09:22.574000+00:00"/>
    <s v="2022-07-30 06:23:56.586000+00:00"/>
    <s v="GPA"/>
  </r>
  <r>
    <s v="Manish Balpande"/>
    <n v="6000000"/>
    <s v="INR"/>
    <n v="0"/>
    <d v="2022-04-08T00:00:00"/>
    <s v="Sales"/>
    <s v="stat_kcR4fZg7TU7jjk1jAVua3qGLRS4J5uFayEjK5j02wtv"/>
    <s v="Unqualified"/>
    <n v="0"/>
    <s v="OpportunityStatusType.Lost"/>
    <s v="cont_358cQtX6gHgzungCNFgumYVkydZK4gZzIKX3UPCl5mb"/>
    <s v="Jatin Chugh"/>
    <m/>
    <s v="lead_usT4uAl1RSBkMi0yAhviVrlbLsunN6ZzZdQrLu7Ycwt"/>
    <s v="Hike"/>
    <s v="Sarvesh Pawar"/>
    <s v="user_8jx3L2CDfrbzNnwYUv6Plfha6VxaSGsqcbTXR3sIBZi"/>
    <s v="Manish Balpande"/>
    <s v="2022-05-11 07:43:36.938000+00:00"/>
    <s v="2022-07-29 05:05:06.951000+00:00"/>
    <m/>
    <s v="Delhi"/>
    <m/>
    <m/>
    <m/>
    <n v="200"/>
    <m/>
    <m/>
    <m/>
    <m/>
    <m/>
    <m/>
    <m/>
    <m/>
    <m/>
    <m/>
    <m/>
    <s v="Others"/>
    <m/>
    <m/>
    <m/>
    <m/>
    <m/>
    <m/>
    <m/>
    <m/>
    <m/>
    <m/>
    <m/>
    <m/>
    <s v="Yogesh Paigude"/>
    <m/>
    <s v="user_A8KOTZADnUtEQOLt4nSLAmteNStuGh80js75RYjrXVt"/>
    <x v="6"/>
    <x v="1"/>
    <m/>
    <s v="July"/>
    <s v="Gated Content"/>
    <s v="Linkedin"/>
    <m/>
    <s v="Employee Wellness Handbook"/>
    <m/>
    <m/>
    <m/>
    <s v="2022-01-10 13:09:22.574000+00:00"/>
    <s v="2022-07-30 06:23:56.586000+00:00"/>
    <s v="GMC"/>
  </r>
  <r>
    <s v="Manish Balpande"/>
    <n v="1500000"/>
    <s v="INR"/>
    <n v="0"/>
    <d v="2022-04-08T00:00:00"/>
    <s v="Sales"/>
    <s v="stat_kcR4fZg7TU7jjk1jAVua3qGLRS4J5uFayEjK5j02wtv"/>
    <s v="Unqualified"/>
    <n v="0"/>
    <s v="OpportunityStatusType.Lost"/>
    <s v="cont_FUuyQK2I1gbjXziAznxxcf12lbNQXISegyMTvgrV4I8"/>
    <s v="Jatin Chugh"/>
    <m/>
    <s v="lead_usT4uAl1RSBkMi0yAhviVrlbLsunN6ZzZdQrLu7Ycwt"/>
    <s v="Hike"/>
    <s v="Sarvesh Pawar"/>
    <s v="user_8jx3L2CDfrbzNnwYUv6Plfha6VxaSGsqcbTXR3sIBZi"/>
    <s v="Manish Balpande"/>
    <s v="2022-05-11 07:44:27.395000+00:00"/>
    <s v="2022-07-29 05:05:23.258000+00:00"/>
    <m/>
    <s v="Delhi"/>
    <m/>
    <m/>
    <m/>
    <n v="200"/>
    <m/>
    <m/>
    <m/>
    <m/>
    <m/>
    <m/>
    <m/>
    <m/>
    <m/>
    <m/>
    <m/>
    <s v="Others"/>
    <m/>
    <m/>
    <m/>
    <m/>
    <m/>
    <m/>
    <m/>
    <m/>
    <m/>
    <m/>
    <m/>
    <m/>
    <s v="Yogesh Paigude"/>
    <m/>
    <s v="user_A8KOTZADnUtEQOLt4nSLAmteNStuGh80js75RYjrXVt"/>
    <x v="6"/>
    <x v="1"/>
    <m/>
    <s v="July"/>
    <s v="Gated Content"/>
    <s v="Linkedin"/>
    <m/>
    <s v="Employee Wellness Handbook"/>
    <m/>
    <m/>
    <m/>
    <s v="2022-01-10 13:09:22.574000+00:00"/>
    <s v="2022-07-30 06:23:56.586000+00:00"/>
    <s v="GTL"/>
  </r>
  <r>
    <s v="Kashif Ahmad"/>
    <n v="25000"/>
    <s v="INR"/>
    <n v="0"/>
    <s v="7/15/22"/>
    <s v="Sales"/>
    <s v="stat_kcR4fZg7TU7jjk1jAVua3qGLRS4J5uFayEjK5j02wtv"/>
    <s v="Unqualified"/>
    <n v="0"/>
    <s v="OpportunityStatusType.Lost"/>
    <s v="cont_Mkc3lD1XcUjXeWJPJKfOme3MVLpLBdhLMDU8f2uLysm"/>
    <s v="Akanksha"/>
    <s v="GPA Renewal"/>
    <s v="lead_OPcivpFBxzvdvIhuZ5gC8ge3WRh4ikx1svD3IzTZvkO"/>
    <s v="Encore Healthcare Pvt. Ltd."/>
    <s v="Aishwarya Nyayadhish"/>
    <s v="user_LKRhV6rhcBe0uL8u70UUGeDjbMupuho4TaiAOCbT7HT"/>
    <s v="Kashif Ahmad"/>
    <s v="2022-04-25 11:33:12.132000+00:00"/>
    <s v="2022-07-29 03:39:53.364000+00:00"/>
    <m/>
    <s v="Mumbai"/>
    <m/>
    <m/>
    <m/>
    <n v="40"/>
    <m/>
    <m/>
    <m/>
    <m/>
    <m/>
    <m/>
    <m/>
    <m/>
    <m/>
    <m/>
    <m/>
    <s v="Health, Wellness &amp; Fitness"/>
    <m/>
    <m/>
    <m/>
    <m/>
    <m/>
    <m/>
    <m/>
    <m/>
    <m/>
    <m/>
    <m/>
    <m/>
    <m/>
    <m/>
    <s v="user_6hRQhcoLhZEDUBYaw3vS7rv6T5582sGfXq4jNRqTfUU"/>
    <x v="14"/>
    <x v="1"/>
    <m/>
    <s v="June"/>
    <s v="Cold Call"/>
    <s v="Lusha"/>
    <m/>
    <s v="Pharma"/>
    <m/>
    <m/>
    <m/>
    <s v="2022-02-15 08:52:49.008000+00:00"/>
    <s v="2022-08-27 07:09:43.361000+00:00"/>
    <m/>
  </r>
  <r>
    <s v="Kashif Ahmad"/>
    <n v="450000"/>
    <s v="INR"/>
    <n v="0"/>
    <s v="7/15/22"/>
    <s v="Sales"/>
    <s v="stat_kcR4fZg7TU7jjk1jAVua3qGLRS4J5uFayEjK5j02wtv"/>
    <s v="Unqualified"/>
    <n v="0"/>
    <s v="OpportunityStatusType.Lost"/>
    <s v="cont_Mkc3lD1XcUjXeWJPJKfOme3MVLpLBdhLMDU8f2uLysm"/>
    <s v="Akanksha"/>
    <s v="GMC Renewal"/>
    <s v="lead_OPcivpFBxzvdvIhuZ5gC8ge3WRh4ikx1svD3IzTZvkO"/>
    <s v="Encore Healthcare Pvt. Ltd."/>
    <s v="Aishwarya Nyayadhish"/>
    <s v="user_LKRhV6rhcBe0uL8u70UUGeDjbMupuho4TaiAOCbT7HT"/>
    <s v="Kashif Ahmad"/>
    <s v="2022-04-25 11:32:41.379000+00:00"/>
    <s v="2022-07-29 03:39:56.994000+00:00"/>
    <m/>
    <s v="Mumbai"/>
    <m/>
    <m/>
    <m/>
    <n v="40"/>
    <m/>
    <m/>
    <m/>
    <m/>
    <m/>
    <m/>
    <m/>
    <m/>
    <m/>
    <m/>
    <m/>
    <s v="Health, Wellness &amp; Fitness"/>
    <m/>
    <m/>
    <m/>
    <m/>
    <m/>
    <m/>
    <m/>
    <m/>
    <m/>
    <m/>
    <m/>
    <m/>
    <m/>
    <m/>
    <s v="user_6hRQhcoLhZEDUBYaw3vS7rv6T5582sGfXq4jNRqTfUU"/>
    <x v="14"/>
    <x v="1"/>
    <m/>
    <s v="June"/>
    <s v="Cold Call"/>
    <s v="Lusha"/>
    <m/>
    <s v="Pharma"/>
    <m/>
    <m/>
    <m/>
    <s v="2022-02-15 08:52:49.008000+00:00"/>
    <s v="2022-08-27 07:09:43.361000+00:00"/>
    <m/>
  </r>
  <r>
    <s v="Kashif Ahmad"/>
    <n v="702703"/>
    <s v="INR"/>
    <n v="100"/>
    <s v="7/28/22"/>
    <s v="Sales"/>
    <s v="stat_OZRiD1474QRJIpvnjHCZfiIvKcVD6mIKSSTzg8SwDVx"/>
    <s v="Won- Payment Completed"/>
    <n v="1"/>
    <s v="OpportunityStatusType.Won"/>
    <s v="cont_PzyFeE1dDXCSFk605UtjkvAK2JarMl4Bj2S8Wf35xBC"/>
    <s v="Lalit Malpe"/>
    <m/>
    <s v="lead_MWpo0TixJ3gpVopW0b1oB28JKAFug7crTIorib1vqJp"/>
    <s v="Comprehensive Support Services"/>
    <s v="Sarvesh Pawar"/>
    <s v="user_LKRhV6rhcBe0uL8u70UUGeDjbMupuho4TaiAOCbT7HT"/>
    <s v="Kashif Ahmad"/>
    <s v="2022-07-11 05:49:18.941000+00:00"/>
    <s v="2022-07-28 13:53:34.471000+00:00"/>
    <m/>
    <s v="Pune"/>
    <m/>
    <m/>
    <m/>
    <n v="103"/>
    <s v="Yes"/>
    <m/>
    <m/>
    <m/>
    <m/>
    <m/>
    <m/>
    <m/>
    <m/>
    <m/>
    <m/>
    <s v="Hospitality &amp; Travel"/>
    <m/>
    <m/>
    <m/>
    <m/>
    <m/>
    <m/>
    <m/>
    <m/>
    <m/>
    <m/>
    <m/>
    <m/>
    <s v="Ravi Jaiswal; Yogesh Paigude"/>
    <m/>
    <s v="user_A8KOTZADnUtEQOLt4nSLAmteNStuGh80js75RYjrXVt"/>
    <x v="6"/>
    <x v="2"/>
    <m/>
    <s v="July; September"/>
    <s v="Cold Call"/>
    <s v="Mr. E"/>
    <m/>
    <s v="Elevation Investor"/>
    <m/>
    <m/>
    <m/>
    <s v="2021-07-21 08:51:49.293000+00:00"/>
    <s v="2022-10-02 05:59:44.930000+00:00"/>
    <s v="GMC"/>
  </r>
  <r>
    <s v="Naveen Kumar"/>
    <n v="35000000"/>
    <s v="INR"/>
    <n v="0"/>
    <s v="8/31/22"/>
    <s v="Sales"/>
    <s v="stat_kcR4fZg7TU7jjk1jAVua3qGLRS4J5uFayEjK5j02wtv"/>
    <s v="Unqualified"/>
    <n v="0"/>
    <s v="OpportunityStatusType.Lost"/>
    <s v="cont_7sw8EsKvZMBMxyvmuIr6r7RGG8CECVJoebmnIy1KvvU"/>
    <s v="Vinod Hinduja"/>
    <s v="ICP Reject"/>
    <s v="lead_Zc4xOSifJtffgrsTFPAPQAk6Fj40ReM3rMUXzRbbqgG"/>
    <s v="Bestseller Retail India Pvt Ltd"/>
    <s v="Sarvesh Pawar"/>
    <s v="user_N52PP2uP2VZc2gm0nhh6CNFSif4n85g1cdxoNFd9ct0"/>
    <s v="Naveen Kumar"/>
    <s v="2022-07-04 07:15:00.025000+00:00"/>
    <s v="2022-07-28 11:22:12.436000+00:00"/>
    <m/>
    <s v="Mumbai"/>
    <m/>
    <m/>
    <m/>
    <n v="1340"/>
    <m/>
    <m/>
    <m/>
    <m/>
    <m/>
    <m/>
    <m/>
    <m/>
    <m/>
    <m/>
    <m/>
    <s v="Retail"/>
    <m/>
    <m/>
    <m/>
    <m/>
    <m/>
    <m/>
    <m/>
    <m/>
    <m/>
    <m/>
    <m/>
    <m/>
    <s v="Arunkumar Dubey"/>
    <m/>
    <s v="user_A8KOTZADnUtEQOLt4nSLAmteNStuGh80js75RYjrXVt"/>
    <x v="6"/>
    <x v="1"/>
    <m/>
    <s v="August; December; February; October"/>
    <s v="Cold Call"/>
    <s v="Naukri.com"/>
    <m/>
    <m/>
    <m/>
    <m/>
    <m/>
    <s v="2021-07-26 06:56:53.613000+00:00"/>
    <s v="2022-10-20 10:26:53.944000+00:00"/>
    <s v="GMC"/>
  </r>
  <r>
    <s v="siddharth tongay"/>
    <n v="5000000"/>
    <s v="INR"/>
    <n v="0"/>
    <s v="8/31/22"/>
    <s v="Sales"/>
    <s v="stat_kcR4fZg7TU7jjk1jAVua3qGLRS4J5uFayEjK5j02wtv"/>
    <s v="Unqualified"/>
    <n v="0"/>
    <s v="OpportunityStatusType.Lost"/>
    <s v="cont_008sqYP7yppIY1I9ool0Zl2WP3zclfoLJ0ndiunsAau"/>
    <s v="kandavel murugan"/>
    <s v="GMC ren"/>
    <s v="lead_RdIwKaAlGKuSPr647IOm1UyfXCgbtIouxuPY2YDI7ol"/>
    <s v="Aparajitha Corporate Services"/>
    <s v="Gauri Jori"/>
    <s v="user_P3f70h2AcefBkFTBZpvA9LgDbjTmUIXkqdKqHJ5evwA"/>
    <s v="Manojkumar Tinna"/>
    <s v="2022-05-30 10:38:19.695000+00:00"/>
    <s v="2022-07-28 11:16:59.904000+00:00"/>
    <m/>
    <s v="Madurai"/>
    <m/>
    <s v="2020-08-20 09:04:45+00:00"/>
    <m/>
    <n v="1525"/>
    <m/>
    <m/>
    <m/>
    <m/>
    <m/>
    <m/>
    <m/>
    <m/>
    <m/>
    <m/>
    <m/>
    <s v="HR / Staffing / Recruitment"/>
    <m/>
    <m/>
    <m/>
    <m/>
    <m/>
    <m/>
    <m/>
    <m/>
    <m/>
    <m/>
    <m/>
    <m/>
    <m/>
    <m/>
    <s v="user_5YHA1ZU4iP896lD1YJehdJcMx7ZEgWCpulT4T2c3pJ3"/>
    <x v="4"/>
    <x v="1"/>
    <m/>
    <s v="August"/>
    <s v="Gated Content"/>
    <m/>
    <m/>
    <s v="Lead Magnet Lead"/>
    <m/>
    <m/>
    <m/>
    <s v="2020-12-06 09:46:52.486000+00:00"/>
    <s v="2022-07-28 11:17:45.720000+00:00"/>
    <m/>
  </r>
  <r>
    <s v="siddharth tongay"/>
    <n v="1000000"/>
    <s v="INR"/>
    <n v="0"/>
    <s v="8/31/22"/>
    <s v="Sales"/>
    <s v="stat_kcR4fZg7TU7jjk1jAVua3qGLRS4J5uFayEjK5j02wtv"/>
    <s v="Unqualified"/>
    <n v="0"/>
    <s v="OpportunityStatusType.Lost"/>
    <s v="cont_008sqYP7yppIY1I9ool0Zl2WP3zclfoLJ0ndiunsAau"/>
    <s v="kandavel murugan"/>
    <s v="GPA ren"/>
    <s v="lead_RdIwKaAlGKuSPr647IOm1UyfXCgbtIouxuPY2YDI7ol"/>
    <s v="Aparajitha Corporate Services"/>
    <s v="Gauri Jori"/>
    <s v="user_P3f70h2AcefBkFTBZpvA9LgDbjTmUIXkqdKqHJ5evwA"/>
    <s v="Manojkumar Tinna"/>
    <s v="2022-06-09 09:57:45.814000+00:00"/>
    <s v="2022-07-28 11:17:45.367000+00:00"/>
    <m/>
    <s v="Madurai"/>
    <m/>
    <s v="2020-08-20 09:04:45+00:00"/>
    <m/>
    <n v="1525"/>
    <m/>
    <m/>
    <m/>
    <m/>
    <m/>
    <m/>
    <m/>
    <m/>
    <m/>
    <m/>
    <m/>
    <s v="HR / Staffing / Recruitment"/>
    <m/>
    <m/>
    <m/>
    <m/>
    <m/>
    <m/>
    <m/>
    <m/>
    <m/>
    <m/>
    <m/>
    <m/>
    <m/>
    <m/>
    <s v="user_5YHA1ZU4iP896lD1YJehdJcMx7ZEgWCpulT4T2c3pJ3"/>
    <x v="4"/>
    <x v="1"/>
    <m/>
    <s v="August"/>
    <s v="Gated Content"/>
    <m/>
    <m/>
    <s v="Lead Magnet Lead"/>
    <m/>
    <m/>
    <m/>
    <s v="2020-12-06 09:46:52.486000+00:00"/>
    <s v="2022-07-28 11:17:45.720000+00:00"/>
    <m/>
  </r>
  <r>
    <s v="siddharth tongay"/>
    <n v="2000000"/>
    <s v="INR"/>
    <n v="0"/>
    <s v="7/31/22"/>
    <s v="Sales"/>
    <s v="stat_kcR4fZg7TU7jjk1jAVua3qGLRS4J5uFayEjK5j02wtv"/>
    <s v="Unqualified"/>
    <n v="0"/>
    <s v="OpportunityStatusType.Lost"/>
    <m/>
    <m/>
    <s v="Demo Scheduled for Saturday"/>
    <s v="lead_H7HYLFqZ0s0xxyM5RN1TDeP9TbFOs3FP26vLY6knxgJ"/>
    <s v="LOXIM INDUSTRIES"/>
    <s v="Kanchan Kothari"/>
    <s v="user_P3f70h2AcefBkFTBZpvA9LgDbjTmUIXkqdKqHJ5evwA"/>
    <s v="Manojkumar Tinna"/>
    <s v="2022-05-18 07:40:56.147000+00:00"/>
    <s v="2022-07-28 11:08:47.663000+00:00"/>
    <m/>
    <s v="Ahmedabad"/>
    <m/>
    <m/>
    <m/>
    <n v="140"/>
    <m/>
    <m/>
    <m/>
    <m/>
    <m/>
    <m/>
    <m/>
    <m/>
    <m/>
    <m/>
    <m/>
    <s v="Chemical"/>
    <m/>
    <m/>
    <m/>
    <m/>
    <m/>
    <m/>
    <m/>
    <m/>
    <m/>
    <m/>
    <m/>
    <m/>
    <s v="Amol Gawali"/>
    <m/>
    <s v="user_FdWFezbLzkYQcGsBUsjZO25nr2poK2nRbqV47Rs5Kfm"/>
    <x v="17"/>
    <x v="1"/>
    <m/>
    <s v="July"/>
    <s v="Cold Call"/>
    <m/>
    <m/>
    <m/>
    <m/>
    <m/>
    <m/>
    <s v="2022-04-25 19:08:46.368000+00:00"/>
    <s v="2022-09-07 03:51:29.913000+00:00"/>
    <m/>
  </r>
  <r>
    <s v="Abhiroop Ganguly"/>
    <n v="681200"/>
    <s v="INR"/>
    <n v="100"/>
    <s v="7/28/22"/>
    <s v="Sales"/>
    <s v="stat_OZRiD1474QRJIpvnjHCZfiIvKcVD6mIKSSTzg8SwDVx"/>
    <s v="Won- Payment Completed"/>
    <n v="1"/>
    <s v="OpportunityStatusType.Won"/>
    <s v="cont_HY9YRsH9xd2dH2cKO1NvXOyb42Nth4ZY9MTNo8DcmND"/>
    <s v="Swapnil Rane"/>
    <s v="GMC ren."/>
    <s v="lead_VVxWfa1K7gnB6dkSWHtm3gp1GT3pKmxv0TT8Dd5TZfl"/>
    <s v="Systems Plus transformations"/>
    <s v="Gauri Jori"/>
    <s v="user_U27GK6WjhLhUhi1EDKXV57xMpn8n8DMIOjci1q3UReZ"/>
    <s v="Abhiroop Ganguly"/>
    <s v="2022-03-11 12:19:45.355000+00:00"/>
    <s v="2022-07-28 10:14:00.188000+00:00"/>
    <m/>
    <s v="Pune"/>
    <m/>
    <s v="2020-08-14 08:05:16+00:00"/>
    <m/>
    <n v="407"/>
    <m/>
    <m/>
    <m/>
    <m/>
    <m/>
    <m/>
    <m/>
    <m/>
    <m/>
    <m/>
    <m/>
    <s v="IT Services &amp; IT Consulting"/>
    <m/>
    <m/>
    <m/>
    <m/>
    <m/>
    <m/>
    <m/>
    <m/>
    <m/>
    <m/>
    <m/>
    <m/>
    <s v="Prashant Abhang"/>
    <m/>
    <s v="user_5YHA1ZU4iP896lD1YJehdJcMx7ZEgWCpulT4T2c3pJ3"/>
    <x v="4"/>
    <x v="2"/>
    <m/>
    <s v="July"/>
    <s v="Cold Call"/>
    <s v="Lusha"/>
    <m/>
    <s v="Glengarry"/>
    <m/>
    <m/>
    <m/>
    <s v="2020-12-06 09:46:31.329000+00:00"/>
    <s v="2022-10-20 12:31:28.939000+00:00"/>
    <m/>
  </r>
  <r>
    <s v="Navin Panjwani"/>
    <n v="100000"/>
    <s v="INR"/>
    <n v="0"/>
    <s v="8/31/22"/>
    <s v="Sales"/>
    <s v="stat_1hn9nRJaLbI53NxPuSQgo90kRpbpKsFlwN4oEGNUTdO"/>
    <s v="Lost"/>
    <n v="0"/>
    <s v="OpportunityStatusType.Lost"/>
    <m/>
    <m/>
    <s v="gmc -fresh"/>
    <s v="lead_HwxlDONuzgWuAeedJMF6FlIwaozCJgAC9Iv8ONx1W8T"/>
    <s v="Bold Finance"/>
    <s v="Bharti Bankey"/>
    <s v="user_sD3YjSs92XKUfD0OPHeo886g6tW6aCM0iUhX5VVUuJi"/>
    <s v="Navin Panjwani"/>
    <s v="2022-06-27 09:26:13.984000+00:00"/>
    <s v="2022-07-28 09:46:30.223000+00:00"/>
    <m/>
    <s v="Mumbai"/>
    <m/>
    <s v="2022-06-25 08:46:56+00:00"/>
    <m/>
    <n v="12"/>
    <m/>
    <m/>
    <m/>
    <m/>
    <m/>
    <m/>
    <m/>
    <m/>
    <m/>
    <m/>
    <m/>
    <s v="Banking &amp; Finance"/>
    <m/>
    <m/>
    <m/>
    <m/>
    <m/>
    <m/>
    <m/>
    <m/>
    <m/>
    <m/>
    <m/>
    <m/>
    <m/>
    <m/>
    <s v="user_aM3WaaSUQQmaNnsm9l2FQRVWUEr8RN2ZdXzsuQUalQ3"/>
    <x v="7"/>
    <x v="1"/>
    <m/>
    <m/>
    <s v="Inbound"/>
    <s v="Inbound via website"/>
    <m/>
    <s v="Employee Count 25"/>
    <m/>
    <m/>
    <m/>
    <s v="2022-06-25 08:49:46.051000+00:00"/>
    <s v="2022-09-23 10:19:16.427000+00:00"/>
    <m/>
  </r>
  <r>
    <s v="Navin Panjwani"/>
    <n v="300000"/>
    <s v="INR"/>
    <n v="0"/>
    <d v="2022-02-08T00:00:00"/>
    <s v="Sales"/>
    <s v="stat_kcR4fZg7TU7jjk1jAVua3qGLRS4J5uFayEjK5j02wtv"/>
    <s v="Unqualified"/>
    <n v="0"/>
    <s v="OpportunityStatusType.Lost"/>
    <m/>
    <m/>
    <s v="GMC"/>
    <s v="lead_6nvA1WslPpuKKnbNN8JcNHtOimpSJC61Zndiebj7FLl"/>
    <s v="Lightspeed"/>
    <s v="Bharti Bankey"/>
    <s v="user_sD3YjSs92XKUfD0OPHeo886g6tW6aCM0iUhX5VVUuJi"/>
    <s v="Navin Panjwani"/>
    <s v="2022-07-01 11:14:27.295000+00:00"/>
    <s v="2022-07-28 09:30:04.675000+00:00"/>
    <m/>
    <s v="Delhi"/>
    <m/>
    <s v="2022-07-01 05:56:40+00:00"/>
    <m/>
    <n v="40"/>
    <m/>
    <m/>
    <m/>
    <m/>
    <m/>
    <m/>
    <m/>
    <s v="ORGANIC_SEARCH"/>
    <m/>
    <m/>
    <m/>
    <m/>
    <m/>
    <m/>
    <m/>
    <m/>
    <m/>
    <m/>
    <m/>
    <m/>
    <m/>
    <m/>
    <m/>
    <m/>
    <m/>
    <m/>
    <s v="user_aM3WaaSUQQmaNnsm9l2FQRVWUEr8RN2ZdXzsuQUalQ3"/>
    <x v="7"/>
    <x v="1"/>
    <m/>
    <s v="August"/>
    <s v="Inbound"/>
    <s v="Inbound via website"/>
    <m/>
    <s v="Employee Count 50 to 200"/>
    <m/>
    <m/>
    <m/>
    <s v="2022-07-01 05:59:31.174000+00:00"/>
    <s v="2022-08-23 09:44:14.260000+00:00"/>
    <m/>
  </r>
  <r>
    <s v="Navin Panjwani"/>
    <n v="0"/>
    <s v="INR"/>
    <n v="0"/>
    <s v="8/25/22"/>
    <s v="Sales"/>
    <s v="stat_kcR4fZg7TU7jjk1jAVua3qGLRS4J5uFayEjK5j02wtv"/>
    <s v="Unqualified"/>
    <n v="0"/>
    <s v="OpportunityStatusType.Lost"/>
    <m/>
    <m/>
    <m/>
    <s v="lead_ArhKm8PvePGniX1M26ak5nBsSKuZmsvvmqODNuzZTEU"/>
    <s v="MBA Chaiwala (Fresh)"/>
    <s v="Kaushlya Bhavsar"/>
    <s v="user_sD3YjSs92XKUfD0OPHeo886g6tW6aCM0iUhX5VVUuJi"/>
    <s v="Navin Panjwani"/>
    <s v="2022-03-15 09:11:37.687000+00:00"/>
    <s v="2022-07-28 09:33:52.049000+00:00"/>
    <m/>
    <m/>
    <m/>
    <m/>
    <m/>
    <n v="40"/>
    <m/>
    <m/>
    <m/>
    <m/>
    <m/>
    <m/>
    <m/>
    <m/>
    <m/>
    <m/>
    <m/>
    <m/>
    <m/>
    <m/>
    <m/>
    <m/>
    <m/>
    <m/>
    <m/>
    <m/>
    <m/>
    <m/>
    <m/>
    <m/>
    <m/>
    <m/>
    <s v="user_2jRs4eIjwv8MozxYA1DE9MMy0FWf2gMgweg2LiJNu64"/>
    <x v="25"/>
    <x v="1"/>
    <m/>
    <m/>
    <s v="Gated Content"/>
    <m/>
    <m/>
    <s v="Downloaded the guide: Employee Wellness Handbook"/>
    <m/>
    <m/>
    <m/>
    <s v="2021-12-11 06:16:25.418000+00:00"/>
    <s v="2022-08-10 07:10:29.720000+00:00"/>
    <s v="GMC"/>
  </r>
  <r>
    <s v="Navin Panjwani"/>
    <n v="25000"/>
    <s v="INR"/>
    <n v="0"/>
    <s v="8/19/22"/>
    <s v="Sales"/>
    <s v="stat_kcR4fZg7TU7jjk1jAVua3qGLRS4J5uFayEjK5j02wtv"/>
    <s v="Unqualified"/>
    <n v="0"/>
    <s v="OpportunityStatusType.Lost"/>
    <s v="cont_K6xDQHrL9oMYkbp29ihJ2rqhrDK7tEElQftxWFMzMhn"/>
    <s v="Dinesh Makwana"/>
    <m/>
    <s v="lead_QffHyHpUietFPQ7Sw4HlJ9r7OaJeSWk1cA7qxAYK5a5"/>
    <s v="IQGEN-X Pharma Pvt.Ltd ( Renewal )"/>
    <s v="Sarvesh Pawar"/>
    <s v="user_sD3YjSs92XKUfD0OPHeo886g6tW6aCM0iUhX5VVUuJi"/>
    <s v="Navin Panjwani"/>
    <s v="2022-07-19 08:03:00.511000+00:00"/>
    <s v="2022-07-28 07:31:48.025000+00:00"/>
    <m/>
    <s v="Mumbai"/>
    <m/>
    <m/>
    <m/>
    <n v="75"/>
    <m/>
    <m/>
    <m/>
    <m/>
    <m/>
    <m/>
    <m/>
    <m/>
    <m/>
    <m/>
    <m/>
    <s v="Health, Wellness &amp; Fitness"/>
    <m/>
    <m/>
    <m/>
    <m/>
    <m/>
    <m/>
    <m/>
    <m/>
    <m/>
    <m/>
    <m/>
    <m/>
    <m/>
    <m/>
    <s v="user_A8KOTZADnUtEQOLt4nSLAmteNStuGh80js75RYjrXVt"/>
    <x v="6"/>
    <x v="1"/>
    <m/>
    <s v="July"/>
    <s v="Cold Call"/>
    <m/>
    <m/>
    <s v="Vaccine inbound"/>
    <m/>
    <m/>
    <m/>
    <s v="2021-04-08 05:38:53.908000+00:00"/>
    <s v="2022-09-28 19:49:12.459000+00:00"/>
    <s v="GPA"/>
  </r>
  <r>
    <s v="Navin Panjwani"/>
    <n v="350000"/>
    <s v="INR"/>
    <n v="0"/>
    <s v="7/31/22"/>
    <s v="Sales"/>
    <s v="stat_kcR4fZg7TU7jjk1jAVua3qGLRS4J5uFayEjK5j02wtv"/>
    <s v="Unqualified"/>
    <n v="0"/>
    <s v="OpportunityStatusType.Lost"/>
    <s v="cont_K6xDQHrL9oMYkbp29ihJ2rqhrDK7tEElQftxWFMzMhn"/>
    <s v="Dinesh Makwana"/>
    <m/>
    <s v="lead_QffHyHpUietFPQ7Sw4HlJ9r7OaJeSWk1cA7qxAYK5a5"/>
    <s v="IQGEN-X Pharma Pvt.Ltd ( Renewal )"/>
    <s v="Sarvesh Pawar"/>
    <s v="user_sD3YjSs92XKUfD0OPHeo886g6tW6aCM0iUhX5VVUuJi"/>
    <s v="Navin Panjwani"/>
    <s v="2022-07-19 08:02:40.268000+00:00"/>
    <s v="2022-07-28 07:31:35.006000+00:00"/>
    <m/>
    <s v="Mumbai"/>
    <m/>
    <m/>
    <m/>
    <n v="75"/>
    <m/>
    <m/>
    <m/>
    <m/>
    <m/>
    <m/>
    <m/>
    <m/>
    <m/>
    <m/>
    <m/>
    <s v="Health, Wellness &amp; Fitness"/>
    <m/>
    <m/>
    <m/>
    <m/>
    <m/>
    <m/>
    <m/>
    <m/>
    <m/>
    <m/>
    <m/>
    <m/>
    <m/>
    <m/>
    <s v="user_A8KOTZADnUtEQOLt4nSLAmteNStuGh80js75RYjrXVt"/>
    <x v="6"/>
    <x v="1"/>
    <m/>
    <s v="July"/>
    <s v="Cold Call"/>
    <m/>
    <m/>
    <s v="Vaccine inbound"/>
    <m/>
    <m/>
    <m/>
    <s v="2021-04-08 05:38:53.908000+00:00"/>
    <s v="2022-09-28 19:49:12.459000+00:00"/>
    <s v="GMC"/>
  </r>
  <r>
    <s v="Namrata Aurora"/>
    <n v="250000"/>
    <s v="INR"/>
    <n v="0"/>
    <s v="7/31/22"/>
    <s v="Sales"/>
    <s v="stat_kcR4fZg7TU7jjk1jAVua3qGLRS4J5uFayEjK5j02wtv"/>
    <s v="Unqualified"/>
    <n v="0"/>
    <s v="OpportunityStatusType.Lost"/>
    <m/>
    <m/>
    <m/>
    <s v="lead_XpD9MSAozds1wiNgES58kheBwn8GHzVYq4zPWWW3ukK"/>
    <s v="Tineta Pharma Pvt. Ltd."/>
    <s v="Namrata Aurora"/>
    <s v="user_IpBH4s1Av5OVFfQQ3nW0qPDDjwLT9uRfx1sVhml8UQA"/>
    <s v="Namrata Aurora"/>
    <s v="2022-04-08 10:51:25.917000+00:00"/>
    <s v="2022-07-28 07:03:42.488000+00:00"/>
    <m/>
    <s v="Mumbai"/>
    <m/>
    <m/>
    <m/>
    <n v="70"/>
    <m/>
    <m/>
    <m/>
    <m/>
    <m/>
    <m/>
    <m/>
    <m/>
    <m/>
    <m/>
    <m/>
    <s v="Health, Wellness &amp; Fitness"/>
    <m/>
    <m/>
    <m/>
    <m/>
    <m/>
    <m/>
    <m/>
    <m/>
    <m/>
    <m/>
    <m/>
    <m/>
    <m/>
    <m/>
    <s v="user_vMd4rmcrSbjykdyL2J7rrYn84SWdcNc5FKligrmItPw"/>
    <x v="11"/>
    <x v="1"/>
    <m/>
    <s v="June"/>
    <s v="Cold Call"/>
    <m/>
    <m/>
    <m/>
    <m/>
    <m/>
    <m/>
    <s v="2021-11-17 01:30:34.099000+00:00"/>
    <s v="2022-08-27 07:06:46.622000+00:00"/>
    <s v="GMC"/>
  </r>
  <r>
    <s v="siddharth tongay"/>
    <n v="30000"/>
    <s v="INR"/>
    <n v="0"/>
    <s v="7/31/22"/>
    <s v="Sales"/>
    <s v="stat_kcR4fZg7TU7jjk1jAVua3qGLRS4J5uFayEjK5j02wtv"/>
    <s v="Unqualified"/>
    <n v="0"/>
    <s v="OpportunityStatusType.Lost"/>
    <s v="cont_Vy52eCdu64uPEsqmtywnSkk6vTN3An2mbcyxcolJIop"/>
    <s v="Rushad Shah"/>
    <m/>
    <s v="lead_tvQXnPHHNcuU8sfqOVWn1yGHbzjwoUfXV9Akbd4c3qw"/>
    <s v="Cygnet Infotech Pvt. Ltd."/>
    <s v="Nikhil Ahuja"/>
    <s v="user_jbppzD9HyqqioXDaUzrIJfkBW97sQdk5kSNPsBKGx0r"/>
    <s v="Pranaav Marathe"/>
    <s v="2022-06-24 06:06:23.391000+00:00"/>
    <s v="2022-07-28 07:00:01.300000+00:00"/>
    <m/>
    <s v="Ahmedabad"/>
    <m/>
    <s v="2020-08-14 08:05:11+00:00"/>
    <m/>
    <n v="1250"/>
    <m/>
    <m/>
    <m/>
    <m/>
    <m/>
    <m/>
    <m/>
    <m/>
    <m/>
    <m/>
    <m/>
    <s v="IT Services &amp; IT Consulting"/>
    <m/>
    <m/>
    <m/>
    <m/>
    <m/>
    <m/>
    <m/>
    <m/>
    <m/>
    <m/>
    <m/>
    <m/>
    <m/>
    <m/>
    <s v="user_ocHSJH83OJnHCvKyMbjx8WOOK8PMgAUGIj1qK0q0dMV"/>
    <x v="10"/>
    <x v="1"/>
    <m/>
    <s v="July"/>
    <s v="Cold Call"/>
    <m/>
    <m/>
    <s v="Employee Engagement Handbook"/>
    <m/>
    <m/>
    <m/>
    <s v="2020-12-06 09:46:18.247000+00:00"/>
    <s v="2022-08-05 05:26:51.480000+00:00"/>
    <s v="GTL"/>
  </r>
  <r>
    <s v="siddharth tongay"/>
    <n v="3750000"/>
    <s v="INR"/>
    <n v="0"/>
    <s v="7/31/22"/>
    <s v="Sales"/>
    <s v="stat_kcR4fZg7TU7jjk1jAVua3qGLRS4J5uFayEjK5j02wtv"/>
    <s v="Unqualified"/>
    <n v="0"/>
    <s v="OpportunityStatusType.Lost"/>
    <s v="cont_UUuvSzAMMWlXncpY2zxvtckjK3O0EfBNaUT3BVEpX5k"/>
    <s v="Sarita hemnani"/>
    <m/>
    <s v="lead_tvQXnPHHNcuU8sfqOVWn1yGHbzjwoUfXV9Akbd4c3qw"/>
    <s v="Cygnet Infotech Pvt. Ltd."/>
    <s v="Nikhil Ahuja"/>
    <s v="user_jbppzD9HyqqioXDaUzrIJfkBW97sQdk5kSNPsBKGx0r"/>
    <s v="Pranaav Marathe"/>
    <s v="2022-04-22 05:01:08.192000+00:00"/>
    <s v="2022-07-28 06:59:53.865000+00:00"/>
    <m/>
    <s v="Ahmedabad"/>
    <m/>
    <s v="2020-08-14 08:05:11+00:00"/>
    <m/>
    <n v="1250"/>
    <m/>
    <m/>
    <m/>
    <m/>
    <m/>
    <m/>
    <m/>
    <m/>
    <m/>
    <m/>
    <m/>
    <s v="IT Services &amp; IT Consulting"/>
    <m/>
    <m/>
    <m/>
    <m/>
    <m/>
    <m/>
    <m/>
    <m/>
    <m/>
    <m/>
    <m/>
    <m/>
    <m/>
    <m/>
    <s v="user_ocHSJH83OJnHCvKyMbjx8WOOK8PMgAUGIj1qK0q0dMV"/>
    <x v="10"/>
    <x v="1"/>
    <m/>
    <s v="July"/>
    <s v="Cold Call"/>
    <m/>
    <m/>
    <s v="Employee Engagement Handbook"/>
    <m/>
    <m/>
    <m/>
    <s v="2020-12-06 09:46:18.247000+00:00"/>
    <s v="2022-08-05 05:26:51.480000+00:00"/>
    <s v="GMC"/>
  </r>
  <r>
    <s v="Kashif Ahmad"/>
    <n v="200000"/>
    <s v="INR"/>
    <n v="0"/>
    <d v="2022-07-07T00:00:00"/>
    <s v="Sales"/>
    <s v="stat_kcR4fZg7TU7jjk1jAVua3qGLRS4J5uFayEjK5j02wtv"/>
    <s v="Unqualified"/>
    <n v="0"/>
    <s v="OpportunityStatusType.Lost"/>
    <s v="cont_gOEsKDdm03Av6FJZmADoB0l3vmHNfbtrWyvsrgUU9QO"/>
    <s v="Joobimon Paul"/>
    <m/>
    <s v="lead_mhMRvHPNuVhLcMgOumrh9jrIZ3p9N2sNE4YtedyKGfz"/>
    <s v="Driver Logistics LLP"/>
    <s v="Rohit Ashtaputre"/>
    <s v="user_LKRhV6rhcBe0uL8u70UUGeDjbMupuho4TaiAOCbT7HT"/>
    <s v="Kashif Ahmad"/>
    <s v="2022-05-18 06:06:04.104000+00:00"/>
    <s v="2022-07-28 06:54:41.174000+00:00"/>
    <m/>
    <s v="Kochi"/>
    <m/>
    <m/>
    <m/>
    <n v="50"/>
    <m/>
    <m/>
    <m/>
    <m/>
    <m/>
    <m/>
    <m/>
    <m/>
    <m/>
    <m/>
    <m/>
    <s v="Transportation &amp; Logistics"/>
    <m/>
    <m/>
    <m/>
    <m/>
    <m/>
    <m/>
    <m/>
    <m/>
    <m/>
    <m/>
    <m/>
    <m/>
    <m/>
    <m/>
    <s v="user_L8E6IFhq6UCzKLHa45LUUTZCznDuyDwFrGaEp9DXiUM"/>
    <x v="9"/>
    <x v="1"/>
    <m/>
    <s v="July"/>
    <s v="Gated Content"/>
    <m/>
    <m/>
    <s v="Employee Wellness Handbook"/>
    <m/>
    <m/>
    <m/>
    <s v="2022-01-12 10:38:23.819000+00:00"/>
    <s v="2022-07-28 06:54:41.221000+00:00"/>
    <s v="GMC"/>
  </r>
  <r>
    <s v="Satyam Tiwari"/>
    <n v="60000"/>
    <s v="INR"/>
    <n v="0"/>
    <s v="7/31/22"/>
    <s v="Sales"/>
    <s v="stat_1hn9nRJaLbI53NxPuSQgo90kRpbpKsFlwN4oEGNUTdO"/>
    <s v="Lost"/>
    <n v="0"/>
    <s v="OpportunityStatusType.Lost"/>
    <s v="cont_RuDJlwmQdf7jQQZpLHFwHPDcfvSH8Log0Zsh117BimX"/>
    <s v="Laya Kurdekar"/>
    <s v="GPA - Renewal"/>
    <s v="lead_HojyaU02nQYq2b5oalgqcGXrrJOX7MEOkzt3hEyKTMH"/>
    <s v="CashFlo"/>
    <s v="Shreenath Bhat"/>
    <s v="user_jbppzD9HyqqioXDaUzrIJfkBW97sQdk5kSNPsBKGx0r"/>
    <s v="Pranaav Marathe"/>
    <s v="2022-06-13 07:48:41.651000+00:00"/>
    <s v="2022-07-28 06:54:00.567000+00:00"/>
    <m/>
    <s v="Mumbai"/>
    <m/>
    <m/>
    <m/>
    <n v="60"/>
    <m/>
    <m/>
    <m/>
    <m/>
    <m/>
    <m/>
    <m/>
    <m/>
    <m/>
    <m/>
    <m/>
    <s v="Banking &amp; Finance"/>
    <m/>
    <m/>
    <m/>
    <m/>
    <m/>
    <m/>
    <m/>
    <m/>
    <m/>
    <m/>
    <m/>
    <m/>
    <s v="Yogesh Paigude"/>
    <m/>
    <s v="user_vMd4rmcrSbjykdyL2J7rrYn84SWdcNc5FKligrmItPw"/>
    <x v="11"/>
    <x v="1"/>
    <m/>
    <s v="July"/>
    <s v="Cold Call"/>
    <s v="Lusha"/>
    <m/>
    <s v="Elevation Investor"/>
    <m/>
    <m/>
    <m/>
    <s v="2022-05-23 07:03:53.057000+00:00"/>
    <s v="2022-10-16 18:26:24.289000+00:00"/>
    <s v="GPA"/>
  </r>
  <r>
    <s v="Chetan Kumar"/>
    <n v="1000000"/>
    <s v="INR"/>
    <n v="0"/>
    <d v="2022-01-09T00:00:00"/>
    <s v="Sales"/>
    <s v="stat_kcR4fZg7TU7jjk1jAVua3qGLRS4J5uFayEjK5j02wtv"/>
    <s v="Unqualified"/>
    <n v="0"/>
    <s v="OpportunityStatusType.Lost"/>
    <s v="cont_MEAElC3nrxwna2lwCltlPTT6CuzIH1hVMdUKWlv1VFP"/>
    <s v="Chaitali Debnath"/>
    <s v="GTL"/>
    <s v="lead_rjCRYQFok5LyQuEHRatEIMO1vmRvcgiRG6D6QS30Jnt"/>
    <s v="TKM Global Logistics Limited"/>
    <s v="Mayur Gadiyar"/>
    <s v="user_hAuUqCTCw5r4tCUrswIWPSW7LJ1XIBbttZVmJkxmzGq"/>
    <s v="Chetan Kumar"/>
    <s v="2022-01-06 10:40:46.843000+00:00"/>
    <s v="2022-07-28 06:47:41.327000+00:00"/>
    <m/>
    <s v="Pune"/>
    <m/>
    <s v="2020-08-14 08:05:06+00:00"/>
    <m/>
    <n v="200"/>
    <m/>
    <m/>
    <m/>
    <m/>
    <m/>
    <m/>
    <m/>
    <m/>
    <m/>
    <m/>
    <m/>
    <s v="Transportation &amp; Logistics"/>
    <m/>
    <m/>
    <m/>
    <m/>
    <m/>
    <m/>
    <m/>
    <m/>
    <m/>
    <m/>
    <m/>
    <m/>
    <s v="Prashant Abhang"/>
    <m/>
    <s v="user_bdUPAGjcS7p6513So3N4g3aWNS5HuBuVJi7bvCPAsLt"/>
    <x v="24"/>
    <x v="1"/>
    <m/>
    <s v="February; January"/>
    <s v="Cold Call"/>
    <m/>
    <m/>
    <s v="Lead Magnet Lead"/>
    <m/>
    <m/>
    <m/>
    <s v="2020-12-06 09:43:04.720000+00:00"/>
    <s v="2022-07-28 06:47:41.418000+00:00"/>
    <s v="GTL"/>
  </r>
  <r>
    <s v="Satyam Tiwari"/>
    <n v="300000"/>
    <s v="INR"/>
    <n v="0"/>
    <s v="7/31/22"/>
    <s v="Sales"/>
    <s v="stat_1hn9nRJaLbI53NxPuSQgo90kRpbpKsFlwN4oEGNUTdO"/>
    <s v="Lost"/>
    <n v="0"/>
    <s v="OpportunityStatusType.Lost"/>
    <s v="cont_RuDJlwmQdf7jQQZpLHFwHPDcfvSH8Log0Zsh117BimX"/>
    <s v="Laya Kurdekar"/>
    <s v="GMC - Renewal"/>
    <s v="lead_HojyaU02nQYq2b5oalgqcGXrrJOX7MEOkzt3hEyKTMH"/>
    <s v="CashFlo"/>
    <s v="Shreenath Bhat"/>
    <s v="user_jbppzD9HyqqioXDaUzrIJfkBW97sQdk5kSNPsBKGx0r"/>
    <s v="Pranaav Marathe"/>
    <s v="2022-06-13 07:48:12.918000+00:00"/>
    <s v="2022-07-28 06:53:54.265000+00:00"/>
    <m/>
    <s v="Mumbai"/>
    <m/>
    <m/>
    <m/>
    <n v="60"/>
    <m/>
    <m/>
    <m/>
    <m/>
    <m/>
    <m/>
    <m/>
    <m/>
    <m/>
    <m/>
    <m/>
    <s v="Banking &amp; Finance"/>
    <m/>
    <m/>
    <m/>
    <m/>
    <m/>
    <m/>
    <m/>
    <m/>
    <m/>
    <m/>
    <m/>
    <m/>
    <s v="Yogesh Paigude"/>
    <m/>
    <s v="user_vMd4rmcrSbjykdyL2J7rrYn84SWdcNc5FKligrmItPw"/>
    <x v="11"/>
    <x v="1"/>
    <m/>
    <s v="July"/>
    <s v="Cold Call"/>
    <s v="Lusha"/>
    <m/>
    <s v="Elevation Investor"/>
    <m/>
    <m/>
    <m/>
    <s v="2022-05-23 07:03:53.057000+00:00"/>
    <s v="2022-10-16 18:26:24.289000+00:00"/>
    <s v="GMC"/>
  </r>
  <r>
    <s v="Tejas Kulkarni"/>
    <n v="450000"/>
    <s v="INR"/>
    <n v="0"/>
    <s v="8/30/22"/>
    <s v="Sales"/>
    <s v="stat_kcR4fZg7TU7jjk1jAVua3qGLRS4J5uFayEjK5j02wtv"/>
    <s v="Unqualified"/>
    <n v="0"/>
    <s v="OpportunityStatusType.Lost"/>
    <s v="cont_x2vo7mJ2aSTlOetCWYxXrMX0D7KZNoWqoCtVo1rv0x7"/>
    <s v="Chandan"/>
    <s v="Fresh GMC"/>
    <s v="lead_ezaRD83d7E3Vn1vPSSOTLEyQq0TyLPpK4Ij63lU22Vm"/>
    <s v="BDI Group"/>
    <s v="Prateek Wadhwa"/>
    <s v="user_kbtBHYtBjVDNyI72HTF6C1SCvC7yVBiA6OrBOy3t96U"/>
    <s v="Tejas Kulkarni"/>
    <s v="2022-01-25 09:44:50.561000+00:00"/>
    <s v="2022-07-28 06:50:16.771000+00:00"/>
    <m/>
    <s v="Mumbai"/>
    <m/>
    <m/>
    <m/>
    <n v="150"/>
    <m/>
    <m/>
    <m/>
    <m/>
    <m/>
    <m/>
    <m/>
    <m/>
    <m/>
    <m/>
    <m/>
    <s v="Manufacturing"/>
    <m/>
    <m/>
    <m/>
    <m/>
    <m/>
    <m/>
    <m/>
    <m/>
    <m/>
    <m/>
    <m/>
    <m/>
    <s v="Rakesh Nade"/>
    <m/>
    <s v="user_FdWFezbLzkYQcGsBUsjZO25nr2poK2nRbqV47Rs5Kfm"/>
    <x v="17"/>
    <x v="6"/>
    <m/>
    <m/>
    <s v="Cold Call"/>
    <s v="Lusha"/>
    <m/>
    <m/>
    <m/>
    <m/>
    <m/>
    <s v="2021-01-29 08:53:25.133000+00:00"/>
    <s v="2022-07-28 06:50:16.815000+00:00"/>
    <s v="GMC"/>
  </r>
  <r>
    <s v="Namrata Aurora"/>
    <n v="20000"/>
    <s v="INR"/>
    <n v="0"/>
    <s v="7/30/22"/>
    <s v="Sales"/>
    <s v="stat_kcR4fZg7TU7jjk1jAVua3qGLRS4J5uFayEjK5j02wtv"/>
    <s v="Unqualified"/>
    <n v="0"/>
    <s v="OpportunityStatusType.Lost"/>
    <m/>
    <m/>
    <m/>
    <s v="lead_oFmUCPSZZNHlws7IjyypYfE7YdseDXyowH69PLtJifR"/>
    <s v="Hoopy"/>
    <s v="Namrata Aurora"/>
    <s v="user_jbppzD9HyqqioXDaUzrIJfkBW97sQdk5kSNPsBKGx0r"/>
    <s v="Pranaav Marathe"/>
    <s v="2022-05-24 06:23:53.376000+00:00"/>
    <s v="2022-07-28 06:41:59.333000+00:00"/>
    <m/>
    <s v="Bangalore"/>
    <m/>
    <m/>
    <m/>
    <m/>
    <m/>
    <m/>
    <m/>
    <m/>
    <m/>
    <m/>
    <m/>
    <m/>
    <m/>
    <m/>
    <m/>
    <m/>
    <m/>
    <m/>
    <m/>
    <m/>
    <m/>
    <m/>
    <m/>
    <m/>
    <m/>
    <m/>
    <m/>
    <m/>
    <m/>
    <m/>
    <s v="user_IpBH4s1Av5OVFfQQ3nW0qPDDjwLT9uRfx1sVhml8UQA"/>
    <x v="23"/>
    <x v="1"/>
    <m/>
    <m/>
    <s v="Gated Content"/>
    <m/>
    <m/>
    <s v="Employee Engagement Handbook"/>
    <m/>
    <m/>
    <m/>
    <s v="2022-05-17 12:30:02.577000+00:00"/>
    <s v="2022-08-27 08:01:44.592000+00:00"/>
    <m/>
  </r>
  <r>
    <s v="Namrata Aurora"/>
    <n v="70000"/>
    <s v="INR"/>
    <n v="0"/>
    <s v="7/30/22"/>
    <s v="Sales"/>
    <s v="stat_kcR4fZg7TU7jjk1jAVua3qGLRS4J5uFayEjK5j02wtv"/>
    <s v="Unqualified"/>
    <n v="0"/>
    <s v="OpportunityStatusType.Lost"/>
    <m/>
    <m/>
    <m/>
    <s v="lead_oFmUCPSZZNHlws7IjyypYfE7YdseDXyowH69PLtJifR"/>
    <s v="Hoopy"/>
    <s v="Namrata Aurora"/>
    <s v="user_jbppzD9HyqqioXDaUzrIJfkBW97sQdk5kSNPsBKGx0r"/>
    <s v="Pranaav Marathe"/>
    <s v="2022-05-24 06:23:39.373000+00:00"/>
    <s v="2022-07-28 06:41:52.419000+00:00"/>
    <m/>
    <s v="Bangalore"/>
    <m/>
    <m/>
    <m/>
    <m/>
    <m/>
    <m/>
    <m/>
    <m/>
    <m/>
    <m/>
    <m/>
    <m/>
    <m/>
    <m/>
    <m/>
    <m/>
    <m/>
    <m/>
    <m/>
    <m/>
    <m/>
    <m/>
    <m/>
    <m/>
    <m/>
    <m/>
    <m/>
    <m/>
    <m/>
    <m/>
    <s v="user_IpBH4s1Av5OVFfQQ3nW0qPDDjwLT9uRfx1sVhml8UQA"/>
    <x v="23"/>
    <x v="1"/>
    <m/>
    <m/>
    <s v="Gated Content"/>
    <m/>
    <m/>
    <s v="Employee Engagement Handbook"/>
    <m/>
    <m/>
    <m/>
    <s v="2022-05-17 12:30:02.577000+00:00"/>
    <s v="2022-08-27 08:01:44.592000+00:00"/>
    <s v="GMC"/>
  </r>
  <r>
    <s v="Naveen Kumar"/>
    <n v="3500000"/>
    <s v="INR"/>
    <n v="0"/>
    <s v="9/30/22"/>
    <s v="Sales"/>
    <s v="stat_kcR4fZg7TU7jjk1jAVua3qGLRS4J5uFayEjK5j02wtv"/>
    <s v="Unqualified"/>
    <n v="0"/>
    <s v="OpportunityStatusType.Lost"/>
    <s v="cont_a4I7a5maxOkTncQHa5NHMbEfKPNTaQHgKtzAwi2SlKw"/>
    <s v="B.S. Agarwal"/>
    <s v="Renewal in July. Decision done from Calcutta."/>
    <s v="lead_Nc12KKKzssvTRD4aNE45uFtnx094ZCqvqZ8S05xqWEu"/>
    <s v="Gannon Dunkerley"/>
    <s v="Nitin Bhavsar"/>
    <s v="user_Iwn6da5WKkZqwUySK0oUuCb72pFP5WEm4zAb92ijqFe"/>
    <s v="Sonal Paithankar"/>
    <s v="2021-10-25 09:31:23.822000+00:00"/>
    <s v="2022-07-28 06:39:44.742000+00:00"/>
    <m/>
    <s v="Kolkata"/>
    <m/>
    <m/>
    <m/>
    <n v="200"/>
    <m/>
    <m/>
    <m/>
    <m/>
    <m/>
    <m/>
    <m/>
    <m/>
    <m/>
    <m/>
    <m/>
    <s v="Others"/>
    <m/>
    <m/>
    <m/>
    <m/>
    <m/>
    <m/>
    <m/>
    <m/>
    <m/>
    <m/>
    <m/>
    <m/>
    <s v="Jitin Gopi; Sakshi Soni"/>
    <m/>
    <s v="user_FdWFezbLzkYQcGsBUsjZO25nr2poK2nRbqV47Rs5Kfm"/>
    <x v="17"/>
    <x v="1"/>
    <m/>
    <s v="July"/>
    <s v="Cold Call"/>
    <m/>
    <m/>
    <m/>
    <m/>
    <m/>
    <m/>
    <s v="2021-10-25 04:55:39.662000+00:00"/>
    <s v="2022-09-07 03:50:13.929000+00:00"/>
    <m/>
  </r>
  <r>
    <s v="Naveen Kumar"/>
    <n v="500000"/>
    <s v="INR"/>
    <n v="0"/>
    <s v="9/30/22"/>
    <s v="Sales"/>
    <s v="stat_kcR4fZg7TU7jjk1jAVua3qGLRS4J5uFayEjK5j02wtv"/>
    <s v="Unqualified"/>
    <n v="0"/>
    <s v="OpportunityStatusType.Lost"/>
    <s v="cont_qehGxmhTjjjrndiakSxhd4s7eXWhDg2PTgwSHBAF52a"/>
    <s v="Sowmya N"/>
    <s v="GMC - Fresh; 1+3 policy for 110 employees."/>
    <s v="lead_KaEsLC4rJHKUwmjJCKEZuVESqmGxBlacehv8rJSoEXK"/>
    <s v="Mithraa Human Capital"/>
    <s v="Shreenath Bhat"/>
    <s v="user_Iwn6da5WKkZqwUySK0oUuCb72pFP5WEm4zAb92ijqFe"/>
    <s v="Sonal Paithankar"/>
    <s v="2022-06-10 08:26:13.686000+00:00"/>
    <s v="2022-07-28 06:36:57.160000+00:00"/>
    <m/>
    <s v="Mysuru"/>
    <m/>
    <m/>
    <m/>
    <n v="110"/>
    <m/>
    <m/>
    <m/>
    <m/>
    <m/>
    <m/>
    <m/>
    <m/>
    <m/>
    <m/>
    <m/>
    <s v="Banking &amp; Finance"/>
    <m/>
    <m/>
    <m/>
    <m/>
    <m/>
    <m/>
    <m/>
    <m/>
    <m/>
    <m/>
    <m/>
    <m/>
    <s v="Aniket Vahile"/>
    <m/>
    <s v="user_vMd4rmcrSbjykdyL2J7rrYn84SWdcNc5FKligrmItPw"/>
    <x v="11"/>
    <x v="1"/>
    <m/>
    <m/>
    <s v="Cold Call"/>
    <m/>
    <m/>
    <m/>
    <m/>
    <m/>
    <m/>
    <s v="2022-06-09 10:35:10.288000+00:00"/>
    <s v="2022-07-28 06:37:32.278000+00:00"/>
    <s v="GMC"/>
  </r>
  <r>
    <s v="Naveen Kumar"/>
    <n v="50000"/>
    <s v="INR"/>
    <n v="0"/>
    <s v="9/30/22"/>
    <s v="Sales"/>
    <s v="stat_kcR4fZg7TU7jjk1jAVua3qGLRS4J5uFayEjK5j02wtv"/>
    <s v="Unqualified"/>
    <n v="0"/>
    <s v="OpportunityStatusType.Lost"/>
    <s v="cont_qehGxmhTjjjrndiakSxhd4s7eXWhDg2PTgwSHBAF52a"/>
    <s v="Sowmya N"/>
    <s v="GPA - Fresh"/>
    <s v="lead_KaEsLC4rJHKUwmjJCKEZuVESqmGxBlacehv8rJSoEXK"/>
    <s v="Mithraa Human Capital"/>
    <s v="Shreenath Bhat"/>
    <s v="user_Iwn6da5WKkZqwUySK0oUuCb72pFP5WEm4zAb92ijqFe"/>
    <s v="Sonal Paithankar"/>
    <s v="2022-06-10 08:26:50.470000+00:00"/>
    <s v="2022-07-28 06:37:06.247000+00:00"/>
    <m/>
    <s v="Mysuru"/>
    <m/>
    <m/>
    <m/>
    <n v="110"/>
    <m/>
    <m/>
    <m/>
    <m/>
    <m/>
    <m/>
    <m/>
    <m/>
    <m/>
    <m/>
    <m/>
    <s v="Banking &amp; Finance"/>
    <m/>
    <m/>
    <m/>
    <m/>
    <m/>
    <m/>
    <m/>
    <m/>
    <m/>
    <m/>
    <m/>
    <m/>
    <s v="Aniket Vahile"/>
    <m/>
    <s v="user_vMd4rmcrSbjykdyL2J7rrYn84SWdcNc5FKligrmItPw"/>
    <x v="11"/>
    <x v="1"/>
    <m/>
    <m/>
    <s v="Cold Call"/>
    <m/>
    <m/>
    <m/>
    <m/>
    <m/>
    <m/>
    <s v="2022-06-09 10:35:10.288000+00:00"/>
    <s v="2022-07-28 06:37:32.278000+00:00"/>
    <s v="GPA"/>
  </r>
  <r>
    <s v="Naveen Kumar"/>
    <n v="200000"/>
    <s v="INR"/>
    <n v="0"/>
    <s v="9/30/22"/>
    <s v="Sales"/>
    <s v="stat_kcR4fZg7TU7jjk1jAVua3qGLRS4J5uFayEjK5j02wtv"/>
    <s v="Unqualified"/>
    <n v="0"/>
    <s v="OpportunityStatusType.Lost"/>
    <s v="cont_qehGxmhTjjjrndiakSxhd4s7eXWhDg2PTgwSHBAF52a"/>
    <s v="Sowmya N"/>
    <s v="GTL - Fresh"/>
    <s v="lead_KaEsLC4rJHKUwmjJCKEZuVESqmGxBlacehv8rJSoEXK"/>
    <s v="Mithraa Human Capital"/>
    <s v="Shreenath Bhat"/>
    <s v="user_Iwn6da5WKkZqwUySK0oUuCb72pFP5WEm4zAb92ijqFe"/>
    <s v="Sonal Paithankar"/>
    <s v="2022-06-10 08:27:21.937000+00:00"/>
    <s v="2022-07-28 06:37:12.996000+00:00"/>
    <m/>
    <s v="Mysuru"/>
    <m/>
    <m/>
    <m/>
    <n v="110"/>
    <m/>
    <m/>
    <m/>
    <m/>
    <m/>
    <m/>
    <m/>
    <m/>
    <m/>
    <m/>
    <m/>
    <s v="Banking &amp; Finance"/>
    <m/>
    <m/>
    <m/>
    <m/>
    <m/>
    <m/>
    <m/>
    <m/>
    <m/>
    <m/>
    <m/>
    <m/>
    <s v="Aniket Vahile"/>
    <m/>
    <s v="user_vMd4rmcrSbjykdyL2J7rrYn84SWdcNc5FKligrmItPw"/>
    <x v="11"/>
    <x v="1"/>
    <m/>
    <m/>
    <s v="Cold Call"/>
    <m/>
    <m/>
    <m/>
    <m/>
    <m/>
    <m/>
    <s v="2022-06-09 10:35:10.288000+00:00"/>
    <s v="2022-07-28 06:37:32.278000+00:00"/>
    <s v="GTL"/>
  </r>
  <r>
    <s v="Omkar Ghate"/>
    <n v="200000"/>
    <s v="INR"/>
    <n v="0"/>
    <s v="7/30/22"/>
    <s v="Sales"/>
    <s v="stat_kcR4fZg7TU7jjk1jAVua3qGLRS4J5uFayEjK5j02wtv"/>
    <s v="Unqualified"/>
    <n v="0"/>
    <s v="OpportunityStatusType.Lost"/>
    <m/>
    <m/>
    <s v="GMC (Fresh)"/>
    <s v="lead_mz32fyIIol2zbdsPrk9yziaBToyFThZtwMcdfCrGqPl"/>
    <s v="Franchise India (Fresh)"/>
    <s v="Bhairavi Jog"/>
    <s v="user_jbppzD9HyqqioXDaUzrIJfkBW97sQdk5kSNPsBKGx0r"/>
    <s v="Pranaav Marathe"/>
    <s v="2022-05-13 07:36:18.483000+00:00"/>
    <s v="2022-07-28 06:14:56.563000+00:00"/>
    <m/>
    <s v="Delhi"/>
    <m/>
    <m/>
    <m/>
    <n v="530"/>
    <m/>
    <m/>
    <m/>
    <m/>
    <m/>
    <m/>
    <m/>
    <m/>
    <m/>
    <m/>
    <m/>
    <s v="IT Services &amp; IT Consulting"/>
    <m/>
    <m/>
    <m/>
    <m/>
    <m/>
    <m/>
    <m/>
    <m/>
    <m/>
    <m/>
    <m/>
    <m/>
    <s v="Rakesh Nade"/>
    <m/>
    <s v="user_228eUmsdKIb9OItgmiDq1zD4aPZ1eqiapbaLAGeBf8g"/>
    <x v="13"/>
    <x v="1"/>
    <m/>
    <m/>
    <s v="Cold Call"/>
    <m/>
    <m/>
    <s v="Vrushali DB"/>
    <m/>
    <m/>
    <m/>
    <s v="2022-03-09 05:36:39.888000+00:00"/>
    <s v="2022-09-08 06:49:06.828000+00:00"/>
    <s v="GMC"/>
  </r>
  <r>
    <s v="Vrushali Kummar"/>
    <n v="500000"/>
    <s v="INR"/>
    <n v="0"/>
    <s v="7/20/22"/>
    <s v="Sales"/>
    <s v="stat_1hn9nRJaLbI53NxPuSQgo90kRpbpKsFlwN4oEGNUTdO"/>
    <s v="Lost"/>
    <n v="0"/>
    <s v="OpportunityStatusType.Lost"/>
    <s v="cont_vwhT5bpeHUXiYIwYNyfqkpLX5FI80ifhXwjv3PMC6i4"/>
    <s v="Supriya Ranaware"/>
    <s v="GPA Renewal"/>
    <s v="lead_qa2f4fJ3hIFZJT9oZY83pxCxiZW8k5wXqX7szUygctU"/>
    <s v="Katalyst Technologies Inc"/>
    <s v="Trupti Suryavanshi"/>
    <s v="user_jbppzD9HyqqioXDaUzrIJfkBW97sQdk5kSNPsBKGx0r"/>
    <s v="Pranaav Marathe"/>
    <s v="2022-06-29 06:35:31.931000+00:00"/>
    <s v="2022-07-28 06:20:30.383000+00:00"/>
    <m/>
    <s v="Pune"/>
    <m/>
    <m/>
    <m/>
    <n v="1000"/>
    <m/>
    <m/>
    <m/>
    <m/>
    <m/>
    <m/>
    <m/>
    <m/>
    <m/>
    <m/>
    <m/>
    <s v="IT Services &amp; IT Consulting"/>
    <m/>
    <m/>
    <m/>
    <m/>
    <m/>
    <m/>
    <m/>
    <m/>
    <m/>
    <m/>
    <m/>
    <m/>
    <m/>
    <m/>
    <s v="user_sREdxbAJihL2Zbgic7tyQ6Rc4Mny7HnD1RNGhA9DDYh"/>
    <x v="5"/>
    <x v="1"/>
    <m/>
    <s v="June"/>
    <s v="Cold Call"/>
    <m/>
    <m/>
    <m/>
    <m/>
    <m/>
    <m/>
    <s v="2022-06-27 05:36:03.326000+00:00"/>
    <s v="2022-10-13 07:35:45.291000+00:00"/>
    <s v="GPA"/>
  </r>
  <r>
    <s v="Tejas Kulkarni"/>
    <n v="56000"/>
    <s v="INR"/>
    <n v="0"/>
    <s v="7/15/22"/>
    <s v="Sales"/>
    <s v="stat_kcR4fZg7TU7jjk1jAVua3qGLRS4J5uFayEjK5j02wtv"/>
    <s v="Unqualified"/>
    <n v="0"/>
    <s v="OpportunityStatusType.Lost"/>
    <s v="cont_Mm8KG48qGL50MZeW4DVYK5sjqPy8eSHLuhEQIrzn8ey"/>
    <s v="Tanvi"/>
    <s v="Fresh Policy for 15 emp. tanvi has been non responsive for a long time"/>
    <s v="lead_atNQkqssdNZgJenFE0oUFqRMVImhK5O8c5E8FWA3HbX"/>
    <s v="Scalelot (Fresh )"/>
    <s v="Tulika Chakra"/>
    <s v="user_kbtBHYtBjVDNyI72HTF6C1SCvC7yVBiA6OrBOy3t96U"/>
    <s v="Tejas Kulkarni"/>
    <s v="2022-01-03 10:47:43.559000+00:00"/>
    <s v="2022-07-28 06:16:48.980000+00:00"/>
    <m/>
    <m/>
    <m/>
    <m/>
    <m/>
    <n v="15"/>
    <m/>
    <m/>
    <m/>
    <m/>
    <m/>
    <m/>
    <m/>
    <m/>
    <m/>
    <m/>
    <m/>
    <m/>
    <m/>
    <m/>
    <m/>
    <m/>
    <m/>
    <m/>
    <m/>
    <m/>
    <m/>
    <m/>
    <m/>
    <m/>
    <m/>
    <m/>
    <s v="user_PApNwMjp7lPIEBp7acretouakdtYNVHpPO9ja9KoR5D"/>
    <x v="12"/>
    <x v="1"/>
    <m/>
    <m/>
    <s v="Gated Content"/>
    <m/>
    <m/>
    <s v="Downloaded the guide: Employee Wellness Handbook"/>
    <m/>
    <m/>
    <m/>
    <s v="2021-12-29 04:44:57.365000+00:00"/>
    <s v="2022-08-12 05:06:53.898000+00:00"/>
    <s v="GMC"/>
  </r>
  <r>
    <s v="Vrushali Kummar"/>
    <n v="1000000"/>
    <s v="INR"/>
    <n v="0"/>
    <s v="7/30/22"/>
    <s v="Sales"/>
    <s v="stat_kcR4fZg7TU7jjk1jAVua3qGLRS4J5uFayEjK5j02wtv"/>
    <s v="Unqualified"/>
    <n v="0"/>
    <s v="OpportunityStatusType.Lost"/>
    <m/>
    <m/>
    <s v="Parental Policy- gmc"/>
    <s v="lead_aoUk9zylLWxwJnEkih4PCZk3dFtGFVp53l2w3NeuY8Z"/>
    <s v="Fujifilm India Pvt"/>
    <s v="Namrata Aurora"/>
    <s v="user_TZzywQwym26DjuswO479pxRhNKX152z8X1haCx2vcst"/>
    <s v="Vrushali Kummar"/>
    <s v="2022-02-22 11:18:25.069000+00:00"/>
    <s v="2022-07-28 06:05:13.457000+00:00"/>
    <m/>
    <s v="Pune"/>
    <m/>
    <m/>
    <m/>
    <n v="370"/>
    <m/>
    <m/>
    <m/>
    <m/>
    <m/>
    <m/>
    <m/>
    <m/>
    <m/>
    <m/>
    <m/>
    <s v="Health, Wellness &amp; Fitness; Others"/>
    <m/>
    <m/>
    <m/>
    <m/>
    <m/>
    <m/>
    <m/>
    <m/>
    <m/>
    <m/>
    <m/>
    <m/>
    <s v="Arunkumar Dubey"/>
    <m/>
    <s v="user_228eUmsdKIb9OItgmiDq1zD4aPZ1eqiapbaLAGeBf8g"/>
    <x v="13"/>
    <x v="1"/>
    <m/>
    <s v="April; June; May"/>
    <s v="Cold Call"/>
    <s v="Linkedin"/>
    <m/>
    <s v="Vrushali DB"/>
    <m/>
    <m/>
    <m/>
    <s v="2021-03-11 09:28:04.762000+00:00"/>
    <s v="2022-09-08 10:31:28.261000+00:00"/>
    <m/>
  </r>
  <r>
    <s v="Vrushali Kummar"/>
    <n v="100000"/>
    <s v="INR"/>
    <n v="0"/>
    <s v="7/31/22"/>
    <s v="Sales"/>
    <s v="stat_kcR4fZg7TU7jjk1jAVua3qGLRS4J5uFayEjK5j02wtv"/>
    <s v="Unqualified"/>
    <n v="0"/>
    <s v="OpportunityStatusType.Lost"/>
    <s v="cont_l6ykTAjlqkNnmlm611iurOgvWt0XBV1n80XNrUUiUto"/>
    <s v="vaishnavi.n@orocorp.in"/>
    <s v="GPA - Renewal"/>
    <s v="lead_FN6DPFCC3MUSBH8NCGg9EnXixGsA31sVBKsv2S8OE9F"/>
    <s v="Oro Corp"/>
    <s v="Shreenath Bhat"/>
    <s v="user_TZzywQwym26DjuswO479pxRhNKX152z8X1haCx2vcst"/>
    <s v="Vrushali Kummar"/>
    <s v="2022-07-07 05:51:32.447000+00:00"/>
    <s v="2022-07-28 06:07:07.397000+00:00"/>
    <m/>
    <s v="Pune"/>
    <m/>
    <m/>
    <m/>
    <n v="220"/>
    <m/>
    <m/>
    <m/>
    <m/>
    <m/>
    <m/>
    <m/>
    <m/>
    <m/>
    <m/>
    <m/>
    <m/>
    <m/>
    <m/>
    <m/>
    <m/>
    <m/>
    <m/>
    <m/>
    <m/>
    <m/>
    <m/>
    <m/>
    <m/>
    <m/>
    <m/>
    <s v="user_vMd4rmcrSbjykdyL2J7rrYn84SWdcNc5FKligrmItPw"/>
    <x v="11"/>
    <x v="1"/>
    <m/>
    <s v="July"/>
    <s v="Gated Content"/>
    <m/>
    <m/>
    <s v="Downloaded the guide: Employee Wellness Handbook"/>
    <m/>
    <m/>
    <m/>
    <s v="2021-12-10 12:59:44.885000+00:00"/>
    <s v="2022-07-28 12:52:19.030000+00:00"/>
    <s v="GPA"/>
  </r>
  <r>
    <s v="Vrushali Kummar"/>
    <n v="1100000"/>
    <s v="INR"/>
    <n v="0"/>
    <s v="7/31/22"/>
    <s v="Sales"/>
    <s v="stat_kcR4fZg7TU7jjk1jAVua3qGLRS4J5uFayEjK5j02wtv"/>
    <s v="Unqualified"/>
    <n v="0"/>
    <s v="OpportunityStatusType.Lost"/>
    <s v="cont_l6ykTAjlqkNnmlm611iurOgvWt0XBV1n80XNrUUiUto"/>
    <s v="vaishnavi.n@orocorp.in"/>
    <s v="GMC - Renewal, 3 lakhs and 4 lakhs cover, employee only"/>
    <s v="lead_FN6DPFCC3MUSBH8NCGg9EnXixGsA31sVBKsv2S8OE9F"/>
    <s v="Oro Corp"/>
    <s v="Shreenath Bhat"/>
    <s v="user_TZzywQwym26DjuswO479pxRhNKX152z8X1haCx2vcst"/>
    <s v="Vrushali Kummar"/>
    <s v="2022-07-07 05:51:05.209000+00:00"/>
    <s v="2022-07-28 06:05:59.414000+00:00"/>
    <m/>
    <s v="Pune"/>
    <m/>
    <m/>
    <m/>
    <n v="220"/>
    <m/>
    <m/>
    <m/>
    <m/>
    <m/>
    <m/>
    <m/>
    <m/>
    <m/>
    <m/>
    <m/>
    <m/>
    <m/>
    <m/>
    <m/>
    <m/>
    <m/>
    <m/>
    <m/>
    <m/>
    <m/>
    <m/>
    <m/>
    <m/>
    <m/>
    <m/>
    <s v="user_vMd4rmcrSbjykdyL2J7rrYn84SWdcNc5FKligrmItPw"/>
    <x v="11"/>
    <x v="1"/>
    <m/>
    <s v="July"/>
    <s v="Gated Content"/>
    <m/>
    <m/>
    <s v="Downloaded the guide: Employee Wellness Handbook"/>
    <m/>
    <m/>
    <m/>
    <s v="2021-12-10 12:59:44.885000+00:00"/>
    <s v="2022-07-28 12:52:19.030000+00:00"/>
    <s v="GMC"/>
  </r>
  <r>
    <s v="Omkar Ghate"/>
    <n v="8000"/>
    <s v="INR"/>
    <n v="0"/>
    <s v="7/26/22"/>
    <s v="Sales"/>
    <s v="stat_kcR4fZg7TU7jjk1jAVua3qGLRS4J5uFayEjK5j02wtv"/>
    <s v="Unqualified"/>
    <n v="0"/>
    <s v="OpportunityStatusType.Lost"/>
    <m/>
    <m/>
    <m/>
    <s v="lead_Pr47UU4Li9PDIvEvBXwDEsHTb7XOUWIXU7ayaRZhbnW"/>
    <s v="Kodo Technologies Private Limited"/>
    <s v="Bhairavi Jog"/>
    <s v="user_9SBRjyF0n4iWuhUdqRyQkFhl2J4uyNKhFWvvJEvunX8"/>
    <s v="Omkar Ghate"/>
    <s v="2022-05-12 11:59:05.727000+00:00"/>
    <s v="2022-07-28 05:58:16.613000+00:00"/>
    <m/>
    <s v="Mumbai"/>
    <m/>
    <m/>
    <m/>
    <n v="26"/>
    <m/>
    <m/>
    <m/>
    <m/>
    <m/>
    <m/>
    <m/>
    <m/>
    <m/>
    <m/>
    <m/>
    <s v="Consumer Goods &amp; Electronics"/>
    <m/>
    <m/>
    <m/>
    <m/>
    <m/>
    <m/>
    <m/>
    <m/>
    <m/>
    <m/>
    <m/>
    <m/>
    <m/>
    <m/>
    <s v="user_228eUmsdKIb9OItgmiDq1zD4aPZ1eqiapbaLAGeBf8g"/>
    <x v="13"/>
    <x v="1"/>
    <m/>
    <m/>
    <s v="Gated Content"/>
    <m/>
    <m/>
    <s v="Downloaded the guide: Designing employee healthcare plan"/>
    <m/>
    <m/>
    <m/>
    <s v="2021-11-07 05:27:15.524000+00:00"/>
    <s v="2022-08-25 10:58:53.809000+00:00"/>
    <s v="GPA"/>
  </r>
  <r>
    <s v="Vrushali Kummar"/>
    <n v="500000"/>
    <s v="INR"/>
    <n v="0"/>
    <s v="7/30/22"/>
    <s v="Sales"/>
    <s v="stat_kcR4fZg7TU7jjk1jAVua3qGLRS4J5uFayEjK5j02wtv"/>
    <s v="Unqualified"/>
    <n v="0"/>
    <s v="OpportunityStatusType.Lost"/>
    <m/>
    <m/>
    <s v="Covid policy"/>
    <s v="lead_aoUk9zylLWxwJnEkih4PCZk3dFtGFVp53l2w3NeuY8Z"/>
    <s v="Fujifilm India Pvt"/>
    <s v="Namrata Aurora"/>
    <s v="user_TZzywQwym26DjuswO479pxRhNKX152z8X1haCx2vcst"/>
    <s v="Vrushali Kummar"/>
    <s v="2022-02-22 11:38:50.238000+00:00"/>
    <s v="2022-07-28 06:04:59.514000+00:00"/>
    <m/>
    <s v="Pune"/>
    <m/>
    <m/>
    <m/>
    <n v="370"/>
    <m/>
    <m/>
    <m/>
    <m/>
    <m/>
    <m/>
    <m/>
    <m/>
    <m/>
    <m/>
    <m/>
    <s v="Health, Wellness &amp; Fitness; Others"/>
    <m/>
    <m/>
    <m/>
    <m/>
    <m/>
    <m/>
    <m/>
    <m/>
    <m/>
    <m/>
    <m/>
    <m/>
    <s v="Arunkumar Dubey"/>
    <m/>
    <s v="user_228eUmsdKIb9OItgmiDq1zD4aPZ1eqiapbaLAGeBf8g"/>
    <x v="13"/>
    <x v="1"/>
    <m/>
    <s v="April; June; May"/>
    <s v="Cold Call"/>
    <s v="Linkedin"/>
    <m/>
    <s v="Vrushali DB"/>
    <m/>
    <m/>
    <m/>
    <s v="2021-03-11 09:28:04.762000+00:00"/>
    <s v="2022-09-08 10:31:28.261000+00:00"/>
    <m/>
  </r>
  <r>
    <s v="Vrushali Kummar"/>
    <n v="3500000"/>
    <s v="INR"/>
    <n v="0"/>
    <s v="7/30/22"/>
    <s v="Sales"/>
    <s v="stat_kcR4fZg7TU7jjk1jAVua3qGLRS4J5uFayEjK5j02wtv"/>
    <s v="Unqualified"/>
    <n v="0"/>
    <s v="OpportunityStatusType.Lost"/>
    <m/>
    <m/>
    <m/>
    <s v="lead_aoUk9zylLWxwJnEkih4PCZk3dFtGFVp53l2w3NeuY8Z"/>
    <s v="Fujifilm India Pvt"/>
    <s v="Namrata Aurora"/>
    <s v="user_TZzywQwym26DjuswO479pxRhNKX152z8X1haCx2vcst"/>
    <s v="Vrushali Kummar"/>
    <s v="2022-02-22 11:17:06.954000+00:00"/>
    <s v="2022-07-28 06:04:51.207000+00:00"/>
    <m/>
    <s v="Pune"/>
    <m/>
    <m/>
    <m/>
    <n v="370"/>
    <m/>
    <m/>
    <m/>
    <m/>
    <m/>
    <m/>
    <m/>
    <m/>
    <m/>
    <m/>
    <m/>
    <s v="Health, Wellness &amp; Fitness; Others"/>
    <m/>
    <m/>
    <m/>
    <m/>
    <m/>
    <m/>
    <m/>
    <m/>
    <m/>
    <m/>
    <m/>
    <m/>
    <s v="Arunkumar Dubey"/>
    <m/>
    <s v="user_228eUmsdKIb9OItgmiDq1zD4aPZ1eqiapbaLAGeBf8g"/>
    <x v="13"/>
    <x v="1"/>
    <m/>
    <s v="April; June; May"/>
    <s v="Cold Call"/>
    <s v="Linkedin"/>
    <m/>
    <s v="Vrushali DB"/>
    <m/>
    <m/>
    <m/>
    <s v="2021-03-11 09:28:04.762000+00:00"/>
    <s v="2022-09-08 10:31:28.261000+00:00"/>
    <s v="GMC"/>
  </r>
  <r>
    <s v="Prasoon Mishra"/>
    <n v="1400000"/>
    <s v="INR"/>
    <n v="0"/>
    <s v="7/28/22"/>
    <s v="Sales"/>
    <s v="stat_1hn9nRJaLbI53NxPuSQgo90kRpbpKsFlwN4oEGNUTdO"/>
    <s v="Lost"/>
    <n v="0"/>
    <s v="OpportunityStatusType.Lost"/>
    <s v="cont_aBSx6c6DIRIGRwBSykVXewFldTmM9XZa2yg1yd7reKt"/>
    <s v="Rajendra Bharade"/>
    <m/>
    <s v="lead_xsa3KTGQFicft0sXnhg04EAA3KiFGYgainySkZIZ2RC"/>
    <s v="Sutra Systems India Pvt. Ltd."/>
    <s v="Harmanjit Singh"/>
    <s v="user_RYbBTp8BVWNa7ppiOz6QVJMGK0exHsFmc5uCLn34ODZ"/>
    <s v="Prasoon Mishra"/>
    <s v="2022-07-22 04:59:00.344000+00:00"/>
    <s v="2022-07-28 05:45:41.665000+00:00"/>
    <m/>
    <s v="Pune"/>
    <m/>
    <m/>
    <m/>
    <n v="57"/>
    <m/>
    <m/>
    <m/>
    <m/>
    <m/>
    <m/>
    <m/>
    <m/>
    <m/>
    <m/>
    <m/>
    <s v="IT Services &amp; IT Consulting"/>
    <m/>
    <m/>
    <m/>
    <m/>
    <m/>
    <m/>
    <m/>
    <m/>
    <m/>
    <m/>
    <m/>
    <m/>
    <s v="Rakesh Nade"/>
    <m/>
    <s v="user_lwF8ctKa5IyxqATpO2EOw2h0AEPiCMHOgewiH38Ei77"/>
    <x v="0"/>
    <x v="1"/>
    <m/>
    <s v="July"/>
    <s v="Cold Call"/>
    <m/>
    <m/>
    <m/>
    <m/>
    <m/>
    <m/>
    <s v="2022-07-22 04:56:26.627000+00:00"/>
    <s v="2022-09-20 12:48:47.168000+00:00"/>
    <s v="GMC"/>
  </r>
  <r>
    <s v="Kashif Ahmad"/>
    <n v="250000"/>
    <s v="INR"/>
    <n v="0"/>
    <s v="7/31/22"/>
    <s v="Sales"/>
    <s v="stat_kcR4fZg7TU7jjk1jAVua3qGLRS4J5uFayEjK5j02wtv"/>
    <s v="Unqualified"/>
    <n v="0"/>
    <s v="OpportunityStatusType.Lost"/>
    <m/>
    <m/>
    <s v="GMC-Fresh"/>
    <s v="lead_0fm1mFEGPCKnqJfCrLJNEr9NaanGGn2q0zIe4XJuAXz"/>
    <s v="Expert Lancing(Fresh)"/>
    <s v="Bharti Bankey"/>
    <s v="user_jbppzD9HyqqioXDaUzrIJfkBW97sQdk5kSNPsBKGx0r"/>
    <s v="Pranaav Marathe"/>
    <s v="2022-03-16 11:35:56.873000+00:00"/>
    <s v="2022-07-28 05:49:28.053000+00:00"/>
    <m/>
    <s v="Gurgaon"/>
    <m/>
    <s v="2022-03-16 08:15:41+00:00"/>
    <m/>
    <n v="38"/>
    <m/>
    <m/>
    <m/>
    <m/>
    <m/>
    <m/>
    <m/>
    <s v="OTHER_CAMPAIGNS"/>
    <m/>
    <m/>
    <m/>
    <m/>
    <m/>
    <m/>
    <m/>
    <m/>
    <m/>
    <m/>
    <m/>
    <m/>
    <m/>
    <m/>
    <m/>
    <m/>
    <m/>
    <m/>
    <s v="user_aM3WaaSUQQmaNnsm9l2FQRVWUEr8RN2ZdXzsuQUalQ3"/>
    <x v="7"/>
    <x v="1"/>
    <m/>
    <s v="July"/>
    <s v="Inbound"/>
    <s v="Inbound via website"/>
    <m/>
    <s v="Employee Count 100"/>
    <m/>
    <m/>
    <m/>
    <s v="2022-03-16 08:18:27.388000+00:00"/>
    <s v="2022-07-28 05:49:28.111000+00:00"/>
    <m/>
  </r>
  <r>
    <s v="Prasoon Mishra"/>
    <n v="1000000"/>
    <s v="INR"/>
    <n v="0"/>
    <d v="2022-01-07T00:00:00"/>
    <s v="Sales"/>
    <s v="stat_kcR4fZg7TU7jjk1jAVua3qGLRS4J5uFayEjK5j02wtv"/>
    <s v="Unqualified"/>
    <n v="0"/>
    <s v="OpportunityStatusType.Lost"/>
    <s v="cont_6Ns2vbaIG7xMM6zWnkcODQLl9mdDOmRobfiHA7zYRld"/>
    <s v="Ekta Paghdar"/>
    <m/>
    <s v="lead_J6FvPNgJcHARClOUOhw7i5xXrU7h0Gppbirr9OGSnjp"/>
    <s v="Silver Consumer Electricals Pvt Ltd (FRESH)"/>
    <s v="Sarvesh Pawar"/>
    <s v="user_RYbBTp8BVWNa7ppiOz6QVJMGK0exHsFmc5uCLn34ODZ"/>
    <s v="Prasoon Mishra"/>
    <s v="2022-06-07 11:44:55.646000+00:00"/>
    <s v="2022-07-28 05:46:40.184000+00:00"/>
    <m/>
    <s v="Rajkot"/>
    <m/>
    <m/>
    <m/>
    <n v="500"/>
    <m/>
    <m/>
    <m/>
    <m/>
    <m/>
    <m/>
    <m/>
    <m/>
    <m/>
    <m/>
    <m/>
    <s v="Consumer Goods &amp; Electronics"/>
    <m/>
    <m/>
    <m/>
    <m/>
    <m/>
    <m/>
    <m/>
    <m/>
    <m/>
    <m/>
    <m/>
    <m/>
    <m/>
    <m/>
    <s v="user_A8KOTZADnUtEQOLt4nSLAmteNStuGh80js75RYjrXVt"/>
    <x v="6"/>
    <x v="1"/>
    <m/>
    <s v="April; July"/>
    <s v="Gated Content"/>
    <m/>
    <m/>
    <s v="Downloaded the guide: Designing employee healthcare plan"/>
    <m/>
    <m/>
    <m/>
    <s v="2021-11-20 12:29:03.347000+00:00"/>
    <s v="2022-08-01 14:02:34.978000+00:00"/>
    <s v="GMC"/>
  </r>
  <r>
    <s v="Prasoon Mishra"/>
    <n v="250000"/>
    <s v="INR"/>
    <n v="0"/>
    <d v="2022-08-08T00:00:00"/>
    <s v="Sales"/>
    <s v="stat_1hn9nRJaLbI53NxPuSQgo90kRpbpKsFlwN4oEGNUTdO"/>
    <s v="Lost"/>
    <n v="0"/>
    <s v="OpportunityStatusType.Lost"/>
    <s v="cont_teByPIaxY7aFjPxl5ISrWlGOIihzCHRq5OrEBX8w1av"/>
    <s v="Charanjeet Singh"/>
    <s v="Risk Cover"/>
    <s v="lead_tsVXIf1wHhEueSRBNty0pA4lg8VB7tuDcHX7uG3Ws6z"/>
    <s v="SKETS Studio"/>
    <s v="Sarvesh Pawar"/>
    <s v="user_RYbBTp8BVWNa7ppiOz6QVJMGK0exHsFmc5uCLn34ODZ"/>
    <s v="Prasoon Mishra"/>
    <s v="2022-06-23 06:36:08.461000+00:00"/>
    <s v="2022-07-28 05:42:53.193000+00:00"/>
    <m/>
    <s v="Delhi"/>
    <m/>
    <m/>
    <m/>
    <n v="470"/>
    <m/>
    <m/>
    <m/>
    <m/>
    <m/>
    <m/>
    <m/>
    <m/>
    <m/>
    <m/>
    <m/>
    <m/>
    <m/>
    <m/>
    <m/>
    <m/>
    <m/>
    <m/>
    <m/>
    <m/>
    <m/>
    <m/>
    <m/>
    <m/>
    <s v="Sakshi Soni"/>
    <m/>
    <s v="user_A8KOTZADnUtEQOLt4nSLAmteNStuGh80js75RYjrXVt"/>
    <x v="6"/>
    <x v="1"/>
    <m/>
    <s v="August"/>
    <s v="Gated Content"/>
    <s v="Mr. E"/>
    <m/>
    <s v="Downloaded the guide: Employee Wellness Handbook"/>
    <m/>
    <m/>
    <m/>
    <s v="2021-12-08 10:47:49.967000+00:00"/>
    <s v="2022-09-09 11:37:30.817000+00:00"/>
    <s v="NON EB"/>
  </r>
  <r>
    <s v="Prasoon Mishra"/>
    <n v="10000"/>
    <s v="INR"/>
    <n v="0"/>
    <d v="2022-08-08T00:00:00"/>
    <s v="Sales"/>
    <s v="stat_1hn9nRJaLbI53NxPuSQgo90kRpbpKsFlwN4oEGNUTdO"/>
    <s v="Lost"/>
    <n v="0"/>
    <s v="OpportunityStatusType.Lost"/>
    <s v="cont_teByPIaxY7aFjPxl5ISrWlGOIihzCHRq5OrEBX8w1av"/>
    <s v="Charanjeet Singh"/>
    <s v="Fire &amp; Burglary"/>
    <s v="lead_tsVXIf1wHhEueSRBNty0pA4lg8VB7tuDcHX7uG3Ws6z"/>
    <s v="SKETS Studio"/>
    <s v="Sarvesh Pawar"/>
    <s v="user_RYbBTp8BVWNa7ppiOz6QVJMGK0exHsFmc5uCLn34ODZ"/>
    <s v="Prasoon Mishra"/>
    <s v="2022-06-23 06:35:19.537000+00:00"/>
    <s v="2022-07-28 05:43:10.044000+00:00"/>
    <m/>
    <s v="Delhi"/>
    <m/>
    <m/>
    <m/>
    <n v="470"/>
    <m/>
    <m/>
    <m/>
    <m/>
    <m/>
    <m/>
    <m/>
    <m/>
    <m/>
    <m/>
    <m/>
    <m/>
    <m/>
    <m/>
    <m/>
    <m/>
    <m/>
    <m/>
    <m/>
    <m/>
    <m/>
    <m/>
    <m/>
    <m/>
    <s v="Sakshi Soni"/>
    <m/>
    <s v="user_A8KOTZADnUtEQOLt4nSLAmteNStuGh80js75RYjrXVt"/>
    <x v="6"/>
    <x v="1"/>
    <m/>
    <s v="August"/>
    <s v="Gated Content"/>
    <s v="Mr. E"/>
    <m/>
    <s v="Downloaded the guide: Employee Wellness Handbook"/>
    <m/>
    <m/>
    <m/>
    <s v="2021-12-08 10:47:49.967000+00:00"/>
    <s v="2022-09-09 11:37:30.817000+00:00"/>
    <s v="NON EB"/>
  </r>
  <r>
    <s v="Prasoon Mishra"/>
    <n v="600000"/>
    <s v="INR"/>
    <n v="0"/>
    <d v="2022-08-08T00:00:00"/>
    <s v="Sales"/>
    <s v="stat_1hn9nRJaLbI53NxPuSQgo90kRpbpKsFlwN4oEGNUTdO"/>
    <s v="Lost"/>
    <n v="0"/>
    <s v="OpportunityStatusType.Lost"/>
    <s v="cont_teByPIaxY7aFjPxl5ISrWlGOIihzCHRq5OrEBX8w1av"/>
    <s v="Charanjeet Singh"/>
    <s v="Property"/>
    <s v="lead_tsVXIf1wHhEueSRBNty0pA4lg8VB7tuDcHX7uG3Ws6z"/>
    <s v="SKETS Studio"/>
    <s v="Sarvesh Pawar"/>
    <s v="user_RYbBTp8BVWNa7ppiOz6QVJMGK0exHsFmc5uCLn34ODZ"/>
    <s v="Prasoon Mishra"/>
    <s v="2022-06-23 06:34:36.116000+00:00"/>
    <s v="2022-07-28 05:43:02.469000+00:00"/>
    <m/>
    <s v="Delhi"/>
    <m/>
    <m/>
    <m/>
    <n v="470"/>
    <m/>
    <m/>
    <m/>
    <m/>
    <m/>
    <m/>
    <m/>
    <m/>
    <m/>
    <m/>
    <m/>
    <m/>
    <m/>
    <m/>
    <m/>
    <m/>
    <m/>
    <m/>
    <m/>
    <m/>
    <m/>
    <m/>
    <m/>
    <m/>
    <s v="Sakshi Soni"/>
    <m/>
    <s v="user_A8KOTZADnUtEQOLt4nSLAmteNStuGh80js75RYjrXVt"/>
    <x v="6"/>
    <x v="1"/>
    <m/>
    <s v="August"/>
    <s v="Gated Content"/>
    <s v="Mr. E"/>
    <m/>
    <s v="Downloaded the guide: Employee Wellness Handbook"/>
    <m/>
    <m/>
    <m/>
    <s v="2021-12-08 10:47:49.967000+00:00"/>
    <s v="2022-09-09 11:37:30.817000+00:00"/>
    <s v="NON EB"/>
  </r>
  <r>
    <s v="Abhiroop Ganguly"/>
    <n v="1000000"/>
    <s v="INR"/>
    <n v="0"/>
    <s v="7/30/22"/>
    <s v="Sales"/>
    <s v="stat_kcR4fZg7TU7jjk1jAVua3qGLRS4J5uFayEjK5j02wtv"/>
    <s v="Unqualified"/>
    <n v="0"/>
    <s v="OpportunityStatusType.Lost"/>
    <m/>
    <m/>
    <s v="Parental"/>
    <s v="lead_VuoxkcmkyRQ6r1EuUQmCZJYp5PBHNsXNmPCp35bFypl"/>
    <s v="AIT Global India Pvt. Ltd."/>
    <s v="Bhairavi Jog"/>
    <s v="user_U27GK6WjhLhUhi1EDKXV57xMpn8n8DMIOjci1q3UReZ"/>
    <s v="Abhiroop Ganguly"/>
    <s v="2022-06-22 09:17:30.236000+00:00"/>
    <s v="2022-07-28 05:31:42.377000+00:00"/>
    <m/>
    <s v="Pune"/>
    <m/>
    <s v="2020-09-10 18:40:51+00:00"/>
    <m/>
    <n v="246"/>
    <m/>
    <m/>
    <m/>
    <m/>
    <m/>
    <m/>
    <m/>
    <m/>
    <m/>
    <m/>
    <m/>
    <s v="IT Services &amp; IT Consulting"/>
    <m/>
    <m/>
    <m/>
    <m/>
    <m/>
    <m/>
    <m/>
    <m/>
    <m/>
    <m/>
    <m/>
    <m/>
    <s v="Deepak Yadav"/>
    <m/>
    <s v="user_228eUmsdKIb9OItgmiDq1zD4aPZ1eqiapbaLAGeBf8g"/>
    <x v="13"/>
    <x v="6"/>
    <m/>
    <s v="July"/>
    <s v="Cold Call"/>
    <s v="Lusha"/>
    <m/>
    <m/>
    <m/>
    <m/>
    <m/>
    <s v="2020-12-06 09:46:46.210000+00:00"/>
    <s v="2022-08-02 06:55:28.033000+00:00"/>
    <m/>
  </r>
  <r>
    <s v="Naveen Kumar"/>
    <n v="180000"/>
    <s v="INR"/>
    <n v="0"/>
    <s v="7/31/22"/>
    <s v="Sales"/>
    <s v="stat_kcR4fZg7TU7jjk1jAVua3qGLRS4J5uFayEjK5j02wtv"/>
    <s v="Unqualified"/>
    <n v="0"/>
    <s v="OpportunityStatusType.Lost"/>
    <s v="cont_3SbsShLv0LUVTsK7ufIRFQIlK1J0hVZOFCc9ODBqAC4"/>
    <s v="Santosh Shinde"/>
    <s v="GPA - Fresh"/>
    <s v="lead_JbTSGtw7RaJMP2ks21w04ZFcqGrqqOnocSHIJgX2gpb"/>
    <s v="mBnk Phygital Financial Marketplace Pvt Ltd"/>
    <s v="Shreenath Bhat"/>
    <s v="user_Iwn6da5WKkZqwUySK0oUuCb72pFP5WEm4zAb92ijqFe"/>
    <s v="Sonal Paithankar"/>
    <s v="2022-06-02 06:19:54.498000+00:00"/>
    <s v="2022-07-28 04:58:48.018000+00:00"/>
    <m/>
    <s v="Mumbai"/>
    <m/>
    <m/>
    <m/>
    <n v="300"/>
    <m/>
    <m/>
    <m/>
    <m/>
    <m/>
    <m/>
    <m/>
    <m/>
    <m/>
    <m/>
    <m/>
    <s v="Banking &amp; Finance"/>
    <m/>
    <m/>
    <m/>
    <m/>
    <m/>
    <m/>
    <m/>
    <m/>
    <m/>
    <m/>
    <m/>
    <m/>
    <s v="Jithendra Goalla"/>
    <m/>
    <s v="user_vMd4rmcrSbjykdyL2J7rrYn84SWdcNc5FKligrmItPw"/>
    <x v="11"/>
    <x v="1"/>
    <m/>
    <m/>
    <s v="Cold Call"/>
    <m/>
    <m/>
    <m/>
    <m/>
    <m/>
    <m/>
    <s v="2022-05-23 07:03:55.281000+00:00"/>
    <s v="2022-07-28 04:58:54.587000+00:00"/>
    <s v="GPA"/>
  </r>
  <r>
    <s v="Naveen Kumar"/>
    <n v="500000"/>
    <s v="INR"/>
    <n v="0"/>
    <s v="7/31/22"/>
    <s v="Sales"/>
    <s v="stat_kcR4fZg7TU7jjk1jAVua3qGLRS4J5uFayEjK5j02wtv"/>
    <s v="Unqualified"/>
    <n v="0"/>
    <s v="OpportunityStatusType.Lost"/>
    <s v="cont_3SbsShLv0LUVTsK7ufIRFQIlK1J0hVZOFCc9ODBqAC4"/>
    <s v="Santosh Shinde"/>
    <s v="GTL - Fresh"/>
    <s v="lead_JbTSGtw7RaJMP2ks21w04ZFcqGrqqOnocSHIJgX2gpb"/>
    <s v="mBnk Phygital Financial Marketplace Pvt Ltd"/>
    <s v="Shreenath Bhat"/>
    <s v="user_Iwn6da5WKkZqwUySK0oUuCb72pFP5WEm4zAb92ijqFe"/>
    <s v="Sonal Paithankar"/>
    <s v="2022-06-02 06:20:23.682000+00:00"/>
    <s v="2022-07-28 04:58:54.558000+00:00"/>
    <m/>
    <s v="Mumbai"/>
    <m/>
    <m/>
    <m/>
    <n v="300"/>
    <m/>
    <m/>
    <m/>
    <m/>
    <m/>
    <m/>
    <m/>
    <m/>
    <m/>
    <m/>
    <m/>
    <s v="Banking &amp; Finance"/>
    <m/>
    <m/>
    <m/>
    <m/>
    <m/>
    <m/>
    <m/>
    <m/>
    <m/>
    <m/>
    <m/>
    <m/>
    <s v="Jithendra Goalla"/>
    <m/>
    <s v="user_vMd4rmcrSbjykdyL2J7rrYn84SWdcNc5FKligrmItPw"/>
    <x v="11"/>
    <x v="1"/>
    <m/>
    <m/>
    <s v="Cold Call"/>
    <m/>
    <m/>
    <m/>
    <m/>
    <m/>
    <m/>
    <s v="2022-05-23 07:03:55.281000+00:00"/>
    <s v="2022-07-28 04:58:54.587000+00:00"/>
    <s v="GTL"/>
  </r>
  <r>
    <s v="Naveen Kumar"/>
    <n v="900000"/>
    <s v="INR"/>
    <n v="0"/>
    <s v="7/31/22"/>
    <s v="Sales"/>
    <s v="stat_kcR4fZg7TU7jjk1jAVua3qGLRS4J5uFayEjK5j02wtv"/>
    <s v="Unqualified"/>
    <n v="0"/>
    <s v="OpportunityStatusType.Lost"/>
    <s v="cont_3SbsShLv0LUVTsK7ufIRFQIlK1J0hVZOFCc9ODBqAC4"/>
    <s v="Santosh Shinde"/>
    <s v="GMC - Fresh, 1+3 Policy"/>
    <s v="lead_JbTSGtw7RaJMP2ks21w04ZFcqGrqqOnocSHIJgX2gpb"/>
    <s v="mBnk Phygital Financial Marketplace Pvt Ltd"/>
    <s v="Shreenath Bhat"/>
    <s v="user_Iwn6da5WKkZqwUySK0oUuCb72pFP5WEm4zAb92ijqFe"/>
    <s v="Sonal Paithankar"/>
    <s v="2022-06-02 06:19:22.543000+00:00"/>
    <s v="2022-07-28 04:58:27.402000+00:00"/>
    <m/>
    <s v="Mumbai"/>
    <m/>
    <m/>
    <m/>
    <n v="300"/>
    <m/>
    <m/>
    <m/>
    <m/>
    <m/>
    <m/>
    <m/>
    <m/>
    <m/>
    <m/>
    <m/>
    <s v="Banking &amp; Finance"/>
    <m/>
    <m/>
    <m/>
    <m/>
    <m/>
    <m/>
    <m/>
    <m/>
    <m/>
    <m/>
    <m/>
    <m/>
    <s v="Jithendra Goalla"/>
    <m/>
    <s v="user_vMd4rmcrSbjykdyL2J7rrYn84SWdcNc5FKligrmItPw"/>
    <x v="11"/>
    <x v="1"/>
    <m/>
    <m/>
    <s v="Cold Call"/>
    <m/>
    <m/>
    <m/>
    <m/>
    <m/>
    <m/>
    <s v="2022-05-23 07:03:55.281000+00:00"/>
    <s v="2022-07-28 04:58:54.587000+00:00"/>
    <s v="GMC"/>
  </r>
  <r>
    <s v="Mayur Gadiyar"/>
    <n v="300000"/>
    <s v="INR"/>
    <n v="0"/>
    <s v="7/31/22"/>
    <s v="Sales"/>
    <s v="stat_kcR4fZg7TU7jjk1jAVua3qGLRS4J5uFayEjK5j02wtv"/>
    <s v="Unqualified"/>
    <n v="0"/>
    <s v="OpportunityStatusType.Lost"/>
    <s v="cont_QPi7GvL4tgybs6RO40Ct9vT0uCcjFo7EDOzo3kKBp05"/>
    <s v="Dimple Bajaj"/>
    <s v="GMC - Renewal"/>
    <s v="lead_TDJKQpf6fkQtw0DRDtBra8XhL4WsxNF7qNeZPGMGYkr"/>
    <s v="Avanciers"/>
    <s v="Shreenath Bhat"/>
    <s v="user_Iwn6da5WKkZqwUySK0oUuCb72pFP5WEm4zAb92ijqFe"/>
    <s v="Sonal Paithankar"/>
    <s v="2022-07-19 13:49:06.693000+00:00"/>
    <s v="2022-07-28 04:57:05.165000+00:00"/>
    <m/>
    <s v="Delhi"/>
    <m/>
    <m/>
    <m/>
    <n v="60"/>
    <m/>
    <m/>
    <m/>
    <m/>
    <m/>
    <m/>
    <m/>
    <s v="PAID_SOCIAL"/>
    <m/>
    <m/>
    <m/>
    <s v="Others"/>
    <m/>
    <m/>
    <m/>
    <m/>
    <m/>
    <m/>
    <m/>
    <m/>
    <m/>
    <m/>
    <m/>
    <m/>
    <m/>
    <m/>
    <s v="user_cuWn1aL1OYLr4Jn6i7zouGfa4efY8ya7QxeZnqSq8e5"/>
    <x v="34"/>
    <x v="1"/>
    <m/>
    <m/>
    <s v="Gated Content"/>
    <m/>
    <m/>
    <s v="Downloaded the guide: Designing employee healthcare plan"/>
    <m/>
    <m/>
    <m/>
    <s v="2021-11-15 18:18:30.977000+00:00"/>
    <s v="2022-09-14 11:40:51.783000+00:00"/>
    <s v="GMC"/>
  </r>
  <r>
    <s v="Naveen Kumar"/>
    <n v="2000000"/>
    <s v="INR"/>
    <n v="0"/>
    <s v="9/15/22"/>
    <s v="Sales"/>
    <s v="stat_kcR4fZg7TU7jjk1jAVua3qGLRS4J5uFayEjK5j02wtv"/>
    <s v="Unqualified"/>
    <n v="0"/>
    <s v="OpportunityStatusType.Lost"/>
    <m/>
    <m/>
    <s v="GTL"/>
    <s v="lead_gexftCOxP6Nu7hnSy9ZL2HXXOaQhqriCsqRdlJuCtHN"/>
    <s v="Piramal Realty"/>
    <s v="Aditya Binani"/>
    <s v="user_N52PP2uP2VZc2gm0nhh6CNFSif4n85g1cdxoNFd9ct0"/>
    <s v="Naveen Kumar"/>
    <s v="2022-07-07 05:45:13.289000+00:00"/>
    <s v="2022-07-28 04:45:55.489000+00:00"/>
    <m/>
    <s v="Mumbai"/>
    <m/>
    <m/>
    <m/>
    <n v="500"/>
    <m/>
    <m/>
    <m/>
    <m/>
    <m/>
    <m/>
    <m/>
    <m/>
    <m/>
    <m/>
    <m/>
    <s v="Construction &amp; Real Estate"/>
    <m/>
    <m/>
    <m/>
    <m/>
    <m/>
    <m/>
    <m/>
    <m/>
    <m/>
    <m/>
    <m/>
    <m/>
    <s v="Aniket Vahile"/>
    <m/>
    <s v="user_g5Yw4Z4XnIbmcGhJO80vdtFdd5ElcDlgYO3q8l82ODn"/>
    <x v="18"/>
    <x v="1"/>
    <m/>
    <s v="August; May"/>
    <s v="Cold Call"/>
    <s v="Lusha"/>
    <m/>
    <m/>
    <m/>
    <m/>
    <m/>
    <s v="2021-08-23 07:39:11.701000+00:00"/>
    <s v="2022-10-10 02:50:33.605000+00:00"/>
    <m/>
  </r>
  <r>
    <s v="Omkar Ghate"/>
    <n v="300000"/>
    <s v="INR"/>
    <n v="0"/>
    <s v="7/23/22"/>
    <s v="Sales"/>
    <s v="stat_1hn9nRJaLbI53NxPuSQgo90kRpbpKsFlwN4oEGNUTdO"/>
    <s v="Lost"/>
    <n v="0"/>
    <s v="OpportunityStatusType.Lost"/>
    <m/>
    <m/>
    <s v="Errors and Omissions Insurance - Policy"/>
    <s v="lead_3z57FFMMZOKD60CKzESLndXv5PsfDJ1bN0wOwTcbzeu"/>
    <s v="eNyota Learning Pvt ltd"/>
    <s v="Kaushlya Bhavsar"/>
    <s v="user_9SBRjyF0n4iWuhUdqRyQkFhl2J4uyNKhFWvvJEvunX8"/>
    <s v="Omkar Ghate"/>
    <s v="2022-06-27 10:11:03.230000+00:00"/>
    <s v="2022-07-27 10:49:12.889000+00:00"/>
    <m/>
    <s v="Pune"/>
    <m/>
    <m/>
    <m/>
    <n v="116"/>
    <m/>
    <m/>
    <m/>
    <m/>
    <m/>
    <m/>
    <m/>
    <m/>
    <m/>
    <m/>
    <m/>
    <s v="IT Services &amp; IT Consulting"/>
    <m/>
    <m/>
    <m/>
    <m/>
    <m/>
    <m/>
    <m/>
    <m/>
    <m/>
    <m/>
    <m/>
    <m/>
    <s v="Jitin Gopi"/>
    <m/>
    <s v="user_g5Yw4Z4XnIbmcGhJO80vdtFdd5ElcDlgYO3q8l82ODn"/>
    <x v="18"/>
    <x v="5"/>
    <m/>
    <s v="June"/>
    <s v="Cold Call"/>
    <m/>
    <m/>
    <m/>
    <m/>
    <m/>
    <m/>
    <s v="2021-08-25 11:24:13.666000+00:00"/>
    <s v="2022-09-05 11:32:36.479000+00:00"/>
    <s v="NON EB"/>
  </r>
  <r>
    <s v="Chetan Kumar"/>
    <n v="26000"/>
    <s v="INR"/>
    <n v="0"/>
    <s v="7/27/22"/>
    <s v="Sales"/>
    <s v="stat_1hn9nRJaLbI53NxPuSQgo90kRpbpKsFlwN4oEGNUTdO"/>
    <s v="Lost"/>
    <n v="0"/>
    <s v="OpportunityStatusType.Lost"/>
    <m/>
    <m/>
    <s v="GPA (Renewal)"/>
    <s v="lead_8paU88uY5L8ffuSRyBqNO6nRXjx0awYVRT6xRahD7cE"/>
    <s v="Courtyard by Marriott Mumbai/KANAKIA HOTELS&amp; RESORTS PRIVATE LIMITED"/>
    <s v="Bhairavi Jog"/>
    <s v="user_hAuUqCTCw5r4tCUrswIWPSW7LJ1XIBbttZVmJkxmzGq"/>
    <s v="Chetan Kumar"/>
    <s v="2022-05-02 11:11:55.392000+00:00"/>
    <s v="2022-07-28 02:21:45.540000+00:00"/>
    <m/>
    <s v="Mumbai"/>
    <m/>
    <m/>
    <m/>
    <n v="375"/>
    <m/>
    <m/>
    <m/>
    <m/>
    <m/>
    <m/>
    <m/>
    <m/>
    <m/>
    <m/>
    <m/>
    <s v="Health, Wellness &amp; Fitness"/>
    <m/>
    <m/>
    <m/>
    <m/>
    <m/>
    <m/>
    <m/>
    <m/>
    <m/>
    <m/>
    <m/>
    <m/>
    <s v="Sakshi Soni"/>
    <m/>
    <s v="user_228eUmsdKIb9OItgmiDq1zD4aPZ1eqiapbaLAGeBf8g"/>
    <x v="13"/>
    <x v="1"/>
    <m/>
    <s v="January; July"/>
    <s v="Cold Call"/>
    <s v="Naukri.com"/>
    <m/>
    <m/>
    <m/>
    <m/>
    <m/>
    <s v="2022-01-31 10:19:09.508000+00:00"/>
    <s v="2022-10-17 12:11:37.229000+00:00"/>
    <s v="GPA"/>
  </r>
  <r>
    <s v="Satyam Tiwari"/>
    <n v="131113"/>
    <s v="INR"/>
    <n v="100"/>
    <s v="7/27/22"/>
    <s v="Sales"/>
    <s v="stat_OZRiD1474QRJIpvnjHCZfiIvKcVD6mIKSSTzg8SwDVx"/>
    <s v="Won- Payment Completed"/>
    <n v="1"/>
    <s v="OpportunityStatusType.Won"/>
    <m/>
    <m/>
    <m/>
    <s v="lead_NvQFI4cV4nGqisp1Nm92yXa9kim38CAEAJk0emZDrfN"/>
    <s v="Proteon Pharmaceuticals"/>
    <s v="Vikas Raj"/>
    <s v="user_2YgShwgjLNI4FjAqgE9PtKsdIaGh919JGcFG919fe5B"/>
    <s v="Satyam Tiwari"/>
    <s v="2022-06-28 07:03:39.571000+00:00"/>
    <s v="2022-07-27 11:31:38.459000+00:00"/>
    <m/>
    <s v="Mumbai"/>
    <m/>
    <m/>
    <m/>
    <n v="8"/>
    <m/>
    <m/>
    <m/>
    <m/>
    <m/>
    <m/>
    <m/>
    <m/>
    <m/>
    <m/>
    <m/>
    <s v="Health, Wellness &amp; Fitness"/>
    <m/>
    <m/>
    <m/>
    <m/>
    <m/>
    <m/>
    <m/>
    <m/>
    <m/>
    <m/>
    <m/>
    <m/>
    <s v="Aniket Vahile"/>
    <m/>
    <s v="user_BtmkQ6xvtDyCMLstiH7YmmQURsFQdjarGcnSBd9UgEk"/>
    <x v="19"/>
    <x v="5"/>
    <m/>
    <m/>
    <s v="Cold Call"/>
    <s v="Naukri.com"/>
    <m/>
    <m/>
    <m/>
    <m/>
    <m/>
    <s v="2022-06-06 04:38:51.488000+00:00"/>
    <s v="2022-09-22 06:47:09.532000+00:00"/>
    <s v="GMC"/>
  </r>
  <r>
    <s v="Moziez Chamadia"/>
    <n v="1500000"/>
    <s v="INR"/>
    <n v="0"/>
    <s v="7/31/22"/>
    <s v="Sales"/>
    <s v="stat_kcR4fZg7TU7jjk1jAVua3qGLRS4J5uFayEjK5j02wtv"/>
    <s v="Unqualified"/>
    <n v="0"/>
    <s v="OpportunityStatusType.Lost"/>
    <m/>
    <m/>
    <s v="GMC (Renewal)"/>
    <s v="lead_E5rDVaGu9iM19BaNV8GNnh5O3rO29nayTAN9MfOqBtu"/>
    <s v="Avalon Global Research"/>
    <s v="Pranav Kenjale"/>
    <s v="user_IgNfKH7wuLLjHvexoMm2PXWcnF3zYft0ZbMTyfwKRUg"/>
    <s v="Moziez Chamadia"/>
    <s v="2022-07-05 09:34:54.472000+00:00"/>
    <s v="2022-07-27 08:48:26.975000+00:00"/>
    <m/>
    <s v="Mumbai"/>
    <m/>
    <m/>
    <m/>
    <n v="120"/>
    <m/>
    <m/>
    <m/>
    <m/>
    <m/>
    <m/>
    <m/>
    <s v="PAID_SOCIAL"/>
    <m/>
    <m/>
    <m/>
    <s v="Professional Services"/>
    <m/>
    <m/>
    <m/>
    <m/>
    <m/>
    <m/>
    <m/>
    <m/>
    <m/>
    <m/>
    <m/>
    <m/>
    <m/>
    <m/>
    <s v="user_6hRQhcoLhZEDUBYaw3vS7rv6T5582sGfXq4jNRqTfUU"/>
    <x v="14"/>
    <x v="1"/>
    <m/>
    <s v="July"/>
    <s v="Gated Content"/>
    <m/>
    <m/>
    <s v="Employee Engagement Handbook"/>
    <m/>
    <m/>
    <m/>
    <s v="2022-05-02 08:43:17.755000+00:00"/>
    <s v="2022-07-27 09:54:50.277000+00:00"/>
    <m/>
  </r>
  <r>
    <s v="Moziez Chamadia"/>
    <n v="100000"/>
    <s v="INR"/>
    <n v="0"/>
    <s v="7/31/22"/>
    <s v="Sales"/>
    <s v="stat_kcR4fZg7TU7jjk1jAVua3qGLRS4J5uFayEjK5j02wtv"/>
    <s v="Unqualified"/>
    <n v="0"/>
    <s v="OpportunityStatusType.Lost"/>
    <m/>
    <m/>
    <s v="GPA (Renewal)"/>
    <s v="lead_E5rDVaGu9iM19BaNV8GNnh5O3rO29nayTAN9MfOqBtu"/>
    <s v="Avalon Global Research"/>
    <s v="Pranav Kenjale"/>
    <s v="user_IgNfKH7wuLLjHvexoMm2PXWcnF3zYft0ZbMTyfwKRUg"/>
    <s v="Moziez Chamadia"/>
    <s v="2022-07-05 09:35:56.947000+00:00"/>
    <s v="2022-07-27 08:48:35.432000+00:00"/>
    <m/>
    <s v="Mumbai"/>
    <m/>
    <m/>
    <m/>
    <n v="120"/>
    <m/>
    <m/>
    <m/>
    <m/>
    <m/>
    <m/>
    <m/>
    <s v="PAID_SOCIAL"/>
    <m/>
    <m/>
    <m/>
    <s v="Professional Services"/>
    <m/>
    <m/>
    <m/>
    <m/>
    <m/>
    <m/>
    <m/>
    <m/>
    <m/>
    <m/>
    <m/>
    <m/>
    <m/>
    <m/>
    <s v="user_6hRQhcoLhZEDUBYaw3vS7rv6T5582sGfXq4jNRqTfUU"/>
    <x v="14"/>
    <x v="1"/>
    <m/>
    <s v="July"/>
    <s v="Gated Content"/>
    <m/>
    <m/>
    <s v="Employee Engagement Handbook"/>
    <m/>
    <m/>
    <m/>
    <s v="2022-05-02 08:43:17.755000+00:00"/>
    <s v="2022-07-27 09:54:50.277000+00:00"/>
    <m/>
  </r>
  <r>
    <s v="Moziez Chamadia"/>
    <n v="1300000"/>
    <s v="INR"/>
    <n v="0"/>
    <s v="8/31/22"/>
    <s v="Sales"/>
    <s v="stat_kcR4fZg7TU7jjk1jAVua3qGLRS4J5uFayEjK5j02wtv"/>
    <s v="Unqualified"/>
    <n v="0"/>
    <s v="OpportunityStatusType.Lost"/>
    <m/>
    <m/>
    <m/>
    <s v="lead_cvfQfM1dqzaBAQcOQDtqeoim00zismiogHcHIDTRnAe"/>
    <s v="Rockman Advanced Composites"/>
    <s v="Satyajit Chati"/>
    <s v="user_IgNfKH7wuLLjHvexoMm2PXWcnF3zYft0ZbMTyfwKRUg"/>
    <s v="Moziez Chamadia"/>
    <s v="2022-07-01 10:55:12.515000+00:00"/>
    <s v="2022-07-27 08:42:25.156000+00:00"/>
    <m/>
    <s v="Surat"/>
    <m/>
    <m/>
    <m/>
    <n v="74"/>
    <m/>
    <m/>
    <m/>
    <m/>
    <m/>
    <m/>
    <m/>
    <m/>
    <m/>
    <m/>
    <m/>
    <s v="Manufacturing"/>
    <m/>
    <m/>
    <m/>
    <m/>
    <m/>
    <m/>
    <m/>
    <m/>
    <m/>
    <m/>
    <m/>
    <m/>
    <s v="Rakesh Nade"/>
    <m/>
    <s v="user_5IQTpX6DsnoeoDfxqzqojpVoQLXPh68nhDjLS5ETjYj"/>
    <x v="8"/>
    <x v="1"/>
    <m/>
    <s v="August"/>
    <s v="Cold Call"/>
    <s v="Mr E,Lusha&amp;Skrapp.io"/>
    <m/>
    <m/>
    <m/>
    <m/>
    <m/>
    <s v="2022-05-30 10:39:32.679000+00:00"/>
    <s v="2022-09-08 06:56:40.182000+00:00"/>
    <m/>
  </r>
  <r>
    <s v="Omkar Ghate"/>
    <n v="298000"/>
    <s v="INR"/>
    <n v="0"/>
    <s v="7/31/22"/>
    <s v="Sales"/>
    <s v="stat_1hn9nRJaLbI53NxPuSQgo90kRpbpKsFlwN4oEGNUTdO"/>
    <s v="Lost"/>
    <n v="0"/>
    <s v="OpportunityStatusType.Lost"/>
    <m/>
    <m/>
    <s v="GMC"/>
    <s v="lead_cBDEhcLGlCwI8SrlbD4ofLQIAEMyEMU0T3inp4iF3bN"/>
    <s v="DENASA BUILDCON"/>
    <s v="Aditya Binani"/>
    <s v="user_9SBRjyF0n4iWuhUdqRyQkFhl2J4uyNKhFWvvJEvunX8"/>
    <s v="Omkar Ghate"/>
    <s v="2022-05-27 11:58:51.279000+00:00"/>
    <s v="2022-07-27 08:35:54.678000+00:00"/>
    <m/>
    <s v="Pune"/>
    <m/>
    <m/>
    <m/>
    <n v="102"/>
    <m/>
    <m/>
    <m/>
    <m/>
    <m/>
    <m/>
    <m/>
    <m/>
    <m/>
    <m/>
    <m/>
    <s v="Construction &amp; Real Estate"/>
    <m/>
    <m/>
    <m/>
    <m/>
    <m/>
    <m/>
    <m/>
    <m/>
    <m/>
    <m/>
    <m/>
    <m/>
    <s v="Rakesh Nade"/>
    <m/>
    <s v="user_g5Yw4Z4XnIbmcGhJO80vdtFdd5ElcDlgYO3q8l82ODn"/>
    <x v="18"/>
    <x v="6"/>
    <m/>
    <s v="August; September"/>
    <s v="Cold Call"/>
    <s v="Lusha"/>
    <m/>
    <m/>
    <m/>
    <m/>
    <m/>
    <s v="2021-07-15 06:53:50.533000+00:00"/>
    <s v="2022-09-01 13:45:19.769000+00:00"/>
    <m/>
  </r>
  <r>
    <s v="Prasoon Mishra"/>
    <n v="300000"/>
    <s v="INR"/>
    <n v="0"/>
    <s v="7/31/22"/>
    <s v="Sales"/>
    <s v="stat_kcR4fZg7TU7jjk1jAVua3qGLRS4J5uFayEjK5j02wtv"/>
    <s v="Unqualified"/>
    <n v="0"/>
    <s v="OpportunityStatusType.Lost"/>
    <m/>
    <m/>
    <s v="GMC"/>
    <s v="lead_k3l5TXfN14cB4jKpztzNP4FHtxxQcQ6s8DquIs8ISDS"/>
    <s v="Instaveritas"/>
    <s v="Bharti Bankey"/>
    <s v="user_RYbBTp8BVWNa7ppiOz6QVJMGK0exHsFmc5uCLn34ODZ"/>
    <s v="Prasoon Mishra"/>
    <s v="2022-06-17 10:44:28.144000+00:00"/>
    <s v="2022-07-27 08:35:49.187000+00:00"/>
    <m/>
    <s v="Noida"/>
    <m/>
    <s v="2022-06-13 12:44:35+00:00"/>
    <m/>
    <n v="100"/>
    <m/>
    <m/>
    <m/>
    <m/>
    <m/>
    <m/>
    <m/>
    <s v="ORGANIC_SEARCH"/>
    <m/>
    <m/>
    <m/>
    <m/>
    <m/>
    <m/>
    <m/>
    <m/>
    <m/>
    <m/>
    <m/>
    <m/>
    <m/>
    <m/>
    <m/>
    <m/>
    <m/>
    <m/>
    <s v="user_aM3WaaSUQQmaNnsm9l2FQRVWUEr8RN2ZdXzsuQUalQ3"/>
    <x v="7"/>
    <x v="1"/>
    <m/>
    <m/>
    <s v="Inbound"/>
    <s v="Inbound via website"/>
    <m/>
    <s v="Employee Count 100"/>
    <m/>
    <m/>
    <m/>
    <s v="2022-06-13 12:47:27.976000+00:00"/>
    <s v="2022-08-23 09:47:10.099000+00:00"/>
    <m/>
  </r>
  <r>
    <s v="Moziez Chamadia"/>
    <n v="2000000"/>
    <s v="INR"/>
    <n v="0"/>
    <s v="9/15/22"/>
    <s v="Sales"/>
    <s v="stat_kcR4fZg7TU7jjk1jAVua3qGLRS4J5uFayEjK5j02wtv"/>
    <s v="Unqualified"/>
    <n v="0"/>
    <s v="OpportunityStatusType.Lost"/>
    <m/>
    <m/>
    <s v="GMC (Fresh)"/>
    <s v="lead_sA94qo9BJhGIX7ZEkfz8nnNVOx2PPe6JKN5AvgmDhz7"/>
    <s v="IndiaNIC Infotech (Fresh)"/>
    <s v="Bhairavi Jog"/>
    <s v="user_IgNfKH7wuLLjHvexoMm2PXWcnF3zYft0ZbMTyfwKRUg"/>
    <s v="Moziez Chamadia"/>
    <s v="2022-07-22 11:41:04.090000+00:00"/>
    <s v="2022-07-27 08:41:48.129000+00:00"/>
    <m/>
    <s v="Ahmedabad"/>
    <m/>
    <m/>
    <m/>
    <n v="450"/>
    <m/>
    <m/>
    <m/>
    <m/>
    <m/>
    <m/>
    <m/>
    <m/>
    <m/>
    <m/>
    <m/>
    <s v="IT Services &amp; IT Consulting"/>
    <m/>
    <m/>
    <m/>
    <m/>
    <m/>
    <m/>
    <m/>
    <m/>
    <m/>
    <m/>
    <m/>
    <m/>
    <m/>
    <m/>
    <s v="user_228eUmsdKIb9OItgmiDq1zD4aPZ1eqiapbaLAGeBf8g"/>
    <x v="13"/>
    <x v="1"/>
    <m/>
    <m/>
    <s v="Cold Call"/>
    <s v="Lusha"/>
    <m/>
    <m/>
    <m/>
    <m/>
    <m/>
    <s v="2022-02-24 04:01:57.812000+00:00"/>
    <s v="2022-08-02 12:50:37.400000+00:00"/>
    <s v="GMC"/>
  </r>
  <r>
    <s v="Omkar Ghate"/>
    <n v="10000"/>
    <s v="INR"/>
    <n v="0"/>
    <d v="2022-08-08T00:00:00"/>
    <s v="Sales"/>
    <s v="stat_kcR4fZg7TU7jjk1jAVua3qGLRS4J5uFayEjK5j02wtv"/>
    <s v="Unqualified"/>
    <n v="0"/>
    <s v="OpportunityStatusType.Lost"/>
    <s v="cont_pbdYn04Abm2VQj2ScvcUFzlC1FqNFcSC66alJN8tmFh"/>
    <s v="Preeja S"/>
    <s v="Machintel Media - GPA Ren"/>
    <s v="lead_NK6lbk9sFivKwlCjxZhs6lmNxqzVG9O2OzLgfYtlLRR"/>
    <s v="MACHINTEL SYSTEMS PRIVATE LIMITED"/>
    <s v="Trupti Suryavanshi"/>
    <s v="user_9SBRjyF0n4iWuhUdqRyQkFhl2J4uyNKhFWvvJEvunX8"/>
    <s v="Omkar Ghate"/>
    <s v="2022-07-22 11:06:48.436000+00:00"/>
    <s v="2022-07-27 08:12:01.640000+00:00"/>
    <m/>
    <s v="Pune"/>
    <m/>
    <m/>
    <m/>
    <n v="263"/>
    <m/>
    <m/>
    <m/>
    <m/>
    <m/>
    <m/>
    <m/>
    <m/>
    <m/>
    <m/>
    <m/>
    <s v="Digital Marketing &amp; Advertising"/>
    <m/>
    <m/>
    <m/>
    <m/>
    <m/>
    <m/>
    <m/>
    <m/>
    <m/>
    <m/>
    <m/>
    <m/>
    <s v="Arunkumar Dubey"/>
    <m/>
    <s v="user_L8E6IFhq6UCzKLHa45LUUTZCznDuyDwFrGaEp9DXiUM"/>
    <x v="9"/>
    <x v="1"/>
    <m/>
    <s v="June"/>
    <s v="Gated Content"/>
    <s v="Naukri.com"/>
    <m/>
    <s v="Employee Wellness Handbook"/>
    <m/>
    <m/>
    <m/>
    <s v="2022-01-07 05:56:43.289000+00:00"/>
    <s v="2022-09-08 11:28:06.862000+00:00"/>
    <s v="GPA"/>
  </r>
  <r>
    <s v="Prasoon Mishra"/>
    <n v="4000000"/>
    <s v="INR"/>
    <n v="0"/>
    <s v="7/28/22"/>
    <s v="Sales"/>
    <s v="stat_1hn9nRJaLbI53NxPuSQgo90kRpbpKsFlwN4oEGNUTdO"/>
    <s v="Lost"/>
    <n v="0"/>
    <s v="OpportunityStatusType.Lost"/>
    <s v="cont_aiXl6MCi2zBR9JU4Z3Bafek0zGKHSN9WdNSf3TbVBPl"/>
    <s v="Jagruti Mandlik"/>
    <m/>
    <s v="lead_FScViRCvxEvkGSvRtT6oVyaHXKkWoMzhCWWAl7kpPq5"/>
    <s v="Sarda Group"/>
    <s v="Harmanjit Singh"/>
    <s v="user_RYbBTp8BVWNa7ppiOz6QVJMGK0exHsFmc5uCLn34ODZ"/>
    <s v="Prasoon Mishra"/>
    <s v="2022-06-27 10:07:40.119000+00:00"/>
    <s v="2022-07-27 08:28:44.884000+00:00"/>
    <m/>
    <s v="Nashik"/>
    <m/>
    <m/>
    <m/>
    <n v="218"/>
    <m/>
    <m/>
    <m/>
    <m/>
    <m/>
    <m/>
    <m/>
    <m/>
    <m/>
    <m/>
    <m/>
    <s v="Manufacturing"/>
    <m/>
    <m/>
    <m/>
    <m/>
    <m/>
    <m/>
    <m/>
    <m/>
    <m/>
    <m/>
    <m/>
    <m/>
    <s v="Ravi Jaiswal"/>
    <m/>
    <s v="user_lwF8ctKa5IyxqATpO2EOw2h0AEPiCMHOgewiH38Ei77"/>
    <x v="0"/>
    <x v="6"/>
    <m/>
    <s v="July"/>
    <s v="Cold Call"/>
    <s v="Mr. E"/>
    <m/>
    <m/>
    <m/>
    <m/>
    <m/>
    <s v="2022-06-13 02:47:03.069000+00:00"/>
    <s v="2022-09-09 11:37:17.384000+00:00"/>
    <s v="GMC"/>
  </r>
  <r>
    <s v="Prasoon Mishra"/>
    <n v="1500000"/>
    <s v="INR"/>
    <n v="0"/>
    <s v="7/31/22"/>
    <s v="Sales"/>
    <s v="stat_1hn9nRJaLbI53NxPuSQgo90kRpbpKsFlwN4oEGNUTdO"/>
    <s v="Lost"/>
    <n v="0"/>
    <s v="OpportunityStatusType.Lost"/>
    <s v="cont_teByPIaxY7aFjPxl5ISrWlGOIihzCHRq5OrEBX8w1av"/>
    <s v="Charanjeet Singh"/>
    <m/>
    <s v="lead_tsVXIf1wHhEueSRBNty0pA4lg8VB7tuDcHX7uG3Ws6z"/>
    <s v="SKETS Studio"/>
    <s v="Sarvesh Pawar"/>
    <s v="user_RYbBTp8BVWNa7ppiOz6QVJMGK0exHsFmc5uCLn34ODZ"/>
    <s v="Prasoon Mishra"/>
    <s v="2022-06-23 06:33:54.660000+00:00"/>
    <s v="2022-07-27 08:29:52.326000+00:00"/>
    <m/>
    <s v="Delhi"/>
    <m/>
    <m/>
    <m/>
    <n v="470"/>
    <m/>
    <m/>
    <m/>
    <m/>
    <m/>
    <m/>
    <m/>
    <m/>
    <m/>
    <m/>
    <m/>
    <m/>
    <m/>
    <m/>
    <m/>
    <m/>
    <m/>
    <m/>
    <m/>
    <m/>
    <m/>
    <m/>
    <m/>
    <m/>
    <s v="Sakshi Soni"/>
    <m/>
    <s v="user_A8KOTZADnUtEQOLt4nSLAmteNStuGh80js75RYjrXVt"/>
    <x v="6"/>
    <x v="1"/>
    <m/>
    <s v="August"/>
    <s v="Gated Content"/>
    <s v="Mr. E"/>
    <m/>
    <s v="Downloaded the guide: Employee Wellness Handbook"/>
    <m/>
    <m/>
    <m/>
    <s v="2021-12-08 10:47:49.967000+00:00"/>
    <s v="2022-09-09 11:37:30.817000+00:00"/>
    <s v="GMC"/>
  </r>
  <r>
    <s v="Sreenivas Hatti"/>
    <n v="200000"/>
    <s v="INR"/>
    <n v="0"/>
    <s v="7/31/22"/>
    <s v="Sales"/>
    <s v="stat_1hn9nRJaLbI53NxPuSQgo90kRpbpKsFlwN4oEGNUTdO"/>
    <s v="Lost"/>
    <n v="0"/>
    <s v="OpportunityStatusType.Lost"/>
    <s v="cont_ijRkgJS117gC9yLHxNL6Gy1ggIgnbC63qexS0y4Qv48"/>
    <s v="anita borulkar"/>
    <s v="gpa ren"/>
    <s v="lead_hwZ8TQW9wuCcc8y8kc6qZSGJT4ULErVrou5XfF8aCMQ"/>
    <s v="Kemwell Biopharma Pvt. Ltd."/>
    <s v="Gauri Jori"/>
    <s v="user_P3f70h2AcefBkFTBZpvA9LgDbjTmUIXkqdKqHJ5evwA"/>
    <s v="Manojkumar Tinna"/>
    <s v="2022-06-28 11:57:48.642000+00:00"/>
    <s v="2022-07-27 06:59:20.401000+00:00"/>
    <m/>
    <s v="Bangalore"/>
    <m/>
    <m/>
    <m/>
    <n v="231"/>
    <m/>
    <m/>
    <m/>
    <m/>
    <m/>
    <m/>
    <m/>
    <m/>
    <m/>
    <m/>
    <m/>
    <m/>
    <m/>
    <m/>
    <m/>
    <m/>
    <m/>
    <m/>
    <m/>
    <m/>
    <m/>
    <m/>
    <m/>
    <m/>
    <m/>
    <m/>
    <s v="user_5YHA1ZU4iP896lD1YJehdJcMx7ZEgWCpulT4T2c3pJ3"/>
    <x v="4"/>
    <x v="1"/>
    <m/>
    <s v="July"/>
    <s v="Gated Content"/>
    <m/>
    <m/>
    <s v="Workplace Wellness Playbook"/>
    <m/>
    <m/>
    <m/>
    <s v="2022-04-13 12:22:06.538000+00:00"/>
    <s v="2022-08-10 12:15:47.521000+00:00"/>
    <m/>
  </r>
  <r>
    <s v="Omkar Ghate"/>
    <n v="150000"/>
    <s v="INR"/>
    <n v="0"/>
    <d v="2022-08-08T00:00:00"/>
    <s v="Sales"/>
    <s v="stat_kcR4fZg7TU7jjk1jAVua3qGLRS4J5uFayEjK5j02wtv"/>
    <s v="Unqualified"/>
    <n v="0"/>
    <s v="OpportunityStatusType.Lost"/>
    <s v="cont_pbdYn04Abm2VQj2ScvcUFzlC1FqNFcSC66alJN8tmFh"/>
    <s v="Preeja S"/>
    <s v="Machintel Media - GMC ren"/>
    <s v="lead_NK6lbk9sFivKwlCjxZhs6lmNxqzVG9O2OzLgfYtlLRR"/>
    <s v="MACHINTEL SYSTEMS PRIVATE LIMITED"/>
    <s v="Trupti Suryavanshi"/>
    <s v="user_9SBRjyF0n4iWuhUdqRyQkFhl2J4uyNKhFWvvJEvunX8"/>
    <s v="Omkar Ghate"/>
    <s v="2022-07-22 11:06:11.703000+00:00"/>
    <s v="2022-07-27 08:11:50.645000+00:00"/>
    <m/>
    <s v="Pune"/>
    <m/>
    <m/>
    <m/>
    <n v="263"/>
    <m/>
    <m/>
    <m/>
    <m/>
    <m/>
    <m/>
    <m/>
    <m/>
    <m/>
    <m/>
    <m/>
    <s v="Digital Marketing &amp; Advertising"/>
    <m/>
    <m/>
    <m/>
    <m/>
    <m/>
    <m/>
    <m/>
    <m/>
    <m/>
    <m/>
    <m/>
    <m/>
    <s v="Arunkumar Dubey"/>
    <m/>
    <s v="user_L8E6IFhq6UCzKLHa45LUUTZCznDuyDwFrGaEp9DXiUM"/>
    <x v="9"/>
    <x v="1"/>
    <m/>
    <s v="June"/>
    <s v="Gated Content"/>
    <s v="Naukri.com"/>
    <m/>
    <s v="Employee Wellness Handbook"/>
    <m/>
    <m/>
    <m/>
    <s v="2022-01-07 05:56:43.289000+00:00"/>
    <s v="2022-09-08 11:28:06.862000+00:00"/>
    <s v="GMC"/>
  </r>
  <r>
    <s v="Omkar Ghate"/>
    <n v="12000"/>
    <s v="INR"/>
    <n v="0"/>
    <d v="2022-08-08T00:00:00"/>
    <s v="Sales"/>
    <s v="stat_kcR4fZg7TU7jjk1jAVua3qGLRS4J5uFayEjK5j02wtv"/>
    <s v="Unqualified"/>
    <n v="0"/>
    <s v="OpportunityStatusType.Lost"/>
    <s v="cont_pbdYn04Abm2VQj2ScvcUFzlC1FqNFcSC66alJN8tmFh"/>
    <s v="Preeja S"/>
    <s v="Nathan Ark Software - GPA Ren"/>
    <s v="lead_NK6lbk9sFivKwlCjxZhs6lmNxqzVG9O2OzLgfYtlLRR"/>
    <s v="MACHINTEL SYSTEMS PRIVATE LIMITED"/>
    <s v="Trupti Suryavanshi"/>
    <s v="user_9SBRjyF0n4iWuhUdqRyQkFhl2J4uyNKhFWvvJEvunX8"/>
    <s v="Omkar Ghate"/>
    <s v="2022-07-22 11:04:50.719000+00:00"/>
    <s v="2022-07-27 08:11:59.596000+00:00"/>
    <m/>
    <s v="Pune"/>
    <m/>
    <m/>
    <m/>
    <n v="263"/>
    <m/>
    <m/>
    <m/>
    <m/>
    <m/>
    <m/>
    <m/>
    <m/>
    <m/>
    <m/>
    <m/>
    <s v="Digital Marketing &amp; Advertising"/>
    <m/>
    <m/>
    <m/>
    <m/>
    <m/>
    <m/>
    <m/>
    <m/>
    <m/>
    <m/>
    <m/>
    <m/>
    <s v="Arunkumar Dubey"/>
    <m/>
    <s v="user_L8E6IFhq6UCzKLHa45LUUTZCznDuyDwFrGaEp9DXiUM"/>
    <x v="9"/>
    <x v="1"/>
    <m/>
    <s v="June"/>
    <s v="Gated Content"/>
    <s v="Naukri.com"/>
    <m/>
    <s v="Employee Wellness Handbook"/>
    <m/>
    <m/>
    <m/>
    <s v="2022-01-07 05:56:43.289000+00:00"/>
    <s v="2022-09-08 11:28:06.862000+00:00"/>
    <s v="GPA"/>
  </r>
  <r>
    <s v="Sreenivas Hatti"/>
    <n v="1500000"/>
    <s v="INR"/>
    <n v="0"/>
    <s v="7/31/22"/>
    <s v="Sales"/>
    <s v="stat_1hn9nRJaLbI53NxPuSQgo90kRpbpKsFlwN4oEGNUTdO"/>
    <s v="Lost"/>
    <n v="0"/>
    <s v="OpportunityStatusType.Lost"/>
    <s v="cont_ijRkgJS117gC9yLHxNL6Gy1ggIgnbC63qexS0y4Qv48"/>
    <s v="anita borulkar"/>
    <s v="gmc ren"/>
    <s v="lead_hwZ8TQW9wuCcc8y8kc6qZSGJT4ULErVrou5XfF8aCMQ"/>
    <s v="Kemwell Biopharma Pvt. Ltd."/>
    <s v="Gauri Jori"/>
    <s v="user_P3f70h2AcefBkFTBZpvA9LgDbjTmUIXkqdKqHJ5evwA"/>
    <s v="Manojkumar Tinna"/>
    <s v="2022-06-28 11:57:27.519000+00:00"/>
    <s v="2022-07-27 06:59:09.752000+00:00"/>
    <m/>
    <s v="Bangalore"/>
    <m/>
    <m/>
    <m/>
    <n v="231"/>
    <m/>
    <m/>
    <m/>
    <m/>
    <m/>
    <m/>
    <m/>
    <m/>
    <m/>
    <m/>
    <m/>
    <m/>
    <m/>
    <m/>
    <m/>
    <m/>
    <m/>
    <m/>
    <m/>
    <m/>
    <m/>
    <m/>
    <m/>
    <m/>
    <m/>
    <m/>
    <s v="user_5YHA1ZU4iP896lD1YJehdJcMx7ZEgWCpulT4T2c3pJ3"/>
    <x v="4"/>
    <x v="1"/>
    <m/>
    <s v="July"/>
    <s v="Gated Content"/>
    <m/>
    <m/>
    <s v="Workplace Wellness Playbook"/>
    <m/>
    <m/>
    <m/>
    <s v="2022-04-13 12:22:06.538000+00:00"/>
    <s v="2022-08-10 12:15:47.521000+00:00"/>
    <m/>
  </r>
  <r>
    <s v="Sreenivas Hatti"/>
    <n v="8000000"/>
    <s v="INR"/>
    <n v="0"/>
    <s v="7/31/22"/>
    <s v="Sales"/>
    <s v="stat_1hn9nRJaLbI53NxPuSQgo90kRpbpKsFlwN4oEGNUTdO"/>
    <s v="Lost"/>
    <n v="0"/>
    <s v="OpportunityStatusType.Lost"/>
    <s v="cont_EgZHlSUtUqGVJYHF19jtujF1I04moUYF4HjGPOP0xM9"/>
    <s v="Anita Borulkar"/>
    <s v="GMC ren"/>
    <s v="lead_loN7qE25j8DsMx4z0PmUU0PG2TRG1GZJwKGZ1irmHUZ"/>
    <s v="Recipharm"/>
    <s v="Gauri Jori"/>
    <s v="user_P3f70h2AcefBkFTBZpvA9LgDbjTmUIXkqdKqHJ5evwA"/>
    <s v="Manojkumar Tinna"/>
    <s v="2022-05-20 11:29:40.248000+00:00"/>
    <s v="2022-07-27 06:58:35.480000+00:00"/>
    <m/>
    <s v="Bangalore"/>
    <m/>
    <m/>
    <m/>
    <n v="438"/>
    <m/>
    <m/>
    <m/>
    <m/>
    <m/>
    <m/>
    <m/>
    <m/>
    <m/>
    <m/>
    <m/>
    <s v="Manufacturing"/>
    <m/>
    <m/>
    <m/>
    <m/>
    <m/>
    <m/>
    <m/>
    <m/>
    <m/>
    <m/>
    <m/>
    <m/>
    <s v="Rakesh Nade"/>
    <m/>
    <s v="user_5YHA1ZU4iP896lD1YJehdJcMx7ZEgWCpulT4T2c3pJ3"/>
    <x v="4"/>
    <x v="1"/>
    <m/>
    <s v="April; July"/>
    <s v="Gated Content"/>
    <m/>
    <m/>
    <s v="Downloaded the guide: Designing employee healthcare plan"/>
    <m/>
    <m/>
    <m/>
    <s v="2021-09-03 11:07:11.787000+00:00"/>
    <s v="2022-09-08 06:58:32.556000+00:00"/>
    <m/>
  </r>
  <r>
    <s v="Sreenivas Hatti"/>
    <n v="700000"/>
    <s v="INR"/>
    <n v="0"/>
    <d v="2022-01-08T00:00:00"/>
    <s v="Sales"/>
    <s v="stat_1hn9nRJaLbI53NxPuSQgo90kRpbpKsFlwN4oEGNUTdO"/>
    <s v="Lost"/>
    <n v="0"/>
    <s v="OpportunityStatusType.Lost"/>
    <s v="cont_EgZHlSUtUqGVJYHF19jtujF1I04moUYF4HjGPOP0xM9"/>
    <s v="Anita Borulkar"/>
    <s v="GPA ren"/>
    <s v="lead_loN7qE25j8DsMx4z0PmUU0PG2TRG1GZJwKGZ1irmHUZ"/>
    <s v="Recipharm"/>
    <s v="Gauri Jori"/>
    <s v="user_P3f70h2AcefBkFTBZpvA9LgDbjTmUIXkqdKqHJ5evwA"/>
    <s v="Manojkumar Tinna"/>
    <s v="2022-06-22 11:22:55.591000+00:00"/>
    <s v="2022-07-27 06:58:43.279000+00:00"/>
    <m/>
    <s v="Bangalore"/>
    <m/>
    <m/>
    <m/>
    <n v="438"/>
    <m/>
    <m/>
    <m/>
    <m/>
    <m/>
    <m/>
    <m/>
    <m/>
    <m/>
    <m/>
    <m/>
    <s v="Manufacturing"/>
    <m/>
    <m/>
    <m/>
    <m/>
    <m/>
    <m/>
    <m/>
    <m/>
    <m/>
    <m/>
    <m/>
    <m/>
    <s v="Rakesh Nade"/>
    <m/>
    <s v="user_5YHA1ZU4iP896lD1YJehdJcMx7ZEgWCpulT4T2c3pJ3"/>
    <x v="4"/>
    <x v="1"/>
    <m/>
    <s v="April; July"/>
    <s v="Gated Content"/>
    <m/>
    <m/>
    <s v="Downloaded the guide: Designing employee healthcare plan"/>
    <m/>
    <m/>
    <m/>
    <s v="2021-09-03 11:07:11.787000+00:00"/>
    <s v="2022-09-08 06:58:32.556000+00:00"/>
    <m/>
  </r>
  <r>
    <s v="Abhiroop Ganguly"/>
    <n v="6000000"/>
    <s v="INR"/>
    <n v="0"/>
    <s v="7/26/22"/>
    <s v="Sales"/>
    <s v="stat_1hn9nRJaLbI53NxPuSQgo90kRpbpKsFlwN4oEGNUTdO"/>
    <s v="Lost"/>
    <n v="0"/>
    <s v="OpportunityStatusType.Lost"/>
    <s v="cont_tzSY4jahHaZ4mMYCxIvwyEIVOPqJcitmy2ZzriTqJ5i"/>
    <s v="Vijayalakshmi Subramaniam"/>
    <m/>
    <s v="lead_DeCJeTqHFXIpKNzB4XaqDZsRvXZHP1lFdNfohOXr91H"/>
    <s v="KANINI"/>
    <s v="Sarvesh Pawar"/>
    <s v="user_U27GK6WjhLhUhi1EDKXV57xMpn8n8DMIOjci1q3UReZ"/>
    <s v="Abhiroop Ganguly"/>
    <s v="2022-05-25 11:39:39.245000+00:00"/>
    <s v="2022-07-27 06:37:56.029000+00:00"/>
    <m/>
    <s v="Pune"/>
    <m/>
    <m/>
    <m/>
    <n v="613"/>
    <m/>
    <m/>
    <m/>
    <m/>
    <m/>
    <m/>
    <m/>
    <m/>
    <m/>
    <m/>
    <m/>
    <m/>
    <m/>
    <m/>
    <m/>
    <m/>
    <m/>
    <m/>
    <m/>
    <m/>
    <m/>
    <m/>
    <m/>
    <m/>
    <s v="Sakshi Soni"/>
    <m/>
    <s v="user_A8KOTZADnUtEQOLt4nSLAmteNStuGh80js75RYjrXVt"/>
    <x v="6"/>
    <x v="1"/>
    <m/>
    <s v="July"/>
    <s v="Gated Content"/>
    <m/>
    <m/>
    <s v="Employee Wellness Handbook"/>
    <m/>
    <m/>
    <m/>
    <s v="2022-01-29 05:40:51.216000+00:00"/>
    <s v="2022-08-27 08:00:18.312000+00:00"/>
    <s v="GMC"/>
  </r>
  <r>
    <s v="Navin Panjwani"/>
    <n v="1225000"/>
    <s v="INR"/>
    <n v="0"/>
    <s v="7/29/22"/>
    <s v="Sales"/>
    <s v="stat_1hn9nRJaLbI53NxPuSQgo90kRpbpKsFlwN4oEGNUTdO"/>
    <s v="Lost"/>
    <n v="0"/>
    <s v="OpportunityStatusType.Lost"/>
    <m/>
    <m/>
    <s v="We have lost the deal. Please refer to the below details  Broker chosen by them : Idea Insurance Insurer chosen by them : Manipal Cigna Price at which they closed : 9,18,000 + GST"/>
    <s v="lead_qmfCkWKUiovISOiVqZmDup87Jb4pdllM359XuZYVDyg"/>
    <s v="KHOSLA PROFIL PVT. LTD ( Renewal )"/>
    <s v="Satyajit Chati"/>
    <s v="user_P3f70h2AcefBkFTBZpvA9LgDbjTmUIXkqdKqHJ5evwA"/>
    <s v="Manojkumar Tinna"/>
    <s v="2022-06-15 06:29:34.338000+00:00"/>
    <s v="2022-07-27 06:49:17.876000+00:00"/>
    <m/>
    <s v="Mumbai"/>
    <m/>
    <m/>
    <m/>
    <n v="250"/>
    <m/>
    <m/>
    <m/>
    <m/>
    <m/>
    <m/>
    <m/>
    <m/>
    <m/>
    <m/>
    <m/>
    <s v="Manufacturing"/>
    <m/>
    <m/>
    <m/>
    <m/>
    <m/>
    <m/>
    <m/>
    <m/>
    <m/>
    <m/>
    <m/>
    <m/>
    <s v="Jitin Gopi"/>
    <m/>
    <s v="user_5IQTpX6DsnoeoDfxqzqojpVoQLXPh68nhDjLS5ETjYj"/>
    <x v="8"/>
    <x v="6"/>
    <m/>
    <s v="July"/>
    <s v="Cold Call"/>
    <m/>
    <m/>
    <m/>
    <m/>
    <m/>
    <m/>
    <s v="2021-06-29 11:23:45.086000+00:00"/>
    <s v="2022-09-27 04:51:32.787000+00:00"/>
    <m/>
  </r>
  <r>
    <s v="Sameer Iftekhari"/>
    <n v="200000"/>
    <s v="INR"/>
    <n v="0"/>
    <s v="7/23/22"/>
    <s v="Sales"/>
    <s v="stat_1hn9nRJaLbI53NxPuSQgo90kRpbpKsFlwN4oEGNUTdO"/>
    <s v="Lost"/>
    <n v="0"/>
    <s v="OpportunityStatusType.Lost"/>
    <s v="cont_2p2LqMpdUxVGSLZ1vXPp29j9nuTQJLcQPx55M4UfZfL"/>
    <s v="Shephali Halbe"/>
    <s v="Fresh GPA"/>
    <s v="lead_BnqkeYMNXBcO4CwdV8auliJ1QA8NVV4iDDDA6RkPdM9"/>
    <s v="Sai Services"/>
    <s v="Trupti Suryavanshi"/>
    <s v="user_P3f70h2AcefBkFTBZpvA9LgDbjTmUIXkqdKqHJ5evwA"/>
    <s v="Manojkumar Tinna"/>
    <s v="2022-05-05 11:33:14.844000+00:00"/>
    <s v="2022-07-27 05:48:25.235000+00:00"/>
    <m/>
    <s v="Mumbai"/>
    <m/>
    <s v="2020-08-14 08:05:18+00:00"/>
    <m/>
    <n v="573"/>
    <m/>
    <m/>
    <m/>
    <m/>
    <m/>
    <m/>
    <m/>
    <m/>
    <m/>
    <m/>
    <m/>
    <s v="Manufacturing"/>
    <m/>
    <m/>
    <m/>
    <m/>
    <m/>
    <m/>
    <m/>
    <m/>
    <m/>
    <m/>
    <m/>
    <m/>
    <m/>
    <m/>
    <s v="user_L8E6IFhq6UCzKLHa45LUUTZCznDuyDwFrGaEp9DXiUM"/>
    <x v="9"/>
    <x v="1"/>
    <m/>
    <s v="June"/>
    <s v="Cold Call"/>
    <m/>
    <m/>
    <m/>
    <m/>
    <m/>
    <m/>
    <s v="2020-12-06 09:46:46.027000+00:00"/>
    <s v="2022-07-27 05:48:25.287000+00:00"/>
    <m/>
  </r>
  <r>
    <s v="Sameer Iftekhari"/>
    <n v="15000000"/>
    <s v="INR"/>
    <n v="0"/>
    <s v="7/23/22"/>
    <s v="Sales"/>
    <s v="stat_1hn9nRJaLbI53NxPuSQgo90kRpbpKsFlwN4oEGNUTdO"/>
    <s v="Lost"/>
    <n v="0"/>
    <s v="OpportunityStatusType.Lost"/>
    <s v="cont_2p2LqMpdUxVGSLZ1vXPp29j9nuTQJLcQPx55M4UfZfL"/>
    <s v="Shephali Halbe"/>
    <s v="GMC Renewal"/>
    <s v="lead_BnqkeYMNXBcO4CwdV8auliJ1QA8NVV4iDDDA6RkPdM9"/>
    <s v="Sai Services"/>
    <s v="Trupti Suryavanshi"/>
    <s v="user_P3f70h2AcefBkFTBZpvA9LgDbjTmUIXkqdKqHJ5evwA"/>
    <s v="Manojkumar Tinna"/>
    <s v="2022-05-05 07:34:37.543000+00:00"/>
    <s v="2022-07-27 05:48:17.789000+00:00"/>
    <m/>
    <s v="Mumbai"/>
    <m/>
    <s v="2020-08-14 08:05:18+00:00"/>
    <m/>
    <n v="573"/>
    <m/>
    <m/>
    <m/>
    <m/>
    <m/>
    <m/>
    <m/>
    <m/>
    <m/>
    <m/>
    <m/>
    <s v="Manufacturing"/>
    <m/>
    <m/>
    <m/>
    <m/>
    <m/>
    <m/>
    <m/>
    <m/>
    <m/>
    <m/>
    <m/>
    <m/>
    <m/>
    <m/>
    <s v="user_L8E6IFhq6UCzKLHa45LUUTZCznDuyDwFrGaEp9DXiUM"/>
    <x v="9"/>
    <x v="1"/>
    <m/>
    <s v="June"/>
    <s v="Cold Call"/>
    <m/>
    <m/>
    <m/>
    <m/>
    <m/>
    <m/>
    <s v="2020-12-06 09:46:46.027000+00:00"/>
    <s v="2022-07-27 05:48:25.287000+00:00"/>
    <s v="GMC"/>
  </r>
  <r>
    <s v="Mayur Gadiyar"/>
    <n v="2000000"/>
    <s v="INR"/>
    <n v="0"/>
    <s v="7/15/22"/>
    <s v="Sales"/>
    <s v="stat_1hn9nRJaLbI53NxPuSQgo90kRpbpKsFlwN4oEGNUTdO"/>
    <s v="Lost"/>
    <n v="0"/>
    <s v="OpportunityStatusType.Lost"/>
    <s v="cont_5NVdu758wQ6hwQkdD4TEqpsy592pHyXo3ecCKbpoSkL"/>
    <s v="Ayesha Gopal"/>
    <s v="We had a price of 47L + gst whereas client had a price of 26.50L+GST."/>
    <s v="lead_F9L9ZR1BPiVTFslKYhgOVBIQjC0KezT20qtihNEj1Sw"/>
    <s v="Cloudphysician"/>
    <s v="Nikhil Ahuja"/>
    <s v="user_bdUPAGjcS7p6513So3N4g3aWNS5HuBuVJi7bvCPAsLt"/>
    <s v="Mayur Gadiyar"/>
    <s v="2022-06-03 06:48:28.759000+00:00"/>
    <s v="2022-07-27 04:12:26.218000+00:00"/>
    <m/>
    <s v="Bangalore"/>
    <m/>
    <m/>
    <m/>
    <n v="156"/>
    <m/>
    <m/>
    <m/>
    <m/>
    <m/>
    <m/>
    <m/>
    <m/>
    <m/>
    <m/>
    <m/>
    <s v="Health, Wellness &amp; Fitness"/>
    <m/>
    <m/>
    <m/>
    <m/>
    <m/>
    <m/>
    <m/>
    <m/>
    <m/>
    <m/>
    <m/>
    <m/>
    <s v="Jitin Gopi"/>
    <m/>
    <s v="user_ocHSJH83OJnHCvKyMbjx8WOOK8PMgAUGIj1qK0q0dMV"/>
    <x v="10"/>
    <x v="1"/>
    <m/>
    <s v="July"/>
    <s v="Cold Call"/>
    <s v="Lusha"/>
    <m/>
    <s v="Glengarry"/>
    <m/>
    <m/>
    <m/>
    <s v="2022-02-06 09:49:21.416000+00:00"/>
    <s v="2022-10-07 00:35:06.694000+00:00"/>
    <s v="GMC"/>
  </r>
  <r>
    <s v="Mayur Gadiyar"/>
    <n v="85000"/>
    <s v="INR"/>
    <n v="0"/>
    <d v="2022-01-08T00:00:00"/>
    <s v="Sales"/>
    <s v="stat_kcR4fZg7TU7jjk1jAVua3qGLRS4J5uFayEjK5j02wtv"/>
    <s v="Unqualified"/>
    <n v="0"/>
    <s v="OpportunityStatusType.Lost"/>
    <s v="cont_2DTPDG9eqtXkFkApYlkuOTnmSbS6uywLcbedDlH6PPT"/>
    <s v="Kritika Tawde"/>
    <s v="Client Unresponsive"/>
    <s v="lead_2bQkZe166mNpXl1U7RbEVu8mHoRkiOHFPcDiGvZiJEP"/>
    <s v="Sygina Data systems"/>
    <s v="Nikhil Ahuja"/>
    <s v="user_bdUPAGjcS7p6513So3N4g3aWNS5HuBuVJi7bvCPAsLt"/>
    <s v="Mayur Gadiyar"/>
    <s v="2022-07-06 04:50:54.598000+00:00"/>
    <s v="2022-07-27 04:10:45.582000+00:00"/>
    <m/>
    <s v="Mumbai"/>
    <m/>
    <m/>
    <m/>
    <n v="25"/>
    <m/>
    <m/>
    <m/>
    <m/>
    <m/>
    <m/>
    <m/>
    <m/>
    <m/>
    <m/>
    <m/>
    <s v="IT Services &amp; IT Consulting"/>
    <m/>
    <m/>
    <m/>
    <m/>
    <m/>
    <m/>
    <m/>
    <m/>
    <m/>
    <m/>
    <m/>
    <m/>
    <s v="Aniket Vahile"/>
    <m/>
    <s v="user_ocHSJH83OJnHCvKyMbjx8WOOK8PMgAUGIj1qK0q0dMV"/>
    <x v="10"/>
    <x v="1"/>
    <m/>
    <s v="March"/>
    <s v="Cold Call"/>
    <s v="Lusha"/>
    <m/>
    <s v="Glengarry"/>
    <m/>
    <m/>
    <m/>
    <s v="2022-02-04 11:11:55.768000+00:00"/>
    <s v="2022-07-27 04:10:45.651000+00:00"/>
    <s v="GMC"/>
  </r>
  <r>
    <s v="Mayur Gadiyar"/>
    <n v="125000"/>
    <s v="INR"/>
    <n v="0"/>
    <d v="2022-11-07T00:00:00"/>
    <s v="Sales"/>
    <s v="stat_kcR4fZg7TU7jjk1jAVua3qGLRS4J5uFayEjK5j02wtv"/>
    <s v="Unqualified"/>
    <n v="0"/>
    <s v="OpportunityStatusType.Lost"/>
    <s v="cont_2pKP4S2AmMpUGUjvViCkQVXw4NHeEde2KgZgBvwRJEM"/>
    <s v="Krutika Tawde"/>
    <s v="Client Unresponsive"/>
    <s v="lead_GM3SYaYH3t5RK6ybX82iO3cd86ZJAET6MiTLd3UBzI5"/>
    <s v="Harns Technologies PVT LTD"/>
    <s v="Nikhil Ahuja"/>
    <s v="user_bdUPAGjcS7p6513So3N4g3aWNS5HuBuVJi7bvCPAsLt"/>
    <s v="Mayur Gadiyar"/>
    <s v="2022-05-26 08:48:31.849000+00:00"/>
    <s v="2022-07-27 04:10:23.356000+00:00"/>
    <m/>
    <s v="Mumbai"/>
    <m/>
    <m/>
    <m/>
    <n v="25"/>
    <m/>
    <m/>
    <m/>
    <m/>
    <m/>
    <m/>
    <m/>
    <s v="PAID_SOCIAL"/>
    <m/>
    <m/>
    <m/>
    <s v="IT Services &amp; IT Consulting"/>
    <m/>
    <m/>
    <m/>
    <m/>
    <m/>
    <m/>
    <m/>
    <m/>
    <m/>
    <m/>
    <m/>
    <m/>
    <m/>
    <m/>
    <s v="user_ocHSJH83OJnHCvKyMbjx8WOOK8PMgAUGIj1qK0q0dMV"/>
    <x v="10"/>
    <x v="1"/>
    <m/>
    <s v="June"/>
    <s v="Gated Content"/>
    <m/>
    <m/>
    <s v="Employee Engagement Handbook"/>
    <m/>
    <m/>
    <m/>
    <s v="2022-05-25 15:48:59.341000+00:00"/>
    <s v="2022-09-21 09:44:39.422000+00:00"/>
    <s v="GMC"/>
  </r>
  <r>
    <s v="Sonal Paithankar"/>
    <n v="2000000"/>
    <s v="INR"/>
    <n v="0"/>
    <s v="7/26/22"/>
    <s v="Sales"/>
    <s v="stat_1hn9nRJaLbI53NxPuSQgo90kRpbpKsFlwN4oEGNUTdO"/>
    <s v="Lost"/>
    <n v="0"/>
    <s v="OpportunityStatusType.Lost"/>
    <m/>
    <m/>
    <s v="GTL"/>
    <s v="lead_pyd1fPTUKAzGLyNaVOtH3X5O1qP4OrQJeFFbpGHIC76"/>
    <s v="Medusind"/>
    <s v="Aditya Binani"/>
    <s v="user_Iwn6da5WKkZqwUySK0oUuCb72pFP5WEm4zAb92ijqFe"/>
    <s v="Sonal Paithankar"/>
    <s v="2022-07-05 10:46:46.965000+00:00"/>
    <s v="2022-07-27 02:18:48.891000+00:00"/>
    <m/>
    <s v="Chennai"/>
    <m/>
    <m/>
    <m/>
    <n v="1598"/>
    <m/>
    <m/>
    <m/>
    <m/>
    <m/>
    <m/>
    <m/>
    <s v="PAID_SOCIAL"/>
    <m/>
    <m/>
    <m/>
    <s v="IT Services &amp; IT Consulting"/>
    <m/>
    <m/>
    <m/>
    <m/>
    <m/>
    <m/>
    <m/>
    <m/>
    <m/>
    <m/>
    <m/>
    <m/>
    <s v="Deepak Yadav"/>
    <m/>
    <s v="user_g5Yw4Z4XnIbmcGhJO80vdtFdd5ElcDlgYO3q8l82ODn"/>
    <x v="18"/>
    <x v="1"/>
    <m/>
    <s v="April"/>
    <s v="Gated Content"/>
    <m/>
    <m/>
    <s v="Vaccine inbound"/>
    <m/>
    <m/>
    <m/>
    <s v="2021-04-20 06:22:38.318000+00:00"/>
    <s v="2022-09-09 06:53:13.537000+00:00"/>
    <m/>
  </r>
  <r>
    <s v="Shreenath Bhat"/>
    <n v="5000000"/>
    <s v="INR"/>
    <n v="0"/>
    <d v="2022-01-08T00:00:00"/>
    <s v="Sales"/>
    <s v="stat_kcR4fZg7TU7jjk1jAVua3qGLRS4J5uFayEjK5j02wtv"/>
    <s v="Unqualified"/>
    <n v="0"/>
    <s v="OpportunityStatusType.Lost"/>
    <s v="cont_FGtpR5YpEK5LGTZNmE5zeLJyHnUCtiHTr5ITs4Cmu3c"/>
    <s v="Prashant Purohit"/>
    <s v="GMC"/>
    <s v="lead_WefCAud9YNtPuYUAAFsNf9vaNJQdHjQtsdjT8YwOjVU"/>
    <s v="JM Financial"/>
    <s v="Mayur Gadiyar"/>
    <s v="user_GL8PBiV4pvzsQLVHSdZLeMQAQcGjCvLkffg486DHfZJ"/>
    <s v="Anshum Naithani"/>
    <s v="2022-05-30 06:09:54.783000+00:00"/>
    <s v="2022-07-26 19:07:29.302000+00:00"/>
    <m/>
    <s v="Mumbai"/>
    <m/>
    <m/>
    <m/>
    <n v="2117"/>
    <m/>
    <m/>
    <m/>
    <m/>
    <m/>
    <m/>
    <m/>
    <m/>
    <m/>
    <m/>
    <m/>
    <s v="Banking &amp; Finance"/>
    <m/>
    <m/>
    <m/>
    <m/>
    <m/>
    <m/>
    <m/>
    <m/>
    <m/>
    <m/>
    <m/>
    <m/>
    <s v="Mrunmay Jalgaonkar"/>
    <m/>
    <s v="user_tg4md7hMeDB7vzCH1Tg5t2EgpRANab8Kmif9bBN5ohq"/>
    <x v="35"/>
    <x v="1"/>
    <m/>
    <s v="September"/>
    <s v="Cold Call"/>
    <m/>
    <m/>
    <m/>
    <m/>
    <m/>
    <m/>
    <s v="2022-05-16 11:07:20.933000+00:00"/>
    <s v="2022-10-20 10:14:49.885000+00:00"/>
    <s v="GMC"/>
  </r>
  <r>
    <s v="Kashif Ahmad"/>
    <n v="128815"/>
    <s v="INR"/>
    <n v="0"/>
    <s v="7/26/22"/>
    <s v="Sales"/>
    <s v="stat_1hn9nRJaLbI53NxPuSQgo90kRpbpKsFlwN4oEGNUTdO"/>
    <s v="Lost"/>
    <n v="0"/>
    <s v="OpportunityStatusType.Lost"/>
    <s v="cont_hdFabiqcKQRd2Z1V4nXn3PpEEqthCqJ0MsXG9BacINE"/>
    <s v="Neeti"/>
    <s v="GMC"/>
    <s v="lead_9QEMTt4kYWk34AtKdhc1TerAdTA4hfhuR60kSUU9Ut6"/>
    <s v="APPENDD DIGITAL SOLUTIONS LLP"/>
    <s v="Daya Gowda"/>
    <s v="user_LKRhV6rhcBe0uL8u70UUGeDjbMupuho4TaiAOCbT7HT"/>
    <s v="Kashif Ahmad"/>
    <s v="2022-05-27 06:35:20.049000+00:00"/>
    <s v="2022-07-26 17:02:25.563000+00:00"/>
    <m/>
    <s v="Pune"/>
    <m/>
    <s v="2020-08-20 10:25:20+00:00"/>
    <m/>
    <n v="26"/>
    <m/>
    <m/>
    <m/>
    <m/>
    <m/>
    <m/>
    <m/>
    <m/>
    <m/>
    <m/>
    <m/>
    <s v="Professional Services"/>
    <m/>
    <m/>
    <m/>
    <m/>
    <m/>
    <m/>
    <m/>
    <m/>
    <m/>
    <m/>
    <m/>
    <m/>
    <m/>
    <m/>
    <s v="user_encRk5bIEFN6ZA11h4WH2AdZTiZpogLSlMIaj0E30SZ"/>
    <x v="3"/>
    <x v="1"/>
    <m/>
    <s v="July"/>
    <s v="Existing Account"/>
    <m/>
    <m/>
    <m/>
    <m/>
    <m/>
    <m/>
    <s v="2020-12-06 09:47:16.006000+00:00"/>
    <s v="2022-07-27 08:00:49.589000+00:00"/>
    <m/>
  </r>
  <r>
    <s v="Sreenivas Hatti"/>
    <n v="500000"/>
    <s v="INR"/>
    <n v="0"/>
    <s v="8/31/22"/>
    <s v="Sales"/>
    <s v="stat_kcR4fZg7TU7jjk1jAVua3qGLRS4J5uFayEjK5j02wtv"/>
    <s v="Unqualified"/>
    <n v="0"/>
    <s v="OpportunityStatusType.Lost"/>
    <m/>
    <m/>
    <s v="GMC-fresh with 1+5 coverage"/>
    <s v="lead_a4CK3TsYEUrZY0MWZHniuborn4M5T9QOwCftbo4v62A"/>
    <s v="Longtail Sourcing India Pvt Ltd (Fresh)"/>
    <s v="Bharti Bankey"/>
    <s v="user_JjaNBsxmUKBROYZvEahyXgec466W5jQa2pL0NUZ81Lb"/>
    <s v="Sreenivas Hatti"/>
    <s v="2022-05-31 11:11:41.553000+00:00"/>
    <s v="2022-07-26 14:24:58.877000+00:00"/>
    <m/>
    <s v="Bangalore"/>
    <m/>
    <s v="2022-05-26 11:55:42+00:00"/>
    <m/>
    <n v="50"/>
    <m/>
    <m/>
    <m/>
    <m/>
    <m/>
    <m/>
    <m/>
    <s v="ORGANIC_SEARCH"/>
    <m/>
    <m/>
    <m/>
    <m/>
    <m/>
    <m/>
    <m/>
    <m/>
    <m/>
    <m/>
    <m/>
    <m/>
    <m/>
    <m/>
    <m/>
    <m/>
    <m/>
    <m/>
    <s v="user_aM3WaaSUQQmaNnsm9l2FQRVWUEr8RN2ZdXzsuQUalQ3"/>
    <x v="7"/>
    <x v="1"/>
    <m/>
    <m/>
    <s v="Inbound"/>
    <s v="Inbound via website"/>
    <m/>
    <s v="Employee Count 100"/>
    <m/>
    <m/>
    <m/>
    <s v="2022-05-26 11:57:12.459000+00:00"/>
    <s v="2022-07-26 14:24:58.929000+00:00"/>
    <m/>
  </r>
  <r>
    <s v="Sreenivas Hatti"/>
    <n v="1500000"/>
    <s v="INR"/>
    <n v="0"/>
    <s v="7/30/22"/>
    <s v="Sales"/>
    <s v="stat_kcR4fZg7TU7jjk1jAVua3qGLRS4J5uFayEjK5j02wtv"/>
    <s v="Unqualified"/>
    <n v="0"/>
    <s v="OpportunityStatusType.Lost"/>
    <m/>
    <m/>
    <s v="GMC/GPA"/>
    <s v="lead_92tPX2JAGgVgbVdBgRDEAPvx1u2XDYzkkRvuReXxRxW"/>
    <s v="LBD NARAYAN NETHRALAYA PRIVATE LIMITED"/>
    <s v="Vikas Raj"/>
    <s v="user_JjaNBsxmUKBROYZvEahyXgec466W5jQa2pL0NUZ81Lb"/>
    <s v="Sreenivas Hatti"/>
    <s v="2022-07-04 10:03:59.152000+00:00"/>
    <s v="2022-07-26 14:25:22.897000+00:00"/>
    <m/>
    <s v="Bangalore"/>
    <m/>
    <m/>
    <m/>
    <n v="120"/>
    <m/>
    <m/>
    <m/>
    <m/>
    <m/>
    <m/>
    <m/>
    <m/>
    <m/>
    <m/>
    <m/>
    <s v="Health, Wellness &amp; Fitness"/>
    <m/>
    <m/>
    <m/>
    <m/>
    <m/>
    <m/>
    <m/>
    <m/>
    <m/>
    <m/>
    <m/>
    <m/>
    <s v="Jitin Gopi"/>
    <m/>
    <m/>
    <x v="16"/>
    <x v="1"/>
    <m/>
    <s v="July"/>
    <s v="Cold Call"/>
    <m/>
    <m/>
    <m/>
    <m/>
    <m/>
    <m/>
    <s v="2022-07-04 10:00:25.157000+00:00"/>
    <s v="2022-09-12 13:19:30.596000+00:00"/>
    <m/>
  </r>
  <r>
    <s v="Vikas Gupta"/>
    <n v="2500000"/>
    <s v="INR"/>
    <n v="0"/>
    <d v="2022-08-08T00:00:00"/>
    <s v="Sales"/>
    <s v="stat_1hn9nRJaLbI53NxPuSQgo90kRpbpKsFlwN4oEGNUTdO"/>
    <s v="Lost"/>
    <n v="0"/>
    <s v="OpportunityStatusType.Lost"/>
    <s v="cont_DjRh2wquaijd1nSV3K3cVX2YeZwVPfatEBduWr2DsOg"/>
    <s v="Manoj Gurkhe"/>
    <s v="The client has used us for the quotes."/>
    <s v="lead_o46PCtRDr9sJIqEPAVzoWjOydISoRNj6uNdIIfVvJ5O"/>
    <s v="Shinhan Bank"/>
    <s v="Aditya Binani"/>
    <s v="user_lccnw70UrYzjPcbxrA5N9qp8LF1vx6aP08yPEdeU06P"/>
    <s v="Vikas Gupta"/>
    <s v="2022-07-11 07:41:24.459000+00:00"/>
    <s v="2022-07-26 13:39:33.225000+00:00"/>
    <m/>
    <s v="Mumbai"/>
    <m/>
    <m/>
    <m/>
    <n v="600"/>
    <m/>
    <m/>
    <m/>
    <m/>
    <m/>
    <m/>
    <m/>
    <m/>
    <m/>
    <m/>
    <m/>
    <s v="Banking &amp; Finance"/>
    <m/>
    <m/>
    <m/>
    <m/>
    <m/>
    <m/>
    <m/>
    <m/>
    <m/>
    <m/>
    <m/>
    <m/>
    <s v="Deepak Yadav; Mrunmay Jalgaonkar"/>
    <m/>
    <s v="user_g5Yw4Z4XnIbmcGhJO80vdtFdd5ElcDlgYO3q8l82ODn"/>
    <x v="18"/>
    <x v="1"/>
    <m/>
    <s v="July"/>
    <s v="Cold Call"/>
    <s v="Naukri.com"/>
    <m/>
    <s v="Prateek Wadhwa"/>
    <m/>
    <m/>
    <m/>
    <s v="2022-06-02 06:05:20.955000+00:00"/>
    <s v="2022-10-10 02:50:30.055000+00:00"/>
    <m/>
  </r>
  <r>
    <s v="Sreenivas Hatti"/>
    <n v="800000"/>
    <s v="INR"/>
    <n v="0"/>
    <s v="7/31/22"/>
    <s v="Sales"/>
    <s v="stat_kcR4fZg7TU7jjk1jAVua3qGLRS4J5uFayEjK5j02wtv"/>
    <s v="Unqualified"/>
    <n v="0"/>
    <s v="OpportunityStatusType.Lost"/>
    <m/>
    <m/>
    <s v="GMC (Renewal)"/>
    <s v="lead_XN6PN9JXLWRC9AmXun0N15kA7aHcdlEF30zhH8x3L0a"/>
    <s v="NATURAL CAPSULES LIMITED"/>
    <s v="Pranav Kenjale"/>
    <s v="user_JjaNBsxmUKBROYZvEahyXgec466W5jQa2pL0NUZ81Lb"/>
    <s v="Sreenivas Hatti"/>
    <s v="2022-07-04 10:11:33.854000+00:00"/>
    <s v="2022-07-26 14:22:03.575000+00:00"/>
    <m/>
    <s v="Bangalore"/>
    <m/>
    <m/>
    <m/>
    <n v="114"/>
    <m/>
    <m/>
    <m/>
    <m/>
    <m/>
    <m/>
    <m/>
    <m/>
    <m/>
    <m/>
    <m/>
    <s v="Manufacturing"/>
    <m/>
    <m/>
    <m/>
    <m/>
    <m/>
    <m/>
    <m/>
    <m/>
    <m/>
    <m/>
    <m/>
    <m/>
    <s v="Prashant Abhang; Sakshi Soni"/>
    <m/>
    <s v="user_x9AtbGLhDmWYC9XAmYdfwBt9yiXbgMhBuZpIoFuN8Cd"/>
    <x v="22"/>
    <x v="1"/>
    <m/>
    <s v="July"/>
    <s v="Cold Call"/>
    <s v="Mr. E"/>
    <m/>
    <m/>
    <m/>
    <m/>
    <m/>
    <s v="2022-04-19 08:55:42.744000+00:00"/>
    <s v="2022-09-08 09:57:53.293000+00:00"/>
    <m/>
  </r>
  <r>
    <s v="Vikas Gupta"/>
    <n v="125000"/>
    <s v="INR"/>
    <n v="0"/>
    <s v="7/27/22"/>
    <s v="Sales"/>
    <s v="stat_1hn9nRJaLbI53NxPuSQgo90kRpbpKsFlwN4oEGNUTdO"/>
    <s v="Lost"/>
    <n v="0"/>
    <s v="OpportunityStatusType.Lost"/>
    <m/>
    <m/>
    <s v="The client has used us for the quotes."/>
    <s v="lead_o46PCtRDr9sJIqEPAVzoWjOydISoRNj6uNdIIfVvJ5O"/>
    <s v="Shinhan Bank"/>
    <s v="Aditya Binani"/>
    <s v="user_lccnw70UrYzjPcbxrA5N9qp8LF1vx6aP08yPEdeU06P"/>
    <s v="Vikas Gupta"/>
    <s v="2022-07-08 12:05:23.791000+00:00"/>
    <s v="2022-07-26 13:39:14.476000+00:00"/>
    <m/>
    <s v="Mumbai"/>
    <m/>
    <m/>
    <m/>
    <n v="600"/>
    <m/>
    <m/>
    <m/>
    <m/>
    <m/>
    <m/>
    <m/>
    <m/>
    <m/>
    <m/>
    <m/>
    <s v="Banking &amp; Finance"/>
    <m/>
    <m/>
    <m/>
    <m/>
    <m/>
    <m/>
    <m/>
    <m/>
    <m/>
    <m/>
    <m/>
    <m/>
    <s v="Deepak Yadav; Mrunmay Jalgaonkar"/>
    <m/>
    <s v="user_g5Yw4Z4XnIbmcGhJO80vdtFdd5ElcDlgYO3q8l82ODn"/>
    <x v="18"/>
    <x v="1"/>
    <m/>
    <s v="July"/>
    <s v="Cold Call"/>
    <s v="Naukri.com"/>
    <m/>
    <s v="Prateek Wadhwa"/>
    <m/>
    <m/>
    <m/>
    <s v="2022-06-02 06:05:20.955000+00:00"/>
    <s v="2022-10-10 02:50:30.055000+00:00"/>
    <m/>
  </r>
  <r>
    <s v="Manish Balpande"/>
    <n v="900000"/>
    <s v="INR"/>
    <n v="0"/>
    <s v="7/29/22"/>
    <s v="Sales"/>
    <s v="stat_1hn9nRJaLbI53NxPuSQgo90kRpbpKsFlwN4oEGNUTdO"/>
    <s v="Lost"/>
    <n v="0"/>
    <s v="OpportunityStatusType.Lost"/>
    <s v="cont_NaYpH7f2Yk5nf3BwtGK5Tr0D53nalq0wlCoeQYavMzb"/>
    <s v="Gunjan Rahi"/>
    <s v="They are closing directly with ICICI"/>
    <s v="lead_9FxSN9YhXduYzAW9cVfrRWMWlR01p3wyC1xZ0NySe6k"/>
    <s v="Miko"/>
    <s v="Sarvesh Pawar"/>
    <s v="user_8jx3L2CDfrbzNnwYUv6Plfha6VxaSGsqcbTXR3sIBZi"/>
    <s v="Manish Balpande"/>
    <s v="2022-04-22 10:57:56.965000+00:00"/>
    <s v="2022-07-26 12:40:03.922000+00:00"/>
    <m/>
    <s v="Mumbai"/>
    <m/>
    <s v="2022-04-21 15:00:00+00:00"/>
    <m/>
    <n v="204"/>
    <m/>
    <m/>
    <m/>
    <m/>
    <m/>
    <m/>
    <m/>
    <s v="PAID_SOCIAL"/>
    <m/>
    <m/>
    <m/>
    <s v="Manufacturing"/>
    <m/>
    <m/>
    <m/>
    <m/>
    <m/>
    <m/>
    <m/>
    <m/>
    <m/>
    <m/>
    <m/>
    <m/>
    <s v="Aniket Vahile"/>
    <m/>
    <s v="user_A8KOTZADnUtEQOLt4nSLAmteNStuGh80js75RYjrXVt"/>
    <x v="6"/>
    <x v="1"/>
    <m/>
    <s v="July"/>
    <s v="Gated Content; Inbound"/>
    <s v="Lusha"/>
    <m/>
    <s v="Employee Engagement Handbook"/>
    <m/>
    <s v="IDG Capital, Mankind Pharma, Chiratae Ventures, IIFL Finance, Aroa Ventures"/>
    <m/>
    <s v="2021-12-09 09:17:37.996000+00:00"/>
    <s v="2022-09-08 05:20:58.449000+00:00"/>
    <s v="GMC"/>
  </r>
  <r>
    <s v="Prasoon Mishra"/>
    <n v="15000000"/>
    <s v="INR"/>
    <n v="0"/>
    <d v="2022-01-08T00:00:00"/>
    <s v="Sales"/>
    <s v="stat_kcR4fZg7TU7jjk1jAVua3qGLRS4J5uFayEjK5j02wtv"/>
    <s v="Unqualified"/>
    <n v="0"/>
    <s v="OpportunityStatusType.Lost"/>
    <s v="cont_GaZqRZC81MdvAzp8Ce30GY7f3Lj5kUBoHZ0orh0y2bb"/>
    <s v="Jitender Kumar Garg"/>
    <m/>
    <s v="lead_IYkkXTUkX4sw9Ij8mOv2RfnIQpGxZ5UoCmRLRR6odIh"/>
    <s v="Uflex Ltd"/>
    <s v="Sarvesh Pawar"/>
    <s v="user_RYbBTp8BVWNa7ppiOz6QVJMGK0exHsFmc5uCLn34ODZ"/>
    <s v="Prasoon Mishra"/>
    <s v="2022-06-28 09:06:00.820000+00:00"/>
    <s v="2022-07-26 11:56:07.643000+00:00"/>
    <m/>
    <s v="Noida"/>
    <m/>
    <m/>
    <m/>
    <n v="4500"/>
    <m/>
    <m/>
    <m/>
    <m/>
    <m/>
    <m/>
    <m/>
    <m/>
    <m/>
    <m/>
    <m/>
    <s v="Manufacturing"/>
    <m/>
    <m/>
    <m/>
    <m/>
    <m/>
    <m/>
    <m/>
    <m/>
    <m/>
    <m/>
    <m/>
    <m/>
    <m/>
    <m/>
    <s v="user_A8KOTZADnUtEQOLt4nSLAmteNStuGh80js75RYjrXVt"/>
    <x v="6"/>
    <x v="1"/>
    <m/>
    <s v="July; March"/>
    <s v="Gated Content"/>
    <m/>
    <m/>
    <s v="Downloaded the guide: Employee Wellness Handbook"/>
    <m/>
    <m/>
    <m/>
    <s v="2021-12-10 15:59:54.511000+00:00"/>
    <s v="2022-10-10 11:41:23.358000+00:00"/>
    <s v="GTL"/>
  </r>
  <r>
    <s v="Vikas Gupta"/>
    <n v="15000000"/>
    <s v="INR"/>
    <n v="0"/>
    <s v="7/27/22"/>
    <s v="Sales"/>
    <s v="stat_1hn9nRJaLbI53NxPuSQgo90kRpbpKsFlwN4oEGNUTdO"/>
    <s v="Lost"/>
    <n v="0"/>
    <s v="OpportunityStatusType.Lost"/>
    <m/>
    <m/>
    <s v="The client has used us for the quotes."/>
    <s v="lead_o46PCtRDr9sJIqEPAVzoWjOydISoRNj6uNdIIfVvJ5O"/>
    <s v="Shinhan Bank"/>
    <s v="Aditya Binani"/>
    <s v="user_lccnw70UrYzjPcbxrA5N9qp8LF1vx6aP08yPEdeU06P"/>
    <s v="Vikas Gupta"/>
    <s v="2022-07-08 10:39:57.923000+00:00"/>
    <s v="2022-07-26 13:38:56.313000+00:00"/>
    <m/>
    <s v="Mumbai"/>
    <m/>
    <m/>
    <m/>
    <n v="600"/>
    <m/>
    <m/>
    <m/>
    <m/>
    <m/>
    <m/>
    <m/>
    <m/>
    <m/>
    <m/>
    <m/>
    <s v="Banking &amp; Finance"/>
    <m/>
    <m/>
    <m/>
    <m/>
    <m/>
    <m/>
    <m/>
    <m/>
    <m/>
    <m/>
    <m/>
    <m/>
    <s v="Deepak Yadav; Mrunmay Jalgaonkar"/>
    <m/>
    <s v="user_g5Yw4Z4XnIbmcGhJO80vdtFdd5ElcDlgYO3q8l82ODn"/>
    <x v="18"/>
    <x v="1"/>
    <m/>
    <s v="July"/>
    <s v="Cold Call"/>
    <s v="Naukri.com"/>
    <m/>
    <s v="Prateek Wadhwa"/>
    <m/>
    <m/>
    <m/>
    <s v="2022-06-02 06:05:20.955000+00:00"/>
    <s v="2022-10-10 02:50:30.055000+00:00"/>
    <m/>
  </r>
  <r>
    <s v="Prasoon Mishra"/>
    <n v="500000"/>
    <s v="INR"/>
    <n v="0"/>
    <d v="2022-01-08T00:00:00"/>
    <s v="Sales"/>
    <s v="stat_kcR4fZg7TU7jjk1jAVua3qGLRS4J5uFayEjK5j02wtv"/>
    <s v="Unqualified"/>
    <n v="0"/>
    <s v="OpportunityStatusType.Lost"/>
    <s v="cont_GaZqRZC81MdvAzp8Ce30GY7f3Lj5kUBoHZ0orh0y2bb"/>
    <s v="Jitender Kumar Garg"/>
    <m/>
    <s v="lead_IYkkXTUkX4sw9Ij8mOv2RfnIQpGxZ5UoCmRLRR6odIh"/>
    <s v="Uflex Ltd"/>
    <s v="Sarvesh Pawar"/>
    <s v="user_RYbBTp8BVWNa7ppiOz6QVJMGK0exHsFmc5uCLn34ODZ"/>
    <s v="Prasoon Mishra"/>
    <s v="2022-06-28 09:05:13.315000+00:00"/>
    <s v="2022-07-26 11:55:59.773000+00:00"/>
    <m/>
    <s v="Noida"/>
    <m/>
    <m/>
    <m/>
    <n v="4500"/>
    <m/>
    <m/>
    <m/>
    <m/>
    <m/>
    <m/>
    <m/>
    <m/>
    <m/>
    <m/>
    <m/>
    <s v="Manufacturing"/>
    <m/>
    <m/>
    <m/>
    <m/>
    <m/>
    <m/>
    <m/>
    <m/>
    <m/>
    <m/>
    <m/>
    <m/>
    <m/>
    <m/>
    <s v="user_A8KOTZADnUtEQOLt4nSLAmteNStuGh80js75RYjrXVt"/>
    <x v="6"/>
    <x v="1"/>
    <m/>
    <s v="July; March"/>
    <s v="Gated Content"/>
    <m/>
    <m/>
    <s v="Downloaded the guide: Employee Wellness Handbook"/>
    <m/>
    <m/>
    <m/>
    <s v="2021-12-10 15:59:54.511000+00:00"/>
    <s v="2022-10-10 11:41:23.358000+00:00"/>
    <s v="GPA"/>
  </r>
  <r>
    <s v="Tejas Kulkarni"/>
    <n v="500000"/>
    <s v="INR"/>
    <n v="0"/>
    <s v="7/19/22"/>
    <s v="Sales"/>
    <s v="stat_kcR4fZg7TU7jjk1jAVua3qGLRS4J5uFayEjK5j02wtv"/>
    <s v="Unqualified"/>
    <n v="0"/>
    <s v="OpportunityStatusType.Lost"/>
    <s v="cont_Y097qZf7AlDovRVZWdlNXPRpAaUlzYMBhks3fKWSthn"/>
    <s v="Aliya Sidish"/>
    <m/>
    <s v="lead_Yf3aDUH9sJF5YVNcEm6WsAoYmBIfWr6p1jcPtmzmJ2k"/>
    <s v="onesingleview"/>
    <s v="Prateek Wadhwa"/>
    <s v="user_kbtBHYtBjVDNyI72HTF6C1SCvC7yVBiA6OrBOy3t96U"/>
    <s v="Tejas Kulkarni"/>
    <s v="2022-06-03 07:10:50.988000+00:00"/>
    <s v="2022-07-26 11:43:20.023000+00:00"/>
    <m/>
    <s v="Hyderabad"/>
    <m/>
    <m/>
    <m/>
    <n v="10"/>
    <m/>
    <m/>
    <m/>
    <m/>
    <m/>
    <m/>
    <m/>
    <m/>
    <m/>
    <m/>
    <m/>
    <s v="Banking &amp; Finance"/>
    <m/>
    <m/>
    <m/>
    <m/>
    <m/>
    <m/>
    <m/>
    <m/>
    <m/>
    <m/>
    <m/>
    <m/>
    <s v="Rakesh Nade"/>
    <m/>
    <s v="user_FdWFezbLzkYQcGsBUsjZO25nr2poK2nRbqV47Rs5Kfm"/>
    <x v="17"/>
    <x v="1"/>
    <m/>
    <s v="July"/>
    <m/>
    <m/>
    <m/>
    <s v="Lead Magnet Lead"/>
    <m/>
    <m/>
    <m/>
    <s v="2021-08-29 20:08:21.121000+00:00"/>
    <s v="2022-09-20 13:02:57.765000+00:00"/>
    <s v="GMC"/>
  </r>
  <r>
    <s v="Sonal Paithankar"/>
    <n v="5000000"/>
    <s v="INR"/>
    <n v="0"/>
    <d v="2022-10-08T00:00:00"/>
    <s v="Sales"/>
    <s v="stat_kcR4fZg7TU7jjk1jAVua3qGLRS4J5uFayEjK5j02wtv"/>
    <s v="Unqualified"/>
    <n v="0"/>
    <s v="OpportunityStatusType.Lost"/>
    <m/>
    <m/>
    <s v="GMC"/>
    <s v="lead_KbVaYakYtOwgHYKiMRZweKNAwUfOS8wtMm5yDmDjQWm"/>
    <s v="Velocis Systems"/>
    <s v="Aditya Binani"/>
    <s v="user_Iwn6da5WKkZqwUySK0oUuCb72pFP5WEm4zAb92ijqFe"/>
    <s v="Sonal Paithankar"/>
    <s v="2022-05-30 09:38:30.104000+00:00"/>
    <s v="2022-07-26 10:39:12.945000+00:00"/>
    <m/>
    <s v="Delhi"/>
    <m/>
    <m/>
    <m/>
    <n v="1735"/>
    <m/>
    <m/>
    <m/>
    <m/>
    <m/>
    <m/>
    <m/>
    <m/>
    <m/>
    <m/>
    <m/>
    <s v="IT Services &amp; IT Consulting; Others"/>
    <m/>
    <m/>
    <m/>
    <m/>
    <m/>
    <m/>
    <m/>
    <m/>
    <m/>
    <m/>
    <m/>
    <m/>
    <s v="Mrunmay Jalgaonkar"/>
    <m/>
    <s v="user_g5Yw4Z4XnIbmcGhJO80vdtFdd5ElcDlgYO3q8l82ODn"/>
    <x v="18"/>
    <x v="1"/>
    <m/>
    <s v="August"/>
    <s v="Cold Call"/>
    <s v="Naukri.com"/>
    <m/>
    <m/>
    <m/>
    <m/>
    <m/>
    <s v="2022-01-31 05:10:30.680000+00:00"/>
    <s v="2022-10-20 10:25:41.284000+00:00"/>
    <m/>
  </r>
  <r>
    <s v="Anshum Naithani"/>
    <n v="1500000"/>
    <s v="INR"/>
    <n v="0"/>
    <s v="9/15/22"/>
    <s v="Sales"/>
    <s v="stat_kcR4fZg7TU7jjk1jAVua3qGLRS4J5uFayEjK5j02wtv"/>
    <s v="Unqualified"/>
    <n v="0"/>
    <s v="OpportunityStatusType.Lost"/>
    <s v="cont_irC0t68lAMF12B3pd8Y27Gp67h5yuEXEJCuECgafwrA"/>
    <s v="Milind Patil"/>
    <s v="GPA ren"/>
    <s v="lead_enhNq9C7z8ILJpZ1iWHKF4woGZqrLfti3rooHXSnmrN"/>
    <s v="Bureau Veritas Group"/>
    <s v="Gauri Jori"/>
    <s v="user_GL8PBiV4pvzsQLVHSdZLeMQAQcGjCvLkffg486DHfZJ"/>
    <s v="Anshum Naithani"/>
    <s v="2022-07-15 10:37:02.123000+00:00"/>
    <s v="2022-07-26 10:38:52.821000+00:00"/>
    <m/>
    <s v="Mumbai"/>
    <m/>
    <m/>
    <m/>
    <n v="3548"/>
    <m/>
    <m/>
    <m/>
    <m/>
    <m/>
    <m/>
    <m/>
    <m/>
    <m/>
    <m/>
    <m/>
    <s v="Renewables &amp; Environment"/>
    <m/>
    <m/>
    <m/>
    <m/>
    <m/>
    <m/>
    <m/>
    <m/>
    <m/>
    <m/>
    <m/>
    <m/>
    <s v="Aniket Vahile"/>
    <m/>
    <s v="user_5YHA1ZU4iP896lD1YJehdJcMx7ZEgWCpulT4T2c3pJ3"/>
    <x v="4"/>
    <x v="1"/>
    <m/>
    <s v="January; July; March; October; September"/>
    <s v="Cold Call; Gated Content"/>
    <s v="Naukri.com"/>
    <m/>
    <s v="Vaccine inbound"/>
    <m/>
    <m/>
    <m/>
    <s v="2021-05-05 17:46:27.291000+00:00"/>
    <s v="2022-10-14 07:41:10.825000+00:00"/>
    <m/>
  </r>
  <r>
    <s v="Sonal Paithankar"/>
    <n v="2500000"/>
    <s v="INR"/>
    <n v="0"/>
    <d v="2022-10-08T00:00:00"/>
    <s v="Sales"/>
    <s v="stat_kcR4fZg7TU7jjk1jAVua3qGLRS4J5uFayEjK5j02wtv"/>
    <s v="Unqualified"/>
    <n v="0"/>
    <s v="OpportunityStatusType.Lost"/>
    <m/>
    <m/>
    <s v="GTL"/>
    <s v="lead_KbVaYakYtOwgHYKiMRZweKNAwUfOS8wtMm5yDmDjQWm"/>
    <s v="Velocis Systems"/>
    <s v="Aditya Binani"/>
    <s v="user_Iwn6da5WKkZqwUySK0oUuCb72pFP5WEm4zAb92ijqFe"/>
    <s v="Sonal Paithankar"/>
    <s v="2022-05-30 09:38:45.432000+00:00"/>
    <s v="2022-07-26 10:39:01.034000+00:00"/>
    <m/>
    <s v="Delhi"/>
    <m/>
    <m/>
    <m/>
    <n v="1735"/>
    <m/>
    <m/>
    <m/>
    <m/>
    <m/>
    <m/>
    <m/>
    <m/>
    <m/>
    <m/>
    <m/>
    <s v="IT Services &amp; IT Consulting; Others"/>
    <m/>
    <m/>
    <m/>
    <m/>
    <m/>
    <m/>
    <m/>
    <m/>
    <m/>
    <m/>
    <m/>
    <m/>
    <s v="Mrunmay Jalgaonkar"/>
    <m/>
    <s v="user_g5Yw4Z4XnIbmcGhJO80vdtFdd5ElcDlgYO3q8l82ODn"/>
    <x v="18"/>
    <x v="1"/>
    <m/>
    <s v="August"/>
    <s v="Cold Call"/>
    <s v="Naukri.com"/>
    <m/>
    <m/>
    <m/>
    <m/>
    <m/>
    <s v="2022-01-31 05:10:30.680000+00:00"/>
    <s v="2022-10-20 10:25:41.284000+00:00"/>
    <m/>
  </r>
  <r>
    <s v="Sonal Paithankar"/>
    <n v="200000"/>
    <s v="INR"/>
    <n v="0"/>
    <d v="2022-10-08T00:00:00"/>
    <s v="Sales"/>
    <s v="stat_kcR4fZg7TU7jjk1jAVua3qGLRS4J5uFayEjK5j02wtv"/>
    <s v="Unqualified"/>
    <n v="0"/>
    <s v="OpportunityStatusType.Lost"/>
    <m/>
    <m/>
    <s v="GPA"/>
    <s v="lead_KbVaYakYtOwgHYKiMRZweKNAwUfOS8wtMm5yDmDjQWm"/>
    <s v="Velocis Systems"/>
    <s v="Aditya Binani"/>
    <s v="user_Iwn6da5WKkZqwUySK0oUuCb72pFP5WEm4zAb92ijqFe"/>
    <s v="Sonal Paithankar"/>
    <s v="2022-05-30 09:39:05.733000+00:00"/>
    <s v="2022-07-26 10:38:53.315000+00:00"/>
    <m/>
    <s v="Delhi"/>
    <m/>
    <m/>
    <m/>
    <n v="1735"/>
    <m/>
    <m/>
    <m/>
    <m/>
    <m/>
    <m/>
    <m/>
    <m/>
    <m/>
    <m/>
    <m/>
    <s v="IT Services &amp; IT Consulting; Others"/>
    <m/>
    <m/>
    <m/>
    <m/>
    <m/>
    <m/>
    <m/>
    <m/>
    <m/>
    <m/>
    <m/>
    <m/>
    <s v="Mrunmay Jalgaonkar"/>
    <m/>
    <s v="user_g5Yw4Z4XnIbmcGhJO80vdtFdd5ElcDlgYO3q8l82ODn"/>
    <x v="18"/>
    <x v="1"/>
    <m/>
    <s v="August"/>
    <s v="Cold Call"/>
    <s v="Naukri.com"/>
    <m/>
    <m/>
    <m/>
    <m/>
    <m/>
    <s v="2022-01-31 05:10:30.680000+00:00"/>
    <s v="2022-10-20 10:25:41.284000+00:00"/>
    <m/>
  </r>
  <r>
    <s v="Omkar Ghate"/>
    <n v="100000"/>
    <s v="INR"/>
    <n v="0"/>
    <d v="2022-08-08T00:00:00"/>
    <s v="Sales"/>
    <s v="stat_kcR4fZg7TU7jjk1jAVua3qGLRS4J5uFayEjK5j02wtv"/>
    <s v="Unqualified"/>
    <n v="0"/>
    <s v="OpportunityStatusType.Lost"/>
    <s v="cont_pbdYn04Abm2VQj2ScvcUFzlC1FqNFcSC66alJN8tmFh"/>
    <s v="Preeja S"/>
    <s v="Nathan Ark Software - GMC Ren"/>
    <s v="lead_NK6lbk9sFivKwlCjxZhs6lmNxqzVG9O2OzLgfYtlLRR"/>
    <s v="MACHINTEL SYSTEMS PRIVATE LIMITED"/>
    <s v="Trupti Suryavanshi"/>
    <s v="user_9SBRjyF0n4iWuhUdqRyQkFhl2J4uyNKhFWvvJEvunX8"/>
    <s v="Omkar Ghate"/>
    <s v="2022-07-22 11:04:10.030000+00:00"/>
    <s v="2022-07-26 09:56:12.266000+00:00"/>
    <m/>
    <s v="Pune"/>
    <m/>
    <m/>
    <m/>
    <n v="263"/>
    <m/>
    <m/>
    <m/>
    <m/>
    <m/>
    <m/>
    <m/>
    <m/>
    <m/>
    <m/>
    <m/>
    <s v="Digital Marketing &amp; Advertising"/>
    <m/>
    <m/>
    <m/>
    <m/>
    <m/>
    <m/>
    <m/>
    <m/>
    <m/>
    <m/>
    <m/>
    <m/>
    <s v="Arunkumar Dubey"/>
    <m/>
    <s v="user_L8E6IFhq6UCzKLHa45LUUTZCznDuyDwFrGaEp9DXiUM"/>
    <x v="9"/>
    <x v="1"/>
    <m/>
    <s v="June"/>
    <s v="Gated Content"/>
    <s v="Naukri.com"/>
    <m/>
    <s v="Employee Wellness Handbook"/>
    <m/>
    <m/>
    <m/>
    <s v="2022-01-07 05:56:43.289000+00:00"/>
    <s v="2022-09-08 11:28:06.862000+00:00"/>
    <s v="GMC"/>
  </r>
  <r>
    <s v="Sreenivas Hatti"/>
    <n v="100000"/>
    <s v="INR"/>
    <n v="0"/>
    <s v="7/31/22"/>
    <s v="Sales"/>
    <s v="stat_kcR4fZg7TU7jjk1jAVua3qGLRS4J5uFayEjK5j02wtv"/>
    <s v="Unqualified"/>
    <n v="0"/>
    <s v="OpportunityStatusType.Lost"/>
    <s v="cont_OKHfOshgHMba7jfNEwkLIPJPGVoAxDZBMuEowcOCu4Z"/>
    <s v="Kantharaju"/>
    <s v="GPA - July 31st"/>
    <s v="lead_f05PaWe89PcsHMe5tO3vkYrqSEUhPe270yU9E6z8IXI"/>
    <s v="Bal Pharma"/>
    <s v="Daya Gowda"/>
    <s v="user_JjaNBsxmUKBROYZvEahyXgec466W5jQa2pL0NUZ81Lb"/>
    <s v="Sreenivas Hatti"/>
    <s v="2022-07-04 10:06:48.562000+00:00"/>
    <s v="2022-07-26 10:07:48.382000+00:00"/>
    <m/>
    <s v="Bangalore"/>
    <m/>
    <m/>
    <m/>
    <n v="768"/>
    <m/>
    <m/>
    <m/>
    <m/>
    <m/>
    <m/>
    <m/>
    <m/>
    <m/>
    <m/>
    <m/>
    <s v="Manufacturing"/>
    <s v="The Orientals Insurance co"/>
    <m/>
    <m/>
    <m/>
    <m/>
    <m/>
    <m/>
    <m/>
    <m/>
    <m/>
    <m/>
    <m/>
    <s v="Rakesh Nade"/>
    <m/>
    <s v="user_ojX3B6giQCeKnOjqd4gdwXUl0CqqHMXNORvxR6POXn6"/>
    <x v="21"/>
    <x v="1"/>
    <m/>
    <s v="July; September"/>
    <s v="Cold Call"/>
    <m/>
    <m/>
    <m/>
    <m/>
    <m/>
    <m/>
    <s v="2022-04-19 08:55:35.653000+00:00"/>
    <s v="2022-10-13 07:43:54.382000+00:00"/>
    <m/>
  </r>
  <r>
    <s v="Omkar Ghate"/>
    <n v="50000"/>
    <s v="INR"/>
    <n v="0"/>
    <d v="2022-08-08T00:00:00"/>
    <s v="Sales"/>
    <s v="stat_kcR4fZg7TU7jjk1jAVua3qGLRS4J5uFayEjK5j02wtv"/>
    <s v="Unqualified"/>
    <n v="0"/>
    <s v="OpportunityStatusType.Lost"/>
    <s v="cont_pbdYn04Abm2VQj2ScvcUFzlC1FqNFcSC66alJN8tmFh"/>
    <s v="Preeja S"/>
    <s v="Machintel Systems P. L. - GPA ren"/>
    <s v="lead_NK6lbk9sFivKwlCjxZhs6lmNxqzVG9O2OzLgfYtlLRR"/>
    <s v="MACHINTEL SYSTEMS PRIVATE LIMITED"/>
    <s v="Trupti Suryavanshi"/>
    <s v="user_9SBRjyF0n4iWuhUdqRyQkFhl2J4uyNKhFWvvJEvunX8"/>
    <s v="Omkar Ghate"/>
    <s v="2022-07-22 11:03:15.285000+00:00"/>
    <s v="2022-07-26 09:56:03.257000+00:00"/>
    <m/>
    <s v="Pune"/>
    <m/>
    <m/>
    <m/>
    <n v="263"/>
    <m/>
    <m/>
    <m/>
    <m/>
    <m/>
    <m/>
    <m/>
    <m/>
    <m/>
    <m/>
    <m/>
    <s v="Digital Marketing &amp; Advertising"/>
    <m/>
    <m/>
    <m/>
    <m/>
    <m/>
    <m/>
    <m/>
    <m/>
    <m/>
    <m/>
    <m/>
    <m/>
    <s v="Arunkumar Dubey"/>
    <m/>
    <s v="user_L8E6IFhq6UCzKLHa45LUUTZCznDuyDwFrGaEp9DXiUM"/>
    <x v="9"/>
    <x v="1"/>
    <m/>
    <s v="June"/>
    <s v="Gated Content"/>
    <s v="Naukri.com"/>
    <m/>
    <s v="Employee Wellness Handbook"/>
    <m/>
    <m/>
    <m/>
    <s v="2022-01-07 05:56:43.289000+00:00"/>
    <s v="2022-09-08 11:28:06.862000+00:00"/>
    <s v="GPA"/>
  </r>
  <r>
    <s v="Omkar Ghate"/>
    <n v="480704"/>
    <s v="INR"/>
    <n v="0"/>
    <s v="7/15/22"/>
    <s v="Sales"/>
    <s v="stat_kcR4fZg7TU7jjk1jAVua3qGLRS4J5uFayEjK5j02wtv"/>
    <s v="Unqualified"/>
    <n v="0"/>
    <s v="OpportunityStatusType.Lost"/>
    <m/>
    <m/>
    <m/>
    <s v="lead_8JpT9LCJyd0QUAhApcldhDE2cpI8NhEh92XDTKWad4N"/>
    <s v="SRtekBox"/>
    <s v="Satyajit Chati"/>
    <s v="user_9SBRjyF0n4iWuhUdqRyQkFhl2J4uyNKhFWvvJEvunX8"/>
    <s v="Omkar Ghate"/>
    <s v="2022-05-13 08:05:05.692000+00:00"/>
    <s v="2022-07-26 09:09:13.721000+00:00"/>
    <m/>
    <s v="Bangalore"/>
    <m/>
    <s v="2021-06-11 13:21:43+00:00"/>
    <m/>
    <n v="110"/>
    <m/>
    <m/>
    <m/>
    <m/>
    <m/>
    <m/>
    <m/>
    <m/>
    <m/>
    <m/>
    <m/>
    <m/>
    <m/>
    <m/>
    <m/>
    <m/>
    <m/>
    <m/>
    <m/>
    <m/>
    <m/>
    <m/>
    <m/>
    <m/>
    <m/>
    <m/>
    <s v="user_5IQTpX6DsnoeoDfxqzqojpVoQLXPh68nhDjLS5ETjYj"/>
    <x v="8"/>
    <x v="1"/>
    <m/>
    <s v="July"/>
    <s v="Inbound"/>
    <s v="Inbound via website"/>
    <m/>
    <s v="Employee Count 50"/>
    <m/>
    <m/>
    <m/>
    <s v="2021-06-11 13:23:44.271000+00:00"/>
    <s v="2022-09-27 04:50:14.777000+00:00"/>
    <m/>
  </r>
  <r>
    <s v="Omkar Ghate"/>
    <n v="1800000"/>
    <s v="INR"/>
    <n v="0"/>
    <d v="2022-08-08T00:00:00"/>
    <s v="Sales"/>
    <s v="stat_kcR4fZg7TU7jjk1jAVua3qGLRS4J5uFayEjK5j02wtv"/>
    <s v="Unqualified"/>
    <n v="0"/>
    <s v="OpportunityStatusType.Lost"/>
    <s v="cont_pbdYn04Abm2VQj2ScvcUFzlC1FqNFcSC66alJN8tmFh"/>
    <s v="Preeja S"/>
    <s v="Machintel Systems P. L. - GMC Renewal"/>
    <s v="lead_NK6lbk9sFivKwlCjxZhs6lmNxqzVG9O2OzLgfYtlLRR"/>
    <s v="MACHINTEL SYSTEMS PRIVATE LIMITED"/>
    <s v="Trupti Suryavanshi"/>
    <s v="user_9SBRjyF0n4iWuhUdqRyQkFhl2J4uyNKhFWvvJEvunX8"/>
    <s v="Omkar Ghate"/>
    <s v="2022-07-22 11:02:32.788000+00:00"/>
    <s v="2022-07-26 09:55:41.226000+00:00"/>
    <m/>
    <s v="Pune"/>
    <m/>
    <m/>
    <m/>
    <n v="263"/>
    <m/>
    <m/>
    <m/>
    <m/>
    <m/>
    <m/>
    <m/>
    <m/>
    <m/>
    <m/>
    <m/>
    <s v="Digital Marketing &amp; Advertising"/>
    <m/>
    <m/>
    <m/>
    <m/>
    <m/>
    <m/>
    <m/>
    <m/>
    <m/>
    <m/>
    <m/>
    <m/>
    <s v="Arunkumar Dubey"/>
    <m/>
    <s v="user_L8E6IFhq6UCzKLHa45LUUTZCznDuyDwFrGaEp9DXiUM"/>
    <x v="9"/>
    <x v="1"/>
    <m/>
    <s v="June"/>
    <s v="Gated Content"/>
    <s v="Naukri.com"/>
    <m/>
    <s v="Employee Wellness Handbook"/>
    <m/>
    <m/>
    <m/>
    <s v="2022-01-07 05:56:43.289000+00:00"/>
    <s v="2022-09-08 11:28:06.862000+00:00"/>
    <s v="GMC"/>
  </r>
  <r>
    <s v="Omkar Ghate"/>
    <n v="600000"/>
    <s v="INR"/>
    <n v="0"/>
    <s v="8/31/22"/>
    <s v="Sales"/>
    <s v="stat_kcR4fZg7TU7jjk1jAVua3qGLRS4J5uFayEjK5j02wtv"/>
    <s v="Unqualified"/>
    <n v="0"/>
    <s v="OpportunityStatusType.Lost"/>
    <m/>
    <m/>
    <m/>
    <s v="lead_Y8FGvwFWLZwpILQEzqKHq1tnHAx5bkdO9MpWx42jiz2"/>
    <s v="mamasaheb khandge school"/>
    <s v="Prajakta Sahastrabudhe"/>
    <s v="user_9SBRjyF0n4iWuhUdqRyQkFhl2J4uyNKhFWvvJEvunX8"/>
    <s v="Omkar Ghate"/>
    <s v="2022-06-04 07:45:26.688000+00:00"/>
    <s v="2022-07-26 09:07:42.735000+00:00"/>
    <m/>
    <s v="Pune"/>
    <m/>
    <m/>
    <m/>
    <n v="500"/>
    <m/>
    <m/>
    <m/>
    <m/>
    <m/>
    <m/>
    <m/>
    <m/>
    <m/>
    <m/>
    <m/>
    <s v="Education"/>
    <m/>
    <m/>
    <m/>
    <m/>
    <m/>
    <m/>
    <m/>
    <m/>
    <m/>
    <m/>
    <m/>
    <m/>
    <s v="Yogesh Paigude"/>
    <m/>
    <s v="user_6hRQhcoLhZEDUBYaw3vS7rv6T5582sGfXq4jNRqTfUU"/>
    <x v="14"/>
    <x v="1"/>
    <m/>
    <m/>
    <s v="Cold Call"/>
    <m/>
    <m/>
    <m/>
    <m/>
    <m/>
    <m/>
    <s v="2022-06-04 07:44:30.118000+00:00"/>
    <s v="2022-08-30 06:57:11.505000+00:00"/>
    <m/>
  </r>
  <r>
    <s v="Chetan Kumar"/>
    <n v="1500000"/>
    <s v="INR"/>
    <n v="0"/>
    <s v="7/27/22"/>
    <s v="Sales"/>
    <s v="stat_kcR4fZg7TU7jjk1jAVua3qGLRS4J5uFayEjK5j02wtv"/>
    <s v="Unqualified"/>
    <n v="0"/>
    <s v="OpportunityStatusType.Lost"/>
    <m/>
    <m/>
    <s v="GMC Renewal"/>
    <s v="lead_EERqMJHpsGhP9CEDnw5RldFMEahXVhoxubX2BQYH0Ro"/>
    <s v="Eurobond"/>
    <s v="Pranav Kenjale"/>
    <s v="user_hAuUqCTCw5r4tCUrswIWPSW7LJ1XIBbttZVmJkxmzGq"/>
    <s v="Chetan Kumar"/>
    <s v="2022-06-09 11:55:02.070000+00:00"/>
    <s v="2022-07-26 08:05:54.430000+00:00"/>
    <m/>
    <s v="Mumbai"/>
    <m/>
    <s v="2021-04-20 05:20:37+00:00"/>
    <m/>
    <n v="119"/>
    <m/>
    <m/>
    <m/>
    <m/>
    <m/>
    <m/>
    <m/>
    <s v="PAID_SOCIAL"/>
    <m/>
    <m/>
    <m/>
    <s v="Others"/>
    <m/>
    <m/>
    <m/>
    <m/>
    <m/>
    <m/>
    <m/>
    <m/>
    <m/>
    <m/>
    <m/>
    <m/>
    <m/>
    <m/>
    <s v="user_x9AtbGLhDmWYC9XAmYdfwBt9yiXbgMhBuZpIoFuN8Cd"/>
    <x v="22"/>
    <x v="6"/>
    <m/>
    <s v="July"/>
    <s v="Gated Content; Inbound"/>
    <s v="Inbound via website"/>
    <m/>
    <s v="Vaccine inbound"/>
    <m/>
    <m/>
    <m/>
    <s v="2021-04-20 05:21:48.340000+00:00"/>
    <s v="2022-08-17 05:19:21.510000+00:00"/>
    <m/>
  </r>
  <r>
    <s v="Sreenivas Hatti"/>
    <n v="1000000"/>
    <s v="INR"/>
    <n v="0"/>
    <d v="2022-11-07T00:00:00"/>
    <s v="Sales"/>
    <s v="stat_kcR4fZg7TU7jjk1jAVua3qGLRS4J5uFayEjK5j02wtv"/>
    <s v="Unqualified"/>
    <n v="0"/>
    <s v="OpportunityStatusType.Lost"/>
    <s v="cont_2s9rH4onuxNNUZpcbJcDMzS4D0wUBo4IIbtwrygiq7W"/>
    <s v="Vardararaja Varada"/>
    <s v="GMC Aug Renewal"/>
    <s v="lead_Dgj00hljoGLzgQ6lodMOxJSDCMtm7pWz5Ul5oJXEI0O"/>
    <s v="Hombale Group"/>
    <s v="Vikas Raj"/>
    <s v="user_JjaNBsxmUKBROYZvEahyXgec466W5jQa2pL0NUZ81Lb"/>
    <s v="Sreenivas Hatti"/>
    <s v="2022-07-11 05:23:10.815000+00:00"/>
    <s v="2022-07-26 08:34:39.576000+00:00"/>
    <m/>
    <s v="Bangalore"/>
    <m/>
    <m/>
    <m/>
    <n v="101"/>
    <m/>
    <m/>
    <m/>
    <m/>
    <m/>
    <m/>
    <m/>
    <m/>
    <m/>
    <m/>
    <m/>
    <s v="Construction &amp; Real Estate"/>
    <m/>
    <m/>
    <m/>
    <m/>
    <m/>
    <m/>
    <m/>
    <m/>
    <m/>
    <m/>
    <m/>
    <m/>
    <s v="Prashant Abhang"/>
    <m/>
    <s v="user_BtmkQ6xvtDyCMLstiH7YmmQURsFQdjarGcnSBd9UgEk"/>
    <x v="19"/>
    <x v="1"/>
    <m/>
    <s v="August"/>
    <s v="Cold Call"/>
    <m/>
    <m/>
    <m/>
    <m/>
    <m/>
    <m/>
    <s v="2022-04-19 08:55:34.601000+00:00"/>
    <s v="2022-09-25 14:20:16.673000+00:00"/>
    <m/>
  </r>
  <r>
    <s v="Sreenivas Hatti"/>
    <n v="1000000"/>
    <s v="INR"/>
    <n v="0"/>
    <d v="2022-08-07T00:00:00"/>
    <s v="Sales"/>
    <s v="stat_kcR4fZg7TU7jjk1jAVua3qGLRS4J5uFayEjK5j02wtv"/>
    <s v="Unqualified"/>
    <n v="0"/>
    <s v="OpportunityStatusType.Lost"/>
    <m/>
    <m/>
    <s v="GMC Renewal July, call him on 8 June for timing conformation."/>
    <s v="lead_Dgj00hljoGLzgQ6lodMOxJSDCMtm7pWz5Ul5oJXEI0O"/>
    <s v="Hombale Group"/>
    <s v="Vikas Raj"/>
    <s v="user_JjaNBsxmUKBROYZvEahyXgec466W5jQa2pL0NUZ81Lb"/>
    <s v="Sreenivas Hatti"/>
    <s v="2022-07-04 09:47:46.410000+00:00"/>
    <s v="2022-07-26 08:34:43.501000+00:00"/>
    <m/>
    <s v="Bangalore"/>
    <m/>
    <m/>
    <m/>
    <n v="101"/>
    <m/>
    <m/>
    <m/>
    <m/>
    <m/>
    <m/>
    <m/>
    <m/>
    <m/>
    <m/>
    <m/>
    <s v="Construction &amp; Real Estate"/>
    <m/>
    <m/>
    <m/>
    <m/>
    <m/>
    <m/>
    <m/>
    <m/>
    <m/>
    <m/>
    <m/>
    <m/>
    <s v="Prashant Abhang"/>
    <m/>
    <s v="user_BtmkQ6xvtDyCMLstiH7YmmQURsFQdjarGcnSBd9UgEk"/>
    <x v="19"/>
    <x v="1"/>
    <m/>
    <s v="August"/>
    <s v="Cold Call"/>
    <m/>
    <m/>
    <m/>
    <m/>
    <m/>
    <m/>
    <s v="2022-04-19 08:55:34.601000+00:00"/>
    <s v="2022-09-25 14:20:16.673000+00:00"/>
    <m/>
  </r>
  <r>
    <s v="Vivek Singh"/>
    <n v="300000"/>
    <s v="INR"/>
    <n v="0"/>
    <s v="7/26/22"/>
    <s v="Sales"/>
    <s v="stat_kcR4fZg7TU7jjk1jAVua3qGLRS4J5uFayEjK5j02wtv"/>
    <s v="Unqualified"/>
    <n v="0"/>
    <s v="OpportunityStatusType.Lost"/>
    <s v="cont_7YlkyvitmXkXF1TA4rtwBt7gY9SPaUZTPYhm1SU2Eun"/>
    <s v="Nayana Hegde"/>
    <m/>
    <s v="lead_RlWDnw7ezOVQmuGQHfW52VZTTBPV6ENVklrP1WG0dW6"/>
    <s v="Cloudthing India Pvt Ltd"/>
    <s v="Sarvesh Pawar"/>
    <s v="user_6dalmZ7hmWD47jhCVGdU1SSEcFMsz9rWtW2jPORgJvj"/>
    <s v="Vivek Singh"/>
    <s v="2022-07-07 09:23:29.777000+00:00"/>
    <s v="2022-07-26 07:45:17.293000+00:00"/>
    <m/>
    <s v="Bangalore"/>
    <m/>
    <m/>
    <m/>
    <n v="200"/>
    <m/>
    <m/>
    <m/>
    <m/>
    <m/>
    <m/>
    <m/>
    <s v="PAID_SOCIAL"/>
    <m/>
    <m/>
    <m/>
    <m/>
    <s v="United India Insurance company"/>
    <m/>
    <m/>
    <m/>
    <m/>
    <m/>
    <m/>
    <m/>
    <m/>
    <m/>
    <m/>
    <m/>
    <m/>
    <m/>
    <s v="user_A8KOTZADnUtEQOLt4nSLAmteNStuGh80js75RYjrXVt"/>
    <x v="6"/>
    <x v="1"/>
    <m/>
    <s v="July"/>
    <s v="Gated Content"/>
    <m/>
    <s v="3 lacs"/>
    <s v="Employee Wellness Handbook"/>
    <m/>
    <m/>
    <s v="Medi Assist"/>
    <s v="2022-03-25 12:09:59.399000+00:00"/>
    <s v="2022-08-02 10:42:27.660000+00:00"/>
    <s v="Covid"/>
  </r>
  <r>
    <s v="Sreenivas Hatti"/>
    <n v="1000000"/>
    <s v="INR"/>
    <n v="0"/>
    <s v="7/30/22"/>
    <s v="Sales"/>
    <s v="stat_kcR4fZg7TU7jjk1jAVua3qGLRS4J5uFayEjK5j02wtv"/>
    <s v="Unqualified"/>
    <n v="0"/>
    <s v="OpportunityStatusType.Lost"/>
    <s v="cont_pgL1Sxib3nIS9ijD3fvCUvcHi61WN2y2d1yU37IaZ7T"/>
    <s v="Maya Unnikrishnan"/>
    <s v="GMC"/>
    <s v="lead_xqCtd11Se2dr78oCaW4ze9zQ9musUWvU9jNH6MUL5bH"/>
    <s v="BORQS Software Solutions"/>
    <s v="Daya Gowda"/>
    <s v="user_JjaNBsxmUKBROYZvEahyXgec466W5jQa2pL0NUZ81Lb"/>
    <s v="Sreenivas Hatti"/>
    <s v="2022-05-16 12:41:44.718000+00:00"/>
    <s v="2022-07-26 07:55:35.958000+00:00"/>
    <m/>
    <s v="Bangalore"/>
    <m/>
    <m/>
    <m/>
    <n v="185"/>
    <m/>
    <m/>
    <m/>
    <m/>
    <m/>
    <m/>
    <m/>
    <m/>
    <m/>
    <m/>
    <m/>
    <s v="IT Services &amp; IT Consulting"/>
    <m/>
    <m/>
    <m/>
    <m/>
    <m/>
    <m/>
    <m/>
    <m/>
    <m/>
    <m/>
    <m/>
    <m/>
    <s v="Prashant Abhang"/>
    <m/>
    <s v="user_encRk5bIEFN6ZA11h4WH2AdZTiZpogLSlMIaj0E30SZ"/>
    <x v="3"/>
    <x v="1"/>
    <m/>
    <s v="July"/>
    <s v="Cold Call"/>
    <m/>
    <m/>
    <m/>
    <m/>
    <m/>
    <m/>
    <s v="2022-05-06 10:48:26.407000+00:00"/>
    <s v="2022-07-26 07:55:36.007000+00:00"/>
    <m/>
  </r>
  <r>
    <s v="Abhiroop Ganguly"/>
    <n v="300000"/>
    <s v="INR"/>
    <n v="0"/>
    <s v="7/31/22"/>
    <s v="Sales"/>
    <s v="stat_kcR4fZg7TU7jjk1jAVua3qGLRS4J5uFayEjK5j02wtv"/>
    <s v="Unqualified"/>
    <n v="0"/>
    <s v="OpportunityStatusType.Lost"/>
    <s v="cont_HY9YRsH9xd2dH2cKO1NvXOyb42Nth4ZY9MTNo8DcmND"/>
    <s v="Swapnil Rane"/>
    <s v="Loop Membership"/>
    <s v="lead_VVxWfa1K7gnB6dkSWHtm3gp1GT3pKmxv0TT8Dd5TZfl"/>
    <s v="Systems Plus transformations"/>
    <s v="Gauri Jori"/>
    <s v="user_U27GK6WjhLhUhi1EDKXV57xMpn8n8DMIOjci1q3UReZ"/>
    <s v="Abhiroop Ganguly"/>
    <s v="2022-05-11 12:33:47.417000+00:00"/>
    <s v="2022-07-26 08:01:41.502000+00:00"/>
    <m/>
    <s v="Pune"/>
    <m/>
    <s v="2020-08-14 08:05:16+00:00"/>
    <m/>
    <n v="407"/>
    <m/>
    <m/>
    <m/>
    <m/>
    <m/>
    <m/>
    <m/>
    <m/>
    <m/>
    <m/>
    <m/>
    <s v="IT Services &amp; IT Consulting"/>
    <m/>
    <m/>
    <m/>
    <m/>
    <m/>
    <m/>
    <m/>
    <m/>
    <m/>
    <m/>
    <m/>
    <m/>
    <s v="Prashant Abhang"/>
    <m/>
    <s v="user_5YHA1ZU4iP896lD1YJehdJcMx7ZEgWCpulT4T2c3pJ3"/>
    <x v="4"/>
    <x v="2"/>
    <m/>
    <s v="July"/>
    <s v="Cold Call"/>
    <s v="Lusha"/>
    <m/>
    <s v="Glengarry"/>
    <m/>
    <m/>
    <m/>
    <s v="2020-12-06 09:46:31.329000+00:00"/>
    <s v="2022-10-20 12:31:28.939000+00:00"/>
    <m/>
  </r>
  <r>
    <s v="Vivek Singh"/>
    <n v="2000000"/>
    <s v="INR"/>
    <n v="0"/>
    <s v="7/26/22"/>
    <s v="Sales"/>
    <s v="stat_kcR4fZg7TU7jjk1jAVua3qGLRS4J5uFayEjK5j02wtv"/>
    <s v="Unqualified"/>
    <n v="0"/>
    <s v="OpportunityStatusType.Lost"/>
    <s v="cont_7YlkyvitmXkXF1TA4rtwBt7gY9SPaUZTPYhm1SU2Eun"/>
    <s v="Nayana Hegde"/>
    <m/>
    <s v="lead_RlWDnw7ezOVQmuGQHfW52VZTTBPV6ENVklrP1WG0dW6"/>
    <s v="Cloudthing India Pvt Ltd"/>
    <s v="Sarvesh Pawar"/>
    <s v="user_6dalmZ7hmWD47jhCVGdU1SSEcFMsz9rWtW2jPORgJvj"/>
    <s v="Vivek Singh"/>
    <s v="2022-07-07 09:22:32.594000+00:00"/>
    <s v="2022-07-26 07:45:02.287000+00:00"/>
    <m/>
    <s v="Bangalore"/>
    <m/>
    <m/>
    <m/>
    <n v="200"/>
    <m/>
    <m/>
    <m/>
    <m/>
    <m/>
    <m/>
    <m/>
    <s v="PAID_SOCIAL"/>
    <m/>
    <m/>
    <m/>
    <m/>
    <s v="United India Insurance company"/>
    <m/>
    <m/>
    <m/>
    <m/>
    <m/>
    <m/>
    <m/>
    <m/>
    <m/>
    <m/>
    <m/>
    <m/>
    <m/>
    <s v="user_A8KOTZADnUtEQOLt4nSLAmteNStuGh80js75RYjrXVt"/>
    <x v="6"/>
    <x v="1"/>
    <m/>
    <s v="July"/>
    <s v="Gated Content"/>
    <m/>
    <s v="3 lacs"/>
    <s v="Employee Wellness Handbook"/>
    <m/>
    <m/>
    <s v="Medi Assist"/>
    <s v="2022-03-25 12:09:59.399000+00:00"/>
    <s v="2022-08-02 10:42:27.660000+00:00"/>
    <s v="GMC"/>
  </r>
  <r>
    <s v="Vivek Singh"/>
    <n v="5000000"/>
    <s v="INR"/>
    <n v="0"/>
    <s v="7/25/22"/>
    <s v="Sales"/>
    <s v="stat_1hn9nRJaLbI53NxPuSQgo90kRpbpKsFlwN4oEGNUTdO"/>
    <s v="Lost"/>
    <n v="0"/>
    <s v="OpportunityStatusType.Lost"/>
    <s v="cont_XlJNslV3efnIB9JgGGDt0v82TJBqtK9ygjqOdc6QpNH"/>
    <s v="kaleemullah"/>
    <s v="GMC - 25th July 500 employees self 1+5 stenhouse oriental tpa - mediassist adminstrative process is a pain point"/>
    <s v="lead_97JmpLGoqmzGdHs1msSBkZP2dgz3ySNA0X9hN38tEMj"/>
    <s v="Design Cafe"/>
    <s v="Daya Gowda"/>
    <s v="user_6dalmZ7hmWD47jhCVGdU1SSEcFMsz9rWtW2jPORgJvj"/>
    <s v="Vivek Singh"/>
    <s v="2022-07-12 12:24:45.446000+00:00"/>
    <s v="2022-07-26 07:44:02.977000+00:00"/>
    <m/>
    <s v="Bangalore"/>
    <m/>
    <m/>
    <m/>
    <n v="650"/>
    <m/>
    <m/>
    <m/>
    <m/>
    <m/>
    <m/>
    <m/>
    <s v="PAID_SOCIAL"/>
    <m/>
    <m/>
    <m/>
    <s v="Consumer Goods &amp; Electronics"/>
    <m/>
    <m/>
    <m/>
    <m/>
    <m/>
    <m/>
    <m/>
    <m/>
    <m/>
    <m/>
    <m/>
    <m/>
    <s v="Rakesh Nade"/>
    <m/>
    <s v="user_encRk5bIEFN6ZA11h4WH2AdZTiZpogLSlMIaj0E30SZ"/>
    <x v="3"/>
    <x v="1"/>
    <m/>
    <s v="July"/>
    <s v="Cold Call; Gated Content"/>
    <m/>
    <m/>
    <s v="Employee Engagement Handbook"/>
    <m/>
    <m/>
    <m/>
    <s v="2022-04-03 18:11:14.789000+00:00"/>
    <s v="2022-09-30 04:50:13.845000+00:00"/>
    <m/>
  </r>
  <r>
    <s v="Vivek Singh"/>
    <n v="75000"/>
    <s v="INR"/>
    <n v="0"/>
    <s v="7/26/22"/>
    <s v="Sales"/>
    <s v="stat_kcR4fZg7TU7jjk1jAVua3qGLRS4J5uFayEjK5j02wtv"/>
    <s v="Unqualified"/>
    <n v="0"/>
    <s v="OpportunityStatusType.Lost"/>
    <s v="cont_7YlkyvitmXkXF1TA4rtwBt7gY9SPaUZTPYhm1SU2Eun"/>
    <s v="Nayana Hegde"/>
    <m/>
    <s v="lead_RlWDnw7ezOVQmuGQHfW52VZTTBPV6ENVklrP1WG0dW6"/>
    <s v="Cloudthing India Pvt Ltd"/>
    <s v="Sarvesh Pawar"/>
    <s v="user_6dalmZ7hmWD47jhCVGdU1SSEcFMsz9rWtW2jPORgJvj"/>
    <s v="Vivek Singh"/>
    <s v="2022-07-07 09:22:59.787000+00:00"/>
    <s v="2022-07-26 07:45:11.244000+00:00"/>
    <m/>
    <s v="Bangalore"/>
    <m/>
    <m/>
    <m/>
    <n v="200"/>
    <m/>
    <m/>
    <m/>
    <m/>
    <m/>
    <m/>
    <m/>
    <s v="PAID_SOCIAL"/>
    <m/>
    <m/>
    <m/>
    <m/>
    <s v="United India Insurance company"/>
    <m/>
    <m/>
    <m/>
    <m/>
    <m/>
    <m/>
    <m/>
    <m/>
    <m/>
    <m/>
    <m/>
    <m/>
    <m/>
    <s v="user_A8KOTZADnUtEQOLt4nSLAmteNStuGh80js75RYjrXVt"/>
    <x v="6"/>
    <x v="1"/>
    <m/>
    <s v="July"/>
    <s v="Gated Content"/>
    <m/>
    <s v="3 lacs"/>
    <s v="Employee Wellness Handbook"/>
    <m/>
    <m/>
    <s v="Medi Assist"/>
    <s v="2022-03-25 12:09:59.399000+00:00"/>
    <s v="2022-08-02 10:42:27.660000+00:00"/>
    <s v="GPA"/>
  </r>
  <r>
    <s v="Manish Balpande"/>
    <n v="45653"/>
    <s v="INR"/>
    <n v="100"/>
    <s v="7/26/22"/>
    <s v="Sales"/>
    <s v="stat_OZRiD1474QRJIpvnjHCZfiIvKcVD6mIKSSTzg8SwDVx"/>
    <s v="Won- Payment Completed"/>
    <n v="1"/>
    <s v="OpportunityStatusType.Won"/>
    <s v="cont_gj1Khy5di7KsIx3QJYREMeuyIGT2rtvP5Fd9FUmgxC8"/>
    <s v="Sonia"/>
    <m/>
    <s v="lead_BkpcouX2A2ITTGCznsg4gjibmjzwF0rqTim7vLuKu2m"/>
    <s v="Insight Print Communications"/>
    <s v="Sarvesh Pawar"/>
    <s v="user_8jx3L2CDfrbzNnwYUv6Plfha6VxaSGsqcbTXR3sIBZi"/>
    <s v="Manish Balpande"/>
    <s v="2022-07-25 08:05:38.613000+00:00"/>
    <s v="2022-07-26 04:52:00.772000+00:00"/>
    <m/>
    <s v="Delhi"/>
    <m/>
    <m/>
    <m/>
    <n v="161"/>
    <m/>
    <m/>
    <m/>
    <m/>
    <m/>
    <m/>
    <m/>
    <m/>
    <m/>
    <m/>
    <m/>
    <s v="Others"/>
    <m/>
    <m/>
    <m/>
    <m/>
    <m/>
    <m/>
    <m/>
    <m/>
    <m/>
    <m/>
    <m/>
    <m/>
    <m/>
    <m/>
    <s v="user_A8KOTZADnUtEQOLt4nSLAmteNStuGh80js75RYjrXVt"/>
    <x v="6"/>
    <x v="2"/>
    <m/>
    <s v="July; May"/>
    <s v="Gated Content"/>
    <m/>
    <m/>
    <s v="Downloaded the guide: Employee Wellness Handbook"/>
    <m/>
    <m/>
    <m/>
    <s v="2021-12-16 05:17:30.381000+00:00"/>
    <s v="2022-10-17 06:26:02.553000+00:00"/>
    <s v="GPA"/>
  </r>
  <r>
    <s v="Vivek Singh"/>
    <n v="100000"/>
    <s v="INR"/>
    <n v="0"/>
    <s v="7/25/22"/>
    <s v="Sales"/>
    <s v="stat_1hn9nRJaLbI53NxPuSQgo90kRpbpKsFlwN4oEGNUTdO"/>
    <s v="Lost"/>
    <n v="0"/>
    <s v="OpportunityStatusType.Lost"/>
    <s v="cont_XlJNslV3efnIB9JgGGDt0v82TJBqtK9ygjqOdc6QpNH"/>
    <s v="kaleemullah"/>
    <s v="GPA"/>
    <s v="lead_97JmpLGoqmzGdHs1msSBkZP2dgz3ySNA0X9hN38tEMj"/>
    <s v="Design Cafe"/>
    <s v="Daya Gowda"/>
    <s v="user_6dalmZ7hmWD47jhCVGdU1SSEcFMsz9rWtW2jPORgJvj"/>
    <s v="Vivek Singh"/>
    <s v="2022-07-13 13:23:40.018000+00:00"/>
    <s v="2022-07-26 07:43:28.251000+00:00"/>
    <m/>
    <s v="Bangalore"/>
    <m/>
    <m/>
    <m/>
    <n v="650"/>
    <m/>
    <m/>
    <m/>
    <m/>
    <m/>
    <m/>
    <m/>
    <s v="PAID_SOCIAL"/>
    <m/>
    <m/>
    <m/>
    <s v="Consumer Goods &amp; Electronics"/>
    <m/>
    <m/>
    <m/>
    <m/>
    <m/>
    <m/>
    <m/>
    <m/>
    <m/>
    <m/>
    <m/>
    <m/>
    <s v="Rakesh Nade"/>
    <m/>
    <s v="user_encRk5bIEFN6ZA11h4WH2AdZTiZpogLSlMIaj0E30SZ"/>
    <x v="3"/>
    <x v="1"/>
    <m/>
    <s v="July"/>
    <s v="Cold Call; Gated Content"/>
    <m/>
    <m/>
    <s v="Employee Engagement Handbook"/>
    <m/>
    <m/>
    <m/>
    <s v="2022-04-03 18:11:14.789000+00:00"/>
    <s v="2022-09-30 04:50:13.845000+00:00"/>
    <m/>
  </r>
  <r>
    <s v="Pooja Gawas"/>
    <n v="6000000"/>
    <s v="INR"/>
    <n v="0"/>
    <s v="7/29/22"/>
    <s v="Sales"/>
    <s v="stat_kcR4fZg7TU7jjk1jAVua3qGLRS4J5uFayEjK5j02wtv"/>
    <s v="Unqualified"/>
    <n v="0"/>
    <s v="OpportunityStatusType.Lost"/>
    <s v="cont_YXCuBq74LcB2xgcA8L7ZWjPHUur8HPob7ArWFXfxY9E"/>
    <s v="Akkshhey Sud"/>
    <s v="Spoke to Akkshhey - Still collating data. Also unsure what the renewal date is. Hence unqualified."/>
    <s v="lead_S6vg5P7p9D3XO3u8VeydT4DwbEIzwcgdWP5GVsrgruM"/>
    <s v="iSON Xperiences"/>
    <s v="Ankita Pingale"/>
    <s v="user_KLETV1op4MIjvKQ12xGsWi23CuPjDE6PT29nwG6T3MY"/>
    <s v="Pooja Gawas"/>
    <s v="2022-07-14 11:50:41.326000+00:00"/>
    <s v="2022-07-26 07:30:42.512000+00:00"/>
    <m/>
    <s v="Pune"/>
    <m/>
    <m/>
    <m/>
    <n v="600"/>
    <m/>
    <m/>
    <m/>
    <m/>
    <m/>
    <m/>
    <m/>
    <m/>
    <m/>
    <m/>
    <m/>
    <s v="Outsourcing and Offshoring Consulting"/>
    <m/>
    <m/>
    <m/>
    <m/>
    <m/>
    <m/>
    <m/>
    <m/>
    <m/>
    <m/>
    <m/>
    <m/>
    <s v="Jithendra Goalla; Sakshi Soni"/>
    <m/>
    <s v="user_1z3bdwgjF9RILRmuQPeXXGoPhafSi1mEgyb4l5sVEvN"/>
    <x v="1"/>
    <x v="1"/>
    <m/>
    <s v="April; July"/>
    <s v="Cold Call"/>
    <s v="Naukri.com"/>
    <m/>
    <m/>
    <m/>
    <m/>
    <m/>
    <s v="2022-05-30 13:17:32.193000+00:00"/>
    <s v="2022-09-01 14:08:22.200000+00:00"/>
    <s v="GMC"/>
  </r>
  <r>
    <s v="Navin Panjwani"/>
    <n v="10000"/>
    <s v="INR"/>
    <n v="0"/>
    <s v="7/31/22"/>
    <s v="Sales"/>
    <s v="stat_kcR4fZg7TU7jjk1jAVua3qGLRS4J5uFayEjK5j02wtv"/>
    <s v="Unqualified"/>
    <n v="0"/>
    <s v="OpportunityStatusType.Lost"/>
    <s v="cont_HS6UFHczRo7bDmuTeL52Bi5VxnYSERm9iTOCMgLwoDG"/>
    <s v="KUMAR B"/>
    <m/>
    <s v="lead_0yWVF4hEaElTuruAFAzWIt4CoaOY203f1F9oE3VsC32"/>
    <s v="Paloma Turning Co Pvt. Ltd"/>
    <s v="Prateek Wadhwa"/>
    <s v="user_sD3YjSs92XKUfD0OPHeo886g6tW6aCM0iUhX5VVUuJi"/>
    <s v="Navin Panjwani"/>
    <s v="2022-05-24 11:44:37.283000+00:00"/>
    <s v="2022-07-25 12:59:42.151000+00:00"/>
    <m/>
    <s v="Bangalore"/>
    <m/>
    <m/>
    <m/>
    <n v="178"/>
    <m/>
    <m/>
    <m/>
    <m/>
    <m/>
    <m/>
    <m/>
    <m/>
    <m/>
    <m/>
    <m/>
    <s v="Manufacturing"/>
    <m/>
    <m/>
    <m/>
    <m/>
    <m/>
    <m/>
    <m/>
    <m/>
    <m/>
    <m/>
    <m/>
    <m/>
    <m/>
    <m/>
    <s v="user_FdWFezbLzkYQcGsBUsjZO25nr2poK2nRbqV47Rs5Kfm"/>
    <x v="17"/>
    <x v="12"/>
    <m/>
    <s v="June"/>
    <s v="Gated Content"/>
    <m/>
    <m/>
    <s v="Employee Engagement Handbook"/>
    <m/>
    <m/>
    <m/>
    <s v="2022-05-23 03:59:18.412000+00:00"/>
    <s v="2022-08-19 07:02:34.213000+00:00"/>
    <s v="WC"/>
  </r>
  <r>
    <s v="Vikas Gupta"/>
    <n v="2000000"/>
    <s v="INR"/>
    <n v="0"/>
    <s v="7/24/22"/>
    <s v="Sales"/>
    <s v="stat_kcR4fZg7TU7jjk1jAVua3qGLRS4J5uFayEjK5j02wtv"/>
    <s v="Unqualified"/>
    <n v="0"/>
    <s v="OpportunityStatusType.Lost"/>
    <s v="cont_3VH1hjsg0M2XeEbtGFZQ9LimUrjRPT91SkVZB9uiTx6"/>
    <s v="Mr. Arun Karwa"/>
    <s v="GMC Renewal"/>
    <s v="lead_xp7XySn1wNWshjk6ilRQuVPn2Uia0IxPobJH88lizsQ"/>
    <s v="OC Specialities Chemicals Pvt.Ltd."/>
    <s v="Trupti Suryavanshi"/>
    <s v="user_lccnw70UrYzjPcbxrA5N9qp8LF1vx6aP08yPEdeU06P"/>
    <s v="Vikas Gupta"/>
    <s v="2022-04-29 10:53:28.407000+00:00"/>
    <s v="2022-07-26 03:10:10.485000+00:00"/>
    <m/>
    <s v="Mumbai"/>
    <m/>
    <m/>
    <m/>
    <n v="92"/>
    <m/>
    <m/>
    <s v="Facebook"/>
    <m/>
    <m/>
    <m/>
    <m/>
    <s v="PAID_SOCIAL"/>
    <m/>
    <m/>
    <m/>
    <s v="Chemical"/>
    <m/>
    <m/>
    <m/>
    <m/>
    <m/>
    <m/>
    <m/>
    <m/>
    <m/>
    <m/>
    <m/>
    <m/>
    <s v="Aniket Vahile; Sakshi Soni"/>
    <m/>
    <s v="user_L8E6IFhq6UCzKLHa45LUUTZCznDuyDwFrGaEp9DXiUM"/>
    <x v="9"/>
    <x v="1"/>
    <m/>
    <s v="July"/>
    <s v="Cold Call"/>
    <s v="My friend"/>
    <m/>
    <s v="Employee Engagement Handbook"/>
    <m/>
    <m/>
    <m/>
    <s v="2021-07-09 09:00:18.394000+00:00"/>
    <s v="2022-07-30 09:34:25.158000+00:00"/>
    <s v="GMC"/>
  </r>
  <r>
    <s v="Vikas Gupta"/>
    <n v="100000"/>
    <s v="INR"/>
    <n v="0"/>
    <s v="7/24/22"/>
    <s v="Sales"/>
    <s v="stat_kcR4fZg7TU7jjk1jAVua3qGLRS4J5uFayEjK5j02wtv"/>
    <s v="Unqualified"/>
    <n v="0"/>
    <s v="OpportunityStatusType.Lost"/>
    <s v="cont_3VH1hjsg0M2XeEbtGFZQ9LimUrjRPT91SkVZB9uiTx6"/>
    <s v="Mr. Arun Karwa"/>
    <s v="GPA Renewal"/>
    <s v="lead_xp7XySn1wNWshjk6ilRQuVPn2Uia0IxPobJH88lizsQ"/>
    <s v="OC Specialities Chemicals Pvt.Ltd."/>
    <s v="Trupti Suryavanshi"/>
    <s v="user_lccnw70UrYzjPcbxrA5N9qp8LF1vx6aP08yPEdeU06P"/>
    <s v="Vikas Gupta"/>
    <s v="2022-04-29 10:54:33.371000+00:00"/>
    <s v="2022-07-26 03:10:29.919000+00:00"/>
    <m/>
    <s v="Mumbai"/>
    <m/>
    <m/>
    <m/>
    <n v="92"/>
    <m/>
    <m/>
    <s v="Facebook"/>
    <m/>
    <m/>
    <m/>
    <m/>
    <s v="PAID_SOCIAL"/>
    <m/>
    <m/>
    <m/>
    <s v="Chemical"/>
    <m/>
    <m/>
    <m/>
    <m/>
    <m/>
    <m/>
    <m/>
    <m/>
    <m/>
    <m/>
    <m/>
    <m/>
    <s v="Aniket Vahile; Sakshi Soni"/>
    <m/>
    <s v="user_L8E6IFhq6UCzKLHa45LUUTZCznDuyDwFrGaEp9DXiUM"/>
    <x v="9"/>
    <x v="1"/>
    <m/>
    <s v="July"/>
    <s v="Cold Call"/>
    <s v="My friend"/>
    <m/>
    <s v="Employee Engagement Handbook"/>
    <m/>
    <m/>
    <m/>
    <s v="2021-07-09 09:00:18.394000+00:00"/>
    <s v="2022-07-30 09:34:25.158000+00:00"/>
    <s v="GPA"/>
  </r>
  <r>
    <s v="Navin Panjwani"/>
    <n v="75000"/>
    <s v="INR"/>
    <n v="0"/>
    <s v="7/31/22"/>
    <s v="Sales"/>
    <s v="stat_kcR4fZg7TU7jjk1jAVua3qGLRS4J5uFayEjK5j02wtv"/>
    <s v="Unqualified"/>
    <n v="0"/>
    <s v="OpportunityStatusType.Lost"/>
    <m/>
    <m/>
    <s v="gmc- renewal"/>
    <s v="lead_PzhjPAivD6fwqsXQupKFfG9qLgjm9rgiBMfj7V86Izh"/>
    <s v="Navidiz Software Solutions Pvt. Ltd ( Renewal,31st July )"/>
    <s v="Bharti Bankey"/>
    <s v="user_sD3YjSs92XKUfD0OPHeo886g6tW6aCM0iUhX5VVUuJi"/>
    <s v="Navin Panjwani"/>
    <s v="2022-06-28 08:23:13.395000+00:00"/>
    <s v="2022-07-25 12:53:38.485000+00:00"/>
    <m/>
    <s v="Chennai"/>
    <m/>
    <s v="2021-08-19 10:22:05+00:00"/>
    <m/>
    <n v="8"/>
    <m/>
    <m/>
    <m/>
    <m/>
    <m/>
    <m/>
    <m/>
    <m/>
    <m/>
    <m/>
    <m/>
    <s v="IT Services &amp; IT Consulting"/>
    <m/>
    <m/>
    <m/>
    <m/>
    <m/>
    <m/>
    <m/>
    <m/>
    <m/>
    <m/>
    <m/>
    <m/>
    <m/>
    <m/>
    <s v="user_aM3WaaSUQQmaNnsm9l2FQRVWUEr8RN2ZdXzsuQUalQ3"/>
    <x v="7"/>
    <x v="6"/>
    <m/>
    <s v="July"/>
    <s v="Inbound"/>
    <s v="Inbound via website"/>
    <m/>
    <s v="Employee Count 15"/>
    <m/>
    <m/>
    <m/>
    <s v="2021-08-19 10:24:44.165000+00:00"/>
    <s v="2022-08-23 10:05:18.485000+00:00"/>
    <m/>
  </r>
  <r>
    <s v="Navin Panjwani"/>
    <n v="20000"/>
    <s v="INR"/>
    <n v="0"/>
    <s v="7/31/22"/>
    <s v="Sales"/>
    <s v="stat_kcR4fZg7TU7jjk1jAVua3qGLRS4J5uFayEjK5j02wtv"/>
    <s v="Unqualified"/>
    <n v="0"/>
    <s v="OpportunityStatusType.Lost"/>
    <m/>
    <m/>
    <s v="GPA"/>
    <s v="lead_PzhjPAivD6fwqsXQupKFfG9qLgjm9rgiBMfj7V86Izh"/>
    <s v="Navidiz Software Solutions Pvt. Ltd ( Renewal,31st July )"/>
    <s v="Bharti Bankey"/>
    <s v="user_sD3YjSs92XKUfD0OPHeo886g6tW6aCM0iUhX5VVUuJi"/>
    <s v="Navin Panjwani"/>
    <s v="2022-07-02 05:28:21.609000+00:00"/>
    <s v="2022-07-25 12:58:35.879000+00:00"/>
    <m/>
    <s v="Chennai"/>
    <m/>
    <s v="2021-08-19 10:22:05+00:00"/>
    <m/>
    <n v="8"/>
    <m/>
    <m/>
    <m/>
    <m/>
    <m/>
    <m/>
    <m/>
    <m/>
    <m/>
    <m/>
    <m/>
    <s v="IT Services &amp; IT Consulting"/>
    <m/>
    <m/>
    <m/>
    <m/>
    <m/>
    <m/>
    <m/>
    <m/>
    <m/>
    <m/>
    <m/>
    <m/>
    <m/>
    <m/>
    <s v="user_aM3WaaSUQQmaNnsm9l2FQRVWUEr8RN2ZdXzsuQUalQ3"/>
    <x v="7"/>
    <x v="6"/>
    <m/>
    <s v="July"/>
    <s v="Inbound"/>
    <s v="Inbound via website"/>
    <m/>
    <s v="Employee Count 15"/>
    <m/>
    <m/>
    <m/>
    <s v="2021-08-19 10:24:44.165000+00:00"/>
    <s v="2022-08-23 10:05:18.485000+00:00"/>
    <m/>
  </r>
  <r>
    <s v="Navin Panjwani"/>
    <n v="50000"/>
    <s v="INR"/>
    <n v="0"/>
    <s v="7/31/22"/>
    <s v="Sales"/>
    <s v="stat_kcR4fZg7TU7jjk1jAVua3qGLRS4J5uFayEjK5j02wtv"/>
    <s v="Unqualified"/>
    <n v="0"/>
    <s v="OpportunityStatusType.Lost"/>
    <s v="cont_HS6UFHczRo7bDmuTeL52Bi5VxnYSERm9iTOCMgLwoDG"/>
    <s v="KUMAR B"/>
    <m/>
    <s v="lead_0yWVF4hEaElTuruAFAzWIt4CoaOY203f1F9oE3VsC32"/>
    <s v="Paloma Turning Co Pvt. Ltd"/>
    <s v="Prateek Wadhwa"/>
    <s v="user_sD3YjSs92XKUfD0OPHeo886g6tW6aCM0iUhX5VVUuJi"/>
    <s v="Navin Panjwani"/>
    <s v="2022-05-24 11:43:55.156000+00:00"/>
    <s v="2022-07-25 12:59:33.148000+00:00"/>
    <m/>
    <s v="Bangalore"/>
    <m/>
    <m/>
    <m/>
    <n v="178"/>
    <m/>
    <m/>
    <m/>
    <m/>
    <m/>
    <m/>
    <m/>
    <m/>
    <m/>
    <m/>
    <m/>
    <s v="Manufacturing"/>
    <m/>
    <m/>
    <m/>
    <m/>
    <m/>
    <m/>
    <m/>
    <m/>
    <m/>
    <m/>
    <m/>
    <m/>
    <m/>
    <m/>
    <s v="user_FdWFezbLzkYQcGsBUsjZO25nr2poK2nRbqV47Rs5Kfm"/>
    <x v="17"/>
    <x v="12"/>
    <m/>
    <s v="June"/>
    <s v="Gated Content"/>
    <m/>
    <m/>
    <s v="Employee Engagement Handbook"/>
    <m/>
    <m/>
    <m/>
    <s v="2022-05-23 03:59:18.412000+00:00"/>
    <s v="2022-08-19 07:02:34.213000+00:00"/>
    <s v="GPA"/>
  </r>
  <r>
    <s v="Vrushali Kummar"/>
    <n v="5000000"/>
    <s v="INR"/>
    <n v="0"/>
    <d v="2022-03-08T00:00:00"/>
    <s v="Sales"/>
    <s v="stat_kcR4fZg7TU7jjk1jAVua3qGLRS4J5uFayEjK5j02wtv"/>
    <s v="Unqualified"/>
    <n v="0"/>
    <s v="OpportunityStatusType.Lost"/>
    <s v="cont_DWeBqoGS0IwRr2Oyip1NbgF26mUY5oVWmBNnHBGjY02"/>
    <s v="Abhishek Belvankar"/>
    <s v="GTL (Renewal + Fresh) Current Ins: ICICI Current Broker: &quot;Apna Broker&quot;  270 (workers): Renewal 330 (staff) : Fresh 20L SI F2F Meeting in Pirangut on 15th July"/>
    <s v="lead_jr5l7vhbBqpq9w8O0EaKLNbakAGcxgj8FVxNlLMKobZ"/>
    <s v="Indo SchC6ttle Auto Parts Pvt Ltd"/>
    <s v="Pranav Kenjale"/>
    <s v="user_TZzywQwym26DjuswO479pxRhNKX152z8X1haCx2vcst"/>
    <s v="Vrushali Kummar"/>
    <s v="2022-07-14 06:59:38.954000+00:00"/>
    <s v="2022-07-25 12:23:54.581000+00:00"/>
    <m/>
    <s v="Pune"/>
    <m/>
    <m/>
    <m/>
    <n v="274"/>
    <m/>
    <m/>
    <m/>
    <m/>
    <m/>
    <m/>
    <m/>
    <s v="PAID_SOCIAL"/>
    <m/>
    <m/>
    <m/>
    <s v="Automotive"/>
    <m/>
    <m/>
    <m/>
    <m/>
    <m/>
    <m/>
    <m/>
    <m/>
    <m/>
    <m/>
    <m/>
    <m/>
    <s v="Sakshi Soni"/>
    <m/>
    <s v="user_Jujy0sFufO9J3qwY7aNpCCnF6nFZMrfvciNEydEzhaI"/>
    <x v="2"/>
    <x v="1"/>
    <m/>
    <s v="April; August"/>
    <s v="Gated Content"/>
    <s v="Naukri.com"/>
    <m/>
    <s v="Employee Engagement Handbook"/>
    <m/>
    <m/>
    <m/>
    <s v="2022-04-22 14:33:56.657000+00:00"/>
    <s v="2022-10-10 07:35:07.603000+00:00"/>
    <s v="GTL"/>
  </r>
  <r>
    <s v="Sreenivas Hatti"/>
    <n v="1000000"/>
    <s v="INR"/>
    <n v="0"/>
    <s v="8/31/22"/>
    <s v="Sales"/>
    <s v="stat_kcR4fZg7TU7jjk1jAVua3qGLRS4J5uFayEjK5j02wtv"/>
    <s v="Unqualified"/>
    <n v="0"/>
    <s v="OpportunityStatusType.Lost"/>
    <s v="cont_hJ1fdJdbi92DXDOzI4l5MHarExRzUrFR4RFiouziuz8"/>
    <s v="Gourav Maheshwari"/>
    <s v="GMC"/>
    <s v="lead_KW4PMjurRyX9yfgQW6IdWcjMynLoUSqBEeH4ZYIUDu3"/>
    <s v="Axio Biosolutions Pvt Ltd"/>
    <s v="Daya Gowda"/>
    <s v="user_JjaNBsxmUKBROYZvEahyXgec466W5jQa2pL0NUZ81Lb"/>
    <s v="Sreenivas Hatti"/>
    <s v="2022-06-07 09:32:47.642000+00:00"/>
    <s v="2022-07-25 11:23:15.462000+00:00"/>
    <m/>
    <s v="Bangalore"/>
    <m/>
    <m/>
    <m/>
    <n v="140"/>
    <m/>
    <m/>
    <m/>
    <m/>
    <m/>
    <m/>
    <m/>
    <m/>
    <m/>
    <m/>
    <m/>
    <s v="Manufacturing"/>
    <s v="Nova"/>
    <m/>
    <m/>
    <m/>
    <m/>
    <m/>
    <m/>
    <m/>
    <m/>
    <m/>
    <m/>
    <m/>
    <s v="Jithendra Goalla; Jitin Gopi"/>
    <m/>
    <s v="user_encRk5bIEFN6ZA11h4WH2AdZTiZpogLSlMIaj0E30SZ"/>
    <x v="3"/>
    <x v="1"/>
    <m/>
    <s v="July"/>
    <s v="Cold Call"/>
    <m/>
    <m/>
    <m/>
    <m/>
    <m/>
    <m/>
    <s v="2022-04-25 19:08:41.018000+00:00"/>
    <s v="2022-09-08 08:41:27.829000+00:00"/>
    <m/>
  </r>
  <r>
    <s v="Vrushali Kummar"/>
    <n v="15000000"/>
    <s v="INR"/>
    <n v="0"/>
    <s v="7/31/22"/>
    <s v="Sales"/>
    <s v="stat_kcR4fZg7TU7jjk1jAVua3qGLRS4J5uFayEjK5j02wtv"/>
    <s v="Unqualified"/>
    <n v="0"/>
    <s v="OpportunityStatusType.Lost"/>
    <s v="cont_ukfJHOAWYrRkklj44FXqyMcbQawQER9Qyaqta90hLoI"/>
    <s v="saurabh sanyal"/>
    <s v="GTL ren for 5000 emp - partially - not enough time to get GTL quotes, will wait for the data in case he sends"/>
    <s v="lead_m3UA8eWqFVrLu7R5Qk1LjXwcQ8DXmkNmaSgaV7sfrjt"/>
    <s v="Spencer's retail"/>
    <s v="Gauri Jori"/>
    <s v="user_TZzywQwym26DjuswO479pxRhNKX152z8X1haCx2vcst"/>
    <s v="Vrushali Kummar"/>
    <s v="2022-07-15 13:10:11.812000+00:00"/>
    <s v="2022-07-25 12:22:26.433000+00:00"/>
    <m/>
    <s v="Kolkata"/>
    <m/>
    <m/>
    <m/>
    <n v="1000"/>
    <m/>
    <m/>
    <m/>
    <m/>
    <m/>
    <m/>
    <m/>
    <m/>
    <m/>
    <m/>
    <m/>
    <s v="Retail"/>
    <m/>
    <m/>
    <m/>
    <m/>
    <m/>
    <m/>
    <m/>
    <m/>
    <m/>
    <m/>
    <m/>
    <m/>
    <s v="Deepak Yadav"/>
    <m/>
    <s v="user_5YHA1ZU4iP896lD1YJehdJcMx7ZEgWCpulT4T2c3pJ3"/>
    <x v="4"/>
    <x v="1"/>
    <m/>
    <s v="September"/>
    <s v="Gated Content"/>
    <s v="Naukri.com"/>
    <m/>
    <s v="Downloaded the guide: Designing employee healthcare plan"/>
    <m/>
    <m/>
    <m/>
    <s v="2021-10-04 16:56:39.567000+00:00"/>
    <s v="2022-10-10 03:09:13.468000+00:00"/>
    <m/>
  </r>
  <r>
    <s v="Manish Balpande"/>
    <n v="6000000"/>
    <s v="INR"/>
    <n v="0"/>
    <d v="2022-10-08T00:00:00"/>
    <s v="Sales"/>
    <s v="stat_kcR4fZg7TU7jjk1jAVua3qGLRS4J5uFayEjK5j02wtv"/>
    <s v="Unqualified"/>
    <n v="0"/>
    <s v="OpportunityStatusType.Lost"/>
    <s v="cont_nKgJzNuMeT5GSLg6IJleMc4HJWfXxgaXdSiY7HBBmf0"/>
    <s v="Dilip Patil"/>
    <s v="fresh GTL"/>
    <s v="lead_LS02AuPTfB7GHiqE4GDTMqewksn0zQwrkF0ZMK9qOnz"/>
    <s v="Baramati Agro Pvt Ltd (FRESH)"/>
    <s v="Gauri Jori"/>
    <s v="user_8jx3L2CDfrbzNnwYUv6Plfha6VxaSGsqcbTXR3sIBZi"/>
    <s v="Manish Balpande"/>
    <s v="2022-06-29 12:31:43.800000+00:00"/>
    <s v="2022-07-25 09:01:28.998000+00:00"/>
    <m/>
    <s v="Pune"/>
    <m/>
    <m/>
    <m/>
    <n v="3500"/>
    <m/>
    <m/>
    <m/>
    <m/>
    <m/>
    <m/>
    <m/>
    <s v="PAID_SOCIAL"/>
    <m/>
    <m/>
    <m/>
    <s v="Food &amp; Beverages"/>
    <m/>
    <m/>
    <m/>
    <m/>
    <m/>
    <m/>
    <m/>
    <m/>
    <m/>
    <m/>
    <m/>
    <m/>
    <s v="Amol Gawali"/>
    <m/>
    <s v="user_5YHA1ZU4iP896lD1YJehdJcMx7ZEgWCpulT4T2c3pJ3"/>
    <x v="4"/>
    <x v="6"/>
    <m/>
    <s v="August"/>
    <s v="Cold Call; Gated Content"/>
    <m/>
    <m/>
    <s v="Essential HR Policies"/>
    <m/>
    <m/>
    <m/>
    <s v="2022-03-08 05:49:09.853000+00:00"/>
    <s v="2022-09-28 18:09:07.559000+00:00"/>
    <m/>
  </r>
  <r>
    <s v="Tejas Kulkarni"/>
    <n v="500000"/>
    <s v="INR"/>
    <n v="50"/>
    <s v="9/30/22"/>
    <s v="Sales"/>
    <s v="stat_Bh0lNV2usJkCLD6fjWneAqpmASEbmvomDaal7U02FV1"/>
    <s v="Demo Scheduled"/>
    <n v="0"/>
    <s v="OpportunityStatusType.Active"/>
    <s v="cont_1ZvpYfpgHrlOuW4Q19BygtZV4X5gAdVRfRL3OWmK7GE"/>
    <s v="Jitendra Rath"/>
    <s v="GMC - Fresh Policy"/>
    <s v="lead_P6uni03SUNwfGpKDVixajQm98eAipdMV1UaN9HruG5Z"/>
    <s v="kanalytics"/>
    <s v="Shreenath Bhat"/>
    <s v="user_vMd4rmcrSbjykdyL2J7rrYn84SWdcNc5FKligrmItPw"/>
    <s v="Shreenath Bhat"/>
    <s v="2022-07-25 11:05:33.912000+00:00"/>
    <s v="2022-07-25 11:09:04.182000+00:00"/>
    <m/>
    <s v="Mumbai"/>
    <m/>
    <m/>
    <m/>
    <n v="101"/>
    <m/>
    <m/>
    <m/>
    <m/>
    <m/>
    <m/>
    <m/>
    <m/>
    <m/>
    <m/>
    <m/>
    <s v="Others"/>
    <m/>
    <m/>
    <m/>
    <m/>
    <m/>
    <m/>
    <m/>
    <m/>
    <m/>
    <m/>
    <m/>
    <m/>
    <s v="Aniket Vahile"/>
    <m/>
    <s v="user_vMd4rmcrSbjykdyL2J7rrYn84SWdcNc5FKligrmItPw"/>
    <x v="11"/>
    <x v="1"/>
    <m/>
    <m/>
    <s v="Cold Call"/>
    <s v="Mr. E"/>
    <m/>
    <m/>
    <m/>
    <m/>
    <m/>
    <s v="2022-05-23 07:04:05.762000+00:00"/>
    <s v="2022-09-26 10:52:36.842000+00:00"/>
    <s v="GMC"/>
  </r>
  <r>
    <s v="Satyam Tiwari"/>
    <n v="110330"/>
    <s v="INR"/>
    <n v="100"/>
    <s v="7/25/22"/>
    <s v="Sales"/>
    <s v="stat_OZRiD1474QRJIpvnjHCZfiIvKcVD6mIKSSTzg8SwDVx"/>
    <s v="Won- Payment Completed"/>
    <n v="1"/>
    <s v="OpportunityStatusType.Won"/>
    <m/>
    <m/>
    <s v="GMC-Fresh"/>
    <s v="lead_H45L8xQ4exaamZJa11DnZr3Awvy11lWj4pTMf1ZEB2d"/>
    <s v="Funbook (Fresh)"/>
    <s v="Bharti Bankey"/>
    <s v="user_2YgShwgjLNI4FjAqgE9PtKsdIaGh919JGcFG919fe5B"/>
    <s v="Satyam Tiwari"/>
    <s v="2022-06-28 08:21:54.094000+00:00"/>
    <s v="2022-07-25 09:40:34.339000+00:00"/>
    <m/>
    <s v="Other Tamil Nadu"/>
    <m/>
    <s v="2022-05-13 04:35:33+00:00"/>
    <m/>
    <n v="7"/>
    <m/>
    <m/>
    <m/>
    <m/>
    <m/>
    <m/>
    <m/>
    <s v="PAID_SEARCH"/>
    <m/>
    <m/>
    <m/>
    <m/>
    <m/>
    <m/>
    <m/>
    <m/>
    <m/>
    <m/>
    <m/>
    <m/>
    <m/>
    <m/>
    <m/>
    <m/>
    <m/>
    <m/>
    <s v="user_aM3WaaSUQQmaNnsm9l2FQRVWUEr8RN2ZdXzsuQUalQ3"/>
    <x v="7"/>
    <x v="5"/>
    <m/>
    <m/>
    <s v="Inbound"/>
    <s v="Inbound via website"/>
    <m/>
    <s v="Employee Count 25"/>
    <m/>
    <m/>
    <m/>
    <s v="2022-05-13 04:38:24.102000+00:00"/>
    <s v="2022-08-23 07:53:03.786000+00:00"/>
    <m/>
  </r>
  <r>
    <s v="Vrushali Kummar"/>
    <n v="3500000"/>
    <s v="INR"/>
    <n v="0"/>
    <s v="8/15/22"/>
    <s v="Sales"/>
    <s v="stat_1hn9nRJaLbI53NxPuSQgo90kRpbpKsFlwN4oEGNUTdO"/>
    <s v="Lost"/>
    <n v="0"/>
    <s v="OpportunityStatusType.Lost"/>
    <s v="cont_Fq84NnLwpGRWid0vZ2OXu1s5Qh5wUtyEAGGAeT6SxVp"/>
    <s v="Mr. Kashish Parasar"/>
    <s v="GMC Renewal - unqualified on technical by client"/>
    <s v="lead_2REmQegydYm7o5JTaHFs1ukwtTgfVWn7ME07sVpXNyR"/>
    <s v="Huawei India"/>
    <s v="Trupti Suryavanshi"/>
    <s v="user_TZzywQwym26DjuswO479pxRhNKX152z8X1haCx2vcst"/>
    <s v="Vrushali Kummar"/>
    <s v="2022-06-24 06:18:19.308000+00:00"/>
    <s v="2022-07-25 06:52:02.262000+00:00"/>
    <m/>
    <s v="Delhi"/>
    <m/>
    <m/>
    <m/>
    <n v="283"/>
    <m/>
    <m/>
    <m/>
    <m/>
    <m/>
    <m/>
    <m/>
    <m/>
    <m/>
    <m/>
    <m/>
    <m/>
    <m/>
    <m/>
    <m/>
    <m/>
    <m/>
    <m/>
    <m/>
    <m/>
    <m/>
    <m/>
    <m/>
    <m/>
    <m/>
    <m/>
    <s v="user_L8E6IFhq6UCzKLHa45LUUTZCznDuyDwFrGaEp9DXiUM"/>
    <x v="9"/>
    <x v="1"/>
    <m/>
    <s v="August; July"/>
    <s v="Gated Content; Warm Referral"/>
    <s v="Ref - Sagarneel"/>
    <m/>
    <s v="Employee healthcare handbook"/>
    <m/>
    <m/>
    <m/>
    <s v="2022-01-06 09:53:25.589000+00:00"/>
    <s v="2022-07-25 13:08:59.831000+00:00"/>
    <s v="GMC"/>
  </r>
  <r>
    <s v="Sonal Paithankar"/>
    <n v="2000000"/>
    <s v="INR"/>
    <n v="0"/>
    <s v="7/30/22"/>
    <s v="Sales"/>
    <s v="stat_kcR4fZg7TU7jjk1jAVua3qGLRS4J5uFayEjK5j02wtv"/>
    <s v="Unqualified"/>
    <n v="0"/>
    <s v="OpportunityStatusType.Lost"/>
    <s v="cont_rd1EWkcpFd1MmL0xbB19kNYWElhLHJClChEMSkrbLUU"/>
    <s v="Susanta Sahu"/>
    <m/>
    <s v="lead_msQwl9mOLX0aoejN3lOuZbDmvc9Pyd6LCsO4NsOoFTW"/>
    <s v="Optym"/>
    <s v="Prateek Wadhwa"/>
    <s v="user_Iwn6da5WKkZqwUySK0oUuCb72pFP5WEm4zAb92ijqFe"/>
    <s v="Sonal Paithankar"/>
    <s v="2022-06-29 06:06:56.280000+00:00"/>
    <s v="2022-07-25 08:24:05.721000+00:00"/>
    <m/>
    <s v="Bangalore"/>
    <m/>
    <m/>
    <m/>
    <n v="130"/>
    <m/>
    <m/>
    <m/>
    <m/>
    <m/>
    <m/>
    <m/>
    <m/>
    <m/>
    <m/>
    <m/>
    <s v="Manufacturing"/>
    <m/>
    <m/>
    <m/>
    <m/>
    <m/>
    <m/>
    <m/>
    <m/>
    <m/>
    <m/>
    <m/>
    <m/>
    <s v="Jitin Gopi"/>
    <m/>
    <s v="user_g5Yw4Z4XnIbmcGhJO80vdtFdd5ElcDlgYO3q8l82ODn"/>
    <x v="18"/>
    <x v="1"/>
    <m/>
    <s v="February; July"/>
    <s v="Cold Call"/>
    <m/>
    <m/>
    <s v="Lead Magnet Lead"/>
    <m/>
    <m/>
    <m/>
    <s v="2021-08-30 06:50:23.817000+00:00"/>
    <s v="2022-09-03 13:49:02.702000+00:00"/>
    <s v="GTL"/>
  </r>
  <r>
    <s v="Kashif Ahmad"/>
    <n v="1000000"/>
    <s v="INR"/>
    <n v="0"/>
    <s v="7/31/22"/>
    <s v="Sales"/>
    <s v="stat_kcR4fZg7TU7jjk1jAVua3qGLRS4J5uFayEjK5j02wtv"/>
    <s v="Unqualified"/>
    <n v="0"/>
    <s v="OpportunityStatusType.Lost"/>
    <s v="cont_1aeZhRcBm3I3Bfl4c8ffc35jRPzVxk5GdAj3Cz1PbbA"/>
    <s v="Chaitanya Panchpor"/>
    <s v="fresh GMC"/>
    <s v="lead_Pr3Kr4gEtX9hN9LA8LXXgG9zgHJSmqgSmwrS2TXD1IT"/>
    <s v="Supreme Universal LLP( fresh)"/>
    <s v="Gauri Jori"/>
    <s v="user_LKRhV6rhcBe0uL8u70UUGeDjbMupuho4TaiAOCbT7HT"/>
    <s v="Kashif Ahmad"/>
    <s v="2022-07-06 12:33:56.947000+00:00"/>
    <s v="2022-07-25 05:53:04.312000+00:00"/>
    <m/>
    <s v="Pune"/>
    <m/>
    <m/>
    <m/>
    <n v="150"/>
    <m/>
    <m/>
    <m/>
    <m/>
    <m/>
    <m/>
    <m/>
    <m/>
    <m/>
    <m/>
    <m/>
    <m/>
    <m/>
    <m/>
    <m/>
    <m/>
    <m/>
    <m/>
    <m/>
    <m/>
    <m/>
    <m/>
    <m/>
    <m/>
    <m/>
    <m/>
    <s v="user_5YHA1ZU4iP896lD1YJehdJcMx7ZEgWCpulT4T2c3pJ3"/>
    <x v="4"/>
    <x v="1"/>
    <m/>
    <m/>
    <s v="Cold Call"/>
    <m/>
    <m/>
    <m/>
    <m/>
    <m/>
    <m/>
    <s v="2021-08-05 07:12:40.520000+00:00"/>
    <s v="2022-07-25 05:53:04.350000+00:00"/>
    <m/>
  </r>
  <r>
    <s v="Kashif Ahmad"/>
    <n v="1200000"/>
    <s v="INR"/>
    <n v="0"/>
    <s v="7/19/22"/>
    <s v="Sales"/>
    <s v="stat_1hn9nRJaLbI53NxPuSQgo90kRpbpKsFlwN4oEGNUTdO"/>
    <s v="Lost"/>
    <n v="0"/>
    <s v="OpportunityStatusType.Lost"/>
    <s v="cont_k2luJkbMDu9PwmFCgKSnXppFWOQjav8tawNCtkcbZlR"/>
    <s v="Manjur Shaikh"/>
    <m/>
    <s v="lead_osca3oTDPFLUAkJoX022lbVnjSYjmsOXIVQ7q7jgidF"/>
    <s v="TechBulls SoftTech Pvt Ltd"/>
    <s v="Rohit Ashtaputre"/>
    <s v="user_LKRhV6rhcBe0uL8u70UUGeDjbMupuho4TaiAOCbT7HT"/>
    <s v="Kashif Ahmad"/>
    <s v="2022-05-19 08:17:56.011000+00:00"/>
    <s v="2022-07-25 04:32:52.151000+00:00"/>
    <m/>
    <s v="Pune"/>
    <m/>
    <m/>
    <m/>
    <n v="150"/>
    <m/>
    <m/>
    <m/>
    <m/>
    <m/>
    <m/>
    <m/>
    <s v="PAID_SOCIAL"/>
    <m/>
    <m/>
    <m/>
    <s v="IT Services &amp; IT Consulting"/>
    <m/>
    <m/>
    <m/>
    <m/>
    <m/>
    <m/>
    <m/>
    <m/>
    <m/>
    <m/>
    <m/>
    <m/>
    <s v="Jitin Gopi"/>
    <m/>
    <s v="user_L8E6IFhq6UCzKLHa45LUUTZCznDuyDwFrGaEp9DXiUM"/>
    <x v="9"/>
    <x v="1"/>
    <m/>
    <s v="July"/>
    <s v="Cold Call; Gated Content"/>
    <m/>
    <m/>
    <s v="Essential HR Policies"/>
    <m/>
    <m/>
    <m/>
    <s v="2022-05-18 04:36:10.718000+00:00"/>
    <s v="2022-10-13 09:18:32.744000+00:00"/>
    <s v="GMC"/>
  </r>
  <r>
    <s v="Kashif Ahmad"/>
    <n v="20000"/>
    <s v="INR"/>
    <n v="0"/>
    <s v="7/19/22"/>
    <s v="Sales"/>
    <s v="stat_kcR4fZg7TU7jjk1jAVua3qGLRS4J5uFayEjK5j02wtv"/>
    <s v="Unqualified"/>
    <n v="0"/>
    <s v="OpportunityStatusType.Lost"/>
    <s v="cont_k2luJkbMDu9PwmFCgKSnXppFWOQjav8tawNCtkcbZlR"/>
    <s v="Manjur Shaikh"/>
    <m/>
    <s v="lead_osca3oTDPFLUAkJoX022lbVnjSYjmsOXIVQ7q7jgidF"/>
    <s v="TechBulls SoftTech Pvt Ltd"/>
    <s v="Rohit Ashtaputre"/>
    <s v="user_LKRhV6rhcBe0uL8u70UUGeDjbMupuho4TaiAOCbT7HT"/>
    <s v="Kashif Ahmad"/>
    <s v="2022-05-19 08:18:42.657000+00:00"/>
    <s v="2022-07-25 04:27:33.838000+00:00"/>
    <m/>
    <s v="Pune"/>
    <m/>
    <m/>
    <m/>
    <n v="150"/>
    <m/>
    <m/>
    <m/>
    <m/>
    <m/>
    <m/>
    <m/>
    <s v="PAID_SOCIAL"/>
    <m/>
    <m/>
    <m/>
    <s v="IT Services &amp; IT Consulting"/>
    <m/>
    <m/>
    <m/>
    <m/>
    <m/>
    <m/>
    <m/>
    <m/>
    <m/>
    <m/>
    <m/>
    <m/>
    <s v="Jitin Gopi"/>
    <m/>
    <s v="user_L8E6IFhq6UCzKLHa45LUUTZCznDuyDwFrGaEp9DXiUM"/>
    <x v="9"/>
    <x v="1"/>
    <m/>
    <s v="July"/>
    <s v="Cold Call; Gated Content"/>
    <m/>
    <m/>
    <s v="Essential HR Policies"/>
    <m/>
    <m/>
    <m/>
    <s v="2022-05-18 04:36:10.718000+00:00"/>
    <s v="2022-10-13 09:18:32.744000+00:00"/>
    <s v="GPA"/>
  </r>
  <r>
    <s v="Omkar Ghate"/>
    <n v="190000"/>
    <s v="INR"/>
    <n v="0"/>
    <s v="7/21/22"/>
    <s v="Sales"/>
    <s v="stat_1hn9nRJaLbI53NxPuSQgo90kRpbpKsFlwN4oEGNUTdO"/>
    <s v="Lost"/>
    <n v="0"/>
    <s v="OpportunityStatusType.Lost"/>
    <m/>
    <m/>
    <s v="GMC Renewal"/>
    <s v="lead_I4fJTK64GKrieHrje0hjTvskLjA5i9mjMZMvUiIlrgy"/>
    <s v="OPENSENSE LABS PRIVATE LIMITED"/>
    <s v="Bhairavi Jog"/>
    <s v="user_9SBRjyF0n4iWuhUdqRyQkFhl2J4uyNKhFWvvJEvunX8"/>
    <s v="Omkar Ghate"/>
    <s v="2022-05-24 07:54:46.246000+00:00"/>
    <s v="2022-07-25 05:42:50.379000+00:00"/>
    <m/>
    <s v="Delhi"/>
    <m/>
    <m/>
    <m/>
    <n v="85"/>
    <m/>
    <m/>
    <m/>
    <m/>
    <m/>
    <m/>
    <m/>
    <m/>
    <m/>
    <m/>
    <m/>
    <s v="IT Services &amp; IT Consulting"/>
    <m/>
    <m/>
    <m/>
    <m/>
    <m/>
    <m/>
    <m/>
    <m/>
    <m/>
    <m/>
    <m/>
    <m/>
    <s v="Deepak Yadav"/>
    <m/>
    <s v="user_228eUmsdKIb9OItgmiDq1zD4aPZ1eqiapbaLAGeBf8g"/>
    <x v="13"/>
    <x v="1"/>
    <m/>
    <s v="July"/>
    <s v="Gated Content"/>
    <m/>
    <m/>
    <s v="Downloaded the guide: Designing employee healthcare plan"/>
    <m/>
    <m/>
    <m/>
    <s v="2021-11-11 05:09:32.507000+00:00"/>
    <s v="2022-07-25 05:42:50.410000+00:00"/>
    <s v="GMC"/>
  </r>
  <r>
    <s v="Tejas Kulkarni"/>
    <n v="700000"/>
    <s v="INR"/>
    <n v="0"/>
    <s v="7/31/22"/>
    <s v="Sales"/>
    <s v="stat_1hn9nRJaLbI53NxPuSQgo90kRpbpKsFlwN4oEGNUTdO"/>
    <s v="Lost"/>
    <n v="0"/>
    <s v="OpportunityStatusType.Lost"/>
    <s v="cont_8bUV9DD0YFvtiQ8wdPVQb3QuKyoFZ7msYA1ZzOBiIlg"/>
    <s v="Deepak Shanmugam"/>
    <m/>
    <s v="lead_MP1ulcLpGY3sNXdaMyx9BFU50jxbDAjZIP150YSGi7d"/>
    <s v="Webenza"/>
    <s v="Tulika Chakra"/>
    <s v="user_kbtBHYtBjVDNyI72HTF6C1SCvC7yVBiA6OrBOy3t96U"/>
    <s v="Tejas Kulkarni"/>
    <s v="2022-06-23 07:15:14.345000+00:00"/>
    <s v="2022-07-25 04:03:45.521000+00:00"/>
    <m/>
    <s v="Bangalore"/>
    <m/>
    <m/>
    <m/>
    <n v="180"/>
    <m/>
    <m/>
    <m/>
    <m/>
    <m/>
    <m/>
    <m/>
    <s v="DIRECT_TRAFFIC"/>
    <m/>
    <m/>
    <m/>
    <s v="Digital Marketing &amp; Advertising"/>
    <m/>
    <m/>
    <m/>
    <m/>
    <m/>
    <m/>
    <m/>
    <m/>
    <m/>
    <m/>
    <m/>
    <m/>
    <s v="Arunkumar Dubey"/>
    <m/>
    <s v="user_hYneJegkOPVKmVrtUbBOUXxrjYMTRntZlRehPSnApep"/>
    <x v="32"/>
    <x v="1"/>
    <m/>
    <s v="March"/>
    <s v="Gated Content"/>
    <s v="Lusha"/>
    <m/>
    <s v="Glengarry"/>
    <m/>
    <m/>
    <m/>
    <s v="2021-12-09 09:17:58.143000+00:00"/>
    <s v="2022-09-12 13:55:50.591000+00:00"/>
    <s v="GMC"/>
  </r>
  <r>
    <s v="Vrushali Kummar"/>
    <n v="100000"/>
    <s v="INR"/>
    <n v="0"/>
    <s v="7/30/22"/>
    <s v="Sales"/>
    <s v="stat_kcR4fZg7TU7jjk1jAVua3qGLRS4J5uFayEjK5j02wtv"/>
    <s v="Unqualified"/>
    <n v="0"/>
    <s v="OpportunityStatusType.Lost"/>
    <m/>
    <m/>
    <s v="min participation required 100 employees, currently have 66"/>
    <s v="lead_VtN6EzxZcCL5a0WSwTyYfsA73uoZkZFRcOCL612PZqD"/>
    <s v="donyati"/>
    <s v="Satyajit Chati"/>
    <s v="user_TZzywQwym26DjuswO479pxRhNKX152z8X1haCx2vcst"/>
    <s v="Vrushali Kummar"/>
    <s v="2022-02-01 06:46:49.937000+00:00"/>
    <s v="2022-07-24 13:42:28.522000+00:00"/>
    <m/>
    <s v="Bangalore"/>
    <m/>
    <s v="2022-01-20 07:08:44+00:00"/>
    <m/>
    <n v="179"/>
    <m/>
    <m/>
    <m/>
    <m/>
    <m/>
    <m/>
    <m/>
    <s v="PAID_SOCIAL"/>
    <m/>
    <m/>
    <m/>
    <s v="IT Services &amp; IT Consulting"/>
    <m/>
    <m/>
    <m/>
    <m/>
    <m/>
    <m/>
    <m/>
    <m/>
    <m/>
    <m/>
    <m/>
    <m/>
    <m/>
    <m/>
    <s v="user_5IQTpX6DsnoeoDfxqzqojpVoQLXPh68nhDjLS5ETjYj"/>
    <x v="8"/>
    <x v="5"/>
    <m/>
    <s v="April; May"/>
    <s v="Gated Content; Inbound"/>
    <s v="Inbound via website"/>
    <m/>
    <s v="Employee Wellness Handbook"/>
    <m/>
    <m/>
    <m/>
    <s v="2022-01-20 07:01:38.544000+00:00"/>
    <s v="2022-07-24 13:42:28.562000+00:00"/>
    <s v="GTL"/>
  </r>
  <r>
    <s v="Vrushali Kummar"/>
    <n v="60000"/>
    <s v="INR"/>
    <n v="0"/>
    <s v="7/31/22"/>
    <s v="Sales"/>
    <s v="stat_kcR4fZg7TU7jjk1jAVua3qGLRS4J5uFayEjK5j02wtv"/>
    <s v="Unqualified"/>
    <n v="0"/>
    <s v="OpportunityStatusType.Lost"/>
    <m/>
    <m/>
    <s v="gmc-fresh"/>
    <s v="lead_4siZuFMFj9UzsTfS1BpEIjCY0dU6oyhHMr9soIClTDp"/>
    <s v="Sign3 Labs"/>
    <s v="Bharti Bankey"/>
    <s v="user_TZzywQwym26DjuswO479pxRhNKX152z8X1haCx2vcst"/>
    <s v="Vrushali Kummar"/>
    <s v="2022-06-21 07:34:21.026000+00:00"/>
    <s v="2022-07-24 14:06:45.675000+00:00"/>
    <m/>
    <s v="Gurgaon"/>
    <m/>
    <s v="2022-06-20 13:45:34+00:00"/>
    <m/>
    <n v="10"/>
    <m/>
    <m/>
    <m/>
    <m/>
    <m/>
    <m/>
    <m/>
    <s v="ORGANIC_SEARCH"/>
    <m/>
    <m/>
    <m/>
    <s v="Health, Wellness &amp; Fitness"/>
    <m/>
    <m/>
    <m/>
    <m/>
    <m/>
    <m/>
    <m/>
    <m/>
    <m/>
    <m/>
    <m/>
    <m/>
    <m/>
    <m/>
    <s v="user_aM3WaaSUQQmaNnsm9l2FQRVWUEr8RN2ZdXzsuQUalQ3"/>
    <x v="7"/>
    <x v="1"/>
    <m/>
    <m/>
    <s v="Inbound"/>
    <s v="Inbound via website"/>
    <m/>
    <s v="Employee Count 25"/>
    <m/>
    <m/>
    <m/>
    <s v="2022-06-20 13:49:31.849000+00:00"/>
    <s v="2022-08-23 10:06:11.704000+00:00"/>
    <m/>
  </r>
  <r>
    <s v="Sameer Iftekhari"/>
    <n v="5868125"/>
    <s v="INR"/>
    <n v="100"/>
    <d v="2022-02-07T00:00:00"/>
    <s v="Sales"/>
    <s v="stat_OZRiD1474QRJIpvnjHCZfiIvKcVD6mIKSSTzg8SwDVx"/>
    <s v="Won- Payment Completed"/>
    <n v="1"/>
    <s v="OpportunityStatusType.Won"/>
    <m/>
    <m/>
    <m/>
    <s v="lead_VtLDRQTK5FEb2KYeFI9ldZ2mpuFJYtiv6LbY5Ns4alj"/>
    <s v="SKF"/>
    <s v="Prajakta Sahastrabudhe"/>
    <s v="user_Zm3mwqSFutFgjDO2IXGR9kUUq6PsYuGh46Nb3AUURCn"/>
    <s v="Mayank Kale"/>
    <s v="2022-06-13 05:49:55.213000+00:00"/>
    <s v="2022-07-24 06:05:39.423000+00:00"/>
    <m/>
    <s v="Pune"/>
    <m/>
    <s v="2020-08-14 08:05:11+00:00"/>
    <m/>
    <n v="2279"/>
    <m/>
    <m/>
    <m/>
    <m/>
    <m/>
    <m/>
    <m/>
    <s v="PAID_SOCIAL"/>
    <m/>
    <m/>
    <m/>
    <s v="Manufacturing"/>
    <m/>
    <m/>
    <m/>
    <m/>
    <m/>
    <m/>
    <m/>
    <m/>
    <m/>
    <m/>
    <m/>
    <m/>
    <m/>
    <m/>
    <s v="user_sREdxbAJihL2Zbgic7tyQ6Rc4Mny7HnD1RNGhA9DDYh"/>
    <x v="5"/>
    <x v="6"/>
    <m/>
    <s v="January"/>
    <s v="Cold Call"/>
    <s v="Inbound via website"/>
    <m/>
    <s v="Employee Engagement Handbook"/>
    <m/>
    <m/>
    <m/>
    <s v="2020-12-06 09:46:14.773000+00:00"/>
    <s v="2022-10-11 15:10:10.959000+00:00"/>
    <m/>
  </r>
  <r>
    <s v="Abhiroop Ganguly"/>
    <n v="6000000"/>
    <s v="INR"/>
    <n v="0"/>
    <s v="7/28/22"/>
    <s v="Sales"/>
    <s v="stat_1hn9nRJaLbI53NxPuSQgo90kRpbpKsFlwN4oEGNUTdO"/>
    <s v="Lost"/>
    <n v="0"/>
    <s v="OpportunityStatusType.Lost"/>
    <m/>
    <m/>
    <s v="Customer going with Marsh. GMC + GPA + Parental policy"/>
    <s v="lead_e2Ln8dXe0wGNnswk119wUiTdmnbmKLX5n63JHd562Ks"/>
    <s v="Excellarate"/>
    <s v="Prajakta Sahastrabudhe"/>
    <s v="user_U27GK6WjhLhUhi1EDKXV57xMpn8n8DMIOjci1q3UReZ"/>
    <s v="Abhiroop Ganguly"/>
    <s v="2022-04-22 10:35:18.773000+00:00"/>
    <s v="2022-07-23 15:10:30.961000+00:00"/>
    <m/>
    <s v="Pune"/>
    <m/>
    <s v="2020-08-20 09:04:45+00:00"/>
    <m/>
    <n v="560"/>
    <m/>
    <m/>
    <m/>
    <m/>
    <m/>
    <m/>
    <m/>
    <m/>
    <m/>
    <m/>
    <m/>
    <s v="IT Services &amp; IT Consulting"/>
    <m/>
    <m/>
    <m/>
    <m/>
    <m/>
    <m/>
    <m/>
    <m/>
    <m/>
    <m/>
    <m/>
    <m/>
    <s v="Mrunmay Jalgaonkar"/>
    <m/>
    <s v="user_sREdxbAJihL2Zbgic7tyQ6Rc4Mny7HnD1RNGhA9DDYh"/>
    <x v="5"/>
    <x v="1"/>
    <m/>
    <s v="July; June"/>
    <s v="Cold Call"/>
    <s v="Mr. E"/>
    <m/>
    <s v="Ssoumen List"/>
    <m/>
    <m/>
    <m/>
    <s v="2020-12-06 09:46:54.694000+00:00"/>
    <s v="2022-09-07 06:07:42.350000+00:00"/>
    <m/>
  </r>
  <r>
    <s v="Trupti Suryavanshi"/>
    <n v="1000000"/>
    <s v="INR"/>
    <n v="0"/>
    <s v="7/20/22"/>
    <s v="Sales"/>
    <s v="stat_1hn9nRJaLbI53NxPuSQgo90kRpbpKsFlwN4oEGNUTdO"/>
    <s v="Lost"/>
    <n v="0"/>
    <s v="OpportunityStatusType.Lost"/>
    <s v="cont_4YypfkLfcIAannoymzDkhQTVu0LSyVuUAt36FtLm3ev"/>
    <s v="Suriender Sharma"/>
    <s v="GMC Renewal - No follow up for data by AE"/>
    <s v="lead_FqBaP9W0PqYS4sRHzWSsFi8gooK1kuahqGYFvEnocwQ"/>
    <s v="Wago India"/>
    <s v="Trupti Suryavanshi"/>
    <s v="user_L8E6IFhq6UCzKLHa45LUUTZCznDuyDwFrGaEp9DXiUM"/>
    <s v="Trupti Suryavanshi"/>
    <s v="2022-06-07 11:30:41.038000+00:00"/>
    <s v="2022-07-22 13:07:22.373000+00:00"/>
    <m/>
    <s v="Vadodara"/>
    <m/>
    <m/>
    <m/>
    <n v="120"/>
    <m/>
    <m/>
    <m/>
    <m/>
    <m/>
    <m/>
    <m/>
    <m/>
    <m/>
    <m/>
    <m/>
    <s v="Manufacturing"/>
    <m/>
    <m/>
    <m/>
    <m/>
    <m/>
    <m/>
    <m/>
    <m/>
    <m/>
    <m/>
    <m/>
    <m/>
    <m/>
    <m/>
    <s v="user_L8E6IFhq6UCzKLHa45LUUTZCznDuyDwFrGaEp9DXiUM"/>
    <x v="9"/>
    <x v="1"/>
    <m/>
    <s v="July"/>
    <s v="Cold Call"/>
    <m/>
    <m/>
    <m/>
    <m/>
    <m/>
    <m/>
    <s v="2022-04-03 18:20:08.362000+00:00"/>
    <s v="2022-07-22 13:07:31.027000+00:00"/>
    <s v="GMC"/>
  </r>
  <r>
    <s v="Abhiroop Ganguly"/>
    <n v="800000"/>
    <s v="INR"/>
    <n v="0"/>
    <s v="7/31/22"/>
    <s v="Sales"/>
    <s v="stat_kcR4fZg7TU7jjk1jAVua3qGLRS4J5uFayEjK5j02wtv"/>
    <s v="Unqualified"/>
    <n v="0"/>
    <s v="OpportunityStatusType.Lost"/>
    <s v="cont_66l5ghlBckCl22MwQBpaq0VdTpR6ANstPrkvimCdZPh"/>
    <s v="Deepti Manchanda"/>
    <s v="Fresh GTL"/>
    <s v="lead_edvuEIIoIBUGhLTgaDjfupoOZPKlsSBgyEehg30mmOJ"/>
    <s v="Classic Informatics"/>
    <s v="Gauri Jori"/>
    <s v="user_U27GK6WjhLhUhi1EDKXV57xMpn8n8DMIOjci1q3UReZ"/>
    <s v="Abhiroop Ganguly"/>
    <s v="2022-05-16 07:13:00.117000+00:00"/>
    <s v="2022-07-22 07:35:11.714000+00:00"/>
    <m/>
    <s v="Chandigarh"/>
    <m/>
    <m/>
    <m/>
    <n v="190"/>
    <m/>
    <m/>
    <m/>
    <m/>
    <m/>
    <m/>
    <m/>
    <m/>
    <m/>
    <m/>
    <m/>
    <s v="Others"/>
    <m/>
    <m/>
    <m/>
    <m/>
    <m/>
    <m/>
    <m/>
    <m/>
    <m/>
    <m/>
    <m/>
    <m/>
    <m/>
    <m/>
    <s v="user_5YHA1ZU4iP896lD1YJehdJcMx7ZEgWCpulT4T2c3pJ3"/>
    <x v="4"/>
    <x v="1"/>
    <m/>
    <s v="July"/>
    <s v="Gated Content"/>
    <m/>
    <m/>
    <s v="Downloaded the guide: Designing employee healthcare plan"/>
    <m/>
    <m/>
    <m/>
    <s v="2021-09-08 06:40:48.679000+00:00"/>
    <s v="2022-07-22 07:35:11.754000+00:00"/>
    <m/>
  </r>
  <r>
    <s v="Abhiroop Ganguly"/>
    <n v="80000"/>
    <s v="INR"/>
    <n v="0"/>
    <s v="7/31/22"/>
    <s v="Sales"/>
    <s v="stat_kcR4fZg7TU7jjk1jAVua3qGLRS4J5uFayEjK5j02wtv"/>
    <s v="Unqualified"/>
    <n v="0"/>
    <s v="OpportunityStatusType.Lost"/>
    <s v="cont_66l5ghlBckCl22MwQBpaq0VdTpR6ANstPrkvimCdZPh"/>
    <s v="Deepti Manchanda"/>
    <s v="fresh GPA"/>
    <s v="lead_edvuEIIoIBUGhLTgaDjfupoOZPKlsSBgyEehg30mmOJ"/>
    <s v="Classic Informatics"/>
    <s v="Gauri Jori"/>
    <s v="user_U27GK6WjhLhUhi1EDKXV57xMpn8n8DMIOjci1q3UReZ"/>
    <s v="Abhiroop Ganguly"/>
    <s v="2022-05-16 07:12:27.586000+00:00"/>
    <s v="2022-07-22 07:34:46.791000+00:00"/>
    <m/>
    <s v="Chandigarh"/>
    <m/>
    <m/>
    <m/>
    <n v="190"/>
    <m/>
    <m/>
    <m/>
    <m/>
    <m/>
    <m/>
    <m/>
    <m/>
    <m/>
    <m/>
    <m/>
    <s v="Others"/>
    <m/>
    <m/>
    <m/>
    <m/>
    <m/>
    <m/>
    <m/>
    <m/>
    <m/>
    <m/>
    <m/>
    <m/>
    <m/>
    <m/>
    <s v="user_5YHA1ZU4iP896lD1YJehdJcMx7ZEgWCpulT4T2c3pJ3"/>
    <x v="4"/>
    <x v="1"/>
    <m/>
    <s v="July"/>
    <s v="Gated Content"/>
    <m/>
    <m/>
    <s v="Downloaded the guide: Designing employee healthcare plan"/>
    <m/>
    <m/>
    <m/>
    <s v="2021-09-08 06:40:48.679000+00:00"/>
    <s v="2022-07-22 07:35:11.754000+00:00"/>
    <m/>
  </r>
  <r>
    <s v="Sreenivas Hatti"/>
    <n v="85000"/>
    <s v="INR"/>
    <n v="100"/>
    <s v="7/22/22"/>
    <s v="Sales"/>
    <s v="stat_OZRiD1474QRJIpvnjHCZfiIvKcVD6mIKSSTzg8SwDVx"/>
    <s v="Won- Payment Completed"/>
    <n v="1"/>
    <s v="OpportunityStatusType.Won"/>
    <s v="cont_K3GMCEh9ffaUSSlioSWJdvrCfVwishL2LRvljDNvVtX"/>
    <s v="Siddhant Agarwal"/>
    <s v="GPA Closed today"/>
    <s v="lead_rw9ouOo8eJFE5xakOrdkgS73kpYxBjw1Mu2Stkf4avx"/>
    <s v="Incanus Technologies Pvt Ltd"/>
    <s v="Sreenivas Hatti"/>
    <s v="user_JjaNBsxmUKBROYZvEahyXgec466W5jQa2pL0NUZ81Lb"/>
    <s v="Sreenivas Hatti"/>
    <s v="2022-07-22 11:42:24.996000+00:00"/>
    <s v="2022-07-22 11:42:24.996000+00:00"/>
    <m/>
    <s v="Bangalore"/>
    <m/>
    <m/>
    <m/>
    <n v="484"/>
    <m/>
    <m/>
    <m/>
    <m/>
    <m/>
    <m/>
    <m/>
    <m/>
    <m/>
    <m/>
    <m/>
    <s v="Education"/>
    <m/>
    <m/>
    <m/>
    <m/>
    <m/>
    <m/>
    <m/>
    <m/>
    <m/>
    <m/>
    <m/>
    <m/>
    <s v="Jitin Gopi"/>
    <m/>
    <m/>
    <x v="16"/>
    <x v="18"/>
    <m/>
    <m/>
    <s v="Cold Call"/>
    <m/>
    <m/>
    <m/>
    <m/>
    <m/>
    <m/>
    <s v="2022-06-30 04:01:08.896000+00:00"/>
    <s v="2022-10-04 07:58:55.198000+00:00"/>
    <m/>
  </r>
  <r>
    <s v="Abhiroop Ganguly"/>
    <n v="3000000"/>
    <s v="INR"/>
    <n v="0"/>
    <s v="7/30/22"/>
    <s v="Sales"/>
    <s v="stat_kcR4fZg7TU7jjk1jAVua3qGLRS4J5uFayEjK5j02wtv"/>
    <s v="Unqualified"/>
    <n v="0"/>
    <s v="OpportunityStatusType.Lost"/>
    <m/>
    <m/>
    <s v="GMC (1+3) - data not shared"/>
    <s v="lead_rOkzexHrnlY1wNiKA9WN004ErJOIKgElKXxrkb0yeaA"/>
    <s v="K7 Computing"/>
    <s v="Bhairavi Jog"/>
    <s v="user_U27GK6WjhLhUhi1EDKXV57xMpn8n8DMIOjci1q3UReZ"/>
    <s v="Abhiroop Ganguly"/>
    <s v="2022-06-23 10:34:26.720000+00:00"/>
    <s v="2022-07-22 07:29:03.306000+00:00"/>
    <m/>
    <s v="Chennai"/>
    <m/>
    <m/>
    <m/>
    <n v="394"/>
    <m/>
    <m/>
    <m/>
    <m/>
    <m/>
    <m/>
    <m/>
    <m/>
    <m/>
    <m/>
    <m/>
    <s v="IT Services &amp; IT Consulting"/>
    <m/>
    <m/>
    <m/>
    <m/>
    <m/>
    <m/>
    <m/>
    <m/>
    <m/>
    <m/>
    <m/>
    <m/>
    <s v="Rakesh Nade"/>
    <m/>
    <s v="user_228eUmsdKIb9OItgmiDq1zD4aPZ1eqiapbaLAGeBf8g"/>
    <x v="13"/>
    <x v="1"/>
    <m/>
    <s v="July"/>
    <s v="Cold Call"/>
    <m/>
    <m/>
    <m/>
    <m/>
    <m/>
    <m/>
    <s v="2022-05-23 07:04:01.098000+00:00"/>
    <s v="2022-09-08 08:06:20.612000+00:00"/>
    <s v="GMC"/>
  </r>
  <r>
    <s v="Abhiroop Ganguly"/>
    <n v="100000"/>
    <s v="INR"/>
    <n v="0"/>
    <s v="7/30/22"/>
    <s v="Sales"/>
    <s v="stat_kcR4fZg7TU7jjk1jAVua3qGLRS4J5uFayEjK5j02wtv"/>
    <s v="Unqualified"/>
    <n v="0"/>
    <s v="OpportunityStatusType.Lost"/>
    <m/>
    <m/>
    <s v="GPA (Renewal)"/>
    <s v="lead_rOkzexHrnlY1wNiKA9WN004ErJOIKgElKXxrkb0yeaA"/>
    <s v="K7 Computing"/>
    <s v="Bhairavi Jog"/>
    <s v="user_U27GK6WjhLhUhi1EDKXV57xMpn8n8DMIOjci1q3UReZ"/>
    <s v="Abhiroop Ganguly"/>
    <s v="2022-07-01 10:17:35.330000+00:00"/>
    <s v="2022-07-22 07:29:16.420000+00:00"/>
    <m/>
    <s v="Chennai"/>
    <m/>
    <m/>
    <m/>
    <n v="394"/>
    <m/>
    <m/>
    <m/>
    <m/>
    <m/>
    <m/>
    <m/>
    <m/>
    <m/>
    <m/>
    <m/>
    <s v="IT Services &amp; IT Consulting"/>
    <m/>
    <m/>
    <m/>
    <m/>
    <m/>
    <m/>
    <m/>
    <m/>
    <m/>
    <m/>
    <m/>
    <m/>
    <s v="Rakesh Nade"/>
    <m/>
    <s v="user_228eUmsdKIb9OItgmiDq1zD4aPZ1eqiapbaLAGeBf8g"/>
    <x v="13"/>
    <x v="1"/>
    <m/>
    <s v="July"/>
    <s v="Cold Call"/>
    <m/>
    <m/>
    <m/>
    <m/>
    <m/>
    <m/>
    <s v="2022-05-23 07:04:01.098000+00:00"/>
    <s v="2022-09-08 08:06:20.612000+00:00"/>
    <s v="GPA"/>
  </r>
  <r>
    <s v="Abhiroop Ganguly"/>
    <n v="1200000"/>
    <s v="INR"/>
    <n v="0"/>
    <s v="7/30/22"/>
    <s v="Sales"/>
    <s v="stat_kcR4fZg7TU7jjk1jAVua3qGLRS4J5uFayEjK5j02wtv"/>
    <s v="Unqualified"/>
    <n v="0"/>
    <s v="OpportunityStatusType.Lost"/>
    <s v="cont_66l5ghlBckCl22MwQBpaq0VdTpR6ANstPrkvimCdZPh"/>
    <s v="Deepti Manchanda"/>
    <s v="GMC ren"/>
    <s v="lead_edvuEIIoIBUGhLTgaDjfupoOZPKlsSBgyEehg30mmOJ"/>
    <s v="Classic Informatics"/>
    <s v="Gauri Jori"/>
    <s v="user_U27GK6WjhLhUhi1EDKXV57xMpn8n8DMIOjci1q3UReZ"/>
    <s v="Abhiroop Ganguly"/>
    <s v="2022-05-16 07:11:58.449000+00:00"/>
    <s v="2022-07-22 07:34:20.864000+00:00"/>
    <m/>
    <s v="Chandigarh"/>
    <m/>
    <m/>
    <m/>
    <n v="190"/>
    <m/>
    <m/>
    <m/>
    <m/>
    <m/>
    <m/>
    <m/>
    <m/>
    <m/>
    <m/>
    <m/>
    <s v="Others"/>
    <m/>
    <m/>
    <m/>
    <m/>
    <m/>
    <m/>
    <m/>
    <m/>
    <m/>
    <m/>
    <m/>
    <m/>
    <m/>
    <m/>
    <s v="user_5YHA1ZU4iP896lD1YJehdJcMx7ZEgWCpulT4T2c3pJ3"/>
    <x v="4"/>
    <x v="1"/>
    <m/>
    <s v="July"/>
    <s v="Gated Content"/>
    <m/>
    <m/>
    <s v="Downloaded the guide: Designing employee healthcare plan"/>
    <m/>
    <m/>
    <m/>
    <s v="2021-09-08 06:40:48.679000+00:00"/>
    <s v="2022-07-22 07:35:11.754000+00:00"/>
    <m/>
  </r>
  <r>
    <s v="Shreenath Bhat"/>
    <n v="500000"/>
    <s v="INR"/>
    <n v="0"/>
    <s v="7/22/22"/>
    <s v="Sales"/>
    <s v="stat_kcR4fZg7TU7jjk1jAVua3qGLRS4J5uFayEjK5j02wtv"/>
    <s v="Unqualified"/>
    <n v="0"/>
    <s v="OpportunityStatusType.Lost"/>
    <m/>
    <m/>
    <s v="GTL (Fresh)"/>
    <s v="lead_cJY3sHgyRID1Ou2TrMQy0SY1X0aSDAekTs1pJySsHKd"/>
    <s v="HackerEarth Technology"/>
    <s v="Pranav Kenjale"/>
    <s v="user_vMd4rmcrSbjykdyL2J7rrYn84SWdcNc5FKligrmItPw"/>
    <s v="Shreenath Bhat"/>
    <s v="2022-07-04 11:58:35.251000+00:00"/>
    <s v="2022-07-22 06:13:07.028000+00:00"/>
    <m/>
    <s v="Bangalore"/>
    <m/>
    <m/>
    <m/>
    <n v="230"/>
    <m/>
    <m/>
    <m/>
    <m/>
    <m/>
    <m/>
    <m/>
    <m/>
    <m/>
    <m/>
    <m/>
    <s v="Others"/>
    <m/>
    <m/>
    <m/>
    <m/>
    <m/>
    <m/>
    <m/>
    <m/>
    <m/>
    <m/>
    <m/>
    <m/>
    <m/>
    <m/>
    <s v="user_Jujy0sFufO9J3qwY7aNpCCnF6nFZMrfvciNEydEzhaI"/>
    <x v="2"/>
    <x v="12"/>
    <m/>
    <s v="July"/>
    <s v="Cold Call"/>
    <s v="Lusha"/>
    <m/>
    <m/>
    <m/>
    <m/>
    <m/>
    <s v="2022-03-14 02:47:04.868000+00:00"/>
    <s v="2022-10-12 08:49:01.291000+00:00"/>
    <m/>
  </r>
  <r>
    <s v="Tejas Kulkarni"/>
    <n v="250000"/>
    <s v="INR"/>
    <n v="50"/>
    <s v="8/31/22"/>
    <s v="Sales"/>
    <s v="stat_Bh0lNV2usJkCLD6fjWneAqpmASEbmvomDaal7U02FV1"/>
    <s v="Demo Scheduled"/>
    <n v="0"/>
    <s v="OpportunityStatusType.Active"/>
    <s v="cont_UjpaJSaTTlT2B32ArK9v33f0zijdt6IajcldGPgObUG"/>
    <s v="Santhosh kumar"/>
    <s v="GMC - Fresh"/>
    <s v="lead_8TrXa3sRVfn8iWnJVB0MJ3yjOmnFzJobUWldkseIjcv"/>
    <s v="3ev Industries"/>
    <s v="Shreenath Bhat"/>
    <s v="user_vMd4rmcrSbjykdyL2J7rrYn84SWdcNc5FKligrmItPw"/>
    <s v="Shreenath Bhat"/>
    <s v="2022-07-21 10:44:16.350000+00:00"/>
    <s v="2022-07-22 05:16:59.450000+00:00"/>
    <m/>
    <s v="Bangalore"/>
    <m/>
    <m/>
    <m/>
    <n v="200"/>
    <m/>
    <m/>
    <m/>
    <m/>
    <m/>
    <m/>
    <m/>
    <s v="PAID_SOCIAL"/>
    <m/>
    <m/>
    <m/>
    <m/>
    <m/>
    <m/>
    <m/>
    <m/>
    <m/>
    <m/>
    <m/>
    <m/>
    <m/>
    <m/>
    <m/>
    <m/>
    <m/>
    <m/>
    <s v="user_vMd4rmcrSbjykdyL2J7rrYn84SWdcNc5FKligrmItPw"/>
    <x v="11"/>
    <x v="1"/>
    <m/>
    <s v="September"/>
    <s v="Gated Content"/>
    <m/>
    <m/>
    <s v="Employee Engagement Handbook"/>
    <m/>
    <m/>
    <m/>
    <s v="2022-07-11 02:52:14.869000+00:00"/>
    <s v="2022-09-26 11:09:03.584000+00:00"/>
    <s v="GMC"/>
  </r>
  <r>
    <s v="Shreenath Bhat"/>
    <n v="4000000"/>
    <s v="INR"/>
    <n v="100"/>
    <s v="7/22/22"/>
    <s v="Sales"/>
    <s v="stat_OZRiD1474QRJIpvnjHCZfiIvKcVD6mIKSSTzg8SwDVx"/>
    <s v="Won- Payment Completed"/>
    <n v="1"/>
    <s v="OpportunityStatusType.Won"/>
    <s v="cont_IBThhpr3IkwCZhJdPI81Po4LiGTkFDZS5jqDSaZKvaV"/>
    <s v="Asmita Paul"/>
    <s v="GMC (Renewal)"/>
    <s v="lead_cJY3sHgyRID1Ou2TrMQy0SY1X0aSDAekTs1pJySsHKd"/>
    <s v="HackerEarth Technology"/>
    <s v="Pranav Kenjale"/>
    <s v="user_P3f70h2AcefBkFTBZpvA9LgDbjTmUIXkqdKqHJ5evwA"/>
    <s v="Manojkumar Tinna"/>
    <s v="2022-03-16 06:46:40.040000+00:00"/>
    <s v="2022-07-22 05:53:57+00:00"/>
    <m/>
    <s v="Bangalore"/>
    <m/>
    <m/>
    <m/>
    <n v="230"/>
    <m/>
    <m/>
    <m/>
    <m/>
    <m/>
    <m/>
    <m/>
    <m/>
    <m/>
    <m/>
    <m/>
    <s v="Others"/>
    <m/>
    <m/>
    <m/>
    <m/>
    <m/>
    <m/>
    <m/>
    <m/>
    <m/>
    <m/>
    <m/>
    <m/>
    <m/>
    <m/>
    <s v="user_Jujy0sFufO9J3qwY7aNpCCnF6nFZMrfvciNEydEzhaI"/>
    <x v="2"/>
    <x v="12"/>
    <m/>
    <s v="July"/>
    <s v="Cold Call"/>
    <s v="Lusha"/>
    <m/>
    <m/>
    <m/>
    <m/>
    <m/>
    <s v="2022-03-14 02:47:04.868000+00:00"/>
    <s v="2022-10-12 08:49:01.291000+00:00"/>
    <m/>
  </r>
  <r>
    <s v="Sonal Paithankar"/>
    <n v="1000000"/>
    <s v="INR"/>
    <n v="0"/>
    <s v="8/22/22"/>
    <s v="Sales"/>
    <s v="stat_kcR4fZg7TU7jjk1jAVua3qGLRS4J5uFayEjK5j02wtv"/>
    <s v="Unqualified"/>
    <n v="0"/>
    <s v="OpportunityStatusType.Lost"/>
    <s v="cont_MHB8d62ChqNONcQ7HNeuAqrQmKGZfgQFpwuZN14Vkb8"/>
    <s v="Souvik Bhattacharjee"/>
    <s v="GTLI Renewal - already done"/>
    <s v="lead_OIp4d1wuLuxZDTPv7qKA7d6E3gXJ0heo8sWAybi2XaX"/>
    <s v="Gleeds"/>
    <s v="Trupti Suryavanshi"/>
    <s v="user_Iwn6da5WKkZqwUySK0oUuCb72pFP5WEm4zAb92ijqFe"/>
    <s v="Sonal Paithankar"/>
    <s v="2022-07-04 06:05:36.709000+00:00"/>
    <s v="2022-07-21 08:28:58.833000+00:00"/>
    <m/>
    <s v="Bangalore"/>
    <m/>
    <m/>
    <m/>
    <n v="325"/>
    <m/>
    <m/>
    <m/>
    <m/>
    <m/>
    <m/>
    <m/>
    <m/>
    <m/>
    <m/>
    <m/>
    <s v="Construction &amp; Real Estate"/>
    <m/>
    <m/>
    <m/>
    <m/>
    <m/>
    <m/>
    <m/>
    <m/>
    <m/>
    <m/>
    <m/>
    <m/>
    <s v="Jitin Gopi"/>
    <m/>
    <s v="user_L8E6IFhq6UCzKLHa45LUUTZCznDuyDwFrGaEp9DXiUM"/>
    <x v="9"/>
    <x v="3"/>
    <m/>
    <s v="August"/>
    <s v="Cold Call"/>
    <m/>
    <m/>
    <m/>
    <m/>
    <m/>
    <m/>
    <s v="2022-04-28 07:26:27.593000+00:00"/>
    <s v="2022-09-30 06:49:50.800000+00:00"/>
    <s v="GTL"/>
  </r>
  <r>
    <s v="Tejas Kulkarni"/>
    <n v="205000"/>
    <s v="INR"/>
    <n v="100"/>
    <s v="7/21/22"/>
    <s v="Sales"/>
    <s v="stat_OZRiD1474QRJIpvnjHCZfiIvKcVD6mIKSSTzg8SwDVx"/>
    <s v="Won- Payment Completed"/>
    <n v="1"/>
    <s v="OpportunityStatusType.Won"/>
    <s v="cont_izRWdXvC0C2TCAiGJ5Bt3sskhvQ1TfJEX1avo0mCy6d"/>
    <s v="PARIMI NAREN"/>
    <m/>
    <s v="lead_vF2KFB7uWr1uIeaNE6nIwa631Hullk5aGC5b9FIDaEO"/>
    <s v="KESIS IT SERVICES"/>
    <s v="Prateek Wadhwa"/>
    <s v="user_kbtBHYtBjVDNyI72HTF6C1SCvC7yVBiA6OrBOy3t96U"/>
    <s v="Tejas Kulkarni"/>
    <s v="2022-07-21 08:32:41.853000+00:00"/>
    <s v="2022-07-21 11:48:14.216000+00:00"/>
    <m/>
    <s v="Bangalore"/>
    <m/>
    <m/>
    <m/>
    <n v="10"/>
    <m/>
    <m/>
    <m/>
    <m/>
    <m/>
    <m/>
    <m/>
    <m/>
    <m/>
    <m/>
    <m/>
    <s v="IT Services &amp; IT Consulting"/>
    <m/>
    <m/>
    <m/>
    <m/>
    <m/>
    <m/>
    <m/>
    <m/>
    <m/>
    <m/>
    <m/>
    <m/>
    <s v="Jitin Gopi"/>
    <m/>
    <s v="user_FdWFezbLzkYQcGsBUsjZO25nr2poK2nRbqV47Rs5Kfm"/>
    <x v="17"/>
    <x v="12"/>
    <m/>
    <m/>
    <s v="Cold Call"/>
    <m/>
    <m/>
    <m/>
    <m/>
    <m/>
    <m/>
    <s v="2022-07-02 13:29:28.444000+00:00"/>
    <s v="2022-08-29 07:29:58.559000+00:00"/>
    <s v="GMC"/>
  </r>
  <r>
    <s v="Omkar Ghate"/>
    <n v="102801"/>
    <s v="INR"/>
    <n v="100"/>
    <s v="7/21/22"/>
    <s v="Sales"/>
    <s v="stat_OZRiD1474QRJIpvnjHCZfiIvKcVD6mIKSSTzg8SwDVx"/>
    <s v="Won- Payment Completed"/>
    <n v="1"/>
    <s v="OpportunityStatusType.Won"/>
    <s v="cont_QqdL2uwnuxdm6UYJI5feyy6yv3Q8QotBLtwbH4oHPt7"/>
    <s v="Anjum Pathan"/>
    <s v="Fresh"/>
    <s v="lead_CzT4w7CWhZUUkXh7MVqvMmEOPHn9UpJSjDcMCw4PYO1"/>
    <s v="SOLOCO GLOBAL INDIA PRIVATE LIMITED"/>
    <s v="Prateek Wadhwa"/>
    <s v="user_9SBRjyF0n4iWuhUdqRyQkFhl2J4uyNKhFWvvJEvunX8"/>
    <s v="Omkar Ghate"/>
    <s v="2022-04-27 05:46:55.231000+00:00"/>
    <s v="2022-07-21 11:06:55.847000+00:00"/>
    <m/>
    <s v="Pune"/>
    <m/>
    <m/>
    <m/>
    <n v="7"/>
    <m/>
    <m/>
    <m/>
    <m/>
    <m/>
    <m/>
    <m/>
    <m/>
    <m/>
    <m/>
    <m/>
    <m/>
    <m/>
    <m/>
    <m/>
    <m/>
    <m/>
    <m/>
    <m/>
    <m/>
    <m/>
    <m/>
    <m/>
    <m/>
    <m/>
    <m/>
    <s v="user_FdWFezbLzkYQcGsBUsjZO25nr2poK2nRbqV47Rs5Kfm"/>
    <x v="17"/>
    <x v="19"/>
    <m/>
    <s v="April"/>
    <s v="Warm Referral"/>
    <m/>
    <m/>
    <s v="Lead Magnet Lead"/>
    <m/>
    <m/>
    <m/>
    <s v="2021-08-30 04:40:46.516000+00:00"/>
    <s v="2022-10-20 09:10:29.117000+00:00"/>
    <s v="GMC"/>
  </r>
  <r>
    <s v="Omkar Ghate"/>
    <n v="200000"/>
    <s v="INR"/>
    <n v="0"/>
    <s v="7/31/22"/>
    <s v="Sales"/>
    <s v="stat_kcR4fZg7TU7jjk1jAVua3qGLRS4J5uFayEjK5j02wtv"/>
    <s v="Unqualified"/>
    <n v="0"/>
    <s v="OpportunityStatusType.Lost"/>
    <s v="cont_VW3ZaOEzMMCrSGluWw5uxmhXFM067ziSYGiJrbPVJ8O"/>
    <s v="Ganesh Pawar"/>
    <s v="GPA - FRESH Gmc already renewed on May"/>
    <s v="lead_ilNTzGiJzkIDcScoPY8JkWDF90JZC7e5j4D31fwUibI"/>
    <s v="Amar Cars Pvt ltd"/>
    <s v="Daya Gowda"/>
    <s v="user_9SBRjyF0n4iWuhUdqRyQkFhl2J4uyNKhFWvvJEvunX8"/>
    <s v="Omkar Ghate"/>
    <s v="2022-06-09 06:13:55.709000+00:00"/>
    <s v="2022-07-21 06:40:16.558000+00:00"/>
    <m/>
    <s v="Vadodara"/>
    <m/>
    <m/>
    <m/>
    <n v="2000"/>
    <m/>
    <m/>
    <m/>
    <m/>
    <m/>
    <m/>
    <m/>
    <m/>
    <m/>
    <m/>
    <m/>
    <m/>
    <m/>
    <m/>
    <m/>
    <m/>
    <m/>
    <m/>
    <m/>
    <m/>
    <m/>
    <m/>
    <m/>
    <m/>
    <m/>
    <m/>
    <s v="user_encRk5bIEFN6ZA11h4WH2AdZTiZpogLSlMIaj0E30SZ"/>
    <x v="3"/>
    <x v="1"/>
    <m/>
    <s v="March; May"/>
    <m/>
    <m/>
    <m/>
    <s v="Lead Magnet Lead"/>
    <m/>
    <m/>
    <m/>
    <s v="2021-09-04 17:30:18.379000+00:00"/>
    <s v="2022-09-09 10:13:03.059000+00:00"/>
    <m/>
  </r>
  <r>
    <s v="Tejas Kulkarni"/>
    <n v="500000"/>
    <s v="INR"/>
    <n v="0"/>
    <s v="9/30/22"/>
    <s v="Sales"/>
    <s v="stat_kcR4fZg7TU7jjk1jAVua3qGLRS4J5uFayEjK5j02wtv"/>
    <s v="Unqualified"/>
    <n v="0"/>
    <s v="OpportunityStatusType.Lost"/>
    <m/>
    <m/>
    <m/>
    <s v="lead_5ZCSiaVUPBZQwuj2F9LYVPVLTjINpCZqd060rH68yVX"/>
    <s v="Datagain"/>
    <s v="Kanchan Kothari"/>
    <s v="user_kbtBHYtBjVDNyI72HTF6C1SCvC7yVBiA6OrBOy3t96U"/>
    <s v="Tejas Kulkarni"/>
    <s v="2022-06-24 07:26:31.978000+00:00"/>
    <s v="2022-07-21 06:55:45.276000+00:00"/>
    <m/>
    <s v="Mumbai"/>
    <m/>
    <m/>
    <m/>
    <n v="200"/>
    <m/>
    <m/>
    <m/>
    <m/>
    <m/>
    <m/>
    <m/>
    <s v="PAID_SOCIAL"/>
    <m/>
    <m/>
    <m/>
    <m/>
    <m/>
    <m/>
    <m/>
    <m/>
    <m/>
    <m/>
    <m/>
    <m/>
    <m/>
    <m/>
    <m/>
    <m/>
    <m/>
    <m/>
    <s v="user_tg4md7hMeDB7vzCH1Tg5t2EgpRANab8Kmif9bBN5ohq"/>
    <x v="35"/>
    <x v="1"/>
    <m/>
    <m/>
    <s v="Gated Content"/>
    <m/>
    <m/>
    <s v="Employee Engagement Handbook"/>
    <m/>
    <m/>
    <m/>
    <s v="2022-06-11 09:51:31.066000+00:00"/>
    <s v="2022-10-10 10:54:16.953000+00:00"/>
    <m/>
  </r>
  <r>
    <s v="Navin Panjwani"/>
    <n v="100000"/>
    <s v="INR"/>
    <n v="0"/>
    <s v="7/31/22"/>
    <s v="Sales"/>
    <s v="stat_1hn9nRJaLbI53NxPuSQgo90kRpbpKsFlwN4oEGNUTdO"/>
    <s v="Lost"/>
    <n v="0"/>
    <s v="OpportunityStatusType.Lost"/>
    <s v="cont_0LLvK122sbJalZcmy0ejQ6f0JF8CbtM6vfW5hNepxif"/>
    <s v="Ashok John"/>
    <s v="GMC New"/>
    <s v="lead_iLGZIuYRTM39dJKf94132B2KTN2KxNyccBwKMhIUQQU"/>
    <s v="XED Institute of Management ( Fresh )"/>
    <s v="Aishwarya Nyayadhish"/>
    <s v="user_sD3YjSs92XKUfD0OPHeo886g6tW6aCM0iUhX5VVUuJi"/>
    <s v="Navin Panjwani"/>
    <s v="2022-06-23 11:15:53.998000+00:00"/>
    <s v="2022-07-21 06:43:49.311000+00:00"/>
    <m/>
    <s v="Mumbai"/>
    <m/>
    <m/>
    <m/>
    <n v="22"/>
    <m/>
    <m/>
    <m/>
    <m/>
    <m/>
    <m/>
    <m/>
    <s v="PAID_SOCIAL"/>
    <m/>
    <m/>
    <m/>
    <s v="Education"/>
    <m/>
    <m/>
    <m/>
    <m/>
    <m/>
    <m/>
    <m/>
    <m/>
    <m/>
    <m/>
    <m/>
    <m/>
    <m/>
    <m/>
    <s v="user_6hRQhcoLhZEDUBYaw3vS7rv6T5582sGfXq4jNRqTfUU"/>
    <x v="14"/>
    <x v="1"/>
    <m/>
    <m/>
    <s v="Gated Content"/>
    <m/>
    <m/>
    <s v="Employee Engagement Handbook"/>
    <m/>
    <m/>
    <m/>
    <s v="2022-05-10 14:11:25.404000+00:00"/>
    <s v="2022-08-27 07:33:36.139000+00:00"/>
    <m/>
  </r>
  <r>
    <s v="Omkar Ghate"/>
    <n v="133000"/>
    <s v="INR"/>
    <n v="0"/>
    <s v="7/20/22"/>
    <s v="Sales"/>
    <s v="stat_1hn9nRJaLbI53NxPuSQgo90kRpbpKsFlwN4oEGNUTdO"/>
    <s v="Lost"/>
    <n v="0"/>
    <s v="OpportunityStatusType.Lost"/>
    <m/>
    <m/>
    <m/>
    <s v="lead_xQo1CLXowOSF435d6kCqfHPhbOpmHNCRSzFsYF2r2jW"/>
    <s v="HYPHENMARK INDIA PRIVATE LIMITED"/>
    <s v="Kaushlya Bhavsar"/>
    <s v="user_9SBRjyF0n4iWuhUdqRyQkFhl2J4uyNKhFWvvJEvunX8"/>
    <s v="Omkar Ghate"/>
    <s v="2022-06-22 08:06:02.989000+00:00"/>
    <s v="2022-07-21 06:13:49.582000+00:00"/>
    <m/>
    <m/>
    <m/>
    <m/>
    <m/>
    <n v="40"/>
    <m/>
    <m/>
    <m/>
    <m/>
    <m/>
    <m/>
    <m/>
    <s v="PAID_SOCIAL"/>
    <m/>
    <m/>
    <m/>
    <m/>
    <m/>
    <m/>
    <m/>
    <m/>
    <m/>
    <m/>
    <m/>
    <m/>
    <m/>
    <m/>
    <m/>
    <m/>
    <m/>
    <m/>
    <s v="user_FdWFezbLzkYQcGsBUsjZO25nr2poK2nRbqV47Rs5Kfm"/>
    <x v="17"/>
    <x v="1"/>
    <m/>
    <s v="July"/>
    <s v="Gated Content"/>
    <m/>
    <m/>
    <s v="Employee Engagement Handbook"/>
    <m/>
    <m/>
    <m/>
    <s v="2022-06-21 14:20:40.518000+00:00"/>
    <s v="2022-08-29 10:26:22.374000+00:00"/>
    <s v="GMC"/>
  </r>
  <r>
    <s v="Vrushali Kummar"/>
    <n v="500000"/>
    <s v="INR"/>
    <n v="0"/>
    <s v="8/15/22"/>
    <s v="Sales"/>
    <s v="stat_kcR4fZg7TU7jjk1jAVua3qGLRS4J5uFayEjK5j02wtv"/>
    <s v="Unqualified"/>
    <n v="0"/>
    <s v="OpportunityStatusType.Lost"/>
    <s v="cont_tHOUx8OL9b16ylazIF5Q1YFCsLWt8laFvb461lMH8d3"/>
    <s v="deepak padhalni"/>
    <s v="Parental policy ren - Mandate for Marsh"/>
    <s v="lead_RyP5JzuKZkQo4155TWhwSs2cJquCWESxiRvlVhFQHAP"/>
    <s v="Spiceworks Ziff Davis"/>
    <s v="Gauri Jori"/>
    <s v="user_TZzywQwym26DjuswO479pxRhNKX152z8X1haCx2vcst"/>
    <s v="Vrushali Kummar"/>
    <s v="2022-05-13 09:58:21.988000+00:00"/>
    <s v="2022-07-21 06:05:54.923000+00:00"/>
    <m/>
    <s v="Pune"/>
    <m/>
    <m/>
    <m/>
    <n v="350"/>
    <m/>
    <m/>
    <m/>
    <m/>
    <m/>
    <m/>
    <m/>
    <m/>
    <m/>
    <m/>
    <m/>
    <s v="Digital Marketing &amp; Advertising"/>
    <m/>
    <m/>
    <m/>
    <m/>
    <m/>
    <m/>
    <m/>
    <m/>
    <m/>
    <m/>
    <m/>
    <m/>
    <s v="Rakesh Nade"/>
    <m/>
    <s v="user_5YHA1ZU4iP896lD1YJehdJcMx7ZEgWCpulT4T2c3pJ3"/>
    <x v="4"/>
    <x v="1"/>
    <m/>
    <s v="August; May"/>
    <s v="Cold Call"/>
    <m/>
    <m/>
    <m/>
    <m/>
    <m/>
    <m/>
    <s v="2021-09-09 06:37:50.145000+00:00"/>
    <s v="2022-09-02 16:04:11.545000+00:00"/>
    <m/>
  </r>
  <r>
    <s v="Vrushali Kummar"/>
    <n v="6000000"/>
    <s v="INR"/>
    <n v="0"/>
    <s v="8/15/22"/>
    <s v="Sales"/>
    <s v="stat_kcR4fZg7TU7jjk1jAVua3qGLRS4J5uFayEjK5j02wtv"/>
    <s v="Unqualified"/>
    <n v="0"/>
    <s v="OpportunityStatusType.Lost"/>
    <s v="cont_tHOUx8OL9b16ylazIF5Q1YFCsLWt8laFvb461lMH8d3"/>
    <s v="deepak padhalni"/>
    <s v="GMC ren - International Mandate for Marsh"/>
    <s v="lead_RyP5JzuKZkQo4155TWhwSs2cJquCWESxiRvlVhFQHAP"/>
    <s v="Spiceworks Ziff Davis"/>
    <s v="Gauri Jori"/>
    <s v="user_TZzywQwym26DjuswO479pxRhNKX152z8X1haCx2vcst"/>
    <s v="Vrushali Kummar"/>
    <s v="2022-05-13 09:59:30.039000+00:00"/>
    <s v="2022-07-21 06:06:46.278000+00:00"/>
    <m/>
    <s v="Pune"/>
    <m/>
    <m/>
    <m/>
    <n v="350"/>
    <m/>
    <m/>
    <m/>
    <m/>
    <m/>
    <m/>
    <m/>
    <m/>
    <m/>
    <m/>
    <m/>
    <s v="Digital Marketing &amp; Advertising"/>
    <m/>
    <m/>
    <m/>
    <m/>
    <m/>
    <m/>
    <m/>
    <m/>
    <m/>
    <m/>
    <m/>
    <m/>
    <s v="Rakesh Nade"/>
    <m/>
    <s v="user_5YHA1ZU4iP896lD1YJehdJcMx7ZEgWCpulT4T2c3pJ3"/>
    <x v="4"/>
    <x v="1"/>
    <m/>
    <s v="August; May"/>
    <s v="Cold Call"/>
    <m/>
    <m/>
    <m/>
    <m/>
    <m/>
    <m/>
    <s v="2021-09-09 06:37:50.145000+00:00"/>
    <s v="2022-09-02 16:04:11.545000+00:00"/>
    <m/>
  </r>
  <r>
    <s v="Navin Panjwani"/>
    <n v="100000"/>
    <s v="INR"/>
    <n v="0"/>
    <s v="8/31/22"/>
    <s v="Sales"/>
    <s v="stat_kcR4fZg7TU7jjk1jAVua3qGLRS4J5uFayEjK5j02wtv"/>
    <s v="Unqualified"/>
    <n v="0"/>
    <s v="OpportunityStatusType.Lost"/>
    <s v="cont_TVhn5VEyAiallZqDmrFiA9Rtt9awBXiae15tb5chgWb"/>
    <s v="Edna Dmello"/>
    <m/>
    <s v="lead_QdzcsGHwJ3FJNJfrpvOu9sbAw9kM55MmNfZ4MWQebJE"/>
    <s v="CLARISITY Solutions"/>
    <s v="Prateek Wadhwa"/>
    <s v="user_sD3YjSs92XKUfD0OPHeo886g6tW6aCM0iUhX5VVUuJi"/>
    <s v="Navin Panjwani"/>
    <s v="2022-05-11 04:54:32.929000+00:00"/>
    <s v="2022-07-21 05:42:11.307000+00:00"/>
    <m/>
    <s v="Mumbai"/>
    <m/>
    <m/>
    <m/>
    <n v="60"/>
    <m/>
    <m/>
    <m/>
    <m/>
    <m/>
    <m/>
    <m/>
    <m/>
    <m/>
    <m/>
    <m/>
    <s v="IT Services &amp; IT Consulting; Professional Services"/>
    <m/>
    <m/>
    <m/>
    <m/>
    <m/>
    <m/>
    <m/>
    <m/>
    <m/>
    <m/>
    <m/>
    <m/>
    <s v="Arunkumar Dubey"/>
    <m/>
    <s v="user_FdWFezbLzkYQcGsBUsjZO25nr2poK2nRbqV47Rs5Kfm"/>
    <x v="17"/>
    <x v="1"/>
    <m/>
    <s v="August"/>
    <s v="Gated Content"/>
    <s v="Naukri.com"/>
    <m/>
    <s v="Employee Engagement Handbook"/>
    <m/>
    <m/>
    <m/>
    <s v="2022-05-10 12:21:31.825000+00:00"/>
    <s v="2022-09-08 05:02:14.251000+00:00"/>
    <s v="GMC"/>
  </r>
  <r>
    <s v="Navin Panjwani"/>
    <n v="20000"/>
    <s v="INR"/>
    <n v="0"/>
    <s v="8/31/22"/>
    <s v="Sales"/>
    <s v="stat_kcR4fZg7TU7jjk1jAVua3qGLRS4J5uFayEjK5j02wtv"/>
    <s v="Unqualified"/>
    <n v="0"/>
    <s v="OpportunityStatusType.Lost"/>
    <s v="cont_TVhn5VEyAiallZqDmrFiA9Rtt9awBXiae15tb5chgWb"/>
    <s v="Edna Dmello"/>
    <m/>
    <s v="lead_QdzcsGHwJ3FJNJfrpvOu9sbAw9kM55MmNfZ4MWQebJE"/>
    <s v="CLARISITY Solutions"/>
    <s v="Prateek Wadhwa"/>
    <s v="user_sD3YjSs92XKUfD0OPHeo886g6tW6aCM0iUhX5VVUuJi"/>
    <s v="Navin Panjwani"/>
    <s v="2022-05-11 04:54:43.660000+00:00"/>
    <s v="2022-07-21 05:42:18.487000+00:00"/>
    <m/>
    <s v="Mumbai"/>
    <m/>
    <m/>
    <m/>
    <n v="60"/>
    <m/>
    <m/>
    <m/>
    <m/>
    <m/>
    <m/>
    <m/>
    <m/>
    <m/>
    <m/>
    <m/>
    <s v="IT Services &amp; IT Consulting; Professional Services"/>
    <m/>
    <m/>
    <m/>
    <m/>
    <m/>
    <m/>
    <m/>
    <m/>
    <m/>
    <m/>
    <m/>
    <m/>
    <s v="Arunkumar Dubey"/>
    <m/>
    <s v="user_FdWFezbLzkYQcGsBUsjZO25nr2poK2nRbqV47Rs5Kfm"/>
    <x v="17"/>
    <x v="1"/>
    <m/>
    <s v="August"/>
    <s v="Gated Content"/>
    <s v="Naukri.com"/>
    <m/>
    <s v="Employee Engagement Handbook"/>
    <m/>
    <m/>
    <m/>
    <s v="2022-05-10 12:21:31.825000+00:00"/>
    <s v="2022-09-08 05:02:14.251000+00:00"/>
    <s v="GPA"/>
  </r>
  <r>
    <s v="Chetan Kumar"/>
    <n v="1200000"/>
    <s v="INR"/>
    <n v="0"/>
    <s v="7/30/22"/>
    <s v="Sales"/>
    <s v="stat_kcR4fZg7TU7jjk1jAVua3qGLRS4J5uFayEjK5j02wtv"/>
    <s v="Unqualified"/>
    <n v="0"/>
    <s v="OpportunityStatusType.Lost"/>
    <s v="cont_nsyjMeh3w6SD64jQJ6EwWOKtQHXZ4fUDRTjZWelkufs"/>
    <s v="melvin.dsouza@shapoorji.com"/>
    <s v="They have 1+3 policy but want to offer something better to the employees this time (1+5)"/>
    <s v="lead_l8dY9UXvXCVNJqGpHXSUd70neZM5nR9hbta4iX9HDKc"/>
    <s v="SD Corporation P.Ltd (Shapoorji Pallonji &amp; Co Ltd - Group Venture)"/>
    <s v="Tulika Chakra"/>
    <s v="user_hAuUqCTCw5r4tCUrswIWPSW7LJ1XIBbttZVmJkxmzGq"/>
    <s v="Chetan Kumar"/>
    <s v="2021-12-16 11:04:35.327000+00:00"/>
    <s v="2022-07-21 04:58:15.984000+00:00"/>
    <m/>
    <s v="Mumbai"/>
    <m/>
    <m/>
    <m/>
    <n v="100"/>
    <m/>
    <m/>
    <m/>
    <m/>
    <m/>
    <m/>
    <m/>
    <m/>
    <m/>
    <m/>
    <m/>
    <s v="Construction &amp; Real Estate"/>
    <m/>
    <m/>
    <m/>
    <m/>
    <m/>
    <m/>
    <m/>
    <m/>
    <m/>
    <m/>
    <m/>
    <m/>
    <s v="Arunkumar Dubey"/>
    <m/>
    <s v="user_N2Wvx57ff3o0vmVPS4RR0gXHdA5qVZKmxAMYwKh2zLa"/>
    <x v="20"/>
    <x v="1"/>
    <m/>
    <s v="March"/>
    <s v="Gated Content"/>
    <m/>
    <m/>
    <s v="Downloaded the guide: Employee Wellness Handbook"/>
    <m/>
    <m/>
    <m/>
    <s v="2021-10-26 11:52:54.952000+00:00"/>
    <s v="2022-09-12 14:12:57.974000+00:00"/>
    <s v="GMC"/>
  </r>
  <r>
    <s v="Kashif Ahmad"/>
    <n v="500000"/>
    <s v="INR"/>
    <n v="0"/>
    <d v="2022-08-08T00:00:00"/>
    <s v="Sales"/>
    <s v="stat_kcR4fZg7TU7jjk1jAVua3qGLRS4J5uFayEjK5j02wtv"/>
    <s v="Unqualified"/>
    <n v="0"/>
    <s v="OpportunityStatusType.Lost"/>
    <s v="cont_Vdj6AvgmhKRlreiX4MGMwRDKk6NsSVveraEzdo97i2Q"/>
    <s v="Bharat Rahane"/>
    <m/>
    <s v="lead_MBmOBv4RPJhbNeMjzSTyudxkFbI0GyY4CXyHZxqTFgX"/>
    <s v="GFI Informatique/MGS"/>
    <s v="Prateek Wadhwa"/>
    <s v="user_LKRhV6rhcBe0uL8u70UUGeDjbMupuho4TaiAOCbT7HT"/>
    <s v="Kashif Ahmad"/>
    <s v="2022-06-27 07:53:06.858000+00:00"/>
    <s v="2022-07-20 15:44:08.054000+00:00"/>
    <m/>
    <s v="Pune"/>
    <m/>
    <m/>
    <m/>
    <n v="164"/>
    <m/>
    <m/>
    <m/>
    <m/>
    <m/>
    <m/>
    <m/>
    <m/>
    <m/>
    <m/>
    <m/>
    <s v="IT Services &amp; IT Consulting"/>
    <m/>
    <m/>
    <m/>
    <m/>
    <m/>
    <m/>
    <m/>
    <m/>
    <m/>
    <m/>
    <m/>
    <m/>
    <s v="Arunkumar Dubey"/>
    <m/>
    <s v="user_FdWFezbLzkYQcGsBUsjZO25nr2poK2nRbqV47Rs5Kfm"/>
    <x v="17"/>
    <x v="5"/>
    <m/>
    <s v="August"/>
    <s v="Cold Call"/>
    <s v="Linkedin"/>
    <m/>
    <m/>
    <m/>
    <m/>
    <m/>
    <s v="2021-08-17 06:10:18.097000+00:00"/>
    <s v="2022-09-08 06:43:28.491000+00:00"/>
    <s v="GTL"/>
  </r>
  <r>
    <s v="Vrushali Kummar"/>
    <n v="1000000"/>
    <s v="INR"/>
    <n v="0"/>
    <s v="7/30/22"/>
    <s v="Sales"/>
    <s v="stat_kcR4fZg7TU7jjk1jAVua3qGLRS4J5uFayEjK5j02wtv"/>
    <s v="Unqualified"/>
    <n v="0"/>
    <s v="OpportunityStatusType.Lost"/>
    <m/>
    <m/>
    <s v="GPA (Renewal)- Too close to renewal date"/>
    <s v="lead_GpqmWO3N819BDkV9HrKsqHCFHSTkizkyQdaLJbjwqbq"/>
    <s v="Allure Gift Wraps Pvt Ltd"/>
    <s v="Bhairavi Jog"/>
    <s v="user_TZzywQwym26DjuswO479pxRhNKX152z8X1haCx2vcst"/>
    <s v="Vrushali Kummar"/>
    <s v="2022-07-05 12:51:37.350000+00:00"/>
    <s v="2022-07-21 04:57:53.203000+00:00"/>
    <m/>
    <s v="Vapi"/>
    <m/>
    <m/>
    <m/>
    <n v="880"/>
    <m/>
    <m/>
    <m/>
    <m/>
    <m/>
    <m/>
    <m/>
    <m/>
    <m/>
    <m/>
    <m/>
    <s v="Manufacturing"/>
    <m/>
    <m/>
    <m/>
    <m/>
    <m/>
    <m/>
    <m/>
    <m/>
    <m/>
    <m/>
    <m/>
    <m/>
    <m/>
    <m/>
    <s v="user_228eUmsdKIb9OItgmiDq1zD4aPZ1eqiapbaLAGeBf8g"/>
    <x v="13"/>
    <x v="1"/>
    <m/>
    <s v="July"/>
    <m/>
    <m/>
    <m/>
    <s v="Lead Magnet Lead"/>
    <m/>
    <m/>
    <m/>
    <s v="2021-09-02 18:16:57.709000+00:00"/>
    <s v="2022-09-23 12:45:08.381000+00:00"/>
    <s v="GPA"/>
  </r>
  <r>
    <s v="Vrushali Kummar"/>
    <n v="10000000"/>
    <s v="INR"/>
    <n v="0"/>
    <s v="7/30/22"/>
    <s v="Sales"/>
    <s v="stat_kcR4fZg7TU7jjk1jAVua3qGLRS4J5uFayEjK5j02wtv"/>
    <s v="Unqualified"/>
    <n v="0"/>
    <s v="OpportunityStatusType.Lost"/>
    <m/>
    <m/>
    <s v="GMC (1+3)- Renewal - too close to renewal date"/>
    <s v="lead_GpqmWO3N819BDkV9HrKsqHCFHSTkizkyQdaLJbjwqbq"/>
    <s v="Allure Gift Wraps Pvt Ltd"/>
    <s v="Bhairavi Jog"/>
    <s v="user_TZzywQwym26DjuswO479pxRhNKX152z8X1haCx2vcst"/>
    <s v="Vrushali Kummar"/>
    <s v="2022-07-05 12:51:00.710000+00:00"/>
    <s v="2022-07-21 04:56:59.207000+00:00"/>
    <m/>
    <s v="Vapi"/>
    <m/>
    <m/>
    <m/>
    <n v="880"/>
    <m/>
    <m/>
    <m/>
    <m/>
    <m/>
    <m/>
    <m/>
    <m/>
    <m/>
    <m/>
    <m/>
    <s v="Manufacturing"/>
    <m/>
    <m/>
    <m/>
    <m/>
    <m/>
    <m/>
    <m/>
    <m/>
    <m/>
    <m/>
    <m/>
    <m/>
    <m/>
    <m/>
    <s v="user_228eUmsdKIb9OItgmiDq1zD4aPZ1eqiapbaLAGeBf8g"/>
    <x v="13"/>
    <x v="1"/>
    <m/>
    <s v="July"/>
    <m/>
    <m/>
    <m/>
    <s v="Lead Magnet Lead"/>
    <m/>
    <m/>
    <m/>
    <s v="2021-09-02 18:16:57.709000+00:00"/>
    <s v="2022-09-23 12:45:08.381000+00:00"/>
    <s v="GMC"/>
  </r>
  <r>
    <s v="Abhiroop Ganguly"/>
    <n v="80000"/>
    <s v="INR"/>
    <n v="0"/>
    <s v="7/22/22"/>
    <s v="Sales"/>
    <s v="stat_1hn9nRJaLbI53NxPuSQgo90kRpbpKsFlwN4oEGNUTdO"/>
    <s v="Lost"/>
    <n v="0"/>
    <s v="OpportunityStatusType.Lost"/>
    <s v="cont_fY7hQu9ffAj5MrwI3P8s6bT0XFlq5uTtWVaSAbMT7zj"/>
    <s v="Julian"/>
    <m/>
    <s v="lead_GFEj99zlsYqEMna4L3aeHQvfCNDQ21WKluEHpaT5366"/>
    <s v="Vongeyer Consulting"/>
    <s v="Kaushlya Bhavsar"/>
    <s v="user_U27GK6WjhLhUhi1EDKXV57xMpn8n8DMIOjci1q3UReZ"/>
    <s v="Abhiroop Ganguly"/>
    <s v="2022-06-10 11:57:45.570000+00:00"/>
    <s v="2022-07-20 12:57:53.503000+00:00"/>
    <m/>
    <s v="Pune"/>
    <m/>
    <m/>
    <m/>
    <n v="11"/>
    <m/>
    <m/>
    <m/>
    <m/>
    <m/>
    <m/>
    <m/>
    <m/>
    <m/>
    <m/>
    <m/>
    <s v="Professional Services"/>
    <m/>
    <m/>
    <m/>
    <m/>
    <m/>
    <m/>
    <m/>
    <m/>
    <m/>
    <m/>
    <m/>
    <m/>
    <m/>
    <m/>
    <s v="user_L8E6IFhq6UCzKLHa45LUUTZCznDuyDwFrGaEp9DXiUM"/>
    <x v="9"/>
    <x v="1"/>
    <m/>
    <m/>
    <s v="Gated Content"/>
    <m/>
    <m/>
    <s v="Employee healthcare handbook"/>
    <m/>
    <m/>
    <m/>
    <s v="2022-06-03 05:18:11.114000+00:00"/>
    <s v="2022-08-13 05:15:15.753000+00:00"/>
    <s v="GMC"/>
  </r>
  <r>
    <s v="Abhiroop Ganguly"/>
    <n v="1000000"/>
    <s v="INR"/>
    <n v="0"/>
    <s v="7/31/22"/>
    <s v="Sales"/>
    <s v="stat_kcR4fZg7TU7jjk1jAVua3qGLRS4J5uFayEjK5j02wtv"/>
    <s v="Unqualified"/>
    <n v="0"/>
    <s v="OpportunityStatusType.Lost"/>
    <s v="cont_HY9YRsH9xd2dH2cKO1NvXOyb42Nth4ZY9MTNo8DcmND"/>
    <s v="Swapnil Rane"/>
    <s v="top up ren policy - no opp currently"/>
    <s v="lead_VVxWfa1K7gnB6dkSWHtm3gp1GT3pKmxv0TT8Dd5TZfl"/>
    <s v="Systems Plus transformations"/>
    <s v="Gauri Jori"/>
    <s v="user_U27GK6WjhLhUhi1EDKXV57xMpn8n8DMIOjci1q3UReZ"/>
    <s v="Abhiroop Ganguly"/>
    <s v="2022-03-11 12:22:10.367000+00:00"/>
    <s v="2022-07-20 12:17:05.342000+00:00"/>
    <m/>
    <s v="Pune"/>
    <m/>
    <s v="2020-08-14 08:05:16+00:00"/>
    <m/>
    <n v="407"/>
    <m/>
    <m/>
    <m/>
    <m/>
    <m/>
    <m/>
    <m/>
    <m/>
    <m/>
    <m/>
    <m/>
    <s v="IT Services &amp; IT Consulting"/>
    <m/>
    <m/>
    <m/>
    <m/>
    <m/>
    <m/>
    <m/>
    <m/>
    <m/>
    <m/>
    <m/>
    <m/>
    <s v="Prashant Abhang"/>
    <m/>
    <s v="user_5YHA1ZU4iP896lD1YJehdJcMx7ZEgWCpulT4T2c3pJ3"/>
    <x v="4"/>
    <x v="2"/>
    <m/>
    <s v="July"/>
    <s v="Cold Call"/>
    <s v="Lusha"/>
    <m/>
    <s v="Glengarry"/>
    <m/>
    <m/>
    <m/>
    <s v="2020-12-06 09:46:31.329000+00:00"/>
    <s v="2022-10-20 12:31:28.939000+00:00"/>
    <m/>
  </r>
  <r>
    <s v="Sameer Iftekhari"/>
    <n v="100000"/>
    <s v="INR"/>
    <n v="100"/>
    <s v="7/20/22"/>
    <s v="Sales"/>
    <s v="stat_OZRiD1474QRJIpvnjHCZfiIvKcVD6mIKSSTzg8SwDVx"/>
    <s v="Won- Payment Completed"/>
    <n v="1"/>
    <s v="OpportunityStatusType.Won"/>
    <m/>
    <m/>
    <s v="non eb"/>
    <s v="lead_PHm9WdxFGg1sNAgHP5uqq4XoiLeJgzmnFqWDpxLvAeW"/>
    <s v="STARION INDIA PVT LTD"/>
    <s v="Sarvesh Pawar"/>
    <s v="user_sREdxbAJihL2Zbgic7tyQ6Rc4Mny7HnD1RNGhA9DDYh"/>
    <s v="Prajakta Sahastrabudhe"/>
    <s v="2022-07-20 11:21:03.986000+00:00"/>
    <s v="2022-07-20 13:29:08.063000+00:00"/>
    <m/>
    <s v="Pune"/>
    <m/>
    <m/>
    <m/>
    <n v="150"/>
    <m/>
    <m/>
    <m/>
    <m/>
    <m/>
    <m/>
    <m/>
    <m/>
    <m/>
    <m/>
    <m/>
    <m/>
    <m/>
    <m/>
    <m/>
    <m/>
    <m/>
    <m/>
    <m/>
    <m/>
    <m/>
    <m/>
    <m/>
    <m/>
    <s v="Sakshi Soni"/>
    <m/>
    <s v="user_A8KOTZADnUtEQOLt4nSLAmteNStuGh80js75RYjrXVt"/>
    <x v="6"/>
    <x v="4"/>
    <m/>
    <s v="August; July"/>
    <s v="Cold Call"/>
    <s v="Naukri.com"/>
    <m/>
    <m/>
    <m/>
    <m/>
    <m/>
    <s v="2022-05-30 13:17:36.957000+00:00"/>
    <s v="2022-10-12 06:14:02.042000+00:00"/>
    <m/>
  </r>
  <r>
    <s v="Abhiroop Ganguly"/>
    <n v="200000"/>
    <s v="INR"/>
    <n v="0"/>
    <s v="7/31/22"/>
    <s v="Sales"/>
    <s v="stat_kcR4fZg7TU7jjk1jAVua3qGLRS4J5uFayEjK5j02wtv"/>
    <s v="Unqualified"/>
    <n v="0"/>
    <s v="OpportunityStatusType.Lost"/>
    <s v="cont_HY9YRsH9xd2dH2cKO1NvXOyb42Nth4ZY9MTNo8DcmND"/>
    <s v="Swapnil Rane"/>
    <s v="GPA ren - no GPA opp currently"/>
    <s v="lead_VVxWfa1K7gnB6dkSWHtm3gp1GT3pKmxv0TT8Dd5TZfl"/>
    <s v="Systems Plus transformations"/>
    <s v="Gauri Jori"/>
    <s v="user_U27GK6WjhLhUhi1EDKXV57xMpn8n8DMIOjci1q3UReZ"/>
    <s v="Abhiroop Ganguly"/>
    <s v="2022-03-11 12:21:00.855000+00:00"/>
    <s v="2022-07-20 12:16:29.009000+00:00"/>
    <m/>
    <s v="Pune"/>
    <m/>
    <s v="2020-08-14 08:05:16+00:00"/>
    <m/>
    <n v="407"/>
    <m/>
    <m/>
    <m/>
    <m/>
    <m/>
    <m/>
    <m/>
    <m/>
    <m/>
    <m/>
    <m/>
    <s v="IT Services &amp; IT Consulting"/>
    <m/>
    <m/>
    <m/>
    <m/>
    <m/>
    <m/>
    <m/>
    <m/>
    <m/>
    <m/>
    <m/>
    <m/>
    <s v="Prashant Abhang"/>
    <m/>
    <s v="user_5YHA1ZU4iP896lD1YJehdJcMx7ZEgWCpulT4T2c3pJ3"/>
    <x v="4"/>
    <x v="2"/>
    <m/>
    <s v="July"/>
    <s v="Cold Call"/>
    <s v="Lusha"/>
    <m/>
    <s v="Glengarry"/>
    <m/>
    <m/>
    <m/>
    <s v="2020-12-06 09:46:31.329000+00:00"/>
    <s v="2022-10-20 12:31:28.939000+00:00"/>
    <m/>
  </r>
  <r>
    <s v="Manish Balpande"/>
    <n v="300000"/>
    <s v="INR"/>
    <n v="0"/>
    <s v="7/31/22"/>
    <s v="Sales"/>
    <s v="stat_1hn9nRJaLbI53NxPuSQgo90kRpbpKsFlwN4oEGNUTdO"/>
    <s v="Lost"/>
    <n v="0"/>
    <s v="OpportunityStatusType.Lost"/>
    <s v="cont_VoEtWIAbgINhYiaMjEJ6mxpoUZls22AFMxhNPugRPV4"/>
    <s v="Neha Oberoi"/>
    <s v="They have renewed with the same broker"/>
    <s v="lead_Ak5XwmFB9slTEGqDIyd544RKFsMYpYrONEs54B2Z2jL"/>
    <s v="Lotus Herbals Pvt Ltd"/>
    <s v="Sarvesh Pawar"/>
    <s v="user_8jx3L2CDfrbzNnwYUv6Plfha6VxaSGsqcbTXR3sIBZi"/>
    <s v="Manish Balpande"/>
    <s v="2022-03-22 06:00:39.095000+00:00"/>
    <s v="2022-07-20 11:41:58.542000+00:00"/>
    <m/>
    <s v="Delhi"/>
    <m/>
    <m/>
    <m/>
    <n v="725"/>
    <m/>
    <m/>
    <m/>
    <m/>
    <m/>
    <m/>
    <m/>
    <m/>
    <m/>
    <m/>
    <m/>
    <s v="Manufacturing"/>
    <m/>
    <m/>
    <m/>
    <m/>
    <m/>
    <m/>
    <m/>
    <m/>
    <m/>
    <m/>
    <m/>
    <m/>
    <m/>
    <m/>
    <s v="user_A8KOTZADnUtEQOLt4nSLAmteNStuGh80js75RYjrXVt"/>
    <x v="6"/>
    <x v="8"/>
    <m/>
    <s v="January; March"/>
    <s v="Cold Call"/>
    <m/>
    <m/>
    <m/>
    <m/>
    <m/>
    <m/>
    <s v="2021-11-01 08:25:15.214000+00:00"/>
    <s v="2022-10-20 12:59:07.473000+00:00"/>
    <s v="GTL"/>
  </r>
  <r>
    <s v="Mayur Gadiyar"/>
    <n v="35000"/>
    <s v="INR"/>
    <n v="0"/>
    <s v="7/22/22"/>
    <s v="Sales"/>
    <s v="stat_1hn9nRJaLbI53NxPuSQgo90kRpbpKsFlwN4oEGNUTdO"/>
    <s v="Lost"/>
    <n v="0"/>
    <s v="OpportunityStatusType.Lost"/>
    <s v="cont_JVJ0ct1WEL7wKETyweJV1Tg1LyjCWCNzypWrsqgSh2m"/>
    <s v="Mr Ajay Matekar"/>
    <s v="closed at 25000"/>
    <s v="lead_f8h9EY4bwtEenOnnB7m9vBn4MQjhlkJ9aCWAS2H9sqC"/>
    <s v="ABM Knowledgeware Ltd"/>
    <s v="Mayur Gadiyar"/>
    <s v="user_bdUPAGjcS7p6513So3N4g3aWNS5HuBuVJi7bvCPAsLt"/>
    <s v="Mayur Gadiyar"/>
    <s v="2022-06-27 11:24:41.099000+00:00"/>
    <s v="2022-07-20 12:11:24.486000+00:00"/>
    <m/>
    <s v="Mumbai"/>
    <m/>
    <m/>
    <m/>
    <n v="954"/>
    <m/>
    <m/>
    <m/>
    <m/>
    <m/>
    <m/>
    <m/>
    <s v="PAID_SOCIAL"/>
    <m/>
    <m/>
    <m/>
    <s v="IT Services &amp; IT Consulting"/>
    <m/>
    <m/>
    <m/>
    <m/>
    <m/>
    <m/>
    <m/>
    <m/>
    <m/>
    <m/>
    <m/>
    <m/>
    <s v="Aniket Vahile"/>
    <m/>
    <s v="user_g5Yw4Z4XnIbmcGhJO80vdtFdd5ElcDlgYO3q8l82ODn"/>
    <x v="18"/>
    <x v="3"/>
    <m/>
    <s v="March"/>
    <s v="Cold Call; Gated Content"/>
    <m/>
    <m/>
    <s v="Vaccine inbound"/>
    <m/>
    <m/>
    <m/>
    <s v="2020-12-29 05:46:51.295000+00:00"/>
    <s v="2022-09-29 14:28:03.439000+00:00"/>
    <s v="WC"/>
  </r>
  <r>
    <s v="Prasoon Mishra"/>
    <n v="3000000"/>
    <s v="INR"/>
    <n v="0"/>
    <d v="2022-08-08T00:00:00"/>
    <s v="Sales"/>
    <s v="stat_kcR4fZg7TU7jjk1jAVua3qGLRS4J5uFayEjK5j02wtv"/>
    <s v="Unqualified"/>
    <n v="0"/>
    <s v="OpportunityStatusType.Lost"/>
    <s v="cont_wtIrAJPU6Cd4IBEPk7AdwmCyzWXCGagHroeeYXJw9Uk"/>
    <s v="Himanshu Sharma"/>
    <m/>
    <s v="lead_W9BwLY50OzxTOQ1qmHiwSGvPIYOKAW9yvJdOspgIvb0"/>
    <s v="IP Integrated Services Pvt Ltd"/>
    <s v="Sarvesh Pawar"/>
    <s v="user_RYbBTp8BVWNa7ppiOz6QVJMGK0exHsFmc5uCLn34ODZ"/>
    <s v="Prasoon Mishra"/>
    <s v="2022-06-16 06:49:52.734000+00:00"/>
    <s v="2022-07-20 11:22:12.914000+00:00"/>
    <m/>
    <s v="Gurgaon"/>
    <m/>
    <m/>
    <m/>
    <n v="890"/>
    <m/>
    <m/>
    <m/>
    <m/>
    <m/>
    <m/>
    <m/>
    <m/>
    <m/>
    <m/>
    <m/>
    <s v="Professional Services"/>
    <m/>
    <m/>
    <m/>
    <m/>
    <m/>
    <m/>
    <m/>
    <m/>
    <m/>
    <m/>
    <m/>
    <m/>
    <m/>
    <m/>
    <s v="user_A8KOTZADnUtEQOLt4nSLAmteNStuGh80js75RYjrXVt"/>
    <x v="6"/>
    <x v="1"/>
    <m/>
    <s v="August"/>
    <s v="Gated Content"/>
    <m/>
    <m/>
    <s v="Employee Wellness Handbook"/>
    <m/>
    <m/>
    <m/>
    <s v="2022-01-14 05:44:55.811000+00:00"/>
    <s v="2022-09-02 08:45:03.085000+00:00"/>
    <s v="GMC"/>
  </r>
  <r>
    <s v="Prasoon Mishra"/>
    <n v="250000"/>
    <s v="INR"/>
    <n v="0"/>
    <d v="2022-08-08T00:00:00"/>
    <s v="Sales"/>
    <s v="stat_kcR4fZg7TU7jjk1jAVua3qGLRS4J5uFayEjK5j02wtv"/>
    <s v="Unqualified"/>
    <n v="0"/>
    <s v="OpportunityStatusType.Lost"/>
    <s v="cont_wtIrAJPU6Cd4IBEPk7AdwmCyzWXCGagHroeeYXJw9Uk"/>
    <s v="Himanshu Sharma"/>
    <m/>
    <s v="lead_W9BwLY50OzxTOQ1qmHiwSGvPIYOKAW9yvJdOspgIvb0"/>
    <s v="IP Integrated Services Pvt Ltd"/>
    <s v="Sarvesh Pawar"/>
    <s v="user_RYbBTp8BVWNa7ppiOz6QVJMGK0exHsFmc5uCLn34ODZ"/>
    <s v="Prasoon Mishra"/>
    <s v="2022-06-16 06:49:27.157000+00:00"/>
    <s v="2022-07-20 11:22:02.893000+00:00"/>
    <m/>
    <s v="Gurgaon"/>
    <m/>
    <m/>
    <m/>
    <n v="890"/>
    <m/>
    <m/>
    <m/>
    <m/>
    <m/>
    <m/>
    <m/>
    <m/>
    <m/>
    <m/>
    <m/>
    <s v="Professional Services"/>
    <m/>
    <m/>
    <m/>
    <m/>
    <m/>
    <m/>
    <m/>
    <m/>
    <m/>
    <m/>
    <m/>
    <m/>
    <m/>
    <m/>
    <s v="user_A8KOTZADnUtEQOLt4nSLAmteNStuGh80js75RYjrXVt"/>
    <x v="6"/>
    <x v="1"/>
    <m/>
    <s v="August"/>
    <s v="Gated Content"/>
    <m/>
    <m/>
    <s v="Employee Wellness Handbook"/>
    <m/>
    <m/>
    <m/>
    <s v="2022-01-14 05:44:55.811000+00:00"/>
    <s v="2022-09-02 08:45:03.085000+00:00"/>
    <s v="GPA"/>
  </r>
  <r>
    <s v="siddharth tongay"/>
    <n v="10000000"/>
    <s v="INR"/>
    <n v="0"/>
    <s v="8/19/22"/>
    <s v="Sales"/>
    <s v="stat_kcR4fZg7TU7jjk1jAVua3qGLRS4J5uFayEjK5j02wtv"/>
    <s v="Unqualified"/>
    <n v="0"/>
    <s v="OpportunityStatusType.Lost"/>
    <s v="cont_d24HIKLLvXIBg2pU7DSL6QsEXIwxN81syvKk6B3ATBy"/>
    <m/>
    <s v="Head office is in Delhi connect in June"/>
    <s v="lead_vWCZY97eFfdiMQbMcNCZmzXEpAvIuo5Xf43R4OvzGIu"/>
    <s v="CARE"/>
    <s v="siddharth tongay"/>
    <s v="user_P3f70h2AcefBkFTBZpvA9LgDbjTmUIXkqdKqHJ5evwA"/>
    <s v="Manojkumar Tinna"/>
    <s v="2022-03-21 10:14:50.361000+00:00"/>
    <s v="2022-07-20 10:23:59.694000+00:00"/>
    <m/>
    <s v="Delhi"/>
    <m/>
    <m/>
    <m/>
    <n v="2000"/>
    <m/>
    <m/>
    <m/>
    <m/>
    <m/>
    <m/>
    <m/>
    <m/>
    <m/>
    <m/>
    <m/>
    <s v="Others"/>
    <s v="ICICI Lombard"/>
    <m/>
    <m/>
    <m/>
    <m/>
    <m/>
    <m/>
    <m/>
    <m/>
    <m/>
    <m/>
    <m/>
    <s v="Aniket Vahile"/>
    <m/>
    <s v="user_encRk5bIEFN6ZA11h4WH2AdZTiZpogLSlMIaj0E30SZ"/>
    <x v="3"/>
    <x v="1"/>
    <m/>
    <s v="August"/>
    <s v="Cold Call"/>
    <m/>
    <m/>
    <s v="Lead Magnet Lead"/>
    <m/>
    <m/>
    <m/>
    <s v="2021-09-11 14:32:49.860000+00:00"/>
    <s v="2022-07-29 09:41:02.872000+00:00"/>
    <s v="GMC"/>
  </r>
  <r>
    <s v="siddharth tongay"/>
    <n v="4000000"/>
    <s v="INR"/>
    <n v="0"/>
    <s v="9/30/22"/>
    <s v="Sales"/>
    <s v="stat_kcR4fZg7TU7jjk1jAVua3qGLRS4J5uFayEjK5j02wtv"/>
    <s v="Unqualified"/>
    <n v="0"/>
    <s v="OpportunityStatusType.Lost"/>
    <m/>
    <m/>
    <m/>
    <s v="lead_dlLJcSZPhBdrsCuoeiOIxipFJD7LG7xv67QfQLgPpz4"/>
    <s v="Fino Payments Bank"/>
    <s v="Kanchan Kothari"/>
    <s v="user_P3f70h2AcefBkFTBZpvA9LgDbjTmUIXkqdKqHJ5evwA"/>
    <s v="Manojkumar Tinna"/>
    <s v="2022-06-22 11:53:01.038000+00:00"/>
    <s v="2022-07-20 10:19:11.539000+00:00"/>
    <m/>
    <s v="Mumbai"/>
    <m/>
    <s v="2020-12-20 12:34:04+00:00"/>
    <m/>
    <n v="3681"/>
    <m/>
    <m/>
    <m/>
    <m/>
    <m/>
    <m/>
    <m/>
    <m/>
    <m/>
    <m/>
    <m/>
    <s v="Banking &amp; Finance"/>
    <m/>
    <m/>
    <m/>
    <m/>
    <m/>
    <m/>
    <m/>
    <m/>
    <m/>
    <m/>
    <m/>
    <m/>
    <s v="Aniket Vahile"/>
    <m/>
    <s v="user_Jujy0sFufO9J3qwY7aNpCCnF6nFZMrfvciNEydEzhaI"/>
    <x v="2"/>
    <x v="1"/>
    <m/>
    <s v="August; June"/>
    <s v="Inbound"/>
    <s v="Lusha"/>
    <m/>
    <s v="Glengarry"/>
    <m/>
    <m/>
    <m/>
    <s v="2020-12-20 12:36:45.790000+00:00"/>
    <s v="2022-10-10 07:35:35.785000+00:00"/>
    <m/>
  </r>
  <r>
    <s v="siddharth tongay"/>
    <n v="5000000"/>
    <s v="INR"/>
    <n v="0"/>
    <s v="8/15/22"/>
    <s v="Sales"/>
    <s v="stat_kcR4fZg7TU7jjk1jAVua3qGLRS4J5uFayEjK5j02wtv"/>
    <s v="Unqualified"/>
    <n v="0"/>
    <s v="OpportunityStatusType.Lost"/>
    <s v="cont_F9NuI6T4WpP6SQjRSLsXBLE1Q7svOdy1jjpFY4U8T3y"/>
    <s v="Arun Sethi"/>
    <s v="fresh GMC"/>
    <s v="lead_FXgI3ChMGtUNVGWxEAfLVh5Doz1GQntdMSxMn6e1yW4"/>
    <s v="Regenvo, Vivo(Fresh)"/>
    <s v="Gauri Jori"/>
    <s v="user_P3f70h2AcefBkFTBZpvA9LgDbjTmUIXkqdKqHJ5evwA"/>
    <s v="Manojkumar Tinna"/>
    <s v="2022-06-24 09:50:10.653000+00:00"/>
    <s v="2022-07-20 10:19:43.753000+00:00"/>
    <m/>
    <s v="Lucknow"/>
    <m/>
    <s v="2020-12-27 06:33:35+00:00"/>
    <m/>
    <n v="400"/>
    <m/>
    <m/>
    <m/>
    <m/>
    <m/>
    <m/>
    <m/>
    <m/>
    <m/>
    <m/>
    <m/>
    <s v="Telecommunications"/>
    <m/>
    <m/>
    <m/>
    <m/>
    <m/>
    <m/>
    <m/>
    <m/>
    <m/>
    <m/>
    <m/>
    <m/>
    <m/>
    <m/>
    <s v="user_vMd4rmcrSbjykdyL2J7rrYn84SWdcNc5FKligrmItPw"/>
    <x v="11"/>
    <x v="6"/>
    <m/>
    <s v="June"/>
    <s v="Cold Call"/>
    <m/>
    <m/>
    <m/>
    <m/>
    <m/>
    <m/>
    <s v="2020-12-27 06:36:17.657000+00:00"/>
    <s v="2022-10-13 06:37:08.798000+00:00"/>
    <m/>
  </r>
  <r>
    <s v="siddharth tongay"/>
    <n v="1000000"/>
    <s v="INR"/>
    <n v="0"/>
    <s v="8/15/22"/>
    <s v="Sales"/>
    <s v="stat_kcR4fZg7TU7jjk1jAVua3qGLRS4J5uFayEjK5j02wtv"/>
    <s v="Unqualified"/>
    <n v="0"/>
    <s v="OpportunityStatusType.Lost"/>
    <s v="cont_F9NuI6T4WpP6SQjRSLsXBLE1Q7svOdy1jjpFY4U8T3y"/>
    <s v="Arun Sethi"/>
    <s v="fresh GPA"/>
    <s v="lead_FXgI3ChMGtUNVGWxEAfLVh5Doz1GQntdMSxMn6e1yW4"/>
    <s v="Regenvo, Vivo(Fresh)"/>
    <s v="Gauri Jori"/>
    <s v="user_P3f70h2AcefBkFTBZpvA9LgDbjTmUIXkqdKqHJ5evwA"/>
    <s v="Manojkumar Tinna"/>
    <s v="2022-06-24 09:51:20.461000+00:00"/>
    <s v="2022-07-20 10:19:50.993000+00:00"/>
    <m/>
    <s v="Lucknow"/>
    <m/>
    <s v="2020-12-27 06:33:35+00:00"/>
    <m/>
    <n v="400"/>
    <m/>
    <m/>
    <m/>
    <m/>
    <m/>
    <m/>
    <m/>
    <m/>
    <m/>
    <m/>
    <m/>
    <s v="Telecommunications"/>
    <m/>
    <m/>
    <m/>
    <m/>
    <m/>
    <m/>
    <m/>
    <m/>
    <m/>
    <m/>
    <m/>
    <m/>
    <m/>
    <m/>
    <s v="user_vMd4rmcrSbjykdyL2J7rrYn84SWdcNc5FKligrmItPw"/>
    <x v="11"/>
    <x v="6"/>
    <m/>
    <s v="June"/>
    <s v="Cold Call"/>
    <m/>
    <m/>
    <m/>
    <m/>
    <m/>
    <m/>
    <s v="2020-12-27 06:36:17.657000+00:00"/>
    <s v="2022-10-13 06:37:08.798000+00:00"/>
    <m/>
  </r>
  <r>
    <s v="Prasoon Mishra"/>
    <n v="25000"/>
    <s v="INR"/>
    <n v="0"/>
    <s v="7/20/22"/>
    <s v="Sales"/>
    <s v="stat_1hn9nRJaLbI53NxPuSQgo90kRpbpKsFlwN4oEGNUTdO"/>
    <s v="Lost"/>
    <n v="0"/>
    <s v="OpportunityStatusType.Lost"/>
    <s v="cont_hJSWCOSxGdfht8eVfkGuqlyRY7c7MFd9K3ABf9bmM9d"/>
    <s v="Payal Jain"/>
    <s v="Fresh GPA"/>
    <s v="lead_79MiDMEt8JdSHVSUHhUE3KsTA1nuufEwWC9j3KNWlF2"/>
    <s v="Tekfortune"/>
    <s v="Sarvesh Pawar"/>
    <s v="user_RYbBTp8BVWNa7ppiOz6QVJMGK0exHsFmc5uCLn34ODZ"/>
    <s v="Prasoon Mishra"/>
    <s v="2022-06-29 06:37:33.084000+00:00"/>
    <s v="2022-07-20 10:12:02.582000+00:00"/>
    <m/>
    <s v="Indore"/>
    <m/>
    <m/>
    <m/>
    <n v="65"/>
    <m/>
    <m/>
    <m/>
    <m/>
    <m/>
    <m/>
    <m/>
    <m/>
    <m/>
    <m/>
    <m/>
    <m/>
    <m/>
    <m/>
    <m/>
    <m/>
    <m/>
    <m/>
    <m/>
    <m/>
    <m/>
    <m/>
    <m/>
    <m/>
    <m/>
    <m/>
    <s v="user_A8KOTZADnUtEQOLt4nSLAmteNStuGh80js75RYjrXVt"/>
    <x v="6"/>
    <x v="4"/>
    <m/>
    <s v="June"/>
    <s v="Gated Content"/>
    <m/>
    <m/>
    <s v="Downloaded the guide: Designing employee healthcare plan"/>
    <m/>
    <m/>
    <m/>
    <s v="2021-11-10 14:22:28.995000+00:00"/>
    <s v="2022-07-22 07:34:31.124000+00:00"/>
    <s v="GPA"/>
  </r>
  <r>
    <s v="Prasoon Mishra"/>
    <n v="300000"/>
    <s v="INR"/>
    <n v="0"/>
    <s v="7/20/22"/>
    <s v="Sales"/>
    <s v="stat_1hn9nRJaLbI53NxPuSQgo90kRpbpKsFlwN4oEGNUTdO"/>
    <s v="Lost"/>
    <n v="0"/>
    <s v="OpportunityStatusType.Lost"/>
    <s v="cont_hJSWCOSxGdfht8eVfkGuqlyRY7c7MFd9K3ABf9bmM9d"/>
    <s v="Payal Jain"/>
    <m/>
    <s v="lead_79MiDMEt8JdSHVSUHhUE3KsTA1nuufEwWC9j3KNWlF2"/>
    <s v="Tekfortune"/>
    <s v="Sarvesh Pawar"/>
    <s v="user_RYbBTp8BVWNa7ppiOz6QVJMGK0exHsFmc5uCLn34ODZ"/>
    <s v="Prasoon Mishra"/>
    <s v="2022-06-29 06:37:13.542000+00:00"/>
    <s v="2022-07-20 10:12:28.579000+00:00"/>
    <m/>
    <s v="Indore"/>
    <m/>
    <m/>
    <m/>
    <n v="65"/>
    <m/>
    <m/>
    <m/>
    <m/>
    <m/>
    <m/>
    <m/>
    <m/>
    <m/>
    <m/>
    <m/>
    <m/>
    <m/>
    <m/>
    <m/>
    <m/>
    <m/>
    <m/>
    <m/>
    <m/>
    <m/>
    <m/>
    <m/>
    <m/>
    <m/>
    <m/>
    <s v="user_A8KOTZADnUtEQOLt4nSLAmteNStuGh80js75RYjrXVt"/>
    <x v="6"/>
    <x v="4"/>
    <m/>
    <s v="June"/>
    <s v="Gated Content"/>
    <m/>
    <m/>
    <s v="Downloaded the guide: Designing employee healthcare plan"/>
    <m/>
    <m/>
    <m/>
    <s v="2021-11-10 14:22:28.995000+00:00"/>
    <s v="2022-07-22 07:34:31.124000+00:00"/>
    <s v="GMC"/>
  </r>
  <r>
    <s v="Prasoon Mishra"/>
    <n v="225000"/>
    <s v="INR"/>
    <n v="0"/>
    <s v="7/20/22"/>
    <s v="Sales"/>
    <s v="stat_1hn9nRJaLbI53NxPuSQgo90kRpbpKsFlwN4oEGNUTdO"/>
    <s v="Lost"/>
    <n v="0"/>
    <s v="OpportunityStatusType.Lost"/>
    <s v="cont_hJSWCOSxGdfht8eVfkGuqlyRY7c7MFd9K3ABf9bmM9d"/>
    <s v="Payal Jain"/>
    <s v="Fresh GTL"/>
    <s v="lead_79MiDMEt8JdSHVSUHhUE3KsTA1nuufEwWC9j3KNWlF2"/>
    <s v="Tekfortune"/>
    <s v="Sarvesh Pawar"/>
    <s v="user_RYbBTp8BVWNa7ppiOz6QVJMGK0exHsFmc5uCLn34ODZ"/>
    <s v="Prasoon Mishra"/>
    <s v="2022-06-29 11:56:41.145000+00:00"/>
    <s v="2022-07-20 10:12:12.076000+00:00"/>
    <m/>
    <s v="Indore"/>
    <m/>
    <m/>
    <m/>
    <n v="65"/>
    <m/>
    <m/>
    <m/>
    <m/>
    <m/>
    <m/>
    <m/>
    <m/>
    <m/>
    <m/>
    <m/>
    <m/>
    <m/>
    <m/>
    <m/>
    <m/>
    <m/>
    <m/>
    <m/>
    <m/>
    <m/>
    <m/>
    <m/>
    <m/>
    <m/>
    <m/>
    <s v="user_A8KOTZADnUtEQOLt4nSLAmteNStuGh80js75RYjrXVt"/>
    <x v="6"/>
    <x v="4"/>
    <m/>
    <s v="June"/>
    <s v="Gated Content"/>
    <m/>
    <m/>
    <s v="Downloaded the guide: Designing employee healthcare plan"/>
    <m/>
    <m/>
    <m/>
    <s v="2021-11-10 14:22:28.995000+00:00"/>
    <s v="2022-07-22 07:34:31.124000+00:00"/>
    <s v="GTL"/>
  </r>
  <r>
    <s v="Prasoon Mishra"/>
    <n v="2000000"/>
    <s v="INR"/>
    <n v="0"/>
    <s v="7/31/22"/>
    <s v="Sales"/>
    <s v="stat_kcR4fZg7TU7jjk1jAVua3qGLRS4J5uFayEjK5j02wtv"/>
    <s v="Unqualified"/>
    <n v="0"/>
    <s v="OpportunityStatusType.Lost"/>
    <s v="cont_UcbtZ1HgWhUq1waP99ieYCZvc8lt45yhthtVk0RaXKo"/>
    <s v="Nihalee Shah"/>
    <s v="GMC Fresh"/>
    <s v="lead_cducNjGFTXEpy98t8CH5sFlSiUCOSXoB6r6SaWcqW6Q"/>
    <s v="Accumax - Neuation"/>
    <s v="Trupti Suryavanshi"/>
    <s v="user_RYbBTp8BVWNa7ppiOz6QVJMGK0exHsFmc5uCLn34ODZ"/>
    <s v="Prasoon Mishra"/>
    <s v="2022-06-03 12:24:29.344000+00:00"/>
    <s v="2022-07-20 09:51:18.319000+00:00"/>
    <m/>
    <s v="Ahmedabad"/>
    <m/>
    <m/>
    <m/>
    <n v="1328"/>
    <m/>
    <m/>
    <m/>
    <m/>
    <m/>
    <m/>
    <m/>
    <m/>
    <m/>
    <m/>
    <m/>
    <s v="Others"/>
    <m/>
    <m/>
    <m/>
    <m/>
    <m/>
    <m/>
    <m/>
    <m/>
    <m/>
    <m/>
    <m/>
    <m/>
    <s v="Amol Gawali"/>
    <m/>
    <s v="user_L8E6IFhq6UCzKLHa45LUUTZCznDuyDwFrGaEp9DXiUM"/>
    <x v="9"/>
    <x v="1"/>
    <m/>
    <m/>
    <s v="Cold Call"/>
    <s v="Lusha"/>
    <m/>
    <m/>
    <m/>
    <m/>
    <m/>
    <s v="2022-05-30 10:39:51.224000+00:00"/>
    <s v="2022-10-20 10:29:30.379000+00:00"/>
    <s v="GMC"/>
  </r>
  <r>
    <s v="Sonal Paithankar"/>
    <n v="160000"/>
    <s v="INR"/>
    <n v="0"/>
    <d v="2022-10-08T00:00:00"/>
    <s v="Sales"/>
    <s v="stat_kcR4fZg7TU7jjk1jAVua3qGLRS4J5uFayEjK5j02wtv"/>
    <s v="Unqualified"/>
    <n v="0"/>
    <s v="OpportunityStatusType.Lost"/>
    <s v="cont_HsMSb8eYcM4j32KPdEJj7r8OIKSjDhIdjuGTmYQpj5x"/>
    <s v="Sandeep Deshpande"/>
    <s v="GPA (Renewal)"/>
    <s v="lead_x9c8420QJQcPvUsvvC3cI0TgwlmGTLG7nxj69pp81XL"/>
    <s v="ASHAPURA"/>
    <s v="Pranav Kenjale"/>
    <s v="user_Iwn6da5WKkZqwUySK0oUuCb72pFP5WEm4zAb92ijqFe"/>
    <s v="Sonal Paithankar"/>
    <s v="2022-07-04 09:33:54.237000+00:00"/>
    <s v="2022-07-20 09:15:35.862000+00:00"/>
    <m/>
    <s v="Mumbai"/>
    <m/>
    <m/>
    <m/>
    <n v="2500"/>
    <m/>
    <m/>
    <m/>
    <m/>
    <m/>
    <m/>
    <m/>
    <m/>
    <m/>
    <m/>
    <m/>
    <s v="Mining &amp; Metal"/>
    <m/>
    <m/>
    <m/>
    <m/>
    <m/>
    <m/>
    <m/>
    <m/>
    <m/>
    <m/>
    <m/>
    <m/>
    <s v="Mrunmay Jalgaonkar"/>
    <m/>
    <s v="user_aM3WaaSUQQmaNnsm9l2FQRVWUEr8RN2ZdXzsuQUalQ3"/>
    <x v="7"/>
    <x v="1"/>
    <m/>
    <s v="August"/>
    <s v="Cold Call"/>
    <s v="Naukri.com"/>
    <m/>
    <m/>
    <m/>
    <m/>
    <m/>
    <s v="2021-07-08 09:13:59.651000+00:00"/>
    <s v="2022-10-20 10:29:01.357000+00:00"/>
    <m/>
  </r>
  <r>
    <s v="Sonal Paithankar"/>
    <n v="16000000"/>
    <s v="INR"/>
    <n v="0"/>
    <d v="2022-10-08T00:00:00"/>
    <s v="Sales"/>
    <s v="stat_kcR4fZg7TU7jjk1jAVua3qGLRS4J5uFayEjK5j02wtv"/>
    <s v="Unqualified"/>
    <n v="0"/>
    <s v="OpportunityStatusType.Lost"/>
    <m/>
    <m/>
    <s v="GMC (Renewal)"/>
    <s v="lead_x9c8420QJQcPvUsvvC3cI0TgwlmGTLG7nxj69pp81XL"/>
    <s v="ASHAPURA"/>
    <s v="Pranav Kenjale"/>
    <s v="user_Iwn6da5WKkZqwUySK0oUuCb72pFP5WEm4zAb92ijqFe"/>
    <s v="Sonal Paithankar"/>
    <s v="2022-07-01 11:07:54.405000+00:00"/>
    <s v="2022-07-20 09:15:07.239000+00:00"/>
    <m/>
    <s v="Mumbai"/>
    <m/>
    <m/>
    <m/>
    <n v="2500"/>
    <m/>
    <m/>
    <m/>
    <m/>
    <m/>
    <m/>
    <m/>
    <m/>
    <m/>
    <m/>
    <m/>
    <s v="Mining &amp; Metal"/>
    <m/>
    <m/>
    <m/>
    <m/>
    <m/>
    <m/>
    <m/>
    <m/>
    <m/>
    <m/>
    <m/>
    <m/>
    <s v="Mrunmay Jalgaonkar"/>
    <m/>
    <s v="user_aM3WaaSUQQmaNnsm9l2FQRVWUEr8RN2ZdXzsuQUalQ3"/>
    <x v="7"/>
    <x v="1"/>
    <m/>
    <s v="August"/>
    <s v="Cold Call"/>
    <s v="Naukri.com"/>
    <m/>
    <m/>
    <m/>
    <m/>
    <m/>
    <s v="2021-07-08 09:13:59.651000+00:00"/>
    <s v="2022-10-20 10:29:01.357000+00:00"/>
    <m/>
  </r>
  <r>
    <s v="Sonal Paithankar"/>
    <n v="1500000"/>
    <s v="INR"/>
    <n v="0"/>
    <d v="2022-01-08T00:00:00"/>
    <s v="Sales"/>
    <s v="stat_kcR4fZg7TU7jjk1jAVua3qGLRS4J5uFayEjK5j02wtv"/>
    <s v="Unqualified"/>
    <n v="0"/>
    <s v="OpportunityStatusType.Lost"/>
    <m/>
    <m/>
    <s v="GMC"/>
    <s v="lead_ibGLpGQEmdEJo84mwQTufVaX7pcyPXd8jXGnZnoYpBN"/>
    <s v="Fabtech Technologies"/>
    <s v="Aditya Binani"/>
    <s v="user_Iwn6da5WKkZqwUySK0oUuCb72pFP5WEm4zAb92ijqFe"/>
    <s v="Sonal Paithankar"/>
    <s v="2022-05-26 11:57:16.235000+00:00"/>
    <s v="2022-07-20 09:11:23.301000+00:00"/>
    <m/>
    <s v="Mumbai"/>
    <m/>
    <s v="2020-08-20 10:25:20+00:00"/>
    <m/>
    <n v="600"/>
    <m/>
    <m/>
    <m/>
    <m/>
    <m/>
    <m/>
    <m/>
    <m/>
    <m/>
    <m/>
    <m/>
    <s v="IT Services &amp; IT Consulting"/>
    <m/>
    <m/>
    <m/>
    <m/>
    <m/>
    <m/>
    <m/>
    <m/>
    <m/>
    <m/>
    <m/>
    <m/>
    <m/>
    <m/>
    <s v="user_g5Yw4Z4XnIbmcGhJO80vdtFdd5ElcDlgYO3q8l82ODn"/>
    <x v="18"/>
    <x v="1"/>
    <m/>
    <s v="August; July"/>
    <s v="Existing Account"/>
    <m/>
    <m/>
    <m/>
    <m/>
    <m/>
    <m/>
    <s v="2020-12-06 09:47:15.818000+00:00"/>
    <s v="2022-07-20 09:11:23.338000+00:00"/>
    <m/>
  </r>
  <r>
    <s v="Naveen Kumar"/>
    <n v="3800000"/>
    <s v="INR"/>
    <n v="0"/>
    <s v="7/19/22"/>
    <s v="Sales"/>
    <s v="stat_1hn9nRJaLbI53NxPuSQgo90kRpbpKsFlwN4oEGNUTdO"/>
    <s v="Lost"/>
    <n v="0"/>
    <s v="OpportunityStatusType.Lost"/>
    <m/>
    <m/>
    <s v="GMC July Renewal"/>
    <s v="lead_SNvxYXPdK0REC2Oj2sJEzGueeTgu0uOyQ5kyEMptaTI"/>
    <s v="A K Group"/>
    <s v="Vikas Raj"/>
    <s v="user_Iwn6da5WKkZqwUySK0oUuCb72pFP5WEm4zAb92ijqFe"/>
    <s v="Sonal Paithankar"/>
    <s v="2022-06-20 09:16:11.499000+00:00"/>
    <s v="2022-07-20 08:58:38.026000+00:00"/>
    <m/>
    <s v="Mumbai"/>
    <m/>
    <m/>
    <m/>
    <n v="280"/>
    <m/>
    <m/>
    <m/>
    <m/>
    <m/>
    <m/>
    <m/>
    <s v="PAID_SOCIAL"/>
    <m/>
    <m/>
    <m/>
    <m/>
    <m/>
    <m/>
    <m/>
    <m/>
    <m/>
    <m/>
    <m/>
    <m/>
    <m/>
    <m/>
    <m/>
    <m/>
    <s v="Aniket Vahile"/>
    <m/>
    <s v="user_BtmkQ6xvtDyCMLstiH7YmmQURsFQdjarGcnSBd9UgEk"/>
    <x v="19"/>
    <x v="1"/>
    <m/>
    <s v="July"/>
    <s v="Cold Call; Gated Content"/>
    <s v="Naukri.com"/>
    <m/>
    <s v="Essential HR Policies"/>
    <m/>
    <m/>
    <m/>
    <s v="2022-06-06 04:38:55.330000+00:00"/>
    <s v="2022-10-11 10:55:21.637000+00:00"/>
    <m/>
  </r>
  <r>
    <s v="Ankur Gaurav"/>
    <n v="1500000"/>
    <s v="INR"/>
    <n v="0"/>
    <d v="2022-01-08T00:00:00"/>
    <s v="Sales"/>
    <s v="stat_kcR4fZg7TU7jjk1jAVua3qGLRS4J5uFayEjK5j02wtv"/>
    <s v="Unqualified"/>
    <n v="0"/>
    <s v="OpportunityStatusType.Lost"/>
    <s v="cont_T8lQbPDJCelbl9Xft6EXkiHxCqUVZOz0kVAbtzrlhBk"/>
    <s v="Deepak Kumar"/>
    <m/>
    <s v="lead_quasCfr4ZVJwvMgmJGABhGwikbZfxgzn5c1GZpZTX2i"/>
    <s v="Formula Group"/>
    <s v="Harmanjit Singh"/>
    <s v="user_srg8vKhTH4Op816Ys9oZfFwLDukscRfgPrYZnVvwv0c"/>
    <s v="Ankur Gaurav"/>
    <s v="2022-05-11 09:45:14.699000+00:00"/>
    <s v="2022-07-20 07:38:10.975000+00:00"/>
    <m/>
    <s v="Delhi"/>
    <m/>
    <s v="2021-05-25 11:01:05+00:00"/>
    <m/>
    <n v="150"/>
    <m/>
    <m/>
    <m/>
    <m/>
    <m/>
    <m/>
    <m/>
    <m/>
    <m/>
    <m/>
    <m/>
    <m/>
    <m/>
    <m/>
    <m/>
    <m/>
    <m/>
    <m/>
    <m/>
    <m/>
    <m/>
    <m/>
    <m/>
    <m/>
    <m/>
    <m/>
    <s v="user_lwF8ctKa5IyxqATpO2EOw2h0AEPiCMHOgewiH38Ei77"/>
    <x v="0"/>
    <x v="1"/>
    <m/>
    <s v="August"/>
    <s v="Inbound"/>
    <s v="Inbound via website"/>
    <m/>
    <s v="Employee Count 50"/>
    <m/>
    <m/>
    <m/>
    <s v="2021-05-25 11:03:42.510000+00:00"/>
    <s v="2022-07-27 10:09:31.780000+00:00"/>
    <s v="GMC"/>
  </r>
  <r>
    <s v="Ankur Gaurav"/>
    <n v="500000"/>
    <s v="INR"/>
    <n v="0"/>
    <s v="7/31/22"/>
    <s v="Sales"/>
    <s v="stat_kcR4fZg7TU7jjk1jAVua3qGLRS4J5uFayEjK5j02wtv"/>
    <s v="Unqualified"/>
    <n v="0"/>
    <s v="OpportunityStatusType.Lost"/>
    <m/>
    <m/>
    <s v="GMC-Renewal"/>
    <s v="lead_lhn6ceC5e9OgaK0248hLU4EyYXVPhNXMHXPYZ2VnH0O"/>
    <s v="isocrates"/>
    <s v="Bharti Bankey"/>
    <s v="user_srg8vKhTH4Op816Ys9oZfFwLDukscRfgPrYZnVvwv0c"/>
    <s v="Ankur Gaurav"/>
    <s v="2022-06-16 09:07:13.565000+00:00"/>
    <s v="2022-07-20 07:33:09.634000+00:00"/>
    <m/>
    <s v="Other Karnataka"/>
    <m/>
    <s v="2022-03-17 12:12:09+00:00"/>
    <m/>
    <n v="60"/>
    <m/>
    <m/>
    <m/>
    <m/>
    <m/>
    <m/>
    <m/>
    <s v="OTHER_CAMPAIGNS"/>
    <m/>
    <m/>
    <m/>
    <m/>
    <m/>
    <m/>
    <m/>
    <m/>
    <m/>
    <m/>
    <m/>
    <m/>
    <m/>
    <m/>
    <m/>
    <m/>
    <m/>
    <m/>
    <s v="user_aM3WaaSUQQmaNnsm9l2FQRVWUEr8RN2ZdXzsuQUalQ3"/>
    <x v="7"/>
    <x v="1"/>
    <m/>
    <s v="July"/>
    <s v="Inbound"/>
    <s v="Inbound via website"/>
    <m/>
    <s v="Employee Count 25"/>
    <m/>
    <m/>
    <m/>
    <s v="2022-03-17 12:14:50.252000+00:00"/>
    <s v="2022-08-23 12:54:42.766000+00:00"/>
    <m/>
  </r>
  <r>
    <s v="Ankur Gaurav"/>
    <n v="30000"/>
    <s v="INR"/>
    <n v="0"/>
    <d v="2022-01-08T00:00:00"/>
    <s v="Sales"/>
    <s v="stat_kcR4fZg7TU7jjk1jAVua3qGLRS4J5uFayEjK5j02wtv"/>
    <s v="Unqualified"/>
    <n v="0"/>
    <s v="OpportunityStatusType.Lost"/>
    <s v="cont_XBVKurUH9V6Al4HLwxdzvjQYnn0P8hFwT4phurMUt3g"/>
    <s v="Sajjan Kumar"/>
    <m/>
    <s v="lead_quasCfr4ZVJwvMgmJGABhGwikbZfxgzn5c1GZpZTX2i"/>
    <s v="Formula Group"/>
    <s v="Harmanjit Singh"/>
    <s v="user_srg8vKhTH4Op816Ys9oZfFwLDukscRfgPrYZnVvwv0c"/>
    <s v="Ankur Gaurav"/>
    <s v="2022-05-11 09:45:59.965000+00:00"/>
    <s v="2022-07-20 07:37:50.384000+00:00"/>
    <m/>
    <s v="Delhi"/>
    <m/>
    <s v="2021-05-25 11:01:05+00:00"/>
    <m/>
    <n v="150"/>
    <m/>
    <m/>
    <m/>
    <m/>
    <m/>
    <m/>
    <m/>
    <m/>
    <m/>
    <m/>
    <m/>
    <m/>
    <m/>
    <m/>
    <m/>
    <m/>
    <m/>
    <m/>
    <m/>
    <m/>
    <m/>
    <m/>
    <m/>
    <m/>
    <m/>
    <m/>
    <s v="user_lwF8ctKa5IyxqATpO2EOw2h0AEPiCMHOgewiH38Ei77"/>
    <x v="0"/>
    <x v="1"/>
    <m/>
    <s v="August"/>
    <s v="Inbound"/>
    <s v="Inbound via website"/>
    <m/>
    <s v="Employee Count 50"/>
    <m/>
    <m/>
    <m/>
    <s v="2021-05-25 11:03:42.510000+00:00"/>
    <s v="2022-07-27 10:09:31.780000+00:00"/>
    <s v="GPA"/>
  </r>
  <r>
    <s v="Ankur Gaurav"/>
    <n v="150000"/>
    <s v="INR"/>
    <n v="0"/>
    <d v="2022-01-08T00:00:00"/>
    <s v="Sales"/>
    <s v="stat_kcR4fZg7TU7jjk1jAVua3qGLRS4J5uFayEjK5j02wtv"/>
    <s v="Unqualified"/>
    <n v="0"/>
    <s v="OpportunityStatusType.Lost"/>
    <s v="cont_XBVKurUH9V6Al4HLwxdzvjQYnn0P8hFwT4phurMUt3g"/>
    <s v="Sajjan Kumar"/>
    <s v="Loop Membership [Loop Care etc.]"/>
    <s v="lead_quasCfr4ZVJwvMgmJGABhGwikbZfxgzn5c1GZpZTX2i"/>
    <s v="Formula Group"/>
    <s v="Harmanjit Singh"/>
    <s v="user_srg8vKhTH4Op816Ys9oZfFwLDukscRfgPrYZnVvwv0c"/>
    <s v="Ankur Gaurav"/>
    <s v="2022-05-11 09:44:04.220000+00:00"/>
    <s v="2022-07-20 07:37:41.634000+00:00"/>
    <m/>
    <s v="Delhi"/>
    <m/>
    <s v="2021-05-25 11:01:05+00:00"/>
    <m/>
    <n v="150"/>
    <m/>
    <m/>
    <m/>
    <m/>
    <m/>
    <m/>
    <m/>
    <m/>
    <m/>
    <m/>
    <m/>
    <m/>
    <m/>
    <m/>
    <m/>
    <m/>
    <m/>
    <m/>
    <m/>
    <m/>
    <m/>
    <m/>
    <m/>
    <m/>
    <m/>
    <m/>
    <s v="user_lwF8ctKa5IyxqATpO2EOw2h0AEPiCMHOgewiH38Ei77"/>
    <x v="0"/>
    <x v="1"/>
    <m/>
    <s v="August"/>
    <s v="Inbound"/>
    <s v="Inbound via website"/>
    <m/>
    <s v="Employee Count 50"/>
    <m/>
    <m/>
    <m/>
    <s v="2021-05-25 11:03:42.510000+00:00"/>
    <s v="2022-07-27 10:09:31.780000+00:00"/>
    <m/>
  </r>
  <r>
    <s v="Ankur Gaurav"/>
    <n v="60000"/>
    <s v="INR"/>
    <n v="0"/>
    <s v="7/31/22"/>
    <s v="Sales"/>
    <s v="stat_kcR4fZg7TU7jjk1jAVua3qGLRS4J5uFayEjK5j02wtv"/>
    <s v="Unqualified"/>
    <n v="0"/>
    <s v="OpportunityStatusType.Lost"/>
    <m/>
    <m/>
    <s v="GMC-fresh"/>
    <s v="lead_QoTXDdDicAIWEJOZfuD6AZ5gUGnWZdPdYb74Op3k9PF"/>
    <s v="Teal Feed"/>
    <s v="Bharti Bankey"/>
    <s v="user_srg8vKhTH4Op816Ys9oZfFwLDukscRfgPrYZnVvwv0c"/>
    <s v="Ankur Gaurav"/>
    <s v="2022-05-12 06:40:46.467000+00:00"/>
    <s v="2022-07-20 07:32:34.867000+00:00"/>
    <m/>
    <s v="Gurgaon"/>
    <m/>
    <s v="2022-05-12 05:53:17+00:00"/>
    <m/>
    <n v="20"/>
    <m/>
    <m/>
    <m/>
    <m/>
    <m/>
    <m/>
    <m/>
    <s v="ORGANIC_SEARCH"/>
    <m/>
    <m/>
    <m/>
    <m/>
    <m/>
    <m/>
    <m/>
    <m/>
    <m/>
    <m/>
    <m/>
    <m/>
    <m/>
    <m/>
    <m/>
    <m/>
    <m/>
    <m/>
    <s v="user_aM3WaaSUQQmaNnsm9l2FQRVWUEr8RN2ZdXzsuQUalQ3"/>
    <x v="7"/>
    <x v="1"/>
    <m/>
    <m/>
    <s v="Inbound"/>
    <s v="Inbound via website"/>
    <m/>
    <s v="Employee Count 25"/>
    <m/>
    <m/>
    <m/>
    <s v="2022-05-12 05:56:08.674000+00:00"/>
    <s v="2022-07-20 07:32:34.904000+00:00"/>
    <m/>
  </r>
  <r>
    <s v="Manish Balpande"/>
    <n v="20000"/>
    <s v="INR"/>
    <n v="0"/>
    <s v="7/31/22"/>
    <s v="Sales"/>
    <s v="stat_kcR4fZg7TU7jjk1jAVua3qGLRS4J5uFayEjK5j02wtv"/>
    <s v="Unqualified"/>
    <n v="0"/>
    <s v="OpportunityStatusType.Lost"/>
    <s v="cont_plAxNuv39qUaqZgTlA5O8vdRmn6TLGTHO5FNPwy2lTz"/>
    <s v="Fatima Ali"/>
    <m/>
    <s v="lead_gCwdwIi4d7gG2Wqv8n3j6gDnjVGTS5iaH7X4UrnynxD"/>
    <s v="Saksham Group"/>
    <s v="Sarvesh Pawar"/>
    <s v="user_8jx3L2CDfrbzNnwYUv6Plfha6VxaSGsqcbTXR3sIBZi"/>
    <s v="Manish Balpande"/>
    <s v="2022-03-08 07:04:20.594000+00:00"/>
    <s v="2022-07-20 07:25:59.687000+00:00"/>
    <m/>
    <s v="Gurgaon"/>
    <m/>
    <m/>
    <m/>
    <n v="125"/>
    <m/>
    <m/>
    <m/>
    <m/>
    <m/>
    <m/>
    <m/>
    <m/>
    <m/>
    <m/>
    <m/>
    <m/>
    <m/>
    <m/>
    <m/>
    <m/>
    <m/>
    <m/>
    <m/>
    <m/>
    <m/>
    <m/>
    <m/>
    <m/>
    <m/>
    <m/>
    <s v="user_A8KOTZADnUtEQOLt4nSLAmteNStuGh80js75RYjrXVt"/>
    <x v="6"/>
    <x v="1"/>
    <m/>
    <s v="June; May"/>
    <s v="Gated Content"/>
    <m/>
    <m/>
    <s v="Employee Wellness Handbook"/>
    <m/>
    <m/>
    <m/>
    <s v="2022-01-21 09:29:29.258000+00:00"/>
    <s v="2022-10-14 05:54:58.071000+00:00"/>
    <s v="GPA"/>
  </r>
  <r>
    <s v="Manish Balpande"/>
    <n v="500000"/>
    <s v="INR"/>
    <n v="0"/>
    <s v="7/31/22"/>
    <s v="Sales"/>
    <s v="stat_kcR4fZg7TU7jjk1jAVua3qGLRS4J5uFayEjK5j02wtv"/>
    <s v="Unqualified"/>
    <n v="0"/>
    <s v="OpportunityStatusType.Lost"/>
    <s v="cont_plAxNuv39qUaqZgTlA5O8vdRmn6TLGTHO5FNPwy2lTz"/>
    <s v="Fatima Ali"/>
    <m/>
    <s v="lead_gCwdwIi4d7gG2Wqv8n3j6gDnjVGTS5iaH7X4UrnynxD"/>
    <s v="Saksham Group"/>
    <s v="Sarvesh Pawar"/>
    <s v="user_8jx3L2CDfrbzNnwYUv6Plfha6VxaSGsqcbTXR3sIBZi"/>
    <s v="Manish Balpande"/>
    <s v="2022-03-08 07:04:53.508000+00:00"/>
    <s v="2022-07-20 07:26:08.830000+00:00"/>
    <m/>
    <s v="Gurgaon"/>
    <m/>
    <m/>
    <m/>
    <n v="125"/>
    <m/>
    <m/>
    <m/>
    <m/>
    <m/>
    <m/>
    <m/>
    <m/>
    <m/>
    <m/>
    <m/>
    <m/>
    <m/>
    <m/>
    <m/>
    <m/>
    <m/>
    <m/>
    <m/>
    <m/>
    <m/>
    <m/>
    <m/>
    <m/>
    <m/>
    <m/>
    <s v="user_A8KOTZADnUtEQOLt4nSLAmteNStuGh80js75RYjrXVt"/>
    <x v="6"/>
    <x v="1"/>
    <m/>
    <s v="June; May"/>
    <s v="Gated Content"/>
    <m/>
    <m/>
    <s v="Employee Wellness Handbook"/>
    <m/>
    <m/>
    <m/>
    <s v="2022-01-21 09:29:29.258000+00:00"/>
    <s v="2022-10-14 05:54:58.071000+00:00"/>
    <s v="GTL"/>
  </r>
  <r>
    <s v="Manish Balpande"/>
    <n v="500000"/>
    <s v="INR"/>
    <n v="0"/>
    <s v="7/31/22"/>
    <s v="Sales"/>
    <s v="stat_kcR4fZg7TU7jjk1jAVua3qGLRS4J5uFayEjK5j02wtv"/>
    <s v="Unqualified"/>
    <n v="0"/>
    <s v="OpportunityStatusType.Lost"/>
    <s v="cont_plAxNuv39qUaqZgTlA5O8vdRmn6TLGTHO5FNPwy2lTz"/>
    <s v="Fatima Ali"/>
    <m/>
    <s v="lead_gCwdwIi4d7gG2Wqv8n3j6gDnjVGTS5iaH7X4UrnynxD"/>
    <s v="Saksham Group"/>
    <s v="Sarvesh Pawar"/>
    <s v="user_8jx3L2CDfrbzNnwYUv6Plfha6VxaSGsqcbTXR3sIBZi"/>
    <s v="Manish Balpande"/>
    <s v="2022-03-08 07:03:52.210000+00:00"/>
    <s v="2022-07-20 07:25:48.499000+00:00"/>
    <m/>
    <s v="Gurgaon"/>
    <m/>
    <m/>
    <m/>
    <n v="125"/>
    <m/>
    <m/>
    <m/>
    <m/>
    <m/>
    <m/>
    <m/>
    <m/>
    <m/>
    <m/>
    <m/>
    <m/>
    <m/>
    <m/>
    <m/>
    <m/>
    <m/>
    <m/>
    <m/>
    <m/>
    <m/>
    <m/>
    <m/>
    <m/>
    <m/>
    <m/>
    <s v="user_A8KOTZADnUtEQOLt4nSLAmteNStuGh80js75RYjrXVt"/>
    <x v="6"/>
    <x v="1"/>
    <m/>
    <s v="June; May"/>
    <s v="Gated Content"/>
    <m/>
    <m/>
    <s v="Employee Wellness Handbook"/>
    <m/>
    <m/>
    <m/>
    <s v="2022-01-21 09:29:29.258000+00:00"/>
    <s v="2022-10-14 05:54:58.071000+00:00"/>
    <s v="GMC"/>
  </r>
  <r>
    <s v="Ankur Gaurav"/>
    <n v="70000"/>
    <s v="INR"/>
    <n v="0"/>
    <d v="2022-05-07T00:00:00"/>
    <s v="Sales"/>
    <s v="stat_1hn9nRJaLbI53NxPuSQgo90kRpbpKsFlwN4oEGNUTdO"/>
    <s v="Lost"/>
    <n v="0"/>
    <s v="OpportunityStatusType.Lost"/>
    <m/>
    <m/>
    <s v="GMC-fresh 1+3 SI- 2lacs and 3lacs Maternity- no RR- 1%-2% Ambulance- 1k"/>
    <s v="lead_ZTTDhWiFYhde1YYDAvVNm5L3Cd92CTe3JB2PmvLzIQd"/>
    <s v="AMI Foodservice Equipment solutions"/>
    <s v="Bharti Bankey"/>
    <s v="user_srg8vKhTH4Op816Ys9oZfFwLDukscRfgPrYZnVvwv0c"/>
    <s v="Ankur Gaurav"/>
    <s v="2022-05-18 08:06:29.287000+00:00"/>
    <s v="2022-07-20 07:21:11.284000+00:00"/>
    <m/>
    <s v="Hyderabad"/>
    <m/>
    <s v="2022-05-16 05:56:29+00:00"/>
    <m/>
    <n v="7"/>
    <m/>
    <m/>
    <m/>
    <m/>
    <m/>
    <m/>
    <m/>
    <s v="ORGANIC_SEARCH"/>
    <m/>
    <m/>
    <m/>
    <s v="Food &amp; Beverages"/>
    <m/>
    <m/>
    <m/>
    <m/>
    <m/>
    <m/>
    <m/>
    <m/>
    <m/>
    <m/>
    <m/>
    <m/>
    <m/>
    <m/>
    <s v="user_aM3WaaSUQQmaNnsm9l2FQRVWUEr8RN2ZdXzsuQUalQ3"/>
    <x v="7"/>
    <x v="1"/>
    <m/>
    <m/>
    <s v="Inbound"/>
    <s v="Inbound via website"/>
    <m/>
    <s v="Employee Count 25"/>
    <m/>
    <m/>
    <m/>
    <s v="2022-05-16 05:59:41.350000+00:00"/>
    <s v="2022-07-20 07:21:11.322000+00:00"/>
    <m/>
  </r>
  <r>
    <s v="Ankur Gaurav"/>
    <n v="150000"/>
    <s v="INR"/>
    <n v="0"/>
    <d v="2022-05-07T00:00:00"/>
    <s v="Sales"/>
    <s v="stat_1hn9nRJaLbI53NxPuSQgo90kRpbpKsFlwN4oEGNUTdO"/>
    <s v="Lost"/>
    <n v="0"/>
    <s v="OpportunityStatusType.Lost"/>
    <m/>
    <m/>
    <s v="GMC-fresh"/>
    <s v="lead_UvR941Wx1C3vJU7d61anEjCRpmJpO57Ig9Ya2aZe9NA"/>
    <s v="32nd.com (Fresh)"/>
    <s v="Bharti Bankey"/>
    <s v="user_srg8vKhTH4Op816Ys9oZfFwLDukscRfgPrYZnVvwv0c"/>
    <s v="Ankur Gaurav"/>
    <s v="2022-05-31 05:46:44.566000+00:00"/>
    <s v="2022-07-20 07:21:54.323000+00:00"/>
    <m/>
    <m/>
    <m/>
    <s v="2022-05-30 05:07:24+00:00"/>
    <m/>
    <n v="52"/>
    <m/>
    <m/>
    <m/>
    <m/>
    <m/>
    <m/>
    <m/>
    <s v="ORGANIC_SEARCH"/>
    <m/>
    <m/>
    <m/>
    <m/>
    <m/>
    <m/>
    <m/>
    <m/>
    <m/>
    <m/>
    <m/>
    <m/>
    <m/>
    <m/>
    <m/>
    <m/>
    <m/>
    <m/>
    <s v="user_aM3WaaSUQQmaNnsm9l2FQRVWUEr8RN2ZdXzsuQUalQ3"/>
    <x v="7"/>
    <x v="1"/>
    <m/>
    <m/>
    <s v="Inbound"/>
    <s v="Inbound via website"/>
    <m/>
    <s v="Employee Count 50 to 200"/>
    <m/>
    <m/>
    <m/>
    <s v="2022-05-30 05:09:44.267000+00:00"/>
    <s v="2022-07-20 07:21:54.358000+00:00"/>
    <m/>
  </r>
  <r>
    <s v="Omkar Ghate"/>
    <n v="100000"/>
    <s v="INR"/>
    <n v="0"/>
    <s v="9/30/22"/>
    <s v="Sales"/>
    <s v="stat_kcR4fZg7TU7jjk1jAVua3qGLRS4J5uFayEjK5j02wtv"/>
    <s v="Unqualified"/>
    <n v="0"/>
    <s v="OpportunityStatusType.Lost"/>
    <m/>
    <m/>
    <m/>
    <s v="lead_UatRynDdPPplXqurWPWzrAbNLQFYMzSwTKWeXS2z1mk"/>
    <s v="Shopping Kart 24"/>
    <s v="Omkar Ghate"/>
    <s v="user_9SBRjyF0n4iWuhUdqRyQkFhl2J4uyNKhFWvvJEvunX8"/>
    <s v="Omkar Ghate"/>
    <s v="2021-12-28 11:29:29.962000+00:00"/>
    <s v="2022-07-20 07:06:38.528000+00:00"/>
    <m/>
    <s v="Varanasi"/>
    <m/>
    <s v="2021-11-15 17:34:40+00:00"/>
    <m/>
    <n v="15"/>
    <m/>
    <m/>
    <m/>
    <m/>
    <m/>
    <m/>
    <m/>
    <m/>
    <m/>
    <m/>
    <m/>
    <m/>
    <m/>
    <m/>
    <m/>
    <m/>
    <m/>
    <m/>
    <m/>
    <m/>
    <m/>
    <m/>
    <m/>
    <m/>
    <m/>
    <m/>
    <s v="user_9SBRjyF0n4iWuhUdqRyQkFhl2J4uyNKhFWvvJEvunX8"/>
    <x v="33"/>
    <x v="5"/>
    <m/>
    <m/>
    <s v="Inbound"/>
    <s v="Inbound via website"/>
    <m/>
    <s v="Employee Count 15"/>
    <m/>
    <m/>
    <m/>
    <s v="2021-11-15 17:37:25.123000+00:00"/>
    <s v="2022-07-20 07:06:38.560000+00:00"/>
    <m/>
  </r>
  <r>
    <s v="Ankur Gaurav"/>
    <n v="700000"/>
    <s v="INR"/>
    <n v="0"/>
    <s v="7/15/22"/>
    <s v="Sales"/>
    <s v="stat_1hn9nRJaLbI53NxPuSQgo90kRpbpKsFlwN4oEGNUTdO"/>
    <s v="Lost"/>
    <n v="0"/>
    <s v="OpportunityStatusType.Lost"/>
    <m/>
    <m/>
    <s v="Lost to Plum, our quotes were higher than Plum"/>
    <s v="lead_RdA2fGjVW6H6Lli1ucHnLv2WM1hrHMMUDEHO75f5QJU"/>
    <s v="OSX Techlabs Pvt Ltd"/>
    <s v="Bharti Bankey"/>
    <s v="user_srg8vKhTH4Op816Ys9oZfFwLDukscRfgPrYZnVvwv0c"/>
    <s v="Ankur Gaurav"/>
    <s v="2022-05-19 11:18:26.424000+00:00"/>
    <s v="2022-07-20 07:13:14.518000+00:00"/>
    <m/>
    <s v="Pune"/>
    <m/>
    <m/>
    <m/>
    <n v="95"/>
    <m/>
    <m/>
    <m/>
    <m/>
    <m/>
    <m/>
    <m/>
    <m/>
    <m/>
    <m/>
    <m/>
    <s v="IT Services &amp; IT Consulting"/>
    <m/>
    <m/>
    <m/>
    <m/>
    <m/>
    <m/>
    <m/>
    <m/>
    <m/>
    <m/>
    <m/>
    <m/>
    <m/>
    <m/>
    <s v="user_aM3WaaSUQQmaNnsm9l2FQRVWUEr8RN2ZdXzsuQUalQ3"/>
    <x v="7"/>
    <x v="1"/>
    <m/>
    <s v="June"/>
    <s v="Cold Call"/>
    <m/>
    <m/>
    <m/>
    <m/>
    <m/>
    <m/>
    <s v="2021-08-19 06:19:12.764000+00:00"/>
    <s v="2022-08-23 10:33:47.257000+00:00"/>
    <m/>
  </r>
  <r>
    <s v="Omkar Ghate"/>
    <n v="200000"/>
    <s v="INR"/>
    <n v="0"/>
    <s v="9/30/22"/>
    <s v="Sales"/>
    <s v="stat_kcR4fZg7TU7jjk1jAVua3qGLRS4J5uFayEjK5j02wtv"/>
    <s v="Unqualified"/>
    <n v="0"/>
    <s v="OpportunityStatusType.Lost"/>
    <m/>
    <m/>
    <s v="72 employees SI- 2lacs maternity- no RR- 2-4% Ambulance-1k dental- cover"/>
    <s v="lead_fhFxqLqXULKQYd7zRJzNl1UgeOZ1lfoLMmdBpwCzNnE"/>
    <s v="St. Michaels"/>
    <s v="Bharti Bankey"/>
    <s v="user_9SBRjyF0n4iWuhUdqRyQkFhl2J4uyNKhFWvvJEvunX8"/>
    <s v="Omkar Ghate"/>
    <s v="2022-02-08 09:43:29.981000+00:00"/>
    <s v="2022-07-20 07:06:48.907000+00:00"/>
    <m/>
    <s v="Ranchi"/>
    <m/>
    <s v="2022-02-06 16:06:25+00:00"/>
    <m/>
    <n v="50"/>
    <m/>
    <m/>
    <m/>
    <m/>
    <m/>
    <m/>
    <m/>
    <s v="ORGANIC_SEARCH"/>
    <m/>
    <m/>
    <m/>
    <m/>
    <m/>
    <m/>
    <m/>
    <m/>
    <m/>
    <m/>
    <m/>
    <m/>
    <m/>
    <m/>
    <m/>
    <m/>
    <m/>
    <m/>
    <s v="user_aM3WaaSUQQmaNnsm9l2FQRVWUEr8RN2ZdXzsuQUalQ3"/>
    <x v="7"/>
    <x v="5"/>
    <m/>
    <m/>
    <s v="Inbound"/>
    <s v="Inbound via website"/>
    <m/>
    <s v="Employee Count 50 to 200"/>
    <m/>
    <m/>
    <m/>
    <s v="2022-02-06 16:09:10.639000+00:00"/>
    <s v="2022-07-20 07:06:48.945000+00:00"/>
    <m/>
  </r>
  <r>
    <s v="Omkar Ghate"/>
    <n v="160000"/>
    <s v="INR"/>
    <n v="0"/>
    <d v="2022-01-08T00:00:00"/>
    <s v="Sales"/>
    <s v="stat_kcR4fZg7TU7jjk1jAVua3qGLRS4J5uFayEjK5j02wtv"/>
    <s v="Unqualified"/>
    <n v="0"/>
    <s v="OpportunityStatusType.Lost"/>
    <m/>
    <m/>
    <s v="GMC"/>
    <s v="lead_tyxXawKWYq82QoEjY1VIUAadLn3V27IgGk5oeFGJenO"/>
    <s v="Bungeetech"/>
    <s v="Bharti Bankey"/>
    <s v="user_9SBRjyF0n4iWuhUdqRyQkFhl2J4uyNKhFWvvJEvunX8"/>
    <s v="Omkar Ghate"/>
    <s v="2022-03-02 08:06:16.313000+00:00"/>
    <s v="2022-07-20 07:03:26.668000+00:00"/>
    <m/>
    <s v="Kanpur"/>
    <m/>
    <s v="2022-02-22 19:40:13+00:00"/>
    <m/>
    <n v="25"/>
    <m/>
    <m/>
    <s v="Facebook"/>
    <m/>
    <m/>
    <m/>
    <m/>
    <s v="DIRECT_TRAFFIC"/>
    <m/>
    <m/>
    <m/>
    <m/>
    <m/>
    <m/>
    <m/>
    <m/>
    <m/>
    <m/>
    <m/>
    <m/>
    <m/>
    <m/>
    <m/>
    <m/>
    <m/>
    <m/>
    <s v="user_aM3WaaSUQQmaNnsm9l2FQRVWUEr8RN2ZdXzsuQUalQ3"/>
    <x v="7"/>
    <x v="1"/>
    <m/>
    <m/>
    <s v="Gated Content; Inbound"/>
    <s v="Inbound via website"/>
    <m/>
    <s v="Employee Count 25"/>
    <m/>
    <m/>
    <m/>
    <s v="2022-02-22 19:43:00.793000+00:00"/>
    <s v="2022-08-23 10:54:04.542000+00:00"/>
    <m/>
  </r>
  <r>
    <s v="Omkar Ghate"/>
    <n v="40000"/>
    <s v="INR"/>
    <n v="0"/>
    <s v="8/31/22"/>
    <s v="Sales"/>
    <s v="stat_kcR4fZg7TU7jjk1jAVua3qGLRS4J5uFayEjK5j02wtv"/>
    <s v="Unqualified"/>
    <n v="0"/>
    <s v="OpportunityStatusType.Lost"/>
    <m/>
    <m/>
    <s v="SI-2lacs RR-1-2% Maternity- 50k Ambulance- 2k TPA should have good network of hospital in chennai"/>
    <s v="lead_GOIrFhTef2NWCT7JXUhiNldAMIf8aJt0a0YtI3HoSHe"/>
    <s v="Nimmadhi"/>
    <s v="Bharti Bankey"/>
    <s v="user_9SBRjyF0n4iWuhUdqRyQkFhl2J4uyNKhFWvvJEvunX8"/>
    <s v="Omkar Ghate"/>
    <s v="2021-12-13 07:10:55.078000+00:00"/>
    <s v="2022-07-20 07:04:06.119000+00:00"/>
    <m/>
    <s v="Chennai"/>
    <m/>
    <m/>
    <m/>
    <n v="12"/>
    <m/>
    <m/>
    <m/>
    <m/>
    <m/>
    <m/>
    <m/>
    <m/>
    <m/>
    <m/>
    <m/>
    <s v="Others"/>
    <m/>
    <m/>
    <m/>
    <m/>
    <m/>
    <m/>
    <m/>
    <m/>
    <m/>
    <m/>
    <m/>
    <m/>
    <s v="Deepak Yadav"/>
    <m/>
    <s v="user_aM3WaaSUQQmaNnsm9l2FQRVWUEr8RN2ZdXzsuQUalQ3"/>
    <x v="7"/>
    <x v="5"/>
    <m/>
    <m/>
    <s v="Inbound"/>
    <s v="Inbound via website"/>
    <m/>
    <s v="Employee Count 7-50"/>
    <m/>
    <m/>
    <m/>
    <s v="2021-12-10 08:08:47.950000+00:00"/>
    <s v="2022-07-20 07:04:06.155000+00:00"/>
    <m/>
  </r>
  <r>
    <s v="Omkar Ghate"/>
    <n v="200000"/>
    <s v="INR"/>
    <n v="0"/>
    <d v="2022-01-08T00:00:00"/>
    <s v="Sales"/>
    <s v="stat_kcR4fZg7TU7jjk1jAVua3qGLRS4J5uFayEjK5j02wtv"/>
    <s v="Unqualified"/>
    <n v="0"/>
    <s v="OpportunityStatusType.Lost"/>
    <m/>
    <m/>
    <s v="Parental"/>
    <s v="lead_tyxXawKWYq82QoEjY1VIUAadLn3V27IgGk5oeFGJenO"/>
    <s v="Bungeetech"/>
    <s v="Bharti Bankey"/>
    <s v="user_9SBRjyF0n4iWuhUdqRyQkFhl2J4uyNKhFWvvJEvunX8"/>
    <s v="Omkar Ghate"/>
    <s v="2022-03-07 07:16:28.289000+00:00"/>
    <s v="2022-07-20 07:03:32.544000+00:00"/>
    <m/>
    <s v="Kanpur"/>
    <m/>
    <s v="2022-02-22 19:40:13+00:00"/>
    <m/>
    <n v="25"/>
    <m/>
    <m/>
    <s v="Facebook"/>
    <m/>
    <m/>
    <m/>
    <m/>
    <s v="DIRECT_TRAFFIC"/>
    <m/>
    <m/>
    <m/>
    <m/>
    <m/>
    <m/>
    <m/>
    <m/>
    <m/>
    <m/>
    <m/>
    <m/>
    <m/>
    <m/>
    <m/>
    <m/>
    <m/>
    <m/>
    <s v="user_aM3WaaSUQQmaNnsm9l2FQRVWUEr8RN2ZdXzsuQUalQ3"/>
    <x v="7"/>
    <x v="1"/>
    <m/>
    <m/>
    <s v="Gated Content; Inbound"/>
    <s v="Inbound via website"/>
    <m/>
    <s v="Employee Count 25"/>
    <m/>
    <m/>
    <m/>
    <s v="2022-02-22 19:43:00.793000+00:00"/>
    <s v="2022-08-23 10:54:04.542000+00:00"/>
    <m/>
  </r>
  <r>
    <s v="Omkar Ghate"/>
    <n v="200000"/>
    <s v="INR"/>
    <n v="0"/>
    <s v="7/31/22"/>
    <s v="Sales"/>
    <s v="stat_kcR4fZg7TU7jjk1jAVua3qGLRS4J5uFayEjK5j02wtv"/>
    <s v="Unqualified"/>
    <n v="0"/>
    <s v="OpportunityStatusType.Lost"/>
    <m/>
    <m/>
    <s v="GMC -Renewal"/>
    <s v="lead_EGIdnNpvipSOkunB5WdeRWQQfOMHWDktsgMDl6ObakV"/>
    <s v="Vastu raviraj"/>
    <s v="Bharti Bankey"/>
    <s v="user_9SBRjyF0n4iWuhUdqRyQkFhl2J4uyNKhFWvvJEvunX8"/>
    <s v="Omkar Ghate"/>
    <s v="2022-05-06 10:12:49+00:00"/>
    <s v="2022-07-20 06:59:46.500000+00:00"/>
    <m/>
    <s v="Mumbai"/>
    <m/>
    <s v="2021-01-09 10:40:43+00:00"/>
    <m/>
    <n v="37"/>
    <m/>
    <m/>
    <m/>
    <m/>
    <m/>
    <m/>
    <m/>
    <m/>
    <m/>
    <m/>
    <m/>
    <s v="Others"/>
    <m/>
    <m/>
    <m/>
    <m/>
    <m/>
    <m/>
    <m/>
    <m/>
    <m/>
    <m/>
    <m/>
    <m/>
    <s v="Prashant Abhang"/>
    <m/>
    <s v="user_aM3WaaSUQQmaNnsm9l2FQRVWUEr8RN2ZdXzsuQUalQ3"/>
    <x v="7"/>
    <x v="5"/>
    <m/>
    <s v="May"/>
    <s v="Inbound"/>
    <s v="Inbound via website"/>
    <m/>
    <m/>
    <m/>
    <m/>
    <m/>
    <s v="2021-01-09 10:43:24.969000+00:00"/>
    <s v="2022-07-20 06:59:46.535000+00:00"/>
    <m/>
  </r>
  <r>
    <s v="Omkar Ghate"/>
    <n v="35000"/>
    <s v="INR"/>
    <n v="0"/>
    <s v="7/31/22"/>
    <s v="Sales"/>
    <s v="stat_kcR4fZg7TU7jjk1jAVua3qGLRS4J5uFayEjK5j02wtv"/>
    <s v="Unqualified"/>
    <n v="0"/>
    <s v="OpportunityStatusType.Lost"/>
    <m/>
    <m/>
    <s v="SI- 5 lacs/ 3 lacs maternity benefits- No RR- 1-2% Ambulance- 1k Pre-post-30- 60 days PED- Cover No Waiting- Period wants to close it before 31st march Location - Jalgaon(M.P)"/>
    <s v="lead_asEiT02GdTLntyQaNGvB5PfZyVVjrhWfpderWAt5zls"/>
    <s v="Navalprabha"/>
    <s v="Bharti Bankey"/>
    <s v="user_9SBRjyF0n4iWuhUdqRyQkFhl2J4uyNKhFWvvJEvunX8"/>
    <s v="Omkar Ghate"/>
    <s v="2022-03-29 07:32:19.295000+00:00"/>
    <s v="2022-07-20 06:58:45.384000+00:00"/>
    <m/>
    <m/>
    <m/>
    <s v="2022-03-28 10:48:53+00:00"/>
    <m/>
    <n v="25"/>
    <m/>
    <m/>
    <m/>
    <m/>
    <m/>
    <m/>
    <m/>
    <s v="PAID_SEARCH"/>
    <m/>
    <m/>
    <m/>
    <m/>
    <m/>
    <m/>
    <m/>
    <m/>
    <m/>
    <m/>
    <m/>
    <m/>
    <m/>
    <m/>
    <m/>
    <m/>
    <m/>
    <m/>
    <s v="user_aM3WaaSUQQmaNnsm9l2FQRVWUEr8RN2ZdXzsuQUalQ3"/>
    <x v="7"/>
    <x v="5"/>
    <m/>
    <m/>
    <s v="Inbound"/>
    <s v="Inbound via website"/>
    <m/>
    <s v="Employee Count 25"/>
    <m/>
    <m/>
    <m/>
    <s v="2022-03-28 10:48:57.215000+00:00"/>
    <s v="2022-07-20 06:58:45.418000+00:00"/>
    <m/>
  </r>
  <r>
    <s v="Omkar Ghate"/>
    <n v="3000"/>
    <s v="INR"/>
    <n v="0"/>
    <s v="7/31/22"/>
    <s v="Sales"/>
    <s v="stat_kcR4fZg7TU7jjk1jAVua3qGLRS4J5uFayEjK5j02wtv"/>
    <s v="Unqualified"/>
    <n v="0"/>
    <s v="OpportunityStatusType.Lost"/>
    <m/>
    <m/>
    <m/>
    <s v="lead_2cEgtBxAM8uw0sfrcwcIlXVeAeY87Uxo7lqMqlRgxe8"/>
    <s v="IppoPay Technologies Pvt Ltd"/>
    <s v="Omkar Ghate"/>
    <s v="user_9SBRjyF0n4iWuhUdqRyQkFhl2J4uyNKhFWvvJEvunX8"/>
    <s v="Omkar Ghate"/>
    <s v="2022-02-01 08:22:33.538000+00:00"/>
    <s v="2022-07-20 06:56:45.066000+00:00"/>
    <m/>
    <s v="Chennai"/>
    <m/>
    <s v="2022-01-31 04:35:54+00:00"/>
    <m/>
    <n v="49"/>
    <m/>
    <m/>
    <m/>
    <m/>
    <m/>
    <m/>
    <m/>
    <s v="PAID_SOCIAL"/>
    <m/>
    <m/>
    <m/>
    <s v="IT Services &amp; IT Consulting"/>
    <m/>
    <m/>
    <m/>
    <m/>
    <m/>
    <m/>
    <m/>
    <m/>
    <m/>
    <m/>
    <m/>
    <m/>
    <m/>
    <m/>
    <s v="user_9SBRjyF0n4iWuhUdqRyQkFhl2J4uyNKhFWvvJEvunX8"/>
    <x v="33"/>
    <x v="1"/>
    <m/>
    <s v="June"/>
    <s v="Inbound"/>
    <s v="Inbound via website"/>
    <m/>
    <s v="Employee Count 25"/>
    <m/>
    <m/>
    <m/>
    <s v="2022-01-31 04:38:37.414000+00:00"/>
    <s v="2022-07-20 06:56:45.093000+00:00"/>
    <s v="GPA"/>
  </r>
  <r>
    <s v="Omkar Ghate"/>
    <n v="30184"/>
    <s v="INR"/>
    <n v="0"/>
    <s v="7/31/22"/>
    <s v="Sales"/>
    <s v="stat_kcR4fZg7TU7jjk1jAVua3qGLRS4J5uFayEjK5j02wtv"/>
    <s v="Unqualified"/>
    <n v="0"/>
    <s v="OpportunityStatusType.Lost"/>
    <m/>
    <m/>
    <m/>
    <s v="lead_2cEgtBxAM8uw0sfrcwcIlXVeAeY87Uxo7lqMqlRgxe8"/>
    <s v="IppoPay Technologies Pvt Ltd"/>
    <s v="Omkar Ghate"/>
    <s v="user_9SBRjyF0n4iWuhUdqRyQkFhl2J4uyNKhFWvvJEvunX8"/>
    <s v="Omkar Ghate"/>
    <s v="2022-02-01 08:15:34.513000+00:00"/>
    <s v="2022-07-20 06:56:37.955000+00:00"/>
    <m/>
    <s v="Chennai"/>
    <m/>
    <s v="2022-01-31 04:35:54+00:00"/>
    <m/>
    <n v="49"/>
    <m/>
    <m/>
    <m/>
    <m/>
    <m/>
    <m/>
    <m/>
    <s v="PAID_SOCIAL"/>
    <m/>
    <m/>
    <m/>
    <s v="IT Services &amp; IT Consulting"/>
    <m/>
    <m/>
    <m/>
    <m/>
    <m/>
    <m/>
    <m/>
    <m/>
    <m/>
    <m/>
    <m/>
    <m/>
    <m/>
    <m/>
    <s v="user_9SBRjyF0n4iWuhUdqRyQkFhl2J4uyNKhFWvvJEvunX8"/>
    <x v="33"/>
    <x v="1"/>
    <m/>
    <s v="June"/>
    <s v="Inbound"/>
    <s v="Inbound via website"/>
    <m/>
    <s v="Employee Count 25"/>
    <m/>
    <m/>
    <m/>
    <s v="2022-01-31 04:38:37.414000+00:00"/>
    <s v="2022-07-20 06:56:45.093000+00:00"/>
    <s v="GMC"/>
  </r>
  <r>
    <s v="Omkar Ghate"/>
    <n v="470000"/>
    <s v="INR"/>
    <n v="0"/>
    <s v="7/31/22"/>
    <s v="Sales"/>
    <s v="stat_kcR4fZg7TU7jjk1jAVua3qGLRS4J5uFayEjK5j02wtv"/>
    <s v="Unqualified"/>
    <n v="0"/>
    <s v="OpportunityStatusType.Lost"/>
    <m/>
    <m/>
    <s v="fresh"/>
    <s v="lead_qw5yTnVBEH5oWbyaR81mCa4YlTRAp7GRUW5LFf7Umr3"/>
    <s v="Cloud Destinations (Fresh)"/>
    <s v="Bhairavi Jog"/>
    <s v="user_9SBRjyF0n4iWuhUdqRyQkFhl2J4uyNKhFWvvJEvunX8"/>
    <s v="Omkar Ghate"/>
    <s v="2022-01-12 05:38:20.449000+00:00"/>
    <s v="2022-07-20 06:55:44.510000+00:00"/>
    <m/>
    <s v="Coimbatore"/>
    <m/>
    <m/>
    <m/>
    <n v="100"/>
    <m/>
    <m/>
    <m/>
    <m/>
    <m/>
    <m/>
    <m/>
    <m/>
    <m/>
    <m/>
    <m/>
    <m/>
    <m/>
    <m/>
    <m/>
    <m/>
    <m/>
    <m/>
    <m/>
    <m/>
    <m/>
    <m/>
    <m/>
    <m/>
    <m/>
    <m/>
    <s v="user_228eUmsdKIb9OItgmiDq1zD4aPZ1eqiapbaLAGeBf8g"/>
    <x v="13"/>
    <x v="5"/>
    <m/>
    <m/>
    <s v="Gated Content"/>
    <m/>
    <m/>
    <s v="Employee Wellness Handbook"/>
    <m/>
    <m/>
    <m/>
    <s v="2021-12-01 14:40:15.844000+00:00"/>
    <s v="2022-07-20 06:55:44.544000+00:00"/>
    <s v="GMC"/>
  </r>
  <r>
    <s v="Omkar Ghate"/>
    <n v="50000"/>
    <s v="INR"/>
    <n v="0"/>
    <s v="7/31/22"/>
    <s v="Sales"/>
    <s v="stat_kcR4fZg7TU7jjk1jAVua3qGLRS4J5uFayEjK5j02wtv"/>
    <s v="Unqualified"/>
    <n v="0"/>
    <s v="OpportunityStatusType.Lost"/>
    <m/>
    <m/>
    <s v="SI- 5 Lacs"/>
    <s v="lead_hRc8YaxtSEN9s9hoa7NRWoeDo9AxvcRqeRnz5T3aepX"/>
    <s v="Simreka"/>
    <s v="Bharti Bankey"/>
    <s v="user_9SBRjyF0n4iWuhUdqRyQkFhl2J4uyNKhFWvvJEvunX8"/>
    <s v="Omkar Ghate"/>
    <s v="2022-01-04 11:16:48.452000+00:00"/>
    <s v="2022-07-20 06:55:18.482000+00:00"/>
    <m/>
    <s v="Bangalore"/>
    <m/>
    <m/>
    <m/>
    <n v="12"/>
    <m/>
    <m/>
    <m/>
    <m/>
    <m/>
    <m/>
    <m/>
    <m/>
    <m/>
    <m/>
    <m/>
    <m/>
    <m/>
    <m/>
    <m/>
    <m/>
    <m/>
    <m/>
    <m/>
    <m/>
    <m/>
    <m/>
    <m/>
    <m/>
    <m/>
    <m/>
    <s v="user_aM3WaaSUQQmaNnsm9l2FQRVWUEr8RN2ZdXzsuQUalQ3"/>
    <x v="7"/>
    <x v="5"/>
    <m/>
    <m/>
    <s v="Inbound"/>
    <s v="Inbound via website"/>
    <m/>
    <s v="Employee Count 7-50"/>
    <m/>
    <m/>
    <m/>
    <s v="2021-11-27 08:51:44.011000+00:00"/>
    <s v="2022-07-20 06:55:18.602000+00:00"/>
    <m/>
  </r>
  <r>
    <s v="Satyajit Chati"/>
    <n v="500000"/>
    <s v="INR"/>
    <n v="0"/>
    <s v="7/31/22"/>
    <s v="Sales"/>
    <s v="stat_kcR4fZg7TU7jjk1jAVua3qGLRS4J5uFayEjK5j02wtv"/>
    <s v="Unqualified"/>
    <n v="0"/>
    <s v="OpportunityStatusType.Lost"/>
    <m/>
    <m/>
    <m/>
    <s v="lead_01sfzzOuDBrx0y9CDdD01lZXjqrLtW36J8xMfgIaylX"/>
    <s v="Sigma Byte Computers Pvt Ltd"/>
    <s v="Satyajit Chati"/>
    <s v="user_GL8PBiV4pvzsQLVHSdZLeMQAQcGjCvLkffg486DHfZJ"/>
    <s v="Anshum Naithani"/>
    <s v="2022-06-16 07:24:49.658000+00:00"/>
    <s v="2022-07-20 06:49:17.338000+00:00"/>
    <m/>
    <s v="Mumbai"/>
    <m/>
    <m/>
    <m/>
    <n v="450"/>
    <m/>
    <m/>
    <m/>
    <m/>
    <m/>
    <m/>
    <m/>
    <m/>
    <m/>
    <m/>
    <m/>
    <s v="Manufacturing"/>
    <m/>
    <m/>
    <m/>
    <m/>
    <m/>
    <m/>
    <m/>
    <m/>
    <m/>
    <m/>
    <m/>
    <m/>
    <m/>
    <m/>
    <s v="user_5IQTpX6DsnoeoDfxqzqojpVoQLXPh68nhDjLS5ETjYj"/>
    <x v="8"/>
    <x v="1"/>
    <m/>
    <s v="August"/>
    <s v="Cold Call"/>
    <m/>
    <m/>
    <m/>
    <m/>
    <m/>
    <m/>
    <s v="2021-08-05 07:12:26.205000+00:00"/>
    <s v="2022-07-20 06:49:17.368000+00:00"/>
    <m/>
  </r>
  <r>
    <s v="Daya Gowda"/>
    <n v="2000000"/>
    <s v="INR"/>
    <n v="0"/>
    <s v="8/31/22"/>
    <s v="Sales"/>
    <s v="stat_kcR4fZg7TU7jjk1jAVua3qGLRS4J5uFayEjK5j02wtv"/>
    <s v="Unqualified"/>
    <n v="0"/>
    <s v="OpportunityStatusType.Lost"/>
    <s v="cont_kC6GfSEx9PZqLHbEfyV6o1eLHQLC9gzvYr6l8KEJNVx"/>
    <s v="Amrutha"/>
    <s v="GMC 200 employees 1+3"/>
    <s v="lead_7wv7JxEIXO1aIsPLKVMDIiUog0bwXY6KLcr0EJNkfGk"/>
    <s v="TRU Global Software"/>
    <s v="Daya Gowda"/>
    <s v="user_encRk5bIEFN6ZA11h4WH2AdZTiZpogLSlMIaj0E30SZ"/>
    <s v="Daya Gowda"/>
    <s v="2022-07-15 10:43:24.601000+00:00"/>
    <s v="2022-07-20 06:48:34.914000+00:00"/>
    <m/>
    <s v="Bangalore"/>
    <m/>
    <m/>
    <m/>
    <n v="200"/>
    <m/>
    <m/>
    <s v="Facebook"/>
    <m/>
    <m/>
    <m/>
    <m/>
    <s v="PAID_SOCIAL"/>
    <m/>
    <m/>
    <m/>
    <m/>
    <m/>
    <m/>
    <m/>
    <m/>
    <m/>
    <m/>
    <m/>
    <m/>
    <m/>
    <m/>
    <m/>
    <m/>
    <m/>
    <m/>
    <s v="user_encRk5bIEFN6ZA11h4WH2AdZTiZpogLSlMIaj0E30SZ"/>
    <x v="3"/>
    <x v="1"/>
    <m/>
    <s v="August"/>
    <s v="Gated Content"/>
    <m/>
    <m/>
    <s v="Employee Engagement Handbook"/>
    <m/>
    <m/>
    <m/>
    <s v="2022-07-04 05:06:21.519000+00:00"/>
    <s v="2022-08-25 16:06:28.412000+00:00"/>
    <m/>
  </r>
  <r>
    <s v="Omkar Ghate"/>
    <n v="30000"/>
    <s v="INR"/>
    <n v="0"/>
    <s v="7/31/22"/>
    <s v="Sales"/>
    <s v="stat_kcR4fZg7TU7jjk1jAVua3qGLRS4J5uFayEjK5j02wtv"/>
    <s v="Unqualified"/>
    <n v="0"/>
    <s v="OpportunityStatusType.Lost"/>
    <m/>
    <m/>
    <m/>
    <s v="lead_oj5GGywGvdWSkkL2BkiqeSE7QyORIgl2za2foABgxPM"/>
    <s v="Godiva Bioadvances Pvt Ltd"/>
    <s v="Aditi Deodhe"/>
    <s v="user_9SBRjyF0n4iWuhUdqRyQkFhl2J4uyNKhFWvvJEvunX8"/>
    <s v="Omkar Ghate"/>
    <s v="2021-11-12 07:11:07.441000+00:00"/>
    <s v="2022-07-20 06:53:53.712000+00:00"/>
    <m/>
    <m/>
    <m/>
    <s v="2021-11-09 10:14:29+00:00"/>
    <m/>
    <n v="15"/>
    <m/>
    <m/>
    <m/>
    <m/>
    <m/>
    <m/>
    <m/>
    <m/>
    <m/>
    <m/>
    <m/>
    <m/>
    <m/>
    <m/>
    <m/>
    <m/>
    <m/>
    <m/>
    <m/>
    <m/>
    <m/>
    <m/>
    <m/>
    <m/>
    <m/>
    <m/>
    <s v="user_aM3WaaSUQQmaNnsm9l2FQRVWUEr8RN2ZdXzsuQUalQ3"/>
    <x v="7"/>
    <x v="5"/>
    <m/>
    <m/>
    <s v="Inbound"/>
    <s v="Inbound via website"/>
    <m/>
    <s v="Employee Count 15"/>
    <m/>
    <m/>
    <m/>
    <s v="2021-11-09 10:47:21.530000+00:00"/>
    <s v="2022-07-20 06:53:53.757000+00:00"/>
    <m/>
  </r>
  <r>
    <s v="Mayur Gadiyar"/>
    <n v="250000"/>
    <s v="INR"/>
    <n v="0"/>
    <s v="7/31/22"/>
    <s v="Sales"/>
    <s v="stat_1hn9nRJaLbI53NxPuSQgo90kRpbpKsFlwN4oEGNUTdO"/>
    <s v="Lost"/>
    <n v="0"/>
    <s v="OpportunityStatusType.Lost"/>
    <s v="cont_NNRnO9a4tSUyfafEers8o7c3UdpvdN918NLA7AdYbjt"/>
    <s v="Riya Chheda"/>
    <s v="They went ahead with their current insurance partners"/>
    <s v="lead_k2Eloq9dSkeFmSGMPjFi2mQWFuIHUEA1VHQprhS3OnB"/>
    <s v="Blink Digital"/>
    <s v="Nikhil Ahuja"/>
    <s v="user_bdUPAGjcS7p6513So3N4g3aWNS5HuBuVJi7bvCPAsLt"/>
    <s v="Mayur Gadiyar"/>
    <s v="2022-07-11 06:57:17.774000+00:00"/>
    <s v="2022-07-20 06:06:43.797000+00:00"/>
    <m/>
    <s v="Mumbai"/>
    <m/>
    <m/>
    <m/>
    <n v="127"/>
    <m/>
    <m/>
    <m/>
    <m/>
    <m/>
    <m/>
    <m/>
    <s v="PAID_SOCIAL"/>
    <m/>
    <m/>
    <m/>
    <s v="Digital Marketing &amp; Advertising"/>
    <m/>
    <m/>
    <m/>
    <m/>
    <m/>
    <m/>
    <m/>
    <m/>
    <m/>
    <m/>
    <m/>
    <m/>
    <m/>
    <m/>
    <s v="user_ocHSJH83OJnHCvKyMbjx8WOOK8PMgAUGIj1qK0q0dMV"/>
    <x v="10"/>
    <x v="1"/>
    <m/>
    <s v="July"/>
    <s v="Cold Call; Gated Content"/>
    <m/>
    <m/>
    <s v="Employee Engagement Handbook"/>
    <m/>
    <m/>
    <m/>
    <s v="2022-03-09 17:10:44.578000+00:00"/>
    <s v="2022-08-10 04:48:01.945000+00:00"/>
    <s v="GMC"/>
  </r>
  <r>
    <s v="Sanket Kulkarni"/>
    <n v="2800000"/>
    <s v="INR"/>
    <n v="0"/>
    <s v="7/31/22"/>
    <s v="Sales"/>
    <s v="stat_kcR4fZg7TU7jjk1jAVua3qGLRS4J5uFayEjK5j02wtv"/>
    <s v="Unqualified"/>
    <n v="0"/>
    <s v="OpportunityStatusType.Lost"/>
    <m/>
    <m/>
    <m/>
    <s v="lead_LZKDVMEOTV6SXN0iOWuGQPJuPTiNH5fa9Psb18JAMEa"/>
    <s v="Chromewell Engineering Pvt Ltd"/>
    <s v="Sarvesh Pawar"/>
    <s v="user_k8sSUtRXfYEMul9CBIF4ZOmv3vnev5cdEvVZbtETMKp"/>
    <s v="Sanket Kulkarni"/>
    <s v="2022-07-11 11:39:58.498000+00:00"/>
    <s v="2022-07-20 05:25:40.536000+00:00"/>
    <m/>
    <s v="Pune"/>
    <m/>
    <m/>
    <m/>
    <n v="200"/>
    <m/>
    <m/>
    <m/>
    <m/>
    <m/>
    <m/>
    <m/>
    <m/>
    <m/>
    <m/>
    <m/>
    <s v="Manufacturing"/>
    <m/>
    <m/>
    <m/>
    <m/>
    <m/>
    <m/>
    <m/>
    <m/>
    <m/>
    <m/>
    <m/>
    <m/>
    <s v="Sakshi Soni"/>
    <m/>
    <s v="user_A8KOTZADnUtEQOLt4nSLAmteNStuGh80js75RYjrXVt"/>
    <x v="6"/>
    <x v="1"/>
    <m/>
    <s v="July; October"/>
    <s v="Cold Call"/>
    <s v="Naukri.com"/>
    <m/>
    <m/>
    <m/>
    <m/>
    <m/>
    <s v="2022-06-19 07:22:20.695000+00:00"/>
    <s v="2022-10-20 09:57:40.183000+00:00"/>
    <s v="NON EB"/>
  </r>
  <r>
    <s v="Omkar Ghate"/>
    <n v="40000"/>
    <s v="INR"/>
    <n v="0"/>
    <s v="8/31/22"/>
    <s v="Sales"/>
    <s v="stat_kcR4fZg7TU7jjk1jAVua3qGLRS4J5uFayEjK5j02wtv"/>
    <s v="Unqualified"/>
    <n v="0"/>
    <s v="OpportunityStatusType.Lost"/>
    <m/>
    <m/>
    <s v="Covid Policy"/>
    <s v="lead_RwlGyCI6N49CN8bW3rcFoHxv1bn5mPCtt13wBnTBUOk"/>
    <s v="GoodCare IT Management Services Pvt. Ltd."/>
    <s v="Bharti Bankey"/>
    <s v="user_9SBRjyF0n4iWuhUdqRyQkFhl2J4uyNKhFWvvJEvunX8"/>
    <s v="Omkar Ghate"/>
    <s v="2022-03-17 11:14:41.305000+00:00"/>
    <s v="2022-07-20 06:42:51.259000+00:00"/>
    <m/>
    <s v="Vadodara"/>
    <m/>
    <m/>
    <m/>
    <n v="33"/>
    <m/>
    <m/>
    <m/>
    <m/>
    <m/>
    <m/>
    <m/>
    <m/>
    <m/>
    <m/>
    <m/>
    <s v="IT Services &amp; IT Consulting"/>
    <m/>
    <m/>
    <m/>
    <m/>
    <m/>
    <m/>
    <m/>
    <m/>
    <m/>
    <m/>
    <m/>
    <m/>
    <m/>
    <m/>
    <s v="user_aM3WaaSUQQmaNnsm9l2FQRVWUEr8RN2ZdXzsuQUalQ3"/>
    <x v="7"/>
    <x v="5"/>
    <m/>
    <s v="April"/>
    <s v="Gated Content"/>
    <m/>
    <m/>
    <s v="Employee Wellness Handbook"/>
    <m/>
    <m/>
    <m/>
    <s v="2022-01-17 01:53:02.390000+00:00"/>
    <s v="2022-07-20 06:42:51.296000+00:00"/>
    <m/>
  </r>
  <r>
    <s v="siddharth tongay"/>
    <n v="1500000"/>
    <s v="INR"/>
    <n v="0"/>
    <s v="7/18/22"/>
    <s v="Sales"/>
    <s v="stat_1hn9nRJaLbI53NxPuSQgo90kRpbpKsFlwN4oEGNUTdO"/>
    <s v="Lost"/>
    <n v="0"/>
    <s v="OpportunityStatusType.Lost"/>
    <s v="cont_Rgm5wPq8Cf1HZdE9D3VldGw0w4vqh7VQujosjdxIMOM"/>
    <s v="Rishi Kumar"/>
    <s v="Marsh had better rates"/>
    <s v="lead_h9VweW5u7XjkB8y6BJVxUkRNUBH1roLdrye9PFk1YdR"/>
    <s v="Hexaview Technologies Inc."/>
    <s v="Nikhil Ahuja"/>
    <s v="user_hNAUXSINlo7GUxmDXzerfGAZIUUHKfva47TB2ckZABz"/>
    <s v="siddharth tongay"/>
    <s v="2022-06-20 11:03:09.146000+00:00"/>
    <s v="2022-07-20 05:15:54.620000+00:00"/>
    <m/>
    <s v="Noida"/>
    <m/>
    <m/>
    <m/>
    <n v="354"/>
    <m/>
    <m/>
    <m/>
    <m/>
    <m/>
    <m/>
    <m/>
    <s v="PAID_SOCIAL"/>
    <m/>
    <m/>
    <m/>
    <s v="IT Services &amp; IT Consulting"/>
    <m/>
    <m/>
    <m/>
    <m/>
    <m/>
    <m/>
    <m/>
    <m/>
    <m/>
    <m/>
    <m/>
    <m/>
    <m/>
    <m/>
    <s v="user_ocHSJH83OJnHCvKyMbjx8WOOK8PMgAUGIj1qK0q0dMV"/>
    <x v="10"/>
    <x v="1"/>
    <m/>
    <s v="July"/>
    <s v="Gated Content"/>
    <m/>
    <m/>
    <s v="Employee Engagement Handbook"/>
    <m/>
    <m/>
    <m/>
    <s v="2022-06-14 12:23:06.768000+00:00"/>
    <s v="2022-07-21 05:03:12.816000+00:00"/>
    <s v="GMC"/>
  </r>
  <r>
    <s v="Sameer Iftekhari"/>
    <n v="30000000"/>
    <s v="INR"/>
    <n v="0"/>
    <s v="7/14/22"/>
    <s v="Sales"/>
    <s v="stat_kcR4fZg7TU7jjk1jAVua3qGLRS4J5uFayEjK5j02wtv"/>
    <s v="Unqualified"/>
    <n v="0"/>
    <s v="OpportunityStatusType.Lost"/>
    <m/>
    <m/>
    <m/>
    <s v="lead_TQkPCsSHWSq4LxnnHFvlbFdlyRA57K5CaaZMashvfN3"/>
    <s v="Yazaki India"/>
    <s v="Prajakta Sahastrabudhe"/>
    <s v="user_sREdxbAJihL2Zbgic7tyQ6Rc4Mny7HnD1RNGhA9DDYh"/>
    <s v="Prajakta Sahastrabudhe"/>
    <s v="2022-04-19 07:20:53.449000+00:00"/>
    <s v="2022-07-20 04:36:53.828000+00:00"/>
    <m/>
    <s v="Pune"/>
    <m/>
    <m/>
    <m/>
    <n v="2000"/>
    <m/>
    <m/>
    <m/>
    <m/>
    <m/>
    <m/>
    <m/>
    <m/>
    <m/>
    <m/>
    <m/>
    <s v="Manufacturing"/>
    <m/>
    <m/>
    <m/>
    <m/>
    <m/>
    <m/>
    <m/>
    <m/>
    <m/>
    <m/>
    <m/>
    <m/>
    <s v="Sakshi Soni"/>
    <m/>
    <s v="user_1z3bdwgjF9RILRmuQPeXXGoPhafSi1mEgyb4l5sVEvN"/>
    <x v="1"/>
    <x v="1"/>
    <m/>
    <s v="July"/>
    <s v="Cold Call"/>
    <s v="Naukri.com"/>
    <m/>
    <m/>
    <m/>
    <m/>
    <m/>
    <s v="2022-04-04 11:15:45.697000+00:00"/>
    <s v="2022-10-20 10:20:51.987000+00:00"/>
    <m/>
  </r>
  <r>
    <s v="Sameer Iftekhari"/>
    <n v="4300000"/>
    <s v="INR"/>
    <n v="100"/>
    <s v="7/20/22"/>
    <s v="Sales"/>
    <s v="stat_OZRiD1474QRJIpvnjHCZfiIvKcVD6mIKSSTzg8SwDVx"/>
    <s v="Won- Payment Completed"/>
    <n v="1"/>
    <s v="OpportunityStatusType.Won"/>
    <m/>
    <m/>
    <m/>
    <s v="lead_qlka9vBrsaPsJAB4BVuBKQHSFBmJgGpq5BlPldkSa0u"/>
    <s v="Japfa Comfeed"/>
    <s v="Prajakta Sahastrabudhe"/>
    <s v="user_sREdxbAJihL2Zbgic7tyQ6Rc4Mny7HnD1RNGhA9DDYh"/>
    <s v="Prajakta Sahastrabudhe"/>
    <s v="2022-05-20 12:21:53.063000+00:00"/>
    <s v="2022-07-20 04:36:00.497000+00:00"/>
    <m/>
    <s v="Pune"/>
    <m/>
    <m/>
    <m/>
    <n v="600"/>
    <m/>
    <m/>
    <s v="Facebook"/>
    <m/>
    <m/>
    <m/>
    <m/>
    <m/>
    <m/>
    <m/>
    <m/>
    <s v="Food &amp; Beverages"/>
    <m/>
    <m/>
    <m/>
    <m/>
    <m/>
    <m/>
    <m/>
    <m/>
    <m/>
    <m/>
    <m/>
    <m/>
    <s v="Deepak Yadav; Mrunmay Jalgaonkar"/>
    <m/>
    <s v="user_sREdxbAJihL2Zbgic7tyQ6Rc4Mny7HnD1RNGhA9DDYh"/>
    <x v="5"/>
    <x v="6"/>
    <m/>
    <s v="July"/>
    <s v="Cold Call"/>
    <s v="Naukri.com"/>
    <m/>
    <m/>
    <m/>
    <m/>
    <m/>
    <s v="2020-12-12 09:51:58.304000+00:00"/>
    <s v="2022-10-19 09:24:18.112000+00:00"/>
    <m/>
  </r>
  <r>
    <s v="Satyam Tiwari"/>
    <n v="1000000"/>
    <s v="INR"/>
    <n v="0"/>
    <s v="8/31/22"/>
    <s v="Sales"/>
    <s v="stat_kcR4fZg7TU7jjk1jAVua3qGLRS4J5uFayEjK5j02wtv"/>
    <s v="Unqualified"/>
    <n v="0"/>
    <s v="OpportunityStatusType.Lost"/>
    <m/>
    <m/>
    <s v="For 66 people"/>
    <s v="lead_GVabf42LK0kM89D2VEfgP7Nxdb3IaBsKQqFJpsmm24M"/>
    <s v="M/S Bombay Gymkhana Ltd."/>
    <s v="Namrata Aurora"/>
    <s v="user_2YgShwgjLNI4FjAqgE9PtKsdIaGh919JGcFG919fe5B"/>
    <s v="Satyam Tiwari"/>
    <s v="2022-02-21 07:29:08.281000+00:00"/>
    <s v="2022-07-19 17:48:59.364000+00:00"/>
    <m/>
    <s v="Mumbai"/>
    <m/>
    <m/>
    <m/>
    <n v="62"/>
    <m/>
    <m/>
    <m/>
    <m/>
    <m/>
    <m/>
    <m/>
    <m/>
    <m/>
    <m/>
    <m/>
    <s v="Sports &amp; Entertainment"/>
    <m/>
    <m/>
    <m/>
    <m/>
    <m/>
    <m/>
    <m/>
    <m/>
    <m/>
    <m/>
    <m/>
    <m/>
    <s v="Jitin Gopi"/>
    <m/>
    <s v="user_IpBH4s1Av5OVFfQQ3nW0qPDDjwLT9uRfx1sVhml8UQA"/>
    <x v="23"/>
    <x v="12"/>
    <m/>
    <s v="June; September"/>
    <s v="Cold Call"/>
    <m/>
    <m/>
    <m/>
    <m/>
    <m/>
    <m/>
    <s v="2021-11-17 01:29:56.258000+00:00"/>
    <s v="2022-07-19 17:48:59.413000+00:00"/>
    <s v="GMC"/>
  </r>
  <r>
    <s v="Satyam Tiwari"/>
    <n v="50000"/>
    <s v="INR"/>
    <n v="0"/>
    <s v="7/31/22"/>
    <s v="Sales"/>
    <s v="stat_kcR4fZg7TU7jjk1jAVua3qGLRS4J5uFayEjK5j02wtv"/>
    <s v="Unqualified"/>
    <n v="0"/>
    <s v="OpportunityStatusType.Lost"/>
    <m/>
    <m/>
    <m/>
    <s v="lead_GVabf42LK0kM89D2VEfgP7Nxdb3IaBsKQqFJpsmm24M"/>
    <s v="M/S Bombay Gymkhana Ltd."/>
    <s v="Namrata Aurora"/>
    <s v="user_2YgShwgjLNI4FjAqgE9PtKsdIaGh919JGcFG919fe5B"/>
    <s v="Satyam Tiwari"/>
    <s v="2022-02-21 07:28:45.726000+00:00"/>
    <s v="2022-07-19 17:48:45.457000+00:00"/>
    <m/>
    <s v="Mumbai"/>
    <m/>
    <m/>
    <m/>
    <n v="62"/>
    <m/>
    <m/>
    <m/>
    <m/>
    <m/>
    <m/>
    <m/>
    <m/>
    <m/>
    <m/>
    <m/>
    <s v="Sports &amp; Entertainment"/>
    <m/>
    <m/>
    <m/>
    <m/>
    <m/>
    <m/>
    <m/>
    <m/>
    <m/>
    <m/>
    <m/>
    <m/>
    <s v="Jitin Gopi"/>
    <m/>
    <s v="user_IpBH4s1Av5OVFfQQ3nW0qPDDjwLT9uRfx1sVhml8UQA"/>
    <x v="23"/>
    <x v="12"/>
    <m/>
    <s v="June; September"/>
    <s v="Cold Call"/>
    <m/>
    <m/>
    <m/>
    <m/>
    <m/>
    <m/>
    <s v="2021-11-17 01:29:56.258000+00:00"/>
    <s v="2022-07-19 17:48:59.413000+00:00"/>
    <s v="GPA; GTL"/>
  </r>
  <r>
    <s v="Omkar Ghate"/>
    <n v="1000000"/>
    <s v="INR"/>
    <n v="0"/>
    <s v="9/30/22"/>
    <s v="Sales"/>
    <s v="stat_kcR4fZg7TU7jjk1jAVua3qGLRS4J5uFayEjK5j02wtv"/>
    <s v="Unqualified"/>
    <n v="0"/>
    <s v="OpportunityStatusType.Lost"/>
    <s v="cont_yU36SapHdFFwyeGdhDEkKqXhKNrcU0YmXYsAq7vEdsD"/>
    <s v="Mangesh Bakshi"/>
    <s v="The client has personal relationship with New India and has been their direct insurer for the past 15 years"/>
    <s v="lead_BV5MG6uGSWT1qBC5J3IrzkCwxZh4wqocHdGGEGFuBgt"/>
    <s v="Resilient Cosmeceuticals Pvt. Ltd."/>
    <s v="Gauri Jori"/>
    <s v="user_9SBRjyF0n4iWuhUdqRyQkFhl2J4uyNKhFWvvJEvunX8"/>
    <s v="Omkar Ghate"/>
    <s v="2022-07-14 08:26:16.381000+00:00"/>
    <s v="2022-07-20 03:52:21.225000+00:00"/>
    <m/>
    <s v="Pune"/>
    <m/>
    <s v="2020-09-14 07:40:51+00:00"/>
    <m/>
    <n v="121"/>
    <m/>
    <m/>
    <m/>
    <m/>
    <m/>
    <m/>
    <m/>
    <m/>
    <m/>
    <m/>
    <m/>
    <s v="Manufacturing"/>
    <m/>
    <m/>
    <m/>
    <m/>
    <m/>
    <m/>
    <m/>
    <m/>
    <m/>
    <m/>
    <m/>
    <m/>
    <m/>
    <m/>
    <s v="user_5YHA1ZU4iP896lD1YJehdJcMx7ZEgWCpulT4T2c3pJ3"/>
    <x v="4"/>
    <x v="1"/>
    <m/>
    <s v="September"/>
    <s v="Cold Call"/>
    <m/>
    <m/>
    <m/>
    <m/>
    <m/>
    <m/>
    <s v="2020-12-06 09:49:31.423000+00:00"/>
    <s v="2022-09-16 05:40:59.107000+00:00"/>
    <s v="GMC"/>
  </r>
  <r>
    <s v="Satyam Tiwari"/>
    <n v="200000"/>
    <s v="INR"/>
    <n v="0"/>
    <s v="8/31/22"/>
    <s v="Sales"/>
    <s v="stat_kcR4fZg7TU7jjk1jAVua3qGLRS4J5uFayEjK5j02wtv"/>
    <s v="Unqualified"/>
    <n v="0"/>
    <s v="OpportunityStatusType.Lost"/>
    <s v="cont_EKR8YCYQ8b0WuHx3RSGKc0YyfbSbqWzbXzkofg5CZFz"/>
    <s v="Sonit Jain"/>
    <s v="Non EB - Data Security policy"/>
    <s v="lead_rVZ6Ro089B14qAeobpvJtAL9mRa2Y6tB9zpVuXkaV6i"/>
    <s v="GajShield Infotech (I) Pvt. Ltd"/>
    <s v="Shreenath Bhat"/>
    <s v="user_2YgShwgjLNI4FjAqgE9PtKsdIaGh919JGcFG919fe5B"/>
    <s v="Satyam Tiwari"/>
    <s v="2022-07-04 12:07:47.494000+00:00"/>
    <s v="2022-07-19 16:34:13.244000+00:00"/>
    <m/>
    <s v="Mumbai"/>
    <m/>
    <m/>
    <m/>
    <n v="68"/>
    <m/>
    <m/>
    <m/>
    <m/>
    <m/>
    <m/>
    <m/>
    <m/>
    <m/>
    <m/>
    <m/>
    <s v="IT Services &amp; IT Consulting"/>
    <m/>
    <m/>
    <m/>
    <m/>
    <m/>
    <m/>
    <m/>
    <m/>
    <m/>
    <m/>
    <m/>
    <m/>
    <s v="Ravi Jaiswal"/>
    <m/>
    <s v="user_vMd4rmcrSbjykdyL2J7rrYn84SWdcNc5FKligrmItPw"/>
    <x v="11"/>
    <x v="1"/>
    <m/>
    <m/>
    <s v="Cold Call"/>
    <s v="Mr. E"/>
    <m/>
    <m/>
    <m/>
    <m/>
    <m/>
    <s v="2022-05-23 07:04:20.807000+00:00"/>
    <s v="2022-10-19 12:39:02.354000+00:00"/>
    <s v="NON EB"/>
  </r>
  <r>
    <s v="Satyam Tiwari"/>
    <n v="350000"/>
    <s v="INR"/>
    <n v="0"/>
    <s v="8/31/22"/>
    <s v="Sales"/>
    <s v="stat_kcR4fZg7TU7jjk1jAVua3qGLRS4J5uFayEjK5j02wtv"/>
    <s v="Unqualified"/>
    <n v="0"/>
    <s v="OpportunityStatusType.Lost"/>
    <s v="cont_EKR8YCYQ8b0WuHx3RSGKc0YyfbSbqWzbXzkofg5CZFz"/>
    <s v="Sonit Jain"/>
    <s v="GMC - Fresh"/>
    <s v="lead_rVZ6Ro089B14qAeobpvJtAL9mRa2Y6tB9zpVuXkaV6i"/>
    <s v="GajShield Infotech (I) Pvt. Ltd"/>
    <s v="Shreenath Bhat"/>
    <s v="user_2YgShwgjLNI4FjAqgE9PtKsdIaGh919JGcFG919fe5B"/>
    <s v="Satyam Tiwari"/>
    <s v="2022-07-04 12:06:41.213000+00:00"/>
    <s v="2022-07-19 16:34:19.292000+00:00"/>
    <m/>
    <s v="Mumbai"/>
    <m/>
    <m/>
    <m/>
    <n v="68"/>
    <m/>
    <m/>
    <m/>
    <m/>
    <m/>
    <m/>
    <m/>
    <m/>
    <m/>
    <m/>
    <m/>
    <s v="IT Services &amp; IT Consulting"/>
    <m/>
    <m/>
    <m/>
    <m/>
    <m/>
    <m/>
    <m/>
    <m/>
    <m/>
    <m/>
    <m/>
    <m/>
    <s v="Ravi Jaiswal"/>
    <m/>
    <s v="user_vMd4rmcrSbjykdyL2J7rrYn84SWdcNc5FKligrmItPw"/>
    <x v="11"/>
    <x v="1"/>
    <m/>
    <m/>
    <s v="Cold Call"/>
    <s v="Mr. E"/>
    <m/>
    <m/>
    <m/>
    <m/>
    <m/>
    <s v="2022-05-23 07:04:20.807000+00:00"/>
    <s v="2022-10-19 12:39:02.354000+00:00"/>
    <s v="GMC"/>
  </r>
  <r>
    <s v="Satyam Tiwari"/>
    <n v="10000"/>
    <s v="INR"/>
    <n v="0"/>
    <s v="8/31/22"/>
    <s v="Sales"/>
    <s v="stat_kcR4fZg7TU7jjk1jAVua3qGLRS4J5uFayEjK5j02wtv"/>
    <s v="Unqualified"/>
    <n v="0"/>
    <s v="OpportunityStatusType.Lost"/>
    <s v="cont_EKR8YCYQ8b0WuHx3RSGKc0YyfbSbqWzbXzkofg5CZFz"/>
    <s v="Sonit Jain"/>
    <s v="GPA - Fresh"/>
    <s v="lead_rVZ6Ro089B14qAeobpvJtAL9mRa2Y6tB9zpVuXkaV6i"/>
    <s v="GajShield Infotech (I) Pvt. Ltd"/>
    <s v="Shreenath Bhat"/>
    <s v="user_2YgShwgjLNI4FjAqgE9PtKsdIaGh919JGcFG919fe5B"/>
    <s v="Satyam Tiwari"/>
    <s v="2022-07-04 12:07:08.758000+00:00"/>
    <s v="2022-07-19 16:34:16.313000+00:00"/>
    <m/>
    <s v="Mumbai"/>
    <m/>
    <m/>
    <m/>
    <n v="68"/>
    <m/>
    <m/>
    <m/>
    <m/>
    <m/>
    <m/>
    <m/>
    <m/>
    <m/>
    <m/>
    <m/>
    <s v="IT Services &amp; IT Consulting"/>
    <m/>
    <m/>
    <m/>
    <m/>
    <m/>
    <m/>
    <m/>
    <m/>
    <m/>
    <m/>
    <m/>
    <m/>
    <s v="Ravi Jaiswal"/>
    <m/>
    <s v="user_vMd4rmcrSbjykdyL2J7rrYn84SWdcNc5FKligrmItPw"/>
    <x v="11"/>
    <x v="1"/>
    <m/>
    <m/>
    <s v="Cold Call"/>
    <s v="Mr. E"/>
    <m/>
    <m/>
    <m/>
    <m/>
    <m/>
    <s v="2022-05-23 07:04:20.807000+00:00"/>
    <s v="2022-10-19 12:39:02.354000+00:00"/>
    <s v="GPA"/>
  </r>
  <r>
    <s v="Sameer Iftekhari"/>
    <n v="10000000"/>
    <s v="INR"/>
    <n v="0"/>
    <s v="9/30/22"/>
    <s v="Sales"/>
    <s v="stat_kcR4fZg7TU7jjk1jAVua3qGLRS4J5uFayEjK5j02wtv"/>
    <s v="Unqualified"/>
    <n v="0"/>
    <s v="OpportunityStatusType.Lost"/>
    <s v="cont_VC2nQWZDojb00sECYFbNoPPj7dHxGLEwwHeaT8nXPX7"/>
    <s v="Rizwn Memon"/>
    <s v="GTL"/>
    <s v="lead_RuooLvBIieVS0dPyuDPxzT6UpsobqXNhNbmCVfofD9p"/>
    <s v="Bajaj Allianz General Insurance Company"/>
    <s v="Mayur Gadiyar"/>
    <s v="user_ld5YgHNj2pvuncdfHoHOwdXz2NpUhXpbkNchGaPKUXG"/>
    <s v="Sameer Iftekhari"/>
    <s v="2022-06-30 17:02:57.204000+00:00"/>
    <s v="2022-07-19 13:41:13.744000+00:00"/>
    <m/>
    <s v="Pune"/>
    <m/>
    <m/>
    <m/>
    <n v="5000"/>
    <m/>
    <m/>
    <m/>
    <m/>
    <m/>
    <m/>
    <m/>
    <m/>
    <m/>
    <m/>
    <m/>
    <s v="Banking &amp; Finance"/>
    <m/>
    <m/>
    <m/>
    <m/>
    <m/>
    <m/>
    <m/>
    <m/>
    <m/>
    <m/>
    <m/>
    <m/>
    <m/>
    <m/>
    <s v="user_g5Yw4Z4XnIbmcGhJO80vdtFdd5ElcDlgYO3q8l82ODn"/>
    <x v="18"/>
    <x v="1"/>
    <m/>
    <s v="September"/>
    <s v="Cold Call"/>
    <m/>
    <m/>
    <s v="AM is priyanka Tate, AM Opps - Arindam"/>
    <m/>
    <m/>
    <m/>
    <s v="2021-11-14 10:34:36.678000+00:00"/>
    <s v="2022-09-30 10:12:22.030000+00:00"/>
    <s v="GTL"/>
  </r>
  <r>
    <s v="Sameer Iftekhari"/>
    <n v="1500000"/>
    <s v="INR"/>
    <n v="0"/>
    <s v="9/30/22"/>
    <s v="Sales"/>
    <s v="stat_kcR4fZg7TU7jjk1jAVua3qGLRS4J5uFayEjK5j02wtv"/>
    <s v="Unqualified"/>
    <n v="0"/>
    <s v="OpportunityStatusType.Lost"/>
    <m/>
    <m/>
    <s v="GPA"/>
    <s v="lead_RuooLvBIieVS0dPyuDPxzT6UpsobqXNhNbmCVfofD9p"/>
    <s v="Bajaj Allianz General Insurance Company"/>
    <s v="Aditya Binani"/>
    <s v="user_ld5YgHNj2pvuncdfHoHOwdXz2NpUhXpbkNchGaPKUXG"/>
    <s v="Sameer Iftekhari"/>
    <s v="2022-07-08 10:11:08.278000+00:00"/>
    <s v="2022-07-19 13:41:21.945000+00:00"/>
    <m/>
    <s v="Pune"/>
    <m/>
    <m/>
    <m/>
    <n v="5000"/>
    <m/>
    <m/>
    <m/>
    <m/>
    <m/>
    <m/>
    <m/>
    <m/>
    <m/>
    <m/>
    <m/>
    <s v="Banking &amp; Finance"/>
    <m/>
    <m/>
    <m/>
    <m/>
    <m/>
    <m/>
    <m/>
    <m/>
    <m/>
    <m/>
    <m/>
    <m/>
    <m/>
    <m/>
    <s v="user_g5Yw4Z4XnIbmcGhJO80vdtFdd5ElcDlgYO3q8l82ODn"/>
    <x v="18"/>
    <x v="1"/>
    <m/>
    <s v="September"/>
    <s v="Cold Call"/>
    <m/>
    <m/>
    <s v="AM is priyanka Tate, AM Opps - Arindam"/>
    <m/>
    <m/>
    <m/>
    <s v="2021-11-14 10:34:36.678000+00:00"/>
    <s v="2022-09-30 10:12:22.030000+00:00"/>
    <m/>
  </r>
  <r>
    <s v="Sameer Iftekhari"/>
    <n v="35000000"/>
    <s v="INR"/>
    <n v="0"/>
    <s v="9/30/22"/>
    <s v="Sales"/>
    <s v="stat_kcR4fZg7TU7jjk1jAVua3qGLRS4J5uFayEjK5j02wtv"/>
    <s v="Unqualified"/>
    <n v="0"/>
    <s v="OpportunityStatusType.Lost"/>
    <m/>
    <m/>
    <s v="GMC"/>
    <s v="lead_RuooLvBIieVS0dPyuDPxzT6UpsobqXNhNbmCVfofD9p"/>
    <s v="Bajaj Allianz General Insurance Company"/>
    <s v="Aditya Binani"/>
    <s v="user_ld5YgHNj2pvuncdfHoHOwdXz2NpUhXpbkNchGaPKUXG"/>
    <s v="Sameer Iftekhari"/>
    <s v="2022-07-08 10:10:56.929000+00:00"/>
    <s v="2022-07-19 13:40:45.511000+00:00"/>
    <m/>
    <s v="Pune"/>
    <m/>
    <m/>
    <m/>
    <n v="5000"/>
    <m/>
    <m/>
    <m/>
    <m/>
    <m/>
    <m/>
    <m/>
    <m/>
    <m/>
    <m/>
    <m/>
    <s v="Banking &amp; Finance"/>
    <m/>
    <m/>
    <m/>
    <m/>
    <m/>
    <m/>
    <m/>
    <m/>
    <m/>
    <m/>
    <m/>
    <m/>
    <m/>
    <m/>
    <s v="user_g5Yw4Z4XnIbmcGhJO80vdtFdd5ElcDlgYO3q8l82ODn"/>
    <x v="18"/>
    <x v="1"/>
    <m/>
    <s v="September"/>
    <s v="Cold Call"/>
    <m/>
    <m/>
    <s v="AM is priyanka Tate, AM Opps - Arindam"/>
    <m/>
    <m/>
    <m/>
    <s v="2021-11-14 10:34:36.678000+00:00"/>
    <s v="2022-09-30 10:12:22.030000+00:00"/>
    <m/>
  </r>
  <r>
    <s v="Abhiroop Ganguly"/>
    <n v="200000"/>
    <s v="INR"/>
    <n v="0"/>
    <s v="7/31/22"/>
    <s v="Sales"/>
    <s v="stat_1hn9nRJaLbI53NxPuSQgo90kRpbpKsFlwN4oEGNUTdO"/>
    <s v="Lost"/>
    <n v="0"/>
    <s v="OpportunityStatusType.Lost"/>
    <m/>
    <m/>
    <s v="GMC (Fresh) Gujarat Plant)"/>
    <s v="lead_7UNdYmFYYxWRHCVuC2qU4Kooacps8awSOkiLqUy3HxF"/>
    <s v="Cubuilt Engineers"/>
    <s v="Pranav Kenjale"/>
    <s v="user_U27GK6WjhLhUhi1EDKXV57xMpn8n8DMIOjci1q3UReZ"/>
    <s v="Abhiroop Ganguly"/>
    <s v="2022-05-25 12:33:08.710000+00:00"/>
    <s v="2022-07-19 12:38:44.936000+00:00"/>
    <m/>
    <s v="Pune"/>
    <m/>
    <m/>
    <m/>
    <n v="100"/>
    <m/>
    <m/>
    <m/>
    <m/>
    <m/>
    <m/>
    <m/>
    <m/>
    <m/>
    <m/>
    <m/>
    <s v="Manufacturing"/>
    <m/>
    <m/>
    <m/>
    <m/>
    <m/>
    <m/>
    <m/>
    <m/>
    <m/>
    <m/>
    <m/>
    <m/>
    <m/>
    <m/>
    <s v="user_x9AtbGLhDmWYC9XAmYdfwBt9yiXbgMhBuZpIoFuN8Cd"/>
    <x v="22"/>
    <x v="1"/>
    <m/>
    <s v="July"/>
    <s v="Gated Content"/>
    <m/>
    <m/>
    <m/>
    <m/>
    <m/>
    <m/>
    <s v="2020-12-12 09:44:07.979000+00:00"/>
    <s v="2022-08-01 12:56:44.478000+00:00"/>
    <m/>
  </r>
  <r>
    <s v="Sameer Iftekhari"/>
    <n v="500000"/>
    <s v="INR"/>
    <n v="0"/>
    <s v="7/25/22"/>
    <s v="Sales"/>
    <s v="stat_kcR4fZg7TU7jjk1jAVua3qGLRS4J5uFayEjK5j02wtv"/>
    <s v="Unqualified"/>
    <n v="0"/>
    <s v="OpportunityStatusType.Lost"/>
    <m/>
    <m/>
    <s v="gpa"/>
    <s v="lead_v3tbgcv70dWn5z9YJOCfO2FUeqRj5QbYgsf7JYsKawq"/>
    <s v="Atlas Copco India Ltd"/>
    <s v="Prajakta Sahastrabudhe"/>
    <s v="user_Zm3mwqSFutFgjDO2IXGR9kUUq6PsYuGh46Nb3AUURCn"/>
    <s v="Mayank Kale"/>
    <s v="2022-05-31 10:18:03.032000+00:00"/>
    <s v="2022-07-19 11:30:05.896000+00:00"/>
    <m/>
    <s v="Pune"/>
    <m/>
    <s v="2020-08-14 08:05:16+00:00"/>
    <m/>
    <n v="1500"/>
    <m/>
    <m/>
    <m/>
    <m/>
    <m/>
    <m/>
    <m/>
    <m/>
    <m/>
    <m/>
    <m/>
    <s v="Manufacturing"/>
    <m/>
    <m/>
    <m/>
    <m/>
    <m/>
    <m/>
    <m/>
    <m/>
    <m/>
    <m/>
    <m/>
    <m/>
    <s v="Mrunmay Jalgaonkar"/>
    <m/>
    <s v="user_sREdxbAJihL2Zbgic7tyQ6Rc4Mny7HnD1RNGhA9DDYh"/>
    <x v="5"/>
    <x v="1"/>
    <m/>
    <s v="July"/>
    <s v="Affiliate; Cold Call"/>
    <s v="Naukri.com"/>
    <m/>
    <s v="AM Opps - Sachin"/>
    <m/>
    <m/>
    <m/>
    <s v="2020-12-06 09:46:43.149000+00:00"/>
    <s v="2022-09-08 05:09:05.838000+00:00"/>
    <m/>
  </r>
  <r>
    <s v="Sameer Iftekhari"/>
    <n v="8000000"/>
    <s v="INR"/>
    <n v="0"/>
    <s v="7/25/22"/>
    <s v="Sales"/>
    <s v="stat_kcR4fZg7TU7jjk1jAVua3qGLRS4J5uFayEjK5j02wtv"/>
    <s v="Unqualified"/>
    <n v="0"/>
    <s v="OpportunityStatusType.Lost"/>
    <m/>
    <m/>
    <s v="gtl"/>
    <s v="lead_v3tbgcv70dWn5z9YJOCfO2FUeqRj5QbYgsf7JYsKawq"/>
    <s v="Atlas Copco India Ltd"/>
    <s v="Prajakta Sahastrabudhe"/>
    <s v="user_Zm3mwqSFutFgjDO2IXGR9kUUq6PsYuGh46Nb3AUURCn"/>
    <s v="Mayank Kale"/>
    <s v="2022-05-31 10:18:30.192000+00:00"/>
    <s v="2022-07-19 11:30:13.637000+00:00"/>
    <m/>
    <s v="Pune"/>
    <m/>
    <s v="2020-08-14 08:05:16+00:00"/>
    <m/>
    <n v="1500"/>
    <m/>
    <m/>
    <m/>
    <m/>
    <m/>
    <m/>
    <m/>
    <m/>
    <m/>
    <m/>
    <m/>
    <s v="Manufacturing"/>
    <m/>
    <m/>
    <m/>
    <m/>
    <m/>
    <m/>
    <m/>
    <m/>
    <m/>
    <m/>
    <m/>
    <m/>
    <s v="Mrunmay Jalgaonkar"/>
    <m/>
    <s v="user_sREdxbAJihL2Zbgic7tyQ6Rc4Mny7HnD1RNGhA9DDYh"/>
    <x v="5"/>
    <x v="1"/>
    <m/>
    <s v="July"/>
    <s v="Affiliate; Cold Call"/>
    <s v="Naukri.com"/>
    <m/>
    <s v="AM Opps - Sachin"/>
    <m/>
    <m/>
    <m/>
    <s v="2020-12-06 09:46:43.149000+00:00"/>
    <s v="2022-09-08 05:09:05.838000+00:00"/>
    <m/>
  </r>
  <r>
    <s v="Manish Balpande"/>
    <n v="2000000"/>
    <s v="INR"/>
    <n v="0"/>
    <s v="7/18/22"/>
    <s v="Sales"/>
    <s v="stat_kcR4fZg7TU7jjk1jAVua3qGLRS4J5uFayEjK5j02wtv"/>
    <s v="Unqualified"/>
    <n v="0"/>
    <s v="OpportunityStatusType.Lost"/>
    <s v="cont_JeSfpHJktpZ1KDI2i4SU30VM5CUkwkdbhMVMwVHkE4t"/>
    <s v="Shishir Shandilya"/>
    <m/>
    <s v="lead_sZh0s6ajtXVE7wxrxVJc3SnIW7TxAyeMMKsXdacAaLJ"/>
    <s v="Cashfree"/>
    <s v="Sarvesh Pawar"/>
    <s v="user_8jx3L2CDfrbzNnwYUv6Plfha6VxaSGsqcbTXR3sIBZi"/>
    <s v="Manish Balpande"/>
    <s v="2022-05-31 12:12:06.212000+00:00"/>
    <s v="2022-07-19 07:46:18.984000+00:00"/>
    <m/>
    <s v="Bangalore"/>
    <m/>
    <m/>
    <m/>
    <n v="480"/>
    <m/>
    <m/>
    <m/>
    <m/>
    <m/>
    <m/>
    <m/>
    <s v="PAID_SOCIAL"/>
    <m/>
    <m/>
    <m/>
    <s v="Banking &amp; Finance"/>
    <m/>
    <m/>
    <m/>
    <m/>
    <m/>
    <m/>
    <m/>
    <m/>
    <m/>
    <m/>
    <m/>
    <m/>
    <s v="Jitin Gopi; Sakshi Soni"/>
    <m/>
    <s v="user_A8KOTZADnUtEQOLt4nSLAmteNStuGh80js75RYjrXVt"/>
    <x v="6"/>
    <x v="1"/>
    <m/>
    <s v="July"/>
    <s v="Gated Content"/>
    <s v="Mr. E"/>
    <m/>
    <s v="Employee Wellness Handbook"/>
    <m/>
    <m/>
    <m/>
    <s v="2021-03-30 08:04:58.942000+00:00"/>
    <s v="2022-07-30 06:18:12.313000+00:00"/>
    <s v="GTL"/>
  </r>
  <r>
    <s v="Sameer Iftekhari"/>
    <n v="35000000"/>
    <s v="INR"/>
    <n v="0"/>
    <s v="7/25/22"/>
    <s v="Sales"/>
    <s v="stat_kcR4fZg7TU7jjk1jAVua3qGLRS4J5uFayEjK5j02wtv"/>
    <s v="Unqualified"/>
    <n v="0"/>
    <s v="OpportunityStatusType.Lost"/>
    <m/>
    <m/>
    <m/>
    <s v="lead_v3tbgcv70dWn5z9YJOCfO2FUeqRj5QbYgsf7JYsKawq"/>
    <s v="Atlas Copco India Ltd"/>
    <s v="Prajakta Sahastrabudhe"/>
    <s v="user_Zm3mwqSFutFgjDO2IXGR9kUUq6PsYuGh46Nb3AUURCn"/>
    <s v="Mayank Kale"/>
    <s v="2022-05-02 08:16:14.841000+00:00"/>
    <s v="2022-07-19 11:29:57.638000+00:00"/>
    <m/>
    <s v="Pune"/>
    <m/>
    <s v="2020-08-14 08:05:16+00:00"/>
    <m/>
    <n v="1500"/>
    <m/>
    <m/>
    <m/>
    <m/>
    <m/>
    <m/>
    <m/>
    <m/>
    <m/>
    <m/>
    <m/>
    <s v="Manufacturing"/>
    <m/>
    <m/>
    <m/>
    <m/>
    <m/>
    <m/>
    <m/>
    <m/>
    <m/>
    <m/>
    <m/>
    <m/>
    <s v="Mrunmay Jalgaonkar"/>
    <m/>
    <s v="user_sREdxbAJihL2Zbgic7tyQ6Rc4Mny7HnD1RNGhA9DDYh"/>
    <x v="5"/>
    <x v="1"/>
    <m/>
    <s v="July"/>
    <s v="Affiliate; Cold Call"/>
    <s v="Naukri.com"/>
    <m/>
    <s v="AM Opps - Sachin"/>
    <m/>
    <m/>
    <m/>
    <s v="2020-12-06 09:46:43.149000+00:00"/>
    <s v="2022-09-08 05:09:05.838000+00:00"/>
    <m/>
  </r>
  <r>
    <s v="Manish Balpande"/>
    <n v="800000"/>
    <s v="INR"/>
    <n v="0"/>
    <s v="7/28/22"/>
    <s v="Sales"/>
    <s v="stat_kcR4fZg7TU7jjk1jAVua3qGLRS4J5uFayEjK5j02wtv"/>
    <s v="Unqualified"/>
    <n v="0"/>
    <s v="OpportunityStatusType.Lost"/>
    <s v="cont_oNipE2wtimrBBNc0gZNx0Ql73nSGQyGSjgfqHHDmZKW"/>
    <s v="Sanchit Mishra"/>
    <m/>
    <s v="lead_QrkWQwixhFWuxg4JDiYxDAqAAwi4dXjjWOqoAxM2r9I"/>
    <s v="CapitalVia Global Research Limited"/>
    <s v="Sarvesh Pawar"/>
    <s v="user_8jx3L2CDfrbzNnwYUv6Plfha6VxaSGsqcbTXR3sIBZi"/>
    <s v="Manish Balpande"/>
    <s v="2022-05-23 06:00:33.263000+00:00"/>
    <s v="2022-07-19 07:46:27.586000+00:00"/>
    <m/>
    <s v="Mumbai"/>
    <m/>
    <m/>
    <m/>
    <n v="519"/>
    <m/>
    <m/>
    <m/>
    <m/>
    <m/>
    <m/>
    <m/>
    <m/>
    <m/>
    <m/>
    <m/>
    <s v="Banking &amp; Finance"/>
    <m/>
    <m/>
    <m/>
    <m/>
    <m/>
    <m/>
    <m/>
    <m/>
    <m/>
    <m/>
    <m/>
    <m/>
    <s v="Aniket Vahile"/>
    <m/>
    <s v="user_A8KOTZADnUtEQOLt4nSLAmteNStuGh80js75RYjrXVt"/>
    <x v="6"/>
    <x v="1"/>
    <m/>
    <s v="July"/>
    <s v="Gated Content"/>
    <m/>
    <m/>
    <s v="Downloaded the guide: Employee Wellness Handbook"/>
    <m/>
    <m/>
    <m/>
    <s v="2021-12-07 16:07:28.769000+00:00"/>
    <s v="2022-09-13 13:02:28.203000+00:00"/>
    <s v="GMC"/>
  </r>
  <r>
    <s v="Sameer Iftekhari"/>
    <n v="10000000"/>
    <s v="INR"/>
    <n v="0"/>
    <s v="7/31/22"/>
    <s v="Sales"/>
    <s v="stat_kcR4fZg7TU7jjk1jAVua3qGLRS4J5uFayEjK5j02wtv"/>
    <s v="Unqualified"/>
    <n v="0"/>
    <s v="OpportunityStatusType.Lost"/>
    <m/>
    <m/>
    <m/>
    <s v="lead_kGNYxwV1CfbUGbA76AjhrQERfKL1WBx81PGegwLe7zX"/>
    <s v="Quickheal Technologies"/>
    <s v="Prajakta Sahastrabudhe"/>
    <s v="user_Zm3mwqSFutFgjDO2IXGR9kUUq6PsYuGh46Nb3AUURCn"/>
    <s v="Mayank Kale"/>
    <s v="2022-06-03 06:34:55.771000+00:00"/>
    <s v="2022-07-19 07:14:29.742000+00:00"/>
    <m/>
    <s v="Pune"/>
    <m/>
    <m/>
    <m/>
    <n v="1000"/>
    <m/>
    <m/>
    <m/>
    <m/>
    <m/>
    <m/>
    <m/>
    <m/>
    <m/>
    <m/>
    <m/>
    <s v="IT Services &amp; IT Consulting"/>
    <m/>
    <m/>
    <m/>
    <m/>
    <m/>
    <m/>
    <m/>
    <m/>
    <m/>
    <m/>
    <m/>
    <m/>
    <s v="Sakshi Soni"/>
    <m/>
    <s v="user_sREdxbAJihL2Zbgic7tyQ6Rc4Mny7HnD1RNGhA9DDYh"/>
    <x v="5"/>
    <x v="1"/>
    <m/>
    <s v="August"/>
    <s v="Existing Account"/>
    <s v="own ref"/>
    <m/>
    <s v="Vaccine inbound"/>
    <m/>
    <m/>
    <m/>
    <s v="2020-12-15 06:55:46.195000+00:00"/>
    <s v="2022-10-10 03:21:36.216000+00:00"/>
    <m/>
  </r>
  <r>
    <s v="Manish Balpande"/>
    <n v="3500000"/>
    <s v="INR"/>
    <n v="0"/>
    <s v="7/18/22"/>
    <s v="Sales"/>
    <s v="stat_kcR4fZg7TU7jjk1jAVua3qGLRS4J5uFayEjK5j02wtv"/>
    <s v="Unqualified"/>
    <n v="0"/>
    <s v="OpportunityStatusType.Lost"/>
    <s v="cont_gjm1mx7Idn7OCVhfr9XHF5UZtf3D9u62v6WbyJW5B2d"/>
    <s v="Sapna Sukumar"/>
    <m/>
    <s v="lead_sZh0s6ajtXVE7wxrxVJc3SnIW7TxAyeMMKsXdacAaLJ"/>
    <s v="Cashfree"/>
    <s v="Sarvesh Pawar"/>
    <s v="user_8jx3L2CDfrbzNnwYUv6Plfha6VxaSGsqcbTXR3sIBZi"/>
    <s v="Manish Balpande"/>
    <s v="2022-05-18 09:55:33.919000+00:00"/>
    <s v="2022-07-19 07:46:11.180000+00:00"/>
    <m/>
    <s v="Bangalore"/>
    <m/>
    <m/>
    <m/>
    <n v="480"/>
    <m/>
    <m/>
    <m/>
    <m/>
    <m/>
    <m/>
    <m/>
    <s v="PAID_SOCIAL"/>
    <m/>
    <m/>
    <m/>
    <s v="Banking &amp; Finance"/>
    <m/>
    <m/>
    <m/>
    <m/>
    <m/>
    <m/>
    <m/>
    <m/>
    <m/>
    <m/>
    <m/>
    <m/>
    <s v="Jitin Gopi; Sakshi Soni"/>
    <m/>
    <s v="user_A8KOTZADnUtEQOLt4nSLAmteNStuGh80js75RYjrXVt"/>
    <x v="6"/>
    <x v="1"/>
    <m/>
    <s v="July"/>
    <s v="Gated Content"/>
    <s v="Mr. E"/>
    <m/>
    <s v="Employee Wellness Handbook"/>
    <m/>
    <m/>
    <m/>
    <s v="2021-03-30 08:04:58.942000+00:00"/>
    <s v="2022-07-30 06:18:12.313000+00:00"/>
    <s v="GMC"/>
  </r>
  <r>
    <s v="Manish Balpande"/>
    <n v="2000000"/>
    <s v="INR"/>
    <n v="0"/>
    <s v="7/31/22"/>
    <s v="Sales"/>
    <s v="stat_kcR4fZg7TU7jjk1jAVua3qGLRS4J5uFayEjK5j02wtv"/>
    <s v="Unqualified"/>
    <n v="0"/>
    <s v="OpportunityStatusType.Lost"/>
    <s v="cont_7iFRTdrZV0d2ZiJ1rA50ObLQjYe2vxERsC6XE86fiH6"/>
    <s v="Yuvraj Pawar"/>
    <s v="GMC - 31st july Ifco Tokio 350+ employees Group co's - 2"/>
    <s v="lead_SghqMAQ5CUJUQt4WJH857EYLg7WFrkenlr34Kz20cPm"/>
    <s v="SKYi Developers"/>
    <s v="Daya Gowda"/>
    <s v="user_Zm3mwqSFutFgjDO2IXGR9kUUq6PsYuGh46Nb3AUURCn"/>
    <s v="Mayank Kale"/>
    <s v="2022-06-29 09:07:32.533000+00:00"/>
    <s v="2022-07-19 07:23:37.599000+00:00"/>
    <m/>
    <s v="Pune"/>
    <m/>
    <m/>
    <m/>
    <n v="350"/>
    <m/>
    <m/>
    <m/>
    <m/>
    <m/>
    <m/>
    <m/>
    <s v="PAID_SOCIAL"/>
    <m/>
    <m/>
    <m/>
    <s v="Construction &amp; Real Estate"/>
    <s v="Ifco Tokio"/>
    <m/>
    <m/>
    <m/>
    <m/>
    <m/>
    <m/>
    <m/>
    <m/>
    <m/>
    <m/>
    <m/>
    <s v="Ravi Jaiswal; Sakshi Soni"/>
    <m/>
    <s v="user_encRk5bIEFN6ZA11h4WH2AdZTiZpogLSlMIaj0E30SZ"/>
    <x v="3"/>
    <x v="1"/>
    <m/>
    <s v="July"/>
    <s v="Cold Call; Gated Content"/>
    <s v="Mr. E"/>
    <m/>
    <s v="Employee Engagement Handbook"/>
    <m/>
    <m/>
    <m/>
    <s v="2022-05-18 04:34:41.043000+00:00"/>
    <s v="2022-09-06 14:35:21.039000+00:00"/>
    <m/>
  </r>
  <r>
    <s v="Pooja Gawas"/>
    <n v="500000"/>
    <s v="INR"/>
    <n v="0"/>
    <s v="7/25/22"/>
    <s v="Sales"/>
    <s v="stat_kcR4fZg7TU7jjk1jAVua3qGLRS4J5uFayEjK5j02wtv"/>
    <s v="Unqualified"/>
    <n v="0"/>
    <s v="OpportunityStatusType.Lost"/>
    <s v="cont_uRyBHpddDADeoKg1kegkCYvwindEHLFOrSh82O5PV4K"/>
    <s v="milind athalye"/>
    <s v="GPA Renewal"/>
    <s v="lead_AF5yyQJkMdSRQMFaJosFnNkHqrnLn19LEb4g8tiyDbe"/>
    <s v="Epiroc Mining India Limited"/>
    <s v="Trupti Suryavanshi"/>
    <s v="user_Zm3mwqSFutFgjDO2IXGR9kUUq6PsYuGh46Nb3AUURCn"/>
    <s v="Mayank Kale"/>
    <s v="2022-07-14 05:40:48.385000+00:00"/>
    <s v="2022-07-19 07:04:39.536000+00:00"/>
    <m/>
    <s v="Pune"/>
    <m/>
    <m/>
    <m/>
    <n v="525"/>
    <m/>
    <m/>
    <m/>
    <m/>
    <m/>
    <m/>
    <m/>
    <m/>
    <m/>
    <m/>
    <m/>
    <s v="Manufacturing"/>
    <m/>
    <m/>
    <m/>
    <m/>
    <m/>
    <m/>
    <m/>
    <m/>
    <m/>
    <m/>
    <m/>
    <m/>
    <m/>
    <m/>
    <s v="user_L8E6IFhq6UCzKLHa45LUUTZCznDuyDwFrGaEp9DXiUM"/>
    <x v="9"/>
    <x v="1"/>
    <m/>
    <s v="July"/>
    <s v="Cold Call"/>
    <m/>
    <m/>
    <s v="Vaccine inbound"/>
    <m/>
    <m/>
    <m/>
    <s v="2021-05-25 17:06:17.434000+00:00"/>
    <s v="2022-10-13 12:08:09.085000+00:00"/>
    <s v="GPA"/>
  </r>
  <r>
    <s v="Sameer Iftekhari"/>
    <n v="3000000"/>
    <s v="INR"/>
    <n v="0"/>
    <s v="7/17/22"/>
    <s v="Sales"/>
    <s v="stat_kcR4fZg7TU7jjk1jAVua3qGLRS4J5uFayEjK5j02wtv"/>
    <s v="Unqualified"/>
    <n v="0"/>
    <s v="OpportunityStatusType.Lost"/>
    <s v="cont_YJgwtmftK6ExrbEHh5JZEoBGi0qy3ZaPOHYglhBWRdB"/>
    <s v="Ajay Dwivedi"/>
    <s v="GMC - Chennai Plant"/>
    <s v="lead_Rc170FNm5Q9MiSqTNRCJFvQDYC613hUsKXBFLoct6rJ"/>
    <s v="MAHLE HOLDING INDIA PVT. LTD."/>
    <s v="Mayur Gadiyar"/>
    <s v="user_Zm3mwqSFutFgjDO2IXGR9kUUq6PsYuGh46Nb3AUURCn"/>
    <s v="Mayank Kale"/>
    <s v="2022-05-26 08:34:13.241000+00:00"/>
    <s v="2022-07-19 07:14:06.399000+00:00"/>
    <m/>
    <s v="Pune"/>
    <m/>
    <m/>
    <m/>
    <n v="1800"/>
    <m/>
    <m/>
    <m/>
    <m/>
    <m/>
    <m/>
    <m/>
    <m/>
    <m/>
    <m/>
    <m/>
    <s v="Banking &amp; Finance"/>
    <m/>
    <m/>
    <m/>
    <m/>
    <m/>
    <m/>
    <m/>
    <m/>
    <m/>
    <m/>
    <m/>
    <m/>
    <s v="Jitin Gopi; Sakshi Soni"/>
    <m/>
    <s v="user_L8E6IFhq6UCzKLHa45LUUTZCznDuyDwFrGaEp9DXiUM"/>
    <x v="9"/>
    <x v="6"/>
    <m/>
    <s v="December; February"/>
    <s v="Cold Call"/>
    <s v="Naukri.com"/>
    <m/>
    <s v="Vaccine inbound"/>
    <m/>
    <m/>
    <m/>
    <s v="2021-05-18 13:08:33.466000+00:00"/>
    <s v="2022-10-19 15:36:36.190000+00:00"/>
    <s v="GMC"/>
  </r>
  <r>
    <s v="Sameer Iftekhari"/>
    <n v="2000000"/>
    <s v="INR"/>
    <n v="0"/>
    <s v="7/17/22"/>
    <s v="Sales"/>
    <s v="stat_kcR4fZg7TU7jjk1jAVua3qGLRS4J5uFayEjK5j02wtv"/>
    <s v="Unqualified"/>
    <n v="0"/>
    <s v="OpportunityStatusType.Lost"/>
    <s v="cont_YJgwtmftK6ExrbEHh5JZEoBGi0qy3ZaPOHYglhBWRdB"/>
    <s v="Ajay Dwivedi"/>
    <s v="GMC - Pithampura"/>
    <s v="lead_Rc170FNm5Q9MiSqTNRCJFvQDYC613hUsKXBFLoct6rJ"/>
    <s v="MAHLE HOLDING INDIA PVT. LTD."/>
    <s v="Mayur Gadiyar"/>
    <s v="user_Zm3mwqSFutFgjDO2IXGR9kUUq6PsYuGh46Nb3AUURCn"/>
    <s v="Mayank Kale"/>
    <s v="2022-05-26 08:35:40.264000+00:00"/>
    <s v="2022-07-19 07:14:14.132000+00:00"/>
    <m/>
    <s v="Pune"/>
    <m/>
    <m/>
    <m/>
    <n v="1800"/>
    <m/>
    <m/>
    <m/>
    <m/>
    <m/>
    <m/>
    <m/>
    <m/>
    <m/>
    <m/>
    <m/>
    <s v="Banking &amp; Finance"/>
    <m/>
    <m/>
    <m/>
    <m/>
    <m/>
    <m/>
    <m/>
    <m/>
    <m/>
    <m/>
    <m/>
    <m/>
    <s v="Jitin Gopi; Sakshi Soni"/>
    <m/>
    <s v="user_L8E6IFhq6UCzKLHa45LUUTZCznDuyDwFrGaEp9DXiUM"/>
    <x v="9"/>
    <x v="6"/>
    <m/>
    <s v="December; February"/>
    <s v="Cold Call"/>
    <s v="Naukri.com"/>
    <m/>
    <s v="Vaccine inbound"/>
    <m/>
    <m/>
    <m/>
    <s v="2021-05-18 13:08:33.466000+00:00"/>
    <s v="2022-10-19 15:36:36.190000+00:00"/>
    <s v="GMC"/>
  </r>
  <r>
    <s v="Anshum Naithani"/>
    <n v="2800000"/>
    <s v="INR"/>
    <n v="0"/>
    <s v="8/31/22"/>
    <s v="Sales"/>
    <s v="stat_1hn9nRJaLbI53NxPuSQgo90kRpbpKsFlwN4oEGNUTdO"/>
    <s v="Lost"/>
    <n v="0"/>
    <s v="OpportunityStatusType.Lost"/>
    <s v="cont_uNJds60XL6gTg6eQRhokxsWvstSCNdx5kXVxrwwKgEA"/>
    <s v="ANIL VISHE"/>
    <m/>
    <s v="lead_IXseItgNcjZzWEiKOFJ77b54lqlPxgZYwn67Ih2Fqwx"/>
    <s v="NCDEX e Markets"/>
    <s v="Tulika Chakra"/>
    <s v="user_Zm3mwqSFutFgjDO2IXGR9kUUq6PsYuGh46Nb3AUURCn"/>
    <s v="Mayank Kale"/>
    <s v="2022-06-13 06:55:01.426000+00:00"/>
    <s v="2022-07-19 07:01:49.237000+00:00"/>
    <m/>
    <s v="Mumbai"/>
    <m/>
    <s v="2021-05-26 11:39:19+00:00"/>
    <m/>
    <n v="800"/>
    <m/>
    <m/>
    <m/>
    <m/>
    <m/>
    <m/>
    <m/>
    <m/>
    <m/>
    <m/>
    <m/>
    <s v="IT Services &amp; IT Consulting; Others"/>
    <m/>
    <m/>
    <m/>
    <m/>
    <m/>
    <m/>
    <m/>
    <m/>
    <m/>
    <m/>
    <m/>
    <m/>
    <s v="Aniket Vahile"/>
    <m/>
    <s v="user_IpBH4s1Av5OVFfQQ3nW0qPDDjwLT9uRfx1sVhml8UQA"/>
    <x v="23"/>
    <x v="1"/>
    <m/>
    <s v="July"/>
    <s v="Gated Content; Inbound"/>
    <s v="Inbound via website"/>
    <m/>
    <s v="Employee Engagement Handbook"/>
    <m/>
    <m/>
    <m/>
    <s v="2021-05-26 11:42:03.397000+00:00"/>
    <s v="2022-09-21 04:07:22.040000+00:00"/>
    <s v="GMC"/>
  </r>
  <r>
    <s v="Anshum Naithani"/>
    <n v="7000000"/>
    <s v="INR"/>
    <n v="0"/>
    <s v="7/31/22"/>
    <s v="Sales"/>
    <s v="stat_1hn9nRJaLbI53NxPuSQgo90kRpbpKsFlwN4oEGNUTdO"/>
    <s v="Lost"/>
    <n v="0"/>
    <s v="OpportunityStatusType.Lost"/>
    <m/>
    <m/>
    <m/>
    <s v="lead_IXseItgNcjZzWEiKOFJ77b54lqlPxgZYwn67Ih2Fqwx"/>
    <s v="NCDEX e Markets"/>
    <s v="Namrata Aurora"/>
    <s v="user_Zm3mwqSFutFgjDO2IXGR9kUUq6PsYuGh46Nb3AUURCn"/>
    <s v="Mayank Kale"/>
    <s v="2022-05-13 12:58:29.329000+00:00"/>
    <s v="2022-07-19 07:01:23.050000+00:00"/>
    <m/>
    <s v="Mumbai"/>
    <m/>
    <s v="2021-05-26 11:39:19+00:00"/>
    <m/>
    <n v="800"/>
    <m/>
    <m/>
    <m/>
    <m/>
    <m/>
    <m/>
    <m/>
    <m/>
    <m/>
    <m/>
    <m/>
    <s v="IT Services &amp; IT Consulting; Others"/>
    <m/>
    <m/>
    <m/>
    <m/>
    <m/>
    <m/>
    <m/>
    <m/>
    <m/>
    <m/>
    <m/>
    <m/>
    <s v="Aniket Vahile"/>
    <m/>
    <s v="user_IpBH4s1Av5OVFfQQ3nW0qPDDjwLT9uRfx1sVhml8UQA"/>
    <x v="23"/>
    <x v="1"/>
    <m/>
    <s v="July"/>
    <s v="Gated Content; Inbound"/>
    <s v="Inbound via website"/>
    <m/>
    <s v="Employee Engagement Handbook"/>
    <m/>
    <m/>
    <m/>
    <s v="2021-05-26 11:42:03.397000+00:00"/>
    <s v="2022-09-21 04:07:22.040000+00:00"/>
    <s v="GMC"/>
  </r>
  <r>
    <s v="Pooja Gawas"/>
    <n v="18000000"/>
    <s v="INR"/>
    <n v="0"/>
    <s v="7/25/22"/>
    <s v="Sales"/>
    <s v="stat_kcR4fZg7TU7jjk1jAVua3qGLRS4J5uFayEjK5j02wtv"/>
    <s v="Unqualified"/>
    <n v="0"/>
    <s v="OpportunityStatusType.Lost"/>
    <s v="cont_uRyBHpddDADeoKg1kegkCYvwindEHLFOrSh82O5PV4K"/>
    <s v="milind athalye"/>
    <s v="GMC renewal"/>
    <s v="lead_AF5yyQJkMdSRQMFaJosFnNkHqrnLn19LEb4g8tiyDbe"/>
    <s v="Epiroc Mining India Limited"/>
    <s v="Trupti Suryavanshi"/>
    <s v="user_Zm3mwqSFutFgjDO2IXGR9kUUq6PsYuGh46Nb3AUURCn"/>
    <s v="Mayank Kale"/>
    <s v="2022-07-14 05:40:01.579000+00:00"/>
    <s v="2022-07-19 07:04:28.507000+00:00"/>
    <m/>
    <s v="Pune"/>
    <m/>
    <m/>
    <m/>
    <n v="525"/>
    <m/>
    <m/>
    <m/>
    <m/>
    <m/>
    <m/>
    <m/>
    <m/>
    <m/>
    <m/>
    <m/>
    <s v="Manufacturing"/>
    <m/>
    <m/>
    <m/>
    <m/>
    <m/>
    <m/>
    <m/>
    <m/>
    <m/>
    <m/>
    <m/>
    <m/>
    <m/>
    <m/>
    <s v="user_L8E6IFhq6UCzKLHa45LUUTZCznDuyDwFrGaEp9DXiUM"/>
    <x v="9"/>
    <x v="1"/>
    <m/>
    <s v="July"/>
    <s v="Cold Call"/>
    <m/>
    <m/>
    <s v="Vaccine inbound"/>
    <m/>
    <m/>
    <m/>
    <s v="2021-05-25 17:06:17.434000+00:00"/>
    <s v="2022-10-13 12:08:09.085000+00:00"/>
    <s v="GMC"/>
  </r>
  <r>
    <s v="Naveen Kumar"/>
    <n v="200000"/>
    <s v="INR"/>
    <n v="0"/>
    <s v="9/30/22"/>
    <s v="Sales"/>
    <s v="stat_kcR4fZg7TU7jjk1jAVua3qGLRS4J5uFayEjK5j02wtv"/>
    <s v="Unqualified"/>
    <n v="0"/>
    <s v="OpportunityStatusType.Lost"/>
    <m/>
    <m/>
    <s v="GPA"/>
    <s v="lead_r8Ak5Yh9y2KTkIUj6I4EcAakmyiFfBU80TpxArjwLFM"/>
    <s v="SMC"/>
    <s v="Aditya Binani"/>
    <s v="user_g5Yw4Z4XnIbmcGhJO80vdtFdd5ElcDlgYO3q8l82ODn"/>
    <s v="Aditya Binani"/>
    <s v="2022-07-11 08:29:13.282000+00:00"/>
    <s v="2022-07-18 19:11:16.571000+00:00"/>
    <m/>
    <s v="Mumbai"/>
    <m/>
    <m/>
    <m/>
    <n v="1418"/>
    <m/>
    <m/>
    <m/>
    <m/>
    <m/>
    <m/>
    <m/>
    <m/>
    <m/>
    <m/>
    <m/>
    <s v="Banking &amp; Finance"/>
    <m/>
    <m/>
    <m/>
    <m/>
    <m/>
    <m/>
    <m/>
    <m/>
    <m/>
    <m/>
    <m/>
    <m/>
    <s v="Jithendra Goalla"/>
    <m/>
    <s v="user_g5Yw4Z4XnIbmcGhJO80vdtFdd5ElcDlgYO3q8l82ODn"/>
    <x v="18"/>
    <x v="1"/>
    <m/>
    <s v="May"/>
    <s v="Cold Call"/>
    <m/>
    <m/>
    <m/>
    <m/>
    <m/>
    <m/>
    <s v="2022-05-10 05:01:11.166000+00:00"/>
    <s v="2022-10-20 10:22:12.828000+00:00"/>
    <m/>
  </r>
  <r>
    <s v="Vrushali Kummar"/>
    <n v="15000000"/>
    <s v="INR"/>
    <n v="0"/>
    <s v="7/31/22"/>
    <s v="Sales"/>
    <s v="stat_kcR4fZg7TU7jjk1jAVua3qGLRS4J5uFayEjK5j02wtv"/>
    <s v="Unqualified"/>
    <n v="0"/>
    <s v="OpportunityStatusType.Lost"/>
    <m/>
    <m/>
    <s v="GMC (1+5)-Renewal - Renewal on 21st, will share quotes but unlikely to close since current GMC is with banking channel - SBI"/>
    <s v="lead_QH2e0haDmSMWw9ANAL3xRBBOwydueGtI2fzRncOxM0B"/>
    <s v="Poly Plastics"/>
    <s v="Bhairavi Jog"/>
    <s v="user_TZzywQwym26DjuswO479pxRhNKX152z8X1haCx2vcst"/>
    <s v="Vrushali Kummar"/>
    <s v="2022-07-14 11:55:26.144000+00:00"/>
    <s v="2022-07-18 17:38:59.191000+00:00"/>
    <m/>
    <s v="Pune"/>
    <m/>
    <m/>
    <m/>
    <n v="800"/>
    <m/>
    <m/>
    <m/>
    <m/>
    <m/>
    <m/>
    <m/>
    <m/>
    <m/>
    <m/>
    <m/>
    <s v="Automotive"/>
    <m/>
    <m/>
    <m/>
    <m/>
    <m/>
    <m/>
    <m/>
    <m/>
    <m/>
    <m/>
    <m/>
    <m/>
    <s v="Sakshi Soni"/>
    <m/>
    <s v="user_228eUmsdKIb9OItgmiDq1zD4aPZ1eqiapbaLAGeBf8g"/>
    <x v="13"/>
    <x v="1"/>
    <m/>
    <s v="August"/>
    <s v="Cold Call"/>
    <m/>
    <m/>
    <s v="Vrushali DB"/>
    <m/>
    <m/>
    <m/>
    <s v="2022-03-04 08:44:43.158000+00:00"/>
    <s v="2022-08-02 14:25:19.353000+00:00"/>
    <s v="GMC"/>
  </r>
  <r>
    <s v="Naveen Kumar"/>
    <n v="5000000"/>
    <s v="INR"/>
    <n v="0"/>
    <s v="9/30/22"/>
    <s v="Sales"/>
    <s v="stat_kcR4fZg7TU7jjk1jAVua3qGLRS4J5uFayEjK5j02wtv"/>
    <s v="Unqualified"/>
    <n v="0"/>
    <s v="OpportunityStatusType.Lost"/>
    <m/>
    <m/>
    <s v="GMC"/>
    <s v="lead_r8Ak5Yh9y2KTkIUj6I4EcAakmyiFfBU80TpxArjwLFM"/>
    <s v="SMC"/>
    <s v="Aditya Binani"/>
    <s v="user_g5Yw4Z4XnIbmcGhJO80vdtFdd5ElcDlgYO3q8l82ODn"/>
    <s v="Aditya Binani"/>
    <s v="2022-06-17 07:31:35.116000+00:00"/>
    <s v="2022-07-18 19:11:11.814000+00:00"/>
    <m/>
    <s v="Mumbai"/>
    <m/>
    <m/>
    <m/>
    <n v="1418"/>
    <m/>
    <m/>
    <m/>
    <m/>
    <m/>
    <m/>
    <m/>
    <m/>
    <m/>
    <m/>
    <m/>
    <s v="Banking &amp; Finance"/>
    <m/>
    <m/>
    <m/>
    <m/>
    <m/>
    <m/>
    <m/>
    <m/>
    <m/>
    <m/>
    <m/>
    <m/>
    <s v="Jithendra Goalla"/>
    <m/>
    <s v="user_g5Yw4Z4XnIbmcGhJO80vdtFdd5ElcDlgYO3q8l82ODn"/>
    <x v="18"/>
    <x v="1"/>
    <m/>
    <s v="May"/>
    <s v="Cold Call"/>
    <m/>
    <m/>
    <m/>
    <m/>
    <m/>
    <m/>
    <s v="2022-05-10 05:01:11.166000+00:00"/>
    <s v="2022-10-20 10:22:12.828000+00:00"/>
    <m/>
  </r>
  <r>
    <s v="Vrushali Kummar"/>
    <n v="4300000"/>
    <s v="INR"/>
    <n v="0"/>
    <s v="7/16/22"/>
    <s v="Sales"/>
    <s v="stat_1hn9nRJaLbI53NxPuSQgo90kRpbpKsFlwN4oEGNUTdO"/>
    <s v="Lost"/>
    <n v="0"/>
    <s v="OpportunityStatusType.Lost"/>
    <s v="cont_vwhT5bpeHUXiYIwYNyfqkpLX5FI80ifhXwjv3PMC6i4"/>
    <s v="Supriya Ranaware"/>
    <s v="GMC Renewal -"/>
    <s v="lead_qa2f4fJ3hIFZJT9oZY83pxCxiZW8k5wXqX7szUygctU"/>
    <s v="Katalyst Technologies Inc"/>
    <s v="Trupti Suryavanshi"/>
    <s v="user_TZzywQwym26DjuswO479pxRhNKX152z8X1haCx2vcst"/>
    <s v="Vrushali Kummar"/>
    <s v="2022-06-29 06:29:58.117000+00:00"/>
    <s v="2022-07-18 15:54:59.698000+00:00"/>
    <m/>
    <s v="Pune"/>
    <m/>
    <m/>
    <m/>
    <n v="1000"/>
    <m/>
    <m/>
    <m/>
    <m/>
    <m/>
    <m/>
    <m/>
    <m/>
    <m/>
    <m/>
    <m/>
    <s v="IT Services &amp; IT Consulting"/>
    <m/>
    <m/>
    <m/>
    <m/>
    <m/>
    <m/>
    <m/>
    <m/>
    <m/>
    <m/>
    <m/>
    <m/>
    <m/>
    <m/>
    <s v="user_sREdxbAJihL2Zbgic7tyQ6Rc4Mny7HnD1RNGhA9DDYh"/>
    <x v="5"/>
    <x v="1"/>
    <m/>
    <s v="June"/>
    <s v="Cold Call"/>
    <m/>
    <m/>
    <m/>
    <m/>
    <m/>
    <m/>
    <s v="2022-06-27 05:36:03.326000+00:00"/>
    <s v="2022-10-13 07:35:45.291000+00:00"/>
    <s v="GMC"/>
  </r>
  <r>
    <s v="Moziez Chamadia"/>
    <n v="3084777"/>
    <s v="INR"/>
    <n v="100"/>
    <s v="7/18/22"/>
    <s v="Sales"/>
    <s v="stat_OZRiD1474QRJIpvnjHCZfiIvKcVD6mIKSSTzg8SwDVx"/>
    <s v="Won- Payment Completed"/>
    <n v="1"/>
    <s v="OpportunityStatusType.Won"/>
    <s v="cont_ghtAqZuif6EX11t96Cxo4CbmLLRjw2UDXLYSj8SLXoO"/>
    <s v="Vikas Kesarwani"/>
    <m/>
    <s v="lead_86kprdfEaHaTlxyQJBzzqWiVqWzLHUC4wxGN6OYRYvR"/>
    <s v="ZOOMCAR INDIA PRIVATE LIMITED"/>
    <s v="Kaushlya Bhavsar"/>
    <s v="user_IgNfKH7wuLLjHvexoMm2PXWcnF3zYft0ZbMTyfwKRUg"/>
    <s v="Moziez Chamadia"/>
    <s v="2022-05-31 09:56:25.358000+00:00"/>
    <s v="2022-07-18 14:04:15.313000+00:00"/>
    <m/>
    <s v="Bangalore"/>
    <m/>
    <m/>
    <m/>
    <n v="1183"/>
    <m/>
    <m/>
    <m/>
    <m/>
    <m/>
    <m/>
    <m/>
    <m/>
    <m/>
    <m/>
    <m/>
    <s v="Automotive"/>
    <m/>
    <m/>
    <m/>
    <m/>
    <m/>
    <m/>
    <m/>
    <m/>
    <m/>
    <m/>
    <m/>
    <m/>
    <s v="Jithendra Goalla"/>
    <m/>
    <s v="user_2jRs4eIjwv8MozxYA1DE9MMy0FWf2gMgweg2LiJNu64"/>
    <x v="25"/>
    <x v="3"/>
    <m/>
    <s v="July"/>
    <s v="Cold Call"/>
    <s v="Lusha"/>
    <m/>
    <s v="Glengarry"/>
    <m/>
    <m/>
    <m/>
    <s v="2022-01-28 09:33:35.005000+00:00"/>
    <s v="2022-10-11 11:00:48.061000+00:00"/>
    <s v="GTL"/>
  </r>
  <r>
    <s v="Chetan Kumar"/>
    <n v="2800000"/>
    <s v="INR"/>
    <n v="0"/>
    <s v="7/31/22"/>
    <s v="Sales"/>
    <s v="stat_kcR4fZg7TU7jjk1jAVua3qGLRS4J5uFayEjK5j02wtv"/>
    <s v="Unqualified"/>
    <n v="0"/>
    <s v="OpportunityStatusType.Lost"/>
    <s v="cont_klgIL2Iju0qQLfDrU9rbUowP2jcN06cjcvH35A8uHDY"/>
    <s v="Sunil"/>
    <m/>
    <s v="lead_8DLLhIGiXaE1A7q7UazrzX2A9wbpxdvDjZWI36TFfzq"/>
    <s v="Chalet Hotels/ Renaissance Mumbai"/>
    <s v="Kaushlya Bhavsar"/>
    <s v="user_hAuUqCTCw5r4tCUrswIWPSW7LJ1XIBbttZVmJkxmzGq"/>
    <s v="Chetan Kumar"/>
    <s v="2022-02-08 05:49:05.116000+00:00"/>
    <s v="2022-07-18 13:25:38.086000+00:00"/>
    <m/>
    <s v="Mumbai"/>
    <m/>
    <m/>
    <m/>
    <n v="1500"/>
    <m/>
    <m/>
    <m/>
    <m/>
    <m/>
    <m/>
    <m/>
    <m/>
    <m/>
    <m/>
    <m/>
    <s v="Hospitality &amp; Travel"/>
    <m/>
    <m/>
    <m/>
    <m/>
    <m/>
    <m/>
    <m/>
    <m/>
    <m/>
    <m/>
    <m/>
    <m/>
    <m/>
    <m/>
    <s v="user_FdWFezbLzkYQcGsBUsjZO25nr2poK2nRbqV47Rs5Kfm"/>
    <x v="17"/>
    <x v="1"/>
    <m/>
    <s v="July"/>
    <s v="Cold Call"/>
    <m/>
    <m/>
    <s v="AM Opps - Niranjan"/>
    <m/>
    <m/>
    <m/>
    <s v="2021-11-10 21:51:27.380000+00:00"/>
    <s v="2022-08-10 11:26:55.333000+00:00"/>
    <s v="GMC; GPA"/>
  </r>
  <r>
    <s v="Abhiroop Ganguly"/>
    <n v="4000000"/>
    <s v="INR"/>
    <n v="0"/>
    <s v="7/16/22"/>
    <s v="Sales"/>
    <s v="stat_kcR4fZg7TU7jjk1jAVua3qGLRS4J5uFayEjK5j02wtv"/>
    <s v="Unqualified"/>
    <n v="0"/>
    <s v="OpportunityStatusType.Lost"/>
    <s v="cont_wOUzkufXixqJ75GKyNCAzsNCBGcfK98NrD8UEoPd8xU"/>
    <s v="Sayali Shenwai"/>
    <m/>
    <s v="lead_MYfE9xUIXs8v8mUl1cuEeHTtzuGek8BX19zGATdR4xp"/>
    <s v="DDN Storage"/>
    <s v="Sarvesh Pawar"/>
    <s v="user_U27GK6WjhLhUhi1EDKXV57xMpn8n8DMIOjci1q3UReZ"/>
    <s v="Abhiroop Ganguly"/>
    <s v="2022-06-22 12:06:55.459000+00:00"/>
    <s v="2022-07-18 13:21:44.538000+00:00"/>
    <m/>
    <s v="Pune"/>
    <m/>
    <m/>
    <m/>
    <n v="250"/>
    <m/>
    <m/>
    <m/>
    <m/>
    <m/>
    <m/>
    <m/>
    <m/>
    <m/>
    <m/>
    <m/>
    <s v="Others"/>
    <m/>
    <m/>
    <m/>
    <m/>
    <m/>
    <m/>
    <m/>
    <m/>
    <m/>
    <m/>
    <m/>
    <m/>
    <m/>
    <m/>
    <s v="user_A8KOTZADnUtEQOLt4nSLAmteNStuGh80js75RYjrXVt"/>
    <x v="6"/>
    <x v="1"/>
    <m/>
    <s v="May"/>
    <s v="Gated Content"/>
    <m/>
    <m/>
    <s v="Employee Engagement Handbook"/>
    <m/>
    <m/>
    <m/>
    <s v="2022-03-03 12:35:22.516000+00:00"/>
    <s v="2022-09-28 16:16:17.080000+00:00"/>
    <s v="GMC"/>
  </r>
  <r>
    <s v="Abhiroop Ganguly"/>
    <n v="1000000"/>
    <s v="INR"/>
    <n v="0"/>
    <s v="7/16/22"/>
    <s v="Sales"/>
    <s v="stat_kcR4fZg7TU7jjk1jAVua3qGLRS4J5uFayEjK5j02wtv"/>
    <s v="Unqualified"/>
    <n v="0"/>
    <s v="OpportunityStatusType.Lost"/>
    <m/>
    <m/>
    <s v="GMC (Head office) Renewal"/>
    <s v="lead_dbNwbE3wSDi2qg1IqfpOaKvbOuPTUJs8y1vuNJyuuRB"/>
    <s v="Rusan Pharma Ltd"/>
    <s v="Pranav Kenjale"/>
    <s v="user_U27GK6WjhLhUhi1EDKXV57xMpn8n8DMIOjci1q3UReZ"/>
    <s v="Abhiroop Ganguly"/>
    <s v="2022-04-28 06:39:26.291000+00:00"/>
    <s v="2022-07-18 13:23:18.540000+00:00"/>
    <m/>
    <s v="Mumbai"/>
    <m/>
    <m/>
    <m/>
    <n v="170"/>
    <m/>
    <m/>
    <m/>
    <m/>
    <m/>
    <m/>
    <m/>
    <m/>
    <m/>
    <m/>
    <m/>
    <s v="Manufacturing"/>
    <m/>
    <m/>
    <m/>
    <m/>
    <m/>
    <m/>
    <m/>
    <m/>
    <m/>
    <m/>
    <m/>
    <m/>
    <s v="Aniket Vahile"/>
    <m/>
    <s v="user_1z3bdwgjF9RILRmuQPeXXGoPhafSi1mEgyb4l5sVEvN"/>
    <x v="1"/>
    <x v="5"/>
    <m/>
    <s v="April"/>
    <s v="Cold Call"/>
    <s v="Lusha"/>
    <m/>
    <s v="Pharma"/>
    <m/>
    <m/>
    <m/>
    <s v="2020-12-28 13:12:26.029000+00:00"/>
    <s v="2022-10-10 07:31:33.387000+00:00"/>
    <m/>
  </r>
  <r>
    <s v="Abhiroop Ganguly"/>
    <n v="1000000"/>
    <s v="INR"/>
    <n v="0"/>
    <s v="7/16/22"/>
    <s v="Sales"/>
    <s v="stat_kcR4fZg7TU7jjk1jAVua3qGLRS4J5uFayEjK5j02wtv"/>
    <s v="Unqualified"/>
    <n v="0"/>
    <s v="OpportunityStatusType.Lost"/>
    <s v="cont_wOUzkufXixqJ75GKyNCAzsNCBGcfK98NrD8UEoPd8xU"/>
    <s v="Sayali Shenwai"/>
    <m/>
    <s v="lead_MYfE9xUIXs8v8mUl1cuEeHTtzuGek8BX19zGATdR4xp"/>
    <s v="DDN Storage"/>
    <s v="Sarvesh Pawar"/>
    <s v="user_U27GK6WjhLhUhi1EDKXV57xMpn8n8DMIOjci1q3UReZ"/>
    <s v="Abhiroop Ganguly"/>
    <s v="2022-06-22 12:06:26.065000+00:00"/>
    <s v="2022-07-18 13:21:30.779000+00:00"/>
    <m/>
    <s v="Pune"/>
    <m/>
    <m/>
    <m/>
    <n v="250"/>
    <m/>
    <m/>
    <m/>
    <m/>
    <m/>
    <m/>
    <m/>
    <m/>
    <m/>
    <m/>
    <m/>
    <s v="Others"/>
    <m/>
    <m/>
    <m/>
    <m/>
    <m/>
    <m/>
    <m/>
    <m/>
    <m/>
    <m/>
    <m/>
    <m/>
    <m/>
    <m/>
    <s v="user_A8KOTZADnUtEQOLt4nSLAmteNStuGh80js75RYjrXVt"/>
    <x v="6"/>
    <x v="1"/>
    <m/>
    <s v="May"/>
    <s v="Gated Content"/>
    <m/>
    <m/>
    <s v="Employee Engagement Handbook"/>
    <m/>
    <m/>
    <m/>
    <s v="2022-03-03 12:35:22.516000+00:00"/>
    <s v="2022-09-28 16:16:17.080000+00:00"/>
    <s v="GTL"/>
  </r>
  <r>
    <s v="Abhiroop Ganguly"/>
    <n v="118000"/>
    <s v="INR"/>
    <n v="0"/>
    <s v="7/18/22"/>
    <s v="Sales"/>
    <s v="stat_kcR4fZg7TU7jjk1jAVua3qGLRS4J5uFayEjK5j02wtv"/>
    <s v="Unqualified"/>
    <n v="0"/>
    <s v="OpportunityStatusType.Lost"/>
    <s v="cont_VW5dwQ6Kin5yfohybbzQM5cVDlajZ0iMgAdJaJsR9ff"/>
    <s v="Rakhee Chaki"/>
    <s v="GPA"/>
    <s v="lead_WloqtDAtLL4laUzpbhYL2TQ6lLY1ihitCH8KXsunljW"/>
    <s v="Mindtickle"/>
    <s v="Daya Gowda"/>
    <s v="user_U27GK6WjhLhUhi1EDKXV57xMpn8n8DMIOjci1q3UReZ"/>
    <s v="Abhiroop Ganguly"/>
    <s v="2022-06-03 06:22:01.601000+00:00"/>
    <s v="2022-07-18 13:18:57.724000+00:00"/>
    <m/>
    <s v="Pune"/>
    <m/>
    <s v="2020-08-20 09:04:45+00:00"/>
    <m/>
    <n v="500"/>
    <m/>
    <m/>
    <m/>
    <m/>
    <m/>
    <m/>
    <m/>
    <m/>
    <m/>
    <m/>
    <m/>
    <s v="Others"/>
    <m/>
    <m/>
    <m/>
    <m/>
    <m/>
    <m/>
    <m/>
    <m/>
    <m/>
    <m/>
    <m/>
    <m/>
    <s v="Sakshi Soni"/>
    <m/>
    <s v="user_encRk5bIEFN6ZA11h4WH2AdZTiZpogLSlMIaj0E30SZ"/>
    <x v="3"/>
    <x v="1"/>
    <m/>
    <s v="July; September"/>
    <s v="Gated Content"/>
    <s v="Lusha"/>
    <m/>
    <s v="Workplace Wellness Playbook"/>
    <m/>
    <m/>
    <m/>
    <s v="2020-12-06 09:46:46.638000+00:00"/>
    <s v="2022-09-26 11:46:06.204000+00:00"/>
    <m/>
  </r>
  <r>
    <s v="Abhiroop Ganguly"/>
    <n v="11300000"/>
    <s v="INR"/>
    <n v="0"/>
    <s v="7/18/22"/>
    <s v="Sales"/>
    <s v="stat_kcR4fZg7TU7jjk1jAVua3qGLRS4J5uFayEjK5j02wtv"/>
    <s v="Unqualified"/>
    <n v="0"/>
    <s v="OpportunityStatusType.Lost"/>
    <s v="cont_VW5dwQ6Kin5yfohybbzQM5cVDlajZ0iMgAdJaJsR9ff"/>
    <s v="Rakhee Chaki"/>
    <s v="GMC"/>
    <s v="lead_WloqtDAtLL4laUzpbhYL2TQ6lLY1ihitCH8KXsunljW"/>
    <s v="Mindtickle"/>
    <s v="Daya Gowda"/>
    <s v="user_U27GK6WjhLhUhi1EDKXV57xMpn8n8DMIOjci1q3UReZ"/>
    <s v="Abhiroop Ganguly"/>
    <s v="2022-06-02 10:39:44.063000+00:00"/>
    <s v="2022-07-18 13:18:43.671000+00:00"/>
    <m/>
    <s v="Pune"/>
    <m/>
    <s v="2020-08-20 09:04:45+00:00"/>
    <m/>
    <n v="500"/>
    <m/>
    <m/>
    <m/>
    <m/>
    <m/>
    <m/>
    <m/>
    <m/>
    <m/>
    <m/>
    <m/>
    <s v="Others"/>
    <m/>
    <m/>
    <m/>
    <m/>
    <m/>
    <m/>
    <m/>
    <m/>
    <m/>
    <m/>
    <m/>
    <m/>
    <s v="Sakshi Soni"/>
    <m/>
    <s v="user_encRk5bIEFN6ZA11h4WH2AdZTiZpogLSlMIaj0E30SZ"/>
    <x v="3"/>
    <x v="1"/>
    <m/>
    <s v="July; September"/>
    <s v="Gated Content"/>
    <s v="Lusha"/>
    <m/>
    <s v="Workplace Wellness Playbook"/>
    <m/>
    <m/>
    <m/>
    <s v="2020-12-06 09:46:46.638000+00:00"/>
    <s v="2022-09-26 11:46:06.204000+00:00"/>
    <m/>
  </r>
  <r>
    <s v="Abhiroop Ganguly"/>
    <n v="150000"/>
    <s v="INR"/>
    <n v="0"/>
    <s v="7/16/22"/>
    <s v="Sales"/>
    <s v="stat_kcR4fZg7TU7jjk1jAVua3qGLRS4J5uFayEjK5j02wtv"/>
    <s v="Unqualified"/>
    <n v="0"/>
    <s v="OpportunityStatusType.Lost"/>
    <s v="cont_wOUzkufXixqJ75GKyNCAzsNCBGcfK98NrD8UEoPd8xU"/>
    <s v="Sayali Shenwai"/>
    <m/>
    <s v="lead_MYfE9xUIXs8v8mUl1cuEeHTtzuGek8BX19zGATdR4xp"/>
    <s v="DDN Storage"/>
    <s v="Sarvesh Pawar"/>
    <s v="user_U27GK6WjhLhUhi1EDKXV57xMpn8n8DMIOjci1q3UReZ"/>
    <s v="Abhiroop Ganguly"/>
    <s v="2022-06-22 12:05:52.800000+00:00"/>
    <s v="2022-07-18 13:21:16.103000+00:00"/>
    <m/>
    <s v="Pune"/>
    <m/>
    <m/>
    <m/>
    <n v="250"/>
    <m/>
    <m/>
    <m/>
    <m/>
    <m/>
    <m/>
    <m/>
    <m/>
    <m/>
    <m/>
    <m/>
    <s v="Others"/>
    <m/>
    <m/>
    <m/>
    <m/>
    <m/>
    <m/>
    <m/>
    <m/>
    <m/>
    <m/>
    <m/>
    <m/>
    <m/>
    <m/>
    <s v="user_A8KOTZADnUtEQOLt4nSLAmteNStuGh80js75RYjrXVt"/>
    <x v="6"/>
    <x v="1"/>
    <m/>
    <s v="May"/>
    <s v="Gated Content"/>
    <m/>
    <m/>
    <s v="Employee Engagement Handbook"/>
    <m/>
    <m/>
    <m/>
    <s v="2022-03-03 12:35:22.516000+00:00"/>
    <s v="2022-09-28 16:16:17.080000+00:00"/>
    <s v="GPA"/>
  </r>
  <r>
    <s v="Sreenivas Hatti"/>
    <n v="5000000"/>
    <s v="INR"/>
    <n v="0"/>
    <s v="7/30/22"/>
    <s v="Sales"/>
    <s v="stat_kcR4fZg7TU7jjk1jAVua3qGLRS4J5uFayEjK5j02wtv"/>
    <s v="Unqualified"/>
    <n v="0"/>
    <s v="OpportunityStatusType.Lost"/>
    <m/>
    <m/>
    <m/>
    <s v="lead_WVd6hbx4PRApEmcqpzJrJ1cvAax5Kg91MPivaOgSbSH"/>
    <s v="Paulsons Beauty &amp; Fashion (Fresh)"/>
    <s v="Daya Gowda"/>
    <s v="user_JjaNBsxmUKBROYZvEahyXgec466W5jQa2pL0NUZ81Lb"/>
    <s v="Sreenivas Hatti"/>
    <s v="2022-04-20 12:08:31.088000+00:00"/>
    <s v="2022-07-18 10:23:08.621000+00:00"/>
    <m/>
    <s v="Chennai"/>
    <m/>
    <m/>
    <m/>
    <n v="1000"/>
    <m/>
    <m/>
    <m/>
    <m/>
    <m/>
    <m/>
    <m/>
    <m/>
    <m/>
    <m/>
    <m/>
    <s v="Consumer Goods &amp; Electronics"/>
    <m/>
    <m/>
    <m/>
    <m/>
    <m/>
    <m/>
    <m/>
    <m/>
    <m/>
    <m/>
    <m/>
    <m/>
    <m/>
    <m/>
    <s v="user_encRk5bIEFN6ZA11h4WH2AdZTiZpogLSlMIaj0E30SZ"/>
    <x v="3"/>
    <x v="1"/>
    <m/>
    <m/>
    <s v="Cold Call"/>
    <m/>
    <m/>
    <m/>
    <m/>
    <m/>
    <m/>
    <s v="2022-04-03 18:25:50.831000+00:00"/>
    <s v="2022-10-13 07:40:49.674000+00:00"/>
    <m/>
  </r>
  <r>
    <s v="Vivek Singh"/>
    <n v="450000"/>
    <s v="INR"/>
    <n v="0"/>
    <s v="7/31/22"/>
    <s v="Sales"/>
    <s v="stat_kcR4fZg7TU7jjk1jAVua3qGLRS4J5uFayEjK5j02wtv"/>
    <s v="Unqualified"/>
    <n v="0"/>
    <s v="OpportunityStatusType.Lost"/>
    <s v="cont_N6on9Kdw4VJgksg0iUOhCbqAQeM5vLBLuPjOCMc2GxP"/>
    <s v="Krishna Murty"/>
    <m/>
    <s v="lead_1XtcRDVcdP2QH6DskeyJLeUUb9vERLzzSym22a0nzus"/>
    <s v="Amaryllis Healthcare"/>
    <s v="Vishnu Veeramani"/>
    <s v="user_6dalmZ7hmWD47jhCVGdU1SSEcFMsz9rWtW2jPORgJvj"/>
    <s v="Vivek Singh"/>
    <s v="2022-07-12 10:37:09.458000+00:00"/>
    <s v="2022-07-18 10:12:41.510000+00:00"/>
    <m/>
    <s v="Bangalore"/>
    <m/>
    <m/>
    <m/>
    <n v="98"/>
    <m/>
    <m/>
    <m/>
    <m/>
    <m/>
    <m/>
    <m/>
    <m/>
    <m/>
    <m/>
    <m/>
    <s v="Health, Wellness &amp; Fitness"/>
    <s v="New India"/>
    <m/>
    <m/>
    <m/>
    <m/>
    <m/>
    <m/>
    <m/>
    <m/>
    <m/>
    <m/>
    <m/>
    <s v="Yogesh Paigude"/>
    <m/>
    <s v="user_hYneJegkOPVKmVrtUbBOUXxrjYMTRntZlRehPSnApep"/>
    <x v="32"/>
    <x v="1"/>
    <m/>
    <s v="August"/>
    <s v="Cold Call"/>
    <m/>
    <m/>
    <m/>
    <m/>
    <m/>
    <m/>
    <s v="2022-04-03 18:11:15.893000+00:00"/>
    <s v="2022-08-02 12:25:22.943000+00:00"/>
    <m/>
  </r>
  <r>
    <s v="Siddhartha Khatua"/>
    <n v="350000"/>
    <s v="INR"/>
    <n v="0"/>
    <d v="2022-10-07T00:00:00"/>
    <s v="Sales"/>
    <s v="stat_1hn9nRJaLbI53NxPuSQgo90kRpbpKsFlwN4oEGNUTdO"/>
    <s v="Lost"/>
    <n v="0"/>
    <s v="OpportunityStatusType.Lost"/>
    <m/>
    <m/>
    <s v="GMC-Renewal"/>
    <s v="lead_OxuSosFb12SAzhXBMsgE7DgMQVcwFGjXuH9xwayItop"/>
    <s v="Eba Corp"/>
    <s v="Bharti Bankey"/>
    <s v="user_NpORmx7rsJTJtTAaK530goa9EQDwvUStpLPTra00AAA"/>
    <s v="Siddhartha Khatua"/>
    <s v="2022-06-17 07:16:21.861000+00:00"/>
    <s v="2022-07-18 08:35:49.266000+00:00"/>
    <m/>
    <s v="Hyderabad"/>
    <m/>
    <s v="2022-06-14 13:08:40+00:00"/>
    <m/>
    <n v="67"/>
    <m/>
    <m/>
    <m/>
    <m/>
    <m/>
    <m/>
    <m/>
    <s v="PAID_SEARCH"/>
    <m/>
    <m/>
    <m/>
    <m/>
    <m/>
    <m/>
    <m/>
    <m/>
    <m/>
    <m/>
    <m/>
    <m/>
    <m/>
    <m/>
    <m/>
    <m/>
    <m/>
    <m/>
    <s v="user_aM3WaaSUQQmaNnsm9l2FQRVWUEr8RN2ZdXzsuQUalQ3"/>
    <x v="7"/>
    <x v="1"/>
    <m/>
    <s v="July"/>
    <s v="Inbound"/>
    <s v="Inbound via website"/>
    <m/>
    <s v="Employee Count 100"/>
    <m/>
    <m/>
    <m/>
    <s v="2022-06-14 13:11:30.999000+00:00"/>
    <s v="2022-09-26 04:15:32.950000+00:00"/>
    <m/>
  </r>
  <r>
    <s v="Prasoon Mishra"/>
    <n v="100000"/>
    <s v="INR"/>
    <n v="0"/>
    <d v="2022-10-09T00:00:00"/>
    <s v="Sales"/>
    <s v="stat_1hn9nRJaLbI53NxPuSQgo90kRpbpKsFlwN4oEGNUTdO"/>
    <s v="Lost"/>
    <n v="0"/>
    <s v="OpportunityStatusType.Lost"/>
    <s v="cont_8k7AB0j6yuQRQN3tX1DyfakG3lw7cAOM0l1YCBLtYYZ"/>
    <s v="Rakshitha Ashok"/>
    <s v="GPA"/>
    <s v="lead_C6QDpeLhEPnbCbrOR8gwzBLSR6BkVKKzGey0FiyGJnL"/>
    <s v="Alp Consulting"/>
    <s v="Trupti Suryavanshi"/>
    <s v="user_RYbBTp8BVWNa7ppiOz6QVJMGK0exHsFmc5uCLn34ODZ"/>
    <s v="Prasoon Mishra"/>
    <s v="2022-05-19 11:14:54.274000+00:00"/>
    <s v="2022-07-18 07:00:41.972000+00:00"/>
    <m/>
    <s v="Bangalore"/>
    <m/>
    <m/>
    <m/>
    <n v="917"/>
    <m/>
    <m/>
    <m/>
    <m/>
    <m/>
    <m/>
    <m/>
    <m/>
    <m/>
    <m/>
    <m/>
    <s v="IT Services &amp; IT Consulting"/>
    <m/>
    <m/>
    <m/>
    <m/>
    <m/>
    <m/>
    <m/>
    <m/>
    <m/>
    <m/>
    <m/>
    <m/>
    <m/>
    <m/>
    <s v="user_L8E6IFhq6UCzKLHa45LUUTZCznDuyDwFrGaEp9DXiUM"/>
    <x v="9"/>
    <x v="1"/>
    <m/>
    <s v="July"/>
    <s v="Gated Content"/>
    <m/>
    <m/>
    <s v="Employee Engagement Handbook"/>
    <m/>
    <m/>
    <m/>
    <s v="2022-05-14 07:39:41.540000+00:00"/>
    <s v="2022-08-01 13:24:35.384000+00:00"/>
    <s v="GPA"/>
  </r>
  <r>
    <s v="Kashif Ahmad"/>
    <n v="63500"/>
    <s v="INR"/>
    <n v="0"/>
    <s v="7/17/22"/>
    <s v="Sales"/>
    <s v="stat_1hn9nRJaLbI53NxPuSQgo90kRpbpKsFlwN4oEGNUTdO"/>
    <s v="Lost"/>
    <n v="0"/>
    <s v="OpportunityStatusType.Lost"/>
    <s v="cont_kK6EZgM4pCRjhGIKwUsf9ye5vuobl8GJUwWnYXaCmiy"/>
    <s v="Sneha Pawar"/>
    <s v="Fire protection policy"/>
    <s v="lead_A9eTFOvFnfZkb7knzhYNiBZFuIanByfo5qt3yXmz4em"/>
    <s v="M/S MACK VALVES INDIA PRIVATE LIMITED"/>
    <s v="Trupti Suryavanshi"/>
    <s v="user_LKRhV6rhcBe0uL8u70UUGeDjbMupuho4TaiAOCbT7HT"/>
    <s v="Kashif Ahmad"/>
    <s v="2022-07-14 09:45:36.291000+00:00"/>
    <s v="2022-07-18 07:56:34.364000+00:00"/>
    <m/>
    <s v="Pune"/>
    <m/>
    <m/>
    <m/>
    <n v="35"/>
    <m/>
    <m/>
    <m/>
    <m/>
    <m/>
    <m/>
    <m/>
    <m/>
    <m/>
    <m/>
    <m/>
    <m/>
    <m/>
    <m/>
    <m/>
    <m/>
    <m/>
    <m/>
    <m/>
    <m/>
    <m/>
    <m/>
    <m/>
    <m/>
    <m/>
    <m/>
    <s v="user_L8E6IFhq6UCzKLHa45LUUTZCznDuyDwFrGaEp9DXiUM"/>
    <x v="9"/>
    <x v="1"/>
    <m/>
    <s v="September"/>
    <s v="Cold Call"/>
    <m/>
    <m/>
    <m/>
    <m/>
    <m/>
    <m/>
    <s v="2021-08-19 06:19:10.076000+00:00"/>
    <s v="2022-09-26 09:00:14.182000+00:00"/>
    <s v="NON EB"/>
  </r>
  <r>
    <s v="Siddhartha Khatua"/>
    <n v="600000"/>
    <s v="INR"/>
    <n v="0"/>
    <s v="7/31/22"/>
    <s v="Sales"/>
    <s v="stat_kcR4fZg7TU7jjk1jAVua3qGLRS4J5uFayEjK5j02wtv"/>
    <s v="Unqualified"/>
    <n v="0"/>
    <s v="OpportunityStatusType.Lost"/>
    <s v="cont_AFvUEFxbm7GSMmmV5lO2mKaPz8rhMDdtmRR3C87Wuoy"/>
    <s v="Pankaj Nawal"/>
    <s v="GMC ren"/>
    <s v="lead_HkRSHXtIqiKUXSKBPd22nn3fYcuOIW2tU0pI6PTKfNL"/>
    <s v="GREENSPAN AGRITECH"/>
    <s v="Gauri Jori"/>
    <s v="user_NpORmx7rsJTJtTAaK530goa9EQDwvUStpLPTra00AAA"/>
    <s v="Siddhartha Khatua"/>
    <s v="2022-05-24 07:57:05.605000+00:00"/>
    <s v="2022-07-18 08:30:18.706000+00:00"/>
    <m/>
    <s v="Pune"/>
    <m/>
    <m/>
    <m/>
    <n v="250"/>
    <m/>
    <m/>
    <m/>
    <m/>
    <m/>
    <m/>
    <m/>
    <m/>
    <m/>
    <m/>
    <m/>
    <s v="Manufacturing"/>
    <m/>
    <m/>
    <m/>
    <m/>
    <m/>
    <m/>
    <m/>
    <m/>
    <m/>
    <m/>
    <m/>
    <m/>
    <s v="Sakshi Soni"/>
    <m/>
    <s v="user_5YHA1ZU4iP896lD1YJehdJcMx7ZEgWCpulT4T2c3pJ3"/>
    <x v="4"/>
    <x v="1"/>
    <m/>
    <s v="July"/>
    <s v="Cold Call"/>
    <m/>
    <m/>
    <m/>
    <m/>
    <m/>
    <m/>
    <s v="2021-07-02 05:31:51.405000+00:00"/>
    <s v="2022-09-09 11:34:58.289000+00:00"/>
    <m/>
  </r>
  <r>
    <s v="Anshum Naithani"/>
    <n v="325208"/>
    <s v="INR"/>
    <n v="100"/>
    <s v="7/18/22"/>
    <s v="Sales"/>
    <s v="stat_OZRiD1474QRJIpvnjHCZfiIvKcVD6mIKSSTzg8SwDVx"/>
    <s v="Won- Payment Completed"/>
    <n v="1"/>
    <s v="OpportunityStatusType.Won"/>
    <s v="cont_9WV3SEMDF5Yc8QRdM8AUZHRF4JWOFcybGExYTA115Nl"/>
    <s v="Aamir"/>
    <s v="Loop Membership"/>
    <s v="lead_DJnwvuTJZ49kpbX9dzZAgMaws1gLtsa3R8Sgl9Vq3rB"/>
    <s v="SHREE SHUBHAM LOGISTICS LIMITED"/>
    <s v="Mayur Gadiyar"/>
    <s v="user_GL8PBiV4pvzsQLVHSdZLeMQAQcGjCvLkffg486DHfZJ"/>
    <s v="Anshum Naithani"/>
    <s v="2022-05-18 12:16:39.940000+00:00"/>
    <s v="2022-07-18 06:48:30.066000+00:00"/>
    <m/>
    <s v="Mumbai"/>
    <m/>
    <m/>
    <m/>
    <n v="550"/>
    <m/>
    <m/>
    <m/>
    <m/>
    <m/>
    <m/>
    <m/>
    <m/>
    <m/>
    <m/>
    <m/>
    <s v="Transportation &amp; Logistics"/>
    <m/>
    <m/>
    <m/>
    <m/>
    <m/>
    <m/>
    <m/>
    <m/>
    <m/>
    <m/>
    <m/>
    <m/>
    <m/>
    <m/>
    <s v="user_bdUPAGjcS7p6513So3N4g3aWNS5HuBuVJi7bvCPAsLt"/>
    <x v="24"/>
    <x v="1"/>
    <m/>
    <s v="September"/>
    <s v="Cold Call"/>
    <m/>
    <m/>
    <m/>
    <m/>
    <m/>
    <m/>
    <s v="2021-09-02 05:12:12.929000+00:00"/>
    <s v="2022-07-18 06:48:30.099000+00:00"/>
    <m/>
  </r>
  <r>
    <s v="Anshum Naithani"/>
    <n v="182782"/>
    <s v="INR"/>
    <n v="100"/>
    <s v="7/18/22"/>
    <s v="Sales"/>
    <s v="stat_OZRiD1474QRJIpvnjHCZfiIvKcVD6mIKSSTzg8SwDVx"/>
    <s v="Won- Payment Completed"/>
    <n v="1"/>
    <s v="OpportunityStatusType.Won"/>
    <s v="cont_9aTWT9PjRwr4lsAt9Nq5uJiEetAGGQ5XumtFArTdQS7"/>
    <s v="Veena Sharma"/>
    <s v="GMC renewal"/>
    <s v="lead_ZnMV5FG5ZKj7sVOorbuO2t0lmWxTDh8UcX7eQLtkWGX"/>
    <s v="Chemionix e-Solutions Pvt Ltd"/>
    <s v="Trupti Suryavanshi"/>
    <s v="user_GL8PBiV4pvzsQLVHSdZLeMQAQcGjCvLkffg486DHfZJ"/>
    <s v="Anshum Naithani"/>
    <s v="2022-06-21 12:57:58.214000+00:00"/>
    <s v="2022-07-18 06:36:40.948000+00:00"/>
    <m/>
    <s v="Mumbai"/>
    <m/>
    <m/>
    <m/>
    <n v="146"/>
    <m/>
    <m/>
    <m/>
    <m/>
    <m/>
    <m/>
    <m/>
    <m/>
    <m/>
    <m/>
    <m/>
    <s v="Outsourcing and Offshoring Consulting; Professional Services"/>
    <m/>
    <m/>
    <m/>
    <m/>
    <m/>
    <m/>
    <m/>
    <m/>
    <m/>
    <m/>
    <m/>
    <m/>
    <s v="Jithendra Goalla"/>
    <m/>
    <s v="user_L8E6IFhq6UCzKLHa45LUUTZCznDuyDwFrGaEp9DXiUM"/>
    <x v="9"/>
    <x v="1"/>
    <m/>
    <s v="July"/>
    <s v="Cold Call; Gated Content"/>
    <s v="Naukri.com"/>
    <m/>
    <s v="Employee Engagement Handbook"/>
    <m/>
    <m/>
    <m/>
    <s v="2022-05-01 12:09:10.026000+00:00"/>
    <s v="2022-09-02 09:16:46.439000+00:00"/>
    <s v="GMC"/>
  </r>
  <r>
    <s v="Prasoon Mishra"/>
    <n v="4000000"/>
    <s v="INR"/>
    <n v="0"/>
    <s v="7/14/22"/>
    <s v="Sales"/>
    <s v="stat_1hn9nRJaLbI53NxPuSQgo90kRpbpKsFlwN4oEGNUTdO"/>
    <s v="Lost"/>
    <n v="0"/>
    <s v="OpportunityStatusType.Lost"/>
    <s v="cont_8k7AB0j6yuQRQN3tX1DyfakG3lw7cAOM0l1YCBLtYYZ"/>
    <s v="Rakshitha Ashok"/>
    <s v="GMC renewal"/>
    <s v="lead_C6QDpeLhEPnbCbrOR8gwzBLSR6BkVKKzGey0FiyGJnL"/>
    <s v="Alp Consulting"/>
    <s v="Trupti Suryavanshi"/>
    <s v="user_RYbBTp8BVWNa7ppiOz6QVJMGK0exHsFmc5uCLn34ODZ"/>
    <s v="Prasoon Mishra"/>
    <s v="2022-05-19 11:13:29.176000+00:00"/>
    <s v="2022-07-18 07:00:30.517000+00:00"/>
    <m/>
    <s v="Bangalore"/>
    <m/>
    <m/>
    <m/>
    <n v="917"/>
    <m/>
    <m/>
    <m/>
    <m/>
    <m/>
    <m/>
    <m/>
    <m/>
    <m/>
    <m/>
    <m/>
    <s v="IT Services &amp; IT Consulting"/>
    <m/>
    <m/>
    <m/>
    <m/>
    <m/>
    <m/>
    <m/>
    <m/>
    <m/>
    <m/>
    <m/>
    <m/>
    <m/>
    <m/>
    <s v="user_L8E6IFhq6UCzKLHa45LUUTZCznDuyDwFrGaEp9DXiUM"/>
    <x v="9"/>
    <x v="1"/>
    <m/>
    <s v="July"/>
    <s v="Gated Content"/>
    <m/>
    <m/>
    <s v="Employee Engagement Handbook"/>
    <m/>
    <m/>
    <m/>
    <s v="2022-05-14 07:39:41.540000+00:00"/>
    <s v="2022-08-01 13:24:35.384000+00:00"/>
    <s v="GMC"/>
  </r>
  <r>
    <s v="Sonal Paithankar"/>
    <n v="500000"/>
    <s v="INR"/>
    <n v="0"/>
    <s v="8/31/22"/>
    <s v="Sales"/>
    <s v="stat_kcR4fZg7TU7jjk1jAVua3qGLRS4J5uFayEjK5j02wtv"/>
    <s v="Unqualified"/>
    <n v="0"/>
    <s v="OpportunityStatusType.Lost"/>
    <m/>
    <m/>
    <s v="fresh policy or 1000 employee"/>
    <s v="lead_D2GoocT3oAbP8i94epAJ2zXaRA7A0mssVMGsGaGJzwB"/>
    <s v="Titan"/>
    <s v="Satyam Tiwari"/>
    <s v="user_Iwn6da5WKkZqwUySK0oUuCb72pFP5WEm4zAb92ijqFe"/>
    <s v="Sonal Paithankar"/>
    <s v="2022-01-25 11:18:33.316000+00:00"/>
    <s v="2022-07-16 09:20:04.663000+00:00"/>
    <m/>
    <m/>
    <m/>
    <s v="2021-01-16 12:58:41+00:00"/>
    <m/>
    <n v="8000"/>
    <m/>
    <m/>
    <m/>
    <m/>
    <m/>
    <m/>
    <m/>
    <m/>
    <m/>
    <m/>
    <m/>
    <m/>
    <m/>
    <m/>
    <m/>
    <m/>
    <m/>
    <m/>
    <m/>
    <m/>
    <m/>
    <m/>
    <m/>
    <m/>
    <m/>
    <m/>
    <s v="user_228eUmsdKIb9OItgmiDq1zD4aPZ1eqiapbaLAGeBf8g"/>
    <x v="13"/>
    <x v="1"/>
    <m/>
    <s v="August"/>
    <s v="Inbound"/>
    <s v="Inbound via website"/>
    <m/>
    <m/>
    <m/>
    <m/>
    <m/>
    <s v="2021-01-16 13:01:24.253000+00:00"/>
    <s v="2022-10-20 10:20:07.269000+00:00"/>
    <m/>
  </r>
  <r>
    <s v="Satyam Tiwari"/>
    <n v="10000"/>
    <s v="INR"/>
    <n v="0"/>
    <d v="2022-01-07T00:00:00"/>
    <s v="Sales"/>
    <s v="stat_1hn9nRJaLbI53NxPuSQgo90kRpbpKsFlwN4oEGNUTdO"/>
    <s v="Lost"/>
    <n v="0"/>
    <s v="OpportunityStatusType.Lost"/>
    <s v="cont_mhUteG9DgdIl4gol9zfb1tC7VZljYAwlY5ibOahKjb1"/>
    <s v="Sabarish Babu"/>
    <s v="GPA"/>
    <s v="lead_bo5AQDw93kdEge814p8HNsVgR5aIjI5PvjC9pg6KIR7"/>
    <s v="Ringfeder Power Transmission"/>
    <s v="Daya Gowda"/>
    <s v="user_2YgShwgjLNI4FjAqgE9PtKsdIaGh919JGcFG919fe5B"/>
    <s v="Satyam Tiwari"/>
    <s v="2022-04-25 04:56:16.533000+00:00"/>
    <s v="2022-07-17 09:41:20.462000+00:00"/>
    <m/>
    <s v="Chennai"/>
    <m/>
    <m/>
    <m/>
    <n v="90"/>
    <m/>
    <m/>
    <m/>
    <m/>
    <m/>
    <m/>
    <m/>
    <m/>
    <m/>
    <m/>
    <m/>
    <s v="Manufacturing"/>
    <m/>
    <m/>
    <m/>
    <m/>
    <m/>
    <m/>
    <m/>
    <m/>
    <m/>
    <m/>
    <m/>
    <m/>
    <m/>
    <m/>
    <s v="user_encRk5bIEFN6ZA11h4WH2AdZTiZpogLSlMIaj0E30SZ"/>
    <x v="3"/>
    <x v="12"/>
    <m/>
    <s v="July"/>
    <s v="Cold Call"/>
    <m/>
    <m/>
    <s v="Satyam"/>
    <m/>
    <m/>
    <m/>
    <s v="2022-04-03 18:25:45.359000+00:00"/>
    <s v="2022-07-17 09:41:20.494000+00:00"/>
    <m/>
  </r>
  <r>
    <s v="Satyam Tiwari"/>
    <n v="1500000"/>
    <s v="INR"/>
    <n v="0"/>
    <s v="7/18/22"/>
    <s v="Sales"/>
    <s v="stat_1hn9nRJaLbI53NxPuSQgo90kRpbpKsFlwN4oEGNUTdO"/>
    <s v="Lost"/>
    <n v="0"/>
    <s v="OpportunityStatusType.Lost"/>
    <s v="cont_mhUteG9DgdIl4gol9zfb1tC7VZljYAwlY5ibOahKjb1"/>
    <s v="Sabarish Babu"/>
    <m/>
    <s v="lead_bo5AQDw93kdEge814p8HNsVgR5aIjI5PvjC9pg6KIR7"/>
    <s v="Ringfeder Power Transmission"/>
    <s v="Daya Gowda"/>
    <s v="user_2YgShwgjLNI4FjAqgE9PtKsdIaGh919JGcFG919fe5B"/>
    <s v="Satyam Tiwari"/>
    <s v="2022-04-12 11:44:29.985000+00:00"/>
    <s v="2022-07-17 09:41:16.356000+00:00"/>
    <m/>
    <s v="Chennai"/>
    <m/>
    <m/>
    <m/>
    <n v="90"/>
    <m/>
    <m/>
    <m/>
    <m/>
    <m/>
    <m/>
    <m/>
    <m/>
    <m/>
    <m/>
    <m/>
    <s v="Manufacturing"/>
    <m/>
    <m/>
    <m/>
    <m/>
    <m/>
    <m/>
    <m/>
    <m/>
    <m/>
    <m/>
    <m/>
    <m/>
    <m/>
    <m/>
    <s v="user_encRk5bIEFN6ZA11h4WH2AdZTiZpogLSlMIaj0E30SZ"/>
    <x v="3"/>
    <x v="12"/>
    <m/>
    <s v="July"/>
    <s v="Cold Call"/>
    <m/>
    <m/>
    <s v="Satyam"/>
    <m/>
    <m/>
    <m/>
    <s v="2022-04-03 18:25:45.359000+00:00"/>
    <s v="2022-07-17 09:41:20.494000+00:00"/>
    <s v="GMC"/>
  </r>
  <r>
    <s v="Sonal Paithankar"/>
    <n v="2000000"/>
    <s v="INR"/>
    <n v="0"/>
    <s v="8/31/22"/>
    <s v="Sales"/>
    <s v="stat_kcR4fZg7TU7jjk1jAVua3qGLRS4J5uFayEjK5j02wtv"/>
    <s v="Unqualified"/>
    <n v="0"/>
    <s v="OpportunityStatusType.Lost"/>
    <m/>
    <m/>
    <s v="GMC - offpayroll"/>
    <s v="lead_D2GoocT3oAbP8i94epAJ2zXaRA7A0mssVMGsGaGJzwB"/>
    <s v="Titan"/>
    <s v="Namrata Aurora"/>
    <s v="user_Iwn6da5WKkZqwUySK0oUuCb72pFP5WEm4zAb92ijqFe"/>
    <s v="Sonal Paithankar"/>
    <s v="2022-05-31 06:48:18.661000+00:00"/>
    <s v="2022-07-16 09:19:50.327000+00:00"/>
    <m/>
    <m/>
    <m/>
    <s v="2021-01-16 12:58:41+00:00"/>
    <m/>
    <n v="8000"/>
    <m/>
    <m/>
    <m/>
    <m/>
    <m/>
    <m/>
    <m/>
    <m/>
    <m/>
    <m/>
    <m/>
    <m/>
    <m/>
    <m/>
    <m/>
    <m/>
    <m/>
    <m/>
    <m/>
    <m/>
    <m/>
    <m/>
    <m/>
    <m/>
    <m/>
    <m/>
    <s v="user_228eUmsdKIb9OItgmiDq1zD4aPZ1eqiapbaLAGeBf8g"/>
    <x v="13"/>
    <x v="1"/>
    <m/>
    <s v="August"/>
    <s v="Inbound"/>
    <s v="Inbound via website"/>
    <m/>
    <m/>
    <m/>
    <m/>
    <m/>
    <s v="2021-01-16 13:01:24.253000+00:00"/>
    <s v="2022-10-20 10:20:07.269000+00:00"/>
    <s v="GMC"/>
  </r>
  <r>
    <s v="Sonal Paithankar"/>
    <n v="1000000"/>
    <s v="INR"/>
    <n v="0"/>
    <s v="8/31/22"/>
    <s v="Sales"/>
    <s v="stat_kcR4fZg7TU7jjk1jAVua3qGLRS4J5uFayEjK5j02wtv"/>
    <s v="Unqualified"/>
    <n v="0"/>
    <s v="OpportunityStatusType.Lost"/>
    <m/>
    <m/>
    <s v="top up"/>
    <s v="lead_D2GoocT3oAbP8i94epAJ2zXaRA7A0mssVMGsGaGJzwB"/>
    <s v="Titan"/>
    <s v="Namrata Aurora"/>
    <s v="user_Iwn6da5WKkZqwUySK0oUuCb72pFP5WEm4zAb92ijqFe"/>
    <s v="Sonal Paithankar"/>
    <s v="2022-05-31 06:44:38.979000+00:00"/>
    <s v="2022-07-16 09:19:57.702000+00:00"/>
    <m/>
    <m/>
    <m/>
    <s v="2021-01-16 12:58:41+00:00"/>
    <m/>
    <n v="8000"/>
    <m/>
    <m/>
    <m/>
    <m/>
    <m/>
    <m/>
    <m/>
    <m/>
    <m/>
    <m/>
    <m/>
    <m/>
    <m/>
    <m/>
    <m/>
    <m/>
    <m/>
    <m/>
    <m/>
    <m/>
    <m/>
    <m/>
    <m/>
    <m/>
    <m/>
    <m/>
    <s v="user_228eUmsdKIb9OItgmiDq1zD4aPZ1eqiapbaLAGeBf8g"/>
    <x v="13"/>
    <x v="1"/>
    <m/>
    <s v="August"/>
    <s v="Inbound"/>
    <s v="Inbound via website"/>
    <m/>
    <m/>
    <m/>
    <m/>
    <m/>
    <s v="2021-01-16 13:01:24.253000+00:00"/>
    <s v="2022-10-20 10:20:07.269000+00:00"/>
    <m/>
  </r>
  <r>
    <s v="Vikas Gupta"/>
    <n v="7500000"/>
    <s v="INR"/>
    <n v="0"/>
    <s v="7/15/22"/>
    <s v="Sales"/>
    <s v="stat_1hn9nRJaLbI53NxPuSQgo90kRpbpKsFlwN4oEGNUTdO"/>
    <s v="Lost"/>
    <n v="0"/>
    <s v="OpportunityStatusType.Lost"/>
    <s v="cont_K8bxkp0Jik6c6uEO1lX31dklIP91XDQMPWAbijCi6kb"/>
    <s v="Pradip Thite"/>
    <m/>
    <s v="lead_YDDPIANZQR23glN6CqXLjthsKR1UhiSLiNYxgZmq7tM"/>
    <s v="Marathon realty"/>
    <s v="Prajakta Sahastrabudhe"/>
    <s v="user_jbppzD9HyqqioXDaUzrIJfkBW97sQdk5kSNPsBKGx0r"/>
    <s v="Pranaav Marathe"/>
    <s v="2022-04-20 06:25:35.899000+00:00"/>
    <s v="2022-07-16 07:11:53.920000+00:00"/>
    <m/>
    <s v="Mumbai"/>
    <m/>
    <s v="2021-05-12 16:01:43+00:00"/>
    <m/>
    <n v="816"/>
    <m/>
    <m/>
    <m/>
    <m/>
    <m/>
    <m/>
    <m/>
    <m/>
    <m/>
    <m/>
    <m/>
    <m/>
    <m/>
    <m/>
    <m/>
    <m/>
    <m/>
    <m/>
    <m/>
    <m/>
    <m/>
    <m/>
    <m/>
    <m/>
    <m/>
    <m/>
    <s v="user_ocHSJH83OJnHCvKyMbjx8WOOK8PMgAUGIj1qK0q0dMV"/>
    <x v="10"/>
    <x v="1"/>
    <m/>
    <s v="July"/>
    <s v="Inbound"/>
    <s v="Inbound via website"/>
    <m/>
    <s v="Employee Count 150"/>
    <m/>
    <m/>
    <m/>
    <s v="2021-04-01 18:11:50.179000+00:00"/>
    <s v="2022-08-27 07:39:51.090000+00:00"/>
    <s v="GMC"/>
  </r>
  <r>
    <s v="Manish Balpande"/>
    <n v="1493885.45"/>
    <s v="INR"/>
    <n v="100"/>
    <s v="7/15/22"/>
    <s v="Sales"/>
    <s v="stat_OZRiD1474QRJIpvnjHCZfiIvKcVD6mIKSSTzg8SwDVx"/>
    <s v="Won- Payment Completed"/>
    <n v="1"/>
    <s v="OpportunityStatusType.Won"/>
    <s v="cont_XZxjyTIDNUig9XIkOnAilaW9huLn0Tm2odPbEoLIxKk"/>
    <s v="Smita Paul"/>
    <m/>
    <s v="lead_i55v3pAulf9QKWNOX8SbDp4pk7b3pTRxb59cd6VaNap"/>
    <s v="Billennium"/>
    <s v="Sarvesh Pawar"/>
    <s v="user_8jx3L2CDfrbzNnwYUv6Plfha6VxaSGsqcbTXR3sIBZi"/>
    <s v="Manish Balpande"/>
    <s v="2022-05-12 11:17:16.090000+00:00"/>
    <s v="2022-07-15 15:48:14.376000+00:00"/>
    <m/>
    <s v="Pune"/>
    <m/>
    <m/>
    <m/>
    <n v="177"/>
    <m/>
    <m/>
    <m/>
    <m/>
    <m/>
    <m/>
    <m/>
    <s v="PAID_SOCIAL"/>
    <m/>
    <m/>
    <m/>
    <s v="Others"/>
    <m/>
    <m/>
    <m/>
    <m/>
    <m/>
    <m/>
    <m/>
    <m/>
    <m/>
    <m/>
    <m/>
    <m/>
    <m/>
    <m/>
    <s v="user_A8KOTZADnUtEQOLt4nSLAmteNStuGh80js75RYjrXVt"/>
    <x v="6"/>
    <x v="2"/>
    <m/>
    <s v="July; November"/>
    <s v="Gated Content"/>
    <m/>
    <m/>
    <s v="Downloaded the guide: Designing employee healthcare plan"/>
    <m/>
    <m/>
    <m/>
    <s v="2021-11-08 19:23:40.113000+00:00"/>
    <s v="2022-10-20 13:09:28.121000+00:00"/>
    <s v="GMC"/>
  </r>
  <r>
    <s v="Omkar Ghate"/>
    <n v="100000"/>
    <s v="INR"/>
    <n v="0"/>
    <s v="9/30/22"/>
    <s v="Sales"/>
    <s v="stat_kcR4fZg7TU7jjk1jAVua3qGLRS4J5uFayEjK5j02wtv"/>
    <s v="Unqualified"/>
    <n v="0"/>
    <s v="OpportunityStatusType.Lost"/>
    <m/>
    <m/>
    <m/>
    <s v="lead_rWJ7roWt44dRQRUwG0E4XFSGW7ot6nd18e0R3eX5at8"/>
    <s v="Wizard Engineering"/>
    <s v="Omkar Ghate"/>
    <s v="user_9SBRjyF0n4iWuhUdqRyQkFhl2J4uyNKhFWvvJEvunX8"/>
    <s v="Omkar Ghate"/>
    <s v="2021-12-03 11:14:12.094000+00:00"/>
    <s v="2022-07-15 12:22:40.259000+00:00"/>
    <m/>
    <m/>
    <m/>
    <s v="2021-12-01 06:11:40+00:00"/>
    <m/>
    <n v="15"/>
    <m/>
    <m/>
    <m/>
    <m/>
    <m/>
    <m/>
    <m/>
    <m/>
    <m/>
    <m/>
    <m/>
    <s v="Manufacturing"/>
    <m/>
    <m/>
    <m/>
    <m/>
    <m/>
    <m/>
    <m/>
    <m/>
    <m/>
    <m/>
    <m/>
    <m/>
    <m/>
    <m/>
    <s v="user_9SBRjyF0n4iWuhUdqRyQkFhl2J4uyNKhFWvvJEvunX8"/>
    <x v="33"/>
    <x v="1"/>
    <m/>
    <m/>
    <s v="Inbound"/>
    <s v="Inbound via website"/>
    <m/>
    <s v="Employee Count 15"/>
    <m/>
    <m/>
    <m/>
    <s v="2021-12-01 06:14:48.412000+00:00"/>
    <s v="2022-07-15 12:22:40.289000+00:00"/>
    <m/>
  </r>
  <r>
    <s v="Omkar Ghate"/>
    <n v="110000"/>
    <s v="INR"/>
    <n v="100"/>
    <s v="7/15/22"/>
    <s v="Sales"/>
    <s v="stat_OZRiD1474QRJIpvnjHCZfiIvKcVD6mIKSSTzg8SwDVx"/>
    <s v="Won- Payment Completed"/>
    <n v="1"/>
    <s v="OpportunityStatusType.Won"/>
    <m/>
    <m/>
    <s v="GMC"/>
    <s v="lead_qiwVIlpOr9BavBk0TUeqgra6WdMSeDYiHcWM6gLTffu"/>
    <s v="ScaleReal Technologies Pvt. Ltd."/>
    <s v="Bharti Bankey"/>
    <s v="user_9SBRjyF0n4iWuhUdqRyQkFhl2J4uyNKhFWvvJEvunX8"/>
    <s v="Omkar Ghate"/>
    <s v="2022-06-16 12:59:57.594000+00:00"/>
    <s v="2022-07-15 13:19:04.481000+00:00"/>
    <m/>
    <s v="Pune"/>
    <m/>
    <m/>
    <m/>
    <n v="24"/>
    <m/>
    <m/>
    <m/>
    <m/>
    <m/>
    <m/>
    <m/>
    <m/>
    <m/>
    <m/>
    <m/>
    <s v="IT Services &amp; IT Consulting"/>
    <m/>
    <m/>
    <m/>
    <m/>
    <m/>
    <m/>
    <m/>
    <m/>
    <m/>
    <m/>
    <m/>
    <m/>
    <s v="Yogesh Paigude"/>
    <m/>
    <s v="user_encRk5bIEFN6ZA11h4WH2AdZTiZpogLSlMIaj0E30SZ"/>
    <x v="3"/>
    <x v="5"/>
    <m/>
    <m/>
    <s v="Cold Call"/>
    <s v="Medly referal"/>
    <m/>
    <s v="Pune Strategy"/>
    <m/>
    <m/>
    <m/>
    <s v="2022-06-16 12:50:08.303000+00:00"/>
    <s v="2022-10-04 09:42:20.688000+00:00"/>
    <m/>
  </r>
  <r>
    <s v="Moziez Chamadia"/>
    <n v="3010000"/>
    <s v="INR"/>
    <n v="0"/>
    <s v="7/15/22"/>
    <s v="Sales"/>
    <s v="stat_1hn9nRJaLbI53NxPuSQgo90kRpbpKsFlwN4oEGNUTdO"/>
    <s v="Lost"/>
    <n v="0"/>
    <s v="OpportunityStatusType.Lost"/>
    <s v="cont_ClSryq3B8ErxzhGBo7HMrfx94U5zJO9OU8QTDK9ADfk"/>
    <s v="Denish Dodhiyawala"/>
    <s v="GMC"/>
    <s v="lead_9o5IJ1fJLLmnGCy17llx01ts8ELS2VltaodnJLRlUTk"/>
    <s v="AETHER INDUSTRIES LIMITED"/>
    <s v="Shreenath Bhat"/>
    <s v="user_jbppzD9HyqqioXDaUzrIJfkBW97sQdk5kSNPsBKGx0r"/>
    <s v="Pranaav Marathe"/>
    <s v="2022-05-19 11:32:23.238000+00:00"/>
    <s v="2022-07-15 12:05:29.912000+00:00"/>
    <m/>
    <s v="Surat"/>
    <m/>
    <m/>
    <m/>
    <n v="138"/>
    <m/>
    <m/>
    <m/>
    <m/>
    <m/>
    <m/>
    <m/>
    <m/>
    <m/>
    <m/>
    <m/>
    <s v="Manufacturing"/>
    <m/>
    <m/>
    <m/>
    <m/>
    <m/>
    <m/>
    <m/>
    <m/>
    <m/>
    <m/>
    <m/>
    <m/>
    <s v="Amol Gawali"/>
    <m/>
    <s v="user_vMd4rmcrSbjykdyL2J7rrYn84SWdcNc5FKligrmItPw"/>
    <x v="11"/>
    <x v="1"/>
    <m/>
    <s v="July"/>
    <s v="Cold Call"/>
    <m/>
    <m/>
    <m/>
    <m/>
    <m/>
    <m/>
    <s v="2022-04-25 19:08:47.730000+00:00"/>
    <s v="2022-09-08 07:51:59.567000+00:00"/>
    <s v="GPA"/>
  </r>
  <r>
    <s v="Prasoon Mishra"/>
    <n v="2000000"/>
    <s v="INR"/>
    <n v="0"/>
    <s v="7/15/22"/>
    <s v="Sales"/>
    <s v="stat_kcR4fZg7TU7jjk1jAVua3qGLRS4J5uFayEjK5j02wtv"/>
    <s v="Unqualified"/>
    <n v="0"/>
    <s v="OpportunityStatusType.Lost"/>
    <s v="cont_um9azMBrzjltteJEOXsBPlkgqc03MPEqrwF33MlvvIZ"/>
    <s v="Sweety Patyal"/>
    <s v="GMC Renewal (renewal date tentative)"/>
    <s v="lead_rrQ95p4RWkGcMUAlcnLE5sqvdfUxBj9WIWwSEoCG8rM"/>
    <s v="CRG SOLUTIONS (INDIA)"/>
    <s v="Trupti Suryavanshi"/>
    <s v="user_RYbBTp8BVWNa7ppiOz6QVJMGK0exHsFmc5uCLn34ODZ"/>
    <s v="Prasoon Mishra"/>
    <s v="2022-06-03 05:55:31.749000+00:00"/>
    <s v="2022-07-15 12:13:08.939000+00:00"/>
    <m/>
    <s v="Pune"/>
    <m/>
    <m/>
    <m/>
    <n v="200"/>
    <m/>
    <m/>
    <m/>
    <m/>
    <m/>
    <m/>
    <m/>
    <m/>
    <m/>
    <m/>
    <m/>
    <s v="Professional Services"/>
    <m/>
    <m/>
    <m/>
    <m/>
    <m/>
    <m/>
    <m/>
    <m/>
    <m/>
    <m/>
    <m/>
    <m/>
    <m/>
    <m/>
    <s v="user_L8E6IFhq6UCzKLHa45LUUTZCznDuyDwFrGaEp9DXiUM"/>
    <x v="9"/>
    <x v="1"/>
    <m/>
    <s v="July"/>
    <s v="Cold Call"/>
    <m/>
    <m/>
    <m/>
    <m/>
    <m/>
    <m/>
    <s v="2020-12-16 07:29:00.591000+00:00"/>
    <s v="2022-08-19 08:29:53.528000+00:00"/>
    <s v="GMC"/>
  </r>
  <r>
    <s v="Tejas Kulkarni"/>
    <n v="180000"/>
    <s v="INR"/>
    <n v="50"/>
    <s v="9/15/22"/>
    <s v="Sales"/>
    <s v="stat_kLhaUSYbyIgQOHjvcKAHYNQn1lIjd0wTZfiU50Lt3mL"/>
    <s v="Demo Completed"/>
    <n v="0"/>
    <s v="OpportunityStatusType.Active"/>
    <s v="cont_Fy8rvIsvB7vckwMkjof9WzpAoKFZmfa1IPVmM6sxRgb"/>
    <s v="Amruta"/>
    <m/>
    <s v="lead_XwM1KIRyNSojI4dVIH51G1YavCnyn8mendtt9amEkQn"/>
    <s v="Consumer Sketch"/>
    <s v="Nikhil Ahuja"/>
    <s v="user_kbtBHYtBjVDNyI72HTF6C1SCvC7yVBiA6OrBOy3t96U"/>
    <s v="Tejas Kulkarni"/>
    <s v="2022-07-11 12:10:40.420000+00:00"/>
    <s v="2022-07-15 11:13:00.850000+00:00"/>
    <m/>
    <s v="Other Gujarat"/>
    <m/>
    <m/>
    <m/>
    <n v="60"/>
    <m/>
    <m/>
    <m/>
    <m/>
    <m/>
    <m/>
    <m/>
    <m/>
    <m/>
    <m/>
    <m/>
    <s v="Consumer Goods &amp; Electronics"/>
    <m/>
    <m/>
    <m/>
    <m/>
    <m/>
    <m/>
    <m/>
    <m/>
    <m/>
    <m/>
    <m/>
    <m/>
    <m/>
    <m/>
    <s v="user_bdUPAGjcS7p6513So3N4g3aWNS5HuBuVJi7bvCPAsLt"/>
    <x v="24"/>
    <x v="1"/>
    <m/>
    <s v="September"/>
    <s v="Gated Content"/>
    <m/>
    <m/>
    <s v="Employee engagement handbook"/>
    <m/>
    <m/>
    <m/>
    <s v="2022-04-27 11:30:51.959000+00:00"/>
    <s v="2022-09-19 03:15:17.109000+00:00"/>
    <s v="GMC"/>
  </r>
  <r>
    <s v="Sonal Paithankar"/>
    <n v="250000"/>
    <s v="INR"/>
    <n v="0"/>
    <s v="7/31/22"/>
    <s v="Sales"/>
    <s v="stat_kcR4fZg7TU7jjk1jAVua3qGLRS4J5uFayEjK5j02wtv"/>
    <s v="Unqualified"/>
    <n v="0"/>
    <s v="OpportunityStatusType.Lost"/>
    <m/>
    <m/>
    <m/>
    <s v="lead_D2GoocT3oAbP8i94epAJ2zXaRA7A0mssVMGsGaGJzwB"/>
    <s v="Titan"/>
    <s v="Namrata Aurora"/>
    <s v="user_Iwn6da5WKkZqwUySK0oUuCb72pFP5WEm4zAb92ijqFe"/>
    <s v="Sonal Paithankar"/>
    <s v="2022-05-30 09:18:47.705000+00:00"/>
    <s v="2022-07-15 07:38:22.019000+00:00"/>
    <m/>
    <m/>
    <m/>
    <s v="2021-01-16 12:58:41+00:00"/>
    <m/>
    <n v="8000"/>
    <m/>
    <m/>
    <m/>
    <m/>
    <m/>
    <m/>
    <m/>
    <m/>
    <m/>
    <m/>
    <m/>
    <m/>
    <m/>
    <m/>
    <m/>
    <m/>
    <m/>
    <m/>
    <m/>
    <m/>
    <m/>
    <m/>
    <m/>
    <m/>
    <m/>
    <m/>
    <s v="user_228eUmsdKIb9OItgmiDq1zD4aPZ1eqiapbaLAGeBf8g"/>
    <x v="13"/>
    <x v="1"/>
    <m/>
    <s v="August"/>
    <s v="Inbound"/>
    <s v="Inbound via website"/>
    <m/>
    <m/>
    <m/>
    <m/>
    <m/>
    <s v="2021-01-16 13:01:24.253000+00:00"/>
    <s v="2022-10-20 10:20:07.269000+00:00"/>
    <s v="GPA"/>
  </r>
  <r>
    <s v="Sonal Paithankar"/>
    <n v="1000000"/>
    <s v="INR"/>
    <n v="0"/>
    <s v="7/31/22"/>
    <s v="Sales"/>
    <s v="stat_kcR4fZg7TU7jjk1jAVua3qGLRS4J5uFayEjK5j02wtv"/>
    <s v="Unqualified"/>
    <n v="0"/>
    <s v="OpportunityStatusType.Lost"/>
    <m/>
    <m/>
    <m/>
    <s v="lead_D2GoocT3oAbP8i94epAJ2zXaRA7A0mssVMGsGaGJzwB"/>
    <s v="Titan"/>
    <s v="Namrata Aurora"/>
    <s v="user_Iwn6da5WKkZqwUySK0oUuCb72pFP5WEm4zAb92ijqFe"/>
    <s v="Sonal Paithankar"/>
    <s v="2022-05-30 09:19:16.159000+00:00"/>
    <s v="2022-07-15 07:38:28.208000+00:00"/>
    <m/>
    <m/>
    <m/>
    <s v="2021-01-16 12:58:41+00:00"/>
    <m/>
    <n v="8000"/>
    <m/>
    <m/>
    <m/>
    <m/>
    <m/>
    <m/>
    <m/>
    <m/>
    <m/>
    <m/>
    <m/>
    <m/>
    <m/>
    <m/>
    <m/>
    <m/>
    <m/>
    <m/>
    <m/>
    <m/>
    <m/>
    <m/>
    <m/>
    <m/>
    <m/>
    <m/>
    <s v="user_228eUmsdKIb9OItgmiDq1zD4aPZ1eqiapbaLAGeBf8g"/>
    <x v="13"/>
    <x v="1"/>
    <m/>
    <s v="August"/>
    <s v="Inbound"/>
    <s v="Inbound via website"/>
    <m/>
    <m/>
    <m/>
    <m/>
    <m/>
    <s v="2021-01-16 13:01:24.253000+00:00"/>
    <s v="2022-10-20 10:20:07.269000+00:00"/>
    <s v="GTL"/>
  </r>
  <r>
    <s v="Sonal Paithankar"/>
    <n v="2500000"/>
    <s v="INR"/>
    <n v="0"/>
    <s v="7/31/22"/>
    <s v="Sales"/>
    <s v="stat_kcR4fZg7TU7jjk1jAVua3qGLRS4J5uFayEjK5j02wtv"/>
    <s v="Unqualified"/>
    <n v="0"/>
    <s v="OpportunityStatusType.Lost"/>
    <m/>
    <m/>
    <m/>
    <s v="lead_D2GoocT3oAbP8i94epAJ2zXaRA7A0mssVMGsGaGJzwB"/>
    <s v="Titan"/>
    <s v="Namrata Aurora"/>
    <s v="user_Iwn6da5WKkZqwUySK0oUuCb72pFP5WEm4zAb92ijqFe"/>
    <s v="Sonal Paithankar"/>
    <s v="2022-05-30 09:17:53.358000+00:00"/>
    <s v="2022-07-15 07:38:15.449000+00:00"/>
    <m/>
    <m/>
    <m/>
    <s v="2021-01-16 12:58:41+00:00"/>
    <m/>
    <n v="8000"/>
    <m/>
    <m/>
    <m/>
    <m/>
    <m/>
    <m/>
    <m/>
    <m/>
    <m/>
    <m/>
    <m/>
    <m/>
    <m/>
    <m/>
    <m/>
    <m/>
    <m/>
    <m/>
    <m/>
    <m/>
    <m/>
    <m/>
    <m/>
    <m/>
    <m/>
    <m/>
    <s v="user_228eUmsdKIb9OItgmiDq1zD4aPZ1eqiapbaLAGeBf8g"/>
    <x v="13"/>
    <x v="1"/>
    <m/>
    <s v="August"/>
    <s v="Inbound"/>
    <s v="Inbound via website"/>
    <m/>
    <m/>
    <m/>
    <m/>
    <m/>
    <s v="2021-01-16 13:01:24.253000+00:00"/>
    <s v="2022-10-20 10:20:07.269000+00:00"/>
    <s v="GMC"/>
  </r>
  <r>
    <s v="Vikas Gupta"/>
    <n v="5000000"/>
    <s v="INR"/>
    <n v="0"/>
    <d v="2022-01-08T00:00:00"/>
    <s v="Sales"/>
    <s v="stat_kcR4fZg7TU7jjk1jAVua3qGLRS4J5uFayEjK5j02wtv"/>
    <s v="Unqualified"/>
    <n v="0"/>
    <s v="OpportunityStatusType.Lost"/>
    <m/>
    <m/>
    <s v="The client has a very strong relationship with Oriental Insurance and Marsh Broker. They'll not change."/>
    <s v="lead_f3wZG2w0IUwLX7DfOdqGv9bigVMFLFY0S7rFq9QtpdZ"/>
    <s v="DMART"/>
    <s v="Namrata Aurora"/>
    <s v="user_lccnw70UrYzjPcbxrA5N9qp8LF1vx6aP08yPEdeU06P"/>
    <s v="Vikas Gupta"/>
    <s v="2022-06-23 12:07:06.155000+00:00"/>
    <s v="2022-07-14 15:45:25.122000+00:00"/>
    <m/>
    <s v="Mumbai"/>
    <m/>
    <s v="2020-08-14 08:05:11+00:00"/>
    <m/>
    <n v="124"/>
    <m/>
    <m/>
    <m/>
    <m/>
    <m/>
    <m/>
    <m/>
    <m/>
    <m/>
    <m/>
    <m/>
    <s v="Retail"/>
    <m/>
    <m/>
    <m/>
    <m/>
    <m/>
    <m/>
    <m/>
    <m/>
    <m/>
    <m/>
    <m/>
    <m/>
    <s v="Aniket Vahile; Jitin Gopi; Rakesh Nade"/>
    <m/>
    <s v="user_IpBH4s1Av5OVFfQQ3nW0qPDDjwLT9uRfx1sVhml8UQA"/>
    <x v="23"/>
    <x v="1"/>
    <m/>
    <s v="August; June"/>
    <s v="Cold Call"/>
    <s v="Naukri.com"/>
    <m/>
    <m/>
    <m/>
    <m/>
    <m/>
    <s v="2020-12-06 09:46:27.857000+00:00"/>
    <s v="2022-10-19 01:45:12.975000+00:00"/>
    <m/>
  </r>
  <r>
    <s v="Vikas Gupta"/>
    <n v="500000"/>
    <s v="INR"/>
    <n v="0"/>
    <d v="2022-01-08T00:00:00"/>
    <s v="Sales"/>
    <s v="stat_kcR4fZg7TU7jjk1jAVua3qGLRS4J5uFayEjK5j02wtv"/>
    <s v="Unqualified"/>
    <n v="0"/>
    <s v="OpportunityStatusType.Lost"/>
    <m/>
    <m/>
    <m/>
    <s v="lead_f3wZG2w0IUwLX7DfOdqGv9bigVMFLFY0S7rFq9QtpdZ"/>
    <s v="DMART"/>
    <s v="Namrata Aurora"/>
    <s v="user_lccnw70UrYzjPcbxrA5N9qp8LF1vx6aP08yPEdeU06P"/>
    <s v="Vikas Gupta"/>
    <s v="2022-06-23 12:07:23.825000+00:00"/>
    <s v="2022-07-14 15:44:15.626000+00:00"/>
    <m/>
    <s v="Mumbai"/>
    <m/>
    <s v="2020-08-14 08:05:11+00:00"/>
    <m/>
    <n v="124"/>
    <m/>
    <m/>
    <m/>
    <m/>
    <m/>
    <m/>
    <m/>
    <m/>
    <m/>
    <m/>
    <m/>
    <s v="Retail"/>
    <m/>
    <m/>
    <m/>
    <m/>
    <m/>
    <m/>
    <m/>
    <m/>
    <m/>
    <m/>
    <m/>
    <m/>
    <s v="Aniket Vahile; Jitin Gopi; Rakesh Nade"/>
    <m/>
    <s v="user_IpBH4s1Av5OVFfQQ3nW0qPDDjwLT9uRfx1sVhml8UQA"/>
    <x v="23"/>
    <x v="1"/>
    <m/>
    <s v="August; June"/>
    <s v="Cold Call"/>
    <s v="Naukri.com"/>
    <m/>
    <m/>
    <m/>
    <m/>
    <m/>
    <s v="2020-12-06 09:46:27.857000+00:00"/>
    <s v="2022-10-19 01:45:12.975000+00:00"/>
    <s v="GPA"/>
  </r>
  <r>
    <s v="Vrushali Kummar"/>
    <n v="47458"/>
    <s v="INR"/>
    <n v="100"/>
    <s v="7/15/22"/>
    <s v="Sales"/>
    <s v="stat_OZRiD1474QRJIpvnjHCZfiIvKcVD6mIKSSTzg8SwDVx"/>
    <s v="Won- Payment Completed"/>
    <n v="1"/>
    <s v="OpportunityStatusType.Won"/>
    <m/>
    <m/>
    <s v="WC"/>
    <s v="lead_ZjNd5u0WEX8cJrsxDGSH4cLWcX7bWx2FtoP0UzUu6Kg"/>
    <s v="Credence Global Solutions"/>
    <s v="Vrushali Kummar"/>
    <s v="user_TZzywQwym26DjuswO479pxRhNKX152z8X1haCx2vcst"/>
    <s v="Vrushali Kummar"/>
    <s v="2022-07-07 10:47:29.025000+00:00"/>
    <s v="2022-07-15 03:23:17.235000+00:00"/>
    <m/>
    <s v="Pune"/>
    <m/>
    <s v="2020-08-26 02:51:21+00:00"/>
    <m/>
    <n v="816"/>
    <m/>
    <m/>
    <m/>
    <m/>
    <m/>
    <m/>
    <m/>
    <m/>
    <m/>
    <m/>
    <m/>
    <s v="Banking &amp; Finance"/>
    <m/>
    <m/>
    <m/>
    <m/>
    <m/>
    <m/>
    <m/>
    <m/>
    <m/>
    <m/>
    <m/>
    <m/>
    <s v="Sakshi Soni"/>
    <m/>
    <s v="user_sREdxbAJihL2Zbgic7tyQ6Rc4Mny7HnD1RNGhA9DDYh"/>
    <x v="5"/>
    <x v="6"/>
    <m/>
    <s v="February; September"/>
    <s v="Cold Call"/>
    <s v="Naukri.com"/>
    <m/>
    <m/>
    <m/>
    <m/>
    <m/>
    <s v="2020-12-06 09:46:28.551000+00:00"/>
    <s v="2022-10-13 07:38:38.832000+00:00"/>
    <s v="WC"/>
  </r>
  <r>
    <s v="Sonal Paithankar"/>
    <n v="3000000"/>
    <s v="INR"/>
    <n v="0"/>
    <d v="2022-08-08T00:00:00"/>
    <s v="Sales"/>
    <s v="stat_kcR4fZg7TU7jjk1jAVua3qGLRS4J5uFayEjK5j02wtv"/>
    <s v="Unqualified"/>
    <n v="0"/>
    <s v="OpportunityStatusType.Lost"/>
    <m/>
    <m/>
    <s v="GTL"/>
    <s v="lead_lNOgyYFu9gdmG32yCirgyQi2QXBsFhfVIKrlSD1OTMU"/>
    <s v="Trianz"/>
    <s v="Aditya Binani"/>
    <s v="user_Iwn6da5WKkZqwUySK0oUuCb72pFP5WEm4zAb92ijqFe"/>
    <s v="Sonal Paithankar"/>
    <s v="2022-06-06 10:42:19.059000+00:00"/>
    <s v="2022-07-14 10:37:23.587000+00:00"/>
    <m/>
    <s v="Bangalore"/>
    <m/>
    <m/>
    <m/>
    <n v="1539"/>
    <m/>
    <m/>
    <m/>
    <m/>
    <m/>
    <m/>
    <m/>
    <m/>
    <m/>
    <m/>
    <m/>
    <s v="Professional Services"/>
    <m/>
    <m/>
    <m/>
    <m/>
    <m/>
    <m/>
    <m/>
    <m/>
    <m/>
    <m/>
    <m/>
    <m/>
    <m/>
    <m/>
    <s v="user_g5Yw4Z4XnIbmcGhJO80vdtFdd5ElcDlgYO3q8l82ODn"/>
    <x v="18"/>
    <x v="1"/>
    <m/>
    <s v="August; July"/>
    <s v="Cold Call"/>
    <m/>
    <m/>
    <m/>
    <m/>
    <m/>
    <m/>
    <s v="2022-01-31 05:10:30.408000+00:00"/>
    <s v="2022-10-20 10:16:19.828000+00:00"/>
    <m/>
  </r>
  <r>
    <s v="Sonal Paithankar"/>
    <n v="5000000"/>
    <s v="INR"/>
    <n v="0"/>
    <d v="2022-07-08T00:00:00"/>
    <s v="Sales"/>
    <s v="stat_kcR4fZg7TU7jjk1jAVua3qGLRS4J5uFayEjK5j02wtv"/>
    <s v="Unqualified"/>
    <n v="0"/>
    <s v="OpportunityStatusType.Lost"/>
    <m/>
    <m/>
    <s v="Parental"/>
    <s v="lead_lNOgyYFu9gdmG32yCirgyQi2QXBsFhfVIKrlSD1OTMU"/>
    <s v="Trianz"/>
    <s v="Aditya Binani"/>
    <s v="user_Iwn6da5WKkZqwUySK0oUuCb72pFP5WEm4zAb92ijqFe"/>
    <s v="Sonal Paithankar"/>
    <s v="2022-06-06 10:43:19.445000+00:00"/>
    <s v="2022-07-14 10:33:00.628000+00:00"/>
    <m/>
    <s v="Bangalore"/>
    <m/>
    <m/>
    <m/>
    <n v="1539"/>
    <m/>
    <m/>
    <m/>
    <m/>
    <m/>
    <m/>
    <m/>
    <m/>
    <m/>
    <m/>
    <m/>
    <s v="Professional Services"/>
    <m/>
    <m/>
    <m/>
    <m/>
    <m/>
    <m/>
    <m/>
    <m/>
    <m/>
    <m/>
    <m/>
    <m/>
    <m/>
    <m/>
    <s v="user_g5Yw4Z4XnIbmcGhJO80vdtFdd5ElcDlgYO3q8l82ODn"/>
    <x v="18"/>
    <x v="1"/>
    <m/>
    <s v="August; July"/>
    <s v="Cold Call"/>
    <m/>
    <m/>
    <m/>
    <m/>
    <m/>
    <m/>
    <s v="2022-01-31 05:10:30.408000+00:00"/>
    <s v="2022-10-20 10:16:19.828000+00:00"/>
    <m/>
  </r>
  <r>
    <s v="Kashif Ahmad"/>
    <n v="5000"/>
    <s v="INR"/>
    <n v="0"/>
    <s v="7/30/22"/>
    <s v="Sales"/>
    <s v="stat_kcR4fZg7TU7jjk1jAVua3qGLRS4J5uFayEjK5j02wtv"/>
    <s v="Unqualified"/>
    <n v="0"/>
    <s v="OpportunityStatusType.Lost"/>
    <s v="cont_kK6EZgM4pCRjhGIKwUsf9ye5vuobl8GJUwWnYXaCmiy"/>
    <s v="Sneha Pawar"/>
    <s v="Motor Insurance"/>
    <s v="lead_A9eTFOvFnfZkb7knzhYNiBZFuIanByfo5qt3yXmz4em"/>
    <s v="M/S MACK VALVES INDIA PRIVATE LIMITED"/>
    <s v="Trupti Suryavanshi"/>
    <s v="user_LKRhV6rhcBe0uL8u70UUGeDjbMupuho4TaiAOCbT7HT"/>
    <s v="Kashif Ahmad"/>
    <s v="2022-07-14 09:46:28.644000+00:00"/>
    <s v="2022-07-14 13:06:44.203000+00:00"/>
    <m/>
    <s v="Pune"/>
    <m/>
    <m/>
    <m/>
    <n v="35"/>
    <m/>
    <m/>
    <m/>
    <m/>
    <m/>
    <m/>
    <m/>
    <m/>
    <m/>
    <m/>
    <m/>
    <m/>
    <m/>
    <m/>
    <m/>
    <m/>
    <m/>
    <m/>
    <m/>
    <m/>
    <m/>
    <m/>
    <m/>
    <m/>
    <m/>
    <m/>
    <s v="user_L8E6IFhq6UCzKLHa45LUUTZCznDuyDwFrGaEp9DXiUM"/>
    <x v="9"/>
    <x v="1"/>
    <m/>
    <s v="September"/>
    <s v="Cold Call"/>
    <m/>
    <m/>
    <m/>
    <m/>
    <m/>
    <m/>
    <s v="2021-08-19 06:19:10.076000+00:00"/>
    <s v="2022-09-26 09:00:14.182000+00:00"/>
    <s v="NON EB"/>
  </r>
  <r>
    <s v="Navin Panjwani"/>
    <n v="780000"/>
    <s v="INR"/>
    <n v="0"/>
    <s v="7/15/22"/>
    <s v="Sales"/>
    <s v="stat_1hn9nRJaLbI53NxPuSQgo90kRpbpKsFlwN4oEGNUTdO"/>
    <s v="Lost"/>
    <n v="0"/>
    <s v="OpportunityStatusType.Lost"/>
    <s v="cont_sFj9HmiWvzJGq3tU3BdtquMWuzyZjJU4tRYoXS22ofJ"/>
    <s v="Priya Neekhra"/>
    <s v="Sometime in July-Got to find out exact date and currently with SecureNow"/>
    <s v="lead_5GzCehZ1bcOHs5siHFvuookPsxkar8P8jpds8MJjfu3"/>
    <s v="AUS-Aarav Unmanned Systems ( Renewal )"/>
    <s v="Tulika Chakra"/>
    <s v="user_sD3YjSs92XKUfD0OPHeo886g6tW6aCM0iUhX5VVUuJi"/>
    <s v="Navin Panjwani"/>
    <s v="2022-05-20 07:09:08.629000+00:00"/>
    <s v="2022-07-14 08:01:14.382000+00:00"/>
    <m/>
    <s v="Bangalore"/>
    <m/>
    <m/>
    <m/>
    <n v="157"/>
    <m/>
    <m/>
    <m/>
    <m/>
    <m/>
    <m/>
    <m/>
    <m/>
    <m/>
    <m/>
    <m/>
    <s v="Professional Services"/>
    <s v="Care &amp; Tata AIG"/>
    <m/>
    <m/>
    <m/>
    <m/>
    <m/>
    <m/>
    <m/>
    <m/>
    <m/>
    <m/>
    <m/>
    <m/>
    <m/>
    <s v="user_IpBH4s1Av5OVFfQQ3nW0qPDDjwLT9uRfx1sVhml8UQA"/>
    <x v="23"/>
    <x v="8"/>
    <m/>
    <s v="July"/>
    <s v="Gated Content"/>
    <m/>
    <m/>
    <s v="Employee Engagement Handbook"/>
    <m/>
    <m/>
    <m/>
    <s v="2022-05-09 07:21:49.099000+00:00"/>
    <s v="2022-07-28 10:46:41.459000+00:00"/>
    <s v="GMC"/>
  </r>
  <r>
    <s v="Vrushali Kummar"/>
    <n v="6300000"/>
    <s v="INR"/>
    <n v="0"/>
    <s v="7/13/22"/>
    <s v="Sales"/>
    <s v="stat_1hn9nRJaLbI53NxPuSQgo90kRpbpKsFlwN4oEGNUTdO"/>
    <s v="Lost"/>
    <n v="0"/>
    <s v="OpportunityStatusType.Lost"/>
    <m/>
    <m/>
    <s v="GMC (1+3)- Renewal- 850 employees"/>
    <s v="lead_7MXK1zew8KC0YGJqRYgayP2cslhR3X8RG7rIwHnon9d"/>
    <s v="Madison World"/>
    <s v="Bhairavi Jog"/>
    <s v="user_TZzywQwym26DjuswO479pxRhNKX152z8X1haCx2vcst"/>
    <s v="Vrushali Kummar"/>
    <s v="2022-04-28 12:38:40.142000+00:00"/>
    <s v="2022-07-14 05:40:41.310000+00:00"/>
    <m/>
    <s v="Mumbai"/>
    <m/>
    <m/>
    <m/>
    <n v="850"/>
    <m/>
    <m/>
    <m/>
    <m/>
    <m/>
    <m/>
    <m/>
    <m/>
    <m/>
    <m/>
    <m/>
    <s v="Digital Marketing &amp; Advertising"/>
    <m/>
    <m/>
    <m/>
    <m/>
    <m/>
    <m/>
    <m/>
    <m/>
    <m/>
    <m/>
    <m/>
    <m/>
    <m/>
    <m/>
    <s v="user_228eUmsdKIb9OItgmiDq1zD4aPZ1eqiapbaLAGeBf8g"/>
    <x v="13"/>
    <x v="1"/>
    <m/>
    <s v="July"/>
    <s v="Cold Call"/>
    <s v="Lusha"/>
    <m/>
    <m/>
    <m/>
    <m/>
    <m/>
    <s v="2021-11-17 01:30:31.988000+00:00"/>
    <s v="2022-10-13 07:36:52.559000+00:00"/>
    <s v="GMC"/>
  </r>
  <r>
    <s v="siddharth tongay"/>
    <n v="600000"/>
    <s v="INR"/>
    <n v="0"/>
    <d v="2022-01-07T00:00:00"/>
    <s v="Sales"/>
    <s v="stat_kcR4fZg7TU7jjk1jAVua3qGLRS4J5uFayEjK5j02wtv"/>
    <s v="Unqualified"/>
    <n v="0"/>
    <s v="OpportunityStatusType.Lost"/>
    <s v="cont_owzRPLZ0Ul6t6EyVUeSpdylispXIha4NqYBkrQaWLxJ"/>
    <s v="Nitya Vishwakarma"/>
    <m/>
    <s v="lead_F0zNTTAZbLNGNrlU6v9O3JYaqclWM7z2uTAFZx2IQhm"/>
    <s v="QSEAP"/>
    <s v="Prateek Wadhwa"/>
    <s v="user_hNAUXSINlo7GUxmDXzerfGAZIUUHKfva47TB2ckZABz"/>
    <s v="siddharth tongay"/>
    <s v="2022-04-19 06:05:57.149000+00:00"/>
    <s v="2022-07-14 05:52:18.006000+00:00"/>
    <m/>
    <s v="Mumbai"/>
    <m/>
    <m/>
    <m/>
    <n v="200"/>
    <m/>
    <m/>
    <m/>
    <m/>
    <m/>
    <m/>
    <m/>
    <m/>
    <m/>
    <m/>
    <m/>
    <m/>
    <m/>
    <m/>
    <m/>
    <m/>
    <m/>
    <m/>
    <m/>
    <m/>
    <m/>
    <m/>
    <m/>
    <m/>
    <m/>
    <m/>
    <s v="user_FdWFezbLzkYQcGsBUsjZO25nr2poK2nRbqV47Rs5Kfm"/>
    <x v="17"/>
    <x v="1"/>
    <m/>
    <s v="September"/>
    <s v="Gated Content"/>
    <m/>
    <m/>
    <s v="Employee Wellness Handbook"/>
    <m/>
    <m/>
    <m/>
    <s v="2022-03-18 12:36:33.028000+00:00"/>
    <s v="2022-08-01 06:50:51.849000+00:00"/>
    <s v="GMC"/>
  </r>
  <r>
    <s v="Prateek Wadhwa"/>
    <n v="20000"/>
    <s v="INR"/>
    <n v="0"/>
    <s v="7/24/22"/>
    <s v="Sales"/>
    <s v="stat_kcR4fZg7TU7jjk1jAVua3qGLRS4J5uFayEjK5j02wtv"/>
    <s v="Unqualified"/>
    <n v="0"/>
    <s v="OpportunityStatusType.Lost"/>
    <s v="cont_cydpOXMz1435boncCVrUPLYuZlX4tKKgsZWV7YOitHd"/>
    <s v="Sunny Gurbani"/>
    <m/>
    <s v="lead_943veGFdOWRL2lfBJwkcUVCfLrTOr82JJV0qaU5cVFL"/>
    <s v="Marathwada Auto Components"/>
    <s v="Prateek Wadhwa"/>
    <s v="user_FdWFezbLzkYQcGsBUsjZO25nr2poK2nRbqV47Rs5Kfm"/>
    <s v="Prateek Wadhwa"/>
    <s v="2022-07-12 09:59:13.232000+00:00"/>
    <s v="2022-07-14 04:45:00.006000+00:00"/>
    <m/>
    <s v="Aurangabad"/>
    <m/>
    <m/>
    <m/>
    <n v="500"/>
    <m/>
    <m/>
    <m/>
    <m/>
    <m/>
    <m/>
    <m/>
    <m/>
    <m/>
    <m/>
    <m/>
    <s v="Automotive"/>
    <m/>
    <m/>
    <m/>
    <m/>
    <m/>
    <m/>
    <m/>
    <m/>
    <m/>
    <m/>
    <m/>
    <m/>
    <s v="Deepak Yadav"/>
    <m/>
    <s v="user_FdWFezbLzkYQcGsBUsjZO25nr2poK2nRbqV47Rs5Kfm"/>
    <x v="17"/>
    <x v="1"/>
    <m/>
    <s v="July"/>
    <s v="Cold Call"/>
    <s v="Lusha"/>
    <m/>
    <m/>
    <m/>
    <m/>
    <m/>
    <s v="2021-07-09 10:53:20.849000+00:00"/>
    <s v="2022-07-14 05:21:53.186000+00:00"/>
    <s v="WC"/>
  </r>
  <r>
    <s v="Prateek Wadhwa"/>
    <n v="5000"/>
    <s v="INR"/>
    <n v="0"/>
    <s v="7/24/22"/>
    <s v="Sales"/>
    <s v="stat_kcR4fZg7TU7jjk1jAVua3qGLRS4J5uFayEjK5j02wtv"/>
    <s v="Unqualified"/>
    <n v="0"/>
    <s v="OpportunityStatusType.Lost"/>
    <s v="cont_cydpOXMz1435boncCVrUPLYuZlX4tKKgsZWV7YOitHd"/>
    <s v="Sunny Gurbani"/>
    <s v="Sales Turnover Policy"/>
    <s v="lead_943veGFdOWRL2lfBJwkcUVCfLrTOr82JJV0qaU5cVFL"/>
    <s v="Marathwada Auto Components"/>
    <s v="Prateek Wadhwa"/>
    <s v="user_FdWFezbLzkYQcGsBUsjZO25nr2poK2nRbqV47Rs5Kfm"/>
    <s v="Prateek Wadhwa"/>
    <s v="2022-07-12 10:00:39.871000+00:00"/>
    <s v="2022-07-14 04:44:50.631000+00:00"/>
    <m/>
    <s v="Aurangabad"/>
    <m/>
    <m/>
    <m/>
    <n v="500"/>
    <m/>
    <m/>
    <m/>
    <m/>
    <m/>
    <m/>
    <m/>
    <m/>
    <m/>
    <m/>
    <m/>
    <s v="Automotive"/>
    <m/>
    <m/>
    <m/>
    <m/>
    <m/>
    <m/>
    <m/>
    <m/>
    <m/>
    <m/>
    <m/>
    <m/>
    <s v="Deepak Yadav"/>
    <m/>
    <s v="user_FdWFezbLzkYQcGsBUsjZO25nr2poK2nRbqV47Rs5Kfm"/>
    <x v="17"/>
    <x v="1"/>
    <m/>
    <s v="July"/>
    <s v="Cold Call"/>
    <s v="Lusha"/>
    <m/>
    <m/>
    <m/>
    <m/>
    <m/>
    <s v="2021-07-09 10:53:20.849000+00:00"/>
    <s v="2022-07-14 05:21:53.186000+00:00"/>
    <s v="NON EB"/>
  </r>
  <r>
    <s v="Naveen Kumar"/>
    <n v="840000"/>
    <s v="INR"/>
    <n v="0"/>
    <s v="7/31/22"/>
    <s v="Sales"/>
    <s v="stat_kcR4fZg7TU7jjk1jAVua3qGLRS4J5uFayEjK5j02wtv"/>
    <s v="Unqualified"/>
    <n v="0"/>
    <s v="OpportunityStatusType.Lost"/>
    <s v="cont_SZLyWofp69t59G6SO6ocs810o1blQeVZ6QXgoPouzx7"/>
    <s v="Pratibha Sharma"/>
    <s v="Fresh- They want general estimate"/>
    <s v="lead_ZxJVyEqeM0cR5Y7LSaE742QBzmm1uoMu9NBtylZbBG4"/>
    <s v="Pierian"/>
    <s v="Tulika Chakra"/>
    <s v="user_N52PP2uP2VZc2gm0nhh6CNFSif4n85g1cdxoNFd9ct0"/>
    <s v="Naveen Kumar"/>
    <s v="2022-06-29 06:17:47.495000+00:00"/>
    <s v="2022-07-14 05:23:10.429000+00:00"/>
    <m/>
    <m/>
    <m/>
    <m/>
    <m/>
    <n v="240"/>
    <m/>
    <m/>
    <m/>
    <m/>
    <m/>
    <m/>
    <m/>
    <m/>
    <m/>
    <m/>
    <m/>
    <m/>
    <m/>
    <m/>
    <m/>
    <m/>
    <m/>
    <m/>
    <m/>
    <m/>
    <m/>
    <m/>
    <m/>
    <m/>
    <m/>
    <m/>
    <s v="user_2jRs4eIjwv8MozxYA1DE9MMy0FWf2gMgweg2LiJNu64"/>
    <x v="25"/>
    <x v="1"/>
    <m/>
    <s v="March"/>
    <s v="Gated Content"/>
    <m/>
    <m/>
    <s v="Employee Engagement Handbook"/>
    <m/>
    <m/>
    <m/>
    <s v="2022-05-13 05:04:10.016000+00:00"/>
    <s v="2022-08-10 12:45:32.909000+00:00"/>
    <s v="GTL"/>
  </r>
  <r>
    <s v="Prateek Wadhwa"/>
    <n v="5000"/>
    <s v="INR"/>
    <n v="0"/>
    <s v="7/24/22"/>
    <s v="Sales"/>
    <s v="stat_kcR4fZg7TU7jjk1jAVua3qGLRS4J5uFayEjK5j02wtv"/>
    <s v="Unqualified"/>
    <n v="0"/>
    <s v="OpportunityStatusType.Lost"/>
    <s v="cont_cydpOXMz1435boncCVrUPLYuZlX4tKKgsZWV7YOitHd"/>
    <s v="Sunny Gurbani"/>
    <s v="Burglary"/>
    <s v="lead_943veGFdOWRL2lfBJwkcUVCfLrTOr82JJV0qaU5cVFL"/>
    <s v="Marathwada Auto Components"/>
    <s v="Prateek Wadhwa"/>
    <s v="user_FdWFezbLzkYQcGsBUsjZO25nr2poK2nRbqV47Rs5Kfm"/>
    <s v="Prateek Wadhwa"/>
    <s v="2022-07-12 10:00:04.150000+00:00"/>
    <s v="2022-07-14 04:44:42.495000+00:00"/>
    <m/>
    <s v="Aurangabad"/>
    <m/>
    <m/>
    <m/>
    <n v="500"/>
    <m/>
    <m/>
    <m/>
    <m/>
    <m/>
    <m/>
    <m/>
    <m/>
    <m/>
    <m/>
    <m/>
    <s v="Automotive"/>
    <m/>
    <m/>
    <m/>
    <m/>
    <m/>
    <m/>
    <m/>
    <m/>
    <m/>
    <m/>
    <m/>
    <m/>
    <s v="Deepak Yadav"/>
    <m/>
    <s v="user_FdWFezbLzkYQcGsBUsjZO25nr2poK2nRbqV47Rs5Kfm"/>
    <x v="17"/>
    <x v="1"/>
    <m/>
    <s v="July"/>
    <s v="Cold Call"/>
    <s v="Lusha"/>
    <m/>
    <m/>
    <m/>
    <m/>
    <m/>
    <s v="2021-07-09 10:53:20.849000+00:00"/>
    <s v="2022-07-14 05:21:53.186000+00:00"/>
    <s v="NON EB"/>
  </r>
  <r>
    <s v="Prateek Wadhwa"/>
    <n v="10000"/>
    <s v="INR"/>
    <n v="0"/>
    <s v="7/24/22"/>
    <s v="Sales"/>
    <s v="stat_kcR4fZg7TU7jjk1jAVua3qGLRS4J5uFayEjK5j02wtv"/>
    <s v="Unqualified"/>
    <n v="0"/>
    <s v="OpportunityStatusType.Lost"/>
    <s v="cont_cydpOXMz1435boncCVrUPLYuZlX4tKKgsZWV7YOitHd"/>
    <s v="Sunny Gurbani"/>
    <m/>
    <s v="lead_943veGFdOWRL2lfBJwkcUVCfLrTOr82JJV0qaU5cVFL"/>
    <s v="Marathwada Auto Components"/>
    <s v="Prateek Wadhwa"/>
    <s v="user_FdWFezbLzkYQcGsBUsjZO25nr2poK2nRbqV47Rs5Kfm"/>
    <s v="Prateek Wadhwa"/>
    <s v="2022-07-12 09:58:52.700000+00:00"/>
    <s v="2022-07-14 04:44:11.920000+00:00"/>
    <m/>
    <s v="Aurangabad"/>
    <m/>
    <m/>
    <m/>
    <n v="500"/>
    <m/>
    <m/>
    <m/>
    <m/>
    <m/>
    <m/>
    <m/>
    <m/>
    <m/>
    <m/>
    <m/>
    <s v="Automotive"/>
    <m/>
    <m/>
    <m/>
    <m/>
    <m/>
    <m/>
    <m/>
    <m/>
    <m/>
    <m/>
    <m/>
    <m/>
    <s v="Deepak Yadav"/>
    <m/>
    <s v="user_FdWFezbLzkYQcGsBUsjZO25nr2poK2nRbqV47Rs5Kfm"/>
    <x v="17"/>
    <x v="1"/>
    <m/>
    <s v="July"/>
    <s v="Cold Call"/>
    <s v="Lusha"/>
    <m/>
    <m/>
    <m/>
    <m/>
    <m/>
    <s v="2021-07-09 10:53:20.849000+00:00"/>
    <s v="2022-07-14 05:21:53.186000+00:00"/>
    <s v="GPA"/>
  </r>
  <r>
    <s v="Prateek Wadhwa"/>
    <n v="5000"/>
    <s v="INR"/>
    <n v="0"/>
    <s v="7/24/22"/>
    <s v="Sales"/>
    <s v="stat_kcR4fZg7TU7jjk1jAVua3qGLRS4J5uFayEjK5j02wtv"/>
    <s v="Unqualified"/>
    <n v="0"/>
    <s v="OpportunityStatusType.Lost"/>
    <s v="cont_cydpOXMz1435boncCVrUPLYuZlX4tKKgsZWV7YOitHd"/>
    <s v="Sunny Gurbani"/>
    <s v="Fire"/>
    <s v="lead_943veGFdOWRL2lfBJwkcUVCfLrTOr82JJV0qaU5cVFL"/>
    <s v="Marathwada Auto Components"/>
    <s v="Prateek Wadhwa"/>
    <s v="user_FdWFezbLzkYQcGsBUsjZO25nr2poK2nRbqV47Rs5Kfm"/>
    <s v="Prateek Wadhwa"/>
    <s v="2022-07-12 09:59:41.541000+00:00"/>
    <s v="2022-07-14 04:44:30.998000+00:00"/>
    <m/>
    <s v="Aurangabad"/>
    <m/>
    <m/>
    <m/>
    <n v="500"/>
    <m/>
    <m/>
    <m/>
    <m/>
    <m/>
    <m/>
    <m/>
    <m/>
    <m/>
    <m/>
    <m/>
    <s v="Automotive"/>
    <m/>
    <m/>
    <m/>
    <m/>
    <m/>
    <m/>
    <m/>
    <m/>
    <m/>
    <m/>
    <m/>
    <m/>
    <s v="Deepak Yadav"/>
    <m/>
    <s v="user_FdWFezbLzkYQcGsBUsjZO25nr2poK2nRbqV47Rs5Kfm"/>
    <x v="17"/>
    <x v="1"/>
    <m/>
    <s v="July"/>
    <s v="Cold Call"/>
    <s v="Lusha"/>
    <m/>
    <m/>
    <m/>
    <m/>
    <m/>
    <s v="2021-07-09 10:53:20.849000+00:00"/>
    <s v="2022-07-14 05:21:53.186000+00:00"/>
    <s v="NON EB"/>
  </r>
  <r>
    <s v="Ankur Gaurav"/>
    <n v="2000000"/>
    <s v="INR"/>
    <n v="0"/>
    <s v="7/31/22"/>
    <s v="Sales"/>
    <s v="stat_kcR4fZg7TU7jjk1jAVua3qGLRS4J5uFayEjK5j02wtv"/>
    <s v="Unqualified"/>
    <n v="0"/>
    <s v="OpportunityStatusType.Lost"/>
    <m/>
    <m/>
    <s v="GMC-Fresh"/>
    <s v="lead_qoGMGVmZztPdXqQrtivPFO5HWSW3kDPXMBfWJUmPw1y"/>
    <s v="Narayana Group"/>
    <s v="Bharti Bankey"/>
    <s v="user_srg8vKhTH4Op816Ys9oZfFwLDukscRfgPrYZnVvwv0c"/>
    <s v="Ankur Gaurav"/>
    <s v="2022-06-17 06:29:58.403000+00:00"/>
    <s v="2022-07-14 04:12:25.568000+00:00"/>
    <m/>
    <s v="Bangalore"/>
    <m/>
    <s v="2022-06-16 11:19:02+00:00"/>
    <m/>
    <n v="300"/>
    <m/>
    <m/>
    <m/>
    <m/>
    <m/>
    <m/>
    <m/>
    <s v="PAID_SEARCH"/>
    <m/>
    <m/>
    <m/>
    <m/>
    <m/>
    <m/>
    <m/>
    <m/>
    <m/>
    <m/>
    <m/>
    <m/>
    <m/>
    <m/>
    <m/>
    <m/>
    <m/>
    <m/>
    <s v="user_aM3WaaSUQQmaNnsm9l2FQRVWUEr8RN2ZdXzsuQUalQ3"/>
    <x v="7"/>
    <x v="1"/>
    <m/>
    <s v="August"/>
    <s v="Inbound"/>
    <s v="Inbound via website"/>
    <m/>
    <s v="Employee Count 200"/>
    <m/>
    <m/>
    <m/>
    <s v="2022-06-16 11:21:53.381000+00:00"/>
    <s v="2022-09-02 11:06:39.243000+00:00"/>
    <m/>
  </r>
  <r>
    <s v="Prateek Wadhwa"/>
    <n v="500000"/>
    <s v="INR"/>
    <n v="0"/>
    <s v="7/24/22"/>
    <s v="Sales"/>
    <s v="stat_kcR4fZg7TU7jjk1jAVua3qGLRS4J5uFayEjK5j02wtv"/>
    <s v="Unqualified"/>
    <n v="0"/>
    <s v="OpportunityStatusType.Lost"/>
    <s v="cont_cydpOXMz1435boncCVrUPLYuZlX4tKKgsZWV7YOitHd"/>
    <s v="Sunny Gurbani"/>
    <m/>
    <s v="lead_943veGFdOWRL2lfBJwkcUVCfLrTOr82JJV0qaU5cVFL"/>
    <s v="Marathwada Auto Components"/>
    <s v="Prateek Wadhwa"/>
    <s v="user_FdWFezbLzkYQcGsBUsjZO25nr2poK2nRbqV47Rs5Kfm"/>
    <s v="Prateek Wadhwa"/>
    <s v="2022-07-12 09:58:30.046000+00:00"/>
    <s v="2022-07-14 04:44:01.409000+00:00"/>
    <m/>
    <s v="Aurangabad"/>
    <m/>
    <m/>
    <m/>
    <n v="500"/>
    <m/>
    <m/>
    <m/>
    <m/>
    <m/>
    <m/>
    <m/>
    <m/>
    <m/>
    <m/>
    <m/>
    <s v="Automotive"/>
    <m/>
    <m/>
    <m/>
    <m/>
    <m/>
    <m/>
    <m/>
    <m/>
    <m/>
    <m/>
    <m/>
    <m/>
    <s v="Deepak Yadav"/>
    <m/>
    <s v="user_FdWFezbLzkYQcGsBUsjZO25nr2poK2nRbqV47Rs5Kfm"/>
    <x v="17"/>
    <x v="1"/>
    <m/>
    <s v="July"/>
    <s v="Cold Call"/>
    <s v="Lusha"/>
    <m/>
    <m/>
    <m/>
    <m/>
    <m/>
    <s v="2021-07-09 10:53:20.849000+00:00"/>
    <s v="2022-07-14 05:21:53.186000+00:00"/>
    <s v="GMC"/>
  </r>
  <r>
    <s v="Manish Balpande"/>
    <n v="900000"/>
    <s v="INR"/>
    <n v="0"/>
    <s v="7/22/22"/>
    <s v="Sales"/>
    <s v="stat_kcR4fZg7TU7jjk1jAVua3qGLRS4J5uFayEjK5j02wtv"/>
    <s v="Unqualified"/>
    <n v="0"/>
    <s v="OpportunityStatusType.Lost"/>
    <s v="cont_bpI83vCK6QXTjdivT1rB5tsUSfY3H36Km4dceMUcIfS"/>
    <s v="SHRADHA Borade"/>
    <s v="GTLI Renewal"/>
    <s v="lead_2Ttj1S5acBnYOo52VpE60kPheAujmfqX1j4vvzDjH9H"/>
    <s v="Aera Technology"/>
    <s v="Trupti Suryavanshi"/>
    <s v="user_8jx3L2CDfrbzNnwYUv6Plfha6VxaSGsqcbTXR3sIBZi"/>
    <s v="Manish Balpande"/>
    <s v="2022-07-07 06:57:09.743000+00:00"/>
    <s v="2022-07-14 04:10:18.076000+00:00"/>
    <m/>
    <s v="Pune"/>
    <m/>
    <s v="2021-06-29 12:04:10+00:00"/>
    <m/>
    <n v="194"/>
    <m/>
    <m/>
    <m/>
    <m/>
    <m/>
    <m/>
    <m/>
    <m/>
    <m/>
    <m/>
    <m/>
    <s v="IT Services &amp; IT Consulting"/>
    <m/>
    <m/>
    <m/>
    <m/>
    <m/>
    <m/>
    <m/>
    <m/>
    <m/>
    <m/>
    <m/>
    <m/>
    <s v="Aniket Vahile"/>
    <m/>
    <s v="user_L8E6IFhq6UCzKLHa45LUUTZCznDuyDwFrGaEp9DXiUM"/>
    <x v="9"/>
    <x v="1"/>
    <m/>
    <s v="July"/>
    <s v="Existing Account; Inbound"/>
    <s v="Inbound via website"/>
    <m/>
    <s v="Employee Count 50"/>
    <m/>
    <m/>
    <m/>
    <s v="2020-12-06 09:47:15.914000+00:00"/>
    <s v="2022-09-16 10:47:30.990000+00:00"/>
    <s v="GTL"/>
  </r>
  <r>
    <s v="Manish Balpande"/>
    <n v="2800000"/>
    <s v="INR"/>
    <n v="0"/>
    <s v="7/19/22"/>
    <s v="Sales"/>
    <s v="stat_kcR4fZg7TU7jjk1jAVua3qGLRS4J5uFayEjK5j02wtv"/>
    <s v="Unqualified"/>
    <n v="0"/>
    <s v="OpportunityStatusType.Lost"/>
    <s v="cont_bpI83vCK6QXTjdivT1rB5tsUSfY3H36Km4dceMUcIfS"/>
    <s v="SHRADHA Borade"/>
    <s v="GMC renewal"/>
    <s v="lead_2Ttj1S5acBnYOo52VpE60kPheAujmfqX1j4vvzDjH9H"/>
    <s v="Aera Technology"/>
    <s v="Trupti Suryavanshi"/>
    <s v="user_8jx3L2CDfrbzNnwYUv6Plfha6VxaSGsqcbTXR3sIBZi"/>
    <s v="Manish Balpande"/>
    <s v="2022-07-07 06:56:34.729000+00:00"/>
    <s v="2022-07-14 04:10:08.100000+00:00"/>
    <m/>
    <s v="Pune"/>
    <m/>
    <s v="2021-06-29 12:04:10+00:00"/>
    <m/>
    <n v="194"/>
    <m/>
    <m/>
    <m/>
    <m/>
    <m/>
    <m/>
    <m/>
    <m/>
    <m/>
    <m/>
    <m/>
    <s v="IT Services &amp; IT Consulting"/>
    <m/>
    <m/>
    <m/>
    <m/>
    <m/>
    <m/>
    <m/>
    <m/>
    <m/>
    <m/>
    <m/>
    <m/>
    <s v="Aniket Vahile"/>
    <m/>
    <s v="user_L8E6IFhq6UCzKLHa45LUUTZCznDuyDwFrGaEp9DXiUM"/>
    <x v="9"/>
    <x v="1"/>
    <m/>
    <s v="July"/>
    <s v="Existing Account; Inbound"/>
    <s v="Inbound via website"/>
    <m/>
    <s v="Employee Count 50"/>
    <m/>
    <m/>
    <m/>
    <s v="2020-12-06 09:47:15.914000+00:00"/>
    <s v="2022-09-16 10:47:30.990000+00:00"/>
    <s v="GMC"/>
  </r>
  <r>
    <s v="Prasoon Mishra"/>
    <n v="2500000"/>
    <s v="INR"/>
    <n v="0"/>
    <d v="2022-12-07T00:00:00"/>
    <s v="Sales"/>
    <s v="stat_1hn9nRJaLbI53NxPuSQgo90kRpbpKsFlwN4oEGNUTdO"/>
    <s v="Lost"/>
    <n v="0"/>
    <s v="OpportunityStatusType.Lost"/>
    <m/>
    <m/>
    <s v="GMC"/>
    <s v="lead_nTOKey27aUEaNDRJd4JoX8ma6LulQTbSKTyICcOMU9A"/>
    <s v="Imaging EndPoints"/>
    <s v="Bharti Bankey"/>
    <s v="user_RYbBTp8BVWNa7ppiOz6QVJMGK0exHsFmc5uCLn34ODZ"/>
    <s v="Prasoon Mishra"/>
    <s v="2022-03-07 11:13:25.789000+00:00"/>
    <s v="2022-07-13 17:13:40.596000+00:00"/>
    <m/>
    <s v="Hyderabad"/>
    <m/>
    <s v="2022-02-23 14:03:56+00:00"/>
    <m/>
    <n v="200"/>
    <m/>
    <m/>
    <m/>
    <m/>
    <m/>
    <m/>
    <m/>
    <s v="DIRECT_TRAFFIC"/>
    <m/>
    <m/>
    <m/>
    <m/>
    <m/>
    <m/>
    <m/>
    <m/>
    <m/>
    <m/>
    <m/>
    <m/>
    <m/>
    <m/>
    <m/>
    <m/>
    <m/>
    <m/>
    <s v="user_aM3WaaSUQQmaNnsm9l2FQRVWUEr8RN2ZdXzsuQUalQ3"/>
    <x v="7"/>
    <x v="1"/>
    <m/>
    <s v="July"/>
    <s v="Inbound"/>
    <s v="Inbound via website"/>
    <m/>
    <s v="Employee Count 200"/>
    <m/>
    <m/>
    <m/>
    <s v="2022-02-23 14:04:21.978000+00:00"/>
    <s v="2022-07-13 17:13:40.625000+00:00"/>
    <m/>
  </r>
  <r>
    <s v="Mayur Gadiyar"/>
    <n v="400000"/>
    <s v="INR"/>
    <n v="0"/>
    <s v="8/31/22"/>
    <s v="Sales"/>
    <s v="stat_kcR4fZg7TU7jjk1jAVua3qGLRS4J5uFayEjK5j02wtv"/>
    <s v="Unqualified"/>
    <n v="0"/>
    <s v="OpportunityStatusType.Lost"/>
    <m/>
    <m/>
    <s v="Client said we are not shortlisted as a broker"/>
    <s v="lead_i51uc4jjLZ9uNEUteXSUEFifz2rnB01zTHMzYJF5bjQ"/>
    <s v="Inspirisys"/>
    <s v="Kanchan Kothari"/>
    <s v="user_bdUPAGjcS7p6513So3N4g3aWNS5HuBuVJi7bvCPAsLt"/>
    <s v="Mayur Gadiyar"/>
    <s v="2022-07-11 11:41:24.874000+00:00"/>
    <s v="2022-07-13 15:02:32.322000+00:00"/>
    <m/>
    <s v="Mumbai"/>
    <m/>
    <m/>
    <m/>
    <m/>
    <m/>
    <m/>
    <m/>
    <m/>
    <m/>
    <m/>
    <m/>
    <s v="PAID_SOCIAL"/>
    <m/>
    <m/>
    <m/>
    <s v="Professional Services"/>
    <m/>
    <m/>
    <m/>
    <m/>
    <m/>
    <m/>
    <m/>
    <m/>
    <m/>
    <m/>
    <m/>
    <m/>
    <m/>
    <m/>
    <s v="user_bdUPAGjcS7p6513So3N4g3aWNS5HuBuVJi7bvCPAsLt"/>
    <x v="24"/>
    <x v="1"/>
    <m/>
    <s v="July"/>
    <s v="Gated Content"/>
    <m/>
    <m/>
    <s v="Employee Engagement Handbook"/>
    <m/>
    <m/>
    <m/>
    <s v="2022-06-10 06:39:32.116000+00:00"/>
    <s v="2022-09-30 10:12:27.230000+00:00"/>
    <s v="GMC"/>
  </r>
  <r>
    <s v="Mayur Gadiyar"/>
    <n v="100000"/>
    <s v="INR"/>
    <n v="0"/>
    <d v="2022-01-08T00:00:00"/>
    <s v="Sales"/>
    <s v="stat_kcR4fZg7TU7jjk1jAVua3qGLRS4J5uFayEjK5j02wtv"/>
    <s v="Unqualified"/>
    <n v="0"/>
    <s v="OpportunityStatusType.Lost"/>
    <s v="cont_QzYQ22m1Dp2phFnwfOmbwVn2pJZdDD3kBFDNgp1u7At"/>
    <s v="Mohan Singh"/>
    <s v="GPA"/>
    <s v="lead_MklQDLHtMxB0neHK6TWefbwKbc5YHtSEVCSfmxxR2Ab"/>
    <s v="Sterling and Wilson"/>
    <s v="Mayur Gadiyar"/>
    <s v="user_bdUPAGjcS7p6513So3N4g3aWNS5HuBuVJi7bvCPAsLt"/>
    <s v="Mayur Gadiyar"/>
    <s v="2022-05-05 09:56:42.285000+00:00"/>
    <s v="2022-07-13 14:54:01.005000+00:00"/>
    <m/>
    <s v="Mumbai"/>
    <m/>
    <m/>
    <m/>
    <n v="400"/>
    <m/>
    <m/>
    <m/>
    <m/>
    <m/>
    <m/>
    <m/>
    <m/>
    <m/>
    <m/>
    <m/>
    <s v="Manufacturing"/>
    <m/>
    <m/>
    <m/>
    <m/>
    <m/>
    <m/>
    <m/>
    <m/>
    <m/>
    <m/>
    <m/>
    <m/>
    <m/>
    <m/>
    <s v="user_bdUPAGjcS7p6513So3N4g3aWNS5HuBuVJi7bvCPAsLt"/>
    <x v="24"/>
    <x v="1"/>
    <m/>
    <s v="June; May"/>
    <s v="Cold Call"/>
    <m/>
    <m/>
    <m/>
    <m/>
    <m/>
    <m/>
    <s v="2021-11-17 01:29:55.309000+00:00"/>
    <s v="2022-08-11 05:28:52.848000+00:00"/>
    <s v="GPA"/>
  </r>
  <r>
    <s v="Mayur Gadiyar"/>
    <n v="500000"/>
    <s v="INR"/>
    <n v="0"/>
    <s v="7/31/22"/>
    <s v="Sales"/>
    <s v="stat_kcR4fZg7TU7jjk1jAVua3qGLRS4J5uFayEjK5j02wtv"/>
    <s v="Unqualified"/>
    <n v="0"/>
    <s v="OpportunityStatusType.Lost"/>
    <m/>
    <m/>
    <s v="GMC"/>
    <s v="lead_BjHcWFZPfNifAfkocGoUZXFtxb1wfQRQLzfK8G2kMMP"/>
    <s v="Mangalam Placement"/>
    <s v="Mayur Gadiyar"/>
    <s v="user_bdUPAGjcS7p6513So3N4g3aWNS5HuBuVJi7bvCPAsLt"/>
    <s v="Mayur Gadiyar"/>
    <s v="2022-05-16 08:41:18.615000+00:00"/>
    <s v="2022-07-13 14:55:18.668000+00:00"/>
    <m/>
    <s v="Mumbai"/>
    <m/>
    <m/>
    <m/>
    <n v="118"/>
    <m/>
    <m/>
    <m/>
    <m/>
    <m/>
    <m/>
    <m/>
    <m/>
    <m/>
    <m/>
    <m/>
    <s v="HR / Staffing / Recruitment"/>
    <m/>
    <m/>
    <m/>
    <m/>
    <m/>
    <m/>
    <m/>
    <m/>
    <m/>
    <m/>
    <m/>
    <m/>
    <s v="Mrunmay Jalgaonkar"/>
    <m/>
    <s v="user_2YgShwgjLNI4FjAqgE9PtKsdIaGh919JGcFG919fe5B"/>
    <x v="27"/>
    <x v="1"/>
    <m/>
    <m/>
    <s v="Cold Call"/>
    <m/>
    <m/>
    <m/>
    <m/>
    <m/>
    <m/>
    <s v="2022-05-10 10:08:56.741000+00:00"/>
    <s v="2022-09-08 09:25:35.267000+00:00"/>
    <s v="GMC"/>
  </r>
  <r>
    <s v="Mayur Gadiyar"/>
    <n v="600000"/>
    <s v="INR"/>
    <n v="0"/>
    <s v="9/30/22"/>
    <s v="Sales"/>
    <s v="stat_kcR4fZg7TU7jjk1jAVua3qGLRS4J5uFayEjK5j02wtv"/>
    <s v="Unqualified"/>
    <n v="0"/>
    <s v="OpportunityStatusType.Lost"/>
    <s v="cont_93mJMUsXKoM3w8VpO6iBQkjd1AydjNKmx2u7sbjgLP6"/>
    <s v="vijay roundel"/>
    <s v="GMC"/>
    <s v="lead_KZqTPx4rnqzuIIMbxUzHXDcNfXIKgHpxEYbJ7SwrSG9"/>
    <s v="SHRI L G HARIA MULTIPURPOSE SCHOOL"/>
    <s v="Mayur Gadiyar"/>
    <s v="user_bdUPAGjcS7p6513So3N4g3aWNS5HuBuVJi7bvCPAsLt"/>
    <s v="Mayur Gadiyar"/>
    <s v="2022-06-09 06:37:29.468000+00:00"/>
    <s v="2022-07-13 14:54:51.733000+00:00"/>
    <m/>
    <s v="Vapi"/>
    <m/>
    <m/>
    <m/>
    <n v="102"/>
    <m/>
    <m/>
    <m/>
    <m/>
    <m/>
    <m/>
    <m/>
    <m/>
    <m/>
    <m/>
    <m/>
    <s v="Education"/>
    <m/>
    <m/>
    <m/>
    <m/>
    <m/>
    <m/>
    <m/>
    <m/>
    <m/>
    <m/>
    <m/>
    <m/>
    <s v="Jitin Gopi"/>
    <m/>
    <s v="user_bdUPAGjcS7p6513So3N4g3aWNS5HuBuVJi7bvCPAsLt"/>
    <x v="24"/>
    <x v="1"/>
    <m/>
    <s v="September"/>
    <s v="Cold Call"/>
    <m/>
    <m/>
    <m/>
    <m/>
    <m/>
    <m/>
    <s v="2021-06-22 07:15:34.821000+00:00"/>
    <s v="2022-09-30 10:12:26.863000+00:00"/>
    <s v="GMC"/>
  </r>
  <r>
    <s v="Mayur Gadiyar"/>
    <n v="1500000"/>
    <s v="INR"/>
    <n v="0"/>
    <s v="7/31/22"/>
    <s v="Sales"/>
    <s v="stat_kcR4fZg7TU7jjk1jAVua3qGLRS4J5uFayEjK5j02wtv"/>
    <s v="Unqualified"/>
    <n v="0"/>
    <s v="OpportunityStatusType.Lost"/>
    <s v="cont_VsaY9gBW9t0VcMsd6vUGNCz3skTHm50Gj3KFeQhfczz"/>
    <s v="Mousmi"/>
    <s v="GMC"/>
    <s v="lead_prWclS2wYZQVNjHuM0b9usEoYfXqNdkwOPiBoN0xbCl"/>
    <s v="Mailhem"/>
    <s v="Mayur Gadiyar"/>
    <s v="user_bdUPAGjcS7p6513So3N4g3aWNS5HuBuVJi7bvCPAsLt"/>
    <s v="Mayur Gadiyar"/>
    <s v="2022-06-09 06:51:30.240000+00:00"/>
    <s v="2022-07-13 14:50:00.454000+00:00"/>
    <m/>
    <s v="Pune"/>
    <m/>
    <s v="2021-05-08 15:00:04+00:00"/>
    <m/>
    <n v="300"/>
    <m/>
    <m/>
    <m/>
    <m/>
    <m/>
    <m/>
    <m/>
    <m/>
    <m/>
    <m/>
    <m/>
    <m/>
    <m/>
    <m/>
    <m/>
    <m/>
    <m/>
    <m/>
    <m/>
    <m/>
    <m/>
    <m/>
    <m/>
    <m/>
    <m/>
    <m/>
    <s v="user_bdUPAGjcS7p6513So3N4g3aWNS5HuBuVJi7bvCPAsLt"/>
    <x v="24"/>
    <x v="1"/>
    <m/>
    <s v="July"/>
    <s v="Gated Content; Inbound"/>
    <s v="Inbound via website"/>
    <m/>
    <s v="Employee Count 5"/>
    <m/>
    <m/>
    <m/>
    <s v="2020-12-06 09:49:36.878000+00:00"/>
    <s v="2022-09-30 10:12:21.792000+00:00"/>
    <s v="GMC"/>
  </r>
  <r>
    <s v="Prateek Wadhwa"/>
    <n v="500000"/>
    <s v="INR"/>
    <n v="0"/>
    <s v="7/30/22"/>
    <s v="Sales"/>
    <s v="stat_kcR4fZg7TU7jjk1jAVua3qGLRS4J5uFayEjK5j02wtv"/>
    <s v="Unqualified"/>
    <n v="0"/>
    <s v="OpportunityStatusType.Lost"/>
    <s v="cont_NNcuur9Xp2XCGMmMcVb5vBbFQoq8Oo1MzBWqfovQURM"/>
    <s v="Ruthika Ramesh"/>
    <m/>
    <s v="lead_rJkzB9zwn7c3ArqNXXWAtGOS04JheIBLDjFFbeccBAE"/>
    <s v="ITT Digital(Fresh)"/>
    <s v="Prateek Wadhwa"/>
    <s v="user_FdWFezbLzkYQcGsBUsjZO25nr2poK2nRbqV47Rs5Kfm"/>
    <s v="Prateek Wadhwa"/>
    <s v="2022-06-22 12:25:12.553000+00:00"/>
    <s v="2022-07-13 14:31:18.242000+00:00"/>
    <m/>
    <s v="Bangalore"/>
    <m/>
    <m/>
    <m/>
    <n v="90"/>
    <m/>
    <m/>
    <m/>
    <m/>
    <m/>
    <m/>
    <m/>
    <m/>
    <m/>
    <m/>
    <m/>
    <s v="IT Services &amp; IT Consulting"/>
    <m/>
    <m/>
    <m/>
    <m/>
    <m/>
    <m/>
    <m/>
    <m/>
    <m/>
    <m/>
    <m/>
    <m/>
    <s v="Jitin Gopi"/>
    <m/>
    <s v="user_FdWFezbLzkYQcGsBUsjZO25nr2poK2nRbqV47Rs5Kfm"/>
    <x v="17"/>
    <x v="1"/>
    <m/>
    <m/>
    <s v="Gated Content"/>
    <m/>
    <m/>
    <s v="Employee Engagement Calendar"/>
    <m/>
    <m/>
    <m/>
    <s v="2022-06-20 02:22:21.725000+00:00"/>
    <s v="2022-09-16 11:24:18.587000+00:00"/>
    <m/>
  </r>
  <r>
    <s v="Prateek Wadhwa"/>
    <n v="50000"/>
    <s v="INR"/>
    <n v="0"/>
    <s v="7/30/22"/>
    <s v="Sales"/>
    <s v="stat_kcR4fZg7TU7jjk1jAVua3qGLRS4J5uFayEjK5j02wtv"/>
    <s v="Unqualified"/>
    <n v="0"/>
    <s v="OpportunityStatusType.Lost"/>
    <s v="cont_NNcuur9Xp2XCGMmMcVb5vBbFQoq8Oo1MzBWqfovQURM"/>
    <s v="Ruthika Ramesh"/>
    <m/>
    <s v="lead_rJkzB9zwn7c3ArqNXXWAtGOS04JheIBLDjFFbeccBAE"/>
    <s v="ITT Digital(Fresh)"/>
    <s v="Prateek Wadhwa"/>
    <s v="user_FdWFezbLzkYQcGsBUsjZO25nr2poK2nRbqV47Rs5Kfm"/>
    <s v="Prateek Wadhwa"/>
    <s v="2022-06-22 12:25:40.657000+00:00"/>
    <s v="2022-07-13 14:31:24.131000+00:00"/>
    <m/>
    <s v="Bangalore"/>
    <m/>
    <m/>
    <m/>
    <n v="90"/>
    <m/>
    <m/>
    <m/>
    <m/>
    <m/>
    <m/>
    <m/>
    <m/>
    <m/>
    <m/>
    <m/>
    <s v="IT Services &amp; IT Consulting"/>
    <m/>
    <m/>
    <m/>
    <m/>
    <m/>
    <m/>
    <m/>
    <m/>
    <m/>
    <m/>
    <m/>
    <m/>
    <s v="Jitin Gopi"/>
    <m/>
    <s v="user_FdWFezbLzkYQcGsBUsjZO25nr2poK2nRbqV47Rs5Kfm"/>
    <x v="17"/>
    <x v="1"/>
    <m/>
    <m/>
    <s v="Gated Content"/>
    <m/>
    <m/>
    <s v="Employee Engagement Calendar"/>
    <m/>
    <m/>
    <m/>
    <s v="2022-06-20 02:22:21.725000+00:00"/>
    <s v="2022-09-16 11:24:18.587000+00:00"/>
    <s v="GPA"/>
  </r>
  <r>
    <s v="Prateek Wadhwa"/>
    <n v="10000"/>
    <s v="INR"/>
    <n v="0"/>
    <s v="7/20/22"/>
    <s v="Sales"/>
    <s v="stat_kcR4fZg7TU7jjk1jAVua3qGLRS4J5uFayEjK5j02wtv"/>
    <s v="Unqualified"/>
    <n v="0"/>
    <s v="OpportunityStatusType.Lost"/>
    <s v="cont_P9RkDBZOSLNRgkTfyei5b9CROekXnSelXv9QqtyRbfu"/>
    <s v="Prince Kumar"/>
    <m/>
    <s v="lead_VZg56lVqq8XgGwhyk7Q6HNCIRJACpsH3869sbjdqk6s"/>
    <s v="UTTAM TOOLS INDIA"/>
    <s v="Prateek Wadhwa"/>
    <s v="user_FdWFezbLzkYQcGsBUsjZO25nr2poK2nRbqV47Rs5Kfm"/>
    <s v="Prateek Wadhwa"/>
    <s v="2022-07-04 09:46:44.925000+00:00"/>
    <s v="2022-07-13 14:29:13.380000+00:00"/>
    <m/>
    <s v="Pune"/>
    <m/>
    <m/>
    <m/>
    <n v="75"/>
    <m/>
    <m/>
    <m/>
    <m/>
    <m/>
    <m/>
    <m/>
    <s v="PAID_SOCIAL"/>
    <m/>
    <m/>
    <m/>
    <s v="Manufacturing"/>
    <m/>
    <m/>
    <m/>
    <m/>
    <m/>
    <m/>
    <m/>
    <m/>
    <m/>
    <m/>
    <m/>
    <m/>
    <m/>
    <m/>
    <s v="user_FdWFezbLzkYQcGsBUsjZO25nr2poK2nRbqV47Rs5Kfm"/>
    <x v="17"/>
    <x v="1"/>
    <m/>
    <s v="July"/>
    <s v="Gated Content"/>
    <m/>
    <m/>
    <s v="Employee Engagement Handbook"/>
    <m/>
    <m/>
    <m/>
    <s v="2022-05-26 10:09:35.478000+00:00"/>
    <s v="2022-08-27 07:39:27.648000+00:00"/>
    <s v="WC"/>
  </r>
  <r>
    <s v="Prateek Wadhwa"/>
    <n v="70000"/>
    <s v="INR"/>
    <n v="0"/>
    <d v="2022-05-07T00:00:00"/>
    <s v="Sales"/>
    <s v="stat_kcR4fZg7TU7jjk1jAVua3qGLRS4J5uFayEjK5j02wtv"/>
    <s v="Unqualified"/>
    <n v="0"/>
    <s v="OpportunityStatusType.Lost"/>
    <s v="cont_xLU79i7Dj6rKjPa2Ogn5dVuZkRdDzDabqeWlUwJYn3m"/>
    <s v="Ameen"/>
    <s v="GMC"/>
    <s v="lead_hr7zCqyRMWjSCQxNCZqevSApIg8kp0D8cnBJoKtqfPR"/>
    <s v="PRGE(Fresh)"/>
    <s v="Prateek Wadhwa"/>
    <s v="user_FdWFezbLzkYQcGsBUsjZO25nr2poK2nRbqV47Rs5Kfm"/>
    <s v="Prateek Wadhwa"/>
    <s v="2022-04-21 07:22:06.035000+00:00"/>
    <s v="2022-07-13 14:29:37.586000+00:00"/>
    <m/>
    <m/>
    <m/>
    <s v="2022-04-08 05:19:54+00:00"/>
    <m/>
    <n v="25"/>
    <m/>
    <m/>
    <m/>
    <m/>
    <m/>
    <m/>
    <m/>
    <s v="ORGANIC_SEARCH"/>
    <m/>
    <m/>
    <m/>
    <m/>
    <m/>
    <m/>
    <m/>
    <m/>
    <m/>
    <m/>
    <m/>
    <m/>
    <m/>
    <m/>
    <m/>
    <m/>
    <m/>
    <m/>
    <s v="user_FdWFezbLzkYQcGsBUsjZO25nr2poK2nRbqV47Rs5Kfm"/>
    <x v="17"/>
    <x v="1"/>
    <m/>
    <s v="June"/>
    <s v="Inbound"/>
    <s v="Inbound via website"/>
    <m/>
    <s v="Employee Count 25"/>
    <m/>
    <m/>
    <m/>
    <s v="2022-04-08 05:23:04.886000+00:00"/>
    <s v="2022-07-13 14:29:37.642000+00:00"/>
    <s v="GMC"/>
  </r>
  <r>
    <s v="Prateek Wadhwa"/>
    <n v="100000"/>
    <s v="INR"/>
    <n v="0"/>
    <s v="7/20/22"/>
    <s v="Sales"/>
    <s v="stat_kcR4fZg7TU7jjk1jAVua3qGLRS4J5uFayEjK5j02wtv"/>
    <s v="Unqualified"/>
    <n v="0"/>
    <s v="OpportunityStatusType.Lost"/>
    <s v="cont_P9RkDBZOSLNRgkTfyei5b9CROekXnSelXv9QqtyRbfu"/>
    <s v="Prince Kumar"/>
    <m/>
    <s v="lead_VZg56lVqq8XgGwhyk7Q6HNCIRJACpsH3869sbjdqk6s"/>
    <s v="UTTAM TOOLS INDIA"/>
    <s v="Prateek Wadhwa"/>
    <s v="user_FdWFezbLzkYQcGsBUsjZO25nr2poK2nRbqV47Rs5Kfm"/>
    <s v="Prateek Wadhwa"/>
    <s v="2022-07-04 09:46:25.712000+00:00"/>
    <s v="2022-07-13 14:29:06.211000+00:00"/>
    <m/>
    <s v="Pune"/>
    <m/>
    <m/>
    <m/>
    <n v="75"/>
    <m/>
    <m/>
    <m/>
    <m/>
    <m/>
    <m/>
    <m/>
    <s v="PAID_SOCIAL"/>
    <m/>
    <m/>
    <m/>
    <s v="Manufacturing"/>
    <m/>
    <m/>
    <m/>
    <m/>
    <m/>
    <m/>
    <m/>
    <m/>
    <m/>
    <m/>
    <m/>
    <m/>
    <m/>
    <m/>
    <s v="user_FdWFezbLzkYQcGsBUsjZO25nr2poK2nRbqV47Rs5Kfm"/>
    <x v="17"/>
    <x v="1"/>
    <m/>
    <s v="July"/>
    <s v="Gated Content"/>
    <m/>
    <m/>
    <s v="Employee Engagement Handbook"/>
    <m/>
    <m/>
    <m/>
    <s v="2022-05-26 10:09:35.478000+00:00"/>
    <s v="2022-08-27 07:39:27.648000+00:00"/>
    <s v="GMC"/>
  </r>
  <r>
    <s v="Prateek Wadhwa"/>
    <n v="20000"/>
    <s v="INR"/>
    <n v="0"/>
    <s v="7/31/22"/>
    <s v="Sales"/>
    <s v="stat_kcR4fZg7TU7jjk1jAVua3qGLRS4J5uFayEjK5j02wtv"/>
    <s v="Unqualified"/>
    <n v="0"/>
    <s v="OpportunityStatusType.Lost"/>
    <s v="cont_oluAK3vPFQRM7NKkdIVKycCM8MA381QHiq9tDzgAGUb"/>
    <s v="Vrushali Ghag"/>
    <s v="Fresh"/>
    <s v="lead_MsqbGER4WJndviJeMpKyFH839CWAJOXsa3HMAtX3aUp"/>
    <s v="Advenza (Fresh)"/>
    <s v="Prateek Wadhwa"/>
    <s v="user_FdWFezbLzkYQcGsBUsjZO25nr2poK2nRbqV47Rs5Kfm"/>
    <s v="Prateek Wadhwa"/>
    <s v="2022-05-10 05:42:44.192000+00:00"/>
    <s v="2022-07-13 14:27:38.848000+00:00"/>
    <m/>
    <s v="Mumbai"/>
    <m/>
    <m/>
    <m/>
    <n v="150"/>
    <m/>
    <m/>
    <m/>
    <m/>
    <m/>
    <m/>
    <m/>
    <m/>
    <m/>
    <m/>
    <m/>
    <m/>
    <m/>
    <m/>
    <m/>
    <m/>
    <m/>
    <m/>
    <m/>
    <m/>
    <m/>
    <m/>
    <m/>
    <m/>
    <m/>
    <m/>
    <s v="user_FdWFezbLzkYQcGsBUsjZO25nr2poK2nRbqV47Rs5Kfm"/>
    <x v="17"/>
    <x v="1"/>
    <m/>
    <m/>
    <s v="Gated Content"/>
    <m/>
    <m/>
    <s v="Employee Engagement Handbook"/>
    <m/>
    <m/>
    <m/>
    <s v="2022-05-01 18:16:19.682000+00:00"/>
    <s v="2022-08-04 12:01:49.918000+00:00"/>
    <s v="GPA"/>
  </r>
  <r>
    <s v="Prateek Wadhwa"/>
    <n v="10000"/>
    <s v="INR"/>
    <n v="0"/>
    <s v="7/31/22"/>
    <s v="Sales"/>
    <s v="stat_kcR4fZg7TU7jjk1jAVua3qGLRS4J5uFayEjK5j02wtv"/>
    <s v="Unqualified"/>
    <n v="0"/>
    <s v="OpportunityStatusType.Lost"/>
    <s v="cont_oluAK3vPFQRM7NKkdIVKycCM8MA381QHiq9tDzgAGUb"/>
    <s v="Vrushali Ghag"/>
    <s v="Fresh"/>
    <s v="lead_MsqbGER4WJndviJeMpKyFH839CWAJOXsa3HMAtX3aUp"/>
    <s v="Advenza (Fresh)"/>
    <s v="Prateek Wadhwa"/>
    <s v="user_FdWFezbLzkYQcGsBUsjZO25nr2poK2nRbqV47Rs5Kfm"/>
    <s v="Prateek Wadhwa"/>
    <s v="2022-05-10 05:43:04.385000+00:00"/>
    <s v="2022-07-13 14:27:45.293000+00:00"/>
    <m/>
    <s v="Mumbai"/>
    <m/>
    <m/>
    <m/>
    <n v="150"/>
    <m/>
    <m/>
    <m/>
    <m/>
    <m/>
    <m/>
    <m/>
    <m/>
    <m/>
    <m/>
    <m/>
    <m/>
    <m/>
    <m/>
    <m/>
    <m/>
    <m/>
    <m/>
    <m/>
    <m/>
    <m/>
    <m/>
    <m/>
    <m/>
    <m/>
    <m/>
    <s v="user_FdWFezbLzkYQcGsBUsjZO25nr2poK2nRbqV47Rs5Kfm"/>
    <x v="17"/>
    <x v="1"/>
    <m/>
    <m/>
    <s v="Gated Content"/>
    <m/>
    <m/>
    <s v="Employee Engagement Handbook"/>
    <m/>
    <m/>
    <m/>
    <s v="2022-05-01 18:16:19.682000+00:00"/>
    <s v="2022-08-04 12:01:49.918000+00:00"/>
    <s v="WC"/>
  </r>
  <r>
    <s v="Prateek Wadhwa"/>
    <n v="250000"/>
    <s v="INR"/>
    <n v="0"/>
    <s v="7/31/22"/>
    <s v="Sales"/>
    <s v="stat_kcR4fZg7TU7jjk1jAVua3qGLRS4J5uFayEjK5j02wtv"/>
    <s v="Unqualified"/>
    <n v="0"/>
    <s v="OpportunityStatusType.Lost"/>
    <s v="cont_oluAK3vPFQRM7NKkdIVKycCM8MA381QHiq9tDzgAGUb"/>
    <s v="Vrushali Ghag"/>
    <s v="Fresh"/>
    <s v="lead_MsqbGER4WJndviJeMpKyFH839CWAJOXsa3HMAtX3aUp"/>
    <s v="Advenza (Fresh)"/>
    <s v="Prateek Wadhwa"/>
    <s v="user_FdWFezbLzkYQcGsBUsjZO25nr2poK2nRbqV47Rs5Kfm"/>
    <s v="Prateek Wadhwa"/>
    <s v="2022-05-10 05:42:24.118000+00:00"/>
    <s v="2022-07-13 14:27:51.092000+00:00"/>
    <m/>
    <s v="Mumbai"/>
    <m/>
    <m/>
    <m/>
    <n v="150"/>
    <m/>
    <m/>
    <m/>
    <m/>
    <m/>
    <m/>
    <m/>
    <m/>
    <m/>
    <m/>
    <m/>
    <m/>
    <m/>
    <m/>
    <m/>
    <m/>
    <m/>
    <m/>
    <m/>
    <m/>
    <m/>
    <m/>
    <m/>
    <m/>
    <m/>
    <m/>
    <s v="user_FdWFezbLzkYQcGsBUsjZO25nr2poK2nRbqV47Rs5Kfm"/>
    <x v="17"/>
    <x v="1"/>
    <m/>
    <m/>
    <s v="Gated Content"/>
    <m/>
    <m/>
    <s v="Employee Engagement Handbook"/>
    <m/>
    <m/>
    <m/>
    <s v="2022-05-01 18:16:19.682000+00:00"/>
    <s v="2022-08-04 12:01:49.918000+00:00"/>
    <s v="GMC"/>
  </r>
  <r>
    <s v="Prateek Wadhwa"/>
    <n v="30000"/>
    <s v="INR"/>
    <n v="0"/>
    <s v="7/30/22"/>
    <s v="Sales"/>
    <s v="stat_kcR4fZg7TU7jjk1jAVua3qGLRS4J5uFayEjK5j02wtv"/>
    <s v="Unqualified"/>
    <n v="0"/>
    <s v="OpportunityStatusType.Lost"/>
    <s v="cont_n0i9LSyWMojupoGp5izlTM9I2DD9tWDXk8pKaC8NC4H"/>
    <s v="Neeta Singh"/>
    <m/>
    <s v="lead_LpK1nGpUGs5mbJ4FXiUbMYMF1Jx9rAPcbtfKYxQttuT"/>
    <s v="Sheraton Grand Pune"/>
    <s v="Prateek Wadhwa"/>
    <s v="user_FdWFezbLzkYQcGsBUsjZO25nr2poK2nRbqV47Rs5Kfm"/>
    <s v="Prateek Wadhwa"/>
    <s v="2022-05-12 07:23:47.926000+00:00"/>
    <s v="2022-07-13 14:24:36.995000+00:00"/>
    <m/>
    <s v="Pune"/>
    <m/>
    <m/>
    <m/>
    <n v="70"/>
    <m/>
    <m/>
    <m/>
    <m/>
    <m/>
    <m/>
    <m/>
    <m/>
    <m/>
    <m/>
    <m/>
    <s v="Hospitality &amp; Travel"/>
    <m/>
    <m/>
    <m/>
    <m/>
    <m/>
    <m/>
    <m/>
    <m/>
    <m/>
    <m/>
    <m/>
    <m/>
    <s v="Ravi Jaiswal"/>
    <m/>
    <s v="user_sREdxbAJihL2Zbgic7tyQ6Rc4Mny7HnD1RNGhA9DDYh"/>
    <x v="5"/>
    <x v="1"/>
    <m/>
    <s v="July"/>
    <s v="Cold Call"/>
    <s v="Mr. E"/>
    <m/>
    <m/>
    <m/>
    <m/>
    <m/>
    <s v="2021-08-02 07:48:37.040000+00:00"/>
    <s v="2022-08-03 05:34:05.178000+00:00"/>
    <s v="GPA"/>
  </r>
  <r>
    <s v="Prateek Wadhwa"/>
    <n v="200000"/>
    <s v="INR"/>
    <n v="0"/>
    <s v="7/30/22"/>
    <s v="Sales"/>
    <s v="stat_kcR4fZg7TU7jjk1jAVua3qGLRS4J5uFayEjK5j02wtv"/>
    <s v="Unqualified"/>
    <n v="0"/>
    <s v="OpportunityStatusType.Lost"/>
    <s v="cont_n0i9LSyWMojupoGp5izlTM9I2DD9tWDXk8pKaC8NC4H"/>
    <s v="Neeta Singh"/>
    <m/>
    <s v="lead_LpK1nGpUGs5mbJ4FXiUbMYMF1Jx9rAPcbtfKYxQttuT"/>
    <s v="Sheraton Grand Pune"/>
    <s v="Prateek Wadhwa"/>
    <s v="user_FdWFezbLzkYQcGsBUsjZO25nr2poK2nRbqV47Rs5Kfm"/>
    <s v="Prateek Wadhwa"/>
    <s v="2022-05-12 07:23:19.156000+00:00"/>
    <s v="2022-07-13 14:24:30.181000+00:00"/>
    <m/>
    <s v="Pune"/>
    <m/>
    <m/>
    <m/>
    <n v="70"/>
    <m/>
    <m/>
    <m/>
    <m/>
    <m/>
    <m/>
    <m/>
    <m/>
    <m/>
    <m/>
    <m/>
    <s v="Hospitality &amp; Travel"/>
    <m/>
    <m/>
    <m/>
    <m/>
    <m/>
    <m/>
    <m/>
    <m/>
    <m/>
    <m/>
    <m/>
    <m/>
    <s v="Ravi Jaiswal"/>
    <m/>
    <s v="user_sREdxbAJihL2Zbgic7tyQ6Rc4Mny7HnD1RNGhA9DDYh"/>
    <x v="5"/>
    <x v="1"/>
    <m/>
    <s v="July"/>
    <s v="Cold Call"/>
    <s v="Mr. E"/>
    <m/>
    <m/>
    <m/>
    <m/>
    <m/>
    <s v="2021-08-02 07:48:37.040000+00:00"/>
    <s v="2022-08-03 05:34:05.178000+00:00"/>
    <s v="GMC"/>
  </r>
  <r>
    <s v="Prateek Wadhwa"/>
    <n v="200000"/>
    <s v="INR"/>
    <n v="0"/>
    <s v="7/31/22"/>
    <s v="Sales"/>
    <s v="stat_kcR4fZg7TU7jjk1jAVua3qGLRS4J5uFayEjK5j02wtv"/>
    <s v="Unqualified"/>
    <n v="0"/>
    <s v="OpportunityStatusType.Lost"/>
    <s v="cont_n4nCBHgmF36tGiE0VE8XrD4fWvQs5k4csvMgJxaa6WQ"/>
    <s v="Yashwanth Salian"/>
    <m/>
    <s v="lead_5qzvRmh40Cx35NYRhWW4skfTuKHyJhIcIPFu2igdPh6"/>
    <s v="Blubirch"/>
    <s v="Prateek Wadhwa"/>
    <s v="user_FdWFezbLzkYQcGsBUsjZO25nr2poK2nRbqV47Rs5Kfm"/>
    <s v="Prateek Wadhwa"/>
    <s v="2022-05-06 10:10:30.402000+00:00"/>
    <s v="2022-07-13 14:23:28.875000+00:00"/>
    <m/>
    <s v="Bangalore"/>
    <m/>
    <m/>
    <m/>
    <n v="110"/>
    <m/>
    <m/>
    <m/>
    <m/>
    <m/>
    <m/>
    <m/>
    <m/>
    <m/>
    <m/>
    <m/>
    <m/>
    <m/>
    <m/>
    <m/>
    <m/>
    <m/>
    <m/>
    <m/>
    <m/>
    <m/>
    <m/>
    <m/>
    <m/>
    <m/>
    <m/>
    <s v="user_FdWFezbLzkYQcGsBUsjZO25nr2poK2nRbqV47Rs5Kfm"/>
    <x v="17"/>
    <x v="1"/>
    <m/>
    <m/>
    <s v="Gated Content"/>
    <m/>
    <m/>
    <s v="Employee Wellness Handbook"/>
    <m/>
    <m/>
    <m/>
    <s v="2022-03-22 06:26:41.640000+00:00"/>
    <s v="2022-07-13 14:23:28.922000+00:00"/>
    <s v="GTL"/>
  </r>
  <r>
    <s v="Prateek Wadhwa"/>
    <n v="200000"/>
    <s v="INR"/>
    <n v="0"/>
    <s v="7/30/22"/>
    <s v="Sales"/>
    <s v="stat_kcR4fZg7TU7jjk1jAVua3qGLRS4J5uFayEjK5j02wtv"/>
    <s v="Unqualified"/>
    <n v="0"/>
    <s v="OpportunityStatusType.Lost"/>
    <s v="cont_WnyXKrH99gIwJ7ts2DnYFASKs9vtfvwVc7eedlQYQYN"/>
    <s v="Bindu Varma"/>
    <m/>
    <s v="lead_gofW2VcfqPtDlHo3sUXTeYyY47EldvokBZPsWiE7AY7"/>
    <s v="Avanze"/>
    <s v="Prateek Wadhwa"/>
    <s v="user_FdWFezbLzkYQcGsBUsjZO25nr2poK2nRbqV47Rs5Kfm"/>
    <s v="Prateek Wadhwa"/>
    <s v="2022-05-23 09:39:40.807000+00:00"/>
    <s v="2022-07-13 14:20:38.642000+00:00"/>
    <m/>
    <s v="Bangalore"/>
    <m/>
    <m/>
    <m/>
    <n v="650"/>
    <m/>
    <m/>
    <m/>
    <m/>
    <m/>
    <m/>
    <m/>
    <m/>
    <m/>
    <m/>
    <m/>
    <m/>
    <m/>
    <m/>
    <m/>
    <m/>
    <m/>
    <m/>
    <m/>
    <m/>
    <m/>
    <m/>
    <m/>
    <m/>
    <m/>
    <m/>
    <s v="user_5YHA1ZU4iP896lD1YJehdJcMx7ZEgWCpulT4T2c3pJ3"/>
    <x v="4"/>
    <x v="1"/>
    <m/>
    <s v="July; June"/>
    <s v="Gated Content"/>
    <m/>
    <m/>
    <s v="Employee Engagement Handbook"/>
    <m/>
    <m/>
    <m/>
    <s v="2021-10-04 17:05:47.237000+00:00"/>
    <s v="2022-07-13 14:20:38.672000+00:00"/>
    <s v="GPA"/>
  </r>
  <r>
    <s v="Prateek Wadhwa"/>
    <n v="700000"/>
    <s v="INR"/>
    <n v="0"/>
    <s v="7/31/22"/>
    <s v="Sales"/>
    <s v="stat_kcR4fZg7TU7jjk1jAVua3qGLRS4J5uFayEjK5j02wtv"/>
    <s v="Unqualified"/>
    <n v="0"/>
    <s v="OpportunityStatusType.Lost"/>
    <s v="cont_n4nCBHgmF36tGiE0VE8XrD4fWvQs5k4csvMgJxaa6WQ"/>
    <s v="Yashwanth Salian"/>
    <m/>
    <s v="lead_5qzvRmh40Cx35NYRhWW4skfTuKHyJhIcIPFu2igdPh6"/>
    <s v="Blubirch"/>
    <s v="Prateek Wadhwa"/>
    <s v="user_FdWFezbLzkYQcGsBUsjZO25nr2poK2nRbqV47Rs5Kfm"/>
    <s v="Prateek Wadhwa"/>
    <s v="2022-05-06 10:10:05.757000+00:00"/>
    <s v="2022-07-13 14:23:19.980000+00:00"/>
    <m/>
    <s v="Bangalore"/>
    <m/>
    <m/>
    <m/>
    <n v="110"/>
    <m/>
    <m/>
    <m/>
    <m/>
    <m/>
    <m/>
    <m/>
    <m/>
    <m/>
    <m/>
    <m/>
    <m/>
    <m/>
    <m/>
    <m/>
    <m/>
    <m/>
    <m/>
    <m/>
    <m/>
    <m/>
    <m/>
    <m/>
    <m/>
    <m/>
    <m/>
    <s v="user_FdWFezbLzkYQcGsBUsjZO25nr2poK2nRbqV47Rs5Kfm"/>
    <x v="17"/>
    <x v="1"/>
    <m/>
    <m/>
    <s v="Gated Content"/>
    <m/>
    <m/>
    <s v="Employee Wellness Handbook"/>
    <m/>
    <m/>
    <m/>
    <s v="2022-03-22 06:26:41.640000+00:00"/>
    <s v="2022-07-13 14:23:28.922000+00:00"/>
    <s v="GMC"/>
  </r>
  <r>
    <s v="Prateek Wadhwa"/>
    <n v="2000000"/>
    <s v="INR"/>
    <n v="0"/>
    <s v="7/30/22"/>
    <s v="Sales"/>
    <s v="stat_kcR4fZg7TU7jjk1jAVua3qGLRS4J5uFayEjK5j02wtv"/>
    <s v="Unqualified"/>
    <n v="0"/>
    <s v="OpportunityStatusType.Lost"/>
    <s v="cont_WnyXKrH99gIwJ7ts2DnYFASKs9vtfvwVc7eedlQYQYN"/>
    <s v="Bindu Varma"/>
    <m/>
    <s v="lead_gofW2VcfqPtDlHo3sUXTeYyY47EldvokBZPsWiE7AY7"/>
    <s v="Avanze"/>
    <s v="Prateek Wadhwa"/>
    <s v="user_FdWFezbLzkYQcGsBUsjZO25nr2poK2nRbqV47Rs5Kfm"/>
    <s v="Prateek Wadhwa"/>
    <s v="2022-05-23 09:39:12.994000+00:00"/>
    <s v="2022-07-13 14:20:31.549000+00:00"/>
    <m/>
    <s v="Bangalore"/>
    <m/>
    <m/>
    <m/>
    <n v="650"/>
    <m/>
    <m/>
    <m/>
    <m/>
    <m/>
    <m/>
    <m/>
    <m/>
    <m/>
    <m/>
    <m/>
    <m/>
    <m/>
    <m/>
    <m/>
    <m/>
    <m/>
    <m/>
    <m/>
    <m/>
    <m/>
    <m/>
    <m/>
    <m/>
    <m/>
    <m/>
    <s v="user_5YHA1ZU4iP896lD1YJehdJcMx7ZEgWCpulT4T2c3pJ3"/>
    <x v="4"/>
    <x v="1"/>
    <m/>
    <s v="July; June"/>
    <s v="Gated Content"/>
    <m/>
    <m/>
    <s v="Employee Engagement Handbook"/>
    <m/>
    <m/>
    <m/>
    <s v="2021-10-04 17:05:47.237000+00:00"/>
    <s v="2022-07-13 14:20:38.672000+00:00"/>
    <s v="GMC"/>
  </r>
  <r>
    <s v="Shreenath Bhat"/>
    <n v="400000"/>
    <s v="INR"/>
    <n v="0"/>
    <s v="9/30/22"/>
    <s v="Sales"/>
    <s v="stat_kcR4fZg7TU7jjk1jAVua3qGLRS4J5uFayEjK5j02wtv"/>
    <s v="Unqualified"/>
    <n v="0"/>
    <s v="OpportunityStatusType.Lost"/>
    <m/>
    <m/>
    <s v="GTL for All the employees"/>
    <s v="lead_1djRFON9fkQi2ixQKGqg0VxRxpjQuPbODVkabPUkzmU"/>
    <s v="Kasyap Sweetners(fresh)"/>
    <s v="Shreenath Bhat"/>
    <s v="user_vMd4rmcrSbjykdyL2J7rrYn84SWdcNc5FKligrmItPw"/>
    <s v="Shreenath Bhat"/>
    <s v="2022-05-06 11:18:29.318000+00:00"/>
    <s v="2022-07-13 13:20:25.902000+00:00"/>
    <m/>
    <s v="Vapi"/>
    <m/>
    <m/>
    <m/>
    <n v="1200"/>
    <m/>
    <m/>
    <m/>
    <m/>
    <m/>
    <m/>
    <m/>
    <m/>
    <m/>
    <m/>
    <m/>
    <m/>
    <m/>
    <m/>
    <m/>
    <m/>
    <m/>
    <m/>
    <m/>
    <m/>
    <m/>
    <m/>
    <m/>
    <m/>
    <s v="Kaustubh Gaikwad"/>
    <m/>
    <s v="user_vMd4rmcrSbjykdyL2J7rrYn84SWdcNc5FKligrmItPw"/>
    <x v="11"/>
    <x v="1"/>
    <m/>
    <m/>
    <s v="Cold Call"/>
    <m/>
    <m/>
    <m/>
    <m/>
    <m/>
    <m/>
    <s v="2022-05-06 11:07:17.476000+00:00"/>
    <s v="2022-10-20 10:20:56.979000+00:00"/>
    <s v="GTL"/>
  </r>
  <r>
    <s v="Shreenath Bhat"/>
    <n v="300000"/>
    <s v="INR"/>
    <n v="0"/>
    <s v="9/30/22"/>
    <s v="Sales"/>
    <s v="stat_kcR4fZg7TU7jjk1jAVua3qGLRS4J5uFayEjK5j02wtv"/>
    <s v="Unqualified"/>
    <n v="0"/>
    <s v="OpportunityStatusType.Lost"/>
    <s v="cont_VGyRSF0gyMeydxCPwPcvv5N2hkpkcag5faPSDcMjaUX"/>
    <s v="Vinayakumar"/>
    <s v="WC Policy for employees"/>
    <s v="lead_1djRFON9fkQi2ixQKGqg0VxRxpjQuPbODVkabPUkzmU"/>
    <s v="Kasyap Sweetners(fresh)"/>
    <s v="Shreenath Bhat"/>
    <s v="user_vMd4rmcrSbjykdyL2J7rrYn84SWdcNc5FKligrmItPw"/>
    <s v="Shreenath Bhat"/>
    <s v="2022-05-06 11:16:55.090000+00:00"/>
    <s v="2022-07-13 13:20:10.218000+00:00"/>
    <m/>
    <s v="Vapi"/>
    <m/>
    <m/>
    <m/>
    <n v="1200"/>
    <m/>
    <m/>
    <m/>
    <m/>
    <m/>
    <m/>
    <m/>
    <m/>
    <m/>
    <m/>
    <m/>
    <m/>
    <m/>
    <m/>
    <m/>
    <m/>
    <m/>
    <m/>
    <m/>
    <m/>
    <m/>
    <m/>
    <m/>
    <m/>
    <s v="Kaustubh Gaikwad"/>
    <m/>
    <s v="user_vMd4rmcrSbjykdyL2J7rrYn84SWdcNc5FKligrmItPw"/>
    <x v="11"/>
    <x v="1"/>
    <m/>
    <m/>
    <s v="Cold Call"/>
    <m/>
    <m/>
    <m/>
    <m/>
    <m/>
    <m/>
    <s v="2022-05-06 11:07:17.476000+00:00"/>
    <s v="2022-10-20 10:20:56.979000+00:00"/>
    <s v="WC"/>
  </r>
  <r>
    <s v="Shreenath Bhat"/>
    <n v="800000"/>
    <s v="INR"/>
    <n v="0"/>
    <s v="9/30/22"/>
    <s v="Sales"/>
    <s v="stat_kcR4fZg7TU7jjk1jAVua3qGLRS4J5uFayEjK5j02wtv"/>
    <s v="Unqualified"/>
    <n v="0"/>
    <s v="OpportunityStatusType.Lost"/>
    <m/>
    <m/>
    <s v="WC Policy for contractual employees"/>
    <s v="lead_1djRFON9fkQi2ixQKGqg0VxRxpjQuPbODVkabPUkzmU"/>
    <s v="Kasyap Sweetners(fresh)"/>
    <s v="Shreenath Bhat"/>
    <s v="user_vMd4rmcrSbjykdyL2J7rrYn84SWdcNc5FKligrmItPw"/>
    <s v="Shreenath Bhat"/>
    <s v="2022-05-06 11:17:27.015000+00:00"/>
    <s v="2022-07-13 13:20:18.884000+00:00"/>
    <m/>
    <s v="Vapi"/>
    <m/>
    <m/>
    <m/>
    <n v="1200"/>
    <m/>
    <m/>
    <m/>
    <m/>
    <m/>
    <m/>
    <m/>
    <m/>
    <m/>
    <m/>
    <m/>
    <m/>
    <m/>
    <m/>
    <m/>
    <m/>
    <m/>
    <m/>
    <m/>
    <m/>
    <m/>
    <m/>
    <m/>
    <m/>
    <s v="Kaustubh Gaikwad"/>
    <m/>
    <s v="user_vMd4rmcrSbjykdyL2J7rrYn84SWdcNc5FKligrmItPw"/>
    <x v="11"/>
    <x v="1"/>
    <m/>
    <m/>
    <s v="Cold Call"/>
    <m/>
    <m/>
    <m/>
    <m/>
    <m/>
    <m/>
    <s v="2022-05-06 11:07:17.476000+00:00"/>
    <s v="2022-10-20 10:20:56.979000+00:00"/>
    <s v="WC"/>
  </r>
  <r>
    <s v="Shreenath Bhat"/>
    <n v="100000"/>
    <s v="INR"/>
    <n v="0"/>
    <s v="9/30/22"/>
    <s v="Sales"/>
    <s v="stat_kcR4fZg7TU7jjk1jAVua3qGLRS4J5uFayEjK5j02wtv"/>
    <s v="Unqualified"/>
    <n v="0"/>
    <s v="OpportunityStatusType.Lost"/>
    <s v="cont_EPS7yzeKlJRc6jYKAF4YJx2anvnOLV3PCKRKduFsrpd"/>
    <s v="Malahar"/>
    <s v="WC - Fresh"/>
    <s v="lead_BnMcvINbOk5fbNKTqffMY7ym34bIHxHoTKELZLtXTU0"/>
    <s v="Spectra Dyes and Chemicals"/>
    <s v="Shreenath Bhat"/>
    <s v="user_vMd4rmcrSbjykdyL2J7rrYn84SWdcNc5FKligrmItPw"/>
    <s v="Shreenath Bhat"/>
    <s v="2022-05-05 12:56:48.723000+00:00"/>
    <s v="2022-07-13 13:19:11.512000+00:00"/>
    <m/>
    <s v="Surat"/>
    <m/>
    <m/>
    <m/>
    <n v="105"/>
    <m/>
    <m/>
    <m/>
    <m/>
    <m/>
    <m/>
    <m/>
    <m/>
    <m/>
    <m/>
    <m/>
    <s v="Manufacturing"/>
    <m/>
    <m/>
    <m/>
    <m/>
    <m/>
    <m/>
    <m/>
    <m/>
    <m/>
    <m/>
    <m/>
    <m/>
    <s v="Jitin Gopi"/>
    <m/>
    <s v="user_vMd4rmcrSbjykdyL2J7rrYn84SWdcNc5FKligrmItPw"/>
    <x v="11"/>
    <x v="1"/>
    <m/>
    <m/>
    <s v="Cold Call"/>
    <m/>
    <m/>
    <m/>
    <m/>
    <m/>
    <m/>
    <s v="2022-05-05 06:49:22.908000+00:00"/>
    <s v="2022-07-13 13:19:11.544000+00:00"/>
    <s v="WC"/>
  </r>
  <r>
    <s v="Shreenath Bhat"/>
    <n v="300000"/>
    <s v="INR"/>
    <n v="0"/>
    <s v="9/30/22"/>
    <s v="Sales"/>
    <s v="stat_kcR4fZg7TU7jjk1jAVua3qGLRS4J5uFayEjK5j02wtv"/>
    <s v="Unqualified"/>
    <n v="0"/>
    <s v="OpportunityStatusType.Lost"/>
    <s v="cont_EPS7yzeKlJRc6jYKAF4YJx2anvnOLV3PCKRKduFsrpd"/>
    <s v="Malahar"/>
    <s v="GTL - Fresh policy"/>
    <s v="lead_BnMcvINbOk5fbNKTqffMY7ym34bIHxHoTKELZLtXTU0"/>
    <s v="Spectra Dyes and Chemicals"/>
    <s v="Shreenath Bhat"/>
    <s v="user_vMd4rmcrSbjykdyL2J7rrYn84SWdcNc5FKligrmItPw"/>
    <s v="Shreenath Bhat"/>
    <s v="2022-05-05 12:53:44.103000+00:00"/>
    <s v="2022-07-13 13:19:03.971000+00:00"/>
    <m/>
    <s v="Surat"/>
    <m/>
    <m/>
    <m/>
    <n v="105"/>
    <m/>
    <m/>
    <m/>
    <m/>
    <m/>
    <m/>
    <m/>
    <m/>
    <m/>
    <m/>
    <m/>
    <s v="Manufacturing"/>
    <m/>
    <m/>
    <m/>
    <m/>
    <m/>
    <m/>
    <m/>
    <m/>
    <m/>
    <m/>
    <m/>
    <m/>
    <s v="Jitin Gopi"/>
    <m/>
    <s v="user_vMd4rmcrSbjykdyL2J7rrYn84SWdcNc5FKligrmItPw"/>
    <x v="11"/>
    <x v="1"/>
    <m/>
    <m/>
    <s v="Cold Call"/>
    <m/>
    <m/>
    <m/>
    <m/>
    <m/>
    <m/>
    <s v="2022-05-05 06:49:22.908000+00:00"/>
    <s v="2022-07-13 13:19:11.544000+00:00"/>
    <s v="GTL"/>
  </r>
  <r>
    <s v="Shreenath Bhat"/>
    <n v="500000"/>
    <s v="INR"/>
    <n v="0"/>
    <s v="9/30/22"/>
    <s v="Sales"/>
    <s v="stat_kcR4fZg7TU7jjk1jAVua3qGLRS4J5uFayEjK5j02wtv"/>
    <s v="Unqualified"/>
    <n v="0"/>
    <s v="OpportunityStatusType.Lost"/>
    <s v="cont_VGyRSF0gyMeydxCPwPcvv5N2hkpkcag5faPSDcMjaUX"/>
    <s v="Vinayakumar"/>
    <s v="GMC policy - Fresh for around 100 employees."/>
    <s v="lead_1djRFON9fkQi2ixQKGqg0VxRxpjQuPbODVkabPUkzmU"/>
    <s v="Kasyap Sweetners(fresh)"/>
    <s v="Shreenath Bhat"/>
    <s v="user_vMd4rmcrSbjykdyL2J7rrYn84SWdcNc5FKligrmItPw"/>
    <s v="Shreenath Bhat"/>
    <s v="2022-05-06 11:16:08.328000+00:00"/>
    <s v="2022-07-13 13:19:25.852000+00:00"/>
    <m/>
    <s v="Vapi"/>
    <m/>
    <m/>
    <m/>
    <n v="1200"/>
    <m/>
    <m/>
    <m/>
    <m/>
    <m/>
    <m/>
    <m/>
    <m/>
    <m/>
    <m/>
    <m/>
    <m/>
    <m/>
    <m/>
    <m/>
    <m/>
    <m/>
    <m/>
    <m/>
    <m/>
    <m/>
    <m/>
    <m/>
    <m/>
    <s v="Kaustubh Gaikwad"/>
    <m/>
    <s v="user_vMd4rmcrSbjykdyL2J7rrYn84SWdcNc5FKligrmItPw"/>
    <x v="11"/>
    <x v="1"/>
    <m/>
    <m/>
    <s v="Cold Call"/>
    <m/>
    <m/>
    <m/>
    <m/>
    <m/>
    <m/>
    <s v="2022-05-06 11:07:17.476000+00:00"/>
    <s v="2022-10-20 10:20:56.979000+00:00"/>
    <s v="GMC"/>
  </r>
  <r>
    <s v="Shreenath Bhat"/>
    <n v="20000"/>
    <s v="INR"/>
    <n v="0"/>
    <s v="9/30/22"/>
    <s v="Sales"/>
    <s v="stat_kcR4fZg7TU7jjk1jAVua3qGLRS4J5uFayEjK5j02wtv"/>
    <s v="Unqualified"/>
    <n v="0"/>
    <s v="OpportunityStatusType.Lost"/>
    <s v="cont_EM85kvg0KbeInmQnrD2KEHyoY2fu27T70x8iQ1k9cAN"/>
    <s v="Harish Shetty"/>
    <s v="GPA - Discussion"/>
    <s v="lead_WmmTJvQavk0H2skYXFlYv9WcGTLs3zE898bW3mHItw8"/>
    <s v="Mapra Laboratories Pvt. Ltd."/>
    <s v="Shreenath Bhat"/>
    <s v="user_vMd4rmcrSbjykdyL2J7rrYn84SWdcNc5FKligrmItPw"/>
    <s v="Shreenath Bhat"/>
    <s v="2022-05-11 09:27:21.096000+00:00"/>
    <s v="2022-07-13 13:18:25.572000+00:00"/>
    <m/>
    <s v="Mumbai"/>
    <m/>
    <m/>
    <m/>
    <n v="130"/>
    <m/>
    <m/>
    <m/>
    <m/>
    <m/>
    <m/>
    <m/>
    <m/>
    <m/>
    <m/>
    <m/>
    <s v="Health, Wellness &amp; Fitness"/>
    <m/>
    <m/>
    <m/>
    <m/>
    <m/>
    <m/>
    <m/>
    <m/>
    <m/>
    <m/>
    <m/>
    <m/>
    <s v="Jitin Gopi"/>
    <m/>
    <s v="user_vMd4rmcrSbjykdyL2J7rrYn84SWdcNc5FKligrmItPw"/>
    <x v="11"/>
    <x v="1"/>
    <m/>
    <m/>
    <s v="Cold Call"/>
    <s v="Lusha"/>
    <m/>
    <s v="Pharma"/>
    <m/>
    <m/>
    <m/>
    <s v="2022-02-15 08:53:00.737000+00:00"/>
    <s v="2022-07-13 13:18:25.602000+00:00"/>
    <s v="GPA"/>
  </r>
  <r>
    <s v="Shreenath Bhat"/>
    <n v="500000"/>
    <s v="INR"/>
    <n v="0"/>
    <s v="9/30/22"/>
    <s v="Sales"/>
    <s v="stat_kcR4fZg7TU7jjk1jAVua3qGLRS4J5uFayEjK5j02wtv"/>
    <s v="Unqualified"/>
    <n v="0"/>
    <s v="OpportunityStatusType.Lost"/>
    <s v="cont_EPS7yzeKlJRc6jYKAF4YJx2anvnOLV3PCKRKduFsrpd"/>
    <s v="Malahar"/>
    <s v="GMC - fresh policy"/>
    <s v="lead_BnMcvINbOk5fbNKTqffMY7ym34bIHxHoTKELZLtXTU0"/>
    <s v="Spectra Dyes and Chemicals"/>
    <s v="Shreenath Bhat"/>
    <s v="user_vMd4rmcrSbjykdyL2J7rrYn84SWdcNc5FKligrmItPw"/>
    <s v="Shreenath Bhat"/>
    <s v="2022-05-05 12:52:33.385000+00:00"/>
    <s v="2022-07-13 13:18:56.280000+00:00"/>
    <m/>
    <s v="Surat"/>
    <m/>
    <m/>
    <m/>
    <n v="105"/>
    <m/>
    <m/>
    <m/>
    <m/>
    <m/>
    <m/>
    <m/>
    <m/>
    <m/>
    <m/>
    <m/>
    <s v="Manufacturing"/>
    <m/>
    <m/>
    <m/>
    <m/>
    <m/>
    <m/>
    <m/>
    <m/>
    <m/>
    <m/>
    <m/>
    <m/>
    <s v="Jitin Gopi"/>
    <m/>
    <s v="user_vMd4rmcrSbjykdyL2J7rrYn84SWdcNc5FKligrmItPw"/>
    <x v="11"/>
    <x v="1"/>
    <m/>
    <m/>
    <s v="Cold Call"/>
    <m/>
    <m/>
    <m/>
    <m/>
    <m/>
    <m/>
    <s v="2022-05-05 06:49:22.908000+00:00"/>
    <s v="2022-07-13 13:19:11.544000+00:00"/>
    <s v="GMC"/>
  </r>
  <r>
    <s v="Shreenath Bhat"/>
    <n v="50000"/>
    <s v="INR"/>
    <n v="0"/>
    <s v="9/30/22"/>
    <s v="Sales"/>
    <s v="stat_kcR4fZg7TU7jjk1jAVua3qGLRS4J5uFayEjK5j02wtv"/>
    <s v="Unqualified"/>
    <n v="0"/>
    <s v="OpportunityStatusType.Lost"/>
    <m/>
    <m/>
    <s v="GTL - Discussion"/>
    <s v="lead_WmmTJvQavk0H2skYXFlYv9WcGTLs3zE898bW3mHItw8"/>
    <s v="Mapra Laboratories Pvt. Ltd."/>
    <s v="Shreenath Bhat"/>
    <s v="user_vMd4rmcrSbjykdyL2J7rrYn84SWdcNc5FKligrmItPw"/>
    <s v="Shreenath Bhat"/>
    <s v="2022-05-11 09:26:34.737000+00:00"/>
    <s v="2022-07-13 13:18:14.277000+00:00"/>
    <m/>
    <s v="Mumbai"/>
    <m/>
    <m/>
    <m/>
    <n v="130"/>
    <m/>
    <m/>
    <m/>
    <m/>
    <m/>
    <m/>
    <m/>
    <m/>
    <m/>
    <m/>
    <m/>
    <s v="Health, Wellness &amp; Fitness"/>
    <m/>
    <m/>
    <m/>
    <m/>
    <m/>
    <m/>
    <m/>
    <m/>
    <m/>
    <m/>
    <m/>
    <m/>
    <s v="Jitin Gopi"/>
    <m/>
    <s v="user_vMd4rmcrSbjykdyL2J7rrYn84SWdcNc5FKligrmItPw"/>
    <x v="11"/>
    <x v="1"/>
    <m/>
    <m/>
    <s v="Cold Call"/>
    <s v="Lusha"/>
    <m/>
    <s v="Pharma"/>
    <m/>
    <m/>
    <m/>
    <s v="2022-02-15 08:53:00.737000+00:00"/>
    <s v="2022-07-13 13:18:25.602000+00:00"/>
    <s v="GTL"/>
  </r>
  <r>
    <s v="Namrata Aurora"/>
    <n v="2000000"/>
    <s v="INR"/>
    <n v="0"/>
    <d v="2022-03-09T00:00:00"/>
    <s v="Sales"/>
    <s v="stat_kcR4fZg7TU7jjk1jAVua3qGLRS4J5uFayEjK5j02wtv"/>
    <s v="Unqualified"/>
    <n v="0"/>
    <s v="OpportunityStatusType.Lost"/>
    <m/>
    <m/>
    <m/>
    <s v="lead_iZVyL4cXV9ZUhVp2xDBXciwPvs3woQ7a7wQK76PNDnh"/>
    <s v="iNurture Education Solutions Pvt. Ltd."/>
    <s v="Namrata Aurora"/>
    <s v="user_IpBH4s1Av5OVFfQQ3nW0qPDDjwLT9uRfx1sVhml8UQA"/>
    <s v="Namrata Aurora"/>
    <s v="2022-05-20 10:42:39.981000+00:00"/>
    <s v="2022-07-13 13:12:18.539000+00:00"/>
    <m/>
    <s v="Bangalore"/>
    <m/>
    <m/>
    <m/>
    <n v="800"/>
    <m/>
    <m/>
    <m/>
    <m/>
    <m/>
    <m/>
    <m/>
    <m/>
    <m/>
    <m/>
    <m/>
    <s v="Education; Professional Services"/>
    <m/>
    <m/>
    <m/>
    <m/>
    <m/>
    <m/>
    <m/>
    <m/>
    <m/>
    <m/>
    <m/>
    <m/>
    <s v="Deepak Yadav"/>
    <m/>
    <s v="user_2jRs4eIjwv8MozxYA1DE9MMy0FWf2gMgweg2LiJNu64"/>
    <x v="25"/>
    <x v="1"/>
    <m/>
    <m/>
    <s v="Gated Content"/>
    <s v="Naukri.com"/>
    <m/>
    <s v="Employee Engagement Handbook"/>
    <m/>
    <m/>
    <m/>
    <s v="2022-05-17 16:02:46.942000+00:00"/>
    <s v="2022-10-19 01:44:04.383000+00:00"/>
    <s v="GMC"/>
  </r>
  <r>
    <s v="Namrata Aurora"/>
    <n v="3000000"/>
    <s v="INR"/>
    <n v="0"/>
    <s v="9/30/22"/>
    <s v="Sales"/>
    <s v="stat_kcR4fZg7TU7jjk1jAVua3qGLRS4J5uFayEjK5j02wtv"/>
    <s v="Unqualified"/>
    <n v="0"/>
    <s v="OpportunityStatusType.Lost"/>
    <m/>
    <m/>
    <m/>
    <s v="lead_ksPBSOhjrqp14HQyLIvI8ws7MxKwQrmPMkJF90d9tOY"/>
    <s v="Maass Flange India Pvt. Ltd"/>
    <s v="Namrata Aurora"/>
    <s v="user_IpBH4s1Av5OVFfQQ3nW0qPDDjwLT9uRfx1sVhml8UQA"/>
    <s v="Namrata Aurora"/>
    <s v="2022-07-11 07:16:51.696000+00:00"/>
    <s v="2022-07-13 13:12:58.891000+00:00"/>
    <m/>
    <s v="Pune"/>
    <m/>
    <m/>
    <m/>
    <n v="120"/>
    <m/>
    <m/>
    <m/>
    <m/>
    <m/>
    <m/>
    <m/>
    <m/>
    <m/>
    <m/>
    <m/>
    <s v="Mining &amp; Metal"/>
    <m/>
    <m/>
    <m/>
    <m/>
    <m/>
    <m/>
    <m/>
    <m/>
    <m/>
    <m/>
    <m/>
    <m/>
    <s v="Jitin Gopi"/>
    <m/>
    <s v="user_228eUmsdKIb9OItgmiDq1zD4aPZ1eqiapbaLAGeBf8g"/>
    <x v="13"/>
    <x v="6"/>
    <m/>
    <s v="October"/>
    <s v="Cold Call"/>
    <m/>
    <m/>
    <m/>
    <m/>
    <m/>
    <m/>
    <s v="2021-09-27 18:06:29.230000+00:00"/>
    <s v="2022-10-10 04:53:35.824000+00:00"/>
    <s v="GMC"/>
  </r>
  <r>
    <s v="Namrata Aurora"/>
    <n v="250000"/>
    <s v="INR"/>
    <n v="0"/>
    <s v="8/15/22"/>
    <s v="Sales"/>
    <s v="stat_kcR4fZg7TU7jjk1jAVua3qGLRS4J5uFayEjK5j02wtv"/>
    <s v="Unqualified"/>
    <n v="0"/>
    <s v="OpportunityStatusType.Lost"/>
    <m/>
    <m/>
    <m/>
    <s v="lead_9vxpoFTtQlT11gUk4ZnV5jHoF3jXbDsJGb6o5UxNpS4"/>
    <s v="Desynova"/>
    <s v="Namrata Aurora"/>
    <s v="user_IpBH4s1Av5OVFfQQ3nW0qPDDjwLT9uRfx1sVhml8UQA"/>
    <s v="Namrata Aurora"/>
    <s v="2022-06-06 09:13:00.612000+00:00"/>
    <s v="2022-07-13 13:11:54.731000+00:00"/>
    <m/>
    <s v="Mumbai"/>
    <m/>
    <m/>
    <m/>
    <n v="80"/>
    <m/>
    <m/>
    <m/>
    <m/>
    <m/>
    <m/>
    <m/>
    <m/>
    <m/>
    <m/>
    <m/>
    <s v="Digital Marketing &amp; Advertising"/>
    <m/>
    <m/>
    <m/>
    <m/>
    <m/>
    <m/>
    <m/>
    <m/>
    <m/>
    <m/>
    <m/>
    <m/>
    <s v="Rakesh Nade"/>
    <m/>
    <s v="user_vMd4rmcrSbjykdyL2J7rrYn84SWdcNc5FKligrmItPw"/>
    <x v="11"/>
    <x v="1"/>
    <m/>
    <s v="August"/>
    <s v="Cold Call"/>
    <s v="Lusha"/>
    <m/>
    <s v="Glengarry"/>
    <m/>
    <m/>
    <m/>
    <s v="2021-12-09 09:17:44.960000+00:00"/>
    <s v="2022-09-08 10:27:44.576000+00:00"/>
    <s v="GMC"/>
  </r>
  <r>
    <s v="Vivek Singh"/>
    <n v="200000"/>
    <s v="INR"/>
    <n v="50"/>
    <s v="9/30/22"/>
    <s v="Sales"/>
    <s v="stat_Bh0lNV2usJkCLD6fjWneAqpmASEbmvomDaal7U02FV1"/>
    <s v="Demo Scheduled"/>
    <n v="0"/>
    <s v="OpportunityStatusType.Active"/>
    <s v="cont_98Hvn6eOmjZ60EfiJvbvaWQVQiMebMnVsNMv7Zgwh43"/>
    <s v="Lingaraj"/>
    <s v="GMC - Renewal; Employee only 2 lakhs sum insured policy; Sister company"/>
    <s v="lead_LRxx6yJ4iJwDHBhLsMKjUmnsBz4E8LSXsdWleKmkSwe"/>
    <s v="LCI"/>
    <s v="Shreenath Bhat"/>
    <s v="user_vMd4rmcrSbjykdyL2J7rrYn84SWdcNc5FKligrmItPw"/>
    <s v="Shreenath Bhat"/>
    <s v="2022-06-28 04:58:01.829000+00:00"/>
    <s v="2022-07-13 13:11:05.147000+00:00"/>
    <m/>
    <s v="Bangalore"/>
    <m/>
    <m/>
    <m/>
    <n v="70"/>
    <m/>
    <m/>
    <m/>
    <m/>
    <m/>
    <m/>
    <m/>
    <m/>
    <m/>
    <m/>
    <m/>
    <s v="Manufacturing"/>
    <m/>
    <m/>
    <m/>
    <m/>
    <m/>
    <m/>
    <m/>
    <m/>
    <m/>
    <m/>
    <m/>
    <m/>
    <s v="Deepak Yadav"/>
    <m/>
    <s v="user_vMd4rmcrSbjykdyL2J7rrYn84SWdcNc5FKligrmItPw"/>
    <x v="11"/>
    <x v="1"/>
    <m/>
    <s v="September"/>
    <s v="Cold Call"/>
    <m/>
    <m/>
    <m/>
    <m/>
    <m/>
    <m/>
    <s v="2022-04-03 18:10:54.052000+00:00"/>
    <s v="2022-09-19 07:32:53.644000+00:00"/>
    <s v="GMC"/>
  </r>
  <r>
    <s v="Vivek Singh"/>
    <n v="10000"/>
    <s v="INR"/>
    <n v="50"/>
    <s v="9/30/22"/>
    <s v="Sales"/>
    <s v="stat_Bh0lNV2usJkCLD6fjWneAqpmASEbmvomDaal7U02FV1"/>
    <s v="Demo Scheduled"/>
    <n v="0"/>
    <s v="OpportunityStatusType.Active"/>
    <s v="cont_98Hvn6eOmjZ60EfiJvbvaWQVQiMebMnVsNMv7Zgwh43"/>
    <s v="Lingaraj"/>
    <s v="GPA - Renewal Sister company"/>
    <s v="lead_LRxx6yJ4iJwDHBhLsMKjUmnsBz4E8LSXsdWleKmkSwe"/>
    <s v="LCI"/>
    <s v="Shreenath Bhat"/>
    <s v="user_vMd4rmcrSbjykdyL2J7rrYn84SWdcNc5FKligrmItPw"/>
    <s v="Shreenath Bhat"/>
    <s v="2022-06-28 04:58:33.994000+00:00"/>
    <s v="2022-07-13 13:11:15.165000+00:00"/>
    <m/>
    <s v="Bangalore"/>
    <m/>
    <m/>
    <m/>
    <n v="70"/>
    <m/>
    <m/>
    <m/>
    <m/>
    <m/>
    <m/>
    <m/>
    <m/>
    <m/>
    <m/>
    <m/>
    <s v="Manufacturing"/>
    <m/>
    <m/>
    <m/>
    <m/>
    <m/>
    <m/>
    <m/>
    <m/>
    <m/>
    <m/>
    <m/>
    <m/>
    <s v="Deepak Yadav"/>
    <m/>
    <s v="user_vMd4rmcrSbjykdyL2J7rrYn84SWdcNc5FKligrmItPw"/>
    <x v="11"/>
    <x v="1"/>
    <m/>
    <s v="September"/>
    <s v="Cold Call"/>
    <m/>
    <m/>
    <m/>
    <m/>
    <m/>
    <m/>
    <s v="2022-04-03 18:10:54.052000+00:00"/>
    <s v="2022-09-19 07:32:53.644000+00:00"/>
    <s v="GPA"/>
  </r>
  <r>
    <s v="Vivek Singh"/>
    <n v="10000"/>
    <s v="INR"/>
    <n v="50"/>
    <s v="9/30/22"/>
    <s v="Sales"/>
    <s v="stat_Bh0lNV2usJkCLD6fjWneAqpmASEbmvomDaal7U02FV1"/>
    <s v="Demo Scheduled"/>
    <n v="0"/>
    <s v="OpportunityStatusType.Active"/>
    <s v="cont_98Hvn6eOmjZ60EfiJvbvaWQVQiMebMnVsNMv7Zgwh43"/>
    <s v="Lingaraj"/>
    <s v="GPA - Renewal Load controls"/>
    <s v="lead_LRxx6yJ4iJwDHBhLsMKjUmnsBz4E8LSXsdWleKmkSwe"/>
    <s v="LCI"/>
    <s v="Shreenath Bhat"/>
    <s v="user_vMd4rmcrSbjykdyL2J7rrYn84SWdcNc5FKligrmItPw"/>
    <s v="Shreenath Bhat"/>
    <s v="2022-06-28 04:55:29.517000+00:00"/>
    <s v="2022-07-13 13:10:54.544000+00:00"/>
    <m/>
    <s v="Bangalore"/>
    <m/>
    <m/>
    <m/>
    <n v="70"/>
    <m/>
    <m/>
    <m/>
    <m/>
    <m/>
    <m/>
    <m/>
    <m/>
    <m/>
    <m/>
    <m/>
    <s v="Manufacturing"/>
    <m/>
    <m/>
    <m/>
    <m/>
    <m/>
    <m/>
    <m/>
    <m/>
    <m/>
    <m/>
    <m/>
    <m/>
    <s v="Deepak Yadav"/>
    <m/>
    <s v="user_vMd4rmcrSbjykdyL2J7rrYn84SWdcNc5FKligrmItPw"/>
    <x v="11"/>
    <x v="1"/>
    <m/>
    <s v="September"/>
    <s v="Cold Call"/>
    <m/>
    <m/>
    <m/>
    <m/>
    <m/>
    <m/>
    <s v="2022-04-03 18:10:54.052000+00:00"/>
    <s v="2022-09-19 07:32:53.644000+00:00"/>
    <s v="GPA"/>
  </r>
  <r>
    <s v="Vivek Singh"/>
    <n v="200000"/>
    <s v="INR"/>
    <n v="50"/>
    <s v="9/30/22"/>
    <s v="Sales"/>
    <s v="stat_Bh0lNV2usJkCLD6fjWneAqpmASEbmvomDaal7U02FV1"/>
    <s v="Demo Scheduled"/>
    <n v="0"/>
    <s v="OpportunityStatusType.Active"/>
    <s v="cont_98Hvn6eOmjZ60EfiJvbvaWQVQiMebMnVsNMv7Zgwh43"/>
    <s v="Lingaraj"/>
    <s v="GMC - Renewal; Employee only 2 lakhs sum insured policy; Load controls"/>
    <s v="lead_LRxx6yJ4iJwDHBhLsMKjUmnsBz4E8LSXsdWleKmkSwe"/>
    <s v="LCI"/>
    <s v="Shreenath Bhat"/>
    <s v="user_vMd4rmcrSbjykdyL2J7rrYn84SWdcNc5FKligrmItPw"/>
    <s v="Shreenath Bhat"/>
    <s v="2022-06-28 04:54:37.355000+00:00"/>
    <s v="2022-07-13 13:10:45.951000+00:00"/>
    <m/>
    <s v="Bangalore"/>
    <m/>
    <m/>
    <m/>
    <n v="70"/>
    <m/>
    <m/>
    <m/>
    <m/>
    <m/>
    <m/>
    <m/>
    <m/>
    <m/>
    <m/>
    <m/>
    <s v="Manufacturing"/>
    <m/>
    <m/>
    <m/>
    <m/>
    <m/>
    <m/>
    <m/>
    <m/>
    <m/>
    <m/>
    <m/>
    <m/>
    <s v="Deepak Yadav"/>
    <m/>
    <s v="user_vMd4rmcrSbjykdyL2J7rrYn84SWdcNc5FKligrmItPw"/>
    <x v="11"/>
    <x v="1"/>
    <m/>
    <s v="September"/>
    <s v="Cold Call"/>
    <m/>
    <m/>
    <m/>
    <m/>
    <m/>
    <m/>
    <s v="2022-04-03 18:10:54.052000+00:00"/>
    <s v="2022-09-19 07:32:53.644000+00:00"/>
    <s v="GMC"/>
  </r>
  <r>
    <s v="Namrata Aurora"/>
    <n v="60000"/>
    <s v="INR"/>
    <n v="0"/>
    <d v="2022-01-08T00:00:00"/>
    <s v="Sales"/>
    <s v="stat_kcR4fZg7TU7jjk1jAVua3qGLRS4J5uFayEjK5j02wtv"/>
    <s v="Unqualified"/>
    <n v="0"/>
    <s v="OpportunityStatusType.Lost"/>
    <m/>
    <m/>
    <m/>
    <s v="lead_sEGn0mJ3AS6G6Qp6wR7fUdskLESL2dSS4pzxS10cGHC"/>
    <s v="Trans Continental"/>
    <s v="Namrata Aurora"/>
    <s v="user_IpBH4s1Av5OVFfQQ3nW0qPDDjwLT9uRfx1sVhml8UQA"/>
    <s v="Namrata Aurora"/>
    <s v="2022-06-20 12:27:10.286000+00:00"/>
    <s v="2022-07-13 13:05:21.845000+00:00"/>
    <m/>
    <s v="Mumbai"/>
    <m/>
    <m/>
    <m/>
    <n v="3"/>
    <m/>
    <m/>
    <m/>
    <m/>
    <m/>
    <m/>
    <m/>
    <m/>
    <m/>
    <m/>
    <m/>
    <s v="Transportation &amp; Logistics"/>
    <m/>
    <m/>
    <m/>
    <m/>
    <m/>
    <m/>
    <m/>
    <m/>
    <m/>
    <m/>
    <m/>
    <m/>
    <s v="Jitin Gopi"/>
    <m/>
    <s v="user_IpBH4s1Av5OVFfQQ3nW0qPDDjwLT9uRfx1sVhml8UQA"/>
    <x v="23"/>
    <x v="1"/>
    <m/>
    <s v="September"/>
    <s v="Cold Call"/>
    <m/>
    <m/>
    <m/>
    <m/>
    <m/>
    <m/>
    <s v="2021-11-17 01:30:09.833000+00:00"/>
    <s v="2022-07-13 13:05:21.884000+00:00"/>
    <s v="GPA"/>
  </r>
  <r>
    <s v="Namrata Aurora"/>
    <n v="60000"/>
    <s v="INR"/>
    <n v="0"/>
    <d v="2022-10-07T00:00:00"/>
    <s v="Sales"/>
    <s v="stat_kcR4fZg7TU7jjk1jAVua3qGLRS4J5uFayEjK5j02wtv"/>
    <s v="Unqualified"/>
    <n v="0"/>
    <s v="OpportunityStatusType.Lost"/>
    <m/>
    <m/>
    <m/>
    <s v="lead_j9F1z2e3L58kqOjr2guESU8UIPvu634yv7TQmHTGYSd"/>
    <s v="roopkumarram@gmail.com"/>
    <s v="Namrata Aurora"/>
    <s v="user_IpBH4s1Av5OVFfQQ3nW0qPDDjwLT9uRfx1sVhml8UQA"/>
    <s v="Namrata Aurora"/>
    <s v="2022-07-07 12:10:22.671000+00:00"/>
    <s v="2022-07-13 13:07:05.314000+00:00"/>
    <m/>
    <m/>
    <m/>
    <s v="2021-05-23 14:43:16+00:00"/>
    <m/>
    <n v="50"/>
    <m/>
    <m/>
    <m/>
    <m/>
    <m/>
    <m/>
    <m/>
    <m/>
    <m/>
    <m/>
    <m/>
    <m/>
    <m/>
    <m/>
    <m/>
    <m/>
    <m/>
    <m/>
    <m/>
    <m/>
    <m/>
    <m/>
    <m/>
    <m/>
    <m/>
    <m/>
    <s v="user_IpBH4s1Av5OVFfQQ3nW0qPDDjwLT9uRfx1sVhml8UQA"/>
    <x v="23"/>
    <x v="1"/>
    <m/>
    <s v="July"/>
    <s v="Inbound"/>
    <s v="Inbound via website"/>
    <m/>
    <s v="Employee Count 50"/>
    <m/>
    <m/>
    <m/>
    <s v="2021-05-23 14:45:54.596000+00:00"/>
    <s v="2022-07-13 13:07:05.354000+00:00"/>
    <m/>
  </r>
  <r>
    <s v="Namrata Aurora"/>
    <n v="650000"/>
    <s v="INR"/>
    <n v="0"/>
    <d v="2022-01-08T00:00:00"/>
    <s v="Sales"/>
    <s v="stat_kcR4fZg7TU7jjk1jAVua3qGLRS4J5uFayEjK5j02wtv"/>
    <s v="Unqualified"/>
    <n v="0"/>
    <s v="OpportunityStatusType.Lost"/>
    <m/>
    <m/>
    <m/>
    <s v="lead_sEGn0mJ3AS6G6Qp6wR7fUdskLESL2dSS4pzxS10cGHC"/>
    <s v="Trans Continental"/>
    <s v="Namrata Aurora"/>
    <s v="user_IpBH4s1Av5OVFfQQ3nW0qPDDjwLT9uRfx1sVhml8UQA"/>
    <s v="Namrata Aurora"/>
    <s v="2022-06-20 12:25:45.123000+00:00"/>
    <s v="2022-07-13 13:05:13.872000+00:00"/>
    <m/>
    <s v="Mumbai"/>
    <m/>
    <m/>
    <m/>
    <n v="3"/>
    <m/>
    <m/>
    <m/>
    <m/>
    <m/>
    <m/>
    <m/>
    <m/>
    <m/>
    <m/>
    <m/>
    <s v="Transportation &amp; Logistics"/>
    <m/>
    <m/>
    <m/>
    <m/>
    <m/>
    <m/>
    <m/>
    <m/>
    <m/>
    <m/>
    <m/>
    <m/>
    <s v="Jitin Gopi"/>
    <m/>
    <s v="user_IpBH4s1Av5OVFfQQ3nW0qPDDjwLT9uRfx1sVhml8UQA"/>
    <x v="23"/>
    <x v="1"/>
    <m/>
    <s v="September"/>
    <s v="Cold Call"/>
    <m/>
    <m/>
    <m/>
    <m/>
    <m/>
    <m/>
    <s v="2021-11-17 01:30:09.833000+00:00"/>
    <s v="2022-07-13 13:05:21.884000+00:00"/>
    <s v="GMC"/>
  </r>
  <r>
    <s v="Namrata Aurora"/>
    <n v="300000"/>
    <s v="INR"/>
    <n v="0"/>
    <s v="7/31/22"/>
    <s v="Sales"/>
    <s v="stat_kcR4fZg7TU7jjk1jAVua3qGLRS4J5uFayEjK5j02wtv"/>
    <s v="Unqualified"/>
    <n v="0"/>
    <s v="OpportunityStatusType.Lost"/>
    <m/>
    <m/>
    <s v="Parental policy"/>
    <s v="lead_IXseItgNcjZzWEiKOFJ77b54lqlPxgZYwn67Ih2Fqwx"/>
    <s v="NCDEX e Markets"/>
    <s v="Namrata Aurora"/>
    <s v="user_IpBH4s1Av5OVFfQQ3nW0qPDDjwLT9uRfx1sVhml8UQA"/>
    <s v="Namrata Aurora"/>
    <s v="2022-05-13 12:59:22.428000+00:00"/>
    <s v="2022-07-13 13:03:46.938000+00:00"/>
    <m/>
    <s v="Mumbai"/>
    <m/>
    <s v="2021-05-26 11:39:19+00:00"/>
    <m/>
    <n v="800"/>
    <m/>
    <m/>
    <m/>
    <m/>
    <m/>
    <m/>
    <m/>
    <m/>
    <m/>
    <m/>
    <m/>
    <s v="IT Services &amp; IT Consulting; Others"/>
    <m/>
    <m/>
    <m/>
    <m/>
    <m/>
    <m/>
    <m/>
    <m/>
    <m/>
    <m/>
    <m/>
    <m/>
    <s v="Aniket Vahile"/>
    <m/>
    <s v="user_IpBH4s1Av5OVFfQQ3nW0qPDDjwLT9uRfx1sVhml8UQA"/>
    <x v="23"/>
    <x v="1"/>
    <m/>
    <s v="July"/>
    <s v="Gated Content; Inbound"/>
    <s v="Inbound via website"/>
    <m/>
    <s v="Employee Engagement Handbook"/>
    <m/>
    <m/>
    <m/>
    <s v="2021-05-26 11:42:03.397000+00:00"/>
    <s v="2022-09-21 04:07:22.040000+00:00"/>
    <m/>
  </r>
  <r>
    <s v="Namrata Aurora"/>
    <n v="50000"/>
    <s v="INR"/>
    <n v="0"/>
    <s v="7/31/22"/>
    <s v="Sales"/>
    <s v="stat_kcR4fZg7TU7jjk1jAVua3qGLRS4J5uFayEjK5j02wtv"/>
    <s v="Unqualified"/>
    <n v="0"/>
    <s v="OpportunityStatusType.Lost"/>
    <m/>
    <m/>
    <m/>
    <s v="lead_IXseItgNcjZzWEiKOFJ77b54lqlPxgZYwn67Ih2Fqwx"/>
    <s v="NCDEX e Markets"/>
    <s v="Namrata Aurora"/>
    <s v="user_IpBH4s1Av5OVFfQQ3nW0qPDDjwLT9uRfx1sVhml8UQA"/>
    <s v="Namrata Aurora"/>
    <s v="2022-05-13 12:59:46.515000+00:00"/>
    <s v="2022-07-13 13:04:13.483000+00:00"/>
    <m/>
    <s v="Mumbai"/>
    <m/>
    <s v="2021-05-26 11:39:19+00:00"/>
    <m/>
    <n v="800"/>
    <m/>
    <m/>
    <m/>
    <m/>
    <m/>
    <m/>
    <m/>
    <m/>
    <m/>
    <m/>
    <m/>
    <s v="IT Services &amp; IT Consulting; Others"/>
    <m/>
    <m/>
    <m/>
    <m/>
    <m/>
    <m/>
    <m/>
    <m/>
    <m/>
    <m/>
    <m/>
    <m/>
    <s v="Aniket Vahile"/>
    <m/>
    <s v="user_IpBH4s1Av5OVFfQQ3nW0qPDDjwLT9uRfx1sVhml8UQA"/>
    <x v="23"/>
    <x v="1"/>
    <m/>
    <s v="July"/>
    <s v="Gated Content; Inbound"/>
    <s v="Inbound via website"/>
    <m/>
    <s v="Employee Engagement Handbook"/>
    <m/>
    <m/>
    <m/>
    <s v="2021-05-26 11:42:03.397000+00:00"/>
    <s v="2022-09-21 04:07:22.040000+00:00"/>
    <s v="Covid"/>
  </r>
  <r>
    <s v="Namrata Aurora"/>
    <n v="50000"/>
    <s v="INR"/>
    <n v="0"/>
    <s v="7/31/22"/>
    <s v="Sales"/>
    <s v="stat_kcR4fZg7TU7jjk1jAVua3qGLRS4J5uFayEjK5j02wtv"/>
    <s v="Unqualified"/>
    <n v="0"/>
    <s v="OpportunityStatusType.Lost"/>
    <m/>
    <m/>
    <m/>
    <s v="lead_IXseItgNcjZzWEiKOFJ77b54lqlPxgZYwn67Ih2Fqwx"/>
    <s v="NCDEX e Markets"/>
    <s v="Namrata Aurora"/>
    <s v="user_IpBH4s1Av5OVFfQQ3nW0qPDDjwLT9uRfx1sVhml8UQA"/>
    <s v="Namrata Aurora"/>
    <s v="2022-05-13 12:58:48.990000+00:00"/>
    <s v="2022-07-13 13:03:39.095000+00:00"/>
    <m/>
    <s v="Mumbai"/>
    <m/>
    <s v="2021-05-26 11:39:19+00:00"/>
    <m/>
    <n v="800"/>
    <m/>
    <m/>
    <m/>
    <m/>
    <m/>
    <m/>
    <m/>
    <m/>
    <m/>
    <m/>
    <m/>
    <s v="IT Services &amp; IT Consulting; Others"/>
    <m/>
    <m/>
    <m/>
    <m/>
    <m/>
    <m/>
    <m/>
    <m/>
    <m/>
    <m/>
    <m/>
    <m/>
    <s v="Aniket Vahile"/>
    <m/>
    <s v="user_IpBH4s1Av5OVFfQQ3nW0qPDDjwLT9uRfx1sVhml8UQA"/>
    <x v="23"/>
    <x v="1"/>
    <m/>
    <s v="July"/>
    <s v="Gated Content; Inbound"/>
    <s v="Inbound via website"/>
    <m/>
    <s v="Employee Engagement Handbook"/>
    <m/>
    <m/>
    <m/>
    <s v="2021-05-26 11:42:03.397000+00:00"/>
    <s v="2022-09-21 04:07:22.040000+00:00"/>
    <s v="GPA"/>
  </r>
  <r>
    <s v="Namrata Aurora"/>
    <n v="25000"/>
    <s v="INR"/>
    <n v="0"/>
    <s v="7/31/22"/>
    <s v="Sales"/>
    <s v="stat_kcR4fZg7TU7jjk1jAVua3qGLRS4J5uFayEjK5j02wtv"/>
    <s v="Unqualified"/>
    <n v="0"/>
    <s v="OpportunityStatusType.Lost"/>
    <m/>
    <m/>
    <m/>
    <s v="lead_kkRpb6NaYpadpjKt7uhhUD19rKCnwwDgP57B5uw3Yoq"/>
    <s v="Grahpx SIS ( Interested in Loop App )"/>
    <s v="Namrata Aurora"/>
    <s v="user_IpBH4s1Av5OVFfQQ3nW0qPDDjwLT9uRfx1sVhml8UQA"/>
    <s v="Namrata Aurora"/>
    <s v="2022-06-24 08:28:17.525000+00:00"/>
    <s v="2022-07-13 13:02:01.410000+00:00"/>
    <m/>
    <s v="Bangalore"/>
    <m/>
    <m/>
    <m/>
    <n v="50"/>
    <m/>
    <m/>
    <m/>
    <m/>
    <m/>
    <m/>
    <m/>
    <m/>
    <m/>
    <m/>
    <m/>
    <m/>
    <m/>
    <m/>
    <m/>
    <m/>
    <m/>
    <m/>
    <m/>
    <m/>
    <m/>
    <m/>
    <m/>
    <m/>
    <m/>
    <m/>
    <s v="user_PApNwMjp7lPIEBp7acretouakdtYNVHpPO9ja9KoR5D"/>
    <x v="12"/>
    <x v="1"/>
    <m/>
    <s v="August"/>
    <s v="Gated Content"/>
    <m/>
    <m/>
    <s v="Employee Wellness Handbook"/>
    <m/>
    <m/>
    <m/>
    <s v="2022-02-24 16:20:20.972000+00:00"/>
    <s v="2022-10-10 09:00:29.008000+00:00"/>
    <s v="GPA"/>
  </r>
  <r>
    <s v="Namrata Aurora"/>
    <n v="250000"/>
    <s v="INR"/>
    <n v="0"/>
    <s v="7/31/22"/>
    <s v="Sales"/>
    <s v="stat_kcR4fZg7TU7jjk1jAVua3qGLRS4J5uFayEjK5j02wtv"/>
    <s v="Unqualified"/>
    <n v="0"/>
    <s v="OpportunityStatusType.Lost"/>
    <m/>
    <m/>
    <m/>
    <s v="lead_kkRpb6NaYpadpjKt7uhhUD19rKCnwwDgP57B5uw3Yoq"/>
    <s v="Grahpx SIS ( Interested in Loop App )"/>
    <s v="Namrata Aurora"/>
    <s v="user_IpBH4s1Av5OVFfQQ3nW0qPDDjwLT9uRfx1sVhml8UQA"/>
    <s v="Namrata Aurora"/>
    <s v="2022-06-24 08:28:00.211000+00:00"/>
    <s v="2022-07-13 13:01:53.901000+00:00"/>
    <m/>
    <s v="Bangalore"/>
    <m/>
    <m/>
    <m/>
    <n v="50"/>
    <m/>
    <m/>
    <m/>
    <m/>
    <m/>
    <m/>
    <m/>
    <m/>
    <m/>
    <m/>
    <m/>
    <m/>
    <m/>
    <m/>
    <m/>
    <m/>
    <m/>
    <m/>
    <m/>
    <m/>
    <m/>
    <m/>
    <m/>
    <m/>
    <m/>
    <m/>
    <s v="user_PApNwMjp7lPIEBp7acretouakdtYNVHpPO9ja9KoR5D"/>
    <x v="12"/>
    <x v="1"/>
    <m/>
    <s v="August"/>
    <s v="Gated Content"/>
    <m/>
    <m/>
    <s v="Employee Wellness Handbook"/>
    <m/>
    <m/>
    <m/>
    <s v="2022-02-24 16:20:20.972000+00:00"/>
    <s v="2022-10-10 09:00:29.008000+00:00"/>
    <s v="GMC"/>
  </r>
  <r>
    <s v="Nikhil Ahuja"/>
    <n v="1050000"/>
    <s v="INR"/>
    <n v="0"/>
    <s v="7/20/22"/>
    <s v="Sales"/>
    <s v="stat_kcR4fZg7TU7jjk1jAVua3qGLRS4J5uFayEjK5j02wtv"/>
    <s v="Unqualified"/>
    <n v="0"/>
    <s v="OpportunityStatusType.Lost"/>
    <m/>
    <m/>
    <m/>
    <s v="lead_qBPHDspX66yKvaOw9KvWjqA4amYf0IERSWmyxBRSNae"/>
    <s v="Xotik Frujus Pvt Ltd"/>
    <s v="Nikhil Ahuja"/>
    <s v="user_ocHSJH83OJnHCvKyMbjx8WOOK8PMgAUGIj1qK0q0dMV"/>
    <s v="Nikhil Ahuja"/>
    <s v="2022-07-08 09:20:46.174000+00:00"/>
    <s v="2022-07-13 12:59:52.341000+00:00"/>
    <m/>
    <s v="Mumbai"/>
    <m/>
    <m/>
    <m/>
    <n v="350"/>
    <m/>
    <m/>
    <m/>
    <m/>
    <m/>
    <m/>
    <m/>
    <s v="PAID_SOCIAL"/>
    <m/>
    <m/>
    <m/>
    <m/>
    <m/>
    <m/>
    <m/>
    <m/>
    <m/>
    <m/>
    <m/>
    <m/>
    <m/>
    <m/>
    <m/>
    <m/>
    <m/>
    <m/>
    <s v="user_bdUPAGjcS7p6513So3N4g3aWNS5HuBuVJi7bvCPAsLt"/>
    <x v="24"/>
    <x v="1"/>
    <m/>
    <s v="July"/>
    <s v="Gated Content"/>
    <m/>
    <m/>
    <s v="Employee Engagement Handbook"/>
    <m/>
    <m/>
    <m/>
    <s v="2022-04-03 18:48:14.591000+00:00"/>
    <s v="2022-09-30 10:12:27.877000+00:00"/>
    <s v="GMC"/>
  </r>
  <r>
    <s v="Nikhil Ahuja"/>
    <n v="100000"/>
    <s v="INR"/>
    <n v="0"/>
    <s v="7/20/22"/>
    <s v="Sales"/>
    <s v="stat_kcR4fZg7TU7jjk1jAVua3qGLRS4J5uFayEjK5j02wtv"/>
    <s v="Unqualified"/>
    <n v="0"/>
    <s v="OpportunityStatusType.Lost"/>
    <m/>
    <m/>
    <m/>
    <s v="lead_qBPHDspX66yKvaOw9KvWjqA4amYf0IERSWmyxBRSNae"/>
    <s v="Xotik Frujus Pvt Ltd"/>
    <s v="Nikhil Ahuja"/>
    <s v="user_ocHSJH83OJnHCvKyMbjx8WOOK8PMgAUGIj1qK0q0dMV"/>
    <s v="Nikhil Ahuja"/>
    <s v="2022-07-08 09:21:04.393000+00:00"/>
    <s v="2022-07-13 12:59:57.418000+00:00"/>
    <m/>
    <s v="Mumbai"/>
    <m/>
    <m/>
    <m/>
    <n v="350"/>
    <m/>
    <m/>
    <m/>
    <m/>
    <m/>
    <m/>
    <m/>
    <s v="PAID_SOCIAL"/>
    <m/>
    <m/>
    <m/>
    <m/>
    <m/>
    <m/>
    <m/>
    <m/>
    <m/>
    <m/>
    <m/>
    <m/>
    <m/>
    <m/>
    <m/>
    <m/>
    <m/>
    <m/>
    <s v="user_bdUPAGjcS7p6513So3N4g3aWNS5HuBuVJi7bvCPAsLt"/>
    <x v="24"/>
    <x v="1"/>
    <m/>
    <s v="July"/>
    <s v="Gated Content"/>
    <m/>
    <m/>
    <s v="Employee Engagement Handbook"/>
    <m/>
    <m/>
    <m/>
    <s v="2022-04-03 18:48:14.591000+00:00"/>
    <s v="2022-09-30 10:12:27.877000+00:00"/>
    <s v="GTL"/>
  </r>
  <r>
    <s v="Shreenath Bhat"/>
    <n v="2500000"/>
    <s v="INR"/>
    <n v="0"/>
    <s v="7/31/22"/>
    <s v="Sales"/>
    <s v="stat_kcR4fZg7TU7jjk1jAVua3qGLRS4J5uFayEjK5j02wtv"/>
    <s v="Unqualified"/>
    <n v="0"/>
    <s v="OpportunityStatusType.Lost"/>
    <s v="cont_UAMSb0cs0u6L6hH5shgfdAMZtFTmHFTSA1xcZn6Zx4h"/>
    <s v="Sridhar Bharadwaj"/>
    <s v="GMC"/>
    <s v="lead_94FGnvALyPIhX4FUn7ecV87SEaTlzCixVn5dEfSxGfS"/>
    <s v="J.B.Chemicals &amp; Pharmaceuticals Ltd."/>
    <s v="Shreenath Bhat"/>
    <s v="user_vMd4rmcrSbjykdyL2J7rrYn84SWdcNc5FKligrmItPw"/>
    <s v="Shreenath Bhat"/>
    <s v="2022-05-26 07:36:14.193000+00:00"/>
    <s v="2022-07-13 13:01:23.417000+00:00"/>
    <m/>
    <s v="Mumbai"/>
    <m/>
    <m/>
    <m/>
    <n v="766"/>
    <m/>
    <m/>
    <m/>
    <m/>
    <m/>
    <m/>
    <m/>
    <m/>
    <m/>
    <m/>
    <m/>
    <s v="Chemical"/>
    <m/>
    <m/>
    <m/>
    <m/>
    <m/>
    <m/>
    <m/>
    <m/>
    <m/>
    <m/>
    <m/>
    <m/>
    <s v="Mrunmay Jalgaonkar"/>
    <m/>
    <s v="user_vMd4rmcrSbjykdyL2J7rrYn84SWdcNc5FKligrmItPw"/>
    <x v="11"/>
    <x v="1"/>
    <m/>
    <s v="April; July"/>
    <s v="Cold Call"/>
    <m/>
    <m/>
    <m/>
    <m/>
    <m/>
    <m/>
    <s v="2022-04-20 09:59:40.533000+00:00"/>
    <s v="2022-10-13 07:43:13.331000+00:00"/>
    <s v="GMC"/>
  </r>
  <r>
    <s v="Nikhil Ahuja"/>
    <n v="30000"/>
    <s v="INR"/>
    <n v="0"/>
    <s v="7/31/22"/>
    <s v="Sales"/>
    <s v="stat_kcR4fZg7TU7jjk1jAVua3qGLRS4J5uFayEjK5j02wtv"/>
    <s v="Unqualified"/>
    <n v="0"/>
    <s v="OpportunityStatusType.Lost"/>
    <s v="cont_aQd0W82x9dScyZNBEyJGnYa6hS6AQlUgDeyQicmTMqQ"/>
    <s v="Deepak Barai"/>
    <m/>
    <s v="lead_Ih3cZsclwd13C1aHpuJMJd4Y7Ej09OvBRjeJPKy546M"/>
    <s v="Aurum Trans Solutions Private Limited"/>
    <s v="Nikhil Ahuja"/>
    <s v="user_ocHSJH83OJnHCvKyMbjx8WOOK8PMgAUGIj1qK0q0dMV"/>
    <s v="Nikhil Ahuja"/>
    <s v="2022-05-24 11:58:17.008000+00:00"/>
    <s v="2022-07-13 12:59:00.173000+00:00"/>
    <m/>
    <m/>
    <m/>
    <m/>
    <m/>
    <n v="90"/>
    <m/>
    <m/>
    <m/>
    <m/>
    <m/>
    <m/>
    <m/>
    <m/>
    <m/>
    <m/>
    <m/>
    <s v="Professional Services"/>
    <m/>
    <m/>
    <m/>
    <m/>
    <m/>
    <m/>
    <m/>
    <m/>
    <m/>
    <m/>
    <m/>
    <m/>
    <m/>
    <m/>
    <s v="user_ocHSJH83OJnHCvKyMbjx8WOOK8PMgAUGIj1qK0q0dMV"/>
    <x v="10"/>
    <x v="1"/>
    <m/>
    <m/>
    <s v="Gated Content"/>
    <m/>
    <m/>
    <s v="Employee Engagement Handbook"/>
    <m/>
    <m/>
    <m/>
    <s v="2022-05-20 10:01:31.313000+00:00"/>
    <s v="2022-08-25 10:06:26.940000+00:00"/>
    <s v="GPA"/>
  </r>
  <r>
    <s v="Nikhil Ahuja"/>
    <n v="80000"/>
    <s v="INR"/>
    <n v="0"/>
    <s v="7/15/22"/>
    <s v="Sales"/>
    <s v="stat_kcR4fZg7TU7jjk1jAVua3qGLRS4J5uFayEjK5j02wtv"/>
    <s v="Unqualified"/>
    <n v="0"/>
    <s v="OpportunityStatusType.Lost"/>
    <s v="cont_cIZBTjQfBHZXuTYmXK7OVOlj5BIOwtntn4n2epxXGQh"/>
    <s v="Pournima Vaidya"/>
    <m/>
    <s v="lead_dzV6bMhstuoR5p4D7vyE3P7gkQGIFLB5bhHNNpx675Z"/>
    <s v="Bizsolindia Services Pvt. ltd."/>
    <s v="Nikhil Ahuja"/>
    <s v="user_ocHSJH83OJnHCvKyMbjx8WOOK8PMgAUGIj1qK0q0dMV"/>
    <s v="Nikhil Ahuja"/>
    <s v="2022-05-20 11:08:30.312000+00:00"/>
    <s v="2022-07-13 12:59:33.374000+00:00"/>
    <m/>
    <s v="Pune"/>
    <m/>
    <s v="2020-08-20 09:04:45+00:00"/>
    <m/>
    <n v="275"/>
    <m/>
    <m/>
    <m/>
    <m/>
    <m/>
    <m/>
    <m/>
    <m/>
    <m/>
    <m/>
    <m/>
    <s v="Others"/>
    <m/>
    <m/>
    <m/>
    <m/>
    <m/>
    <m/>
    <m/>
    <m/>
    <m/>
    <m/>
    <m/>
    <m/>
    <m/>
    <m/>
    <s v="user_ocHSJH83OJnHCvKyMbjx8WOOK8PMgAUGIj1qK0q0dMV"/>
    <x v="10"/>
    <x v="1"/>
    <m/>
    <s v="July"/>
    <s v="Gated Content"/>
    <m/>
    <m/>
    <s v="Vaccine inbound"/>
    <m/>
    <m/>
    <m/>
    <s v="2020-12-06 09:55:45.707000+00:00"/>
    <s v="2022-07-13 12:59:33.415000+00:00"/>
    <s v="GPA"/>
  </r>
  <r>
    <s v="Nikhil Ahuja"/>
    <n v="300000"/>
    <s v="INR"/>
    <n v="0"/>
    <s v="7/31/22"/>
    <s v="Sales"/>
    <s v="stat_kcR4fZg7TU7jjk1jAVua3qGLRS4J5uFayEjK5j02wtv"/>
    <s v="Unqualified"/>
    <n v="0"/>
    <s v="OpportunityStatusType.Lost"/>
    <s v="cont_aQd0W82x9dScyZNBEyJGnYa6hS6AQlUgDeyQicmTMqQ"/>
    <s v="Deepak Barai"/>
    <m/>
    <s v="lead_Ih3cZsclwd13C1aHpuJMJd4Y7Ej09OvBRjeJPKy546M"/>
    <s v="Aurum Trans Solutions Private Limited"/>
    <s v="Nikhil Ahuja"/>
    <s v="user_ocHSJH83OJnHCvKyMbjx8WOOK8PMgAUGIj1qK0q0dMV"/>
    <s v="Nikhil Ahuja"/>
    <s v="2022-05-24 11:57:46.055000+00:00"/>
    <s v="2022-07-13 12:58:55.552000+00:00"/>
    <m/>
    <m/>
    <m/>
    <m/>
    <m/>
    <n v="90"/>
    <m/>
    <m/>
    <m/>
    <m/>
    <m/>
    <m/>
    <m/>
    <m/>
    <m/>
    <m/>
    <m/>
    <s v="Professional Services"/>
    <m/>
    <m/>
    <m/>
    <m/>
    <m/>
    <m/>
    <m/>
    <m/>
    <m/>
    <m/>
    <m/>
    <m/>
    <m/>
    <m/>
    <s v="user_ocHSJH83OJnHCvKyMbjx8WOOK8PMgAUGIj1qK0q0dMV"/>
    <x v="10"/>
    <x v="1"/>
    <m/>
    <m/>
    <s v="Gated Content"/>
    <m/>
    <m/>
    <s v="Employee Engagement Handbook"/>
    <m/>
    <m/>
    <m/>
    <s v="2022-05-20 10:01:31.313000+00:00"/>
    <s v="2022-08-25 10:06:26.940000+00:00"/>
    <s v="GMC"/>
  </r>
  <r>
    <s v="Namrata Aurora"/>
    <n v="200000"/>
    <s v="INR"/>
    <n v="0"/>
    <d v="2022-01-08T00:00:00"/>
    <s v="Sales"/>
    <s v="stat_kcR4fZg7TU7jjk1jAVua3qGLRS4J5uFayEjK5j02wtv"/>
    <s v="Unqualified"/>
    <n v="0"/>
    <s v="OpportunityStatusType.Lost"/>
    <m/>
    <m/>
    <s v="Cannot get through"/>
    <s v="lead_kCaYCnNGoH4mdhTYP5AOc6OcdfNA786UB9XtEzvCBrp"/>
    <s v="hr@adrianseglobal.com"/>
    <s v="Namrata Aurora"/>
    <s v="user_IpBH4s1Av5OVFfQQ3nW0qPDDjwLT9uRfx1sVhml8UQA"/>
    <s v="Namrata Aurora"/>
    <s v="2022-06-22 11:46:18.563000+00:00"/>
    <s v="2022-07-13 12:56:24.586000+00:00"/>
    <m/>
    <m/>
    <m/>
    <m/>
    <m/>
    <m/>
    <m/>
    <m/>
    <m/>
    <m/>
    <m/>
    <m/>
    <m/>
    <m/>
    <m/>
    <m/>
    <m/>
    <s v="HR / Staffing / Recruitment"/>
    <m/>
    <m/>
    <m/>
    <m/>
    <m/>
    <m/>
    <m/>
    <m/>
    <m/>
    <m/>
    <m/>
    <m/>
    <m/>
    <m/>
    <s v="user_IpBH4s1Av5OVFfQQ3nW0qPDDjwLT9uRfx1sVhml8UQA"/>
    <x v="23"/>
    <x v="1"/>
    <m/>
    <s v="August"/>
    <s v="Gated Content"/>
    <m/>
    <m/>
    <s v="Downloaded the guide: Designing employee healthcare plan"/>
    <m/>
    <m/>
    <m/>
    <s v="2021-10-09 10:18:42.535000+00:00"/>
    <s v="2022-07-18 08:17:39.043000+00:00"/>
    <s v="GMC"/>
  </r>
  <r>
    <s v="Nikhil Ahuja"/>
    <n v="30000"/>
    <s v="INR"/>
    <n v="0"/>
    <s v="7/31/22"/>
    <s v="Sales"/>
    <s v="stat_kcR4fZg7TU7jjk1jAVua3qGLRS4J5uFayEjK5j02wtv"/>
    <s v="Unqualified"/>
    <n v="0"/>
    <s v="OpportunityStatusType.Lost"/>
    <s v="cont_chH0rPP78GQjisSc1exId2MMRmEJgHpgDZiC0vXgLab"/>
    <s v="Devendra Raut"/>
    <m/>
    <s v="lead_peVwh9AdBOGSUrkGC61tuYKOIRON4eQjQg9RNmyGfMT"/>
    <s v="Mansukhbhai Kothari National School (Fresh)"/>
    <s v="Nikhil Ahuja"/>
    <s v="user_ocHSJH83OJnHCvKyMbjx8WOOK8PMgAUGIj1qK0q0dMV"/>
    <s v="Nikhil Ahuja"/>
    <s v="2022-06-20 09:21:59.177000+00:00"/>
    <s v="2022-07-13 12:56:51.528000+00:00"/>
    <m/>
    <s v="Pune"/>
    <m/>
    <m/>
    <m/>
    <n v="100"/>
    <m/>
    <m/>
    <m/>
    <m/>
    <m/>
    <m/>
    <m/>
    <s v="PAID_SOCIAL"/>
    <m/>
    <m/>
    <m/>
    <s v="Education"/>
    <m/>
    <m/>
    <m/>
    <m/>
    <m/>
    <m/>
    <m/>
    <m/>
    <m/>
    <m/>
    <m/>
    <m/>
    <m/>
    <m/>
    <s v="user_ocHSJH83OJnHCvKyMbjx8WOOK8PMgAUGIj1qK0q0dMV"/>
    <x v="10"/>
    <x v="1"/>
    <m/>
    <m/>
    <s v="Gated Content"/>
    <m/>
    <m/>
    <s v="Employee Engagement Handbook"/>
    <m/>
    <m/>
    <m/>
    <s v="2022-06-16 14:10:15.304000+00:00"/>
    <s v="2022-10-10 10:07:33.235000+00:00"/>
    <s v="GPA"/>
  </r>
  <r>
    <s v="Nikhil Ahuja"/>
    <n v="300000"/>
    <s v="INR"/>
    <n v="0"/>
    <s v="7/31/22"/>
    <s v="Sales"/>
    <s v="stat_kcR4fZg7TU7jjk1jAVua3qGLRS4J5uFayEjK5j02wtv"/>
    <s v="Unqualified"/>
    <n v="0"/>
    <s v="OpportunityStatusType.Lost"/>
    <s v="cont_chH0rPP78GQjisSc1exId2MMRmEJgHpgDZiC0vXgLab"/>
    <s v="Devendra Raut"/>
    <m/>
    <s v="lead_peVwh9AdBOGSUrkGC61tuYKOIRON4eQjQg9RNmyGfMT"/>
    <s v="Mansukhbhai Kothari National School (Fresh)"/>
    <s v="Nikhil Ahuja"/>
    <s v="user_ocHSJH83OJnHCvKyMbjx8WOOK8PMgAUGIj1qK0q0dMV"/>
    <s v="Nikhil Ahuja"/>
    <s v="2022-06-20 09:21:44.057000+00:00"/>
    <s v="2022-07-13 12:56:46.327000+00:00"/>
    <m/>
    <s v="Pune"/>
    <m/>
    <m/>
    <m/>
    <n v="100"/>
    <m/>
    <m/>
    <m/>
    <m/>
    <m/>
    <m/>
    <m/>
    <s v="PAID_SOCIAL"/>
    <m/>
    <m/>
    <m/>
    <s v="Education"/>
    <m/>
    <m/>
    <m/>
    <m/>
    <m/>
    <m/>
    <m/>
    <m/>
    <m/>
    <m/>
    <m/>
    <m/>
    <m/>
    <m/>
    <s v="user_ocHSJH83OJnHCvKyMbjx8WOOK8PMgAUGIj1qK0q0dMV"/>
    <x v="10"/>
    <x v="1"/>
    <m/>
    <m/>
    <s v="Gated Content"/>
    <m/>
    <m/>
    <s v="Employee Engagement Handbook"/>
    <m/>
    <m/>
    <m/>
    <s v="2022-06-16 14:10:15.304000+00:00"/>
    <s v="2022-10-10 10:07:33.235000+00:00"/>
    <s v="GMC"/>
  </r>
  <r>
    <s v="Chetan Kumar"/>
    <n v="100000"/>
    <s v="INR"/>
    <n v="0"/>
    <s v="7/31/22"/>
    <s v="Sales"/>
    <s v="stat_kcR4fZg7TU7jjk1jAVua3qGLRS4J5uFayEjK5j02wtv"/>
    <s v="Unqualified"/>
    <n v="0"/>
    <s v="OpportunityStatusType.Lost"/>
    <s v="cont_ZUzfuRNZCfDcdHp0Xw3UYDZ3MjqnBvNkMXaHDMuTB7P"/>
    <s v="Shweta Jha"/>
    <s v="WC"/>
    <s v="lead_3CtqspWI3tLse1K1slWRpnvuiMLtk3YU6gyvd0DQpkG"/>
    <s v="KAILASH SATYARTHI CHILDRENS FOUNDATION"/>
    <s v="Mayur Gadiyar"/>
    <s v="user_hAuUqCTCw5r4tCUrswIWPSW7LJ1XIBbttZVmJkxmzGq"/>
    <s v="Chetan Kumar"/>
    <s v="2022-02-03 12:25:41.470000+00:00"/>
    <s v="2022-07-13 12:50:28.799000+00:00"/>
    <m/>
    <s v="Bhubaneshwar"/>
    <m/>
    <m/>
    <m/>
    <n v="500"/>
    <m/>
    <m/>
    <m/>
    <m/>
    <m/>
    <m/>
    <m/>
    <m/>
    <m/>
    <m/>
    <m/>
    <m/>
    <m/>
    <m/>
    <m/>
    <m/>
    <m/>
    <m/>
    <m/>
    <m/>
    <m/>
    <m/>
    <m/>
    <m/>
    <m/>
    <m/>
    <s v="user_bdUPAGjcS7p6513So3N4g3aWNS5HuBuVJi7bvCPAsLt"/>
    <x v="24"/>
    <x v="1"/>
    <m/>
    <s v="July"/>
    <s v="Inbound"/>
    <s v="Inbound via website"/>
    <m/>
    <s v="Employee Count 100+"/>
    <m/>
    <m/>
    <m/>
    <s v="2021-09-20 02:59:37.756000+00:00"/>
    <s v="2022-09-14 05:39:51.093000+00:00"/>
    <s v="WC"/>
  </r>
  <r>
    <s v="Nikhil Ahuja"/>
    <n v="200000"/>
    <s v="INR"/>
    <n v="0"/>
    <s v="7/31/22"/>
    <s v="Sales"/>
    <s v="stat_kcR4fZg7TU7jjk1jAVua3qGLRS4J5uFayEjK5j02wtv"/>
    <s v="Unqualified"/>
    <n v="0"/>
    <s v="OpportunityStatusType.Lost"/>
    <s v="cont_nbWMK6hjIyttc2SV4riOV8A7oVeheHUQXoed1OvkGvX"/>
    <s v="Vidhi Tandon"/>
    <m/>
    <s v="lead_l4W1leofE5c0PwZM2Ao1oy2aa4e2Su8bhDuScNpZjWb"/>
    <s v="Intuz (fresh GMC)"/>
    <s v="Nikhil Ahuja"/>
    <s v="user_ocHSJH83OJnHCvKyMbjx8WOOK8PMgAUGIj1qK0q0dMV"/>
    <s v="Nikhil Ahuja"/>
    <s v="2022-06-27 09:41:47.579000+00:00"/>
    <s v="2022-07-13 12:52:32.301000+00:00"/>
    <m/>
    <s v="Other Gujarat"/>
    <m/>
    <m/>
    <m/>
    <n v="45"/>
    <m/>
    <m/>
    <m/>
    <m/>
    <m/>
    <m/>
    <m/>
    <s v="PAID_SOCIAL"/>
    <m/>
    <m/>
    <m/>
    <m/>
    <m/>
    <m/>
    <m/>
    <m/>
    <m/>
    <m/>
    <m/>
    <m/>
    <m/>
    <m/>
    <m/>
    <m/>
    <m/>
    <m/>
    <s v="user_ocHSJH83OJnHCvKyMbjx8WOOK8PMgAUGIj1qK0q0dMV"/>
    <x v="10"/>
    <x v="1"/>
    <m/>
    <m/>
    <s v="Gated Content"/>
    <m/>
    <m/>
    <s v="Employee Engagement Handbook"/>
    <m/>
    <m/>
    <m/>
    <s v="2022-06-25 03:11:09.507000+00:00"/>
    <s v="2022-07-25 09:15:13.812000+00:00"/>
    <s v="GMC"/>
  </r>
  <r>
    <s v="Namrata Aurora"/>
    <n v="20000"/>
    <s v="INR"/>
    <n v="0"/>
    <d v="2022-01-08T00:00:00"/>
    <s v="Sales"/>
    <s v="stat_kcR4fZg7TU7jjk1jAVua3qGLRS4J5uFayEjK5j02wtv"/>
    <s v="Unqualified"/>
    <n v="0"/>
    <s v="OpportunityStatusType.Lost"/>
    <m/>
    <m/>
    <m/>
    <s v="lead_kCaYCnNGoH4mdhTYP5AOc6OcdfNA786UB9XtEzvCBrp"/>
    <s v="hr@adrianseglobal.com"/>
    <s v="Namrata Aurora"/>
    <s v="user_IpBH4s1Av5OVFfQQ3nW0qPDDjwLT9uRfx1sVhml8UQA"/>
    <s v="Namrata Aurora"/>
    <s v="2022-06-22 11:46:36.246000+00:00"/>
    <s v="2022-07-13 12:56:13.876000+00:00"/>
    <m/>
    <m/>
    <m/>
    <m/>
    <m/>
    <m/>
    <m/>
    <m/>
    <m/>
    <m/>
    <m/>
    <m/>
    <m/>
    <m/>
    <m/>
    <m/>
    <m/>
    <s v="HR / Staffing / Recruitment"/>
    <m/>
    <m/>
    <m/>
    <m/>
    <m/>
    <m/>
    <m/>
    <m/>
    <m/>
    <m/>
    <m/>
    <m/>
    <m/>
    <m/>
    <s v="user_IpBH4s1Av5OVFfQQ3nW0qPDDjwLT9uRfx1sVhml8UQA"/>
    <x v="23"/>
    <x v="1"/>
    <m/>
    <s v="August"/>
    <s v="Gated Content"/>
    <m/>
    <m/>
    <s v="Downloaded the guide: Designing employee healthcare plan"/>
    <m/>
    <m/>
    <m/>
    <s v="2021-10-09 10:18:42.535000+00:00"/>
    <s v="2022-07-18 08:17:39.043000+00:00"/>
    <s v="GPA"/>
  </r>
  <r>
    <s v="Nikhil Ahuja"/>
    <n v="50000"/>
    <s v="INR"/>
    <n v="0"/>
    <s v="9/30/22"/>
    <s v="Sales"/>
    <s v="stat_kcR4fZg7TU7jjk1jAVua3qGLRS4J5uFayEjK5j02wtv"/>
    <s v="Unqualified"/>
    <n v="0"/>
    <s v="OpportunityStatusType.Lost"/>
    <s v="cont_bwaYlQrTKHKEJMllIz8wkYmqwr7C0PJQWK6srSuVVAk"/>
    <s v="Anuradha"/>
    <s v="Fresh GTL"/>
    <s v="lead_e9a2ArjJOjmyjjJM6HqgHoWwz1TFMfy24ieUgYUQZ5e"/>
    <s v="iBus Networks &amp; Infrastructure"/>
    <s v="Nikhil Ahuja"/>
    <s v="user_ocHSJH83OJnHCvKyMbjx8WOOK8PMgAUGIj1qK0q0dMV"/>
    <s v="Nikhil Ahuja"/>
    <s v="2022-05-24 11:14:36.783000+00:00"/>
    <s v="2022-07-13 12:50:10.142000+00:00"/>
    <m/>
    <s v="Bangalore"/>
    <m/>
    <m/>
    <m/>
    <n v="89"/>
    <m/>
    <m/>
    <m/>
    <m/>
    <m/>
    <m/>
    <m/>
    <s v="PAID_SOCIAL"/>
    <m/>
    <m/>
    <m/>
    <s v="Telecommunications"/>
    <m/>
    <m/>
    <m/>
    <m/>
    <m/>
    <m/>
    <m/>
    <m/>
    <m/>
    <m/>
    <m/>
    <m/>
    <s v="Kaustubh Gaikwad"/>
    <m/>
    <s v="user_ocHSJH83OJnHCvKyMbjx8WOOK8PMgAUGIj1qK0q0dMV"/>
    <x v="10"/>
    <x v="1"/>
    <m/>
    <s v="June"/>
    <s v="Gated Content"/>
    <s v="Lusha"/>
    <m/>
    <s v="Glengarry"/>
    <m/>
    <m/>
    <m/>
    <s v="2022-02-04 11:11:18.186000+00:00"/>
    <s v="2022-09-05 12:05:38.489000+00:00"/>
    <s v="GPA"/>
  </r>
  <r>
    <s v="Nikhil Ahuja"/>
    <n v="100000"/>
    <s v="INR"/>
    <n v="0"/>
    <s v="9/30/22"/>
    <s v="Sales"/>
    <s v="stat_kcR4fZg7TU7jjk1jAVua3qGLRS4J5uFayEjK5j02wtv"/>
    <s v="Unqualified"/>
    <n v="0"/>
    <s v="OpportunityStatusType.Lost"/>
    <s v="cont_bwaYlQrTKHKEJMllIz8wkYmqwr7C0PJQWK6srSuVVAk"/>
    <s v="Anuradha"/>
    <s v="Fresh GPA"/>
    <s v="lead_e9a2ArjJOjmyjjJM6HqgHoWwz1TFMfy24ieUgYUQZ5e"/>
    <s v="iBus Networks &amp; Infrastructure"/>
    <s v="Nikhil Ahuja"/>
    <s v="user_ocHSJH83OJnHCvKyMbjx8WOOK8PMgAUGIj1qK0q0dMV"/>
    <s v="Nikhil Ahuja"/>
    <s v="2022-05-24 11:14:56.263000+00:00"/>
    <s v="2022-07-13 12:50:16.264000+00:00"/>
    <m/>
    <s v="Bangalore"/>
    <m/>
    <m/>
    <m/>
    <n v="89"/>
    <m/>
    <m/>
    <m/>
    <m/>
    <m/>
    <m/>
    <m/>
    <s v="PAID_SOCIAL"/>
    <m/>
    <m/>
    <m/>
    <s v="Telecommunications"/>
    <m/>
    <m/>
    <m/>
    <m/>
    <m/>
    <m/>
    <m/>
    <m/>
    <m/>
    <m/>
    <m/>
    <m/>
    <s v="Kaustubh Gaikwad"/>
    <m/>
    <s v="user_ocHSJH83OJnHCvKyMbjx8WOOK8PMgAUGIj1qK0q0dMV"/>
    <x v="10"/>
    <x v="1"/>
    <m/>
    <s v="June"/>
    <s v="Gated Content"/>
    <s v="Lusha"/>
    <m/>
    <s v="Glengarry"/>
    <m/>
    <m/>
    <m/>
    <s v="2022-02-04 11:11:18.186000+00:00"/>
    <s v="2022-09-05 12:05:38.489000+00:00"/>
    <m/>
  </r>
  <r>
    <s v="Nikhil Ahuja"/>
    <n v="1500000"/>
    <s v="INR"/>
    <n v="0"/>
    <s v="7/15/22"/>
    <s v="Sales"/>
    <s v="stat_kcR4fZg7TU7jjk1jAVua3qGLRS4J5uFayEjK5j02wtv"/>
    <s v="Unqualified"/>
    <n v="0"/>
    <s v="OpportunityStatusType.Lost"/>
    <s v="cont_2K771LtktwpJlE57hzRsJYpAJvxOPsL7p6nWGYsDVf6"/>
    <s v="Rahul Kharat"/>
    <m/>
    <s v="lead_gGWFRmiHUBUj1f0LBQ9bOR8fMQpshCTyBDi0BQVhMKv"/>
    <s v="Lords Hotels &amp; Resorts"/>
    <s v="Nikhil Ahuja"/>
    <s v="user_ocHSJH83OJnHCvKyMbjx8WOOK8PMgAUGIj1qK0q0dMV"/>
    <s v="Nikhil Ahuja"/>
    <s v="2022-06-09 10:27:38.413000+00:00"/>
    <s v="2022-07-13 12:48:35.271000+00:00"/>
    <m/>
    <s v="Mumbai"/>
    <m/>
    <m/>
    <m/>
    <n v="20"/>
    <m/>
    <m/>
    <m/>
    <m/>
    <m/>
    <m/>
    <m/>
    <s v="PAID_SOCIAL"/>
    <m/>
    <m/>
    <m/>
    <s v="Hospitality &amp; Travel"/>
    <m/>
    <m/>
    <m/>
    <m/>
    <m/>
    <m/>
    <m/>
    <m/>
    <m/>
    <m/>
    <m/>
    <m/>
    <s v="Kaustubh Gaikwad"/>
    <m/>
    <s v="user_ocHSJH83OJnHCvKyMbjx8WOOK8PMgAUGIj1qK0q0dMV"/>
    <x v="10"/>
    <x v="1"/>
    <m/>
    <s v="July"/>
    <s v="Gated Content"/>
    <s v="Mr. E"/>
    <m/>
    <s v="Employee Engagement Handbook"/>
    <m/>
    <m/>
    <m/>
    <s v="2022-06-09 02:54:32.561000+00:00"/>
    <s v="2022-10-19 01:44:16.492000+00:00"/>
    <s v="GPA"/>
  </r>
  <r>
    <s v="Sonal Paithankar"/>
    <n v="2500000"/>
    <s v="INR"/>
    <n v="0"/>
    <s v="7/31/22"/>
    <s v="Sales"/>
    <s v="stat_kcR4fZg7TU7jjk1jAVua3qGLRS4J5uFayEjK5j02wtv"/>
    <s v="Unqualified"/>
    <n v="0"/>
    <s v="OpportunityStatusType.Lost"/>
    <s v="cont_Qg54yElIE72VBl3gDfv20dr0UgaKif91IG6jSfsFTeE"/>
    <s v="Shreevidhya S"/>
    <s v="GTL Renewal"/>
    <s v="lead_7nR3pCmMHvXjENU7wedgyMqWYAPKFy13abMRPM2BgLV"/>
    <s v="Intertrust Group"/>
    <s v="Aishwarya Nyayadhish"/>
    <s v="user_Iwn6da5WKkZqwUySK0oUuCb72pFP5WEm4zAb92ijqFe"/>
    <s v="Sonal Paithankar"/>
    <s v="2022-05-16 05:25:08.163000+00:00"/>
    <s v="2022-07-13 11:45:25.636000+00:00"/>
    <m/>
    <s v="Bangalore"/>
    <m/>
    <m/>
    <m/>
    <n v="1500"/>
    <m/>
    <m/>
    <m/>
    <m/>
    <m/>
    <m/>
    <m/>
    <s v="PAID_SOCIAL"/>
    <m/>
    <m/>
    <m/>
    <m/>
    <m/>
    <m/>
    <m/>
    <m/>
    <m/>
    <m/>
    <m/>
    <m/>
    <m/>
    <m/>
    <m/>
    <m/>
    <m/>
    <m/>
    <s v="user_6hRQhcoLhZEDUBYaw3vS7rv6T5582sGfXq4jNRqTfUU"/>
    <x v="14"/>
    <x v="1"/>
    <m/>
    <s v="July"/>
    <s v="Gated Content"/>
    <m/>
    <m/>
    <s v="Employee Wellness Handbook"/>
    <m/>
    <m/>
    <m/>
    <s v="2022-04-01 06:51:42.606000+00:00"/>
    <s v="2022-09-29 11:48:49.781000+00:00"/>
    <m/>
  </r>
  <r>
    <s v="Sonal Paithankar"/>
    <n v="200000"/>
    <s v="INR"/>
    <n v="0"/>
    <s v="7/31/22"/>
    <s v="Sales"/>
    <s v="stat_kcR4fZg7TU7jjk1jAVua3qGLRS4J5uFayEjK5j02wtv"/>
    <s v="Unqualified"/>
    <n v="0"/>
    <s v="OpportunityStatusType.Lost"/>
    <s v="cont_Qg54yElIE72VBl3gDfv20dr0UgaKif91IG6jSfsFTeE"/>
    <s v="Shreevidhya S"/>
    <s v="GPA Renewal"/>
    <s v="lead_7nR3pCmMHvXjENU7wedgyMqWYAPKFy13abMRPM2BgLV"/>
    <s v="Intertrust Group"/>
    <s v="Aishwarya Nyayadhish"/>
    <s v="user_Iwn6da5WKkZqwUySK0oUuCb72pFP5WEm4zAb92ijqFe"/>
    <s v="Sonal Paithankar"/>
    <s v="2022-05-16 05:24:46.804000+00:00"/>
    <s v="2022-07-13 11:45:19.396000+00:00"/>
    <m/>
    <s v="Bangalore"/>
    <m/>
    <m/>
    <m/>
    <n v="1500"/>
    <m/>
    <m/>
    <m/>
    <m/>
    <m/>
    <m/>
    <m/>
    <s v="PAID_SOCIAL"/>
    <m/>
    <m/>
    <m/>
    <m/>
    <m/>
    <m/>
    <m/>
    <m/>
    <m/>
    <m/>
    <m/>
    <m/>
    <m/>
    <m/>
    <m/>
    <m/>
    <m/>
    <m/>
    <s v="user_6hRQhcoLhZEDUBYaw3vS7rv6T5582sGfXq4jNRqTfUU"/>
    <x v="14"/>
    <x v="1"/>
    <m/>
    <s v="July"/>
    <s v="Gated Content"/>
    <m/>
    <m/>
    <s v="Employee Wellness Handbook"/>
    <m/>
    <m/>
    <m/>
    <s v="2022-04-01 06:51:42.606000+00:00"/>
    <s v="2022-09-29 11:48:49.781000+00:00"/>
    <m/>
  </r>
  <r>
    <s v="Nikhil Ahuja"/>
    <n v="0"/>
    <s v="INR"/>
    <n v="0"/>
    <s v="7/31/22"/>
    <s v="Sales"/>
    <s v="stat_kcR4fZg7TU7jjk1jAVua3qGLRS4J5uFayEjK5j02wtv"/>
    <s v="Unqualified"/>
    <n v="0"/>
    <s v="OpportunityStatusType.Lost"/>
    <s v="cont_el3AOunVvIe3k49WztRW6JfAs5xV0zGjB7VEfZOTZpd"/>
    <s v="Utkarsha Narwade"/>
    <m/>
    <s v="lead_lEdArfEomYth1Jz8R2a0y6sKfjXtIlL492kbRj5mGCl"/>
    <s v="Paktolus Solutions LLC"/>
    <s v="Nikhil Ahuja"/>
    <s v="user_ocHSJH83OJnHCvKyMbjx8WOOK8PMgAUGIj1qK0q0dMV"/>
    <s v="Nikhil Ahuja"/>
    <s v="2022-05-06 05:32:23.889000+00:00"/>
    <s v="2022-07-13 12:42:59.775000+00:00"/>
    <m/>
    <m/>
    <m/>
    <m/>
    <m/>
    <m/>
    <m/>
    <m/>
    <m/>
    <m/>
    <m/>
    <m/>
    <m/>
    <m/>
    <m/>
    <m/>
    <m/>
    <s v="Professional Services"/>
    <m/>
    <m/>
    <m/>
    <m/>
    <m/>
    <m/>
    <m/>
    <m/>
    <m/>
    <m/>
    <m/>
    <m/>
    <m/>
    <m/>
    <s v="user_ocHSJH83OJnHCvKyMbjx8WOOK8PMgAUGIj1qK0q0dMV"/>
    <x v="10"/>
    <x v="1"/>
    <m/>
    <m/>
    <s v="Gated Content"/>
    <m/>
    <m/>
    <s v="Employee Engagement Handbook"/>
    <m/>
    <m/>
    <m/>
    <s v="2022-05-02 12:28:32.564000+00:00"/>
    <s v="2022-08-02 11:56:40.078000+00:00"/>
    <s v="GMC"/>
  </r>
  <r>
    <s v="Ankur Gaurav"/>
    <n v="500000"/>
    <s v="INR"/>
    <n v="0"/>
    <s v="7/13/22"/>
    <s v="Sales"/>
    <s v="stat_kcR4fZg7TU7jjk1jAVua3qGLRS4J5uFayEjK5j02wtv"/>
    <s v="Unqualified"/>
    <n v="0"/>
    <s v="OpportunityStatusType.Lost"/>
    <m/>
    <m/>
    <s v="GMC (1+3)-Renewal"/>
    <s v="lead_P7A7bMIl8LkjFl5QyUQkp1WP66iqcffRXihNWBupEW8"/>
    <s v="Biopetroclean"/>
    <s v="Bhairavi Jog"/>
    <s v="user_srg8vKhTH4Op816Ys9oZfFwLDukscRfgPrYZnVvwv0c"/>
    <s v="Ankur Gaurav"/>
    <s v="2022-05-25 06:56:56.194000+00:00"/>
    <s v="2022-07-13 11:40:48.068000+00:00"/>
    <m/>
    <s v="Delhi"/>
    <m/>
    <m/>
    <m/>
    <n v="70"/>
    <m/>
    <m/>
    <m/>
    <m/>
    <m/>
    <m/>
    <m/>
    <m/>
    <m/>
    <m/>
    <m/>
    <s v="Oil &amp; Gas"/>
    <m/>
    <m/>
    <m/>
    <m/>
    <m/>
    <m/>
    <m/>
    <m/>
    <m/>
    <m/>
    <m/>
    <m/>
    <m/>
    <m/>
    <s v="user_228eUmsdKIb9OItgmiDq1zD4aPZ1eqiapbaLAGeBf8g"/>
    <x v="13"/>
    <x v="1"/>
    <m/>
    <s v="July"/>
    <s v="Gated Content"/>
    <m/>
    <m/>
    <s v="Downloaded the guide: Employee Wellness Handbook"/>
    <m/>
    <m/>
    <m/>
    <s v="2021-12-27 10:55:36.095000+00:00"/>
    <s v="2022-07-15 11:14:16.351000+00:00"/>
    <s v="GMC"/>
  </r>
  <r>
    <s v="Sonal Paithankar"/>
    <n v="1000000"/>
    <s v="INR"/>
    <n v="0"/>
    <s v="7/15/22"/>
    <s v="Sales"/>
    <s v="stat_kcR4fZg7TU7jjk1jAVua3qGLRS4J5uFayEjK5j02wtv"/>
    <s v="Unqualified"/>
    <n v="0"/>
    <s v="OpportunityStatusType.Lost"/>
    <s v="cont_gSHbHV11HM7cLUjbvrFnyJ5hkOuExs8E4oN1VcysJjG"/>
    <s v="Roby John varghese"/>
    <s v="fresh parental policy"/>
    <s v="lead_gofW2VcfqPtDlHo3sUXTeYyY47EldvokBZPsWiE7AY7"/>
    <s v="Avanze"/>
    <s v="Gauri Jori"/>
    <s v="user_Iwn6da5WKkZqwUySK0oUuCb72pFP5WEm4zAb92ijqFe"/>
    <s v="Sonal Paithankar"/>
    <s v="2022-06-06 07:50:26.553000+00:00"/>
    <s v="2022-07-13 11:42:02.227000+00:00"/>
    <m/>
    <s v="Bangalore"/>
    <m/>
    <m/>
    <m/>
    <n v="650"/>
    <m/>
    <m/>
    <m/>
    <m/>
    <m/>
    <m/>
    <m/>
    <m/>
    <m/>
    <m/>
    <m/>
    <m/>
    <m/>
    <m/>
    <m/>
    <m/>
    <m/>
    <m/>
    <m/>
    <m/>
    <m/>
    <m/>
    <m/>
    <m/>
    <m/>
    <m/>
    <s v="user_5YHA1ZU4iP896lD1YJehdJcMx7ZEgWCpulT4T2c3pJ3"/>
    <x v="4"/>
    <x v="1"/>
    <m/>
    <s v="July; June"/>
    <s v="Gated Content"/>
    <m/>
    <m/>
    <s v="Employee Engagement Handbook"/>
    <m/>
    <m/>
    <m/>
    <s v="2021-10-04 17:05:47.237000+00:00"/>
    <s v="2022-07-13 14:20:38.672000+00:00"/>
    <m/>
  </r>
  <r>
    <s v="Sonal Paithankar"/>
    <n v="5000000"/>
    <s v="INR"/>
    <n v="0"/>
    <s v="7/31/22"/>
    <s v="Sales"/>
    <s v="stat_kcR4fZg7TU7jjk1jAVua3qGLRS4J5uFayEjK5j02wtv"/>
    <s v="Unqualified"/>
    <n v="0"/>
    <s v="OpportunityStatusType.Lost"/>
    <s v="cont_Qg54yElIE72VBl3gDfv20dr0UgaKif91IG6jSfsFTeE"/>
    <s v="Shreevidhya S"/>
    <s v="GMC Renewal"/>
    <s v="lead_7nR3pCmMHvXjENU7wedgyMqWYAPKFy13abMRPM2BgLV"/>
    <s v="Intertrust Group"/>
    <s v="Aishwarya Nyayadhish"/>
    <s v="user_Iwn6da5WKkZqwUySK0oUuCb72pFP5WEm4zAb92ijqFe"/>
    <s v="Sonal Paithankar"/>
    <s v="2022-05-16 05:24:28.154000+00:00"/>
    <s v="2022-07-13 11:45:12.305000+00:00"/>
    <m/>
    <s v="Bangalore"/>
    <m/>
    <m/>
    <m/>
    <n v="1500"/>
    <m/>
    <m/>
    <m/>
    <m/>
    <m/>
    <m/>
    <m/>
    <s v="PAID_SOCIAL"/>
    <m/>
    <m/>
    <m/>
    <m/>
    <m/>
    <m/>
    <m/>
    <m/>
    <m/>
    <m/>
    <m/>
    <m/>
    <m/>
    <m/>
    <m/>
    <m/>
    <m/>
    <m/>
    <s v="user_6hRQhcoLhZEDUBYaw3vS7rv6T5582sGfXq4jNRqTfUU"/>
    <x v="14"/>
    <x v="1"/>
    <m/>
    <s v="July"/>
    <s v="Gated Content"/>
    <m/>
    <m/>
    <s v="Employee Wellness Handbook"/>
    <m/>
    <m/>
    <m/>
    <s v="2022-04-01 06:51:42.606000+00:00"/>
    <s v="2022-09-29 11:48:49.781000+00:00"/>
    <m/>
  </r>
  <r>
    <s v="Sonal Paithankar"/>
    <n v="2000000"/>
    <s v="INR"/>
    <n v="0"/>
    <s v="7/15/22"/>
    <s v="Sales"/>
    <s v="stat_kcR4fZg7TU7jjk1jAVua3qGLRS4J5uFayEjK5j02wtv"/>
    <s v="Unqualified"/>
    <n v="0"/>
    <s v="OpportunityStatusType.Lost"/>
    <s v="cont_gSHbHV11HM7cLUjbvrFnyJ5hkOuExs8E4oN1VcysJjG"/>
    <s v="Roby John varghese"/>
    <s v="Fresh GTL"/>
    <s v="lead_gofW2VcfqPtDlHo3sUXTeYyY47EldvokBZPsWiE7AY7"/>
    <s v="Avanze"/>
    <s v="Gauri Jori"/>
    <s v="user_Iwn6da5WKkZqwUySK0oUuCb72pFP5WEm4zAb92ijqFe"/>
    <s v="Sonal Paithankar"/>
    <s v="2022-06-06 07:49:55.345000+00:00"/>
    <s v="2022-07-13 11:39:31.163000+00:00"/>
    <m/>
    <s v="Bangalore"/>
    <m/>
    <m/>
    <m/>
    <n v="650"/>
    <m/>
    <m/>
    <m/>
    <m/>
    <m/>
    <m/>
    <m/>
    <m/>
    <m/>
    <m/>
    <m/>
    <m/>
    <m/>
    <m/>
    <m/>
    <m/>
    <m/>
    <m/>
    <m/>
    <m/>
    <m/>
    <m/>
    <m/>
    <m/>
    <m/>
    <m/>
    <s v="user_5YHA1ZU4iP896lD1YJehdJcMx7ZEgWCpulT4T2c3pJ3"/>
    <x v="4"/>
    <x v="1"/>
    <m/>
    <s v="July; June"/>
    <s v="Gated Content"/>
    <m/>
    <m/>
    <s v="Employee Engagement Handbook"/>
    <m/>
    <m/>
    <m/>
    <s v="2021-10-04 17:05:47.237000+00:00"/>
    <s v="2022-07-13 14:20:38.672000+00:00"/>
    <m/>
  </r>
  <r>
    <s v="Sonal Paithankar"/>
    <n v="3000000"/>
    <s v="INR"/>
    <n v="0"/>
    <s v="7/15/22"/>
    <s v="Sales"/>
    <s v="stat_kcR4fZg7TU7jjk1jAVua3qGLRS4J5uFayEjK5j02wtv"/>
    <s v="Unqualified"/>
    <n v="0"/>
    <s v="OpportunityStatusType.Lost"/>
    <s v="cont_gSHbHV11HM7cLUjbvrFnyJ5hkOuExs8E4oN1VcysJjG"/>
    <s v="Roby John varghese"/>
    <s v="GMC ren"/>
    <s v="lead_gofW2VcfqPtDlHo3sUXTeYyY47EldvokBZPsWiE7AY7"/>
    <s v="Avanze"/>
    <s v="Gauri Jori"/>
    <s v="user_Iwn6da5WKkZqwUySK0oUuCb72pFP5WEm4zAb92ijqFe"/>
    <s v="Sonal Paithankar"/>
    <s v="2022-06-06 06:43:18.841000+00:00"/>
    <s v="2022-07-13 11:39:12.425000+00:00"/>
    <m/>
    <s v="Bangalore"/>
    <m/>
    <m/>
    <m/>
    <n v="650"/>
    <m/>
    <m/>
    <m/>
    <m/>
    <m/>
    <m/>
    <m/>
    <m/>
    <m/>
    <m/>
    <m/>
    <m/>
    <m/>
    <m/>
    <m/>
    <m/>
    <m/>
    <m/>
    <m/>
    <m/>
    <m/>
    <m/>
    <m/>
    <m/>
    <m/>
    <m/>
    <s v="user_5YHA1ZU4iP896lD1YJehdJcMx7ZEgWCpulT4T2c3pJ3"/>
    <x v="4"/>
    <x v="1"/>
    <m/>
    <s v="July; June"/>
    <s v="Gated Content"/>
    <m/>
    <m/>
    <s v="Employee Engagement Handbook"/>
    <m/>
    <m/>
    <m/>
    <s v="2021-10-04 17:05:47.237000+00:00"/>
    <s v="2022-07-13 14:20:38.672000+00:00"/>
    <m/>
  </r>
  <r>
    <s v="Sonal Paithankar"/>
    <n v="200000"/>
    <s v="INR"/>
    <n v="0"/>
    <s v="7/15/22"/>
    <s v="Sales"/>
    <s v="stat_kcR4fZg7TU7jjk1jAVua3qGLRS4J5uFayEjK5j02wtv"/>
    <s v="Unqualified"/>
    <n v="0"/>
    <s v="OpportunityStatusType.Lost"/>
    <s v="cont_gSHbHV11HM7cLUjbvrFnyJ5hkOuExs8E4oN1VcysJjG"/>
    <s v="Roby John varghese"/>
    <s v="GPA ren"/>
    <s v="lead_gofW2VcfqPtDlHo3sUXTeYyY47EldvokBZPsWiE7AY7"/>
    <s v="Avanze"/>
    <s v="Gauri Jori"/>
    <s v="user_Iwn6da5WKkZqwUySK0oUuCb72pFP5WEm4zAb92ijqFe"/>
    <s v="Sonal Paithankar"/>
    <s v="2022-06-06 07:49:04.691000+00:00"/>
    <s v="2022-07-13 11:39:22.741000+00:00"/>
    <m/>
    <s v="Bangalore"/>
    <m/>
    <m/>
    <m/>
    <n v="650"/>
    <m/>
    <m/>
    <m/>
    <m/>
    <m/>
    <m/>
    <m/>
    <m/>
    <m/>
    <m/>
    <m/>
    <m/>
    <m/>
    <m/>
    <m/>
    <m/>
    <m/>
    <m/>
    <m/>
    <m/>
    <m/>
    <m/>
    <m/>
    <m/>
    <m/>
    <m/>
    <s v="user_5YHA1ZU4iP896lD1YJehdJcMx7ZEgWCpulT4T2c3pJ3"/>
    <x v="4"/>
    <x v="1"/>
    <m/>
    <s v="July; June"/>
    <s v="Gated Content"/>
    <m/>
    <m/>
    <s v="Employee Engagement Handbook"/>
    <m/>
    <m/>
    <m/>
    <s v="2021-10-04 17:05:47.237000+00:00"/>
    <s v="2022-07-13 14:20:38.672000+00:00"/>
    <m/>
  </r>
  <r>
    <s v="Omkar Ghate"/>
    <n v="1500000"/>
    <s v="INR"/>
    <n v="0"/>
    <s v="7/22/22"/>
    <s v="Sales"/>
    <s v="stat_kcR4fZg7TU7jjk1jAVua3qGLRS4J5uFayEjK5j02wtv"/>
    <s v="Unqualified"/>
    <n v="0"/>
    <s v="OpportunityStatusType.Lost"/>
    <s v="cont_MJqJowuUQbBpPYzGhwCE4xoH6YRS2dOoQHu8CBCCcGN"/>
    <s v="Rahmat"/>
    <s v="Too late to quote"/>
    <s v="lead_imTeZ5pZlCuxauI8K0p3hnORFA5kewCePMkOaSJ2UE6"/>
    <s v="GC India Dental"/>
    <s v="Shreya Solanki"/>
    <s v="user_9SBRjyF0n4iWuhUdqRyQkFhl2J4uyNKhFWvvJEvunX8"/>
    <s v="Omkar Ghate"/>
    <s v="2022-07-12 12:19:16.289000+00:00"/>
    <s v="2022-07-13 11:18:02.994000+00:00"/>
    <m/>
    <s v="Hyderabad"/>
    <m/>
    <m/>
    <m/>
    <m/>
    <m/>
    <m/>
    <m/>
    <m/>
    <m/>
    <m/>
    <m/>
    <m/>
    <m/>
    <m/>
    <m/>
    <m/>
    <m/>
    <m/>
    <m/>
    <m/>
    <m/>
    <m/>
    <m/>
    <m/>
    <m/>
    <m/>
    <m/>
    <m/>
    <s v="Aniket Vahile"/>
    <m/>
    <s v="user_1z3bdwgjF9RILRmuQPeXXGoPhafSi1mEgyb4l5sVEvN"/>
    <x v="1"/>
    <x v="1"/>
    <m/>
    <s v="June"/>
    <s v="Cold Call"/>
    <s v="Naukri.com"/>
    <m/>
    <m/>
    <m/>
    <m/>
    <m/>
    <s v="2022-07-12 04:11:46.998000+00:00"/>
    <s v="2022-09-15 09:51:37.496000+00:00"/>
    <s v="GMC"/>
  </r>
  <r>
    <s v="Omkar Ghate"/>
    <n v="1000000"/>
    <s v="INR"/>
    <n v="0"/>
    <s v="8/31/22"/>
    <s v="Sales"/>
    <s v="stat_kcR4fZg7TU7jjk1jAVua3qGLRS4J5uFayEjK5j02wtv"/>
    <s v="Unqualified"/>
    <n v="0"/>
    <s v="OpportunityStatusType.Lost"/>
    <s v="cont_MJqJowuUQbBpPYzGhwCE4xoH6YRS2dOoQHu8CBCCcGN"/>
    <s v="Rahmat"/>
    <s v="Parents - Too late to quote"/>
    <s v="lead_imTeZ5pZlCuxauI8K0p3hnORFA5kewCePMkOaSJ2UE6"/>
    <s v="GC India Dental"/>
    <s v="Shreya Solanki"/>
    <s v="user_9SBRjyF0n4iWuhUdqRyQkFhl2J4uyNKhFWvvJEvunX8"/>
    <s v="Omkar Ghate"/>
    <s v="2022-07-12 12:21:32.896000+00:00"/>
    <s v="2022-07-13 11:18:35.329000+00:00"/>
    <m/>
    <s v="Hyderabad"/>
    <m/>
    <m/>
    <m/>
    <m/>
    <m/>
    <m/>
    <m/>
    <m/>
    <m/>
    <m/>
    <m/>
    <m/>
    <m/>
    <m/>
    <m/>
    <m/>
    <m/>
    <m/>
    <m/>
    <m/>
    <m/>
    <m/>
    <m/>
    <m/>
    <m/>
    <m/>
    <m/>
    <m/>
    <s v="Aniket Vahile"/>
    <m/>
    <s v="user_1z3bdwgjF9RILRmuQPeXXGoPhafSi1mEgyb4l5sVEvN"/>
    <x v="1"/>
    <x v="1"/>
    <m/>
    <s v="June"/>
    <s v="Cold Call"/>
    <s v="Naukri.com"/>
    <m/>
    <m/>
    <m/>
    <m/>
    <m/>
    <s v="2022-07-12 04:11:46.998000+00:00"/>
    <s v="2022-09-15 09:51:37.496000+00:00"/>
    <m/>
  </r>
  <r>
    <s v="Omkar Ghate"/>
    <n v="0"/>
    <s v="INR"/>
    <n v="0"/>
    <s v="8/31/22"/>
    <s v="Sales"/>
    <s v="stat_kcR4fZg7TU7jjk1jAVua3qGLRS4J5uFayEjK5j02wtv"/>
    <s v="Unqualified"/>
    <n v="0"/>
    <s v="OpportunityStatusType.Lost"/>
    <m/>
    <m/>
    <s v="parents policy"/>
    <s v="lead_imTeZ5pZlCuxauI8K0p3hnORFA5kewCePMkOaSJ2UE6"/>
    <s v="GC India Dental"/>
    <s v="Shreya Solanki"/>
    <s v="user_9SBRjyF0n4iWuhUdqRyQkFhl2J4uyNKhFWvvJEvunX8"/>
    <s v="Omkar Ghate"/>
    <s v="2022-07-12 12:20:13.133000+00:00"/>
    <s v="2022-07-13 11:18:10.271000+00:00"/>
    <m/>
    <s v="Hyderabad"/>
    <m/>
    <m/>
    <m/>
    <m/>
    <m/>
    <m/>
    <m/>
    <m/>
    <m/>
    <m/>
    <m/>
    <m/>
    <m/>
    <m/>
    <m/>
    <m/>
    <m/>
    <m/>
    <m/>
    <m/>
    <m/>
    <m/>
    <m/>
    <m/>
    <m/>
    <m/>
    <m/>
    <m/>
    <s v="Aniket Vahile"/>
    <m/>
    <s v="user_1z3bdwgjF9RILRmuQPeXXGoPhafSi1mEgyb4l5sVEvN"/>
    <x v="1"/>
    <x v="1"/>
    <m/>
    <s v="June"/>
    <s v="Cold Call"/>
    <s v="Naukri.com"/>
    <m/>
    <m/>
    <m/>
    <m/>
    <m/>
    <s v="2022-07-12 04:11:46.998000+00:00"/>
    <s v="2022-09-15 09:51:37.496000+00:00"/>
    <s v="GMC"/>
  </r>
  <r>
    <s v="Prateek Wadhwa"/>
    <n v="20000"/>
    <s v="INR"/>
    <n v="0"/>
    <s v="7/31/22"/>
    <s v="Sales"/>
    <s v="stat_kcR4fZg7TU7jjk1jAVua3qGLRS4J5uFayEjK5j02wtv"/>
    <s v="Unqualified"/>
    <n v="0"/>
    <s v="OpportunityStatusType.Lost"/>
    <s v="cont_mLfUQLOmuesknyCWRtuwziFVF7b3MKJO2qHTLBRTcqh"/>
    <s v="Dhaval kapadia"/>
    <m/>
    <s v="lead_wY0h4mx8AV2ZPsqSLbc5qoKpkmRz7A6vLfQxQMMrWfY"/>
    <s v="THE PARTHENON GROUP INDIA LLC"/>
    <s v="Prateek Wadhwa"/>
    <s v="user_FdWFezbLzkYQcGsBUsjZO25nr2poK2nRbqV47Rs5Kfm"/>
    <s v="Prateek Wadhwa"/>
    <s v="2022-05-13 11:24:48.343000+00:00"/>
    <s v="2022-07-13 11:01:44.389000+00:00"/>
    <m/>
    <s v="Mumbai"/>
    <m/>
    <m/>
    <m/>
    <n v="40"/>
    <m/>
    <m/>
    <m/>
    <m/>
    <m/>
    <m/>
    <m/>
    <m/>
    <m/>
    <m/>
    <m/>
    <m/>
    <m/>
    <m/>
    <m/>
    <m/>
    <m/>
    <m/>
    <m/>
    <m/>
    <m/>
    <m/>
    <m/>
    <m/>
    <m/>
    <m/>
    <s v="user_FdWFezbLzkYQcGsBUsjZO25nr2poK2nRbqV47Rs5Kfm"/>
    <x v="17"/>
    <x v="1"/>
    <m/>
    <s v="July"/>
    <s v="Cold Call"/>
    <m/>
    <m/>
    <s v="AM Opps - Kunal"/>
    <m/>
    <m/>
    <m/>
    <s v="2021-11-18 08:11:12.714000+00:00"/>
    <s v="2022-08-27 07:09:46.188000+00:00"/>
    <s v="GPA"/>
  </r>
  <r>
    <s v="Nikhil Ahuja"/>
    <n v="0"/>
    <s v="INR"/>
    <n v="0"/>
    <d v="2022-01-08T00:00:00"/>
    <s v="Sales"/>
    <s v="stat_kcR4fZg7TU7jjk1jAVua3qGLRS4J5uFayEjK5j02wtv"/>
    <s v="Unqualified"/>
    <n v="0"/>
    <s v="OpportunityStatusType.Lost"/>
    <s v="cont_aNKP4GSINbakciNAXOza32dImqOdwkRzCSmRO8b2y2h"/>
    <s v="Vikram Raut"/>
    <m/>
    <s v="lead_5LBn1lNyHESVePR3Z4MPagNE2y05lH03LyY1NAIu2PA"/>
    <s v="Crystal Auto"/>
    <s v="Nikhil Ahuja"/>
    <s v="user_ocHSJH83OJnHCvKyMbjx8WOOK8PMgAUGIj1qK0q0dMV"/>
    <s v="Nikhil Ahuja"/>
    <s v="2022-04-27 05:00:05.079000+00:00"/>
    <s v="2022-07-13 11:03:13.247000+00:00"/>
    <m/>
    <s v="Pune"/>
    <m/>
    <m/>
    <m/>
    <n v="20"/>
    <m/>
    <m/>
    <m/>
    <m/>
    <m/>
    <m/>
    <m/>
    <m/>
    <m/>
    <m/>
    <m/>
    <s v="Manufacturing"/>
    <m/>
    <m/>
    <m/>
    <m/>
    <m/>
    <m/>
    <m/>
    <m/>
    <m/>
    <m/>
    <m/>
    <m/>
    <m/>
    <m/>
    <s v="user_ocHSJH83OJnHCvKyMbjx8WOOK8PMgAUGIj1qK0q0dMV"/>
    <x v="10"/>
    <x v="1"/>
    <m/>
    <s v="August"/>
    <s v="Cold Call"/>
    <m/>
    <m/>
    <m/>
    <m/>
    <m/>
    <m/>
    <s v="2022-03-28 09:07:25.580000+00:00"/>
    <s v="2022-09-19 09:41:50.469000+00:00"/>
    <s v="GMC"/>
  </r>
  <r>
    <s v="Prateek Wadhwa"/>
    <n v="200000"/>
    <s v="INR"/>
    <n v="0"/>
    <s v="7/31/22"/>
    <s v="Sales"/>
    <s v="stat_kcR4fZg7TU7jjk1jAVua3qGLRS4J5uFayEjK5j02wtv"/>
    <s v="Unqualified"/>
    <n v="0"/>
    <s v="OpportunityStatusType.Lost"/>
    <s v="cont_mLfUQLOmuesknyCWRtuwziFVF7b3MKJO2qHTLBRTcqh"/>
    <s v="Dhaval kapadia"/>
    <m/>
    <s v="lead_wY0h4mx8AV2ZPsqSLbc5qoKpkmRz7A6vLfQxQMMrWfY"/>
    <s v="THE PARTHENON GROUP INDIA LLC"/>
    <s v="Prateek Wadhwa"/>
    <s v="user_FdWFezbLzkYQcGsBUsjZO25nr2poK2nRbqV47Rs5Kfm"/>
    <s v="Prateek Wadhwa"/>
    <s v="2022-05-13 11:24:29.632000+00:00"/>
    <s v="2022-07-13 11:01:37.479000+00:00"/>
    <m/>
    <s v="Mumbai"/>
    <m/>
    <m/>
    <m/>
    <n v="40"/>
    <m/>
    <m/>
    <m/>
    <m/>
    <m/>
    <m/>
    <m/>
    <m/>
    <m/>
    <m/>
    <m/>
    <m/>
    <m/>
    <m/>
    <m/>
    <m/>
    <m/>
    <m/>
    <m/>
    <m/>
    <m/>
    <m/>
    <m/>
    <m/>
    <m/>
    <m/>
    <s v="user_FdWFezbLzkYQcGsBUsjZO25nr2poK2nRbqV47Rs5Kfm"/>
    <x v="17"/>
    <x v="1"/>
    <m/>
    <s v="July"/>
    <s v="Cold Call"/>
    <m/>
    <m/>
    <s v="AM Opps - Kunal"/>
    <m/>
    <m/>
    <m/>
    <s v="2021-11-18 08:11:12.714000+00:00"/>
    <s v="2022-08-27 07:09:46.188000+00:00"/>
    <s v="GMC"/>
  </r>
  <r>
    <s v="Aditya Binani"/>
    <n v="400000"/>
    <s v="INR"/>
    <n v="0"/>
    <d v="2022-01-07T00:00:00"/>
    <s v="Sales"/>
    <s v="stat_kcR4fZg7TU7jjk1jAVua3qGLRS4J5uFayEjK5j02wtv"/>
    <s v="Unqualified"/>
    <n v="0"/>
    <s v="OpportunityStatusType.Lost"/>
    <m/>
    <m/>
    <s v="GMC"/>
    <s v="lead_gL4mi3lQbSZZBejz3pRsjvyMcxHyzWfnlZBJBtQqLei"/>
    <s v="jyoti.k@nexapp.co.in"/>
    <s v="Aditya Binani"/>
    <s v="user_g5Yw4Z4XnIbmcGhJO80vdtFdd5ElcDlgYO3q8l82ODn"/>
    <s v="Aditya Binani"/>
    <s v="2022-05-18 08:39:49.358000+00:00"/>
    <s v="2022-07-13 09:18:26.403000+00:00"/>
    <m/>
    <m/>
    <m/>
    <m/>
    <m/>
    <n v="50"/>
    <m/>
    <m/>
    <m/>
    <m/>
    <m/>
    <m/>
    <m/>
    <m/>
    <m/>
    <m/>
    <m/>
    <m/>
    <m/>
    <m/>
    <m/>
    <m/>
    <m/>
    <m/>
    <m/>
    <m/>
    <m/>
    <m/>
    <m/>
    <m/>
    <m/>
    <m/>
    <s v="user_g5Yw4Z4XnIbmcGhJO80vdtFdd5ElcDlgYO3q8l82ODn"/>
    <x v="18"/>
    <x v="1"/>
    <m/>
    <s v="July"/>
    <m/>
    <m/>
    <m/>
    <s v="Lead Magnet Lead"/>
    <m/>
    <m/>
    <m/>
    <s v="2021-09-16 05:51:37.268000+00:00"/>
    <s v="2022-09-09 10:19:35.901000+00:00"/>
    <m/>
  </r>
  <r>
    <s v="Kashif Ahmad"/>
    <n v="560195"/>
    <s v="INR"/>
    <n v="100"/>
    <s v="7/13/22"/>
    <s v="Sales"/>
    <s v="stat_OZRiD1474QRJIpvnjHCZfiIvKcVD6mIKSSTzg8SwDVx"/>
    <s v="Won- Payment Completed"/>
    <n v="1"/>
    <s v="OpportunityStatusType.Won"/>
    <s v="cont_as6cYTY7OHADAQXl6A4ywwhiPSbcuOPkUdXv8cRxzyU"/>
    <s v="Baleshwar Pandey"/>
    <m/>
    <s v="lead_Ak5uBZpf3Q118J8Gn3W2BNW40BNGs1a06lKskzNC5Me"/>
    <s v="VISION BEYOND RESOURCES INDIA PRIVATE LIMITED"/>
    <s v="Sarvesh Pawar"/>
    <s v="user_LKRhV6rhcBe0uL8u70UUGeDjbMupuho4TaiAOCbT7HT"/>
    <s v="Kashif Ahmad"/>
    <s v="2022-06-22 05:21:32.576000+00:00"/>
    <s v="2022-07-13 09:43:41.254000+00:00"/>
    <m/>
    <s v="Lucknow"/>
    <m/>
    <m/>
    <m/>
    <n v="502"/>
    <m/>
    <m/>
    <m/>
    <m/>
    <m/>
    <m/>
    <m/>
    <m/>
    <m/>
    <m/>
    <m/>
    <s v="HR / Staffing / Recruitment"/>
    <m/>
    <m/>
    <m/>
    <m/>
    <m/>
    <m/>
    <m/>
    <m/>
    <m/>
    <m/>
    <m/>
    <m/>
    <s v="Jitin Gopi"/>
    <m/>
    <s v="user_A8KOTZADnUtEQOLt4nSLAmteNStuGh80js75RYjrXVt"/>
    <x v="6"/>
    <x v="8"/>
    <m/>
    <s v="February; July"/>
    <s v="Cold Call"/>
    <s v="Lusha"/>
    <m/>
    <m/>
    <m/>
    <m/>
    <m/>
    <s v="2022-03-07 17:01:16.053000+00:00"/>
    <s v="2022-10-18 04:56:17.468000+00:00"/>
    <s v="GTL"/>
  </r>
  <r>
    <s v="Omkar Ghate"/>
    <n v="15000"/>
    <s v="INR"/>
    <n v="0"/>
    <d v="2022-12-07T00:00:00"/>
    <s v="Sales"/>
    <s v="stat_kcR4fZg7TU7jjk1jAVua3qGLRS4J5uFayEjK5j02wtv"/>
    <s v="Unqualified"/>
    <n v="0"/>
    <s v="OpportunityStatusType.Lost"/>
    <m/>
    <m/>
    <s v="GPA"/>
    <s v="lead_C08LOA5eNpwFXywCGKdLvSypm1FIFR55oMjZwZQUg1c"/>
    <s v="Autoprint Machinery Manufacturers"/>
    <s v="Bhairavi Jog"/>
    <s v="user_9SBRjyF0n4iWuhUdqRyQkFhl2J4uyNKhFWvvJEvunX8"/>
    <s v="Omkar Ghate"/>
    <s v="2022-06-22 06:44:43.636000+00:00"/>
    <s v="2022-07-13 10:58:27.990000+00:00"/>
    <m/>
    <s v="Coimbatore"/>
    <m/>
    <m/>
    <m/>
    <n v="150"/>
    <m/>
    <m/>
    <m/>
    <m/>
    <m/>
    <m/>
    <m/>
    <m/>
    <m/>
    <m/>
    <m/>
    <s v="Manufacturing"/>
    <m/>
    <m/>
    <m/>
    <m/>
    <m/>
    <m/>
    <m/>
    <m/>
    <m/>
    <m/>
    <m/>
    <m/>
    <s v="Amol Gawali"/>
    <m/>
    <s v="user_228eUmsdKIb9OItgmiDq1zD4aPZ1eqiapbaLAGeBf8g"/>
    <x v="13"/>
    <x v="1"/>
    <m/>
    <s v="July"/>
    <s v="Cold Call"/>
    <m/>
    <m/>
    <m/>
    <m/>
    <m/>
    <m/>
    <s v="2022-05-11 05:16:13.031000+00:00"/>
    <s v="2022-07-13 10:58:28.021000+00:00"/>
    <s v="GPA"/>
  </r>
  <r>
    <s v="Naveen Kumar"/>
    <n v="50000"/>
    <s v="INR"/>
    <n v="0"/>
    <s v="9/30/22"/>
    <s v="Sales"/>
    <s v="stat_kcR4fZg7TU7jjk1jAVua3qGLRS4J5uFayEjK5j02wtv"/>
    <s v="Unqualified"/>
    <n v="0"/>
    <s v="OpportunityStatusType.Lost"/>
    <s v="cont_kmJfNQqdHYLIKonSRlKWx8OWRJCwGhJ7oxfHivh7fOj"/>
    <s v="Vinod Shinde"/>
    <s v="GPA - Renewal in September"/>
    <s v="lead_ivCsLWcVR1FBbV4JRmED9cctRryoDzbF0Rp8do0oH2A"/>
    <s v="Avendus"/>
    <s v="Shreenath Bhat"/>
    <s v="user_N52PP2uP2VZc2gm0nhh6CNFSif4n85g1cdxoNFd9ct0"/>
    <s v="Naveen Kumar"/>
    <s v="2022-06-09 06:07:20.458000+00:00"/>
    <s v="2022-07-13 08:26:53.912000+00:00"/>
    <m/>
    <s v="Mumbai"/>
    <m/>
    <m/>
    <m/>
    <n v="390"/>
    <m/>
    <m/>
    <m/>
    <m/>
    <m/>
    <m/>
    <m/>
    <m/>
    <m/>
    <m/>
    <m/>
    <s v="Banking &amp; Finance"/>
    <m/>
    <m/>
    <m/>
    <m/>
    <m/>
    <m/>
    <m/>
    <m/>
    <m/>
    <m/>
    <m/>
    <m/>
    <s v="Yogesh Paigude"/>
    <m/>
    <s v="user_6hRQhcoLhZEDUBYaw3vS7rv6T5582sGfXq4jNRqTfUU"/>
    <x v="14"/>
    <x v="1"/>
    <m/>
    <s v="July; September"/>
    <s v="Cold Call"/>
    <s v="Linkedin"/>
    <m/>
    <s v="Vaccine inbound"/>
    <m/>
    <m/>
    <m/>
    <s v="2021-04-20 04:58:30.541000+00:00"/>
    <s v="2022-09-29 07:40:00.234000+00:00"/>
    <s v="GPA"/>
  </r>
  <r>
    <s v="Navin Panjwani"/>
    <n v="300000"/>
    <s v="INR"/>
    <n v="0"/>
    <s v="9/30/22"/>
    <s v="Sales"/>
    <s v="stat_kcR4fZg7TU7jjk1jAVua3qGLRS4J5uFayEjK5j02wtv"/>
    <s v="Unqualified"/>
    <n v="0"/>
    <s v="OpportunityStatusType.Lost"/>
    <s v="cont_u8eQlcXw3Gqi5Xa5lSr3QVdyELmbRk7v41zXyU5Rbzy"/>
    <s v="Bhaskar Behere"/>
    <s v="GMC - Renewal"/>
    <s v="lead_3NPPREpnXy9NhbIh1oNA3azR17e9zCNf4v7cU0Rf8wj"/>
    <s v="Dr. Bhanushali Hospital"/>
    <s v="Shreenath Bhat"/>
    <s v="user_sD3YjSs92XKUfD0OPHeo886g6tW6aCM0iUhX5VVUuJi"/>
    <s v="Navin Panjwani"/>
    <s v="2022-06-27 09:14:54.058000+00:00"/>
    <s v="2022-07-13 07:44:33.420000+00:00"/>
    <m/>
    <s v="Mumbai"/>
    <m/>
    <m/>
    <m/>
    <n v="50"/>
    <m/>
    <m/>
    <m/>
    <m/>
    <m/>
    <m/>
    <m/>
    <s v="PAID_SOCIAL"/>
    <m/>
    <m/>
    <m/>
    <s v="Health, Wellness &amp; Fitness"/>
    <m/>
    <m/>
    <m/>
    <m/>
    <m/>
    <m/>
    <m/>
    <m/>
    <m/>
    <m/>
    <m/>
    <m/>
    <m/>
    <m/>
    <s v="user_vMd4rmcrSbjykdyL2J7rrYn84SWdcNc5FKligrmItPw"/>
    <x v="11"/>
    <x v="1"/>
    <m/>
    <s v="September"/>
    <s v="Gated Content"/>
    <m/>
    <m/>
    <s v="Employee Engagement Handbook"/>
    <m/>
    <m/>
    <m/>
    <s v="2022-06-10 16:19:34.608000+00:00"/>
    <s v="2022-08-12 11:44:39.929000+00:00"/>
    <s v="GMC"/>
  </r>
  <r>
    <s v="Naveen Kumar"/>
    <n v="50000"/>
    <s v="INR"/>
    <n v="0"/>
    <s v="7/31/22"/>
    <s v="Sales"/>
    <s v="stat_kcR4fZg7TU7jjk1jAVua3qGLRS4J5uFayEjK5j02wtv"/>
    <s v="Unqualified"/>
    <n v="0"/>
    <s v="OpportunityStatusType.Lost"/>
    <s v="cont_CNiBWVoFwEgBCKNtoE9gZzYu2zXxJytUvZuuKAxtIyH"/>
    <s v="Shamkant Bhavsar"/>
    <s v="GTL - Fresh"/>
    <s v="lead_stQIwqTlufxHJ8Uif6OlpfbuFGVXyZqzId31hOIMTrC"/>
    <s v="Esmech Equipment Pvt. Ltd."/>
    <s v="Shreenath Bhat"/>
    <s v="user_N52PP2uP2VZc2gm0nhh6CNFSif4n85g1cdxoNFd9ct0"/>
    <s v="Naveen Kumar"/>
    <s v="2022-06-22 03:37:41.671000+00:00"/>
    <s v="2022-07-13 08:26:38.940000+00:00"/>
    <m/>
    <s v="Mumbai"/>
    <m/>
    <m/>
    <m/>
    <n v="250"/>
    <m/>
    <m/>
    <m/>
    <m/>
    <m/>
    <m/>
    <m/>
    <m/>
    <m/>
    <m/>
    <m/>
    <s v="Manufacturing"/>
    <m/>
    <m/>
    <m/>
    <m/>
    <m/>
    <m/>
    <m/>
    <m/>
    <m/>
    <m/>
    <m/>
    <m/>
    <s v="Mrunmay Jalgaonkar"/>
    <m/>
    <s v="user_vMd4rmcrSbjykdyL2J7rrYn84SWdcNc5FKligrmItPw"/>
    <x v="11"/>
    <x v="1"/>
    <m/>
    <m/>
    <s v="Cold Call"/>
    <m/>
    <m/>
    <m/>
    <m/>
    <m/>
    <m/>
    <s v="2022-04-03 18:13:55.077000+00:00"/>
    <s v="2022-09-29 04:04:57.443000+00:00"/>
    <s v="GTL"/>
  </r>
  <r>
    <s v="Tejas Kulkarni"/>
    <n v="500000"/>
    <s v="INR"/>
    <n v="0"/>
    <s v="7/31/22"/>
    <s v="Sales"/>
    <s v="stat_1hn9nRJaLbI53NxPuSQgo90kRpbpKsFlwN4oEGNUTdO"/>
    <s v="Lost"/>
    <n v="0"/>
    <s v="OpportunityStatusType.Lost"/>
    <s v="cont_TTfhDDqNa52T1m3okZs1dA0k4uel4NsauXyDfTwPaIA"/>
    <s v="saranya.karthik@anjusoftware.com"/>
    <s v="They have been taking longer than expected time to get back with the approval. When contacted HR doesnt have any logical reason for the delay."/>
    <s v="lead_38TYlEydnj4cUBFy1LGqE3bXqd3KEl345laqdO2xZZV"/>
    <s v="Anju Software"/>
    <s v="Nikhil Ahuja"/>
    <s v="user_kbtBHYtBjVDNyI72HTF6C1SCvC7yVBiA6OrBOy3t96U"/>
    <s v="Tejas Kulkarni"/>
    <s v="2022-03-16 05:38:24.963000+00:00"/>
    <s v="2022-07-13 06:50:12.118000+00:00"/>
    <m/>
    <s v="Bangalore"/>
    <m/>
    <m/>
    <m/>
    <n v="90"/>
    <m/>
    <m/>
    <m/>
    <m/>
    <m/>
    <m/>
    <m/>
    <s v="PAID_SOCIAL"/>
    <m/>
    <m/>
    <m/>
    <s v="IT Services &amp; IT Consulting"/>
    <m/>
    <m/>
    <m/>
    <m/>
    <m/>
    <m/>
    <m/>
    <m/>
    <m/>
    <m/>
    <m/>
    <m/>
    <m/>
    <m/>
    <s v="user_kbtBHYtBjVDNyI72HTF6C1SCvC7yVBiA6OrBOy3t96U"/>
    <x v="36"/>
    <x v="12"/>
    <m/>
    <s v="February"/>
    <s v="Gated Content"/>
    <m/>
    <m/>
    <s v="Employee Wellness Handbook"/>
    <m/>
    <m/>
    <m/>
    <s v="2022-01-27 08:28:04.229000+00:00"/>
    <s v="2022-09-05 05:33:37.388000+00:00"/>
    <s v="GTL"/>
  </r>
  <r>
    <s v="Tejas Kulkarni"/>
    <n v="120000"/>
    <s v="INR"/>
    <n v="0"/>
    <s v="7/15/22"/>
    <s v="Sales"/>
    <s v="stat_1hn9nRJaLbI53NxPuSQgo90kRpbpKsFlwN4oEGNUTdO"/>
    <s v="Lost"/>
    <n v="0"/>
    <s v="OpportunityStatusType.Lost"/>
    <m/>
    <m/>
    <s v="GMC-FRESH Si- 3lacs and 5 lacs Maternity-No RR- 2%-4% Ambulance-2k Client has not been responsive for a long time . HR doesnt answer the call nor has she replied back over the shared proposal."/>
    <s v="lead_aodCpk7M8sBMmfyV84GdVbXr5AVAfV8Vi6Ztrn8qbfQ"/>
    <s v="Chemtek (Fresh)"/>
    <s v="Bharti Bankey"/>
    <s v="user_kbtBHYtBjVDNyI72HTF6C1SCvC7yVBiA6OrBOy3t96U"/>
    <s v="Tejas Kulkarni"/>
    <s v="2022-04-18 06:43:23.346000+00:00"/>
    <s v="2022-07-13 06:53:19.875000+00:00"/>
    <m/>
    <s v="Mumbai"/>
    <m/>
    <s v="2022-02-14 05:31:33+00:00"/>
    <m/>
    <n v="34"/>
    <m/>
    <m/>
    <m/>
    <m/>
    <m/>
    <m/>
    <m/>
    <m/>
    <m/>
    <m/>
    <m/>
    <m/>
    <m/>
    <m/>
    <m/>
    <m/>
    <m/>
    <m/>
    <m/>
    <m/>
    <m/>
    <m/>
    <m/>
    <m/>
    <m/>
    <m/>
    <s v="user_aM3WaaSUQQmaNnsm9l2FQRVWUEr8RN2ZdXzsuQUalQ3"/>
    <x v="7"/>
    <x v="12"/>
    <m/>
    <s v="July"/>
    <s v="Inbound"/>
    <s v="Inbound via website"/>
    <m/>
    <s v="Employee Count 25"/>
    <m/>
    <m/>
    <m/>
    <s v="2021-08-30 05:37:51.968000+00:00"/>
    <s v="2022-07-15 13:02:28.876000+00:00"/>
    <m/>
  </r>
  <r>
    <s v="Tejas Kulkarni"/>
    <n v="605000"/>
    <s v="INR"/>
    <n v="100"/>
    <s v="7/13/22"/>
    <s v="Sales"/>
    <s v="stat_OZRiD1474QRJIpvnjHCZfiIvKcVD6mIKSSTzg8SwDVx"/>
    <s v="Won- Payment Completed"/>
    <n v="1"/>
    <s v="OpportunityStatusType.Won"/>
    <s v="cont_o52VVnpih1nOGXbvjnt2V3a07Ht2okU5A8pjllfclj0"/>
    <s v="Tejashree"/>
    <m/>
    <s v="lead_jfuZioSZdziZD6DdJXNHpJtOwoWl1E95Imhm27C2T2A"/>
    <s v="Odex India Solutions"/>
    <s v="Kaushlya Bhavsar"/>
    <s v="user_kbtBHYtBjVDNyI72HTF6C1SCvC7yVBiA6OrBOy3t96U"/>
    <s v="Tejas Kulkarni"/>
    <s v="2022-06-06 09:20:28.287000+00:00"/>
    <s v="2022-07-13 07:22:32.244000+00:00"/>
    <m/>
    <s v="Mumbai"/>
    <m/>
    <m/>
    <m/>
    <n v="124"/>
    <m/>
    <m/>
    <m/>
    <m/>
    <m/>
    <m/>
    <m/>
    <m/>
    <m/>
    <m/>
    <m/>
    <s v="Banking &amp; Finance; IT Services &amp; IT Consulting"/>
    <m/>
    <m/>
    <m/>
    <m/>
    <m/>
    <m/>
    <m/>
    <m/>
    <m/>
    <m/>
    <m/>
    <m/>
    <s v="Aniket Vahile; Deepak Yadav"/>
    <m/>
    <s v="user_FdWFezbLzkYQcGsBUsjZO25nr2poK2nRbqV47Rs5Kfm"/>
    <x v="17"/>
    <x v="12"/>
    <m/>
    <s v="August"/>
    <s v="Cold Call"/>
    <s v="Lusha"/>
    <m/>
    <s v="Glengarry"/>
    <m/>
    <m/>
    <m/>
    <s v="2021-12-23 08:11:27.873000+00:00"/>
    <s v="2022-10-10 02:52:58.165000+00:00"/>
    <s v="GMC"/>
  </r>
  <r>
    <s v="Mayur Gadiyar"/>
    <n v="100000"/>
    <s v="INR"/>
    <n v="0"/>
    <s v="7/18/22"/>
    <s v="Sales"/>
    <s v="stat_kcR4fZg7TU7jjk1jAVua3qGLRS4J5uFayEjK5j02wtv"/>
    <s v="Unqualified"/>
    <n v="0"/>
    <s v="OpportunityStatusType.Lost"/>
    <m/>
    <m/>
    <s v="GPA - Staff"/>
    <s v="lead_ixnuzONEg5Gs5tr0tUxwIIFm6y9swjhtkoMWrsTrf7K"/>
    <s v="Isgec Hitachi Zosen"/>
    <s v="Mayur Gadiyar"/>
    <s v="user_bdUPAGjcS7p6513So3N4g3aWNS5HuBuVJi7bvCPAsLt"/>
    <s v="Mayur Gadiyar"/>
    <s v="2022-07-04 09:11:50.843000+00:00"/>
    <s v="2022-07-13 06:13:05.559000+00:00"/>
    <m/>
    <s v="Bharuch"/>
    <m/>
    <s v="2022-03-20 10:55:01+00:00"/>
    <m/>
    <n v="41"/>
    <m/>
    <m/>
    <m/>
    <m/>
    <m/>
    <m/>
    <m/>
    <m/>
    <m/>
    <m/>
    <m/>
    <s v="Manufacturing"/>
    <m/>
    <m/>
    <m/>
    <m/>
    <m/>
    <m/>
    <m/>
    <m/>
    <m/>
    <m/>
    <m/>
    <m/>
    <m/>
    <m/>
    <s v="user_FkSWcqjfeTqoo0NaiDWgDVeXoui6YtIDYPZVOCd1cwP"/>
    <x v="37"/>
    <x v="1"/>
    <m/>
    <s v="June"/>
    <s v="Gated Content; Inbound"/>
    <s v="Inbound via website"/>
    <m/>
    <s v="Downloaded the guide: Employee Wellness Handbook"/>
    <m/>
    <m/>
    <m/>
    <s v="2021-12-15 09:54:14.640000+00:00"/>
    <s v="2022-07-13 06:13:05.589000+00:00"/>
    <s v="GPA"/>
  </r>
  <r>
    <s v="Aditya Binani"/>
    <n v="90000"/>
    <s v="INR"/>
    <n v="0"/>
    <s v="7/15/22"/>
    <s v="Sales"/>
    <s v="stat_kcR4fZg7TU7jjk1jAVua3qGLRS4J5uFayEjK5j02wtv"/>
    <s v="Unqualified"/>
    <n v="0"/>
    <s v="OpportunityStatusType.Lost"/>
    <m/>
    <m/>
    <s v="GMC"/>
    <s v="lead_iHApfv6JU78o9VaHNXcZMgjBHx1eb14REfn2e1I9NQi"/>
    <s v="Palash Ventures"/>
    <s v="Aditya Binani"/>
    <s v="user_g5Yw4Z4XnIbmcGhJO80vdtFdd5ElcDlgYO3q8l82ODn"/>
    <s v="Aditya Binani"/>
    <s v="2022-05-05 09:29:22.993000+00:00"/>
    <s v="2022-07-13 06:20:57.432000+00:00"/>
    <m/>
    <s v="Delhi"/>
    <m/>
    <m/>
    <m/>
    <n v="10"/>
    <m/>
    <m/>
    <m/>
    <m/>
    <m/>
    <m/>
    <m/>
    <m/>
    <m/>
    <m/>
    <m/>
    <s v="Banking &amp; Finance"/>
    <m/>
    <m/>
    <m/>
    <m/>
    <m/>
    <m/>
    <m/>
    <m/>
    <m/>
    <m/>
    <m/>
    <m/>
    <s v="Kaustubh Gaikwad"/>
    <m/>
    <s v="user_g5Yw4Z4XnIbmcGhJO80vdtFdd5ElcDlgYO3q8l82ODn"/>
    <x v="18"/>
    <x v="1"/>
    <m/>
    <s v="June"/>
    <s v="Cold Call"/>
    <s v="Lusha"/>
    <m/>
    <s v="Glengarry"/>
    <m/>
    <m/>
    <m/>
    <s v="2021-12-23 08:11:25.807000+00:00"/>
    <s v="2022-10-12 04:39:07.428000+00:00"/>
    <m/>
  </r>
  <r>
    <s v="Mayur Gadiyar"/>
    <n v="120000"/>
    <s v="INR"/>
    <n v="0"/>
    <s v="7/18/22"/>
    <s v="Sales"/>
    <s v="stat_kcR4fZg7TU7jjk1jAVua3qGLRS4J5uFayEjK5j02wtv"/>
    <s v="Unqualified"/>
    <n v="0"/>
    <s v="OpportunityStatusType.Lost"/>
    <m/>
    <m/>
    <s v="GPA - Workmen"/>
    <s v="lead_ixnuzONEg5Gs5tr0tUxwIIFm6y9swjhtkoMWrsTrf7K"/>
    <s v="Isgec Hitachi Zosen"/>
    <s v="Mayur Gadiyar"/>
    <s v="user_bdUPAGjcS7p6513So3N4g3aWNS5HuBuVJi7bvCPAsLt"/>
    <s v="Mayur Gadiyar"/>
    <s v="2022-07-04 09:12:20.130000+00:00"/>
    <s v="2022-07-13 06:12:54.369000+00:00"/>
    <m/>
    <s v="Bharuch"/>
    <m/>
    <s v="2022-03-20 10:55:01+00:00"/>
    <m/>
    <n v="41"/>
    <m/>
    <m/>
    <m/>
    <m/>
    <m/>
    <m/>
    <m/>
    <m/>
    <m/>
    <m/>
    <m/>
    <s v="Manufacturing"/>
    <m/>
    <m/>
    <m/>
    <m/>
    <m/>
    <m/>
    <m/>
    <m/>
    <m/>
    <m/>
    <m/>
    <m/>
    <m/>
    <m/>
    <s v="user_FkSWcqjfeTqoo0NaiDWgDVeXoui6YtIDYPZVOCd1cwP"/>
    <x v="37"/>
    <x v="1"/>
    <m/>
    <s v="June"/>
    <s v="Gated Content; Inbound"/>
    <s v="Inbound via website"/>
    <m/>
    <s v="Downloaded the guide: Employee Wellness Handbook"/>
    <m/>
    <m/>
    <m/>
    <s v="2021-12-15 09:54:14.640000+00:00"/>
    <s v="2022-07-13 06:13:05.589000+00:00"/>
    <s v="GPA"/>
  </r>
  <r>
    <s v="Prateek Wadhwa"/>
    <n v="100000"/>
    <s v="INR"/>
    <n v="0"/>
    <s v="7/31/22"/>
    <s v="Sales"/>
    <s v="stat_kcR4fZg7TU7jjk1jAVua3qGLRS4J5uFayEjK5j02wtv"/>
    <s v="Unqualified"/>
    <n v="0"/>
    <s v="OpportunityStatusType.Lost"/>
    <s v="cont_7kf9Gyd1CMdSWfgHSbDHBRfZJkSVHNOCiXe75dW3Spa"/>
    <s v="amar0303jadhav@gmail.com"/>
    <m/>
    <s v="lead_ibbAhuTVuOyVCweKcHCEpCe2ye1V7ruOEgQn9wvx64b"/>
    <s v="Hindustan Feeds"/>
    <s v="Prateek Wadhwa"/>
    <s v="user_FdWFezbLzkYQcGsBUsjZO25nr2poK2nRbqV47Rs5Kfm"/>
    <s v="Prateek Wadhwa"/>
    <s v="2022-05-05 11:59:07.146000+00:00"/>
    <s v="2022-07-13 05:25:08.355000+00:00"/>
    <m/>
    <m/>
    <m/>
    <m/>
    <m/>
    <n v="500"/>
    <m/>
    <m/>
    <m/>
    <m/>
    <m/>
    <m/>
    <m/>
    <m/>
    <m/>
    <m/>
    <m/>
    <m/>
    <m/>
    <m/>
    <m/>
    <m/>
    <m/>
    <m/>
    <m/>
    <m/>
    <m/>
    <m/>
    <m/>
    <m/>
    <m/>
    <m/>
    <s v="user_FdWFezbLzkYQcGsBUsjZO25nr2poK2nRbqV47Rs5Kfm"/>
    <x v="17"/>
    <x v="1"/>
    <m/>
    <s v="July"/>
    <s v="Gated Content"/>
    <m/>
    <m/>
    <s v="Employee Wellness Handbook"/>
    <m/>
    <m/>
    <m/>
    <s v="2022-03-20 08:57:30.551000+00:00"/>
    <s v="2022-07-13 05:25:08.386000+00:00"/>
    <s v="GTL"/>
  </r>
  <r>
    <s v="Mayur Gadiyar"/>
    <n v="95000"/>
    <s v="INR"/>
    <n v="0"/>
    <s v="7/18/22"/>
    <s v="Sales"/>
    <s v="stat_kcR4fZg7TU7jjk1jAVua3qGLRS4J5uFayEjK5j02wtv"/>
    <s v="Unqualified"/>
    <n v="0"/>
    <s v="OpportunityStatusType.Lost"/>
    <m/>
    <m/>
    <s v="WC for workmen"/>
    <s v="lead_ixnuzONEg5Gs5tr0tUxwIIFm6y9swjhtkoMWrsTrf7K"/>
    <s v="Isgec Hitachi Zosen"/>
    <s v="Mayur Gadiyar"/>
    <s v="user_bdUPAGjcS7p6513So3N4g3aWNS5HuBuVJi7bvCPAsLt"/>
    <s v="Mayur Gadiyar"/>
    <s v="2022-07-04 09:13:00.850000+00:00"/>
    <s v="2022-07-13 06:12:42.975000+00:00"/>
    <m/>
    <s v="Bharuch"/>
    <m/>
    <s v="2022-03-20 10:55:01+00:00"/>
    <m/>
    <n v="41"/>
    <m/>
    <m/>
    <m/>
    <m/>
    <m/>
    <m/>
    <m/>
    <m/>
    <m/>
    <m/>
    <m/>
    <s v="Manufacturing"/>
    <m/>
    <m/>
    <m/>
    <m/>
    <m/>
    <m/>
    <m/>
    <m/>
    <m/>
    <m/>
    <m/>
    <m/>
    <m/>
    <m/>
    <s v="user_FkSWcqjfeTqoo0NaiDWgDVeXoui6YtIDYPZVOCd1cwP"/>
    <x v="37"/>
    <x v="1"/>
    <m/>
    <s v="June"/>
    <s v="Gated Content; Inbound"/>
    <s v="Inbound via website"/>
    <m/>
    <s v="Downloaded the guide: Employee Wellness Handbook"/>
    <m/>
    <m/>
    <m/>
    <s v="2021-12-15 09:54:14.640000+00:00"/>
    <s v="2022-07-13 06:13:05.589000+00:00"/>
    <s v="WC"/>
  </r>
  <r>
    <s v="Prateek Wadhwa"/>
    <n v="100000"/>
    <s v="INR"/>
    <n v="0"/>
    <s v="7/31/22"/>
    <s v="Sales"/>
    <s v="stat_kcR4fZg7TU7jjk1jAVua3qGLRS4J5uFayEjK5j02wtv"/>
    <s v="Unqualified"/>
    <n v="0"/>
    <s v="OpportunityStatusType.Lost"/>
    <s v="cont_7kf9Gyd1CMdSWfgHSbDHBRfZJkSVHNOCiXe75dW3Spa"/>
    <s v="amar0303jadhav@gmail.com"/>
    <m/>
    <s v="lead_ibbAhuTVuOyVCweKcHCEpCe2ye1V7ruOEgQn9wvx64b"/>
    <s v="Hindustan Feeds"/>
    <s v="Prateek Wadhwa"/>
    <s v="user_FdWFezbLzkYQcGsBUsjZO25nr2poK2nRbqV47Rs5Kfm"/>
    <s v="Prateek Wadhwa"/>
    <s v="2022-05-05 11:58:37.130000+00:00"/>
    <s v="2022-07-13 05:24:59.593000+00:00"/>
    <m/>
    <m/>
    <m/>
    <m/>
    <m/>
    <n v="500"/>
    <m/>
    <m/>
    <m/>
    <m/>
    <m/>
    <m/>
    <m/>
    <m/>
    <m/>
    <m/>
    <m/>
    <m/>
    <m/>
    <m/>
    <m/>
    <m/>
    <m/>
    <m/>
    <m/>
    <m/>
    <m/>
    <m/>
    <m/>
    <m/>
    <m/>
    <m/>
    <s v="user_FdWFezbLzkYQcGsBUsjZO25nr2poK2nRbqV47Rs5Kfm"/>
    <x v="17"/>
    <x v="1"/>
    <m/>
    <s v="July"/>
    <s v="Gated Content"/>
    <m/>
    <m/>
    <s v="Employee Wellness Handbook"/>
    <m/>
    <m/>
    <m/>
    <s v="2022-03-20 08:57:30.551000+00:00"/>
    <s v="2022-07-13 05:25:08.386000+00:00"/>
    <s v="GPA"/>
  </r>
  <r>
    <s v="Sreenivas Hatti"/>
    <n v="5000000"/>
    <s v="INR"/>
    <n v="0"/>
    <s v="7/29/22"/>
    <s v="Sales"/>
    <s v="stat_kcR4fZg7TU7jjk1jAVua3qGLRS4J5uFayEjK5j02wtv"/>
    <s v="Unqualified"/>
    <n v="0"/>
    <s v="OpportunityStatusType.Lost"/>
    <m/>
    <m/>
    <s v="GMC (1+3)- Renewal"/>
    <s v="lead_vcg86bdnKi0gno9eOHY9qINkkx6cJsAhC6hKNsu3ipj"/>
    <s v="Tarento"/>
    <s v="Bhairavi Jog"/>
    <s v="user_JjaNBsxmUKBROYZvEahyXgec466W5jQa2pL0NUZ81Lb"/>
    <s v="Sreenivas Hatti"/>
    <s v="2022-06-23 05:46:43.722000+00:00"/>
    <s v="2022-07-13 03:09:35.229000+00:00"/>
    <m/>
    <s v="Bangalore"/>
    <m/>
    <m/>
    <m/>
    <n v="410"/>
    <m/>
    <m/>
    <m/>
    <m/>
    <m/>
    <m/>
    <m/>
    <m/>
    <m/>
    <m/>
    <m/>
    <s v="IT Services &amp; IT Consulting"/>
    <m/>
    <m/>
    <m/>
    <m/>
    <m/>
    <m/>
    <m/>
    <m/>
    <m/>
    <m/>
    <m/>
    <m/>
    <s v="Rakesh Nade"/>
    <m/>
    <s v="user_228eUmsdKIb9OItgmiDq1zD4aPZ1eqiapbaLAGeBf8g"/>
    <x v="13"/>
    <x v="1"/>
    <m/>
    <s v="July"/>
    <s v="Cold Call"/>
    <m/>
    <m/>
    <s v="Employee Wellness Handbook"/>
    <m/>
    <m/>
    <m/>
    <s v="2022-04-18 02:02:43.484000+00:00"/>
    <s v="2022-09-08 10:34:32.739000+00:00"/>
    <s v="GMC"/>
  </r>
  <r>
    <s v="Prateek Wadhwa"/>
    <n v="3000000"/>
    <s v="INR"/>
    <n v="0"/>
    <s v="7/31/22"/>
    <s v="Sales"/>
    <s v="stat_kcR4fZg7TU7jjk1jAVua3qGLRS4J5uFayEjK5j02wtv"/>
    <s v="Unqualified"/>
    <n v="0"/>
    <s v="OpportunityStatusType.Lost"/>
    <s v="cont_7kf9Gyd1CMdSWfgHSbDHBRfZJkSVHNOCiXe75dW3Spa"/>
    <s v="amar0303jadhav@gmail.com"/>
    <m/>
    <s v="lead_ibbAhuTVuOyVCweKcHCEpCe2ye1V7ruOEgQn9wvx64b"/>
    <s v="Hindustan Feeds"/>
    <s v="Prateek Wadhwa"/>
    <s v="user_FdWFezbLzkYQcGsBUsjZO25nr2poK2nRbqV47Rs5Kfm"/>
    <s v="Prateek Wadhwa"/>
    <s v="2022-05-05 11:57:45.963000+00:00"/>
    <s v="2022-07-13 05:24:49.889000+00:00"/>
    <m/>
    <m/>
    <m/>
    <m/>
    <m/>
    <n v="500"/>
    <m/>
    <m/>
    <m/>
    <m/>
    <m/>
    <m/>
    <m/>
    <m/>
    <m/>
    <m/>
    <m/>
    <m/>
    <m/>
    <m/>
    <m/>
    <m/>
    <m/>
    <m/>
    <m/>
    <m/>
    <m/>
    <m/>
    <m/>
    <m/>
    <m/>
    <m/>
    <s v="user_FdWFezbLzkYQcGsBUsjZO25nr2poK2nRbqV47Rs5Kfm"/>
    <x v="17"/>
    <x v="1"/>
    <m/>
    <s v="July"/>
    <s v="Gated Content"/>
    <m/>
    <m/>
    <s v="Employee Wellness Handbook"/>
    <m/>
    <m/>
    <m/>
    <s v="2022-03-20 08:57:30.551000+00:00"/>
    <s v="2022-07-13 05:25:08.386000+00:00"/>
    <s v="GMC"/>
  </r>
  <r>
    <s v="Sreenivas Hatti"/>
    <n v="500000"/>
    <s v="INR"/>
    <n v="0"/>
    <s v="7/29/22"/>
    <s v="Sales"/>
    <s v="stat_kcR4fZg7TU7jjk1jAVua3qGLRS4J5uFayEjK5j02wtv"/>
    <s v="Unqualified"/>
    <n v="0"/>
    <s v="OpportunityStatusType.Lost"/>
    <m/>
    <m/>
    <s v="Non-EB"/>
    <s v="lead_vcg86bdnKi0gno9eOHY9qINkkx6cJsAhC6hKNsu3ipj"/>
    <s v="Tarento"/>
    <s v="Bhairavi Jog"/>
    <s v="user_JjaNBsxmUKBROYZvEahyXgec466W5jQa2pL0NUZ81Lb"/>
    <s v="Sreenivas Hatti"/>
    <s v="2022-06-23 05:47:56.255000+00:00"/>
    <s v="2022-07-13 03:09:28.363000+00:00"/>
    <m/>
    <s v="Bangalore"/>
    <m/>
    <m/>
    <m/>
    <n v="410"/>
    <m/>
    <m/>
    <m/>
    <m/>
    <m/>
    <m/>
    <m/>
    <m/>
    <m/>
    <m/>
    <m/>
    <s v="IT Services &amp; IT Consulting"/>
    <m/>
    <m/>
    <m/>
    <m/>
    <m/>
    <m/>
    <m/>
    <m/>
    <m/>
    <m/>
    <m/>
    <m/>
    <s v="Rakesh Nade"/>
    <m/>
    <s v="user_228eUmsdKIb9OItgmiDq1zD4aPZ1eqiapbaLAGeBf8g"/>
    <x v="13"/>
    <x v="1"/>
    <m/>
    <s v="July"/>
    <s v="Cold Call"/>
    <m/>
    <m/>
    <s v="Employee Wellness Handbook"/>
    <m/>
    <m/>
    <m/>
    <s v="2022-04-18 02:02:43.484000+00:00"/>
    <s v="2022-09-08 10:34:32.739000+00:00"/>
    <s v="NON EB"/>
  </r>
  <r>
    <s v="Aditya Binani"/>
    <n v="1000000"/>
    <s v="INR"/>
    <n v="0"/>
    <s v="7/15/22"/>
    <s v="Sales"/>
    <s v="stat_1hn9nRJaLbI53NxPuSQgo90kRpbpKsFlwN4oEGNUTdO"/>
    <s v="Lost"/>
    <n v="0"/>
    <s v="OpportunityStatusType.Lost"/>
    <m/>
    <m/>
    <s v="GMC"/>
    <s v="lead_MTKTIzYT4LOKEgUPmIOmrYQ2Kt3bmt8Ay3x7ES13pLM"/>
    <s v="Toyota Lakozy"/>
    <s v="Aditya Binani"/>
    <s v="user_g5Yw4Z4XnIbmcGhJO80vdtFdd5ElcDlgYO3q8l82ODn"/>
    <s v="Aditya Binani"/>
    <s v="2022-04-27 11:27:11.323000+00:00"/>
    <s v="2022-07-12 16:21:14.130000+00:00"/>
    <m/>
    <s v="Mumbai"/>
    <m/>
    <m/>
    <m/>
    <n v="52"/>
    <m/>
    <m/>
    <m/>
    <m/>
    <m/>
    <m/>
    <m/>
    <m/>
    <m/>
    <m/>
    <m/>
    <s v="Automotive"/>
    <m/>
    <m/>
    <m/>
    <m/>
    <m/>
    <m/>
    <m/>
    <m/>
    <m/>
    <m/>
    <m/>
    <m/>
    <s v="Deepak Yadav"/>
    <m/>
    <s v="user_g5Yw4Z4XnIbmcGhJO80vdtFdd5ElcDlgYO3q8l82ODn"/>
    <x v="18"/>
    <x v="1"/>
    <m/>
    <s v="July; June"/>
    <s v="Cold Call"/>
    <m/>
    <m/>
    <m/>
    <m/>
    <m/>
    <m/>
    <s v="2021-08-05 07:12:50.724000+00:00"/>
    <s v="2022-09-21 11:14:25.894000+00:00"/>
    <m/>
  </r>
  <r>
    <s v="Aditya Binani"/>
    <n v="3000000"/>
    <s v="INR"/>
    <n v="0"/>
    <d v="2022-07-08T00:00:00"/>
    <s v="Sales"/>
    <s v="stat_kcR4fZg7TU7jjk1jAVua3qGLRS4J5uFayEjK5j02wtv"/>
    <s v="Unqualified"/>
    <n v="0"/>
    <s v="OpportunityStatusType.Lost"/>
    <m/>
    <m/>
    <s v="GMC"/>
    <s v="lead_lNOgyYFu9gdmG32yCirgyQi2QXBsFhfVIKrlSD1OTMU"/>
    <s v="Trianz"/>
    <s v="Aditya Binani"/>
    <s v="user_g5Yw4Z4XnIbmcGhJO80vdtFdd5ElcDlgYO3q8l82ODn"/>
    <s v="Aditya Binani"/>
    <s v="2022-06-01 12:16:29.538000+00:00"/>
    <s v="2022-07-12 16:20:02.695000+00:00"/>
    <m/>
    <s v="Bangalore"/>
    <m/>
    <m/>
    <m/>
    <n v="1539"/>
    <m/>
    <m/>
    <m/>
    <m/>
    <m/>
    <m/>
    <m/>
    <m/>
    <m/>
    <m/>
    <m/>
    <s v="Professional Services"/>
    <m/>
    <m/>
    <m/>
    <m/>
    <m/>
    <m/>
    <m/>
    <m/>
    <m/>
    <m/>
    <m/>
    <m/>
    <m/>
    <m/>
    <s v="user_g5Yw4Z4XnIbmcGhJO80vdtFdd5ElcDlgYO3q8l82ODn"/>
    <x v="18"/>
    <x v="1"/>
    <m/>
    <s v="August; July"/>
    <s v="Cold Call"/>
    <m/>
    <m/>
    <m/>
    <m/>
    <m/>
    <m/>
    <s v="2022-01-31 05:10:30.408000+00:00"/>
    <s v="2022-10-20 10:16:19.828000+00:00"/>
    <m/>
  </r>
  <r>
    <s v="Sreenivas Hatti"/>
    <n v="50000"/>
    <s v="INR"/>
    <n v="0"/>
    <s v="7/29/22"/>
    <s v="Sales"/>
    <s v="stat_kcR4fZg7TU7jjk1jAVua3qGLRS4J5uFayEjK5j02wtv"/>
    <s v="Unqualified"/>
    <n v="0"/>
    <s v="OpportunityStatusType.Lost"/>
    <m/>
    <m/>
    <s v="GPA (Renewal)"/>
    <s v="lead_vcg86bdnKi0gno9eOHY9qINkkx6cJsAhC6hKNsu3ipj"/>
    <s v="Tarento"/>
    <s v="Bhairavi Jog"/>
    <s v="user_JjaNBsxmUKBROYZvEahyXgec466W5jQa2pL0NUZ81Lb"/>
    <s v="Sreenivas Hatti"/>
    <s v="2022-06-23 05:47:16.832000+00:00"/>
    <s v="2022-07-13 03:09:26.414000+00:00"/>
    <m/>
    <s v="Bangalore"/>
    <m/>
    <m/>
    <m/>
    <n v="410"/>
    <m/>
    <m/>
    <m/>
    <m/>
    <m/>
    <m/>
    <m/>
    <m/>
    <m/>
    <m/>
    <m/>
    <s v="IT Services &amp; IT Consulting"/>
    <m/>
    <m/>
    <m/>
    <m/>
    <m/>
    <m/>
    <m/>
    <m/>
    <m/>
    <m/>
    <m/>
    <m/>
    <s v="Rakesh Nade"/>
    <m/>
    <s v="user_228eUmsdKIb9OItgmiDq1zD4aPZ1eqiapbaLAGeBf8g"/>
    <x v="13"/>
    <x v="1"/>
    <m/>
    <s v="July"/>
    <s v="Cold Call"/>
    <m/>
    <m/>
    <s v="Employee Wellness Handbook"/>
    <m/>
    <m/>
    <m/>
    <s v="2022-04-18 02:02:43.484000+00:00"/>
    <s v="2022-09-08 10:34:32.739000+00:00"/>
    <s v="GPA"/>
  </r>
  <r>
    <s v="Mayur Gadiyar"/>
    <n v="100000"/>
    <s v="INR"/>
    <n v="0"/>
    <d v="2022-01-09T00:00:00"/>
    <s v="Sales"/>
    <s v="stat_kcR4fZg7TU7jjk1jAVua3qGLRS4J5uFayEjK5j02wtv"/>
    <s v="Unqualified"/>
    <n v="0"/>
    <s v="OpportunityStatusType.Lost"/>
    <s v="cont_XoZnnDVXuHNgbKq9HToHk4l0ow3M2twbcm1g6mRyjeJ"/>
    <s v="Raunak Chauhan"/>
    <s v="GPA"/>
    <s v="lead_4q8LlR1KHqmxq7aC6j3HT4YZfIk1SYcCJxYS58MQrka"/>
    <s v="Easy Home Finance Limited"/>
    <s v="Mayur Gadiyar"/>
    <s v="user_bdUPAGjcS7p6513So3N4g3aWNS5HuBuVJi7bvCPAsLt"/>
    <s v="Mayur Gadiyar"/>
    <s v="2022-05-09 11:40:28.343000+00:00"/>
    <s v="2022-07-12 15:49:06.995000+00:00"/>
    <m/>
    <s v="Mumbai"/>
    <m/>
    <m/>
    <m/>
    <n v="125"/>
    <m/>
    <m/>
    <m/>
    <m/>
    <m/>
    <m/>
    <m/>
    <m/>
    <m/>
    <m/>
    <m/>
    <s v="Banking &amp; Finance"/>
    <m/>
    <m/>
    <m/>
    <m/>
    <m/>
    <m/>
    <m/>
    <m/>
    <m/>
    <m/>
    <m/>
    <m/>
    <m/>
    <m/>
    <s v="user_L8E6IFhq6UCzKLHa45LUUTZCznDuyDwFrGaEp9DXiUM"/>
    <x v="9"/>
    <x v="1"/>
    <m/>
    <s v="September"/>
    <s v="Cold Call"/>
    <m/>
    <m/>
    <s v="Glengarry"/>
    <m/>
    <m/>
    <m/>
    <s v="2021-05-15 22:46:37.264000+00:00"/>
    <s v="2022-10-03 11:10:23.168000+00:00"/>
    <s v="GPA"/>
  </r>
  <r>
    <s v="Aditya Binani"/>
    <n v="500000"/>
    <s v="INR"/>
    <n v="0"/>
    <s v="7/31/22"/>
    <s v="Sales"/>
    <s v="stat_kcR4fZg7TU7jjk1jAVua3qGLRS4J5uFayEjK5j02wtv"/>
    <s v="Unqualified"/>
    <n v="0"/>
    <s v="OpportunityStatusType.Lost"/>
    <s v="cont_GBKKXuDiFWqApUXJ0iM2oRLBzbHOnmnDnDDdsZFNlWi"/>
    <s v="Rajkumar Joshi"/>
    <s v="GTL - Wrong Opp created by Tulika They dont have a GTL Policy"/>
    <s v="lead_K34KsrYYhiAByfu3aDGiIqwpzDWwECLiIC0RyjdMCmZ"/>
    <s v="Biotech Healthcare"/>
    <s v="Tulika Chakra"/>
    <s v="user_g5Yw4Z4XnIbmcGhJO80vdtFdd5ElcDlgYO3q8l82ODn"/>
    <s v="Aditya Binani"/>
    <s v="2022-02-24 05:46:04.634000+00:00"/>
    <s v="2022-07-12 16:19:08.889000+00:00"/>
    <m/>
    <s v="Ahmedabad"/>
    <m/>
    <m/>
    <m/>
    <n v="500"/>
    <m/>
    <m/>
    <m/>
    <m/>
    <m/>
    <m/>
    <m/>
    <m/>
    <m/>
    <m/>
    <m/>
    <s v="Health, Wellness &amp; Fitness"/>
    <m/>
    <m/>
    <m/>
    <m/>
    <m/>
    <m/>
    <m/>
    <m/>
    <m/>
    <m/>
    <m/>
    <m/>
    <m/>
    <m/>
    <s v="user_g5Yw4Z4XnIbmcGhJO80vdtFdd5ElcDlgYO3q8l82ODn"/>
    <x v="18"/>
    <x v="1"/>
    <m/>
    <s v="October; September"/>
    <s v="Gated Content"/>
    <m/>
    <m/>
    <s v="Downloaded the guide: Employee Wellness Handbook"/>
    <m/>
    <m/>
    <m/>
    <s v="2022-01-03 10:32:19.507000+00:00"/>
    <s v="2022-08-01 05:37:47.084000+00:00"/>
    <s v="GMC"/>
  </r>
  <r>
    <s v="Mayur Gadiyar"/>
    <n v="1250000"/>
    <s v="INR"/>
    <n v="0"/>
    <d v="2022-01-09T00:00:00"/>
    <s v="Sales"/>
    <s v="stat_kcR4fZg7TU7jjk1jAVua3qGLRS4J5uFayEjK5j02wtv"/>
    <s v="Unqualified"/>
    <n v="0"/>
    <s v="OpportunityStatusType.Lost"/>
    <s v="cont_XoZnnDVXuHNgbKq9HToHk4l0ow3M2twbcm1g6mRyjeJ"/>
    <s v="Raunak Chauhan"/>
    <s v="GMC"/>
    <s v="lead_4q8LlR1KHqmxq7aC6j3HT4YZfIk1SYcCJxYS58MQrka"/>
    <s v="Easy Home Finance Limited"/>
    <s v="Mayur Gadiyar"/>
    <s v="user_bdUPAGjcS7p6513So3N4g3aWNS5HuBuVJi7bvCPAsLt"/>
    <s v="Mayur Gadiyar"/>
    <s v="2022-05-09 11:39:45.450000+00:00"/>
    <s v="2022-07-12 15:48:55.676000+00:00"/>
    <m/>
    <s v="Mumbai"/>
    <m/>
    <m/>
    <m/>
    <n v="125"/>
    <m/>
    <m/>
    <m/>
    <m/>
    <m/>
    <m/>
    <m/>
    <m/>
    <m/>
    <m/>
    <m/>
    <s v="Banking &amp; Finance"/>
    <m/>
    <m/>
    <m/>
    <m/>
    <m/>
    <m/>
    <m/>
    <m/>
    <m/>
    <m/>
    <m/>
    <m/>
    <m/>
    <m/>
    <s v="user_L8E6IFhq6UCzKLHa45LUUTZCznDuyDwFrGaEp9DXiUM"/>
    <x v="9"/>
    <x v="1"/>
    <m/>
    <s v="September"/>
    <s v="Cold Call"/>
    <m/>
    <m/>
    <s v="Glengarry"/>
    <m/>
    <m/>
    <m/>
    <s v="2021-05-15 22:46:37.264000+00:00"/>
    <s v="2022-10-03 11:10:23.168000+00:00"/>
    <s v="GMC"/>
  </r>
  <r>
    <s v="Prateek Wadhwa"/>
    <n v="100000"/>
    <s v="INR"/>
    <n v="0"/>
    <s v="7/30/22"/>
    <s v="Sales"/>
    <s v="stat_kcR4fZg7TU7jjk1jAVua3qGLRS4J5uFayEjK5j02wtv"/>
    <s v="Unqualified"/>
    <n v="0"/>
    <s v="OpportunityStatusType.Lost"/>
    <s v="cont_X3Yu1Rw5FRFj9KwQYej48kzFcAA3720zrMqIVvvZXil"/>
    <s v="Gayatri Bhogle"/>
    <m/>
    <s v="lead_w1YxFNML4h4QVcnmp5kPpKnbCHUiMx2S6G5vtDip7AV"/>
    <s v="Adapty"/>
    <s v="Prateek Wadhwa"/>
    <s v="user_FdWFezbLzkYQcGsBUsjZO25nr2poK2nRbqV47Rs5Kfm"/>
    <s v="Prateek Wadhwa"/>
    <s v="2022-05-26 06:45:05.935000+00:00"/>
    <s v="2022-07-12 10:57:33.914000+00:00"/>
    <m/>
    <s v="Mumbai"/>
    <m/>
    <m/>
    <m/>
    <n v="280"/>
    <m/>
    <m/>
    <m/>
    <m/>
    <m/>
    <m/>
    <m/>
    <m/>
    <m/>
    <m/>
    <m/>
    <m/>
    <m/>
    <m/>
    <m/>
    <m/>
    <m/>
    <m/>
    <m/>
    <m/>
    <m/>
    <m/>
    <m/>
    <m/>
    <m/>
    <m/>
    <s v="user_FdWFezbLzkYQcGsBUsjZO25nr2poK2nRbqV47Rs5Kfm"/>
    <x v="17"/>
    <x v="1"/>
    <m/>
    <s v="July"/>
    <s v="Gated Content"/>
    <m/>
    <m/>
    <s v="Employee Engagement Handbook"/>
    <m/>
    <m/>
    <m/>
    <s v="2022-05-21 04:40:41.160000+00:00"/>
    <s v="2022-08-27 08:07:33.820000+00:00"/>
    <s v="GPA"/>
  </r>
  <r>
    <s v="Sreenivas Hatti"/>
    <n v="300000"/>
    <s v="INR"/>
    <n v="0"/>
    <s v="7/18/22"/>
    <s v="Sales"/>
    <s v="stat_kcR4fZg7TU7jjk1jAVua3qGLRS4J5uFayEjK5j02wtv"/>
    <s v="Unqualified"/>
    <n v="0"/>
    <s v="OpportunityStatusType.Lost"/>
    <m/>
    <m/>
    <s v="GMC-Renewal"/>
    <s v="lead_iBIcfRkFLXou5KTyxIKTr8kzqYBoPBSY45ONIasvwQm"/>
    <s v="Tantiv4"/>
    <s v="Bharti Bankey"/>
    <s v="user_JjaNBsxmUKBROYZvEahyXgec466W5jQa2pL0NUZ81Lb"/>
    <s v="Sreenivas Hatti"/>
    <s v="2022-05-30 07:37:39.048000+00:00"/>
    <s v="2022-07-12 13:49:19.546000+00:00"/>
    <m/>
    <m/>
    <m/>
    <s v="2022-05-27 15:18:30+00:00"/>
    <m/>
    <n v="15"/>
    <m/>
    <m/>
    <m/>
    <m/>
    <m/>
    <m/>
    <m/>
    <s v="PAID_SOCIAL"/>
    <m/>
    <m/>
    <m/>
    <m/>
    <m/>
    <m/>
    <m/>
    <m/>
    <m/>
    <m/>
    <m/>
    <m/>
    <m/>
    <m/>
    <m/>
    <m/>
    <m/>
    <m/>
    <s v="user_aM3WaaSUQQmaNnsm9l2FQRVWUEr8RN2ZdXzsuQUalQ3"/>
    <x v="7"/>
    <x v="1"/>
    <m/>
    <s v="July"/>
    <s v="Inbound"/>
    <s v="Inbound via website"/>
    <m/>
    <s v="Employee Count 25"/>
    <m/>
    <m/>
    <m/>
    <s v="2022-05-27 15:20:56.438000+00:00"/>
    <s v="2022-07-12 13:49:19.590000+00:00"/>
    <m/>
  </r>
  <r>
    <s v="Sreenivas Hatti"/>
    <n v="1000000"/>
    <s v="INR"/>
    <n v="0"/>
    <d v="2022-11-07T00:00:00"/>
    <s v="Sales"/>
    <s v="stat_1hn9nRJaLbI53NxPuSQgo90kRpbpKsFlwN4oEGNUTdO"/>
    <s v="Lost"/>
    <n v="0"/>
    <s v="OpportunityStatusType.Lost"/>
    <s v="cont_BotptzLogwkAi8yITzZx2sK4BzFGJ3CruMTe5kvIE2T"/>
    <s v="Mallika"/>
    <s v="GMC  with parental policy (1+5 )"/>
    <s v="lead_0sL0W2RLqW5VPiCIkxzV5OKiaSFNYZtZpqvbJjLzNp1"/>
    <s v="AAF India pvt ltd"/>
    <s v="Daya Gowda"/>
    <s v="user_JjaNBsxmUKBROYZvEahyXgec466W5jQa2pL0NUZ81Lb"/>
    <s v="Sreenivas Hatti"/>
    <s v="2022-06-15 05:55:25.629000+00:00"/>
    <s v="2022-07-12 15:11:20.421000+00:00"/>
    <m/>
    <s v="Bangalore"/>
    <m/>
    <m/>
    <m/>
    <n v="120"/>
    <m/>
    <m/>
    <m/>
    <m/>
    <m/>
    <m/>
    <m/>
    <m/>
    <m/>
    <m/>
    <m/>
    <s v="Manufacturing"/>
    <s v="ICICI Lombard"/>
    <m/>
    <m/>
    <m/>
    <m/>
    <m/>
    <m/>
    <m/>
    <m/>
    <m/>
    <m/>
    <m/>
    <s v="Arunkumar Dubey"/>
    <m/>
    <s v="user_encRk5bIEFN6ZA11h4WH2AdZTiZpogLSlMIaj0E30SZ"/>
    <x v="3"/>
    <x v="1"/>
    <m/>
    <s v="January; July"/>
    <s v="Cold Call"/>
    <m/>
    <m/>
    <m/>
    <m/>
    <m/>
    <m/>
    <s v="2022-03-29 11:56:35.842000+00:00"/>
    <s v="2022-09-13 11:50:04.316000+00:00"/>
    <m/>
  </r>
  <r>
    <s v="Prateek Wadhwa"/>
    <n v="2000000"/>
    <s v="INR"/>
    <n v="0"/>
    <s v="7/30/22"/>
    <s v="Sales"/>
    <s v="stat_kcR4fZg7TU7jjk1jAVua3qGLRS4J5uFayEjK5j02wtv"/>
    <s v="Unqualified"/>
    <n v="0"/>
    <s v="OpportunityStatusType.Lost"/>
    <s v="cont_X3Yu1Rw5FRFj9KwQYej48kzFcAA3720zrMqIVvvZXil"/>
    <s v="Gayatri Bhogle"/>
    <s v="1+5"/>
    <s v="lead_w1YxFNML4h4QVcnmp5kPpKnbCHUiMx2S6G5vtDip7AV"/>
    <s v="Adapty"/>
    <s v="Prateek Wadhwa"/>
    <s v="user_FdWFezbLzkYQcGsBUsjZO25nr2poK2nRbqV47Rs5Kfm"/>
    <s v="Prateek Wadhwa"/>
    <s v="2022-05-26 06:44:37.821000+00:00"/>
    <s v="2022-07-12 10:57:26.864000+00:00"/>
    <m/>
    <s v="Mumbai"/>
    <m/>
    <m/>
    <m/>
    <n v="280"/>
    <m/>
    <m/>
    <m/>
    <m/>
    <m/>
    <m/>
    <m/>
    <m/>
    <m/>
    <m/>
    <m/>
    <m/>
    <m/>
    <m/>
    <m/>
    <m/>
    <m/>
    <m/>
    <m/>
    <m/>
    <m/>
    <m/>
    <m/>
    <m/>
    <m/>
    <m/>
    <s v="user_FdWFezbLzkYQcGsBUsjZO25nr2poK2nRbqV47Rs5Kfm"/>
    <x v="17"/>
    <x v="1"/>
    <m/>
    <s v="July"/>
    <s v="Gated Content"/>
    <m/>
    <m/>
    <s v="Employee Engagement Handbook"/>
    <m/>
    <m/>
    <m/>
    <s v="2022-05-21 04:40:41.160000+00:00"/>
    <s v="2022-08-27 08:07:33.820000+00:00"/>
    <s v="GMC"/>
  </r>
  <r>
    <s v="Sonal Paithankar"/>
    <n v="2000000"/>
    <s v="INR"/>
    <n v="0"/>
    <s v="7/30/22"/>
    <s v="Sales"/>
    <s v="stat_1hn9nRJaLbI53NxPuSQgo90kRpbpKsFlwN4oEGNUTdO"/>
    <s v="Lost"/>
    <n v="0"/>
    <s v="OpportunityStatusType.Lost"/>
    <m/>
    <m/>
    <s v="GMC"/>
    <s v="lead_C93AbwBnd6Y6gEfl0G5FMxctmz9AIr51ngt66nzFJVS"/>
    <s v="Avanti Fellows"/>
    <s v="Aditya Binani"/>
    <s v="user_Iwn6da5WKkZqwUySK0oUuCb72pFP5WEm4zAb92ijqFe"/>
    <s v="Sonal Paithankar"/>
    <s v="2022-06-06 09:01:36.227000+00:00"/>
    <s v="2022-07-12 09:29:05.934000+00:00"/>
    <m/>
    <s v="Mumbai"/>
    <m/>
    <m/>
    <m/>
    <n v="500"/>
    <m/>
    <m/>
    <m/>
    <m/>
    <m/>
    <m/>
    <m/>
    <m/>
    <m/>
    <m/>
    <m/>
    <m/>
    <m/>
    <m/>
    <m/>
    <m/>
    <m/>
    <m/>
    <m/>
    <m/>
    <m/>
    <m/>
    <m/>
    <m/>
    <m/>
    <m/>
    <s v="user_g5Yw4Z4XnIbmcGhJO80vdtFdd5ElcDlgYO3q8l82ODn"/>
    <x v="18"/>
    <x v="1"/>
    <m/>
    <s v="July"/>
    <s v="Gated Content"/>
    <m/>
    <m/>
    <s v="Employee Wellness Handbook"/>
    <m/>
    <m/>
    <m/>
    <s v="2022-04-07 09:27:26.414000+00:00"/>
    <s v="2022-09-01 20:09:14.488000+00:00"/>
    <m/>
  </r>
  <r>
    <s v="Bhairavi Jog"/>
    <n v="30000"/>
    <s v="INR"/>
    <n v="0"/>
    <d v="2022-01-08T00:00:00"/>
    <s v="Sales"/>
    <s v="stat_kcR4fZg7TU7jjk1jAVua3qGLRS4J5uFayEjK5j02wtv"/>
    <s v="Unqualified"/>
    <n v="0"/>
    <s v="OpportunityStatusType.Lost"/>
    <m/>
    <m/>
    <s v="GPA (Fresh)"/>
    <s v="lead_Sr6eVEEFcQEeZaNA9AK38hdZFSso6n22j46XuncM2Lj"/>
    <s v="Bioayurveda"/>
    <s v="Bhairavi Jog"/>
    <s v="user_228eUmsdKIb9OItgmiDq1zD4aPZ1eqiapbaLAGeBf8g"/>
    <s v="Bhairavi Jog"/>
    <s v="2022-04-29 07:04:04.743000+00:00"/>
    <s v="2022-07-12 09:16:26.269000+00:00"/>
    <m/>
    <s v="Delhi"/>
    <m/>
    <m/>
    <m/>
    <n v="150"/>
    <m/>
    <m/>
    <m/>
    <m/>
    <m/>
    <m/>
    <m/>
    <m/>
    <m/>
    <m/>
    <m/>
    <s v="Others"/>
    <m/>
    <m/>
    <m/>
    <m/>
    <m/>
    <m/>
    <m/>
    <m/>
    <m/>
    <m/>
    <m/>
    <m/>
    <m/>
    <m/>
    <s v="user_228eUmsdKIb9OItgmiDq1zD4aPZ1eqiapbaLAGeBf8g"/>
    <x v="13"/>
    <x v="1"/>
    <m/>
    <s v="April"/>
    <s v="Cold Call"/>
    <s v="Lusha"/>
    <m/>
    <m/>
    <m/>
    <m/>
    <m/>
    <s v="2022-02-24 04:02:00.933000+00:00"/>
    <s v="2022-07-12 09:16:26.302000+00:00"/>
    <s v="GPA"/>
  </r>
  <r>
    <s v="Bhairavi Jog"/>
    <n v="300000"/>
    <s v="INR"/>
    <n v="0"/>
    <d v="2022-01-08T00:00:00"/>
    <s v="Sales"/>
    <s v="stat_kcR4fZg7TU7jjk1jAVua3qGLRS4J5uFayEjK5j02wtv"/>
    <s v="Unqualified"/>
    <n v="0"/>
    <s v="OpportunityStatusType.Lost"/>
    <m/>
    <m/>
    <s v="GMC (Fresh)"/>
    <s v="lead_Sr6eVEEFcQEeZaNA9AK38hdZFSso6n22j46XuncM2Lj"/>
    <s v="Bioayurveda"/>
    <s v="Bhairavi Jog"/>
    <s v="user_228eUmsdKIb9OItgmiDq1zD4aPZ1eqiapbaLAGeBf8g"/>
    <s v="Bhairavi Jog"/>
    <s v="2022-04-29 07:03:39.881000+00:00"/>
    <s v="2022-07-12 09:16:19.055000+00:00"/>
    <m/>
    <s v="Delhi"/>
    <m/>
    <m/>
    <m/>
    <n v="150"/>
    <m/>
    <m/>
    <m/>
    <m/>
    <m/>
    <m/>
    <m/>
    <m/>
    <m/>
    <m/>
    <m/>
    <s v="Others"/>
    <m/>
    <m/>
    <m/>
    <m/>
    <m/>
    <m/>
    <m/>
    <m/>
    <m/>
    <m/>
    <m/>
    <m/>
    <m/>
    <m/>
    <s v="user_228eUmsdKIb9OItgmiDq1zD4aPZ1eqiapbaLAGeBf8g"/>
    <x v="13"/>
    <x v="1"/>
    <m/>
    <s v="April"/>
    <s v="Cold Call"/>
    <s v="Lusha"/>
    <m/>
    <m/>
    <m/>
    <m/>
    <m/>
    <s v="2022-02-24 04:02:00.933000+00:00"/>
    <s v="2022-07-12 09:16:26.302000+00:00"/>
    <s v="GMC"/>
  </r>
  <r>
    <s v="Bhairavi Jog"/>
    <n v="50000"/>
    <s v="INR"/>
    <n v="0"/>
    <d v="2022-08-07T00:00:00"/>
    <s v="Sales"/>
    <s v="stat_kcR4fZg7TU7jjk1jAVua3qGLRS4J5uFayEjK5j02wtv"/>
    <s v="Unqualified"/>
    <n v="0"/>
    <s v="OpportunityStatusType.Lost"/>
    <m/>
    <m/>
    <s v="Parental (Renewal)"/>
    <s v="lead_HeIvp9ZHxJVlEtsDkGcPMLj9qU1Abn9kiBEOYvBDUL1"/>
    <s v="Apposite Learning"/>
    <s v="Bhairavi Jog"/>
    <s v="user_228eUmsdKIb9OItgmiDq1zD4aPZ1eqiapbaLAGeBf8g"/>
    <s v="Bhairavi Jog"/>
    <s v="2022-02-21 04:38:02.643000+00:00"/>
    <s v="2022-07-12 09:13:30.416000+00:00"/>
    <m/>
    <s v="Hyderabad"/>
    <m/>
    <m/>
    <m/>
    <n v="70"/>
    <m/>
    <m/>
    <m/>
    <m/>
    <m/>
    <m/>
    <m/>
    <m/>
    <m/>
    <m/>
    <m/>
    <s v="Education"/>
    <m/>
    <m/>
    <m/>
    <m/>
    <m/>
    <m/>
    <m/>
    <m/>
    <m/>
    <m/>
    <m/>
    <m/>
    <m/>
    <m/>
    <s v="user_228eUmsdKIb9OItgmiDq1zD4aPZ1eqiapbaLAGeBf8g"/>
    <x v="13"/>
    <x v="1"/>
    <m/>
    <s v="July"/>
    <s v="Gated Content"/>
    <m/>
    <m/>
    <s v="Downloaded the guide: Designing employee healthcare plan"/>
    <m/>
    <m/>
    <m/>
    <s v="2021-11-17 15:24:50.998000+00:00"/>
    <s v="2022-07-12 09:13:45.431000+00:00"/>
    <m/>
  </r>
  <r>
    <s v="Bhairavi Jog"/>
    <n v="10000"/>
    <s v="INR"/>
    <n v="0"/>
    <d v="2022-08-07T00:00:00"/>
    <s v="Sales"/>
    <s v="stat_kcR4fZg7TU7jjk1jAVua3qGLRS4J5uFayEjK5j02wtv"/>
    <s v="Unqualified"/>
    <n v="0"/>
    <s v="OpportunityStatusType.Lost"/>
    <m/>
    <m/>
    <s v="GPA (Fresh)"/>
    <s v="lead_HeIvp9ZHxJVlEtsDkGcPMLj9qU1Abn9kiBEOYvBDUL1"/>
    <s v="Apposite Learning"/>
    <s v="Bhairavi Jog"/>
    <s v="user_228eUmsdKIb9OItgmiDq1zD4aPZ1eqiapbaLAGeBf8g"/>
    <s v="Bhairavi Jog"/>
    <s v="2022-02-21 04:36:56.145000+00:00"/>
    <s v="2022-07-12 09:13:22.696000+00:00"/>
    <m/>
    <s v="Hyderabad"/>
    <m/>
    <m/>
    <m/>
    <n v="70"/>
    <m/>
    <m/>
    <m/>
    <m/>
    <m/>
    <m/>
    <m/>
    <m/>
    <m/>
    <m/>
    <m/>
    <s v="Education"/>
    <m/>
    <m/>
    <m/>
    <m/>
    <m/>
    <m/>
    <m/>
    <m/>
    <m/>
    <m/>
    <m/>
    <m/>
    <m/>
    <m/>
    <s v="user_228eUmsdKIb9OItgmiDq1zD4aPZ1eqiapbaLAGeBf8g"/>
    <x v="13"/>
    <x v="1"/>
    <m/>
    <s v="July"/>
    <s v="Gated Content"/>
    <m/>
    <m/>
    <s v="Downloaded the guide: Designing employee healthcare plan"/>
    <m/>
    <m/>
    <m/>
    <s v="2021-11-17 15:24:50.998000+00:00"/>
    <s v="2022-07-12 09:13:45.431000+00:00"/>
    <s v="GPA"/>
  </r>
  <r>
    <s v="Bhairavi Jog"/>
    <n v="100000"/>
    <s v="INR"/>
    <n v="0"/>
    <d v="2022-08-07T00:00:00"/>
    <s v="Sales"/>
    <s v="stat_kcR4fZg7TU7jjk1jAVua3qGLRS4J5uFayEjK5j02wtv"/>
    <s v="Unqualified"/>
    <n v="0"/>
    <s v="OpportunityStatusType.Lost"/>
    <m/>
    <m/>
    <s v="GMC (Renewal)"/>
    <s v="lead_HeIvp9ZHxJVlEtsDkGcPMLj9qU1Abn9kiBEOYvBDUL1"/>
    <s v="Apposite Learning"/>
    <s v="Bhairavi Jog"/>
    <s v="user_228eUmsdKIb9OItgmiDq1zD4aPZ1eqiapbaLAGeBf8g"/>
    <s v="Bhairavi Jog"/>
    <s v="2022-02-21 04:36:25.596000+00:00"/>
    <s v="2022-07-12 09:13:13.558000+00:00"/>
    <m/>
    <s v="Hyderabad"/>
    <m/>
    <m/>
    <m/>
    <n v="70"/>
    <m/>
    <m/>
    <m/>
    <m/>
    <m/>
    <m/>
    <m/>
    <m/>
    <m/>
    <m/>
    <m/>
    <s v="Education"/>
    <m/>
    <m/>
    <m/>
    <m/>
    <m/>
    <m/>
    <m/>
    <m/>
    <m/>
    <m/>
    <m/>
    <m/>
    <m/>
    <m/>
    <s v="user_228eUmsdKIb9OItgmiDq1zD4aPZ1eqiapbaLAGeBf8g"/>
    <x v="13"/>
    <x v="1"/>
    <m/>
    <s v="July"/>
    <s v="Gated Content"/>
    <m/>
    <m/>
    <s v="Downloaded the guide: Designing employee healthcare plan"/>
    <m/>
    <m/>
    <m/>
    <s v="2021-11-17 15:24:50.998000+00:00"/>
    <s v="2022-07-12 09:13:45.431000+00:00"/>
    <s v="GMC"/>
  </r>
  <r>
    <s v="Sreenivas Hatti"/>
    <n v="1500000"/>
    <s v="INR"/>
    <n v="0"/>
    <s v="8/30/22"/>
    <s v="Sales"/>
    <s v="stat_kcR4fZg7TU7jjk1jAVua3qGLRS4J5uFayEjK5j02wtv"/>
    <s v="Unqualified"/>
    <n v="0"/>
    <s v="OpportunityStatusType.Lost"/>
    <m/>
    <m/>
    <s v="GTL policy"/>
    <s v="lead_lXEFAggjnZzpnmScwtbFBaGVF7JCkr8HjW8lbRirSff"/>
    <s v="Scripbox"/>
    <s v="Kanchan Kothari"/>
    <s v="user_JjaNBsxmUKBROYZvEahyXgec466W5jQa2pL0NUZ81Lb"/>
    <s v="Sreenivas Hatti"/>
    <s v="2022-07-08 09:09:54.483000+00:00"/>
    <s v="2022-07-12 09:01:12.794000+00:00"/>
    <m/>
    <s v="Bangalore"/>
    <m/>
    <m/>
    <m/>
    <n v="250"/>
    <m/>
    <m/>
    <m/>
    <m/>
    <m/>
    <m/>
    <m/>
    <m/>
    <m/>
    <m/>
    <m/>
    <s v="Banking &amp; Finance"/>
    <s v="Onsurity"/>
    <m/>
    <m/>
    <m/>
    <m/>
    <m/>
    <m/>
    <m/>
    <m/>
    <m/>
    <m/>
    <m/>
    <s v="Kaustubh Gaikwad"/>
    <m/>
    <s v="user_FdWFezbLzkYQcGsBUsjZO25nr2poK2nRbqV47Rs5Kfm"/>
    <x v="17"/>
    <x v="1"/>
    <m/>
    <s v="July"/>
    <s v="Gated Content"/>
    <s v="Lusha"/>
    <m/>
    <s v="Glengarry"/>
    <m/>
    <s v="Accel, Flourish Ventures, Omidyar Network, Nippon Life Global Investors Americas, Deep Kalra"/>
    <m/>
    <s v="2021-12-09 09:17:54.135000+00:00"/>
    <s v="2022-09-07 03:51:17.858000+00:00"/>
    <s v="GTL"/>
  </r>
  <r>
    <s v="Bhairavi Jog"/>
    <n v="1500000"/>
    <s v="INR"/>
    <n v="0"/>
    <d v="2022-10-07T00:00:00"/>
    <s v="Sales"/>
    <s v="stat_kcR4fZg7TU7jjk1jAVua3qGLRS4J5uFayEjK5j02wtv"/>
    <s v="Unqualified"/>
    <n v="0"/>
    <s v="OpportunityStatusType.Lost"/>
    <m/>
    <m/>
    <s v="GMC (1+3)- Renewal"/>
    <s v="lead_7o6FpxrZ8mCwVoxQqWkCYQnRZEMZBNGNIoUeT9lNbSg"/>
    <s v="Canara Hydraulics Pvt Ltd"/>
    <s v="Bhairavi Jog"/>
    <s v="user_228eUmsdKIb9OItgmiDq1zD4aPZ1eqiapbaLAGeBf8g"/>
    <s v="Bhairavi Jog"/>
    <s v="2022-06-24 05:16:33.599000+00:00"/>
    <s v="2022-07-12 09:04:29.783000+00:00"/>
    <m/>
    <s v="Bangalore"/>
    <m/>
    <m/>
    <m/>
    <n v="150"/>
    <m/>
    <m/>
    <m/>
    <m/>
    <m/>
    <m/>
    <m/>
    <m/>
    <m/>
    <m/>
    <m/>
    <s v="Manufacturing"/>
    <s v="Oriental"/>
    <m/>
    <m/>
    <m/>
    <m/>
    <m/>
    <m/>
    <m/>
    <m/>
    <m/>
    <m/>
    <m/>
    <s v="Prashant Abhang"/>
    <m/>
    <s v="user_228eUmsdKIb9OItgmiDq1zD4aPZ1eqiapbaLAGeBf8g"/>
    <x v="13"/>
    <x v="1"/>
    <m/>
    <s v="July"/>
    <s v="Cold Call"/>
    <m/>
    <m/>
    <m/>
    <m/>
    <m/>
    <m/>
    <s v="2022-05-07 04:45:27.212000+00:00"/>
    <s v="2022-07-12 09:04:29.824000+00:00"/>
    <s v="GMC"/>
  </r>
  <r>
    <s v="Sreenivas Hatti"/>
    <n v="1600000"/>
    <s v="INR"/>
    <n v="0"/>
    <s v="7/15/22"/>
    <s v="Sales"/>
    <s v="stat_kcR4fZg7TU7jjk1jAVua3qGLRS4J5uFayEjK5j02wtv"/>
    <s v="Unqualified"/>
    <n v="0"/>
    <s v="OpportunityStatusType.Lost"/>
    <m/>
    <m/>
    <m/>
    <s v="lead_lXEFAggjnZzpnmScwtbFBaGVF7JCkr8HjW8lbRirSff"/>
    <s v="Scripbox"/>
    <s v="Kanchan Kothari"/>
    <s v="user_JjaNBsxmUKBROYZvEahyXgec466W5jQa2pL0NUZ81Lb"/>
    <s v="Sreenivas Hatti"/>
    <s v="2022-05-18 09:35:35.203000+00:00"/>
    <s v="2022-07-12 09:01:00.202000+00:00"/>
    <m/>
    <s v="Bangalore"/>
    <m/>
    <m/>
    <m/>
    <n v="250"/>
    <m/>
    <m/>
    <m/>
    <m/>
    <m/>
    <m/>
    <m/>
    <m/>
    <m/>
    <m/>
    <m/>
    <s v="Banking &amp; Finance"/>
    <s v="Onsurity"/>
    <m/>
    <m/>
    <m/>
    <m/>
    <m/>
    <m/>
    <m/>
    <m/>
    <m/>
    <m/>
    <m/>
    <s v="Kaustubh Gaikwad"/>
    <m/>
    <s v="user_FdWFezbLzkYQcGsBUsjZO25nr2poK2nRbqV47Rs5Kfm"/>
    <x v="17"/>
    <x v="1"/>
    <m/>
    <s v="July"/>
    <s v="Gated Content"/>
    <s v="Lusha"/>
    <m/>
    <s v="Glengarry"/>
    <m/>
    <s v="Accel, Flourish Ventures, Omidyar Network, Nippon Life Global Investors Americas, Deep Kalra"/>
    <m/>
    <s v="2021-12-09 09:17:54.135000+00:00"/>
    <s v="2022-09-07 03:51:17.858000+00:00"/>
    <m/>
  </r>
  <r>
    <s v="Omkar Ghate"/>
    <n v="30000"/>
    <s v="INR"/>
    <n v="0"/>
    <s v="7/27/22"/>
    <s v="Sales"/>
    <s v="stat_kcR4fZg7TU7jjk1jAVua3qGLRS4J5uFayEjK5j02wtv"/>
    <s v="Unqualified"/>
    <n v="0"/>
    <s v="OpportunityStatusType.Lost"/>
    <s v="cont_Qin19fPAyUBTCzmqpZCYjqr68Nont6rme15KOF5oKz6"/>
    <s v="mona pandit"/>
    <s v="WC (Renewal)"/>
    <s v="lead_R73hqZxFlQsDR9nwSkZsYtnLgCMbjWUb7EUfSddPm4f"/>
    <s v="WTE Infra Projects"/>
    <s v="Pranav Kenjale"/>
    <s v="user_9SBRjyF0n4iWuhUdqRyQkFhl2J4uyNKhFWvvJEvunX8"/>
    <s v="Omkar Ghate"/>
    <s v="2022-06-16 06:48:00.057000+00:00"/>
    <s v="2022-07-12 08:09:51.630000+00:00"/>
    <m/>
    <s v="Pune"/>
    <m/>
    <m/>
    <m/>
    <n v="300"/>
    <m/>
    <m/>
    <m/>
    <m/>
    <m/>
    <m/>
    <m/>
    <m/>
    <m/>
    <m/>
    <m/>
    <s v="Renewables &amp; Environment"/>
    <m/>
    <m/>
    <m/>
    <m/>
    <m/>
    <m/>
    <m/>
    <m/>
    <m/>
    <m/>
    <m/>
    <m/>
    <m/>
    <m/>
    <s v="user_elsJRWsVnVWXwXYDqwMxWZeO0sLXCWVtdfpMy6LREbN"/>
    <x v="26"/>
    <x v="6"/>
    <m/>
    <s v="January; July"/>
    <s v="Gated Content"/>
    <m/>
    <m/>
    <m/>
    <m/>
    <m/>
    <m/>
    <s v="2020-12-14 05:22:52.138000+00:00"/>
    <s v="2022-10-10 07:34:29.208000+00:00"/>
    <m/>
  </r>
  <r>
    <s v="Aditya Binani"/>
    <n v="400000"/>
    <s v="INR"/>
    <n v="0"/>
    <d v="2022-07-08T00:00:00"/>
    <s v="Sales"/>
    <s v="stat_kcR4fZg7TU7jjk1jAVua3qGLRS4J5uFayEjK5j02wtv"/>
    <s v="Unqualified"/>
    <n v="0"/>
    <s v="OpportunityStatusType.Lost"/>
    <m/>
    <m/>
    <s v="GPA"/>
    <s v="lead_lNOgyYFu9gdmG32yCirgyQi2QXBsFhfVIKrlSD1OTMU"/>
    <s v="Trianz"/>
    <s v="Aditya Binani"/>
    <s v="user_Iwn6da5WKkZqwUySK0oUuCb72pFP5WEm4zAb92ijqFe"/>
    <s v="Sonal Paithankar"/>
    <s v="2022-06-01 12:16:44.551000+00:00"/>
    <s v="2022-07-12 08:43:21.987000+00:00"/>
    <m/>
    <s v="Bangalore"/>
    <m/>
    <m/>
    <m/>
    <n v="1539"/>
    <m/>
    <m/>
    <m/>
    <m/>
    <m/>
    <m/>
    <m/>
    <m/>
    <m/>
    <m/>
    <m/>
    <s v="Professional Services"/>
    <m/>
    <m/>
    <m/>
    <m/>
    <m/>
    <m/>
    <m/>
    <m/>
    <m/>
    <m/>
    <m/>
    <m/>
    <m/>
    <m/>
    <s v="user_g5Yw4Z4XnIbmcGhJO80vdtFdd5ElcDlgYO3q8l82ODn"/>
    <x v="18"/>
    <x v="1"/>
    <m/>
    <s v="August; July"/>
    <s v="Cold Call"/>
    <m/>
    <m/>
    <m/>
    <m/>
    <m/>
    <m/>
    <s v="2022-01-31 05:10:30.408000+00:00"/>
    <s v="2022-10-20 10:16:19.828000+00:00"/>
    <m/>
  </r>
  <r>
    <s v="Bhairavi Jog"/>
    <n v="50000"/>
    <s v="INR"/>
    <n v="0"/>
    <s v="7/25/22"/>
    <s v="Sales"/>
    <s v="stat_kcR4fZg7TU7jjk1jAVua3qGLRS4J5uFayEjK5j02wtv"/>
    <s v="Unqualified"/>
    <n v="0"/>
    <s v="OpportunityStatusType.Lost"/>
    <m/>
    <m/>
    <s v="GPA"/>
    <s v="lead_wcEn7CgU9AyrPjbb1W6DOdetIFS7JJ9hvBLixwsRAbH"/>
    <s v="Scon Projects"/>
    <s v="Bhairavi Jog"/>
    <s v="user_228eUmsdKIb9OItgmiDq1zD4aPZ1eqiapbaLAGeBf8g"/>
    <s v="Bhairavi Jog"/>
    <s v="2022-04-25 12:43:48.030000+00:00"/>
    <s v="2022-07-12 08:07:47.310000+00:00"/>
    <m/>
    <s v="Pune"/>
    <m/>
    <m/>
    <m/>
    <n v="800"/>
    <m/>
    <m/>
    <m/>
    <m/>
    <m/>
    <m/>
    <m/>
    <m/>
    <m/>
    <m/>
    <m/>
    <s v="Construction &amp; Real Estate; Manufacturing"/>
    <m/>
    <m/>
    <m/>
    <m/>
    <m/>
    <m/>
    <m/>
    <m/>
    <m/>
    <m/>
    <m/>
    <m/>
    <s v="Shekhar Sakore"/>
    <m/>
    <s v="user_228eUmsdKIb9OItgmiDq1zD4aPZ1eqiapbaLAGeBf8g"/>
    <x v="13"/>
    <x v="1"/>
    <m/>
    <s v="July"/>
    <s v="Gated Content"/>
    <s v="Lusha"/>
    <m/>
    <s v="Employee Engagement Handbook"/>
    <m/>
    <m/>
    <m/>
    <s v="2022-04-03 18:16:38.201000+00:00"/>
    <s v="2022-09-12 06:05:11.844000+00:00"/>
    <s v="GPA"/>
  </r>
  <r>
    <s v="Bhairavi Jog"/>
    <n v="5000000"/>
    <s v="INR"/>
    <n v="0"/>
    <s v="7/25/22"/>
    <s v="Sales"/>
    <s v="stat_kcR4fZg7TU7jjk1jAVua3qGLRS4J5uFayEjK5j02wtv"/>
    <s v="Unqualified"/>
    <n v="0"/>
    <s v="OpportunityStatusType.Lost"/>
    <m/>
    <m/>
    <s v="GMC -1+3 (Renewal)"/>
    <s v="lead_wcEn7CgU9AyrPjbb1W6DOdetIFS7JJ9hvBLixwsRAbH"/>
    <s v="Scon Projects"/>
    <s v="Bhairavi Jog"/>
    <s v="user_228eUmsdKIb9OItgmiDq1zD4aPZ1eqiapbaLAGeBf8g"/>
    <s v="Bhairavi Jog"/>
    <s v="2022-04-25 12:43:17.618000+00:00"/>
    <s v="2022-07-12 08:07:38.036000+00:00"/>
    <m/>
    <s v="Pune"/>
    <m/>
    <m/>
    <m/>
    <n v="800"/>
    <m/>
    <m/>
    <m/>
    <m/>
    <m/>
    <m/>
    <m/>
    <m/>
    <m/>
    <m/>
    <m/>
    <s v="Construction &amp; Real Estate; Manufacturing"/>
    <m/>
    <m/>
    <m/>
    <m/>
    <m/>
    <m/>
    <m/>
    <m/>
    <m/>
    <m/>
    <m/>
    <m/>
    <s v="Shekhar Sakore"/>
    <m/>
    <s v="user_228eUmsdKIb9OItgmiDq1zD4aPZ1eqiapbaLAGeBf8g"/>
    <x v="13"/>
    <x v="1"/>
    <m/>
    <s v="July"/>
    <s v="Gated Content"/>
    <s v="Lusha"/>
    <m/>
    <s v="Employee Engagement Handbook"/>
    <m/>
    <m/>
    <m/>
    <s v="2022-04-03 18:16:38.201000+00:00"/>
    <s v="2022-09-12 06:05:11.844000+00:00"/>
    <s v="GMC"/>
  </r>
  <r>
    <s v="Omkar Ghate"/>
    <n v="30000"/>
    <s v="INR"/>
    <n v="0"/>
    <s v="7/27/22"/>
    <s v="Sales"/>
    <s v="stat_kcR4fZg7TU7jjk1jAVua3qGLRS4J5uFayEjK5j02wtv"/>
    <s v="Unqualified"/>
    <n v="0"/>
    <s v="OpportunityStatusType.Lost"/>
    <s v="cont_Qin19fPAyUBTCzmqpZCYjqr68Nont6rme15KOF5oKz6"/>
    <s v="mona pandit"/>
    <s v="GPA (Renewal)"/>
    <s v="lead_R73hqZxFlQsDR9nwSkZsYtnLgCMbjWUb7EUfSddPm4f"/>
    <s v="WTE Infra Projects"/>
    <s v="Pranav Kenjale"/>
    <s v="user_9SBRjyF0n4iWuhUdqRyQkFhl2J4uyNKhFWvvJEvunX8"/>
    <s v="Omkar Ghate"/>
    <s v="2022-06-16 06:47:42.613000+00:00"/>
    <s v="2022-07-12 08:09:49.268000+00:00"/>
    <m/>
    <s v="Pune"/>
    <m/>
    <m/>
    <m/>
    <n v="300"/>
    <m/>
    <m/>
    <m/>
    <m/>
    <m/>
    <m/>
    <m/>
    <m/>
    <m/>
    <m/>
    <m/>
    <s v="Renewables &amp; Environment"/>
    <m/>
    <m/>
    <m/>
    <m/>
    <m/>
    <m/>
    <m/>
    <m/>
    <m/>
    <m/>
    <m/>
    <m/>
    <m/>
    <m/>
    <s v="user_elsJRWsVnVWXwXYDqwMxWZeO0sLXCWVtdfpMy6LREbN"/>
    <x v="26"/>
    <x v="6"/>
    <m/>
    <s v="January; July"/>
    <s v="Gated Content"/>
    <m/>
    <m/>
    <m/>
    <m/>
    <m/>
    <m/>
    <s v="2020-12-14 05:22:52.138000+00:00"/>
    <s v="2022-10-10 07:34:29.208000+00:00"/>
    <m/>
  </r>
  <r>
    <s v="Abhiroop Ganguly"/>
    <n v="200000"/>
    <s v="INR"/>
    <n v="0"/>
    <s v="7/24/22"/>
    <s v="Sales"/>
    <s v="stat_1hn9nRJaLbI53NxPuSQgo90kRpbpKsFlwN4oEGNUTdO"/>
    <s v="Lost"/>
    <n v="0"/>
    <s v="OpportunityStatusType.Lost"/>
    <s v="cont_i19GVrLxC4hpJ3DlGI68d6TH8wqQnFY4ZGNz1gbF1ny"/>
    <s v="Balananda Vallamkondu"/>
    <s v="GPA Renewal"/>
    <s v="lead_DjzHddPGuk2csyHlmeUtdliSmARTNrm1uE3c0BaWmh2"/>
    <s v="Blackbuck Insights Pvt. Ltd."/>
    <s v="Trupti Suryavanshi"/>
    <s v="user_P3f70h2AcefBkFTBZpvA9LgDbjTmUIXkqdKqHJ5evwA"/>
    <s v="Manojkumar Tinna"/>
    <s v="2022-06-27 07:42:08.856000+00:00"/>
    <s v="2022-07-12 08:01:38.094000+00:00"/>
    <m/>
    <s v="Bangalore"/>
    <m/>
    <m/>
    <m/>
    <n v="350"/>
    <m/>
    <m/>
    <m/>
    <m/>
    <m/>
    <m/>
    <m/>
    <m/>
    <m/>
    <m/>
    <m/>
    <s v="IT Services &amp; IT Consulting"/>
    <m/>
    <m/>
    <m/>
    <m/>
    <m/>
    <m/>
    <m/>
    <m/>
    <m/>
    <m/>
    <m/>
    <m/>
    <s v="Mrunmay Jalgaonkar"/>
    <m/>
    <s v="user_L8E6IFhq6UCzKLHa45LUUTZCznDuyDwFrGaEp9DXiUM"/>
    <x v="9"/>
    <x v="1"/>
    <m/>
    <s v="July"/>
    <s v="Cold Call"/>
    <s v="Mr E"/>
    <m/>
    <m/>
    <m/>
    <m/>
    <m/>
    <s v="2021-12-21 12:00:54.773000+00:00"/>
    <s v="2022-09-08 08:38:51.120000+00:00"/>
    <s v="GPA"/>
  </r>
  <r>
    <s v="Omkar Ghate"/>
    <n v="1500000"/>
    <s v="INR"/>
    <n v="0"/>
    <s v="7/31/22"/>
    <s v="Sales"/>
    <s v="stat_kcR4fZg7TU7jjk1jAVua3qGLRS4J5uFayEjK5j02wtv"/>
    <s v="Unqualified"/>
    <n v="0"/>
    <s v="OpportunityStatusType.Lost"/>
    <m/>
    <m/>
    <s v="GMC (Renewal)"/>
    <s v="lead_EZUl5n88BWbdWHpWf5l4fQn8wSW1LLBg83FItYVNNaR"/>
    <s v="Jayashree Polymers"/>
    <s v="Pranav Kenjale"/>
    <s v="user_9SBRjyF0n4iWuhUdqRyQkFhl2J4uyNKhFWvvJEvunX8"/>
    <s v="Omkar Ghate"/>
    <s v="2022-05-17 08:41:52.865000+00:00"/>
    <s v="2022-07-12 08:06:49.099000+00:00"/>
    <m/>
    <s v="Pune"/>
    <m/>
    <m/>
    <m/>
    <n v="202"/>
    <m/>
    <m/>
    <m/>
    <m/>
    <m/>
    <m/>
    <m/>
    <m/>
    <m/>
    <m/>
    <m/>
    <s v="Manufacturing"/>
    <m/>
    <m/>
    <m/>
    <m/>
    <m/>
    <m/>
    <m/>
    <m/>
    <m/>
    <m/>
    <m/>
    <m/>
    <s v="Jitin Gopi; Rakesh Nade"/>
    <m/>
    <s v="user_elsJRWsVnVWXwXYDqwMxWZeO0sLXCWVtdfpMy6LREbN"/>
    <x v="26"/>
    <x v="1"/>
    <m/>
    <s v="December; February; July"/>
    <s v="Cold Call"/>
    <s v="Mr. E"/>
    <m/>
    <s v="Vaccine inbound"/>
    <m/>
    <m/>
    <m/>
    <s v="2021-04-07 03:17:14.924000+00:00"/>
    <s v="2022-10-10 07:34:08.608000+00:00"/>
    <m/>
  </r>
  <r>
    <s v="Abhiroop Ganguly"/>
    <n v="5000000"/>
    <s v="INR"/>
    <n v="0"/>
    <d v="2022-11-07T00:00:00"/>
    <s v="Sales"/>
    <s v="stat_1hn9nRJaLbI53NxPuSQgo90kRpbpKsFlwN4oEGNUTdO"/>
    <s v="Lost"/>
    <n v="0"/>
    <s v="OpportunityStatusType.Lost"/>
    <s v="cont_i19GVrLxC4hpJ3DlGI68d6TH8wqQnFY4ZGNz1gbF1ny"/>
    <s v="Balananda Vallamkondu"/>
    <s v="GMC Renewal"/>
    <s v="lead_DjzHddPGuk2csyHlmeUtdliSmARTNrm1uE3c0BaWmh2"/>
    <s v="Blackbuck Insights Pvt. Ltd."/>
    <s v="Trupti Suryavanshi"/>
    <s v="user_P3f70h2AcefBkFTBZpvA9LgDbjTmUIXkqdKqHJ5evwA"/>
    <s v="Manojkumar Tinna"/>
    <s v="2022-06-27 07:04:09.939000+00:00"/>
    <s v="2022-07-12 08:01:31.609000+00:00"/>
    <m/>
    <s v="Bangalore"/>
    <m/>
    <m/>
    <m/>
    <n v="350"/>
    <m/>
    <m/>
    <m/>
    <m/>
    <m/>
    <m/>
    <m/>
    <m/>
    <m/>
    <m/>
    <m/>
    <s v="IT Services &amp; IT Consulting"/>
    <m/>
    <m/>
    <m/>
    <m/>
    <m/>
    <m/>
    <m/>
    <m/>
    <m/>
    <m/>
    <m/>
    <m/>
    <s v="Mrunmay Jalgaonkar"/>
    <m/>
    <s v="user_L8E6IFhq6UCzKLHa45LUUTZCznDuyDwFrGaEp9DXiUM"/>
    <x v="9"/>
    <x v="1"/>
    <m/>
    <s v="July"/>
    <s v="Cold Call"/>
    <s v="Mr E"/>
    <m/>
    <m/>
    <m/>
    <m/>
    <m/>
    <s v="2021-12-21 12:00:54.773000+00:00"/>
    <s v="2022-09-08 08:38:51.120000+00:00"/>
    <s v="GMC"/>
  </r>
  <r>
    <s v="Bhairavi Jog"/>
    <n v="200000"/>
    <s v="INR"/>
    <n v="0"/>
    <d v="2022-01-08T00:00:00"/>
    <s v="Sales"/>
    <s v="stat_kcR4fZg7TU7jjk1jAVua3qGLRS4J5uFayEjK5j02wtv"/>
    <s v="Unqualified"/>
    <n v="0"/>
    <s v="OpportunityStatusType.Lost"/>
    <m/>
    <m/>
    <s v="GPA"/>
    <s v="lead_NDzfYx7LVwF9GamsrHn578U5vR3icqw5jBOW4HAqlmy"/>
    <s v="Parakh Agro Industries"/>
    <s v="Bhairavi Jog"/>
    <s v="user_228eUmsdKIb9OItgmiDq1zD4aPZ1eqiapbaLAGeBf8g"/>
    <s v="Bhairavi Jog"/>
    <s v="2022-06-22 11:14:46.761000+00:00"/>
    <s v="2022-07-12 08:00:17.163000+00:00"/>
    <m/>
    <s v="Pune"/>
    <m/>
    <m/>
    <m/>
    <n v="1500"/>
    <m/>
    <m/>
    <m/>
    <m/>
    <m/>
    <m/>
    <m/>
    <m/>
    <m/>
    <m/>
    <m/>
    <s v="Food &amp; Beverages; Manufacturing"/>
    <m/>
    <m/>
    <m/>
    <m/>
    <m/>
    <m/>
    <m/>
    <m/>
    <m/>
    <m/>
    <m/>
    <m/>
    <s v="Sakshi Soni; Shekhar Sakore"/>
    <m/>
    <s v="user_228eUmsdKIb9OItgmiDq1zD4aPZ1eqiapbaLAGeBf8g"/>
    <x v="13"/>
    <x v="1"/>
    <m/>
    <s v="August; July"/>
    <s v="Cold Call"/>
    <s v="Naukri.com"/>
    <m/>
    <m/>
    <m/>
    <m/>
    <m/>
    <s v="2021-08-18 08:30:45.733000+00:00"/>
    <s v="2022-10-20 10:18:21.682000+00:00"/>
    <s v="GPA"/>
  </r>
  <r>
    <s v="Bhairavi Jog"/>
    <n v="100000"/>
    <s v="INR"/>
    <n v="0"/>
    <d v="2022-01-08T00:00:00"/>
    <s v="Sales"/>
    <s v="stat_kcR4fZg7TU7jjk1jAVua3qGLRS4J5uFayEjK5j02wtv"/>
    <s v="Unqualified"/>
    <n v="0"/>
    <s v="OpportunityStatusType.Lost"/>
    <m/>
    <m/>
    <s v="WC"/>
    <s v="lead_NDzfYx7LVwF9GamsrHn578U5vR3icqw5jBOW4HAqlmy"/>
    <s v="Parakh Agro Industries"/>
    <s v="Bhairavi Jog"/>
    <s v="user_228eUmsdKIb9OItgmiDq1zD4aPZ1eqiapbaLAGeBf8g"/>
    <s v="Bhairavi Jog"/>
    <s v="2022-06-22 11:16:34.014000+00:00"/>
    <s v="2022-07-12 08:00:26.264000+00:00"/>
    <m/>
    <s v="Pune"/>
    <m/>
    <m/>
    <m/>
    <n v="1500"/>
    <m/>
    <m/>
    <m/>
    <m/>
    <m/>
    <m/>
    <m/>
    <m/>
    <m/>
    <m/>
    <m/>
    <s v="Food &amp; Beverages; Manufacturing"/>
    <m/>
    <m/>
    <m/>
    <m/>
    <m/>
    <m/>
    <m/>
    <m/>
    <m/>
    <m/>
    <m/>
    <m/>
    <s v="Sakshi Soni; Shekhar Sakore"/>
    <m/>
    <s v="user_228eUmsdKIb9OItgmiDq1zD4aPZ1eqiapbaLAGeBf8g"/>
    <x v="13"/>
    <x v="1"/>
    <m/>
    <s v="August; July"/>
    <s v="Cold Call"/>
    <s v="Naukri.com"/>
    <m/>
    <m/>
    <m/>
    <m/>
    <m/>
    <s v="2021-08-18 08:30:45.733000+00:00"/>
    <s v="2022-10-20 10:18:21.682000+00:00"/>
    <s v="WC"/>
  </r>
  <r>
    <s v="Bhairavi Jog"/>
    <n v="3000000"/>
    <s v="INR"/>
    <n v="0"/>
    <d v="2022-01-09T00:00:00"/>
    <s v="Sales"/>
    <s v="stat_kcR4fZg7TU7jjk1jAVua3qGLRS4J5uFayEjK5j02wtv"/>
    <s v="Unqualified"/>
    <n v="0"/>
    <s v="OpportunityStatusType.Lost"/>
    <m/>
    <m/>
    <s v="GTL (Renewal)"/>
    <s v="lead_NDzfYx7LVwF9GamsrHn578U5vR3icqw5jBOW4HAqlmy"/>
    <s v="Parakh Agro Industries"/>
    <s v="Bhairavi Jog"/>
    <s v="user_228eUmsdKIb9OItgmiDq1zD4aPZ1eqiapbaLAGeBf8g"/>
    <s v="Bhairavi Jog"/>
    <s v="2022-06-22 11:15:57.228000+00:00"/>
    <s v="2022-07-12 08:00:35.930000+00:00"/>
    <m/>
    <s v="Pune"/>
    <m/>
    <m/>
    <m/>
    <n v="1500"/>
    <m/>
    <m/>
    <m/>
    <m/>
    <m/>
    <m/>
    <m/>
    <m/>
    <m/>
    <m/>
    <m/>
    <s v="Food &amp; Beverages; Manufacturing"/>
    <m/>
    <m/>
    <m/>
    <m/>
    <m/>
    <m/>
    <m/>
    <m/>
    <m/>
    <m/>
    <m/>
    <m/>
    <s v="Sakshi Soni; Shekhar Sakore"/>
    <m/>
    <s v="user_228eUmsdKIb9OItgmiDq1zD4aPZ1eqiapbaLAGeBf8g"/>
    <x v="13"/>
    <x v="1"/>
    <m/>
    <s v="August; July"/>
    <s v="Cold Call"/>
    <s v="Naukri.com"/>
    <m/>
    <m/>
    <m/>
    <m/>
    <m/>
    <s v="2021-08-18 08:30:45.733000+00:00"/>
    <s v="2022-10-20 10:18:21.682000+00:00"/>
    <s v="GTL"/>
  </r>
  <r>
    <s v="Bhairavi Jog"/>
    <n v="10000000"/>
    <s v="INR"/>
    <n v="0"/>
    <s v="7/15/22"/>
    <s v="Sales"/>
    <s v="stat_kcR4fZg7TU7jjk1jAVua3qGLRS4J5uFayEjK5j02wtv"/>
    <s v="Unqualified"/>
    <n v="0"/>
    <s v="OpportunityStatusType.Lost"/>
    <m/>
    <m/>
    <s v="GMC (1+3)"/>
    <s v="lead_NDzfYx7LVwF9GamsrHn578U5vR3icqw5jBOW4HAqlmy"/>
    <s v="Parakh Agro Industries"/>
    <s v="Bhairavi Jog"/>
    <s v="user_228eUmsdKIb9OItgmiDq1zD4aPZ1eqiapbaLAGeBf8g"/>
    <s v="Bhairavi Jog"/>
    <s v="2022-06-22 11:13:38.764000+00:00"/>
    <s v="2022-07-12 07:59:55.187000+00:00"/>
    <m/>
    <s v="Pune"/>
    <m/>
    <m/>
    <m/>
    <n v="1500"/>
    <m/>
    <m/>
    <m/>
    <m/>
    <m/>
    <m/>
    <m/>
    <m/>
    <m/>
    <m/>
    <m/>
    <s v="Food &amp; Beverages; Manufacturing"/>
    <m/>
    <m/>
    <m/>
    <m/>
    <m/>
    <m/>
    <m/>
    <m/>
    <m/>
    <m/>
    <m/>
    <m/>
    <s v="Sakshi Soni; Shekhar Sakore"/>
    <m/>
    <s v="user_228eUmsdKIb9OItgmiDq1zD4aPZ1eqiapbaLAGeBf8g"/>
    <x v="13"/>
    <x v="1"/>
    <m/>
    <s v="August; July"/>
    <s v="Cold Call"/>
    <s v="Naukri.com"/>
    <m/>
    <m/>
    <m/>
    <m/>
    <m/>
    <s v="2021-08-18 08:30:45.733000+00:00"/>
    <s v="2022-10-20 10:18:21.682000+00:00"/>
    <s v="GMC"/>
  </r>
  <r>
    <s v="Bhairavi Jog"/>
    <n v="500000"/>
    <s v="INR"/>
    <n v="0"/>
    <s v="7/15/22"/>
    <s v="Sales"/>
    <s v="stat_kcR4fZg7TU7jjk1jAVua3qGLRS4J5uFayEjK5j02wtv"/>
    <s v="Unqualified"/>
    <n v="0"/>
    <s v="OpportunityStatusType.Lost"/>
    <m/>
    <m/>
    <s v="Non-EB"/>
    <s v="lead_NDzfYx7LVwF9GamsrHn578U5vR3icqw5jBOW4HAqlmy"/>
    <s v="Parakh Agro Industries"/>
    <s v="Bhairavi Jog"/>
    <s v="user_228eUmsdKIb9OItgmiDq1zD4aPZ1eqiapbaLAGeBf8g"/>
    <s v="Bhairavi Jog"/>
    <s v="2022-06-22 11:14:09.705000+00:00"/>
    <s v="2022-07-12 08:00:04.815000+00:00"/>
    <m/>
    <s v="Pune"/>
    <m/>
    <m/>
    <m/>
    <n v="1500"/>
    <m/>
    <m/>
    <m/>
    <m/>
    <m/>
    <m/>
    <m/>
    <m/>
    <m/>
    <m/>
    <m/>
    <s v="Food &amp; Beverages; Manufacturing"/>
    <m/>
    <m/>
    <m/>
    <m/>
    <m/>
    <m/>
    <m/>
    <m/>
    <m/>
    <m/>
    <m/>
    <m/>
    <s v="Sakshi Soni; Shekhar Sakore"/>
    <m/>
    <s v="user_228eUmsdKIb9OItgmiDq1zD4aPZ1eqiapbaLAGeBf8g"/>
    <x v="13"/>
    <x v="1"/>
    <m/>
    <s v="August; July"/>
    <s v="Cold Call"/>
    <s v="Naukri.com"/>
    <m/>
    <m/>
    <m/>
    <m/>
    <m/>
    <s v="2021-08-18 08:30:45.733000+00:00"/>
    <s v="2022-10-20 10:18:21.682000+00:00"/>
    <s v="NON EB"/>
  </r>
  <r>
    <s v="Vrushali Kummar"/>
    <n v="6700000"/>
    <s v="INR"/>
    <n v="0"/>
    <s v="7/13/22"/>
    <s v="Sales"/>
    <s v="stat_1hn9nRJaLbI53NxPuSQgo90kRpbpKsFlwN4oEGNUTdO"/>
    <s v="Lost"/>
    <n v="0"/>
    <s v="OpportunityStatusType.Lost"/>
    <m/>
    <m/>
    <s v="GTL (Renewal) - Client got a quote at 1.1 per mile"/>
    <s v="lead_0YDD985dbyIaw3dKR0pjOofO3h4QmKqa2oLqb38MTgb"/>
    <s v="Sany Heavy Industries India ltd"/>
    <s v="Pranav Kenjale"/>
    <s v="user_TZzywQwym26DjuswO479pxRhNKX152z8X1haCx2vcst"/>
    <s v="Vrushali Kummar"/>
    <s v="2022-06-22 10:59:09.879000+00:00"/>
    <s v="2022-07-12 07:52:37.187000+00:00"/>
    <m/>
    <s v="Pune"/>
    <m/>
    <s v="2020-08-24 07:08:18+00:00"/>
    <m/>
    <n v="500"/>
    <m/>
    <m/>
    <m/>
    <m/>
    <m/>
    <m/>
    <m/>
    <m/>
    <m/>
    <m/>
    <m/>
    <s v="Automotive"/>
    <m/>
    <m/>
    <m/>
    <m/>
    <m/>
    <m/>
    <m/>
    <m/>
    <m/>
    <m/>
    <m/>
    <m/>
    <m/>
    <m/>
    <s v="user_6hRQhcoLhZEDUBYaw3vS7rv6T5582sGfXq4jNRqTfUU"/>
    <x v="14"/>
    <x v="6"/>
    <m/>
    <s v="July; May; September"/>
    <s v="Cold Call"/>
    <m/>
    <m/>
    <s v="Ssoumen List"/>
    <m/>
    <m/>
    <m/>
    <s v="2020-12-06 09:47:22.325000+00:00"/>
    <s v="2022-10-10 07:31:08.200000+00:00"/>
    <m/>
  </r>
  <r>
    <s v="Chetan Kumar"/>
    <n v="100000"/>
    <s v="INR"/>
    <n v="0"/>
    <s v="7/31/22"/>
    <s v="Sales"/>
    <s v="stat_kcR4fZg7TU7jjk1jAVua3qGLRS4J5uFayEjK5j02wtv"/>
    <s v="Unqualified"/>
    <n v="0"/>
    <s v="OpportunityStatusType.Lost"/>
    <s v="cont_O5loeN48LiBpiSWqDw78bv1A5U2UcKPUpvnPIDbgMb7"/>
    <s v="Brinda Karnik"/>
    <s v="GPA"/>
    <s v="lead_pMmdOLWQqI87ErmPzaBgW8V5tX02381FDoBrW0XUNTF"/>
    <s v="BENNETT COLEMAN &amp; COMPANY LTD/Times Professional"/>
    <s v="Mayur Gadiyar"/>
    <s v="user_Iwn6da5WKkZqwUySK0oUuCb72pFP5WEm4zAb92ijqFe"/>
    <s v="Sonal Paithankar"/>
    <s v="2022-04-29 12:58:29.067000+00:00"/>
    <s v="2022-07-12 06:26:05.474000+00:00"/>
    <m/>
    <s v="Mumbai"/>
    <m/>
    <m/>
    <m/>
    <n v="8383"/>
    <m/>
    <m/>
    <m/>
    <m/>
    <m/>
    <m/>
    <m/>
    <m/>
    <m/>
    <m/>
    <m/>
    <s v="Publishing"/>
    <m/>
    <m/>
    <m/>
    <m/>
    <m/>
    <m/>
    <m/>
    <m/>
    <m/>
    <m/>
    <m/>
    <m/>
    <s v="Aniket Vahile"/>
    <m/>
    <s v="user_bdUPAGjcS7p6513So3N4g3aWNS5HuBuVJi7bvCPAsLt"/>
    <x v="24"/>
    <x v="1"/>
    <m/>
    <s v="August; June"/>
    <s v="Cold Call"/>
    <s v="Lusha"/>
    <m/>
    <s v="Mayur Leads"/>
    <m/>
    <m/>
    <m/>
    <s v="2021-08-23 10:16:58.277000+00:00"/>
    <s v="2022-10-17 07:07:57.867000+00:00"/>
    <s v="GPA"/>
  </r>
  <r>
    <s v="Sameer Iftekhari"/>
    <n v="15000000"/>
    <s v="INR"/>
    <n v="0"/>
    <d v="2022-07-07T00:00:00"/>
    <s v="Sales"/>
    <s v="stat_1hn9nRJaLbI53NxPuSQgo90kRpbpKsFlwN4oEGNUTdO"/>
    <s v="Lost"/>
    <n v="0"/>
    <s v="OpportunityStatusType.Lost"/>
    <m/>
    <m/>
    <s v="GMC (1+3)- Renewal"/>
    <s v="lead_Fl2c9tUEhc02EDOSpqWY7pTDe7VneJk5TrTvXsV5til"/>
    <s v="Neudesic"/>
    <s v="Bhairavi Jog"/>
    <s v="user_P3f70h2AcefBkFTBZpvA9LgDbjTmUIXkqdKqHJ5evwA"/>
    <s v="Manojkumar Tinna"/>
    <s v="2022-06-03 10:54:04.432000+00:00"/>
    <s v="2022-07-12 07:13:22.536000+00:00"/>
    <m/>
    <s v="Hyderabad"/>
    <m/>
    <m/>
    <m/>
    <n v="1000"/>
    <m/>
    <m/>
    <m/>
    <m/>
    <m/>
    <m/>
    <m/>
    <m/>
    <m/>
    <m/>
    <m/>
    <s v="IT Services &amp; IT Consulting"/>
    <m/>
    <m/>
    <m/>
    <m/>
    <m/>
    <m/>
    <m/>
    <m/>
    <m/>
    <m/>
    <m/>
    <m/>
    <s v="Deepak Yadav"/>
    <m/>
    <s v="user_228eUmsdKIb9OItgmiDq1zD4aPZ1eqiapbaLAGeBf8g"/>
    <x v="13"/>
    <x v="1"/>
    <m/>
    <s v="July"/>
    <s v="Cold Call"/>
    <m/>
    <m/>
    <m/>
    <m/>
    <m/>
    <m/>
    <s v="2022-01-31 05:10:24.371000+00:00"/>
    <s v="2022-10-13 07:36:18.289000+00:00"/>
    <s v="GMC"/>
  </r>
  <r>
    <s v="Aditya Binani"/>
    <n v="2000000"/>
    <s v="INR"/>
    <n v="0"/>
    <s v="7/15/22"/>
    <s v="Sales"/>
    <s v="stat_kcR4fZg7TU7jjk1jAVua3qGLRS4J5uFayEjK5j02wtv"/>
    <s v="Unqualified"/>
    <n v="0"/>
    <s v="OpportunityStatusType.Lost"/>
    <m/>
    <m/>
    <s v="GTL"/>
    <s v="lead_UezglNXsbOBP4nLUWkNRc3VSBIVSWzaHqICUAu7i9K7"/>
    <s v="Quinnox"/>
    <s v="Aditya Binani"/>
    <s v="user_g5Yw4Z4XnIbmcGhJO80vdtFdd5ElcDlgYO3q8l82ODn"/>
    <s v="Aditya Binani"/>
    <s v="2022-06-16 10:38:44.863000+00:00"/>
    <s v="2022-07-12 07:20:50.534000+00:00"/>
    <m/>
    <s v="Mumbai"/>
    <m/>
    <m/>
    <m/>
    <n v="1400"/>
    <m/>
    <m/>
    <m/>
    <m/>
    <m/>
    <m/>
    <m/>
    <s v="PAID_SOCIAL"/>
    <m/>
    <m/>
    <m/>
    <s v="IT Services &amp; IT Consulting"/>
    <m/>
    <m/>
    <m/>
    <m/>
    <m/>
    <m/>
    <m/>
    <m/>
    <m/>
    <m/>
    <m/>
    <m/>
    <s v="Deepak Yadav"/>
    <m/>
    <s v="user_vMd4rmcrSbjykdyL2J7rrYn84SWdcNc5FKligrmItPw"/>
    <x v="11"/>
    <x v="1"/>
    <m/>
    <s v="December; July; June"/>
    <s v="Gated Content"/>
    <m/>
    <m/>
    <s v="Vaccine inbound"/>
    <m/>
    <m/>
    <m/>
    <s v="2021-05-31 07:36:03.687000+00:00"/>
    <s v="2022-10-20 13:24:29.502000+00:00"/>
    <m/>
  </r>
  <r>
    <s v="Vrushali Kummar"/>
    <n v="50000"/>
    <s v="INR"/>
    <n v="0"/>
    <d v="2022-08-07T00:00:00"/>
    <s v="Sales"/>
    <s v="stat_1hn9nRJaLbI53NxPuSQgo90kRpbpKsFlwN4oEGNUTdO"/>
    <s v="Lost"/>
    <n v="0"/>
    <s v="OpportunityStatusType.Lost"/>
    <m/>
    <m/>
    <s v="GPA- Renewal- Plant 2"/>
    <s v="lead_EgwAV7TMRrJeW6XsmOcAMrtj0TRz7wATOU9rwltRS8P"/>
    <s v="Rucha Engineers P Ltd"/>
    <s v="Bhairavi Jog"/>
    <s v="user_TZzywQwym26DjuswO479pxRhNKX152z8X1haCx2vcst"/>
    <s v="Vrushali Kummar"/>
    <s v="2022-05-11 12:01:08.519000+00:00"/>
    <s v="2022-07-12 02:12:25.045000+00:00"/>
    <m/>
    <s v="Aurangabad"/>
    <m/>
    <m/>
    <m/>
    <n v="590"/>
    <m/>
    <m/>
    <m/>
    <m/>
    <m/>
    <m/>
    <m/>
    <s v="PAID_SOCIAL"/>
    <m/>
    <m/>
    <m/>
    <s v="Automotive; Manufacturing"/>
    <m/>
    <m/>
    <m/>
    <m/>
    <m/>
    <m/>
    <m/>
    <m/>
    <m/>
    <m/>
    <m/>
    <m/>
    <s v="Deepak Yadav"/>
    <m/>
    <s v="user_228eUmsdKIb9OItgmiDq1zD4aPZ1eqiapbaLAGeBf8g"/>
    <x v="13"/>
    <x v="1"/>
    <m/>
    <s v="February; July; October"/>
    <s v="Gated Content"/>
    <s v="Naukri.com"/>
    <m/>
    <s v="Employee Engagement Handbook"/>
    <m/>
    <m/>
    <m/>
    <s v="2021-07-09 10:50:04.171000+00:00"/>
    <s v="2022-10-19 01:43:24.619000+00:00"/>
    <s v="GPA"/>
  </r>
  <r>
    <s v="siddharth tongay"/>
    <n v="10500000"/>
    <s v="INR"/>
    <n v="0"/>
    <d v="2022-09-07T00:00:00"/>
    <s v="Sales"/>
    <s v="stat_1hn9nRJaLbI53NxPuSQgo90kRpbpKsFlwN4oEGNUTdO"/>
    <s v="Lost"/>
    <n v="0"/>
    <s v="OpportunityStatusType.Lost"/>
    <m/>
    <m/>
    <s v="Oriental was L1"/>
    <s v="lead_AzcogbtYuVTnWJEHRAUWxQEXsnO2S3Px4TCEtxslEBF"/>
    <s v="Raymond"/>
    <s v="Namrata Aurora"/>
    <s v="user_lccnw70UrYzjPcbxrA5N9qp8LF1vx6aP08yPEdeU06P"/>
    <s v="Vikas Gupta"/>
    <s v="2022-02-02 11:29:20.835000+00:00"/>
    <s v="2022-07-11 15:24:00.393000+00:00"/>
    <m/>
    <s v="Mumbai"/>
    <m/>
    <m/>
    <m/>
    <n v="1000"/>
    <m/>
    <m/>
    <s v="Facebook"/>
    <m/>
    <m/>
    <m/>
    <m/>
    <s v="PAID_SOCIAL"/>
    <m/>
    <m/>
    <m/>
    <s v="Manufacturing"/>
    <s v="Oriental insurance"/>
    <m/>
    <m/>
    <m/>
    <m/>
    <m/>
    <m/>
    <m/>
    <m/>
    <m/>
    <m/>
    <m/>
    <s v="Amol Gawali"/>
    <m/>
    <s v="user_FdWFezbLzkYQcGsBUsjZO25nr2poK2nRbqV47Rs5Kfm"/>
    <x v="17"/>
    <x v="1"/>
    <m/>
    <s v="June"/>
    <s v="Cold Call"/>
    <m/>
    <m/>
    <s v="Employee Engagement Handbook"/>
    <m/>
    <m/>
    <s v="paramount"/>
    <s v="2021-07-27 10:40:33.676000+00:00"/>
    <s v="2022-10-06 00:06:54.091000+00:00"/>
    <s v="GMC"/>
  </r>
  <r>
    <s v="Kanchan Kothari"/>
    <n v="2000000"/>
    <s v="INR"/>
    <n v="0"/>
    <s v="7/31/22"/>
    <s v="Sales"/>
    <s v="stat_kcR4fZg7TU7jjk1jAVua3qGLRS4J5uFayEjK5j02wtv"/>
    <s v="Unqualified"/>
    <n v="0"/>
    <s v="OpportunityStatusType.Lost"/>
    <m/>
    <m/>
    <m/>
    <s v="lead_ZeHsVdUABdwG8Q0HuJzMjAlaB4wTCjfGzax2qtSJc32"/>
    <s v="Endo Pharmaceuticals"/>
    <s v="Kanchan Kothari"/>
    <s v="user_jbppzD9HyqqioXDaUzrIJfkBW97sQdk5kSNPsBKGx0r"/>
    <s v="Pranaav Marathe"/>
    <s v="2022-06-02 11:10:44.920000+00:00"/>
    <s v="2022-07-12 06:16:32.941000+00:00"/>
    <m/>
    <s v="Mumbai"/>
    <m/>
    <m/>
    <m/>
    <n v="1600"/>
    <m/>
    <m/>
    <m/>
    <m/>
    <m/>
    <m/>
    <m/>
    <m/>
    <m/>
    <m/>
    <m/>
    <s v="Manufacturing"/>
    <m/>
    <m/>
    <m/>
    <m/>
    <m/>
    <m/>
    <m/>
    <m/>
    <m/>
    <m/>
    <m/>
    <m/>
    <s v="Mrunmay Jalgaonkar"/>
    <m/>
    <s v="user_FdWFezbLzkYQcGsBUsjZO25nr2poK2nRbqV47Rs5Kfm"/>
    <x v="17"/>
    <x v="1"/>
    <m/>
    <s v="July"/>
    <s v="Cold Call"/>
    <m/>
    <m/>
    <m/>
    <m/>
    <m/>
    <m/>
    <s v="2022-04-26 05:59:08.302000+00:00"/>
    <s v="2022-10-20 10:26:15.191000+00:00"/>
    <m/>
  </r>
  <r>
    <s v="Gauri Jori"/>
    <n v="2900000"/>
    <s v="INR"/>
    <n v="0"/>
    <d v="2022-11-07T00:00:00"/>
    <s v="Sales"/>
    <s v="stat_1hn9nRJaLbI53NxPuSQgo90kRpbpKsFlwN4oEGNUTdO"/>
    <s v="Lost"/>
    <n v="0"/>
    <s v="OpportunityStatusType.Lost"/>
    <s v="cont_7GPiYa7Y3SkcHdezm5XgHEe4NWGUXNELMkxWLO5cZN8"/>
    <s v="Mohan Venkata Kumar Pillarisetti"/>
    <s v="GMC ren"/>
    <s v="lead_FlKacxRb7lbjE1rWXNNP9UaMomNyDuXnCnYNUgYLe9R"/>
    <s v="NOVELTECH FEEDS"/>
    <s v="Gauri Jori"/>
    <s v="user_8jx3L2CDfrbzNnwYUv6Plfha6VxaSGsqcbTXR3sIBZi"/>
    <s v="Manish Balpande"/>
    <s v="2022-07-05 07:38:01.092000+00:00"/>
    <s v="2022-07-11 11:19:49.677000+00:00"/>
    <m/>
    <s v="Other"/>
    <m/>
    <m/>
    <m/>
    <n v="343"/>
    <m/>
    <m/>
    <m/>
    <m/>
    <m/>
    <m/>
    <m/>
    <m/>
    <m/>
    <m/>
    <m/>
    <s v="Food &amp; Beverages"/>
    <m/>
    <m/>
    <m/>
    <m/>
    <m/>
    <m/>
    <m/>
    <m/>
    <m/>
    <m/>
    <m/>
    <m/>
    <s v="Amol Gawali"/>
    <m/>
    <s v="user_5YHA1ZU4iP896lD1YJehdJcMx7ZEgWCpulT4T2c3pJ3"/>
    <x v="4"/>
    <x v="1"/>
    <m/>
    <s v="June"/>
    <s v="Cold Call; Gated Content"/>
    <m/>
    <m/>
    <s v="Downloaded the guide: Employee Wellness Handbook"/>
    <m/>
    <m/>
    <m/>
    <s v="2021-09-01 10:06:42.397000+00:00"/>
    <s v="2022-08-11 07:29:09.992000+00:00"/>
    <s v="GMC"/>
  </r>
  <r>
    <s v="Omkar Ghate"/>
    <n v="10000"/>
    <s v="INR"/>
    <n v="0"/>
    <s v="9/30/22"/>
    <s v="Sales"/>
    <s v="stat_kcR4fZg7TU7jjk1jAVua3qGLRS4J5uFayEjK5j02wtv"/>
    <s v="Unqualified"/>
    <n v="0"/>
    <s v="OpportunityStatusType.Lost"/>
    <m/>
    <m/>
    <s v="GPA"/>
    <s v="lead_aEz4AsmHcV5GhkLAX5ylgJAVxCPV2VeBtV78o61Layc"/>
    <s v="Oitolabs"/>
    <s v="Bharti Bankey"/>
    <s v="user_9SBRjyF0n4iWuhUdqRyQkFhl2J4uyNKhFWvvJEvunX8"/>
    <s v="Omkar Ghate"/>
    <s v="2022-02-24 11:06:31.002000+00:00"/>
    <s v="2022-07-11 10:50:59.770000+00:00"/>
    <m/>
    <s v="Bangalore"/>
    <m/>
    <s v="2022-02-23 07:02:59+00:00"/>
    <m/>
    <n v="25"/>
    <m/>
    <m/>
    <m/>
    <m/>
    <m/>
    <m/>
    <m/>
    <m/>
    <m/>
    <m/>
    <m/>
    <s v="IT Services &amp; IT Consulting"/>
    <m/>
    <m/>
    <m/>
    <m/>
    <m/>
    <m/>
    <m/>
    <m/>
    <m/>
    <m/>
    <m/>
    <m/>
    <s v="Deepak Yadav"/>
    <m/>
    <s v="user_aM3WaaSUQQmaNnsm9l2FQRVWUEr8RN2ZdXzsuQUalQ3"/>
    <x v="7"/>
    <x v="5"/>
    <m/>
    <m/>
    <s v="Inbound"/>
    <s v="Inbound via website"/>
    <m/>
    <s v="Employee Count 25"/>
    <m/>
    <m/>
    <m/>
    <s v="2022-02-23 07:05:44.429000+00:00"/>
    <s v="2022-07-11 10:50:59.821000+00:00"/>
    <m/>
  </r>
  <r>
    <s v="Omkar Ghate"/>
    <n v="60000"/>
    <s v="INR"/>
    <n v="0"/>
    <s v="9/30/22"/>
    <s v="Sales"/>
    <s v="stat_kcR4fZg7TU7jjk1jAVua3qGLRS4J5uFayEjK5j02wtv"/>
    <s v="Unqualified"/>
    <n v="0"/>
    <s v="OpportunityStatusType.Lost"/>
    <m/>
    <m/>
    <s v="GMC"/>
    <s v="lead_aEz4AsmHcV5GhkLAX5ylgJAVxCPV2VeBtV78o61Layc"/>
    <s v="Oitolabs"/>
    <s v="Bharti Bankey"/>
    <s v="user_9SBRjyF0n4iWuhUdqRyQkFhl2J4uyNKhFWvvJEvunX8"/>
    <s v="Omkar Ghate"/>
    <s v="2022-02-24 11:06:07.257000+00:00"/>
    <s v="2022-07-11 10:50:54.825000+00:00"/>
    <m/>
    <s v="Bangalore"/>
    <m/>
    <s v="2022-02-23 07:02:59+00:00"/>
    <m/>
    <n v="25"/>
    <m/>
    <m/>
    <m/>
    <m/>
    <m/>
    <m/>
    <m/>
    <m/>
    <m/>
    <m/>
    <m/>
    <s v="IT Services &amp; IT Consulting"/>
    <m/>
    <m/>
    <m/>
    <m/>
    <m/>
    <m/>
    <m/>
    <m/>
    <m/>
    <m/>
    <m/>
    <m/>
    <s v="Deepak Yadav"/>
    <m/>
    <s v="user_aM3WaaSUQQmaNnsm9l2FQRVWUEr8RN2ZdXzsuQUalQ3"/>
    <x v="7"/>
    <x v="5"/>
    <m/>
    <m/>
    <s v="Inbound"/>
    <s v="Inbound via website"/>
    <m/>
    <s v="Employee Count 25"/>
    <m/>
    <m/>
    <m/>
    <s v="2022-02-23 07:05:44.429000+00:00"/>
    <s v="2022-07-11 10:50:59.821000+00:00"/>
    <m/>
  </r>
  <r>
    <s v="Omkar Ghate"/>
    <n v="25000"/>
    <s v="INR"/>
    <n v="0"/>
    <s v="8/31/22"/>
    <s v="Sales"/>
    <s v="stat_kcR4fZg7TU7jjk1jAVua3qGLRS4J5uFayEjK5j02wtv"/>
    <s v="Unqualified"/>
    <n v="0"/>
    <s v="OpportunityStatusType.Lost"/>
    <m/>
    <m/>
    <m/>
    <s v="lead_qK7HNmx5YCQP57OEQovfmD7Hu9zaw1ZBfGMkf01hZIM"/>
    <s v="AlMassa Business Services Pvt ltd"/>
    <s v="Bharti Bankey"/>
    <s v="user_9SBRjyF0n4iWuhUdqRyQkFhl2J4uyNKhFWvvJEvunX8"/>
    <s v="Omkar Ghate"/>
    <s v="2022-03-02 04:34:57.901000+00:00"/>
    <s v="2022-07-11 10:34:02.578000+00:00"/>
    <m/>
    <s v="Delhi"/>
    <m/>
    <s v="2022-02-10 06:37:56+00:00"/>
    <m/>
    <n v="8"/>
    <m/>
    <m/>
    <m/>
    <m/>
    <m/>
    <m/>
    <m/>
    <s v="DIRECT_TRAFFIC"/>
    <m/>
    <m/>
    <m/>
    <s v="IT Services &amp; IT Consulting"/>
    <m/>
    <m/>
    <m/>
    <m/>
    <m/>
    <m/>
    <m/>
    <m/>
    <m/>
    <m/>
    <m/>
    <m/>
    <m/>
    <m/>
    <s v="user_aM3WaaSUQQmaNnsm9l2FQRVWUEr8RN2ZdXzsuQUalQ3"/>
    <x v="7"/>
    <x v="1"/>
    <m/>
    <m/>
    <s v="Inbound"/>
    <s v="Inbound via website"/>
    <m/>
    <s v="Employee Count 100"/>
    <m/>
    <m/>
    <m/>
    <s v="2022-02-09 13:16:58.870000+00:00"/>
    <s v="2022-07-11 10:34:02.606000+00:00"/>
    <m/>
  </r>
  <r>
    <s v="Omkar Ghate"/>
    <n v="200000"/>
    <s v="INR"/>
    <n v="0"/>
    <s v="7/31/22"/>
    <s v="Sales"/>
    <s v="stat_kcR4fZg7TU7jjk1jAVua3qGLRS4J5uFayEjK5j02wtv"/>
    <s v="Unqualified"/>
    <n v="0"/>
    <s v="OpportunityStatusType.Lost"/>
    <m/>
    <m/>
    <m/>
    <s v="lead_vLGMc0pBwMbosNw8AALhKMFn1AEeCMI70PzgxT2ASSl"/>
    <s v="Advanced Sport Technologies LLP"/>
    <s v="Omkar Ghate"/>
    <s v="user_9SBRjyF0n4iWuhUdqRyQkFhl2J4uyNKhFWvvJEvunX8"/>
    <s v="Omkar Ghate"/>
    <s v="2022-03-02 12:33:31.212000+00:00"/>
    <s v="2022-07-11 10:48:40.595000+00:00"/>
    <m/>
    <s v="Delhi"/>
    <m/>
    <s v="2022-02-23 12:47:40+00:00"/>
    <m/>
    <n v="35"/>
    <m/>
    <m/>
    <m/>
    <m/>
    <m/>
    <m/>
    <m/>
    <m/>
    <m/>
    <m/>
    <m/>
    <s v="IT Services &amp; IT Consulting"/>
    <m/>
    <m/>
    <m/>
    <m/>
    <m/>
    <m/>
    <m/>
    <m/>
    <m/>
    <m/>
    <m/>
    <m/>
    <s v="Aniket Vahile; Shekhar Sakore"/>
    <m/>
    <s v="user_9SBRjyF0n4iWuhUdqRyQkFhl2J4uyNKhFWvvJEvunX8"/>
    <x v="33"/>
    <x v="5"/>
    <m/>
    <m/>
    <s v="Inbound"/>
    <s v="Inbound via website"/>
    <m/>
    <s v="Employee Count 25"/>
    <m/>
    <m/>
    <m/>
    <s v="2022-02-23 12:50:28.403000+00:00"/>
    <s v="2022-09-02 17:49:19.360000+00:00"/>
    <m/>
  </r>
  <r>
    <s v="Omkar Ghate"/>
    <n v="110000"/>
    <s v="INR"/>
    <n v="0"/>
    <s v="8/31/22"/>
    <s v="Sales"/>
    <s v="stat_1hn9nRJaLbI53NxPuSQgo90kRpbpKsFlwN4oEGNUTdO"/>
    <s v="Lost"/>
    <n v="0"/>
    <s v="OpportunityStatusType.Lost"/>
    <m/>
    <m/>
    <s v="Edelwiess has provided a quote of 1.10"/>
    <s v="lead_1cQYbPGAVWH0iaiqMHYmCz2JaW8CMfnppUbfk4rd7HD"/>
    <s v="Real time networks pvt ltd"/>
    <s v="Bharti Bankey"/>
    <s v="user_9SBRjyF0n4iWuhUdqRyQkFhl2J4uyNKhFWvvJEvunX8"/>
    <s v="Omkar Ghate"/>
    <s v="2022-05-11 07:54:13.722000+00:00"/>
    <s v="2022-07-11 10:49:41.142000+00:00"/>
    <m/>
    <s v="Delhi"/>
    <m/>
    <s v="2022-05-10 06:26:59+00:00"/>
    <m/>
    <n v="25"/>
    <m/>
    <m/>
    <m/>
    <m/>
    <m/>
    <m/>
    <m/>
    <s v="PAID_SEARCH"/>
    <m/>
    <m/>
    <m/>
    <s v="Publishing"/>
    <m/>
    <m/>
    <m/>
    <m/>
    <m/>
    <m/>
    <m/>
    <m/>
    <m/>
    <m/>
    <m/>
    <m/>
    <m/>
    <m/>
    <s v="user_aM3WaaSUQQmaNnsm9l2FQRVWUEr8RN2ZdXzsuQUalQ3"/>
    <x v="7"/>
    <x v="5"/>
    <m/>
    <s v="August"/>
    <s v="Inbound"/>
    <s v="Inbound via website"/>
    <m/>
    <s v="Employee Count 25"/>
    <m/>
    <m/>
    <m/>
    <s v="2022-05-10 06:29:41.152000+00:00"/>
    <s v="2022-07-15 13:02:30.330000+00:00"/>
    <m/>
  </r>
  <r>
    <s v="Omkar Ghate"/>
    <n v="25000"/>
    <s v="INR"/>
    <n v="0"/>
    <s v="7/31/22"/>
    <s v="Sales"/>
    <s v="stat_kcR4fZg7TU7jjk1jAVua3qGLRS4J5uFayEjK5j02wtv"/>
    <s v="Unqualified"/>
    <n v="0"/>
    <s v="OpportunityStatusType.Lost"/>
    <m/>
    <m/>
    <m/>
    <s v="lead_B5UXw7B5lUDtELf1mY0fSIWxGkg48kFU7a9XeQVQgkp"/>
    <s v="The Smart Owl"/>
    <s v="Prajakta Sahastrabudhe"/>
    <s v="user_9SBRjyF0n4iWuhUdqRyQkFhl2J4uyNKhFWvvJEvunX8"/>
    <s v="Omkar Ghate"/>
    <s v="2022-01-31 09:45:31.794000+00:00"/>
    <s v="2022-07-11 10:33:52.149000+00:00"/>
    <m/>
    <s v="Bangalore"/>
    <m/>
    <m/>
    <m/>
    <n v="25"/>
    <m/>
    <m/>
    <m/>
    <m/>
    <m/>
    <m/>
    <m/>
    <m/>
    <m/>
    <m/>
    <m/>
    <m/>
    <m/>
    <m/>
    <m/>
    <m/>
    <m/>
    <m/>
    <m/>
    <m/>
    <m/>
    <m/>
    <m/>
    <m/>
    <m/>
    <m/>
    <s v="user_9SBRjyF0n4iWuhUdqRyQkFhl2J4uyNKhFWvvJEvunX8"/>
    <x v="33"/>
    <x v="1"/>
    <m/>
    <m/>
    <s v="Cold Call"/>
    <m/>
    <m/>
    <m/>
    <m/>
    <m/>
    <m/>
    <s v="2022-01-31 09:44:50.438000+00:00"/>
    <s v="2022-07-12 06:19:56.220000+00:00"/>
    <m/>
  </r>
  <r>
    <s v="Omkar Ghate"/>
    <n v="60000"/>
    <s v="INR"/>
    <n v="0"/>
    <s v="7/20/22"/>
    <s v="Sales"/>
    <s v="stat_kcR4fZg7TU7jjk1jAVua3qGLRS4J5uFayEjK5j02wtv"/>
    <s v="Unqualified"/>
    <n v="0"/>
    <s v="OpportunityStatusType.Lost"/>
    <s v="cont_VzI5ItcIIeEt10wzXDz6bUwBuql5p8AEiriIGLfxj29"/>
    <s v="Mr.Shivark shandilya"/>
    <s v="The decision-maker has a personal relation with an insurer and will go ahead with them"/>
    <s v="lead_PfWVs64hDq7pC9F9dfdiPdp407FPYdNcZ9ybDeR9YSI"/>
    <s v="Radisson"/>
    <s v="Kaushlya Bhavsar"/>
    <s v="user_9SBRjyF0n4iWuhUdqRyQkFhl2J4uyNKhFWvvJEvunX8"/>
    <s v="Omkar Ghate"/>
    <s v="2022-05-26 08:49:57.635000+00:00"/>
    <s v="2022-07-11 07:39:00.904000+00:00"/>
    <m/>
    <m/>
    <m/>
    <m/>
    <m/>
    <n v="65"/>
    <m/>
    <m/>
    <m/>
    <m/>
    <m/>
    <m/>
    <m/>
    <m/>
    <m/>
    <m/>
    <m/>
    <m/>
    <m/>
    <m/>
    <m/>
    <m/>
    <m/>
    <m/>
    <m/>
    <m/>
    <m/>
    <m/>
    <m/>
    <m/>
    <m/>
    <m/>
    <s v="user_FdWFezbLzkYQcGsBUsjZO25nr2poK2nRbqV47Rs5Kfm"/>
    <x v="17"/>
    <x v="1"/>
    <m/>
    <s v="July"/>
    <s v="Cold Call"/>
    <m/>
    <m/>
    <m/>
    <m/>
    <m/>
    <m/>
    <s v="2021-07-23 06:28:44.727000+00:00"/>
    <s v="2022-08-10 10:45:24.853000+00:00"/>
    <s v="GPA"/>
  </r>
  <r>
    <s v="Aditya Binani"/>
    <n v="2000000"/>
    <s v="INR"/>
    <n v="0"/>
    <s v="7/31/22"/>
    <s v="Sales"/>
    <s v="stat_kcR4fZg7TU7jjk1jAVua3qGLRS4J5uFayEjK5j02wtv"/>
    <s v="Unqualified"/>
    <n v="0"/>
    <s v="OpportunityStatusType.Lost"/>
    <m/>
    <m/>
    <s v="GMC  Try next year for participation"/>
    <s v="lead_uIEkVCEKdSrTAZuKdkltQsC5vzgbZFlEDjsaZVcZZUs"/>
    <s v="Infogain"/>
    <s v="Aditya Binani"/>
    <s v="user_g5Yw4Z4XnIbmcGhJO80vdtFdd5ElcDlgYO3q8l82ODn"/>
    <s v="Aditya Binani"/>
    <s v="2022-07-06 11:45:22.237000+00:00"/>
    <s v="2022-07-11 09:52:23.968000+00:00"/>
    <m/>
    <s v="Mumbai"/>
    <m/>
    <m/>
    <m/>
    <n v="1200"/>
    <m/>
    <m/>
    <m/>
    <m/>
    <m/>
    <m/>
    <m/>
    <m/>
    <m/>
    <m/>
    <m/>
    <m/>
    <m/>
    <m/>
    <m/>
    <m/>
    <m/>
    <m/>
    <m/>
    <m/>
    <m/>
    <m/>
    <m/>
    <m/>
    <s v="Jitin Gopi"/>
    <m/>
    <s v="user_g5Yw4Z4XnIbmcGhJO80vdtFdd5ElcDlgYO3q8l82ODn"/>
    <x v="18"/>
    <x v="1"/>
    <m/>
    <s v="August; July"/>
    <s v="Cold Call"/>
    <m/>
    <m/>
    <m/>
    <m/>
    <m/>
    <m/>
    <s v="2021-10-26 11:53:54.468000+00:00"/>
    <s v="2022-10-20 10:17:11.089000+00:00"/>
    <m/>
  </r>
  <r>
    <s v="Omkar Ghate"/>
    <n v="650000"/>
    <s v="INR"/>
    <n v="0"/>
    <s v="7/20/22"/>
    <s v="Sales"/>
    <s v="stat_kcR4fZg7TU7jjk1jAVua3qGLRS4J5uFayEjK5j02wtv"/>
    <s v="Unqualified"/>
    <n v="0"/>
    <s v="OpportunityStatusType.Lost"/>
    <s v="cont_VzI5ItcIIeEt10wzXDz6bUwBuql5p8AEiriIGLfxj29"/>
    <s v="Mr.Shivark shandilya"/>
    <s v="The decision-maker has a personal relation with an insurer and will go ahead with them"/>
    <s v="lead_PfWVs64hDq7pC9F9dfdiPdp407FPYdNcZ9ybDeR9YSI"/>
    <s v="Radisson"/>
    <s v="Kaushlya Bhavsar"/>
    <s v="user_9SBRjyF0n4iWuhUdqRyQkFhl2J4uyNKhFWvvJEvunX8"/>
    <s v="Omkar Ghate"/>
    <s v="2022-05-23 06:37:43.801000+00:00"/>
    <s v="2022-07-11 07:38:50.673000+00:00"/>
    <m/>
    <m/>
    <m/>
    <m/>
    <m/>
    <n v="65"/>
    <m/>
    <m/>
    <m/>
    <m/>
    <m/>
    <m/>
    <m/>
    <m/>
    <m/>
    <m/>
    <m/>
    <m/>
    <m/>
    <m/>
    <m/>
    <m/>
    <m/>
    <m/>
    <m/>
    <m/>
    <m/>
    <m/>
    <m/>
    <m/>
    <m/>
    <m/>
    <s v="user_FdWFezbLzkYQcGsBUsjZO25nr2poK2nRbqV47Rs5Kfm"/>
    <x v="17"/>
    <x v="1"/>
    <m/>
    <s v="July"/>
    <s v="Cold Call"/>
    <m/>
    <m/>
    <m/>
    <m/>
    <m/>
    <m/>
    <s v="2021-07-23 06:28:44.727000+00:00"/>
    <s v="2022-08-10 10:45:24.853000+00:00"/>
    <s v="GMC"/>
  </r>
  <r>
    <s v="Moziez Chamadia"/>
    <n v="6000000"/>
    <s v="INR"/>
    <n v="0"/>
    <d v="2022-08-07T00:00:00"/>
    <s v="Sales"/>
    <s v="stat_1hn9nRJaLbI53NxPuSQgo90kRpbpKsFlwN4oEGNUTdO"/>
    <s v="Lost"/>
    <n v="0"/>
    <s v="OpportunityStatusType.Lost"/>
    <s v="cont_nmUSoromT6pHFf9p2HIJeMQhcfGzS19w16nYSVuhJ2f"/>
    <s v="Brijesh Kumar"/>
    <s v="GMC renewal"/>
    <s v="lead_tmnKB80A4DvaGbCV4zfUoDbzdj8sIScFbuk5t01upsD"/>
    <s v="L&amp;L security services"/>
    <s v="Trupti Suryavanshi"/>
    <s v="user_IgNfKH7wuLLjHvexoMm2PXWcnF3zYft0ZbMTyfwKRUg"/>
    <s v="Moziez Chamadia"/>
    <s v="2022-05-24 07:24:30.158000+00:00"/>
    <s v="2022-07-11 07:02:55.678000+00:00"/>
    <m/>
    <s v="Gurgaon"/>
    <m/>
    <s v="2021-03-03 15:42:12+00:00"/>
    <m/>
    <n v="5"/>
    <m/>
    <m/>
    <m/>
    <m/>
    <m/>
    <m/>
    <m/>
    <m/>
    <m/>
    <m/>
    <m/>
    <s v="Others"/>
    <m/>
    <m/>
    <m/>
    <m/>
    <m/>
    <m/>
    <m/>
    <m/>
    <m/>
    <m/>
    <m/>
    <m/>
    <m/>
    <m/>
    <s v="user_L8E6IFhq6UCzKLHa45LUUTZCznDuyDwFrGaEp9DXiUM"/>
    <x v="9"/>
    <x v="1"/>
    <m/>
    <s v="July"/>
    <s v="Inbound"/>
    <s v="Inbound via website"/>
    <m/>
    <s v="Employee Count 150"/>
    <m/>
    <m/>
    <m/>
    <s v="2021-03-03 15:44:57.809000+00:00"/>
    <s v="2022-07-11 07:03:43.752000+00:00"/>
    <s v="GMC"/>
  </r>
  <r>
    <s v="Omkar Ghate"/>
    <n v="1000000"/>
    <s v="INR"/>
    <n v="0"/>
    <s v="7/24/22"/>
    <s v="Sales"/>
    <s v="stat_kcR4fZg7TU7jjk1jAVua3qGLRS4J5uFayEjK5j02wtv"/>
    <s v="Unqualified"/>
    <n v="0"/>
    <s v="OpportunityStatusType.Lost"/>
    <s v="cont_F2XeML2L6ciagRng9eL5wMyrzy8TiLqqnrIat3AuJMl"/>
    <s v="Prasad Kulkarni"/>
    <s v="GMC (Renewal)"/>
    <s v="lead_R73hqZxFlQsDR9nwSkZsYtnLgCMbjWUb7EUfSddPm4f"/>
    <s v="WTE Infra Projects"/>
    <s v="Pranav Kenjale"/>
    <s v="user_9SBRjyF0n4iWuhUdqRyQkFhl2J4uyNKhFWvvJEvunX8"/>
    <s v="Omkar Ghate"/>
    <s v="2022-06-06 12:10:38.850000+00:00"/>
    <s v="2022-07-11 07:28:35.108000+00:00"/>
    <m/>
    <s v="Pune"/>
    <m/>
    <m/>
    <m/>
    <n v="300"/>
    <m/>
    <m/>
    <m/>
    <m/>
    <m/>
    <m/>
    <m/>
    <m/>
    <m/>
    <m/>
    <m/>
    <s v="Renewables &amp; Environment"/>
    <m/>
    <m/>
    <m/>
    <m/>
    <m/>
    <m/>
    <m/>
    <m/>
    <m/>
    <m/>
    <m/>
    <m/>
    <m/>
    <m/>
    <s v="user_elsJRWsVnVWXwXYDqwMxWZeO0sLXCWVtdfpMy6LREbN"/>
    <x v="26"/>
    <x v="6"/>
    <m/>
    <s v="January; July"/>
    <s v="Gated Content"/>
    <m/>
    <m/>
    <m/>
    <m/>
    <m/>
    <m/>
    <s v="2020-12-14 05:22:52.138000+00:00"/>
    <s v="2022-10-10 07:34:29.208000+00:00"/>
    <m/>
  </r>
  <r>
    <s v="Anshum Naithani"/>
    <n v="62363"/>
    <s v="INR"/>
    <n v="100"/>
    <d v="2022-08-07T00:00:00"/>
    <s v="Sales"/>
    <s v="stat_OZRiD1474QRJIpvnjHCZfiIvKcVD6mIKSSTzg8SwDVx"/>
    <s v="Won- Payment Completed"/>
    <n v="1"/>
    <s v="OpportunityStatusType.Won"/>
    <s v="cont_skGGhC1L6t5CtR72y5QI3x8uUZkWhWaYPzKlrf3HfeL"/>
    <s v="Sarieka Vaze"/>
    <s v="GPA - Renewal"/>
    <s v="lead_WBx64OtKevZ2SPEV04BLqTQCL6L8yTabDcfSRhN3clT"/>
    <s v="Montran"/>
    <s v="Shreenath Bhat"/>
    <s v="user_lccnw70UrYzjPcbxrA5N9qp8LF1vx6aP08yPEdeU06P"/>
    <s v="Vikas Gupta"/>
    <s v="2022-06-09 10:03:12.546000+00:00"/>
    <s v="2022-07-11 05:45:10.769000+00:00"/>
    <m/>
    <s v="Mumbai"/>
    <m/>
    <m/>
    <m/>
    <n v="205"/>
    <m/>
    <m/>
    <m/>
    <m/>
    <m/>
    <m/>
    <m/>
    <m/>
    <m/>
    <m/>
    <m/>
    <s v="IT Services &amp; IT Consulting"/>
    <m/>
    <m/>
    <m/>
    <m/>
    <m/>
    <m/>
    <m/>
    <m/>
    <m/>
    <m/>
    <m/>
    <m/>
    <s v="Aniket Vahile"/>
    <m/>
    <s v="user_vMd4rmcrSbjykdyL2J7rrYn84SWdcNc5FKligrmItPw"/>
    <x v="11"/>
    <x v="18"/>
    <m/>
    <s v="July"/>
    <s v="Cold Call"/>
    <m/>
    <m/>
    <m/>
    <m/>
    <m/>
    <m/>
    <s v="2022-05-23 07:04:14.741000+00:00"/>
    <s v="2022-09-04 10:15:44.816000+00:00"/>
    <s v="GPA"/>
  </r>
  <r>
    <s v="Sreenivas Hatti"/>
    <n v="540000"/>
    <s v="INR"/>
    <n v="100"/>
    <d v="2022-11-07T00:00:00"/>
    <s v="Sales"/>
    <s v="stat_OZRiD1474QRJIpvnjHCZfiIvKcVD6mIKSSTzg8SwDVx"/>
    <s v="Won- Payment Completed"/>
    <n v="1"/>
    <s v="OpportunityStatusType.Won"/>
    <s v="cont_uTZNEwH43RbUoVb4HCPICboRSTjAgFhaNO8y5Ykal6b"/>
    <s v="Sudarson"/>
    <s v="Won"/>
    <s v="lead_36lmzfo6vCn2WiWFt1SrFb16ktZpRUyUzcH5uFiiLLP"/>
    <s v="PCC Logistics Pvt Ltd"/>
    <s v="Sreenivas Hatti"/>
    <s v="user_JjaNBsxmUKBROYZvEahyXgec466W5jQa2pL0NUZ81Lb"/>
    <s v="Sreenivas Hatti"/>
    <s v="2022-03-22 09:22:37.683000+00:00"/>
    <s v="2022-07-11 06:32:45.253000+00:00"/>
    <m/>
    <s v="Bangalore"/>
    <m/>
    <m/>
    <m/>
    <n v="29"/>
    <m/>
    <m/>
    <m/>
    <m/>
    <m/>
    <m/>
    <m/>
    <m/>
    <m/>
    <m/>
    <m/>
    <s v="Transportation &amp; Logistics"/>
    <m/>
    <m/>
    <m/>
    <m/>
    <m/>
    <m/>
    <m/>
    <m/>
    <m/>
    <m/>
    <m/>
    <m/>
    <m/>
    <m/>
    <s v="user_encRk5bIEFN6ZA11h4WH2AdZTiZpogLSlMIaj0E30SZ"/>
    <x v="3"/>
    <x v="1"/>
    <m/>
    <s v="July"/>
    <s v="Cold Call"/>
    <m/>
    <m/>
    <s v="Ref - Sreenivas"/>
    <m/>
    <m/>
    <m/>
    <s v="2022-03-22 09:21:22.218000+00:00"/>
    <s v="2022-09-29 15:17:24.713000+00:00"/>
    <s v="GMC"/>
  </r>
  <r>
    <s v="Pranav Kenjale"/>
    <n v="90000"/>
    <s v="INR"/>
    <n v="0"/>
    <s v="7/31/22"/>
    <s v="Sales"/>
    <s v="stat_1hn9nRJaLbI53NxPuSQgo90kRpbpKsFlwN4oEGNUTdO"/>
    <s v="Lost"/>
    <n v="0"/>
    <s v="OpportunityStatusType.Lost"/>
    <m/>
    <m/>
    <s v="GMC:   1.17L L1  our quote was 1.38L we were also not able to provide Covid Top Up as its a Care Insurance only product and who was the incumbent here."/>
    <s v="lead_nFgKgTb4nNNi92HIoa7HOz7UpLMNGKTizJOAcdNCvTy"/>
    <s v="Develgram Technologies Pvt LTD"/>
    <s v="Bharti Bankey"/>
    <s v="user_x9AtbGLhDmWYC9XAmYdfwBt9yiXbgMhBuZpIoFuN8Cd"/>
    <s v="Pranav Kenjale"/>
    <s v="2022-06-21 06:48:40.860000+00:00"/>
    <s v="2022-07-11 05:19:26.983000+00:00"/>
    <m/>
    <s v="Hyderabad"/>
    <m/>
    <s v="2021-06-28 06:20:35+00:00"/>
    <m/>
    <n v="4"/>
    <m/>
    <m/>
    <m/>
    <m/>
    <m/>
    <m/>
    <m/>
    <m/>
    <m/>
    <m/>
    <m/>
    <s v="IT Services &amp; IT Consulting"/>
    <m/>
    <m/>
    <m/>
    <m/>
    <m/>
    <m/>
    <m/>
    <m/>
    <m/>
    <m/>
    <m/>
    <m/>
    <m/>
    <m/>
    <s v="user_9SBRjyF0n4iWuhUdqRyQkFhl2J4uyNKhFWvvJEvunX8"/>
    <x v="33"/>
    <x v="5"/>
    <m/>
    <s v="July"/>
    <s v="Inbound"/>
    <s v="Inbound via website"/>
    <m/>
    <s v="Employee Count 25"/>
    <m/>
    <m/>
    <m/>
    <s v="2021-06-28 06:23:34.518000+00:00"/>
    <s v="2022-10-13 07:20:00.505000+00:00"/>
    <m/>
  </r>
  <r>
    <s v="Sonal Paithankar"/>
    <n v="50000"/>
    <s v="INR"/>
    <n v="0"/>
    <s v="7/30/22"/>
    <s v="Sales"/>
    <s v="stat_kcR4fZg7TU7jjk1jAVua3qGLRS4J5uFayEjK5j02wtv"/>
    <s v="Unqualified"/>
    <n v="0"/>
    <s v="OpportunityStatusType.Lost"/>
    <m/>
    <m/>
    <s v="GPA"/>
    <s v="lead_C93AbwBnd6Y6gEfl0G5FMxctmz9AIr51ngt66nzFJVS"/>
    <s v="Avanti Fellows"/>
    <s v="Aditya Binani"/>
    <s v="user_Iwn6da5WKkZqwUySK0oUuCb72pFP5WEm4zAb92ijqFe"/>
    <s v="Sonal Paithankar"/>
    <s v="2022-06-06 09:01:51.589000+00:00"/>
    <s v="2022-07-10 07:54:46.633000+00:00"/>
    <m/>
    <s v="Mumbai"/>
    <m/>
    <m/>
    <m/>
    <n v="500"/>
    <m/>
    <m/>
    <m/>
    <m/>
    <m/>
    <m/>
    <m/>
    <m/>
    <m/>
    <m/>
    <m/>
    <m/>
    <m/>
    <m/>
    <m/>
    <m/>
    <m/>
    <m/>
    <m/>
    <m/>
    <m/>
    <m/>
    <m/>
    <m/>
    <m/>
    <m/>
    <s v="user_g5Yw4Z4XnIbmcGhJO80vdtFdd5ElcDlgYO3q8l82ODn"/>
    <x v="18"/>
    <x v="1"/>
    <m/>
    <s v="July"/>
    <s v="Gated Content"/>
    <m/>
    <m/>
    <s v="Employee Wellness Handbook"/>
    <m/>
    <m/>
    <m/>
    <s v="2022-04-07 09:27:26.414000+00:00"/>
    <s v="2022-09-01 20:09:14.488000+00:00"/>
    <m/>
  </r>
  <r>
    <s v="Sonal Paithankar"/>
    <n v="20000000"/>
    <s v="INR"/>
    <n v="0"/>
    <d v="2022-04-07T00:00:00"/>
    <s v="Sales"/>
    <s v="stat_1hn9nRJaLbI53NxPuSQgo90kRpbpKsFlwN4oEGNUTdO"/>
    <s v="Lost"/>
    <n v="0"/>
    <s v="OpportunityStatusType.Lost"/>
    <m/>
    <m/>
    <s v="GMC"/>
    <s v="lead_ULIt0k69HysUCZn0IGUCjIEdllbt7B2yAgdULGX05lV"/>
    <s v="Cactus communications"/>
    <s v="Aditya Binani"/>
    <s v="user_Iwn6da5WKkZqwUySK0oUuCb72pFP5WEm4zAb92ijqFe"/>
    <s v="Sonal Paithankar"/>
    <s v="2022-05-06 11:46:54.831000+00:00"/>
    <s v="2022-07-10 07:59:00.881000+00:00"/>
    <m/>
    <s v="Mumbai"/>
    <m/>
    <m/>
    <m/>
    <n v="1100"/>
    <m/>
    <m/>
    <s v="Facebook"/>
    <m/>
    <m/>
    <m/>
    <m/>
    <s v="PAID_SOCIAL"/>
    <m/>
    <m/>
    <m/>
    <s v="IT Services &amp; IT Consulting"/>
    <m/>
    <m/>
    <m/>
    <m/>
    <m/>
    <m/>
    <m/>
    <m/>
    <m/>
    <m/>
    <m/>
    <m/>
    <s v="Sakshi Soni"/>
    <m/>
    <s v="user_g5Yw4Z4XnIbmcGhJO80vdtFdd5ElcDlgYO3q8l82ODn"/>
    <x v="18"/>
    <x v="1"/>
    <m/>
    <s v="January; June"/>
    <s v="Cold Call; Gated Content"/>
    <s v="linkedin prospecting"/>
    <m/>
    <s v="Employee Engagement Handbook"/>
    <m/>
    <m/>
    <m/>
    <s v="2021-08-23 12:30:32.748000+00:00"/>
    <s v="2022-10-06 00:06:54.700000+00:00"/>
    <m/>
  </r>
  <r>
    <s v="Vrushali Kummar"/>
    <n v="10000"/>
    <s v="INR"/>
    <n v="0"/>
    <s v="7/30/22"/>
    <s v="Sales"/>
    <s v="stat_kcR4fZg7TU7jjk1jAVua3qGLRS4J5uFayEjK5j02wtv"/>
    <s v="Unqualified"/>
    <n v="0"/>
    <s v="OpportunityStatusType.Lost"/>
    <m/>
    <m/>
    <s v="client changed from 1+5 to 1+3 and 3LSI - client is too confused, will qualify this back if there is any revert"/>
    <s v="lead_iZ0J5y10NF3Omp9YKTopcu75b2cC8rAK6hk6RBenDMF"/>
    <s v="Alchemy tech(Fresh)"/>
    <s v="Satyajit Chati"/>
    <s v="user_TZzywQwym26DjuswO479pxRhNKX152z8X1haCx2vcst"/>
    <s v="Vrushali Kummar"/>
    <s v="2022-01-31 12:23:50.885000+00:00"/>
    <s v="2022-07-10 08:18:08.862000+00:00"/>
    <m/>
    <s v="Ahmedabad"/>
    <m/>
    <s v="2021-09-03 11:11:14+00:00"/>
    <m/>
    <n v="100"/>
    <m/>
    <m/>
    <m/>
    <m/>
    <m/>
    <m/>
    <m/>
    <m/>
    <m/>
    <m/>
    <m/>
    <s v="Others"/>
    <m/>
    <m/>
    <m/>
    <m/>
    <m/>
    <m/>
    <m/>
    <m/>
    <m/>
    <m/>
    <m/>
    <m/>
    <m/>
    <m/>
    <s v="user_5IQTpX6DsnoeoDfxqzqojpVoQLXPh68nhDjLS5ETjYj"/>
    <x v="8"/>
    <x v="1"/>
    <m/>
    <m/>
    <s v="Gated Content; Inbound"/>
    <s v="Inbound via website"/>
    <m/>
    <s v="Employee healthcare handbook"/>
    <m/>
    <m/>
    <m/>
    <s v="2021-08-29 20:10:08.094000+00:00"/>
    <s v="2022-10-14 12:11:07.575000+00:00"/>
    <s v="GPA"/>
  </r>
  <r>
    <s v="Satyam Tiwari"/>
    <n v="50000"/>
    <s v="INR"/>
    <n v="0"/>
    <d v="2022-01-07T00:00:00"/>
    <s v="Sales"/>
    <s v="stat_1hn9nRJaLbI53NxPuSQgo90kRpbpKsFlwN4oEGNUTdO"/>
    <s v="Lost"/>
    <n v="0"/>
    <s v="OpportunityStatusType.Lost"/>
    <m/>
    <m/>
    <s v="GPA"/>
    <s v="lead_jKKV6FFc66HoILhfwnPWe2DuMmrfPqo8w6IbnjtLwDi"/>
    <s v="Cybrilla Technologies"/>
    <s v="Aditya Binani"/>
    <s v="user_2YgShwgjLNI4FjAqgE9PtKsdIaGh919JGcFG919fe5B"/>
    <s v="Satyam Tiwari"/>
    <s v="2022-05-13 10:50:11.286000+00:00"/>
    <s v="2022-07-09 04:56:09.117000+00:00"/>
    <m/>
    <s v="Bangalore"/>
    <m/>
    <m/>
    <m/>
    <n v="110"/>
    <m/>
    <m/>
    <m/>
    <m/>
    <m/>
    <m/>
    <m/>
    <m/>
    <m/>
    <m/>
    <m/>
    <s v="IT Services &amp; IT Consulting"/>
    <m/>
    <m/>
    <m/>
    <m/>
    <m/>
    <m/>
    <m/>
    <m/>
    <m/>
    <m/>
    <m/>
    <m/>
    <m/>
    <m/>
    <s v="user_g5Yw4Z4XnIbmcGhJO80vdtFdd5ElcDlgYO3q8l82ODn"/>
    <x v="18"/>
    <x v="1"/>
    <m/>
    <s v="July"/>
    <s v="Gated Content"/>
    <m/>
    <m/>
    <s v="Lead Magnet Lead"/>
    <m/>
    <m/>
    <m/>
    <s v="2021-09-06 13:21:46.062000+00:00"/>
    <s v="2022-07-20 05:54:41.791000+00:00"/>
    <m/>
  </r>
  <r>
    <s v="Satyam Tiwari"/>
    <n v="500000"/>
    <s v="INR"/>
    <n v="0"/>
    <d v="2022-01-07T00:00:00"/>
    <s v="Sales"/>
    <s v="stat_1hn9nRJaLbI53NxPuSQgo90kRpbpKsFlwN4oEGNUTdO"/>
    <s v="Lost"/>
    <n v="0"/>
    <s v="OpportunityStatusType.Lost"/>
    <m/>
    <m/>
    <s v="GMC"/>
    <s v="lead_jKKV6FFc66HoILhfwnPWe2DuMmrfPqo8w6IbnjtLwDi"/>
    <s v="Cybrilla Technologies"/>
    <s v="Aditya Binani"/>
    <s v="user_2YgShwgjLNI4FjAqgE9PtKsdIaGh919JGcFG919fe5B"/>
    <s v="Satyam Tiwari"/>
    <s v="2022-05-11 08:01:50.880000+00:00"/>
    <s v="2022-07-09 04:56:12.834000+00:00"/>
    <m/>
    <s v="Bangalore"/>
    <m/>
    <m/>
    <m/>
    <n v="110"/>
    <m/>
    <m/>
    <m/>
    <m/>
    <m/>
    <m/>
    <m/>
    <m/>
    <m/>
    <m/>
    <m/>
    <s v="IT Services &amp; IT Consulting"/>
    <m/>
    <m/>
    <m/>
    <m/>
    <m/>
    <m/>
    <m/>
    <m/>
    <m/>
    <m/>
    <m/>
    <m/>
    <m/>
    <m/>
    <s v="user_g5Yw4Z4XnIbmcGhJO80vdtFdd5ElcDlgYO3q8l82ODn"/>
    <x v="18"/>
    <x v="1"/>
    <m/>
    <s v="July"/>
    <s v="Gated Content"/>
    <m/>
    <m/>
    <s v="Lead Magnet Lead"/>
    <m/>
    <m/>
    <m/>
    <s v="2021-09-06 13:21:46.062000+00:00"/>
    <s v="2022-07-20 05:54:41.791000+00:00"/>
    <m/>
  </r>
  <r>
    <s v="Sreenivas Hatti"/>
    <n v="1900000"/>
    <s v="INR"/>
    <n v="100"/>
    <d v="2022-08-07T00:00:00"/>
    <s v="Sales"/>
    <s v="stat_OZRiD1474QRJIpvnjHCZfiIvKcVD6mIKSSTzg8SwDVx"/>
    <s v="Won- Payment Completed"/>
    <n v="1"/>
    <s v="OpportunityStatusType.Won"/>
    <s v="cont_K3GMCEh9ffaUSSlioSWJdvrCfVwishL2LRvljDNvVtX"/>
    <s v="Siddhant Agarwal"/>
    <s v="Referred by Itika"/>
    <s v="lead_rw9ouOo8eJFE5xakOrdkgS73kpYxBjw1Mu2Stkf4avx"/>
    <s v="Incanus Technologies Pvt Ltd"/>
    <s v="Sreenivas Hatti"/>
    <s v="user_6dalmZ7hmWD47jhCVGdU1SSEcFMsz9rWtW2jPORgJvj"/>
    <s v="Vivek Singh"/>
    <s v="2022-06-30 04:02:26.998000+00:00"/>
    <s v="2022-07-08 14:12:04.880000+00:00"/>
    <m/>
    <s v="Bangalore"/>
    <m/>
    <m/>
    <m/>
    <n v="484"/>
    <m/>
    <m/>
    <m/>
    <m/>
    <m/>
    <m/>
    <m/>
    <m/>
    <m/>
    <m/>
    <m/>
    <s v="Education"/>
    <m/>
    <m/>
    <m/>
    <m/>
    <m/>
    <m/>
    <m/>
    <m/>
    <m/>
    <m/>
    <m/>
    <m/>
    <s v="Jitin Gopi"/>
    <m/>
    <m/>
    <x v="16"/>
    <x v="18"/>
    <m/>
    <m/>
    <s v="Cold Call"/>
    <m/>
    <m/>
    <m/>
    <m/>
    <m/>
    <m/>
    <s v="2022-06-30 04:01:08.896000+00:00"/>
    <s v="2022-10-04 07:58:55.198000+00:00"/>
    <s v="GMC"/>
  </r>
  <r>
    <s v="Ankur Gaurav"/>
    <n v="800000"/>
    <s v="INR"/>
    <n v="100"/>
    <d v="2022-08-07T00:00:00"/>
    <s v="Sales"/>
    <s v="stat_OZRiD1474QRJIpvnjHCZfiIvKcVD6mIKSSTzg8SwDVx"/>
    <s v="Won- Payment Completed"/>
    <n v="1"/>
    <s v="OpportunityStatusType.Won"/>
    <s v="cont_yURU3iwRchdygk7L1NVZW1pvfTY8ob4suGs8SfN5l8J"/>
    <s v="Mehul Parikh"/>
    <m/>
    <s v="lead_wn4xK9wwLEY0ERnbZ2FEKrlrBQqAfHkAUbJAMoNSLc9"/>
    <s v="Polyset Plastics Pvt Ltd"/>
    <s v="Harmanjit Singh"/>
    <s v="user_srg8vKhTH4Op816Ys9oZfFwLDukscRfgPrYZnVvwv0c"/>
    <s v="Ankur Gaurav"/>
    <s v="2022-05-09 10:59:44.384000+00:00"/>
    <s v="2022-07-08 13:26:38.619000+00:00"/>
    <m/>
    <s v="Mumbai"/>
    <m/>
    <m/>
    <m/>
    <n v="163"/>
    <m/>
    <m/>
    <m/>
    <m/>
    <m/>
    <m/>
    <m/>
    <m/>
    <m/>
    <m/>
    <m/>
    <s v="Manufacturing"/>
    <m/>
    <m/>
    <m/>
    <m/>
    <m/>
    <m/>
    <m/>
    <m/>
    <m/>
    <m/>
    <m/>
    <m/>
    <s v="Jithendra Goalla"/>
    <m/>
    <s v="user_lwF8ctKa5IyxqATpO2EOw2h0AEPiCMHOgewiH38Ei77"/>
    <x v="0"/>
    <x v="8"/>
    <m/>
    <s v="July"/>
    <s v="Cold Call"/>
    <m/>
    <m/>
    <m/>
    <m/>
    <m/>
    <m/>
    <s v="2021-08-05 07:12:25.734000+00:00"/>
    <s v="2022-07-22 08:55:57.763000+00:00"/>
    <s v="GMC"/>
  </r>
  <r>
    <s v="Tejas Kulkarni"/>
    <n v="16808"/>
    <s v="INR"/>
    <n v="100"/>
    <d v="2022-08-07T00:00:00"/>
    <s v="Sales"/>
    <s v="stat_OZRiD1474QRJIpvnjHCZfiIvKcVD6mIKSSTzg8SwDVx"/>
    <s v="Won- Payment Completed"/>
    <n v="1"/>
    <s v="OpportunityStatusType.Won"/>
    <s v="cont_OTPGRkIjd28sD7PBACSbTSe3XUzVpw9cIj6BITSKlUP"/>
    <s v="Lalit"/>
    <m/>
    <s v="lead_8ooq4bre6KK38yWOdwNcmQJRWFIMjFSunvPAmVJODzt"/>
    <s v="Nimbus Pipes"/>
    <s v="Prateek Wadhwa"/>
    <s v="user_kbtBHYtBjVDNyI72HTF6C1SCvC7yVBiA6OrBOy3t96U"/>
    <s v="Tejas Kulkarni"/>
    <s v="2022-07-08 11:26:31.818000+00:00"/>
    <s v="2022-07-08 11:30:15.471000+00:00"/>
    <m/>
    <s v="Jaipur"/>
    <m/>
    <s v="2022-04-08 11:47:05+00:00"/>
    <m/>
    <n v="160"/>
    <m/>
    <m/>
    <m/>
    <m/>
    <m/>
    <m/>
    <m/>
    <s v="ORGANIC_SEARCH"/>
    <m/>
    <m/>
    <m/>
    <s v="Manufacturing"/>
    <m/>
    <m/>
    <m/>
    <m/>
    <m/>
    <m/>
    <m/>
    <m/>
    <m/>
    <m/>
    <m/>
    <m/>
    <m/>
    <m/>
    <s v="user_FdWFezbLzkYQcGsBUsjZO25nr2poK2nRbqV47Rs5Kfm"/>
    <x v="17"/>
    <x v="1"/>
    <m/>
    <m/>
    <s v="Inbound"/>
    <s v="Inbound via website"/>
    <m/>
    <s v="Employee Count 100"/>
    <m/>
    <m/>
    <m/>
    <s v="2022-04-08 11:49:53.497000+00:00"/>
    <s v="2022-08-17 02:26:45.152000+00:00"/>
    <s v="WC"/>
  </r>
  <r>
    <s v="Vrushali Kummar"/>
    <n v="5000000"/>
    <s v="INR"/>
    <n v="0"/>
    <s v="7/15/22"/>
    <s v="Sales"/>
    <s v="stat_kcR4fZg7TU7jjk1jAVua3qGLRS4J5uFayEjK5j02wtv"/>
    <s v="Unqualified"/>
    <n v="0"/>
    <s v="OpportunityStatusType.Lost"/>
    <m/>
    <m/>
    <s v="Company has put the policy on hold and are not looking at renewing this year"/>
    <s v="lead_HBW9nQiHYdjt242bjzRxhtS16i060qadioQW6v3yt1A"/>
    <s v="Nilons (Fresh)"/>
    <s v="Bhairavi Jog"/>
    <s v="user_TZzywQwym26DjuswO479pxRhNKX152z8X1haCx2vcst"/>
    <s v="Vrushali Kummar"/>
    <s v="2021-12-23 05:10:16.271000+00:00"/>
    <s v="2022-07-08 11:59:04.792000+00:00"/>
    <m/>
    <s v="Pune"/>
    <m/>
    <m/>
    <m/>
    <n v="2700"/>
    <m/>
    <m/>
    <m/>
    <m/>
    <m/>
    <m/>
    <m/>
    <m/>
    <m/>
    <m/>
    <m/>
    <s v="Food &amp; Beverages"/>
    <m/>
    <m/>
    <m/>
    <m/>
    <m/>
    <m/>
    <m/>
    <m/>
    <m/>
    <m/>
    <m/>
    <m/>
    <s v="Yogesh Paigude"/>
    <m/>
    <s v="user_228eUmsdKIb9OItgmiDq1zD4aPZ1eqiapbaLAGeBf8g"/>
    <x v="13"/>
    <x v="1"/>
    <m/>
    <s v="April"/>
    <s v="Gated Content"/>
    <s v="Lusha"/>
    <m/>
    <s v="Downloaded the guide: Employee Wellness Handbook"/>
    <m/>
    <m/>
    <m/>
    <s v="2021-07-23 07:34:38.193000+00:00"/>
    <s v="2022-09-30 09:18:10.919000+00:00"/>
    <m/>
  </r>
  <r>
    <s v="Tejas Kulkarni"/>
    <n v="53300"/>
    <s v="INR"/>
    <n v="100"/>
    <d v="2022-08-07T00:00:00"/>
    <s v="Sales"/>
    <s v="stat_OZRiD1474QRJIpvnjHCZfiIvKcVD6mIKSSTzg8SwDVx"/>
    <s v="Won- Payment Completed"/>
    <n v="1"/>
    <s v="OpportunityStatusType.Won"/>
    <s v="cont_fUGU6ZEjZk71UdrOvVEnTFT26IAGBzsYJX2eldjZcba"/>
    <s v="Pravin Kumar Lath"/>
    <m/>
    <s v="lead_8ooq4bre6KK38yWOdwNcmQJRWFIMjFSunvPAmVJODzt"/>
    <s v="Nimbus Pipes"/>
    <s v="Prateek Wadhwa"/>
    <s v="user_kbtBHYtBjVDNyI72HTF6C1SCvC7yVBiA6OrBOy3t96U"/>
    <s v="Tejas Kulkarni"/>
    <s v="2022-04-20 10:55:22.661000+00:00"/>
    <s v="2022-07-08 11:29:53.534000+00:00"/>
    <m/>
    <s v="Jaipur"/>
    <m/>
    <s v="2022-04-08 11:47:05+00:00"/>
    <m/>
    <n v="160"/>
    <m/>
    <m/>
    <m/>
    <m/>
    <m/>
    <m/>
    <m/>
    <s v="ORGANIC_SEARCH"/>
    <m/>
    <m/>
    <m/>
    <s v="Manufacturing"/>
    <m/>
    <m/>
    <m/>
    <m/>
    <m/>
    <m/>
    <m/>
    <m/>
    <m/>
    <m/>
    <m/>
    <m/>
    <m/>
    <m/>
    <s v="user_FdWFezbLzkYQcGsBUsjZO25nr2poK2nRbqV47Rs5Kfm"/>
    <x v="17"/>
    <x v="1"/>
    <m/>
    <m/>
    <s v="Inbound"/>
    <s v="Inbound via website"/>
    <m/>
    <s v="Employee Count 100"/>
    <m/>
    <m/>
    <m/>
    <s v="2022-04-08 11:49:53.497000+00:00"/>
    <s v="2022-08-17 02:26:45.152000+00:00"/>
    <s v="WC"/>
  </r>
  <r>
    <s v="Tejas Kulkarni"/>
    <n v="74400"/>
    <s v="INR"/>
    <n v="100"/>
    <d v="2022-08-07T00:00:00"/>
    <s v="Sales"/>
    <s v="stat_OZRiD1474QRJIpvnjHCZfiIvKcVD6mIKSSTzg8SwDVx"/>
    <s v="Won- Payment Completed"/>
    <n v="1"/>
    <s v="OpportunityStatusType.Won"/>
    <s v="cont_OTPGRkIjd28sD7PBACSbTSe3XUzVpw9cIj6BITSKlUP"/>
    <s v="Lalit"/>
    <m/>
    <s v="lead_8ooq4bre6KK38yWOdwNcmQJRWFIMjFSunvPAmVJODzt"/>
    <s v="Nimbus Pipes"/>
    <s v="Prateek Wadhwa"/>
    <s v="user_kbtBHYtBjVDNyI72HTF6C1SCvC7yVBiA6OrBOy3t96U"/>
    <s v="Tejas Kulkarni"/>
    <s v="2022-04-20 10:43:47.083000+00:00"/>
    <s v="2022-07-08 11:29:35.625000+00:00"/>
    <m/>
    <s v="Jaipur"/>
    <m/>
    <s v="2022-04-08 11:47:05+00:00"/>
    <m/>
    <n v="160"/>
    <m/>
    <m/>
    <m/>
    <m/>
    <m/>
    <m/>
    <m/>
    <s v="ORGANIC_SEARCH"/>
    <m/>
    <m/>
    <m/>
    <s v="Manufacturing"/>
    <m/>
    <m/>
    <m/>
    <m/>
    <m/>
    <m/>
    <m/>
    <m/>
    <m/>
    <m/>
    <m/>
    <m/>
    <m/>
    <m/>
    <s v="user_FdWFezbLzkYQcGsBUsjZO25nr2poK2nRbqV47Rs5Kfm"/>
    <x v="17"/>
    <x v="1"/>
    <m/>
    <m/>
    <s v="Inbound"/>
    <s v="Inbound via website"/>
    <m/>
    <s v="Employee Count 100"/>
    <m/>
    <m/>
    <m/>
    <s v="2022-04-08 11:49:53.497000+00:00"/>
    <s v="2022-08-17 02:26:45.152000+00:00"/>
    <s v="GPA"/>
  </r>
  <r>
    <s v="Tejas Kulkarni"/>
    <n v="313516"/>
    <s v="INR"/>
    <n v="100"/>
    <d v="2022-08-07T00:00:00"/>
    <s v="Sales"/>
    <s v="stat_OZRiD1474QRJIpvnjHCZfiIvKcVD6mIKSSTzg8SwDVx"/>
    <s v="Won- Payment Completed"/>
    <n v="1"/>
    <s v="OpportunityStatusType.Won"/>
    <s v="cont_OTPGRkIjd28sD7PBACSbTSe3XUzVpw9cIj6BITSKlUP"/>
    <s v="Lalit"/>
    <m/>
    <s v="lead_8ooq4bre6KK38yWOdwNcmQJRWFIMjFSunvPAmVJODzt"/>
    <s v="Nimbus Pipes"/>
    <s v="Prateek Wadhwa"/>
    <s v="user_kbtBHYtBjVDNyI72HTF6C1SCvC7yVBiA6OrBOy3t96U"/>
    <s v="Tejas Kulkarni"/>
    <s v="2022-04-20 10:33:12.530000+00:00"/>
    <s v="2022-07-08 11:29:21.299000+00:00"/>
    <m/>
    <s v="Jaipur"/>
    <m/>
    <s v="2022-04-08 11:47:05+00:00"/>
    <m/>
    <n v="160"/>
    <m/>
    <m/>
    <m/>
    <m/>
    <m/>
    <m/>
    <m/>
    <s v="ORGANIC_SEARCH"/>
    <m/>
    <m/>
    <m/>
    <s v="Manufacturing"/>
    <m/>
    <m/>
    <m/>
    <m/>
    <m/>
    <m/>
    <m/>
    <m/>
    <m/>
    <m/>
    <m/>
    <m/>
    <m/>
    <m/>
    <s v="user_FdWFezbLzkYQcGsBUsjZO25nr2poK2nRbqV47Rs5Kfm"/>
    <x v="17"/>
    <x v="1"/>
    <m/>
    <m/>
    <s v="Inbound"/>
    <s v="Inbound via website"/>
    <m/>
    <s v="Employee Count 100"/>
    <m/>
    <m/>
    <m/>
    <s v="2022-04-08 11:49:53.497000+00:00"/>
    <s v="2022-08-17 02:26:45.152000+00:00"/>
    <s v="GMC"/>
  </r>
  <r>
    <s v="Tejas Kulkarni"/>
    <n v="200000"/>
    <s v="INR"/>
    <n v="50"/>
    <s v="9/30/22"/>
    <s v="Sales"/>
    <s v="stat_Bh0lNV2usJkCLD6fjWneAqpmASEbmvomDaal7U02FV1"/>
    <s v="Demo Scheduled"/>
    <n v="0"/>
    <s v="OpportunityStatusType.Active"/>
    <m/>
    <m/>
    <m/>
    <s v="lead_Z5C0PC5V6Se3tv0dbF8sAm1ePlWYfRNdGs8bc4XXdtR"/>
    <s v="PurpleTutor"/>
    <s v="Kanchan Kothari"/>
    <s v="user_1komhF31jxFbJLZLStQ90SscOCIJbC30nqRiun56hqB"/>
    <s v="Kanchan Kothari"/>
    <s v="2022-06-03 07:29:43.248000+00:00"/>
    <s v="2022-07-08 10:52:39.505000+00:00"/>
    <m/>
    <s v="Mumbai"/>
    <m/>
    <m/>
    <m/>
    <n v="75"/>
    <m/>
    <m/>
    <m/>
    <m/>
    <m/>
    <m/>
    <m/>
    <m/>
    <m/>
    <m/>
    <m/>
    <s v="Education"/>
    <m/>
    <m/>
    <m/>
    <m/>
    <m/>
    <m/>
    <m/>
    <m/>
    <m/>
    <m/>
    <m/>
    <m/>
    <s v="Deepak Yadav"/>
    <m/>
    <s v="user_cuWn1aL1OYLr4Jn6i7zouGfa4efY8ya7QxeZnqSq8e5"/>
    <x v="34"/>
    <x v="1"/>
    <m/>
    <m/>
    <s v="Gated Content"/>
    <m/>
    <m/>
    <s v="Employee Engagement Handbook"/>
    <m/>
    <m/>
    <m/>
    <s v="2022-03-28 07:03:11.076000+00:00"/>
    <s v="2022-09-14 11:40:21.651000+00:00"/>
    <m/>
  </r>
  <r>
    <s v="Aditya Binani"/>
    <n v="100000"/>
    <s v="INR"/>
    <n v="0"/>
    <s v="7/15/22"/>
    <s v="Sales"/>
    <s v="stat_kcR4fZg7TU7jjk1jAVua3qGLRS4J5uFayEjK5j02wtv"/>
    <s v="Unqualified"/>
    <n v="0"/>
    <s v="OpportunityStatusType.Lost"/>
    <m/>
    <m/>
    <s v="Parental Fresh"/>
    <s v="lead_MTKTIzYT4LOKEgUPmIOmrYQ2Kt3bmt8Ay3x7ES13pLM"/>
    <s v="Toyota Lakozy"/>
    <s v="Aditya Binani"/>
    <s v="user_g5Yw4Z4XnIbmcGhJO80vdtFdd5ElcDlgYO3q8l82ODn"/>
    <s v="Aditya Binani"/>
    <s v="2022-04-27 11:27:27.367000+00:00"/>
    <s v="2022-07-08 10:35:33.241000+00:00"/>
    <m/>
    <s v="Mumbai"/>
    <m/>
    <m/>
    <m/>
    <n v="52"/>
    <m/>
    <m/>
    <m/>
    <m/>
    <m/>
    <m/>
    <m/>
    <m/>
    <m/>
    <m/>
    <m/>
    <s v="Automotive"/>
    <m/>
    <m/>
    <m/>
    <m/>
    <m/>
    <m/>
    <m/>
    <m/>
    <m/>
    <m/>
    <m/>
    <m/>
    <s v="Deepak Yadav"/>
    <m/>
    <s v="user_g5Yw4Z4XnIbmcGhJO80vdtFdd5ElcDlgYO3q8l82ODn"/>
    <x v="18"/>
    <x v="1"/>
    <m/>
    <s v="July; June"/>
    <s v="Cold Call"/>
    <m/>
    <m/>
    <m/>
    <m/>
    <m/>
    <m/>
    <s v="2021-08-05 07:12:50.724000+00:00"/>
    <s v="2022-09-21 11:14:25.894000+00:00"/>
    <m/>
  </r>
  <r>
    <s v="Tejas Kulkarni"/>
    <n v="325000"/>
    <s v="INR"/>
    <n v="50"/>
    <s v="8/31/22"/>
    <s v="Sales"/>
    <s v="stat_Bh0lNV2usJkCLD6fjWneAqpmASEbmvomDaal7U02FV1"/>
    <s v="Demo Scheduled"/>
    <n v="0"/>
    <s v="OpportunityStatusType.Active"/>
    <m/>
    <m/>
    <m/>
    <s v="lead_aE6Eev0Wp6TvEhpHSipi7co1ywI6nD2XMYOTQM9DceQ"/>
    <s v="ELECTRONIC AND ENGINEERING SERVICES PRIVATE LIMITED"/>
    <s v="Kanchan Kothari"/>
    <s v="user_1komhF31jxFbJLZLStQ90SscOCIJbC30nqRiun56hqB"/>
    <s v="Kanchan Kothari"/>
    <s v="2022-06-02 11:18:20.213000+00:00"/>
    <s v="2022-07-08 10:50:14.409000+00:00"/>
    <m/>
    <s v="Mumbai"/>
    <m/>
    <m/>
    <m/>
    <n v="50"/>
    <m/>
    <m/>
    <m/>
    <m/>
    <m/>
    <m/>
    <m/>
    <m/>
    <m/>
    <m/>
    <m/>
    <s v="Consumer Goods &amp; Electronics"/>
    <m/>
    <m/>
    <m/>
    <m/>
    <m/>
    <m/>
    <m/>
    <m/>
    <m/>
    <m/>
    <m/>
    <m/>
    <s v="Jitin Gopi"/>
    <m/>
    <s v="user_cuWn1aL1OYLr4Jn6i7zouGfa4efY8ya7QxeZnqSq8e5"/>
    <x v="34"/>
    <x v="1"/>
    <m/>
    <m/>
    <s v="Cold Call"/>
    <m/>
    <m/>
    <m/>
    <m/>
    <m/>
    <m/>
    <s v="2022-04-03 18:13:56.448000+00:00"/>
    <s v="2022-09-14 11:39:39.326000+00:00"/>
    <m/>
  </r>
  <r>
    <s v="Navin Panjwani"/>
    <n v="450000"/>
    <s v="INR"/>
    <n v="0"/>
    <d v="2022-08-07T00:00:00"/>
    <s v="Sales"/>
    <s v="stat_1hn9nRJaLbI53NxPuSQgo90kRpbpKsFlwN4oEGNUTdO"/>
    <s v="Lost"/>
    <n v="0"/>
    <s v="OpportunityStatusType.Lost"/>
    <s v="cont_wlpGftnx2HV5oya2pv586tnwnN9iIffykG6Z4IxVfdc"/>
    <s v="Spoorthi R"/>
    <m/>
    <s v="lead_8Er5LmhEDOVLzuhc9mB0G1TBSdOqT1BafXK845X4OCo"/>
    <s v="CODILAR TECHNOLOGIES PRIVATE LIMITED"/>
    <s v="Nikhil Ahuja"/>
    <s v="user_sREdxbAJihL2Zbgic7tyQ6Rc4Mny7HnD1RNGhA9DDYh"/>
    <s v="Prajakta Sahastrabudhe"/>
    <s v="2022-06-15 08:44:33.829000+00:00"/>
    <s v="2022-07-08 10:08:36.901000+00:00"/>
    <m/>
    <s v="Bangalore"/>
    <m/>
    <m/>
    <m/>
    <n v="193"/>
    <m/>
    <m/>
    <m/>
    <m/>
    <m/>
    <m/>
    <m/>
    <m/>
    <m/>
    <m/>
    <m/>
    <s v="IT Services &amp; IT Consulting"/>
    <m/>
    <m/>
    <m/>
    <m/>
    <m/>
    <m/>
    <m/>
    <m/>
    <m/>
    <m/>
    <m/>
    <m/>
    <s v="Jitin Gopi"/>
    <m/>
    <s v="user_A8KOTZADnUtEQOLt4nSLAmteNStuGh80js75RYjrXVt"/>
    <x v="6"/>
    <x v="1"/>
    <m/>
    <s v="July"/>
    <s v="Gated Content"/>
    <s v="Lusha"/>
    <m/>
    <s v="Glengarry"/>
    <m/>
    <m/>
    <m/>
    <s v="2022-02-06 08:47:16.447000+00:00"/>
    <s v="2022-09-13 13:29:50.238000+00:00"/>
    <s v="GMC"/>
  </r>
  <r>
    <s v="Naveen Kumar"/>
    <n v="40000000"/>
    <s v="INR"/>
    <n v="0"/>
    <d v="2022-04-07T00:00:00"/>
    <s v="Sales"/>
    <s v="stat_1hn9nRJaLbI53NxPuSQgo90kRpbpKsFlwN4oEGNUTdO"/>
    <s v="Lost"/>
    <n v="0"/>
    <s v="OpportunityStatusType.Lost"/>
    <s v="cont_KT3nYHTomagNWdW4NWkSjO0x7DraRzi6JZ2yV0nQlyK"/>
    <s v="Rohit Gaikwad"/>
    <s v="meeting _ 31st May"/>
    <s v="lead_YFSKWSWK9LYUTTaycHnxlk7QEPQq1IXb9Y621u9wuB6"/>
    <s v="Aquity Solutions India Pvt. Ltd."/>
    <s v="Kanchan Kothari"/>
    <s v="user_N52PP2uP2VZc2gm0nhh6CNFSif4n85g1cdxoNFd9ct0"/>
    <s v="Naveen Kumar"/>
    <s v="2022-05-13 11:08:36.655000+00:00"/>
    <s v="2022-07-08 10:26:50.183000+00:00"/>
    <m/>
    <s v="Mumbai"/>
    <m/>
    <m/>
    <m/>
    <n v="3400"/>
    <m/>
    <m/>
    <m/>
    <m/>
    <m/>
    <m/>
    <m/>
    <m/>
    <m/>
    <m/>
    <m/>
    <s v="Others"/>
    <s v="New India"/>
    <m/>
    <m/>
    <m/>
    <m/>
    <m/>
    <m/>
    <m/>
    <m/>
    <m/>
    <m/>
    <m/>
    <s v="Mrunmay Jalgaonkar"/>
    <m/>
    <s v="user_FdWFezbLzkYQcGsBUsjZO25nr2poK2nRbqV47Rs5Kfm"/>
    <x v="17"/>
    <x v="1"/>
    <m/>
    <s v="July"/>
    <s v="Cold Call"/>
    <m/>
    <m/>
    <m/>
    <m/>
    <m/>
    <m/>
    <s v="2022-04-25 19:08:33.634000+00:00"/>
    <s v="2022-10-20 10:14:50.449000+00:00"/>
    <s v="GMC"/>
  </r>
  <r>
    <s v="Anshum Naithani"/>
    <n v="1000000"/>
    <s v="INR"/>
    <n v="0"/>
    <s v="7/30/22"/>
    <s v="Sales"/>
    <s v="stat_kcR4fZg7TU7jjk1jAVua3qGLRS4J5uFayEjK5j02wtv"/>
    <s v="Unqualified"/>
    <n v="0"/>
    <s v="OpportunityStatusType.Lost"/>
    <s v="cont_2iG3gYucH6mngEGESOBiJPnF1YaH5WmWxG11rxfeXpQ"/>
    <s v="Naresh Taneja"/>
    <s v="In-house broker"/>
    <s v="lead_jSE8ZB8tQQRo9an8wRBfE06BhbySSLxh62lsnPoZIR3"/>
    <s v="IRB Infrastructure"/>
    <s v="Mayur Gadiyar"/>
    <s v="user_lccnw70UrYzjPcbxrA5N9qp8LF1vx6aP08yPEdeU06P"/>
    <s v="Vikas Gupta"/>
    <s v="2022-05-16 10:55:20.504000+00:00"/>
    <s v="2022-07-08 09:50:33.748000+00:00"/>
    <m/>
    <s v="Mumbai"/>
    <m/>
    <m/>
    <m/>
    <n v="1023"/>
    <m/>
    <m/>
    <m/>
    <m/>
    <m/>
    <m/>
    <m/>
    <m/>
    <m/>
    <m/>
    <m/>
    <s v="Construction &amp; Real Estate"/>
    <m/>
    <m/>
    <m/>
    <m/>
    <m/>
    <m/>
    <m/>
    <m/>
    <m/>
    <m/>
    <m/>
    <m/>
    <m/>
    <m/>
    <s v="user_tg4md7hMeDB7vzCH1Tg5t2EgpRANab8Kmif9bBN5ohq"/>
    <x v="35"/>
    <x v="1"/>
    <m/>
    <s v="July"/>
    <s v="Cold Call"/>
    <m/>
    <m/>
    <m/>
    <m/>
    <m/>
    <m/>
    <s v="2021-11-09 06:32:09.097000+00:00"/>
    <s v="2022-10-13 07:38:25.132000+00:00"/>
    <m/>
  </r>
  <r>
    <s v="Sameer Iftekhari"/>
    <n v="1500000"/>
    <s v="INR"/>
    <n v="0"/>
    <d v="2022-01-07T00:00:00"/>
    <s v="Sales"/>
    <s v="stat_1hn9nRJaLbI53NxPuSQgo90kRpbpKsFlwN4oEGNUTdO"/>
    <s v="Lost"/>
    <n v="0"/>
    <s v="OpportunityStatusType.Lost"/>
    <m/>
    <m/>
    <s v="GPA(Renewal)"/>
    <s v="lead_Fl2c9tUEhc02EDOSpqWY7pTDe7VneJk5TrTvXsV5til"/>
    <s v="Neudesic"/>
    <s v="Bhairavi Jog"/>
    <s v="user_ld5YgHNj2pvuncdfHoHOwdXz2NpUhXpbkNchGaPKUXG"/>
    <s v="Sameer Iftekhari"/>
    <s v="2022-06-06 02:49:06.280000+00:00"/>
    <s v="2022-07-08 06:33:57.981000+00:00"/>
    <m/>
    <s v="Hyderabad"/>
    <m/>
    <m/>
    <m/>
    <n v="1000"/>
    <m/>
    <m/>
    <m/>
    <m/>
    <m/>
    <m/>
    <m/>
    <m/>
    <m/>
    <m/>
    <m/>
    <s v="IT Services &amp; IT Consulting"/>
    <m/>
    <m/>
    <m/>
    <m/>
    <m/>
    <m/>
    <m/>
    <m/>
    <m/>
    <m/>
    <m/>
    <m/>
    <s v="Deepak Yadav"/>
    <m/>
    <s v="user_228eUmsdKIb9OItgmiDq1zD4aPZ1eqiapbaLAGeBf8g"/>
    <x v="13"/>
    <x v="1"/>
    <m/>
    <s v="July"/>
    <s v="Cold Call"/>
    <m/>
    <m/>
    <m/>
    <m/>
    <m/>
    <m/>
    <s v="2022-01-31 05:10:24.371000+00:00"/>
    <s v="2022-10-13 07:36:18.289000+00:00"/>
    <s v="GPA"/>
  </r>
  <r>
    <s v="siddharth tongay"/>
    <n v="1500000"/>
    <s v="INR"/>
    <n v="0"/>
    <s v="7/31/22"/>
    <s v="Sales"/>
    <s v="stat_kcR4fZg7TU7jjk1jAVua3qGLRS4J5uFayEjK5j02wtv"/>
    <s v="Unqualified"/>
    <n v="0"/>
    <s v="OpportunityStatusType.Lost"/>
    <m/>
    <m/>
    <m/>
    <s v="lead_Z5NqlC0BKaaKxO5ZZyauSVyAwhvADEGZAsUqud9pWCG"/>
    <s v="SASMOS HET Technologies Limited"/>
    <s v="Kanchan Kothari"/>
    <s v="user_1komhF31jxFbJLZLStQ90SscOCIJbC30nqRiun56hqB"/>
    <s v="Kanchan Kothari"/>
    <s v="2022-05-19 09:29:36.433000+00:00"/>
    <s v="2022-07-08 07:37:39.353000+00:00"/>
    <m/>
    <s v="Bangalore"/>
    <m/>
    <m/>
    <m/>
    <n v="402"/>
    <m/>
    <m/>
    <m/>
    <m/>
    <m/>
    <m/>
    <m/>
    <s v="PAID_SOCIAL"/>
    <m/>
    <m/>
    <m/>
    <s v="Manufacturing"/>
    <s v="New India"/>
    <m/>
    <m/>
    <m/>
    <m/>
    <m/>
    <m/>
    <m/>
    <m/>
    <m/>
    <m/>
    <m/>
    <s v="Mrunmay Jalgaonkar"/>
    <m/>
    <s v="user_FdWFezbLzkYQcGsBUsjZO25nr2poK2nRbqV47Rs5Kfm"/>
    <x v="17"/>
    <x v="1"/>
    <m/>
    <s v="July"/>
    <s v="Cold Call; Gated Content"/>
    <m/>
    <m/>
    <s v="Essential HR Policies"/>
    <m/>
    <m/>
    <m/>
    <s v="2022-05-10 05:01:06.495000+00:00"/>
    <s v="2022-09-19 11:09:26.913000+00:00"/>
    <m/>
  </r>
  <r>
    <s v="Sameer Iftekhari"/>
    <n v="1500000"/>
    <s v="INR"/>
    <n v="0"/>
    <d v="2022-01-07T00:00:00"/>
    <s v="Sales"/>
    <s v="stat_1hn9nRJaLbI53NxPuSQgo90kRpbpKsFlwN4oEGNUTdO"/>
    <s v="Lost"/>
    <n v="0"/>
    <s v="OpportunityStatusType.Lost"/>
    <m/>
    <m/>
    <s v="GTL"/>
    <s v="lead_Fl2c9tUEhc02EDOSpqWY7pTDe7VneJk5TrTvXsV5til"/>
    <s v="Neudesic"/>
    <s v="Bhairavi Jog"/>
    <s v="user_ld5YgHNj2pvuncdfHoHOwdXz2NpUhXpbkNchGaPKUXG"/>
    <s v="Sameer Iftekhari"/>
    <s v="2022-06-06 02:50:40.470000+00:00"/>
    <s v="2022-07-08 06:34:18.275000+00:00"/>
    <m/>
    <s v="Hyderabad"/>
    <m/>
    <m/>
    <m/>
    <n v="1000"/>
    <m/>
    <m/>
    <m/>
    <m/>
    <m/>
    <m/>
    <m/>
    <m/>
    <m/>
    <m/>
    <m/>
    <s v="IT Services &amp; IT Consulting"/>
    <m/>
    <m/>
    <m/>
    <m/>
    <m/>
    <m/>
    <m/>
    <m/>
    <m/>
    <m/>
    <m/>
    <m/>
    <s v="Deepak Yadav"/>
    <m/>
    <s v="user_228eUmsdKIb9OItgmiDq1zD4aPZ1eqiapbaLAGeBf8g"/>
    <x v="13"/>
    <x v="1"/>
    <m/>
    <s v="July"/>
    <s v="Cold Call"/>
    <m/>
    <m/>
    <m/>
    <m/>
    <m/>
    <m/>
    <s v="2022-01-31 05:10:24.371000+00:00"/>
    <s v="2022-10-13 07:36:18.289000+00:00"/>
    <s v="GTL"/>
  </r>
  <r>
    <s v="Shreenath Bhat"/>
    <n v="200000"/>
    <s v="INR"/>
    <n v="0"/>
    <d v="2022-08-07T00:00:00"/>
    <s v="Sales"/>
    <s v="stat_kcR4fZg7TU7jjk1jAVua3qGLRS4J5uFayEjK5j02wtv"/>
    <s v="Unqualified"/>
    <n v="0"/>
    <s v="OpportunityStatusType.Lost"/>
    <s v="cont_pTaC3X7yfd9wE6XkRw62On0mybX5P8qgQ7rxbwfemY8"/>
    <s v="Rajkumar"/>
    <s v="GPA - Renewal"/>
    <s v="lead_722XeSQwWZ4mYtZxmuEyF5HjvM4mSGJjQhEGDsyxIy1"/>
    <s v="Alp Consulting"/>
    <s v="Shreenath Bhat"/>
    <s v="user_vMd4rmcrSbjykdyL2J7rrYn84SWdcNc5FKligrmItPw"/>
    <s v="Shreenath Bhat"/>
    <s v="2022-07-05 05:42:54.789000+00:00"/>
    <s v="2022-07-08 04:06:18.851000+00:00"/>
    <m/>
    <s v="Bangalore"/>
    <m/>
    <m/>
    <m/>
    <n v="922"/>
    <m/>
    <m/>
    <m/>
    <m/>
    <m/>
    <m/>
    <m/>
    <s v="PAID_SOCIAL"/>
    <m/>
    <m/>
    <m/>
    <s v="HR / Staffing / Recruitment; Professional Services"/>
    <m/>
    <m/>
    <m/>
    <m/>
    <m/>
    <m/>
    <m/>
    <m/>
    <m/>
    <m/>
    <m/>
    <m/>
    <m/>
    <m/>
    <s v="user_vMd4rmcrSbjykdyL2J7rrYn84SWdcNc5FKligrmItPw"/>
    <x v="11"/>
    <x v="1"/>
    <m/>
    <s v="July"/>
    <s v="Cold Call"/>
    <m/>
    <m/>
    <s v="Lead Magnet Lead"/>
    <m/>
    <m/>
    <m/>
    <s v="2021-09-02 05:12:07.530000+00:00"/>
    <s v="2022-08-08 12:13:51.436000+00:00"/>
    <s v="GPA"/>
  </r>
  <r>
    <s v="Anshum Naithani"/>
    <n v="1449999"/>
    <s v="INR"/>
    <n v="100"/>
    <d v="2022-08-07T00:00:00"/>
    <s v="Sales"/>
    <s v="stat_OZRiD1474QRJIpvnjHCZfiIvKcVD6mIKSSTzg8SwDVx"/>
    <s v="Won- Payment Completed"/>
    <n v="1"/>
    <s v="OpportunityStatusType.Won"/>
    <s v="cont_skGGhC1L6t5CtR72y5QI3x8uUZkWhWaYPzKlrf3HfeL"/>
    <s v="Sarieka Vaze"/>
    <s v="GMC - renewal"/>
    <s v="lead_WBx64OtKevZ2SPEV04BLqTQCL6L8yTabDcfSRhN3clT"/>
    <s v="Montran"/>
    <s v="Shreenath Bhat"/>
    <s v="user_GL8PBiV4pvzsQLVHSdZLeMQAQcGjCvLkffg486DHfZJ"/>
    <s v="Anshum Naithani"/>
    <s v="2022-06-09 10:02:43.132000+00:00"/>
    <s v="2022-07-08 05:57:40.317000+00:00"/>
    <m/>
    <s v="Mumbai"/>
    <m/>
    <m/>
    <m/>
    <n v="205"/>
    <m/>
    <m/>
    <m/>
    <m/>
    <m/>
    <m/>
    <m/>
    <m/>
    <m/>
    <m/>
    <m/>
    <s v="IT Services &amp; IT Consulting"/>
    <m/>
    <m/>
    <m/>
    <m/>
    <m/>
    <m/>
    <m/>
    <m/>
    <m/>
    <m/>
    <m/>
    <m/>
    <s v="Aniket Vahile"/>
    <m/>
    <s v="user_vMd4rmcrSbjykdyL2J7rrYn84SWdcNc5FKligrmItPw"/>
    <x v="11"/>
    <x v="18"/>
    <m/>
    <s v="July"/>
    <s v="Cold Call"/>
    <m/>
    <m/>
    <m/>
    <m/>
    <m/>
    <m/>
    <s v="2022-05-23 07:04:14.741000+00:00"/>
    <s v="2022-09-04 10:15:44.816000+00:00"/>
    <s v="GMC"/>
  </r>
  <r>
    <s v="Vrushali Kummar"/>
    <n v="600000"/>
    <s v="INR"/>
    <n v="0"/>
    <d v="2022-08-07T00:00:00"/>
    <s v="Sales"/>
    <s v="stat_1hn9nRJaLbI53NxPuSQgo90kRpbpKsFlwN4oEGNUTdO"/>
    <s v="Lost"/>
    <n v="0"/>
    <s v="OpportunityStatusType.Lost"/>
    <s v="cont_IX1dIMKVgLYGgG6cG5rJIUmQA5V77qhWUB5KyoULXLM"/>
    <s v="Poonam Kabadi"/>
    <s v="No quotes"/>
    <s v="lead_ITfVJhLT01WIlqwZ1q92MOj5dUDa8bw4xLvHhFrRoQq"/>
    <s v="Mahindra International School"/>
    <s v="Sarvesh Pawar"/>
    <s v="user_TZzywQwym26DjuswO479pxRhNKX152z8X1haCx2vcst"/>
    <s v="Vrushali Kummar"/>
    <s v="2022-06-15 10:16:35.494000+00:00"/>
    <s v="2022-07-08 05:20:49.849000+00:00"/>
    <m/>
    <s v="Pune"/>
    <m/>
    <m/>
    <m/>
    <n v="100"/>
    <m/>
    <m/>
    <m/>
    <m/>
    <m/>
    <m/>
    <m/>
    <m/>
    <m/>
    <m/>
    <m/>
    <s v="Education"/>
    <m/>
    <m/>
    <m/>
    <m/>
    <m/>
    <m/>
    <m/>
    <m/>
    <m/>
    <m/>
    <m/>
    <m/>
    <s v="Yogesh Paigude"/>
    <m/>
    <s v="user_A8KOTZADnUtEQOLt4nSLAmteNStuGh80js75RYjrXVt"/>
    <x v="6"/>
    <x v="1"/>
    <m/>
    <s v="July; March; October"/>
    <s v="Cold Call"/>
    <m/>
    <m/>
    <m/>
    <m/>
    <m/>
    <m/>
    <s v="2022-06-15 10:02:49.023000+00:00"/>
    <s v="2022-10-20 11:42:17.076000+00:00"/>
    <s v="GMC"/>
  </r>
  <r>
    <s v="Aditya Binani"/>
    <n v="2500000"/>
    <s v="INR"/>
    <n v="0"/>
    <d v="2022-02-08T00:00:00"/>
    <s v="Sales"/>
    <s v="stat_kcR4fZg7TU7jjk1jAVua3qGLRS4J5uFayEjK5j02wtv"/>
    <s v="Unqualified"/>
    <n v="0"/>
    <s v="OpportunityStatusType.Lost"/>
    <m/>
    <m/>
    <s v="Parental - Closing with Marsh only this year"/>
    <s v="lead_qZ8bqByBNeK4iQsUlrMIX71V09O6RihXx4gdgaPVsS2"/>
    <s v="DHL Express"/>
    <s v="Aditya Binani"/>
    <s v="user_g5Yw4Z4XnIbmcGhJO80vdtFdd5ElcDlgYO3q8l82ODn"/>
    <s v="Aditya Binani"/>
    <s v="2022-05-23 12:10:06.680000+00:00"/>
    <s v="2022-07-07 16:19:11.187000+00:00"/>
    <m/>
    <s v="Mumbai"/>
    <m/>
    <m/>
    <m/>
    <n v="768"/>
    <m/>
    <m/>
    <m/>
    <m/>
    <m/>
    <m/>
    <m/>
    <m/>
    <m/>
    <m/>
    <m/>
    <s v="Transportation &amp; Logistics"/>
    <m/>
    <m/>
    <m/>
    <m/>
    <m/>
    <m/>
    <m/>
    <m/>
    <m/>
    <m/>
    <m/>
    <m/>
    <s v="Aniket Vahile; Mrunmay Jalgaonkar"/>
    <m/>
    <s v="user_g5Yw4Z4XnIbmcGhJO80vdtFdd5ElcDlgYO3q8l82ODn"/>
    <x v="18"/>
    <x v="1"/>
    <m/>
    <s v="July"/>
    <s v="Gated Content"/>
    <s v="Naukri.com"/>
    <m/>
    <s v="Employee Engagement Handbook"/>
    <m/>
    <m/>
    <m/>
    <s v="2021-10-26 11:53:26.062000+00:00"/>
    <s v="2022-10-10 03:09:31.828000+00:00"/>
    <m/>
  </r>
  <r>
    <s v="Shreenath Bhat"/>
    <n v="5000000"/>
    <s v="INR"/>
    <n v="0"/>
    <d v="2022-08-07T00:00:00"/>
    <s v="Sales"/>
    <s v="stat_kcR4fZg7TU7jjk1jAVua3qGLRS4J5uFayEjK5j02wtv"/>
    <s v="Unqualified"/>
    <n v="0"/>
    <s v="OpportunityStatusType.Lost"/>
    <s v="cont_pTaC3X7yfd9wE6XkRw62On0mybX5P8qgQ7rxbwfemY8"/>
    <s v="Rajkumar"/>
    <s v="GMC - Renewal"/>
    <s v="lead_722XeSQwWZ4mYtZxmuEyF5HjvM4mSGJjQhEGDsyxIy1"/>
    <s v="Alp Consulting"/>
    <s v="Shreenath Bhat"/>
    <s v="user_vMd4rmcrSbjykdyL2J7rrYn84SWdcNc5FKligrmItPw"/>
    <s v="Shreenath Bhat"/>
    <s v="2022-07-05 05:42:31.724000+00:00"/>
    <s v="2022-07-08 04:06:05.421000+00:00"/>
    <m/>
    <s v="Bangalore"/>
    <m/>
    <m/>
    <m/>
    <n v="922"/>
    <m/>
    <m/>
    <m/>
    <m/>
    <m/>
    <m/>
    <m/>
    <s v="PAID_SOCIAL"/>
    <m/>
    <m/>
    <m/>
    <s v="HR / Staffing / Recruitment; Professional Services"/>
    <m/>
    <m/>
    <m/>
    <m/>
    <m/>
    <m/>
    <m/>
    <m/>
    <m/>
    <m/>
    <m/>
    <m/>
    <m/>
    <m/>
    <s v="user_vMd4rmcrSbjykdyL2J7rrYn84SWdcNc5FKligrmItPw"/>
    <x v="11"/>
    <x v="1"/>
    <m/>
    <s v="July"/>
    <s v="Cold Call"/>
    <m/>
    <m/>
    <s v="Lead Magnet Lead"/>
    <m/>
    <m/>
    <m/>
    <s v="2021-09-02 05:12:07.530000+00:00"/>
    <s v="2022-08-08 12:13:51.436000+00:00"/>
    <s v="GMC"/>
  </r>
  <r>
    <s v="Kashif Ahmad"/>
    <n v="1000000"/>
    <s v="INR"/>
    <n v="0"/>
    <d v="2022-10-07T00:00:00"/>
    <s v="Sales"/>
    <s v="stat_kcR4fZg7TU7jjk1jAVua3qGLRS4J5uFayEjK5j02wtv"/>
    <s v="Unqualified"/>
    <n v="0"/>
    <s v="OpportunityStatusType.Lost"/>
    <m/>
    <m/>
    <s v="GMC (Renewal)"/>
    <s v="lead_Je0DuqgtRm7o2gUC8NryybSmKbVwS5J9x1rZSu4BaHI"/>
    <s v="Am Infoweb"/>
    <s v="Pranav Kenjale"/>
    <s v="user_LKRhV6rhcBe0uL8u70UUGeDjbMupuho4TaiAOCbT7HT"/>
    <s v="Kashif Ahmad"/>
    <s v="2022-06-13 02:56:06.829000+00:00"/>
    <s v="2022-07-07 17:55:33.463000+00:00"/>
    <m/>
    <s v="Pune"/>
    <m/>
    <m/>
    <m/>
    <n v="900"/>
    <m/>
    <m/>
    <m/>
    <m/>
    <m/>
    <m/>
    <m/>
    <s v="PAID_SOCIAL"/>
    <m/>
    <m/>
    <m/>
    <s v="IT Services &amp; IT Consulting"/>
    <m/>
    <m/>
    <m/>
    <m/>
    <m/>
    <m/>
    <m/>
    <m/>
    <m/>
    <m/>
    <m/>
    <m/>
    <s v="Sakshi Soni"/>
    <m/>
    <s v="user_aM3WaaSUQQmaNnsm9l2FQRVWUEr8RN2ZdXzsuQUalQ3"/>
    <x v="7"/>
    <x v="6"/>
    <m/>
    <s v="July"/>
    <s v="Gated Content"/>
    <s v="Lusha"/>
    <m/>
    <s v="Employee Engagement Handbook"/>
    <m/>
    <m/>
    <m/>
    <s v="2020-12-14 13:28:55.181000+00:00"/>
    <s v="2022-10-10 07:32:13.913000+00:00"/>
    <m/>
  </r>
  <r>
    <s v="Daya Gowda"/>
    <n v="1500000"/>
    <s v="INR"/>
    <n v="0"/>
    <s v="8/31/22"/>
    <s v="Sales"/>
    <s v="stat_kcR4fZg7TU7jjk1jAVua3qGLRS4J5uFayEjK5j02wtv"/>
    <s v="Unqualified"/>
    <n v="0"/>
    <s v="OpportunityStatusType.Lost"/>
    <s v="cont_GhUWCJRnMCC0vPzOQ4MmquI5y9vIylYz2QJllxYGNn6"/>
    <s v="vikas sharma"/>
    <s v="GMC - FRESH"/>
    <s v="lead_IKFGc9OqUk9BfhUcfOCyjl1R7tZhU4DQVjsrSi95ksx"/>
    <s v="Kalatmak Spatial Systems Pvt Ltd"/>
    <s v="Daya Gowda"/>
    <s v="user_encRk5bIEFN6ZA11h4WH2AdZTiZpogLSlMIaj0E30SZ"/>
    <s v="Daya Gowda"/>
    <s v="2022-06-21 12:30:51.419000+00:00"/>
    <s v="2022-07-07 12:59:46.807000+00:00"/>
    <m/>
    <s v="Bangalore"/>
    <m/>
    <m/>
    <m/>
    <n v="400"/>
    <m/>
    <m/>
    <m/>
    <m/>
    <m/>
    <m/>
    <m/>
    <m/>
    <m/>
    <m/>
    <m/>
    <s v="Professional Services"/>
    <m/>
    <m/>
    <m/>
    <m/>
    <m/>
    <m/>
    <m/>
    <m/>
    <m/>
    <m/>
    <m/>
    <m/>
    <m/>
    <m/>
    <s v="user_encRk5bIEFN6ZA11h4WH2AdZTiZpogLSlMIaj0E30SZ"/>
    <x v="3"/>
    <x v="1"/>
    <m/>
    <m/>
    <s v="Gated Content"/>
    <m/>
    <m/>
    <s v="Employee Engagement Handbook"/>
    <m/>
    <m/>
    <m/>
    <s v="2022-04-28 16:46:55.712000+00:00"/>
    <s v="2022-07-10 06:50:23.300000+00:00"/>
    <m/>
  </r>
  <r>
    <s v="Siddhartha Khatua"/>
    <n v="2500000"/>
    <s v="INR"/>
    <n v="0"/>
    <d v="2022-01-07T00:00:00"/>
    <s v="Sales"/>
    <s v="stat_1hn9nRJaLbI53NxPuSQgo90kRpbpKsFlwN4oEGNUTdO"/>
    <s v="Lost"/>
    <n v="0"/>
    <s v="OpportunityStatusType.Lost"/>
    <m/>
    <m/>
    <m/>
    <s v="lead_ANHpPRyYHMnOba2m1QvfTgtztSemhMBFVOqhsPSmMC3"/>
    <s v="Petro IT"/>
    <s v="Satyajit Chati"/>
    <s v="user_sREdxbAJihL2Zbgic7tyQ6Rc4Mny7HnD1RNGhA9DDYh"/>
    <s v="Prajakta Sahastrabudhe"/>
    <s v="2022-05-23 11:45:17.301000+00:00"/>
    <s v="2022-07-07 13:13:00.385000+00:00"/>
    <m/>
    <s v="Gurgaon"/>
    <m/>
    <m/>
    <m/>
    <n v="150"/>
    <m/>
    <m/>
    <m/>
    <m/>
    <m/>
    <m/>
    <m/>
    <m/>
    <m/>
    <m/>
    <m/>
    <s v="IT Services &amp; IT Consulting; Transportation &amp; Logistics"/>
    <m/>
    <m/>
    <m/>
    <m/>
    <m/>
    <m/>
    <m/>
    <m/>
    <m/>
    <m/>
    <m/>
    <m/>
    <s v="Rakesh Nade"/>
    <m/>
    <s v="user_5IQTpX6DsnoeoDfxqzqojpVoQLXPh68nhDjLS5ETjYj"/>
    <x v="8"/>
    <x v="1"/>
    <m/>
    <s v="July"/>
    <s v="Cold Call"/>
    <s v="Mr. E"/>
    <m/>
    <s v="Siddhartha Khatua's lead"/>
    <m/>
    <m/>
    <m/>
    <s v="2021-09-10 11:42:08.219000+00:00"/>
    <s v="2022-09-27 04:50:14.040000+00:00"/>
    <m/>
  </r>
  <r>
    <s v="Aditya Binani"/>
    <n v="10000000"/>
    <s v="INR"/>
    <n v="0"/>
    <s v="7/30/22"/>
    <s v="Sales"/>
    <s v="stat_kcR4fZg7TU7jjk1jAVua3qGLRS4J5uFayEjK5j02wtv"/>
    <s v="Unqualified"/>
    <n v="0"/>
    <s v="OpportunityStatusType.Lost"/>
    <m/>
    <m/>
    <s v="GMC - Closing with Marsh only this year"/>
    <s v="lead_qZ8bqByBNeK4iQsUlrMIX71V09O6RihXx4gdgaPVsS2"/>
    <s v="DHL Express"/>
    <s v="Aditya Binani"/>
    <s v="user_g5Yw4Z4XnIbmcGhJO80vdtFdd5ElcDlgYO3q8l82ODn"/>
    <s v="Aditya Binani"/>
    <s v="2022-05-20 12:28:17.062000+00:00"/>
    <s v="2022-07-07 16:18:53.598000+00:00"/>
    <m/>
    <s v="Mumbai"/>
    <m/>
    <m/>
    <m/>
    <n v="768"/>
    <m/>
    <m/>
    <m/>
    <m/>
    <m/>
    <m/>
    <m/>
    <m/>
    <m/>
    <m/>
    <m/>
    <s v="Transportation &amp; Logistics"/>
    <m/>
    <m/>
    <m/>
    <m/>
    <m/>
    <m/>
    <m/>
    <m/>
    <m/>
    <m/>
    <m/>
    <m/>
    <s v="Aniket Vahile; Mrunmay Jalgaonkar"/>
    <m/>
    <s v="user_g5Yw4Z4XnIbmcGhJO80vdtFdd5ElcDlgYO3q8l82ODn"/>
    <x v="18"/>
    <x v="1"/>
    <m/>
    <s v="July"/>
    <s v="Gated Content"/>
    <s v="Naukri.com"/>
    <m/>
    <s v="Employee Engagement Handbook"/>
    <m/>
    <m/>
    <m/>
    <s v="2021-10-26 11:53:26.062000+00:00"/>
    <s v="2022-10-10 03:09:31.828000+00:00"/>
    <m/>
  </r>
  <r>
    <s v="Chetan Kumar"/>
    <n v="3500000"/>
    <s v="INR"/>
    <n v="0"/>
    <s v="7/31/22"/>
    <s v="Sales"/>
    <s v="stat_kcR4fZg7TU7jjk1jAVua3qGLRS4J5uFayEjK5j02wtv"/>
    <s v="Unqualified"/>
    <n v="0"/>
    <s v="OpportunityStatusType.Lost"/>
    <s v="cont_gVN9j2DIDPTfKHOzD0KJH30DfVNQhSwswvjKhS5gWpq"/>
    <s v="Srikant Sundaram"/>
    <s v="GMC"/>
    <s v="lead_VMdlTWskAFFtoYTIafUJ8XsJwTGqk879oefyxJdj1GN"/>
    <s v="CMI INDUSTRY AUTOMATION PVT LTD (John"/>
    <s v="Mayur Gadiyar"/>
    <s v="user_hAuUqCTCw5r4tCUrswIWPSW7LJ1XIBbttZVmJkxmzGq"/>
    <s v="Chetan Kumar"/>
    <s v="2022-05-24 10:15:30.209000+00:00"/>
    <s v="2022-07-07 10:03:33.175000+00:00"/>
    <m/>
    <s v="Mumbai"/>
    <m/>
    <m/>
    <m/>
    <n v="1030"/>
    <m/>
    <m/>
    <m/>
    <m/>
    <m/>
    <m/>
    <m/>
    <m/>
    <m/>
    <m/>
    <m/>
    <s v="IT Services &amp; IT Consulting"/>
    <m/>
    <m/>
    <m/>
    <m/>
    <m/>
    <m/>
    <m/>
    <m/>
    <m/>
    <m/>
    <m/>
    <m/>
    <m/>
    <m/>
    <s v="user_bdUPAGjcS7p6513So3N4g3aWNS5HuBuVJi7bvCPAsLt"/>
    <x v="24"/>
    <x v="1"/>
    <m/>
    <s v="July"/>
    <s v="Cold Call"/>
    <m/>
    <m/>
    <m/>
    <m/>
    <m/>
    <m/>
    <s v="2021-07-01 08:22:42.497000+00:00"/>
    <s v="2022-10-13 07:36:08.054000+00:00"/>
    <s v="GMC"/>
  </r>
  <r>
    <s v="Bharti Bankey"/>
    <n v="300000"/>
    <s v="INR"/>
    <n v="0"/>
    <s v="7/31/22"/>
    <s v="Sales"/>
    <s v="stat_kcR4fZg7TU7jjk1jAVua3qGLRS4J5uFayEjK5j02wtv"/>
    <s v="Unqualified"/>
    <n v="0"/>
    <s v="OpportunityStatusType.Lost"/>
    <m/>
    <m/>
    <s v="GMC-renewal"/>
    <s v="lead_2ysEhK0OzGmSnkZT661YvHWl8bocVOA0stsbWzZYtiU"/>
    <s v="Mars telecom"/>
    <s v="Bharti Bankey"/>
    <s v="user_aM3WaaSUQQmaNnsm9l2FQRVWUEr8RN2ZdXzsuQUalQ3"/>
    <s v="Bharti Bankey"/>
    <s v="2022-05-19 07:56:56.159000+00:00"/>
    <s v="2022-07-07 10:56:38.292000+00:00"/>
    <m/>
    <s v="Hyderabad"/>
    <m/>
    <m/>
    <m/>
    <n v="100"/>
    <m/>
    <m/>
    <m/>
    <m/>
    <m/>
    <m/>
    <m/>
    <m/>
    <m/>
    <m/>
    <m/>
    <s v="IT Services &amp; IT Consulting"/>
    <m/>
    <m/>
    <m/>
    <m/>
    <m/>
    <m/>
    <m/>
    <m/>
    <m/>
    <m/>
    <m/>
    <m/>
    <s v="Deepak Yadav"/>
    <m/>
    <s v="user_aM3WaaSUQQmaNnsm9l2FQRVWUEr8RN2ZdXzsuQUalQ3"/>
    <x v="7"/>
    <x v="1"/>
    <m/>
    <s v="February; July"/>
    <s v="Inbound"/>
    <m/>
    <m/>
    <m/>
    <m/>
    <m/>
    <m/>
    <s v="2022-01-24 08:06:58.073000+00:00"/>
    <s v="2022-07-10 06:57:18.544000+00:00"/>
    <m/>
  </r>
  <r>
    <s v="Bharti Bankey"/>
    <n v="114000"/>
    <s v="INR"/>
    <n v="0"/>
    <s v="7/31/22"/>
    <s v="Sales"/>
    <s v="stat_1hn9nRJaLbI53NxPuSQgo90kRpbpKsFlwN4oEGNUTdO"/>
    <s v="Lost"/>
    <n v="0"/>
    <s v="OpportunityStatusType.Lost"/>
    <m/>
    <m/>
    <s v="Loop care"/>
    <s v="lead_O7VXNDwIaDKgA499mf360ogQnikPR1GoTRKVWkeNCjI"/>
    <s v="Insofe Edu"/>
    <s v="Bharti Bankey"/>
    <s v="user_aM3WaaSUQQmaNnsm9l2FQRVWUEr8RN2ZdXzsuQUalQ3"/>
    <s v="Bharti Bankey"/>
    <s v="2022-05-30 10:29:21.833000+00:00"/>
    <s v="2022-07-07 10:57:51.908000+00:00"/>
    <m/>
    <s v="Hyderabad"/>
    <m/>
    <s v="2022-04-24 14:52:06+00:00"/>
    <m/>
    <n v="120"/>
    <m/>
    <m/>
    <m/>
    <m/>
    <m/>
    <m/>
    <m/>
    <s v="PAID_SOCIAL"/>
    <m/>
    <m/>
    <m/>
    <m/>
    <m/>
    <m/>
    <m/>
    <m/>
    <m/>
    <m/>
    <m/>
    <m/>
    <m/>
    <m/>
    <m/>
    <m/>
    <m/>
    <m/>
    <s v="user_aM3WaaSUQQmaNnsm9l2FQRVWUEr8RN2ZdXzsuQUalQ3"/>
    <x v="7"/>
    <x v="1"/>
    <m/>
    <s v="July"/>
    <s v="Inbound"/>
    <s v="Inbound via website"/>
    <m/>
    <s v="Employee Count 100"/>
    <m/>
    <m/>
    <m/>
    <s v="2022-04-24 14:52:53.307000+00:00"/>
    <s v="2022-07-15 13:02:29.825000+00:00"/>
    <m/>
  </r>
  <r>
    <s v="Prateek Wadhwa"/>
    <n v="2000000"/>
    <s v="INR"/>
    <n v="0"/>
    <d v="2022-07-07T00:00:00"/>
    <s v="Sales"/>
    <s v="stat_kcR4fZg7TU7jjk1jAVua3qGLRS4J5uFayEjK5j02wtv"/>
    <s v="Unqualified"/>
    <n v="0"/>
    <s v="OpportunityStatusType.Lost"/>
    <s v="cont_0m2ZyEPcrpLgczT19NjHNV199uIk8qCVEyoEAf21TRy"/>
    <s v="Arul Rajan"/>
    <m/>
    <s v="lead_svdvs4FWswTRqH6wTLRo3AK7zJrvxofBOev4uzVfEmw"/>
    <s v="AVP Ayurveda"/>
    <s v="Prateek Wadhwa"/>
    <s v="user_FdWFezbLzkYQcGsBUsjZO25nr2poK2nRbqV47Rs5Kfm"/>
    <s v="Prateek Wadhwa"/>
    <s v="2022-02-28 06:49:54.090000+00:00"/>
    <s v="2022-07-07 09:53:29.624000+00:00"/>
    <m/>
    <m/>
    <m/>
    <m/>
    <m/>
    <n v="500"/>
    <m/>
    <m/>
    <m/>
    <m/>
    <m/>
    <m/>
    <m/>
    <m/>
    <m/>
    <m/>
    <m/>
    <m/>
    <m/>
    <m/>
    <m/>
    <m/>
    <m/>
    <m/>
    <m/>
    <m/>
    <m/>
    <m/>
    <m/>
    <m/>
    <m/>
    <m/>
    <s v="user_FdWFezbLzkYQcGsBUsjZO25nr2poK2nRbqV47Rs5Kfm"/>
    <x v="17"/>
    <x v="1"/>
    <m/>
    <s v="July"/>
    <s v="Gated Content"/>
    <m/>
    <m/>
    <s v="Employee Wellness Handbook"/>
    <m/>
    <m/>
    <m/>
    <s v="2022-02-02 09:54:30.268000+00:00"/>
    <s v="2022-07-07 09:53:42.834000+00:00"/>
    <s v="GTL"/>
  </r>
  <r>
    <s v="Prateek Wadhwa"/>
    <n v="2000000"/>
    <s v="INR"/>
    <n v="0"/>
    <d v="2022-01-07T00:00:00"/>
    <s v="Sales"/>
    <s v="stat_kcR4fZg7TU7jjk1jAVua3qGLRS4J5uFayEjK5j02wtv"/>
    <s v="Unqualified"/>
    <n v="0"/>
    <s v="OpportunityStatusType.Lost"/>
    <s v="cont_0m2ZyEPcrpLgczT19NjHNV199uIk8qCVEyoEAf21TRy"/>
    <s v="Arul Rajan"/>
    <m/>
    <s v="lead_svdvs4FWswTRqH6wTLRo3AK7zJrvxofBOev4uzVfEmw"/>
    <s v="AVP Ayurveda"/>
    <s v="Prateek Wadhwa"/>
    <s v="user_FdWFezbLzkYQcGsBUsjZO25nr2poK2nRbqV47Rs5Kfm"/>
    <s v="Prateek Wadhwa"/>
    <s v="2022-02-11 05:08:55.039000+00:00"/>
    <s v="2022-07-07 09:53:42.809000+00:00"/>
    <m/>
    <m/>
    <m/>
    <m/>
    <m/>
    <n v="500"/>
    <m/>
    <m/>
    <m/>
    <m/>
    <m/>
    <m/>
    <m/>
    <m/>
    <m/>
    <m/>
    <m/>
    <m/>
    <m/>
    <m/>
    <m/>
    <m/>
    <m/>
    <m/>
    <m/>
    <m/>
    <m/>
    <m/>
    <m/>
    <m/>
    <m/>
    <m/>
    <s v="user_FdWFezbLzkYQcGsBUsjZO25nr2poK2nRbqV47Rs5Kfm"/>
    <x v="17"/>
    <x v="1"/>
    <m/>
    <s v="July"/>
    <s v="Gated Content"/>
    <m/>
    <m/>
    <s v="Employee Wellness Handbook"/>
    <m/>
    <m/>
    <m/>
    <s v="2022-02-02 09:54:30.268000+00:00"/>
    <s v="2022-07-07 09:53:42.834000+00:00"/>
    <s v="GMC"/>
  </r>
  <r>
    <s v="Prateek Wadhwa"/>
    <n v="500000"/>
    <s v="INR"/>
    <n v="0"/>
    <d v="2022-01-07T00:00:00"/>
    <s v="Sales"/>
    <s v="stat_kcR4fZg7TU7jjk1jAVua3qGLRS4J5uFayEjK5j02wtv"/>
    <s v="Unqualified"/>
    <n v="0"/>
    <s v="OpportunityStatusType.Lost"/>
    <s v="cont_0m2ZyEPcrpLgczT19NjHNV199uIk8qCVEyoEAf21TRy"/>
    <s v="Arul Rajan"/>
    <m/>
    <s v="lead_svdvs4FWswTRqH6wTLRo3AK7zJrvxofBOev4uzVfEmw"/>
    <s v="AVP Ayurveda"/>
    <s v="Prateek Wadhwa"/>
    <s v="user_FdWFezbLzkYQcGsBUsjZO25nr2poK2nRbqV47Rs5Kfm"/>
    <s v="Prateek Wadhwa"/>
    <s v="2022-02-11 05:10:19.784000+00:00"/>
    <s v="2022-07-07 09:53:36.523000+00:00"/>
    <m/>
    <m/>
    <m/>
    <m/>
    <m/>
    <n v="500"/>
    <m/>
    <m/>
    <m/>
    <m/>
    <m/>
    <m/>
    <m/>
    <m/>
    <m/>
    <m/>
    <m/>
    <m/>
    <m/>
    <m/>
    <m/>
    <m/>
    <m/>
    <m/>
    <m/>
    <m/>
    <m/>
    <m/>
    <m/>
    <m/>
    <m/>
    <m/>
    <s v="user_FdWFezbLzkYQcGsBUsjZO25nr2poK2nRbqV47Rs5Kfm"/>
    <x v="17"/>
    <x v="1"/>
    <m/>
    <s v="July"/>
    <s v="Gated Content"/>
    <m/>
    <m/>
    <s v="Employee Wellness Handbook"/>
    <m/>
    <m/>
    <m/>
    <s v="2022-02-02 09:54:30.268000+00:00"/>
    <s v="2022-07-07 09:53:42.834000+00:00"/>
    <s v="GPA"/>
  </r>
  <r>
    <s v="Aditya Binani"/>
    <n v="294500"/>
    <s v="INR"/>
    <n v="100"/>
    <d v="2022-07-07T00:00:00"/>
    <s v="Sales"/>
    <s v="stat_OZRiD1474QRJIpvnjHCZfiIvKcVD6mIKSSTzg8SwDVx"/>
    <s v="Won- Payment Completed"/>
    <n v="1"/>
    <s v="OpportunityStatusType.Won"/>
    <m/>
    <m/>
    <s v="GMC - Fresh"/>
    <s v="lead_mWEKVJMzBgO2uMm3GZanb0AQRdCIwVWq1Ax1FVT9Por"/>
    <s v="MCON Rasayan"/>
    <s v="Aditya Binani"/>
    <s v="user_g5Yw4Z4XnIbmcGhJO80vdtFdd5ElcDlgYO3q8l82ODn"/>
    <s v="Aditya Binani"/>
    <s v="2022-04-04 06:57:57.309000+00:00"/>
    <s v="2022-07-07 08:47:03.984000+00:00"/>
    <m/>
    <s v="Mumbai"/>
    <m/>
    <m/>
    <m/>
    <n v="100"/>
    <m/>
    <m/>
    <m/>
    <m/>
    <m/>
    <m/>
    <m/>
    <m/>
    <m/>
    <m/>
    <m/>
    <s v="Others"/>
    <m/>
    <m/>
    <m/>
    <m/>
    <m/>
    <m/>
    <m/>
    <m/>
    <m/>
    <m/>
    <m/>
    <m/>
    <s v="Deepak Yadav"/>
    <m/>
    <s v="user_g5Yw4Z4XnIbmcGhJO80vdtFdd5ElcDlgYO3q8l82ODn"/>
    <x v="18"/>
    <x v="1"/>
    <m/>
    <s v="July"/>
    <s v="Cold Call"/>
    <m/>
    <m/>
    <m/>
    <m/>
    <m/>
    <m/>
    <s v="2022-04-04 06:56:33.035000+00:00"/>
    <s v="2022-08-01 08:10:20.734000+00:00"/>
    <m/>
  </r>
  <r>
    <s v="Navin Panjwani"/>
    <n v="200000"/>
    <s v="INR"/>
    <n v="0"/>
    <d v="2022-08-07T00:00:00"/>
    <s v="Sales"/>
    <s v="stat_1hn9nRJaLbI53NxPuSQgo90kRpbpKsFlwN4oEGNUTdO"/>
    <s v="Lost"/>
    <n v="0"/>
    <s v="OpportunityStatusType.Lost"/>
    <s v="cont_GgWqF5rjzh83M2V0qE8y9xI5Rq8BlXwcCU4TRcwEPBb"/>
    <s v="Sagar Sasane"/>
    <m/>
    <s v="lead_1gico0OH5V3hABJVsypHcIm9r89VlVlEhOL9gw9E7p5"/>
    <s v="Vistar Logitek Pvt Ltd ( Renewal )"/>
    <s v="Tulika Chakra"/>
    <s v="user_sD3YjSs92XKUfD0OPHeo886g6tW6aCM0iUhX5VVUuJi"/>
    <s v="Navin Panjwani"/>
    <s v="2022-05-05 09:35:49.670000+00:00"/>
    <s v="2022-07-07 06:01:32.396000+00:00"/>
    <m/>
    <s v="Pune"/>
    <m/>
    <m/>
    <m/>
    <n v="25"/>
    <m/>
    <m/>
    <m/>
    <m/>
    <m/>
    <m/>
    <m/>
    <m/>
    <m/>
    <m/>
    <m/>
    <m/>
    <m/>
    <m/>
    <m/>
    <m/>
    <m/>
    <m/>
    <m/>
    <m/>
    <m/>
    <m/>
    <m/>
    <m/>
    <m/>
    <m/>
    <s v="user_IpBH4s1Av5OVFfQQ3nW0qPDDjwLT9uRfx1sVhml8UQA"/>
    <x v="23"/>
    <x v="1"/>
    <m/>
    <s v="July"/>
    <s v="Cold Call"/>
    <m/>
    <m/>
    <m/>
    <m/>
    <m/>
    <m/>
    <s v="2021-07-06 06:55:37.534000+00:00"/>
    <s v="2022-07-12 06:15:43.671000+00:00"/>
    <m/>
  </r>
  <r>
    <s v="Navin Panjwani"/>
    <n v="430000"/>
    <s v="INR"/>
    <n v="100"/>
    <d v="2022-06-07T00:00:00"/>
    <s v="Sales"/>
    <s v="stat_OZRiD1474QRJIpvnjHCZfiIvKcVD6mIKSSTzg8SwDVx"/>
    <s v="Won- Payment Completed"/>
    <n v="1"/>
    <s v="OpportunityStatusType.Won"/>
    <s v="cont_B6ZioaxkVLVtvD68zzV8khhqCaJRpoJesoFGtQoLU1a"/>
    <s v="sudhir.kumar@aadiswan.com"/>
    <s v="Renewal"/>
    <s v="lead_xsWkrv8tAY5R63cXmxL4DI1arQCKGR7cMzy0pQvbAoR"/>
    <s v="Aadiswan Info Consultants ( Renewal )"/>
    <s v="Prateek Wadhwa"/>
    <s v="user_sD3YjSs92XKUfD0OPHeo886g6tW6aCM0iUhX5VVUuJi"/>
    <s v="Navin Panjwani"/>
    <s v="2022-04-25 05:38:44.186000+00:00"/>
    <s v="2022-07-07 06:25:41.418000+00:00"/>
    <m/>
    <s v="Delhi"/>
    <m/>
    <m/>
    <m/>
    <n v="43"/>
    <m/>
    <m/>
    <m/>
    <m/>
    <m/>
    <m/>
    <m/>
    <m/>
    <m/>
    <m/>
    <m/>
    <s v="Professional Services"/>
    <m/>
    <m/>
    <m/>
    <m/>
    <m/>
    <m/>
    <m/>
    <m/>
    <m/>
    <m/>
    <m/>
    <m/>
    <m/>
    <m/>
    <s v="user_FdWFezbLzkYQcGsBUsjZO25nr2poK2nRbqV47Rs5Kfm"/>
    <x v="17"/>
    <x v="12"/>
    <m/>
    <s v="June"/>
    <s v="Gated Content"/>
    <m/>
    <m/>
    <s v="Downloaded the guide: Designing employee healthcare plan"/>
    <m/>
    <m/>
    <m/>
    <s v="2021-11-26 07:35:23.898000+00:00"/>
    <s v="2022-10-15 14:17:50.270000+00:00"/>
    <s v="GMC"/>
  </r>
  <r>
    <s v="Sreenivas Hatti"/>
    <n v="50000"/>
    <s v="INR"/>
    <n v="0"/>
    <s v="7/15/22"/>
    <s v="Sales"/>
    <s v="stat_1hn9nRJaLbI53NxPuSQgo90kRpbpKsFlwN4oEGNUTdO"/>
    <s v="Lost"/>
    <n v="0"/>
    <s v="OpportunityStatusType.Lost"/>
    <s v="cont_LWW54Z9rD2m1DjXrsp9Hsf4dutwIbLVpY2v6wBTcJXp"/>
    <s v="Deepa Nair"/>
    <s v="GPA - Renewal"/>
    <s v="lead_dG25RWdNx5gm0Abdzz4FloNBfCnyMiKOQxMyP4C293k"/>
    <s v="DKMS-BMST Foundation INDIA"/>
    <s v="Shreenath Bhat"/>
    <s v="user_JjaNBsxmUKBROYZvEahyXgec466W5jQa2pL0NUZ81Lb"/>
    <s v="Sreenivas Hatti"/>
    <s v="2022-06-15 07:01:32.640000+00:00"/>
    <s v="2022-07-06 13:27:38.212000+00:00"/>
    <m/>
    <s v="Bangalore"/>
    <m/>
    <m/>
    <m/>
    <n v="40"/>
    <m/>
    <m/>
    <m/>
    <m/>
    <m/>
    <m/>
    <m/>
    <m/>
    <m/>
    <m/>
    <m/>
    <s v="Others"/>
    <m/>
    <m/>
    <m/>
    <m/>
    <m/>
    <m/>
    <m/>
    <m/>
    <m/>
    <m/>
    <m/>
    <m/>
    <m/>
    <m/>
    <s v="user_2YgShwgjLNI4FjAqgE9PtKsdIaGh919JGcFG919fe5B"/>
    <x v="27"/>
    <x v="1"/>
    <m/>
    <s v="July"/>
    <s v="Cold Call"/>
    <m/>
    <m/>
    <s v="Vaccine inbound"/>
    <m/>
    <m/>
    <m/>
    <s v="2021-05-28 09:46:49.719000+00:00"/>
    <s v="2022-07-12 06:58:15.191000+00:00"/>
    <s v="GPA"/>
  </r>
  <r>
    <s v="Abhiroop Ganguly"/>
    <n v="70000"/>
    <s v="INR"/>
    <n v="0"/>
    <d v="2022-07-07T00:00:00"/>
    <s v="Sales"/>
    <s v="stat_1hn9nRJaLbI53NxPuSQgo90kRpbpKsFlwN4oEGNUTdO"/>
    <s v="Lost"/>
    <n v="0"/>
    <s v="OpportunityStatusType.Lost"/>
    <s v="cont_fFIRRFQswk4QaZ2s7FWAHHcrsmzuQ2stfokqnANa2WP"/>
    <s v="Srihari Srilatha"/>
    <m/>
    <s v="lead_PzMfWEA4lgpuNKqcdkCP8M8aT082NAS8FumPQA5zK1Z"/>
    <s v="RootQuotient"/>
    <s v="Harmanjit Singh"/>
    <s v="user_U27GK6WjhLhUhi1EDKXV57xMpn8n8DMIOjci1q3UReZ"/>
    <s v="Abhiroop Ganguly"/>
    <s v="2022-06-17 10:07:52.101000+00:00"/>
    <s v="2022-07-06 13:37:14.555000+00:00"/>
    <m/>
    <s v="Other"/>
    <m/>
    <m/>
    <m/>
    <n v="30"/>
    <m/>
    <m/>
    <m/>
    <m/>
    <m/>
    <m/>
    <m/>
    <m/>
    <m/>
    <m/>
    <m/>
    <s v="IT Services &amp; IT Consulting"/>
    <m/>
    <m/>
    <m/>
    <m/>
    <m/>
    <m/>
    <m/>
    <m/>
    <m/>
    <m/>
    <m/>
    <m/>
    <s v="Aniket Vahile"/>
    <m/>
    <s v="user_lwF8ctKa5IyxqATpO2EOw2h0AEPiCMHOgewiH38Ei77"/>
    <x v="0"/>
    <x v="1"/>
    <m/>
    <s v="July"/>
    <s v="Cold Call"/>
    <m/>
    <m/>
    <s v="AM Ops - Jaswanth"/>
    <m/>
    <m/>
    <m/>
    <s v="2022-06-06 09:00:10.949000+00:00"/>
    <s v="2022-09-09 11:37:10.442000+00:00"/>
    <s v="GTL"/>
  </r>
  <r>
    <s v="Abhiroop Ganguly"/>
    <n v="300000"/>
    <s v="INR"/>
    <n v="0"/>
    <d v="2022-07-07T00:00:00"/>
    <s v="Sales"/>
    <s v="stat_1hn9nRJaLbI53NxPuSQgo90kRpbpKsFlwN4oEGNUTdO"/>
    <s v="Lost"/>
    <n v="0"/>
    <s v="OpportunityStatusType.Lost"/>
    <s v="cont_fFIRRFQswk4QaZ2s7FWAHHcrsmzuQ2stfokqnANa2WP"/>
    <s v="Srihari Srilatha"/>
    <s v="Lost to Agent/Banking channel - Director's reference"/>
    <s v="lead_PzMfWEA4lgpuNKqcdkCP8M8aT082NAS8FumPQA5zK1Z"/>
    <s v="RootQuotient"/>
    <s v="Harmanjit Singh"/>
    <s v="user_U27GK6WjhLhUhi1EDKXV57xMpn8n8DMIOjci1q3UReZ"/>
    <s v="Abhiroop Ganguly"/>
    <s v="2022-06-10 06:30:16.755000+00:00"/>
    <s v="2022-07-06 13:36:55.820000+00:00"/>
    <m/>
    <s v="Other"/>
    <m/>
    <m/>
    <m/>
    <n v="30"/>
    <m/>
    <m/>
    <m/>
    <m/>
    <m/>
    <m/>
    <m/>
    <m/>
    <m/>
    <m/>
    <m/>
    <s v="IT Services &amp; IT Consulting"/>
    <m/>
    <m/>
    <m/>
    <m/>
    <m/>
    <m/>
    <m/>
    <m/>
    <m/>
    <m/>
    <m/>
    <m/>
    <s v="Aniket Vahile"/>
    <m/>
    <s v="user_lwF8ctKa5IyxqATpO2EOw2h0AEPiCMHOgewiH38Ei77"/>
    <x v="0"/>
    <x v="1"/>
    <m/>
    <s v="July"/>
    <s v="Cold Call"/>
    <m/>
    <m/>
    <s v="AM Ops - Jaswanth"/>
    <m/>
    <m/>
    <m/>
    <s v="2022-06-06 09:00:10.949000+00:00"/>
    <s v="2022-09-09 11:37:10.442000+00:00"/>
    <s v="GMC"/>
  </r>
  <r>
    <s v="Sreenivas Hatti"/>
    <n v="1000000"/>
    <s v="INR"/>
    <n v="0"/>
    <d v="2022-07-07T00:00:00"/>
    <s v="Sales"/>
    <s v="stat_1hn9nRJaLbI53NxPuSQgo90kRpbpKsFlwN4oEGNUTdO"/>
    <s v="Lost"/>
    <n v="0"/>
    <s v="OpportunityStatusType.Lost"/>
    <s v="cont_LWW54Z9rD2m1DjXrsp9Hsf4dutwIbLVpY2v6wBTcJXp"/>
    <s v="Deepa Nair"/>
    <s v="GMC - Renewal"/>
    <s v="lead_dG25RWdNx5gm0Abdzz4FloNBfCnyMiKOQxMyP4C293k"/>
    <s v="DKMS-BMST Foundation INDIA"/>
    <s v="Shreenath Bhat"/>
    <s v="user_JjaNBsxmUKBROYZvEahyXgec466W5jQa2pL0NUZ81Lb"/>
    <s v="Sreenivas Hatti"/>
    <s v="2022-06-15 07:00:43.965000+00:00"/>
    <s v="2022-07-06 13:27:26.711000+00:00"/>
    <m/>
    <s v="Bangalore"/>
    <m/>
    <m/>
    <m/>
    <n v="40"/>
    <m/>
    <m/>
    <m/>
    <m/>
    <m/>
    <m/>
    <m/>
    <m/>
    <m/>
    <m/>
    <m/>
    <s v="Others"/>
    <m/>
    <m/>
    <m/>
    <m/>
    <m/>
    <m/>
    <m/>
    <m/>
    <m/>
    <m/>
    <m/>
    <m/>
    <m/>
    <m/>
    <s v="user_2YgShwgjLNI4FjAqgE9PtKsdIaGh919JGcFG919fe5B"/>
    <x v="27"/>
    <x v="1"/>
    <m/>
    <s v="July"/>
    <s v="Cold Call"/>
    <m/>
    <m/>
    <s v="Vaccine inbound"/>
    <m/>
    <m/>
    <m/>
    <s v="2021-05-28 09:46:49.719000+00:00"/>
    <s v="2022-07-12 06:58:15.191000+00:00"/>
    <s v="GMC"/>
  </r>
  <r>
    <s v="Sreenivas Hatti"/>
    <n v="200000"/>
    <s v="INR"/>
    <n v="0"/>
    <s v="7/31/22"/>
    <s v="Sales"/>
    <s v="stat_kcR4fZg7TU7jjk1jAVua3qGLRS4J5uFayEjK5j02wtv"/>
    <s v="Unqualified"/>
    <n v="0"/>
    <s v="OpportunityStatusType.Lost"/>
    <s v="cont_df3Nfw5pyFZnyG4wKkywz7ooYuvB6ZA50JDGnF4ui7E"/>
    <s v="Pratiksha"/>
    <s v="1+5 policy parental policy"/>
    <s v="lead_S4MeQEySX0GKwzENwKjGBonhyFKVf58BunRocPNVemQ"/>
    <s v="Quick Ride"/>
    <s v="Daya Gowda"/>
    <s v="user_JjaNBsxmUKBROYZvEahyXgec466W5jQa2pL0NUZ81Lb"/>
    <s v="Sreenivas Hatti"/>
    <s v="2022-06-15 04:47:49.489000+00:00"/>
    <s v="2022-07-06 13:00:05.547000+00:00"/>
    <m/>
    <s v="Bangalore"/>
    <m/>
    <m/>
    <m/>
    <n v="150"/>
    <m/>
    <m/>
    <m/>
    <m/>
    <m/>
    <m/>
    <m/>
    <m/>
    <m/>
    <m/>
    <m/>
    <s v="Transportation &amp; Logistics"/>
    <m/>
    <m/>
    <m/>
    <m/>
    <m/>
    <m/>
    <m/>
    <m/>
    <m/>
    <m/>
    <m/>
    <m/>
    <s v="Prashant Abhang"/>
    <m/>
    <s v="user_encRk5bIEFN6ZA11h4WH2AdZTiZpogLSlMIaj0E30SZ"/>
    <x v="3"/>
    <x v="1"/>
    <m/>
    <s v="July"/>
    <s v="Cold Call"/>
    <m/>
    <m/>
    <m/>
    <m/>
    <m/>
    <m/>
    <s v="2022-04-20 10:10:54.323000+00:00"/>
    <s v="2022-09-08 10:38:47.064000+00:00"/>
    <m/>
  </r>
  <r>
    <s v="Sreenivas Hatti"/>
    <n v="500000"/>
    <s v="INR"/>
    <n v="0"/>
    <s v="7/31/22"/>
    <s v="Sales"/>
    <s v="stat_kcR4fZg7TU7jjk1jAVua3qGLRS4J5uFayEjK5j02wtv"/>
    <s v="Unqualified"/>
    <n v="0"/>
    <s v="OpportunityStatusType.Lost"/>
    <s v="cont_dRCA18DvhNZtXqvKkQFkDcQmWmv2aSitm1pU0nG7MLu"/>
    <s v="KNM Rao"/>
    <s v="Self only policy"/>
    <s v="lead_S4MeQEySX0GKwzENwKjGBonhyFKVf58BunRocPNVemQ"/>
    <s v="Quick Ride"/>
    <s v="Daya Gowda"/>
    <s v="user_JjaNBsxmUKBROYZvEahyXgec466W5jQa2pL0NUZ81Lb"/>
    <s v="Sreenivas Hatti"/>
    <s v="2022-06-15 04:47:05.987000+00:00"/>
    <s v="2022-07-06 12:59:51.170000+00:00"/>
    <m/>
    <s v="Bangalore"/>
    <m/>
    <m/>
    <m/>
    <n v="150"/>
    <m/>
    <m/>
    <m/>
    <m/>
    <m/>
    <m/>
    <m/>
    <m/>
    <m/>
    <m/>
    <m/>
    <s v="Transportation &amp; Logistics"/>
    <m/>
    <m/>
    <m/>
    <m/>
    <m/>
    <m/>
    <m/>
    <m/>
    <m/>
    <m/>
    <m/>
    <m/>
    <s v="Prashant Abhang"/>
    <m/>
    <s v="user_encRk5bIEFN6ZA11h4WH2AdZTiZpogLSlMIaj0E30SZ"/>
    <x v="3"/>
    <x v="1"/>
    <m/>
    <s v="July"/>
    <s v="Cold Call"/>
    <m/>
    <m/>
    <m/>
    <m/>
    <m/>
    <m/>
    <s v="2022-04-20 10:10:54.323000+00:00"/>
    <s v="2022-09-08 10:38:47.064000+00:00"/>
    <m/>
  </r>
  <r>
    <s v="Sreenivas Hatti"/>
    <n v="50000"/>
    <s v="INR"/>
    <n v="0"/>
    <d v="2022-04-07T00:00:00"/>
    <s v="Sales"/>
    <s v="stat_kcR4fZg7TU7jjk1jAVua3qGLRS4J5uFayEjK5j02wtv"/>
    <s v="Unqualified"/>
    <n v="0"/>
    <s v="OpportunityStatusType.Lost"/>
    <s v="cont_yaJGuBa1IEMjY8K6BikrNUP4BwJknQa2jbGCihBMjy8"/>
    <s v="Pravin Nawalgaria"/>
    <s v="GPA"/>
    <s v="lead_APPudKyMwBZ3WWMehnQEEYaqFqgisXMqNY9TeMtEAH2"/>
    <s v="Ivax Paper Chemicals"/>
    <s v="Daya Gowda"/>
    <s v="user_JjaNBsxmUKBROYZvEahyXgec466W5jQa2pL0NUZ81Lb"/>
    <s v="Sreenivas Hatti"/>
    <s v="2022-04-27 07:08:02.107000+00:00"/>
    <s v="2022-07-06 12:17:15.654000+00:00"/>
    <m/>
    <s v="Hyderabad"/>
    <m/>
    <m/>
    <m/>
    <n v="350"/>
    <m/>
    <m/>
    <m/>
    <m/>
    <m/>
    <m/>
    <m/>
    <m/>
    <m/>
    <m/>
    <m/>
    <s v="Chemical"/>
    <s v="The Orientals Ins"/>
    <m/>
    <m/>
    <m/>
    <m/>
    <m/>
    <m/>
    <m/>
    <m/>
    <m/>
    <m/>
    <m/>
    <s v="Jithendra Goalla"/>
    <m/>
    <s v="user_encRk5bIEFN6ZA11h4WH2AdZTiZpogLSlMIaj0E30SZ"/>
    <x v="3"/>
    <x v="1"/>
    <m/>
    <s v="July"/>
    <s v="Cold Call"/>
    <m/>
    <m/>
    <m/>
    <m/>
    <m/>
    <m/>
    <s v="2022-04-25 19:08:39.984000+00:00"/>
    <s v="2022-07-26 07:20:07.304000+00:00"/>
    <m/>
  </r>
  <r>
    <s v="Sreenivas Hatti"/>
    <n v="500000"/>
    <s v="INR"/>
    <n v="0"/>
    <d v="2022-04-07T00:00:00"/>
    <s v="Sales"/>
    <s v="stat_kcR4fZg7TU7jjk1jAVua3qGLRS4J5uFayEjK5j02wtv"/>
    <s v="Unqualified"/>
    <n v="0"/>
    <s v="OpportunityStatusType.Lost"/>
    <s v="cont_yaJGuBa1IEMjY8K6BikrNUP4BwJknQa2jbGCihBMjy8"/>
    <s v="Pravin Nawalgaria"/>
    <s v="Motor Fleet Policy"/>
    <s v="lead_APPudKyMwBZ3WWMehnQEEYaqFqgisXMqNY9TeMtEAH2"/>
    <s v="Ivax Paper Chemicals"/>
    <s v="Daya Gowda"/>
    <s v="user_JjaNBsxmUKBROYZvEahyXgec466W5jQa2pL0NUZ81Lb"/>
    <s v="Sreenivas Hatti"/>
    <s v="2022-04-27 07:08:42.140000+00:00"/>
    <s v="2022-07-06 12:17:08.577000+00:00"/>
    <m/>
    <s v="Hyderabad"/>
    <m/>
    <m/>
    <m/>
    <n v="350"/>
    <m/>
    <m/>
    <m/>
    <m/>
    <m/>
    <m/>
    <m/>
    <m/>
    <m/>
    <m/>
    <m/>
    <s v="Chemical"/>
    <s v="The Orientals Ins"/>
    <m/>
    <m/>
    <m/>
    <m/>
    <m/>
    <m/>
    <m/>
    <m/>
    <m/>
    <m/>
    <m/>
    <s v="Jithendra Goalla"/>
    <m/>
    <s v="user_encRk5bIEFN6ZA11h4WH2AdZTiZpogLSlMIaj0E30SZ"/>
    <x v="3"/>
    <x v="1"/>
    <m/>
    <s v="July"/>
    <s v="Cold Call"/>
    <m/>
    <m/>
    <m/>
    <m/>
    <m/>
    <m/>
    <s v="2022-04-25 19:08:39.984000+00:00"/>
    <s v="2022-07-26 07:20:07.304000+00:00"/>
    <m/>
  </r>
  <r>
    <s v="Sreenivas Hatti"/>
    <n v="1000000"/>
    <s v="INR"/>
    <n v="0"/>
    <s v="7/27/22"/>
    <s v="Sales"/>
    <s v="stat_kcR4fZg7TU7jjk1jAVua3qGLRS4J5uFayEjK5j02wtv"/>
    <s v="Unqualified"/>
    <n v="0"/>
    <s v="OpportunityStatusType.Lost"/>
    <s v="cont_yaJGuBa1IEMjY8K6BikrNUP4BwJknQa2jbGCihBMjy8"/>
    <s v="Pravin Nawalgaria"/>
    <s v="GMC"/>
    <s v="lead_APPudKyMwBZ3WWMehnQEEYaqFqgisXMqNY9TeMtEAH2"/>
    <s v="Ivax Paper Chemicals"/>
    <s v="Daya Gowda"/>
    <s v="user_JjaNBsxmUKBROYZvEahyXgec466W5jQa2pL0NUZ81Lb"/>
    <s v="Sreenivas Hatti"/>
    <s v="2022-04-27 06:53:22.116000+00:00"/>
    <s v="2022-07-06 12:17:10.844000+00:00"/>
    <m/>
    <s v="Hyderabad"/>
    <m/>
    <m/>
    <m/>
    <n v="350"/>
    <m/>
    <m/>
    <m/>
    <m/>
    <m/>
    <m/>
    <m/>
    <m/>
    <m/>
    <m/>
    <m/>
    <s v="Chemical"/>
    <s v="The Orientals Ins"/>
    <m/>
    <m/>
    <m/>
    <m/>
    <m/>
    <m/>
    <m/>
    <m/>
    <m/>
    <m/>
    <m/>
    <s v="Jithendra Goalla"/>
    <m/>
    <s v="user_encRk5bIEFN6ZA11h4WH2AdZTiZpogLSlMIaj0E30SZ"/>
    <x v="3"/>
    <x v="1"/>
    <m/>
    <s v="July"/>
    <s v="Cold Call"/>
    <m/>
    <m/>
    <m/>
    <m/>
    <m/>
    <m/>
    <s v="2022-04-25 19:08:39.984000+00:00"/>
    <s v="2022-07-26 07:20:07.304000+00:00"/>
    <m/>
  </r>
  <r>
    <s v="Mayur Gadiyar"/>
    <n v="800000"/>
    <s v="INR"/>
    <n v="0"/>
    <d v="2022-05-07T00:00:00"/>
    <s v="Sales"/>
    <s v="stat_kcR4fZg7TU7jjk1jAVua3qGLRS4J5uFayEjK5j02wtv"/>
    <s v="Unqualified"/>
    <n v="0"/>
    <s v="OpportunityStatusType.Lost"/>
    <s v="cont_coP8lrFo5e8h3LTRe9d5EJLFPNBRGwg6qC06iMRJcWd"/>
    <s v="Dipti Thote"/>
    <s v="GMC - Fresh"/>
    <s v="lead_1gpmWQ1sTSIMTD0eEwtKacjf9CeuV0Tt2Ch7cxx1jar"/>
    <s v="Uniken (Fresh)"/>
    <s v="Mayur Gadiyar"/>
    <s v="user_bdUPAGjcS7p6513So3N4g3aWNS5HuBuVJi7bvCPAsLt"/>
    <s v="Mayur Gadiyar"/>
    <s v="2022-04-22 07:09:31.389000+00:00"/>
    <s v="2022-07-06 07:13:16.037000+00:00"/>
    <m/>
    <s v="Pune"/>
    <m/>
    <s v="2020-08-20 09:04:45+00:00"/>
    <m/>
    <n v="135"/>
    <m/>
    <m/>
    <m/>
    <m/>
    <m/>
    <m/>
    <m/>
    <m/>
    <m/>
    <m/>
    <m/>
    <m/>
    <m/>
    <m/>
    <m/>
    <m/>
    <m/>
    <m/>
    <m/>
    <m/>
    <m/>
    <m/>
    <m/>
    <m/>
    <m/>
    <m/>
    <s v="user_bdUPAGjcS7p6513So3N4g3aWNS5HuBuVJi7bvCPAsLt"/>
    <x v="24"/>
    <x v="1"/>
    <m/>
    <s v="June"/>
    <s v="Gated Content"/>
    <m/>
    <m/>
    <m/>
    <m/>
    <m/>
    <m/>
    <s v="2020-12-06 09:46:55.702000+00:00"/>
    <s v="2022-07-10 07:11:26.209000+00:00"/>
    <s v="GMC"/>
  </r>
  <r>
    <s v="Aditya Binani"/>
    <n v="1000000"/>
    <s v="INR"/>
    <n v="0"/>
    <s v="7/14/22"/>
    <s v="Sales"/>
    <s v="stat_1hn9nRJaLbI53NxPuSQgo90kRpbpKsFlwN4oEGNUTdO"/>
    <s v="Lost"/>
    <n v="0"/>
    <s v="OpportunityStatusType.Lost"/>
    <m/>
    <m/>
    <s v="GMC"/>
    <s v="lead_KDeF5fwPZJ3GZKpHhS3TVl6Fsk5CqVBNlg8Dmmal1Ly"/>
    <s v="ZTE Telecom India Private Limited"/>
    <s v="Aditya Binani"/>
    <s v="user_g5Yw4Z4XnIbmcGhJO80vdtFdd5ElcDlgYO3q8l82ODn"/>
    <s v="Aditya Binani"/>
    <s v="2022-06-13 09:58:34.684000+00:00"/>
    <s v="2022-07-06 08:54:29.519000+00:00"/>
    <m/>
    <s v="Gurgaon"/>
    <m/>
    <m/>
    <m/>
    <n v="2588"/>
    <m/>
    <m/>
    <m/>
    <m/>
    <m/>
    <m/>
    <m/>
    <m/>
    <m/>
    <m/>
    <m/>
    <s v="Telecommunications"/>
    <m/>
    <m/>
    <m/>
    <m/>
    <m/>
    <m/>
    <m/>
    <m/>
    <m/>
    <m/>
    <m/>
    <m/>
    <s v="Deepak Yadav"/>
    <m/>
    <s v="user_g5Yw4Z4XnIbmcGhJO80vdtFdd5ElcDlgYO3q8l82ODn"/>
    <x v="18"/>
    <x v="1"/>
    <m/>
    <s v="July; June"/>
    <m/>
    <m/>
    <m/>
    <s v="Lead Magnet Lead"/>
    <m/>
    <m/>
    <m/>
    <s v="2021-08-29 20:00:29.155000+00:00"/>
    <s v="2022-09-23 10:08:59.562000+00:00"/>
    <m/>
  </r>
  <r>
    <s v="siddharth tongay"/>
    <n v="3500000"/>
    <s v="INR"/>
    <n v="0"/>
    <d v="2022-06-07T00:00:00"/>
    <s v="Sales"/>
    <s v="stat_1hn9nRJaLbI53NxPuSQgo90kRpbpKsFlwN4oEGNUTdO"/>
    <s v="Lost"/>
    <n v="0"/>
    <s v="OpportunityStatusType.Lost"/>
    <s v="cont_fJ9sg0a7Fmi9ZCn28TECFlwqeUXQRq3Jg7rwwCL4ROR"/>
    <s v="Jose Jacob"/>
    <s v="L1 is 38 lakh from ifco and bajaj from insurance manager we are at 44 lakh"/>
    <s v="lead_kd82f4aR8ie9Cg8VeSCluhBLuib6yD2PJQjrmnEKN2w"/>
    <s v="Antony Waste Handling Cell Ltd"/>
    <s v="Arsalan Khan"/>
    <s v="user_hNAUXSINlo7GUxmDXzerfGAZIUUHKfva47TB2ckZABz"/>
    <s v="siddharth tongay"/>
    <s v="2022-03-04 07:54:29.333000+00:00"/>
    <s v="2022-07-06 07:41:57.441000+00:00"/>
    <m/>
    <s v="Mumbai"/>
    <m/>
    <m/>
    <m/>
    <n v="800"/>
    <m/>
    <m/>
    <m/>
    <m/>
    <m/>
    <m/>
    <m/>
    <m/>
    <m/>
    <m/>
    <m/>
    <s v="Manufacturing"/>
    <s v="Universal Samporna"/>
    <m/>
    <m/>
    <m/>
    <m/>
    <m/>
    <m/>
    <m/>
    <m/>
    <m/>
    <m/>
    <m/>
    <m/>
    <m/>
    <s v="user_g5Yw4Z4XnIbmcGhJO80vdtFdd5ElcDlgYO3q8l82ODn"/>
    <x v="18"/>
    <x v="1"/>
    <m/>
    <s v="June"/>
    <s v="Cold Call"/>
    <m/>
    <n v="700000"/>
    <m/>
    <m/>
    <m/>
    <m/>
    <s v="2021-08-18 08:30:54.749000+00:00"/>
    <s v="2022-10-13 07:41:44.236000+00:00"/>
    <s v="GMC"/>
  </r>
  <r>
    <s v="Aditya Binani"/>
    <n v="240000"/>
    <s v="INR"/>
    <n v="0"/>
    <d v="2022-04-07T00:00:00"/>
    <s v="Sales"/>
    <s v="stat_1hn9nRJaLbI53NxPuSQgo90kRpbpKsFlwN4oEGNUTdO"/>
    <s v="Lost"/>
    <n v="0"/>
    <s v="OpportunityStatusType.Lost"/>
    <m/>
    <m/>
    <s v="GMC"/>
    <s v="lead_YfKXN4OCme46lwgQYBN4e6FA1TDgKfs3XiznY2yTKLk"/>
    <s v="Codebase"/>
    <s v="Aditya Binani"/>
    <s v="user_g5Yw4Z4XnIbmcGhJO80vdtFdd5ElcDlgYO3q8l82ODn"/>
    <s v="Aditya Binani"/>
    <s v="2022-05-09 08:43:17.449000+00:00"/>
    <s v="2022-07-05 10:25:38.465000+00:00"/>
    <m/>
    <s v="Pune"/>
    <m/>
    <m/>
    <m/>
    <n v="36"/>
    <m/>
    <m/>
    <m/>
    <m/>
    <m/>
    <m/>
    <m/>
    <m/>
    <m/>
    <m/>
    <m/>
    <s v="Others"/>
    <m/>
    <m/>
    <m/>
    <m/>
    <m/>
    <m/>
    <m/>
    <m/>
    <m/>
    <m/>
    <m/>
    <m/>
    <s v="Aniket Vahile"/>
    <m/>
    <s v="user_g5Yw4Z4XnIbmcGhJO80vdtFdd5ElcDlgYO3q8l82ODn"/>
    <x v="18"/>
    <x v="1"/>
    <m/>
    <s v="July"/>
    <s v="Cold Call"/>
    <m/>
    <m/>
    <m/>
    <m/>
    <m/>
    <m/>
    <s v="2022-05-09 07:26:45.852000+00:00"/>
    <s v="2022-09-30 06:28:53.894000+00:00"/>
    <m/>
  </r>
  <r>
    <s v="Mayur Gadiyar"/>
    <n v="34000"/>
    <s v="INR"/>
    <n v="0"/>
    <d v="2022-08-07T00:00:00"/>
    <s v="Sales"/>
    <s v="stat_1hn9nRJaLbI53NxPuSQgo90kRpbpKsFlwN4oEGNUTdO"/>
    <s v="Lost"/>
    <n v="0"/>
    <s v="OpportunityStatusType.Lost"/>
    <m/>
    <m/>
    <s v="Office Asset"/>
    <s v="lead_j3ijfzhVxRkRM1sw9wtk48GSiRKbOMDtNBzw3Ilpq1G"/>
    <s v="Vritti Solutions"/>
    <s v="Mayur Gadiyar"/>
    <s v="user_bdUPAGjcS7p6513So3N4g3aWNS5HuBuVJi7bvCPAsLt"/>
    <s v="Mayur Gadiyar"/>
    <s v="2022-06-10 11:17:50.035000+00:00"/>
    <s v="2022-07-05 12:48:39.996000+00:00"/>
    <m/>
    <s v="Pune"/>
    <m/>
    <m/>
    <m/>
    <n v="231"/>
    <m/>
    <m/>
    <m/>
    <m/>
    <m/>
    <m/>
    <m/>
    <m/>
    <m/>
    <m/>
    <m/>
    <s v="IT Services &amp; IT Consulting"/>
    <m/>
    <m/>
    <m/>
    <m/>
    <m/>
    <m/>
    <m/>
    <m/>
    <m/>
    <m/>
    <m/>
    <m/>
    <s v="Yogesh Paigude"/>
    <m/>
    <s v="user_bdUPAGjcS7p6513So3N4g3aWNS5HuBuVJi7bvCPAsLt"/>
    <x v="24"/>
    <x v="4"/>
    <m/>
    <s v="May"/>
    <s v="Cold Call"/>
    <s v="Lusha"/>
    <m/>
    <m/>
    <m/>
    <m/>
    <m/>
    <s v="2022-01-10 13:09:17.828000+00:00"/>
    <s v="2022-10-13 04:21:39.310000+00:00"/>
    <s v="NON EB"/>
  </r>
  <r>
    <s v="Tejas Kulkarni"/>
    <n v="950000"/>
    <s v="INR"/>
    <n v="0"/>
    <s v="7/23/22"/>
    <s v="Sales"/>
    <s v="stat_kcR4fZg7TU7jjk1jAVua3qGLRS4J5uFayEjK5j02wtv"/>
    <s v="Unqualified"/>
    <n v="0"/>
    <s v="OpportunityStatusType.Lost"/>
    <m/>
    <m/>
    <s v="HR not ready to share the data"/>
    <s v="lead_SKy5r1h6CSf7Qy6mIz0K8B1sKqpR9sELeoyR9qchWk5"/>
    <s v="Knest Manufacturers LLP (Renewal)"/>
    <s v="Namrata Aurora"/>
    <s v="user_kbtBHYtBjVDNyI72HTF6C1SCvC7yVBiA6OrBOy3t96U"/>
    <s v="Tejas Kulkarni"/>
    <s v="2022-04-18 10:04:53.449000+00:00"/>
    <s v="2022-07-06 06:04:50.888000+00:00"/>
    <m/>
    <s v="Pune"/>
    <m/>
    <m/>
    <m/>
    <n v="200"/>
    <m/>
    <m/>
    <m/>
    <m/>
    <m/>
    <m/>
    <m/>
    <m/>
    <m/>
    <m/>
    <m/>
    <s v="Manufacturing"/>
    <m/>
    <m/>
    <m/>
    <m/>
    <m/>
    <m/>
    <m/>
    <m/>
    <m/>
    <m/>
    <m/>
    <m/>
    <s v="Mrunmay Jalgaonkar"/>
    <m/>
    <s v="user_IpBH4s1Av5OVFfQQ3nW0qPDDjwLT9uRfx1sVhml8UQA"/>
    <x v="23"/>
    <x v="1"/>
    <m/>
    <s v="July"/>
    <s v="Cold Call"/>
    <s v="Lusha"/>
    <m/>
    <m/>
    <m/>
    <m/>
    <m/>
    <s v="2021-04-28 07:36:39.890000+00:00"/>
    <s v="2022-09-12 10:06:03.134000+00:00"/>
    <s v="GMC"/>
  </r>
  <r>
    <s v="Aditya Binani"/>
    <n v="17000"/>
    <s v="INR"/>
    <n v="0"/>
    <d v="2022-04-07T00:00:00"/>
    <s v="Sales"/>
    <s v="stat_1hn9nRJaLbI53NxPuSQgo90kRpbpKsFlwN4oEGNUTdO"/>
    <s v="Lost"/>
    <n v="0"/>
    <s v="OpportunityStatusType.Lost"/>
    <m/>
    <m/>
    <s v="GPA"/>
    <s v="lead_YfKXN4OCme46lwgQYBN4e6FA1TDgKfs3XiznY2yTKLk"/>
    <s v="Codebase"/>
    <s v="Aditya Binani"/>
    <s v="user_g5Yw4Z4XnIbmcGhJO80vdtFdd5ElcDlgYO3q8l82ODn"/>
    <s v="Aditya Binani"/>
    <s v="2022-06-10 10:51:35.156000+00:00"/>
    <s v="2022-07-05 10:25:27.931000+00:00"/>
    <m/>
    <s v="Pune"/>
    <m/>
    <m/>
    <m/>
    <n v="36"/>
    <m/>
    <m/>
    <m/>
    <m/>
    <m/>
    <m/>
    <m/>
    <m/>
    <m/>
    <m/>
    <m/>
    <s v="Others"/>
    <m/>
    <m/>
    <m/>
    <m/>
    <m/>
    <m/>
    <m/>
    <m/>
    <m/>
    <m/>
    <m/>
    <m/>
    <s v="Aniket Vahile"/>
    <m/>
    <s v="user_g5Yw4Z4XnIbmcGhJO80vdtFdd5ElcDlgYO3q8l82ODn"/>
    <x v="18"/>
    <x v="1"/>
    <m/>
    <s v="July"/>
    <s v="Cold Call"/>
    <m/>
    <m/>
    <m/>
    <m/>
    <m/>
    <m/>
    <s v="2022-05-09 07:26:45.852000+00:00"/>
    <s v="2022-09-30 06:28:53.894000+00:00"/>
    <m/>
  </r>
  <r>
    <s v="Sreenivas Hatti"/>
    <n v="55000"/>
    <s v="INR"/>
    <n v="0"/>
    <d v="2022-12-07T00:00:00"/>
    <s v="Sales"/>
    <s v="stat_1hn9nRJaLbI53NxPuSQgo90kRpbpKsFlwN4oEGNUTdO"/>
    <s v="Lost"/>
    <n v="0"/>
    <s v="OpportunityStatusType.Lost"/>
    <s v="cont_1i1j7x8MItjVh5ns9KHjPntM0fj9TIREtH4m49combE"/>
    <s v="Shilpa M"/>
    <s v="GPA Quotes"/>
    <s v="lead_KmEuScZDDscfLuFYhxnuD623xEPawbnVc9nZoVNG9hU"/>
    <s v="STI Infotech Pvt Ltd"/>
    <s v="Sreenivas Hatti"/>
    <s v="user_JjaNBsxmUKBROYZvEahyXgec466W5jQa2pL0NUZ81Lb"/>
    <s v="Sreenivas Hatti"/>
    <s v="2022-06-20 16:23:17.306000+00:00"/>
    <s v="2022-07-05 08:03:03.543000+00:00"/>
    <m/>
    <s v="Bangalore"/>
    <m/>
    <m/>
    <m/>
    <n v="136"/>
    <m/>
    <m/>
    <m/>
    <m/>
    <m/>
    <m/>
    <m/>
    <m/>
    <m/>
    <m/>
    <m/>
    <s v="IT Services &amp; IT Consulting"/>
    <m/>
    <m/>
    <m/>
    <m/>
    <m/>
    <m/>
    <m/>
    <m/>
    <m/>
    <m/>
    <m/>
    <m/>
    <s v="Jitin Gopi"/>
    <m/>
    <s v="user_encRk5bIEFN6ZA11h4WH2AdZTiZpogLSlMIaj0E30SZ"/>
    <x v="3"/>
    <x v="1"/>
    <m/>
    <s v="July"/>
    <s v="Cold Call"/>
    <m/>
    <m/>
    <s v="Ref - Sreenivas"/>
    <m/>
    <m/>
    <m/>
    <s v="2022-03-22 08:36:14.134000+00:00"/>
    <s v="2022-07-15 13:02:28.720000+00:00"/>
    <m/>
  </r>
  <r>
    <s v="Sreenivas Hatti"/>
    <n v="900000"/>
    <s v="INR"/>
    <n v="0"/>
    <d v="2022-04-07T00:00:00"/>
    <s v="Sales"/>
    <s v="stat_1hn9nRJaLbI53NxPuSQgo90kRpbpKsFlwN4oEGNUTdO"/>
    <s v="Lost"/>
    <n v="0"/>
    <s v="OpportunityStatusType.Lost"/>
    <s v="cont_1i1j7x8MItjVh5ns9KHjPntM0fj9TIREtH4m49combE"/>
    <s v="Shilpa M"/>
    <s v="Got to give the best quotes for both GMC &amp; GPA"/>
    <s v="lead_KmEuScZDDscfLuFYhxnuD623xEPawbnVc9nZoVNG9hU"/>
    <s v="STI Infotech Pvt Ltd"/>
    <s v="Sreenivas Hatti"/>
    <s v="user_JjaNBsxmUKBROYZvEahyXgec466W5jQa2pL0NUZ81Lb"/>
    <s v="Sreenivas Hatti"/>
    <s v="2022-03-22 08:38:50.576000+00:00"/>
    <s v="2022-07-05 08:03:00.224000+00:00"/>
    <m/>
    <s v="Bangalore"/>
    <m/>
    <m/>
    <m/>
    <n v="136"/>
    <m/>
    <m/>
    <m/>
    <m/>
    <m/>
    <m/>
    <m/>
    <m/>
    <m/>
    <m/>
    <m/>
    <s v="IT Services &amp; IT Consulting"/>
    <m/>
    <m/>
    <m/>
    <m/>
    <m/>
    <m/>
    <m/>
    <m/>
    <m/>
    <m/>
    <m/>
    <m/>
    <s v="Jitin Gopi"/>
    <m/>
    <s v="user_encRk5bIEFN6ZA11h4WH2AdZTiZpogLSlMIaj0E30SZ"/>
    <x v="3"/>
    <x v="1"/>
    <m/>
    <s v="July"/>
    <s v="Cold Call"/>
    <m/>
    <m/>
    <s v="Ref - Sreenivas"/>
    <m/>
    <m/>
    <m/>
    <s v="2022-03-22 08:36:14.134000+00:00"/>
    <s v="2022-07-15 13:02:28.720000+00:00"/>
    <s v="GMC"/>
  </r>
  <r>
    <s v="Prasoon Mishra"/>
    <n v="550000"/>
    <s v="INR"/>
    <n v="0"/>
    <s v="7/25/22"/>
    <s v="Sales"/>
    <s v="stat_kcR4fZg7TU7jjk1jAVua3qGLRS4J5uFayEjK5j02wtv"/>
    <s v="Unqualified"/>
    <n v="0"/>
    <s v="OpportunityStatusType.Lost"/>
    <m/>
    <m/>
    <s v="GMC-renewal"/>
    <s v="lead_EbGfB8qysByV5nHm9cmYQuUW2O3MIhfMdpq1JznDN2k"/>
    <s v="Mainstreet Healthcare Management Pvt Ltd"/>
    <s v="Bharti Bankey"/>
    <s v="user_RYbBTp8BVWNa7ppiOz6QVJMGK0exHsFmc5uCLn34ODZ"/>
    <s v="Prasoon Mishra"/>
    <s v="2022-06-01 04:47:08.298000+00:00"/>
    <s v="2022-07-05 02:20:26.606000+00:00"/>
    <m/>
    <s v="Delhi"/>
    <m/>
    <s v="2022-05-27 23:05:08+00:00"/>
    <m/>
    <n v="68"/>
    <m/>
    <m/>
    <m/>
    <m/>
    <m/>
    <m/>
    <m/>
    <s v="ORGANIC_SEARCH"/>
    <m/>
    <m/>
    <m/>
    <s v="Health, Wellness &amp; Fitness"/>
    <m/>
    <m/>
    <m/>
    <m/>
    <m/>
    <m/>
    <m/>
    <m/>
    <m/>
    <m/>
    <m/>
    <m/>
    <m/>
    <m/>
    <s v="user_aM3WaaSUQQmaNnsm9l2FQRVWUEr8RN2ZdXzsuQUalQ3"/>
    <x v="7"/>
    <x v="1"/>
    <m/>
    <s v="June"/>
    <s v="Inbound"/>
    <s v="Inbound via website"/>
    <m/>
    <s v="Employee Count 100"/>
    <m/>
    <m/>
    <m/>
    <s v="2022-05-27 23:07:59.583000+00:00"/>
    <s v="2022-07-10 06:55:19.426000+00:00"/>
    <m/>
  </r>
  <r>
    <s v="Kashif Ahmad"/>
    <n v="50000"/>
    <s v="INR"/>
    <n v="0"/>
    <d v="2022-01-07T00:00:00"/>
    <s v="Sales"/>
    <s v="stat_kcR4fZg7TU7jjk1jAVua3qGLRS4J5uFayEjK5j02wtv"/>
    <s v="Unqualified"/>
    <n v="0"/>
    <s v="OpportunityStatusType.Lost"/>
    <m/>
    <m/>
    <s v="GMC (Fresh)"/>
    <s v="lead_l4Edb0y9al3TaZyfi4TQkKRg8XcYfOspXQdocnBVUz0"/>
    <s v="AnD HR Solutions LLP (Fresh)"/>
    <s v="Bhairavi Jog"/>
    <s v="user_LKRhV6rhcBe0uL8u70UUGeDjbMupuho4TaiAOCbT7HT"/>
    <s v="Kashif Ahmad"/>
    <s v="2022-05-05 12:04:55.060000+00:00"/>
    <s v="2022-07-04 11:36:57.139000+00:00"/>
    <m/>
    <s v="Pune"/>
    <m/>
    <m/>
    <m/>
    <n v="11"/>
    <m/>
    <m/>
    <m/>
    <m/>
    <m/>
    <m/>
    <m/>
    <m/>
    <m/>
    <m/>
    <m/>
    <s v="HR / Staffing / Recruitment"/>
    <m/>
    <m/>
    <m/>
    <m/>
    <m/>
    <m/>
    <m/>
    <m/>
    <m/>
    <m/>
    <m/>
    <m/>
    <m/>
    <m/>
    <s v="user_228eUmsdKIb9OItgmiDq1zD4aPZ1eqiapbaLAGeBf8g"/>
    <x v="13"/>
    <x v="1"/>
    <m/>
    <m/>
    <s v="Cold Call"/>
    <s v="Lusha"/>
    <m/>
    <m/>
    <m/>
    <m/>
    <m/>
    <s v="2022-02-24 04:01:57.913000+00:00"/>
    <s v="2022-07-10 07:10:15.418000+00:00"/>
    <s v="GMC"/>
  </r>
  <r>
    <s v="Kashif Ahmad"/>
    <n v="5000"/>
    <s v="INR"/>
    <n v="0"/>
    <d v="2022-01-07T00:00:00"/>
    <s v="Sales"/>
    <s v="stat_kcR4fZg7TU7jjk1jAVua3qGLRS4J5uFayEjK5j02wtv"/>
    <s v="Unqualified"/>
    <n v="0"/>
    <s v="OpportunityStatusType.Lost"/>
    <m/>
    <m/>
    <s v="GPA (Fresh)"/>
    <s v="lead_l4Edb0y9al3TaZyfi4TQkKRg8XcYfOspXQdocnBVUz0"/>
    <s v="AnD HR Solutions LLP (Fresh)"/>
    <s v="Bhairavi Jog"/>
    <s v="user_LKRhV6rhcBe0uL8u70UUGeDjbMupuho4TaiAOCbT7HT"/>
    <s v="Kashif Ahmad"/>
    <s v="2022-05-05 12:05:47.058000+00:00"/>
    <s v="2022-07-04 11:37:15.562000+00:00"/>
    <m/>
    <s v="Pune"/>
    <m/>
    <m/>
    <m/>
    <n v="11"/>
    <m/>
    <m/>
    <m/>
    <m/>
    <m/>
    <m/>
    <m/>
    <m/>
    <m/>
    <m/>
    <m/>
    <s v="HR / Staffing / Recruitment"/>
    <m/>
    <m/>
    <m/>
    <m/>
    <m/>
    <m/>
    <m/>
    <m/>
    <m/>
    <m/>
    <m/>
    <m/>
    <m/>
    <m/>
    <s v="user_228eUmsdKIb9OItgmiDq1zD4aPZ1eqiapbaLAGeBf8g"/>
    <x v="13"/>
    <x v="1"/>
    <m/>
    <m/>
    <s v="Cold Call"/>
    <s v="Lusha"/>
    <m/>
    <m/>
    <m/>
    <m/>
    <m/>
    <s v="2022-02-24 04:01:57.913000+00:00"/>
    <s v="2022-07-10 07:10:15.418000+00:00"/>
    <s v="GPA"/>
  </r>
  <r>
    <s v="Sameer Iftekhari"/>
    <n v="15000000"/>
    <s v="INR"/>
    <n v="0"/>
    <d v="2022-01-07T00:00:00"/>
    <s v="Sales"/>
    <s v="stat_kcR4fZg7TU7jjk1jAVua3qGLRS4J5uFayEjK5j02wtv"/>
    <s v="Unqualified"/>
    <n v="0"/>
    <s v="OpportunityStatusType.Lost"/>
    <s v="cont_HwLLHWZGfBOUlT1dRIP8XW524MxNQOxbXo70jBs2uPA"/>
    <s v="Ashish Singh"/>
    <s v="contractual fresh GMC"/>
    <s v="lead_VGm4rxedOIDu0JJX36bJ7GNuYch2vdC5AZE6oh68DUN"/>
    <s v="JCB INDIA LTD. (STAFF POLICY)"/>
    <s v="Gauri Jori"/>
    <s v="user_sREdxbAJihL2Zbgic7tyQ6Rc4Mny7HnD1RNGhA9DDYh"/>
    <s v="Prajakta Sahastrabudhe"/>
    <s v="2022-06-02 05:47:00.083000+00:00"/>
    <s v="2022-07-04 09:05:59.316000+00:00"/>
    <m/>
    <s v="Delhi"/>
    <m/>
    <s v="2020-08-14 08:05:06+00:00"/>
    <m/>
    <n v="3420"/>
    <m/>
    <m/>
    <m/>
    <m/>
    <m/>
    <m/>
    <m/>
    <s v="PAID_SOCIAL"/>
    <m/>
    <m/>
    <m/>
    <s v="Manufacturing"/>
    <m/>
    <m/>
    <m/>
    <m/>
    <m/>
    <m/>
    <m/>
    <m/>
    <m/>
    <m/>
    <m/>
    <m/>
    <s v="Sakshi Soni"/>
    <m/>
    <s v="user_5YHA1ZU4iP896lD1YJehdJcMx7ZEgWCpulT4T2c3pJ3"/>
    <x v="4"/>
    <x v="1"/>
    <m/>
    <s v="June"/>
    <s v="Cold Call; Gated Content"/>
    <s v="Naukri.com"/>
    <m/>
    <s v="Employee Engagement Handbook"/>
    <m/>
    <m/>
    <m/>
    <s v="2020-12-06 09:13:10.157000+00:00"/>
    <s v="2022-09-09 10:26:37.149000+00:00"/>
    <m/>
  </r>
  <r>
    <s v="Kashif Ahmad"/>
    <n v="500000"/>
    <s v="INR"/>
    <n v="0"/>
    <d v="2022-06-07T00:00:00"/>
    <s v="Sales"/>
    <s v="stat_kcR4fZg7TU7jjk1jAVua3qGLRS4J5uFayEjK5j02wtv"/>
    <s v="Unqualified"/>
    <n v="0"/>
    <s v="OpportunityStatusType.Lost"/>
    <m/>
    <m/>
    <s v="gmc-renewal"/>
    <s v="lead_KgEkeHJHLuAYV4YX8AwFeLp04zuTRStzcSS29jtvNPl"/>
    <s v="Prognosis Labs"/>
    <s v="Bharti Bankey"/>
    <s v="user_LKRhV6rhcBe0uL8u70UUGeDjbMupuho4TaiAOCbT7HT"/>
    <s v="Kashif Ahmad"/>
    <s v="2022-06-27 08:01:34.540000+00:00"/>
    <s v="2022-07-04 11:18:40.458000+00:00"/>
    <m/>
    <s v="Delhi"/>
    <m/>
    <s v="2022-06-25 05:48:40+00:00"/>
    <m/>
    <n v="91"/>
    <m/>
    <m/>
    <m/>
    <m/>
    <m/>
    <m/>
    <m/>
    <s v="ORGANIC_SEARCH"/>
    <m/>
    <m/>
    <m/>
    <s v="Health, Wellness &amp; Fitness"/>
    <m/>
    <m/>
    <m/>
    <m/>
    <m/>
    <m/>
    <m/>
    <m/>
    <m/>
    <m/>
    <m/>
    <m/>
    <m/>
    <m/>
    <s v="user_aM3WaaSUQQmaNnsm9l2FQRVWUEr8RN2ZdXzsuQUalQ3"/>
    <x v="7"/>
    <x v="1"/>
    <m/>
    <s v="July"/>
    <s v="Inbound"/>
    <s v="Inbound via website"/>
    <m/>
    <s v="Employee Count 100"/>
    <m/>
    <m/>
    <m/>
    <s v="2022-06-25 05:51:30.930000+00:00"/>
    <s v="2022-09-26 04:14:22.798000+00:00"/>
    <m/>
  </r>
  <r>
    <s v="Mayur Gadiyar"/>
    <n v="70000000"/>
    <s v="INR"/>
    <n v="0"/>
    <s v="7/17/22"/>
    <s v="Sales"/>
    <s v="stat_kcR4fZg7TU7jjk1jAVua3qGLRS4J5uFayEjK5j02wtv"/>
    <s v="Unqualified"/>
    <n v="0"/>
    <s v="OpportunityStatusType.Lost"/>
    <s v="cont_lDC7Xf6ggRcjy1AxR3dmcoT4nd1CepBeRfDLqPgTgac"/>
    <s v="Vishal Dhage"/>
    <s v="Meet with Dr.Sunil"/>
    <s v="lead_52omLnIPcaaP637mK5P2za1OVyaFqWg9IwjZj5jXNF1"/>
    <s v="SAFL (Jain Irrigation)"/>
    <s v="Mayur Gadiyar"/>
    <s v="user_bdUPAGjcS7p6513So3N4g3aWNS5HuBuVJi7bvCPAsLt"/>
    <s v="Mayur Gadiyar"/>
    <s v="2022-04-25 10:56:20.485000+00:00"/>
    <s v="2022-07-04 08:43:50.524000+00:00"/>
    <m/>
    <s v="Mumbai"/>
    <m/>
    <m/>
    <m/>
    <n v="1800"/>
    <m/>
    <m/>
    <m/>
    <m/>
    <m/>
    <m/>
    <m/>
    <m/>
    <m/>
    <m/>
    <m/>
    <s v="Manufacturing"/>
    <m/>
    <m/>
    <m/>
    <m/>
    <m/>
    <m/>
    <m/>
    <m/>
    <m/>
    <m/>
    <m/>
    <m/>
    <m/>
    <m/>
    <s v="user_228eUmsdKIb9OItgmiDq1zD4aPZ1eqiapbaLAGeBf8g"/>
    <x v="13"/>
    <x v="1"/>
    <m/>
    <s v="July"/>
    <s v="Cold Call"/>
    <m/>
    <m/>
    <m/>
    <m/>
    <m/>
    <m/>
    <s v="2021-04-01 11:11:21.342000+00:00"/>
    <s v="2022-10-20 10:23:20.046000+00:00"/>
    <s v="GMC"/>
  </r>
  <r>
    <s v="siddharth tongay"/>
    <n v="800000"/>
    <s v="INR"/>
    <n v="0"/>
    <d v="2022-11-07T00:00:00"/>
    <s v="Sales"/>
    <s v="stat_kcR4fZg7TU7jjk1jAVua3qGLRS4J5uFayEjK5j02wtv"/>
    <s v="Unqualified"/>
    <n v="0"/>
    <s v="OpportunityStatusType.Lost"/>
    <m/>
    <m/>
    <s v="New india broker orient capital 1 year icici lombard in 2020"/>
    <s v="lead_u91kqAnVdukMzBkVsqHc7MZWxV9sMCcGhOpUMxrJtHM"/>
    <s v="MEDICEF PHARMA"/>
    <s v="Arsalan Khan"/>
    <s v="user_hNAUXSINlo7GUxmDXzerfGAZIUUHKfva47TB2ckZABz"/>
    <s v="siddharth tongay"/>
    <s v="2022-05-12 09:31:35.375000+00:00"/>
    <s v="2022-07-04 07:20:38.341000+00:00"/>
    <m/>
    <s v="Chandigarh"/>
    <m/>
    <m/>
    <m/>
    <n v="143"/>
    <m/>
    <m/>
    <m/>
    <m/>
    <m/>
    <m/>
    <m/>
    <m/>
    <m/>
    <m/>
    <m/>
    <s v="Manufacturing"/>
    <m/>
    <m/>
    <m/>
    <m/>
    <m/>
    <m/>
    <m/>
    <m/>
    <m/>
    <m/>
    <m/>
    <m/>
    <s v="Deepak Yadav"/>
    <m/>
    <s v="user_g5Yw4Z4XnIbmcGhJO80vdtFdd5ElcDlgYO3q8l82ODn"/>
    <x v="18"/>
    <x v="1"/>
    <m/>
    <s v="July"/>
    <s v="Cold Call"/>
    <m/>
    <m/>
    <s v="Lead Magnet Lead"/>
    <m/>
    <m/>
    <m/>
    <s v="2021-09-04 17:44:01.479000+00:00"/>
    <s v="2022-07-12 06:38:21.824000+00:00"/>
    <s v="GMC"/>
  </r>
  <r>
    <s v="Navin Panjwani"/>
    <n v="250000"/>
    <s v="INR"/>
    <n v="0"/>
    <s v="7/28/22"/>
    <s v="Sales"/>
    <s v="stat_1hn9nRJaLbI53NxPuSQgo90kRpbpKsFlwN4oEGNUTdO"/>
    <s v="Lost"/>
    <n v="0"/>
    <s v="OpportunityStatusType.Lost"/>
    <s v="cont_UOvwELOLcy2Cv2hfPdkFqeMjZaDU6GShbI5LtTQo41o"/>
    <s v="Praisy Ponnachan"/>
    <s v="1+5"/>
    <s v="lead_6tSwD0qIzgqpPzqr75XVUofB5pNvKyYfsIOP8ChlGKs"/>
    <s v="TruePower by JioThings"/>
    <s v="Prateek Wadhwa"/>
    <s v="user_sD3YjSs92XKUfD0OPHeo886g6tW6aCM0iUhX5VVUuJi"/>
    <s v="Navin Panjwani"/>
    <s v="2022-02-17 08:27:27.461000+00:00"/>
    <s v="2022-07-04 07:14:57.466000+00:00"/>
    <m/>
    <s v="Bangalore"/>
    <m/>
    <m/>
    <m/>
    <n v="39"/>
    <m/>
    <m/>
    <m/>
    <m/>
    <m/>
    <m/>
    <m/>
    <m/>
    <m/>
    <m/>
    <m/>
    <s v="Oil &amp; Gas"/>
    <m/>
    <m/>
    <m/>
    <m/>
    <m/>
    <m/>
    <m/>
    <m/>
    <m/>
    <m/>
    <m/>
    <m/>
    <s v="Deepak Yadav"/>
    <m/>
    <s v="user_IpBH4s1Av5OVFfQQ3nW0qPDDjwLT9uRfx1sVhml8UQA"/>
    <x v="23"/>
    <x v="1"/>
    <m/>
    <s v="July"/>
    <s v="Cold Call"/>
    <m/>
    <m/>
    <m/>
    <m/>
    <m/>
    <m/>
    <s v="2022-02-17 08:20:20.446000+00:00"/>
    <s v="2022-09-23 05:01:28.836000+00:00"/>
    <s v="GMC"/>
  </r>
  <r>
    <s v="Navin Panjwani"/>
    <n v="10000"/>
    <s v="INR"/>
    <n v="0"/>
    <s v="7/28/22"/>
    <s v="Sales"/>
    <s v="stat_1hn9nRJaLbI53NxPuSQgo90kRpbpKsFlwN4oEGNUTdO"/>
    <s v="Lost"/>
    <n v="0"/>
    <s v="OpportunityStatusType.Lost"/>
    <s v="cont_UOvwELOLcy2Cv2hfPdkFqeMjZaDU6GShbI5LtTQo41o"/>
    <s v="Praisy Ponnachan"/>
    <m/>
    <s v="lead_6tSwD0qIzgqpPzqr75XVUofB5pNvKyYfsIOP8ChlGKs"/>
    <s v="TruePower by JioThings"/>
    <s v="Prateek Wadhwa"/>
    <s v="user_sD3YjSs92XKUfD0OPHeo886g6tW6aCM0iUhX5VVUuJi"/>
    <s v="Navin Panjwani"/>
    <s v="2022-02-17 08:27:50.994000+00:00"/>
    <s v="2022-07-04 07:15:04.787000+00:00"/>
    <m/>
    <s v="Bangalore"/>
    <m/>
    <m/>
    <m/>
    <n v="39"/>
    <m/>
    <m/>
    <m/>
    <m/>
    <m/>
    <m/>
    <m/>
    <m/>
    <m/>
    <m/>
    <m/>
    <s v="Oil &amp; Gas"/>
    <m/>
    <m/>
    <m/>
    <m/>
    <m/>
    <m/>
    <m/>
    <m/>
    <m/>
    <m/>
    <m/>
    <m/>
    <s v="Deepak Yadav"/>
    <m/>
    <s v="user_IpBH4s1Av5OVFfQQ3nW0qPDDjwLT9uRfx1sVhml8UQA"/>
    <x v="23"/>
    <x v="1"/>
    <m/>
    <s v="July"/>
    <s v="Cold Call"/>
    <m/>
    <m/>
    <m/>
    <m/>
    <m/>
    <m/>
    <s v="2022-02-17 08:20:20.446000+00:00"/>
    <s v="2022-09-23 05:01:28.836000+00:00"/>
    <s v="GPA"/>
  </r>
  <r>
    <s v="Prasoon Mishra"/>
    <n v="500000"/>
    <s v="INR"/>
    <n v="0"/>
    <d v="2022-05-07T00:00:00"/>
    <s v="Sales"/>
    <s v="stat_kcR4fZg7TU7jjk1jAVua3qGLRS4J5uFayEjK5j02wtv"/>
    <s v="Unqualified"/>
    <n v="0"/>
    <s v="OpportunityStatusType.Lost"/>
    <s v="cont_wXiRbRRpOS082Vx9rimAbHjb4hscFFGyf1qP5uouqm0"/>
    <s v="Usha Rani Potturi"/>
    <m/>
    <s v="lead_r5timlb0uSru47b03J0zreHVkjoFJKg4vJpAJLZ3Mvy"/>
    <s v="Natco Pharma"/>
    <s v="Sarvesh Pawar"/>
    <s v="user_RYbBTp8BVWNa7ppiOz6QVJMGK0exHsFmc5uCLn34ODZ"/>
    <s v="Prasoon Mishra"/>
    <s v="2022-06-03 06:20:43.643000+00:00"/>
    <s v="2022-07-04 07:02:14.463000+00:00"/>
    <m/>
    <s v="Hyderabad"/>
    <m/>
    <m/>
    <m/>
    <n v="945"/>
    <m/>
    <m/>
    <m/>
    <m/>
    <m/>
    <m/>
    <m/>
    <m/>
    <m/>
    <m/>
    <m/>
    <s v="Manufacturing"/>
    <m/>
    <m/>
    <m/>
    <m/>
    <m/>
    <m/>
    <m/>
    <m/>
    <m/>
    <m/>
    <m/>
    <m/>
    <s v="Mrunmay Jalgaonkar"/>
    <m/>
    <s v="user_A8KOTZADnUtEQOLt4nSLAmteNStuGh80js75RYjrXVt"/>
    <x v="6"/>
    <x v="1"/>
    <m/>
    <s v="July"/>
    <s v="Gated Content"/>
    <s v="Mr. E"/>
    <m/>
    <s v="Employee Wellness Handbook"/>
    <m/>
    <m/>
    <m/>
    <s v="2021-09-14 10:06:07.077000+00:00"/>
    <s v="2022-09-07 09:19:16.491000+00:00"/>
    <s v="GPA"/>
  </r>
  <r>
    <s v="Omkar Ghate"/>
    <n v="1000000"/>
    <s v="INR"/>
    <n v="0"/>
    <s v="7/31/22"/>
    <s v="Sales"/>
    <s v="stat_kcR4fZg7TU7jjk1jAVua3qGLRS4J5uFayEjK5j02wtv"/>
    <s v="Unqualified"/>
    <n v="0"/>
    <s v="OpportunityStatusType.Lost"/>
    <m/>
    <m/>
    <s v="GTL"/>
    <s v="lead_I49hOHf9xJsqhUZBBKMZW1nk6EvCcHt7IqvF3TxscDv"/>
    <s v="Enpro Industries Pvt. Ltd."/>
    <s v="Prajakta Sahastrabudhe"/>
    <s v="user_9SBRjyF0n4iWuhUdqRyQkFhl2J4uyNKhFWvvJEvunX8"/>
    <s v="Omkar Ghate"/>
    <s v="2022-04-22 08:14:52.891000+00:00"/>
    <s v="2022-07-04 07:13:43.373000+00:00"/>
    <m/>
    <s v="Pune"/>
    <m/>
    <s v="2020-08-26 02:10:57+00:00"/>
    <m/>
    <n v="322"/>
    <m/>
    <m/>
    <m/>
    <m/>
    <m/>
    <m/>
    <m/>
    <m/>
    <m/>
    <m/>
    <m/>
    <s v="Oil &amp; Gas"/>
    <m/>
    <m/>
    <m/>
    <m/>
    <m/>
    <m/>
    <m/>
    <m/>
    <m/>
    <m/>
    <m/>
    <m/>
    <m/>
    <m/>
    <s v="user_sREdxbAJihL2Zbgic7tyQ6Rc4Mny7HnD1RNGhA9DDYh"/>
    <x v="5"/>
    <x v="6"/>
    <m/>
    <s v="June"/>
    <s v="Cold Call"/>
    <m/>
    <m/>
    <m/>
    <m/>
    <m/>
    <m/>
    <s v="2020-12-06 09:48:21.995000+00:00"/>
    <s v="2022-07-17 07:11:35.413000+00:00"/>
    <m/>
  </r>
  <r>
    <s v="Rakesh Zadage"/>
    <n v="1898816"/>
    <s v="INR"/>
    <n v="100"/>
    <d v="2022-02-07T00:00:00"/>
    <s v="Sales"/>
    <s v="stat_OZRiD1474QRJIpvnjHCZfiIvKcVD6mIKSSTzg8SwDVx"/>
    <s v="Won- Payment Completed"/>
    <n v="1"/>
    <s v="OpportunityStatusType.Won"/>
    <m/>
    <m/>
    <m/>
    <s v="lead_dwBxu8jYL2Q0um7gk7OYom5vdYUp6GDYKYSIxrvXqm9"/>
    <s v="Clairance Pharma (Bill care)"/>
    <s v="Rakesh Zadage"/>
    <s v="user_g3RBk1qckQoR1lst1zaNxwqRYo030vqYV6yHd8iovQv"/>
    <s v="Rakesh Zadage"/>
    <s v="2022-07-04 07:14:44.583000+00:00"/>
    <s v="2022-07-04 07:14:44.583000+00:00"/>
    <m/>
    <s v="Pune"/>
    <m/>
    <m/>
    <m/>
    <n v="212"/>
    <m/>
    <m/>
    <m/>
    <m/>
    <m/>
    <m/>
    <m/>
    <m/>
    <m/>
    <m/>
    <m/>
    <s v="Manufacturing"/>
    <m/>
    <m/>
    <m/>
    <m/>
    <m/>
    <m/>
    <m/>
    <m/>
    <m/>
    <m/>
    <m/>
    <m/>
    <s v="Arunkumar Dubey"/>
    <m/>
    <s v="user_Jujy0sFufO9J3qwY7aNpCCnF6nFZMrfvciNEydEzhaI"/>
    <x v="2"/>
    <x v="1"/>
    <m/>
    <m/>
    <s v="Cold Call"/>
    <m/>
    <m/>
    <m/>
    <m/>
    <m/>
    <m/>
    <s v="2022-07-04 07:10:39.939000+00:00"/>
    <s v="2022-10-10 07:34:56.373000+00:00"/>
    <s v="NON EB"/>
  </r>
  <r>
    <s v="Prasoon Mishra"/>
    <n v="2500000"/>
    <s v="INR"/>
    <n v="0"/>
    <s v="7/31/22"/>
    <s v="Sales"/>
    <s v="stat_kcR4fZg7TU7jjk1jAVua3qGLRS4J5uFayEjK5j02wtv"/>
    <s v="Unqualified"/>
    <n v="0"/>
    <s v="OpportunityStatusType.Lost"/>
    <m/>
    <m/>
    <m/>
    <s v="lead_abXjObqFkhqitoISZIYZPjIqS5h025XoruW79zifxp3"/>
    <s v="Mitsui &amp; Co. India Pvt Ltd."/>
    <s v="Kanchan Kothari"/>
    <s v="user_RYbBTp8BVWNa7ppiOz6QVJMGK0exHsFmc5uCLn34ODZ"/>
    <s v="Prasoon Mishra"/>
    <s v="2022-05-26 06:29:43.953000+00:00"/>
    <s v="2022-07-04 06:00:08.207000+00:00"/>
    <m/>
    <s v="Delhi"/>
    <m/>
    <m/>
    <m/>
    <n v="111"/>
    <m/>
    <m/>
    <m/>
    <m/>
    <m/>
    <m/>
    <m/>
    <m/>
    <m/>
    <m/>
    <m/>
    <s v="Others"/>
    <m/>
    <m/>
    <m/>
    <m/>
    <m/>
    <m/>
    <m/>
    <m/>
    <m/>
    <m/>
    <m/>
    <m/>
    <s v="Mrunmay Jalgaonkar"/>
    <m/>
    <s v="user_2jRs4eIjwv8MozxYA1DE9MMy0FWf2gMgweg2LiJNu64"/>
    <x v="25"/>
    <x v="1"/>
    <m/>
    <s v="October"/>
    <s v="Cold Call"/>
    <m/>
    <m/>
    <m/>
    <m/>
    <m/>
    <m/>
    <s v="2022-04-03 18:14:02.654000+00:00"/>
    <s v="2022-09-07 05:54:30.570000+00:00"/>
    <m/>
  </r>
  <r>
    <s v="Sreenivas Hatti"/>
    <n v="800000"/>
    <s v="INR"/>
    <n v="50"/>
    <d v="2022-01-08T00:00:00"/>
    <s v="Sales"/>
    <s v="stat_kLhaUSYbyIgQOHjvcKAHYNQn1lIjd0wTZfiU50Lt3mL"/>
    <s v="Demo Completed"/>
    <n v="0"/>
    <s v="OpportunityStatusType.Active"/>
    <m/>
    <m/>
    <s v="GMC (Fresh)"/>
    <s v="lead_Awhgczp3hcoaDnncYjr0FDwgmWpi1SszjGWougZIr0D"/>
    <s v="Infonet Smart (Fresh)"/>
    <s v="Bhairavi Jog"/>
    <s v="user_JjaNBsxmUKBROYZvEahyXgec466W5jQa2pL0NUZ81Lb"/>
    <s v="Sreenivas Hatti"/>
    <s v="2022-06-13 09:15:02.132000+00:00"/>
    <s v="2022-07-04 06:22:18.848000+00:00"/>
    <m/>
    <s v="Other"/>
    <m/>
    <m/>
    <m/>
    <n v="200"/>
    <m/>
    <m/>
    <m/>
    <m/>
    <m/>
    <m/>
    <m/>
    <m/>
    <m/>
    <m/>
    <m/>
    <m/>
    <m/>
    <m/>
    <m/>
    <m/>
    <m/>
    <m/>
    <m/>
    <m/>
    <m/>
    <m/>
    <m/>
    <m/>
    <m/>
    <m/>
    <s v="user_228eUmsdKIb9OItgmiDq1zD4aPZ1eqiapbaLAGeBf8g"/>
    <x v="13"/>
    <x v="1"/>
    <m/>
    <s v="August"/>
    <s v="Gated Content"/>
    <m/>
    <m/>
    <s v="Downloaded the guide: Employee Wellness Handbook"/>
    <m/>
    <m/>
    <m/>
    <s v="2021-12-24 07:13:18.842000+00:00"/>
    <s v="2022-08-26 05:40:05.368000+00:00"/>
    <s v="GMC"/>
  </r>
  <r>
    <s v="Sreenivas Hatti"/>
    <n v="100000"/>
    <s v="INR"/>
    <n v="50"/>
    <d v="2022-01-08T00:00:00"/>
    <s v="Sales"/>
    <s v="stat_kLhaUSYbyIgQOHjvcKAHYNQn1lIjd0wTZfiU50Lt3mL"/>
    <s v="Demo Completed"/>
    <n v="0"/>
    <s v="OpportunityStatusType.Active"/>
    <m/>
    <m/>
    <s v="GPA (Fresh)"/>
    <s v="lead_Awhgczp3hcoaDnncYjr0FDwgmWpi1SszjGWougZIr0D"/>
    <s v="Infonet Smart (Fresh)"/>
    <s v="Bhairavi Jog"/>
    <s v="user_JjaNBsxmUKBROYZvEahyXgec466W5jQa2pL0NUZ81Lb"/>
    <s v="Sreenivas Hatti"/>
    <s v="2022-06-13 09:15:48.351000+00:00"/>
    <s v="2022-07-04 06:22:19.037000+00:00"/>
    <m/>
    <s v="Other"/>
    <m/>
    <m/>
    <m/>
    <n v="200"/>
    <m/>
    <m/>
    <m/>
    <m/>
    <m/>
    <m/>
    <m/>
    <m/>
    <m/>
    <m/>
    <m/>
    <m/>
    <m/>
    <m/>
    <m/>
    <m/>
    <m/>
    <m/>
    <m/>
    <m/>
    <m/>
    <m/>
    <m/>
    <m/>
    <m/>
    <m/>
    <s v="user_228eUmsdKIb9OItgmiDq1zD4aPZ1eqiapbaLAGeBf8g"/>
    <x v="13"/>
    <x v="1"/>
    <m/>
    <s v="August"/>
    <s v="Gated Content"/>
    <m/>
    <m/>
    <s v="Downloaded the guide: Employee Wellness Handbook"/>
    <m/>
    <m/>
    <m/>
    <s v="2021-12-24 07:13:18.842000+00:00"/>
    <s v="2022-08-26 05:40:05.368000+00:00"/>
    <s v="GPA"/>
  </r>
  <r>
    <s v="Siddhartha Khatua"/>
    <n v="2830000"/>
    <s v="INR"/>
    <n v="100"/>
    <d v="2022-02-07T00:00:00"/>
    <s v="Sales"/>
    <s v="stat_OZRiD1474QRJIpvnjHCZfiIvKcVD6mIKSSTzg8SwDVx"/>
    <s v="Won- Payment Completed"/>
    <n v="1"/>
    <s v="OpportunityStatusType.Won"/>
    <m/>
    <m/>
    <m/>
    <s v="lead_R8qPLNTIzreOmoa6BwqdrWFjPuvl1BRrAmW9syZ837k"/>
    <s v="Sarvatra Technologies"/>
    <s v="Satyajit Chati"/>
    <s v="user_NpORmx7rsJTJtTAaK530goa9EQDwvUStpLPTra00AAA"/>
    <s v="Siddhartha Khatua"/>
    <s v="2022-04-25 11:16:45.960000+00:00"/>
    <s v="2022-07-02 07:13:32.860000+00:00"/>
    <m/>
    <s v="Pune"/>
    <m/>
    <m/>
    <m/>
    <n v="356"/>
    <m/>
    <m/>
    <m/>
    <m/>
    <m/>
    <m/>
    <m/>
    <m/>
    <m/>
    <m/>
    <m/>
    <s v="IT Services &amp; IT Consulting"/>
    <m/>
    <m/>
    <m/>
    <m/>
    <m/>
    <m/>
    <m/>
    <m/>
    <m/>
    <m/>
    <m/>
    <m/>
    <s v="Shekhar Sakore"/>
    <m/>
    <s v="user_sREdxbAJihL2Zbgic7tyQ6Rc4Mny7HnD1RNGhA9DDYh"/>
    <x v="5"/>
    <x v="8"/>
    <m/>
    <s v="June"/>
    <s v="Cold Call"/>
    <s v="Lusha"/>
    <m/>
    <m/>
    <m/>
    <m/>
    <m/>
    <s v="2021-04-22 10:51:50.538000+00:00"/>
    <s v="2022-10-13 12:48:09.354000+00:00"/>
    <s v="GMC"/>
  </r>
  <r>
    <s v="Siddhartha Khatua"/>
    <n v="50740"/>
    <s v="INR"/>
    <n v="100"/>
    <d v="2022-02-07T00:00:00"/>
    <s v="Sales"/>
    <s v="stat_OZRiD1474QRJIpvnjHCZfiIvKcVD6mIKSSTzg8SwDVx"/>
    <s v="Won- Payment Completed"/>
    <n v="1"/>
    <s v="OpportunityStatusType.Won"/>
    <m/>
    <m/>
    <s v="sidd"/>
    <s v="lead_R8qPLNTIzreOmoa6BwqdrWFjPuvl1BRrAmW9syZ837k"/>
    <s v="Sarvatra Technologies"/>
    <s v="Satyajit Chati"/>
    <s v="user_NpORmx7rsJTJtTAaK530goa9EQDwvUStpLPTra00AAA"/>
    <s v="Siddhartha Khatua"/>
    <s v="2022-04-25 11:17:47.409000+00:00"/>
    <s v="2022-07-02 07:13:45.988000+00:00"/>
    <m/>
    <s v="Pune"/>
    <m/>
    <m/>
    <m/>
    <n v="356"/>
    <m/>
    <m/>
    <m/>
    <m/>
    <m/>
    <m/>
    <m/>
    <m/>
    <m/>
    <m/>
    <m/>
    <s v="IT Services &amp; IT Consulting"/>
    <m/>
    <m/>
    <m/>
    <m/>
    <m/>
    <m/>
    <m/>
    <m/>
    <m/>
    <m/>
    <m/>
    <m/>
    <s v="Shekhar Sakore"/>
    <m/>
    <s v="user_sREdxbAJihL2Zbgic7tyQ6Rc4Mny7HnD1RNGhA9DDYh"/>
    <x v="5"/>
    <x v="8"/>
    <m/>
    <s v="June"/>
    <s v="Cold Call"/>
    <s v="Lusha"/>
    <m/>
    <m/>
    <m/>
    <m/>
    <m/>
    <s v="2021-04-22 10:51:50.538000+00:00"/>
    <s v="2022-10-13 12:48:09.354000+00:00"/>
    <s v="GPA"/>
  </r>
  <r>
    <s v="Aditya Binani"/>
    <n v="165000"/>
    <s v="INR"/>
    <n v="100"/>
    <d v="2022-01-07T00:00:00"/>
    <s v="Sales"/>
    <s v="stat_OZRiD1474QRJIpvnjHCZfiIvKcVD6mIKSSTzg8SwDVx"/>
    <s v="Won- Payment Completed"/>
    <n v="1"/>
    <s v="OpportunityStatusType.Won"/>
    <m/>
    <m/>
    <s v="GMC"/>
    <s v="lead_ukbvc19MOFQBTyTfJXKpZbYp50Etrv5rYiyFwBlWKY5"/>
    <s v="Rich Panel"/>
    <s v="Bharti Bankey"/>
    <s v="user_g5Yw4Z4XnIbmcGhJO80vdtFdd5ElcDlgYO3q8l82ODn"/>
    <s v="Aditya Binani"/>
    <s v="2022-05-06 06:54:56.297000+00:00"/>
    <s v="2022-07-02 09:42:00.241000+00:00"/>
    <m/>
    <s v="Mumbai"/>
    <m/>
    <s v="2022-04-25 15:22:45+00:00"/>
    <m/>
    <n v="35"/>
    <m/>
    <m/>
    <m/>
    <m/>
    <m/>
    <m/>
    <m/>
    <s v="ORGANIC_SEARCH"/>
    <m/>
    <m/>
    <m/>
    <m/>
    <m/>
    <m/>
    <m/>
    <m/>
    <m/>
    <m/>
    <m/>
    <m/>
    <m/>
    <m/>
    <m/>
    <m/>
    <m/>
    <m/>
    <s v="user_aM3WaaSUQQmaNnsm9l2FQRVWUEr8RN2ZdXzsuQUalQ3"/>
    <x v="7"/>
    <x v="6"/>
    <m/>
    <m/>
    <s v="Inbound"/>
    <s v="Inbound via website"/>
    <m/>
    <s v="Employee Count 25"/>
    <m/>
    <m/>
    <m/>
    <s v="2022-04-25 15:25:42.215000+00:00"/>
    <s v="2022-08-18 06:09:52.903000+00:00"/>
    <m/>
  </r>
  <r>
    <s v="Tejas Kulkarni"/>
    <n v="100000"/>
    <s v="INR"/>
    <n v="0"/>
    <s v="7/15/22"/>
    <s v="Sales"/>
    <s v="stat_1hn9nRJaLbI53NxPuSQgo90kRpbpKsFlwN4oEGNUTdO"/>
    <s v="Lost"/>
    <n v="0"/>
    <s v="OpportunityStatusType.Lost"/>
    <m/>
    <m/>
    <s v="No response"/>
    <s v="lead_GrXjKS40Zm8WvlCL6yiqGj0tUEkdRhDGzPE965LNi9c"/>
    <s v="CODETRONIX Software Solutions LLP"/>
    <s v="Omkar Ghate"/>
    <s v="user_kbtBHYtBjVDNyI72HTF6C1SCvC7yVBiA6OrBOy3t96U"/>
    <s v="Tejas Kulkarni"/>
    <s v="2021-12-27 04:58:02.510000+00:00"/>
    <s v="2022-07-02 04:19:45.600000+00:00"/>
    <m/>
    <s v="Visakhapatnam"/>
    <m/>
    <s v="2021-12-15 12:46:09+00:00"/>
    <m/>
    <n v="21"/>
    <m/>
    <m/>
    <m/>
    <m/>
    <m/>
    <m/>
    <m/>
    <m/>
    <m/>
    <m/>
    <m/>
    <s v="IT Services &amp; IT Consulting"/>
    <m/>
    <m/>
    <m/>
    <m/>
    <m/>
    <m/>
    <m/>
    <m/>
    <m/>
    <m/>
    <m/>
    <m/>
    <s v="Aniket Vahile"/>
    <m/>
    <s v="user_9SBRjyF0n4iWuhUdqRyQkFhl2J4uyNKhFWvvJEvunX8"/>
    <x v="33"/>
    <x v="5"/>
    <m/>
    <s v="July"/>
    <s v="Inbound"/>
    <s v="Inbound via website"/>
    <m/>
    <s v="Employee Count 25"/>
    <m/>
    <m/>
    <m/>
    <s v="2021-12-15 12:48:54.373000+00:00"/>
    <s v="2022-09-20 11:54:42.276000+00:00"/>
    <m/>
  </r>
  <r>
    <s v="Tejas Kulkarni"/>
    <n v="200000"/>
    <s v="INR"/>
    <n v="0"/>
    <s v="7/15/22"/>
    <s v="Sales"/>
    <s v="stat_1hn9nRJaLbI53NxPuSQgo90kRpbpKsFlwN4oEGNUTdO"/>
    <s v="Lost"/>
    <n v="0"/>
    <s v="OpportunityStatusType.Lost"/>
    <s v="cont_e4xDstcA2sDKLdPhsU22Wm8uINn8JPjkLYuejra275K"/>
    <s v="nanair@nas.aero"/>
    <s v="GTL for 50 emp. 2 time of Ctc.. Fresh. Too less employees fot getting the quote"/>
    <s v="lead_fbwr0uQ6WgP7xV2iWHzogN7q1fTBlfKkdwZBs2Zw1ex"/>
    <s v="Nas Aero (Fresh)"/>
    <s v="Tulika Chakra"/>
    <s v="user_kbtBHYtBjVDNyI72HTF6C1SCvC7yVBiA6OrBOy3t96U"/>
    <s v="Tejas Kulkarni"/>
    <s v="2022-01-14 11:23:55.695000+00:00"/>
    <s v="2022-07-02 04:20:25.491000+00:00"/>
    <m/>
    <s v="Mumbai"/>
    <m/>
    <m/>
    <m/>
    <n v="50"/>
    <m/>
    <m/>
    <m/>
    <m/>
    <m/>
    <m/>
    <m/>
    <m/>
    <m/>
    <m/>
    <m/>
    <s v="Manufacturing"/>
    <m/>
    <m/>
    <m/>
    <m/>
    <m/>
    <m/>
    <m/>
    <m/>
    <m/>
    <m/>
    <m/>
    <m/>
    <s v="Deepak Yadav"/>
    <m/>
    <s v="user_2jRs4eIjwv8MozxYA1DE9MMy0FWf2gMgweg2LiJNu64"/>
    <x v="25"/>
    <x v="1"/>
    <m/>
    <s v="July"/>
    <s v="Gated Content"/>
    <m/>
    <m/>
    <s v="Downloaded the guide: Employee Wellness Handbook"/>
    <m/>
    <m/>
    <m/>
    <s v="2022-01-03 05:54:58.402000+00:00"/>
    <s v="2022-08-27 07:09:12.805000+00:00"/>
    <s v="GTL"/>
  </r>
  <r>
    <s v="Chetan Kumar"/>
    <n v="2500000"/>
    <s v="INR"/>
    <n v="0"/>
    <d v="2022-01-07T00:00:00"/>
    <s v="Sales"/>
    <s v="stat_1hn9nRJaLbI53NxPuSQgo90kRpbpKsFlwN4oEGNUTdO"/>
    <s v="Lost"/>
    <n v="0"/>
    <s v="OpportunityStatusType.Lost"/>
    <s v="cont_brzkOnCWq5OooJFieOOHdeP6Pr5ICLFd5EZat6zD3C2"/>
    <s v="Viraj Raut"/>
    <s v="GTL"/>
    <s v="lead_UpaRziG0eyw1uEyXhumIPaPKLJ6HvkaICqNx1NVhIjs"/>
    <s v="PAMAC Finserv"/>
    <s v="Aditya Binani"/>
    <s v="user_t8sUu4byhPnyQ33u64Ecs5WRL98oy2iuu4iTrhCr4vl"/>
    <s v="Nilesh Dhanani"/>
    <s v="2022-02-28 12:13:30.654000+00:00"/>
    <s v="2022-07-02 04:36:59.141000+00:00"/>
    <m/>
    <s v="Mumbai"/>
    <m/>
    <m/>
    <m/>
    <n v="692"/>
    <m/>
    <m/>
    <m/>
    <m/>
    <m/>
    <m/>
    <m/>
    <m/>
    <m/>
    <m/>
    <m/>
    <s v="Banking &amp; Finance"/>
    <m/>
    <m/>
    <m/>
    <m/>
    <m/>
    <m/>
    <m/>
    <m/>
    <m/>
    <m/>
    <m/>
    <m/>
    <s v="Yogesh Paigude"/>
    <m/>
    <s v="user_g5Yw4Z4XnIbmcGhJO80vdtFdd5ElcDlgYO3q8l82ODn"/>
    <x v="18"/>
    <x v="1"/>
    <m/>
    <s v="July; June; October"/>
    <s v="Cold Call"/>
    <s v="Linkedin"/>
    <m/>
    <m/>
    <m/>
    <m/>
    <m/>
    <s v="2021-09-16 05:17:54.505000+00:00"/>
    <s v="2022-10-12 09:19:28.073000+00:00"/>
    <m/>
  </r>
  <r>
    <s v="Tejas Kulkarni"/>
    <n v="50000"/>
    <s v="INR"/>
    <n v="0"/>
    <d v="2022-05-07T00:00:00"/>
    <s v="Sales"/>
    <s v="stat_1hn9nRJaLbI53NxPuSQgo90kRpbpKsFlwN4oEGNUTdO"/>
    <s v="Lost"/>
    <n v="0"/>
    <s v="OpportunityStatusType.Lost"/>
    <m/>
    <m/>
    <s v="No revert from the client"/>
    <s v="lead_Lz9vn7myGzjU6MCWQW22bx8CVOOAl9UcPuXbLRzRmTU"/>
    <s v="JAES.CO (Fresh)"/>
    <s v="Arsalan Khan"/>
    <s v="user_kbtBHYtBjVDNyI72HTF6C1SCvC7yVBiA6OrBOy3t96U"/>
    <s v="Tejas Kulkarni"/>
    <s v="2022-05-19 11:43:55.402000+00:00"/>
    <s v="2022-07-02 03:56:56.689000+00:00"/>
    <m/>
    <s v="Other"/>
    <m/>
    <m/>
    <m/>
    <n v="165"/>
    <m/>
    <m/>
    <m/>
    <m/>
    <m/>
    <m/>
    <m/>
    <m/>
    <m/>
    <m/>
    <m/>
    <s v="Others"/>
    <m/>
    <m/>
    <m/>
    <m/>
    <m/>
    <m/>
    <m/>
    <m/>
    <m/>
    <m/>
    <m/>
    <m/>
    <s v="Arunkumar Dubey"/>
    <m/>
    <s v="user_kbtBHYtBjVDNyI72HTF6C1SCvC7yVBiA6OrBOy3t96U"/>
    <x v="36"/>
    <x v="12"/>
    <m/>
    <s v="March"/>
    <s v="Partnerships"/>
    <m/>
    <m/>
    <s v="HROne"/>
    <m/>
    <m/>
    <m/>
    <s v="2022-03-11 04:20:13.657000+00:00"/>
    <s v="2022-10-20 06:14:40.394000+00:00"/>
    <s v="GPA"/>
  </r>
  <r>
    <s v="Tejas Kulkarni"/>
    <n v="300000"/>
    <s v="INR"/>
    <n v="0"/>
    <s v="7/15/22"/>
    <s v="Sales"/>
    <s v="stat_1hn9nRJaLbI53NxPuSQgo90kRpbpKsFlwN4oEGNUTdO"/>
    <s v="Lost"/>
    <n v="0"/>
    <s v="OpportunityStatusType.Lost"/>
    <m/>
    <m/>
    <s v="GMC for 51 lives . Pattern 1+3 &amp; 1+5. Looking to start by feb. Management has put the proposal on hold owing to internal financial crunches"/>
    <s v="lead_MNs1Z8IoA8Y4AFkrFMy9s2jiPhlBPe3WUQB2SDlOxsl"/>
    <s v="qZense Labs"/>
    <s v="Tejas Kulkarni"/>
    <s v="user_kbtBHYtBjVDNyI72HTF6C1SCvC7yVBiA6OrBOy3t96U"/>
    <s v="Tejas Kulkarni"/>
    <s v="2022-01-10 11:59:57.989000+00:00"/>
    <s v="2022-07-02 04:00:11.736000+00:00"/>
    <m/>
    <s v="Bangalore"/>
    <m/>
    <m/>
    <m/>
    <n v="13"/>
    <m/>
    <m/>
    <m/>
    <m/>
    <m/>
    <m/>
    <m/>
    <m/>
    <m/>
    <m/>
    <m/>
    <s v="IT Services &amp; IT Consulting"/>
    <m/>
    <m/>
    <m/>
    <m/>
    <m/>
    <m/>
    <m/>
    <m/>
    <m/>
    <m/>
    <m/>
    <m/>
    <s v="Deepak Yadav"/>
    <m/>
    <s v="user_kbtBHYtBjVDNyI72HTF6C1SCvC7yVBiA6OrBOy3t96U"/>
    <x v="36"/>
    <x v="1"/>
    <m/>
    <s v="July"/>
    <s v="Cold Call"/>
    <m/>
    <m/>
    <s v="Vaccine inbound"/>
    <m/>
    <m/>
    <m/>
    <s v="2021-05-04 05:14:23.456000+00:00"/>
    <s v="2022-09-23 10:11:34.446000+00:00"/>
    <s v="GMC"/>
  </r>
  <r>
    <s v="Tejas Kulkarni"/>
    <n v="100000"/>
    <s v="INR"/>
    <n v="0"/>
    <d v="2022-05-07T00:00:00"/>
    <s v="Sales"/>
    <s v="stat_1hn9nRJaLbI53NxPuSQgo90kRpbpKsFlwN4oEGNUTdO"/>
    <s v="Lost"/>
    <n v="0"/>
    <s v="OpportunityStatusType.Lost"/>
    <m/>
    <m/>
    <s v="No revert from the client"/>
    <s v="lead_Lz9vn7myGzjU6MCWQW22bx8CVOOAl9UcPuXbLRzRmTU"/>
    <s v="JAES.CO (Fresh)"/>
    <s v="Arsalan Khan"/>
    <s v="user_kbtBHYtBjVDNyI72HTF6C1SCvC7yVBiA6OrBOy3t96U"/>
    <s v="Tejas Kulkarni"/>
    <s v="2022-05-19 11:44:34.543000+00:00"/>
    <s v="2022-07-02 03:57:52.940000+00:00"/>
    <m/>
    <s v="Other"/>
    <m/>
    <m/>
    <m/>
    <n v="165"/>
    <m/>
    <m/>
    <m/>
    <m/>
    <m/>
    <m/>
    <m/>
    <m/>
    <m/>
    <m/>
    <m/>
    <s v="Others"/>
    <m/>
    <m/>
    <m/>
    <m/>
    <m/>
    <m/>
    <m/>
    <m/>
    <m/>
    <m/>
    <m/>
    <m/>
    <s v="Arunkumar Dubey"/>
    <m/>
    <s v="user_kbtBHYtBjVDNyI72HTF6C1SCvC7yVBiA6OrBOy3t96U"/>
    <x v="36"/>
    <x v="12"/>
    <m/>
    <s v="March"/>
    <s v="Partnerships"/>
    <m/>
    <m/>
    <s v="HROne"/>
    <m/>
    <m/>
    <m/>
    <s v="2022-03-11 04:20:13.657000+00:00"/>
    <s v="2022-10-20 06:14:40.394000+00:00"/>
    <s v="GTL"/>
  </r>
  <r>
    <s v="Tejas Kulkarni"/>
    <n v="54000"/>
    <s v="INR"/>
    <n v="0"/>
    <d v="2022-04-07T00:00:00"/>
    <s v="Sales"/>
    <s v="stat_1hn9nRJaLbI53NxPuSQgo90kRpbpKsFlwN4oEGNUTdO"/>
    <s v="Lost"/>
    <n v="0"/>
    <s v="OpportunityStatusType.Lost"/>
    <m/>
    <m/>
    <s v="No response from the client"/>
    <s v="lead_tcmVJysxEoyKc6x7wh2lK4GIKFc4GxPHM9W6avrWVfv"/>
    <s v="Goldmarine Exports Pvt Ltd"/>
    <s v="Bharti Bankey"/>
    <s v="user_kbtBHYtBjVDNyI72HTF6C1SCvC7yVBiA6OrBOy3t96U"/>
    <s v="Tejas Kulkarni"/>
    <s v="2021-10-16 09:43:28.489000+00:00"/>
    <s v="2022-07-02 03:55:34.863000+00:00"/>
    <m/>
    <s v="Chennai"/>
    <m/>
    <s v="2021-09-15 12:33:36+00:00"/>
    <m/>
    <n v="15"/>
    <m/>
    <m/>
    <m/>
    <m/>
    <m/>
    <m/>
    <m/>
    <m/>
    <m/>
    <m/>
    <m/>
    <s v="Others"/>
    <m/>
    <m/>
    <m/>
    <m/>
    <m/>
    <m/>
    <m/>
    <m/>
    <m/>
    <m/>
    <m/>
    <m/>
    <m/>
    <m/>
    <s v="user_aM3WaaSUQQmaNnsm9l2FQRVWUEr8RN2ZdXzsuQUalQ3"/>
    <x v="7"/>
    <x v="5"/>
    <m/>
    <s v="July"/>
    <s v="Inbound"/>
    <s v="Inbound via website"/>
    <m/>
    <s v="Employee Count 15"/>
    <m/>
    <m/>
    <m/>
    <s v="2021-09-15 12:36:21.484000+00:00"/>
    <s v="2022-09-23 08:43:58.604000+00:00"/>
    <m/>
  </r>
  <r>
    <s v="Tejas Kulkarni"/>
    <n v="440000"/>
    <s v="INR"/>
    <n v="0"/>
    <d v="2022-01-07T00:00:00"/>
    <s v="Sales"/>
    <s v="stat_1hn9nRJaLbI53NxPuSQgo90kRpbpKsFlwN4oEGNUTdO"/>
    <s v="Lost"/>
    <n v="0"/>
    <s v="OpportunityStatusType.Lost"/>
    <m/>
    <m/>
    <s v="No requirement and no go ahead from the management since a long time"/>
    <s v="lead_smt5BdwLK0pdQkwwHJVN2KApzvNLZMpCElLdcgzK7qk"/>
    <s v="Lightalive Solutions Pvt. Ltd."/>
    <s v="Mayur Gadiyar"/>
    <s v="user_kbtBHYtBjVDNyI72HTF6C1SCvC7yVBiA6OrBOy3t96U"/>
    <s v="Tejas Kulkarni"/>
    <s v="2021-10-28 12:09:11.588000+00:00"/>
    <s v="2022-07-02 03:53:59.953000+00:00"/>
    <m/>
    <s v="Mumbai"/>
    <m/>
    <m/>
    <m/>
    <n v="15"/>
    <m/>
    <m/>
    <m/>
    <m/>
    <m/>
    <m/>
    <m/>
    <m/>
    <m/>
    <m/>
    <m/>
    <s v="Others"/>
    <m/>
    <m/>
    <m/>
    <m/>
    <m/>
    <m/>
    <m/>
    <m/>
    <m/>
    <m/>
    <m/>
    <m/>
    <s v="Jitin Gopi"/>
    <m/>
    <s v="user_bdUPAGjcS7p6513So3N4g3aWNS5HuBuVJi7bvCPAsLt"/>
    <x v="24"/>
    <x v="1"/>
    <m/>
    <s v="March"/>
    <s v="Cold Call"/>
    <m/>
    <m/>
    <m/>
    <m/>
    <m/>
    <m/>
    <s v="2021-10-28 12:02:34.448000+00:00"/>
    <s v="2022-09-21 08:10:25.682000+00:00"/>
    <s v="GMC"/>
  </r>
  <r>
    <s v="Tejas Kulkarni"/>
    <n v="300000"/>
    <s v="INR"/>
    <n v="50"/>
    <s v="8/31/22"/>
    <s v="Sales"/>
    <s v="stat_LAF6zc710op7pnBQxMZo0IXU6mVHAxtY6FLz1R7BEWw"/>
    <s v="Data Received"/>
    <n v="0"/>
    <s v="OpportunityStatusType.Active"/>
    <m/>
    <m/>
    <s v="GMC"/>
    <s v="lead_pYuAvQWlG3kNOINAHuVlhaBp17iS6YxePwOaFslsr2d"/>
    <s v="Recruit CRM"/>
    <s v="Bharti Bankey"/>
    <s v="user_kbtBHYtBjVDNyI72HTF6C1SCvC7yVBiA6OrBOy3t96U"/>
    <s v="Tejas Kulkarni"/>
    <s v="2022-03-15 08:36:33.286000+00:00"/>
    <s v="2022-07-02 03:54:56.575000+00:00"/>
    <m/>
    <m/>
    <m/>
    <s v="2022-03-14 09:05:03+00:00"/>
    <m/>
    <n v="50"/>
    <m/>
    <m/>
    <m/>
    <m/>
    <m/>
    <m/>
    <m/>
    <s v="DIRECT_TRAFFIC"/>
    <m/>
    <m/>
    <m/>
    <s v="HR / Staffing / Recruitment"/>
    <m/>
    <m/>
    <m/>
    <m/>
    <m/>
    <m/>
    <m/>
    <m/>
    <m/>
    <m/>
    <m/>
    <m/>
    <m/>
    <m/>
    <s v="user_aM3WaaSUQQmaNnsm9l2FQRVWUEr8RN2ZdXzsuQUalQ3"/>
    <x v="7"/>
    <x v="1"/>
    <m/>
    <m/>
    <s v="Inbound"/>
    <s v="Inbound via website"/>
    <m/>
    <s v="Employee Count 25"/>
    <m/>
    <m/>
    <m/>
    <s v="2022-03-14 09:07:24.148000+00:00"/>
    <s v="2022-07-02 03:54:56.610000+00:00"/>
    <m/>
  </r>
  <r>
    <s v="Sreenivas Hatti"/>
    <n v="1500000"/>
    <s v="INR"/>
    <n v="0"/>
    <d v="2022-10-07T00:00:00"/>
    <s v="Sales"/>
    <s v="stat_kcR4fZg7TU7jjk1jAVua3qGLRS4J5uFayEjK5j02wtv"/>
    <s v="Unqualified"/>
    <n v="0"/>
    <s v="OpportunityStatusType.Lost"/>
    <s v="cont_bkXT2sonjbYQ75YqNbIQc2wPaORFCA9vBcPVTt9ejHp"/>
    <s v="Hemalatha Tr"/>
    <m/>
    <s v="lead_WGLjCXOxnsCkgFzXwssJRrKihAAcaej53DFd91Bd29E"/>
    <s v="ELMEASURE"/>
    <s v="Vinoth Mohan"/>
    <s v="user_JjaNBsxmUKBROYZvEahyXgec466W5jQa2pL0NUZ81Lb"/>
    <s v="Sreenivas Hatti"/>
    <s v="2022-06-16 12:21:56.459000+00:00"/>
    <s v="2022-07-01 12:55:41.732000+00:00"/>
    <m/>
    <s v="Bangalore"/>
    <m/>
    <m/>
    <m/>
    <n v="338"/>
    <m/>
    <m/>
    <m/>
    <m/>
    <m/>
    <m/>
    <m/>
    <m/>
    <m/>
    <m/>
    <m/>
    <s v="Manufacturing"/>
    <m/>
    <m/>
    <m/>
    <m/>
    <m/>
    <m/>
    <m/>
    <m/>
    <m/>
    <m/>
    <m/>
    <m/>
    <s v="Rakesh Nade"/>
    <m/>
    <s v="user_L8E6IFhq6UCzKLHa45LUUTZCznDuyDwFrGaEp9DXiUM"/>
    <x v="9"/>
    <x v="1"/>
    <m/>
    <s v="July"/>
    <s v="Cold Call"/>
    <m/>
    <m/>
    <m/>
    <m/>
    <m/>
    <m/>
    <s v="2022-04-20 10:11:40.105000+00:00"/>
    <s v="2022-09-08 12:12:50.432000+00:00"/>
    <s v="GMC"/>
  </r>
  <r>
    <s v="Sreenivas Hatti"/>
    <n v="1500000"/>
    <s v="INR"/>
    <n v="0"/>
    <d v="2022-01-07T00:00:00"/>
    <s v="Sales"/>
    <s v="stat_1hn9nRJaLbI53NxPuSQgo90kRpbpKsFlwN4oEGNUTdO"/>
    <s v="Lost"/>
    <n v="0"/>
    <s v="OpportunityStatusType.Lost"/>
    <m/>
    <m/>
    <s v="GMC-Renewal -1st July 165 employees 1+5"/>
    <s v="lead_KOkbFyxJvPT1tPT1r4kgmie7bI6U5TYFiiKJZ2e0S8k"/>
    <s v="iValue InfoSolutions"/>
    <s v="Bharti Bankey"/>
    <s v="user_JjaNBsxmUKBROYZvEahyXgec466W5jQa2pL0NUZ81Lb"/>
    <s v="Sreenivas Hatti"/>
    <s v="2022-03-21 07:11:36.399000+00:00"/>
    <s v="2022-07-01 14:00:29.489000+00:00"/>
    <m/>
    <s v="Bangalore"/>
    <m/>
    <s v="2022-03-19 11:09:58+00:00"/>
    <m/>
    <n v="165"/>
    <m/>
    <m/>
    <m/>
    <m/>
    <m/>
    <m/>
    <m/>
    <s v="PAID_SOCIAL"/>
    <m/>
    <m/>
    <m/>
    <s v="IT Services &amp; IT Consulting"/>
    <m/>
    <m/>
    <m/>
    <m/>
    <m/>
    <m/>
    <m/>
    <m/>
    <m/>
    <m/>
    <m/>
    <m/>
    <s v="Aniket Vahile"/>
    <m/>
    <s v="user_aM3WaaSUQQmaNnsm9l2FQRVWUEr8RN2ZdXzsuQUalQ3"/>
    <x v="7"/>
    <x v="2"/>
    <m/>
    <s v="July"/>
    <s v="Gated Content; Inbound"/>
    <s v="Inbound via website"/>
    <m/>
    <s v="Employee Count 100"/>
    <m/>
    <m/>
    <m/>
    <s v="2022-03-18 12:47:40.458000+00:00"/>
    <s v="2022-10-10 02:49:20.187000+00:00"/>
    <m/>
  </r>
  <r>
    <s v="Kashif Ahmad"/>
    <n v="50621"/>
    <s v="INR"/>
    <n v="0"/>
    <d v="2022-04-07T00:00:00"/>
    <s v="Sales"/>
    <s v="stat_1hn9nRJaLbI53NxPuSQgo90kRpbpKsFlwN4oEGNUTdO"/>
    <s v="Lost"/>
    <n v="0"/>
    <s v="OpportunityStatusType.Lost"/>
    <m/>
    <m/>
    <s v="gmc-fresh SI- 1lac Maternity-No RR-1-2% Ambulance-1k"/>
    <s v="lead_M1KTLuIA7Urm1cCnbG5Fu5yfmXnRD1C7LXJdmceRamm"/>
    <s v="Coco Bharat"/>
    <s v="Bharti Bankey"/>
    <s v="user_LKRhV6rhcBe0uL8u70UUGeDjbMupuho4TaiAOCbT7HT"/>
    <s v="Kashif Ahmad"/>
    <s v="2022-05-20 06:58:13.169000+00:00"/>
    <s v="2022-07-01 12:06:56.096000+00:00"/>
    <m/>
    <s v="Delhi"/>
    <m/>
    <s v="2022-05-20 00:36:11+00:00"/>
    <m/>
    <n v="10"/>
    <m/>
    <m/>
    <m/>
    <m/>
    <m/>
    <m/>
    <m/>
    <s v="ORGANIC_SEARCH"/>
    <m/>
    <m/>
    <m/>
    <m/>
    <m/>
    <m/>
    <m/>
    <m/>
    <m/>
    <m/>
    <m/>
    <m/>
    <m/>
    <m/>
    <m/>
    <m/>
    <m/>
    <m/>
    <s v="user_aM3WaaSUQQmaNnsm9l2FQRVWUEr8RN2ZdXzsuQUalQ3"/>
    <x v="7"/>
    <x v="1"/>
    <m/>
    <s v="July"/>
    <s v="Inbound"/>
    <s v="Inbound via website"/>
    <m/>
    <s v="Employee Count 25"/>
    <m/>
    <m/>
    <m/>
    <s v="2022-05-20 00:36:39.150000+00:00"/>
    <s v="2022-07-10 06:55:26.223000+00:00"/>
    <m/>
  </r>
  <r>
    <s v="Mayur Gadiyar"/>
    <n v="1000000"/>
    <s v="INR"/>
    <n v="0"/>
    <d v="2022-01-07T00:00:00"/>
    <s v="Sales"/>
    <s v="stat_1hn9nRJaLbI53NxPuSQgo90kRpbpKsFlwN4oEGNUTdO"/>
    <s v="Lost"/>
    <n v="0"/>
    <s v="OpportunityStatusType.Lost"/>
    <s v="cont_qGhoMJsLtuZOAmHmxaZ8wYE3xhv1PEEGjQV2v39KXci"/>
    <s v="Balwinder singh arora"/>
    <s v="GPA - July - with incumbent"/>
    <s v="lead_QPYb7livVMnFnGcXoCMQqJHErjbwJ0OaY73uPlVT8ft"/>
    <s v="VVF Group"/>
    <s v="Mayur Gadiyar"/>
    <s v="user_bdUPAGjcS7p6513So3N4g3aWNS5HuBuVJi7bvCPAsLt"/>
    <s v="Mayur Gadiyar"/>
    <s v="2022-02-03 12:18:05.204000+00:00"/>
    <s v="2022-07-01 11:02:39.337000+00:00"/>
    <m/>
    <s v="Mumbai"/>
    <m/>
    <m/>
    <m/>
    <n v="818"/>
    <m/>
    <m/>
    <m/>
    <m/>
    <m/>
    <m/>
    <m/>
    <m/>
    <m/>
    <m/>
    <m/>
    <s v="Manufacturing"/>
    <m/>
    <m/>
    <m/>
    <m/>
    <m/>
    <m/>
    <m/>
    <m/>
    <m/>
    <m/>
    <m/>
    <m/>
    <s v="Aniket Vahile"/>
    <m/>
    <s v="user_bdUPAGjcS7p6513So3N4g3aWNS5HuBuVJi7bvCPAsLt"/>
    <x v="24"/>
    <x v="6"/>
    <m/>
    <s v="July; March; September"/>
    <s v="Cold Call"/>
    <s v="fundoodata"/>
    <m/>
    <m/>
    <m/>
    <m/>
    <m/>
    <s v="2020-12-14 12:48:32.404000+00:00"/>
    <s v="2022-10-13 07:43:25.514000+00:00"/>
    <s v="GPA"/>
  </r>
  <r>
    <s v="Kashif Ahmad"/>
    <n v="1000000"/>
    <s v="INR"/>
    <n v="0"/>
    <s v="9/30/22"/>
    <s v="Sales"/>
    <s v="stat_kcR4fZg7TU7jjk1jAVua3qGLRS4J5uFayEjK5j02wtv"/>
    <s v="Unqualified"/>
    <n v="0"/>
    <s v="OpportunityStatusType.Lost"/>
    <s v="cont_xAKOQB8Hu8I9jtGbAoWtmKUzg3tBHyehdXu3qfWSnp2"/>
    <s v="Shruti"/>
    <s v="fresh"/>
    <s v="lead_vZfpLMLG6OzU08RozvmQpc1IrUKeyDcb0zbH2k3elOC"/>
    <s v="Sales Zip"/>
    <s v="Sarvesh Pawar"/>
    <s v="user_LKRhV6rhcBe0uL8u70UUGeDjbMupuho4TaiAOCbT7HT"/>
    <s v="Kashif Ahmad"/>
    <s v="2021-12-03 08:06:16.260000+00:00"/>
    <s v="2022-07-01 11:15:58.740000+00:00"/>
    <m/>
    <s v="Pune"/>
    <m/>
    <m/>
    <m/>
    <n v="85"/>
    <m/>
    <m/>
    <m/>
    <m/>
    <m/>
    <m/>
    <m/>
    <m/>
    <m/>
    <m/>
    <m/>
    <m/>
    <m/>
    <m/>
    <m/>
    <m/>
    <m/>
    <m/>
    <m/>
    <m/>
    <m/>
    <m/>
    <m/>
    <m/>
    <m/>
    <m/>
    <s v="user_A8KOTZADnUtEQOLt4nSLAmteNStuGh80js75RYjrXVt"/>
    <x v="6"/>
    <x v="1"/>
    <m/>
    <m/>
    <s v="Gated Content"/>
    <m/>
    <m/>
    <s v="Downloaded the guide: Designing employee healthcare plan"/>
    <m/>
    <m/>
    <m/>
    <s v="2021-11-29 14:05:20.976000+00:00"/>
    <s v="2022-08-18 12:22:34.602000+00:00"/>
    <m/>
  </r>
  <r>
    <s v="Namrata Aurora"/>
    <n v="300000"/>
    <s v="INR"/>
    <n v="0"/>
    <d v="2022-01-07T00:00:00"/>
    <s v="Sales"/>
    <s v="stat_1hn9nRJaLbI53NxPuSQgo90kRpbpKsFlwN4oEGNUTdO"/>
    <s v="Lost"/>
    <n v="0"/>
    <s v="OpportunityStatusType.Lost"/>
    <m/>
    <m/>
    <s v="Parental- client stopped responding"/>
    <s v="lead_2wT9vEeItQhuSEPnXgE50a1qjO1TD3pfIUaufOeQ0iv"/>
    <s v="ABS Fujitsu General Private Limited"/>
    <s v="Namrata Aurora"/>
    <s v="user_IpBH4s1Av5OVFfQQ3nW0qPDDjwLT9uRfx1sVhml8UQA"/>
    <s v="Namrata Aurora"/>
    <s v="2022-05-19 13:11:14.164000+00:00"/>
    <s v="2022-07-01 11:51:14.013000+00:00"/>
    <m/>
    <m/>
    <m/>
    <m/>
    <m/>
    <n v="400"/>
    <m/>
    <m/>
    <m/>
    <m/>
    <m/>
    <m/>
    <m/>
    <m/>
    <m/>
    <m/>
    <m/>
    <m/>
    <m/>
    <m/>
    <m/>
    <m/>
    <m/>
    <m/>
    <m/>
    <m/>
    <m/>
    <m/>
    <m/>
    <m/>
    <m/>
    <m/>
    <s v="user_IpBH4s1Av5OVFfQQ3nW0qPDDjwLT9uRfx1sVhml8UQA"/>
    <x v="23"/>
    <x v="1"/>
    <m/>
    <s v="January"/>
    <s v="Gated Content"/>
    <m/>
    <m/>
    <s v="Employee Engagement Handbook"/>
    <m/>
    <m/>
    <m/>
    <s v="2022-05-07 04:41:48.599000+00:00"/>
    <s v="2022-07-01 11:51:14.056000+00:00"/>
    <m/>
  </r>
  <r>
    <s v="Prasoon Mishra"/>
    <n v="7500000"/>
    <s v="INR"/>
    <n v="0"/>
    <d v="2022-05-07T00:00:00"/>
    <s v="Sales"/>
    <s v="stat_kcR4fZg7TU7jjk1jAVua3qGLRS4J5uFayEjK5j02wtv"/>
    <s v="Unqualified"/>
    <n v="0"/>
    <s v="OpportunityStatusType.Lost"/>
    <s v="cont_wXiRbRRpOS082Vx9rimAbHjb4hscFFGyf1qP5uouqm0"/>
    <s v="Usha Rani Potturi"/>
    <m/>
    <s v="lead_r5timlb0uSru47b03J0zreHVkjoFJKg4vJpAJLZ3Mvy"/>
    <s v="Natco Pharma"/>
    <s v="Sarvesh Pawar"/>
    <s v="user_RYbBTp8BVWNa7ppiOz6QVJMGK0exHsFmc5uCLn34ODZ"/>
    <s v="Prasoon Mishra"/>
    <s v="2022-06-03 06:22:02.299000+00:00"/>
    <s v="2022-07-01 10:09:29.992000+00:00"/>
    <m/>
    <s v="Hyderabad"/>
    <m/>
    <m/>
    <m/>
    <n v="945"/>
    <m/>
    <m/>
    <m/>
    <m/>
    <m/>
    <m/>
    <m/>
    <m/>
    <m/>
    <m/>
    <m/>
    <s v="Manufacturing"/>
    <m/>
    <m/>
    <m/>
    <m/>
    <m/>
    <m/>
    <m/>
    <m/>
    <m/>
    <m/>
    <m/>
    <m/>
    <s v="Mrunmay Jalgaonkar"/>
    <m/>
    <s v="user_A8KOTZADnUtEQOLt4nSLAmteNStuGh80js75RYjrXVt"/>
    <x v="6"/>
    <x v="1"/>
    <m/>
    <s v="July"/>
    <s v="Gated Content"/>
    <s v="Mr. E"/>
    <m/>
    <s v="Employee Wellness Handbook"/>
    <m/>
    <m/>
    <m/>
    <s v="2021-09-14 10:06:07.077000+00:00"/>
    <s v="2022-09-07 09:19:16.491000+00:00"/>
    <s v="GMC"/>
  </r>
  <r>
    <s v="Prasoon Mishra"/>
    <n v="345501"/>
    <s v="INR"/>
    <n v="100"/>
    <d v="2022-01-07T00:00:00"/>
    <s v="Sales"/>
    <s v="stat_OZRiD1474QRJIpvnjHCZfiIvKcVD6mIKSSTzg8SwDVx"/>
    <s v="Won- Payment Completed"/>
    <n v="1"/>
    <s v="OpportunityStatusType.Won"/>
    <m/>
    <m/>
    <s v="Vcomission  Also have a sister firm BVC Services"/>
    <s v="lead_y6LGOkcuX01MmigKxNfUqiDwo5Myaj5ILQTblGfbRJV"/>
    <s v="vCommission Media Private Limited"/>
    <s v="Satyajit Chati"/>
    <s v="user_RYbBTp8BVWNa7ppiOz6QVJMGK0exHsFmc5uCLn34ODZ"/>
    <s v="Prasoon Mishra"/>
    <s v="2022-05-05 06:15:56.064000+00:00"/>
    <s v="2022-07-01 10:13:55.109000+00:00"/>
    <m/>
    <s v="Gurgaon"/>
    <m/>
    <m/>
    <m/>
    <n v="155"/>
    <m/>
    <m/>
    <m/>
    <m/>
    <m/>
    <m/>
    <m/>
    <m/>
    <m/>
    <m/>
    <m/>
    <s v="Digital Marketing &amp; Advertising"/>
    <m/>
    <m/>
    <m/>
    <m/>
    <m/>
    <m/>
    <m/>
    <m/>
    <m/>
    <m/>
    <m/>
    <m/>
    <s v="Jitin Gopi"/>
    <m/>
    <s v="user_5IQTpX6DsnoeoDfxqzqojpVoQLXPh68nhDjLS5ETjYj"/>
    <x v="8"/>
    <x v="1"/>
    <m/>
    <s v="June"/>
    <s v="Cold Call"/>
    <m/>
    <m/>
    <m/>
    <m/>
    <m/>
    <m/>
    <s v="2022-03-09 17:10:40.582000+00:00"/>
    <s v="2022-10-17 13:43:44.125000+00:00"/>
    <s v="GMC"/>
  </r>
  <r>
    <s v="Prasoon Mishra"/>
    <n v="2000000"/>
    <s v="INR"/>
    <n v="0"/>
    <d v="2022-05-07T00:00:00"/>
    <s v="Sales"/>
    <s v="stat_kcR4fZg7TU7jjk1jAVua3qGLRS4J5uFayEjK5j02wtv"/>
    <s v="Unqualified"/>
    <n v="0"/>
    <s v="OpportunityStatusType.Lost"/>
    <s v="cont_wXiRbRRpOS082Vx9rimAbHjb4hscFFGyf1qP5uouqm0"/>
    <s v="Usha Rani Potturi"/>
    <m/>
    <s v="lead_r5timlb0uSru47b03J0zreHVkjoFJKg4vJpAJLZ3Mvy"/>
    <s v="Natco Pharma"/>
    <s v="Sarvesh Pawar"/>
    <s v="user_RYbBTp8BVWNa7ppiOz6QVJMGK0exHsFmc5uCLn34ODZ"/>
    <s v="Prasoon Mishra"/>
    <s v="2022-06-03 06:21:10.103000+00:00"/>
    <s v="2022-07-01 10:09:41.482000+00:00"/>
    <m/>
    <s v="Hyderabad"/>
    <m/>
    <m/>
    <m/>
    <n v="945"/>
    <m/>
    <m/>
    <m/>
    <m/>
    <m/>
    <m/>
    <m/>
    <m/>
    <m/>
    <m/>
    <m/>
    <s v="Manufacturing"/>
    <m/>
    <m/>
    <m/>
    <m/>
    <m/>
    <m/>
    <m/>
    <m/>
    <m/>
    <m/>
    <m/>
    <m/>
    <s v="Mrunmay Jalgaonkar"/>
    <m/>
    <s v="user_A8KOTZADnUtEQOLt4nSLAmteNStuGh80js75RYjrXVt"/>
    <x v="6"/>
    <x v="1"/>
    <m/>
    <s v="July"/>
    <s v="Gated Content"/>
    <s v="Mr. E"/>
    <m/>
    <s v="Employee Wellness Handbook"/>
    <m/>
    <m/>
    <m/>
    <s v="2021-09-14 10:06:07.077000+00:00"/>
    <s v="2022-09-07 09:19:16.491000+00:00"/>
    <s v="GTL"/>
  </r>
  <r>
    <s v="Daya Gowda"/>
    <n v="100000"/>
    <s v="INR"/>
    <n v="0"/>
    <s v="7/31/22"/>
    <s v="Sales"/>
    <s v="stat_kcR4fZg7TU7jjk1jAVua3qGLRS4J5uFayEjK5j02wtv"/>
    <s v="Unqualified"/>
    <n v="0"/>
    <s v="OpportunityStatusType.Lost"/>
    <s v="cont_bPUynXwOJK5siqb313GxFNz0Ot2CANqnykfR10391lh"/>
    <s v="Saba Khatri"/>
    <s v="GTL - Group co 2"/>
    <s v="lead_2NECzFhZ1fxDLIEITQnXMJwr1r47P01qItqvRcSAHrp"/>
    <s v="Work Store Limited (Staples)"/>
    <s v="Daya Gowda"/>
    <s v="user_encRk5bIEFN6ZA11h4WH2AdZTiZpogLSlMIaj0E30SZ"/>
    <s v="Daya Gowda"/>
    <s v="2022-06-22 06:00:53.256000+00:00"/>
    <s v="2022-07-01 07:23:08.726000+00:00"/>
    <m/>
    <s v="Mumbai"/>
    <m/>
    <m/>
    <m/>
    <n v="155"/>
    <m/>
    <m/>
    <m/>
    <m/>
    <m/>
    <m/>
    <m/>
    <s v="PAID_SOCIAL"/>
    <m/>
    <m/>
    <m/>
    <s v="Retail"/>
    <m/>
    <m/>
    <m/>
    <m/>
    <m/>
    <m/>
    <m/>
    <m/>
    <m/>
    <m/>
    <m/>
    <m/>
    <s v="Aniket Vahile"/>
    <m/>
    <s v="user_encRk5bIEFN6ZA11h4WH2AdZTiZpogLSlMIaj0E30SZ"/>
    <x v="3"/>
    <x v="1"/>
    <m/>
    <s v="April; July; September"/>
    <s v="Cold Call"/>
    <s v="Naukri.com"/>
    <m/>
    <s v="Employee Engagement Handbook"/>
    <m/>
    <m/>
    <m/>
    <s v="2022-04-26 12:41:27.300000+00:00"/>
    <s v="2022-09-20 10:30:39.691000+00:00"/>
    <m/>
  </r>
  <r>
    <s v="Siddhartha Khatua"/>
    <n v="11210"/>
    <s v="INR"/>
    <n v="100"/>
    <d v="2022-01-07T00:00:00"/>
    <s v="Sales"/>
    <s v="stat_OZRiD1474QRJIpvnjHCZfiIvKcVD6mIKSSTzg8SwDVx"/>
    <s v="Won- Payment Completed"/>
    <n v="1"/>
    <s v="OpportunityStatusType.Won"/>
    <m/>
    <m/>
    <s v="WC Policy"/>
    <s v="lead_MxKcpNWvORoYBQX0aF3tRPFW4YbOYjoLVPv3EJotUAs"/>
    <s v="SG CNC Microtech Pvt. Ltd.(Fresh)"/>
    <s v="Siddhartha Khatua"/>
    <s v="user_NpORmx7rsJTJtTAaK530goa9EQDwvUStpLPTra00AAA"/>
    <s v="Siddhartha Khatua"/>
    <s v="2022-07-01 09:45:28.212000+00:00"/>
    <s v="2022-07-01 09:46:39.349000+00:00"/>
    <m/>
    <s v="Pune"/>
    <m/>
    <m/>
    <m/>
    <n v="30"/>
    <m/>
    <m/>
    <m/>
    <m/>
    <m/>
    <m/>
    <m/>
    <m/>
    <m/>
    <m/>
    <m/>
    <s v="Manufacturing"/>
    <m/>
    <m/>
    <m/>
    <m/>
    <m/>
    <m/>
    <m/>
    <m/>
    <m/>
    <m/>
    <m/>
    <m/>
    <s v="Yogesh Paigude"/>
    <m/>
    <s v="user_5IQTpX6DsnoeoDfxqzqojpVoQLXPh68nhDjLS5ETjYj"/>
    <x v="8"/>
    <x v="5"/>
    <m/>
    <s v="May"/>
    <s v="Cold Call"/>
    <m/>
    <m/>
    <m/>
    <m/>
    <m/>
    <m/>
    <s v="2022-04-20 06:33:51.033000+00:00"/>
    <s v="2022-07-10 07:11:58.714000+00:00"/>
    <m/>
  </r>
  <r>
    <s v="Siddhartha Khatua"/>
    <n v="230000"/>
    <s v="INR"/>
    <n v="100"/>
    <d v="2022-01-07T00:00:00"/>
    <s v="Sales"/>
    <s v="stat_OZRiD1474QRJIpvnjHCZfiIvKcVD6mIKSSTzg8SwDVx"/>
    <s v="Won- Payment Completed"/>
    <n v="1"/>
    <s v="OpportunityStatusType.Won"/>
    <m/>
    <m/>
    <s v="Siddharth contact  reference from Indovance"/>
    <s v="lead_MxKcpNWvORoYBQX0aF3tRPFW4YbOYjoLVPv3EJotUAs"/>
    <s v="SG CNC Microtech Pvt. Ltd.(Fresh)"/>
    <s v="Satyajit Chati"/>
    <s v="user_NpORmx7rsJTJtTAaK530goa9EQDwvUStpLPTra00AAA"/>
    <s v="Siddhartha Khatua"/>
    <s v="2022-04-20 06:35:28.837000+00:00"/>
    <s v="2022-07-01 09:46:23.711000+00:00"/>
    <m/>
    <s v="Pune"/>
    <m/>
    <m/>
    <m/>
    <n v="30"/>
    <m/>
    <m/>
    <m/>
    <m/>
    <m/>
    <m/>
    <m/>
    <m/>
    <m/>
    <m/>
    <m/>
    <s v="Manufacturing"/>
    <m/>
    <m/>
    <m/>
    <m/>
    <m/>
    <m/>
    <m/>
    <m/>
    <m/>
    <m/>
    <m/>
    <m/>
    <s v="Yogesh Paigude"/>
    <m/>
    <s v="user_5IQTpX6DsnoeoDfxqzqojpVoQLXPh68nhDjLS5ETjYj"/>
    <x v="8"/>
    <x v="5"/>
    <m/>
    <s v="May"/>
    <s v="Cold Call"/>
    <m/>
    <m/>
    <m/>
    <m/>
    <m/>
    <m/>
    <s v="2022-04-20 06:33:51.033000+00:00"/>
    <s v="2022-07-10 07:11:58.714000+00:00"/>
    <s v="GMC"/>
  </r>
  <r>
    <s v="Daya Gowda"/>
    <n v="200000"/>
    <s v="INR"/>
    <n v="0"/>
    <s v="7/31/22"/>
    <s v="Sales"/>
    <s v="stat_kcR4fZg7TU7jjk1jAVua3qGLRS4J5uFayEjK5j02wtv"/>
    <s v="Unqualified"/>
    <n v="0"/>
    <s v="OpportunityStatusType.Lost"/>
    <s v="cont_bPUynXwOJK5siqb313GxFNz0Ot2CANqnykfR10391lh"/>
    <s v="Saba Khatri"/>
    <s v="GTL - group co 1"/>
    <s v="lead_2NECzFhZ1fxDLIEITQnXMJwr1r47P01qItqvRcSAHrp"/>
    <s v="Work Store Limited (Staples)"/>
    <s v="Daya Gowda"/>
    <s v="user_encRk5bIEFN6ZA11h4WH2AdZTiZpogLSlMIaj0E30SZ"/>
    <s v="Daya Gowda"/>
    <s v="2022-06-22 06:00:09.821000+00:00"/>
    <s v="2022-07-01 07:23:00.770000+00:00"/>
    <m/>
    <s v="Mumbai"/>
    <m/>
    <m/>
    <m/>
    <n v="155"/>
    <m/>
    <m/>
    <m/>
    <m/>
    <m/>
    <m/>
    <m/>
    <s v="PAID_SOCIAL"/>
    <m/>
    <m/>
    <m/>
    <s v="Retail"/>
    <m/>
    <m/>
    <m/>
    <m/>
    <m/>
    <m/>
    <m/>
    <m/>
    <m/>
    <m/>
    <m/>
    <m/>
    <s v="Aniket Vahile"/>
    <m/>
    <s v="user_encRk5bIEFN6ZA11h4WH2AdZTiZpogLSlMIaj0E30SZ"/>
    <x v="3"/>
    <x v="1"/>
    <m/>
    <s v="April; July; September"/>
    <s v="Cold Call"/>
    <s v="Naukri.com"/>
    <m/>
    <s v="Employee Engagement Handbook"/>
    <m/>
    <m/>
    <m/>
    <s v="2022-04-26 12:41:27.300000+00:00"/>
    <s v="2022-09-20 10:30:39.691000+00:00"/>
    <m/>
  </r>
  <r>
    <s v="Abhiroop Ganguly"/>
    <n v="300000"/>
    <s v="INR"/>
    <n v="0"/>
    <d v="2022-01-07T00:00:00"/>
    <s v="Sales"/>
    <s v="stat_kcR4fZg7TU7jjk1jAVua3qGLRS4J5uFayEjK5j02wtv"/>
    <s v="Unqualified"/>
    <n v="0"/>
    <s v="OpportunityStatusType.Lost"/>
    <m/>
    <m/>
    <s v="fresh GPA"/>
    <s v="lead_DAvCIsRpjnAqLoOI8NqtTZi7cgPhCg59AUfpOCSMH5v"/>
    <s v="Dexpress EV"/>
    <s v="Gauri Jori"/>
    <s v="user_U27GK6WjhLhUhi1EDKXV57xMpn8n8DMIOjci1q3UReZ"/>
    <s v="Abhiroop Ganguly"/>
    <s v="2022-01-17 11:07:02.535000+00:00"/>
    <s v="2022-07-01 07:22:25.011000+00:00"/>
    <m/>
    <s v="Mumbai"/>
    <m/>
    <m/>
    <m/>
    <n v="112"/>
    <m/>
    <m/>
    <m/>
    <m/>
    <m/>
    <m/>
    <m/>
    <m/>
    <m/>
    <m/>
    <m/>
    <s v="Manufacturing"/>
    <m/>
    <m/>
    <m/>
    <m/>
    <m/>
    <m/>
    <m/>
    <m/>
    <m/>
    <m/>
    <m/>
    <m/>
    <m/>
    <m/>
    <s v="user_5YHA1ZU4iP896lD1YJehdJcMx7ZEgWCpulT4T2c3pJ3"/>
    <x v="4"/>
    <x v="1"/>
    <m/>
    <m/>
    <s v="Gated Content"/>
    <m/>
    <m/>
    <s v="Employee healthcare handbook"/>
    <m/>
    <m/>
    <m/>
    <s v="2022-01-13 11:47:54.569000+00:00"/>
    <s v="2022-07-10 07:03:41.937000+00:00"/>
    <m/>
  </r>
  <r>
    <s v="Abhiroop Ganguly"/>
    <n v="100000"/>
    <s v="INR"/>
    <n v="0"/>
    <d v="2022-01-07T00:00:00"/>
    <s v="Sales"/>
    <s v="stat_kcR4fZg7TU7jjk1jAVua3qGLRS4J5uFayEjK5j02wtv"/>
    <s v="Unqualified"/>
    <n v="0"/>
    <s v="OpportunityStatusType.Lost"/>
    <s v="cont_UgMWRMrmog2NnvIsCOdbp2uvVhsiSwA76OXdJld8w0M"/>
    <s v="megha Padia"/>
    <s v="Covid insurance. Data Awaited."/>
    <s v="lead_DAvCIsRpjnAqLoOI8NqtTZi7cgPhCg59AUfpOCSMH5v"/>
    <s v="Dexpress EV"/>
    <s v="Gauri Jori"/>
    <s v="user_U27GK6WjhLhUhi1EDKXV57xMpn8n8DMIOjci1q3UReZ"/>
    <s v="Abhiroop Ganguly"/>
    <s v="2022-01-17 11:09:21.378000+00:00"/>
    <s v="2022-07-01 07:22:36.606000+00:00"/>
    <m/>
    <s v="Mumbai"/>
    <m/>
    <m/>
    <m/>
    <n v="112"/>
    <m/>
    <m/>
    <m/>
    <m/>
    <m/>
    <m/>
    <m/>
    <m/>
    <m/>
    <m/>
    <m/>
    <s v="Manufacturing"/>
    <m/>
    <m/>
    <m/>
    <m/>
    <m/>
    <m/>
    <m/>
    <m/>
    <m/>
    <m/>
    <m/>
    <m/>
    <m/>
    <m/>
    <s v="user_5YHA1ZU4iP896lD1YJehdJcMx7ZEgWCpulT4T2c3pJ3"/>
    <x v="4"/>
    <x v="1"/>
    <m/>
    <m/>
    <s v="Gated Content"/>
    <m/>
    <m/>
    <s v="Employee healthcare handbook"/>
    <m/>
    <m/>
    <m/>
    <s v="2022-01-13 11:47:54.569000+00:00"/>
    <s v="2022-07-10 07:03:41.937000+00:00"/>
    <m/>
  </r>
  <r>
    <s v="Naveen Kumar"/>
    <n v="300000"/>
    <s v="INR"/>
    <n v="0"/>
    <s v="7/14/22"/>
    <s v="Sales"/>
    <s v="stat_kcR4fZg7TU7jjk1jAVua3qGLRS4J5uFayEjK5j02wtv"/>
    <s v="Unqualified"/>
    <n v="0"/>
    <s v="OpportunityStatusType.Lost"/>
    <s v="cont_kmJfNQqdHYLIKonSRlKWx8OWRJCwGhJ7oxfHivh7fOj"/>
    <s v="Vinod Shinde"/>
    <s v="GTL - Renewal"/>
    <s v="lead_ivCsLWcVR1FBbV4JRmED9cctRryoDzbF0Rp8do0oH2A"/>
    <s v="Avendus"/>
    <s v="Shreenath Bhat"/>
    <s v="user_N52PP2uP2VZc2gm0nhh6CNFSif4n85g1cdxoNFd9ct0"/>
    <s v="Naveen Kumar"/>
    <s v="2022-06-09 06:01:03.294000+00:00"/>
    <s v="2022-07-01 07:21:12.129000+00:00"/>
    <m/>
    <s v="Mumbai"/>
    <m/>
    <m/>
    <m/>
    <n v="390"/>
    <m/>
    <m/>
    <m/>
    <m/>
    <m/>
    <m/>
    <m/>
    <m/>
    <m/>
    <m/>
    <m/>
    <s v="Banking &amp; Finance"/>
    <m/>
    <m/>
    <m/>
    <m/>
    <m/>
    <m/>
    <m/>
    <m/>
    <m/>
    <m/>
    <m/>
    <m/>
    <s v="Yogesh Paigude"/>
    <m/>
    <s v="user_6hRQhcoLhZEDUBYaw3vS7rv6T5582sGfXq4jNRqTfUU"/>
    <x v="14"/>
    <x v="1"/>
    <m/>
    <s v="July; September"/>
    <s v="Cold Call"/>
    <s v="Linkedin"/>
    <m/>
    <s v="Vaccine inbound"/>
    <m/>
    <m/>
    <m/>
    <s v="2021-04-20 04:58:30.541000+00:00"/>
    <s v="2022-09-29 07:40:00.234000+00:00"/>
    <s v="GTL"/>
  </r>
  <r>
    <s v="Abhiroop Ganguly"/>
    <n v="100000"/>
    <s v="INR"/>
    <n v="0"/>
    <d v="2022-01-07T00:00:00"/>
    <s v="Sales"/>
    <s v="stat_kcR4fZg7TU7jjk1jAVua3qGLRS4J5uFayEjK5j02wtv"/>
    <s v="Unqualified"/>
    <n v="0"/>
    <s v="OpportunityStatusType.Lost"/>
    <m/>
    <m/>
    <s v="Proposal Email Sent. Data Awaited."/>
    <s v="lead_DAvCIsRpjnAqLoOI8NqtTZi7cgPhCg59AUfpOCSMH5v"/>
    <s v="Dexpress EV"/>
    <s v="Gauri Jori"/>
    <s v="user_U27GK6WjhLhUhi1EDKXV57xMpn8n8DMIOjci1q3UReZ"/>
    <s v="Abhiroop Ganguly"/>
    <s v="2022-01-13 12:35:50.855000+00:00"/>
    <s v="2022-07-01 07:22:12.618000+00:00"/>
    <m/>
    <s v="Mumbai"/>
    <m/>
    <m/>
    <m/>
    <n v="112"/>
    <m/>
    <m/>
    <m/>
    <m/>
    <m/>
    <m/>
    <m/>
    <m/>
    <m/>
    <m/>
    <m/>
    <s v="Manufacturing"/>
    <m/>
    <m/>
    <m/>
    <m/>
    <m/>
    <m/>
    <m/>
    <m/>
    <m/>
    <m/>
    <m/>
    <m/>
    <m/>
    <m/>
    <s v="user_5YHA1ZU4iP896lD1YJehdJcMx7ZEgWCpulT4T2c3pJ3"/>
    <x v="4"/>
    <x v="1"/>
    <m/>
    <m/>
    <s v="Gated Content"/>
    <m/>
    <m/>
    <s v="Employee healthcare handbook"/>
    <m/>
    <m/>
    <m/>
    <s v="2022-01-13 11:47:54.569000+00:00"/>
    <s v="2022-07-10 07:03:41.937000+00:00"/>
    <m/>
  </r>
  <r>
    <s v="Naveen Kumar"/>
    <n v="500000"/>
    <s v="INR"/>
    <n v="0"/>
    <d v="2022-05-08T00:00:00"/>
    <s v="Sales"/>
    <s v="stat_kcR4fZg7TU7jjk1jAVua3qGLRS4J5uFayEjK5j02wtv"/>
    <s v="Unqualified"/>
    <n v="0"/>
    <s v="OpportunityStatusType.Lost"/>
    <s v="cont_pKL8vxMUByU9EYOYRbPCATFhHGztzbZEbo9BJJay25b"/>
    <s v="Meenakshi Yadav"/>
    <m/>
    <s v="lead_anjK5scQNBdXEu5A4rsJFtIRslqTRpRKcaIUcqIiHVC"/>
    <s v="Rapido"/>
    <s v="Prateek Wadhwa"/>
    <s v="user_N52PP2uP2VZc2gm0nhh6CNFSif4n85g1cdxoNFd9ct0"/>
    <s v="Naveen Kumar"/>
    <s v="2022-05-30 11:22:14.650000+00:00"/>
    <s v="2022-07-01 07:11:05.233000+00:00"/>
    <m/>
    <s v="Bangalore"/>
    <m/>
    <m/>
    <m/>
    <n v="1975"/>
    <m/>
    <m/>
    <m/>
    <m/>
    <m/>
    <m/>
    <m/>
    <s v="PAID_SOCIAL"/>
    <m/>
    <m/>
    <m/>
    <s v="IT Services &amp; IT Consulting"/>
    <m/>
    <m/>
    <m/>
    <m/>
    <m/>
    <m/>
    <m/>
    <m/>
    <m/>
    <m/>
    <m/>
    <m/>
    <s v="Aniket Vahile; Mrunmay Jalgaonkar"/>
    <m/>
    <s v="user_FdWFezbLzkYQcGsBUsjZO25nr2poK2nRbqV47Rs5Kfm"/>
    <x v="17"/>
    <x v="1"/>
    <m/>
    <s v="August"/>
    <s v="Gated Content"/>
    <s v="Lusha"/>
    <m/>
    <s v="Employee Wellness Trends in 2022"/>
    <m/>
    <m/>
    <m/>
    <s v="2021-09-02 09:04:53.583000+00:00"/>
    <s v="2022-10-20 02:39:54.338000+00:00"/>
    <s v="GPA"/>
  </r>
  <r>
    <s v="Naveen Kumar"/>
    <n v="1000000"/>
    <s v="INR"/>
    <n v="0"/>
    <d v="2022-01-07T00:00:00"/>
    <s v="Sales"/>
    <s v="stat_kcR4fZg7TU7jjk1jAVua3qGLRS4J5uFayEjK5j02wtv"/>
    <s v="Unqualified"/>
    <n v="0"/>
    <s v="OpportunityStatusType.Lost"/>
    <m/>
    <m/>
    <s v="For off roll emps."/>
    <s v="lead_anjK5scQNBdXEu5A4rsJFtIRslqTRpRKcaIUcqIiHVC"/>
    <s v="Rapido"/>
    <s v="Prateek Wadhwa"/>
    <s v="user_N52PP2uP2VZc2gm0nhh6CNFSif4n85g1cdxoNFd9ct0"/>
    <s v="Naveen Kumar"/>
    <s v="2022-06-22 05:40:52.318000+00:00"/>
    <s v="2022-07-01 07:06:49.662000+00:00"/>
    <m/>
    <s v="Bangalore"/>
    <m/>
    <m/>
    <m/>
    <n v="1975"/>
    <m/>
    <m/>
    <m/>
    <m/>
    <m/>
    <m/>
    <m/>
    <s v="PAID_SOCIAL"/>
    <m/>
    <m/>
    <m/>
    <s v="IT Services &amp; IT Consulting"/>
    <m/>
    <m/>
    <m/>
    <m/>
    <m/>
    <m/>
    <m/>
    <m/>
    <m/>
    <m/>
    <m/>
    <m/>
    <s v="Aniket Vahile; Mrunmay Jalgaonkar"/>
    <m/>
    <s v="user_FdWFezbLzkYQcGsBUsjZO25nr2poK2nRbqV47Rs5Kfm"/>
    <x v="17"/>
    <x v="1"/>
    <m/>
    <s v="August"/>
    <s v="Gated Content"/>
    <s v="Lusha"/>
    <m/>
    <s v="Employee Wellness Trends in 2022"/>
    <m/>
    <m/>
    <m/>
    <s v="2021-09-02 09:04:53.583000+00:00"/>
    <s v="2022-10-20 02:39:54.338000+00:00"/>
    <s v="GMC"/>
  </r>
  <r>
    <s v="Mayur Gadiyar"/>
    <n v="500000"/>
    <s v="INR"/>
    <n v="0"/>
    <d v="2022-05-07T00:00:00"/>
    <s v="Sales"/>
    <s v="stat_1hn9nRJaLbI53NxPuSQgo90kRpbpKsFlwN4oEGNUTdO"/>
    <s v="Lost"/>
    <n v="0"/>
    <s v="OpportunityStatusType.Lost"/>
    <m/>
    <m/>
    <s v="GMC"/>
    <s v="lead_m7ewr6Z0wVPfCrnFPEVeki02QsSxhchqOBxGmgKQpHi"/>
    <s v="Anlage Infotech"/>
    <s v="Mayur Gadiyar"/>
    <s v="user_bdUPAGjcS7p6513So3N4g3aWNS5HuBuVJi7bvCPAsLt"/>
    <s v="Mayur Gadiyar"/>
    <s v="2022-05-11 12:30:36.364000+00:00"/>
    <s v="2022-06-30 17:19:12.919000+00:00"/>
    <m/>
    <s v="Mumbai"/>
    <m/>
    <m/>
    <m/>
    <n v="105"/>
    <m/>
    <m/>
    <m/>
    <m/>
    <m/>
    <m/>
    <m/>
    <m/>
    <m/>
    <m/>
    <m/>
    <s v="IT Services &amp; IT Consulting"/>
    <m/>
    <m/>
    <m/>
    <m/>
    <m/>
    <m/>
    <m/>
    <m/>
    <m/>
    <m/>
    <m/>
    <m/>
    <m/>
    <m/>
    <s v="user_bdUPAGjcS7p6513So3N4g3aWNS5HuBuVJi7bvCPAsLt"/>
    <x v="24"/>
    <x v="1"/>
    <m/>
    <s v="June"/>
    <s v="Gated Content"/>
    <m/>
    <m/>
    <s v="Employee Engagement Handbook"/>
    <m/>
    <m/>
    <m/>
    <s v="2022-04-03 22:52:04.091000+00:00"/>
    <s v="2022-07-22 09:41:04.942000+00:00"/>
    <s v="GMC"/>
  </r>
  <r>
    <s v="Moziez Chamadia"/>
    <n v="25000000"/>
    <s v="INR"/>
    <n v="0"/>
    <d v="2022-01-07T00:00:00"/>
    <s v="Sales"/>
    <s v="stat_1hn9nRJaLbI53NxPuSQgo90kRpbpKsFlwN4oEGNUTdO"/>
    <s v="Lost"/>
    <n v="0"/>
    <s v="OpportunityStatusType.Lost"/>
    <m/>
    <m/>
    <s v="GMC - Sandeep"/>
    <s v="lead_CUMBoKXilABlMDkvD1q8nc7X6824JRbu3ewVTNjOyPv"/>
    <s v="Crompton"/>
    <s v="Mayur Gadiyar"/>
    <s v="user_IgNfKH7wuLLjHvexoMm2PXWcnF3zYft0ZbMTyfwKRUg"/>
    <s v="Moziez Chamadia"/>
    <s v="2022-05-09 10:00:22.396000+00:00"/>
    <s v="2022-07-01 04:40:36.729000+00:00"/>
    <m/>
    <s v="Mumbai"/>
    <m/>
    <m/>
    <m/>
    <n v="1904"/>
    <m/>
    <m/>
    <m/>
    <m/>
    <m/>
    <m/>
    <m/>
    <s v="PAID_SOCIAL"/>
    <m/>
    <m/>
    <m/>
    <s v="Manufacturing"/>
    <m/>
    <m/>
    <m/>
    <m/>
    <m/>
    <m/>
    <m/>
    <m/>
    <m/>
    <m/>
    <m/>
    <m/>
    <s v="Rakesh Nade"/>
    <m/>
    <s v="user_bdUPAGjcS7p6513So3N4g3aWNS5HuBuVJi7bvCPAsLt"/>
    <x v="24"/>
    <x v="1"/>
    <m/>
    <s v="July; May"/>
    <s v="Gated Content"/>
    <s v="Lusha"/>
    <m/>
    <s v="Employee Engagement Handbook"/>
    <m/>
    <m/>
    <m/>
    <s v="2021-10-26 11:52:55.375000+00:00"/>
    <s v="2022-10-05 00:18:02.646000+00:00"/>
    <s v="GMC"/>
  </r>
  <r>
    <s v="siddharth tongay"/>
    <n v="6500000"/>
    <s v="INR"/>
    <n v="0"/>
    <s v="7/14/22"/>
    <s v="Sales"/>
    <s v="stat_kcR4fZg7TU7jjk1jAVua3qGLRS4J5uFayEjK5j02wtv"/>
    <s v="Unqualified"/>
    <n v="0"/>
    <s v="OpportunityStatusType.Lost"/>
    <m/>
    <m/>
    <s v="did not fit the broker empanelment"/>
    <s v="lead_f3nNUwGjOsVpk8ZZHcxFmCcVbQEwA3US7eSOQaNPjRT"/>
    <s v="LatentView Analytics"/>
    <s v="Kanchan Kothari"/>
    <s v="user_hNAUXSINlo7GUxmDXzerfGAZIUUHKfva47TB2ckZABz"/>
    <s v="siddharth tongay"/>
    <s v="2022-05-19 09:24:30.609000+00:00"/>
    <s v="2022-06-30 11:26:08.560000+00:00"/>
    <m/>
    <s v="Chennai"/>
    <m/>
    <m/>
    <m/>
    <n v="836"/>
    <m/>
    <m/>
    <m/>
    <m/>
    <m/>
    <m/>
    <m/>
    <s v="PAID_SOCIAL"/>
    <m/>
    <m/>
    <m/>
    <s v="Others"/>
    <s v="New India"/>
    <m/>
    <m/>
    <m/>
    <m/>
    <m/>
    <m/>
    <m/>
    <m/>
    <m/>
    <m/>
    <m/>
    <s v="Arunkumar Dubey"/>
    <m/>
    <s v="user_FdWFezbLzkYQcGsBUsjZO25nr2poK2nRbqV47Rs5Kfm"/>
    <x v="17"/>
    <x v="1"/>
    <m/>
    <s v="July"/>
    <s v="Cold Call"/>
    <m/>
    <m/>
    <s v="Employee Engagement Calendar"/>
    <m/>
    <m/>
    <s v="Vipul Medcorp"/>
    <s v="2022-05-10 05:01:03.966000+00:00"/>
    <s v="2022-10-17 06:29:25.942000+00:00"/>
    <m/>
  </r>
  <r>
    <s v="Satyam Tiwari"/>
    <n v="20000"/>
    <s v="INR"/>
    <n v="0"/>
    <d v="2022-07-07T00:00:00"/>
    <s v="Sales"/>
    <s v="stat_1hn9nRJaLbI53NxPuSQgo90kRpbpKsFlwN4oEGNUTdO"/>
    <s v="Lost"/>
    <n v="0"/>
    <s v="OpportunityStatusType.Lost"/>
    <m/>
    <m/>
    <s v="GTL"/>
    <s v="lead_ne3bt2m0XR69ksudlDvY0lwlFOQTbUSKV3ypzvF19IR"/>
    <s v="Socomec India Private limited"/>
    <s v="Aditya Binani"/>
    <s v="user_2YgShwgjLNI4FjAqgE9PtKsdIaGh919JGcFG919fe5B"/>
    <s v="Satyam Tiwari"/>
    <s v="2022-06-02 11:53:48.227000+00:00"/>
    <s v="2022-06-30 11:44:27.417000+00:00"/>
    <m/>
    <s v="Gurgaon"/>
    <m/>
    <m/>
    <m/>
    <n v="550"/>
    <m/>
    <m/>
    <m/>
    <m/>
    <m/>
    <m/>
    <m/>
    <m/>
    <m/>
    <m/>
    <m/>
    <m/>
    <m/>
    <m/>
    <m/>
    <m/>
    <m/>
    <m/>
    <m/>
    <m/>
    <m/>
    <m/>
    <m/>
    <m/>
    <s v="Aniket Vahile"/>
    <m/>
    <s v="user_g5Yw4Z4XnIbmcGhJO80vdtFdd5ElcDlgYO3q8l82ODn"/>
    <x v="18"/>
    <x v="18"/>
    <m/>
    <s v="June"/>
    <s v="Cold Call"/>
    <m/>
    <m/>
    <m/>
    <m/>
    <m/>
    <m/>
    <s v="2022-04-24 20:31:03.255000+00:00"/>
    <s v="2022-07-20 06:10:21.115000+00:00"/>
    <m/>
  </r>
  <r>
    <s v="Satyam Tiwari"/>
    <n v="200000"/>
    <s v="INR"/>
    <n v="0"/>
    <d v="2022-07-07T00:00:00"/>
    <s v="Sales"/>
    <s v="stat_1hn9nRJaLbI53NxPuSQgo90kRpbpKsFlwN4oEGNUTdO"/>
    <s v="Lost"/>
    <n v="0"/>
    <s v="OpportunityStatusType.Lost"/>
    <m/>
    <m/>
    <s v="GTL"/>
    <s v="lead_ne3bt2m0XR69ksudlDvY0lwlFOQTbUSKV3ypzvF19IR"/>
    <s v="Socomec India Private limited"/>
    <s v="Aditya Binani"/>
    <s v="user_2YgShwgjLNI4FjAqgE9PtKsdIaGh919JGcFG919fe5B"/>
    <s v="Satyam Tiwari"/>
    <s v="2022-06-02 11:53:23.983000+00:00"/>
    <s v="2022-06-30 11:44:25.486000+00:00"/>
    <m/>
    <s v="Gurgaon"/>
    <m/>
    <m/>
    <m/>
    <n v="550"/>
    <m/>
    <m/>
    <m/>
    <m/>
    <m/>
    <m/>
    <m/>
    <m/>
    <m/>
    <m/>
    <m/>
    <m/>
    <m/>
    <m/>
    <m/>
    <m/>
    <m/>
    <m/>
    <m/>
    <m/>
    <m/>
    <m/>
    <m/>
    <m/>
    <s v="Aniket Vahile"/>
    <m/>
    <s v="user_g5Yw4Z4XnIbmcGhJO80vdtFdd5ElcDlgYO3q8l82ODn"/>
    <x v="18"/>
    <x v="18"/>
    <m/>
    <s v="June"/>
    <s v="Cold Call"/>
    <m/>
    <m/>
    <m/>
    <m/>
    <m/>
    <m/>
    <s v="2022-04-24 20:31:03.255000+00:00"/>
    <s v="2022-07-20 06:10:21.115000+00:00"/>
    <m/>
  </r>
  <r>
    <s v="siddharth tongay"/>
    <n v="1000000"/>
    <s v="INR"/>
    <n v="0"/>
    <s v="7/31/22"/>
    <s v="Sales"/>
    <s v="stat_kcR4fZg7TU7jjk1jAVua3qGLRS4J5uFayEjK5j02wtv"/>
    <s v="Unqualified"/>
    <n v="0"/>
    <s v="OpportunityStatusType.Lost"/>
    <s v="cont_VI08VyGwqgYvUU8q2qrkZWNmYZCTyU2izmef9S42dgE"/>
    <s v="Kasthuri Rangan"/>
    <s v="Individual pol"/>
    <s v="lead_8dDlIsnpx6HuVdHNnpTkovu0aOWuOqo19vUUbxBAqY0"/>
    <s v="Hakuna Matata Solutions Pvt. Ltd."/>
    <s v="Shreenath Bhat"/>
    <s v="user_hNAUXSINlo7GUxmDXzerfGAZIUUHKfva47TB2ckZABz"/>
    <s v="siddharth tongay"/>
    <s v="2022-06-24 08:30:54.817000+00:00"/>
    <s v="2022-06-30 09:01:23.954000+00:00"/>
    <m/>
    <s v="Chennai"/>
    <m/>
    <m/>
    <m/>
    <n v="130"/>
    <m/>
    <m/>
    <m/>
    <m/>
    <m/>
    <m/>
    <m/>
    <m/>
    <m/>
    <m/>
    <m/>
    <s v="Professional Services"/>
    <m/>
    <m/>
    <m/>
    <m/>
    <m/>
    <m/>
    <m/>
    <m/>
    <m/>
    <m/>
    <m/>
    <m/>
    <s v="Sakshi Soni"/>
    <m/>
    <s v="user_bdUPAGjcS7p6513So3N4g3aWNS5HuBuVJi7bvCPAsLt"/>
    <x v="24"/>
    <x v="1"/>
    <m/>
    <s v="July"/>
    <s v="Cold Call"/>
    <s v="Lusha"/>
    <m/>
    <m/>
    <m/>
    <m/>
    <m/>
    <s v="2022-03-14 02:46:58.229000+00:00"/>
    <s v="2022-07-19 11:46:41.382000+00:00"/>
    <s v="GMC"/>
  </r>
  <r>
    <s v="Chetan Kumar"/>
    <n v="7000000"/>
    <s v="INR"/>
    <n v="0"/>
    <s v="8/31/22"/>
    <s v="Sales"/>
    <s v="stat_kcR4fZg7TU7jjk1jAVua3qGLRS4J5uFayEjK5j02wtv"/>
    <s v="Unqualified"/>
    <n v="0"/>
    <s v="OpportunityStatusType.Lost"/>
    <s v="cont_xhsrcT4x45IQxA6FupgExFTt20XXKflMvWFwHvE5LgK"/>
    <s v="nilesh patil"/>
    <s v="GMC renewal"/>
    <s v="lead_4CVRYyML78Pmxgpqsea3PprbP67BFugQubW6ngZi33s"/>
    <s v="GTL Ltd"/>
    <s v="Gauri Jori"/>
    <s v="user_hAuUqCTCw5r4tCUrswIWPSW7LJ1XIBbttZVmJkxmzGq"/>
    <s v="Chetan Kumar"/>
    <s v="2022-06-06 09:55:14.910000+00:00"/>
    <s v="2022-06-30 10:03:54.055000+00:00"/>
    <m/>
    <s v="Mumbai"/>
    <m/>
    <s v="2020-08-24 07:33:00+00:00"/>
    <m/>
    <n v="1000"/>
    <m/>
    <m/>
    <m/>
    <m/>
    <m/>
    <m/>
    <m/>
    <s v="PAID_SOCIAL"/>
    <m/>
    <m/>
    <m/>
    <m/>
    <m/>
    <m/>
    <m/>
    <m/>
    <m/>
    <m/>
    <m/>
    <m/>
    <m/>
    <m/>
    <m/>
    <m/>
    <m/>
    <m/>
    <s v="user_5YHA1ZU4iP896lD1YJehdJcMx7ZEgWCpulT4T2c3pJ3"/>
    <x v="4"/>
    <x v="1"/>
    <m/>
    <s v="August; January; October"/>
    <s v="Affiliate; Gated Content"/>
    <m/>
    <m/>
    <s v="Employee Engagement Handbook"/>
    <m/>
    <m/>
    <m/>
    <s v="2020-12-06 09:47:22.900000+00:00"/>
    <s v="2022-10-06 06:26:55.369000+00:00"/>
    <m/>
  </r>
  <r>
    <s v="Kanchan Kothari"/>
    <n v="1000000"/>
    <s v="INR"/>
    <n v="0"/>
    <s v="7/31/22"/>
    <s v="Sales"/>
    <s v="stat_kcR4fZg7TU7jjk1jAVua3qGLRS4J5uFayEjK5j02wtv"/>
    <s v="Unqualified"/>
    <n v="0"/>
    <s v="OpportunityStatusType.Lost"/>
    <m/>
    <m/>
    <m/>
    <s v="lead_NurjRkfQruNF2fA5T9mkONwV3meCsU2rEi94iEdVxLe"/>
    <s v="Eka software"/>
    <s v="Kanchan Kothari"/>
    <s v="user_1komhF31jxFbJLZLStQ90SscOCIJbC30nqRiun56hqB"/>
    <s v="Kanchan Kothari"/>
    <s v="2022-05-25 09:05:05.066000+00:00"/>
    <s v="2022-06-30 10:10:34.612000+00:00"/>
    <m/>
    <s v="Bangalore"/>
    <m/>
    <m/>
    <m/>
    <n v="529"/>
    <m/>
    <m/>
    <m/>
    <m/>
    <m/>
    <m/>
    <m/>
    <m/>
    <m/>
    <m/>
    <m/>
    <s v="IT Services &amp; IT Consulting"/>
    <m/>
    <m/>
    <m/>
    <m/>
    <m/>
    <m/>
    <m/>
    <m/>
    <m/>
    <m/>
    <m/>
    <m/>
    <s v="Amol Gawali"/>
    <m/>
    <s v="user_FdWFezbLzkYQcGsBUsjZO25nr2poK2nRbqV47Rs5Kfm"/>
    <x v="17"/>
    <x v="1"/>
    <m/>
    <s v="July"/>
    <s v="Cold Call"/>
    <m/>
    <m/>
    <m/>
    <m/>
    <m/>
    <m/>
    <s v="2022-05-10 05:01:05.951000+00:00"/>
    <s v="2022-09-07 03:50:33.413000+00:00"/>
    <m/>
  </r>
  <r>
    <s v="Moziez Chamadia"/>
    <n v="1000000"/>
    <s v="INR"/>
    <n v="0"/>
    <s v="7/29/22"/>
    <s v="Sales"/>
    <s v="stat_kcR4fZg7TU7jjk1jAVua3qGLRS4J5uFayEjK5j02wtv"/>
    <s v="Unqualified"/>
    <n v="0"/>
    <s v="OpportunityStatusType.Lost"/>
    <s v="cont_OAIaiXa2QFczabDLW5LQUpxHOILvlys77VIHnGMTzWo"/>
    <s v="Mahesh Kumar"/>
    <s v="GTL - Renewal"/>
    <s v="lead_1udzyNdcbXpkCtKCG9qlnrtbtu7qXKj0IAff5TrECX4"/>
    <s v="Linxon"/>
    <s v="Shreenath Bhat"/>
    <s v="user_IgNfKH7wuLLjHvexoMm2PXWcnF3zYft0ZbMTyfwKRUg"/>
    <s v="Moziez Chamadia"/>
    <s v="2022-06-22 05:41:46.017000+00:00"/>
    <s v="2022-06-30 08:47:47.672000+00:00"/>
    <m/>
    <s v="Chennai"/>
    <m/>
    <m/>
    <m/>
    <n v="162"/>
    <m/>
    <m/>
    <m/>
    <m/>
    <m/>
    <m/>
    <m/>
    <s v="PAID_SOCIAL"/>
    <m/>
    <m/>
    <m/>
    <s v="Construction &amp; Real Estate; Others"/>
    <m/>
    <m/>
    <m/>
    <m/>
    <m/>
    <m/>
    <m/>
    <m/>
    <m/>
    <m/>
    <m/>
    <m/>
    <s v="Arunkumar Dubey; Prashant Abhang"/>
    <m/>
    <s v="user_vMd4rmcrSbjykdyL2J7rrYn84SWdcNc5FKligrmItPw"/>
    <x v="11"/>
    <x v="1"/>
    <m/>
    <s v="July"/>
    <s v="Gated Content"/>
    <s v="Naukri.com"/>
    <m/>
    <s v="Employee Engagement Handbook"/>
    <m/>
    <m/>
    <m/>
    <s v="2022-04-05 09:49:15.082000+00:00"/>
    <s v="2022-10-10 05:30:06.134000+00:00"/>
    <s v="GTL"/>
  </r>
  <r>
    <s v="Moziez Chamadia"/>
    <n v="100000"/>
    <s v="INR"/>
    <n v="0"/>
    <s v="7/14/22"/>
    <s v="Sales"/>
    <s v="stat_kcR4fZg7TU7jjk1jAVua3qGLRS4J5uFayEjK5j02wtv"/>
    <s v="Unqualified"/>
    <n v="0"/>
    <s v="OpportunityStatusType.Lost"/>
    <s v="cont_OAIaiXa2QFczabDLW5LQUpxHOILvlys77VIHnGMTzWo"/>
    <s v="Mahesh Kumar"/>
    <s v="GPA - Renewal"/>
    <s v="lead_1udzyNdcbXpkCtKCG9qlnrtbtu7qXKj0IAff5TrECX4"/>
    <s v="Linxon"/>
    <s v="Shreenath Bhat"/>
    <s v="user_IgNfKH7wuLLjHvexoMm2PXWcnF3zYft0ZbMTyfwKRUg"/>
    <s v="Moziez Chamadia"/>
    <s v="2022-06-22 05:41:04.665000+00:00"/>
    <s v="2022-06-30 08:47:30.770000+00:00"/>
    <m/>
    <s v="Chennai"/>
    <m/>
    <m/>
    <m/>
    <n v="162"/>
    <m/>
    <m/>
    <m/>
    <m/>
    <m/>
    <m/>
    <m/>
    <s v="PAID_SOCIAL"/>
    <m/>
    <m/>
    <m/>
    <s v="Construction &amp; Real Estate; Others"/>
    <m/>
    <m/>
    <m/>
    <m/>
    <m/>
    <m/>
    <m/>
    <m/>
    <m/>
    <m/>
    <m/>
    <m/>
    <s v="Arunkumar Dubey; Prashant Abhang"/>
    <m/>
    <s v="user_vMd4rmcrSbjykdyL2J7rrYn84SWdcNc5FKligrmItPw"/>
    <x v="11"/>
    <x v="1"/>
    <m/>
    <s v="July"/>
    <s v="Gated Content"/>
    <s v="Naukri.com"/>
    <m/>
    <s v="Employee Engagement Handbook"/>
    <m/>
    <m/>
    <m/>
    <s v="2022-04-05 09:49:15.082000+00:00"/>
    <s v="2022-10-10 05:30:06.134000+00:00"/>
    <s v="GPA"/>
  </r>
  <r>
    <s v="Moziez Chamadia"/>
    <n v="1000000"/>
    <s v="INR"/>
    <n v="0"/>
    <s v="7/29/22"/>
    <s v="Sales"/>
    <s v="stat_kcR4fZg7TU7jjk1jAVua3qGLRS4J5uFayEjK5j02wtv"/>
    <s v="Unqualified"/>
    <n v="0"/>
    <s v="OpportunityStatusType.Lost"/>
    <s v="cont_OAIaiXa2QFczabDLW5LQUpxHOILvlys77VIHnGMTzWo"/>
    <s v="Mahesh Kumar"/>
    <s v="GMC - Renewal in July"/>
    <s v="lead_1udzyNdcbXpkCtKCG9qlnrtbtu7qXKj0IAff5TrECX4"/>
    <s v="Linxon"/>
    <s v="Shreenath Bhat"/>
    <s v="user_IgNfKH7wuLLjHvexoMm2PXWcnF3zYft0ZbMTyfwKRUg"/>
    <s v="Moziez Chamadia"/>
    <s v="2022-06-22 05:40:33.135000+00:00"/>
    <s v="2022-06-30 08:47:40.365000+00:00"/>
    <m/>
    <s v="Chennai"/>
    <m/>
    <m/>
    <m/>
    <n v="162"/>
    <m/>
    <m/>
    <m/>
    <m/>
    <m/>
    <m/>
    <m/>
    <s v="PAID_SOCIAL"/>
    <m/>
    <m/>
    <m/>
    <s v="Construction &amp; Real Estate; Others"/>
    <m/>
    <m/>
    <m/>
    <m/>
    <m/>
    <m/>
    <m/>
    <m/>
    <m/>
    <m/>
    <m/>
    <m/>
    <s v="Arunkumar Dubey; Prashant Abhang"/>
    <m/>
    <s v="user_vMd4rmcrSbjykdyL2J7rrYn84SWdcNc5FKligrmItPw"/>
    <x v="11"/>
    <x v="1"/>
    <m/>
    <s v="July"/>
    <s v="Gated Content"/>
    <s v="Naukri.com"/>
    <m/>
    <s v="Employee Engagement Handbook"/>
    <m/>
    <m/>
    <m/>
    <s v="2022-04-05 09:49:15.082000+00:00"/>
    <s v="2022-10-10 05:30:06.134000+00:00"/>
    <s v="GMC"/>
  </r>
  <r>
    <s v="Navin Panjwani"/>
    <n v="500000"/>
    <s v="INR"/>
    <n v="0"/>
    <s v="7/31/22"/>
    <s v="Sales"/>
    <s v="stat_1hn9nRJaLbI53NxPuSQgo90kRpbpKsFlwN4oEGNUTdO"/>
    <s v="Lost"/>
    <n v="0"/>
    <s v="OpportunityStatusType.Lost"/>
    <s v="cont_ZjSOsPSk1J6KeCFbdRCIrBDEy4gpUcUeB0RbeH1EREA"/>
    <s v="Ritika"/>
    <s v="Fresh GMC"/>
    <s v="lead_TLF3aQ7gNHi3sg5tbj134YhV2a12sWRR1NxhKlenUT2"/>
    <s v="Brandmovers ( Fresh )"/>
    <s v="Trupti Suryavanshi"/>
    <s v="user_sD3YjSs92XKUfD0OPHeo886g6tW6aCM0iUhX5VVUuJi"/>
    <s v="Navin Panjwani"/>
    <s v="2021-12-02 10:45:37.197000+00:00"/>
    <s v="2022-06-30 07:06:50.296000+00:00"/>
    <m/>
    <s v="Mumbai"/>
    <m/>
    <m/>
    <m/>
    <n v="80"/>
    <m/>
    <m/>
    <m/>
    <m/>
    <m/>
    <m/>
    <m/>
    <m/>
    <m/>
    <m/>
    <m/>
    <m/>
    <m/>
    <m/>
    <m/>
    <m/>
    <m/>
    <m/>
    <m/>
    <m/>
    <m/>
    <m/>
    <m/>
    <m/>
    <m/>
    <m/>
    <s v="user_L8E6IFhq6UCzKLHa45LUUTZCznDuyDwFrGaEp9DXiUM"/>
    <x v="9"/>
    <x v="1"/>
    <m/>
    <s v="July"/>
    <s v="Gated Content"/>
    <m/>
    <m/>
    <s v="Downloaded the guide: Designing employee healthcare plan"/>
    <m/>
    <m/>
    <m/>
    <s v="2021-12-01 10:36:19.788000+00:00"/>
    <s v="2022-08-27 08:01:08.352000+00:00"/>
    <m/>
  </r>
  <r>
    <s v="Sonal Paithankar"/>
    <n v="3000000"/>
    <s v="INR"/>
    <n v="0"/>
    <s v="7/31/22"/>
    <s v="Sales"/>
    <s v="stat_kcR4fZg7TU7jjk1jAVua3qGLRS4J5uFayEjK5j02wtv"/>
    <s v="Unqualified"/>
    <n v="0"/>
    <s v="OpportunityStatusType.Lost"/>
    <m/>
    <m/>
    <s v="GPA"/>
    <s v="lead_XbpRs6TgPUqN7FDmPPXOGnzbSCwyOSMcyKBe1gemFjq"/>
    <s v="Netflix, Inc."/>
    <s v="Aditya Binani"/>
    <s v="user_Iwn6da5WKkZqwUySK0oUuCb72pFP5WEm4zAb92ijqFe"/>
    <s v="Sonal Paithankar"/>
    <s v="2022-05-17 12:36:25.193000+00:00"/>
    <s v="2022-06-30 05:08:16.170000+00:00"/>
    <m/>
    <s v="Mumbai"/>
    <m/>
    <m/>
    <m/>
    <n v="150"/>
    <m/>
    <m/>
    <m/>
    <m/>
    <m/>
    <m/>
    <m/>
    <m/>
    <m/>
    <m/>
    <m/>
    <s v="Sports &amp; Entertainment"/>
    <m/>
    <m/>
    <m/>
    <m/>
    <m/>
    <m/>
    <m/>
    <m/>
    <m/>
    <m/>
    <m/>
    <m/>
    <s v="Mrunmay Jalgaonkar"/>
    <m/>
    <s v="user_g5Yw4Z4XnIbmcGhJO80vdtFdd5ElcDlgYO3q8l82ODn"/>
    <x v="18"/>
    <x v="1"/>
    <m/>
    <s v="July; September"/>
    <s v="Gated Content"/>
    <s v="Naukri.com"/>
    <m/>
    <s v="AM is Kunal, Downloaded the guide: Designing employee healthcare plan"/>
    <m/>
    <m/>
    <m/>
    <s v="2021-11-07 08:23:17.546000+00:00"/>
    <s v="2022-09-27 05:22:01.885000+00:00"/>
    <m/>
  </r>
  <r>
    <s v="Sonal Paithankar"/>
    <n v="15000000"/>
    <s v="INR"/>
    <n v="0"/>
    <s v="7/31/22"/>
    <s v="Sales"/>
    <s v="stat_kcR4fZg7TU7jjk1jAVua3qGLRS4J5uFayEjK5j02wtv"/>
    <s v="Unqualified"/>
    <n v="0"/>
    <s v="OpportunityStatusType.Lost"/>
    <m/>
    <m/>
    <s v="GMC"/>
    <s v="lead_XbpRs6TgPUqN7FDmPPXOGnzbSCwyOSMcyKBe1gemFjq"/>
    <s v="Netflix, Inc."/>
    <s v="Aditya Binani"/>
    <s v="user_Iwn6da5WKkZqwUySK0oUuCb72pFP5WEm4zAb92ijqFe"/>
    <s v="Sonal Paithankar"/>
    <s v="2022-05-17 12:36:11.026000+00:00"/>
    <s v="2022-06-30 05:08:13.022000+00:00"/>
    <m/>
    <s v="Mumbai"/>
    <m/>
    <m/>
    <m/>
    <n v="150"/>
    <m/>
    <m/>
    <m/>
    <m/>
    <m/>
    <m/>
    <m/>
    <m/>
    <m/>
    <m/>
    <m/>
    <s v="Sports &amp; Entertainment"/>
    <m/>
    <m/>
    <m/>
    <m/>
    <m/>
    <m/>
    <m/>
    <m/>
    <m/>
    <m/>
    <m/>
    <m/>
    <s v="Mrunmay Jalgaonkar"/>
    <m/>
    <s v="user_g5Yw4Z4XnIbmcGhJO80vdtFdd5ElcDlgYO3q8l82ODn"/>
    <x v="18"/>
    <x v="1"/>
    <m/>
    <s v="July; September"/>
    <s v="Gated Content"/>
    <s v="Naukri.com"/>
    <m/>
    <s v="AM is Kunal, Downloaded the guide: Designing employee healthcare plan"/>
    <m/>
    <m/>
    <m/>
    <s v="2021-11-07 08:23:17.546000+00:00"/>
    <s v="2022-09-27 05:22:01.885000+00:00"/>
    <m/>
  </r>
  <r>
    <s v="Omkar Ghate"/>
    <n v="1000000"/>
    <s v="INR"/>
    <n v="0"/>
    <d v="2022-04-07T00:00:00"/>
    <s v="Sales"/>
    <s v="stat_kcR4fZg7TU7jjk1jAVua3qGLRS4J5uFayEjK5j02wtv"/>
    <s v="Unqualified"/>
    <n v="0"/>
    <s v="OpportunityStatusType.Lost"/>
    <m/>
    <m/>
    <s v="GMC"/>
    <s v="lead_g8QCsaFeHQIBpUgzVSRozPhhyhgiNzese6eKV4YdAzT"/>
    <s v="Synise Technologies Ltd"/>
    <s v="Aditya Binani"/>
    <s v="user_9SBRjyF0n4iWuhUdqRyQkFhl2J4uyNKhFWvvJEvunX8"/>
    <s v="Omkar Ghate"/>
    <s v="2022-04-29 11:30:29.025000+00:00"/>
    <s v="2022-06-29 10:29:43.316000+00:00"/>
    <m/>
    <s v="Pune"/>
    <m/>
    <m/>
    <m/>
    <n v="300"/>
    <m/>
    <m/>
    <m/>
    <m/>
    <m/>
    <m/>
    <m/>
    <m/>
    <m/>
    <m/>
    <m/>
    <s v="IT Services &amp; IT Consulting"/>
    <m/>
    <m/>
    <m/>
    <m/>
    <m/>
    <m/>
    <m/>
    <m/>
    <m/>
    <m/>
    <m/>
    <m/>
    <m/>
    <m/>
    <s v="user_g5Yw4Z4XnIbmcGhJO80vdtFdd5ElcDlgYO3q8l82ODn"/>
    <x v="18"/>
    <x v="1"/>
    <m/>
    <s v="July"/>
    <s v="Cold Call"/>
    <s v="Sameer's list"/>
    <m/>
    <s v="Abhay Feb Outbound list"/>
    <m/>
    <m/>
    <m/>
    <s v="2021-01-27 08:55:46.706000+00:00"/>
    <s v="2022-07-11 11:17:21.667000+00:00"/>
    <m/>
  </r>
  <r>
    <s v="Kashif Ahmad"/>
    <n v="200000"/>
    <s v="INR"/>
    <n v="0"/>
    <s v="7/15/22"/>
    <s v="Sales"/>
    <s v="stat_kcR4fZg7TU7jjk1jAVua3qGLRS4J5uFayEjK5j02wtv"/>
    <s v="Unqualified"/>
    <n v="0"/>
    <s v="OpportunityStatusType.Lost"/>
    <m/>
    <m/>
    <s v="Fresh - within month they finalize self policy SI - 3,00,000"/>
    <s v="lead_diyZtIVRlZMKa0Zmibqfk0SoRjAtrW0rTj7u07UXMhU"/>
    <s v="Rooman Technologies"/>
    <s v="Daya Gowda"/>
    <s v="user_LKRhV6rhcBe0uL8u70UUGeDjbMupuho4TaiAOCbT7HT"/>
    <s v="Kashif Ahmad"/>
    <s v="2022-06-13 05:19:58.535000+00:00"/>
    <s v="2022-06-28 14:07:09.484000+00:00"/>
    <m/>
    <s v="Bangalore"/>
    <m/>
    <m/>
    <m/>
    <n v="125"/>
    <m/>
    <m/>
    <m/>
    <m/>
    <m/>
    <m/>
    <m/>
    <m/>
    <m/>
    <m/>
    <m/>
    <s v="IT Services &amp; IT Consulting"/>
    <m/>
    <m/>
    <m/>
    <m/>
    <m/>
    <m/>
    <m/>
    <m/>
    <m/>
    <m/>
    <m/>
    <m/>
    <s v="Jithendra Goalla; Rakesh Nade"/>
    <m/>
    <s v="user_encRk5bIEFN6ZA11h4WH2AdZTiZpogLSlMIaj0E30SZ"/>
    <x v="3"/>
    <x v="1"/>
    <m/>
    <m/>
    <s v="Cold Call"/>
    <s v="Mr. E"/>
    <m/>
    <m/>
    <m/>
    <m/>
    <m/>
    <s v="2022-04-20 10:11:00.353000+00:00"/>
    <s v="2022-10-10 02:51:47.563000+00:00"/>
    <m/>
  </r>
  <r>
    <s v="Kashif Ahmad"/>
    <n v="135296"/>
    <s v="INR"/>
    <n v="0"/>
    <d v="2022-04-07T00:00:00"/>
    <s v="Sales"/>
    <s v="stat_1hn9nRJaLbI53NxPuSQgo90kRpbpKsFlwN4oEGNUTdO"/>
    <s v="Lost"/>
    <n v="0"/>
    <s v="OpportunityStatusType.Lost"/>
    <m/>
    <m/>
    <s v="GMC-renewal"/>
    <s v="lead_5jLAGNsDbnUmVArQS8BdQeDeDUE6FWBmrOgTBk08iky"/>
    <s v="MAXIML LABS PRIVATE LIMITED"/>
    <s v="Bharti Bankey"/>
    <s v="user_LKRhV6rhcBe0uL8u70UUGeDjbMupuho4TaiAOCbT7HT"/>
    <s v="Kashif Ahmad"/>
    <s v="2022-05-25 08:05:26.457000+00:00"/>
    <s v="2022-06-29 07:31:40.047000+00:00"/>
    <m/>
    <s v="Pune"/>
    <m/>
    <s v="2021-06-07 07:33:27+00:00"/>
    <m/>
    <n v="91"/>
    <m/>
    <m/>
    <m/>
    <m/>
    <m/>
    <m/>
    <m/>
    <m/>
    <m/>
    <m/>
    <m/>
    <s v="IT Services &amp; IT Consulting"/>
    <m/>
    <m/>
    <m/>
    <m/>
    <m/>
    <m/>
    <m/>
    <m/>
    <m/>
    <m/>
    <m/>
    <m/>
    <s v="Deepak Yadav"/>
    <m/>
    <s v="user_aM3WaaSUQQmaNnsm9l2FQRVWUEr8RN2ZdXzsuQUalQ3"/>
    <x v="7"/>
    <x v="5"/>
    <m/>
    <s v="July"/>
    <s v="Inbound"/>
    <s v="Inbound via website"/>
    <m/>
    <s v="Employee Count 50"/>
    <m/>
    <m/>
    <m/>
    <s v="2021-06-07 07:36:11.041000+00:00"/>
    <s v="2022-07-10 07:14:31.409000+00:00"/>
    <m/>
  </r>
  <r>
    <s v="Satyam Tiwari"/>
    <n v="50000"/>
    <s v="INR"/>
    <n v="0"/>
    <d v="2022-01-07T00:00:00"/>
    <s v="Sales"/>
    <s v="stat_1hn9nRJaLbI53NxPuSQgo90kRpbpKsFlwN4oEGNUTdO"/>
    <s v="Lost"/>
    <n v="0"/>
    <s v="OpportunityStatusType.Lost"/>
    <s v="cont_9U3SCps8qThXl1TVWOiSDUQpWF7gJGrwrcBIfdw2knp"/>
    <s v="Sachin Kurade"/>
    <m/>
    <s v="lead_txpHOccX9mXGBtWKZHfZ8geTD3Ge5mqFIoWhjht54dI"/>
    <s v="Ridecell India pvt Ltd."/>
    <s v="Nikhil Ahuja"/>
    <s v="user_2YgShwgjLNI4FjAqgE9PtKsdIaGh919JGcFG919fe5B"/>
    <s v="Satyam Tiwari"/>
    <s v="2022-05-19 09:38:32.322000+00:00"/>
    <s v="2022-06-28 11:38:49.063000+00:00"/>
    <m/>
    <s v="Mumbai"/>
    <m/>
    <m/>
    <m/>
    <n v="85"/>
    <m/>
    <m/>
    <s v="Facebook"/>
    <m/>
    <m/>
    <m/>
    <m/>
    <s v="PAID_SOCIAL"/>
    <m/>
    <m/>
    <m/>
    <s v="Manufacturing"/>
    <m/>
    <m/>
    <m/>
    <m/>
    <m/>
    <m/>
    <m/>
    <m/>
    <m/>
    <m/>
    <m/>
    <m/>
    <s v="Yogesh Paigude"/>
    <m/>
    <s v="user_ocHSJH83OJnHCvKyMbjx8WOOK8PMgAUGIj1qK0q0dMV"/>
    <x v="10"/>
    <x v="1"/>
    <m/>
    <s v="July"/>
    <s v="Gated Content"/>
    <s v="Lusha"/>
    <m/>
    <s v="Employee Engagement Handbook"/>
    <m/>
    <m/>
    <m/>
    <s v="2022-05-10 03:52:59.958000+00:00"/>
    <s v="2022-07-11 10:01:36.468000+00:00"/>
    <s v="GPA"/>
  </r>
  <r>
    <s v="Satyam Tiwari"/>
    <n v="425000"/>
    <s v="INR"/>
    <n v="0"/>
    <d v="2022-01-07T00:00:00"/>
    <s v="Sales"/>
    <s v="stat_1hn9nRJaLbI53NxPuSQgo90kRpbpKsFlwN4oEGNUTdO"/>
    <s v="Lost"/>
    <n v="0"/>
    <s v="OpportunityStatusType.Lost"/>
    <s v="cont_9U3SCps8qThXl1TVWOiSDUQpWF7gJGrwrcBIfdw2knp"/>
    <s v="Sachin Kurade"/>
    <s v="Lost to incumbent. We were late in submitting the quotes. Although we were less 50K"/>
    <s v="lead_txpHOccX9mXGBtWKZHfZ8geTD3Ge5mqFIoWhjht54dI"/>
    <s v="Ridecell India pvt Ltd."/>
    <s v="Nikhil Ahuja"/>
    <s v="user_2YgShwgjLNI4FjAqgE9PtKsdIaGh919JGcFG919fe5B"/>
    <s v="Satyam Tiwari"/>
    <s v="2022-05-19 09:38:17.793000+00:00"/>
    <s v="2022-06-28 11:39:23.519000+00:00"/>
    <m/>
    <s v="Mumbai"/>
    <m/>
    <m/>
    <m/>
    <n v="85"/>
    <m/>
    <m/>
    <s v="Facebook"/>
    <m/>
    <m/>
    <m/>
    <m/>
    <s v="PAID_SOCIAL"/>
    <m/>
    <m/>
    <m/>
    <s v="Manufacturing"/>
    <m/>
    <m/>
    <m/>
    <m/>
    <m/>
    <m/>
    <m/>
    <m/>
    <m/>
    <m/>
    <m/>
    <m/>
    <s v="Yogesh Paigude"/>
    <m/>
    <s v="user_ocHSJH83OJnHCvKyMbjx8WOOK8PMgAUGIj1qK0q0dMV"/>
    <x v="10"/>
    <x v="1"/>
    <m/>
    <s v="July"/>
    <s v="Gated Content"/>
    <s v="Lusha"/>
    <m/>
    <s v="Employee Engagement Handbook"/>
    <m/>
    <m/>
    <m/>
    <s v="2022-05-10 03:52:59.958000+00:00"/>
    <s v="2022-07-11 10:01:36.468000+00:00"/>
    <s v="GMC"/>
  </r>
  <r>
    <s v="Satyam Tiwari"/>
    <n v="50000"/>
    <s v="INR"/>
    <n v="0"/>
    <d v="2022-01-07T00:00:00"/>
    <s v="Sales"/>
    <s v="stat_1hn9nRJaLbI53NxPuSQgo90kRpbpKsFlwN4oEGNUTdO"/>
    <s v="Lost"/>
    <n v="0"/>
    <s v="OpportunityStatusType.Lost"/>
    <s v="cont_9U3SCps8qThXl1TVWOiSDUQpWF7gJGrwrcBIfdw2knp"/>
    <s v="Sachin Kurade"/>
    <m/>
    <s v="lead_txpHOccX9mXGBtWKZHfZ8geTD3Ge5mqFIoWhjht54dI"/>
    <s v="Ridecell India pvt Ltd."/>
    <s v="Nikhil Ahuja"/>
    <s v="user_2YgShwgjLNI4FjAqgE9PtKsdIaGh919JGcFG919fe5B"/>
    <s v="Satyam Tiwari"/>
    <s v="2022-05-19 09:38:47.747000+00:00"/>
    <s v="2022-06-28 11:38:45.934000+00:00"/>
    <m/>
    <s v="Mumbai"/>
    <m/>
    <m/>
    <m/>
    <n v="85"/>
    <m/>
    <m/>
    <s v="Facebook"/>
    <m/>
    <m/>
    <m/>
    <m/>
    <s v="PAID_SOCIAL"/>
    <m/>
    <m/>
    <m/>
    <s v="Manufacturing"/>
    <m/>
    <m/>
    <m/>
    <m/>
    <m/>
    <m/>
    <m/>
    <m/>
    <m/>
    <m/>
    <m/>
    <m/>
    <s v="Yogesh Paigude"/>
    <m/>
    <s v="user_ocHSJH83OJnHCvKyMbjx8WOOK8PMgAUGIj1qK0q0dMV"/>
    <x v="10"/>
    <x v="1"/>
    <m/>
    <s v="July"/>
    <s v="Gated Content"/>
    <s v="Lusha"/>
    <m/>
    <s v="Employee Engagement Handbook"/>
    <m/>
    <m/>
    <m/>
    <s v="2022-05-10 03:52:59.958000+00:00"/>
    <s v="2022-07-11 10:01:36.468000+00:00"/>
    <s v="GTL"/>
  </r>
  <r>
    <s v="Abhiroop Ganguly"/>
    <n v="50000"/>
    <s v="INR"/>
    <n v="0"/>
    <d v="2022-01-08T00:00:00"/>
    <s v="Sales"/>
    <s v="stat_kcR4fZg7TU7jjk1jAVua3qGLRS4J5uFayEjK5j02wtv"/>
    <s v="Unqualified"/>
    <n v="0"/>
    <s v="OpportunityStatusType.Lost"/>
    <m/>
    <m/>
    <s v="Fresh GPA requirement for emp - Soumen's case. Customer not responding"/>
    <s v="lead_gGW6wDl3DjXvRVL3yEUibJDooqHKPvt9A0rhKIX7tvN"/>
    <s v="Bysos"/>
    <s v="Gauri Jori"/>
    <s v="user_U27GK6WjhLhUhi1EDKXV57xMpn8n8DMIOjci1q3UReZ"/>
    <s v="Abhiroop Ganguly"/>
    <s v="2022-01-04 10:11:47.590000+00:00"/>
    <s v="2022-06-28 07:28:13.268000+00:00"/>
    <m/>
    <s v="Mysuru"/>
    <m/>
    <m/>
    <m/>
    <n v="30"/>
    <m/>
    <m/>
    <m/>
    <m/>
    <m/>
    <m/>
    <m/>
    <m/>
    <m/>
    <m/>
    <m/>
    <s v="IT Services &amp; IT Consulting"/>
    <m/>
    <m/>
    <m/>
    <m/>
    <m/>
    <m/>
    <m/>
    <m/>
    <m/>
    <m/>
    <m/>
    <m/>
    <s v="Aniket Vahile; Shekhar Sakore"/>
    <m/>
    <s v="user_5YHA1ZU4iP896lD1YJehdJcMx7ZEgWCpulT4T2c3pJ3"/>
    <x v="4"/>
    <x v="1"/>
    <m/>
    <s v="August"/>
    <s v="Gated Content"/>
    <m/>
    <m/>
    <s v="Downloaded the guide: Designing employee healthcare plan"/>
    <m/>
    <m/>
    <m/>
    <s v="2021-12-31 16:01:35.253000+00:00"/>
    <s v="2022-09-02 19:02:28.266000+00:00"/>
    <m/>
  </r>
  <r>
    <s v="Abhiroop Ganguly"/>
    <n v="100000"/>
    <s v="INR"/>
    <n v="0"/>
    <d v="2022-01-08T00:00:00"/>
    <s v="Sales"/>
    <s v="stat_kcR4fZg7TU7jjk1jAVua3qGLRS4J5uFayEjK5j02wtv"/>
    <s v="Unqualified"/>
    <n v="0"/>
    <s v="OpportunityStatusType.Lost"/>
    <m/>
    <m/>
    <s v="covid policy"/>
    <s v="lead_gGW6wDl3DjXvRVL3yEUibJDooqHKPvt9A0rhKIX7tvN"/>
    <s v="Bysos"/>
    <s v="Gauri Jori"/>
    <s v="user_U27GK6WjhLhUhi1EDKXV57xMpn8n8DMIOjci1q3UReZ"/>
    <s v="Abhiroop Ganguly"/>
    <s v="2022-01-11 11:38:35.899000+00:00"/>
    <s v="2022-06-28 07:28:24.494000+00:00"/>
    <m/>
    <s v="Mysuru"/>
    <m/>
    <m/>
    <m/>
    <n v="30"/>
    <m/>
    <m/>
    <m/>
    <m/>
    <m/>
    <m/>
    <m/>
    <m/>
    <m/>
    <m/>
    <m/>
    <s v="IT Services &amp; IT Consulting"/>
    <m/>
    <m/>
    <m/>
    <m/>
    <m/>
    <m/>
    <m/>
    <m/>
    <m/>
    <m/>
    <m/>
    <m/>
    <s v="Aniket Vahile; Shekhar Sakore"/>
    <m/>
    <s v="user_5YHA1ZU4iP896lD1YJehdJcMx7ZEgWCpulT4T2c3pJ3"/>
    <x v="4"/>
    <x v="1"/>
    <m/>
    <s v="August"/>
    <s v="Gated Content"/>
    <m/>
    <m/>
    <s v="Downloaded the guide: Designing employee healthcare plan"/>
    <m/>
    <m/>
    <m/>
    <s v="2021-12-31 16:01:35.253000+00:00"/>
    <s v="2022-09-02 19:02:28.266000+00:00"/>
    <m/>
  </r>
  <r>
    <s v="Prasoon Mishra"/>
    <n v="5000000"/>
    <s v="INR"/>
    <n v="0"/>
    <s v="7/31/22"/>
    <s v="Sales"/>
    <s v="stat_kcR4fZg7TU7jjk1jAVua3qGLRS4J5uFayEjK5j02wtv"/>
    <s v="Unqualified"/>
    <n v="0"/>
    <s v="OpportunityStatusType.Lost"/>
    <s v="cont_lFajQwymJMi88c5AwVLQKKzmRb8Y5hY0pvRRyGimhz6"/>
    <s v="D S Rautela"/>
    <m/>
    <s v="lead_4eLsko5D4IJEndpgGYquJ98GKPh6I9MNmV3qpaMhIE1"/>
    <s v="Hindustan Power"/>
    <s v="Sarvesh Pawar"/>
    <s v="user_RYbBTp8BVWNa7ppiOz6QVJMGK0exHsFmc5uCLn34ODZ"/>
    <s v="Prasoon Mishra"/>
    <s v="2022-06-24 11:27:33.987000+00:00"/>
    <s v="2022-06-28 09:16:32.527000+00:00"/>
    <m/>
    <s v="Delhi"/>
    <m/>
    <m/>
    <m/>
    <n v="1500"/>
    <m/>
    <m/>
    <m/>
    <m/>
    <m/>
    <m/>
    <m/>
    <m/>
    <m/>
    <m/>
    <m/>
    <m/>
    <m/>
    <m/>
    <m/>
    <m/>
    <m/>
    <m/>
    <m/>
    <m/>
    <m/>
    <m/>
    <m/>
    <m/>
    <m/>
    <m/>
    <s v="user_A8KOTZADnUtEQOLt4nSLAmteNStuGh80js75RYjrXVt"/>
    <x v="6"/>
    <x v="1"/>
    <m/>
    <s v="June"/>
    <s v="Gated Content"/>
    <m/>
    <m/>
    <s v="Employee Wellness Handbook"/>
    <m/>
    <m/>
    <m/>
    <s v="2022-01-16 04:46:15.992000+00:00"/>
    <s v="2022-07-30 06:10:33.604000+00:00"/>
    <s v="GMC"/>
  </r>
  <r>
    <s v="Namrata Aurora"/>
    <n v="400000"/>
    <s v="INR"/>
    <n v="0"/>
    <s v="7/16/22"/>
    <s v="Sales"/>
    <s v="stat_kcR4fZg7TU7jjk1jAVua3qGLRS4J5uFayEjK5j02wtv"/>
    <s v="Unqualified"/>
    <n v="0"/>
    <s v="OpportunityStatusType.Lost"/>
    <m/>
    <m/>
    <m/>
    <s v="lead_bBoIZ4UOli9XXoLJ6IeghU1kNuRxyhzygfNtjWldwM3"/>
    <s v="Famy Care Ltd., Mumbai"/>
    <s v="Namrata Aurora"/>
    <s v="user_IpBH4s1Av5OVFfQQ3nW0qPDDjwLT9uRfx1sVhml8UQA"/>
    <s v="Namrata Aurora"/>
    <s v="2022-05-06 09:26:14.089000+00:00"/>
    <s v="2022-06-28 07:27:59.349000+00:00"/>
    <m/>
    <s v="Mumbai"/>
    <m/>
    <m/>
    <m/>
    <m/>
    <m/>
    <m/>
    <m/>
    <m/>
    <m/>
    <m/>
    <m/>
    <m/>
    <m/>
    <m/>
    <m/>
    <m/>
    <m/>
    <m/>
    <m/>
    <m/>
    <m/>
    <m/>
    <m/>
    <m/>
    <m/>
    <m/>
    <m/>
    <m/>
    <m/>
    <m/>
    <s v="user_IpBH4s1Av5OVFfQQ3nW0qPDDjwLT9uRfx1sVhml8UQA"/>
    <x v="23"/>
    <x v="1"/>
    <m/>
    <s v="July"/>
    <s v="Gated Content"/>
    <m/>
    <m/>
    <s v="Employee Engagement Handbook"/>
    <m/>
    <m/>
    <m/>
    <s v="2022-05-06 04:28:18.234000+00:00"/>
    <s v="2022-10-09 05:33:37.717000+00:00"/>
    <s v="GMC"/>
  </r>
  <r>
    <s v="Navin Panjwani"/>
    <n v="450000"/>
    <s v="INR"/>
    <n v="0"/>
    <d v="2022-01-07T00:00:00"/>
    <s v="Sales"/>
    <s v="stat_1hn9nRJaLbI53NxPuSQgo90kRpbpKsFlwN4oEGNUTdO"/>
    <s v="Lost"/>
    <n v="0"/>
    <s v="OpportunityStatusType.Lost"/>
    <s v="cont_dczUjsQMB3WKk3MG89ZA2wBFKsx32qcv99h1cy8Pafw"/>
    <s v="Sneha"/>
    <m/>
    <s v="lead_CDG2cOKZvhsTT7TH1pAzdlCkMr2KlJ1Y6G8EiSjvUKH"/>
    <s v="FitShit Health Solutions"/>
    <s v="Kanchan Kothari"/>
    <s v="user_sD3YjSs92XKUfD0OPHeo886g6tW6aCM0iUhX5VVUuJi"/>
    <s v="Navin Panjwani"/>
    <s v="2022-06-20 11:07:14.552000+00:00"/>
    <s v="2022-06-28 05:38:18.333000+00:00"/>
    <m/>
    <s v="Mumbai"/>
    <m/>
    <m/>
    <m/>
    <n v="66"/>
    <m/>
    <m/>
    <m/>
    <m/>
    <m/>
    <m/>
    <m/>
    <m/>
    <m/>
    <m/>
    <m/>
    <s v="Food &amp; Beverages"/>
    <m/>
    <m/>
    <m/>
    <m/>
    <m/>
    <m/>
    <m/>
    <m/>
    <m/>
    <m/>
    <m/>
    <m/>
    <s v="Jithendra Goalla"/>
    <m/>
    <s v="user_FdWFezbLzkYQcGsBUsjZO25nr2poK2nRbqV47Rs5Kfm"/>
    <x v="17"/>
    <x v="1"/>
    <m/>
    <s v="July"/>
    <s v="Cold Call"/>
    <s v="Lusha"/>
    <m/>
    <m/>
    <m/>
    <m/>
    <m/>
    <s v="2022-06-13 11:46:11.917000+00:00"/>
    <s v="2022-09-09 08:40:42.451000+00:00"/>
    <m/>
  </r>
  <r>
    <s v="Omkar Ghate"/>
    <n v="1500000"/>
    <s v="INR"/>
    <n v="0"/>
    <d v="2022-12-07T00:00:00"/>
    <s v="Sales"/>
    <s v="stat_kcR4fZg7TU7jjk1jAVua3qGLRS4J5uFayEjK5j02wtv"/>
    <s v="Unqualified"/>
    <n v="0"/>
    <s v="OpportunityStatusType.Lost"/>
    <m/>
    <m/>
    <s v="GMC (1+3)-Renewal"/>
    <s v="lead_C08LOA5eNpwFXywCGKdLvSypm1FIFR55oMjZwZQUg1c"/>
    <s v="Autoprint Machinery Manufacturers"/>
    <s v="Bhairavi Jog"/>
    <s v="user_9SBRjyF0n4iWuhUdqRyQkFhl2J4uyNKhFWvvJEvunX8"/>
    <s v="Omkar Ghate"/>
    <s v="2022-06-22 06:44:21.542000+00:00"/>
    <s v="2022-06-28 05:04:51.880000+00:00"/>
    <m/>
    <s v="Coimbatore"/>
    <m/>
    <m/>
    <m/>
    <n v="150"/>
    <m/>
    <m/>
    <m/>
    <m/>
    <m/>
    <m/>
    <m/>
    <m/>
    <m/>
    <m/>
    <m/>
    <s v="Manufacturing"/>
    <m/>
    <m/>
    <m/>
    <m/>
    <m/>
    <m/>
    <m/>
    <m/>
    <m/>
    <m/>
    <m/>
    <m/>
    <s v="Amol Gawali"/>
    <m/>
    <s v="user_228eUmsdKIb9OItgmiDq1zD4aPZ1eqiapbaLAGeBf8g"/>
    <x v="13"/>
    <x v="1"/>
    <m/>
    <s v="July"/>
    <s v="Cold Call"/>
    <m/>
    <m/>
    <m/>
    <m/>
    <m/>
    <m/>
    <s v="2022-05-11 05:16:13.031000+00:00"/>
    <s v="2022-07-13 10:58:28.021000+00:00"/>
    <s v="GMC"/>
  </r>
  <r>
    <s v="Prasoon Mishra"/>
    <n v="300000"/>
    <s v="INR"/>
    <n v="0"/>
    <d v="2022-10-08T00:00:00"/>
    <s v="Sales"/>
    <s v="stat_kcR4fZg7TU7jjk1jAVua3qGLRS4J5uFayEjK5j02wtv"/>
    <s v="Unqualified"/>
    <n v="0"/>
    <s v="OpportunityStatusType.Lost"/>
    <s v="cont_EJKIbmwrJmjLASEf2AVcoIz7pZ2rEf76lSfNunY1TN9"/>
    <s v="admin@oswalextrusion.com"/>
    <m/>
    <s v="lead_HOa1MYsbJem8UOm54M3qH6EPPtqdmzuYWjpNggSkXxJ"/>
    <s v="Oswal Extrusion"/>
    <s v="Kaushlya Bhavsar"/>
    <s v="user_RYbBTp8BVWNa7ppiOz6QVJMGK0exHsFmc5uCLn34ODZ"/>
    <s v="Prasoon Mishra"/>
    <s v="2022-06-23 09:53:59.290000+00:00"/>
    <s v="2022-06-27 06:57:21.572000+00:00"/>
    <m/>
    <s v="Ahmedabad"/>
    <m/>
    <m/>
    <m/>
    <n v="240"/>
    <m/>
    <m/>
    <m/>
    <m/>
    <m/>
    <m/>
    <m/>
    <m/>
    <m/>
    <m/>
    <m/>
    <s v="Mining &amp; Metal"/>
    <m/>
    <m/>
    <m/>
    <m/>
    <m/>
    <m/>
    <m/>
    <m/>
    <m/>
    <m/>
    <m/>
    <m/>
    <s v="Aniket Vahile"/>
    <m/>
    <s v="user_vMd4rmcrSbjykdyL2J7rrYn84SWdcNc5FKligrmItPw"/>
    <x v="11"/>
    <x v="1"/>
    <m/>
    <s v="August"/>
    <s v="Gated Content"/>
    <m/>
    <m/>
    <s v="Downloaded the guide: Employee Wellness Handbook"/>
    <m/>
    <m/>
    <m/>
    <s v="2021-12-31 06:31:04.297000+00:00"/>
    <s v="2022-09-05 05:32:13.727000+00:00"/>
    <s v="GPA"/>
  </r>
  <r>
    <s v="Vrushali Kummar"/>
    <n v="35000000"/>
    <s v="INR"/>
    <n v="0"/>
    <s v="7/31/22"/>
    <s v="Sales"/>
    <s v="stat_kcR4fZg7TU7jjk1jAVua3qGLRS4J5uFayEjK5j02wtv"/>
    <s v="Unqualified"/>
    <n v="0"/>
    <s v="OpportunityStatusType.Lost"/>
    <m/>
    <m/>
    <s v="GMC (1+5)-Renewal"/>
    <s v="lead_UXUgQ8XXlSEEyTKbTqeleIIDrBV404YJrNvxpebQfBz"/>
    <s v="Arvindbrands"/>
    <s v="Bhairavi Jog"/>
    <s v="user_TZzywQwym26DjuswO479pxRhNKX152z8X1haCx2vcst"/>
    <s v="Vrushali Kummar"/>
    <s v="2022-05-24 12:34:51.784000+00:00"/>
    <s v="2022-06-27 11:41:44.279000+00:00"/>
    <m/>
    <s v="Ahmedabad"/>
    <m/>
    <m/>
    <m/>
    <n v="3500"/>
    <m/>
    <m/>
    <s v="Facebook"/>
    <m/>
    <m/>
    <m/>
    <m/>
    <s v="PAID_SOCIAL"/>
    <m/>
    <m/>
    <m/>
    <m/>
    <m/>
    <m/>
    <m/>
    <m/>
    <m/>
    <m/>
    <m/>
    <m/>
    <m/>
    <m/>
    <m/>
    <m/>
    <m/>
    <m/>
    <s v="user_228eUmsdKIb9OItgmiDq1zD4aPZ1eqiapbaLAGeBf8g"/>
    <x v="13"/>
    <x v="1"/>
    <m/>
    <s v="June"/>
    <s v="Gated Content"/>
    <m/>
    <m/>
    <s v="Downloaded the guide: Designing employee healthcare plan"/>
    <m/>
    <m/>
    <m/>
    <s v="2021-11-12 13:23:54.857000+00:00"/>
    <s v="2022-07-10 06:48:52.100000+00:00"/>
    <s v="GMC"/>
  </r>
  <r>
    <s v="Vrushali Kummar"/>
    <n v="3500000"/>
    <s v="INR"/>
    <n v="0"/>
    <s v="7/31/22"/>
    <s v="Sales"/>
    <s v="stat_kcR4fZg7TU7jjk1jAVua3qGLRS4J5uFayEjK5j02wtv"/>
    <s v="Unqualified"/>
    <n v="0"/>
    <s v="OpportunityStatusType.Lost"/>
    <m/>
    <m/>
    <s v="GPA (Renewal)"/>
    <s v="lead_UXUgQ8XXlSEEyTKbTqeleIIDrBV404YJrNvxpebQfBz"/>
    <s v="Arvindbrands"/>
    <s v="Bhairavi Jog"/>
    <s v="user_TZzywQwym26DjuswO479pxRhNKX152z8X1haCx2vcst"/>
    <s v="Vrushali Kummar"/>
    <s v="2022-05-24 12:36:42.444000+00:00"/>
    <s v="2022-06-27 11:42:23.350000+00:00"/>
    <m/>
    <s v="Ahmedabad"/>
    <m/>
    <m/>
    <m/>
    <n v="3500"/>
    <m/>
    <m/>
    <s v="Facebook"/>
    <m/>
    <m/>
    <m/>
    <m/>
    <s v="PAID_SOCIAL"/>
    <m/>
    <m/>
    <m/>
    <m/>
    <m/>
    <m/>
    <m/>
    <m/>
    <m/>
    <m/>
    <m/>
    <m/>
    <m/>
    <m/>
    <m/>
    <m/>
    <m/>
    <m/>
    <s v="user_228eUmsdKIb9OItgmiDq1zD4aPZ1eqiapbaLAGeBf8g"/>
    <x v="13"/>
    <x v="1"/>
    <m/>
    <s v="June"/>
    <s v="Gated Content"/>
    <m/>
    <m/>
    <s v="Downloaded the guide: Designing employee healthcare plan"/>
    <m/>
    <m/>
    <m/>
    <s v="2021-11-12 13:23:54.857000+00:00"/>
    <s v="2022-07-10 06:48:52.100000+00:00"/>
    <s v="GPA"/>
  </r>
  <r>
    <s v="Prasoon Mishra"/>
    <n v="1500000"/>
    <s v="INR"/>
    <n v="0"/>
    <d v="2022-10-08T00:00:00"/>
    <s v="Sales"/>
    <s v="stat_kcR4fZg7TU7jjk1jAVua3qGLRS4J5uFayEjK5j02wtv"/>
    <s v="Unqualified"/>
    <n v="0"/>
    <s v="OpportunityStatusType.Lost"/>
    <m/>
    <m/>
    <m/>
    <s v="lead_HOa1MYsbJem8UOm54M3qH6EPPtqdmzuYWjpNggSkXxJ"/>
    <s v="Oswal Extrusion"/>
    <s v="Kaushlya Bhavsar"/>
    <s v="user_RYbBTp8BVWNa7ppiOz6QVJMGK0exHsFmc5uCLn34ODZ"/>
    <s v="Prasoon Mishra"/>
    <s v="2022-06-23 09:53:36.353000+00:00"/>
    <s v="2022-06-27 06:57:15.150000+00:00"/>
    <m/>
    <s v="Ahmedabad"/>
    <m/>
    <m/>
    <m/>
    <n v="240"/>
    <m/>
    <m/>
    <m/>
    <m/>
    <m/>
    <m/>
    <m/>
    <m/>
    <m/>
    <m/>
    <m/>
    <s v="Mining &amp; Metal"/>
    <m/>
    <m/>
    <m/>
    <m/>
    <m/>
    <m/>
    <m/>
    <m/>
    <m/>
    <m/>
    <m/>
    <m/>
    <s v="Aniket Vahile"/>
    <m/>
    <s v="user_vMd4rmcrSbjykdyL2J7rrYn84SWdcNc5FKligrmItPw"/>
    <x v="11"/>
    <x v="1"/>
    <m/>
    <s v="August"/>
    <s v="Gated Content"/>
    <m/>
    <m/>
    <s v="Downloaded the guide: Employee Wellness Handbook"/>
    <m/>
    <m/>
    <m/>
    <s v="2021-12-31 06:31:04.297000+00:00"/>
    <s v="2022-09-05 05:32:13.727000+00:00"/>
    <s v="GTL"/>
  </r>
  <r>
    <s v="Prasoon Mishra"/>
    <n v="2000000"/>
    <s v="INR"/>
    <n v="0"/>
    <d v="2022-10-08T00:00:00"/>
    <s v="Sales"/>
    <s v="stat_kcR4fZg7TU7jjk1jAVua3qGLRS4J5uFayEjK5j02wtv"/>
    <s v="Unqualified"/>
    <n v="0"/>
    <s v="OpportunityStatusType.Lost"/>
    <s v="cont_EJKIbmwrJmjLASEf2AVcoIz7pZ2rEf76lSfNunY1TN9"/>
    <s v="admin@oswalextrusion.com"/>
    <m/>
    <s v="lead_HOa1MYsbJem8UOm54M3qH6EPPtqdmzuYWjpNggSkXxJ"/>
    <s v="Oswal Extrusion"/>
    <s v="Kaushlya Bhavsar"/>
    <s v="user_RYbBTp8BVWNa7ppiOz6QVJMGK0exHsFmc5uCLn34ODZ"/>
    <s v="Prasoon Mishra"/>
    <s v="2022-06-23 09:50:18.610000+00:00"/>
    <s v="2022-06-27 06:57:01.680000+00:00"/>
    <m/>
    <s v="Ahmedabad"/>
    <m/>
    <m/>
    <m/>
    <n v="240"/>
    <m/>
    <m/>
    <m/>
    <m/>
    <m/>
    <m/>
    <m/>
    <m/>
    <m/>
    <m/>
    <m/>
    <s v="Mining &amp; Metal"/>
    <m/>
    <m/>
    <m/>
    <m/>
    <m/>
    <m/>
    <m/>
    <m/>
    <m/>
    <m/>
    <m/>
    <m/>
    <s v="Aniket Vahile"/>
    <m/>
    <s v="user_vMd4rmcrSbjykdyL2J7rrYn84SWdcNc5FKligrmItPw"/>
    <x v="11"/>
    <x v="1"/>
    <m/>
    <s v="August"/>
    <s v="Gated Content"/>
    <m/>
    <m/>
    <s v="Downloaded the guide: Employee Wellness Handbook"/>
    <m/>
    <m/>
    <m/>
    <s v="2021-12-31 06:31:04.297000+00:00"/>
    <s v="2022-09-05 05:32:13.727000+00:00"/>
    <s v="GMC"/>
  </r>
  <r>
    <s v="Chetan Kumar"/>
    <n v="100000"/>
    <s v="INR"/>
    <n v="0"/>
    <s v="7/31/22"/>
    <s v="Sales"/>
    <s v="stat_kcR4fZg7TU7jjk1jAVua3qGLRS4J5uFayEjK5j02wtv"/>
    <s v="Unqualified"/>
    <n v="0"/>
    <s v="OpportunityStatusType.Lost"/>
    <m/>
    <m/>
    <m/>
    <s v="lead_Z7YR4Zj1E13Z06tGRs7KzQYy0jSmSp5B1PDbsKDBRgx"/>
    <s v="Expert Global Solutions"/>
    <s v="Kaushlya Bhavsar"/>
    <s v="user_hAuUqCTCw5r4tCUrswIWPSW7LJ1XIBbttZVmJkxmzGq"/>
    <s v="Chetan Kumar"/>
    <s v="2022-02-03 04:50:54.132000+00:00"/>
    <s v="2022-06-25 02:20:57.688000+00:00"/>
    <m/>
    <s v="Aurangabad"/>
    <m/>
    <s v="2020-08-14 08:05:11+00:00"/>
    <m/>
    <n v="1583"/>
    <m/>
    <m/>
    <m/>
    <m/>
    <m/>
    <m/>
    <m/>
    <m/>
    <m/>
    <m/>
    <m/>
    <s v="Automotive"/>
    <m/>
    <m/>
    <m/>
    <m/>
    <m/>
    <m/>
    <m/>
    <m/>
    <m/>
    <m/>
    <m/>
    <m/>
    <m/>
    <m/>
    <s v="user_5IQTpX6DsnoeoDfxqzqojpVoQLXPh68nhDjLS5ETjYj"/>
    <x v="8"/>
    <x v="3"/>
    <m/>
    <s v="February"/>
    <s v="Cold Call"/>
    <m/>
    <m/>
    <s v="MDindia-TPA"/>
    <m/>
    <m/>
    <m/>
    <s v="2020-12-06 09:46:28.029000+00:00"/>
    <s v="2022-10-19 13:05:40.032000+00:00"/>
    <s v="GTL"/>
  </r>
  <r>
    <s v="Chetan Kumar"/>
    <n v="3500000"/>
    <s v="INR"/>
    <n v="0"/>
    <s v="8/30/22"/>
    <s v="Sales"/>
    <s v="stat_kcR4fZg7TU7jjk1jAVua3qGLRS4J5uFayEjK5j02wtv"/>
    <s v="Unqualified"/>
    <n v="0"/>
    <s v="OpportunityStatusType.Lost"/>
    <s v="cont_tH60RwmaRzxp2RxBBhIgAe6GZmURVRr4k2JCuTTgrGc"/>
    <s v="Vaibhav Parsekar"/>
    <s v="Parental - GMC"/>
    <s v="lead_GUzrD7GGDnTA3xfVoxUhxTRw24xiCzsoG2FbLPMt32c"/>
    <s v="Akumentis Healthcare"/>
    <s v="Mayur Gadiyar"/>
    <s v="user_hAuUqCTCw5r4tCUrswIWPSW7LJ1XIBbttZVmJkxmzGq"/>
    <s v="Chetan Kumar"/>
    <s v="2022-06-06 06:28:13.482000+00:00"/>
    <s v="2022-06-25 02:19:29.852000+00:00"/>
    <m/>
    <s v="Mumbai"/>
    <m/>
    <m/>
    <m/>
    <n v="1500"/>
    <m/>
    <s v="BOF - V11 - Employee engagement handbook - Conversation Ad"/>
    <s v="Facebook"/>
    <m/>
    <m/>
    <m/>
    <m/>
    <s v="PAID_SOCIAL"/>
    <m/>
    <m/>
    <m/>
    <s v="Manufacturing"/>
    <m/>
    <m/>
    <m/>
    <m/>
    <m/>
    <m/>
    <m/>
    <m/>
    <m/>
    <m/>
    <m/>
    <m/>
    <s v="Aniket Vahile"/>
    <m/>
    <s v="user_bdUPAGjcS7p6513So3N4g3aWNS5HuBuVJi7bvCPAsLt"/>
    <x v="24"/>
    <x v="2"/>
    <m/>
    <s v="July; June; March"/>
    <s v="Cold Call; Gated Content"/>
    <s v="Lusha"/>
    <m/>
    <s v="Pharma"/>
    <m/>
    <m/>
    <m/>
    <s v="2022-01-25 04:26:24.045000+00:00"/>
    <s v="2022-10-13 08:19:24.613000+00:00"/>
    <s v="GMC"/>
  </r>
  <r>
    <s v="Omkar Ghate"/>
    <n v="400000"/>
    <s v="INR"/>
    <n v="0"/>
    <s v="7/30/22"/>
    <s v="Sales"/>
    <s v="stat_kcR4fZg7TU7jjk1jAVua3qGLRS4J5uFayEjK5j02wtv"/>
    <s v="Unqualified"/>
    <n v="0"/>
    <s v="OpportunityStatusType.Lost"/>
    <m/>
    <m/>
    <m/>
    <s v="lead_xQo1CLXowOSF435d6kCqfHPhbOpmHNCRSzFsYF2r2jW"/>
    <s v="HYPHENMARK INDIA PRIVATE LIMITED"/>
    <s v="Kaushlya Bhavsar"/>
    <s v="user_9SBRjyF0n4iWuhUdqRyQkFhl2J4uyNKhFWvvJEvunX8"/>
    <s v="Omkar Ghate"/>
    <s v="2022-06-22 08:05:46.167000+00:00"/>
    <s v="2022-06-24 10:10:12.730000+00:00"/>
    <m/>
    <m/>
    <m/>
    <m/>
    <m/>
    <n v="40"/>
    <m/>
    <m/>
    <m/>
    <m/>
    <m/>
    <m/>
    <m/>
    <s v="PAID_SOCIAL"/>
    <m/>
    <m/>
    <m/>
    <m/>
    <m/>
    <m/>
    <m/>
    <m/>
    <m/>
    <m/>
    <m/>
    <m/>
    <m/>
    <m/>
    <m/>
    <m/>
    <m/>
    <m/>
    <s v="user_FdWFezbLzkYQcGsBUsjZO25nr2poK2nRbqV47Rs5Kfm"/>
    <x v="17"/>
    <x v="1"/>
    <m/>
    <s v="July"/>
    <s v="Gated Content"/>
    <m/>
    <m/>
    <s v="Employee Engagement Handbook"/>
    <m/>
    <m/>
    <m/>
    <s v="2022-06-21 14:20:40.518000+00:00"/>
    <s v="2022-08-29 10:26:22.374000+00:00"/>
    <s v="GTL"/>
  </r>
  <r>
    <s v="Prasoon Mishra"/>
    <n v="400000"/>
    <s v="INR"/>
    <n v="0"/>
    <s v="7/30/22"/>
    <s v="Sales"/>
    <s v="stat_kcR4fZg7TU7jjk1jAVua3qGLRS4J5uFayEjK5j02wtv"/>
    <s v="Unqualified"/>
    <n v="0"/>
    <s v="OpportunityStatusType.Lost"/>
    <m/>
    <m/>
    <s v="Just Employee Benefits: Their Management is not intersted for now in benefits"/>
    <s v="lead_waWR7hTLS8tY59vxAjGVYsjomyB1NynAkRuHEk5mGL0"/>
    <s v="Volante Technologies India Pvt. Ltd."/>
    <s v="Kaushlya Bhavsar"/>
    <s v="user_RYbBTp8BVWNa7ppiOz6QVJMGK0exHsFmc5uCLn34ODZ"/>
    <s v="Prasoon Mishra"/>
    <s v="2022-05-19 10:47:11.192000+00:00"/>
    <s v="2022-06-24 09:04:42.778000+00:00"/>
    <m/>
    <s v="Chennai"/>
    <m/>
    <m/>
    <m/>
    <n v="566"/>
    <m/>
    <m/>
    <m/>
    <m/>
    <m/>
    <m/>
    <m/>
    <m/>
    <m/>
    <m/>
    <m/>
    <s v="IT Services &amp; IT Consulting"/>
    <m/>
    <m/>
    <m/>
    <m/>
    <m/>
    <m/>
    <m/>
    <m/>
    <m/>
    <m/>
    <m/>
    <m/>
    <m/>
    <m/>
    <s v="user_vMd4rmcrSbjykdyL2J7rrYn84SWdcNc5FKligrmItPw"/>
    <x v="11"/>
    <x v="1"/>
    <m/>
    <s v="July"/>
    <s v="Cold Call"/>
    <m/>
    <m/>
    <s v="Vaccine inbound"/>
    <m/>
    <m/>
    <m/>
    <s v="2021-05-09 14:25:19.715000+00:00"/>
    <s v="2022-07-12 07:04:30.074000+00:00"/>
    <m/>
  </r>
  <r>
    <s v="Navin Panjwani"/>
    <n v="20000"/>
    <s v="INR"/>
    <n v="0"/>
    <d v="2022-01-07T00:00:00"/>
    <s v="Sales"/>
    <s v="stat_kcR4fZg7TU7jjk1jAVua3qGLRS4J5uFayEjK5j02wtv"/>
    <s v="Unqualified"/>
    <n v="0"/>
    <s v="OpportunityStatusType.Lost"/>
    <s v="cont_sFj9HmiWvzJGq3tU3BdtquMWuzyZjJU4tRYoXS22ofJ"/>
    <s v="Priya Neekhra"/>
    <m/>
    <s v="lead_5GzCehZ1bcOHs5siHFvuookPsxkar8P8jpds8MJjfu3"/>
    <s v="AUS-Aarav Unmanned Systems ( Renewal )"/>
    <s v="Tulika Chakra"/>
    <s v="user_sD3YjSs92XKUfD0OPHeo886g6tW6aCM0iUhX5VVUuJi"/>
    <s v="Navin Panjwani"/>
    <s v="2022-05-20 07:10:32.876000+00:00"/>
    <s v="2022-06-24 06:01:10.976000+00:00"/>
    <m/>
    <s v="Bangalore"/>
    <m/>
    <m/>
    <m/>
    <n v="157"/>
    <m/>
    <m/>
    <m/>
    <m/>
    <m/>
    <m/>
    <m/>
    <m/>
    <m/>
    <m/>
    <m/>
    <s v="Professional Services"/>
    <s v="Care &amp; Tata AIG"/>
    <m/>
    <m/>
    <m/>
    <m/>
    <m/>
    <m/>
    <m/>
    <m/>
    <m/>
    <m/>
    <m/>
    <m/>
    <m/>
    <s v="user_IpBH4s1Av5OVFfQQ3nW0qPDDjwLT9uRfx1sVhml8UQA"/>
    <x v="23"/>
    <x v="8"/>
    <m/>
    <s v="July"/>
    <s v="Gated Content"/>
    <m/>
    <m/>
    <s v="Employee Engagement Handbook"/>
    <m/>
    <m/>
    <m/>
    <s v="2022-05-09 07:21:49.099000+00:00"/>
    <s v="2022-07-28 10:46:41.459000+00:00"/>
    <s v="GPA"/>
  </r>
  <r>
    <s v="Prasoon Mishra"/>
    <n v="1000000"/>
    <s v="INR"/>
    <n v="0"/>
    <d v="2022-06-07T00:00:00"/>
    <s v="Sales"/>
    <s v="stat_kcR4fZg7TU7jjk1jAVua3qGLRS4J5uFayEjK5j02wtv"/>
    <s v="Unqualified"/>
    <n v="0"/>
    <s v="OpportunityStatusType.Lost"/>
    <s v="cont_8pEcjgFWrFVktNFFmjFnFN6zTv00EKfKap8ot6E3cYP"/>
    <s v="Karunanidhi"/>
    <m/>
    <s v="lead_ngwomG0cMZxkgU2KhEiLtTfXiwAFUMqbw0THvnF3Ine"/>
    <s v="Pipara &amp; Co"/>
    <s v="Sarvesh Pawar"/>
    <s v="user_RYbBTp8BVWNa7ppiOz6QVJMGK0exHsFmc5uCLn34ODZ"/>
    <s v="Prasoon Mishra"/>
    <s v="2022-06-06 10:13:58.043000+00:00"/>
    <s v="2022-06-24 07:42:09.309000+00:00"/>
    <m/>
    <s v="Ahmedabad"/>
    <m/>
    <m/>
    <m/>
    <n v="139"/>
    <m/>
    <m/>
    <m/>
    <m/>
    <m/>
    <m/>
    <m/>
    <m/>
    <m/>
    <m/>
    <m/>
    <s v="Banking &amp; Finance"/>
    <m/>
    <m/>
    <m/>
    <m/>
    <m/>
    <m/>
    <m/>
    <m/>
    <m/>
    <m/>
    <m/>
    <m/>
    <s v="Aniket Vahile"/>
    <m/>
    <s v="user_A8KOTZADnUtEQOLt4nSLAmteNStuGh80js75RYjrXVt"/>
    <x v="6"/>
    <x v="1"/>
    <m/>
    <s v="July"/>
    <s v="Cold Call"/>
    <s v="Lusha, Mr E"/>
    <m/>
    <m/>
    <m/>
    <m/>
    <m/>
    <s v="2022-05-30 10:39:39.311000+00:00"/>
    <s v="2022-07-10 06:48:35.710000+00:00"/>
    <s v="GMC"/>
  </r>
  <r>
    <s v="Manish Balpande"/>
    <n v="15000"/>
    <s v="INR"/>
    <n v="0"/>
    <s v="7/14/22"/>
    <s v="Sales"/>
    <s v="stat_kcR4fZg7TU7jjk1jAVua3qGLRS4J5uFayEjK5j02wtv"/>
    <s v="Unqualified"/>
    <n v="0"/>
    <s v="OpportunityStatusType.Lost"/>
    <s v="cont_iKLap7elOjLzucO83XfcgIuENAxFxKv0ex40z22Z6Ob"/>
    <s v="Anushree Bedekar"/>
    <s v="GPA Renewal"/>
    <s v="lead_mzr9at4mP8OWE2W9DbkbGQOidsY34JHAlfPq4ubwFF4"/>
    <s v="FlexTrade Systems"/>
    <s v="Trupti Suryavanshi"/>
    <s v="user_8jx3L2CDfrbzNnwYUv6Plfha6VxaSGsqcbTXR3sIBZi"/>
    <s v="Manish Balpande"/>
    <s v="2022-06-03 11:34:23.075000+00:00"/>
    <s v="2022-06-23 12:29:34.644000+00:00"/>
    <m/>
    <s v="Pune"/>
    <m/>
    <m/>
    <m/>
    <n v="170"/>
    <m/>
    <m/>
    <m/>
    <m/>
    <m/>
    <m/>
    <m/>
    <s v="PAID_SOCIAL"/>
    <m/>
    <m/>
    <m/>
    <s v="Professional Services"/>
    <m/>
    <m/>
    <m/>
    <m/>
    <m/>
    <m/>
    <m/>
    <m/>
    <m/>
    <m/>
    <m/>
    <m/>
    <m/>
    <m/>
    <s v="user_L8E6IFhq6UCzKLHa45LUUTZCznDuyDwFrGaEp9DXiUM"/>
    <x v="9"/>
    <x v="1"/>
    <m/>
    <s v="July"/>
    <s v="Cold Call"/>
    <s v="Ref - Bhushan"/>
    <m/>
    <m/>
    <m/>
    <m/>
    <m/>
    <s v="2022-02-24 08:53:12.426000+00:00"/>
    <s v="2022-07-25 04:51:49.375000+00:00"/>
    <s v="GPA"/>
  </r>
  <r>
    <s v="Manish Balpande"/>
    <n v="3000000"/>
    <s v="INR"/>
    <n v="0"/>
    <s v="7/14/22"/>
    <s v="Sales"/>
    <s v="stat_kcR4fZg7TU7jjk1jAVua3qGLRS4J5uFayEjK5j02wtv"/>
    <s v="Unqualified"/>
    <n v="0"/>
    <s v="OpportunityStatusType.Lost"/>
    <s v="cont_iKLap7elOjLzucO83XfcgIuENAxFxKv0ex40z22Z6Ob"/>
    <s v="Anushree Bedekar"/>
    <s v="GMC Renewal"/>
    <s v="lead_mzr9at4mP8OWE2W9DbkbGQOidsY34JHAlfPq4ubwFF4"/>
    <s v="FlexTrade Systems"/>
    <s v="Trupti Suryavanshi"/>
    <s v="user_8jx3L2CDfrbzNnwYUv6Plfha6VxaSGsqcbTXR3sIBZi"/>
    <s v="Manish Balpande"/>
    <s v="2022-06-01 06:51:00.403000+00:00"/>
    <s v="2022-06-23 12:29:24.587000+00:00"/>
    <m/>
    <s v="Pune"/>
    <m/>
    <m/>
    <m/>
    <n v="170"/>
    <m/>
    <m/>
    <m/>
    <m/>
    <m/>
    <m/>
    <m/>
    <s v="PAID_SOCIAL"/>
    <m/>
    <m/>
    <m/>
    <s v="Professional Services"/>
    <m/>
    <m/>
    <m/>
    <m/>
    <m/>
    <m/>
    <m/>
    <m/>
    <m/>
    <m/>
    <m/>
    <m/>
    <m/>
    <m/>
    <s v="user_L8E6IFhq6UCzKLHa45LUUTZCznDuyDwFrGaEp9DXiUM"/>
    <x v="9"/>
    <x v="1"/>
    <m/>
    <s v="July"/>
    <s v="Cold Call"/>
    <s v="Ref - Bhushan"/>
    <m/>
    <m/>
    <m/>
    <m/>
    <m/>
    <s v="2022-02-24 08:53:12.426000+00:00"/>
    <s v="2022-07-25 04:51:49.375000+00:00"/>
    <s v="GMC"/>
  </r>
  <r>
    <s v="Sameer Iftekhari"/>
    <n v="2000000"/>
    <s v="INR"/>
    <n v="0"/>
    <s v="8/31/22"/>
    <s v="Sales"/>
    <s v="stat_1hn9nRJaLbI53NxPuSQgo90kRpbpKsFlwN4oEGNUTdO"/>
    <s v="Lost"/>
    <n v="0"/>
    <s v="OpportunityStatusType.Lost"/>
    <m/>
    <m/>
    <s v="aventri - parents"/>
    <s v="lead_bcIIxNrhKTrLJJd6SSwdFTHA7vgyaf7RmsOqCcaV4lU"/>
    <s v="Aumni tech"/>
    <s v="Prajakta Sahastrabudhe"/>
    <s v="user_t8sUu4byhPnyQ33u64Ecs5WRL98oy2iuu4iTrhCr4vl"/>
    <s v="Nilesh Dhanani"/>
    <s v="2022-01-31 11:13:59.597000+00:00"/>
    <s v="2022-06-23 11:02:31.396000+00:00"/>
    <m/>
    <s v="Pune"/>
    <m/>
    <s v="2021-12-08 04:26:09+00:00"/>
    <m/>
    <n v="46"/>
    <m/>
    <m/>
    <m/>
    <m/>
    <m/>
    <m/>
    <m/>
    <m/>
    <m/>
    <m/>
    <m/>
    <s v="IT Services &amp; IT Consulting"/>
    <m/>
    <m/>
    <m/>
    <m/>
    <m/>
    <m/>
    <m/>
    <m/>
    <m/>
    <m/>
    <m/>
    <m/>
    <m/>
    <m/>
    <s v="user_6hRQhcoLhZEDUBYaw3vS7rv6T5582sGfXq4jNRqTfUU"/>
    <x v="14"/>
    <x v="6"/>
    <m/>
    <s v="January"/>
    <s v="Inbound"/>
    <s v="Inbound via website"/>
    <m/>
    <s v="Employee Count 50"/>
    <m/>
    <m/>
    <m/>
    <s v="2021-12-08 04:28:54.743000+00:00"/>
    <s v="2022-07-10 07:13:24.030000+00:00"/>
    <m/>
  </r>
  <r>
    <s v="Sameer Iftekhari"/>
    <n v="500000"/>
    <s v="INR"/>
    <n v="0"/>
    <s v="8/31/22"/>
    <s v="Sales"/>
    <s v="stat_1hn9nRJaLbI53NxPuSQgo90kRpbpKsFlwN4oEGNUTdO"/>
    <s v="Lost"/>
    <n v="0"/>
    <s v="OpportunityStatusType.Lost"/>
    <m/>
    <m/>
    <s v="aumni - parents"/>
    <s v="lead_bcIIxNrhKTrLJJd6SSwdFTHA7vgyaf7RmsOqCcaV4lU"/>
    <s v="Aumni tech"/>
    <s v="Prajakta Sahastrabudhe"/>
    <s v="user_t8sUu4byhPnyQ33u64Ecs5WRL98oy2iuu4iTrhCr4vl"/>
    <s v="Nilesh Dhanani"/>
    <s v="2022-02-03 07:03:33.358000+00:00"/>
    <s v="2022-06-23 11:02:37.265000+00:00"/>
    <m/>
    <s v="Pune"/>
    <m/>
    <s v="2021-12-08 04:26:09+00:00"/>
    <m/>
    <n v="46"/>
    <m/>
    <m/>
    <m/>
    <m/>
    <m/>
    <m/>
    <m/>
    <m/>
    <m/>
    <m/>
    <m/>
    <s v="IT Services &amp; IT Consulting"/>
    <m/>
    <m/>
    <m/>
    <m/>
    <m/>
    <m/>
    <m/>
    <m/>
    <m/>
    <m/>
    <m/>
    <m/>
    <m/>
    <m/>
    <s v="user_6hRQhcoLhZEDUBYaw3vS7rv6T5582sGfXq4jNRqTfUU"/>
    <x v="14"/>
    <x v="6"/>
    <m/>
    <s v="January"/>
    <s v="Inbound"/>
    <s v="Inbound via website"/>
    <m/>
    <s v="Employee Count 50"/>
    <m/>
    <m/>
    <m/>
    <s v="2021-12-08 04:28:54.743000+00:00"/>
    <s v="2022-07-10 07:13:24.030000+00:00"/>
    <m/>
  </r>
  <r>
    <s v="Mayur Gadiyar"/>
    <n v="50000"/>
    <s v="INR"/>
    <n v="0"/>
    <s v="7/31/22"/>
    <s v="Sales"/>
    <s v="stat_kcR4fZg7TU7jjk1jAVua3qGLRS4J5uFayEjK5j02wtv"/>
    <s v="Unqualified"/>
    <n v="0"/>
    <s v="OpportunityStatusType.Lost"/>
    <m/>
    <m/>
    <s v="GPA"/>
    <s v="lead_5i53i1vPwrCXhThtaMPlUA7rGvHhpgr0PhLy0TABhAH"/>
    <s v="JM Financial Services"/>
    <s v="Mayur Gadiyar"/>
    <s v="user_bdUPAGjcS7p6513So3N4g3aWNS5HuBuVJi7bvCPAsLt"/>
    <s v="Mayur Gadiyar"/>
    <s v="2022-05-10 08:46:05.279000+00:00"/>
    <s v="2022-06-23 08:56:40.642000+00:00"/>
    <m/>
    <s v="Mumbai"/>
    <m/>
    <m/>
    <m/>
    <n v="396"/>
    <m/>
    <m/>
    <m/>
    <m/>
    <m/>
    <m/>
    <m/>
    <m/>
    <m/>
    <m/>
    <m/>
    <s v="Banking &amp; Finance"/>
    <m/>
    <m/>
    <m/>
    <m/>
    <m/>
    <m/>
    <m/>
    <m/>
    <m/>
    <m/>
    <m/>
    <m/>
    <m/>
    <m/>
    <s v="user_bdUPAGjcS7p6513So3N4g3aWNS5HuBuVJi7bvCPAsLt"/>
    <x v="24"/>
    <x v="1"/>
    <m/>
    <s v="July"/>
    <s v="Cold Call"/>
    <s v="Lusha"/>
    <m/>
    <s v="Mayur Leads"/>
    <m/>
    <m/>
    <m/>
    <s v="2022-03-04 07:24:49.730000+00:00"/>
    <s v="2022-07-22 07:53:05.820000+00:00"/>
    <s v="GPA"/>
  </r>
  <r>
    <s v="Mayur Gadiyar"/>
    <n v="3000000"/>
    <s v="INR"/>
    <n v="0"/>
    <s v="7/31/22"/>
    <s v="Sales"/>
    <s v="stat_kcR4fZg7TU7jjk1jAVua3qGLRS4J5uFayEjK5j02wtv"/>
    <s v="Unqualified"/>
    <n v="0"/>
    <s v="OpportunityStatusType.Lost"/>
    <m/>
    <m/>
    <s v="GMC"/>
    <s v="lead_5i53i1vPwrCXhThtaMPlUA7rGvHhpgr0PhLy0TABhAH"/>
    <s v="JM Financial Services"/>
    <s v="Mayur Gadiyar"/>
    <s v="user_bdUPAGjcS7p6513So3N4g3aWNS5HuBuVJi7bvCPAsLt"/>
    <s v="Mayur Gadiyar"/>
    <s v="2022-05-10 08:45:21.002000+00:00"/>
    <s v="2022-06-23 08:56:04.159000+00:00"/>
    <m/>
    <s v="Mumbai"/>
    <m/>
    <m/>
    <m/>
    <n v="396"/>
    <m/>
    <m/>
    <m/>
    <m/>
    <m/>
    <m/>
    <m/>
    <m/>
    <m/>
    <m/>
    <m/>
    <s v="Banking &amp; Finance"/>
    <m/>
    <m/>
    <m/>
    <m/>
    <m/>
    <m/>
    <m/>
    <m/>
    <m/>
    <m/>
    <m/>
    <m/>
    <m/>
    <m/>
    <s v="user_bdUPAGjcS7p6513So3N4g3aWNS5HuBuVJi7bvCPAsLt"/>
    <x v="24"/>
    <x v="1"/>
    <m/>
    <s v="July"/>
    <s v="Cold Call"/>
    <s v="Lusha"/>
    <m/>
    <s v="Mayur Leads"/>
    <m/>
    <m/>
    <m/>
    <s v="2022-03-04 07:24:49.730000+00:00"/>
    <s v="2022-07-22 07:53:05.820000+00:00"/>
    <s v="GMC"/>
  </r>
  <r>
    <s v="Navin Panjwani"/>
    <n v="100000"/>
    <s v="INR"/>
    <n v="0"/>
    <s v="7/31/22"/>
    <s v="Sales"/>
    <s v="stat_kcR4fZg7TU7jjk1jAVua3qGLRS4J5uFayEjK5j02wtv"/>
    <s v="Unqualified"/>
    <n v="0"/>
    <s v="OpportunityStatusType.Lost"/>
    <s v="cont_fGDgchlYQNGpjvzSEObiJz03lMfupSmpnHIhVmB6Ypz"/>
    <s v="Mangala Bhadane"/>
    <s v="GTL - Fresh"/>
    <s v="lead_RRShh6knKEl40iTr4Ozjt1klltC1sQKk8OTobSUl8eJ"/>
    <s v="ControlCase ( Fresh , Potential )"/>
    <s v="Shreenath Bhat"/>
    <s v="user_sD3YjSs92XKUfD0OPHeo886g6tW6aCM0iUhX5VVUuJi"/>
    <s v="Navin Panjwani"/>
    <s v="2022-06-21 11:44:14.230000+00:00"/>
    <s v="2022-06-23 07:26:17.123000+00:00"/>
    <m/>
    <s v="Mumbai"/>
    <m/>
    <m/>
    <m/>
    <n v="182"/>
    <m/>
    <m/>
    <m/>
    <m/>
    <m/>
    <m/>
    <m/>
    <m/>
    <m/>
    <m/>
    <m/>
    <s v="IT Services &amp; IT Consulting"/>
    <m/>
    <m/>
    <m/>
    <m/>
    <m/>
    <m/>
    <m/>
    <m/>
    <m/>
    <m/>
    <m/>
    <m/>
    <s v="Rakesh Nade"/>
    <m/>
    <s v="user_vMd4rmcrSbjykdyL2J7rrYn84SWdcNc5FKligrmItPw"/>
    <x v="11"/>
    <x v="1"/>
    <m/>
    <s v="July"/>
    <s v="Cold Call"/>
    <m/>
    <m/>
    <m/>
    <m/>
    <m/>
    <m/>
    <s v="2022-05-23 07:04:11.793000+00:00"/>
    <s v="2022-10-18 06:29:37.143000+00:00"/>
    <s v="GTL"/>
  </r>
  <r>
    <s v="Aditya Binani"/>
    <n v="300000"/>
    <s v="INR"/>
    <n v="0"/>
    <d v="2022-01-07T00:00:00"/>
    <s v="Sales"/>
    <s v="stat_kcR4fZg7TU7jjk1jAVua3qGLRS4J5uFayEjK5j02wtv"/>
    <s v="Unqualified"/>
    <n v="0"/>
    <s v="OpportunityStatusType.Lost"/>
    <m/>
    <m/>
    <s v="GPA"/>
    <s v="lead_cQOO1x4jOp0J3Oc03vhziZesANbyeLMWC9yw02CdMLx"/>
    <s v="Northern Arc"/>
    <s v="Aditya Binani"/>
    <s v="user_g5Yw4Z4XnIbmcGhJO80vdtFdd5ElcDlgYO3q8l82ODn"/>
    <s v="Aditya Binani"/>
    <s v="2022-06-10 06:30:40.498000+00:00"/>
    <s v="2022-06-23 06:51:52.438000+00:00"/>
    <m/>
    <s v="Chennai"/>
    <m/>
    <m/>
    <m/>
    <n v="324"/>
    <m/>
    <m/>
    <m/>
    <m/>
    <m/>
    <m/>
    <m/>
    <m/>
    <m/>
    <m/>
    <m/>
    <s v="Banking &amp; Finance"/>
    <m/>
    <m/>
    <m/>
    <m/>
    <m/>
    <m/>
    <m/>
    <m/>
    <m/>
    <m/>
    <m/>
    <m/>
    <s v="Ravi Jaiswal"/>
    <m/>
    <s v="user_g5Yw4Z4XnIbmcGhJO80vdtFdd5ElcDlgYO3q8l82ODn"/>
    <x v="18"/>
    <x v="1"/>
    <m/>
    <s v="July"/>
    <s v="Cold Call"/>
    <m/>
    <m/>
    <s v="Employee Wellness Handbook"/>
    <m/>
    <m/>
    <m/>
    <s v="2022-02-15 12:41:39.294000+00:00"/>
    <s v="2022-09-16 13:10:38.865000+00:00"/>
    <m/>
  </r>
  <r>
    <s v="Navin Panjwani"/>
    <n v="20000"/>
    <s v="INR"/>
    <n v="0"/>
    <s v="7/31/22"/>
    <s v="Sales"/>
    <s v="stat_kcR4fZg7TU7jjk1jAVua3qGLRS4J5uFayEjK5j02wtv"/>
    <s v="Unqualified"/>
    <n v="0"/>
    <s v="OpportunityStatusType.Lost"/>
    <s v="cont_fGDgchlYQNGpjvzSEObiJz03lMfupSmpnHIhVmB6Ypz"/>
    <s v="Mangala Bhadane"/>
    <s v="GPA - Fresh"/>
    <s v="lead_RRShh6knKEl40iTr4Ozjt1klltC1sQKk8OTobSUl8eJ"/>
    <s v="ControlCase ( Fresh , Potential )"/>
    <s v="Shreenath Bhat"/>
    <s v="user_sD3YjSs92XKUfD0OPHeo886g6tW6aCM0iUhX5VVUuJi"/>
    <s v="Navin Panjwani"/>
    <s v="2022-06-21 11:43:41.465000+00:00"/>
    <s v="2022-06-23 07:26:09.096000+00:00"/>
    <m/>
    <s v="Mumbai"/>
    <m/>
    <m/>
    <m/>
    <n v="182"/>
    <m/>
    <m/>
    <m/>
    <m/>
    <m/>
    <m/>
    <m/>
    <m/>
    <m/>
    <m/>
    <m/>
    <s v="IT Services &amp; IT Consulting"/>
    <m/>
    <m/>
    <m/>
    <m/>
    <m/>
    <m/>
    <m/>
    <m/>
    <m/>
    <m/>
    <m/>
    <m/>
    <s v="Rakesh Nade"/>
    <m/>
    <s v="user_vMd4rmcrSbjykdyL2J7rrYn84SWdcNc5FKligrmItPw"/>
    <x v="11"/>
    <x v="1"/>
    <m/>
    <s v="July"/>
    <s v="Cold Call"/>
    <m/>
    <m/>
    <m/>
    <m/>
    <m/>
    <m/>
    <s v="2022-05-23 07:04:11.793000+00:00"/>
    <s v="2022-10-18 06:29:37.143000+00:00"/>
    <s v="GPA"/>
  </r>
  <r>
    <s v="Satyam Tiwari"/>
    <n v="200000"/>
    <s v="INR"/>
    <n v="0"/>
    <s v="7/30/22"/>
    <s v="Sales"/>
    <s v="stat_kcR4fZg7TU7jjk1jAVua3qGLRS4J5uFayEjK5j02wtv"/>
    <s v="Unqualified"/>
    <n v="0"/>
    <s v="OpportunityStatusType.Lost"/>
    <m/>
    <m/>
    <m/>
    <s v="lead_ZR1loGRJvrGgl0DDhzXvuul4f6UuVEyBqIBJrQ6p5aj"/>
    <s v="AideWiser SolTek"/>
    <s v="Kaushlya Bhavsar"/>
    <s v="user_2YgShwgjLNI4FjAqgE9PtKsdIaGh919JGcFG919fe5B"/>
    <s v="Satyam Tiwari"/>
    <s v="2022-06-16 04:53:20.614000+00:00"/>
    <s v="2022-06-23 05:10:54.204000+00:00"/>
    <m/>
    <s v="Bangalore"/>
    <m/>
    <m/>
    <m/>
    <n v="18"/>
    <m/>
    <m/>
    <m/>
    <m/>
    <m/>
    <m/>
    <m/>
    <s v="PAID_SOCIAL"/>
    <m/>
    <m/>
    <m/>
    <m/>
    <m/>
    <m/>
    <m/>
    <m/>
    <m/>
    <m/>
    <m/>
    <m/>
    <m/>
    <m/>
    <m/>
    <m/>
    <m/>
    <m/>
    <s v="user_2jRs4eIjwv8MozxYA1DE9MMy0FWf2gMgweg2LiJNu64"/>
    <x v="25"/>
    <x v="1"/>
    <m/>
    <m/>
    <s v="Gated Content"/>
    <m/>
    <m/>
    <s v="Employee Engagement Handbook"/>
    <m/>
    <m/>
    <m/>
    <s v="2022-06-07 13:12:21.843000+00:00"/>
    <s v="2022-08-09 05:16:57.595000+00:00"/>
    <s v="GMC"/>
  </r>
  <r>
    <s v="Sreenivas Hatti"/>
    <n v="1000000"/>
    <s v="INR"/>
    <n v="0"/>
    <d v="2022-01-07T00:00:00"/>
    <s v="Sales"/>
    <s v="stat_kcR4fZg7TU7jjk1jAVua3qGLRS4J5uFayEjK5j02wtv"/>
    <s v="Unqualified"/>
    <n v="0"/>
    <s v="OpportunityStatusType.Lost"/>
    <s v="cont_XByLZfJ7RLuVk4IuPDd35pNgs9tJY9245GGRjvRHGnE"/>
    <s v="Ravindra Raval"/>
    <s v="E and O"/>
    <s v="lead_NbHhjKWYXU9QpU1ZoBsqAo6nOW5Yzwhz3IePq6nbD70"/>
    <s v="GENISYS INFORMATION SYSTEMS INDIA PVT LTD"/>
    <s v="Mayur Gadiyar"/>
    <s v="user_JjaNBsxmUKBROYZvEahyXgec466W5jQa2pL0NUZ81Lb"/>
    <s v="Sreenivas Hatti"/>
    <s v="2022-02-18 11:26:05.526000+00:00"/>
    <s v="2022-06-23 04:55:23.649000+00:00"/>
    <m/>
    <s v="Bangalore"/>
    <m/>
    <m/>
    <m/>
    <n v="819"/>
    <m/>
    <m/>
    <m/>
    <m/>
    <m/>
    <m/>
    <m/>
    <m/>
    <m/>
    <m/>
    <m/>
    <s v="Professional Services"/>
    <m/>
    <m/>
    <m/>
    <m/>
    <m/>
    <m/>
    <m/>
    <m/>
    <m/>
    <m/>
    <m/>
    <m/>
    <m/>
    <m/>
    <s v="user_bdUPAGjcS7p6513So3N4g3aWNS5HuBuVJi7bvCPAsLt"/>
    <x v="24"/>
    <x v="12"/>
    <m/>
    <s v="March"/>
    <s v="Gated Content"/>
    <m/>
    <m/>
    <s v="Employee Engagement Handbook"/>
    <m/>
    <m/>
    <m/>
    <s v="2022-01-31 05:10:18.095000+00:00"/>
    <s v="2022-07-10 06:52:03.089000+00:00"/>
    <s v="NON EB"/>
  </r>
  <r>
    <s v="Sreenivas Hatti"/>
    <n v="1000000"/>
    <s v="INR"/>
    <n v="0"/>
    <d v="2022-01-07T00:00:00"/>
    <s v="Sales"/>
    <s v="stat_kcR4fZg7TU7jjk1jAVua3qGLRS4J5uFayEjK5j02wtv"/>
    <s v="Unqualified"/>
    <n v="0"/>
    <s v="OpportunityStatusType.Lost"/>
    <s v="cont_XByLZfJ7RLuVk4IuPDd35pNgs9tJY9245GGRjvRHGnE"/>
    <s v="Ravindra Raval"/>
    <s v="D and O - Director and Officers Liab"/>
    <s v="lead_NbHhjKWYXU9QpU1ZoBsqAo6nOW5Yzwhz3IePq6nbD70"/>
    <s v="GENISYS INFORMATION SYSTEMS INDIA PVT LTD"/>
    <s v="Mayur Gadiyar"/>
    <s v="user_JjaNBsxmUKBROYZvEahyXgec466W5jQa2pL0NUZ81Lb"/>
    <s v="Sreenivas Hatti"/>
    <s v="2022-02-18 11:30:18.164000+00:00"/>
    <s v="2022-06-23 04:55:37.776000+00:00"/>
    <m/>
    <s v="Bangalore"/>
    <m/>
    <m/>
    <m/>
    <n v="819"/>
    <m/>
    <m/>
    <m/>
    <m/>
    <m/>
    <m/>
    <m/>
    <m/>
    <m/>
    <m/>
    <m/>
    <s v="Professional Services"/>
    <m/>
    <m/>
    <m/>
    <m/>
    <m/>
    <m/>
    <m/>
    <m/>
    <m/>
    <m/>
    <m/>
    <m/>
    <m/>
    <m/>
    <s v="user_bdUPAGjcS7p6513So3N4g3aWNS5HuBuVJi7bvCPAsLt"/>
    <x v="24"/>
    <x v="12"/>
    <m/>
    <s v="March"/>
    <s v="Gated Content"/>
    <m/>
    <m/>
    <s v="Employee Engagement Handbook"/>
    <m/>
    <m/>
    <m/>
    <s v="2022-01-31 05:10:18.095000+00:00"/>
    <s v="2022-07-10 06:52:03.089000+00:00"/>
    <s v="NON EB"/>
  </r>
  <r>
    <s v="Sreenivas Hatti"/>
    <n v="1000000"/>
    <s v="INR"/>
    <n v="0"/>
    <d v="2022-01-07T00:00:00"/>
    <s v="Sales"/>
    <s v="stat_kcR4fZg7TU7jjk1jAVua3qGLRS4J5uFayEjK5j02wtv"/>
    <s v="Unqualified"/>
    <n v="0"/>
    <s v="OpportunityStatusType.Lost"/>
    <s v="cont_XByLZfJ7RLuVk4IuPDd35pNgs9tJY9245GGRjvRHGnE"/>
    <s v="Ravindra Raval"/>
    <s v="CGL - Commercial General Liab"/>
    <s v="lead_NbHhjKWYXU9QpU1ZoBsqAo6nOW5Yzwhz3IePq6nbD70"/>
    <s v="GENISYS INFORMATION SYSTEMS INDIA PVT LTD"/>
    <s v="Mayur Gadiyar"/>
    <s v="user_JjaNBsxmUKBROYZvEahyXgec466W5jQa2pL0NUZ81Lb"/>
    <s v="Sreenivas Hatti"/>
    <s v="2022-02-18 11:31:09.494000+00:00"/>
    <s v="2022-06-23 04:55:56.142000+00:00"/>
    <m/>
    <s v="Bangalore"/>
    <m/>
    <m/>
    <m/>
    <n v="819"/>
    <m/>
    <m/>
    <m/>
    <m/>
    <m/>
    <m/>
    <m/>
    <m/>
    <m/>
    <m/>
    <m/>
    <s v="Professional Services"/>
    <m/>
    <m/>
    <m/>
    <m/>
    <m/>
    <m/>
    <m/>
    <m/>
    <m/>
    <m/>
    <m/>
    <m/>
    <m/>
    <m/>
    <s v="user_bdUPAGjcS7p6513So3N4g3aWNS5HuBuVJi7bvCPAsLt"/>
    <x v="24"/>
    <x v="12"/>
    <m/>
    <s v="March"/>
    <s v="Gated Content"/>
    <m/>
    <m/>
    <s v="Employee Engagement Handbook"/>
    <m/>
    <m/>
    <m/>
    <s v="2022-01-31 05:10:18.095000+00:00"/>
    <s v="2022-07-10 06:52:03.089000+00:00"/>
    <s v="NON EB"/>
  </r>
  <r>
    <s v="Sreenivas Hatti"/>
    <n v="2000000"/>
    <s v="INR"/>
    <n v="0"/>
    <d v="2022-01-07T00:00:00"/>
    <s v="Sales"/>
    <s v="stat_kcR4fZg7TU7jjk1jAVua3qGLRS4J5uFayEjK5j02wtv"/>
    <s v="Unqualified"/>
    <n v="0"/>
    <s v="OpportunityStatusType.Lost"/>
    <m/>
    <m/>
    <m/>
    <s v="lead_QHHgCb0oLUbOfmrp34Rfxash5YRaySrbQfFz1Y1aqbn"/>
    <s v="Champion InfoMetrics"/>
    <s v="Kaushlya Bhavsar"/>
    <s v="user_JjaNBsxmUKBROYZvEahyXgec466W5jQa2pL0NUZ81Lb"/>
    <s v="Sreenivas Hatti"/>
    <s v="2022-06-16 12:17:57.147000+00:00"/>
    <s v="2022-06-23 04:40:47.465000+00:00"/>
    <m/>
    <s v="Bangalore"/>
    <m/>
    <m/>
    <m/>
    <n v="600"/>
    <m/>
    <m/>
    <m/>
    <m/>
    <m/>
    <m/>
    <m/>
    <s v="PAID_SOCIAL"/>
    <m/>
    <m/>
    <m/>
    <s v="Digital Marketing &amp; Advertising"/>
    <m/>
    <m/>
    <m/>
    <m/>
    <m/>
    <m/>
    <m/>
    <m/>
    <m/>
    <m/>
    <m/>
    <m/>
    <m/>
    <m/>
    <s v="user_vMd4rmcrSbjykdyL2J7rrYn84SWdcNc5FKligrmItPw"/>
    <x v="11"/>
    <x v="1"/>
    <m/>
    <s v="June"/>
    <s v="Gated Content"/>
    <m/>
    <m/>
    <s v="Employee Wellness Trends in 2022"/>
    <m/>
    <m/>
    <m/>
    <s v="2021-09-15 15:54:53.474000+00:00"/>
    <s v="2022-07-10 06:50:42.363000+00:00"/>
    <s v="GMC"/>
  </r>
  <r>
    <s v="Sreenivas Hatti"/>
    <n v="500000"/>
    <s v="INR"/>
    <n v="0"/>
    <d v="2022-01-07T00:00:00"/>
    <s v="Sales"/>
    <s v="stat_kcR4fZg7TU7jjk1jAVua3qGLRS4J5uFayEjK5j02wtv"/>
    <s v="Unqualified"/>
    <n v="0"/>
    <s v="OpportunityStatusType.Lost"/>
    <m/>
    <m/>
    <m/>
    <s v="lead_QHHgCb0oLUbOfmrp34Rfxash5YRaySrbQfFz1Y1aqbn"/>
    <s v="Champion InfoMetrics"/>
    <s v="Kaushlya Bhavsar"/>
    <s v="user_JjaNBsxmUKBROYZvEahyXgec466W5jQa2pL0NUZ81Lb"/>
    <s v="Sreenivas Hatti"/>
    <s v="2022-06-16 12:18:16.540000+00:00"/>
    <s v="2022-06-23 04:41:00.422000+00:00"/>
    <m/>
    <s v="Bangalore"/>
    <m/>
    <m/>
    <m/>
    <n v="600"/>
    <m/>
    <m/>
    <m/>
    <m/>
    <m/>
    <m/>
    <m/>
    <s v="PAID_SOCIAL"/>
    <m/>
    <m/>
    <m/>
    <s v="Digital Marketing &amp; Advertising"/>
    <m/>
    <m/>
    <m/>
    <m/>
    <m/>
    <m/>
    <m/>
    <m/>
    <m/>
    <m/>
    <m/>
    <m/>
    <m/>
    <m/>
    <s v="user_vMd4rmcrSbjykdyL2J7rrYn84SWdcNc5FKligrmItPw"/>
    <x v="11"/>
    <x v="1"/>
    <m/>
    <s v="June"/>
    <s v="Gated Content"/>
    <m/>
    <m/>
    <s v="Employee Wellness Trends in 2022"/>
    <m/>
    <m/>
    <m/>
    <s v="2021-09-15 15:54:53.474000+00:00"/>
    <s v="2022-07-10 06:50:42.363000+00:00"/>
    <s v="GPA"/>
  </r>
  <r>
    <s v="Sreenivas Hatti"/>
    <n v="1500000"/>
    <s v="INR"/>
    <n v="0"/>
    <d v="2022-01-07T00:00:00"/>
    <s v="Sales"/>
    <s v="stat_kcR4fZg7TU7jjk1jAVua3qGLRS4J5uFayEjK5j02wtv"/>
    <s v="Unqualified"/>
    <n v="0"/>
    <s v="OpportunityStatusType.Lost"/>
    <m/>
    <m/>
    <m/>
    <s v="lead_QHHgCb0oLUbOfmrp34Rfxash5YRaySrbQfFz1Y1aqbn"/>
    <s v="Champion InfoMetrics"/>
    <s v="Kaushlya Bhavsar"/>
    <s v="user_JjaNBsxmUKBROYZvEahyXgec466W5jQa2pL0NUZ81Lb"/>
    <s v="Sreenivas Hatti"/>
    <s v="2022-06-16 12:18:57.333000+00:00"/>
    <s v="2022-06-23 04:41:13.404000+00:00"/>
    <m/>
    <s v="Bangalore"/>
    <m/>
    <m/>
    <m/>
    <n v="600"/>
    <m/>
    <m/>
    <m/>
    <m/>
    <m/>
    <m/>
    <m/>
    <s v="PAID_SOCIAL"/>
    <m/>
    <m/>
    <m/>
    <s v="Digital Marketing &amp; Advertising"/>
    <m/>
    <m/>
    <m/>
    <m/>
    <m/>
    <m/>
    <m/>
    <m/>
    <m/>
    <m/>
    <m/>
    <m/>
    <m/>
    <m/>
    <s v="user_vMd4rmcrSbjykdyL2J7rrYn84SWdcNc5FKligrmItPw"/>
    <x v="11"/>
    <x v="1"/>
    <m/>
    <s v="June"/>
    <s v="Gated Content"/>
    <m/>
    <m/>
    <s v="Employee Wellness Trends in 2022"/>
    <m/>
    <m/>
    <m/>
    <s v="2021-09-15 15:54:53.474000+00:00"/>
    <s v="2022-07-10 06:50:42.363000+00:00"/>
    <s v="GTL"/>
  </r>
  <r>
    <s v="Manish Balpande"/>
    <n v="300000"/>
    <s v="INR"/>
    <n v="0"/>
    <s v="7/31/22"/>
    <s v="Sales"/>
    <s v="stat_kcR4fZg7TU7jjk1jAVua3qGLRS4J5uFayEjK5j02wtv"/>
    <s v="Unqualified"/>
    <n v="0"/>
    <s v="OpportunityStatusType.Lost"/>
    <s v="cont_999M3A7yoFYWJp6u30zflBfvE86q43F1UtCtsymKbn1"/>
    <s v="kanchan@infocusp.in"/>
    <m/>
    <s v="lead_RrOAtEq6bvNwsA9q7nM4KZKy3AS8SsDKutUbzrNhUlj"/>
    <s v="InFoCusp Innovations Pvt. Ltd."/>
    <s v="Manish Balpande"/>
    <s v="user_8jx3L2CDfrbzNnwYUv6Plfha6VxaSGsqcbTXR3sIBZi"/>
    <s v="Manish Balpande"/>
    <s v="2022-02-03 11:31:16.732000+00:00"/>
    <s v="2022-06-22 11:34:45.714000+00:00"/>
    <m/>
    <s v="Ahmedabad"/>
    <m/>
    <m/>
    <m/>
    <n v="100"/>
    <m/>
    <m/>
    <m/>
    <m/>
    <m/>
    <m/>
    <m/>
    <m/>
    <m/>
    <m/>
    <m/>
    <m/>
    <m/>
    <m/>
    <m/>
    <m/>
    <m/>
    <m/>
    <m/>
    <m/>
    <m/>
    <m/>
    <m/>
    <m/>
    <m/>
    <m/>
    <s v="user_ocHSJH83OJnHCvKyMbjx8WOOK8PMgAUGIj1qK0q0dMV"/>
    <x v="10"/>
    <x v="1"/>
    <m/>
    <s v="July; June"/>
    <s v="Gated Content"/>
    <m/>
    <m/>
    <s v="Employee Wellness Handbook"/>
    <m/>
    <m/>
    <m/>
    <s v="2022-02-03 06:11:41.253000+00:00"/>
    <s v="2022-07-18 09:27:52.600000+00:00"/>
    <s v="GMC"/>
  </r>
  <r>
    <s v="Sreenivas Hatti"/>
    <n v="50000"/>
    <s v="INR"/>
    <n v="0"/>
    <s v="7/27/22"/>
    <s v="Sales"/>
    <s v="stat_1hn9nRJaLbI53NxPuSQgo90kRpbpKsFlwN4oEGNUTdO"/>
    <s v="Lost"/>
    <n v="0"/>
    <s v="OpportunityStatusType.Lost"/>
    <s v="cont_iPlbkd9csvwkOyyNvWahLJTPo5GTnW4jXXfWp9rgMK9"/>
    <s v="Navya"/>
    <m/>
    <s v="lead_2J2mkeyrtSJ9BE61Dn4P3O90BnZCxxSkPilSIGHdc1z"/>
    <s v="Zyeta"/>
    <s v="Prateek Wadhwa"/>
    <s v="user_JjaNBsxmUKBROYZvEahyXgec466W5jQa2pL0NUZ81Lb"/>
    <s v="Sreenivas Hatti"/>
    <s v="2022-05-27 11:08:05.553000+00:00"/>
    <s v="2022-06-23 03:58:52.108000+00:00"/>
    <m/>
    <s v="Bangalore"/>
    <m/>
    <m/>
    <m/>
    <n v="145"/>
    <m/>
    <m/>
    <m/>
    <m/>
    <m/>
    <m/>
    <m/>
    <s v="PAID_SOCIAL"/>
    <m/>
    <m/>
    <m/>
    <s v="Others"/>
    <m/>
    <m/>
    <m/>
    <m/>
    <m/>
    <m/>
    <m/>
    <m/>
    <m/>
    <m/>
    <m/>
    <m/>
    <s v="Mrunmay Jalgaonkar"/>
    <m/>
    <s v="user_FdWFezbLzkYQcGsBUsjZO25nr2poK2nRbqV47Rs5Kfm"/>
    <x v="17"/>
    <x v="1"/>
    <m/>
    <s v="June"/>
    <s v="Gated Content"/>
    <s v="Naukri.com"/>
    <m/>
    <s v="Workplace Culture Playbook"/>
    <m/>
    <m/>
    <m/>
    <s v="2021-04-22 05:08:07.372000+00:00"/>
    <s v="2022-08-01 10:03:28.534000+00:00"/>
    <s v="GPA"/>
  </r>
  <r>
    <s v="Mayur Gadiyar"/>
    <n v="500000"/>
    <s v="INR"/>
    <n v="0"/>
    <s v="7/31/22"/>
    <s v="Sales"/>
    <s v="stat_kcR4fZg7TU7jjk1jAVua3qGLRS4J5uFayEjK5j02wtv"/>
    <s v="Unqualified"/>
    <n v="0"/>
    <s v="OpportunityStatusType.Lost"/>
    <s v="cont_L0ZWbV4A6nqqVVCVsKlJchrCeeZRkHAwGVPS6apHrhV"/>
    <s v="Priyanka Gupta"/>
    <s v="Unqualifed - NO GTL in place and no requirement"/>
    <s v="lead_go1D8qapSfDe6AA3tQcUCr0QzVA5vkgb728S5UerGPD"/>
    <s v="BNED LoudCloud"/>
    <s v="Shreenath Bhat"/>
    <s v="user_bdUPAGjcS7p6513So3N4g3aWNS5HuBuVJi7bvCPAsLt"/>
    <s v="Mayur Gadiyar"/>
    <s v="2022-06-22 03:44:38.612000+00:00"/>
    <s v="2022-06-23 04:38:35.001000+00:00"/>
    <m/>
    <s v="Mumbai"/>
    <m/>
    <m/>
    <m/>
    <n v="135"/>
    <m/>
    <m/>
    <m/>
    <m/>
    <m/>
    <m/>
    <m/>
    <s v="PAID_SOCIAL"/>
    <m/>
    <m/>
    <m/>
    <s v="Retail"/>
    <m/>
    <m/>
    <m/>
    <m/>
    <m/>
    <m/>
    <m/>
    <m/>
    <m/>
    <m/>
    <m/>
    <m/>
    <s v="Prashant Abhang"/>
    <m/>
    <s v="user_vMd4rmcrSbjykdyL2J7rrYn84SWdcNc5FKligrmItPw"/>
    <x v="11"/>
    <x v="12"/>
    <m/>
    <s v="October"/>
    <s v="Gated Content"/>
    <s v="Lusha"/>
    <m/>
    <s v="Employee Engagement Handbook"/>
    <m/>
    <m/>
    <m/>
    <s v="2022-05-23 07:04:09.771000+00:00"/>
    <s v="2022-10-20 12:44:27.272000+00:00"/>
    <s v="GTL"/>
  </r>
  <r>
    <s v="Mayur Gadiyar"/>
    <n v="500000"/>
    <s v="INR"/>
    <n v="0"/>
    <d v="2022-01-08T00:00:00"/>
    <s v="Sales"/>
    <s v="stat_kcR4fZg7TU7jjk1jAVua3qGLRS4J5uFayEjK5j02wtv"/>
    <s v="Unqualified"/>
    <n v="0"/>
    <s v="OpportunityStatusType.Lost"/>
    <s v="cont_Zxwmh6z9Ux9qQJQvyj9aY68btSOftq980iMq3b5NYZU"/>
    <m/>
    <s v="Parental Policy"/>
    <s v="lead_h58HoJnhzwSHLondUremJ7lrvjXh9ETFiJUX4Wp42sA"/>
    <s v="Sero soft solution"/>
    <s v="Mayur Gadiyar"/>
    <s v="user_bdUPAGjcS7p6513So3N4g3aWNS5HuBuVJi7bvCPAsLt"/>
    <s v="Mayur Gadiyar"/>
    <s v="2022-05-12 06:56:10.246000+00:00"/>
    <s v="2022-06-22 07:50:34.968000+00:00"/>
    <m/>
    <s v="Indore"/>
    <m/>
    <s v="2020-10-27 07:56:27+00:00"/>
    <m/>
    <n v="236"/>
    <m/>
    <m/>
    <m/>
    <m/>
    <m/>
    <m/>
    <m/>
    <m/>
    <m/>
    <m/>
    <m/>
    <s v="IT Services &amp; IT Consulting"/>
    <m/>
    <m/>
    <m/>
    <m/>
    <m/>
    <m/>
    <m/>
    <m/>
    <m/>
    <m/>
    <m/>
    <m/>
    <m/>
    <m/>
    <s v="user_bdUPAGjcS7p6513So3N4g3aWNS5HuBuVJi7bvCPAsLt"/>
    <x v="24"/>
    <x v="1"/>
    <m/>
    <s v="August"/>
    <s v="Inbound"/>
    <m/>
    <m/>
    <s v="Nameless Lead"/>
    <m/>
    <m/>
    <m/>
    <s v="2020-12-06 09:49:53.078000+00:00"/>
    <s v="2022-09-30 10:12:24.511000+00:00"/>
    <s v="GMC"/>
  </r>
  <r>
    <s v="siddharth tongay"/>
    <n v="6000000"/>
    <s v="INR"/>
    <n v="0"/>
    <d v="2022-01-07T00:00:00"/>
    <s v="Sales"/>
    <s v="stat_kcR4fZg7TU7jjk1jAVua3qGLRS4J5uFayEjK5j02wtv"/>
    <s v="Unqualified"/>
    <n v="0"/>
    <s v="OpportunityStatusType.Lost"/>
    <m/>
    <m/>
    <m/>
    <s v="lead_ThbMCeAcPbGGTa3RonqDB3eYW50BpcbVgGhdC2EBfTU"/>
    <s v="Ion Exchange India"/>
    <s v="Kanchan Kothari"/>
    <s v="user_hNAUXSINlo7GUxmDXzerfGAZIUUHKfva47TB2ckZABz"/>
    <s v="siddharth tongay"/>
    <s v="2022-05-27 11:13:26.930000+00:00"/>
    <s v="2022-06-21 07:42:39.610000+00:00"/>
    <m/>
    <s v="Mumbai"/>
    <m/>
    <m/>
    <m/>
    <n v="2600"/>
    <m/>
    <m/>
    <m/>
    <m/>
    <m/>
    <m/>
    <m/>
    <m/>
    <m/>
    <m/>
    <m/>
    <s v="Professional Services"/>
    <m/>
    <m/>
    <m/>
    <m/>
    <m/>
    <m/>
    <m/>
    <m/>
    <m/>
    <m/>
    <m/>
    <m/>
    <m/>
    <m/>
    <s v="user_ocHSJH83OJnHCvKyMbjx8WOOK8PMgAUGIj1qK0q0dMV"/>
    <x v="10"/>
    <x v="1"/>
    <m/>
    <s v="July"/>
    <s v="Cold Call"/>
    <m/>
    <m/>
    <s v="AM Opps - Niranjan"/>
    <m/>
    <m/>
    <m/>
    <s v="2021-11-10 21:51:26.166000+00:00"/>
    <s v="2022-07-16 10:25:17.745000+00:00"/>
    <m/>
  </r>
  <r>
    <s v="Moziez Chamadia"/>
    <n v="30000"/>
    <s v="INR"/>
    <n v="0"/>
    <d v="2022-07-07T00:00:00"/>
    <s v="Sales"/>
    <s v="stat_kcR4fZg7TU7jjk1jAVua3qGLRS4J5uFayEjK5j02wtv"/>
    <s v="Unqualified"/>
    <n v="0"/>
    <s v="OpportunityStatusType.Lost"/>
    <m/>
    <m/>
    <s v="GPA (Renewal)"/>
    <s v="lead_6LHM5txl25xHa5aHpxyZbXRSh7dDuPY2fDJ83gi8EUQ"/>
    <s v="CAB Experiences"/>
    <s v="Pranav Kenjale"/>
    <s v="user_IgNfKH7wuLLjHvexoMm2PXWcnF3zYft0ZbMTyfwKRUg"/>
    <s v="Moziez Chamadia"/>
    <s v="2022-06-07 12:11:21.366000+00:00"/>
    <s v="2022-06-21 04:39:18.461000+00:00"/>
    <m/>
    <s v="Mumbai"/>
    <m/>
    <m/>
    <m/>
    <n v="106"/>
    <m/>
    <m/>
    <m/>
    <m/>
    <m/>
    <m/>
    <m/>
    <m/>
    <m/>
    <m/>
    <m/>
    <s v="Professional Services"/>
    <m/>
    <m/>
    <m/>
    <m/>
    <m/>
    <m/>
    <m/>
    <m/>
    <m/>
    <m/>
    <m/>
    <m/>
    <s v="Aniket Vahile; Kaustubh Gaikwad; Sakshi Soni"/>
    <m/>
    <s v="user_x9AtbGLhDmWYC9XAmYdfwBt9yiXbgMhBuZpIoFuN8Cd"/>
    <x v="22"/>
    <x v="1"/>
    <m/>
    <s v="June; May"/>
    <s v="Gated Content"/>
    <m/>
    <m/>
    <s v="Employee Wellness Handbook"/>
    <m/>
    <m/>
    <m/>
    <s v="2022-03-18 17:13:34.527000+00:00"/>
    <s v="2022-09-01 17:27:02.035000+00:00"/>
    <m/>
  </r>
  <r>
    <s v="Navin Panjwani"/>
    <n v="400000"/>
    <s v="INR"/>
    <n v="0"/>
    <d v="2022-10-08T00:00:00"/>
    <s v="Sales"/>
    <s v="stat_kcR4fZg7TU7jjk1jAVua3qGLRS4J5uFayEjK5j02wtv"/>
    <s v="Unqualified"/>
    <n v="0"/>
    <s v="OpportunityStatusType.Lost"/>
    <s v="cont_bPry6gWW1bNafyVk0Afdf6Kl7kOsr3SmBsM92zrWz3Y"/>
    <s v="Ragunath Chandran"/>
    <m/>
    <s v="lead_HEMnug7LDedDBcV40uETHfbSbNIrKL6980xzulGGV6E"/>
    <s v="Eswari Global ( Renewal , 26th Aug )"/>
    <s v="Kaushlya Bhavsar"/>
    <s v="user_sD3YjSs92XKUfD0OPHeo886g6tW6aCM0iUhX5VVUuJi"/>
    <s v="Navin Panjwani"/>
    <s v="2022-06-14 12:39:03.912000+00:00"/>
    <s v="2022-06-20 12:25:21.505000+00:00"/>
    <m/>
    <m/>
    <m/>
    <m/>
    <m/>
    <n v="350"/>
    <m/>
    <m/>
    <m/>
    <m/>
    <m/>
    <m/>
    <m/>
    <s v="PAID_SOCIAL"/>
    <m/>
    <m/>
    <m/>
    <m/>
    <m/>
    <m/>
    <m/>
    <m/>
    <m/>
    <m/>
    <m/>
    <m/>
    <m/>
    <m/>
    <m/>
    <m/>
    <m/>
    <m/>
    <s v="user_vMd4rmcrSbjykdyL2J7rrYn84SWdcNc5FKligrmItPw"/>
    <x v="11"/>
    <x v="1"/>
    <m/>
    <s v="August; July"/>
    <s v="Gated Content"/>
    <m/>
    <m/>
    <s v="Employee Engagement Handbook"/>
    <m/>
    <m/>
    <m/>
    <s v="2022-05-31 16:30:49.954000+00:00"/>
    <s v="2022-08-26 08:53:54.088000+00:00"/>
    <s v="GTL"/>
  </r>
  <r>
    <s v="Kashif Ahmad"/>
    <n v="70000"/>
    <s v="INR"/>
    <n v="0"/>
    <d v="2022-07-07T00:00:00"/>
    <s v="Sales"/>
    <s v="stat_kcR4fZg7TU7jjk1jAVua3qGLRS4J5uFayEjK5j02wtv"/>
    <s v="Unqualified"/>
    <n v="0"/>
    <s v="OpportunityStatusType.Lost"/>
    <s v="cont_s4ko2WXY0Q9l8Oi6yY86S1EKTbt0mQNhJblQTRuwFQV"/>
    <s v="Vishakha Waikar"/>
    <s v="GPA (Fresh)"/>
    <s v="lead_NiQ2mgUHlRjWnP99uTdyW63TU9UgwffVObGcmi4vbuy"/>
    <s v="Rise WPU (Fresh)"/>
    <s v="Pranav Kenjale"/>
    <s v="user_LKRhV6rhcBe0uL8u70UUGeDjbMupuho4TaiAOCbT7HT"/>
    <s v="Kashif Ahmad"/>
    <s v="2022-06-17 08:16:37.420000+00:00"/>
    <s v="2022-06-20 10:35:30.753000+00:00"/>
    <m/>
    <s v="Pune"/>
    <m/>
    <m/>
    <m/>
    <n v="159"/>
    <m/>
    <m/>
    <m/>
    <m/>
    <m/>
    <m/>
    <m/>
    <m/>
    <m/>
    <m/>
    <m/>
    <s v="Education"/>
    <m/>
    <m/>
    <m/>
    <m/>
    <m/>
    <m/>
    <m/>
    <m/>
    <m/>
    <m/>
    <m/>
    <m/>
    <s v="Shekhar Sakore"/>
    <m/>
    <s v="user_encRk5bIEFN6ZA11h4WH2AdZTiZpogLSlMIaj0E30SZ"/>
    <x v="3"/>
    <x v="1"/>
    <m/>
    <s v="July"/>
    <s v="Cold Call"/>
    <m/>
    <m/>
    <m/>
    <m/>
    <m/>
    <m/>
    <s v="2022-06-17 08:10:34.754000+00:00"/>
    <s v="2022-09-26 11:15:49.862000+00:00"/>
    <m/>
  </r>
  <r>
    <s v="Naveen Kumar"/>
    <n v="100000"/>
    <s v="INR"/>
    <n v="0"/>
    <d v="2022-01-07T00:00:00"/>
    <s v="Sales"/>
    <s v="stat_kcR4fZg7TU7jjk1jAVua3qGLRS4J5uFayEjK5j02wtv"/>
    <s v="Unqualified"/>
    <n v="0"/>
    <s v="OpportunityStatusType.Lost"/>
    <s v="cont_Qup3qhTIgMr3LBeDszjUGV1yLHBTAAhOXsAkfRqMrbJ"/>
    <s v="Shyam Pandirkar"/>
    <s v="GPA - Working with Allianz Brokers and have connect with Leadership and sign with a new name every year"/>
    <s v="lead_G7sDp639tMe8BQbNFYvCUntxlHYUqoJ8vrfevj08Sa7"/>
    <s v="Acme Housing Industries Pvt. Ltd."/>
    <s v="Mayur Gadiyar"/>
    <s v="user_N52PP2uP2VZc2gm0nhh6CNFSif4n85g1cdxoNFd9ct0"/>
    <s v="Naveen Kumar"/>
    <s v="2022-05-16 10:35:59.228000+00:00"/>
    <s v="2022-06-20 05:42:46.934000+00:00"/>
    <m/>
    <s v="Mumbai"/>
    <m/>
    <m/>
    <m/>
    <n v="150"/>
    <m/>
    <m/>
    <m/>
    <m/>
    <m/>
    <m/>
    <m/>
    <s v="PAID_SOCIAL"/>
    <m/>
    <m/>
    <m/>
    <s v="Construction &amp; Real Estate"/>
    <m/>
    <m/>
    <m/>
    <m/>
    <m/>
    <m/>
    <m/>
    <m/>
    <m/>
    <m/>
    <m/>
    <m/>
    <s v="Mrunmay Jalgaonkar"/>
    <m/>
    <s v="user_bdUPAGjcS7p6513So3N4g3aWNS5HuBuVJi7bvCPAsLt"/>
    <x v="24"/>
    <x v="1"/>
    <m/>
    <s v="July"/>
    <s v="Cold Call; Warm Referral"/>
    <m/>
    <m/>
    <s v="AM is Shweta Agarwal, Employer Review Tracker"/>
    <m/>
    <m/>
    <m/>
    <s v="2022-05-16 10:32:09.237000+00:00"/>
    <s v="2022-09-27 05:04:53.927000+00:00"/>
    <s v="GPA"/>
  </r>
  <r>
    <s v="Naveen Kumar"/>
    <n v="1500000"/>
    <s v="INR"/>
    <n v="0"/>
    <d v="2022-01-07T00:00:00"/>
    <s v="Sales"/>
    <s v="stat_kcR4fZg7TU7jjk1jAVua3qGLRS4J5uFayEjK5j02wtv"/>
    <s v="Unqualified"/>
    <n v="0"/>
    <s v="OpportunityStatusType.Lost"/>
    <s v="cont_Qup3qhTIgMr3LBeDszjUGV1yLHBTAAhOXsAkfRqMrbJ"/>
    <s v="Shyam Pandirkar"/>
    <s v="GMC - Working with Allianz Brokers and have connect with Leadership and sign with a new name every year"/>
    <s v="lead_G7sDp639tMe8BQbNFYvCUntxlHYUqoJ8vrfevj08Sa7"/>
    <s v="Acme Housing Industries Pvt. Ltd."/>
    <s v="Mayur Gadiyar"/>
    <s v="user_N52PP2uP2VZc2gm0nhh6CNFSif4n85g1cdxoNFd9ct0"/>
    <s v="Naveen Kumar"/>
    <s v="2022-05-16 10:35:30.261000+00:00"/>
    <s v="2022-06-20 05:42:27.170000+00:00"/>
    <m/>
    <s v="Mumbai"/>
    <m/>
    <m/>
    <m/>
    <n v="150"/>
    <m/>
    <m/>
    <m/>
    <m/>
    <m/>
    <m/>
    <m/>
    <s v="PAID_SOCIAL"/>
    <m/>
    <m/>
    <m/>
    <s v="Construction &amp; Real Estate"/>
    <m/>
    <m/>
    <m/>
    <m/>
    <m/>
    <m/>
    <m/>
    <m/>
    <m/>
    <m/>
    <m/>
    <m/>
    <s v="Mrunmay Jalgaonkar"/>
    <m/>
    <s v="user_bdUPAGjcS7p6513So3N4g3aWNS5HuBuVJi7bvCPAsLt"/>
    <x v="24"/>
    <x v="1"/>
    <m/>
    <s v="July"/>
    <s v="Cold Call; Warm Referral"/>
    <m/>
    <m/>
    <s v="AM is Shweta Agarwal, Employer Review Tracker"/>
    <m/>
    <m/>
    <m/>
    <s v="2022-05-16 10:32:09.237000+00:00"/>
    <s v="2022-09-27 05:04:53.927000+00:00"/>
    <s v="GMC"/>
  </r>
  <r>
    <s v="Moziez Chamadia"/>
    <n v="400000"/>
    <s v="INR"/>
    <n v="0"/>
    <s v="7/30/22"/>
    <s v="Sales"/>
    <s v="stat_kcR4fZg7TU7jjk1jAVua3qGLRS4J5uFayEjK5j02wtv"/>
    <s v="Unqualified"/>
    <n v="0"/>
    <s v="OpportunityStatusType.Lost"/>
    <m/>
    <m/>
    <m/>
    <s v="lead_9XjyJUD1XPryo4o5KLmV72RbbLfb6XpnxxMbrMqeO2E"/>
    <s v="Tech Mahindra"/>
    <s v="Namrata Aurora"/>
    <s v="user_IgNfKH7wuLLjHvexoMm2PXWcnF3zYft0ZbMTyfwKRUg"/>
    <s v="Moziez Chamadia"/>
    <s v="2022-05-16 10:28:52.633000+00:00"/>
    <s v="2022-06-19 16:23:48.980000+00:00"/>
    <m/>
    <s v="Mumbai"/>
    <m/>
    <m/>
    <m/>
    <n v="3702"/>
    <m/>
    <m/>
    <s v="Facebook"/>
    <m/>
    <m/>
    <m/>
    <m/>
    <s v="PAID_SOCIAL"/>
    <m/>
    <m/>
    <m/>
    <s v="IT Services &amp; IT Consulting"/>
    <m/>
    <m/>
    <m/>
    <m/>
    <m/>
    <m/>
    <m/>
    <m/>
    <m/>
    <m/>
    <m/>
    <m/>
    <s v="Mrunmay Jalgaonkar"/>
    <m/>
    <s v="user_IpBH4s1Av5OVFfQQ3nW0qPDDjwLT9uRfx1sVhml8UQA"/>
    <x v="23"/>
    <x v="1"/>
    <m/>
    <s v="June"/>
    <s v="Cold Call"/>
    <s v="Naukri.com"/>
    <m/>
    <s v="Employee Engagement Handbook"/>
    <m/>
    <m/>
    <m/>
    <s v="2021-11-22 06:37:22.393000+00:00"/>
    <s v="2022-09-07 04:47:23.311000+00:00"/>
    <s v="GPA"/>
  </r>
  <r>
    <s v="Naveen Kumar"/>
    <n v="1000000"/>
    <s v="INR"/>
    <n v="0"/>
    <d v="2022-02-07T00:00:00"/>
    <s v="Sales"/>
    <s v="stat_kcR4fZg7TU7jjk1jAVua3qGLRS4J5uFayEjK5j02wtv"/>
    <s v="Unqualified"/>
    <n v="0"/>
    <s v="OpportunityStatusType.Lost"/>
    <s v="cont_4cAZiK5WSYNliOaONCMJmRoRiLzu9DH7FYKNqNE11IR"/>
    <s v="Anant Keshav"/>
    <s v="GTL ren. With Marsh for more than 15 years. Global Mandate"/>
    <s v="lead_KYCE9GsQMP4QZS8WVQYJkquP0Cz2pGp6mvssCWrG6Dr"/>
    <s v="Fugro Survey India Pvt Ltd"/>
    <s v="Gauri Jori"/>
    <s v="user_N52PP2uP2VZc2gm0nhh6CNFSif4n85g1cdxoNFd9ct0"/>
    <s v="Naveen Kumar"/>
    <s v="2022-06-02 12:33:33.912000+00:00"/>
    <s v="2022-06-20 05:41:25.144000+00:00"/>
    <m/>
    <s v="Mumbai"/>
    <m/>
    <m/>
    <m/>
    <n v="352"/>
    <m/>
    <m/>
    <m/>
    <m/>
    <m/>
    <m/>
    <m/>
    <m/>
    <m/>
    <m/>
    <m/>
    <s v="Oil &amp; Gas"/>
    <m/>
    <m/>
    <m/>
    <m/>
    <m/>
    <m/>
    <m/>
    <m/>
    <m/>
    <m/>
    <m/>
    <m/>
    <s v="Rakesh Nade"/>
    <m/>
    <s v="user_5YHA1ZU4iP896lD1YJehdJcMx7ZEgWCpulT4T2c3pJ3"/>
    <x v="4"/>
    <x v="1"/>
    <m/>
    <s v="July; March"/>
    <s v="Affiliate"/>
    <s v="Lusha"/>
    <m/>
    <m/>
    <m/>
    <m/>
    <m/>
    <s v="2021-08-03 11:33:04.676000+00:00"/>
    <s v="2022-09-14 11:42:20.277000+00:00"/>
    <m/>
  </r>
  <r>
    <s v="Moziez Chamadia"/>
    <n v="4000000"/>
    <s v="INR"/>
    <n v="0"/>
    <s v="7/30/22"/>
    <s v="Sales"/>
    <s v="stat_kcR4fZg7TU7jjk1jAVua3qGLRS4J5uFayEjK5j02wtv"/>
    <s v="Unqualified"/>
    <n v="0"/>
    <s v="OpportunityStatusType.Lost"/>
    <m/>
    <m/>
    <m/>
    <s v="lead_9XjyJUD1XPryo4o5KLmV72RbbLfb6XpnxxMbrMqeO2E"/>
    <s v="Tech Mahindra"/>
    <s v="Namrata Aurora"/>
    <s v="user_IgNfKH7wuLLjHvexoMm2PXWcnF3zYft0ZbMTyfwKRUg"/>
    <s v="Moziez Chamadia"/>
    <s v="2022-05-16 10:28:26.006000+00:00"/>
    <s v="2022-06-19 16:23:37.223000+00:00"/>
    <m/>
    <s v="Mumbai"/>
    <m/>
    <m/>
    <m/>
    <n v="3702"/>
    <m/>
    <m/>
    <s v="Facebook"/>
    <m/>
    <m/>
    <m/>
    <m/>
    <s v="PAID_SOCIAL"/>
    <m/>
    <m/>
    <m/>
    <s v="IT Services &amp; IT Consulting"/>
    <m/>
    <m/>
    <m/>
    <m/>
    <m/>
    <m/>
    <m/>
    <m/>
    <m/>
    <m/>
    <m/>
    <m/>
    <s v="Mrunmay Jalgaonkar"/>
    <m/>
    <s v="user_IpBH4s1Av5OVFfQQ3nW0qPDDjwLT9uRfx1sVhml8UQA"/>
    <x v="23"/>
    <x v="1"/>
    <m/>
    <s v="June"/>
    <s v="Cold Call"/>
    <s v="Naukri.com"/>
    <m/>
    <s v="Employee Engagement Handbook"/>
    <m/>
    <m/>
    <m/>
    <s v="2021-11-22 06:37:22.393000+00:00"/>
    <s v="2022-09-07 04:47:23.311000+00:00"/>
    <s v="GTL"/>
  </r>
  <r>
    <s v="Navin Panjwani"/>
    <n v="100000"/>
    <s v="INR"/>
    <n v="0"/>
    <s v="7/31/22"/>
    <s v="Sales"/>
    <s v="stat_kcR4fZg7TU7jjk1jAVua3qGLRS4J5uFayEjK5j02wtv"/>
    <s v="Unqualified"/>
    <n v="0"/>
    <s v="OpportunityStatusType.Lost"/>
    <s v="cont_dmr8gSJA2NdsF23lkPu30gcRhFKYKcFgh6T4AVFMug1"/>
    <s v="Abhineet Sawa"/>
    <s v="GTL - Fresh"/>
    <s v="lead_DxJKdrrqbOtnzydlyavZN3V8NOpjpNgyQQgifT3vNtR"/>
    <s v="Snapmint ( Fresh )"/>
    <s v="Shreenath Bhat"/>
    <s v="user_sD3YjSs92XKUfD0OPHeo886g6tW6aCM0iUhX5VVUuJi"/>
    <s v="Navin Panjwani"/>
    <s v="2022-06-16 12:54:42.531000+00:00"/>
    <s v="2022-06-17 11:56:14.899000+00:00"/>
    <m/>
    <s v="Mumbai"/>
    <m/>
    <m/>
    <m/>
    <n v="100"/>
    <m/>
    <m/>
    <m/>
    <m/>
    <m/>
    <m/>
    <m/>
    <s v="PAID_SOCIAL"/>
    <m/>
    <m/>
    <m/>
    <s v="Banking &amp; Finance"/>
    <m/>
    <m/>
    <m/>
    <m/>
    <m/>
    <m/>
    <m/>
    <m/>
    <m/>
    <m/>
    <m/>
    <m/>
    <s v="Aniket Vahile"/>
    <m/>
    <s v="user_vMd4rmcrSbjykdyL2J7rrYn84SWdcNc5FKligrmItPw"/>
    <x v="11"/>
    <x v="1"/>
    <m/>
    <m/>
    <s v="Cold Call; Gated Content"/>
    <s v="Lusha"/>
    <m/>
    <s v="Glengarry"/>
    <m/>
    <m/>
    <m/>
    <s v="2021-12-23 08:11:25.923000+00:00"/>
    <s v="2022-10-19 05:10:27.564000+00:00"/>
    <s v="GTL"/>
  </r>
  <r>
    <s v="Moziez Chamadia"/>
    <n v="10000000"/>
    <s v="INR"/>
    <n v="0"/>
    <s v="7/30/22"/>
    <s v="Sales"/>
    <s v="stat_kcR4fZg7TU7jjk1jAVua3qGLRS4J5uFayEjK5j02wtv"/>
    <s v="Unqualified"/>
    <n v="0"/>
    <s v="OpportunityStatusType.Lost"/>
    <m/>
    <m/>
    <m/>
    <s v="lead_9XjyJUD1XPryo4o5KLmV72RbbLfb6XpnxxMbrMqeO2E"/>
    <s v="Tech Mahindra"/>
    <s v="Namrata Aurora"/>
    <s v="user_IgNfKH7wuLLjHvexoMm2PXWcnF3zYft0ZbMTyfwKRUg"/>
    <s v="Moziez Chamadia"/>
    <s v="2022-05-16 10:27:49.423000+00:00"/>
    <s v="2022-06-19 16:23:25.881000+00:00"/>
    <m/>
    <s v="Mumbai"/>
    <m/>
    <m/>
    <m/>
    <n v="3702"/>
    <m/>
    <m/>
    <s v="Facebook"/>
    <m/>
    <m/>
    <m/>
    <m/>
    <s v="PAID_SOCIAL"/>
    <m/>
    <m/>
    <m/>
    <s v="IT Services &amp; IT Consulting"/>
    <m/>
    <m/>
    <m/>
    <m/>
    <m/>
    <m/>
    <m/>
    <m/>
    <m/>
    <m/>
    <m/>
    <m/>
    <s v="Mrunmay Jalgaonkar"/>
    <m/>
    <s v="user_IpBH4s1Av5OVFfQQ3nW0qPDDjwLT9uRfx1sVhml8UQA"/>
    <x v="23"/>
    <x v="1"/>
    <m/>
    <s v="June"/>
    <s v="Cold Call"/>
    <s v="Naukri.com"/>
    <m/>
    <s v="Employee Engagement Handbook"/>
    <m/>
    <m/>
    <m/>
    <s v="2021-11-22 06:37:22.393000+00:00"/>
    <s v="2022-09-07 04:47:23.311000+00:00"/>
    <s v="GMC"/>
  </r>
  <r>
    <s v="Abhiroop Ganguly"/>
    <n v="200000"/>
    <s v="INR"/>
    <n v="0"/>
    <s v="8/31/22"/>
    <s v="Sales"/>
    <s v="stat_kcR4fZg7TU7jjk1jAVua3qGLRS4J5uFayEjK5j02wtv"/>
    <s v="Unqualified"/>
    <n v="0"/>
    <s v="OpportunityStatusType.Lost"/>
    <s v="cont_X5FUh1zmSwE1U2CqDtExrqgEf5XLiEGGRTggL4oIm5d"/>
    <s v="Gaurav Kakkar"/>
    <s v="Loop Membership"/>
    <s v="lead_GOURrhQwl8g5UEEKhhzggVl1JPBeAhv8wLtr0AXrf1K"/>
    <s v="Emirates Logistics"/>
    <s v="Gauri Jori"/>
    <s v="user_U27GK6WjhLhUhi1EDKXV57xMpn8n8DMIOjci1q3UReZ"/>
    <s v="Abhiroop Ganguly"/>
    <s v="2022-05-12 05:54:07.318000+00:00"/>
    <s v="2022-06-16 06:56:43.365000+00:00"/>
    <m/>
    <s v="Mumbai"/>
    <m/>
    <m/>
    <m/>
    <n v="197"/>
    <m/>
    <m/>
    <m/>
    <m/>
    <m/>
    <m/>
    <m/>
    <m/>
    <m/>
    <m/>
    <m/>
    <s v="Transportation &amp; Logistics"/>
    <m/>
    <m/>
    <m/>
    <m/>
    <m/>
    <m/>
    <m/>
    <m/>
    <m/>
    <m/>
    <m/>
    <m/>
    <s v="Aniket Vahile; Shekhar Sakore"/>
    <m/>
    <s v="user_5YHA1ZU4iP896lD1YJehdJcMx7ZEgWCpulT4T2c3pJ3"/>
    <x v="4"/>
    <x v="1"/>
    <m/>
    <s v="May"/>
    <s v="Gated Content"/>
    <m/>
    <m/>
    <s v="Employee Wellness Handbook"/>
    <m/>
    <m/>
    <m/>
    <s v="2021-04-29 08:35:48.062000+00:00"/>
    <s v="2022-10-18 08:23:43.686000+00:00"/>
    <m/>
  </r>
  <r>
    <s v="Navin Panjwani"/>
    <n v="20000"/>
    <s v="INR"/>
    <n v="0"/>
    <s v="7/31/22"/>
    <s v="Sales"/>
    <s v="stat_kcR4fZg7TU7jjk1jAVua3qGLRS4J5uFayEjK5j02wtv"/>
    <s v="Unqualified"/>
    <n v="0"/>
    <s v="OpportunityStatusType.Lost"/>
    <s v="cont_qn3g6cSWMswZOCp6LOTI0Jc0yTdbOD0xtgj3OTxchNZ"/>
    <s v="Vivek Gala"/>
    <s v="GPA - Fresh"/>
    <s v="lead_DxJKdrrqbOtnzydlyavZN3V8NOpjpNgyQQgifT3vNtR"/>
    <s v="Snapmint ( Fresh )"/>
    <s v="Shreenath Bhat"/>
    <s v="user_sD3YjSs92XKUfD0OPHeo886g6tW6aCM0iUhX5VVUuJi"/>
    <s v="Navin Panjwani"/>
    <s v="2022-06-16 12:54:13.511000+00:00"/>
    <s v="2022-06-17 11:56:06.253000+00:00"/>
    <m/>
    <s v="Mumbai"/>
    <m/>
    <m/>
    <m/>
    <n v="100"/>
    <m/>
    <m/>
    <m/>
    <m/>
    <m/>
    <m/>
    <m/>
    <s v="PAID_SOCIAL"/>
    <m/>
    <m/>
    <m/>
    <s v="Banking &amp; Finance"/>
    <m/>
    <m/>
    <m/>
    <m/>
    <m/>
    <m/>
    <m/>
    <m/>
    <m/>
    <m/>
    <m/>
    <m/>
    <s v="Aniket Vahile"/>
    <m/>
    <s v="user_vMd4rmcrSbjykdyL2J7rrYn84SWdcNc5FKligrmItPw"/>
    <x v="11"/>
    <x v="1"/>
    <m/>
    <m/>
    <s v="Cold Call; Gated Content"/>
    <s v="Lusha"/>
    <m/>
    <s v="Glengarry"/>
    <m/>
    <m/>
    <m/>
    <s v="2021-12-23 08:11:25.923000+00:00"/>
    <s v="2022-10-19 05:10:27.564000+00:00"/>
    <s v="GPA"/>
  </r>
  <r>
    <s v="Prateek Wadhwa"/>
    <n v="500000"/>
    <s v="INR"/>
    <n v="0"/>
    <s v="7/20/22"/>
    <s v="Sales"/>
    <s v="stat_kcR4fZg7TU7jjk1jAVua3qGLRS4J5uFayEjK5j02wtv"/>
    <s v="Unqualified"/>
    <n v="0"/>
    <s v="OpportunityStatusType.Lost"/>
    <s v="cont_sUCNWty4Y8HMzjnLHHOB5k0X44Ehp6OOA1YNopYgNkA"/>
    <s v="Gayatri Singh Faujdar"/>
    <m/>
    <s v="lead_BbhSrFUARIxOBG0zyMSvRDKSa8HIPuvgy5BAwNNs1pr"/>
    <s v="Rupifi"/>
    <s v="Prateek Wadhwa"/>
    <s v="user_FdWFezbLzkYQcGsBUsjZO25nr2poK2nRbqV47Rs5Kfm"/>
    <s v="Prateek Wadhwa"/>
    <s v="2022-05-26 10:07:57.090000+00:00"/>
    <s v="2022-06-17 10:22:50.937000+00:00"/>
    <m/>
    <s v="Bangalore"/>
    <m/>
    <m/>
    <m/>
    <m/>
    <m/>
    <m/>
    <m/>
    <m/>
    <m/>
    <m/>
    <m/>
    <m/>
    <m/>
    <m/>
    <m/>
    <m/>
    <m/>
    <m/>
    <m/>
    <m/>
    <m/>
    <m/>
    <m/>
    <m/>
    <m/>
    <m/>
    <m/>
    <m/>
    <m/>
    <m/>
    <s v="user_FdWFezbLzkYQcGsBUsjZO25nr2poK2nRbqV47Rs5Kfm"/>
    <x v="17"/>
    <x v="1"/>
    <m/>
    <m/>
    <s v="Gated Content"/>
    <m/>
    <m/>
    <s v="Employee Engagement Handbook"/>
    <m/>
    <m/>
    <m/>
    <s v="2022-05-19 08:21:58.759000+00:00"/>
    <s v="2022-08-27 08:11:28.390000+00:00"/>
    <s v="GMC"/>
  </r>
  <r>
    <s v="Harmanjit Singh"/>
    <n v="3000000"/>
    <s v="INR"/>
    <n v="0"/>
    <s v="7/22/22"/>
    <s v="Sales"/>
    <s v="stat_kcR4fZg7TU7jjk1jAVua3qGLRS4J5uFayEjK5j02wtv"/>
    <s v="Unqualified"/>
    <n v="0"/>
    <s v="OpportunityStatusType.Lost"/>
    <s v="cont_VP3idTUu5VqWXxnbOeaNJJgrVPQcjlaMHojBFa3YDZQ"/>
    <s v="Sandeep Shetty"/>
    <m/>
    <s v="lead_IeFdvKk9WOxSbeL5BrFcsPJE4TGTZ2RbFc0GDbJxK6b"/>
    <s v="Sharon Bio-Medicine Ltd."/>
    <s v="Harmanjit Singh"/>
    <s v="user_lwF8ctKa5IyxqATpO2EOw2h0AEPiCMHOgewiH38Ei77"/>
    <s v="Harmanjit Singh"/>
    <s v="2022-05-05 12:07:39.619000+00:00"/>
    <s v="2022-06-15 06:26:18.562000+00:00"/>
    <m/>
    <s v="Mumbai"/>
    <m/>
    <m/>
    <m/>
    <n v="311"/>
    <m/>
    <m/>
    <m/>
    <m/>
    <m/>
    <m/>
    <m/>
    <m/>
    <m/>
    <m/>
    <m/>
    <s v="Manufacturing"/>
    <m/>
    <m/>
    <m/>
    <m/>
    <m/>
    <m/>
    <m/>
    <m/>
    <m/>
    <m/>
    <m/>
    <m/>
    <m/>
    <m/>
    <s v="user_lwF8ctKa5IyxqATpO2EOw2h0AEPiCMHOgewiH38Ei77"/>
    <x v="0"/>
    <x v="1"/>
    <m/>
    <s v="July"/>
    <s v="Cold Call"/>
    <m/>
    <m/>
    <m/>
    <m/>
    <m/>
    <m/>
    <s v="2022-02-10 00:43:05.759000+00:00"/>
    <s v="2022-07-27 06:49:10.464000+00:00"/>
    <s v="GMC"/>
  </r>
  <r>
    <s v="Tulika Chakra"/>
    <n v="3000000"/>
    <s v="INR"/>
    <n v="0"/>
    <s v="7/31/22"/>
    <s v="Sales"/>
    <s v="stat_1hn9nRJaLbI53NxPuSQgo90kRpbpKsFlwN4oEGNUTdO"/>
    <s v="Lost"/>
    <n v="0"/>
    <s v="OpportunityStatusType.Lost"/>
    <s v="cont_7YE6EZqFppwAU7vquISVkPRGIKgstUQcmSE8WmzcB7H"/>
    <s v="Arumugarajan Balasubramanian"/>
    <m/>
    <s v="lead_dnV8ba5u6m6AeLepbPrjJMNkLuJt98rnMKxuNz99f06"/>
    <s v="DISYS"/>
    <s v="Tulika Chakra"/>
    <s v="user_3M4sSNA7MJfTjZahrmYek9iYlXQT0WYVZHKp4rxx2V1"/>
    <s v="Tulika Chakra"/>
    <s v="2022-04-29 11:45:37.948000+00:00"/>
    <s v="2022-06-14 07:32:28.816000+00:00"/>
    <m/>
    <s v="Mumbai"/>
    <m/>
    <m/>
    <m/>
    <n v="1200"/>
    <m/>
    <m/>
    <s v="Facebook"/>
    <m/>
    <m/>
    <m/>
    <m/>
    <s v="PAID_SOCIAL"/>
    <m/>
    <m/>
    <m/>
    <s v="IT Services &amp; IT Consulting"/>
    <m/>
    <m/>
    <m/>
    <m/>
    <m/>
    <m/>
    <m/>
    <m/>
    <m/>
    <m/>
    <m/>
    <m/>
    <s v="Amol Gawali; Deepak Yadav"/>
    <m/>
    <s v="user_IpBH4s1Av5OVFfQQ3nW0qPDDjwLT9uRfx1sVhml8UQA"/>
    <x v="23"/>
    <x v="1"/>
    <m/>
    <s v="July"/>
    <s v="Cold Call; Gated Content"/>
    <s v="Naukri.com"/>
    <m/>
    <s v="Employee Engagement Handbook"/>
    <m/>
    <m/>
    <m/>
    <s v="2022-04-27 07:19:20.533000+00:00"/>
    <s v="2022-10-20 11:02:11.192000+00:00"/>
    <s v="GTL"/>
  </r>
  <r>
    <s v="Gauri Jori"/>
    <n v="1000000"/>
    <s v="INR"/>
    <n v="0"/>
    <d v="2022-02-07T00:00:00"/>
    <s v="Sales"/>
    <s v="stat_kcR4fZg7TU7jjk1jAVua3qGLRS4J5uFayEjK5j02wtv"/>
    <s v="Unqualified"/>
    <n v="0"/>
    <s v="OpportunityStatusType.Lost"/>
    <s v="cont_Ql9iBdyQF8FzDEF6k1kjcV2ZX9DHHhmfUOEy4cUNzgd"/>
    <s v="Sukvinder Singh"/>
    <s v="Loop App &amp; offerings required"/>
    <s v="lead_uujhaIHZ418974u1aNILsSHayaqJeo9t87LhpqEDfIA"/>
    <s v="InfoCepts"/>
    <s v="Gauri Jori"/>
    <s v="user_5YHA1ZU4iP896lD1YJehdJcMx7ZEgWCpulT4T2c3pJ3"/>
    <s v="Gauri Jori"/>
    <s v="2022-03-17 06:59:13.314000+00:00"/>
    <s v="2022-06-15 05:49:18.046000+00:00"/>
    <m/>
    <s v="Nagpur"/>
    <m/>
    <m/>
    <m/>
    <n v="1150"/>
    <m/>
    <m/>
    <m/>
    <m/>
    <m/>
    <m/>
    <m/>
    <s v="PAID_SOCIAL"/>
    <m/>
    <m/>
    <m/>
    <s v="IT Services &amp; IT Consulting"/>
    <m/>
    <m/>
    <m/>
    <m/>
    <m/>
    <m/>
    <m/>
    <m/>
    <m/>
    <m/>
    <m/>
    <m/>
    <s v="Deepak Yadav"/>
    <m/>
    <s v="user_5YHA1ZU4iP896lD1YJehdJcMx7ZEgWCpulT4T2c3pJ3"/>
    <x v="4"/>
    <x v="1"/>
    <m/>
    <s v="February"/>
    <s v="Cold Call; Gated Content"/>
    <s v="soumen majumdar"/>
    <m/>
    <s v="Ssoumen List"/>
    <m/>
    <m/>
    <m/>
    <s v="2021-10-26 11:53:00.068000+00:00"/>
    <s v="2022-09-01 15:26:12.334000+00:00"/>
    <m/>
  </r>
  <r>
    <s v="Sonal Paithankar"/>
    <n v="200000"/>
    <s v="INR"/>
    <n v="0"/>
    <d v="2022-03-07T00:00:00"/>
    <s v="Sales"/>
    <s v="stat_kcR4fZg7TU7jjk1jAVua3qGLRS4J5uFayEjK5j02wtv"/>
    <s v="Unqualified"/>
    <n v="0"/>
    <s v="OpportunityStatusType.Lost"/>
    <s v="cont_ouHBC10IajNYkHKTXEayjM5MsiLxWWHdceB8aBCYx9A"/>
    <s v="kiran kumar"/>
    <s v="GPA Renewal"/>
    <s v="lead_rZGxcFwI7hyPtqqyvz5rj9MxJSZPISGGIMZb1c6aIAM"/>
    <s v="Simplilearn"/>
    <s v="Aishwarya Nyayadhish"/>
    <s v="user_Iwn6da5WKkZqwUySK0oUuCb72pFP5WEm4zAb92ijqFe"/>
    <s v="Sonal Paithankar"/>
    <s v="2022-05-26 05:20:16.402000+00:00"/>
    <s v="2022-06-14 06:21:54.944000+00:00"/>
    <m/>
    <s v="Bangalore"/>
    <m/>
    <m/>
    <m/>
    <n v="2100"/>
    <m/>
    <m/>
    <m/>
    <m/>
    <m/>
    <m/>
    <m/>
    <s v="PAID_SOCIAL"/>
    <m/>
    <m/>
    <m/>
    <m/>
    <m/>
    <m/>
    <m/>
    <m/>
    <m/>
    <m/>
    <m/>
    <m/>
    <m/>
    <m/>
    <m/>
    <m/>
    <s v="Sakshi Soni"/>
    <m/>
    <s v="user_6hRQhcoLhZEDUBYaw3vS7rv6T5582sGfXq4jNRqTfUU"/>
    <x v="14"/>
    <x v="1"/>
    <m/>
    <s v="July"/>
    <s v="Gated Content"/>
    <s v="Lusha"/>
    <m/>
    <s v="Employee Wellness Handbook"/>
    <m/>
    <m/>
    <m/>
    <s v="2022-03-14 15:08:27.785000+00:00"/>
    <s v="2022-09-12 13:09:24.552000+00:00"/>
    <m/>
  </r>
  <r>
    <s v="Sonal Paithankar"/>
    <n v="8000000"/>
    <s v="INR"/>
    <n v="0"/>
    <d v="2022-03-07T00:00:00"/>
    <s v="Sales"/>
    <s v="stat_kcR4fZg7TU7jjk1jAVua3qGLRS4J5uFayEjK5j02wtv"/>
    <s v="Unqualified"/>
    <n v="0"/>
    <s v="OpportunityStatusType.Lost"/>
    <s v="cont_ouHBC10IajNYkHKTXEayjM5MsiLxWWHdceB8aBCYx9A"/>
    <s v="kiran kumar"/>
    <s v="GTL Renewal"/>
    <s v="lead_rZGxcFwI7hyPtqqyvz5rj9MxJSZPISGGIMZb1c6aIAM"/>
    <s v="Simplilearn"/>
    <s v="Aishwarya Nyayadhish"/>
    <s v="user_Iwn6da5WKkZqwUySK0oUuCb72pFP5WEm4zAb92ijqFe"/>
    <s v="Sonal Paithankar"/>
    <s v="2022-05-26 05:21:17.698000+00:00"/>
    <s v="2022-06-14 06:22:00.857000+00:00"/>
    <m/>
    <s v="Bangalore"/>
    <m/>
    <m/>
    <m/>
    <n v="2100"/>
    <m/>
    <m/>
    <m/>
    <m/>
    <m/>
    <m/>
    <m/>
    <s v="PAID_SOCIAL"/>
    <m/>
    <m/>
    <m/>
    <m/>
    <m/>
    <m/>
    <m/>
    <m/>
    <m/>
    <m/>
    <m/>
    <m/>
    <m/>
    <m/>
    <m/>
    <m/>
    <s v="Sakshi Soni"/>
    <m/>
    <s v="user_6hRQhcoLhZEDUBYaw3vS7rv6T5582sGfXq4jNRqTfUU"/>
    <x v="14"/>
    <x v="1"/>
    <m/>
    <s v="July"/>
    <s v="Gated Content"/>
    <s v="Lusha"/>
    <m/>
    <s v="Employee Wellness Handbook"/>
    <m/>
    <m/>
    <m/>
    <s v="2022-03-14 15:08:27.785000+00:00"/>
    <s v="2022-09-12 13:09:24.552000+00:00"/>
    <m/>
  </r>
  <r>
    <s v="Tulika Chakra"/>
    <n v="3600000"/>
    <s v="INR"/>
    <n v="0"/>
    <s v="7/31/22"/>
    <s v="Sales"/>
    <s v="stat_1hn9nRJaLbI53NxPuSQgo90kRpbpKsFlwN4oEGNUTdO"/>
    <s v="Lost"/>
    <n v="0"/>
    <s v="OpportunityStatusType.Lost"/>
    <s v="cont_7YE6EZqFppwAU7vquISVkPRGIKgstUQcmSE8WmzcB7H"/>
    <s v="Arumugarajan Balasubramanian"/>
    <m/>
    <s v="lead_dnV8ba5u6m6AeLepbPrjJMNkLuJt98rnMKxuNz99f06"/>
    <s v="DISYS"/>
    <s v="Tulika Chakra"/>
    <s v="user_3M4sSNA7MJfTjZahrmYek9iYlXQT0WYVZHKp4rxx2V1"/>
    <s v="Tulika Chakra"/>
    <s v="2022-04-29 11:45:11.437000+00:00"/>
    <s v="2022-06-14 07:32:15.510000+00:00"/>
    <m/>
    <s v="Mumbai"/>
    <m/>
    <m/>
    <m/>
    <n v="1200"/>
    <m/>
    <m/>
    <s v="Facebook"/>
    <m/>
    <m/>
    <m/>
    <m/>
    <s v="PAID_SOCIAL"/>
    <m/>
    <m/>
    <m/>
    <s v="IT Services &amp; IT Consulting"/>
    <m/>
    <m/>
    <m/>
    <m/>
    <m/>
    <m/>
    <m/>
    <m/>
    <m/>
    <m/>
    <m/>
    <m/>
    <s v="Amol Gawali; Deepak Yadav"/>
    <m/>
    <s v="user_IpBH4s1Av5OVFfQQ3nW0qPDDjwLT9uRfx1sVhml8UQA"/>
    <x v="23"/>
    <x v="1"/>
    <m/>
    <s v="July"/>
    <s v="Cold Call; Gated Content"/>
    <s v="Naukri.com"/>
    <m/>
    <s v="Employee Engagement Handbook"/>
    <m/>
    <m/>
    <m/>
    <s v="2022-04-27 07:19:20.533000+00:00"/>
    <s v="2022-10-20 11:02:11.192000+00:00"/>
    <s v="GMC"/>
  </r>
  <r>
    <s v="Ankur Gaurav"/>
    <n v="10000000"/>
    <s v="INR"/>
    <n v="0"/>
    <s v="7/15/22"/>
    <s v="Sales"/>
    <s v="stat_kcR4fZg7TU7jjk1jAVua3qGLRS4J5uFayEjK5j02wtv"/>
    <s v="Unqualified"/>
    <n v="0"/>
    <s v="OpportunityStatusType.Lost"/>
    <s v="cont_jxVjbWJNrkj3NHY5NfBV2qvEtDKmaPx2FnTNA6VsH6d"/>
    <s v="Prakriti Sarkar"/>
    <s v="They have decided to go with their current broker."/>
    <s v="lead_mDycT3Rans39ary3sLrDfaTb1kzjYOdeJ6XqD4bgNnX"/>
    <s v="Diageo"/>
    <s v="Harmanjit Singh"/>
    <s v="user_srg8vKhTH4Op816Ys9oZfFwLDukscRfgPrYZnVvwv0c"/>
    <s v="Ankur Gaurav"/>
    <s v="2022-05-02 09:38:14.933000+00:00"/>
    <s v="2022-06-14 06:01:17.047000+00:00"/>
    <m/>
    <s v="Bangalore"/>
    <m/>
    <m/>
    <m/>
    <n v="4582"/>
    <m/>
    <m/>
    <m/>
    <m/>
    <m/>
    <m/>
    <m/>
    <m/>
    <m/>
    <m/>
    <m/>
    <s v="Manufacturing"/>
    <m/>
    <m/>
    <m/>
    <m/>
    <m/>
    <m/>
    <m/>
    <m/>
    <m/>
    <m/>
    <m/>
    <m/>
    <s v="Rakesh Nade"/>
    <m/>
    <s v="user_lwF8ctKa5IyxqATpO2EOw2h0AEPiCMHOgewiH38Ei77"/>
    <x v="0"/>
    <x v="1"/>
    <m/>
    <s v="July"/>
    <s v="Gated Content"/>
    <s v="Lusha"/>
    <m/>
    <s v="Downloaded the guide: Designing employee healthcare plan"/>
    <m/>
    <m/>
    <m/>
    <s v="2021-11-17 01:29:51.401000+00:00"/>
    <s v="2022-09-23 06:41:59.668000+00:00"/>
    <s v="GMC"/>
  </r>
  <r>
    <s v="Sonal Paithankar"/>
    <n v="15000000"/>
    <s v="INR"/>
    <n v="0"/>
    <d v="2022-03-07T00:00:00"/>
    <s v="Sales"/>
    <s v="stat_kcR4fZg7TU7jjk1jAVua3qGLRS4J5uFayEjK5j02wtv"/>
    <s v="Unqualified"/>
    <n v="0"/>
    <s v="OpportunityStatusType.Lost"/>
    <s v="cont_ouHBC10IajNYkHKTXEayjM5MsiLxWWHdceB8aBCYx9A"/>
    <s v="kiran kumar"/>
    <s v="GMC Renewal"/>
    <s v="lead_rZGxcFwI7hyPtqqyvz5rj9MxJSZPISGGIMZb1c6aIAM"/>
    <s v="Simplilearn"/>
    <s v="Aishwarya Nyayadhish"/>
    <s v="user_Iwn6da5WKkZqwUySK0oUuCb72pFP5WEm4zAb92ijqFe"/>
    <s v="Sonal Paithankar"/>
    <s v="2022-05-26 05:19:40.629000+00:00"/>
    <s v="2022-06-14 06:21:34.427000+00:00"/>
    <m/>
    <s v="Bangalore"/>
    <m/>
    <m/>
    <m/>
    <n v="2100"/>
    <m/>
    <m/>
    <m/>
    <m/>
    <m/>
    <m/>
    <m/>
    <s v="PAID_SOCIAL"/>
    <m/>
    <m/>
    <m/>
    <m/>
    <m/>
    <m/>
    <m/>
    <m/>
    <m/>
    <m/>
    <m/>
    <m/>
    <m/>
    <m/>
    <m/>
    <m/>
    <s v="Sakshi Soni"/>
    <m/>
    <s v="user_6hRQhcoLhZEDUBYaw3vS7rv6T5582sGfXq4jNRqTfUU"/>
    <x v="14"/>
    <x v="1"/>
    <m/>
    <s v="July"/>
    <s v="Gated Content"/>
    <s v="Lusha"/>
    <m/>
    <s v="Employee Wellness Handbook"/>
    <m/>
    <m/>
    <m/>
    <s v="2022-03-14 15:08:27.785000+00:00"/>
    <s v="2022-09-12 13:09:24.552000+00:00"/>
    <m/>
  </r>
  <r>
    <s v="Ankur Gaurav"/>
    <n v="100000"/>
    <s v="INR"/>
    <n v="0"/>
    <s v="7/15/22"/>
    <s v="Sales"/>
    <s v="stat_kcR4fZg7TU7jjk1jAVua3qGLRS4J5uFayEjK5j02wtv"/>
    <s v="Unqualified"/>
    <n v="0"/>
    <s v="OpportunityStatusType.Lost"/>
    <s v="cont_jxVjbWJNrkj3NHY5NfBV2qvEtDKmaPx2FnTNA6VsH6d"/>
    <s v="Prakriti Sarkar"/>
    <s v="They have decided to go with their current broker."/>
    <s v="lead_mDycT3Rans39ary3sLrDfaTb1kzjYOdeJ6XqD4bgNnX"/>
    <s v="Diageo"/>
    <s v="Harmanjit Singh"/>
    <s v="user_srg8vKhTH4Op816Ys9oZfFwLDukscRfgPrYZnVvwv0c"/>
    <s v="Ankur Gaurav"/>
    <s v="2022-05-02 09:38:39.873000+00:00"/>
    <s v="2022-06-14 06:01:31.375000+00:00"/>
    <m/>
    <s v="Bangalore"/>
    <m/>
    <m/>
    <m/>
    <n v="4582"/>
    <m/>
    <m/>
    <m/>
    <m/>
    <m/>
    <m/>
    <m/>
    <m/>
    <m/>
    <m/>
    <m/>
    <s v="Manufacturing"/>
    <m/>
    <m/>
    <m/>
    <m/>
    <m/>
    <m/>
    <m/>
    <m/>
    <m/>
    <m/>
    <m/>
    <m/>
    <s v="Rakesh Nade"/>
    <m/>
    <s v="user_lwF8ctKa5IyxqATpO2EOw2h0AEPiCMHOgewiH38Ei77"/>
    <x v="0"/>
    <x v="1"/>
    <m/>
    <s v="July"/>
    <s v="Gated Content"/>
    <s v="Lusha"/>
    <m/>
    <s v="Downloaded the guide: Designing employee healthcare plan"/>
    <m/>
    <m/>
    <m/>
    <s v="2021-11-17 01:29:51.401000+00:00"/>
    <s v="2022-09-23 06:41:59.668000+00:00"/>
    <s v="GPA"/>
  </r>
  <r>
    <s v="Anshum Naithani"/>
    <n v="400000"/>
    <s v="INR"/>
    <n v="0"/>
    <s v="7/31/22"/>
    <s v="Sales"/>
    <s v="stat_kcR4fZg7TU7jjk1jAVua3qGLRS4J5uFayEjK5j02wtv"/>
    <s v="Unqualified"/>
    <n v="0"/>
    <s v="OpportunityStatusType.Lost"/>
    <s v="cont_PxaoEHNVx5mqGYmE0TRQp5IZcPR78m16bg6UrESOUZY"/>
    <s v="Grishma"/>
    <s v="They are just looking for one another quote . Not working . unqualified"/>
    <s v="lead_GQDHDh1lv6R7Ehy1mu3wonwpaLfLfjB5b2mEne7tIZX"/>
    <s v="The Small Big Idea"/>
    <s v="Kaushlya Bhavsar"/>
    <s v="user_GL8PBiV4pvzsQLVHSdZLeMQAQcGjCvLkffg486DHfZJ"/>
    <s v="Anshum Naithani"/>
    <s v="2022-05-31 10:02:32.775000+00:00"/>
    <s v="2022-06-13 04:51:08.766000+00:00"/>
    <m/>
    <s v="Mumbai"/>
    <m/>
    <m/>
    <m/>
    <n v="220"/>
    <m/>
    <m/>
    <m/>
    <m/>
    <m/>
    <m/>
    <m/>
    <m/>
    <m/>
    <m/>
    <m/>
    <s v="Digital Marketing &amp; Advertising"/>
    <m/>
    <m/>
    <m/>
    <m/>
    <m/>
    <m/>
    <m/>
    <m/>
    <m/>
    <m/>
    <m/>
    <m/>
    <s v="Aniket Vahile; Arunkumar Dubey"/>
    <m/>
    <s v="user_FdWFezbLzkYQcGsBUsjZO25nr2poK2nRbqV47Rs5Kfm"/>
    <x v="17"/>
    <x v="1"/>
    <m/>
    <s v="August"/>
    <s v="Cold Call"/>
    <s v="Naukri.com"/>
    <m/>
    <m/>
    <m/>
    <m/>
    <m/>
    <s v="2022-01-20 12:56:40.928000+00:00"/>
    <s v="2022-10-10 02:53:00.641000+00:00"/>
    <s v="GMC"/>
  </r>
  <r>
    <s v="Omkar Ghate"/>
    <n v="114307"/>
    <s v="INR"/>
    <n v="0"/>
    <s v="9/30/22"/>
    <s v="Sales"/>
    <s v="stat_1hn9nRJaLbI53NxPuSQgo90kRpbpKsFlwN4oEGNUTdO"/>
    <s v="Lost"/>
    <n v="0"/>
    <s v="OpportunityStatusType.Lost"/>
    <m/>
    <m/>
    <s v="GMC (Fresh)"/>
    <s v="lead_8SBn5w4nHlm8OBX2NZ645mMPMAEJvFyyliWNDrvdsDd"/>
    <s v="Vasmed Health Sciences Pvt ltd (Fresh)"/>
    <s v="Bhairavi Jog"/>
    <s v="user_9SBRjyF0n4iWuhUdqRyQkFhl2J4uyNKhFWvvJEvunX8"/>
    <s v="Omkar Ghate"/>
    <s v="2022-02-02 04:35:25.078000+00:00"/>
    <s v="2022-06-13 08:24:31.710000+00:00"/>
    <m/>
    <s v="Bangalore"/>
    <m/>
    <m/>
    <m/>
    <n v="31"/>
    <m/>
    <m/>
    <m/>
    <m/>
    <m/>
    <m/>
    <m/>
    <m/>
    <m/>
    <m/>
    <m/>
    <s v="Health, Wellness &amp; Fitness"/>
    <m/>
    <m/>
    <m/>
    <m/>
    <m/>
    <m/>
    <m/>
    <m/>
    <m/>
    <m/>
    <m/>
    <m/>
    <m/>
    <m/>
    <s v="user_aM3WaaSUQQmaNnsm9l2FQRVWUEr8RN2ZdXzsuQUalQ3"/>
    <x v="7"/>
    <x v="5"/>
    <m/>
    <s v="March"/>
    <s v="Gated Content"/>
    <m/>
    <m/>
    <s v="Downloaded the guide: Designing employee healthcare plan"/>
    <m/>
    <m/>
    <m/>
    <s v="2021-09-07 11:27:42.309000+00:00"/>
    <s v="2022-07-10 06:52:37.447000+00:00"/>
    <s v="GMC"/>
  </r>
  <r>
    <s v="Kashif Ahmad"/>
    <n v="100000"/>
    <s v="INR"/>
    <n v="0"/>
    <d v="2022-10-07T00:00:00"/>
    <s v="Sales"/>
    <s v="stat_kcR4fZg7TU7jjk1jAVua3qGLRS4J5uFayEjK5j02wtv"/>
    <s v="Unqualified"/>
    <n v="0"/>
    <s v="OpportunityStatusType.Lost"/>
    <s v="cont_1deOhgODqxn9RAcAsDJgalod6vcfqjEl8eYipaG4WfY"/>
    <s v="Amin Shaikh"/>
    <s v="GPA Fresh"/>
    <s v="lead_Je0DuqgtRm7o2gUC8NryybSmKbVwS5J9x1rZSu4BaHI"/>
    <s v="Am Infoweb"/>
    <s v="Pranav Kenjale"/>
    <s v="user_LKRhV6rhcBe0uL8u70UUGeDjbMupuho4TaiAOCbT7HT"/>
    <s v="Kashif Ahmad"/>
    <s v="2022-04-29 11:08:12.304000+00:00"/>
    <s v="2022-06-13 05:58:22.401000+00:00"/>
    <m/>
    <s v="Pune"/>
    <m/>
    <m/>
    <m/>
    <n v="900"/>
    <m/>
    <m/>
    <m/>
    <m/>
    <m/>
    <m/>
    <m/>
    <s v="PAID_SOCIAL"/>
    <m/>
    <m/>
    <m/>
    <s v="IT Services &amp; IT Consulting"/>
    <m/>
    <m/>
    <m/>
    <m/>
    <m/>
    <m/>
    <m/>
    <m/>
    <m/>
    <m/>
    <m/>
    <m/>
    <s v="Sakshi Soni"/>
    <m/>
    <s v="user_aM3WaaSUQQmaNnsm9l2FQRVWUEr8RN2ZdXzsuQUalQ3"/>
    <x v="7"/>
    <x v="6"/>
    <m/>
    <s v="July"/>
    <s v="Gated Content"/>
    <s v="Lusha"/>
    <m/>
    <s v="Employee Engagement Handbook"/>
    <m/>
    <m/>
    <m/>
    <s v="2020-12-14 13:28:55.181000+00:00"/>
    <s v="2022-10-10 07:32:13.913000+00:00"/>
    <m/>
  </r>
  <r>
    <s v="Moziez Chamadia"/>
    <n v="200000"/>
    <s v="INR"/>
    <n v="0"/>
    <s v="7/20/22"/>
    <s v="Sales"/>
    <s v="stat_kcR4fZg7TU7jjk1jAVua3qGLRS4J5uFayEjK5j02wtv"/>
    <s v="Unqualified"/>
    <n v="0"/>
    <s v="OpportunityStatusType.Lost"/>
    <m/>
    <m/>
    <m/>
    <s v="lead_BXNEmtjhpog3tiPKYcQxaC7ByDMP7mgX2myJ9JZISZh"/>
    <s v="Sridevi Tool Engineers Pvt Ltd"/>
    <s v="Kaushlya Bhavsar"/>
    <s v="user_IgNfKH7wuLLjHvexoMm2PXWcnF3zYft0ZbMTyfwKRUg"/>
    <s v="Moziez Chamadia"/>
    <s v="2022-06-08 07:39:04.216000+00:00"/>
    <s v="2022-06-13 04:48:17.875000+00:00"/>
    <m/>
    <s v="Mumbai"/>
    <m/>
    <m/>
    <m/>
    <n v="250"/>
    <m/>
    <m/>
    <m/>
    <m/>
    <m/>
    <m/>
    <m/>
    <s v="PAID_SOCIAL"/>
    <m/>
    <m/>
    <m/>
    <s v="Manufacturing"/>
    <m/>
    <m/>
    <m/>
    <m/>
    <m/>
    <m/>
    <m/>
    <m/>
    <m/>
    <m/>
    <m/>
    <m/>
    <s v="Mrunmay Jalgaonkar"/>
    <m/>
    <s v="user_FdWFezbLzkYQcGsBUsjZO25nr2poK2nRbqV47Rs5Kfm"/>
    <x v="17"/>
    <x v="1"/>
    <m/>
    <s v="July"/>
    <s v="Gated Content"/>
    <s v="Naukri.com"/>
    <m/>
    <s v="Employee Engagement Handbook"/>
    <m/>
    <m/>
    <m/>
    <s v="2022-06-03 09:06:49.058000+00:00"/>
    <s v="2022-09-01 10:43:16.591000+00:00"/>
    <s v="GPA"/>
  </r>
  <r>
    <s v="Manish Balpande"/>
    <n v="600000"/>
    <s v="INR"/>
    <n v="0"/>
    <d v="2022-05-07T00:00:00"/>
    <s v="Sales"/>
    <s v="stat_kcR4fZg7TU7jjk1jAVua3qGLRS4J5uFayEjK5j02wtv"/>
    <s v="Unqualified"/>
    <n v="0"/>
    <s v="OpportunityStatusType.Lost"/>
    <s v="cont_gvENqHevyKiaXpXqgWuH3wHbTYwiZ0TFoY1qlMzyss4"/>
    <s v="Nitin Patil"/>
    <s v="Fresh GTL"/>
    <s v="lead_4eSTvwxWsKhB6e3s03DrNWuBBLiAnPAJu4MEm49bLb7"/>
    <s v="S S Communication &amp; Services"/>
    <s v="Sarvesh Pawar"/>
    <s v="user_8jx3L2CDfrbzNnwYUv6Plfha6VxaSGsqcbTXR3sIBZi"/>
    <s v="Manish Balpande"/>
    <s v="2022-05-09 12:28:55.418000+00:00"/>
    <s v="2022-06-13 01:42:47.425000+00:00"/>
    <m/>
    <s v="Kolhapur"/>
    <m/>
    <m/>
    <m/>
    <n v="475"/>
    <m/>
    <m/>
    <m/>
    <m/>
    <m/>
    <m/>
    <m/>
    <m/>
    <m/>
    <m/>
    <m/>
    <s v="Others"/>
    <m/>
    <m/>
    <m/>
    <m/>
    <m/>
    <m/>
    <m/>
    <m/>
    <m/>
    <m/>
    <m/>
    <m/>
    <m/>
    <m/>
    <s v="user_A8KOTZADnUtEQOLt4nSLAmteNStuGh80js75RYjrXVt"/>
    <x v="6"/>
    <x v="1"/>
    <m/>
    <s v="June"/>
    <s v="Cold Call"/>
    <m/>
    <m/>
    <s v="Manish Balpande Leads"/>
    <m/>
    <m/>
    <m/>
    <s v="2022-01-28 14:05:56.503000+00:00"/>
    <s v="2022-07-12 06:27:26.990000+00:00"/>
    <s v="GTL"/>
  </r>
  <r>
    <s v="Manish Balpande"/>
    <n v="550000"/>
    <s v="INR"/>
    <n v="0"/>
    <d v="2022-05-07T00:00:00"/>
    <s v="Sales"/>
    <s v="stat_kcR4fZg7TU7jjk1jAVua3qGLRS4J5uFayEjK5j02wtv"/>
    <s v="Unqualified"/>
    <n v="0"/>
    <s v="OpportunityStatusType.Lost"/>
    <s v="cont_gvENqHevyKiaXpXqgWuH3wHbTYwiZ0TFoY1qlMzyss4"/>
    <s v="Nitin Patil"/>
    <s v="GMC 1+5 policy"/>
    <s v="lead_4eSTvwxWsKhB6e3s03DrNWuBBLiAnPAJu4MEm49bLb7"/>
    <s v="S S Communication &amp; Services"/>
    <s v="Sarvesh Pawar"/>
    <s v="user_8jx3L2CDfrbzNnwYUv6Plfha6VxaSGsqcbTXR3sIBZi"/>
    <s v="Manish Balpande"/>
    <s v="2022-05-09 12:30:20.229000+00:00"/>
    <s v="2022-06-13 01:43:01.333000+00:00"/>
    <m/>
    <s v="Kolhapur"/>
    <m/>
    <m/>
    <m/>
    <n v="475"/>
    <m/>
    <m/>
    <m/>
    <m/>
    <m/>
    <m/>
    <m/>
    <m/>
    <m/>
    <m/>
    <m/>
    <s v="Others"/>
    <m/>
    <m/>
    <m/>
    <m/>
    <m/>
    <m/>
    <m/>
    <m/>
    <m/>
    <m/>
    <m/>
    <m/>
    <m/>
    <m/>
    <s v="user_A8KOTZADnUtEQOLt4nSLAmteNStuGh80js75RYjrXVt"/>
    <x v="6"/>
    <x v="1"/>
    <m/>
    <s v="June"/>
    <s v="Cold Call"/>
    <m/>
    <m/>
    <s v="Manish Balpande Leads"/>
    <m/>
    <m/>
    <m/>
    <s v="2022-01-28 14:05:56.503000+00:00"/>
    <s v="2022-07-12 06:27:26.990000+00:00"/>
    <s v="GMC"/>
  </r>
  <r>
    <s v="Namrata Aurora"/>
    <n v="500000"/>
    <s v="INR"/>
    <n v="50"/>
    <d v="2022-02-07T00:00:00"/>
    <s v="Sales"/>
    <s v="stat_Bh0lNV2usJkCLD6fjWneAqpmASEbmvomDaal7U02FV1"/>
    <s v="Demo Scheduled"/>
    <n v="0"/>
    <s v="OpportunityStatusType.Active"/>
    <m/>
    <m/>
    <m/>
    <s v="lead_2inGIkm0O28avzKhbNUzMo1EuvcFqoPcgLyNGfWXL93"/>
    <s v="IDEA INFINITY IT SOLUTIONS PRIVATE LIMITED"/>
    <s v="Namrata Aurora"/>
    <s v="user_IpBH4s1Av5OVFfQQ3nW0qPDDjwLT9uRfx1sVhml8UQA"/>
    <s v="Namrata Aurora"/>
    <s v="2022-06-10 12:42:21.490000+00:00"/>
    <s v="2022-06-10 12:42:21.490000+00:00"/>
    <m/>
    <s v="Bangalore"/>
    <m/>
    <m/>
    <m/>
    <m/>
    <m/>
    <m/>
    <m/>
    <m/>
    <m/>
    <m/>
    <m/>
    <m/>
    <m/>
    <m/>
    <m/>
    <s v="Professional Services"/>
    <m/>
    <m/>
    <m/>
    <m/>
    <m/>
    <m/>
    <m/>
    <m/>
    <m/>
    <m/>
    <m/>
    <m/>
    <m/>
    <m/>
    <s v="user_IpBH4s1Av5OVFfQQ3nW0qPDDjwLT9uRfx1sVhml8UQA"/>
    <x v="23"/>
    <x v="1"/>
    <m/>
    <m/>
    <s v="Gated Content"/>
    <m/>
    <m/>
    <s v="Employee Engagement Handbook"/>
    <m/>
    <m/>
    <m/>
    <s v="2022-05-24 16:44:11.588000+00:00"/>
    <s v="2022-08-27 07:34:05.136000+00:00"/>
    <m/>
  </r>
  <r>
    <s v="Kashif Ahmad"/>
    <n v="10000"/>
    <s v="INR"/>
    <n v="0"/>
    <d v="2022-01-07T00:00:00"/>
    <s v="Sales"/>
    <s v="stat_kcR4fZg7TU7jjk1jAVua3qGLRS4J5uFayEjK5j02wtv"/>
    <s v="Unqualified"/>
    <n v="0"/>
    <s v="OpportunityStatusType.Lost"/>
    <m/>
    <m/>
    <s v="GPA (Renewal)"/>
    <s v="lead_hvYGdSvtGl8aVVQb6ZUEWCN4vrbqO2QRvNlMWYiS9i1"/>
    <s v="AutoDynamics"/>
    <s v="Bhairavi Jog"/>
    <s v="user_LKRhV6rhcBe0uL8u70UUGeDjbMupuho4TaiAOCbT7HT"/>
    <s v="Kashif Ahmad"/>
    <s v="2022-05-26 09:10:34.345000+00:00"/>
    <s v="2022-06-10 09:54:08.893000+00:00"/>
    <m/>
    <s v="Pune"/>
    <m/>
    <m/>
    <m/>
    <n v="30"/>
    <m/>
    <m/>
    <m/>
    <m/>
    <m/>
    <m/>
    <m/>
    <m/>
    <m/>
    <m/>
    <m/>
    <s v="Automotive"/>
    <m/>
    <m/>
    <m/>
    <m/>
    <m/>
    <m/>
    <m/>
    <m/>
    <m/>
    <m/>
    <m/>
    <m/>
    <m/>
    <m/>
    <s v="user_228eUmsdKIb9OItgmiDq1zD4aPZ1eqiapbaLAGeBf8g"/>
    <x v="13"/>
    <x v="1"/>
    <m/>
    <s v="July"/>
    <s v="Cold Call"/>
    <m/>
    <m/>
    <s v="CEO Email Series"/>
    <m/>
    <m/>
    <m/>
    <s v="2020-12-15 00:11:37.119000+00:00"/>
    <s v="2022-07-12 06:35:04.936000+00:00"/>
    <s v="GPA"/>
  </r>
  <r>
    <s v="Manish Balpande"/>
    <n v="200000"/>
    <s v="INR"/>
    <n v="0"/>
    <d v="2022-02-07T00:00:00"/>
    <s v="Sales"/>
    <s v="stat_kcR4fZg7TU7jjk1jAVua3qGLRS4J5uFayEjK5j02wtv"/>
    <s v="Unqualified"/>
    <n v="0"/>
    <s v="OpportunityStatusType.Lost"/>
    <s v="cont_gvENqHevyKiaXpXqgWuH3wHbTYwiZ0TFoY1qlMzyss4"/>
    <s v="Nitin Patil"/>
    <s v="Fresh GPA Policy"/>
    <s v="lead_4eSTvwxWsKhB6e3s03DrNWuBBLiAnPAJu4MEm49bLb7"/>
    <s v="S S Communication &amp; Services"/>
    <s v="Sarvesh Pawar"/>
    <s v="user_8jx3L2CDfrbzNnwYUv6Plfha6VxaSGsqcbTXR3sIBZi"/>
    <s v="Manish Balpande"/>
    <s v="2022-05-09 12:28:01.922000+00:00"/>
    <s v="2022-06-13 01:42:30.925000+00:00"/>
    <m/>
    <s v="Kolhapur"/>
    <m/>
    <m/>
    <m/>
    <n v="475"/>
    <m/>
    <m/>
    <m/>
    <m/>
    <m/>
    <m/>
    <m/>
    <m/>
    <m/>
    <m/>
    <m/>
    <s v="Others"/>
    <m/>
    <m/>
    <m/>
    <m/>
    <m/>
    <m/>
    <m/>
    <m/>
    <m/>
    <m/>
    <m/>
    <m/>
    <m/>
    <m/>
    <s v="user_A8KOTZADnUtEQOLt4nSLAmteNStuGh80js75RYjrXVt"/>
    <x v="6"/>
    <x v="1"/>
    <m/>
    <s v="June"/>
    <s v="Cold Call"/>
    <m/>
    <m/>
    <s v="Manish Balpande Leads"/>
    <m/>
    <m/>
    <m/>
    <s v="2022-01-28 14:05:56.503000+00:00"/>
    <s v="2022-07-12 06:27:26.990000+00:00"/>
    <s v="GPA"/>
  </r>
  <r>
    <s v="Prasoon Mishra"/>
    <n v="200000"/>
    <s v="INR"/>
    <n v="0"/>
    <s v="8/30/22"/>
    <s v="Sales"/>
    <s v="stat_kcR4fZg7TU7jjk1jAVua3qGLRS4J5uFayEjK5j02wtv"/>
    <s v="Unqualified"/>
    <n v="0"/>
    <s v="OpportunityStatusType.Lost"/>
    <s v="cont_IezdXSHP9C4OUKeiXlPz2UJ25Pa8qvmDJ08o996YybW"/>
    <s v="Kapil Jinturkar"/>
    <s v="GPA Renewal"/>
    <s v="lead_KrmR8v35pX1oWfxnhwbFXy2c6lDrTMfJAvOJguL8KNK"/>
    <s v="Alivira Animal Health Limited"/>
    <s v="Trupti Suryavanshi"/>
    <s v="user_RYbBTp8BVWNa7ppiOz6QVJMGK0exHsFmc5uCLn34ODZ"/>
    <s v="Prasoon Mishra"/>
    <s v="2022-05-09 13:04:52.999000+00:00"/>
    <s v="2022-06-09 09:46:23.347000+00:00"/>
    <m/>
    <s v="Mumbai"/>
    <m/>
    <m/>
    <m/>
    <n v="324"/>
    <m/>
    <m/>
    <m/>
    <m/>
    <m/>
    <m/>
    <m/>
    <m/>
    <m/>
    <m/>
    <m/>
    <s v="Manufacturing"/>
    <m/>
    <m/>
    <m/>
    <m/>
    <m/>
    <m/>
    <m/>
    <m/>
    <m/>
    <m/>
    <m/>
    <m/>
    <s v="Aniket Vahile"/>
    <m/>
    <s v="user_L8E6IFhq6UCzKLHa45LUUTZCznDuyDwFrGaEp9DXiUM"/>
    <x v="9"/>
    <x v="1"/>
    <m/>
    <s v="August; July"/>
    <s v="Gated Content"/>
    <s v="Lusha"/>
    <m/>
    <s v="Vaccine inbound"/>
    <m/>
    <m/>
    <m/>
    <s v="2021-04-19 15:30:20.074000+00:00"/>
    <s v="2022-09-01 17:15:18.888000+00:00"/>
    <m/>
  </r>
  <r>
    <s v="Sameer Iftekhari"/>
    <n v="500000"/>
    <s v="INR"/>
    <n v="0"/>
    <s v="7/31/22"/>
    <s v="Sales"/>
    <s v="stat_1hn9nRJaLbI53NxPuSQgo90kRpbpKsFlwN4oEGNUTdO"/>
    <s v="Lost"/>
    <n v="0"/>
    <s v="OpportunityStatusType.Lost"/>
    <m/>
    <m/>
    <s v="TOP UP"/>
    <s v="lead_gGjAtKdXJY0EoZ6J9n6PFMHobj2cWM0T8TEP246xPr4"/>
    <s v="BEHR-HELLA THERMOCONTROL INDIA PRIVATE LIMITED"/>
    <s v="Bharti Bankey"/>
    <s v="user_sREdxbAJihL2Zbgic7tyQ6Rc4Mny7HnD1RNGhA9DDYh"/>
    <s v="Prajakta Sahastrabudhe"/>
    <s v="2022-03-10 07:01:54.237000+00:00"/>
    <s v="2022-06-09 14:27:00.734000+00:00"/>
    <m/>
    <s v="Pune"/>
    <m/>
    <s v="2020-08-26 01:42:41+00:00"/>
    <m/>
    <n v="266"/>
    <m/>
    <m/>
    <m/>
    <m/>
    <m/>
    <m/>
    <m/>
    <m/>
    <m/>
    <m/>
    <m/>
    <s v="Manufacturing"/>
    <m/>
    <m/>
    <m/>
    <m/>
    <m/>
    <m/>
    <m/>
    <m/>
    <m/>
    <m/>
    <m/>
    <m/>
    <s v="Jitin Gopi"/>
    <m/>
    <s v="user_aM3WaaSUQQmaNnsm9l2FQRVWUEr8RN2ZdXzsuQUalQ3"/>
    <x v="7"/>
    <x v="6"/>
    <m/>
    <s v="June"/>
    <s v="Gated Content; Inbound"/>
    <s v="Inbound via website"/>
    <m/>
    <s v="Nameless Lead"/>
    <m/>
    <m/>
    <m/>
    <s v="2020-12-06 09:48:04.185000+00:00"/>
    <s v="2022-09-12 13:24:35.128000+00:00"/>
    <m/>
  </r>
  <r>
    <s v="Sanket Kulkarni"/>
    <n v="5000000"/>
    <s v="INR"/>
    <n v="0"/>
    <d v="2022-01-07T00:00:00"/>
    <s v="Sales"/>
    <s v="stat_kcR4fZg7TU7jjk1jAVua3qGLRS4J5uFayEjK5j02wtv"/>
    <s v="Unqualified"/>
    <n v="0"/>
    <s v="OpportunityStatusType.Lost"/>
    <m/>
    <m/>
    <m/>
    <s v="lead_vjKRN7Pey5zMnVT4X5DefmFUxwoEB0ibitENjoJrpUZ"/>
    <s v="Keihin fie (Hitachi)"/>
    <s v="Prajakta Sahastrabudhe"/>
    <s v="user_t8sUu4byhPnyQ33u64Ecs5WRL98oy2iuu4iTrhCr4vl"/>
    <s v="Nilesh Dhanani"/>
    <s v="2022-05-05 11:39:48.528000+00:00"/>
    <s v="2022-06-09 11:42:47.157000+00:00"/>
    <m/>
    <s v="Pune"/>
    <m/>
    <m/>
    <m/>
    <n v="500"/>
    <m/>
    <m/>
    <m/>
    <m/>
    <m/>
    <m/>
    <m/>
    <m/>
    <m/>
    <m/>
    <m/>
    <s v="Manufacturing"/>
    <m/>
    <m/>
    <m/>
    <m/>
    <m/>
    <m/>
    <m/>
    <m/>
    <m/>
    <m/>
    <m/>
    <m/>
    <s v="Yogesh Paigude"/>
    <m/>
    <s v="user_sREdxbAJihL2Zbgic7tyQ6Rc4Mny7HnD1RNGhA9DDYh"/>
    <x v="5"/>
    <x v="1"/>
    <m/>
    <s v="July"/>
    <s v="Cold Call"/>
    <m/>
    <m/>
    <m/>
    <m/>
    <m/>
    <m/>
    <s v="2021-06-10 10:03:51.403000+00:00"/>
    <s v="2022-07-12 06:32:26.562000+00:00"/>
    <s v="GMC"/>
  </r>
  <r>
    <s v="Gauri Jori"/>
    <n v="25000000"/>
    <s v="INR"/>
    <n v="0"/>
    <d v="2022-01-07T00:00:00"/>
    <s v="Sales"/>
    <s v="stat_kcR4fZg7TU7jjk1jAVua3qGLRS4J5uFayEjK5j02wtv"/>
    <s v="Unqualified"/>
    <n v="0"/>
    <s v="OpportunityStatusType.Lost"/>
    <s v="cont_boqEgA76NC9N41PDo79Tqka1FXIWOE9EKFXZDubPvVD"/>
    <s v="radhakrishna Balijepalli"/>
    <s v="GMC ren"/>
    <s v="lead_qhMGqArUcFxWYOerMmN9jzncFvRgr1FWhd5XZavipr9"/>
    <s v="Apollo Health &amp; Lifestyle"/>
    <s v="Gauri Jori"/>
    <s v="user_5YHA1ZU4iP896lD1YJehdJcMx7ZEgWCpulT4T2c3pJ3"/>
    <s v="Gauri Jori"/>
    <s v="2022-06-01 13:55:12.756000+00:00"/>
    <s v="2022-06-09 04:53:17.195000+00:00"/>
    <m/>
    <s v="Hyderabad"/>
    <m/>
    <m/>
    <m/>
    <n v="4000"/>
    <m/>
    <m/>
    <m/>
    <m/>
    <m/>
    <m/>
    <m/>
    <m/>
    <m/>
    <m/>
    <m/>
    <s v="Health, Wellness &amp; Fitness; Others"/>
    <m/>
    <m/>
    <m/>
    <m/>
    <m/>
    <m/>
    <m/>
    <m/>
    <m/>
    <m/>
    <m/>
    <m/>
    <s v="Mrunmay Jalgaonkar"/>
    <m/>
    <s v="user_5YHA1ZU4iP896lD1YJehdJcMx7ZEgWCpulT4T2c3pJ3"/>
    <x v="4"/>
    <x v="1"/>
    <m/>
    <s v="July"/>
    <s v="Gated Content"/>
    <s v="Naukri.com"/>
    <m/>
    <s v="Downloaded the guide: Employee Wellness Handbook"/>
    <m/>
    <m/>
    <m/>
    <s v="2021-12-26 04:32:50.500000+00:00"/>
    <s v="2022-10-10 03:07:55.571000+00:00"/>
    <m/>
  </r>
  <r>
    <s v="Gauri Jori"/>
    <n v="2000000"/>
    <s v="INR"/>
    <n v="0"/>
    <d v="2022-01-07T00:00:00"/>
    <s v="Sales"/>
    <s v="stat_kcR4fZg7TU7jjk1jAVua3qGLRS4J5uFayEjK5j02wtv"/>
    <s v="Unqualified"/>
    <n v="0"/>
    <s v="OpportunityStatusType.Lost"/>
    <s v="cont_boqEgA76NC9N41PDo79Tqka1FXIWOE9EKFXZDubPvVD"/>
    <s v="radhakrishna Balijepalli"/>
    <s v="GPA ren"/>
    <s v="lead_qhMGqArUcFxWYOerMmN9jzncFvRgr1FWhd5XZavipr9"/>
    <s v="Apollo Health &amp; Lifestyle"/>
    <s v="Gauri Jori"/>
    <s v="user_5YHA1ZU4iP896lD1YJehdJcMx7ZEgWCpulT4T2c3pJ3"/>
    <s v="Gauri Jori"/>
    <s v="2022-06-01 13:55:49.023000+00:00"/>
    <s v="2022-06-09 04:53:26.262000+00:00"/>
    <m/>
    <s v="Hyderabad"/>
    <m/>
    <m/>
    <m/>
    <n v="4000"/>
    <m/>
    <m/>
    <m/>
    <m/>
    <m/>
    <m/>
    <m/>
    <m/>
    <m/>
    <m/>
    <m/>
    <s v="Health, Wellness &amp; Fitness; Others"/>
    <m/>
    <m/>
    <m/>
    <m/>
    <m/>
    <m/>
    <m/>
    <m/>
    <m/>
    <m/>
    <m/>
    <m/>
    <s v="Mrunmay Jalgaonkar"/>
    <m/>
    <s v="user_5YHA1ZU4iP896lD1YJehdJcMx7ZEgWCpulT4T2c3pJ3"/>
    <x v="4"/>
    <x v="1"/>
    <m/>
    <s v="July"/>
    <s v="Gated Content"/>
    <s v="Naukri.com"/>
    <m/>
    <s v="Downloaded the guide: Employee Wellness Handbook"/>
    <m/>
    <m/>
    <m/>
    <s v="2021-12-26 04:32:50.500000+00:00"/>
    <s v="2022-10-10 03:07:55.571000+00:00"/>
    <m/>
  </r>
  <r>
    <s v="Prasoon Mishra"/>
    <n v="15000000"/>
    <s v="INR"/>
    <n v="0"/>
    <d v="2022-01-07T00:00:00"/>
    <s v="Sales"/>
    <s v="stat_kcR4fZg7TU7jjk1jAVua3qGLRS4J5uFayEjK5j02wtv"/>
    <s v="Unqualified"/>
    <n v="0"/>
    <s v="OpportunityStatusType.Lost"/>
    <s v="cont_UaMFAqmiHuX0So6uLY46I70iSdLxiZ2BsiNAiEOMPZF"/>
    <s v="Ravi prakash gupta"/>
    <s v="GMC ren"/>
    <s v="lead_Dc0QbG0x6NcO6vzURpGekO2Eq2KX0u73G39agDDUgdA"/>
    <s v="DLF"/>
    <s v="Gauri Jori"/>
    <s v="user_RYbBTp8BVWNa7ppiOz6QVJMGK0exHsFmc5uCLn34ODZ"/>
    <s v="Prasoon Mishra"/>
    <s v="2022-06-03 07:05:10.986000+00:00"/>
    <s v="2022-06-09 09:36:52.824000+00:00"/>
    <m/>
    <s v="Gurgaon"/>
    <m/>
    <m/>
    <m/>
    <n v="2200"/>
    <m/>
    <m/>
    <m/>
    <m/>
    <m/>
    <m/>
    <m/>
    <m/>
    <m/>
    <m/>
    <m/>
    <s v="Others"/>
    <m/>
    <m/>
    <m/>
    <m/>
    <m/>
    <m/>
    <m/>
    <m/>
    <m/>
    <m/>
    <m/>
    <m/>
    <m/>
    <m/>
    <s v="user_5YHA1ZU4iP896lD1YJehdJcMx7ZEgWCpulT4T2c3pJ3"/>
    <x v="4"/>
    <x v="1"/>
    <m/>
    <s v="June"/>
    <s v="Gated Content"/>
    <m/>
    <m/>
    <s v="Downloaded the guide: Designing employee healthcare plan"/>
    <m/>
    <m/>
    <m/>
    <s v="2021-10-26 11:53:57.693000+00:00"/>
    <s v="2022-09-09 11:34:20.496000+00:00"/>
    <m/>
  </r>
  <r>
    <s v="Manish Balpande"/>
    <n v="1000000"/>
    <s v="INR"/>
    <n v="0"/>
    <s v="8/16/22"/>
    <s v="Sales"/>
    <s v="stat_kcR4fZg7TU7jjk1jAVua3qGLRS4J5uFayEjK5j02wtv"/>
    <s v="Unqualified"/>
    <n v="0"/>
    <s v="OpportunityStatusType.Lost"/>
    <m/>
    <m/>
    <s v="GMC"/>
    <s v="lead_8CxLLBF1V9MsL11To1qe6wY4K0rLi47NYHIpblhFBVs"/>
    <s v="Mycom-osi"/>
    <s v="Bharti Bankey"/>
    <s v="user_8jx3L2CDfrbzNnwYUv6Plfha6VxaSGsqcbTXR3sIBZi"/>
    <s v="Manish Balpande"/>
    <s v="2022-02-28 08:30:52.212000+00:00"/>
    <s v="2022-06-08 09:06:22.116000+00:00"/>
    <m/>
    <s v="Gurgaon"/>
    <m/>
    <s v="2022-02-22 11:22:33+00:00"/>
    <m/>
    <n v="117"/>
    <m/>
    <m/>
    <m/>
    <m/>
    <m/>
    <m/>
    <m/>
    <s v="ORGANIC_SEARCH"/>
    <m/>
    <m/>
    <m/>
    <s v="Telecommunications"/>
    <m/>
    <m/>
    <m/>
    <m/>
    <m/>
    <m/>
    <m/>
    <m/>
    <m/>
    <m/>
    <m/>
    <m/>
    <s v="Deepak Yadav"/>
    <m/>
    <s v="user_aM3WaaSUQQmaNnsm9l2FQRVWUEr8RN2ZdXzsuQUalQ3"/>
    <x v="7"/>
    <x v="1"/>
    <m/>
    <s v="May"/>
    <s v="Inbound"/>
    <s v="Inbound via website"/>
    <m/>
    <s v="Employee Count 100"/>
    <m/>
    <m/>
    <m/>
    <s v="2022-02-22 11:25:19.190000+00:00"/>
    <s v="2022-07-10 06:56:43.903000+00:00"/>
    <m/>
  </r>
  <r>
    <s v="Omkar Ghate"/>
    <n v="40000"/>
    <s v="INR"/>
    <n v="0"/>
    <d v="2022-01-07T00:00:00"/>
    <s v="Sales"/>
    <s v="stat_kcR4fZg7TU7jjk1jAVua3qGLRS4J5uFayEjK5j02wtv"/>
    <s v="Unqualified"/>
    <n v="0"/>
    <s v="OpportunityStatusType.Lost"/>
    <m/>
    <m/>
    <s v="GMC-Fresh"/>
    <s v="lead_fwBL6zf7Ck1oqvjM59LLcDgEGrckZnkiyXG2kr3a6gR"/>
    <s v="Point of Viewer"/>
    <s v="Bharti Bankey"/>
    <s v="user_9SBRjyF0n4iWuhUdqRyQkFhl2J4uyNKhFWvvJEvunX8"/>
    <s v="Omkar Ghate"/>
    <s v="2022-05-02 06:23:48.464000+00:00"/>
    <s v="2022-06-07 19:37:09.513000+00:00"/>
    <m/>
    <s v="Dehradun"/>
    <m/>
    <s v="2022-04-29 19:00:16+00:00"/>
    <m/>
    <n v="10"/>
    <m/>
    <m/>
    <m/>
    <m/>
    <m/>
    <m/>
    <m/>
    <s v="ORGANIC_SEARCH"/>
    <m/>
    <m/>
    <m/>
    <m/>
    <m/>
    <m/>
    <m/>
    <m/>
    <m/>
    <m/>
    <m/>
    <m/>
    <m/>
    <m/>
    <m/>
    <m/>
    <m/>
    <m/>
    <s v="user_aM3WaaSUQQmaNnsm9l2FQRVWUEr8RN2ZdXzsuQUalQ3"/>
    <x v="7"/>
    <x v="1"/>
    <m/>
    <m/>
    <s v="Inbound"/>
    <s v="Inbound via website"/>
    <m/>
    <s v="Employee Count 25"/>
    <m/>
    <m/>
    <m/>
    <s v="2022-04-29 19:03:10.065000+00:00"/>
    <s v="2022-07-10 06:55:01.147000+00:00"/>
    <m/>
  </r>
  <r>
    <s v="Manish Balpande"/>
    <n v="100000"/>
    <s v="INR"/>
    <n v="0"/>
    <s v="7/26/22"/>
    <s v="Sales"/>
    <s v="stat_kcR4fZg7TU7jjk1jAVua3qGLRS4J5uFayEjK5j02wtv"/>
    <s v="Unqualified"/>
    <n v="0"/>
    <s v="OpportunityStatusType.Lost"/>
    <m/>
    <m/>
    <s v="GPA"/>
    <s v="lead_8CxLLBF1V9MsL11To1qe6wY4K0rLi47NYHIpblhFBVs"/>
    <s v="Mycom-osi"/>
    <s v="Bharti Bankey"/>
    <s v="user_8jx3L2CDfrbzNnwYUv6Plfha6VxaSGsqcbTXR3sIBZi"/>
    <s v="Manish Balpande"/>
    <s v="2022-03-03 07:02:11.396000+00:00"/>
    <s v="2022-06-08 09:06:13.614000+00:00"/>
    <m/>
    <s v="Gurgaon"/>
    <m/>
    <s v="2022-02-22 11:22:33+00:00"/>
    <m/>
    <n v="117"/>
    <m/>
    <m/>
    <m/>
    <m/>
    <m/>
    <m/>
    <m/>
    <s v="ORGANIC_SEARCH"/>
    <m/>
    <m/>
    <m/>
    <s v="Telecommunications"/>
    <m/>
    <m/>
    <m/>
    <m/>
    <m/>
    <m/>
    <m/>
    <m/>
    <m/>
    <m/>
    <m/>
    <m/>
    <s v="Deepak Yadav"/>
    <m/>
    <s v="user_aM3WaaSUQQmaNnsm9l2FQRVWUEr8RN2ZdXzsuQUalQ3"/>
    <x v="7"/>
    <x v="1"/>
    <m/>
    <s v="May"/>
    <s v="Inbound"/>
    <s v="Inbound via website"/>
    <m/>
    <s v="Employee Count 100"/>
    <m/>
    <m/>
    <m/>
    <s v="2022-02-22 11:25:19.190000+00:00"/>
    <s v="2022-07-10 06:56:43.903000+00:00"/>
    <m/>
  </r>
  <r>
    <s v="Sonal Paithankar"/>
    <n v="200000"/>
    <s v="INR"/>
    <n v="0"/>
    <s v="7/15/22"/>
    <s v="Sales"/>
    <s v="stat_kcR4fZg7TU7jjk1jAVua3qGLRS4J5uFayEjK5j02wtv"/>
    <s v="Unqualified"/>
    <n v="0"/>
    <s v="OpportunityStatusType.Lost"/>
    <m/>
    <m/>
    <s v="GPA ren"/>
    <s v="lead_qdYrHv7eXj8JJZGwGiI4OJCLPYlpojVJga2hro5Apwv"/>
    <s v="John Cokrill India Ltd/CMI FPE ltd"/>
    <s v="Gauri Jori"/>
    <s v="user_Iwn6da5WKkZqwUySK0oUuCb72pFP5WEm4zAb92ijqFe"/>
    <s v="Sonal Paithankar"/>
    <s v="2022-05-26 07:51:41.943000+00:00"/>
    <s v="2022-06-07 11:58:45.432000+00:00"/>
    <m/>
    <s v="Mumbai"/>
    <m/>
    <m/>
    <m/>
    <n v="401"/>
    <m/>
    <m/>
    <m/>
    <m/>
    <m/>
    <m/>
    <m/>
    <m/>
    <m/>
    <m/>
    <m/>
    <s v="Manufacturing"/>
    <m/>
    <m/>
    <m/>
    <m/>
    <m/>
    <m/>
    <m/>
    <m/>
    <m/>
    <m/>
    <m/>
    <m/>
    <m/>
    <m/>
    <s v="user_5YHA1ZU4iP896lD1YJehdJcMx7ZEgWCpulT4T2c3pJ3"/>
    <x v="4"/>
    <x v="1"/>
    <m/>
    <s v="July"/>
    <s v="Cold Call"/>
    <m/>
    <m/>
    <m/>
    <m/>
    <m/>
    <m/>
    <s v="2021-08-03 11:33:04.577000+00:00"/>
    <s v="2022-07-12 07:26:35.333000+00:00"/>
    <m/>
  </r>
  <r>
    <s v="Sonal Paithankar"/>
    <n v="7000000"/>
    <s v="INR"/>
    <n v="0"/>
    <s v="7/15/22"/>
    <s v="Sales"/>
    <s v="stat_kcR4fZg7TU7jjk1jAVua3qGLRS4J5uFayEjK5j02wtv"/>
    <s v="Unqualified"/>
    <n v="0"/>
    <s v="OpportunityStatusType.Lost"/>
    <s v="cont_dccvDOcke6Jrf3DicvZUfbprYZ4QNiG8uXvbyk1AcD9"/>
    <s v="Mr. Vivek Chitnis"/>
    <s v="GMC ren"/>
    <s v="lead_qdYrHv7eXj8JJZGwGiI4OJCLPYlpojVJga2hro5Apwv"/>
    <s v="John Cokrill India Ltd/CMI FPE ltd"/>
    <s v="Gauri Jori"/>
    <s v="user_Iwn6da5WKkZqwUySK0oUuCb72pFP5WEm4zAb92ijqFe"/>
    <s v="Sonal Paithankar"/>
    <s v="2022-05-21 12:05:02.670000+00:00"/>
    <s v="2022-06-07 11:58:38.187000+00:00"/>
    <m/>
    <s v="Mumbai"/>
    <m/>
    <m/>
    <m/>
    <n v="401"/>
    <m/>
    <m/>
    <m/>
    <m/>
    <m/>
    <m/>
    <m/>
    <m/>
    <m/>
    <m/>
    <m/>
    <s v="Manufacturing"/>
    <m/>
    <m/>
    <m/>
    <m/>
    <m/>
    <m/>
    <m/>
    <m/>
    <m/>
    <m/>
    <m/>
    <m/>
    <m/>
    <m/>
    <s v="user_5YHA1ZU4iP896lD1YJehdJcMx7ZEgWCpulT4T2c3pJ3"/>
    <x v="4"/>
    <x v="1"/>
    <m/>
    <s v="July"/>
    <s v="Cold Call"/>
    <m/>
    <m/>
    <m/>
    <m/>
    <m/>
    <m/>
    <s v="2021-08-03 11:33:04.577000+00:00"/>
    <s v="2022-07-12 07:26:35.333000+00:00"/>
    <m/>
  </r>
  <r>
    <s v="Sonal Paithankar"/>
    <n v="3000000"/>
    <s v="INR"/>
    <n v="0"/>
    <s v="7/15/22"/>
    <s v="Sales"/>
    <s v="stat_kcR4fZg7TU7jjk1jAVua3qGLRS4J5uFayEjK5j02wtv"/>
    <s v="Unqualified"/>
    <n v="0"/>
    <s v="OpportunityStatusType.Lost"/>
    <s v="cont_dccvDOcke6Jrf3DicvZUfbprYZ4QNiG8uXvbyk1AcD9"/>
    <s v="Mr. Vivek Chitnis"/>
    <s v="GTL ren"/>
    <s v="lead_qdYrHv7eXj8JJZGwGiI4OJCLPYlpojVJga2hro5Apwv"/>
    <s v="John Cokrill India Ltd/CMI FPE ltd"/>
    <s v="Gauri Jori"/>
    <s v="user_Iwn6da5WKkZqwUySK0oUuCb72pFP5WEm4zAb92ijqFe"/>
    <s v="Sonal Paithankar"/>
    <s v="2022-05-26 07:52:14.584000+00:00"/>
    <s v="2022-06-07 11:58:52.188000+00:00"/>
    <m/>
    <s v="Mumbai"/>
    <m/>
    <m/>
    <m/>
    <n v="401"/>
    <m/>
    <m/>
    <m/>
    <m/>
    <m/>
    <m/>
    <m/>
    <m/>
    <m/>
    <m/>
    <m/>
    <s v="Manufacturing"/>
    <m/>
    <m/>
    <m/>
    <m/>
    <m/>
    <m/>
    <m/>
    <m/>
    <m/>
    <m/>
    <m/>
    <m/>
    <m/>
    <m/>
    <s v="user_5YHA1ZU4iP896lD1YJehdJcMx7ZEgWCpulT4T2c3pJ3"/>
    <x v="4"/>
    <x v="1"/>
    <m/>
    <s v="July"/>
    <s v="Cold Call"/>
    <m/>
    <m/>
    <m/>
    <m/>
    <m/>
    <m/>
    <s v="2021-08-03 11:33:04.577000+00:00"/>
    <s v="2022-07-12 07:26:35.333000+00:00"/>
    <m/>
  </r>
  <r>
    <s v="Navin Panjwani"/>
    <n v="600000"/>
    <s v="INR"/>
    <n v="0"/>
    <s v="7/15/22"/>
    <s v="Sales"/>
    <s v="stat_kcR4fZg7TU7jjk1jAVua3qGLRS4J5uFayEjK5j02wtv"/>
    <s v="Unqualified"/>
    <n v="0"/>
    <s v="OpportunityStatusType.Lost"/>
    <s v="cont_Vu5LDeJu8jmb11m7vooUGBS8cluXYxQzQteWDzivB4y"/>
    <s v="Shweta Parab"/>
    <m/>
    <s v="lead_vxNMqgGiDF1A523wIPKz88xEpKlpaD8YkGZhQyj8kKp"/>
    <s v="Ncore Games"/>
    <s v="Kaushlya Bhavsar"/>
    <s v="user_sD3YjSs92XKUfD0OPHeo886g6tW6aCM0iUhX5VVUuJi"/>
    <s v="Navin Panjwani"/>
    <s v="2022-05-27 10:19:26.241000+00:00"/>
    <s v="2022-06-07 11:24:57.443000+00:00"/>
    <m/>
    <s v="Bangalore"/>
    <m/>
    <m/>
    <m/>
    <n v="45"/>
    <m/>
    <m/>
    <m/>
    <m/>
    <m/>
    <m/>
    <m/>
    <m/>
    <m/>
    <m/>
    <m/>
    <s v="Others"/>
    <m/>
    <m/>
    <m/>
    <m/>
    <m/>
    <m/>
    <m/>
    <m/>
    <m/>
    <m/>
    <m/>
    <m/>
    <s v="Aniket Vahile"/>
    <m/>
    <s v="user_vMd4rmcrSbjykdyL2J7rrYn84SWdcNc5FKligrmItPw"/>
    <x v="11"/>
    <x v="1"/>
    <m/>
    <s v="July"/>
    <s v="Gated Content"/>
    <s v="Naukri.com"/>
    <m/>
    <s v="Downloaded the guide: Designing employee healthcare plan"/>
    <m/>
    <m/>
    <m/>
    <s v="2021-11-10 14:09:59.196000+00:00"/>
    <s v="2022-08-08 08:52:03.975000+00:00"/>
    <s v="GMC"/>
  </r>
  <r>
    <s v="Bhairavi Jog"/>
    <n v="2000000"/>
    <s v="INR"/>
    <n v="0"/>
    <d v="2022-01-07T00:00:00"/>
    <s v="Sales"/>
    <s v="stat_kcR4fZg7TU7jjk1jAVua3qGLRS4J5uFayEjK5j02wtv"/>
    <s v="Unqualified"/>
    <n v="0"/>
    <s v="OpportunityStatusType.Lost"/>
    <m/>
    <m/>
    <s v="GTL"/>
    <s v="lead_ACapazt1QyeQvEvVgl75ixlSZ4iXqcNaPPgPXNbcqG8"/>
    <s v="SG Analytics"/>
    <s v="Bhairavi Jog"/>
    <s v="user_TZzywQwym26DjuswO479pxRhNKX152z8X1haCx2vcst"/>
    <s v="Vrushali Kummar"/>
    <s v="2022-04-28 04:03:31.707000+00:00"/>
    <s v="2022-06-06 09:56:43.296000+00:00"/>
    <m/>
    <s v="Pune"/>
    <m/>
    <m/>
    <m/>
    <n v="1128"/>
    <m/>
    <m/>
    <m/>
    <m/>
    <m/>
    <m/>
    <m/>
    <m/>
    <m/>
    <m/>
    <m/>
    <s v="IT Services &amp; IT Consulting"/>
    <m/>
    <m/>
    <m/>
    <m/>
    <m/>
    <m/>
    <m/>
    <m/>
    <m/>
    <m/>
    <m/>
    <m/>
    <s v="Ravi Jaiswal; Sakshi Soni"/>
    <m/>
    <s v="user_228eUmsdKIb9OItgmiDq1zD4aPZ1eqiapbaLAGeBf8g"/>
    <x v="13"/>
    <x v="1"/>
    <m/>
    <s v="July"/>
    <s v="Cold Call"/>
    <s v="Naukri.com"/>
    <m/>
    <m/>
    <m/>
    <m/>
    <m/>
    <s v="2020-12-16 07:28:51.613000+00:00"/>
    <s v="2022-10-13 07:40:56.136000+00:00"/>
    <s v="GTL"/>
  </r>
  <r>
    <s v="Navin Panjwani"/>
    <n v="100000"/>
    <s v="INR"/>
    <n v="0"/>
    <s v="7/15/22"/>
    <s v="Sales"/>
    <s v="stat_kcR4fZg7TU7jjk1jAVua3qGLRS4J5uFayEjK5j02wtv"/>
    <s v="Unqualified"/>
    <n v="0"/>
    <s v="OpportunityStatusType.Lost"/>
    <m/>
    <m/>
    <m/>
    <s v="lead_vxNMqgGiDF1A523wIPKz88xEpKlpaD8YkGZhQyj8kKp"/>
    <s v="Ncore Games"/>
    <s v="Kaushlya Bhavsar"/>
    <s v="user_sD3YjSs92XKUfD0OPHeo886g6tW6aCM0iUhX5VVUuJi"/>
    <s v="Navin Panjwani"/>
    <s v="2022-06-07 06:41:33.169000+00:00"/>
    <s v="2022-06-07 11:25:04.318000+00:00"/>
    <m/>
    <s v="Bangalore"/>
    <m/>
    <m/>
    <m/>
    <n v="45"/>
    <m/>
    <m/>
    <m/>
    <m/>
    <m/>
    <m/>
    <m/>
    <m/>
    <m/>
    <m/>
    <m/>
    <s v="Others"/>
    <m/>
    <m/>
    <m/>
    <m/>
    <m/>
    <m/>
    <m/>
    <m/>
    <m/>
    <m/>
    <m/>
    <m/>
    <s v="Aniket Vahile"/>
    <m/>
    <s v="user_vMd4rmcrSbjykdyL2J7rrYn84SWdcNc5FKligrmItPw"/>
    <x v="11"/>
    <x v="1"/>
    <m/>
    <s v="July"/>
    <s v="Gated Content"/>
    <s v="Naukri.com"/>
    <m/>
    <s v="Downloaded the guide: Designing employee healthcare plan"/>
    <m/>
    <m/>
    <m/>
    <s v="2021-11-10 14:09:59.196000+00:00"/>
    <s v="2022-08-08 08:52:03.975000+00:00"/>
    <s v="GPA"/>
  </r>
  <r>
    <s v="Bhairavi Jog"/>
    <n v="10000000"/>
    <s v="INR"/>
    <n v="0"/>
    <d v="2022-01-07T00:00:00"/>
    <s v="Sales"/>
    <s v="stat_kcR4fZg7TU7jjk1jAVua3qGLRS4J5uFayEjK5j02wtv"/>
    <s v="Unqualified"/>
    <n v="0"/>
    <s v="OpportunityStatusType.Lost"/>
    <m/>
    <m/>
    <s v="GMC (Renewal)"/>
    <s v="lead_ACapazt1QyeQvEvVgl75ixlSZ4iXqcNaPPgPXNbcqG8"/>
    <s v="SG Analytics"/>
    <s v="Bhairavi Jog"/>
    <s v="user_TZzywQwym26DjuswO479pxRhNKX152z8X1haCx2vcst"/>
    <s v="Vrushali Kummar"/>
    <s v="2022-04-28 03:59:44.664000+00:00"/>
    <s v="2022-06-06 09:56:12.226000+00:00"/>
    <m/>
    <s v="Pune"/>
    <m/>
    <m/>
    <m/>
    <n v="1128"/>
    <m/>
    <m/>
    <m/>
    <m/>
    <m/>
    <m/>
    <m/>
    <m/>
    <m/>
    <m/>
    <m/>
    <s v="IT Services &amp; IT Consulting"/>
    <m/>
    <m/>
    <m/>
    <m/>
    <m/>
    <m/>
    <m/>
    <m/>
    <m/>
    <m/>
    <m/>
    <m/>
    <s v="Ravi Jaiswal; Sakshi Soni"/>
    <m/>
    <s v="user_228eUmsdKIb9OItgmiDq1zD4aPZ1eqiapbaLAGeBf8g"/>
    <x v="13"/>
    <x v="1"/>
    <m/>
    <s v="July"/>
    <s v="Cold Call"/>
    <s v="Naukri.com"/>
    <m/>
    <m/>
    <m/>
    <m/>
    <m/>
    <s v="2020-12-16 07:28:51.613000+00:00"/>
    <s v="2022-10-13 07:40:56.136000+00:00"/>
    <s v="GMC"/>
  </r>
  <r>
    <s v="Kaushlya Bhavsar"/>
    <n v="1000000"/>
    <s v="INR"/>
    <n v="0"/>
    <s v="8/31/22"/>
    <s v="Sales"/>
    <s v="stat_kcR4fZg7TU7jjk1jAVua3qGLRS4J5uFayEjK5j02wtv"/>
    <s v="Unqualified"/>
    <n v="0"/>
    <s v="OpportunityStatusType.Lost"/>
    <s v="cont_o52VVnpih1nOGXbvjnt2V3a07Ht2okU5A8pjllfclj0"/>
    <s v="Tejashree"/>
    <s v="GTL"/>
    <s v="lead_jfuZioSZdziZD6DdJXNHpJtOwoWl1E95Imhm27C2T2A"/>
    <s v="Odex India Solutions"/>
    <s v="Kaushlya Bhavsar"/>
    <s v="user_FkSWcqjfeTqoo0NaiDWgDVeXoui6YtIDYPZVOCd1cwP"/>
    <s v="Kaushlya Bhavsar"/>
    <s v="2022-01-12 09:51:14.675000+00:00"/>
    <s v="2022-06-06 08:54:43.933000+00:00"/>
    <m/>
    <s v="Mumbai"/>
    <m/>
    <m/>
    <m/>
    <n v="124"/>
    <m/>
    <m/>
    <m/>
    <m/>
    <m/>
    <m/>
    <m/>
    <m/>
    <m/>
    <m/>
    <m/>
    <s v="Banking &amp; Finance; IT Services &amp; IT Consulting"/>
    <m/>
    <m/>
    <m/>
    <m/>
    <m/>
    <m/>
    <m/>
    <m/>
    <m/>
    <m/>
    <m/>
    <m/>
    <s v="Aniket Vahile; Deepak Yadav"/>
    <m/>
    <s v="user_FdWFezbLzkYQcGsBUsjZO25nr2poK2nRbqV47Rs5Kfm"/>
    <x v="17"/>
    <x v="12"/>
    <m/>
    <s v="August"/>
    <s v="Cold Call"/>
    <s v="Lusha"/>
    <m/>
    <s v="Glengarry"/>
    <m/>
    <m/>
    <m/>
    <s v="2021-12-23 08:11:27.873000+00:00"/>
    <s v="2022-10-10 02:52:58.165000+00:00"/>
    <m/>
  </r>
  <r>
    <s v="Bhairavi Jog"/>
    <n v="100000"/>
    <s v="INR"/>
    <n v="0"/>
    <d v="2022-01-07T00:00:00"/>
    <s v="Sales"/>
    <s v="stat_kcR4fZg7TU7jjk1jAVua3qGLRS4J5uFayEjK5j02wtv"/>
    <s v="Unqualified"/>
    <n v="0"/>
    <s v="OpportunityStatusType.Lost"/>
    <m/>
    <m/>
    <s v="GPA"/>
    <s v="lead_ACapazt1QyeQvEvVgl75ixlSZ4iXqcNaPPgPXNbcqG8"/>
    <s v="SG Analytics"/>
    <s v="Bhairavi Jog"/>
    <s v="user_TZzywQwym26DjuswO479pxRhNKX152z8X1haCx2vcst"/>
    <s v="Vrushali Kummar"/>
    <s v="2022-04-28 04:02:27.958000+00:00"/>
    <s v="2022-06-06 09:56:21.203000+00:00"/>
    <m/>
    <s v="Pune"/>
    <m/>
    <m/>
    <m/>
    <n v="1128"/>
    <m/>
    <m/>
    <m/>
    <m/>
    <m/>
    <m/>
    <m/>
    <m/>
    <m/>
    <m/>
    <m/>
    <s v="IT Services &amp; IT Consulting"/>
    <m/>
    <m/>
    <m/>
    <m/>
    <m/>
    <m/>
    <m/>
    <m/>
    <m/>
    <m/>
    <m/>
    <m/>
    <s v="Ravi Jaiswal; Sakshi Soni"/>
    <m/>
    <s v="user_228eUmsdKIb9OItgmiDq1zD4aPZ1eqiapbaLAGeBf8g"/>
    <x v="13"/>
    <x v="1"/>
    <m/>
    <s v="July"/>
    <s v="Cold Call"/>
    <s v="Naukri.com"/>
    <m/>
    <m/>
    <m/>
    <m/>
    <m/>
    <s v="2020-12-16 07:28:51.613000+00:00"/>
    <s v="2022-10-13 07:40:56.136000+00:00"/>
    <s v="GPA"/>
  </r>
  <r>
    <s v="Namrata Aurora"/>
    <n v="300000"/>
    <s v="INR"/>
    <n v="0"/>
    <d v="2022-08-07T00:00:00"/>
    <s v="Sales"/>
    <s v="stat_kcR4fZg7TU7jjk1jAVua3qGLRS4J5uFayEjK5j02wtv"/>
    <s v="Unqualified"/>
    <n v="0"/>
    <s v="OpportunityStatusType.Lost"/>
    <m/>
    <m/>
    <m/>
    <s v="lead_15K3acTJuJboAVoe2xFrw0e9qUVONYA0ejK0sGfO0jW"/>
    <s v="Rolta India"/>
    <s v="Namrata Aurora"/>
    <s v="user_IpBH4s1Av5OVFfQQ3nW0qPDDjwLT9uRfx1sVhml8UQA"/>
    <s v="Namrata Aurora"/>
    <s v="2022-05-02 11:46:35.135000+00:00"/>
    <s v="2022-06-06 05:58:32.569000+00:00"/>
    <m/>
    <s v="Mumbai"/>
    <m/>
    <m/>
    <m/>
    <n v="1958"/>
    <m/>
    <m/>
    <m/>
    <m/>
    <m/>
    <m/>
    <m/>
    <m/>
    <m/>
    <m/>
    <m/>
    <s v="Others"/>
    <m/>
    <m/>
    <m/>
    <m/>
    <m/>
    <m/>
    <m/>
    <m/>
    <m/>
    <m/>
    <m/>
    <m/>
    <m/>
    <m/>
    <s v="user_IpBH4s1Av5OVFfQQ3nW0qPDDjwLT9uRfx1sVhml8UQA"/>
    <x v="23"/>
    <x v="1"/>
    <m/>
    <s v="June"/>
    <s v="Cold Call"/>
    <m/>
    <m/>
    <m/>
    <m/>
    <m/>
    <m/>
    <s v="2021-10-26 11:53:58.314000+00:00"/>
    <s v="2022-10-20 10:18:08.061000+00:00"/>
    <s v="GTL"/>
  </r>
  <r>
    <s v="Sreenivas Hatti"/>
    <n v="1000000"/>
    <s v="INR"/>
    <n v="0"/>
    <d v="2022-06-07T00:00:00"/>
    <s v="Sales"/>
    <s v="stat_kcR4fZg7TU7jjk1jAVua3qGLRS4J5uFayEjK5j02wtv"/>
    <s v="Unqualified"/>
    <n v="0"/>
    <s v="OpportunityStatusType.Lost"/>
    <m/>
    <m/>
    <m/>
    <s v="lead_UUZlvKfttwqeWfsEVDv9ijJLV6oV0wEXppUDqQBGw0Y"/>
    <s v="Bhima Jewels"/>
    <s v="Namrata Aurora"/>
    <s v="user_JjaNBsxmUKBROYZvEahyXgec466W5jQa2pL0NUZ81Lb"/>
    <s v="Sreenivas Hatti"/>
    <s v="2022-06-02 11:36:54.780000+00:00"/>
    <s v="2022-06-03 15:12:55.973000+00:00"/>
    <m/>
    <s v="Kochi"/>
    <m/>
    <m/>
    <m/>
    <n v="331"/>
    <m/>
    <m/>
    <m/>
    <m/>
    <m/>
    <m/>
    <m/>
    <m/>
    <m/>
    <m/>
    <m/>
    <s v="Retail"/>
    <m/>
    <m/>
    <m/>
    <m/>
    <m/>
    <m/>
    <m/>
    <m/>
    <m/>
    <m/>
    <m/>
    <m/>
    <s v="Deepak Yadav"/>
    <m/>
    <m/>
    <x v="16"/>
    <x v="1"/>
    <m/>
    <s v="June"/>
    <s v="Cold Call"/>
    <m/>
    <m/>
    <m/>
    <m/>
    <m/>
    <m/>
    <s v="2022-06-02 09:58:16.362000+00:00"/>
    <s v="2022-10-18 10:00:55.369000+00:00"/>
    <s v="GTL"/>
  </r>
  <r>
    <s v="Kaushlya Bhavsar"/>
    <n v="400000"/>
    <s v="INR"/>
    <n v="0"/>
    <s v="8/31/22"/>
    <s v="Sales"/>
    <s v="stat_kcR4fZg7TU7jjk1jAVua3qGLRS4J5uFayEjK5j02wtv"/>
    <s v="Unqualified"/>
    <n v="0"/>
    <s v="OpportunityStatusType.Lost"/>
    <s v="cont_o52VVnpih1nOGXbvjnt2V3a07Ht2okU5A8pjllfclj0"/>
    <s v="Tejashree"/>
    <s v="GMC"/>
    <s v="lead_jfuZioSZdziZD6DdJXNHpJtOwoWl1E95Imhm27C2T2A"/>
    <s v="Odex India Solutions"/>
    <s v="Kaushlya Bhavsar"/>
    <s v="user_FkSWcqjfeTqoo0NaiDWgDVeXoui6YtIDYPZVOCd1cwP"/>
    <s v="Kaushlya Bhavsar"/>
    <s v="2022-01-12 09:49:49.683000+00:00"/>
    <s v="2022-06-06 08:54:37.052000+00:00"/>
    <m/>
    <s v="Mumbai"/>
    <m/>
    <m/>
    <m/>
    <n v="124"/>
    <m/>
    <m/>
    <m/>
    <m/>
    <m/>
    <m/>
    <m/>
    <m/>
    <m/>
    <m/>
    <m/>
    <s v="Banking &amp; Finance; IT Services &amp; IT Consulting"/>
    <m/>
    <m/>
    <m/>
    <m/>
    <m/>
    <m/>
    <m/>
    <m/>
    <m/>
    <m/>
    <m/>
    <m/>
    <s v="Aniket Vahile; Deepak Yadav"/>
    <m/>
    <s v="user_FdWFezbLzkYQcGsBUsjZO25nr2poK2nRbqV47Rs5Kfm"/>
    <x v="17"/>
    <x v="12"/>
    <m/>
    <s v="August"/>
    <s v="Cold Call"/>
    <s v="Lusha"/>
    <m/>
    <s v="Glengarry"/>
    <m/>
    <m/>
    <m/>
    <s v="2021-12-23 08:11:27.873000+00:00"/>
    <s v="2022-10-10 02:52:58.165000+00:00"/>
    <m/>
  </r>
  <r>
    <s v="Sreenivas Hatti"/>
    <n v="4000000"/>
    <s v="INR"/>
    <n v="0"/>
    <d v="2022-06-07T00:00:00"/>
    <s v="Sales"/>
    <s v="stat_kcR4fZg7TU7jjk1jAVua3qGLRS4J5uFayEjK5j02wtv"/>
    <s v="Unqualified"/>
    <n v="0"/>
    <s v="OpportunityStatusType.Lost"/>
    <m/>
    <m/>
    <m/>
    <s v="lead_UUZlvKfttwqeWfsEVDv9ijJLV6oV0wEXppUDqQBGw0Y"/>
    <s v="Bhima Jewels"/>
    <s v="Namrata Aurora"/>
    <s v="user_JjaNBsxmUKBROYZvEahyXgec466W5jQa2pL0NUZ81Lb"/>
    <s v="Sreenivas Hatti"/>
    <s v="2022-06-02 11:31:46.970000+00:00"/>
    <s v="2022-06-03 15:12:41.715000+00:00"/>
    <m/>
    <s v="Kochi"/>
    <m/>
    <m/>
    <m/>
    <n v="331"/>
    <m/>
    <m/>
    <m/>
    <m/>
    <m/>
    <m/>
    <m/>
    <m/>
    <m/>
    <m/>
    <m/>
    <s v="Retail"/>
    <m/>
    <m/>
    <m/>
    <m/>
    <m/>
    <m/>
    <m/>
    <m/>
    <m/>
    <m/>
    <m/>
    <m/>
    <s v="Deepak Yadav"/>
    <m/>
    <m/>
    <x v="16"/>
    <x v="1"/>
    <m/>
    <s v="June"/>
    <s v="Cold Call"/>
    <m/>
    <m/>
    <m/>
    <m/>
    <m/>
    <m/>
    <s v="2022-06-02 09:58:16.362000+00:00"/>
    <s v="2022-10-18 10:00:55.369000+00:00"/>
    <s v="GMC"/>
  </r>
  <r>
    <s v="Vrushali Kummar"/>
    <n v="10000"/>
    <s v="INR"/>
    <n v="0"/>
    <d v="2022-01-07T00:00:00"/>
    <s v="Sales"/>
    <s v="stat_kcR4fZg7TU7jjk1jAVua3qGLRS4J5uFayEjK5j02wtv"/>
    <s v="Unqualified"/>
    <n v="0"/>
    <s v="OpportunityStatusType.Lost"/>
    <m/>
    <m/>
    <s v="GPA (Renewal)"/>
    <s v="lead_maZRIqsAVkob2ku9K6LgEP4jWhM1qclyS5IALPlMDJE"/>
    <s v="advathi central school"/>
    <s v="Bhairavi Jog"/>
    <s v="user_t8sUu4byhPnyQ33u64Ecs5WRL98oy2iuu4iTrhCr4vl"/>
    <s v="Nilesh Dhanani"/>
    <s v="2022-04-25 08:31:47.926000+00:00"/>
    <s v="2022-06-03 08:04:50.889000+00:00"/>
    <m/>
    <s v="Bangalore"/>
    <m/>
    <m/>
    <m/>
    <n v="2000"/>
    <m/>
    <m/>
    <m/>
    <m/>
    <m/>
    <m/>
    <m/>
    <m/>
    <m/>
    <m/>
    <m/>
    <s v="Education"/>
    <m/>
    <m/>
    <m/>
    <m/>
    <m/>
    <m/>
    <m/>
    <m/>
    <m/>
    <m/>
    <m/>
    <m/>
    <s v="Aniket Vahile"/>
    <m/>
    <s v="user_228eUmsdKIb9OItgmiDq1zD4aPZ1eqiapbaLAGeBf8g"/>
    <x v="13"/>
    <x v="1"/>
    <m/>
    <s v="July; June"/>
    <s v="Gated Content"/>
    <m/>
    <m/>
    <s v="Downloaded the guide: Designing employee healthcare plan"/>
    <m/>
    <m/>
    <m/>
    <s v="2021-11-08 17:17:44.170000+00:00"/>
    <s v="2022-07-10 06:53:20.079000+00:00"/>
    <s v="GPA"/>
  </r>
  <r>
    <s v="Abhiroop Ganguly"/>
    <n v="4000000"/>
    <s v="INR"/>
    <n v="0"/>
    <d v="2022-01-07T00:00:00"/>
    <s v="Sales"/>
    <s v="stat_kcR4fZg7TU7jjk1jAVua3qGLRS4J5uFayEjK5j02wtv"/>
    <s v="Unqualified"/>
    <n v="0"/>
    <s v="OpportunityStatusType.Lost"/>
    <m/>
    <m/>
    <s v="fresh GMC"/>
    <s v="lead_XrnHCm6wmDqHBAbuJgxQHjhhPTIwsewpJPjEEvbGSOB"/>
    <s v="Bits pilani (Fresh)"/>
    <s v="Gauri Jori"/>
    <s v="user_t8sUu4byhPnyQ33u64Ecs5WRL98oy2iuu4iTrhCr4vl"/>
    <s v="Nilesh Dhanani"/>
    <s v="2022-01-25 09:23:33.161000+00:00"/>
    <s v="2022-06-03 08:19:10.797000+00:00"/>
    <m/>
    <s v="Hyderabad"/>
    <m/>
    <m/>
    <m/>
    <n v="1500"/>
    <m/>
    <m/>
    <m/>
    <m/>
    <m/>
    <m/>
    <m/>
    <m/>
    <m/>
    <m/>
    <m/>
    <m/>
    <m/>
    <m/>
    <m/>
    <m/>
    <m/>
    <m/>
    <m/>
    <m/>
    <m/>
    <m/>
    <m/>
    <m/>
    <m/>
    <m/>
    <s v="user_5YHA1ZU4iP896lD1YJehdJcMx7ZEgWCpulT4T2c3pJ3"/>
    <x v="4"/>
    <x v="1"/>
    <m/>
    <m/>
    <m/>
    <m/>
    <s v="3 lac"/>
    <s v="Lead Magnet Lead"/>
    <m/>
    <m/>
    <m/>
    <s v="2021-09-14 09:56:28.160000+00:00"/>
    <s v="2022-09-09 10:21:31.673000+00:00"/>
    <m/>
  </r>
  <r>
    <s v="Vrushali Kummar"/>
    <n v="20000000"/>
    <s v="INR"/>
    <n v="0"/>
    <d v="2022-03-07T00:00:00"/>
    <s v="Sales"/>
    <s v="stat_kcR4fZg7TU7jjk1jAVua3qGLRS4J5uFayEjK5j02wtv"/>
    <s v="Unqualified"/>
    <n v="0"/>
    <s v="OpportunityStatusType.Lost"/>
    <m/>
    <m/>
    <s v="GMC(1+3)- remaining 2000 employees"/>
    <s v="lead_42RFWTwfcFgrqEV0wAnGAbSX47wE59wzTSaPjCSEEw6"/>
    <s v="ACB (INDIA)"/>
    <s v="Bhairavi Jog"/>
    <s v="user_t8sUu4byhPnyQ33u64Ecs5WRL98oy2iuu4iTrhCr4vl"/>
    <s v="Nilesh Dhanani"/>
    <s v="2022-05-31 12:15:32.793000+00:00"/>
    <s v="2022-06-03 08:04:13.389000+00:00"/>
    <m/>
    <s v="Gurgaon"/>
    <m/>
    <m/>
    <m/>
    <n v="2300"/>
    <m/>
    <m/>
    <m/>
    <m/>
    <m/>
    <m/>
    <m/>
    <m/>
    <m/>
    <m/>
    <m/>
    <s v="Mining &amp; Metal"/>
    <m/>
    <m/>
    <m/>
    <m/>
    <m/>
    <m/>
    <m/>
    <m/>
    <m/>
    <m/>
    <m/>
    <m/>
    <s v="Aniket Vahile"/>
    <m/>
    <s v="user_228eUmsdKIb9OItgmiDq1zD4aPZ1eqiapbaLAGeBf8g"/>
    <x v="13"/>
    <x v="1"/>
    <m/>
    <s v="June"/>
    <s v="Cold Call"/>
    <m/>
    <m/>
    <s v="TPA + Sameer"/>
    <m/>
    <m/>
    <m/>
    <s v="2021-11-22 09:23:48.647000+00:00"/>
    <s v="2022-09-06 05:07:40.729000+00:00"/>
    <s v="GMC"/>
  </r>
  <r>
    <s v="Vrushali Kummar"/>
    <n v="1000000"/>
    <s v="INR"/>
    <n v="0"/>
    <d v="2022-01-07T00:00:00"/>
    <s v="Sales"/>
    <s v="stat_kcR4fZg7TU7jjk1jAVua3qGLRS4J5uFayEjK5j02wtv"/>
    <s v="Unqualified"/>
    <n v="0"/>
    <s v="OpportunityStatusType.Lost"/>
    <m/>
    <m/>
    <s v="GMC- Renewal  (1+3)- 200 staff"/>
    <s v="lead_maZRIqsAVkob2ku9K6LgEP4jWhM1qclyS5IALPlMDJE"/>
    <s v="advathi central school"/>
    <s v="Bhairavi Jog"/>
    <s v="user_t8sUu4byhPnyQ33u64Ecs5WRL98oy2iuu4iTrhCr4vl"/>
    <s v="Nilesh Dhanani"/>
    <s v="2022-04-25 08:30:56.184000+00:00"/>
    <s v="2022-06-03 08:04:45.790000+00:00"/>
    <m/>
    <s v="Bangalore"/>
    <m/>
    <m/>
    <m/>
    <n v="2000"/>
    <m/>
    <m/>
    <m/>
    <m/>
    <m/>
    <m/>
    <m/>
    <m/>
    <m/>
    <m/>
    <m/>
    <s v="Education"/>
    <m/>
    <m/>
    <m/>
    <m/>
    <m/>
    <m/>
    <m/>
    <m/>
    <m/>
    <m/>
    <m/>
    <m/>
    <s v="Aniket Vahile"/>
    <m/>
    <s v="user_228eUmsdKIb9OItgmiDq1zD4aPZ1eqiapbaLAGeBf8g"/>
    <x v="13"/>
    <x v="1"/>
    <m/>
    <s v="July; June"/>
    <s v="Gated Content"/>
    <m/>
    <m/>
    <s v="Downloaded the guide: Designing employee healthcare plan"/>
    <m/>
    <m/>
    <m/>
    <s v="2021-11-08 17:17:44.170000+00:00"/>
    <s v="2022-07-10 06:53:20.079000+00:00"/>
    <s v="GMC"/>
  </r>
  <r>
    <s v="Vrushali Kummar"/>
    <n v="1800000"/>
    <s v="INR"/>
    <n v="0"/>
    <d v="2022-01-07T00:00:00"/>
    <s v="Sales"/>
    <s v="stat_kcR4fZg7TU7jjk1jAVua3qGLRS4J5uFayEjK5j02wtv"/>
    <s v="Unqualified"/>
    <n v="0"/>
    <s v="OpportunityStatusType.Lost"/>
    <m/>
    <m/>
    <s v="GMC- Renewal- 2000 students"/>
    <s v="lead_maZRIqsAVkob2ku9K6LgEP4jWhM1qclyS5IALPlMDJE"/>
    <s v="advathi central school"/>
    <s v="Bhairavi Jog"/>
    <s v="user_t8sUu4byhPnyQ33u64Ecs5WRL98oy2iuu4iTrhCr4vl"/>
    <s v="Nilesh Dhanani"/>
    <s v="2022-04-25 08:27:10.434000+00:00"/>
    <s v="2022-06-03 08:04:40.985000+00:00"/>
    <m/>
    <s v="Bangalore"/>
    <m/>
    <m/>
    <m/>
    <n v="2000"/>
    <m/>
    <m/>
    <m/>
    <m/>
    <m/>
    <m/>
    <m/>
    <m/>
    <m/>
    <m/>
    <m/>
    <s v="Education"/>
    <m/>
    <m/>
    <m/>
    <m/>
    <m/>
    <m/>
    <m/>
    <m/>
    <m/>
    <m/>
    <m/>
    <m/>
    <s v="Aniket Vahile"/>
    <m/>
    <s v="user_228eUmsdKIb9OItgmiDq1zD4aPZ1eqiapbaLAGeBf8g"/>
    <x v="13"/>
    <x v="1"/>
    <m/>
    <s v="July; June"/>
    <s v="Gated Content"/>
    <m/>
    <m/>
    <s v="Downloaded the guide: Designing employee healthcare plan"/>
    <m/>
    <m/>
    <m/>
    <s v="2021-11-08 17:17:44.170000+00:00"/>
    <s v="2022-07-10 06:53:20.079000+00:00"/>
    <s v="GMC"/>
  </r>
  <r>
    <s v="Mayur Gadiyar"/>
    <n v="1000000"/>
    <s v="INR"/>
    <n v="0"/>
    <d v="2022-01-08T00:00:00"/>
    <s v="Sales"/>
    <s v="stat_kcR4fZg7TU7jjk1jAVua3qGLRS4J5uFayEjK5j02wtv"/>
    <s v="Unqualified"/>
    <n v="0"/>
    <s v="OpportunityStatusType.Lost"/>
    <m/>
    <m/>
    <s v="EAR - Project 2"/>
    <s v="lead_CFJkJd19u6spE0KujHtVPdhKyaQY28QnJILosSkr3d7"/>
    <s v="Llyods Metal"/>
    <s v="Mayur Gadiyar"/>
    <s v="user_bdUPAGjcS7p6513So3N4g3aWNS5HuBuVJi7bvCPAsLt"/>
    <s v="Mayur Gadiyar"/>
    <s v="2022-05-26 11:52:25.183000+00:00"/>
    <s v="2022-06-01 07:37:34.083000+00:00"/>
    <m/>
    <s v="Mumbai"/>
    <m/>
    <m/>
    <m/>
    <n v="246"/>
    <m/>
    <m/>
    <m/>
    <m/>
    <m/>
    <m/>
    <m/>
    <m/>
    <m/>
    <m/>
    <m/>
    <s v="Retail"/>
    <m/>
    <m/>
    <m/>
    <m/>
    <m/>
    <m/>
    <m/>
    <m/>
    <m/>
    <m/>
    <m/>
    <m/>
    <s v="Arunkumar Dubey"/>
    <m/>
    <m/>
    <x v="16"/>
    <x v="1"/>
    <m/>
    <s v="August"/>
    <s v="Cold Call"/>
    <m/>
    <m/>
    <m/>
    <m/>
    <m/>
    <m/>
    <s v="2022-05-25 16:35:56.893000+00:00"/>
    <s v="2022-09-06 14:28:21.482000+00:00"/>
    <s v="NON EB"/>
  </r>
  <r>
    <s v="Bharti Bankey"/>
    <n v="1000000"/>
    <s v="INR"/>
    <n v="0"/>
    <s v="7/31/22"/>
    <s v="Sales"/>
    <s v="stat_1hn9nRJaLbI53NxPuSQgo90kRpbpKsFlwN4oEGNUTdO"/>
    <s v="Lost"/>
    <n v="0"/>
    <s v="OpportunityStatusType.Lost"/>
    <m/>
    <m/>
    <s v="GMC-fresh"/>
    <s v="lead_T6RsVvuuelMvlWHoQAnYsVHfHAAoiZoU6EtBfflsYOh"/>
    <s v="Oxford International Educational Group (fresh)"/>
    <s v="Bharti Bankey"/>
    <s v="user_aM3WaaSUQQmaNnsm9l2FQRVWUEr8RN2ZdXzsuQUalQ3"/>
    <s v="Bharti Bankey"/>
    <s v="2022-04-20 07:05:58.131000+00:00"/>
    <s v="2022-06-03 07:52:49.670000+00:00"/>
    <m/>
    <s v="Mumbai"/>
    <m/>
    <s v="2022-04-02 06:53:08+00:00"/>
    <m/>
    <n v="120"/>
    <m/>
    <m/>
    <m/>
    <m/>
    <m/>
    <m/>
    <m/>
    <s v="PAID_SOCIAL"/>
    <m/>
    <m/>
    <m/>
    <s v="Education"/>
    <m/>
    <m/>
    <m/>
    <m/>
    <m/>
    <m/>
    <m/>
    <m/>
    <m/>
    <m/>
    <m/>
    <m/>
    <m/>
    <m/>
    <s v="user_aM3WaaSUQQmaNnsm9l2FQRVWUEr8RN2ZdXzsuQUalQ3"/>
    <x v="7"/>
    <x v="1"/>
    <m/>
    <s v="July"/>
    <s v="Inbound"/>
    <s v="Inbound via website"/>
    <m/>
    <s v="Employee Count 100"/>
    <m/>
    <m/>
    <m/>
    <s v="2022-04-02 06:54:28.497000+00:00"/>
    <s v="2022-08-23 10:52:43.897000+00:00"/>
    <m/>
  </r>
  <r>
    <s v="Abhiroop Ganguly"/>
    <n v="2000000"/>
    <s v="INR"/>
    <n v="0"/>
    <d v="2022-05-07T00:00:00"/>
    <s v="Sales"/>
    <s v="stat_kcR4fZg7TU7jjk1jAVua3qGLRS4J5uFayEjK5j02wtv"/>
    <s v="Unqualified"/>
    <n v="0"/>
    <s v="OpportunityStatusType.Lost"/>
    <s v="cont_Ql9iBdyQF8FzDEF6k1kjcV2ZX9DHHhmfUOEy4cUNzgd"/>
    <s v="Sukvinder Singh"/>
    <s v="fresh GTL"/>
    <s v="lead_uujhaIHZ418974u1aNILsSHayaqJeo9t87LhpqEDfIA"/>
    <s v="InfoCepts"/>
    <s v="Gauri Jori"/>
    <s v="user_U27GK6WjhLhUhi1EDKXV57xMpn8n8DMIOjci1q3UReZ"/>
    <s v="Abhiroop Ganguly"/>
    <s v="2022-02-08 09:13:59.629000+00:00"/>
    <s v="2022-06-01 07:55:16.677000+00:00"/>
    <m/>
    <s v="Nagpur"/>
    <m/>
    <m/>
    <m/>
    <n v="1150"/>
    <m/>
    <m/>
    <m/>
    <m/>
    <m/>
    <m/>
    <m/>
    <s v="PAID_SOCIAL"/>
    <m/>
    <m/>
    <m/>
    <s v="IT Services &amp; IT Consulting"/>
    <m/>
    <m/>
    <m/>
    <m/>
    <m/>
    <m/>
    <m/>
    <m/>
    <m/>
    <m/>
    <m/>
    <m/>
    <s v="Deepak Yadav"/>
    <m/>
    <s v="user_5YHA1ZU4iP896lD1YJehdJcMx7ZEgWCpulT4T2c3pJ3"/>
    <x v="4"/>
    <x v="1"/>
    <m/>
    <s v="February"/>
    <s v="Cold Call; Gated Content"/>
    <s v="soumen majumdar"/>
    <m/>
    <s v="Ssoumen List"/>
    <m/>
    <m/>
    <m/>
    <s v="2021-10-26 11:53:00.068000+00:00"/>
    <s v="2022-09-01 15:26:12.334000+00:00"/>
    <m/>
  </r>
  <r>
    <s v="Mayur Gadiyar"/>
    <n v="0"/>
    <s v="INR"/>
    <n v="0"/>
    <s v="7/16/22"/>
    <s v="Sales"/>
    <s v="stat_kcR4fZg7TU7jjk1jAVua3qGLRS4J5uFayEjK5j02wtv"/>
    <s v="Unqualified"/>
    <n v="0"/>
    <s v="OpportunityStatusType.Lost"/>
    <m/>
    <m/>
    <m/>
    <s v="lead_ixnuzONEg5Gs5tr0tUxwIIFm6y9swjhtkoMWrsTrf7K"/>
    <s v="Isgec Hitachi Zosen"/>
    <s v="Kaushlya Bhavsar"/>
    <s v="user_bdUPAGjcS7p6513So3N4g3aWNS5HuBuVJi7bvCPAsLt"/>
    <s v="Mayur Gadiyar"/>
    <s v="2022-03-09 12:07:22.451000+00:00"/>
    <s v="2022-05-31 10:30:31.673000+00:00"/>
    <m/>
    <s v="Bharuch"/>
    <m/>
    <s v="2022-03-20 10:55:01+00:00"/>
    <m/>
    <n v="41"/>
    <m/>
    <m/>
    <m/>
    <m/>
    <m/>
    <m/>
    <m/>
    <m/>
    <m/>
    <m/>
    <m/>
    <s v="Manufacturing"/>
    <m/>
    <m/>
    <m/>
    <m/>
    <m/>
    <m/>
    <m/>
    <m/>
    <m/>
    <m/>
    <m/>
    <m/>
    <m/>
    <m/>
    <s v="user_FkSWcqjfeTqoo0NaiDWgDVeXoui6YtIDYPZVOCd1cwP"/>
    <x v="37"/>
    <x v="1"/>
    <m/>
    <s v="June"/>
    <s v="Gated Content; Inbound"/>
    <s v="Inbound via website"/>
    <m/>
    <s v="Downloaded the guide: Employee Wellness Handbook"/>
    <m/>
    <m/>
    <m/>
    <s v="2021-12-15 09:54:14.640000+00:00"/>
    <s v="2022-07-13 06:13:05.589000+00:00"/>
    <s v="GPA"/>
  </r>
  <r>
    <s v="Mayur Gadiyar"/>
    <n v="1000000"/>
    <s v="INR"/>
    <n v="0"/>
    <d v="2022-01-08T00:00:00"/>
    <s v="Sales"/>
    <s v="stat_kcR4fZg7TU7jjk1jAVua3qGLRS4J5uFayEjK5j02wtv"/>
    <s v="Unqualified"/>
    <n v="0"/>
    <s v="OpportunityStatusType.Lost"/>
    <s v="cont_JIg2UupYOlsxfyBjJxrTpwrI2bBd1TInzI2sGfqGLUK"/>
    <s v="Hariharan"/>
    <s v="EAR - Project 1"/>
    <s v="lead_CFJkJd19u6spE0KujHtVPdhKyaQY28QnJILosSkr3d7"/>
    <s v="Llyods Metal"/>
    <s v="Mayur Gadiyar"/>
    <s v="user_bdUPAGjcS7p6513So3N4g3aWNS5HuBuVJi7bvCPAsLt"/>
    <s v="Mayur Gadiyar"/>
    <s v="2022-05-26 11:51:49.853000+00:00"/>
    <s v="2022-06-01 07:37:20.842000+00:00"/>
    <m/>
    <s v="Mumbai"/>
    <m/>
    <m/>
    <m/>
    <n v="246"/>
    <m/>
    <m/>
    <m/>
    <m/>
    <m/>
    <m/>
    <m/>
    <m/>
    <m/>
    <m/>
    <m/>
    <s v="Retail"/>
    <m/>
    <m/>
    <m/>
    <m/>
    <m/>
    <m/>
    <m/>
    <m/>
    <m/>
    <m/>
    <m/>
    <m/>
    <s v="Arunkumar Dubey"/>
    <m/>
    <m/>
    <x v="16"/>
    <x v="1"/>
    <m/>
    <s v="August"/>
    <s v="Cold Call"/>
    <m/>
    <m/>
    <m/>
    <m/>
    <m/>
    <m/>
    <s v="2022-05-25 16:35:56.893000+00:00"/>
    <s v="2022-09-06 14:28:21.482000+00:00"/>
    <s v="NON EB"/>
  </r>
  <r>
    <s v="Bhairavi Jog"/>
    <n v="200000"/>
    <s v="INR"/>
    <n v="0"/>
    <d v="2022-01-07T00:00:00"/>
    <s v="Sales"/>
    <s v="stat_kcR4fZg7TU7jjk1jAVua3qGLRS4J5uFayEjK5j02wtv"/>
    <s v="Unqualified"/>
    <n v="0"/>
    <s v="OpportunityStatusType.Lost"/>
    <m/>
    <m/>
    <s v="Parental"/>
    <s v="lead_c3juvZzHpI17b7mRGJzg6h5urE3tcfRnsf5xohOEdmC"/>
    <s v="Saksoft"/>
    <s v="Bhairavi Jog"/>
    <s v="user_jbppzD9HyqqioXDaUzrIJfkBW97sQdk5kSNPsBKGx0r"/>
    <s v="Pranaav Marathe"/>
    <s v="2022-04-20 11:14:11.452000+00:00"/>
    <s v="2022-05-31 10:38:57.293000+00:00"/>
    <m/>
    <s v="Chennai"/>
    <m/>
    <m/>
    <m/>
    <n v="1000"/>
    <m/>
    <m/>
    <m/>
    <m/>
    <m/>
    <m/>
    <m/>
    <m/>
    <m/>
    <m/>
    <m/>
    <s v="IT Services &amp; IT Consulting"/>
    <m/>
    <m/>
    <m/>
    <m/>
    <m/>
    <m/>
    <m/>
    <m/>
    <m/>
    <m/>
    <m/>
    <m/>
    <s v="Rakesh Nade"/>
    <m/>
    <s v="user_Jujy0sFufO9J3qwY7aNpCCnF6nFZMrfvciNEydEzhaI"/>
    <x v="2"/>
    <x v="1"/>
    <m/>
    <s v="January; July; May"/>
    <s v="Cold Call"/>
    <m/>
    <m/>
    <m/>
    <m/>
    <m/>
    <m/>
    <s v="2022-01-31 05:10:28.325000+00:00"/>
    <s v="2022-10-20 11:35:53.973000+00:00"/>
    <m/>
  </r>
  <r>
    <s v="Prasoon Mishra"/>
    <n v="500000"/>
    <s v="INR"/>
    <n v="0"/>
    <s v="7/20/22"/>
    <s v="Sales"/>
    <s v="stat_1hn9nRJaLbI53NxPuSQgo90kRpbpKsFlwN4oEGNUTdO"/>
    <s v="Lost"/>
    <n v="0"/>
    <s v="OpportunityStatusType.Lost"/>
    <s v="cont_XkEQoYgF4PW0rCAyosmOesNhx4tpt80i0tg6hIT5qQc"/>
    <s v="Netra Patkar"/>
    <s v="GPA"/>
    <s v="lead_Z9Kn9ZeIZTznKu7UY0iR5Db076fibEKLT40Dq5AeTAQ"/>
    <s v="Pay1"/>
    <s v="Trupti Suryavanshi"/>
    <s v="user_P3f70h2AcefBkFTBZpvA9LgDbjTmUIXkqdKqHJ5evwA"/>
    <s v="Manojkumar Tinna"/>
    <s v="2022-05-04 11:07:19.180000+00:00"/>
    <s v="2022-05-31 01:50:20.927000+00:00"/>
    <m/>
    <s v="Mumbai"/>
    <m/>
    <m/>
    <m/>
    <n v="185"/>
    <m/>
    <m/>
    <m/>
    <m/>
    <m/>
    <m/>
    <m/>
    <m/>
    <m/>
    <m/>
    <m/>
    <s v="Retail"/>
    <m/>
    <m/>
    <m/>
    <m/>
    <m/>
    <m/>
    <m/>
    <m/>
    <m/>
    <m/>
    <m/>
    <m/>
    <s v="Deepak Yadav; Rakesh Nade"/>
    <m/>
    <s v="user_L8E6IFhq6UCzKLHa45LUUTZCznDuyDwFrGaEp9DXiUM"/>
    <x v="9"/>
    <x v="12"/>
    <m/>
    <s v="May"/>
    <s v="Cold Call"/>
    <s v="Lusha"/>
    <m/>
    <s v="Glengarry"/>
    <m/>
    <m/>
    <m/>
    <s v="2021-12-09 09:17:42.820000+00:00"/>
    <s v="2022-10-10 02:50:50.833000+00:00"/>
    <m/>
  </r>
  <r>
    <s v="Manish Balpande"/>
    <n v="1500000"/>
    <s v="INR"/>
    <n v="0"/>
    <d v="2022-06-07T00:00:00"/>
    <s v="Sales"/>
    <s v="stat_kcR4fZg7TU7jjk1jAVua3qGLRS4J5uFayEjK5j02wtv"/>
    <s v="Unqualified"/>
    <n v="0"/>
    <s v="OpportunityStatusType.Lost"/>
    <s v="cont_0hBqnMswItuRvMtXSJfN7JdvxzZOFh9DqUFsmtRR00Q"/>
    <s v="Rajiv Agrawal"/>
    <m/>
    <s v="lead_QYJyMqAJs2wKuGfwBVaAIibF8GyeWklzEs662L65Yrx"/>
    <s v="My Car Pune Pvt Ltd"/>
    <s v="Sarvesh Pawar"/>
    <s v="user_8jx3L2CDfrbzNnwYUv6Plfha6VxaSGsqcbTXR3sIBZi"/>
    <s v="Manish Balpande"/>
    <s v="2022-04-25 07:44:15.489000+00:00"/>
    <s v="2022-05-30 05:29:58.587000+00:00"/>
    <m/>
    <s v="Pune"/>
    <m/>
    <m/>
    <m/>
    <n v="1000"/>
    <m/>
    <m/>
    <s v="Facebook"/>
    <m/>
    <m/>
    <m/>
    <m/>
    <s v="PAID_SOCIAL"/>
    <m/>
    <m/>
    <m/>
    <s v="Automotive"/>
    <m/>
    <m/>
    <m/>
    <m/>
    <m/>
    <m/>
    <m/>
    <m/>
    <m/>
    <m/>
    <m/>
    <m/>
    <s v="Deepak Yadav"/>
    <m/>
    <s v="user_A8KOTZADnUtEQOLt4nSLAmteNStuGh80js75RYjrXVt"/>
    <x v="6"/>
    <x v="1"/>
    <m/>
    <s v="May"/>
    <s v="Gated Content"/>
    <m/>
    <m/>
    <s v="Employee Engagement Handbook"/>
    <m/>
    <m/>
    <m/>
    <s v="2021-08-18 08:30:43.668000+00:00"/>
    <s v="2022-07-10 07:11:25.429000+00:00"/>
    <s v="GMC"/>
  </r>
  <r>
    <s v="Sonal Paithankar"/>
    <n v="5000000"/>
    <s v="INR"/>
    <n v="0"/>
    <d v="2022-01-09T00:00:00"/>
    <s v="Sales"/>
    <s v="stat_kcR4fZg7TU7jjk1jAVua3qGLRS4J5uFayEjK5j02wtv"/>
    <s v="Unqualified"/>
    <n v="0"/>
    <s v="OpportunityStatusType.Lost"/>
    <m/>
    <m/>
    <s v="Parental Policy"/>
    <s v="lead_mk7lHjQbXCyJl63zqnXly1LfjM67E3wRAOS44yPN9CD"/>
    <s v="Datamatics"/>
    <s v="Aditya Binani"/>
    <s v="user_P3f70h2AcefBkFTBZpvA9LgDbjTmUIXkqdKqHJ5evwA"/>
    <s v="Manojkumar Tinna"/>
    <s v="2022-01-21 12:09:08.450000+00:00"/>
    <s v="2022-05-31 01:19:07.315000+00:00"/>
    <m/>
    <s v="Mumbai"/>
    <m/>
    <m/>
    <m/>
    <n v="8500"/>
    <m/>
    <m/>
    <s v="Facebook"/>
    <m/>
    <m/>
    <m/>
    <m/>
    <s v="PAID_SOCIAL"/>
    <m/>
    <m/>
    <m/>
    <s v="IT Services &amp; IT Consulting; Outsourcing and Offshoring Consulting"/>
    <m/>
    <m/>
    <m/>
    <m/>
    <m/>
    <m/>
    <m/>
    <m/>
    <m/>
    <m/>
    <m/>
    <m/>
    <s v="Amol Gawali"/>
    <m/>
    <s v="user_g5Yw4Z4XnIbmcGhJO80vdtFdd5ElcDlgYO3q8l82ODn"/>
    <x v="18"/>
    <x v="1"/>
    <m/>
    <s v="March"/>
    <s v="Cold Call"/>
    <s v="Bhushan referral"/>
    <m/>
    <s v="Employee Engagement Handbook"/>
    <m/>
    <m/>
    <m/>
    <s v="2021-08-05 07:12:36.264000+00:00"/>
    <s v="2022-09-21 04:07:24.829000+00:00"/>
    <m/>
  </r>
  <r>
    <s v="Vikas Gupta"/>
    <n v="100000"/>
    <s v="INR"/>
    <n v="0"/>
    <s v="8/15/22"/>
    <s v="Sales"/>
    <s v="stat_kcR4fZg7TU7jjk1jAVua3qGLRS4J5uFayEjK5j02wtv"/>
    <s v="Unqualified"/>
    <n v="0"/>
    <s v="OpportunityStatusType.Lost"/>
    <s v="cont_YtmkCpNnvhPmWj5LBkLKyISsugx1lafqQz7knJz4nJf"/>
    <s v="Mahesh Chorge"/>
    <s v="The agent is involved for the last 8 years. The client won't change the same."/>
    <s v="lead_lLrZCokMdldSJA6jHTVKClhav8PlQztub8Hhmom3jiS"/>
    <s v="Axis My India"/>
    <s v="Trupti Suryavanshi"/>
    <s v="user_lccnw70UrYzjPcbxrA5N9qp8LF1vx6aP08yPEdeU06P"/>
    <s v="Vikas Gupta"/>
    <s v="2021-12-31 10:23:44.260000+00:00"/>
    <s v="2022-05-29 11:40:05.436000+00:00"/>
    <m/>
    <s v="Mumbai"/>
    <m/>
    <m/>
    <m/>
    <n v="500"/>
    <m/>
    <m/>
    <m/>
    <m/>
    <m/>
    <m/>
    <m/>
    <m/>
    <m/>
    <m/>
    <m/>
    <s v="Digital Marketing &amp; Advertising; Others"/>
    <m/>
    <m/>
    <m/>
    <m/>
    <m/>
    <m/>
    <m/>
    <m/>
    <m/>
    <m/>
    <m/>
    <m/>
    <s v="Aniket Vahile"/>
    <m/>
    <s v="user_L8E6IFhq6UCzKLHa45LUUTZCznDuyDwFrGaEp9DXiUM"/>
    <x v="9"/>
    <x v="1"/>
    <m/>
    <s v="August"/>
    <s v="Cold Call"/>
    <s v="Naukri.com"/>
    <m/>
    <m/>
    <m/>
    <m/>
    <m/>
    <s v="2021-10-26 11:53:41.264000+00:00"/>
    <s v="2022-10-10 02:53:02.547000+00:00"/>
    <s v="GPA"/>
  </r>
  <r>
    <s v="Vikas Gupta"/>
    <n v="2000000"/>
    <s v="INR"/>
    <n v="0"/>
    <s v="8/15/22"/>
    <s v="Sales"/>
    <s v="stat_kcR4fZg7TU7jjk1jAVua3qGLRS4J5uFayEjK5j02wtv"/>
    <s v="Unqualified"/>
    <n v="0"/>
    <s v="OpportunityStatusType.Lost"/>
    <s v="cont_YtmkCpNnvhPmWj5LBkLKyISsugx1lafqQz7knJz4nJf"/>
    <s v="Mahesh Chorge"/>
    <s v="The agent is involved for the last 8 years. The client won't change the same."/>
    <s v="lead_lLrZCokMdldSJA6jHTVKClhav8PlQztub8Hhmom3jiS"/>
    <s v="Axis My India"/>
    <s v="Trupti Suryavanshi"/>
    <s v="user_lccnw70UrYzjPcbxrA5N9qp8LF1vx6aP08yPEdeU06P"/>
    <s v="Vikas Gupta"/>
    <s v="2021-12-29 11:09:03.008000+00:00"/>
    <s v="2022-05-29 11:34:19.460000+00:00"/>
    <m/>
    <s v="Mumbai"/>
    <m/>
    <m/>
    <m/>
    <n v="500"/>
    <m/>
    <m/>
    <m/>
    <m/>
    <m/>
    <m/>
    <m/>
    <m/>
    <m/>
    <m/>
    <m/>
    <s v="Digital Marketing &amp; Advertising; Others"/>
    <m/>
    <m/>
    <m/>
    <m/>
    <m/>
    <m/>
    <m/>
    <m/>
    <m/>
    <m/>
    <m/>
    <m/>
    <s v="Aniket Vahile"/>
    <m/>
    <s v="user_L8E6IFhq6UCzKLHa45LUUTZCznDuyDwFrGaEp9DXiUM"/>
    <x v="9"/>
    <x v="1"/>
    <m/>
    <s v="August"/>
    <s v="Cold Call"/>
    <s v="Naukri.com"/>
    <m/>
    <m/>
    <m/>
    <m/>
    <m/>
    <s v="2021-10-26 11:53:41.264000+00:00"/>
    <s v="2022-10-10 02:53:02.547000+00:00"/>
    <s v="GMC"/>
  </r>
  <r>
    <s v="Sameer Iftekhari"/>
    <n v="600000"/>
    <s v="INR"/>
    <n v="0"/>
    <s v="8/31/22"/>
    <s v="Sales"/>
    <s v="stat_1hn9nRJaLbI53NxPuSQgo90kRpbpKsFlwN4oEGNUTdO"/>
    <s v="Lost"/>
    <n v="0"/>
    <s v="OpportunityStatusType.Lost"/>
    <m/>
    <m/>
    <s v="fresh policy, ref from MIT"/>
    <s v="lead_mQvpVpr6xBCyL7wJy07T9lD9M8WSumJVHhlRv2pZuik"/>
    <s v="Naandi Foundation"/>
    <s v="Prajakta Sahastrabudhe"/>
    <s v="user_sREdxbAJihL2Zbgic7tyQ6Rc4Mny7HnD1RNGhA9DDYh"/>
    <s v="Prajakta Sahastrabudhe"/>
    <s v="2022-02-21 10:17:01.760000+00:00"/>
    <s v="2022-05-27 14:11:27.377000+00:00"/>
    <m/>
    <s v="Hyderabad"/>
    <m/>
    <m/>
    <m/>
    <n v="703"/>
    <m/>
    <m/>
    <m/>
    <m/>
    <m/>
    <m/>
    <m/>
    <m/>
    <m/>
    <m/>
    <m/>
    <s v="Others"/>
    <m/>
    <m/>
    <m/>
    <m/>
    <m/>
    <m/>
    <m/>
    <m/>
    <m/>
    <m/>
    <m/>
    <m/>
    <s v="Deepak Yadav"/>
    <m/>
    <s v="user_IpBH4s1Av5OVFfQQ3nW0qPDDjwLT9uRfx1sVhml8UQA"/>
    <x v="23"/>
    <x v="6"/>
    <m/>
    <s v="August"/>
    <s v="Cold Call"/>
    <m/>
    <m/>
    <m/>
    <m/>
    <m/>
    <m/>
    <s v="2022-02-21 10:00:20.394000+00:00"/>
    <s v="2022-10-13 07:41:49.715000+00:00"/>
    <m/>
  </r>
  <r>
    <s v="Omkar Ghate"/>
    <n v="20000"/>
    <s v="INR"/>
    <n v="0"/>
    <s v="7/31/22"/>
    <s v="Sales"/>
    <s v="stat_kcR4fZg7TU7jjk1jAVua3qGLRS4J5uFayEjK5j02wtv"/>
    <s v="Unqualified"/>
    <n v="0"/>
    <s v="OpportunityStatusType.Lost"/>
    <s v="cont_96wgusFrek7HCYiJbI4pkz2nM4JpeCVgoWnL8Xs8VP6"/>
    <s v="Sakshi Malhotra"/>
    <s v="GPA"/>
    <s v="lead_JQydGNJZz2PRqiVFqhj3wOiyaQzEIyfEbx62GVHfJbM"/>
    <s v="Masai School"/>
    <s v="Aishwarya Nyayadhish"/>
    <s v="user_9SBRjyF0n4iWuhUdqRyQkFhl2J4uyNKhFWvvJEvunX8"/>
    <s v="Omkar Ghate"/>
    <s v="2022-05-13 09:15:46.067000+00:00"/>
    <s v="2022-05-27 10:52:18.513000+00:00"/>
    <m/>
    <s v="Bangalore"/>
    <m/>
    <m/>
    <m/>
    <n v="160"/>
    <m/>
    <m/>
    <m/>
    <m/>
    <m/>
    <m/>
    <m/>
    <m/>
    <m/>
    <m/>
    <m/>
    <s v="Education"/>
    <m/>
    <m/>
    <m/>
    <m/>
    <m/>
    <m/>
    <m/>
    <m/>
    <m/>
    <m/>
    <m/>
    <m/>
    <m/>
    <m/>
    <s v="user_6hRQhcoLhZEDUBYaw3vS7rv6T5582sGfXq4jNRqTfUU"/>
    <x v="14"/>
    <x v="1"/>
    <m/>
    <m/>
    <s v="Gated Content"/>
    <m/>
    <m/>
    <s v="Employee Engagement Handbook"/>
    <m/>
    <m/>
    <m/>
    <s v="2022-05-11 13:11:05.248000+00:00"/>
    <s v="2022-09-09 12:00:36.786000+00:00"/>
    <m/>
  </r>
  <r>
    <s v="Satyam Tiwari"/>
    <n v="300000"/>
    <s v="INR"/>
    <n v="0"/>
    <s v="7/15/22"/>
    <s v="Sales"/>
    <s v="stat_kcR4fZg7TU7jjk1jAVua3qGLRS4J5uFayEjK5j02wtv"/>
    <s v="Unqualified"/>
    <n v="0"/>
    <s v="OpportunityStatusType.Lost"/>
    <s v="cont_fQcJ0hrGx36o1ZobKx5P5QeXTuiHNnImJoODnaKJ9Li"/>
    <s v="Supratim Ghosh"/>
    <m/>
    <s v="lead_icuMWkhTZFcOxeCQ2Dqrt3zNRcHTNoXOEJI5CJVe4fd"/>
    <s v="TCM Logistics LLC (Fresh)"/>
    <s v="Prateek Wadhwa"/>
    <s v="user_2YgShwgjLNI4FjAqgE9PtKsdIaGh919JGcFG919fe5B"/>
    <s v="Satyam Tiwari"/>
    <s v="2022-05-02 10:47:00.153000+00:00"/>
    <s v="2022-05-26 12:54:43.623000+00:00"/>
    <m/>
    <s v="Mumbai"/>
    <m/>
    <m/>
    <m/>
    <m/>
    <m/>
    <m/>
    <m/>
    <m/>
    <m/>
    <m/>
    <m/>
    <m/>
    <m/>
    <m/>
    <m/>
    <s v="Transportation &amp; Logistics"/>
    <m/>
    <m/>
    <m/>
    <m/>
    <m/>
    <m/>
    <m/>
    <m/>
    <m/>
    <m/>
    <m/>
    <m/>
    <m/>
    <m/>
    <s v="user_FdWFezbLzkYQcGsBUsjZO25nr2poK2nRbqV47Rs5Kfm"/>
    <x v="17"/>
    <x v="1"/>
    <m/>
    <s v="June"/>
    <s v="Gated Content"/>
    <m/>
    <m/>
    <s v="Employee Engagement Handbook"/>
    <m/>
    <m/>
    <m/>
    <s v="2022-05-02 07:32:13.991000+00:00"/>
    <s v="2022-08-27 08:08:16.923000+00:00"/>
    <s v="GMC"/>
  </r>
  <r>
    <s v="Namrata Aurora"/>
    <n v="5000000"/>
    <s v="INR"/>
    <n v="0"/>
    <d v="2022-01-07T00:00:00"/>
    <s v="Sales"/>
    <s v="stat_kcR4fZg7TU7jjk1jAVua3qGLRS4J5uFayEjK5j02wtv"/>
    <s v="Unqualified"/>
    <n v="0"/>
    <s v="OpportunityStatusType.Lost"/>
    <s v="cont_vtn2qibz3Ux7oduKf2VoKa8QRgusI6GPU1Jsb7DELog"/>
    <s v="Anurag Agarwal"/>
    <s v="1+5 policy thru Aon brokers. 40% co-pay for parents. Policy placed with Iffco Tokio. 1000 members. Renewal in Jul. Have a global mandate. Liked the proposition but being a global mandate, they would have to make this work thru Aon only."/>
    <s v="lead_xCwPWO3SCc1ee4XhcL9XdupBzKqgKMjrubsnKE0J1CO"/>
    <s v="Danone India"/>
    <s v="Nitin Bhavsar"/>
    <s v="user_jbppzD9HyqqioXDaUzrIJfkBW97sQdk5kSNPsBKGx0r"/>
    <s v="Pranaav Marathe"/>
    <s v="2021-11-17 11:58:05.455000+00:00"/>
    <s v="2022-05-26 11:31:51.085000+00:00"/>
    <m/>
    <s v="Mumbai"/>
    <m/>
    <m/>
    <m/>
    <n v="175"/>
    <m/>
    <m/>
    <m/>
    <m/>
    <m/>
    <m/>
    <m/>
    <m/>
    <m/>
    <m/>
    <m/>
    <s v="Food &amp; Beverages"/>
    <m/>
    <m/>
    <m/>
    <m/>
    <m/>
    <m/>
    <m/>
    <m/>
    <m/>
    <m/>
    <m/>
    <m/>
    <m/>
    <m/>
    <s v="user_IpBH4s1Av5OVFfQQ3nW0qPDDjwLT9uRfx1sVhml8UQA"/>
    <x v="23"/>
    <x v="1"/>
    <m/>
    <s v="July"/>
    <s v="Cold Call"/>
    <m/>
    <m/>
    <m/>
    <m/>
    <m/>
    <m/>
    <s v="2021-11-17 11:56:18.440000+00:00"/>
    <s v="2022-08-27 07:10:28.995000+00:00"/>
    <m/>
  </r>
  <r>
    <s v="Moziez Chamadia"/>
    <n v="1300000"/>
    <s v="INR"/>
    <n v="0"/>
    <s v="7/15/22"/>
    <s v="Sales"/>
    <s v="stat_kcR4fZg7TU7jjk1jAVua3qGLRS4J5uFayEjK5j02wtv"/>
    <s v="Unqualified"/>
    <n v="0"/>
    <s v="OpportunityStatusType.Lost"/>
    <s v="cont_3DK2AKkJLdvYUdCBgFTKhK6qQRitYGl0f7MtfnaA7ZT"/>
    <s v="Indu Vishwanathan"/>
    <s v="GTL"/>
    <s v="lead_0fPO5mGQjhItfiiEaOjSa0CiTUW4SwqcfF5HjtHC6Dv"/>
    <s v="The Executive Centre"/>
    <s v="Mayur Gadiyar"/>
    <s v="user_IgNfKH7wuLLjHvexoMm2PXWcnF3zYft0ZbMTyfwKRUg"/>
    <s v="Moziez Chamadia"/>
    <s v="2022-05-05 12:24:29.748000+00:00"/>
    <s v="2022-05-26 05:38:42.033000+00:00"/>
    <m/>
    <s v="Delhi"/>
    <m/>
    <m/>
    <m/>
    <n v="530"/>
    <m/>
    <m/>
    <m/>
    <m/>
    <m/>
    <m/>
    <m/>
    <m/>
    <m/>
    <m/>
    <m/>
    <s v="Professional Services"/>
    <m/>
    <m/>
    <m/>
    <m/>
    <m/>
    <m/>
    <m/>
    <m/>
    <m/>
    <m/>
    <m/>
    <m/>
    <m/>
    <m/>
    <s v="user_cuWn1aL1OYLr4Jn6i7zouGfa4efY8ya7QxeZnqSq8e5"/>
    <x v="34"/>
    <x v="1"/>
    <m/>
    <s v="July"/>
    <s v="Cold Call"/>
    <m/>
    <s v="Graded 3L to 10L"/>
    <m/>
    <m/>
    <m/>
    <m/>
    <s v="2021-10-26 11:53:41.014000+00:00"/>
    <s v="2022-10-10 10:13:30.796000+00:00"/>
    <s v="GTL"/>
  </r>
  <r>
    <s v="Moziez Chamadia"/>
    <n v="2700000"/>
    <s v="INR"/>
    <n v="0"/>
    <s v="8/31/22"/>
    <s v="Sales"/>
    <s v="stat_kcR4fZg7TU7jjk1jAVua3qGLRS4J5uFayEjK5j02wtv"/>
    <s v="Unqualified"/>
    <n v="0"/>
    <s v="OpportunityStatusType.Lost"/>
    <s v="cont_ClSryq3B8ErxzhGBo7HMrfx94U5zJO9OU8QTDK9ADfk"/>
    <s v="Denish Dodhiyawala"/>
    <s v="GTL for below 4.2 lakhs salaried employees"/>
    <s v="lead_9o5IJ1fJLLmnGCy17llx01ts8ELS2VltaodnJLRlUTk"/>
    <s v="AETHER INDUSTRIES LIMITED"/>
    <s v="Shreenath Bhat"/>
    <s v="user_IgNfKH7wuLLjHvexoMm2PXWcnF3zYft0ZbMTyfwKRUg"/>
    <s v="Moziez Chamadia"/>
    <s v="2022-05-19 11:35:17.771000+00:00"/>
    <s v="2022-05-26 05:38:20.845000+00:00"/>
    <m/>
    <s v="Surat"/>
    <m/>
    <m/>
    <m/>
    <n v="138"/>
    <m/>
    <m/>
    <m/>
    <m/>
    <m/>
    <m/>
    <m/>
    <m/>
    <m/>
    <m/>
    <m/>
    <s v="Manufacturing"/>
    <m/>
    <m/>
    <m/>
    <m/>
    <m/>
    <m/>
    <m/>
    <m/>
    <m/>
    <m/>
    <m/>
    <m/>
    <s v="Amol Gawali"/>
    <m/>
    <s v="user_vMd4rmcrSbjykdyL2J7rrYn84SWdcNc5FKligrmItPw"/>
    <x v="11"/>
    <x v="1"/>
    <m/>
    <s v="July"/>
    <s v="Cold Call"/>
    <m/>
    <m/>
    <m/>
    <m/>
    <m/>
    <m/>
    <s v="2022-04-25 19:08:47.730000+00:00"/>
    <s v="2022-09-08 07:51:59.567000+00:00"/>
    <s v="GTL"/>
  </r>
  <r>
    <s v="Moziez Chamadia"/>
    <n v="200000"/>
    <s v="INR"/>
    <n v="0"/>
    <s v="7/15/22"/>
    <s v="Sales"/>
    <s v="stat_kcR4fZg7TU7jjk1jAVua3qGLRS4J5uFayEjK5j02wtv"/>
    <s v="Unqualified"/>
    <n v="0"/>
    <s v="OpportunityStatusType.Lost"/>
    <s v="cont_3DK2AKkJLdvYUdCBgFTKhK6qQRitYGl0f7MtfnaA7ZT"/>
    <s v="Indu Vishwanathan"/>
    <s v="GPA"/>
    <s v="lead_0fPO5mGQjhItfiiEaOjSa0CiTUW4SwqcfF5HjtHC6Dv"/>
    <s v="The Executive Centre"/>
    <s v="Mayur Gadiyar"/>
    <s v="user_IgNfKH7wuLLjHvexoMm2PXWcnF3zYft0ZbMTyfwKRUg"/>
    <s v="Moziez Chamadia"/>
    <s v="2022-05-05 12:25:01.245000+00:00"/>
    <s v="2022-05-26 05:38:51.209000+00:00"/>
    <m/>
    <s v="Delhi"/>
    <m/>
    <m/>
    <m/>
    <n v="530"/>
    <m/>
    <m/>
    <m/>
    <m/>
    <m/>
    <m/>
    <m/>
    <m/>
    <m/>
    <m/>
    <m/>
    <s v="Professional Services"/>
    <m/>
    <m/>
    <m/>
    <m/>
    <m/>
    <m/>
    <m/>
    <m/>
    <m/>
    <m/>
    <m/>
    <m/>
    <m/>
    <m/>
    <s v="user_cuWn1aL1OYLr4Jn6i7zouGfa4efY8ya7QxeZnqSq8e5"/>
    <x v="34"/>
    <x v="1"/>
    <m/>
    <s v="July"/>
    <s v="Cold Call"/>
    <m/>
    <s v="Graded 3L to 10L"/>
    <m/>
    <m/>
    <m/>
    <m/>
    <s v="2021-10-26 11:53:41.014000+00:00"/>
    <s v="2022-10-10 10:13:30.796000+00:00"/>
    <s v="GPA"/>
  </r>
  <r>
    <s v="Moziez Chamadia"/>
    <n v="750000"/>
    <s v="INR"/>
    <n v="0"/>
    <d v="2022-01-07T00:00:00"/>
    <s v="Sales"/>
    <s v="stat_kcR4fZg7TU7jjk1jAVua3qGLRS4J5uFayEjK5j02wtv"/>
    <s v="Unqualified"/>
    <n v="0"/>
    <s v="OpportunityStatusType.Lost"/>
    <s v="cont_yAGyICYeWhyCF71KC5iW8dJ5Q922pjhxYg9YxQdUGya"/>
    <s v="Mangesh Vengsarkar"/>
    <s v="D&amp;O"/>
    <s v="lead_EPFFVjukJBsrd7tP1QytKXjCIrBXN9dN5Exr9CFXhqe"/>
    <s v="C2L BIZ SOLUTIONS PVT LTD"/>
    <s v="Mayur Gadiyar"/>
    <s v="user_IgNfKH7wuLLjHvexoMm2PXWcnF3zYft0ZbMTyfwKRUg"/>
    <s v="Moziez Chamadia"/>
    <s v="2022-05-24 11:56:24.779000+00:00"/>
    <s v="2022-05-26 05:35:04.138000+00:00"/>
    <m/>
    <s v="Mumbai"/>
    <m/>
    <m/>
    <m/>
    <n v="271"/>
    <m/>
    <m/>
    <m/>
    <m/>
    <m/>
    <m/>
    <m/>
    <m/>
    <m/>
    <m/>
    <m/>
    <s v="IT Services &amp; IT Consulting"/>
    <m/>
    <m/>
    <m/>
    <m/>
    <m/>
    <m/>
    <m/>
    <m/>
    <m/>
    <m/>
    <m/>
    <m/>
    <s v="Aniket Vahile"/>
    <m/>
    <s v="user_bdUPAGjcS7p6513So3N4g3aWNS5HuBuVJi7bvCPAsLt"/>
    <x v="24"/>
    <x v="1"/>
    <m/>
    <s v="June"/>
    <s v="Cold Call"/>
    <s v="Lusha"/>
    <m/>
    <s v="Mayur Leads"/>
    <m/>
    <m/>
    <m/>
    <s v="2022-03-04 07:24:58.526000+00:00"/>
    <s v="2022-09-28 06:43:23.697000+00:00"/>
    <s v="NON EB"/>
  </r>
  <r>
    <s v="Moziez Chamadia"/>
    <n v="2000000"/>
    <s v="INR"/>
    <n v="0"/>
    <s v="7/31/22"/>
    <s v="Sales"/>
    <s v="stat_kcR4fZg7TU7jjk1jAVua3qGLRS4J5uFayEjK5j02wtv"/>
    <s v="Unqualified"/>
    <n v="0"/>
    <s v="OpportunityStatusType.Lost"/>
    <s v="cont_ClSryq3B8ErxzhGBo7HMrfx94U5zJO9OU8QTDK9ADfk"/>
    <s v="Denish Dodhiyawala"/>
    <s v="GMC - 600 lives, 160 employees"/>
    <s v="lead_9o5IJ1fJLLmnGCy17llx01ts8ELS2VltaodnJLRlUTk"/>
    <s v="AETHER INDUSTRIES LIMITED"/>
    <s v="Shreenath Bhat"/>
    <s v="user_IgNfKH7wuLLjHvexoMm2PXWcnF3zYft0ZbMTyfwKRUg"/>
    <s v="Moziez Chamadia"/>
    <s v="2022-05-17 09:43:37.316000+00:00"/>
    <s v="2022-05-26 05:06:38.624000+00:00"/>
    <m/>
    <s v="Surat"/>
    <m/>
    <m/>
    <m/>
    <n v="138"/>
    <m/>
    <m/>
    <m/>
    <m/>
    <m/>
    <m/>
    <m/>
    <m/>
    <m/>
    <m/>
    <m/>
    <s v="Manufacturing"/>
    <m/>
    <m/>
    <m/>
    <m/>
    <m/>
    <m/>
    <m/>
    <m/>
    <m/>
    <m/>
    <m/>
    <m/>
    <s v="Amol Gawali"/>
    <m/>
    <s v="user_vMd4rmcrSbjykdyL2J7rrYn84SWdcNc5FKligrmItPw"/>
    <x v="11"/>
    <x v="1"/>
    <m/>
    <s v="July"/>
    <s v="Cold Call"/>
    <m/>
    <m/>
    <m/>
    <m/>
    <m/>
    <m/>
    <s v="2022-04-25 19:08:47.730000+00:00"/>
    <s v="2022-09-08 07:51:59.567000+00:00"/>
    <s v="GMC"/>
  </r>
  <r>
    <s v="Moziez Chamadia"/>
    <n v="350000"/>
    <s v="INR"/>
    <n v="0"/>
    <d v="2022-01-07T00:00:00"/>
    <s v="Sales"/>
    <s v="stat_kcR4fZg7TU7jjk1jAVua3qGLRS4J5uFayEjK5j02wtv"/>
    <s v="Unqualified"/>
    <n v="0"/>
    <s v="OpportunityStatusType.Lost"/>
    <s v="cont_yAGyICYeWhyCF71KC5iW8dJ5Q922pjhxYg9YxQdUGya"/>
    <s v="Mangesh Vengsarkar"/>
    <s v="PI"/>
    <s v="lead_EPFFVjukJBsrd7tP1QytKXjCIrBXN9dN5Exr9CFXhqe"/>
    <s v="C2L BIZ SOLUTIONS PVT LTD"/>
    <s v="Mayur Gadiyar"/>
    <s v="user_IgNfKH7wuLLjHvexoMm2PXWcnF3zYft0ZbMTyfwKRUg"/>
    <s v="Moziez Chamadia"/>
    <s v="2022-05-24 11:55:28.521000+00:00"/>
    <s v="2022-05-26 05:34:54.294000+00:00"/>
    <m/>
    <s v="Mumbai"/>
    <m/>
    <m/>
    <m/>
    <n v="271"/>
    <m/>
    <m/>
    <m/>
    <m/>
    <m/>
    <m/>
    <m/>
    <m/>
    <m/>
    <m/>
    <m/>
    <s v="IT Services &amp; IT Consulting"/>
    <m/>
    <m/>
    <m/>
    <m/>
    <m/>
    <m/>
    <m/>
    <m/>
    <m/>
    <m/>
    <m/>
    <m/>
    <s v="Aniket Vahile"/>
    <m/>
    <s v="user_bdUPAGjcS7p6513So3N4g3aWNS5HuBuVJi7bvCPAsLt"/>
    <x v="24"/>
    <x v="1"/>
    <m/>
    <s v="June"/>
    <s v="Cold Call"/>
    <s v="Lusha"/>
    <m/>
    <s v="Mayur Leads"/>
    <m/>
    <m/>
    <m/>
    <s v="2022-03-04 07:24:58.526000+00:00"/>
    <s v="2022-09-28 06:43:23.697000+00:00"/>
    <s v="NON EB"/>
  </r>
  <r>
    <s v="Prajakta Sahastrabudhe"/>
    <n v="30000000"/>
    <s v="INR"/>
    <n v="0"/>
    <d v="2022-03-07T00:00:00"/>
    <s v="Sales"/>
    <s v="stat_1hn9nRJaLbI53NxPuSQgo90kRpbpKsFlwN4oEGNUTdO"/>
    <s v="Lost"/>
    <n v="0"/>
    <s v="OpportunityStatusType.Lost"/>
    <m/>
    <m/>
    <m/>
    <s v="lead_sr0n2dHn6PmQO0bGBeoBKcgqiDcg1cGk5YIysJH9Exf"/>
    <s v="T-systems"/>
    <s v="Prajakta Sahastrabudhe"/>
    <s v="user_sREdxbAJihL2Zbgic7tyQ6Rc4Mny7HnD1RNGhA9DDYh"/>
    <s v="Prajakta Sahastrabudhe"/>
    <s v="2022-04-18 06:21:16.647000+00:00"/>
    <s v="2022-05-25 07:11:15.530000+00:00"/>
    <m/>
    <s v="Pune"/>
    <m/>
    <s v="2020-08-20 09:04:45+00:00"/>
    <m/>
    <n v="2000"/>
    <m/>
    <m/>
    <m/>
    <m/>
    <m/>
    <m/>
    <m/>
    <m/>
    <m/>
    <m/>
    <m/>
    <s v="IT Services &amp; IT Consulting"/>
    <m/>
    <m/>
    <m/>
    <m/>
    <m/>
    <m/>
    <m/>
    <m/>
    <m/>
    <m/>
    <m/>
    <m/>
    <s v="Nilesh Dhanani; Sakshi Soni"/>
    <m/>
    <s v="user_sREdxbAJihL2Zbgic7tyQ6Rc4Mny7HnD1RNGhA9DDYh"/>
    <x v="5"/>
    <x v="1"/>
    <m/>
    <s v="July"/>
    <s v="Cold Call"/>
    <s v="Lusha"/>
    <m/>
    <m/>
    <m/>
    <m/>
    <m/>
    <s v="2020-12-06 09:46:46.727000+00:00"/>
    <s v="2022-10-20 10:17:39.596000+00:00"/>
    <m/>
  </r>
  <r>
    <s v="siddharth tongay"/>
    <n v="1650000"/>
    <s v="INR"/>
    <n v="0"/>
    <d v="2022-01-07T00:00:00"/>
    <s v="Sales"/>
    <s v="stat_kcR4fZg7TU7jjk1jAVua3qGLRS4J5uFayEjK5j02wtv"/>
    <s v="Unqualified"/>
    <n v="0"/>
    <s v="OpportunityStatusType.Lost"/>
    <m/>
    <m/>
    <s v="Does not seem keen on actively underatnsding loop benefits rushed through the call and disconnected"/>
    <s v="lead_ScBmKN16fdYlJT2awgJRvrINzKh88ddYtqnQbuVUqap"/>
    <s v="Hector Beverages"/>
    <s v="Namrata Aurora"/>
    <s v="user_hNAUXSINlo7GUxmDXzerfGAZIUUHKfva47TB2ckZABz"/>
    <s v="siddharth tongay"/>
    <s v="2022-05-17 13:04:12.076000+00:00"/>
    <s v="2022-05-25 04:41:15.982000+00:00"/>
    <m/>
    <s v="Bangalore"/>
    <m/>
    <m/>
    <m/>
    <n v="650"/>
    <m/>
    <m/>
    <m/>
    <m/>
    <m/>
    <m/>
    <m/>
    <m/>
    <m/>
    <m/>
    <m/>
    <s v="Food &amp; Beverages"/>
    <m/>
    <m/>
    <m/>
    <m/>
    <m/>
    <m/>
    <m/>
    <m/>
    <m/>
    <m/>
    <m/>
    <m/>
    <s v="Mrunmay Jalgaonkar"/>
    <m/>
    <s v="user_IpBH4s1Av5OVFfQQ3nW0qPDDjwLT9uRfx1sVhml8UQA"/>
    <x v="23"/>
    <x v="1"/>
    <m/>
    <s v="August; September"/>
    <s v="Gated Content"/>
    <s v="Naukri.com"/>
    <m/>
    <s v="Employee Engagement Handbook"/>
    <m/>
    <m/>
    <m/>
    <s v="2022-04-03 18:11:10.818000+00:00"/>
    <s v="2022-10-10 02:49:32.263000+00:00"/>
    <s v="GMC"/>
  </r>
  <r>
    <s v="siddharth tongay"/>
    <n v="165000"/>
    <s v="INR"/>
    <n v="0"/>
    <d v="2022-01-08T00:00:00"/>
    <s v="Sales"/>
    <s v="stat_kcR4fZg7TU7jjk1jAVua3qGLRS4J5uFayEjK5j02wtv"/>
    <s v="Unqualified"/>
    <n v="0"/>
    <s v="OpportunityStatusType.Lost"/>
    <m/>
    <m/>
    <s v="Demo Taken by Tongay"/>
    <s v="lead_ScBmKN16fdYlJT2awgJRvrINzKh88ddYtqnQbuVUqap"/>
    <s v="Hector Beverages"/>
    <s v="Namrata Aurora"/>
    <s v="user_hNAUXSINlo7GUxmDXzerfGAZIUUHKfva47TB2ckZABz"/>
    <s v="siddharth tongay"/>
    <s v="2022-05-17 13:04:46.181000+00:00"/>
    <s v="2022-05-25 04:41:26.946000+00:00"/>
    <m/>
    <s v="Bangalore"/>
    <m/>
    <m/>
    <m/>
    <n v="650"/>
    <m/>
    <m/>
    <m/>
    <m/>
    <m/>
    <m/>
    <m/>
    <m/>
    <m/>
    <m/>
    <m/>
    <s v="Food &amp; Beverages"/>
    <m/>
    <m/>
    <m/>
    <m/>
    <m/>
    <m/>
    <m/>
    <m/>
    <m/>
    <m/>
    <m/>
    <m/>
    <s v="Mrunmay Jalgaonkar"/>
    <m/>
    <s v="user_IpBH4s1Av5OVFfQQ3nW0qPDDjwLT9uRfx1sVhml8UQA"/>
    <x v="23"/>
    <x v="1"/>
    <m/>
    <s v="August; September"/>
    <s v="Gated Content"/>
    <s v="Naukri.com"/>
    <m/>
    <s v="Employee Engagement Handbook"/>
    <m/>
    <m/>
    <m/>
    <s v="2022-04-03 18:11:10.818000+00:00"/>
    <s v="2022-10-10 02:49:32.263000+00:00"/>
    <s v="GPA"/>
  </r>
  <r>
    <s v="Vikas Gupta"/>
    <n v="1000000"/>
    <s v="INR"/>
    <n v="0"/>
    <d v="2022-01-07T00:00:00"/>
    <s v="Sales"/>
    <s v="stat_kcR4fZg7TU7jjk1jAVua3qGLRS4J5uFayEjK5j02wtv"/>
    <s v="Unqualified"/>
    <n v="0"/>
    <s v="OpportunityStatusType.Lost"/>
    <s v="cont_cbdUofA3Gw7KnUzaWan14Jdkj4vukQPM4EmokCfSZCl"/>
    <s v="shrimi.saha@meyerindia.in"/>
    <s v="The client is based out of Delhi and needs a physical presence."/>
    <s v="lead_0nwqZabyODnU097XXeGNDKQWJ3rRPqKLG7j7rO0EkTZ"/>
    <s v="Meyer India"/>
    <s v="Aishwarya Kumthekar"/>
    <s v="user_lccnw70UrYzjPcbxrA5N9qp8LF1vx6aP08yPEdeU06P"/>
    <s v="Vikas Gupta"/>
    <s v="2021-12-03 12:44:22.697000+00:00"/>
    <s v="2022-05-24 14:29:29.418000+00:00"/>
    <m/>
    <s v="Delhi"/>
    <m/>
    <m/>
    <m/>
    <n v="100"/>
    <m/>
    <m/>
    <m/>
    <m/>
    <m/>
    <m/>
    <m/>
    <m/>
    <m/>
    <m/>
    <m/>
    <s v="Manufacturing"/>
    <m/>
    <m/>
    <m/>
    <m/>
    <m/>
    <m/>
    <m/>
    <m/>
    <m/>
    <m/>
    <m/>
    <m/>
    <s v="Deepak Yadav"/>
    <m/>
    <s v="user_ocHSJH83OJnHCvKyMbjx8WOOK8PMgAUGIj1qK0q0dMV"/>
    <x v="10"/>
    <x v="1"/>
    <m/>
    <s v="August"/>
    <s v="Gated Content"/>
    <m/>
    <m/>
    <s v="Downloaded the guide: Designing employee healthcare plan"/>
    <m/>
    <m/>
    <m/>
    <s v="2021-12-02 07:09:04.274000+00:00"/>
    <s v="2022-07-19 10:36:31.313000+00:00"/>
    <s v="GMC; GPA"/>
  </r>
  <r>
    <s v="Moziez Chamadia"/>
    <n v="2500000"/>
    <s v="INR"/>
    <n v="0"/>
    <d v="2022-01-07T00:00:00"/>
    <s v="Sales"/>
    <s v="stat_kcR4fZg7TU7jjk1jAVua3qGLRS4J5uFayEjK5j02wtv"/>
    <s v="Unqualified"/>
    <n v="0"/>
    <s v="OpportunityStatusType.Lost"/>
    <m/>
    <m/>
    <s v="GTL"/>
    <s v="lead_CUMBoKXilABlMDkvD1q8nc7X6824JRbu3ewVTNjOyPv"/>
    <s v="Crompton"/>
    <s v="Mayur Gadiyar"/>
    <s v="user_IgNfKH7wuLLjHvexoMm2PXWcnF3zYft0ZbMTyfwKRUg"/>
    <s v="Moziez Chamadia"/>
    <s v="2022-05-09 10:01:17.873000+00:00"/>
    <s v="2022-05-24 10:29:04.272000+00:00"/>
    <m/>
    <s v="Mumbai"/>
    <m/>
    <m/>
    <m/>
    <n v="1904"/>
    <m/>
    <m/>
    <m/>
    <m/>
    <m/>
    <m/>
    <m/>
    <s v="PAID_SOCIAL"/>
    <m/>
    <m/>
    <m/>
    <s v="Manufacturing"/>
    <m/>
    <m/>
    <m/>
    <m/>
    <m/>
    <m/>
    <m/>
    <m/>
    <m/>
    <m/>
    <m/>
    <m/>
    <s v="Rakesh Nade"/>
    <m/>
    <s v="user_bdUPAGjcS7p6513So3N4g3aWNS5HuBuVJi7bvCPAsLt"/>
    <x v="24"/>
    <x v="1"/>
    <m/>
    <s v="July; May"/>
    <s v="Gated Content"/>
    <s v="Lusha"/>
    <m/>
    <s v="Employee Engagement Handbook"/>
    <m/>
    <m/>
    <m/>
    <s v="2021-10-26 11:52:55.375000+00:00"/>
    <s v="2022-10-05 00:18:02.646000+00:00"/>
    <s v="GTL"/>
  </r>
  <r>
    <s v="Moziez Chamadia"/>
    <n v="500000"/>
    <s v="INR"/>
    <n v="0"/>
    <d v="2022-01-07T00:00:00"/>
    <s v="Sales"/>
    <s v="stat_kcR4fZg7TU7jjk1jAVua3qGLRS4J5uFayEjK5j02wtv"/>
    <s v="Unqualified"/>
    <n v="0"/>
    <s v="OpportunityStatusType.Lost"/>
    <m/>
    <m/>
    <s v="GPA"/>
    <s v="lead_CUMBoKXilABlMDkvD1q8nc7X6824JRbu3ewVTNjOyPv"/>
    <s v="Crompton"/>
    <s v="Mayur Gadiyar"/>
    <s v="user_IgNfKH7wuLLjHvexoMm2PXWcnF3zYft0ZbMTyfwKRUg"/>
    <s v="Moziez Chamadia"/>
    <s v="2022-05-09 10:03:35.872000+00:00"/>
    <s v="2022-05-24 10:29:31.289000+00:00"/>
    <m/>
    <s v="Mumbai"/>
    <m/>
    <m/>
    <m/>
    <n v="1904"/>
    <m/>
    <m/>
    <m/>
    <m/>
    <m/>
    <m/>
    <m/>
    <s v="PAID_SOCIAL"/>
    <m/>
    <m/>
    <m/>
    <s v="Manufacturing"/>
    <m/>
    <m/>
    <m/>
    <m/>
    <m/>
    <m/>
    <m/>
    <m/>
    <m/>
    <m/>
    <m/>
    <m/>
    <s v="Rakesh Nade"/>
    <m/>
    <s v="user_bdUPAGjcS7p6513So3N4g3aWNS5HuBuVJi7bvCPAsLt"/>
    <x v="24"/>
    <x v="1"/>
    <m/>
    <s v="July; May"/>
    <s v="Gated Content"/>
    <s v="Lusha"/>
    <m/>
    <s v="Employee Engagement Handbook"/>
    <m/>
    <m/>
    <m/>
    <s v="2021-10-26 11:52:55.375000+00:00"/>
    <s v="2022-10-05 00:18:02.646000+00:00"/>
    <s v="GPA"/>
  </r>
  <r>
    <s v="Mayur Gadiyar"/>
    <n v="1500000"/>
    <s v="INR"/>
    <n v="0"/>
    <d v="2022-05-07T00:00:00"/>
    <s v="Sales"/>
    <s v="stat_kcR4fZg7TU7jjk1jAVua3qGLRS4J5uFayEjK5j02wtv"/>
    <s v="Unqualified"/>
    <n v="0"/>
    <s v="OpportunityStatusType.Lost"/>
    <m/>
    <m/>
    <s v="GTL"/>
    <s v="lead_m7ewr6Z0wVPfCrnFPEVeki02QsSxhchqOBxGmgKQpHi"/>
    <s v="Anlage Infotech"/>
    <s v="Mayur Gadiyar"/>
    <s v="user_bdUPAGjcS7p6513So3N4g3aWNS5HuBuVJi7bvCPAsLt"/>
    <s v="Mayur Gadiyar"/>
    <s v="2022-05-11 12:32:30.035000+00:00"/>
    <s v="2022-05-24 08:09:35.922000+00:00"/>
    <m/>
    <s v="Mumbai"/>
    <m/>
    <m/>
    <m/>
    <n v="105"/>
    <m/>
    <m/>
    <m/>
    <m/>
    <m/>
    <m/>
    <m/>
    <m/>
    <m/>
    <m/>
    <m/>
    <s v="IT Services &amp; IT Consulting"/>
    <m/>
    <m/>
    <m/>
    <m/>
    <m/>
    <m/>
    <m/>
    <m/>
    <m/>
    <m/>
    <m/>
    <m/>
    <m/>
    <m/>
    <s v="user_bdUPAGjcS7p6513So3N4g3aWNS5HuBuVJi7bvCPAsLt"/>
    <x v="24"/>
    <x v="1"/>
    <m/>
    <s v="June"/>
    <s v="Gated Content"/>
    <m/>
    <m/>
    <s v="Employee Engagement Handbook"/>
    <m/>
    <m/>
    <m/>
    <s v="2022-04-03 22:52:04.091000+00:00"/>
    <s v="2022-07-22 09:41:04.942000+00:00"/>
    <s v="GTL"/>
  </r>
  <r>
    <s v="Bhairavi Jog"/>
    <n v="50000"/>
    <s v="INR"/>
    <n v="0"/>
    <d v="2022-01-07T00:00:00"/>
    <s v="Sales"/>
    <s v="stat_kcR4fZg7TU7jjk1jAVua3qGLRS4J5uFayEjK5j02wtv"/>
    <s v="Unqualified"/>
    <n v="0"/>
    <s v="OpportunityStatusType.Lost"/>
    <m/>
    <m/>
    <s v="GPA (Renewal)-client went cold"/>
    <s v="lead_hQa6voqaBHGThyzmIcDMsuefgqVNIIr7WMNiQRJLwyw"/>
    <s v="Matrix Comsec"/>
    <s v="Bhairavi Jog"/>
    <s v="user_228eUmsdKIb9OItgmiDq1zD4aPZ1eqiapbaLAGeBf8g"/>
    <s v="Bhairavi Jog"/>
    <s v="2022-04-20 06:57:44.441000+00:00"/>
    <s v="2022-05-23 09:59:16.859000+00:00"/>
    <m/>
    <s v="Vadodara"/>
    <m/>
    <m/>
    <m/>
    <n v="700"/>
    <m/>
    <m/>
    <m/>
    <m/>
    <m/>
    <m/>
    <m/>
    <m/>
    <m/>
    <m/>
    <m/>
    <s v="Others"/>
    <m/>
    <m/>
    <m/>
    <m/>
    <m/>
    <m/>
    <m/>
    <m/>
    <m/>
    <m/>
    <m/>
    <m/>
    <s v="Yogesh Paigude"/>
    <m/>
    <s v="user_228eUmsdKIb9OItgmiDq1zD4aPZ1eqiapbaLAGeBf8g"/>
    <x v="13"/>
    <x v="1"/>
    <m/>
    <s v="July; May"/>
    <s v="Cold Call"/>
    <s v="Linkedin"/>
    <m/>
    <m/>
    <m/>
    <m/>
    <m/>
    <s v="2022-01-10 13:09:20.079000+00:00"/>
    <s v="2022-07-10 07:14:59.824000+00:00"/>
    <s v="GPA"/>
  </r>
  <r>
    <s v="Mayur Gadiyar"/>
    <n v="50000"/>
    <s v="INR"/>
    <n v="0"/>
    <d v="2022-01-07T00:00:00"/>
    <s v="Sales"/>
    <s v="stat_kcR4fZg7TU7jjk1jAVua3qGLRS4J5uFayEjK5j02wtv"/>
    <s v="Unqualified"/>
    <n v="0"/>
    <s v="OpportunityStatusType.Lost"/>
    <s v="cont_fEbIBiMNdJqKfXJcmOn1tiib5igOm3UO1ySoEWmDRd4"/>
    <s v="Tapas"/>
    <s v="GPA"/>
    <s v="lead_fsWLcasOTlNljqNvuf67DlrqT3BsV6J0uwmJAoTvBoU"/>
    <s v="Head Hunters (Fresh)"/>
    <s v="Mayur Gadiyar"/>
    <s v="user_bdUPAGjcS7p6513So3N4g3aWNS5HuBuVJi7bvCPAsLt"/>
    <s v="Mayur Gadiyar"/>
    <s v="2022-05-10 04:54:08.442000+00:00"/>
    <s v="2022-05-24 08:07:12.128000+00:00"/>
    <m/>
    <s v="Mumbai"/>
    <m/>
    <m/>
    <m/>
    <n v="222"/>
    <m/>
    <m/>
    <m/>
    <m/>
    <m/>
    <m/>
    <m/>
    <m/>
    <m/>
    <m/>
    <m/>
    <s v="Others"/>
    <m/>
    <m/>
    <m/>
    <m/>
    <m/>
    <m/>
    <m/>
    <m/>
    <m/>
    <m/>
    <m/>
    <m/>
    <s v="Mrunmay Jalgaonkar"/>
    <m/>
    <s v="user_2jRs4eIjwv8MozxYA1DE9MMy0FWf2gMgweg2LiJNu64"/>
    <x v="25"/>
    <x v="1"/>
    <m/>
    <s v="November"/>
    <s v="Cold Call"/>
    <m/>
    <m/>
    <m/>
    <m/>
    <m/>
    <m/>
    <s v="2022-05-09 13:08:04.135000+00:00"/>
    <s v="2022-09-30 10:11:42.413000+00:00"/>
    <s v="GPA"/>
  </r>
  <r>
    <s v="Ssoumen Majumddar"/>
    <n v="180000000"/>
    <s v="INR"/>
    <n v="0"/>
    <s v="7/18/22"/>
    <s v="Sales"/>
    <s v="stat_kcR4fZg7TU7jjk1jAVua3qGLRS4J5uFayEjK5j02wtv"/>
    <s v="Unqualified"/>
    <n v="0"/>
    <s v="OpportunityStatusType.Lost"/>
    <s v="cont_1yX3YRiZo1hEj7BO3YUcL1Oy2nXjyyo6K7dxzjU8PIs"/>
    <s v="rajnish kumar"/>
    <s v="GMC ren"/>
    <s v="lead_AGPSPPiqMXFGi088oww8iHjYd00nc3N2yDA6Ip7gZoE"/>
    <s v="Birlasoft"/>
    <s v="Gauri Jori"/>
    <s v="user_mCXZ79SWFi0mqEioJ5YfadBpb9aAlIJhFSOlI29CdHE"/>
    <s v="Ssoumen Majumddar"/>
    <s v="2022-05-17 11:36:24.062000+00:00"/>
    <s v="2022-05-22 06:17:34.811000+00:00"/>
    <m/>
    <s v="Pune"/>
    <m/>
    <s v="2020-08-14 08:05:16+00:00"/>
    <m/>
    <n v="10000"/>
    <m/>
    <m/>
    <s v="Facebook"/>
    <m/>
    <m/>
    <m/>
    <m/>
    <s v="PAID_SOCIAL"/>
    <m/>
    <m/>
    <m/>
    <s v="IT Services &amp; IT Consulting; Others"/>
    <m/>
    <m/>
    <m/>
    <m/>
    <m/>
    <m/>
    <m/>
    <m/>
    <m/>
    <m/>
    <m/>
    <m/>
    <s v="Mrunmay Jalgaonkar"/>
    <m/>
    <s v="user_5YHA1ZU4iP896lD1YJehdJcMx7ZEgWCpulT4T2c3pJ3"/>
    <x v="4"/>
    <x v="1"/>
    <m/>
    <s v="April; July; June; September"/>
    <s v="Cold Call; Gated Content"/>
    <s v="Naukri.com"/>
    <m/>
    <s v="AM Opps - Sachin"/>
    <m/>
    <m/>
    <m/>
    <s v="2020-12-06 09:46:43.330000+00:00"/>
    <s v="2022-10-17 05:25:38.082000+00:00"/>
    <m/>
  </r>
  <r>
    <s v="Satyam Tiwari"/>
    <n v="10000"/>
    <s v="INR"/>
    <n v="0"/>
    <s v="7/31/22"/>
    <s v="Sales"/>
    <s v="stat_kcR4fZg7TU7jjk1jAVua3qGLRS4J5uFayEjK5j02wtv"/>
    <s v="Unqualified"/>
    <n v="0"/>
    <s v="OpportunityStatusType.Lost"/>
    <m/>
    <m/>
    <m/>
    <s v="lead_DirRv7t8NpGWGNcCh9aX4IIKSxpHIUuqF4vjf1PEXmI"/>
    <s v="Graand prix Elevators"/>
    <s v="Satyam Tiwari"/>
    <s v="user_2YgShwgjLNI4FjAqgE9PtKsdIaGh919JGcFG919fe5B"/>
    <s v="Satyam Tiwari"/>
    <s v="2022-02-04 09:23:38.039000+00:00"/>
    <s v="2022-05-19 12:04:54.284000+00:00"/>
    <m/>
    <s v="Mumbai"/>
    <m/>
    <m/>
    <m/>
    <n v="15"/>
    <m/>
    <m/>
    <m/>
    <m/>
    <m/>
    <m/>
    <m/>
    <m/>
    <m/>
    <m/>
    <m/>
    <s v="Retail"/>
    <m/>
    <m/>
    <m/>
    <m/>
    <m/>
    <m/>
    <m/>
    <m/>
    <m/>
    <m/>
    <m/>
    <m/>
    <s v="Jitin Gopi"/>
    <m/>
    <s v="user_2YgShwgjLNI4FjAqgE9PtKsdIaGh919JGcFG919fe5B"/>
    <x v="27"/>
    <x v="1"/>
    <m/>
    <m/>
    <s v="Cold Call"/>
    <m/>
    <m/>
    <m/>
    <m/>
    <m/>
    <m/>
    <s v="2022-02-04 09:20:06.321000+00:00"/>
    <s v="2022-09-21 05:20:58.002000+00:00"/>
    <s v="GPA"/>
  </r>
  <r>
    <s v="Ssoumen Majumddar"/>
    <n v="1000000"/>
    <s v="INR"/>
    <n v="0"/>
    <d v="2022-01-07T00:00:00"/>
    <s v="Sales"/>
    <s v="stat_1hn9nRJaLbI53NxPuSQgo90kRpbpKsFlwN4oEGNUTdO"/>
    <s v="Lost"/>
    <n v="0"/>
    <s v="OpportunityStatusType.Lost"/>
    <s v="cont_5gLcGRNQ2K7r6kfkUaz0XQPWwbnPxZ5X9RqLI9IStkg"/>
    <s v="KUMARA CHANDRA YELAMANCHI"/>
    <s v="Client reluctant to provide data"/>
    <s v="lead_bklkZYYfloyAYXkNvswG8yxxo1UbDOr06SXGRIszvyj"/>
    <s v="Kakatiya Cement Sugar &amp; Industries"/>
    <s v="Trupti Suryavanshi"/>
    <s v="user_mCXZ79SWFi0mqEioJ5YfadBpb9aAlIJhFSOlI29CdHE"/>
    <s v="Ssoumen Majumddar"/>
    <s v="2021-11-29 10:43:43.681000+00:00"/>
    <s v="2022-05-22 06:18:54.817000+00:00"/>
    <m/>
    <m/>
    <m/>
    <m/>
    <m/>
    <n v="250"/>
    <m/>
    <m/>
    <m/>
    <m/>
    <m/>
    <m/>
    <m/>
    <m/>
    <m/>
    <m/>
    <m/>
    <m/>
    <m/>
    <m/>
    <m/>
    <m/>
    <m/>
    <m/>
    <m/>
    <m/>
    <m/>
    <m/>
    <m/>
    <m/>
    <m/>
    <m/>
    <s v="user_L8E6IFhq6UCzKLHa45LUUTZCznDuyDwFrGaEp9DXiUM"/>
    <x v="9"/>
    <x v="1"/>
    <m/>
    <s v="July"/>
    <s v="Gated Content"/>
    <m/>
    <m/>
    <s v="Downloaded the guide: Designing employee healthcare plan"/>
    <m/>
    <m/>
    <m/>
    <s v="2021-11-03 18:05:24.898000+00:00"/>
    <s v="2022-07-15 13:02:28.230000+00:00"/>
    <m/>
  </r>
  <r>
    <s v="Sanket Kulkarni"/>
    <n v="300000"/>
    <s v="INR"/>
    <n v="0"/>
    <s v="7/20/22"/>
    <s v="Sales"/>
    <s v="stat_1hn9nRJaLbI53NxPuSQgo90kRpbpKsFlwN4oEGNUTdO"/>
    <s v="Lost"/>
    <n v="0"/>
    <s v="OpportunityStatusType.Lost"/>
    <s v="cont_YknI70iG0h3PqnO74aGccbW7Gi8nlurPy8HqRiE8NDS"/>
    <s v="Pradeep Divekar"/>
    <m/>
    <s v="lead_VDF6LAdB69zrRe5MJ7pX4Fv8L39hvGIhnM5Xr7xHwRe"/>
    <s v="Bhate And Raje Construction Co. Pvt Ltd."/>
    <s v="Sarvesh Pawar"/>
    <s v="user_k8sSUtRXfYEMul9CBIF4ZOmv3vnev5cdEvVZbtETMKp"/>
    <s v="Sanket Kulkarni"/>
    <s v="2022-05-06 06:02:51.659000+00:00"/>
    <s v="2022-05-19 06:34:06.286000+00:00"/>
    <m/>
    <s v="Pune"/>
    <m/>
    <m/>
    <m/>
    <n v="239"/>
    <m/>
    <m/>
    <m/>
    <m/>
    <m/>
    <m/>
    <m/>
    <m/>
    <m/>
    <m/>
    <m/>
    <s v="Construction &amp; Real Estate"/>
    <m/>
    <m/>
    <m/>
    <m/>
    <m/>
    <m/>
    <m/>
    <m/>
    <m/>
    <m/>
    <m/>
    <m/>
    <m/>
    <m/>
    <s v="user_A8KOTZADnUtEQOLt4nSLAmteNStuGh80js75RYjrXVt"/>
    <x v="6"/>
    <x v="8"/>
    <m/>
    <s v="May"/>
    <s v="Cold Call"/>
    <m/>
    <m/>
    <m/>
    <m/>
    <m/>
    <m/>
    <s v="2022-04-03 18:16:47.832000+00:00"/>
    <s v="2022-08-03 11:02:36.270000+00:00"/>
    <s v="WC"/>
  </r>
  <r>
    <s v="Moziez Chamadia"/>
    <n v="500000"/>
    <s v="INR"/>
    <n v="0"/>
    <s v="8/31/22"/>
    <s v="Sales"/>
    <s v="stat_kcR4fZg7TU7jjk1jAVua3qGLRS4J5uFayEjK5j02wtv"/>
    <s v="Unqualified"/>
    <n v="0"/>
    <s v="OpportunityStatusType.Lost"/>
    <s v="cont_ClSryq3B8ErxzhGBo7HMrfx94U5zJO9OU8QTDK9ADfk"/>
    <s v="Denish Dodhiyawala"/>
    <s v="GTL - for above 4.2 lakh salaried employees"/>
    <s v="lead_9o5IJ1fJLLmnGCy17llx01ts8ELS2VltaodnJLRlUTk"/>
    <s v="AETHER INDUSTRIES LIMITED"/>
    <s v="Shreenath Bhat"/>
    <s v="user_IgNfKH7wuLLjHvexoMm2PXWcnF3zYft0ZbMTyfwKRUg"/>
    <s v="Moziez Chamadia"/>
    <s v="2022-05-19 11:36:10.919000+00:00"/>
    <s v="2022-05-19 11:46:55.334000+00:00"/>
    <m/>
    <s v="Surat"/>
    <m/>
    <m/>
    <m/>
    <n v="138"/>
    <m/>
    <m/>
    <m/>
    <m/>
    <m/>
    <m/>
    <m/>
    <m/>
    <m/>
    <m/>
    <m/>
    <s v="Manufacturing"/>
    <m/>
    <m/>
    <m/>
    <m/>
    <m/>
    <m/>
    <m/>
    <m/>
    <m/>
    <m/>
    <m/>
    <m/>
    <s v="Amol Gawali"/>
    <m/>
    <s v="user_vMd4rmcrSbjykdyL2J7rrYn84SWdcNc5FKligrmItPw"/>
    <x v="11"/>
    <x v="1"/>
    <m/>
    <s v="July"/>
    <s v="Cold Call"/>
    <m/>
    <m/>
    <m/>
    <m/>
    <m/>
    <m/>
    <s v="2022-04-25 19:08:47.730000+00:00"/>
    <s v="2022-09-08 07:51:59.567000+00:00"/>
    <s v="GTL"/>
  </r>
  <r>
    <s v="Satyam Tiwari"/>
    <n v="225000"/>
    <s v="INR"/>
    <n v="0"/>
    <s v="7/31/22"/>
    <s v="Sales"/>
    <s v="stat_kcR4fZg7TU7jjk1jAVua3qGLRS4J5uFayEjK5j02wtv"/>
    <s v="Unqualified"/>
    <n v="0"/>
    <s v="OpportunityStatusType.Lost"/>
    <m/>
    <m/>
    <m/>
    <s v="lead_DirRv7t8NpGWGNcCh9aX4IIKSxpHIUuqF4vjf1PEXmI"/>
    <s v="Graand prix Elevators"/>
    <s v="Satyam Tiwari"/>
    <s v="user_2YgShwgjLNI4FjAqgE9PtKsdIaGh919JGcFG919fe5B"/>
    <s v="Satyam Tiwari"/>
    <s v="2022-02-04 09:23:16.737000+00:00"/>
    <s v="2022-05-19 12:04:46.734000+00:00"/>
    <m/>
    <s v="Mumbai"/>
    <m/>
    <m/>
    <m/>
    <n v="15"/>
    <m/>
    <m/>
    <m/>
    <m/>
    <m/>
    <m/>
    <m/>
    <m/>
    <m/>
    <m/>
    <m/>
    <s v="Retail"/>
    <m/>
    <m/>
    <m/>
    <m/>
    <m/>
    <m/>
    <m/>
    <m/>
    <m/>
    <m/>
    <m/>
    <m/>
    <s v="Jitin Gopi"/>
    <m/>
    <s v="user_2YgShwgjLNI4FjAqgE9PtKsdIaGh919JGcFG919fe5B"/>
    <x v="27"/>
    <x v="1"/>
    <m/>
    <m/>
    <s v="Cold Call"/>
    <m/>
    <m/>
    <m/>
    <m/>
    <m/>
    <m/>
    <s v="2022-02-04 09:20:06.321000+00:00"/>
    <s v="2022-09-21 05:20:58.002000+00:00"/>
    <s v="GMC"/>
  </r>
  <r>
    <s v="Navin Panjwani"/>
    <n v="80000"/>
    <s v="INR"/>
    <n v="0"/>
    <d v="2022-10-07T00:00:00"/>
    <s v="Sales"/>
    <s v="stat_kcR4fZg7TU7jjk1jAVua3qGLRS4J5uFayEjK5j02wtv"/>
    <s v="Unqualified"/>
    <n v="0"/>
    <s v="OpportunityStatusType.Lost"/>
    <s v="cont_GgWqF5rjzh83M2V0qE8y9xI5Rq8BlXwcCU4TRcwEPBb"/>
    <s v="Sagar Sasane"/>
    <m/>
    <s v="lead_1gico0OH5V3hABJVsypHcIm9r89VlVlEhOL9gw9E7p5"/>
    <s v="Vistar Logitek Pvt Ltd ( Renewal )"/>
    <s v="Tulika Chakra"/>
    <s v="user_sD3YjSs92XKUfD0OPHeo886g6tW6aCM0iUhX5VVUuJi"/>
    <s v="Navin Panjwani"/>
    <s v="2022-05-05 09:36:13.901000+00:00"/>
    <s v="2022-05-18 06:09:17.950000+00:00"/>
    <m/>
    <s v="Pune"/>
    <m/>
    <m/>
    <m/>
    <n v="25"/>
    <m/>
    <m/>
    <m/>
    <m/>
    <m/>
    <m/>
    <m/>
    <m/>
    <m/>
    <m/>
    <m/>
    <m/>
    <m/>
    <m/>
    <m/>
    <m/>
    <m/>
    <m/>
    <m/>
    <m/>
    <m/>
    <m/>
    <m/>
    <m/>
    <m/>
    <m/>
    <s v="user_IpBH4s1Av5OVFfQQ3nW0qPDDjwLT9uRfx1sVhml8UQA"/>
    <x v="23"/>
    <x v="1"/>
    <m/>
    <s v="July"/>
    <s v="Cold Call"/>
    <m/>
    <m/>
    <m/>
    <m/>
    <m/>
    <m/>
    <s v="2021-07-06 06:55:37.534000+00:00"/>
    <s v="2022-07-12 06:15:43.671000+00:00"/>
    <m/>
  </r>
  <r>
    <s v="Tejas Kulkarni"/>
    <n v="1000000"/>
    <s v="INR"/>
    <n v="0"/>
    <s v="7/14/22"/>
    <s v="Sales"/>
    <s v="stat_kcR4fZg7TU7jjk1jAVua3qGLRS4J5uFayEjK5j02wtv"/>
    <s v="Unqualified"/>
    <n v="0"/>
    <s v="OpportunityStatusType.Lost"/>
    <s v="cont_TfM25kLW10vXqNf0zJFZyYr6SuQDuircWp2KDTNXh1p"/>
    <s v="Himanshu"/>
    <m/>
    <s v="lead_b9PjufRixHEAtJZMjcKNkOvbm3eMGtYOwuhnrz8HXWk"/>
    <s v="Zehntech Technologies Pvt. Ltd."/>
    <s v="Prateek Wadhwa"/>
    <s v="user_kbtBHYtBjVDNyI72HTF6C1SCvC7yVBiA6OrBOy3t96U"/>
    <s v="Tejas Kulkarni"/>
    <s v="2022-02-02 08:58:58.596000+00:00"/>
    <s v="2022-05-18 02:42:52.060000+00:00"/>
    <m/>
    <s v="Indore"/>
    <m/>
    <m/>
    <m/>
    <n v="178"/>
    <m/>
    <m/>
    <m/>
    <m/>
    <m/>
    <m/>
    <m/>
    <m/>
    <m/>
    <m/>
    <m/>
    <s v="IT Services &amp; IT Consulting"/>
    <m/>
    <m/>
    <m/>
    <m/>
    <m/>
    <m/>
    <m/>
    <m/>
    <m/>
    <m/>
    <m/>
    <m/>
    <s v="Jitin Gopi"/>
    <m/>
    <s v="user_FdWFezbLzkYQcGsBUsjZO25nr2poK2nRbqV47Rs5Kfm"/>
    <x v="17"/>
    <x v="1"/>
    <m/>
    <m/>
    <s v="Cold Call"/>
    <m/>
    <m/>
    <s v="Lead Magnet Lead"/>
    <m/>
    <m/>
    <m/>
    <s v="2021-08-29 20:09:46.272000+00:00"/>
    <s v="2022-09-13 10:51:31.599000+00:00"/>
    <s v="GMC"/>
  </r>
  <r>
    <s v="Moziez Chamadia"/>
    <n v="10000000"/>
    <s v="INR"/>
    <n v="0"/>
    <d v="2022-01-07T00:00:00"/>
    <s v="Sales"/>
    <s v="stat_1hn9nRJaLbI53NxPuSQgo90kRpbpKsFlwN4oEGNUTdO"/>
    <s v="Lost"/>
    <n v="0"/>
    <s v="OpportunityStatusType.Lost"/>
    <m/>
    <m/>
    <m/>
    <s v="lead_ejUvk5J05kNisplT2p5gvePbJcvGgN9YG1im88YbgoL"/>
    <s v="Legrand / Novateur / Indo Asian"/>
    <s v="Kaushlya Bhavsar"/>
    <s v="user_IgNfKH7wuLLjHvexoMm2PXWcnF3zYft0ZbMTyfwKRUg"/>
    <s v="Moziez Chamadia"/>
    <s v="2022-03-22 05:03:39.617000+00:00"/>
    <s v="2022-05-17 06:39:18.509000+00:00"/>
    <m/>
    <s v="Noida"/>
    <m/>
    <m/>
    <m/>
    <n v="24"/>
    <m/>
    <m/>
    <m/>
    <m/>
    <m/>
    <m/>
    <m/>
    <m/>
    <m/>
    <m/>
    <m/>
    <s v="Manufacturing"/>
    <m/>
    <m/>
    <m/>
    <m/>
    <m/>
    <m/>
    <m/>
    <m/>
    <m/>
    <m/>
    <m/>
    <m/>
    <m/>
    <m/>
    <s v="user_FdWFezbLzkYQcGsBUsjZO25nr2poK2nRbqV47Rs5Kfm"/>
    <x v="17"/>
    <x v="1"/>
    <m/>
    <s v="May"/>
    <s v="Cold Call"/>
    <m/>
    <m/>
    <m/>
    <m/>
    <m/>
    <m/>
    <s v="2021-11-17 01:30:31.816000+00:00"/>
    <s v="2022-07-12 12:04:03.837000+00:00"/>
    <m/>
  </r>
  <r>
    <s v="Prasoon Mishra"/>
    <n v="600000"/>
    <s v="INR"/>
    <n v="0"/>
    <s v="8/31/22"/>
    <s v="Sales"/>
    <s v="stat_kcR4fZg7TU7jjk1jAVua3qGLRS4J5uFayEjK5j02wtv"/>
    <s v="Unqualified"/>
    <n v="0"/>
    <s v="OpportunityStatusType.Lost"/>
    <s v="cont_leyMPTqUjuVz7M5dMJLBYvRfdShpKO1kM4F47TAOqI1"/>
    <s v="B. Balasubramanian"/>
    <s v="GTLI Renewal"/>
    <s v="lead_jnHusIGkBDNacuBq4Pe3UrmuW4s048pk52l6RTa4wDS"/>
    <s v="Redington India Limited"/>
    <s v="Trupti Suryavanshi"/>
    <s v="user_RYbBTp8BVWNa7ppiOz6QVJMGK0exHsFmc5uCLn34ODZ"/>
    <s v="Prasoon Mishra"/>
    <s v="2022-04-04 09:39:29.504000+00:00"/>
    <s v="2022-05-14 15:41:53.269000+00:00"/>
    <m/>
    <s v="Chennai"/>
    <m/>
    <s v="2020-08-14 08:05:16+00:00"/>
    <m/>
    <n v="3000"/>
    <m/>
    <m/>
    <m/>
    <m/>
    <m/>
    <m/>
    <m/>
    <m/>
    <m/>
    <m/>
    <m/>
    <s v="Banking &amp; Finance"/>
    <m/>
    <m/>
    <m/>
    <m/>
    <m/>
    <m/>
    <m/>
    <m/>
    <m/>
    <m/>
    <m/>
    <m/>
    <s v="Prashant Abhang"/>
    <m/>
    <s v="user_L8E6IFhq6UCzKLHa45LUUTZCznDuyDwFrGaEp9DXiUM"/>
    <x v="9"/>
    <x v="1"/>
    <m/>
    <s v="August; June"/>
    <s v="Cold Call"/>
    <s v="Lusha"/>
    <m/>
    <m/>
    <m/>
    <m/>
    <m/>
    <s v="2020-12-06 09:46:41.455000+00:00"/>
    <s v="2022-10-20 10:27:23.263000+00:00"/>
    <s v="GTL"/>
  </r>
  <r>
    <s v="Ssoumen Majumddar"/>
    <n v="100000"/>
    <s v="INR"/>
    <n v="0"/>
    <s v="7/31/22"/>
    <s v="Sales"/>
    <s v="stat_kcR4fZg7TU7jjk1jAVua3qGLRS4J5uFayEjK5j02wtv"/>
    <s v="Unqualified"/>
    <n v="0"/>
    <s v="OpportunityStatusType.Lost"/>
    <s v="cont_f5UrYh3NPaKGK3hCBOmBZptlf9OEMHjkNDEb6lyq8Xc"/>
    <s v="Mehul Jatania"/>
    <s v="GPA ren"/>
    <s v="lead_cd2uWH1WIHIaRAenKsqrW32ISyA1kBXs8l2fhFuegsp"/>
    <s v="Centrum Housing Finance"/>
    <s v="Gauri Jori"/>
    <s v="user_mCXZ79SWFi0mqEioJ5YfadBpb9aAlIJhFSOlI29CdHE"/>
    <s v="Ssoumen Majumddar"/>
    <s v="2022-05-10 13:02:42.196000+00:00"/>
    <s v="2022-05-17 05:29:12.303000+00:00"/>
    <m/>
    <s v="Mumbai"/>
    <m/>
    <m/>
    <m/>
    <n v="200"/>
    <m/>
    <m/>
    <m/>
    <m/>
    <m/>
    <m/>
    <m/>
    <m/>
    <m/>
    <m/>
    <m/>
    <s v="Banking &amp; Finance"/>
    <m/>
    <m/>
    <m/>
    <m/>
    <m/>
    <m/>
    <m/>
    <m/>
    <m/>
    <m/>
    <m/>
    <m/>
    <s v="Aniket Vahile"/>
    <m/>
    <s v="user_5YHA1ZU4iP896lD1YJehdJcMx7ZEgWCpulT4T2c3pJ3"/>
    <x v="4"/>
    <x v="1"/>
    <m/>
    <s v="July"/>
    <s v="Cold Call"/>
    <s v="Lusha"/>
    <m/>
    <s v="Glengarry"/>
    <m/>
    <s v="Morgan Stanley"/>
    <m/>
    <s v="2021-12-09 09:18:01.951000+00:00"/>
    <s v="2022-07-10 07:00:33.113000+00:00"/>
    <m/>
  </r>
  <r>
    <s v="Ssoumen Majumddar"/>
    <n v="800000"/>
    <s v="INR"/>
    <n v="0"/>
    <s v="7/31/22"/>
    <s v="Sales"/>
    <s v="stat_kcR4fZg7TU7jjk1jAVua3qGLRS4J5uFayEjK5j02wtv"/>
    <s v="Unqualified"/>
    <n v="0"/>
    <s v="OpportunityStatusType.Lost"/>
    <s v="cont_f5UrYh3NPaKGK3hCBOmBZptlf9OEMHjkNDEb6lyq8Xc"/>
    <s v="Mehul Jatania"/>
    <s v="Client has an insurance broking wing of its own company and would not be interested."/>
    <s v="lead_cd2uWH1WIHIaRAenKsqrW32ISyA1kBXs8l2fhFuegsp"/>
    <s v="Centrum Housing Finance"/>
    <s v="Gauri Jori"/>
    <s v="user_mCXZ79SWFi0mqEioJ5YfadBpb9aAlIJhFSOlI29CdHE"/>
    <s v="Ssoumen Majumddar"/>
    <s v="2022-05-10 13:02:11.454000+00:00"/>
    <s v="2022-05-17 05:29:09.521000+00:00"/>
    <m/>
    <s v="Mumbai"/>
    <m/>
    <m/>
    <m/>
    <n v="200"/>
    <m/>
    <m/>
    <m/>
    <m/>
    <m/>
    <m/>
    <m/>
    <m/>
    <m/>
    <m/>
    <m/>
    <s v="Banking &amp; Finance"/>
    <m/>
    <m/>
    <m/>
    <m/>
    <m/>
    <m/>
    <m/>
    <m/>
    <m/>
    <m/>
    <m/>
    <m/>
    <s v="Aniket Vahile"/>
    <m/>
    <s v="user_5YHA1ZU4iP896lD1YJehdJcMx7ZEgWCpulT4T2c3pJ3"/>
    <x v="4"/>
    <x v="1"/>
    <m/>
    <s v="July"/>
    <s v="Cold Call"/>
    <s v="Lusha"/>
    <m/>
    <s v="Glengarry"/>
    <m/>
    <s v="Morgan Stanley"/>
    <m/>
    <s v="2021-12-09 09:18:01.951000+00:00"/>
    <s v="2022-07-10 07:00:33.113000+00:00"/>
    <m/>
  </r>
  <r>
    <s v="Sagarneel Bhattacharya"/>
    <n v="16000000"/>
    <s v="INR"/>
    <n v="0"/>
    <s v="8/31/22"/>
    <s v="Sales"/>
    <s v="stat_kcR4fZg7TU7jjk1jAVua3qGLRS4J5uFayEjK5j02wtv"/>
    <s v="Unqualified"/>
    <n v="0"/>
    <s v="OpportunityStatusType.Lost"/>
    <s v="cont_mQNvgxFwUjOk1K7wB9WHNMiYqumwu0qFFsrXddl1w64"/>
    <s v="Sonu Dubey"/>
    <s v="GMC Renewal"/>
    <s v="lead_QA7jLaID9U4HBcW4JRzaiNOzXDK9IT5FSWkWMP3QblC"/>
    <s v="Vardhaman"/>
    <s v="Trupti Suryavanshi"/>
    <s v="user_fgly1Lfoj2CZhiyQ0ruy8TWNc1e5jki39Wsj66gnM4p"/>
    <s v="Sagarneel Bhattacharya"/>
    <s v="2022-01-14 06:47:52.472000+00:00"/>
    <s v="2022-04-05 11:40:31.137000+00:00"/>
    <m/>
    <s v="Ludhiana"/>
    <m/>
    <m/>
    <m/>
    <n v="1600"/>
    <m/>
    <m/>
    <m/>
    <m/>
    <m/>
    <m/>
    <m/>
    <m/>
    <m/>
    <m/>
    <m/>
    <m/>
    <m/>
    <m/>
    <m/>
    <m/>
    <m/>
    <m/>
    <m/>
    <m/>
    <m/>
    <m/>
    <m/>
    <m/>
    <m/>
    <m/>
    <s v="user_L8E6IFhq6UCzKLHa45LUUTZCznDuyDwFrGaEp9DXiUM"/>
    <x v="9"/>
    <x v="1"/>
    <m/>
    <s v="August; March"/>
    <s v="Gated Content"/>
    <m/>
    <m/>
    <s v="Employee Wellness Handbook"/>
    <m/>
    <m/>
    <m/>
    <s v="2022-01-07 09:24:39.872000+00:00"/>
    <s v="2022-09-26 12:29:49.576000+00:00"/>
    <m/>
  </r>
  <r>
    <s v="Moziez Chamadia"/>
    <n v="1500000"/>
    <s v="INR"/>
    <n v="0"/>
    <d v="2022-01-09T00:00:00"/>
    <s v="Sales"/>
    <s v="stat_1hn9nRJaLbI53NxPuSQgo90kRpbpKsFlwN4oEGNUTdO"/>
    <s v="Lost"/>
    <n v="0"/>
    <s v="OpportunityStatusType.Lost"/>
    <m/>
    <m/>
    <s v="Client already taken policy"/>
    <s v="lead_X45LJIblgJFmIClr64AHrXqTrSlUuSzgvkrgSr2Pwii"/>
    <s v="Excitel Broadband(Delhi)"/>
    <s v="Sagarneel Bhattacharya"/>
    <s v="user_IgNfKH7wuLLjHvexoMm2PXWcnF3zYft0ZbMTyfwKRUg"/>
    <s v="Moziez Chamadia"/>
    <s v="2022-02-02 04:55:19.984000+00:00"/>
    <s v="2022-04-20 05:13:31.342000+00:00"/>
    <m/>
    <s v="Delhi"/>
    <m/>
    <m/>
    <m/>
    <n v="1201"/>
    <m/>
    <m/>
    <m/>
    <m/>
    <m/>
    <m/>
    <m/>
    <m/>
    <m/>
    <m/>
    <m/>
    <m/>
    <m/>
    <m/>
    <m/>
    <m/>
    <m/>
    <m/>
    <m/>
    <m/>
    <m/>
    <m/>
    <m/>
    <m/>
    <m/>
    <m/>
    <s v="user_L8E6IFhq6UCzKLHa45LUUTZCznDuyDwFrGaEp9DXiUM"/>
    <x v="9"/>
    <x v="2"/>
    <m/>
    <s v="February"/>
    <s v="Gated Content; Warm Referral"/>
    <s v="Sagarneel"/>
    <m/>
    <s v="Employee Wellness Handbook"/>
    <m/>
    <m/>
    <m/>
    <s v="2022-01-06 09:38:22.749000+00:00"/>
    <s v="2022-07-10 06:56:26.109000+00:00"/>
    <m/>
  </r>
  <r>
    <s v="Trupti Suryavanshi"/>
    <n v="500000"/>
    <s v="INR"/>
    <n v="0"/>
    <s v="7/20/22"/>
    <s v="Sales"/>
    <s v="stat_kcR4fZg7TU7jjk1jAVua3qGLRS4J5uFayEjK5j02wtv"/>
    <s v="Unqualified"/>
    <n v="0"/>
    <s v="OpportunityStatusType.Lost"/>
    <s v="cont_IezdXSHP9C4OUKeiXlPz2UJ25Pa8qvmDJ08o996YybW"/>
    <s v="Kapil Jinturkar"/>
    <s v="GTLI Renewal"/>
    <s v="lead_KrmR8v35pX1oWfxnhwbFXy2c6lDrTMfJAvOJguL8KNK"/>
    <s v="Alivira Animal Health Limited"/>
    <s v="Trupti Suryavanshi"/>
    <s v="user_L8E6IFhq6UCzKLHa45LUUTZCznDuyDwFrGaEp9DXiUM"/>
    <s v="Trupti Suryavanshi"/>
    <s v="2022-05-09 13:04:02.172000+00:00"/>
    <s v="2022-05-11 08:34:49.032000+00:00"/>
    <m/>
    <s v="Mumbai"/>
    <m/>
    <m/>
    <m/>
    <n v="324"/>
    <m/>
    <m/>
    <m/>
    <m/>
    <m/>
    <m/>
    <m/>
    <m/>
    <m/>
    <m/>
    <m/>
    <s v="Manufacturing"/>
    <m/>
    <m/>
    <m/>
    <m/>
    <m/>
    <m/>
    <m/>
    <m/>
    <m/>
    <m/>
    <m/>
    <m/>
    <s v="Aniket Vahile"/>
    <m/>
    <s v="user_L8E6IFhq6UCzKLHa45LUUTZCznDuyDwFrGaEp9DXiUM"/>
    <x v="9"/>
    <x v="1"/>
    <m/>
    <s v="August; July"/>
    <s v="Gated Content"/>
    <s v="Lusha"/>
    <m/>
    <s v="Vaccine inbound"/>
    <m/>
    <m/>
    <m/>
    <s v="2021-04-19 15:30:20.074000+00:00"/>
    <s v="2022-09-01 17:15:18.888000+00:00"/>
    <s v="GTL"/>
  </r>
  <r>
    <s v="Omkar Ghate"/>
    <n v="250000"/>
    <s v="INR"/>
    <n v="0"/>
    <d v="2022-01-07T00:00:00"/>
    <s v="Sales"/>
    <s v="stat_kcR4fZg7TU7jjk1jAVua3qGLRS4J5uFayEjK5j02wtv"/>
    <s v="Unqualified"/>
    <n v="0"/>
    <s v="OpportunityStatusType.Lost"/>
    <m/>
    <m/>
    <s v="GMC (Fresh)"/>
    <s v="lead_LuAjXhR01VU3zMGlHmb23jm3D6IbOVCqUx1BOzzU1Gj"/>
    <s v="Clover Ventures (deep rooted.co)-Fresh"/>
    <s v="Bhairavi Jog"/>
    <s v="user_9SBRjyF0n4iWuhUdqRyQkFhl2J4uyNKhFWvvJEvunX8"/>
    <s v="Omkar Ghate"/>
    <s v="2022-03-07 06:35:12.076000+00:00"/>
    <s v="2022-03-19 05:49:55.780000+00:00"/>
    <m/>
    <s v="Bangalore"/>
    <m/>
    <m/>
    <m/>
    <n v="52"/>
    <m/>
    <m/>
    <m/>
    <m/>
    <m/>
    <m/>
    <m/>
    <m/>
    <m/>
    <m/>
    <m/>
    <s v="Banking &amp; Finance"/>
    <m/>
    <m/>
    <m/>
    <m/>
    <m/>
    <m/>
    <m/>
    <m/>
    <m/>
    <m/>
    <m/>
    <m/>
    <m/>
    <m/>
    <s v="user_228eUmsdKIb9OItgmiDq1zD4aPZ1eqiapbaLAGeBf8g"/>
    <x v="13"/>
    <x v="1"/>
    <m/>
    <s v="July"/>
    <s v="Gated Content"/>
    <m/>
    <m/>
    <s v="Downloaded the guide: Designing employee healthcare plan"/>
    <m/>
    <m/>
    <m/>
    <s v="2021-11-07 07:49:51.967000+00:00"/>
    <s v="2022-07-10 06:51:13.221000+00:00"/>
    <m/>
  </r>
  <r>
    <s v="Omkar Ghate"/>
    <n v="20000"/>
    <s v="INR"/>
    <n v="0"/>
    <s v="8/31/22"/>
    <s v="Sales"/>
    <s v="stat_1hn9nRJaLbI53NxPuSQgo90kRpbpKsFlwN4oEGNUTdO"/>
    <s v="Lost"/>
    <n v="0"/>
    <s v="OpportunityStatusType.Lost"/>
    <s v="cont_LvfptzjNyYHAD31mvPHHnqbocu637RighmNCKOdHD34"/>
    <s v="Siddesh Kamat"/>
    <s v="GPA Renwal"/>
    <s v="lead_X8oX5oqUvwFPFKW1tnFBkMvBkZjhmB8PewlMl92wHZ2"/>
    <s v="Buoyancy Consultants &amp; Engineering LLP"/>
    <s v="Trupti Suryavanshi"/>
    <s v="user_9SBRjyF0n4iWuhUdqRyQkFhl2J4uyNKhFWvvJEvunX8"/>
    <s v="Omkar Ghate"/>
    <s v="2022-01-31 08:44:58.987000+00:00"/>
    <s v="2022-04-05 07:19:59.290000+00:00"/>
    <m/>
    <s v="Goa"/>
    <m/>
    <s v="2021-09-25 06:06:25+00:00"/>
    <m/>
    <n v="60"/>
    <m/>
    <m/>
    <m/>
    <m/>
    <m/>
    <m/>
    <m/>
    <m/>
    <m/>
    <m/>
    <m/>
    <s v="Others"/>
    <m/>
    <m/>
    <m/>
    <m/>
    <m/>
    <m/>
    <m/>
    <m/>
    <m/>
    <m/>
    <m/>
    <m/>
    <m/>
    <m/>
    <s v="user_L8E6IFhq6UCzKLHa45LUUTZCznDuyDwFrGaEp9DXiUM"/>
    <x v="9"/>
    <x v="1"/>
    <m/>
    <s v="March"/>
    <s v="Inbound"/>
    <s v="Inbound via Website"/>
    <m/>
    <s v="Employee Count 25"/>
    <m/>
    <m/>
    <m/>
    <s v="2021-09-25 06:09:10.061000+00:00"/>
    <s v="2022-07-10 06:56:32.193000+00:00"/>
    <s v="GPA"/>
  </r>
  <r>
    <s v="Omkar Ghate"/>
    <n v="2500"/>
    <s v="INR"/>
    <n v="0"/>
    <d v="2022-01-07T00:00:00"/>
    <s v="Sales"/>
    <s v="stat_kcR4fZg7TU7jjk1jAVua3qGLRS4J5uFayEjK5j02wtv"/>
    <s v="Unqualified"/>
    <n v="0"/>
    <s v="OpportunityStatusType.Lost"/>
    <m/>
    <m/>
    <s v="GPA (Fresh)"/>
    <s v="lead_LuAjXhR01VU3zMGlHmb23jm3D6IbOVCqUx1BOzzU1Gj"/>
    <s v="Clover Ventures (deep rooted.co)-Fresh"/>
    <s v="Bhairavi Jog"/>
    <s v="user_9SBRjyF0n4iWuhUdqRyQkFhl2J4uyNKhFWvvJEvunX8"/>
    <s v="Omkar Ghate"/>
    <s v="2022-03-07 06:35:38.442000+00:00"/>
    <s v="2022-03-19 05:50:00.448000+00:00"/>
    <m/>
    <s v="Bangalore"/>
    <m/>
    <m/>
    <m/>
    <n v="52"/>
    <m/>
    <m/>
    <m/>
    <m/>
    <m/>
    <m/>
    <m/>
    <m/>
    <m/>
    <m/>
    <m/>
    <s v="Banking &amp; Finance"/>
    <m/>
    <m/>
    <m/>
    <m/>
    <m/>
    <m/>
    <m/>
    <m/>
    <m/>
    <m/>
    <m/>
    <m/>
    <m/>
    <m/>
    <s v="user_228eUmsdKIb9OItgmiDq1zD4aPZ1eqiapbaLAGeBf8g"/>
    <x v="13"/>
    <x v="1"/>
    <m/>
    <s v="July"/>
    <s v="Gated Content"/>
    <m/>
    <m/>
    <s v="Downloaded the guide: Designing employee healthcare plan"/>
    <m/>
    <m/>
    <m/>
    <s v="2021-11-07 07:49:51.967000+00:00"/>
    <s v="2022-07-10 06:51:13.221000+00:00"/>
    <m/>
  </r>
  <r>
    <s v="Sagarneel Bhattacharya"/>
    <n v="200000"/>
    <s v="INR"/>
    <n v="0"/>
    <d v="2022-10-07T00:00:00"/>
    <s v="Sales"/>
    <s v="stat_1hn9nRJaLbI53NxPuSQgo90kRpbpKsFlwN4oEGNUTdO"/>
    <s v="Lost"/>
    <n v="0"/>
    <s v="OpportunityStatusType.Lost"/>
    <s v="cont_iuZAm0EJUY0KHmkUd94o4oukrLXWtLRqm1Uj3lOAyjo"/>
    <s v="Anuradha Murthy"/>
    <s v="GPA renewal"/>
    <s v="lead_mi6xSrAOcIwSnBQiiGzLAeRrQOxxTXYc7cKxmwB8oA5"/>
    <s v="Armstrong Design Pvt. Ltd."/>
    <s v="Trupti Suryavanshi"/>
    <s v="user_fgly1Lfoj2CZhiyQ0ruy8TWNc1e5jki39Wsj66gnM4p"/>
    <s v="Sagarneel Bhattacharya"/>
    <s v="2022-01-19 07:44:41.107000+00:00"/>
    <s v="2022-03-08 18:23:22.115000+00:00"/>
    <m/>
    <s v="Bangalore"/>
    <m/>
    <m/>
    <m/>
    <n v="280"/>
    <m/>
    <m/>
    <m/>
    <m/>
    <m/>
    <m/>
    <m/>
    <m/>
    <m/>
    <m/>
    <m/>
    <s v="Professional Services"/>
    <m/>
    <m/>
    <m/>
    <m/>
    <m/>
    <m/>
    <m/>
    <m/>
    <m/>
    <m/>
    <m/>
    <m/>
    <m/>
    <m/>
    <s v="user_L8E6IFhq6UCzKLHa45LUUTZCznDuyDwFrGaEp9DXiUM"/>
    <x v="9"/>
    <x v="1"/>
    <m/>
    <s v="March"/>
    <s v="Gated Content"/>
    <m/>
    <m/>
    <s v="Downloaded the guide: Designing employee healthcare plan"/>
    <m/>
    <m/>
    <m/>
    <s v="2021-10-17 15:44:38.574000+00:00"/>
    <s v="2022-07-10 06:52:28.329000+00:00"/>
    <m/>
  </r>
  <r>
    <s v="Arun Iyer"/>
    <n v="100000"/>
    <s v="INR"/>
    <n v="0"/>
    <d v="2022-01-07T00:00:00"/>
    <s v="Sales"/>
    <s v="stat_kcR4fZg7TU7jjk1jAVua3qGLRS4J5uFayEjK5j02wtv"/>
    <s v="Unqualified"/>
    <n v="0"/>
    <s v="OpportunityStatusType.Lost"/>
    <s v="cont_9ZaCea42nfU1de5hUcz99svQpP1cvfljZ8ZM7kUmQip"/>
    <s v="Ritesh Shetty"/>
    <s v="Renewal"/>
    <s v="lead_xAoQy9ZOe4cagQRDFjqYSy5TdVqPc5KnUY8USCmLvvl"/>
    <s v="Century realestate"/>
    <s v="Prateek Wadhwa"/>
    <s v="user_RqYuWgF5gW96ydluN8uQ8Tz87pId6oqXzrdeKM8sXvz"/>
    <s v="Arun Iyer"/>
    <s v="2022-01-18 12:06:42.755000+00:00"/>
    <s v="2022-03-15 04:48:12.777000+00:00"/>
    <m/>
    <s v="Bangalore"/>
    <m/>
    <m/>
    <m/>
    <n v="327"/>
    <m/>
    <m/>
    <m/>
    <m/>
    <m/>
    <m/>
    <m/>
    <m/>
    <m/>
    <m/>
    <m/>
    <s v="Others"/>
    <m/>
    <m/>
    <m/>
    <m/>
    <m/>
    <m/>
    <m/>
    <m/>
    <m/>
    <m/>
    <m/>
    <m/>
    <s v="Aniket Vahile"/>
    <m/>
    <s v="user_FdWFezbLzkYQcGsBUsjZO25nr2poK2nRbqV47Rs5Kfm"/>
    <x v="17"/>
    <x v="1"/>
    <m/>
    <s v="March"/>
    <s v="Gated Content"/>
    <m/>
    <m/>
    <s v="Lead Magnet Lead"/>
    <m/>
    <m/>
    <m/>
    <s v="2021-08-30 05:00:38.776000+00:00"/>
    <s v="2022-07-10 06:52:20.386000+00:00"/>
    <s v="Covid"/>
  </r>
  <r>
    <s v="Navin Panjwani"/>
    <n v="50000"/>
    <s v="INR"/>
    <n v="0"/>
    <d v="2022-01-08T00:00:00"/>
    <s v="Sales"/>
    <s v="stat_kcR4fZg7TU7jjk1jAVua3qGLRS4J5uFayEjK5j02wtv"/>
    <s v="Unqualified"/>
    <n v="0"/>
    <s v="OpportunityStatusType.Lost"/>
    <s v="cont_0ug5QxrMFEgbGWmGX2EGu2Yg5k7SCsiYUkS0YtxFeiv"/>
    <s v="Sarkar Shurva"/>
    <s v="Parental Renewal"/>
    <s v="lead_74ktF283B32maSNFEQirGgAvktLz76T5K0aXfQXuDO6"/>
    <s v="CORELYNX SOLUTIONS PVT. LTD ( Fresh )"/>
    <s v="Prateek Wadhwa"/>
    <s v="user_sD3YjSs92XKUfD0OPHeo886g6tW6aCM0iUhX5VVUuJi"/>
    <s v="Navin Panjwani"/>
    <s v="2022-03-08 10:21:49.165000+00:00"/>
    <s v="2022-03-08 12:37:49.016000+00:00"/>
    <m/>
    <s v="Kolkata"/>
    <m/>
    <m/>
    <m/>
    <n v="43"/>
    <m/>
    <m/>
    <m/>
    <m/>
    <m/>
    <m/>
    <m/>
    <m/>
    <m/>
    <m/>
    <m/>
    <s v="IT Services &amp; IT Consulting"/>
    <m/>
    <m/>
    <m/>
    <m/>
    <m/>
    <m/>
    <m/>
    <m/>
    <m/>
    <m/>
    <m/>
    <m/>
    <s v="Jitin Gopi"/>
    <m/>
    <s v="user_FdWFezbLzkYQcGsBUsjZO25nr2poK2nRbqV47Rs5Kfm"/>
    <x v="17"/>
    <x v="1"/>
    <m/>
    <m/>
    <s v="Cold Call"/>
    <m/>
    <m/>
    <m/>
    <m/>
    <m/>
    <m/>
    <s v="2021-08-25 17:20:03.426000+00:00"/>
    <s v="2022-10-14 05:12:39.074000+00:00"/>
    <m/>
  </r>
  <r>
    <s v="Chetan Kumar"/>
    <n v="600000"/>
    <s v="INR"/>
    <n v="0"/>
    <d v="2022-01-07T00:00:00"/>
    <s v="Sales"/>
    <s v="stat_1hn9nRJaLbI53NxPuSQgo90kRpbpKsFlwN4oEGNUTdO"/>
    <s v="Lost"/>
    <n v="0"/>
    <s v="OpportunityStatusType.Lost"/>
    <s v="cont_7DKvzDr6ZQ7agzYAQQnzoxiDbwHrSif0J98QWEq8HoG"/>
    <s v="Ananda"/>
    <s v="No plans to move from existing vendor this year. try again next year"/>
    <s v="lead_Vyv1UFZG0Ex3RuPy4E1ZuMjRM9N6Ns7jVMmsPqZx0mf"/>
    <s v="GLOBAL CONSUMER PRODUCTS PRIVATE LTD."/>
    <s v="Mayur Gadiyar"/>
    <s v="user_hAuUqCTCw5r4tCUrswIWPSW7LJ1XIBbttZVmJkxmzGq"/>
    <s v="Chetan Kumar"/>
    <s v="2022-01-04 10:01:56.181000+00:00"/>
    <s v="2022-01-24 05:40:14.643000+00:00"/>
    <m/>
    <s v="Mumbai"/>
    <m/>
    <m/>
    <m/>
    <n v="253"/>
    <m/>
    <m/>
    <m/>
    <m/>
    <m/>
    <m/>
    <m/>
    <m/>
    <m/>
    <m/>
    <m/>
    <s v="Consumer Goods &amp; Electronics"/>
    <m/>
    <m/>
    <m/>
    <m/>
    <m/>
    <m/>
    <m/>
    <m/>
    <m/>
    <m/>
    <m/>
    <m/>
    <s v="Aniket Vahile"/>
    <m/>
    <s v="user_bdUPAGjcS7p6513So3N4g3aWNS5HuBuVJi7bvCPAsLt"/>
    <x v="24"/>
    <x v="1"/>
    <m/>
    <s v="January"/>
    <s v="Cold Call"/>
    <s v="Lusha"/>
    <m/>
    <s v="Glengarry"/>
    <m/>
    <m/>
    <m/>
    <s v="2021-10-20 09:47:04.678000+00:00"/>
    <s v="2022-07-10 06:59:57.809000+00:00"/>
    <s v="GTL"/>
  </r>
</pivotCacheRecords>
</file>

<file path=xl/pivotCache/pivotCacheRecords3.xml><?xml version="1.0" encoding="utf-8"?>
<pivotCacheRecords xmlns="http://schemas.openxmlformats.org/spreadsheetml/2006/main" xmlns:r="http://schemas.openxmlformats.org/officeDocument/2006/relationships" count="1717">
  <r>
    <s v="Sameer Iftekhari"/>
    <n v="179946920"/>
    <s v="INR"/>
    <n v="100"/>
    <d v="2022-02-08T00:00:00"/>
    <s v="Sales"/>
    <s v="stat_OZRiD1474QRJIpvnjHCZfiIvKcVD6mIKSSTzg8SwDVx"/>
    <s v="Won- Payment Completed"/>
    <n v="1"/>
    <s v="OpportunityStatusType.Won"/>
    <s v="cont_7ktZ9mIoO1K0VpPQ3lPyhPPlswqNGHRyCcNDdwi32rj"/>
    <x v="0"/>
    <m/>
    <s v="lead_DtdZxiaskndJHDEeRB609HVQyKaQTNWjPK3PhZDhMjY"/>
    <s v="Sterlite Technologies Limited"/>
    <s v="Nilesh Dhanani"/>
    <s v="user_t8sUu4byhPnyQ33u64Ecs5WRL98oy2iuu4iTrhCr4vl"/>
    <s v="Nilesh Dhanani"/>
    <s v="2022-08-02 07:18:28.645000+00:00"/>
    <s v="2022-10-17 09:13:37.494000+00:00"/>
    <m/>
    <s v="Pune"/>
    <m/>
    <m/>
    <m/>
    <n v="6000"/>
    <m/>
    <m/>
    <m/>
    <m/>
    <m/>
    <m/>
    <m/>
    <s v="ORGANIC_SEARCH"/>
    <m/>
    <m/>
    <m/>
    <s v="IT Services &amp; IT Consulting; Telecommunications"/>
    <m/>
    <m/>
    <m/>
    <m/>
    <m/>
    <m/>
    <m/>
    <m/>
    <m/>
    <m/>
    <m/>
    <m/>
    <s v="Nilesh Dhanani; Rakesh Nade"/>
    <m/>
    <s v="user_lwF8ctKa5IyxqATpO2EOw2h0AEPiCMHOgewiH38Ei77"/>
    <s v="Harmanjit Singh"/>
    <s v="Anjali Nishu; Shriram Kulkarni"/>
    <s v="Nilesh Dhanani"/>
    <s v="July"/>
    <s v="Gated Content; Warm Referral"/>
    <s v="Naukri.com"/>
    <m/>
    <s v="Employer Branding Playbook"/>
    <m/>
    <m/>
    <m/>
    <s v="2022-08-02 04:07:16.868000+00:00"/>
    <s v="2022-10-20 10:32:36.762000+00:00"/>
    <m/>
  </r>
  <r>
    <s v="Sameer Iftekhari"/>
    <n v="43730"/>
    <s v="INR"/>
    <n v="100"/>
    <s v="8/26/22"/>
    <s v="Sales"/>
    <s v="stat_OZRiD1474QRJIpvnjHCZfiIvKcVD6mIKSSTzg8SwDVx"/>
    <s v="Won- Payment Completed"/>
    <n v="1"/>
    <s v="OpportunityStatusType.Won"/>
    <s v="cont_7ktZ9mIoO1K0VpPQ3lPyhPPlswqNGHRyCcNDdwi32rj"/>
    <x v="0"/>
    <m/>
    <s v="lead_DtdZxiaskndJHDEeRB609HVQyKaQTNWjPK3PhZDhMjY"/>
    <s v="Sterlite Technologies Limited"/>
    <s v="Nilesh Dhanani"/>
    <s v="user_t8sUu4byhPnyQ33u64Ecs5WRL98oy2iuu4iTrhCr4vl"/>
    <s v="Nilesh Dhanani"/>
    <s v="2022-08-26 05:54:12.747000+00:00"/>
    <s v="2022-10-17 09:13:37.564000+00:00"/>
    <m/>
    <s v="Pune"/>
    <m/>
    <m/>
    <m/>
    <n v="6000"/>
    <m/>
    <m/>
    <m/>
    <m/>
    <m/>
    <m/>
    <m/>
    <s v="ORGANIC_SEARCH"/>
    <m/>
    <m/>
    <m/>
    <s v="IT Services &amp; IT Consulting; Telecommunications"/>
    <m/>
    <m/>
    <m/>
    <m/>
    <m/>
    <m/>
    <m/>
    <m/>
    <m/>
    <m/>
    <m/>
    <m/>
    <s v="Nilesh Dhanani; Rakesh Nade"/>
    <m/>
    <s v="user_lwF8ctKa5IyxqATpO2EOw2h0AEPiCMHOgewiH38Ei77"/>
    <s v="Harmanjit Singh"/>
    <s v="Anjali Nishu; Shriram Kulkarni"/>
    <s v="Nilesh Dhanani"/>
    <s v="July"/>
    <s v="Gated Content; Warm Referral"/>
    <s v="Naukri.com"/>
    <m/>
    <s v="Employer Branding Playbook"/>
    <m/>
    <m/>
    <m/>
    <s v="2022-08-02 04:07:16.868000+00:00"/>
    <s v="2022-10-20 10:32:36.762000+00:00"/>
    <s v="NON EB"/>
  </r>
  <r>
    <s v="Tejas Kulkarni"/>
    <n v="550000"/>
    <s v="INR"/>
    <n v="0"/>
    <d v="2022-03-08T00:00:00"/>
    <s v="Sales"/>
    <s v="stat_1hn9nRJaLbI53NxPuSQgo90kRpbpKsFlwN4oEGNUTdO"/>
    <s v="Lost"/>
    <n v="0"/>
    <s v="OpportunityStatusType.Lost"/>
    <m/>
    <x v="1"/>
    <s v="Went with incumbent owing to low quotes"/>
    <s v="lead_TxOmVtmCGy2JUC85D8gA9VuKh9oTJvLUeg8JyvLOFXY"/>
    <s v="Consultadd inc"/>
    <s v="Namrata Aurora"/>
    <s v="user_kbtBHYtBjVDNyI72HTF6C1SCvC7yVBiA6OrBOy3t96U"/>
    <s v="Tejas Kulkarni"/>
    <s v="2022-06-27 12:12:04.985000+00:00"/>
    <s v="2022-10-18 02:31:51.722000+00:00"/>
    <m/>
    <s v="Pune"/>
    <m/>
    <m/>
    <m/>
    <n v="297"/>
    <m/>
    <s v="BOF - V11 - Employee engagement handbook - Conversation Ad"/>
    <s v="LinkedIn"/>
    <m/>
    <m/>
    <m/>
    <m/>
    <s v="PAID_SOCIAL"/>
    <m/>
    <m/>
    <m/>
    <s v="IT Services &amp; IT Consulting"/>
    <m/>
    <m/>
    <m/>
    <m/>
    <m/>
    <m/>
    <m/>
    <m/>
    <m/>
    <m/>
    <m/>
    <m/>
    <s v="Jithendra Goalla"/>
    <m/>
    <s v="user_1z3bdwgjF9RILRmuQPeXXGoPhafSi1mEgyb4l5sVEvN"/>
    <s v="Ankita Pingale"/>
    <m/>
    <m/>
    <s v="August"/>
    <s v="Cold Call; Gated Content"/>
    <s v="Naukri.com"/>
    <m/>
    <s v="Downloaded the guide: Designing employee healthcare plan"/>
    <m/>
    <m/>
    <m/>
    <s v="2021-09-07 12:14:49.540000+00:00"/>
    <s v="2022-10-18 02:31:51.767000+00:00"/>
    <s v="GMC"/>
  </r>
  <r>
    <s v="Tejas Kulkarni"/>
    <n v="265000"/>
    <s v="INR"/>
    <n v="0"/>
    <s v="9/29/22"/>
    <s v="Sales"/>
    <s v="stat_kcR4fZg7TU7jjk1jAVua3qGLRS4J5uFayEjK5j02wtv"/>
    <s v="Unqualified"/>
    <n v="0"/>
    <s v="OpportunityStatusType.Lost"/>
    <m/>
    <x v="1"/>
    <m/>
    <s v="lead_edaQ4TjmDxMSV1z6hnL0YvTI8MCSYLVi81JdlDdTwLG"/>
    <s v="Flair Labs"/>
    <s v="Shreya Solanki"/>
    <s v="user_kbtBHYtBjVDNyI72HTF6C1SCvC7yVBiA6OrBOy3t96U"/>
    <s v="Tejas Kulkarni"/>
    <s v="2022-08-03 11:55:48.056000+00:00"/>
    <s v="2022-10-14 04:19:26.267000+00:00"/>
    <m/>
    <s v="Mumbai"/>
    <m/>
    <m/>
    <m/>
    <n v="53"/>
    <m/>
    <m/>
    <m/>
    <m/>
    <m/>
    <m/>
    <m/>
    <m/>
    <m/>
    <m/>
    <m/>
    <s v="IT Services &amp; IT Consulting"/>
    <m/>
    <m/>
    <m/>
    <m/>
    <m/>
    <m/>
    <m/>
    <m/>
    <m/>
    <m/>
    <m/>
    <m/>
    <s v="Ravi Jaiswal"/>
    <m/>
    <s v="user_Jujy0sFufO9J3qwY7aNpCCnF6nFZMrfvciNEydEzhaI"/>
    <s v="Shreya Solanki"/>
    <m/>
    <m/>
    <s v="September"/>
    <s v="Cold Call"/>
    <s v="Lusha"/>
    <m/>
    <m/>
    <m/>
    <m/>
    <m/>
    <s v="2022-08-01 10:06:18.932000+00:00"/>
    <s v="2022-10-14 04:19:26.295000+00:00"/>
    <m/>
  </r>
  <r>
    <s v="Prateek Wadhwa"/>
    <n v="265000"/>
    <s v="INR"/>
    <n v="50"/>
    <s v="9/30/22"/>
    <s v="Sales"/>
    <s v="stat_kLhaUSYbyIgQOHjvcKAHYNQn1lIjd0wTZfiU50Lt3mL"/>
    <s v="Demo Completed"/>
    <n v="0"/>
    <s v="OpportunityStatusType.Active"/>
    <m/>
    <x v="1"/>
    <m/>
    <s v="lead_QClKKKQ9c1Shq9418OKy9XKJ5kXxXJp0zSOPceIXTOn"/>
    <s v="Sprintzeal"/>
    <s v="Shreya Solanki"/>
    <s v="user_kbtBHYtBjVDNyI72HTF6C1SCvC7yVBiA6OrBOy3t96U"/>
    <s v="Tejas Kulkarni"/>
    <s v="2022-08-19 07:46:50.584000+00:00"/>
    <s v="2022-10-14 04:19:55.863000+00:00"/>
    <m/>
    <s v="Bangalore"/>
    <m/>
    <s v="2022-08-07 17:17:12+00:00"/>
    <m/>
    <n v="100"/>
    <m/>
    <m/>
    <m/>
    <m/>
    <m/>
    <m/>
    <m/>
    <s v="PAID_SEARCH"/>
    <m/>
    <m/>
    <m/>
    <m/>
    <m/>
    <m/>
    <m/>
    <m/>
    <m/>
    <m/>
    <m/>
    <m/>
    <m/>
    <m/>
    <m/>
    <m/>
    <m/>
    <m/>
    <s v="user_Jujy0sFufO9J3qwY7aNpCCnF6nFZMrfvciNEydEzhaI"/>
    <s v="Shreya Solanki"/>
    <m/>
    <m/>
    <m/>
    <s v="Inbound"/>
    <s v="Inbound via website"/>
    <m/>
    <s v="Employee Count 100"/>
    <m/>
    <m/>
    <m/>
    <s v="2022-08-07 17:20:03.139000+00:00"/>
    <s v="2022-10-14 04:19:55.903000+00:00"/>
    <m/>
  </r>
  <r>
    <s v="Anshum Naithani"/>
    <n v="500000"/>
    <s v="INR"/>
    <n v="0"/>
    <s v="9/30/22"/>
    <s v="Sales"/>
    <s v="stat_1hn9nRJaLbI53NxPuSQgo90kRpbpKsFlwN4oEGNUTdO"/>
    <s v="Lost"/>
    <n v="0"/>
    <s v="OpportunityStatusType.Lost"/>
    <s v="cont_Gk7OjWYkaZw8OvrbWUldytI2gEhqjNwttvGjzjpcXog"/>
    <x v="2"/>
    <m/>
    <s v="lead_fHN7wkfKM0PbHBoLiaSo3JNpFr9bVcT1Tm2QIWsQwk9"/>
    <s v="Khimji Kunverji &amp; Co LLP"/>
    <s v="Shreya Solanki"/>
    <s v="user_GL8PBiV4pvzsQLVHSdZLeMQAQcGjCvLkffg486DHfZJ"/>
    <s v="Anshum Naithani"/>
    <s v="2022-08-10 07:35:48.856000+00:00"/>
    <s v="2022-10-17 07:37:23.855000+00:00"/>
    <m/>
    <s v="Mumbai"/>
    <m/>
    <m/>
    <m/>
    <n v="254"/>
    <m/>
    <m/>
    <m/>
    <m/>
    <m/>
    <m/>
    <m/>
    <m/>
    <m/>
    <m/>
    <m/>
    <s v="Banking &amp; Finance"/>
    <m/>
    <m/>
    <m/>
    <m/>
    <m/>
    <m/>
    <m/>
    <m/>
    <m/>
    <m/>
    <m/>
    <m/>
    <s v="Mrunmay Jalgaonkar"/>
    <m/>
    <s v="user_Jujy0sFufO9J3qwY7aNpCCnF6nFZMrfvciNEydEzhaI"/>
    <s v="Shreya Solanki"/>
    <m/>
    <m/>
    <s v="October"/>
    <s v="Cold Call"/>
    <s v="Lusha"/>
    <m/>
    <m/>
    <m/>
    <m/>
    <m/>
    <s v="2022-07-12 04:11:32.776000+00:00"/>
    <s v="2022-10-17 09:33:02.021000+00:00"/>
    <m/>
  </r>
  <r>
    <s v="Mayur Gadiyar"/>
    <n v="10000"/>
    <s v="INR"/>
    <n v="50"/>
    <s v="9/30/22"/>
    <s v="Sales"/>
    <s v="stat_kLhaUSYbyIgQOHjvcKAHYNQn1lIjd0wTZfiU50Lt3mL"/>
    <s v="Demo Completed"/>
    <n v="0"/>
    <s v="OpportunityStatusType.Active"/>
    <s v="cont_ef574US52jTpHb3YEOSlgPdKVuOANlSKHEwhTasb0F2"/>
    <x v="3"/>
    <m/>
    <s v="lead_EACafY00bDpHRs1ojoiSwOYtmHGcgh7qAxdltcHerJ5"/>
    <s v="Gigs Media Pvt Ltd"/>
    <s v="Daya Gowda"/>
    <s v="user_kbtBHYtBjVDNyI72HTF6C1SCvC7yVBiA6OrBOy3t96U"/>
    <s v="Tejas Kulkarni"/>
    <s v="2022-09-22 07:57:51.603000+00:00"/>
    <s v="2022-10-14 04:18:08.925000+00:00"/>
    <m/>
    <s v="Mumbai"/>
    <m/>
    <m/>
    <m/>
    <n v="27"/>
    <m/>
    <m/>
    <m/>
    <m/>
    <m/>
    <m/>
    <m/>
    <m/>
    <m/>
    <m/>
    <m/>
    <s v="Banking &amp; Finance"/>
    <s v="relicare"/>
    <m/>
    <m/>
    <m/>
    <m/>
    <m/>
    <m/>
    <m/>
    <m/>
    <m/>
    <m/>
    <m/>
    <s v="Aniket Vahile"/>
    <m/>
    <s v="user_encRk5bIEFN6ZA11h4WH2AdZTiZpogLSlMIaj0E30SZ"/>
    <s v="Daya Gowda"/>
    <m/>
    <m/>
    <s v="September"/>
    <s v="Cold Call"/>
    <s v="Naukri.com"/>
    <m/>
    <m/>
    <m/>
    <m/>
    <m/>
    <s v="2022-07-08 04:30:49.407000+00:00"/>
    <s v="2022-10-14 04:18:08.962000+00:00"/>
    <s v="GPA"/>
  </r>
  <r>
    <s v="Mayur Gadiyar"/>
    <n v="250000"/>
    <s v="INR"/>
    <n v="50"/>
    <s v="9/30/22"/>
    <s v="Sales"/>
    <s v="stat_kLhaUSYbyIgQOHjvcKAHYNQn1lIjd0wTZfiU50Lt3mL"/>
    <s v="Demo Completed"/>
    <n v="0"/>
    <s v="OpportunityStatusType.Active"/>
    <s v="cont_ef574US52jTpHb3YEOSlgPdKVuOANlSKHEwhTasb0F2"/>
    <x v="3"/>
    <s v="GMC Sept renewal"/>
    <s v="lead_EACafY00bDpHRs1ojoiSwOYtmHGcgh7qAxdltcHerJ5"/>
    <s v="Gigs Media Pvt Ltd"/>
    <s v="Daya Gowda"/>
    <s v="user_kbtBHYtBjVDNyI72HTF6C1SCvC7yVBiA6OrBOy3t96U"/>
    <s v="Tejas Kulkarni"/>
    <s v="2022-08-04 09:34:30.643000+00:00"/>
    <s v="2022-10-14 04:17:44.801000+00:00"/>
    <m/>
    <s v="Mumbai"/>
    <m/>
    <m/>
    <m/>
    <n v="27"/>
    <m/>
    <m/>
    <m/>
    <m/>
    <m/>
    <m/>
    <m/>
    <m/>
    <m/>
    <m/>
    <m/>
    <s v="Banking &amp; Finance"/>
    <s v="relicare"/>
    <m/>
    <m/>
    <m/>
    <m/>
    <m/>
    <m/>
    <m/>
    <m/>
    <m/>
    <m/>
    <m/>
    <s v="Aniket Vahile"/>
    <m/>
    <s v="user_encRk5bIEFN6ZA11h4WH2AdZTiZpogLSlMIaj0E30SZ"/>
    <s v="Daya Gowda"/>
    <m/>
    <m/>
    <s v="September"/>
    <s v="Cold Call"/>
    <s v="Naukri.com"/>
    <m/>
    <m/>
    <m/>
    <m/>
    <m/>
    <s v="2022-07-08 04:30:49.407000+00:00"/>
    <s v="2022-10-14 04:18:08.962000+00:00"/>
    <m/>
  </r>
  <r>
    <s v="Tejas Kulkarni"/>
    <n v="300000"/>
    <s v="INR"/>
    <n v="0"/>
    <d v="2022-09-09T00:00:00"/>
    <s v="Sales"/>
    <s v="stat_kcR4fZg7TU7jjk1jAVua3qGLRS4J5uFayEjK5j02wtv"/>
    <s v="Unqualified"/>
    <n v="0"/>
    <s v="OpportunityStatusType.Lost"/>
    <s v="cont_ICniq8yheutBZ5Id3Cr40jyyCLsHWopEtO8tzW7Up1M"/>
    <x v="4"/>
    <s v="GMC Policy not renewed since Jan2022. Data not shared inspite of multiple follow ups"/>
    <s v="lead_RAQFDImVNxBggX5O1PbN0buavX2uGoYof3P1gRxnUAh"/>
    <s v="DocMode Health Technologies Pvt Ltd"/>
    <s v="Daya Gowda"/>
    <s v="user_kbtBHYtBjVDNyI72HTF6C1SCvC7yVBiA6OrBOy3t96U"/>
    <s v="Tejas Kulkarni"/>
    <s v="2022-08-18 08:47:42.635000+00:00"/>
    <s v="2022-10-14 04:18:50.597000+00:00"/>
    <m/>
    <s v="Mumbai"/>
    <m/>
    <m/>
    <m/>
    <n v="70"/>
    <m/>
    <m/>
    <m/>
    <m/>
    <m/>
    <m/>
    <m/>
    <s v="PAID_SOCIAL"/>
    <m/>
    <m/>
    <m/>
    <s v="IT Services &amp; IT Consulting"/>
    <m/>
    <m/>
    <m/>
    <m/>
    <m/>
    <m/>
    <m/>
    <m/>
    <m/>
    <m/>
    <m/>
    <m/>
    <m/>
    <m/>
    <s v="user_encRk5bIEFN6ZA11h4WH2AdZTiZpogLSlMIaj0E30SZ"/>
    <s v="Daya Gowda"/>
    <m/>
    <m/>
    <m/>
    <s v="Gated Content"/>
    <m/>
    <m/>
    <s v="Employee Engagement Handbook"/>
    <m/>
    <m/>
    <m/>
    <s v="2022-08-04 12:31:39.760000+00:00"/>
    <s v="2022-10-14 04:18:50.634000+00:00"/>
    <m/>
  </r>
  <r>
    <s v="Anshum Naithani"/>
    <n v="1000000"/>
    <s v="INR"/>
    <n v="0"/>
    <d v="2022-11-09T00:00:00"/>
    <s v="Sales"/>
    <s v="stat_1hn9nRJaLbI53NxPuSQgo90kRpbpKsFlwN4oEGNUTdO"/>
    <s v="Lost"/>
    <n v="0"/>
    <s v="OpportunityStatusType.Lost"/>
    <s v="cont_oGaeyls3i0Mr6qrBU5QCfAUGOhz0sxz8xZo82stT9Vv"/>
    <x v="5"/>
    <s v="GMC ren policy for 50 staff emp"/>
    <s v="lead_8yakoYjlkrktv3DqmhwHGu86SnfB7jkFPDLgzzpSZ8O"/>
    <s v="DEEPWATER DYNAMIC DRILLING AND SERVICES PVT. LTD. (Servants &amp; Drivers)"/>
    <s v="Gauri Jori"/>
    <s v="user_GL8PBiV4pvzsQLVHSdZLeMQAQcGjCvLkffg486DHfZJ"/>
    <s v="Anshum Naithani"/>
    <s v="2022-08-18 11:34:24.432000+00:00"/>
    <s v="2022-10-12 04:52:34.515000+00:00"/>
    <m/>
    <s v="Mumbai"/>
    <m/>
    <m/>
    <m/>
    <n v="120"/>
    <m/>
    <m/>
    <m/>
    <m/>
    <m/>
    <m/>
    <m/>
    <m/>
    <m/>
    <m/>
    <m/>
    <s v="Professional Services"/>
    <m/>
    <m/>
    <m/>
    <m/>
    <m/>
    <m/>
    <m/>
    <m/>
    <m/>
    <m/>
    <m/>
    <m/>
    <m/>
    <m/>
    <s v="user_5YHA1ZU4iP896lD1YJehdJcMx7ZEgWCpulT4T2c3pJ3"/>
    <s v="Gauri Jori"/>
    <m/>
    <m/>
    <s v="August; September"/>
    <s v="Cold Call"/>
    <m/>
    <m/>
    <m/>
    <m/>
    <m/>
    <m/>
    <s v="2021-08-11 05:15:37.790000+00:00"/>
    <s v="2022-10-12 04:53:19.486000+00:00"/>
    <m/>
  </r>
  <r>
    <s v="Rakesh Zadage"/>
    <n v="1900000"/>
    <s v="INR"/>
    <n v="100"/>
    <s v="9/13/22"/>
    <s v="Sales"/>
    <s v="stat_OZRiD1474QRJIpvnjHCZfiIvKcVD6mIKSSTzg8SwDVx"/>
    <s v="Won- Payment Completed"/>
    <n v="1"/>
    <s v="OpportunityStatusType.Won"/>
    <s v="cont_sjSG06Oiq0h7WIvxHsIYqxNyvOUxwRFzqb0wehVlzFt"/>
    <x v="6"/>
    <s v="It Is NON EB Policy"/>
    <s v="lead_9u3xdqRoMbO3QTnVWcTVdFMKsuOYreGj2deGMZXQMUL"/>
    <s v="Bilcare Research"/>
    <s v="Sanket Kulkarni"/>
    <s v="user_t8sUu4byhPnyQ33u64Ecs5WRL98oy2iuu4iTrhCr4vl"/>
    <s v="Nilesh Dhanani"/>
    <s v="2022-07-04 05:56:00.231000+00:00"/>
    <s v="2022-10-12 06:48:17.545000+00:00"/>
    <m/>
    <s v="Pune"/>
    <m/>
    <m/>
    <m/>
    <n v="255"/>
    <m/>
    <m/>
    <m/>
    <m/>
    <m/>
    <m/>
    <m/>
    <s v="EMAIL_MARKETING"/>
    <m/>
    <m/>
    <m/>
    <s v="Manufacturing"/>
    <m/>
    <m/>
    <m/>
    <m/>
    <m/>
    <m/>
    <m/>
    <m/>
    <m/>
    <m/>
    <m/>
    <m/>
    <s v="Prashant Abhang"/>
    <m/>
    <s v="user_sREdxbAJihL2Zbgic7tyQ6Rc4Mny7HnD1RNGhA9DDYh"/>
    <s v="Prajakta Sahastrabudhe"/>
    <m/>
    <m/>
    <s v="December; January"/>
    <s v="Cold Call"/>
    <s v="Lusha"/>
    <m/>
    <s v="AM Opps - Sachin"/>
    <m/>
    <m/>
    <m/>
    <s v="2021-03-11 09:38:00.480000+00:00"/>
    <s v="2022-10-20 06:35:20.482000+00:00"/>
    <s v="NON EB"/>
  </r>
  <r>
    <s v="Prateek Wadhwa"/>
    <n v="500000"/>
    <s v="INR"/>
    <n v="0"/>
    <s v="9/30/22"/>
    <s v="Sales"/>
    <s v="stat_kcR4fZg7TU7jjk1jAVua3qGLRS4J5uFayEjK5j02wtv"/>
    <s v="Unqualified"/>
    <n v="0"/>
    <s v="OpportunityStatusType.Lost"/>
    <s v="cont_NWGq7OB1u8XraVbNNdWdNkiIEWTWtIA9t5BoGz45IQD"/>
    <x v="7"/>
    <s v="Fresh GMC"/>
    <s v="lead_E6GEeQzXB5owQIAZEJXBNwfrLystzK3YRosBYBaNIHx"/>
    <s v="Suraj Informatics Pvt. Ltd."/>
    <s v="Sarvesh Pawar"/>
    <s v="user_FdWFezbLzkYQcGsBUsjZO25nr2poK2nRbqV47Rs5Kfm"/>
    <s v="Prateek Wadhwa"/>
    <s v="2022-03-11 08:02:25.059000+00:00"/>
    <s v="2022-10-12 09:17:13.819000+00:00"/>
    <m/>
    <s v="Mumbai"/>
    <m/>
    <m/>
    <m/>
    <n v="102"/>
    <m/>
    <m/>
    <m/>
    <m/>
    <m/>
    <m/>
    <m/>
    <m/>
    <m/>
    <m/>
    <m/>
    <s v="IT Services &amp; IT Consulting"/>
    <m/>
    <m/>
    <m/>
    <m/>
    <m/>
    <m/>
    <m/>
    <m/>
    <m/>
    <m/>
    <m/>
    <m/>
    <s v="Jitin Gopi"/>
    <m/>
    <s v="user_A8KOTZADnUtEQOLt4nSLAmteNStuGh80js75RYjrXVt"/>
    <s v="Sarvesh Pawar"/>
    <s v="Snehal Mane"/>
    <m/>
    <m/>
    <s v="Cold Call"/>
    <m/>
    <m/>
    <m/>
    <m/>
    <m/>
    <m/>
    <s v="2021-11-11 10:53:11.549000+00:00"/>
    <s v="2022-10-15 17:26:40.678000+00:00"/>
    <s v="GMC"/>
  </r>
  <r>
    <s v="Akash Pal"/>
    <n v="280000"/>
    <s v="INR"/>
    <n v="0"/>
    <s v="9/28/22"/>
    <s v="Sales"/>
    <s v="stat_1hn9nRJaLbI53NxPuSQgo90kRpbpKsFlwN4oEGNUTdO"/>
    <s v="Lost"/>
    <n v="0"/>
    <s v="OpportunityStatusType.Lost"/>
    <m/>
    <x v="1"/>
    <s v="Client demo got scheduled 1 week before renewal date , client was looking for quote Comparison"/>
    <s v="lead_DahlXcObPR9m4RddtanYxjJgFFGAIihvLSwOz2CYE5H"/>
    <s v="Trade Gully"/>
    <s v="Bharti Bankey"/>
    <s v="user_OT3t55OXmw4GuYy6XxN9oGGC2DgOtP2jsw3sIeAMKWN"/>
    <s v="Akash Pal"/>
    <s v="2022-09-22 05:49:24.109000+00:00"/>
    <s v="2022-10-11 04:26:05.041000+00:00"/>
    <m/>
    <s v="Pune"/>
    <m/>
    <s v="2022-09-22 03:58:53+00:00"/>
    <m/>
    <n v="10"/>
    <m/>
    <m/>
    <m/>
    <m/>
    <m/>
    <m/>
    <m/>
    <s v="ORGANIC_SEARCH"/>
    <m/>
    <m/>
    <m/>
    <m/>
    <m/>
    <m/>
    <m/>
    <m/>
    <m/>
    <m/>
    <m/>
    <m/>
    <m/>
    <m/>
    <m/>
    <m/>
    <m/>
    <m/>
    <s v="user_aM3WaaSUQQmaNnsm9l2FQRVWUEr8RN2ZdXzsuQUalQ3"/>
    <s v="Bharti Bankey"/>
    <m/>
    <m/>
    <s v="September"/>
    <s v="Inbound"/>
    <s v="Inbound via website"/>
    <m/>
    <s v="Employee Count 25"/>
    <m/>
    <m/>
    <m/>
    <s v="2022-09-22 04:01:47.014000+00:00"/>
    <s v="2022-10-11 04:26:05.086000+00:00"/>
    <m/>
  </r>
  <r>
    <s v="Abhiroop Ganguly"/>
    <n v="17000"/>
    <s v="INR"/>
    <n v="0"/>
    <s v="9/30/22"/>
    <s v="Sales"/>
    <s v="stat_1hn9nRJaLbI53NxPuSQgo90kRpbpKsFlwN4oEGNUTdO"/>
    <s v="Lost"/>
    <n v="0"/>
    <s v="OpportunityStatusType.Lost"/>
    <m/>
    <x v="1"/>
    <s v="NON EB"/>
    <s v="lead_y6LGOkcuX01MmigKxNfUqiDwo5Myaj5ILQTblGfbRJV"/>
    <s v="vCommission Media Private Limited"/>
    <s v="Satyajit Chati"/>
    <s v="user_U27GK6WjhLhUhi1EDKXV57xMpn8n8DMIOjci1q3UReZ"/>
    <s v="Abhiroop Ganguly"/>
    <s v="2022-09-05 07:16:05.883000+00:00"/>
    <s v="2022-10-11 04:39:17.816000+00:00"/>
    <m/>
    <s v="Gurgaon"/>
    <m/>
    <m/>
    <m/>
    <n v="155"/>
    <m/>
    <m/>
    <m/>
    <m/>
    <m/>
    <m/>
    <m/>
    <m/>
    <m/>
    <m/>
    <m/>
    <s v="Digital Marketing &amp; Advertising"/>
    <m/>
    <m/>
    <m/>
    <m/>
    <m/>
    <m/>
    <m/>
    <m/>
    <m/>
    <m/>
    <m/>
    <m/>
    <s v="Jitin Gopi"/>
    <m/>
    <s v="user_5IQTpX6DsnoeoDfxqzqojpVoQLXPh68nhDjLS5ETjYj"/>
    <s v="Satyajit Chati"/>
    <m/>
    <m/>
    <s v="June"/>
    <s v="Cold Call"/>
    <m/>
    <m/>
    <m/>
    <m/>
    <m/>
    <m/>
    <s v="2022-03-09 17:10:40.582000+00:00"/>
    <s v="2022-10-17 13:43:44.125000+00:00"/>
    <s v="NON EB"/>
  </r>
  <r>
    <s v="Akash Pal"/>
    <n v="10000"/>
    <s v="INR"/>
    <n v="0"/>
    <s v="9/29/22"/>
    <s v="Sales"/>
    <s v="stat_1hn9nRJaLbI53NxPuSQgo90kRpbpKsFlwN4oEGNUTdO"/>
    <s v="Lost"/>
    <n v="0"/>
    <s v="OpportunityStatusType.Lost"/>
    <m/>
    <x v="1"/>
    <s v="The meeting was scheduled 6 days before the renewal date, Client was looking for a Quote comparison."/>
    <s v="lead_DahlXcObPR9m4RddtanYxjJgFFGAIihvLSwOz2CYE5H"/>
    <s v="Trade Gully"/>
    <s v="Bharti Bankey"/>
    <s v="user_OT3t55OXmw4GuYy6XxN9oGGC2DgOtP2jsw3sIeAMKWN"/>
    <s v="Akash Pal"/>
    <s v="2022-09-22 06:18:47.989000+00:00"/>
    <s v="2022-10-10 09:39:02.671000+00:00"/>
    <m/>
    <s v="Pune"/>
    <m/>
    <s v="2022-09-22 03:58:53+00:00"/>
    <m/>
    <n v="10"/>
    <m/>
    <m/>
    <m/>
    <m/>
    <m/>
    <m/>
    <m/>
    <s v="ORGANIC_SEARCH"/>
    <m/>
    <m/>
    <m/>
    <m/>
    <m/>
    <m/>
    <m/>
    <m/>
    <m/>
    <m/>
    <m/>
    <m/>
    <m/>
    <m/>
    <m/>
    <m/>
    <m/>
    <m/>
    <s v="user_aM3WaaSUQQmaNnsm9l2FQRVWUEr8RN2ZdXzsuQUalQ3"/>
    <s v="Bharti Bankey"/>
    <m/>
    <m/>
    <s v="September"/>
    <s v="Inbound"/>
    <s v="Inbound via website"/>
    <m/>
    <s v="Employee Count 25"/>
    <m/>
    <m/>
    <m/>
    <s v="2022-09-22 04:01:47.014000+00:00"/>
    <s v="2022-10-11 04:26:05.086000+00:00"/>
    <m/>
  </r>
  <r>
    <s v="Pooja Gawas"/>
    <n v="640000"/>
    <s v="INR"/>
    <n v="0"/>
    <s v="9/30/22"/>
    <s v="Sales"/>
    <s v="stat_1hn9nRJaLbI53NxPuSQgo90kRpbpKsFlwN4oEGNUTdO"/>
    <s v="Lost"/>
    <n v="0"/>
    <s v="OpportunityStatusType.Lost"/>
    <s v="cont_LvJrXUYVzM1CY6XMdgGQlOg6NS9NdZ2GaJUXLmHzUbN"/>
    <x v="8"/>
    <s v="GPA ren"/>
    <s v="lead_ppcJzQR8DeqCsEHhX4Tqv9dn9PxbNL6vPtBTqdys5mm"/>
    <s v="Xdbs corporation"/>
    <s v="Gauri Jori"/>
    <s v="user_KLETV1op4MIjvKQ12xGsWi23CuPjDE6PT29nwG6T3MY"/>
    <s v="Pooja Gawas"/>
    <s v="2022-08-16 05:29:09.091000+00:00"/>
    <s v="2022-10-10 04:47:22.042000+00:00"/>
    <m/>
    <s v="Pune"/>
    <m/>
    <s v="2020-08-29 09:39:45+00:00"/>
    <m/>
    <n v="2000"/>
    <m/>
    <m/>
    <m/>
    <m/>
    <m/>
    <m/>
    <m/>
    <m/>
    <m/>
    <m/>
    <m/>
    <s v="Digital Marketing &amp; Advertising"/>
    <m/>
    <m/>
    <m/>
    <m/>
    <m/>
    <m/>
    <m/>
    <m/>
    <m/>
    <m/>
    <m/>
    <m/>
    <s v="Rakesh Nade"/>
    <m/>
    <s v="user_5YHA1ZU4iP896lD1YJehdJcMx7ZEgWCpulT4T2c3pJ3"/>
    <s v="Gauri Jori"/>
    <m/>
    <m/>
    <s v="September"/>
    <s v="Cold Call; Existing Account"/>
    <s v="Naukri.com"/>
    <m/>
    <m/>
    <m/>
    <m/>
    <m/>
    <s v="2020-12-06 09:49:23.441000+00:00"/>
    <s v="2022-10-20 10:29:33.399000+00:00"/>
    <m/>
  </r>
  <r>
    <s v="Mayur Gadiyar"/>
    <n v="500000"/>
    <s v="INR"/>
    <n v="0"/>
    <s v="9/30/22"/>
    <s v="Sales"/>
    <s v="stat_1hn9nRJaLbI53NxPuSQgo90kRpbpKsFlwN4oEGNUTdO"/>
    <s v="Lost"/>
    <n v="0"/>
    <s v="OpportunityStatusType.Lost"/>
    <s v="cont_hCdlet9jgBMIiBMOJGk6lW5uhCh8vOtopmWdhuamulW"/>
    <x v="9"/>
    <s v="GMC Renewal"/>
    <s v="lead_evOcZjha8nzmSxl2eP7382Zqc4jXKvEkLsiAcsvibRz"/>
    <s v="Supply Wisdom"/>
    <s v="Trupti Suryavanshi"/>
    <s v="user_bdUPAGjcS7p6513So3N4g3aWNS5HuBuVJi7bvCPAsLt"/>
    <s v="Mayur Gadiyar"/>
    <s v="2022-08-19 11:46:13.741000+00:00"/>
    <s v="2022-10-10 07:19:57.862000+00:00"/>
    <m/>
    <s v="Bangalore"/>
    <m/>
    <s v="2021-09-17 10:11:51+00:00"/>
    <m/>
    <n v="69"/>
    <m/>
    <m/>
    <m/>
    <m/>
    <m/>
    <m/>
    <m/>
    <m/>
    <m/>
    <m/>
    <m/>
    <s v="IT Services &amp; IT Consulting"/>
    <m/>
    <m/>
    <m/>
    <m/>
    <m/>
    <m/>
    <m/>
    <m/>
    <m/>
    <m/>
    <m/>
    <m/>
    <s v="Rakesh Nade"/>
    <m/>
    <s v="user_L8E6IFhq6UCzKLHa45LUUTZCznDuyDwFrGaEp9DXiUM"/>
    <s v="Trupti Suryavanshi"/>
    <s v="Arindam Majee"/>
    <m/>
    <s v="September"/>
    <s v="Inbound"/>
    <s v="Inbound via website"/>
    <m/>
    <s v="Employee Count 25"/>
    <m/>
    <m/>
    <m/>
    <s v="2021-09-17 10:14:37.931000+00:00"/>
    <s v="2022-10-10 07:19:57.902000+00:00"/>
    <s v="GMC"/>
  </r>
  <r>
    <s v="Mayur Gadiyar"/>
    <n v="100000"/>
    <s v="INR"/>
    <n v="0"/>
    <s v="9/27/22"/>
    <s v="Sales"/>
    <s v="stat_1hn9nRJaLbI53NxPuSQgo90kRpbpKsFlwN4oEGNUTdO"/>
    <s v="Lost"/>
    <n v="0"/>
    <s v="OpportunityStatusType.Lost"/>
    <m/>
    <x v="1"/>
    <m/>
    <s v="lead_rh6ioUVwaxKzggFXaWheqdqb0YPBfx9y7jOA2g5021d"/>
    <s v="ShareNest"/>
    <s v="Nikhil Ahuja"/>
    <s v="user_bdUPAGjcS7p6513So3N4g3aWNS5HuBuVJi7bvCPAsLt"/>
    <s v="Mayur Gadiyar"/>
    <s v="2022-09-19 07:29:25.849000+00:00"/>
    <s v="2022-10-10 05:13:33.164000+00:00"/>
    <m/>
    <s v="Mumbai"/>
    <m/>
    <m/>
    <m/>
    <n v="50"/>
    <m/>
    <m/>
    <m/>
    <m/>
    <m/>
    <m/>
    <m/>
    <m/>
    <m/>
    <m/>
    <m/>
    <m/>
    <m/>
    <m/>
    <m/>
    <m/>
    <m/>
    <m/>
    <m/>
    <m/>
    <m/>
    <m/>
    <m/>
    <m/>
    <m/>
    <m/>
    <s v="user_ocHSJH83OJnHCvKyMbjx8WOOK8PMgAUGIj1qK0q0dMV"/>
    <s v="Nikhil Ahuja"/>
    <m/>
    <m/>
    <m/>
    <s v="Cold Call"/>
    <m/>
    <m/>
    <m/>
    <m/>
    <m/>
    <m/>
    <s v="2022-09-15 10:02:20.349000+00:00"/>
    <s v="2022-10-10 15:03:40.393000+00:00"/>
    <s v="GMC"/>
  </r>
  <r>
    <s v="Pooja Gawas"/>
    <n v="3200000"/>
    <s v="INR"/>
    <n v="0"/>
    <s v="9/30/22"/>
    <s v="Sales"/>
    <s v="stat_1hn9nRJaLbI53NxPuSQgo90kRpbpKsFlwN4oEGNUTdO"/>
    <s v="Lost"/>
    <n v="0"/>
    <s v="OpportunityStatusType.Lost"/>
    <s v="cont_LvJrXUYVzM1CY6XMdgGQlOg6NS9NdZ2GaJUXLmHzUbN"/>
    <x v="8"/>
    <s v="GMC ren Client unwilling to trust, meet F2F - second time in a row"/>
    <s v="lead_ppcJzQR8DeqCsEHhX4Tqv9dn9PxbNL6vPtBTqdys5mm"/>
    <s v="Xdbs corporation"/>
    <s v="Gauri Jori"/>
    <s v="user_KLETV1op4MIjvKQ12xGsWi23CuPjDE6PT29nwG6T3MY"/>
    <s v="Pooja Gawas"/>
    <s v="2022-08-16 05:28:45.006000+00:00"/>
    <s v="2022-10-10 04:47:10.078000+00:00"/>
    <m/>
    <s v="Pune"/>
    <m/>
    <s v="2020-08-29 09:39:45+00:00"/>
    <m/>
    <n v="2000"/>
    <m/>
    <m/>
    <m/>
    <m/>
    <m/>
    <m/>
    <m/>
    <m/>
    <m/>
    <m/>
    <m/>
    <s v="Digital Marketing &amp; Advertising"/>
    <m/>
    <m/>
    <m/>
    <m/>
    <m/>
    <m/>
    <m/>
    <m/>
    <m/>
    <m/>
    <m/>
    <m/>
    <s v="Rakesh Nade"/>
    <m/>
    <s v="user_5YHA1ZU4iP896lD1YJehdJcMx7ZEgWCpulT4T2c3pJ3"/>
    <s v="Gauri Jori"/>
    <m/>
    <m/>
    <s v="September"/>
    <s v="Cold Call; Existing Account"/>
    <s v="Naukri.com"/>
    <m/>
    <m/>
    <m/>
    <m/>
    <m/>
    <s v="2020-12-06 09:49:23.441000+00:00"/>
    <s v="2022-10-20 10:29:33.399000+00:00"/>
    <m/>
  </r>
  <r>
    <s v="Omkar Ghate"/>
    <n v="800000"/>
    <s v="INR"/>
    <n v="0"/>
    <s v="8/31/22"/>
    <s v="Sales"/>
    <s v="stat_kcR4fZg7TU7jjk1jAVua3qGLRS4J5uFayEjK5j02wtv"/>
    <s v="Unqualified"/>
    <n v="0"/>
    <s v="OpportunityStatusType.Lost"/>
    <m/>
    <x v="1"/>
    <s v="Received this opp on 17/08/22 and they wanted quote on 18/08/22. Claims MIS is also old"/>
    <s v="lead_uYC9LmAdkfilS7h2QnangdoY9ay68qbzDDP7hGEIziW"/>
    <s v="Fiorano Software"/>
    <s v="Satyajit Chati"/>
    <s v="user_9SBRjyF0n4iWuhUdqRyQkFhl2J4uyNKhFWvvJEvunX8"/>
    <s v="Omkar Ghate"/>
    <s v="2022-07-21 06:58:31.835000+00:00"/>
    <s v="2022-10-06 06:47:21.919000+00:00"/>
    <m/>
    <s v="Bangalore"/>
    <m/>
    <m/>
    <m/>
    <n v="80"/>
    <m/>
    <m/>
    <m/>
    <m/>
    <m/>
    <m/>
    <m/>
    <m/>
    <m/>
    <m/>
    <m/>
    <s v="IT Services &amp; IT Consulting"/>
    <m/>
    <m/>
    <m/>
    <m/>
    <m/>
    <m/>
    <m/>
    <m/>
    <m/>
    <m/>
    <m/>
    <m/>
    <m/>
    <m/>
    <s v="user_5IQTpX6DsnoeoDfxqzqojpVoQLXPh68nhDjLS5ETjYj"/>
    <s v="Satyajit Chati"/>
    <m/>
    <m/>
    <s v="August"/>
    <s v="Gated Content"/>
    <m/>
    <m/>
    <s v="Employee Wellness Handbook"/>
    <m/>
    <m/>
    <m/>
    <s v="2022-01-20 07:50:21.506000+00:00"/>
    <s v="2022-10-06 06:47:21.967000+00:00"/>
    <m/>
  </r>
  <r>
    <s v="Omkar Ghate"/>
    <n v="220450"/>
    <s v="INR"/>
    <n v="100"/>
    <s v="9/29/22"/>
    <s v="Sales"/>
    <s v="stat_OZRiD1474QRJIpvnjHCZfiIvKcVD6mIKSSTzg8SwDVx"/>
    <s v="Won- Payment Completed"/>
    <n v="1"/>
    <s v="OpportunityStatusType.Won"/>
    <s v="cont_r59Q6Z7aNWG0tg0bHJQQjNSF6gzfjEzvviVOu0LhGP3"/>
    <x v="10"/>
    <m/>
    <s v="lead_Z7ID39aUbzrCmchNcV6FDcTs8JWYYqQYAJ2JLEYLv6V"/>
    <s v="Stetig Consulting Private Limited"/>
    <s v="Sarvesh Pawar"/>
    <s v="user_A8KOTZADnUtEQOLt4nSLAmteNStuGh80js75RYjrXVt"/>
    <s v="Sarvesh Pawar"/>
    <s v="2022-09-21 05:59:55.329000+00:00"/>
    <s v="2022-10-04 08:16:11.869000+00:00"/>
    <m/>
    <s v="Pune"/>
    <m/>
    <m/>
    <m/>
    <n v="91"/>
    <m/>
    <m/>
    <m/>
    <m/>
    <m/>
    <m/>
    <m/>
    <m/>
    <m/>
    <m/>
    <m/>
    <s v="IT Services &amp; IT Consulting"/>
    <m/>
    <m/>
    <m/>
    <m/>
    <m/>
    <m/>
    <m/>
    <m/>
    <m/>
    <m/>
    <m/>
    <m/>
    <s v="Jitin Gopi"/>
    <m/>
    <s v="user_A8KOTZADnUtEQOLt4nSLAmteNStuGh80js75RYjrXVt"/>
    <s v="Sarvesh Pawar"/>
    <s v="Shriram Kulkarni"/>
    <m/>
    <s v="September"/>
    <s v="Cold Call"/>
    <s v="Lusha"/>
    <m/>
    <s v="Glengarry"/>
    <m/>
    <m/>
    <m/>
    <s v="2021-12-09 09:17:51.629000+00:00"/>
    <s v="2022-10-20 11:45:53.782000+00:00"/>
    <s v="GMC"/>
  </r>
  <r>
    <s v="Abhishek Chauhan"/>
    <n v="800000"/>
    <s v="INR"/>
    <n v="0"/>
    <s v="9/30/22"/>
    <s v="Sales"/>
    <s v="stat_kcR4fZg7TU7jjk1jAVua3qGLRS4J5uFayEjK5j02wtv"/>
    <s v="Unqualified"/>
    <n v="0"/>
    <s v="OpportunityStatusType.Lost"/>
    <s v="cont_ZbCxE58nO2ABgRG819cg4No0lxbzQMkP8AmOUvYAa4V"/>
    <x v="11"/>
    <s v="GMC (Fresh)"/>
    <s v="lead_RuMz0sc1w65J6d89xU0ohPuKPp7qbI39xNLj7zbUyx1"/>
    <s v="Navriti Technologies"/>
    <s v="Pranav Kenjale"/>
    <s v="user_ojX3B6giQCeKnOjqd4gdwXUl0CqqHMXNORvxR6POXn6"/>
    <s v="Abhishek Chauhan"/>
    <s v="2022-07-25 11:41:20.811000+00:00"/>
    <s v="2022-10-04 05:31:44.480000+00:00"/>
    <m/>
    <s v="Bangalore"/>
    <m/>
    <m/>
    <m/>
    <n v="156"/>
    <m/>
    <m/>
    <m/>
    <m/>
    <m/>
    <m/>
    <m/>
    <m/>
    <m/>
    <m/>
    <m/>
    <s v="Education; IT Services &amp; IT Consulting"/>
    <m/>
    <m/>
    <m/>
    <m/>
    <m/>
    <m/>
    <m/>
    <m/>
    <m/>
    <m/>
    <m/>
    <m/>
    <s v="Deepak Yadav"/>
    <m/>
    <s v="user_aM3WaaSUQQmaNnsm9l2FQRVWUEr8RN2ZdXzsuQUalQ3"/>
    <s v="Bharti Bankey"/>
    <m/>
    <m/>
    <s v="August"/>
    <s v="Cold Call"/>
    <s v="Lusha"/>
    <m/>
    <s v="Glengarry"/>
    <m/>
    <m/>
    <m/>
    <s v="2022-02-06 08:47:16.865000+00:00"/>
    <s v="2022-10-10 07:32:49.330000+00:00"/>
    <m/>
  </r>
  <r>
    <s v="Omkar Ghate"/>
    <n v="450000"/>
    <s v="INR"/>
    <n v="100"/>
    <s v="7/29/22"/>
    <s v="Sales"/>
    <s v="stat_OZRiD1474QRJIpvnjHCZfiIvKcVD6mIKSSTzg8SwDVx"/>
    <s v="Won- Payment Completed"/>
    <n v="1"/>
    <s v="OpportunityStatusType.Won"/>
    <s v="cont_oNSf2Lb6Z7pSfqthzkPhezyuejZK6sleZlYLaXdbLb5"/>
    <x v="12"/>
    <m/>
    <s v="lead_UTHdtz7EElpMsXnZ2AlkXXtZZCYGTnBsEFNHdYPT7Ag"/>
    <s v="Shubham Biz"/>
    <s v="Sarvesh Pawar"/>
    <s v="user_k8sSUtRXfYEMul9CBIF4ZOmv3vnev5cdEvVZbtETMKp"/>
    <s v="Sanket Kulkarni"/>
    <s v="2022-06-10 10:44:13.558000+00:00"/>
    <s v="2022-10-04 07:11:48.049000+00:00"/>
    <m/>
    <s v="Pune"/>
    <m/>
    <m/>
    <m/>
    <n v="120"/>
    <m/>
    <m/>
    <m/>
    <m/>
    <m/>
    <m/>
    <m/>
    <m/>
    <m/>
    <m/>
    <m/>
    <s v="Others"/>
    <m/>
    <m/>
    <m/>
    <m/>
    <m/>
    <m/>
    <m/>
    <m/>
    <m/>
    <m/>
    <m/>
    <m/>
    <s v="Arunkumar Dubey"/>
    <m/>
    <s v="user_A8KOTZADnUtEQOLt4nSLAmteNStuGh80js75RYjrXVt"/>
    <s v="Sarvesh Pawar"/>
    <s v="Shriram Kulkarni"/>
    <m/>
    <s v="July"/>
    <s v="Cold Call"/>
    <m/>
    <m/>
    <m/>
    <m/>
    <m/>
    <m/>
    <s v="2022-06-10 10:39:25.801000+00:00"/>
    <s v="2022-10-04 07:11:48.090000+00:00"/>
    <s v="GMC"/>
  </r>
  <r>
    <s v="Kashif Ahmad"/>
    <n v="49379"/>
    <s v="INR"/>
    <n v="60"/>
    <d v="2022-10-09T00:00:00"/>
    <s v="Sales"/>
    <s v="stat_FKdNPXXuhXKKBjrSCi23zNHNqbRdSPZ9hl2qCMmtVnP"/>
    <s v="Negotiation"/>
    <n v="0"/>
    <s v="OpportunityStatusType.Active"/>
    <s v="cont_xPvykNkdSTRQdfPSx4XRgUPWFfyPFRjfjNJJMsd0ky5"/>
    <x v="13"/>
    <s v="GTL Fresh"/>
    <s v="lead_M60SojAWmZTB8lViR9mhSpF66u7fWllGtbvysBFnuhi"/>
    <s v="Peoplelogic Business Solutions Private Limited"/>
    <s v="Kashif Ahmad"/>
    <s v="user_LKRhV6rhcBe0uL8u70UUGeDjbMupuho4TaiAOCbT7HT"/>
    <s v="Kashif Ahmad"/>
    <s v="2022-09-26 12:25:20.253000+00:00"/>
    <s v="2022-10-03 08:19:21.306000+00:00"/>
    <m/>
    <s v="Bangalore"/>
    <m/>
    <m/>
    <m/>
    <n v="73"/>
    <m/>
    <m/>
    <m/>
    <m/>
    <m/>
    <m/>
    <m/>
    <m/>
    <m/>
    <m/>
    <m/>
    <s v="HR / Staffing / Recruitment"/>
    <m/>
    <m/>
    <m/>
    <m/>
    <m/>
    <m/>
    <m/>
    <m/>
    <m/>
    <m/>
    <m/>
    <m/>
    <m/>
    <m/>
    <s v="user_lwF8ctKa5IyxqATpO2EOw2h0AEPiCMHOgewiH38Ei77"/>
    <s v="Harmanjit Singh"/>
    <s v="Siddharth Angolkar"/>
    <m/>
    <s v="September"/>
    <s v="Gated Content"/>
    <m/>
    <m/>
    <s v="Employee Wellness Handbook"/>
    <m/>
    <m/>
    <m/>
    <s v="2022-01-21 12:09:28.998000+00:00"/>
    <s v="2022-10-03 08:19:21.380000+00:00"/>
    <s v="GTL"/>
  </r>
  <r>
    <s v="Chetan Kumar"/>
    <n v="50000"/>
    <s v="INR"/>
    <n v="0"/>
    <d v="2022-09-09T00:00:00"/>
    <s v="Sales"/>
    <s v="stat_1hn9nRJaLbI53NxPuSQgo90kRpbpKsFlwN4oEGNUTdO"/>
    <s v="Lost"/>
    <n v="0"/>
    <s v="OpportunityStatusType.Lost"/>
    <s v="cont_5hiQVHU7i0NEHQKjXEP9aexVRLblgGo1QgCK1Fw9svb"/>
    <x v="14"/>
    <s v="GPA - Renewal"/>
    <s v="lead_r8betWF4Rzh9gdA3FSfgh05riB1oaI04zApJ7ckabaW"/>
    <s v="G M Fabrics Pvt Ltd"/>
    <s v="Shreenath Bhat"/>
    <s v="user_hAuUqCTCw5r4tCUrswIWPSW7LJ1XIBbttZVmJkxmzGq"/>
    <s v="Chetan Kumar"/>
    <s v="2022-05-13 11:12:52.580000+00:00"/>
    <s v="2022-10-02 04:51:27.309000+00:00"/>
    <m/>
    <s v="Mumbai"/>
    <m/>
    <m/>
    <m/>
    <n v="110"/>
    <m/>
    <m/>
    <m/>
    <m/>
    <m/>
    <m/>
    <m/>
    <m/>
    <m/>
    <m/>
    <m/>
    <s v="Manufacturing"/>
    <m/>
    <m/>
    <m/>
    <m/>
    <m/>
    <m/>
    <m/>
    <m/>
    <m/>
    <m/>
    <m/>
    <m/>
    <s v="Arunkumar Dubey"/>
    <m/>
    <s v="user_vMd4rmcrSbjykdyL2J7rrYn84SWdcNc5FKligrmItPw"/>
    <s v="Shreenath Bhat"/>
    <m/>
    <m/>
    <s v="July"/>
    <s v="Cold Call"/>
    <m/>
    <m/>
    <s v="Vaccine inbound"/>
    <m/>
    <m/>
    <m/>
    <s v="2021-05-03 12:21:12.407000+00:00"/>
    <s v="2022-10-02 04:51:27.340000+00:00"/>
    <s v="GPA"/>
  </r>
  <r>
    <s v="Akash Singh"/>
    <n v="350000"/>
    <s v="INR"/>
    <n v="0"/>
    <s v="9/30/22"/>
    <s v="Sales"/>
    <s v="stat_1hn9nRJaLbI53NxPuSQgo90kRpbpKsFlwN4oEGNUTdO"/>
    <s v="Lost"/>
    <n v="0"/>
    <s v="OpportunityStatusType.Lost"/>
    <s v="cont_kzutZgj8nBkjrFWd8JC31sbBehF5h0GbVrkYgIldUcz"/>
    <x v="15"/>
    <s v="GMC-Renewal"/>
    <s v="lead_xYZgyOHGVuvcallnKvXjQVYBuRXLOgyWMW8qYvGYTqY"/>
    <s v="Advantech India"/>
    <s v="Bharti Bankey"/>
    <s v="user_a8nqX3z7ISW88f172GrmiROpYjjP29QrWrDfKdMgnvc"/>
    <s v="Akash Singh"/>
    <s v="2022-09-05 06:36:42.485000+00:00"/>
    <s v="2022-10-02 15:01:41.884000+00:00"/>
    <m/>
    <s v="Bangalore"/>
    <m/>
    <m/>
    <m/>
    <n v="25"/>
    <m/>
    <m/>
    <m/>
    <m/>
    <m/>
    <m/>
    <m/>
    <m/>
    <m/>
    <m/>
    <m/>
    <m/>
    <m/>
    <m/>
    <m/>
    <m/>
    <m/>
    <m/>
    <m/>
    <m/>
    <m/>
    <m/>
    <m/>
    <m/>
    <m/>
    <m/>
    <s v="user_aM3WaaSUQQmaNnsm9l2FQRVWUEr8RN2ZdXzsuQUalQ3"/>
    <s v="Bharti Bankey"/>
    <m/>
    <m/>
    <s v="October"/>
    <s v="Gated Content"/>
    <m/>
    <m/>
    <s v="Employee Wellness Handbook"/>
    <m/>
    <m/>
    <m/>
    <s v="2022-04-16 03:13:57.980000+00:00"/>
    <s v="2022-10-02 15:01:41.944000+00:00"/>
    <s v="GMC"/>
  </r>
  <r>
    <s v="Aditya Binani"/>
    <n v="600000"/>
    <s v="INR"/>
    <n v="50"/>
    <s v="9/30/22"/>
    <s v="Sales"/>
    <s v="stat_Bh0lNV2usJkCLD6fjWneAqpmASEbmvomDaal7U02FV1"/>
    <s v="Demo Scheduled"/>
    <n v="0"/>
    <s v="OpportunityStatusType.Active"/>
    <m/>
    <x v="1"/>
    <m/>
    <s v="lead_GPjel73tNPrxkU5nzlyX9KY1G6cBkmYYOf4ZuRd5Ivt"/>
    <s v="EnFuse Solutions (Fresh)"/>
    <s v="Kanchan Kothari"/>
    <s v="user_g5Yw4Z4XnIbmcGhJO80vdtFdd5ElcDlgYO3q8l82ODn"/>
    <s v="Aditya Binani"/>
    <s v="2022-07-18 12:16:00.430000+00:00"/>
    <s v="2022-10-03 07:01:07.286000+00:00"/>
    <m/>
    <s v="Mumbai"/>
    <m/>
    <m/>
    <m/>
    <m/>
    <m/>
    <m/>
    <m/>
    <m/>
    <m/>
    <m/>
    <m/>
    <s v="PAID_SOCIAL"/>
    <m/>
    <m/>
    <m/>
    <m/>
    <m/>
    <m/>
    <m/>
    <m/>
    <m/>
    <m/>
    <m/>
    <m/>
    <m/>
    <m/>
    <m/>
    <m/>
    <m/>
    <m/>
    <s v="user_PApNwMjp7lPIEBp7acretouakdtYNVHpPO9ja9KoR5D"/>
    <s v="Pallab Gupta"/>
    <m/>
    <m/>
    <m/>
    <s v="Gated Content"/>
    <m/>
    <m/>
    <s v="Employer Branding Playbook"/>
    <m/>
    <m/>
    <m/>
    <s v="2022-07-15 15:20:36.538000+00:00"/>
    <s v="2022-10-03 07:01:07.377000+00:00"/>
    <m/>
  </r>
  <r>
    <s v="Naveen Kumar"/>
    <n v="800000"/>
    <s v="INR"/>
    <n v="50"/>
    <s v="9/29/22"/>
    <s v="Sales"/>
    <s v="stat_kLhaUSYbyIgQOHjvcKAHYNQn1lIjd0wTZfiU50Lt3mL"/>
    <s v="Demo Completed"/>
    <n v="0"/>
    <s v="OpportunityStatusType.Active"/>
    <s v="cont_tjpoCgAYp2b5udguvh58h04JVXNFJxeUnjH515EnUkW"/>
    <x v="16"/>
    <m/>
    <s v="lead_dYog8GjIKFPlA4ZyazJypuqFb9VXVRBHOEtsekl6rMQ"/>
    <s v="Suyog Telematics Limited"/>
    <s v="Daya Gowda"/>
    <s v="user_hAuUqCTCw5r4tCUrswIWPSW7LJ1XIBbttZVmJkxmzGq"/>
    <s v="Chetan Kumar"/>
    <s v="2022-09-13 09:16:28.783000+00:00"/>
    <s v="2022-10-02 04:50:14.581000+00:00"/>
    <m/>
    <s v="Mumbai"/>
    <m/>
    <m/>
    <m/>
    <n v="53"/>
    <m/>
    <m/>
    <m/>
    <m/>
    <m/>
    <m/>
    <m/>
    <s v="PAID_SOCIAL"/>
    <m/>
    <m/>
    <m/>
    <s v="Telecommunications"/>
    <s v="ICICI"/>
    <m/>
    <m/>
    <m/>
    <m/>
    <m/>
    <m/>
    <m/>
    <m/>
    <m/>
    <m/>
    <m/>
    <m/>
    <m/>
    <s v="user_encRk5bIEFN6ZA11h4WH2AdZTiZpogLSlMIaj0E30SZ"/>
    <s v="Daya Gowda"/>
    <m/>
    <m/>
    <s v="March; September"/>
    <s v="Gated Content"/>
    <m/>
    <m/>
    <s v="Employee Engagement Handbook"/>
    <m/>
    <m/>
    <m/>
    <s v="2022-08-09 13:36:29.037000+00:00"/>
    <s v="2022-10-10 16:24:03.961000+00:00"/>
    <s v="GTL"/>
  </r>
  <r>
    <s v="Chetan Kumar"/>
    <n v="500000"/>
    <s v="INR"/>
    <n v="0"/>
    <d v="2022-09-09T00:00:00"/>
    <s v="Sales"/>
    <s v="stat_1hn9nRJaLbI53NxPuSQgo90kRpbpKsFlwN4oEGNUTdO"/>
    <s v="Lost"/>
    <n v="0"/>
    <s v="OpportunityStatusType.Lost"/>
    <s v="cont_5hiQVHU7i0NEHQKjXEP9aexVRLblgGo1QgCK1Fw9svb"/>
    <x v="14"/>
    <s v="GMC - Renewal, using Bajaj right now"/>
    <s v="lead_r8betWF4Rzh9gdA3FSfgh05riB1oaI04zApJ7ckabaW"/>
    <s v="G M Fabrics Pvt Ltd"/>
    <s v="Shreenath Bhat"/>
    <s v="user_hAuUqCTCw5r4tCUrswIWPSW7LJ1XIBbttZVmJkxmzGq"/>
    <s v="Chetan Kumar"/>
    <s v="2022-05-13 11:11:37.332000+00:00"/>
    <s v="2022-10-02 04:51:18.812000+00:00"/>
    <m/>
    <s v="Mumbai"/>
    <m/>
    <m/>
    <m/>
    <n v="110"/>
    <m/>
    <m/>
    <m/>
    <m/>
    <m/>
    <m/>
    <m/>
    <m/>
    <m/>
    <m/>
    <m/>
    <s v="Manufacturing"/>
    <m/>
    <m/>
    <m/>
    <m/>
    <m/>
    <m/>
    <m/>
    <m/>
    <m/>
    <m/>
    <m/>
    <m/>
    <s v="Arunkumar Dubey"/>
    <m/>
    <s v="user_vMd4rmcrSbjykdyL2J7rrYn84SWdcNc5FKligrmItPw"/>
    <s v="Shreenath Bhat"/>
    <m/>
    <m/>
    <s v="July"/>
    <s v="Cold Call"/>
    <m/>
    <m/>
    <s v="Vaccine inbound"/>
    <m/>
    <m/>
    <m/>
    <s v="2021-05-03 12:21:12.407000+00:00"/>
    <s v="2022-10-02 04:51:27.340000+00:00"/>
    <s v="GMC"/>
  </r>
  <r>
    <s v="Chetan Kumar"/>
    <n v="500000"/>
    <s v="INR"/>
    <n v="0"/>
    <s v="9/30/22"/>
    <s v="Sales"/>
    <s v="stat_1hn9nRJaLbI53NxPuSQgo90kRpbpKsFlwN4oEGNUTdO"/>
    <s v="Lost"/>
    <n v="0"/>
    <s v="OpportunityStatusType.Lost"/>
    <m/>
    <x v="1"/>
    <m/>
    <s v="lead_6PDTGwWyxBwJ2f0E8NaQvbQnTtYToKLk9Wmfs4ScGOd"/>
    <s v="Damani Shipping Private Ltd."/>
    <s v="Shreya Solanki"/>
    <s v="user_hAuUqCTCw5r4tCUrswIWPSW7LJ1XIBbttZVmJkxmzGq"/>
    <s v="Chetan Kumar"/>
    <s v="2022-08-04 11:53:14.817000+00:00"/>
    <s v="2022-10-02 04:49:48.495000+00:00"/>
    <m/>
    <s v="Mumbai"/>
    <m/>
    <m/>
    <m/>
    <n v="150"/>
    <m/>
    <m/>
    <m/>
    <m/>
    <m/>
    <m/>
    <m/>
    <m/>
    <m/>
    <m/>
    <m/>
    <s v="Transportation &amp; Logistics"/>
    <m/>
    <m/>
    <m/>
    <m/>
    <m/>
    <m/>
    <m/>
    <m/>
    <m/>
    <m/>
    <m/>
    <m/>
    <s v="Aniket Vahile"/>
    <m/>
    <s v="user_Jujy0sFufO9J3qwY7aNpCCnF6nFZMrfvciNEydEzhaI"/>
    <s v="Shreya Solanki"/>
    <m/>
    <m/>
    <s v="September"/>
    <s v="Cold Call"/>
    <s v="Naukri.com"/>
    <m/>
    <m/>
    <m/>
    <m/>
    <m/>
    <s v="2022-08-01 10:00:15.593000+00:00"/>
    <s v="2022-10-03 10:11:18.780000+00:00"/>
    <m/>
  </r>
  <r>
    <s v="Sameer Iftekhari"/>
    <n v="25000000"/>
    <s v="INR"/>
    <n v="0"/>
    <s v="9/30/22"/>
    <s v="Sales"/>
    <s v="stat_1hn9nRJaLbI53NxPuSQgo90kRpbpKsFlwN4oEGNUTdO"/>
    <s v="Lost"/>
    <n v="0"/>
    <s v="OpportunityStatusType.Lost"/>
    <s v="cont_OqEtBJj9Wssam7QmLpoHhsTzbiB4xIiR6GfIXieP7gX"/>
    <x v="17"/>
    <m/>
    <s v="lead_p5MCnOr05JdSXktP1qKiwBT8gp1Z85P7anXG9oUE5tp"/>
    <s v="Financial Software &amp; Systems Pvt Limited"/>
    <s v="Nilesh Dhanani"/>
    <s v="user_t8sUu4byhPnyQ33u64Ecs5WRL98oy2iuu4iTrhCr4vl"/>
    <s v="Nilesh Dhanani"/>
    <s v="2022-08-26 06:27:34.861000+00:00"/>
    <s v="2022-10-02 03:56:31.888000+00:00"/>
    <m/>
    <s v="Mumbai"/>
    <m/>
    <s v="2022-03-16 13:11:37+00:00"/>
    <m/>
    <n v="1900"/>
    <m/>
    <m/>
    <m/>
    <m/>
    <m/>
    <m/>
    <m/>
    <m/>
    <m/>
    <m/>
    <m/>
    <s v="IT Services &amp; IT Consulting"/>
    <m/>
    <m/>
    <m/>
    <m/>
    <m/>
    <m/>
    <m/>
    <m/>
    <m/>
    <m/>
    <m/>
    <m/>
    <s v="Aniket Vahile"/>
    <m/>
    <s v="user_228eUmsdKIb9OItgmiDq1zD4aPZ1eqiapbaLAGeBf8g"/>
    <s v="Bhairavi Jog"/>
    <s v="Anjali Nishu"/>
    <s v="Nilesh Dhanani"/>
    <s v="September"/>
    <s v="Cold Call"/>
    <m/>
    <m/>
    <m/>
    <m/>
    <m/>
    <m/>
    <s v="2021-04-24 10:08:22.319000+00:00"/>
    <s v="2022-10-20 10:28:33.266000+00:00"/>
    <s v="GMC; GPA; GTL"/>
  </r>
  <r>
    <s v="Chetan Kumar"/>
    <n v="200000"/>
    <s v="INR"/>
    <n v="0"/>
    <s v="9/30/22"/>
    <s v="Sales"/>
    <s v="stat_1hn9nRJaLbI53NxPuSQgo90kRpbpKsFlwN4oEGNUTdO"/>
    <s v="Lost"/>
    <n v="0"/>
    <s v="OpportunityStatusType.Lost"/>
    <m/>
    <x v="1"/>
    <s v="GPA (Renewal)"/>
    <s v="lead_BSCoNCNKjTbQC4aFWUcQ00BZ1yTKXFcR6U4syHKGivz"/>
    <s v="Nexdigm"/>
    <s v="Bhairavi Jog"/>
    <s v="user_hAuUqCTCw5r4tCUrswIWPSW7LJ1XIBbttZVmJkxmzGq"/>
    <s v="Chetan Kumar"/>
    <s v="2022-07-22 12:28:55.587000+00:00"/>
    <s v="2022-10-02 04:45:35.941000+00:00"/>
    <m/>
    <s v="Mumbai"/>
    <m/>
    <s v="2020-08-20 09:04:45+00:00"/>
    <m/>
    <n v="1200"/>
    <m/>
    <m/>
    <m/>
    <m/>
    <m/>
    <m/>
    <m/>
    <s v="PAID_SOCIAL"/>
    <m/>
    <m/>
    <m/>
    <s v="Others"/>
    <m/>
    <m/>
    <m/>
    <m/>
    <m/>
    <m/>
    <m/>
    <m/>
    <m/>
    <m/>
    <m/>
    <m/>
    <s v="Mrunmay Jalgaonkar"/>
    <m/>
    <s v="user_228eUmsdKIb9OItgmiDq1zD4aPZ1eqiapbaLAGeBf8g"/>
    <s v="Bhairavi Jog"/>
    <m/>
    <m/>
    <s v="September"/>
    <s v="Gated Content"/>
    <s v="Naukri.com"/>
    <m/>
    <s v="Essential HR Policies"/>
    <m/>
    <m/>
    <m/>
    <s v="2020-12-06 09:55:46.976000+00:00"/>
    <s v="2022-10-02 04:48:20.382000+00:00"/>
    <s v="GPA"/>
  </r>
  <r>
    <s v="Chetan Kumar"/>
    <n v="4000000"/>
    <s v="INR"/>
    <n v="0"/>
    <s v="9/30/22"/>
    <s v="Sales"/>
    <s v="stat_1hn9nRJaLbI53NxPuSQgo90kRpbpKsFlwN4oEGNUTdO"/>
    <s v="Lost"/>
    <n v="0"/>
    <s v="OpportunityStatusType.Lost"/>
    <m/>
    <x v="1"/>
    <s v="GMC (Self)"/>
    <s v="lead_BSCoNCNKjTbQC4aFWUcQ00BZ1yTKXFcR6U4syHKGivz"/>
    <s v="Nexdigm"/>
    <s v="Bhairavi Jog"/>
    <s v="user_hAuUqCTCw5r4tCUrswIWPSW7LJ1XIBbttZVmJkxmzGq"/>
    <s v="Chetan Kumar"/>
    <s v="2022-07-22 12:28:13.872000+00:00"/>
    <s v="2022-10-02 04:45:26.315000+00:00"/>
    <m/>
    <s v="Mumbai"/>
    <m/>
    <s v="2020-08-20 09:04:45+00:00"/>
    <m/>
    <n v="1200"/>
    <m/>
    <m/>
    <m/>
    <m/>
    <m/>
    <m/>
    <m/>
    <s v="PAID_SOCIAL"/>
    <m/>
    <m/>
    <m/>
    <s v="Others"/>
    <m/>
    <m/>
    <m/>
    <m/>
    <m/>
    <m/>
    <m/>
    <m/>
    <m/>
    <m/>
    <m/>
    <m/>
    <s v="Mrunmay Jalgaonkar"/>
    <m/>
    <s v="user_228eUmsdKIb9OItgmiDq1zD4aPZ1eqiapbaLAGeBf8g"/>
    <s v="Bhairavi Jog"/>
    <m/>
    <m/>
    <s v="September"/>
    <s v="Gated Content"/>
    <s v="Naukri.com"/>
    <m/>
    <s v="Essential HR Policies"/>
    <m/>
    <m/>
    <m/>
    <s v="2020-12-06 09:55:46.976000+00:00"/>
    <s v="2022-10-02 04:48:20.382000+00:00"/>
    <s v="GMC"/>
  </r>
  <r>
    <s v="Kashif Ahmad"/>
    <n v="389053"/>
    <s v="INR"/>
    <n v="100"/>
    <s v="9/30/22"/>
    <s v="Sales"/>
    <s v="stat_OZRiD1474QRJIpvnjHCZfiIvKcVD6mIKSSTzg8SwDVx"/>
    <s v="Won- Payment Completed"/>
    <n v="1"/>
    <s v="OpportunityStatusType.Won"/>
    <s v="cont_iMsdLCyRVtuKwS3ism1BnOUlOmMIvs6W5oVlAJucqr5"/>
    <x v="18"/>
    <s v="GMC Renewal"/>
    <s v="lead_EbCjQavkcixn3q56EYr3tweNPzpUcp750JVNJ3chetf"/>
    <s v="Hummingbird Web Solutions Private Limited"/>
    <s v="Daya Gowda"/>
    <s v="user_LKRhV6rhcBe0uL8u70UUGeDjbMupuho4TaiAOCbT7HT"/>
    <s v="Kashif Ahmad"/>
    <s v="2022-08-19 10:35:25.075000+00:00"/>
    <s v="2022-09-30 11:31:24.958000+00:00"/>
    <m/>
    <s v="Pune"/>
    <m/>
    <m/>
    <m/>
    <n v="64"/>
    <m/>
    <m/>
    <m/>
    <m/>
    <m/>
    <m/>
    <m/>
    <m/>
    <m/>
    <m/>
    <m/>
    <s v="IT Services &amp; IT Consulting"/>
    <s v="Aditya Birla, ICICI PRUDENTIAL"/>
    <m/>
    <m/>
    <m/>
    <m/>
    <m/>
    <m/>
    <m/>
    <m/>
    <m/>
    <m/>
    <m/>
    <s v="Mrunmay Jalgaonkar"/>
    <m/>
    <s v="user_encRk5bIEFN6ZA11h4WH2AdZTiZpogLSlMIaj0E30SZ"/>
    <s v="Daya Gowda"/>
    <s v="Siddharth Angolkar"/>
    <m/>
    <s v="September"/>
    <s v="Cold Call"/>
    <m/>
    <m/>
    <m/>
    <m/>
    <m/>
    <m/>
    <s v="2022-05-18 04:34:35.480000+00:00"/>
    <s v="2022-10-12 10:12:11.780000+00:00"/>
    <s v="GMC"/>
  </r>
  <r>
    <s v="Manish Balpande"/>
    <n v="477748"/>
    <s v="INR"/>
    <n v="100"/>
    <s v="9/30/22"/>
    <s v="Sales"/>
    <s v="stat_OZRiD1474QRJIpvnjHCZfiIvKcVD6mIKSSTzg8SwDVx"/>
    <s v="Won- Payment Completed"/>
    <n v="1"/>
    <s v="OpportunityStatusType.Won"/>
    <m/>
    <x v="1"/>
    <m/>
    <s v="lead_TSt8sbDnLwStMkBkVC4ehqOlZUUzze6orztANh5TTtv"/>
    <s v="Kenresearch"/>
    <s v="Satyajit Chati"/>
    <s v="user_8jx3L2CDfrbzNnwYUv6Plfha6VxaSGsqcbTXR3sIBZi"/>
    <s v="Manish Balpande"/>
    <s v="2022-02-08 11:48:51.841000+00:00"/>
    <s v="2022-09-30 10:52:07.172000+00:00"/>
    <m/>
    <s v="Gurgaon"/>
    <m/>
    <m/>
    <m/>
    <n v="100"/>
    <m/>
    <m/>
    <m/>
    <m/>
    <m/>
    <m/>
    <m/>
    <m/>
    <m/>
    <m/>
    <m/>
    <m/>
    <m/>
    <m/>
    <m/>
    <m/>
    <m/>
    <m/>
    <m/>
    <m/>
    <m/>
    <m/>
    <m/>
    <m/>
    <m/>
    <m/>
    <s v="user_5IQTpX6DsnoeoDfxqzqojpVoQLXPh68nhDjLS5ETjYj"/>
    <s v="Satyajit Chati"/>
    <s v="Snehal Mane"/>
    <m/>
    <s v="March; September"/>
    <s v="Gated Content"/>
    <m/>
    <m/>
    <s v="Employee Wellness Handbook"/>
    <m/>
    <m/>
    <m/>
    <s v="2022-01-21 11:12:02.280000+00:00"/>
    <s v="2022-10-20 12:00:00.450000+00:00"/>
    <s v="GMC"/>
  </r>
  <r>
    <s v="Kashif Ahmad"/>
    <n v="52800"/>
    <s v="INR"/>
    <n v="100"/>
    <s v="9/30/22"/>
    <s v="Sales"/>
    <s v="stat_OZRiD1474QRJIpvnjHCZfiIvKcVD6mIKSSTzg8SwDVx"/>
    <s v="Won- Payment Completed"/>
    <n v="1"/>
    <s v="OpportunityStatusType.Won"/>
    <s v="cont_iMsdLCyRVtuKwS3ism1BnOUlOmMIvs6W5oVlAJucqr5"/>
    <x v="18"/>
    <s v="GPA Renewal"/>
    <s v="lead_EbCjQavkcixn3q56EYr3tweNPzpUcp750JVNJ3chetf"/>
    <s v="Hummingbird Web Solutions Private Limited"/>
    <s v="Daya Gowda"/>
    <s v="user_LKRhV6rhcBe0uL8u70UUGeDjbMupuho4TaiAOCbT7HT"/>
    <s v="Kashif Ahmad"/>
    <s v="2022-08-19 10:38:12.346000+00:00"/>
    <s v="2022-09-30 11:31:52.148000+00:00"/>
    <m/>
    <s v="Pune"/>
    <m/>
    <m/>
    <m/>
    <n v="64"/>
    <m/>
    <m/>
    <m/>
    <m/>
    <m/>
    <m/>
    <m/>
    <m/>
    <m/>
    <m/>
    <m/>
    <s v="IT Services &amp; IT Consulting"/>
    <s v="Aditya Birla, ICICI PRUDENTIAL"/>
    <m/>
    <m/>
    <m/>
    <m/>
    <m/>
    <m/>
    <m/>
    <m/>
    <m/>
    <m/>
    <m/>
    <s v="Mrunmay Jalgaonkar"/>
    <m/>
    <s v="user_encRk5bIEFN6ZA11h4WH2AdZTiZpogLSlMIaj0E30SZ"/>
    <s v="Daya Gowda"/>
    <s v="Siddharth Angolkar"/>
    <m/>
    <s v="September"/>
    <s v="Cold Call"/>
    <m/>
    <m/>
    <m/>
    <m/>
    <m/>
    <m/>
    <s v="2022-05-18 04:34:35.480000+00:00"/>
    <s v="2022-10-12 10:12:11.780000+00:00"/>
    <s v="GPA"/>
  </r>
  <r>
    <s v="Vivek Singh"/>
    <n v="7850000"/>
    <s v="INR"/>
    <n v="100"/>
    <s v="9/30/22"/>
    <s v="Sales"/>
    <s v="stat_OZRiD1474QRJIpvnjHCZfiIvKcVD6mIKSSTzg8SwDVx"/>
    <s v="Won- Payment Completed"/>
    <n v="1"/>
    <s v="OpportunityStatusType.Won"/>
    <s v="cont_jy6RgRpoDWVbGGYHWruVBQuKey4ASs57M2HX4G0KrPQ"/>
    <x v="19"/>
    <m/>
    <s v="lead_mfY6h0nKCy8VvjUUY0W2ZpbxROOp3HPzEKi1F4Us81n"/>
    <s v="Quinbay"/>
    <s v="Pallab Gupta"/>
    <s v="user_6dalmZ7hmWD47jhCVGdU1SSEcFMsz9rWtW2jPORgJvj"/>
    <s v="Vivek Singh"/>
    <s v="2022-09-15 11:32:02.984000+00:00"/>
    <s v="2022-09-30 10:41:13.853000+00:00"/>
    <m/>
    <s v="Bangalore"/>
    <m/>
    <m/>
    <m/>
    <n v="464"/>
    <m/>
    <m/>
    <m/>
    <m/>
    <m/>
    <m/>
    <m/>
    <s v="PAID_SOCIAL"/>
    <m/>
    <m/>
    <m/>
    <s v="IT Services &amp; IT Consulting"/>
    <m/>
    <m/>
    <m/>
    <m/>
    <m/>
    <m/>
    <m/>
    <m/>
    <m/>
    <m/>
    <m/>
    <m/>
    <s v="Deepak Yadav"/>
    <m/>
    <s v="user_PApNwMjp7lPIEBp7acretouakdtYNVHpPO9ja9KoR5D"/>
    <s v="Pallab Gupta"/>
    <s v="Yogesh Shukla"/>
    <m/>
    <s v="January; October"/>
    <s v="Cold Call; Gated Content"/>
    <s v="Lusha"/>
    <m/>
    <s v="Essential HR Policies"/>
    <m/>
    <m/>
    <m/>
    <s v="2022-02-22 05:07:31.719000+00:00"/>
    <s v="2022-10-19 12:59:09.010000+00:00"/>
    <m/>
  </r>
  <r>
    <s v="Kashif Ahmad"/>
    <n v="545626"/>
    <s v="INR"/>
    <n v="0"/>
    <s v="9/29/22"/>
    <s v="Sales"/>
    <s v="stat_1hn9nRJaLbI53NxPuSQgo90kRpbpKsFlwN4oEGNUTdO"/>
    <s v="Lost"/>
    <n v="0"/>
    <s v="OpportunityStatusType.Lost"/>
    <s v="cont_PGboaRS0IJLFZbtNOQyDFo2SOzOIfwxJ5WkMbZNgY3L"/>
    <x v="20"/>
    <s v="GMC-Fresh"/>
    <s v="lead_Dooo5lPgRE5dyyAgAJpJPeTutFb0RI3oXqjCpry0L24"/>
    <s v="Definedge Solution(fresh)"/>
    <s v="Bharti Bankey"/>
    <s v="user_LKRhV6rhcBe0uL8u70UUGeDjbMupuho4TaiAOCbT7HT"/>
    <s v="Kashif Ahmad"/>
    <s v="2022-06-22 06:16:38.294000+00:00"/>
    <s v="2022-09-30 10:31:44.166000+00:00"/>
    <m/>
    <s v="Pune"/>
    <m/>
    <m/>
    <m/>
    <n v="79"/>
    <m/>
    <m/>
    <m/>
    <m/>
    <m/>
    <m/>
    <m/>
    <s v="PAID_SOCIAL"/>
    <m/>
    <m/>
    <m/>
    <m/>
    <m/>
    <m/>
    <m/>
    <m/>
    <m/>
    <m/>
    <m/>
    <m/>
    <m/>
    <m/>
    <m/>
    <m/>
    <s v="Yogesh Paigude"/>
    <m/>
    <s v="user_aM3WaaSUQQmaNnsm9l2FQRVWUEr8RN2ZdXzsuQUalQ3"/>
    <s v="Bharti Bankey"/>
    <s v="Siddharth Angolkar"/>
    <m/>
    <m/>
    <s v="Cold Call; Gated Content"/>
    <m/>
    <m/>
    <s v="Employee Engagement Handbook"/>
    <m/>
    <m/>
    <m/>
    <s v="2022-04-07 08:10:56.776000+00:00"/>
    <s v="2022-09-30 10:31:44.235000+00:00"/>
    <m/>
  </r>
  <r>
    <s v="Mayur Gadiyar"/>
    <n v="500000"/>
    <s v="INR"/>
    <n v="0"/>
    <s v="9/27/22"/>
    <s v="Sales"/>
    <s v="stat_1hn9nRJaLbI53NxPuSQgo90kRpbpKsFlwN4oEGNUTdO"/>
    <s v="Lost"/>
    <n v="0"/>
    <s v="OpportunityStatusType.Lost"/>
    <s v="cont_LWM0QOTmn1Fiuqj3GYjtCDhIOsv7cyPs2v9ugc92gCc"/>
    <x v="21"/>
    <s v="Policy closed with Magma HDI Final rate of 6.5L + GST with 2L SI. - The rate which we had was 6.7L + gst with 1.5L SI. - LOST"/>
    <s v="lead_Fv3vu2WuiSxjSUTd4QeDWjeFt7lJqc0oGzmzWvAE2ll"/>
    <s v="HTL Aircon Pvt. ltd."/>
    <s v="Gauri Jori"/>
    <s v="user_bdUPAGjcS7p6513So3N4g3aWNS5HuBuVJi7bvCPAsLt"/>
    <s v="Mayur Gadiyar"/>
    <s v="2022-06-02 11:15:08.239000+00:00"/>
    <s v="2022-09-30 09:18:57.407000+00:00"/>
    <m/>
    <s v="Mumbai"/>
    <m/>
    <m/>
    <m/>
    <n v="309"/>
    <m/>
    <m/>
    <m/>
    <m/>
    <m/>
    <m/>
    <m/>
    <m/>
    <m/>
    <m/>
    <m/>
    <s v="Manufacturing"/>
    <m/>
    <m/>
    <m/>
    <m/>
    <m/>
    <m/>
    <m/>
    <m/>
    <m/>
    <m/>
    <m/>
    <m/>
    <s v="Mrunmay Jalgaonkar"/>
    <m/>
    <s v="user_5YHA1ZU4iP896lD1YJehdJcMx7ZEgWCpulT4T2c3pJ3"/>
    <s v="Gauri Jori"/>
    <s v="Anjali Nishu"/>
    <m/>
    <s v="September"/>
    <s v="Cold Call"/>
    <s v="Naukri.com"/>
    <m/>
    <m/>
    <m/>
    <m/>
    <m/>
    <s v="2021-07-06 07:08:54.510000+00:00"/>
    <s v="2022-10-08 06:54:31.445000+00:00"/>
    <m/>
  </r>
  <r>
    <s v="Moziez Chamadia"/>
    <n v="3000000"/>
    <s v="INR"/>
    <n v="0"/>
    <s v="9/30/22"/>
    <s v="Sales"/>
    <s v="stat_1hn9nRJaLbI53NxPuSQgo90kRpbpKsFlwN4oEGNUTdO"/>
    <s v="Lost"/>
    <n v="0"/>
    <s v="OpportunityStatusType.Lost"/>
    <s v="cont_ryEjxwJHD2RKny4orezizTbCWnflgLZ1JcFWCPZG875"/>
    <x v="22"/>
    <s v="GMC Renewal"/>
    <s v="lead_Nh7BLVaRbopA5h0BX7pmSJm2OMO17P3QEM7ytgaNWul"/>
    <s v="The Annet Group"/>
    <s v="Aishwarya Nyayadhish"/>
    <s v="user_IgNfKH7wuLLjHvexoMm2PXWcnF3zYft0ZbMTyfwKRUg"/>
    <s v="Moziez Chamadia"/>
    <s v="2022-06-10 11:04:57.223000+00:00"/>
    <s v="2022-09-30 08:42:32.407000+00:00"/>
    <m/>
    <s v="Mumbai"/>
    <m/>
    <m/>
    <m/>
    <n v="400"/>
    <m/>
    <m/>
    <m/>
    <m/>
    <m/>
    <m/>
    <m/>
    <s v="PAID_SOCIAL"/>
    <m/>
    <m/>
    <m/>
    <m/>
    <m/>
    <m/>
    <m/>
    <m/>
    <m/>
    <m/>
    <m/>
    <m/>
    <m/>
    <m/>
    <m/>
    <m/>
    <m/>
    <m/>
    <s v="user_6hRQhcoLhZEDUBYaw3vS7rv6T5582sGfXq4jNRqTfUU"/>
    <s v="Aishwarya Nyayadhish"/>
    <m/>
    <m/>
    <s v="September"/>
    <s v="Gated Content"/>
    <m/>
    <m/>
    <s v="Employee Engagement Handbook"/>
    <m/>
    <m/>
    <m/>
    <s v="2022-05-05 04:57:21.637000+00:00"/>
    <s v="2022-09-30 08:43:56.401000+00:00"/>
    <m/>
  </r>
  <r>
    <s v="Mayur Gadiyar"/>
    <n v="500000"/>
    <s v="INR"/>
    <n v="0"/>
    <s v="9/28/22"/>
    <s v="Sales"/>
    <s v="stat_1hn9nRJaLbI53NxPuSQgo90kRpbpKsFlwN4oEGNUTdO"/>
    <s v="Lost"/>
    <n v="0"/>
    <s v="OpportunityStatusType.Lost"/>
    <s v="cont_jCpp0OlCQTsSvD5fPkytHT327cpWGNQZOkt6vJA9EhO"/>
    <x v="23"/>
    <s v="lost despite having exclusive mandate - We did not have the rates"/>
    <s v="lead_WaNA81vQWd5zVVl7QADi7Ysu2kk5gihdq4R6qtSy1uH"/>
    <s v="Drishti Group"/>
    <s v="Daniel Patra"/>
    <s v="user_bdUPAGjcS7p6513So3N4g3aWNS5HuBuVJi7bvCPAsLt"/>
    <s v="Mayur Gadiyar"/>
    <s v="2022-07-28 06:17:04.195000+00:00"/>
    <s v="2022-09-30 09:14:34.430000+00:00"/>
    <m/>
    <s v="Mumbai"/>
    <m/>
    <m/>
    <m/>
    <n v="28"/>
    <m/>
    <m/>
    <m/>
    <m/>
    <m/>
    <m/>
    <m/>
    <m/>
    <m/>
    <m/>
    <m/>
    <s v="Others"/>
    <m/>
    <m/>
    <m/>
    <m/>
    <m/>
    <m/>
    <m/>
    <m/>
    <m/>
    <m/>
    <m/>
    <m/>
    <s v="Aniket Vahile"/>
    <m/>
    <s v="user_doWYUHOvQ3f5K3ugoH7kbrXnoPuCbasVEsKoA9COWQo"/>
    <s v="Daniel Patra"/>
    <m/>
    <m/>
    <s v="August"/>
    <s v="Cold Call"/>
    <s v="Naukri.com"/>
    <m/>
    <m/>
    <m/>
    <m/>
    <m/>
    <s v="2022-07-07 05:48:35.704000+00:00"/>
    <s v="2022-10-11 08:18:05.508000+00:00"/>
    <s v="GMC"/>
  </r>
  <r>
    <s v="Aditya Binani"/>
    <n v="200000"/>
    <s v="INR"/>
    <n v="0"/>
    <s v="9/30/22"/>
    <s v="Sales"/>
    <s v="stat_1hn9nRJaLbI53NxPuSQgo90kRpbpKsFlwN4oEGNUTdO"/>
    <s v="Lost"/>
    <n v="0"/>
    <s v="OpportunityStatusType.Lost"/>
    <s v="cont_nydGuKs7tDcTOecVyojvhc8IzIICtKNMQ82SOCofOdS"/>
    <x v="24"/>
    <m/>
    <s v="lead_L9lVWJKIjdkGbNOHuWyADDiyVLkJaoN8XqeGAz6wHs0"/>
    <s v="Game Taco"/>
    <s v="Nikhil Ahuja"/>
    <s v="user_g5Yw4Z4XnIbmcGhJO80vdtFdd5ElcDlgYO3q8l82ODn"/>
    <s v="Aditya Binani"/>
    <s v="2022-09-23 06:51:18.938000+00:00"/>
    <s v="2022-09-30 07:26:55.166000+00:00"/>
    <m/>
    <s v="Bangalore"/>
    <m/>
    <m/>
    <m/>
    <n v="12"/>
    <m/>
    <m/>
    <m/>
    <m/>
    <m/>
    <m/>
    <m/>
    <m/>
    <m/>
    <m/>
    <m/>
    <s v="Sports &amp; Entertainment"/>
    <m/>
    <m/>
    <m/>
    <m/>
    <m/>
    <m/>
    <m/>
    <m/>
    <m/>
    <m/>
    <m/>
    <m/>
    <s v="Deepak Yadav"/>
    <m/>
    <s v="user_ocHSJH83OJnHCvKyMbjx8WOOK8PMgAUGIj1qK0q0dMV"/>
    <s v="Nikhil Ahuja"/>
    <m/>
    <m/>
    <s v="October"/>
    <s v="Gated Content"/>
    <m/>
    <m/>
    <s v="Employee Wellness Handbook"/>
    <m/>
    <m/>
    <m/>
    <s v="2022-02-07 06:54:08.115000+00:00"/>
    <s v="2022-09-30 07:26:55.216000+00:00"/>
    <s v="GMC"/>
  </r>
  <r>
    <s v="Pranav Kenjale"/>
    <n v="175000"/>
    <s v="INR"/>
    <n v="0"/>
    <s v="9/29/22"/>
    <s v="Sales"/>
    <s v="stat_1hn9nRJaLbI53NxPuSQgo90kRpbpKsFlwN4oEGNUTdO"/>
    <s v="Lost"/>
    <n v="0"/>
    <s v="OpportunityStatusType.Lost"/>
    <s v="cont_AbgTVSaVHSXzP5m9iYmwItu4FMC406Y9L6JLy9qI95w"/>
    <x v="25"/>
    <s v="GMC Renewal"/>
    <s v="lead_efyYiqi8d11mtDrDPd3hHLPuJrr316ETbef84Nq2Px1"/>
    <s v="Finaleap Pvt. Ltd."/>
    <s v="Aishwarya Nyayadhish"/>
    <s v="user_sREdxbAJihL2Zbgic7tyQ6Rc4Mny7HnD1RNGhA9DDYh"/>
    <s v="Prajakta Sahastrabudhe"/>
    <s v="2022-08-10 10:14:12.971000+00:00"/>
    <s v="2022-09-30 06:01:32.162000+00:00"/>
    <m/>
    <s v="Pune"/>
    <m/>
    <s v="2021-09-03 06:03:49+00:00"/>
    <m/>
    <n v="35"/>
    <m/>
    <m/>
    <m/>
    <m/>
    <m/>
    <m/>
    <m/>
    <m/>
    <m/>
    <m/>
    <m/>
    <m/>
    <m/>
    <m/>
    <m/>
    <m/>
    <m/>
    <m/>
    <m/>
    <m/>
    <m/>
    <m/>
    <m/>
    <m/>
    <m/>
    <m/>
    <s v="user_6hRQhcoLhZEDUBYaw3vS7rv6T5582sGfXq4jNRqTfUU"/>
    <s v="Aishwarya Nyayadhish"/>
    <s v="Komal Chougale"/>
    <m/>
    <s v="September"/>
    <s v="Inbound"/>
    <s v="Inbound via website"/>
    <m/>
    <s v="Employee Count 15"/>
    <m/>
    <m/>
    <m/>
    <s v="2021-09-03 06:06:35.337000+00:00"/>
    <s v="2022-09-30 06:01:32.209000+00:00"/>
    <m/>
  </r>
  <r>
    <s v="Manish Balpande"/>
    <n v="1050000"/>
    <s v="INR"/>
    <n v="0"/>
    <s v="9/30/22"/>
    <s v="Sales"/>
    <s v="stat_kcR4fZg7TU7jjk1jAVua3qGLRS4J5uFayEjK5j02wtv"/>
    <s v="Unqualified"/>
    <n v="0"/>
    <s v="OpportunityStatusType.Lost"/>
    <m/>
    <x v="1"/>
    <m/>
    <s v="lead_0vhPtfSpbdTaUyCBrHJvQr7gyvfjZueXqk9OAcnGlkV"/>
    <s v="Unitherm Engineers"/>
    <s v="Shreya Solanki"/>
    <s v="user_8jx3L2CDfrbzNnwYUv6Plfha6VxaSGsqcbTXR3sIBZi"/>
    <s v="Manish Balpande"/>
    <s v="2022-08-23 09:00:22.807000+00:00"/>
    <s v="2022-09-30 07:23:09.638000+00:00"/>
    <m/>
    <s v="Pune"/>
    <m/>
    <s v="2020-08-26 02:33:06+00:00"/>
    <m/>
    <n v="210"/>
    <m/>
    <m/>
    <s v="Facebook"/>
    <m/>
    <m/>
    <m/>
    <m/>
    <s v="PAID_SOCIAL"/>
    <m/>
    <m/>
    <m/>
    <s v="Manufacturing"/>
    <m/>
    <m/>
    <m/>
    <m/>
    <m/>
    <m/>
    <m/>
    <m/>
    <m/>
    <m/>
    <m/>
    <m/>
    <s v="Jithendra Goalla"/>
    <m/>
    <s v="user_Jujy0sFufO9J3qwY7aNpCCnF6nFZMrfvciNEydEzhaI"/>
    <s v="Shreya Solanki"/>
    <m/>
    <m/>
    <s v="August"/>
    <s v="Affiliate; Cold Call; Gated Content"/>
    <s v="Naukri.com"/>
    <m/>
    <s v="Employee Wellness Handbook"/>
    <m/>
    <m/>
    <m/>
    <s v="2020-12-06 09:48:41.993000+00:00"/>
    <s v="2022-10-15 17:53:45.563000+00:00"/>
    <m/>
  </r>
  <r>
    <s v="Aditya Binani"/>
    <n v="4800"/>
    <s v="INR"/>
    <n v="0"/>
    <s v="9/30/22"/>
    <s v="Sales"/>
    <s v="stat_1hn9nRJaLbI53NxPuSQgo90kRpbpKsFlwN4oEGNUTdO"/>
    <s v="Lost"/>
    <n v="0"/>
    <s v="OpportunityStatusType.Lost"/>
    <s v="cont_nydGuKs7tDcTOecVyojvhc8IzIICtKNMQ82SOCofOdS"/>
    <x v="24"/>
    <s v="Unqualified as there's no GPA Policy"/>
    <s v="lead_L9lVWJKIjdkGbNOHuWyADDiyVLkJaoN8XqeGAz6wHs0"/>
    <s v="Game Taco"/>
    <s v="Nikhil Ahuja"/>
    <s v="user_g5Yw4Z4XnIbmcGhJO80vdtFdd5ElcDlgYO3q8l82ODn"/>
    <s v="Aditya Binani"/>
    <s v="2022-09-23 06:52:02.988000+00:00"/>
    <s v="2022-09-30 07:26:36.350000+00:00"/>
    <m/>
    <s v="Bangalore"/>
    <m/>
    <m/>
    <m/>
    <n v="12"/>
    <m/>
    <m/>
    <m/>
    <m/>
    <m/>
    <m/>
    <m/>
    <m/>
    <m/>
    <m/>
    <m/>
    <s v="Sports &amp; Entertainment"/>
    <m/>
    <m/>
    <m/>
    <m/>
    <m/>
    <m/>
    <m/>
    <m/>
    <m/>
    <m/>
    <m/>
    <m/>
    <s v="Deepak Yadav"/>
    <m/>
    <s v="user_ocHSJH83OJnHCvKyMbjx8WOOK8PMgAUGIj1qK0q0dMV"/>
    <s v="Nikhil Ahuja"/>
    <m/>
    <m/>
    <s v="October"/>
    <s v="Gated Content"/>
    <m/>
    <m/>
    <s v="Employee Wellness Handbook"/>
    <m/>
    <m/>
    <m/>
    <s v="2022-02-07 06:54:08.115000+00:00"/>
    <s v="2022-09-30 07:26:55.216000+00:00"/>
    <s v="GPA"/>
  </r>
  <r>
    <s v="Shreenath Bhat"/>
    <n v="20000"/>
    <s v="INR"/>
    <n v="0"/>
    <s v="9/30/22"/>
    <s v="Sales"/>
    <s v="stat_kcR4fZg7TU7jjk1jAVua3qGLRS4J5uFayEjK5j02wtv"/>
    <s v="Unqualified"/>
    <n v="0"/>
    <s v="OpportunityStatusType.Lost"/>
    <s v="cont_8gA5jx02STarEaMFpk3lG9acpYQFcaEmTarcWbPeEwu"/>
    <x v="26"/>
    <s v="GPA - Fresh"/>
    <s v="lead_xKlqBZDR5NbUqjVMep8j4SvOW3wVRFl5FpNnHXI4WWw"/>
    <s v="Bpointer Technologies Pvt Ltd"/>
    <s v="Shreenath Bhat"/>
    <s v="user_vMd4rmcrSbjykdyL2J7rrYn84SWdcNc5FKligrmItPw"/>
    <s v="Shreenath Bhat"/>
    <s v="2022-06-08 09:33:50.972000+00:00"/>
    <s v="2022-09-30 05:47:43.330000+00:00"/>
    <m/>
    <s v="Pune"/>
    <m/>
    <m/>
    <m/>
    <n v="87"/>
    <m/>
    <m/>
    <m/>
    <m/>
    <m/>
    <m/>
    <m/>
    <s v="PAID_SOCIAL"/>
    <m/>
    <m/>
    <m/>
    <s v="IT Services &amp; IT Consulting"/>
    <m/>
    <m/>
    <m/>
    <m/>
    <m/>
    <m/>
    <m/>
    <m/>
    <m/>
    <m/>
    <m/>
    <m/>
    <s v="Mrunmay Jalgaonkar"/>
    <m/>
    <s v="user_vMd4rmcrSbjykdyL2J7rrYn84SWdcNc5FKligrmItPw"/>
    <s v="Shreenath Bhat"/>
    <m/>
    <m/>
    <m/>
    <s v="Cold Call"/>
    <s v="Lusha"/>
    <m/>
    <s v="Winning talent beyond salary"/>
    <m/>
    <m/>
    <m/>
    <s v="2022-03-09 05:21:49.488000+00:00"/>
    <s v="2022-09-30 05:47:50.661000+00:00"/>
    <s v="GPA"/>
  </r>
  <r>
    <s v="Shreenath Bhat"/>
    <n v="400000"/>
    <s v="INR"/>
    <n v="0"/>
    <s v="9/30/22"/>
    <s v="Sales"/>
    <s v="stat_kcR4fZg7TU7jjk1jAVua3qGLRS4J5uFayEjK5j02wtv"/>
    <s v="Unqualified"/>
    <n v="0"/>
    <s v="OpportunityStatusType.Lost"/>
    <s v="cont_8gA5jx02STarEaMFpk3lG9acpYQFcaEmTarcWbPeEwu"/>
    <x v="26"/>
    <s v="GMC - Fresh"/>
    <s v="lead_xKlqBZDR5NbUqjVMep8j4SvOW3wVRFl5FpNnHXI4WWw"/>
    <s v="Bpointer Technologies Pvt Ltd"/>
    <s v="Shreenath Bhat"/>
    <s v="user_vMd4rmcrSbjykdyL2J7rrYn84SWdcNc5FKligrmItPw"/>
    <s v="Shreenath Bhat"/>
    <s v="2022-06-08 09:33:26.180000+00:00"/>
    <s v="2022-09-30 05:47:36.054000+00:00"/>
    <m/>
    <s v="Pune"/>
    <m/>
    <m/>
    <m/>
    <n v="87"/>
    <m/>
    <m/>
    <m/>
    <m/>
    <m/>
    <m/>
    <m/>
    <s v="PAID_SOCIAL"/>
    <m/>
    <m/>
    <m/>
    <s v="IT Services &amp; IT Consulting"/>
    <m/>
    <m/>
    <m/>
    <m/>
    <m/>
    <m/>
    <m/>
    <m/>
    <m/>
    <m/>
    <m/>
    <m/>
    <s v="Mrunmay Jalgaonkar"/>
    <m/>
    <s v="user_vMd4rmcrSbjykdyL2J7rrYn84SWdcNc5FKligrmItPw"/>
    <s v="Shreenath Bhat"/>
    <m/>
    <m/>
    <m/>
    <s v="Cold Call"/>
    <s v="Lusha"/>
    <m/>
    <s v="Winning talent beyond salary"/>
    <m/>
    <m/>
    <m/>
    <s v="2022-03-09 05:21:49.488000+00:00"/>
    <s v="2022-09-30 05:47:50.661000+00:00"/>
    <s v="GMC"/>
  </r>
  <r>
    <s v="Shreenath Bhat"/>
    <n v="200000"/>
    <s v="INR"/>
    <n v="0"/>
    <s v="9/30/22"/>
    <s v="Sales"/>
    <s v="stat_kcR4fZg7TU7jjk1jAVua3qGLRS4J5uFayEjK5j02wtv"/>
    <s v="Unqualified"/>
    <n v="0"/>
    <s v="OpportunityStatusType.Lost"/>
    <m/>
    <x v="1"/>
    <s v="GTL - Fresh"/>
    <s v="lead_xKlqBZDR5NbUqjVMep8j4SvOW3wVRFl5FpNnHXI4WWw"/>
    <s v="Bpointer Technologies Pvt Ltd"/>
    <s v="Shreenath Bhat"/>
    <s v="user_vMd4rmcrSbjykdyL2J7rrYn84SWdcNc5FKligrmItPw"/>
    <s v="Shreenath Bhat"/>
    <s v="2022-06-08 09:34:17.271000+00:00"/>
    <s v="2022-09-30 05:47:50.593000+00:00"/>
    <m/>
    <s v="Pune"/>
    <m/>
    <m/>
    <m/>
    <n v="87"/>
    <m/>
    <m/>
    <m/>
    <m/>
    <m/>
    <m/>
    <m/>
    <s v="PAID_SOCIAL"/>
    <m/>
    <m/>
    <m/>
    <s v="IT Services &amp; IT Consulting"/>
    <m/>
    <m/>
    <m/>
    <m/>
    <m/>
    <m/>
    <m/>
    <m/>
    <m/>
    <m/>
    <m/>
    <m/>
    <s v="Mrunmay Jalgaonkar"/>
    <m/>
    <s v="user_vMd4rmcrSbjykdyL2J7rrYn84SWdcNc5FKligrmItPw"/>
    <s v="Shreenath Bhat"/>
    <m/>
    <m/>
    <m/>
    <s v="Cold Call"/>
    <s v="Lusha"/>
    <m/>
    <s v="Winning talent beyond salary"/>
    <m/>
    <m/>
    <m/>
    <s v="2022-03-09 05:21:49.488000+00:00"/>
    <s v="2022-09-30 05:47:50.661000+00:00"/>
    <s v="GTL"/>
  </r>
  <r>
    <s v="Pranav Kenjale"/>
    <n v="518968"/>
    <s v="INR"/>
    <n v="100"/>
    <s v="9/30/22"/>
    <s v="Sales"/>
    <s v="stat_OZRiD1474QRJIpvnjHCZfiIvKcVD6mIKSSTzg8SwDVx"/>
    <s v="Won- Payment Completed"/>
    <n v="1"/>
    <s v="OpportunityStatusType.Won"/>
    <s v="cont_F0CZ4IwsFREPUww6OlUjgJbbTCPBZktZd7XE3WTeGfn"/>
    <x v="27"/>
    <s v="GMC (Renewal)"/>
    <s v="lead_B0oEGEnBnNxGYXNosYsqM96Pbi6EUS3JARNO7J3RmeC"/>
    <s v="Linkdigi Spaces Pvt Ltd"/>
    <s v="Pranav Kenjale"/>
    <s v="user_x9AtbGLhDmWYC9XAmYdfwBt9yiXbgMhBuZpIoFuN8Cd"/>
    <s v="Pranav Kenjale"/>
    <s v="2022-09-21 10:48:59.349000+00:00"/>
    <s v="2022-09-30 05:12:58.115000+00:00"/>
    <m/>
    <s v="Bangalore"/>
    <m/>
    <m/>
    <m/>
    <n v="61"/>
    <m/>
    <m/>
    <m/>
    <m/>
    <m/>
    <m/>
    <m/>
    <m/>
    <m/>
    <m/>
    <m/>
    <m/>
    <m/>
    <m/>
    <m/>
    <m/>
    <m/>
    <m/>
    <m/>
    <m/>
    <m/>
    <m/>
    <m/>
    <m/>
    <m/>
    <m/>
    <m/>
    <m/>
    <m/>
    <m/>
    <s v="September"/>
    <s v="Warm Referral"/>
    <m/>
    <m/>
    <m/>
    <m/>
    <m/>
    <m/>
    <s v="2022-09-21 10:46:56.117000+00:00"/>
    <s v="2022-10-06 06:57:29.739000+00:00"/>
    <m/>
  </r>
  <r>
    <s v="Abhiroop Ganguly"/>
    <n v="1000000"/>
    <s v="INR"/>
    <n v="0"/>
    <s v="9/30/22"/>
    <s v="Sales"/>
    <s v="stat_1hn9nRJaLbI53NxPuSQgo90kRpbpKsFlwN4oEGNUTdO"/>
    <s v="Lost"/>
    <n v="0"/>
    <s v="OpportunityStatusType.Lost"/>
    <s v="cont_qr76aTh52e5YIz68fLpA0nVV9pAjMy0JLwXxt554jF9"/>
    <x v="28"/>
    <m/>
    <s v="lead_VvOt4QumUuCP7K9CTxj2pzawWyc88Q1qqBoB38ME2cY"/>
    <s v="Finolex Plasson"/>
    <s v="Sarvesh Pawar"/>
    <s v="user_U27GK6WjhLhUhi1EDKXV57xMpn8n8DMIOjci1q3UReZ"/>
    <s v="Abhiroop Ganguly"/>
    <s v="2022-09-01 06:26:50.907000+00:00"/>
    <s v="2022-09-30 04:10:43.783000+00:00"/>
    <m/>
    <s v="Pune"/>
    <m/>
    <m/>
    <m/>
    <n v="489"/>
    <m/>
    <m/>
    <m/>
    <m/>
    <m/>
    <m/>
    <m/>
    <m/>
    <m/>
    <m/>
    <m/>
    <s v="Others"/>
    <m/>
    <m/>
    <m/>
    <m/>
    <m/>
    <m/>
    <m/>
    <m/>
    <m/>
    <m/>
    <m/>
    <m/>
    <m/>
    <m/>
    <s v="user_A8KOTZADnUtEQOLt4nSLAmteNStuGh80js75RYjrXVt"/>
    <s v="Sarvesh Pawar"/>
    <s v="Anjali Nishu"/>
    <m/>
    <s v="October"/>
    <s v="Cold Call"/>
    <m/>
    <m/>
    <m/>
    <m/>
    <m/>
    <m/>
    <s v="2021-01-08 06:17:13.093000+00:00"/>
    <s v="2022-10-02 06:04:55.766000+00:00"/>
    <s v="GMC"/>
  </r>
  <r>
    <s v="Tejas Kulkarni"/>
    <n v="800000"/>
    <s v="INR"/>
    <n v="0"/>
    <s v="9/29/22"/>
    <s v="Sales"/>
    <s v="stat_1hn9nRJaLbI53NxPuSQgo90kRpbpKsFlwN4oEGNUTdO"/>
    <s v="Lost"/>
    <n v="0"/>
    <s v="OpportunityStatusType.Lost"/>
    <m/>
    <x v="1"/>
    <s v="They were favouring us till a day back . But they got lower quotes as compared to us and decided to go ahead owing to the management's decision. they haven't yet disclosed the brokers and insurer's name . Following up for the same"/>
    <s v="lead_OMJM8xYXwf0G27oE7UoJ92OBrgRbxeS6JOJal4kQc8y"/>
    <s v="White Rivers Media"/>
    <s v="Shreya Solanki"/>
    <s v="user_kbtBHYtBjVDNyI72HTF6C1SCvC7yVBiA6OrBOy3t96U"/>
    <s v="Tejas Kulkarni"/>
    <s v="2022-08-30 12:55:04.097000+00:00"/>
    <s v="2022-09-30 02:29:49.386000+00:00"/>
    <m/>
    <s v="Mumbai"/>
    <m/>
    <m/>
    <m/>
    <n v="298"/>
    <m/>
    <m/>
    <m/>
    <m/>
    <m/>
    <m/>
    <m/>
    <m/>
    <m/>
    <m/>
    <m/>
    <s v="Others"/>
    <m/>
    <m/>
    <m/>
    <m/>
    <m/>
    <m/>
    <m/>
    <m/>
    <m/>
    <m/>
    <m/>
    <m/>
    <s v="Aniket Vahile"/>
    <m/>
    <s v="user_228eUmsdKIb9OItgmiDq1zD4aPZ1eqiapbaLAGeBf8g"/>
    <s v="Bhairavi Jog"/>
    <m/>
    <m/>
    <s v="October"/>
    <s v="Cold Call"/>
    <s v="Lusha"/>
    <m/>
    <s v="Lead Magnet Lead"/>
    <m/>
    <m/>
    <m/>
    <s v="2021-09-01 15:34:04.111000+00:00"/>
    <s v="2022-09-30 02:29:49.439000+00:00"/>
    <m/>
  </r>
  <r>
    <s v="Anshum Naithani"/>
    <n v="400000"/>
    <s v="INR"/>
    <n v="0"/>
    <d v="2022-11-09T00:00:00"/>
    <s v="Sales"/>
    <s v="stat_1hn9nRJaLbI53NxPuSQgo90kRpbpKsFlwN4oEGNUTdO"/>
    <s v="Lost"/>
    <n v="0"/>
    <s v="OpportunityStatusType.Lost"/>
    <s v="cont_oGaeyls3i0Mr6qrBU5QCfAUGOhz0sxz8xZo82stT9Vv"/>
    <x v="5"/>
    <s v="GMC ren policy for 80 offshore crew emp"/>
    <s v="lead_8yakoYjlkrktv3DqmhwHGu86SnfB7jkFPDLgzzpSZ8O"/>
    <s v="DEEPWATER DYNAMIC DRILLING AND SERVICES PVT. LTD. (Servants &amp; Drivers)"/>
    <s v="Gauri Jori"/>
    <s v="user_GL8PBiV4pvzsQLVHSdZLeMQAQcGjCvLkffg486DHfZJ"/>
    <s v="Anshum Naithani"/>
    <s v="2022-08-18 11:36:04.463000+00:00"/>
    <s v="2022-09-30 01:50:08.039000+00:00"/>
    <m/>
    <s v="Mumbai"/>
    <m/>
    <m/>
    <m/>
    <n v="120"/>
    <m/>
    <m/>
    <m/>
    <m/>
    <m/>
    <m/>
    <m/>
    <m/>
    <m/>
    <m/>
    <m/>
    <s v="Professional Services"/>
    <m/>
    <m/>
    <m/>
    <m/>
    <m/>
    <m/>
    <m/>
    <m/>
    <m/>
    <m/>
    <m/>
    <m/>
    <m/>
    <m/>
    <s v="user_5YHA1ZU4iP896lD1YJehdJcMx7ZEgWCpulT4T2c3pJ3"/>
    <s v="Gauri Jori"/>
    <m/>
    <m/>
    <s v="August; September"/>
    <s v="Cold Call"/>
    <m/>
    <m/>
    <m/>
    <m/>
    <m/>
    <m/>
    <s v="2021-08-11 05:15:37.790000+00:00"/>
    <s v="2022-10-12 04:53:19.486000+00:00"/>
    <m/>
  </r>
  <r>
    <s v="Sonal Paithankar"/>
    <n v="4000000"/>
    <s v="INR"/>
    <n v="0"/>
    <s v="9/30/22"/>
    <s v="Sales"/>
    <s v="stat_1hn9nRJaLbI53NxPuSQgo90kRpbpKsFlwN4oEGNUTdO"/>
    <s v="Lost"/>
    <n v="0"/>
    <s v="OpportunityStatusType.Lost"/>
    <s v="cont_HZV41I72ylSsippdnAaMjoLB1cY3AO6MEiIedKsGMKi"/>
    <x v="29"/>
    <s v="GMC - Renewal"/>
    <s v="lead_r6TowEk6KWBjr1Men7AAdAUIelmQO2P8zuz1w4hE5yT"/>
    <s v="Scribe EMR Systems"/>
    <s v="Shreenath Bhat"/>
    <s v="user_P3f70h2AcefBkFTBZpvA9LgDbjTmUIXkqdKqHJ5evwA"/>
    <s v="Manojkumar Tinna"/>
    <s v="2022-06-27 11:12:45.449000+00:00"/>
    <s v="2022-09-30 01:20:18.351000+00:00"/>
    <m/>
    <s v="Bangalore"/>
    <m/>
    <s v="2022-04-14 05:39:23+00:00"/>
    <m/>
    <n v="1000"/>
    <m/>
    <m/>
    <m/>
    <m/>
    <m/>
    <m/>
    <m/>
    <s v="PAID_SOCIAL"/>
    <m/>
    <m/>
    <m/>
    <s v="Others; Professional Services"/>
    <m/>
    <m/>
    <m/>
    <m/>
    <m/>
    <m/>
    <m/>
    <m/>
    <m/>
    <m/>
    <m/>
    <m/>
    <m/>
    <m/>
    <s v="user_vMd4rmcrSbjykdyL2J7rrYn84SWdcNc5FKligrmItPw"/>
    <s v="Shreenath Bhat"/>
    <m/>
    <m/>
    <s v="September"/>
    <s v="Gated Content; Inbound"/>
    <s v="Inbound via website"/>
    <m/>
    <s v="Employee Count 200"/>
    <m/>
    <m/>
    <m/>
    <s v="2022-02-02 08:43:48.411000+00:00"/>
    <s v="2022-10-20 06:22:23.273000+00:00"/>
    <s v="GMC"/>
  </r>
  <r>
    <s v="Vivek Singh"/>
    <n v="800000"/>
    <s v="INR"/>
    <n v="0"/>
    <s v="9/30/22"/>
    <s v="Sales"/>
    <s v="stat_1hn9nRJaLbI53NxPuSQgo90kRpbpKsFlwN4oEGNUTdO"/>
    <s v="Lost"/>
    <n v="0"/>
    <s v="OpportunityStatusType.Lost"/>
    <s v="cont_1Ao3d05M3e13MBU80DgMCbPV3Eyv6SFBjqbb0GXtztx"/>
    <x v="30"/>
    <m/>
    <s v="lead_NTPJCcmLfFSYjxMt8UN2PcM5n9Gn34HKMsZdttKbLgN"/>
    <s v="Talent 500 by ANSR"/>
    <s v="Prateek Wadhwa"/>
    <s v="user_P3f70h2AcefBkFTBZpvA9LgDbjTmUIXkqdKqHJ5evwA"/>
    <s v="Manojkumar Tinna"/>
    <s v="2022-08-18 09:16:30.541000+00:00"/>
    <s v="2022-09-30 01:18:45.917000+00:00"/>
    <m/>
    <s v="Bangalore"/>
    <m/>
    <m/>
    <m/>
    <n v="400"/>
    <m/>
    <m/>
    <m/>
    <m/>
    <m/>
    <m/>
    <m/>
    <m/>
    <m/>
    <m/>
    <m/>
    <s v="Professional Services"/>
    <m/>
    <m/>
    <m/>
    <m/>
    <m/>
    <m/>
    <m/>
    <m/>
    <m/>
    <m/>
    <m/>
    <m/>
    <m/>
    <m/>
    <s v="user_FdWFezbLzkYQcGsBUsjZO25nr2poK2nRbqV47Rs5Kfm"/>
    <s v="Prateek Wadhwa"/>
    <m/>
    <m/>
    <s v="September"/>
    <s v="Gated Content"/>
    <s v="Lusha"/>
    <m/>
    <s v="Glengarry"/>
    <m/>
    <m/>
    <m/>
    <s v="2022-01-17 05:03:03.129000+00:00"/>
    <s v="2022-09-30 01:18:45.966000+00:00"/>
    <s v="GTL"/>
  </r>
  <r>
    <s v="Vivek Singh"/>
    <n v="10000000"/>
    <s v="INR"/>
    <n v="0"/>
    <s v="9/30/22"/>
    <s v="Sales"/>
    <s v="stat_1hn9nRJaLbI53NxPuSQgo90kRpbpKsFlwN4oEGNUTdO"/>
    <s v="Lost"/>
    <n v="0"/>
    <s v="OpportunityStatusType.Lost"/>
    <s v="cont_1Ao3d05M3e13MBU80DgMCbPV3Eyv6SFBjqbb0GXtztx"/>
    <x v="30"/>
    <m/>
    <s v="lead_NTPJCcmLfFSYjxMt8UN2PcM5n9Gn34HKMsZdttKbLgN"/>
    <s v="Talent 500 by ANSR"/>
    <s v="Prateek Wadhwa"/>
    <s v="user_P3f70h2AcefBkFTBZpvA9LgDbjTmUIXkqdKqHJ5evwA"/>
    <s v="Manojkumar Tinna"/>
    <s v="2022-08-01 06:24:03.520000+00:00"/>
    <s v="2022-09-30 01:18:30.222000+00:00"/>
    <m/>
    <s v="Bangalore"/>
    <m/>
    <m/>
    <m/>
    <n v="400"/>
    <m/>
    <m/>
    <m/>
    <m/>
    <m/>
    <m/>
    <m/>
    <m/>
    <m/>
    <m/>
    <m/>
    <s v="Professional Services"/>
    <m/>
    <m/>
    <m/>
    <m/>
    <m/>
    <m/>
    <m/>
    <m/>
    <m/>
    <m/>
    <m/>
    <m/>
    <m/>
    <m/>
    <s v="user_FdWFezbLzkYQcGsBUsjZO25nr2poK2nRbqV47Rs5Kfm"/>
    <s v="Prateek Wadhwa"/>
    <m/>
    <m/>
    <s v="September"/>
    <s v="Gated Content"/>
    <s v="Lusha"/>
    <m/>
    <s v="Glengarry"/>
    <m/>
    <m/>
    <m/>
    <s v="2022-01-17 05:03:03.129000+00:00"/>
    <s v="2022-09-30 01:18:45.966000+00:00"/>
    <s v="GMC"/>
  </r>
  <r>
    <s v="Vivek Singh"/>
    <n v="150000"/>
    <s v="INR"/>
    <n v="0"/>
    <s v="9/30/22"/>
    <s v="Sales"/>
    <s v="stat_1hn9nRJaLbI53NxPuSQgo90kRpbpKsFlwN4oEGNUTdO"/>
    <s v="Lost"/>
    <n v="0"/>
    <s v="OpportunityStatusType.Lost"/>
    <s v="cont_1Ao3d05M3e13MBU80DgMCbPV3Eyv6SFBjqbb0GXtztx"/>
    <x v="30"/>
    <m/>
    <s v="lead_NTPJCcmLfFSYjxMt8UN2PcM5n9Gn34HKMsZdttKbLgN"/>
    <s v="Talent 500 by ANSR"/>
    <s v="Prateek Wadhwa"/>
    <s v="user_P3f70h2AcefBkFTBZpvA9LgDbjTmUIXkqdKqHJ5evwA"/>
    <s v="Manojkumar Tinna"/>
    <s v="2022-08-01 06:24:41.798000+00:00"/>
    <s v="2022-09-30 01:18:39.329000+00:00"/>
    <m/>
    <s v="Bangalore"/>
    <m/>
    <m/>
    <m/>
    <n v="400"/>
    <m/>
    <m/>
    <m/>
    <m/>
    <m/>
    <m/>
    <m/>
    <m/>
    <m/>
    <m/>
    <m/>
    <s v="Professional Services"/>
    <m/>
    <m/>
    <m/>
    <m/>
    <m/>
    <m/>
    <m/>
    <m/>
    <m/>
    <m/>
    <m/>
    <m/>
    <m/>
    <m/>
    <s v="user_FdWFezbLzkYQcGsBUsjZO25nr2poK2nRbqV47Rs5Kfm"/>
    <s v="Prateek Wadhwa"/>
    <m/>
    <m/>
    <s v="September"/>
    <s v="Gated Content"/>
    <s v="Lusha"/>
    <m/>
    <s v="Glengarry"/>
    <m/>
    <m/>
    <m/>
    <s v="2022-01-17 05:03:03.129000+00:00"/>
    <s v="2022-09-30 01:18:45.966000+00:00"/>
    <s v="GPA"/>
  </r>
  <r>
    <s v="Vrushali Kummar"/>
    <n v="935000"/>
    <s v="INR"/>
    <n v="0"/>
    <s v="9/30/22"/>
    <s v="Sales"/>
    <s v="stat_1hn9nRJaLbI53NxPuSQgo90kRpbpKsFlwN4oEGNUTdO"/>
    <s v="Lost"/>
    <n v="0"/>
    <s v="OpportunityStatusType.Lost"/>
    <s v="cont_56bXfsWcpYGlekgAwocAWIWfrwbd4FtVFBOMjiday2G"/>
    <x v="31"/>
    <s v="GPA ren -"/>
    <s v="lead_wZgIDTrLEkhYe0y5JrqouDmkHVV4WUhb0PfUhEn8qvN"/>
    <s v="Manipal Group"/>
    <s v="Gauri Jori"/>
    <s v="user_TZzywQwym26DjuswO479pxRhNKX152z8X1haCx2vcst"/>
    <s v="Vrushali Kummar"/>
    <s v="2022-07-04 11:48:17.796000+00:00"/>
    <s v="2022-09-29 15:50:53.481000+00:00"/>
    <m/>
    <s v="Other"/>
    <m/>
    <m/>
    <m/>
    <n v="2500"/>
    <m/>
    <m/>
    <m/>
    <m/>
    <m/>
    <m/>
    <m/>
    <m/>
    <m/>
    <m/>
    <m/>
    <s v="Education; Manufacturing; Others"/>
    <m/>
    <m/>
    <m/>
    <m/>
    <m/>
    <m/>
    <m/>
    <m/>
    <m/>
    <m/>
    <m/>
    <m/>
    <s v="Rakesh Nade"/>
    <m/>
    <s v="user_5YHA1ZU4iP896lD1YJehdJcMx7ZEgWCpulT4T2c3pJ3"/>
    <s v="Gauri Jori"/>
    <m/>
    <m/>
    <s v="September"/>
    <s v="Cold Call"/>
    <s v="Mr. E"/>
    <m/>
    <m/>
    <m/>
    <m/>
    <m/>
    <s v="2022-07-04 11:30:18.242000+00:00"/>
    <s v="2022-10-20 10:24:55.381000+00:00"/>
    <m/>
  </r>
  <r>
    <s v="Vrushali Kummar"/>
    <n v="9700000"/>
    <s v="INR"/>
    <n v="0"/>
    <s v="9/30/22"/>
    <s v="Sales"/>
    <s v="stat_1hn9nRJaLbI53NxPuSQgo90kRpbpKsFlwN4oEGNUTdO"/>
    <s v="Lost"/>
    <n v="0"/>
    <s v="OpportunityStatusType.Lost"/>
    <s v="cont_56bXfsWcpYGlekgAwocAWIWfrwbd4FtVFBOMjiday2G"/>
    <x v="31"/>
    <s v="GMC ren - too late to quote"/>
    <s v="lead_wZgIDTrLEkhYe0y5JrqouDmkHVV4WUhb0PfUhEn8qvN"/>
    <s v="Manipal Group"/>
    <s v="Gauri Jori"/>
    <s v="user_TZzywQwym26DjuswO479pxRhNKX152z8X1haCx2vcst"/>
    <s v="Vrushali Kummar"/>
    <s v="2022-07-04 11:47:41.163000+00:00"/>
    <s v="2022-09-29 15:50:04.193000+00:00"/>
    <m/>
    <s v="Other"/>
    <m/>
    <m/>
    <m/>
    <n v="2500"/>
    <m/>
    <m/>
    <m/>
    <m/>
    <m/>
    <m/>
    <m/>
    <m/>
    <m/>
    <m/>
    <m/>
    <s v="Education; Manufacturing; Others"/>
    <m/>
    <m/>
    <m/>
    <m/>
    <m/>
    <m/>
    <m/>
    <m/>
    <m/>
    <m/>
    <m/>
    <m/>
    <s v="Rakesh Nade"/>
    <m/>
    <s v="user_5YHA1ZU4iP896lD1YJehdJcMx7ZEgWCpulT4T2c3pJ3"/>
    <s v="Gauri Jori"/>
    <m/>
    <m/>
    <s v="September"/>
    <s v="Cold Call"/>
    <s v="Mr. E"/>
    <m/>
    <m/>
    <m/>
    <m/>
    <m/>
    <s v="2022-07-04 11:30:18.242000+00:00"/>
    <s v="2022-10-20 10:24:55.381000+00:00"/>
    <m/>
  </r>
  <r>
    <s v="Vrushali Kummar"/>
    <n v="6700000"/>
    <s v="INR"/>
    <n v="0"/>
    <s v="9/30/22"/>
    <s v="Sales"/>
    <s v="stat_1hn9nRJaLbI53NxPuSQgo90kRpbpKsFlwN4oEGNUTdO"/>
    <s v="Lost"/>
    <n v="0"/>
    <s v="OpportunityStatusType.Lost"/>
    <s v="cont_56bXfsWcpYGlekgAwocAWIWfrwbd4FtVFBOMjiday2G"/>
    <x v="31"/>
    <s v="Parental policy ren - too late to quote"/>
    <s v="lead_wZgIDTrLEkhYe0y5JrqouDmkHVV4WUhb0PfUhEn8qvN"/>
    <s v="Manipal Group"/>
    <s v="Gauri Jori"/>
    <s v="user_TZzywQwym26DjuswO479pxRhNKX152z8X1haCx2vcst"/>
    <s v="Vrushali Kummar"/>
    <s v="2022-07-04 11:50:06.891000+00:00"/>
    <s v="2022-09-29 15:50:23.539000+00:00"/>
    <m/>
    <s v="Other"/>
    <m/>
    <m/>
    <m/>
    <n v="2500"/>
    <m/>
    <m/>
    <m/>
    <m/>
    <m/>
    <m/>
    <m/>
    <m/>
    <m/>
    <m/>
    <m/>
    <s v="Education; Manufacturing; Others"/>
    <m/>
    <m/>
    <m/>
    <m/>
    <m/>
    <m/>
    <m/>
    <m/>
    <m/>
    <m/>
    <m/>
    <m/>
    <s v="Rakesh Nade"/>
    <m/>
    <s v="user_5YHA1ZU4iP896lD1YJehdJcMx7ZEgWCpulT4T2c3pJ3"/>
    <s v="Gauri Jori"/>
    <m/>
    <m/>
    <s v="September"/>
    <s v="Cold Call"/>
    <s v="Mr. E"/>
    <m/>
    <m/>
    <m/>
    <m/>
    <m/>
    <s v="2022-07-04 11:30:18.242000+00:00"/>
    <s v="2022-10-20 10:24:55.381000+00:00"/>
    <m/>
  </r>
  <r>
    <s v="Kashif Ahmad"/>
    <n v="90624"/>
    <s v="INR"/>
    <n v="100"/>
    <s v="9/29/22"/>
    <s v="Sales"/>
    <s v="stat_OZRiD1474QRJIpvnjHCZfiIvKcVD6mIKSSTzg8SwDVx"/>
    <s v="Won- Payment Completed"/>
    <n v="1"/>
    <s v="OpportunityStatusType.Won"/>
    <s v="cont_iMsdLCyRVtuKwS3ism1BnOUlOmMIvs6W5oVlAJucqr5"/>
    <x v="18"/>
    <s v="GTL Renewal"/>
    <s v="lead_EbCjQavkcixn3q56EYr3tweNPzpUcp750JVNJ3chetf"/>
    <s v="Hummingbird Web Solutions Private Limited"/>
    <s v="Daya Gowda"/>
    <s v="user_LKRhV6rhcBe0uL8u70UUGeDjbMupuho4TaiAOCbT7HT"/>
    <s v="Kashif Ahmad"/>
    <s v="2022-08-19 10:38:39.945000+00:00"/>
    <s v="2022-09-29 12:33:26.694000+00:00"/>
    <m/>
    <s v="Pune"/>
    <m/>
    <m/>
    <m/>
    <n v="64"/>
    <m/>
    <m/>
    <m/>
    <m/>
    <m/>
    <m/>
    <m/>
    <m/>
    <m/>
    <m/>
    <m/>
    <s v="IT Services &amp; IT Consulting"/>
    <s v="Aditya Birla, ICICI PRUDENTIAL"/>
    <m/>
    <m/>
    <m/>
    <m/>
    <m/>
    <m/>
    <m/>
    <m/>
    <m/>
    <m/>
    <m/>
    <s v="Mrunmay Jalgaonkar"/>
    <m/>
    <s v="user_encRk5bIEFN6ZA11h4WH2AdZTiZpogLSlMIaj0E30SZ"/>
    <s v="Daya Gowda"/>
    <s v="Siddharth Angolkar"/>
    <m/>
    <s v="September"/>
    <s v="Cold Call"/>
    <m/>
    <m/>
    <m/>
    <m/>
    <m/>
    <m/>
    <s v="2022-05-18 04:34:35.480000+00:00"/>
    <s v="2022-10-12 10:12:11.780000+00:00"/>
    <s v="GTL"/>
  </r>
  <r>
    <s v="Satyajit Chati"/>
    <n v="150000"/>
    <s v="INR"/>
    <n v="0"/>
    <s v="9/30/22"/>
    <s v="Sales"/>
    <s v="stat_kcR4fZg7TU7jjk1jAVua3qGLRS4J5uFayEjK5j02wtv"/>
    <s v="Unqualified"/>
    <n v="0"/>
    <s v="OpportunityStatusType.Lost"/>
    <s v="cont_nVW3yohrA5zGuZbUyGnbzOluALEf8yDDvKnnPCpKZwQ"/>
    <x v="32"/>
    <m/>
    <s v="lead_eNnbNB7BYJa2Li83ugikC257G8jVG4DN2cHn2iD7M0z"/>
    <s v="Safe Harvest"/>
    <s v="Harmanjit Singh"/>
    <s v="user_5IQTpX6DsnoeoDfxqzqojpVoQLXPh68nhDjLS5ETjYj"/>
    <s v="Satyajit Chati"/>
    <s v="2022-09-15 05:52:42.735000+00:00"/>
    <s v="2022-09-29 07:11:02.718000+00:00"/>
    <m/>
    <s v="Bangalore"/>
    <m/>
    <m/>
    <m/>
    <n v="38"/>
    <m/>
    <m/>
    <m/>
    <m/>
    <m/>
    <m/>
    <m/>
    <s v="PAID_SOCIAL"/>
    <m/>
    <m/>
    <m/>
    <m/>
    <m/>
    <m/>
    <m/>
    <m/>
    <m/>
    <m/>
    <m/>
    <m/>
    <m/>
    <m/>
    <m/>
    <m/>
    <m/>
    <m/>
    <s v="user_lwF8ctKa5IyxqATpO2EOw2h0AEPiCMHOgewiH38Ei77"/>
    <s v="Harmanjit Singh"/>
    <m/>
    <m/>
    <s v="September"/>
    <s v="Gated Content"/>
    <m/>
    <m/>
    <s v="Employee Engagement Handbook"/>
    <m/>
    <m/>
    <m/>
    <s v="2022-07-08 16:37:15.395000+00:00"/>
    <s v="2022-09-29 07:23:43.592000+00:00"/>
    <s v="GMC"/>
  </r>
  <r>
    <s v="Kashif Ahmad"/>
    <n v="148000"/>
    <s v="INR"/>
    <n v="0"/>
    <s v="9/30/22"/>
    <s v="Sales"/>
    <s v="stat_1hn9nRJaLbI53NxPuSQgo90kRpbpKsFlwN4oEGNUTdO"/>
    <s v="Lost"/>
    <n v="0"/>
    <s v="OpportunityStatusType.Lost"/>
    <s v="cont_s6SuXbTRV35MMSTkILcSL7Y09g86L3awVYaCVzpIyBe"/>
    <x v="33"/>
    <s v="GMC Renewal(Mumbai branch)"/>
    <s v="lead_MWpo0TixJ3gpVopW0b1oB28JKAFug7crTIorib1vqJp"/>
    <s v="Comprehensive Support Services"/>
    <s v="Sarvesh Pawar"/>
    <s v="user_LKRhV6rhcBe0uL8u70UUGeDjbMupuho4TaiAOCbT7HT"/>
    <s v="Kashif Ahmad"/>
    <s v="2022-09-23 10:42:17.046000+00:00"/>
    <s v="2022-09-29 05:49:07.521000+00:00"/>
    <m/>
    <s v="Pune"/>
    <m/>
    <m/>
    <m/>
    <n v="103"/>
    <s v="Yes"/>
    <m/>
    <m/>
    <m/>
    <m/>
    <m/>
    <m/>
    <m/>
    <m/>
    <m/>
    <m/>
    <s v="Hospitality &amp; Travel"/>
    <m/>
    <m/>
    <m/>
    <m/>
    <m/>
    <m/>
    <m/>
    <m/>
    <m/>
    <m/>
    <m/>
    <m/>
    <s v="Ravi Jaiswal; Yogesh Paigude"/>
    <m/>
    <s v="user_A8KOTZADnUtEQOLt4nSLAmteNStuGh80js75RYjrXVt"/>
    <s v="Sarvesh Pawar"/>
    <s v="Snehal Mane"/>
    <m/>
    <s v="July; September"/>
    <s v="Cold Call"/>
    <s v="Mr. E"/>
    <m/>
    <s v="Elevation Investor"/>
    <m/>
    <m/>
    <m/>
    <s v="2021-07-21 08:51:49.293000+00:00"/>
    <s v="2022-10-02 05:59:44.930000+00:00"/>
    <s v="GMC"/>
  </r>
  <r>
    <s v="Anshum Naithani"/>
    <n v="900000"/>
    <s v="INR"/>
    <n v="0"/>
    <s v="9/28/22"/>
    <s v="Sales"/>
    <s v="stat_1hn9nRJaLbI53NxPuSQgo90kRpbpKsFlwN4oEGNUTdO"/>
    <s v="Lost"/>
    <n v="0"/>
    <s v="OpportunityStatusType.Lost"/>
    <s v="cont_yKow3TvcJuJB5GApFhh4qKhsA68dO1lAGiNhUtXJvht"/>
    <x v="34"/>
    <s v="GMC - Renewal, Phazcare is the existing broker"/>
    <s v="lead_HjCUla7CxCV7WnSDIYm1cx2CC3ZEgUOaNEHaaQQFPpR"/>
    <s v="Peoplegrove Tech Private Limited"/>
    <s v="Shreenath Bhat"/>
    <s v="user_GL8PBiV4pvzsQLVHSdZLeMQAQcGjCvLkffg486DHfZJ"/>
    <s v="Anshum Naithani"/>
    <s v="2022-07-18 11:30:46.676000+00:00"/>
    <s v="2022-09-29 09:22:23.645000+00:00"/>
    <m/>
    <s v="Mumbai"/>
    <m/>
    <m/>
    <m/>
    <n v="52"/>
    <m/>
    <m/>
    <m/>
    <m/>
    <m/>
    <m/>
    <m/>
    <m/>
    <m/>
    <m/>
    <m/>
    <s v="IT Services &amp; IT Consulting"/>
    <m/>
    <m/>
    <m/>
    <m/>
    <m/>
    <m/>
    <m/>
    <m/>
    <m/>
    <m/>
    <m/>
    <m/>
    <s v="Prashant Abhang"/>
    <m/>
    <s v="user_vMd4rmcrSbjykdyL2J7rrYn84SWdcNc5FKligrmItPw"/>
    <s v="Shreenath Bhat"/>
    <s v="Shahid Shaikh"/>
    <m/>
    <s v="September"/>
    <s v="Cold Call"/>
    <s v="Lusha"/>
    <m/>
    <m/>
    <m/>
    <m/>
    <m/>
    <s v="2022-07-08 04:30:59.397000+00:00"/>
    <s v="2022-10-17 07:38:05.687000+00:00"/>
    <s v="GMC"/>
  </r>
  <r>
    <s v="Sonal Paithankar"/>
    <n v="30400735"/>
    <s v="INR"/>
    <n v="100"/>
    <s v="9/29/22"/>
    <s v="Sales"/>
    <s v="stat_OZRiD1474QRJIpvnjHCZfiIvKcVD6mIKSSTzg8SwDVx"/>
    <s v="Won- Payment Completed"/>
    <n v="1"/>
    <s v="OpportunityStatusType.Won"/>
    <m/>
    <x v="1"/>
    <s v="GMC"/>
    <s v="lead_mXfSMxGCNZeaMMOPjLSjBy4AlbSJWdUHNvVlhgkCqqy"/>
    <s v="Locon Solutions"/>
    <s v="Aditya Binani"/>
    <s v="user_Iwn6da5WKkZqwUySK0oUuCb72pFP5WEm4zAb92ijqFe"/>
    <s v="Sonal Paithankar"/>
    <s v="2022-09-12 06:34:46.694000+00:00"/>
    <s v="2022-09-29 05:25:04.682000+00:00"/>
    <m/>
    <m/>
    <m/>
    <m/>
    <m/>
    <n v="1000"/>
    <m/>
    <m/>
    <m/>
    <m/>
    <m/>
    <m/>
    <m/>
    <m/>
    <m/>
    <m/>
    <m/>
    <m/>
    <m/>
    <m/>
    <m/>
    <m/>
    <m/>
    <m/>
    <m/>
    <m/>
    <m/>
    <m/>
    <m/>
    <m/>
    <m/>
    <m/>
    <s v="user_g5Yw4Z4XnIbmcGhJO80vdtFdd5ElcDlgYO3q8l82ODn"/>
    <s v="Aditya Binani"/>
    <m/>
    <m/>
    <s v="September"/>
    <s v="Cold Call"/>
    <m/>
    <m/>
    <m/>
    <m/>
    <m/>
    <m/>
    <s v="2022-09-12 06:33:43.457000+00:00"/>
    <s v="2022-10-18 15:58:37.071000+00:00"/>
    <m/>
  </r>
  <r>
    <s v="Sonal Paithankar"/>
    <n v="12637428"/>
    <s v="INR"/>
    <n v="100"/>
    <s v="9/29/22"/>
    <s v="Sales"/>
    <s v="stat_OZRiD1474QRJIpvnjHCZfiIvKcVD6mIKSSTzg8SwDVx"/>
    <s v="Won- Payment Completed"/>
    <n v="1"/>
    <s v="OpportunityStatusType.Won"/>
    <m/>
    <x v="1"/>
    <s v="GMC"/>
    <s v="lead_uxzcpfeKI79kusD2zsZBiAuFLDrqsJx1YTgdLMOBP9a"/>
    <s v="PropTiger.com"/>
    <s v="Aditya Binani"/>
    <s v="user_Iwn6da5WKkZqwUySK0oUuCb72pFP5WEm4zAb92ijqFe"/>
    <s v="Sonal Paithankar"/>
    <s v="2022-07-05 12:40:56.166000+00:00"/>
    <s v="2022-09-29 05:22:58.237000+00:00"/>
    <m/>
    <s v="Gurgaon"/>
    <m/>
    <m/>
    <m/>
    <n v="1073"/>
    <m/>
    <m/>
    <m/>
    <m/>
    <m/>
    <m/>
    <m/>
    <s v="PAID_SOCIAL"/>
    <m/>
    <m/>
    <m/>
    <s v="Construction &amp; Real Estate"/>
    <m/>
    <m/>
    <m/>
    <m/>
    <m/>
    <m/>
    <m/>
    <m/>
    <m/>
    <m/>
    <m/>
    <m/>
    <s v="Aniket Vahile"/>
    <m/>
    <s v="user_g5Yw4Z4XnIbmcGhJO80vdtFdd5ElcDlgYO3q8l82ODn"/>
    <s v="Aditya Binani"/>
    <m/>
    <m/>
    <s v="September"/>
    <s v="Cold Call"/>
    <s v="Insurer Database"/>
    <m/>
    <s v="AM is Abhishek Wahane,Lead Magnet Lead"/>
    <m/>
    <m/>
    <m/>
    <s v="2021-09-08 04:26:58.381000+00:00"/>
    <s v="2022-10-18 15:58:36.868000+00:00"/>
    <m/>
  </r>
  <r>
    <s v="Prateek Wadhwa"/>
    <n v="300000"/>
    <s v="INR"/>
    <n v="0"/>
    <s v="9/30/22"/>
    <s v="Sales"/>
    <s v="stat_kcR4fZg7TU7jjk1jAVua3qGLRS4J5uFayEjK5j02wtv"/>
    <s v="Unqualified"/>
    <n v="0"/>
    <s v="OpportunityStatusType.Lost"/>
    <m/>
    <x v="1"/>
    <m/>
    <s v="lead_FQmFFHLUKHwa86to5tDp3yxGNp3skzVqGSz90WiPMiH"/>
    <s v="Telmax"/>
    <s v="Prateek Wadhwa"/>
    <s v="user_FdWFezbLzkYQcGsBUsjZO25nr2poK2nRbqV47Rs5Kfm"/>
    <s v="Prateek Wadhwa"/>
    <s v="2022-08-24 06:36:15.325000+00:00"/>
    <s v="2022-09-29 05:09:12.042000+00:00"/>
    <m/>
    <s v="Pune"/>
    <m/>
    <m/>
    <m/>
    <m/>
    <m/>
    <m/>
    <m/>
    <m/>
    <m/>
    <m/>
    <m/>
    <s v="ORGANIC_SEARCH"/>
    <m/>
    <m/>
    <m/>
    <m/>
    <m/>
    <m/>
    <m/>
    <m/>
    <m/>
    <m/>
    <m/>
    <m/>
    <m/>
    <m/>
    <m/>
    <m/>
    <m/>
    <m/>
    <s v="user_FdWFezbLzkYQcGsBUsjZO25nr2poK2nRbqV47Rs5Kfm"/>
    <s v="Prateek Wadhwa"/>
    <m/>
    <m/>
    <m/>
    <s v="Gated Content"/>
    <m/>
    <m/>
    <s v="Employee Engagement Handbook"/>
    <m/>
    <m/>
    <m/>
    <s v="2022-07-04 09:23:19.212000+00:00"/>
    <s v="2022-09-29 05:09:24.013000+00:00"/>
    <s v="GMC"/>
  </r>
  <r>
    <s v="Prateek Wadhwa"/>
    <n v="200000"/>
    <s v="INR"/>
    <n v="0"/>
    <s v="9/30/22"/>
    <s v="Sales"/>
    <s v="stat_kcR4fZg7TU7jjk1jAVua3qGLRS4J5uFayEjK5j02wtv"/>
    <s v="Unqualified"/>
    <n v="0"/>
    <s v="OpportunityStatusType.Lost"/>
    <s v="cont_UgvYDhhjiFgxOr9OuWZOonBMf3FojDX051KbWi1ayCP"/>
    <x v="35"/>
    <m/>
    <s v="lead_ag1QI1frykkhd7HRaZDBLsyUidavOuGjdOA0qXk9D3J"/>
    <s v="City Info Services"/>
    <s v="Prateek Wadhwa"/>
    <s v="user_FdWFezbLzkYQcGsBUsjZO25nr2poK2nRbqV47Rs5Kfm"/>
    <s v="Prateek Wadhwa"/>
    <s v="2022-08-23 07:18:35.425000+00:00"/>
    <s v="2022-09-29 05:07:18.020000+00:00"/>
    <m/>
    <s v="Bangalore"/>
    <m/>
    <m/>
    <m/>
    <n v="105"/>
    <m/>
    <m/>
    <m/>
    <m/>
    <m/>
    <m/>
    <m/>
    <m/>
    <m/>
    <m/>
    <m/>
    <s v="Others"/>
    <m/>
    <m/>
    <m/>
    <m/>
    <m/>
    <m/>
    <m/>
    <m/>
    <m/>
    <m/>
    <m/>
    <m/>
    <m/>
    <m/>
    <s v="user_FdWFezbLzkYQcGsBUsjZO25nr2poK2nRbqV47Rs5Kfm"/>
    <s v="Prateek Wadhwa"/>
    <m/>
    <m/>
    <s v="September"/>
    <s v="Cold Call"/>
    <s v="Lusha"/>
    <m/>
    <m/>
    <m/>
    <m/>
    <m/>
    <s v="2022-03-14 02:47:14.395000+00:00"/>
    <s v="2022-09-29 05:07:18.264000+00:00"/>
    <s v="GTL"/>
  </r>
  <r>
    <s v="Prateek Wadhwa"/>
    <n v="400000"/>
    <s v="INR"/>
    <n v="0"/>
    <s v="9/30/22"/>
    <s v="Sales"/>
    <s v="stat_kcR4fZg7TU7jjk1jAVua3qGLRS4J5uFayEjK5j02wtv"/>
    <s v="Unqualified"/>
    <n v="0"/>
    <s v="OpportunityStatusType.Lost"/>
    <s v="cont_UgvYDhhjiFgxOr9OuWZOonBMf3FojDX051KbWi1ayCP"/>
    <x v="35"/>
    <m/>
    <s v="lead_ag1QI1frykkhd7HRaZDBLsyUidavOuGjdOA0qXk9D3J"/>
    <s v="City Info Services"/>
    <s v="Prateek Wadhwa"/>
    <s v="user_FdWFezbLzkYQcGsBUsjZO25nr2poK2nRbqV47Rs5Kfm"/>
    <s v="Prateek Wadhwa"/>
    <s v="2022-08-23 07:17:47.029000+00:00"/>
    <s v="2022-09-29 05:07:03.953000+00:00"/>
    <m/>
    <s v="Bangalore"/>
    <m/>
    <m/>
    <m/>
    <n v="105"/>
    <m/>
    <m/>
    <m/>
    <m/>
    <m/>
    <m/>
    <m/>
    <m/>
    <m/>
    <m/>
    <m/>
    <s v="Others"/>
    <m/>
    <m/>
    <m/>
    <m/>
    <m/>
    <m/>
    <m/>
    <m/>
    <m/>
    <m/>
    <m/>
    <m/>
    <m/>
    <m/>
    <s v="user_FdWFezbLzkYQcGsBUsjZO25nr2poK2nRbqV47Rs5Kfm"/>
    <s v="Prateek Wadhwa"/>
    <m/>
    <m/>
    <s v="September"/>
    <s v="Cold Call"/>
    <s v="Lusha"/>
    <m/>
    <m/>
    <m/>
    <m/>
    <m/>
    <s v="2022-03-14 02:47:14.395000+00:00"/>
    <s v="2022-09-29 05:07:18.264000+00:00"/>
    <s v="GMC"/>
  </r>
  <r>
    <s v="Prateek Wadhwa"/>
    <n v="40000"/>
    <s v="INR"/>
    <n v="0"/>
    <s v="9/30/22"/>
    <s v="Sales"/>
    <s v="stat_kcR4fZg7TU7jjk1jAVua3qGLRS4J5uFayEjK5j02wtv"/>
    <s v="Unqualified"/>
    <n v="0"/>
    <s v="OpportunityStatusType.Lost"/>
    <s v="cont_UgvYDhhjiFgxOr9OuWZOonBMf3FojDX051KbWi1ayCP"/>
    <x v="35"/>
    <m/>
    <s v="lead_ag1QI1frykkhd7HRaZDBLsyUidavOuGjdOA0qXk9D3J"/>
    <s v="City Info Services"/>
    <s v="Prateek Wadhwa"/>
    <s v="user_FdWFezbLzkYQcGsBUsjZO25nr2poK2nRbqV47Rs5Kfm"/>
    <s v="Prateek Wadhwa"/>
    <s v="2022-08-23 07:18:08.157000+00:00"/>
    <s v="2022-09-29 05:07:11.824000+00:00"/>
    <m/>
    <s v="Bangalore"/>
    <m/>
    <m/>
    <m/>
    <n v="105"/>
    <m/>
    <m/>
    <m/>
    <m/>
    <m/>
    <m/>
    <m/>
    <m/>
    <m/>
    <m/>
    <m/>
    <s v="Others"/>
    <m/>
    <m/>
    <m/>
    <m/>
    <m/>
    <m/>
    <m/>
    <m/>
    <m/>
    <m/>
    <m/>
    <m/>
    <m/>
    <m/>
    <s v="user_FdWFezbLzkYQcGsBUsjZO25nr2poK2nRbqV47Rs5Kfm"/>
    <s v="Prateek Wadhwa"/>
    <m/>
    <m/>
    <s v="September"/>
    <s v="Cold Call"/>
    <s v="Lusha"/>
    <m/>
    <m/>
    <m/>
    <m/>
    <m/>
    <s v="2022-03-14 02:47:14.395000+00:00"/>
    <s v="2022-09-29 05:07:18.264000+00:00"/>
    <s v="GPA"/>
  </r>
  <r>
    <s v="Naveen Kumar"/>
    <n v="40000"/>
    <s v="INR"/>
    <n v="0"/>
    <s v="9/30/22"/>
    <s v="Sales"/>
    <s v="stat_1hn9nRJaLbI53NxPuSQgo90kRpbpKsFlwN4oEGNUTdO"/>
    <s v="Lost"/>
    <n v="0"/>
    <s v="OpportunityStatusType.Lost"/>
    <s v="cont_VAABzp8iKZmnGxF1ovoA9Kc4hG2JIWX1P2YtxNjdeNi"/>
    <x v="36"/>
    <s v="GTL - 3 times CTC"/>
    <s v="lead_AAGNdTHyvUavntS9FjMI5iruLvuYZs1ejj6R1L9a8H5"/>
    <s v="Seventy Seven Entertainment Private Limited"/>
    <s v="Shreenath Bhat"/>
    <s v="user_N52PP2uP2VZc2gm0nhh6CNFSif4n85g1cdxoNFd9ct0"/>
    <s v="Naveen Kumar"/>
    <s v="2022-05-27 06:08:29.751000+00:00"/>
    <s v="2022-09-29 04:04:12.714000+00:00"/>
    <m/>
    <s v="Mumbai"/>
    <m/>
    <m/>
    <m/>
    <n v="150"/>
    <m/>
    <m/>
    <m/>
    <m/>
    <m/>
    <m/>
    <m/>
    <m/>
    <m/>
    <m/>
    <m/>
    <s v="Manufacturing"/>
    <m/>
    <m/>
    <m/>
    <m/>
    <m/>
    <m/>
    <m/>
    <m/>
    <m/>
    <m/>
    <m/>
    <m/>
    <s v="Prashant Abhang"/>
    <m/>
    <s v="user_vMd4rmcrSbjykdyL2J7rrYn84SWdcNc5FKligrmItPw"/>
    <s v="Shreenath Bhat"/>
    <m/>
    <m/>
    <s v="September"/>
    <s v="Cold Call"/>
    <m/>
    <m/>
    <s v="Downloaded the guide: Designing employee healthcare plan"/>
    <m/>
    <m/>
    <m/>
    <s v="2021-11-15 10:04:28.630000+00:00"/>
    <s v="2022-09-29 04:04:12.769000+00:00"/>
    <s v="GTL"/>
  </r>
  <r>
    <s v="Naveen Kumar"/>
    <n v="100000"/>
    <s v="INR"/>
    <n v="0"/>
    <s v="8/31/22"/>
    <s v="Sales"/>
    <s v="stat_1hn9nRJaLbI53NxPuSQgo90kRpbpKsFlwN4oEGNUTdO"/>
    <s v="Lost"/>
    <n v="0"/>
    <s v="OpportunityStatusType.Lost"/>
    <s v="cont_CNiBWVoFwEgBCKNtoE9gZzYu2zXxJytUvZuuKAxtIyH"/>
    <x v="37"/>
    <s v="GMC - Fresh for 38 employees; 1+5; 5 Lakh cover. Client still not sure"/>
    <s v="lead_stQIwqTlufxHJ8Uif6OlpfbuFGVXyZqzId31hOIMTrC"/>
    <s v="Esmech Equipment Pvt. Ltd."/>
    <s v="Shreenath Bhat"/>
    <s v="user_N52PP2uP2VZc2gm0nhh6CNFSif4n85g1cdxoNFd9ct0"/>
    <s v="Naveen Kumar"/>
    <s v="2022-07-21 05:49:33.354000+00:00"/>
    <s v="2022-09-29 04:04:57.379000+00:00"/>
    <m/>
    <s v="Mumbai"/>
    <m/>
    <m/>
    <m/>
    <n v="250"/>
    <m/>
    <m/>
    <m/>
    <m/>
    <m/>
    <m/>
    <m/>
    <m/>
    <m/>
    <m/>
    <m/>
    <s v="Manufacturing"/>
    <m/>
    <m/>
    <m/>
    <m/>
    <m/>
    <m/>
    <m/>
    <m/>
    <m/>
    <m/>
    <m/>
    <m/>
    <s v="Mrunmay Jalgaonkar"/>
    <m/>
    <s v="user_vMd4rmcrSbjykdyL2J7rrYn84SWdcNc5FKligrmItPw"/>
    <s v="Shreenath Bhat"/>
    <m/>
    <m/>
    <m/>
    <s v="Cold Call"/>
    <m/>
    <m/>
    <m/>
    <m/>
    <m/>
    <m/>
    <s v="2022-04-03 18:13:55.077000+00:00"/>
    <s v="2022-09-29 04:04:57.443000+00:00"/>
    <s v="GMC"/>
  </r>
  <r>
    <s v="Prateek Wadhwa"/>
    <n v="500000"/>
    <s v="INR"/>
    <n v="0"/>
    <s v="9/30/22"/>
    <s v="Sales"/>
    <s v="stat_kcR4fZg7TU7jjk1jAVua3qGLRS4J5uFayEjK5j02wtv"/>
    <s v="Unqualified"/>
    <n v="0"/>
    <s v="OpportunityStatusType.Lost"/>
    <s v="cont_OJOVBkFMWECmm4vJP3YRjQcjTITRNHDTvSaVVOmjfXF"/>
    <x v="38"/>
    <s v="40 employees"/>
    <s v="lead_0ahrtDRdJLxRL4PCeMgMoRBcE1c6l7N5SpyRasSsEu8"/>
    <s v="Citius Communications Pvt. Ltd."/>
    <s v="Prateek Wadhwa"/>
    <s v="user_FdWFezbLzkYQcGsBUsjZO25nr2poK2nRbqV47Rs5Kfm"/>
    <s v="Prateek Wadhwa"/>
    <s v="2022-02-02 10:12:11.866000+00:00"/>
    <s v="2022-09-29 05:04:10.786000+00:00"/>
    <m/>
    <s v="Mumbai"/>
    <m/>
    <s v="2020-10-03 06:39:44+00:00"/>
    <m/>
    <n v="22"/>
    <m/>
    <m/>
    <m/>
    <m/>
    <m/>
    <m/>
    <m/>
    <m/>
    <m/>
    <m/>
    <m/>
    <s v="Telecommunications"/>
    <m/>
    <m/>
    <m/>
    <m/>
    <m/>
    <m/>
    <m/>
    <m/>
    <m/>
    <m/>
    <m/>
    <m/>
    <s v="Aniket Vahile"/>
    <m/>
    <s v="user_FdWFezbLzkYQcGsBUsjZO25nr2poK2nRbqV47Rs5Kfm"/>
    <s v="Prateek Wadhwa"/>
    <m/>
    <m/>
    <m/>
    <s v="Cold Call"/>
    <m/>
    <m/>
    <m/>
    <m/>
    <m/>
    <m/>
    <s v="2020-12-06 09:49:43.330000+00:00"/>
    <s v="2022-09-29 05:04:10.841000+00:00"/>
    <s v="GMC"/>
  </r>
  <r>
    <s v="Naveen Kumar"/>
    <n v="700000"/>
    <s v="INR"/>
    <n v="0"/>
    <d v="2022-04-09T00:00:00"/>
    <s v="Sales"/>
    <s v="stat_1hn9nRJaLbI53NxPuSQgo90kRpbpKsFlwN4oEGNUTdO"/>
    <s v="Lost"/>
    <n v="0"/>
    <s v="OpportunityStatusType.Lost"/>
    <s v="cont_VAABzp8iKZmnGxF1ovoA9Kc4hG2JIWX1P2YtxNjdeNi"/>
    <x v="36"/>
    <s v="GMC - Renewal in September for 100. Management has decided to go with Marsh due to Global Mandate"/>
    <s v="lead_AAGNdTHyvUavntS9FjMI5iruLvuYZs1ejj6R1L9a8H5"/>
    <s v="Seventy Seven Entertainment Private Limited"/>
    <s v="Shreenath Bhat"/>
    <s v="user_N52PP2uP2VZc2gm0nhh6CNFSif4n85g1cdxoNFd9ct0"/>
    <s v="Naveen Kumar"/>
    <s v="2022-05-27 06:03:05.427000+00:00"/>
    <s v="2022-09-29 04:03:57.260000+00:00"/>
    <m/>
    <s v="Mumbai"/>
    <m/>
    <m/>
    <m/>
    <n v="150"/>
    <m/>
    <m/>
    <m/>
    <m/>
    <m/>
    <m/>
    <m/>
    <m/>
    <m/>
    <m/>
    <m/>
    <s v="Manufacturing"/>
    <m/>
    <m/>
    <m/>
    <m/>
    <m/>
    <m/>
    <m/>
    <m/>
    <m/>
    <m/>
    <m/>
    <m/>
    <s v="Prashant Abhang"/>
    <m/>
    <s v="user_vMd4rmcrSbjykdyL2J7rrYn84SWdcNc5FKligrmItPw"/>
    <s v="Shreenath Bhat"/>
    <m/>
    <m/>
    <s v="September"/>
    <s v="Cold Call"/>
    <m/>
    <m/>
    <s v="Downloaded the guide: Designing employee healthcare plan"/>
    <m/>
    <m/>
    <m/>
    <s v="2021-11-15 10:04:28.630000+00:00"/>
    <s v="2022-09-29 04:04:12.769000+00:00"/>
    <s v="GMC"/>
  </r>
  <r>
    <s v="Akash Singh"/>
    <n v="550000"/>
    <s v="INR"/>
    <n v="0"/>
    <s v="9/28/22"/>
    <s v="Sales"/>
    <s v="stat_1hn9nRJaLbI53NxPuSQgo90kRpbpKsFlwN4oEGNUTdO"/>
    <s v="Lost"/>
    <n v="0"/>
    <s v="OpportunityStatusType.Lost"/>
    <s v="cont_Ru0qkKMl3zdKksrUlAcffbPXDb1jCyG4m0LYMsZH2yX"/>
    <x v="39"/>
    <s v="GMC Renewal"/>
    <s v="lead_TjoQ6gPRwkhIpZHoLxtW0MMzPBpTnoTUaXsXVfpuzgS"/>
    <s v="ConnectM"/>
    <s v="Vikas Raj"/>
    <s v="user_a8nqX3z7ISW88f172GrmiROpYjjP29QrWrDfKdMgnvc"/>
    <s v="Akash Singh"/>
    <s v="2022-09-16 10:20:13.672000+00:00"/>
    <s v="2022-09-28 13:16:08.414000+00:00"/>
    <m/>
    <s v="Bangalore"/>
    <m/>
    <m/>
    <m/>
    <n v="100"/>
    <m/>
    <m/>
    <m/>
    <m/>
    <m/>
    <m/>
    <m/>
    <m/>
    <m/>
    <m/>
    <m/>
    <m/>
    <m/>
    <m/>
    <m/>
    <m/>
    <m/>
    <m/>
    <m/>
    <m/>
    <m/>
    <m/>
    <m/>
    <m/>
    <m/>
    <m/>
    <s v="user_BtmkQ6xvtDyCMLstiH7YmmQURsFQdjarGcnSBd9UgEk"/>
    <s v="Vikas Raj"/>
    <m/>
    <m/>
    <s v="September"/>
    <s v="Cold Call"/>
    <m/>
    <m/>
    <m/>
    <m/>
    <m/>
    <m/>
    <s v="2022-09-16 10:04:49.574000+00:00"/>
    <s v="2022-09-30 10:33:58.694000+00:00"/>
    <m/>
  </r>
  <r>
    <s v="Kashif Ahmad"/>
    <n v="711265"/>
    <s v="INR"/>
    <n v="0"/>
    <s v="9/30/22"/>
    <s v="Sales"/>
    <s v="stat_1hn9nRJaLbI53NxPuSQgo90kRpbpKsFlwN4oEGNUTdO"/>
    <s v="Lost"/>
    <n v="0"/>
    <s v="OpportunityStatusType.Lost"/>
    <s v="cont_PzyFeE1dDXCSFk605UtjkvAK2JarMl4Bj2S8Wf35xBC"/>
    <x v="40"/>
    <s v="GMC Renewal"/>
    <s v="lead_MWpo0TixJ3gpVopW0b1oB28JKAFug7crTIorib1vqJp"/>
    <s v="Comprehensive Support Services"/>
    <s v="Sarvesh Pawar"/>
    <s v="user_LKRhV6rhcBe0uL8u70UUGeDjbMupuho4TaiAOCbT7HT"/>
    <s v="Kashif Ahmad"/>
    <s v="2022-09-05 10:04:13.961000+00:00"/>
    <s v="2022-09-28 12:21:38.351000+00:00"/>
    <m/>
    <s v="Pune"/>
    <m/>
    <m/>
    <m/>
    <n v="103"/>
    <s v="Yes"/>
    <m/>
    <m/>
    <m/>
    <m/>
    <m/>
    <m/>
    <m/>
    <m/>
    <m/>
    <m/>
    <s v="Hospitality &amp; Travel"/>
    <m/>
    <m/>
    <m/>
    <m/>
    <m/>
    <m/>
    <m/>
    <m/>
    <m/>
    <m/>
    <m/>
    <m/>
    <s v="Ravi Jaiswal; Yogesh Paigude"/>
    <m/>
    <s v="user_A8KOTZADnUtEQOLt4nSLAmteNStuGh80js75RYjrXVt"/>
    <s v="Sarvesh Pawar"/>
    <s v="Snehal Mane"/>
    <m/>
    <s v="July; September"/>
    <s v="Cold Call"/>
    <s v="Mr. E"/>
    <m/>
    <s v="Elevation Investor"/>
    <m/>
    <m/>
    <m/>
    <s v="2021-07-21 08:51:49.293000+00:00"/>
    <s v="2022-10-02 05:59:44.930000+00:00"/>
    <s v="GMC"/>
  </r>
  <r>
    <s v="Abhiroop Ganguly"/>
    <n v="1400000"/>
    <s v="INR"/>
    <n v="0"/>
    <s v="9/27/22"/>
    <s v="Sales"/>
    <s v="stat_1hn9nRJaLbI53NxPuSQgo90kRpbpKsFlwN4oEGNUTdO"/>
    <s v="Lost"/>
    <n v="0"/>
    <s v="OpportunityStatusType.Lost"/>
    <s v="cont_hQJmXDM5abhoaUHwSPae6J1N1wzLsL2ZDlO5vhF6B4T"/>
    <x v="41"/>
    <s v="Closed with incumbent Secure now"/>
    <s v="lead_XaqIABgOtiCwLsOpxRlAmfa3JqxVoEExoOZcVUDif6P"/>
    <s v="Perfaware"/>
    <s v="Harmanjit Singh"/>
    <s v="user_U27GK6WjhLhUhi1EDKXV57xMpn8n8DMIOjci1q3UReZ"/>
    <s v="Abhiroop Ganguly"/>
    <s v="2022-06-29 07:04:26.034000+00:00"/>
    <s v="2022-09-28 10:29:32.469000+00:00"/>
    <m/>
    <s v="Bangalore"/>
    <m/>
    <m/>
    <m/>
    <n v="141"/>
    <m/>
    <m/>
    <m/>
    <m/>
    <m/>
    <m/>
    <m/>
    <m/>
    <m/>
    <m/>
    <m/>
    <s v="Others"/>
    <m/>
    <m/>
    <m/>
    <m/>
    <m/>
    <m/>
    <m/>
    <m/>
    <m/>
    <m/>
    <m/>
    <m/>
    <m/>
    <m/>
    <s v="user_lwF8ctKa5IyxqATpO2EOw2h0AEPiCMHOgewiH38Ei77"/>
    <s v="Harmanjit Singh"/>
    <m/>
    <m/>
    <s v="September"/>
    <s v="Gated Content"/>
    <m/>
    <m/>
    <s v="Employee Wellness Handbook"/>
    <m/>
    <m/>
    <m/>
    <s v="2022-01-18 05:54:18.831000+00:00"/>
    <s v="2022-09-28 10:29:32.496000+00:00"/>
    <s v="GMC"/>
  </r>
  <r>
    <s v="Prateek Wadhwa"/>
    <n v="100000"/>
    <s v="INR"/>
    <n v="0"/>
    <s v="9/29/22"/>
    <s v="Sales"/>
    <s v="stat_1hn9nRJaLbI53NxPuSQgo90kRpbpKsFlwN4oEGNUTdO"/>
    <s v="Lost"/>
    <n v="0"/>
    <s v="OpportunityStatusType.Lost"/>
    <s v="cont_ROy2mJh5KS3BIJaVzWhUJPyv2xuoMRH4OAFeRdFBrdO"/>
    <x v="42"/>
    <s v="Liability"/>
    <s v="lead_LVVEAGuSZQV5Q4MxSLZqdTAakklAVIQvaUnBnRwZ63T"/>
    <s v="Kagome food's India"/>
    <s v="Prateek Wadhwa"/>
    <s v="user_FdWFezbLzkYQcGsBUsjZO25nr2poK2nRbqV47Rs5Kfm"/>
    <s v="Prateek Wadhwa"/>
    <s v="2022-09-08 08:36:43.695000+00:00"/>
    <s v="2022-09-28 10:37:20.239000+00:00"/>
    <m/>
    <s v="Mumbai"/>
    <m/>
    <m/>
    <m/>
    <n v="40"/>
    <m/>
    <m/>
    <s v="Facebook"/>
    <m/>
    <m/>
    <m/>
    <m/>
    <s v="PAID_SOCIAL"/>
    <m/>
    <m/>
    <m/>
    <s v="Manufacturing"/>
    <m/>
    <m/>
    <m/>
    <m/>
    <m/>
    <m/>
    <m/>
    <m/>
    <m/>
    <m/>
    <m/>
    <m/>
    <s v="Aniket Vahile"/>
    <m/>
    <s v="user_FdWFezbLzkYQcGsBUsjZO25nr2poK2nRbqV47Rs5Kfm"/>
    <s v="Prateek Wadhwa"/>
    <s v="Kunal Hire; Shriram Kulkarni"/>
    <m/>
    <s v="August; November; September"/>
    <s v="Gated Content"/>
    <m/>
    <m/>
    <s v="Employee Engagement Handbook"/>
    <m/>
    <m/>
    <m/>
    <s v="2022-07-15 08:14:52.416000+00:00"/>
    <s v="2022-10-19 09:53:01.241000+00:00"/>
    <s v="NON EB"/>
  </r>
  <r>
    <s v="Prateek Wadhwa"/>
    <n v="50000"/>
    <s v="INR"/>
    <n v="0"/>
    <s v="9/30/22"/>
    <s v="Sales"/>
    <s v="stat_kcR4fZg7TU7jjk1jAVua3qGLRS4J5uFayEjK5j02wtv"/>
    <s v="Unqualified"/>
    <n v="0"/>
    <s v="OpportunityStatusType.Lost"/>
    <s v="cont_ROy2mJh5KS3BIJaVzWhUJPyv2xuoMRH4OAFeRdFBrdO"/>
    <x v="42"/>
    <s v="Parental"/>
    <s v="lead_LVVEAGuSZQV5Q4MxSLZqdTAakklAVIQvaUnBnRwZ63T"/>
    <s v="Kagome food's India"/>
    <s v="Prateek Wadhwa"/>
    <s v="user_FdWFezbLzkYQcGsBUsjZO25nr2poK2nRbqV47Rs5Kfm"/>
    <s v="Prateek Wadhwa"/>
    <s v="2022-09-01 06:23:57.491000+00:00"/>
    <s v="2022-09-28 10:37:04.939000+00:00"/>
    <m/>
    <s v="Mumbai"/>
    <m/>
    <m/>
    <m/>
    <n v="40"/>
    <m/>
    <m/>
    <s v="Facebook"/>
    <m/>
    <m/>
    <m/>
    <m/>
    <s v="PAID_SOCIAL"/>
    <m/>
    <m/>
    <m/>
    <s v="Manufacturing"/>
    <m/>
    <m/>
    <m/>
    <m/>
    <m/>
    <m/>
    <m/>
    <m/>
    <m/>
    <m/>
    <m/>
    <m/>
    <s v="Aniket Vahile"/>
    <m/>
    <s v="user_FdWFezbLzkYQcGsBUsjZO25nr2poK2nRbqV47Rs5Kfm"/>
    <s v="Prateek Wadhwa"/>
    <s v="Kunal Hire; Shriram Kulkarni"/>
    <m/>
    <s v="August; November; September"/>
    <s v="Gated Content"/>
    <m/>
    <m/>
    <s v="Employee Engagement Handbook"/>
    <m/>
    <m/>
    <m/>
    <s v="2022-07-15 08:14:52.416000+00:00"/>
    <s v="2022-10-19 09:53:01.241000+00:00"/>
    <s v="GMC"/>
  </r>
  <r>
    <s v="Sonal Paithankar"/>
    <n v="4250000"/>
    <s v="INR"/>
    <n v="0"/>
    <s v="9/30/22"/>
    <s v="Sales"/>
    <s v="stat_1hn9nRJaLbI53NxPuSQgo90kRpbpKsFlwN4oEGNUTdO"/>
    <s v="Lost"/>
    <n v="0"/>
    <s v="OpportunityStatusType.Lost"/>
    <m/>
    <x v="1"/>
    <s v="GMC"/>
    <s v="lead_EUmJeSnIzop9wjIkXtneAJq22aQqwLv9LMTmQwreVkG"/>
    <s v="RS Infra Transmission"/>
    <s v="Aditya Binani"/>
    <s v="user_Iwn6da5WKkZqwUySK0oUuCb72pFP5WEm4zAb92ijqFe"/>
    <s v="Sonal Paithankar"/>
    <s v="2022-09-13 06:25:09.877000+00:00"/>
    <s v="2022-09-28 07:15:40.994000+00:00"/>
    <m/>
    <s v="Noida"/>
    <m/>
    <m/>
    <m/>
    <n v="150"/>
    <m/>
    <m/>
    <m/>
    <m/>
    <m/>
    <m/>
    <m/>
    <m/>
    <m/>
    <m/>
    <m/>
    <m/>
    <m/>
    <m/>
    <m/>
    <m/>
    <m/>
    <m/>
    <m/>
    <m/>
    <m/>
    <m/>
    <m/>
    <m/>
    <m/>
    <m/>
    <s v="user_g5Yw4Z4XnIbmcGhJO80vdtFdd5ElcDlgYO3q8l82ODn"/>
    <s v="Aditya Binani"/>
    <m/>
    <m/>
    <s v="September"/>
    <s v="Gated Content"/>
    <m/>
    <m/>
    <s v="Downloaded the guide: Employee Wellness Handbook"/>
    <m/>
    <m/>
    <m/>
    <s v="2021-12-07 11:10:43.107000+00:00"/>
    <s v="2022-09-30 10:12:27.693000+00:00"/>
    <m/>
  </r>
  <r>
    <s v="Mayur Gadiyar"/>
    <n v="300000"/>
    <s v="INR"/>
    <n v="0"/>
    <s v="9/30/22"/>
    <s v="Sales"/>
    <s v="stat_1hn9nRJaLbI53NxPuSQgo90kRpbpKsFlwN4oEGNUTdO"/>
    <s v="Lost"/>
    <n v="0"/>
    <s v="OpportunityStatusType.Lost"/>
    <s v="cont_eN11bmEzR4kWNg2mWoleaf5FalxCDJ29v8lNBAKXbo0"/>
    <x v="43"/>
    <s v="GMC - Renewal"/>
    <s v="lead_nN9kzjMrwwGQ2fHfoZmsefAalDaNxKGtF7V7drgspN4"/>
    <s v="COMMVERSION SOLUTIONS PRIVATE LIMITED"/>
    <s v="Shreenath Bhat"/>
    <s v="user_bdUPAGjcS7p6513So3N4g3aWNS5HuBuVJi7bvCPAsLt"/>
    <s v="Mayur Gadiyar"/>
    <s v="2022-07-29 07:37:53.828000+00:00"/>
    <s v="2022-09-28 07:03:04.587000+00:00"/>
    <m/>
    <s v="Mumbai"/>
    <m/>
    <m/>
    <m/>
    <n v="118"/>
    <m/>
    <m/>
    <m/>
    <m/>
    <m/>
    <m/>
    <m/>
    <m/>
    <m/>
    <m/>
    <m/>
    <s v="Digital Marketing &amp; Advertising"/>
    <m/>
    <m/>
    <m/>
    <m/>
    <m/>
    <m/>
    <m/>
    <m/>
    <m/>
    <m/>
    <m/>
    <m/>
    <s v="Deepak Yadav"/>
    <m/>
    <s v="user_vMd4rmcrSbjykdyL2J7rrYn84SWdcNc5FKligrmItPw"/>
    <s v="Shreenath Bhat"/>
    <m/>
    <m/>
    <s v="September"/>
    <s v="Cold Call"/>
    <s v="Mr. E"/>
    <m/>
    <m/>
    <m/>
    <m/>
    <m/>
    <s v="2022-07-12 04:12:01.894000+00:00"/>
    <s v="2022-09-28 07:03:04.640000+00:00"/>
    <s v="GMC"/>
  </r>
  <r>
    <s v="Prateek Wadhwa"/>
    <n v="400000"/>
    <s v="INR"/>
    <n v="0"/>
    <s v="9/28/22"/>
    <s v="Sales"/>
    <s v="stat_1hn9nRJaLbI53NxPuSQgo90kRpbpKsFlwN4oEGNUTdO"/>
    <s v="Lost"/>
    <n v="0"/>
    <s v="OpportunityStatusType.Lost"/>
    <s v="cont_ssEGD4C3WeVy72nt8J5BwzlmP7SUAy8W4edxY82HaC8"/>
    <x v="44"/>
    <s v="we were L1, still lost the account due to agent's good relation with the founder"/>
    <s v="lead_RaeMMV1jYoyPLUuiVmNwQg2IbcZz6MDNvmyhv76rncz"/>
    <s v="IFI Techsolutions"/>
    <s v="Prateek Wadhwa"/>
    <s v="user_FdWFezbLzkYQcGsBUsjZO25nr2poK2nRbqV47Rs5Kfm"/>
    <s v="Prateek Wadhwa"/>
    <s v="2022-05-06 05:53:23.141000+00:00"/>
    <s v="2022-09-28 10:12:30.727000+00:00"/>
    <m/>
    <s v="Mumbai"/>
    <m/>
    <m/>
    <m/>
    <n v="134"/>
    <m/>
    <m/>
    <m/>
    <m/>
    <m/>
    <m/>
    <m/>
    <s v="PAID_SOCIAL"/>
    <m/>
    <m/>
    <m/>
    <s v="IT Services &amp; IT Consulting"/>
    <m/>
    <m/>
    <m/>
    <m/>
    <m/>
    <m/>
    <m/>
    <m/>
    <m/>
    <m/>
    <m/>
    <m/>
    <s v="Rakesh Nade"/>
    <m/>
    <s v="user_FdWFezbLzkYQcGsBUsjZO25nr2poK2nRbqV47Rs5Kfm"/>
    <s v="Prateek Wadhwa"/>
    <m/>
    <m/>
    <s v="September"/>
    <s v="Gated Content"/>
    <s v="Lusha"/>
    <m/>
    <s v="Employee Engagement Handbook"/>
    <m/>
    <m/>
    <m/>
    <s v="2021-12-09 09:17:44.284000+00:00"/>
    <s v="2022-09-28 10:15:12.380000+00:00"/>
    <s v="GMC"/>
  </r>
  <r>
    <s v="Abhishek Chauhan"/>
    <n v="450000"/>
    <s v="INR"/>
    <n v="100"/>
    <s v="9/28/22"/>
    <s v="Sales"/>
    <s v="stat_OZRiD1474QRJIpvnjHCZfiIvKcVD6mIKSSTzg8SwDVx"/>
    <s v="Won- Payment Completed"/>
    <n v="1"/>
    <s v="OpportunityStatusType.Won"/>
    <s v="cont_xGjvW8diAfk3oS0EAl5KS5pnxZ7uu0sjuED1YhAjHAo"/>
    <x v="45"/>
    <s v="parental GMC policy"/>
    <s v="lead_VAbuB3n7N8S3VLXzmteAGBHU2gsfZqRWJPAaZBs8Y5j"/>
    <s v="TiLa"/>
    <s v="Vinoth Mohan"/>
    <s v="user_ojX3B6giQCeKnOjqd4gdwXUl0CqqHMXNORvxR6POXn6"/>
    <s v="Abhishek Chauhan"/>
    <s v="2022-09-14 12:13:55.725000+00:00"/>
    <s v="2022-09-28 04:35:32.004000+00:00"/>
    <m/>
    <s v="Bangalore"/>
    <m/>
    <m/>
    <m/>
    <n v="24"/>
    <m/>
    <m/>
    <m/>
    <m/>
    <m/>
    <m/>
    <m/>
    <m/>
    <m/>
    <m/>
    <m/>
    <s v="Retail"/>
    <s v="TATA AIG"/>
    <m/>
    <m/>
    <m/>
    <m/>
    <m/>
    <m/>
    <m/>
    <m/>
    <m/>
    <m/>
    <m/>
    <m/>
    <m/>
    <s v="user_N2Wvx57ff3o0vmVPS4RR0gXHdA5qVZKmxAMYwKh2zLa"/>
    <s v="Vinoth Mohan"/>
    <m/>
    <m/>
    <s v="September"/>
    <s v="Gated Content"/>
    <m/>
    <n v="500000"/>
    <s v="Employee Wellness Handbook"/>
    <m/>
    <m/>
    <m/>
    <s v="2022-04-18 09:22:14.188000+00:00"/>
    <s v="2022-10-06 06:09:38.964000+00:00"/>
    <m/>
  </r>
  <r>
    <s v="Navin Panjwani"/>
    <n v="350000"/>
    <s v="INR"/>
    <n v="0"/>
    <s v="9/26/22"/>
    <s v="Sales"/>
    <s v="stat_1hn9nRJaLbI53NxPuSQgo90kRpbpKsFlwN4oEGNUTdO"/>
    <s v="Lost"/>
    <n v="0"/>
    <s v="OpportunityStatusType.Lost"/>
    <s v="cont_5sBaRLpVQrVKb1c3H0puKrXDosUor5PDQk1uj5cdSd5"/>
    <x v="46"/>
    <m/>
    <s v="lead_IkWKAZMmSey0QKMxsrCacyNVR394TLMSdrZ2B6e5NqD"/>
    <s v="Cetas Healthcare ( Renewal , 26th Sept )"/>
    <s v="Nikhil Ahuja"/>
    <s v="user_sD3YjSs92XKUfD0OPHeo886g6tW6aCM0iUhX5VVUuJi"/>
    <s v="Navin Panjwani"/>
    <s v="2022-08-03 06:52:41.937000+00:00"/>
    <s v="2022-09-28 05:55:01.536000+00:00"/>
    <m/>
    <s v="Mumbai"/>
    <m/>
    <m/>
    <m/>
    <n v="69"/>
    <m/>
    <m/>
    <m/>
    <m/>
    <m/>
    <m/>
    <m/>
    <m/>
    <m/>
    <m/>
    <m/>
    <s v="Others"/>
    <m/>
    <m/>
    <m/>
    <m/>
    <m/>
    <m/>
    <m/>
    <m/>
    <m/>
    <m/>
    <m/>
    <m/>
    <s v="Aniket Vahile"/>
    <m/>
    <s v="user_ocHSJH83OJnHCvKyMbjx8WOOK8PMgAUGIj1qK0q0dMV"/>
    <s v="Nikhil Ahuja"/>
    <m/>
    <m/>
    <s v="September"/>
    <s v="Gated Content"/>
    <m/>
    <m/>
    <s v="Employee Engagement Handbook"/>
    <m/>
    <m/>
    <m/>
    <s v="2022-03-29 14:44:06.080000+00:00"/>
    <s v="2022-09-28 05:57:04.574000+00:00"/>
    <s v="GMC"/>
  </r>
  <r>
    <s v="Vivek Singh"/>
    <n v="1000000"/>
    <s v="INR"/>
    <n v="50"/>
    <s v="9/30/22"/>
    <s v="Sales"/>
    <s v="stat_Bh0lNV2usJkCLD6fjWneAqpmASEbmvomDaal7U02FV1"/>
    <s v="Demo Scheduled"/>
    <n v="0"/>
    <s v="OpportunityStatusType.Active"/>
    <s v="cont_ZABEbim2IDth0KUZyo5y4jAgie5OWFYZTBS8UO1yL2q"/>
    <x v="47"/>
    <s v="GMC - Sept"/>
    <s v="lead_3iAK4ZB0Yc3bn2Yd739t6VtYHIUUkDVfCRHDIXmlFvt"/>
    <s v="Eduquity"/>
    <s v="Daya Gowda"/>
    <s v="user_ojX3B6giQCeKnOjqd4gdwXUl0CqqHMXNORvxR6POXn6"/>
    <s v="Abhishek Chauhan"/>
    <s v="2022-08-01 12:08:00.733000+00:00"/>
    <s v="2022-09-28 04:37:29.687000+00:00"/>
    <m/>
    <s v="Bangalore"/>
    <m/>
    <m/>
    <m/>
    <n v="268"/>
    <m/>
    <m/>
    <m/>
    <m/>
    <m/>
    <m/>
    <m/>
    <m/>
    <m/>
    <m/>
    <m/>
    <s v="IT Services &amp; IT Consulting"/>
    <s v="The oriental ins"/>
    <m/>
    <m/>
    <m/>
    <m/>
    <m/>
    <m/>
    <m/>
    <m/>
    <m/>
    <m/>
    <m/>
    <s v="Rakesh Nade"/>
    <m/>
    <s v="user_ojX3B6giQCeKnOjqd4gdwXUl0CqqHMXNORvxR6POXn6"/>
    <s v="Abhishek Chauhan"/>
    <m/>
    <m/>
    <s v="September"/>
    <s v="Cold Call"/>
    <m/>
    <m/>
    <m/>
    <m/>
    <m/>
    <m/>
    <s v="2022-04-20 10:11:31.999000+00:00"/>
    <s v="2022-09-28 04:37:29.749000+00:00"/>
    <m/>
  </r>
  <r>
    <s v="Aditya Binani"/>
    <n v="1000000"/>
    <s v="INR"/>
    <n v="0"/>
    <s v="9/26/22"/>
    <s v="Sales"/>
    <s v="stat_kcR4fZg7TU7jjk1jAVua3qGLRS4J5uFayEjK5j02wtv"/>
    <s v="Unqualified"/>
    <n v="0"/>
    <s v="OpportunityStatusType.Lost"/>
    <s v="cont_xVSs3WSEpUQYL3suMD4yzTNi5oigjFqeCfaM1NNq77L"/>
    <x v="48"/>
    <s v="GMC - Renewal"/>
    <s v="lead_G06hRS6UEEAIx1eWNR1yMEydRkjwqmKfeo3Y1ZX7tMH"/>
    <s v="Qodenext"/>
    <s v="Shreenath Bhat"/>
    <s v="user_g5Yw4Z4XnIbmcGhJO80vdtFdd5ElcDlgYO3q8l82ODn"/>
    <s v="Aditya Binani"/>
    <s v="2022-08-16 10:49:51.017000+00:00"/>
    <s v="2022-09-28 04:28:12.115000+00:00"/>
    <m/>
    <s v="Mumbai"/>
    <m/>
    <m/>
    <m/>
    <n v="250"/>
    <m/>
    <m/>
    <m/>
    <m/>
    <m/>
    <m/>
    <m/>
    <s v="PAID_SOCIAL"/>
    <m/>
    <m/>
    <m/>
    <s v="HR / Staffing / Recruitment"/>
    <m/>
    <m/>
    <m/>
    <m/>
    <m/>
    <m/>
    <m/>
    <m/>
    <m/>
    <m/>
    <m/>
    <m/>
    <m/>
    <m/>
    <s v="user_vMd4rmcrSbjykdyL2J7rrYn84SWdcNc5FKligrmItPw"/>
    <s v="Shreenath Bhat"/>
    <m/>
    <m/>
    <s v="October"/>
    <s v="Gated Content"/>
    <m/>
    <m/>
    <s v="Employee Engagement Calendar"/>
    <m/>
    <m/>
    <m/>
    <s v="2022-06-21 01:28:13.953000+00:00"/>
    <s v="2022-09-28 04:29:13.967000+00:00"/>
    <s v="GMC"/>
  </r>
  <r>
    <s v="Abhishek Chauhan"/>
    <n v="2500000"/>
    <s v="INR"/>
    <n v="0"/>
    <s v="9/30/22"/>
    <s v="Sales"/>
    <s v="stat_kcR4fZg7TU7jjk1jAVua3qGLRS4J5uFayEjK5j02wtv"/>
    <s v="Unqualified"/>
    <n v="0"/>
    <s v="OpportunityStatusType.Lost"/>
    <s v="cont_DdLgbJI140Ngvs9ZGwmjlNsnKt9XtSVPO1EgMqObxpD"/>
    <x v="49"/>
    <s v="GMC"/>
    <s v="lead_Gd98Ygk9CJ7xY7meXXJrpUIEf45FMfgE4Fqqmyyr6Xz"/>
    <s v="PROVAB TECHNOSOFT"/>
    <s v="Daya Gowda"/>
    <s v="user_a8nqX3z7ISW88f172GrmiROpYjjP29QrWrDfKdMgnvc"/>
    <s v="Akash Singh"/>
    <s v="2022-06-09 11:15:54.505000+00:00"/>
    <s v="2022-09-28 04:14:52.366000+00:00"/>
    <m/>
    <s v="Bangalore"/>
    <m/>
    <m/>
    <m/>
    <n v="415"/>
    <m/>
    <m/>
    <m/>
    <m/>
    <m/>
    <m/>
    <m/>
    <m/>
    <m/>
    <m/>
    <m/>
    <s v="IT Services &amp; IT Consulting"/>
    <m/>
    <m/>
    <m/>
    <m/>
    <m/>
    <m/>
    <m/>
    <m/>
    <m/>
    <m/>
    <m/>
    <m/>
    <s v="Rakesh Nade"/>
    <m/>
    <s v="user_encRk5bIEFN6ZA11h4WH2AdZTiZpogLSlMIaj0E30SZ"/>
    <s v="Daya Gowda"/>
    <m/>
    <m/>
    <m/>
    <s v="Cold Call"/>
    <m/>
    <m/>
    <m/>
    <m/>
    <m/>
    <m/>
    <s v="2022-04-20 10:10:54.166000+00:00"/>
    <s v="2022-10-11 16:28:21.291000+00:00"/>
    <m/>
  </r>
  <r>
    <s v="Pooja Gawas"/>
    <n v="100000"/>
    <s v="INR"/>
    <n v="0"/>
    <s v="9/27/22"/>
    <s v="Sales"/>
    <s v="stat_1hn9nRJaLbI53NxPuSQgo90kRpbpKsFlwN4oEGNUTdO"/>
    <s v="Lost"/>
    <n v="0"/>
    <s v="OpportunityStatusType.Lost"/>
    <m/>
    <x v="1"/>
    <s v="GPA (Renewal)"/>
    <s v="lead_k9TlAZXb6KzIsESVpkWWhYRMc2YcOJEtIoOBZLaYvwq"/>
    <s v="CellPoint Digital"/>
    <s v="Bhairavi Jog"/>
    <s v="user_KLETV1op4MIjvKQ12xGsWi23CuPjDE6PT29nwG6T3MY"/>
    <s v="Pooja Gawas"/>
    <s v="2022-07-14 10:39:46.980000+00:00"/>
    <s v="2022-09-28 04:07:53.017000+00:00"/>
    <m/>
    <s v="Pune"/>
    <m/>
    <m/>
    <m/>
    <n v="90"/>
    <m/>
    <m/>
    <m/>
    <m/>
    <m/>
    <m/>
    <m/>
    <m/>
    <m/>
    <m/>
    <m/>
    <s v="Banking &amp; Finance"/>
    <m/>
    <m/>
    <m/>
    <m/>
    <m/>
    <m/>
    <m/>
    <m/>
    <m/>
    <m/>
    <m/>
    <m/>
    <s v="Aniket Vahile"/>
    <m/>
    <s v="user_228eUmsdKIb9OItgmiDq1zD4aPZ1eqiapbaLAGeBf8g"/>
    <s v="Bhairavi Jog"/>
    <s v="Anjali Nishu"/>
    <m/>
    <s v="September"/>
    <s v="Cold Call"/>
    <m/>
    <m/>
    <s v="Vrushali DB"/>
    <m/>
    <m/>
    <m/>
    <s v="2021-07-14 06:20:09.587000+00:00"/>
    <s v="2022-09-28 05:46:54.170000+00:00"/>
    <s v="GPA"/>
  </r>
  <r>
    <s v="Kashif Ahmad"/>
    <n v="14950"/>
    <s v="INR"/>
    <n v="100"/>
    <s v="9/27/22"/>
    <s v="Sales"/>
    <s v="stat_OZRiD1474QRJIpvnjHCZfiIvKcVD6mIKSSTzg8SwDVx"/>
    <s v="Won- Payment Completed"/>
    <n v="1"/>
    <s v="OpportunityStatusType.Won"/>
    <s v="cont_N43yObEerkCmSXJtyasgdu5V3Lz0rNJjV73JahzT5ek"/>
    <x v="50"/>
    <s v="GPA Fresh"/>
    <s v="lead_B4de4v9aTdg2BgcewcxyV9QJhElH7rE7GVGW9Hb5OPw"/>
    <s v="ARIHANT EDUCATION FOUNDATION(Fresh)"/>
    <s v="Kashif Ahmad"/>
    <s v="user_LKRhV6rhcBe0uL8u70UUGeDjbMupuho4TaiAOCbT7HT"/>
    <s v="Kashif Ahmad"/>
    <s v="2022-09-26 09:43:56.840000+00:00"/>
    <s v="2022-09-27 13:03:50.830000+00:00"/>
    <m/>
    <s v="Pune"/>
    <m/>
    <m/>
    <m/>
    <n v="23"/>
    <m/>
    <m/>
    <m/>
    <m/>
    <m/>
    <m/>
    <m/>
    <m/>
    <m/>
    <m/>
    <m/>
    <s v="Education"/>
    <m/>
    <m/>
    <m/>
    <m/>
    <m/>
    <m/>
    <m/>
    <m/>
    <m/>
    <m/>
    <m/>
    <m/>
    <m/>
    <m/>
    <m/>
    <m/>
    <s v="Siddharth Angolkar"/>
    <m/>
    <s v="September"/>
    <m/>
    <m/>
    <m/>
    <m/>
    <m/>
    <m/>
    <m/>
    <s v="2022-09-26 09:38:36.317000+00:00"/>
    <s v="2022-09-28 06:23:35.904000+00:00"/>
    <s v="GPA"/>
  </r>
  <r>
    <s v="Kashif Ahmad"/>
    <n v="100119"/>
    <s v="INR"/>
    <n v="100"/>
    <s v="9/27/22"/>
    <s v="Sales"/>
    <s v="stat_OZRiD1474QRJIpvnjHCZfiIvKcVD6mIKSSTzg8SwDVx"/>
    <s v="Won- Payment Completed"/>
    <n v="1"/>
    <s v="OpportunityStatusType.Won"/>
    <s v="cont_N43yObEerkCmSXJtyasgdu5V3Lz0rNJjV73JahzT5ek"/>
    <x v="50"/>
    <s v="GMC fresh"/>
    <s v="lead_B4de4v9aTdg2BgcewcxyV9QJhElH7rE7GVGW9Hb5OPw"/>
    <s v="ARIHANT EDUCATION FOUNDATION(Fresh)"/>
    <s v="Gauri Jori"/>
    <s v="user_LKRhV6rhcBe0uL8u70UUGeDjbMupuho4TaiAOCbT7HT"/>
    <s v="Kashif Ahmad"/>
    <s v="2022-09-27 11:46:40.602000+00:00"/>
    <s v="2022-09-27 13:03:24.750000+00:00"/>
    <m/>
    <s v="Pune"/>
    <m/>
    <m/>
    <m/>
    <n v="23"/>
    <m/>
    <m/>
    <m/>
    <m/>
    <m/>
    <m/>
    <m/>
    <m/>
    <m/>
    <m/>
    <m/>
    <s v="Education"/>
    <m/>
    <m/>
    <m/>
    <m/>
    <m/>
    <m/>
    <m/>
    <m/>
    <m/>
    <m/>
    <m/>
    <m/>
    <m/>
    <m/>
    <m/>
    <m/>
    <s v="Siddharth Angolkar"/>
    <m/>
    <s v="September"/>
    <m/>
    <m/>
    <m/>
    <m/>
    <m/>
    <m/>
    <m/>
    <s v="2022-09-26 09:38:36.317000+00:00"/>
    <s v="2022-09-28 06:23:35.904000+00:00"/>
    <s v="GMC"/>
  </r>
  <r>
    <s v="Pooja Gawas"/>
    <n v="2800000"/>
    <s v="INR"/>
    <n v="0"/>
    <s v="9/27/22"/>
    <s v="Sales"/>
    <s v="stat_1hn9nRJaLbI53NxPuSQgo90kRpbpKsFlwN4oEGNUTdO"/>
    <s v="Lost"/>
    <n v="0"/>
    <s v="OpportunityStatusType.Lost"/>
    <m/>
    <x v="1"/>
    <s v="GMC (1+5)"/>
    <s v="lead_k9TlAZXb6KzIsESVpkWWhYRMc2YcOJEtIoOBZLaYvwq"/>
    <s v="CellPoint Digital"/>
    <s v="Bhairavi Jog"/>
    <s v="user_KLETV1op4MIjvKQ12xGsWi23CuPjDE6PT29nwG6T3MY"/>
    <s v="Pooja Gawas"/>
    <s v="2022-07-14 10:37:27.974000+00:00"/>
    <s v="2022-09-28 04:07:45.523000+00:00"/>
    <m/>
    <s v="Pune"/>
    <m/>
    <m/>
    <m/>
    <n v="90"/>
    <m/>
    <m/>
    <m/>
    <m/>
    <m/>
    <m/>
    <m/>
    <m/>
    <m/>
    <m/>
    <m/>
    <s v="Banking &amp; Finance"/>
    <m/>
    <m/>
    <m/>
    <m/>
    <m/>
    <m/>
    <m/>
    <m/>
    <m/>
    <m/>
    <m/>
    <m/>
    <s v="Aniket Vahile"/>
    <m/>
    <s v="user_228eUmsdKIb9OItgmiDq1zD4aPZ1eqiapbaLAGeBf8g"/>
    <s v="Bhairavi Jog"/>
    <s v="Anjali Nishu"/>
    <m/>
    <s v="September"/>
    <s v="Cold Call"/>
    <m/>
    <m/>
    <s v="Vrushali DB"/>
    <m/>
    <m/>
    <m/>
    <s v="2021-07-14 06:20:09.587000+00:00"/>
    <s v="2022-09-28 05:46:54.170000+00:00"/>
    <s v="GMC"/>
  </r>
  <r>
    <s v="Mayur Gadiyar"/>
    <n v="50000"/>
    <s v="INR"/>
    <n v="0"/>
    <s v="9/27/22"/>
    <s v="Sales"/>
    <s v="stat_kcR4fZg7TU7jjk1jAVua3qGLRS4J5uFayEjK5j02wtv"/>
    <s v="Unqualified"/>
    <n v="0"/>
    <s v="OpportunityStatusType.Lost"/>
    <s v="cont_xrue5SIPmuGQ8DSujzmRMZgzejrtz83atvhmZZmKYj6"/>
    <x v="51"/>
    <s v="Commercial Liability Policy"/>
    <s v="lead_FfX5i9pKdPKliJbr5mQcdIOE2y66csoQLRIf1hZHwi9"/>
    <s v="Neptunus Power"/>
    <s v="Pranav Kenjale"/>
    <s v="user_bdUPAGjcS7p6513So3N4g3aWNS5HuBuVJi7bvCPAsLt"/>
    <s v="Mayur Gadiyar"/>
    <s v="2022-09-14 05:05:50.150000+00:00"/>
    <s v="2022-09-27 12:19:16.070000+00:00"/>
    <m/>
    <s v="Mumbai"/>
    <m/>
    <s v="2022-03-13 15:38:53+00:00"/>
    <m/>
    <n v="70"/>
    <m/>
    <m/>
    <m/>
    <m/>
    <m/>
    <m/>
    <m/>
    <m/>
    <m/>
    <m/>
    <m/>
    <s v="Oil &amp; Gas"/>
    <m/>
    <m/>
    <m/>
    <m/>
    <m/>
    <m/>
    <m/>
    <m/>
    <m/>
    <m/>
    <m/>
    <m/>
    <s v="Aniket Vahile"/>
    <m/>
    <s v="user_x9AtbGLhDmWYC9XAmYdfwBt9yiXbgMhBuZpIoFuN8Cd"/>
    <s v="Pranav Kenjale"/>
    <m/>
    <m/>
    <s v="September"/>
    <s v="Cold Call"/>
    <s v="Inbound via website"/>
    <m/>
    <s v="Employee Count 100"/>
    <m/>
    <m/>
    <m/>
    <s v="2021-08-30 14:32:43.507000+00:00"/>
    <s v="2022-09-30 10:11:45.741000+00:00"/>
    <m/>
  </r>
  <r>
    <s v="Kashif Ahmad"/>
    <n v="20150"/>
    <s v="INR"/>
    <n v="100"/>
    <s v="9/27/22"/>
    <s v="Sales"/>
    <s v="stat_OZRiD1474QRJIpvnjHCZfiIvKcVD6mIKSSTzg8SwDVx"/>
    <s v="Won- Payment Completed"/>
    <n v="1"/>
    <s v="OpportunityStatusType.Won"/>
    <s v="cont_XJnY3iuVBZFXePN3TnFjUdDQhgK2rAeloSAwzY3ux7h"/>
    <x v="52"/>
    <s v="GPA Fresh"/>
    <s v="lead_b102iSKvJhpTvc8oLL4ibugaFl8L19I8YfDSonMZ7gG"/>
    <s v="Ramachandran International Institute Of Management (Fresh)"/>
    <s v="Kashif Ahmad"/>
    <s v="user_LKRhV6rhcBe0uL8u70UUGeDjbMupuho4TaiAOCbT7HT"/>
    <s v="Kashif Ahmad"/>
    <s v="2022-09-22 16:58:10.488000+00:00"/>
    <s v="2022-09-27 11:18:55.033000+00:00"/>
    <m/>
    <s v="Pune"/>
    <m/>
    <m/>
    <m/>
    <n v="31"/>
    <m/>
    <m/>
    <m/>
    <m/>
    <m/>
    <m/>
    <m/>
    <m/>
    <m/>
    <m/>
    <m/>
    <s v="Education"/>
    <m/>
    <m/>
    <m/>
    <m/>
    <m/>
    <m/>
    <m/>
    <m/>
    <m/>
    <m/>
    <m/>
    <m/>
    <s v="Deepak Yadav"/>
    <m/>
    <s v="user_5YHA1ZU4iP896lD1YJehdJcMx7ZEgWCpulT4T2c3pJ3"/>
    <s v="Gauri Jori"/>
    <s v="Siddharth Angolkar"/>
    <m/>
    <s v="September"/>
    <s v="Cold Call"/>
    <m/>
    <m/>
    <s v="Employee Engagement Handbook"/>
    <m/>
    <m/>
    <m/>
    <s v="2021-08-19 06:14:42.268000+00:00"/>
    <s v="2022-10-04 10:31:07.474000+00:00"/>
    <s v="GPA"/>
  </r>
  <r>
    <s v="Kashif Ahmad"/>
    <n v="127880"/>
    <s v="INR"/>
    <n v="100"/>
    <s v="9/27/22"/>
    <s v="Sales"/>
    <s v="stat_OZRiD1474QRJIpvnjHCZfiIvKcVD6mIKSSTzg8SwDVx"/>
    <s v="Won- Payment Completed"/>
    <n v="1"/>
    <s v="OpportunityStatusType.Won"/>
    <s v="cont_XJnY3iuVBZFXePN3TnFjUdDQhgK2rAeloSAwzY3ux7h"/>
    <x v="52"/>
    <s v="GMC"/>
    <s v="lead_b102iSKvJhpTvc8oLL4ibugaFl8L19I8YfDSonMZ7gG"/>
    <s v="Ramachandran International Institute Of Management (Fresh)"/>
    <s v="Gauri Jori"/>
    <s v="user_LKRhV6rhcBe0uL8u70UUGeDjbMupuho4TaiAOCbT7HT"/>
    <s v="Kashif Ahmad"/>
    <s v="2022-07-18 06:59:15.650000+00:00"/>
    <s v="2022-09-27 11:18:28.463000+00:00"/>
    <m/>
    <s v="Pune"/>
    <m/>
    <m/>
    <m/>
    <n v="31"/>
    <m/>
    <m/>
    <m/>
    <m/>
    <m/>
    <m/>
    <m/>
    <m/>
    <m/>
    <m/>
    <m/>
    <s v="Education"/>
    <m/>
    <m/>
    <m/>
    <m/>
    <m/>
    <m/>
    <m/>
    <m/>
    <m/>
    <m/>
    <m/>
    <m/>
    <s v="Deepak Yadav"/>
    <m/>
    <s v="user_5YHA1ZU4iP896lD1YJehdJcMx7ZEgWCpulT4T2c3pJ3"/>
    <s v="Gauri Jori"/>
    <s v="Siddharth Angolkar"/>
    <m/>
    <s v="September"/>
    <s v="Cold Call"/>
    <m/>
    <m/>
    <s v="Employee Engagement Handbook"/>
    <m/>
    <m/>
    <m/>
    <s v="2021-08-19 06:14:42.268000+00:00"/>
    <s v="2022-10-04 10:31:07.474000+00:00"/>
    <s v="GMC"/>
  </r>
  <r>
    <s v="Abhishek Chauhan"/>
    <n v="500000"/>
    <s v="INR"/>
    <n v="0"/>
    <s v="9/30/22"/>
    <s v="Sales"/>
    <s v="stat_kcR4fZg7TU7jjk1jAVua3qGLRS4J5uFayEjK5j02wtv"/>
    <s v="Unqualified"/>
    <n v="0"/>
    <s v="OpportunityStatusType.Lost"/>
    <m/>
    <x v="1"/>
    <s v="Fresh GMC - Tentative Value Google meets meeting done  Mtg. Status : Ahmedabad based account, Physical meeting pending"/>
    <s v="lead_QwtnYjFwHGnGh42YSbaoQb9wHfBLNSBiYJtxyqb9taN"/>
    <s v="Cin7"/>
    <s v="Aditya Binani"/>
    <s v="user_ojX3B6giQCeKnOjqd4gdwXUl0CqqHMXNORvxR6POXn6"/>
    <s v="Abhishek Chauhan"/>
    <s v="2021-11-22 11:24:57.206000+00:00"/>
    <s v="2022-09-27 07:55:09.786000+00:00"/>
    <m/>
    <s v="Ahmedabad"/>
    <m/>
    <m/>
    <m/>
    <n v="25"/>
    <m/>
    <m/>
    <m/>
    <m/>
    <m/>
    <m/>
    <m/>
    <m/>
    <m/>
    <m/>
    <m/>
    <s v="IT Services &amp; IT Consulting"/>
    <m/>
    <m/>
    <m/>
    <m/>
    <m/>
    <m/>
    <m/>
    <m/>
    <m/>
    <m/>
    <m/>
    <m/>
    <s v="Jitin Gopi"/>
    <m/>
    <s v="user_ocHSJH83OJnHCvKyMbjx8WOOK8PMgAUGIj1qK0q0dMV"/>
    <s v="Nikhil Ahuja"/>
    <m/>
    <m/>
    <m/>
    <s v="Cold Call"/>
    <m/>
    <m/>
    <m/>
    <m/>
    <m/>
    <m/>
    <s v="2021-11-22 06:37:21.102000+00:00"/>
    <s v="2022-09-27 07:55:09.839000+00:00"/>
    <m/>
  </r>
  <r>
    <s v="Abhishek Chauhan"/>
    <n v="5000000"/>
    <s v="INR"/>
    <n v="0"/>
    <s v="9/30/22"/>
    <s v="Sales"/>
    <s v="stat_1hn9nRJaLbI53NxPuSQgo90kRpbpKsFlwN4oEGNUTdO"/>
    <s v="Lost"/>
    <n v="0"/>
    <s v="OpportunityStatusType.Lost"/>
    <s v="cont_OKHfOshgHMba7jfNEwkLIPJPGVoAxDZBMuEowcOCu4Z"/>
    <x v="53"/>
    <s v="GMC - sept renewals Oriental ins 800 employees 1+3 policy"/>
    <s v="lead_f05PaWe89PcsHMe5tO3vkYrqSEUhPe270yU9E6z8IXI"/>
    <s v="Bal Pharma"/>
    <s v="Daya Gowda"/>
    <s v="user_ojX3B6giQCeKnOjqd4gdwXUl0CqqHMXNORvxR6POXn6"/>
    <s v="Abhishek Chauhan"/>
    <s v="2022-06-28 09:39:29.640000+00:00"/>
    <s v="2022-09-27 07:42:52.561000+00:00"/>
    <m/>
    <s v="Bangalore"/>
    <m/>
    <m/>
    <m/>
    <n v="768"/>
    <m/>
    <m/>
    <m/>
    <m/>
    <m/>
    <m/>
    <m/>
    <m/>
    <m/>
    <m/>
    <m/>
    <s v="Manufacturing"/>
    <s v="The Orientals Insurance co"/>
    <m/>
    <m/>
    <m/>
    <m/>
    <m/>
    <m/>
    <m/>
    <m/>
    <m/>
    <m/>
    <m/>
    <s v="Rakesh Nade"/>
    <m/>
    <s v="user_ojX3B6giQCeKnOjqd4gdwXUl0CqqHMXNORvxR6POXn6"/>
    <s v="Abhishek Chauhan"/>
    <m/>
    <m/>
    <s v="July; September"/>
    <s v="Cold Call"/>
    <m/>
    <m/>
    <m/>
    <m/>
    <m/>
    <m/>
    <s v="2022-04-19 08:55:35.653000+00:00"/>
    <s v="2022-10-13 07:43:54.382000+00:00"/>
    <m/>
  </r>
  <r>
    <s v="Anshum Naithani"/>
    <n v="1300000"/>
    <s v="INR"/>
    <n v="0"/>
    <s v="8/16/22"/>
    <s v="Sales"/>
    <s v="stat_1hn9nRJaLbI53NxPuSQgo90kRpbpKsFlwN4oEGNUTdO"/>
    <s v="Lost"/>
    <n v="0"/>
    <s v="OpportunityStatusType.Lost"/>
    <s v="cont_RTmc9xQP95zlw7q79ghqITiJqcGR6BlQ37XUlAU0hU2"/>
    <x v="54"/>
    <m/>
    <s v="lead_7Twu3h5vpkCl7YPbXlY7NYytlEjRpIrX8LLUZebePY0"/>
    <s v="All Time Plastics Private Limited"/>
    <s v="Tulika Chakra"/>
    <s v="user_GL8PBiV4pvzsQLVHSdZLeMQAQcGjCvLkffg486DHfZJ"/>
    <s v="Anshum Naithani"/>
    <s v="2022-06-20 07:36:12.780000+00:00"/>
    <s v="2022-09-27 04:07:43.828000+00:00"/>
    <m/>
    <s v="Mumbai"/>
    <m/>
    <m/>
    <m/>
    <n v="238"/>
    <m/>
    <m/>
    <m/>
    <m/>
    <m/>
    <m/>
    <m/>
    <m/>
    <m/>
    <m/>
    <m/>
    <s v="Manufacturing"/>
    <m/>
    <m/>
    <m/>
    <m/>
    <m/>
    <m/>
    <m/>
    <m/>
    <m/>
    <m/>
    <m/>
    <m/>
    <s v="Aniket Vahile"/>
    <m/>
    <s v="user_IpBH4s1Av5OVFfQQ3nW0qPDDjwLT9uRfx1sVhml8UQA"/>
    <s v="Namrata Aurora"/>
    <m/>
    <m/>
    <s v="July"/>
    <s v="Cold Call"/>
    <m/>
    <m/>
    <m/>
    <m/>
    <m/>
    <m/>
    <s v="2021-10-26 11:53:50.781000+00:00"/>
    <s v="2022-09-27 04:07:43.877000+00:00"/>
    <s v="GMC"/>
  </r>
  <r>
    <s v="Manish Balpande"/>
    <n v="50000"/>
    <s v="INR"/>
    <n v="0"/>
    <s v="9/26/22"/>
    <s v="Sales"/>
    <s v="stat_1hn9nRJaLbI53NxPuSQgo90kRpbpKsFlwN4oEGNUTdO"/>
    <s v="Lost"/>
    <n v="0"/>
    <s v="OpportunityStatusType.Lost"/>
    <s v="cont_hs6ZLYkknRIITQqgLFAsGZin8CSUxJ2oznfd5GHhYDp"/>
    <x v="55"/>
    <m/>
    <s v="lead_oGvJ5FTsroDJtBAvFMG5hYD2PQowe7sxHB216eBCVZI"/>
    <s v="Watershed Organisation Trust (WOTR)"/>
    <s v="Kaushlya Bhavsar"/>
    <s v="user_8jx3L2CDfrbzNnwYUv6Plfha6VxaSGsqcbTXR3sIBZi"/>
    <s v="Manish Balpande"/>
    <s v="2022-06-28 05:34:54.365000+00:00"/>
    <s v="2022-09-26 13:20:42.662000+00:00"/>
    <m/>
    <s v="Ahmednagar"/>
    <m/>
    <m/>
    <m/>
    <n v="260"/>
    <m/>
    <m/>
    <m/>
    <m/>
    <m/>
    <m/>
    <m/>
    <s v="PAID_SOCIAL"/>
    <m/>
    <m/>
    <m/>
    <m/>
    <m/>
    <m/>
    <m/>
    <m/>
    <m/>
    <m/>
    <m/>
    <m/>
    <m/>
    <m/>
    <m/>
    <m/>
    <m/>
    <m/>
    <s v="user_FdWFezbLzkYQcGsBUsjZO25nr2poK2nRbqV47Rs5Kfm"/>
    <s v="Prateek Wadhwa"/>
    <s v="Shahid Shaikh"/>
    <m/>
    <s v="September"/>
    <s v="Gated Content"/>
    <m/>
    <m/>
    <s v="Employee Engagement Handbook"/>
    <m/>
    <m/>
    <m/>
    <s v="2022-06-02 06:32:41.353000+00:00"/>
    <s v="2022-10-11 07:20:26.215000+00:00"/>
    <s v="GPA"/>
  </r>
  <r>
    <s v="Manish Balpande"/>
    <n v="2000000"/>
    <s v="INR"/>
    <n v="0"/>
    <s v="9/26/22"/>
    <s v="Sales"/>
    <s v="stat_1hn9nRJaLbI53NxPuSQgo90kRpbpKsFlwN4oEGNUTdO"/>
    <s v="Lost"/>
    <n v="0"/>
    <s v="OpportunityStatusType.Lost"/>
    <s v="cont_hs6ZLYkknRIITQqgLFAsGZin8CSUxJ2oznfd5GHhYDp"/>
    <x v="55"/>
    <m/>
    <s v="lead_oGvJ5FTsroDJtBAvFMG5hYD2PQowe7sxHB216eBCVZI"/>
    <s v="Watershed Organisation Trust (WOTR)"/>
    <s v="Kaushlya Bhavsar"/>
    <s v="user_8jx3L2CDfrbzNnwYUv6Plfha6VxaSGsqcbTXR3sIBZi"/>
    <s v="Manish Balpande"/>
    <s v="2022-06-28 05:34:36.832000+00:00"/>
    <s v="2022-09-26 13:20:34.555000+00:00"/>
    <m/>
    <s v="Ahmednagar"/>
    <m/>
    <m/>
    <m/>
    <n v="260"/>
    <m/>
    <m/>
    <m/>
    <m/>
    <m/>
    <m/>
    <m/>
    <s v="PAID_SOCIAL"/>
    <m/>
    <m/>
    <m/>
    <m/>
    <m/>
    <m/>
    <m/>
    <m/>
    <m/>
    <m/>
    <m/>
    <m/>
    <m/>
    <m/>
    <m/>
    <m/>
    <m/>
    <m/>
    <s v="user_FdWFezbLzkYQcGsBUsjZO25nr2poK2nRbqV47Rs5Kfm"/>
    <s v="Prateek Wadhwa"/>
    <s v="Shahid Shaikh"/>
    <m/>
    <s v="September"/>
    <s v="Gated Content"/>
    <m/>
    <m/>
    <s v="Employee Engagement Handbook"/>
    <m/>
    <m/>
    <m/>
    <s v="2022-06-02 06:32:41.353000+00:00"/>
    <s v="2022-10-11 07:20:26.215000+00:00"/>
    <s v="GMC"/>
  </r>
  <r>
    <s v="Anshum Naithani"/>
    <n v="10000"/>
    <s v="INR"/>
    <n v="0"/>
    <s v="9/26/22"/>
    <s v="Sales"/>
    <s v="stat_1hn9nRJaLbI53NxPuSQgo90kRpbpKsFlwN4oEGNUTdO"/>
    <s v="Lost"/>
    <n v="0"/>
    <s v="OpportunityStatusType.Lost"/>
    <s v="cont_nG63LhtsEcIk8PvSjnJ7iYFMT2xGIzinWZKgOMtDJxt"/>
    <x v="56"/>
    <s v="GPA - Renewal"/>
    <s v="lead_WKSQoHX2Wlu3efB1fYMDL67QFeA5fLdAhTJ5xZL724L"/>
    <s v="Asian Hotels Pvt. Ltd."/>
    <s v="Shreenath Bhat"/>
    <s v="user_GL8PBiV4pvzsQLVHSdZLeMQAQcGjCvLkffg486DHfZJ"/>
    <s v="Anshum Naithani"/>
    <s v="2022-09-19 14:14:06.521000+00:00"/>
    <s v="2022-09-27 04:07:14.898000+00:00"/>
    <m/>
    <s v="Mumbai"/>
    <m/>
    <m/>
    <m/>
    <n v="1500"/>
    <m/>
    <m/>
    <m/>
    <m/>
    <m/>
    <m/>
    <m/>
    <m/>
    <m/>
    <m/>
    <m/>
    <m/>
    <m/>
    <m/>
    <m/>
    <m/>
    <m/>
    <m/>
    <m/>
    <m/>
    <m/>
    <m/>
    <m/>
    <m/>
    <m/>
    <m/>
    <s v="user_vMd4rmcrSbjykdyL2J7rrYn84SWdcNc5FKligrmItPw"/>
    <s v="Shreenath Bhat"/>
    <m/>
    <m/>
    <s v="September"/>
    <m/>
    <m/>
    <m/>
    <m/>
    <m/>
    <m/>
    <m/>
    <s v="2022-09-19 14:09:48.431000+00:00"/>
    <s v="2022-10-20 10:19:43.154000+00:00"/>
    <s v="GPA"/>
  </r>
  <r>
    <s v="Vrushali Kummar"/>
    <n v="5000000"/>
    <s v="INR"/>
    <n v="0"/>
    <s v="9/30/22"/>
    <s v="Sales"/>
    <s v="stat_kcR4fZg7TU7jjk1jAVua3qGLRS4J5uFayEjK5j02wtv"/>
    <s v="Unqualified"/>
    <n v="0"/>
    <s v="OpportunityStatusType.Lost"/>
    <m/>
    <x v="1"/>
    <s v="GMC (Renewal) Prudent  1+3  3L"/>
    <s v="lead_2wUcWSte0De4bQjtnlnNlBSOnvK5Gf7ZMY5Dti8rG57"/>
    <s v="FEV India Pvt Ltd"/>
    <s v="Pranav Kenjale"/>
    <s v="user_TZzywQwym26DjuswO479pxRhNKX152z8X1haCx2vcst"/>
    <s v="Vrushali Kummar"/>
    <s v="2022-06-30 11:34:10.706000+00:00"/>
    <s v="2022-09-26 12:07:01.797000+00:00"/>
    <m/>
    <s v="Pune"/>
    <m/>
    <m/>
    <m/>
    <n v="600"/>
    <m/>
    <m/>
    <m/>
    <m/>
    <m/>
    <m/>
    <m/>
    <m/>
    <m/>
    <m/>
    <m/>
    <s v="Manufacturing"/>
    <m/>
    <m/>
    <m/>
    <m/>
    <m/>
    <m/>
    <m/>
    <m/>
    <m/>
    <m/>
    <m/>
    <m/>
    <m/>
    <m/>
    <s v="user_6hRQhcoLhZEDUBYaw3vS7rv6T5582sGfXq4jNRqTfUU"/>
    <s v="Aishwarya Nyayadhish"/>
    <m/>
    <m/>
    <s v="September"/>
    <s v="Cold Call"/>
    <m/>
    <m/>
    <s v="Siddhartha Khatua's lead"/>
    <m/>
    <m/>
    <m/>
    <s v="2022-02-08 07:00:55.535000+00:00"/>
    <s v="2022-10-10 07:31:02.125000+00:00"/>
    <m/>
  </r>
  <r>
    <s v="Vikas Gupta"/>
    <n v="1500000"/>
    <s v="INR"/>
    <n v="0"/>
    <s v="9/29/22"/>
    <s v="Sales"/>
    <s v="stat_1hn9nRJaLbI53NxPuSQgo90kRpbpKsFlwN4oEGNUTdO"/>
    <s v="Lost"/>
    <n v="0"/>
    <s v="OpportunityStatusType.Lost"/>
    <m/>
    <x v="1"/>
    <s v="GMC"/>
    <s v="lead_g1l4GMIirQkt1qbwcTYgxhbcNTDkiMKsiIDRMbMPhcZ"/>
    <s v="Algoworks"/>
    <s v="Aditya Binani"/>
    <s v="user_P3f70h2AcefBkFTBZpvA9LgDbjTmUIXkqdKqHJ5evwA"/>
    <s v="Manojkumar Tinna"/>
    <s v="2022-08-30 12:51:55.954000+00:00"/>
    <s v="2022-09-26 12:59:10.700000+00:00"/>
    <m/>
    <s v="Noida"/>
    <m/>
    <m/>
    <m/>
    <n v="663"/>
    <m/>
    <m/>
    <m/>
    <m/>
    <m/>
    <m/>
    <m/>
    <m/>
    <m/>
    <m/>
    <m/>
    <s v="IT Services &amp; IT Consulting"/>
    <m/>
    <m/>
    <m/>
    <m/>
    <m/>
    <m/>
    <m/>
    <m/>
    <m/>
    <m/>
    <m/>
    <m/>
    <s v="Aniket Vahile"/>
    <m/>
    <s v="user_g5Yw4Z4XnIbmcGhJO80vdtFdd5ElcDlgYO3q8l82ODn"/>
    <s v="Aditya Binani"/>
    <m/>
    <m/>
    <s v="September"/>
    <s v="Cold Call"/>
    <s v="Abhiroop's Lead"/>
    <m/>
    <m/>
    <m/>
    <m/>
    <m/>
    <s v="2020-12-06 09:13:09.575000+00:00"/>
    <s v="2022-09-26 12:59:10.804000+00:00"/>
    <s v="GMC"/>
  </r>
  <r>
    <s v="Shreenath Bhat"/>
    <n v="300000"/>
    <s v="INR"/>
    <n v="0"/>
    <s v="9/30/22"/>
    <s v="Sales"/>
    <s v="stat_kcR4fZg7TU7jjk1jAVua3qGLRS4J5uFayEjK5j02wtv"/>
    <s v="Unqualified"/>
    <n v="0"/>
    <s v="OpportunityStatusType.Lost"/>
    <s v="cont_XX7I7yVjXsytxqHXxGOK7G04aGxHtwpZrwAemd9RoFA"/>
    <x v="57"/>
    <s v="GMC"/>
    <s v="lead_UhG7gMVWpHFWvxX4mBizYqNGYJ4bn9q9lrqpfnKXwWx"/>
    <s v="PARESH CONSTRUCTIONS &amp; FOUNDATIONS PVT.LTD."/>
    <s v="Shreenath Bhat"/>
    <s v="user_vMd4rmcrSbjykdyL2J7rrYn84SWdcNc5FKligrmItPw"/>
    <s v="Shreenath Bhat"/>
    <s v="2022-08-02 05:16:07.178000+00:00"/>
    <s v="2022-09-26 11:07:09.589000+00:00"/>
    <m/>
    <s v="Mumbai"/>
    <m/>
    <m/>
    <m/>
    <n v="60"/>
    <m/>
    <m/>
    <m/>
    <m/>
    <m/>
    <m/>
    <m/>
    <s v="PAID_SOCIAL"/>
    <m/>
    <m/>
    <m/>
    <s v="Construction &amp; Real Estate"/>
    <s v="Sigma Manipal"/>
    <m/>
    <m/>
    <m/>
    <m/>
    <m/>
    <m/>
    <m/>
    <m/>
    <m/>
    <m/>
    <m/>
    <m/>
    <m/>
    <s v="user_vMd4rmcrSbjykdyL2J7rrYn84SWdcNc5FKligrmItPw"/>
    <s v="Shreenath Bhat"/>
    <m/>
    <m/>
    <s v="August"/>
    <s v="Gated Content"/>
    <m/>
    <m/>
    <s v="Employee Engagement Handbook"/>
    <m/>
    <m/>
    <m/>
    <s v="2022-06-14 18:31:58.589000+00:00"/>
    <s v="2022-09-26 11:07:09.703000+00:00"/>
    <s v="GMC"/>
  </r>
  <r>
    <s v="Shreenath Bhat"/>
    <n v="20000"/>
    <s v="INR"/>
    <n v="0"/>
    <s v="9/30/22"/>
    <s v="Sales"/>
    <s v="stat_kcR4fZg7TU7jjk1jAVua3qGLRS4J5uFayEjK5j02wtv"/>
    <s v="Unqualified"/>
    <n v="0"/>
    <s v="OpportunityStatusType.Lost"/>
    <s v="cont_VCgvKXTKic3r6NIzqHfzBjKzXGpekeQHxiSQlf5N9NJ"/>
    <x v="58"/>
    <s v="GPA"/>
    <s v="lead_sggaGb0HxfL1fiehrdNBon1FRK2aTLrWbuc0hRMcdmM"/>
    <s v="KCIL Chemofarbe Group"/>
    <s v="Shreenath Bhat"/>
    <s v="user_vMd4rmcrSbjykdyL2J7rrYn84SWdcNc5FKligrmItPw"/>
    <s v="Shreenath Bhat"/>
    <s v="2022-06-23 07:16:14.806000+00:00"/>
    <s v="2022-09-26 10:58:54.243000+00:00"/>
    <m/>
    <s v="Mumbai"/>
    <m/>
    <m/>
    <m/>
    <n v="64"/>
    <m/>
    <m/>
    <m/>
    <m/>
    <m/>
    <m/>
    <m/>
    <m/>
    <m/>
    <m/>
    <m/>
    <s v="Manufacturing"/>
    <m/>
    <m/>
    <m/>
    <m/>
    <m/>
    <m/>
    <m/>
    <m/>
    <m/>
    <m/>
    <m/>
    <m/>
    <s v="Jithendra Goalla"/>
    <m/>
    <s v="user_vMd4rmcrSbjykdyL2J7rrYn84SWdcNc5FKligrmItPw"/>
    <s v="Shreenath Bhat"/>
    <m/>
    <m/>
    <m/>
    <s v="Cold Call"/>
    <m/>
    <m/>
    <m/>
    <m/>
    <m/>
    <m/>
    <s v="2022-05-23 07:04:07.502000+00:00"/>
    <s v="2022-09-26 10:59:32.392000+00:00"/>
    <s v="GPA"/>
  </r>
  <r>
    <s v="Shreenath Bhat"/>
    <n v="975000"/>
    <s v="INR"/>
    <n v="0"/>
    <s v="9/30/22"/>
    <s v="Sales"/>
    <s v="stat_kcR4fZg7TU7jjk1jAVua3qGLRS4J5uFayEjK5j02wtv"/>
    <s v="Unqualified"/>
    <n v="0"/>
    <s v="OpportunityStatusType.Lost"/>
    <s v="cont_RFWTLxiCvSUIgxyP3weGQh5I8ru9Wf7LG6mUgZWpYN4"/>
    <x v="59"/>
    <s v="GMC - Renewal"/>
    <s v="lead_jzRibyTYq6fGNrWwZAu4BKY9a2BejZXRlL4kUp6llZ8"/>
    <s v="GEE Limited"/>
    <s v="Shreenath Bhat"/>
    <s v="user_vMd4rmcrSbjykdyL2J7rrYn84SWdcNc5FKligrmItPw"/>
    <s v="Shreenath Bhat"/>
    <s v="2022-08-19 07:18:22.437000+00:00"/>
    <s v="2022-09-26 11:06:25.080000+00:00"/>
    <m/>
    <s v="Mumbai"/>
    <m/>
    <m/>
    <m/>
    <n v="195"/>
    <m/>
    <m/>
    <m/>
    <m/>
    <m/>
    <m/>
    <m/>
    <m/>
    <m/>
    <m/>
    <m/>
    <s v="Manufacturing"/>
    <m/>
    <m/>
    <m/>
    <m/>
    <m/>
    <m/>
    <m/>
    <m/>
    <m/>
    <m/>
    <m/>
    <m/>
    <s v="Jithendra Goalla"/>
    <m/>
    <s v="user_vMd4rmcrSbjykdyL2J7rrYn84SWdcNc5FKligrmItPw"/>
    <s v="Shreenath Bhat"/>
    <m/>
    <m/>
    <m/>
    <s v="Cold Call"/>
    <s v="Lusha"/>
    <m/>
    <m/>
    <m/>
    <m/>
    <m/>
    <s v="2022-08-01 10:05:19.888000+00:00"/>
    <s v="2022-09-26 11:06:25.130000+00:00"/>
    <s v="GMC"/>
  </r>
  <r>
    <s v="Shreenath Bhat"/>
    <n v="300000"/>
    <s v="INR"/>
    <n v="0"/>
    <s v="9/30/22"/>
    <s v="Sales"/>
    <s v="stat_kcR4fZg7TU7jjk1jAVua3qGLRS4J5uFayEjK5j02wtv"/>
    <s v="Unqualified"/>
    <n v="0"/>
    <s v="OpportunityStatusType.Lost"/>
    <s v="cont_VCgvKXTKic3r6NIzqHfzBjKzXGpekeQHxiSQlf5N9NJ"/>
    <x v="58"/>
    <s v="GMC"/>
    <s v="lead_sggaGb0HxfL1fiehrdNBon1FRK2aTLrWbuc0hRMcdmM"/>
    <s v="KCIL Chemofarbe Group"/>
    <s v="Shreenath Bhat"/>
    <s v="user_vMd4rmcrSbjykdyL2J7rrYn84SWdcNc5FKligrmItPw"/>
    <s v="Shreenath Bhat"/>
    <s v="2022-06-23 07:13:18.794000+00:00"/>
    <s v="2022-09-26 10:58:46.567000+00:00"/>
    <m/>
    <s v="Mumbai"/>
    <m/>
    <m/>
    <m/>
    <n v="64"/>
    <m/>
    <m/>
    <m/>
    <m/>
    <m/>
    <m/>
    <m/>
    <m/>
    <m/>
    <m/>
    <m/>
    <s v="Manufacturing"/>
    <m/>
    <m/>
    <m/>
    <m/>
    <m/>
    <m/>
    <m/>
    <m/>
    <m/>
    <m/>
    <m/>
    <m/>
    <s v="Jithendra Goalla"/>
    <m/>
    <s v="user_vMd4rmcrSbjykdyL2J7rrYn84SWdcNc5FKligrmItPw"/>
    <s v="Shreenath Bhat"/>
    <m/>
    <m/>
    <m/>
    <s v="Cold Call"/>
    <m/>
    <m/>
    <m/>
    <m/>
    <m/>
    <m/>
    <s v="2022-05-23 07:04:07.502000+00:00"/>
    <s v="2022-09-26 10:59:32.392000+00:00"/>
    <s v="GMC"/>
  </r>
  <r>
    <s v="Naveen Kumar"/>
    <n v="5300000"/>
    <s v="INR"/>
    <n v="0"/>
    <s v="9/26/22"/>
    <s v="Sales"/>
    <s v="stat_1hn9nRJaLbI53NxPuSQgo90kRpbpKsFlwN4oEGNUTdO"/>
    <s v="Lost"/>
    <n v="0"/>
    <s v="OpportunityStatusType.Lost"/>
    <s v="cont_7f9MnISVvr8XG5JU6gEbHM02AqWnnAD40mYUeVKBXPf"/>
    <x v="60"/>
    <s v="GMC ren"/>
    <s v="lead_4yjBBdZQpX97UmitfkluC85xqwxn5Gh10HBeCQJUIiD"/>
    <s v="Globelink WW India Ltd"/>
    <s v="Gauri Jori"/>
    <s v="user_N52PP2uP2VZc2gm0nhh6CNFSif4n85g1cdxoNFd9ct0"/>
    <s v="Naveen Kumar"/>
    <s v="2022-09-01 08:47:09.829000+00:00"/>
    <s v="2022-09-26 10:46:37.001000+00:00"/>
    <m/>
    <s v="Mumbai"/>
    <m/>
    <m/>
    <m/>
    <n v="500"/>
    <m/>
    <m/>
    <m/>
    <m/>
    <m/>
    <m/>
    <m/>
    <m/>
    <m/>
    <m/>
    <m/>
    <s v="Transportation &amp; Logistics"/>
    <m/>
    <m/>
    <m/>
    <m/>
    <m/>
    <m/>
    <m/>
    <m/>
    <m/>
    <m/>
    <m/>
    <m/>
    <m/>
    <m/>
    <s v="user_5YHA1ZU4iP896lD1YJehdJcMx7ZEgWCpulT4T2c3pJ3"/>
    <s v="Gauri Jori"/>
    <m/>
    <m/>
    <s v="September"/>
    <s v="Cold Call"/>
    <s v="Mr. E"/>
    <m/>
    <m/>
    <m/>
    <m/>
    <m/>
    <s v="2021-08-05 07:01:41.266000+00:00"/>
    <s v="2022-10-12 19:27:56.961000+00:00"/>
    <m/>
  </r>
  <r>
    <s v="Shreenath Bhat"/>
    <n v="1600000"/>
    <s v="INR"/>
    <n v="0"/>
    <s v="9/30/22"/>
    <s v="Sales"/>
    <s v="stat_kcR4fZg7TU7jjk1jAVua3qGLRS4J5uFayEjK5j02wtv"/>
    <s v="Unqualified"/>
    <n v="0"/>
    <s v="OpportunityStatusType.Lost"/>
    <s v="cont_KJJiozArYWj23EnEGFHDRAeCwhbyuDJQEViDn7ptA1H"/>
    <x v="61"/>
    <s v="GMC - Fresh"/>
    <s v="lead_eECWDjOyWqMhrI6JV4Snn6DtzR3y9ccHbh7jvnZiGH1"/>
    <s v="Frameboxx Animation &amp; Visual Effects Pvt Ltd"/>
    <s v="Shreenath Bhat"/>
    <s v="user_vMd4rmcrSbjykdyL2J7rrYn84SWdcNc5FKligrmItPw"/>
    <s v="Shreenath Bhat"/>
    <s v="2022-08-02 12:33:08.606000+00:00"/>
    <s v="2022-09-26 10:47:22.820000+00:00"/>
    <m/>
    <s v="Mumbai"/>
    <m/>
    <m/>
    <m/>
    <n v="329"/>
    <m/>
    <m/>
    <m/>
    <m/>
    <m/>
    <m/>
    <m/>
    <m/>
    <m/>
    <m/>
    <m/>
    <s v="Education"/>
    <m/>
    <m/>
    <m/>
    <m/>
    <m/>
    <m/>
    <m/>
    <m/>
    <m/>
    <m/>
    <m/>
    <m/>
    <s v="Aniket Vahile"/>
    <m/>
    <s v="user_vMd4rmcrSbjykdyL2J7rrYn84SWdcNc5FKligrmItPw"/>
    <s v="Shreenath Bhat"/>
    <m/>
    <m/>
    <m/>
    <s v="Cold Call"/>
    <m/>
    <m/>
    <m/>
    <m/>
    <m/>
    <m/>
    <s v="2022-05-23 07:03:55.497000+00:00"/>
    <s v="2022-09-26 10:47:22.852000+00:00"/>
    <s v="GMC"/>
  </r>
  <r>
    <s v="Navin Panjwani"/>
    <n v="50000"/>
    <s v="INR"/>
    <n v="0"/>
    <s v="9/30/22"/>
    <s v="Sales"/>
    <s v="stat_kcR4fZg7TU7jjk1jAVua3qGLRS4J5uFayEjK5j02wtv"/>
    <s v="Unqualified"/>
    <n v="0"/>
    <s v="OpportunityStatusType.Lost"/>
    <s v="cont_trXwQMjqUnwjfvvOg1dJAohvoHLM7Tgpg7TDRpPF2ay"/>
    <x v="62"/>
    <s v="GPA"/>
    <s v="lead_YZ9tKq5mOzjWkZyHIqYWa4uHquTzsZeQXuUOzcf8ga7"/>
    <s v="Racanaa Energy ( Renewal , 30th Sept )"/>
    <s v="Daya Gowda"/>
    <s v="user_sD3YjSs92XKUfD0OPHeo886g6tW6aCM0iUhX5VVUuJi"/>
    <s v="Navin Panjwani"/>
    <s v="2022-07-21 07:51:12.285000+00:00"/>
    <s v="2022-09-26 09:09:04.942000+00:00"/>
    <m/>
    <s v="Bangalore"/>
    <m/>
    <m/>
    <m/>
    <n v="40"/>
    <m/>
    <m/>
    <m/>
    <m/>
    <m/>
    <m/>
    <m/>
    <m/>
    <m/>
    <m/>
    <m/>
    <s v="Manufacturing"/>
    <m/>
    <m/>
    <m/>
    <m/>
    <m/>
    <m/>
    <m/>
    <m/>
    <m/>
    <m/>
    <m/>
    <m/>
    <s v="Amol Gawali"/>
    <m/>
    <s v="user_ojX3B6giQCeKnOjqd4gdwXUl0CqqHMXNORvxR6POXn6"/>
    <s v="Abhishek Chauhan"/>
    <m/>
    <m/>
    <s v="September"/>
    <s v="Cold Call"/>
    <m/>
    <m/>
    <m/>
    <m/>
    <m/>
    <m/>
    <s v="2022-04-03 18:10:51.551000+00:00"/>
    <s v="2022-10-12 09:13:48.490000+00:00"/>
    <m/>
  </r>
  <r>
    <s v="Kashif Ahmad"/>
    <n v="173000"/>
    <s v="INR"/>
    <n v="0"/>
    <s v="9/26/22"/>
    <s v="Sales"/>
    <s v="stat_1hn9nRJaLbI53NxPuSQgo90kRpbpKsFlwN4oEGNUTdO"/>
    <s v="Lost"/>
    <n v="0"/>
    <s v="OpportunityStatusType.Lost"/>
    <s v="cont_kK6EZgM4pCRjhGIKwUsf9ye5vuobl8GJUwWnYXaCmiy"/>
    <x v="63"/>
    <s v="GMC renewal"/>
    <s v="lead_A9eTFOvFnfZkb7knzhYNiBZFuIanByfo5qt3yXmz4em"/>
    <s v="M/S MACK VALVES INDIA PRIVATE LIMITED"/>
    <s v="Trupti Suryavanshi"/>
    <s v="user_LKRhV6rhcBe0uL8u70UUGeDjbMupuho4TaiAOCbT7HT"/>
    <s v="Kashif Ahmad"/>
    <s v="2022-06-09 10:59:39.712000+00:00"/>
    <s v="2022-09-26 09:00:14.097000+00:00"/>
    <m/>
    <s v="Pune"/>
    <m/>
    <m/>
    <m/>
    <n v="35"/>
    <m/>
    <m/>
    <m/>
    <m/>
    <m/>
    <m/>
    <m/>
    <m/>
    <m/>
    <m/>
    <m/>
    <m/>
    <m/>
    <m/>
    <m/>
    <m/>
    <m/>
    <m/>
    <m/>
    <m/>
    <m/>
    <m/>
    <m/>
    <m/>
    <m/>
    <m/>
    <s v="user_L8E6IFhq6UCzKLHa45LUUTZCznDuyDwFrGaEp9DXiUM"/>
    <s v="Trupti Suryavanshi"/>
    <m/>
    <m/>
    <s v="September"/>
    <s v="Cold Call"/>
    <m/>
    <m/>
    <m/>
    <m/>
    <m/>
    <m/>
    <s v="2021-08-19 06:19:10.076000+00:00"/>
    <s v="2022-09-26 09:00:14.182000+00:00"/>
    <s v="GMC"/>
  </r>
  <r>
    <s v="Navin Panjwani"/>
    <n v="500000"/>
    <s v="INR"/>
    <n v="0"/>
    <s v="9/30/22"/>
    <s v="Sales"/>
    <s v="stat_kcR4fZg7TU7jjk1jAVua3qGLRS4J5uFayEjK5j02wtv"/>
    <s v="Unqualified"/>
    <n v="0"/>
    <s v="OpportunityStatusType.Lost"/>
    <s v="cont_trXwQMjqUnwjfvvOg1dJAohvoHLM7Tgpg7TDRpPF2ay"/>
    <x v="62"/>
    <s v="They don't have GTL policy"/>
    <s v="lead_YZ9tKq5mOzjWkZyHIqYWa4uHquTzsZeQXuUOzcf8ga7"/>
    <s v="Racanaa Energy ( Renewal , 30th Sept )"/>
    <s v="Daya Gowda"/>
    <s v="user_sD3YjSs92XKUfD0OPHeo886g6tW6aCM0iUhX5VVUuJi"/>
    <s v="Navin Panjwani"/>
    <s v="2022-07-21 07:51:32.103000+00:00"/>
    <s v="2022-09-26 09:08:36.632000+00:00"/>
    <m/>
    <s v="Bangalore"/>
    <m/>
    <m/>
    <m/>
    <n v="40"/>
    <m/>
    <m/>
    <m/>
    <m/>
    <m/>
    <m/>
    <m/>
    <m/>
    <m/>
    <m/>
    <m/>
    <s v="Manufacturing"/>
    <m/>
    <m/>
    <m/>
    <m/>
    <m/>
    <m/>
    <m/>
    <m/>
    <m/>
    <m/>
    <m/>
    <m/>
    <s v="Amol Gawali"/>
    <m/>
    <s v="user_ojX3B6giQCeKnOjqd4gdwXUl0CqqHMXNORvxR6POXn6"/>
    <s v="Abhishek Chauhan"/>
    <m/>
    <m/>
    <s v="September"/>
    <s v="Cold Call"/>
    <m/>
    <m/>
    <m/>
    <m/>
    <m/>
    <m/>
    <s v="2022-04-03 18:10:51.551000+00:00"/>
    <s v="2022-10-12 09:13:48.490000+00:00"/>
    <m/>
  </r>
  <r>
    <s v="Navin Panjwani"/>
    <n v="500000"/>
    <s v="INR"/>
    <n v="0"/>
    <s v="9/30/22"/>
    <s v="Sales"/>
    <s v="stat_kcR4fZg7TU7jjk1jAVua3qGLRS4J5uFayEjK5j02wtv"/>
    <s v="Unqualified"/>
    <n v="0"/>
    <s v="OpportunityStatusType.Lost"/>
    <s v="cont_trXwQMjqUnwjfvvOg1dJAohvoHLM7Tgpg7TDRpPF2ay"/>
    <x v="62"/>
    <s v="GMC - Sept looking for parental cover also"/>
    <s v="lead_YZ9tKq5mOzjWkZyHIqYWa4uHquTzsZeQXuUOzcf8ga7"/>
    <s v="Racanaa Energy ( Renewal , 30th Sept )"/>
    <s v="Daya Gowda"/>
    <s v="user_sD3YjSs92XKUfD0OPHeo886g6tW6aCM0iUhX5VVUuJi"/>
    <s v="Navin Panjwani"/>
    <s v="2022-07-21 07:50:53.902000+00:00"/>
    <s v="2022-09-26 09:08:58.041000+00:00"/>
    <m/>
    <s v="Bangalore"/>
    <m/>
    <m/>
    <m/>
    <n v="40"/>
    <m/>
    <m/>
    <m/>
    <m/>
    <m/>
    <m/>
    <m/>
    <m/>
    <m/>
    <m/>
    <m/>
    <s v="Manufacturing"/>
    <m/>
    <m/>
    <m/>
    <m/>
    <m/>
    <m/>
    <m/>
    <m/>
    <m/>
    <m/>
    <m/>
    <m/>
    <s v="Amol Gawali"/>
    <m/>
    <s v="user_ojX3B6giQCeKnOjqd4gdwXUl0CqqHMXNORvxR6POXn6"/>
    <s v="Abhishek Chauhan"/>
    <m/>
    <m/>
    <s v="September"/>
    <s v="Cold Call"/>
    <m/>
    <m/>
    <m/>
    <m/>
    <m/>
    <m/>
    <s v="2022-04-03 18:10:51.551000+00:00"/>
    <s v="2022-10-12 09:13:48.490000+00:00"/>
    <m/>
  </r>
  <r>
    <s v="Chetan Kumar"/>
    <n v="6000000"/>
    <s v="INR"/>
    <n v="0"/>
    <s v="9/13/22"/>
    <s v="Sales"/>
    <s v="stat_kcR4fZg7TU7jjk1jAVua3qGLRS4J5uFayEjK5j02wtv"/>
    <s v="Unqualified"/>
    <n v="0"/>
    <s v="OpportunityStatusType.Lost"/>
    <m/>
    <x v="1"/>
    <s v="GMC"/>
    <s v="lead_qSYMvhh2fFzVZNUhYCMi5jM4H5p4o1bohRBd4aBMSzz"/>
    <s v="Wanbury Limited"/>
    <s v="Aditya Binani"/>
    <s v="user_g5Yw4Z4XnIbmcGhJO80vdtFdd5ElcDlgYO3q8l82ODn"/>
    <s v="Aditya Binani"/>
    <s v="2022-07-15 10:00:46.768000+00:00"/>
    <s v="2022-09-26 08:14:27.339000+00:00"/>
    <m/>
    <s v="Mumbai"/>
    <m/>
    <m/>
    <m/>
    <n v="1000"/>
    <m/>
    <m/>
    <m/>
    <m/>
    <m/>
    <m/>
    <m/>
    <m/>
    <m/>
    <m/>
    <m/>
    <s v="Manufacturing"/>
    <m/>
    <m/>
    <m/>
    <m/>
    <m/>
    <m/>
    <m/>
    <m/>
    <m/>
    <m/>
    <m/>
    <m/>
    <s v="Rakesh Nade"/>
    <m/>
    <s v="user_g5Yw4Z4XnIbmcGhJO80vdtFdd5ElcDlgYO3q8l82ODn"/>
    <s v="Aditya Binani"/>
    <s v="Anjali Nishu"/>
    <m/>
    <s v="September"/>
    <s v="Cold Call"/>
    <s v="Lusha"/>
    <m/>
    <s v="Pharma"/>
    <m/>
    <m/>
    <m/>
    <s v="2021-08-05 07:12:30.256000+00:00"/>
    <s v="2022-09-30 10:12:27.096000+00:00"/>
    <m/>
  </r>
  <r>
    <s v="Abhiroop Ganguly"/>
    <n v="40000"/>
    <s v="INR"/>
    <n v="0"/>
    <s v="7/31/22"/>
    <s v="Sales"/>
    <s v="stat_1hn9nRJaLbI53NxPuSQgo90kRpbpKsFlwN4oEGNUTdO"/>
    <s v="Lost"/>
    <n v="0"/>
    <s v="OpportunityStatusType.Lost"/>
    <m/>
    <x v="1"/>
    <s v="GPA"/>
    <s v="lead_D5WpqbTgMRnZtbLAuXtH2fkn9cSDajkXiWkdYPRXZHD"/>
    <s v="LitmusWorld"/>
    <s v="Hardik Panchal"/>
    <s v="user_Zm3mwqSFutFgjDO2IXGR9kUUq6PsYuGh46Nb3AUURCn"/>
    <s v="Mayank Kale"/>
    <s v="2022-02-04 06:08:05.664000+00:00"/>
    <s v="2022-09-26 08:33:10.147000+00:00"/>
    <m/>
    <s v="Mumbai"/>
    <m/>
    <m/>
    <m/>
    <n v="77"/>
    <m/>
    <m/>
    <m/>
    <m/>
    <m/>
    <m/>
    <m/>
    <m/>
    <m/>
    <m/>
    <m/>
    <s v="IT Services &amp; IT Consulting"/>
    <m/>
    <m/>
    <m/>
    <m/>
    <m/>
    <m/>
    <m/>
    <m/>
    <m/>
    <m/>
    <m/>
    <m/>
    <s v="Arunkumar Dubey"/>
    <m/>
    <s v="user_5IQTpX6DsnoeoDfxqzqojpVoQLXPh68nhDjLS5ETjYj"/>
    <s v="Satyajit Chati"/>
    <m/>
    <m/>
    <s v="May"/>
    <s v="Cold Call"/>
    <s v="Lusha"/>
    <n v="350000"/>
    <s v="Glengarry"/>
    <m/>
    <m/>
    <m/>
    <s v="2021-12-09 09:17:43.404000+00:00"/>
    <s v="2022-09-26 08:33:38.104000+00:00"/>
    <m/>
  </r>
  <r>
    <s v="Chetan Kumar"/>
    <n v="200000"/>
    <s v="INR"/>
    <n v="0"/>
    <s v="9/13/22"/>
    <s v="Sales"/>
    <s v="stat_kcR4fZg7TU7jjk1jAVua3qGLRS4J5uFayEjK5j02wtv"/>
    <s v="Unqualified"/>
    <n v="0"/>
    <s v="OpportunityStatusType.Lost"/>
    <m/>
    <x v="1"/>
    <s v="GPA"/>
    <s v="lead_qSYMvhh2fFzVZNUhYCMi5jM4H5p4o1bohRBd4aBMSzz"/>
    <s v="Wanbury Limited"/>
    <s v="Aditya Binani"/>
    <s v="user_g5Yw4Z4XnIbmcGhJO80vdtFdd5ElcDlgYO3q8l82ODn"/>
    <s v="Aditya Binani"/>
    <s v="2022-07-15 10:00:32.546000+00:00"/>
    <s v="2022-09-26 08:14:21.155000+00:00"/>
    <m/>
    <s v="Mumbai"/>
    <m/>
    <m/>
    <m/>
    <n v="1000"/>
    <m/>
    <m/>
    <m/>
    <m/>
    <m/>
    <m/>
    <m/>
    <m/>
    <m/>
    <m/>
    <m/>
    <s v="Manufacturing"/>
    <m/>
    <m/>
    <m/>
    <m/>
    <m/>
    <m/>
    <m/>
    <m/>
    <m/>
    <m/>
    <m/>
    <m/>
    <s v="Rakesh Nade"/>
    <m/>
    <s v="user_g5Yw4Z4XnIbmcGhJO80vdtFdd5ElcDlgYO3q8l82ODn"/>
    <s v="Aditya Binani"/>
    <s v="Anjali Nishu"/>
    <m/>
    <s v="September"/>
    <s v="Cold Call"/>
    <s v="Lusha"/>
    <m/>
    <s v="Pharma"/>
    <m/>
    <m/>
    <m/>
    <s v="2021-08-05 07:12:30.256000+00:00"/>
    <s v="2022-09-30 10:12:27.096000+00:00"/>
    <m/>
  </r>
  <r>
    <s v="Abhishek Chauhan"/>
    <n v="150000"/>
    <s v="INR"/>
    <n v="0"/>
    <s v="9/30/22"/>
    <s v="Sales"/>
    <s v="stat_kcR4fZg7TU7jjk1jAVua3qGLRS4J5uFayEjK5j02wtv"/>
    <s v="Unqualified"/>
    <n v="0"/>
    <s v="OpportunityStatusType.Lost"/>
    <m/>
    <x v="1"/>
    <m/>
    <s v="lead_J5FLnX2VR2qGzsp2Bo7Tga0AAVmjiXgdYPEDdj6qy9Q"/>
    <s v="Localzi (Fresh)"/>
    <s v="Kaushlya Bhavsar"/>
    <s v="user_ojX3B6giQCeKnOjqd4gdwXUl0CqqHMXNORvxR6POXn6"/>
    <s v="Abhishek Chauhan"/>
    <s v="2022-06-09 08:44:17.452000+00:00"/>
    <s v="2022-09-26 05:55:53.052000+00:00"/>
    <m/>
    <m/>
    <m/>
    <s v="2022-04-05 13:40:33+00:00"/>
    <m/>
    <n v="25"/>
    <m/>
    <m/>
    <m/>
    <m/>
    <m/>
    <m/>
    <m/>
    <s v="ORGANIC_SEARCH"/>
    <m/>
    <m/>
    <m/>
    <m/>
    <m/>
    <m/>
    <m/>
    <m/>
    <m/>
    <m/>
    <m/>
    <m/>
    <m/>
    <m/>
    <m/>
    <m/>
    <m/>
    <m/>
    <s v="user_g5Yw4Z4XnIbmcGhJO80vdtFdd5ElcDlgYO3q8l82ODn"/>
    <s v="Aditya Binani"/>
    <m/>
    <m/>
    <m/>
    <s v="Inbound"/>
    <s v="Inbound via website"/>
    <m/>
    <s v="Employee Count 25"/>
    <m/>
    <m/>
    <m/>
    <s v="2022-04-05 13:43:17.959000+00:00"/>
    <s v="2022-09-26 05:55:53.112000+00:00"/>
    <s v="GMC"/>
  </r>
  <r>
    <s v="Omkar Ghate"/>
    <n v="350000"/>
    <s v="INR"/>
    <n v="0"/>
    <s v="9/23/22"/>
    <s v="Sales"/>
    <s v="stat_1hn9nRJaLbI53NxPuSQgo90kRpbpKsFlwN4oEGNUTdO"/>
    <s v="Lost"/>
    <n v="0"/>
    <s v="OpportunityStatusType.Lost"/>
    <s v="cont_9aVOTu2r345yLko5gRJDneTnXB0DbRSZClEKXKFY3Nz"/>
    <x v="64"/>
    <s v="Higher quote and wrong stakeholder assesment. No demo completed"/>
    <s v="lead_u9ZlKbm6s1YGQbrXI7E1hd57ZLXsvOSc0qPsHLgE1dH"/>
    <s v="Perfect Engine Components Pvt. Ltd."/>
    <s v="Sarvesh Pawar"/>
    <s v="user_9SBRjyF0n4iWuhUdqRyQkFhl2J4uyNKhFWvvJEvunX8"/>
    <s v="Omkar Ghate"/>
    <s v="2022-08-29 06:43:09.802000+00:00"/>
    <s v="2022-09-26 06:48:44.424000+00:00"/>
    <m/>
    <s v="Pune"/>
    <m/>
    <m/>
    <m/>
    <n v="90"/>
    <m/>
    <m/>
    <m/>
    <m/>
    <m/>
    <m/>
    <m/>
    <m/>
    <m/>
    <m/>
    <m/>
    <s v="Manufacturing"/>
    <m/>
    <m/>
    <m/>
    <m/>
    <m/>
    <m/>
    <m/>
    <m/>
    <m/>
    <m/>
    <m/>
    <m/>
    <s v="Sakshi Soni"/>
    <m/>
    <s v="user_A8KOTZADnUtEQOLt4nSLAmteNStuGh80js75RYjrXVt"/>
    <s v="Sarvesh Pawar"/>
    <m/>
    <m/>
    <s v="September"/>
    <s v="Cold Call"/>
    <s v="Naukri.com"/>
    <m/>
    <m/>
    <m/>
    <m/>
    <m/>
    <s v="2022-06-27 04:02:43.649000+00:00"/>
    <s v="2022-09-30 06:57:44.040000+00:00"/>
    <s v="GMC"/>
  </r>
  <r>
    <s v="Omkar Ghate"/>
    <n v="400000"/>
    <s v="INR"/>
    <n v="0"/>
    <s v="9/24/22"/>
    <s v="Sales"/>
    <s v="stat_1hn9nRJaLbI53NxPuSQgo90kRpbpKsFlwN4oEGNUTdO"/>
    <s v="Lost"/>
    <n v="0"/>
    <s v="OpportunityStatusType.Lost"/>
    <s v="cont_dDmIrtRBzGOWCYDYVoEpoTivSEafrFdn4Hjsbl1bNVl"/>
    <x v="65"/>
    <s v="ICICI quote was 3 L against 3.80 Claims. Our quote was 4 L"/>
    <s v="lead_G9MVlUeGSGrfAGkp9w5ZPD2peD68xeVsUtZdJTAQawd"/>
    <s v="NuVista Technologies Pvt. Ltd."/>
    <s v="Sarvesh Pawar"/>
    <s v="user_9SBRjyF0n4iWuhUdqRyQkFhl2J4uyNKhFWvvJEvunX8"/>
    <s v="Omkar Ghate"/>
    <s v="2022-08-30 07:56:37.947000+00:00"/>
    <s v="2022-09-26 06:50:22.575000+00:00"/>
    <m/>
    <s v="Pune"/>
    <m/>
    <m/>
    <m/>
    <n v="60"/>
    <m/>
    <m/>
    <m/>
    <m/>
    <m/>
    <m/>
    <m/>
    <m/>
    <m/>
    <m/>
    <m/>
    <s v="IT Services &amp; IT Consulting"/>
    <m/>
    <m/>
    <m/>
    <m/>
    <m/>
    <m/>
    <m/>
    <m/>
    <m/>
    <m/>
    <m/>
    <m/>
    <s v="Mrunmay Jalgaonkar"/>
    <m/>
    <s v="user_A8KOTZADnUtEQOLt4nSLAmteNStuGh80js75RYjrXVt"/>
    <s v="Sarvesh Pawar"/>
    <m/>
    <m/>
    <s v="September"/>
    <s v="Cold Call"/>
    <s v="Mr. E"/>
    <m/>
    <m/>
    <m/>
    <m/>
    <m/>
    <s v="2022-07-02 04:41:49.829000+00:00"/>
    <s v="2022-10-05 07:18:38.678000+00:00"/>
    <s v="GMC"/>
  </r>
  <r>
    <s v="Omkar Ghate"/>
    <n v="300000"/>
    <s v="INR"/>
    <n v="0"/>
    <s v="9/23/22"/>
    <s v="Sales"/>
    <s v="stat_kcR4fZg7TU7jjk1jAVua3qGLRS4J5uFayEjK5j02wtv"/>
    <s v="Unqualified"/>
    <n v="0"/>
    <s v="OpportunityStatusType.Lost"/>
    <m/>
    <x v="1"/>
    <s v="GTL (Fresh)"/>
    <s v="lead_wXKoSIQhHwqR7NUaJZRMbmmeIBQNpex5qJk8uqJTt5i"/>
    <s v="AutoGen India Pvt Ltd"/>
    <s v="Bhairavi Jog"/>
    <s v="user_9SBRjyF0n4iWuhUdqRyQkFhl2J4uyNKhFWvvJEvunX8"/>
    <s v="Omkar Ghate"/>
    <s v="2022-07-25 05:26:29.548000+00:00"/>
    <s v="2022-09-26 05:04:54.232000+00:00"/>
    <m/>
    <s v="Pune"/>
    <m/>
    <s v="2020-09-23 02:33:00+00:00"/>
    <m/>
    <n v="60"/>
    <m/>
    <m/>
    <m/>
    <m/>
    <m/>
    <m/>
    <m/>
    <s v="PAID_SOCIAL"/>
    <m/>
    <m/>
    <m/>
    <s v="Manufacturing"/>
    <m/>
    <m/>
    <m/>
    <m/>
    <m/>
    <m/>
    <m/>
    <m/>
    <m/>
    <m/>
    <m/>
    <m/>
    <m/>
    <m/>
    <s v="user_228eUmsdKIb9OItgmiDq1zD4aPZ1eqiapbaLAGeBf8g"/>
    <s v="Bhairavi Jog"/>
    <s v="Shriram Kulkarni; Siddharth Angolkar"/>
    <m/>
    <s v="September"/>
    <s v="Gated Content; Warm Referral"/>
    <m/>
    <m/>
    <s v="Employee Engagement Handbook"/>
    <m/>
    <m/>
    <m/>
    <s v="2020-12-06 09:48:35.102000+00:00"/>
    <s v="2022-10-20 07:36:36.430000+00:00"/>
    <s v="GTL"/>
  </r>
  <r>
    <s v="Anshum Naithani"/>
    <n v="10000"/>
    <s v="INR"/>
    <n v="0"/>
    <s v="9/26/22"/>
    <s v="Sales"/>
    <s v="stat_1hn9nRJaLbI53NxPuSQgo90kRpbpKsFlwN4oEGNUTdO"/>
    <s v="Lost"/>
    <n v="0"/>
    <s v="OpportunityStatusType.Lost"/>
    <s v="cont_kkqZmUyE2ZzMtWRMXK6Ti5S7nIVZ4t5o3Bx9dsztqtz"/>
    <x v="56"/>
    <s v="GPA - Renewal"/>
    <s v="lead_jIBvS3ledQoAHxSSPtyDro910ieFCMuDKA4uzYNs9Rd"/>
    <s v="Chartered Hotels Bodh Gaya Pvt Ltd"/>
    <s v="Shreenath Bhat"/>
    <s v="user_GL8PBiV4pvzsQLVHSdZLeMQAQcGjCvLkffg486DHfZJ"/>
    <s v="Anshum Naithani"/>
    <s v="2022-09-20 05:53:30.210000+00:00"/>
    <s v="2022-09-26 00:23:20.124000+00:00"/>
    <m/>
    <s v="Mumbai"/>
    <m/>
    <m/>
    <m/>
    <n v="1500"/>
    <m/>
    <m/>
    <m/>
    <m/>
    <m/>
    <m/>
    <m/>
    <m/>
    <m/>
    <m/>
    <m/>
    <m/>
    <m/>
    <m/>
    <m/>
    <m/>
    <m/>
    <m/>
    <m/>
    <m/>
    <m/>
    <m/>
    <m/>
    <m/>
    <m/>
    <m/>
    <m/>
    <m/>
    <m/>
    <m/>
    <s v="September"/>
    <m/>
    <m/>
    <m/>
    <m/>
    <m/>
    <m/>
    <m/>
    <s v="2022-09-20 05:50:56.821000+00:00"/>
    <s v="2022-10-20 10:29:53.984000+00:00"/>
    <s v="GPA"/>
  </r>
  <r>
    <s v="Anshum Naithani"/>
    <n v="800000"/>
    <s v="INR"/>
    <n v="0"/>
    <s v="9/30/22"/>
    <s v="Sales"/>
    <s v="stat_kcR4fZg7TU7jjk1jAVua3qGLRS4J5uFayEjK5j02wtv"/>
    <s v="Unqualified"/>
    <n v="0"/>
    <s v="OpportunityStatusType.Lost"/>
    <m/>
    <x v="1"/>
    <m/>
    <s v="lead_DH5aITJRChg4SZPqedpYRRJptTYPSEFfA61Pszr03wj"/>
    <s v="Sethia Infrastructure"/>
    <s v="Prajakta Sahastrabudhe"/>
    <s v="user_GL8PBiV4pvzsQLVHSdZLeMQAQcGjCvLkffg486DHfZJ"/>
    <s v="Anshum Naithani"/>
    <s v="2022-08-01 04:49:25.165000+00:00"/>
    <s v="2022-09-26 00:23:41.762000+00:00"/>
    <m/>
    <s v="Mumbai"/>
    <m/>
    <m/>
    <m/>
    <n v="40"/>
    <m/>
    <m/>
    <m/>
    <m/>
    <m/>
    <m/>
    <m/>
    <m/>
    <m/>
    <m/>
    <m/>
    <s v="Construction &amp; Real Estate"/>
    <m/>
    <m/>
    <m/>
    <m/>
    <m/>
    <m/>
    <m/>
    <m/>
    <m/>
    <m/>
    <m/>
    <m/>
    <s v="Aniket Vahile"/>
    <m/>
    <s v="user_BtmkQ6xvtDyCMLstiH7YmmQURsFQdjarGcnSBd9UgEk"/>
    <s v="Vikas Raj"/>
    <m/>
    <m/>
    <s v="August"/>
    <s v="Cold Call"/>
    <s v="Naukri.com"/>
    <m/>
    <m/>
    <m/>
    <m/>
    <m/>
    <s v="2022-06-06 04:35:18.968000+00:00"/>
    <s v="2022-09-26 00:23:41.815000+00:00"/>
    <s v="GMC"/>
  </r>
  <r>
    <s v="Anshum Naithani"/>
    <n v="10000"/>
    <s v="INR"/>
    <n v="0"/>
    <s v="9/26/22"/>
    <s v="Sales"/>
    <s v="stat_1hn9nRJaLbI53NxPuSQgo90kRpbpKsFlwN4oEGNUTdO"/>
    <s v="Lost"/>
    <n v="0"/>
    <s v="OpportunityStatusType.Lost"/>
    <s v="cont_Z70lOEpk4XWO2U6ufb7pDHcB9AI5ANF5YpLs0dCLb78"/>
    <x v="56"/>
    <s v="GPA - Renewal"/>
    <s v="lead_VyP39IU42Kr8iJV9vZtUcPVbYrQVy22rk4PZZR4aATb"/>
    <s v="Jupiter Hotels Pvt. Ltd."/>
    <s v="Shreenath Bhat"/>
    <s v="user_GL8PBiV4pvzsQLVHSdZLeMQAQcGjCvLkffg486DHfZJ"/>
    <s v="Anshum Naithani"/>
    <s v="2022-09-19 14:02:33.491000+00:00"/>
    <s v="2022-09-26 00:22:33.245000+00:00"/>
    <m/>
    <s v="Mumbai"/>
    <m/>
    <m/>
    <m/>
    <n v="1500"/>
    <m/>
    <m/>
    <m/>
    <m/>
    <m/>
    <m/>
    <m/>
    <m/>
    <m/>
    <m/>
    <m/>
    <m/>
    <m/>
    <m/>
    <m/>
    <m/>
    <m/>
    <m/>
    <m/>
    <m/>
    <m/>
    <m/>
    <m/>
    <m/>
    <m/>
    <m/>
    <m/>
    <m/>
    <m/>
    <m/>
    <s v="September"/>
    <m/>
    <m/>
    <m/>
    <m/>
    <m/>
    <m/>
    <m/>
    <s v="2022-09-19 13:58:03.937000+00:00"/>
    <s v="2022-10-20 10:16:04.260000+00:00"/>
    <s v="GPA"/>
  </r>
  <r>
    <s v="Anshum Naithani"/>
    <n v="10000"/>
    <s v="INR"/>
    <n v="0"/>
    <s v="9/26/22"/>
    <s v="Sales"/>
    <s v="stat_1hn9nRJaLbI53NxPuSQgo90kRpbpKsFlwN4oEGNUTdO"/>
    <s v="Lost"/>
    <n v="0"/>
    <s v="OpportunityStatusType.Lost"/>
    <s v="cont_qlFZOLUyW01LX4yEqJdI4ftMWLwEGqMSjyG1xwK5JmD"/>
    <x v="56"/>
    <s v="GPA - Renewal"/>
    <s v="lead_2Vke8SrjSHbZKMfVBKjrYYJlt8tfWQm0TFTl7N4ddaW"/>
    <s v="Chartered Hotels Raipur Pvt. Ltd."/>
    <s v="Shreenath Bhat"/>
    <s v="user_GL8PBiV4pvzsQLVHSdZLeMQAQcGjCvLkffg486DHfZJ"/>
    <s v="Anshum Naithani"/>
    <s v="2022-09-19 13:56:13.014000+00:00"/>
    <s v="2022-09-26 00:22:09.757000+00:00"/>
    <m/>
    <s v="Mumbai"/>
    <m/>
    <m/>
    <m/>
    <n v="1500"/>
    <m/>
    <m/>
    <m/>
    <m/>
    <m/>
    <m/>
    <m/>
    <m/>
    <m/>
    <m/>
    <m/>
    <m/>
    <m/>
    <m/>
    <m/>
    <m/>
    <m/>
    <m/>
    <m/>
    <m/>
    <m/>
    <m/>
    <m/>
    <m/>
    <m/>
    <m/>
    <s v="user_vMd4rmcrSbjykdyL2J7rrYn84SWdcNc5FKligrmItPw"/>
    <s v="Shreenath Bhat"/>
    <m/>
    <m/>
    <s v="September"/>
    <m/>
    <m/>
    <m/>
    <m/>
    <m/>
    <m/>
    <m/>
    <s v="2022-09-19 13:53:10.450000+00:00"/>
    <s v="2022-10-20 10:17:31.878000+00:00"/>
    <s v="GPA"/>
  </r>
  <r>
    <s v="Anshum Naithani"/>
    <n v="10000"/>
    <s v="INR"/>
    <n v="0"/>
    <s v="9/26/22"/>
    <s v="Sales"/>
    <s v="stat_1hn9nRJaLbI53NxPuSQgo90kRpbpKsFlwN4oEGNUTdO"/>
    <s v="Lost"/>
    <n v="0"/>
    <s v="OpportunityStatusType.Lost"/>
    <s v="cont_NKEmJf45NE8iYdLfJ1ysxgmsjh5jPo3YfmHMqBwJK3M"/>
    <x v="56"/>
    <s v="GPA - Renewal"/>
    <s v="lead_x1an7jPKzxX8akRXK674F6ymaDUpSQ881au7gM0CNu6"/>
    <s v="Robust Hotels Pvt Ltd"/>
    <s v="Shreenath Bhat"/>
    <s v="user_GL8PBiV4pvzsQLVHSdZLeMQAQcGjCvLkffg486DHfZJ"/>
    <s v="Anshum Naithani"/>
    <s v="2022-09-19 14:07:46.325000+00:00"/>
    <s v="2022-09-26 00:22:57.839000+00:00"/>
    <m/>
    <s v="Mumbai"/>
    <m/>
    <m/>
    <m/>
    <n v="1500"/>
    <m/>
    <m/>
    <m/>
    <m/>
    <m/>
    <m/>
    <m/>
    <m/>
    <m/>
    <m/>
    <m/>
    <m/>
    <m/>
    <m/>
    <m/>
    <m/>
    <m/>
    <m/>
    <m/>
    <m/>
    <m/>
    <m/>
    <m/>
    <m/>
    <m/>
    <m/>
    <m/>
    <m/>
    <m/>
    <m/>
    <s v="September"/>
    <m/>
    <m/>
    <m/>
    <m/>
    <m/>
    <m/>
    <m/>
    <s v="2022-09-19 14:03:48.832000+00:00"/>
    <s v="2022-10-20 10:15:35.901000+00:00"/>
    <s v="GPA"/>
  </r>
  <r>
    <s v="Anshum Naithani"/>
    <n v="1000000"/>
    <s v="INR"/>
    <n v="0"/>
    <s v="9/26/22"/>
    <s v="Sales"/>
    <s v="stat_1hn9nRJaLbI53NxPuSQgo90kRpbpKsFlwN4oEGNUTdO"/>
    <s v="Lost"/>
    <n v="0"/>
    <s v="OpportunityStatusType.Lost"/>
    <s v="cont_nG63LhtsEcIk8PvSjnJ7iYFMT2xGIzinWZKgOMtDJxt"/>
    <x v="56"/>
    <s v="GMC - Renewal"/>
    <s v="lead_WKSQoHX2Wlu3efB1fYMDL67QFeA5fLdAhTJ5xZL724L"/>
    <s v="Asian Hotels Pvt. Ltd."/>
    <s v="Shreenath Bhat"/>
    <s v="user_GL8PBiV4pvzsQLVHSdZLeMQAQcGjCvLkffg486DHfZJ"/>
    <s v="Anshum Naithani"/>
    <s v="2022-09-19 14:13:21.313000+00:00"/>
    <s v="2022-09-26 00:20:51.062000+00:00"/>
    <m/>
    <s v="Mumbai"/>
    <m/>
    <m/>
    <m/>
    <n v="1500"/>
    <m/>
    <m/>
    <m/>
    <m/>
    <m/>
    <m/>
    <m/>
    <m/>
    <m/>
    <m/>
    <m/>
    <m/>
    <m/>
    <m/>
    <m/>
    <m/>
    <m/>
    <m/>
    <m/>
    <m/>
    <m/>
    <m/>
    <m/>
    <m/>
    <m/>
    <m/>
    <s v="user_vMd4rmcrSbjykdyL2J7rrYn84SWdcNc5FKligrmItPw"/>
    <s v="Shreenath Bhat"/>
    <m/>
    <m/>
    <s v="September"/>
    <m/>
    <m/>
    <m/>
    <m/>
    <m/>
    <m/>
    <m/>
    <s v="2022-09-19 14:09:48.431000+00:00"/>
    <s v="2022-10-20 10:19:43.154000+00:00"/>
    <s v="GMC"/>
  </r>
  <r>
    <s v="Anshum Naithani"/>
    <n v="500000"/>
    <s v="INR"/>
    <n v="0"/>
    <s v="9/26/22"/>
    <s v="Sales"/>
    <s v="stat_1hn9nRJaLbI53NxPuSQgo90kRpbpKsFlwN4oEGNUTdO"/>
    <s v="Lost"/>
    <n v="0"/>
    <s v="OpportunityStatusType.Lost"/>
    <s v="cont_kkqZmUyE2ZzMtWRMXK6Ti5S7nIVZ4t5o3Bx9dsztqtz"/>
    <x v="56"/>
    <s v="GMC - Renewal"/>
    <s v="lead_jIBvS3ledQoAHxSSPtyDro910ieFCMuDKA4uzYNs9Rd"/>
    <s v="Chartered Hotels Bodh Gaya Pvt Ltd"/>
    <s v="Shreenath Bhat"/>
    <s v="user_GL8PBiV4pvzsQLVHSdZLeMQAQcGjCvLkffg486DHfZJ"/>
    <s v="Anshum Naithani"/>
    <s v="2022-09-20 05:52:55.786000+00:00"/>
    <s v="2022-09-26 00:21:20.809000+00:00"/>
    <m/>
    <s v="Mumbai"/>
    <m/>
    <m/>
    <m/>
    <n v="1500"/>
    <m/>
    <m/>
    <m/>
    <m/>
    <m/>
    <m/>
    <m/>
    <m/>
    <m/>
    <m/>
    <m/>
    <m/>
    <m/>
    <m/>
    <m/>
    <m/>
    <m/>
    <m/>
    <m/>
    <m/>
    <m/>
    <m/>
    <m/>
    <m/>
    <m/>
    <m/>
    <m/>
    <m/>
    <m/>
    <m/>
    <s v="September"/>
    <m/>
    <m/>
    <m/>
    <m/>
    <m/>
    <m/>
    <m/>
    <s v="2022-09-20 05:50:56.821000+00:00"/>
    <s v="2022-10-20 10:29:53.984000+00:00"/>
    <s v="GMC"/>
  </r>
  <r>
    <s v="Anshum Naithani"/>
    <n v="20000"/>
    <s v="INR"/>
    <n v="0"/>
    <s v="9/26/22"/>
    <s v="Sales"/>
    <s v="stat_1hn9nRJaLbI53NxPuSQgo90kRpbpKsFlwN4oEGNUTdO"/>
    <s v="Lost"/>
    <n v="0"/>
    <s v="OpportunityStatusType.Lost"/>
    <s v="cont_H738fQ04aY1MRRTBEa9csBj5RYpn5LBBtRHMVEuE4bV"/>
    <x v="56"/>
    <s v="GPA - Renewal"/>
    <s v="lead_yW18R3s8z1mKHtTMf8Mx5wkmlrwuIB2nEkGXCukfKAg"/>
    <s v="Chartered Hotels Corporate Pvt. Ltd."/>
    <s v="Shreenath Bhat"/>
    <s v="user_GL8PBiV4pvzsQLVHSdZLeMQAQcGjCvLkffg486DHfZJ"/>
    <s v="Anshum Naithani"/>
    <s v="2022-09-19 13:50:28.306000+00:00"/>
    <s v="2022-09-26 00:21:44.141000+00:00"/>
    <m/>
    <s v="Mumbai"/>
    <m/>
    <m/>
    <m/>
    <n v="1500"/>
    <m/>
    <m/>
    <m/>
    <m/>
    <m/>
    <m/>
    <m/>
    <m/>
    <m/>
    <m/>
    <m/>
    <m/>
    <m/>
    <m/>
    <m/>
    <m/>
    <m/>
    <m/>
    <m/>
    <m/>
    <m/>
    <m/>
    <m/>
    <m/>
    <m/>
    <m/>
    <m/>
    <m/>
    <m/>
    <m/>
    <s v="September"/>
    <m/>
    <m/>
    <m/>
    <m/>
    <m/>
    <m/>
    <m/>
    <s v="2022-09-19 13:47:33.210000+00:00"/>
    <s v="2022-10-20 10:29:05.335000+00:00"/>
    <s v="GPA"/>
  </r>
  <r>
    <s v="Anshum Naithani"/>
    <n v="1000000"/>
    <s v="INR"/>
    <n v="0"/>
    <s v="9/26/22"/>
    <s v="Sales"/>
    <s v="stat_1hn9nRJaLbI53NxPuSQgo90kRpbpKsFlwN4oEGNUTdO"/>
    <s v="Lost"/>
    <n v="0"/>
    <s v="OpportunityStatusType.Lost"/>
    <s v="cont_qlFZOLUyW01LX4yEqJdI4ftMWLwEGqMSjyG1xwK5JmD"/>
    <x v="56"/>
    <s v="GMC - Renewal"/>
    <s v="lead_2Vke8SrjSHbZKMfVBKjrYYJlt8tfWQm0TFTl7N4ddaW"/>
    <s v="Chartered Hotels Raipur Pvt. Ltd."/>
    <s v="Shreenath Bhat"/>
    <s v="user_GL8PBiV4pvzsQLVHSdZLeMQAQcGjCvLkffg486DHfZJ"/>
    <s v="Anshum Naithani"/>
    <s v="2022-09-19 13:55:47.474000+00:00"/>
    <s v="2022-09-26 00:19:51.361000+00:00"/>
    <m/>
    <s v="Mumbai"/>
    <m/>
    <m/>
    <m/>
    <n v="1500"/>
    <m/>
    <m/>
    <m/>
    <m/>
    <m/>
    <m/>
    <m/>
    <m/>
    <m/>
    <m/>
    <m/>
    <m/>
    <m/>
    <m/>
    <m/>
    <m/>
    <m/>
    <m/>
    <m/>
    <m/>
    <m/>
    <m/>
    <m/>
    <m/>
    <m/>
    <m/>
    <s v="user_vMd4rmcrSbjykdyL2J7rrYn84SWdcNc5FKligrmItPw"/>
    <s v="Shreenath Bhat"/>
    <m/>
    <m/>
    <s v="September"/>
    <m/>
    <m/>
    <m/>
    <m/>
    <m/>
    <m/>
    <m/>
    <s v="2022-09-19 13:53:10.450000+00:00"/>
    <s v="2022-10-20 10:17:31.878000+00:00"/>
    <s v="GMC"/>
  </r>
  <r>
    <s v="Anshum Naithani"/>
    <n v="1000000"/>
    <s v="INR"/>
    <n v="0"/>
    <s v="9/26/22"/>
    <s v="Sales"/>
    <s v="stat_1hn9nRJaLbI53NxPuSQgo90kRpbpKsFlwN4oEGNUTdO"/>
    <s v="Lost"/>
    <n v="0"/>
    <s v="OpportunityStatusType.Lost"/>
    <s v="cont_NKEmJf45NE8iYdLfJ1ysxgmsjh5jPo3YfmHMqBwJK3M"/>
    <x v="56"/>
    <s v="GMC - Renewal"/>
    <s v="lead_x1an7jPKzxX8akRXK674F6ymaDUpSQ881au7gM0CNu6"/>
    <s v="Robust Hotels Pvt Ltd"/>
    <s v="Shreenath Bhat"/>
    <s v="user_GL8PBiV4pvzsQLVHSdZLeMQAQcGjCvLkffg486DHfZJ"/>
    <s v="Anshum Naithani"/>
    <s v="2022-09-19 14:06:54.864000+00:00"/>
    <s v="2022-09-26 00:20:35.939000+00:00"/>
    <m/>
    <s v="Mumbai"/>
    <m/>
    <m/>
    <m/>
    <n v="1500"/>
    <m/>
    <m/>
    <m/>
    <m/>
    <m/>
    <m/>
    <m/>
    <m/>
    <m/>
    <m/>
    <m/>
    <m/>
    <m/>
    <m/>
    <m/>
    <m/>
    <m/>
    <m/>
    <m/>
    <m/>
    <m/>
    <m/>
    <m/>
    <m/>
    <m/>
    <m/>
    <m/>
    <m/>
    <m/>
    <m/>
    <s v="September"/>
    <m/>
    <m/>
    <m/>
    <m/>
    <m/>
    <m/>
    <m/>
    <s v="2022-09-19 14:03:48.832000+00:00"/>
    <s v="2022-10-20 10:15:35.901000+00:00"/>
    <s v="GMC"/>
  </r>
  <r>
    <s v="Anshum Naithani"/>
    <n v="1000000"/>
    <s v="INR"/>
    <n v="0"/>
    <s v="9/26/22"/>
    <s v="Sales"/>
    <s v="stat_1hn9nRJaLbI53NxPuSQgo90kRpbpKsFlwN4oEGNUTdO"/>
    <s v="Lost"/>
    <n v="0"/>
    <s v="OpportunityStatusType.Lost"/>
    <s v="cont_Z70lOEpk4XWO2U6ufb7pDHcB9AI5ANF5YpLs0dCLb78"/>
    <x v="56"/>
    <s v="GMC - Renewal"/>
    <s v="lead_VyP39IU42Kr8iJV9vZtUcPVbYrQVy22rk4PZZR4aATb"/>
    <s v="Jupiter Hotels Pvt. Ltd."/>
    <s v="Shreenath Bhat"/>
    <s v="user_GL8PBiV4pvzsQLVHSdZLeMQAQcGjCvLkffg486DHfZJ"/>
    <s v="Anshum Naithani"/>
    <s v="2022-09-19 14:00:12.487000+00:00"/>
    <s v="2022-09-26 00:20:17.834000+00:00"/>
    <m/>
    <s v="Mumbai"/>
    <m/>
    <m/>
    <m/>
    <n v="1500"/>
    <m/>
    <m/>
    <m/>
    <m/>
    <m/>
    <m/>
    <m/>
    <m/>
    <m/>
    <m/>
    <m/>
    <m/>
    <m/>
    <m/>
    <m/>
    <m/>
    <m/>
    <m/>
    <m/>
    <m/>
    <m/>
    <m/>
    <m/>
    <m/>
    <m/>
    <m/>
    <m/>
    <m/>
    <m/>
    <m/>
    <s v="September"/>
    <m/>
    <m/>
    <m/>
    <m/>
    <m/>
    <m/>
    <m/>
    <s v="2022-09-19 13:58:03.937000+00:00"/>
    <s v="2022-10-20 10:16:04.260000+00:00"/>
    <s v="GMC"/>
  </r>
  <r>
    <s v="Anshum Naithani"/>
    <n v="1000000"/>
    <s v="INR"/>
    <n v="0"/>
    <s v="9/26/22"/>
    <s v="Sales"/>
    <s v="stat_1hn9nRJaLbI53NxPuSQgo90kRpbpKsFlwN4oEGNUTdO"/>
    <s v="Lost"/>
    <n v="0"/>
    <s v="OpportunityStatusType.Lost"/>
    <s v="cont_H738fQ04aY1MRRTBEa9csBj5RYpn5LBBtRHMVEuE4bV"/>
    <x v="56"/>
    <s v="GMC - Renewal"/>
    <s v="lead_yW18R3s8z1mKHtTMf8Mx5wkmlrwuIB2nEkGXCukfKAg"/>
    <s v="Chartered Hotels Corporate Pvt. Ltd."/>
    <s v="Shreenath Bhat"/>
    <s v="user_GL8PBiV4pvzsQLVHSdZLeMQAQcGjCvLkffg486DHfZJ"/>
    <s v="Anshum Naithani"/>
    <s v="2022-09-19 13:50:02.994000+00:00"/>
    <s v="2022-09-26 00:19:24.918000+00:00"/>
    <m/>
    <s v="Mumbai"/>
    <m/>
    <m/>
    <m/>
    <n v="1500"/>
    <m/>
    <m/>
    <m/>
    <m/>
    <m/>
    <m/>
    <m/>
    <m/>
    <m/>
    <m/>
    <m/>
    <m/>
    <m/>
    <m/>
    <m/>
    <m/>
    <m/>
    <m/>
    <m/>
    <m/>
    <m/>
    <m/>
    <m/>
    <m/>
    <m/>
    <m/>
    <m/>
    <m/>
    <m/>
    <m/>
    <s v="September"/>
    <m/>
    <m/>
    <m/>
    <m/>
    <m/>
    <m/>
    <m/>
    <s v="2022-09-19 13:47:33.210000+00:00"/>
    <s v="2022-10-20 10:29:05.335000+00:00"/>
    <s v="GMC"/>
  </r>
  <r>
    <s v="Anshum Naithani"/>
    <n v="1000000"/>
    <s v="INR"/>
    <n v="0"/>
    <s v="9/26/22"/>
    <s v="Sales"/>
    <s v="stat_1hn9nRJaLbI53NxPuSQgo90kRpbpKsFlwN4oEGNUTdO"/>
    <s v="Lost"/>
    <n v="0"/>
    <s v="OpportunityStatusType.Lost"/>
    <s v="cont_kBujxoL4ZT0Ks9W3Pn0UTE5xohKICJxovNKYNPrjhdy"/>
    <x v="56"/>
    <s v="GMC - Chartered Hotels Hampi Pvt Ltd."/>
    <s v="lead_nAzEN3tzcECwpBucyLr6CrRRIgxYXc52g2e00TvTkFx"/>
    <s v="Chartered Hotels Hampi Pvt Ltd."/>
    <s v="Shreenath Bhat"/>
    <s v="user_GL8PBiV4pvzsQLVHSdZLeMQAQcGjCvLkffg486DHfZJ"/>
    <s v="Anshum Naithani"/>
    <s v="2022-09-19 13:44:48.512000+00:00"/>
    <s v="2022-09-26 00:18:53.877000+00:00"/>
    <m/>
    <s v="Mumbai"/>
    <m/>
    <m/>
    <m/>
    <n v="1500"/>
    <m/>
    <m/>
    <m/>
    <m/>
    <m/>
    <m/>
    <m/>
    <m/>
    <m/>
    <m/>
    <m/>
    <m/>
    <m/>
    <m/>
    <m/>
    <m/>
    <m/>
    <m/>
    <m/>
    <m/>
    <m/>
    <m/>
    <m/>
    <m/>
    <m/>
    <m/>
    <m/>
    <m/>
    <m/>
    <m/>
    <s v="September"/>
    <m/>
    <m/>
    <m/>
    <m/>
    <m/>
    <m/>
    <m/>
    <s v="2022-09-19 13:42:29.125000+00:00"/>
    <s v="2022-10-20 10:23:32.924000+00:00"/>
    <s v="GMC"/>
  </r>
  <r>
    <s v="Abhiroop Ganguly"/>
    <n v="2000000"/>
    <s v="INR"/>
    <n v="50"/>
    <s v="9/27/22"/>
    <s v="Sales"/>
    <s v="stat_FKdNPXXuhXKKBjrSCi23zNHNqbRdSPZ9hl2qCMmtVnP"/>
    <s v="Negotiation"/>
    <n v="0"/>
    <s v="OpportunityStatusType.Active"/>
    <s v="cont_DN46OIw4Wrp9JwNf7EsEO70nvKi7K6UblWpGbHcI26j"/>
    <x v="66"/>
    <s v="GMC (Renewal)"/>
    <s v="lead_5ZVjq1TLxj3WvDn0a3XNgJAZMYH5awLxdwx8DdSBsIL"/>
    <s v="Pelatro"/>
    <s v="Pranav Kenjale"/>
    <s v="user_P3f70h2AcefBkFTBZpvA9LgDbjTmUIXkqdKqHJ5evwA"/>
    <s v="Manojkumar Tinna"/>
    <s v="2022-08-02 12:32:07.894000+00:00"/>
    <s v="2022-09-24 12:30:35.786000+00:00"/>
    <m/>
    <s v="Bangalore"/>
    <m/>
    <m/>
    <m/>
    <n v="250"/>
    <m/>
    <m/>
    <m/>
    <m/>
    <m/>
    <m/>
    <m/>
    <m/>
    <m/>
    <m/>
    <m/>
    <m/>
    <m/>
    <m/>
    <m/>
    <m/>
    <m/>
    <m/>
    <m/>
    <m/>
    <m/>
    <m/>
    <m/>
    <m/>
    <m/>
    <m/>
    <s v="user_aM3WaaSUQQmaNnsm9l2FQRVWUEr8RN2ZdXzsuQUalQ3"/>
    <s v="Bharti Bankey"/>
    <m/>
    <m/>
    <s v="September"/>
    <s v="Gated Content"/>
    <m/>
    <m/>
    <s v="Employee Engagement Handbook"/>
    <m/>
    <m/>
    <m/>
    <s v="2022-05-19 08:50:52.898000+00:00"/>
    <s v="2022-10-10 07:33:00.819000+00:00"/>
    <m/>
  </r>
  <r>
    <s v="Anshum Naithani"/>
    <n v="2000000"/>
    <s v="INR"/>
    <n v="0"/>
    <s v="9/30/22"/>
    <s v="Sales"/>
    <s v="stat_1hn9nRJaLbI53NxPuSQgo90kRpbpKsFlwN4oEGNUTdO"/>
    <s v="Lost"/>
    <n v="0"/>
    <s v="OpportunityStatusType.Lost"/>
    <s v="cont_WceZKzAxaoiu711NIh7am2nbq0NXOjuhS36DxpXyyT7"/>
    <x v="67"/>
    <s v="GMC - Chartered Lucknow"/>
    <s v="lead_cj06l2cky60oe66TApSqGF8GQUYf6UVXdJainfMPsXS"/>
    <s v="Saraf Hotel Enterprises (Chartered Lucknow)"/>
    <s v="Shreenath Bhat"/>
    <s v="user_P3f70h2AcefBkFTBZpvA9LgDbjTmUIXkqdKqHJ5evwA"/>
    <s v="Manojkumar Tinna"/>
    <s v="2022-06-24 07:02:10.864000+00:00"/>
    <s v="2022-09-24 08:12:28.418000+00:00"/>
    <m/>
    <s v="Mumbai"/>
    <m/>
    <m/>
    <m/>
    <n v="1500"/>
    <m/>
    <m/>
    <m/>
    <m/>
    <m/>
    <m/>
    <m/>
    <s v="PAID_SOCIAL"/>
    <m/>
    <m/>
    <m/>
    <s v="Hospitality &amp; Travel"/>
    <m/>
    <m/>
    <m/>
    <m/>
    <m/>
    <m/>
    <m/>
    <m/>
    <m/>
    <m/>
    <m/>
    <m/>
    <m/>
    <m/>
    <s v="user_vMd4rmcrSbjykdyL2J7rrYn84SWdcNc5FKligrmItPw"/>
    <s v="Shreenath Bhat"/>
    <m/>
    <m/>
    <s v="September"/>
    <s v="Gated Content"/>
    <m/>
    <m/>
    <s v="Employee Engagement Handbook"/>
    <m/>
    <m/>
    <m/>
    <s v="2022-02-03 11:35:47.436000+00:00"/>
    <s v="2022-10-10 09:00:03.283000+00:00"/>
    <s v="GMC"/>
  </r>
  <r>
    <s v="Anshum Naithani"/>
    <n v="500000"/>
    <s v="INR"/>
    <n v="0"/>
    <s v="9/15/22"/>
    <s v="Sales"/>
    <s v="stat_1hn9nRJaLbI53NxPuSQgo90kRpbpKsFlwN4oEGNUTdO"/>
    <s v="Lost"/>
    <n v="0"/>
    <s v="OpportunityStatusType.Lost"/>
    <s v="cont_WceZKzAxaoiu711NIh7am2nbq0NXOjuhS36DxpXyyT7"/>
    <x v="67"/>
    <s v="GPA - Chartered Lucknow"/>
    <s v="lead_cj06l2cky60oe66TApSqGF8GQUYf6UVXdJainfMPsXS"/>
    <s v="Saraf Hotel Enterprises (Chartered Lucknow)"/>
    <s v="Shreenath Bhat"/>
    <s v="user_P3f70h2AcefBkFTBZpvA9LgDbjTmUIXkqdKqHJ5evwA"/>
    <s v="Manojkumar Tinna"/>
    <s v="2022-06-24 07:03:39.021000+00:00"/>
    <s v="2022-09-24 08:12:19.741000+00:00"/>
    <m/>
    <s v="Mumbai"/>
    <m/>
    <m/>
    <m/>
    <n v="1500"/>
    <m/>
    <m/>
    <m/>
    <m/>
    <m/>
    <m/>
    <m/>
    <s v="PAID_SOCIAL"/>
    <m/>
    <m/>
    <m/>
    <s v="Hospitality &amp; Travel"/>
    <m/>
    <m/>
    <m/>
    <m/>
    <m/>
    <m/>
    <m/>
    <m/>
    <m/>
    <m/>
    <m/>
    <m/>
    <m/>
    <m/>
    <s v="user_vMd4rmcrSbjykdyL2J7rrYn84SWdcNc5FKligrmItPw"/>
    <s v="Shreenath Bhat"/>
    <m/>
    <m/>
    <s v="September"/>
    <s v="Gated Content"/>
    <m/>
    <m/>
    <s v="Employee Engagement Handbook"/>
    <m/>
    <m/>
    <m/>
    <s v="2022-02-03 11:35:47.436000+00:00"/>
    <s v="2022-10-10 09:00:03.283000+00:00"/>
    <s v="GPA"/>
  </r>
  <r>
    <s v="Chetan Kumar"/>
    <n v="3000000"/>
    <s v="INR"/>
    <n v="0"/>
    <s v="9/22/22"/>
    <s v="Sales"/>
    <s v="stat_1hn9nRJaLbI53NxPuSQgo90kRpbpKsFlwN4oEGNUTdO"/>
    <s v="Lost"/>
    <n v="0"/>
    <s v="OpportunityStatusType.Lost"/>
    <m/>
    <x v="1"/>
    <s v="GMC"/>
    <s v="lead_kulB8ZR7Vif2PM55xIO9VnfweGdZ56yEiW0UN4noTpA"/>
    <s v="Netscribes"/>
    <s v="Aditya Binani"/>
    <s v="user_P3f70h2AcefBkFTBZpvA9LgDbjTmUIXkqdKqHJ5evwA"/>
    <s v="Manojkumar Tinna"/>
    <s v="2022-06-03 11:45:44.037000+00:00"/>
    <s v="2022-09-24 08:04:07.441000+00:00"/>
    <m/>
    <s v="Mumbai"/>
    <m/>
    <m/>
    <m/>
    <n v="315"/>
    <m/>
    <m/>
    <m/>
    <m/>
    <m/>
    <m/>
    <m/>
    <s v="PAID_SOCIAL"/>
    <m/>
    <m/>
    <m/>
    <s v="Others"/>
    <m/>
    <m/>
    <m/>
    <m/>
    <m/>
    <m/>
    <m/>
    <m/>
    <m/>
    <m/>
    <m/>
    <m/>
    <s v="Aniket Vahile"/>
    <m/>
    <s v="user_g5Yw4Z4XnIbmcGhJO80vdtFdd5ElcDlgYO3q8l82ODn"/>
    <s v="Aditya Binani"/>
    <m/>
    <m/>
    <s v="August; September"/>
    <s v="Gated Content"/>
    <s v="Naukri.com"/>
    <m/>
    <s v="Employee Engagement Handbook"/>
    <m/>
    <m/>
    <m/>
    <s v="2021-04-20 11:36:27.296000+00:00"/>
    <s v="2022-09-24 08:10:57.609000+00:00"/>
    <m/>
  </r>
  <r>
    <s v="Omkar Ghate"/>
    <n v="990000"/>
    <s v="INR"/>
    <n v="100"/>
    <s v="9/23/22"/>
    <s v="Sales"/>
    <s v="stat_OZRiD1474QRJIpvnjHCZfiIvKcVD6mIKSSTzg8SwDVx"/>
    <s v="Won- Payment Completed"/>
    <n v="1"/>
    <s v="OpportunityStatusType.Won"/>
    <m/>
    <x v="1"/>
    <s v="Fire- Plant"/>
    <s v="lead_wXKoSIQhHwqR7NUaJZRMbmmeIBQNpex5qJk8uqJTt5i"/>
    <s v="AutoGen India Pvt Ltd"/>
    <s v="Bhairavi Jog"/>
    <s v="user_9SBRjyF0n4iWuhUdqRyQkFhl2J4uyNKhFWvvJEvunX8"/>
    <s v="Omkar Ghate"/>
    <s v="2022-08-02 11:18:24.487000+00:00"/>
    <s v="2022-09-23 12:14:45.683000+00:00"/>
    <m/>
    <s v="Pune"/>
    <m/>
    <s v="2020-09-23 02:33:00+00:00"/>
    <m/>
    <n v="60"/>
    <m/>
    <m/>
    <m/>
    <m/>
    <m/>
    <m/>
    <m/>
    <s v="PAID_SOCIAL"/>
    <m/>
    <m/>
    <m/>
    <s v="Manufacturing"/>
    <m/>
    <m/>
    <m/>
    <m/>
    <m/>
    <m/>
    <m/>
    <m/>
    <m/>
    <m/>
    <m/>
    <m/>
    <m/>
    <m/>
    <s v="user_228eUmsdKIb9OItgmiDq1zD4aPZ1eqiapbaLAGeBf8g"/>
    <s v="Bhairavi Jog"/>
    <s v="Shriram Kulkarni; Siddharth Angolkar"/>
    <m/>
    <s v="September"/>
    <s v="Gated Content; Warm Referral"/>
    <m/>
    <m/>
    <s v="Employee Engagement Handbook"/>
    <m/>
    <m/>
    <m/>
    <s v="2020-12-06 09:48:35.102000+00:00"/>
    <s v="2022-10-20 07:36:36.430000+00:00"/>
    <s v="NON EB"/>
  </r>
  <r>
    <s v="Vrushali Kummar"/>
    <n v="10000000"/>
    <s v="INR"/>
    <n v="0"/>
    <s v="9/24/22"/>
    <s v="Sales"/>
    <s v="stat_1hn9nRJaLbI53NxPuSQgo90kRpbpKsFlwN4oEGNUTdO"/>
    <s v="Lost"/>
    <n v="0"/>
    <s v="OpportunityStatusType.Lost"/>
    <s v="cont_dfR8N4dSlTsdUNm9FdG5KRZ2PgwoS5AFBSdokHRovMg"/>
    <x v="68"/>
    <s v="GMC (Renewal)"/>
    <s v="lead_YjZyltFGQCSLRUbHdTPzrUAIO4SDWpKfnDaRnc66wXF"/>
    <s v="ZETWERK"/>
    <s v="Pranav Kenjale"/>
    <s v="user_TZzywQwym26DjuswO479pxRhNKX152z8X1haCx2vcst"/>
    <s v="Vrushali Kummar"/>
    <s v="2022-07-08 11:09:44.732000+00:00"/>
    <s v="2022-09-23 17:34:45.154000+00:00"/>
    <m/>
    <s v="Bangalore"/>
    <m/>
    <m/>
    <m/>
    <n v="1000"/>
    <m/>
    <m/>
    <m/>
    <m/>
    <m/>
    <m/>
    <m/>
    <s v="PAID_SOCIAL"/>
    <m/>
    <m/>
    <m/>
    <s v="Manufacturing"/>
    <m/>
    <m/>
    <m/>
    <m/>
    <m/>
    <m/>
    <m/>
    <m/>
    <m/>
    <m/>
    <m/>
    <m/>
    <s v="Aniket Vahile; Sakshi Soni"/>
    <m/>
    <s v="user_1z3bdwgjF9RILRmuQPeXXGoPhafSi1mEgyb4l5sVEvN"/>
    <s v="Ankita Pingale"/>
    <m/>
    <m/>
    <s v="September"/>
    <s v="Gated Content"/>
    <s v="Lusha"/>
    <m/>
    <s v="Employee Engagement Handbook"/>
    <m/>
    <m/>
    <m/>
    <s v="2021-04-28 08:22:27.886000+00:00"/>
    <s v="2022-10-10 07:31:51.910000+00:00"/>
    <m/>
  </r>
  <r>
    <s v="Vrushali Kummar"/>
    <n v="645700"/>
    <s v="INR"/>
    <n v="0"/>
    <s v="9/23/22"/>
    <s v="Sales"/>
    <s v="stat_1hn9nRJaLbI53NxPuSQgo90kRpbpKsFlwN4oEGNUTdO"/>
    <s v="Lost"/>
    <n v="0"/>
    <s v="OpportunityStatusType.Lost"/>
    <s v="cont_dfR8N4dSlTsdUNm9FdG5KRZ2PgwoS5AFBSdokHRovMg"/>
    <x v="68"/>
    <s v="GPA (Renewal)"/>
    <s v="lead_YjZyltFGQCSLRUbHdTPzrUAIO4SDWpKfnDaRnc66wXF"/>
    <s v="ZETWERK"/>
    <s v="Pranav Kenjale"/>
    <s v="user_TZzywQwym26DjuswO479pxRhNKX152z8X1haCx2vcst"/>
    <s v="Vrushali Kummar"/>
    <s v="2022-09-01 06:57:54.752000+00:00"/>
    <s v="2022-09-23 17:34:26.833000+00:00"/>
    <m/>
    <s v="Bangalore"/>
    <m/>
    <m/>
    <m/>
    <n v="1000"/>
    <m/>
    <m/>
    <m/>
    <m/>
    <m/>
    <m/>
    <m/>
    <s v="PAID_SOCIAL"/>
    <m/>
    <m/>
    <m/>
    <s v="Manufacturing"/>
    <m/>
    <m/>
    <m/>
    <m/>
    <m/>
    <m/>
    <m/>
    <m/>
    <m/>
    <m/>
    <m/>
    <m/>
    <s v="Aniket Vahile; Sakshi Soni"/>
    <m/>
    <s v="user_1z3bdwgjF9RILRmuQPeXXGoPhafSi1mEgyb4l5sVEvN"/>
    <s v="Ankita Pingale"/>
    <m/>
    <m/>
    <s v="September"/>
    <s v="Gated Content"/>
    <s v="Lusha"/>
    <m/>
    <s v="Employee Engagement Handbook"/>
    <m/>
    <m/>
    <m/>
    <s v="2021-04-28 08:22:27.886000+00:00"/>
    <s v="2022-10-10 07:31:51.910000+00:00"/>
    <m/>
  </r>
  <r>
    <s v="Mayur Gadiyar"/>
    <n v="14827"/>
    <s v="INR"/>
    <n v="100"/>
    <s v="9/23/22"/>
    <s v="Sales"/>
    <s v="stat_OZRiD1474QRJIpvnjHCZfiIvKcVD6mIKSSTzg8SwDVx"/>
    <s v="Won- Payment Completed"/>
    <n v="1"/>
    <s v="OpportunityStatusType.Won"/>
    <s v="cont_pwJNCPt5Uota09v1N5JuECh5KiOgbxBskr9lAGAvOmM"/>
    <x v="69"/>
    <s v="Motor insurance"/>
    <s v="lead_j3ijfzhVxRkRM1sw9wtk48GSiRKbOMDtNBzw3Ilpq1G"/>
    <s v="Vritti Solutions"/>
    <s v="Nikhil Ahuja"/>
    <s v="user_bdUPAGjcS7p6513So3N4g3aWNS5HuBuVJi7bvCPAsLt"/>
    <s v="Mayur Gadiyar"/>
    <s v="2022-09-08 11:40:19.354000+00:00"/>
    <s v="2022-09-23 08:14:21.426000+00:00"/>
    <m/>
    <s v="Pune"/>
    <m/>
    <m/>
    <m/>
    <n v="231"/>
    <m/>
    <m/>
    <m/>
    <m/>
    <m/>
    <m/>
    <m/>
    <m/>
    <m/>
    <m/>
    <m/>
    <s v="IT Services &amp; IT Consulting"/>
    <m/>
    <m/>
    <m/>
    <m/>
    <m/>
    <m/>
    <m/>
    <m/>
    <m/>
    <m/>
    <m/>
    <m/>
    <s v="Yogesh Paigude"/>
    <m/>
    <s v="user_bdUPAGjcS7p6513So3N4g3aWNS5HuBuVJi7bvCPAsLt"/>
    <s v="Mayur Gadiyar"/>
    <s v="Shriram Kulkarni"/>
    <m/>
    <s v="May"/>
    <s v="Cold Call"/>
    <s v="Lusha"/>
    <m/>
    <m/>
    <m/>
    <m/>
    <m/>
    <s v="2022-01-10 13:09:17.828000+00:00"/>
    <s v="2022-10-13 04:21:39.310000+00:00"/>
    <s v="NON EB"/>
  </r>
  <r>
    <s v="Omkar Ghate"/>
    <n v="990000"/>
    <s v="INR"/>
    <n v="100"/>
    <s v="9/23/22"/>
    <s v="Sales"/>
    <s v="stat_OZRiD1474QRJIpvnjHCZfiIvKcVD6mIKSSTzg8SwDVx"/>
    <s v="Won- Payment Completed"/>
    <n v="1"/>
    <s v="OpportunityStatusType.Won"/>
    <m/>
    <x v="1"/>
    <s v="GMC (1+5)- Renewal"/>
    <s v="lead_wXKoSIQhHwqR7NUaJZRMbmmeIBQNpex5qJk8uqJTt5i"/>
    <s v="AutoGen India Pvt Ltd"/>
    <s v="Bhairavi Jog"/>
    <s v="user_9SBRjyF0n4iWuhUdqRyQkFhl2J4uyNKhFWvvJEvunX8"/>
    <s v="Omkar Ghate"/>
    <s v="2022-07-25 05:20:00.061000+00:00"/>
    <s v="2022-09-23 12:14:32.928000+00:00"/>
    <m/>
    <s v="Pune"/>
    <m/>
    <s v="2020-09-23 02:33:00+00:00"/>
    <m/>
    <n v="60"/>
    <m/>
    <m/>
    <m/>
    <m/>
    <m/>
    <m/>
    <m/>
    <s v="PAID_SOCIAL"/>
    <m/>
    <m/>
    <m/>
    <s v="Manufacturing"/>
    <m/>
    <m/>
    <m/>
    <m/>
    <m/>
    <m/>
    <m/>
    <m/>
    <m/>
    <m/>
    <m/>
    <m/>
    <m/>
    <m/>
    <s v="user_228eUmsdKIb9OItgmiDq1zD4aPZ1eqiapbaLAGeBf8g"/>
    <s v="Bhairavi Jog"/>
    <s v="Shriram Kulkarni; Siddharth Angolkar"/>
    <m/>
    <s v="September"/>
    <s v="Gated Content; Warm Referral"/>
    <m/>
    <m/>
    <s v="Employee Engagement Handbook"/>
    <m/>
    <m/>
    <m/>
    <s v="2020-12-06 09:48:35.102000+00:00"/>
    <s v="2022-10-20 07:36:36.430000+00:00"/>
    <s v="GMC"/>
  </r>
  <r>
    <s v="Mayur Gadiyar"/>
    <n v="522750"/>
    <s v="INR"/>
    <n v="100"/>
    <s v="9/23/22"/>
    <s v="Sales"/>
    <s v="stat_OZRiD1474QRJIpvnjHCZfiIvKcVD6mIKSSTzg8SwDVx"/>
    <s v="Won- Payment Completed"/>
    <n v="1"/>
    <s v="OpportunityStatusType.Won"/>
    <s v="cont_Lw5vuiGD7NL7g1qLdA7zmCzFFRY69TSZ6CR4idPkOVB"/>
    <x v="70"/>
    <m/>
    <s v="lead_JYfDc411nk491p5GYtl0zLhxgg7oXcpE1uYibCnLFNV"/>
    <s v="Khel Group Pvt Ltd"/>
    <s v="Gauri Munge"/>
    <s v="user_bdUPAGjcS7p6513So3N4g3aWNS5HuBuVJi7bvCPAsLt"/>
    <s v="Mayur Gadiyar"/>
    <s v="2022-08-26 09:08:16.176000+00:00"/>
    <s v="2022-09-23 08:18:08.934000+00:00"/>
    <m/>
    <s v="Mumbai"/>
    <m/>
    <m/>
    <m/>
    <n v="95"/>
    <m/>
    <m/>
    <m/>
    <m/>
    <m/>
    <m/>
    <m/>
    <m/>
    <m/>
    <m/>
    <m/>
    <s v="IT Services &amp; IT Consulting"/>
    <m/>
    <m/>
    <m/>
    <m/>
    <m/>
    <m/>
    <m/>
    <m/>
    <m/>
    <m/>
    <m/>
    <m/>
    <s v="Mrunmay Jalgaonkar"/>
    <m/>
    <s v="user_2jRs4eIjwv8MozxYA1DE9MMy0FWf2gMgweg2LiJNu64"/>
    <s v="Gauri Munge"/>
    <s v="Dr. Anil More"/>
    <m/>
    <s v="September"/>
    <s v="Cold Call"/>
    <s v="Mr. E"/>
    <m/>
    <m/>
    <m/>
    <m/>
    <m/>
    <s v="2022-08-01 10:00:47.992000+00:00"/>
    <s v="2022-10-14 02:38:50.764000+00:00"/>
    <m/>
  </r>
  <r>
    <s v="Satyajit Chati"/>
    <n v="200000"/>
    <s v="INR"/>
    <n v="50"/>
    <s v="9/30/22"/>
    <s v="Sales"/>
    <s v="stat_kLhaUSYbyIgQOHjvcKAHYNQn1lIjd0wTZfiU50Lt3mL"/>
    <s v="Demo Completed"/>
    <n v="0"/>
    <s v="OpportunityStatusType.Active"/>
    <s v="cont_jv2xS61QafYDZWHYbRNqBwKAh4orsZO8hdHZU8m6lB3"/>
    <x v="71"/>
    <m/>
    <s v="lead_Qg5oUQGwk59eUQHVgiXtfkDmaKPkCwIZ99ReH56nMlw"/>
    <s v="CakeZone (Fresh)"/>
    <s v="Harmanjit Singh"/>
    <s v="user_lwF8ctKa5IyxqATpO2EOw2h0AEPiCMHOgewiH38Ei77"/>
    <s v="Harmanjit Singh"/>
    <s v="2022-09-08 07:18:27.017000+00:00"/>
    <s v="2022-09-23 06:42:07.353000+00:00"/>
    <m/>
    <s v="Bangalore"/>
    <m/>
    <m/>
    <m/>
    <n v="50"/>
    <m/>
    <m/>
    <m/>
    <m/>
    <m/>
    <m/>
    <m/>
    <s v="PAID_SOCIAL"/>
    <m/>
    <m/>
    <m/>
    <m/>
    <m/>
    <m/>
    <m/>
    <m/>
    <m/>
    <m/>
    <m/>
    <m/>
    <m/>
    <m/>
    <m/>
    <m/>
    <m/>
    <m/>
    <s v="user_lwF8ctKa5IyxqATpO2EOw2h0AEPiCMHOgewiH38Ei77"/>
    <s v="Harmanjit Singh"/>
    <m/>
    <m/>
    <m/>
    <s v="Gated Content"/>
    <m/>
    <m/>
    <s v="Employee Engagement Handbook"/>
    <m/>
    <m/>
    <m/>
    <s v="2022-09-07 17:54:13.101000+00:00"/>
    <s v="2022-10-13 10:40:59.032000+00:00"/>
    <s v="GMC"/>
  </r>
  <r>
    <s v="Prateek Wadhwa"/>
    <n v="40000"/>
    <s v="INR"/>
    <n v="0"/>
    <s v="9/30/22"/>
    <s v="Sales"/>
    <s v="stat_kcR4fZg7TU7jjk1jAVua3qGLRS4J5uFayEjK5j02wtv"/>
    <s v="Unqualified"/>
    <n v="0"/>
    <s v="OpportunityStatusType.Lost"/>
    <m/>
    <x v="1"/>
    <s v="GMC-Fresh"/>
    <s v="lead_fR5kzJKquYLLxD3w45c6SAXxNti3r4LxLvTHuR6thC6"/>
    <s v="St Stanislaus School (Fresh)"/>
    <s v="Bhairavi Jog"/>
    <s v="user_FdWFezbLzkYQcGsBUsjZO25nr2poK2nRbqV47Rs5Kfm"/>
    <s v="Prateek Wadhwa"/>
    <s v="2022-08-05 07:46:35.476000+00:00"/>
    <s v="2022-09-23 07:24:52.814000+00:00"/>
    <m/>
    <s v="Mumbai"/>
    <m/>
    <m/>
    <m/>
    <n v="20"/>
    <m/>
    <m/>
    <m/>
    <m/>
    <m/>
    <m/>
    <m/>
    <m/>
    <m/>
    <m/>
    <m/>
    <s v="Education"/>
    <m/>
    <m/>
    <m/>
    <m/>
    <m/>
    <m/>
    <m/>
    <m/>
    <m/>
    <m/>
    <m/>
    <m/>
    <s v="Arunkumar Dubey"/>
    <m/>
    <s v="user_228eUmsdKIb9OItgmiDq1zD4aPZ1eqiapbaLAGeBf8g"/>
    <s v="Bhairavi Jog"/>
    <m/>
    <m/>
    <m/>
    <s v="Cold Call"/>
    <m/>
    <m/>
    <m/>
    <m/>
    <m/>
    <m/>
    <s v="2021-08-13 04:50:19.760000+00:00"/>
    <s v="2022-09-23 07:24:58.434000+00:00"/>
    <s v="GMC"/>
  </r>
  <r>
    <s v="Sarvesh Pawar"/>
    <n v="100000"/>
    <s v="INR"/>
    <n v="0"/>
    <s v="9/30/22"/>
    <s v="Sales"/>
    <s v="stat_1hn9nRJaLbI53NxPuSQgo90kRpbpKsFlwN4oEGNUTdO"/>
    <s v="Lost"/>
    <n v="0"/>
    <s v="OpportunityStatusType.Lost"/>
    <m/>
    <x v="1"/>
    <s v="GMC-Fresh SI-5lacs RR-No capping Maternity-With-50k and without -both options"/>
    <s v="lead_m6ihozGVzxfIJ92noik4lIZW1DeyVX9SCJEIGsVfZYn"/>
    <s v="DotKonnekt"/>
    <s v="Bharti Bankey"/>
    <s v="user_A8KOTZADnUtEQOLt4nSLAmteNStuGh80js75RYjrXVt"/>
    <s v="Sarvesh Pawar"/>
    <s v="2022-09-09 05:46:33.695000+00:00"/>
    <s v="2022-09-23 07:28:10.065000+00:00"/>
    <m/>
    <s v="Bangalore"/>
    <m/>
    <s v="2022-09-08 09:14:23+00:00"/>
    <m/>
    <n v="12"/>
    <m/>
    <m/>
    <m/>
    <m/>
    <m/>
    <m/>
    <m/>
    <s v="PAID_SEARCH"/>
    <m/>
    <m/>
    <m/>
    <m/>
    <m/>
    <m/>
    <m/>
    <m/>
    <m/>
    <m/>
    <m/>
    <m/>
    <m/>
    <m/>
    <m/>
    <m/>
    <m/>
    <m/>
    <s v="user_aM3WaaSUQQmaNnsm9l2FQRVWUEr8RN2ZdXzsuQUalQ3"/>
    <s v="Bharti Bankey"/>
    <m/>
    <m/>
    <m/>
    <s v="Inbound"/>
    <s v="Inbound via website"/>
    <m/>
    <s v="Employee Count 25"/>
    <m/>
    <m/>
    <m/>
    <s v="2022-09-08 09:17:17.693000+00:00"/>
    <s v="2022-09-23 07:28:21.636000+00:00"/>
    <s v="GMC"/>
  </r>
  <r>
    <s v="Sarvesh Pawar"/>
    <n v="20000"/>
    <s v="INR"/>
    <n v="50"/>
    <s v="9/26/22"/>
    <s v="Sales"/>
    <s v="stat_LAF6zc710op7pnBQxMZo0IXU6mVHAxtY6FLz1R7BEWw"/>
    <s v="Data Received"/>
    <n v="0"/>
    <s v="OpportunityStatusType.Active"/>
    <s v="cont_r59Q6Z7aNWG0tg0bHJQQjNSF6gzfjEzvviVOu0LhGP3"/>
    <x v="10"/>
    <m/>
    <s v="lead_Z7ID39aUbzrCmchNcV6FDcTs8JWYYqQYAJ2JLEYLv6V"/>
    <s v="Stetig Consulting Private Limited"/>
    <s v="Sarvesh Pawar"/>
    <s v="user_A8KOTZADnUtEQOLt4nSLAmteNStuGh80js75RYjrXVt"/>
    <s v="Sarvesh Pawar"/>
    <s v="2022-09-21 05:59:25.858000+00:00"/>
    <s v="2022-09-23 06:33:04.800000+00:00"/>
    <m/>
    <s v="Pune"/>
    <m/>
    <m/>
    <m/>
    <n v="91"/>
    <m/>
    <m/>
    <m/>
    <m/>
    <m/>
    <m/>
    <m/>
    <m/>
    <m/>
    <m/>
    <m/>
    <s v="IT Services &amp; IT Consulting"/>
    <m/>
    <m/>
    <m/>
    <m/>
    <m/>
    <m/>
    <m/>
    <m/>
    <m/>
    <m/>
    <m/>
    <m/>
    <s v="Jitin Gopi"/>
    <m/>
    <s v="user_A8KOTZADnUtEQOLt4nSLAmteNStuGh80js75RYjrXVt"/>
    <s v="Sarvesh Pawar"/>
    <s v="Shriram Kulkarni"/>
    <m/>
    <s v="September"/>
    <s v="Cold Call"/>
    <s v="Lusha"/>
    <m/>
    <s v="Glengarry"/>
    <m/>
    <m/>
    <m/>
    <s v="2021-12-09 09:17:51.629000+00:00"/>
    <s v="2022-10-20 11:45:53.782000+00:00"/>
    <s v="GPA"/>
  </r>
  <r>
    <s v="Sonal Paithankar"/>
    <n v="500000"/>
    <s v="INR"/>
    <n v="50"/>
    <s v="9/28/22"/>
    <s v="Sales"/>
    <s v="stat_aO2k5df3Tbj6iKGy1q1qOz4WkOm3guKV5pdsh2YPamR"/>
    <s v="Proposal Call Completed"/>
    <n v="0"/>
    <s v="OpportunityStatusType.Active"/>
    <m/>
    <x v="1"/>
    <s v="GPA"/>
    <s v="lead_uxzcpfeKI79kusD2zsZBiAuFLDrqsJx1YTgdLMOBP9a"/>
    <s v="PropTiger.com"/>
    <s v="Aditya Binani"/>
    <s v="user_Iwn6da5WKkZqwUySK0oUuCb72pFP5WEm4zAb92ijqFe"/>
    <s v="Sonal Paithankar"/>
    <s v="2022-07-05 12:43:45.674000+00:00"/>
    <s v="2022-09-23 04:19:55.631000+00:00"/>
    <m/>
    <s v="Gurgaon"/>
    <m/>
    <m/>
    <m/>
    <n v="1073"/>
    <m/>
    <m/>
    <m/>
    <m/>
    <m/>
    <m/>
    <m/>
    <s v="PAID_SOCIAL"/>
    <m/>
    <m/>
    <m/>
    <s v="Construction &amp; Real Estate"/>
    <m/>
    <m/>
    <m/>
    <m/>
    <m/>
    <m/>
    <m/>
    <m/>
    <m/>
    <m/>
    <m/>
    <m/>
    <s v="Aniket Vahile"/>
    <m/>
    <s v="user_g5Yw4Z4XnIbmcGhJO80vdtFdd5ElcDlgYO3q8l82ODn"/>
    <s v="Aditya Binani"/>
    <m/>
    <m/>
    <s v="September"/>
    <s v="Cold Call"/>
    <s v="Insurer Database"/>
    <m/>
    <s v="AM is Abhishek Wahane,Lead Magnet Lead"/>
    <m/>
    <m/>
    <m/>
    <s v="2021-09-08 04:26:58.381000+00:00"/>
    <s v="2022-10-18 15:58:36.868000+00:00"/>
    <m/>
  </r>
  <r>
    <s v="Omkar Ghate"/>
    <n v="2158000"/>
    <s v="INR"/>
    <n v="0"/>
    <s v="9/30/22"/>
    <s v="Sales"/>
    <s v="stat_1hn9nRJaLbI53NxPuSQgo90kRpbpKsFlwN4oEGNUTdO"/>
    <s v="Lost"/>
    <n v="0"/>
    <s v="OpportunityStatusType.Lost"/>
    <m/>
    <x v="1"/>
    <s v="Client received a quote of 19 L from another insurer and closed with them"/>
    <s v="lead_nwFuu6giFejYM51JJgYUUP9cENkaBwj1GP2839f1iMe"/>
    <s v="Alicon Castalloy Limited"/>
    <s v="Aditya Binani"/>
    <s v="user_9SBRjyF0n4iWuhUdqRyQkFhl2J4uyNKhFWvvJEvunX8"/>
    <s v="Omkar Ghate"/>
    <s v="2022-08-08 14:22:36.247000+00:00"/>
    <s v="2022-09-23 04:33:55.840000+00:00"/>
    <m/>
    <s v="Pune"/>
    <m/>
    <m/>
    <m/>
    <n v="309"/>
    <m/>
    <m/>
    <m/>
    <m/>
    <m/>
    <m/>
    <m/>
    <m/>
    <m/>
    <m/>
    <m/>
    <s v="Manufacturing"/>
    <m/>
    <m/>
    <m/>
    <m/>
    <m/>
    <m/>
    <m/>
    <m/>
    <m/>
    <m/>
    <m/>
    <m/>
    <s v="Aniket Vahile"/>
    <m/>
    <s v="user_g5Yw4Z4XnIbmcGhJO80vdtFdd5ElcDlgYO3q8l82ODn"/>
    <s v="Aditya Binani"/>
    <m/>
    <m/>
    <s v="February; September"/>
    <s v="Cold Call"/>
    <m/>
    <m/>
    <s v="AM Opps - Ibrahim"/>
    <m/>
    <m/>
    <m/>
    <s v="2021-11-01 06:20:53.702000+00:00"/>
    <s v="2022-09-23 04:33:55.932000+00:00"/>
    <m/>
  </r>
  <r>
    <s v="Sonal Paithankar"/>
    <n v="300000"/>
    <s v="INR"/>
    <n v="0"/>
    <s v="9/30/22"/>
    <s v="Sales"/>
    <s v="stat_kcR4fZg7TU7jjk1jAVua3qGLRS4J5uFayEjK5j02wtv"/>
    <s v="Unqualified"/>
    <n v="0"/>
    <s v="OpportunityStatusType.Lost"/>
    <m/>
    <x v="1"/>
    <s v="GPA"/>
    <s v="lead_agx10wPnWTDSSLfzAD6U7BoE2g0Ty9WdYdH7DnUmKA1"/>
    <s v="Planetcast"/>
    <s v="Aditya Binani"/>
    <s v="user_g5Yw4Z4XnIbmcGhJO80vdtFdd5ElcDlgYO3q8l82ODn"/>
    <s v="Aditya Binani"/>
    <s v="2022-08-16 10:20:41.112000+00:00"/>
    <s v="2022-09-22 18:48:52.378000+00:00"/>
    <m/>
    <s v="Mumbai"/>
    <m/>
    <m/>
    <m/>
    <n v="1300"/>
    <m/>
    <m/>
    <m/>
    <m/>
    <m/>
    <m/>
    <m/>
    <m/>
    <m/>
    <m/>
    <m/>
    <s v="Others"/>
    <m/>
    <m/>
    <m/>
    <m/>
    <m/>
    <m/>
    <m/>
    <m/>
    <m/>
    <m/>
    <m/>
    <m/>
    <s v="Jithendra Goalla"/>
    <m/>
    <s v="user_vMd4rmcrSbjykdyL2J7rrYn84SWdcNc5FKligrmItPw"/>
    <s v="Shreenath Bhat"/>
    <m/>
    <m/>
    <s v="October"/>
    <s v="Cold Call"/>
    <m/>
    <m/>
    <m/>
    <m/>
    <m/>
    <m/>
    <s v="2022-04-29 04:39:19.691000+00:00"/>
    <s v="2022-10-20 10:21:13.391000+00:00"/>
    <m/>
  </r>
  <r>
    <s v="Naveen Kumar"/>
    <n v="2000000"/>
    <s v="INR"/>
    <n v="0"/>
    <s v="9/23/22"/>
    <s v="Sales"/>
    <s v="stat_1hn9nRJaLbI53NxPuSQgo90kRpbpKsFlwN4oEGNUTdO"/>
    <s v="Lost"/>
    <n v="0"/>
    <s v="OpportunityStatusType.Lost"/>
    <s v="cont_HCGCAHxNHDM4uD8BS9UVm1AYuiDIx1nlpM0j7VNkjFJ"/>
    <x v="13"/>
    <s v="GMC (Renewal) - Insufficient Data"/>
    <s v="lead_rNB24QLcbLg4XDbpRbHiRSJ8U6i32fOja0empydiRKL"/>
    <s v="Sequel Logistics"/>
    <s v="Pranav Kenjale"/>
    <s v="user_N52PP2uP2VZc2gm0nhh6CNFSif4n85g1cdxoNFd9ct0"/>
    <s v="Naveen Kumar"/>
    <s v="2022-08-08 10:28:21.720000+00:00"/>
    <s v="2022-09-23 03:55:56.437000+00:00"/>
    <m/>
    <s v="Bangalore"/>
    <m/>
    <m/>
    <m/>
    <n v="700"/>
    <m/>
    <m/>
    <m/>
    <m/>
    <m/>
    <m/>
    <m/>
    <m/>
    <m/>
    <m/>
    <m/>
    <s v="Transportation &amp; Logistics"/>
    <m/>
    <m/>
    <m/>
    <m/>
    <m/>
    <m/>
    <m/>
    <m/>
    <m/>
    <m/>
    <m/>
    <m/>
    <s v="Aniket Vahile"/>
    <m/>
    <s v="user_elsJRWsVnVWXwXYDqwMxWZeO0sLXCWVtdfpMy6LREbN"/>
    <s v="Suraj Jadhav"/>
    <m/>
    <m/>
    <s v="September"/>
    <s v="Gated Content"/>
    <s v="Naukri.com"/>
    <m/>
    <s v="Employee Engagement Handbook"/>
    <m/>
    <m/>
    <m/>
    <s v="2022-05-20 06:57:06.278000+00:00"/>
    <s v="2022-10-10 07:33:46.419000+00:00"/>
    <m/>
  </r>
  <r>
    <s v="Sonal Paithankar"/>
    <n v="3000000"/>
    <s v="INR"/>
    <n v="0"/>
    <s v="9/30/22"/>
    <s v="Sales"/>
    <s v="stat_kcR4fZg7TU7jjk1jAVua3qGLRS4J5uFayEjK5j02wtv"/>
    <s v="Unqualified"/>
    <n v="0"/>
    <s v="OpportunityStatusType.Lost"/>
    <m/>
    <x v="1"/>
    <s v="GMC"/>
    <s v="lead_agx10wPnWTDSSLfzAD6U7BoE2g0Ty9WdYdH7DnUmKA1"/>
    <s v="Planetcast"/>
    <s v="Aditya Binani"/>
    <s v="user_g5Yw4Z4XnIbmcGhJO80vdtFdd5ElcDlgYO3q8l82ODn"/>
    <s v="Aditya Binani"/>
    <s v="2022-08-16 10:20:16.135000+00:00"/>
    <s v="2022-09-22 18:48:46.595000+00:00"/>
    <m/>
    <s v="Mumbai"/>
    <m/>
    <m/>
    <m/>
    <n v="1300"/>
    <m/>
    <m/>
    <m/>
    <m/>
    <m/>
    <m/>
    <m/>
    <m/>
    <m/>
    <m/>
    <m/>
    <s v="Others"/>
    <m/>
    <m/>
    <m/>
    <m/>
    <m/>
    <m/>
    <m/>
    <m/>
    <m/>
    <m/>
    <m/>
    <m/>
    <s v="Jithendra Goalla"/>
    <m/>
    <s v="user_vMd4rmcrSbjykdyL2J7rrYn84SWdcNc5FKligrmItPw"/>
    <s v="Shreenath Bhat"/>
    <m/>
    <m/>
    <s v="October"/>
    <s v="Cold Call"/>
    <m/>
    <m/>
    <m/>
    <m/>
    <m/>
    <m/>
    <s v="2022-04-29 04:39:19.691000+00:00"/>
    <s v="2022-10-20 10:21:13.391000+00:00"/>
    <m/>
  </r>
  <r>
    <s v="Kashif Ahmad"/>
    <n v="200000"/>
    <s v="INR"/>
    <n v="0"/>
    <s v="9/15/22"/>
    <s v="Sales"/>
    <s v="stat_kcR4fZg7TU7jjk1jAVua3qGLRS4J5uFayEjK5j02wtv"/>
    <s v="Unqualified"/>
    <n v="0"/>
    <s v="OpportunityStatusType.Lost"/>
    <s v="cont_20xKY3TuABvNOOnjTHYHcoIUMXPwBMUKTvC7sh2CnyZ"/>
    <x v="72"/>
    <s v="GMC - FRESH"/>
    <s v="lead_2yOXS4kIKQ7849vFEDU4Qdct42gD7IRBiTxjv7cKrce"/>
    <s v="Allpos software"/>
    <s v="Daya Gowda"/>
    <s v="user_LKRhV6rhcBe0uL8u70UUGeDjbMupuho4TaiAOCbT7HT"/>
    <s v="Kashif Ahmad"/>
    <s v="2022-06-22 10:32:58.322000+00:00"/>
    <s v="2022-09-22 16:37:04.530000+00:00"/>
    <m/>
    <s v="Chennai"/>
    <m/>
    <m/>
    <m/>
    <n v="30"/>
    <m/>
    <m/>
    <m/>
    <m/>
    <m/>
    <m/>
    <m/>
    <m/>
    <m/>
    <m/>
    <m/>
    <s v="IT Services &amp; IT Consulting"/>
    <m/>
    <m/>
    <m/>
    <m/>
    <m/>
    <m/>
    <m/>
    <m/>
    <m/>
    <m/>
    <m/>
    <m/>
    <m/>
    <m/>
    <s v="user_encRk5bIEFN6ZA11h4WH2AdZTiZpogLSlMIaj0E30SZ"/>
    <s v="Daya Gowda"/>
    <m/>
    <m/>
    <m/>
    <s v="Cold Call"/>
    <m/>
    <m/>
    <s v="Lead Magnet Lead"/>
    <m/>
    <m/>
    <m/>
    <s v="2021-09-03 06:09:01.439000+00:00"/>
    <s v="2022-09-22 16:37:04.629000+00:00"/>
    <m/>
  </r>
  <r>
    <s v="Prateek Wadhwa"/>
    <n v="50000"/>
    <s v="INR"/>
    <n v="0"/>
    <s v="9/25/22"/>
    <s v="Sales"/>
    <s v="stat_kcR4fZg7TU7jjk1jAVua3qGLRS4J5uFayEjK5j02wtv"/>
    <s v="Unqualified"/>
    <n v="0"/>
    <s v="OpportunityStatusType.Lost"/>
    <s v="cont_ssEGD4C3WeVy72nt8J5BwzlmP7SUAy8W4edxY82HaC8"/>
    <x v="44"/>
    <m/>
    <s v="lead_RaeMMV1jYoyPLUuiVmNwQg2IbcZz6MDNvmyhv76rncz"/>
    <s v="IFI Techsolutions"/>
    <s v="Prateek Wadhwa"/>
    <s v="user_FdWFezbLzkYQcGsBUsjZO25nr2poK2nRbqV47Rs5Kfm"/>
    <s v="Prateek Wadhwa"/>
    <s v="2022-05-06 05:53:59.134000+00:00"/>
    <s v="2022-09-22 12:34:41.284000+00:00"/>
    <m/>
    <s v="Mumbai"/>
    <m/>
    <m/>
    <m/>
    <n v="134"/>
    <m/>
    <m/>
    <m/>
    <m/>
    <m/>
    <m/>
    <m/>
    <s v="PAID_SOCIAL"/>
    <m/>
    <m/>
    <m/>
    <s v="IT Services &amp; IT Consulting"/>
    <m/>
    <m/>
    <m/>
    <m/>
    <m/>
    <m/>
    <m/>
    <m/>
    <m/>
    <m/>
    <m/>
    <m/>
    <s v="Rakesh Nade"/>
    <m/>
    <s v="user_FdWFezbLzkYQcGsBUsjZO25nr2poK2nRbqV47Rs5Kfm"/>
    <s v="Prateek Wadhwa"/>
    <m/>
    <m/>
    <s v="September"/>
    <s v="Gated Content"/>
    <s v="Lusha"/>
    <m/>
    <s v="Employee Engagement Handbook"/>
    <m/>
    <m/>
    <m/>
    <s v="2021-12-09 09:17:44.284000+00:00"/>
    <s v="2022-09-28 10:15:12.380000+00:00"/>
    <s v="GPA"/>
  </r>
  <r>
    <s v="Vrushali Kummar"/>
    <n v="700000"/>
    <s v="INR"/>
    <n v="0"/>
    <s v="9/28/22"/>
    <s v="Sales"/>
    <s v="stat_1hn9nRJaLbI53NxPuSQgo90kRpbpKsFlwN4oEGNUTdO"/>
    <s v="Lost"/>
    <n v="0"/>
    <s v="OpportunityStatusType.Lost"/>
    <m/>
    <x v="1"/>
    <m/>
    <s v="lead_1HP2vDzzHd7ZBnzGxUBBqqJmRNatq8qns7C645AOJCC"/>
    <s v="Data Bridge Market Research"/>
    <s v="Satyajit Chati"/>
    <s v="user_TZzywQwym26DjuswO479pxRhNKX152z8X1haCx2vcst"/>
    <s v="Vrushali Kummar"/>
    <s v="2022-07-14 11:58:48.524000+00:00"/>
    <s v="2022-09-22 15:17:49.875000+00:00"/>
    <m/>
    <s v="Pune"/>
    <m/>
    <m/>
    <m/>
    <n v="294"/>
    <m/>
    <m/>
    <m/>
    <m/>
    <m/>
    <m/>
    <m/>
    <m/>
    <m/>
    <m/>
    <m/>
    <s v="Digital Marketing &amp; Advertising"/>
    <m/>
    <m/>
    <m/>
    <m/>
    <m/>
    <m/>
    <m/>
    <m/>
    <m/>
    <m/>
    <m/>
    <m/>
    <m/>
    <m/>
    <s v="user_5IQTpX6DsnoeoDfxqzqojpVoQLXPh68nhDjLS5ETjYj"/>
    <s v="Satyajit Chati"/>
    <m/>
    <m/>
    <s v="September"/>
    <s v="Cold Call"/>
    <m/>
    <m/>
    <s v="Lead Magnet Lead"/>
    <m/>
    <m/>
    <m/>
    <s v="2021-09-01 13:52:54.168000+00:00"/>
    <s v="2022-09-22 15:17:49.948000+00:00"/>
    <m/>
  </r>
  <r>
    <s v="Mayur Gadiyar"/>
    <n v="400000"/>
    <s v="INR"/>
    <n v="0"/>
    <s v="9/21/22"/>
    <s v="Sales"/>
    <s v="stat_kcR4fZg7TU7jjk1jAVua3qGLRS4J5uFayEjK5j02wtv"/>
    <s v="Unqualified"/>
    <n v="0"/>
    <s v="OpportunityStatusType.Lost"/>
    <s v="cont_WttWcznQ1E7VsQyJerwwKvihUs62F06bECPvgpPQ9F4"/>
    <x v="73"/>
    <s v="GMC Renewal"/>
    <s v="lead_6KrcrkSKJm6PpRElvbRhGxmvc2JMXN2IQfqHvAn7wqN"/>
    <s v="Nirvaa Solutions Pvt. Ltd."/>
    <s v="Ankita Pingale"/>
    <s v="user_bdUPAGjcS7p6513So3N4g3aWNS5HuBuVJi7bvCPAsLt"/>
    <s v="Mayur Gadiyar"/>
    <s v="2022-09-15 07:56:30.418000+00:00"/>
    <s v="2022-09-22 08:00:23.282000+00:00"/>
    <m/>
    <s v="Mumbai"/>
    <m/>
    <m/>
    <m/>
    <n v="92"/>
    <m/>
    <m/>
    <m/>
    <m/>
    <m/>
    <m/>
    <m/>
    <s v="PAID_SOCIAL"/>
    <m/>
    <m/>
    <m/>
    <s v="Others"/>
    <m/>
    <m/>
    <m/>
    <m/>
    <m/>
    <m/>
    <m/>
    <m/>
    <m/>
    <m/>
    <m/>
    <m/>
    <s v="Mrunmay Jalgaonkar"/>
    <m/>
    <s v="user_1z3bdwgjF9RILRmuQPeXXGoPhafSi1mEgyb4l5sVEvN"/>
    <s v="Ankita Pingale"/>
    <m/>
    <m/>
    <s v="September"/>
    <s v="Cold Call; Gated Content"/>
    <s v="Other"/>
    <m/>
    <s v="Employee Engagement Handbook"/>
    <m/>
    <m/>
    <m/>
    <s v="2022-08-01 10:03:17.834000+00:00"/>
    <s v="2022-09-22 08:00:23.329000+00:00"/>
    <s v="GMC"/>
  </r>
  <r>
    <s v="Mayur Gadiyar"/>
    <n v="20000"/>
    <s v="INR"/>
    <n v="0"/>
    <s v="9/21/22"/>
    <s v="Sales"/>
    <s v="stat_1hn9nRJaLbI53NxPuSQgo90kRpbpKsFlwN4oEGNUTdO"/>
    <s v="Lost"/>
    <n v="0"/>
    <s v="OpportunityStatusType.Lost"/>
    <m/>
    <x v="1"/>
    <s v="GPA - Renewal"/>
    <s v="lead_ryUH2xrc8AuXFpPL7QETLj0G6D1EfSjo7KMqZW7277T"/>
    <s v="SELCO Foundation"/>
    <s v="Shreenath Bhat"/>
    <s v="user_bdUPAGjcS7p6513So3N4g3aWNS5HuBuVJi7bvCPAsLt"/>
    <s v="Mayur Gadiyar"/>
    <s v="2022-09-16 05:01:34.300000+00:00"/>
    <s v="2022-09-22 07:57:45.697000+00:00"/>
    <m/>
    <s v="Bangalore"/>
    <m/>
    <m/>
    <m/>
    <n v="125"/>
    <m/>
    <m/>
    <m/>
    <m/>
    <m/>
    <m/>
    <m/>
    <s v="PAID_SOCIAL"/>
    <m/>
    <m/>
    <m/>
    <m/>
    <m/>
    <m/>
    <m/>
    <m/>
    <m/>
    <m/>
    <m/>
    <m/>
    <m/>
    <m/>
    <m/>
    <m/>
    <m/>
    <m/>
    <s v="user_vMd4rmcrSbjykdyL2J7rrYn84SWdcNc5FKligrmItPw"/>
    <s v="Shreenath Bhat"/>
    <m/>
    <m/>
    <s v="October"/>
    <s v="Gated Content"/>
    <m/>
    <m/>
    <s v="Employee Engagement Handbook"/>
    <m/>
    <m/>
    <m/>
    <s v="2022-06-05 09:04:23.808000+00:00"/>
    <s v="2022-10-20 06:21:22.537000+00:00"/>
    <s v="GPA"/>
  </r>
  <r>
    <s v="Navin Panjwani"/>
    <n v="171429"/>
    <s v="INR"/>
    <n v="100"/>
    <s v="9/22/22"/>
    <s v="Sales"/>
    <s v="stat_OZRiD1474QRJIpvnjHCZfiIvKcVD6mIKSSTzg8SwDVx"/>
    <s v="Won- Payment Completed"/>
    <n v="1"/>
    <s v="OpportunityStatusType.Won"/>
    <s v="cont_cXRIf9g2loxi9VTGdwPlCgmQ3chskL4tH1vW8YQe8XR"/>
    <x v="74"/>
    <s v="GMC Renewal"/>
    <s v="lead_s8bsnEOVeHtBSz257l2bvmhip7kupc5NOHJ01WtV2IE"/>
    <s v="Beyondid ( Renewal , 22nd Sept )"/>
    <s v="Aishwarya Nyayadhish"/>
    <s v="user_sD3YjSs92XKUfD0OPHeo886g6tW6aCM0iUhX5VVUuJi"/>
    <s v="Navin Panjwani"/>
    <s v="2022-08-19 07:40:40.410000+00:00"/>
    <s v="2022-09-22 11:25:13.612000+00:00"/>
    <m/>
    <s v="Bangalore"/>
    <m/>
    <m/>
    <m/>
    <n v="26"/>
    <m/>
    <m/>
    <m/>
    <m/>
    <m/>
    <m/>
    <m/>
    <m/>
    <m/>
    <m/>
    <m/>
    <s v="Others"/>
    <m/>
    <m/>
    <m/>
    <m/>
    <m/>
    <m/>
    <m/>
    <m/>
    <m/>
    <m/>
    <m/>
    <m/>
    <m/>
    <m/>
    <s v="user_6hRQhcoLhZEDUBYaw3vS7rv6T5582sGfXq4jNRqTfUU"/>
    <s v="Aishwarya Nyayadhish"/>
    <m/>
    <m/>
    <s v="September"/>
    <s v="Gated Content"/>
    <m/>
    <m/>
    <s v="Employee Wellness Handbook"/>
    <m/>
    <m/>
    <m/>
    <s v="2022-03-28 10:24:54.850000+00:00"/>
    <s v="2022-09-23 06:02:05.923000+00:00"/>
    <m/>
  </r>
  <r>
    <s v="Mayur Gadiyar"/>
    <n v="100000"/>
    <s v="INR"/>
    <n v="0"/>
    <s v="9/21/22"/>
    <s v="Sales"/>
    <s v="stat_1hn9nRJaLbI53NxPuSQgo90kRpbpKsFlwN4oEGNUTdO"/>
    <s v="Lost"/>
    <n v="0"/>
    <s v="OpportunityStatusType.Lost"/>
    <s v="cont_ugqw8eOmCSF8XJyu9zJg0Hfij92pWTqGB21fOPxYw1b"/>
    <x v="75"/>
    <s v="GMC - Renewal"/>
    <s v="lead_qwgaGgGQnzlqLqU3qZr6H1fs42sFHySIy7mG1EeDRsG"/>
    <s v="AIC Selco"/>
    <s v="Shreenath Bhat"/>
    <s v="user_bdUPAGjcS7p6513So3N4g3aWNS5HuBuVJi7bvCPAsLt"/>
    <s v="Mayur Gadiyar"/>
    <s v="2022-09-16 05:06:17.258000+00:00"/>
    <s v="2022-09-22 07:56:34.648000+00:00"/>
    <m/>
    <s v="Bangalore"/>
    <m/>
    <m/>
    <m/>
    <n v="50"/>
    <m/>
    <m/>
    <m/>
    <m/>
    <m/>
    <m/>
    <m/>
    <m/>
    <m/>
    <m/>
    <m/>
    <m/>
    <m/>
    <m/>
    <m/>
    <m/>
    <m/>
    <m/>
    <m/>
    <m/>
    <m/>
    <m/>
    <m/>
    <m/>
    <m/>
    <m/>
    <m/>
    <m/>
    <m/>
    <m/>
    <s v="September"/>
    <s v="Cold Call"/>
    <m/>
    <m/>
    <m/>
    <m/>
    <m/>
    <m/>
    <s v="2022-09-16 05:02:33.310000+00:00"/>
    <s v="2022-09-26 08:52:39.750000+00:00"/>
    <s v="GMC"/>
  </r>
  <r>
    <s v="Kashif Ahmad"/>
    <n v="100000"/>
    <s v="INR"/>
    <n v="0"/>
    <s v="9/30/22"/>
    <s v="Sales"/>
    <s v="stat_kcR4fZg7TU7jjk1jAVua3qGLRS4J5uFayEjK5j02wtv"/>
    <s v="Unqualified"/>
    <n v="0"/>
    <s v="OpportunityStatusType.Lost"/>
    <s v="cont_WRutLvxL91I9gtcgCB7m0crvIRRbJ4POLfRNRJd4K7d"/>
    <x v="76"/>
    <s v="Fresh GMC"/>
    <s v="lead_Pebynt6javVFkalfez6sQcjL4dKE7ywjgz5dseDtQtU"/>
    <s v="Logitax (Fresh)"/>
    <s v="Prateek Wadhwa"/>
    <s v="user_LKRhV6rhcBe0uL8u70UUGeDjbMupuho4TaiAOCbT7HT"/>
    <s v="Kashif Ahmad"/>
    <s v="2022-06-21 09:55:42.361000+00:00"/>
    <s v="2022-09-22 07:05:27.258000+00:00"/>
    <m/>
    <s v="Pune"/>
    <m/>
    <s v="2022-06-08 08:45:24+00:00"/>
    <m/>
    <n v="24"/>
    <m/>
    <m/>
    <m/>
    <m/>
    <m/>
    <m/>
    <m/>
    <s v="DIRECT_TRAFFIC"/>
    <m/>
    <m/>
    <m/>
    <m/>
    <m/>
    <m/>
    <m/>
    <m/>
    <m/>
    <m/>
    <m/>
    <m/>
    <m/>
    <m/>
    <m/>
    <m/>
    <m/>
    <m/>
    <s v="user_FdWFezbLzkYQcGsBUsjZO25nr2poK2nRbqV47Rs5Kfm"/>
    <s v="Prateek Wadhwa"/>
    <m/>
    <m/>
    <m/>
    <s v="Gated Content; Inbound"/>
    <s v="Inbound via website"/>
    <m/>
    <s v="Workplace Culture Playbook"/>
    <m/>
    <m/>
    <m/>
    <s v="2022-05-27 07:27:06.330000+00:00"/>
    <s v="2022-09-22 07:05:49.684000+00:00"/>
    <s v="GMC"/>
  </r>
  <r>
    <s v="Vivek Singh"/>
    <n v="600000"/>
    <s v="INR"/>
    <n v="0"/>
    <s v="9/26/22"/>
    <s v="Sales"/>
    <s v="stat_kcR4fZg7TU7jjk1jAVua3qGLRS4J5uFayEjK5j02wtv"/>
    <s v="Unqualified"/>
    <n v="0"/>
    <s v="OpportunityStatusType.Lost"/>
    <s v="cont_cJcuydhQKAZD2DLpmD1351i8YCDlCXW6bb6kkcNkIHv"/>
    <x v="77"/>
    <s v="GMC"/>
    <s v="lead_QJODj1lLxLaHX280BRNLZLElGSavdGS9FwWNDqyy8AW"/>
    <s v="Shrinath Rotopack"/>
    <s v="Pallab Gupta"/>
    <s v="user_6dalmZ7hmWD47jhCVGdU1SSEcFMsz9rWtW2jPORgJvj"/>
    <s v="Vivek Singh"/>
    <s v="2022-09-21 08:21:38.910000+00:00"/>
    <s v="2022-09-22 06:13:53.995000+00:00"/>
    <m/>
    <s v="Hyderabad"/>
    <m/>
    <m/>
    <m/>
    <m/>
    <m/>
    <m/>
    <m/>
    <m/>
    <m/>
    <m/>
    <m/>
    <m/>
    <m/>
    <m/>
    <m/>
    <s v="HR / Staffing / Recruitment"/>
    <m/>
    <m/>
    <m/>
    <m/>
    <m/>
    <m/>
    <m/>
    <m/>
    <m/>
    <m/>
    <m/>
    <m/>
    <m/>
    <m/>
    <s v="user_PApNwMjp7lPIEBp7acretouakdtYNVHpPO9ja9KoR5D"/>
    <s v="Pallab Gupta"/>
    <m/>
    <m/>
    <s v="September"/>
    <s v="Gated Content"/>
    <m/>
    <m/>
    <s v="Downloaded the guide: Designing employee healthcare plan"/>
    <m/>
    <m/>
    <m/>
    <s v="2021-11-09 09:24:38.574000+00:00"/>
    <s v="2022-09-30 07:49:24.514000+00:00"/>
    <m/>
  </r>
  <r>
    <s v="Akash Singh"/>
    <n v="800000"/>
    <s v="INR"/>
    <n v="0"/>
    <s v="9/17/22"/>
    <s v="Sales"/>
    <s v="stat_1hn9nRJaLbI53NxPuSQgo90kRpbpKsFlwN4oEGNUTdO"/>
    <s v="Lost"/>
    <n v="0"/>
    <s v="OpportunityStatusType.Lost"/>
    <s v="cont_GHVrGUSRlrytv8KUYgv0cFtZfUuU2wHUnnmhAmTiq2h"/>
    <x v="78"/>
    <s v="GMC renewal"/>
    <s v="lead_wx1dj47FAHVdyYPOVZdHuiJTKIuk8DtxXMhUeKxMKxX"/>
    <s v="Fresh Menu"/>
    <s v="Trupti Suryavanshi"/>
    <s v="user_a8nqX3z7ISW88f172GrmiROpYjjP29QrWrDfKdMgnvc"/>
    <s v="Akash Singh"/>
    <s v="2022-09-05 10:49:02.307000+00:00"/>
    <s v="2022-09-22 04:27:42.077000+00:00"/>
    <m/>
    <s v="Bangalore"/>
    <m/>
    <m/>
    <m/>
    <n v="452"/>
    <m/>
    <m/>
    <m/>
    <m/>
    <m/>
    <m/>
    <m/>
    <m/>
    <m/>
    <m/>
    <m/>
    <s v="Food &amp; Beverages"/>
    <m/>
    <m/>
    <m/>
    <m/>
    <m/>
    <m/>
    <m/>
    <m/>
    <m/>
    <m/>
    <m/>
    <m/>
    <s v="Nilesh Dhanani"/>
    <m/>
    <s v="user_L8E6IFhq6UCzKLHa45LUUTZCznDuyDwFrGaEp9DXiUM"/>
    <s v="Trupti Suryavanshi"/>
    <s v="Snehal Mane"/>
    <m/>
    <s v="September"/>
    <s v="Warm Referral"/>
    <m/>
    <m/>
    <m/>
    <m/>
    <m/>
    <m/>
    <s v="2022-05-23 02:08:02.842000+00:00"/>
    <s v="2022-09-22 04:28:19.279000+00:00"/>
    <s v="GMC"/>
  </r>
  <r>
    <s v="Akash Singh"/>
    <n v="80000"/>
    <s v="INR"/>
    <n v="0"/>
    <s v="9/17/22"/>
    <s v="Sales"/>
    <s v="stat_1hn9nRJaLbI53NxPuSQgo90kRpbpKsFlwN4oEGNUTdO"/>
    <s v="Lost"/>
    <n v="0"/>
    <s v="OpportunityStatusType.Lost"/>
    <s v="cont_GHVrGUSRlrytv8KUYgv0cFtZfUuU2wHUnnmhAmTiq2h"/>
    <x v="78"/>
    <s v="GPA Renewal"/>
    <s v="lead_wx1dj47FAHVdyYPOVZdHuiJTKIuk8DtxXMhUeKxMKxX"/>
    <s v="Fresh Menu"/>
    <s v="Trupti Suryavanshi"/>
    <s v="user_a8nqX3z7ISW88f172GrmiROpYjjP29QrWrDfKdMgnvc"/>
    <s v="Akash Singh"/>
    <s v="2022-09-05 11:04:38.418000+00:00"/>
    <s v="2022-09-22 04:28:19.220000+00:00"/>
    <m/>
    <s v="Bangalore"/>
    <m/>
    <m/>
    <m/>
    <n v="452"/>
    <m/>
    <m/>
    <m/>
    <m/>
    <m/>
    <m/>
    <m/>
    <m/>
    <m/>
    <m/>
    <m/>
    <s v="Food &amp; Beverages"/>
    <m/>
    <m/>
    <m/>
    <m/>
    <m/>
    <m/>
    <m/>
    <m/>
    <m/>
    <m/>
    <m/>
    <m/>
    <s v="Nilesh Dhanani"/>
    <m/>
    <s v="user_L8E6IFhq6UCzKLHa45LUUTZCznDuyDwFrGaEp9DXiUM"/>
    <s v="Trupti Suryavanshi"/>
    <s v="Snehal Mane"/>
    <m/>
    <s v="September"/>
    <s v="Warm Referral"/>
    <m/>
    <m/>
    <m/>
    <m/>
    <m/>
    <m/>
    <s v="2022-05-23 02:08:02.842000+00:00"/>
    <s v="2022-09-22 04:28:19.279000+00:00"/>
    <s v="GPA"/>
  </r>
  <r>
    <s v="Sonal Paithankar"/>
    <n v="3500000"/>
    <s v="INR"/>
    <n v="0"/>
    <s v="9/30/22"/>
    <s v="Sales"/>
    <s v="stat_kcR4fZg7TU7jjk1jAVua3qGLRS4J5uFayEjK5j02wtv"/>
    <s v="Unqualified"/>
    <n v="0"/>
    <s v="OpportunityStatusType.Lost"/>
    <s v="cont_HSJYB2OCVAmTwZkeVLwRc0eCfUz2tOO3COPGpjhapkq"/>
    <x v="79"/>
    <s v="GMC - Renewal"/>
    <s v="lead_3wtDF5bueYMYI2QQ8nv5NAR4d770LdIproHlJrC9Tlt"/>
    <s v="NOCPL-New Opportunity Consultancy"/>
    <s v="Shreenath Bhat"/>
    <s v="user_Iwn6da5WKkZqwUySK0oUuCb72pFP5WEm4zAb92ijqFe"/>
    <s v="Sonal Paithankar"/>
    <s v="2022-08-11 12:40:21.262000+00:00"/>
    <s v="2022-09-22 04:51:45.903000+00:00"/>
    <m/>
    <s v="Mumbai"/>
    <m/>
    <m/>
    <m/>
    <n v="4500"/>
    <m/>
    <m/>
    <m/>
    <m/>
    <m/>
    <m/>
    <m/>
    <m/>
    <m/>
    <m/>
    <m/>
    <s v="Banking &amp; Finance"/>
    <m/>
    <m/>
    <m/>
    <m/>
    <m/>
    <m/>
    <m/>
    <m/>
    <m/>
    <m/>
    <m/>
    <m/>
    <s v="Ravi Jaiswal"/>
    <m/>
    <s v="user_vMd4rmcrSbjykdyL2J7rrYn84SWdcNc5FKligrmItPw"/>
    <s v="Shreenath Bhat"/>
    <m/>
    <m/>
    <s v="September"/>
    <s v="Cold Call"/>
    <s v="Lusha"/>
    <m/>
    <m/>
    <m/>
    <m/>
    <m/>
    <s v="2022-05-23 07:04:04.112000+00:00"/>
    <s v="2022-10-20 10:20:19.833000+00:00"/>
    <s v="GMC"/>
  </r>
  <r>
    <s v="Pooja Gawas"/>
    <n v="8000000"/>
    <s v="INR"/>
    <n v="0"/>
    <s v="9/21/22"/>
    <s v="Sales"/>
    <s v="stat_1hn9nRJaLbI53NxPuSQgo90kRpbpKsFlwN4oEGNUTdO"/>
    <s v="Lost"/>
    <n v="0"/>
    <s v="OpportunityStatusType.Lost"/>
    <s v="cont_JCRssaCXWI5FmmtgsaJXU59QIMo5vU1aRaDhhA0XkY9"/>
    <x v="80"/>
    <s v="GMC (Renewal) Lost to SBI + Anand rathi due to relationship with team of Anand Rathi who was earlier with Mahindra (incumbent broker here)"/>
    <s v="lead_eFTeZkt7aRqBzxktgbdNj987fqkCMDleSOouxd4peMv"/>
    <s v="Brose India Automotive Systems Pvt. Ltd."/>
    <s v="Pranav Kenjale"/>
    <s v="user_KLETV1op4MIjvKQ12xGsWi23CuPjDE6PT29nwG6T3MY"/>
    <s v="Pooja Gawas"/>
    <s v="2022-08-16 12:24:06.240000+00:00"/>
    <s v="2022-09-21 15:30:13.181000+00:00"/>
    <m/>
    <s v="Pune"/>
    <m/>
    <m/>
    <m/>
    <n v="375"/>
    <m/>
    <m/>
    <m/>
    <m/>
    <m/>
    <m/>
    <m/>
    <m/>
    <m/>
    <m/>
    <m/>
    <s v="Automotive"/>
    <m/>
    <m/>
    <m/>
    <m/>
    <m/>
    <m/>
    <m/>
    <m/>
    <m/>
    <m/>
    <m/>
    <m/>
    <s v="Deepak Yadav"/>
    <m/>
    <s v="user_aM3WaaSUQQmaNnsm9l2FQRVWUEr8RN2ZdXzsuQUalQ3"/>
    <s v="Bharti Bankey"/>
    <m/>
    <m/>
    <s v="September"/>
    <s v="Cold Call"/>
    <m/>
    <m/>
    <m/>
    <m/>
    <m/>
    <m/>
    <s v="2021-08-25 11:24:01.278000+00:00"/>
    <s v="2022-10-10 07:33:21.142000+00:00"/>
    <m/>
  </r>
  <r>
    <s v="Kashif Ahmad"/>
    <n v="200000"/>
    <s v="INR"/>
    <n v="0"/>
    <s v="9/30/22"/>
    <s v="Sales"/>
    <s v="stat_1hn9nRJaLbI53NxPuSQgo90kRpbpKsFlwN4oEGNUTdO"/>
    <s v="Lost"/>
    <n v="0"/>
    <s v="OpportunityStatusType.Lost"/>
    <m/>
    <x v="1"/>
    <s v="GMC-Fresh"/>
    <s v="lead_3DGDCVYqRfeLqniKpRcv7GXgDUA20VNRsGys9dsNrXk"/>
    <s v="Picado Home Decors Pvt Ltd (Fresh)"/>
    <s v="Bharti Bankey"/>
    <s v="user_LKRhV6rhcBe0uL8u70UUGeDjbMupuho4TaiAOCbT7HT"/>
    <s v="Kashif Ahmad"/>
    <s v="2022-03-16 10:28:42.918000+00:00"/>
    <s v="2022-09-21 18:24:33.039000+00:00"/>
    <m/>
    <s v="Mumbai"/>
    <m/>
    <s v="2022-03-16 09:41:12+00:00"/>
    <m/>
    <n v="63"/>
    <m/>
    <m/>
    <m/>
    <m/>
    <m/>
    <m/>
    <m/>
    <s v="PAID_SOCIAL"/>
    <m/>
    <m/>
    <m/>
    <s v="Consumer Goods &amp; Electronics"/>
    <m/>
    <m/>
    <m/>
    <m/>
    <m/>
    <m/>
    <m/>
    <m/>
    <m/>
    <m/>
    <m/>
    <m/>
    <m/>
    <m/>
    <s v="user_aM3WaaSUQQmaNnsm9l2FQRVWUEr8RN2ZdXzsuQUalQ3"/>
    <s v="Bharti Bankey"/>
    <s v="Siddharth Angolkar"/>
    <m/>
    <m/>
    <s v="Inbound"/>
    <s v="Inbound via website"/>
    <m/>
    <s v="Employee Count 100"/>
    <m/>
    <m/>
    <m/>
    <s v="2022-03-16 09:43:59.723000+00:00"/>
    <s v="2022-09-22 05:08:38.868000+00:00"/>
    <m/>
  </r>
  <r>
    <s v="Akash Singh"/>
    <n v="27000"/>
    <s v="INR"/>
    <n v="0"/>
    <s v="9/17/22"/>
    <s v="Sales"/>
    <s v="stat_1hn9nRJaLbI53NxPuSQgo90kRpbpKsFlwN4oEGNUTdO"/>
    <s v="Lost"/>
    <n v="0"/>
    <s v="OpportunityStatusType.Lost"/>
    <s v="cont_dRAseawPlx7mb5vNpjC0CVUHLbWOD9gHFnDxdX8v0YY"/>
    <x v="81"/>
    <s v="GPA - sept"/>
    <s v="lead_dcU3xBfwayabWBESPQvGUetAabApvU9b4WJFlb16ya6"/>
    <s v="Kumar Organic Products Limited"/>
    <s v="Daya Gowda"/>
    <s v="user_a8nqX3z7ISW88f172GrmiROpYjjP29QrWrDfKdMgnvc"/>
    <s v="Akash Singh"/>
    <s v="2022-07-01 09:52:49.643000+00:00"/>
    <s v="2022-09-22 04:26:55.974000+00:00"/>
    <m/>
    <s v="Bangalore"/>
    <m/>
    <m/>
    <m/>
    <n v="600"/>
    <m/>
    <m/>
    <m/>
    <m/>
    <m/>
    <m/>
    <m/>
    <m/>
    <m/>
    <m/>
    <m/>
    <s v="Manufacturing"/>
    <m/>
    <m/>
    <m/>
    <m/>
    <m/>
    <m/>
    <m/>
    <m/>
    <m/>
    <m/>
    <m/>
    <m/>
    <s v="Jithendra Goalla"/>
    <m/>
    <s v="user_ojX3B6giQCeKnOjqd4gdwXUl0CqqHMXNORvxR6POXn6"/>
    <s v="Abhishek Chauhan"/>
    <s v="Dr. Anil More"/>
    <m/>
    <s v="September"/>
    <s v="Cold Call"/>
    <m/>
    <m/>
    <m/>
    <m/>
    <m/>
    <m/>
    <s v="2022-04-25 19:08:39.825000+00:00"/>
    <s v="2022-09-22 04:26:56.035000+00:00"/>
    <m/>
  </r>
  <r>
    <s v="Pooja Gawas"/>
    <n v="200000"/>
    <s v="INR"/>
    <n v="0"/>
    <s v="9/21/22"/>
    <s v="Sales"/>
    <s v="stat_1hn9nRJaLbI53NxPuSQgo90kRpbpKsFlwN4oEGNUTdO"/>
    <s v="Lost"/>
    <n v="0"/>
    <s v="OpportunityStatusType.Lost"/>
    <s v="cont_JCRssaCXWI5FmmtgsaJXU59QIMo5vU1aRaDhhA0XkY9"/>
    <x v="80"/>
    <s v="GPA (Renewal) - Client was not able to provide claims dump"/>
    <s v="lead_eFTeZkt7aRqBzxktgbdNj987fqkCMDleSOouxd4peMv"/>
    <s v="Brose India Automotive Systems Pvt. Ltd."/>
    <s v="Pranav Kenjale"/>
    <s v="user_KLETV1op4MIjvKQ12xGsWi23CuPjDE6PT29nwG6T3MY"/>
    <s v="Pooja Gawas"/>
    <s v="2022-08-23 12:38:21.473000+00:00"/>
    <s v="2022-09-21 12:40:51.474000+00:00"/>
    <m/>
    <s v="Pune"/>
    <m/>
    <m/>
    <m/>
    <n v="375"/>
    <m/>
    <m/>
    <m/>
    <m/>
    <m/>
    <m/>
    <m/>
    <m/>
    <m/>
    <m/>
    <m/>
    <s v="Automotive"/>
    <m/>
    <m/>
    <m/>
    <m/>
    <m/>
    <m/>
    <m/>
    <m/>
    <m/>
    <m/>
    <m/>
    <m/>
    <s v="Deepak Yadav"/>
    <m/>
    <s v="user_aM3WaaSUQQmaNnsm9l2FQRVWUEr8RN2ZdXzsuQUalQ3"/>
    <s v="Bharti Bankey"/>
    <m/>
    <m/>
    <s v="September"/>
    <s v="Cold Call"/>
    <m/>
    <m/>
    <m/>
    <m/>
    <m/>
    <m/>
    <s v="2021-08-25 11:24:01.278000+00:00"/>
    <s v="2022-10-10 07:33:21.142000+00:00"/>
    <m/>
  </r>
  <r>
    <s v="Pooja Gawas"/>
    <n v="1944449"/>
    <s v="INR"/>
    <n v="100"/>
    <s v="9/21/22"/>
    <s v="Sales"/>
    <s v="stat_OZRiD1474QRJIpvnjHCZfiIvKcVD6mIKSSTzg8SwDVx"/>
    <s v="Won- Payment Completed"/>
    <n v="1"/>
    <s v="OpportunityStatusType.Won"/>
    <m/>
    <x v="1"/>
    <s v="GPA Renewal"/>
    <s v="lead_SaeotSWdzJXVFraCljM6V6KGCV0VfbgEojTsrx3QGPF"/>
    <s v="Armstrong Automation"/>
    <s v="Bharti Bankey"/>
    <s v="user_KLETV1op4MIjvKQ12xGsWi23CuPjDE6PT29nwG6T3MY"/>
    <s v="Pooja Gawas"/>
    <s v="2022-07-18 12:38:11.971000+00:00"/>
    <s v="2022-09-21 11:00:09.415000+00:00"/>
    <m/>
    <s v="Pune"/>
    <m/>
    <m/>
    <m/>
    <n v="340"/>
    <m/>
    <m/>
    <m/>
    <m/>
    <m/>
    <m/>
    <m/>
    <s v="PAID_SOCIAL"/>
    <m/>
    <m/>
    <m/>
    <s v="IT Services &amp; IT Consulting"/>
    <m/>
    <m/>
    <m/>
    <m/>
    <m/>
    <m/>
    <m/>
    <m/>
    <m/>
    <m/>
    <m/>
    <m/>
    <m/>
    <m/>
    <s v="user_aM3WaaSUQQmaNnsm9l2FQRVWUEr8RN2ZdXzsuQUalQ3"/>
    <s v="Bharti Bankey"/>
    <s v="Ritika Khare"/>
    <m/>
    <s v="August"/>
    <s v="Gated Content"/>
    <m/>
    <m/>
    <s v="Employee Engagement Handbook"/>
    <m/>
    <m/>
    <m/>
    <s v="2022-05-15 18:08:36.574000+00:00"/>
    <s v="2022-10-20 11:12:00.216000+00:00"/>
    <m/>
  </r>
  <r>
    <s v="Pooja Gawas"/>
    <n v="224900"/>
    <s v="INR"/>
    <n v="100"/>
    <s v="9/21/22"/>
    <s v="Sales"/>
    <s v="stat_OZRiD1474QRJIpvnjHCZfiIvKcVD6mIKSSTzg8SwDVx"/>
    <s v="Won- Payment Completed"/>
    <n v="1"/>
    <s v="OpportunityStatusType.Won"/>
    <s v="cont_qBlYZqsBzac2vljyal5LYSCdqV3zhPrt1lQIpIBZsjq"/>
    <x v="82"/>
    <m/>
    <s v="lead_SaeotSWdzJXVFraCljM6V6KGCV0VfbgEojTsrx3QGPF"/>
    <s v="Armstrong Automation"/>
    <s v="Pooja Gawas"/>
    <s v="user_KLETV1op4MIjvKQ12xGsWi23CuPjDE6PT29nwG6T3MY"/>
    <s v="Pooja Gawas"/>
    <s v="2022-09-21 10:59:59.954000+00:00"/>
    <s v="2022-09-21 10:59:59.954000+00:00"/>
    <m/>
    <s v="Pune"/>
    <m/>
    <m/>
    <m/>
    <n v="340"/>
    <m/>
    <m/>
    <m/>
    <m/>
    <m/>
    <m/>
    <m/>
    <s v="PAID_SOCIAL"/>
    <m/>
    <m/>
    <m/>
    <s v="IT Services &amp; IT Consulting"/>
    <m/>
    <m/>
    <m/>
    <m/>
    <m/>
    <m/>
    <m/>
    <m/>
    <m/>
    <m/>
    <m/>
    <m/>
    <m/>
    <m/>
    <s v="user_aM3WaaSUQQmaNnsm9l2FQRVWUEr8RN2ZdXzsuQUalQ3"/>
    <s v="Bharti Bankey"/>
    <s v="Ritika Khare"/>
    <m/>
    <s v="August"/>
    <s v="Gated Content"/>
    <m/>
    <m/>
    <s v="Employee Engagement Handbook"/>
    <m/>
    <m/>
    <m/>
    <s v="2022-05-15 18:08:36.574000+00:00"/>
    <s v="2022-10-20 11:12:00.216000+00:00"/>
    <m/>
  </r>
  <r>
    <s v="Pranav Kenjale"/>
    <n v="231118"/>
    <s v="INR"/>
    <n v="100"/>
    <s v="9/21/22"/>
    <s v="Sales"/>
    <s v="stat_OZRiD1474QRJIpvnjHCZfiIvKcVD6mIKSSTzg8SwDVx"/>
    <s v="Won- Payment Completed"/>
    <n v="1"/>
    <s v="OpportunityStatusType.Won"/>
    <s v="cont_cLHanalLSLpRHl5gedF2UHRMvAJP7Pwtjr2ns1GCDdH"/>
    <x v="83"/>
    <s v="GMC Renewal"/>
    <s v="lead_28VuYYtB9ZH69xIJwDAOpLkgX9IkOuPD8nq3bvReMBd"/>
    <s v="Analyzer CAE Solution"/>
    <s v="Aishwarya Nyayadhish"/>
    <s v="user_x9AtbGLhDmWYC9XAmYdfwBt9yiXbgMhBuZpIoFuN8Cd"/>
    <s v="Pranav Kenjale"/>
    <s v="2022-08-08 12:25:54.452000+00:00"/>
    <s v="2022-09-21 06:53:42.571000+00:00"/>
    <m/>
    <s v="Pune"/>
    <m/>
    <m/>
    <m/>
    <n v="135"/>
    <m/>
    <m/>
    <m/>
    <m/>
    <m/>
    <m/>
    <m/>
    <m/>
    <m/>
    <m/>
    <m/>
    <s v="Manufacturing"/>
    <m/>
    <m/>
    <m/>
    <m/>
    <m/>
    <m/>
    <m/>
    <m/>
    <m/>
    <m/>
    <m/>
    <m/>
    <s v="Ravi Jaiswal"/>
    <m/>
    <s v="user_6hRQhcoLhZEDUBYaw3vS7rv6T5582sGfXq4jNRqTfUU"/>
    <s v="Aishwarya Nyayadhish"/>
    <m/>
    <m/>
    <s v="September"/>
    <s v="Cold Call"/>
    <s v="Mr. E"/>
    <m/>
    <m/>
    <m/>
    <m/>
    <m/>
    <s v="2022-08-01 10:03:07.898000+00:00"/>
    <s v="2022-10-20 11:53:47.317000+00:00"/>
    <m/>
  </r>
  <r>
    <s v="Pranav Kenjale"/>
    <n v="11210"/>
    <s v="INR"/>
    <n v="100"/>
    <s v="9/21/22"/>
    <s v="Sales"/>
    <s v="stat_OZRiD1474QRJIpvnjHCZfiIvKcVD6mIKSSTzg8SwDVx"/>
    <s v="Won- Payment Completed"/>
    <n v="1"/>
    <s v="OpportunityStatusType.Won"/>
    <s v="cont_cLHanalLSLpRHl5gedF2UHRMvAJP7Pwtjr2ns1GCDdH"/>
    <x v="83"/>
    <s v="WC"/>
    <s v="lead_28VuYYtB9ZH69xIJwDAOpLkgX9IkOuPD8nq3bvReMBd"/>
    <s v="Analyzer CAE Solution"/>
    <s v="Aishwarya Nyayadhish"/>
    <s v="user_x9AtbGLhDmWYC9XAmYdfwBt9yiXbgMhBuZpIoFuN8Cd"/>
    <s v="Pranav Kenjale"/>
    <s v="2022-09-19 06:23:53.555000+00:00"/>
    <s v="2022-09-21 06:53:56.438000+00:00"/>
    <m/>
    <s v="Pune"/>
    <m/>
    <m/>
    <m/>
    <n v="135"/>
    <m/>
    <m/>
    <m/>
    <m/>
    <m/>
    <m/>
    <m/>
    <m/>
    <m/>
    <m/>
    <m/>
    <s v="Manufacturing"/>
    <m/>
    <m/>
    <m/>
    <m/>
    <m/>
    <m/>
    <m/>
    <m/>
    <m/>
    <m/>
    <m/>
    <m/>
    <s v="Ravi Jaiswal"/>
    <m/>
    <s v="user_6hRQhcoLhZEDUBYaw3vS7rv6T5582sGfXq4jNRqTfUU"/>
    <s v="Aishwarya Nyayadhish"/>
    <m/>
    <m/>
    <s v="September"/>
    <s v="Cold Call"/>
    <s v="Mr. E"/>
    <m/>
    <m/>
    <m/>
    <m/>
    <m/>
    <s v="2022-08-01 10:03:07.898000+00:00"/>
    <s v="2022-10-20 11:53:47.317000+00:00"/>
    <m/>
  </r>
  <r>
    <s v="Pranav Kenjale"/>
    <n v="47790"/>
    <s v="INR"/>
    <n v="100"/>
    <s v="9/21/22"/>
    <s v="Sales"/>
    <s v="stat_OZRiD1474QRJIpvnjHCZfiIvKcVD6mIKSSTzg8SwDVx"/>
    <s v="Won- Payment Completed"/>
    <n v="1"/>
    <s v="OpportunityStatusType.Won"/>
    <s v="cont_cLHanalLSLpRHl5gedF2UHRMvAJP7Pwtjr2ns1GCDdH"/>
    <x v="83"/>
    <s v="GPA renewal"/>
    <s v="lead_28VuYYtB9ZH69xIJwDAOpLkgX9IkOuPD8nq3bvReMBd"/>
    <s v="Analyzer CAE Solution"/>
    <s v="Aishwarya Nyayadhish"/>
    <s v="user_x9AtbGLhDmWYC9XAmYdfwBt9yiXbgMhBuZpIoFuN8Cd"/>
    <s v="Pranav Kenjale"/>
    <s v="2022-08-17 11:35:23.370000+00:00"/>
    <s v="2022-09-21 06:53:49.920000+00:00"/>
    <m/>
    <s v="Pune"/>
    <m/>
    <m/>
    <m/>
    <n v="135"/>
    <m/>
    <m/>
    <m/>
    <m/>
    <m/>
    <m/>
    <m/>
    <m/>
    <m/>
    <m/>
    <m/>
    <s v="Manufacturing"/>
    <m/>
    <m/>
    <m/>
    <m/>
    <m/>
    <m/>
    <m/>
    <m/>
    <m/>
    <m/>
    <m/>
    <m/>
    <s v="Ravi Jaiswal"/>
    <m/>
    <s v="user_6hRQhcoLhZEDUBYaw3vS7rv6T5582sGfXq4jNRqTfUU"/>
    <s v="Aishwarya Nyayadhish"/>
    <m/>
    <m/>
    <s v="September"/>
    <s v="Cold Call"/>
    <s v="Mr. E"/>
    <m/>
    <m/>
    <m/>
    <m/>
    <m/>
    <s v="2022-08-01 10:03:07.898000+00:00"/>
    <s v="2022-10-20 11:53:47.317000+00:00"/>
    <m/>
  </r>
  <r>
    <s v="Mayur Gadiyar"/>
    <n v="115000"/>
    <s v="INR"/>
    <n v="0"/>
    <s v="9/20/22"/>
    <s v="Sales"/>
    <s v="stat_kcR4fZg7TU7jjk1jAVua3qGLRS4J5uFayEjK5j02wtv"/>
    <s v="Unqualified"/>
    <n v="0"/>
    <s v="OpportunityStatusType.Lost"/>
    <s v="cont_LfiQhHADGX7wNMmyPFuqEB5iolsrYAVpkrUZ4Q3HgwN"/>
    <x v="84"/>
    <s v="GMC Renewal"/>
    <s v="lead_w2jqdoGqgFgCveWpJx5ID0XcievooPNzQaEJcqtQmI5"/>
    <s v="Capwise Financial Services Private Limited"/>
    <s v="Trupti Suryavanshi"/>
    <s v="user_bdUPAGjcS7p6513So3N4g3aWNS5HuBuVJi7bvCPAsLt"/>
    <s v="Mayur Gadiyar"/>
    <s v="2022-08-30 11:24:45.132000+00:00"/>
    <s v="2022-09-21 06:25:22.533000+00:00"/>
    <m/>
    <s v="Mumbai"/>
    <m/>
    <m/>
    <m/>
    <n v="39"/>
    <m/>
    <m/>
    <m/>
    <m/>
    <m/>
    <m/>
    <m/>
    <m/>
    <m/>
    <m/>
    <m/>
    <s v="Banking &amp; Finance"/>
    <m/>
    <m/>
    <m/>
    <m/>
    <m/>
    <m/>
    <m/>
    <m/>
    <m/>
    <m/>
    <m/>
    <m/>
    <s v="Aniket Vahile"/>
    <m/>
    <s v="user_L8E6IFhq6UCzKLHa45LUUTZCznDuyDwFrGaEp9DXiUM"/>
    <s v="Trupti Suryavanshi"/>
    <m/>
    <m/>
    <s v="October; September"/>
    <s v="Gated Content"/>
    <m/>
    <m/>
    <s v="Employee Wellness Handbook"/>
    <m/>
    <m/>
    <m/>
    <s v="2022-01-14 09:24:01.912000+00:00"/>
    <s v="2022-09-21 06:25:22.621000+00:00"/>
    <s v="GMC"/>
  </r>
  <r>
    <s v="Prateek Wadhwa"/>
    <n v="100000"/>
    <s v="INR"/>
    <n v="0"/>
    <s v="9/16/22"/>
    <s v="Sales"/>
    <s v="stat_kcR4fZg7TU7jjk1jAVua3qGLRS4J5uFayEjK5j02wtv"/>
    <s v="Unqualified"/>
    <n v="0"/>
    <s v="OpportunityStatusType.Lost"/>
    <s v="cont_ZUS61tzysAheh29q3wUooRqTtwuWwqbvb5DJKNjjH2v"/>
    <x v="85"/>
    <s v="Renewal"/>
    <s v="lead_Qbf1Mk6QSiVVenL56yhJfhpEafXaOv9vO0l9nHbgaOX"/>
    <s v="VK Industries"/>
    <s v="Prateek Wadhwa"/>
    <s v="user_FdWFezbLzkYQcGsBUsjZO25nr2poK2nRbqV47Rs5Kfm"/>
    <s v="Prateek Wadhwa"/>
    <s v="2022-09-08 05:33:32.533000+00:00"/>
    <s v="2022-09-21 05:07:31.429000+00:00"/>
    <m/>
    <s v="Mumbai"/>
    <m/>
    <m/>
    <m/>
    <n v="329"/>
    <m/>
    <m/>
    <m/>
    <m/>
    <m/>
    <m/>
    <m/>
    <m/>
    <m/>
    <m/>
    <m/>
    <s v="Manufacturing"/>
    <m/>
    <m/>
    <m/>
    <m/>
    <m/>
    <m/>
    <m/>
    <m/>
    <m/>
    <m/>
    <m/>
    <m/>
    <s v="Deepak Yadav"/>
    <m/>
    <s v="user_FdWFezbLzkYQcGsBUsjZO25nr2poK2nRbqV47Rs5Kfm"/>
    <s v="Prateek Wadhwa"/>
    <m/>
    <m/>
    <m/>
    <s v="Cold Call"/>
    <s v="Naukri.com"/>
    <m/>
    <m/>
    <m/>
    <m/>
    <m/>
    <s v="2022-08-01 10:04:01.418000+00:00"/>
    <s v="2022-10-19 10:04:31.780000+00:00"/>
    <s v="GPA"/>
  </r>
  <r>
    <s v="Mayur Gadiyar"/>
    <n v="100000"/>
    <s v="INR"/>
    <n v="0"/>
    <s v="9/30/22"/>
    <s v="Sales"/>
    <s v="stat_kcR4fZg7TU7jjk1jAVua3qGLRS4J5uFayEjK5j02wtv"/>
    <s v="Unqualified"/>
    <n v="0"/>
    <s v="OpportunityStatusType.Lost"/>
    <m/>
    <x v="1"/>
    <s v="CGL - Non EB - Client only using us for Quotes"/>
    <s v="lead_f8h9EY4bwtEenOnnB7m9vBn4MQjhlkJ9aCWAS2H9sqC"/>
    <s v="ABM Knowledgeware Ltd"/>
    <s v="Aditya Binani"/>
    <s v="user_bdUPAGjcS7p6513So3N4g3aWNS5HuBuVJi7bvCPAsLt"/>
    <s v="Mayur Gadiyar"/>
    <s v="2022-09-12 07:04:04.265000+00:00"/>
    <s v="2022-09-21 05:59:43.510000+00:00"/>
    <m/>
    <s v="Mumbai"/>
    <m/>
    <m/>
    <m/>
    <n v="954"/>
    <m/>
    <m/>
    <m/>
    <m/>
    <m/>
    <m/>
    <m/>
    <s v="PAID_SOCIAL"/>
    <m/>
    <m/>
    <m/>
    <s v="IT Services &amp; IT Consulting"/>
    <m/>
    <m/>
    <m/>
    <m/>
    <m/>
    <m/>
    <m/>
    <m/>
    <m/>
    <m/>
    <m/>
    <m/>
    <s v="Aniket Vahile"/>
    <m/>
    <s v="user_g5Yw4Z4XnIbmcGhJO80vdtFdd5ElcDlgYO3q8l82ODn"/>
    <s v="Aditya Binani"/>
    <s v="Arindam Majee"/>
    <m/>
    <s v="March"/>
    <s v="Cold Call; Gated Content"/>
    <m/>
    <m/>
    <s v="Vaccine inbound"/>
    <m/>
    <m/>
    <m/>
    <s v="2020-12-29 05:46:51.295000+00:00"/>
    <s v="2022-09-29 14:28:03.439000+00:00"/>
    <m/>
  </r>
  <r>
    <s v="Shreenath Bhat"/>
    <n v="10000"/>
    <s v="INR"/>
    <n v="0"/>
    <s v="9/30/22"/>
    <s v="Sales"/>
    <s v="stat_kcR4fZg7TU7jjk1jAVua3qGLRS4J5uFayEjK5j02wtv"/>
    <s v="Unqualified"/>
    <n v="0"/>
    <s v="OpportunityStatusType.Lost"/>
    <s v="cont_IBThhpr3IkwCZhJdPI81Po4LiGTkFDZS5jqDSaZKvaV"/>
    <x v="86"/>
    <s v="Office Policy - Fresh"/>
    <s v="lead_cJY3sHgyRID1Ou2TrMQy0SY1X0aSDAekTs1pJySsHKd"/>
    <s v="HackerEarth Technology"/>
    <s v="Shreenath Bhat"/>
    <s v="user_vMd4rmcrSbjykdyL2J7rrYn84SWdcNc5FKligrmItPw"/>
    <s v="Shreenath Bhat"/>
    <s v="2022-08-26 10:28:01.525000+00:00"/>
    <s v="2022-09-21 05:05:59.519000+00:00"/>
    <m/>
    <s v="Bangalore"/>
    <m/>
    <m/>
    <m/>
    <n v="230"/>
    <m/>
    <m/>
    <m/>
    <m/>
    <m/>
    <m/>
    <m/>
    <m/>
    <m/>
    <m/>
    <m/>
    <s v="Others"/>
    <m/>
    <m/>
    <m/>
    <m/>
    <m/>
    <m/>
    <m/>
    <m/>
    <m/>
    <m/>
    <m/>
    <m/>
    <m/>
    <m/>
    <s v="user_Jujy0sFufO9J3qwY7aNpCCnF6nFZMrfvciNEydEzhaI"/>
    <s v="Shreya Solanki"/>
    <s v="Dr. Anil More"/>
    <m/>
    <s v="July"/>
    <s v="Cold Call"/>
    <s v="Lusha"/>
    <m/>
    <m/>
    <m/>
    <m/>
    <m/>
    <s v="2022-03-14 02:47:04.868000+00:00"/>
    <s v="2022-10-12 08:49:01.291000+00:00"/>
    <s v="NON EB"/>
  </r>
  <r>
    <s v="Shreenath Bhat"/>
    <n v="29000"/>
    <s v="INR"/>
    <n v="0"/>
    <s v="9/26/22"/>
    <s v="Sales"/>
    <s v="stat_1hn9nRJaLbI53NxPuSQgo90kRpbpKsFlwN4oEGNUTdO"/>
    <s v="Lost"/>
    <n v="0"/>
    <s v="OpportunityStatusType.Lost"/>
    <s v="cont_IBThhpr3IkwCZhJdPI81Po4LiGTkFDZS5jqDSaZKvaV"/>
    <x v="86"/>
    <s v="GPA - Renewal"/>
    <s v="lead_cJY3sHgyRID1Ou2TrMQy0SY1X0aSDAekTs1pJySsHKd"/>
    <s v="HackerEarth Technology"/>
    <s v="Shreenath Bhat"/>
    <s v="user_vMd4rmcrSbjykdyL2J7rrYn84SWdcNc5FKligrmItPw"/>
    <s v="Shreenath Bhat"/>
    <s v="2022-07-20 11:25:13.805000+00:00"/>
    <s v="2022-09-21 05:05:40.078000+00:00"/>
    <m/>
    <s v="Bangalore"/>
    <m/>
    <m/>
    <m/>
    <n v="230"/>
    <m/>
    <m/>
    <m/>
    <m/>
    <m/>
    <m/>
    <m/>
    <m/>
    <m/>
    <m/>
    <m/>
    <s v="Others"/>
    <m/>
    <m/>
    <m/>
    <m/>
    <m/>
    <m/>
    <m/>
    <m/>
    <m/>
    <m/>
    <m/>
    <m/>
    <m/>
    <m/>
    <s v="user_Jujy0sFufO9J3qwY7aNpCCnF6nFZMrfvciNEydEzhaI"/>
    <s v="Shreya Solanki"/>
    <s v="Dr. Anil More"/>
    <m/>
    <s v="July"/>
    <s v="Cold Call"/>
    <s v="Lusha"/>
    <m/>
    <m/>
    <m/>
    <m/>
    <m/>
    <s v="2022-03-14 02:47:04.868000+00:00"/>
    <s v="2022-10-12 08:49:01.291000+00:00"/>
    <s v="GPA"/>
  </r>
  <r>
    <s v="Naveen Kumar"/>
    <n v="1500000"/>
    <s v="INR"/>
    <n v="0"/>
    <s v="9/21/22"/>
    <s v="Sales"/>
    <s v="stat_1hn9nRJaLbI53NxPuSQgo90kRpbpKsFlwN4oEGNUTdO"/>
    <s v="Lost"/>
    <n v="0"/>
    <s v="OpportunityStatusType.Lost"/>
    <s v="cont_1d7hRdl0dv9r4b8IY46OWuHcVx4liZyzQNuXaiAlsYV"/>
    <x v="87"/>
    <s v="GMC - Renewal"/>
    <s v="lead_6yxDdhr6Xlv2v8EXe3Upas5gXmUPb1m3YYMreZUsLOk"/>
    <s v="ApMoSys Technologies Private Limited"/>
    <s v="Shreenath Bhat"/>
    <s v="user_N52PP2uP2VZc2gm0nhh6CNFSif4n85g1cdxoNFd9ct0"/>
    <s v="Naveen Kumar"/>
    <s v="2022-06-17 10:35:50.169000+00:00"/>
    <s v="2022-09-21 04:40:31.708000+00:00"/>
    <m/>
    <s v="Mumbai"/>
    <m/>
    <m/>
    <m/>
    <n v="495"/>
    <m/>
    <m/>
    <m/>
    <m/>
    <m/>
    <m/>
    <m/>
    <m/>
    <m/>
    <m/>
    <m/>
    <s v="IT Services &amp; IT Consulting"/>
    <m/>
    <m/>
    <m/>
    <m/>
    <m/>
    <m/>
    <m/>
    <m/>
    <m/>
    <m/>
    <m/>
    <m/>
    <s v="Aniket Vahile"/>
    <m/>
    <s v="user_vMd4rmcrSbjykdyL2J7rrYn84SWdcNc5FKligrmItPw"/>
    <s v="Shreenath Bhat"/>
    <m/>
    <m/>
    <s v="September"/>
    <s v="Cold Call"/>
    <s v="Lusha"/>
    <m/>
    <s v="Glengarry"/>
    <m/>
    <m/>
    <m/>
    <s v="2021-12-09 09:17:46.078000+00:00"/>
    <s v="2022-09-21 04:40:31.772000+00:00"/>
    <s v="GMC"/>
  </r>
  <r>
    <s v="Abhishek Chauhan"/>
    <n v="200000"/>
    <s v="INR"/>
    <n v="50"/>
    <s v="9/30/22"/>
    <s v="Sales"/>
    <s v="stat_LAF6zc710op7pnBQxMZo0IXU6mVHAxtY6FLz1R7BEWw"/>
    <s v="Data Received"/>
    <n v="0"/>
    <s v="OpportunityStatusType.Active"/>
    <s v="cont_dUs59QaGKZTZZRzWvF58kZVtNy0UdfIb8ig15Ex9HM4"/>
    <x v="88"/>
    <s v="GTL - Fresh, sum assured 30 lakhs +"/>
    <s v="lead_y3DNEvSZKcXf7s8ieSycPxe25qvFUGiOdh3uino8P9X"/>
    <s v="Highstreet IT Solutions (Fresh)"/>
    <s v="Shreenath Bhat"/>
    <s v="user_ojX3B6giQCeKnOjqd4gdwXUl0CqqHMXNORvxR6POXn6"/>
    <s v="Abhishek Chauhan"/>
    <s v="2022-06-16 07:19:52.804000+00:00"/>
    <s v="2022-09-21 04:10:11.189000+00:00"/>
    <m/>
    <s v="Bangalore"/>
    <m/>
    <m/>
    <m/>
    <n v="55"/>
    <m/>
    <m/>
    <m/>
    <m/>
    <m/>
    <m/>
    <m/>
    <m/>
    <m/>
    <m/>
    <m/>
    <s v="Professional Services"/>
    <m/>
    <m/>
    <m/>
    <m/>
    <m/>
    <m/>
    <m/>
    <m/>
    <m/>
    <m/>
    <m/>
    <m/>
    <m/>
    <m/>
    <s v="user_vMd4rmcrSbjykdyL2J7rrYn84SWdcNc5FKligrmItPw"/>
    <s v="Shreenath Bhat"/>
    <m/>
    <m/>
    <s v="March"/>
    <s v="Gated Content"/>
    <m/>
    <m/>
    <s v="Employee Engagement Handbook"/>
    <m/>
    <m/>
    <m/>
    <s v="2022-04-04 02:36:18.782000+00:00"/>
    <s v="2022-10-19 09:54:24.927000+00:00"/>
    <s v="GTL"/>
  </r>
  <r>
    <s v="Mayur Gadiyar"/>
    <n v="492000"/>
    <s v="INR"/>
    <n v="0"/>
    <s v="9/30/22"/>
    <s v="Sales"/>
    <s v="stat_kcR4fZg7TU7jjk1jAVua3qGLRS4J5uFayEjK5j02wtv"/>
    <s v="Unqualified"/>
    <n v="0"/>
    <s v="OpportunityStatusType.Lost"/>
    <s v="cont_jrIxwGYh8kzbRNPCKuG82tQncYqocxH5ww2OYzvTxhU"/>
    <x v="89"/>
    <s v="GMC"/>
    <s v="lead_ksAGr6f7XygR7ZmVD1rAbBmJ1apeJfNuPKcAIi955yR"/>
    <s v="Ketchum Sampark"/>
    <s v="Pallab Gupta"/>
    <s v="user_bdUPAGjcS7p6513So3N4g3aWNS5HuBuVJi7bvCPAsLt"/>
    <s v="Mayur Gadiyar"/>
    <s v="2022-08-24 11:24:28.165000+00:00"/>
    <s v="2022-09-20 07:32:46.919000+00:00"/>
    <m/>
    <s v="Mumbai"/>
    <m/>
    <m/>
    <m/>
    <n v="121"/>
    <m/>
    <m/>
    <m/>
    <m/>
    <m/>
    <m/>
    <m/>
    <m/>
    <m/>
    <m/>
    <m/>
    <s v="Telecommunications"/>
    <m/>
    <m/>
    <m/>
    <m/>
    <m/>
    <m/>
    <m/>
    <m/>
    <m/>
    <m/>
    <m/>
    <m/>
    <s v="Aniket Vahile"/>
    <m/>
    <s v="user_PApNwMjp7lPIEBp7acretouakdtYNVHpPO9ja9KoR5D"/>
    <s v="Pallab Gupta"/>
    <m/>
    <m/>
    <s v="September"/>
    <s v="Cold Call"/>
    <s v="Naukri.com"/>
    <m/>
    <m/>
    <m/>
    <m/>
    <m/>
    <s v="2022-07-21 01:34:25.236000+00:00"/>
    <s v="2022-09-25 14:39:42.595000+00:00"/>
    <m/>
  </r>
  <r>
    <s v="Navin Panjwani"/>
    <n v="12000"/>
    <s v="INR"/>
    <n v="0"/>
    <s v="9/22/22"/>
    <s v="Sales"/>
    <s v="stat_kcR4fZg7TU7jjk1jAVua3qGLRS4J5uFayEjK5j02wtv"/>
    <s v="Unqualified"/>
    <n v="0"/>
    <s v="OpportunityStatusType.Lost"/>
    <s v="cont_a4m2nrUUgZMmgYTRq62FFwGuut9deKkq0eLlTzEPdoD"/>
    <x v="90"/>
    <s v="They don't have GPA"/>
    <s v="lead_s8bsnEOVeHtBSz257l2bvmhip7kupc5NOHJ01WtV2IE"/>
    <s v="Beyondid ( Renewal , 22nd Sept )"/>
    <s v="Aishwarya Nyayadhish"/>
    <s v="user_sD3YjSs92XKUfD0OPHeo886g6tW6aCM0iUhX5VVUuJi"/>
    <s v="Navin Panjwani"/>
    <s v="2022-08-25 07:37:34.919000+00:00"/>
    <s v="2022-09-20 07:37:45.665000+00:00"/>
    <m/>
    <s v="Bangalore"/>
    <m/>
    <m/>
    <m/>
    <n v="26"/>
    <m/>
    <m/>
    <m/>
    <m/>
    <m/>
    <m/>
    <m/>
    <m/>
    <m/>
    <m/>
    <m/>
    <s v="Others"/>
    <m/>
    <m/>
    <m/>
    <m/>
    <m/>
    <m/>
    <m/>
    <m/>
    <m/>
    <m/>
    <m/>
    <m/>
    <m/>
    <m/>
    <s v="user_6hRQhcoLhZEDUBYaw3vS7rv6T5582sGfXq4jNRqTfUU"/>
    <s v="Aishwarya Nyayadhish"/>
    <m/>
    <m/>
    <s v="September"/>
    <s v="Gated Content"/>
    <m/>
    <m/>
    <s v="Employee Wellness Handbook"/>
    <m/>
    <m/>
    <m/>
    <s v="2022-03-28 10:24:54.850000+00:00"/>
    <s v="2022-09-23 06:02:05.923000+00:00"/>
    <m/>
  </r>
  <r>
    <s v="Satyam Tiwari"/>
    <n v="300000"/>
    <s v="INR"/>
    <n v="0"/>
    <s v="9/24/22"/>
    <s v="Sales"/>
    <s v="stat_kcR4fZg7TU7jjk1jAVua3qGLRS4J5uFayEjK5j02wtv"/>
    <s v="Unqualified"/>
    <n v="0"/>
    <s v="OpportunityStatusType.Lost"/>
    <m/>
    <x v="1"/>
    <s v="GMC renewal"/>
    <s v="lead_aR0M1jFeLFU7wu31a8HPzbdkKM8mVI0xpWqKXcBs1sT"/>
    <s v="Goldfield Fragrances Pvt. ltd."/>
    <s v="Trupti Suryavanshi"/>
    <s v="user_2YgShwgjLNI4FjAqgE9PtKsdIaGh919JGcFG919fe5B"/>
    <s v="Satyam Tiwari"/>
    <s v="2022-09-01 07:18:09.895000+00:00"/>
    <s v="2022-09-20 06:28:35.739000+00:00"/>
    <m/>
    <s v="Mumbai"/>
    <m/>
    <m/>
    <m/>
    <n v="90"/>
    <m/>
    <m/>
    <m/>
    <m/>
    <m/>
    <m/>
    <m/>
    <m/>
    <m/>
    <m/>
    <m/>
    <m/>
    <m/>
    <m/>
    <m/>
    <m/>
    <m/>
    <m/>
    <m/>
    <m/>
    <m/>
    <m/>
    <m/>
    <m/>
    <m/>
    <m/>
    <s v="user_L8E6IFhq6UCzKLHa45LUUTZCznDuyDwFrGaEp9DXiUM"/>
    <s v="Trupti Suryavanshi"/>
    <m/>
    <m/>
    <s v="September"/>
    <s v="Cold Call"/>
    <m/>
    <m/>
    <m/>
    <m/>
    <m/>
    <m/>
    <s v="2021-08-25 11:29:01.658000+00:00"/>
    <s v="2022-09-20 11:47:03.956000+00:00"/>
    <s v="GMC"/>
  </r>
  <r>
    <s v="Prateek Wadhwa"/>
    <n v="500000"/>
    <s v="INR"/>
    <n v="0"/>
    <s v="9/30/22"/>
    <s v="Sales"/>
    <s v="stat_kcR4fZg7TU7jjk1jAVua3qGLRS4J5uFayEjK5j02wtv"/>
    <s v="Unqualified"/>
    <n v="0"/>
    <s v="OpportunityStatusType.Lost"/>
    <s v="cont_5MCNkRTVhjqBrXD4UNJC1K6Ile95qKqXH24AoNYNsy0"/>
    <x v="91"/>
    <m/>
    <s v="lead_JxOOiUJhDtU66XI7oGFrgVrfrPgzaPOlJZAvlZa8iOr"/>
    <s v="SAB TV Ltd"/>
    <s v="Prateek Wadhwa"/>
    <s v="user_FdWFezbLzkYQcGsBUsjZO25nr2poK2nRbqV47Rs5Kfm"/>
    <s v="Prateek Wadhwa"/>
    <s v="2022-09-14 10:53:45.614000+00:00"/>
    <s v="2022-09-20 06:53:05.196000+00:00"/>
    <m/>
    <s v="Mumbai"/>
    <m/>
    <m/>
    <m/>
    <n v="170"/>
    <m/>
    <m/>
    <m/>
    <m/>
    <m/>
    <m/>
    <m/>
    <m/>
    <m/>
    <m/>
    <m/>
    <s v="Sports &amp; Entertainment"/>
    <m/>
    <m/>
    <m/>
    <m/>
    <m/>
    <m/>
    <m/>
    <m/>
    <m/>
    <m/>
    <m/>
    <m/>
    <s v="Arunkumar Dubey"/>
    <m/>
    <s v="user_FdWFezbLzkYQcGsBUsjZO25nr2poK2nRbqV47Rs5Kfm"/>
    <s v="Prateek Wadhwa"/>
    <m/>
    <m/>
    <s v="September"/>
    <s v="Cold Call"/>
    <m/>
    <m/>
    <m/>
    <m/>
    <m/>
    <m/>
    <s v="2021-08-02 07:48:38.087000+00:00"/>
    <s v="2022-10-12 07:19:11.275000+00:00"/>
    <s v="GMC"/>
  </r>
  <r>
    <s v="Pooja Gawas"/>
    <n v="1500000"/>
    <s v="INR"/>
    <n v="0"/>
    <s v="9/19/22"/>
    <s v="Sales"/>
    <s v="stat_1hn9nRJaLbI53NxPuSQgo90kRpbpKsFlwN4oEGNUTdO"/>
    <s v="Lost"/>
    <n v="0"/>
    <s v="OpportunityStatusType.Lost"/>
    <m/>
    <x v="1"/>
    <s v="Contractual - GMC"/>
    <s v="lead_NafbEVkLf5vrtWIp3CsryJtt7HDRSmFSKXOPhS8pSYN"/>
    <s v="NIHILENT technologies"/>
    <s v="Aditya Binani"/>
    <s v="user_KLETV1op4MIjvKQ12xGsWi23CuPjDE6PT29nwG6T3MY"/>
    <s v="Pooja Gawas"/>
    <s v="2022-09-01 05:30:42.822000+00:00"/>
    <s v="2022-09-20 06:26:25.306000+00:00"/>
    <m/>
    <s v="Pune"/>
    <m/>
    <s v="2020-08-14 08:05:16+00:00"/>
    <m/>
    <n v="1646"/>
    <m/>
    <m/>
    <m/>
    <m/>
    <m/>
    <m/>
    <m/>
    <s v="PAID_SOCIAL"/>
    <m/>
    <m/>
    <m/>
    <s v="IT Services &amp; IT Consulting"/>
    <m/>
    <m/>
    <m/>
    <m/>
    <m/>
    <m/>
    <m/>
    <m/>
    <m/>
    <m/>
    <m/>
    <m/>
    <s v="Deepak Yadav"/>
    <m/>
    <s v="user_228eUmsdKIb9OItgmiDq1zD4aPZ1eqiapbaLAGeBf8g"/>
    <s v="Bhairavi Jog"/>
    <s v="Arindam Majee"/>
    <m/>
    <s v="April; June"/>
    <s v="Cold Call"/>
    <s v="own ref"/>
    <m/>
    <m/>
    <m/>
    <m/>
    <m/>
    <s v="2020-12-06 09:46:33.508000+00:00"/>
    <s v="2022-10-20 10:18:47.668000+00:00"/>
    <m/>
  </r>
  <r>
    <s v="Navin Panjwani"/>
    <n v="64588"/>
    <s v="INR"/>
    <n v="100"/>
    <s v="9/20/22"/>
    <s v="Sales"/>
    <s v="stat_OZRiD1474QRJIpvnjHCZfiIvKcVD6mIKSSTzg8SwDVx"/>
    <s v="Won- Payment Completed"/>
    <n v="1"/>
    <s v="OpportunityStatusType.Won"/>
    <s v="cont_AujIpQBhQCtBZEgSUhQweSiCOTOqR4M9VNcIwdVtqpk"/>
    <x v="1"/>
    <m/>
    <s v="lead_tkamrXlTR6rvIU3ZtV6PXPCLIBo5vc2EY3NiVgIcj2k"/>
    <s v="Teamease Consulting ( Fresh )"/>
    <s v="Bharti Bankey"/>
    <s v="user_sD3YjSs92XKUfD0OPHeo886g6tW6aCM0iUhX5VVUuJi"/>
    <s v="Navin Panjwani"/>
    <s v="2022-01-05 10:19:41.653000+00:00"/>
    <s v="2022-09-20 06:02:13.684000+00:00"/>
    <m/>
    <s v="Delhi"/>
    <m/>
    <s v="2021-11-27 05:34:30+00:00"/>
    <m/>
    <n v="18"/>
    <m/>
    <m/>
    <m/>
    <m/>
    <m/>
    <m/>
    <m/>
    <m/>
    <m/>
    <m/>
    <m/>
    <s v="Professional Services"/>
    <m/>
    <m/>
    <m/>
    <m/>
    <m/>
    <m/>
    <m/>
    <m/>
    <m/>
    <m/>
    <m/>
    <m/>
    <m/>
    <m/>
    <s v="user_aM3WaaSUQQmaNnsm9l2FQRVWUEr8RN2ZdXzsuQUalQ3"/>
    <s v="Bharti Bankey"/>
    <s v="Dr. Anil More"/>
    <m/>
    <m/>
    <s v="Inbound"/>
    <s v="Inbound via website"/>
    <m/>
    <s v="Employee Count 15"/>
    <m/>
    <m/>
    <m/>
    <s v="2021-11-27 05:37:15.459000+00:00"/>
    <s v="2022-10-06 09:47:25.925000+00:00"/>
    <s v="GMC"/>
  </r>
  <r>
    <s v="Navin Panjwani"/>
    <n v="650000"/>
    <s v="INR"/>
    <n v="0"/>
    <s v="9/21/22"/>
    <s v="Sales"/>
    <s v="stat_1hn9nRJaLbI53NxPuSQgo90kRpbpKsFlwN4oEGNUTdO"/>
    <s v="Lost"/>
    <n v="0"/>
    <s v="OpportunityStatusType.Lost"/>
    <s v="cont_cnnixbpsT19kRHNE5iORVqMEN4yN6UOmmpJyjx8BReN"/>
    <x v="92"/>
    <s v="GMC - Renewal with ICICI Lombard"/>
    <s v="lead_9C0kE9ISjf8SIENaeOsy6GAtVD7wMjSDtp4ZVFXFDMD"/>
    <s v="Rupeeseed Technology Ventures Pvt Ltd ( Renewal , 21st Sept )"/>
    <s v="Shreenath Bhat"/>
    <s v="user_sD3YjSs92XKUfD0OPHeo886g6tW6aCM0iUhX5VVUuJi"/>
    <s v="Navin Panjwani"/>
    <s v="2022-07-04 06:17:19.397000+00:00"/>
    <s v="2022-09-20 06:23:51.951000+00:00"/>
    <m/>
    <s v="Mumbai"/>
    <m/>
    <m/>
    <m/>
    <n v="58"/>
    <m/>
    <m/>
    <m/>
    <m/>
    <m/>
    <m/>
    <m/>
    <m/>
    <m/>
    <m/>
    <m/>
    <s v="Banking &amp; Finance"/>
    <m/>
    <m/>
    <m/>
    <m/>
    <m/>
    <m/>
    <m/>
    <m/>
    <m/>
    <m/>
    <m/>
    <m/>
    <s v="Aniket Vahile"/>
    <m/>
    <s v="user_2YgShwgjLNI4FjAqgE9PtKsdIaGh919JGcFG919fe5B"/>
    <s v="Satyam Tiwari"/>
    <m/>
    <m/>
    <s v="August"/>
    <s v="Cold Call"/>
    <m/>
    <m/>
    <s v="Employee Wellness Handbook"/>
    <m/>
    <m/>
    <m/>
    <s v="2022-01-27 10:13:35.883000+00:00"/>
    <s v="2022-09-20 06:23:52.006000+00:00"/>
    <s v="GMC"/>
  </r>
  <r>
    <s v="Kashif Ahmad"/>
    <n v="40000"/>
    <s v="INR"/>
    <n v="100"/>
    <s v="9/20/22"/>
    <s v="Sales"/>
    <s v="stat_OZRiD1474QRJIpvnjHCZfiIvKcVD6mIKSSTzg8SwDVx"/>
    <s v="Won- Payment Completed"/>
    <n v="1"/>
    <s v="OpportunityStatusType.Won"/>
    <s v="cont_TW1p7n871zEZw8Jr1HHmPcJPxyLXOc0KuOzKq9di2Nl"/>
    <x v="93"/>
    <s v="Fresh GPA policy"/>
    <s v="lead_hvaIg0q1DIdikgWvfGRd3Y7QLsap7uhPjWvLR82LPLR"/>
    <s v="BUEN MANEJO DEL CAMPO  INDIA PVT LTD"/>
    <s v="Satyajit Chati"/>
    <s v="user_LKRhV6rhcBe0uL8u70UUGeDjbMupuho4TaiAOCbT7HT"/>
    <s v="Kashif Ahmad"/>
    <s v="2022-09-19 06:02:32.933000+00:00"/>
    <s v="2022-09-20 05:01:36.158000+00:00"/>
    <m/>
    <s v="Pune"/>
    <m/>
    <m/>
    <m/>
    <n v="112"/>
    <m/>
    <m/>
    <m/>
    <m/>
    <m/>
    <m/>
    <m/>
    <s v="PAID_SOCIAL"/>
    <m/>
    <m/>
    <m/>
    <s v="Manufacturing"/>
    <m/>
    <m/>
    <m/>
    <m/>
    <m/>
    <m/>
    <m/>
    <m/>
    <m/>
    <m/>
    <m/>
    <m/>
    <m/>
    <m/>
    <s v="user_5IQTpX6DsnoeoDfxqzqojpVoQLXPh68nhDjLS5ETjYj"/>
    <s v="Satyajit Chati"/>
    <s v="Shriram Kulkarni"/>
    <m/>
    <s v="September"/>
    <s v="Gated Content"/>
    <m/>
    <m/>
    <s v="Employee Engagement Handbook"/>
    <m/>
    <m/>
    <m/>
    <s v="2022-05-31 16:17:43.495000+00:00"/>
    <s v="2022-09-27 04:51:25.664000+00:00"/>
    <m/>
  </r>
  <r>
    <s v="Kashif Ahmad"/>
    <n v="544437"/>
    <s v="INR"/>
    <n v="100"/>
    <s v="9/20/22"/>
    <s v="Sales"/>
    <s v="stat_OZRiD1474QRJIpvnjHCZfiIvKcVD6mIKSSTzg8SwDVx"/>
    <s v="Won- Payment Completed"/>
    <n v="1"/>
    <s v="OpportunityStatusType.Won"/>
    <s v="cont_TW1p7n871zEZw8Jr1HHmPcJPxyLXOc0KuOzKq9di2Nl"/>
    <x v="93"/>
    <s v="GMC Renewal"/>
    <s v="lead_hvaIg0q1DIdikgWvfGRd3Y7QLsap7uhPjWvLR82LPLR"/>
    <s v="BUEN MANEJO DEL CAMPO  INDIA PVT LTD"/>
    <s v="Satyajit Chati"/>
    <s v="user_LKRhV6rhcBe0uL8u70UUGeDjbMupuho4TaiAOCbT7HT"/>
    <s v="Kashif Ahmad"/>
    <s v="2022-08-16 13:08:50.684000+00:00"/>
    <s v="2022-09-20 05:01:17.807000+00:00"/>
    <m/>
    <s v="Pune"/>
    <m/>
    <m/>
    <m/>
    <n v="112"/>
    <m/>
    <m/>
    <m/>
    <m/>
    <m/>
    <m/>
    <m/>
    <s v="PAID_SOCIAL"/>
    <m/>
    <m/>
    <m/>
    <s v="Manufacturing"/>
    <m/>
    <m/>
    <m/>
    <m/>
    <m/>
    <m/>
    <m/>
    <m/>
    <m/>
    <m/>
    <m/>
    <m/>
    <m/>
    <m/>
    <s v="user_5IQTpX6DsnoeoDfxqzqojpVoQLXPh68nhDjLS5ETjYj"/>
    <s v="Satyajit Chati"/>
    <s v="Shriram Kulkarni"/>
    <m/>
    <s v="September"/>
    <s v="Gated Content"/>
    <m/>
    <m/>
    <s v="Employee Engagement Handbook"/>
    <m/>
    <m/>
    <m/>
    <s v="2022-05-31 16:17:43.495000+00:00"/>
    <s v="2022-09-27 04:51:25.664000+00:00"/>
    <m/>
  </r>
  <r>
    <s v="Tejas Kulkarni"/>
    <n v="275000"/>
    <s v="INR"/>
    <n v="0"/>
    <s v="9/30/22"/>
    <s v="Sales"/>
    <s v="stat_kcR4fZg7TU7jjk1jAVua3qGLRS4J5uFayEjK5j02wtv"/>
    <s v="Unqualified"/>
    <n v="0"/>
    <s v="OpportunityStatusType.Lost"/>
    <s v="cont_aWBu6mEkshWZbC7sKyc7eKeBFFGQPZhjXtDcrguTI54"/>
    <x v="94"/>
    <s v="As per the discussion with Mr.Bharadwaz, their management has decided to go ahead with the existing combination and hence they aren't looking out for new tie ups currently"/>
    <s v="lead_cVR6NuZLFFz0k2UqlPdDNMUM8doxhbT0ZicbnwlxX57"/>
    <s v="eShipz"/>
    <s v="Harmanjit Singh"/>
    <s v="user_kbtBHYtBjVDNyI72HTF6C1SCvC7yVBiA6OrBOy3t96U"/>
    <s v="Tejas Kulkarni"/>
    <s v="2022-08-22 08:45:58.105000+00:00"/>
    <s v="2022-09-20 02:21:02.778000+00:00"/>
    <m/>
    <s v="Bangalore"/>
    <m/>
    <m/>
    <m/>
    <n v="58"/>
    <m/>
    <m/>
    <m/>
    <m/>
    <m/>
    <m/>
    <m/>
    <m/>
    <m/>
    <m/>
    <m/>
    <s v="IT Services &amp; IT Consulting"/>
    <m/>
    <m/>
    <m/>
    <m/>
    <m/>
    <m/>
    <m/>
    <m/>
    <m/>
    <m/>
    <m/>
    <m/>
    <s v="Rakesh Nade"/>
    <m/>
    <s v="user_lwF8ctKa5IyxqATpO2EOw2h0AEPiCMHOgewiH38Ei77"/>
    <s v="Harmanjit Singh"/>
    <m/>
    <m/>
    <s v="September"/>
    <m/>
    <m/>
    <m/>
    <s v="Lead Magnet Lead"/>
    <m/>
    <m/>
    <m/>
    <s v="2021-09-13 07:59:54.691000+00:00"/>
    <s v="2022-09-23 12:58:51.176000+00:00"/>
    <s v="GMC"/>
  </r>
  <r>
    <s v="Tejas Kulkarni"/>
    <n v="200000"/>
    <s v="INR"/>
    <n v="0"/>
    <s v="8/30/22"/>
    <s v="Sales"/>
    <s v="stat_1hn9nRJaLbI53NxPuSQgo90kRpbpKsFlwN4oEGNUTdO"/>
    <s v="Lost"/>
    <n v="0"/>
    <s v="OpportunityStatusType.Lost"/>
    <m/>
    <x v="1"/>
    <s v="closed with plum as they got a lower quote from icici"/>
    <s v="lead_5hBxllTepEa3g3P5VURMCfQwtueW2iC6BCKqPOBRrN3"/>
    <s v="Capital Source"/>
    <s v="Shreya Solanki"/>
    <s v="user_kbtBHYtBjVDNyI72HTF6C1SCvC7yVBiA6OrBOy3t96U"/>
    <s v="Tejas Kulkarni"/>
    <s v="2022-07-12 08:00:04.072000+00:00"/>
    <s v="2022-09-20 04:03:28.199000+00:00"/>
    <m/>
    <s v="Bangalore"/>
    <m/>
    <s v="2022-07-06 06:33:35+00:00"/>
    <m/>
    <n v="10"/>
    <m/>
    <m/>
    <m/>
    <m/>
    <m/>
    <m/>
    <m/>
    <s v="ORGANIC_SEARCH"/>
    <m/>
    <m/>
    <m/>
    <m/>
    <m/>
    <m/>
    <m/>
    <m/>
    <m/>
    <m/>
    <m/>
    <m/>
    <m/>
    <m/>
    <m/>
    <m/>
    <m/>
    <m/>
    <s v="user_Jujy0sFufO9J3qwY7aNpCCnF6nFZMrfvciNEydEzhaI"/>
    <s v="Shreya Solanki"/>
    <m/>
    <m/>
    <m/>
    <s v="Inbound"/>
    <s v="Inbound via website"/>
    <m/>
    <s v="Employee Count 25"/>
    <m/>
    <m/>
    <m/>
    <s v="2022-07-06 06:36:26.313000+00:00"/>
    <s v="2022-09-21 05:52:16.867000+00:00"/>
    <s v="GMC"/>
  </r>
  <r>
    <s v="Pooja Gawas"/>
    <n v="65000"/>
    <s v="INR"/>
    <n v="0"/>
    <s v="9/19/22"/>
    <s v="Sales"/>
    <s v="stat_1hn9nRJaLbI53NxPuSQgo90kRpbpKsFlwN4oEGNUTdO"/>
    <s v="Lost"/>
    <n v="0"/>
    <s v="OpportunityStatusType.Lost"/>
    <m/>
    <x v="1"/>
    <s v="GPA - Contractual"/>
    <s v="lead_NafbEVkLf5vrtWIp3CsryJtt7HDRSmFSKXOPhS8pSYN"/>
    <s v="NIHILENT technologies"/>
    <s v="Aditya Binani"/>
    <s v="user_KLETV1op4MIjvKQ12xGsWi23CuPjDE6PT29nwG6T3MY"/>
    <s v="Pooja Gawas"/>
    <s v="2022-09-01 05:41:52.770000+00:00"/>
    <s v="2022-09-19 12:33:26.971000+00:00"/>
    <m/>
    <s v="Pune"/>
    <m/>
    <s v="2020-08-14 08:05:16+00:00"/>
    <m/>
    <n v="1646"/>
    <m/>
    <m/>
    <m/>
    <m/>
    <m/>
    <m/>
    <m/>
    <s v="PAID_SOCIAL"/>
    <m/>
    <m/>
    <m/>
    <s v="IT Services &amp; IT Consulting"/>
    <m/>
    <m/>
    <m/>
    <m/>
    <m/>
    <m/>
    <m/>
    <m/>
    <m/>
    <m/>
    <m/>
    <m/>
    <s v="Deepak Yadav"/>
    <m/>
    <s v="user_228eUmsdKIb9OItgmiDq1zD4aPZ1eqiapbaLAGeBf8g"/>
    <s v="Bhairavi Jog"/>
    <s v="Arindam Majee"/>
    <m/>
    <s v="April; June"/>
    <s v="Cold Call"/>
    <s v="own ref"/>
    <m/>
    <m/>
    <m/>
    <m/>
    <m/>
    <s v="2020-12-06 09:46:33.508000+00:00"/>
    <s v="2022-10-20 10:18:47.668000+00:00"/>
    <m/>
  </r>
  <r>
    <s v="Shreenath Bhat"/>
    <n v="400000"/>
    <s v="INR"/>
    <n v="0"/>
    <s v="9/30/22"/>
    <s v="Sales"/>
    <s v="stat_kcR4fZg7TU7jjk1jAVua3qGLRS4J5uFayEjK5j02wtv"/>
    <s v="Unqualified"/>
    <n v="0"/>
    <s v="OpportunityStatusType.Lost"/>
    <s v="cont_PwF6YfakMO2gOxtRa0kF6fmbNBw2trvsnP7FamhiF2v"/>
    <x v="95"/>
    <s v="GMC - Fresh"/>
    <s v="lead_nhhwjxkowYZ4SbRxqBGaiIhSNdub0AWnIcZOPLzoqZy"/>
    <s v="Chemtron Science Laboratories Private Limited"/>
    <s v="Shreenath Bhat"/>
    <s v="user_vMd4rmcrSbjykdyL2J7rrYn84SWdcNc5FKligrmItPw"/>
    <s v="Shreenath Bhat"/>
    <s v="2022-08-02 05:19:33.842000+00:00"/>
    <s v="2022-09-19 14:23:41.781000+00:00"/>
    <m/>
    <s v="Mumbai"/>
    <m/>
    <m/>
    <m/>
    <n v="58"/>
    <m/>
    <m/>
    <m/>
    <m/>
    <m/>
    <m/>
    <m/>
    <m/>
    <m/>
    <m/>
    <m/>
    <s v="Manufacturing"/>
    <m/>
    <m/>
    <m/>
    <m/>
    <m/>
    <m/>
    <m/>
    <m/>
    <m/>
    <m/>
    <m/>
    <m/>
    <s v="Jithendra Goalla"/>
    <m/>
    <s v="user_vMd4rmcrSbjykdyL2J7rrYn84SWdcNc5FKligrmItPw"/>
    <s v="Shreenath Bhat"/>
    <m/>
    <m/>
    <m/>
    <s v="Cold Call"/>
    <m/>
    <m/>
    <m/>
    <m/>
    <m/>
    <m/>
    <s v="2022-05-23 07:03:59.361000+00:00"/>
    <s v="2022-09-19 14:23:41.926000+00:00"/>
    <s v="GMC"/>
  </r>
  <r>
    <s v="Mayur Gadiyar"/>
    <n v="285000"/>
    <s v="INR"/>
    <n v="0"/>
    <s v="9/19/22"/>
    <s v="Sales"/>
    <s v="stat_1hn9nRJaLbI53NxPuSQgo90kRpbpKsFlwN4oEGNUTdO"/>
    <s v="Lost"/>
    <n v="0"/>
    <s v="OpportunityStatusType.Lost"/>
    <s v="cont_ZQhOJO9CaCeN3CJ5nSNViyIpDEtksxOLqZ2EQ7o9QOM"/>
    <x v="96"/>
    <m/>
    <s v="lead_tVmPTl3I4o5Q0Errb52hMYZTokSxawG9830xUp5Tj0H"/>
    <s v="5D Solutions India Pvt. Ltd."/>
    <s v="Nikhil Ahuja"/>
    <s v="user_bdUPAGjcS7p6513So3N4g3aWNS5HuBuVJi7bvCPAsLt"/>
    <s v="Mayur Gadiyar"/>
    <s v="2022-07-22 09:14:20.345000+00:00"/>
    <s v="2022-09-19 17:10:58.338000+00:00"/>
    <m/>
    <s v="Pune"/>
    <m/>
    <s v="2020-08-24 22:04:44+00:00"/>
    <m/>
    <n v="44"/>
    <m/>
    <m/>
    <m/>
    <m/>
    <m/>
    <m/>
    <m/>
    <m/>
    <m/>
    <m/>
    <m/>
    <s v="Others"/>
    <m/>
    <m/>
    <m/>
    <m/>
    <m/>
    <m/>
    <m/>
    <m/>
    <m/>
    <m/>
    <m/>
    <m/>
    <s v="Aniket Vahile"/>
    <m/>
    <s v="user_ocHSJH83OJnHCvKyMbjx8WOOK8PMgAUGIj1qK0q0dMV"/>
    <s v="Nikhil Ahuja"/>
    <s v="Arindam Majee"/>
    <m/>
    <s v="September"/>
    <s v="Gated Content; Inbound"/>
    <s v="Inbound via website"/>
    <m/>
    <s v="Employee Count 25"/>
    <m/>
    <m/>
    <m/>
    <s v="2020-12-06 09:47:23.701000+00:00"/>
    <s v="2022-09-19 17:10:58.406000+00:00"/>
    <s v="GMC"/>
  </r>
  <r>
    <s v="Kashif Ahmad"/>
    <n v="20000"/>
    <s v="INR"/>
    <n v="0"/>
    <s v="9/19/22"/>
    <s v="Sales"/>
    <s v="stat_1hn9nRJaLbI53NxPuSQgo90kRpbpKsFlwN4oEGNUTdO"/>
    <s v="Lost"/>
    <n v="0"/>
    <s v="OpportunityStatusType.Lost"/>
    <s v="cont_NRsVtQ6o3aKWy8dJ6u27s2PozMOwRiIUaQkkbMJ7DdY"/>
    <x v="97"/>
    <s v="WC Renewal"/>
    <s v="lead_dThEeYfgXllQKFGMFkOJdMZMs3z56o0fPI6bay6PwZQ"/>
    <s v="Ross Process Solutions"/>
    <s v="Trupti Suryavanshi"/>
    <s v="user_LKRhV6rhcBe0uL8u70UUGeDjbMupuho4TaiAOCbT7HT"/>
    <s v="Kashif Ahmad"/>
    <s v="2022-08-10 06:31:57.528000+00:00"/>
    <s v="2022-09-19 12:09:58.985000+00:00"/>
    <m/>
    <s v="Pune"/>
    <m/>
    <s v="2022-08-10 06:30:00+00:00"/>
    <m/>
    <n v="50"/>
    <m/>
    <m/>
    <m/>
    <m/>
    <m/>
    <m/>
    <m/>
    <m/>
    <m/>
    <m/>
    <m/>
    <s v="Manufacturing"/>
    <m/>
    <m/>
    <m/>
    <m/>
    <m/>
    <m/>
    <m/>
    <m/>
    <m/>
    <m/>
    <m/>
    <m/>
    <s v="Rakesh Nade"/>
    <m/>
    <s v="user_L8E6IFhq6UCzKLHa45LUUTZCznDuyDwFrGaEp9DXiUM"/>
    <s v="Trupti Suryavanshi"/>
    <m/>
    <m/>
    <s v="August; March"/>
    <s v="Warm Referral"/>
    <s v="Prajakta's reference"/>
    <m/>
    <m/>
    <m/>
    <m/>
    <m/>
    <s v="2022-08-10 06:19:25.327000+00:00"/>
    <s v="2022-09-23 09:34:04.269000+00:00"/>
    <s v="WC"/>
  </r>
  <r>
    <s v="Vikas Gupta"/>
    <n v="300000"/>
    <s v="INR"/>
    <n v="0"/>
    <s v="9/30/22"/>
    <s v="Sales"/>
    <s v="stat_1hn9nRJaLbI53NxPuSQgo90kRpbpKsFlwN4oEGNUTdO"/>
    <s v="Lost"/>
    <n v="0"/>
    <s v="OpportunityStatusType.Lost"/>
    <s v="cont_gq9au0Rg1C20N77BUuc6Pi89PmOdCnDLczZeiNj5HEu"/>
    <x v="98"/>
    <s v="The client closed with Kenko as the client got very good benefits from Kenko."/>
    <s v="lead_dFGu4ffUVWWCHWBveXbZjOog58EJ8DOEuoou81FdC7G"/>
    <s v="SMOOR Chocolates"/>
    <s v="Nikhil Ahuja"/>
    <s v="user_lccnw70UrYzjPcbxrA5N9qp8LF1vx6aP08yPEdeU06P"/>
    <s v="Vikas Gupta"/>
    <s v="2022-09-19 11:20:45.404000+00:00"/>
    <s v="2022-09-19 12:20:24.784000+00:00"/>
    <m/>
    <s v="Bangalore"/>
    <m/>
    <m/>
    <m/>
    <n v="700"/>
    <m/>
    <m/>
    <m/>
    <m/>
    <m/>
    <m/>
    <m/>
    <s v="PAID_SOCIAL"/>
    <m/>
    <m/>
    <m/>
    <m/>
    <s v="Ideal Insurance brokers"/>
    <m/>
    <m/>
    <m/>
    <m/>
    <m/>
    <m/>
    <m/>
    <m/>
    <m/>
    <m/>
    <m/>
    <m/>
    <m/>
    <s v="user_ocHSJH83OJnHCvKyMbjx8WOOK8PMgAUGIj1qK0q0dMV"/>
    <s v="Nikhil Ahuja"/>
    <m/>
    <m/>
    <s v="September"/>
    <s v="Gated Content"/>
    <m/>
    <m/>
    <s v="Employee Engagement Handbook"/>
    <m/>
    <m/>
    <m/>
    <s v="2022-04-29 10:34:34.977000+00:00"/>
    <s v="2022-10-01 05:34:05.899000+00:00"/>
    <s v="GMC"/>
  </r>
  <r>
    <s v="Vikas Gupta"/>
    <n v="2100000"/>
    <s v="INR"/>
    <n v="0"/>
    <s v="9/19/22"/>
    <s v="Sales"/>
    <s v="stat_1hn9nRJaLbI53NxPuSQgo90kRpbpKsFlwN4oEGNUTdO"/>
    <s v="Lost"/>
    <n v="0"/>
    <s v="OpportunityStatusType.Lost"/>
    <s v="cont_gq9au0Rg1C20N77BUuc6Pi89PmOdCnDLczZeiNj5HEu"/>
    <x v="98"/>
    <s v="The client closed with Kenko as the client got very good benefits from Kenko."/>
    <s v="lead_dFGu4ffUVWWCHWBveXbZjOog58EJ8DOEuoou81FdC7G"/>
    <s v="SMOOR Chocolates"/>
    <s v="Nikhil Ahuja"/>
    <s v="user_lccnw70UrYzjPcbxrA5N9qp8LF1vx6aP08yPEdeU06P"/>
    <s v="Vikas Gupta"/>
    <s v="2022-08-19 10:35:28.048000+00:00"/>
    <s v="2022-09-19 12:17:17.166000+00:00"/>
    <m/>
    <s v="Bangalore"/>
    <m/>
    <m/>
    <m/>
    <n v="700"/>
    <m/>
    <m/>
    <m/>
    <m/>
    <m/>
    <m/>
    <m/>
    <s v="PAID_SOCIAL"/>
    <m/>
    <m/>
    <m/>
    <m/>
    <s v="Ideal Insurance brokers"/>
    <m/>
    <m/>
    <m/>
    <m/>
    <m/>
    <m/>
    <m/>
    <m/>
    <m/>
    <m/>
    <m/>
    <m/>
    <m/>
    <s v="user_ocHSJH83OJnHCvKyMbjx8WOOK8PMgAUGIj1qK0q0dMV"/>
    <s v="Nikhil Ahuja"/>
    <m/>
    <m/>
    <s v="September"/>
    <s v="Gated Content"/>
    <m/>
    <m/>
    <s v="Employee Engagement Handbook"/>
    <m/>
    <m/>
    <m/>
    <s v="2022-04-29 10:34:34.977000+00:00"/>
    <s v="2022-10-01 05:34:05.899000+00:00"/>
    <s v="GMC"/>
  </r>
  <r>
    <s v="Vivek Singh"/>
    <n v="12000000"/>
    <s v="INR"/>
    <n v="0"/>
    <s v="9/29/22"/>
    <s v="Sales"/>
    <s v="stat_kcR4fZg7TU7jjk1jAVua3qGLRS4J5uFayEjK5j02wtv"/>
    <s v="Unqualified"/>
    <n v="0"/>
    <s v="OpportunityStatusType.Lost"/>
    <s v="cont_ECffZaKpBPXcOS7182f6LKd9Y1A8ieJ93jY98IwowhX"/>
    <x v="99"/>
    <s v="GMC 1500 employees 1+5 policy Sept 29th renewal"/>
    <s v="lead_CdS9M9ZejzqNKEn1ZZRIPB8eyLlUOzp3HcKUEQlngMt"/>
    <s v="The Himalaya Drug Company"/>
    <s v="Daya Gowda"/>
    <s v="user_6dalmZ7hmWD47jhCVGdU1SSEcFMsz9rWtW2jPORgJvj"/>
    <s v="Vivek Singh"/>
    <s v="2022-08-03 09:59:33.445000+00:00"/>
    <s v="2022-09-19 10:39:34.659000+00:00"/>
    <m/>
    <s v="Bangalore"/>
    <m/>
    <m/>
    <m/>
    <n v="1500"/>
    <m/>
    <m/>
    <m/>
    <m/>
    <m/>
    <m/>
    <m/>
    <m/>
    <m/>
    <m/>
    <m/>
    <s v="Health, Wellness &amp; Fitness"/>
    <m/>
    <m/>
    <m/>
    <m/>
    <m/>
    <m/>
    <m/>
    <m/>
    <m/>
    <m/>
    <m/>
    <m/>
    <s v="Rakesh Nade"/>
    <m/>
    <s v="user_ojX3B6giQCeKnOjqd4gdwXUl0CqqHMXNORvxR6POXn6"/>
    <s v="Abhishek Chauhan"/>
    <m/>
    <m/>
    <s v="September"/>
    <s v="Cold Call"/>
    <m/>
    <m/>
    <m/>
    <m/>
    <m/>
    <m/>
    <s v="2022-04-20 10:12:59.753000+00:00"/>
    <s v="2022-10-20 10:22:34.274000+00:00"/>
    <m/>
  </r>
  <r>
    <s v="Omkar Ghate"/>
    <n v="100000"/>
    <s v="INR"/>
    <n v="0"/>
    <s v="9/30/22"/>
    <s v="Sales"/>
    <s v="stat_kcR4fZg7TU7jjk1jAVua3qGLRS4J5uFayEjK5j02wtv"/>
    <s v="Unqualified"/>
    <n v="0"/>
    <s v="OpportunityStatusType.Lost"/>
    <s v="cont_TZjlJxrX5Sk5GmYxpqKYg54kVNh1GToLHjoXxcSVnxQ"/>
    <x v="100"/>
    <s v="GPA ren"/>
    <s v="lead_pYVeRdeFLoAjtZalOm6YWTrpUluRCKzktE3qNrKEPSl"/>
    <s v="Ideas To Impacts Innovations Pvt. Ltd."/>
    <s v="Gauri Jori"/>
    <s v="user_9SBRjyF0n4iWuhUdqRyQkFhl2J4uyNKhFWvvJEvunX8"/>
    <s v="Omkar Ghate"/>
    <s v="2022-08-05 13:10:47.420000+00:00"/>
    <s v="2022-09-19 09:54:34.498000+00:00"/>
    <m/>
    <s v="Pune"/>
    <m/>
    <m/>
    <m/>
    <n v="100"/>
    <m/>
    <m/>
    <m/>
    <m/>
    <m/>
    <m/>
    <m/>
    <m/>
    <m/>
    <m/>
    <m/>
    <s v="Others"/>
    <m/>
    <m/>
    <m/>
    <m/>
    <m/>
    <m/>
    <m/>
    <m/>
    <m/>
    <m/>
    <m/>
    <m/>
    <m/>
    <m/>
    <s v="user_5YHA1ZU4iP896lD1YJehdJcMx7ZEgWCpulT4T2c3pJ3"/>
    <s v="Gauri Jori"/>
    <m/>
    <m/>
    <s v="September"/>
    <s v="Cold Call"/>
    <m/>
    <m/>
    <m/>
    <m/>
    <m/>
    <m/>
    <s v="2021-08-25 11:24:01.502000+00:00"/>
    <s v="2022-10-06 04:58:22.479000+00:00"/>
    <m/>
  </r>
  <r>
    <s v="Vivek Singh"/>
    <n v="500000"/>
    <s v="INR"/>
    <n v="0"/>
    <s v="9/17/22"/>
    <s v="Sales"/>
    <s v="stat_1hn9nRJaLbI53NxPuSQgo90kRpbpKsFlwN4oEGNUTdO"/>
    <s v="Lost"/>
    <n v="0"/>
    <s v="OpportunityStatusType.Lost"/>
    <m/>
    <x v="1"/>
    <s v="GMC - self  350 employees sept renewal 3 slabs 2lakh, 3 lakh and 5 lakh"/>
    <s v="lead_tq9karZlhcffsJ6WeCrKAfsoQKMLgLtyfzgqJQd2hr8"/>
    <s v="MagnaSoft Consulting India Pvt Ltd"/>
    <s v="Daya Gowda"/>
    <s v="user_6dalmZ7hmWD47jhCVGdU1SSEcFMsz9rWtW2jPORgJvj"/>
    <s v="Vivek Singh"/>
    <s v="2022-07-07 07:04:23.310000+00:00"/>
    <s v="2022-09-19 10:46:43.471000+00:00"/>
    <m/>
    <s v="Bangalore"/>
    <m/>
    <m/>
    <m/>
    <n v="184"/>
    <m/>
    <m/>
    <m/>
    <m/>
    <m/>
    <m/>
    <m/>
    <m/>
    <m/>
    <m/>
    <m/>
    <s v="IT Services &amp; IT Consulting"/>
    <m/>
    <m/>
    <m/>
    <m/>
    <m/>
    <m/>
    <m/>
    <m/>
    <m/>
    <m/>
    <m/>
    <m/>
    <s v="Rakesh Nade"/>
    <m/>
    <s v="user_ojX3B6giQCeKnOjqd4gdwXUl0CqqHMXNORvxR6POXn6"/>
    <s v="Abhishek Chauhan"/>
    <m/>
    <m/>
    <s v="September"/>
    <s v="Cold Call"/>
    <m/>
    <m/>
    <m/>
    <m/>
    <m/>
    <m/>
    <s v="2022-05-06 10:48:28.443000+00:00"/>
    <s v="2022-10-04 06:48:48.972000+00:00"/>
    <m/>
  </r>
  <r>
    <s v="Moziez Chamadia"/>
    <n v="100000"/>
    <s v="INR"/>
    <n v="0"/>
    <s v="9/30/22"/>
    <s v="Sales"/>
    <s v="stat_1hn9nRJaLbI53NxPuSQgo90kRpbpKsFlwN4oEGNUTdO"/>
    <s v="Lost"/>
    <n v="0"/>
    <s v="OpportunityStatusType.Lost"/>
    <s v="cont_v8sq9Gl41WrMLUvmyw8fO8iSAJ38NKT3GTpyg0I1lIn"/>
    <x v="101"/>
    <s v="GPA - Renewal"/>
    <s v="lead_TOl5JSa3NPw0Gz5NnzHGdMdpkWlwY2ZAeV2qOPRrwHz"/>
    <s v="SKECHERS RETAIL INDIA PVT LTD"/>
    <s v="Shreenath Bhat"/>
    <s v="user_IgNfKH7wuLLjHvexoMm2PXWcnF3zYft0ZbMTyfwKRUg"/>
    <s v="Moziez Chamadia"/>
    <s v="2022-07-25 11:16:43.160000+00:00"/>
    <s v="2022-09-19 09:39:12.085000+00:00"/>
    <m/>
    <s v="Mumbai"/>
    <m/>
    <m/>
    <m/>
    <n v="800"/>
    <m/>
    <m/>
    <m/>
    <m/>
    <m/>
    <m/>
    <m/>
    <m/>
    <m/>
    <m/>
    <m/>
    <s v="Retail"/>
    <m/>
    <m/>
    <m/>
    <m/>
    <m/>
    <m/>
    <m/>
    <m/>
    <m/>
    <m/>
    <m/>
    <m/>
    <m/>
    <m/>
    <s v="user_vMd4rmcrSbjykdyL2J7rrYn84SWdcNc5FKligrmItPw"/>
    <s v="Shreenath Bhat"/>
    <m/>
    <m/>
    <s v="September"/>
    <s v="Cold Call"/>
    <m/>
    <m/>
    <s v="AM Opps -"/>
    <m/>
    <m/>
    <m/>
    <s v="2021-11-16 03:29:16.538000+00:00"/>
    <s v="2022-09-19 11:45:37.567000+00:00"/>
    <s v="GPA"/>
  </r>
  <r>
    <s v="Moziez Chamadia"/>
    <n v="1000000"/>
    <s v="INR"/>
    <n v="0"/>
    <s v="9/30/22"/>
    <s v="Sales"/>
    <s v="stat_kcR4fZg7TU7jjk1jAVua3qGLRS4J5uFayEjK5j02wtv"/>
    <s v="Unqualified"/>
    <n v="0"/>
    <s v="OpportunityStatusType.Lost"/>
    <s v="cont_v8sq9Gl41WrMLUvmyw8fO8iSAJ38NKT3GTpyg0I1lIn"/>
    <x v="101"/>
    <s v="GTL - Renewal"/>
    <s v="lead_TOl5JSa3NPw0Gz5NnzHGdMdpkWlwY2ZAeV2qOPRrwHz"/>
    <s v="SKECHERS RETAIL INDIA PVT LTD"/>
    <s v="Shreenath Bhat"/>
    <s v="user_IgNfKH7wuLLjHvexoMm2PXWcnF3zYft0ZbMTyfwKRUg"/>
    <s v="Moziez Chamadia"/>
    <s v="2022-07-25 11:17:07.852000+00:00"/>
    <s v="2022-09-19 09:39:30.961000+00:00"/>
    <m/>
    <s v="Mumbai"/>
    <m/>
    <m/>
    <m/>
    <n v="800"/>
    <m/>
    <m/>
    <m/>
    <m/>
    <m/>
    <m/>
    <m/>
    <m/>
    <m/>
    <m/>
    <m/>
    <s v="Retail"/>
    <m/>
    <m/>
    <m/>
    <m/>
    <m/>
    <m/>
    <m/>
    <m/>
    <m/>
    <m/>
    <m/>
    <m/>
    <m/>
    <m/>
    <s v="user_vMd4rmcrSbjykdyL2J7rrYn84SWdcNc5FKligrmItPw"/>
    <s v="Shreenath Bhat"/>
    <m/>
    <m/>
    <s v="September"/>
    <s v="Cold Call"/>
    <m/>
    <m/>
    <s v="AM Opps -"/>
    <m/>
    <m/>
    <m/>
    <s v="2021-11-16 03:29:16.538000+00:00"/>
    <s v="2022-09-19 11:45:37.567000+00:00"/>
    <s v="GTL"/>
  </r>
  <r>
    <s v="Moziez Chamadia"/>
    <n v="5000000"/>
    <s v="INR"/>
    <n v="0"/>
    <s v="9/30/22"/>
    <s v="Sales"/>
    <s v="stat_kcR4fZg7TU7jjk1jAVua3qGLRS4J5uFayEjK5j02wtv"/>
    <s v="Unqualified"/>
    <n v="0"/>
    <s v="OpportunityStatusType.Lost"/>
    <s v="cont_v8sq9Gl41WrMLUvmyw8fO8iSAJ38NKT3GTpyg0I1lIn"/>
    <x v="101"/>
    <s v="GMC - 1+5, Renewal"/>
    <s v="lead_TOl5JSa3NPw0Gz5NnzHGdMdpkWlwY2ZAeV2qOPRrwHz"/>
    <s v="SKECHERS RETAIL INDIA PVT LTD"/>
    <s v="Shreenath Bhat"/>
    <s v="user_IgNfKH7wuLLjHvexoMm2PXWcnF3zYft0ZbMTyfwKRUg"/>
    <s v="Moziez Chamadia"/>
    <s v="2022-07-25 11:16:20.227000+00:00"/>
    <s v="2022-09-19 09:39:01.142000+00:00"/>
    <m/>
    <s v="Mumbai"/>
    <m/>
    <m/>
    <m/>
    <n v="800"/>
    <m/>
    <m/>
    <m/>
    <m/>
    <m/>
    <m/>
    <m/>
    <m/>
    <m/>
    <m/>
    <m/>
    <s v="Retail"/>
    <m/>
    <m/>
    <m/>
    <m/>
    <m/>
    <m/>
    <m/>
    <m/>
    <m/>
    <m/>
    <m/>
    <m/>
    <m/>
    <m/>
    <s v="user_vMd4rmcrSbjykdyL2J7rrYn84SWdcNc5FKligrmItPw"/>
    <s v="Shreenath Bhat"/>
    <m/>
    <m/>
    <s v="September"/>
    <s v="Cold Call"/>
    <m/>
    <m/>
    <s v="AM Opps -"/>
    <m/>
    <m/>
    <m/>
    <s v="2021-11-16 03:29:16.538000+00:00"/>
    <s v="2022-09-19 11:45:37.567000+00:00"/>
    <s v="GMC"/>
  </r>
  <r>
    <s v="Satyajit Chati"/>
    <n v="100000"/>
    <s v="INR"/>
    <n v="50"/>
    <s v="9/30/22"/>
    <s v="Sales"/>
    <s v="stat_T3kAAaxxVQ5lPxDDIp76iVMLZhmGR6CEbdlVFNl0tPj"/>
    <s v="Quote Comparison Ready"/>
    <n v="0"/>
    <s v="OpportunityStatusType.Active"/>
    <s v="cont_XdnjhHOBdekQAI2o6EMDndOcIyyNY8ocewOAF4VZnNC"/>
    <x v="102"/>
    <m/>
    <s v="lead_WLD90Z0NcXaGiEnnUovZATiLAts6Yy66GAXqy4jHe4L"/>
    <s v="SocioLoca"/>
    <s v="Harmanjit Singh"/>
    <s v="user_sREdxbAJihL2Zbgic7tyQ6Rc4Mny7HnD1RNGhA9DDYh"/>
    <s v="Prajakta Sahastrabudhe"/>
    <s v="2022-08-24 11:16:38.238000+00:00"/>
    <s v="2022-09-19 06:33:30.141000+00:00"/>
    <m/>
    <s v="Pune"/>
    <m/>
    <m/>
    <m/>
    <n v="20"/>
    <m/>
    <m/>
    <m/>
    <m/>
    <m/>
    <m/>
    <m/>
    <m/>
    <m/>
    <m/>
    <m/>
    <s v="Digital Marketing &amp; Advertising"/>
    <m/>
    <m/>
    <m/>
    <m/>
    <m/>
    <m/>
    <m/>
    <m/>
    <m/>
    <m/>
    <m/>
    <m/>
    <s v="Yogesh Paigude"/>
    <m/>
    <s v="user_lwF8ctKa5IyxqATpO2EOw2h0AEPiCMHOgewiH38Ei77"/>
    <s v="Harmanjit Singh"/>
    <m/>
    <m/>
    <m/>
    <s v="Cold Call"/>
    <s v="Lusha"/>
    <m/>
    <s v="Pune Strategy"/>
    <m/>
    <m/>
    <m/>
    <s v="2022-07-14 04:25:11.572000+00:00"/>
    <s v="2022-10-13 09:25:35.190000+00:00"/>
    <s v="GMC"/>
  </r>
  <r>
    <s v="Tejas Kulkarni"/>
    <n v="260000"/>
    <s v="INR"/>
    <n v="0"/>
    <s v="9/30/22"/>
    <s v="Sales"/>
    <s v="stat_kcR4fZg7TU7jjk1jAVua3qGLRS4J5uFayEjK5j02wtv"/>
    <s v="Unqualified"/>
    <n v="0"/>
    <s v="OpportunityStatusType.Lost"/>
    <s v="cont_U8uXjJhEPQVd9f7FLW4hFFuL6aiz5Qq4wHNjiPCRM9N"/>
    <x v="103"/>
    <s v="Renewed with incumbent (reliance). Data was not shared inspite of repeated follow ups"/>
    <s v="lead_BGOEQ00aAFwEyWqzxRKaJz9x1isYPy0DtZ93pOYH8fZ"/>
    <s v="Bloom Seal Containers"/>
    <s v="Anjali Joshi"/>
    <s v="user_kbtBHYtBjVDNyI72HTF6C1SCvC7yVBiA6OrBOy3t96U"/>
    <s v="Tejas Kulkarni"/>
    <s v="2022-08-30 07:15:06.103000+00:00"/>
    <s v="2022-09-19 06:55:57.657000+00:00"/>
    <m/>
    <s v="Mumbai"/>
    <m/>
    <m/>
    <m/>
    <n v="65"/>
    <m/>
    <m/>
    <m/>
    <m/>
    <m/>
    <m/>
    <m/>
    <m/>
    <m/>
    <m/>
    <m/>
    <s v="Manufacturing"/>
    <m/>
    <m/>
    <m/>
    <m/>
    <m/>
    <m/>
    <m/>
    <m/>
    <m/>
    <m/>
    <m/>
    <m/>
    <m/>
    <m/>
    <s v="user_hHzEI8aaFubIuMSRtZFdLLN0nHQemBBpkBNLZGwVt3v"/>
    <s v="Anjali Joshi"/>
    <m/>
    <m/>
    <s v="September"/>
    <s v="Cold Call"/>
    <s v="Naukri.com"/>
    <m/>
    <m/>
    <m/>
    <m/>
    <m/>
    <s v="2022-08-01 09:59:03.098000+00:00"/>
    <s v="2022-09-19 06:55:57.696000+00:00"/>
    <s v="GMC"/>
  </r>
  <r>
    <s v="Kashif Ahmad"/>
    <n v="300000"/>
    <s v="INR"/>
    <n v="0"/>
    <s v="9/30/22"/>
    <s v="Sales"/>
    <s v="stat_kcR4fZg7TU7jjk1jAVua3qGLRS4J5uFayEjK5j02wtv"/>
    <s v="Unqualified"/>
    <n v="0"/>
    <s v="OpportunityStatusType.Lost"/>
    <s v="cont_isxZPwpzfhHpCdzhv8eFKHnqr7wpk5WPNo0lMC9hH6M"/>
    <x v="104"/>
    <s v="Emp Count 100+ Self policy fresh policy Meeting on Friday 12pm"/>
    <s v="lead_4kXjUq4iTAa0SO0xT28ljPlBXGH1JRXDDjVRU3pSe7e"/>
    <s v="McKinley Rice"/>
    <s v="Satyajit Chati"/>
    <s v="user_LKRhV6rhcBe0uL8u70UUGeDjbMupuho4TaiAOCbT7HT"/>
    <s v="Kashif Ahmad"/>
    <s v="2022-07-26 10:14:56.087000+00:00"/>
    <s v="2022-09-19 07:03:40.141000+00:00"/>
    <m/>
    <s v="Pune"/>
    <m/>
    <m/>
    <m/>
    <n v="101"/>
    <m/>
    <m/>
    <m/>
    <m/>
    <m/>
    <m/>
    <m/>
    <m/>
    <m/>
    <m/>
    <m/>
    <s v="Others"/>
    <m/>
    <m/>
    <m/>
    <m/>
    <m/>
    <m/>
    <m/>
    <m/>
    <m/>
    <m/>
    <m/>
    <m/>
    <s v="Amol Gawali"/>
    <m/>
    <s v="user_5IQTpX6DsnoeoDfxqzqojpVoQLXPh68nhDjLS5ETjYj"/>
    <s v="Satyajit Chati"/>
    <m/>
    <m/>
    <s v="August"/>
    <s v="Cold Call"/>
    <m/>
    <m/>
    <m/>
    <m/>
    <m/>
    <m/>
    <s v="2022-05-23 07:04:21.657000+00:00"/>
    <s v="2022-09-27 04:51:31.568000+00:00"/>
    <m/>
  </r>
  <r>
    <s v="Abhiroop Ganguly"/>
    <n v="1500000"/>
    <s v="INR"/>
    <n v="0"/>
    <s v="9/20/22"/>
    <s v="Sales"/>
    <s v="stat_1hn9nRJaLbI53NxPuSQgo90kRpbpKsFlwN4oEGNUTdO"/>
    <s v="Lost"/>
    <n v="0"/>
    <s v="OpportunityStatusType.Lost"/>
    <m/>
    <x v="1"/>
    <m/>
    <s v="lead_VlkGrkaQLtcgmiT71q0M5uMVFnp0tCM33ES3BKlYfBY"/>
    <s v="Yuvashakti Foundation"/>
    <s v="Satyajit Chati"/>
    <s v="user_U27GK6WjhLhUhi1EDKXV57xMpn8n8DMIOjci1q3UReZ"/>
    <s v="Abhiroop Ganguly"/>
    <s v="2022-07-12 09:46:17.699000+00:00"/>
    <s v="2022-09-19 05:25:34.187000+00:00"/>
    <m/>
    <s v="Pune"/>
    <m/>
    <m/>
    <m/>
    <n v="564"/>
    <m/>
    <m/>
    <m/>
    <m/>
    <m/>
    <m/>
    <m/>
    <m/>
    <m/>
    <m/>
    <m/>
    <m/>
    <m/>
    <m/>
    <m/>
    <m/>
    <m/>
    <m/>
    <m/>
    <m/>
    <m/>
    <m/>
    <m/>
    <m/>
    <s v="Sakshi Soni"/>
    <m/>
    <s v="user_5IQTpX6DsnoeoDfxqzqojpVoQLXPh68nhDjLS5ETjYj"/>
    <s v="Satyajit Chati"/>
    <m/>
    <m/>
    <s v="July"/>
    <s v="Cold Call"/>
    <s v="Naukri.com"/>
    <m/>
    <m/>
    <m/>
    <m/>
    <m/>
    <s v="2022-06-27 04:02:48.580000+00:00"/>
    <s v="2022-09-19 05:25:34.244000+00:00"/>
    <m/>
  </r>
  <r>
    <s v="Manish Balpande"/>
    <n v="100000"/>
    <s v="INR"/>
    <n v="0"/>
    <s v="9/16/22"/>
    <s v="Sales"/>
    <s v="stat_kcR4fZg7TU7jjk1jAVua3qGLRS4J5uFayEjK5j02wtv"/>
    <s v="Unqualified"/>
    <n v="0"/>
    <s v="OpportunityStatusType.Lost"/>
    <s v="cont_rKC1MVJULGzevfF6Xa71U5dv40MQCxNHDLnNrDWd1pJ"/>
    <x v="105"/>
    <s v="Liability"/>
    <s v="lead_LTv2ExCQWzGVsSJpOEPV2ZLJeJ2Y4Oy60g4ZoDQLVLv"/>
    <s v="Auto One Engineering(Non-EB)"/>
    <s v="Prateek Wadhwa"/>
    <s v="user_8jx3L2CDfrbzNnwYUv6Plfha6VxaSGsqcbTXR3sIBZi"/>
    <s v="Manish Balpande"/>
    <s v="2022-02-21 08:38:05.727000+00:00"/>
    <s v="2022-09-19 05:53:14.341000+00:00"/>
    <m/>
    <s v="Pune"/>
    <m/>
    <m/>
    <m/>
    <n v="178"/>
    <m/>
    <m/>
    <m/>
    <m/>
    <m/>
    <m/>
    <m/>
    <m/>
    <m/>
    <m/>
    <m/>
    <s v="Manufacturing"/>
    <m/>
    <m/>
    <m/>
    <m/>
    <m/>
    <m/>
    <m/>
    <m/>
    <m/>
    <m/>
    <m/>
    <m/>
    <s v="Yogesh Paigude"/>
    <m/>
    <s v="user_FdWFezbLzkYQcGsBUsjZO25nr2poK2nRbqV47Rs5Kfm"/>
    <s v="Prateek Wadhwa"/>
    <m/>
    <m/>
    <s v="March"/>
    <s v="Cold Call"/>
    <s v="Linkedin"/>
    <m/>
    <m/>
    <m/>
    <m/>
    <m/>
    <s v="2022-01-10 13:09:04.384000+00:00"/>
    <s v="2022-09-19 05:53:14.401000+00:00"/>
    <s v="NON EB"/>
  </r>
  <r>
    <s v="Abhishek Chauhan"/>
    <n v="2000000"/>
    <s v="INR"/>
    <n v="0"/>
    <s v="9/30/22"/>
    <s v="Sales"/>
    <s v="stat_1hn9nRJaLbI53NxPuSQgo90kRpbpKsFlwN4oEGNUTdO"/>
    <s v="Lost"/>
    <n v="0"/>
    <s v="OpportunityStatusType.Lost"/>
    <s v="cont_XE0z4gVDArFD6mww9PSTeQzSIRXhksfMh7524BMXBvD"/>
    <x v="106"/>
    <s v="Didnt get a chance to have a meeting with the client.  got the data 5 days before the renewal date.  Client went ahead with the incumbent, quoted 20L against our rate of 29L."/>
    <s v="lead_ZdNbwHbF30qEMqtRfNDwR78FFJqNVxN36iuHF3r3Kpx"/>
    <s v="KredX"/>
    <s v="Anjali Joshi"/>
    <s v="user_ojX3B6giQCeKnOjqd4gdwXUl0CqqHMXNORvxR6POXn6"/>
    <s v="Abhishek Chauhan"/>
    <s v="2022-09-08 11:44:05.597000+00:00"/>
    <s v="2022-09-19 06:32:35.367000+00:00"/>
    <m/>
    <s v="Bangalore"/>
    <m/>
    <m/>
    <m/>
    <n v="160"/>
    <m/>
    <m/>
    <m/>
    <m/>
    <m/>
    <m/>
    <m/>
    <m/>
    <m/>
    <m/>
    <m/>
    <s v="Banking &amp; Finance"/>
    <m/>
    <m/>
    <m/>
    <m/>
    <m/>
    <m/>
    <m/>
    <m/>
    <m/>
    <m/>
    <m/>
    <m/>
    <s v="Shekhar Sakore"/>
    <m/>
    <s v="user_hHzEI8aaFubIuMSRtZFdLLN0nHQemBBpkBNLZGwVt3v"/>
    <s v="Anjali Joshi"/>
    <m/>
    <m/>
    <s v="September"/>
    <s v="Cold Call"/>
    <s v="Lusha"/>
    <m/>
    <s v="Glengarry"/>
    <m/>
    <s v="Sequoia Capital India, Tiger Global Management, Prime Venture Partners"/>
    <m/>
    <s v="2021-12-09 09:17:52.690000+00:00"/>
    <s v="2022-09-23 12:05:21.959000+00:00"/>
    <s v="GMC"/>
  </r>
  <r>
    <s v="Abhishek Chauhan"/>
    <n v="500000"/>
    <s v="INR"/>
    <n v="50"/>
    <s v="9/30/22"/>
    <s v="Sales"/>
    <s v="stat_kLhaUSYbyIgQOHjvcKAHYNQn1lIjd0wTZfiU50Lt3mL"/>
    <s v="Demo Completed"/>
    <n v="0"/>
    <s v="OpportunityStatusType.Active"/>
    <s v="cont_Z1ifYkT9kHODhyDCCCNaxxJtcS1cklTeCBQFSWPRaF5"/>
    <x v="107"/>
    <s v="GTL - fresh"/>
    <s v="lead_k81P5cw8kpt5eGGg64Thf50eeUnfmYfR8fCiJWWEqNC"/>
    <s v="Crestron Electronics"/>
    <s v="Daya Gowda"/>
    <s v="user_ojX3B6giQCeKnOjqd4gdwXUl0CqqHMXNORvxR6POXn6"/>
    <s v="Abhishek Chauhan"/>
    <s v="2022-06-23 11:54:55.993000+00:00"/>
    <s v="2022-09-19 04:39:11.359000+00:00"/>
    <m/>
    <s v="Bangalore"/>
    <m/>
    <m/>
    <m/>
    <n v="272"/>
    <m/>
    <m/>
    <m/>
    <m/>
    <m/>
    <m/>
    <m/>
    <m/>
    <m/>
    <m/>
    <m/>
    <s v="Manufacturing"/>
    <m/>
    <m/>
    <m/>
    <m/>
    <m/>
    <m/>
    <m/>
    <m/>
    <m/>
    <m/>
    <m/>
    <m/>
    <s v="Rakesh Nade"/>
    <m/>
    <s v="user_encRk5bIEFN6ZA11h4WH2AdZTiZpogLSlMIaj0E30SZ"/>
    <s v="Daya Gowda"/>
    <m/>
    <m/>
    <s v="November"/>
    <s v="Cold Call"/>
    <m/>
    <m/>
    <m/>
    <m/>
    <m/>
    <m/>
    <s v="2022-04-06 01:36:13.928000+00:00"/>
    <s v="2022-10-19 09:59:00.219000+00:00"/>
    <m/>
  </r>
  <r>
    <s v="Anshum Naithani"/>
    <n v="3000000"/>
    <s v="INR"/>
    <n v="0"/>
    <s v="9/20/22"/>
    <s v="Sales"/>
    <s v="stat_kcR4fZg7TU7jjk1jAVua3qGLRS4J5uFayEjK5j02wtv"/>
    <s v="Unqualified"/>
    <n v="0"/>
    <s v="OpportunityStatusType.Lost"/>
    <m/>
    <x v="1"/>
    <m/>
    <s v="lead_qbGQbvdMQyzuEhJoXDmxoTR9ZUQAepC1lhJtsGxQmHx"/>
    <s v="MMS Maritime (India) Pvt. Ltd."/>
    <s v="Sarvesh Pawar"/>
    <s v="user_GL8PBiV4pvzsQLVHSdZLeMQAQcGjCvLkffg486DHfZJ"/>
    <s v="Anshum Naithani"/>
    <s v="2022-07-26 12:17:30.906000+00:00"/>
    <s v="2022-09-19 03:58:29.103000+00:00"/>
    <m/>
    <s v="Mumbai"/>
    <m/>
    <m/>
    <m/>
    <n v="500"/>
    <m/>
    <m/>
    <m/>
    <m/>
    <m/>
    <m/>
    <m/>
    <m/>
    <m/>
    <m/>
    <m/>
    <s v="Transportation &amp; Logistics"/>
    <m/>
    <m/>
    <m/>
    <m/>
    <m/>
    <m/>
    <m/>
    <m/>
    <m/>
    <m/>
    <m/>
    <m/>
    <s v="Mrunmay Jalgaonkar"/>
    <m/>
    <s v="user_A8KOTZADnUtEQOLt4nSLAmteNStuGh80js75RYjrXVt"/>
    <s v="Sarvesh Pawar"/>
    <m/>
    <m/>
    <s v="October; September"/>
    <s v="Cold Call"/>
    <m/>
    <m/>
    <s v="Employee Wellness Handbook"/>
    <m/>
    <m/>
    <m/>
    <s v="2021-09-08 04:19:34.976000+00:00"/>
    <s v="2022-09-22 06:32:48.376000+00:00"/>
    <s v="GMC"/>
  </r>
  <r>
    <s v="Tejas Kulkarni"/>
    <n v="500000"/>
    <s v="INR"/>
    <n v="0"/>
    <s v="9/30/22"/>
    <s v="Sales"/>
    <s v="stat_kcR4fZg7TU7jjk1jAVua3qGLRS4J5uFayEjK5j02wtv"/>
    <s v="Unqualified"/>
    <n v="0"/>
    <s v="OpportunityStatusType.Lost"/>
    <s v="cont_6etf9sq35ZoOw3jSTulis3w8IPkv4yg9G979TiQ1r2m"/>
    <x v="108"/>
    <m/>
    <s v="lead_ccPPeTGIKqBwmQ3oFAE5mNooFDO39tCx4Iipyxg2wd9"/>
    <s v="NGL Fine Chem Ltd."/>
    <s v="Prateek Wadhwa"/>
    <s v="user_kbtBHYtBjVDNyI72HTF6C1SCvC7yVBiA6OrBOy3t96U"/>
    <s v="Tejas Kulkarni"/>
    <s v="2022-08-22 10:27:52.653000+00:00"/>
    <s v="2022-09-19 04:53:15.837000+00:00"/>
    <m/>
    <s v="Mumbai"/>
    <m/>
    <m/>
    <m/>
    <n v="124"/>
    <m/>
    <m/>
    <m/>
    <m/>
    <m/>
    <m/>
    <m/>
    <m/>
    <m/>
    <m/>
    <m/>
    <s v="Chemical"/>
    <m/>
    <m/>
    <m/>
    <m/>
    <m/>
    <m/>
    <m/>
    <m/>
    <m/>
    <m/>
    <m/>
    <m/>
    <s v="Arunkumar Dubey"/>
    <m/>
    <s v="user_FdWFezbLzkYQcGsBUsjZO25nr2poK2nRbqV47Rs5Kfm"/>
    <s v="Prateek Wadhwa"/>
    <m/>
    <m/>
    <s v="September"/>
    <s v="Cold Call"/>
    <s v="Lusha"/>
    <m/>
    <s v="Pharma"/>
    <m/>
    <m/>
    <m/>
    <s v="2022-02-08 21:50:44.242000+00:00"/>
    <s v="2022-09-20 07:12:13.418000+00:00"/>
    <s v="GMC"/>
  </r>
  <r>
    <s v="Anshum Naithani"/>
    <n v="500000"/>
    <s v="INR"/>
    <n v="0"/>
    <s v="9/30/22"/>
    <s v="Sales"/>
    <s v="stat_kcR4fZg7TU7jjk1jAVua3qGLRS4J5uFayEjK5j02wtv"/>
    <s v="Unqualified"/>
    <n v="0"/>
    <s v="OpportunityStatusType.Lost"/>
    <s v="cont_IM7WVlk7Ly1u6KRWFZlU60yVk7UDGjgfaUaFrDDJ9Iq"/>
    <x v="109"/>
    <s v="Fresh top up"/>
    <s v="lead_aaHqNBBq4DNBo9gcMEcnXoa1TrvqvcuiMsR6paF8jxc"/>
    <s v="Knauf Ceiling solutions"/>
    <s v="Gauri Jori"/>
    <s v="user_GL8PBiV4pvzsQLVHSdZLeMQAQcGjCvLkffg486DHfZJ"/>
    <s v="Anshum Naithani"/>
    <s v="2022-07-18 11:46:53.624000+00:00"/>
    <s v="2022-09-19 03:55:45.347000+00:00"/>
    <m/>
    <s v="Mumbai"/>
    <m/>
    <m/>
    <m/>
    <n v="150"/>
    <m/>
    <m/>
    <m/>
    <m/>
    <m/>
    <m/>
    <m/>
    <m/>
    <m/>
    <m/>
    <m/>
    <s v="Construction &amp; Real Estate"/>
    <m/>
    <m/>
    <m/>
    <m/>
    <m/>
    <m/>
    <m/>
    <m/>
    <m/>
    <m/>
    <m/>
    <m/>
    <m/>
    <m/>
    <s v="user_5YHA1ZU4iP896lD1YJehdJcMx7ZEgWCpulT4T2c3pJ3"/>
    <s v="Gauri Jori"/>
    <m/>
    <m/>
    <s v="September"/>
    <s v="Cold Call"/>
    <m/>
    <m/>
    <m/>
    <m/>
    <m/>
    <m/>
    <s v="2021-08-03 09:19:45.645000+00:00"/>
    <s v="2022-10-07 01:53:43.985000+00:00"/>
    <m/>
  </r>
  <r>
    <s v="Anshum Naithani"/>
    <n v="200000"/>
    <s v="INR"/>
    <n v="0"/>
    <s v="9/30/22"/>
    <s v="Sales"/>
    <s v="stat_kcR4fZg7TU7jjk1jAVua3qGLRS4J5uFayEjK5j02wtv"/>
    <s v="Unqualified"/>
    <n v="0"/>
    <s v="OpportunityStatusType.Lost"/>
    <s v="cont_IM7WVlk7Ly1u6KRWFZlU60yVk7UDGjgfaUaFrDDJ9Iq"/>
    <x v="109"/>
    <s v="GPA ren"/>
    <s v="lead_aaHqNBBq4DNBo9gcMEcnXoa1TrvqvcuiMsR6paF8jxc"/>
    <s v="Knauf Ceiling solutions"/>
    <s v="Gauri Jori"/>
    <s v="user_GL8PBiV4pvzsQLVHSdZLeMQAQcGjCvLkffg486DHfZJ"/>
    <s v="Anshum Naithani"/>
    <s v="2022-07-18 11:45:28.924000+00:00"/>
    <s v="2022-09-19 03:55:18.513000+00:00"/>
    <m/>
    <s v="Mumbai"/>
    <m/>
    <m/>
    <m/>
    <n v="150"/>
    <m/>
    <m/>
    <m/>
    <m/>
    <m/>
    <m/>
    <m/>
    <m/>
    <m/>
    <m/>
    <m/>
    <s v="Construction &amp; Real Estate"/>
    <m/>
    <m/>
    <m/>
    <m/>
    <m/>
    <m/>
    <m/>
    <m/>
    <m/>
    <m/>
    <m/>
    <m/>
    <m/>
    <m/>
    <s v="user_5YHA1ZU4iP896lD1YJehdJcMx7ZEgWCpulT4T2c3pJ3"/>
    <s v="Gauri Jori"/>
    <m/>
    <m/>
    <s v="September"/>
    <s v="Cold Call"/>
    <m/>
    <m/>
    <m/>
    <m/>
    <m/>
    <m/>
    <s v="2021-08-03 09:19:45.645000+00:00"/>
    <s v="2022-10-07 01:53:43.985000+00:00"/>
    <m/>
  </r>
  <r>
    <s v="Anshum Naithani"/>
    <n v="500000"/>
    <s v="INR"/>
    <n v="0"/>
    <s v="9/23/22"/>
    <s v="Sales"/>
    <s v="stat_kcR4fZg7TU7jjk1jAVua3qGLRS4J5uFayEjK5j02wtv"/>
    <s v="Unqualified"/>
    <n v="0"/>
    <s v="OpportunityStatusType.Lost"/>
    <s v="cont_bPUynXwOJK5siqb313GxFNz0Ot2CANqnykfR10391lh"/>
    <x v="110"/>
    <s v="GMC"/>
    <s v="lead_2NECzFhZ1fxDLIEITQnXMJwr1r47P01qItqvRcSAHrp"/>
    <s v="Work Store Limited (Staples)"/>
    <s v="Daya Gowda"/>
    <s v="user_GL8PBiV4pvzsQLVHSdZLeMQAQcGjCvLkffg486DHfZJ"/>
    <s v="Anshum Naithani"/>
    <s v="2022-06-02 07:31:08.324000+00:00"/>
    <s v="2022-09-19 03:57:17.979000+00:00"/>
    <m/>
    <s v="Mumbai"/>
    <m/>
    <m/>
    <m/>
    <n v="155"/>
    <m/>
    <m/>
    <m/>
    <m/>
    <m/>
    <m/>
    <m/>
    <s v="PAID_SOCIAL"/>
    <m/>
    <m/>
    <m/>
    <s v="Retail"/>
    <m/>
    <m/>
    <m/>
    <m/>
    <m/>
    <m/>
    <m/>
    <m/>
    <m/>
    <m/>
    <m/>
    <m/>
    <s v="Aniket Vahile"/>
    <m/>
    <s v="user_encRk5bIEFN6ZA11h4WH2AdZTiZpogLSlMIaj0E30SZ"/>
    <s v="Daya Gowda"/>
    <m/>
    <m/>
    <s v="April; July; September"/>
    <s v="Cold Call"/>
    <s v="Naukri.com"/>
    <m/>
    <s v="Employee Engagement Handbook"/>
    <m/>
    <m/>
    <m/>
    <s v="2022-04-26 12:41:27.300000+00:00"/>
    <s v="2022-09-20 10:30:39.691000+00:00"/>
    <s v="GMC"/>
  </r>
  <r>
    <s v="Anshum Naithani"/>
    <n v="1500000"/>
    <s v="INR"/>
    <n v="0"/>
    <s v="9/30/22"/>
    <s v="Sales"/>
    <s v="stat_kcR4fZg7TU7jjk1jAVua3qGLRS4J5uFayEjK5j02wtv"/>
    <s v="Unqualified"/>
    <n v="0"/>
    <s v="OpportunityStatusType.Lost"/>
    <s v="cont_IM7WVlk7Ly1u6KRWFZlU60yVk7UDGjgfaUaFrDDJ9Iq"/>
    <x v="109"/>
    <s v="GTL ren"/>
    <s v="lead_aaHqNBBq4DNBo9gcMEcnXoa1TrvqvcuiMsR6paF8jxc"/>
    <s v="Knauf Ceiling solutions"/>
    <s v="Gauri Jori"/>
    <s v="user_GL8PBiV4pvzsQLVHSdZLeMQAQcGjCvLkffg486DHfZJ"/>
    <s v="Anshum Naithani"/>
    <s v="2022-07-18 11:46:11.269000+00:00"/>
    <s v="2022-09-19 03:47:30.339000+00:00"/>
    <m/>
    <s v="Mumbai"/>
    <m/>
    <m/>
    <m/>
    <n v="150"/>
    <m/>
    <m/>
    <m/>
    <m/>
    <m/>
    <m/>
    <m/>
    <m/>
    <m/>
    <m/>
    <m/>
    <s v="Construction &amp; Real Estate"/>
    <m/>
    <m/>
    <m/>
    <m/>
    <m/>
    <m/>
    <m/>
    <m/>
    <m/>
    <m/>
    <m/>
    <m/>
    <m/>
    <m/>
    <s v="user_5YHA1ZU4iP896lD1YJehdJcMx7ZEgWCpulT4T2c3pJ3"/>
    <s v="Gauri Jori"/>
    <m/>
    <m/>
    <s v="September"/>
    <s v="Cold Call"/>
    <m/>
    <m/>
    <m/>
    <m/>
    <m/>
    <m/>
    <s v="2021-08-03 09:19:45.645000+00:00"/>
    <s v="2022-10-07 01:53:43.985000+00:00"/>
    <m/>
  </r>
  <r>
    <s v="Anshum Naithani"/>
    <n v="2500000"/>
    <s v="INR"/>
    <n v="0"/>
    <s v="9/30/22"/>
    <s v="Sales"/>
    <s v="stat_kcR4fZg7TU7jjk1jAVua3qGLRS4J5uFayEjK5j02wtv"/>
    <s v="Unqualified"/>
    <n v="0"/>
    <s v="OpportunityStatusType.Lost"/>
    <s v="cont_IM7WVlk7Ly1u6KRWFZlU60yVk7UDGjgfaUaFrDDJ9Iq"/>
    <x v="109"/>
    <s v="GMC ren"/>
    <s v="lead_aaHqNBBq4DNBo9gcMEcnXoa1TrvqvcuiMsR6paF8jxc"/>
    <s v="Knauf Ceiling solutions"/>
    <s v="Gauri Jori"/>
    <s v="user_GL8PBiV4pvzsQLVHSdZLeMQAQcGjCvLkffg486DHfZJ"/>
    <s v="Anshum Naithani"/>
    <s v="2022-07-18 11:45:05.585000+00:00"/>
    <s v="2022-09-19 03:47:14.705000+00:00"/>
    <m/>
    <s v="Mumbai"/>
    <m/>
    <m/>
    <m/>
    <n v="150"/>
    <m/>
    <m/>
    <m/>
    <m/>
    <m/>
    <m/>
    <m/>
    <m/>
    <m/>
    <m/>
    <m/>
    <s v="Construction &amp; Real Estate"/>
    <m/>
    <m/>
    <m/>
    <m/>
    <m/>
    <m/>
    <m/>
    <m/>
    <m/>
    <m/>
    <m/>
    <m/>
    <m/>
    <m/>
    <s v="user_5YHA1ZU4iP896lD1YJehdJcMx7ZEgWCpulT4T2c3pJ3"/>
    <s v="Gauri Jori"/>
    <m/>
    <m/>
    <s v="September"/>
    <s v="Cold Call"/>
    <m/>
    <m/>
    <m/>
    <m/>
    <m/>
    <m/>
    <s v="2021-08-03 09:19:45.645000+00:00"/>
    <s v="2022-10-07 01:53:43.985000+00:00"/>
    <m/>
  </r>
  <r>
    <s v="Anshum Naithani"/>
    <n v="2000000"/>
    <s v="INR"/>
    <n v="0"/>
    <s v="9/30/22"/>
    <s v="Sales"/>
    <s v="stat_kcR4fZg7TU7jjk1jAVua3qGLRS4J5uFayEjK5j02wtv"/>
    <s v="Unqualified"/>
    <n v="0"/>
    <s v="OpportunityStatusType.Lost"/>
    <s v="cont_dwy3v3HWjBV8mAyaW8Hulw5KEMGBZrOqQfj2cKodgek"/>
    <x v="111"/>
    <s v="GMC Renewal"/>
    <s v="lead_oFQIm9YXEk3wn0DUBN0I11LWhzgvFOMClENPYbiHip9"/>
    <s v="Ajmera Housing Corporation"/>
    <s v="Trupti Suryavanshi"/>
    <s v="user_GL8PBiV4pvzsQLVHSdZLeMQAQcGjCvLkffg486DHfZJ"/>
    <s v="Anshum Naithani"/>
    <s v="2022-07-08 12:24:35.475000+00:00"/>
    <s v="2022-09-19 03:49:19.078000+00:00"/>
    <m/>
    <s v="Mumbai"/>
    <m/>
    <m/>
    <m/>
    <n v="223"/>
    <m/>
    <m/>
    <m/>
    <m/>
    <m/>
    <m/>
    <m/>
    <m/>
    <m/>
    <m/>
    <m/>
    <s v="Construction &amp; Real Estate"/>
    <m/>
    <m/>
    <m/>
    <m/>
    <m/>
    <m/>
    <m/>
    <m/>
    <m/>
    <m/>
    <m/>
    <m/>
    <s v="Mrunmay Jalgaonkar"/>
    <m/>
    <s v="user_L8E6IFhq6UCzKLHa45LUUTZCznDuyDwFrGaEp9DXiUM"/>
    <s v="Trupti Suryavanshi"/>
    <m/>
    <m/>
    <s v="October; September"/>
    <s v="Gated Content"/>
    <m/>
    <m/>
    <m/>
    <m/>
    <m/>
    <m/>
    <s v="2020-12-14 12:21:27.213000+00:00"/>
    <s v="2022-09-20 20:40:26.965000+00:00"/>
    <s v="GMC"/>
  </r>
  <r>
    <s v="Anshum Naithani"/>
    <n v="1000000"/>
    <s v="INR"/>
    <n v="0"/>
    <s v="9/30/22"/>
    <s v="Sales"/>
    <s v="stat_kcR4fZg7TU7jjk1jAVua3qGLRS4J5uFayEjK5j02wtv"/>
    <s v="Unqualified"/>
    <n v="0"/>
    <s v="OpportunityStatusType.Lost"/>
    <s v="cont_cwRhxk3aAoP8UMLzXGz76QyMd5vsPpVSd7IWxtN9BX9"/>
    <x v="112"/>
    <s v="GMC"/>
    <s v="lead_jRpTh6c3H7BdeF9ODOfjhj9mDiriz25VU7usfCZZvlx"/>
    <s v="Coromandel ENG"/>
    <s v="Mayur Gadiyar"/>
    <s v="user_GL8PBiV4pvzsQLVHSdZLeMQAQcGjCvLkffg486DHfZJ"/>
    <s v="Anshum Naithani"/>
    <s v="2022-06-07 11:14:23.403000+00:00"/>
    <s v="2022-09-19 03:46:20.569000+00:00"/>
    <m/>
    <s v="Chennai"/>
    <m/>
    <m/>
    <m/>
    <n v="2000"/>
    <m/>
    <m/>
    <m/>
    <m/>
    <m/>
    <m/>
    <m/>
    <m/>
    <m/>
    <m/>
    <m/>
    <m/>
    <m/>
    <m/>
    <m/>
    <m/>
    <m/>
    <m/>
    <m/>
    <m/>
    <m/>
    <m/>
    <m/>
    <m/>
    <s v="Aniket Vahile"/>
    <m/>
    <s v="user_bdUPAGjcS7p6513So3N4g3aWNS5HuBuVJi7bvCPAsLt"/>
    <s v="Mayur Gadiyar"/>
    <m/>
    <m/>
    <s v="September"/>
    <s v="Cold Call"/>
    <m/>
    <m/>
    <m/>
    <m/>
    <m/>
    <m/>
    <s v="2022-06-06 06:54:36.923000+00:00"/>
    <s v="2022-10-20 10:16:52.644000+00:00"/>
    <s v="GMC"/>
  </r>
  <r>
    <s v="Omkar Ghate"/>
    <n v="80000"/>
    <s v="INR"/>
    <n v="0"/>
    <s v="9/30/22"/>
    <s v="Sales"/>
    <s v="stat_1hn9nRJaLbI53NxPuSQgo90kRpbpKsFlwN4oEGNUTdO"/>
    <s v="Lost"/>
    <n v="0"/>
    <s v="OpportunityStatusType.Lost"/>
    <m/>
    <x v="1"/>
    <s v="Client wanted competitive quotes from HDFC but we didn't have any"/>
    <s v="lead_cbfoRrDTsTjwRKoignBlD5V7j4yQ2I6jZ8EkjNWprIo"/>
    <s v="Clinikally (Fresh)"/>
    <s v="Sarvesh Pawar"/>
    <s v="user_9SBRjyF0n4iWuhUdqRyQkFhl2J4uyNKhFWvvJEvunX8"/>
    <s v="Omkar Ghate"/>
    <s v="2022-09-05 10:51:19.115000+00:00"/>
    <s v="2022-09-19 02:54:22.593000+00:00"/>
    <m/>
    <s v="Gurgaon"/>
    <m/>
    <m/>
    <m/>
    <n v="16"/>
    <m/>
    <m/>
    <m/>
    <m/>
    <m/>
    <m/>
    <m/>
    <m/>
    <m/>
    <m/>
    <m/>
    <m/>
    <m/>
    <m/>
    <m/>
    <m/>
    <m/>
    <m/>
    <m/>
    <m/>
    <m/>
    <m/>
    <m/>
    <m/>
    <m/>
    <m/>
    <s v="user_A8KOTZADnUtEQOLt4nSLAmteNStuGh80js75RYjrXVt"/>
    <s v="Sarvesh Pawar"/>
    <m/>
    <m/>
    <m/>
    <s v="Cold Call"/>
    <m/>
    <m/>
    <m/>
    <m/>
    <m/>
    <m/>
    <s v="2022-09-05 10:47:01.387000+00:00"/>
    <s v="2022-09-21 07:28:58.764000+00:00"/>
    <s v="GMC"/>
  </r>
  <r>
    <s v="Akash Singh"/>
    <n v="1800000"/>
    <s v="INR"/>
    <n v="0"/>
    <s v="9/17/22"/>
    <s v="Sales"/>
    <s v="stat_1hn9nRJaLbI53NxPuSQgo90kRpbpKsFlwN4oEGNUTdO"/>
    <s v="Lost"/>
    <n v="0"/>
    <s v="OpportunityStatusType.Lost"/>
    <s v="cont_dRAseawPlx7mb5vNpjC0CVUHLbWOD9gHFnDxdX8v0YY"/>
    <x v="81"/>
    <s v="GMC - Sept 600 employees 1+3 policy graded suminsured"/>
    <s v="lead_dcU3xBfwayabWBESPQvGUetAabApvU9b4WJFlb16ya6"/>
    <s v="Kumar Organic Products Limited"/>
    <s v="Daya Gowda"/>
    <s v="user_a8nqX3z7ISW88f172GrmiROpYjjP29QrWrDfKdMgnvc"/>
    <s v="Akash Singh"/>
    <s v="2022-07-01 09:51:43.378000+00:00"/>
    <s v="2022-09-19 03:27:11.123000+00:00"/>
    <m/>
    <s v="Bangalore"/>
    <m/>
    <m/>
    <m/>
    <n v="600"/>
    <m/>
    <m/>
    <m/>
    <m/>
    <m/>
    <m/>
    <m/>
    <m/>
    <m/>
    <m/>
    <m/>
    <s v="Manufacturing"/>
    <m/>
    <m/>
    <m/>
    <m/>
    <m/>
    <m/>
    <m/>
    <m/>
    <m/>
    <m/>
    <m/>
    <m/>
    <s v="Jithendra Goalla"/>
    <m/>
    <s v="user_ojX3B6giQCeKnOjqd4gdwXUl0CqqHMXNORvxR6POXn6"/>
    <s v="Abhishek Chauhan"/>
    <s v="Dr. Anil More"/>
    <m/>
    <s v="September"/>
    <s v="Cold Call"/>
    <m/>
    <m/>
    <m/>
    <m/>
    <m/>
    <m/>
    <s v="2022-04-25 19:08:39.825000+00:00"/>
    <s v="2022-09-22 04:26:56.035000+00:00"/>
    <m/>
  </r>
  <r>
    <s v="Sameer Iftekhari"/>
    <n v="1000000"/>
    <s v="INR"/>
    <n v="50"/>
    <s v="9/30/22"/>
    <s v="Sales"/>
    <s v="stat_kLhaUSYbyIgQOHjvcKAHYNQn1lIjd0wTZfiU50Lt3mL"/>
    <s v="Demo Completed"/>
    <n v="0"/>
    <s v="OpportunityStatusType.Active"/>
    <m/>
    <x v="1"/>
    <s v="App only"/>
    <s v="lead_nIFzhQ0Qh8pFsKicj8hRYFsfK6ohYRvzncTgrKJerHI"/>
    <s v="Sterlite Power Transmission Limited"/>
    <s v="Prajakta Sahastrabudhe"/>
    <s v="user_P3f70h2AcefBkFTBZpvA9LgDbjTmUIXkqdKqHJ5evwA"/>
    <s v="Manojkumar Tinna"/>
    <s v="2022-05-10 14:21:13.680000+00:00"/>
    <s v="2022-09-18 08:03:14.055000+00:00"/>
    <m/>
    <s v="Mumbai"/>
    <m/>
    <m/>
    <m/>
    <n v="1364"/>
    <m/>
    <m/>
    <m/>
    <m/>
    <m/>
    <m/>
    <m/>
    <m/>
    <m/>
    <m/>
    <m/>
    <s v="Others"/>
    <m/>
    <m/>
    <m/>
    <m/>
    <m/>
    <m/>
    <m/>
    <m/>
    <m/>
    <m/>
    <m/>
    <m/>
    <s v="Yogesh Paigude"/>
    <m/>
    <s v="user_228eUmsdKIb9OItgmiDq1zD4aPZ1eqiapbaLAGeBf8g"/>
    <s v="Bhairavi Jog"/>
    <m/>
    <s v="Nilesh Dhanani"/>
    <s v="February"/>
    <s v="Cold Call"/>
    <s v="Lusha"/>
    <m/>
    <m/>
    <m/>
    <m/>
    <m/>
    <s v="2021-07-26 10:39:14.524000+00:00"/>
    <s v="2022-10-20 10:30:10.135000+00:00"/>
    <m/>
  </r>
  <r>
    <s v="Omkar Ghate"/>
    <n v="500000"/>
    <s v="INR"/>
    <n v="0"/>
    <s v="9/30/22"/>
    <s v="Sales"/>
    <s v="stat_kcR4fZg7TU7jjk1jAVua3qGLRS4J5uFayEjK5j02wtv"/>
    <s v="Unqualified"/>
    <n v="0"/>
    <s v="OpportunityStatusType.Lost"/>
    <m/>
    <x v="1"/>
    <m/>
    <s v="lead_xnmCplkCMwwNOb4RRfmidseFUH01A9vZvj2CkORbjZl"/>
    <s v="MILLENNIUM DEVELOPERS"/>
    <s v="Satyajit Chati"/>
    <s v="user_9SBRjyF0n4iWuhUdqRyQkFhl2J4uyNKhFWvvJEvunX8"/>
    <s v="Omkar Ghate"/>
    <s v="2022-08-16 06:07:10.160000+00:00"/>
    <s v="2022-09-19 02:52:20.796000+00:00"/>
    <m/>
    <s v="Pune"/>
    <m/>
    <m/>
    <m/>
    <n v="42"/>
    <m/>
    <m/>
    <m/>
    <m/>
    <m/>
    <m/>
    <m/>
    <m/>
    <m/>
    <m/>
    <m/>
    <s v="Others"/>
    <m/>
    <m/>
    <m/>
    <m/>
    <m/>
    <m/>
    <m/>
    <m/>
    <m/>
    <m/>
    <m/>
    <m/>
    <s v="Deepak Yadav"/>
    <m/>
    <s v="user_5IQTpX6DsnoeoDfxqzqojpVoQLXPh68nhDjLS5ETjYj"/>
    <s v="Satyajit Chati"/>
    <m/>
    <m/>
    <s v="September"/>
    <s v="Cold Call"/>
    <m/>
    <m/>
    <m/>
    <m/>
    <m/>
    <m/>
    <s v="2021-06-22 06:13:17.767000+00:00"/>
    <s v="2022-10-20 11:47:01.142000+00:00"/>
    <m/>
  </r>
  <r>
    <s v="Tejas Kulkarni"/>
    <n v="18000"/>
    <s v="INR"/>
    <n v="50"/>
    <s v="9/15/22"/>
    <s v="Sales"/>
    <s v="stat_kLhaUSYbyIgQOHjvcKAHYNQn1lIjd0wTZfiU50Lt3mL"/>
    <s v="Demo Completed"/>
    <n v="0"/>
    <s v="OpportunityStatusType.Active"/>
    <s v="cont_Fy8rvIsvB7vckwMkjof9WzpAoKFZmfa1IPVmM6sxRgb"/>
    <x v="113"/>
    <m/>
    <s v="lead_XwM1KIRyNSojI4dVIH51G1YavCnyn8mendtt9amEkQn"/>
    <s v="Consumer Sketch"/>
    <s v="Nikhil Ahuja"/>
    <s v="user_P3f70h2AcefBkFTBZpvA9LgDbjTmUIXkqdKqHJ5evwA"/>
    <s v="Manojkumar Tinna"/>
    <s v="2022-07-11 12:11:00.341000+00:00"/>
    <s v="2022-09-18 08:07:36.119000+00:00"/>
    <m/>
    <s v="Other Gujarat"/>
    <m/>
    <m/>
    <m/>
    <n v="60"/>
    <m/>
    <m/>
    <m/>
    <m/>
    <m/>
    <m/>
    <m/>
    <m/>
    <m/>
    <m/>
    <m/>
    <s v="Consumer Goods &amp; Electronics"/>
    <m/>
    <m/>
    <m/>
    <m/>
    <m/>
    <m/>
    <m/>
    <m/>
    <m/>
    <m/>
    <m/>
    <m/>
    <m/>
    <m/>
    <s v="user_bdUPAGjcS7p6513So3N4g3aWNS5HuBuVJi7bvCPAsLt"/>
    <s v="Mayur Gadiyar"/>
    <m/>
    <m/>
    <s v="September"/>
    <s v="Gated Content"/>
    <m/>
    <m/>
    <s v="Employee Engagement Handbook"/>
    <m/>
    <m/>
    <m/>
    <s v="2022-04-27 11:30:51.959000+00:00"/>
    <s v="2022-09-19 03:15:17.109000+00:00"/>
    <s v="GPA"/>
  </r>
  <r>
    <s v="Vivek Singh"/>
    <n v="200000"/>
    <s v="INR"/>
    <n v="0"/>
    <s v="9/17/22"/>
    <s v="Sales"/>
    <s v="stat_1hn9nRJaLbI53NxPuSQgo90kRpbpKsFlwN4oEGNUTdO"/>
    <s v="Lost"/>
    <n v="0"/>
    <s v="OpportunityStatusType.Lost"/>
    <s v="cont_ppC6JnjWjIbnNyC11tGVL8NHIbZwZRATGcCropy6ORE"/>
    <x v="114"/>
    <m/>
    <s v="lead_iCZp5WYFqmnWkxKQxs6acVEWIu2w6kPHJeca8lMaPWw"/>
    <s v="BlueRose Technologies"/>
    <s v="Sarvesh Pawar"/>
    <s v="user_P3f70h2AcefBkFTBZpvA9LgDbjTmUIXkqdKqHJ5evwA"/>
    <s v="Manojkumar Tinna"/>
    <s v="2022-08-19 11:10:08.756000+00:00"/>
    <s v="2022-09-18 07:40:56.443000+00:00"/>
    <m/>
    <s v="Bangalore"/>
    <m/>
    <m/>
    <m/>
    <n v="500"/>
    <m/>
    <m/>
    <m/>
    <m/>
    <m/>
    <m/>
    <m/>
    <s v="PAID_SOCIAL"/>
    <m/>
    <m/>
    <m/>
    <s v="IT Services &amp; IT Consulting"/>
    <m/>
    <m/>
    <m/>
    <m/>
    <m/>
    <m/>
    <m/>
    <m/>
    <m/>
    <m/>
    <m/>
    <m/>
    <m/>
    <m/>
    <s v="user_A8KOTZADnUtEQOLt4nSLAmteNStuGh80js75RYjrXVt"/>
    <s v="Sarvesh Pawar"/>
    <s v="Jayesh Gandhi"/>
    <m/>
    <s v="September"/>
    <s v="Gated Content"/>
    <m/>
    <m/>
    <s v="Employee Engagement Handbook"/>
    <m/>
    <m/>
    <m/>
    <s v="2022-03-04 10:22:57.357000+00:00"/>
    <s v="2022-10-15 17:53:20.842000+00:00"/>
    <s v="GPA"/>
  </r>
  <r>
    <s v="Prateek Wadhwa"/>
    <n v="50000"/>
    <s v="INR"/>
    <n v="50"/>
    <s v="9/30/22"/>
    <s v="Sales"/>
    <s v="stat_T3kAAaxxVQ5lPxDDIp76iVMLZhmGR6CEbdlVFNl0tPj"/>
    <s v="Quote Comparison Ready"/>
    <n v="0"/>
    <s v="OpportunityStatusType.Active"/>
    <s v="cont_gJVtPE97918PrhNwVCmHmIh5uYOPUqNUpIwqqFQmF00"/>
    <x v="115"/>
    <s v="Fresh"/>
    <s v="lead_S1s1xd4fFQUrQ8dGaZtwrDDH1zsM5c4VQnk8ZuEfOw4"/>
    <s v="Corefactors (Fresh)"/>
    <s v="Prateek Wadhwa"/>
    <s v="user_P3f70h2AcefBkFTBZpvA9LgDbjTmUIXkqdKqHJ5evwA"/>
    <s v="Manojkumar Tinna"/>
    <s v="2022-07-26 04:34:59.569000+00:00"/>
    <s v="2022-09-18 07:42:16.480000+00:00"/>
    <m/>
    <s v="Bangalore"/>
    <m/>
    <m/>
    <m/>
    <n v="13"/>
    <m/>
    <m/>
    <m/>
    <m/>
    <m/>
    <m/>
    <m/>
    <m/>
    <m/>
    <m/>
    <m/>
    <m/>
    <m/>
    <m/>
    <m/>
    <m/>
    <m/>
    <m/>
    <m/>
    <m/>
    <m/>
    <m/>
    <m/>
    <m/>
    <m/>
    <m/>
    <s v="user_FdWFezbLzkYQcGsBUsjZO25nr2poK2nRbqV47Rs5Kfm"/>
    <s v="Prateek Wadhwa"/>
    <m/>
    <m/>
    <m/>
    <s v="Gated Content"/>
    <m/>
    <m/>
    <s v="Workplace wellness playbook"/>
    <m/>
    <m/>
    <m/>
    <s v="2022-07-04 11:33:48.784000+00:00"/>
    <s v="2022-10-19 10:01:06.026000+00:00"/>
    <s v="GMC"/>
  </r>
  <r>
    <s v="Vivek Singh"/>
    <n v="5900000"/>
    <s v="INR"/>
    <n v="0"/>
    <s v="9/17/22"/>
    <s v="Sales"/>
    <s v="stat_1hn9nRJaLbI53NxPuSQgo90kRpbpKsFlwN4oEGNUTdO"/>
    <s v="Lost"/>
    <n v="0"/>
    <s v="OpportunityStatusType.Lost"/>
    <s v="cont_ppC6JnjWjIbnNyC11tGVL8NHIbZwZRATGcCropy6ORE"/>
    <x v="114"/>
    <m/>
    <s v="lead_iCZp5WYFqmnWkxKQxs6acVEWIu2w6kPHJeca8lMaPWw"/>
    <s v="BlueRose Technologies"/>
    <s v="Sarvesh Pawar"/>
    <s v="user_P3f70h2AcefBkFTBZpvA9LgDbjTmUIXkqdKqHJ5evwA"/>
    <s v="Manojkumar Tinna"/>
    <s v="2022-08-19 11:09:27.128000+00:00"/>
    <s v="2022-09-18 07:40:50.611000+00:00"/>
    <m/>
    <s v="Bangalore"/>
    <m/>
    <m/>
    <m/>
    <n v="500"/>
    <m/>
    <m/>
    <m/>
    <m/>
    <m/>
    <m/>
    <m/>
    <s v="PAID_SOCIAL"/>
    <m/>
    <m/>
    <m/>
    <s v="IT Services &amp; IT Consulting"/>
    <m/>
    <m/>
    <m/>
    <m/>
    <m/>
    <m/>
    <m/>
    <m/>
    <m/>
    <m/>
    <m/>
    <m/>
    <m/>
    <m/>
    <s v="user_A8KOTZADnUtEQOLt4nSLAmteNStuGh80js75RYjrXVt"/>
    <s v="Sarvesh Pawar"/>
    <s v="Jayesh Gandhi"/>
    <m/>
    <s v="September"/>
    <s v="Gated Content"/>
    <m/>
    <m/>
    <s v="Employee Engagement Handbook"/>
    <m/>
    <m/>
    <m/>
    <s v="2022-03-04 10:22:57.357000+00:00"/>
    <s v="2022-10-15 17:53:20.842000+00:00"/>
    <s v="GMC"/>
  </r>
  <r>
    <s v="Vrushali Kummar"/>
    <n v="22000000"/>
    <s v="INR"/>
    <n v="0"/>
    <s v="9/18/22"/>
    <s v="Sales"/>
    <s v="stat_1hn9nRJaLbI53NxPuSQgo90kRpbpKsFlwN4oEGNUTdO"/>
    <s v="Lost"/>
    <n v="0"/>
    <s v="OpportunityStatusType.Lost"/>
    <s v="cont_urTNbeVnrXIkWm7A1uYAjUN4vpZgVnEzmoURYkiCfp3"/>
    <x v="116"/>
    <s v="GMC (Renewal)"/>
    <s v="lead_0YDD985dbyIaw3dKR0pjOofO3h4QmKqa2oLqb38MTgb"/>
    <s v="Sany Heavy Industries India ltd"/>
    <s v="Pranav Kenjale"/>
    <s v="user_TZzywQwym26DjuswO479pxRhNKX152z8X1haCx2vcst"/>
    <s v="Vrushali Kummar"/>
    <s v="2022-07-11 12:28:12.051000+00:00"/>
    <s v="2022-09-17 18:22:01.342000+00:00"/>
    <m/>
    <s v="Pune"/>
    <m/>
    <s v="2020-08-24 07:08:18+00:00"/>
    <m/>
    <n v="500"/>
    <m/>
    <m/>
    <m/>
    <m/>
    <m/>
    <m/>
    <m/>
    <m/>
    <m/>
    <m/>
    <m/>
    <s v="Automotive"/>
    <m/>
    <m/>
    <m/>
    <m/>
    <m/>
    <m/>
    <m/>
    <m/>
    <m/>
    <m/>
    <m/>
    <m/>
    <m/>
    <m/>
    <s v="user_6hRQhcoLhZEDUBYaw3vS7rv6T5582sGfXq4jNRqTfUU"/>
    <s v="Aishwarya Nyayadhish"/>
    <s v="Anjali Nishu"/>
    <m/>
    <s v="July; May; September"/>
    <s v="Cold Call"/>
    <m/>
    <m/>
    <s v="Ssoumen List"/>
    <m/>
    <m/>
    <m/>
    <s v="2020-12-06 09:47:22.325000+00:00"/>
    <s v="2022-10-10 07:31:08.200000+00:00"/>
    <s v="GMC"/>
  </r>
  <r>
    <s v="Moziez Chamadia"/>
    <n v="7500000"/>
    <s v="INR"/>
    <n v="0"/>
    <s v="9/17/22"/>
    <s v="Sales"/>
    <s v="stat_1hn9nRJaLbI53NxPuSQgo90kRpbpKsFlwN4oEGNUTdO"/>
    <s v="Lost"/>
    <n v="0"/>
    <s v="OpportunityStatusType.Lost"/>
    <s v="cont_HSbzTJ34aaplxEMF0mDD7MJvGhmLRM6ZRJDSEFGH9bQ"/>
    <x v="117"/>
    <s v="GMC (Renewal)"/>
    <s v="lead_pH5rx2KMitJ349suibkxnHmBo21cSKI7vYZq9QTZnro"/>
    <s v="CarTrade"/>
    <s v="Pranav Kenjale"/>
    <s v="user_P3f70h2AcefBkFTBZpvA9LgDbjTmUIXkqdKqHJ5evwA"/>
    <s v="Manojkumar Tinna"/>
    <s v="2022-07-20 11:46:11.993000+00:00"/>
    <s v="2022-09-18 07:40:09.995000+00:00"/>
    <m/>
    <s v="Mumbai"/>
    <m/>
    <m/>
    <m/>
    <n v="2192"/>
    <m/>
    <m/>
    <m/>
    <m/>
    <m/>
    <m/>
    <m/>
    <m/>
    <m/>
    <m/>
    <m/>
    <s v="Manufacturing"/>
    <m/>
    <m/>
    <m/>
    <m/>
    <m/>
    <m/>
    <m/>
    <m/>
    <m/>
    <m/>
    <m/>
    <m/>
    <s v="Mrunmay Jalgaonkar"/>
    <m/>
    <s v="user_A8KOTZADnUtEQOLt4nSLAmteNStuGh80js75RYjrXVt"/>
    <s v="Sarvesh Pawar"/>
    <m/>
    <m/>
    <s v="September"/>
    <s v="Cold Call"/>
    <m/>
    <m/>
    <m/>
    <m/>
    <m/>
    <m/>
    <s v="2022-04-28 05:09:40.939000+00:00"/>
    <s v="2022-10-20 10:27:12.348000+00:00"/>
    <m/>
  </r>
  <r>
    <s v="Manish Balpande"/>
    <n v="2600000"/>
    <s v="INR"/>
    <n v="0"/>
    <s v="9/17/22"/>
    <s v="Sales"/>
    <s v="stat_1hn9nRJaLbI53NxPuSQgo90kRpbpKsFlwN4oEGNUTdO"/>
    <s v="Lost"/>
    <n v="0"/>
    <s v="OpportunityStatusType.Lost"/>
    <m/>
    <x v="1"/>
    <s v="GMC"/>
    <s v="lead_vn2GEh3IGjztTWZlBAb0TWNzGgzb9uXAFaoDyIzfp1Y"/>
    <s v="Coditas"/>
    <s v="Bhairavi Jog"/>
    <s v="user_8jx3L2CDfrbzNnwYUv6Plfha6VxaSGsqcbTXR3sIBZi"/>
    <s v="Manish Balpande"/>
    <s v="2022-09-05 12:40:12.170000+00:00"/>
    <s v="2022-09-17 13:16:43.277000+00:00"/>
    <m/>
    <s v="Pune"/>
    <m/>
    <s v="2020-09-22 03:41:13+00:00"/>
    <m/>
    <n v="250"/>
    <m/>
    <m/>
    <m/>
    <m/>
    <m/>
    <m/>
    <m/>
    <m/>
    <m/>
    <m/>
    <m/>
    <m/>
    <m/>
    <m/>
    <m/>
    <m/>
    <m/>
    <m/>
    <m/>
    <m/>
    <m/>
    <m/>
    <m/>
    <m/>
    <m/>
    <m/>
    <s v="user_228eUmsdKIb9OItgmiDq1zD4aPZ1eqiapbaLAGeBf8g"/>
    <s v="Bhairavi Jog"/>
    <s v="Komal Chougale; Snehal Mane"/>
    <m/>
    <s v="September"/>
    <s v="Gated Content"/>
    <s v="Lusha"/>
    <m/>
    <s v="Gated Content"/>
    <m/>
    <m/>
    <m/>
    <s v="2020-11-24 05:13:45.437000+00:00"/>
    <s v="2022-10-10 10:56:02.007000+00:00"/>
    <s v="GMC"/>
  </r>
  <r>
    <s v="Kashif Ahmad"/>
    <n v="200000"/>
    <s v="INR"/>
    <n v="100"/>
    <s v="9/17/22"/>
    <s v="Sales"/>
    <s v="stat_OZRiD1474QRJIpvnjHCZfiIvKcVD6mIKSSTzg8SwDVx"/>
    <s v="Won- Payment Completed"/>
    <n v="1"/>
    <s v="OpportunityStatusType.Won"/>
    <s v="cont_xPvykNkdSTRQdfPSx4XRgUPWFfyPFRjfjNJJMsd0ky5"/>
    <x v="13"/>
    <s v="GMC Renewal"/>
    <s v="lead_M60SojAWmZTB8lViR9mhSpF66u7fWllGtbvysBFnuhi"/>
    <s v="Peoplelogic Business Solutions Private Limited"/>
    <s v="Harmanjit Singh"/>
    <s v="user_LKRhV6rhcBe0uL8u70UUGeDjbMupuho4TaiAOCbT7HT"/>
    <s v="Kashif Ahmad"/>
    <s v="2022-08-18 04:58:08.926000+00:00"/>
    <s v="2022-09-17 09:40:33.494000+00:00"/>
    <m/>
    <s v="Bangalore"/>
    <m/>
    <m/>
    <m/>
    <n v="73"/>
    <m/>
    <m/>
    <m/>
    <m/>
    <m/>
    <m/>
    <m/>
    <m/>
    <m/>
    <m/>
    <m/>
    <s v="HR / Staffing / Recruitment"/>
    <m/>
    <m/>
    <m/>
    <m/>
    <m/>
    <m/>
    <m/>
    <m/>
    <m/>
    <m/>
    <m/>
    <m/>
    <m/>
    <m/>
    <s v="user_lwF8ctKa5IyxqATpO2EOw2h0AEPiCMHOgewiH38Ei77"/>
    <s v="Harmanjit Singh"/>
    <s v="Siddharth Angolkar"/>
    <m/>
    <s v="September"/>
    <s v="Gated Content"/>
    <m/>
    <m/>
    <s v="Employee Wellness Handbook"/>
    <m/>
    <m/>
    <m/>
    <s v="2022-01-21 12:09:28.998000+00:00"/>
    <s v="2022-10-03 08:19:21.380000+00:00"/>
    <s v="GMC"/>
  </r>
  <r>
    <s v="Tejas Kulkarni"/>
    <n v="33820"/>
    <s v="INR"/>
    <n v="100"/>
    <s v="9/16/22"/>
    <s v="Sales"/>
    <s v="stat_OZRiD1474QRJIpvnjHCZfiIvKcVD6mIKSSTzg8SwDVx"/>
    <s v="Won- Payment Completed"/>
    <n v="1"/>
    <s v="OpportunityStatusType.Won"/>
    <m/>
    <x v="1"/>
    <m/>
    <s v="lead_iNGlAxkvARyus8uP2UgWGT73vbNaKLMmQAW7SuwS6tO"/>
    <s v="Veritech Infosystems Pvt. Ltd."/>
    <s v="Tejas Kulkarni"/>
    <s v="user_kbtBHYtBjVDNyI72HTF6C1SCvC7yVBiA6OrBOy3t96U"/>
    <s v="Tejas Kulkarni"/>
    <s v="2022-09-16 14:50:58.416000+00:00"/>
    <s v="2022-09-16 14:54:06.232000+00:00"/>
    <m/>
    <m/>
    <m/>
    <m/>
    <m/>
    <n v="83"/>
    <m/>
    <m/>
    <m/>
    <m/>
    <m/>
    <m/>
    <m/>
    <m/>
    <m/>
    <m/>
    <m/>
    <s v="IT Services &amp; IT Consulting"/>
    <m/>
    <m/>
    <m/>
    <m/>
    <m/>
    <m/>
    <m/>
    <m/>
    <m/>
    <m/>
    <m/>
    <m/>
    <m/>
    <m/>
    <s v="user_2jRs4eIjwv8MozxYA1DE9MMy0FWf2gMgweg2LiJNu64"/>
    <s v="Gauri Munge"/>
    <s v="Dr. Anil More"/>
    <m/>
    <s v="September"/>
    <s v="Gated Content"/>
    <m/>
    <m/>
    <s v="Downloaded the guide: Employee Wellness Handbook"/>
    <m/>
    <m/>
    <m/>
    <s v="2021-12-21 11:24:28.463000+00:00"/>
    <s v="2022-10-20 12:35:50.970000+00:00"/>
    <s v="GPA"/>
  </r>
  <r>
    <s v="Tejas Kulkarni"/>
    <n v="550000"/>
    <s v="INR"/>
    <n v="100"/>
    <s v="9/16/22"/>
    <s v="Sales"/>
    <s v="stat_OZRiD1474QRJIpvnjHCZfiIvKcVD6mIKSSTzg8SwDVx"/>
    <s v="Won- Payment Completed"/>
    <n v="1"/>
    <s v="OpportunityStatusType.Won"/>
    <m/>
    <x v="1"/>
    <s v="50% co pay for 1+3 Optional - Parental policy 5 lakhs - budget Interested in Tata AIG"/>
    <s v="lead_iNGlAxkvARyus8uP2UgWGT73vbNaKLMmQAW7SuwS6tO"/>
    <s v="Veritech Infosystems Pvt. Ltd."/>
    <s v="Kaushlya Bhavsar"/>
    <s v="user_kbtBHYtBjVDNyI72HTF6C1SCvC7yVBiA6OrBOy3t96U"/>
    <s v="Tejas Kulkarni"/>
    <s v="2022-03-21 06:15:09.167000+00:00"/>
    <s v="2022-09-16 14:53:37.945000+00:00"/>
    <m/>
    <m/>
    <m/>
    <m/>
    <m/>
    <n v="83"/>
    <m/>
    <m/>
    <m/>
    <m/>
    <m/>
    <m/>
    <m/>
    <m/>
    <m/>
    <m/>
    <m/>
    <s v="IT Services &amp; IT Consulting"/>
    <m/>
    <m/>
    <m/>
    <m/>
    <m/>
    <m/>
    <m/>
    <m/>
    <m/>
    <m/>
    <m/>
    <m/>
    <m/>
    <m/>
    <s v="user_2jRs4eIjwv8MozxYA1DE9MMy0FWf2gMgweg2LiJNu64"/>
    <s v="Gauri Munge"/>
    <s v="Dr. Anil More"/>
    <m/>
    <s v="September"/>
    <s v="Gated Content"/>
    <m/>
    <m/>
    <s v="Downloaded the guide: Employee Wellness Handbook"/>
    <m/>
    <m/>
    <m/>
    <s v="2021-12-21 11:24:28.463000+00:00"/>
    <s v="2022-10-20 12:35:50.970000+00:00"/>
    <s v="GMC"/>
  </r>
  <r>
    <s v="Pooja Gawas"/>
    <n v="1000000"/>
    <s v="INR"/>
    <n v="0"/>
    <s v="9/30/22"/>
    <s v="Sales"/>
    <s v="stat_1hn9nRJaLbI53NxPuSQgo90kRpbpKsFlwN4oEGNUTdO"/>
    <s v="Lost"/>
    <n v="0"/>
    <s v="OpportunityStatusType.Lost"/>
    <s v="cont_3wSMU3FkHAF4P1eRhmq3fnwy3fQCYoD9Y3hOJB6qA6l"/>
    <x v="118"/>
    <s v="GMC ren"/>
    <s v="lead_H6ihWLKyFDgX9rQRRS67PM8z4ygpptIUjtOHsMT970d"/>
    <s v="Prgx India Pvt Ltd"/>
    <s v="Gauri Jori"/>
    <s v="user_KLETV1op4MIjvKQ12xGsWi23CuPjDE6PT29nwG6T3MY"/>
    <s v="Pooja Gawas"/>
    <s v="2022-08-03 04:30:07.289000+00:00"/>
    <s v="2022-09-16 07:05:55.213000+00:00"/>
    <m/>
    <s v="Pune"/>
    <m/>
    <s v="2020-08-29 09:43:34+00:00"/>
    <m/>
    <n v="150"/>
    <m/>
    <m/>
    <m/>
    <m/>
    <m/>
    <m/>
    <m/>
    <m/>
    <m/>
    <m/>
    <m/>
    <s v="Banking &amp; Finance"/>
    <m/>
    <m/>
    <m/>
    <m/>
    <m/>
    <m/>
    <m/>
    <m/>
    <m/>
    <m/>
    <m/>
    <m/>
    <m/>
    <m/>
    <s v="user_5YHA1ZU4iP896lD1YJehdJcMx7ZEgWCpulT4T2c3pJ3"/>
    <s v="Gauri Jori"/>
    <m/>
    <m/>
    <s v="September"/>
    <s v="Existing Account"/>
    <m/>
    <m/>
    <m/>
    <m/>
    <m/>
    <m/>
    <s v="2020-12-06 09:49:23.576000+00:00"/>
    <s v="2022-09-16 07:05:55.303000+00:00"/>
    <m/>
  </r>
  <r>
    <s v="Sonal Paithankar"/>
    <n v="1400000"/>
    <s v="INR"/>
    <n v="0"/>
    <s v="9/30/22"/>
    <s v="Sales"/>
    <s v="stat_kcR4fZg7TU7jjk1jAVua3qGLRS4J5uFayEjK5j02wtv"/>
    <s v="Unqualified"/>
    <n v="0"/>
    <s v="OpportunityStatusType.Lost"/>
    <s v="cont_ouIzySFmKSc3GdBJCVeN8lS6Not0hN5jNrJfEgXCjHU"/>
    <x v="119"/>
    <s v="GMC ren"/>
    <s v="lead_DmeKoNhVTwQHeSEas8q8akkVAklsagZ9saxoKk5Ukl3"/>
    <s v="Red Bull India Pvt Ltd"/>
    <s v="Gauri Jori"/>
    <s v="user_Iwn6da5WKkZqwUySK0oUuCb72pFP5WEm4zAb92ijqFe"/>
    <s v="Sonal Paithankar"/>
    <s v="2022-08-16 10:31:35.638000+00:00"/>
    <s v="2022-09-16 13:01:06.345000+00:00"/>
    <m/>
    <s v="Mumbai"/>
    <m/>
    <m/>
    <m/>
    <n v="351"/>
    <m/>
    <m/>
    <m/>
    <m/>
    <m/>
    <m/>
    <m/>
    <m/>
    <m/>
    <m/>
    <m/>
    <s v="Food &amp; Beverages"/>
    <m/>
    <m/>
    <m/>
    <m/>
    <m/>
    <m/>
    <m/>
    <m/>
    <m/>
    <m/>
    <m/>
    <m/>
    <s v="Ravi Jaiswal"/>
    <m/>
    <s v="user_5YHA1ZU4iP896lD1YJehdJcMx7ZEgWCpulT4T2c3pJ3"/>
    <s v="Gauri Jori"/>
    <m/>
    <m/>
    <s v="September"/>
    <s v="Cold Call"/>
    <m/>
    <m/>
    <m/>
    <m/>
    <m/>
    <m/>
    <s v="2021-08-05 07:12:45.529000+00:00"/>
    <s v="2022-09-16 13:01:06.419000+00:00"/>
    <m/>
  </r>
  <r>
    <s v="Kashif Ahmad"/>
    <n v="200000"/>
    <s v="INR"/>
    <n v="0"/>
    <s v="9/15/22"/>
    <s v="Sales"/>
    <s v="stat_kcR4fZg7TU7jjk1jAVua3qGLRS4J5uFayEjK5j02wtv"/>
    <s v="Unqualified"/>
    <n v="0"/>
    <s v="OpportunityStatusType.Lost"/>
    <m/>
    <x v="1"/>
    <s v="GMC &amp; GPA"/>
    <s v="lead_9H2ER7ELolJnfEFvC5D6NTZ2VIJ6gej5CoKFKfj6P8K"/>
    <s v="Aria Technologies Private Limited"/>
    <s v="Daya Gowda"/>
    <s v="user_LKRhV6rhcBe0uL8u70UUGeDjbMupuho4TaiAOCbT7HT"/>
    <s v="Kashif Ahmad"/>
    <s v="2022-05-25 07:33:17.420000+00:00"/>
    <s v="2022-09-16 06:23:14.541000+00:00"/>
    <m/>
    <s v="Pune"/>
    <m/>
    <s v="2020-08-20 10:25:20+00:00"/>
    <m/>
    <n v="15"/>
    <m/>
    <m/>
    <m/>
    <m/>
    <m/>
    <m/>
    <m/>
    <m/>
    <m/>
    <m/>
    <m/>
    <s v="IT Services &amp; IT Consulting"/>
    <m/>
    <m/>
    <m/>
    <m/>
    <m/>
    <m/>
    <m/>
    <m/>
    <m/>
    <m/>
    <m/>
    <m/>
    <s v="Jitin Gopi"/>
    <m/>
    <s v="user_encRk5bIEFN6ZA11h4WH2AdZTiZpogLSlMIaj0E30SZ"/>
    <s v="Daya Gowda"/>
    <m/>
    <m/>
    <s v="August; June"/>
    <s v="Cold Call; Existing Account"/>
    <m/>
    <m/>
    <m/>
    <m/>
    <m/>
    <m/>
    <s v="2020-12-06 09:47:17.047000+00:00"/>
    <s v="2022-09-16 06:23:14.598000+00:00"/>
    <m/>
  </r>
  <r>
    <s v="Omkar Ghate"/>
    <n v="1900000"/>
    <s v="INR"/>
    <n v="0"/>
    <s v="9/15/22"/>
    <s v="Sales"/>
    <s v="stat_1hn9nRJaLbI53NxPuSQgo90kRpbpKsFlwN4oEGNUTdO"/>
    <s v="Lost"/>
    <n v="0"/>
    <s v="OpportunityStatusType.Lost"/>
    <s v="cont_7nrlpdSqJW71t0rQZgoXlKJUyL6SBCY3lybfOTIEjuq"/>
    <x v="120"/>
    <s v="We received the data very late and couldn't get 1+5 quotes. There was an agent involved but we couldn't come to terms with him"/>
    <s v="lead_Xyeamz1C44pOHREgGJkQX1MVaLhkiOA6JJp3kQ6R4xK"/>
    <s v="Inspirit Vision"/>
    <s v="Sarvesh Pawar"/>
    <s v="user_9SBRjyF0n4iWuhUdqRyQkFhl2J4uyNKhFWvvJEvunX8"/>
    <s v="Omkar Ghate"/>
    <s v="2022-08-24 07:18:56.660000+00:00"/>
    <s v="2022-09-16 06:13:00.337000+00:00"/>
    <m/>
    <s v="Pune"/>
    <m/>
    <m/>
    <m/>
    <n v="100"/>
    <m/>
    <m/>
    <m/>
    <m/>
    <m/>
    <m/>
    <m/>
    <m/>
    <m/>
    <m/>
    <m/>
    <s v="IT Services &amp; IT Consulting"/>
    <m/>
    <m/>
    <m/>
    <m/>
    <m/>
    <m/>
    <m/>
    <m/>
    <m/>
    <m/>
    <m/>
    <m/>
    <s v="Ravi Jaiswal"/>
    <m/>
    <s v="user_A8KOTZADnUtEQOLt4nSLAmteNStuGh80js75RYjrXVt"/>
    <s v="Sarvesh Pawar"/>
    <m/>
    <m/>
    <s v="September"/>
    <s v="Cold Call"/>
    <m/>
    <m/>
    <s v="sarvesh Gate crash"/>
    <m/>
    <m/>
    <m/>
    <s v="2022-05-23 07:04:09.130000+00:00"/>
    <s v="2022-10-06 15:08:40.736000+00:00"/>
    <s v="GMC"/>
  </r>
  <r>
    <s v="Moziez Chamadia"/>
    <n v="500000"/>
    <s v="INR"/>
    <n v="0"/>
    <s v="9/30/22"/>
    <s v="Sales"/>
    <s v="stat_kcR4fZg7TU7jjk1jAVua3qGLRS4J5uFayEjK5j02wtv"/>
    <s v="Unqualified"/>
    <n v="0"/>
    <s v="OpportunityStatusType.Lost"/>
    <s v="cont_dxHPJ3O3IzDH8ypCIIrZVOyeluEtlk9ZNa8csm7guPl"/>
    <x v="121"/>
    <s v="Loop Health App"/>
    <s v="lead_1zJ0wvuk9SvcyRqhkhSNHfdyjFDO8CTfhoTOLhSFSjY"/>
    <s v="Welspun Group"/>
    <s v="Trupti Suryavanshi"/>
    <s v="user_IgNfKH7wuLLjHvexoMm2PXWcnF3zYft0ZbMTyfwKRUg"/>
    <s v="Moziez Chamadia"/>
    <s v="2022-05-11 12:58:05.053000+00:00"/>
    <s v="2022-09-16 06:16:05.048000+00:00"/>
    <m/>
    <s v="Mumbai"/>
    <m/>
    <s v="2022-05-05 13:41:17+00:00"/>
    <m/>
    <n v="5440"/>
    <m/>
    <m/>
    <m/>
    <m/>
    <m/>
    <m/>
    <m/>
    <s v="ORGANIC_SEARCH"/>
    <m/>
    <m/>
    <m/>
    <s v="Manufacturing"/>
    <m/>
    <m/>
    <m/>
    <m/>
    <m/>
    <m/>
    <m/>
    <m/>
    <m/>
    <m/>
    <m/>
    <m/>
    <s v="Aniket Vahile"/>
    <m/>
    <s v="user_L8E6IFhq6UCzKLHa45LUUTZCznDuyDwFrGaEp9DXiUM"/>
    <s v="Trupti Suryavanshi"/>
    <m/>
    <m/>
    <s v="November; October; September"/>
    <s v="Cold Call"/>
    <s v="Inbound via website"/>
    <m/>
    <s v="Downloaded the guide: Designing employee healthcare plan"/>
    <m/>
    <m/>
    <m/>
    <s v="2021-08-05 07:01:39.111000+00:00"/>
    <s v="2022-09-16 06:16:05.086000+00:00"/>
    <s v="GMC"/>
  </r>
  <r>
    <s v="Moziez Chamadia"/>
    <n v="3500000"/>
    <s v="INR"/>
    <n v="0"/>
    <s v="9/28/22"/>
    <s v="Sales"/>
    <s v="stat_kcR4fZg7TU7jjk1jAVua3qGLRS4J5uFayEjK5j02wtv"/>
    <s v="Unqualified"/>
    <n v="0"/>
    <s v="OpportunityStatusType.Lost"/>
    <s v="cont_PPZ7TroNIPhYjjmMVCN5uDYCVBDytOXVtDcr7mrcJA8"/>
    <x v="122"/>
    <s v="GMC Renewal"/>
    <s v="lead_CpsucZApiHHoHZgneCOidGja6ftBC80f1o1fwDLWFpO"/>
    <s v="IDEX INDIA"/>
    <s v="Trupti Suryavanshi"/>
    <s v="user_IgNfKH7wuLLjHvexoMm2PXWcnF3zYft0ZbMTyfwKRUg"/>
    <s v="Moziez Chamadia"/>
    <s v="2022-07-29 09:58:07.443000+00:00"/>
    <s v="2022-09-16 06:14:06.842000+00:00"/>
    <m/>
    <s v="Mumbai"/>
    <m/>
    <m/>
    <m/>
    <n v="280"/>
    <m/>
    <m/>
    <m/>
    <m/>
    <m/>
    <m/>
    <m/>
    <m/>
    <m/>
    <m/>
    <m/>
    <s v="Manufacturing"/>
    <m/>
    <m/>
    <m/>
    <m/>
    <m/>
    <m/>
    <m/>
    <m/>
    <m/>
    <m/>
    <m/>
    <m/>
    <s v="Sakshi Soni"/>
    <m/>
    <s v="user_L8E6IFhq6UCzKLHa45LUUTZCznDuyDwFrGaEp9DXiUM"/>
    <s v="Trupti Suryavanshi"/>
    <m/>
    <m/>
    <s v="September"/>
    <s v="Cold Call"/>
    <m/>
    <m/>
    <m/>
    <m/>
    <m/>
    <m/>
    <s v="2021-10-26 11:53:04.663000+00:00"/>
    <s v="2022-09-16 06:14:06.884000+00:00"/>
    <s v="GMC"/>
  </r>
  <r>
    <s v="Anshum Naithani"/>
    <n v="50000"/>
    <s v="INR"/>
    <n v="0"/>
    <s v="9/17/22"/>
    <s v="Sales"/>
    <s v="stat_1hn9nRJaLbI53NxPuSQgo90kRpbpKsFlwN4oEGNUTdO"/>
    <s v="Lost"/>
    <n v="0"/>
    <s v="OpportunityStatusType.Lost"/>
    <s v="cont_mv8FP0yAp1FnwE0Pu5s1iqWW5kRYnWTE8yRGn24yFrV"/>
    <x v="123"/>
    <s v="GPA - Renewal"/>
    <s v="lead_CwDz2FckHD5WhnEeZ8xbLmP9XlOY5hB0cJRSkh1CfBS"/>
    <s v="TechMojo Solutions"/>
    <s v="Shreenath Bhat"/>
    <s v="user_GL8PBiV4pvzsQLVHSdZLeMQAQcGjCvLkffg486DHfZJ"/>
    <s v="Anshum Naithani"/>
    <s v="2022-08-11 05:36:46.203000+00:00"/>
    <s v="2022-09-16 06:01:39.509000+00:00"/>
    <m/>
    <s v="Hyderabad"/>
    <m/>
    <m/>
    <m/>
    <n v="400"/>
    <m/>
    <m/>
    <m/>
    <m/>
    <m/>
    <m/>
    <m/>
    <m/>
    <m/>
    <m/>
    <m/>
    <s v="Professional Services"/>
    <m/>
    <m/>
    <m/>
    <m/>
    <m/>
    <m/>
    <m/>
    <m/>
    <m/>
    <m/>
    <m/>
    <m/>
    <m/>
    <m/>
    <s v="user_vMd4rmcrSbjykdyL2J7rrYn84SWdcNc5FKligrmItPw"/>
    <s v="Shreenath Bhat"/>
    <m/>
    <m/>
    <s v="September"/>
    <s v="Cold Call"/>
    <m/>
    <m/>
    <m/>
    <m/>
    <m/>
    <m/>
    <s v="2022-03-04 10:23:01.715000+00:00"/>
    <s v="2022-09-16 06:02:18.775000+00:00"/>
    <s v="GPA"/>
  </r>
  <r>
    <s v="Omkar Ghate"/>
    <n v="8000"/>
    <s v="INR"/>
    <n v="0"/>
    <s v="9/15/22"/>
    <s v="Sales"/>
    <s v="stat_1hn9nRJaLbI53NxPuSQgo90kRpbpKsFlwN4oEGNUTdO"/>
    <s v="Lost"/>
    <n v="0"/>
    <s v="OpportunityStatusType.Lost"/>
    <m/>
    <x v="1"/>
    <s v="GPA (Renewal)"/>
    <s v="lead_h8KzWQhHtsCDu2Mmu5rOkJQZ5TQXJsPjtpG7dGfmCum"/>
    <s v="Redi India Quality Services Private Limited"/>
    <s v="Pranav Kenjale"/>
    <s v="user_9SBRjyF0n4iWuhUdqRyQkFhl2J4uyNKhFWvvJEvunX8"/>
    <s v="Omkar Ghate"/>
    <s v="2022-06-29 10:46:44.446000+00:00"/>
    <s v="2022-09-16 06:08:49.384000+00:00"/>
    <m/>
    <s v="Pune"/>
    <m/>
    <m/>
    <m/>
    <n v="45"/>
    <m/>
    <m/>
    <m/>
    <m/>
    <m/>
    <m/>
    <m/>
    <s v="PAID_SOCIAL"/>
    <m/>
    <m/>
    <m/>
    <m/>
    <m/>
    <m/>
    <m/>
    <m/>
    <m/>
    <m/>
    <m/>
    <m/>
    <m/>
    <m/>
    <m/>
    <m/>
    <m/>
    <m/>
    <s v="user_x9AtbGLhDmWYC9XAmYdfwBt9yiXbgMhBuZpIoFuN8Cd"/>
    <s v="Pranav Kenjale"/>
    <m/>
    <m/>
    <s v="September"/>
    <s v="Gated Content"/>
    <m/>
    <m/>
    <s v="Employee Engagement Handbook"/>
    <m/>
    <m/>
    <m/>
    <s v="2022-05-31 16:48:24.355000+00:00"/>
    <s v="2022-09-16 06:09:15.350000+00:00"/>
    <m/>
  </r>
  <r>
    <s v="Omkar Ghate"/>
    <n v="150000"/>
    <s v="INR"/>
    <n v="0"/>
    <s v="9/15/22"/>
    <s v="Sales"/>
    <s v="stat_1hn9nRJaLbI53NxPuSQgo90kRpbpKsFlwN4oEGNUTdO"/>
    <s v="Lost"/>
    <n v="0"/>
    <s v="OpportunityStatusType.Lost"/>
    <s v="cont_SE42ZpQVFKOZsussfxoZHdtAWk3tyAUGG3bH4uPlIlY"/>
    <x v="124"/>
    <s v="Client closed with ICICI as they haven't faced any issue from them and have been dealing with them for 10 years."/>
    <s v="lead_h8KzWQhHtsCDu2Mmu5rOkJQZ5TQXJsPjtpG7dGfmCum"/>
    <s v="Redi India Quality Services Private Limited"/>
    <s v="Pranav Kenjale"/>
    <s v="user_9SBRjyF0n4iWuhUdqRyQkFhl2J4uyNKhFWvvJEvunX8"/>
    <s v="Omkar Ghate"/>
    <s v="2022-06-29 10:46:24.566000+00:00"/>
    <s v="2022-09-16 06:09:15.297000+00:00"/>
    <m/>
    <s v="Pune"/>
    <m/>
    <m/>
    <m/>
    <n v="45"/>
    <m/>
    <m/>
    <m/>
    <m/>
    <m/>
    <m/>
    <m/>
    <s v="PAID_SOCIAL"/>
    <m/>
    <m/>
    <m/>
    <m/>
    <m/>
    <m/>
    <m/>
    <m/>
    <m/>
    <m/>
    <m/>
    <m/>
    <m/>
    <m/>
    <m/>
    <m/>
    <m/>
    <m/>
    <s v="user_x9AtbGLhDmWYC9XAmYdfwBt9yiXbgMhBuZpIoFuN8Cd"/>
    <s v="Pranav Kenjale"/>
    <m/>
    <m/>
    <s v="September"/>
    <s v="Gated Content"/>
    <m/>
    <m/>
    <s v="Employee Engagement Handbook"/>
    <m/>
    <m/>
    <m/>
    <s v="2022-05-31 16:48:24.355000+00:00"/>
    <s v="2022-09-16 06:09:15.350000+00:00"/>
    <m/>
  </r>
  <r>
    <s v="Aditya Binani"/>
    <n v="100000"/>
    <s v="INR"/>
    <n v="0"/>
    <s v="9/15/22"/>
    <s v="Sales"/>
    <s v="stat_1hn9nRJaLbI53NxPuSQgo90kRpbpKsFlwN4oEGNUTdO"/>
    <s v="Lost"/>
    <n v="0"/>
    <s v="OpportunityStatusType.Lost"/>
    <m/>
    <x v="1"/>
    <s v="GMC"/>
    <s v="lead_0enWlLzE9NIzhaAUVzeb5LgbWGcuULiL8NjHJyaMl3y"/>
    <s v="Mintifi"/>
    <s v="Aditya Binani"/>
    <s v="user_g5Yw4Z4XnIbmcGhJO80vdtFdd5ElcDlgYO3q8l82ODn"/>
    <s v="Aditya Binani"/>
    <s v="2022-06-30 10:34:22.906000+00:00"/>
    <s v="2022-09-15 09:39:25.006000+00:00"/>
    <m/>
    <s v="Mumbai"/>
    <m/>
    <m/>
    <m/>
    <n v="139"/>
    <m/>
    <m/>
    <m/>
    <m/>
    <m/>
    <m/>
    <m/>
    <m/>
    <m/>
    <m/>
    <m/>
    <s v="Banking &amp; Finance"/>
    <m/>
    <m/>
    <m/>
    <m/>
    <m/>
    <m/>
    <m/>
    <m/>
    <m/>
    <m/>
    <m/>
    <m/>
    <s v="Arunkumar Dubey"/>
    <m/>
    <s v="user_g5Yw4Z4XnIbmcGhJO80vdtFdd5ElcDlgYO3q8l82ODn"/>
    <s v="Aditya Binani"/>
    <m/>
    <m/>
    <s v="September"/>
    <s v="Cold Call"/>
    <s v="Lusha"/>
    <m/>
    <s v="Glengarry"/>
    <m/>
    <s v="International Finance Corporation, Lok Capital"/>
    <m/>
    <s v="2021-10-26 11:53:15.776000+00:00"/>
    <s v="2022-10-16 18:26:21.486000+00:00"/>
    <m/>
  </r>
  <r>
    <s v="Vivek Singh"/>
    <n v="300000"/>
    <s v="INR"/>
    <n v="0"/>
    <s v="9/14/22"/>
    <s v="Sales"/>
    <s v="stat_kcR4fZg7TU7jjk1jAVua3qGLRS4J5uFayEjK5j02wtv"/>
    <s v="Unqualified"/>
    <n v="0"/>
    <s v="OpportunityStatusType.Lost"/>
    <s v="cont_69wXKP08pDZLXiehZvtLnXeE3qcPw5d66mg4RcnUklj"/>
    <x v="125"/>
    <m/>
    <s v="lead_2Q0Iu5GcwXQv2yT7QRmEKkPL6usnZMl8Q6BwpR1bErp"/>
    <s v="Infographics"/>
    <s v="Sarvesh Pawar"/>
    <s v="user_6dalmZ7hmWD47jhCVGdU1SSEcFMsz9rWtW2jPORgJvj"/>
    <s v="Vivek Singh"/>
    <s v="2022-08-03 07:57:27.210000+00:00"/>
    <s v="2022-09-15 09:54:33.999000+00:00"/>
    <m/>
    <s v="Bangalore"/>
    <m/>
    <s v="2021-09-13 11:10:04+00:00"/>
    <m/>
    <n v="35"/>
    <m/>
    <m/>
    <m/>
    <m/>
    <m/>
    <m/>
    <m/>
    <m/>
    <m/>
    <m/>
    <m/>
    <m/>
    <m/>
    <m/>
    <m/>
    <m/>
    <m/>
    <m/>
    <m/>
    <m/>
    <m/>
    <m/>
    <m/>
    <m/>
    <m/>
    <m/>
    <s v="user_A8KOTZADnUtEQOLt4nSLAmteNStuGh80js75RYjrXVt"/>
    <s v="Sarvesh Pawar"/>
    <m/>
    <m/>
    <s v="September"/>
    <s v="Inbound"/>
    <s v="Inbound via website"/>
    <m/>
    <s v="Employee Count 25"/>
    <m/>
    <m/>
    <m/>
    <s v="2021-09-13 11:12:48.689000+00:00"/>
    <s v="2022-10-10 08:17:15.540000+00:00"/>
    <m/>
  </r>
  <r>
    <s v="Anshum Naithani"/>
    <n v="1500000"/>
    <s v="INR"/>
    <n v="0"/>
    <s v="9/17/22"/>
    <s v="Sales"/>
    <s v="stat_1hn9nRJaLbI53NxPuSQgo90kRpbpKsFlwN4oEGNUTdO"/>
    <s v="Lost"/>
    <n v="0"/>
    <s v="OpportunityStatusType.Lost"/>
    <s v="cont_mv8FP0yAp1FnwE0Pu5s1iqWW5kRYnWTE8yRGn24yFrV"/>
    <x v="123"/>
    <s v="GMC - 1+5 Policy"/>
    <s v="lead_CwDz2FckHD5WhnEeZ8xbLmP9XlOY5hB0cJRSkh1CfBS"/>
    <s v="TechMojo Solutions"/>
    <s v="Shreenath Bhat"/>
    <s v="user_GL8PBiV4pvzsQLVHSdZLeMQAQcGjCvLkffg486DHfZJ"/>
    <s v="Anshum Naithani"/>
    <s v="2022-08-11 05:36:07.643000+00:00"/>
    <s v="2022-09-16 06:01:19.007000+00:00"/>
    <m/>
    <s v="Hyderabad"/>
    <m/>
    <m/>
    <m/>
    <n v="400"/>
    <m/>
    <m/>
    <m/>
    <m/>
    <m/>
    <m/>
    <m/>
    <m/>
    <m/>
    <m/>
    <m/>
    <s v="Professional Services"/>
    <m/>
    <m/>
    <m/>
    <m/>
    <m/>
    <m/>
    <m/>
    <m/>
    <m/>
    <m/>
    <m/>
    <m/>
    <m/>
    <m/>
    <s v="user_vMd4rmcrSbjykdyL2J7rrYn84SWdcNc5FKligrmItPw"/>
    <s v="Shreenath Bhat"/>
    <m/>
    <m/>
    <s v="September"/>
    <s v="Cold Call"/>
    <m/>
    <m/>
    <m/>
    <m/>
    <m/>
    <m/>
    <s v="2022-03-04 10:23:01.715000+00:00"/>
    <s v="2022-09-16 06:02:18.775000+00:00"/>
    <s v="GMC"/>
  </r>
  <r>
    <s v="Vivek Singh"/>
    <n v="500000"/>
    <s v="INR"/>
    <n v="0"/>
    <s v="9/30/22"/>
    <s v="Sales"/>
    <s v="stat_1hn9nRJaLbI53NxPuSQgo90kRpbpKsFlwN4oEGNUTdO"/>
    <s v="Lost"/>
    <n v="0"/>
    <s v="OpportunityStatusType.Lost"/>
    <s v="cont_u7KjtBvqWwSP42MsJpsWNI6XS8Q4iifiSMvTnEdbfVH"/>
    <x v="126"/>
    <s v="GPA"/>
    <s v="lead_RgXIZtOPnYlbuScvzn5zf8Q7xeXc9RQ3ii0WXPHq7KX"/>
    <s v="Micro Plastics Pvt Ltd"/>
    <s v="Daya Gowda"/>
    <s v="user_6dalmZ7hmWD47jhCVGdU1SSEcFMsz9rWtW2jPORgJvj"/>
    <s v="Vivek Singh"/>
    <s v="2022-05-06 04:38:33.590000+00:00"/>
    <s v="2022-09-15 08:50:19.373000+00:00"/>
    <m/>
    <s v="Bangalore"/>
    <m/>
    <m/>
    <m/>
    <n v="850"/>
    <m/>
    <s v="BOF - V12 - Employee engagement handbook - Conversation Ad"/>
    <s v="LinkedIn"/>
    <m/>
    <m/>
    <m/>
    <m/>
    <s v="PAID_SOCIAL"/>
    <m/>
    <m/>
    <m/>
    <s v="Manufacturing"/>
    <m/>
    <m/>
    <m/>
    <m/>
    <m/>
    <m/>
    <m/>
    <m/>
    <m/>
    <m/>
    <m/>
    <m/>
    <s v="Amol Gawali"/>
    <m/>
    <s v="user_encRk5bIEFN6ZA11h4WH2AdZTiZpogLSlMIaj0E30SZ"/>
    <s v="Daya Gowda"/>
    <s v="Snehal Mane"/>
    <m/>
    <s v="February; July; June"/>
    <s v="Cold Call; Gated Content"/>
    <m/>
    <m/>
    <s v="Employee Engagement Handbook"/>
    <m/>
    <m/>
    <m/>
    <s v="2022-04-03 18:10:56.801000+00:00"/>
    <s v="2022-10-14 07:24:13.329000+00:00"/>
    <m/>
  </r>
  <r>
    <s v="Vivek Singh"/>
    <n v="700000"/>
    <s v="INR"/>
    <n v="0"/>
    <s v="9/30/22"/>
    <s v="Sales"/>
    <s v="stat_1hn9nRJaLbI53NxPuSQgo90kRpbpKsFlwN4oEGNUTdO"/>
    <s v="Lost"/>
    <n v="0"/>
    <s v="OpportunityStatusType.Lost"/>
    <s v="cont_u7KjtBvqWwSP42MsJpsWNI6XS8Q4iifiSMvTnEdbfVH"/>
    <x v="126"/>
    <s v="GTLI - Fresh"/>
    <s v="lead_RgXIZtOPnYlbuScvzn5zf8Q7xeXc9RQ3ii0WXPHq7KX"/>
    <s v="Micro Plastics Pvt Ltd"/>
    <s v="Daya Gowda"/>
    <s v="user_6dalmZ7hmWD47jhCVGdU1SSEcFMsz9rWtW2jPORgJvj"/>
    <s v="Vivek Singh"/>
    <s v="2022-07-04 07:25:51.616000+00:00"/>
    <s v="2022-09-15 08:50:25.607000+00:00"/>
    <m/>
    <s v="Bangalore"/>
    <m/>
    <m/>
    <m/>
    <n v="850"/>
    <m/>
    <s v="BOF - V12 - Employee engagement handbook - Conversation Ad"/>
    <s v="LinkedIn"/>
    <m/>
    <m/>
    <m/>
    <m/>
    <s v="PAID_SOCIAL"/>
    <m/>
    <m/>
    <m/>
    <s v="Manufacturing"/>
    <m/>
    <m/>
    <m/>
    <m/>
    <m/>
    <m/>
    <m/>
    <m/>
    <m/>
    <m/>
    <m/>
    <m/>
    <s v="Amol Gawali"/>
    <m/>
    <s v="user_encRk5bIEFN6ZA11h4WH2AdZTiZpogLSlMIaj0E30SZ"/>
    <s v="Daya Gowda"/>
    <s v="Snehal Mane"/>
    <m/>
    <s v="February; July; June"/>
    <s v="Cold Call; Gated Content"/>
    <m/>
    <m/>
    <s v="Employee Engagement Handbook"/>
    <m/>
    <m/>
    <m/>
    <s v="2022-04-03 18:10:56.801000+00:00"/>
    <s v="2022-10-14 07:24:13.329000+00:00"/>
    <m/>
  </r>
  <r>
    <s v="Vivek Singh"/>
    <n v="300000"/>
    <s v="INR"/>
    <n v="0"/>
    <s v="9/30/22"/>
    <s v="Sales"/>
    <s v="stat_1hn9nRJaLbI53NxPuSQgo90kRpbpKsFlwN4oEGNUTdO"/>
    <s v="Lost"/>
    <n v="0"/>
    <s v="OpportunityStatusType.Lost"/>
    <s v="cont_9uP7HmA0zCZ4HoHRWTmzLB8YyD3CuAIejdDCjrbN8rG"/>
    <x v="127"/>
    <s v="GMC"/>
    <s v="lead_lowm04lhyeN77EeMPuHBlozEkeTeg73e6GCM4KOJ8Q6"/>
    <s v="Enrich Money"/>
    <s v="Daya Gowda"/>
    <s v="user_6dalmZ7hmWD47jhCVGdU1SSEcFMsz9rWtW2jPORgJvj"/>
    <s v="Vivek Singh"/>
    <s v="2022-05-12 10:29:56.910000+00:00"/>
    <s v="2022-09-15 08:51:41.834000+00:00"/>
    <m/>
    <s v="Chennai"/>
    <m/>
    <m/>
    <m/>
    <n v="102"/>
    <m/>
    <m/>
    <m/>
    <m/>
    <m/>
    <m/>
    <m/>
    <m/>
    <m/>
    <m/>
    <m/>
    <s v="Banking &amp; Finance"/>
    <s v="star health"/>
    <m/>
    <m/>
    <m/>
    <m/>
    <m/>
    <m/>
    <m/>
    <m/>
    <m/>
    <m/>
    <m/>
    <s v="Aniket Vahile"/>
    <m/>
    <s v="user_encRk5bIEFN6ZA11h4WH2AdZTiZpogLSlMIaj0E30SZ"/>
    <s v="Daya Gowda"/>
    <s v="Snehal Mane"/>
    <m/>
    <s v="July"/>
    <s v="Cold Call"/>
    <m/>
    <m/>
    <m/>
    <m/>
    <m/>
    <m/>
    <s v="2022-04-19 08:55:37.890000+00:00"/>
    <s v="2022-10-06 04:31:05.667000+00:00"/>
    <m/>
  </r>
  <r>
    <s v="Abhishek Chauhan"/>
    <n v="1000000"/>
    <s v="INR"/>
    <n v="0"/>
    <d v="2022-01-09T00:00:00"/>
    <s v="Sales"/>
    <s v="stat_kcR4fZg7TU7jjk1jAVua3qGLRS4J5uFayEjK5j02wtv"/>
    <s v="Unqualified"/>
    <n v="0"/>
    <s v="OpportunityStatusType.Lost"/>
    <m/>
    <x v="1"/>
    <s v="GMC"/>
    <s v="lead_jRJwPgtkV8HkmCo1K5Rt9qNq7UOttRpL1XSwT27Q0EG"/>
    <s v="Benison Technologies"/>
    <s v="Aditya Binani"/>
    <s v="user_ojX3B6giQCeKnOjqd4gdwXUl0CqqHMXNORvxR6POXn6"/>
    <s v="Abhishek Chauhan"/>
    <s v="2022-05-18 08:25:24.882000+00:00"/>
    <s v="2022-09-15 06:17:46.569000+00:00"/>
    <m/>
    <s v="Bangalore"/>
    <m/>
    <m/>
    <m/>
    <n v="148"/>
    <m/>
    <m/>
    <m/>
    <m/>
    <m/>
    <m/>
    <m/>
    <m/>
    <m/>
    <m/>
    <m/>
    <s v="Others"/>
    <m/>
    <m/>
    <m/>
    <m/>
    <m/>
    <m/>
    <m/>
    <m/>
    <m/>
    <m/>
    <m/>
    <m/>
    <s v="Aniket Vahile"/>
    <m/>
    <s v="user_g5Yw4Z4XnIbmcGhJO80vdtFdd5ElcDlgYO3q8l82ODn"/>
    <s v="Aditya Binani"/>
    <m/>
    <m/>
    <s v="August"/>
    <m/>
    <m/>
    <m/>
    <s v="Lead Magnet Lead"/>
    <m/>
    <m/>
    <m/>
    <s v="2021-08-29 20:09:27.190000+00:00"/>
    <s v="2022-09-20 11:57:42.511000+00:00"/>
    <m/>
  </r>
  <r>
    <s v="Navin Panjwani"/>
    <n v="22000"/>
    <s v="INR"/>
    <n v="0"/>
    <s v="9/21/22"/>
    <s v="Sales"/>
    <s v="stat_kcR4fZg7TU7jjk1jAVua3qGLRS4J5uFayEjK5j02wtv"/>
    <s v="Unqualified"/>
    <n v="0"/>
    <s v="OpportunityStatusType.Lost"/>
    <s v="cont_iIrnMqkydIhCzCqDWET0TggABUWlhKuREkgrgNPXK8g"/>
    <x v="128"/>
    <m/>
    <s v="lead_86w6wfFVxaqaum1PJslqHcMe4tniXcoWPw0PzC1ZGOz"/>
    <s v="Muez Hest India Pvt. Ltd ( Renewal , 21st Sept )"/>
    <s v="Nikhil Ahuja"/>
    <s v="user_sD3YjSs92XKUfD0OPHeo886g6tW6aCM0iUhX5VVUuJi"/>
    <s v="Navin Panjwani"/>
    <s v="2022-08-30 05:28:47.899000+00:00"/>
    <s v="2022-09-15 08:48:30.336000+00:00"/>
    <m/>
    <s v="Mumbai"/>
    <m/>
    <m/>
    <m/>
    <n v="55"/>
    <m/>
    <m/>
    <s v="Facebook"/>
    <m/>
    <m/>
    <m/>
    <m/>
    <s v="PAID_SOCIAL"/>
    <m/>
    <m/>
    <m/>
    <s v="Manufacturing"/>
    <m/>
    <m/>
    <m/>
    <m/>
    <m/>
    <m/>
    <m/>
    <m/>
    <m/>
    <m/>
    <m/>
    <m/>
    <s v="Mrunmay Jalgaonkar"/>
    <m/>
    <s v="user_ocHSJH83OJnHCvKyMbjx8WOOK8PMgAUGIj1qK0q0dMV"/>
    <s v="Nikhil Ahuja"/>
    <m/>
    <m/>
    <s v="September"/>
    <s v="Cold Call; Gated Content"/>
    <s v="Mr. E"/>
    <m/>
    <s v="Employee Engagement Handbook"/>
    <m/>
    <m/>
    <m/>
    <s v="2022-08-01 09:59:10.009000+00:00"/>
    <s v="2022-09-15 08:49:05.754000+00:00"/>
    <s v="GPA"/>
  </r>
  <r>
    <s v="Navin Panjwani"/>
    <n v="275000"/>
    <s v="INR"/>
    <n v="0"/>
    <s v="9/21/22"/>
    <s v="Sales"/>
    <s v="stat_kcR4fZg7TU7jjk1jAVua3qGLRS4J5uFayEjK5j02wtv"/>
    <s v="Unqualified"/>
    <n v="0"/>
    <s v="OpportunityStatusType.Lost"/>
    <s v="cont_iIrnMqkydIhCzCqDWET0TggABUWlhKuREkgrgNPXK8g"/>
    <x v="128"/>
    <m/>
    <s v="lead_86w6wfFVxaqaum1PJslqHcMe4tniXcoWPw0PzC1ZGOz"/>
    <s v="Muez Hest India Pvt. Ltd ( Renewal , 21st Sept )"/>
    <s v="Nikhil Ahuja"/>
    <s v="user_sD3YjSs92XKUfD0OPHeo886g6tW6aCM0iUhX5VVUuJi"/>
    <s v="Navin Panjwani"/>
    <s v="2022-08-30 05:28:22.662000+00:00"/>
    <s v="2022-09-15 08:48:17.079000+00:00"/>
    <m/>
    <s v="Mumbai"/>
    <m/>
    <m/>
    <m/>
    <n v="55"/>
    <m/>
    <m/>
    <s v="Facebook"/>
    <m/>
    <m/>
    <m/>
    <m/>
    <s v="PAID_SOCIAL"/>
    <m/>
    <m/>
    <m/>
    <s v="Manufacturing"/>
    <m/>
    <m/>
    <m/>
    <m/>
    <m/>
    <m/>
    <m/>
    <m/>
    <m/>
    <m/>
    <m/>
    <m/>
    <s v="Mrunmay Jalgaonkar"/>
    <m/>
    <s v="user_ocHSJH83OJnHCvKyMbjx8WOOK8PMgAUGIj1qK0q0dMV"/>
    <s v="Nikhil Ahuja"/>
    <m/>
    <m/>
    <s v="September"/>
    <s v="Cold Call; Gated Content"/>
    <s v="Mr. E"/>
    <m/>
    <s v="Employee Engagement Handbook"/>
    <m/>
    <m/>
    <m/>
    <s v="2022-08-01 09:59:10.009000+00:00"/>
    <s v="2022-09-15 08:49:05.754000+00:00"/>
    <s v="GMC"/>
  </r>
  <r>
    <s v="Shreenath Bhat"/>
    <n v="3200000"/>
    <s v="INR"/>
    <n v="0"/>
    <s v="9/30/22"/>
    <s v="Sales"/>
    <s v="stat_kcR4fZg7TU7jjk1jAVua3qGLRS4J5uFayEjK5j02wtv"/>
    <s v="Unqualified"/>
    <n v="0"/>
    <s v="OpportunityStatusType.Lost"/>
    <s v="cont_FDDNiDxyYRtmtUUgIoQPBGm9yE0N6t86os9zqJT2nPe"/>
    <x v="129"/>
    <s v="GMC - Renewal; HDFC ERGO"/>
    <s v="lead_8WJm1CllNvgpsZXKYPfNC0oz0MBqtpdZWxSO5tDXw8b"/>
    <s v="KGK Group"/>
    <s v="Shreenath Bhat"/>
    <s v="user_vMd4rmcrSbjykdyL2J7rrYn84SWdcNc5FKligrmItPw"/>
    <s v="Shreenath Bhat"/>
    <s v="2022-07-22 06:36:37.030000+00:00"/>
    <s v="2022-09-15 05:50:55.174000+00:00"/>
    <m/>
    <s v="Mumbai"/>
    <m/>
    <m/>
    <m/>
    <n v="628"/>
    <m/>
    <m/>
    <m/>
    <m/>
    <m/>
    <m/>
    <m/>
    <m/>
    <m/>
    <m/>
    <m/>
    <s v="Consumer Goods &amp; Electronics"/>
    <m/>
    <m/>
    <m/>
    <m/>
    <m/>
    <m/>
    <m/>
    <m/>
    <m/>
    <m/>
    <m/>
    <m/>
    <s v="Amol Gawali"/>
    <m/>
    <s v="user_vMd4rmcrSbjykdyL2J7rrYn84SWdcNc5FKligrmItPw"/>
    <s v="Shreenath Bhat"/>
    <m/>
    <m/>
    <m/>
    <s v="Cold Call"/>
    <m/>
    <m/>
    <m/>
    <m/>
    <m/>
    <m/>
    <s v="2022-04-28 07:26:15.827000+00:00"/>
    <s v="2022-09-15 05:51:24.517000+00:00"/>
    <s v="GMC"/>
  </r>
  <r>
    <s v="Shreenath Bhat"/>
    <n v="200000"/>
    <s v="INR"/>
    <n v="0"/>
    <s v="9/30/22"/>
    <s v="Sales"/>
    <s v="stat_kcR4fZg7TU7jjk1jAVua3qGLRS4J5uFayEjK5j02wtv"/>
    <s v="Unqualified"/>
    <n v="0"/>
    <s v="OpportunityStatusType.Lost"/>
    <s v="cont_FDDNiDxyYRtmtUUgIoQPBGm9yE0N6t86os9zqJT2nPe"/>
    <x v="129"/>
    <s v="GPA - Renewal"/>
    <s v="lead_8WJm1CllNvgpsZXKYPfNC0oz0MBqtpdZWxSO5tDXw8b"/>
    <s v="KGK Group"/>
    <s v="Shreenath Bhat"/>
    <s v="user_vMd4rmcrSbjykdyL2J7rrYn84SWdcNc5FKligrmItPw"/>
    <s v="Shreenath Bhat"/>
    <s v="2022-07-22 06:37:06.053000+00:00"/>
    <s v="2022-09-15 05:51:01.386000+00:00"/>
    <m/>
    <s v="Mumbai"/>
    <m/>
    <m/>
    <m/>
    <n v="628"/>
    <m/>
    <m/>
    <m/>
    <m/>
    <m/>
    <m/>
    <m/>
    <m/>
    <m/>
    <m/>
    <m/>
    <s v="Consumer Goods &amp; Electronics"/>
    <m/>
    <m/>
    <m/>
    <m/>
    <m/>
    <m/>
    <m/>
    <m/>
    <m/>
    <m/>
    <m/>
    <m/>
    <s v="Amol Gawali"/>
    <m/>
    <s v="user_vMd4rmcrSbjykdyL2J7rrYn84SWdcNc5FKligrmItPw"/>
    <s v="Shreenath Bhat"/>
    <m/>
    <m/>
    <m/>
    <s v="Cold Call"/>
    <m/>
    <m/>
    <m/>
    <m/>
    <m/>
    <m/>
    <s v="2022-04-28 07:26:15.827000+00:00"/>
    <s v="2022-09-15 05:51:24.517000+00:00"/>
    <s v="GPA"/>
  </r>
  <r>
    <s v="Naveen Kumar"/>
    <n v="40000"/>
    <s v="INR"/>
    <n v="0"/>
    <d v="2022-10-09T00:00:00"/>
    <s v="Sales"/>
    <s v="stat_1hn9nRJaLbI53NxPuSQgo90kRpbpKsFlwN4oEGNUTdO"/>
    <s v="Lost"/>
    <n v="0"/>
    <s v="OpportunityStatusType.Lost"/>
    <m/>
    <x v="1"/>
    <s v="GPA"/>
    <s v="lead_1oVy7h0TMbRms9AeZHclaTT1mnVD44tBbl4BFL5GHqx"/>
    <s v="Fantabee (Fresh)"/>
    <s v="Bharti Bankey"/>
    <s v="user_N52PP2uP2VZc2gm0nhh6CNFSif4n85g1cdxoNFd9ct0"/>
    <s v="Naveen Kumar"/>
    <s v="2022-07-18 11:01:57.132000+00:00"/>
    <s v="2022-09-15 04:32:05.865000+00:00"/>
    <m/>
    <s v="Chennai"/>
    <m/>
    <s v="2022-06-17 06:53:03+00:00"/>
    <m/>
    <n v="30"/>
    <m/>
    <m/>
    <m/>
    <m/>
    <m/>
    <m/>
    <m/>
    <s v="DIRECT_TRAFFIC"/>
    <m/>
    <m/>
    <m/>
    <m/>
    <m/>
    <m/>
    <m/>
    <m/>
    <m/>
    <m/>
    <m/>
    <m/>
    <m/>
    <m/>
    <m/>
    <m/>
    <m/>
    <m/>
    <s v="user_aM3WaaSUQQmaNnsm9l2FQRVWUEr8RN2ZdXzsuQUalQ3"/>
    <s v="Bharti Bankey"/>
    <m/>
    <m/>
    <s v="September"/>
    <s v="Inbound"/>
    <s v="Inbound via website"/>
    <m/>
    <s v="Employee Count 25"/>
    <m/>
    <m/>
    <m/>
    <s v="2022-06-17 06:54:50.816000+00:00"/>
    <s v="2022-09-15 04:33:50.230000+00:00"/>
    <m/>
  </r>
  <r>
    <s v="Shreenath Bhat"/>
    <n v="200000"/>
    <s v="INR"/>
    <n v="0"/>
    <s v="8/31/22"/>
    <s v="Sales"/>
    <s v="stat_kcR4fZg7TU7jjk1jAVua3qGLRS4J5uFayEjK5j02wtv"/>
    <s v="Unqualified"/>
    <n v="0"/>
    <s v="OpportunityStatusType.Lost"/>
    <s v="cont_azPIwcjP0qwksVRmXtDiyeOsEXJrGm1AEGKGlbYr1lI"/>
    <x v="130"/>
    <s v="GMC - Renewal; 1+3; 5 lakh cover"/>
    <s v="lead_uffIDMqyxQO87zaReXPgEAgpBRUdx72f6k7p6DBjXvL"/>
    <s v="Azucane"/>
    <s v="Shreenath Bhat"/>
    <s v="user_vMd4rmcrSbjykdyL2J7rrYn84SWdcNc5FKligrmItPw"/>
    <s v="Shreenath Bhat"/>
    <s v="2022-07-29 11:10:13.221000+00:00"/>
    <s v="2022-09-15 04:19:29.676000+00:00"/>
    <m/>
    <s v="Mumbai"/>
    <m/>
    <m/>
    <m/>
    <n v="10"/>
    <m/>
    <m/>
    <m/>
    <m/>
    <m/>
    <m/>
    <m/>
    <m/>
    <m/>
    <m/>
    <m/>
    <s v="IT Services &amp; IT Consulting"/>
    <m/>
    <m/>
    <m/>
    <m/>
    <m/>
    <m/>
    <m/>
    <m/>
    <m/>
    <m/>
    <m/>
    <m/>
    <m/>
    <m/>
    <m/>
    <m/>
    <m/>
    <m/>
    <s v="July"/>
    <s v="Cold Call"/>
    <m/>
    <m/>
    <m/>
    <m/>
    <m/>
    <m/>
    <s v="2022-07-29 07:04:54.775000+00:00"/>
    <s v="2022-09-23 11:14:34.981000+00:00"/>
    <s v="GMC"/>
  </r>
  <r>
    <s v="Anshum Naithani"/>
    <n v="4000000"/>
    <s v="INR"/>
    <n v="0"/>
    <d v="2022-09-09T00:00:00"/>
    <s v="Sales"/>
    <s v="stat_1hn9nRJaLbI53NxPuSQgo90kRpbpKsFlwN4oEGNUTdO"/>
    <s v="Lost"/>
    <n v="0"/>
    <s v="OpportunityStatusType.Lost"/>
    <s v="cont_fjXtJTe1EX3tssLrf5gX9CpCHInGWkoOgya4H7g1D4D"/>
    <x v="131"/>
    <s v="GMC Renewal"/>
    <s v="lead_LCIXawnd7cEsbFS3cvqqL6EcEdceF0qqRse2xBUpqQi"/>
    <s v="Hungama"/>
    <s v="Trupti Suryavanshi"/>
    <s v="user_P3f70h2AcefBkFTBZpvA9LgDbjTmUIXkqdKqHJ5evwA"/>
    <s v="Manojkumar Tinna"/>
    <s v="2022-06-30 02:57:20.698000+00:00"/>
    <s v="2022-09-15 04:11:59.932000+00:00"/>
    <m/>
    <s v="Mumbai"/>
    <m/>
    <m/>
    <m/>
    <n v="569"/>
    <m/>
    <m/>
    <m/>
    <m/>
    <m/>
    <m/>
    <m/>
    <m/>
    <m/>
    <m/>
    <m/>
    <s v="Digital Marketing &amp; Advertising; Sports &amp; Entertainment"/>
    <m/>
    <m/>
    <m/>
    <m/>
    <m/>
    <m/>
    <m/>
    <m/>
    <m/>
    <m/>
    <m/>
    <m/>
    <s v="Arunkumar Dubey; Jithendra Goalla; Jitin Gopi"/>
    <m/>
    <s v="user_L8E6IFhq6UCzKLHa45LUUTZCznDuyDwFrGaEp9DXiUM"/>
    <s v="Trupti Suryavanshi"/>
    <m/>
    <m/>
    <s v="August; September"/>
    <s v="Cold Call"/>
    <s v="Naukri.com"/>
    <m/>
    <s v="Vaccine Lead"/>
    <m/>
    <m/>
    <m/>
    <s v="2021-05-03 12:40:38.290000+00:00"/>
    <s v="2022-09-15 06:30:52.350000+00:00"/>
    <s v="GMC"/>
  </r>
  <r>
    <s v="Naveen Kumar"/>
    <n v="400000"/>
    <s v="INR"/>
    <n v="0"/>
    <d v="2022-10-09T00:00:00"/>
    <s v="Sales"/>
    <s v="stat_1hn9nRJaLbI53NxPuSQgo90kRpbpKsFlwN4oEGNUTdO"/>
    <s v="Lost"/>
    <n v="0"/>
    <s v="OpportunityStatusType.Lost"/>
    <m/>
    <x v="1"/>
    <s v="GMC- renewal"/>
    <s v="lead_1oVy7h0TMbRms9AeZHclaTT1mnVD44tBbl4BFL5GHqx"/>
    <s v="Fantabee (Fresh)"/>
    <s v="Bharti Bankey"/>
    <s v="user_N52PP2uP2VZc2gm0nhh6CNFSif4n85g1cdxoNFd9ct0"/>
    <s v="Naveen Kumar"/>
    <s v="2022-07-18 10:33:45.893000+00:00"/>
    <s v="2022-09-15 04:31:46.578000+00:00"/>
    <m/>
    <s v="Chennai"/>
    <m/>
    <s v="2022-06-17 06:53:03+00:00"/>
    <m/>
    <n v="30"/>
    <m/>
    <m/>
    <m/>
    <m/>
    <m/>
    <m/>
    <m/>
    <s v="DIRECT_TRAFFIC"/>
    <m/>
    <m/>
    <m/>
    <m/>
    <m/>
    <m/>
    <m/>
    <m/>
    <m/>
    <m/>
    <m/>
    <m/>
    <m/>
    <m/>
    <m/>
    <m/>
    <m/>
    <m/>
    <s v="user_aM3WaaSUQQmaNnsm9l2FQRVWUEr8RN2ZdXzsuQUalQ3"/>
    <s v="Bharti Bankey"/>
    <m/>
    <m/>
    <s v="September"/>
    <s v="Inbound"/>
    <s v="Inbound via website"/>
    <m/>
    <s v="Employee Count 25"/>
    <m/>
    <m/>
    <m/>
    <s v="2022-06-17 06:54:50.816000+00:00"/>
    <s v="2022-09-15 04:33:50.230000+00:00"/>
    <m/>
  </r>
  <r>
    <s v="Mayur Gadiyar"/>
    <n v="350000"/>
    <s v="INR"/>
    <n v="0"/>
    <s v="9/16/22"/>
    <s v="Sales"/>
    <s v="stat_1hn9nRJaLbI53NxPuSQgo90kRpbpKsFlwN4oEGNUTdO"/>
    <s v="Lost"/>
    <n v="0"/>
    <s v="OpportunityStatusType.Lost"/>
    <m/>
    <x v="1"/>
    <s v="GMC (Renewal)"/>
    <s v="lead_FfX5i9pKdPKliJbr5mQcdIOE2y66csoQLRIf1hZHwi9"/>
    <s v="Neptunus Power"/>
    <s v="Pranav Kenjale"/>
    <s v="user_bdUPAGjcS7p6513So3N4g3aWNS5HuBuVJi7bvCPAsLt"/>
    <s v="Mayur Gadiyar"/>
    <s v="2022-07-01 09:56:00.391000+00:00"/>
    <s v="2022-09-14 15:12:15.632000+00:00"/>
    <m/>
    <s v="Mumbai"/>
    <m/>
    <s v="2022-03-13 15:38:53+00:00"/>
    <m/>
    <n v="70"/>
    <m/>
    <m/>
    <m/>
    <m/>
    <m/>
    <m/>
    <m/>
    <m/>
    <m/>
    <m/>
    <m/>
    <s v="Oil &amp; Gas"/>
    <m/>
    <m/>
    <m/>
    <m/>
    <m/>
    <m/>
    <m/>
    <m/>
    <m/>
    <m/>
    <m/>
    <m/>
    <s v="Aniket Vahile"/>
    <m/>
    <s v="user_x9AtbGLhDmWYC9XAmYdfwBt9yiXbgMhBuZpIoFuN8Cd"/>
    <s v="Pranav Kenjale"/>
    <m/>
    <m/>
    <s v="September"/>
    <s v="Cold Call"/>
    <s v="Inbound via website"/>
    <m/>
    <s v="Employee Count 100"/>
    <m/>
    <m/>
    <m/>
    <s v="2021-08-30 14:32:43.507000+00:00"/>
    <s v="2022-09-30 10:11:45.741000+00:00"/>
    <m/>
  </r>
  <r>
    <s v="Mayur Gadiyar"/>
    <n v="400000"/>
    <s v="INR"/>
    <n v="0"/>
    <s v="9/14/22"/>
    <s v="Sales"/>
    <s v="stat_1hn9nRJaLbI53NxPuSQgo90kRpbpKsFlwN4oEGNUTdO"/>
    <s v="Lost"/>
    <n v="0"/>
    <s v="OpportunityStatusType.Lost"/>
    <m/>
    <x v="1"/>
    <m/>
    <s v="lead_V6H3wjBvOzGRrRHHRwNOYqY5fFA7oDUXGl62fKehEWr"/>
    <s v="Acquisory"/>
    <s v="Satyam Tiwari"/>
    <s v="user_bdUPAGjcS7p6513So3N4g3aWNS5HuBuVJi7bvCPAsLt"/>
    <s v="Mayur Gadiyar"/>
    <s v="2022-09-14 04:58:48.320000+00:00"/>
    <s v="2022-09-14 15:13:28.420000+00:00"/>
    <m/>
    <s v="Delhi"/>
    <m/>
    <m/>
    <m/>
    <n v="123"/>
    <m/>
    <m/>
    <m/>
    <m/>
    <m/>
    <m/>
    <m/>
    <m/>
    <m/>
    <m/>
    <m/>
    <s v="Banking &amp; Finance"/>
    <m/>
    <m/>
    <m/>
    <m/>
    <m/>
    <m/>
    <m/>
    <m/>
    <m/>
    <m/>
    <m/>
    <m/>
    <s v="Arunkumar Dubey"/>
    <m/>
    <s v="user_IpBH4s1Av5OVFfQQ3nW0qPDDjwLT9uRfx1sVhml8UQA"/>
    <s v="Namrata Aurora"/>
    <m/>
    <m/>
    <s v="September"/>
    <s v="Cold Call"/>
    <m/>
    <m/>
    <s v="Vaccine inbound"/>
    <m/>
    <m/>
    <m/>
    <s v="2021-05-13 11:25:25.664000+00:00"/>
    <s v="2022-10-11 09:12:46.030000+00:00"/>
    <s v="GMC"/>
  </r>
  <r>
    <s v="Mayur Gadiyar"/>
    <n v="20000"/>
    <s v="INR"/>
    <n v="0"/>
    <s v="9/16/22"/>
    <s v="Sales"/>
    <s v="stat_1hn9nRJaLbI53NxPuSQgo90kRpbpKsFlwN4oEGNUTdO"/>
    <s v="Lost"/>
    <n v="0"/>
    <s v="OpportunityStatusType.Lost"/>
    <m/>
    <x v="1"/>
    <s v="GPA Renewal Emp Only 80 employees"/>
    <s v="lead_FfX5i9pKdPKliJbr5mQcdIOE2y66csoQLRIf1hZHwi9"/>
    <s v="Neptunus Power"/>
    <s v="Pranav Kenjale"/>
    <s v="user_bdUPAGjcS7p6513So3N4g3aWNS5HuBuVJi7bvCPAsLt"/>
    <s v="Mayur Gadiyar"/>
    <s v="2022-08-02 06:53:21.585000+00:00"/>
    <s v="2022-09-14 15:12:27.097000+00:00"/>
    <m/>
    <s v="Mumbai"/>
    <m/>
    <s v="2022-03-13 15:38:53+00:00"/>
    <m/>
    <n v="70"/>
    <m/>
    <m/>
    <m/>
    <m/>
    <m/>
    <m/>
    <m/>
    <m/>
    <m/>
    <m/>
    <m/>
    <s v="Oil &amp; Gas"/>
    <m/>
    <m/>
    <m/>
    <m/>
    <m/>
    <m/>
    <m/>
    <m/>
    <m/>
    <m/>
    <m/>
    <m/>
    <s v="Aniket Vahile"/>
    <m/>
    <s v="user_x9AtbGLhDmWYC9XAmYdfwBt9yiXbgMhBuZpIoFuN8Cd"/>
    <s v="Pranav Kenjale"/>
    <m/>
    <m/>
    <s v="September"/>
    <s v="Cold Call"/>
    <s v="Inbound via website"/>
    <m/>
    <s v="Employee Count 100"/>
    <m/>
    <m/>
    <m/>
    <s v="2021-08-30 14:32:43.507000+00:00"/>
    <s v="2022-09-30 10:11:45.741000+00:00"/>
    <m/>
  </r>
  <r>
    <s v="Mayur Gadiyar"/>
    <n v="300000"/>
    <s v="INR"/>
    <n v="0"/>
    <s v="9/16/22"/>
    <s v="Sales"/>
    <s v="stat_1hn9nRJaLbI53NxPuSQgo90kRpbpKsFlwN4oEGNUTdO"/>
    <s v="Lost"/>
    <n v="0"/>
    <s v="OpportunityStatusType.Lost"/>
    <m/>
    <x v="1"/>
    <s v="GMC-Renewal"/>
    <s v="lead_RCCi8QVQtUIMNyvZYtRp8WJqAQiuwOOqFkF6JBoCbTC"/>
    <s v="Harmony Distributors Pvt Ltd"/>
    <s v="Bharti Bankey"/>
    <s v="user_bdUPAGjcS7p6513So3N4g3aWNS5HuBuVJi7bvCPAsLt"/>
    <s v="Mayur Gadiyar"/>
    <s v="2022-09-07 07:30:24.780000+00:00"/>
    <s v="2022-09-14 15:10:31.505000+00:00"/>
    <m/>
    <s v="Mumbai"/>
    <m/>
    <s v="2022-09-06 12:27:51+00:00"/>
    <m/>
    <n v="30"/>
    <m/>
    <m/>
    <m/>
    <m/>
    <m/>
    <m/>
    <m/>
    <s v="PAID_SEARCH"/>
    <m/>
    <m/>
    <m/>
    <m/>
    <m/>
    <m/>
    <m/>
    <m/>
    <m/>
    <m/>
    <m/>
    <m/>
    <m/>
    <m/>
    <m/>
    <m/>
    <m/>
    <m/>
    <s v="user_aM3WaaSUQQmaNnsm9l2FQRVWUEr8RN2ZdXzsuQUalQ3"/>
    <s v="Bharti Bankey"/>
    <m/>
    <m/>
    <m/>
    <s v="Inbound"/>
    <s v="Inbound via website"/>
    <m/>
    <s v="Employee Count 25"/>
    <m/>
    <m/>
    <m/>
    <s v="2022-09-06 12:30:35.662000+00:00"/>
    <s v="2022-09-20 02:49:39.064000+00:00"/>
    <m/>
  </r>
  <r>
    <s v="Tejas Kulkarni"/>
    <n v="20000"/>
    <s v="INR"/>
    <n v="0"/>
    <d v="2022-12-09T00:00:00"/>
    <s v="Sales"/>
    <s v="stat_1hn9nRJaLbI53NxPuSQgo90kRpbpKsFlwN4oEGNUTdO"/>
    <s v="Lost"/>
    <n v="0"/>
    <s v="OpportunityStatusType.Lost"/>
    <s v="cont_x0jRuGdc004brYIPrtFF3aJ7gOIaWeqT6GGjYWc2bjA"/>
    <x v="132"/>
    <s v="GPA (Renewal)"/>
    <s v="lead_Eofe6YLFGcERoYUcknQLNOjeittMEwOhCHK6eMOq95o"/>
    <s v="Doka India Pvt Ltd"/>
    <s v="Pranav Kenjale"/>
    <s v="user_kbtBHYtBjVDNyI72HTF6C1SCvC7yVBiA6OrBOy3t96U"/>
    <s v="Tejas Kulkarni"/>
    <s v="2022-07-21 06:55:45.328000+00:00"/>
    <s v="2022-09-14 14:59:34.635000+00:00"/>
    <m/>
    <s v="Mumbai"/>
    <m/>
    <m/>
    <m/>
    <n v="102"/>
    <m/>
    <m/>
    <m/>
    <m/>
    <m/>
    <m/>
    <m/>
    <m/>
    <m/>
    <m/>
    <m/>
    <s v="Others"/>
    <m/>
    <m/>
    <m/>
    <m/>
    <m/>
    <m/>
    <m/>
    <m/>
    <m/>
    <m/>
    <m/>
    <m/>
    <m/>
    <m/>
    <s v="user_x9AtbGLhDmWYC9XAmYdfwBt9yiXbgMhBuZpIoFuN8Cd"/>
    <s v="Pranav Kenjale"/>
    <s v="Anjali Nishu"/>
    <m/>
    <s v="September"/>
    <s v="Cold Call"/>
    <m/>
    <m/>
    <m/>
    <m/>
    <m/>
    <m/>
    <s v="2021-07-08 09:52:59.132000+00:00"/>
    <s v="2022-09-29 06:11:42.160000+00:00"/>
    <m/>
  </r>
  <r>
    <s v="Mayur Gadiyar"/>
    <n v="6000"/>
    <s v="INR"/>
    <n v="0"/>
    <s v="9/16/22"/>
    <s v="Sales"/>
    <s v="stat_1hn9nRJaLbI53NxPuSQgo90kRpbpKsFlwN4oEGNUTdO"/>
    <s v="Lost"/>
    <n v="0"/>
    <s v="OpportunityStatusType.Lost"/>
    <m/>
    <x v="1"/>
    <s v="GPA- Renewal"/>
    <s v="lead_RCCi8QVQtUIMNyvZYtRp8WJqAQiuwOOqFkF6JBoCbTC"/>
    <s v="Harmony Distributors Pvt Ltd"/>
    <s v="Bharti Bankey"/>
    <s v="user_bdUPAGjcS7p6513So3N4g3aWNS5HuBuVJi7bvCPAsLt"/>
    <s v="Mayur Gadiyar"/>
    <s v="2022-09-07 07:31:34.342000+00:00"/>
    <s v="2022-09-14 15:10:39.880000+00:00"/>
    <m/>
    <s v="Mumbai"/>
    <m/>
    <s v="2022-09-06 12:27:51+00:00"/>
    <m/>
    <n v="30"/>
    <m/>
    <m/>
    <m/>
    <m/>
    <m/>
    <m/>
    <m/>
    <s v="PAID_SEARCH"/>
    <m/>
    <m/>
    <m/>
    <m/>
    <m/>
    <m/>
    <m/>
    <m/>
    <m/>
    <m/>
    <m/>
    <m/>
    <m/>
    <m/>
    <m/>
    <m/>
    <m/>
    <m/>
    <s v="user_aM3WaaSUQQmaNnsm9l2FQRVWUEr8RN2ZdXzsuQUalQ3"/>
    <s v="Bharti Bankey"/>
    <m/>
    <m/>
    <m/>
    <s v="Inbound"/>
    <s v="Inbound via website"/>
    <m/>
    <s v="Employee Count 25"/>
    <m/>
    <m/>
    <m/>
    <s v="2022-09-06 12:30:35.662000+00:00"/>
    <s v="2022-09-20 02:49:39.064000+00:00"/>
    <m/>
  </r>
  <r>
    <s v="Tejas Kulkarni"/>
    <n v="1000000"/>
    <s v="INR"/>
    <n v="0"/>
    <d v="2022-06-09T00:00:00"/>
    <s v="Sales"/>
    <s v="stat_1hn9nRJaLbI53NxPuSQgo90kRpbpKsFlwN4oEGNUTdO"/>
    <s v="Lost"/>
    <n v="0"/>
    <s v="OpportunityStatusType.Lost"/>
    <s v="cont_ooXEzTkxjqxlBzZNODzBu6qw2vDBSKn5dn7PNHPbYzk"/>
    <x v="133"/>
    <m/>
    <s v="lead_2deYH9BbzzCLYdpFqwc0vS2SATKS76hnfOni7g5IZjb"/>
    <s v="PlayerzPot Media"/>
    <s v="Kaushlya Bhavsar"/>
    <s v="user_kbtBHYtBjVDNyI72HTF6C1SCvC7yVBiA6OrBOy3t96U"/>
    <s v="Tejas Kulkarni"/>
    <s v="2022-05-25 11:00:45.196000+00:00"/>
    <s v="2022-09-14 14:57:56.138000+00:00"/>
    <m/>
    <s v="Mumbai"/>
    <m/>
    <m/>
    <m/>
    <n v="109"/>
    <m/>
    <m/>
    <m/>
    <m/>
    <m/>
    <m/>
    <m/>
    <m/>
    <m/>
    <m/>
    <m/>
    <s v="Sports &amp; Entertainment"/>
    <m/>
    <m/>
    <m/>
    <m/>
    <m/>
    <m/>
    <m/>
    <m/>
    <m/>
    <m/>
    <m/>
    <m/>
    <s v="Jitin Gopi"/>
    <m/>
    <s v="user_vMd4rmcrSbjykdyL2J7rrYn84SWdcNc5FKligrmItPw"/>
    <s v="Shreenath Bhat"/>
    <m/>
    <m/>
    <s v="August"/>
    <s v="Gated Content"/>
    <m/>
    <m/>
    <s v="Employee Engagement Handbook"/>
    <m/>
    <m/>
    <m/>
    <s v="2021-05-18 17:43:23.318000+00:00"/>
    <s v="2022-09-18 08:06:59.985000+00:00"/>
    <s v="GMC"/>
  </r>
  <r>
    <s v="Tejas Kulkarni"/>
    <n v="105000"/>
    <s v="INR"/>
    <n v="0"/>
    <d v="2022-09-09T00:00:00"/>
    <s v="Sales"/>
    <s v="stat_1hn9nRJaLbI53NxPuSQgo90kRpbpKsFlwN4oEGNUTdO"/>
    <s v="Lost"/>
    <n v="0"/>
    <s v="OpportunityStatusType.Lost"/>
    <m/>
    <x v="1"/>
    <s v="GTL (Renewal)"/>
    <s v="lead_Eofe6YLFGcERoYUcknQLNOjeittMEwOhCHK6eMOq95o"/>
    <s v="Doka India Pvt Ltd"/>
    <s v="Pranav Kenjale"/>
    <s v="user_kbtBHYtBjVDNyI72HTF6C1SCvC7yVBiA6OrBOy3t96U"/>
    <s v="Tejas Kulkarni"/>
    <s v="2022-08-04 10:31:27.180000+00:00"/>
    <s v="2022-09-14 14:59:20.314000+00:00"/>
    <m/>
    <s v="Mumbai"/>
    <m/>
    <m/>
    <m/>
    <n v="102"/>
    <m/>
    <m/>
    <m/>
    <m/>
    <m/>
    <m/>
    <m/>
    <m/>
    <m/>
    <m/>
    <m/>
    <s v="Others"/>
    <m/>
    <m/>
    <m/>
    <m/>
    <m/>
    <m/>
    <m/>
    <m/>
    <m/>
    <m/>
    <m/>
    <m/>
    <m/>
    <m/>
    <s v="user_x9AtbGLhDmWYC9XAmYdfwBt9yiXbgMhBuZpIoFuN8Cd"/>
    <s v="Pranav Kenjale"/>
    <s v="Anjali Nishu"/>
    <m/>
    <s v="September"/>
    <s v="Cold Call"/>
    <m/>
    <m/>
    <m/>
    <m/>
    <m/>
    <m/>
    <s v="2021-07-08 09:52:59.132000+00:00"/>
    <s v="2022-09-29 06:11:42.160000+00:00"/>
    <m/>
  </r>
  <r>
    <s v="Tejas Kulkarni"/>
    <n v="2500000"/>
    <s v="INR"/>
    <n v="0"/>
    <d v="2022-12-09T00:00:00"/>
    <s v="Sales"/>
    <s v="stat_1hn9nRJaLbI53NxPuSQgo90kRpbpKsFlwN4oEGNUTdO"/>
    <s v="Lost"/>
    <n v="0"/>
    <s v="OpportunityStatusType.Lost"/>
    <s v="cont_x0jRuGdc004brYIPrtFF3aJ7gOIaWeqT6GGjYWc2bjA"/>
    <x v="132"/>
    <s v="GMC (Renewal)"/>
    <s v="lead_Eofe6YLFGcERoYUcknQLNOjeittMEwOhCHK6eMOq95o"/>
    <s v="Doka India Pvt Ltd"/>
    <s v="Pranav Kenjale"/>
    <s v="user_kbtBHYtBjVDNyI72HTF6C1SCvC7yVBiA6OrBOy3t96U"/>
    <s v="Tejas Kulkarni"/>
    <s v="2022-07-21 06:53:24.778000+00:00"/>
    <s v="2022-09-14 14:59:07.559000+00:00"/>
    <m/>
    <s v="Mumbai"/>
    <m/>
    <m/>
    <m/>
    <n v="102"/>
    <m/>
    <m/>
    <m/>
    <m/>
    <m/>
    <m/>
    <m/>
    <m/>
    <m/>
    <m/>
    <m/>
    <s v="Others"/>
    <m/>
    <m/>
    <m/>
    <m/>
    <m/>
    <m/>
    <m/>
    <m/>
    <m/>
    <m/>
    <m/>
    <m/>
    <m/>
    <m/>
    <s v="user_x9AtbGLhDmWYC9XAmYdfwBt9yiXbgMhBuZpIoFuN8Cd"/>
    <s v="Pranav Kenjale"/>
    <s v="Anjali Nishu"/>
    <m/>
    <s v="September"/>
    <s v="Cold Call"/>
    <m/>
    <m/>
    <m/>
    <m/>
    <m/>
    <m/>
    <s v="2021-07-08 09:52:59.132000+00:00"/>
    <s v="2022-09-29 06:11:42.160000+00:00"/>
    <m/>
  </r>
  <r>
    <s v="Vikas Gupta"/>
    <n v="800000"/>
    <s v="INR"/>
    <n v="0"/>
    <s v="9/23/22"/>
    <s v="Sales"/>
    <s v="stat_1hn9nRJaLbI53NxPuSQgo90kRpbpKsFlwN4oEGNUTdO"/>
    <s v="Lost"/>
    <n v="0"/>
    <s v="OpportunityStatusType.Lost"/>
    <s v="cont_ZwbYRfyllizVDaJeD7e2VHOJ9zl2jYrjEblMRg87QUD"/>
    <x v="134"/>
    <s v="Our quotes are High. The client has lesser quotes from other Life Insurance companies."/>
    <s v="lead_e8zv4cNtytJ5c9IODIj34UyCGhdezSRpla3h6sYrWUt"/>
    <s v="Indore Composite"/>
    <s v="Daya Gowda"/>
    <s v="user_lccnw70UrYzjPcbxrA5N9qp8LF1vx6aP08yPEdeU06P"/>
    <s v="Vikas Gupta"/>
    <s v="2022-08-10 10:47:57.846000+00:00"/>
    <s v="2022-09-14 13:37:44.936000+00:00"/>
    <m/>
    <s v="Mumbai"/>
    <m/>
    <m/>
    <m/>
    <n v="226"/>
    <m/>
    <m/>
    <m/>
    <m/>
    <m/>
    <m/>
    <m/>
    <m/>
    <m/>
    <m/>
    <m/>
    <s v="Telecommunications"/>
    <m/>
    <m/>
    <m/>
    <m/>
    <m/>
    <m/>
    <m/>
    <m/>
    <m/>
    <m/>
    <m/>
    <m/>
    <s v="Aniket Vahile"/>
    <m/>
    <s v="user_encRk5bIEFN6ZA11h4WH2AdZTiZpogLSlMIaj0E30SZ"/>
    <s v="Daya Gowda"/>
    <m/>
    <m/>
    <s v="March"/>
    <s v="Cold Call"/>
    <s v="Naukri.com"/>
    <m/>
    <m/>
    <m/>
    <m/>
    <m/>
    <s v="2022-07-07 05:48:34.072000+00:00"/>
    <s v="2022-09-14 13:37:59.521000+00:00"/>
    <s v="GTL"/>
  </r>
  <r>
    <s v="Prateek Wadhwa"/>
    <n v="20000"/>
    <s v="INR"/>
    <n v="0"/>
    <d v="2022-10-09T00:00:00"/>
    <s v="Sales"/>
    <s v="stat_1hn9nRJaLbI53NxPuSQgo90kRpbpKsFlwN4oEGNUTdO"/>
    <s v="Lost"/>
    <n v="0"/>
    <s v="OpportunityStatusType.Lost"/>
    <s v="cont_sTap9jYBkrtd4yaRW3wSSkDP54LOf1sCBnkhoHL9qSy"/>
    <x v="135"/>
    <s v="fresh policy 3L SI Room Rent - 1% 2% &amp; 2%4% No Maternity"/>
    <s v="lead_SNbUwpkTDJnTgcFIvZeD6O4KD5JRC28YrlgFOztQZVo"/>
    <s v="Vision structure"/>
    <s v="Gauri Munge"/>
    <s v="user_FdWFezbLzkYQcGsBUsjZO25nr2poK2nRbqV47Rs5Kfm"/>
    <s v="Prateek Wadhwa"/>
    <s v="2022-08-16 06:54:30.166000+00:00"/>
    <s v="2022-09-14 11:59:24.445000+00:00"/>
    <m/>
    <s v="Bangalore"/>
    <m/>
    <m/>
    <m/>
    <n v="28"/>
    <m/>
    <m/>
    <m/>
    <m/>
    <m/>
    <m/>
    <m/>
    <m/>
    <m/>
    <m/>
    <m/>
    <s v="Professional Services"/>
    <m/>
    <m/>
    <m/>
    <m/>
    <m/>
    <m/>
    <m/>
    <m/>
    <m/>
    <m/>
    <m/>
    <m/>
    <s v="Jitin Gopi"/>
    <m/>
    <s v="user_2jRs4eIjwv8MozxYA1DE9MMy0FWf2gMgweg2LiJNu64"/>
    <s v="Gauri Munge"/>
    <m/>
    <m/>
    <m/>
    <s v="Cold Call"/>
    <m/>
    <m/>
    <m/>
    <m/>
    <m/>
    <m/>
    <s v="2022-03-22 11:55:27.683000+00:00"/>
    <s v="2022-10-16 07:56:56.564000+00:00"/>
    <m/>
  </r>
  <r>
    <s v="Mayur Gadiyar"/>
    <n v="300000"/>
    <s v="INR"/>
    <n v="0"/>
    <s v="9/30/22"/>
    <s v="Sales"/>
    <s v="stat_kcR4fZg7TU7jjk1jAVua3qGLRS4J5uFayEjK5j02wtv"/>
    <s v="Unqualified"/>
    <n v="0"/>
    <s v="OpportunityStatusType.Lost"/>
    <s v="cont_vd4KkgNEZyAw1SISSYtH4gurpREiNqeLnr1reOVAmNW"/>
    <x v="136"/>
    <m/>
    <s v="lead_CXmLIddfd2WiOrE1xnNakxjpTIxIjNE8EjXBNAA8ODv"/>
    <s v="MJ Shah(Fresh)"/>
    <s v="Prateek Wadhwa"/>
    <s v="user_bdUPAGjcS7p6513So3N4g3aWNS5HuBuVJi7bvCPAsLt"/>
    <s v="Mayur Gadiyar"/>
    <s v="2022-06-29 04:56:51.460000+00:00"/>
    <s v="2022-09-14 11:11:19.828000+00:00"/>
    <m/>
    <s v="Mumbai"/>
    <m/>
    <m/>
    <m/>
    <n v="100"/>
    <m/>
    <m/>
    <m/>
    <m/>
    <m/>
    <m/>
    <m/>
    <m/>
    <m/>
    <m/>
    <m/>
    <m/>
    <m/>
    <m/>
    <m/>
    <m/>
    <m/>
    <m/>
    <m/>
    <m/>
    <m/>
    <m/>
    <m/>
    <m/>
    <m/>
    <m/>
    <s v="user_FdWFezbLzkYQcGsBUsjZO25nr2poK2nRbqV47Rs5Kfm"/>
    <s v="Prateek Wadhwa"/>
    <m/>
    <m/>
    <s v="August; September"/>
    <s v="Gated Content"/>
    <m/>
    <m/>
    <s v="Employee Engagement Handbook"/>
    <m/>
    <m/>
    <m/>
    <s v="2022-05-10 06:16:53.964000+00:00"/>
    <s v="2022-09-30 10:12:22.659000+00:00"/>
    <s v="GMC"/>
  </r>
  <r>
    <s v="Kashif Ahmad"/>
    <n v="480000"/>
    <s v="INR"/>
    <n v="0"/>
    <s v="9/15/22"/>
    <s v="Sales"/>
    <s v="stat_kcR4fZg7TU7jjk1jAVua3qGLRS4J5uFayEjK5j02wtv"/>
    <s v="Unqualified"/>
    <n v="0"/>
    <s v="OpportunityStatusType.Lost"/>
    <m/>
    <x v="1"/>
    <s v="GMC (1+5)-Renewal"/>
    <s v="lead_Xdj7aELadsKWKPdx8CM0Z3c0Z0ECRZQZ2C74X1cEO20"/>
    <s v="PageSuite India Pvt Ltd"/>
    <s v="Bhairavi Jog"/>
    <s v="user_LKRhV6rhcBe0uL8u70UUGeDjbMupuho4TaiAOCbT7HT"/>
    <s v="Kashif Ahmad"/>
    <s v="2022-08-16 05:54:10.646000+00:00"/>
    <s v="2022-09-14 10:45:52.606000+00:00"/>
    <m/>
    <s v="Pune"/>
    <m/>
    <m/>
    <m/>
    <n v="60"/>
    <m/>
    <m/>
    <m/>
    <m/>
    <m/>
    <m/>
    <m/>
    <m/>
    <m/>
    <m/>
    <m/>
    <s v="Education"/>
    <m/>
    <m/>
    <m/>
    <m/>
    <m/>
    <m/>
    <m/>
    <m/>
    <m/>
    <m/>
    <m/>
    <m/>
    <s v="Deepak Yadav"/>
    <m/>
    <s v="user_228eUmsdKIb9OItgmiDq1zD4aPZ1eqiapbaLAGeBf8g"/>
    <s v="Bhairavi Jog"/>
    <m/>
    <m/>
    <s v="September"/>
    <s v="Cold Call"/>
    <m/>
    <m/>
    <s v="Ref - Sreenivas"/>
    <m/>
    <m/>
    <m/>
    <s v="2022-03-22 09:17:30.961000+00:00"/>
    <s v="2022-09-14 10:46:34.944000+00:00"/>
    <s v="GMC"/>
  </r>
  <r>
    <s v="Sonal Paithankar"/>
    <n v="10000000"/>
    <s v="INR"/>
    <n v="0"/>
    <d v="2022-08-09T00:00:00"/>
    <s v="Sales"/>
    <s v="stat_kcR4fZg7TU7jjk1jAVua3qGLRS4J5uFayEjK5j02wtv"/>
    <s v="Unqualified"/>
    <n v="0"/>
    <s v="OpportunityStatusType.Lost"/>
    <s v="cont_MuHrPVznpYMvT9aCLDcDFSWPpJOb8zltGiQdvyfDVPM"/>
    <x v="137"/>
    <s v="GMC 8th Sept"/>
    <s v="lead_KOpe7oCGhGhJU1UqPNOgxT8kIBzQxRCVFbaTVt0LTgj"/>
    <s v="ASCENT CONSULTING SERVICES PVT LTD"/>
    <s v="Daya Gowda"/>
    <s v="user_ojX3B6giQCeKnOjqd4gdwXUl0CqqHMXNORvxR6POXn6"/>
    <s v="Abhishek Chauhan"/>
    <s v="2022-07-13 09:50:58.187000+00:00"/>
    <s v="2022-09-14 10:59:52.376000+00:00"/>
    <m/>
    <s v="Bangalore"/>
    <m/>
    <m/>
    <m/>
    <n v="1000"/>
    <m/>
    <m/>
    <m/>
    <m/>
    <m/>
    <m/>
    <m/>
    <s v="PAID_SOCIAL"/>
    <m/>
    <m/>
    <m/>
    <m/>
    <s v="Reliance"/>
    <m/>
    <m/>
    <m/>
    <m/>
    <m/>
    <m/>
    <m/>
    <m/>
    <m/>
    <m/>
    <m/>
    <m/>
    <m/>
    <s v="user_ojX3B6giQCeKnOjqd4gdwXUl0CqqHMXNORvxR6POXn6"/>
    <s v="Abhishek Chauhan"/>
    <m/>
    <m/>
    <s v="September"/>
    <s v="Gated Content"/>
    <m/>
    <m/>
    <s v="Employer Branding Playbook"/>
    <m/>
    <m/>
    <m/>
    <s v="2022-07-08 10:13:39.325000+00:00"/>
    <s v="2022-09-14 10:59:52.404000+00:00"/>
    <m/>
  </r>
  <r>
    <s v="Chetan Kumar"/>
    <n v="6000000"/>
    <s v="INR"/>
    <n v="0"/>
    <s v="9/17/22"/>
    <s v="Sales"/>
    <s v="stat_1hn9nRJaLbI53NxPuSQgo90kRpbpKsFlwN4oEGNUTdO"/>
    <s v="Lost"/>
    <n v="0"/>
    <s v="OpportunityStatusType.Lost"/>
    <s v="cont_KFnhRZAgCG3xSa6zFauZ3HNgRPYkwSDLU56HkZjWb8Q"/>
    <x v="138"/>
    <s v="GMC Renewal"/>
    <s v="lead_WzRVizvtg1GOr8Vatb3q7F7TkjPhup5atq0X5QQdWBV"/>
    <s v="Mahindra First Choice Wheels Ltd"/>
    <s v="Trupti Suryavanshi"/>
    <s v="user_P3f70h2AcefBkFTBZpvA9LgDbjTmUIXkqdKqHJ5evwA"/>
    <s v="Manojkumar Tinna"/>
    <s v="2022-07-15 11:07:43+00:00"/>
    <s v="2022-09-14 10:42:39.315000+00:00"/>
    <m/>
    <s v="Mumbai"/>
    <m/>
    <m/>
    <m/>
    <n v="1156"/>
    <m/>
    <m/>
    <m/>
    <m/>
    <m/>
    <m/>
    <m/>
    <s v="PAID_SOCIAL"/>
    <m/>
    <m/>
    <m/>
    <s v="Manufacturing"/>
    <m/>
    <m/>
    <m/>
    <m/>
    <m/>
    <m/>
    <m/>
    <m/>
    <m/>
    <m/>
    <m/>
    <m/>
    <s v="Aniket Vahile"/>
    <m/>
    <s v="user_L8E6IFhq6UCzKLHa45LUUTZCznDuyDwFrGaEp9DXiUM"/>
    <s v="Trupti Suryavanshi"/>
    <s v="Arindam Majee"/>
    <m/>
    <s v="September"/>
    <s v="Cold Call"/>
    <s v="Naukri.com"/>
    <m/>
    <s v="Employee Engagement Handbook"/>
    <m/>
    <m/>
    <m/>
    <s v="2021-08-05 07:12:48.551000+00:00"/>
    <s v="2022-09-14 10:42:39.360000+00:00"/>
    <s v="GMC"/>
  </r>
  <r>
    <s v="Naveen Kumar"/>
    <n v="1500000"/>
    <s v="INR"/>
    <n v="0"/>
    <s v="9/16/22"/>
    <s v="Sales"/>
    <s v="stat_1hn9nRJaLbI53NxPuSQgo90kRpbpKsFlwN4oEGNUTdO"/>
    <s v="Lost"/>
    <n v="0"/>
    <s v="OpportunityStatusType.Lost"/>
    <s v="cont_Gz2Lfp5JoJynpv5TuCy1z1ZxvffQituZMKOiaqRfLkW"/>
    <x v="139"/>
    <m/>
    <s v="lead_Ai4wub4yzOeM2Hg03O2MNVDGXlZPxLM49Jwqtg52KYE"/>
    <s v="ZingHR"/>
    <s v="Harmanjit Singh"/>
    <s v="user_P3f70h2AcefBkFTBZpvA9LgDbjTmUIXkqdKqHJ5evwA"/>
    <s v="Manojkumar Tinna"/>
    <s v="2022-07-22 04:42:01.776000+00:00"/>
    <s v="2022-09-14 10:42:00.529000+00:00"/>
    <m/>
    <s v="Mumbai"/>
    <m/>
    <m/>
    <m/>
    <n v="500"/>
    <m/>
    <m/>
    <m/>
    <m/>
    <m/>
    <m/>
    <m/>
    <s v="PAID_SOCIAL"/>
    <m/>
    <m/>
    <m/>
    <s v="Others"/>
    <m/>
    <m/>
    <m/>
    <m/>
    <m/>
    <m/>
    <m/>
    <m/>
    <m/>
    <m/>
    <m/>
    <m/>
    <m/>
    <m/>
    <s v="user_lwF8ctKa5IyxqATpO2EOw2h0AEPiCMHOgewiH38Ei77"/>
    <s v="Harmanjit Singh"/>
    <m/>
    <m/>
    <s v="September"/>
    <s v="Cold Call; Gated Content"/>
    <m/>
    <m/>
    <s v="Essential HR Policies"/>
    <m/>
    <m/>
    <m/>
    <s v="2020-12-15 23:37:02.698000+00:00"/>
    <s v="2022-09-19 05:41:16.410000+00:00"/>
    <s v="GTL"/>
  </r>
  <r>
    <s v="Naveen Kumar"/>
    <n v="1500000"/>
    <s v="INR"/>
    <n v="0"/>
    <s v="9/16/22"/>
    <s v="Sales"/>
    <s v="stat_1hn9nRJaLbI53NxPuSQgo90kRpbpKsFlwN4oEGNUTdO"/>
    <s v="Lost"/>
    <n v="0"/>
    <s v="OpportunityStatusType.Lost"/>
    <s v="cont_Gz2Lfp5JoJynpv5TuCy1z1ZxvffQituZMKOiaqRfLkW"/>
    <x v="139"/>
    <m/>
    <s v="lead_Ai4wub4yzOeM2Hg03O2MNVDGXlZPxLM49Jwqtg52KYE"/>
    <s v="ZingHR"/>
    <s v="Harmanjit Singh"/>
    <s v="user_P3f70h2AcefBkFTBZpvA9LgDbjTmUIXkqdKqHJ5evwA"/>
    <s v="Manojkumar Tinna"/>
    <s v="2022-07-13 06:02:38.605000+00:00"/>
    <s v="2022-09-14 10:41:52.414000+00:00"/>
    <m/>
    <s v="Mumbai"/>
    <m/>
    <m/>
    <m/>
    <n v="500"/>
    <m/>
    <m/>
    <m/>
    <m/>
    <m/>
    <m/>
    <m/>
    <s v="PAID_SOCIAL"/>
    <m/>
    <m/>
    <m/>
    <s v="Others"/>
    <m/>
    <m/>
    <m/>
    <m/>
    <m/>
    <m/>
    <m/>
    <m/>
    <m/>
    <m/>
    <m/>
    <m/>
    <m/>
    <m/>
    <s v="user_lwF8ctKa5IyxqATpO2EOw2h0AEPiCMHOgewiH38Ei77"/>
    <s v="Harmanjit Singh"/>
    <m/>
    <m/>
    <s v="September"/>
    <s v="Cold Call; Gated Content"/>
    <m/>
    <m/>
    <s v="Essential HR Policies"/>
    <m/>
    <m/>
    <m/>
    <s v="2020-12-15 23:37:02.698000+00:00"/>
    <s v="2022-09-19 05:41:16.410000+00:00"/>
    <s v="GMC"/>
  </r>
  <r>
    <s v="Naveen Kumar"/>
    <n v="90000"/>
    <s v="INR"/>
    <n v="0"/>
    <s v="9/16/22"/>
    <s v="Sales"/>
    <s v="stat_1hn9nRJaLbI53NxPuSQgo90kRpbpKsFlwN4oEGNUTdO"/>
    <s v="Lost"/>
    <n v="0"/>
    <s v="OpportunityStatusType.Lost"/>
    <s v="cont_Gz2Lfp5JoJynpv5TuCy1z1ZxvffQituZMKOiaqRfLkW"/>
    <x v="139"/>
    <m/>
    <s v="lead_Ai4wub4yzOeM2Hg03O2MNVDGXlZPxLM49Jwqtg52KYE"/>
    <s v="ZingHR"/>
    <s v="Harmanjit Singh"/>
    <s v="user_P3f70h2AcefBkFTBZpvA9LgDbjTmUIXkqdKqHJ5evwA"/>
    <s v="Manojkumar Tinna"/>
    <s v="2022-07-22 04:43:41.748000+00:00"/>
    <s v="2022-09-14 10:42:07.686000+00:00"/>
    <m/>
    <s v="Mumbai"/>
    <m/>
    <m/>
    <m/>
    <n v="500"/>
    <m/>
    <m/>
    <m/>
    <m/>
    <m/>
    <m/>
    <m/>
    <s v="PAID_SOCIAL"/>
    <m/>
    <m/>
    <m/>
    <s v="Others"/>
    <m/>
    <m/>
    <m/>
    <m/>
    <m/>
    <m/>
    <m/>
    <m/>
    <m/>
    <m/>
    <m/>
    <m/>
    <m/>
    <m/>
    <s v="user_lwF8ctKa5IyxqATpO2EOw2h0AEPiCMHOgewiH38Ei77"/>
    <s v="Harmanjit Singh"/>
    <m/>
    <m/>
    <s v="September"/>
    <s v="Cold Call; Gated Content"/>
    <m/>
    <m/>
    <s v="Essential HR Policies"/>
    <m/>
    <m/>
    <m/>
    <s v="2020-12-15 23:37:02.698000+00:00"/>
    <s v="2022-09-19 05:41:16.410000+00:00"/>
    <s v="GPA"/>
  </r>
  <r>
    <s v="Prateek Wadhwa"/>
    <n v="10000"/>
    <s v="INR"/>
    <n v="0"/>
    <s v="9/15/22"/>
    <s v="Sales"/>
    <s v="stat_kcR4fZg7TU7jjk1jAVua3qGLRS4J5uFayEjK5j02wtv"/>
    <s v="Unqualified"/>
    <n v="0"/>
    <s v="OpportunityStatusType.Lost"/>
    <s v="cont_eGD4LvCWuaw4DwcziYDlekzV2II9i1g6O7ZYb4jNdE4"/>
    <x v="140"/>
    <m/>
    <s v="lead_IwlT5aXVXAGkJucoXKR0J4fiwwcyRa44w3rxSfqmSht"/>
    <s v="WALKWATER TALENT ADVISORS PRIVATE LIMITED"/>
    <s v="Prateek Wadhwa"/>
    <s v="user_FdWFezbLzkYQcGsBUsjZO25nr2poK2nRbqV47Rs5Kfm"/>
    <s v="Prateek Wadhwa"/>
    <s v="2022-08-25 06:31:03.275000+00:00"/>
    <s v="2022-09-14 10:06:53.412000+00:00"/>
    <m/>
    <s v="Bangalore"/>
    <m/>
    <s v="2020-08-25 11:06:54+00:00"/>
    <m/>
    <n v="34"/>
    <m/>
    <m/>
    <m/>
    <m/>
    <m/>
    <m/>
    <m/>
    <m/>
    <m/>
    <m/>
    <m/>
    <s v="HR / Staffing / Recruitment"/>
    <m/>
    <m/>
    <m/>
    <m/>
    <m/>
    <m/>
    <m/>
    <m/>
    <m/>
    <m/>
    <m/>
    <m/>
    <s v="Jitin Gopi"/>
    <m/>
    <s v="user_FdWFezbLzkYQcGsBUsjZO25nr2poK2nRbqV47Rs5Kfm"/>
    <s v="Prateek Wadhwa"/>
    <m/>
    <m/>
    <s v="September"/>
    <s v="Cold Call"/>
    <m/>
    <m/>
    <m/>
    <m/>
    <m/>
    <m/>
    <s v="2020-12-06 09:46:43.250000+00:00"/>
    <s v="2022-09-14 10:07:22.891000+00:00"/>
    <s v="GMC"/>
  </r>
  <r>
    <s v="Prateek Wadhwa"/>
    <n v="1200"/>
    <s v="INR"/>
    <n v="0"/>
    <s v="9/15/22"/>
    <s v="Sales"/>
    <s v="stat_kcR4fZg7TU7jjk1jAVua3qGLRS4J5uFayEjK5j02wtv"/>
    <s v="Unqualified"/>
    <n v="0"/>
    <s v="OpportunityStatusType.Lost"/>
    <s v="cont_eGD4LvCWuaw4DwcziYDlekzV2II9i1g6O7ZYb4jNdE4"/>
    <x v="140"/>
    <m/>
    <s v="lead_IwlT5aXVXAGkJucoXKR0J4fiwwcyRa44w3rxSfqmSht"/>
    <s v="WALKWATER TALENT ADVISORS PRIVATE LIMITED"/>
    <s v="Prateek Wadhwa"/>
    <s v="user_FdWFezbLzkYQcGsBUsjZO25nr2poK2nRbqV47Rs5Kfm"/>
    <s v="Prateek Wadhwa"/>
    <s v="2022-08-25 06:31:25.431000+00:00"/>
    <s v="2022-09-14 10:07:07.506000+00:00"/>
    <m/>
    <s v="Bangalore"/>
    <m/>
    <s v="2020-08-25 11:06:54+00:00"/>
    <m/>
    <n v="34"/>
    <m/>
    <m/>
    <m/>
    <m/>
    <m/>
    <m/>
    <m/>
    <m/>
    <m/>
    <m/>
    <m/>
    <s v="HR / Staffing / Recruitment"/>
    <m/>
    <m/>
    <m/>
    <m/>
    <m/>
    <m/>
    <m/>
    <m/>
    <m/>
    <m/>
    <m/>
    <m/>
    <s v="Jitin Gopi"/>
    <m/>
    <s v="user_FdWFezbLzkYQcGsBUsjZO25nr2poK2nRbqV47Rs5Kfm"/>
    <s v="Prateek Wadhwa"/>
    <m/>
    <m/>
    <s v="September"/>
    <s v="Cold Call"/>
    <m/>
    <m/>
    <m/>
    <m/>
    <m/>
    <m/>
    <s v="2020-12-06 09:46:43.250000+00:00"/>
    <s v="2022-09-14 10:07:22.891000+00:00"/>
    <s v="GPA"/>
  </r>
  <r>
    <s v="Chetan Kumar"/>
    <n v="13500000"/>
    <s v="INR"/>
    <n v="0"/>
    <s v="9/13/22"/>
    <s v="Sales"/>
    <s v="stat_1hn9nRJaLbI53NxPuSQgo90kRpbpKsFlwN4oEGNUTdO"/>
    <s v="Lost"/>
    <n v="0"/>
    <s v="OpportunityStatusType.Lost"/>
    <s v="cont_85Xfvnuv7pTf2QOPJCZhoWNcY6s1DYjPu1QpuIRYN6i"/>
    <x v="141"/>
    <s v="GMC - Renewal, 1+5 Policy, Star Health"/>
    <s v="lead_vRqHe6RqX135mympguMiA2RGeDjeKMSgTglW10h4N6x"/>
    <s v="GP Parsik Sahakari Bank Ltd."/>
    <s v="Shreenath Bhat"/>
    <s v="user_P3f70h2AcefBkFTBZpvA9LgDbjTmUIXkqdKqHJ5evwA"/>
    <s v="Manojkumar Tinna"/>
    <s v="2022-07-12 07:31:42.678000+00:00"/>
    <s v="2022-09-14 10:29:16.533000+00:00"/>
    <m/>
    <s v="Mumbai"/>
    <m/>
    <m/>
    <m/>
    <n v="1000"/>
    <m/>
    <m/>
    <m/>
    <m/>
    <m/>
    <m/>
    <m/>
    <m/>
    <m/>
    <m/>
    <m/>
    <s v="Banking &amp; Finance"/>
    <m/>
    <m/>
    <m/>
    <m/>
    <m/>
    <m/>
    <m/>
    <m/>
    <m/>
    <m/>
    <m/>
    <m/>
    <s v="Mrunmay Jalgaonkar"/>
    <m/>
    <s v="user_vMd4rmcrSbjykdyL2J7rrYn84SWdcNc5FKligrmItPw"/>
    <s v="Shreenath Bhat"/>
    <m/>
    <m/>
    <s v="September"/>
    <s v="Cold Call"/>
    <m/>
    <m/>
    <m/>
    <m/>
    <m/>
    <m/>
    <s v="2022-06-14 07:40:43.121000+00:00"/>
    <s v="2022-10-13 07:37:05.153000+00:00"/>
    <s v="GMC"/>
  </r>
  <r>
    <s v="Aditya Binani"/>
    <n v="1000000"/>
    <s v="INR"/>
    <n v="0"/>
    <s v="9/20/22"/>
    <s v="Sales"/>
    <s v="stat_kcR4fZg7TU7jjk1jAVua3qGLRS4J5uFayEjK5j02wtv"/>
    <s v="Unqualified"/>
    <n v="0"/>
    <s v="OpportunityStatusType.Lost"/>
    <m/>
    <x v="1"/>
    <s v="GMC"/>
    <s v="lead_hBUIGlg16POVidmc1JN9W5ZB2gcRF1ypIZ4jqkCWutA"/>
    <s v="Enrich Energy Pvt. Ltd."/>
    <s v="Aditya Binani"/>
    <s v="user_g5Yw4Z4XnIbmcGhJO80vdtFdd5ElcDlgYO3q8l82ODn"/>
    <s v="Aditya Binani"/>
    <s v="2022-08-30 10:07:56.762000+00:00"/>
    <s v="2022-09-14 09:19:06.944000+00:00"/>
    <m/>
    <s v="Pune"/>
    <m/>
    <s v="2020-11-10 07:23:00+00:00"/>
    <m/>
    <n v="189"/>
    <m/>
    <m/>
    <m/>
    <m/>
    <m/>
    <m/>
    <m/>
    <m/>
    <m/>
    <m/>
    <m/>
    <s v="Manufacturing"/>
    <m/>
    <m/>
    <m/>
    <m/>
    <m/>
    <m/>
    <m/>
    <m/>
    <m/>
    <m/>
    <m/>
    <m/>
    <s v="Jitin Gopi"/>
    <m/>
    <s v="user_g5Yw4Z4XnIbmcGhJO80vdtFdd5ElcDlgYO3q8l82ODn"/>
    <s v="Aditya Binani"/>
    <m/>
    <m/>
    <s v="September"/>
    <s v="Cold Call"/>
    <m/>
    <m/>
    <m/>
    <m/>
    <m/>
    <m/>
    <s v="2020-12-06 09:50:06.402000+00:00"/>
    <s v="2022-10-13 06:23:53.548000+00:00"/>
    <m/>
  </r>
  <r>
    <s v="Aditya Binani"/>
    <n v="500000"/>
    <s v="INR"/>
    <n v="0"/>
    <s v="9/30/22"/>
    <s v="Sales"/>
    <s v="stat_kcR4fZg7TU7jjk1jAVua3qGLRS4J5uFayEjK5j02wtv"/>
    <s v="Unqualified"/>
    <n v="0"/>
    <s v="OpportunityStatusType.Lost"/>
    <m/>
    <x v="1"/>
    <s v="GTL"/>
    <s v="lead_YN8nhvMwdmIgP7HqqOPErcjOETTVINGhQyv3iGAlMWu"/>
    <s v="Marks and Spencer Reliance India Private Limited"/>
    <s v="Aditya Binani"/>
    <s v="user_g5Yw4Z4XnIbmcGhJO80vdtFdd5ElcDlgYO3q8l82ODn"/>
    <s v="Aditya Binani"/>
    <s v="2022-07-01 11:18:09.280000+00:00"/>
    <s v="2022-09-14 10:03:04.837000+00:00"/>
    <m/>
    <s v="Mumbai"/>
    <m/>
    <m/>
    <m/>
    <n v="1000"/>
    <m/>
    <m/>
    <m/>
    <m/>
    <m/>
    <m/>
    <m/>
    <m/>
    <m/>
    <m/>
    <m/>
    <s v="Others"/>
    <m/>
    <m/>
    <m/>
    <m/>
    <m/>
    <m/>
    <m/>
    <m/>
    <m/>
    <m/>
    <m/>
    <m/>
    <m/>
    <m/>
    <s v="user_228eUmsdKIb9OItgmiDq1zD4aPZ1eqiapbaLAGeBf8g"/>
    <s v="Bhairavi Jog"/>
    <m/>
    <m/>
    <s v="October; September"/>
    <s v="Cold Call"/>
    <m/>
    <m/>
    <m/>
    <m/>
    <m/>
    <m/>
    <s v="2022-03-09 17:10:58.669000+00:00"/>
    <s v="2022-10-13 07:42:59.726000+00:00"/>
    <m/>
  </r>
  <r>
    <s v="Aditya Binani"/>
    <n v="1500000"/>
    <s v="INR"/>
    <n v="0"/>
    <s v="9/15/22"/>
    <s v="Sales"/>
    <s v="stat_kcR4fZg7TU7jjk1jAVua3qGLRS4J5uFayEjK5j02wtv"/>
    <s v="Unqualified"/>
    <n v="0"/>
    <s v="OpportunityStatusType.Lost"/>
    <m/>
    <x v="1"/>
    <s v="GMC"/>
    <s v="lead_IAcUgHJtvtauLovNOj7NA4d8up4TxyTsAWUqYRV6bU5"/>
    <s v="BookMyShow"/>
    <s v="Aditya Binani"/>
    <s v="user_g5Yw4Z4XnIbmcGhJO80vdtFdd5ElcDlgYO3q8l82ODn"/>
    <s v="Aditya Binani"/>
    <s v="2022-08-16 11:16:34.541000+00:00"/>
    <s v="2022-09-14 09:01:04.661000+00:00"/>
    <m/>
    <s v="Mumbai"/>
    <m/>
    <m/>
    <m/>
    <n v="884"/>
    <m/>
    <m/>
    <m/>
    <m/>
    <m/>
    <m/>
    <m/>
    <m/>
    <m/>
    <m/>
    <m/>
    <s v="Sports &amp; Entertainment"/>
    <m/>
    <m/>
    <m/>
    <m/>
    <m/>
    <m/>
    <m/>
    <m/>
    <m/>
    <m/>
    <m/>
    <m/>
    <m/>
    <m/>
    <s v="user_g5Yw4Z4XnIbmcGhJO80vdtFdd5ElcDlgYO3q8l82ODn"/>
    <s v="Aditya Binani"/>
    <m/>
    <m/>
    <s v="September"/>
    <s v="Cold Call"/>
    <m/>
    <m/>
    <m/>
    <m/>
    <m/>
    <m/>
    <s v="2021-10-26 11:52:57.108000+00:00"/>
    <s v="2022-10-13 07:44:11.836000+00:00"/>
    <m/>
  </r>
  <r>
    <s v="Aditya Binani"/>
    <n v="2000000"/>
    <s v="INR"/>
    <n v="0"/>
    <s v="9/30/22"/>
    <s v="Sales"/>
    <s v="stat_kcR4fZg7TU7jjk1jAVua3qGLRS4J5uFayEjK5j02wtv"/>
    <s v="Unqualified"/>
    <n v="0"/>
    <s v="OpportunityStatusType.Lost"/>
    <m/>
    <x v="1"/>
    <s v="GMC"/>
    <s v="lead_CvkztSKGuIY02x0oXK2PxdsogrnGjV0jsvG8788VO1J"/>
    <s v="Allied Digital Services Limited"/>
    <s v="Aditya Binani"/>
    <s v="user_g5Yw4Z4XnIbmcGhJO80vdtFdd5ElcDlgYO3q8l82ODn"/>
    <s v="Aditya Binani"/>
    <s v="2022-09-07 11:25:58.855000+00:00"/>
    <s v="2022-09-14 08:45:02.992000+00:00"/>
    <m/>
    <s v="Mumbai"/>
    <m/>
    <m/>
    <m/>
    <n v="1645"/>
    <m/>
    <m/>
    <m/>
    <m/>
    <m/>
    <m/>
    <m/>
    <m/>
    <m/>
    <m/>
    <m/>
    <s v="IT Services &amp; IT Consulting; Others"/>
    <m/>
    <m/>
    <m/>
    <m/>
    <m/>
    <m/>
    <m/>
    <m/>
    <m/>
    <m/>
    <m/>
    <m/>
    <s v="Aniket Vahile"/>
    <m/>
    <s v="user_vMd4rmcrSbjykdyL2J7rrYn84SWdcNc5FKligrmItPw"/>
    <s v="Shreenath Bhat"/>
    <m/>
    <m/>
    <s v="September"/>
    <s v="Cold Call"/>
    <m/>
    <m/>
    <m/>
    <m/>
    <m/>
    <m/>
    <s v="2022-05-18 04:35:12.668000+00:00"/>
    <s v="2022-10-20 10:18:57.078000+00:00"/>
    <m/>
  </r>
  <r>
    <s v="Omkar Ghate"/>
    <n v="1000000"/>
    <s v="INR"/>
    <n v="0"/>
    <s v="9/30/22"/>
    <s v="Sales"/>
    <s v="stat_kcR4fZg7TU7jjk1jAVua3qGLRS4J5uFayEjK5j02wtv"/>
    <s v="Unqualified"/>
    <n v="0"/>
    <s v="OpportunityStatusType.Lost"/>
    <s v="cont_TZjlJxrX5Sk5GmYxpqKYg54kVNh1GToLHjoXxcSVnxQ"/>
    <x v="100"/>
    <s v="GMC ren"/>
    <s v="lead_pYVeRdeFLoAjtZalOm6YWTrpUluRCKzktE3qNrKEPSl"/>
    <s v="Ideas To Impacts Innovations Pvt. Ltd."/>
    <s v="Gauri Jori"/>
    <s v="user_9SBRjyF0n4iWuhUdqRyQkFhl2J4uyNKhFWvvJEvunX8"/>
    <s v="Omkar Ghate"/>
    <s v="2022-08-05 13:10:27.377000+00:00"/>
    <s v="2022-09-14 06:43:18.290000+00:00"/>
    <m/>
    <s v="Pune"/>
    <m/>
    <m/>
    <m/>
    <n v="100"/>
    <m/>
    <m/>
    <m/>
    <m/>
    <m/>
    <m/>
    <m/>
    <m/>
    <m/>
    <m/>
    <m/>
    <s v="Others"/>
    <m/>
    <m/>
    <m/>
    <m/>
    <m/>
    <m/>
    <m/>
    <m/>
    <m/>
    <m/>
    <m/>
    <m/>
    <m/>
    <m/>
    <s v="user_5YHA1ZU4iP896lD1YJehdJcMx7ZEgWCpulT4T2c3pJ3"/>
    <s v="Gauri Jori"/>
    <m/>
    <m/>
    <s v="September"/>
    <s v="Cold Call"/>
    <m/>
    <m/>
    <m/>
    <m/>
    <m/>
    <m/>
    <s v="2021-08-25 11:24:01.502000+00:00"/>
    <s v="2022-10-06 04:58:22.479000+00:00"/>
    <m/>
  </r>
  <r>
    <s v="Abhiroop Ganguly"/>
    <n v="2000000"/>
    <s v="INR"/>
    <n v="0"/>
    <d v="2022-12-09T00:00:00"/>
    <s v="Sales"/>
    <s v="stat_1hn9nRJaLbI53NxPuSQgo90kRpbpKsFlwN4oEGNUTdO"/>
    <s v="Lost"/>
    <n v="0"/>
    <s v="OpportunityStatusType.Lost"/>
    <s v="cont_NFDvdgIdneI1o1VaK6y1iRpdX3GpKbwW3VKElmQQ3Jy"/>
    <x v="1"/>
    <m/>
    <s v="lead_mGjBOdE9oPT2qsPGxd3ioyXeTEDTmpDWsrwO7QOgr4C"/>
    <s v="D LIGHT ENERGY PRIVATE LIMITED"/>
    <s v="Sarvesh Pawar"/>
    <s v="user_jbppzD9HyqqioXDaUzrIJfkBW97sQdk5kSNPsBKGx0r"/>
    <s v="Pranaav Marathe"/>
    <s v="2022-07-20 10:27:42.835000+00:00"/>
    <s v="2022-09-14 08:43:23.601000+00:00"/>
    <m/>
    <s v="Varanasi"/>
    <m/>
    <m/>
    <m/>
    <n v="220"/>
    <m/>
    <m/>
    <m/>
    <m/>
    <m/>
    <m/>
    <m/>
    <m/>
    <m/>
    <m/>
    <m/>
    <s v="Renewables &amp; Environment"/>
    <m/>
    <m/>
    <m/>
    <m/>
    <m/>
    <m/>
    <m/>
    <m/>
    <m/>
    <m/>
    <m/>
    <m/>
    <s v="Jitin Gopi"/>
    <m/>
    <s v="user_A8KOTZADnUtEQOLt4nSLAmteNStuGh80js75RYjrXVt"/>
    <s v="Sarvesh Pawar"/>
    <s v="Anjali Nishu"/>
    <m/>
    <s v="September"/>
    <s v="Cold Call"/>
    <m/>
    <m/>
    <m/>
    <m/>
    <m/>
    <m/>
    <s v="2021-08-25 17:20:14.517000+00:00"/>
    <s v="2022-09-15 12:03:44.416000+00:00"/>
    <s v="GMC"/>
  </r>
  <r>
    <s v="Chetan Kumar"/>
    <n v="1500000"/>
    <s v="INR"/>
    <n v="0"/>
    <d v="2022-11-09T00:00:00"/>
    <s v="Sales"/>
    <s v="stat_1hn9nRJaLbI53NxPuSQgo90kRpbpKsFlwN4oEGNUTdO"/>
    <s v="Lost"/>
    <n v="0"/>
    <s v="OpportunityStatusType.Lost"/>
    <s v="cont_ZUzfuRNZCfDcdHp0Xw3UYDZ3MjqnBvNkMXaHDMuTB7P"/>
    <x v="142"/>
    <s v="GMC"/>
    <s v="lead_3CtqspWI3tLse1K1slWRpnvuiMLtk3YU6gyvd0DQpkG"/>
    <s v="KAILASH SATYARTHI CHILDRENS FOUNDATION"/>
    <s v="Mayur Gadiyar"/>
    <s v="user_hAuUqCTCw5r4tCUrswIWPSW7LJ1XIBbttZVmJkxmzGq"/>
    <s v="Chetan Kumar"/>
    <s v="2022-02-03 12:24:13.051000+00:00"/>
    <s v="2022-09-14 05:39:40.451000+00:00"/>
    <m/>
    <s v="Bhubaneshwar"/>
    <m/>
    <m/>
    <m/>
    <n v="500"/>
    <m/>
    <m/>
    <m/>
    <m/>
    <m/>
    <m/>
    <m/>
    <m/>
    <m/>
    <m/>
    <m/>
    <m/>
    <m/>
    <m/>
    <m/>
    <m/>
    <m/>
    <m/>
    <m/>
    <m/>
    <m/>
    <m/>
    <m/>
    <m/>
    <m/>
    <m/>
    <s v="user_bdUPAGjcS7p6513So3N4g3aWNS5HuBuVJi7bvCPAsLt"/>
    <s v="Mayur Gadiyar"/>
    <m/>
    <m/>
    <s v="July"/>
    <s v="Inbound"/>
    <s v="Inbound via website"/>
    <m/>
    <s v="Employee Count 100+"/>
    <m/>
    <m/>
    <m/>
    <s v="2021-09-20 02:59:37.756000+00:00"/>
    <s v="2022-09-14 05:39:51.093000+00:00"/>
    <s v="GMC"/>
  </r>
  <r>
    <s v="Chetan Kumar"/>
    <n v="200000"/>
    <s v="INR"/>
    <n v="0"/>
    <d v="2022-11-09T00:00:00"/>
    <s v="Sales"/>
    <s v="stat_1hn9nRJaLbI53NxPuSQgo90kRpbpKsFlwN4oEGNUTdO"/>
    <s v="Lost"/>
    <n v="0"/>
    <s v="OpportunityStatusType.Lost"/>
    <s v="cont_ZUzfuRNZCfDcdHp0Xw3UYDZ3MjqnBvNkMXaHDMuTB7P"/>
    <x v="142"/>
    <s v="GPA"/>
    <s v="lead_3CtqspWI3tLse1K1slWRpnvuiMLtk3YU6gyvd0DQpkG"/>
    <s v="KAILASH SATYARTHI CHILDRENS FOUNDATION"/>
    <s v="Mayur Gadiyar"/>
    <s v="user_hAuUqCTCw5r4tCUrswIWPSW7LJ1XIBbttZVmJkxmzGq"/>
    <s v="Chetan Kumar"/>
    <s v="2022-02-03 12:24:48.095000+00:00"/>
    <s v="2022-09-14 05:39:51.019000+00:00"/>
    <m/>
    <s v="Bhubaneshwar"/>
    <m/>
    <m/>
    <m/>
    <n v="500"/>
    <m/>
    <m/>
    <m/>
    <m/>
    <m/>
    <m/>
    <m/>
    <m/>
    <m/>
    <m/>
    <m/>
    <m/>
    <m/>
    <m/>
    <m/>
    <m/>
    <m/>
    <m/>
    <m/>
    <m/>
    <m/>
    <m/>
    <m/>
    <m/>
    <m/>
    <m/>
    <s v="user_bdUPAGjcS7p6513So3N4g3aWNS5HuBuVJi7bvCPAsLt"/>
    <s v="Mayur Gadiyar"/>
    <m/>
    <m/>
    <s v="July"/>
    <s v="Inbound"/>
    <s v="Inbound via website"/>
    <m/>
    <s v="Employee Count 100+"/>
    <m/>
    <m/>
    <m/>
    <s v="2021-09-20 02:59:37.756000+00:00"/>
    <s v="2022-09-14 05:39:51.093000+00:00"/>
    <s v="GPA"/>
  </r>
  <r>
    <s v="Manish Balpande"/>
    <n v="250000"/>
    <s v="INR"/>
    <n v="100"/>
    <s v="9/14/22"/>
    <s v="Sales"/>
    <s v="stat_OZRiD1474QRJIpvnjHCZfiIvKcVD6mIKSSTzg8SwDVx"/>
    <s v="Won- Payment Completed"/>
    <n v="1"/>
    <s v="OpportunityStatusType.Won"/>
    <m/>
    <x v="1"/>
    <m/>
    <s v="lead_1Ifx8uO2zqz2sYVDiGdpTSlXxReegGqLjqbN4CnwQtH"/>
    <s v="Leadership For Equity"/>
    <s v="Satyajit Chati"/>
    <s v="user_8jx3L2CDfrbzNnwYUv6Plfha6VxaSGsqcbTXR3sIBZi"/>
    <s v="Manish Balpande"/>
    <s v="2022-08-03 06:32:45.254000+00:00"/>
    <s v="2022-09-14 06:16:35.098000+00:00"/>
    <m/>
    <s v="Pune"/>
    <m/>
    <m/>
    <m/>
    <n v="46"/>
    <m/>
    <m/>
    <m/>
    <m/>
    <m/>
    <m/>
    <m/>
    <m/>
    <m/>
    <m/>
    <m/>
    <s v="Education"/>
    <m/>
    <m/>
    <m/>
    <m/>
    <m/>
    <m/>
    <m/>
    <m/>
    <m/>
    <m/>
    <m/>
    <m/>
    <m/>
    <m/>
    <s v="user_5IQTpX6DsnoeoDfxqzqojpVoQLXPh68nhDjLS5ETjYj"/>
    <s v="Satyajit Chati"/>
    <s v="Snehal Mane"/>
    <m/>
    <s v="September"/>
    <s v="Cold Call"/>
    <m/>
    <m/>
    <m/>
    <m/>
    <m/>
    <m/>
    <s v="2022-05-18 04:36:10.256000+00:00"/>
    <s v="2022-10-14 04:39:50.194000+00:00"/>
    <s v="GMC"/>
  </r>
  <r>
    <s v="Sreenivas Hatti"/>
    <n v="16124"/>
    <s v="INR"/>
    <n v="100"/>
    <s v="9/14/22"/>
    <s v="Sales"/>
    <s v="stat_OZRiD1474QRJIpvnjHCZfiIvKcVD6mIKSSTzg8SwDVx"/>
    <s v="Won- Payment Completed"/>
    <n v="1"/>
    <s v="OpportunityStatusType.Won"/>
    <s v="cont_logwJJW6qy12IWUMza5vTihtgQkNBGAvJSRyAToEqS8"/>
    <x v="143"/>
    <s v="Motor Insurance"/>
    <s v="lead_4phJb9D1BTY9hVpTKOFQul9mnp8ZfGNIoxwIs0SPtXX"/>
    <s v="Digital Harbor Pvt Ltd"/>
    <s v="Sreenivas Hatti"/>
    <s v="user_JjaNBsxmUKBROYZvEahyXgec466W5jQa2pL0NUZ81Lb"/>
    <s v="Sreenivas Hatti"/>
    <s v="2022-09-09 09:19:56.283000+00:00"/>
    <s v="2022-09-14 05:24:33.746000+00:00"/>
    <m/>
    <s v="Bangalore"/>
    <m/>
    <m/>
    <m/>
    <n v="111"/>
    <m/>
    <m/>
    <m/>
    <m/>
    <m/>
    <m/>
    <m/>
    <m/>
    <m/>
    <m/>
    <m/>
    <s v="IT Services &amp; IT Consulting"/>
    <m/>
    <m/>
    <m/>
    <m/>
    <m/>
    <m/>
    <m/>
    <m/>
    <m/>
    <m/>
    <m/>
    <m/>
    <m/>
    <m/>
    <s v="user_encRk5bIEFN6ZA11h4WH2AdZTiZpogLSlMIaj0E30SZ"/>
    <s v="Daya Gowda"/>
    <s v="Shriram Kulkarni"/>
    <m/>
    <s v="January"/>
    <s v="Cold Call"/>
    <m/>
    <m/>
    <s v="Ref - Sreenivas"/>
    <m/>
    <m/>
    <m/>
    <s v="2022-03-15 09:31:40.496000+00:00"/>
    <s v="2022-10-14 11:44:30.892000+00:00"/>
    <s v="NON EB"/>
  </r>
  <r>
    <s v="Manish Balpande"/>
    <n v="600000"/>
    <s v="INR"/>
    <n v="0"/>
    <s v="9/30/22"/>
    <s v="Sales"/>
    <s v="stat_kcR4fZg7TU7jjk1jAVua3qGLRS4J5uFayEjK5j02wtv"/>
    <s v="Unqualified"/>
    <n v="0"/>
    <s v="OpportunityStatusType.Lost"/>
    <m/>
    <x v="1"/>
    <m/>
    <s v="lead_Jb7IwJ9CeYq4652uBLEwW26NtT4oQmuTXovqUtZTZbu"/>
    <s v="vsynergise"/>
    <s v="Ankita Pingale"/>
    <s v="user_8jx3L2CDfrbzNnwYUv6Plfha6VxaSGsqcbTXR3sIBZi"/>
    <s v="Manish Balpande"/>
    <s v="2022-08-10 11:44:24.638000+00:00"/>
    <s v="2022-09-14 04:34:54.639000+00:00"/>
    <m/>
    <s v="Pune"/>
    <m/>
    <m/>
    <m/>
    <n v="369"/>
    <m/>
    <m/>
    <m/>
    <m/>
    <m/>
    <m/>
    <m/>
    <m/>
    <m/>
    <m/>
    <m/>
    <s v="Digital Marketing &amp; Advertising"/>
    <m/>
    <m/>
    <m/>
    <m/>
    <m/>
    <m/>
    <m/>
    <m/>
    <m/>
    <m/>
    <m/>
    <m/>
    <s v="Sakshi Soni"/>
    <m/>
    <s v="user_1z3bdwgjF9RILRmuQPeXXGoPhafSi1mEgyb4l5sVEvN"/>
    <s v="Ankita Pingale"/>
    <m/>
    <m/>
    <s v="September"/>
    <s v="Cold Call; Existing Account"/>
    <s v="own ref"/>
    <m/>
    <m/>
    <m/>
    <m/>
    <m/>
    <s v="2020-12-18 12:38:42.633000+00:00"/>
    <s v="2022-09-14 04:34:54.679000+00:00"/>
    <s v="GMC"/>
  </r>
  <r>
    <s v="Manish Balpande"/>
    <n v="1000000"/>
    <s v="INR"/>
    <n v="0"/>
    <s v="9/30/22"/>
    <s v="Sales"/>
    <s v="stat_kcR4fZg7TU7jjk1jAVua3qGLRS4J5uFayEjK5j02wtv"/>
    <s v="Unqualified"/>
    <n v="0"/>
    <s v="OpportunityStatusType.Lost"/>
    <s v="cont_KQRJ2IBbiknIoWLK9Paiab2DEluRZoUN9EY3IfqgFh7"/>
    <x v="144"/>
    <s v="GTL ren"/>
    <s v="lead_GLqGWirjqC7He7D2Vx2rVHwK7uwhehHI1JXCLQMnFhE"/>
    <s v="vconstruct private limited"/>
    <s v="Gauri Jori"/>
    <s v="user_8jx3L2CDfrbzNnwYUv6Plfha6VxaSGsqcbTXR3sIBZi"/>
    <s v="Manish Balpande"/>
    <s v="2022-07-28 10:13:18.586000+00:00"/>
    <s v="2022-09-14 04:34:04.293000+00:00"/>
    <m/>
    <s v="Pune"/>
    <m/>
    <s v="2020-08-20 09:04:45+00:00"/>
    <m/>
    <n v="396"/>
    <m/>
    <m/>
    <m/>
    <m/>
    <m/>
    <m/>
    <m/>
    <m/>
    <m/>
    <m/>
    <m/>
    <s v="Construction &amp; Real Estate"/>
    <m/>
    <m/>
    <m/>
    <m/>
    <m/>
    <m/>
    <m/>
    <m/>
    <m/>
    <m/>
    <m/>
    <m/>
    <s v="Aniket Vahile"/>
    <m/>
    <s v="user_5YHA1ZU4iP896lD1YJehdJcMx7ZEgWCpulT4T2c3pJ3"/>
    <s v="Gauri Jori"/>
    <m/>
    <m/>
    <s v="September"/>
    <s v="Gated Content"/>
    <s v="Lusha"/>
    <m/>
    <s v="Downloaded the guide: Employee Wellness Handbook"/>
    <m/>
    <m/>
    <m/>
    <s v="2020-12-06 09:46:53.213000+00:00"/>
    <s v="2022-09-16 11:21:57.168000+00:00"/>
    <m/>
  </r>
  <r>
    <s v="Naveen Kumar"/>
    <n v="300000"/>
    <s v="INR"/>
    <n v="0"/>
    <s v="9/17/22"/>
    <s v="Sales"/>
    <s v="stat_kcR4fZg7TU7jjk1jAVua3qGLRS4J5uFayEjK5j02wtv"/>
    <s v="Unqualified"/>
    <n v="0"/>
    <s v="OpportunityStatusType.Lost"/>
    <s v="cont_5FbHrK2ld2r70yLUpMyQXShhv2O1OeuRQBHfSUBqQLz"/>
    <x v="145"/>
    <m/>
    <s v="lead_IVSLEBsYhRGtBnc2a3NXueAS3u3v2fkj76XxsFWUwzv"/>
    <s v="Flynava Technologies Private Limited"/>
    <s v="Harmanjit Singh"/>
    <s v="user_Iwn6da5WKkZqwUySK0oUuCb72pFP5WEm4zAb92ijqFe"/>
    <s v="Sonal Paithankar"/>
    <s v="2022-08-10 06:52:17.059000+00:00"/>
    <s v="2022-09-14 04:17:36.342000+00:00"/>
    <m/>
    <s v="Bangalore"/>
    <m/>
    <m/>
    <m/>
    <n v="67"/>
    <m/>
    <m/>
    <m/>
    <m/>
    <m/>
    <m/>
    <m/>
    <m/>
    <m/>
    <m/>
    <m/>
    <s v="IT Services &amp; IT Consulting"/>
    <m/>
    <m/>
    <m/>
    <m/>
    <m/>
    <m/>
    <m/>
    <m/>
    <m/>
    <m/>
    <m/>
    <m/>
    <s v="Prashant Abhang"/>
    <m/>
    <s v="user_lwF8ctKa5IyxqATpO2EOw2h0AEPiCMHOgewiH38Ei77"/>
    <s v="Harmanjit Singh"/>
    <m/>
    <m/>
    <s v="September"/>
    <s v="Cold Call"/>
    <s v="Lusha"/>
    <m/>
    <s v="Glengarry"/>
    <m/>
    <m/>
    <m/>
    <s v="2022-02-04 11:11:07.414000+00:00"/>
    <s v="2022-09-20 00:12:05.621000+00:00"/>
    <s v="GMC"/>
  </r>
  <r>
    <s v="Manish Balpande"/>
    <n v="75000"/>
    <s v="INR"/>
    <n v="0"/>
    <s v="9/30/22"/>
    <s v="Sales"/>
    <s v="stat_kcR4fZg7TU7jjk1jAVua3qGLRS4J5uFayEjK5j02wtv"/>
    <s v="Unqualified"/>
    <n v="0"/>
    <s v="OpportunityStatusType.Lost"/>
    <s v="cont_3r6MXq8rk4M0pBbGLwpNK0a0UZYLT1M1Qyz0KDMvQd1"/>
    <x v="146"/>
    <s v="GPA ren"/>
    <s v="lead_GLqGWirjqC7He7D2Vx2rVHwK7uwhehHI1JXCLQMnFhE"/>
    <s v="vconstruct private limited"/>
    <s v="Gauri Jori"/>
    <s v="user_8jx3L2CDfrbzNnwYUv6Plfha6VxaSGsqcbTXR3sIBZi"/>
    <s v="Manish Balpande"/>
    <s v="2022-07-25 07:55:38.885000+00:00"/>
    <s v="2022-09-14 04:33:54.593000+00:00"/>
    <m/>
    <s v="Pune"/>
    <m/>
    <s v="2020-08-20 09:04:45+00:00"/>
    <m/>
    <n v="396"/>
    <m/>
    <m/>
    <m/>
    <m/>
    <m/>
    <m/>
    <m/>
    <m/>
    <m/>
    <m/>
    <m/>
    <s v="Construction &amp; Real Estate"/>
    <m/>
    <m/>
    <m/>
    <m/>
    <m/>
    <m/>
    <m/>
    <m/>
    <m/>
    <m/>
    <m/>
    <m/>
    <s v="Aniket Vahile"/>
    <m/>
    <s v="user_5YHA1ZU4iP896lD1YJehdJcMx7ZEgWCpulT4T2c3pJ3"/>
    <s v="Gauri Jori"/>
    <m/>
    <m/>
    <s v="September"/>
    <s v="Gated Content"/>
    <s v="Lusha"/>
    <m/>
    <s v="Downloaded the guide: Employee Wellness Handbook"/>
    <m/>
    <m/>
    <m/>
    <s v="2020-12-06 09:46:53.213000+00:00"/>
    <s v="2022-09-16 11:21:57.168000+00:00"/>
    <m/>
  </r>
  <r>
    <s v="Manish Balpande"/>
    <n v="1000000"/>
    <s v="INR"/>
    <n v="0"/>
    <s v="9/30/22"/>
    <s v="Sales"/>
    <s v="stat_kcR4fZg7TU7jjk1jAVua3qGLRS4J5uFayEjK5j02wtv"/>
    <s v="Unqualified"/>
    <n v="0"/>
    <s v="OpportunityStatusType.Lost"/>
    <s v="cont_3r6MXq8rk4M0pBbGLwpNK0a0UZYLT1M1Qyz0KDMvQd1"/>
    <x v="146"/>
    <s v="GMC ren"/>
    <s v="lead_GLqGWirjqC7He7D2Vx2rVHwK7uwhehHI1JXCLQMnFhE"/>
    <s v="vconstruct private limited"/>
    <s v="Gauri Jori"/>
    <s v="user_8jx3L2CDfrbzNnwYUv6Plfha6VxaSGsqcbTXR3sIBZi"/>
    <s v="Manish Balpande"/>
    <s v="2022-07-25 07:54:33.713000+00:00"/>
    <s v="2022-09-14 04:33:45.504000+00:00"/>
    <m/>
    <s v="Pune"/>
    <m/>
    <s v="2020-08-20 09:04:45+00:00"/>
    <m/>
    <n v="396"/>
    <m/>
    <m/>
    <m/>
    <m/>
    <m/>
    <m/>
    <m/>
    <m/>
    <m/>
    <m/>
    <m/>
    <s v="Construction &amp; Real Estate"/>
    <m/>
    <m/>
    <m/>
    <m/>
    <m/>
    <m/>
    <m/>
    <m/>
    <m/>
    <m/>
    <m/>
    <m/>
    <s v="Aniket Vahile"/>
    <m/>
    <s v="user_5YHA1ZU4iP896lD1YJehdJcMx7ZEgWCpulT4T2c3pJ3"/>
    <s v="Gauri Jori"/>
    <m/>
    <m/>
    <s v="September"/>
    <s v="Gated Content"/>
    <s v="Lusha"/>
    <m/>
    <s v="Downloaded the guide: Employee Wellness Handbook"/>
    <m/>
    <m/>
    <m/>
    <s v="2020-12-06 09:46:53.213000+00:00"/>
    <s v="2022-09-16 11:21:57.168000+00:00"/>
    <m/>
  </r>
  <r>
    <s v="Naveen Kumar"/>
    <n v="100000"/>
    <s v="INR"/>
    <n v="0"/>
    <s v="9/30/22"/>
    <s v="Sales"/>
    <s v="stat_kcR4fZg7TU7jjk1jAVua3qGLRS4J5uFayEjK5j02wtv"/>
    <s v="Unqualified"/>
    <n v="0"/>
    <s v="OpportunityStatusType.Lost"/>
    <s v="cont_GKiFWZVGLfQ81qr2HHg6GD6rwOiXKYojB6QZgi7GEwu"/>
    <x v="147"/>
    <s v="GPA - 3000 employees July End renewal"/>
    <s v="lead_xaH7iI1SKHppnElkVRzeHU8oD1pTdIb8R3YV9u7r7Ug"/>
    <s v="Innovsource Services Private Limited"/>
    <s v="Shreenath Bhat"/>
    <s v="user_Iwn6da5WKkZqwUySK0oUuCb72pFP5WEm4zAb92ijqFe"/>
    <s v="Sonal Paithankar"/>
    <s v="2022-05-27 13:29:09.039000+00:00"/>
    <s v="2022-09-14 04:09:02.377000+00:00"/>
    <m/>
    <s v="Mumbai"/>
    <m/>
    <m/>
    <m/>
    <n v="3321"/>
    <m/>
    <m/>
    <m/>
    <m/>
    <m/>
    <m/>
    <m/>
    <s v="PAID_SOCIAL"/>
    <m/>
    <m/>
    <m/>
    <s v="HR / Staffing / Recruitment; Professional Services"/>
    <m/>
    <m/>
    <m/>
    <m/>
    <m/>
    <m/>
    <m/>
    <m/>
    <m/>
    <m/>
    <m/>
    <m/>
    <m/>
    <m/>
    <s v="user_L8E6IFhq6UCzKLHa45LUUTZCznDuyDwFrGaEp9DXiUM"/>
    <s v="Trupti Suryavanshi"/>
    <m/>
    <m/>
    <s v="August; July; June"/>
    <s v="Cold Call"/>
    <m/>
    <m/>
    <s v="Downloaded the guide: Designing employee healthcare plan"/>
    <m/>
    <m/>
    <m/>
    <s v="2021-10-04 04:31:20.391000+00:00"/>
    <s v="2022-09-15 04:37:14.532000+00:00"/>
    <s v="GPA"/>
  </r>
  <r>
    <s v="Chetan Kumar"/>
    <n v="100000"/>
    <s v="INR"/>
    <n v="0"/>
    <s v="9/20/22"/>
    <s v="Sales"/>
    <s v="stat_kcR4fZg7TU7jjk1jAVua3qGLRS4J5uFayEjK5j02wtv"/>
    <s v="Unqualified"/>
    <n v="0"/>
    <s v="OpportunityStatusType.Lost"/>
    <m/>
    <x v="1"/>
    <s v="GPA (Renewal)"/>
    <s v="lead_rPcoYYV5eE9PHfQ3eOtt1wBuDQ7bhAwbVLZI87aroPX"/>
    <s v="COLD STAR LOGISTICS PVT. LTD"/>
    <s v="Bhairavi Jog"/>
    <s v="user_Iwn6da5WKkZqwUySK0oUuCb72pFP5WEm4zAb92ijqFe"/>
    <s v="Sonal Paithankar"/>
    <s v="2022-07-19 07:15:07.075000+00:00"/>
    <s v="2022-09-14 03:53:15.877000+00:00"/>
    <m/>
    <s v="Mumbai"/>
    <m/>
    <m/>
    <m/>
    <n v="120"/>
    <m/>
    <m/>
    <m/>
    <m/>
    <m/>
    <m/>
    <m/>
    <m/>
    <m/>
    <m/>
    <m/>
    <s v="Transportation &amp; Logistics"/>
    <m/>
    <m/>
    <m/>
    <m/>
    <m/>
    <m/>
    <m/>
    <m/>
    <m/>
    <m/>
    <m/>
    <m/>
    <s v="Jitin Gopi"/>
    <m/>
    <s v="user_228eUmsdKIb9OItgmiDq1zD4aPZ1eqiapbaLAGeBf8g"/>
    <s v="Bhairavi Jog"/>
    <m/>
    <m/>
    <s v="September"/>
    <s v="Cold Call"/>
    <m/>
    <m/>
    <m/>
    <m/>
    <m/>
    <m/>
    <s v="2021-09-02 05:12:07.813000+00:00"/>
    <s v="2022-09-19 05:18:19.561000+00:00"/>
    <s v="GPA"/>
  </r>
  <r>
    <s v="Naveen Kumar"/>
    <n v="5000000"/>
    <s v="INR"/>
    <n v="0"/>
    <s v="9/30/22"/>
    <s v="Sales"/>
    <s v="stat_kcR4fZg7TU7jjk1jAVua3qGLRS4J5uFayEjK5j02wtv"/>
    <s v="Unqualified"/>
    <n v="0"/>
    <s v="OpportunityStatusType.Lost"/>
    <s v="cont_GKiFWZVGLfQ81qr2HHg6GD6rwOiXKYojB6QZgi7GEwu"/>
    <x v="147"/>
    <s v="GMC - 3000 employees - 1+3 Policy. Would want to add 2 more to this"/>
    <s v="lead_xaH7iI1SKHppnElkVRzeHU8oD1pTdIb8R3YV9u7r7Ug"/>
    <s v="Innovsource Services Private Limited"/>
    <s v="Shreenath Bhat"/>
    <s v="user_Iwn6da5WKkZqwUySK0oUuCb72pFP5WEm4zAb92ijqFe"/>
    <s v="Sonal Paithankar"/>
    <s v="2022-05-27 13:26:58.491000+00:00"/>
    <s v="2022-09-14 04:08:54.026000+00:00"/>
    <m/>
    <s v="Mumbai"/>
    <m/>
    <m/>
    <m/>
    <n v="3321"/>
    <m/>
    <m/>
    <m/>
    <m/>
    <m/>
    <m/>
    <m/>
    <s v="PAID_SOCIAL"/>
    <m/>
    <m/>
    <m/>
    <s v="HR / Staffing / Recruitment; Professional Services"/>
    <m/>
    <m/>
    <m/>
    <m/>
    <m/>
    <m/>
    <m/>
    <m/>
    <m/>
    <m/>
    <m/>
    <m/>
    <m/>
    <m/>
    <s v="user_L8E6IFhq6UCzKLHa45LUUTZCznDuyDwFrGaEp9DXiUM"/>
    <s v="Trupti Suryavanshi"/>
    <m/>
    <m/>
    <s v="August; July; June"/>
    <s v="Cold Call"/>
    <m/>
    <m/>
    <s v="Downloaded the guide: Designing employee healthcare plan"/>
    <m/>
    <m/>
    <m/>
    <s v="2021-10-04 04:31:20.391000+00:00"/>
    <s v="2022-09-15 04:37:14.532000+00:00"/>
    <s v="GMC"/>
  </r>
  <r>
    <s v="Vrushali Kummar"/>
    <n v="500000"/>
    <s v="INR"/>
    <n v="0"/>
    <s v="9/19/22"/>
    <s v="Sales"/>
    <s v="stat_kcR4fZg7TU7jjk1jAVua3qGLRS4J5uFayEjK5j02wtv"/>
    <s v="Unqualified"/>
    <n v="0"/>
    <s v="OpportunityStatusType.Lost"/>
    <s v="cont_MzG2e8iqfahG7tbw8w931Rb95SdGqrw2tMou1aahOPL"/>
    <x v="148"/>
    <s v="Wellness Programme - Truworth - no response from Jayaprakash"/>
    <s v="lead_hCs1EwUNW5X2rYcq8fQ0M0vHtynCyy8rAI8qdSJYzGn"/>
    <s v="Schaeffler India Limited"/>
    <s v="Pallab Gupta"/>
    <s v="user_TZzywQwym26DjuswO479pxRhNKX152z8X1haCx2vcst"/>
    <s v="Vrushali Kummar"/>
    <s v="2022-07-28 08:34:12.926000+00:00"/>
    <s v="2022-09-13 17:56:39.284000+00:00"/>
    <m/>
    <s v="Pune"/>
    <m/>
    <s v="2020-08-14 08:05:11+00:00"/>
    <m/>
    <n v="1762"/>
    <m/>
    <m/>
    <m/>
    <m/>
    <m/>
    <m/>
    <m/>
    <m/>
    <m/>
    <m/>
    <m/>
    <s v="Manufacturing"/>
    <m/>
    <m/>
    <m/>
    <m/>
    <m/>
    <m/>
    <m/>
    <m/>
    <m/>
    <m/>
    <m/>
    <m/>
    <s v="Deepak Yadav"/>
    <m/>
    <s v="user_PApNwMjp7lPIEBp7acretouakdtYNVHpPO9ja9KoR5D"/>
    <s v="Pallab Gupta"/>
    <m/>
    <m/>
    <s v="December; September"/>
    <s v="Affiliate; Cold Call"/>
    <s v="Naukri.com"/>
    <m/>
    <s v="vaccine lead"/>
    <m/>
    <m/>
    <m/>
    <s v="2020-12-06 09:46:14.523000+00:00"/>
    <s v="2022-10-20 07:46:21.104000+00:00"/>
    <m/>
  </r>
  <r>
    <s v="Chetan Kumar"/>
    <n v="1500000"/>
    <s v="INR"/>
    <n v="0"/>
    <s v="9/20/22"/>
    <s v="Sales"/>
    <s v="stat_kcR4fZg7TU7jjk1jAVua3qGLRS4J5uFayEjK5j02wtv"/>
    <s v="Unqualified"/>
    <n v="0"/>
    <s v="OpportunityStatusType.Lost"/>
    <m/>
    <x v="1"/>
    <s v="GMC (1+3)- Renewal"/>
    <s v="lead_rPcoYYV5eE9PHfQ3eOtt1wBuDQ7bhAwbVLZI87aroPX"/>
    <s v="COLD STAR LOGISTICS PVT. LTD"/>
    <s v="Bhairavi Jog"/>
    <s v="user_Iwn6da5WKkZqwUySK0oUuCb72pFP5WEm4zAb92ijqFe"/>
    <s v="Sonal Paithankar"/>
    <s v="2022-07-19 07:13:17.507000+00:00"/>
    <s v="2022-09-14 03:53:10.075000+00:00"/>
    <m/>
    <s v="Mumbai"/>
    <m/>
    <m/>
    <m/>
    <n v="120"/>
    <m/>
    <m/>
    <m/>
    <m/>
    <m/>
    <m/>
    <m/>
    <m/>
    <m/>
    <m/>
    <m/>
    <s v="Transportation &amp; Logistics"/>
    <m/>
    <m/>
    <m/>
    <m/>
    <m/>
    <m/>
    <m/>
    <m/>
    <m/>
    <m/>
    <m/>
    <m/>
    <s v="Jitin Gopi"/>
    <m/>
    <s v="user_228eUmsdKIb9OItgmiDq1zD4aPZ1eqiapbaLAGeBf8g"/>
    <s v="Bhairavi Jog"/>
    <m/>
    <m/>
    <s v="September"/>
    <s v="Cold Call"/>
    <m/>
    <m/>
    <m/>
    <m/>
    <m/>
    <m/>
    <s v="2021-09-02 05:12:07.813000+00:00"/>
    <s v="2022-09-19 05:18:19.561000+00:00"/>
    <s v="GMC"/>
  </r>
  <r>
    <s v="Chetan Kumar"/>
    <n v="1000000"/>
    <s v="INR"/>
    <n v="0"/>
    <s v="9/30/22"/>
    <s v="Sales"/>
    <s v="stat_1hn9nRJaLbI53NxPuSQgo90kRpbpKsFlwN4oEGNUTdO"/>
    <s v="Lost"/>
    <n v="0"/>
    <s v="OpportunityStatusType.Lost"/>
    <s v="cont_It0SWN4KkK7SbBGwxMvIAuzmCNfeijhBmYdgqqJ13t4"/>
    <x v="149"/>
    <s v="OJAS Programme - Wellness Opp"/>
    <s v="lead_M85obxJ0nIq3imJF9PsZ4oDcuYCRrBr8ymSHofGowk9"/>
    <s v="Hikal Limited - App Only"/>
    <s v="Mayur Gadiyar"/>
    <s v="user_Iwn6da5WKkZqwUySK0oUuCb72pFP5WEm4zAb92ijqFe"/>
    <s v="Sonal Paithankar"/>
    <s v="2022-04-28 17:55:55.082000+00:00"/>
    <s v="2022-09-14 03:52:28.398000+00:00"/>
    <m/>
    <s v="Mumbai"/>
    <m/>
    <m/>
    <m/>
    <n v="2300"/>
    <m/>
    <m/>
    <m/>
    <m/>
    <m/>
    <m/>
    <m/>
    <s v="PAID_SOCIAL"/>
    <m/>
    <m/>
    <m/>
    <s v="Chemical"/>
    <m/>
    <m/>
    <m/>
    <m/>
    <m/>
    <m/>
    <m/>
    <m/>
    <m/>
    <m/>
    <m/>
    <m/>
    <m/>
    <m/>
    <s v="user_bdUPAGjcS7p6513So3N4g3aWNS5HuBuVJi7bvCPAsLt"/>
    <s v="Mayur Gadiyar"/>
    <m/>
    <m/>
    <s v="June"/>
    <s v="Gated Content"/>
    <s v="Lusha"/>
    <m/>
    <s v="Mayur Leads"/>
    <m/>
    <m/>
    <m/>
    <s v="2021-11-11 03:21:19.836000+00:00"/>
    <s v="2022-09-29 17:14:48.894000+00:00"/>
    <m/>
  </r>
  <r>
    <s v="Abhiroop Ganguly"/>
    <n v="150000"/>
    <s v="INR"/>
    <n v="100"/>
    <s v="9/13/22"/>
    <s v="Sales"/>
    <s v="stat_OZRiD1474QRJIpvnjHCZfiIvKcVD6mIKSSTzg8SwDVx"/>
    <s v="Won- Payment Completed"/>
    <n v="1"/>
    <s v="OpportunityStatusType.Won"/>
    <s v="cont_Tr1ELRUocPtRmbnJDRgDPOeOK3e1hL3ffpHbLVeyefb"/>
    <x v="150"/>
    <s v="GMC Renewal"/>
    <s v="lead_PqPMMae0g3uq7nFJdYTVOl3nTHyJVAHROQjfiUwepIn"/>
    <s v="ZermattGroup"/>
    <s v="Trupti Suryavanshi"/>
    <s v="user_U27GK6WjhLhUhi1EDKXV57xMpn8n8DMIOjci1q3UReZ"/>
    <s v="Abhiroop Ganguly"/>
    <s v="2022-09-13 11:34:17.910000+00:00"/>
    <s v="2022-09-13 13:04:09.821000+00:00"/>
    <m/>
    <s v="Pune"/>
    <m/>
    <m/>
    <m/>
    <n v="25"/>
    <m/>
    <m/>
    <m/>
    <m/>
    <m/>
    <m/>
    <m/>
    <m/>
    <m/>
    <m/>
    <m/>
    <m/>
    <m/>
    <m/>
    <m/>
    <m/>
    <m/>
    <m/>
    <m/>
    <m/>
    <m/>
    <m/>
    <m/>
    <m/>
    <m/>
    <m/>
    <s v="user_L8E6IFhq6UCzKLHa45LUUTZCznDuyDwFrGaEp9DXiUM"/>
    <s v="Trupti Suryavanshi"/>
    <s v="Anjali Nishu"/>
    <m/>
    <s v="September"/>
    <m/>
    <m/>
    <m/>
    <s v="Vaccine inbound"/>
    <m/>
    <m/>
    <m/>
    <s v="2021-04-28 12:13:20.723000+00:00"/>
    <s v="2022-09-13 13:04:26.416000+00:00"/>
    <s v="GMC"/>
  </r>
  <r>
    <s v="Abhiroop Ganguly"/>
    <n v="211542"/>
    <s v="INR"/>
    <n v="100"/>
    <s v="9/13/22"/>
    <s v="Sales"/>
    <s v="stat_OZRiD1474QRJIpvnjHCZfiIvKcVD6mIKSSTzg8SwDVx"/>
    <s v="Won- Payment Completed"/>
    <n v="1"/>
    <s v="OpportunityStatusType.Won"/>
    <s v="cont_B2fsQcosA05buOHRbDH7XBLLM5VWB5J8VttbwRjQN0d"/>
    <x v="151"/>
    <s v="GPA Renewal"/>
    <s v="lead_AeFfE7uaV0ucsHhaqpnTLib3OdmOb5PxhDpf1rjUa3I"/>
    <s v="Eversana"/>
    <s v="Trupti Suryavanshi"/>
    <s v="user_U27GK6WjhLhUhi1EDKXV57xMpn8n8DMIOjci1q3UReZ"/>
    <s v="Abhiroop Ganguly"/>
    <s v="2022-09-13 11:29:19.414000+00:00"/>
    <s v="2022-09-13 13:02:25.491000+00:00"/>
    <m/>
    <s v="Pune"/>
    <m/>
    <s v="2021-04-30 09:22:55+00:00"/>
    <m/>
    <n v="472"/>
    <m/>
    <m/>
    <m/>
    <m/>
    <m/>
    <m/>
    <m/>
    <s v="PAID_SOCIAL"/>
    <m/>
    <m/>
    <m/>
    <s v="Manufacturing"/>
    <m/>
    <m/>
    <m/>
    <m/>
    <m/>
    <m/>
    <m/>
    <m/>
    <m/>
    <m/>
    <m/>
    <m/>
    <s v="Aniket Vahile; Deepak Yadav"/>
    <m/>
    <s v="user_L8E6IFhq6UCzKLHa45LUUTZCznDuyDwFrGaEp9DXiUM"/>
    <s v="Trupti Suryavanshi"/>
    <s v="Anjali Nishu"/>
    <m/>
    <s v="September"/>
    <s v="Cold Call"/>
    <s v="Inbound via website"/>
    <m/>
    <s v="Employee Count 50"/>
    <m/>
    <m/>
    <m/>
    <s v="2021-04-30 09:25:38.310000+00:00"/>
    <s v="2022-10-20 09:24:40.711000+00:00"/>
    <s v="GPA"/>
  </r>
  <r>
    <s v="Abhiroop Ganguly"/>
    <n v="6400"/>
    <s v="INR"/>
    <n v="100"/>
    <s v="9/13/22"/>
    <s v="Sales"/>
    <s v="stat_OZRiD1474QRJIpvnjHCZfiIvKcVD6mIKSSTzg8SwDVx"/>
    <s v="Won- Payment Completed"/>
    <n v="1"/>
    <s v="OpportunityStatusType.Won"/>
    <s v="cont_Tr1ELRUocPtRmbnJDRgDPOeOK3e1hL3ffpHbLVeyefb"/>
    <x v="150"/>
    <s v="GPA Renewal"/>
    <s v="lead_PqPMMae0g3uq7nFJdYTVOl3nTHyJVAHROQjfiUwepIn"/>
    <s v="ZermattGroup"/>
    <s v="Trupti Suryavanshi"/>
    <s v="user_U27GK6WjhLhUhi1EDKXV57xMpn8n8DMIOjci1q3UReZ"/>
    <s v="Abhiroop Ganguly"/>
    <s v="2022-09-13 11:35:05.999000+00:00"/>
    <s v="2022-09-13 13:04:26.340000+00:00"/>
    <m/>
    <s v="Pune"/>
    <m/>
    <m/>
    <m/>
    <n v="25"/>
    <m/>
    <m/>
    <m/>
    <m/>
    <m/>
    <m/>
    <m/>
    <m/>
    <m/>
    <m/>
    <m/>
    <m/>
    <m/>
    <m/>
    <m/>
    <m/>
    <m/>
    <m/>
    <m/>
    <m/>
    <m/>
    <m/>
    <m/>
    <m/>
    <m/>
    <m/>
    <s v="user_L8E6IFhq6UCzKLHa45LUUTZCznDuyDwFrGaEp9DXiUM"/>
    <s v="Trupti Suryavanshi"/>
    <s v="Anjali Nishu"/>
    <m/>
    <s v="September"/>
    <m/>
    <m/>
    <m/>
    <s v="Vaccine inbound"/>
    <m/>
    <m/>
    <m/>
    <s v="2021-04-28 12:13:20.723000+00:00"/>
    <s v="2022-09-13 13:04:26.416000+00:00"/>
    <s v="GPA"/>
  </r>
  <r>
    <s v="Abhiroop Ganguly"/>
    <n v="3706607"/>
    <s v="INR"/>
    <n v="100"/>
    <s v="9/13/22"/>
    <s v="Sales"/>
    <s v="stat_OZRiD1474QRJIpvnjHCZfiIvKcVD6mIKSSTzg8SwDVx"/>
    <s v="Won- Payment Completed"/>
    <n v="1"/>
    <s v="OpportunityStatusType.Won"/>
    <s v="cont_P7ZO3UyYIqPxuziBlYHySiZ5H1OwzgChIBhOadBHBkD"/>
    <x v="152"/>
    <s v="Parental GMC"/>
    <s v="lead_AeFfE7uaV0ucsHhaqpnTLib3OdmOb5PxhDpf1rjUa3I"/>
    <s v="Eversana"/>
    <s v="Trupti Suryavanshi"/>
    <s v="user_U27GK6WjhLhUhi1EDKXV57xMpn8n8DMIOjci1q3UReZ"/>
    <s v="Abhiroop Ganguly"/>
    <s v="2022-08-11 05:35:17.213000+00:00"/>
    <s v="2022-09-13 13:00:15.924000+00:00"/>
    <m/>
    <s v="Pune"/>
    <m/>
    <s v="2021-04-30 09:22:55+00:00"/>
    <m/>
    <n v="472"/>
    <m/>
    <m/>
    <m/>
    <m/>
    <m/>
    <m/>
    <m/>
    <s v="PAID_SOCIAL"/>
    <m/>
    <m/>
    <m/>
    <s v="Manufacturing"/>
    <m/>
    <m/>
    <m/>
    <m/>
    <m/>
    <m/>
    <m/>
    <m/>
    <m/>
    <m/>
    <m/>
    <m/>
    <s v="Aniket Vahile; Deepak Yadav"/>
    <m/>
    <s v="user_L8E6IFhq6UCzKLHa45LUUTZCznDuyDwFrGaEp9DXiUM"/>
    <s v="Trupti Suryavanshi"/>
    <s v="Anjali Nishu"/>
    <m/>
    <s v="September"/>
    <s v="Cold Call"/>
    <s v="Inbound via website"/>
    <m/>
    <s v="Employee Count 50"/>
    <m/>
    <m/>
    <m/>
    <s v="2021-04-30 09:25:38.310000+00:00"/>
    <s v="2022-10-20 09:24:40.711000+00:00"/>
    <s v="GMC"/>
  </r>
  <r>
    <s v="Abhiroop Ganguly"/>
    <n v="4400000"/>
    <s v="INR"/>
    <n v="100"/>
    <s v="9/13/22"/>
    <s v="Sales"/>
    <s v="stat_OZRiD1474QRJIpvnjHCZfiIvKcVD6mIKSSTzg8SwDVx"/>
    <s v="Won- Payment Completed"/>
    <n v="1"/>
    <s v="OpportunityStatusType.Won"/>
    <s v="cont_B2fsQcosA05buOHRbDH7XBLLM5VWB5J8VttbwRjQN0d"/>
    <x v="151"/>
    <s v="GMC Renewal"/>
    <s v="lead_AeFfE7uaV0ucsHhaqpnTLib3OdmOb5PxhDpf1rjUa3I"/>
    <s v="Eversana"/>
    <s v="Trupti Suryavanshi"/>
    <s v="user_U27GK6WjhLhUhi1EDKXV57xMpn8n8DMIOjci1q3UReZ"/>
    <s v="Abhiroop Ganguly"/>
    <s v="2022-06-30 06:25:59.411000+00:00"/>
    <s v="2022-09-13 13:01:01.435000+00:00"/>
    <m/>
    <s v="Pune"/>
    <m/>
    <s v="2021-04-30 09:22:55+00:00"/>
    <m/>
    <n v="472"/>
    <m/>
    <m/>
    <m/>
    <m/>
    <m/>
    <m/>
    <m/>
    <s v="PAID_SOCIAL"/>
    <m/>
    <m/>
    <m/>
    <s v="Manufacturing"/>
    <m/>
    <m/>
    <m/>
    <m/>
    <m/>
    <m/>
    <m/>
    <m/>
    <m/>
    <m/>
    <m/>
    <m/>
    <s v="Aniket Vahile; Deepak Yadav"/>
    <m/>
    <s v="user_L8E6IFhq6UCzKLHa45LUUTZCznDuyDwFrGaEp9DXiUM"/>
    <s v="Trupti Suryavanshi"/>
    <s v="Anjali Nishu"/>
    <m/>
    <s v="September"/>
    <s v="Cold Call"/>
    <s v="Inbound via website"/>
    <m/>
    <s v="Employee Count 50"/>
    <m/>
    <m/>
    <m/>
    <s v="2021-04-30 09:25:38.310000+00:00"/>
    <s v="2022-10-20 09:24:40.711000+00:00"/>
    <s v="GMC"/>
  </r>
  <r>
    <s v="Sanket Kulkarni"/>
    <n v="1400000"/>
    <s v="INR"/>
    <n v="0"/>
    <s v="9/16/22"/>
    <s v="Sales"/>
    <s v="stat_kcR4fZg7TU7jjk1jAVua3qGLRS4J5uFayEjK5j02wtv"/>
    <s v="Unqualified"/>
    <n v="0"/>
    <s v="OpportunityStatusType.Lost"/>
    <s v="cont_yU36SapHdFFwyeGdhDEkKqXhKNrcU0YmXYsAq7vEdsD"/>
    <x v="153"/>
    <s v="GMC ren (1+3)"/>
    <s v="lead_BV5MG6uGSWT1qBC5J3IrzkCwxZh4wqocHdGGEGFuBgt"/>
    <s v="Resilient Cosmeceuticals Pvt. Ltd."/>
    <s v="Gauri Jori"/>
    <s v="user_k8sSUtRXfYEMul9CBIF4ZOmv3vnev5cdEvVZbtETMKp"/>
    <s v="Sanket Kulkarni"/>
    <s v="2022-09-09 07:33:39.854000+00:00"/>
    <s v="2022-09-13 10:31:07.559000+00:00"/>
    <m/>
    <s v="Pune"/>
    <m/>
    <s v="2020-09-14 07:40:51+00:00"/>
    <m/>
    <n v="121"/>
    <m/>
    <m/>
    <m/>
    <m/>
    <m/>
    <m/>
    <m/>
    <m/>
    <m/>
    <m/>
    <m/>
    <s v="Manufacturing"/>
    <m/>
    <m/>
    <m/>
    <m/>
    <m/>
    <m/>
    <m/>
    <m/>
    <m/>
    <m/>
    <m/>
    <m/>
    <m/>
    <m/>
    <s v="user_5YHA1ZU4iP896lD1YJehdJcMx7ZEgWCpulT4T2c3pJ3"/>
    <s v="Gauri Jori"/>
    <m/>
    <m/>
    <s v="September"/>
    <s v="Cold Call"/>
    <m/>
    <m/>
    <m/>
    <m/>
    <m/>
    <m/>
    <s v="2020-12-06 09:49:31.423000+00:00"/>
    <s v="2022-09-16 05:40:59.107000+00:00"/>
    <m/>
  </r>
  <r>
    <s v="Vivek Singh"/>
    <n v="6000000"/>
    <s v="INR"/>
    <n v="0"/>
    <s v="9/15/22"/>
    <s v="Sales"/>
    <s v="stat_1hn9nRJaLbI53NxPuSQgo90kRpbpKsFlwN4oEGNUTdO"/>
    <s v="Lost"/>
    <n v="0"/>
    <s v="OpportunityStatusType.Lost"/>
    <s v="cont_6dBdOE2Pvobqr7JGudiPzzPpPeTdNsiSfNCTkUjzAyi"/>
    <x v="154"/>
    <s v="GMC - family floater 1500"/>
    <s v="lead_5NB1skMzTefEFRBLdPtB9smwnqkeXZ9u3Zy6hTKSgBc"/>
    <s v="Innovations Management"/>
    <s v="Daya Gowda"/>
    <s v="user_6dalmZ7hmWD47jhCVGdU1SSEcFMsz9rWtW2jPORgJvj"/>
    <s v="Vivek Singh"/>
    <s v="2022-07-15 04:43:20.258000+00:00"/>
    <s v="2022-09-13 05:27:04.206000+00:00"/>
    <m/>
    <s v="Bangalore"/>
    <m/>
    <m/>
    <m/>
    <n v="1500"/>
    <m/>
    <m/>
    <m/>
    <m/>
    <m/>
    <m/>
    <m/>
    <m/>
    <m/>
    <m/>
    <m/>
    <s v="Automotive"/>
    <m/>
    <m/>
    <m/>
    <m/>
    <m/>
    <m/>
    <m/>
    <m/>
    <m/>
    <m/>
    <m/>
    <m/>
    <s v="Amol Gawali"/>
    <m/>
    <s v="user_ojX3B6giQCeKnOjqd4gdwXUl0CqqHMXNORvxR6POXn6"/>
    <s v="Abhishek Chauhan"/>
    <s v="Yogesh Shukla"/>
    <m/>
    <s v="September"/>
    <s v="Cold Call"/>
    <m/>
    <m/>
    <m/>
    <m/>
    <m/>
    <m/>
    <s v="2022-04-03 18:10:50.318000+00:00"/>
    <s v="2022-10-20 10:22:49.033000+00:00"/>
    <m/>
  </r>
  <r>
    <s v="Sanket Kulkarni"/>
    <n v="11000000"/>
    <s v="INR"/>
    <n v="0"/>
    <s v="9/15/22"/>
    <s v="Sales"/>
    <s v="stat_kcR4fZg7TU7jjk1jAVua3qGLRS4J5uFayEjK5j02wtv"/>
    <s v="Unqualified"/>
    <n v="0"/>
    <s v="OpportunityStatusType.Lost"/>
    <s v="cont_nSdO3ta7fsRTD4iXWVqrcNJJccnAQkU6sqPVHQzrghM"/>
    <x v="155"/>
    <s v="GMC Renewal"/>
    <s v="lead_T0JjWBzs75sramWsPi5OwtCZ9ZbzgoG1c4c0sj9DCpl"/>
    <s v="eQ Technologic"/>
    <s v="Trupti Suryavanshi"/>
    <s v="user_k8sSUtRXfYEMul9CBIF4ZOmv3vnev5cdEvVZbtETMKp"/>
    <s v="Sanket Kulkarni"/>
    <s v="2022-08-29 05:08:08.106000+00:00"/>
    <s v="2022-09-13 07:08:12.230000+00:00"/>
    <m/>
    <s v="Pune"/>
    <m/>
    <s v="2020-08-14 08:05:16+00:00"/>
    <m/>
    <n v="645"/>
    <m/>
    <m/>
    <m/>
    <m/>
    <m/>
    <m/>
    <m/>
    <m/>
    <m/>
    <m/>
    <m/>
    <s v="IT Services &amp; IT Consulting"/>
    <m/>
    <m/>
    <m/>
    <m/>
    <m/>
    <m/>
    <m/>
    <m/>
    <m/>
    <m/>
    <m/>
    <m/>
    <m/>
    <m/>
    <s v="user_L8E6IFhq6UCzKLHa45LUUTZCznDuyDwFrGaEp9DXiUM"/>
    <s v="Trupti Suryavanshi"/>
    <m/>
    <m/>
    <s v="September"/>
    <s v="Cold Call"/>
    <m/>
    <m/>
    <m/>
    <m/>
    <m/>
    <m/>
    <s v="2020-12-06 09:46:37.199000+00:00"/>
    <s v="2022-10-10 08:19:04.393000+00:00"/>
    <s v="GMC"/>
  </r>
  <r>
    <s v="Sanket Kulkarni"/>
    <n v="800000"/>
    <s v="INR"/>
    <n v="0"/>
    <s v="9/22/22"/>
    <s v="Sales"/>
    <s v="stat_1hn9nRJaLbI53NxPuSQgo90kRpbpKsFlwN4oEGNUTdO"/>
    <s v="Lost"/>
    <n v="0"/>
    <s v="OpportunityStatusType.Lost"/>
    <s v="cont_ToqSTkSPe9iiMG4b6fbxtGrdfmK27bpEHp8aoHOcdiD"/>
    <x v="156"/>
    <s v="GMC Renewal"/>
    <s v="lead_OyHcS5fP8VcvMQXiF1ZOlhgKjgtyedbYGqZjTKwabqg"/>
    <s v="Rich Products &amp; Solutions Pvt. Ltd."/>
    <s v="Trupti Suryavanshi"/>
    <s v="user_k8sSUtRXfYEMul9CBIF4ZOmv3vnev5cdEvVZbtETMKp"/>
    <s v="Sanket Kulkarni"/>
    <s v="2022-07-04 06:23:58.170000+00:00"/>
    <s v="2022-09-13 07:56:47.919000+00:00"/>
    <m/>
    <s v="Pune"/>
    <m/>
    <m/>
    <m/>
    <n v="220"/>
    <m/>
    <m/>
    <m/>
    <m/>
    <m/>
    <m/>
    <m/>
    <s v="PAID_SOCIAL"/>
    <m/>
    <m/>
    <m/>
    <m/>
    <m/>
    <m/>
    <m/>
    <m/>
    <m/>
    <m/>
    <m/>
    <m/>
    <m/>
    <m/>
    <m/>
    <m/>
    <m/>
    <m/>
    <s v="user_L8E6IFhq6UCzKLHa45LUUTZCznDuyDwFrGaEp9DXiUM"/>
    <s v="Trupti Suryavanshi"/>
    <m/>
    <m/>
    <s v="September"/>
    <s v="Gated Content"/>
    <m/>
    <m/>
    <s v="Employee Engagement Handbook"/>
    <m/>
    <m/>
    <m/>
    <s v="2022-06-10 07:03:49.516000+00:00"/>
    <s v="2022-09-21 05:23:53.084000+00:00"/>
    <s v="GMC"/>
  </r>
  <r>
    <s v="Vivek Singh"/>
    <n v="50000"/>
    <s v="INR"/>
    <n v="0"/>
    <s v="9/15/22"/>
    <s v="Sales"/>
    <s v="stat_1hn9nRJaLbI53NxPuSQgo90kRpbpKsFlwN4oEGNUTdO"/>
    <s v="Lost"/>
    <n v="0"/>
    <s v="OpportunityStatusType.Lost"/>
    <s v="cont_6dBdOE2Pvobqr7JGudiPzzPpPeTdNsiSfNCTkUjzAyi"/>
    <x v="154"/>
    <s v="GPA"/>
    <s v="lead_5NB1skMzTefEFRBLdPtB9smwnqkeXZ9u3Zy6hTKSgBc"/>
    <s v="Innovations Management"/>
    <s v="Daya Gowda"/>
    <s v="user_6dalmZ7hmWD47jhCVGdU1SSEcFMsz9rWtW2jPORgJvj"/>
    <s v="Vivek Singh"/>
    <s v="2022-06-08 11:51:22.188000+00:00"/>
    <s v="2022-09-13 05:26:49.924000+00:00"/>
    <m/>
    <s v="Bangalore"/>
    <m/>
    <m/>
    <m/>
    <n v="1500"/>
    <m/>
    <m/>
    <m/>
    <m/>
    <m/>
    <m/>
    <m/>
    <m/>
    <m/>
    <m/>
    <m/>
    <s v="Automotive"/>
    <m/>
    <m/>
    <m/>
    <m/>
    <m/>
    <m/>
    <m/>
    <m/>
    <m/>
    <m/>
    <m/>
    <m/>
    <s v="Amol Gawali"/>
    <m/>
    <s v="user_ojX3B6giQCeKnOjqd4gdwXUl0CqqHMXNORvxR6POXn6"/>
    <s v="Abhishek Chauhan"/>
    <s v="Yogesh Shukla"/>
    <m/>
    <s v="September"/>
    <s v="Cold Call"/>
    <m/>
    <m/>
    <m/>
    <m/>
    <m/>
    <m/>
    <s v="2022-04-03 18:10:50.318000+00:00"/>
    <s v="2022-10-20 10:22:49.033000+00:00"/>
    <m/>
  </r>
  <r>
    <s v="Vikas Gupta"/>
    <n v="22140761"/>
    <s v="INR"/>
    <n v="100"/>
    <s v="9/13/22"/>
    <s v="Sales"/>
    <s v="stat_OZRiD1474QRJIpvnjHCZfiIvKcVD6mIKSSTzg8SwDVx"/>
    <s v="Won- Payment Completed"/>
    <n v="1"/>
    <s v="OpportunityStatusType.Won"/>
    <s v="cont_xeSdeRohbrKNTu7Fqnyt6GzcoPyJzgN1yUGJnIXEy6X"/>
    <x v="157"/>
    <s v="."/>
    <s v="lead_oERt9gGUQk9x9PWLe8HJwwNPRGA0ZwXqi6TIAMxV9Z7"/>
    <s v="Podar Education Network"/>
    <s v="Pranav Kenjale"/>
    <s v="user_lccnw70UrYzjPcbxrA5N9qp8LF1vx6aP08yPEdeU06P"/>
    <s v="Vikas Gupta"/>
    <s v="2022-06-28 11:09:13.315000+00:00"/>
    <s v="2022-09-13 03:45:49.177000+00:00"/>
    <m/>
    <s v="Mumbai"/>
    <m/>
    <m/>
    <m/>
    <n v="8178"/>
    <m/>
    <m/>
    <m/>
    <m/>
    <m/>
    <m/>
    <m/>
    <m/>
    <m/>
    <m/>
    <m/>
    <s v="Education"/>
    <m/>
    <m/>
    <m/>
    <m/>
    <m/>
    <m/>
    <m/>
    <m/>
    <m/>
    <m/>
    <m/>
    <m/>
    <m/>
    <m/>
    <s v="user_Jujy0sFufO9J3qwY7aNpCCnF6nFZMrfvciNEydEzhaI"/>
    <s v="Shreya Solanki"/>
    <s v="Jayesh Gandhi; Shahid Shaikh"/>
    <m/>
    <s v="September"/>
    <s v="Cold Call"/>
    <m/>
    <m/>
    <m/>
    <m/>
    <m/>
    <m/>
    <s v="2021-08-02 07:48:35.673000+00:00"/>
    <s v="2022-10-10 07:35:39.519000+00:00"/>
    <s v="GMC"/>
  </r>
  <r>
    <s v="Vikas Raj"/>
    <n v="2000000"/>
    <s v="INR"/>
    <n v="50"/>
    <d v="2022-08-09T00:00:00"/>
    <s v="Sales"/>
    <s v="stat_kLhaUSYbyIgQOHjvcKAHYNQn1lIjd0wTZfiU50Lt3mL"/>
    <s v="Demo Completed"/>
    <n v="0"/>
    <s v="OpportunityStatusType.Active"/>
    <s v="cont_Y40oG5ZwX8XnRkFvQs5blSOEbBw48rrSOopP2TbID5z"/>
    <x v="158"/>
    <s v="GPA Renewal"/>
    <s v="lead_pjVtyf2linxbzd2q6cgV7lBXAIHWYwLsj3BNZ2WALZm"/>
    <s v="Puravankara ltd"/>
    <s v="Vikas Raj"/>
    <s v="user_BtmkQ6xvtDyCMLstiH7YmmQURsFQdjarGcnSBd9UgEk"/>
    <s v="Vikas Raj"/>
    <s v="2022-09-07 06:01:39.560000+00:00"/>
    <s v="2022-09-13 04:54:14.599000+00:00"/>
    <m/>
    <s v="Bangalore"/>
    <m/>
    <m/>
    <m/>
    <n v="1005"/>
    <m/>
    <m/>
    <m/>
    <m/>
    <m/>
    <m/>
    <m/>
    <m/>
    <m/>
    <m/>
    <m/>
    <s v="Others"/>
    <s v="TATA AIG"/>
    <m/>
    <m/>
    <m/>
    <m/>
    <m/>
    <m/>
    <m/>
    <m/>
    <m/>
    <m/>
    <m/>
    <s v="Deepak Yadav"/>
    <m/>
    <s v="user_BtmkQ6xvtDyCMLstiH7YmmQURsFQdjarGcnSBd9UgEk"/>
    <s v="Vikas Raj"/>
    <m/>
    <m/>
    <s v="December"/>
    <s v="Cold Call"/>
    <m/>
    <m/>
    <s v="Ref - Sreenivas"/>
    <m/>
    <m/>
    <m/>
    <s v="2022-03-31 10:55:31.352000+00:00"/>
    <s v="2022-10-12 10:13:31.775000+00:00"/>
    <m/>
  </r>
  <r>
    <s v="Satyam Tiwari"/>
    <n v="200000"/>
    <s v="INR"/>
    <n v="0"/>
    <s v="9/30/22"/>
    <s v="Sales"/>
    <s v="stat_kcR4fZg7TU7jjk1jAVua3qGLRS4J5uFayEjK5j02wtv"/>
    <s v="Unqualified"/>
    <n v="0"/>
    <s v="OpportunityStatusType.Lost"/>
    <s v="cont_1XsPUUEqrmjj5NAkC0cyJfVyjrUxh6IH67rzlvikWLb"/>
    <x v="159"/>
    <m/>
    <s v="lead_QpsZ9KiynQJPeXH4hyKo5oxOiszTuhX7g7WBMmJ0flE"/>
    <s v="Sunpet (TPAC PACKAGING)"/>
    <s v="Nikhil Ahuja"/>
    <s v="user_2YgShwgjLNI4FjAqgE9PtKsdIaGh919JGcFG919fe5B"/>
    <s v="Satyam Tiwari"/>
    <s v="2022-05-12 10:05:12.323000+00:00"/>
    <s v="2022-09-12 11:08:48.610000+00:00"/>
    <m/>
    <s v="Mumbai"/>
    <m/>
    <m/>
    <m/>
    <n v="320"/>
    <m/>
    <m/>
    <m/>
    <m/>
    <m/>
    <m/>
    <m/>
    <m/>
    <m/>
    <m/>
    <m/>
    <m/>
    <m/>
    <m/>
    <m/>
    <m/>
    <m/>
    <m/>
    <m/>
    <m/>
    <m/>
    <m/>
    <m/>
    <m/>
    <m/>
    <m/>
    <s v="user_ocHSJH83OJnHCvKyMbjx8WOOK8PMgAUGIj1qK0q0dMV"/>
    <s v="Nikhil Ahuja"/>
    <m/>
    <m/>
    <m/>
    <s v="Gated Content"/>
    <m/>
    <m/>
    <s v="Employee Engagement Handbook"/>
    <m/>
    <m/>
    <m/>
    <s v="2021-04-27 08:50:31.772000+00:00"/>
    <s v="2022-09-12 11:08:55.550000+00:00"/>
    <s v="GTL"/>
  </r>
  <r>
    <s v="Vivek Singh"/>
    <n v="20000"/>
    <s v="INR"/>
    <n v="0"/>
    <s v="9/30/22"/>
    <s v="Sales"/>
    <s v="stat_kcR4fZg7TU7jjk1jAVua3qGLRS4J5uFayEjK5j02wtv"/>
    <s v="Unqualified"/>
    <n v="0"/>
    <s v="OpportunityStatusType.Lost"/>
    <s v="cont_QvmvG1PG4gF2eMnuNbIHOjugA7wikRlVAUNqbqz166T"/>
    <x v="160"/>
    <s v="GPA - Renewal"/>
    <s v="lead_whKdONbacont6RqcV7RuCAMEMBljKvT4YOYrck9xvW8"/>
    <s v="Wisetech Global"/>
    <s v="Shreenath Bhat"/>
    <s v="user_6dalmZ7hmWD47jhCVGdU1SSEcFMsz9rWtW2jPORgJvj"/>
    <s v="Vivek Singh"/>
    <s v="2022-07-21 10:55:39.702000+00:00"/>
    <s v="2022-09-12 10:18:36.762000+00:00"/>
    <m/>
    <s v="Bangalore"/>
    <m/>
    <m/>
    <m/>
    <n v="120"/>
    <m/>
    <m/>
    <m/>
    <m/>
    <m/>
    <m/>
    <m/>
    <m/>
    <m/>
    <m/>
    <m/>
    <s v="IT Services &amp; IT Consulting"/>
    <m/>
    <m/>
    <m/>
    <m/>
    <m/>
    <m/>
    <m/>
    <m/>
    <m/>
    <m/>
    <m/>
    <m/>
    <s v="Rakesh Nade"/>
    <m/>
    <s v="user_vMd4rmcrSbjykdyL2J7rrYn84SWdcNc5FKligrmItPw"/>
    <s v="Shreenath Bhat"/>
    <m/>
    <m/>
    <s v="September"/>
    <m/>
    <m/>
    <m/>
    <s v="Lead Magnet Lead"/>
    <m/>
    <m/>
    <m/>
    <s v="2021-09-04 22:35:42.070000+00:00"/>
    <s v="2022-09-23 12:52:47.139000+00:00"/>
    <s v="GPA"/>
  </r>
  <r>
    <s v="Prateek Wadhwa"/>
    <n v="40000"/>
    <s v="INR"/>
    <n v="0"/>
    <s v="9/30/22"/>
    <s v="Sales"/>
    <s v="stat_kcR4fZg7TU7jjk1jAVua3qGLRS4J5uFayEjK5j02wtv"/>
    <s v="Unqualified"/>
    <n v="0"/>
    <s v="OpportunityStatusType.Lost"/>
    <s v="cont_0qtfiZ8M3FdjIV7AkN8cd0kOnz4HQbB6P8bhEiMZtfq"/>
    <x v="161"/>
    <m/>
    <s v="lead_18jeDOz2b88A6JbWjChjPKOTVhv52KGl5XhNa1jGkz1"/>
    <s v="Gaja Capital"/>
    <s v="Prateek Wadhwa"/>
    <s v="user_FdWFezbLzkYQcGsBUsjZO25nr2poK2nRbqV47Rs5Kfm"/>
    <s v="Prateek Wadhwa"/>
    <s v="2022-08-29 10:19:43.162000+00:00"/>
    <s v="2022-09-12 11:47:58.515000+00:00"/>
    <m/>
    <s v="Mumbai"/>
    <m/>
    <m/>
    <m/>
    <n v="43"/>
    <m/>
    <m/>
    <m/>
    <m/>
    <m/>
    <m/>
    <m/>
    <m/>
    <m/>
    <m/>
    <m/>
    <s v="Banking &amp; Finance"/>
    <m/>
    <m/>
    <m/>
    <m/>
    <m/>
    <m/>
    <m/>
    <m/>
    <m/>
    <m/>
    <m/>
    <m/>
    <s v="Rakesh Nade"/>
    <m/>
    <s v="user_FdWFezbLzkYQcGsBUsjZO25nr2poK2nRbqV47Rs5Kfm"/>
    <s v="Prateek Wadhwa"/>
    <m/>
    <m/>
    <s v="September"/>
    <s v="Cold Call"/>
    <m/>
    <m/>
    <s v="AM Opps - Kunal"/>
    <m/>
    <m/>
    <m/>
    <s v="2021-11-18 08:11:16.835000+00:00"/>
    <s v="2022-09-20 15:11:29.736000+00:00"/>
    <s v="GMC"/>
  </r>
  <r>
    <s v="Vivek Singh"/>
    <n v="500000"/>
    <s v="INR"/>
    <n v="0"/>
    <s v="9/30/22"/>
    <s v="Sales"/>
    <s v="stat_kcR4fZg7TU7jjk1jAVua3qGLRS4J5uFayEjK5j02wtv"/>
    <s v="Unqualified"/>
    <n v="0"/>
    <s v="OpportunityStatusType.Lost"/>
    <s v="cont_OL6XnWDCASmuyxzf0K87mVrMl4U74li6LOPBCiRFWiL"/>
    <x v="162"/>
    <s v="GMC - 1+3 policy  Fresh"/>
    <s v="lead_sLlbJJHIWv6Y6UDTnvk4IlxACZBqmogoJECEDzqiEwJ"/>
    <s v="Sogo Computers Private Limited"/>
    <s v="Daya Gowda"/>
    <s v="user_6dalmZ7hmWD47jhCVGdU1SSEcFMsz9rWtW2jPORgJvj"/>
    <s v="Vivek Singh"/>
    <s v="2022-06-09 09:58:09.617000+00:00"/>
    <s v="2022-09-12 10:11:59.424000+00:00"/>
    <m/>
    <s v="Bangalore"/>
    <m/>
    <m/>
    <m/>
    <n v="170"/>
    <m/>
    <m/>
    <m/>
    <m/>
    <m/>
    <m/>
    <m/>
    <m/>
    <m/>
    <m/>
    <m/>
    <s v="IT Services &amp; IT Consulting"/>
    <m/>
    <m/>
    <m/>
    <m/>
    <m/>
    <m/>
    <m/>
    <m/>
    <m/>
    <m/>
    <m/>
    <m/>
    <s v="Prashant Abhang"/>
    <m/>
    <s v="user_encRk5bIEFN6ZA11h4WH2AdZTiZpogLSlMIaj0E30SZ"/>
    <s v="Daya Gowda"/>
    <m/>
    <m/>
    <m/>
    <s v="Cold Call"/>
    <m/>
    <m/>
    <m/>
    <m/>
    <m/>
    <m/>
    <s v="2022-05-06 10:48:22.343000+00:00"/>
    <s v="2022-09-12 10:12:24.480000+00:00"/>
    <m/>
  </r>
  <r>
    <s v="Vivek Singh"/>
    <n v="200000"/>
    <s v="INR"/>
    <n v="0"/>
    <s v="9/30/22"/>
    <s v="Sales"/>
    <s v="stat_kcR4fZg7TU7jjk1jAVua3qGLRS4J5uFayEjK5j02wtv"/>
    <s v="Unqualified"/>
    <n v="0"/>
    <s v="OpportunityStatusType.Lost"/>
    <s v="cont_tXkOJ3laHf0RWtl7au4L9gdzouK9Z6jGKIfUvec3kNP"/>
    <x v="163"/>
    <s v="GMC - Fresh"/>
    <s v="lead_j8CAKsHV5p17TnJtcBBHVTPklgPW6jC7UlVTqp4OR3r"/>
    <s v="RAPIDBOX LOGISTICS PRIVATE LIMITED"/>
    <s v="Daya Gowda"/>
    <s v="user_6dalmZ7hmWD47jhCVGdU1SSEcFMsz9rWtW2jPORgJvj"/>
    <s v="Vivek Singh"/>
    <s v="2022-06-17 09:27:57.171000+00:00"/>
    <s v="2022-09-12 10:13:16.183000+00:00"/>
    <m/>
    <s v="Bangalore"/>
    <m/>
    <m/>
    <m/>
    <n v="25"/>
    <m/>
    <m/>
    <m/>
    <m/>
    <m/>
    <m/>
    <m/>
    <m/>
    <m/>
    <m/>
    <m/>
    <s v="Transportation &amp; Logistics"/>
    <m/>
    <m/>
    <m/>
    <m/>
    <m/>
    <m/>
    <m/>
    <m/>
    <m/>
    <m/>
    <m/>
    <m/>
    <s v="Prashant Abhang"/>
    <m/>
    <s v="user_encRk5bIEFN6ZA11h4WH2AdZTiZpogLSlMIaj0E30SZ"/>
    <s v="Daya Gowda"/>
    <m/>
    <m/>
    <m/>
    <s v="Cold Call"/>
    <m/>
    <m/>
    <m/>
    <m/>
    <m/>
    <m/>
    <s v="2022-06-17 09:26:05.561000+00:00"/>
    <s v="2022-09-29 11:24:47.202000+00:00"/>
    <m/>
  </r>
  <r>
    <s v="Vivek Singh"/>
    <n v="700000"/>
    <s v="INR"/>
    <n v="0"/>
    <s v="9/30/22"/>
    <s v="Sales"/>
    <s v="stat_kcR4fZg7TU7jjk1jAVua3qGLRS4J5uFayEjK5j02wtv"/>
    <s v="Unqualified"/>
    <n v="0"/>
    <s v="OpportunityStatusType.Lost"/>
    <s v="cont_QvmvG1PG4gF2eMnuNbIHOjugA7wikRlVAUNqbqz166T"/>
    <x v="160"/>
    <s v="GMC - Renewal - September"/>
    <s v="lead_whKdONbacont6RqcV7RuCAMEMBljKvT4YOYrck9xvW8"/>
    <s v="Wisetech Global"/>
    <s v="Shreenath Bhat"/>
    <s v="user_6dalmZ7hmWD47jhCVGdU1SSEcFMsz9rWtW2jPORgJvj"/>
    <s v="Vivek Singh"/>
    <s v="2022-07-21 10:54:17.770000+00:00"/>
    <s v="2022-09-12 10:18:30.380000+00:00"/>
    <m/>
    <s v="Bangalore"/>
    <m/>
    <m/>
    <m/>
    <n v="120"/>
    <m/>
    <m/>
    <m/>
    <m/>
    <m/>
    <m/>
    <m/>
    <m/>
    <m/>
    <m/>
    <m/>
    <s v="IT Services &amp; IT Consulting"/>
    <m/>
    <m/>
    <m/>
    <m/>
    <m/>
    <m/>
    <m/>
    <m/>
    <m/>
    <m/>
    <m/>
    <m/>
    <s v="Rakesh Nade"/>
    <m/>
    <s v="user_vMd4rmcrSbjykdyL2J7rrYn84SWdcNc5FKligrmItPw"/>
    <s v="Shreenath Bhat"/>
    <m/>
    <m/>
    <s v="September"/>
    <m/>
    <m/>
    <m/>
    <s v="Lead Magnet Lead"/>
    <m/>
    <m/>
    <m/>
    <s v="2021-09-04 22:35:42.070000+00:00"/>
    <s v="2022-09-23 12:52:47.139000+00:00"/>
    <s v="GMC"/>
  </r>
  <r>
    <s v="Vivek Singh"/>
    <n v="2000000"/>
    <s v="INR"/>
    <n v="0"/>
    <d v="2022-12-09T00:00:00"/>
    <s v="Sales"/>
    <s v="stat_kcR4fZg7TU7jjk1jAVua3qGLRS4J5uFayEjK5j02wtv"/>
    <s v="Unqualified"/>
    <n v="0"/>
    <s v="OpportunityStatusType.Lost"/>
    <m/>
    <x v="1"/>
    <s v="GMC"/>
    <s v="lead_3zts7PJBadNRrtfvNUNn5lAcChvpUgt0PDXu67iXRKk"/>
    <s v="Sunrise system Inc"/>
    <s v="Daya Gowda"/>
    <s v="user_6dalmZ7hmWD47jhCVGdU1SSEcFMsz9rWtW2jPORgJvj"/>
    <s v="Vivek Singh"/>
    <s v="2022-05-30 10:14:52.100000+00:00"/>
    <s v="2022-09-12 10:02:40.391000+00:00"/>
    <m/>
    <s v="Bangalore"/>
    <m/>
    <m/>
    <m/>
    <n v="400"/>
    <m/>
    <m/>
    <m/>
    <m/>
    <m/>
    <m/>
    <m/>
    <m/>
    <m/>
    <m/>
    <m/>
    <s v="IT Services &amp; IT Consulting"/>
    <m/>
    <m/>
    <m/>
    <m/>
    <m/>
    <m/>
    <m/>
    <m/>
    <m/>
    <m/>
    <m/>
    <m/>
    <m/>
    <m/>
    <s v="user_encRk5bIEFN6ZA11h4WH2AdZTiZpogLSlMIaj0E30SZ"/>
    <s v="Daya Gowda"/>
    <m/>
    <m/>
    <s v="August"/>
    <s v="Cold Call"/>
    <m/>
    <m/>
    <m/>
    <m/>
    <m/>
    <m/>
    <s v="2022-03-30 04:53:53.885000+00:00"/>
    <s v="2022-09-12 11:22:56.885000+00:00"/>
    <m/>
  </r>
  <r>
    <s v="Vivek Singh"/>
    <n v="200000"/>
    <s v="INR"/>
    <n v="0"/>
    <s v="9/16/22"/>
    <s v="Sales"/>
    <s v="stat_kcR4fZg7TU7jjk1jAVua3qGLRS4J5uFayEjK5j02wtv"/>
    <s v="Unqualified"/>
    <n v="0"/>
    <s v="OpportunityStatusType.Lost"/>
    <s v="cont_WwtMXdIFsL1eabSLBxFYqMx1KzR80mnEQ0vlXci2YKX"/>
    <x v="164"/>
    <s v="GMC - Renewal"/>
    <s v="lead_Fdq4Mi7lk9Kgxsvpx3nvagEfr9zAFgICiMHojdtxjp2"/>
    <s v="VFM SYSTEMS &amp; SERVICES PVT LTD"/>
    <s v="Shreenath Bhat"/>
    <s v="user_6dalmZ7hmWD47jhCVGdU1SSEcFMsz9rWtW2jPORgJvj"/>
    <s v="Vivek Singh"/>
    <s v="2022-08-08 09:05:31.076000+00:00"/>
    <s v="2022-09-12 10:01:07.679000+00:00"/>
    <m/>
    <s v="Bangalore"/>
    <m/>
    <m/>
    <m/>
    <n v="35"/>
    <m/>
    <m/>
    <m/>
    <m/>
    <m/>
    <m/>
    <m/>
    <m/>
    <m/>
    <m/>
    <m/>
    <s v="IT Services &amp; IT Consulting"/>
    <m/>
    <m/>
    <m/>
    <m/>
    <m/>
    <m/>
    <m/>
    <m/>
    <m/>
    <m/>
    <m/>
    <m/>
    <s v="Arunkumar Dubey"/>
    <m/>
    <s v="user_vMd4rmcrSbjykdyL2J7rrYn84SWdcNc5FKligrmItPw"/>
    <s v="Shreenath Bhat"/>
    <m/>
    <m/>
    <s v="September"/>
    <s v="Cold Call"/>
    <m/>
    <m/>
    <m/>
    <m/>
    <m/>
    <m/>
    <s v="2021-08-25 17:20:02.018000+00:00"/>
    <s v="2022-09-12 10:01:24.220000+00:00"/>
    <s v="GMC"/>
  </r>
  <r>
    <s v="Abhiroop Ganguly"/>
    <n v="298600"/>
    <s v="INR"/>
    <n v="100"/>
    <d v="2022-11-09T00:00:00"/>
    <s v="Sales"/>
    <s v="stat_OZRiD1474QRJIpvnjHCZfiIvKcVD6mIKSSTzg8SwDVx"/>
    <s v="Won- Payment Completed"/>
    <n v="1"/>
    <s v="OpportunityStatusType.Won"/>
    <m/>
    <x v="1"/>
    <m/>
    <s v="lead_Lbx9EVMF7eLSby7zrHV8WxOeT3nlPO8QP87lY1FI2BV"/>
    <s v="BVC Eservices Pvt Ltd"/>
    <s v="Satyajit Chati"/>
    <s v="user_U27GK6WjhLhUhi1EDKXV57xMpn8n8DMIOjci1q3UReZ"/>
    <s v="Abhiroop Ganguly"/>
    <s v="2022-08-17 06:30:20.881000+00:00"/>
    <s v="2022-09-12 07:12:17.705000+00:00"/>
    <m/>
    <s v="Pune"/>
    <m/>
    <m/>
    <m/>
    <n v="8"/>
    <m/>
    <m/>
    <m/>
    <m/>
    <m/>
    <m/>
    <m/>
    <m/>
    <m/>
    <m/>
    <m/>
    <s v="Sports &amp; Entertainment"/>
    <m/>
    <m/>
    <m/>
    <m/>
    <m/>
    <m/>
    <m/>
    <m/>
    <m/>
    <m/>
    <m/>
    <m/>
    <s v="Rakesh Nade"/>
    <m/>
    <s v="user_5IQTpX6DsnoeoDfxqzqojpVoQLXPh68nhDjLS5ETjYj"/>
    <s v="Satyajit Chati"/>
    <s v="Shriram Kulkarni"/>
    <m/>
    <s v="September"/>
    <s v="Cold Call"/>
    <m/>
    <m/>
    <m/>
    <m/>
    <m/>
    <m/>
    <s v="2022-08-17 06:22:39.534000+00:00"/>
    <s v="2022-09-23 10:35:03.120000+00:00"/>
    <m/>
  </r>
  <r>
    <s v="Mayur Gadiyar"/>
    <n v="360000"/>
    <s v="INR"/>
    <n v="0"/>
    <s v="9/19/22"/>
    <s v="Sales"/>
    <s v="stat_1hn9nRJaLbI53NxPuSQgo90kRpbpKsFlwN4oEGNUTdO"/>
    <s v="Lost"/>
    <n v="0"/>
    <s v="OpportunityStatusType.Lost"/>
    <s v="cont_GaHtgw0rDBj6R1iXEun17OppWtXkXe1ERJ2CGT9klbQ"/>
    <x v="165"/>
    <s v="Client not responding  Wanted updated claims mis and summary"/>
    <s v="lead_m7GGh6Rsz8MvmTC4GGUjN0cmE3OqZE1k40jg3W3MjfP"/>
    <s v="Atlas Systems"/>
    <s v="Nikhil Ahuja"/>
    <s v="user_bdUPAGjcS7p6513So3N4g3aWNS5HuBuVJi7bvCPAsLt"/>
    <s v="Mayur Gadiyar"/>
    <s v="2022-07-04 06:51:57.359000+00:00"/>
    <s v="2022-09-12 06:58:55.184000+00:00"/>
    <m/>
    <s v="Bangalore"/>
    <m/>
    <m/>
    <m/>
    <n v="120"/>
    <m/>
    <m/>
    <m/>
    <m/>
    <m/>
    <m/>
    <m/>
    <m/>
    <m/>
    <m/>
    <m/>
    <s v="Professional Services"/>
    <m/>
    <m/>
    <m/>
    <m/>
    <m/>
    <m/>
    <m/>
    <m/>
    <m/>
    <m/>
    <m/>
    <m/>
    <m/>
    <m/>
    <s v="user_ocHSJH83OJnHCvKyMbjx8WOOK8PMgAUGIj1qK0q0dMV"/>
    <s v="Nikhil Ahuja"/>
    <m/>
    <m/>
    <s v="September"/>
    <s v="Gated Content"/>
    <m/>
    <m/>
    <s v="Employee Engagement Handbook"/>
    <m/>
    <m/>
    <m/>
    <s v="2022-04-22 07:30:02.534000+00:00"/>
    <s v="2022-09-30 10:12:24.099000+00:00"/>
    <s v="GMC"/>
  </r>
  <r>
    <s v="Anshum Naithani"/>
    <n v="1500000"/>
    <s v="INR"/>
    <n v="0"/>
    <s v="9/24/22"/>
    <s v="Sales"/>
    <s v="stat_kcR4fZg7TU7jjk1jAVua3qGLRS4J5uFayEjK5j02wtv"/>
    <s v="Unqualified"/>
    <n v="0"/>
    <s v="OpportunityStatusType.Lost"/>
    <s v="cont_5h5XnI1TnVD9vOPzINUGpHRrbin4vOVZFmJ2MW6y6os"/>
    <x v="166"/>
    <s v="GMC - Renewal; for 10000 employees other details will share only after priority list shortlisting."/>
    <s v="lead_fz6hVNHiVpXzeRBotbRs3C2MWyTVIjbbxVsz5TPba0t"/>
    <s v="Kalpataru Developers"/>
    <s v="Shreenath Bhat"/>
    <s v="user_GL8PBiV4pvzsQLVHSdZLeMQAQcGjCvLkffg486DHfZJ"/>
    <s v="Anshum Naithani"/>
    <s v="2022-07-13 09:56:20.068000+00:00"/>
    <s v="2022-09-12 06:54:37.909000+00:00"/>
    <m/>
    <s v="Mumbai"/>
    <m/>
    <m/>
    <m/>
    <n v="3000"/>
    <m/>
    <m/>
    <m/>
    <m/>
    <m/>
    <m/>
    <m/>
    <s v="PAID_SOCIAL"/>
    <m/>
    <m/>
    <m/>
    <s v="Construction &amp; Real Estate"/>
    <m/>
    <m/>
    <m/>
    <m/>
    <m/>
    <m/>
    <m/>
    <m/>
    <m/>
    <m/>
    <m/>
    <m/>
    <s v="Mrunmay Jalgaonkar"/>
    <m/>
    <s v="user_bdUPAGjcS7p6513So3N4g3aWNS5HuBuVJi7bvCPAsLt"/>
    <s v="Mayur Gadiyar"/>
    <m/>
    <m/>
    <s v="September"/>
    <s v="Cold Call"/>
    <s v="Naukri.com"/>
    <m/>
    <s v="Winning talent beyond salary"/>
    <m/>
    <m/>
    <m/>
    <s v="2021-09-02 05:12:13.193000+00:00"/>
    <s v="2022-09-12 06:54:37.999000+00:00"/>
    <s v="GMC"/>
  </r>
  <r>
    <s v="Prateek Wadhwa"/>
    <n v="25000"/>
    <s v="INR"/>
    <n v="0"/>
    <s v="9/30/22"/>
    <s v="Sales"/>
    <s v="stat_1hn9nRJaLbI53NxPuSQgo90kRpbpKsFlwN4oEGNUTdO"/>
    <s v="Lost"/>
    <n v="0"/>
    <s v="OpportunityStatusType.Lost"/>
    <s v="cont_10EysQDvtLLw4fY8PE9uTL8ERnu8NORmdqMyaGwEsym"/>
    <x v="1"/>
    <s v="GMC"/>
    <s v="lead_uP86QBEy2NCCdjt3X5hRLvT44gu9IRNrN9eRNmNCYtC"/>
    <s v="Omniflo"/>
    <s v="Bharti Bankey"/>
    <s v="user_FdWFezbLzkYQcGsBUsjZO25nr2poK2nRbqV47Rs5Kfm"/>
    <s v="Prateek Wadhwa"/>
    <s v="2022-08-26 09:28:44.553000+00:00"/>
    <s v="2022-09-12 07:06:44.303000+00:00"/>
    <m/>
    <s v="Bangalore"/>
    <m/>
    <s v="2022-08-19 07:27:12+00:00"/>
    <m/>
    <n v="12"/>
    <m/>
    <m/>
    <m/>
    <m/>
    <m/>
    <m/>
    <m/>
    <m/>
    <m/>
    <m/>
    <m/>
    <s v="Retail"/>
    <m/>
    <m/>
    <m/>
    <m/>
    <m/>
    <m/>
    <m/>
    <m/>
    <m/>
    <m/>
    <m/>
    <m/>
    <s v="Rakesh Nade"/>
    <m/>
    <s v="user_aM3WaaSUQQmaNnsm9l2FQRVWUEr8RN2ZdXzsuQUalQ3"/>
    <s v="Bharti Bankey"/>
    <m/>
    <m/>
    <m/>
    <s v="Inbound"/>
    <s v="Inbound via website"/>
    <m/>
    <s v="Employee Count 25"/>
    <m/>
    <m/>
    <m/>
    <s v="2022-08-19 07:30:08.168000+00:00"/>
    <s v="2022-09-20 15:07:47.244000+00:00"/>
    <m/>
  </r>
  <r>
    <s v="Omkar Ghate"/>
    <n v="500000"/>
    <s v="INR"/>
    <n v="0"/>
    <d v="2022-12-09T00:00:00"/>
    <s v="Sales"/>
    <s v="stat_kcR4fZg7TU7jjk1jAVua3qGLRS4J5uFayEjK5j02wtv"/>
    <s v="Unqualified"/>
    <n v="0"/>
    <s v="OpportunityStatusType.Lost"/>
    <s v="cont_fnWmpkSsaThxyfpsUh50WodRE6XO1yhKNOEP093QTtW"/>
    <x v="167"/>
    <s v="Holtec Pune GTL"/>
    <s v="lead_aaP4fTbN4GANvIVMJrT4cXcz26nSm4JIfg69mXddhYA"/>
    <s v="Holtec Asia"/>
    <s v="Sarvesh Pawar"/>
    <s v="user_9SBRjyF0n4iWuhUdqRyQkFhl2J4uyNKhFWvvJEvunX8"/>
    <s v="Omkar Ghate"/>
    <s v="2022-08-30 09:44:13.441000+00:00"/>
    <s v="2022-09-12 06:07:10.143000+00:00"/>
    <m/>
    <s v="Pune"/>
    <m/>
    <s v="2020-08-20 09:04:45+00:00"/>
    <m/>
    <n v="200"/>
    <m/>
    <m/>
    <m/>
    <m/>
    <m/>
    <m/>
    <m/>
    <m/>
    <m/>
    <m/>
    <m/>
    <s v="Oil &amp; Gas"/>
    <m/>
    <m/>
    <m/>
    <m/>
    <m/>
    <m/>
    <m/>
    <m/>
    <m/>
    <m/>
    <m/>
    <m/>
    <s v="Deepak Yadav"/>
    <m/>
    <s v="user_A8KOTZADnUtEQOLt4nSLAmteNStuGh80js75RYjrXVt"/>
    <s v="Sarvesh Pawar"/>
    <m/>
    <m/>
    <s v="March; September"/>
    <s v="Gated Content"/>
    <s v="Naukri.com"/>
    <m/>
    <s v="Sameer Feb Outbound'21"/>
    <m/>
    <m/>
    <m/>
    <s v="2020-12-06 09:55:45.828000+00:00"/>
    <s v="2022-09-19 09:59:12.043000+00:00"/>
    <s v="GTL"/>
  </r>
  <r>
    <s v="Tejas Kulkarni"/>
    <n v="200000"/>
    <s v="INR"/>
    <n v="50"/>
    <s v="9/30/22"/>
    <s v="Sales"/>
    <s v="stat_T3kAAaxxVQ5lPxDDIp76iVMLZhmGR6CEbdlVFNl0tPj"/>
    <s v="Quote Comparison Ready"/>
    <n v="0"/>
    <s v="OpportunityStatusType.Active"/>
    <s v="cont_aTLLHrmAnExlyYXvyIJBJJ8VrE44DL5CumR77sbEjCr"/>
    <x v="168"/>
    <s v="Fresh - GMC policy"/>
    <s v="lead_HR2l0UcQex3EVZocN1xf3JaZYq36Fx0gwunc3YEV0lF"/>
    <s v="Cacti Global"/>
    <s v="Daniel Patra"/>
    <s v="user_sREdxbAJihL2Zbgic7tyQ6Rc4Mny7HnD1RNGhA9DDYh"/>
    <s v="Prajakta Sahastrabudhe"/>
    <s v="2022-08-12 11:09:08.801000+00:00"/>
    <s v="2022-09-12 06:13:09.131000+00:00"/>
    <m/>
    <s v="Mumbai"/>
    <m/>
    <m/>
    <m/>
    <n v="71"/>
    <m/>
    <m/>
    <m/>
    <m/>
    <m/>
    <m/>
    <m/>
    <m/>
    <m/>
    <m/>
    <m/>
    <s v="Professional Services"/>
    <m/>
    <m/>
    <m/>
    <m/>
    <m/>
    <m/>
    <m/>
    <m/>
    <m/>
    <m/>
    <m/>
    <m/>
    <s v="Ravi Jaiswal"/>
    <m/>
    <s v="user_doWYUHOvQ3f5K3ugoH7kbrXnoPuCbasVEsKoA9COWQo"/>
    <s v="Daniel Patra"/>
    <m/>
    <m/>
    <m/>
    <s v="Cold Call"/>
    <s v="Mr. E"/>
    <m/>
    <m/>
    <m/>
    <m/>
    <m/>
    <s v="2022-07-12 04:11:40.947000+00:00"/>
    <s v="2022-09-12 06:13:09.185000+00:00"/>
    <s v="GMC"/>
  </r>
  <r>
    <s v="Abhishek Chauhan"/>
    <n v="600000"/>
    <s v="INR"/>
    <n v="0"/>
    <s v="9/15/22"/>
    <s v="Sales"/>
    <s v="stat_kcR4fZg7TU7jjk1jAVua3qGLRS4J5uFayEjK5j02wtv"/>
    <s v="Unqualified"/>
    <n v="0"/>
    <s v="OpportunityStatusType.Lost"/>
    <m/>
    <x v="1"/>
    <s v="Still client is under budget discussions"/>
    <s v="lead_PXFPYtITXphC0uc1bNYYkz45tbCruqVJWhEtUgXTIdZ"/>
    <s v="JustAnswer"/>
    <s v="Aditya Binani"/>
    <s v="user_ojX3B6giQCeKnOjqd4gdwXUl0CqqHMXNORvxR6POXn6"/>
    <s v="Abhishek Chauhan"/>
    <s v="2022-05-24 11:42:49.449000+00:00"/>
    <s v="2022-09-12 06:20:25.450000+00:00"/>
    <m/>
    <s v="Bangalore"/>
    <m/>
    <m/>
    <m/>
    <n v="130"/>
    <m/>
    <m/>
    <m/>
    <m/>
    <m/>
    <m/>
    <m/>
    <m/>
    <m/>
    <m/>
    <m/>
    <s v="IT Services &amp; IT Consulting"/>
    <m/>
    <m/>
    <m/>
    <m/>
    <m/>
    <m/>
    <m/>
    <m/>
    <m/>
    <m/>
    <m/>
    <m/>
    <s v="Jitin Gopi"/>
    <m/>
    <s v="user_g5Yw4Z4XnIbmcGhJO80vdtFdd5ElcDlgYO3q8l82ODn"/>
    <s v="Aditya Binani"/>
    <s v="Arindam Majee"/>
    <m/>
    <s v="June; May"/>
    <s v="Cold Call"/>
    <m/>
    <m/>
    <m/>
    <m/>
    <m/>
    <m/>
    <s v="2021-10-01 07:03:39.581000+00:00"/>
    <s v="2022-09-12 06:20:25.510000+00:00"/>
    <m/>
  </r>
  <r>
    <s v="Tejas Kulkarni"/>
    <n v="20000"/>
    <s v="INR"/>
    <n v="50"/>
    <s v="9/30/22"/>
    <s v="Sales"/>
    <s v="stat_kLhaUSYbyIgQOHjvcKAHYNQn1lIjd0wTZfiU50Lt3mL"/>
    <s v="Demo Completed"/>
    <n v="0"/>
    <s v="OpportunityStatusType.Active"/>
    <m/>
    <x v="1"/>
    <s v="GMC-Fresh"/>
    <s v="lead_Guxav786TbnI2LhNt9SQQEDudlIOawY7HqPPOcQQbYg"/>
    <s v="TechExped"/>
    <s v="Bharti Bankey"/>
    <s v="user_sREdxbAJihL2Zbgic7tyQ6Rc4Mny7HnD1RNGhA9DDYh"/>
    <s v="Prajakta Sahastrabudhe"/>
    <s v="2022-08-23 10:38:16.511000+00:00"/>
    <s v="2022-09-12 05:15:56.815000+00:00"/>
    <m/>
    <s v="Mumbai"/>
    <m/>
    <s v="2022-08-23 08:37:20+00:00"/>
    <m/>
    <n v="8"/>
    <m/>
    <m/>
    <m/>
    <m/>
    <m/>
    <m/>
    <m/>
    <s v="ORGANIC_SEARCH"/>
    <m/>
    <m/>
    <m/>
    <m/>
    <m/>
    <m/>
    <m/>
    <m/>
    <m/>
    <m/>
    <m/>
    <m/>
    <m/>
    <m/>
    <m/>
    <m/>
    <m/>
    <m/>
    <s v="user_aM3WaaSUQQmaNnsm9l2FQRVWUEr8RN2ZdXzsuQUalQ3"/>
    <s v="Bharti Bankey"/>
    <m/>
    <m/>
    <m/>
    <s v="Inbound"/>
    <s v="Inbound via website"/>
    <m/>
    <s v="Employee Count 25"/>
    <m/>
    <m/>
    <m/>
    <s v="2022-08-23 08:40:02.259000+00:00"/>
    <s v="2022-09-12 05:15:56.871000+00:00"/>
    <m/>
  </r>
  <r>
    <s v="Chetan Kumar"/>
    <n v="2500000"/>
    <s v="INR"/>
    <n v="0"/>
    <s v="9/15/22"/>
    <s v="Sales"/>
    <s v="stat_kcR4fZg7TU7jjk1jAVua3qGLRS4J5uFayEjK5j02wtv"/>
    <s v="Unqualified"/>
    <n v="0"/>
    <s v="OpportunityStatusType.Lost"/>
    <m/>
    <x v="1"/>
    <s v="Parental - Fresh"/>
    <s v="lead_kulB8ZR7Vif2PM55xIO9VnfweGdZ56yEiW0UN4noTpA"/>
    <s v="Netscribes"/>
    <s v="Aditya Binani"/>
    <s v="user_g5Yw4Z4XnIbmcGhJO80vdtFdd5ElcDlgYO3q8l82ODn"/>
    <s v="Aditya Binani"/>
    <s v="2022-07-21 09:14:34.786000+00:00"/>
    <s v="2022-09-12 05:19:40.678000+00:00"/>
    <m/>
    <s v="Mumbai"/>
    <m/>
    <m/>
    <m/>
    <n v="315"/>
    <m/>
    <m/>
    <m/>
    <m/>
    <m/>
    <m/>
    <m/>
    <s v="PAID_SOCIAL"/>
    <m/>
    <m/>
    <m/>
    <s v="Others"/>
    <m/>
    <m/>
    <m/>
    <m/>
    <m/>
    <m/>
    <m/>
    <m/>
    <m/>
    <m/>
    <m/>
    <m/>
    <s v="Aniket Vahile"/>
    <m/>
    <s v="user_g5Yw4Z4XnIbmcGhJO80vdtFdd5ElcDlgYO3q8l82ODn"/>
    <s v="Aditya Binani"/>
    <m/>
    <m/>
    <s v="August; September"/>
    <s v="Gated Content"/>
    <s v="Naukri.com"/>
    <m/>
    <s v="Employee Engagement Handbook"/>
    <m/>
    <m/>
    <m/>
    <s v="2021-04-20 11:36:27.296000+00:00"/>
    <s v="2022-09-24 08:10:57.609000+00:00"/>
    <m/>
  </r>
  <r>
    <s v="Sameer Iftekhari"/>
    <n v="250000"/>
    <s v="INR"/>
    <n v="50"/>
    <s v="9/30/22"/>
    <s v="Sales"/>
    <s v="stat_LAF6zc710op7pnBQxMZo0IXU6mVHAxtY6FLz1R7BEWw"/>
    <s v="Data Received"/>
    <n v="0"/>
    <s v="OpportunityStatusType.Active"/>
    <s v="cont_eI2It0ziU0O9LWe7ss5uC2S6PF7VzhMPVj0YdzyGN29"/>
    <x v="169"/>
    <s v="Cyber insur"/>
    <s v="lead_khTuu7r82kyPrJmAIcRX6ciMRsbvkwVrLKeP46EMt8R"/>
    <s v="Dista Technologies"/>
    <s v="Gauri Jori"/>
    <s v="user_sREdxbAJihL2Zbgic7tyQ6Rc4Mny7HnD1RNGhA9DDYh"/>
    <s v="Prajakta Sahastrabudhe"/>
    <s v="2022-08-26 05:38:41.705000+00:00"/>
    <s v="2022-09-12 05:28:20.834000+00:00"/>
    <m/>
    <s v="Other"/>
    <m/>
    <m/>
    <m/>
    <n v="50"/>
    <m/>
    <m/>
    <m/>
    <m/>
    <m/>
    <m/>
    <m/>
    <m/>
    <m/>
    <m/>
    <m/>
    <s v="IT Services &amp; IT Consulting"/>
    <m/>
    <m/>
    <m/>
    <m/>
    <m/>
    <m/>
    <m/>
    <m/>
    <m/>
    <m/>
    <m/>
    <m/>
    <m/>
    <m/>
    <s v="user_sREdxbAJihL2Zbgic7tyQ6Rc4Mny7HnD1RNGhA9DDYh"/>
    <s v="Prajakta Sahastrabudhe"/>
    <s v="Siddharth Angolkar"/>
    <m/>
    <s v="March"/>
    <s v="Cold Call"/>
    <m/>
    <m/>
    <m/>
    <m/>
    <m/>
    <m/>
    <s v="2022-03-03 10:47:50.160000+00:00"/>
    <s v="2022-09-23 05:53:16.988000+00:00"/>
    <m/>
  </r>
  <r>
    <s v="Prateek Wadhwa"/>
    <n v="500000"/>
    <s v="INR"/>
    <n v="0"/>
    <s v="9/30/22"/>
    <s v="Sales"/>
    <s v="stat_kcR4fZg7TU7jjk1jAVua3qGLRS4J5uFayEjK5j02wtv"/>
    <s v="Unqualified"/>
    <n v="0"/>
    <s v="OpportunityStatusType.Lost"/>
    <s v="cont_NlWy7olKnpo5zbhPlA8WjwnOLvL4CmTE3diKBhk1nIR"/>
    <x v="170"/>
    <m/>
    <s v="lead_apRLmd1Jz9YIFnkU2r078aWKvIuEHDnaIFNgpXyBHgb"/>
    <s v="Manav Energy Pvt Ltd"/>
    <s v="Prateek Wadhwa"/>
    <s v="user_FdWFezbLzkYQcGsBUsjZO25nr2poK2nRbqV47Rs5Kfm"/>
    <s v="Prateek Wadhwa"/>
    <s v="2022-07-11 09:45:46.446000+00:00"/>
    <s v="2022-09-12 05:10:45.094000+00:00"/>
    <m/>
    <s v="Bangalore"/>
    <m/>
    <m/>
    <m/>
    <n v="100"/>
    <m/>
    <m/>
    <m/>
    <m/>
    <m/>
    <m/>
    <m/>
    <m/>
    <m/>
    <m/>
    <m/>
    <s v="Renewables &amp; Environment"/>
    <m/>
    <m/>
    <m/>
    <m/>
    <m/>
    <m/>
    <m/>
    <m/>
    <m/>
    <m/>
    <m/>
    <m/>
    <m/>
    <m/>
    <s v="user_FdWFezbLzkYQcGsBUsjZO25nr2poK2nRbqV47Rs5Kfm"/>
    <s v="Prateek Wadhwa"/>
    <m/>
    <m/>
    <s v="September"/>
    <s v="Gated Content"/>
    <m/>
    <m/>
    <s v="Employee Engagement Handbook"/>
    <m/>
    <m/>
    <m/>
    <s v="2022-05-20 02:51:35.942000+00:00"/>
    <s v="2022-09-12 05:10:53.486000+00:00"/>
    <s v="GTL"/>
  </r>
  <r>
    <s v="Prateek Wadhwa"/>
    <n v="500000"/>
    <s v="INR"/>
    <n v="0"/>
    <s v="9/17/22"/>
    <s v="Sales"/>
    <s v="stat_kcR4fZg7TU7jjk1jAVua3qGLRS4J5uFayEjK5j02wtv"/>
    <s v="Unqualified"/>
    <n v="0"/>
    <s v="OpportunityStatusType.Lost"/>
    <s v="cont_NlWy7olKnpo5zbhPlA8WjwnOLvL4CmTE3diKBhk1nIR"/>
    <x v="170"/>
    <s v="1+3"/>
    <s v="lead_apRLmd1Jz9YIFnkU2r078aWKvIuEHDnaIFNgpXyBHgb"/>
    <s v="Manav Energy Pvt Ltd"/>
    <s v="Prateek Wadhwa"/>
    <s v="user_FdWFezbLzkYQcGsBUsjZO25nr2poK2nRbqV47Rs5Kfm"/>
    <s v="Prateek Wadhwa"/>
    <s v="2022-05-24 10:17:17.784000+00:00"/>
    <s v="2022-09-12 05:10:37.821000+00:00"/>
    <m/>
    <s v="Bangalore"/>
    <m/>
    <m/>
    <m/>
    <n v="100"/>
    <m/>
    <m/>
    <m/>
    <m/>
    <m/>
    <m/>
    <m/>
    <m/>
    <m/>
    <m/>
    <m/>
    <s v="Renewables &amp; Environment"/>
    <m/>
    <m/>
    <m/>
    <m/>
    <m/>
    <m/>
    <m/>
    <m/>
    <m/>
    <m/>
    <m/>
    <m/>
    <m/>
    <m/>
    <s v="user_FdWFezbLzkYQcGsBUsjZO25nr2poK2nRbqV47Rs5Kfm"/>
    <s v="Prateek Wadhwa"/>
    <m/>
    <m/>
    <s v="September"/>
    <s v="Gated Content"/>
    <m/>
    <m/>
    <s v="Employee Engagement Handbook"/>
    <m/>
    <m/>
    <m/>
    <s v="2022-05-20 02:51:35.942000+00:00"/>
    <s v="2022-09-12 05:10:53.486000+00:00"/>
    <s v="GMC"/>
  </r>
  <r>
    <s v="Prateek Wadhwa"/>
    <n v="40000"/>
    <s v="INR"/>
    <n v="0"/>
    <s v="9/17/22"/>
    <s v="Sales"/>
    <s v="stat_kcR4fZg7TU7jjk1jAVua3qGLRS4J5uFayEjK5j02wtv"/>
    <s v="Unqualified"/>
    <n v="0"/>
    <s v="OpportunityStatusType.Lost"/>
    <s v="cont_NlWy7olKnpo5zbhPlA8WjwnOLvL4CmTE3diKBhk1nIR"/>
    <x v="170"/>
    <m/>
    <s v="lead_apRLmd1Jz9YIFnkU2r078aWKvIuEHDnaIFNgpXyBHgb"/>
    <s v="Manav Energy Pvt Ltd"/>
    <s v="Prateek Wadhwa"/>
    <s v="user_FdWFezbLzkYQcGsBUsjZO25nr2poK2nRbqV47Rs5Kfm"/>
    <s v="Prateek Wadhwa"/>
    <s v="2022-05-24 10:17:42.882000+00:00"/>
    <s v="2022-09-12 05:10:53.444000+00:00"/>
    <m/>
    <s v="Bangalore"/>
    <m/>
    <m/>
    <m/>
    <n v="100"/>
    <m/>
    <m/>
    <m/>
    <m/>
    <m/>
    <m/>
    <m/>
    <m/>
    <m/>
    <m/>
    <m/>
    <s v="Renewables &amp; Environment"/>
    <m/>
    <m/>
    <m/>
    <m/>
    <m/>
    <m/>
    <m/>
    <m/>
    <m/>
    <m/>
    <m/>
    <m/>
    <m/>
    <m/>
    <s v="user_FdWFezbLzkYQcGsBUsjZO25nr2poK2nRbqV47Rs5Kfm"/>
    <s v="Prateek Wadhwa"/>
    <m/>
    <m/>
    <s v="September"/>
    <s v="Gated Content"/>
    <m/>
    <m/>
    <s v="Employee Engagement Handbook"/>
    <m/>
    <m/>
    <m/>
    <s v="2022-05-20 02:51:35.942000+00:00"/>
    <s v="2022-09-12 05:10:53.486000+00:00"/>
    <s v="GPA"/>
  </r>
  <r>
    <s v="Abhiroop Ganguly"/>
    <n v="725000"/>
    <s v="INR"/>
    <n v="0"/>
    <s v="9/18/22"/>
    <s v="Sales"/>
    <s v="stat_kcR4fZg7TU7jjk1jAVua3qGLRS4J5uFayEjK5j02wtv"/>
    <s v="Unqualified"/>
    <n v="0"/>
    <s v="OpportunityStatusType.Lost"/>
    <s v="cont_FlKGrwCbb2QEuKHggEMU7fV7HDcDyYpLwTPVcUGjxr2"/>
    <x v="171"/>
    <s v="GMC (Renewal)"/>
    <s v="lead_v4Zg9sltzT6Sz3DG4tLFNkaFQJuk7nzcuTKTPPDe7Ee"/>
    <s v="Alfa Facade Systems Pvt. Ltd."/>
    <s v="Pranav Kenjale"/>
    <s v="user_sREdxbAJihL2Zbgic7tyQ6Rc4Mny7HnD1RNGhA9DDYh"/>
    <s v="Prajakta Sahastrabudhe"/>
    <s v="2022-08-05 07:36:40.842000+00:00"/>
    <s v="2022-09-12 04:54:27.757000+00:00"/>
    <m/>
    <s v="Pune"/>
    <m/>
    <m/>
    <m/>
    <n v="145"/>
    <m/>
    <m/>
    <m/>
    <m/>
    <m/>
    <m/>
    <m/>
    <m/>
    <m/>
    <m/>
    <m/>
    <s v="Construction &amp; Real Estate"/>
    <m/>
    <m/>
    <m/>
    <m/>
    <m/>
    <m/>
    <m/>
    <m/>
    <m/>
    <m/>
    <m/>
    <m/>
    <s v="Aniket Vahile"/>
    <m/>
    <s v="user_x9AtbGLhDmWYC9XAmYdfwBt9yiXbgMhBuZpIoFuN8Cd"/>
    <s v="Pranav Kenjale"/>
    <m/>
    <m/>
    <s v="October"/>
    <s v="Cold Call"/>
    <m/>
    <m/>
    <m/>
    <m/>
    <m/>
    <m/>
    <s v="2022-04-03 18:16:53.394000+00:00"/>
    <s v="2022-10-06 12:23:54.189000+00:00"/>
    <m/>
  </r>
  <r>
    <s v="Akash Singh"/>
    <n v="450000"/>
    <s v="INR"/>
    <n v="0"/>
    <d v="2022-12-09T00:00:00"/>
    <s v="Sales"/>
    <s v="stat_1hn9nRJaLbI53NxPuSQgo90kRpbpKsFlwN4oEGNUTdO"/>
    <s v="Lost"/>
    <n v="0"/>
    <s v="OpportunityStatusType.Lost"/>
    <s v="cont_AD1xvsGRVWQ1L1uhT5egEuRXQOlqFobVz9Tc9jLG1zY"/>
    <x v="172"/>
    <s v="banglore based 46 count september renewal  WE WERE NOT ABLE TO PROVIDE 100%COVERAGE ON AYUSH TREATMENT THAT IS THE REASON CUSTOMER WENT WITH INCUMBENT AS THEY WERE PROVIDING WITH SOME INSURANCE COMPANY"/>
    <s v="lead_IyNg16foZZxLophZ5o491kwGXDAmp8Y23nIEa9tdHyc"/>
    <s v="Shycocancorp"/>
    <s v="Gauri Munge"/>
    <s v="user_a8nqX3z7ISW88f172GrmiROpYjjP29QrWrDfKdMgnvc"/>
    <s v="Akash Singh"/>
    <s v="2022-08-30 06:45:28.263000+00:00"/>
    <s v="2022-09-12 03:33:44.898000+00:00"/>
    <m/>
    <m/>
    <m/>
    <m/>
    <m/>
    <n v="46"/>
    <m/>
    <m/>
    <m/>
    <m/>
    <m/>
    <m/>
    <m/>
    <m/>
    <m/>
    <m/>
    <m/>
    <m/>
    <m/>
    <m/>
    <m/>
    <m/>
    <m/>
    <m/>
    <m/>
    <m/>
    <m/>
    <m/>
    <m/>
    <m/>
    <m/>
    <m/>
    <s v="user_2jRs4eIjwv8MozxYA1DE9MMy0FWf2gMgweg2LiJNu64"/>
    <s v="Gauri Munge"/>
    <s v="Snehal Mane"/>
    <m/>
    <s v="September"/>
    <s v="Gated Content"/>
    <m/>
    <m/>
    <s v="Downloaded the guide: Designing employee healthcare plan"/>
    <m/>
    <m/>
    <m/>
    <s v="2021-11-29 18:26:07.166000+00:00"/>
    <s v="2022-09-12 03:33:59.124000+00:00"/>
    <m/>
  </r>
  <r>
    <s v="Chetan Kumar"/>
    <n v="375000"/>
    <s v="INR"/>
    <n v="0"/>
    <s v="9/30/22"/>
    <s v="Sales"/>
    <s v="stat_kcR4fZg7TU7jjk1jAVua3qGLRS4J5uFayEjK5j02wtv"/>
    <s v="Unqualified"/>
    <n v="0"/>
    <s v="OpportunityStatusType.Lost"/>
    <s v="cont_qGhoMJsLtuZOAmHmxaZ8wYE3xhv1PEEGjQV2v39KXci"/>
    <x v="173"/>
    <s v="4. GMC B. VVF Limited - GMC - Sept - 3.75 Lakhs Pre - Employees - 97 employees - 227 Lives"/>
    <s v="lead_QPYb7livVMnFnGcXoCMQqJHErjbwJ0OaY73uPlVT8ft"/>
    <s v="VVF Group"/>
    <s v="Mayur Gadiyar"/>
    <s v="user_hAuUqCTCw5r4tCUrswIWPSW7LJ1XIBbttZVmJkxmzGq"/>
    <s v="Chetan Kumar"/>
    <s v="2022-02-03 12:14:47.264000+00:00"/>
    <s v="2022-09-12 02:47:17.165000+00:00"/>
    <m/>
    <s v="Mumbai"/>
    <m/>
    <m/>
    <m/>
    <n v="818"/>
    <m/>
    <m/>
    <m/>
    <m/>
    <m/>
    <m/>
    <m/>
    <m/>
    <m/>
    <m/>
    <m/>
    <s v="Manufacturing"/>
    <m/>
    <m/>
    <m/>
    <m/>
    <m/>
    <m/>
    <m/>
    <m/>
    <m/>
    <m/>
    <m/>
    <m/>
    <s v="Aniket Vahile"/>
    <m/>
    <s v="user_bdUPAGjcS7p6513So3N4g3aWNS5HuBuVJi7bvCPAsLt"/>
    <s v="Mayur Gadiyar"/>
    <s v="Anjali Nishu"/>
    <m/>
    <s v="July; March; September"/>
    <s v="Cold Call"/>
    <s v="fundoodata"/>
    <m/>
    <m/>
    <m/>
    <m/>
    <m/>
    <s v="2020-12-14 12:48:32.404000+00:00"/>
    <s v="2022-10-13 07:43:25.514000+00:00"/>
    <m/>
  </r>
  <r>
    <s v="Mayur Gadiyar"/>
    <n v="169858"/>
    <s v="INR"/>
    <n v="100"/>
    <d v="2022-09-09T00:00:00"/>
    <s v="Sales"/>
    <s v="stat_OZRiD1474QRJIpvnjHCZfiIvKcVD6mIKSSTzg8SwDVx"/>
    <s v="Won- Payment Completed"/>
    <n v="1"/>
    <s v="OpportunityStatusType.Won"/>
    <s v="cont_3lTToNt9YLCvJMmiDzRztRwL9D8LldCLsYUce4UxE8Y"/>
    <x v="174"/>
    <m/>
    <s v="lead_pypIwwfzDV8Wisvp7Iuni53X3x6AN8MYzt3zQLagqOW"/>
    <s v="Mascot Spincontrol India Pvt Ltd"/>
    <s v="Vinoth Mohan"/>
    <s v="user_bdUPAGjcS7p6513So3N4g3aWNS5HuBuVJi7bvCPAsLt"/>
    <s v="Mayur Gadiyar"/>
    <s v="2022-07-28 05:43:29.069000+00:00"/>
    <s v="2022-09-10 09:31:31.233000+00:00"/>
    <m/>
    <s v="Mumbai"/>
    <m/>
    <m/>
    <m/>
    <n v="63"/>
    <m/>
    <m/>
    <m/>
    <m/>
    <m/>
    <m/>
    <m/>
    <s v="PAID_SOCIAL"/>
    <m/>
    <m/>
    <m/>
    <s v="Manufacturing"/>
    <m/>
    <m/>
    <m/>
    <m/>
    <m/>
    <m/>
    <m/>
    <m/>
    <m/>
    <m/>
    <m/>
    <m/>
    <m/>
    <m/>
    <s v="user_N2Wvx57ff3o0vmVPS4RR0gXHdA5qVZKmxAMYwKh2zLa"/>
    <s v="Vinoth Mohan"/>
    <s v="Yogesh Shukla"/>
    <m/>
    <s v="July"/>
    <s v="Gated Content"/>
    <m/>
    <m/>
    <s v="Employee Engagement Handbook"/>
    <m/>
    <m/>
    <m/>
    <s v="2022-06-23 10:19:18.761000+00:00"/>
    <s v="2022-10-19 09:12:15.677000+00:00"/>
    <s v="GMC"/>
  </r>
  <r>
    <s v="Chetan Kumar"/>
    <n v="8000000"/>
    <s v="INR"/>
    <n v="0"/>
    <s v="9/29/22"/>
    <s v="Sales"/>
    <s v="stat_kcR4fZg7TU7jjk1jAVua3qGLRS4J5uFayEjK5j02wtv"/>
    <s v="Unqualified"/>
    <n v="0"/>
    <s v="OpportunityStatusType.Lost"/>
    <s v="cont_qGhoMJsLtuZOAmHmxaZ8wYE3xhv1PEEGjQV2v39KXci"/>
    <x v="173"/>
    <s v="C. GMC  VVF India - - GMC - Sept - 80 Lakhs Pre -"/>
    <s v="lead_QPYb7livVMnFnGcXoCMQqJHErjbwJ0OaY73uPlVT8ft"/>
    <s v="VVF Group"/>
    <s v="Mayur Gadiyar"/>
    <s v="user_hAuUqCTCw5r4tCUrswIWPSW7LJ1XIBbttZVmJkxmzGq"/>
    <s v="Chetan Kumar"/>
    <s v="2022-02-03 12:16:25.696000+00:00"/>
    <s v="2022-09-12 02:47:08.029000+00:00"/>
    <m/>
    <s v="Mumbai"/>
    <m/>
    <m/>
    <m/>
    <n v="818"/>
    <m/>
    <m/>
    <m/>
    <m/>
    <m/>
    <m/>
    <m/>
    <m/>
    <m/>
    <m/>
    <m/>
    <s v="Manufacturing"/>
    <m/>
    <m/>
    <m/>
    <m/>
    <m/>
    <m/>
    <m/>
    <m/>
    <m/>
    <m/>
    <m/>
    <m/>
    <s v="Aniket Vahile"/>
    <m/>
    <s v="user_bdUPAGjcS7p6513So3N4g3aWNS5HuBuVJi7bvCPAsLt"/>
    <s v="Mayur Gadiyar"/>
    <s v="Anjali Nishu"/>
    <m/>
    <s v="July; March; September"/>
    <s v="Cold Call"/>
    <s v="fundoodata"/>
    <m/>
    <m/>
    <m/>
    <m/>
    <m/>
    <s v="2020-12-14 12:48:32.404000+00:00"/>
    <s v="2022-10-13 07:43:25.514000+00:00"/>
    <s v="GMC"/>
  </r>
  <r>
    <s v="Anshum Naithani"/>
    <n v="1000000"/>
    <s v="INR"/>
    <n v="0"/>
    <s v="9/30/22"/>
    <s v="Sales"/>
    <s v="stat_kcR4fZg7TU7jjk1jAVua3qGLRS4J5uFayEjK5j02wtv"/>
    <s v="Unqualified"/>
    <n v="0"/>
    <s v="OpportunityStatusType.Lost"/>
    <s v="cont_t2H7jmgDIVWCNmXXyibW4ViMmhrcqKIgkiqSI5comAa"/>
    <x v="175"/>
    <s v="GPA - Renewal"/>
    <s v="lead_WMb1QHbGvFIAd87WP68A4il0q0lnqHeW5sZL3hg6mGG"/>
    <s v="KFin Technologies"/>
    <s v="Shreenath Bhat"/>
    <s v="user_GL8PBiV4pvzsQLVHSdZLeMQAQcGjCvLkffg486DHfZJ"/>
    <s v="Anshum Naithani"/>
    <s v="2022-07-08 09:42:02.223000+00:00"/>
    <s v="2022-09-12 00:59:09.511000+00:00"/>
    <m/>
    <s v="Hyderabad"/>
    <m/>
    <m/>
    <m/>
    <n v="4500"/>
    <m/>
    <m/>
    <m/>
    <m/>
    <m/>
    <m/>
    <m/>
    <m/>
    <m/>
    <m/>
    <m/>
    <s v="IT Services &amp; IT Consulting"/>
    <m/>
    <m/>
    <m/>
    <m/>
    <m/>
    <m/>
    <m/>
    <m/>
    <m/>
    <m/>
    <m/>
    <m/>
    <s v="Amol Gawali"/>
    <m/>
    <s v="user_vMd4rmcrSbjykdyL2J7rrYn84SWdcNc5FKligrmItPw"/>
    <s v="Shreenath Bhat"/>
    <m/>
    <m/>
    <s v="August"/>
    <s v="Cold Call"/>
    <s v="Naukri.com"/>
    <m/>
    <m/>
    <m/>
    <m/>
    <m/>
    <s v="2022-05-23 07:04:01.628000+00:00"/>
    <s v="2022-10-20 10:25:19.273000+00:00"/>
    <s v="GPA"/>
  </r>
  <r>
    <s v="Mayur Gadiyar"/>
    <n v="259000"/>
    <s v="INR"/>
    <n v="100"/>
    <d v="2022-10-09T00:00:00"/>
    <s v="Sales"/>
    <s v="stat_OZRiD1474QRJIpvnjHCZfiIvKcVD6mIKSSTzg8SwDVx"/>
    <s v="Won- Payment Completed"/>
    <n v="1"/>
    <s v="OpportunityStatusType.Won"/>
    <s v="cont_UhN2ekLVgVKrpqfvZYGb97rEvSVCZtCn7VQBvqYihfW"/>
    <x v="3"/>
    <m/>
    <s v="lead_3PYWSwuUDFPWny8p5ZT2xu33ydrp3Yt3wf3DePn514l"/>
    <s v="Balaji Formalin Pvt Ltd"/>
    <s v="Sarvesh Pawar"/>
    <s v="user_bdUPAGjcS7p6513So3N4g3aWNS5HuBuVJi7bvCPAsLt"/>
    <s v="Mayur Gadiyar"/>
    <s v="2022-08-18 06:38:08.420000+00:00"/>
    <s v="2022-09-10 09:30:26.983000+00:00"/>
    <m/>
    <s v="Mumbai"/>
    <m/>
    <s v="2021-09-08 09:49:11+00:00"/>
    <m/>
    <n v="110"/>
    <m/>
    <m/>
    <m/>
    <m/>
    <m/>
    <m/>
    <m/>
    <m/>
    <m/>
    <m/>
    <m/>
    <s v="Chemical"/>
    <m/>
    <m/>
    <m/>
    <m/>
    <m/>
    <m/>
    <m/>
    <m/>
    <m/>
    <m/>
    <m/>
    <m/>
    <m/>
    <m/>
    <s v="user_A8KOTZADnUtEQOLt4nSLAmteNStuGh80js75RYjrXVt"/>
    <s v="Sarvesh Pawar"/>
    <s v="Shahid Shaikh"/>
    <m/>
    <s v="September"/>
    <s v="Inbound"/>
    <s v="Inbound via website"/>
    <m/>
    <s v="Employee Count 150"/>
    <m/>
    <m/>
    <m/>
    <s v="2021-09-08 09:51:49.181000+00:00"/>
    <s v="2022-10-17 07:28:00.577000+00:00"/>
    <s v="GMC"/>
  </r>
  <r>
    <s v="Abhishek Chauhan"/>
    <n v="40000"/>
    <s v="INR"/>
    <n v="0"/>
    <s v="8/31/22"/>
    <s v="Sales"/>
    <s v="stat_kcR4fZg7TU7jjk1jAVua3qGLRS4J5uFayEjK5j02wtv"/>
    <s v="Unqualified"/>
    <n v="0"/>
    <s v="OpportunityStatusType.Lost"/>
    <m/>
    <x v="1"/>
    <s v="GMC-fresh"/>
    <s v="lead_MDZt98NXKPp8ume39NHUOa2C9zBE23tbwkt6khSuKMx"/>
    <s v="Wehear Innovations Pvt Ltd"/>
    <s v="Bharti Bankey"/>
    <s v="user_ojX3B6giQCeKnOjqd4gdwXUl0CqqHMXNORvxR6POXn6"/>
    <s v="Abhishek Chauhan"/>
    <s v="2022-05-02 06:48:31.198000+00:00"/>
    <s v="2022-09-09 06:34:43.951000+00:00"/>
    <m/>
    <s v="Ahmedabad"/>
    <m/>
    <s v="2022-04-25 05:04:25+00:00"/>
    <m/>
    <n v="19"/>
    <m/>
    <m/>
    <m/>
    <m/>
    <m/>
    <m/>
    <m/>
    <s v="ORGANIC_SEARCH"/>
    <m/>
    <m/>
    <m/>
    <m/>
    <m/>
    <m/>
    <m/>
    <m/>
    <m/>
    <m/>
    <m/>
    <m/>
    <m/>
    <m/>
    <m/>
    <m/>
    <m/>
    <m/>
    <s v="user_aM3WaaSUQQmaNnsm9l2FQRVWUEr8RN2ZdXzsuQUalQ3"/>
    <s v="Bharti Bankey"/>
    <m/>
    <m/>
    <m/>
    <s v="Inbound"/>
    <s v="Inbound via website"/>
    <m/>
    <s v="Employee Count 25"/>
    <m/>
    <m/>
    <m/>
    <s v="2022-04-25 05:07:06.871000+00:00"/>
    <s v="2022-09-09 06:34:43.999000+00:00"/>
    <m/>
  </r>
  <r>
    <s v="Pallab Gupta"/>
    <n v="304000"/>
    <s v="INR"/>
    <n v="0"/>
    <s v="9/30/22"/>
    <s v="Sales"/>
    <s v="stat_kcR4fZg7TU7jjk1jAVua3qGLRS4J5uFayEjK5j02wtv"/>
    <s v="Unqualified"/>
    <n v="0"/>
    <s v="OpportunityStatusType.Lost"/>
    <s v="cont_YqeBLa6jNPIRmRxSplVpFdo6nzJO0qrnMc6vyKYCbyh"/>
    <x v="176"/>
    <s v="GMC"/>
    <s v="lead_Nffd28OEKZrmvvSBOEYsTuZSBw0b32dcKg3H6KdvRID"/>
    <s v="Mobicip"/>
    <s v="Pallab Gupta"/>
    <s v="user_g5Yw4Z4XnIbmcGhJO80vdtFdd5ElcDlgYO3q8l82ODn"/>
    <s v="Aditya Binani"/>
    <s v="2022-08-05 08:06:58.962000+00:00"/>
    <s v="2022-09-09 06:37:33.241000+00:00"/>
    <m/>
    <s v="Bangalore"/>
    <m/>
    <m/>
    <m/>
    <n v="35"/>
    <m/>
    <m/>
    <m/>
    <m/>
    <m/>
    <m/>
    <m/>
    <m/>
    <m/>
    <m/>
    <m/>
    <s v="IT Services &amp; IT Consulting"/>
    <m/>
    <m/>
    <m/>
    <m/>
    <m/>
    <m/>
    <m/>
    <m/>
    <m/>
    <m/>
    <m/>
    <m/>
    <s v="Deepak Yadav"/>
    <m/>
    <s v="user_g5Yw4Z4XnIbmcGhJO80vdtFdd5ElcDlgYO3q8l82ODn"/>
    <s v="Aditya Binani"/>
    <m/>
    <m/>
    <s v="August"/>
    <s v="Gated Content"/>
    <m/>
    <m/>
    <s v="Downloaded the guide: Designing employee healthcare plan"/>
    <m/>
    <m/>
    <m/>
    <s v="2021-11-10 16:05:28.131000+00:00"/>
    <s v="2022-09-09 06:37:33.277000+00:00"/>
    <m/>
  </r>
  <r>
    <s v="Abhishek Chauhan"/>
    <n v="735000"/>
    <s v="INR"/>
    <n v="100"/>
    <d v="2022-09-09T00:00:00"/>
    <s v="Sales"/>
    <s v="stat_OZRiD1474QRJIpvnjHCZfiIvKcVD6mIKSSTzg8SwDVx"/>
    <s v="Won- Payment Completed"/>
    <n v="1"/>
    <s v="OpportunityStatusType.Won"/>
    <m/>
    <x v="1"/>
    <m/>
    <s v="lead_cCWx95FQw1YeVlJLW6tKXZ5HGGOpxEi6yUslWKvB9uC"/>
    <s v="Aeon research"/>
    <s v="Kanchan Kothari"/>
    <s v="user_ojX3B6giQCeKnOjqd4gdwXUl0CqqHMXNORvxR6POXn6"/>
    <s v="Abhishek Chauhan"/>
    <s v="2022-08-26 09:55:12.884000+00:00"/>
    <s v="2022-09-09 06:14:55.230000+00:00"/>
    <m/>
    <s v="Delhi"/>
    <m/>
    <m/>
    <m/>
    <n v="74"/>
    <m/>
    <m/>
    <m/>
    <m/>
    <m/>
    <m/>
    <m/>
    <s v="PAID_SOCIAL"/>
    <m/>
    <m/>
    <m/>
    <m/>
    <m/>
    <m/>
    <m/>
    <m/>
    <m/>
    <m/>
    <m/>
    <m/>
    <m/>
    <m/>
    <m/>
    <m/>
    <m/>
    <m/>
    <s v="user_2jRs4eIjwv8MozxYA1DE9MMy0FWf2gMgweg2LiJNu64"/>
    <s v="Gauri Munge"/>
    <s v="Yogesh Shukla"/>
    <m/>
    <s v="September"/>
    <s v="Gated Content"/>
    <m/>
    <m/>
    <s v="Employer Branding Playbook"/>
    <m/>
    <m/>
    <m/>
    <s v="2022-08-17 01:44:47.274000+00:00"/>
    <s v="2022-10-13 06:13:24.788000+00:00"/>
    <m/>
  </r>
  <r>
    <s v="Omkar Ghate"/>
    <n v="500000"/>
    <s v="INR"/>
    <n v="0"/>
    <d v="2022-12-09T00:00:00"/>
    <s v="Sales"/>
    <s v="stat_kcR4fZg7TU7jjk1jAVua3qGLRS4J5uFayEjK5j02wtv"/>
    <s v="Unqualified"/>
    <n v="0"/>
    <s v="OpportunityStatusType.Lost"/>
    <s v="cont_fnWmpkSsaThxyfpsUh50WodRE6XO1yhKNOEP093QTtW"/>
    <x v="167"/>
    <s v="Holtec Dahej GTL"/>
    <s v="lead_aaP4fTbN4GANvIVMJrT4cXcz26nSm4JIfg69mXddhYA"/>
    <s v="Holtec Asia"/>
    <s v="Sarvesh Pawar"/>
    <s v="user_9SBRjyF0n4iWuhUdqRyQkFhl2J4uyNKhFWvvJEvunX8"/>
    <s v="Omkar Ghate"/>
    <s v="2022-08-30 09:43:39.190000+00:00"/>
    <s v="2022-09-09 05:30:53.417000+00:00"/>
    <m/>
    <s v="Pune"/>
    <m/>
    <s v="2020-08-20 09:04:45+00:00"/>
    <m/>
    <n v="200"/>
    <m/>
    <m/>
    <m/>
    <m/>
    <m/>
    <m/>
    <m/>
    <m/>
    <m/>
    <m/>
    <m/>
    <s v="Oil &amp; Gas"/>
    <m/>
    <m/>
    <m/>
    <m/>
    <m/>
    <m/>
    <m/>
    <m/>
    <m/>
    <m/>
    <m/>
    <m/>
    <s v="Deepak Yadav"/>
    <m/>
    <s v="user_A8KOTZADnUtEQOLt4nSLAmteNStuGh80js75RYjrXVt"/>
    <s v="Sarvesh Pawar"/>
    <m/>
    <m/>
    <s v="March; September"/>
    <s v="Gated Content"/>
    <s v="Naukri.com"/>
    <m/>
    <s v="Sameer Feb Outbound'21"/>
    <m/>
    <m/>
    <m/>
    <s v="2020-12-06 09:55:45.828000+00:00"/>
    <s v="2022-09-19 09:59:12.043000+00:00"/>
    <s v="GTL"/>
  </r>
  <r>
    <s v="Omkar Ghate"/>
    <n v="28000"/>
    <s v="INR"/>
    <n v="0"/>
    <d v="2022-11-09T00:00:00"/>
    <s v="Sales"/>
    <s v="stat_kcR4fZg7TU7jjk1jAVua3qGLRS4J5uFayEjK5j02wtv"/>
    <s v="Unqualified"/>
    <n v="0"/>
    <s v="OpportunityStatusType.Lost"/>
    <s v="cont_fnWmpkSsaThxyfpsUh50WodRE6XO1yhKNOEP093QTtW"/>
    <x v="167"/>
    <s v="Holtec Dahej GPA"/>
    <s v="lead_aaP4fTbN4GANvIVMJrT4cXcz26nSm4JIfg69mXddhYA"/>
    <s v="Holtec Asia"/>
    <s v="Sarvesh Pawar"/>
    <s v="user_9SBRjyF0n4iWuhUdqRyQkFhl2J4uyNKhFWvvJEvunX8"/>
    <s v="Omkar Ghate"/>
    <s v="2022-08-30 09:38:33.221000+00:00"/>
    <s v="2022-09-09 05:30:47.804000+00:00"/>
    <m/>
    <s v="Pune"/>
    <m/>
    <s v="2020-08-20 09:04:45+00:00"/>
    <m/>
    <n v="200"/>
    <m/>
    <m/>
    <m/>
    <m/>
    <m/>
    <m/>
    <m/>
    <m/>
    <m/>
    <m/>
    <m/>
    <s v="Oil &amp; Gas"/>
    <m/>
    <m/>
    <m/>
    <m/>
    <m/>
    <m/>
    <m/>
    <m/>
    <m/>
    <m/>
    <m/>
    <m/>
    <s v="Deepak Yadav"/>
    <m/>
    <s v="user_A8KOTZADnUtEQOLt4nSLAmteNStuGh80js75RYjrXVt"/>
    <s v="Sarvesh Pawar"/>
    <m/>
    <m/>
    <s v="March; September"/>
    <s v="Gated Content"/>
    <s v="Naukri.com"/>
    <m/>
    <s v="Sameer Feb Outbound'21"/>
    <m/>
    <m/>
    <m/>
    <s v="2020-12-06 09:55:45.828000+00:00"/>
    <s v="2022-09-19 09:59:12.043000+00:00"/>
    <s v="GPA"/>
  </r>
  <r>
    <s v="Omkar Ghate"/>
    <n v="1200000"/>
    <s v="INR"/>
    <n v="0"/>
    <s v="9/14/22"/>
    <s v="Sales"/>
    <s v="stat_kcR4fZg7TU7jjk1jAVua3qGLRS4J5uFayEjK5j02wtv"/>
    <s v="Unqualified"/>
    <n v="0"/>
    <s v="OpportunityStatusType.Lost"/>
    <s v="cont_D8xxy4tt0XNpf2f8xJtT9PdS5JovO9eYOo64Y3iCdxr"/>
    <x v="177"/>
    <m/>
    <s v="lead_UhAXOBWOC4yXGOlxEfTKNzDMG4rUb6ene8p4n9hnFoV"/>
    <s v="H B Fuller India Adhesives Pvt Ltd"/>
    <s v="Sarvesh Pawar"/>
    <s v="user_9SBRjyF0n4iWuhUdqRyQkFhl2J4uyNKhFWvvJEvunX8"/>
    <s v="Omkar Ghate"/>
    <s v="2022-07-07 07:55:28.382000+00:00"/>
    <s v="2022-09-09 05:19:10.079000+00:00"/>
    <m/>
    <s v="Pune"/>
    <m/>
    <m/>
    <m/>
    <n v="250"/>
    <m/>
    <m/>
    <m/>
    <m/>
    <m/>
    <m/>
    <m/>
    <m/>
    <m/>
    <m/>
    <m/>
    <s v="Manufacturing"/>
    <m/>
    <m/>
    <m/>
    <m/>
    <m/>
    <m/>
    <m/>
    <m/>
    <m/>
    <m/>
    <m/>
    <m/>
    <s v="Jitin Gopi"/>
    <m/>
    <s v="user_A8KOTZADnUtEQOLt4nSLAmteNStuGh80js75RYjrXVt"/>
    <s v="Sarvesh Pawar"/>
    <s v="Anjali Nishu"/>
    <m/>
    <s v="September"/>
    <s v="Cold Call"/>
    <m/>
    <m/>
    <m/>
    <m/>
    <m/>
    <m/>
    <s v="2021-08-25 11:24:08.526000+00:00"/>
    <s v="2022-09-28 19:41:26.802000+00:00"/>
    <s v="GTL"/>
  </r>
  <r>
    <s v="Omkar Ghate"/>
    <n v="600000"/>
    <s v="INR"/>
    <n v="0"/>
    <s v="9/19/22"/>
    <s v="Sales"/>
    <s v="stat_kcR4fZg7TU7jjk1jAVua3qGLRS4J5uFayEjK5j02wtv"/>
    <s v="Unqualified"/>
    <n v="0"/>
    <s v="OpportunityStatusType.Lost"/>
    <s v="cont_vf518nOgkj64mIswOTp0w5dzVfMBa2n8AC4n81yap1X"/>
    <x v="178"/>
    <s v="GMC renewal"/>
    <s v="lead_uLJIEAvFXJF1ZNe1kWUrSMut8OzkRnPiN7rQV527NgY"/>
    <s v="K2V2 Technologies Pvt. Ltd."/>
    <s v="Ankita Pingale"/>
    <s v="user_9SBRjyF0n4iWuhUdqRyQkFhl2J4uyNKhFWvvJEvunX8"/>
    <s v="Omkar Ghate"/>
    <s v="2022-09-01 07:05:53.283000+00:00"/>
    <s v="2022-09-09 05:30:01.988000+00:00"/>
    <m/>
    <s v="Pune"/>
    <m/>
    <m/>
    <m/>
    <n v="109"/>
    <m/>
    <m/>
    <m/>
    <m/>
    <m/>
    <m/>
    <m/>
    <m/>
    <m/>
    <m/>
    <m/>
    <s v="IT Services &amp; IT Consulting"/>
    <m/>
    <m/>
    <m/>
    <m/>
    <m/>
    <m/>
    <m/>
    <m/>
    <m/>
    <m/>
    <m/>
    <m/>
    <s v="Deepak Yadav"/>
    <m/>
    <s v="user_1z3bdwgjF9RILRmuQPeXXGoPhafSi1mEgyb4l5sVEvN"/>
    <s v="Ankita Pingale"/>
    <m/>
    <m/>
    <s v="November"/>
    <s v="Cold Call"/>
    <s v="Mr. E"/>
    <m/>
    <m/>
    <m/>
    <m/>
    <m/>
    <s v="2022-04-20 10:04:55.779000+00:00"/>
    <s v="2022-10-13 07:19:08.365000+00:00"/>
    <m/>
  </r>
  <r>
    <s v="Omkar Ghate"/>
    <n v="33000"/>
    <s v="INR"/>
    <n v="0"/>
    <d v="2022-11-09T00:00:00"/>
    <s v="Sales"/>
    <s v="stat_kcR4fZg7TU7jjk1jAVua3qGLRS4J5uFayEjK5j02wtv"/>
    <s v="Unqualified"/>
    <n v="0"/>
    <s v="OpportunityStatusType.Lost"/>
    <s v="cont_fnWmpkSsaThxyfpsUh50WodRE6XO1yhKNOEP093QTtW"/>
    <x v="167"/>
    <s v="Holtec Pune GPA"/>
    <s v="lead_aaP4fTbN4GANvIVMJrT4cXcz26nSm4JIfg69mXddhYA"/>
    <s v="Holtec Asia"/>
    <s v="Sarvesh Pawar"/>
    <s v="user_9SBRjyF0n4iWuhUdqRyQkFhl2J4uyNKhFWvvJEvunX8"/>
    <s v="Omkar Ghate"/>
    <s v="2022-08-30 09:37:18.243000+00:00"/>
    <s v="2022-09-09 05:30:40.275000+00:00"/>
    <m/>
    <s v="Pune"/>
    <m/>
    <s v="2020-08-20 09:04:45+00:00"/>
    <m/>
    <n v="200"/>
    <m/>
    <m/>
    <m/>
    <m/>
    <m/>
    <m/>
    <m/>
    <m/>
    <m/>
    <m/>
    <m/>
    <s v="Oil &amp; Gas"/>
    <m/>
    <m/>
    <m/>
    <m/>
    <m/>
    <m/>
    <m/>
    <m/>
    <m/>
    <m/>
    <m/>
    <m/>
    <s v="Deepak Yadav"/>
    <m/>
    <s v="user_A8KOTZADnUtEQOLt4nSLAmteNStuGh80js75RYjrXVt"/>
    <s v="Sarvesh Pawar"/>
    <m/>
    <m/>
    <s v="March; September"/>
    <s v="Gated Content"/>
    <s v="Naukri.com"/>
    <m/>
    <s v="Sameer Feb Outbound'21"/>
    <m/>
    <m/>
    <m/>
    <s v="2020-12-06 09:55:45.828000+00:00"/>
    <s v="2022-09-19 09:59:12.043000+00:00"/>
    <s v="GPA"/>
  </r>
  <r>
    <s v="Omkar Ghate"/>
    <n v="3500000"/>
    <s v="INR"/>
    <n v="0"/>
    <s v="9/14/22"/>
    <s v="Sales"/>
    <s v="stat_kcR4fZg7TU7jjk1jAVua3qGLRS4J5uFayEjK5j02wtv"/>
    <s v="Unqualified"/>
    <n v="0"/>
    <s v="OpportunityStatusType.Lost"/>
    <s v="cont_D8xxy4tt0XNpf2f8xJtT9PdS5JovO9eYOo64Y3iCdxr"/>
    <x v="177"/>
    <m/>
    <s v="lead_UhAXOBWOC4yXGOlxEfTKNzDMG4rUb6ene8p4n9hnFoV"/>
    <s v="H B Fuller India Adhesives Pvt Ltd"/>
    <s v="Sarvesh Pawar"/>
    <s v="user_9SBRjyF0n4iWuhUdqRyQkFhl2J4uyNKhFWvvJEvunX8"/>
    <s v="Omkar Ghate"/>
    <s v="2022-07-07 07:54:35.373000+00:00"/>
    <s v="2022-09-09 05:18:50.051000+00:00"/>
    <m/>
    <s v="Pune"/>
    <m/>
    <m/>
    <m/>
    <n v="250"/>
    <m/>
    <m/>
    <m/>
    <m/>
    <m/>
    <m/>
    <m/>
    <m/>
    <m/>
    <m/>
    <m/>
    <s v="Manufacturing"/>
    <m/>
    <m/>
    <m/>
    <m/>
    <m/>
    <m/>
    <m/>
    <m/>
    <m/>
    <m/>
    <m/>
    <m/>
    <s v="Jitin Gopi"/>
    <m/>
    <s v="user_A8KOTZADnUtEQOLt4nSLAmteNStuGh80js75RYjrXVt"/>
    <s v="Sarvesh Pawar"/>
    <s v="Anjali Nishu"/>
    <m/>
    <s v="September"/>
    <s v="Cold Call"/>
    <m/>
    <m/>
    <m/>
    <m/>
    <m/>
    <m/>
    <s v="2021-08-25 11:24:08.526000+00:00"/>
    <s v="2022-09-28 19:41:26.802000+00:00"/>
    <s v="GMC"/>
  </r>
  <r>
    <s v="Omkar Ghate"/>
    <n v="150000"/>
    <s v="INR"/>
    <n v="0"/>
    <s v="9/14/22"/>
    <s v="Sales"/>
    <s v="stat_kcR4fZg7TU7jjk1jAVua3qGLRS4J5uFayEjK5j02wtv"/>
    <s v="Unqualified"/>
    <n v="0"/>
    <s v="OpportunityStatusType.Lost"/>
    <s v="cont_D8xxy4tt0XNpf2f8xJtT9PdS5JovO9eYOo64Y3iCdxr"/>
    <x v="177"/>
    <m/>
    <s v="lead_UhAXOBWOC4yXGOlxEfTKNzDMG4rUb6ene8p4n9hnFoV"/>
    <s v="H B Fuller India Adhesives Pvt Ltd"/>
    <s v="Sarvesh Pawar"/>
    <s v="user_9SBRjyF0n4iWuhUdqRyQkFhl2J4uyNKhFWvvJEvunX8"/>
    <s v="Omkar Ghate"/>
    <s v="2022-07-07 07:55:02.930000+00:00"/>
    <s v="2022-09-09 05:19:01.417000+00:00"/>
    <m/>
    <s v="Pune"/>
    <m/>
    <m/>
    <m/>
    <n v="250"/>
    <m/>
    <m/>
    <m/>
    <m/>
    <m/>
    <m/>
    <m/>
    <m/>
    <m/>
    <m/>
    <m/>
    <s v="Manufacturing"/>
    <m/>
    <m/>
    <m/>
    <m/>
    <m/>
    <m/>
    <m/>
    <m/>
    <m/>
    <m/>
    <m/>
    <m/>
    <s v="Jitin Gopi"/>
    <m/>
    <s v="user_A8KOTZADnUtEQOLt4nSLAmteNStuGh80js75RYjrXVt"/>
    <s v="Sarvesh Pawar"/>
    <s v="Anjali Nishu"/>
    <m/>
    <s v="September"/>
    <s v="Cold Call"/>
    <m/>
    <m/>
    <m/>
    <m/>
    <m/>
    <m/>
    <s v="2021-08-25 11:24:08.526000+00:00"/>
    <s v="2022-09-28 19:41:26.802000+00:00"/>
    <s v="GPA"/>
  </r>
  <r>
    <s v="Naveen Kumar"/>
    <n v="78000"/>
    <s v="INR"/>
    <n v="100"/>
    <d v="2022-09-09T00:00:00"/>
    <s v="Sales"/>
    <s v="stat_OZRiD1474QRJIpvnjHCZfiIvKcVD6mIKSSTzg8SwDVx"/>
    <s v="Won- Payment Completed"/>
    <n v="1"/>
    <s v="OpportunityStatusType.Won"/>
    <m/>
    <x v="1"/>
    <m/>
    <s v="lead_TBs73abmAVa1WxFAify3UiOelU0BdxDWpXhkcB0vSv4"/>
    <s v="DyStar"/>
    <s v="Kanchan Kothari"/>
    <s v="user_N52PP2uP2VZc2gm0nhh6CNFSif4n85g1cdxoNFd9ct0"/>
    <s v="Naveen Kumar"/>
    <s v="2022-08-03 10:16:21.396000+00:00"/>
    <s v="2022-09-09 02:13:34.649000+00:00"/>
    <m/>
    <s v="Mumbai"/>
    <m/>
    <m/>
    <m/>
    <n v="135"/>
    <m/>
    <m/>
    <m/>
    <m/>
    <m/>
    <m/>
    <m/>
    <m/>
    <m/>
    <m/>
    <m/>
    <s v="Manufacturing"/>
    <m/>
    <m/>
    <m/>
    <m/>
    <m/>
    <m/>
    <m/>
    <m/>
    <m/>
    <m/>
    <m/>
    <m/>
    <s v="Mrunmay Jalgaonkar"/>
    <m/>
    <s v="user_2jRs4eIjwv8MozxYA1DE9MMy0FWf2gMgweg2LiJNu64"/>
    <s v="Gauri Munge"/>
    <m/>
    <m/>
    <s v="September"/>
    <s v="Cold Call"/>
    <s v="Lusha"/>
    <m/>
    <m/>
    <m/>
    <m/>
    <m/>
    <s v="2022-07-07 05:49:56.876000+00:00"/>
    <s v="2022-09-09 02:13:34.709000+00:00"/>
    <s v="GPA"/>
  </r>
  <r>
    <s v="Naveen Kumar"/>
    <n v="730000"/>
    <s v="INR"/>
    <n v="100"/>
    <d v="2022-09-09T00:00:00"/>
    <s v="Sales"/>
    <s v="stat_OZRiD1474QRJIpvnjHCZfiIvKcVD6mIKSSTzg8SwDVx"/>
    <s v="Won- Payment Completed"/>
    <n v="1"/>
    <s v="OpportunityStatusType.Won"/>
    <m/>
    <x v="1"/>
    <s v="GMC Renewal"/>
    <s v="lead_TBs73abmAVa1WxFAify3UiOelU0BdxDWpXhkcB0vSv4"/>
    <s v="DyStar"/>
    <s v="Kanchan Kothari"/>
    <s v="user_N52PP2uP2VZc2gm0nhh6CNFSif4n85g1cdxoNFd9ct0"/>
    <s v="Naveen Kumar"/>
    <s v="2022-08-03 09:13:12.491000+00:00"/>
    <s v="2022-09-09 02:13:21.381000+00:00"/>
    <m/>
    <s v="Mumbai"/>
    <m/>
    <m/>
    <m/>
    <n v="135"/>
    <m/>
    <m/>
    <m/>
    <m/>
    <m/>
    <m/>
    <m/>
    <m/>
    <m/>
    <m/>
    <m/>
    <s v="Manufacturing"/>
    <m/>
    <m/>
    <m/>
    <m/>
    <m/>
    <m/>
    <m/>
    <m/>
    <m/>
    <m/>
    <m/>
    <m/>
    <s v="Mrunmay Jalgaonkar"/>
    <m/>
    <s v="user_2jRs4eIjwv8MozxYA1DE9MMy0FWf2gMgweg2LiJNu64"/>
    <s v="Gauri Munge"/>
    <m/>
    <m/>
    <s v="September"/>
    <s v="Cold Call"/>
    <s v="Lusha"/>
    <m/>
    <m/>
    <m/>
    <m/>
    <m/>
    <s v="2022-07-07 05:49:56.876000+00:00"/>
    <s v="2022-09-09 02:13:34.709000+00:00"/>
    <m/>
  </r>
  <r>
    <s v="Vivek Singh"/>
    <n v="2548469"/>
    <s v="INR"/>
    <n v="100"/>
    <d v="2022-08-09T00:00:00"/>
    <s v="Sales"/>
    <s v="stat_OZRiD1474QRJIpvnjHCZfiIvKcVD6mIKSSTzg8SwDVx"/>
    <s v="Won- Payment Completed"/>
    <n v="1"/>
    <s v="OpportunityStatusType.Won"/>
    <s v="cont_6cNUCZMY5aQuaMfypkTfEGKaRrLVjG60bYt2eEKSaE4"/>
    <x v="179"/>
    <s v="GMC"/>
    <s v="lead_84Xj5KGIUtLP178fhVI44E54gp5pEjOTIzVFZwDAsZy"/>
    <s v="AL Technology Services"/>
    <s v="Daya Gowda"/>
    <s v="user_6dalmZ7hmWD47jhCVGdU1SSEcFMsz9rWtW2jPORgJvj"/>
    <s v="Vivek Singh"/>
    <s v="2022-05-17 10:51:50.043000+00:00"/>
    <s v="2022-09-08 10:54:41.893000+00:00"/>
    <m/>
    <s v="Bangalore"/>
    <m/>
    <m/>
    <m/>
    <n v="26"/>
    <m/>
    <m/>
    <m/>
    <m/>
    <m/>
    <m/>
    <m/>
    <m/>
    <m/>
    <m/>
    <m/>
    <s v="IT Services &amp; IT Consulting"/>
    <s v="New India"/>
    <m/>
    <m/>
    <m/>
    <m/>
    <m/>
    <m/>
    <m/>
    <m/>
    <m/>
    <m/>
    <m/>
    <s v="Prashant Abhang"/>
    <m/>
    <s v="user_ojX3B6giQCeKnOjqd4gdwXUl0CqqHMXNORvxR6POXn6"/>
    <s v="Abhishek Chauhan"/>
    <s v="Dr. Anil More"/>
    <m/>
    <s v="September"/>
    <s v="Cold Call"/>
    <m/>
    <m/>
    <m/>
    <m/>
    <m/>
    <m/>
    <s v="2022-04-20 10:11:08.925000+00:00"/>
    <s v="2022-10-20 07:59:18.721000+00:00"/>
    <m/>
  </r>
  <r>
    <s v="Kashif Ahmad"/>
    <n v="750000"/>
    <s v="INR"/>
    <n v="0"/>
    <s v="9/30/22"/>
    <s v="Sales"/>
    <s v="stat_kcR4fZg7TU7jjk1jAVua3qGLRS4J5uFayEjK5j02wtv"/>
    <s v="Unqualified"/>
    <n v="0"/>
    <s v="OpportunityStatusType.Lost"/>
    <m/>
    <x v="1"/>
    <s v="GMC (1+3)-Renewal"/>
    <s v="lead_mmU34t4S3IgV4aAf0cQSPtiS26cY1cgbXvAY1BWDdoD"/>
    <s v="Yanfeng"/>
    <s v="Bhairavi Jog"/>
    <s v="user_LKRhV6rhcBe0uL8u70UUGeDjbMupuho4TaiAOCbT7HT"/>
    <s v="Kashif Ahmad"/>
    <s v="2022-08-24 05:56:02.218000+00:00"/>
    <s v="2022-09-08 10:20:52.321000+00:00"/>
    <m/>
    <s v="Ahmedabad"/>
    <m/>
    <s v="2020-08-26 02:33:06+00:00"/>
    <m/>
    <n v="78"/>
    <m/>
    <m/>
    <m/>
    <m/>
    <m/>
    <m/>
    <m/>
    <m/>
    <m/>
    <m/>
    <m/>
    <s v="Manufacturing"/>
    <m/>
    <m/>
    <m/>
    <m/>
    <m/>
    <m/>
    <m/>
    <m/>
    <m/>
    <m/>
    <m/>
    <m/>
    <s v="Jitin Gopi"/>
    <m/>
    <s v="user_228eUmsdKIb9OItgmiDq1zD4aPZ1eqiapbaLAGeBf8g"/>
    <s v="Bhairavi Jog"/>
    <m/>
    <m/>
    <s v="September"/>
    <s v="Affiliate"/>
    <m/>
    <m/>
    <m/>
    <m/>
    <m/>
    <m/>
    <s v="2020-12-06 09:48:37.211000+00:00"/>
    <s v="2022-09-16 11:23:07.408000+00:00"/>
    <s v="GMC"/>
  </r>
  <r>
    <s v="Chetan Kumar"/>
    <n v="56000"/>
    <s v="INR"/>
    <n v="50"/>
    <s v="9/30/22"/>
    <s v="Sales"/>
    <s v="stat_Bh0lNV2usJkCLD6fjWneAqpmASEbmvomDaal7U02FV1"/>
    <s v="Demo Scheduled"/>
    <n v="0"/>
    <s v="OpportunityStatusType.Active"/>
    <s v="cont_i8Ghqat1KsCgqlB2PRtgw1I08hrYTkXU3EMADpL0mCE"/>
    <x v="180"/>
    <m/>
    <s v="lead_L4U1qY3wyLoT8O8uZbFJG16K10VH6MV0aOSJfrMz11G"/>
    <s v="NYK Auto Logistics"/>
    <s v="Daya Gowda"/>
    <s v="user_encRk5bIEFN6ZA11h4WH2AdZTiZpogLSlMIaj0E30SZ"/>
    <s v="Daya Gowda"/>
    <s v="2022-08-25 10:05:04.297000+00:00"/>
    <s v="2022-09-08 09:42:38.109000+00:00"/>
    <m/>
    <s v="Mumbai"/>
    <m/>
    <m/>
    <m/>
    <n v="140"/>
    <m/>
    <m/>
    <m/>
    <m/>
    <m/>
    <m/>
    <m/>
    <m/>
    <m/>
    <m/>
    <m/>
    <m/>
    <m/>
    <m/>
    <m/>
    <m/>
    <m/>
    <m/>
    <m/>
    <m/>
    <m/>
    <m/>
    <m/>
    <m/>
    <s v="Aniket Vahile"/>
    <m/>
    <s v="user_encRk5bIEFN6ZA11h4WH2AdZTiZpogLSlMIaj0E30SZ"/>
    <s v="Daya Gowda"/>
    <m/>
    <m/>
    <s v="April; September"/>
    <s v="Cold Call"/>
    <s v="Naukri.com"/>
    <m/>
    <m/>
    <m/>
    <m/>
    <m/>
    <s v="2022-07-08 04:31:16.701000+00:00"/>
    <s v="2022-09-20 05:16:09.756000+00:00"/>
    <s v="WC"/>
  </r>
  <r>
    <s v="Chetan Kumar"/>
    <n v="560000"/>
    <s v="INR"/>
    <n v="50"/>
    <s v="9/30/22"/>
    <s v="Sales"/>
    <s v="stat_Bh0lNV2usJkCLD6fjWneAqpmASEbmvomDaal7U02FV1"/>
    <s v="Demo Scheduled"/>
    <n v="0"/>
    <s v="OpportunityStatusType.Active"/>
    <m/>
    <x v="1"/>
    <m/>
    <s v="lead_L4U1qY3wyLoT8O8uZbFJG16K10VH6MV0aOSJfrMz11G"/>
    <s v="NYK Auto Logistics"/>
    <s v="Daya Gowda"/>
    <s v="user_encRk5bIEFN6ZA11h4WH2AdZTiZpogLSlMIaj0E30SZ"/>
    <s v="Daya Gowda"/>
    <s v="2022-08-25 10:04:32.567000+00:00"/>
    <s v="2022-09-08 09:42:28.960000+00:00"/>
    <m/>
    <s v="Mumbai"/>
    <m/>
    <m/>
    <m/>
    <n v="140"/>
    <m/>
    <m/>
    <m/>
    <m/>
    <m/>
    <m/>
    <m/>
    <m/>
    <m/>
    <m/>
    <m/>
    <m/>
    <m/>
    <m/>
    <m/>
    <m/>
    <m/>
    <m/>
    <m/>
    <m/>
    <m/>
    <m/>
    <m/>
    <m/>
    <s v="Aniket Vahile"/>
    <m/>
    <s v="user_encRk5bIEFN6ZA11h4WH2AdZTiZpogLSlMIaj0E30SZ"/>
    <s v="Daya Gowda"/>
    <m/>
    <m/>
    <s v="April; September"/>
    <s v="Cold Call"/>
    <s v="Naukri.com"/>
    <m/>
    <m/>
    <m/>
    <m/>
    <m/>
    <s v="2022-07-08 04:31:16.701000+00:00"/>
    <s v="2022-09-20 05:16:09.756000+00:00"/>
    <s v="GTL"/>
  </r>
  <r>
    <s v="Kashif Ahmad"/>
    <n v="60000"/>
    <s v="INR"/>
    <n v="0"/>
    <s v="9/30/22"/>
    <s v="Sales"/>
    <s v="stat_kcR4fZg7TU7jjk1jAVua3qGLRS4J5uFayEjK5j02wtv"/>
    <s v="Unqualified"/>
    <n v="0"/>
    <s v="OpportunityStatusType.Lost"/>
    <m/>
    <x v="1"/>
    <s v="GPA-Renewal"/>
    <s v="lead_mmU34t4S3IgV4aAf0cQSPtiS26cY1cgbXvAY1BWDdoD"/>
    <s v="Yanfeng"/>
    <s v="Bhairavi Jog"/>
    <s v="user_LKRhV6rhcBe0uL8u70UUGeDjbMupuho4TaiAOCbT7HT"/>
    <s v="Kashif Ahmad"/>
    <s v="2022-08-24 05:56:54.746000+00:00"/>
    <s v="2022-09-08 10:17:59.609000+00:00"/>
    <m/>
    <s v="Ahmedabad"/>
    <m/>
    <s v="2020-08-26 02:33:06+00:00"/>
    <m/>
    <n v="78"/>
    <m/>
    <m/>
    <m/>
    <m/>
    <m/>
    <m/>
    <m/>
    <m/>
    <m/>
    <m/>
    <m/>
    <s v="Manufacturing"/>
    <m/>
    <m/>
    <m/>
    <m/>
    <m/>
    <m/>
    <m/>
    <m/>
    <m/>
    <m/>
    <m/>
    <m/>
    <s v="Jitin Gopi"/>
    <m/>
    <s v="user_228eUmsdKIb9OItgmiDq1zD4aPZ1eqiapbaLAGeBf8g"/>
    <s v="Bhairavi Jog"/>
    <m/>
    <m/>
    <s v="September"/>
    <s v="Affiliate"/>
    <m/>
    <m/>
    <m/>
    <m/>
    <m/>
    <m/>
    <s v="2020-12-06 09:48:37.211000+00:00"/>
    <s v="2022-09-16 11:23:07.408000+00:00"/>
    <s v="GPA"/>
  </r>
  <r>
    <s v="Vikas Gupta"/>
    <n v="100000"/>
    <s v="INR"/>
    <n v="0"/>
    <s v="9/30/22"/>
    <s v="Sales"/>
    <s v="stat_kcR4fZg7TU7jjk1jAVua3qGLRS4J5uFayEjK5j02wtv"/>
    <s v="Unqualified"/>
    <n v="0"/>
    <s v="OpportunityStatusType.Lost"/>
    <s v="cont_9kZWEH7cRESlsBBMwZOKSqK0y7RB8xifQKywPbSdNik"/>
    <x v="181"/>
    <s v="The client wanted to create a separate policy for Syntex group employees but did not get approval from the Group CEO and CFO of Welspun group for the same."/>
    <s v="lead_f7mgEwNaMhHlv8mPQxYQkdkxWlSYJGEbc0WJvUNh202"/>
    <s v="AYM/welspun syntex"/>
    <s v="Gauri Jori"/>
    <s v="user_lccnw70UrYzjPcbxrA5N9qp8LF1vx6aP08yPEdeU06P"/>
    <s v="Vikas Gupta"/>
    <s v="2022-08-01 04:39:29.071000+00:00"/>
    <s v="2022-09-08 09:11:50.943000+00:00"/>
    <m/>
    <s v="Mumbai"/>
    <m/>
    <m/>
    <m/>
    <n v="1100"/>
    <m/>
    <m/>
    <m/>
    <m/>
    <m/>
    <m/>
    <m/>
    <m/>
    <m/>
    <m/>
    <m/>
    <s v="Consumer Goods &amp; Electronics"/>
    <m/>
    <m/>
    <m/>
    <m/>
    <m/>
    <m/>
    <m/>
    <m/>
    <m/>
    <m/>
    <m/>
    <m/>
    <m/>
    <m/>
    <s v="user_5YHA1ZU4iP896lD1YJehdJcMx7ZEgWCpulT4T2c3pJ3"/>
    <s v="Gauri Jori"/>
    <m/>
    <m/>
    <s v="September"/>
    <s v="Cold Call"/>
    <m/>
    <m/>
    <s v="Vaccine Lead"/>
    <m/>
    <m/>
    <m/>
    <s v="2021-05-11 10:03:55.728000+00:00"/>
    <s v="2022-09-08 09:11:50.999000+00:00"/>
    <m/>
  </r>
  <r>
    <s v="Vikas Gupta"/>
    <n v="5000000"/>
    <s v="INR"/>
    <n v="0"/>
    <s v="9/30/22"/>
    <s v="Sales"/>
    <s v="stat_kcR4fZg7TU7jjk1jAVua3qGLRS4J5uFayEjK5j02wtv"/>
    <s v="Unqualified"/>
    <n v="0"/>
    <s v="OpportunityStatusType.Lost"/>
    <s v="cont_9kZWEH7cRESlsBBMwZOKSqK0y7RB8xifQKywPbSdNik"/>
    <x v="181"/>
    <s v="The client wanted to create a separate policy for Syntex group employees but did not get approval from the Group CEO and CFO of Welspun group for the same."/>
    <s v="lead_f7mgEwNaMhHlv8mPQxYQkdkxWlSYJGEbc0WJvUNh202"/>
    <s v="AYM/welspun syntex"/>
    <s v="Gauri Jori"/>
    <s v="user_lccnw70UrYzjPcbxrA5N9qp8LF1vx6aP08yPEdeU06P"/>
    <s v="Vikas Gupta"/>
    <s v="2022-08-01 04:36:40.173000+00:00"/>
    <s v="2022-09-08 09:11:33.839000+00:00"/>
    <m/>
    <s v="Mumbai"/>
    <m/>
    <m/>
    <m/>
    <n v="1100"/>
    <m/>
    <m/>
    <m/>
    <m/>
    <m/>
    <m/>
    <m/>
    <m/>
    <m/>
    <m/>
    <m/>
    <s v="Consumer Goods &amp; Electronics"/>
    <m/>
    <m/>
    <m/>
    <m/>
    <m/>
    <m/>
    <m/>
    <m/>
    <m/>
    <m/>
    <m/>
    <m/>
    <m/>
    <m/>
    <s v="user_5YHA1ZU4iP896lD1YJehdJcMx7ZEgWCpulT4T2c3pJ3"/>
    <s v="Gauri Jori"/>
    <m/>
    <m/>
    <s v="September"/>
    <s v="Cold Call"/>
    <m/>
    <m/>
    <s v="Vaccine Lead"/>
    <m/>
    <m/>
    <m/>
    <s v="2021-05-11 10:03:55.728000+00:00"/>
    <s v="2022-09-08 09:11:50.999000+00:00"/>
    <m/>
  </r>
  <r>
    <s v="Pooja Gawas"/>
    <n v="40000"/>
    <s v="INR"/>
    <n v="0"/>
    <s v="9/30/22"/>
    <s v="Sales"/>
    <s v="stat_kcR4fZg7TU7jjk1jAVua3qGLRS4J5uFayEjK5j02wtv"/>
    <s v="Unqualified"/>
    <n v="0"/>
    <s v="OpportunityStatusType.Lost"/>
    <m/>
    <x v="1"/>
    <s v="GPA (Renewal)"/>
    <s v="lead_b9XzjSunPiTuMyDf4DvQfQBphMBwAPkNV7yzjGY9LYB"/>
    <s v="Reliable Autotech Pvt Ltd"/>
    <s v="Bhairavi Jog"/>
    <s v="user_KLETV1op4MIjvKQ12xGsWi23CuPjDE6PT29nwG6T3MY"/>
    <s v="Pooja Gawas"/>
    <s v="2022-07-13 12:12:48.880000+00:00"/>
    <s v="2022-09-08 08:58:45.555000+00:00"/>
    <m/>
    <s v="Pune"/>
    <m/>
    <m/>
    <m/>
    <n v="300"/>
    <m/>
    <m/>
    <m/>
    <m/>
    <m/>
    <m/>
    <m/>
    <m/>
    <m/>
    <m/>
    <m/>
    <s v="IT Services &amp; IT Consulting"/>
    <m/>
    <m/>
    <m/>
    <m/>
    <m/>
    <m/>
    <m/>
    <m/>
    <m/>
    <m/>
    <m/>
    <m/>
    <s v="Sakshi Soni"/>
    <m/>
    <s v="user_228eUmsdKIb9OItgmiDq1zD4aPZ1eqiapbaLAGeBf8g"/>
    <s v="Bhairavi Jog"/>
    <m/>
    <m/>
    <s v="September"/>
    <s v="Cold Call"/>
    <s v="Naukri.com"/>
    <m/>
    <m/>
    <m/>
    <m/>
    <m/>
    <s v="2022-06-19 07:22:03.820000+00:00"/>
    <s v="2022-09-16 08:28:58.831000+00:00"/>
    <s v="GPA"/>
  </r>
  <r>
    <s v="Satyam Tiwari"/>
    <n v="10000"/>
    <s v="INR"/>
    <n v="0"/>
    <s v="9/30/22"/>
    <s v="Sales"/>
    <s v="stat_kcR4fZg7TU7jjk1jAVua3qGLRS4J5uFayEjK5j02wtv"/>
    <s v="Unqualified"/>
    <n v="0"/>
    <s v="OpportunityStatusType.Lost"/>
    <s v="cont_fNOHlGz9saR11wEYBtb4fF95IXyJ9HPqRcif4T01p18"/>
    <x v="182"/>
    <m/>
    <s v="lead_6KcJTL6n14O1zchkctCksJatgRsdHLZy98CkgvVJFyG"/>
    <s v="Core ITX"/>
    <s v="Prateek Wadhwa"/>
    <s v="user_2YgShwgjLNI4FjAqgE9PtKsdIaGh919JGcFG919fe5B"/>
    <s v="Satyam Tiwari"/>
    <s v="2022-04-25 09:29:47.929000+00:00"/>
    <s v="2022-09-08 07:29:28.716000+00:00"/>
    <m/>
    <s v="Mumbai"/>
    <m/>
    <m/>
    <m/>
    <n v="20"/>
    <m/>
    <m/>
    <m/>
    <m/>
    <m/>
    <m/>
    <m/>
    <m/>
    <m/>
    <m/>
    <m/>
    <m/>
    <m/>
    <m/>
    <m/>
    <m/>
    <m/>
    <m/>
    <m/>
    <m/>
    <m/>
    <m/>
    <m/>
    <m/>
    <m/>
    <m/>
    <s v="user_FdWFezbLzkYQcGsBUsjZO25nr2poK2nRbqV47Rs5Kfm"/>
    <s v="Prateek Wadhwa"/>
    <m/>
    <m/>
    <m/>
    <s v="Gated Content"/>
    <m/>
    <m/>
    <s v="Employee Wellness Handbook"/>
    <m/>
    <m/>
    <m/>
    <s v="2022-01-18 05:37:56.510000+00:00"/>
    <s v="2022-09-08 07:29:28.748000+00:00"/>
    <s v="GPA"/>
  </r>
  <r>
    <s v="Pooja Gawas"/>
    <n v="4000000"/>
    <s v="INR"/>
    <n v="0"/>
    <s v="9/30/22"/>
    <s v="Sales"/>
    <s v="stat_kcR4fZg7TU7jjk1jAVua3qGLRS4J5uFayEjK5j02wtv"/>
    <s v="Unqualified"/>
    <n v="0"/>
    <s v="OpportunityStatusType.Lost"/>
    <m/>
    <x v="1"/>
    <s v="GMC (1+3)- Renewal"/>
    <s v="lead_b9XzjSunPiTuMyDf4DvQfQBphMBwAPkNV7yzjGY9LYB"/>
    <s v="Reliable Autotech Pvt Ltd"/>
    <s v="Bhairavi Jog"/>
    <s v="user_KLETV1op4MIjvKQ12xGsWi23CuPjDE6PT29nwG6T3MY"/>
    <s v="Pooja Gawas"/>
    <s v="2022-07-13 12:11:57.133000+00:00"/>
    <s v="2022-09-08 08:58:35.274000+00:00"/>
    <m/>
    <s v="Pune"/>
    <m/>
    <m/>
    <m/>
    <n v="300"/>
    <m/>
    <m/>
    <m/>
    <m/>
    <m/>
    <m/>
    <m/>
    <m/>
    <m/>
    <m/>
    <m/>
    <s v="IT Services &amp; IT Consulting"/>
    <m/>
    <m/>
    <m/>
    <m/>
    <m/>
    <m/>
    <m/>
    <m/>
    <m/>
    <m/>
    <m/>
    <m/>
    <s v="Sakshi Soni"/>
    <m/>
    <s v="user_228eUmsdKIb9OItgmiDq1zD4aPZ1eqiapbaLAGeBf8g"/>
    <s v="Bhairavi Jog"/>
    <m/>
    <m/>
    <s v="September"/>
    <s v="Cold Call"/>
    <s v="Naukri.com"/>
    <m/>
    <m/>
    <m/>
    <m/>
    <m/>
    <s v="2022-06-19 07:22:03.820000+00:00"/>
    <s v="2022-09-16 08:28:58.831000+00:00"/>
    <s v="GMC"/>
  </r>
  <r>
    <s v="Satyam Tiwari"/>
    <n v="60000"/>
    <s v="INR"/>
    <n v="0"/>
    <s v="9/30/22"/>
    <s v="Sales"/>
    <s v="stat_kcR4fZg7TU7jjk1jAVua3qGLRS4J5uFayEjK5j02wtv"/>
    <s v="Unqualified"/>
    <n v="0"/>
    <s v="OpportunityStatusType.Lost"/>
    <s v="cont_fNOHlGz9saR11wEYBtb4fF95IXyJ9HPqRcif4T01p18"/>
    <x v="182"/>
    <m/>
    <s v="lead_6KcJTL6n14O1zchkctCksJatgRsdHLZy98CkgvVJFyG"/>
    <s v="Core ITX"/>
    <s v="Prateek Wadhwa"/>
    <s v="user_2YgShwgjLNI4FjAqgE9PtKsdIaGh919JGcFG919fe5B"/>
    <s v="Satyam Tiwari"/>
    <s v="2022-04-25 09:29:23.819000+00:00"/>
    <s v="2022-09-08 07:29:26.604000+00:00"/>
    <m/>
    <s v="Mumbai"/>
    <m/>
    <m/>
    <m/>
    <n v="20"/>
    <m/>
    <m/>
    <m/>
    <m/>
    <m/>
    <m/>
    <m/>
    <m/>
    <m/>
    <m/>
    <m/>
    <m/>
    <m/>
    <m/>
    <m/>
    <m/>
    <m/>
    <m/>
    <m/>
    <m/>
    <m/>
    <m/>
    <m/>
    <m/>
    <m/>
    <m/>
    <s v="user_FdWFezbLzkYQcGsBUsjZO25nr2poK2nRbqV47Rs5Kfm"/>
    <s v="Prateek Wadhwa"/>
    <m/>
    <m/>
    <m/>
    <s v="Gated Content"/>
    <m/>
    <m/>
    <s v="Employee Wellness Handbook"/>
    <m/>
    <m/>
    <m/>
    <s v="2022-01-18 05:37:56.510000+00:00"/>
    <s v="2022-09-08 07:29:28.748000+00:00"/>
    <s v="GMC"/>
  </r>
  <r>
    <s v="Abhishek Chauhan"/>
    <n v="50000"/>
    <s v="INR"/>
    <n v="0"/>
    <s v="9/30/22"/>
    <s v="Sales"/>
    <s v="stat_kcR4fZg7TU7jjk1jAVua3qGLRS4J5uFayEjK5j02wtv"/>
    <s v="Unqualified"/>
    <n v="0"/>
    <s v="OpportunityStatusType.Lost"/>
    <s v="cont_Dl7FYk7gw7v1vZNhVvlhoBUUz9dVLpJXtpfB0ynZz41"/>
    <x v="183"/>
    <s v="GPA Renewal"/>
    <s v="lead_A5L6mSq1vCRApFhXJw85KAdx33tmvUAxXWf91eQkg5Z"/>
    <s v="Mfar Constructions Pvt. Ltd"/>
    <s v="Aishwarya Nyayadhish"/>
    <s v="user_ojX3B6giQCeKnOjqd4gdwXUl0CqqHMXNORvxR6POXn6"/>
    <s v="Abhishek Chauhan"/>
    <s v="2022-06-14 08:17:01.495000+00:00"/>
    <s v="2022-09-08 07:02:43.192000+00:00"/>
    <m/>
    <s v="Bangalore"/>
    <m/>
    <m/>
    <m/>
    <n v="450"/>
    <m/>
    <m/>
    <m/>
    <m/>
    <m/>
    <m/>
    <m/>
    <s v="PAID_SOCIAL"/>
    <m/>
    <m/>
    <m/>
    <s v="Construction &amp; Real Estate"/>
    <m/>
    <m/>
    <m/>
    <m/>
    <m/>
    <m/>
    <m/>
    <m/>
    <m/>
    <m/>
    <m/>
    <m/>
    <m/>
    <m/>
    <s v="user_6hRQhcoLhZEDUBYaw3vS7rv6T5582sGfXq4jNRqTfUU"/>
    <s v="Aishwarya Nyayadhish"/>
    <m/>
    <m/>
    <s v="September"/>
    <s v="Gated Content"/>
    <m/>
    <m/>
    <s v="Employee Engagement Handbook"/>
    <m/>
    <m/>
    <m/>
    <s v="2022-05-30 03:55:35.226000+00:00"/>
    <s v="2022-09-13 11:32:27.824000+00:00"/>
    <m/>
  </r>
  <r>
    <s v="Navin Panjwani"/>
    <n v="39000"/>
    <s v="INR"/>
    <n v="0"/>
    <s v="9/30/22"/>
    <s v="Sales"/>
    <s v="stat_1hn9nRJaLbI53NxPuSQgo90kRpbpKsFlwN4oEGNUTdO"/>
    <s v="Lost"/>
    <n v="0"/>
    <s v="OpportunityStatusType.Lost"/>
    <s v="cont_mSjeaSzsmD3wgkfUq7lV7fsR3Mb2mlrwtvJZmlHH2aj"/>
    <x v="184"/>
    <m/>
    <s v="lead_w9L9VYaCHU6JPwEWE4cer3IR5JIhicD2IpjYKfvZWu5"/>
    <s v="Sanjog infoprocess ( Fresh , Sister company of Being Human )"/>
    <s v="Nikhil Ahuja"/>
    <s v="user_sD3YjSs92XKUfD0OPHeo886g6tW6aCM0iUhX5VVUuJi"/>
    <s v="Navin Panjwani"/>
    <s v="2022-05-12 04:49:26.320000+00:00"/>
    <s v="2022-09-08 06:49:39.885000+00:00"/>
    <m/>
    <s v="Mumbai"/>
    <m/>
    <m/>
    <m/>
    <n v="130"/>
    <m/>
    <m/>
    <m/>
    <m/>
    <m/>
    <m/>
    <m/>
    <m/>
    <m/>
    <m/>
    <m/>
    <s v="Retail"/>
    <m/>
    <m/>
    <m/>
    <m/>
    <m/>
    <m/>
    <m/>
    <m/>
    <m/>
    <m/>
    <m/>
    <m/>
    <s v="Jitin Gopi"/>
    <m/>
    <s v="user_ocHSJH83OJnHCvKyMbjx8WOOK8PMgAUGIj1qK0q0dMV"/>
    <s v="Nikhil Ahuja"/>
    <m/>
    <m/>
    <m/>
    <s v="Cold Call"/>
    <m/>
    <m/>
    <m/>
    <m/>
    <m/>
    <m/>
    <s v="2022-05-09 10:06:52.132000+00:00"/>
    <s v="2022-09-08 06:49:39.924000+00:00"/>
    <s v="GPA"/>
  </r>
  <r>
    <s v="Abhishek Chauhan"/>
    <n v="2000000"/>
    <s v="INR"/>
    <n v="0"/>
    <s v="9/30/22"/>
    <s v="Sales"/>
    <s v="stat_kcR4fZg7TU7jjk1jAVua3qGLRS4J5uFayEjK5j02wtv"/>
    <s v="Unqualified"/>
    <n v="0"/>
    <s v="OpportunityStatusType.Lost"/>
    <s v="cont_Dl7FYk7gw7v1vZNhVvlhoBUUz9dVLpJXtpfB0ynZz41"/>
    <x v="183"/>
    <s v="GMC renewal"/>
    <s v="lead_A5L6mSq1vCRApFhXJw85KAdx33tmvUAxXWf91eQkg5Z"/>
    <s v="Mfar Constructions Pvt. Ltd"/>
    <s v="Aishwarya Nyayadhish"/>
    <s v="user_ojX3B6giQCeKnOjqd4gdwXUl0CqqHMXNORvxR6POXn6"/>
    <s v="Abhishek Chauhan"/>
    <s v="2022-06-14 08:15:59.841000+00:00"/>
    <s v="2022-09-08 06:54:09.236000+00:00"/>
    <m/>
    <s v="Bangalore"/>
    <m/>
    <m/>
    <m/>
    <n v="450"/>
    <m/>
    <m/>
    <m/>
    <m/>
    <m/>
    <m/>
    <m/>
    <s v="PAID_SOCIAL"/>
    <m/>
    <m/>
    <m/>
    <s v="Construction &amp; Real Estate"/>
    <m/>
    <m/>
    <m/>
    <m/>
    <m/>
    <m/>
    <m/>
    <m/>
    <m/>
    <m/>
    <m/>
    <m/>
    <m/>
    <m/>
    <s v="user_6hRQhcoLhZEDUBYaw3vS7rv6T5582sGfXq4jNRqTfUU"/>
    <s v="Aishwarya Nyayadhish"/>
    <m/>
    <m/>
    <s v="September"/>
    <s v="Gated Content"/>
    <m/>
    <m/>
    <s v="Employee Engagement Handbook"/>
    <m/>
    <m/>
    <m/>
    <s v="2022-05-30 03:55:35.226000+00:00"/>
    <s v="2022-09-13 11:32:27.824000+00:00"/>
    <m/>
  </r>
  <r>
    <s v="Navin Panjwani"/>
    <n v="321000"/>
    <s v="INR"/>
    <n v="0"/>
    <s v="9/30/22"/>
    <s v="Sales"/>
    <s v="stat_1hn9nRJaLbI53NxPuSQgo90kRpbpKsFlwN4oEGNUTdO"/>
    <s v="Lost"/>
    <n v="0"/>
    <s v="OpportunityStatusType.Lost"/>
    <s v="cont_7wrQImYUmsA1QKicujSMKV3gAfAhUJd4l047yJ1So30"/>
    <x v="185"/>
    <m/>
    <s v="lead_AMqygv7G9IF9NszieOQ7WQN7cjwkgUDINuueWIDqQMm"/>
    <s v="Being Human Clothing"/>
    <s v="Nikhil Ahuja"/>
    <s v="user_sD3YjSs92XKUfD0OPHeo886g6tW6aCM0iUhX5VVUuJi"/>
    <s v="Navin Panjwani"/>
    <s v="2022-05-09 10:01:18.715000+00:00"/>
    <s v="2022-09-08 06:45:27.935000+00:00"/>
    <m/>
    <s v="Mumbai"/>
    <m/>
    <m/>
    <m/>
    <n v="107"/>
    <m/>
    <m/>
    <m/>
    <m/>
    <m/>
    <m/>
    <m/>
    <m/>
    <m/>
    <m/>
    <m/>
    <s v="Retail"/>
    <m/>
    <m/>
    <m/>
    <m/>
    <m/>
    <m/>
    <m/>
    <m/>
    <m/>
    <m/>
    <m/>
    <m/>
    <s v="Jithendra Goalla"/>
    <m/>
    <s v="user_ocHSJH83OJnHCvKyMbjx8WOOK8PMgAUGIj1qK0q0dMV"/>
    <s v="Nikhil Ahuja"/>
    <m/>
    <m/>
    <m/>
    <s v="Cold Call; Gated Content"/>
    <s v="Naukri.com"/>
    <m/>
    <s v="Employee Engagement Handbook"/>
    <m/>
    <m/>
    <m/>
    <s v="2022-04-24 16:16:29.979000+00:00"/>
    <s v="2022-09-08 06:46:47.399000+00:00"/>
    <s v="GMC"/>
  </r>
  <r>
    <s v="Navin Panjwani"/>
    <n v="32000"/>
    <s v="INR"/>
    <n v="0"/>
    <s v="9/30/22"/>
    <s v="Sales"/>
    <s v="stat_1hn9nRJaLbI53NxPuSQgo90kRpbpKsFlwN4oEGNUTdO"/>
    <s v="Lost"/>
    <n v="0"/>
    <s v="OpportunityStatusType.Lost"/>
    <s v="cont_7wrQImYUmsA1QKicujSMKV3gAfAhUJd4l047yJ1So30"/>
    <x v="185"/>
    <m/>
    <s v="lead_AMqygv7G9IF9NszieOQ7WQN7cjwkgUDINuueWIDqQMm"/>
    <s v="Being Human Clothing"/>
    <s v="Nikhil Ahuja"/>
    <s v="user_sD3YjSs92XKUfD0OPHeo886g6tW6aCM0iUhX5VVUuJi"/>
    <s v="Navin Panjwani"/>
    <s v="2022-05-09 10:02:24.304000+00:00"/>
    <s v="2022-09-08 06:45:33.712000+00:00"/>
    <m/>
    <s v="Mumbai"/>
    <m/>
    <m/>
    <m/>
    <n v="107"/>
    <m/>
    <m/>
    <m/>
    <m/>
    <m/>
    <m/>
    <m/>
    <m/>
    <m/>
    <m/>
    <m/>
    <s v="Retail"/>
    <m/>
    <m/>
    <m/>
    <m/>
    <m/>
    <m/>
    <m/>
    <m/>
    <m/>
    <m/>
    <m/>
    <m/>
    <s v="Jithendra Goalla"/>
    <m/>
    <s v="user_ocHSJH83OJnHCvKyMbjx8WOOK8PMgAUGIj1qK0q0dMV"/>
    <s v="Nikhil Ahuja"/>
    <m/>
    <m/>
    <m/>
    <s v="Cold Call; Gated Content"/>
    <s v="Naukri.com"/>
    <m/>
    <s v="Employee Engagement Handbook"/>
    <m/>
    <m/>
    <m/>
    <s v="2022-04-24 16:16:29.979000+00:00"/>
    <s v="2022-09-08 06:46:47.399000+00:00"/>
    <s v="GPA"/>
  </r>
  <r>
    <s v="Navin Panjwani"/>
    <n v="390000"/>
    <s v="INR"/>
    <n v="0"/>
    <s v="9/30/22"/>
    <s v="Sales"/>
    <s v="stat_1hn9nRJaLbI53NxPuSQgo90kRpbpKsFlwN4oEGNUTdO"/>
    <s v="Lost"/>
    <n v="0"/>
    <s v="OpportunityStatusType.Lost"/>
    <s v="cont_mSjeaSzsmD3wgkfUq7lV7fsR3Mb2mlrwtvJZmlHH2aj"/>
    <x v="184"/>
    <m/>
    <s v="lead_w9L9VYaCHU6JPwEWE4cer3IR5JIhicD2IpjYKfvZWu5"/>
    <s v="Sanjog infoprocess ( Fresh , Sister company of Being Human )"/>
    <s v="Nikhil Ahuja"/>
    <s v="user_sD3YjSs92XKUfD0OPHeo886g6tW6aCM0iUhX5VVUuJi"/>
    <s v="Navin Panjwani"/>
    <s v="2022-05-09 10:08:55.644000+00:00"/>
    <s v="2022-09-08 06:49:33.246000+00:00"/>
    <m/>
    <s v="Mumbai"/>
    <m/>
    <m/>
    <m/>
    <n v="130"/>
    <m/>
    <m/>
    <m/>
    <m/>
    <m/>
    <m/>
    <m/>
    <m/>
    <m/>
    <m/>
    <m/>
    <s v="Retail"/>
    <m/>
    <m/>
    <m/>
    <m/>
    <m/>
    <m/>
    <m/>
    <m/>
    <m/>
    <m/>
    <m/>
    <m/>
    <s v="Jitin Gopi"/>
    <m/>
    <s v="user_ocHSJH83OJnHCvKyMbjx8WOOK8PMgAUGIj1qK0q0dMV"/>
    <s v="Nikhil Ahuja"/>
    <m/>
    <m/>
    <m/>
    <s v="Cold Call"/>
    <m/>
    <m/>
    <m/>
    <m/>
    <m/>
    <m/>
    <s v="2022-05-09 10:06:52.132000+00:00"/>
    <s v="2022-09-08 06:49:39.924000+00:00"/>
    <s v="GMC"/>
  </r>
  <r>
    <s v="Omkar Ghate"/>
    <n v="100000"/>
    <s v="INR"/>
    <n v="0"/>
    <s v="9/14/22"/>
    <s v="Sales"/>
    <s v="stat_kcR4fZg7TU7jjk1jAVua3qGLRS4J5uFayEjK5j02wtv"/>
    <s v="Unqualified"/>
    <n v="0"/>
    <s v="OpportunityStatusType.Lost"/>
    <s v="cont_PCe9H2cgtZueb6UR61efl2Otd0K5q3tg9HjigngDClg"/>
    <x v="186"/>
    <m/>
    <s v="lead_CAdf2G7s5SVCnIVTf0DhaGWjvZqSN4CrJBNVAn5Ey8U"/>
    <s v="SeaGull Advertising Pvt. Ltd."/>
    <s v="Sarvesh Pawar"/>
    <s v="user_9SBRjyF0n4iWuhUdqRyQkFhl2J4uyNKhFWvvJEvunX8"/>
    <s v="Omkar Ghate"/>
    <s v="2022-08-02 13:20:30.638000+00:00"/>
    <s v="2022-09-08 06:36:00.833000+00:00"/>
    <m/>
    <s v="Pune"/>
    <m/>
    <s v="2020-08-24 07:04:42+00:00"/>
    <m/>
    <n v="58"/>
    <m/>
    <m/>
    <m/>
    <m/>
    <m/>
    <m/>
    <m/>
    <m/>
    <m/>
    <m/>
    <m/>
    <s v="HR / Staffing / Recruitment"/>
    <m/>
    <m/>
    <m/>
    <m/>
    <m/>
    <m/>
    <m/>
    <m/>
    <m/>
    <m/>
    <m/>
    <m/>
    <m/>
    <m/>
    <s v="user_A8KOTZADnUtEQOLt4nSLAmteNStuGh80js75RYjrXVt"/>
    <s v="Sarvesh Pawar"/>
    <m/>
    <m/>
    <s v="September"/>
    <s v="Cold Call"/>
    <m/>
    <m/>
    <s v="Talent Acquisition Strategies"/>
    <m/>
    <m/>
    <m/>
    <s v="2020-12-06 09:47:21.515000+00:00"/>
    <s v="2022-09-12 16:11:08.514000+00:00"/>
    <s v="GMC"/>
  </r>
  <r>
    <s v="Omkar Ghate"/>
    <n v="200000"/>
    <s v="INR"/>
    <n v="0"/>
    <s v="9/15/22"/>
    <s v="Sales"/>
    <s v="stat_kcR4fZg7TU7jjk1jAVua3qGLRS4J5uFayEjK5j02wtv"/>
    <s v="Unqualified"/>
    <n v="0"/>
    <s v="OpportunityStatusType.Lost"/>
    <m/>
    <x v="1"/>
    <s v="67 Employees  20L Sum Insured GTL (Renewal) They did not have a policy copy for renewal, ICICI offered them a fresh quote"/>
    <s v="lead_hFtKHhvaRkuuzWhJmfdkXi1nI6DGsBCV9BgSmrw1YFw"/>
    <s v="SPAR Solutions"/>
    <s v="Pranav Kenjale"/>
    <s v="user_9SBRjyF0n4iWuhUdqRyQkFhl2J4uyNKhFWvvJEvunX8"/>
    <s v="Omkar Ghate"/>
    <s v="2022-07-28 09:47:18.414000+00:00"/>
    <s v="2022-09-08 06:28:22.994000+00:00"/>
    <m/>
    <s v="Pune"/>
    <m/>
    <m/>
    <m/>
    <n v="67"/>
    <m/>
    <m/>
    <m/>
    <m/>
    <m/>
    <m/>
    <m/>
    <s v="PAID_SOCIAL"/>
    <m/>
    <m/>
    <m/>
    <s v="Professional Services"/>
    <m/>
    <m/>
    <m/>
    <m/>
    <m/>
    <m/>
    <m/>
    <m/>
    <m/>
    <m/>
    <m/>
    <m/>
    <m/>
    <m/>
    <s v="user_x9AtbGLhDmWYC9XAmYdfwBt9yiXbgMhBuZpIoFuN8Cd"/>
    <s v="Pranav Kenjale"/>
    <m/>
    <m/>
    <s v="August"/>
    <s v="Gated Content"/>
    <m/>
    <m/>
    <s v="Employee Engagement Handbook"/>
    <m/>
    <m/>
    <m/>
    <s v="2022-05-31 04:33:10.666000+00:00"/>
    <s v="2022-09-08 06:31:41.535000+00:00"/>
    <m/>
  </r>
  <r>
    <s v="Omkar Ghate"/>
    <n v="10000"/>
    <s v="INR"/>
    <n v="0"/>
    <s v="9/14/22"/>
    <s v="Sales"/>
    <s v="stat_kcR4fZg7TU7jjk1jAVua3qGLRS4J5uFayEjK5j02wtv"/>
    <s v="Unqualified"/>
    <n v="0"/>
    <s v="OpportunityStatusType.Lost"/>
    <s v="cont_PCe9H2cgtZueb6UR61efl2Otd0K5q3tg9HjigngDClg"/>
    <x v="186"/>
    <m/>
    <s v="lead_CAdf2G7s5SVCnIVTf0DhaGWjvZqSN4CrJBNVAn5Ey8U"/>
    <s v="SeaGull Advertising Pvt. Ltd."/>
    <s v="Sarvesh Pawar"/>
    <s v="user_9SBRjyF0n4iWuhUdqRyQkFhl2J4uyNKhFWvvJEvunX8"/>
    <s v="Omkar Ghate"/>
    <s v="2022-08-02 13:20:52.146000+00:00"/>
    <s v="2022-09-08 06:37:22.324000+00:00"/>
    <m/>
    <s v="Pune"/>
    <m/>
    <s v="2020-08-24 07:04:42+00:00"/>
    <m/>
    <n v="58"/>
    <m/>
    <m/>
    <m/>
    <m/>
    <m/>
    <m/>
    <m/>
    <m/>
    <m/>
    <m/>
    <m/>
    <s v="HR / Staffing / Recruitment"/>
    <m/>
    <m/>
    <m/>
    <m/>
    <m/>
    <m/>
    <m/>
    <m/>
    <m/>
    <m/>
    <m/>
    <m/>
    <m/>
    <m/>
    <s v="user_A8KOTZADnUtEQOLt4nSLAmteNStuGh80js75RYjrXVt"/>
    <s v="Sarvesh Pawar"/>
    <m/>
    <m/>
    <s v="September"/>
    <s v="Cold Call"/>
    <m/>
    <m/>
    <s v="Talent Acquisition Strategies"/>
    <m/>
    <m/>
    <m/>
    <s v="2020-12-06 09:47:21.515000+00:00"/>
    <s v="2022-09-12 16:11:08.514000+00:00"/>
    <s v="GPA"/>
  </r>
  <r>
    <s v="Navin Panjwani"/>
    <n v="10000"/>
    <s v="INR"/>
    <n v="0"/>
    <s v="9/15/22"/>
    <s v="Sales"/>
    <s v="stat_kcR4fZg7TU7jjk1jAVua3qGLRS4J5uFayEjK5j02wtv"/>
    <s v="Unqualified"/>
    <n v="0"/>
    <s v="OpportunityStatusType.Lost"/>
    <s v="cont_ovATn5yzGasAAndawPJqZA6jReoOKtMxeoS5YPqJbfK"/>
    <x v="187"/>
    <s v="GPA - Renewal"/>
    <s v="lead_UGjU0XEGwL1jrujoWvWNg1VJSryVl0RDqFoyivA3rFl"/>
    <s v="Solar Up ( Renewal , 15th Sept )"/>
    <s v="Shreenath Bhat"/>
    <s v="user_sD3YjSs92XKUfD0OPHeo886g6tW6aCM0iUhX5VVUuJi"/>
    <s v="Navin Panjwani"/>
    <s v="2022-08-30 05:19:58.644000+00:00"/>
    <s v="2022-09-08 06:03:43.678000+00:00"/>
    <m/>
    <s v="Mumbai"/>
    <m/>
    <m/>
    <m/>
    <n v="15"/>
    <m/>
    <m/>
    <m/>
    <m/>
    <m/>
    <m/>
    <m/>
    <m/>
    <m/>
    <m/>
    <m/>
    <m/>
    <m/>
    <m/>
    <m/>
    <m/>
    <m/>
    <m/>
    <m/>
    <m/>
    <m/>
    <m/>
    <m/>
    <m/>
    <m/>
    <m/>
    <m/>
    <m/>
    <m/>
    <m/>
    <s v="September"/>
    <s v="Cold Call"/>
    <m/>
    <m/>
    <m/>
    <m/>
    <m/>
    <m/>
    <s v="2022-08-30 05:16:05.548000+00:00"/>
    <s v="2022-09-08 06:03:47.041000+00:00"/>
    <s v="GPA"/>
  </r>
  <r>
    <s v="Navin Panjwani"/>
    <n v="150000"/>
    <s v="INR"/>
    <n v="0"/>
    <s v="9/15/22"/>
    <s v="Sales"/>
    <s v="stat_kcR4fZg7TU7jjk1jAVua3qGLRS4J5uFayEjK5j02wtv"/>
    <s v="Unqualified"/>
    <n v="0"/>
    <s v="OpportunityStatusType.Lost"/>
    <s v="cont_ovATn5yzGasAAndawPJqZA6jReoOKtMxeoS5YPqJbfK"/>
    <x v="187"/>
    <s v="GMC - Renewal; 1+3 policy"/>
    <s v="lead_UGjU0XEGwL1jrujoWvWNg1VJSryVl0RDqFoyivA3rFl"/>
    <s v="Solar Up ( Renewal , 15th Sept )"/>
    <s v="Shreenath Bhat"/>
    <s v="user_sD3YjSs92XKUfD0OPHeo886g6tW6aCM0iUhX5VVUuJi"/>
    <s v="Navin Panjwani"/>
    <s v="2022-08-30 05:19:15.067000+00:00"/>
    <s v="2022-09-08 06:03:37.092000+00:00"/>
    <m/>
    <s v="Mumbai"/>
    <m/>
    <m/>
    <m/>
    <n v="15"/>
    <m/>
    <m/>
    <m/>
    <m/>
    <m/>
    <m/>
    <m/>
    <m/>
    <m/>
    <m/>
    <m/>
    <m/>
    <m/>
    <m/>
    <m/>
    <m/>
    <m/>
    <m/>
    <m/>
    <m/>
    <m/>
    <m/>
    <m/>
    <m/>
    <m/>
    <m/>
    <m/>
    <m/>
    <m/>
    <m/>
    <s v="September"/>
    <s v="Cold Call"/>
    <m/>
    <m/>
    <m/>
    <m/>
    <m/>
    <m/>
    <s v="2022-08-30 05:16:05.548000+00:00"/>
    <s v="2022-09-08 06:03:47.041000+00:00"/>
    <s v="GMC"/>
  </r>
  <r>
    <s v="Navin Panjwani"/>
    <n v="800000"/>
    <s v="INR"/>
    <n v="0"/>
    <s v="9/15/22"/>
    <s v="Sales"/>
    <s v="stat_kcR4fZg7TU7jjk1jAVua3qGLRS4J5uFayEjK5j02wtv"/>
    <s v="Unqualified"/>
    <n v="0"/>
    <s v="OpportunityStatusType.Lost"/>
    <s v="cont_v86jBidMjmz8vWvgFdGUF7XNkLyZNhdGazgojR7Gt38"/>
    <x v="188"/>
    <s v="Parental"/>
    <s v="lead_0wXgopg3UhT6UkqpLAXVERfPktElJk6InnnJQSrQzj5"/>
    <s v="Voltup ( Renewal , 15th Sept )"/>
    <s v="Shreenath Bhat"/>
    <s v="user_sD3YjSs92XKUfD0OPHeo886g6tW6aCM0iUhX5VVUuJi"/>
    <s v="Navin Panjwani"/>
    <s v="2022-08-02 07:18:04.334000+00:00"/>
    <s v="2022-09-08 06:00:20.552000+00:00"/>
    <m/>
    <s v="Mumbai"/>
    <m/>
    <m/>
    <m/>
    <n v="44"/>
    <m/>
    <m/>
    <m/>
    <m/>
    <m/>
    <m/>
    <m/>
    <m/>
    <m/>
    <m/>
    <m/>
    <s v="Manufacturing"/>
    <m/>
    <m/>
    <m/>
    <m/>
    <m/>
    <m/>
    <m/>
    <m/>
    <m/>
    <m/>
    <m/>
    <m/>
    <s v="Aniket Vahile"/>
    <m/>
    <s v="user_vMd4rmcrSbjykdyL2J7rrYn84SWdcNc5FKligrmItPw"/>
    <s v="Shreenath Bhat"/>
    <m/>
    <m/>
    <s v="September"/>
    <s v="Cold Call"/>
    <s v="Naukri.com"/>
    <m/>
    <m/>
    <m/>
    <m/>
    <m/>
    <s v="2022-07-12 04:12:08.943000+00:00"/>
    <s v="2022-09-08 06:02:49.415000+00:00"/>
    <s v="GMC"/>
  </r>
  <r>
    <s v="Navin Panjwani"/>
    <n v="450000"/>
    <s v="INR"/>
    <n v="0"/>
    <s v="9/15/22"/>
    <s v="Sales"/>
    <s v="stat_kcR4fZg7TU7jjk1jAVua3qGLRS4J5uFayEjK5j02wtv"/>
    <s v="Unqualified"/>
    <n v="0"/>
    <s v="OpportunityStatusType.Lost"/>
    <s v="cont_v86jBidMjmz8vWvgFdGUF7XNkLyZNhdGazgojR7Gt38"/>
    <x v="188"/>
    <s v="GMC - Renewal; 1+3 with New India."/>
    <s v="lead_0wXgopg3UhT6UkqpLAXVERfPktElJk6InnnJQSrQzj5"/>
    <s v="Voltup ( Renewal , 15th Sept )"/>
    <s v="Shreenath Bhat"/>
    <s v="user_sD3YjSs92XKUfD0OPHeo886g6tW6aCM0iUhX5VVUuJi"/>
    <s v="Navin Panjwani"/>
    <s v="2022-08-01 12:31:16.749000+00:00"/>
    <s v="2022-09-08 05:59:54.162000+00:00"/>
    <m/>
    <s v="Mumbai"/>
    <m/>
    <m/>
    <m/>
    <n v="44"/>
    <m/>
    <m/>
    <m/>
    <m/>
    <m/>
    <m/>
    <m/>
    <m/>
    <m/>
    <m/>
    <m/>
    <s v="Manufacturing"/>
    <m/>
    <m/>
    <m/>
    <m/>
    <m/>
    <m/>
    <m/>
    <m/>
    <m/>
    <m/>
    <m/>
    <m/>
    <s v="Aniket Vahile"/>
    <m/>
    <s v="user_vMd4rmcrSbjykdyL2J7rrYn84SWdcNc5FKligrmItPw"/>
    <s v="Shreenath Bhat"/>
    <m/>
    <m/>
    <s v="September"/>
    <s v="Cold Call"/>
    <s v="Naukri.com"/>
    <m/>
    <m/>
    <m/>
    <m/>
    <m/>
    <s v="2022-07-12 04:12:08.943000+00:00"/>
    <s v="2022-09-08 06:02:49.415000+00:00"/>
    <s v="GMC"/>
  </r>
  <r>
    <s v="Vrushali Kummar"/>
    <n v="4610"/>
    <s v="INR"/>
    <n v="100"/>
    <d v="2022-08-09T00:00:00"/>
    <s v="Sales"/>
    <s v="stat_OZRiD1474QRJIpvnjHCZfiIvKcVD6mIKSSTzg8SwDVx"/>
    <s v="Won- Payment Completed"/>
    <n v="1"/>
    <s v="OpportunityStatusType.Won"/>
    <m/>
    <x v="1"/>
    <s v="WC"/>
    <s v="lead_QVMbuY2WkXiGIsixlcOPA5eKxBq23pza1C7kfJxporw"/>
    <s v="Hyatt Regency"/>
    <s v="Vrushali Kummar"/>
    <s v="user_TZzywQwym26DjuswO479pxRhNKX152z8X1haCx2vcst"/>
    <s v="Vrushali Kummar"/>
    <s v="2022-09-08 06:00:08.733000+00:00"/>
    <s v="2022-09-08 06:00:08.733000+00:00"/>
    <m/>
    <s v="Pune"/>
    <m/>
    <m/>
    <m/>
    <n v="300"/>
    <m/>
    <m/>
    <m/>
    <m/>
    <m/>
    <m/>
    <m/>
    <m/>
    <m/>
    <m/>
    <m/>
    <s v="Hospitality &amp; Travel"/>
    <m/>
    <m/>
    <m/>
    <m/>
    <m/>
    <m/>
    <m/>
    <m/>
    <m/>
    <m/>
    <m/>
    <m/>
    <m/>
    <m/>
    <s v="user_228eUmsdKIb9OItgmiDq1zD4aPZ1eqiapbaLAGeBf8g"/>
    <s v="Bhairavi Jog"/>
    <s v="Snehal Mane"/>
    <m/>
    <s v="July"/>
    <s v="Cold Call"/>
    <m/>
    <m/>
    <m/>
    <m/>
    <m/>
    <m/>
    <s v="2022-07-19 10:22:53.104000+00:00"/>
    <s v="2022-10-18 07:18:26.410000+00:00"/>
    <s v="WC"/>
  </r>
  <r>
    <s v="Navin Panjwani"/>
    <n v="40000"/>
    <s v="INR"/>
    <n v="0"/>
    <s v="9/15/22"/>
    <s v="Sales"/>
    <s v="stat_kcR4fZg7TU7jjk1jAVua3qGLRS4J5uFayEjK5j02wtv"/>
    <s v="Unqualified"/>
    <n v="0"/>
    <s v="OpportunityStatusType.Lost"/>
    <s v="cont_v86jBidMjmz8vWvgFdGUF7XNkLyZNhdGazgojR7Gt38"/>
    <x v="188"/>
    <s v="GPA - Renewal; 7 lakhs and 10 Lakhs cover"/>
    <s v="lead_0wXgopg3UhT6UkqpLAXVERfPktElJk6InnnJQSrQzj5"/>
    <s v="Voltup ( Renewal , 15th Sept )"/>
    <s v="Shreenath Bhat"/>
    <s v="user_sD3YjSs92XKUfD0OPHeo886g6tW6aCM0iUhX5VVUuJi"/>
    <s v="Navin Panjwani"/>
    <s v="2022-08-02 07:16:43.555000+00:00"/>
    <s v="2022-09-08 06:00:10.322000+00:00"/>
    <m/>
    <s v="Mumbai"/>
    <m/>
    <m/>
    <m/>
    <n v="44"/>
    <m/>
    <m/>
    <m/>
    <m/>
    <m/>
    <m/>
    <m/>
    <m/>
    <m/>
    <m/>
    <m/>
    <s v="Manufacturing"/>
    <m/>
    <m/>
    <m/>
    <m/>
    <m/>
    <m/>
    <m/>
    <m/>
    <m/>
    <m/>
    <m/>
    <m/>
    <s v="Aniket Vahile"/>
    <m/>
    <s v="user_vMd4rmcrSbjykdyL2J7rrYn84SWdcNc5FKligrmItPw"/>
    <s v="Shreenath Bhat"/>
    <m/>
    <m/>
    <s v="September"/>
    <s v="Cold Call"/>
    <s v="Naukri.com"/>
    <m/>
    <m/>
    <m/>
    <m/>
    <m/>
    <s v="2022-07-12 04:12:08.943000+00:00"/>
    <s v="2022-09-08 06:02:49.415000+00:00"/>
    <s v="GPA"/>
  </r>
  <r>
    <s v="Omkar Ghate"/>
    <n v="170000"/>
    <s v="INR"/>
    <n v="0"/>
    <d v="2022-09-09T00:00:00"/>
    <s v="Sales"/>
    <s v="stat_1hn9nRJaLbI53NxPuSQgo90kRpbpKsFlwN4oEGNUTdO"/>
    <s v="Lost"/>
    <n v="0"/>
    <s v="OpportunityStatusType.Lost"/>
    <s v="cont_yHfHasS6Ni68f26u1C9dooPFZTuseBRDkML6grSOw91"/>
    <x v="189"/>
    <s v="We had excellent quotes but the client wanted to close with Bajaj. Our bajaj quote was 1 Lakh higher than what they had received"/>
    <s v="lead_niZYrvmkFiYe5miAVPBEjR2xuIirEh7UsDZbgq8fInC"/>
    <s v="Amura Marketing Technologies Pvt Ltd"/>
    <s v="Moziez Chamadia"/>
    <s v="user_9SBRjyF0n4iWuhUdqRyQkFhl2J4uyNKhFWvvJEvunX8"/>
    <s v="Omkar Ghate"/>
    <s v="2022-03-21 10:17:50.761000+00:00"/>
    <s v="2022-09-08 05:53:42.178000+00:00"/>
    <m/>
    <s v="Pune"/>
    <m/>
    <m/>
    <m/>
    <n v="134"/>
    <m/>
    <m/>
    <m/>
    <m/>
    <m/>
    <m/>
    <m/>
    <m/>
    <m/>
    <m/>
    <m/>
    <s v="Digital Marketing &amp; Advertising"/>
    <m/>
    <m/>
    <m/>
    <m/>
    <m/>
    <m/>
    <m/>
    <m/>
    <m/>
    <m/>
    <m/>
    <m/>
    <s v="Yogesh Paigude"/>
    <m/>
    <s v="user_6hRQhcoLhZEDUBYaw3vS7rv6T5582sGfXq4jNRqTfUU"/>
    <s v="Aishwarya Nyayadhish"/>
    <m/>
    <m/>
    <s v="August"/>
    <s v="Gated Content"/>
    <s v="Linkedin"/>
    <m/>
    <s v="Employee Wellness Handbook"/>
    <m/>
    <m/>
    <m/>
    <s v="2022-01-10 13:08:57.628000+00:00"/>
    <s v="2022-09-13 11:33:00.209000+00:00"/>
    <s v="GMC"/>
  </r>
  <r>
    <s v="Sarvesh Pawar"/>
    <n v="18671"/>
    <s v="INR"/>
    <n v="100"/>
    <d v="2022-08-09T00:00:00"/>
    <s v="Sales"/>
    <s v="stat_OZRiD1474QRJIpvnjHCZfiIvKcVD6mIKSSTzg8SwDVx"/>
    <s v="Won- Payment Completed"/>
    <n v="1"/>
    <s v="OpportunityStatusType.Won"/>
    <s v="cont_w6rCd4FRcaOXzUUWBvFyAawQnNfcXF4f1g9s3ZWnX0W"/>
    <x v="3"/>
    <m/>
    <s v="lead_6Idf6gdyXgT6MxbjdmPZued44Xqq3sSaIraz54SMrBb"/>
    <s v="VTEST - Software Testing Company"/>
    <s v="Sarvesh Pawar"/>
    <s v="user_A8KOTZADnUtEQOLt4nSLAmteNStuGh80js75RYjrXVt"/>
    <s v="Sarvesh Pawar"/>
    <s v="2022-09-06 12:23:09.897000+00:00"/>
    <s v="2022-09-08 05:33:27.561000+00:00"/>
    <m/>
    <s v="Pune"/>
    <m/>
    <m/>
    <m/>
    <n v="92"/>
    <m/>
    <m/>
    <m/>
    <m/>
    <m/>
    <m/>
    <m/>
    <m/>
    <m/>
    <m/>
    <m/>
    <s v="IT Services &amp; IT Consulting"/>
    <m/>
    <m/>
    <m/>
    <m/>
    <m/>
    <m/>
    <m/>
    <m/>
    <m/>
    <m/>
    <m/>
    <m/>
    <m/>
    <m/>
    <s v="user_A8KOTZADnUtEQOLt4nSLAmteNStuGh80js75RYjrXVt"/>
    <s v="Sarvesh Pawar"/>
    <s v="Siddharth Angolkar"/>
    <m/>
    <s v="August"/>
    <s v="Cold Call"/>
    <s v="Lusha"/>
    <m/>
    <m/>
    <m/>
    <m/>
    <m/>
    <s v="2022-03-09 05:22:13.329000+00:00"/>
    <s v="2022-10-20 05:53:29.889000+00:00"/>
    <s v="GPA"/>
  </r>
  <r>
    <s v="Sarvesh Pawar"/>
    <n v="364635"/>
    <s v="INR"/>
    <n v="100"/>
    <d v="2022-08-09T00:00:00"/>
    <s v="Sales"/>
    <s v="stat_OZRiD1474QRJIpvnjHCZfiIvKcVD6mIKSSTzg8SwDVx"/>
    <s v="Won- Payment Completed"/>
    <n v="1"/>
    <s v="OpportunityStatusType.Won"/>
    <s v="cont_w6rCd4FRcaOXzUUWBvFyAawQnNfcXF4f1g9s3ZWnX0W"/>
    <x v="3"/>
    <m/>
    <s v="lead_6Idf6gdyXgT6MxbjdmPZued44Xqq3sSaIraz54SMrBb"/>
    <s v="VTEST - Software Testing Company"/>
    <s v="Sarvesh Pawar"/>
    <s v="user_A8KOTZADnUtEQOLt4nSLAmteNStuGh80js75RYjrXVt"/>
    <s v="Sarvesh Pawar"/>
    <s v="2022-08-24 11:30:43.217000+00:00"/>
    <s v="2022-09-08 05:33:17.608000+00:00"/>
    <m/>
    <s v="Pune"/>
    <m/>
    <m/>
    <m/>
    <n v="92"/>
    <m/>
    <m/>
    <m/>
    <m/>
    <m/>
    <m/>
    <m/>
    <m/>
    <m/>
    <m/>
    <m/>
    <s v="IT Services &amp; IT Consulting"/>
    <m/>
    <m/>
    <m/>
    <m/>
    <m/>
    <m/>
    <m/>
    <m/>
    <m/>
    <m/>
    <m/>
    <m/>
    <m/>
    <m/>
    <s v="user_A8KOTZADnUtEQOLt4nSLAmteNStuGh80js75RYjrXVt"/>
    <s v="Sarvesh Pawar"/>
    <s v="Siddharth Angolkar"/>
    <m/>
    <s v="August"/>
    <s v="Cold Call"/>
    <s v="Lusha"/>
    <m/>
    <m/>
    <m/>
    <m/>
    <m/>
    <s v="2022-03-09 05:22:13.329000+00:00"/>
    <s v="2022-10-20 05:53:29.889000+00:00"/>
    <s v="GMC"/>
  </r>
  <r>
    <s v="Moziez Chamadia"/>
    <n v="10000000"/>
    <s v="INR"/>
    <n v="0"/>
    <s v="9/20/22"/>
    <s v="Sales"/>
    <s v="stat_kcR4fZg7TU7jjk1jAVua3qGLRS4J5uFayEjK5j02wtv"/>
    <s v="Unqualified"/>
    <n v="0"/>
    <s v="OpportunityStatusType.Lost"/>
    <m/>
    <x v="1"/>
    <s v="GMC Renewal"/>
    <s v="lead_1zJ0wvuk9SvcyRqhkhSNHfdyjFDO8CTfhoTOLhSFSjY"/>
    <s v="Welspun Group"/>
    <s v="Trupti Suryavanshi"/>
    <s v="user_IgNfKH7wuLLjHvexoMm2PXWcnF3zYft0ZbMTyfwKRUg"/>
    <s v="Moziez Chamadia"/>
    <s v="2022-05-11 09:25:28.898000+00:00"/>
    <s v="2022-09-07 09:36:51.602000+00:00"/>
    <m/>
    <s v="Mumbai"/>
    <m/>
    <s v="2022-05-05 13:41:17+00:00"/>
    <m/>
    <n v="5440"/>
    <m/>
    <m/>
    <m/>
    <m/>
    <m/>
    <m/>
    <m/>
    <s v="ORGANIC_SEARCH"/>
    <m/>
    <m/>
    <m/>
    <s v="Manufacturing"/>
    <m/>
    <m/>
    <m/>
    <m/>
    <m/>
    <m/>
    <m/>
    <m/>
    <m/>
    <m/>
    <m/>
    <m/>
    <s v="Aniket Vahile"/>
    <m/>
    <s v="user_L8E6IFhq6UCzKLHa45LUUTZCznDuyDwFrGaEp9DXiUM"/>
    <s v="Trupti Suryavanshi"/>
    <m/>
    <m/>
    <s v="November; October; September"/>
    <s v="Cold Call"/>
    <s v="Inbound via website"/>
    <m/>
    <s v="Downloaded the guide: Designing employee healthcare plan"/>
    <m/>
    <m/>
    <m/>
    <s v="2021-08-05 07:01:39.111000+00:00"/>
    <s v="2022-09-16 06:16:05.086000+00:00"/>
    <s v="GMC"/>
  </r>
  <r>
    <s v="Vivek Singh"/>
    <n v="800000"/>
    <s v="INR"/>
    <n v="0"/>
    <d v="2022-06-09T00:00:00"/>
    <s v="Sales"/>
    <s v="stat_kcR4fZg7TU7jjk1jAVua3qGLRS4J5uFayEjK5j02wtv"/>
    <s v="Unqualified"/>
    <n v="0"/>
    <s v="OpportunityStatusType.Lost"/>
    <m/>
    <x v="1"/>
    <s v="GMC (1+5)- Renewal"/>
    <s v="lead_6hJ6662BZC1bmfq1ALUr7F5ALKlCVsItEM1svq9JmI4"/>
    <s v="Even"/>
    <s v="Bhairavi Jog"/>
    <s v="user_228eUmsdKIb9OItgmiDq1zD4aPZ1eqiapbaLAGeBf8g"/>
    <s v="Bhairavi Jog"/>
    <s v="2022-05-30 08:31:25.201000+00:00"/>
    <s v="2022-09-07 12:38:41.325000+00:00"/>
    <m/>
    <s v="Bangalore"/>
    <m/>
    <m/>
    <m/>
    <n v="25"/>
    <m/>
    <m/>
    <m/>
    <m/>
    <m/>
    <m/>
    <m/>
    <m/>
    <m/>
    <m/>
    <m/>
    <m/>
    <m/>
    <m/>
    <m/>
    <m/>
    <m/>
    <m/>
    <m/>
    <m/>
    <m/>
    <m/>
    <m/>
    <m/>
    <m/>
    <m/>
    <s v="user_228eUmsdKIb9OItgmiDq1zD4aPZ1eqiapbaLAGeBf8g"/>
    <s v="Bhairavi Jog"/>
    <m/>
    <m/>
    <s v="August"/>
    <s v="Gated Content"/>
    <m/>
    <m/>
    <s v="Downloaded the guide: Designing employee healthcare plan"/>
    <m/>
    <m/>
    <m/>
    <s v="2021-11-14 15:43:31.825000+00:00"/>
    <s v="2022-09-07 12:39:07.859000+00:00"/>
    <s v="GMC"/>
  </r>
  <r>
    <s v="Abhiroop Ganguly"/>
    <n v="70000"/>
    <s v="INR"/>
    <n v="0"/>
    <d v="2022-07-09T00:00:00"/>
    <s v="Sales"/>
    <s v="stat_kcR4fZg7TU7jjk1jAVua3qGLRS4J5uFayEjK5j02wtv"/>
    <s v="Unqualified"/>
    <n v="0"/>
    <s v="OpportunityStatusType.Lost"/>
    <s v="cont_Cw5neM06K7y2ucKFhgoHu4vnPHeiANvinOboNx0gaFU"/>
    <x v="190"/>
    <s v="GPA ren"/>
    <s v="lead_oZTozl1oFcfeCkqZuGT1pGJ72OEcHHCi2sTHrbBcEdf"/>
    <s v="Sumo India Studios"/>
    <s v="Gauri Jori"/>
    <s v="user_U27GK6WjhLhUhi1EDKXV57xMpn8n8DMIOjci1q3UReZ"/>
    <s v="Abhiroop Ganguly"/>
    <s v="2022-08-10 06:55:07.485000+00:00"/>
    <s v="2022-09-07 07:34:49.025000+00:00"/>
    <m/>
    <s v="Pune"/>
    <m/>
    <s v="2020-08-14 08:05:16+00:00"/>
    <m/>
    <n v="129"/>
    <m/>
    <m/>
    <m/>
    <m/>
    <m/>
    <m/>
    <m/>
    <m/>
    <m/>
    <m/>
    <m/>
    <s v="IT Services &amp; IT Consulting"/>
    <m/>
    <m/>
    <m/>
    <m/>
    <m/>
    <m/>
    <m/>
    <m/>
    <m/>
    <m/>
    <m/>
    <m/>
    <s v="Rakesh Nade"/>
    <m/>
    <s v="user_5YHA1ZU4iP896lD1YJehdJcMx7ZEgWCpulT4T2c3pJ3"/>
    <s v="Gauri Jori"/>
    <m/>
    <m/>
    <s v="September"/>
    <s v="Affiliate; Cold Call"/>
    <s v="mccia webinar - esic session"/>
    <m/>
    <m/>
    <m/>
    <m/>
    <m/>
    <s v="2020-12-06 09:46:36.743000+00:00"/>
    <s v="2022-09-08 09:28:41.479000+00:00"/>
    <m/>
  </r>
  <r>
    <s v="Abhiroop Ganguly"/>
    <n v="900000"/>
    <s v="INR"/>
    <n v="0"/>
    <d v="2022-07-09T00:00:00"/>
    <s v="Sales"/>
    <s v="stat_kcR4fZg7TU7jjk1jAVua3qGLRS4J5uFayEjK5j02wtv"/>
    <s v="Unqualified"/>
    <n v="0"/>
    <s v="OpportunityStatusType.Lost"/>
    <s v="cont_Cw5neM06K7y2ucKFhgoHu4vnPHeiANvinOboNx0gaFU"/>
    <x v="190"/>
    <s v="GMC ren"/>
    <s v="lead_oZTozl1oFcfeCkqZuGT1pGJ72OEcHHCi2sTHrbBcEdf"/>
    <s v="Sumo India Studios"/>
    <s v="Gauri Jori"/>
    <s v="user_U27GK6WjhLhUhi1EDKXV57xMpn8n8DMIOjci1q3UReZ"/>
    <s v="Abhiroop Ganguly"/>
    <s v="2022-08-10 06:40:39.532000+00:00"/>
    <s v="2022-09-07 07:34:36.736000+00:00"/>
    <m/>
    <s v="Pune"/>
    <m/>
    <s v="2020-08-14 08:05:16+00:00"/>
    <m/>
    <n v="129"/>
    <m/>
    <m/>
    <m/>
    <m/>
    <m/>
    <m/>
    <m/>
    <m/>
    <m/>
    <m/>
    <m/>
    <s v="IT Services &amp; IT Consulting"/>
    <m/>
    <m/>
    <m/>
    <m/>
    <m/>
    <m/>
    <m/>
    <m/>
    <m/>
    <m/>
    <m/>
    <m/>
    <s v="Rakesh Nade"/>
    <m/>
    <s v="user_5YHA1ZU4iP896lD1YJehdJcMx7ZEgWCpulT4T2c3pJ3"/>
    <s v="Gauri Jori"/>
    <m/>
    <m/>
    <s v="September"/>
    <s v="Affiliate; Cold Call"/>
    <s v="mccia webinar - esic session"/>
    <m/>
    <m/>
    <m/>
    <m/>
    <m/>
    <s v="2020-12-06 09:46:36.743000+00:00"/>
    <s v="2022-09-08 09:28:41.479000+00:00"/>
    <m/>
  </r>
  <r>
    <s v="Vivek Singh"/>
    <n v="1000000"/>
    <s v="INR"/>
    <n v="0"/>
    <d v="2022-07-09T00:00:00"/>
    <s v="Sales"/>
    <s v="stat_1hn9nRJaLbI53NxPuSQgo90kRpbpKsFlwN4oEGNUTdO"/>
    <s v="Lost"/>
    <n v="0"/>
    <s v="OpportunityStatusType.Lost"/>
    <s v="cont_KfX3K2h04a8IUibxEQ9qNZxtDaD8lZDSJGycdBAQAiI"/>
    <x v="191"/>
    <s v="GMC"/>
    <s v="lead_4oGuByOM2zgFwQsYGnfzS8G2yGHMmkskLzQIn8g8kDF"/>
    <s v="Zia Semiconductor Pvt Ltd"/>
    <s v="Daya Gowda"/>
    <s v="user_6dalmZ7hmWD47jhCVGdU1SSEcFMsz9rWtW2jPORgJvj"/>
    <s v="Vivek Singh"/>
    <s v="2022-05-20 11:10:47.581000+00:00"/>
    <s v="2022-09-07 07:28:41.936000+00:00"/>
    <m/>
    <s v="Bangalore"/>
    <m/>
    <m/>
    <m/>
    <n v="103"/>
    <m/>
    <m/>
    <m/>
    <m/>
    <m/>
    <m/>
    <m/>
    <m/>
    <m/>
    <m/>
    <m/>
    <s v="Manufacturing"/>
    <s v="Pioneer"/>
    <m/>
    <m/>
    <m/>
    <m/>
    <m/>
    <m/>
    <m/>
    <m/>
    <m/>
    <m/>
    <m/>
    <s v="Jitin Gopi"/>
    <m/>
    <s v="user_ojX3B6giQCeKnOjqd4gdwXUl0CqqHMXNORvxR6POXn6"/>
    <s v="Abhishek Chauhan"/>
    <s v="Dr. Anil More"/>
    <m/>
    <s v="September"/>
    <s v="Cold Call"/>
    <m/>
    <m/>
    <m/>
    <m/>
    <m/>
    <m/>
    <s v="2022-05-20 11:00:00.963000+00:00"/>
    <s v="2022-09-09 11:38:37.064000+00:00"/>
    <m/>
  </r>
  <r>
    <s v="Sreenivas Hatti"/>
    <n v="1500000"/>
    <s v="INR"/>
    <n v="50"/>
    <s v="9/30/22"/>
    <s v="Sales"/>
    <s v="stat_kLhaUSYbyIgQOHjvcKAHYNQn1lIjd0wTZfiU50Lt3mL"/>
    <s v="Demo Completed"/>
    <n v="0"/>
    <s v="OpportunityStatusType.Active"/>
    <m/>
    <x v="1"/>
    <m/>
    <s v="lead_7NwfBA5CvyOqQHMFa8hn7BCQ7TztnejJ1xrEQTqORh8"/>
    <s v="UrbanPiper"/>
    <s v="Satyajit Chati"/>
    <s v="user_5IQTpX6DsnoeoDfxqzqojpVoQLXPh68nhDjLS5ETjYj"/>
    <s v="Satyajit Chati"/>
    <s v="2022-07-19 12:07:16.484000+00:00"/>
    <s v="2022-09-07 07:14:14.636000+00:00"/>
    <m/>
    <s v="Bangalore"/>
    <m/>
    <m/>
    <m/>
    <n v="150"/>
    <m/>
    <m/>
    <m/>
    <m/>
    <m/>
    <m/>
    <m/>
    <m/>
    <m/>
    <m/>
    <m/>
    <m/>
    <m/>
    <m/>
    <m/>
    <m/>
    <m/>
    <m/>
    <m/>
    <m/>
    <m/>
    <m/>
    <m/>
    <m/>
    <m/>
    <m/>
    <s v="user_5IQTpX6DsnoeoDfxqzqojpVoQLXPh68nhDjLS5ETjYj"/>
    <s v="Satyajit Chati"/>
    <m/>
    <m/>
    <s v="September"/>
    <s v="Gated Content"/>
    <m/>
    <m/>
    <s v="Employee Engagement Handbook"/>
    <m/>
    <m/>
    <m/>
    <s v="2022-03-29 05:51:26.193000+00:00"/>
    <s v="2022-09-27 04:51:29.848000+00:00"/>
    <m/>
  </r>
  <r>
    <s v="Sonal Paithankar"/>
    <n v="11000000"/>
    <s v="INR"/>
    <n v="0"/>
    <s v="9/19/22"/>
    <s v="Sales"/>
    <s v="stat_1hn9nRJaLbI53NxPuSQgo90kRpbpKsFlwN4oEGNUTdO"/>
    <s v="Lost"/>
    <n v="0"/>
    <s v="OpportunityStatusType.Lost"/>
    <m/>
    <x v="1"/>
    <s v="GMC"/>
    <s v="lead_YN8nhvMwdmIgP7HqqOPErcjOETTVINGhQyv3iGAlMWu"/>
    <s v="Marks and Spencer Reliance India Private Limited"/>
    <s v="Aditya Binani"/>
    <s v="user_Iwn6da5WKkZqwUySK0oUuCb72pFP5WEm4zAb92ijqFe"/>
    <s v="Sonal Paithankar"/>
    <s v="2022-07-01 11:17:56.165000+00:00"/>
    <s v="2022-09-07 07:05:53.321000+00:00"/>
    <m/>
    <s v="Mumbai"/>
    <m/>
    <m/>
    <m/>
    <n v="1000"/>
    <m/>
    <m/>
    <m/>
    <m/>
    <m/>
    <m/>
    <m/>
    <m/>
    <m/>
    <m/>
    <m/>
    <s v="Others"/>
    <m/>
    <m/>
    <m/>
    <m/>
    <m/>
    <m/>
    <m/>
    <m/>
    <m/>
    <m/>
    <m/>
    <m/>
    <m/>
    <m/>
    <s v="user_228eUmsdKIb9OItgmiDq1zD4aPZ1eqiapbaLAGeBf8g"/>
    <s v="Bhairavi Jog"/>
    <m/>
    <m/>
    <s v="October; September"/>
    <s v="Cold Call"/>
    <m/>
    <m/>
    <m/>
    <m/>
    <m/>
    <m/>
    <s v="2022-03-09 17:10:58.669000+00:00"/>
    <s v="2022-10-13 07:42:59.726000+00:00"/>
    <m/>
  </r>
  <r>
    <s v="Moziez Chamadia"/>
    <n v="12500000"/>
    <s v="INR"/>
    <n v="0"/>
    <d v="2022-07-09T00:00:00"/>
    <s v="Sales"/>
    <s v="stat_1hn9nRJaLbI53NxPuSQgo90kRpbpKsFlwN4oEGNUTdO"/>
    <s v="Lost"/>
    <n v="0"/>
    <s v="OpportunityStatusType.Lost"/>
    <m/>
    <x v="1"/>
    <s v="GMC (1+5)"/>
    <s v="lead_jPOWf16EdCZL2GLEicbS4HMUmdv9MVNWkXc9WSSV0ea"/>
    <s v="Intellecap"/>
    <s v="Bhairavi Jog"/>
    <s v="user_IgNfKH7wuLLjHvexoMm2PXWcnF3zYft0ZbMTyfwKRUg"/>
    <s v="Moziez Chamadia"/>
    <s v="2022-07-21 09:37:11.552000+00:00"/>
    <s v="2022-09-07 06:10:09.166000+00:00"/>
    <m/>
    <s v="Mumbai"/>
    <m/>
    <m/>
    <m/>
    <n v="124"/>
    <m/>
    <m/>
    <m/>
    <m/>
    <m/>
    <m/>
    <m/>
    <s v="PAID_SOCIAL"/>
    <m/>
    <m/>
    <m/>
    <s v="Professional Services"/>
    <m/>
    <m/>
    <m/>
    <m/>
    <m/>
    <m/>
    <m/>
    <m/>
    <m/>
    <m/>
    <m/>
    <m/>
    <s v="Aniket Vahile"/>
    <m/>
    <s v="user_228eUmsdKIb9OItgmiDq1zD4aPZ1eqiapbaLAGeBf8g"/>
    <s v="Bhairavi Jog"/>
    <m/>
    <m/>
    <s v="September"/>
    <s v="Cold Call; Gated Content"/>
    <s v="Naukri.com"/>
    <m/>
    <s v="Employer Review Tracker"/>
    <m/>
    <m/>
    <m/>
    <s v="2022-07-07 05:49:46.538000+00:00"/>
    <s v="2022-09-09 11:35:24.759000+00:00"/>
    <s v="GMC"/>
  </r>
  <r>
    <s v="Moziez Chamadia"/>
    <n v="65000"/>
    <s v="INR"/>
    <n v="0"/>
    <d v="2022-07-09T00:00:00"/>
    <s v="Sales"/>
    <s v="stat_1hn9nRJaLbI53NxPuSQgo90kRpbpKsFlwN4oEGNUTdO"/>
    <s v="Lost"/>
    <n v="0"/>
    <s v="OpportunityStatusType.Lost"/>
    <m/>
    <x v="1"/>
    <s v="GPA (Renewal)"/>
    <s v="lead_jPOWf16EdCZL2GLEicbS4HMUmdv9MVNWkXc9WSSV0ea"/>
    <s v="Intellecap"/>
    <s v="Bhairavi Jog"/>
    <s v="user_IgNfKH7wuLLjHvexoMm2PXWcnF3zYft0ZbMTyfwKRUg"/>
    <s v="Moziez Chamadia"/>
    <s v="2022-07-21 09:40:25.472000+00:00"/>
    <s v="2022-09-07 06:09:49.855000+00:00"/>
    <m/>
    <s v="Mumbai"/>
    <m/>
    <m/>
    <m/>
    <n v="124"/>
    <m/>
    <m/>
    <m/>
    <m/>
    <m/>
    <m/>
    <m/>
    <s v="PAID_SOCIAL"/>
    <m/>
    <m/>
    <m/>
    <s v="Professional Services"/>
    <m/>
    <m/>
    <m/>
    <m/>
    <m/>
    <m/>
    <m/>
    <m/>
    <m/>
    <m/>
    <m/>
    <m/>
    <s v="Aniket Vahile"/>
    <m/>
    <s v="user_228eUmsdKIb9OItgmiDq1zD4aPZ1eqiapbaLAGeBf8g"/>
    <s v="Bhairavi Jog"/>
    <m/>
    <m/>
    <s v="September"/>
    <s v="Cold Call; Gated Content"/>
    <s v="Naukri.com"/>
    <m/>
    <s v="Employer Review Tracker"/>
    <m/>
    <m/>
    <m/>
    <s v="2022-07-07 05:49:46.538000+00:00"/>
    <s v="2022-09-09 11:35:24.759000+00:00"/>
    <s v="GPA"/>
  </r>
  <r>
    <s v="Mayur Gadiyar"/>
    <n v="500000"/>
    <s v="INR"/>
    <n v="0"/>
    <d v="2022-08-09T00:00:00"/>
    <s v="Sales"/>
    <s v="stat_kcR4fZg7TU7jjk1jAVua3qGLRS4J5uFayEjK5j02wtv"/>
    <s v="Unqualified"/>
    <n v="0"/>
    <s v="OpportunityStatusType.Lost"/>
    <s v="cont_VTuVcHbwSeCeiqdp5awTyEo3G5LV6QoVUcddHKV5udj"/>
    <x v="192"/>
    <s v="Client added this set of employees in a different entity. this policy data is to be disqualified."/>
    <s v="lead_oMVSa0QVldxpdRqIklMIM6eNALTf1A9L2mtL5ibf5GB"/>
    <s v="ScrollStack"/>
    <s v="Prateek Wadhwa"/>
    <s v="user_bdUPAGjcS7p6513So3N4g3aWNS5HuBuVJi7bvCPAsLt"/>
    <s v="Mayur Gadiyar"/>
    <s v="2022-08-30 09:27:20.650000+00:00"/>
    <s v="2022-09-07 06:04:57.091000+00:00"/>
    <m/>
    <s v="Mumbai"/>
    <m/>
    <m/>
    <m/>
    <n v="45"/>
    <m/>
    <m/>
    <m/>
    <m/>
    <m/>
    <m/>
    <m/>
    <m/>
    <m/>
    <m/>
    <m/>
    <m/>
    <m/>
    <m/>
    <m/>
    <m/>
    <m/>
    <m/>
    <m/>
    <m/>
    <m/>
    <m/>
    <m/>
    <m/>
    <m/>
    <m/>
    <s v="user_YU8wb0sUeeFASsO9nvQwaLS6e38xkJTv97wb7lghIZT"/>
    <s v="Mahendra Singh"/>
    <m/>
    <m/>
    <s v="September"/>
    <s v="Cold Call"/>
    <m/>
    <m/>
    <m/>
    <m/>
    <m/>
    <m/>
    <s v="2022-08-30 09:25:04.778000+00:00"/>
    <s v="2022-09-24 06:37:27.007000+00:00"/>
    <s v="GMC"/>
  </r>
  <r>
    <s v="Navin Panjwani"/>
    <n v="60000"/>
    <s v="INR"/>
    <n v="0"/>
    <d v="2022-07-09T00:00:00"/>
    <s v="Sales"/>
    <s v="stat_1hn9nRJaLbI53NxPuSQgo90kRpbpKsFlwN4oEGNUTdO"/>
    <s v="Lost"/>
    <n v="0"/>
    <s v="OpportunityStatusType.Lost"/>
    <s v="cont_aMmdUYMfB5phkNqiTbHUg7En0uu0PZxGtiVXZID3Waz"/>
    <x v="193"/>
    <m/>
    <s v="lead_5jACkw22xPcZADZxlpCanW9xemQ9v6rmeu7fPqRTPV3"/>
    <s v="Mindfields Consulting ( Renewal , 7th Sept )"/>
    <s v="Nikhil Ahuja"/>
    <s v="user_sD3YjSs92XKUfD0OPHeo886g6tW6aCM0iUhX5VVUuJi"/>
    <s v="Navin Panjwani"/>
    <s v="2022-06-01 05:09:38.864000+00:00"/>
    <s v="2022-09-07 05:31:10.294000+00:00"/>
    <m/>
    <s v="Bangalore"/>
    <m/>
    <m/>
    <m/>
    <n v="12"/>
    <m/>
    <m/>
    <m/>
    <m/>
    <m/>
    <m/>
    <m/>
    <m/>
    <m/>
    <m/>
    <m/>
    <s v="Others"/>
    <m/>
    <m/>
    <m/>
    <m/>
    <m/>
    <m/>
    <m/>
    <m/>
    <m/>
    <m/>
    <m/>
    <m/>
    <s v="Deepak Yadav"/>
    <m/>
    <s v="user_ocHSJH83OJnHCvKyMbjx8WOOK8PMgAUGIj1qK0q0dMV"/>
    <s v="Nikhil Ahuja"/>
    <m/>
    <m/>
    <s v="August"/>
    <s v="Gated Content"/>
    <m/>
    <m/>
    <s v="Employee Wellness Handbook"/>
    <m/>
    <m/>
    <m/>
    <s v="2022-03-16 16:41:56.523000+00:00"/>
    <s v="2022-09-07 05:31:40.945000+00:00"/>
    <s v="GMC"/>
  </r>
  <r>
    <s v="Navin Panjwani"/>
    <n v="2647000"/>
    <s v="INR"/>
    <n v="0"/>
    <s v="9/13/22"/>
    <s v="Sales"/>
    <s v="stat_1hn9nRJaLbI53NxPuSQgo90kRpbpKsFlwN4oEGNUTdO"/>
    <s v="Lost"/>
    <n v="0"/>
    <s v="OpportunityStatusType.Lost"/>
    <s v="cont_d7DQdi0gUOXu1GSdskKj387IrjJj8rOznFbX3isrGkf"/>
    <x v="194"/>
    <s v="GMC Renewal"/>
    <s v="lead_VEVvS1LZqCAhwIsLzt0SlOkimvzy8AAzy2xOBBqIlFF"/>
    <s v="Spykar Lifestyles Pvt Ltd"/>
    <s v="Trupti Suryavanshi"/>
    <s v="user_sD3YjSs92XKUfD0OPHeo886g6tW6aCM0iUhX5VVUuJi"/>
    <s v="Navin Panjwani"/>
    <s v="2022-08-12 06:52:34.684000+00:00"/>
    <s v="2022-09-07 05:32:36.037000+00:00"/>
    <m/>
    <s v="Mumbai"/>
    <m/>
    <m/>
    <m/>
    <n v="644"/>
    <m/>
    <m/>
    <m/>
    <m/>
    <m/>
    <m/>
    <m/>
    <m/>
    <m/>
    <m/>
    <m/>
    <s v="Retail"/>
    <m/>
    <m/>
    <m/>
    <m/>
    <m/>
    <m/>
    <m/>
    <m/>
    <m/>
    <m/>
    <m/>
    <m/>
    <s v="Jitin Gopi"/>
    <m/>
    <s v="user_L8E6IFhq6UCzKLHa45LUUTZCznDuyDwFrGaEp9DXiUM"/>
    <s v="Trupti Suryavanshi"/>
    <s v="Anjali Nishu"/>
    <m/>
    <s v="September"/>
    <s v="Cold Call"/>
    <s v="Linkedin"/>
    <m/>
    <s v="vaccine lead"/>
    <m/>
    <m/>
    <m/>
    <s v="2020-12-12 11:22:16.189000+00:00"/>
    <s v="2022-09-13 11:46:19.250000+00:00"/>
    <s v="GMC"/>
  </r>
  <r>
    <s v="Pranav Kenjale"/>
    <n v="88500"/>
    <s v="INR"/>
    <n v="100"/>
    <d v="2022-07-09T00:00:00"/>
    <s v="Sales"/>
    <s v="stat_OZRiD1474QRJIpvnjHCZfiIvKcVD6mIKSSTzg8SwDVx"/>
    <s v="Won- Payment Completed"/>
    <n v="1"/>
    <s v="OpportunityStatusType.Won"/>
    <m/>
    <x v="1"/>
    <s v="GMC (Renewal)"/>
    <s v="lead_tU77cy57rGUYVNXP8QyNzkkQrxb0VqRs19chI7ETSkr"/>
    <s v="RIIS INDIA IT SOLUTIONS PVT LTD"/>
    <s v="Pranav Kenjale"/>
    <s v="user_x9AtbGLhDmWYC9XAmYdfwBt9yiXbgMhBuZpIoFuN8Cd"/>
    <s v="Pranav Kenjale"/>
    <s v="2022-08-05 07:39:33.465000+00:00"/>
    <s v="2022-09-07 04:20:52.161000+00:00"/>
    <m/>
    <s v="Pune"/>
    <m/>
    <s v="2020-08-20 10:25:20+00:00"/>
    <m/>
    <n v="7"/>
    <m/>
    <m/>
    <m/>
    <m/>
    <m/>
    <m/>
    <m/>
    <m/>
    <m/>
    <m/>
    <m/>
    <s v="Professional Services"/>
    <m/>
    <m/>
    <m/>
    <m/>
    <m/>
    <m/>
    <m/>
    <m/>
    <m/>
    <m/>
    <m/>
    <m/>
    <m/>
    <m/>
    <s v="user_x9AtbGLhDmWYC9XAmYdfwBt9yiXbgMhBuZpIoFuN8Cd"/>
    <s v="Pranav Kenjale"/>
    <s v="Siddharth Angolkar"/>
    <m/>
    <s v="September"/>
    <s v="Existing Account"/>
    <m/>
    <m/>
    <m/>
    <m/>
    <m/>
    <m/>
    <s v="2020-12-06 09:47:16.944000+00:00"/>
    <s v="2022-10-19 04:36:21.933000+00:00"/>
    <m/>
  </r>
  <r>
    <s v="Namrata Aurora"/>
    <n v="10000"/>
    <s v="INR"/>
    <n v="0"/>
    <s v="7/31/22"/>
    <s v="Sales"/>
    <s v="stat_1hn9nRJaLbI53NxPuSQgo90kRpbpKsFlwN4oEGNUTdO"/>
    <s v="Lost"/>
    <n v="0"/>
    <s v="OpportunityStatusType.Lost"/>
    <m/>
    <x v="1"/>
    <m/>
    <s v="lead_4qvehEUNBXw74Ck4vzsB7VH4aJY5J8ThaaQHHOkWtxi"/>
    <s v="Anchor Cork Pvt.Ltd."/>
    <s v="Namrata Aurora"/>
    <s v="user_P3f70h2AcefBkFTBZpvA9LgDbjTmUIXkqdKqHJ5evwA"/>
    <s v="Manojkumar Tinna"/>
    <s v="2022-06-27 12:29:22.710000+00:00"/>
    <s v="2022-09-07 03:39:16.792000+00:00"/>
    <m/>
    <s v="Chennai"/>
    <m/>
    <m/>
    <m/>
    <n v="1"/>
    <m/>
    <m/>
    <m/>
    <m/>
    <m/>
    <m/>
    <m/>
    <m/>
    <m/>
    <m/>
    <m/>
    <s v="Others"/>
    <m/>
    <m/>
    <m/>
    <m/>
    <m/>
    <m/>
    <m/>
    <m/>
    <m/>
    <m/>
    <m/>
    <m/>
    <m/>
    <m/>
    <s v="user_ocHSJH83OJnHCvKyMbjx8WOOK8PMgAUGIj1qK0q0dMV"/>
    <s v="Nikhil Ahuja"/>
    <m/>
    <m/>
    <s v="July"/>
    <s v="Cold Call"/>
    <m/>
    <m/>
    <m/>
    <m/>
    <m/>
    <m/>
    <s v="2021-11-17 01:29:58.593000+00:00"/>
    <s v="2022-09-07 03:39:33.873000+00:00"/>
    <s v="GPA"/>
  </r>
  <r>
    <s v="Namrata Aurora"/>
    <n v="170000"/>
    <s v="INR"/>
    <n v="0"/>
    <s v="8/24/22"/>
    <s v="Sales"/>
    <s v="stat_1hn9nRJaLbI53NxPuSQgo90kRpbpKsFlwN4oEGNUTdO"/>
    <s v="Lost"/>
    <n v="0"/>
    <s v="OpportunityStatusType.Lost"/>
    <m/>
    <x v="1"/>
    <m/>
    <s v="lead_4qvehEUNBXw74Ck4vzsB7VH4aJY5J8ThaaQHHOkWtxi"/>
    <s v="Anchor Cork Pvt.Ltd."/>
    <s v="Namrata Aurora"/>
    <s v="user_P3f70h2AcefBkFTBZpvA9LgDbjTmUIXkqdKqHJ5evwA"/>
    <s v="Manojkumar Tinna"/>
    <s v="2022-06-27 12:27:26.287000+00:00"/>
    <s v="2022-09-07 03:39:24.154000+00:00"/>
    <m/>
    <s v="Chennai"/>
    <m/>
    <m/>
    <m/>
    <n v="1"/>
    <m/>
    <m/>
    <m/>
    <m/>
    <m/>
    <m/>
    <m/>
    <m/>
    <m/>
    <m/>
    <m/>
    <s v="Others"/>
    <m/>
    <m/>
    <m/>
    <m/>
    <m/>
    <m/>
    <m/>
    <m/>
    <m/>
    <m/>
    <m/>
    <m/>
    <m/>
    <m/>
    <s v="user_ocHSJH83OJnHCvKyMbjx8WOOK8PMgAUGIj1qK0q0dMV"/>
    <s v="Nikhil Ahuja"/>
    <m/>
    <m/>
    <s v="July"/>
    <s v="Cold Call"/>
    <m/>
    <m/>
    <m/>
    <m/>
    <m/>
    <m/>
    <s v="2021-11-17 01:29:58.593000+00:00"/>
    <s v="2022-09-07 03:39:33.873000+00:00"/>
    <s v="GMC"/>
  </r>
  <r>
    <s v="Vikas Gupta"/>
    <n v="1000000"/>
    <s v="INR"/>
    <n v="0"/>
    <d v="2022-08-09T00:00:00"/>
    <s v="Sales"/>
    <s v="stat_1hn9nRJaLbI53NxPuSQgo90kRpbpKsFlwN4oEGNUTdO"/>
    <s v="Lost"/>
    <n v="0"/>
    <s v="OpportunityStatusType.Lost"/>
    <s v="cont_SlJMIWCnukexUDS8IXgYT3g2GksWlvk9DeWFVsypsvW"/>
    <x v="195"/>
    <s v="Our quotes were high."/>
    <s v="lead_u3Dbj03wRoXodO0em8YjTxIeAtAJe0kItbxOoLJ9YI0"/>
    <s v="Nitco Tiles Ltd"/>
    <s v="Prateek Wadhwa"/>
    <s v="user_lccnw70UrYzjPcbxrA5N9qp8LF1vx6aP08yPEdeU06P"/>
    <s v="Vikas Gupta"/>
    <s v="2022-07-27 11:09:28.138000+00:00"/>
    <s v="2022-09-06 15:58:46.744000+00:00"/>
    <m/>
    <s v="Mumbai"/>
    <m/>
    <m/>
    <m/>
    <n v="1320"/>
    <m/>
    <m/>
    <m/>
    <m/>
    <m/>
    <m/>
    <m/>
    <m/>
    <m/>
    <m/>
    <m/>
    <s v="Others"/>
    <m/>
    <m/>
    <m/>
    <m/>
    <m/>
    <m/>
    <m/>
    <m/>
    <m/>
    <m/>
    <m/>
    <m/>
    <m/>
    <m/>
    <s v="user_FdWFezbLzkYQcGsBUsjZO25nr2poK2nRbqV47Rs5Kfm"/>
    <s v="Prateek Wadhwa"/>
    <s v="Anjali Nishu"/>
    <m/>
    <s v="September"/>
    <s v="Cold Call; Gated Content"/>
    <s v="fundoodata"/>
    <m/>
    <s v="Mayur Leads"/>
    <m/>
    <m/>
    <m/>
    <s v="2020-12-12 11:00:35.286000+00:00"/>
    <s v="2022-09-06 15:58:46.931000+00:00"/>
    <s v="GMC"/>
  </r>
  <r>
    <s v="Namrata Aurora"/>
    <n v="70000"/>
    <s v="INR"/>
    <n v="0"/>
    <s v="7/15/22"/>
    <s v="Sales"/>
    <s v="stat_kcR4fZg7TU7jjk1jAVua3qGLRS4J5uFayEjK5j02wtv"/>
    <s v="Unqualified"/>
    <n v="0"/>
    <s v="OpportunityStatusType.Lost"/>
    <m/>
    <x v="1"/>
    <s v="Noida Based"/>
    <s v="lead_n8kqDveJwxbORbK5iOCt2gG0yPzK82gXj9KfWNo6Ms2"/>
    <s v="Creative Tools"/>
    <s v="Namrata Aurora"/>
    <s v="user_P3f70h2AcefBkFTBZpvA9LgDbjTmUIXkqdKqHJ5evwA"/>
    <s v="Manojkumar Tinna"/>
    <s v="2022-06-23 12:27:00.728000+00:00"/>
    <s v="2022-09-07 03:36:13.481000+00:00"/>
    <m/>
    <s v="Pune"/>
    <m/>
    <m/>
    <m/>
    <n v="100"/>
    <m/>
    <m/>
    <m/>
    <m/>
    <m/>
    <m/>
    <m/>
    <m/>
    <m/>
    <m/>
    <m/>
    <s v="Manufacturing"/>
    <m/>
    <m/>
    <m/>
    <m/>
    <m/>
    <m/>
    <m/>
    <m/>
    <m/>
    <m/>
    <m/>
    <m/>
    <m/>
    <m/>
    <s v="user_IpBH4s1Av5OVFfQQ3nW0qPDDjwLT9uRfx1sVhml8UQA"/>
    <s v="Namrata Aurora"/>
    <m/>
    <m/>
    <s v="July"/>
    <s v="Cold Call"/>
    <s v="Vishwesh Kulkarni"/>
    <m/>
    <m/>
    <m/>
    <m/>
    <m/>
    <s v="2021-08-17 11:07:48.853000+00:00"/>
    <s v="2022-09-07 03:36:22.347000+00:00"/>
    <s v="GMC"/>
  </r>
  <r>
    <s v="Namrata Aurora"/>
    <n v="250000"/>
    <s v="INR"/>
    <n v="0"/>
    <s v="8/31/22"/>
    <s v="Sales"/>
    <s v="stat_kcR4fZg7TU7jjk1jAVua3qGLRS4J5uFayEjK5j02wtv"/>
    <s v="Unqualified"/>
    <n v="0"/>
    <s v="OpportunityStatusType.Lost"/>
    <m/>
    <x v="1"/>
    <m/>
    <s v="lead_wI4vNxjD6ouFc1nzjkNi8bNUCERq76Q32j0wITSiBto"/>
    <s v="IMSCDR Ahmedna"/>
    <s v="Namrata Aurora"/>
    <s v="user_P3f70h2AcefBkFTBZpvA9LgDbjTmUIXkqdKqHJ5evwA"/>
    <s v="Manojkumar Tinna"/>
    <s v="2022-07-14 10:29:46.938000+00:00"/>
    <s v="2022-09-07 03:37:18.340000+00:00"/>
    <m/>
    <s v="Pune"/>
    <m/>
    <m/>
    <m/>
    <m/>
    <m/>
    <m/>
    <s v="Facebook"/>
    <m/>
    <m/>
    <m/>
    <m/>
    <s v="PAID_SOCIAL"/>
    <m/>
    <m/>
    <m/>
    <m/>
    <m/>
    <m/>
    <m/>
    <m/>
    <m/>
    <m/>
    <m/>
    <m/>
    <m/>
    <m/>
    <m/>
    <m/>
    <m/>
    <m/>
    <s v="user_5IQTpX6DsnoeoDfxqzqojpVoQLXPh68nhDjLS5ETjYj"/>
    <s v="Satyajit Chati"/>
    <m/>
    <m/>
    <m/>
    <s v="Gated Content"/>
    <m/>
    <m/>
    <s v="Employee Engagement Handbook"/>
    <m/>
    <m/>
    <m/>
    <s v="2022-07-13 09:17:59.003000+00:00"/>
    <s v="2022-09-09 07:17:05.230000+00:00"/>
    <s v="GMC"/>
  </r>
  <r>
    <s v="Kashif Ahmad"/>
    <n v="170000"/>
    <s v="INR"/>
    <n v="0"/>
    <s v="9/15/22"/>
    <s v="Sales"/>
    <s v="stat_1hn9nRJaLbI53NxPuSQgo90kRpbpKsFlwN4oEGNUTdO"/>
    <s v="Lost"/>
    <n v="0"/>
    <s v="OpportunityStatusType.Lost"/>
    <m/>
    <x v="1"/>
    <s v="GMC-Fresh"/>
    <s v="lead_tTeJcGQGb6FGVj07eMF0udXmI54qX7FDGsyjXR0ocXz"/>
    <s v="RajSang HR Solutions"/>
    <s v="Bharti Bankey"/>
    <s v="user_LKRhV6rhcBe0uL8u70UUGeDjbMupuho4TaiAOCbT7HT"/>
    <s v="Kashif Ahmad"/>
    <s v="2022-06-16 05:19:02.512000+00:00"/>
    <s v="2022-09-06 10:55:02.589000+00:00"/>
    <m/>
    <s v="Delhi"/>
    <m/>
    <s v="2022-03-16 08:20:28+00:00"/>
    <m/>
    <n v="14"/>
    <m/>
    <m/>
    <m/>
    <m/>
    <m/>
    <m/>
    <m/>
    <s v="EMAIL_MARKETING"/>
    <m/>
    <m/>
    <m/>
    <s v="Professional Services"/>
    <m/>
    <m/>
    <m/>
    <m/>
    <m/>
    <m/>
    <m/>
    <m/>
    <m/>
    <m/>
    <m/>
    <m/>
    <m/>
    <m/>
    <s v="user_aM3WaaSUQQmaNnsm9l2FQRVWUEr8RN2ZdXzsuQUalQ3"/>
    <s v="Bharti Bankey"/>
    <m/>
    <m/>
    <m/>
    <s v="Inbound"/>
    <s v="Inbound via website"/>
    <m/>
    <s v="Employee Count 25"/>
    <m/>
    <m/>
    <m/>
    <s v="2022-03-16 08:23:08.685000+00:00"/>
    <s v="2022-09-06 10:55:02.629000+00:00"/>
    <m/>
  </r>
  <r>
    <s v="Vikas Gupta"/>
    <n v="4000000"/>
    <s v="INR"/>
    <n v="0"/>
    <d v="2022-08-09T00:00:00"/>
    <s v="Sales"/>
    <s v="stat_1hn9nRJaLbI53NxPuSQgo90kRpbpKsFlwN4oEGNUTdO"/>
    <s v="Lost"/>
    <n v="0"/>
    <s v="OpportunityStatusType.Lost"/>
    <s v="cont_SlJMIWCnukexUDS8IXgYT3g2GksWlvk9DeWFVsypsvW"/>
    <x v="195"/>
    <s v="Our quotes were high."/>
    <s v="lead_u3Dbj03wRoXodO0em8YjTxIeAtAJe0kItbxOoLJ9YI0"/>
    <s v="Nitco Tiles Ltd"/>
    <s v="Prateek Wadhwa"/>
    <s v="user_lccnw70UrYzjPcbxrA5N9qp8LF1vx6aP08yPEdeU06P"/>
    <s v="Vikas Gupta"/>
    <s v="2022-07-25 09:20:59.728000+00:00"/>
    <s v="2022-09-06 15:58:32.935000+00:00"/>
    <m/>
    <s v="Mumbai"/>
    <m/>
    <m/>
    <m/>
    <n v="1320"/>
    <m/>
    <m/>
    <m/>
    <m/>
    <m/>
    <m/>
    <m/>
    <m/>
    <m/>
    <m/>
    <m/>
    <s v="Others"/>
    <m/>
    <m/>
    <m/>
    <m/>
    <m/>
    <m/>
    <m/>
    <m/>
    <m/>
    <m/>
    <m/>
    <m/>
    <m/>
    <m/>
    <s v="user_FdWFezbLzkYQcGsBUsjZO25nr2poK2nRbqV47Rs5Kfm"/>
    <s v="Prateek Wadhwa"/>
    <s v="Anjali Nishu"/>
    <m/>
    <s v="September"/>
    <s v="Cold Call; Gated Content"/>
    <s v="fundoodata"/>
    <m/>
    <s v="Mayur Leads"/>
    <m/>
    <m/>
    <m/>
    <s v="2020-12-12 11:00:35.286000+00:00"/>
    <s v="2022-09-06 15:58:46.931000+00:00"/>
    <s v="GMC"/>
  </r>
  <r>
    <s v="Kashif Ahmad"/>
    <n v="312114"/>
    <s v="INR"/>
    <n v="100"/>
    <d v="2022-06-09T00:00:00"/>
    <s v="Sales"/>
    <s v="stat_OZRiD1474QRJIpvnjHCZfiIvKcVD6mIKSSTzg8SwDVx"/>
    <s v="Won- Payment Completed"/>
    <n v="1"/>
    <s v="OpportunityStatusType.Won"/>
    <s v="cont_Qkr797xrajkwdnoiPVAitLOJvgrm47m2albD7mXepY4"/>
    <x v="196"/>
    <m/>
    <s v="lead_PGgmsYoJgqc1hySUtsRKjl0ruub15O7KIRaCME4sUk3"/>
    <s v="GOMO MARKETING SERVICES INDIA PRIVATE LIMITED"/>
    <s v="Harmanjit Singh"/>
    <s v="user_LKRhV6rhcBe0uL8u70UUGeDjbMupuho4TaiAOCbT7HT"/>
    <s v="Kashif Ahmad"/>
    <s v="2022-08-02 07:01:06.431000+00:00"/>
    <s v="2022-09-06 11:59:45.386000+00:00"/>
    <m/>
    <s v="Pune"/>
    <m/>
    <m/>
    <m/>
    <n v="54"/>
    <m/>
    <m/>
    <m/>
    <m/>
    <m/>
    <m/>
    <m/>
    <s v="PAID_SOCIAL"/>
    <m/>
    <m/>
    <m/>
    <s v="Digital Marketing &amp; Advertising"/>
    <m/>
    <m/>
    <m/>
    <m/>
    <m/>
    <m/>
    <m/>
    <m/>
    <m/>
    <m/>
    <m/>
    <m/>
    <s v="Ravi Jaiswal"/>
    <m/>
    <s v="user_lwF8ctKa5IyxqATpO2EOw2h0AEPiCMHOgewiH38Ei77"/>
    <s v="Harmanjit Singh"/>
    <s v="Siddharth Angolkar"/>
    <m/>
    <s v="September"/>
    <s v="Cold Call; Gated Content"/>
    <s v="Mr. E"/>
    <m/>
    <s v="Hacks To Automate HR Tasks"/>
    <m/>
    <m/>
    <m/>
    <s v="2022-06-19 07:21:55.496000+00:00"/>
    <s v="2022-10-19 07:45:36.056000+00:00"/>
    <s v="GMC"/>
  </r>
  <r>
    <s v="Satyajit Chati"/>
    <n v="254237"/>
    <s v="INR"/>
    <n v="100"/>
    <d v="2022-06-09T00:00:00"/>
    <s v="Sales"/>
    <s v="stat_OZRiD1474QRJIpvnjHCZfiIvKcVD6mIKSSTzg8SwDVx"/>
    <s v="Won- Payment Completed"/>
    <n v="1"/>
    <s v="OpportunityStatusType.Won"/>
    <m/>
    <x v="1"/>
    <m/>
    <s v="lead_X3NzL5PytIVKWZtkj0I0u6PxNKCdhFMUwQy9EdwXMOm"/>
    <s v="Infollion Research Services"/>
    <s v="Satyajit Chati"/>
    <s v="user_5IQTpX6DsnoeoDfxqzqojpVoQLXPh68nhDjLS5ETjYj"/>
    <s v="Satyajit Chati"/>
    <s v="2022-08-30 12:00:05.914000+00:00"/>
    <s v="2022-09-06 09:36:07.919000+00:00"/>
    <m/>
    <s v="Gurgaon"/>
    <m/>
    <m/>
    <m/>
    <n v="91"/>
    <m/>
    <m/>
    <m/>
    <m/>
    <m/>
    <m/>
    <m/>
    <m/>
    <m/>
    <m/>
    <m/>
    <s v="Others"/>
    <m/>
    <m/>
    <m/>
    <m/>
    <m/>
    <m/>
    <m/>
    <m/>
    <m/>
    <m/>
    <m/>
    <m/>
    <m/>
    <m/>
    <s v="user_5IQTpX6DsnoeoDfxqzqojpVoQLXPh68nhDjLS5ETjYj"/>
    <s v="Satyajit Chati"/>
    <s v="Shriram Kulkarni"/>
    <m/>
    <m/>
    <s v="Cold Call"/>
    <m/>
    <m/>
    <m/>
    <m/>
    <m/>
    <m/>
    <s v="2022-03-09 17:10:38.170000+00:00"/>
    <s v="2022-10-20 08:56:04.746000+00:00"/>
    <s v="GMC"/>
  </r>
  <r>
    <s v="Omkar Ghate"/>
    <n v="850000"/>
    <s v="INR"/>
    <n v="0"/>
    <s v="9/15/22"/>
    <s v="Sales"/>
    <s v="stat_kcR4fZg7TU7jjk1jAVua3qGLRS4J5uFayEjK5j02wtv"/>
    <s v="Unqualified"/>
    <n v="0"/>
    <s v="OpportunityStatusType.Lost"/>
    <m/>
    <x v="1"/>
    <s v="Not ready for a meeting and wants quotes directly"/>
    <s v="lead_CwvdaNnYVntzX9JYE9yffkLuxkQD0VxD2UAAwkuAZWR"/>
    <s v="Angsana Oasis Spa &amp; Resort"/>
    <s v="Ankita Pingale"/>
    <s v="user_9SBRjyF0n4iWuhUdqRyQkFhl2J4uyNKhFWvvJEvunX8"/>
    <s v="Omkar Ghate"/>
    <s v="2022-08-11 12:38:58.319000+00:00"/>
    <s v="2022-09-06 08:06:24.040000+00:00"/>
    <m/>
    <s v="Bangalore"/>
    <m/>
    <m/>
    <m/>
    <n v="170"/>
    <m/>
    <m/>
    <m/>
    <m/>
    <m/>
    <m/>
    <m/>
    <m/>
    <m/>
    <m/>
    <m/>
    <s v="Hospitality &amp; Travel"/>
    <m/>
    <m/>
    <m/>
    <m/>
    <m/>
    <m/>
    <m/>
    <m/>
    <m/>
    <m/>
    <m/>
    <m/>
    <m/>
    <m/>
    <s v="user_1z3bdwgjF9RILRmuQPeXXGoPhafSi1mEgyb4l5sVEvN"/>
    <s v="Ankita Pingale"/>
    <m/>
    <m/>
    <s v="September"/>
    <s v="Cold Call"/>
    <m/>
    <m/>
    <s v="Lead Magnet Lead"/>
    <m/>
    <m/>
    <m/>
    <s v="2021-09-05 17:30:11.509000+00:00"/>
    <s v="2022-09-06 08:06:27.121000+00:00"/>
    <m/>
  </r>
  <r>
    <s v="Chetan Kumar"/>
    <n v="1150000"/>
    <s v="INR"/>
    <n v="0"/>
    <d v="2022-06-09T00:00:00"/>
    <s v="Sales"/>
    <s v="stat_1hn9nRJaLbI53NxPuSQgo90kRpbpKsFlwN4oEGNUTdO"/>
    <s v="Lost"/>
    <n v="0"/>
    <s v="OpportunityStatusType.Lost"/>
    <s v="cont_TTecuEnhiVdELfWeYaljnuyTPZSvTKFLsebOfGcWL2D"/>
    <x v="197"/>
    <m/>
    <s v="lead_N1y4KDGAMVZEvy5QA1VQw5KjqGq1dn5nrrcDRLLsgCD"/>
    <s v="Ascott"/>
    <s v="Harmanjit Singh"/>
    <s v="user_hAuUqCTCw5r4tCUrswIWPSW7LJ1XIBbttZVmJkxmzGq"/>
    <s v="Chetan Kumar"/>
    <s v="2022-08-17 05:04:38.340000+00:00"/>
    <s v="2022-09-06 08:36:33.490000+00:00"/>
    <m/>
    <s v="Mumbai"/>
    <m/>
    <m/>
    <m/>
    <n v="230"/>
    <m/>
    <m/>
    <s v="Facebook"/>
    <m/>
    <m/>
    <m/>
    <m/>
    <s v="PAID_SOCIAL"/>
    <m/>
    <m/>
    <m/>
    <m/>
    <m/>
    <m/>
    <m/>
    <m/>
    <m/>
    <m/>
    <m/>
    <m/>
    <m/>
    <m/>
    <m/>
    <m/>
    <m/>
    <m/>
    <s v="user_lwF8ctKa5IyxqATpO2EOw2h0AEPiCMHOgewiH38Ei77"/>
    <s v="Harmanjit Singh"/>
    <m/>
    <m/>
    <s v="September"/>
    <s v="Gated Content"/>
    <m/>
    <m/>
    <s v="Employee Engagement Handbook"/>
    <m/>
    <m/>
    <m/>
    <s v="2022-07-15 08:14:39.989000+00:00"/>
    <s v="2022-09-06 08:38:12.398000+00:00"/>
    <s v="GMC"/>
  </r>
  <r>
    <s v="Mayur Gadiyar"/>
    <n v="100000"/>
    <s v="INR"/>
    <n v="0"/>
    <s v="9/30/22"/>
    <s v="Sales"/>
    <s v="stat_kcR4fZg7TU7jjk1jAVua3qGLRS4J5uFayEjK5j02wtv"/>
    <s v="Unqualified"/>
    <n v="0"/>
    <s v="OpportunityStatusType.Lost"/>
    <s v="cont_nmI1VTY6mM3KCuRBiopuk6iWHfsgASHyjaxpQsrHfdd"/>
    <x v="198"/>
    <s v="GMC"/>
    <s v="lead_XIyhlAGyv5pB8vmrD3vmP0ct680WaQZRZWDyRWbrwTL"/>
    <s v="The Voice Authority"/>
    <s v="Shreenath Bhat"/>
    <s v="user_bdUPAGjcS7p6513So3N4g3aWNS5HuBuVJi7bvCPAsLt"/>
    <s v="Mayur Gadiyar"/>
    <s v="2022-08-01 16:07:33.991000+00:00"/>
    <s v="2022-09-06 07:42:43.429000+00:00"/>
    <m/>
    <s v="Mumbai"/>
    <m/>
    <m/>
    <m/>
    <n v="63"/>
    <m/>
    <m/>
    <m/>
    <m/>
    <m/>
    <m/>
    <m/>
    <m/>
    <m/>
    <m/>
    <m/>
    <s v="Professional Services"/>
    <m/>
    <m/>
    <m/>
    <m/>
    <m/>
    <m/>
    <m/>
    <m/>
    <m/>
    <m/>
    <m/>
    <m/>
    <s v="Jithendra Goalla"/>
    <m/>
    <s v="user_vMd4rmcrSbjykdyL2J7rrYn84SWdcNc5FKligrmItPw"/>
    <s v="Shreenath Bhat"/>
    <m/>
    <m/>
    <m/>
    <s v="Cold Call"/>
    <s v="Lusha"/>
    <m/>
    <m/>
    <m/>
    <m/>
    <m/>
    <s v="2022-07-12 04:12:13.548000+00:00"/>
    <s v="2022-09-06 07:42:43.465000+00:00"/>
    <s v="GMC"/>
  </r>
  <r>
    <s v="Abhiroop Ganguly"/>
    <n v="1034000"/>
    <s v="INR"/>
    <n v="100"/>
    <d v="2022-06-09T00:00:00"/>
    <s v="Sales"/>
    <s v="stat_OZRiD1474QRJIpvnjHCZfiIvKcVD6mIKSSTzg8SwDVx"/>
    <s v="Won- Payment Completed"/>
    <n v="1"/>
    <s v="OpportunityStatusType.Won"/>
    <m/>
    <x v="1"/>
    <s v="GMC Renewal"/>
    <s v="lead_mqKXZZ8vn3NgaLWrw4Tosm7YWFCR0VIVFwi9jCslheB"/>
    <s v="Bista Solution"/>
    <s v="Pranav Kenjale"/>
    <s v="user_U27GK6WjhLhUhi1EDKXV57xMpn8n8DMIOjci1q3UReZ"/>
    <s v="Abhiroop Ganguly"/>
    <s v="2022-07-21 11:01:18.654000+00:00"/>
    <s v="2022-09-06 07:35:45.879000+00:00"/>
    <m/>
    <s v="Pune"/>
    <m/>
    <m/>
    <m/>
    <n v="200"/>
    <m/>
    <m/>
    <m/>
    <m/>
    <m/>
    <m/>
    <m/>
    <m/>
    <m/>
    <m/>
    <m/>
    <s v="IT Services &amp; IT Consulting; Others"/>
    <m/>
    <m/>
    <m/>
    <m/>
    <m/>
    <m/>
    <m/>
    <m/>
    <m/>
    <m/>
    <m/>
    <m/>
    <m/>
    <m/>
    <s v="user_Jujy0sFufO9J3qwY7aNpCCnF6nFZMrfvciNEydEzhaI"/>
    <s v="Shreya Solanki"/>
    <s v="Snehal Mane"/>
    <m/>
    <s v="August"/>
    <s v="Cold Call"/>
    <m/>
    <m/>
    <m/>
    <m/>
    <m/>
    <m/>
    <s v="2021-10-01 09:11:10.184000+00:00"/>
    <s v="2022-10-18 18:48:43.104000+00:00"/>
    <m/>
  </r>
  <r>
    <s v="Navin Panjwani"/>
    <n v="100000"/>
    <s v="INR"/>
    <n v="0"/>
    <s v="9/30/22"/>
    <s v="Sales"/>
    <s v="stat_kcR4fZg7TU7jjk1jAVua3qGLRS4J5uFayEjK5j02wtv"/>
    <s v="Unqualified"/>
    <n v="0"/>
    <s v="OpportunityStatusType.Lost"/>
    <m/>
    <x v="1"/>
    <s v="Non-EB (Renewal)"/>
    <s v="lead_PZ7kAHqBW5DgXfy8tN9SgXYqY8LQBX8Xded4jicdzi4"/>
    <s v="Sumit Woods Group ( Fresh )"/>
    <s v="Bhairavi Jog"/>
    <s v="user_sD3YjSs92XKUfD0OPHeo886g6tW6aCM0iUhX5VVUuJi"/>
    <s v="Navin Panjwani"/>
    <s v="2022-08-25 12:25:12.884000+00:00"/>
    <s v="2022-09-06 07:03:42.632000+00:00"/>
    <m/>
    <s v="Mumbai"/>
    <m/>
    <m/>
    <m/>
    <n v="50"/>
    <m/>
    <m/>
    <m/>
    <m/>
    <m/>
    <m/>
    <m/>
    <s v="PAID_SOCIAL"/>
    <m/>
    <m/>
    <m/>
    <m/>
    <m/>
    <m/>
    <m/>
    <m/>
    <m/>
    <m/>
    <m/>
    <m/>
    <m/>
    <m/>
    <m/>
    <m/>
    <m/>
    <m/>
    <s v="user_228eUmsdKIb9OItgmiDq1zD4aPZ1eqiapbaLAGeBf8g"/>
    <s v="Bhairavi Jog"/>
    <m/>
    <m/>
    <s v="September"/>
    <s v="Gated Content"/>
    <m/>
    <m/>
    <s v="Employee Engagement Handbook"/>
    <m/>
    <m/>
    <m/>
    <s v="2021-08-25 11:28:58.854000+00:00"/>
    <s v="2022-10-10 08:51:31.207000+00:00"/>
    <s v="NON EB"/>
  </r>
  <r>
    <s v="Prateek Wadhwa"/>
    <n v="8000"/>
    <s v="INR"/>
    <n v="0"/>
    <s v="9/30/22"/>
    <s v="Sales"/>
    <s v="stat_kcR4fZg7TU7jjk1jAVua3qGLRS4J5uFayEjK5j02wtv"/>
    <s v="Unqualified"/>
    <n v="0"/>
    <s v="OpportunityStatusType.Lost"/>
    <m/>
    <x v="1"/>
    <s v="GPA"/>
    <s v="lead_vOFSxYmsKluk8FkKdlpchj4d1n4h9Oql88FKFRyiv36"/>
    <s v="Beeworks"/>
    <s v="Bharti Bankey"/>
    <s v="user_FdWFezbLzkYQcGsBUsjZO25nr2poK2nRbqV47Rs5Kfm"/>
    <s v="Prateek Wadhwa"/>
    <s v="2022-08-24 07:20:59.985000+00:00"/>
    <s v="2022-09-06 05:44:55.224000+00:00"/>
    <m/>
    <s v="Bangalore"/>
    <m/>
    <s v="2022-08-23 10:14:30+00:00"/>
    <m/>
    <n v="25"/>
    <m/>
    <m/>
    <m/>
    <m/>
    <m/>
    <m/>
    <m/>
    <s v="DIRECT_TRAFFIC"/>
    <m/>
    <m/>
    <m/>
    <m/>
    <m/>
    <m/>
    <m/>
    <m/>
    <m/>
    <m/>
    <m/>
    <m/>
    <m/>
    <m/>
    <m/>
    <m/>
    <m/>
    <m/>
    <s v="user_aM3WaaSUQQmaNnsm9l2FQRVWUEr8RN2ZdXzsuQUalQ3"/>
    <s v="Bharti Bankey"/>
    <m/>
    <m/>
    <m/>
    <s v="Inbound"/>
    <s v="Inbound via website"/>
    <m/>
    <s v="Employee Count 25"/>
    <m/>
    <m/>
    <m/>
    <s v="2022-08-23 10:16:09.722000+00:00"/>
    <s v="2022-09-06 05:44:55.263000+00:00"/>
    <m/>
  </r>
  <r>
    <s v="Prateek Wadhwa"/>
    <n v="50000"/>
    <s v="INR"/>
    <n v="0"/>
    <s v="9/30/22"/>
    <s v="Sales"/>
    <s v="stat_kcR4fZg7TU7jjk1jAVua3qGLRS4J5uFayEjK5j02wtv"/>
    <s v="Unqualified"/>
    <n v="0"/>
    <s v="OpportunityStatusType.Lost"/>
    <m/>
    <x v="1"/>
    <s v="GMC"/>
    <s v="lead_vOFSxYmsKluk8FkKdlpchj4d1n4h9Oql88FKFRyiv36"/>
    <s v="Beeworks"/>
    <s v="Bharti Bankey"/>
    <s v="user_FdWFezbLzkYQcGsBUsjZO25nr2poK2nRbqV47Rs5Kfm"/>
    <s v="Prateek Wadhwa"/>
    <s v="2022-08-24 07:20:30.954000+00:00"/>
    <s v="2022-09-06 05:44:46.535000+00:00"/>
    <m/>
    <s v="Bangalore"/>
    <m/>
    <s v="2022-08-23 10:14:30+00:00"/>
    <m/>
    <n v="25"/>
    <m/>
    <m/>
    <m/>
    <m/>
    <m/>
    <m/>
    <m/>
    <s v="DIRECT_TRAFFIC"/>
    <m/>
    <m/>
    <m/>
    <m/>
    <m/>
    <m/>
    <m/>
    <m/>
    <m/>
    <m/>
    <m/>
    <m/>
    <m/>
    <m/>
    <m/>
    <m/>
    <m/>
    <m/>
    <s v="user_aM3WaaSUQQmaNnsm9l2FQRVWUEr8RN2ZdXzsuQUalQ3"/>
    <s v="Bharti Bankey"/>
    <m/>
    <m/>
    <m/>
    <s v="Inbound"/>
    <s v="Inbound via website"/>
    <m/>
    <s v="Employee Count 25"/>
    <m/>
    <m/>
    <m/>
    <s v="2022-08-23 10:16:09.722000+00:00"/>
    <s v="2022-09-06 05:44:55.263000+00:00"/>
    <m/>
  </r>
  <r>
    <s v="Vrushali Kummar"/>
    <n v="80000"/>
    <s v="INR"/>
    <n v="0"/>
    <d v="2022-10-09T00:00:00"/>
    <s v="Sales"/>
    <s v="stat_kcR4fZg7TU7jjk1jAVua3qGLRS4J5uFayEjK5j02wtv"/>
    <s v="Unqualified"/>
    <n v="0"/>
    <s v="OpportunityStatusType.Lost"/>
    <s v="cont_gRVnyq1Pb8xDHuOg0mfXHItAOINPl3wv8ukesTcGk3Q"/>
    <x v="199"/>
    <s v="GPA renewal"/>
    <s v="lead_5C8mZtXhz5ODwh5sJkCQl8carCSAXX80GRdRoICKuis"/>
    <s v="UpsideLMS"/>
    <s v="Trupti Suryavanshi"/>
    <s v="user_TZzywQwym26DjuswO479pxRhNKX152z8X1haCx2vcst"/>
    <s v="Vrushali Kummar"/>
    <s v="2022-06-13 09:30:15.716000+00:00"/>
    <s v="2022-09-06 05:37:19.743000+00:00"/>
    <m/>
    <s v="Pune"/>
    <m/>
    <m/>
    <m/>
    <n v="65"/>
    <m/>
    <m/>
    <m/>
    <m/>
    <m/>
    <m/>
    <m/>
    <m/>
    <m/>
    <m/>
    <m/>
    <s v="Education"/>
    <m/>
    <m/>
    <m/>
    <m/>
    <m/>
    <m/>
    <m/>
    <m/>
    <m/>
    <m/>
    <m/>
    <m/>
    <s v="Aniket Vahile"/>
    <m/>
    <s v="user_L8E6IFhq6UCzKLHa45LUUTZCznDuyDwFrGaEp9DXiUM"/>
    <s v="Trupti Suryavanshi"/>
    <m/>
    <m/>
    <s v="August; December; September"/>
    <s v="Gated Content"/>
    <s v="Lusha"/>
    <m/>
    <s v="Employee Engagement Handbook"/>
    <m/>
    <m/>
    <m/>
    <s v="2021-05-13 14:07:11.981000+00:00"/>
    <s v="2022-09-14 05:55:36.734000+00:00"/>
    <s v="GPA"/>
  </r>
  <r>
    <s v="Naveen Kumar"/>
    <n v="400000"/>
    <s v="INR"/>
    <n v="0"/>
    <s v="9/30/22"/>
    <s v="Sales"/>
    <s v="stat_1hn9nRJaLbI53NxPuSQgo90kRpbpKsFlwN4oEGNUTdO"/>
    <s v="Lost"/>
    <n v="0"/>
    <s v="OpportunityStatusType.Lost"/>
    <m/>
    <x v="1"/>
    <s v="Fresh Case - still not any go-ahead from Mangement. Still needs time"/>
    <s v="lead_MikI9Qq1LABylF8uOF4cJlbqndlj2WAKHroYIrsjEnp"/>
    <s v="Efleet Systems Pvt Ltd"/>
    <s v="Satyam Tiwari"/>
    <s v="user_N52PP2uP2VZc2gm0nhh6CNFSif4n85g1cdxoNFd9ct0"/>
    <s v="Naveen Kumar"/>
    <s v="2022-08-03 11:18:02.142000+00:00"/>
    <s v="2022-09-06 03:24:19.586000+00:00"/>
    <m/>
    <s v="Mumbai"/>
    <m/>
    <m/>
    <m/>
    <n v="150"/>
    <m/>
    <m/>
    <m/>
    <m/>
    <m/>
    <m/>
    <m/>
    <m/>
    <m/>
    <m/>
    <m/>
    <s v="IT Services &amp; IT Consulting"/>
    <m/>
    <m/>
    <m/>
    <m/>
    <m/>
    <m/>
    <m/>
    <m/>
    <m/>
    <m/>
    <m/>
    <m/>
    <s v="Jithendra Goalla"/>
    <m/>
    <s v="user_2YgShwgjLNI4FjAqgE9PtKsdIaGh919JGcFG919fe5B"/>
    <s v="Satyam Tiwari"/>
    <m/>
    <m/>
    <m/>
    <s v="Cold Call"/>
    <s v="Naukri.com"/>
    <m/>
    <m/>
    <m/>
    <m/>
    <m/>
    <s v="2022-08-01 09:58:58.092000+00:00"/>
    <s v="2022-09-26 11:43:38.751000+00:00"/>
    <s v="GMC"/>
  </r>
  <r>
    <s v="Naveen Kumar"/>
    <n v="1565000"/>
    <s v="INR"/>
    <n v="0"/>
    <s v="9/18/22"/>
    <s v="Sales"/>
    <s v="stat_kcR4fZg7TU7jjk1jAVua3qGLRS4J5uFayEjK5j02wtv"/>
    <s v="Unqualified"/>
    <n v="0"/>
    <s v="OpportunityStatusType.Lost"/>
    <s v="cont_lmSMyejNAwdIg1uVJzL1YsL3sOBxMnmmlS76PoZ3EnB"/>
    <x v="200"/>
    <s v="GMC Renewal - Not ready to share the base Policy. Happy with New india and Allianz"/>
    <s v="lead_jEECMUUKVbsBfkVYERfdhmW7J7d1Rvk8dupNPQVv0VC"/>
    <s v="CR Asia India"/>
    <s v="Trupti Suryavanshi"/>
    <s v="user_N52PP2uP2VZc2gm0nhh6CNFSif4n85g1cdxoNFd9ct0"/>
    <s v="Naveen Kumar"/>
    <s v="2022-08-08 09:41:18.152000+00:00"/>
    <s v="2022-09-06 03:23:39.101000+00:00"/>
    <m/>
    <s v="Mumbai"/>
    <m/>
    <m/>
    <m/>
    <n v="600"/>
    <m/>
    <m/>
    <m/>
    <m/>
    <m/>
    <m/>
    <m/>
    <m/>
    <m/>
    <m/>
    <m/>
    <m/>
    <m/>
    <m/>
    <m/>
    <m/>
    <m/>
    <m/>
    <m/>
    <m/>
    <m/>
    <m/>
    <m/>
    <m/>
    <m/>
    <m/>
    <s v="user_L8E6IFhq6UCzKLHa45LUUTZCznDuyDwFrGaEp9DXiUM"/>
    <s v="Trupti Suryavanshi"/>
    <m/>
    <m/>
    <s v="September"/>
    <s v="Gated Content"/>
    <m/>
    <m/>
    <s v="Employee Engagement Handbook"/>
    <m/>
    <m/>
    <m/>
    <s v="2022-05-20 16:14:55.870000+00:00"/>
    <s v="2022-09-09 11:34:07.707000+00:00"/>
    <s v="GMC"/>
  </r>
  <r>
    <s v="Naveen Kumar"/>
    <n v="500000"/>
    <s v="INR"/>
    <n v="100"/>
    <d v="2022-06-09T00:00:00"/>
    <s v="Sales"/>
    <s v="stat_OZRiD1474QRJIpvnjHCZfiIvKcVD6mIKSSTzg8SwDVx"/>
    <s v="Won- Payment Completed"/>
    <n v="1"/>
    <s v="OpportunityStatusType.Won"/>
    <m/>
    <x v="1"/>
    <s v="CD Account"/>
    <s v="lead_Ez8t1P9zR47iiOSwQBflTM3ZHNXoFc8ILdVIPqdaIAy"/>
    <s v="Toothsi"/>
    <s v="Naveen Kumar"/>
    <s v="user_N52PP2uP2VZc2gm0nhh6CNFSif4n85g1cdxoNFd9ct0"/>
    <s v="Naveen Kumar"/>
    <s v="2022-09-06 05:21:09.344000+00:00"/>
    <s v="2022-09-06 05:21:09.344000+00:00"/>
    <m/>
    <s v="Mumbai"/>
    <m/>
    <m/>
    <m/>
    <n v="2800"/>
    <m/>
    <m/>
    <m/>
    <m/>
    <m/>
    <m/>
    <m/>
    <s v="PAID_SOCIAL"/>
    <m/>
    <m/>
    <m/>
    <s v="Health, Wellness &amp; Fitness"/>
    <m/>
    <m/>
    <m/>
    <m/>
    <m/>
    <m/>
    <m/>
    <m/>
    <m/>
    <m/>
    <m/>
    <m/>
    <s v="Mrunmay Jalgaonkar"/>
    <m/>
    <s v="user_A8KOTZADnUtEQOLt4nSLAmteNStuGh80js75RYjrXVt"/>
    <s v="Sarvesh Pawar"/>
    <s v="Yogesh Shukla"/>
    <m/>
    <s v="August; March"/>
    <s v="Affiliate; Gated Content"/>
    <s v="Lusha"/>
    <m/>
    <s v="Employer Branding Playbook"/>
    <m/>
    <s v="Think Investments, Ramakant Sharma, Eight Roads Ventures, Mankekar Family Office, Dharmil Sheth"/>
    <m/>
    <s v="2021-12-09 09:17:38.074000+00:00"/>
    <s v="2022-10-19 05:13:32.225000+00:00"/>
    <m/>
  </r>
  <r>
    <s v="Moziez Chamadia"/>
    <n v="1652000"/>
    <s v="INR"/>
    <n v="0"/>
    <d v="2022-08-09T00:00:00"/>
    <s v="Sales"/>
    <s v="stat_1hn9nRJaLbI53NxPuSQgo90kRpbpKsFlwN4oEGNUTdO"/>
    <s v="Lost"/>
    <n v="0"/>
    <s v="OpportunityStatusType.Lost"/>
    <s v="cont_2yW2KufNWJIc7liloiHPO0hso1TvEPUUpTHF2sIQBXP"/>
    <x v="201"/>
    <s v="GMC"/>
    <s v="lead_eWLpRhbKW2Mzdn5ZTVxb4WNCyZRsEGJXlpyMt7kA5wK"/>
    <s v="Syndrome Technologies Private Limited"/>
    <s v="Pallab Gupta"/>
    <s v="user_t8sUu4byhPnyQ33u64Ecs5WRL98oy2iuu4iTrhCr4vl"/>
    <s v="Nilesh Dhanani"/>
    <s v="2022-08-10 11:01:57.026000+00:00"/>
    <s v="2022-09-06 02:47:53.720000+00:00"/>
    <m/>
    <s v="Mumbai"/>
    <m/>
    <m/>
    <m/>
    <n v="156"/>
    <m/>
    <m/>
    <m/>
    <m/>
    <m/>
    <m/>
    <m/>
    <s v="PAID_SOCIAL"/>
    <m/>
    <m/>
    <m/>
    <s v="IT Services &amp; IT Consulting"/>
    <m/>
    <m/>
    <m/>
    <m/>
    <m/>
    <m/>
    <m/>
    <m/>
    <m/>
    <m/>
    <m/>
    <m/>
    <s v="Aniket Vahile"/>
    <m/>
    <s v="user_FdWFezbLzkYQcGsBUsjZO25nr2poK2nRbqV47Rs5Kfm"/>
    <s v="Prateek Wadhwa"/>
    <m/>
    <m/>
    <s v="August"/>
    <s v="Cold Call; Gated Content"/>
    <s v="Naukri.com"/>
    <m/>
    <s v="Employee Wellness Handbook"/>
    <m/>
    <m/>
    <m/>
    <s v="2022-04-18 12:38:49.277000+00:00"/>
    <s v="2022-10-06 09:26:35.509000+00:00"/>
    <m/>
  </r>
  <r>
    <s v="Pooja Gawas"/>
    <n v="1000000"/>
    <s v="INR"/>
    <n v="0"/>
    <s v="9/30/22"/>
    <s v="Sales"/>
    <s v="stat_kcR4fZg7TU7jjk1jAVua3qGLRS4J5uFayEjK5j02wtv"/>
    <s v="Unqualified"/>
    <n v="0"/>
    <s v="OpportunityStatusType.Lost"/>
    <s v="cont_YDxVYYsodUpjsfEN4cUBBgEXgVjnwToKi8L8tcMcP0i"/>
    <x v="202"/>
    <s v="150 emps"/>
    <s v="lead_FXwwGc67eb4JgcqqTWsCTh4Xb1e6sxnlMRRiz45c5pJ"/>
    <s v="CresTech Software Systems Pvt.Ltd."/>
    <s v="Prateek Wadhwa"/>
    <s v="user_KLETV1op4MIjvKQ12xGsWi23CuPjDE6PT29nwG6T3MY"/>
    <s v="Pooja Gawas"/>
    <s v="2022-07-12 06:02:05.602000+00:00"/>
    <s v="2022-09-05 15:10:36.543000+00:00"/>
    <m/>
    <s v="Delhi"/>
    <m/>
    <m/>
    <m/>
    <n v="350"/>
    <m/>
    <m/>
    <m/>
    <m/>
    <m/>
    <m/>
    <m/>
    <s v="PAID_SOCIAL"/>
    <m/>
    <m/>
    <m/>
    <m/>
    <m/>
    <m/>
    <m/>
    <m/>
    <m/>
    <m/>
    <m/>
    <m/>
    <m/>
    <m/>
    <m/>
    <m/>
    <m/>
    <m/>
    <s v="user_FdWFezbLzkYQcGsBUsjZO25nr2poK2nRbqV47Rs5Kfm"/>
    <s v="Prateek Wadhwa"/>
    <m/>
    <m/>
    <s v="September"/>
    <s v="Gated Content"/>
    <m/>
    <m/>
    <s v="Employee Engagement Calendar"/>
    <m/>
    <m/>
    <m/>
    <s v="2022-07-04 12:10:16.381000+00:00"/>
    <s v="2022-09-05 15:10:48.755000+00:00"/>
    <s v="GMC"/>
  </r>
  <r>
    <s v="Pooja Gawas"/>
    <n v="75000"/>
    <s v="INR"/>
    <n v="0"/>
    <s v="9/30/22"/>
    <s v="Sales"/>
    <s v="stat_kcR4fZg7TU7jjk1jAVua3qGLRS4J5uFayEjK5j02wtv"/>
    <s v="Unqualified"/>
    <n v="0"/>
    <s v="OpportunityStatusType.Lost"/>
    <s v="cont_YDxVYYsodUpjsfEN4cUBBgEXgVjnwToKi8L8tcMcP0i"/>
    <x v="202"/>
    <s v="200 emps"/>
    <s v="lead_FXwwGc67eb4JgcqqTWsCTh4Xb1e6sxnlMRRiz45c5pJ"/>
    <s v="CresTech Software Systems Pvt.Ltd."/>
    <s v="Prateek Wadhwa"/>
    <s v="user_KLETV1op4MIjvKQ12xGsWi23CuPjDE6PT29nwG6T3MY"/>
    <s v="Pooja Gawas"/>
    <s v="2022-07-12 06:03:26.100000+00:00"/>
    <s v="2022-09-05 15:10:48.711000+00:00"/>
    <m/>
    <s v="Delhi"/>
    <m/>
    <m/>
    <m/>
    <n v="350"/>
    <m/>
    <m/>
    <m/>
    <m/>
    <m/>
    <m/>
    <m/>
    <s v="PAID_SOCIAL"/>
    <m/>
    <m/>
    <m/>
    <m/>
    <m/>
    <m/>
    <m/>
    <m/>
    <m/>
    <m/>
    <m/>
    <m/>
    <m/>
    <m/>
    <m/>
    <m/>
    <m/>
    <m/>
    <s v="user_FdWFezbLzkYQcGsBUsjZO25nr2poK2nRbqV47Rs5Kfm"/>
    <s v="Prateek Wadhwa"/>
    <m/>
    <m/>
    <s v="September"/>
    <s v="Gated Content"/>
    <m/>
    <m/>
    <s v="Employee Engagement Calendar"/>
    <m/>
    <m/>
    <m/>
    <s v="2022-07-04 12:10:16.381000+00:00"/>
    <s v="2022-09-05 15:10:48.755000+00:00"/>
    <s v="GPA"/>
  </r>
  <r>
    <s v="Satyajit Chati"/>
    <n v="50000"/>
    <s v="INR"/>
    <n v="0"/>
    <s v="8/31/22"/>
    <s v="Sales"/>
    <s v="stat_1hn9nRJaLbI53NxPuSQgo90kRpbpKsFlwN4oEGNUTdO"/>
    <s v="Lost"/>
    <n v="0"/>
    <s v="OpportunityStatusType.Lost"/>
    <m/>
    <x v="1"/>
    <s v="GMC-fresh"/>
    <s v="lead_IjzKqb7HFSPqCyqQP5hYym4WHrH1AZXGljPwqGyOT6R"/>
    <s v="yelo furniture"/>
    <s v="Bharti Bankey"/>
    <s v="user_jbppzD9HyqqioXDaUzrIJfkBW97sQdk5kSNPsBKGx0r"/>
    <s v="Pranaav Marathe"/>
    <s v="2022-07-20 05:14:08.711000+00:00"/>
    <s v="2022-09-05 12:20:03.925000+00:00"/>
    <m/>
    <s v="Pune"/>
    <m/>
    <s v="2022-07-19 05:11:54+00:00"/>
    <m/>
    <n v="8"/>
    <m/>
    <m/>
    <m/>
    <m/>
    <m/>
    <m/>
    <m/>
    <m/>
    <m/>
    <m/>
    <m/>
    <m/>
    <m/>
    <m/>
    <m/>
    <m/>
    <m/>
    <m/>
    <m/>
    <m/>
    <m/>
    <m/>
    <m/>
    <m/>
    <m/>
    <m/>
    <s v="user_aM3WaaSUQQmaNnsm9l2FQRVWUEr8RN2ZdXzsuQUalQ3"/>
    <s v="Bharti Bankey"/>
    <m/>
    <m/>
    <m/>
    <s v="Inbound"/>
    <s v="Inbound via website"/>
    <m/>
    <s v="Employee Count 25"/>
    <m/>
    <m/>
    <m/>
    <s v="2022-07-19 05:14:45.216000+00:00"/>
    <s v="2022-09-05 12:20:03.997000+00:00"/>
    <m/>
  </r>
  <r>
    <s v="Satyajit Chati"/>
    <n v="240000"/>
    <s v="INR"/>
    <n v="0"/>
    <s v="8/31/22"/>
    <s v="Sales"/>
    <s v="stat_1hn9nRJaLbI53NxPuSQgo90kRpbpKsFlwN4oEGNUTdO"/>
    <s v="Lost"/>
    <n v="0"/>
    <s v="OpportunityStatusType.Lost"/>
    <m/>
    <x v="1"/>
    <m/>
    <s v="lead_jvUtHCPkQW2baLKYCQQYQytsrCQctDoggW4GQHrlbwy"/>
    <s v="Oslash"/>
    <s v="Shreya Solanki"/>
    <s v="user_jbppzD9HyqqioXDaUzrIJfkBW97sQdk5kSNPsBKGx0r"/>
    <s v="Pranaav Marathe"/>
    <s v="2022-08-17 05:56:58.918000+00:00"/>
    <s v="2022-09-05 12:21:48.247000+00:00"/>
    <m/>
    <s v="Bangalore"/>
    <m/>
    <s v="2022-08-16 07:38:40+00:00"/>
    <m/>
    <n v="30"/>
    <m/>
    <m/>
    <m/>
    <m/>
    <m/>
    <m/>
    <m/>
    <s v="PAID_SEARCH"/>
    <m/>
    <m/>
    <m/>
    <m/>
    <m/>
    <m/>
    <m/>
    <m/>
    <m/>
    <m/>
    <m/>
    <m/>
    <m/>
    <m/>
    <m/>
    <m/>
    <m/>
    <m/>
    <s v="user_Jujy0sFufO9J3qwY7aNpCCnF6nFZMrfvciNEydEzhaI"/>
    <s v="Shreya Solanki"/>
    <m/>
    <m/>
    <m/>
    <s v="Inbound"/>
    <s v="Inbound via website"/>
    <m/>
    <s v="Employee Count 25"/>
    <m/>
    <m/>
    <m/>
    <s v="2022-08-16 07:41:33.436000+00:00"/>
    <s v="2022-09-21 06:18:41.657000+00:00"/>
    <m/>
  </r>
  <r>
    <s v="Sonal Paithankar"/>
    <n v="2500000"/>
    <s v="INR"/>
    <n v="20"/>
    <s v="8/20/22"/>
    <s v="Sales"/>
    <s v="stat_kLhaUSYbyIgQOHjvcKAHYNQn1lIjd0wTZfiU50Lt3mL"/>
    <s v="Demo Completed"/>
    <n v="0"/>
    <s v="OpportunityStatusType.Active"/>
    <m/>
    <x v="1"/>
    <s v="GMC"/>
    <s v="lead_TD8npeobYZYuLtu1EovgLtgj2XslYmTJqFXLyIp0yR9"/>
    <s v="Netcore Cloud"/>
    <s v="Satyam Tiwari"/>
    <s v="user_jbppzD9HyqqioXDaUzrIJfkBW97sQdk5kSNPsBKGx0r"/>
    <s v="Pranaav Marathe"/>
    <s v="2022-02-07 07:21:31.707000+00:00"/>
    <s v="2022-09-05 12:03:15.531000+00:00"/>
    <m/>
    <s v="Mumbai"/>
    <m/>
    <m/>
    <m/>
    <n v="801"/>
    <m/>
    <s v="BOF - Dream Co. list - Employee Engagement Handbook - Conversation Ad"/>
    <s v="LinkedIn"/>
    <m/>
    <m/>
    <m/>
    <m/>
    <s v="PAID_SOCIAL"/>
    <m/>
    <m/>
    <m/>
    <s v="IT Services &amp; IT Consulting"/>
    <m/>
    <m/>
    <m/>
    <m/>
    <m/>
    <m/>
    <m/>
    <m/>
    <m/>
    <m/>
    <m/>
    <m/>
    <s v="Deepak Yadav"/>
    <m/>
    <s v="user_FdWFezbLzkYQcGsBUsjZO25nr2poK2nRbqV47Rs5Kfm"/>
    <s v="Prateek Wadhwa"/>
    <m/>
    <m/>
    <s v="July; October"/>
    <s v="Gated Content"/>
    <m/>
    <m/>
    <s v="Talent Acquisition Strategies"/>
    <m/>
    <m/>
    <m/>
    <s v="2022-02-07 06:46:06.924000+00:00"/>
    <s v="2022-09-29 17:03:25.346000+00:00"/>
    <m/>
  </r>
  <r>
    <s v="Satyam Tiwari"/>
    <n v="45970"/>
    <s v="INR"/>
    <n v="0"/>
    <s v="7/15/22"/>
    <s v="Sales"/>
    <s v="stat_kcR4fZg7TU7jjk1jAVua3qGLRS4J5uFayEjK5j02wtv"/>
    <s v="Unqualified"/>
    <n v="0"/>
    <s v="OpportunityStatusType.Lost"/>
    <s v="cont_tVx9wiZoDEPM29alpIqLqN5kEcjy11selEtswjf8Vm2"/>
    <x v="203"/>
    <s v="GMC - Fresh Policy"/>
    <s v="lead_tRH9WM29bdvT36f7runzneOjpCcWJlMZ1ZHUYmIKVqP"/>
    <s v="Saara.io(Fresh)"/>
    <s v="Kaushlya Bhavsar"/>
    <s v="user_jbppzD9HyqqioXDaUzrIJfkBW97sQdk5kSNPsBKGx0r"/>
    <s v="Pranaav Marathe"/>
    <s v="2022-01-18 06:50:41.321000+00:00"/>
    <s v="2022-09-05 11:59:58.532000+00:00"/>
    <m/>
    <m/>
    <m/>
    <m/>
    <m/>
    <n v="50"/>
    <m/>
    <m/>
    <m/>
    <m/>
    <m/>
    <m/>
    <m/>
    <m/>
    <m/>
    <m/>
    <m/>
    <m/>
    <m/>
    <m/>
    <m/>
    <m/>
    <m/>
    <m/>
    <m/>
    <m/>
    <m/>
    <m/>
    <m/>
    <m/>
    <m/>
    <m/>
    <s v="user_g5Yw4Z4XnIbmcGhJO80vdtFdd5ElcDlgYO3q8l82ODn"/>
    <s v="Aditya Binani"/>
    <s v="Siddharth Angolkar"/>
    <m/>
    <s v="February"/>
    <s v="Gated Content"/>
    <m/>
    <m/>
    <s v="Downloaded the guide: Employee Wellness Handbook"/>
    <m/>
    <m/>
    <m/>
    <s v="2021-12-23 12:43:16.196000+00:00"/>
    <s v="2022-09-05 11:59:58.612000+00:00"/>
    <s v="GMC"/>
  </r>
  <r>
    <s v="Satyam Tiwari"/>
    <n v="500000"/>
    <s v="INR"/>
    <n v="0"/>
    <d v="2022-05-07T00:00:00"/>
    <s v="Sales"/>
    <s v="stat_kcR4fZg7TU7jjk1jAVua3qGLRS4J5uFayEjK5j02wtv"/>
    <s v="Unqualified"/>
    <n v="0"/>
    <s v="OpportunityStatusType.Lost"/>
    <m/>
    <x v="1"/>
    <m/>
    <s v="lead_3GK2Ofzz4OIjOU1FgB7a0DQVw7GCLYOuAKtHf41C8Cj"/>
    <s v="Netgear Technologies pvt ltd"/>
    <s v="Satyam Tiwari"/>
    <s v="user_jbppzD9HyqqioXDaUzrIJfkBW97sQdk5kSNPsBKGx0r"/>
    <s v="Pranaav Marathe"/>
    <s v="2022-06-13 13:49:03.735000+00:00"/>
    <s v="2022-09-05 11:56:27.518000+00:00"/>
    <m/>
    <s v="Delhi"/>
    <m/>
    <m/>
    <m/>
    <n v="120"/>
    <m/>
    <m/>
    <m/>
    <m/>
    <m/>
    <m/>
    <m/>
    <m/>
    <m/>
    <m/>
    <m/>
    <s v="IT Services &amp; IT Consulting"/>
    <m/>
    <m/>
    <m/>
    <m/>
    <m/>
    <m/>
    <m/>
    <m/>
    <m/>
    <m/>
    <m/>
    <m/>
    <s v="Deepak Yadav"/>
    <m/>
    <s v="user_2YgShwgjLNI4FjAqgE9PtKsdIaGh919JGcFG919fe5B"/>
    <s v="Satyam Tiwari"/>
    <s v="Dr. Anil More"/>
    <m/>
    <s v="March"/>
    <s v="Cold Call"/>
    <m/>
    <m/>
    <m/>
    <m/>
    <m/>
    <m/>
    <s v="2022-02-11 10:57:46.801000+00:00"/>
    <s v="2022-09-05 11:56:27.552000+00:00"/>
    <s v="GTL"/>
  </r>
  <r>
    <s v="Satyam Tiwari"/>
    <n v="50000"/>
    <s v="INR"/>
    <n v="0"/>
    <d v="2022-01-08T00:00:00"/>
    <s v="Sales"/>
    <s v="stat_1hn9nRJaLbI53NxPuSQgo90kRpbpKsFlwN4oEGNUTdO"/>
    <s v="Lost"/>
    <n v="0"/>
    <s v="OpportunityStatusType.Lost"/>
    <s v="cont_kZwSoB0ZeCTNruU05MR0XJzeUmNKxekIk8sh8vRvhjl"/>
    <x v="204"/>
    <m/>
    <s v="lead_iocsjPGegpIpoe0r18eBwGZq0Strxnb7VWjh98a0sal"/>
    <s v="Kubik - Discover Luxury"/>
    <s v="Prateek Wadhwa"/>
    <s v="user_jbppzD9HyqqioXDaUzrIJfkBW97sQdk5kSNPsBKGx0r"/>
    <s v="Pranaav Marathe"/>
    <s v="2022-06-09 09:51:21.577000+00:00"/>
    <s v="2022-09-05 11:56:03.114000+00:00"/>
    <m/>
    <s v="Mumbai"/>
    <m/>
    <m/>
    <m/>
    <n v="150"/>
    <m/>
    <m/>
    <m/>
    <m/>
    <m/>
    <m/>
    <m/>
    <s v="PAID_SOCIAL"/>
    <m/>
    <m/>
    <m/>
    <m/>
    <m/>
    <m/>
    <m/>
    <m/>
    <m/>
    <m/>
    <m/>
    <m/>
    <m/>
    <m/>
    <m/>
    <m/>
    <m/>
    <m/>
    <s v="user_FdWFezbLzkYQcGsBUsjZO25nr2poK2nRbqV47Rs5Kfm"/>
    <s v="Prateek Wadhwa"/>
    <m/>
    <m/>
    <s v="August"/>
    <s v="Gated Content"/>
    <m/>
    <m/>
    <s v="Employee Engagement Handbook"/>
    <m/>
    <m/>
    <m/>
    <s v="2022-06-08 13:51:02.419000+00:00"/>
    <s v="2022-09-05 11:56:03.156000+00:00"/>
    <s v="GPA"/>
  </r>
  <r>
    <s v="Sarvesh Pawar"/>
    <n v="600000"/>
    <s v="INR"/>
    <n v="0"/>
    <d v="2022-05-09T00:00:00"/>
    <s v="Sales"/>
    <s v="stat_kcR4fZg7TU7jjk1jAVua3qGLRS4J5uFayEjK5j02wtv"/>
    <s v="Unqualified"/>
    <n v="0"/>
    <s v="OpportunityStatusType.Lost"/>
    <s v="cont_uPYd0g4ol9KMXtiIN3lcYJEIilUwPZDZau9YUo3YVxK"/>
    <x v="205"/>
    <m/>
    <s v="lead_p9dZJ7ru62jjlkjT6e2KwKbpVbmrS3XsOy2C6bOoC5y"/>
    <s v="Parakh Agro Industries Ltd."/>
    <s v="Sarvesh Pawar"/>
    <s v="user_A8KOTZADnUtEQOLt4nSLAmteNStuGh80js75RYjrXVt"/>
    <s v="Sarvesh Pawar"/>
    <s v="2022-08-17 12:49:33.312000+00:00"/>
    <s v="2022-09-05 10:57:13.565000+00:00"/>
    <m/>
    <s v="Pune"/>
    <m/>
    <m/>
    <m/>
    <n v="1200"/>
    <m/>
    <m/>
    <m/>
    <m/>
    <m/>
    <m/>
    <m/>
    <m/>
    <m/>
    <m/>
    <m/>
    <s v="Manufacturing"/>
    <m/>
    <m/>
    <m/>
    <m/>
    <m/>
    <m/>
    <m/>
    <m/>
    <m/>
    <m/>
    <m/>
    <m/>
    <s v="Rakesh Nade"/>
    <m/>
    <s v="user_A8KOTZADnUtEQOLt4nSLAmteNStuGh80js75RYjrXVt"/>
    <s v="Sarvesh Pawar"/>
    <m/>
    <m/>
    <s v="April; June; November; September"/>
    <s v="Cold Call"/>
    <m/>
    <m/>
    <s v="AM is Amit Singh"/>
    <m/>
    <m/>
    <m/>
    <s v="2022-08-17 12:20:03.423000+00:00"/>
    <s v="2022-10-15 18:06:56.338000+00:00"/>
    <s v="GPA"/>
  </r>
  <r>
    <s v="Pranav Kenjale"/>
    <n v="300000"/>
    <s v="INR"/>
    <n v="50"/>
    <s v="8/31/22"/>
    <s v="Sales"/>
    <s v="stat_f8isA8PLi8FcBUQXfvybN0OzrsX9nIePVvpcj94eist"/>
    <s v="LQ Quote Awaited"/>
    <n v="0"/>
    <s v="OpportunityStatusType.Active"/>
    <s v="cont_Cd2zs7yCAeOW7fs6CMKCqjxX3CuYV8kybbpptqLbmb5"/>
    <x v="206"/>
    <s v="GMC"/>
    <s v="lead_gxsDbLYHuBihBTb2eXhul6CVbZORLaQVOqlAZ9Hgr7u"/>
    <s v="DigitUp (Fresh)"/>
    <s v="Bhairavi Jog"/>
    <s v="user_jbppzD9HyqqioXDaUzrIJfkBW97sQdk5kSNPsBKGx0r"/>
    <s v="Pranaav Marathe"/>
    <s v="2022-01-05 09:46:32.211000+00:00"/>
    <s v="2022-09-05 11:13:57.945000+00:00"/>
    <m/>
    <s v="Gurgaon"/>
    <m/>
    <m/>
    <m/>
    <n v="36"/>
    <m/>
    <m/>
    <m/>
    <m/>
    <m/>
    <m/>
    <m/>
    <m/>
    <m/>
    <m/>
    <m/>
    <s v="Others"/>
    <m/>
    <m/>
    <m/>
    <m/>
    <m/>
    <m/>
    <m/>
    <m/>
    <m/>
    <m/>
    <m/>
    <m/>
    <m/>
    <m/>
    <s v="user_228eUmsdKIb9OItgmiDq1zD4aPZ1eqiapbaLAGeBf8g"/>
    <s v="Bhairavi Jog"/>
    <s v="Snehal Mane"/>
    <m/>
    <m/>
    <s v="Gated Content"/>
    <m/>
    <m/>
    <s v="Downloaded the guide: Employee Wellness Handbook"/>
    <m/>
    <m/>
    <m/>
    <s v="2021-12-26 01:38:18.025000+00:00"/>
    <s v="2022-09-05 11:14:55.075000+00:00"/>
    <m/>
  </r>
  <r>
    <s v="Satyam Tiwari"/>
    <n v="500000"/>
    <s v="INR"/>
    <n v="0"/>
    <d v="2022-01-08T00:00:00"/>
    <s v="Sales"/>
    <s v="stat_1hn9nRJaLbI53NxPuSQgo90kRpbpKsFlwN4oEGNUTdO"/>
    <s v="Lost"/>
    <n v="0"/>
    <s v="OpportunityStatusType.Lost"/>
    <s v="cont_kZwSoB0ZeCTNruU05MR0XJzeUmNKxekIk8sh8vRvhjl"/>
    <x v="204"/>
    <m/>
    <s v="lead_iocsjPGegpIpoe0r18eBwGZq0Strxnb7VWjh98a0sal"/>
    <s v="Kubik - Discover Luxury"/>
    <s v="Prateek Wadhwa"/>
    <s v="user_jbppzD9HyqqioXDaUzrIJfkBW97sQdk5kSNPsBKGx0r"/>
    <s v="Pranaav Marathe"/>
    <s v="2022-06-09 09:50:58.452000+00:00"/>
    <s v="2022-09-05 11:55:52.513000+00:00"/>
    <m/>
    <s v="Mumbai"/>
    <m/>
    <m/>
    <m/>
    <n v="150"/>
    <m/>
    <m/>
    <m/>
    <m/>
    <m/>
    <m/>
    <m/>
    <s v="PAID_SOCIAL"/>
    <m/>
    <m/>
    <m/>
    <m/>
    <m/>
    <m/>
    <m/>
    <m/>
    <m/>
    <m/>
    <m/>
    <m/>
    <m/>
    <m/>
    <m/>
    <m/>
    <m/>
    <m/>
    <s v="user_FdWFezbLzkYQcGsBUsjZO25nr2poK2nRbqV47Rs5Kfm"/>
    <s v="Prateek Wadhwa"/>
    <m/>
    <m/>
    <s v="August"/>
    <s v="Gated Content"/>
    <m/>
    <m/>
    <s v="Employee Engagement Handbook"/>
    <m/>
    <m/>
    <m/>
    <s v="2022-06-08 13:51:02.419000+00:00"/>
    <s v="2022-09-05 11:56:03.156000+00:00"/>
    <s v="GMC"/>
  </r>
  <r>
    <s v="Namrata Aurora"/>
    <n v="36000"/>
    <s v="INR"/>
    <n v="0"/>
    <s v="7/31/22"/>
    <s v="Sales"/>
    <s v="stat_1hn9nRJaLbI53NxPuSQgo90kRpbpKsFlwN4oEGNUTdO"/>
    <s v="Lost"/>
    <n v="0"/>
    <s v="OpportunityStatusType.Lost"/>
    <m/>
    <x v="1"/>
    <m/>
    <s v="lead_VWn109rhAZYm6geIXSIpOX95n9T0atfCTm7BoPzl4pR"/>
    <s v="Ula"/>
    <s v="Namrata Aurora"/>
    <s v="user_jbppzD9HyqqioXDaUzrIJfkBW97sQdk5kSNPsBKGx0r"/>
    <s v="Pranaav Marathe"/>
    <s v="2022-07-05 06:56:01.922000+00:00"/>
    <s v="2022-09-05 10:32:32.456000+00:00"/>
    <m/>
    <s v="Bangalore"/>
    <m/>
    <m/>
    <m/>
    <m/>
    <m/>
    <m/>
    <m/>
    <m/>
    <m/>
    <m/>
    <m/>
    <s v="PAID_SOCIAL"/>
    <m/>
    <m/>
    <m/>
    <m/>
    <m/>
    <m/>
    <m/>
    <m/>
    <m/>
    <m/>
    <m/>
    <m/>
    <m/>
    <m/>
    <m/>
    <m/>
    <m/>
    <m/>
    <s v="user_IpBH4s1Av5OVFfQQ3nW0qPDDjwLT9uRfx1sVhml8UQA"/>
    <s v="Namrata Aurora"/>
    <m/>
    <m/>
    <m/>
    <s v="Gated Content"/>
    <m/>
    <m/>
    <s v="Employee Engagement Calendar"/>
    <m/>
    <m/>
    <m/>
    <s v="2022-06-24 03:03:10.108000+00:00"/>
    <s v="2022-10-20 09:18:40.171000+00:00"/>
    <s v="GPA"/>
  </r>
  <r>
    <s v="Namrata Aurora"/>
    <n v="120000"/>
    <s v="INR"/>
    <n v="0"/>
    <s v="7/31/22"/>
    <s v="Sales"/>
    <s v="stat_1hn9nRJaLbI53NxPuSQgo90kRpbpKsFlwN4oEGNUTdO"/>
    <s v="Lost"/>
    <n v="0"/>
    <s v="OpportunityStatusType.Lost"/>
    <m/>
    <x v="1"/>
    <m/>
    <s v="lead_VWn109rhAZYm6geIXSIpOX95n9T0atfCTm7BoPzl4pR"/>
    <s v="Ula"/>
    <s v="Namrata Aurora"/>
    <s v="user_jbppzD9HyqqioXDaUzrIJfkBW97sQdk5kSNPsBKGx0r"/>
    <s v="Pranaav Marathe"/>
    <s v="2022-07-05 06:56:17.023000+00:00"/>
    <s v="2022-09-05 10:32:38.354000+00:00"/>
    <m/>
    <s v="Bangalore"/>
    <m/>
    <m/>
    <m/>
    <m/>
    <m/>
    <m/>
    <m/>
    <m/>
    <m/>
    <m/>
    <m/>
    <s v="PAID_SOCIAL"/>
    <m/>
    <m/>
    <m/>
    <m/>
    <m/>
    <m/>
    <m/>
    <m/>
    <m/>
    <m/>
    <m/>
    <m/>
    <m/>
    <m/>
    <m/>
    <m/>
    <m/>
    <m/>
    <s v="user_IpBH4s1Av5OVFfQQ3nW0qPDDjwLT9uRfx1sVhml8UQA"/>
    <s v="Namrata Aurora"/>
    <m/>
    <m/>
    <m/>
    <s v="Gated Content"/>
    <m/>
    <m/>
    <s v="Employee Engagement Calendar"/>
    <m/>
    <m/>
    <m/>
    <s v="2022-06-24 03:03:10.108000+00:00"/>
    <s v="2022-10-20 09:18:40.171000+00:00"/>
    <m/>
  </r>
  <r>
    <s v="Namrata Aurora"/>
    <n v="360000"/>
    <s v="INR"/>
    <n v="0"/>
    <s v="7/29/22"/>
    <s v="Sales"/>
    <s v="stat_1hn9nRJaLbI53NxPuSQgo90kRpbpKsFlwN4oEGNUTdO"/>
    <s v="Lost"/>
    <n v="0"/>
    <s v="OpportunityStatusType.Lost"/>
    <m/>
    <x v="1"/>
    <m/>
    <s v="lead_VWn109rhAZYm6geIXSIpOX95n9T0atfCTm7BoPzl4pR"/>
    <s v="Ula"/>
    <s v="Namrata Aurora"/>
    <s v="user_jbppzD9HyqqioXDaUzrIJfkBW97sQdk5kSNPsBKGx0r"/>
    <s v="Pranaav Marathe"/>
    <s v="2022-07-05 06:55:46.616000+00:00"/>
    <s v="2022-09-05 10:32:26.544000+00:00"/>
    <m/>
    <s v="Bangalore"/>
    <m/>
    <m/>
    <m/>
    <m/>
    <m/>
    <m/>
    <m/>
    <m/>
    <m/>
    <m/>
    <m/>
    <s v="PAID_SOCIAL"/>
    <m/>
    <m/>
    <m/>
    <m/>
    <m/>
    <m/>
    <m/>
    <m/>
    <m/>
    <m/>
    <m/>
    <m/>
    <m/>
    <m/>
    <m/>
    <m/>
    <m/>
    <m/>
    <s v="user_IpBH4s1Av5OVFfQQ3nW0qPDDjwLT9uRfx1sVhml8UQA"/>
    <s v="Namrata Aurora"/>
    <m/>
    <m/>
    <m/>
    <s v="Gated Content"/>
    <m/>
    <m/>
    <s v="Employee Engagement Calendar"/>
    <m/>
    <m/>
    <m/>
    <s v="2022-06-24 03:03:10.108000+00:00"/>
    <s v="2022-10-20 09:18:40.171000+00:00"/>
    <s v="GMC"/>
  </r>
  <r>
    <s v="Chetan Kumar"/>
    <n v="1650000"/>
    <s v="INR"/>
    <n v="0"/>
    <s v="8/23/22"/>
    <s v="Sales"/>
    <s v="stat_1hn9nRJaLbI53NxPuSQgo90kRpbpKsFlwN4oEGNUTdO"/>
    <s v="Lost"/>
    <n v="0"/>
    <s v="OpportunityStatusType.Lost"/>
    <s v="cont_LQunAcLR7XVtz3YDaneR7G91L4cB9aXS7eOOT40Cg1m"/>
    <x v="207"/>
    <s v="GMC renewal"/>
    <s v="lead_bMeoHrNUgg7ZuS68iUrJ2OEzl6N0ytwCzH38R1xwUNb"/>
    <s v="Jewelex India Pvt. Ltd."/>
    <s v="Aishwarya Nyayadhish"/>
    <s v="user_jbppzD9HyqqioXDaUzrIJfkBW97sQdk5kSNPsBKGx0r"/>
    <s v="Pranaav Marathe"/>
    <s v="2022-08-10 11:21:21.891000+00:00"/>
    <s v="2022-09-05 10:20:30.266000+00:00"/>
    <m/>
    <s v="Mumbai"/>
    <m/>
    <m/>
    <m/>
    <n v="332"/>
    <m/>
    <m/>
    <m/>
    <m/>
    <m/>
    <m/>
    <m/>
    <m/>
    <m/>
    <m/>
    <m/>
    <s v="Retail"/>
    <m/>
    <m/>
    <m/>
    <m/>
    <m/>
    <m/>
    <m/>
    <m/>
    <m/>
    <m/>
    <m/>
    <m/>
    <s v="Aniket Vahile"/>
    <m/>
    <s v="user_6hRQhcoLhZEDUBYaw3vS7rv6T5582sGfXq4jNRqTfUU"/>
    <s v="Aishwarya Nyayadhish"/>
    <m/>
    <m/>
    <s v="August"/>
    <s v="Cold Call"/>
    <s v="Naukri.com"/>
    <m/>
    <m/>
    <m/>
    <m/>
    <m/>
    <s v="2022-08-01 09:57:52.621000+00:00"/>
    <s v="2022-09-07 10:18:23.047000+00:00"/>
    <m/>
  </r>
  <r>
    <s v="Abhiroop Ganguly"/>
    <n v="800000"/>
    <s v="INR"/>
    <n v="0"/>
    <s v="8/31/22"/>
    <s v="Sales"/>
    <s v="stat_1hn9nRJaLbI53NxPuSQgo90kRpbpKsFlwN4oEGNUTdO"/>
    <s v="Lost"/>
    <n v="0"/>
    <s v="OpportunityStatusType.Lost"/>
    <s v="cont_h9Tm85RE3H0le9omagtEm0ws5aQJpqJ4nuLfSXuOWaD"/>
    <x v="208"/>
    <s v="GMC - Renewal"/>
    <s v="lead_12qEPmRS9cDToPlprw3k9CEr703oZnfwq8CXj299oKw"/>
    <s v="Exostar"/>
    <s v="Shreenath Bhat"/>
    <s v="user_jbppzD9HyqqioXDaUzrIJfkBW97sQdk5kSNPsBKGx0r"/>
    <s v="Pranaav Marathe"/>
    <s v="2022-07-07 10:36:48.451000+00:00"/>
    <s v="2022-09-05 10:00:38.475000+00:00"/>
    <m/>
    <s v="Bangalore"/>
    <m/>
    <m/>
    <m/>
    <n v="25"/>
    <m/>
    <m/>
    <m/>
    <m/>
    <m/>
    <m/>
    <m/>
    <s v="PAID_SOCIAL"/>
    <m/>
    <m/>
    <m/>
    <m/>
    <m/>
    <m/>
    <m/>
    <m/>
    <m/>
    <m/>
    <m/>
    <m/>
    <m/>
    <m/>
    <m/>
    <m/>
    <m/>
    <m/>
    <s v="user_vMd4rmcrSbjykdyL2J7rrYn84SWdcNc5FKligrmItPw"/>
    <s v="Shreenath Bhat"/>
    <m/>
    <m/>
    <s v="September"/>
    <s v="Gated Content"/>
    <m/>
    <m/>
    <s v="Employee Engagement Handbook"/>
    <m/>
    <m/>
    <m/>
    <s v="2022-06-04 13:52:04.827000+00:00"/>
    <s v="2022-09-05 10:00:43.634000+00:00"/>
    <s v="GMC"/>
  </r>
  <r>
    <s v="Chetan Kumar"/>
    <n v="1000000"/>
    <s v="INR"/>
    <n v="0"/>
    <d v="2022-02-09T00:00:00"/>
    <s v="Sales"/>
    <s v="stat_1hn9nRJaLbI53NxPuSQgo90kRpbpKsFlwN4oEGNUTdO"/>
    <s v="Lost"/>
    <n v="0"/>
    <s v="OpportunityStatusType.Lost"/>
    <m/>
    <x v="1"/>
    <s v="GMC"/>
    <s v="lead_9NuM3xiGyfQumBrxWJCuwSuDNprH8xg9gwqbWOWiz8W"/>
    <s v="Swani Spice Mills Pvt Ltd"/>
    <s v="Aditya Binani"/>
    <s v="user_jbppzD9HyqqioXDaUzrIJfkBW97sQdk5kSNPsBKGx0r"/>
    <s v="Pranaav Marathe"/>
    <s v="2022-08-23 12:02:54.984000+00:00"/>
    <s v="2022-09-05 10:21:46.543000+00:00"/>
    <m/>
    <s v="Mumbai"/>
    <m/>
    <m/>
    <m/>
    <n v="65"/>
    <m/>
    <m/>
    <m/>
    <m/>
    <m/>
    <m/>
    <m/>
    <m/>
    <m/>
    <m/>
    <m/>
    <s v="Manufacturing"/>
    <m/>
    <m/>
    <m/>
    <m/>
    <m/>
    <m/>
    <m/>
    <m/>
    <m/>
    <m/>
    <m/>
    <m/>
    <s v="Jitin Gopi"/>
    <m/>
    <s v="user_g5Yw4Z4XnIbmcGhJO80vdtFdd5ElcDlgYO3q8l82ODn"/>
    <s v="Aditya Binani"/>
    <m/>
    <m/>
    <s v="September"/>
    <s v="Cold Call"/>
    <m/>
    <m/>
    <s v="AM Opps - Abhijit"/>
    <m/>
    <m/>
    <m/>
    <s v="2021-11-16 03:31:59.198000+00:00"/>
    <s v="2022-09-27 12:34:27.493000+00:00"/>
    <m/>
  </r>
  <r>
    <s v="Navin Panjwani"/>
    <n v="5618"/>
    <s v="INR"/>
    <n v="0"/>
    <d v="2022-05-09T00:00:00"/>
    <s v="Sales"/>
    <s v="stat_1hn9nRJaLbI53NxPuSQgo90kRpbpKsFlwN4oEGNUTdO"/>
    <s v="Lost"/>
    <n v="0"/>
    <s v="OpportunityStatusType.Lost"/>
    <m/>
    <x v="1"/>
    <m/>
    <s v="lead_AA8gYtJfJudXb2Lihrpd2N7cwtGS3nH4LUo831z3jhA"/>
    <s v="Global Logistics Solutions India Pvt. Ltd ( Renewal , 5th Sept )"/>
    <s v="Vikas Raj"/>
    <s v="user_sD3YjSs92XKUfD0OPHeo886g6tW6aCM0iUhX5VVUuJi"/>
    <s v="Navin Panjwani"/>
    <s v="2022-07-07 11:19:54.491000+00:00"/>
    <s v="2022-09-05 07:26:32.797000+00:00"/>
    <m/>
    <s v="Mumbai"/>
    <m/>
    <m/>
    <m/>
    <n v="225"/>
    <s v="No"/>
    <m/>
    <m/>
    <m/>
    <m/>
    <m/>
    <m/>
    <m/>
    <m/>
    <m/>
    <m/>
    <s v="Transportation &amp; Logistics"/>
    <m/>
    <m/>
    <m/>
    <m/>
    <m/>
    <m/>
    <m/>
    <m/>
    <m/>
    <m/>
    <m/>
    <m/>
    <s v="Aniket Vahile"/>
    <m/>
    <s v="user_BtmkQ6xvtDyCMLstiH7YmmQURsFQdjarGcnSBd9UgEk"/>
    <s v="Vikas Raj"/>
    <m/>
    <m/>
    <s v="September"/>
    <s v="Cold Call"/>
    <s v="Naukri.com"/>
    <m/>
    <m/>
    <m/>
    <m/>
    <m/>
    <s v="2022-06-06 04:38:55.707000+00:00"/>
    <s v="2022-09-05 07:26:32.854000+00:00"/>
    <s v="GPA"/>
  </r>
  <r>
    <s v="Navin Panjwani"/>
    <n v="305000"/>
    <s v="INR"/>
    <n v="0"/>
    <d v="2022-05-09T00:00:00"/>
    <s v="Sales"/>
    <s v="stat_1hn9nRJaLbI53NxPuSQgo90kRpbpKsFlwN4oEGNUTdO"/>
    <s v="Lost"/>
    <n v="0"/>
    <s v="OpportunityStatusType.Lost"/>
    <s v="cont_1DKX2OSmMSVhx1x0F5dvwwLmsd8Pq7kLpWk1C0pjAA0"/>
    <x v="209"/>
    <s v="Navin Panjwani Taken Demo"/>
    <s v="lead_AA8gYtJfJudXb2Lihrpd2N7cwtGS3nH4LUo831z3jhA"/>
    <s v="Global Logistics Solutions India Pvt. Ltd ( Renewal , 5th Sept )"/>
    <s v="Vikas Raj"/>
    <s v="user_sD3YjSs92XKUfD0OPHeo886g6tW6aCM0iUhX5VVUuJi"/>
    <s v="Navin Panjwani"/>
    <s v="2022-06-14 10:01:53.308000+00:00"/>
    <s v="2022-09-05 07:26:26.106000+00:00"/>
    <m/>
    <s v="Mumbai"/>
    <m/>
    <m/>
    <m/>
    <n v="225"/>
    <s v="No"/>
    <m/>
    <m/>
    <m/>
    <m/>
    <m/>
    <m/>
    <m/>
    <m/>
    <m/>
    <m/>
    <s v="Transportation &amp; Logistics"/>
    <m/>
    <m/>
    <m/>
    <m/>
    <m/>
    <m/>
    <m/>
    <m/>
    <m/>
    <m/>
    <m/>
    <m/>
    <s v="Aniket Vahile"/>
    <m/>
    <s v="user_BtmkQ6xvtDyCMLstiH7YmmQURsFQdjarGcnSBd9UgEk"/>
    <s v="Vikas Raj"/>
    <m/>
    <m/>
    <s v="September"/>
    <s v="Cold Call"/>
    <s v="Naukri.com"/>
    <m/>
    <m/>
    <m/>
    <m/>
    <m/>
    <s v="2022-06-06 04:38:55.707000+00:00"/>
    <s v="2022-09-05 07:26:32.854000+00:00"/>
    <s v="GMC"/>
  </r>
  <r>
    <s v="Moziez Chamadia"/>
    <n v="1078919"/>
    <s v="INR"/>
    <n v="50"/>
    <s v="9/30/22"/>
    <s v="Sales"/>
    <s v="stat_FKdNPXXuhXKKBjrSCi23zNHNqbRdSPZ9hl2qCMmtVnP"/>
    <s v="Negotiation"/>
    <n v="0"/>
    <s v="OpportunityStatusType.Active"/>
    <m/>
    <x v="1"/>
    <s v="Parental Policy"/>
    <s v="lead_OzYcwLKTkDHefTNRVUjKhZ2uaW9kdQMFZ3QUib3EFuD"/>
    <s v="Umbrella Infocare Pvt Ltd"/>
    <s v="Moziez Chamadia"/>
    <s v="user_IgNfKH7wuLLjHvexoMm2PXWcnF3zYft0ZbMTyfwKRUg"/>
    <s v="Moziez Chamadia"/>
    <s v="2022-09-05 07:16:21.610000+00:00"/>
    <s v="2022-09-05 07:16:21.610000+00:00"/>
    <m/>
    <s v="Mumbai"/>
    <m/>
    <s v="2022-04-19 12:41:11+00:00"/>
    <m/>
    <n v="214"/>
    <m/>
    <m/>
    <m/>
    <m/>
    <m/>
    <m/>
    <m/>
    <s v="DIRECT_TRAFFIC"/>
    <m/>
    <m/>
    <m/>
    <s v="IT Services &amp; IT Consulting"/>
    <m/>
    <m/>
    <m/>
    <m/>
    <m/>
    <m/>
    <m/>
    <m/>
    <m/>
    <m/>
    <m/>
    <m/>
    <s v="Aniket Vahile"/>
    <m/>
    <s v="user_vMd4rmcrSbjykdyL2J7rrYn84SWdcNc5FKligrmItPw"/>
    <s v="Shreenath Bhat"/>
    <s v="Kunal Hire"/>
    <m/>
    <s v="August"/>
    <s v="Cold Call; Inbound"/>
    <s v="Inbound via website"/>
    <m/>
    <s v="Employee Count 200"/>
    <m/>
    <m/>
    <m/>
    <s v="2022-03-09 05:22:12.701000+00:00"/>
    <s v="2022-10-18 08:07:22.809000+00:00"/>
    <s v="GMC"/>
  </r>
  <r>
    <s v="Sameer Iftekhari"/>
    <n v="1000000"/>
    <s v="INR"/>
    <n v="0"/>
    <d v="2022-01-09T00:00:00"/>
    <s v="Sales"/>
    <s v="stat_kcR4fZg7TU7jjk1jAVua3qGLRS4J5uFayEjK5j02wtv"/>
    <s v="Unqualified"/>
    <n v="0"/>
    <s v="OpportunityStatusType.Lost"/>
    <m/>
    <x v="1"/>
    <s v="Non-EB"/>
    <s v="lead_OvgRz42UA4XRxSRtl5CCaWjuENaA6HNEHTqBois5sW6"/>
    <s v="Forbes Marshall"/>
    <s v="Bhairavi Jog"/>
    <s v="user_sREdxbAJihL2Zbgic7tyQ6Rc4Mny7HnD1RNGhA9DDYh"/>
    <s v="Prajakta Sahastrabudhe"/>
    <s v="2022-06-27 11:19:23.238000+00:00"/>
    <s v="2022-09-05 05:47:41.962000+00:00"/>
    <m/>
    <s v="Pune"/>
    <m/>
    <s v="2020-08-26 02:10:57+00:00"/>
    <m/>
    <n v="1800"/>
    <m/>
    <m/>
    <m/>
    <m/>
    <m/>
    <m/>
    <m/>
    <m/>
    <m/>
    <m/>
    <m/>
    <s v="Manufacturing"/>
    <m/>
    <m/>
    <m/>
    <m/>
    <m/>
    <m/>
    <m/>
    <m/>
    <m/>
    <m/>
    <m/>
    <m/>
    <s v="Yogesh Paigude"/>
    <m/>
    <s v="user_228eUmsdKIb9OItgmiDq1zD4aPZ1eqiapbaLAGeBf8g"/>
    <s v="Bhairavi Jog"/>
    <m/>
    <m/>
    <s v="October; September"/>
    <s v="Affiliate; Cold Call; Gated Content"/>
    <m/>
    <m/>
    <s v="Sameer Feb Outbound'21"/>
    <m/>
    <m/>
    <m/>
    <s v="2020-12-06 09:47:21.596000+00:00"/>
    <s v="2022-09-06 09:28:38.540000+00:00"/>
    <s v="NON EB"/>
  </r>
  <r>
    <s v="Abhiroop Ganguly"/>
    <n v="1600000"/>
    <s v="INR"/>
    <n v="0"/>
    <d v="2022-04-09T00:00:00"/>
    <s v="Sales"/>
    <s v="stat_1hn9nRJaLbI53NxPuSQgo90kRpbpKsFlwN4oEGNUTdO"/>
    <s v="Lost"/>
    <n v="0"/>
    <s v="OpportunityStatusType.Lost"/>
    <s v="cont_ajc5YWZpuiw0s3ng8UK6wWHn7ue8bFgfLpJVX68AGa7"/>
    <x v="210"/>
    <s v="GMC Renewal"/>
    <s v="lead_KXVgXs2Ctts5sS5Lg4zNWDaqgL2U33960nRZniKnGYU"/>
    <s v="Taural India pvt ltd"/>
    <s v="Trupti Suryavanshi"/>
    <s v="user_U27GK6WjhLhUhi1EDKXV57xMpn8n8DMIOjci1q3UReZ"/>
    <s v="Abhiroop Ganguly"/>
    <s v="2022-07-01 10:09:51.856000+00:00"/>
    <s v="2022-09-05 06:44:07.875000+00:00"/>
    <m/>
    <s v="Pune"/>
    <m/>
    <m/>
    <m/>
    <n v="220"/>
    <m/>
    <m/>
    <m/>
    <m/>
    <m/>
    <m/>
    <m/>
    <s v="PAID_SOCIAL"/>
    <m/>
    <m/>
    <m/>
    <s v="Manufacturing"/>
    <m/>
    <m/>
    <m/>
    <m/>
    <m/>
    <m/>
    <m/>
    <m/>
    <m/>
    <m/>
    <m/>
    <m/>
    <m/>
    <m/>
    <s v="user_L8E6IFhq6UCzKLHa45LUUTZCznDuyDwFrGaEp9DXiUM"/>
    <s v="Trupti Suryavanshi"/>
    <s v="Anjali Nishu"/>
    <m/>
    <s v="September"/>
    <s v="Cold Call; Gated Content"/>
    <m/>
    <m/>
    <s v="Employer Branding Playbook"/>
    <m/>
    <m/>
    <m/>
    <s v="2020-12-18 12:57:03.979000+00:00"/>
    <s v="2022-09-28 07:27:17.456000+00:00"/>
    <s v="GMC"/>
  </r>
  <r>
    <s v="Mayur Gadiyar"/>
    <n v="150000"/>
    <s v="INR"/>
    <n v="0"/>
    <d v="2022-01-09T00:00:00"/>
    <s v="Sales"/>
    <s v="stat_1hn9nRJaLbI53NxPuSQgo90kRpbpKsFlwN4oEGNUTdO"/>
    <s v="Lost"/>
    <n v="0"/>
    <s v="OpportunityStatusType.Lost"/>
    <s v="cont_dt2MtoJkIC8HHYZEQoneIWdgcpqJ64i8VgVm5bTbS4s"/>
    <x v="211"/>
    <s v="Lost bcz other vendor provided a difference of 30K in the quote"/>
    <s v="lead_IvKBS9vOGD0Ql9gXCxwhE88SessBTIW3v2tWY8N9EtT"/>
    <s v="Aga Khan Education Service, India"/>
    <s v="Prateek Wadhwa"/>
    <s v="user_bdUPAGjcS7p6513So3N4g3aWNS5HuBuVJi7bvCPAsLt"/>
    <s v="Mayur Gadiyar"/>
    <s v="2022-08-25 08:55:47.679000+00:00"/>
    <s v="2022-09-05 06:31:56.504000+00:00"/>
    <m/>
    <s v="Mumbai"/>
    <m/>
    <m/>
    <m/>
    <n v="130"/>
    <m/>
    <m/>
    <m/>
    <m/>
    <m/>
    <m/>
    <m/>
    <m/>
    <m/>
    <m/>
    <m/>
    <s v="Education"/>
    <m/>
    <m/>
    <m/>
    <m/>
    <m/>
    <m/>
    <m/>
    <m/>
    <m/>
    <m/>
    <m/>
    <m/>
    <m/>
    <m/>
    <s v="user_ocHSJH83OJnHCvKyMbjx8WOOK8PMgAUGIj1qK0q0dMV"/>
    <s v="Nikhil Ahuja"/>
    <s v="Arindam Majee"/>
    <m/>
    <s v="January; September"/>
    <s v="Gated Content"/>
    <m/>
    <m/>
    <s v="Downloaded the guide: Designing employee healthcare plan"/>
    <m/>
    <m/>
    <m/>
    <s v="2021-11-23 07:56:09.898000+00:00"/>
    <s v="2022-10-20 05:23:35.752000+00:00"/>
    <s v="GMC"/>
  </r>
  <r>
    <s v="Sameer Iftekhari"/>
    <n v="30000000"/>
    <s v="INR"/>
    <n v="0"/>
    <d v="2022-01-09T00:00:00"/>
    <s v="Sales"/>
    <s v="stat_kcR4fZg7TU7jjk1jAVua3qGLRS4J5uFayEjK5j02wtv"/>
    <s v="Unqualified"/>
    <n v="0"/>
    <s v="OpportunityStatusType.Lost"/>
    <m/>
    <x v="1"/>
    <s v="GMC (1+3)"/>
    <s v="lead_OvgRz42UA4XRxSRtl5CCaWjuENaA6HNEHTqBois5sW6"/>
    <s v="Forbes Marshall"/>
    <s v="Bhairavi Jog"/>
    <s v="user_sREdxbAJihL2Zbgic7tyQ6Rc4Mny7HnD1RNGhA9DDYh"/>
    <s v="Prajakta Sahastrabudhe"/>
    <s v="2022-06-27 11:13:04.374000+00:00"/>
    <s v="2022-09-05 05:47:28.589000+00:00"/>
    <m/>
    <s v="Pune"/>
    <m/>
    <s v="2020-08-26 02:10:57+00:00"/>
    <m/>
    <n v="1800"/>
    <m/>
    <m/>
    <m/>
    <m/>
    <m/>
    <m/>
    <m/>
    <m/>
    <m/>
    <m/>
    <m/>
    <s v="Manufacturing"/>
    <m/>
    <m/>
    <m/>
    <m/>
    <m/>
    <m/>
    <m/>
    <m/>
    <m/>
    <m/>
    <m/>
    <m/>
    <s v="Yogesh Paigude"/>
    <m/>
    <s v="user_228eUmsdKIb9OItgmiDq1zD4aPZ1eqiapbaLAGeBf8g"/>
    <s v="Bhairavi Jog"/>
    <m/>
    <m/>
    <s v="October; September"/>
    <s v="Affiliate; Cold Call; Gated Content"/>
    <m/>
    <m/>
    <s v="Sameer Feb Outbound'21"/>
    <m/>
    <m/>
    <m/>
    <s v="2020-12-06 09:47:21.596000+00:00"/>
    <s v="2022-09-06 09:28:38.540000+00:00"/>
    <s v="GMC"/>
  </r>
  <r>
    <s v="Bhairavi Jog"/>
    <n v="800000"/>
    <s v="INR"/>
    <n v="0"/>
    <s v="9/30/22"/>
    <s v="Sales"/>
    <s v="stat_kcR4fZg7TU7jjk1jAVua3qGLRS4J5uFayEjK5j02wtv"/>
    <s v="Unqualified"/>
    <n v="0"/>
    <s v="OpportunityStatusType.Lost"/>
    <m/>
    <x v="1"/>
    <s v="GMC (1+1)-Renewal"/>
    <s v="lead_YscxPb3LJJvV229vIVnWcfHzDGJNXpZ2fqdEzmgh2Z3"/>
    <s v="Polmann India Ltd"/>
    <s v="Bhairavi Jog"/>
    <s v="user_228eUmsdKIb9OItgmiDq1zD4aPZ1eqiapbaLAGeBf8g"/>
    <s v="Bhairavi Jog"/>
    <s v="2022-08-19 12:40:58.191000+00:00"/>
    <s v="2022-09-05 05:46:10.926000+00:00"/>
    <m/>
    <s v="Mumbai"/>
    <m/>
    <m/>
    <m/>
    <n v="200"/>
    <m/>
    <m/>
    <m/>
    <m/>
    <m/>
    <m/>
    <m/>
    <m/>
    <m/>
    <m/>
    <m/>
    <s v="Chemical"/>
    <m/>
    <m/>
    <m/>
    <m/>
    <m/>
    <m/>
    <m/>
    <m/>
    <m/>
    <m/>
    <m/>
    <m/>
    <s v="Jithendra Goalla"/>
    <m/>
    <s v="user_228eUmsdKIb9OItgmiDq1zD4aPZ1eqiapbaLAGeBf8g"/>
    <s v="Bhairavi Jog"/>
    <m/>
    <m/>
    <s v="September"/>
    <s v="Cold Call"/>
    <s v="Naukri.com"/>
    <m/>
    <m/>
    <m/>
    <m/>
    <m/>
    <s v="2021-07-19 10:38:28.809000+00:00"/>
    <s v="2022-09-12 04:12:50.708000+00:00"/>
    <s v="GMC"/>
  </r>
  <r>
    <s v="Sameer Iftekhari"/>
    <n v="1000000"/>
    <s v="INR"/>
    <n v="0"/>
    <d v="2022-01-09T00:00:00"/>
    <s v="Sales"/>
    <s v="stat_kcR4fZg7TU7jjk1jAVua3qGLRS4J5uFayEjK5j02wtv"/>
    <s v="Unqualified"/>
    <n v="0"/>
    <s v="OpportunityStatusType.Lost"/>
    <m/>
    <x v="1"/>
    <s v="GPA (Renewal)"/>
    <s v="lead_OvgRz42UA4XRxSRtl5CCaWjuENaA6HNEHTqBois5sW6"/>
    <s v="Forbes Marshall"/>
    <s v="Bhairavi Jog"/>
    <s v="user_sREdxbAJihL2Zbgic7tyQ6Rc4Mny7HnD1RNGhA9DDYh"/>
    <s v="Prajakta Sahastrabudhe"/>
    <s v="2022-06-27 11:18:16.289000+00:00"/>
    <s v="2022-09-05 05:47:35.449000+00:00"/>
    <m/>
    <s v="Pune"/>
    <m/>
    <s v="2020-08-26 02:10:57+00:00"/>
    <m/>
    <n v="1800"/>
    <m/>
    <m/>
    <m/>
    <m/>
    <m/>
    <m/>
    <m/>
    <m/>
    <m/>
    <m/>
    <m/>
    <s v="Manufacturing"/>
    <m/>
    <m/>
    <m/>
    <m/>
    <m/>
    <m/>
    <m/>
    <m/>
    <m/>
    <m/>
    <m/>
    <m/>
    <s v="Yogesh Paigude"/>
    <m/>
    <s v="user_228eUmsdKIb9OItgmiDq1zD4aPZ1eqiapbaLAGeBf8g"/>
    <s v="Bhairavi Jog"/>
    <m/>
    <m/>
    <s v="October; September"/>
    <s v="Affiliate; Cold Call; Gated Content"/>
    <m/>
    <m/>
    <s v="Sameer Feb Outbound'21"/>
    <m/>
    <m/>
    <m/>
    <s v="2020-12-06 09:47:21.596000+00:00"/>
    <s v="2022-09-06 09:28:38.540000+00:00"/>
    <s v="GPA"/>
  </r>
  <r>
    <s v="Pooja Gawas"/>
    <n v="7300000"/>
    <s v="INR"/>
    <n v="0"/>
    <s v="9/13/22"/>
    <s v="Sales"/>
    <s v="stat_kcR4fZg7TU7jjk1jAVua3qGLRS4J5uFayEjK5j02wtv"/>
    <s v="Unqualified"/>
    <n v="0"/>
    <s v="OpportunityStatusType.Lost"/>
    <s v="cont_tBQFeMPFAnzlCMqazwwgvsJmPXM0fRMWVMHJCtad9KZ"/>
    <x v="212"/>
    <m/>
    <s v="lead_MugAzm5Gd7zy3svcFogCwnhKjEVge0LBh2Y6vIEjQ1w"/>
    <s v="AppDirect, Inc"/>
    <s v="Sarvesh Pawar"/>
    <s v="user_KLETV1op4MIjvKQ12xGsWi23CuPjDE6PT29nwG6T3MY"/>
    <s v="Pooja Gawas"/>
    <s v="2022-07-12 08:17:35.954000+00:00"/>
    <s v="2022-09-05 05:22:25.994000+00:00"/>
    <m/>
    <s v="Pune"/>
    <m/>
    <m/>
    <m/>
    <n v="250"/>
    <m/>
    <m/>
    <m/>
    <m/>
    <m/>
    <m/>
    <m/>
    <s v="PAID_SOCIAL"/>
    <m/>
    <m/>
    <m/>
    <s v="IT Services &amp; IT Consulting; Others"/>
    <m/>
    <m/>
    <m/>
    <m/>
    <m/>
    <m/>
    <m/>
    <m/>
    <m/>
    <m/>
    <m/>
    <m/>
    <s v="Mrunmay Jalgaonkar"/>
    <m/>
    <s v="user_A8KOTZADnUtEQOLt4nSLAmteNStuGh80js75RYjrXVt"/>
    <s v="Sarvesh Pawar"/>
    <m/>
    <m/>
    <s v="September"/>
    <s v="Cold Call; Gated Content"/>
    <s v="Naukri.com"/>
    <m/>
    <s v="Essential HR Policies"/>
    <m/>
    <m/>
    <m/>
    <s v="2021-08-11 08:03:12.820000+00:00"/>
    <s v="2022-09-30 06:37:37.681000+00:00"/>
    <s v="GMC"/>
  </r>
  <r>
    <s v="Satyam Tiwari"/>
    <n v="15000"/>
    <s v="INR"/>
    <n v="0"/>
    <d v="2022-01-08T00:00:00"/>
    <s v="Sales"/>
    <s v="stat_kcR4fZg7TU7jjk1jAVua3qGLRS4J5uFayEjK5j02wtv"/>
    <s v="Unqualified"/>
    <n v="0"/>
    <s v="OpportunityStatusType.Lost"/>
    <m/>
    <x v="1"/>
    <m/>
    <s v="lead_BIDJcuAHbH7C9JTXgdDzmGrvGiOvxkjIbJ7jGuwb7Dz"/>
    <s v="Proteon Pharmaceuticals"/>
    <s v="Satyam Tiwari"/>
    <s v="user_2YgShwgjLNI4FjAqgE9PtKsdIaGh919JGcFG919fe5B"/>
    <s v="Satyam Tiwari"/>
    <s v="2022-07-25 12:27:20.648000+00:00"/>
    <s v="2022-09-05 05:04:48.240000+00:00"/>
    <m/>
    <s v="Mumbai"/>
    <m/>
    <m/>
    <m/>
    <n v="8"/>
    <m/>
    <m/>
    <m/>
    <m/>
    <m/>
    <m/>
    <m/>
    <m/>
    <m/>
    <m/>
    <m/>
    <s v="Others"/>
    <m/>
    <m/>
    <m/>
    <m/>
    <m/>
    <m/>
    <m/>
    <m/>
    <m/>
    <m/>
    <m/>
    <m/>
    <s v="Deepak Yadav"/>
    <m/>
    <s v="user_x9AtbGLhDmWYC9XAmYdfwBt9yiXbgMhBuZpIoFuN8Cd"/>
    <s v="Pranav Kenjale"/>
    <s v="Siddharth Angolkar"/>
    <m/>
    <m/>
    <s v="Gated Content"/>
    <m/>
    <m/>
    <s v="Employee Wellness Handbook"/>
    <m/>
    <m/>
    <m/>
    <s v="2022-03-21 06:00:09.024000+00:00"/>
    <s v="2022-09-08 05:12:58.341000+00:00"/>
    <s v="GPA"/>
  </r>
  <r>
    <s v="Omkar Ghate"/>
    <n v="800000"/>
    <s v="INR"/>
    <n v="0"/>
    <s v="9/15/22"/>
    <s v="Sales"/>
    <s v="stat_kcR4fZg7TU7jjk1jAVua3qGLRS4J5uFayEjK5j02wtv"/>
    <s v="Unqualified"/>
    <n v="0"/>
    <s v="OpportunityStatusType.Lost"/>
    <m/>
    <x v="1"/>
    <s v="GMC (employee only) Client gone cold"/>
    <s v="lead_kUuSDP5pTwCEYnYBl291jNrD79hsSbELtS0r1R6E2m7"/>
    <s v="Unique Biotech"/>
    <s v="Bhairavi Jog"/>
    <s v="user_9SBRjyF0n4iWuhUdqRyQkFhl2J4uyNKhFWvvJEvunX8"/>
    <s v="Omkar Ghate"/>
    <s v="2022-07-06 09:54:08.646000+00:00"/>
    <s v="2022-09-05 05:44:04.026000+00:00"/>
    <m/>
    <s v="Hyderabad"/>
    <m/>
    <m/>
    <m/>
    <n v="188"/>
    <m/>
    <m/>
    <m/>
    <m/>
    <m/>
    <m/>
    <m/>
    <m/>
    <m/>
    <m/>
    <m/>
    <s v="Others"/>
    <m/>
    <m/>
    <m/>
    <m/>
    <m/>
    <m/>
    <m/>
    <m/>
    <m/>
    <m/>
    <m/>
    <m/>
    <s v="Aniket Vahile"/>
    <m/>
    <s v="user_228eUmsdKIb9OItgmiDq1zD4aPZ1eqiapbaLAGeBf8g"/>
    <s v="Bhairavi Jog"/>
    <m/>
    <m/>
    <s v="August; September"/>
    <s v="Gated Content"/>
    <m/>
    <m/>
    <s v="Downloaded the guide: Employee Wellness Handbook"/>
    <m/>
    <m/>
    <m/>
    <s v="2021-11-05 03:07:47.862000+00:00"/>
    <s v="2022-09-05 05:44:04.066000+00:00"/>
    <s v="GMC"/>
  </r>
  <r>
    <s v="Sonal Paithankar"/>
    <n v="500000"/>
    <s v="INR"/>
    <n v="0"/>
    <s v="9/15/22"/>
    <s v="Sales"/>
    <s v="stat_kcR4fZg7TU7jjk1jAVua3qGLRS4J5uFayEjK5j02wtv"/>
    <s v="Unqualified"/>
    <n v="0"/>
    <s v="OpportunityStatusType.Lost"/>
    <m/>
    <x v="1"/>
    <s v="Top Up"/>
    <s v="lead_2nPV9trO5qQR3TFyGl8GpvIdXKscoSgIRSvL4PRWi9y"/>
    <s v="Happiest Minds Technologies"/>
    <s v="Aditya Binani"/>
    <s v="user_Iwn6da5WKkZqwUySK0oUuCb72pFP5WEm4zAb92ijqFe"/>
    <s v="Sonal Paithankar"/>
    <s v="2022-07-22 11:03:28.337000+00:00"/>
    <s v="2022-09-05 04:51:56.176000+00:00"/>
    <m/>
    <s v="Bangalore"/>
    <m/>
    <m/>
    <m/>
    <n v="3270"/>
    <m/>
    <m/>
    <m/>
    <m/>
    <m/>
    <m/>
    <m/>
    <m/>
    <m/>
    <m/>
    <m/>
    <s v="IT Services &amp; IT Consulting"/>
    <m/>
    <m/>
    <m/>
    <m/>
    <m/>
    <m/>
    <m/>
    <m/>
    <m/>
    <m/>
    <m/>
    <m/>
    <m/>
    <m/>
    <s v="user_g5Yw4Z4XnIbmcGhJO80vdtFdd5ElcDlgYO3q8l82ODn"/>
    <s v="Aditya Binani"/>
    <m/>
    <m/>
    <s v="September"/>
    <s v="Cold Email"/>
    <m/>
    <m/>
    <m/>
    <m/>
    <m/>
    <m/>
    <s v="2021-06-07 08:49:50.987000+00:00"/>
    <s v="2022-10-20 10:15:44.858000+00:00"/>
    <m/>
  </r>
  <r>
    <s v="Satyam Tiwari"/>
    <n v="131113"/>
    <s v="INR"/>
    <n v="0"/>
    <s v="7/27/22"/>
    <s v="Sales"/>
    <s v="stat_kcR4fZg7TU7jjk1jAVua3qGLRS4J5uFayEjK5j02wtv"/>
    <s v="Unqualified"/>
    <n v="0"/>
    <s v="OpportunityStatusType.Lost"/>
    <m/>
    <x v="1"/>
    <m/>
    <s v="lead_BIDJcuAHbH7C9JTXgdDzmGrvGiOvxkjIbJ7jGuwb7Dz"/>
    <s v="Proteon Pharmaceuticals"/>
    <s v="Vikas Raj"/>
    <s v="user_2YgShwgjLNI4FjAqgE9PtKsdIaGh919JGcFG919fe5B"/>
    <s v="Satyam Tiwari"/>
    <s v="2022-06-30 05:08:34.340000+00:00"/>
    <s v="2022-09-05 05:04:45.521000+00:00"/>
    <m/>
    <s v="Mumbai"/>
    <m/>
    <m/>
    <m/>
    <n v="8"/>
    <m/>
    <m/>
    <m/>
    <m/>
    <m/>
    <m/>
    <m/>
    <m/>
    <m/>
    <m/>
    <m/>
    <s v="Others"/>
    <m/>
    <m/>
    <m/>
    <m/>
    <m/>
    <m/>
    <m/>
    <m/>
    <m/>
    <m/>
    <m/>
    <m/>
    <s v="Deepak Yadav"/>
    <m/>
    <s v="user_x9AtbGLhDmWYC9XAmYdfwBt9yiXbgMhBuZpIoFuN8Cd"/>
    <s v="Pranav Kenjale"/>
    <s v="Siddharth Angolkar"/>
    <m/>
    <m/>
    <s v="Gated Content"/>
    <m/>
    <m/>
    <s v="Employee Wellness Handbook"/>
    <m/>
    <m/>
    <m/>
    <s v="2022-03-21 06:00:09.024000+00:00"/>
    <s v="2022-09-08 05:12:58.341000+00:00"/>
    <s v="GMC"/>
  </r>
  <r>
    <s v="Sonal Paithankar"/>
    <n v="5000000"/>
    <s v="INR"/>
    <n v="0"/>
    <s v="9/15/22"/>
    <s v="Sales"/>
    <s v="stat_kcR4fZg7TU7jjk1jAVua3qGLRS4J5uFayEjK5j02wtv"/>
    <s v="Unqualified"/>
    <n v="0"/>
    <s v="OpportunityStatusType.Lost"/>
    <m/>
    <x v="1"/>
    <s v="Parental"/>
    <s v="lead_2nPV9trO5qQR3TFyGl8GpvIdXKscoSgIRSvL4PRWi9y"/>
    <s v="Happiest Minds Technologies"/>
    <s v="Aditya Binani"/>
    <s v="user_Iwn6da5WKkZqwUySK0oUuCb72pFP5WEm4zAb92ijqFe"/>
    <s v="Sonal Paithankar"/>
    <s v="2022-07-22 11:02:43.101000+00:00"/>
    <s v="2022-09-05 04:51:50.324000+00:00"/>
    <m/>
    <s v="Bangalore"/>
    <m/>
    <m/>
    <m/>
    <n v="3270"/>
    <m/>
    <m/>
    <m/>
    <m/>
    <m/>
    <m/>
    <m/>
    <m/>
    <m/>
    <m/>
    <m/>
    <s v="IT Services &amp; IT Consulting"/>
    <m/>
    <m/>
    <m/>
    <m/>
    <m/>
    <m/>
    <m/>
    <m/>
    <m/>
    <m/>
    <m/>
    <m/>
    <m/>
    <m/>
    <s v="user_g5Yw4Z4XnIbmcGhJO80vdtFdd5ElcDlgYO3q8l82ODn"/>
    <s v="Aditya Binani"/>
    <m/>
    <m/>
    <s v="September"/>
    <s v="Cold Email"/>
    <m/>
    <m/>
    <m/>
    <m/>
    <m/>
    <m/>
    <s v="2021-06-07 08:49:50.987000+00:00"/>
    <s v="2022-10-20 10:15:44.858000+00:00"/>
    <m/>
  </r>
  <r>
    <s v="Prajakta Sahastrabudhe"/>
    <n v="4300000"/>
    <s v="INR"/>
    <n v="50"/>
    <s v="9/30/22"/>
    <s v="Sales"/>
    <s v="stat_f8isA8PLi8FcBUQXfvybN0OzrsX9nIePVvpcj94eist"/>
    <s v="LQ Quote Awaited"/>
    <n v="0"/>
    <s v="OpportunityStatusType.Active"/>
    <m/>
    <x v="1"/>
    <s v="GTL"/>
    <s v="lead_VtLDRQTK5FEb2KYeFI9ldZ2mpuFJYtiv6LbY5Ns4alj"/>
    <s v="SKF"/>
    <s v="Bhairavi Jog"/>
    <s v="user_P3f70h2AcefBkFTBZpvA9LgDbjTmUIXkqdKqHJ5evwA"/>
    <s v="Manojkumar Tinna"/>
    <s v="2022-08-03 07:21:13.641000+00:00"/>
    <s v="2022-09-05 02:58:06.727000+00:00"/>
    <m/>
    <s v="Pune"/>
    <m/>
    <s v="2020-08-14 08:05:11+00:00"/>
    <m/>
    <n v="2279"/>
    <m/>
    <m/>
    <m/>
    <m/>
    <m/>
    <m/>
    <m/>
    <s v="PAID_SOCIAL"/>
    <m/>
    <m/>
    <m/>
    <s v="Manufacturing"/>
    <m/>
    <m/>
    <m/>
    <m/>
    <m/>
    <m/>
    <m/>
    <m/>
    <m/>
    <m/>
    <m/>
    <m/>
    <m/>
    <m/>
    <s v="user_sREdxbAJihL2Zbgic7tyQ6Rc4Mny7HnD1RNGhA9DDYh"/>
    <s v="Prajakta Sahastrabudhe"/>
    <s v="Anjali Nishu"/>
    <m/>
    <s v="January"/>
    <s v="Cold Call"/>
    <s v="Inbound via website"/>
    <m/>
    <s v="Employee Engagement Handbook"/>
    <m/>
    <m/>
    <m/>
    <s v="2020-12-06 09:46:14.773000+00:00"/>
    <s v="2022-10-11 15:10:10.959000+00:00"/>
    <s v="GTL"/>
  </r>
  <r>
    <s v="Sanket Kulkarni"/>
    <n v="500000"/>
    <s v="INR"/>
    <n v="0"/>
    <s v="8/31/22"/>
    <s v="Sales"/>
    <s v="stat_kcR4fZg7TU7jjk1jAVua3qGLRS4J5uFayEjK5j02wtv"/>
    <s v="Unqualified"/>
    <n v="0"/>
    <s v="OpportunityStatusType.Lost"/>
    <s v="cont_qWnM3vYC4ynBTr8STuqIyBCpoLP4bXHX7mIyFns8SoC"/>
    <x v="213"/>
    <s v="GMC ren (1+1+3+2)"/>
    <s v="lead_sErogi5C7Gtuu8f1MgLfVUcoeyHdz67RvXee0mBeXMn"/>
    <s v="BECK And POLLITZER INDIA PRIVATE LIMITED"/>
    <s v="Gauri Jori"/>
    <s v="user_k8sSUtRXfYEMul9CBIF4ZOmv3vnev5cdEvVZbtETMKp"/>
    <s v="Sanket Kulkarni"/>
    <s v="2022-08-25 07:57:31.241000+00:00"/>
    <s v="2022-09-05 04:34:56.993000+00:00"/>
    <m/>
    <s v="Pune"/>
    <m/>
    <m/>
    <m/>
    <n v="61"/>
    <m/>
    <m/>
    <m/>
    <m/>
    <m/>
    <m/>
    <m/>
    <m/>
    <m/>
    <m/>
    <m/>
    <s v="Manufacturing"/>
    <m/>
    <m/>
    <m/>
    <m/>
    <m/>
    <m/>
    <m/>
    <m/>
    <m/>
    <m/>
    <m/>
    <m/>
    <m/>
    <m/>
    <s v="user_5YHA1ZU4iP896lD1YJehdJcMx7ZEgWCpulT4T2c3pJ3"/>
    <s v="Gauri Jori"/>
    <m/>
    <m/>
    <s v="August"/>
    <s v="Cold Call"/>
    <m/>
    <m/>
    <m/>
    <m/>
    <m/>
    <m/>
    <s v="2021-08-23 06:46:15.656000+00:00"/>
    <s v="2022-09-05 04:35:05.373000+00:00"/>
    <m/>
  </r>
  <r>
    <s v="Sanket Kulkarni"/>
    <n v="24400"/>
    <s v="INR"/>
    <n v="0"/>
    <s v="8/31/22"/>
    <s v="Sales"/>
    <s v="stat_kcR4fZg7TU7jjk1jAVua3qGLRS4J5uFayEjK5j02wtv"/>
    <s v="Unqualified"/>
    <n v="0"/>
    <s v="OpportunityStatusType.Lost"/>
    <s v="cont_qWnM3vYC4ynBTr8STuqIyBCpoLP4bXHX7mIyFns8SoC"/>
    <x v="213"/>
    <s v="GPA ren"/>
    <s v="lead_sErogi5C7Gtuu8f1MgLfVUcoeyHdz67RvXee0mBeXMn"/>
    <s v="BECK And POLLITZER INDIA PRIVATE LIMITED"/>
    <s v="Gauri Jori"/>
    <s v="user_k8sSUtRXfYEMul9CBIF4ZOmv3vnev5cdEvVZbtETMKp"/>
    <s v="Sanket Kulkarni"/>
    <s v="2022-08-25 07:58:04.534000+00:00"/>
    <s v="2022-09-05 04:35:05.328000+00:00"/>
    <m/>
    <s v="Pune"/>
    <m/>
    <m/>
    <m/>
    <n v="61"/>
    <m/>
    <m/>
    <m/>
    <m/>
    <m/>
    <m/>
    <m/>
    <m/>
    <m/>
    <m/>
    <m/>
    <s v="Manufacturing"/>
    <m/>
    <m/>
    <m/>
    <m/>
    <m/>
    <m/>
    <m/>
    <m/>
    <m/>
    <m/>
    <m/>
    <m/>
    <m/>
    <m/>
    <s v="user_5YHA1ZU4iP896lD1YJehdJcMx7ZEgWCpulT4T2c3pJ3"/>
    <s v="Gauri Jori"/>
    <m/>
    <m/>
    <s v="August"/>
    <s v="Cold Call"/>
    <m/>
    <m/>
    <m/>
    <m/>
    <m/>
    <m/>
    <s v="2021-08-23 06:46:15.656000+00:00"/>
    <s v="2022-09-05 04:35:05.373000+00:00"/>
    <m/>
  </r>
  <r>
    <s v="Mayur Gadiyar"/>
    <n v="480000"/>
    <s v="INR"/>
    <n v="0"/>
    <s v="8/31/22"/>
    <s v="Sales"/>
    <s v="stat_1hn9nRJaLbI53NxPuSQgo90kRpbpKsFlwN4oEGNUTdO"/>
    <s v="Lost"/>
    <n v="0"/>
    <s v="OpportunityStatusType.Lost"/>
    <s v="cont_TigKpKmnX95fppu7KwAhnVcvatQZ3aeZAtCoYYocFdZ"/>
    <x v="214"/>
    <s v="500+ emps"/>
    <s v="lead_jKCQUNNMXaDQ5uuBsSUnyxGzn6CM2FVwrYuZvO9fNXw"/>
    <s v="Hometown ( Praxis Home Retail Limited )"/>
    <s v="Prateek Wadhwa"/>
    <s v="user_P3f70h2AcefBkFTBZpvA9LgDbjTmUIXkqdKqHJ5evwA"/>
    <s v="Manojkumar Tinna"/>
    <s v="2022-08-25 08:11:50.118000+00:00"/>
    <s v="2022-09-05 02:57:25.582000+00:00"/>
    <m/>
    <s v="Mumbai"/>
    <m/>
    <m/>
    <m/>
    <n v="500"/>
    <m/>
    <m/>
    <m/>
    <m/>
    <m/>
    <m/>
    <m/>
    <m/>
    <m/>
    <m/>
    <m/>
    <s v="Retail"/>
    <m/>
    <m/>
    <m/>
    <m/>
    <m/>
    <m/>
    <m/>
    <m/>
    <m/>
    <m/>
    <m/>
    <m/>
    <m/>
    <m/>
    <s v="user_FdWFezbLzkYQcGsBUsjZO25nr2poK2nRbqV47Rs5Kfm"/>
    <s v="Prateek Wadhwa"/>
    <m/>
    <m/>
    <s v="August"/>
    <s v="Cold Call"/>
    <m/>
    <m/>
    <m/>
    <m/>
    <m/>
    <m/>
    <s v="2022-03-03 07:05:03.576000+00:00"/>
    <s v="2022-10-01 12:52:06.277000+00:00"/>
    <s v="GMC"/>
  </r>
  <r>
    <s v="Tejas Kulkarni"/>
    <n v="400000"/>
    <s v="INR"/>
    <n v="0"/>
    <s v="9/29/22"/>
    <s v="Sales"/>
    <s v="stat_1hn9nRJaLbI53NxPuSQgo90kRpbpKsFlwN4oEGNUTdO"/>
    <s v="Lost"/>
    <n v="0"/>
    <s v="OpportunityStatusType.Lost"/>
    <s v="cont_VxoTAT8B8myyRoN4Y2Swq7bRbRE5nluIzAaFxYQjeKf"/>
    <x v="215"/>
    <m/>
    <s v="lead_vuAxZqlUQ70CisGwdcab5Nf6hYlT82FQ7KCw8DLzK66"/>
    <s v="Bright Money"/>
    <s v="Nikhil Ahuja"/>
    <s v="user_kbtBHYtBjVDNyI72HTF6C1SCvC7yVBiA6OrBOy3t96U"/>
    <s v="Tejas Kulkarni"/>
    <s v="2022-04-07 06:36:57.718000+00:00"/>
    <s v="2022-09-05 01:54:55.075000+00:00"/>
    <m/>
    <s v="Bangalore"/>
    <m/>
    <m/>
    <m/>
    <n v="160"/>
    <m/>
    <m/>
    <m/>
    <m/>
    <m/>
    <m/>
    <m/>
    <m/>
    <m/>
    <m/>
    <m/>
    <m/>
    <m/>
    <m/>
    <m/>
    <m/>
    <m/>
    <m/>
    <m/>
    <m/>
    <m/>
    <m/>
    <m/>
    <m/>
    <m/>
    <m/>
    <s v="user_ocHSJH83OJnHCvKyMbjx8WOOK8PMgAUGIj1qK0q0dMV"/>
    <s v="Nikhil Ahuja"/>
    <m/>
    <m/>
    <s v="December"/>
    <s v="Gated Content"/>
    <m/>
    <m/>
    <s v="Employee Engagement Handbook"/>
    <m/>
    <m/>
    <m/>
    <s v="2022-03-28 11:56:20.330000+00:00"/>
    <s v="2022-10-19 04:59:49.113000+00:00"/>
    <s v="GTL"/>
  </r>
  <r>
    <s v="Anshum Naithani"/>
    <n v="4000000"/>
    <s v="INR"/>
    <n v="0"/>
    <s v="8/24/22"/>
    <s v="Sales"/>
    <s v="stat_1hn9nRJaLbI53NxPuSQgo90kRpbpKsFlwN4oEGNUTdO"/>
    <s v="Lost"/>
    <n v="0"/>
    <s v="OpportunityStatusType.Lost"/>
    <s v="cont_uwkzRqMEvcJ7H4zbXoektr3XYsn1tjnR9WJrMtXeP5e"/>
    <x v="216"/>
    <s v="GMC - Renewal"/>
    <s v="lead_fyWK1frPWTP5M68gcS5vnS9TiR7Z6UM5yhuIXB81AVw"/>
    <s v="Bombay Rayon Fashions Limited"/>
    <s v="Shreenath Bhat"/>
    <s v="user_P3f70h2AcefBkFTBZpvA9LgDbjTmUIXkqdKqHJ5evwA"/>
    <s v="Manojkumar Tinna"/>
    <s v="2022-07-12 07:37:42.935000+00:00"/>
    <s v="2022-09-05 02:56:51.361000+00:00"/>
    <m/>
    <s v="Mumbai"/>
    <m/>
    <m/>
    <m/>
    <n v="1924"/>
    <m/>
    <m/>
    <m/>
    <m/>
    <m/>
    <m/>
    <m/>
    <m/>
    <m/>
    <m/>
    <m/>
    <s v="Retail"/>
    <m/>
    <m/>
    <m/>
    <m/>
    <m/>
    <m/>
    <m/>
    <m/>
    <m/>
    <m/>
    <m/>
    <m/>
    <s v="Jithendra Goalla"/>
    <m/>
    <s v="user_6hRQhcoLhZEDUBYaw3vS7rv6T5582sGfXq4jNRqTfUU"/>
    <s v="Aishwarya Nyayadhish"/>
    <m/>
    <m/>
    <s v="August"/>
    <s v="Warm Referral"/>
    <s v="Naukri.com"/>
    <m/>
    <m/>
    <m/>
    <m/>
    <m/>
    <s v="2022-03-02 12:20:07.202000+00:00"/>
    <s v="2022-10-20 10:26:10.525000+00:00"/>
    <s v="GMC"/>
  </r>
  <r>
    <s v="Aditya Binani"/>
    <n v="10000"/>
    <s v="INR"/>
    <n v="0"/>
    <s v="8/31/22"/>
    <s v="Sales"/>
    <s v="stat_kcR4fZg7TU7jjk1jAVua3qGLRS4J5uFayEjK5j02wtv"/>
    <s v="Unqualified"/>
    <n v="0"/>
    <s v="OpportunityStatusType.Lost"/>
    <s v="cont_ubGj0r2APnVhN4INuvVXbLXJSx3oakFl7ekw7Ju17iI"/>
    <x v="3"/>
    <s v="Travel"/>
    <s v="lead_YfKXN4OCme46lwgQYBN4e6FA1TDgKfs3XiznY2yTKLk"/>
    <s v="Codebase"/>
    <s v="Prateek Wadhwa"/>
    <s v="user_g5Yw4Z4XnIbmcGhJO80vdtFdd5ElcDlgYO3q8l82ODn"/>
    <s v="Aditya Binani"/>
    <s v="2022-08-18 12:48:35.153000+00:00"/>
    <s v="2022-09-03 07:03:13.575000+00:00"/>
    <m/>
    <s v="Pune"/>
    <m/>
    <m/>
    <m/>
    <n v="36"/>
    <m/>
    <m/>
    <m/>
    <m/>
    <m/>
    <m/>
    <m/>
    <m/>
    <m/>
    <m/>
    <m/>
    <s v="Others"/>
    <m/>
    <m/>
    <m/>
    <m/>
    <m/>
    <m/>
    <m/>
    <m/>
    <m/>
    <m/>
    <m/>
    <m/>
    <s v="Aniket Vahile"/>
    <m/>
    <s v="user_g5Yw4Z4XnIbmcGhJO80vdtFdd5ElcDlgYO3q8l82ODn"/>
    <s v="Aditya Binani"/>
    <m/>
    <m/>
    <s v="July"/>
    <s v="Cold Call"/>
    <m/>
    <m/>
    <m/>
    <m/>
    <m/>
    <m/>
    <s v="2022-05-09 07:26:45.852000+00:00"/>
    <s v="2022-09-30 06:28:53.894000+00:00"/>
    <s v="NON EB"/>
  </r>
  <r>
    <s v="Tejas Kulkarni"/>
    <n v="100000"/>
    <s v="INR"/>
    <n v="0"/>
    <s v="9/30/22"/>
    <s v="Sales"/>
    <s v="stat_1hn9nRJaLbI53NxPuSQgo90kRpbpKsFlwN4oEGNUTdO"/>
    <s v="Lost"/>
    <n v="0"/>
    <s v="OpportunityStatusType.Lost"/>
    <s v="cont_KZa0itTK4byEcuapmEYIBvsBo7xU65pOU9srMB7Xohc"/>
    <x v="217"/>
    <m/>
    <s v="lead_14jI7HGgseSVmzk93ESmYm9hPc1crXm8sUIM6KPBEzB"/>
    <s v="Sleepyhead"/>
    <s v="Prateek Wadhwa"/>
    <s v="user_kbtBHYtBjVDNyI72HTF6C1SCvC7yVBiA6OrBOy3t96U"/>
    <s v="Tejas Kulkarni"/>
    <s v="2022-06-23 09:24:13.668000+00:00"/>
    <s v="2022-09-03 06:16:54.148000+00:00"/>
    <m/>
    <s v="Bangalore"/>
    <m/>
    <m/>
    <m/>
    <n v="200"/>
    <m/>
    <m/>
    <m/>
    <m/>
    <m/>
    <m/>
    <m/>
    <s v="PAID_SOCIAL"/>
    <m/>
    <m/>
    <m/>
    <m/>
    <m/>
    <m/>
    <m/>
    <m/>
    <m/>
    <m/>
    <m/>
    <m/>
    <m/>
    <m/>
    <m/>
    <m/>
    <m/>
    <m/>
    <s v="user_FdWFezbLzkYQcGsBUsjZO25nr2poK2nRbqV47Rs5Kfm"/>
    <s v="Prateek Wadhwa"/>
    <m/>
    <m/>
    <s v="September"/>
    <s v="Gated Content"/>
    <m/>
    <m/>
    <s v="Employee Engagement Handbook"/>
    <m/>
    <m/>
    <m/>
    <s v="2022-06-23 06:58:31.526000+00:00"/>
    <s v="2022-09-15 09:28:32.986000+00:00"/>
    <s v="GPA"/>
  </r>
  <r>
    <s v="Sameer Iftekhari"/>
    <n v="100000"/>
    <s v="INR"/>
    <n v="50"/>
    <s v="9/30/22"/>
    <s v="Sales"/>
    <s v="stat_LAF6zc710op7pnBQxMZo0IXU6mVHAxtY6FLz1R7BEWw"/>
    <s v="Data Received"/>
    <n v="0"/>
    <s v="OpportunityStatusType.Active"/>
    <m/>
    <x v="1"/>
    <m/>
    <s v="lead_VtLDRQTK5FEb2KYeFI9ldZ2mpuFJYtiv6LbY5Ns4alj"/>
    <s v="SKF"/>
    <s v="Sarvesh Pawar"/>
    <s v="user_sREdxbAJihL2Zbgic7tyQ6Rc4Mny7HnD1RNGhA9DDYh"/>
    <s v="Prajakta Sahastrabudhe"/>
    <s v="2022-09-02 10:31:44.257000+00:00"/>
    <s v="2022-09-04 08:11:45.429000+00:00"/>
    <m/>
    <s v="Pune"/>
    <m/>
    <s v="2020-08-14 08:05:11+00:00"/>
    <m/>
    <n v="2279"/>
    <m/>
    <m/>
    <m/>
    <m/>
    <m/>
    <m/>
    <m/>
    <s v="PAID_SOCIAL"/>
    <m/>
    <m/>
    <m/>
    <s v="Manufacturing"/>
    <m/>
    <m/>
    <m/>
    <m/>
    <m/>
    <m/>
    <m/>
    <m/>
    <m/>
    <m/>
    <m/>
    <m/>
    <m/>
    <m/>
    <s v="user_sREdxbAJihL2Zbgic7tyQ6Rc4Mny7HnD1RNGhA9DDYh"/>
    <s v="Prajakta Sahastrabudhe"/>
    <s v="Anjali Nishu"/>
    <m/>
    <s v="January"/>
    <s v="Cold Call"/>
    <s v="Inbound via website"/>
    <m/>
    <s v="Employee Engagement Handbook"/>
    <m/>
    <m/>
    <m/>
    <s v="2020-12-06 09:46:14.773000+00:00"/>
    <s v="2022-10-11 15:10:10.959000+00:00"/>
    <s v="GPA"/>
  </r>
  <r>
    <s v="Prateek Wadhwa"/>
    <n v="50000"/>
    <s v="INR"/>
    <n v="0"/>
    <s v="8/31/22"/>
    <s v="Sales"/>
    <s v="stat_kcR4fZg7TU7jjk1jAVua3qGLRS4J5uFayEjK5j02wtv"/>
    <s v="Unqualified"/>
    <n v="0"/>
    <s v="OpportunityStatusType.Lost"/>
    <s v="cont_Mn2PBp31TflGt48gC4dtCRpqtBbhHYLB9tgG8LLTa7R"/>
    <x v="218"/>
    <m/>
    <s v="lead_qRJ7KI3dtbrO9zNACqrfHGwgk1t4RfofKI6JN4CKoWD"/>
    <s v="Neev Academy"/>
    <s v="Prateek Wadhwa"/>
    <s v="user_FdWFezbLzkYQcGsBUsjZO25nr2poK2nRbqV47Rs5Kfm"/>
    <s v="Prateek Wadhwa"/>
    <s v="2022-05-16 11:22:26.283000+00:00"/>
    <s v="2022-09-03 05:36:46.436000+00:00"/>
    <m/>
    <s v="Bangalore"/>
    <m/>
    <m/>
    <m/>
    <n v="250"/>
    <m/>
    <m/>
    <m/>
    <m/>
    <m/>
    <m/>
    <m/>
    <m/>
    <m/>
    <m/>
    <m/>
    <s v="Education"/>
    <m/>
    <m/>
    <m/>
    <m/>
    <m/>
    <m/>
    <m/>
    <m/>
    <m/>
    <m/>
    <m/>
    <m/>
    <m/>
    <m/>
    <s v="user_FdWFezbLzkYQcGsBUsjZO25nr2poK2nRbqV47Rs5Kfm"/>
    <s v="Prateek Wadhwa"/>
    <m/>
    <m/>
    <s v="August"/>
    <s v="Gated Content"/>
    <m/>
    <m/>
    <s v="Employee Wellness Handbook"/>
    <m/>
    <m/>
    <m/>
    <s v="2022-05-14 04:42:44.956000+00:00"/>
    <s v="2022-09-03 05:37:27.907000+00:00"/>
    <s v="GPA"/>
  </r>
  <r>
    <s v="Tejas Kulkarni"/>
    <n v="1500000"/>
    <s v="INR"/>
    <n v="0"/>
    <s v="9/30/22"/>
    <s v="Sales"/>
    <s v="stat_1hn9nRJaLbI53NxPuSQgo90kRpbpKsFlwN4oEGNUTdO"/>
    <s v="Lost"/>
    <n v="0"/>
    <s v="OpportunityStatusType.Lost"/>
    <s v="cont_KZa0itTK4byEcuapmEYIBvsBo7xU65pOU9srMB7Xohc"/>
    <x v="217"/>
    <m/>
    <s v="lead_14jI7HGgseSVmzk93ESmYm9hPc1crXm8sUIM6KPBEzB"/>
    <s v="Sleepyhead"/>
    <s v="Prateek Wadhwa"/>
    <s v="user_kbtBHYtBjVDNyI72HTF6C1SCvC7yVBiA6OrBOy3t96U"/>
    <s v="Tejas Kulkarni"/>
    <s v="2022-06-23 09:23:50.064000+00:00"/>
    <s v="2022-09-03 06:16:40.404000+00:00"/>
    <m/>
    <s v="Bangalore"/>
    <m/>
    <m/>
    <m/>
    <n v="200"/>
    <m/>
    <m/>
    <m/>
    <m/>
    <m/>
    <m/>
    <m/>
    <s v="PAID_SOCIAL"/>
    <m/>
    <m/>
    <m/>
    <m/>
    <m/>
    <m/>
    <m/>
    <m/>
    <m/>
    <m/>
    <m/>
    <m/>
    <m/>
    <m/>
    <m/>
    <m/>
    <m/>
    <m/>
    <s v="user_FdWFezbLzkYQcGsBUsjZO25nr2poK2nRbqV47Rs5Kfm"/>
    <s v="Prateek Wadhwa"/>
    <m/>
    <m/>
    <s v="September"/>
    <s v="Gated Content"/>
    <m/>
    <m/>
    <s v="Employee Engagement Handbook"/>
    <m/>
    <m/>
    <m/>
    <s v="2022-06-23 06:58:31.526000+00:00"/>
    <s v="2022-09-15 09:28:32.986000+00:00"/>
    <s v="GMC"/>
  </r>
  <r>
    <s v="Prateek Wadhwa"/>
    <n v="4000000"/>
    <s v="INR"/>
    <n v="0"/>
    <s v="8/28/22"/>
    <s v="Sales"/>
    <s v="stat_kcR4fZg7TU7jjk1jAVua3qGLRS4J5uFayEjK5j02wtv"/>
    <s v="Unqualified"/>
    <n v="0"/>
    <s v="OpportunityStatusType.Lost"/>
    <s v="cont_DPLyMWY6oAbZNG3KXjQD2PpiYtFpI7eh14pY68HqXce"/>
    <x v="219"/>
    <m/>
    <s v="lead_2GdlMkh9QqIo6yXfDVyKCv2lBgr3rayrceI0FKRASiT"/>
    <s v="Kewal Kiran Clothing Limited"/>
    <s v="Prateek Wadhwa"/>
    <s v="user_FdWFezbLzkYQcGsBUsjZO25nr2poK2nRbqV47Rs5Kfm"/>
    <s v="Prateek Wadhwa"/>
    <s v="2022-07-28 09:48:46.744000+00:00"/>
    <s v="2022-09-03 05:37:06.093000+00:00"/>
    <m/>
    <s v="Mumbai"/>
    <m/>
    <m/>
    <m/>
    <n v="506"/>
    <m/>
    <m/>
    <m/>
    <m/>
    <m/>
    <m/>
    <m/>
    <m/>
    <m/>
    <m/>
    <m/>
    <s v="Retail"/>
    <m/>
    <m/>
    <m/>
    <m/>
    <m/>
    <m/>
    <m/>
    <m/>
    <m/>
    <m/>
    <m/>
    <m/>
    <s v="Aniket Vahile"/>
    <m/>
    <s v="user_FdWFezbLzkYQcGsBUsjZO25nr2poK2nRbqV47Rs5Kfm"/>
    <s v="Prateek Wadhwa"/>
    <m/>
    <m/>
    <s v="August"/>
    <s v="Cold Call"/>
    <m/>
    <m/>
    <m/>
    <m/>
    <m/>
    <m/>
    <s v="2021-08-05 07:12:40.013000+00:00"/>
    <s v="2022-09-21 04:07:22.676000+00:00"/>
    <s v="GMC"/>
  </r>
  <r>
    <s v="Tejas Kulkarni"/>
    <n v="100000"/>
    <s v="INR"/>
    <n v="50"/>
    <d v="2022-09-09T00:00:00"/>
    <s v="Sales"/>
    <s v="stat_kLhaUSYbyIgQOHjvcKAHYNQn1lIjd0wTZfiU50Lt3mL"/>
    <s v="Demo Completed"/>
    <n v="0"/>
    <s v="OpportunityStatusType.Active"/>
    <s v="cont_IFGcDJAOf9WHE5XrOyM72RgGDL3EcqMc088Mqm5poyZ"/>
    <x v="220"/>
    <m/>
    <s v="lead_cSTJAy4jqHu5OsmZjXTkbWcRdC5OU9LPXLUSCZqyog2"/>
    <s v="PlasticCity"/>
    <s v="Prateek Wadhwa"/>
    <s v="user_P3f70h2AcefBkFTBZpvA9LgDbjTmUIXkqdKqHJ5evwA"/>
    <s v="Manojkumar Tinna"/>
    <s v="2022-04-29 12:20:57.183000+00:00"/>
    <s v="2022-09-03 05:19:39.983000+00:00"/>
    <m/>
    <s v="Bangalore"/>
    <m/>
    <m/>
    <m/>
    <n v="25"/>
    <m/>
    <m/>
    <m/>
    <m/>
    <m/>
    <m/>
    <m/>
    <m/>
    <m/>
    <m/>
    <m/>
    <m/>
    <m/>
    <m/>
    <m/>
    <m/>
    <m/>
    <m/>
    <m/>
    <m/>
    <m/>
    <m/>
    <m/>
    <m/>
    <m/>
    <m/>
    <s v="user_FdWFezbLzkYQcGsBUsjZO25nr2poK2nRbqV47Rs5Kfm"/>
    <s v="Prateek Wadhwa"/>
    <m/>
    <m/>
    <m/>
    <s v="Gated Content"/>
    <m/>
    <m/>
    <s v="Employee Engagement Handbook"/>
    <m/>
    <m/>
    <m/>
    <s v="2022-04-29 09:25:45.959000+00:00"/>
    <s v="2022-09-03 05:19:40.056000+00:00"/>
    <s v="GMC"/>
  </r>
  <r>
    <s v="Prateek Wadhwa"/>
    <n v="1200000"/>
    <s v="INR"/>
    <n v="0"/>
    <s v="8/31/22"/>
    <s v="Sales"/>
    <s v="stat_kcR4fZg7TU7jjk1jAVua3qGLRS4J5uFayEjK5j02wtv"/>
    <s v="Unqualified"/>
    <n v="0"/>
    <s v="OpportunityStatusType.Lost"/>
    <s v="cont_Mn2PBp31TflGt48gC4dtCRpqtBbhHYLB9tgG8LLTa7R"/>
    <x v="218"/>
    <m/>
    <s v="lead_qRJ7KI3dtbrO9zNACqrfHGwgk1t4RfofKI6JN4CKoWD"/>
    <s v="Neev Academy"/>
    <s v="Prateek Wadhwa"/>
    <s v="user_FdWFezbLzkYQcGsBUsjZO25nr2poK2nRbqV47Rs5Kfm"/>
    <s v="Prateek Wadhwa"/>
    <s v="2022-05-16 11:22:02.390000+00:00"/>
    <s v="2022-09-03 05:36:34.291000+00:00"/>
    <m/>
    <s v="Bangalore"/>
    <m/>
    <m/>
    <m/>
    <n v="250"/>
    <m/>
    <m/>
    <m/>
    <m/>
    <m/>
    <m/>
    <m/>
    <m/>
    <m/>
    <m/>
    <m/>
    <s v="Education"/>
    <m/>
    <m/>
    <m/>
    <m/>
    <m/>
    <m/>
    <m/>
    <m/>
    <m/>
    <m/>
    <m/>
    <m/>
    <m/>
    <m/>
    <s v="user_FdWFezbLzkYQcGsBUsjZO25nr2poK2nRbqV47Rs5Kfm"/>
    <s v="Prateek Wadhwa"/>
    <m/>
    <m/>
    <s v="August"/>
    <s v="Gated Content"/>
    <m/>
    <m/>
    <s v="Employee Wellness Handbook"/>
    <m/>
    <m/>
    <m/>
    <s v="2022-05-14 04:42:44.956000+00:00"/>
    <s v="2022-09-03 05:37:27.907000+00:00"/>
    <s v="GMC"/>
  </r>
  <r>
    <s v="Vivek Singh"/>
    <n v="40000"/>
    <s v="INR"/>
    <n v="0"/>
    <s v="9/30/22"/>
    <s v="Sales"/>
    <s v="stat_1hn9nRJaLbI53NxPuSQgo90kRpbpKsFlwN4oEGNUTdO"/>
    <s v="Lost"/>
    <n v="0"/>
    <s v="OpportunityStatusType.Lost"/>
    <s v="cont_NA18UA6dmXOCbNcSllD7GqUwmNl28nUDkjG546nTDmR"/>
    <x v="221"/>
    <s v="GTLI"/>
    <s v="lead_tq9karZlhcffsJ6WeCrKAfsoQKMLgLtyfzgqJQd2hr8"/>
    <s v="MagnaSoft Consulting India Pvt Ltd"/>
    <s v="Daya Gowda"/>
    <s v="user_6dalmZ7hmWD47jhCVGdU1SSEcFMsz9rWtW2jPORgJvj"/>
    <s v="Vivek Singh"/>
    <s v="2022-08-23 11:58:21.284000+00:00"/>
    <s v="2022-09-02 16:41:58.985000+00:00"/>
    <m/>
    <s v="Bangalore"/>
    <m/>
    <m/>
    <m/>
    <n v="184"/>
    <m/>
    <m/>
    <m/>
    <m/>
    <m/>
    <m/>
    <m/>
    <m/>
    <m/>
    <m/>
    <m/>
    <s v="IT Services &amp; IT Consulting"/>
    <m/>
    <m/>
    <m/>
    <m/>
    <m/>
    <m/>
    <m/>
    <m/>
    <m/>
    <m/>
    <m/>
    <m/>
    <s v="Rakesh Nade"/>
    <m/>
    <s v="user_ojX3B6giQCeKnOjqd4gdwXUl0CqqHMXNORvxR6POXn6"/>
    <s v="Abhishek Chauhan"/>
    <m/>
    <m/>
    <s v="September"/>
    <s v="Cold Call"/>
    <m/>
    <m/>
    <m/>
    <m/>
    <m/>
    <m/>
    <s v="2022-05-06 10:48:28.443000+00:00"/>
    <s v="2022-10-04 06:48:48.972000+00:00"/>
    <m/>
  </r>
  <r>
    <s v="Sonal Paithankar"/>
    <n v="5000000"/>
    <s v="INR"/>
    <n v="0"/>
    <s v="9/15/22"/>
    <s v="Sales"/>
    <s v="stat_kcR4fZg7TU7jjk1jAVua3qGLRS4J5uFayEjK5j02wtv"/>
    <s v="Unqualified"/>
    <n v="0"/>
    <s v="OpportunityStatusType.Lost"/>
    <m/>
    <x v="1"/>
    <s v="GTL"/>
    <s v="lead_2nPV9trO5qQR3TFyGl8GpvIdXKscoSgIRSvL4PRWi9y"/>
    <s v="Happiest Minds Technologies"/>
    <s v="Aditya Binani"/>
    <s v="user_Iwn6da5WKkZqwUySK0oUuCb72pFP5WEm4zAb92ijqFe"/>
    <s v="Sonal Paithankar"/>
    <s v="2022-07-22 11:02:26.147000+00:00"/>
    <s v="2022-09-02 12:34:17.170000+00:00"/>
    <m/>
    <s v="Bangalore"/>
    <m/>
    <m/>
    <m/>
    <n v="3270"/>
    <m/>
    <m/>
    <m/>
    <m/>
    <m/>
    <m/>
    <m/>
    <m/>
    <m/>
    <m/>
    <m/>
    <s v="IT Services &amp; IT Consulting"/>
    <m/>
    <m/>
    <m/>
    <m/>
    <m/>
    <m/>
    <m/>
    <m/>
    <m/>
    <m/>
    <m/>
    <m/>
    <m/>
    <m/>
    <s v="user_g5Yw4Z4XnIbmcGhJO80vdtFdd5ElcDlgYO3q8l82ODn"/>
    <s v="Aditya Binani"/>
    <m/>
    <m/>
    <s v="September"/>
    <s v="Cold Email"/>
    <m/>
    <m/>
    <m/>
    <m/>
    <m/>
    <m/>
    <s v="2021-06-07 08:49:50.987000+00:00"/>
    <s v="2022-10-20 10:15:44.858000+00:00"/>
    <m/>
  </r>
  <r>
    <s v="Sonal Paithankar"/>
    <n v="200000"/>
    <s v="INR"/>
    <n v="0"/>
    <s v="9/15/22"/>
    <s v="Sales"/>
    <s v="stat_kcR4fZg7TU7jjk1jAVua3qGLRS4J5uFayEjK5j02wtv"/>
    <s v="Unqualified"/>
    <n v="0"/>
    <s v="OpportunityStatusType.Lost"/>
    <m/>
    <x v="1"/>
    <s v="GPA"/>
    <s v="lead_2nPV9trO5qQR3TFyGl8GpvIdXKscoSgIRSvL4PRWi9y"/>
    <s v="Happiest Minds Technologies"/>
    <s v="Aditya Binani"/>
    <s v="user_Iwn6da5WKkZqwUySK0oUuCb72pFP5WEm4zAb92ijqFe"/>
    <s v="Sonal Paithankar"/>
    <s v="2022-06-27 11:11:22.693000+00:00"/>
    <s v="2022-09-02 12:34:11.494000+00:00"/>
    <m/>
    <s v="Bangalore"/>
    <m/>
    <m/>
    <m/>
    <n v="3270"/>
    <m/>
    <m/>
    <m/>
    <m/>
    <m/>
    <m/>
    <m/>
    <m/>
    <m/>
    <m/>
    <m/>
    <s v="IT Services &amp; IT Consulting"/>
    <m/>
    <m/>
    <m/>
    <m/>
    <m/>
    <m/>
    <m/>
    <m/>
    <m/>
    <m/>
    <m/>
    <m/>
    <m/>
    <m/>
    <s v="user_g5Yw4Z4XnIbmcGhJO80vdtFdd5ElcDlgYO3q8l82ODn"/>
    <s v="Aditya Binani"/>
    <m/>
    <m/>
    <s v="September"/>
    <s v="Cold Email"/>
    <m/>
    <m/>
    <m/>
    <m/>
    <m/>
    <m/>
    <s v="2021-06-07 08:49:50.987000+00:00"/>
    <s v="2022-10-20 10:15:44.858000+00:00"/>
    <m/>
  </r>
  <r>
    <s v="Vivek Singh"/>
    <n v="12000"/>
    <s v="INR"/>
    <n v="0"/>
    <s v="9/30/22"/>
    <s v="Sales"/>
    <s v="stat_1hn9nRJaLbI53NxPuSQgo90kRpbpKsFlwN4oEGNUTdO"/>
    <s v="Lost"/>
    <n v="0"/>
    <s v="OpportunityStatusType.Lost"/>
    <s v="cont_NA18UA6dmXOCbNcSllD7GqUwmNl28nUDkjG546nTDmR"/>
    <x v="221"/>
    <s v="GPA"/>
    <s v="lead_tq9karZlhcffsJ6WeCrKAfsoQKMLgLtyfzgqJQd2hr8"/>
    <s v="MagnaSoft Consulting India Pvt Ltd"/>
    <s v="Daya Gowda"/>
    <s v="user_6dalmZ7hmWD47jhCVGdU1SSEcFMsz9rWtW2jPORgJvj"/>
    <s v="Vivek Singh"/>
    <s v="2022-08-23 11:57:52.368000+00:00"/>
    <s v="2022-09-02 16:41:45.217000+00:00"/>
    <m/>
    <s v="Bangalore"/>
    <m/>
    <m/>
    <m/>
    <n v="184"/>
    <m/>
    <m/>
    <m/>
    <m/>
    <m/>
    <m/>
    <m/>
    <m/>
    <m/>
    <m/>
    <m/>
    <s v="IT Services &amp; IT Consulting"/>
    <m/>
    <m/>
    <m/>
    <m/>
    <m/>
    <m/>
    <m/>
    <m/>
    <m/>
    <m/>
    <m/>
    <m/>
    <s v="Rakesh Nade"/>
    <m/>
    <s v="user_ojX3B6giQCeKnOjqd4gdwXUl0CqqHMXNORvxR6POXn6"/>
    <s v="Abhishek Chauhan"/>
    <m/>
    <m/>
    <s v="September"/>
    <s v="Cold Call"/>
    <m/>
    <m/>
    <m/>
    <m/>
    <m/>
    <m/>
    <s v="2022-05-06 10:48:28.443000+00:00"/>
    <s v="2022-10-04 06:48:48.972000+00:00"/>
    <m/>
  </r>
  <r>
    <s v="Sonal Paithankar"/>
    <n v="2000000"/>
    <s v="INR"/>
    <n v="0"/>
    <d v="2022-08-09T00:00:00"/>
    <s v="Sales"/>
    <s v="stat_kcR4fZg7TU7jjk1jAVua3qGLRS4J5uFayEjK5j02wtv"/>
    <s v="Unqualified"/>
    <n v="0"/>
    <s v="OpportunityStatusType.Lost"/>
    <m/>
    <x v="1"/>
    <s v="Parental Policy"/>
    <s v="lead_6961L6eRTlGhue3abhJaXQJOooWMaSMBl6XkynCsioZ"/>
    <s v="Xoxoday"/>
    <s v="Satyajit Chati"/>
    <s v="user_Iwn6da5WKkZqwUySK0oUuCb72pFP5WEm4zAb92ijqFe"/>
    <s v="Sonal Paithankar"/>
    <s v="2022-07-06 12:06:59.526000+00:00"/>
    <s v="2022-09-02 11:55:39.781000+00:00"/>
    <m/>
    <s v="Bangalore"/>
    <m/>
    <m/>
    <m/>
    <n v="384"/>
    <m/>
    <s v="BOF - Dream Co. list - Employee Engagement Handbook - Conversation Ad"/>
    <s v="LinkedIn"/>
    <m/>
    <m/>
    <m/>
    <m/>
    <s v="PAID_SOCIAL"/>
    <m/>
    <m/>
    <m/>
    <s v="Others"/>
    <m/>
    <m/>
    <m/>
    <m/>
    <m/>
    <m/>
    <m/>
    <m/>
    <m/>
    <m/>
    <m/>
    <m/>
    <s v="Aniket Vahile"/>
    <m/>
    <s v="user_5IQTpX6DsnoeoDfxqzqojpVoQLXPh68nhDjLS5ETjYj"/>
    <s v="Satyajit Chati"/>
    <m/>
    <m/>
    <s v="September"/>
    <s v="Gated Content"/>
    <s v="Lusha"/>
    <m/>
    <s v="Employee Engagement Handbook"/>
    <m/>
    <m/>
    <m/>
    <s v="2021-01-04 09:53:22.701000+00:00"/>
    <s v="2022-09-26 15:25:12.225000+00:00"/>
    <m/>
  </r>
  <r>
    <s v="Sonal Paithankar"/>
    <n v="15000000"/>
    <s v="INR"/>
    <n v="0"/>
    <s v="9/15/22"/>
    <s v="Sales"/>
    <s v="stat_kcR4fZg7TU7jjk1jAVua3qGLRS4J5uFayEjK5j02wtv"/>
    <s v="Unqualified"/>
    <n v="0"/>
    <s v="OpportunityStatusType.Lost"/>
    <m/>
    <x v="1"/>
    <s v="GMC"/>
    <s v="lead_2nPV9trO5qQR3TFyGl8GpvIdXKscoSgIRSvL4PRWi9y"/>
    <s v="Happiest Minds Technologies"/>
    <s v="Aditya Binani"/>
    <s v="user_Iwn6da5WKkZqwUySK0oUuCb72pFP5WEm4zAb92ijqFe"/>
    <s v="Sonal Paithankar"/>
    <s v="2022-06-27 11:11:01.004000+00:00"/>
    <s v="2022-09-02 12:34:05.351000+00:00"/>
    <m/>
    <s v="Bangalore"/>
    <m/>
    <m/>
    <m/>
    <n v="3270"/>
    <m/>
    <m/>
    <m/>
    <m/>
    <m/>
    <m/>
    <m/>
    <m/>
    <m/>
    <m/>
    <m/>
    <s v="IT Services &amp; IT Consulting"/>
    <m/>
    <m/>
    <m/>
    <m/>
    <m/>
    <m/>
    <m/>
    <m/>
    <m/>
    <m/>
    <m/>
    <m/>
    <m/>
    <m/>
    <s v="user_g5Yw4Z4XnIbmcGhJO80vdtFdd5ElcDlgYO3q8l82ODn"/>
    <s v="Aditya Binani"/>
    <m/>
    <m/>
    <s v="September"/>
    <s v="Cold Email"/>
    <m/>
    <m/>
    <m/>
    <m/>
    <m/>
    <m/>
    <s v="2021-06-07 08:49:50.987000+00:00"/>
    <s v="2022-10-20 10:15:44.858000+00:00"/>
    <m/>
  </r>
  <r>
    <s v="Sonal Paithankar"/>
    <n v="3500000"/>
    <s v="INR"/>
    <n v="0"/>
    <d v="2022-08-09T00:00:00"/>
    <s v="Sales"/>
    <s v="stat_kcR4fZg7TU7jjk1jAVua3qGLRS4J5uFayEjK5j02wtv"/>
    <s v="Unqualified"/>
    <n v="0"/>
    <s v="OpportunityStatusType.Lost"/>
    <m/>
    <x v="1"/>
    <s v="GMC 1+3 340 employees"/>
    <s v="lead_6961L6eRTlGhue3abhJaXQJOooWMaSMBl6XkynCsioZ"/>
    <s v="Xoxoday"/>
    <s v="Satyajit Chati"/>
    <s v="user_Iwn6da5WKkZqwUySK0oUuCb72pFP5WEm4zAb92ijqFe"/>
    <s v="Sonal Paithankar"/>
    <s v="2022-07-06 12:06:29.348000+00:00"/>
    <s v="2022-09-02 11:55:33.884000+00:00"/>
    <m/>
    <s v="Bangalore"/>
    <m/>
    <m/>
    <m/>
    <n v="384"/>
    <m/>
    <s v="BOF - Dream Co. list - Employee Engagement Handbook - Conversation Ad"/>
    <s v="LinkedIn"/>
    <m/>
    <m/>
    <m/>
    <m/>
    <s v="PAID_SOCIAL"/>
    <m/>
    <m/>
    <m/>
    <s v="Others"/>
    <m/>
    <m/>
    <m/>
    <m/>
    <m/>
    <m/>
    <m/>
    <m/>
    <m/>
    <m/>
    <m/>
    <m/>
    <s v="Aniket Vahile"/>
    <m/>
    <s v="user_5IQTpX6DsnoeoDfxqzqojpVoQLXPh68nhDjLS5ETjYj"/>
    <s v="Satyajit Chati"/>
    <m/>
    <m/>
    <s v="September"/>
    <s v="Gated Content"/>
    <s v="Lusha"/>
    <m/>
    <s v="Employee Engagement Handbook"/>
    <m/>
    <m/>
    <m/>
    <s v="2021-01-04 09:53:22.701000+00:00"/>
    <s v="2022-09-26 15:25:12.225000+00:00"/>
    <s v="GMC"/>
  </r>
  <r>
    <s v="Naveen Kumar"/>
    <n v="950000"/>
    <s v="INR"/>
    <n v="0"/>
    <d v="2022-02-09T00:00:00"/>
    <s v="Sales"/>
    <s v="stat_1hn9nRJaLbI53NxPuSQgo90kRpbpKsFlwN4oEGNUTdO"/>
    <s v="Lost"/>
    <n v="0"/>
    <s v="OpportunityStatusType.Lost"/>
    <s v="cont_bJu8ENQ92q2rT7VorExdWeq3lTZmefmGx5bnhnsoY3b"/>
    <x v="222"/>
    <s v="GMC ren (1+3) - they want to continue with CARE (DIrect)"/>
    <s v="lead_AdJ1LKyvnFyL2KXVeu5j5HgBe55H03rjiOiYseqoZ5q"/>
    <s v="KONICA MINOLTA HEALTHCARE INDIA PVT LTD"/>
    <s v="Gauri Jori"/>
    <s v="user_N52PP2uP2VZc2gm0nhh6CNFSif4n85g1cdxoNFd9ct0"/>
    <s v="Naveen Kumar"/>
    <s v="2022-08-22 09:14:49.161000+00:00"/>
    <s v="2022-09-02 10:10:46.595000+00:00"/>
    <m/>
    <s v="Mumbai"/>
    <m/>
    <m/>
    <m/>
    <n v="190"/>
    <m/>
    <m/>
    <m/>
    <m/>
    <m/>
    <m/>
    <m/>
    <m/>
    <m/>
    <m/>
    <m/>
    <s v="Health, Wellness &amp; Fitness"/>
    <m/>
    <m/>
    <m/>
    <m/>
    <m/>
    <m/>
    <m/>
    <m/>
    <m/>
    <m/>
    <m/>
    <m/>
    <m/>
    <m/>
    <s v="user_5YHA1ZU4iP896lD1YJehdJcMx7ZEgWCpulT4T2c3pJ3"/>
    <s v="Gauri Jori"/>
    <m/>
    <m/>
    <s v="September"/>
    <s v="Cold Call; Gated Content"/>
    <m/>
    <m/>
    <s v="Employee Engagement Handbook"/>
    <m/>
    <m/>
    <m/>
    <s v="2021-08-25 11:24:03.438000+00:00"/>
    <s v="2022-10-08 03:09:31.123000+00:00"/>
    <m/>
  </r>
  <r>
    <s v="Kashif Ahmad"/>
    <n v="860000"/>
    <s v="INR"/>
    <n v="0"/>
    <d v="2022-04-09T00:00:00"/>
    <s v="Sales"/>
    <s v="stat_1hn9nRJaLbI53NxPuSQgo90kRpbpKsFlwN4oEGNUTdO"/>
    <s v="Lost"/>
    <n v="0"/>
    <s v="OpportunityStatusType.Lost"/>
    <s v="cont_9phfTaFwK2mBQSTMlVXBHxUoolraa0F5aH8fdI5wdev"/>
    <x v="223"/>
    <s v="GMC Renewal"/>
    <s v="lead_PfkC4P5bntHy2TD4RoyhO4xFXEULH4qC81TCGp1iWA3"/>
    <s v="MAXXTON INDIA TECHNOLOGIES PRIVATE LIMITED"/>
    <s v="Aishwarya Nyayadhish"/>
    <s v="user_LKRhV6rhcBe0uL8u70UUGeDjbMupuho4TaiAOCbT7HT"/>
    <s v="Kashif Ahmad"/>
    <s v="2022-05-13 04:29:08.428000+00:00"/>
    <s v="2022-09-02 08:50:15.725000+00:00"/>
    <m/>
    <s v="Pune"/>
    <m/>
    <m/>
    <m/>
    <n v="124"/>
    <m/>
    <m/>
    <m/>
    <m/>
    <m/>
    <m/>
    <m/>
    <m/>
    <m/>
    <m/>
    <m/>
    <s v="IT Services &amp; IT Consulting"/>
    <m/>
    <m/>
    <m/>
    <m/>
    <m/>
    <m/>
    <m/>
    <m/>
    <m/>
    <m/>
    <m/>
    <m/>
    <s v="Jitin Gopi"/>
    <m/>
    <s v="user_6hRQhcoLhZEDUBYaw3vS7rv6T5582sGfXq4jNRqTfUU"/>
    <s v="Aishwarya Nyayadhish"/>
    <m/>
    <m/>
    <s v="September"/>
    <s v="Gated Content"/>
    <s v="Lusha"/>
    <m/>
    <s v="Employee Wellness Handbook"/>
    <m/>
    <m/>
    <m/>
    <s v="2022-03-14 02:46:56.121000+00:00"/>
    <s v="2022-09-16 06:06:38.435000+00:00"/>
    <m/>
  </r>
  <r>
    <s v="Kashif Ahmad"/>
    <n v="25000"/>
    <s v="INR"/>
    <n v="0"/>
    <d v="2022-04-09T00:00:00"/>
    <s v="Sales"/>
    <s v="stat_1hn9nRJaLbI53NxPuSQgo90kRpbpKsFlwN4oEGNUTdO"/>
    <s v="Lost"/>
    <n v="0"/>
    <s v="OpportunityStatusType.Lost"/>
    <s v="cont_9phfTaFwK2mBQSTMlVXBHxUoolraa0F5aH8fdI5wdev"/>
    <x v="223"/>
    <s v="GPA Renewal"/>
    <s v="lead_PfkC4P5bntHy2TD4RoyhO4xFXEULH4qC81TCGp1iWA3"/>
    <s v="MAXXTON INDIA TECHNOLOGIES PRIVATE LIMITED"/>
    <s v="Aishwarya Nyayadhish"/>
    <s v="user_LKRhV6rhcBe0uL8u70UUGeDjbMupuho4TaiAOCbT7HT"/>
    <s v="Kashif Ahmad"/>
    <s v="2022-05-13 04:29:36.560000+00:00"/>
    <s v="2022-09-02 08:50:29.587000+00:00"/>
    <m/>
    <s v="Pune"/>
    <m/>
    <m/>
    <m/>
    <n v="124"/>
    <m/>
    <m/>
    <m/>
    <m/>
    <m/>
    <m/>
    <m/>
    <m/>
    <m/>
    <m/>
    <m/>
    <s v="IT Services &amp; IT Consulting"/>
    <m/>
    <m/>
    <m/>
    <m/>
    <m/>
    <m/>
    <m/>
    <m/>
    <m/>
    <m/>
    <m/>
    <m/>
    <s v="Jitin Gopi"/>
    <m/>
    <s v="user_6hRQhcoLhZEDUBYaw3vS7rv6T5582sGfXq4jNRqTfUU"/>
    <s v="Aishwarya Nyayadhish"/>
    <m/>
    <m/>
    <s v="September"/>
    <s v="Gated Content"/>
    <s v="Lusha"/>
    <m/>
    <s v="Employee Wellness Handbook"/>
    <m/>
    <m/>
    <m/>
    <s v="2022-03-14 02:46:56.121000+00:00"/>
    <s v="2022-09-16 06:06:38.435000+00:00"/>
    <m/>
  </r>
  <r>
    <s v="Omkar Ghate"/>
    <n v="50000"/>
    <s v="INR"/>
    <n v="0"/>
    <s v="9/30/22"/>
    <s v="Sales"/>
    <s v="stat_kcR4fZg7TU7jjk1jAVua3qGLRS4J5uFayEjK5j02wtv"/>
    <s v="Unqualified"/>
    <n v="0"/>
    <s v="OpportunityStatusType.Lost"/>
    <s v="cont_YJjwZABIuXPeuFb8dnfFtpHywK336zwJkuYG9ZmlhQy"/>
    <x v="224"/>
    <s v="GPA  Public liability Sept"/>
    <s v="lead_Xr5HaYiIPZUsi9MnUD5gLzMEo0JXoi2rQY0rMLIoh1N"/>
    <s v="Nuray Chemicals Pvt. Ltd."/>
    <s v="Daya Gowda"/>
    <s v="user_9SBRjyF0n4iWuhUdqRyQkFhl2J4uyNKhFWvvJEvunX8"/>
    <s v="Omkar Ghate"/>
    <s v="2022-07-20 05:36:38.497000+00:00"/>
    <s v="2022-09-02 06:00:46.328000+00:00"/>
    <m/>
    <s v="Chennai"/>
    <m/>
    <m/>
    <m/>
    <n v="192"/>
    <m/>
    <m/>
    <m/>
    <m/>
    <m/>
    <m/>
    <m/>
    <m/>
    <m/>
    <m/>
    <m/>
    <s v="Manufacturing"/>
    <m/>
    <m/>
    <m/>
    <m/>
    <m/>
    <m/>
    <m/>
    <m/>
    <m/>
    <m/>
    <m/>
    <m/>
    <s v="Aniket Vahile"/>
    <m/>
    <s v="user_encRk5bIEFN6ZA11h4WH2AdZTiZpogLSlMIaj0E30SZ"/>
    <s v="Daya Gowda"/>
    <m/>
    <m/>
    <s v="August; September"/>
    <s v="Cold Call"/>
    <m/>
    <m/>
    <m/>
    <m/>
    <m/>
    <m/>
    <s v="2022-04-20 10:12:56.837000+00:00"/>
    <s v="2022-09-28 04:50:12.192000+00:00"/>
    <m/>
  </r>
  <r>
    <s v="Vivek Singh"/>
    <n v="40000"/>
    <s v="INR"/>
    <n v="0"/>
    <s v="9/30/22"/>
    <s v="Sales"/>
    <s v="stat_kcR4fZg7TU7jjk1jAVua3qGLRS4J5uFayEjK5j02wtv"/>
    <s v="Unqualified"/>
    <n v="0"/>
    <s v="OpportunityStatusType.Lost"/>
    <s v="cont_Zv0KtNleJWE20n9y3vI2EVdqCN71Vn3TcN2qm9eVyqx"/>
    <x v="225"/>
    <m/>
    <s v="lead_XYfEmaFiN8szQ3TVLSZFlaQfhHeJhtiLlqoT7Bd9VJm"/>
    <s v="Algorics"/>
    <s v="Prateek Wadhwa"/>
    <s v="user_6dalmZ7hmWD47jhCVGdU1SSEcFMsz9rWtW2jPORgJvj"/>
    <s v="Vivek Singh"/>
    <s v="2022-08-17 07:02:08.046000+00:00"/>
    <s v="2022-09-02 05:23:38.054000+00:00"/>
    <m/>
    <s v="Bangalore"/>
    <m/>
    <m/>
    <m/>
    <n v="110"/>
    <m/>
    <m/>
    <m/>
    <m/>
    <m/>
    <m/>
    <m/>
    <s v="PAID_SOCIAL"/>
    <m/>
    <m/>
    <m/>
    <m/>
    <m/>
    <m/>
    <m/>
    <m/>
    <m/>
    <m/>
    <m/>
    <m/>
    <m/>
    <m/>
    <m/>
    <m/>
    <m/>
    <m/>
    <s v="user_FdWFezbLzkYQcGsBUsjZO25nr2poK2nRbqV47Rs5Kfm"/>
    <s v="Prateek Wadhwa"/>
    <m/>
    <m/>
    <s v="September"/>
    <s v="Gated Content"/>
    <m/>
    <m/>
    <s v="Employee Engagement Handbook"/>
    <m/>
    <m/>
    <m/>
    <s v="2022-05-27 15:18:14.030000+00:00"/>
    <s v="2022-09-02 05:25:42.287000+00:00"/>
    <s v="GPA"/>
  </r>
  <r>
    <s v="Omkar Ghate"/>
    <n v="150000"/>
    <s v="INR"/>
    <n v="0"/>
    <s v="9/30/22"/>
    <s v="Sales"/>
    <s v="stat_kcR4fZg7TU7jjk1jAVua3qGLRS4J5uFayEjK5j02wtv"/>
    <s v="Unqualified"/>
    <n v="0"/>
    <s v="OpportunityStatusType.Lost"/>
    <m/>
    <x v="1"/>
    <m/>
    <s v="lead_wF0aMSeSiqSRSMWlN97bQ4CP66VZUY36M6XymvOhq6D"/>
    <s v="Digital Art India Pvt. Ltd."/>
    <s v="Satyam Tiwari"/>
    <s v="user_9SBRjyF0n4iWuhUdqRyQkFhl2J4uyNKhFWvvJEvunX8"/>
    <s v="Omkar Ghate"/>
    <s v="2022-03-07 05:29:50.565000+00:00"/>
    <s v="2022-09-02 06:01:12.880000+00:00"/>
    <m/>
    <s v="Pune"/>
    <m/>
    <m/>
    <m/>
    <n v="20"/>
    <m/>
    <m/>
    <m/>
    <m/>
    <m/>
    <m/>
    <m/>
    <m/>
    <m/>
    <m/>
    <m/>
    <s v="Digital Marketing &amp; Advertising"/>
    <m/>
    <m/>
    <m/>
    <m/>
    <m/>
    <m/>
    <m/>
    <m/>
    <m/>
    <m/>
    <m/>
    <m/>
    <m/>
    <m/>
    <s v="user_PApNwMjp7lPIEBp7acretouakdtYNVHpPO9ja9KoR5D"/>
    <s v="Pallab Gupta"/>
    <m/>
    <m/>
    <m/>
    <s v="Cold Call"/>
    <m/>
    <m/>
    <s v="Vaccine inbound"/>
    <m/>
    <m/>
    <m/>
    <s v="2021-04-07 08:47:28.359000+00:00"/>
    <s v="2022-09-02 06:01:12.944000+00:00"/>
    <s v="GMC"/>
  </r>
  <r>
    <s v="Vikas Gupta"/>
    <n v="2000000"/>
    <s v="INR"/>
    <n v="0"/>
    <s v="9/30/22"/>
    <s v="Sales"/>
    <s v="stat_kcR4fZg7TU7jjk1jAVua3qGLRS4J5uFayEjK5j02wtv"/>
    <s v="Unqualified"/>
    <n v="0"/>
    <s v="OpportunityStatusType.Lost"/>
    <s v="cont_BrA7whsbq2gArZ8N1YDt5YhbGlKrRbO8Nd0Q8FPscfG"/>
    <x v="226"/>
    <s v="The client wanted to create a separate policy for 5 Paisa employees but did not get approval from Group CEO and CFO for the same."/>
    <s v="lead_jAClxX8EnWAPY6hIJykkhpbqfaT0BKm0hncOViZ0L78"/>
    <s v="5Paisa"/>
    <s v="Bhairavi Jog"/>
    <s v="user_lccnw70UrYzjPcbxrA5N9qp8LF1vx6aP08yPEdeU06P"/>
    <s v="Vikas Gupta"/>
    <s v="2022-07-13 12:13:50.865000+00:00"/>
    <s v="2022-09-01 14:52:33.041000+00:00"/>
    <m/>
    <s v="Mumbai"/>
    <m/>
    <m/>
    <m/>
    <n v="550"/>
    <m/>
    <m/>
    <m/>
    <m/>
    <m/>
    <m/>
    <m/>
    <m/>
    <m/>
    <m/>
    <m/>
    <s v="Banking &amp; Finance"/>
    <m/>
    <m/>
    <m/>
    <m/>
    <m/>
    <m/>
    <m/>
    <m/>
    <m/>
    <m/>
    <m/>
    <m/>
    <s v="Mrunmay Jalgaonkar"/>
    <m/>
    <s v="user_228eUmsdKIb9OItgmiDq1zD4aPZ1eqiapbaLAGeBf8g"/>
    <s v="Bhairavi Jog"/>
    <m/>
    <m/>
    <s v="September"/>
    <s v="Cold Call"/>
    <m/>
    <m/>
    <m/>
    <m/>
    <m/>
    <m/>
    <s v="2020-12-12 11:18:54.776000+00:00"/>
    <s v="2022-09-21 04:07:21.799000+00:00"/>
    <s v="GMC"/>
  </r>
  <r>
    <s v="Vivek Singh"/>
    <n v="5600000"/>
    <s v="INR"/>
    <n v="0"/>
    <d v="2022-12-09T00:00:00"/>
    <s v="Sales"/>
    <s v="stat_kcR4fZg7TU7jjk1jAVua3qGLRS4J5uFayEjK5j02wtv"/>
    <s v="Unqualified"/>
    <n v="0"/>
    <s v="OpportunityStatusType.Lost"/>
    <s v="cont_PbMDjnuW8oyuKlOaGsgSaKXMMHZSd3dePcPB8JmWcRQ"/>
    <x v="227"/>
    <s v="GMC Renewal"/>
    <s v="lead_rXIzvhXQxAYhh98w405UkmVCoZhKsl7lbnQ8qjoa0Au"/>
    <s v="Kaar Technologies"/>
    <s v="Trupti Suryavanshi"/>
    <s v="user_6dalmZ7hmWD47jhCVGdU1SSEcFMsz9rWtW2jPORgJvj"/>
    <s v="Vivek Singh"/>
    <s v="2022-08-11 11:25:28.716000+00:00"/>
    <s v="2022-09-01 18:24:09.603000+00:00"/>
    <m/>
    <s v="Chennai"/>
    <m/>
    <m/>
    <m/>
    <n v="700"/>
    <m/>
    <m/>
    <m/>
    <m/>
    <m/>
    <m/>
    <m/>
    <m/>
    <m/>
    <m/>
    <m/>
    <s v="IT Services &amp; IT Consulting"/>
    <m/>
    <m/>
    <m/>
    <m/>
    <m/>
    <m/>
    <m/>
    <m/>
    <m/>
    <m/>
    <m/>
    <m/>
    <m/>
    <m/>
    <s v="user_L8E6IFhq6UCzKLHa45LUUTZCznDuyDwFrGaEp9DXiUM"/>
    <s v="Trupti Suryavanshi"/>
    <m/>
    <m/>
    <s v="September"/>
    <s v="Gated Content; Warm Referral"/>
    <s v="Ref - Bhushan"/>
    <m/>
    <s v="Downloaded the guide: Employee Wellness Handbook"/>
    <m/>
    <m/>
    <m/>
    <s v="2021-12-13 06:26:34.591000+00:00"/>
    <s v="2022-10-03 01:25:51.188000+00:00"/>
    <s v="GMC"/>
  </r>
  <r>
    <s v="Vivek Singh"/>
    <n v="500000"/>
    <s v="INR"/>
    <n v="0"/>
    <s v="9/30/22"/>
    <s v="Sales"/>
    <s v="stat_kcR4fZg7TU7jjk1jAVua3qGLRS4J5uFayEjK5j02wtv"/>
    <s v="Unqualified"/>
    <n v="0"/>
    <s v="OpportunityStatusType.Lost"/>
    <s v="cont_Zv0KtNleJWE20n9y3vI2EVdqCN71Vn3TcN2qm9eVyqx"/>
    <x v="225"/>
    <m/>
    <s v="lead_XYfEmaFiN8szQ3TVLSZFlaQfhHeJhtiLlqoT7Bd9VJm"/>
    <s v="Algorics"/>
    <s v="Prateek Wadhwa"/>
    <s v="user_6dalmZ7hmWD47jhCVGdU1SSEcFMsz9rWtW2jPORgJvj"/>
    <s v="Vivek Singh"/>
    <s v="2022-08-17 07:01:45.895000+00:00"/>
    <s v="2022-09-02 05:23:31.520000+00:00"/>
    <m/>
    <s v="Bangalore"/>
    <m/>
    <m/>
    <m/>
    <n v="110"/>
    <m/>
    <m/>
    <m/>
    <m/>
    <m/>
    <m/>
    <m/>
    <s v="PAID_SOCIAL"/>
    <m/>
    <m/>
    <m/>
    <m/>
    <m/>
    <m/>
    <m/>
    <m/>
    <m/>
    <m/>
    <m/>
    <m/>
    <m/>
    <m/>
    <m/>
    <m/>
    <m/>
    <m/>
    <s v="user_FdWFezbLzkYQcGsBUsjZO25nr2poK2nRbqV47Rs5Kfm"/>
    <s v="Prateek Wadhwa"/>
    <m/>
    <m/>
    <s v="September"/>
    <s v="Gated Content"/>
    <m/>
    <m/>
    <s v="Employee Engagement Handbook"/>
    <m/>
    <m/>
    <m/>
    <s v="2022-05-27 15:18:14.030000+00:00"/>
    <s v="2022-09-02 05:25:42.287000+00:00"/>
    <s v="GMC"/>
  </r>
  <r>
    <s v="Vikas Gupta"/>
    <n v="600000"/>
    <s v="INR"/>
    <n v="0"/>
    <s v="9/29/22"/>
    <s v="Sales"/>
    <s v="stat_1hn9nRJaLbI53NxPuSQgo90kRpbpKsFlwN4oEGNUTdO"/>
    <s v="Lost"/>
    <n v="0"/>
    <s v="OpportunityStatusType.Lost"/>
    <s v="cont_QyOsCGN9tfRAzxPDWuPCE7ObIY24CJYSk5Ox7rlTnvp"/>
    <x v="228"/>
    <s v="The client used us just for quote comparisons."/>
    <s v="lead_qFvtD5XvWmq5Vp68KiXPb9Pr7M8UhLCDpwNEXigTPhu"/>
    <s v="GEP Worldwide"/>
    <s v="Shreenath Bhat"/>
    <s v="user_lccnw70UrYzjPcbxrA5N9qp8LF1vx6aP08yPEdeU06P"/>
    <s v="Vikas Gupta"/>
    <s v="2022-07-20 05:54:48.639000+00:00"/>
    <s v="2022-09-01 14:48:01.002000+00:00"/>
    <m/>
    <s v="Mumbai"/>
    <m/>
    <m/>
    <m/>
    <n v="1000"/>
    <m/>
    <m/>
    <s v="Facebook"/>
    <m/>
    <m/>
    <m/>
    <m/>
    <s v="PAID_SOCIAL"/>
    <m/>
    <m/>
    <m/>
    <s v="IT Services &amp; IT Consulting"/>
    <m/>
    <m/>
    <m/>
    <m/>
    <m/>
    <m/>
    <m/>
    <m/>
    <m/>
    <m/>
    <m/>
    <m/>
    <s v="Aniket Vahile"/>
    <m/>
    <s v="user_vMd4rmcrSbjykdyL2J7rrYn84SWdcNc5FKligrmItPw"/>
    <s v="Shreenath Bhat"/>
    <m/>
    <m/>
    <s v="August"/>
    <s v="Cold Call"/>
    <s v="Naukri.com"/>
    <m/>
    <s v="Employee Engagement Handbook"/>
    <m/>
    <m/>
    <m/>
    <s v="2021-10-26 11:53:57.041000+00:00"/>
    <s v="2022-10-20 06:26:50.038000+00:00"/>
    <s v="GMC"/>
  </r>
  <r>
    <s v="Vikas Gupta"/>
    <n v="13000000"/>
    <s v="INR"/>
    <n v="0"/>
    <d v="2022-04-09T00:00:00"/>
    <s v="Sales"/>
    <s v="stat_1hn9nRJaLbI53NxPuSQgo90kRpbpKsFlwN4oEGNUTdO"/>
    <s v="Lost"/>
    <n v="0"/>
    <s v="OpportunityStatusType.Lost"/>
    <s v="cont_QyOsCGN9tfRAzxPDWuPCE7ObIY24CJYSk5Ox7rlTnvp"/>
    <x v="228"/>
    <s v="The client used us just for quote comparisons."/>
    <s v="lead_qFvtD5XvWmq5Vp68KiXPb9Pr7M8UhLCDpwNEXigTPhu"/>
    <s v="GEP Worldwide"/>
    <s v="Shreenath Bhat"/>
    <s v="user_lccnw70UrYzjPcbxrA5N9qp8LF1vx6aP08yPEdeU06P"/>
    <s v="Vikas Gupta"/>
    <s v="2022-06-27 09:27:18.552000+00:00"/>
    <s v="2022-09-01 14:47:42.724000+00:00"/>
    <m/>
    <s v="Mumbai"/>
    <m/>
    <m/>
    <m/>
    <n v="1000"/>
    <m/>
    <m/>
    <s v="Facebook"/>
    <m/>
    <m/>
    <m/>
    <m/>
    <s v="PAID_SOCIAL"/>
    <m/>
    <m/>
    <m/>
    <s v="IT Services &amp; IT Consulting"/>
    <m/>
    <m/>
    <m/>
    <m/>
    <m/>
    <m/>
    <m/>
    <m/>
    <m/>
    <m/>
    <m/>
    <m/>
    <s v="Aniket Vahile"/>
    <m/>
    <s v="user_vMd4rmcrSbjykdyL2J7rrYn84SWdcNc5FKligrmItPw"/>
    <s v="Shreenath Bhat"/>
    <m/>
    <m/>
    <s v="August"/>
    <s v="Cold Call"/>
    <s v="Naukri.com"/>
    <m/>
    <s v="Employee Engagement Handbook"/>
    <m/>
    <m/>
    <m/>
    <s v="2021-10-26 11:53:57.041000+00:00"/>
    <s v="2022-10-20 06:26:50.038000+00:00"/>
    <s v="GMC"/>
  </r>
  <r>
    <s v="Abhiroop Ganguly"/>
    <n v="2900000"/>
    <s v="INR"/>
    <n v="0"/>
    <s v="8/31/22"/>
    <s v="Sales"/>
    <s v="stat_1hn9nRJaLbI53NxPuSQgo90kRpbpKsFlwN4oEGNUTdO"/>
    <s v="Lost"/>
    <n v="0"/>
    <s v="OpportunityStatusType.Lost"/>
    <s v="cont_DzCBPjQ9Z6sQQeUHNliG3Bp6un0E0fQ6DcpLEXpp5Tq"/>
    <x v="229"/>
    <s v="GMC Renewal"/>
    <s v="lead_YR8PfCCSCEt51A7y8M3jwNho3TKt7EDUZrfaSIkUhIy"/>
    <s v="Jendamark India Pvt.Ltd."/>
    <s v="Trupti Suryavanshi"/>
    <s v="user_U27GK6WjhLhUhi1EDKXV57xMpn8n8DMIOjci1q3UReZ"/>
    <s v="Abhiroop Ganguly"/>
    <s v="2022-06-10 12:07:11.605000+00:00"/>
    <s v="2022-09-01 13:49:23.852000+00:00"/>
    <m/>
    <s v="Pune"/>
    <m/>
    <m/>
    <m/>
    <n v="170"/>
    <m/>
    <m/>
    <m/>
    <m/>
    <m/>
    <m/>
    <m/>
    <s v="PAID_SOCIAL"/>
    <m/>
    <m/>
    <m/>
    <m/>
    <m/>
    <m/>
    <m/>
    <m/>
    <m/>
    <m/>
    <m/>
    <m/>
    <m/>
    <m/>
    <m/>
    <m/>
    <m/>
    <m/>
    <s v="user_L8E6IFhq6UCzKLHa45LUUTZCznDuyDwFrGaEp9DXiUM"/>
    <s v="Trupti Suryavanshi"/>
    <m/>
    <m/>
    <s v="September"/>
    <s v="Gated Content; Inbound"/>
    <m/>
    <m/>
    <s v="Employee Engagement Handbook"/>
    <m/>
    <m/>
    <m/>
    <s v="2021-07-22 11:14:41.435000+00:00"/>
    <s v="2022-09-24 00:05:08.545000+00:00"/>
    <s v="GMC"/>
  </r>
  <r>
    <s v="Omkar Ghate"/>
    <n v="100000"/>
    <s v="INR"/>
    <n v="0"/>
    <s v="8/31/22"/>
    <s v="Sales"/>
    <s v="stat_kcR4fZg7TU7jjk1jAVua3qGLRS4J5uFayEjK5j02wtv"/>
    <s v="Unqualified"/>
    <n v="0"/>
    <s v="OpportunityStatusType.Lost"/>
    <m/>
    <x v="1"/>
    <s v="GMC-fresh"/>
    <s v="lead_Au0TKg25kwN0LKDqh4CJnYf0IG0pQ2VqA8LlM7tuo5H"/>
    <s v="KOLO APP PTE LTD"/>
    <s v="Bharti Bankey"/>
    <s v="user_9SBRjyF0n4iWuhUdqRyQkFhl2J4uyNKhFWvvJEvunX8"/>
    <s v="Omkar Ghate"/>
    <s v="2022-05-11 04:07:50.547000+00:00"/>
    <s v="2022-09-01 10:56:13.728000+00:00"/>
    <m/>
    <s v="Bangalore"/>
    <m/>
    <s v="2022-04-19 11:49:24+00:00"/>
    <m/>
    <n v="25"/>
    <m/>
    <m/>
    <m/>
    <m/>
    <m/>
    <m/>
    <m/>
    <s v="ORGANIC_SEARCH"/>
    <m/>
    <m/>
    <m/>
    <m/>
    <m/>
    <m/>
    <m/>
    <m/>
    <m/>
    <m/>
    <m/>
    <m/>
    <m/>
    <m/>
    <m/>
    <m/>
    <m/>
    <m/>
    <s v="user_aM3WaaSUQQmaNnsm9l2FQRVWUEr8RN2ZdXzsuQUalQ3"/>
    <s v="Bharti Bankey"/>
    <s v="Siddharth Angolkar"/>
    <m/>
    <m/>
    <s v="Inbound"/>
    <s v="Inbound via website"/>
    <m/>
    <s v="Employee Count 25"/>
    <m/>
    <m/>
    <m/>
    <s v="2022-04-19 11:52:06.259000+00:00"/>
    <s v="2022-09-01 10:56:13.796000+00:00"/>
    <m/>
  </r>
  <r>
    <s v="Sameer Iftekhari"/>
    <n v="25641"/>
    <s v="INR"/>
    <n v="100"/>
    <d v="2022-01-09T00:00:00"/>
    <s v="Sales"/>
    <s v="stat_OZRiD1474QRJIpvnjHCZfiIvKcVD6mIKSSTzg8SwDVx"/>
    <s v="Won- Payment Completed"/>
    <n v="1"/>
    <s v="OpportunityStatusType.Won"/>
    <m/>
    <x v="1"/>
    <s v="Non-EB"/>
    <s v="lead_Oz5893MoR7ALCurxI8Y24tbXgkdSKw6r9WTLjUWz5dV"/>
    <s v="DIGIVRIDDHI TECHNOLOGIES PRIVATE LIMITED"/>
    <s v="Bharti Bankey"/>
    <s v="user_aM3WaaSUQQmaNnsm9l2FQRVWUEr8RN2ZdXzsuQUalQ3"/>
    <s v="Bharti Bankey"/>
    <s v="2022-09-01 10:06:53.385000+00:00"/>
    <s v="2022-09-01 10:06:53.385000+00:00"/>
    <m/>
    <s v="Mumbai"/>
    <m/>
    <s v="2021-09-18 02:02:57+00:00"/>
    <m/>
    <n v="40"/>
    <m/>
    <m/>
    <m/>
    <m/>
    <m/>
    <m/>
    <m/>
    <s v="PAID_SOCIAL"/>
    <m/>
    <m/>
    <m/>
    <s v="IT Services &amp; IT Consulting"/>
    <m/>
    <m/>
    <m/>
    <m/>
    <m/>
    <m/>
    <m/>
    <m/>
    <m/>
    <m/>
    <m/>
    <m/>
    <m/>
    <m/>
    <s v="user_aM3WaaSUQQmaNnsm9l2FQRVWUEr8RN2ZdXzsuQUalQ3"/>
    <s v="Bharti Bankey"/>
    <m/>
    <m/>
    <s v="November"/>
    <s v="Gated Content; Inbound"/>
    <s v="Inbound via website"/>
    <m/>
    <s v="Employee Count 25"/>
    <m/>
    <m/>
    <m/>
    <s v="2021-09-18 02:05:42.373000+00:00"/>
    <s v="2022-10-20 06:16:50.382000+00:00"/>
    <m/>
  </r>
  <r>
    <s v="Abhishek Chauhan"/>
    <n v="105000"/>
    <s v="INR"/>
    <n v="0"/>
    <s v="9/15/22"/>
    <s v="Sales"/>
    <s v="stat_kcR4fZg7TU7jjk1jAVua3qGLRS4J5uFayEjK5j02wtv"/>
    <s v="Unqualified"/>
    <n v="0"/>
    <s v="OpportunityStatusType.Lost"/>
    <s v="cont_3bVfpbvV3jZZ7liFUmOwxDOgF0mh13xUmsX7gjSvIAA"/>
    <x v="230"/>
    <s v="~20 employees No immediate requirement."/>
    <s v="lead_smhXBvHUUVygsaFhI1xC5IkRJj4z19YL0bFlKSweVlN"/>
    <s v="Voxxy Media (Fresh)"/>
    <s v="Nikhil Ahuja"/>
    <s v="user_ojX3B6giQCeKnOjqd4gdwXUl0CqqHMXNORvxR6POXn6"/>
    <s v="Abhishek Chauhan"/>
    <s v="2022-03-28 08:57:15.953000+00:00"/>
    <s v="2022-09-01 10:41:05.901000+00:00"/>
    <m/>
    <m/>
    <m/>
    <m/>
    <m/>
    <n v="20"/>
    <m/>
    <m/>
    <m/>
    <m/>
    <m/>
    <m/>
    <m/>
    <m/>
    <m/>
    <m/>
    <m/>
    <m/>
    <m/>
    <m/>
    <m/>
    <m/>
    <m/>
    <m/>
    <m/>
    <m/>
    <m/>
    <m/>
    <m/>
    <m/>
    <m/>
    <m/>
    <s v="user_ocHSJH83OJnHCvKyMbjx8WOOK8PMgAUGIj1qK0q0dMV"/>
    <s v="Nikhil Ahuja"/>
    <m/>
    <m/>
    <m/>
    <s v="Gated Content"/>
    <m/>
    <m/>
    <s v="Employee Engagement Handbook"/>
    <m/>
    <m/>
    <m/>
    <s v="2022-03-28 07:08:22.120000+00:00"/>
    <s v="2022-09-22 06:44:23.199000+00:00"/>
    <s v="GMC"/>
  </r>
  <r>
    <s v="Abhishek Chauhan"/>
    <n v="450000"/>
    <s v="INR"/>
    <n v="0"/>
    <s v="9/30/22"/>
    <s v="Sales"/>
    <s v="stat_kcR4fZg7TU7jjk1jAVua3qGLRS4J5uFayEjK5j02wtv"/>
    <s v="Unqualified"/>
    <n v="0"/>
    <s v="OpportunityStatusType.Lost"/>
    <m/>
    <x v="1"/>
    <m/>
    <s v="lead_v27ityW4v7Oe3wTAFhEA0PEFBC7HA7ihUEexqD7SjsK"/>
    <s v="EDUMARZ (Fresh)"/>
    <s v="Satyam Tiwari"/>
    <s v="user_ojX3B6giQCeKnOjqd4gdwXUl0CqqHMXNORvxR6POXn6"/>
    <s v="Abhishek Chauhan"/>
    <s v="2022-07-26 10:32:34.844000+00:00"/>
    <s v="2022-09-01 07:57:22.617000+00:00"/>
    <m/>
    <s v="Bangalore"/>
    <m/>
    <m/>
    <m/>
    <n v="150"/>
    <m/>
    <m/>
    <m/>
    <m/>
    <m/>
    <m/>
    <m/>
    <m/>
    <m/>
    <m/>
    <m/>
    <s v="Education"/>
    <m/>
    <m/>
    <m/>
    <m/>
    <m/>
    <m/>
    <m/>
    <m/>
    <m/>
    <m/>
    <m/>
    <m/>
    <m/>
    <m/>
    <s v="user_2YgShwgjLNI4FjAqgE9PtKsdIaGh919JGcFG919fe5B"/>
    <s v="Satyam Tiwari"/>
    <m/>
    <m/>
    <m/>
    <s v="Gated Content"/>
    <m/>
    <m/>
    <s v="Employee Wellness Handbook"/>
    <m/>
    <m/>
    <m/>
    <s v="2022-02-02 13:44:19.463000+00:00"/>
    <s v="2022-09-01 07:57:22.690000+00:00"/>
    <s v="GMC"/>
  </r>
  <r>
    <s v="Mayur Gadiyar"/>
    <n v="229000"/>
    <s v="INR"/>
    <n v="100"/>
    <d v="2022-01-09T00:00:00"/>
    <s v="Sales"/>
    <s v="stat_OZRiD1474QRJIpvnjHCZfiIvKcVD6mIKSSTzg8SwDVx"/>
    <s v="Won- Payment Completed"/>
    <n v="1"/>
    <s v="OpportunityStatusType.Won"/>
    <m/>
    <x v="1"/>
    <s v="GMC (1+3)-Renewal"/>
    <s v="lead_Gc9uc77k8Qk4EViKOTzdSfLnL6hoxi5kIjvAT10BtzK"/>
    <s v="Mindwave Media Pvt Ltd!!"/>
    <s v="Bhairavi Jog"/>
    <s v="user_bdUPAGjcS7p6513So3N4g3aWNS5HuBuVJi7bvCPAsLt"/>
    <s v="Mayur Gadiyar"/>
    <s v="2022-08-11 05:31:08.932000+00:00"/>
    <s v="2022-09-01 07:03:39.679000+00:00"/>
    <m/>
    <s v="Pune"/>
    <m/>
    <m/>
    <m/>
    <n v="45"/>
    <m/>
    <m/>
    <m/>
    <m/>
    <m/>
    <m/>
    <m/>
    <m/>
    <m/>
    <m/>
    <m/>
    <s v="Digital Marketing &amp; Advertising"/>
    <m/>
    <m/>
    <m/>
    <m/>
    <m/>
    <m/>
    <m/>
    <m/>
    <m/>
    <m/>
    <m/>
    <m/>
    <s v="Rakesh Nade"/>
    <m/>
    <s v="user_228eUmsdKIb9OItgmiDq1zD4aPZ1eqiapbaLAGeBf8g"/>
    <s v="Bhairavi Jog"/>
    <s v="Dr. Anil More"/>
    <m/>
    <s v="August"/>
    <s v="Cold Call"/>
    <m/>
    <m/>
    <m/>
    <m/>
    <m/>
    <m/>
    <s v="2022-07-01 11:14:50.180000+00:00"/>
    <s v="2022-10-13 04:21:26.676000+00:00"/>
    <s v="GMC"/>
  </r>
  <r>
    <s v="Mayur Gadiyar"/>
    <n v="11500"/>
    <s v="INR"/>
    <n v="100"/>
    <d v="2022-01-09T00:00:00"/>
    <s v="Sales"/>
    <s v="stat_OZRiD1474QRJIpvnjHCZfiIvKcVD6mIKSSTzg8SwDVx"/>
    <s v="Won- Payment Completed"/>
    <n v="1"/>
    <s v="OpportunityStatusType.Won"/>
    <m/>
    <x v="1"/>
    <s v="GPA"/>
    <s v="lead_Gc9uc77k8Qk4EViKOTzdSfLnL6hoxi5kIjvAT10BtzK"/>
    <s v="Mindwave Media Pvt Ltd!!"/>
    <s v="Bhairavi Jog"/>
    <s v="user_bdUPAGjcS7p6513So3N4g3aWNS5HuBuVJi7bvCPAsLt"/>
    <s v="Mayur Gadiyar"/>
    <s v="2022-08-11 12:53:57.218000+00:00"/>
    <s v="2022-09-01 07:03:54.415000+00:00"/>
    <m/>
    <s v="Pune"/>
    <m/>
    <m/>
    <m/>
    <n v="45"/>
    <m/>
    <m/>
    <m/>
    <m/>
    <m/>
    <m/>
    <m/>
    <m/>
    <m/>
    <m/>
    <m/>
    <s v="Digital Marketing &amp; Advertising"/>
    <m/>
    <m/>
    <m/>
    <m/>
    <m/>
    <m/>
    <m/>
    <m/>
    <m/>
    <m/>
    <m/>
    <m/>
    <s v="Rakesh Nade"/>
    <m/>
    <s v="user_228eUmsdKIb9OItgmiDq1zD4aPZ1eqiapbaLAGeBf8g"/>
    <s v="Bhairavi Jog"/>
    <s v="Dr. Anil More"/>
    <m/>
    <s v="August"/>
    <s v="Cold Call"/>
    <m/>
    <m/>
    <m/>
    <m/>
    <m/>
    <m/>
    <s v="2022-07-01 11:14:50.180000+00:00"/>
    <s v="2022-10-13 04:21:26.676000+00:00"/>
    <s v="GPA"/>
  </r>
  <r>
    <s v="Satyajit Chati"/>
    <n v="60000"/>
    <s v="INR"/>
    <n v="50"/>
    <s v="9/20/22"/>
    <s v="Sales"/>
    <s v="stat_LAF6zc710op7pnBQxMZo0IXU6mVHAxtY6FLz1R7BEWw"/>
    <s v="Data Received"/>
    <n v="0"/>
    <s v="OpportunityStatusType.Active"/>
    <s v="cont_E5mbsAvUhkaw3plmmOZPoTYWC4t4w4TbYrldrfVTsWO"/>
    <x v="231"/>
    <s v="GMC renewal"/>
    <s v="lead_1nxEpuwndW3Xh7tQQuvK622xb1u5kU1P0muyb6GIqmh"/>
    <s v="Penthara Technologies LLP"/>
    <s v="Trupti Suryavanshi"/>
    <s v="user_L8E6IFhq6UCzKLHa45LUUTZCznDuyDwFrGaEp9DXiUM"/>
    <s v="Trupti Suryavanshi"/>
    <s v="2022-09-01 06:18:33.648000+00:00"/>
    <s v="2022-09-01 06:19:05.667000+00:00"/>
    <m/>
    <s v="Chandigarh"/>
    <m/>
    <s v="2021-02-12 08:13:35+00:00"/>
    <m/>
    <n v="9"/>
    <m/>
    <m/>
    <m/>
    <m/>
    <m/>
    <m/>
    <m/>
    <m/>
    <m/>
    <m/>
    <m/>
    <s v="IT Services &amp; IT Consulting"/>
    <m/>
    <m/>
    <m/>
    <m/>
    <m/>
    <m/>
    <m/>
    <m/>
    <m/>
    <m/>
    <m/>
    <m/>
    <s v="Prashant Abhang"/>
    <m/>
    <s v="user_aM3WaaSUQQmaNnsm9l2FQRVWUEr8RN2ZdXzsuQUalQ3"/>
    <s v="Bharti Bankey"/>
    <m/>
    <m/>
    <s v="March"/>
    <s v="Inbound"/>
    <s v="Inbound via website"/>
    <m/>
    <s v="Employee Count 25"/>
    <m/>
    <m/>
    <m/>
    <s v="2021-02-12 08:16:18.291000+00:00"/>
    <s v="2022-09-14 05:15:10.136000+00:00"/>
    <s v="GMC"/>
  </r>
  <r>
    <s v="Prateek Wadhwa"/>
    <n v="150000"/>
    <s v="INR"/>
    <n v="0"/>
    <s v="9/30/22"/>
    <s v="Sales"/>
    <s v="stat_kcR4fZg7TU7jjk1jAVua3qGLRS4J5uFayEjK5j02wtv"/>
    <s v="Unqualified"/>
    <n v="0"/>
    <s v="OpportunityStatusType.Lost"/>
    <s v="cont_ROy2mJh5KS3BIJaVzWhUJPyv2xuoMRH4OAFeRdFBrdO"/>
    <x v="42"/>
    <s v="Fresh- on hold"/>
    <s v="lead_LVVEAGuSZQV5Q4MxSLZqdTAakklAVIQvaUnBnRwZ63T"/>
    <s v="Kagome food's India"/>
    <s v="Prateek Wadhwa"/>
    <s v="user_FdWFezbLzkYQcGsBUsjZO25nr2poK2nRbqV47Rs5Kfm"/>
    <s v="Prateek Wadhwa"/>
    <s v="2022-07-21 11:40:09.092000+00:00"/>
    <s v="2022-09-01 06:22:42.093000+00:00"/>
    <m/>
    <s v="Mumbai"/>
    <m/>
    <m/>
    <m/>
    <n v="40"/>
    <m/>
    <m/>
    <s v="Facebook"/>
    <m/>
    <m/>
    <m/>
    <m/>
    <s v="PAID_SOCIAL"/>
    <m/>
    <m/>
    <m/>
    <s v="Manufacturing"/>
    <m/>
    <m/>
    <m/>
    <m/>
    <m/>
    <m/>
    <m/>
    <m/>
    <m/>
    <m/>
    <m/>
    <m/>
    <s v="Aniket Vahile"/>
    <m/>
    <s v="user_FdWFezbLzkYQcGsBUsjZO25nr2poK2nRbqV47Rs5Kfm"/>
    <s v="Prateek Wadhwa"/>
    <s v="Kunal Hire; Shriram Kulkarni"/>
    <m/>
    <s v="August; November; September"/>
    <s v="Gated Content"/>
    <m/>
    <m/>
    <s v="Employee Engagement Handbook"/>
    <m/>
    <m/>
    <m/>
    <s v="2022-07-15 08:14:52.416000+00:00"/>
    <s v="2022-10-19 09:53:01.241000+00:00"/>
    <s v="GTL"/>
  </r>
  <r>
    <s v="Sarvesh Pawar"/>
    <n v="100000"/>
    <s v="INR"/>
    <n v="0"/>
    <s v="9/20/22"/>
    <s v="Sales"/>
    <s v="stat_1hn9nRJaLbI53NxPuSQgo90kRpbpKsFlwN4oEGNUTdO"/>
    <s v="Lost"/>
    <n v="0"/>
    <s v="OpportunityStatusType.Lost"/>
    <s v="cont_tK9jvBuBYtd9mCPIjS6humfVZ8DrGXDzkweH8sQOiLv"/>
    <x v="232"/>
    <m/>
    <s v="lead_szZJaaN649qW5qAHO8KmXGruQfKrv4ErOwWVdp6ZTtl"/>
    <s v="Ecosmob Technologies"/>
    <s v="Sarvesh Pawar"/>
    <s v="user_A8KOTZADnUtEQOLt4nSLAmteNStuGh80js75RYjrXVt"/>
    <s v="Sarvesh Pawar"/>
    <s v="2022-07-13 10:44:25.052000+00:00"/>
    <s v="2022-09-01 06:28:12.500000+00:00"/>
    <m/>
    <s v="Ahmedabad"/>
    <m/>
    <m/>
    <m/>
    <n v="300"/>
    <m/>
    <m/>
    <m/>
    <m/>
    <m/>
    <m/>
    <m/>
    <m/>
    <m/>
    <m/>
    <m/>
    <s v="IT Services &amp; IT Consulting"/>
    <m/>
    <m/>
    <m/>
    <m/>
    <m/>
    <m/>
    <m/>
    <m/>
    <m/>
    <m/>
    <m/>
    <m/>
    <m/>
    <m/>
    <s v="user_A8KOTZADnUtEQOLt4nSLAmteNStuGh80js75RYjrXVt"/>
    <s v="Sarvesh Pawar"/>
    <m/>
    <m/>
    <s v="February; October; September"/>
    <s v="Cold Call"/>
    <m/>
    <m/>
    <m/>
    <m/>
    <m/>
    <m/>
    <s v="2022-03-09 17:10:45.652000+00:00"/>
    <s v="2022-09-21 10:10:55.742000+00:00"/>
    <s v="NON EB"/>
  </r>
  <r>
    <s v="Mayur Gadiyar"/>
    <n v="195000"/>
    <s v="INR"/>
    <n v="100"/>
    <d v="2022-01-09T00:00:00"/>
    <s v="Sales"/>
    <s v="stat_OZRiD1474QRJIpvnjHCZfiIvKcVD6mIKSSTzg8SwDVx"/>
    <s v="Won- Payment Completed"/>
    <n v="1"/>
    <s v="OpportunityStatusType.Won"/>
    <s v="cont_UNhW5VkZnR6TRo5ZkaaIYKFQZh55CvpJLiA3Gzs3Gnp"/>
    <x v="233"/>
    <s v="GMC - Renewal; 1+3 policy;"/>
    <s v="lead_rVZTmpA4IxhfAHMF3UZEYN3l51iyZ4KbH8Id2z4K1ix"/>
    <s v="Cerebrate Solutions"/>
    <s v="Shreenath Bhat"/>
    <s v="user_bdUPAGjcS7p6513So3N4g3aWNS5HuBuVJi7bvCPAsLt"/>
    <s v="Mayur Gadiyar"/>
    <s v="2022-08-19 11:15:17.544000+00:00"/>
    <s v="2022-09-01 06:08:51.746000+00:00"/>
    <m/>
    <s v="Mumbai"/>
    <m/>
    <m/>
    <m/>
    <n v="61"/>
    <m/>
    <m/>
    <m/>
    <m/>
    <m/>
    <m/>
    <m/>
    <m/>
    <m/>
    <m/>
    <m/>
    <s v="Digital Marketing &amp; Advertising"/>
    <m/>
    <m/>
    <m/>
    <m/>
    <m/>
    <m/>
    <m/>
    <m/>
    <m/>
    <m/>
    <m/>
    <m/>
    <m/>
    <m/>
    <s v="user_vMd4rmcrSbjykdyL2J7rrYn84SWdcNc5FKligrmItPw"/>
    <s v="Shreenath Bhat"/>
    <s v="Dr. Anil More"/>
    <m/>
    <m/>
    <s v="Cold Call"/>
    <s v="Lusha"/>
    <m/>
    <m/>
    <m/>
    <m/>
    <m/>
    <s v="2022-08-01 10:06:13.267000+00:00"/>
    <s v="2022-10-19 06:48:10.506000+00:00"/>
    <s v="GMC"/>
  </r>
  <r>
    <s v="Sanket Kulkarni"/>
    <n v="18200000"/>
    <s v="INR"/>
    <n v="100"/>
    <s v="8/25/22"/>
    <s v="Sales"/>
    <s v="stat_OZRiD1474QRJIpvnjHCZfiIvKcVD6mIKSSTzg8SwDVx"/>
    <s v="Won- Payment Completed"/>
    <n v="1"/>
    <s v="OpportunityStatusType.Won"/>
    <m/>
    <x v="1"/>
    <m/>
    <s v="lead_AV5593EdCIVEDBHLpcc7hYGqNj4vfSIsR3TsYQXk6Td"/>
    <s v="MANPOWERGROUP SERVICES INDIA PVT. LTD"/>
    <s v="Sanket Kulkarni"/>
    <s v="user_k8sSUtRXfYEMul9CBIF4ZOmv3vnev5cdEvVZbtETMKp"/>
    <s v="Sanket Kulkarni"/>
    <s v="2022-08-23 15:55:19.165000+00:00"/>
    <s v="2022-09-01 05:42:55.021000+00:00"/>
    <m/>
    <s v="Pune"/>
    <m/>
    <m/>
    <m/>
    <n v="4378"/>
    <m/>
    <m/>
    <m/>
    <m/>
    <m/>
    <m/>
    <m/>
    <m/>
    <m/>
    <m/>
    <m/>
    <s v="HR / Staffing / Recruitment"/>
    <m/>
    <m/>
    <m/>
    <m/>
    <m/>
    <m/>
    <m/>
    <m/>
    <m/>
    <m/>
    <m/>
    <m/>
    <s v="Rakesh Nade"/>
    <m/>
    <s v="user_A8KOTZADnUtEQOLt4nSLAmteNStuGh80js75RYjrXVt"/>
    <s v="Sarvesh Pawar"/>
    <m/>
    <m/>
    <s v="August"/>
    <s v="Cold Call"/>
    <m/>
    <m/>
    <m/>
    <m/>
    <m/>
    <m/>
    <s v="2022-08-23 08:39:42.231000+00:00"/>
    <s v="2022-10-20 10:18:55.346000+00:00"/>
    <s v="GMC"/>
  </r>
  <r>
    <s v="Satyam Tiwari"/>
    <n v="40000"/>
    <s v="INR"/>
    <n v="0"/>
    <s v="8/26/22"/>
    <s v="Sales"/>
    <s v="stat_1hn9nRJaLbI53NxPuSQgo90kRpbpKsFlwN4oEGNUTdO"/>
    <s v="Lost"/>
    <n v="0"/>
    <s v="OpportunityStatusType.Lost"/>
    <m/>
    <x v="1"/>
    <s v="Got the quote of 30K"/>
    <s v="lead_evZgJMFwTkn5S0aYM63Q5XPOrtQbSh02sUIHt8t5gjv"/>
    <s v="ADF Foods Ltd"/>
    <s v="Satyam Tiwari"/>
    <s v="user_2YgShwgjLNI4FjAqgE9PtKsdIaGh919JGcFG919fe5B"/>
    <s v="Satyam Tiwari"/>
    <s v="2022-08-08 11:03:34.417000+00:00"/>
    <s v="2022-09-01 05:50:47.841000+00:00"/>
    <m/>
    <s v="Mumbai"/>
    <m/>
    <m/>
    <m/>
    <n v="170"/>
    <m/>
    <m/>
    <m/>
    <m/>
    <m/>
    <m/>
    <m/>
    <m/>
    <m/>
    <m/>
    <m/>
    <s v="Food &amp; Beverages"/>
    <m/>
    <m/>
    <m/>
    <m/>
    <m/>
    <m/>
    <m/>
    <m/>
    <m/>
    <m/>
    <m/>
    <m/>
    <s v="Aniket Vahile"/>
    <m/>
    <s v="user_g5Yw4Z4XnIbmcGhJO80vdtFdd5ElcDlgYO3q8l82ODn"/>
    <s v="Aditya Binani"/>
    <s v="Sumit Dolas"/>
    <m/>
    <s v="July"/>
    <s v="Cold Call"/>
    <s v="Naukri.com"/>
    <m/>
    <m/>
    <m/>
    <m/>
    <m/>
    <s v="2021-08-05 07:12:29.472000+00:00"/>
    <s v="2022-09-07 06:15:28.067000+00:00"/>
    <s v="GPA"/>
  </r>
  <r>
    <s v="Vrushali Kummar"/>
    <n v="140000"/>
    <s v="INR"/>
    <n v="0"/>
    <s v="8/31/22"/>
    <s v="Sales"/>
    <s v="stat_1hn9nRJaLbI53NxPuSQgo90kRpbpKsFlwN4oEGNUTdO"/>
    <s v="Lost"/>
    <n v="0"/>
    <s v="OpportunityStatusType.Lost"/>
    <s v="cont_ukfJHOAWYrRkklj44FXqyMcbQawQER9Qyaqta90hLoI"/>
    <x v="234"/>
    <s v="GPA for 3 companies"/>
    <s v="lead_m3UA8eWqFVrLu7R5Qk1LjXwcQ8DXmkNmaSgaV7sfrjt"/>
    <s v="Spencer's retail"/>
    <s v="Gauri Jori"/>
    <s v="user_TZzywQwym26DjuswO479pxRhNKX152z8X1haCx2vcst"/>
    <s v="Vrushali Kummar"/>
    <s v="2022-07-15 13:11:08.523000+00:00"/>
    <s v="2022-09-01 05:26:14.433000+00:00"/>
    <m/>
    <s v="Kolkata"/>
    <m/>
    <m/>
    <m/>
    <n v="1000"/>
    <m/>
    <m/>
    <m/>
    <m/>
    <m/>
    <m/>
    <m/>
    <m/>
    <m/>
    <m/>
    <m/>
    <s v="Retail"/>
    <m/>
    <m/>
    <m/>
    <m/>
    <m/>
    <m/>
    <m/>
    <m/>
    <m/>
    <m/>
    <m/>
    <m/>
    <s v="Deepak Yadav"/>
    <m/>
    <s v="user_5YHA1ZU4iP896lD1YJehdJcMx7ZEgWCpulT4T2c3pJ3"/>
    <s v="Gauri Jori"/>
    <m/>
    <m/>
    <s v="September"/>
    <s v="Gated Content"/>
    <s v="Naukri.com"/>
    <m/>
    <s v="Downloaded the guide: Designing employee healthcare plan"/>
    <m/>
    <m/>
    <m/>
    <s v="2021-10-04 16:56:39.567000+00:00"/>
    <s v="2022-10-10 03:09:13.468000+00:00"/>
    <m/>
  </r>
  <r>
    <s v="Sanket Kulkarni"/>
    <n v="2587428"/>
    <s v="INR"/>
    <n v="100"/>
    <d v="2022-01-09T00:00:00"/>
    <s v="Sales"/>
    <s v="stat_OZRiD1474QRJIpvnjHCZfiIvKcVD6mIKSSTzg8SwDVx"/>
    <s v="Won- Payment Completed"/>
    <n v="1"/>
    <s v="OpportunityStatusType.Won"/>
    <m/>
    <x v="1"/>
    <s v="Fire Policy"/>
    <s v="lead_XRNI8vpPA4lmfiY4l7o0wEte61HwQVBjwEKGNIYzbDI"/>
    <s v="Shraddha energy and infraprojects private limited"/>
    <s v="Pranaav Marathe"/>
    <s v="user_k8sSUtRXfYEMul9CBIF4ZOmv3vnev5cdEvVZbtETMKp"/>
    <s v="Sanket Kulkarni"/>
    <s v="2022-08-30 07:41:55.758000+00:00"/>
    <s v="2022-09-01 05:26:47.808000+00:00"/>
    <m/>
    <s v="Pune"/>
    <m/>
    <m/>
    <m/>
    <n v="13"/>
    <m/>
    <m/>
    <m/>
    <m/>
    <m/>
    <m/>
    <m/>
    <m/>
    <m/>
    <m/>
    <m/>
    <s v="Manufacturing"/>
    <m/>
    <m/>
    <m/>
    <m/>
    <m/>
    <m/>
    <m/>
    <m/>
    <m/>
    <m/>
    <m/>
    <m/>
    <s v="Arunkumar Dubey"/>
    <m/>
    <s v="user_k8sSUtRXfYEMul9CBIF4ZOmv3vnev5cdEvVZbtETMKp"/>
    <s v="Sanket Kulkarni"/>
    <s v="Shriram Kulkarni"/>
    <m/>
    <m/>
    <s v="Cold Call"/>
    <m/>
    <m/>
    <m/>
    <m/>
    <m/>
    <m/>
    <s v="2022-08-30 07:41:08.562000+00:00"/>
    <s v="2022-09-20 08:44:58.410000+00:00"/>
    <m/>
  </r>
  <r>
    <s v="Vrushali Kummar"/>
    <n v="200000"/>
    <s v="INR"/>
    <n v="0"/>
    <s v="8/31/22"/>
    <s v="Sales"/>
    <s v="stat_1hn9nRJaLbI53NxPuSQgo90kRpbpKsFlwN4oEGNUTdO"/>
    <s v="Lost"/>
    <n v="0"/>
    <s v="OpportunityStatusType.Lost"/>
    <s v="cont_ukfJHOAWYrRkklj44FXqyMcbQawQER9Qyaqta90hLoI"/>
    <x v="234"/>
    <s v="GMC ren for Omnipresent"/>
    <s v="lead_m3UA8eWqFVrLu7R5Qk1LjXwcQ8DXmkNmaSgaV7sfrjt"/>
    <s v="Spencer's retail"/>
    <s v="Gauri Jori"/>
    <s v="user_TZzywQwym26DjuswO479pxRhNKX152z8X1haCx2vcst"/>
    <s v="Vrushali Kummar"/>
    <s v="2022-08-17 10:55:31.996000+00:00"/>
    <s v="2022-09-01 05:25:59.306000+00:00"/>
    <m/>
    <s v="Kolkata"/>
    <m/>
    <m/>
    <m/>
    <n v="1000"/>
    <m/>
    <m/>
    <m/>
    <m/>
    <m/>
    <m/>
    <m/>
    <m/>
    <m/>
    <m/>
    <m/>
    <s v="Retail"/>
    <m/>
    <m/>
    <m/>
    <m/>
    <m/>
    <m/>
    <m/>
    <m/>
    <m/>
    <m/>
    <m/>
    <m/>
    <s v="Deepak Yadav"/>
    <m/>
    <s v="user_5YHA1ZU4iP896lD1YJehdJcMx7ZEgWCpulT4T2c3pJ3"/>
    <s v="Gauri Jori"/>
    <m/>
    <m/>
    <s v="September"/>
    <s v="Gated Content"/>
    <s v="Naukri.com"/>
    <m/>
    <s v="Downloaded the guide: Designing employee healthcare plan"/>
    <m/>
    <m/>
    <m/>
    <s v="2021-10-04 16:56:39.567000+00:00"/>
    <s v="2022-10-10 03:09:13.468000+00:00"/>
    <m/>
  </r>
  <r>
    <s v="Shreenath Bhat"/>
    <n v="100000"/>
    <s v="INR"/>
    <n v="0"/>
    <s v="8/31/22"/>
    <s v="Sales"/>
    <s v="stat_kcR4fZg7TU7jjk1jAVua3qGLRS4J5uFayEjK5j02wtv"/>
    <s v="Unqualified"/>
    <n v="0"/>
    <s v="OpportunityStatusType.Lost"/>
    <s v="cont_XVdI4vmZyXIUUOPw6oAKM0wOqGNcMiF2pwgQmevRimp"/>
    <x v="235"/>
    <s v="GTL - Fresh global validity. Have budget for this."/>
    <s v="lead_MdFYDK9Rr7E7VXNkPaZafPetYQjdpYN21s8XcuL7xFs"/>
    <s v="Mecwin Technologies India Pvt Ltd"/>
    <s v="Shreenath Bhat"/>
    <s v="user_vMd4rmcrSbjykdyL2J7rrYn84SWdcNc5FKligrmItPw"/>
    <s v="Shreenath Bhat"/>
    <s v="2022-06-28 05:21:18.484000+00:00"/>
    <s v="2022-09-01 05:25:45.543000+00:00"/>
    <m/>
    <s v="Bangalore"/>
    <m/>
    <m/>
    <m/>
    <m/>
    <m/>
    <m/>
    <m/>
    <m/>
    <m/>
    <m/>
    <m/>
    <s v="DIRECT_TRAFFIC"/>
    <m/>
    <m/>
    <m/>
    <s v="IT Services &amp; IT Consulting"/>
    <m/>
    <m/>
    <m/>
    <m/>
    <m/>
    <m/>
    <m/>
    <m/>
    <m/>
    <m/>
    <m/>
    <m/>
    <m/>
    <m/>
    <s v="user_vMd4rmcrSbjykdyL2J7rrYn84SWdcNc5FKligrmItPw"/>
    <s v="Shreenath Bhat"/>
    <m/>
    <m/>
    <s v="August"/>
    <s v="Gated Content"/>
    <m/>
    <m/>
    <s v="Employee Engagement Calendar"/>
    <m/>
    <m/>
    <m/>
    <s v="2022-06-20 16:47:55.511000+00:00"/>
    <s v="2022-09-01 05:32:14.638000+00:00"/>
    <s v="GTL"/>
  </r>
  <r>
    <s v="Vrushali Kummar"/>
    <n v="8000000"/>
    <s v="INR"/>
    <n v="0"/>
    <s v="8/31/22"/>
    <s v="Sales"/>
    <s v="stat_1hn9nRJaLbI53NxPuSQgo90kRpbpKsFlwN4oEGNUTdO"/>
    <s v="Lost"/>
    <n v="0"/>
    <s v="OpportunityStatusType.Lost"/>
    <s v="cont_ukfJHOAWYrRkklj44FXqyMcbQawQER9Qyaqta90hLoI"/>
    <x v="234"/>
    <s v="GMC ren for 1000 emp"/>
    <s v="lead_m3UA8eWqFVrLu7R5Qk1LjXwcQ8DXmkNmaSgaV7sfrjt"/>
    <s v="Spencer's retail"/>
    <s v="Gauri Jori"/>
    <s v="user_TZzywQwym26DjuswO479pxRhNKX152z8X1haCx2vcst"/>
    <s v="Vrushali Kummar"/>
    <s v="2022-07-15 13:11:54.607000+00:00"/>
    <s v="2022-09-01 05:25:45.860000+00:00"/>
    <m/>
    <s v="Kolkata"/>
    <m/>
    <m/>
    <m/>
    <n v="1000"/>
    <m/>
    <m/>
    <m/>
    <m/>
    <m/>
    <m/>
    <m/>
    <m/>
    <m/>
    <m/>
    <m/>
    <s v="Retail"/>
    <m/>
    <m/>
    <m/>
    <m/>
    <m/>
    <m/>
    <m/>
    <m/>
    <m/>
    <m/>
    <m/>
    <m/>
    <s v="Deepak Yadav"/>
    <m/>
    <s v="user_5YHA1ZU4iP896lD1YJehdJcMx7ZEgWCpulT4T2c3pJ3"/>
    <s v="Gauri Jori"/>
    <m/>
    <m/>
    <s v="September"/>
    <s v="Gated Content"/>
    <s v="Naukri.com"/>
    <m/>
    <s v="Downloaded the guide: Designing employee healthcare plan"/>
    <m/>
    <m/>
    <m/>
    <s v="2021-10-04 16:56:39.567000+00:00"/>
    <s v="2022-10-10 03:09:13.468000+00:00"/>
    <m/>
  </r>
  <r>
    <s v="Shreenath Bhat"/>
    <n v="10000"/>
    <s v="INR"/>
    <n v="0"/>
    <s v="8/31/22"/>
    <s v="Sales"/>
    <s v="stat_kcR4fZg7TU7jjk1jAVua3qGLRS4J5uFayEjK5j02wtv"/>
    <s v="Unqualified"/>
    <n v="0"/>
    <s v="OpportunityStatusType.Lost"/>
    <s v="cont_XVdI4vmZyXIUUOPw6oAKM0wOqGNcMiF2pwgQmevRimp"/>
    <x v="235"/>
    <s v="GPA - Renewal; Global validity"/>
    <s v="lead_MdFYDK9Rr7E7VXNkPaZafPetYQjdpYN21s8XcuL7xFs"/>
    <s v="Mecwin Technologies India Pvt Ltd"/>
    <s v="Shreenath Bhat"/>
    <s v="user_vMd4rmcrSbjykdyL2J7rrYn84SWdcNc5FKligrmItPw"/>
    <s v="Shreenath Bhat"/>
    <s v="2022-06-28 05:20:37.836000+00:00"/>
    <s v="2022-09-01 05:25:39.218000+00:00"/>
    <m/>
    <s v="Bangalore"/>
    <m/>
    <m/>
    <m/>
    <m/>
    <m/>
    <m/>
    <m/>
    <m/>
    <m/>
    <m/>
    <m/>
    <s v="DIRECT_TRAFFIC"/>
    <m/>
    <m/>
    <m/>
    <s v="IT Services &amp; IT Consulting"/>
    <m/>
    <m/>
    <m/>
    <m/>
    <m/>
    <m/>
    <m/>
    <m/>
    <m/>
    <m/>
    <m/>
    <m/>
    <m/>
    <m/>
    <s v="user_vMd4rmcrSbjykdyL2J7rrYn84SWdcNc5FKligrmItPw"/>
    <s v="Shreenath Bhat"/>
    <m/>
    <m/>
    <s v="August"/>
    <s v="Gated Content"/>
    <m/>
    <m/>
    <s v="Employee Engagement Calendar"/>
    <m/>
    <m/>
    <m/>
    <s v="2022-06-20 16:47:55.511000+00:00"/>
    <s v="2022-09-01 05:32:14.638000+00:00"/>
    <s v="GPA"/>
  </r>
  <r>
    <s v="Pranav Kenjale"/>
    <n v="280000"/>
    <s v="INR"/>
    <n v="0"/>
    <s v="9/30/22"/>
    <s v="Sales"/>
    <s v="stat_kcR4fZg7TU7jjk1jAVua3qGLRS4J5uFayEjK5j02wtv"/>
    <s v="Unqualified"/>
    <n v="0"/>
    <s v="OpportunityStatusType.Lost"/>
    <m/>
    <x v="1"/>
    <s v="GMC"/>
    <s v="lead_dXhWC6LH9CYZo5SsKEoAdpotr5f760IGCBZf5NxGjWK"/>
    <s v="Moneyy app"/>
    <s v="Bharti Bankey"/>
    <s v="user_sREdxbAJihL2Zbgic7tyQ6Rc4Mny7HnD1RNGhA9DDYh"/>
    <s v="Prajakta Sahastrabudhe"/>
    <s v="2022-08-30 06:12:56.856000+00:00"/>
    <s v="2022-09-01 05:20:40.322000+00:00"/>
    <m/>
    <s v="Bangalore"/>
    <m/>
    <s v="2022-08-26 05:05:11+00:00"/>
    <m/>
    <n v="35"/>
    <m/>
    <m/>
    <m/>
    <m/>
    <m/>
    <m/>
    <m/>
    <s v="ORGANIC_SEARCH"/>
    <m/>
    <m/>
    <m/>
    <m/>
    <m/>
    <m/>
    <m/>
    <m/>
    <m/>
    <m/>
    <m/>
    <m/>
    <m/>
    <m/>
    <m/>
    <m/>
    <m/>
    <m/>
    <s v="user_aM3WaaSUQQmaNnsm9l2FQRVWUEr8RN2ZdXzsuQUalQ3"/>
    <s v="Bharti Bankey"/>
    <m/>
    <m/>
    <m/>
    <s v="Inbound"/>
    <s v="Inbound via website"/>
    <m/>
    <s v="Employee Count 25"/>
    <m/>
    <m/>
    <m/>
    <s v="2022-08-26 05:05:39.839000+00:00"/>
    <s v="2022-09-05 09:20:34.104000+00:00"/>
    <m/>
  </r>
  <r>
    <s v="Shreenath Bhat"/>
    <n v="200000"/>
    <s v="INR"/>
    <n v="0"/>
    <s v="8/31/22"/>
    <s v="Sales"/>
    <s v="stat_kcR4fZg7TU7jjk1jAVua3qGLRS4J5uFayEjK5j02wtv"/>
    <s v="Unqualified"/>
    <n v="0"/>
    <s v="OpportunityStatusType.Lost"/>
    <s v="cont_XVdI4vmZyXIUUOPw6oAKM0wOqGNcMiF2pwgQmevRimp"/>
    <x v="235"/>
    <s v="GMC - Renewal; Want to upgrade from Employee only to at least 1+3 if not 1+5;"/>
    <s v="lead_MdFYDK9Rr7E7VXNkPaZafPetYQjdpYN21s8XcuL7xFs"/>
    <s v="Mecwin Technologies India Pvt Ltd"/>
    <s v="Shreenath Bhat"/>
    <s v="user_vMd4rmcrSbjykdyL2J7rrYn84SWdcNc5FKligrmItPw"/>
    <s v="Shreenath Bhat"/>
    <s v="2022-06-28 05:19:50.972000+00:00"/>
    <s v="2022-09-01 05:25:33.382000+00:00"/>
    <m/>
    <s v="Bangalore"/>
    <m/>
    <m/>
    <m/>
    <m/>
    <m/>
    <m/>
    <m/>
    <m/>
    <m/>
    <m/>
    <m/>
    <s v="DIRECT_TRAFFIC"/>
    <m/>
    <m/>
    <m/>
    <s v="IT Services &amp; IT Consulting"/>
    <m/>
    <m/>
    <m/>
    <m/>
    <m/>
    <m/>
    <m/>
    <m/>
    <m/>
    <m/>
    <m/>
    <m/>
    <m/>
    <m/>
    <s v="user_vMd4rmcrSbjykdyL2J7rrYn84SWdcNc5FKligrmItPw"/>
    <s v="Shreenath Bhat"/>
    <m/>
    <m/>
    <s v="August"/>
    <s v="Gated Content"/>
    <m/>
    <m/>
    <s v="Employee Engagement Calendar"/>
    <m/>
    <m/>
    <m/>
    <s v="2022-06-20 16:47:55.511000+00:00"/>
    <s v="2022-09-01 05:32:14.638000+00:00"/>
    <s v="GMC"/>
  </r>
  <r>
    <s v="Shreenath Bhat"/>
    <n v="100000"/>
    <s v="INR"/>
    <n v="0"/>
    <s v="8/31/22"/>
    <s v="Sales"/>
    <s v="stat_kcR4fZg7TU7jjk1jAVua3qGLRS4J5uFayEjK5j02wtv"/>
    <s v="Unqualified"/>
    <n v="0"/>
    <s v="OpportunityStatusType.Lost"/>
    <s v="cont_Fz06uwwRsF2PZKQSyw8K15DR6LJtSnETxkMga3gZcWI"/>
    <x v="236"/>
    <s v="GPA - Renewal"/>
    <s v="lead_D6qu6UWU26zvp9kBRuI8zstc3AkzSGU168IJt0fSKWQ"/>
    <s v="Apparel group"/>
    <s v="Shreenath Bhat"/>
    <s v="user_vMd4rmcrSbjykdyL2J7rrYn84SWdcNc5FKligrmItPw"/>
    <s v="Shreenath Bhat"/>
    <s v="2022-07-11 09:35:41.680000+00:00"/>
    <s v="2022-09-01 05:15:50.028000+00:00"/>
    <m/>
    <s v="Bangalore"/>
    <m/>
    <m/>
    <m/>
    <n v="350"/>
    <m/>
    <m/>
    <m/>
    <m/>
    <m/>
    <m/>
    <m/>
    <m/>
    <m/>
    <m/>
    <m/>
    <m/>
    <m/>
    <m/>
    <m/>
    <m/>
    <m/>
    <m/>
    <m/>
    <m/>
    <m/>
    <m/>
    <m/>
    <m/>
    <m/>
    <m/>
    <s v="user_vMd4rmcrSbjykdyL2J7rrYn84SWdcNc5FKligrmItPw"/>
    <s v="Shreenath Bhat"/>
    <m/>
    <m/>
    <s v="August"/>
    <m/>
    <m/>
    <m/>
    <s v="Lead Magnet Lead"/>
    <m/>
    <m/>
    <m/>
    <s v="2021-09-05 12:01:49.130000+00:00"/>
    <s v="2022-10-20 06:21:54.227000+00:00"/>
    <s v="GPA"/>
  </r>
  <r>
    <s v="Shreenath Bhat"/>
    <n v="100000"/>
    <s v="INR"/>
    <n v="0"/>
    <s v="8/31/22"/>
    <s v="Sales"/>
    <s v="stat_kcR4fZg7TU7jjk1jAVua3qGLRS4J5uFayEjK5j02wtv"/>
    <s v="Unqualified"/>
    <n v="0"/>
    <s v="OpportunityStatusType.Lost"/>
    <s v="cont_r6hvvdcAvgbf6fjOwpwNpmNbak9hP3cGWEETke6S9p5"/>
    <x v="237"/>
    <s v="GMC - Employee only renewal"/>
    <s v="lead_UdUDDUTbROCZOxdwHz9BmQLZifyowKDR5pC1kKgn1qb"/>
    <s v="Team Bryks"/>
    <s v="Shreenath Bhat"/>
    <s v="user_vMd4rmcrSbjykdyL2J7rrYn84SWdcNc5FKligrmItPw"/>
    <s v="Shreenath Bhat"/>
    <s v="2022-06-27 11:45:18.345000+00:00"/>
    <s v="2022-09-01 05:14:37.523000+00:00"/>
    <m/>
    <s v="Bangalore"/>
    <m/>
    <m/>
    <m/>
    <n v="20"/>
    <m/>
    <m/>
    <m/>
    <m/>
    <m/>
    <m/>
    <m/>
    <m/>
    <m/>
    <m/>
    <m/>
    <s v="Construction &amp; Real Estate"/>
    <m/>
    <m/>
    <m/>
    <m/>
    <m/>
    <m/>
    <m/>
    <m/>
    <m/>
    <m/>
    <m/>
    <m/>
    <s v="Rakesh Nade"/>
    <m/>
    <s v="user_vMd4rmcrSbjykdyL2J7rrYn84SWdcNc5FKligrmItPw"/>
    <s v="Shreenath Bhat"/>
    <m/>
    <m/>
    <s v="August"/>
    <m/>
    <m/>
    <m/>
    <s v="Lead Magnet Lead"/>
    <m/>
    <m/>
    <m/>
    <s v="2021-09-04 13:34:19.663000+00:00"/>
    <s v="2022-09-23 13:10:01.684000+00:00"/>
    <s v="GMC"/>
  </r>
  <r>
    <s v="Shreenath Bhat"/>
    <n v="1800000"/>
    <s v="INR"/>
    <n v="0"/>
    <s v="8/31/22"/>
    <s v="Sales"/>
    <s v="stat_kcR4fZg7TU7jjk1jAVua3qGLRS4J5uFayEjK5j02wtv"/>
    <s v="Unqualified"/>
    <n v="0"/>
    <s v="OpportunityStatusType.Lost"/>
    <s v="cont_Fz06uwwRsF2PZKQSyw8K15DR6LJtSnETxkMga3gZcWI"/>
    <x v="236"/>
    <s v="GMC - Renewal"/>
    <s v="lead_D6qu6UWU26zvp9kBRuI8zstc3AkzSGU168IJt0fSKWQ"/>
    <s v="Apparel group"/>
    <s v="Shreenath Bhat"/>
    <s v="user_vMd4rmcrSbjykdyL2J7rrYn84SWdcNc5FKligrmItPw"/>
    <s v="Shreenath Bhat"/>
    <s v="2022-07-11 09:35:18.103000+00:00"/>
    <s v="2022-09-01 05:15:37.706000+00:00"/>
    <m/>
    <s v="Bangalore"/>
    <m/>
    <m/>
    <m/>
    <n v="350"/>
    <m/>
    <m/>
    <m/>
    <m/>
    <m/>
    <m/>
    <m/>
    <m/>
    <m/>
    <m/>
    <m/>
    <m/>
    <m/>
    <m/>
    <m/>
    <m/>
    <m/>
    <m/>
    <m/>
    <m/>
    <m/>
    <m/>
    <m/>
    <m/>
    <m/>
    <m/>
    <s v="user_vMd4rmcrSbjykdyL2J7rrYn84SWdcNc5FKligrmItPw"/>
    <s v="Shreenath Bhat"/>
    <m/>
    <m/>
    <s v="August"/>
    <m/>
    <m/>
    <m/>
    <s v="Lead Magnet Lead"/>
    <m/>
    <m/>
    <m/>
    <s v="2021-09-05 12:01:49.130000+00:00"/>
    <s v="2022-10-20 06:21:54.227000+00:00"/>
    <s v="GMC"/>
  </r>
  <r>
    <s v="Navin Panjwani"/>
    <n v="1400000"/>
    <s v="INR"/>
    <n v="0"/>
    <s v="9/22/22"/>
    <s v="Sales"/>
    <s v="stat_kcR4fZg7TU7jjk1jAVua3qGLRS4J5uFayEjK5j02wtv"/>
    <s v="Unqualified"/>
    <n v="0"/>
    <s v="OpportunityStatusType.Lost"/>
    <m/>
    <x v="1"/>
    <m/>
    <s v="lead_EsaWC4OpzlBCRQLf5H8nNjglpRitbrbBcgvfc5FVdRs"/>
    <s v="KP Sanghvi &amp; Sons LLP ( Renewal )"/>
    <s v="Satyajit Chati"/>
    <s v="user_sD3YjSs92XKUfD0OPHeo886g6tW6aCM0iUhX5VVUuJi"/>
    <s v="Navin Panjwani"/>
    <s v="2022-07-18 06:09:07.276000+00:00"/>
    <s v="2022-09-01 04:49:58.179000+00:00"/>
    <m/>
    <s v="Mumbai"/>
    <m/>
    <m/>
    <m/>
    <n v="52"/>
    <m/>
    <m/>
    <m/>
    <m/>
    <m/>
    <m/>
    <m/>
    <m/>
    <m/>
    <m/>
    <m/>
    <s v="Mining &amp; Metal"/>
    <m/>
    <m/>
    <m/>
    <m/>
    <m/>
    <m/>
    <m/>
    <m/>
    <m/>
    <m/>
    <m/>
    <m/>
    <s v="Jitin Gopi"/>
    <m/>
    <s v="user_5IQTpX6DsnoeoDfxqzqojpVoQLXPh68nhDjLS5ETjYj"/>
    <s v="Satyajit Chati"/>
    <m/>
    <m/>
    <s v="September"/>
    <s v="Cold Call"/>
    <m/>
    <m/>
    <m/>
    <m/>
    <m/>
    <m/>
    <s v="2021-08-05 07:12:24.742000+00:00"/>
    <s v="2022-09-22 00:09:31.746000+00:00"/>
    <m/>
  </r>
  <r>
    <s v="Manish Balpande"/>
    <n v="2000000"/>
    <s v="INR"/>
    <n v="0"/>
    <s v="9/15/22"/>
    <s v="Sales"/>
    <s v="stat_kcR4fZg7TU7jjk1jAVua3qGLRS4J5uFayEjK5j02wtv"/>
    <s v="Unqualified"/>
    <n v="0"/>
    <s v="OpportunityStatusType.Lost"/>
    <s v="cont_r3wH4ghpzNNmrpzEUyRydMVzeDS4GqkzX0632wqAtum"/>
    <x v="238"/>
    <s v="GMC ren"/>
    <s v="lead_SEcLsDc1sKLghmYCa0W7kLFdsnMFHkCEUx3U7WFeoiy"/>
    <s v="SGIL - Synergy Green Industries Ltd"/>
    <s v="Gauri Jori"/>
    <s v="user_8jx3L2CDfrbzNnwYUv6Plfha6VxaSGsqcbTXR3sIBZi"/>
    <s v="Manish Balpande"/>
    <s v="2022-07-11 08:29:20.219000+00:00"/>
    <s v="2022-09-01 04:43:16.940000+00:00"/>
    <m/>
    <s v="Kolhapur"/>
    <m/>
    <m/>
    <m/>
    <n v="137"/>
    <m/>
    <m/>
    <m/>
    <m/>
    <m/>
    <m/>
    <m/>
    <m/>
    <m/>
    <m/>
    <m/>
    <s v="Manufacturing"/>
    <m/>
    <m/>
    <m/>
    <m/>
    <m/>
    <m/>
    <m/>
    <m/>
    <m/>
    <m/>
    <m/>
    <m/>
    <m/>
    <m/>
    <s v="user_5YHA1ZU4iP896lD1YJehdJcMx7ZEgWCpulT4T2c3pJ3"/>
    <s v="Gauri Jori"/>
    <m/>
    <m/>
    <s v="September"/>
    <s v="Cold Call"/>
    <m/>
    <m/>
    <m/>
    <m/>
    <m/>
    <m/>
    <s v="2021-02-10 09:38:55.515000+00:00"/>
    <s v="2022-09-09 07:44:33.781000+00:00"/>
    <s v="GMC"/>
  </r>
  <r>
    <s v="Manish Balpande"/>
    <n v="5000"/>
    <s v="INR"/>
    <n v="0"/>
    <s v="9/15/22"/>
    <s v="Sales"/>
    <s v="stat_kcR4fZg7TU7jjk1jAVua3qGLRS4J5uFayEjK5j02wtv"/>
    <s v="Unqualified"/>
    <n v="0"/>
    <s v="OpportunityStatusType.Lost"/>
    <s v="cont_r3wH4ghpzNNmrpzEUyRydMVzeDS4GqkzX0632wqAtum"/>
    <x v="238"/>
    <s v="WC ren"/>
    <s v="lead_SEcLsDc1sKLghmYCa0W7kLFdsnMFHkCEUx3U7WFeoiy"/>
    <s v="SGIL - Synergy Green Industries Ltd"/>
    <s v="Gauri Jori"/>
    <s v="user_8jx3L2CDfrbzNnwYUv6Plfha6VxaSGsqcbTXR3sIBZi"/>
    <s v="Manish Balpande"/>
    <s v="2022-07-11 08:33:49.886000+00:00"/>
    <s v="2022-09-01 04:43:54.266000+00:00"/>
    <m/>
    <s v="Kolhapur"/>
    <m/>
    <m/>
    <m/>
    <n v="137"/>
    <m/>
    <m/>
    <m/>
    <m/>
    <m/>
    <m/>
    <m/>
    <m/>
    <m/>
    <m/>
    <m/>
    <s v="Manufacturing"/>
    <m/>
    <m/>
    <m/>
    <m/>
    <m/>
    <m/>
    <m/>
    <m/>
    <m/>
    <m/>
    <m/>
    <m/>
    <m/>
    <m/>
    <s v="user_5YHA1ZU4iP896lD1YJehdJcMx7ZEgWCpulT4T2c3pJ3"/>
    <s v="Gauri Jori"/>
    <m/>
    <m/>
    <s v="September"/>
    <s v="Cold Call"/>
    <m/>
    <m/>
    <m/>
    <m/>
    <m/>
    <m/>
    <s v="2021-02-10 09:38:55.515000+00:00"/>
    <s v="2022-09-09 07:44:33.781000+00:00"/>
    <s v="WC"/>
  </r>
  <r>
    <s v="Manish Balpande"/>
    <n v="100000"/>
    <s v="INR"/>
    <n v="0"/>
    <s v="9/15/22"/>
    <s v="Sales"/>
    <s v="stat_kcR4fZg7TU7jjk1jAVua3qGLRS4J5uFayEjK5j02wtv"/>
    <s v="Unqualified"/>
    <n v="0"/>
    <s v="OpportunityStatusType.Lost"/>
    <s v="cont_r3wH4ghpzNNmrpzEUyRydMVzeDS4GqkzX0632wqAtum"/>
    <x v="238"/>
    <s v="GPA ren"/>
    <s v="lead_SEcLsDc1sKLghmYCa0W7kLFdsnMFHkCEUx3U7WFeoiy"/>
    <s v="SGIL - Synergy Green Industries Ltd"/>
    <s v="Gauri Jori"/>
    <s v="user_8jx3L2CDfrbzNnwYUv6Plfha6VxaSGsqcbTXR3sIBZi"/>
    <s v="Manish Balpande"/>
    <s v="2022-07-11 08:30:10.935000+00:00"/>
    <s v="2022-09-01 04:43:40.193000+00:00"/>
    <m/>
    <s v="Kolhapur"/>
    <m/>
    <m/>
    <m/>
    <n v="137"/>
    <m/>
    <m/>
    <m/>
    <m/>
    <m/>
    <m/>
    <m/>
    <m/>
    <m/>
    <m/>
    <m/>
    <s v="Manufacturing"/>
    <m/>
    <m/>
    <m/>
    <m/>
    <m/>
    <m/>
    <m/>
    <m/>
    <m/>
    <m/>
    <m/>
    <m/>
    <m/>
    <m/>
    <s v="user_5YHA1ZU4iP896lD1YJehdJcMx7ZEgWCpulT4T2c3pJ3"/>
    <s v="Gauri Jori"/>
    <m/>
    <m/>
    <s v="September"/>
    <s v="Cold Call"/>
    <m/>
    <m/>
    <m/>
    <m/>
    <m/>
    <m/>
    <s v="2021-02-10 09:38:55.515000+00:00"/>
    <s v="2022-09-09 07:44:33.781000+00:00"/>
    <s v="GPA"/>
  </r>
  <r>
    <s v="Sameer Iftekhari"/>
    <n v="5039602"/>
    <s v="INR"/>
    <n v="100"/>
    <s v="8/30/22"/>
    <s v="Sales"/>
    <s v="stat_OZRiD1474QRJIpvnjHCZfiIvKcVD6mIKSSTzg8SwDVx"/>
    <s v="Won- Payment Completed"/>
    <n v="1"/>
    <s v="OpportunityStatusType.Won"/>
    <s v="cont_yHejaTHxBHGMtjI06Sg17f0hwMFs8wajfhemYl2hpZK"/>
    <x v="239"/>
    <s v="Fire Insurance"/>
    <s v="lead_N3MBFwQElHKMYszAW0QJlIzl57ZciXMig8LtJCw4p8l"/>
    <s v="City Realty &amp; Development Pvt. Ltd."/>
    <s v="Sameer Iftekhari"/>
    <s v="user_ld5YgHNj2pvuncdfHoHOwdXz2NpUhXpbkNchGaPKUXG"/>
    <s v="Sameer Iftekhari"/>
    <s v="2022-09-01 03:19:20.926000+00:00"/>
    <s v="2022-09-01 03:19:20.926000+00:00"/>
    <m/>
    <s v="Pune"/>
    <m/>
    <m/>
    <m/>
    <n v="5"/>
    <s v="Yes"/>
    <m/>
    <m/>
    <m/>
    <m/>
    <m/>
    <m/>
    <m/>
    <m/>
    <m/>
    <m/>
    <s v="Others"/>
    <m/>
    <m/>
    <m/>
    <m/>
    <m/>
    <m/>
    <m/>
    <m/>
    <m/>
    <m/>
    <m/>
    <m/>
    <m/>
    <m/>
    <s v="user_6hRQhcoLhZEDUBYaw3vS7rv6T5582sGfXq4jNRqTfUU"/>
    <s v="Aishwarya Nyayadhish"/>
    <s v="Shriram Kulkarni"/>
    <m/>
    <m/>
    <s v="Cold Call"/>
    <m/>
    <m/>
    <m/>
    <m/>
    <m/>
    <m/>
    <s v="2021-08-03 15:23:58.280000+00:00"/>
    <s v="2022-09-01 03:19:57.997000+00:00"/>
    <s v="NON EB"/>
  </r>
  <r>
    <s v="Sreenivas Hatti"/>
    <n v="16837"/>
    <s v="INR"/>
    <n v="100"/>
    <s v="8/31/22"/>
    <s v="Sales"/>
    <s v="stat_OZRiD1474QRJIpvnjHCZfiIvKcVD6mIKSSTzg8SwDVx"/>
    <s v="Won- Payment Completed"/>
    <n v="1"/>
    <s v="OpportunityStatusType.Won"/>
    <s v="cont_hERfZeXRLBrr3TA4vz2eGiIuLeR8OF8BejHVmRjBh1o"/>
    <x v="240"/>
    <s v="Asset Insurance Policy"/>
    <s v="lead_b5nKVpz63r6Xx9jvO3zXuM3GyJ3C3NPA663AKchEp1x"/>
    <s v="Ashish Agarwal"/>
    <s v="Sreenivas Hatti"/>
    <s v="user_JjaNBsxmUKBROYZvEahyXgec466W5jQa2pL0NUZ81Lb"/>
    <s v="Sreenivas Hatti"/>
    <s v="2022-08-16 08:17:00.973000+00:00"/>
    <s v="2022-08-31 09:07:58.669000+00:00"/>
    <m/>
    <m/>
    <m/>
    <m/>
    <m/>
    <m/>
    <m/>
    <m/>
    <m/>
    <m/>
    <m/>
    <m/>
    <m/>
    <m/>
    <m/>
    <m/>
    <m/>
    <m/>
    <m/>
    <m/>
    <m/>
    <m/>
    <m/>
    <m/>
    <m/>
    <m/>
    <m/>
    <m/>
    <m/>
    <m/>
    <m/>
    <m/>
    <s v="user_2xxO9oirwARSUqciX3GYka6xNStOBqukokcFSRX0LsZ"/>
    <s v="Tanmay Diwadkar"/>
    <m/>
    <m/>
    <m/>
    <s v="Cold Call"/>
    <m/>
    <m/>
    <m/>
    <m/>
    <m/>
    <m/>
    <s v="2022-08-16 08:16:16.816000+00:00"/>
    <s v="2022-10-13 10:50:58.738000+00:00"/>
    <m/>
  </r>
  <r>
    <s v="Vrushali Kummar"/>
    <n v="1200000"/>
    <s v="INR"/>
    <n v="0"/>
    <s v="8/31/22"/>
    <s v="Sales"/>
    <s v="stat_1hn9nRJaLbI53NxPuSQgo90kRpbpKsFlwN4oEGNUTdO"/>
    <s v="Lost"/>
    <n v="0"/>
    <s v="OpportunityStatusType.Lost"/>
    <s v="cont_hEzrOEM2V7xmXzva6xrsYZDLsLJfsp8oo0nLxWMEmeP"/>
    <x v="241"/>
    <m/>
    <s v="lead_99B6XYabJtYERqcxadicCfBHGzlIBeTOL8aib9nMXWr"/>
    <s v="Select Holiday Resorts Pvt. Ltd."/>
    <s v="Sarvesh Pawar"/>
    <s v="user_TZzywQwym26DjuswO479pxRhNKX152z8X1haCx2vcst"/>
    <s v="Vrushali Kummar"/>
    <s v="2022-06-21 08:08:46.554000+00:00"/>
    <s v="2022-09-01 04:37:10.267000+00:00"/>
    <m/>
    <s v="Gurgaon"/>
    <m/>
    <m/>
    <m/>
    <n v="150"/>
    <m/>
    <m/>
    <m/>
    <m/>
    <m/>
    <m/>
    <m/>
    <m/>
    <m/>
    <m/>
    <m/>
    <s v="Hospitality &amp; Travel"/>
    <m/>
    <m/>
    <m/>
    <m/>
    <m/>
    <m/>
    <m/>
    <m/>
    <m/>
    <m/>
    <m/>
    <m/>
    <m/>
    <m/>
    <s v="user_A8KOTZADnUtEQOLt4nSLAmteNStuGh80js75RYjrXVt"/>
    <s v="Sarvesh Pawar"/>
    <m/>
    <m/>
    <s v="April; August"/>
    <s v="Gated Content"/>
    <m/>
    <m/>
    <s v="Downloaded the guide: Employee Wellness Handbook"/>
    <m/>
    <m/>
    <m/>
    <s v="2021-12-15 06:21:21.497000+00:00"/>
    <s v="2022-09-02 05:30:43.531000+00:00"/>
    <s v="GMC"/>
  </r>
  <r>
    <s v="Sreenivas Hatti"/>
    <n v="2361"/>
    <s v="INR"/>
    <n v="100"/>
    <s v="8/31/22"/>
    <s v="Sales"/>
    <s v="stat_OZRiD1474QRJIpvnjHCZfiIvKcVD6mIKSSTzg8SwDVx"/>
    <s v="Won- Payment Completed"/>
    <n v="1"/>
    <s v="OpportunityStatusType.Won"/>
    <s v="cont_hERfZeXRLBrr3TA4vz2eGiIuLeR8OF8BejHVmRjBh1o"/>
    <x v="240"/>
    <s v="Public Liability Insurance"/>
    <s v="lead_b5nKVpz63r6Xx9jvO3zXuM3GyJ3C3NPA663AKchEp1x"/>
    <s v="Ashish Agarwal"/>
    <s v="Sreenivas Hatti"/>
    <s v="user_JjaNBsxmUKBROYZvEahyXgec466W5jQa2pL0NUZ81Lb"/>
    <s v="Sreenivas Hatti"/>
    <s v="2022-08-31 09:06:59.581000+00:00"/>
    <s v="2022-08-31 09:07:51.427000+00:00"/>
    <m/>
    <m/>
    <m/>
    <m/>
    <m/>
    <m/>
    <m/>
    <m/>
    <m/>
    <m/>
    <m/>
    <m/>
    <m/>
    <m/>
    <m/>
    <m/>
    <m/>
    <m/>
    <m/>
    <m/>
    <m/>
    <m/>
    <m/>
    <m/>
    <m/>
    <m/>
    <m/>
    <m/>
    <m/>
    <m/>
    <m/>
    <m/>
    <s v="user_2xxO9oirwARSUqciX3GYka6xNStOBqukokcFSRX0LsZ"/>
    <s v="Tanmay Diwadkar"/>
    <m/>
    <m/>
    <m/>
    <s v="Cold Call"/>
    <m/>
    <m/>
    <m/>
    <m/>
    <m/>
    <m/>
    <s v="2022-08-16 08:16:16.816000+00:00"/>
    <s v="2022-10-13 10:50:58.738000+00:00"/>
    <m/>
  </r>
  <r>
    <s v="Vivek Singh"/>
    <n v="7000000"/>
    <s v="INR"/>
    <n v="0"/>
    <d v="2022-08-09T00:00:00"/>
    <s v="Sales"/>
    <s v="stat_kcR4fZg7TU7jjk1jAVua3qGLRS4J5uFayEjK5j02wtv"/>
    <s v="Unqualified"/>
    <n v="0"/>
    <s v="OpportunityStatusType.Lost"/>
    <m/>
    <x v="1"/>
    <m/>
    <s v="lead_Bcma4zDVfNqjt6Cxz7HECgGPd6slAfXwUU2rR7iUnoE"/>
    <s v="CredAvenue (Now Yubi)"/>
    <s v="Satyajit Chati"/>
    <s v="user_P3f70h2AcefBkFTBZpvA9LgDbjTmUIXkqdKqHJ5evwA"/>
    <s v="Manojkumar Tinna"/>
    <s v="2022-08-02 06:01:21.693000+00:00"/>
    <s v="2022-08-30 13:53:24.273000+00:00"/>
    <m/>
    <s v="Chennai"/>
    <m/>
    <m/>
    <m/>
    <n v="143"/>
    <m/>
    <m/>
    <m/>
    <m/>
    <m/>
    <m/>
    <m/>
    <m/>
    <m/>
    <m/>
    <m/>
    <s v="Banking &amp; Finance"/>
    <m/>
    <m/>
    <m/>
    <m/>
    <m/>
    <m/>
    <m/>
    <m/>
    <m/>
    <m/>
    <m/>
    <m/>
    <s v="Jitin Gopi"/>
    <m/>
    <s v="user_5IQTpX6DsnoeoDfxqzqojpVoQLXPh68nhDjLS5ETjYj"/>
    <s v="Satyajit Chati"/>
    <m/>
    <m/>
    <s v="September"/>
    <s v="Gated Content"/>
    <m/>
    <m/>
    <s v="Downloaded the guide: Designing employee healthcare plan"/>
    <m/>
    <m/>
    <m/>
    <s v="2021-11-13 06:41:58.432000+00:00"/>
    <s v="2022-09-02 04:30:28.103000+00:00"/>
    <m/>
  </r>
  <r>
    <s v="Vivek Singh"/>
    <n v="6500000"/>
    <s v="INR"/>
    <n v="0"/>
    <d v="2022-08-09T00:00:00"/>
    <s v="Sales"/>
    <s v="stat_kcR4fZg7TU7jjk1jAVua3qGLRS4J5uFayEjK5j02wtv"/>
    <s v="Unqualified"/>
    <n v="0"/>
    <s v="OpportunityStatusType.Lost"/>
    <s v="cont_SV5dOhJ458VFygG5aS94VIH2iqnTdUN7dejgqnKEayl"/>
    <x v="242"/>
    <m/>
    <s v="lead_CFptmOqUX3JbnbWcrskAYnqksZkh3Tky0p0eurBhkd6"/>
    <s v="Spocto"/>
    <s v="Sarvesh Pawar"/>
    <s v="user_P3f70h2AcefBkFTBZpvA9LgDbjTmUIXkqdKqHJ5evwA"/>
    <s v="Manojkumar Tinna"/>
    <s v="2022-05-31 07:13:03.549000+00:00"/>
    <s v="2022-08-30 13:55:10.250000+00:00"/>
    <m/>
    <s v="Mumbai"/>
    <m/>
    <m/>
    <m/>
    <n v="177"/>
    <m/>
    <m/>
    <m/>
    <m/>
    <m/>
    <m/>
    <m/>
    <m/>
    <m/>
    <m/>
    <m/>
    <s v="Banking &amp; Finance"/>
    <m/>
    <m/>
    <m/>
    <m/>
    <m/>
    <m/>
    <m/>
    <m/>
    <m/>
    <m/>
    <m/>
    <m/>
    <s v="Aniket Vahile"/>
    <m/>
    <s v="user_A8KOTZADnUtEQOLt4nSLAmteNStuGh80js75RYjrXVt"/>
    <s v="Sarvesh Pawar"/>
    <m/>
    <m/>
    <s v="August"/>
    <s v="Gated Content"/>
    <s v="Lusha"/>
    <m/>
    <s v="Downloaded the guide: Designing employee healthcare plan"/>
    <m/>
    <m/>
    <m/>
    <s v="2021-11-19 05:35:53.675000+00:00"/>
    <s v="2022-09-01 15:58:53.618000+00:00"/>
    <s v="GMC"/>
  </r>
  <r>
    <s v="Mayur Gadiyar"/>
    <n v="410000"/>
    <s v="INR"/>
    <n v="100"/>
    <s v="8/30/22"/>
    <s v="Sales"/>
    <s v="stat_OZRiD1474QRJIpvnjHCZfiIvKcVD6mIKSSTzg8SwDVx"/>
    <s v="Won- Payment Completed"/>
    <n v="1"/>
    <s v="OpportunityStatusType.Won"/>
    <s v="cont_ROy2mJh5KS3BIJaVzWhUJPyv2xuoMRH4OAFeRdFBrdO"/>
    <x v="42"/>
    <s v="GMC"/>
    <s v="lead_LVVEAGuSZQV5Q4MxSLZqdTAakklAVIQvaUnBnRwZ63T"/>
    <s v="Kagome food's India"/>
    <s v="Prateek Wadhwa"/>
    <s v="user_bdUPAGjcS7p6513So3N4g3aWNS5HuBuVJi7bvCPAsLt"/>
    <s v="Mayur Gadiyar"/>
    <s v="2022-07-15 10:11:28.554000+00:00"/>
    <s v="2022-08-30 13:14:48.757000+00:00"/>
    <m/>
    <s v="Mumbai"/>
    <m/>
    <m/>
    <m/>
    <n v="40"/>
    <m/>
    <m/>
    <s v="Facebook"/>
    <m/>
    <m/>
    <m/>
    <m/>
    <s v="PAID_SOCIAL"/>
    <m/>
    <m/>
    <m/>
    <s v="Manufacturing"/>
    <m/>
    <m/>
    <m/>
    <m/>
    <m/>
    <m/>
    <m/>
    <m/>
    <m/>
    <m/>
    <m/>
    <m/>
    <s v="Aniket Vahile"/>
    <m/>
    <s v="user_FdWFezbLzkYQcGsBUsjZO25nr2poK2nRbqV47Rs5Kfm"/>
    <s v="Prateek Wadhwa"/>
    <s v="Kunal Hire; Shriram Kulkarni"/>
    <m/>
    <s v="August; November; September"/>
    <s v="Gated Content"/>
    <m/>
    <m/>
    <s v="Employee Engagement Handbook"/>
    <m/>
    <m/>
    <m/>
    <s v="2022-07-15 08:14:52.416000+00:00"/>
    <s v="2022-10-19 09:53:01.241000+00:00"/>
    <s v="GMC"/>
  </r>
  <r>
    <s v="Mayur Gadiyar"/>
    <n v="350000"/>
    <s v="INR"/>
    <n v="0"/>
    <d v="2022-01-09T00:00:00"/>
    <s v="Sales"/>
    <s v="stat_1hn9nRJaLbI53NxPuSQgo90kRpbpKsFlwN4oEGNUTdO"/>
    <s v="Lost"/>
    <n v="0"/>
    <s v="OpportunityStatusType.Lost"/>
    <m/>
    <x v="1"/>
    <s v="GMC (self)-Fresh"/>
    <s v="lead_KaZKQrjfKPoWlZ0uc3xGmBGIo0913a3sr6xkmhlDMVq"/>
    <s v="Logicloop Digital"/>
    <s v="Bhairavi Jog"/>
    <s v="user_bdUPAGjcS7p6513So3N4g3aWNS5HuBuVJi7bvCPAsLt"/>
    <s v="Mayur Gadiyar"/>
    <s v="2022-07-18 09:51:40.250000+00:00"/>
    <s v="2022-08-30 13:23:48.246000+00:00"/>
    <m/>
    <s v="Mumbai"/>
    <m/>
    <m/>
    <m/>
    <n v="200"/>
    <m/>
    <s v="BOF - V11 - Employee engagement handbook - Conversation Ad"/>
    <s v="LinkedIn"/>
    <m/>
    <m/>
    <m/>
    <m/>
    <s v="PAID_SOCIAL"/>
    <m/>
    <m/>
    <m/>
    <s v="Banking &amp; Finance"/>
    <m/>
    <m/>
    <m/>
    <m/>
    <m/>
    <m/>
    <m/>
    <m/>
    <m/>
    <m/>
    <m/>
    <m/>
    <s v="Jithendra Goalla"/>
    <m/>
    <s v="user_228eUmsdKIb9OItgmiDq1zD4aPZ1eqiapbaLAGeBf8g"/>
    <s v="Bhairavi Jog"/>
    <m/>
    <m/>
    <m/>
    <s v="Cold Call; Gated Content"/>
    <s v="Lusha, Mr E"/>
    <m/>
    <s v="Employee Engagement Handbook"/>
    <m/>
    <m/>
    <m/>
    <s v="2022-05-30 10:39:44.616000+00:00"/>
    <s v="2022-10-12 05:59:09.833000+00:00"/>
    <s v="GMC"/>
  </r>
  <r>
    <s v="Omkar Ghate"/>
    <n v="30000"/>
    <s v="INR"/>
    <n v="0"/>
    <s v="8/31/22"/>
    <s v="Sales"/>
    <s v="stat_1hn9nRJaLbI53NxPuSQgo90kRpbpKsFlwN4oEGNUTdO"/>
    <s v="Lost"/>
    <n v="0"/>
    <s v="OpportunityStatusType.Lost"/>
    <s v="cont_D9d6jaROmNwe8oOCW79HLts4OFq6ml6xTRcspZDCXi9"/>
    <x v="243"/>
    <m/>
    <s v="lead_yC7iAfUu1hw16dHKMrFtU6aq7aRKU2M8KsVolAeI8B8"/>
    <s v="Multiversity"/>
    <s v="Prateek Wadhwa"/>
    <s v="user_P3f70h2AcefBkFTBZpvA9LgDbjTmUIXkqdKqHJ5evwA"/>
    <s v="Manojkumar Tinna"/>
    <s v="2022-06-27 10:14:54.226000+00:00"/>
    <s v="2022-08-30 13:34:08.900000+00:00"/>
    <m/>
    <s v="Pune"/>
    <m/>
    <m/>
    <m/>
    <n v="110"/>
    <m/>
    <m/>
    <m/>
    <m/>
    <m/>
    <m/>
    <m/>
    <s v="PAID_SOCIAL"/>
    <m/>
    <m/>
    <m/>
    <m/>
    <m/>
    <m/>
    <m/>
    <m/>
    <m/>
    <m/>
    <m/>
    <m/>
    <m/>
    <m/>
    <m/>
    <m/>
    <m/>
    <m/>
    <s v="user_FdWFezbLzkYQcGsBUsjZO25nr2poK2nRbqV47Rs5Kfm"/>
    <s v="Prateek Wadhwa"/>
    <m/>
    <m/>
    <s v="August"/>
    <s v="Gated Content"/>
    <m/>
    <m/>
    <s v="Employee Engagement Handbook"/>
    <m/>
    <m/>
    <m/>
    <s v="2022-06-19 03:12:35.783000+00:00"/>
    <s v="2022-08-30 13:34:08.982000+00:00"/>
    <s v="GPA"/>
  </r>
  <r>
    <s v="Tejas Kulkarni"/>
    <n v="1000000"/>
    <s v="INR"/>
    <n v="50"/>
    <s v="9/30/22"/>
    <s v="Sales"/>
    <s v="stat_kLhaUSYbyIgQOHjvcKAHYNQn1lIjd0wTZfiU50Lt3mL"/>
    <s v="Demo Completed"/>
    <n v="0"/>
    <s v="OpportunityStatusType.Active"/>
    <s v="cont_4AQ6LTqQ82s3rSRjmLE08HnFXxWRo7MZb0fzJUoWC4g"/>
    <x v="244"/>
    <m/>
    <s v="lead_W4Hx6R8eM4XiT61J9Ju7yYIqsDkU6S5jMVNPB9sNCR8"/>
    <s v="AIMTRON ELECTRONICS PRIVATE LIMITED"/>
    <s v="Hardik Panchal"/>
    <s v="user_P3f70h2AcefBkFTBZpvA9LgDbjTmUIXkqdKqHJ5evwA"/>
    <s v="Manojkumar Tinna"/>
    <s v="2021-12-23 09:56:26.053000+00:00"/>
    <s v="2022-08-30 12:55:03.096000+00:00"/>
    <m/>
    <s v="Vadodara"/>
    <m/>
    <m/>
    <m/>
    <n v="67"/>
    <m/>
    <m/>
    <m/>
    <m/>
    <m/>
    <m/>
    <m/>
    <m/>
    <m/>
    <m/>
    <m/>
    <s v="Manufacturing"/>
    <m/>
    <m/>
    <m/>
    <m/>
    <m/>
    <m/>
    <m/>
    <m/>
    <m/>
    <m/>
    <m/>
    <m/>
    <s v="Aniket Vahile"/>
    <m/>
    <s v="user_5IQTpX6DsnoeoDfxqzqojpVoQLXPh68nhDjLS5ETjYj"/>
    <s v="Satyajit Chati"/>
    <m/>
    <m/>
    <s v="January"/>
    <s v="Gated Content"/>
    <m/>
    <m/>
    <s v="Downloaded the guide: Employee Wellness Handbook"/>
    <m/>
    <m/>
    <m/>
    <s v="2021-12-20 00:55:11.848000+00:00"/>
    <s v="2022-09-19 08:03:53.277000+00:00"/>
    <s v="GMC"/>
  </r>
  <r>
    <s v="Satyajit Chati"/>
    <n v="500000"/>
    <s v="INR"/>
    <n v="0"/>
    <s v="8/31/22"/>
    <s v="Sales"/>
    <s v="stat_kcR4fZg7TU7jjk1jAVua3qGLRS4J5uFayEjK5j02wtv"/>
    <s v="Unqualified"/>
    <n v="0"/>
    <s v="OpportunityStatusType.Lost"/>
    <m/>
    <x v="1"/>
    <m/>
    <s v="lead_LfCbn59mOu9Nlkx3u7IN0hIlpfHlolbniAHYYf9kl02"/>
    <s v="Humanetics Innovative Solutions Inc."/>
    <s v="Satyajit Chati"/>
    <s v="user_P3f70h2AcefBkFTBZpvA9LgDbjTmUIXkqdKqHJ5evwA"/>
    <s v="Manojkumar Tinna"/>
    <s v="2022-05-09 12:01:18.814000+00:00"/>
    <s v="2022-08-30 13:04:30.480000+00:00"/>
    <m/>
    <s v="Bangalore"/>
    <m/>
    <m/>
    <m/>
    <n v="55"/>
    <m/>
    <m/>
    <m/>
    <m/>
    <m/>
    <m/>
    <m/>
    <m/>
    <m/>
    <m/>
    <m/>
    <s v="Professional Services"/>
    <m/>
    <m/>
    <m/>
    <m/>
    <m/>
    <m/>
    <m/>
    <m/>
    <m/>
    <m/>
    <m/>
    <m/>
    <m/>
    <m/>
    <s v="user_5IQTpX6DsnoeoDfxqzqojpVoQLXPh68nhDjLS5ETjYj"/>
    <s v="Satyajit Chati"/>
    <m/>
    <m/>
    <s v="June"/>
    <s v="Gated Content"/>
    <m/>
    <m/>
    <s v="Employee Engagement Handbook"/>
    <m/>
    <m/>
    <m/>
    <s v="2022-04-03 19:12:14.826000+00:00"/>
    <s v="2022-08-30 13:04:30.585000+00:00"/>
    <m/>
  </r>
  <r>
    <s v="Tejas Kulkarni"/>
    <n v="200000"/>
    <s v="INR"/>
    <n v="50"/>
    <s v="9/30/22"/>
    <s v="Sales"/>
    <s v="stat_kLhaUSYbyIgQOHjvcKAHYNQn1lIjd0wTZfiU50Lt3mL"/>
    <s v="Demo Completed"/>
    <n v="0"/>
    <s v="OpportunityStatusType.Active"/>
    <s v="cont_J6ALEIgE038gWR3nrIMnJlowRTPHUDiOsP2IaLJNBTs"/>
    <x v="245"/>
    <m/>
    <s v="lead_DHT0odvAN8y9IAedo6fEnyHzeEIRiKMWQYlfFJqsv8G"/>
    <s v="Ymir"/>
    <s v="Nikhil Ahuja"/>
    <s v="user_P3f70h2AcefBkFTBZpvA9LgDbjTmUIXkqdKqHJ5evwA"/>
    <s v="Manojkumar Tinna"/>
    <s v="2022-07-27 10:44:06.568000+00:00"/>
    <s v="2022-08-30 13:10:28.589000+00:00"/>
    <m/>
    <s v="Mumbai"/>
    <m/>
    <s v="2020-11-09 14:03:02+00:00"/>
    <m/>
    <n v="40"/>
    <m/>
    <m/>
    <m/>
    <m/>
    <m/>
    <m/>
    <m/>
    <m/>
    <m/>
    <m/>
    <m/>
    <s v="IT Services &amp; IT Consulting"/>
    <m/>
    <m/>
    <m/>
    <m/>
    <m/>
    <m/>
    <m/>
    <m/>
    <m/>
    <m/>
    <m/>
    <m/>
    <s v="Rakesh Nade"/>
    <m/>
    <s v="user_ocHSJH83OJnHCvKyMbjx8WOOK8PMgAUGIj1qK0q0dMV"/>
    <s v="Nikhil Ahuja"/>
    <m/>
    <m/>
    <m/>
    <s v="Inbound"/>
    <m/>
    <m/>
    <s v="Nameless Lead"/>
    <m/>
    <m/>
    <m/>
    <s v="2020-12-06 09:50:05.184000+00:00"/>
    <s v="2022-09-23 13:15:39.353000+00:00"/>
    <s v="GMC"/>
  </r>
  <r>
    <s v="Prateek Wadhwa"/>
    <n v="23000"/>
    <s v="INR"/>
    <n v="0"/>
    <s v="8/31/22"/>
    <s v="Sales"/>
    <s v="stat_1hn9nRJaLbI53NxPuSQgo90kRpbpKsFlwN4oEGNUTdO"/>
    <s v="Lost"/>
    <n v="0"/>
    <s v="OpportunityStatusType.Lost"/>
    <s v="cont_ROy2mJh5KS3BIJaVzWhUJPyv2xuoMRH4OAFeRdFBrdO"/>
    <x v="42"/>
    <m/>
    <s v="lead_LVVEAGuSZQV5Q4MxSLZqdTAakklAVIQvaUnBnRwZ63T"/>
    <s v="Kagome food's India"/>
    <s v="Prateek Wadhwa"/>
    <s v="user_FdWFezbLzkYQcGsBUsjZO25nr2poK2nRbqV47Rs5Kfm"/>
    <s v="Prateek Wadhwa"/>
    <s v="2022-08-26 07:24:29.882000+00:00"/>
    <s v="2022-08-30 12:48:43.480000+00:00"/>
    <m/>
    <s v="Mumbai"/>
    <m/>
    <m/>
    <m/>
    <n v="40"/>
    <m/>
    <m/>
    <s v="Facebook"/>
    <m/>
    <m/>
    <m/>
    <m/>
    <s v="PAID_SOCIAL"/>
    <m/>
    <m/>
    <m/>
    <s v="Manufacturing"/>
    <m/>
    <m/>
    <m/>
    <m/>
    <m/>
    <m/>
    <m/>
    <m/>
    <m/>
    <m/>
    <m/>
    <m/>
    <s v="Aniket Vahile"/>
    <m/>
    <s v="user_FdWFezbLzkYQcGsBUsjZO25nr2poK2nRbqV47Rs5Kfm"/>
    <s v="Prateek Wadhwa"/>
    <s v="Kunal Hire; Shriram Kulkarni"/>
    <m/>
    <s v="August; November; September"/>
    <s v="Gated Content"/>
    <m/>
    <m/>
    <s v="Employee Engagement Handbook"/>
    <m/>
    <m/>
    <m/>
    <s v="2022-07-15 08:14:52.416000+00:00"/>
    <s v="2022-10-19 09:53:01.241000+00:00"/>
    <s v="WC"/>
  </r>
  <r>
    <s v="Prateek Wadhwa"/>
    <n v="4000"/>
    <s v="INR"/>
    <n v="0"/>
    <s v="8/31/22"/>
    <s v="Sales"/>
    <s v="stat_1hn9nRJaLbI53NxPuSQgo90kRpbpKsFlwN4oEGNUTdO"/>
    <s v="Lost"/>
    <n v="0"/>
    <s v="OpportunityStatusType.Lost"/>
    <s v="cont_ROy2mJh5KS3BIJaVzWhUJPyv2xuoMRH4OAFeRdFBrdO"/>
    <x v="42"/>
    <s v="Boiler"/>
    <s v="lead_LVVEAGuSZQV5Q4MxSLZqdTAakklAVIQvaUnBnRwZ63T"/>
    <s v="Kagome food's India"/>
    <s v="Prateek Wadhwa"/>
    <s v="user_FdWFezbLzkYQcGsBUsjZO25nr2poK2nRbqV47Rs5Kfm"/>
    <s v="Prateek Wadhwa"/>
    <s v="2022-08-26 07:24:09.913000+00:00"/>
    <s v="2022-08-30 12:48:35.746000+00:00"/>
    <m/>
    <s v="Mumbai"/>
    <m/>
    <m/>
    <m/>
    <n v="40"/>
    <m/>
    <m/>
    <s v="Facebook"/>
    <m/>
    <m/>
    <m/>
    <m/>
    <s v="PAID_SOCIAL"/>
    <m/>
    <m/>
    <m/>
    <s v="Manufacturing"/>
    <m/>
    <m/>
    <m/>
    <m/>
    <m/>
    <m/>
    <m/>
    <m/>
    <m/>
    <m/>
    <m/>
    <m/>
    <s v="Aniket Vahile"/>
    <m/>
    <s v="user_FdWFezbLzkYQcGsBUsjZO25nr2poK2nRbqV47Rs5Kfm"/>
    <s v="Prateek Wadhwa"/>
    <s v="Kunal Hire; Shriram Kulkarni"/>
    <m/>
    <s v="August; November; September"/>
    <s v="Gated Content"/>
    <m/>
    <m/>
    <s v="Employee Engagement Handbook"/>
    <m/>
    <m/>
    <m/>
    <s v="2022-07-15 08:14:52.416000+00:00"/>
    <s v="2022-10-19 09:53:01.241000+00:00"/>
    <s v="NON EB"/>
  </r>
  <r>
    <s v="Aditya Binani"/>
    <n v="300000"/>
    <s v="INR"/>
    <n v="0"/>
    <s v="8/29/22"/>
    <s v="Sales"/>
    <s v="stat_1hn9nRJaLbI53NxPuSQgo90kRpbpKsFlwN4oEGNUTdO"/>
    <s v="Lost"/>
    <n v="0"/>
    <s v="OpportunityStatusType.Lost"/>
    <s v="cont_VEDncMxUCNgUzgEpiorBMJs3WB1KcJ1yCqXMqaII8ac"/>
    <x v="246"/>
    <s v="GMC"/>
    <s v="lead_fIrAFNLLEWy5jWPcbemIMN49ENjQZbFovDrOvU5JHfr"/>
    <s v="prithvi jewels"/>
    <s v="Daya Gowda"/>
    <s v="user_g5Yw4Z4XnIbmcGhJO80vdtFdd5ElcDlgYO3q8l82ODn"/>
    <s v="Aditya Binani"/>
    <s v="2022-08-22 06:42:59.055000+00:00"/>
    <s v="2022-08-30 09:57:35.138000+00:00"/>
    <m/>
    <s v="Mysuru"/>
    <m/>
    <m/>
    <m/>
    <n v="19"/>
    <m/>
    <m/>
    <m/>
    <m/>
    <m/>
    <m/>
    <m/>
    <m/>
    <m/>
    <m/>
    <m/>
    <m/>
    <m/>
    <m/>
    <m/>
    <m/>
    <m/>
    <m/>
    <m/>
    <m/>
    <m/>
    <m/>
    <m/>
    <m/>
    <m/>
    <m/>
    <s v="user_encRk5bIEFN6ZA11h4WH2AdZTiZpogLSlMIaj0E30SZ"/>
    <s v="Daya Gowda"/>
    <m/>
    <m/>
    <s v="August"/>
    <s v="Gated Content"/>
    <m/>
    <m/>
    <s v="Workplace Culture Playbook"/>
    <m/>
    <m/>
    <m/>
    <s v="2022-08-17 10:50:27.611000+00:00"/>
    <s v="2022-09-30 09:39:56.401000+00:00"/>
    <m/>
  </r>
  <r>
    <s v="Abhishek Chauhan"/>
    <n v="50000"/>
    <s v="INR"/>
    <n v="0"/>
    <s v="8/28/22"/>
    <s v="Sales"/>
    <s v="stat_kcR4fZg7TU7jjk1jAVua3qGLRS4J5uFayEjK5j02wtv"/>
    <s v="Unqualified"/>
    <n v="0"/>
    <s v="OpportunityStatusType.Lost"/>
    <s v="cont_79imT4u3NCNYRHYMOEq0cMucytSEpDdGAHDMN0dPkJl"/>
    <x v="247"/>
    <m/>
    <s v="lead_AhtesXafr8K2kRPLAeC4uH5JsDEvfnMlmGVYkmAqm1C"/>
    <s v="Swayam Group"/>
    <s v="Sarvesh Pawar"/>
    <s v="user_P3f70h2AcefBkFTBZpvA9LgDbjTmUIXkqdKqHJ5evwA"/>
    <s v="Manojkumar Tinna"/>
    <s v="2022-06-14 07:56:50.646000+00:00"/>
    <s v="2022-08-30 09:24:03.305000+00:00"/>
    <m/>
    <s v="Hyderabad"/>
    <m/>
    <m/>
    <m/>
    <n v="100"/>
    <m/>
    <m/>
    <m/>
    <m/>
    <m/>
    <m/>
    <m/>
    <m/>
    <m/>
    <m/>
    <m/>
    <m/>
    <m/>
    <m/>
    <m/>
    <m/>
    <m/>
    <m/>
    <m/>
    <m/>
    <m/>
    <m/>
    <m/>
    <m/>
    <m/>
    <m/>
    <s v="user_A8KOTZADnUtEQOLt4nSLAmteNStuGh80js75RYjrXVt"/>
    <s v="Sarvesh Pawar"/>
    <m/>
    <m/>
    <s v="August"/>
    <s v="Gated Content"/>
    <m/>
    <m/>
    <s v="Downloaded the guide: Employee Wellness Handbook"/>
    <m/>
    <m/>
    <m/>
    <s v="2021-12-27 11:58:58.391000+00:00"/>
    <s v="2022-08-30 09:24:03.370000+00:00"/>
    <s v="GPA"/>
  </r>
  <r>
    <s v="Abhishek Chauhan"/>
    <n v="800000"/>
    <s v="INR"/>
    <n v="0"/>
    <s v="8/28/22"/>
    <s v="Sales"/>
    <s v="stat_kcR4fZg7TU7jjk1jAVua3qGLRS4J5uFayEjK5j02wtv"/>
    <s v="Unqualified"/>
    <n v="0"/>
    <s v="OpportunityStatusType.Lost"/>
    <s v="cont_79imT4u3NCNYRHYMOEq0cMucytSEpDdGAHDMN0dPkJl"/>
    <x v="247"/>
    <m/>
    <s v="lead_AhtesXafr8K2kRPLAeC4uH5JsDEvfnMlmGVYkmAqm1C"/>
    <s v="Swayam Group"/>
    <s v="Sarvesh Pawar"/>
    <s v="user_P3f70h2AcefBkFTBZpvA9LgDbjTmUIXkqdKqHJ5evwA"/>
    <s v="Manojkumar Tinna"/>
    <s v="2022-06-14 07:56:27.590000+00:00"/>
    <s v="2022-08-30 09:23:57.726000+00:00"/>
    <m/>
    <s v="Hyderabad"/>
    <m/>
    <m/>
    <m/>
    <n v="100"/>
    <m/>
    <m/>
    <m/>
    <m/>
    <m/>
    <m/>
    <m/>
    <m/>
    <m/>
    <m/>
    <m/>
    <m/>
    <m/>
    <m/>
    <m/>
    <m/>
    <m/>
    <m/>
    <m/>
    <m/>
    <m/>
    <m/>
    <m/>
    <m/>
    <m/>
    <m/>
    <s v="user_A8KOTZADnUtEQOLt4nSLAmteNStuGh80js75RYjrXVt"/>
    <s v="Sarvesh Pawar"/>
    <m/>
    <m/>
    <s v="August"/>
    <s v="Gated Content"/>
    <m/>
    <m/>
    <s v="Downloaded the guide: Employee Wellness Handbook"/>
    <m/>
    <m/>
    <m/>
    <s v="2021-12-27 11:58:58.391000+00:00"/>
    <s v="2022-08-30 09:24:03.370000+00:00"/>
    <s v="GMC"/>
  </r>
  <r>
    <s v="Daya Gowda"/>
    <n v="38000"/>
    <s v="INR"/>
    <n v="0"/>
    <s v="9/30/22"/>
    <s v="Sales"/>
    <s v="stat_kcR4fZg7TU7jjk1jAVua3qGLRS4J5uFayEjK5j02wtv"/>
    <s v="Unqualified"/>
    <n v="0"/>
    <s v="OpportunityStatusType.Lost"/>
    <s v="cont_VEDncMxUCNgUzgEpiorBMJs3WB1KcJ1yCqXMqaII8ac"/>
    <x v="246"/>
    <s v="Fresh GTLI"/>
    <s v="lead_fIrAFNLLEWy5jWPcbemIMN49ENjQZbFovDrOvU5JHfr"/>
    <s v="prithvi jewels"/>
    <s v="Daya Gowda"/>
    <s v="user_g5Yw4Z4XnIbmcGhJO80vdtFdd5ElcDlgYO3q8l82ODn"/>
    <s v="Aditya Binani"/>
    <s v="2022-08-22 06:43:26.797000+00:00"/>
    <s v="2022-08-30 09:53:17.265000+00:00"/>
    <m/>
    <s v="Mysuru"/>
    <m/>
    <m/>
    <m/>
    <n v="19"/>
    <m/>
    <m/>
    <m/>
    <m/>
    <m/>
    <m/>
    <m/>
    <m/>
    <m/>
    <m/>
    <m/>
    <m/>
    <m/>
    <m/>
    <m/>
    <m/>
    <m/>
    <m/>
    <m/>
    <m/>
    <m/>
    <m/>
    <m/>
    <m/>
    <m/>
    <m/>
    <s v="user_encRk5bIEFN6ZA11h4WH2AdZTiZpogLSlMIaj0E30SZ"/>
    <s v="Daya Gowda"/>
    <m/>
    <m/>
    <s v="August"/>
    <s v="Gated Content"/>
    <m/>
    <m/>
    <s v="Workplace Culture Playbook"/>
    <m/>
    <m/>
    <m/>
    <s v="2022-08-17 10:50:27.611000+00:00"/>
    <s v="2022-09-30 09:39:56.401000+00:00"/>
    <m/>
  </r>
  <r>
    <s v="Anshum Naithani"/>
    <n v="10000000"/>
    <s v="INR"/>
    <n v="0"/>
    <s v="9/30/22"/>
    <s v="Sales"/>
    <s v="stat_kcR4fZg7TU7jjk1jAVua3qGLRS4J5uFayEjK5j02wtv"/>
    <s v="Unqualified"/>
    <n v="0"/>
    <s v="OpportunityStatusType.Lost"/>
    <s v="cont_t2H7jmgDIVWCNmXXyibW4ViMmhrcqKIgkiqSI5comAa"/>
    <x v="175"/>
    <s v="GTL - Renewal"/>
    <s v="lead_WMb1QHbGvFIAd87WP68A4il0q0lnqHeW5sZL3hg6mGG"/>
    <s v="KFin Technologies"/>
    <s v="Shreenath Bhat"/>
    <s v="user_GL8PBiV4pvzsQLVHSdZLeMQAQcGjCvLkffg486DHfZJ"/>
    <s v="Anshum Naithani"/>
    <s v="2022-07-08 10:00:43.304000+00:00"/>
    <s v="2022-08-30 07:04:21.738000+00:00"/>
    <m/>
    <s v="Hyderabad"/>
    <m/>
    <m/>
    <m/>
    <n v="4500"/>
    <m/>
    <m/>
    <m/>
    <m/>
    <m/>
    <m/>
    <m/>
    <m/>
    <m/>
    <m/>
    <m/>
    <s v="IT Services &amp; IT Consulting"/>
    <m/>
    <m/>
    <m/>
    <m/>
    <m/>
    <m/>
    <m/>
    <m/>
    <m/>
    <m/>
    <m/>
    <m/>
    <s v="Amol Gawali"/>
    <m/>
    <s v="user_vMd4rmcrSbjykdyL2J7rrYn84SWdcNc5FKligrmItPw"/>
    <s v="Shreenath Bhat"/>
    <m/>
    <m/>
    <s v="August"/>
    <s v="Cold Call"/>
    <s v="Naukri.com"/>
    <m/>
    <m/>
    <m/>
    <m/>
    <m/>
    <s v="2022-05-23 07:04:01.628000+00:00"/>
    <s v="2022-10-20 10:25:19.273000+00:00"/>
    <s v="GTL"/>
  </r>
  <r>
    <s v="Anshum Naithani"/>
    <n v="800000"/>
    <s v="INR"/>
    <n v="0"/>
    <s v="8/18/22"/>
    <s v="Sales"/>
    <s v="stat_kcR4fZg7TU7jjk1jAVua3qGLRS4J5uFayEjK5j02wtv"/>
    <s v="Unqualified"/>
    <n v="0"/>
    <s v="OpportunityStatusType.Lost"/>
    <m/>
    <x v="1"/>
    <m/>
    <s v="lead_FufBbJ7q7Rv5pp9jskKhmC7d9esMpO66EkZvUS1c2bU"/>
    <s v="GMP Technical Solutions"/>
    <s v="Kanchan Kothari"/>
    <s v="user_GL8PBiV4pvzsQLVHSdZLeMQAQcGjCvLkffg486DHfZJ"/>
    <s v="Anshum Naithani"/>
    <s v="2022-06-06 09:20:55.196000+00:00"/>
    <s v="2022-08-30 07:02:13.853000+00:00"/>
    <m/>
    <s v="Mumbai"/>
    <m/>
    <m/>
    <m/>
    <n v="484"/>
    <m/>
    <m/>
    <m/>
    <m/>
    <m/>
    <m/>
    <m/>
    <m/>
    <m/>
    <m/>
    <m/>
    <s v="Manufacturing"/>
    <m/>
    <m/>
    <m/>
    <m/>
    <m/>
    <m/>
    <m/>
    <m/>
    <m/>
    <m/>
    <m/>
    <m/>
    <s v="Deepak Yadav"/>
    <m/>
    <s v="user_PApNwMjp7lPIEBp7acretouakdtYNVHpPO9ja9KoR5D"/>
    <s v="Pallab Gupta"/>
    <m/>
    <m/>
    <s v="August"/>
    <s v="Cold Call"/>
    <m/>
    <m/>
    <m/>
    <m/>
    <m/>
    <m/>
    <s v="2022-06-06 06:30:15.700000+00:00"/>
    <s v="2022-09-02 03:46:18.192000+00:00"/>
    <m/>
  </r>
  <r>
    <s v="Anshum Naithani"/>
    <n v="1500000"/>
    <s v="INR"/>
    <n v="0"/>
    <s v="9/15/22"/>
    <s v="Sales"/>
    <s v="stat_kcR4fZg7TU7jjk1jAVua3qGLRS4J5uFayEjK5j02wtv"/>
    <s v="Unqualified"/>
    <n v="0"/>
    <s v="OpportunityStatusType.Lost"/>
    <s v="cont_t2H7jmgDIVWCNmXXyibW4ViMmhrcqKIgkiqSI5comAa"/>
    <x v="175"/>
    <s v="GMC - renewal, 1+5, 10 lakh cover. Want day 1 cover for parents"/>
    <s v="lead_WMb1QHbGvFIAd87WP68A4il0q0lnqHeW5sZL3hg6mGG"/>
    <s v="KFin Technologies"/>
    <s v="Shreenath Bhat"/>
    <s v="user_GL8PBiV4pvzsQLVHSdZLeMQAQcGjCvLkffg486DHfZJ"/>
    <s v="Anshum Naithani"/>
    <s v="2022-07-08 09:39:03.481000+00:00"/>
    <s v="2022-08-30 07:04:10.522000+00:00"/>
    <m/>
    <s v="Hyderabad"/>
    <m/>
    <m/>
    <m/>
    <n v="4500"/>
    <m/>
    <m/>
    <m/>
    <m/>
    <m/>
    <m/>
    <m/>
    <m/>
    <m/>
    <m/>
    <m/>
    <s v="IT Services &amp; IT Consulting"/>
    <m/>
    <m/>
    <m/>
    <m/>
    <m/>
    <m/>
    <m/>
    <m/>
    <m/>
    <m/>
    <m/>
    <m/>
    <s v="Amol Gawali"/>
    <m/>
    <s v="user_vMd4rmcrSbjykdyL2J7rrYn84SWdcNc5FKligrmItPw"/>
    <s v="Shreenath Bhat"/>
    <m/>
    <m/>
    <s v="August"/>
    <s v="Cold Call"/>
    <s v="Naukri.com"/>
    <m/>
    <m/>
    <m/>
    <m/>
    <m/>
    <s v="2022-05-23 07:04:01.628000+00:00"/>
    <s v="2022-10-20 10:25:19.273000+00:00"/>
    <s v="GMC"/>
  </r>
  <r>
    <s v="Anshum Naithani"/>
    <n v="1000000"/>
    <s v="INR"/>
    <n v="0"/>
    <s v="8/24/22"/>
    <s v="Sales"/>
    <s v="stat_1hn9nRJaLbI53NxPuSQgo90kRpbpKsFlwN4oEGNUTdO"/>
    <s v="Lost"/>
    <n v="0"/>
    <s v="OpportunityStatusType.Lost"/>
    <s v="cont_uwkzRqMEvcJ7H4zbXoektr3XYsn1tjnR9WJrMtXeP5e"/>
    <x v="216"/>
    <s v="GTL - Renewal"/>
    <s v="lead_fyWK1frPWTP5M68gcS5vnS9TiR7Z6UM5yhuIXB81AVw"/>
    <s v="Bombay Rayon Fashions Limited"/>
    <s v="Shreenath Bhat"/>
    <s v="user_GL8PBiV4pvzsQLVHSdZLeMQAQcGjCvLkffg486DHfZJ"/>
    <s v="Anshum Naithani"/>
    <s v="2022-07-12 07:39:57.724000+00:00"/>
    <s v="2022-08-30 06:26:46.126000+00:00"/>
    <m/>
    <s v="Mumbai"/>
    <m/>
    <m/>
    <m/>
    <n v="1924"/>
    <m/>
    <m/>
    <m/>
    <m/>
    <m/>
    <m/>
    <m/>
    <m/>
    <m/>
    <m/>
    <m/>
    <s v="Retail"/>
    <m/>
    <m/>
    <m/>
    <m/>
    <m/>
    <m/>
    <m/>
    <m/>
    <m/>
    <m/>
    <m/>
    <m/>
    <s v="Jithendra Goalla"/>
    <m/>
    <s v="user_6hRQhcoLhZEDUBYaw3vS7rv6T5582sGfXq4jNRqTfUU"/>
    <s v="Aishwarya Nyayadhish"/>
    <m/>
    <m/>
    <s v="August"/>
    <s v="Warm Referral"/>
    <s v="Naukri.com"/>
    <m/>
    <m/>
    <m/>
    <m/>
    <m/>
    <s v="2022-03-02 12:20:07.202000+00:00"/>
    <s v="2022-10-20 10:26:10.525000+00:00"/>
    <s v="GTL"/>
  </r>
  <r>
    <s v="Omkar Ghate"/>
    <n v="165250"/>
    <s v="INR"/>
    <n v="0"/>
    <s v="8/31/22"/>
    <s v="Sales"/>
    <s v="stat_1hn9nRJaLbI53NxPuSQgo90kRpbpKsFlwN4oEGNUTdO"/>
    <s v="Lost"/>
    <n v="0"/>
    <s v="OpportunityStatusType.Lost"/>
    <s v="cont_D9d6jaROmNwe8oOCW79HLts4OFq6ml6xTRcspZDCXi9"/>
    <x v="243"/>
    <s v="Closed with incumbent due to higher quote JB BODA with ICICI"/>
    <s v="lead_yC7iAfUu1hw16dHKMrFtU6aq7aRKU2M8KsVolAeI8B8"/>
    <s v="Multiversity"/>
    <s v="Prateek Wadhwa"/>
    <s v="user_9SBRjyF0n4iWuhUdqRyQkFhl2J4uyNKhFWvvJEvunX8"/>
    <s v="Omkar Ghate"/>
    <s v="2022-06-27 10:14:32.224000+00:00"/>
    <s v="2022-08-30 06:28:37.026000+00:00"/>
    <m/>
    <s v="Pune"/>
    <m/>
    <m/>
    <m/>
    <n v="110"/>
    <m/>
    <m/>
    <m/>
    <m/>
    <m/>
    <m/>
    <m/>
    <s v="PAID_SOCIAL"/>
    <m/>
    <m/>
    <m/>
    <m/>
    <m/>
    <m/>
    <m/>
    <m/>
    <m/>
    <m/>
    <m/>
    <m/>
    <m/>
    <m/>
    <m/>
    <m/>
    <m/>
    <m/>
    <s v="user_FdWFezbLzkYQcGsBUsjZO25nr2poK2nRbqV47Rs5Kfm"/>
    <s v="Prateek Wadhwa"/>
    <m/>
    <m/>
    <s v="August"/>
    <s v="Gated Content"/>
    <m/>
    <m/>
    <s v="Employee Engagement Handbook"/>
    <m/>
    <m/>
    <m/>
    <s v="2022-06-19 03:12:35.783000+00:00"/>
    <s v="2022-08-30 13:34:08.982000+00:00"/>
    <s v="GMC"/>
  </r>
  <r>
    <s v="Omkar Ghate"/>
    <n v="243250"/>
    <s v="INR"/>
    <n v="0"/>
    <s v="8/31/22"/>
    <s v="Sales"/>
    <s v="stat_1hn9nRJaLbI53NxPuSQgo90kRpbpKsFlwN4oEGNUTdO"/>
    <s v="Lost"/>
    <n v="0"/>
    <s v="OpportunityStatusType.Lost"/>
    <s v="cont_v41XIZq9CHquGDFim2DAl0GNDWg40VJjgOMrAIVmIYm"/>
    <x v="248"/>
    <s v="Closed due to higher quote with the incumbent - JB BODA with ICICI"/>
    <s v="lead_22yj4GmLZKT2KfoddwKTzogVVkqXLdPtAaJsMEPF6Ul"/>
    <s v="KNOWLEDGE DIVINE INFORMATION TECHNOLOGY PRIVATE LIMITED"/>
    <s v="Prateek Wadhwa"/>
    <s v="user_9SBRjyF0n4iWuhUdqRyQkFhl2J4uyNKhFWvvJEvunX8"/>
    <s v="Omkar Ghate"/>
    <s v="2022-08-17 05:40:42.801000+00:00"/>
    <s v="2022-08-30 06:29:29.208000+00:00"/>
    <m/>
    <s v="Pune"/>
    <m/>
    <m/>
    <m/>
    <n v="20"/>
    <m/>
    <m/>
    <m/>
    <m/>
    <m/>
    <m/>
    <m/>
    <m/>
    <m/>
    <m/>
    <m/>
    <m/>
    <m/>
    <m/>
    <m/>
    <m/>
    <m/>
    <m/>
    <m/>
    <m/>
    <m/>
    <m/>
    <m/>
    <m/>
    <m/>
    <m/>
    <m/>
    <m/>
    <m/>
    <m/>
    <s v="September"/>
    <s v="Cold Call"/>
    <m/>
    <m/>
    <m/>
    <m/>
    <m/>
    <m/>
    <s v="2022-08-17 05:33:54.537000+00:00"/>
    <s v="2022-08-30 06:29:29.243000+00:00"/>
    <s v="GMC"/>
  </r>
  <r>
    <s v="Anshum Naithani"/>
    <n v="500000"/>
    <s v="INR"/>
    <n v="0"/>
    <d v="2022-07-09T00:00:00"/>
    <s v="Sales"/>
    <s v="stat_kcR4fZg7TU7jjk1jAVua3qGLRS4J5uFayEjK5j02wtv"/>
    <s v="Unqualified"/>
    <n v="0"/>
    <s v="OpportunityStatusType.Lost"/>
    <s v="cont_B4bRvLFbsjMfpHT13AdhcqWOGrpTqWTskTfprJ0ypJf"/>
    <x v="249"/>
    <m/>
    <s v="lead_Zk4Prut8JvwvGWPZYwKmuSvUvMVx9sQGO8BFC7HwyOU"/>
    <s v="GS Caltex"/>
    <s v="Sarvesh Pawar"/>
    <s v="user_GL8PBiV4pvzsQLVHSdZLeMQAQcGjCvLkffg486DHfZJ"/>
    <s v="Anshum Naithani"/>
    <s v="2022-08-17 05:28:21.573000+00:00"/>
    <s v="2022-08-30 06:22:56.424000+00:00"/>
    <m/>
    <s v="Mumbai"/>
    <m/>
    <m/>
    <m/>
    <n v="195"/>
    <m/>
    <m/>
    <m/>
    <m/>
    <m/>
    <m/>
    <m/>
    <m/>
    <m/>
    <m/>
    <m/>
    <s v="Oil &amp; Gas"/>
    <m/>
    <m/>
    <m/>
    <m/>
    <m/>
    <m/>
    <m/>
    <m/>
    <m/>
    <m/>
    <m/>
    <m/>
    <s v="Rakesh Nade"/>
    <m/>
    <s v="user_A8KOTZADnUtEQOLt4nSLAmteNStuGh80js75RYjrXVt"/>
    <s v="Sarvesh Pawar"/>
    <m/>
    <m/>
    <s v="September"/>
    <s v="Gated Content"/>
    <m/>
    <m/>
    <s v="Employee Engagement Handbook"/>
    <m/>
    <m/>
    <m/>
    <s v="2022-04-22 15:41:40.272000+00:00"/>
    <s v="2022-09-01 07:41:41.411000+00:00"/>
    <s v="GMC"/>
  </r>
  <r>
    <s v="Mayur Gadiyar"/>
    <n v="148000"/>
    <s v="INR"/>
    <n v="100"/>
    <s v="8/30/22"/>
    <s v="Sales"/>
    <s v="stat_OZRiD1474QRJIpvnjHCZfiIvKcVD6mIKSSTzg8SwDVx"/>
    <s v="Won- Payment Completed"/>
    <n v="1"/>
    <s v="OpportunityStatusType.Won"/>
    <s v="cont_CfU9v25pyG7Gz7wbPpzIpSgI82SmacAyLbOC2ULYoWE"/>
    <x v="250"/>
    <s v="GMC Renewal"/>
    <s v="lead_AnQfbpN0RuVUU0ztu88ycY2gBXcqGKiO2YRSCP8p7Cq"/>
    <s v="AMYGB.AI - (EOS Globe)Eureka Outsourcing Solutions"/>
    <s v="Trupti Suryavanshi"/>
    <s v="user_bdUPAGjcS7p6513So3N4g3aWNS5HuBuVJi7bvCPAsLt"/>
    <s v="Mayur Gadiyar"/>
    <s v="2022-08-12 09:42:32.769000+00:00"/>
    <s v="2022-08-30 04:49:50.523000+00:00"/>
    <m/>
    <s v="Mumbai"/>
    <m/>
    <m/>
    <m/>
    <n v="60"/>
    <m/>
    <m/>
    <m/>
    <m/>
    <m/>
    <m/>
    <m/>
    <m/>
    <m/>
    <m/>
    <m/>
    <s v="IT Services &amp; IT Consulting"/>
    <m/>
    <m/>
    <m/>
    <m/>
    <m/>
    <m/>
    <m/>
    <m/>
    <m/>
    <m/>
    <m/>
    <m/>
    <s v="Sakshi Soni"/>
    <m/>
    <s v="user_L8E6IFhq6UCzKLHa45LUUTZCznDuyDwFrGaEp9DXiUM"/>
    <s v="Trupti Suryavanshi"/>
    <s v="Kunal Hire"/>
    <m/>
    <s v="October"/>
    <s v="Cold Call"/>
    <s v="Naukri.com"/>
    <m/>
    <m/>
    <m/>
    <m/>
    <m/>
    <s v="2021-08-25 17:19:59.456000+00:00"/>
    <s v="2022-10-12 11:06:49.644000+00:00"/>
    <s v="GMC"/>
  </r>
  <r>
    <s v="Anshum Naithani"/>
    <n v="40000"/>
    <s v="INR"/>
    <n v="0"/>
    <d v="2022-07-09T00:00:00"/>
    <s v="Sales"/>
    <s v="stat_kcR4fZg7TU7jjk1jAVua3qGLRS4J5uFayEjK5j02wtv"/>
    <s v="Unqualified"/>
    <n v="0"/>
    <s v="OpportunityStatusType.Lost"/>
    <s v="cont_B4bRvLFbsjMfpHT13AdhcqWOGrpTqWTskTfprJ0ypJf"/>
    <x v="249"/>
    <m/>
    <s v="lead_Zk4Prut8JvwvGWPZYwKmuSvUvMVx9sQGO8BFC7HwyOU"/>
    <s v="GS Caltex"/>
    <s v="Sarvesh Pawar"/>
    <s v="user_GL8PBiV4pvzsQLVHSdZLeMQAQcGjCvLkffg486DHfZJ"/>
    <s v="Anshum Naithani"/>
    <s v="2022-08-17 05:29:10.246000+00:00"/>
    <s v="2022-08-30 06:23:49.454000+00:00"/>
    <m/>
    <s v="Mumbai"/>
    <m/>
    <m/>
    <m/>
    <n v="195"/>
    <m/>
    <m/>
    <m/>
    <m/>
    <m/>
    <m/>
    <m/>
    <m/>
    <m/>
    <m/>
    <m/>
    <s v="Oil &amp; Gas"/>
    <m/>
    <m/>
    <m/>
    <m/>
    <m/>
    <m/>
    <m/>
    <m/>
    <m/>
    <m/>
    <m/>
    <m/>
    <s v="Rakesh Nade"/>
    <m/>
    <s v="user_A8KOTZADnUtEQOLt4nSLAmteNStuGh80js75RYjrXVt"/>
    <s v="Sarvesh Pawar"/>
    <m/>
    <m/>
    <s v="September"/>
    <s v="Gated Content"/>
    <m/>
    <m/>
    <s v="Employee Engagement Handbook"/>
    <m/>
    <m/>
    <m/>
    <s v="2022-04-22 15:41:40.272000+00:00"/>
    <s v="2022-09-01 07:41:41.411000+00:00"/>
    <s v="GPA"/>
  </r>
  <r>
    <s v="Vrushali Kummar"/>
    <n v="500000"/>
    <s v="INR"/>
    <n v="0"/>
    <s v="9/30/22"/>
    <s v="Sales"/>
    <s v="stat_kcR4fZg7TU7jjk1jAVua3qGLRS4J5uFayEjK5j02wtv"/>
    <s v="Unqualified"/>
    <n v="0"/>
    <s v="OpportunityStatusType.Lost"/>
    <s v="cont_ekixUdXM8JNdvtSEHomrWt9PK3poIR7gJ6fMA2JfBeA"/>
    <x v="251"/>
    <s v="GPA ren"/>
    <s v="lead_TxDC1cCe5ySJlM8AAX8MLw0xgFpnGfVwbhTYvEwjsYz"/>
    <s v="Inteva Products"/>
    <s v="Gauri Jori"/>
    <s v="user_TZzywQwym26DjuswO479pxRhNKX152z8X1haCx2vcst"/>
    <s v="Vrushali Kummar"/>
    <s v="2022-07-25 08:30:06.535000+00:00"/>
    <s v="2022-08-30 03:50:16.800000+00:00"/>
    <m/>
    <s v="Pune"/>
    <m/>
    <s v="2020-08-24 07:30:12+00:00"/>
    <m/>
    <n v="500"/>
    <m/>
    <m/>
    <m/>
    <m/>
    <m/>
    <m/>
    <m/>
    <m/>
    <m/>
    <m/>
    <m/>
    <s v="Automotive; Manufacturing"/>
    <m/>
    <m/>
    <m/>
    <m/>
    <m/>
    <m/>
    <m/>
    <m/>
    <m/>
    <m/>
    <m/>
    <m/>
    <s v="Deepak Yadav"/>
    <m/>
    <s v="user_5YHA1ZU4iP896lD1YJehdJcMx7ZEgWCpulT4T2c3pJ3"/>
    <s v="Gauri Jori"/>
    <m/>
    <m/>
    <s v="September"/>
    <s v="Affiliate"/>
    <s v="Naukri.com"/>
    <m/>
    <m/>
    <m/>
    <m/>
    <m/>
    <s v="2020-12-06 09:47:23.467000+00:00"/>
    <s v="2022-10-10 02:50:22.998000+00:00"/>
    <m/>
  </r>
  <r>
    <s v="Vrushali Kummar"/>
    <n v="4000000"/>
    <s v="INR"/>
    <n v="0"/>
    <s v="9/30/22"/>
    <s v="Sales"/>
    <s v="stat_kcR4fZg7TU7jjk1jAVua3qGLRS4J5uFayEjK5j02wtv"/>
    <s v="Unqualified"/>
    <n v="0"/>
    <s v="OpportunityStatusType.Lost"/>
    <s v="cont_ekixUdXM8JNdvtSEHomrWt9PK3poIR7gJ6fMA2JfBeA"/>
    <x v="251"/>
    <s v="GMC ren"/>
    <s v="lead_TxDC1cCe5ySJlM8AAX8MLw0xgFpnGfVwbhTYvEwjsYz"/>
    <s v="Inteva Products"/>
    <s v="Gauri Jori"/>
    <s v="user_TZzywQwym26DjuswO479pxRhNKX152z8X1haCx2vcst"/>
    <s v="Vrushali Kummar"/>
    <s v="2022-07-25 08:29:07.528000+00:00"/>
    <s v="2022-08-30 03:50:05.939000+00:00"/>
    <m/>
    <s v="Pune"/>
    <m/>
    <s v="2020-08-24 07:30:12+00:00"/>
    <m/>
    <n v="500"/>
    <m/>
    <m/>
    <m/>
    <m/>
    <m/>
    <m/>
    <m/>
    <m/>
    <m/>
    <m/>
    <m/>
    <s v="Automotive; Manufacturing"/>
    <m/>
    <m/>
    <m/>
    <m/>
    <m/>
    <m/>
    <m/>
    <m/>
    <m/>
    <m/>
    <m/>
    <m/>
    <s v="Deepak Yadav"/>
    <m/>
    <s v="user_5YHA1ZU4iP896lD1YJehdJcMx7ZEgWCpulT4T2c3pJ3"/>
    <s v="Gauri Jori"/>
    <m/>
    <m/>
    <s v="September"/>
    <s v="Affiliate"/>
    <s v="Naukri.com"/>
    <m/>
    <m/>
    <m/>
    <m/>
    <m/>
    <s v="2020-12-06 09:47:23.467000+00:00"/>
    <s v="2022-10-10 02:50:22.998000+00:00"/>
    <m/>
  </r>
  <r>
    <s v="Vrushali Kummar"/>
    <n v="500000"/>
    <s v="INR"/>
    <n v="0"/>
    <d v="2022-10-09T00:00:00"/>
    <s v="Sales"/>
    <s v="stat_kcR4fZg7TU7jjk1jAVua3qGLRS4J5uFayEjK5j02wtv"/>
    <s v="Unqualified"/>
    <n v="0"/>
    <s v="OpportunityStatusType.Lost"/>
    <s v="cont_gRVnyq1Pb8xDHuOg0mfXHItAOINPl3wv8ukesTcGk3Q"/>
    <x v="199"/>
    <s v="GMC renewal"/>
    <s v="lead_5C8mZtXhz5ODwh5sJkCQl8carCSAXX80GRdRoICKuis"/>
    <s v="UpsideLMS"/>
    <s v="Trupti Suryavanshi"/>
    <s v="user_TZzywQwym26DjuswO479pxRhNKX152z8X1haCx2vcst"/>
    <s v="Vrushali Kummar"/>
    <s v="2022-06-13 09:29:36.146000+00:00"/>
    <s v="2022-08-30 02:37:26.650000+00:00"/>
    <m/>
    <s v="Pune"/>
    <m/>
    <m/>
    <m/>
    <n v="65"/>
    <m/>
    <m/>
    <m/>
    <m/>
    <m/>
    <m/>
    <m/>
    <m/>
    <m/>
    <m/>
    <m/>
    <s v="Education"/>
    <m/>
    <m/>
    <m/>
    <m/>
    <m/>
    <m/>
    <m/>
    <m/>
    <m/>
    <m/>
    <m/>
    <m/>
    <s v="Aniket Vahile"/>
    <m/>
    <s v="user_L8E6IFhq6UCzKLHa45LUUTZCznDuyDwFrGaEp9DXiUM"/>
    <s v="Trupti Suryavanshi"/>
    <m/>
    <m/>
    <s v="August; December; September"/>
    <s v="Gated Content"/>
    <s v="Lusha"/>
    <m/>
    <s v="Employee Engagement Handbook"/>
    <m/>
    <m/>
    <m/>
    <s v="2021-05-13 14:07:11.981000+00:00"/>
    <s v="2022-09-14 05:55:36.734000+00:00"/>
    <s v="GMC"/>
  </r>
  <r>
    <s v="Sanket Kulkarni"/>
    <n v="18200000"/>
    <s v="INR"/>
    <n v="0"/>
    <s v="8/31/22"/>
    <s v="Sales"/>
    <s v="stat_1hn9nRJaLbI53NxPuSQgo90kRpbpKsFlwN4oEGNUTdO"/>
    <s v="Lost"/>
    <n v="0"/>
    <s v="OpportunityStatusType.Lost"/>
    <s v="cont_9RVX1IFx4uqZSDDBLK4p4vQFv5vSqqumIbpDSZlsQGU"/>
    <x v="252"/>
    <s v="GMC ren"/>
    <s v="lead_LS02AuPTfB7GHiqE4GDTMqewksn0zQwrkF0ZMK9qOnz"/>
    <s v="Baramati Agro Pvt Ltd (FRESH)"/>
    <s v="Gauri Jori"/>
    <s v="user_k8sSUtRXfYEMul9CBIF4ZOmv3vnev5cdEvVZbtETMKp"/>
    <s v="Sanket Kulkarni"/>
    <s v="2022-05-27 13:14:03.795000+00:00"/>
    <s v="2022-08-29 16:32:44.473000+00:00"/>
    <m/>
    <s v="Pune"/>
    <m/>
    <m/>
    <m/>
    <n v="3500"/>
    <m/>
    <m/>
    <m/>
    <m/>
    <m/>
    <m/>
    <m/>
    <s v="PAID_SOCIAL"/>
    <m/>
    <m/>
    <m/>
    <s v="Food &amp; Beverages"/>
    <m/>
    <m/>
    <m/>
    <m/>
    <m/>
    <m/>
    <m/>
    <m/>
    <m/>
    <m/>
    <m/>
    <m/>
    <s v="Amol Gawali"/>
    <m/>
    <s v="user_5YHA1ZU4iP896lD1YJehdJcMx7ZEgWCpulT4T2c3pJ3"/>
    <s v="Gauri Jori"/>
    <s v="Anjali Nishu"/>
    <m/>
    <s v="August"/>
    <s v="Cold Call; Gated Content"/>
    <m/>
    <m/>
    <s v="Essential HR Policies"/>
    <m/>
    <m/>
    <m/>
    <s v="2022-03-08 05:49:09.853000+00:00"/>
    <s v="2022-09-28 18:09:07.559000+00:00"/>
    <m/>
  </r>
  <r>
    <s v="Sonal Paithankar"/>
    <n v="1000000"/>
    <s v="INR"/>
    <n v="0"/>
    <s v="8/31/22"/>
    <s v="Sales"/>
    <s v="stat_kcR4fZg7TU7jjk1jAVua3qGLRS4J5uFayEjK5j02wtv"/>
    <s v="Unqualified"/>
    <n v="0"/>
    <s v="OpportunityStatusType.Lost"/>
    <s v="cont_pOhwO3J9Z9XUZxESLeeBltCWBXY4fiRxczqadAS3vfL"/>
    <x v="253"/>
    <m/>
    <s v="lead_3VneE99hQj9sbbfcy4Fl3ovUXx13eph4LzqqTDxwMEz"/>
    <s v="WazirX: Bitcoin &amp; Cryptocurrency Exchange in India"/>
    <s v="Nikhil Ahuja"/>
    <s v="user_Iwn6da5WKkZqwUySK0oUuCb72pFP5WEm4zAb92ijqFe"/>
    <s v="Sonal Paithankar"/>
    <s v="2022-05-27 06:09:44.959000+00:00"/>
    <s v="2022-08-29 17:04:47.348000+00:00"/>
    <m/>
    <s v="Bangalore"/>
    <m/>
    <m/>
    <m/>
    <n v="200"/>
    <m/>
    <m/>
    <m/>
    <m/>
    <m/>
    <m/>
    <m/>
    <m/>
    <m/>
    <m/>
    <m/>
    <m/>
    <m/>
    <m/>
    <m/>
    <m/>
    <m/>
    <m/>
    <m/>
    <m/>
    <m/>
    <m/>
    <m/>
    <m/>
    <m/>
    <m/>
    <s v="user_ocHSJH83OJnHCvKyMbjx8WOOK8PMgAUGIj1qK0q0dMV"/>
    <s v="Nikhil Ahuja"/>
    <m/>
    <m/>
    <s v="August"/>
    <s v="Gated Content"/>
    <m/>
    <m/>
    <s v="Employee Engagement Handbook"/>
    <m/>
    <m/>
    <m/>
    <s v="2022-04-29 07:36:12.743000+00:00"/>
    <s v="2022-08-29 17:05:17.763000+00:00"/>
    <s v="GMC"/>
  </r>
  <r>
    <s v="Sanket Kulkarni"/>
    <n v="7500000"/>
    <s v="INR"/>
    <n v="0"/>
    <s v="8/30/22"/>
    <s v="Sales"/>
    <s v="stat_kcR4fZg7TU7jjk1jAVua3qGLRS4J5uFayEjK5j02wtv"/>
    <s v="Unqualified"/>
    <n v="0"/>
    <s v="OpportunityStatusType.Lost"/>
    <s v="cont_724C8PjgM0ko1cq0sHA7kszQ48ELRfWEJWPJRrvkXqG"/>
    <x v="254"/>
    <s v="GMC"/>
    <s v="lead_IArVRNuCmARIkTKqjOAYjXOyIsNVp9sMuRote88iDRt"/>
    <s v="Mahindra CIE Automotive Ltd."/>
    <s v="Mayur Gadiyar"/>
    <s v="user_k8sSUtRXfYEMul9CBIF4ZOmv3vnev5cdEvVZbtETMKp"/>
    <s v="Sanket Kulkarni"/>
    <s v="2022-06-10 08:58:29.152000+00:00"/>
    <s v="2022-08-29 16:30:12.131000+00:00"/>
    <m/>
    <s v="Pune"/>
    <m/>
    <m/>
    <m/>
    <n v="932"/>
    <m/>
    <m/>
    <m/>
    <m/>
    <m/>
    <m/>
    <m/>
    <m/>
    <m/>
    <m/>
    <m/>
    <s v="Manufacturing"/>
    <m/>
    <m/>
    <m/>
    <m/>
    <m/>
    <m/>
    <m/>
    <m/>
    <m/>
    <m/>
    <m/>
    <m/>
    <s v="Aniket Vahile"/>
    <m/>
    <s v="user_bdUPAGjcS7p6513So3N4g3aWNS5HuBuVJi7bvCPAsLt"/>
    <s v="Mayur Gadiyar"/>
    <m/>
    <m/>
    <s v="July"/>
    <s v="Cold Call"/>
    <m/>
    <m/>
    <m/>
    <m/>
    <m/>
    <m/>
    <s v="2021-10-20 09:47:01.373000+00:00"/>
    <s v="2022-10-13 07:39:13.885000+00:00"/>
    <s v="GMC"/>
  </r>
  <r>
    <s v="Pooja Gawas"/>
    <n v="1000000"/>
    <s v="INR"/>
    <n v="0"/>
    <s v="8/22/22"/>
    <s v="Sales"/>
    <s v="stat_kcR4fZg7TU7jjk1jAVua3qGLRS4J5uFayEjK5j02wtv"/>
    <s v="Unqualified"/>
    <n v="0"/>
    <s v="OpportunityStatusType.Lost"/>
    <s v="cont_04NDqG7wiCCsgzWFRaas1DX7TEjnUDXwnNuajZenKpV"/>
    <x v="255"/>
    <s v="GMC renewal"/>
    <s v="lead_WIFzc6RXPV50d8QmE1hmvfSGju3tsU1jPLktecejCNf"/>
    <s v="Fibro India Precision Products Pvt Ltd"/>
    <s v="Trupti Suryavanshi"/>
    <s v="user_KLETV1op4MIjvKQ12xGsWi23CuPjDE6PT29nwG6T3MY"/>
    <s v="Pooja Gawas"/>
    <s v="2022-07-07 05:10:06.217000+00:00"/>
    <s v="2022-08-29 15:01:57.817000+00:00"/>
    <m/>
    <s v="Pune"/>
    <m/>
    <m/>
    <m/>
    <n v="41"/>
    <m/>
    <m/>
    <m/>
    <m/>
    <m/>
    <m/>
    <m/>
    <m/>
    <m/>
    <m/>
    <m/>
    <s v="Manufacturing"/>
    <m/>
    <m/>
    <m/>
    <m/>
    <m/>
    <m/>
    <m/>
    <m/>
    <m/>
    <m/>
    <m/>
    <m/>
    <s v="Jitin Gopi"/>
    <m/>
    <s v="user_L8E6IFhq6UCzKLHa45LUUTZCznDuyDwFrGaEp9DXiUM"/>
    <s v="Trupti Suryavanshi"/>
    <m/>
    <m/>
    <s v="August"/>
    <s v="Gated Content; Inbound"/>
    <m/>
    <m/>
    <s v="Employee Wellness Handbook"/>
    <m/>
    <m/>
    <m/>
    <s v="2021-07-06 11:26:05.801000+00:00"/>
    <s v="2022-08-29 15:02:45.294000+00:00"/>
    <s v="GMC"/>
  </r>
  <r>
    <s v="Vikas Gupta"/>
    <n v="3500000"/>
    <s v="INR"/>
    <n v="0"/>
    <s v="8/28/22"/>
    <s v="Sales"/>
    <s v="stat_1hn9nRJaLbI53NxPuSQgo90kRpbpKsFlwN4oEGNUTdO"/>
    <s v="Lost"/>
    <n v="0"/>
    <s v="OpportunityStatusType.Lost"/>
    <s v="cont_hdaSbjvPbYMpe6Ylh46cHmKUwWVEqfvLI21pM4LonYc"/>
    <x v="256"/>
    <s v="Our Quotes were High."/>
    <s v="lead_TOaZ0iB0NrQJYvvCk4sj2NsihRtgf2KttlKRxtGurhY"/>
    <s v="Viswaat Chemicals Ltd"/>
    <s v="Aditya Binani"/>
    <s v="user_lccnw70UrYzjPcbxrA5N9qp8LF1vx6aP08yPEdeU06P"/>
    <s v="Vikas Gupta"/>
    <s v="2022-08-10 10:58:03.275000+00:00"/>
    <s v="2022-08-29 13:40:15.551000+00:00"/>
    <m/>
    <s v="Mumbai"/>
    <m/>
    <m/>
    <m/>
    <n v="54"/>
    <m/>
    <m/>
    <m/>
    <m/>
    <m/>
    <m/>
    <m/>
    <m/>
    <m/>
    <m/>
    <m/>
    <s v="Manufacturing"/>
    <m/>
    <m/>
    <m/>
    <m/>
    <m/>
    <m/>
    <m/>
    <m/>
    <m/>
    <m/>
    <m/>
    <m/>
    <s v="Aniket Vahile"/>
    <m/>
    <s v="user_g5Yw4Z4XnIbmcGhJO80vdtFdd5ElcDlgYO3q8l82ODn"/>
    <s v="Aditya Binani"/>
    <m/>
    <m/>
    <s v="August; June; May"/>
    <s v="Cold Call"/>
    <m/>
    <m/>
    <s v="AM Opps - Kunal"/>
    <m/>
    <m/>
    <m/>
    <s v="2021-11-18 08:11:15.648000+00:00"/>
    <s v="2022-09-15 04:32:51.299000+00:00"/>
    <s v="GMC"/>
  </r>
  <r>
    <s v="Sanket Kulkarni"/>
    <n v="800000"/>
    <s v="INR"/>
    <n v="0"/>
    <s v="8/31/22"/>
    <s v="Sales"/>
    <s v="stat_kcR4fZg7TU7jjk1jAVua3qGLRS4J5uFayEjK5j02wtv"/>
    <s v="Unqualified"/>
    <n v="0"/>
    <s v="OpportunityStatusType.Lost"/>
    <m/>
    <x v="1"/>
    <s v="WC (Renewal)"/>
    <s v="lead_x3JuJ1VKKTbOpTsDH6VxQFDOJQfFKFCXfKiyEvKuEFs"/>
    <s v="Burckhardt Compression India Pvt Ltd"/>
    <s v="Bhairavi Jog"/>
    <s v="user_k8sSUtRXfYEMul9CBIF4ZOmv3vnev5cdEvVZbtETMKp"/>
    <s v="Sanket Kulkarni"/>
    <s v="2022-08-01 12:10:14.893000+00:00"/>
    <s v="2022-08-29 16:29:39.921000+00:00"/>
    <m/>
    <s v="Pune"/>
    <m/>
    <m/>
    <m/>
    <n v="106"/>
    <m/>
    <m/>
    <m/>
    <m/>
    <m/>
    <m/>
    <m/>
    <s v="PAID_SOCIAL"/>
    <m/>
    <m/>
    <m/>
    <s v="Oil &amp; Gas"/>
    <m/>
    <m/>
    <m/>
    <m/>
    <m/>
    <m/>
    <m/>
    <m/>
    <m/>
    <m/>
    <m/>
    <m/>
    <s v="Jitin Gopi"/>
    <m/>
    <s v="user_sREdxbAJihL2Zbgic7tyQ6Rc4Mny7HnD1RNGhA9DDYh"/>
    <s v="Prajakta Sahastrabudhe"/>
    <s v="Anjali Nishu"/>
    <m/>
    <s v="December; January"/>
    <s v="Cold Call"/>
    <s v="Naukri.com"/>
    <m/>
    <s v="Employee Engagement Handbook"/>
    <m/>
    <m/>
    <m/>
    <s v="2020-12-09 10:49:50.759000+00:00"/>
    <s v="2022-09-16 08:38:41.392000+00:00"/>
    <s v="WC"/>
  </r>
  <r>
    <s v="Abhiroop Ganguly"/>
    <n v="3500"/>
    <s v="INR"/>
    <n v="0"/>
    <s v="8/24/22"/>
    <s v="Sales"/>
    <s v="stat_1hn9nRJaLbI53NxPuSQgo90kRpbpKsFlwN4oEGNUTdO"/>
    <s v="Lost"/>
    <n v="0"/>
    <s v="OpportunityStatusType.Lost"/>
    <s v="cont_xMa4UkNoODXuUDt2fndXGZVycrR2e0Xe6L8AuQONp4Y"/>
    <x v="257"/>
    <s v="GPA - Renewal"/>
    <s v="lead_Ns1v3HzYSWKeirmaVc5BBnlrv3xgIhvbXL4pxKozlF2"/>
    <s v="MakroCare"/>
    <s v="Shreenath Bhat"/>
    <s v="user_U27GK6WjhLhUhi1EDKXV57xMpn8n8DMIOjci1q3UReZ"/>
    <s v="Abhiroop Ganguly"/>
    <s v="2022-08-16 06:04:56.129000+00:00"/>
    <s v="2022-08-29 12:38:07.459000+00:00"/>
    <m/>
    <s v="Hyderabad"/>
    <m/>
    <m/>
    <m/>
    <n v="225"/>
    <m/>
    <m/>
    <m/>
    <m/>
    <m/>
    <m/>
    <m/>
    <m/>
    <m/>
    <m/>
    <m/>
    <m/>
    <m/>
    <m/>
    <m/>
    <m/>
    <m/>
    <m/>
    <m/>
    <m/>
    <m/>
    <m/>
    <m/>
    <m/>
    <m/>
    <m/>
    <s v="user_vMd4rmcrSbjykdyL2J7rrYn84SWdcNc5FKligrmItPw"/>
    <s v="Shreenath Bhat"/>
    <m/>
    <m/>
    <s v="August"/>
    <s v="Gated Content"/>
    <m/>
    <m/>
    <s v="Employee Wellness Handbook"/>
    <m/>
    <m/>
    <m/>
    <s v="2022-01-13 11:17:08.146000+00:00"/>
    <s v="2022-09-23 13:05:35.605000+00:00"/>
    <s v="GPA"/>
  </r>
  <r>
    <s v="Sameer Iftekhari"/>
    <n v="2968711"/>
    <s v="INR"/>
    <n v="100"/>
    <s v="8/29/22"/>
    <s v="Sales"/>
    <s v="stat_OZRiD1474QRJIpvnjHCZfiIvKcVD6mIKSSTzg8SwDVx"/>
    <s v="Won- Payment Completed"/>
    <n v="1"/>
    <s v="OpportunityStatusType.Won"/>
    <s v="cont_ofxhp52cRsWF8E1p1zXz8jOZoNbssZHQbWZ0CeYZRNk"/>
    <x v="258"/>
    <m/>
    <s v="lead_ihq1M5tcL13HQZjvhRLnah5B42tGxlJgsqhdkfaXGZB"/>
    <s v="VILAS JAVDEKAR DEVELOPERS"/>
    <s v="Kaushlya Bhavsar"/>
    <s v="user_sREdxbAJihL2Zbgic7tyQ6Rc4Mny7HnD1RNGhA9DDYh"/>
    <s v="Prajakta Sahastrabudhe"/>
    <s v="2022-05-23 10:21:31.798000+00:00"/>
    <s v="2022-08-29 12:45:56.097000+00:00"/>
    <m/>
    <s v="Pune"/>
    <m/>
    <s v="2020-08-20 09:04:45+00:00"/>
    <m/>
    <n v="258"/>
    <m/>
    <m/>
    <m/>
    <m/>
    <m/>
    <m/>
    <m/>
    <m/>
    <m/>
    <m/>
    <m/>
    <s v="Construction &amp; Real Estate"/>
    <m/>
    <m/>
    <m/>
    <m/>
    <m/>
    <m/>
    <m/>
    <m/>
    <m/>
    <m/>
    <m/>
    <m/>
    <s v="Mrunmay Jalgaonkar"/>
    <m/>
    <s v="user_sREdxbAJihL2Zbgic7tyQ6Rc4Mny7HnD1RNGhA9DDYh"/>
    <s v="Prajakta Sahastrabudhe"/>
    <s v="Siddharth Angolkar"/>
    <m/>
    <s v="August"/>
    <s v="Cold Call"/>
    <s v="Naukri.com"/>
    <m/>
    <m/>
    <m/>
    <m/>
    <m/>
    <s v="2020-12-06 09:55:48.215000+00:00"/>
    <s v="2022-10-14 13:17:02.025000+00:00"/>
    <s v="GMC"/>
  </r>
  <r>
    <s v="Sameer Iftekhari"/>
    <n v="919237"/>
    <s v="INR"/>
    <n v="100"/>
    <s v="8/29/22"/>
    <s v="Sales"/>
    <s v="stat_OZRiD1474QRJIpvnjHCZfiIvKcVD6mIKSSTzg8SwDVx"/>
    <s v="Won- Payment Completed"/>
    <n v="1"/>
    <s v="OpportunityStatusType.Won"/>
    <s v="cont_ofxhp52cRsWF8E1p1zXz8jOZoNbssZHQbWZ0CeYZRNk"/>
    <x v="258"/>
    <m/>
    <s v="lead_ihq1M5tcL13HQZjvhRLnah5B42tGxlJgsqhdkfaXGZB"/>
    <s v="VILAS JAVDEKAR DEVELOPERS"/>
    <s v="Kaushlya Bhavsar"/>
    <s v="user_sREdxbAJihL2Zbgic7tyQ6Rc4Mny7HnD1RNGhA9DDYh"/>
    <s v="Prajakta Sahastrabudhe"/>
    <s v="2022-05-23 11:32:50.813000+00:00"/>
    <s v="2022-08-29 12:46:03.657000+00:00"/>
    <m/>
    <s v="Pune"/>
    <m/>
    <s v="2020-08-20 09:04:45+00:00"/>
    <m/>
    <n v="258"/>
    <m/>
    <m/>
    <m/>
    <m/>
    <m/>
    <m/>
    <m/>
    <m/>
    <m/>
    <m/>
    <m/>
    <s v="Construction &amp; Real Estate"/>
    <m/>
    <m/>
    <m/>
    <m/>
    <m/>
    <m/>
    <m/>
    <m/>
    <m/>
    <m/>
    <m/>
    <m/>
    <s v="Mrunmay Jalgaonkar"/>
    <m/>
    <s v="user_sREdxbAJihL2Zbgic7tyQ6Rc4Mny7HnD1RNGhA9DDYh"/>
    <s v="Prajakta Sahastrabudhe"/>
    <s v="Siddharth Angolkar"/>
    <m/>
    <s v="August"/>
    <s v="Cold Call"/>
    <s v="Naukri.com"/>
    <m/>
    <m/>
    <m/>
    <m/>
    <m/>
    <s v="2020-12-06 09:55:48.215000+00:00"/>
    <s v="2022-10-14 13:17:02.025000+00:00"/>
    <s v="GPA"/>
  </r>
  <r>
    <s v="Abhiroop Ganguly"/>
    <n v="800000"/>
    <s v="INR"/>
    <n v="0"/>
    <s v="8/24/22"/>
    <s v="Sales"/>
    <s v="stat_1hn9nRJaLbI53NxPuSQgo90kRpbpKsFlwN4oEGNUTdO"/>
    <s v="Lost"/>
    <n v="0"/>
    <s v="OpportunityStatusType.Lost"/>
    <s v="cont_xMa4UkNoODXuUDt2fndXGZVycrR2e0Xe6L8AuQONp4Y"/>
    <x v="257"/>
    <s v="GMC - Renewal"/>
    <s v="lead_Ns1v3HzYSWKeirmaVc5BBnlrv3xgIhvbXL4pxKozlF2"/>
    <s v="MakroCare"/>
    <s v="Shreenath Bhat"/>
    <s v="user_U27GK6WjhLhUhi1EDKXV57xMpn8n8DMIOjci1q3UReZ"/>
    <s v="Abhiroop Ganguly"/>
    <s v="2022-07-04 06:59:07.994000+00:00"/>
    <s v="2022-08-29 12:37:54.110000+00:00"/>
    <m/>
    <s v="Hyderabad"/>
    <m/>
    <m/>
    <m/>
    <n v="225"/>
    <m/>
    <m/>
    <m/>
    <m/>
    <m/>
    <m/>
    <m/>
    <m/>
    <m/>
    <m/>
    <m/>
    <m/>
    <m/>
    <m/>
    <m/>
    <m/>
    <m/>
    <m/>
    <m/>
    <m/>
    <m/>
    <m/>
    <m/>
    <m/>
    <m/>
    <m/>
    <s v="user_vMd4rmcrSbjykdyL2J7rrYn84SWdcNc5FKligrmItPw"/>
    <s v="Shreenath Bhat"/>
    <m/>
    <m/>
    <s v="August"/>
    <s v="Gated Content"/>
    <m/>
    <m/>
    <s v="Employee Wellness Handbook"/>
    <m/>
    <m/>
    <m/>
    <s v="2022-01-13 11:17:08.146000+00:00"/>
    <s v="2022-09-23 13:05:35.605000+00:00"/>
    <s v="GMC"/>
  </r>
  <r>
    <s v="Mayur Gadiyar"/>
    <n v="3000000"/>
    <s v="INR"/>
    <n v="0"/>
    <s v="9/30/22"/>
    <s v="Sales"/>
    <s v="stat_kcR4fZg7TU7jjk1jAVua3qGLRS4J5uFayEjK5j02wtv"/>
    <s v="Unqualified"/>
    <n v="0"/>
    <s v="OpportunityStatusType.Lost"/>
    <s v="cont_GY6PyUG1uIe19rgUBQ4hyhrfz73gBB0F9j6E87mUC1A"/>
    <x v="259"/>
    <s v="Loop App"/>
    <s v="lead_qWw1mdp6yyENOax6krC9LHNzXRw38TXa9yJEzANKLzA"/>
    <s v="Cargill"/>
    <s v="Shreenath Bhat"/>
    <s v="user_bdUPAGjcS7p6513So3N4g3aWNS5HuBuVJi7bvCPAsLt"/>
    <s v="Mayur Gadiyar"/>
    <s v="2022-08-22 12:39:06.888000+00:00"/>
    <s v="2022-08-29 12:32:03.976000+00:00"/>
    <m/>
    <s v="Bangalore"/>
    <m/>
    <m/>
    <m/>
    <n v="4412"/>
    <m/>
    <m/>
    <m/>
    <m/>
    <m/>
    <m/>
    <m/>
    <m/>
    <m/>
    <m/>
    <m/>
    <s v="Manufacturing"/>
    <m/>
    <m/>
    <m/>
    <m/>
    <m/>
    <m/>
    <m/>
    <m/>
    <m/>
    <m/>
    <m/>
    <m/>
    <m/>
    <m/>
    <s v="user_vMd4rmcrSbjykdyL2J7rrYn84SWdcNc5FKligrmItPw"/>
    <s v="Shreenath Bhat"/>
    <m/>
    <m/>
    <s v="April"/>
    <s v="Cold Call"/>
    <m/>
    <m/>
    <s v="Vaccine inbound"/>
    <m/>
    <m/>
    <m/>
    <s v="2021-05-01 06:08:26.731000+00:00"/>
    <s v="2022-10-20 06:24:17.657000+00:00"/>
    <m/>
  </r>
  <r>
    <s v="Mayur Gadiyar"/>
    <n v="700000"/>
    <s v="INR"/>
    <n v="0"/>
    <s v="9/23/22"/>
    <s v="Sales"/>
    <s v="stat_kcR4fZg7TU7jjk1jAVua3qGLRS4J5uFayEjK5j02wtv"/>
    <s v="Unqualified"/>
    <n v="0"/>
    <s v="OpportunityStatusType.Lost"/>
    <s v="cont_jFB6YkZAtRfQ2z2NUeaJh8BySwJ9jvhtkR4VaLEJHjp"/>
    <x v="260"/>
    <s v="GMC - 1+3, 5 lakh"/>
    <s v="lead_FbBMDw0Cj2O4DMR0WxPjsSqnwnihC35SYYFcTbEXosn"/>
    <s v="Hand Digital"/>
    <s v="Shreenath Bhat"/>
    <s v="user_bdUPAGjcS7p6513So3N4g3aWNS5HuBuVJi7bvCPAsLt"/>
    <s v="Mayur Gadiyar"/>
    <s v="2022-08-25 12:06:55.391000+00:00"/>
    <s v="2022-08-29 12:31:14.044000+00:00"/>
    <m/>
    <s v="Mumbai"/>
    <m/>
    <m/>
    <m/>
    <n v="100"/>
    <m/>
    <m/>
    <m/>
    <m/>
    <m/>
    <m/>
    <m/>
    <m/>
    <m/>
    <m/>
    <m/>
    <m/>
    <s v="ICICI Lombard"/>
    <m/>
    <m/>
    <m/>
    <m/>
    <m/>
    <m/>
    <m/>
    <m/>
    <m/>
    <m/>
    <m/>
    <m/>
    <m/>
    <s v="user_vMd4rmcrSbjykdyL2J7rrYn84SWdcNc5FKligrmItPw"/>
    <s v="Shreenath Bhat"/>
    <m/>
    <m/>
    <s v="September"/>
    <s v="Cold Call"/>
    <m/>
    <m/>
    <m/>
    <m/>
    <m/>
    <m/>
    <s v="2022-08-25 12:02:25.339000+00:00"/>
    <s v="2022-09-09 08:30:37.995000+00:00"/>
    <s v="GMC"/>
  </r>
  <r>
    <s v="Moziez Chamadia"/>
    <n v="500000"/>
    <s v="INR"/>
    <n v="0"/>
    <s v="8/29/22"/>
    <s v="Sales"/>
    <s v="stat_1hn9nRJaLbI53NxPuSQgo90kRpbpKsFlwN4oEGNUTdO"/>
    <s v="Lost"/>
    <n v="0"/>
    <s v="OpportunityStatusType.Lost"/>
    <s v="cont_j0cwLs7o6Y8tOL7XdVKUVpguVopil32FROTbpcxQ0cV"/>
    <x v="261"/>
    <s v="GMC - Renewal dates he will mention over call, but would like to know about product completely."/>
    <s v="lead_pCJFf8WDgqdaiBQqG0jOAzLRiJPa3swxxrzmc0hl9lA"/>
    <s v="Globus Stores Private Limited"/>
    <s v="Shreenath Bhat"/>
    <s v="user_IgNfKH7wuLLjHvexoMm2PXWcnF3zYft0ZbMTyfwKRUg"/>
    <s v="Moziez Chamadia"/>
    <s v="2022-05-16 09:49:28.475000+00:00"/>
    <s v="2022-08-29 11:50:09.550000+00:00"/>
    <m/>
    <s v="Mumbai"/>
    <m/>
    <s v="2021-08-11 12:32:23+00:00"/>
    <m/>
    <n v="150"/>
    <m/>
    <m/>
    <m/>
    <m/>
    <m/>
    <m/>
    <m/>
    <m/>
    <m/>
    <m/>
    <m/>
    <s v="Retail"/>
    <s v="IFCO"/>
    <m/>
    <m/>
    <m/>
    <m/>
    <m/>
    <m/>
    <m/>
    <m/>
    <m/>
    <m/>
    <m/>
    <s v="Mrunmay Jalgaonkar"/>
    <m/>
    <s v="user_vMd4rmcrSbjykdyL2J7rrYn84SWdcNc5FKligrmItPw"/>
    <s v="Shreenath Bhat"/>
    <s v="Anjali Nishu"/>
    <m/>
    <s v="July; October"/>
    <s v="Cold Call; Inbound"/>
    <s v="Inbound via website"/>
    <m/>
    <s v="Employee Count 150"/>
    <m/>
    <m/>
    <m/>
    <s v="2021-08-11 12:35:08.108000+00:00"/>
    <s v="2022-09-09 16:40:25.633000+00:00"/>
    <s v="GMC"/>
  </r>
  <r>
    <s v="Prateek Wadhwa"/>
    <n v="40000"/>
    <s v="INR"/>
    <n v="0"/>
    <s v="8/31/22"/>
    <s v="Sales"/>
    <s v="stat_kcR4fZg7TU7jjk1jAVua3qGLRS4J5uFayEjK5j02wtv"/>
    <s v="Unqualified"/>
    <n v="0"/>
    <s v="OpportunityStatusType.Lost"/>
    <s v="cont_ScB5GflYeLhBFEIBvAcWZ3CHEVQOoz0fzbe3Rw2Vg7N"/>
    <x v="262"/>
    <m/>
    <s v="lead_sy84n5iEd92umxkB98pBwKN9A5wdcIYVfLm4S6pQj1o"/>
    <s v="Sigue Support Services Pvt. Ltd."/>
    <s v="Prateek Wadhwa"/>
    <s v="user_FdWFezbLzkYQcGsBUsjZO25nr2poK2nRbqV47Rs5Kfm"/>
    <s v="Prateek Wadhwa"/>
    <s v="2022-08-02 09:04:37.940000+00:00"/>
    <s v="2022-08-29 11:53:19.448000+00:00"/>
    <m/>
    <s v="Mumbai"/>
    <m/>
    <m/>
    <m/>
    <n v="5"/>
    <m/>
    <m/>
    <m/>
    <m/>
    <m/>
    <m/>
    <m/>
    <m/>
    <m/>
    <m/>
    <m/>
    <s v="Banking &amp; Finance"/>
    <m/>
    <m/>
    <m/>
    <m/>
    <m/>
    <m/>
    <m/>
    <m/>
    <m/>
    <m/>
    <m/>
    <m/>
    <s v="Jitin Gopi"/>
    <m/>
    <s v="user_FdWFezbLzkYQcGsBUsjZO25nr2poK2nRbqV47Rs5Kfm"/>
    <s v="Prateek Wadhwa"/>
    <m/>
    <m/>
    <s v="August"/>
    <s v="Cold Call"/>
    <m/>
    <m/>
    <m/>
    <m/>
    <m/>
    <m/>
    <s v="2021-07-08 07:38:27.753000+00:00"/>
    <s v="2022-09-02 14:09:54.400000+00:00"/>
    <s v="GMC"/>
  </r>
  <r>
    <s v="Mayur Gadiyar"/>
    <n v="150000"/>
    <s v="INR"/>
    <n v="0"/>
    <s v="9/23/22"/>
    <s v="Sales"/>
    <s v="stat_kcR4fZg7TU7jjk1jAVua3qGLRS4J5uFayEjK5j02wtv"/>
    <s v="Unqualified"/>
    <n v="0"/>
    <s v="OpportunityStatusType.Lost"/>
    <s v="cont_5wbXWpij9MUZFXY5UcZQaLZKPSOcYNQGrLMATe3jONF"/>
    <x v="260"/>
    <s v="GMC - renewal"/>
    <s v="lead_72zQYfPtJg85TIdNqVy5h4aNmdvNSwScWwc9c5fkSJ1"/>
    <s v="ResearchFox Consulting"/>
    <s v="Shreenath Bhat"/>
    <s v="user_bdUPAGjcS7p6513So3N4g3aWNS5HuBuVJi7bvCPAsLt"/>
    <s v="Mayur Gadiyar"/>
    <s v="2022-08-18 12:38:19.510000+00:00"/>
    <s v="2022-08-29 12:30:24.704000+00:00"/>
    <m/>
    <s v="Bangalore"/>
    <m/>
    <m/>
    <m/>
    <n v="35"/>
    <m/>
    <m/>
    <m/>
    <m/>
    <m/>
    <m/>
    <m/>
    <m/>
    <m/>
    <m/>
    <m/>
    <s v="Others"/>
    <m/>
    <m/>
    <m/>
    <m/>
    <m/>
    <m/>
    <m/>
    <m/>
    <m/>
    <m/>
    <m/>
    <m/>
    <s v="Aniket Vahile"/>
    <m/>
    <s v="user_vMd4rmcrSbjykdyL2J7rrYn84SWdcNc5FKligrmItPw"/>
    <s v="Shreenath Bhat"/>
    <m/>
    <m/>
    <s v="September"/>
    <s v="Cold Call"/>
    <s v="Lusha"/>
    <m/>
    <s v="Glengarry"/>
    <m/>
    <m/>
    <m/>
    <s v="2022-02-04 11:11:44.702000+00:00"/>
    <s v="2022-09-02 07:49:39.949000+00:00"/>
    <s v="GMC"/>
  </r>
  <r>
    <s v="Kashif Ahmad"/>
    <n v="200000"/>
    <s v="INR"/>
    <n v="0"/>
    <s v="9/30/22"/>
    <s v="Sales"/>
    <s v="stat_kcR4fZg7TU7jjk1jAVua3qGLRS4J5uFayEjK5j02wtv"/>
    <s v="Unqualified"/>
    <n v="0"/>
    <s v="OpportunityStatusType.Lost"/>
    <s v="cont_Nfh7hL4QYiVhaIpJDg4zBh1sZcFDjJv6gkxOsGGO2kC"/>
    <x v="263"/>
    <s v="GMC - Renewal in September"/>
    <s v="lead_cT7fq0Eja4BWNZFvWyrMmq39xO7zZ3zuZHLQrlujVgW"/>
    <s v="Ithena Technologies"/>
    <s v="Shreenath Bhat"/>
    <s v="user_LKRhV6rhcBe0uL8u70UUGeDjbMupuho4TaiAOCbT7HT"/>
    <s v="Kashif Ahmad"/>
    <s v="2022-06-27 06:21:30.752000+00:00"/>
    <s v="2022-08-29 11:49:56.359000+00:00"/>
    <m/>
    <s v="Pune"/>
    <m/>
    <m/>
    <m/>
    <n v="60"/>
    <m/>
    <m/>
    <m/>
    <m/>
    <m/>
    <m/>
    <m/>
    <m/>
    <m/>
    <m/>
    <m/>
    <s v="IT Services &amp; IT Consulting"/>
    <m/>
    <m/>
    <m/>
    <m/>
    <m/>
    <m/>
    <m/>
    <m/>
    <m/>
    <m/>
    <m/>
    <m/>
    <s v="Yogesh Paigude"/>
    <m/>
    <s v="user_vMd4rmcrSbjykdyL2J7rrYn84SWdcNc5FKligrmItPw"/>
    <s v="Shreenath Bhat"/>
    <m/>
    <m/>
    <s v="September"/>
    <s v="Cold Call"/>
    <s v="Linkedin"/>
    <m/>
    <m/>
    <m/>
    <m/>
    <m/>
    <s v="2022-01-10 13:09:06.211000+00:00"/>
    <s v="2022-08-29 11:51:31.170000+00:00"/>
    <s v="GMC"/>
  </r>
  <r>
    <s v="Moziez Chamadia"/>
    <n v="360000"/>
    <s v="INR"/>
    <n v="0"/>
    <s v="9/30/22"/>
    <s v="Sales"/>
    <s v="stat_kcR4fZg7TU7jjk1jAVua3qGLRS4J5uFayEjK5j02wtv"/>
    <s v="Unqualified"/>
    <n v="0"/>
    <s v="OpportunityStatusType.Lost"/>
    <s v="cont_GHvjrOl08ZAi6USZAABa4cD8kRzLvNA3QYaJtHJ8zeD"/>
    <x v="264"/>
    <s v="GMC - Fresh"/>
    <s v="lead_jPNwcn6uMfPYvdLJsJrFjhyoJplVJauUAm23idMFn8I"/>
    <s v="CredFine Digital India Pvt Ltd"/>
    <s v="Shreenath Bhat"/>
    <s v="user_IgNfKH7wuLLjHvexoMm2PXWcnF3zYft0ZbMTyfwKRUg"/>
    <s v="Moziez Chamadia"/>
    <s v="2022-06-20 05:42:52.045000+00:00"/>
    <s v="2022-08-29 11:41:02.728000+00:00"/>
    <m/>
    <s v="Mumbai"/>
    <m/>
    <m/>
    <m/>
    <n v="155"/>
    <m/>
    <m/>
    <m/>
    <m/>
    <m/>
    <m/>
    <m/>
    <m/>
    <m/>
    <m/>
    <m/>
    <s v="Banking &amp; Finance"/>
    <m/>
    <m/>
    <m/>
    <m/>
    <m/>
    <m/>
    <m/>
    <m/>
    <m/>
    <m/>
    <m/>
    <m/>
    <s v="Jithendra Goalla"/>
    <m/>
    <s v="user_vMd4rmcrSbjykdyL2J7rrYn84SWdcNc5FKligrmItPw"/>
    <s v="Shreenath Bhat"/>
    <m/>
    <m/>
    <s v="July"/>
    <s v="Cold Call"/>
    <m/>
    <m/>
    <m/>
    <m/>
    <m/>
    <m/>
    <s v="2022-05-23 07:04:04.379000+00:00"/>
    <s v="2022-09-02 18:01:19.235000+00:00"/>
    <s v="GMC"/>
  </r>
  <r>
    <s v="Kashif Ahmad"/>
    <n v="10000"/>
    <s v="INR"/>
    <n v="0"/>
    <s v="9/30/22"/>
    <s v="Sales"/>
    <s v="stat_kcR4fZg7TU7jjk1jAVua3qGLRS4J5uFayEjK5j02wtv"/>
    <s v="Unqualified"/>
    <n v="0"/>
    <s v="OpportunityStatusType.Lost"/>
    <s v="cont_Nfh7hL4QYiVhaIpJDg4zBh1sZcFDjJv6gkxOsGGO2kC"/>
    <x v="263"/>
    <s v="GPA - Renewal"/>
    <s v="lead_cT7fq0Eja4BWNZFvWyrMmq39xO7zZ3zuZHLQrlujVgW"/>
    <s v="Ithena Technologies"/>
    <s v="Shreenath Bhat"/>
    <s v="user_LKRhV6rhcBe0uL8u70UUGeDjbMupuho4TaiAOCbT7HT"/>
    <s v="Kashif Ahmad"/>
    <s v="2022-06-27 06:22:11.706000+00:00"/>
    <s v="2022-08-29 11:50:08.138000+00:00"/>
    <m/>
    <s v="Pune"/>
    <m/>
    <m/>
    <m/>
    <n v="60"/>
    <m/>
    <m/>
    <m/>
    <m/>
    <m/>
    <m/>
    <m/>
    <m/>
    <m/>
    <m/>
    <m/>
    <s v="IT Services &amp; IT Consulting"/>
    <m/>
    <m/>
    <m/>
    <m/>
    <m/>
    <m/>
    <m/>
    <m/>
    <m/>
    <m/>
    <m/>
    <m/>
    <s v="Yogesh Paigude"/>
    <m/>
    <s v="user_vMd4rmcrSbjykdyL2J7rrYn84SWdcNc5FKligrmItPw"/>
    <s v="Shreenath Bhat"/>
    <m/>
    <m/>
    <s v="September"/>
    <s v="Cold Call"/>
    <s v="Linkedin"/>
    <m/>
    <m/>
    <m/>
    <m/>
    <m/>
    <s v="2022-01-10 13:09:06.211000+00:00"/>
    <s v="2022-08-29 11:51:31.170000+00:00"/>
    <s v="GPA"/>
  </r>
  <r>
    <s v="Kashif Ahmad"/>
    <n v="100000"/>
    <s v="INR"/>
    <n v="0"/>
    <s v="8/31/22"/>
    <s v="Sales"/>
    <s v="stat_1hn9nRJaLbI53NxPuSQgo90kRpbpKsFlwN4oEGNUTdO"/>
    <s v="Lost"/>
    <n v="0"/>
    <s v="OpportunityStatusType.Lost"/>
    <s v="cont_7KH9EsfN7YOT7XLg9hbx238q7nqhJwwi21SpTkLlBIp"/>
    <x v="1"/>
    <s v="GMC - Renewal"/>
    <s v="lead_cLQpdxSgQ9Q2g2HmbIIazjbkrFNsRMwCXQhGQ1SXEcq"/>
    <s v="ThinkSmart IT Solutions Pvt. Ltd."/>
    <s v="Shreenath Bhat"/>
    <s v="user_LKRhV6rhcBe0uL8u70UUGeDjbMupuho4TaiAOCbT7HT"/>
    <s v="Kashif Ahmad"/>
    <s v="2022-07-19 12:10:29.183000+00:00"/>
    <s v="2022-08-29 10:17:08.278000+00:00"/>
    <m/>
    <s v="Pune"/>
    <m/>
    <m/>
    <m/>
    <n v="80"/>
    <m/>
    <m/>
    <m/>
    <m/>
    <m/>
    <m/>
    <m/>
    <m/>
    <m/>
    <m/>
    <m/>
    <s v="Professional Services"/>
    <m/>
    <m/>
    <m/>
    <m/>
    <m/>
    <m/>
    <m/>
    <m/>
    <m/>
    <m/>
    <m/>
    <m/>
    <m/>
    <m/>
    <s v="user_g5Yw4Z4XnIbmcGhJO80vdtFdd5ElcDlgYO3q8l82ODn"/>
    <s v="Aditya Binani"/>
    <m/>
    <m/>
    <s v="July"/>
    <s v="Cold Call"/>
    <m/>
    <m/>
    <s v="Lead Magnet Lead"/>
    <m/>
    <m/>
    <m/>
    <s v="2021-09-07 04:20:42.088000+00:00"/>
    <s v="2022-08-29 10:18:00.159000+00:00"/>
    <s v="GMC"/>
  </r>
  <r>
    <s v="Arun Iyer"/>
    <n v="0"/>
    <s v="INR"/>
    <n v="0"/>
    <d v="2022-07-07T00:00:00"/>
    <s v="Sales"/>
    <s v="stat_1hn9nRJaLbI53NxPuSQgo90kRpbpKsFlwN4oEGNUTdO"/>
    <s v="Lost"/>
    <n v="0"/>
    <s v="OpportunityStatusType.Lost"/>
    <s v="cont_NmqY00iePUNDlgq2artqb3x1sKT9lepFkWahEX3i120"/>
    <x v="265"/>
    <m/>
    <s v="lead_y5V2Zq5N1EkEnvIgHC94nSWpwAPfugzPW9EMPSZaJ3x"/>
    <s v="Harsco Environmental"/>
    <s v="Kaushlya Bhavsar"/>
    <s v="user_sREdxbAJihL2Zbgic7tyQ6Rc4Mny7HnD1RNGhA9DDYh"/>
    <s v="Prajakta Sahastrabudhe"/>
    <s v="2022-01-25 12:14:26.317000+00:00"/>
    <s v="2022-08-29 10:30:50.711000+00:00"/>
    <m/>
    <s v="Mumbai"/>
    <m/>
    <m/>
    <m/>
    <n v="80"/>
    <m/>
    <m/>
    <m/>
    <m/>
    <m/>
    <m/>
    <m/>
    <m/>
    <m/>
    <m/>
    <m/>
    <s v="Professional Services"/>
    <m/>
    <m/>
    <m/>
    <m/>
    <m/>
    <m/>
    <m/>
    <m/>
    <m/>
    <m/>
    <m/>
    <m/>
    <s v="Aniket Vahile"/>
    <m/>
    <s v="user_Jujy0sFufO9J3qwY7aNpCCnF6nFZMrfvciNEydEzhaI"/>
    <s v="Shreya Solanki"/>
    <m/>
    <m/>
    <s v="December"/>
    <s v="Cold Call; Gated Content"/>
    <s v="Naukri.com"/>
    <m/>
    <s v="Employee Wellness Handbook"/>
    <m/>
    <m/>
    <m/>
    <s v="2022-01-16 00:28:35.247000+00:00"/>
    <s v="2022-09-14 11:50:12.188000+00:00"/>
    <s v="Covid"/>
  </r>
  <r>
    <s v="Moziez Chamadia"/>
    <n v="700000"/>
    <s v="INR"/>
    <n v="0"/>
    <s v="9/30/22"/>
    <s v="Sales"/>
    <s v="stat_kcR4fZg7TU7jjk1jAVua3qGLRS4J5uFayEjK5j02wtv"/>
    <s v="Unqualified"/>
    <n v="0"/>
    <s v="OpportunityStatusType.Lost"/>
    <s v="cont_ja7s39VkJ3rotBTEbp07uFza9oCAgG5lm9NmKzTYobs"/>
    <x v="266"/>
    <s v="GMC"/>
    <s v="lead_v0feIat8jDxMn8weaKXEIADTRjVnqchtvXWLqBoNEcA"/>
    <s v="SolarSquare Energy"/>
    <s v="Pallab Gupta"/>
    <s v="user_IgNfKH7wuLLjHvexoMm2PXWcnF3zYft0ZbMTyfwKRUg"/>
    <s v="Moziez Chamadia"/>
    <s v="2022-08-08 05:32:07.116000+00:00"/>
    <s v="2022-08-29 11:37:08.566000+00:00"/>
    <m/>
    <s v="Mumbai"/>
    <m/>
    <m/>
    <m/>
    <n v="184"/>
    <m/>
    <m/>
    <m/>
    <m/>
    <m/>
    <m/>
    <m/>
    <m/>
    <m/>
    <m/>
    <m/>
    <s v="Manufacturing"/>
    <m/>
    <m/>
    <m/>
    <m/>
    <m/>
    <m/>
    <m/>
    <m/>
    <m/>
    <m/>
    <m/>
    <m/>
    <s v="Mrunmay Jalgaonkar"/>
    <m/>
    <s v="user_PApNwMjp7lPIEBp7acretouakdtYNVHpPO9ja9KoR5D"/>
    <s v="Pallab Gupta"/>
    <m/>
    <m/>
    <s v="August"/>
    <s v="Gated Content"/>
    <s v="Mr. E"/>
    <m/>
    <s v="Downloaded the guide: Designing employee healthcare plan"/>
    <m/>
    <m/>
    <m/>
    <s v="2021-11-07 11:39:08.672000+00:00"/>
    <s v="2022-09-09 11:37:34.455000+00:00"/>
    <m/>
  </r>
  <r>
    <s v="Kashif Ahmad"/>
    <n v="124000"/>
    <s v="INR"/>
    <n v="100"/>
    <s v="8/29/22"/>
    <s v="Sales"/>
    <s v="stat_OZRiD1474QRJIpvnjHCZfiIvKcVD6mIKSSTzg8SwDVx"/>
    <s v="Won- Payment Completed"/>
    <n v="1"/>
    <s v="OpportunityStatusType.Won"/>
    <s v="cont_aonsflIGFo2VZOUTA6r1CMXELAfRRpZUqwznPvIUlZZ"/>
    <x v="267"/>
    <s v="GMC- fresh -1+3"/>
    <s v="lead_RDbRjzJ5cx02QgMmkCOgRjlV3N7LAoUVIp1KrvEGvSl"/>
    <s v="Tentwenty Digital LLP(Fresh)"/>
    <s v="Bharti Bankey"/>
    <s v="user_LKRhV6rhcBe0uL8u70UUGeDjbMupuho4TaiAOCbT7HT"/>
    <s v="Kashif Ahmad"/>
    <s v="2022-03-31 08:17:09.419000+00:00"/>
    <s v="2022-08-29 07:24:34.550000+00:00"/>
    <m/>
    <s v="Goa"/>
    <m/>
    <s v="2022-03-17 12:00:12+00:00"/>
    <m/>
    <n v="27"/>
    <m/>
    <m/>
    <m/>
    <m/>
    <m/>
    <m/>
    <m/>
    <s v="ORGANIC_SEARCH"/>
    <m/>
    <m/>
    <m/>
    <s v="Digital Marketing &amp; Advertising"/>
    <m/>
    <m/>
    <m/>
    <m/>
    <m/>
    <m/>
    <m/>
    <m/>
    <m/>
    <m/>
    <m/>
    <m/>
    <m/>
    <m/>
    <s v="user_aM3WaaSUQQmaNnsm9l2FQRVWUEr8RN2ZdXzsuQUalQ3"/>
    <s v="Bharti Bankey"/>
    <s v="Siddharth Angolkar"/>
    <m/>
    <m/>
    <s v="Inbound"/>
    <s v="Inbound via website"/>
    <m/>
    <s v="Employee Count 25"/>
    <m/>
    <m/>
    <m/>
    <s v="2022-03-17 12:02:56.398000+00:00"/>
    <s v="2022-09-20 05:06:15.252000+00:00"/>
    <m/>
  </r>
  <r>
    <s v="Kashif Ahmad"/>
    <n v="30000"/>
    <s v="INR"/>
    <n v="0"/>
    <s v="8/20/22"/>
    <s v="Sales"/>
    <s v="stat_kcR4fZg7TU7jjk1jAVua3qGLRS4J5uFayEjK5j02wtv"/>
    <s v="Unqualified"/>
    <n v="0"/>
    <s v="OpportunityStatusType.Lost"/>
    <s v="cont_k9VuwCWOXX7LcmuaKlKFDVTuLk7Qye0jhWk1duoil3X"/>
    <x v="268"/>
    <s v="GPA (Renewal)"/>
    <s v="lead_OXdy1t2ynrOs7sNI1blJdPRVVzmknBByG3qC3dlBQil"/>
    <s v="pilz india"/>
    <s v="Pranav Kenjale"/>
    <s v="user_LKRhV6rhcBe0uL8u70UUGeDjbMupuho4TaiAOCbT7HT"/>
    <s v="Kashif Ahmad"/>
    <s v="2022-06-22 10:03:39.238000+00:00"/>
    <s v="2022-08-29 09:55:27.869000+00:00"/>
    <m/>
    <s v="Pune"/>
    <m/>
    <m/>
    <m/>
    <n v="35"/>
    <m/>
    <m/>
    <m/>
    <m/>
    <m/>
    <m/>
    <m/>
    <m/>
    <m/>
    <m/>
    <m/>
    <s v="Manufacturing"/>
    <m/>
    <m/>
    <m/>
    <m/>
    <m/>
    <m/>
    <m/>
    <m/>
    <m/>
    <m/>
    <m/>
    <m/>
    <m/>
    <m/>
    <s v="user_x9AtbGLhDmWYC9XAmYdfwBt9yiXbgMhBuZpIoFuN8Cd"/>
    <s v="Pranav Kenjale"/>
    <m/>
    <m/>
    <s v="August"/>
    <s v="Existing Account"/>
    <s v="own ref"/>
    <m/>
    <m/>
    <m/>
    <m/>
    <m/>
    <s v="2020-12-14 05:17:17.291000+00:00"/>
    <s v="2022-08-29 09:55:49.788000+00:00"/>
    <m/>
  </r>
  <r>
    <s v="Kashif Ahmad"/>
    <n v="200000"/>
    <s v="INR"/>
    <n v="0"/>
    <s v="8/20/22"/>
    <s v="Sales"/>
    <s v="stat_kcR4fZg7TU7jjk1jAVua3qGLRS4J5uFayEjK5j02wtv"/>
    <s v="Unqualified"/>
    <n v="0"/>
    <s v="OpportunityStatusType.Lost"/>
    <s v="cont_k9VuwCWOXX7LcmuaKlKFDVTuLk7Qye0jhWk1duoil3X"/>
    <x v="268"/>
    <s v="GMC (Renewal)"/>
    <s v="lead_OXdy1t2ynrOs7sNI1blJdPRVVzmknBByG3qC3dlBQil"/>
    <s v="pilz india"/>
    <s v="Pranav Kenjale"/>
    <s v="user_LKRhV6rhcBe0uL8u70UUGeDjbMupuho4TaiAOCbT7HT"/>
    <s v="Kashif Ahmad"/>
    <s v="2022-06-22 10:03:13.805000+00:00"/>
    <s v="2022-08-29 09:55:16.828000+00:00"/>
    <m/>
    <s v="Pune"/>
    <m/>
    <m/>
    <m/>
    <n v="35"/>
    <m/>
    <m/>
    <m/>
    <m/>
    <m/>
    <m/>
    <m/>
    <m/>
    <m/>
    <m/>
    <m/>
    <s v="Manufacturing"/>
    <m/>
    <m/>
    <m/>
    <m/>
    <m/>
    <m/>
    <m/>
    <m/>
    <m/>
    <m/>
    <m/>
    <m/>
    <m/>
    <m/>
    <s v="user_x9AtbGLhDmWYC9XAmYdfwBt9yiXbgMhBuZpIoFuN8Cd"/>
    <s v="Pranav Kenjale"/>
    <m/>
    <m/>
    <s v="August"/>
    <s v="Existing Account"/>
    <s v="own ref"/>
    <m/>
    <m/>
    <m/>
    <m/>
    <m/>
    <s v="2020-12-14 05:17:17.291000+00:00"/>
    <s v="2022-08-29 09:55:49.788000+00:00"/>
    <m/>
  </r>
  <r>
    <s v="Abhiroop Ganguly"/>
    <n v="60000"/>
    <s v="INR"/>
    <n v="0"/>
    <d v="2022-01-08T00:00:00"/>
    <s v="Sales"/>
    <s v="stat_kcR4fZg7TU7jjk1jAVua3qGLRS4J5uFayEjK5j02wtv"/>
    <s v="Unqualified"/>
    <n v="0"/>
    <s v="OpportunityStatusType.Lost"/>
    <s v="cont_9IT85Sq8Mmo3rQccieeTrUgc8a6mPAA5mJSmb5TP8If"/>
    <x v="269"/>
    <s v="GPA ren"/>
    <s v="lead_xlfiOkuZT1B05lYneu6lbMT1hAGeqMMq5cfROUhbw5H"/>
    <s v="Americhem Inc."/>
    <s v="Gauri Jori"/>
    <s v="user_U27GK6WjhLhUhi1EDKXV57xMpn8n8DMIOjci1q3UReZ"/>
    <s v="Abhiroop Ganguly"/>
    <s v="2022-08-24 04:53:49.332000+00:00"/>
    <s v="2022-08-29 06:32:15.350000+00:00"/>
    <m/>
    <s v="Pune"/>
    <m/>
    <s v="2020-08-14 08:05:16+00:00"/>
    <m/>
    <n v="19"/>
    <m/>
    <m/>
    <m/>
    <m/>
    <m/>
    <m/>
    <m/>
    <m/>
    <m/>
    <m/>
    <m/>
    <s v="Manufacturing"/>
    <m/>
    <m/>
    <m/>
    <m/>
    <m/>
    <m/>
    <m/>
    <m/>
    <m/>
    <m/>
    <m/>
    <m/>
    <s v="Jitin Gopi"/>
    <m/>
    <s v="user_5YHA1ZU4iP896lD1YJehdJcMx7ZEgWCpulT4T2c3pJ3"/>
    <s v="Gauri Jori"/>
    <m/>
    <m/>
    <s v="July"/>
    <s v="Cold Call"/>
    <m/>
    <m/>
    <m/>
    <m/>
    <m/>
    <m/>
    <s v="2020-12-06 09:46:35.555000+00:00"/>
    <s v="2022-09-16 05:24:37.301000+00:00"/>
    <m/>
  </r>
  <r>
    <s v="Anshum Naithani"/>
    <n v="500000"/>
    <s v="INR"/>
    <n v="100"/>
    <s v="8/27/22"/>
    <s v="Sales"/>
    <s v="stat_OZRiD1474QRJIpvnjHCZfiIvKcVD6mIKSSTzg8SwDVx"/>
    <s v="Won- Payment Completed"/>
    <n v="1"/>
    <s v="OpportunityStatusType.Won"/>
    <s v="cont_xzGEU2rgvLXw46m785lfhG494su9sLTnBl4OMF23Lyo"/>
    <x v="270"/>
    <s v="GMC (Renewal)"/>
    <s v="lead_qPOVRwia9CzlQQ7CDjx1Y7lnnDQqYmq2zwpEoyyrzSH"/>
    <s v="PINKVILLA"/>
    <s v="Pranav Kenjale"/>
    <s v="user_GL8PBiV4pvzsQLVHSdZLeMQAQcGjCvLkffg486DHfZJ"/>
    <s v="Anshum Naithani"/>
    <s v="2022-07-05 06:25:09.187000+00:00"/>
    <s v="2022-08-29 07:03:42.325000+00:00"/>
    <m/>
    <s v="Mumbai"/>
    <m/>
    <m/>
    <m/>
    <n v="173"/>
    <m/>
    <m/>
    <m/>
    <m/>
    <m/>
    <m/>
    <m/>
    <s v="PAID_SOCIAL"/>
    <m/>
    <m/>
    <m/>
    <s v="IT Services &amp; IT Consulting"/>
    <m/>
    <m/>
    <m/>
    <m/>
    <m/>
    <m/>
    <m/>
    <m/>
    <m/>
    <m/>
    <m/>
    <m/>
    <s v="Jithendra Goalla; Mrunmay Jalgaonkar"/>
    <m/>
    <s v="user_elsJRWsVnVWXwXYDqwMxWZeO0sLXCWVtdfpMy6LREbN"/>
    <s v="Suraj Jadhav"/>
    <s v="Jayesh Gandhi"/>
    <m/>
    <s v="August"/>
    <s v="Gated Content"/>
    <s v="Naukri.com"/>
    <m/>
    <s v="Employee Engagement Handbook"/>
    <m/>
    <m/>
    <m/>
    <s v="2022-05-09 09:49:21.257000+00:00"/>
    <s v="2022-10-10 07:34:03.141000+00:00"/>
    <s v="GMC"/>
  </r>
  <r>
    <s v="Anshum Naithani"/>
    <n v="1400000"/>
    <s v="INR"/>
    <n v="100"/>
    <s v="8/27/22"/>
    <s v="Sales"/>
    <s v="stat_OZRiD1474QRJIpvnjHCZfiIvKcVD6mIKSSTzg8SwDVx"/>
    <s v="Won- Payment Completed"/>
    <n v="1"/>
    <s v="OpportunityStatusType.Won"/>
    <s v="cont_Lwn8LyqiS67VCnjyKk8RUYZ86daCnRU2QX2KD6VGSK8"/>
    <x v="271"/>
    <s v="GMC Policy"/>
    <s v="lead_XKgtxjSdnn6L06KIxqXIOLVZmAvjM86y5p09JRuM524"/>
    <s v="DNIF"/>
    <s v="Shreenath Bhat"/>
    <s v="user_P3f70h2AcefBkFTBZpvA9LgDbjTmUIXkqdKqHJ5evwA"/>
    <s v="Manojkumar Tinna"/>
    <s v="2022-06-21 10:51:23.197000+00:00"/>
    <s v="2022-08-29 07:07:17.158000+00:00"/>
    <m/>
    <s v="Mumbai"/>
    <m/>
    <m/>
    <m/>
    <n v="187"/>
    <m/>
    <m/>
    <m/>
    <m/>
    <m/>
    <m/>
    <m/>
    <m/>
    <m/>
    <m/>
    <m/>
    <s v="IT Services &amp; IT Consulting"/>
    <m/>
    <m/>
    <m/>
    <m/>
    <m/>
    <m/>
    <m/>
    <m/>
    <m/>
    <m/>
    <m/>
    <m/>
    <s v="Jithendra Goalla"/>
    <m/>
    <s v="user_vMd4rmcrSbjykdyL2J7rrYn84SWdcNc5FKligrmItPw"/>
    <s v="Shreenath Bhat"/>
    <s v="Yogesh Shukla"/>
    <m/>
    <s v="August"/>
    <s v="Cold Call"/>
    <m/>
    <m/>
    <m/>
    <m/>
    <m/>
    <m/>
    <s v="2022-05-23 07:04:19.896000+00:00"/>
    <s v="2022-09-19 07:46:36.378000+00:00"/>
    <s v="GMC"/>
  </r>
  <r>
    <s v="Abhiroop Ganguly"/>
    <n v="750000"/>
    <s v="INR"/>
    <n v="0"/>
    <d v="2022-01-08T00:00:00"/>
    <s v="Sales"/>
    <s v="stat_kcR4fZg7TU7jjk1jAVua3qGLRS4J5uFayEjK5j02wtv"/>
    <s v="Unqualified"/>
    <n v="0"/>
    <s v="OpportunityStatusType.Lost"/>
    <s v="cont_9IT85Sq8Mmo3rQccieeTrUgc8a6mPAA5mJSmb5TP8If"/>
    <x v="269"/>
    <s v="GMC ren"/>
    <s v="lead_xlfiOkuZT1B05lYneu6lbMT1hAGeqMMq5cfROUhbw5H"/>
    <s v="Americhem Inc."/>
    <s v="Gauri Jori"/>
    <s v="user_U27GK6WjhLhUhi1EDKXV57xMpn8n8DMIOjci1q3UReZ"/>
    <s v="Abhiroop Ganguly"/>
    <s v="2022-08-24 04:52:36.112000+00:00"/>
    <s v="2022-08-29 06:31:55.506000+00:00"/>
    <m/>
    <s v="Pune"/>
    <m/>
    <s v="2020-08-14 08:05:16+00:00"/>
    <m/>
    <n v="19"/>
    <m/>
    <m/>
    <m/>
    <m/>
    <m/>
    <m/>
    <m/>
    <m/>
    <m/>
    <m/>
    <m/>
    <s v="Manufacturing"/>
    <m/>
    <m/>
    <m/>
    <m/>
    <m/>
    <m/>
    <m/>
    <m/>
    <m/>
    <m/>
    <m/>
    <m/>
    <s v="Jitin Gopi"/>
    <m/>
    <s v="user_5YHA1ZU4iP896lD1YJehdJcMx7ZEgWCpulT4T2c3pJ3"/>
    <s v="Gauri Jori"/>
    <m/>
    <m/>
    <s v="July"/>
    <s v="Cold Call"/>
    <m/>
    <m/>
    <m/>
    <m/>
    <m/>
    <m/>
    <s v="2020-12-06 09:46:35.555000+00:00"/>
    <s v="2022-09-16 05:24:37.301000+00:00"/>
    <m/>
  </r>
  <r>
    <s v="Abhiroop Ganguly"/>
    <n v="100000"/>
    <s v="INR"/>
    <n v="0"/>
    <s v="8/31/22"/>
    <s v="Sales"/>
    <s v="stat_kcR4fZg7TU7jjk1jAVua3qGLRS4J5uFayEjK5j02wtv"/>
    <s v="Unqualified"/>
    <n v="0"/>
    <s v="OpportunityStatusType.Lost"/>
    <m/>
    <x v="1"/>
    <s v="GPA (Renewal)"/>
    <s v="lead_6DwZs40B5teg43JvByepgFA64U1sTEY9jK43Ap4tTeU"/>
    <s v="Waaree Energies Ltd."/>
    <s v="Bhairavi Jog"/>
    <s v="user_U27GK6WjhLhUhi1EDKXV57xMpn8n8DMIOjci1q3UReZ"/>
    <s v="Abhiroop Ganguly"/>
    <s v="2022-06-29 12:44:04.826000+00:00"/>
    <s v="2022-08-29 06:13:22.886000+00:00"/>
    <m/>
    <s v="Mumbai"/>
    <m/>
    <m/>
    <m/>
    <n v="962"/>
    <m/>
    <m/>
    <m/>
    <m/>
    <m/>
    <m/>
    <m/>
    <m/>
    <m/>
    <m/>
    <m/>
    <s v="Renewables &amp; Environment"/>
    <m/>
    <m/>
    <m/>
    <m/>
    <m/>
    <m/>
    <m/>
    <m/>
    <m/>
    <m/>
    <m/>
    <m/>
    <s v="Deepak Yadav"/>
    <m/>
    <s v="user_228eUmsdKIb9OItgmiDq1zD4aPZ1eqiapbaLAGeBf8g"/>
    <s v="Bhairavi Jog"/>
    <m/>
    <m/>
    <s v="August"/>
    <s v="Cold Call"/>
    <m/>
    <m/>
    <m/>
    <m/>
    <m/>
    <m/>
    <s v="2021-07-13 07:22:45.367000+00:00"/>
    <s v="2022-10-13 07:39:09.540000+00:00"/>
    <s v="GPA"/>
  </r>
  <r>
    <s v="Abhiroop Ganguly"/>
    <n v="300000"/>
    <s v="INR"/>
    <n v="0"/>
    <d v="2022-01-08T00:00:00"/>
    <s v="Sales"/>
    <s v="stat_kcR4fZg7TU7jjk1jAVua3qGLRS4J5uFayEjK5j02wtv"/>
    <s v="Unqualified"/>
    <n v="0"/>
    <s v="OpportunityStatusType.Lost"/>
    <s v="cont_9IT85Sq8Mmo3rQccieeTrUgc8a6mPAA5mJSmb5TP8If"/>
    <x v="269"/>
    <s v="GTL ren"/>
    <s v="lead_xlfiOkuZT1B05lYneu6lbMT1hAGeqMMq5cfROUhbw5H"/>
    <s v="Americhem Inc."/>
    <s v="Gauri Jori"/>
    <s v="user_U27GK6WjhLhUhi1EDKXV57xMpn8n8DMIOjci1q3UReZ"/>
    <s v="Abhiroop Ganguly"/>
    <s v="2022-08-24 04:54:37.170000+00:00"/>
    <s v="2022-08-29 06:32:04.351000+00:00"/>
    <m/>
    <s v="Pune"/>
    <m/>
    <s v="2020-08-14 08:05:16+00:00"/>
    <m/>
    <n v="19"/>
    <m/>
    <m/>
    <m/>
    <m/>
    <m/>
    <m/>
    <m/>
    <m/>
    <m/>
    <m/>
    <m/>
    <s v="Manufacturing"/>
    <m/>
    <m/>
    <m/>
    <m/>
    <m/>
    <m/>
    <m/>
    <m/>
    <m/>
    <m/>
    <m/>
    <m/>
    <s v="Jitin Gopi"/>
    <m/>
    <s v="user_5YHA1ZU4iP896lD1YJehdJcMx7ZEgWCpulT4T2c3pJ3"/>
    <s v="Gauri Jori"/>
    <m/>
    <m/>
    <s v="July"/>
    <s v="Cold Call"/>
    <m/>
    <m/>
    <m/>
    <m/>
    <m/>
    <m/>
    <s v="2020-12-06 09:46:35.555000+00:00"/>
    <s v="2022-09-16 05:24:37.301000+00:00"/>
    <m/>
  </r>
  <r>
    <s v="Omkar Ghate"/>
    <n v="1800000"/>
    <s v="INR"/>
    <n v="0"/>
    <s v="8/31/22"/>
    <s v="Sales"/>
    <s v="stat_kcR4fZg7TU7jjk1jAVua3qGLRS4J5uFayEjK5j02wtv"/>
    <s v="Unqualified"/>
    <n v="0"/>
    <s v="OpportunityStatusType.Lost"/>
    <m/>
    <x v="1"/>
    <m/>
    <s v="lead_2QThVuecSiT3I4EuyEQZ5nMZMTewqZYh28f62M2MU9y"/>
    <s v="Examroom"/>
    <s v="Satyajit Chati"/>
    <s v="user_9SBRjyF0n4iWuhUdqRyQkFhl2J4uyNKhFWvvJEvunX8"/>
    <s v="Omkar Ghate"/>
    <s v="2022-07-07 11:52:46.772000+00:00"/>
    <s v="2022-08-29 05:46:39.773000+00:00"/>
    <m/>
    <s v="Bangalore"/>
    <m/>
    <m/>
    <m/>
    <n v="177"/>
    <m/>
    <m/>
    <m/>
    <m/>
    <m/>
    <m/>
    <m/>
    <m/>
    <m/>
    <m/>
    <m/>
    <s v="Education"/>
    <m/>
    <m/>
    <m/>
    <m/>
    <m/>
    <m/>
    <m/>
    <m/>
    <m/>
    <m/>
    <m/>
    <m/>
    <s v="Aniket Vahile"/>
    <m/>
    <s v="user_5IQTpX6DsnoeoDfxqzqojpVoQLXPh68nhDjLS5ETjYj"/>
    <s v="Satyajit Chati"/>
    <m/>
    <m/>
    <s v="September"/>
    <s v="Gated Content"/>
    <s v="Naukri.com"/>
    <m/>
    <s v="Employee Wellness Handbook"/>
    <m/>
    <m/>
    <m/>
    <s v="2022-03-11 04:21:43.761000+00:00"/>
    <s v="2022-10-10 02:49:26.568000+00:00"/>
    <m/>
  </r>
  <r>
    <s v="Abhiroop Ganguly"/>
    <n v="500000"/>
    <s v="INR"/>
    <n v="0"/>
    <s v="8/31/22"/>
    <s v="Sales"/>
    <s v="stat_kcR4fZg7TU7jjk1jAVua3qGLRS4J5uFayEjK5j02wtv"/>
    <s v="Unqualified"/>
    <n v="0"/>
    <s v="OpportunityStatusType.Lost"/>
    <m/>
    <x v="1"/>
    <s v="Non-EB"/>
    <s v="lead_6DwZs40B5teg43JvByepgFA64U1sTEY9jK43Ap4tTeU"/>
    <s v="Waaree Energies Ltd."/>
    <s v="Bhairavi Jog"/>
    <s v="user_U27GK6WjhLhUhi1EDKXV57xMpn8n8DMIOjci1q3UReZ"/>
    <s v="Abhiroop Ganguly"/>
    <s v="2022-06-29 12:44:34.996000+00:00"/>
    <s v="2022-08-29 06:12:49.560000+00:00"/>
    <m/>
    <s v="Mumbai"/>
    <m/>
    <m/>
    <m/>
    <n v="962"/>
    <m/>
    <m/>
    <m/>
    <m/>
    <m/>
    <m/>
    <m/>
    <m/>
    <m/>
    <m/>
    <m/>
    <s v="Renewables &amp; Environment"/>
    <m/>
    <m/>
    <m/>
    <m/>
    <m/>
    <m/>
    <m/>
    <m/>
    <m/>
    <m/>
    <m/>
    <m/>
    <s v="Deepak Yadav"/>
    <m/>
    <s v="user_228eUmsdKIb9OItgmiDq1zD4aPZ1eqiapbaLAGeBf8g"/>
    <s v="Bhairavi Jog"/>
    <m/>
    <m/>
    <s v="August"/>
    <s v="Cold Call"/>
    <m/>
    <m/>
    <m/>
    <m/>
    <m/>
    <m/>
    <s v="2021-07-13 07:22:45.367000+00:00"/>
    <s v="2022-10-13 07:39:09.540000+00:00"/>
    <s v="NON EB"/>
  </r>
  <r>
    <s v="Abhiroop Ganguly"/>
    <n v="3000000"/>
    <s v="INR"/>
    <n v="0"/>
    <s v="8/31/22"/>
    <s v="Sales"/>
    <s v="stat_kcR4fZg7TU7jjk1jAVua3qGLRS4J5uFayEjK5j02wtv"/>
    <s v="Unqualified"/>
    <n v="0"/>
    <s v="OpportunityStatusType.Lost"/>
    <m/>
    <x v="1"/>
    <s v="GMC (1+3)- Renewal"/>
    <s v="lead_6DwZs40B5teg43JvByepgFA64U1sTEY9jK43Ap4tTeU"/>
    <s v="Waaree Energies Ltd."/>
    <s v="Bhairavi Jog"/>
    <s v="user_U27GK6WjhLhUhi1EDKXV57xMpn8n8DMIOjci1q3UReZ"/>
    <s v="Abhiroop Ganguly"/>
    <s v="2022-06-29 12:42:37.027000+00:00"/>
    <s v="2022-08-29 06:12:19.631000+00:00"/>
    <m/>
    <s v="Mumbai"/>
    <m/>
    <m/>
    <m/>
    <n v="962"/>
    <m/>
    <m/>
    <m/>
    <m/>
    <m/>
    <m/>
    <m/>
    <m/>
    <m/>
    <m/>
    <m/>
    <s v="Renewables &amp; Environment"/>
    <m/>
    <m/>
    <m/>
    <m/>
    <m/>
    <m/>
    <m/>
    <m/>
    <m/>
    <m/>
    <m/>
    <m/>
    <s v="Deepak Yadav"/>
    <m/>
    <s v="user_228eUmsdKIb9OItgmiDq1zD4aPZ1eqiapbaLAGeBf8g"/>
    <s v="Bhairavi Jog"/>
    <m/>
    <m/>
    <s v="August"/>
    <s v="Cold Call"/>
    <m/>
    <m/>
    <m/>
    <m/>
    <m/>
    <m/>
    <s v="2021-07-13 07:22:45.367000+00:00"/>
    <s v="2022-10-13 07:39:09.540000+00:00"/>
    <s v="GMC"/>
  </r>
  <r>
    <s v="Sameer Iftekhari"/>
    <n v="59475"/>
    <s v="INR"/>
    <n v="100"/>
    <s v="8/29/22"/>
    <s v="Sales"/>
    <s v="stat_OZRiD1474QRJIpvnjHCZfiIvKcVD6mIKSSTzg8SwDVx"/>
    <s v="Won- Payment Completed"/>
    <n v="1"/>
    <s v="OpportunityStatusType.Won"/>
    <s v="cont_tBI85tnJDoy4N24fa8JehwfIJv2NQOhwQpcdJKaafoD"/>
    <x v="272"/>
    <s v="Marine Policy"/>
    <s v="lead_PHm9WdxFGg1sNAgHP5uqq4XoiLeJgzmnFqWDpxLvAeW"/>
    <s v="STARION INDIA PVT LTD"/>
    <s v="Pranav Kenjale"/>
    <s v="user_sREdxbAJihL2Zbgic7tyQ6Rc4Mny7HnD1RNGhA9DDYh"/>
    <s v="Prajakta Sahastrabudhe"/>
    <s v="2022-08-29 04:04:08.535000+00:00"/>
    <s v="2022-08-29 04:11:38.414000+00:00"/>
    <m/>
    <s v="Pune"/>
    <m/>
    <m/>
    <m/>
    <n v="150"/>
    <m/>
    <m/>
    <m/>
    <m/>
    <m/>
    <m/>
    <m/>
    <m/>
    <m/>
    <m/>
    <m/>
    <m/>
    <m/>
    <m/>
    <m/>
    <m/>
    <m/>
    <m/>
    <m/>
    <m/>
    <m/>
    <m/>
    <m/>
    <m/>
    <s v="Sakshi Soni"/>
    <m/>
    <s v="user_A8KOTZADnUtEQOLt4nSLAmteNStuGh80js75RYjrXVt"/>
    <s v="Sarvesh Pawar"/>
    <s v="Shriram Kulkarni"/>
    <m/>
    <s v="August; July"/>
    <s v="Cold Call"/>
    <s v="Naukri.com"/>
    <m/>
    <m/>
    <m/>
    <m/>
    <m/>
    <s v="2022-05-30 13:17:36.957000+00:00"/>
    <s v="2022-10-12 06:14:02.042000+00:00"/>
    <m/>
  </r>
  <r>
    <s v="Omkar Ghate"/>
    <n v="1350000"/>
    <s v="INR"/>
    <n v="0"/>
    <s v="8/31/22"/>
    <s v="Sales"/>
    <s v="stat_1hn9nRJaLbI53NxPuSQgo90kRpbpKsFlwN4oEGNUTdO"/>
    <s v="Lost"/>
    <n v="0"/>
    <s v="OpportunityStatusType.Lost"/>
    <s v="cont_tnrQwAXzwnq2tTUBWEHv5yOZzvgJE6GkstcGF7boYXg"/>
    <x v="273"/>
    <m/>
    <s v="lead_3z57FFMMZOKD60CKzESLndXv5PsfDJ1bN0wOwTcbzeu"/>
    <s v="eNyota Learning Pvt ltd"/>
    <s v="Kaushlya Bhavsar"/>
    <s v="user_9SBRjyF0n4iWuhUdqRyQkFhl2J4uyNKhFWvvJEvunX8"/>
    <s v="Omkar Ghate"/>
    <s v="2022-05-20 07:32:33.101000+00:00"/>
    <s v="2022-08-29 05:41:09.935000+00:00"/>
    <m/>
    <s v="Pune"/>
    <m/>
    <m/>
    <m/>
    <n v="116"/>
    <m/>
    <m/>
    <m/>
    <m/>
    <m/>
    <m/>
    <m/>
    <m/>
    <m/>
    <m/>
    <m/>
    <s v="IT Services &amp; IT Consulting"/>
    <m/>
    <m/>
    <m/>
    <m/>
    <m/>
    <m/>
    <m/>
    <m/>
    <m/>
    <m/>
    <m/>
    <m/>
    <s v="Jitin Gopi"/>
    <m/>
    <s v="user_g5Yw4Z4XnIbmcGhJO80vdtFdd5ElcDlgYO3q8l82ODn"/>
    <s v="Aditya Binani"/>
    <s v="Siddharth Angolkar"/>
    <m/>
    <s v="June"/>
    <s v="Cold Call"/>
    <m/>
    <m/>
    <m/>
    <m/>
    <m/>
    <m/>
    <s v="2021-08-25 11:24:13.666000+00:00"/>
    <s v="2022-09-05 11:32:36.479000+00:00"/>
    <s v="GMC"/>
  </r>
  <r>
    <s v="Tejas Kulkarni"/>
    <n v="100000"/>
    <s v="INR"/>
    <n v="0"/>
    <s v="8/25/22"/>
    <s v="Sales"/>
    <s v="stat_1hn9nRJaLbI53NxPuSQgo90kRpbpKsFlwN4oEGNUTdO"/>
    <s v="Lost"/>
    <n v="0"/>
    <s v="OpportunityStatusType.Lost"/>
    <m/>
    <x v="1"/>
    <s v="Owner Mr. Suresh is non respionsive since a long time"/>
    <s v="lead_XhS3LSlObTbkTjPSkB1BDD1kANQbebvYmyxmB6TCB3P"/>
    <s v="Uri Retail (Fresh)"/>
    <s v="Kaushlya Bhavsar"/>
    <s v="user_kbtBHYtBjVDNyI72HTF6C1SCvC7yVBiA6OrBOy3t96U"/>
    <s v="Tejas Kulkarni"/>
    <s v="2022-04-20 06:28:31.784000+00:00"/>
    <s v="2022-08-29 01:45:09.797000+00:00"/>
    <m/>
    <s v="Bangalore"/>
    <m/>
    <s v="2022-04-20 04:38:53+00:00"/>
    <m/>
    <n v="52"/>
    <m/>
    <m/>
    <m/>
    <m/>
    <m/>
    <m/>
    <m/>
    <s v="ORGANIC_SEARCH"/>
    <m/>
    <m/>
    <m/>
    <s v="Retail"/>
    <m/>
    <m/>
    <m/>
    <m/>
    <m/>
    <m/>
    <m/>
    <m/>
    <m/>
    <m/>
    <m/>
    <m/>
    <m/>
    <m/>
    <s v="user_g5Yw4Z4XnIbmcGhJO80vdtFdd5ElcDlgYO3q8l82ODn"/>
    <s v="Aditya Binani"/>
    <s v="Dr. Anil More"/>
    <m/>
    <m/>
    <s v="Inbound"/>
    <s v="Inbound via website"/>
    <m/>
    <s v="Employee Count 25"/>
    <m/>
    <m/>
    <m/>
    <s v="2022-04-20 04:39:19.691000+00:00"/>
    <s v="2022-08-29 01:45:09.847000+00:00"/>
    <s v="GMC"/>
  </r>
  <r>
    <s v="Vivek Singh"/>
    <n v="35000"/>
    <s v="INR"/>
    <n v="0"/>
    <s v="8/26/22"/>
    <s v="Sales"/>
    <s v="stat_1hn9nRJaLbI53NxPuSQgo90kRpbpKsFlwN4oEGNUTdO"/>
    <s v="Lost"/>
    <n v="0"/>
    <s v="OpportunityStatusType.Lost"/>
    <m/>
    <x v="1"/>
    <s v="GPA (Renewal)"/>
    <s v="lead_c51i7YyeAH20JtIS7QlDXfTN32XWMWGdPdhEFHmMPsU"/>
    <s v="TRUGlobal"/>
    <s v="Bhairavi Jog"/>
    <s v="user_6dalmZ7hmWD47jhCVGdU1SSEcFMsz9rWtW2jPORgJvj"/>
    <s v="Vivek Singh"/>
    <s v="2022-07-06 06:30:04.365000+00:00"/>
    <s v="2022-08-26 14:33:38.861000+00:00"/>
    <m/>
    <s v="Bangalore"/>
    <m/>
    <m/>
    <m/>
    <n v="150"/>
    <m/>
    <m/>
    <m/>
    <m/>
    <m/>
    <m/>
    <m/>
    <m/>
    <m/>
    <m/>
    <m/>
    <s v="Others"/>
    <m/>
    <m/>
    <m/>
    <m/>
    <m/>
    <m/>
    <m/>
    <m/>
    <m/>
    <m/>
    <m/>
    <m/>
    <s v="Yogesh Paigude"/>
    <m/>
    <s v="user_228eUmsdKIb9OItgmiDq1zD4aPZ1eqiapbaLAGeBf8g"/>
    <s v="Bhairavi Jog"/>
    <s v="Dr. Anil More"/>
    <m/>
    <s v="August"/>
    <s v="Cold Call"/>
    <s v="Linkedin"/>
    <m/>
    <m/>
    <m/>
    <m/>
    <m/>
    <s v="2022-01-10 13:09:20.736000+00:00"/>
    <s v="2022-08-26 14:33:38.913000+00:00"/>
    <s v="GPA"/>
  </r>
  <r>
    <s v="Vivek Singh"/>
    <n v="300000"/>
    <s v="INR"/>
    <n v="0"/>
    <s v="8/26/22"/>
    <s v="Sales"/>
    <s v="stat_1hn9nRJaLbI53NxPuSQgo90kRpbpKsFlwN4oEGNUTdO"/>
    <s v="Lost"/>
    <n v="0"/>
    <s v="OpportunityStatusType.Lost"/>
    <s v="cont_VyKc4sEWuJXuXDvZqm9YsEAC8CKShJl0PmiTNBT5oXs"/>
    <x v="274"/>
    <s v="GTLI Renewal"/>
    <s v="lead_exx2KXJin3rUhXENhJKKPzgX0YzX96GZojaByAf4DaF"/>
    <s v="Marketone International"/>
    <s v="Trupti Suryavanshi"/>
    <s v="user_6dalmZ7hmWD47jhCVGdU1SSEcFMsz9rWtW2jPORgJvj"/>
    <s v="Vivek Singh"/>
    <s v="2022-06-23 06:07:06.433000+00:00"/>
    <s v="2022-08-26 14:28:08.851000+00:00"/>
    <m/>
    <s v="Bangalore"/>
    <m/>
    <m/>
    <m/>
    <n v="90"/>
    <m/>
    <m/>
    <m/>
    <m/>
    <m/>
    <m/>
    <m/>
    <m/>
    <m/>
    <m/>
    <m/>
    <s v="Digital Marketing &amp; Advertising"/>
    <m/>
    <m/>
    <m/>
    <m/>
    <m/>
    <m/>
    <m/>
    <m/>
    <m/>
    <m/>
    <m/>
    <m/>
    <s v="Prashant Abhang"/>
    <m/>
    <s v="user_L8E6IFhq6UCzKLHa45LUUTZCznDuyDwFrGaEp9DXiUM"/>
    <s v="Trupti Suryavanshi"/>
    <s v="Snehal Mane"/>
    <m/>
    <s v="August; February"/>
    <s v="Cold Call"/>
    <m/>
    <m/>
    <m/>
    <m/>
    <m/>
    <m/>
    <s v="2022-05-07 04:45:24.273000+00:00"/>
    <s v="2022-09-08 09:44:33.649000+00:00"/>
    <s v="GTL"/>
  </r>
  <r>
    <s v="Vivek Singh"/>
    <n v="3265000"/>
    <s v="INR"/>
    <n v="0"/>
    <s v="8/26/22"/>
    <s v="Sales"/>
    <s v="stat_1hn9nRJaLbI53NxPuSQgo90kRpbpKsFlwN4oEGNUTdO"/>
    <s v="Lost"/>
    <n v="0"/>
    <s v="OpportunityStatusType.Lost"/>
    <m/>
    <x v="1"/>
    <s v="GMC (1+3)"/>
    <s v="lead_c51i7YyeAH20JtIS7QlDXfTN32XWMWGdPdhEFHmMPsU"/>
    <s v="TRUGlobal"/>
    <s v="Bhairavi Jog"/>
    <s v="user_6dalmZ7hmWD47jhCVGdU1SSEcFMsz9rWtW2jPORgJvj"/>
    <s v="Vivek Singh"/>
    <s v="2022-07-06 06:29:35.731000+00:00"/>
    <s v="2022-08-26 14:33:32.566000+00:00"/>
    <m/>
    <s v="Bangalore"/>
    <m/>
    <m/>
    <m/>
    <n v="150"/>
    <m/>
    <m/>
    <m/>
    <m/>
    <m/>
    <m/>
    <m/>
    <m/>
    <m/>
    <m/>
    <m/>
    <s v="Others"/>
    <m/>
    <m/>
    <m/>
    <m/>
    <m/>
    <m/>
    <m/>
    <m/>
    <m/>
    <m/>
    <m/>
    <m/>
    <s v="Yogesh Paigude"/>
    <m/>
    <s v="user_228eUmsdKIb9OItgmiDq1zD4aPZ1eqiapbaLAGeBf8g"/>
    <s v="Bhairavi Jog"/>
    <s v="Dr. Anil More"/>
    <m/>
    <s v="August"/>
    <s v="Cold Call"/>
    <s v="Linkedin"/>
    <m/>
    <m/>
    <m/>
    <m/>
    <m/>
    <s v="2022-01-10 13:09:20.736000+00:00"/>
    <s v="2022-08-26 14:33:38.913000+00:00"/>
    <s v="GMC"/>
  </r>
  <r>
    <s v="Pooja Gawas"/>
    <n v="500000"/>
    <s v="INR"/>
    <n v="0"/>
    <s v="9/30/22"/>
    <s v="Sales"/>
    <s v="stat_kcR4fZg7TU7jjk1jAVua3qGLRS4J5uFayEjK5j02wtv"/>
    <s v="Unqualified"/>
    <n v="0"/>
    <s v="OpportunityStatusType.Lost"/>
    <m/>
    <x v="1"/>
    <s v="GPA"/>
    <s v="lead_qyHCrPqmeWIaLypWQupKxKPXfoNQrZY4gG6sRHPcicT"/>
    <s v="SQS India Infoservices Private Limited"/>
    <s v="Aditya Binani"/>
    <s v="user_KLETV1op4MIjvKQ12xGsWi23CuPjDE6PT29nwG6T3MY"/>
    <s v="Pooja Gawas"/>
    <s v="2022-07-25 05:37:33.374000+00:00"/>
    <s v="2022-08-26 11:32:42.548000+00:00"/>
    <m/>
    <s v="Pune"/>
    <m/>
    <m/>
    <m/>
    <n v="730"/>
    <m/>
    <m/>
    <m/>
    <m/>
    <m/>
    <m/>
    <m/>
    <m/>
    <m/>
    <m/>
    <m/>
    <s v="IT Services &amp; IT Consulting"/>
    <m/>
    <m/>
    <m/>
    <m/>
    <m/>
    <m/>
    <m/>
    <m/>
    <m/>
    <m/>
    <m/>
    <m/>
    <s v="Prashant Abhang"/>
    <m/>
    <s v="user_g5Yw4Z4XnIbmcGhJO80vdtFdd5ElcDlgYO3q8l82ODn"/>
    <s v="Aditya Binani"/>
    <m/>
    <m/>
    <s v="October"/>
    <s v="Cold Call"/>
    <m/>
    <m/>
    <m/>
    <m/>
    <m/>
    <m/>
    <s v="2021-12-07 10:51:58.924000+00:00"/>
    <s v="2022-10-13 07:42:45.649000+00:00"/>
    <m/>
  </r>
  <r>
    <s v="Pooja Gawas"/>
    <n v="10000000"/>
    <s v="INR"/>
    <n v="0"/>
    <s v="9/30/22"/>
    <s v="Sales"/>
    <s v="stat_kcR4fZg7TU7jjk1jAVua3qGLRS4J5uFayEjK5j02wtv"/>
    <s v="Unqualified"/>
    <n v="0"/>
    <s v="OpportunityStatusType.Lost"/>
    <m/>
    <x v="1"/>
    <s v="GMC"/>
    <s v="lead_qyHCrPqmeWIaLypWQupKxKPXfoNQrZY4gG6sRHPcicT"/>
    <s v="SQS India Infoservices Private Limited"/>
    <s v="Aditya Binani"/>
    <s v="user_KLETV1op4MIjvKQ12xGsWi23CuPjDE6PT29nwG6T3MY"/>
    <s v="Pooja Gawas"/>
    <s v="2022-07-25 05:37:23.395000+00:00"/>
    <s v="2022-08-26 11:32:31.243000+00:00"/>
    <m/>
    <s v="Pune"/>
    <m/>
    <m/>
    <m/>
    <n v="730"/>
    <m/>
    <m/>
    <m/>
    <m/>
    <m/>
    <m/>
    <m/>
    <m/>
    <m/>
    <m/>
    <m/>
    <s v="IT Services &amp; IT Consulting"/>
    <m/>
    <m/>
    <m/>
    <m/>
    <m/>
    <m/>
    <m/>
    <m/>
    <m/>
    <m/>
    <m/>
    <m/>
    <s v="Prashant Abhang"/>
    <m/>
    <s v="user_g5Yw4Z4XnIbmcGhJO80vdtFdd5ElcDlgYO3q8l82ODn"/>
    <s v="Aditya Binani"/>
    <m/>
    <m/>
    <s v="October"/>
    <s v="Cold Call"/>
    <m/>
    <m/>
    <m/>
    <m/>
    <m/>
    <m/>
    <s v="2021-12-07 10:51:58.924000+00:00"/>
    <s v="2022-10-13 07:42:45.649000+00:00"/>
    <m/>
  </r>
  <r>
    <s v="Pooja Gawas"/>
    <n v="27547.1"/>
    <s v="INR"/>
    <n v="100"/>
    <s v="8/26/22"/>
    <s v="Sales"/>
    <s v="stat_OZRiD1474QRJIpvnjHCZfiIvKcVD6mIKSSTzg8SwDVx"/>
    <s v="Won- Payment Completed"/>
    <n v="1"/>
    <s v="OpportunityStatusType.Won"/>
    <m/>
    <x v="1"/>
    <s v="GPA"/>
    <s v="lead_koXn0DLfJaWzoFXJcIkatksJKqwF5PKZqnzhDyNlEDv"/>
    <s v="Hella India Automotive Pvt. Ltd."/>
    <s v="Satyajit Chati"/>
    <s v="user_KLETV1op4MIjvKQ12xGsWi23CuPjDE6PT29nwG6T3MY"/>
    <s v="Pooja Gawas"/>
    <s v="2022-04-21 08:48:05.650000+00:00"/>
    <s v="2022-08-26 10:02:51.839000+00:00"/>
    <m/>
    <s v="Pune"/>
    <m/>
    <s v="2021-06-15 12:59:33+00:00"/>
    <m/>
    <n v="1500"/>
    <m/>
    <m/>
    <m/>
    <m/>
    <m/>
    <m/>
    <m/>
    <m/>
    <m/>
    <m/>
    <m/>
    <s v="Manufacturing"/>
    <m/>
    <m/>
    <m/>
    <m/>
    <m/>
    <m/>
    <m/>
    <m/>
    <m/>
    <m/>
    <m/>
    <m/>
    <s v="Sakshi Soni"/>
    <m/>
    <s v="user_5IQTpX6DsnoeoDfxqzqojpVoQLXPh68nhDjLS5ETjYj"/>
    <s v="Satyajit Chati"/>
    <s v="Anjali Nishu"/>
    <m/>
    <s v="June"/>
    <s v="Inbound"/>
    <s v="Inbound via website"/>
    <m/>
    <s v="Employee Count 50"/>
    <m/>
    <m/>
    <m/>
    <s v="2021-06-15 13:02:12.036000+00:00"/>
    <s v="2022-08-26 10:03:26.308000+00:00"/>
    <m/>
  </r>
  <r>
    <s v="Kashif Ahmad"/>
    <n v="175000"/>
    <s v="INR"/>
    <n v="0"/>
    <s v="9/30/22"/>
    <s v="Sales"/>
    <s v="stat_kcR4fZg7TU7jjk1jAVua3qGLRS4J5uFayEjK5j02wtv"/>
    <s v="Unqualified"/>
    <n v="0"/>
    <s v="OpportunityStatusType.Lost"/>
    <s v="cont_JG2fvcsGoxuJqGML4zT9spKu2hMRtAZkq2DJp565Vkc"/>
    <x v="275"/>
    <s v="GMC Fresh"/>
    <s v="lead_y7z746pJA1t5kLUEHZEvdHyz8CpkODQqTdOoB96fABE"/>
    <s v="VBS - Vertedge business solutions"/>
    <s v="Daya Gowda"/>
    <s v="user_LKRhV6rhcBe0uL8u70UUGeDjbMupuho4TaiAOCbT7HT"/>
    <s v="Kashif Ahmad"/>
    <s v="2022-08-08 12:10:23.151000+00:00"/>
    <s v="2022-08-26 09:48:20.893000+00:00"/>
    <m/>
    <s v="Pune"/>
    <m/>
    <m/>
    <m/>
    <n v="35"/>
    <m/>
    <m/>
    <m/>
    <m/>
    <m/>
    <m/>
    <m/>
    <m/>
    <m/>
    <m/>
    <m/>
    <m/>
    <m/>
    <m/>
    <m/>
    <m/>
    <m/>
    <m/>
    <m/>
    <m/>
    <m/>
    <m/>
    <m/>
    <m/>
    <m/>
    <m/>
    <s v="user_encRk5bIEFN6ZA11h4WH2AdZTiZpogLSlMIaj0E30SZ"/>
    <s v="Daya Gowda"/>
    <m/>
    <m/>
    <m/>
    <s v="Gated Content"/>
    <m/>
    <m/>
    <s v="Employee Engagement Handbook"/>
    <m/>
    <m/>
    <m/>
    <s v="2022-07-28 14:04:16.934000+00:00"/>
    <s v="2022-09-01 12:00:54.659000+00:00"/>
    <m/>
  </r>
  <r>
    <s v="Kashif Ahmad"/>
    <n v="65000"/>
    <s v="INR"/>
    <n v="0"/>
    <s v="8/31/22"/>
    <s v="Sales"/>
    <s v="stat_kcR4fZg7TU7jjk1jAVua3qGLRS4J5uFayEjK5j02wtv"/>
    <s v="Unqualified"/>
    <n v="0"/>
    <s v="OpportunityStatusType.Lost"/>
    <m/>
    <x v="1"/>
    <s v="GMC-FResh"/>
    <s v="lead_EO56SLUMKeFDeNv9NkaWn1cQmclVNRZENwvIVnUiF0k"/>
    <s v="mezink"/>
    <s v="Bharti Bankey"/>
    <s v="user_LKRhV6rhcBe0uL8u70UUGeDjbMupuho4TaiAOCbT7HT"/>
    <s v="Kashif Ahmad"/>
    <s v="2022-06-22 09:13:48.043000+00:00"/>
    <s v="2022-08-26 09:42:12.846000+00:00"/>
    <m/>
    <s v="Delhi"/>
    <m/>
    <s v="2022-06-20 18:28:36+00:00"/>
    <m/>
    <n v="15"/>
    <m/>
    <m/>
    <m/>
    <m/>
    <m/>
    <m/>
    <m/>
    <s v="ORGANIC_SEARCH"/>
    <m/>
    <m/>
    <m/>
    <m/>
    <m/>
    <m/>
    <m/>
    <m/>
    <m/>
    <m/>
    <m/>
    <m/>
    <m/>
    <m/>
    <m/>
    <m/>
    <m/>
    <m/>
    <s v="user_aM3WaaSUQQmaNnsm9l2FQRVWUEr8RN2ZdXzsuQUalQ3"/>
    <s v="Bharti Bankey"/>
    <m/>
    <m/>
    <m/>
    <s v="Inbound"/>
    <s v="Inbound via website"/>
    <m/>
    <s v="Employee Count 25"/>
    <m/>
    <m/>
    <m/>
    <s v="2022-06-20 18:31:27.969000+00:00"/>
    <s v="2022-08-26 09:42:55.521000+00:00"/>
    <m/>
  </r>
  <r>
    <s v="Kashif Ahmad"/>
    <n v="100000"/>
    <s v="INR"/>
    <n v="0"/>
    <s v="9/15/22"/>
    <s v="Sales"/>
    <s v="stat_kcR4fZg7TU7jjk1jAVua3qGLRS4J5uFayEjK5j02wtv"/>
    <s v="Unqualified"/>
    <n v="0"/>
    <s v="OpportunityStatusType.Lost"/>
    <m/>
    <x v="1"/>
    <s v="GMC ( Fresh Policy )"/>
    <s v="lead_fE3KjchiAuPCe2QxMR7IQL0j4cCfVeuoXFKYtc4Bgwv"/>
    <s v="Green World Renewable Energy LLC (Fresh)"/>
    <s v="Pranav Kenjale"/>
    <s v="user_LKRhV6rhcBe0uL8u70UUGeDjbMupuho4TaiAOCbT7HT"/>
    <s v="Kashif Ahmad"/>
    <s v="2022-04-29 10:23:26.119000+00:00"/>
    <s v="2022-08-26 09:39:13.390000+00:00"/>
    <m/>
    <m/>
    <m/>
    <m/>
    <m/>
    <n v="50"/>
    <m/>
    <m/>
    <m/>
    <m/>
    <m/>
    <m/>
    <m/>
    <m/>
    <m/>
    <m/>
    <m/>
    <s v="Renewables &amp; Environment"/>
    <m/>
    <m/>
    <m/>
    <m/>
    <m/>
    <m/>
    <m/>
    <m/>
    <m/>
    <m/>
    <m/>
    <m/>
    <m/>
    <m/>
    <s v="user_x9AtbGLhDmWYC9XAmYdfwBt9yiXbgMhBuZpIoFuN8Cd"/>
    <s v="Pranav Kenjale"/>
    <m/>
    <m/>
    <m/>
    <s v="Gated Content"/>
    <m/>
    <m/>
    <s v="Employee Engagement Handbook"/>
    <m/>
    <m/>
    <m/>
    <s v="2022-03-28 16:23:03.248000+00:00"/>
    <s v="2022-08-26 09:39:13.449000+00:00"/>
    <m/>
  </r>
  <r>
    <s v="Kashif Ahmad"/>
    <n v="400000"/>
    <s v="INR"/>
    <n v="0"/>
    <s v="8/31/22"/>
    <s v="Sales"/>
    <s v="stat_kcR4fZg7TU7jjk1jAVua3qGLRS4J5uFayEjK5j02wtv"/>
    <s v="Unqualified"/>
    <n v="0"/>
    <s v="OpportunityStatusType.Lost"/>
    <s v="cont_MGrte5hbvoF3qWCit9Mv30Pa8xqauU5aZp8keLaBqeX"/>
    <x v="276"/>
    <m/>
    <s v="lead_vqb7EAPGtpda6bstzQHrGNO3Q3d07d9ws7i2fOUqY8K"/>
    <s v="Demand Infotech Solutions"/>
    <s v="Vinoth Mohan"/>
    <s v="user_LKRhV6rhcBe0uL8u70UUGeDjbMupuho4TaiAOCbT7HT"/>
    <s v="Kashif Ahmad"/>
    <s v="2022-05-20 09:41:20.567000+00:00"/>
    <s v="2022-08-26 09:22:42.762000+00:00"/>
    <m/>
    <s v="Pune"/>
    <m/>
    <m/>
    <m/>
    <n v="60"/>
    <m/>
    <m/>
    <m/>
    <m/>
    <m/>
    <m/>
    <m/>
    <s v="PAID_SOCIAL"/>
    <m/>
    <m/>
    <m/>
    <s v="IT Services &amp; IT Consulting"/>
    <m/>
    <m/>
    <m/>
    <m/>
    <m/>
    <m/>
    <m/>
    <m/>
    <m/>
    <m/>
    <m/>
    <m/>
    <m/>
    <m/>
    <s v="user_N2Wvx57ff3o0vmVPS4RR0gXHdA5qVZKmxAMYwKh2zLa"/>
    <s v="Vinoth Mohan"/>
    <m/>
    <m/>
    <m/>
    <s v="Gated Content"/>
    <m/>
    <m/>
    <s v="Employee Wellness Handbook"/>
    <m/>
    <m/>
    <m/>
    <s v="2022-03-31 04:21:31.075000+00:00"/>
    <s v="2022-10-04 06:48:22.034000+00:00"/>
    <s v="GMC"/>
  </r>
  <r>
    <s v="Mayur Gadiyar"/>
    <n v="350000"/>
    <s v="INR"/>
    <n v="0"/>
    <d v="2022-01-09T00:00:00"/>
    <s v="Sales"/>
    <s v="stat_1hn9nRJaLbI53NxPuSQgo90kRpbpKsFlwN4oEGNUTdO"/>
    <s v="Lost"/>
    <n v="0"/>
    <s v="OpportunityStatusType.Lost"/>
    <s v="cont_JRudZsPdz7C8FkYMwRNOj9pua9SJNKOOnAyhkCyxX8F"/>
    <x v="277"/>
    <s v="Said they have a owner connect with Onsurity - will go ahead with them only Also there is a difference of 45 thousand between us and onsurity . we have a higher quote.  Onsurity is on a lower side even by providing maternity cover, whereas we havent given maternity cover Onsurity is also giving monthly payment option - Deal Lost"/>
    <s v="lead_5q0BRhwmMzEFyFj0jCyJ9FGaxygOLUAhqQ9rQLtao2H"/>
    <s v="Parekhplast India Ltd"/>
    <s v="Pranav Kenjale"/>
    <s v="user_bdUPAGjcS7p6513So3N4g3aWNS5HuBuVJi7bvCPAsLt"/>
    <s v="Mayur Gadiyar"/>
    <s v="2022-07-26 12:04:03.172000+00:00"/>
    <s v="2022-08-26 09:21:34.589000+00:00"/>
    <m/>
    <s v="Mumbai"/>
    <m/>
    <m/>
    <m/>
    <n v="50"/>
    <m/>
    <m/>
    <m/>
    <m/>
    <m/>
    <m/>
    <m/>
    <m/>
    <m/>
    <m/>
    <m/>
    <s v="Manufacturing"/>
    <m/>
    <m/>
    <m/>
    <m/>
    <m/>
    <m/>
    <m/>
    <m/>
    <m/>
    <m/>
    <m/>
    <m/>
    <s v="Jitin Gopi"/>
    <m/>
    <s v="user_x9AtbGLhDmWYC9XAmYdfwBt9yiXbgMhBuZpIoFuN8Cd"/>
    <s v="Pranav Kenjale"/>
    <m/>
    <m/>
    <s v="September"/>
    <s v="Cold Call"/>
    <m/>
    <m/>
    <s v="Vaccine inbound"/>
    <m/>
    <m/>
    <m/>
    <s v="2021-04-19 18:24:32.256000+00:00"/>
    <s v="2022-09-30 10:12:27.447000+00:00"/>
    <m/>
  </r>
  <r>
    <s v="Vrushali Kummar"/>
    <n v="1200000"/>
    <s v="INR"/>
    <n v="0"/>
    <d v="2022-03-09T00:00:00"/>
    <s v="Sales"/>
    <s v="stat_1hn9nRJaLbI53NxPuSQgo90kRpbpKsFlwN4oEGNUTdO"/>
    <s v="Lost"/>
    <n v="0"/>
    <s v="OpportunityStatusType.Lost"/>
    <s v="cont_EKJzH1RH0lQFqoVbZswSY0sDDdyh3Kz0Y1YZAVGG067"/>
    <x v="278"/>
    <s v="GTLI Renewal"/>
    <s v="lead_kmqDng7lIVrfd6KbLOI16SWMC1XZN6ELSKgR5wsPpa4"/>
    <s v="Capillary technologies"/>
    <s v="Trupti Suryavanshi"/>
    <s v="user_TZzywQwym26DjuswO479pxRhNKX152z8X1haCx2vcst"/>
    <s v="Vrushali Kummar"/>
    <s v="2022-07-22 06:25:27.910000+00:00"/>
    <s v="2022-08-26 09:08:03.551000+00:00"/>
    <m/>
    <s v="Bangalore"/>
    <m/>
    <m/>
    <m/>
    <n v="840"/>
    <m/>
    <m/>
    <m/>
    <m/>
    <m/>
    <m/>
    <m/>
    <s v="PAID_SOCIAL"/>
    <m/>
    <m/>
    <m/>
    <s v="IT Services &amp; IT Consulting"/>
    <m/>
    <m/>
    <m/>
    <m/>
    <m/>
    <m/>
    <m/>
    <m/>
    <m/>
    <m/>
    <m/>
    <m/>
    <m/>
    <m/>
    <s v="user_L8E6IFhq6UCzKLHa45LUUTZCznDuyDwFrGaEp9DXiUM"/>
    <s v="Trupti Suryavanshi"/>
    <m/>
    <m/>
    <s v="August"/>
    <s v="Gated Content"/>
    <m/>
    <m/>
    <s v="Vaccine Lead"/>
    <m/>
    <m/>
    <m/>
    <s v="2021-05-03 07:49:32.279000+00:00"/>
    <s v="2022-09-19 07:09:40.872000+00:00"/>
    <s v="GTL"/>
  </r>
  <r>
    <s v="Navin Panjwani"/>
    <n v="200000"/>
    <s v="INR"/>
    <n v="0"/>
    <s v="9/30/22"/>
    <s v="Sales"/>
    <s v="stat_kcR4fZg7TU7jjk1jAVua3qGLRS4J5uFayEjK5j02wtv"/>
    <s v="Unqualified"/>
    <n v="0"/>
    <s v="OpportunityStatusType.Lost"/>
    <s v="cont_vbIt0mUgxdo7sul1qaVpTxNL4qgStFbW9mLnl3Vzvuf"/>
    <x v="279"/>
    <m/>
    <s v="lead_VSbEaNsR68wd4JB29CxaEJ83GZ77OB1sTHfo1R6ZudR"/>
    <s v="Transient HR"/>
    <s v="Prateek Wadhwa"/>
    <s v="user_sD3YjSs92XKUfD0OPHeo886g6tW6aCM0iUhX5VVUuJi"/>
    <s v="Navin Panjwani"/>
    <s v="2022-08-05 07:01:29.385000+00:00"/>
    <s v="2022-08-26 08:35:15.880000+00:00"/>
    <m/>
    <s v="Mumbai"/>
    <m/>
    <m/>
    <m/>
    <n v="325"/>
    <m/>
    <m/>
    <m/>
    <m/>
    <m/>
    <m/>
    <m/>
    <m/>
    <m/>
    <m/>
    <m/>
    <s v="Manufacturing"/>
    <m/>
    <m/>
    <m/>
    <m/>
    <m/>
    <m/>
    <m/>
    <m/>
    <m/>
    <m/>
    <m/>
    <m/>
    <s v="Jitin Gopi"/>
    <m/>
    <s v="user_FdWFezbLzkYQcGsBUsjZO25nr2poK2nRbqV47Rs5Kfm"/>
    <s v="Prateek Wadhwa"/>
    <m/>
    <m/>
    <s v="September"/>
    <s v="Cold Call"/>
    <m/>
    <m/>
    <m/>
    <m/>
    <m/>
    <m/>
    <s v="2021-11-17 01:30:09.917000+00:00"/>
    <s v="2022-08-26 08:35:38.102000+00:00"/>
    <s v="WC"/>
  </r>
  <r>
    <s v="Vrushali Kummar"/>
    <n v="120000"/>
    <s v="INR"/>
    <n v="0"/>
    <s v="8/24/22"/>
    <s v="Sales"/>
    <s v="stat_1hn9nRJaLbI53NxPuSQgo90kRpbpKsFlwN4oEGNUTdO"/>
    <s v="Lost"/>
    <n v="0"/>
    <s v="OpportunityStatusType.Lost"/>
    <s v="cont_EKJzH1RH0lQFqoVbZswSY0sDDdyh3Kz0Y1YZAVGG067"/>
    <x v="278"/>
    <s v="GPA Renewal"/>
    <s v="lead_kmqDng7lIVrfd6KbLOI16SWMC1XZN6ELSKgR5wsPpa4"/>
    <s v="Capillary technologies"/>
    <s v="Trupti Suryavanshi"/>
    <s v="user_TZzywQwym26DjuswO479pxRhNKX152z8X1haCx2vcst"/>
    <s v="Vrushali Kummar"/>
    <s v="2022-06-28 09:31:35.263000+00:00"/>
    <s v="2022-08-26 09:06:45.250000+00:00"/>
    <m/>
    <s v="Bangalore"/>
    <m/>
    <m/>
    <m/>
    <n v="840"/>
    <m/>
    <m/>
    <m/>
    <m/>
    <m/>
    <m/>
    <m/>
    <s v="PAID_SOCIAL"/>
    <m/>
    <m/>
    <m/>
    <s v="IT Services &amp; IT Consulting"/>
    <m/>
    <m/>
    <m/>
    <m/>
    <m/>
    <m/>
    <m/>
    <m/>
    <m/>
    <m/>
    <m/>
    <m/>
    <m/>
    <m/>
    <s v="user_L8E6IFhq6UCzKLHa45LUUTZCznDuyDwFrGaEp9DXiUM"/>
    <s v="Trupti Suryavanshi"/>
    <m/>
    <m/>
    <s v="August"/>
    <s v="Gated Content"/>
    <m/>
    <m/>
    <s v="Vaccine Lead"/>
    <m/>
    <m/>
    <m/>
    <s v="2021-05-03 07:49:32.279000+00:00"/>
    <s v="2022-09-19 07:09:40.872000+00:00"/>
    <s v="GPA"/>
  </r>
  <r>
    <s v="Vrushali Kummar"/>
    <n v="6150000"/>
    <s v="INR"/>
    <n v="0"/>
    <s v="8/24/22"/>
    <s v="Sales"/>
    <s v="stat_1hn9nRJaLbI53NxPuSQgo90kRpbpKsFlwN4oEGNUTdO"/>
    <s v="Lost"/>
    <n v="0"/>
    <s v="OpportunityStatusType.Lost"/>
    <s v="cont_EKJzH1RH0lQFqoVbZswSY0sDDdyh3Kz0Y1YZAVGG067"/>
    <x v="278"/>
    <s v="GMC Renewal"/>
    <s v="lead_kmqDng7lIVrfd6KbLOI16SWMC1XZN6ELSKgR5wsPpa4"/>
    <s v="Capillary technologies"/>
    <s v="Trupti Suryavanshi"/>
    <s v="user_TZzywQwym26DjuswO479pxRhNKX152z8X1haCx2vcst"/>
    <s v="Vrushali Kummar"/>
    <s v="2022-06-28 09:25:55.152000+00:00"/>
    <s v="2022-08-26 09:06:32.181000+00:00"/>
    <m/>
    <s v="Bangalore"/>
    <m/>
    <m/>
    <m/>
    <n v="840"/>
    <m/>
    <m/>
    <m/>
    <m/>
    <m/>
    <m/>
    <m/>
    <s v="PAID_SOCIAL"/>
    <m/>
    <m/>
    <m/>
    <s v="IT Services &amp; IT Consulting"/>
    <m/>
    <m/>
    <m/>
    <m/>
    <m/>
    <m/>
    <m/>
    <m/>
    <m/>
    <m/>
    <m/>
    <m/>
    <m/>
    <m/>
    <s v="user_L8E6IFhq6UCzKLHa45LUUTZCznDuyDwFrGaEp9DXiUM"/>
    <s v="Trupti Suryavanshi"/>
    <m/>
    <m/>
    <s v="August"/>
    <s v="Gated Content"/>
    <m/>
    <m/>
    <s v="Vaccine Lead"/>
    <m/>
    <m/>
    <m/>
    <s v="2021-05-03 07:49:32.279000+00:00"/>
    <s v="2022-09-19 07:09:40.872000+00:00"/>
    <s v="GMC"/>
  </r>
  <r>
    <s v="Vivek Singh"/>
    <n v="5000000"/>
    <s v="INR"/>
    <n v="0"/>
    <s v="8/24/22"/>
    <s v="Sales"/>
    <s v="stat_kcR4fZg7TU7jjk1jAVua3qGLRS4J5uFayEjK5j02wtv"/>
    <s v="Unqualified"/>
    <n v="0"/>
    <s v="OpportunityStatusType.Lost"/>
    <s v="cont_B9WCVXBP8U1rR7KXr3zKgzDC6XTyTxXj9vdghwc4xiz"/>
    <x v="280"/>
    <s v="new india -insurance comapny tpa-mediassist 1+5"/>
    <s v="lead_iof6vM21AXoNyKikrY68TZMGgigE5cYj7RLQaS2OUeW"/>
    <s v="Taal Tech"/>
    <s v="Gauri Munge"/>
    <s v="user_6dalmZ7hmWD47jhCVGdU1SSEcFMsz9rWtW2jPORgJvj"/>
    <s v="Vivek Singh"/>
    <s v="2022-08-24 09:39:50.906000+00:00"/>
    <s v="2022-08-26 08:18:22.664000+00:00"/>
    <m/>
    <s v="Bangalore"/>
    <m/>
    <m/>
    <m/>
    <m/>
    <m/>
    <m/>
    <m/>
    <m/>
    <m/>
    <m/>
    <m/>
    <m/>
    <m/>
    <m/>
    <m/>
    <s v="Others"/>
    <m/>
    <m/>
    <m/>
    <m/>
    <m/>
    <m/>
    <m/>
    <m/>
    <m/>
    <m/>
    <m/>
    <m/>
    <m/>
    <m/>
    <s v="user_2jRs4eIjwv8MozxYA1DE9MMy0FWf2gMgweg2LiJNu64"/>
    <s v="Gauri Munge"/>
    <m/>
    <m/>
    <s v="September"/>
    <s v="Gated Content"/>
    <m/>
    <m/>
    <s v="Downloaded the guide: Employee Wellness Handbook"/>
    <m/>
    <m/>
    <m/>
    <s v="2021-12-11 05:16:41.527000+00:00"/>
    <s v="2022-08-26 08:18:22.728000+00:00"/>
    <m/>
  </r>
  <r>
    <s v="Naveen Kumar"/>
    <n v="10000"/>
    <s v="INR"/>
    <n v="0"/>
    <s v="8/30/22"/>
    <s v="Sales"/>
    <s v="stat_1hn9nRJaLbI53NxPuSQgo90kRpbpKsFlwN4oEGNUTdO"/>
    <s v="Lost"/>
    <n v="0"/>
    <s v="OpportunityStatusType.Lost"/>
    <s v="cont_CNiBWVoFwEgBCKNtoE9gZzYu2zXxJytUvZuuKAxtIyH"/>
    <x v="37"/>
    <s v="GPA - Fresh - Client still Unsure"/>
    <s v="lead_stQIwqTlufxHJ8Uif6OlpfbuFGVXyZqzId31hOIMTrC"/>
    <s v="Esmech Equipment Pvt. Ltd."/>
    <s v="Shreenath Bhat"/>
    <s v="user_N52PP2uP2VZc2gm0nhh6CNFSif4n85g1cdxoNFd9ct0"/>
    <s v="Naveen Kumar"/>
    <s v="2022-06-22 03:36:56.914000+00:00"/>
    <s v="2022-08-26 07:39:48.032000+00:00"/>
    <m/>
    <s v="Mumbai"/>
    <m/>
    <m/>
    <m/>
    <n v="250"/>
    <m/>
    <m/>
    <m/>
    <m/>
    <m/>
    <m/>
    <m/>
    <m/>
    <m/>
    <m/>
    <m/>
    <s v="Manufacturing"/>
    <m/>
    <m/>
    <m/>
    <m/>
    <m/>
    <m/>
    <m/>
    <m/>
    <m/>
    <m/>
    <m/>
    <m/>
    <s v="Mrunmay Jalgaonkar"/>
    <m/>
    <s v="user_vMd4rmcrSbjykdyL2J7rrYn84SWdcNc5FKligrmItPw"/>
    <s v="Shreenath Bhat"/>
    <m/>
    <m/>
    <m/>
    <s v="Cold Call"/>
    <m/>
    <m/>
    <m/>
    <m/>
    <m/>
    <m/>
    <s v="2022-04-03 18:13:55.077000+00:00"/>
    <s v="2022-09-29 04:04:57.443000+00:00"/>
    <s v="GPA"/>
  </r>
  <r>
    <s v="Navin Panjwani"/>
    <n v="300000"/>
    <s v="INR"/>
    <n v="0"/>
    <s v="9/30/22"/>
    <s v="Sales"/>
    <s v="stat_kcR4fZg7TU7jjk1jAVua3qGLRS4J5uFayEjK5j02wtv"/>
    <s v="Unqualified"/>
    <n v="0"/>
    <s v="OpportunityStatusType.Lost"/>
    <s v="cont_vbIt0mUgxdo7sul1qaVpTxNL4qgStFbW9mLnl3Vzvuf"/>
    <x v="279"/>
    <m/>
    <s v="lead_VSbEaNsR68wd4JB29CxaEJ83GZ77OB1sTHfo1R6ZudR"/>
    <s v="Transient HR"/>
    <s v="Prateek Wadhwa"/>
    <s v="user_sD3YjSs92XKUfD0OPHeo886g6tW6aCM0iUhX5VVUuJi"/>
    <s v="Navin Panjwani"/>
    <s v="2022-08-04 11:02:53.225000+00:00"/>
    <s v="2022-08-26 08:35:08.855000+00:00"/>
    <m/>
    <s v="Mumbai"/>
    <m/>
    <m/>
    <m/>
    <n v="325"/>
    <m/>
    <m/>
    <m/>
    <m/>
    <m/>
    <m/>
    <m/>
    <m/>
    <m/>
    <m/>
    <m/>
    <s v="Manufacturing"/>
    <m/>
    <m/>
    <m/>
    <m/>
    <m/>
    <m/>
    <m/>
    <m/>
    <m/>
    <m/>
    <m/>
    <m/>
    <s v="Jitin Gopi"/>
    <m/>
    <s v="user_FdWFezbLzkYQcGsBUsjZO25nr2poK2nRbqV47Rs5Kfm"/>
    <s v="Prateek Wadhwa"/>
    <m/>
    <m/>
    <s v="September"/>
    <s v="Cold Call"/>
    <m/>
    <m/>
    <m/>
    <m/>
    <m/>
    <m/>
    <s v="2021-11-17 01:30:09.917000+00:00"/>
    <s v="2022-08-26 08:35:38.102000+00:00"/>
    <s v="GMC"/>
  </r>
  <r>
    <s v="Navin Panjwani"/>
    <n v="100000"/>
    <s v="INR"/>
    <n v="0"/>
    <s v="8/30/22"/>
    <s v="Sales"/>
    <s v="stat_kcR4fZg7TU7jjk1jAVua3qGLRS4J5uFayEjK5j02wtv"/>
    <s v="Unqualified"/>
    <n v="0"/>
    <s v="OpportunityStatusType.Lost"/>
    <m/>
    <x v="1"/>
    <m/>
    <s v="lead_k33KIjEO0RPthJ5lm3J7N8dXBMR45BakKKM9JQSTj2W"/>
    <s v="TVS Sirius Controls Pvt Ltd ( Renewal , 30th Aug )"/>
    <s v="Kaushlya Bhavsar"/>
    <s v="user_sD3YjSs92XKUfD0OPHeo886g6tW6aCM0iUhX5VVUuJi"/>
    <s v="Navin Panjwani"/>
    <s v="2022-06-22 08:57:29.016000+00:00"/>
    <s v="2022-08-26 07:30:49.450000+00:00"/>
    <m/>
    <m/>
    <m/>
    <m/>
    <m/>
    <n v="50"/>
    <m/>
    <m/>
    <m/>
    <m/>
    <m/>
    <m/>
    <m/>
    <s v="PAID_SOCIAL"/>
    <m/>
    <m/>
    <m/>
    <m/>
    <m/>
    <m/>
    <m/>
    <m/>
    <m/>
    <m/>
    <m/>
    <m/>
    <m/>
    <m/>
    <m/>
    <m/>
    <m/>
    <m/>
    <s v="user_vMd4rmcrSbjykdyL2J7rrYn84SWdcNc5FKligrmItPw"/>
    <s v="Shreenath Bhat"/>
    <m/>
    <m/>
    <s v="August"/>
    <s v="Gated Content"/>
    <m/>
    <m/>
    <s v="Employee Engagement Calendar"/>
    <m/>
    <m/>
    <m/>
    <s v="2022-06-05 10:12:48.719000+00:00"/>
    <s v="2022-08-26 07:31:43.381000+00:00"/>
    <s v="GPA"/>
  </r>
  <r>
    <s v="Naveen Kumar"/>
    <n v="1150000"/>
    <s v="INR"/>
    <n v="0"/>
    <s v="8/31/22"/>
    <s v="Sales"/>
    <s v="stat_1hn9nRJaLbI53NxPuSQgo90kRpbpKsFlwN4oEGNUTdO"/>
    <s v="Lost"/>
    <n v="0"/>
    <s v="OpportunityStatusType.Lost"/>
    <s v="cont_aABnYvKFa5HZDsC8E8XbPJMiphWN740jKmEcZsBY9ZE"/>
    <x v="281"/>
    <s v="Going wit their Existing Broker (as he is X-emp) and management decided to not change"/>
    <s v="lead_5aqmUEJVXjb2iRGtHj8h4jff3bMeRKJZBRx0GUqzD61"/>
    <s v="PivotRoots"/>
    <s v="Anjali Joshi"/>
    <s v="user_N52PP2uP2VZc2gm0nhh6CNFSif4n85g1cdxoNFd9ct0"/>
    <s v="Naveen Kumar"/>
    <s v="2022-08-08 11:22:30.230000+00:00"/>
    <s v="2022-08-26 07:38:27.721000+00:00"/>
    <m/>
    <s v="Mumbai"/>
    <m/>
    <m/>
    <m/>
    <n v="230"/>
    <m/>
    <m/>
    <m/>
    <m/>
    <m/>
    <m/>
    <m/>
    <m/>
    <m/>
    <m/>
    <m/>
    <s v="Digital Marketing &amp; Advertising"/>
    <m/>
    <m/>
    <m/>
    <m/>
    <m/>
    <m/>
    <m/>
    <m/>
    <m/>
    <m/>
    <m/>
    <m/>
    <s v="Mrunmay Jalgaonkar"/>
    <m/>
    <s v="user_hHzEI8aaFubIuMSRtZFdLLN0nHQemBBpkBNLZGwVt3v"/>
    <s v="Anjali Joshi"/>
    <m/>
    <m/>
    <s v="August"/>
    <s v="Cold Call"/>
    <s v="Naukri.com"/>
    <m/>
    <m/>
    <m/>
    <m/>
    <m/>
    <s v="2022-07-26 03:03:42.461000+00:00"/>
    <s v="2022-09-06 07:42:02.529000+00:00"/>
    <s v="GMC"/>
  </r>
  <r>
    <s v="Naveen Kumar"/>
    <n v="200000"/>
    <s v="INR"/>
    <n v="0"/>
    <s v="8/30/22"/>
    <s v="Sales"/>
    <s v="stat_1hn9nRJaLbI53NxPuSQgo90kRpbpKsFlwN4oEGNUTdO"/>
    <s v="Lost"/>
    <n v="0"/>
    <s v="OpportunityStatusType.Lost"/>
    <s v="cont_CNiBWVoFwEgBCKNtoE9gZzYu2zXxJytUvZuuKAxtIyH"/>
    <x v="37"/>
    <s v="GMC - Fresh - Client Still not sure"/>
    <s v="lead_stQIwqTlufxHJ8Uif6OlpfbuFGVXyZqzId31hOIMTrC"/>
    <s v="Esmech Equipment Pvt. Ltd."/>
    <s v="Shreenath Bhat"/>
    <s v="user_N52PP2uP2VZc2gm0nhh6CNFSif4n85g1cdxoNFd9ct0"/>
    <s v="Naveen Kumar"/>
    <s v="2022-06-22 03:36:22.626000+00:00"/>
    <s v="2022-08-26 07:39:14.573000+00:00"/>
    <m/>
    <s v="Mumbai"/>
    <m/>
    <m/>
    <m/>
    <n v="250"/>
    <m/>
    <m/>
    <m/>
    <m/>
    <m/>
    <m/>
    <m/>
    <m/>
    <m/>
    <m/>
    <m/>
    <s v="Manufacturing"/>
    <m/>
    <m/>
    <m/>
    <m/>
    <m/>
    <m/>
    <m/>
    <m/>
    <m/>
    <m/>
    <m/>
    <m/>
    <s v="Mrunmay Jalgaonkar"/>
    <m/>
    <s v="user_vMd4rmcrSbjykdyL2J7rrYn84SWdcNc5FKligrmItPw"/>
    <s v="Shreenath Bhat"/>
    <m/>
    <m/>
    <m/>
    <s v="Cold Call"/>
    <m/>
    <m/>
    <m/>
    <m/>
    <m/>
    <m/>
    <s v="2022-04-03 18:13:55.077000+00:00"/>
    <s v="2022-09-29 04:04:57.443000+00:00"/>
    <s v="GMC"/>
  </r>
  <r>
    <s v="Manish Balpande"/>
    <n v="1200000"/>
    <s v="INR"/>
    <n v="0"/>
    <s v="8/25/22"/>
    <s v="Sales"/>
    <s v="stat_1hn9nRJaLbI53NxPuSQgo90kRpbpKsFlwN4oEGNUTdO"/>
    <s v="Lost"/>
    <n v="0"/>
    <s v="OpportunityStatusType.Lost"/>
    <m/>
    <x v="1"/>
    <s v="GMC (1+3)-Renewal"/>
    <s v="lead_XOLW74JiVyHO0uSqD3nWHPcgVwfPTT5akOYKNB5OsY5"/>
    <s v="Sumeet Group Enterprises"/>
    <s v="Bhairavi Jog"/>
    <s v="user_8jx3L2CDfrbzNnwYUv6Plfha6VxaSGsqcbTXR3sIBZi"/>
    <s v="Manish Balpande"/>
    <s v="2022-08-10 09:11:55.449000+00:00"/>
    <s v="2022-08-26 07:08:34.493000+00:00"/>
    <m/>
    <s v="Pune"/>
    <m/>
    <m/>
    <m/>
    <n v="280"/>
    <m/>
    <m/>
    <m/>
    <m/>
    <m/>
    <m/>
    <m/>
    <m/>
    <m/>
    <m/>
    <m/>
    <s v="Others"/>
    <m/>
    <m/>
    <m/>
    <m/>
    <m/>
    <m/>
    <m/>
    <m/>
    <m/>
    <m/>
    <m/>
    <m/>
    <s v="Jitin Gopi"/>
    <m/>
    <s v="user_228eUmsdKIb9OItgmiDq1zD4aPZ1eqiapbaLAGeBf8g"/>
    <s v="Bhairavi Jog"/>
    <m/>
    <m/>
    <s v="August"/>
    <s v="Cold Call"/>
    <s v="Mr. E"/>
    <m/>
    <m/>
    <m/>
    <m/>
    <m/>
    <s v="2022-08-01 10:03:10.462000+00:00"/>
    <s v="2022-09-12 20:22:23.545000+00:00"/>
    <s v="GMC"/>
  </r>
  <r>
    <s v="Pooja Gawas"/>
    <n v="300000"/>
    <s v="INR"/>
    <n v="0"/>
    <s v="8/31/22"/>
    <s v="Sales"/>
    <s v="stat_1hn9nRJaLbI53NxPuSQgo90kRpbpKsFlwN4oEGNUTdO"/>
    <s v="Lost"/>
    <n v="0"/>
    <s v="OpportunityStatusType.Lost"/>
    <s v="cont_GaURDVxhRPz3DCrQlFc7Vf8EVBXQmZN6WfYB4oe6bmZ"/>
    <x v="282"/>
    <s v="GPA ren"/>
    <s v="lead_po7yA2i3PUWhToP2GI281U5OGzRaEgPvUpCgQ4PqPF5"/>
    <s v="Jubilant motorworks"/>
    <s v="Gauri Jori"/>
    <s v="user_KLETV1op4MIjvKQ12xGsWi23CuPjDE6PT29nwG6T3MY"/>
    <s v="Pooja Gawas"/>
    <s v="2022-06-30 07:21:08.299000+00:00"/>
    <s v="2022-08-26 05:42:45.488000+00:00"/>
    <m/>
    <s v="Pune"/>
    <m/>
    <m/>
    <m/>
    <n v="1000"/>
    <m/>
    <m/>
    <m/>
    <m/>
    <m/>
    <m/>
    <m/>
    <m/>
    <m/>
    <m/>
    <m/>
    <s v="Automotive"/>
    <m/>
    <m/>
    <m/>
    <m/>
    <m/>
    <m/>
    <m/>
    <m/>
    <m/>
    <m/>
    <m/>
    <m/>
    <m/>
    <m/>
    <s v="user_5YHA1ZU4iP896lD1YJehdJcMx7ZEgWCpulT4T2c3pJ3"/>
    <s v="Gauri Jori"/>
    <m/>
    <m/>
    <s v="April; August"/>
    <s v="Cold Call"/>
    <m/>
    <m/>
    <m/>
    <m/>
    <m/>
    <m/>
    <s v="2021-08-05 07:01:39.792000+00:00"/>
    <s v="2022-10-13 07:37:08.343000+00:00"/>
    <m/>
  </r>
  <r>
    <s v="Navin Panjwani"/>
    <n v="500000"/>
    <s v="INR"/>
    <n v="0"/>
    <s v="8/30/22"/>
    <s v="Sales"/>
    <s v="stat_kcR4fZg7TU7jjk1jAVua3qGLRS4J5uFayEjK5j02wtv"/>
    <s v="Unqualified"/>
    <n v="0"/>
    <s v="OpportunityStatusType.Lost"/>
    <m/>
    <x v="1"/>
    <m/>
    <s v="lead_k33KIjEO0RPthJ5lm3J7N8dXBMR45BakKKM9JQSTj2W"/>
    <s v="TVS Sirius Controls Pvt Ltd ( Renewal , 30th Aug )"/>
    <s v="Kaushlya Bhavsar"/>
    <s v="user_sD3YjSs92XKUfD0OPHeo886g6tW6aCM0iUhX5VVUuJi"/>
    <s v="Navin Panjwani"/>
    <s v="2022-06-22 08:54:09.878000+00:00"/>
    <s v="2022-08-26 07:30:42.843000+00:00"/>
    <m/>
    <m/>
    <m/>
    <m/>
    <m/>
    <n v="50"/>
    <m/>
    <m/>
    <m/>
    <m/>
    <m/>
    <m/>
    <m/>
    <s v="PAID_SOCIAL"/>
    <m/>
    <m/>
    <m/>
    <m/>
    <m/>
    <m/>
    <m/>
    <m/>
    <m/>
    <m/>
    <m/>
    <m/>
    <m/>
    <m/>
    <m/>
    <m/>
    <m/>
    <m/>
    <s v="user_vMd4rmcrSbjykdyL2J7rrYn84SWdcNc5FKligrmItPw"/>
    <s v="Shreenath Bhat"/>
    <m/>
    <m/>
    <s v="August"/>
    <s v="Gated Content"/>
    <m/>
    <m/>
    <s v="Employee Engagement Calendar"/>
    <m/>
    <m/>
    <m/>
    <s v="2022-06-05 10:12:48.719000+00:00"/>
    <s v="2022-08-26 07:31:43.381000+00:00"/>
    <s v="GMC"/>
  </r>
  <r>
    <s v="Pooja Gawas"/>
    <n v="2200000"/>
    <s v="INR"/>
    <n v="0"/>
    <s v="8/31/22"/>
    <s v="Sales"/>
    <s v="stat_1hn9nRJaLbI53NxPuSQgo90kRpbpKsFlwN4oEGNUTdO"/>
    <s v="Lost"/>
    <n v="0"/>
    <s v="OpportunityStatusType.Lost"/>
    <s v="cont_GaURDVxhRPz3DCrQlFc7Vf8EVBXQmZN6WfYB4oe6bmZ"/>
    <x v="282"/>
    <s v="GMC ren"/>
    <s v="lead_po7yA2i3PUWhToP2GI281U5OGzRaEgPvUpCgQ4PqPF5"/>
    <s v="Jubilant motorworks"/>
    <s v="Gauri Jori"/>
    <s v="user_KLETV1op4MIjvKQ12xGsWi23CuPjDE6PT29nwG6T3MY"/>
    <s v="Pooja Gawas"/>
    <s v="2022-06-30 07:20:33.478000+00:00"/>
    <s v="2022-08-26 05:42:35.189000+00:00"/>
    <m/>
    <s v="Pune"/>
    <m/>
    <m/>
    <m/>
    <n v="1000"/>
    <m/>
    <m/>
    <m/>
    <m/>
    <m/>
    <m/>
    <m/>
    <m/>
    <m/>
    <m/>
    <m/>
    <s v="Automotive"/>
    <m/>
    <m/>
    <m/>
    <m/>
    <m/>
    <m/>
    <m/>
    <m/>
    <m/>
    <m/>
    <m/>
    <m/>
    <m/>
    <m/>
    <s v="user_5YHA1ZU4iP896lD1YJehdJcMx7ZEgWCpulT4T2c3pJ3"/>
    <s v="Gauri Jori"/>
    <m/>
    <m/>
    <s v="April; August"/>
    <s v="Cold Call"/>
    <m/>
    <m/>
    <m/>
    <m/>
    <m/>
    <m/>
    <s v="2021-08-05 07:01:39.792000+00:00"/>
    <s v="2022-10-13 07:37:08.343000+00:00"/>
    <m/>
  </r>
  <r>
    <s v="Kashif Ahmad"/>
    <n v="200000"/>
    <s v="INR"/>
    <n v="0"/>
    <s v="8/31/22"/>
    <s v="Sales"/>
    <s v="stat_kcR4fZg7TU7jjk1jAVua3qGLRS4J5uFayEjK5j02wtv"/>
    <s v="Unqualified"/>
    <n v="0"/>
    <s v="OpportunityStatusType.Lost"/>
    <s v="cont_tzGA2EW6Fe2QGnqhMxVtpoKvx3QbJwfshLdV5fU7fWu"/>
    <x v="283"/>
    <s v="fresh GTL"/>
    <s v="lead_Lqo76CB7hCU7Z32d2zO5eB6WtZORn6B3yZZb0OmKkCc"/>
    <s v="YAPP INDIA AUTOMOTIVE SYSTEMS PRIVATE LIMITED"/>
    <s v="Gauri Jori"/>
    <s v="user_LKRhV6rhcBe0uL8u70UUGeDjbMupuho4TaiAOCbT7HT"/>
    <s v="Kashif Ahmad"/>
    <s v="2022-07-25 10:05:18.973000+00:00"/>
    <s v="2022-08-26 04:53:21.971000+00:00"/>
    <m/>
    <s v="Pune"/>
    <m/>
    <m/>
    <m/>
    <n v="100"/>
    <m/>
    <m/>
    <m/>
    <m/>
    <m/>
    <m/>
    <m/>
    <s v="PAID_SOCIAL"/>
    <m/>
    <m/>
    <m/>
    <s v="Manufacturing"/>
    <m/>
    <m/>
    <m/>
    <m/>
    <m/>
    <m/>
    <m/>
    <m/>
    <m/>
    <m/>
    <m/>
    <m/>
    <s v="Jitin Gopi"/>
    <m/>
    <s v="user_5YHA1ZU4iP896lD1YJehdJcMx7ZEgWCpulT4T2c3pJ3"/>
    <s v="Gauri Jori"/>
    <m/>
    <m/>
    <s v="August"/>
    <s v="Cold Call; Gated Content"/>
    <m/>
    <m/>
    <s v="Essential HR Policies"/>
    <m/>
    <m/>
    <m/>
    <s v="2020-12-12 08:39:10.296000+00:00"/>
    <s v="2022-09-15 05:21:31.065000+00:00"/>
    <m/>
  </r>
  <r>
    <s v="Sameer Iftekhari"/>
    <n v="30000000"/>
    <s v="INR"/>
    <n v="0"/>
    <s v="8/31/22"/>
    <s v="Sales"/>
    <s v="stat_kcR4fZg7TU7jjk1jAVua3qGLRS4J5uFayEjK5j02wtv"/>
    <s v="Unqualified"/>
    <n v="0"/>
    <s v="OpportunityStatusType.Lost"/>
    <m/>
    <x v="1"/>
    <m/>
    <s v="lead_KjCHY9oEHVM6mOlZ41vvtP5t26ftADcxS4hPavxzDwN"/>
    <s v="Rockstar Games"/>
    <s v="Prajakta Sahastrabudhe"/>
    <s v="user_P3f70h2AcefBkFTBZpvA9LgDbjTmUIXkqdKqHJ5evwA"/>
    <s v="Manojkumar Tinna"/>
    <s v="2022-05-19 13:57:07.835000+00:00"/>
    <s v="2022-08-26 05:04:01.503000+00:00"/>
    <m/>
    <s v="Bangalore"/>
    <m/>
    <m/>
    <m/>
    <n v="1118"/>
    <m/>
    <m/>
    <m/>
    <m/>
    <m/>
    <m/>
    <m/>
    <m/>
    <m/>
    <m/>
    <m/>
    <s v="IT Services &amp; IT Consulting"/>
    <m/>
    <m/>
    <m/>
    <m/>
    <m/>
    <m/>
    <m/>
    <m/>
    <m/>
    <m/>
    <m/>
    <m/>
    <s v="Nilesh Dhanani"/>
    <m/>
    <s v="user_encRk5bIEFN6ZA11h4WH2AdZTiZpogLSlMIaj0E30SZ"/>
    <s v="Daya Gowda"/>
    <m/>
    <m/>
    <s v="August"/>
    <s v="Warm Referral"/>
    <m/>
    <m/>
    <s v="AM-Manali"/>
    <m/>
    <m/>
    <m/>
    <s v="2022-05-19 13:36:34.515000+00:00"/>
    <s v="2022-10-04 11:44:07.931000+00:00"/>
    <m/>
  </r>
  <r>
    <s v="Vikas Gupta"/>
    <n v="1000000"/>
    <s v="INR"/>
    <n v="0"/>
    <s v="8/24/22"/>
    <s v="Sales"/>
    <s v="stat_1hn9nRJaLbI53NxPuSQgo90kRpbpKsFlwN4oEGNUTdO"/>
    <s v="Lost"/>
    <n v="0"/>
    <s v="OpportunityStatusType.Lost"/>
    <s v="cont_eRf83qTVPCIxTAGT3gvU0BXbR8oNvzi7lEWT4eh6z4W"/>
    <x v="284"/>
    <s v="The client used us for quote comparison purposes."/>
    <s v="lead_CjelwxpieuRQjWtHWJljgbNRCCT4AV5vczkgsq9Xj0n"/>
    <s v="Practus"/>
    <s v="Prateek Wadhwa"/>
    <s v="user_lccnw70UrYzjPcbxrA5N9qp8LF1vx6aP08yPEdeU06P"/>
    <s v="Vikas Gupta"/>
    <s v="2022-05-16 06:42:47.947000+00:00"/>
    <s v="2022-08-26 04:47:37.413000+00:00"/>
    <m/>
    <s v="Mumbai"/>
    <m/>
    <m/>
    <m/>
    <n v="250"/>
    <m/>
    <m/>
    <m/>
    <m/>
    <m/>
    <m/>
    <m/>
    <m/>
    <m/>
    <m/>
    <m/>
    <s v="IT Services &amp; IT Consulting"/>
    <m/>
    <m/>
    <m/>
    <m/>
    <m/>
    <m/>
    <m/>
    <m/>
    <m/>
    <m/>
    <m/>
    <m/>
    <s v="Jitin Gopi"/>
    <m/>
    <s v="user_FdWFezbLzkYQcGsBUsjZO25nr2poK2nRbqV47Rs5Kfm"/>
    <s v="Prateek Wadhwa"/>
    <m/>
    <m/>
    <s v="August"/>
    <s v="Cold Call"/>
    <m/>
    <m/>
    <m/>
    <m/>
    <m/>
    <m/>
    <s v="2021-09-21 09:09:39.878000+00:00"/>
    <s v="2022-09-09 11:36:47.766000+00:00"/>
    <s v="GMC"/>
  </r>
  <r>
    <s v="Sameer Iftekhari"/>
    <n v="563436"/>
    <s v="INR"/>
    <n v="100"/>
    <s v="8/26/22"/>
    <s v="Sales"/>
    <s v="stat_OZRiD1474QRJIpvnjHCZfiIvKcVD6mIKSSTzg8SwDVx"/>
    <s v="Won- Payment Completed"/>
    <n v="1"/>
    <s v="OpportunityStatusType.Won"/>
    <m/>
    <x v="1"/>
    <m/>
    <s v="lead_N6O0AAtMW4AabehgxD6tmEL2IaHjsZnXVCYDJDHSnQK"/>
    <s v="Mojj Engineering Systems Ltd"/>
    <s v="Sarvesh Pawar"/>
    <s v="user_sREdxbAJihL2Zbgic7tyQ6Rc4Mny7HnD1RNGhA9DDYh"/>
    <s v="Prajakta Sahastrabudhe"/>
    <s v="2022-08-26 04:00:38.265000+00:00"/>
    <s v="2022-08-26 04:23:48.172000+00:00"/>
    <m/>
    <s v="Pune"/>
    <m/>
    <s v="2020-08-14 08:05:16+00:00"/>
    <m/>
    <n v="147"/>
    <m/>
    <m/>
    <m/>
    <m/>
    <m/>
    <m/>
    <m/>
    <m/>
    <m/>
    <m/>
    <m/>
    <s v="Manufacturing"/>
    <m/>
    <m/>
    <m/>
    <m/>
    <m/>
    <m/>
    <m/>
    <m/>
    <m/>
    <m/>
    <m/>
    <m/>
    <s v="Deepak Yadav"/>
    <m/>
    <s v="user_A8KOTZADnUtEQOLt4nSLAmteNStuGh80js75RYjrXVt"/>
    <s v="Sarvesh Pawar"/>
    <s v="Shriram Kulkarni"/>
    <m/>
    <s v="April"/>
    <s v="Cold Call"/>
    <m/>
    <m/>
    <m/>
    <m/>
    <m/>
    <m/>
    <s v="2020-12-06 09:46:32.129000+00:00"/>
    <s v="2022-08-26 04:23:48.302000+00:00"/>
    <m/>
  </r>
  <r>
    <s v="Sonal Paithankar"/>
    <n v="200000"/>
    <s v="INR"/>
    <n v="0"/>
    <s v="8/18/22"/>
    <s v="Sales"/>
    <s v="stat_kcR4fZg7TU7jjk1jAVua3qGLRS4J5uFayEjK5j02wtv"/>
    <s v="Unqualified"/>
    <n v="0"/>
    <s v="OpportunityStatusType.Lost"/>
    <s v="cont_A64xFo6UXQsrjdZZ3k3ItCCJ0AwfZgC3Me6KVKVuHEq"/>
    <x v="285"/>
    <s v="GPA ren"/>
    <s v="lead_aVjFzBgXUVVPHiV5ueyrCW2IDpZ9eMK7IqTw4XbroHT"/>
    <s v="Wistron"/>
    <s v="Gauri Jori"/>
    <s v="user_P3f70h2AcefBkFTBZpvA9LgDbjTmUIXkqdKqHJ5evwA"/>
    <s v="Manojkumar Tinna"/>
    <s v="2022-07-05 12:54:04.150000+00:00"/>
    <s v="2022-08-26 04:09:18.363000+00:00"/>
    <m/>
    <s v="Bangalore"/>
    <m/>
    <m/>
    <m/>
    <n v="2500"/>
    <m/>
    <m/>
    <m/>
    <m/>
    <m/>
    <m/>
    <m/>
    <m/>
    <m/>
    <m/>
    <m/>
    <s v="Manufacturing"/>
    <m/>
    <m/>
    <m/>
    <m/>
    <m/>
    <m/>
    <m/>
    <m/>
    <m/>
    <m/>
    <m/>
    <m/>
    <m/>
    <m/>
    <s v="user_5YHA1ZU4iP896lD1YJehdJcMx7ZEgWCpulT4T2c3pJ3"/>
    <s v="Gauri Jori"/>
    <m/>
    <m/>
    <s v="August; February"/>
    <s v="Gated Content"/>
    <m/>
    <m/>
    <s v="Downloaded the guide: Designing employee healthcare plan"/>
    <m/>
    <m/>
    <m/>
    <s v="2021-08-29 20:09:29.409000+00:00"/>
    <s v="2022-08-26 04:09:18.470000+00:00"/>
    <m/>
  </r>
  <r>
    <s v="Vivek Singh"/>
    <n v="0"/>
    <s v="INR"/>
    <n v="0"/>
    <s v="9/30/22"/>
    <s v="Sales"/>
    <s v="stat_1hn9nRJaLbI53NxPuSQgo90kRpbpKsFlwN4oEGNUTdO"/>
    <s v="Lost"/>
    <n v="0"/>
    <s v="OpportunityStatusType.Lost"/>
    <s v="cont_6cNUCZMY5aQuaMfypkTfEGKaRrLVjG60bYt2eEKSaE4"/>
    <x v="179"/>
    <s v="Business ins, cyber insurance, professional indemnity insurance etc."/>
    <s v="lead_84Xj5KGIUtLP178fhVI44E54gp5pEjOTIzVFZwDAsZy"/>
    <s v="AL Technology Services"/>
    <s v="Daya Gowda"/>
    <s v="user_6dalmZ7hmWD47jhCVGdU1SSEcFMsz9rWtW2jPORgJvj"/>
    <s v="Vivek Singh"/>
    <s v="2022-05-17 10:52:17.310000+00:00"/>
    <s v="2022-08-25 16:25:05.625000+00:00"/>
    <m/>
    <s v="Bangalore"/>
    <m/>
    <m/>
    <m/>
    <n v="26"/>
    <m/>
    <m/>
    <m/>
    <m/>
    <m/>
    <m/>
    <m/>
    <m/>
    <m/>
    <m/>
    <m/>
    <s v="IT Services &amp; IT Consulting"/>
    <s v="New India"/>
    <m/>
    <m/>
    <m/>
    <m/>
    <m/>
    <m/>
    <m/>
    <m/>
    <m/>
    <m/>
    <m/>
    <s v="Prashant Abhang"/>
    <m/>
    <s v="user_ojX3B6giQCeKnOjqd4gdwXUl0CqqHMXNORvxR6POXn6"/>
    <s v="Abhishek Chauhan"/>
    <s v="Dr. Anil More"/>
    <m/>
    <s v="September"/>
    <s v="Cold Call"/>
    <m/>
    <m/>
    <m/>
    <m/>
    <m/>
    <m/>
    <s v="2022-04-20 10:11:08.925000+00:00"/>
    <s v="2022-10-20 07:59:18.721000+00:00"/>
    <m/>
  </r>
  <r>
    <s v="Vivek Singh"/>
    <n v="2500000"/>
    <s v="INR"/>
    <n v="0"/>
    <s v="9/20/22"/>
    <s v="Sales"/>
    <s v="stat_kcR4fZg7TU7jjk1jAVua3qGLRS4J5uFayEjK5j02wtv"/>
    <s v="Unqualified"/>
    <n v="0"/>
    <s v="OpportunityStatusType.Lost"/>
    <s v="cont_haG9C4i6J5ULRGifRjqpgLeQqoESI0DGoUsWLej7jWs"/>
    <x v="286"/>
    <m/>
    <s v="lead_RtkWcf90PD4RhbEo07oWqcSjsZCQsCwgsllKqqQdGo2"/>
    <s v="HyperVerge"/>
    <s v="Sarvesh Pawar"/>
    <s v="user_6dalmZ7hmWD47jhCVGdU1SSEcFMsz9rWtW2jPORgJvj"/>
    <s v="Vivek Singh"/>
    <s v="2022-07-28 11:26:54.520000+00:00"/>
    <s v="2022-08-25 16:23:46.577000+00:00"/>
    <m/>
    <s v="Bangalore"/>
    <m/>
    <m/>
    <m/>
    <n v="120"/>
    <m/>
    <m/>
    <m/>
    <m/>
    <m/>
    <m/>
    <m/>
    <m/>
    <m/>
    <m/>
    <m/>
    <m/>
    <m/>
    <m/>
    <m/>
    <m/>
    <m/>
    <m/>
    <m/>
    <m/>
    <m/>
    <m/>
    <m/>
    <m/>
    <m/>
    <m/>
    <s v="user_A8KOTZADnUtEQOLt4nSLAmteNStuGh80js75RYjrXVt"/>
    <s v="Sarvesh Pawar"/>
    <m/>
    <m/>
    <s v="September"/>
    <s v="Gated Content"/>
    <m/>
    <m/>
    <s v="Downloaded the guide: Designing employee healthcare plan"/>
    <m/>
    <m/>
    <m/>
    <s v="2021-11-30 09:50:33.593000+00:00"/>
    <s v="2022-09-30 07:45:21.270000+00:00"/>
    <s v="GMC"/>
  </r>
  <r>
    <s v="Sonal Paithankar"/>
    <n v="12000000"/>
    <s v="INR"/>
    <n v="0"/>
    <s v="8/18/22"/>
    <s v="Sales"/>
    <s v="stat_kcR4fZg7TU7jjk1jAVua3qGLRS4J5uFayEjK5j02wtv"/>
    <s v="Unqualified"/>
    <n v="0"/>
    <s v="OpportunityStatusType.Lost"/>
    <s v="cont_A64xFo6UXQsrjdZZ3k3ItCCJ0AwfZgC3Me6KVKVuHEq"/>
    <x v="285"/>
    <s v="GMC ren"/>
    <s v="lead_aVjFzBgXUVVPHiV5ueyrCW2IDpZ9eMK7IqTw4XbroHT"/>
    <s v="Wistron"/>
    <s v="Gauri Jori"/>
    <s v="user_P3f70h2AcefBkFTBZpvA9LgDbjTmUIXkqdKqHJ5evwA"/>
    <s v="Manojkumar Tinna"/>
    <s v="2022-07-05 12:53:21.111000+00:00"/>
    <s v="2022-08-26 04:09:10.876000+00:00"/>
    <m/>
    <s v="Bangalore"/>
    <m/>
    <m/>
    <m/>
    <n v="2500"/>
    <m/>
    <m/>
    <m/>
    <m/>
    <m/>
    <m/>
    <m/>
    <m/>
    <m/>
    <m/>
    <m/>
    <s v="Manufacturing"/>
    <m/>
    <m/>
    <m/>
    <m/>
    <m/>
    <m/>
    <m/>
    <m/>
    <m/>
    <m/>
    <m/>
    <m/>
    <m/>
    <m/>
    <s v="user_5YHA1ZU4iP896lD1YJehdJcMx7ZEgWCpulT4T2c3pJ3"/>
    <s v="Gauri Jori"/>
    <m/>
    <m/>
    <s v="August; February"/>
    <s v="Gated Content"/>
    <m/>
    <m/>
    <s v="Downloaded the guide: Designing employee healthcare plan"/>
    <m/>
    <m/>
    <m/>
    <s v="2021-08-29 20:09:29.409000+00:00"/>
    <s v="2022-08-26 04:09:18.470000+00:00"/>
    <m/>
  </r>
  <r>
    <s v="Vivek Singh"/>
    <n v="8000000"/>
    <s v="INR"/>
    <n v="0"/>
    <d v="2022-03-09T00:00:00"/>
    <s v="Sales"/>
    <s v="stat_kcR4fZg7TU7jjk1jAVua3qGLRS4J5uFayEjK5j02wtv"/>
    <s v="Unqualified"/>
    <n v="0"/>
    <s v="OpportunityStatusType.Lost"/>
    <s v="cont_fnG7bz0QwP9FHPEPpQ3z07I0dC6PzYgGZ5nzvNKSQHv"/>
    <x v="287"/>
    <s v="GMC renewal"/>
    <s v="lead_eGFVFYklEUKNouC6kIszB5zMoBuJOMu9RiaomCfnO2y"/>
    <s v="GamesKraft"/>
    <s v="Trupti Suryavanshi"/>
    <s v="user_6dalmZ7hmWD47jhCVGdU1SSEcFMsz9rWtW2jPORgJvj"/>
    <s v="Vivek Singh"/>
    <s v="2022-07-07 12:45:57.457000+00:00"/>
    <s v="2022-08-25 16:22:32.891000+00:00"/>
    <m/>
    <s v="Bangalore"/>
    <m/>
    <s v="2022-02-15 23:55:22+00:00"/>
    <m/>
    <n v="750"/>
    <m/>
    <m/>
    <m/>
    <m/>
    <m/>
    <m/>
    <m/>
    <s v="PAID_SOCIAL"/>
    <m/>
    <m/>
    <m/>
    <s v="Digital Marketing &amp; Advertising"/>
    <m/>
    <m/>
    <m/>
    <m/>
    <m/>
    <m/>
    <m/>
    <m/>
    <m/>
    <m/>
    <m/>
    <m/>
    <s v="Sakshi Soni"/>
    <m/>
    <s v="user_L8E6IFhq6UCzKLHa45LUUTZCznDuyDwFrGaEp9DXiUM"/>
    <s v="Trupti Suryavanshi"/>
    <s v="Snehal Mane"/>
    <m/>
    <s v="August; September"/>
    <s v="Cold Call"/>
    <s v="Inbound via website"/>
    <m/>
    <s v="Employee Count 480"/>
    <m/>
    <m/>
    <m/>
    <s v="2021-09-02 04:24:41.031000+00:00"/>
    <s v="2022-09-01 18:02:01.749000+00:00"/>
    <s v="GMC"/>
  </r>
  <r>
    <s v="Vivek Singh"/>
    <n v="500000"/>
    <s v="INR"/>
    <n v="0"/>
    <d v="2022-03-09T00:00:00"/>
    <s v="Sales"/>
    <s v="stat_kcR4fZg7TU7jjk1jAVua3qGLRS4J5uFayEjK5j02wtv"/>
    <s v="Unqualified"/>
    <n v="0"/>
    <s v="OpportunityStatusType.Lost"/>
    <s v="cont_fnG7bz0QwP9FHPEPpQ3z07I0dC6PzYgGZ5nzvNKSQHv"/>
    <x v="287"/>
    <s v="GPA Renewal"/>
    <s v="lead_eGFVFYklEUKNouC6kIszB5zMoBuJOMu9RiaomCfnO2y"/>
    <s v="GamesKraft"/>
    <s v="Trupti Suryavanshi"/>
    <s v="user_6dalmZ7hmWD47jhCVGdU1SSEcFMsz9rWtW2jPORgJvj"/>
    <s v="Vivek Singh"/>
    <s v="2022-07-07 12:46:30.668000+00:00"/>
    <s v="2022-08-25 16:22:40.383000+00:00"/>
    <m/>
    <s v="Bangalore"/>
    <m/>
    <s v="2022-02-15 23:55:22+00:00"/>
    <m/>
    <n v="750"/>
    <m/>
    <m/>
    <m/>
    <m/>
    <m/>
    <m/>
    <m/>
    <s v="PAID_SOCIAL"/>
    <m/>
    <m/>
    <m/>
    <s v="Digital Marketing &amp; Advertising"/>
    <m/>
    <m/>
    <m/>
    <m/>
    <m/>
    <m/>
    <m/>
    <m/>
    <m/>
    <m/>
    <m/>
    <m/>
    <s v="Sakshi Soni"/>
    <m/>
    <s v="user_L8E6IFhq6UCzKLHa45LUUTZCznDuyDwFrGaEp9DXiUM"/>
    <s v="Trupti Suryavanshi"/>
    <s v="Snehal Mane"/>
    <m/>
    <s v="August; September"/>
    <s v="Cold Call"/>
    <s v="Inbound via website"/>
    <m/>
    <s v="Employee Count 480"/>
    <m/>
    <m/>
    <m/>
    <s v="2021-09-02 04:24:41.031000+00:00"/>
    <s v="2022-09-01 18:02:01.749000+00:00"/>
    <s v="GPA"/>
  </r>
  <r>
    <s v="Vivek Singh"/>
    <n v="50000"/>
    <s v="INR"/>
    <n v="0"/>
    <d v="2022-01-09T00:00:00"/>
    <s v="Sales"/>
    <s v="stat_kcR4fZg7TU7jjk1jAVua3qGLRS4J5uFayEjK5j02wtv"/>
    <s v="Unqualified"/>
    <n v="0"/>
    <s v="OpportunityStatusType.Lost"/>
    <s v="cont_TC2w9ZnPsKBTBg0XKWbQrD8ogADvPLhjCM2yXIRgHvp"/>
    <x v="288"/>
    <m/>
    <s v="lead_ABaTJIixWJzCBJf6mViYFqhuQky0RYITZjDyEreQ3t5"/>
    <s v="WeRize"/>
    <s v="Prateek Wadhwa"/>
    <s v="user_6dalmZ7hmWD47jhCVGdU1SSEcFMsz9rWtW2jPORgJvj"/>
    <s v="Vivek Singh"/>
    <s v="2022-06-24 06:11:40.403000+00:00"/>
    <s v="2022-08-25 16:20:46.437000+00:00"/>
    <m/>
    <s v="Bangalore"/>
    <m/>
    <m/>
    <m/>
    <n v="157"/>
    <m/>
    <m/>
    <m/>
    <m/>
    <m/>
    <m/>
    <m/>
    <m/>
    <m/>
    <m/>
    <m/>
    <s v="Banking &amp; Finance"/>
    <m/>
    <m/>
    <m/>
    <m/>
    <m/>
    <m/>
    <m/>
    <m/>
    <m/>
    <m/>
    <m/>
    <m/>
    <s v="Aniket Vahile"/>
    <m/>
    <s v="user_FdWFezbLzkYQcGsBUsjZO25nr2poK2nRbqV47Rs5Kfm"/>
    <s v="Prateek Wadhwa"/>
    <m/>
    <m/>
    <s v="September"/>
    <s v="Cold Call"/>
    <s v="Lusha"/>
    <m/>
    <m/>
    <m/>
    <m/>
    <m/>
    <s v="2021-12-09 09:17:54.709000+00:00"/>
    <s v="2022-09-09 11:38:28.326000+00:00"/>
    <s v="GPA"/>
  </r>
  <r>
    <s v="Vivek Singh"/>
    <n v="1000000"/>
    <s v="INR"/>
    <n v="0"/>
    <s v="8/31/22"/>
    <s v="Sales"/>
    <s v="stat_kcR4fZg7TU7jjk1jAVua3qGLRS4J5uFayEjK5j02wtv"/>
    <s v="Unqualified"/>
    <n v="0"/>
    <s v="OpportunityStatusType.Lost"/>
    <s v="cont_smA8wiavq1K4eyi0KIS1SNQCnAlX7TOLxkw0kg9Pm0g"/>
    <x v="289"/>
    <s v="100 employees in this group co looking for 1+3 Indian garage - Group co name Fresh Requirement"/>
    <s v="lead_QjJomLSXQvogN4V95JE82yu9taSkxoXq4j786WBWJSq"/>
    <s v="The Indian Garage co(Fresh)"/>
    <s v="Daya Gowda"/>
    <s v="user_6dalmZ7hmWD47jhCVGdU1SSEcFMsz9rWtW2jPORgJvj"/>
    <s v="Vivek Singh"/>
    <s v="2022-07-19 09:30:08.398000+00:00"/>
    <s v="2022-08-25 16:08:16.470000+00:00"/>
    <m/>
    <s v="Bangalore"/>
    <m/>
    <m/>
    <m/>
    <n v="50"/>
    <m/>
    <m/>
    <m/>
    <m/>
    <m/>
    <m/>
    <m/>
    <s v="PAID_SOCIAL"/>
    <m/>
    <m/>
    <m/>
    <s v="Construction &amp; Real Estate"/>
    <m/>
    <m/>
    <m/>
    <m/>
    <m/>
    <m/>
    <m/>
    <m/>
    <m/>
    <m/>
    <m/>
    <m/>
    <m/>
    <m/>
    <s v="user_encRk5bIEFN6ZA11h4WH2AdZTiZpogLSlMIaj0E30SZ"/>
    <s v="Daya Gowda"/>
    <m/>
    <m/>
    <m/>
    <s v="Gated Content"/>
    <m/>
    <m/>
    <s v="Employee Engagement Handbook"/>
    <m/>
    <m/>
    <m/>
    <s v="2022-06-11 14:19:28.336000+00:00"/>
    <s v="2022-10-11 16:30:33.080000+00:00"/>
    <m/>
  </r>
  <r>
    <s v="Vivek Singh"/>
    <n v="8000000"/>
    <s v="INR"/>
    <n v="0"/>
    <s v="8/31/22"/>
    <s v="Sales"/>
    <s v="stat_kcR4fZg7TU7jjk1jAVua3qGLRS4J5uFayEjK5j02wtv"/>
    <s v="Unqualified"/>
    <n v="0"/>
    <s v="OpportunityStatusType.Lost"/>
    <m/>
    <x v="1"/>
    <m/>
    <s v="lead_nq7HLZGJvfrP8Wj03g2XSilOmDDqW3O8V4SczUQKeQk"/>
    <s v="GalaxE Solutions"/>
    <s v="Kaushlya Bhavsar"/>
    <s v="user_6dalmZ7hmWD47jhCVGdU1SSEcFMsz9rWtW2jPORgJvj"/>
    <s v="Vivek Singh"/>
    <s v="2022-04-04 08:56:42.381000+00:00"/>
    <s v="2022-08-25 15:05:59.523000+00:00"/>
    <m/>
    <s v="Bangalore"/>
    <m/>
    <m/>
    <m/>
    <n v="1300"/>
    <m/>
    <m/>
    <m/>
    <m/>
    <m/>
    <m/>
    <m/>
    <m/>
    <m/>
    <m/>
    <m/>
    <s v="Professional Services"/>
    <m/>
    <m/>
    <m/>
    <m/>
    <m/>
    <m/>
    <m/>
    <m/>
    <m/>
    <m/>
    <m/>
    <m/>
    <m/>
    <m/>
    <s v="user_FdWFezbLzkYQcGsBUsjZO25nr2poK2nRbqV47Rs5Kfm"/>
    <s v="Prateek Wadhwa"/>
    <m/>
    <m/>
    <s v="August"/>
    <s v="Gated Content"/>
    <m/>
    <m/>
    <s v="Employee Engagement Handbook"/>
    <m/>
    <m/>
    <m/>
    <s v="2022-03-26 15:01:32.909000+00:00"/>
    <s v="2022-08-25 15:05:59.572000+00:00"/>
    <s v="GMC"/>
  </r>
  <r>
    <s v="Vivek Singh"/>
    <n v="2000000"/>
    <s v="INR"/>
    <n v="0"/>
    <d v="2022-01-09T00:00:00"/>
    <s v="Sales"/>
    <s v="stat_kcR4fZg7TU7jjk1jAVua3qGLRS4J5uFayEjK5j02wtv"/>
    <s v="Unqualified"/>
    <n v="0"/>
    <s v="OpportunityStatusType.Lost"/>
    <s v="cont_TC2w9ZnPsKBTBg0XKWbQrD8ogADvPLhjCM2yXIRgHvp"/>
    <x v="288"/>
    <m/>
    <s v="lead_ABaTJIixWJzCBJf6mViYFqhuQky0RYITZjDyEreQ3t5"/>
    <s v="WeRize"/>
    <s v="Prateek Wadhwa"/>
    <s v="user_6dalmZ7hmWD47jhCVGdU1SSEcFMsz9rWtW2jPORgJvj"/>
    <s v="Vivek Singh"/>
    <s v="2022-06-24 06:11:18.478000+00:00"/>
    <s v="2022-08-25 16:20:39.105000+00:00"/>
    <m/>
    <s v="Bangalore"/>
    <m/>
    <m/>
    <m/>
    <n v="157"/>
    <m/>
    <m/>
    <m/>
    <m/>
    <m/>
    <m/>
    <m/>
    <m/>
    <m/>
    <m/>
    <m/>
    <s v="Banking &amp; Finance"/>
    <m/>
    <m/>
    <m/>
    <m/>
    <m/>
    <m/>
    <m/>
    <m/>
    <m/>
    <m/>
    <m/>
    <m/>
    <s v="Aniket Vahile"/>
    <m/>
    <s v="user_FdWFezbLzkYQcGsBUsjZO25nr2poK2nRbqV47Rs5Kfm"/>
    <s v="Prateek Wadhwa"/>
    <m/>
    <m/>
    <s v="September"/>
    <s v="Cold Call"/>
    <s v="Lusha"/>
    <m/>
    <m/>
    <m/>
    <m/>
    <m/>
    <s v="2021-12-09 09:17:54.709000+00:00"/>
    <s v="2022-09-09 11:38:28.326000+00:00"/>
    <s v="GMC"/>
  </r>
  <r>
    <s v="Vivek Singh"/>
    <n v="100000"/>
    <s v="INR"/>
    <n v="0"/>
    <s v="8/22/22"/>
    <s v="Sales"/>
    <s v="stat_1hn9nRJaLbI53NxPuSQgo90kRpbpKsFlwN4oEGNUTdO"/>
    <s v="Lost"/>
    <n v="0"/>
    <s v="OpportunityStatusType.Lost"/>
    <m/>
    <x v="1"/>
    <s v="GPA"/>
    <s v="lead_JtwgVqx7zVcsEwTHy0eDlSlCEdjddFPCKloVWwOTpFm"/>
    <s v="Nuvento Inc"/>
    <s v="Daya Gowda"/>
    <s v="user_6dalmZ7hmWD47jhCVGdU1SSEcFMsz9rWtW2jPORgJvj"/>
    <s v="Vivek Singh"/>
    <s v="2022-08-18 10:17:46.646000+00:00"/>
    <s v="2022-08-25 14:54:31.446000+00:00"/>
    <m/>
    <s v="Bangalore"/>
    <m/>
    <m/>
    <m/>
    <n v="355"/>
    <m/>
    <m/>
    <m/>
    <m/>
    <m/>
    <m/>
    <m/>
    <s v="PAID_SOCIAL"/>
    <m/>
    <m/>
    <m/>
    <s v="IT Services &amp; IT Consulting"/>
    <s v="religare"/>
    <m/>
    <m/>
    <m/>
    <m/>
    <m/>
    <m/>
    <m/>
    <m/>
    <m/>
    <m/>
    <m/>
    <s v="Sakshi Soni"/>
    <m/>
    <s v="user_encRk5bIEFN6ZA11h4WH2AdZTiZpogLSlMIaj0E30SZ"/>
    <s v="Daya Gowda"/>
    <s v="Kunal Hire"/>
    <m/>
    <s v="August"/>
    <s v="Gated Content"/>
    <s v="Mr. E"/>
    <m/>
    <s v="Employee Engagement Handbook"/>
    <m/>
    <m/>
    <m/>
    <s v="2022-05-17 16:52:19.423000+00:00"/>
    <s v="2022-10-20 08:32:30.246000+00:00"/>
    <m/>
  </r>
  <r>
    <s v="Vivek Singh"/>
    <n v="5000000"/>
    <s v="INR"/>
    <n v="0"/>
    <s v="8/30/22"/>
    <s v="Sales"/>
    <s v="stat_kcR4fZg7TU7jjk1jAVua3qGLRS4J5uFayEjK5j02wtv"/>
    <s v="Unqualified"/>
    <n v="0"/>
    <s v="OpportunityStatusType.Lost"/>
    <m/>
    <x v="1"/>
    <s v="Renewal is in the month of Aug"/>
    <s v="lead_nq7HLZGJvfrP8Wj03g2XSilOmDDqW3O8V4SczUQKeQk"/>
    <s v="GalaxE Solutions"/>
    <s v="Kaushlya Bhavsar"/>
    <s v="user_6dalmZ7hmWD47jhCVGdU1SSEcFMsz9rWtW2jPORgJvj"/>
    <s v="Vivek Singh"/>
    <s v="2022-04-05 06:57:37.091000+00:00"/>
    <s v="2022-08-25 15:05:50.252000+00:00"/>
    <m/>
    <s v="Bangalore"/>
    <m/>
    <m/>
    <m/>
    <n v="1300"/>
    <m/>
    <m/>
    <m/>
    <m/>
    <m/>
    <m/>
    <m/>
    <m/>
    <m/>
    <m/>
    <m/>
    <s v="Professional Services"/>
    <m/>
    <m/>
    <m/>
    <m/>
    <m/>
    <m/>
    <m/>
    <m/>
    <m/>
    <m/>
    <m/>
    <m/>
    <m/>
    <m/>
    <s v="user_FdWFezbLzkYQcGsBUsjZO25nr2poK2nRbqV47Rs5Kfm"/>
    <s v="Prateek Wadhwa"/>
    <m/>
    <m/>
    <s v="August"/>
    <s v="Gated Content"/>
    <m/>
    <m/>
    <s v="Employee Engagement Handbook"/>
    <m/>
    <m/>
    <m/>
    <s v="2022-03-26 15:01:32.909000+00:00"/>
    <s v="2022-08-25 15:05:59.572000+00:00"/>
    <s v="GTL"/>
  </r>
  <r>
    <s v="Kashif Ahmad"/>
    <n v="100000"/>
    <s v="INR"/>
    <n v="0"/>
    <s v="8/31/22"/>
    <s v="Sales"/>
    <s v="stat_kcR4fZg7TU7jjk1jAVua3qGLRS4J5uFayEjK5j02wtv"/>
    <s v="Unqualified"/>
    <n v="0"/>
    <s v="OpportunityStatusType.Lost"/>
    <s v="cont_tzGA2EW6Fe2QGnqhMxVtpoKvx3QbJwfshLdV5fU7fWu"/>
    <x v="283"/>
    <s v="WC ren"/>
    <s v="lead_Lqo76CB7hCU7Z32d2zO5eB6WtZORn6B3yZZb0OmKkCc"/>
    <s v="YAPP INDIA AUTOMOTIVE SYSTEMS PRIVATE LIMITED"/>
    <s v="Gauri Jori"/>
    <s v="user_LKRhV6rhcBe0uL8u70UUGeDjbMupuho4TaiAOCbT7HT"/>
    <s v="Kashif Ahmad"/>
    <s v="2022-07-25 10:04:41.226000+00:00"/>
    <s v="2022-08-25 14:16:05.101000+00:00"/>
    <m/>
    <s v="Pune"/>
    <m/>
    <m/>
    <m/>
    <n v="100"/>
    <m/>
    <m/>
    <m/>
    <m/>
    <m/>
    <m/>
    <m/>
    <s v="PAID_SOCIAL"/>
    <m/>
    <m/>
    <m/>
    <s v="Manufacturing"/>
    <m/>
    <m/>
    <m/>
    <m/>
    <m/>
    <m/>
    <m/>
    <m/>
    <m/>
    <m/>
    <m/>
    <m/>
    <s v="Jitin Gopi"/>
    <m/>
    <s v="user_5YHA1ZU4iP896lD1YJehdJcMx7ZEgWCpulT4T2c3pJ3"/>
    <s v="Gauri Jori"/>
    <m/>
    <m/>
    <s v="August"/>
    <s v="Cold Call; Gated Content"/>
    <m/>
    <m/>
    <s v="Essential HR Policies"/>
    <m/>
    <m/>
    <m/>
    <s v="2020-12-12 08:39:10.296000+00:00"/>
    <s v="2022-09-15 05:21:31.065000+00:00"/>
    <m/>
  </r>
  <r>
    <s v="Kashif Ahmad"/>
    <n v="700000"/>
    <s v="INR"/>
    <n v="0"/>
    <s v="8/31/22"/>
    <s v="Sales"/>
    <s v="stat_1hn9nRJaLbI53NxPuSQgo90kRpbpKsFlwN4oEGNUTdO"/>
    <s v="Lost"/>
    <n v="0"/>
    <s v="OpportunityStatusType.Lost"/>
    <s v="cont_j6ZGIdb1GjB6EsvGlhgCT05dBMtBfdQh3g6Aw86Fh13"/>
    <x v="39"/>
    <m/>
    <s v="lead_iLMvfJrAJROjuSNDk7Iz7I0Qscbw3BOyWXGU3TZt0F8"/>
    <s v="TECSIDEL INDIA PRIVATE LIMITED"/>
    <s v="Hardik Panchal"/>
    <s v="user_LKRhV6rhcBe0uL8u70UUGeDjbMupuho4TaiAOCbT7HT"/>
    <s v="Kashif Ahmad"/>
    <s v="2022-01-20 07:13:04.504000+00:00"/>
    <s v="2022-08-25 14:13:13.871000+00:00"/>
    <m/>
    <s v="Gurgaon"/>
    <m/>
    <m/>
    <m/>
    <n v="66"/>
    <m/>
    <m/>
    <m/>
    <m/>
    <m/>
    <m/>
    <m/>
    <m/>
    <m/>
    <m/>
    <m/>
    <s v="IT Services &amp; IT Consulting"/>
    <m/>
    <m/>
    <m/>
    <m/>
    <m/>
    <m/>
    <m/>
    <m/>
    <m/>
    <m/>
    <m/>
    <m/>
    <m/>
    <m/>
    <s v="user_5IQTpX6DsnoeoDfxqzqojpVoQLXPh68nhDjLS5ETjYj"/>
    <s v="Satyajit Chati"/>
    <m/>
    <m/>
    <s v="August; July"/>
    <s v="Cold Call"/>
    <m/>
    <m/>
    <s v="Rakesh TPA"/>
    <m/>
    <m/>
    <m/>
    <s v="2022-01-13 13:57:32.961000+00:00"/>
    <s v="2022-10-19 12:03:45.220000+00:00"/>
    <m/>
  </r>
  <r>
    <s v="Kashif Ahmad"/>
    <n v="500000"/>
    <s v="INR"/>
    <n v="0"/>
    <s v="8/28/22"/>
    <s v="Sales"/>
    <s v="stat_kcR4fZg7TU7jjk1jAVua3qGLRS4J5uFayEjK5j02wtv"/>
    <s v="Unqualified"/>
    <n v="0"/>
    <s v="OpportunityStatusType.Lost"/>
    <s v="cont_tzGA2EW6Fe2QGnqhMxVtpoKvx3QbJwfshLdV5fU7fWu"/>
    <x v="283"/>
    <s v="GMC renewal"/>
    <s v="lead_Lqo76CB7hCU7Z32d2zO5eB6WtZORn6B3yZZb0OmKkCc"/>
    <s v="YAPP INDIA AUTOMOTIVE SYSTEMS PRIVATE LIMITED"/>
    <s v="Gauri Jori"/>
    <s v="user_LKRhV6rhcBe0uL8u70UUGeDjbMupuho4TaiAOCbT7HT"/>
    <s v="Kashif Ahmad"/>
    <s v="2022-07-25 10:03:48.053000+00:00"/>
    <s v="2022-08-25 14:15:42.989000+00:00"/>
    <m/>
    <s v="Pune"/>
    <m/>
    <m/>
    <m/>
    <n v="100"/>
    <m/>
    <m/>
    <m/>
    <m/>
    <m/>
    <m/>
    <m/>
    <s v="PAID_SOCIAL"/>
    <m/>
    <m/>
    <m/>
    <s v="Manufacturing"/>
    <m/>
    <m/>
    <m/>
    <m/>
    <m/>
    <m/>
    <m/>
    <m/>
    <m/>
    <m/>
    <m/>
    <m/>
    <s v="Jitin Gopi"/>
    <m/>
    <s v="user_5YHA1ZU4iP896lD1YJehdJcMx7ZEgWCpulT4T2c3pJ3"/>
    <s v="Gauri Jori"/>
    <m/>
    <m/>
    <s v="August"/>
    <s v="Cold Call; Gated Content"/>
    <m/>
    <m/>
    <s v="Essential HR Policies"/>
    <m/>
    <m/>
    <m/>
    <s v="2020-12-12 08:39:10.296000+00:00"/>
    <s v="2022-09-15 05:21:31.065000+00:00"/>
    <m/>
  </r>
  <r>
    <s v="Kashif Ahmad"/>
    <n v="50000"/>
    <s v="INR"/>
    <n v="0"/>
    <s v="8/31/22"/>
    <s v="Sales"/>
    <s v="stat_kcR4fZg7TU7jjk1jAVua3qGLRS4J5uFayEjK5j02wtv"/>
    <s v="Unqualified"/>
    <n v="0"/>
    <s v="OpportunityStatusType.Lost"/>
    <s v="cont_tzGA2EW6Fe2QGnqhMxVtpoKvx3QbJwfshLdV5fU7fWu"/>
    <x v="283"/>
    <s v="GPA ren"/>
    <s v="lead_Lqo76CB7hCU7Z32d2zO5eB6WtZORn6B3yZZb0OmKkCc"/>
    <s v="YAPP INDIA AUTOMOTIVE SYSTEMS PRIVATE LIMITED"/>
    <s v="Gauri Jori"/>
    <s v="user_LKRhV6rhcBe0uL8u70UUGeDjbMupuho4TaiAOCbT7HT"/>
    <s v="Kashif Ahmad"/>
    <s v="2022-07-25 10:04:14.107000+00:00"/>
    <s v="2022-08-25 14:15:52.997000+00:00"/>
    <m/>
    <s v="Pune"/>
    <m/>
    <m/>
    <m/>
    <n v="100"/>
    <m/>
    <m/>
    <m/>
    <m/>
    <m/>
    <m/>
    <m/>
    <s v="PAID_SOCIAL"/>
    <m/>
    <m/>
    <m/>
    <s v="Manufacturing"/>
    <m/>
    <m/>
    <m/>
    <m/>
    <m/>
    <m/>
    <m/>
    <m/>
    <m/>
    <m/>
    <m/>
    <m/>
    <s v="Jitin Gopi"/>
    <m/>
    <s v="user_5YHA1ZU4iP896lD1YJehdJcMx7ZEgWCpulT4T2c3pJ3"/>
    <s v="Gauri Jori"/>
    <m/>
    <m/>
    <s v="August"/>
    <s v="Cold Call; Gated Content"/>
    <m/>
    <m/>
    <s v="Essential HR Policies"/>
    <m/>
    <m/>
    <m/>
    <s v="2020-12-12 08:39:10.296000+00:00"/>
    <s v="2022-09-15 05:21:31.065000+00:00"/>
    <m/>
  </r>
  <r>
    <s v="Omkar Ghate"/>
    <n v="41000"/>
    <s v="INR"/>
    <n v="100"/>
    <s v="8/25/22"/>
    <s v="Sales"/>
    <s v="stat_OZRiD1474QRJIpvnjHCZfiIvKcVD6mIKSSTzg8SwDVx"/>
    <s v="Won- Payment Completed"/>
    <n v="1"/>
    <s v="OpportunityStatusType.Won"/>
    <s v="cont_vPShCAuB2XKbHXTUodaZ1ZvlO54vIlL7p9n3bhIRR4U"/>
    <x v="290"/>
    <m/>
    <s v="lead_PRWuCMWiPgNs50N6JQscpJ7FUrgErr2emKx5fXY04gm"/>
    <s v="EvolveBPM, LLC"/>
    <s v="Vishnu Veeramani"/>
    <s v="user_9SBRjyF0n4iWuhUdqRyQkFhl2J4uyNKhFWvvJEvunX8"/>
    <s v="Omkar Ghate"/>
    <s v="2022-08-24 05:55:44.538000+00:00"/>
    <s v="2022-08-25 07:37:22.357000+00:00"/>
    <m/>
    <s v="Pune"/>
    <m/>
    <m/>
    <m/>
    <n v="144"/>
    <m/>
    <m/>
    <m/>
    <m/>
    <m/>
    <m/>
    <m/>
    <m/>
    <m/>
    <m/>
    <m/>
    <m/>
    <s v="ICICI Lombard"/>
    <m/>
    <m/>
    <m/>
    <m/>
    <m/>
    <m/>
    <m/>
    <m/>
    <m/>
    <m/>
    <m/>
    <s v="Aniket Vahile"/>
    <m/>
    <s v="user_hYneJegkOPVKmVrtUbBOUXxrjYMTRntZlRehPSnApep"/>
    <s v="Vishnu Veeramani"/>
    <s v="Siddharth Angolkar"/>
    <m/>
    <s v="August"/>
    <s v="Gated Content"/>
    <s v="Mr. E"/>
    <m/>
    <s v="Employee Engagement Handbook"/>
    <m/>
    <m/>
    <m/>
    <s v="2022-03-30 05:14:53.350000+00:00"/>
    <s v="2022-10-20 11:43:56.837000+00:00"/>
    <s v="GPA"/>
  </r>
  <r>
    <s v="Omkar Ghate"/>
    <n v="135000"/>
    <s v="INR"/>
    <n v="100"/>
    <s v="8/25/22"/>
    <s v="Sales"/>
    <s v="stat_OZRiD1474QRJIpvnjHCZfiIvKcVD6mIKSSTzg8SwDVx"/>
    <s v="Won- Payment Completed"/>
    <n v="1"/>
    <s v="OpportunityStatusType.Won"/>
    <m/>
    <x v="1"/>
    <s v="D &amp; O Policy"/>
    <s v="lead_CzT4w7CWhZUUkXh7MVqvMmEOPHn9UpJSjDcMCw4PYO1"/>
    <s v="SOLOCO GLOBAL INDIA PRIVATE LIMITED"/>
    <s v="Omkar Ghate"/>
    <s v="user_9SBRjyF0n4iWuhUdqRyQkFhl2J4uyNKhFWvvJEvunX8"/>
    <s v="Omkar Ghate"/>
    <s v="2022-05-18 05:24:58.850000+00:00"/>
    <s v="2022-08-25 10:08:01.832000+00:00"/>
    <m/>
    <s v="Pune"/>
    <m/>
    <m/>
    <m/>
    <n v="7"/>
    <m/>
    <m/>
    <m/>
    <m/>
    <m/>
    <m/>
    <m/>
    <m/>
    <m/>
    <m/>
    <m/>
    <m/>
    <m/>
    <m/>
    <m/>
    <m/>
    <m/>
    <m/>
    <m/>
    <m/>
    <m/>
    <m/>
    <m/>
    <m/>
    <m/>
    <m/>
    <s v="user_FdWFezbLzkYQcGsBUsjZO25nr2poK2nRbqV47Rs5Kfm"/>
    <s v="Prateek Wadhwa"/>
    <s v="Komal Chougale; Siddharth Angolkar"/>
    <m/>
    <s v="April"/>
    <s v="Warm Referral"/>
    <m/>
    <m/>
    <s v="Lead Magnet Lead"/>
    <m/>
    <m/>
    <m/>
    <s v="2021-08-30 04:40:46.516000+00:00"/>
    <s v="2022-10-20 09:10:29.117000+00:00"/>
    <s v="NON EB"/>
  </r>
  <r>
    <s v="Sanket Kulkarni"/>
    <n v="1000000"/>
    <s v="INR"/>
    <n v="0"/>
    <d v="2022-01-09T00:00:00"/>
    <s v="Sales"/>
    <s v="stat_kcR4fZg7TU7jjk1jAVua3qGLRS4J5uFayEjK5j02wtv"/>
    <s v="Unqualified"/>
    <n v="0"/>
    <s v="OpportunityStatusType.Lost"/>
    <m/>
    <x v="1"/>
    <s v="GMC (1+3)"/>
    <s v="lead_BnGAjpRxAguzuwT6W8aw6IuqdqeOpIWxIXJgFdIVXGu"/>
    <s v="BSA CORPORATION LIMITED"/>
    <s v="Bhairavi Jog"/>
    <s v="user_k8sSUtRXfYEMul9CBIF4ZOmv3vnev5cdEvVZbtETMKp"/>
    <s v="Sanket Kulkarni"/>
    <s v="2022-08-03 12:22:32.488000+00:00"/>
    <s v="2022-08-25 08:37:44.595000+00:00"/>
    <m/>
    <s v="Pune"/>
    <m/>
    <s v="2020-08-26 02:33:00+00:00"/>
    <m/>
    <n v="200"/>
    <m/>
    <m/>
    <m/>
    <m/>
    <m/>
    <m/>
    <m/>
    <m/>
    <m/>
    <m/>
    <m/>
    <s v="Manufacturing"/>
    <m/>
    <m/>
    <m/>
    <m/>
    <m/>
    <m/>
    <m/>
    <m/>
    <m/>
    <m/>
    <m/>
    <m/>
    <s v="Jitin Gopi"/>
    <m/>
    <s v="user_228eUmsdKIb9OItgmiDq1zD4aPZ1eqiapbaLAGeBf8g"/>
    <s v="Bhairavi Jog"/>
    <m/>
    <m/>
    <s v="September"/>
    <s v="Affiliate"/>
    <m/>
    <m/>
    <m/>
    <m/>
    <m/>
    <m/>
    <s v="2020-12-06 09:47:23.622000+00:00"/>
    <s v="2022-09-16 10:29:46.234000+00:00"/>
    <s v="GMC"/>
  </r>
  <r>
    <s v="Omkar Ghate"/>
    <n v="143006"/>
    <s v="INR"/>
    <n v="100"/>
    <s v="8/25/22"/>
    <s v="Sales"/>
    <s v="stat_OZRiD1474QRJIpvnjHCZfiIvKcVD6mIKSSTzg8SwDVx"/>
    <s v="Won- Payment Completed"/>
    <n v="1"/>
    <s v="OpportunityStatusType.Won"/>
    <s v="cont_vPShCAuB2XKbHXTUodaZ1ZvlO54vIlL7p9n3bhIRR4U"/>
    <x v="290"/>
    <s v="GTL"/>
    <s v="lead_PRWuCMWiPgNs50N6JQscpJ7FUrgErr2emKx5fXY04gm"/>
    <s v="EvolveBPM, LLC"/>
    <s v="Vishnu Veeramani"/>
    <s v="user_9SBRjyF0n4iWuhUdqRyQkFhl2J4uyNKhFWvvJEvunX8"/>
    <s v="Omkar Ghate"/>
    <s v="2022-08-11 10:15:57.237000+00:00"/>
    <s v="2022-08-25 07:36:08.498000+00:00"/>
    <m/>
    <s v="Pune"/>
    <m/>
    <m/>
    <m/>
    <n v="144"/>
    <m/>
    <m/>
    <m/>
    <m/>
    <m/>
    <m/>
    <m/>
    <m/>
    <m/>
    <m/>
    <m/>
    <m/>
    <s v="ICICI Lombard"/>
    <m/>
    <m/>
    <m/>
    <m/>
    <m/>
    <m/>
    <m/>
    <m/>
    <m/>
    <m/>
    <m/>
    <s v="Aniket Vahile"/>
    <m/>
    <s v="user_hYneJegkOPVKmVrtUbBOUXxrjYMTRntZlRehPSnApep"/>
    <s v="Vishnu Veeramani"/>
    <s v="Siddharth Angolkar"/>
    <m/>
    <s v="August"/>
    <s v="Gated Content"/>
    <s v="Mr. E"/>
    <m/>
    <s v="Employee Engagement Handbook"/>
    <m/>
    <m/>
    <m/>
    <s v="2022-03-30 05:14:53.350000+00:00"/>
    <s v="2022-10-20 11:43:56.837000+00:00"/>
    <s v="GTL"/>
  </r>
  <r>
    <s v="Navin Panjwani"/>
    <n v="66500"/>
    <s v="INR"/>
    <n v="100"/>
    <s v="8/24/22"/>
    <s v="Sales"/>
    <s v="stat_OZRiD1474QRJIpvnjHCZfiIvKcVD6mIKSSTzg8SwDVx"/>
    <s v="Won- Payment Completed"/>
    <n v="1"/>
    <s v="OpportunityStatusType.Won"/>
    <s v="cont_Vc972L8JfiFcUscj5kEfvctnfG2a4THYscUYPQRWyUZ"/>
    <x v="291"/>
    <s v="40 employees july 31st Edelwise Broker - pazzcare - since 1 year Mr stevan - Decision maker 1+3 3 lakhs - SI"/>
    <s v="lead_9hDkYXDRlQSdA3Lb1rCjsTHB5SUNLTE1fLoV6TLBvUF"/>
    <s v="Foxbox Retail"/>
    <s v="Daya Gowda"/>
    <s v="user_sD3YjSs92XKUfD0OPHeo886g6tW6aCM0iUhX5VVUuJi"/>
    <s v="Navin Panjwani"/>
    <s v="2022-07-19 05:44:06.723000+00:00"/>
    <s v="2022-08-25 06:15:21.462000+00:00"/>
    <m/>
    <s v="Mumbai"/>
    <m/>
    <m/>
    <m/>
    <n v="28"/>
    <m/>
    <m/>
    <m/>
    <m/>
    <m/>
    <m/>
    <m/>
    <m/>
    <m/>
    <m/>
    <m/>
    <s v="Digital Marketing &amp; Advertising"/>
    <s v="Pazzcare"/>
    <m/>
    <m/>
    <m/>
    <m/>
    <m/>
    <m/>
    <m/>
    <m/>
    <m/>
    <m/>
    <m/>
    <s v="Rakesh Nade"/>
    <m/>
    <s v="user_encRk5bIEFN6ZA11h4WH2AdZTiZpogLSlMIaj0E30SZ"/>
    <s v="Daya Gowda"/>
    <s v="Kunal Hire"/>
    <m/>
    <s v="July"/>
    <s v="Cold Call"/>
    <s v="Lusha"/>
    <m/>
    <m/>
    <m/>
    <m/>
    <m/>
    <s v="2022-07-12 04:11:11.779000+00:00"/>
    <s v="2022-09-29 15:17:12.132000+00:00"/>
    <m/>
  </r>
  <r>
    <s v="Omkar Ghate"/>
    <n v="2022000"/>
    <s v="INR"/>
    <n v="100"/>
    <s v="8/25/22"/>
    <s v="Sales"/>
    <s v="stat_OZRiD1474QRJIpvnjHCZfiIvKcVD6mIKSSTzg8SwDVx"/>
    <s v="Won- Payment Completed"/>
    <n v="1"/>
    <s v="OpportunityStatusType.Won"/>
    <s v="cont_xDnK3FAoxMaAzMg9OI5IzIuhR5meuUjJEyKTD4lcAHU"/>
    <x v="292"/>
    <m/>
    <s v="lead_PRWuCMWiPgNs50N6JQscpJ7FUrgErr2emKx5fXY04gm"/>
    <s v="EvolveBPM, LLC"/>
    <s v="Vishnu Veeramani"/>
    <s v="user_9SBRjyF0n4iWuhUdqRyQkFhl2J4uyNKhFWvvJEvunX8"/>
    <s v="Omkar Ghate"/>
    <s v="2022-08-02 11:31:03.582000+00:00"/>
    <s v="2022-08-25 07:34:47.617000+00:00"/>
    <m/>
    <s v="Pune"/>
    <m/>
    <m/>
    <m/>
    <n v="144"/>
    <m/>
    <m/>
    <m/>
    <m/>
    <m/>
    <m/>
    <m/>
    <m/>
    <m/>
    <m/>
    <m/>
    <m/>
    <s v="ICICI Lombard"/>
    <m/>
    <m/>
    <m/>
    <m/>
    <m/>
    <m/>
    <m/>
    <m/>
    <m/>
    <m/>
    <m/>
    <s v="Aniket Vahile"/>
    <m/>
    <s v="user_hYneJegkOPVKmVrtUbBOUXxrjYMTRntZlRehPSnApep"/>
    <s v="Vishnu Veeramani"/>
    <s v="Siddharth Angolkar"/>
    <m/>
    <s v="August"/>
    <s v="Gated Content"/>
    <s v="Mr. E"/>
    <m/>
    <s v="Employee Engagement Handbook"/>
    <m/>
    <m/>
    <m/>
    <s v="2022-03-30 05:14:53.350000+00:00"/>
    <s v="2022-10-20 11:43:56.837000+00:00"/>
    <s v="GMC"/>
  </r>
  <r>
    <s v="Abhiroop Ganguly"/>
    <n v="100000"/>
    <s v="INR"/>
    <n v="0"/>
    <s v="8/30/22"/>
    <s v="Sales"/>
    <s v="stat_kcR4fZg7TU7jjk1jAVua3qGLRS4J5uFayEjK5j02wtv"/>
    <s v="Unqualified"/>
    <n v="0"/>
    <s v="OpportunityStatusType.Lost"/>
    <s v="cont_qb7b0UhmbxN8ivBn1ttlPLCiScNMv4LsTnGljP1UI8B"/>
    <x v="293"/>
    <s v="GPA renewal"/>
    <s v="lead_SFLObzv7AI5ps7PGScdTcoGn2E4shugC68IJmDfPbi6"/>
    <s v="Open Financial Technologies"/>
    <s v="Trupti Suryavanshi"/>
    <s v="user_U27GK6WjhLhUhi1EDKXV57xMpn8n8DMIOjci1q3UReZ"/>
    <s v="Abhiroop Ganguly"/>
    <s v="2022-06-21 12:35:57.668000+00:00"/>
    <s v="2022-08-25 04:45:21.158000+00:00"/>
    <m/>
    <s v="Bangalore"/>
    <m/>
    <m/>
    <m/>
    <n v="494"/>
    <m/>
    <m/>
    <m/>
    <m/>
    <m/>
    <m/>
    <m/>
    <m/>
    <m/>
    <m/>
    <m/>
    <s v="Banking &amp; Finance"/>
    <m/>
    <m/>
    <m/>
    <m/>
    <m/>
    <m/>
    <m/>
    <m/>
    <m/>
    <m/>
    <m/>
    <m/>
    <s v="Aniket Vahile"/>
    <m/>
    <s v="user_L8E6IFhq6UCzKLHa45LUUTZCznDuyDwFrGaEp9DXiUM"/>
    <s v="Trupti Suryavanshi"/>
    <m/>
    <m/>
    <s v="August; September"/>
    <s v="Cold Call"/>
    <s v="Lusha"/>
    <m/>
    <m/>
    <m/>
    <m/>
    <m/>
    <s v="2021-12-09 09:18:07.685000+00:00"/>
    <s v="2022-09-07 06:24:03.763000+00:00"/>
    <s v="GPA"/>
  </r>
  <r>
    <s v="Sonal Paithankar"/>
    <n v="200000"/>
    <s v="INR"/>
    <n v="0"/>
    <s v="8/26/22"/>
    <s v="Sales"/>
    <s v="stat_1hn9nRJaLbI53NxPuSQgo90kRpbpKsFlwN4oEGNUTdO"/>
    <s v="Lost"/>
    <n v="0"/>
    <s v="OpportunityStatusType.Lost"/>
    <m/>
    <x v="1"/>
    <s v="GPA"/>
    <s v="lead_UhhnbWkTp2hTS9Zs49hsZQOY2vw3m57ahxaABSGkQS4"/>
    <s v="Cotecna Inspection Pvt Ltd"/>
    <s v="Aditya Binani"/>
    <s v="user_Iwn6da5WKkZqwUySK0oUuCb72pFP5WEm4zAb92ijqFe"/>
    <s v="Sonal Paithankar"/>
    <s v="2022-07-26 07:28:30.676000+00:00"/>
    <s v="2022-08-25 05:56:48.166000+00:00"/>
    <m/>
    <s v="Mumbai"/>
    <m/>
    <m/>
    <m/>
    <n v="1200"/>
    <m/>
    <m/>
    <m/>
    <m/>
    <m/>
    <m/>
    <m/>
    <m/>
    <m/>
    <m/>
    <m/>
    <s v="Others"/>
    <m/>
    <m/>
    <m/>
    <m/>
    <m/>
    <m/>
    <m/>
    <m/>
    <m/>
    <m/>
    <m/>
    <m/>
    <s v="Jitin Gopi"/>
    <m/>
    <s v="user_g5Yw4Z4XnIbmcGhJO80vdtFdd5ElcDlgYO3q8l82ODn"/>
    <s v="Aditya Binani"/>
    <m/>
    <m/>
    <s v="August"/>
    <s v="Cold Call"/>
    <m/>
    <m/>
    <m/>
    <m/>
    <m/>
    <m/>
    <s v="2021-11-17 01:30:03.218000+00:00"/>
    <s v="2022-10-20 10:21:52.948000+00:00"/>
    <m/>
  </r>
  <r>
    <s v="Sonal Paithankar"/>
    <n v="3000000"/>
    <s v="INR"/>
    <n v="0"/>
    <s v="8/26/22"/>
    <s v="Sales"/>
    <s v="stat_1hn9nRJaLbI53NxPuSQgo90kRpbpKsFlwN4oEGNUTdO"/>
    <s v="Lost"/>
    <n v="0"/>
    <s v="OpportunityStatusType.Lost"/>
    <m/>
    <x v="1"/>
    <s v="GMC"/>
    <s v="lead_UhhnbWkTp2hTS9Zs49hsZQOY2vw3m57ahxaABSGkQS4"/>
    <s v="Cotecna Inspection Pvt Ltd"/>
    <s v="Aditya Binani"/>
    <s v="user_Iwn6da5WKkZqwUySK0oUuCb72pFP5WEm4zAb92ijqFe"/>
    <s v="Sonal Paithankar"/>
    <s v="2022-07-15 07:28:09.562000+00:00"/>
    <s v="2022-08-25 05:56:37.720000+00:00"/>
    <m/>
    <s v="Mumbai"/>
    <m/>
    <m/>
    <m/>
    <n v="1200"/>
    <m/>
    <m/>
    <m/>
    <m/>
    <m/>
    <m/>
    <m/>
    <m/>
    <m/>
    <m/>
    <m/>
    <s v="Others"/>
    <m/>
    <m/>
    <m/>
    <m/>
    <m/>
    <m/>
    <m/>
    <m/>
    <m/>
    <m/>
    <m/>
    <m/>
    <s v="Jitin Gopi"/>
    <m/>
    <s v="user_g5Yw4Z4XnIbmcGhJO80vdtFdd5ElcDlgYO3q8l82ODn"/>
    <s v="Aditya Binani"/>
    <m/>
    <m/>
    <s v="August"/>
    <s v="Cold Call"/>
    <m/>
    <m/>
    <m/>
    <m/>
    <m/>
    <m/>
    <s v="2021-11-17 01:30:03.218000+00:00"/>
    <s v="2022-10-20 10:21:52.948000+00:00"/>
    <m/>
  </r>
  <r>
    <s v="Abhiroop Ganguly"/>
    <n v="3500000"/>
    <s v="INR"/>
    <n v="0"/>
    <s v="8/30/22"/>
    <s v="Sales"/>
    <s v="stat_kcR4fZg7TU7jjk1jAVua3qGLRS4J5uFayEjK5j02wtv"/>
    <s v="Unqualified"/>
    <n v="0"/>
    <s v="OpportunityStatusType.Lost"/>
    <s v="cont_qb7b0UhmbxN8ivBn1ttlPLCiScNMv4LsTnGljP1UI8B"/>
    <x v="293"/>
    <s v="GMC Renewal"/>
    <s v="lead_SFLObzv7AI5ps7PGScdTcoGn2E4shugC68IJmDfPbi6"/>
    <s v="Open Financial Technologies"/>
    <s v="Trupti Suryavanshi"/>
    <s v="user_U27GK6WjhLhUhi1EDKXV57xMpn8n8DMIOjci1q3UReZ"/>
    <s v="Abhiroop Ganguly"/>
    <s v="2022-06-21 12:34:42.881000+00:00"/>
    <s v="2022-08-25 04:44:57.777000+00:00"/>
    <m/>
    <s v="Bangalore"/>
    <m/>
    <m/>
    <m/>
    <n v="494"/>
    <m/>
    <m/>
    <m/>
    <m/>
    <m/>
    <m/>
    <m/>
    <m/>
    <m/>
    <m/>
    <m/>
    <s v="Banking &amp; Finance"/>
    <m/>
    <m/>
    <m/>
    <m/>
    <m/>
    <m/>
    <m/>
    <m/>
    <m/>
    <m/>
    <m/>
    <m/>
    <s v="Aniket Vahile"/>
    <m/>
    <s v="user_L8E6IFhq6UCzKLHa45LUUTZCznDuyDwFrGaEp9DXiUM"/>
    <s v="Trupti Suryavanshi"/>
    <m/>
    <m/>
    <s v="August; September"/>
    <s v="Cold Call"/>
    <s v="Lusha"/>
    <m/>
    <m/>
    <m/>
    <m/>
    <m/>
    <s v="2021-12-09 09:18:07.685000+00:00"/>
    <s v="2022-09-07 06:24:03.763000+00:00"/>
    <s v="GMC"/>
  </r>
  <r>
    <s v="Kashif Ahmad"/>
    <n v="2200000"/>
    <s v="INR"/>
    <n v="0"/>
    <d v="2022-01-09T00:00:00"/>
    <s v="Sales"/>
    <s v="stat_kcR4fZg7TU7jjk1jAVua3qGLRS4J5uFayEjK5j02wtv"/>
    <s v="Unqualified"/>
    <n v="0"/>
    <s v="OpportunityStatusType.Lost"/>
    <s v="cont_wxXk0Oxk81VDLK8Eh21UkOMFltDJwINN728tVKdAA50"/>
    <x v="294"/>
    <s v="GMC (Renewal)"/>
    <s v="lead_3JjBXwVrbIyt7q4QLI7I9fFFaFit5yF6WzSWolMgZt5"/>
    <s v="BEYOND KEY SYSTEMS PRIVATE LIMITED"/>
    <s v="Pranav Kenjale"/>
    <s v="user_LKRhV6rhcBe0uL8u70UUGeDjbMupuho4TaiAOCbT7HT"/>
    <s v="Kashif Ahmad"/>
    <s v="2022-07-12 04:43:13.897000+00:00"/>
    <s v="2022-08-25 04:37:49.647000+00:00"/>
    <m/>
    <s v="Indore"/>
    <m/>
    <m/>
    <m/>
    <n v="262"/>
    <m/>
    <m/>
    <m/>
    <m/>
    <m/>
    <m/>
    <m/>
    <m/>
    <m/>
    <m/>
    <m/>
    <s v="IT Services &amp; IT Consulting; Professional Services"/>
    <m/>
    <m/>
    <m/>
    <m/>
    <m/>
    <m/>
    <m/>
    <m/>
    <m/>
    <m/>
    <m/>
    <m/>
    <m/>
    <m/>
    <s v="user_Jujy0sFufO9J3qwY7aNpCCnF6nFZMrfvciNEydEzhaI"/>
    <s v="Shreya Solanki"/>
    <m/>
    <m/>
    <s v="September"/>
    <s v="Gated Content"/>
    <m/>
    <m/>
    <s v="Downloaded the guide: Employee Wellness Handbook"/>
    <m/>
    <m/>
    <m/>
    <s v="2021-08-25 11:24:16.122000+00:00"/>
    <s v="2022-10-10 07:35:28.053000+00:00"/>
    <m/>
  </r>
  <r>
    <s v="Manish Balpande"/>
    <n v="12500000"/>
    <s v="INR"/>
    <n v="0"/>
    <s v="9/13/22"/>
    <s v="Sales"/>
    <s v="stat_kcR4fZg7TU7jjk1jAVua3qGLRS4J5uFayEjK5j02wtv"/>
    <s v="Unqualified"/>
    <n v="0"/>
    <s v="OpportunityStatusType.Lost"/>
    <m/>
    <x v="1"/>
    <m/>
    <s v="lead_R0X9AZxCbxqMrpnjTvHoUOM5oQc7ywp7IcYTURXq1oa"/>
    <s v="Classplus"/>
    <s v="Sarvesh Pawar"/>
    <s v="user_8jx3L2CDfrbzNnwYUv6Plfha6VxaSGsqcbTXR3sIBZi"/>
    <s v="Manish Balpande"/>
    <s v="2022-07-08 09:23:13.544000+00:00"/>
    <s v="2022-08-25 04:34:57.289000+00:00"/>
    <m/>
    <s v="Delhi"/>
    <m/>
    <m/>
    <m/>
    <n v="860"/>
    <m/>
    <m/>
    <m/>
    <m/>
    <m/>
    <m/>
    <m/>
    <s v="PAID_SOCIAL"/>
    <m/>
    <m/>
    <m/>
    <s v="Education"/>
    <m/>
    <m/>
    <m/>
    <m/>
    <m/>
    <m/>
    <m/>
    <m/>
    <m/>
    <m/>
    <m/>
    <m/>
    <m/>
    <m/>
    <s v="user_A8KOTZADnUtEQOLt4nSLAmteNStuGh80js75RYjrXVt"/>
    <s v="Sarvesh Pawar"/>
    <m/>
    <m/>
    <s v="September"/>
    <s v="Gated Content"/>
    <m/>
    <m/>
    <s v="AM Ops - Abhishek.wahane"/>
    <m/>
    <m/>
    <m/>
    <s v="2022-02-14 06:44:19.761000+00:00"/>
    <s v="2022-09-12 17:00:15.014000+00:00"/>
    <s v="GMC"/>
  </r>
  <r>
    <s v="Abhiroop Ganguly"/>
    <n v="200000"/>
    <s v="INR"/>
    <n v="0"/>
    <s v="8/31/22"/>
    <s v="Sales"/>
    <s v="stat_kcR4fZg7TU7jjk1jAVua3qGLRS4J5uFayEjK5j02wtv"/>
    <s v="Unqualified"/>
    <n v="0"/>
    <s v="OpportunityStatusType.Lost"/>
    <s v="cont_PSjCbiMsqj0Iy2k2zRTXPhOEaXxCTERNcjR2QUWexVt"/>
    <x v="295"/>
    <s v="GMC- Renewal, August. Marsh is the current broker"/>
    <s v="lead_Yf449qeevOjU3hOv6zrn8YoJ6aO7YWbGAsqO9GJSv7n"/>
    <s v="Health Vectors"/>
    <s v="Shreenath Bhat"/>
    <s v="user_U27GK6WjhLhUhi1EDKXV57xMpn8n8DMIOjci1q3UReZ"/>
    <s v="Abhiroop Ganguly"/>
    <s v="2022-07-11 07:17:25.795000+00:00"/>
    <s v="2022-08-24 13:56:45.495000+00:00"/>
    <m/>
    <s v="Bangalore"/>
    <m/>
    <m/>
    <m/>
    <n v="28"/>
    <m/>
    <m/>
    <m/>
    <m/>
    <m/>
    <m/>
    <m/>
    <m/>
    <m/>
    <m/>
    <m/>
    <s v="IT Services &amp; IT Consulting"/>
    <m/>
    <m/>
    <m/>
    <m/>
    <m/>
    <m/>
    <m/>
    <m/>
    <m/>
    <m/>
    <m/>
    <m/>
    <s v="Aniket Vahile"/>
    <m/>
    <s v="user_vMd4rmcrSbjykdyL2J7rrYn84SWdcNc5FKligrmItPw"/>
    <s v="Shreenath Bhat"/>
    <m/>
    <m/>
    <s v="August"/>
    <s v="Cold Call"/>
    <s v="Lusha"/>
    <m/>
    <s v="Glengarry"/>
    <m/>
    <m/>
    <m/>
    <s v="2022-02-04 11:11:15.234000+00:00"/>
    <s v="2022-09-26 08:58:38.904000+00:00"/>
    <s v="GMC"/>
  </r>
  <r>
    <s v="Omkar Ghate"/>
    <n v="1280000"/>
    <s v="INR"/>
    <n v="0"/>
    <s v="8/31/22"/>
    <s v="Sales"/>
    <s v="stat_1hn9nRJaLbI53NxPuSQgo90kRpbpKsFlwN4oEGNUTdO"/>
    <s v="Lost"/>
    <n v="0"/>
    <s v="OpportunityStatusType.Lost"/>
    <s v="cont_YJjwZABIuXPeuFb8dnfFtpHywK336zwJkuYG9ZmlhQy"/>
    <x v="224"/>
    <s v="Lost due to higher quote"/>
    <s v="lead_Xr5HaYiIPZUsi9MnUD5gLzMEo0JXoi2rQY0rMLIoh1N"/>
    <s v="Nuray Chemicals Pvt. Ltd."/>
    <s v="Daya Gowda"/>
    <s v="user_9SBRjyF0n4iWuhUdqRyQkFhl2J4uyNKhFWvvJEvunX8"/>
    <s v="Omkar Ghate"/>
    <s v="2022-07-18 07:19:01.063000+00:00"/>
    <s v="2022-08-24 11:42:28.231000+00:00"/>
    <m/>
    <s v="Chennai"/>
    <m/>
    <m/>
    <m/>
    <n v="192"/>
    <m/>
    <m/>
    <m/>
    <m/>
    <m/>
    <m/>
    <m/>
    <m/>
    <m/>
    <m/>
    <m/>
    <s v="Manufacturing"/>
    <m/>
    <m/>
    <m/>
    <m/>
    <m/>
    <m/>
    <m/>
    <m/>
    <m/>
    <m/>
    <m/>
    <m/>
    <s v="Aniket Vahile"/>
    <m/>
    <s v="user_encRk5bIEFN6ZA11h4WH2AdZTiZpogLSlMIaj0E30SZ"/>
    <s v="Daya Gowda"/>
    <m/>
    <m/>
    <s v="August; September"/>
    <s v="Cold Call"/>
    <m/>
    <m/>
    <m/>
    <m/>
    <m/>
    <m/>
    <s v="2022-04-20 10:12:56.837000+00:00"/>
    <s v="2022-09-28 04:50:12.192000+00:00"/>
    <m/>
  </r>
  <r>
    <s v="Vrushali Kummar"/>
    <n v="800000"/>
    <s v="INR"/>
    <n v="0"/>
    <s v="8/23/22"/>
    <s v="Sales"/>
    <s v="stat_1hn9nRJaLbI53NxPuSQgo90kRpbpKsFlwN4oEGNUTdO"/>
    <s v="Lost"/>
    <n v="0"/>
    <s v="OpportunityStatusType.Lost"/>
    <s v="cont_sgBjhFRJyiYX8PJovRInNFKalMn3BMQLo1bYdmANnXy"/>
    <x v="296"/>
    <s v="400 emps - Self only policy, 2L coverage - no quotes"/>
    <s v="lead_3lQVmWqk34oQIelHcZL1vaoAwvPnvc4Wk32VYvHKMvK"/>
    <s v="Victorious Kidss Educares"/>
    <s v="Prateek Wadhwa"/>
    <s v="user_TZzywQwym26DjuswO479pxRhNKX152z8X1haCx2vcst"/>
    <s v="Vrushali Kummar"/>
    <s v="2022-06-27 06:05:34.673000+00:00"/>
    <s v="2022-08-24 05:52:23.615000+00:00"/>
    <m/>
    <s v="Pune"/>
    <m/>
    <m/>
    <m/>
    <n v="400"/>
    <m/>
    <m/>
    <m/>
    <m/>
    <m/>
    <m/>
    <m/>
    <s v="PAID_SOCIAL"/>
    <m/>
    <m/>
    <m/>
    <m/>
    <m/>
    <m/>
    <m/>
    <m/>
    <m/>
    <m/>
    <m/>
    <m/>
    <m/>
    <m/>
    <m/>
    <m/>
    <m/>
    <m/>
    <s v="user_FdWFezbLzkYQcGsBUsjZO25nr2poK2nRbqV47Rs5Kfm"/>
    <s v="Prateek Wadhwa"/>
    <m/>
    <m/>
    <s v="August"/>
    <s v="Gated Content"/>
    <m/>
    <m/>
    <s v="Employee Engagement Handbook"/>
    <m/>
    <m/>
    <m/>
    <s v="2022-05-06 15:00:42.190000+00:00"/>
    <s v="2022-08-27 07:38:55.376000+00:00"/>
    <s v="GMC"/>
  </r>
  <r>
    <s v="Sonal Paithankar"/>
    <n v="300000"/>
    <s v="INR"/>
    <n v="0"/>
    <s v="8/31/22"/>
    <s v="Sales"/>
    <s v="stat_1hn9nRJaLbI53NxPuSQgo90kRpbpKsFlwN4oEGNUTdO"/>
    <s v="Lost"/>
    <n v="0"/>
    <s v="OpportunityStatusType.Lost"/>
    <m/>
    <x v="1"/>
    <s v="OPD - Aditya Birla"/>
    <s v="lead_J2MQRNuwydrnfrXVpUAcAdjn8AXvWJJVWnaO5EXt6A3"/>
    <s v="H1"/>
    <s v="Aditya Binani"/>
    <s v="user_Iwn6da5WKkZqwUySK0oUuCb72pFP5WEm4zAb92ijqFe"/>
    <s v="Sonal Paithankar"/>
    <s v="2022-07-14 10:34:50.765000+00:00"/>
    <s v="2022-08-24 05:35:46.107000+00:00"/>
    <m/>
    <s v="Bangalore"/>
    <m/>
    <m/>
    <m/>
    <n v="216"/>
    <m/>
    <m/>
    <m/>
    <m/>
    <m/>
    <m/>
    <m/>
    <m/>
    <m/>
    <m/>
    <m/>
    <s v="IT Services &amp; IT Consulting"/>
    <m/>
    <m/>
    <m/>
    <m/>
    <m/>
    <m/>
    <m/>
    <m/>
    <m/>
    <m/>
    <m/>
    <m/>
    <s v="Aniket Vahile"/>
    <m/>
    <s v="user_g5Yw4Z4XnIbmcGhJO80vdtFdd5ElcDlgYO3q8l82ODn"/>
    <s v="Aditya Binani"/>
    <m/>
    <m/>
    <s v="August"/>
    <s v="Cold Call"/>
    <s v="Lusha"/>
    <m/>
    <s v="Lead Magnet Lead"/>
    <m/>
    <m/>
    <m/>
    <s v="2021-09-01 02:05:45.036000+00:00"/>
    <s v="2022-09-07 09:18:21.827000+00:00"/>
    <m/>
  </r>
  <r>
    <s v="Naveen Kumar"/>
    <n v="50000"/>
    <s v="INR"/>
    <n v="0"/>
    <s v="8/24/22"/>
    <s v="Sales"/>
    <s v="stat_1hn9nRJaLbI53NxPuSQgo90kRpbpKsFlwN4oEGNUTdO"/>
    <s v="Lost"/>
    <n v="0"/>
    <s v="OpportunityStatusType.Lost"/>
    <m/>
    <x v="1"/>
    <s v="GPA - 24th AUg"/>
    <s v="lead_2cG2CrUZ5rYunrSXILmU5xWowDl2QxccB39v5qA3Njh"/>
    <s v="InterMiles (Jet Privilege Pvt. Ltd)"/>
    <s v="Daya Gowda"/>
    <s v="user_N52PP2uP2VZc2gm0nhh6CNFSif4n85g1cdxoNFd9ct0"/>
    <s v="Naveen Kumar"/>
    <s v="2022-07-04 05:16:50.807000+00:00"/>
    <s v="2022-08-24 04:57:22.463000+00:00"/>
    <m/>
    <s v="Mumbai"/>
    <m/>
    <m/>
    <m/>
    <n v="69"/>
    <m/>
    <m/>
    <m/>
    <m/>
    <m/>
    <m/>
    <m/>
    <m/>
    <m/>
    <m/>
    <m/>
    <s v="Hospitality &amp; Travel"/>
    <m/>
    <m/>
    <m/>
    <m/>
    <m/>
    <m/>
    <m/>
    <m/>
    <m/>
    <m/>
    <m/>
    <m/>
    <s v="Jitin Gopi"/>
    <m/>
    <s v="user_encRk5bIEFN6ZA11h4WH2AdZTiZpogLSlMIaj0E30SZ"/>
    <s v="Daya Gowda"/>
    <m/>
    <m/>
    <s v="August"/>
    <s v="Cold Call"/>
    <s v="Mr. E"/>
    <m/>
    <m/>
    <m/>
    <m/>
    <m/>
    <s v="2021-11-17 01:30:06.611000+00:00"/>
    <s v="2022-09-16 07:29:39.378000+00:00"/>
    <m/>
  </r>
  <r>
    <s v="Naveen Kumar"/>
    <n v="2000000"/>
    <s v="INR"/>
    <n v="0"/>
    <s v="8/24/22"/>
    <s v="Sales"/>
    <s v="stat_1hn9nRJaLbI53NxPuSQgo90kRpbpKsFlwN4oEGNUTdO"/>
    <s v="Lost"/>
    <n v="0"/>
    <s v="OpportunityStatusType.Lost"/>
    <s v="cont_cSgA6FhuWz12kTZ3hkwxX2me3DM2RhC7s64bRUEA8wF"/>
    <x v="297"/>
    <s v="GMC - Parental policy"/>
    <s v="lead_2cG2CrUZ5rYunrSXILmU5xWowDl2QxccB39v5qA3Njh"/>
    <s v="InterMiles (Jet Privilege Pvt. Ltd)"/>
    <s v="Daya Gowda"/>
    <s v="user_N52PP2uP2VZc2gm0nhh6CNFSif4n85g1cdxoNFd9ct0"/>
    <s v="Naveen Kumar"/>
    <s v="2022-07-05 08:18:08.513000+00:00"/>
    <s v="2022-08-24 04:57:07.952000+00:00"/>
    <m/>
    <s v="Mumbai"/>
    <m/>
    <m/>
    <m/>
    <n v="69"/>
    <m/>
    <m/>
    <m/>
    <m/>
    <m/>
    <m/>
    <m/>
    <m/>
    <m/>
    <m/>
    <m/>
    <s v="Hospitality &amp; Travel"/>
    <m/>
    <m/>
    <m/>
    <m/>
    <m/>
    <m/>
    <m/>
    <m/>
    <m/>
    <m/>
    <m/>
    <m/>
    <s v="Jitin Gopi"/>
    <m/>
    <s v="user_encRk5bIEFN6ZA11h4WH2AdZTiZpogLSlMIaj0E30SZ"/>
    <s v="Daya Gowda"/>
    <m/>
    <m/>
    <s v="August"/>
    <s v="Cold Call"/>
    <s v="Mr. E"/>
    <m/>
    <m/>
    <m/>
    <m/>
    <m/>
    <s v="2021-11-17 01:30:06.611000+00:00"/>
    <s v="2022-09-16 07:29:39.378000+00:00"/>
    <m/>
  </r>
  <r>
    <s v="Vivek Singh"/>
    <n v="580500"/>
    <s v="INR"/>
    <n v="0"/>
    <s v="8/15/22"/>
    <s v="Sales"/>
    <s v="stat_1hn9nRJaLbI53NxPuSQgo90kRpbpKsFlwN4oEGNUTdO"/>
    <s v="Lost"/>
    <n v="0"/>
    <s v="OpportunityStatusType.Lost"/>
    <s v="cont_cT7P0qpOBLxx41WkIOSmm9PeEMMvVkmvJylBQFziObf"/>
    <x v="298"/>
    <s v="GPA"/>
    <s v="lead_sxD8JelX9TgQOKw2gM4mNdW2XYyragyfQJbAdQN3S5B"/>
    <s v="Pentland Brands"/>
    <s v="Pallab Gupta"/>
    <s v="user_6dalmZ7hmWD47jhCVGdU1SSEcFMsz9rWtW2jPORgJvj"/>
    <s v="Vivek Singh"/>
    <s v="2022-08-01 12:36:38.732000+00:00"/>
    <s v="2022-08-23 12:58:11.970000+00:00"/>
    <m/>
    <s v="Bangalore"/>
    <m/>
    <m/>
    <m/>
    <n v="110"/>
    <m/>
    <m/>
    <m/>
    <m/>
    <m/>
    <m/>
    <m/>
    <m/>
    <m/>
    <m/>
    <m/>
    <s v="Consumer Goods &amp; Electronics"/>
    <m/>
    <m/>
    <m/>
    <m/>
    <m/>
    <m/>
    <m/>
    <m/>
    <m/>
    <m/>
    <m/>
    <m/>
    <m/>
    <m/>
    <s v="user_PApNwMjp7lPIEBp7acretouakdtYNVHpPO9ja9KoR5D"/>
    <s v="Pallab Gupta"/>
    <s v="Yogesh Shukla"/>
    <m/>
    <s v="August"/>
    <s v="Cold Call"/>
    <m/>
    <m/>
    <m/>
    <m/>
    <m/>
    <m/>
    <s v="2021-09-29 12:33:55.838000+00:00"/>
    <s v="2022-10-14 11:49:00.291000+00:00"/>
    <s v="GPA"/>
  </r>
  <r>
    <s v="Kashif Ahmad"/>
    <n v="80000"/>
    <s v="INR"/>
    <n v="0"/>
    <s v="9/30/22"/>
    <s v="Sales"/>
    <s v="stat_kcR4fZg7TU7jjk1jAVua3qGLRS4J5uFayEjK5j02wtv"/>
    <s v="Unqualified"/>
    <n v="0"/>
    <s v="OpportunityStatusType.Lost"/>
    <m/>
    <x v="1"/>
    <s v="Retail policy / -to be converted to a group policy"/>
    <s v="lead_1P6gtrhSiad2Qoq4yzKpWDlDCEqkIpJHA6hvBk5cSzL"/>
    <s v="Versa control"/>
    <s v="Gauri Munge"/>
    <s v="user_LKRhV6rhcBe0uL8u70UUGeDjbMupuho4TaiAOCbT7HT"/>
    <s v="Kashif Ahmad"/>
    <s v="2022-08-05 10:36:13.071000+00:00"/>
    <s v="2022-08-23 13:04:13.709000+00:00"/>
    <m/>
    <s v="Pune"/>
    <m/>
    <m/>
    <m/>
    <n v="40"/>
    <m/>
    <m/>
    <m/>
    <m/>
    <m/>
    <m/>
    <m/>
    <m/>
    <m/>
    <m/>
    <m/>
    <s v="Manufacturing"/>
    <m/>
    <m/>
    <m/>
    <m/>
    <m/>
    <m/>
    <m/>
    <m/>
    <m/>
    <m/>
    <m/>
    <m/>
    <s v="Rakesh Nade"/>
    <m/>
    <s v="user_2jRs4eIjwv8MozxYA1DE9MMy0FWf2gMgweg2LiJNu64"/>
    <s v="Gauri Munge"/>
    <m/>
    <m/>
    <m/>
    <s v="Cold Call"/>
    <s v="Lusha"/>
    <m/>
    <m/>
    <m/>
    <m/>
    <m/>
    <s v="2022-03-07 17:00:57.046000+00:00"/>
    <s v="2022-09-05 12:15:10.092000+00:00"/>
    <m/>
  </r>
  <r>
    <s v="Naveen Kumar"/>
    <n v="1000000"/>
    <s v="INR"/>
    <n v="0"/>
    <s v="8/24/22"/>
    <s v="Sales"/>
    <s v="stat_1hn9nRJaLbI53NxPuSQgo90kRpbpKsFlwN4oEGNUTdO"/>
    <s v="Lost"/>
    <n v="0"/>
    <s v="OpportunityStatusType.Lost"/>
    <s v="cont_cSgA6FhuWz12kTZ3hkwxX2me3DM2RhC7s64bRUEA8wF"/>
    <x v="297"/>
    <s v="GMC  Renewal - 24th Aug 1+3 policy 100 + employees covid policy as well"/>
    <s v="lead_2cG2CrUZ5rYunrSXILmU5xWowDl2QxccB39v5qA3Njh"/>
    <s v="InterMiles (Jet Privilege Pvt. Ltd)"/>
    <s v="Daya Gowda"/>
    <s v="user_N52PP2uP2VZc2gm0nhh6CNFSif4n85g1cdxoNFd9ct0"/>
    <s v="Naveen Kumar"/>
    <s v="2022-07-04 05:15:37.435000+00:00"/>
    <s v="2022-08-24 04:56:58.159000+00:00"/>
    <m/>
    <s v="Mumbai"/>
    <m/>
    <m/>
    <m/>
    <n v="69"/>
    <m/>
    <m/>
    <m/>
    <m/>
    <m/>
    <m/>
    <m/>
    <m/>
    <m/>
    <m/>
    <m/>
    <s v="Hospitality &amp; Travel"/>
    <m/>
    <m/>
    <m/>
    <m/>
    <m/>
    <m/>
    <m/>
    <m/>
    <m/>
    <m/>
    <m/>
    <m/>
    <s v="Jitin Gopi"/>
    <m/>
    <s v="user_encRk5bIEFN6ZA11h4WH2AdZTiZpogLSlMIaj0E30SZ"/>
    <s v="Daya Gowda"/>
    <m/>
    <m/>
    <s v="August"/>
    <s v="Cold Call"/>
    <s v="Mr. E"/>
    <m/>
    <m/>
    <m/>
    <m/>
    <m/>
    <s v="2021-11-17 01:30:06.611000+00:00"/>
    <s v="2022-09-16 07:29:39.378000+00:00"/>
    <m/>
  </r>
  <r>
    <s v="Naveen Kumar"/>
    <n v="762712"/>
    <s v="INR"/>
    <n v="100"/>
    <s v="8/23/22"/>
    <s v="Sales"/>
    <s v="stat_OZRiD1474QRJIpvnjHCZfiIvKcVD6mIKSSTzg8SwDVx"/>
    <s v="Won- Payment Completed"/>
    <n v="1"/>
    <s v="OpportunityStatusType.Won"/>
    <s v="cont_C1NHfPQq8nKVukSMUPP6fa9jrqzRa65fYk17dGnR0Bd"/>
    <x v="299"/>
    <s v="GMC Renewal"/>
    <s v="lead_4QJu1l9sklNwLP5Uuzm6EvD1WSrfPktyMsnCnwCpLwK"/>
    <s v="Webware.io"/>
    <s v="Trupti Suryavanshi"/>
    <s v="user_Iwn6da5WKkZqwUySK0oUuCb72pFP5WEm4zAb92ijqFe"/>
    <s v="Sonal Paithankar"/>
    <s v="2022-07-12 10:18:25.404000+00:00"/>
    <s v="2022-08-23 12:50:34.040000+00:00"/>
    <m/>
    <s v="Goa"/>
    <m/>
    <s v="2022-07-11 10:30:00+00:00"/>
    <m/>
    <n v="258"/>
    <m/>
    <m/>
    <m/>
    <m/>
    <m/>
    <m/>
    <m/>
    <m/>
    <m/>
    <m/>
    <m/>
    <s v="IT Services &amp; IT Consulting"/>
    <m/>
    <m/>
    <m/>
    <m/>
    <m/>
    <m/>
    <m/>
    <m/>
    <m/>
    <m/>
    <m/>
    <m/>
    <m/>
    <m/>
    <s v="user_L8E6IFhq6UCzKLHa45LUUTZCznDuyDwFrGaEp9DXiUM"/>
    <s v="Trupti Suryavanshi"/>
    <s v="Dr. Anil More"/>
    <s v="AM - Manali Wagh"/>
    <s v="August"/>
    <s v="Warm Referral"/>
    <s v="Internal reference"/>
    <m/>
    <m/>
    <m/>
    <m/>
    <m/>
    <s v="2022-07-11 10:31:51.630000+00:00"/>
    <s v="2022-09-28 07:42:35.731000+00:00"/>
    <s v="GMC"/>
  </r>
  <r>
    <s v="Sonal Paithankar"/>
    <n v="150000"/>
    <s v="INR"/>
    <n v="0"/>
    <s v="9/20/22"/>
    <s v="Sales"/>
    <s v="stat_kcR4fZg7TU7jjk1jAVua3qGLRS4J5uFayEjK5j02wtv"/>
    <s v="Unqualified"/>
    <n v="0"/>
    <s v="OpportunityStatusType.Lost"/>
    <s v="cont_V71DreUM8j6VG8K86MQYCqBe0ukKFg3DPban5KnrVdA"/>
    <x v="300"/>
    <s v="GPA Renewal"/>
    <s v="lead_lagQ7fIGE5gb5wlNIaX6C7SWoriyXgOe2T8lJkB5vUu"/>
    <s v="Indoco remedies Pvt Ltd"/>
    <s v="Trupti Suryavanshi"/>
    <s v="user_Iwn6da5WKkZqwUySK0oUuCb72pFP5WEm4zAb92ijqFe"/>
    <s v="Sonal Paithankar"/>
    <s v="2022-07-25 06:34:08.595000+00:00"/>
    <s v="2022-08-23 12:15:34.460000+00:00"/>
    <m/>
    <s v="Mumbai"/>
    <m/>
    <s v="2020-09-01 07:17:05+00:00"/>
    <m/>
    <n v="6000"/>
    <m/>
    <m/>
    <m/>
    <m/>
    <m/>
    <m/>
    <m/>
    <m/>
    <m/>
    <m/>
    <m/>
    <s v="Health, Wellness &amp; Fitness"/>
    <m/>
    <m/>
    <m/>
    <m/>
    <m/>
    <m/>
    <m/>
    <m/>
    <m/>
    <m/>
    <m/>
    <m/>
    <m/>
    <m/>
    <s v="user_L8E6IFhq6UCzKLHa45LUUTZCznDuyDwFrGaEp9DXiUM"/>
    <s v="Trupti Suryavanshi"/>
    <s v="Anjali Nishu"/>
    <m/>
    <s v="September"/>
    <s v="Inbound"/>
    <s v="Lusha"/>
    <m/>
    <s v="Pharma"/>
    <m/>
    <m/>
    <m/>
    <s v="2020-12-06 09:49:24.041000+00:00"/>
    <s v="2022-08-23 12:16:14.654000+00:00"/>
    <s v="GPA"/>
  </r>
  <r>
    <s v="Sonal Paithankar"/>
    <n v="20000000"/>
    <s v="INR"/>
    <n v="0"/>
    <d v="2022-05-09T00:00:00"/>
    <s v="Sales"/>
    <s v="stat_kcR4fZg7TU7jjk1jAVua3qGLRS4J5uFayEjK5j02wtv"/>
    <s v="Unqualified"/>
    <n v="0"/>
    <s v="OpportunityStatusType.Lost"/>
    <s v="cont_V71DreUM8j6VG8K86MQYCqBe0ukKFg3DPban5KnrVdA"/>
    <x v="300"/>
    <s v="GMC Renewal - follow up for data on 10th Aug"/>
    <s v="lead_lagQ7fIGE5gb5wlNIaX6C7SWoriyXgOe2T8lJkB5vUu"/>
    <s v="Indoco remedies Pvt Ltd"/>
    <s v="Trupti Suryavanshi"/>
    <s v="user_Iwn6da5WKkZqwUySK0oUuCb72pFP5WEm4zAb92ijqFe"/>
    <s v="Sonal Paithankar"/>
    <s v="2022-07-25 06:33:18.617000+00:00"/>
    <s v="2022-08-23 12:15:28.984000+00:00"/>
    <m/>
    <s v="Mumbai"/>
    <m/>
    <s v="2020-09-01 07:17:05+00:00"/>
    <m/>
    <n v="6000"/>
    <m/>
    <m/>
    <m/>
    <m/>
    <m/>
    <m/>
    <m/>
    <m/>
    <m/>
    <m/>
    <m/>
    <s v="Health, Wellness &amp; Fitness"/>
    <m/>
    <m/>
    <m/>
    <m/>
    <m/>
    <m/>
    <m/>
    <m/>
    <m/>
    <m/>
    <m/>
    <m/>
    <m/>
    <m/>
    <s v="user_L8E6IFhq6UCzKLHa45LUUTZCznDuyDwFrGaEp9DXiUM"/>
    <s v="Trupti Suryavanshi"/>
    <s v="Anjali Nishu"/>
    <m/>
    <s v="September"/>
    <s v="Inbound"/>
    <s v="Lusha"/>
    <m/>
    <s v="Pharma"/>
    <m/>
    <m/>
    <m/>
    <s v="2020-12-06 09:49:24.041000+00:00"/>
    <s v="2022-08-23 12:16:14.654000+00:00"/>
    <s v="GMC"/>
  </r>
  <r>
    <s v="Sonal Paithankar"/>
    <n v="200000"/>
    <s v="INR"/>
    <n v="0"/>
    <s v="8/31/22"/>
    <s v="Sales"/>
    <s v="stat_1hn9nRJaLbI53NxPuSQgo90kRpbpKsFlwN4oEGNUTdO"/>
    <s v="Lost"/>
    <n v="0"/>
    <s v="OpportunityStatusType.Lost"/>
    <m/>
    <x v="1"/>
    <s v="GPA"/>
    <s v="lead_J2MQRNuwydrnfrXVpUAcAdjn8AXvWJJVWnaO5EXt6A3"/>
    <s v="H1"/>
    <s v="Aditya Binani"/>
    <s v="user_Iwn6da5WKkZqwUySK0oUuCb72pFP5WEm4zAb92ijqFe"/>
    <s v="Sonal Paithankar"/>
    <s v="2022-07-14 10:33:59.222000+00:00"/>
    <s v="2022-08-23 12:10:06.729000+00:00"/>
    <m/>
    <s v="Bangalore"/>
    <m/>
    <m/>
    <m/>
    <n v="216"/>
    <m/>
    <m/>
    <m/>
    <m/>
    <m/>
    <m/>
    <m/>
    <m/>
    <m/>
    <m/>
    <m/>
    <s v="IT Services &amp; IT Consulting"/>
    <m/>
    <m/>
    <m/>
    <m/>
    <m/>
    <m/>
    <m/>
    <m/>
    <m/>
    <m/>
    <m/>
    <m/>
    <s v="Aniket Vahile"/>
    <m/>
    <s v="user_g5Yw4Z4XnIbmcGhJO80vdtFdd5ElcDlgYO3q8l82ODn"/>
    <s v="Aditya Binani"/>
    <m/>
    <m/>
    <s v="August"/>
    <s v="Cold Call"/>
    <s v="Lusha"/>
    <m/>
    <s v="Lead Magnet Lead"/>
    <m/>
    <m/>
    <m/>
    <s v="2021-09-01 02:05:45.036000+00:00"/>
    <s v="2022-09-07 09:18:21.827000+00:00"/>
    <m/>
  </r>
  <r>
    <s v="Sonal Paithankar"/>
    <n v="3500000"/>
    <s v="INR"/>
    <n v="0"/>
    <s v="8/31/22"/>
    <s v="Sales"/>
    <s v="stat_1hn9nRJaLbI53NxPuSQgo90kRpbpKsFlwN4oEGNUTdO"/>
    <s v="Lost"/>
    <n v="0"/>
    <s v="OpportunityStatusType.Lost"/>
    <m/>
    <x v="1"/>
    <s v="GMC"/>
    <s v="lead_J2MQRNuwydrnfrXVpUAcAdjn8AXvWJJVWnaO5EXt6A3"/>
    <s v="H1"/>
    <s v="Aditya Binani"/>
    <s v="user_Iwn6da5WKkZqwUySK0oUuCb72pFP5WEm4zAb92ijqFe"/>
    <s v="Sonal Paithankar"/>
    <s v="2022-05-31 07:00:49.634000+00:00"/>
    <s v="2022-08-23 12:09:54.844000+00:00"/>
    <m/>
    <s v="Bangalore"/>
    <m/>
    <m/>
    <m/>
    <n v="216"/>
    <m/>
    <m/>
    <m/>
    <m/>
    <m/>
    <m/>
    <m/>
    <m/>
    <m/>
    <m/>
    <m/>
    <s v="IT Services &amp; IT Consulting"/>
    <m/>
    <m/>
    <m/>
    <m/>
    <m/>
    <m/>
    <m/>
    <m/>
    <m/>
    <m/>
    <m/>
    <m/>
    <s v="Aniket Vahile"/>
    <m/>
    <s v="user_g5Yw4Z4XnIbmcGhJO80vdtFdd5ElcDlgYO3q8l82ODn"/>
    <s v="Aditya Binani"/>
    <m/>
    <m/>
    <s v="August"/>
    <s v="Cold Call"/>
    <s v="Lusha"/>
    <m/>
    <s v="Lead Magnet Lead"/>
    <m/>
    <m/>
    <m/>
    <s v="2021-09-01 02:05:45.036000+00:00"/>
    <s v="2022-09-07 09:18:21.827000+00:00"/>
    <m/>
  </r>
  <r>
    <s v="Sonal Paithankar"/>
    <n v="1000000"/>
    <s v="INR"/>
    <n v="0"/>
    <s v="8/31/22"/>
    <s v="Sales"/>
    <s v="stat_1hn9nRJaLbI53NxPuSQgo90kRpbpKsFlwN4oEGNUTdO"/>
    <s v="Lost"/>
    <n v="0"/>
    <s v="OpportunityStatusType.Lost"/>
    <m/>
    <x v="1"/>
    <s v="Top up"/>
    <s v="lead_J2MQRNuwydrnfrXVpUAcAdjn8AXvWJJVWnaO5EXt6A3"/>
    <s v="H1"/>
    <s v="Aditya Binani"/>
    <s v="user_Iwn6da5WKkZqwUySK0oUuCb72pFP5WEm4zAb92ijqFe"/>
    <s v="Sonal Paithankar"/>
    <s v="2022-07-14 10:33:44.044000+00:00"/>
    <s v="2022-08-23 12:10:01.494000+00:00"/>
    <m/>
    <s v="Bangalore"/>
    <m/>
    <m/>
    <m/>
    <n v="216"/>
    <m/>
    <m/>
    <m/>
    <m/>
    <m/>
    <m/>
    <m/>
    <m/>
    <m/>
    <m/>
    <m/>
    <s v="IT Services &amp; IT Consulting"/>
    <m/>
    <m/>
    <m/>
    <m/>
    <m/>
    <m/>
    <m/>
    <m/>
    <m/>
    <m/>
    <m/>
    <m/>
    <s v="Aniket Vahile"/>
    <m/>
    <s v="user_g5Yw4Z4XnIbmcGhJO80vdtFdd5ElcDlgYO3q8l82ODn"/>
    <s v="Aditya Binani"/>
    <m/>
    <m/>
    <s v="August"/>
    <s v="Cold Call"/>
    <s v="Lusha"/>
    <m/>
    <s v="Lead Magnet Lead"/>
    <m/>
    <m/>
    <m/>
    <s v="2021-09-01 02:05:45.036000+00:00"/>
    <s v="2022-09-07 09:18:21.827000+00:00"/>
    <m/>
  </r>
  <r>
    <s v="Pranav Kenjale"/>
    <n v="12178"/>
    <s v="INR"/>
    <n v="100"/>
    <s v="8/23/22"/>
    <s v="Sales"/>
    <s v="stat_OZRiD1474QRJIpvnjHCZfiIvKcVD6mIKSSTzg8SwDVx"/>
    <s v="Won- Payment Completed"/>
    <n v="1"/>
    <s v="OpportunityStatusType.Won"/>
    <s v="cont_gjyjLG0V85rpdn4Knun4tBRIGkcrdnL31PhkaCN3jlA"/>
    <x v="301"/>
    <s v="GPA"/>
    <s v="lead_4w9UHdkhimFhB6D7PzKCvYiVTJLBPiClqY3CWi68SEd"/>
    <s v="Microtalk Communications Private Limited"/>
    <s v="Omkar Ghate"/>
    <s v="user_x9AtbGLhDmWYC9XAmYdfwBt9yiXbgMhBuZpIoFuN8Cd"/>
    <s v="Pranav Kenjale"/>
    <s v="2022-01-20 11:53:50.347000+00:00"/>
    <s v="2022-08-23 11:03:38.680000+00:00"/>
    <m/>
    <s v="Kolkata"/>
    <m/>
    <s v="2022-01-13 14:41:50+00:00"/>
    <m/>
    <n v="53"/>
    <m/>
    <m/>
    <m/>
    <m/>
    <m/>
    <m/>
    <m/>
    <s v="ORGANIC_SEARCH"/>
    <m/>
    <m/>
    <m/>
    <s v="Telecommunications"/>
    <m/>
    <m/>
    <m/>
    <m/>
    <m/>
    <m/>
    <m/>
    <m/>
    <m/>
    <m/>
    <m/>
    <m/>
    <s v="Deepak Yadav"/>
    <m/>
    <s v="user_9SBRjyF0n4iWuhUdqRyQkFhl2J4uyNKhFWvvJEvunX8"/>
    <s v="Omkar Ghate"/>
    <s v="Siddharth Angolkar"/>
    <m/>
    <s v="June"/>
    <s v="Inbound"/>
    <s v="Inbound via website"/>
    <m/>
    <s v="Employee Count"/>
    <m/>
    <m/>
    <m/>
    <s v="2022-01-13 14:42:56.365000+00:00"/>
    <s v="2022-10-12 07:59:15.240000+00:00"/>
    <s v="GPA"/>
  </r>
  <r>
    <s v="Pooja Gawas"/>
    <n v="2500000"/>
    <s v="INR"/>
    <n v="0"/>
    <s v="8/28/22"/>
    <s v="Sales"/>
    <s v="stat_kcR4fZg7TU7jjk1jAVua3qGLRS4J5uFayEjK5j02wtv"/>
    <s v="Unqualified"/>
    <n v="0"/>
    <s v="OpportunityStatusType.Lost"/>
    <s v="cont_5Vk3bo4FIccUFoAMbMMbJ8JpXcIQpDciAdL6mOL1CZL"/>
    <x v="302"/>
    <s v="GMC (Policy)"/>
    <s v="lead_oQOppWIJWTSMymadCz12ho7lJlTjEjNgLllDkiB9XL8"/>
    <s v="Hager"/>
    <s v="Pranav Kenjale"/>
    <s v="user_KLETV1op4MIjvKQ12xGsWi23CuPjDE6PT29nwG6T3MY"/>
    <s v="Pooja Gawas"/>
    <s v="2022-07-18 06:25:18.922000+00:00"/>
    <s v="2022-08-23 10:14:12.490000+00:00"/>
    <m/>
    <s v="Pune"/>
    <m/>
    <m/>
    <m/>
    <n v="300"/>
    <m/>
    <m/>
    <m/>
    <m/>
    <m/>
    <m/>
    <m/>
    <m/>
    <m/>
    <m/>
    <m/>
    <s v="Manufacturing"/>
    <m/>
    <m/>
    <m/>
    <m/>
    <m/>
    <m/>
    <m/>
    <m/>
    <m/>
    <m/>
    <m/>
    <m/>
    <s v="Yogesh Paigude"/>
    <m/>
    <s v="user_elsJRWsVnVWXwXYDqwMxWZeO0sLXCWVtdfpMy6LREbN"/>
    <s v="Suraj Jadhav"/>
    <m/>
    <m/>
    <s v="August"/>
    <s v="Cold Call"/>
    <m/>
    <m/>
    <s v="ABM Leads"/>
    <m/>
    <m/>
    <m/>
    <s v="2021-05-03 10:53:34.953000+00:00"/>
    <s v="2022-10-10 07:33:53.264000+00:00"/>
    <m/>
  </r>
  <r>
    <s v="Pooja Gawas"/>
    <n v="2500000"/>
    <s v="INR"/>
    <n v="0"/>
    <s v="8/28/22"/>
    <s v="Sales"/>
    <s v="stat_kcR4fZg7TU7jjk1jAVua3qGLRS4J5uFayEjK5j02wtv"/>
    <s v="Unqualified"/>
    <n v="0"/>
    <s v="OpportunityStatusType.Lost"/>
    <s v="cont_5Vk3bo4FIccUFoAMbMMbJ8JpXcIQpDciAdL6mOL1CZL"/>
    <x v="302"/>
    <s v="Parental Policy (Renewal)"/>
    <s v="lead_oQOppWIJWTSMymadCz12ho7lJlTjEjNgLllDkiB9XL8"/>
    <s v="Hager"/>
    <s v="Pranav Kenjale"/>
    <s v="user_KLETV1op4MIjvKQ12xGsWi23CuPjDE6PT29nwG6T3MY"/>
    <s v="Pooja Gawas"/>
    <s v="2022-07-18 06:27:55.094000+00:00"/>
    <s v="2022-08-23 10:14:22.558000+00:00"/>
    <m/>
    <s v="Pune"/>
    <m/>
    <m/>
    <m/>
    <n v="300"/>
    <m/>
    <m/>
    <m/>
    <m/>
    <m/>
    <m/>
    <m/>
    <m/>
    <m/>
    <m/>
    <m/>
    <s v="Manufacturing"/>
    <m/>
    <m/>
    <m/>
    <m/>
    <m/>
    <m/>
    <m/>
    <m/>
    <m/>
    <m/>
    <m/>
    <m/>
    <s v="Yogesh Paigude"/>
    <m/>
    <s v="user_elsJRWsVnVWXwXYDqwMxWZeO0sLXCWVtdfpMy6LREbN"/>
    <s v="Suraj Jadhav"/>
    <m/>
    <m/>
    <s v="August"/>
    <s v="Cold Call"/>
    <m/>
    <m/>
    <s v="ABM Leads"/>
    <m/>
    <m/>
    <m/>
    <s v="2021-05-03 10:53:34.953000+00:00"/>
    <s v="2022-10-10 07:33:53.264000+00:00"/>
    <m/>
  </r>
  <r>
    <s v="Kashif Ahmad"/>
    <n v="100000"/>
    <s v="INR"/>
    <n v="0"/>
    <s v="9/13/22"/>
    <s v="Sales"/>
    <s v="stat_kcR4fZg7TU7jjk1jAVua3qGLRS4J5uFayEjK5j02wtv"/>
    <s v="Unqualified"/>
    <n v="0"/>
    <s v="OpportunityStatusType.Lost"/>
    <s v="cont_5UjVyeaGi8w5Y0NZfkyLLlXweOk5zDYv9Vm0Rl90UP2"/>
    <x v="303"/>
    <s v="GMC"/>
    <s v="lead_wScmgjHixy5Lo8K3u4vxJMxtspuitVN7LDJd7yCLAtJ"/>
    <s v="Imperial Martor Engine Tubes Pvt. Ltd."/>
    <s v="Sarvesh Pawar"/>
    <s v="user_LKRhV6rhcBe0uL8u70UUGeDjbMupuho4TaiAOCbT7HT"/>
    <s v="Kashif Ahmad"/>
    <s v="2022-08-17 07:20:26.271000+00:00"/>
    <s v="2022-08-23 07:53:20.035000+00:00"/>
    <m/>
    <s v="Pune"/>
    <m/>
    <s v="2020-08-14 08:05:16+00:00"/>
    <m/>
    <n v="50"/>
    <m/>
    <m/>
    <m/>
    <m/>
    <m/>
    <m/>
    <m/>
    <m/>
    <m/>
    <m/>
    <m/>
    <s v="Manufacturing"/>
    <m/>
    <m/>
    <m/>
    <m/>
    <m/>
    <m/>
    <m/>
    <m/>
    <m/>
    <m/>
    <m/>
    <m/>
    <m/>
    <m/>
    <s v="user_A8KOTZADnUtEQOLt4nSLAmteNStuGh80js75RYjrXVt"/>
    <s v="Sarvesh Pawar"/>
    <m/>
    <m/>
    <s v="September"/>
    <s v="Cold Call"/>
    <m/>
    <m/>
    <m/>
    <m/>
    <m/>
    <m/>
    <s v="2020-12-06 09:46:36.602000+00:00"/>
    <s v="2022-09-06 12:04:23.327000+00:00"/>
    <s v="GMC"/>
  </r>
  <r>
    <s v="Manish Balpande"/>
    <n v="1150000"/>
    <s v="INR"/>
    <n v="100"/>
    <s v="8/23/22"/>
    <s v="Sales"/>
    <s v="stat_OZRiD1474QRJIpvnjHCZfiIvKcVD6mIKSSTzg8SwDVx"/>
    <s v="Won- Payment Completed"/>
    <n v="1"/>
    <s v="OpportunityStatusType.Won"/>
    <s v="cont_P6bviavam70YHOAZH7wWfpDatZtCCqxbg5qCNreIr1S"/>
    <x v="304"/>
    <s v="Fresh GMC"/>
    <s v="lead_T6doG0hgF1hz0dV2KKqtIYNEPzOsf7H8R8Ke4GkW5ew"/>
    <s v="GlobalStep (Fresh)"/>
    <s v="Sarvesh Pawar"/>
    <s v="user_8jx3L2CDfrbzNnwYUv6Plfha6VxaSGsqcbTXR3sIBZi"/>
    <s v="Manish Balpande"/>
    <s v="2022-05-05 08:32:54.542000+00:00"/>
    <s v="2022-08-23 10:11:20.209000+00:00"/>
    <m/>
    <s v="Pune"/>
    <m/>
    <m/>
    <m/>
    <n v="273"/>
    <m/>
    <m/>
    <m/>
    <m/>
    <m/>
    <m/>
    <m/>
    <m/>
    <m/>
    <m/>
    <m/>
    <s v="IT Services &amp; IT Consulting"/>
    <m/>
    <m/>
    <m/>
    <m/>
    <m/>
    <m/>
    <m/>
    <m/>
    <m/>
    <m/>
    <m/>
    <m/>
    <s v="Rakesh Nade"/>
    <m/>
    <s v="user_A8KOTZADnUtEQOLt4nSLAmteNStuGh80js75RYjrXVt"/>
    <s v="Sarvesh Pawar"/>
    <s v="Snehal Mane"/>
    <m/>
    <m/>
    <s v="Cold Call"/>
    <m/>
    <m/>
    <m/>
    <m/>
    <m/>
    <m/>
    <s v="2021-11-17 10:54:58.118000+00:00"/>
    <s v="2022-10-10 12:18:20.921000+00:00"/>
    <s v="GMC"/>
  </r>
  <r>
    <s v="Kashif Ahmad"/>
    <n v="10000"/>
    <s v="INR"/>
    <n v="0"/>
    <s v="9/13/22"/>
    <s v="Sales"/>
    <s v="stat_kcR4fZg7TU7jjk1jAVua3qGLRS4J5uFayEjK5j02wtv"/>
    <s v="Unqualified"/>
    <n v="0"/>
    <s v="OpportunityStatusType.Lost"/>
    <s v="cont_5UjVyeaGi8w5Y0NZfkyLLlXweOk5zDYv9Vm0Rl90UP2"/>
    <x v="303"/>
    <m/>
    <s v="lead_wScmgjHixy5Lo8K3u4vxJMxtspuitVN7LDJd7yCLAtJ"/>
    <s v="Imperial Martor Engine Tubes Pvt. Ltd."/>
    <s v="Sarvesh Pawar"/>
    <s v="user_LKRhV6rhcBe0uL8u70UUGeDjbMupuho4TaiAOCbT7HT"/>
    <s v="Kashif Ahmad"/>
    <s v="2022-08-17 07:20:45.206000+00:00"/>
    <s v="2022-08-23 07:52:54.982000+00:00"/>
    <m/>
    <s v="Pune"/>
    <m/>
    <s v="2020-08-14 08:05:16+00:00"/>
    <m/>
    <n v="50"/>
    <m/>
    <m/>
    <m/>
    <m/>
    <m/>
    <m/>
    <m/>
    <m/>
    <m/>
    <m/>
    <m/>
    <s v="Manufacturing"/>
    <m/>
    <m/>
    <m/>
    <m/>
    <m/>
    <m/>
    <m/>
    <m/>
    <m/>
    <m/>
    <m/>
    <m/>
    <m/>
    <m/>
    <s v="user_A8KOTZADnUtEQOLt4nSLAmteNStuGh80js75RYjrXVt"/>
    <s v="Sarvesh Pawar"/>
    <m/>
    <m/>
    <s v="September"/>
    <s v="Cold Call"/>
    <m/>
    <m/>
    <m/>
    <m/>
    <m/>
    <m/>
    <s v="2020-12-06 09:46:36.602000+00:00"/>
    <s v="2022-09-06 12:04:23.327000+00:00"/>
    <s v="WC"/>
  </r>
  <r>
    <s v="Moziez Chamadia"/>
    <n v="2500000"/>
    <s v="INR"/>
    <n v="0"/>
    <s v="8/26/22"/>
    <s v="Sales"/>
    <s v="stat_kcR4fZg7TU7jjk1jAVua3qGLRS4J5uFayEjK5j02wtv"/>
    <s v="Unqualified"/>
    <n v="0"/>
    <s v="OpportunityStatusType.Lost"/>
    <s v="cont_OkjqOUXd55EBN1T0erTNJycAkbhpmMzAh4zFBbX3OC5"/>
    <x v="305"/>
    <s v="GMC Renewal"/>
    <s v="lead_r25kxTI4EhFKNDHHOl22x53sn8hy1i88Y323j9hYpaL"/>
    <s v="Sutlej Textiles"/>
    <s v="Trupti Suryavanshi"/>
    <s v="user_IgNfKH7wuLLjHvexoMm2PXWcnF3zYft0ZbMTyfwKRUg"/>
    <s v="Moziez Chamadia"/>
    <s v="2022-07-06 05:45:20.869000+00:00"/>
    <s v="2022-08-23 06:43:28.072000+00:00"/>
    <m/>
    <s v="Mumbai"/>
    <m/>
    <m/>
    <m/>
    <n v="325"/>
    <m/>
    <m/>
    <m/>
    <m/>
    <m/>
    <m/>
    <m/>
    <m/>
    <m/>
    <m/>
    <m/>
    <s v="Manufacturing"/>
    <m/>
    <m/>
    <m/>
    <m/>
    <m/>
    <m/>
    <m/>
    <m/>
    <m/>
    <m/>
    <m/>
    <m/>
    <m/>
    <m/>
    <s v="user_L8E6IFhq6UCzKLHa45LUUTZCznDuyDwFrGaEp9DXiUM"/>
    <s v="Trupti Suryavanshi"/>
    <s v="Anjali Nishu"/>
    <m/>
    <s v="August; September"/>
    <s v="Existing Account"/>
    <s v="own ref"/>
    <m/>
    <m/>
    <m/>
    <m/>
    <m/>
    <s v="2020-12-14 05:45:03.958000+00:00"/>
    <s v="2022-09-14 07:01:41.658000+00:00"/>
    <s v="GMC"/>
  </r>
  <r>
    <s v="Moziez Chamadia"/>
    <n v="100000"/>
    <s v="INR"/>
    <n v="0"/>
    <s v="8/26/22"/>
    <s v="Sales"/>
    <s v="stat_kcR4fZg7TU7jjk1jAVua3qGLRS4J5uFayEjK5j02wtv"/>
    <s v="Unqualified"/>
    <n v="0"/>
    <s v="OpportunityStatusType.Lost"/>
    <s v="cont_OkjqOUXd55EBN1T0erTNJycAkbhpmMzAh4zFBbX3OC5"/>
    <x v="305"/>
    <s v="GTLI Renewal"/>
    <s v="lead_r25kxTI4EhFKNDHHOl22x53sn8hy1i88Y323j9hYpaL"/>
    <s v="Sutlej Textiles"/>
    <s v="Trupti Suryavanshi"/>
    <s v="user_IgNfKH7wuLLjHvexoMm2PXWcnF3zYft0ZbMTyfwKRUg"/>
    <s v="Moziez Chamadia"/>
    <s v="2022-07-06 05:46:00.626000+00:00"/>
    <s v="2022-08-23 06:43:38.911000+00:00"/>
    <m/>
    <s v="Mumbai"/>
    <m/>
    <m/>
    <m/>
    <n v="325"/>
    <m/>
    <m/>
    <m/>
    <m/>
    <m/>
    <m/>
    <m/>
    <m/>
    <m/>
    <m/>
    <m/>
    <s v="Manufacturing"/>
    <m/>
    <m/>
    <m/>
    <m/>
    <m/>
    <m/>
    <m/>
    <m/>
    <m/>
    <m/>
    <m/>
    <m/>
    <m/>
    <m/>
    <s v="user_L8E6IFhq6UCzKLHa45LUUTZCznDuyDwFrGaEp9DXiUM"/>
    <s v="Trupti Suryavanshi"/>
    <s v="Anjali Nishu"/>
    <m/>
    <s v="August; September"/>
    <s v="Existing Account"/>
    <s v="own ref"/>
    <m/>
    <m/>
    <m/>
    <m/>
    <m/>
    <s v="2020-12-14 05:45:03.958000+00:00"/>
    <s v="2022-09-14 07:01:41.658000+00:00"/>
    <s v="GTL"/>
  </r>
  <r>
    <s v="Kashif Ahmad"/>
    <n v="150000"/>
    <s v="INR"/>
    <n v="0"/>
    <s v="9/15/22"/>
    <s v="Sales"/>
    <s v="stat_kcR4fZg7TU7jjk1jAVua3qGLRS4J5uFayEjK5j02wtv"/>
    <s v="Unqualified"/>
    <n v="0"/>
    <s v="OpportunityStatusType.Lost"/>
    <m/>
    <x v="1"/>
    <s v="GMC Renewal"/>
    <s v="lead_j6C8ZkP0mGUiUn8RFcwChN9kCgysQJjAXs9FATuHm09"/>
    <s v="Gloinnt Solutions Pvt. ltd."/>
    <s v="Satyajit Chati"/>
    <s v="user_LKRhV6rhcBe0uL8u70UUGeDjbMupuho4TaiAOCbT7HT"/>
    <s v="Kashif Ahmad"/>
    <s v="2022-08-18 09:36:27.564000+00:00"/>
    <s v="2022-08-23 07:46:43.010000+00:00"/>
    <m/>
    <s v="Bangalore"/>
    <m/>
    <s v="2021-09-13 16:51:14+00:00"/>
    <m/>
    <n v="25"/>
    <m/>
    <m/>
    <m/>
    <m/>
    <m/>
    <m/>
    <m/>
    <s v="PAID_SOCIAL"/>
    <m/>
    <m/>
    <m/>
    <s v="Professional Services"/>
    <m/>
    <m/>
    <m/>
    <m/>
    <m/>
    <m/>
    <m/>
    <m/>
    <m/>
    <m/>
    <m/>
    <m/>
    <m/>
    <m/>
    <s v="user_5IQTpX6DsnoeoDfxqzqojpVoQLXPh68nhDjLS5ETjYj"/>
    <s v="Satyajit Chati"/>
    <m/>
    <m/>
    <s v="September"/>
    <s v="Gated Content; Inbound"/>
    <s v="Inbound via website"/>
    <m/>
    <s v="Employee Count 25"/>
    <m/>
    <m/>
    <m/>
    <s v="2021-09-13 16:53:59.737000+00:00"/>
    <s v="2022-09-27 04:51:33.956000+00:00"/>
    <m/>
  </r>
  <r>
    <s v="Moziez Chamadia"/>
    <n v="2500000"/>
    <s v="INR"/>
    <n v="0"/>
    <s v="8/20/22"/>
    <s v="Sales"/>
    <s v="stat_kcR4fZg7TU7jjk1jAVua3qGLRS4J5uFayEjK5j02wtv"/>
    <s v="Unqualified"/>
    <n v="0"/>
    <s v="OpportunityStatusType.Lost"/>
    <m/>
    <x v="1"/>
    <s v="GMC (1+3)- Renewal"/>
    <s v="lead_pNSJH9FIdZlhN4gqKkzvu3t7Rw8a6PorkWBfrS7wh7X"/>
    <s v="SpurTree Technologies"/>
    <s v="Bhairavi Jog"/>
    <s v="user_IgNfKH7wuLLjHvexoMm2PXWcnF3zYft0ZbMTyfwKRUg"/>
    <s v="Moziez Chamadia"/>
    <s v="2022-07-04 07:54:53.117000+00:00"/>
    <s v="2022-08-23 06:33:02.378000+00:00"/>
    <m/>
    <s v="Mumbai"/>
    <m/>
    <m/>
    <m/>
    <n v="160"/>
    <m/>
    <m/>
    <m/>
    <m/>
    <m/>
    <m/>
    <m/>
    <s v="PAID_SOCIAL"/>
    <m/>
    <m/>
    <m/>
    <s v="IT Services &amp; IT Consulting"/>
    <m/>
    <m/>
    <m/>
    <m/>
    <m/>
    <m/>
    <m/>
    <m/>
    <m/>
    <m/>
    <m/>
    <m/>
    <s v="Sakshi Soni"/>
    <m/>
    <s v="user_228eUmsdKIb9OItgmiDq1zD4aPZ1eqiapbaLAGeBf8g"/>
    <s v="Bhairavi Jog"/>
    <m/>
    <m/>
    <s v="August"/>
    <s v="Gated Content"/>
    <s v="Lusha"/>
    <m/>
    <s v="Employee Engagement Handbook"/>
    <m/>
    <m/>
    <m/>
    <s v="2022-05-31 19:25:07.924000+00:00"/>
    <s v="2022-08-23 06:35:03.405000+00:00"/>
    <s v="GMC"/>
  </r>
  <r>
    <s v="Manish Balpande"/>
    <n v="211864"/>
    <s v="INR"/>
    <n v="100"/>
    <s v="8/23/22"/>
    <s v="Sales"/>
    <s v="stat_OZRiD1474QRJIpvnjHCZfiIvKcVD6mIKSSTzg8SwDVx"/>
    <s v="Won- Payment Completed"/>
    <n v="1"/>
    <s v="OpportunityStatusType.Won"/>
    <s v="cont_xp7EmI2VDogQlwib9XTeWFE8TylR9qUkW81ixwiFal9"/>
    <x v="306"/>
    <m/>
    <s v="lead_0UPDogduPhLEk9ltObxC9ki5mvf2jufbROcBLOuCEAQ"/>
    <s v="Pragmasys Consulting LLP"/>
    <s v="Manish Balpande"/>
    <s v="user_8jx3L2CDfrbzNnwYUv6Plfha6VxaSGsqcbTXR3sIBZi"/>
    <s v="Manish Balpande"/>
    <s v="2022-08-22 14:04:56.365000+00:00"/>
    <s v="2022-08-23 06:23:46.823000+00:00"/>
    <m/>
    <s v="Pune"/>
    <m/>
    <m/>
    <m/>
    <n v="303"/>
    <m/>
    <m/>
    <m/>
    <m/>
    <m/>
    <m/>
    <m/>
    <s v="PAID_SOCIAL"/>
    <m/>
    <m/>
    <m/>
    <s v="IT Services &amp; IT Consulting"/>
    <m/>
    <m/>
    <m/>
    <m/>
    <m/>
    <m/>
    <m/>
    <m/>
    <m/>
    <m/>
    <m/>
    <m/>
    <s v="Ravi Jaiswal"/>
    <m/>
    <s v="user_5YHA1ZU4iP896lD1YJehdJcMx7ZEgWCpulT4T2c3pJ3"/>
    <s v="Gauri Jori"/>
    <m/>
    <m/>
    <s v="August; September"/>
    <s v="Gated Content"/>
    <m/>
    <m/>
    <s v="Employee Engagement Handbook"/>
    <m/>
    <m/>
    <m/>
    <s v="2022-05-18 04:35:07.490000+00:00"/>
    <s v="2022-10-11 11:05:42.966000+00:00"/>
    <s v="GMC"/>
  </r>
  <r>
    <s v="Navin Panjwani"/>
    <n v="9500"/>
    <s v="INR"/>
    <n v="0"/>
    <s v="9/30/22"/>
    <s v="Sales"/>
    <s v="stat_1hn9nRJaLbI53NxPuSQgo90kRpbpKsFlwN4oEGNUTdO"/>
    <s v="Lost"/>
    <n v="0"/>
    <s v="OpportunityStatusType.Lost"/>
    <m/>
    <x v="1"/>
    <s v="GPA- 5 lakhs"/>
    <s v="lead_tkamrXlTR6rvIU3ZtV6PXPCLIBo5vc2EY3NiVgIcj2k"/>
    <s v="Teamease Consulting ( Fresh )"/>
    <s v="Bharti Bankey"/>
    <s v="user_sD3YjSs92XKUfD0OPHeo886g6tW6aCM0iUhX5VVUuJi"/>
    <s v="Navin Panjwani"/>
    <s v="2022-01-05 10:20:12.330000+00:00"/>
    <s v="2022-08-23 06:30:56.031000+00:00"/>
    <m/>
    <s v="Delhi"/>
    <m/>
    <s v="2021-11-27 05:34:30+00:00"/>
    <m/>
    <n v="18"/>
    <m/>
    <m/>
    <m/>
    <m/>
    <m/>
    <m/>
    <m/>
    <m/>
    <m/>
    <m/>
    <m/>
    <s v="Professional Services"/>
    <m/>
    <m/>
    <m/>
    <m/>
    <m/>
    <m/>
    <m/>
    <m/>
    <m/>
    <m/>
    <m/>
    <m/>
    <m/>
    <m/>
    <s v="user_aM3WaaSUQQmaNnsm9l2FQRVWUEr8RN2ZdXzsuQUalQ3"/>
    <s v="Bharti Bankey"/>
    <s v="Dr. Anil More"/>
    <m/>
    <m/>
    <s v="Inbound"/>
    <s v="Inbound via website"/>
    <m/>
    <s v="Employee Count 15"/>
    <m/>
    <m/>
    <m/>
    <s v="2021-11-27 05:37:15.459000+00:00"/>
    <s v="2022-10-06 09:47:25.925000+00:00"/>
    <m/>
  </r>
  <r>
    <s v="Vivek Singh"/>
    <n v="70000"/>
    <s v="INR"/>
    <n v="0"/>
    <s v="8/23/22"/>
    <s v="Sales"/>
    <s v="stat_kcR4fZg7TU7jjk1jAVua3qGLRS4J5uFayEjK5j02wtv"/>
    <s v="Unqualified"/>
    <n v="0"/>
    <s v="OpportunityStatusType.Lost"/>
    <m/>
    <x v="1"/>
    <s v="GPA-Essae GEARS"/>
    <s v="lead_mkC2Vgv4sduhe9j7iiZG7wLKOHsWwNY2mQbiMhTLQXf"/>
    <s v="ESSAE DIGITRONICS PVT LTD"/>
    <s v="Bhairavi Jog"/>
    <s v="user_228eUmsdKIb9OItgmiDq1zD4aPZ1eqiapbaLAGeBf8g"/>
    <s v="Bhairavi Jog"/>
    <s v="2022-08-08 12:20:55.027000+00:00"/>
    <s v="2022-08-23 06:21:35.893000+00:00"/>
    <m/>
    <s v="Bangalore"/>
    <m/>
    <m/>
    <m/>
    <n v="460"/>
    <m/>
    <m/>
    <s v="Facebook"/>
    <m/>
    <m/>
    <m/>
    <m/>
    <s v="PAID_SOCIAL"/>
    <m/>
    <m/>
    <m/>
    <m/>
    <m/>
    <m/>
    <m/>
    <m/>
    <m/>
    <m/>
    <m/>
    <m/>
    <m/>
    <m/>
    <m/>
    <m/>
    <m/>
    <m/>
    <s v="user_228eUmsdKIb9OItgmiDq1zD4aPZ1eqiapbaLAGeBf8g"/>
    <s v="Bhairavi Jog"/>
    <m/>
    <m/>
    <s v="August"/>
    <s v="Gated Content"/>
    <s v="Lusha"/>
    <m/>
    <s v="Employee Engagement Handbook"/>
    <m/>
    <m/>
    <m/>
    <s v="2022-03-14 02:46:44.131000+00:00"/>
    <s v="2022-10-03 09:37:55.991000+00:00"/>
    <s v="GPA"/>
  </r>
  <r>
    <s v="Vivek Singh"/>
    <n v="1500000"/>
    <s v="INR"/>
    <n v="0"/>
    <s v="8/23/22"/>
    <s v="Sales"/>
    <s v="stat_kcR4fZg7TU7jjk1jAVua3qGLRS4J5uFayEjK5j02wtv"/>
    <s v="Unqualified"/>
    <n v="0"/>
    <s v="OpportunityStatusType.Lost"/>
    <m/>
    <x v="1"/>
    <s v="GMC- Essae GEARS"/>
    <s v="lead_mkC2Vgv4sduhe9j7iiZG7wLKOHsWwNY2mQbiMhTLQXf"/>
    <s v="ESSAE DIGITRONICS PVT LTD"/>
    <s v="Bhairavi Jog"/>
    <s v="user_228eUmsdKIb9OItgmiDq1zD4aPZ1eqiapbaLAGeBf8g"/>
    <s v="Bhairavi Jog"/>
    <s v="2022-08-08 12:19:37.045000+00:00"/>
    <s v="2022-08-23 06:21:22.858000+00:00"/>
    <m/>
    <s v="Bangalore"/>
    <m/>
    <m/>
    <m/>
    <n v="460"/>
    <m/>
    <m/>
    <s v="Facebook"/>
    <m/>
    <m/>
    <m/>
    <m/>
    <s v="PAID_SOCIAL"/>
    <m/>
    <m/>
    <m/>
    <m/>
    <m/>
    <m/>
    <m/>
    <m/>
    <m/>
    <m/>
    <m/>
    <m/>
    <m/>
    <m/>
    <m/>
    <m/>
    <m/>
    <m/>
    <s v="user_228eUmsdKIb9OItgmiDq1zD4aPZ1eqiapbaLAGeBf8g"/>
    <s v="Bhairavi Jog"/>
    <m/>
    <m/>
    <s v="August"/>
    <s v="Gated Content"/>
    <s v="Lusha"/>
    <m/>
    <s v="Employee Engagement Handbook"/>
    <m/>
    <m/>
    <m/>
    <s v="2022-03-14 02:46:44.131000+00:00"/>
    <s v="2022-10-03 09:37:55.991000+00:00"/>
    <s v="GMC"/>
  </r>
  <r>
    <s v="Vivek Singh"/>
    <n v="70000"/>
    <s v="INR"/>
    <n v="0"/>
    <s v="8/23/22"/>
    <s v="Sales"/>
    <s v="stat_kcR4fZg7TU7jjk1jAVua3qGLRS4J5uFayEjK5j02wtv"/>
    <s v="Unqualified"/>
    <n v="0"/>
    <s v="OpportunityStatusType.Lost"/>
    <m/>
    <x v="1"/>
    <s v="GPA- Essae DIGITRONICS"/>
    <s v="lead_mkC2Vgv4sduhe9j7iiZG7wLKOHsWwNY2mQbiMhTLQXf"/>
    <s v="ESSAE DIGITRONICS PVT LTD"/>
    <s v="Bhairavi Jog"/>
    <s v="user_228eUmsdKIb9OItgmiDq1zD4aPZ1eqiapbaLAGeBf8g"/>
    <s v="Bhairavi Jog"/>
    <s v="2022-08-08 12:18:33.849000+00:00"/>
    <s v="2022-08-23 06:21:10.012000+00:00"/>
    <m/>
    <s v="Bangalore"/>
    <m/>
    <m/>
    <m/>
    <n v="460"/>
    <m/>
    <m/>
    <s v="Facebook"/>
    <m/>
    <m/>
    <m/>
    <m/>
    <s v="PAID_SOCIAL"/>
    <m/>
    <m/>
    <m/>
    <m/>
    <m/>
    <m/>
    <m/>
    <m/>
    <m/>
    <m/>
    <m/>
    <m/>
    <m/>
    <m/>
    <m/>
    <m/>
    <m/>
    <m/>
    <s v="user_228eUmsdKIb9OItgmiDq1zD4aPZ1eqiapbaLAGeBf8g"/>
    <s v="Bhairavi Jog"/>
    <m/>
    <m/>
    <s v="August"/>
    <s v="Gated Content"/>
    <s v="Lusha"/>
    <m/>
    <s v="Employee Engagement Handbook"/>
    <m/>
    <m/>
    <m/>
    <s v="2022-03-14 02:46:44.131000+00:00"/>
    <s v="2022-10-03 09:37:55.991000+00:00"/>
    <s v="GPA"/>
  </r>
  <r>
    <s v="Vivek Singh"/>
    <n v="1000000"/>
    <s v="INR"/>
    <n v="0"/>
    <s v="8/31/22"/>
    <s v="Sales"/>
    <s v="stat_1hn9nRJaLbI53NxPuSQgo90kRpbpKsFlwN4oEGNUTdO"/>
    <s v="Lost"/>
    <n v="0"/>
    <s v="OpportunityStatusType.Lost"/>
    <s v="cont_DurFNyKycohHg5IIzbzQqOAIO9uOJLiW5VearMRAZ5c"/>
    <x v="307"/>
    <s v="GMC - 200 employees, looking for 1 + 1 policy August renewal"/>
    <s v="lead_sOJ6UbmbRd2jCG6siL1JNNVQzwAAxKiHwdHwblI9JiC"/>
    <s v="Featherlite"/>
    <s v="Daya Gowda"/>
    <s v="user_P3f70h2AcefBkFTBZpvA9LgDbjTmUIXkqdKqHJ5evwA"/>
    <s v="Manojkumar Tinna"/>
    <s v="2022-06-22 11:28:28.788000+00:00"/>
    <s v="2022-08-23 03:20:20.432000+00:00"/>
    <m/>
    <s v="Bangalore"/>
    <m/>
    <m/>
    <m/>
    <n v="460"/>
    <m/>
    <m/>
    <m/>
    <m/>
    <m/>
    <m/>
    <m/>
    <s v="PAID_SOCIAL"/>
    <m/>
    <m/>
    <m/>
    <s v="Retail"/>
    <m/>
    <m/>
    <m/>
    <m/>
    <m/>
    <m/>
    <m/>
    <m/>
    <m/>
    <m/>
    <m/>
    <m/>
    <s v="Rakesh Nade"/>
    <m/>
    <s v="user_encRk5bIEFN6ZA11h4WH2AdZTiZpogLSlMIaj0E30SZ"/>
    <s v="Daya Gowda"/>
    <m/>
    <m/>
    <s v="August; February"/>
    <s v="Gated Content"/>
    <m/>
    <m/>
    <s v="Employee Engagement Calendar"/>
    <m/>
    <m/>
    <m/>
    <s v="2022-04-03 18:11:02.293000+00:00"/>
    <s v="2022-09-20 09:15:31.833000+00:00"/>
    <m/>
  </r>
  <r>
    <s v="Shreenath Bhat"/>
    <n v="500000"/>
    <s v="INR"/>
    <n v="0"/>
    <s v="8/23/22"/>
    <s v="Sales"/>
    <s v="stat_1hn9nRJaLbI53NxPuSQgo90kRpbpKsFlwN4oEGNUTdO"/>
    <s v="Lost"/>
    <n v="0"/>
    <s v="OpportunityStatusType.Lost"/>
    <s v="cont_IBThhpr3IkwCZhJdPI81Po4LiGTkFDZS5jqDSaZKvaV"/>
    <x v="86"/>
    <s v="GMC - 5 lakh CD balance"/>
    <s v="lead_cJY3sHgyRID1Ou2TrMQy0SY1X0aSDAekTs1pJySsHKd"/>
    <s v="HackerEarth Technology"/>
    <s v="Shreenath Bhat"/>
    <s v="user_vMd4rmcrSbjykdyL2J7rrYn84SWdcNc5FKligrmItPw"/>
    <s v="Shreenath Bhat"/>
    <s v="2022-07-21 05:30:37.441000+00:00"/>
    <s v="2022-08-23 04:39:03.253000+00:00"/>
    <m/>
    <s v="Bangalore"/>
    <m/>
    <m/>
    <m/>
    <n v="230"/>
    <m/>
    <m/>
    <m/>
    <m/>
    <m/>
    <m/>
    <m/>
    <m/>
    <m/>
    <m/>
    <m/>
    <s v="Others"/>
    <m/>
    <m/>
    <m/>
    <m/>
    <m/>
    <m/>
    <m/>
    <m/>
    <m/>
    <m/>
    <m/>
    <m/>
    <m/>
    <m/>
    <s v="user_Jujy0sFufO9J3qwY7aNpCCnF6nFZMrfvciNEydEzhaI"/>
    <s v="Shreya Solanki"/>
    <s v="Dr. Anil More"/>
    <m/>
    <s v="July"/>
    <s v="Cold Call"/>
    <s v="Lusha"/>
    <m/>
    <m/>
    <m/>
    <m/>
    <m/>
    <s v="2022-03-14 02:47:04.868000+00:00"/>
    <s v="2022-10-12 08:49:01.291000+00:00"/>
    <s v="GMC"/>
  </r>
  <r>
    <s v="Vivek Singh"/>
    <n v="2500000"/>
    <s v="INR"/>
    <n v="0"/>
    <s v="8/23/22"/>
    <s v="Sales"/>
    <s v="stat_kcR4fZg7TU7jjk1jAVua3qGLRS4J5uFayEjK5j02wtv"/>
    <s v="Unqualified"/>
    <n v="0"/>
    <s v="OpportunityStatusType.Lost"/>
    <m/>
    <x v="1"/>
    <s v="GMC- Essae DIGITRONICS"/>
    <s v="lead_mkC2Vgv4sduhe9j7iiZG7wLKOHsWwNY2mQbiMhTLQXf"/>
    <s v="ESSAE DIGITRONICS PVT LTD"/>
    <s v="Bhairavi Jog"/>
    <s v="user_228eUmsdKIb9OItgmiDq1zD4aPZ1eqiapbaLAGeBf8g"/>
    <s v="Bhairavi Jog"/>
    <s v="2022-08-08 12:17:36.006000+00:00"/>
    <s v="2022-08-23 06:20:52.902000+00:00"/>
    <m/>
    <s v="Bangalore"/>
    <m/>
    <m/>
    <m/>
    <n v="460"/>
    <m/>
    <m/>
    <s v="Facebook"/>
    <m/>
    <m/>
    <m/>
    <m/>
    <s v="PAID_SOCIAL"/>
    <m/>
    <m/>
    <m/>
    <m/>
    <m/>
    <m/>
    <m/>
    <m/>
    <m/>
    <m/>
    <m/>
    <m/>
    <m/>
    <m/>
    <m/>
    <m/>
    <m/>
    <m/>
    <s v="user_228eUmsdKIb9OItgmiDq1zD4aPZ1eqiapbaLAGeBf8g"/>
    <s v="Bhairavi Jog"/>
    <m/>
    <m/>
    <s v="August"/>
    <s v="Gated Content"/>
    <s v="Lusha"/>
    <m/>
    <s v="Employee Engagement Handbook"/>
    <m/>
    <m/>
    <m/>
    <s v="2022-03-14 02:46:44.131000+00:00"/>
    <s v="2022-10-03 09:37:55.991000+00:00"/>
    <s v="GMC"/>
  </r>
  <r>
    <s v="Chetan Kumar"/>
    <n v="120000"/>
    <s v="INR"/>
    <n v="0"/>
    <s v="8/16/22"/>
    <s v="Sales"/>
    <s v="stat_1hn9nRJaLbI53NxPuSQgo90kRpbpKsFlwN4oEGNUTdO"/>
    <s v="Lost"/>
    <n v="0"/>
    <s v="OpportunityStatusType.Lost"/>
    <s v="cont_mPfQZSx8DSwOaatVSbS9HdICIvJiIaNB2rM80tBQpd5"/>
    <x v="308"/>
    <s v="GPA (Renewal)"/>
    <s v="lead_nu0Y1m9anBPCI6dAGeUzsXXuEu5BpylcIAcQ137dH6V"/>
    <s v="AZELIS INDIA PRIVATE LIMITED"/>
    <s v="Pranav Kenjale"/>
    <s v="user_hAuUqCTCw5r4tCUrswIWPSW7LJ1XIBbttZVmJkxmzGq"/>
    <s v="Chetan Kumar"/>
    <s v="2022-06-15 10:09:04.114000+00:00"/>
    <s v="2022-08-23 01:35:25.876000+00:00"/>
    <m/>
    <s v="Mumbai"/>
    <m/>
    <m/>
    <m/>
    <n v="150"/>
    <m/>
    <m/>
    <m/>
    <m/>
    <m/>
    <m/>
    <m/>
    <m/>
    <m/>
    <m/>
    <m/>
    <s v="Chemical"/>
    <m/>
    <m/>
    <m/>
    <m/>
    <m/>
    <m/>
    <m/>
    <m/>
    <m/>
    <m/>
    <m/>
    <m/>
    <s v="Jithendra Goalla"/>
    <m/>
    <s v="user_Jujy0sFufO9J3qwY7aNpCCnF6nFZMrfvciNEydEzhaI"/>
    <s v="Shreya Solanki"/>
    <m/>
    <m/>
    <s v="August"/>
    <s v="Gated Content"/>
    <s v="Naukri.com"/>
    <m/>
    <s v="Employee Engagement Handbook"/>
    <m/>
    <m/>
    <m/>
    <s v="2022-03-28 08:09:55.556000+00:00"/>
    <s v="2022-10-10 07:35:17.335000+00:00"/>
    <m/>
  </r>
  <r>
    <s v="Vrushali Kummar"/>
    <n v="12000"/>
    <s v="INR"/>
    <n v="0"/>
    <s v="8/23/22"/>
    <s v="Sales"/>
    <s v="stat_1hn9nRJaLbI53NxPuSQgo90kRpbpKsFlwN4oEGNUTdO"/>
    <s v="Lost"/>
    <n v="0"/>
    <s v="OpportunityStatusType.Lost"/>
    <m/>
    <x v="1"/>
    <m/>
    <s v="lead_xgDnL2nj5gggyxu21jrYZeGfS9bV8FWZb5WXV5jtW7R"/>
    <s v="Arwade Infrastructure Limited"/>
    <s v="Vrushali Kummar"/>
    <s v="user_TZzywQwym26DjuswO479pxRhNKX152z8X1haCx2vcst"/>
    <s v="Vrushali Kummar"/>
    <s v="2022-08-20 07:16:27.528000+00:00"/>
    <s v="2022-08-23 02:06:38.284000+00:00"/>
    <m/>
    <s v="Pune"/>
    <m/>
    <s v="2020-08-26 02:10:57+00:00"/>
    <m/>
    <n v="202"/>
    <m/>
    <m/>
    <m/>
    <m/>
    <m/>
    <m/>
    <m/>
    <s v="PAID_SOCIAL"/>
    <m/>
    <m/>
    <m/>
    <s v="Others"/>
    <m/>
    <m/>
    <m/>
    <m/>
    <m/>
    <m/>
    <m/>
    <m/>
    <m/>
    <m/>
    <m/>
    <m/>
    <s v="Sakshi Soni"/>
    <m/>
    <s v="user_ocHSJH83OJnHCvKyMbjx8WOOK8PMgAUGIj1qK0q0dMV"/>
    <s v="Nikhil Ahuja"/>
    <m/>
    <m/>
    <s v="July; June"/>
    <s v="Cold Call"/>
    <s v="Naukri.com"/>
    <m/>
    <s v="Employee Engagement Handbook"/>
    <m/>
    <m/>
    <m/>
    <s v="2020-12-06 09:48:16.815000+00:00"/>
    <s v="2022-09-23 04:10:55.033000+00:00"/>
    <s v="GPA"/>
  </r>
  <r>
    <s v="Chetan Kumar"/>
    <n v="2100000"/>
    <s v="INR"/>
    <n v="0"/>
    <s v="8/16/22"/>
    <s v="Sales"/>
    <s v="stat_1hn9nRJaLbI53NxPuSQgo90kRpbpKsFlwN4oEGNUTdO"/>
    <s v="Lost"/>
    <n v="0"/>
    <s v="OpportunityStatusType.Lost"/>
    <s v="cont_mPfQZSx8DSwOaatVSbS9HdICIvJiIaNB2rM80tBQpd5"/>
    <x v="308"/>
    <s v="GMC (Renewal)"/>
    <s v="lead_nu0Y1m9anBPCI6dAGeUzsXXuEu5BpylcIAcQ137dH6V"/>
    <s v="AZELIS INDIA PRIVATE LIMITED"/>
    <s v="Pranav Kenjale"/>
    <s v="user_hAuUqCTCw5r4tCUrswIWPSW7LJ1XIBbttZVmJkxmzGq"/>
    <s v="Chetan Kumar"/>
    <s v="2022-06-15 10:00:34.298000+00:00"/>
    <s v="2022-08-23 01:35:16.588000+00:00"/>
    <m/>
    <s v="Mumbai"/>
    <m/>
    <m/>
    <m/>
    <n v="150"/>
    <m/>
    <m/>
    <m/>
    <m/>
    <m/>
    <m/>
    <m/>
    <m/>
    <m/>
    <m/>
    <m/>
    <s v="Chemical"/>
    <m/>
    <m/>
    <m/>
    <m/>
    <m/>
    <m/>
    <m/>
    <m/>
    <m/>
    <m/>
    <m/>
    <m/>
    <s v="Jithendra Goalla"/>
    <m/>
    <s v="user_Jujy0sFufO9J3qwY7aNpCCnF6nFZMrfvciNEydEzhaI"/>
    <s v="Shreya Solanki"/>
    <m/>
    <m/>
    <s v="August"/>
    <s v="Gated Content"/>
    <s v="Naukri.com"/>
    <m/>
    <s v="Employee Engagement Handbook"/>
    <m/>
    <m/>
    <m/>
    <s v="2022-03-28 08:09:55.556000+00:00"/>
    <s v="2022-10-10 07:35:17.335000+00:00"/>
    <m/>
  </r>
  <r>
    <s v="Kashif Ahmad"/>
    <n v="350000"/>
    <s v="INR"/>
    <n v="0"/>
    <s v="8/22/22"/>
    <s v="Sales"/>
    <s v="stat_1hn9nRJaLbI53NxPuSQgo90kRpbpKsFlwN4oEGNUTdO"/>
    <s v="Lost"/>
    <n v="0"/>
    <s v="OpportunityStatusType.Lost"/>
    <s v="cont_Z15IoTaADSQfB7DtxBXapoPO3GpNdXL2FfeXPx28yKb"/>
    <x v="309"/>
    <s v="GMC-Renewal"/>
    <s v="lead_XQ3jPwoNIQPFzMMjyTNUx2iGRVS3DLKVSq6eEPicn1R"/>
    <s v="Block8 Technologies"/>
    <s v="Bharti Bankey"/>
    <s v="user_LKRhV6rhcBe0uL8u70UUGeDjbMupuho4TaiAOCbT7HT"/>
    <s v="Kashif Ahmad"/>
    <s v="2022-06-20 09:14:17.592000+00:00"/>
    <s v="2022-08-22 14:25:11.221000+00:00"/>
    <m/>
    <s v="Chandigarh"/>
    <m/>
    <s v="2022-01-03 11:29:45+00:00"/>
    <m/>
    <n v="52"/>
    <m/>
    <m/>
    <m/>
    <m/>
    <m/>
    <m/>
    <m/>
    <s v="DIRECT_TRAFFIC"/>
    <m/>
    <m/>
    <m/>
    <s v="IT Services &amp; IT Consulting"/>
    <m/>
    <m/>
    <m/>
    <m/>
    <m/>
    <m/>
    <m/>
    <m/>
    <m/>
    <m/>
    <m/>
    <m/>
    <m/>
    <m/>
    <s v="user_aM3WaaSUQQmaNnsm9l2FQRVWUEr8RN2ZdXzsuQUalQ3"/>
    <s v="Bharti Bankey"/>
    <s v="Siddharth Angolkar"/>
    <m/>
    <s v="July"/>
    <s v="Inbound"/>
    <s v="Inbound via website"/>
    <m/>
    <s v="Employee Count 50"/>
    <m/>
    <m/>
    <m/>
    <s v="2022-01-03 11:32:30.011000+00:00"/>
    <s v="2022-09-09 10:02:50.663000+00:00"/>
    <m/>
  </r>
  <r>
    <s v="Vikas Gupta"/>
    <n v="2724000"/>
    <s v="INR"/>
    <n v="100"/>
    <d v="2022-09-07T00:00:00"/>
    <s v="Sales"/>
    <s v="stat_OZRiD1474QRJIpvnjHCZfiIvKcVD6mIKSSTzg8SwDVx"/>
    <s v="Won- Payment Completed"/>
    <n v="1"/>
    <s v="OpportunityStatusType.Won"/>
    <s v="cont_JvMrOAnXNYS85rkFOWFeKAsCrGxK9Zodc978JIczEGy"/>
    <x v="310"/>
    <s v="24 lakh is L1 quote recieved from other broker"/>
    <s v="lead_fjseqKcRTRu3msAtpua9N62Pcq7Lvy5McO4avhUbEaW"/>
    <s v="Chingari"/>
    <s v="Kanchan Kothari"/>
    <s v="user_P3f70h2AcefBkFTBZpvA9LgDbjTmUIXkqdKqHJ5evwA"/>
    <s v="Manojkumar Tinna"/>
    <s v="2022-05-04 08:03:37.775000+00:00"/>
    <s v="2022-08-22 22:56:42.912000+00:00"/>
    <m/>
    <s v="Bangalore"/>
    <m/>
    <m/>
    <m/>
    <n v="145"/>
    <m/>
    <m/>
    <m/>
    <m/>
    <m/>
    <m/>
    <m/>
    <m/>
    <m/>
    <m/>
    <m/>
    <s v="Consumer Goods &amp; Electronics"/>
    <s v="star health"/>
    <m/>
    <m/>
    <m/>
    <m/>
    <m/>
    <m/>
    <m/>
    <m/>
    <m/>
    <m/>
    <m/>
    <s v="Jitin Gopi"/>
    <m/>
    <s v="user_FdWFezbLzkYQcGsBUsjZO25nr2poK2nRbqV47Rs5Kfm"/>
    <s v="Prateek Wadhwa"/>
    <s v="Jayesh Gandhi"/>
    <m/>
    <s v="July"/>
    <s v="Cold Call"/>
    <m/>
    <m/>
    <m/>
    <m/>
    <m/>
    <m/>
    <s v="2021-07-29 13:52:46.057000+00:00"/>
    <s v="2022-09-07 03:52:11.534000+00:00"/>
    <s v="GMC"/>
  </r>
  <r>
    <s v="Vikas Gupta"/>
    <n v="3000000"/>
    <s v="INR"/>
    <n v="0"/>
    <s v="8/23/22"/>
    <s v="Sales"/>
    <s v="stat_kcR4fZg7TU7jjk1jAVua3qGLRS4J5uFayEjK5j02wtv"/>
    <s v="Unqualified"/>
    <n v="0"/>
    <s v="OpportunityStatusType.Lost"/>
    <s v="cont_pmgflTpbp1S5uZZKK2YrJF10Eo59SLjR0HWna0WTjMS"/>
    <x v="311"/>
    <s v="Too late for initiating the discussion."/>
    <s v="lead_W2SaJdrwHt8cYd3jQV7y4ZmuQ3r5kswX9wHLYB7H6tP"/>
    <s v="C-Edge Technologies Limited"/>
    <s v="Shreenath Bhat"/>
    <s v="user_lccnw70UrYzjPcbxrA5N9qp8LF1vx6aP08yPEdeU06P"/>
    <s v="Vikas Gupta"/>
    <s v="2022-08-02 06:18:31.346000+00:00"/>
    <s v="2022-08-22 14:33:13.864000+00:00"/>
    <m/>
    <s v="Mumbai"/>
    <m/>
    <m/>
    <m/>
    <n v="616"/>
    <m/>
    <m/>
    <m/>
    <m/>
    <m/>
    <m/>
    <m/>
    <m/>
    <m/>
    <m/>
    <m/>
    <s v="IT Services &amp; IT Consulting"/>
    <m/>
    <m/>
    <m/>
    <m/>
    <m/>
    <m/>
    <m/>
    <m/>
    <m/>
    <m/>
    <m/>
    <m/>
    <s v="Aniket Vahile"/>
    <m/>
    <s v="user_vMd4rmcrSbjykdyL2J7rrYn84SWdcNc5FKligrmItPw"/>
    <s v="Shreenath Bhat"/>
    <m/>
    <m/>
    <s v="August"/>
    <s v="Gated Content"/>
    <m/>
    <m/>
    <s v="Employee Engagement Handbook"/>
    <m/>
    <m/>
    <m/>
    <s v="2021-11-17 01:30:01.845000+00:00"/>
    <s v="2022-09-01 11:59:19.192000+00:00"/>
    <s v="GMC"/>
  </r>
  <r>
    <s v="Vivek Singh"/>
    <n v="3202703"/>
    <s v="INR"/>
    <n v="100"/>
    <s v="8/22/22"/>
    <s v="Sales"/>
    <s v="stat_OZRiD1474QRJIpvnjHCZfiIvKcVD6mIKSSTzg8SwDVx"/>
    <s v="Won- Payment Completed"/>
    <n v="1"/>
    <s v="OpportunityStatusType.Won"/>
    <s v="cont_goO3nHVmJS5piwWIkK2ANmNpGJT16JR4Cbys1hvwDxx"/>
    <x v="312"/>
    <s v="GMC 17th aug.... 3 lakhs 5 laks - 1+3. 1+5 380 instrumess - relicare good Experience so far since 1 year. with current broker.."/>
    <s v="lead_JtwgVqx7zVcsEwTHy0eDlSlCEdjddFPCKloVWwOTpFm"/>
    <s v="Nuvento Inc"/>
    <s v="Daya Gowda"/>
    <s v="user_6dalmZ7hmWD47jhCVGdU1SSEcFMsz9rWtW2jPORgJvj"/>
    <s v="Vivek Singh"/>
    <s v="2022-08-03 11:28:29.210000+00:00"/>
    <s v="2022-08-22 12:11:31.382000+00:00"/>
    <m/>
    <s v="Bangalore"/>
    <m/>
    <m/>
    <m/>
    <n v="355"/>
    <m/>
    <m/>
    <m/>
    <m/>
    <m/>
    <m/>
    <m/>
    <s v="PAID_SOCIAL"/>
    <m/>
    <m/>
    <m/>
    <s v="IT Services &amp; IT Consulting"/>
    <s v="religare"/>
    <m/>
    <m/>
    <m/>
    <m/>
    <m/>
    <m/>
    <m/>
    <m/>
    <m/>
    <m/>
    <m/>
    <s v="Sakshi Soni"/>
    <m/>
    <s v="user_encRk5bIEFN6ZA11h4WH2AdZTiZpogLSlMIaj0E30SZ"/>
    <s v="Daya Gowda"/>
    <s v="Kunal Hire"/>
    <m/>
    <s v="August"/>
    <s v="Gated Content"/>
    <s v="Mr. E"/>
    <m/>
    <s v="Employee Engagement Handbook"/>
    <m/>
    <m/>
    <m/>
    <s v="2022-05-17 16:52:19.423000+00:00"/>
    <s v="2022-10-20 08:32:30.246000+00:00"/>
    <s v="GMC"/>
  </r>
  <r>
    <s v="Kashif Ahmad"/>
    <n v="3000000"/>
    <s v="INR"/>
    <n v="0"/>
    <s v="8/24/22"/>
    <s v="Sales"/>
    <s v="stat_1hn9nRJaLbI53NxPuSQgo90kRpbpKsFlwN4oEGNUTdO"/>
    <s v="Lost"/>
    <n v="0"/>
    <s v="OpportunityStatusType.Lost"/>
    <s v="cont_BzLlvabygJUfsStBMnkViepsIcSVXBrjH2FRUJV4ltC"/>
    <x v="313"/>
    <m/>
    <s v="lead_AC0RkCbJ7o3yjRmbE1HmgZcqdyp9v48Sa2JuKmn3xT0"/>
    <s v="BECIS - Commercial Industrial Solutions"/>
    <s v="Kaushlya Bhavsar"/>
    <s v="user_LKRhV6rhcBe0uL8u70UUGeDjbMupuho4TaiAOCbT7HT"/>
    <s v="Kashif Ahmad"/>
    <s v="2022-06-01 08:49:05.037000+00:00"/>
    <s v="2022-08-22 14:16:33.688000+00:00"/>
    <m/>
    <s v="Pune"/>
    <m/>
    <m/>
    <m/>
    <n v="105"/>
    <m/>
    <m/>
    <m/>
    <m/>
    <m/>
    <m/>
    <m/>
    <m/>
    <m/>
    <m/>
    <m/>
    <s v="Professional Services"/>
    <m/>
    <m/>
    <m/>
    <m/>
    <m/>
    <m/>
    <m/>
    <m/>
    <m/>
    <m/>
    <m/>
    <m/>
    <m/>
    <m/>
    <s v="user_vMd4rmcrSbjykdyL2J7rrYn84SWdcNc5FKligrmItPw"/>
    <s v="Shreenath Bhat"/>
    <s v="Snehal Mane"/>
    <m/>
    <s v="August"/>
    <s v="Gated Content"/>
    <m/>
    <m/>
    <s v="Employee Wellness Handbook"/>
    <m/>
    <m/>
    <m/>
    <s v="2022-04-07 08:51:53.799000+00:00"/>
    <s v="2022-08-22 14:22:39.757000+00:00"/>
    <s v="GMC"/>
  </r>
  <r>
    <s v="Kashif Ahmad"/>
    <n v="234403"/>
    <s v="INR"/>
    <n v="100"/>
    <s v="8/22/22"/>
    <s v="Sales"/>
    <s v="stat_OZRiD1474QRJIpvnjHCZfiIvKcVD6mIKSSTzg8SwDVx"/>
    <s v="Won- Payment Completed"/>
    <n v="1"/>
    <s v="OpportunityStatusType.Won"/>
    <s v="cont_6WTkkBwQXqY5nEWJcjg5AMxzZRN7OTxye2IDb1vjbl0"/>
    <x v="314"/>
    <s v="GMC-renewal"/>
    <s v="lead_7nHnalGwZ2tE49MYZIYZyfbOgl8HFrux8qQwOIJFTMD"/>
    <s v="Deepnetsoft Solutions Pvt. Ltd."/>
    <s v="Bharti Bankey"/>
    <s v="user_LKRhV6rhcBe0uL8u70UUGeDjbMupuho4TaiAOCbT7HT"/>
    <s v="Kashif Ahmad"/>
    <s v="2022-06-03 11:08:46.282000+00:00"/>
    <s v="2022-08-22 13:40:22.916000+00:00"/>
    <m/>
    <s v="Kochi"/>
    <m/>
    <m/>
    <m/>
    <n v="13"/>
    <m/>
    <m/>
    <m/>
    <m/>
    <m/>
    <m/>
    <m/>
    <m/>
    <m/>
    <m/>
    <m/>
    <s v="IT Services &amp; IT Consulting"/>
    <m/>
    <m/>
    <m/>
    <m/>
    <m/>
    <m/>
    <m/>
    <m/>
    <m/>
    <m/>
    <m/>
    <m/>
    <m/>
    <m/>
    <m/>
    <m/>
    <s v="Siddharth Angolkar"/>
    <m/>
    <s v="May"/>
    <s v="Cold Call"/>
    <m/>
    <m/>
    <m/>
    <m/>
    <m/>
    <m/>
    <s v="2022-06-03 10:48:15.268000+00:00"/>
    <s v="2022-09-21 10:48:29.795000+00:00"/>
    <m/>
  </r>
  <r>
    <s v="Sreenivas Hatti"/>
    <n v="1500000"/>
    <s v="INR"/>
    <n v="0"/>
    <s v="8/15/22"/>
    <s v="Sales"/>
    <s v="stat_kcR4fZg7TU7jjk1jAVua3qGLRS4J5uFayEjK5j02wtv"/>
    <s v="Unqualified"/>
    <n v="0"/>
    <s v="OpportunityStatusType.Lost"/>
    <s v="cont_6WJVZacPpuRT0tbkWVBs0BowgpeJYoIiaBaGu0NMth8"/>
    <x v="315"/>
    <s v="GMC"/>
    <s v="lead_YIyUwaKqEo4HtXADd0LEWdZPSUTf3LqcepibVjxHqeZ"/>
    <s v="Estuate Software"/>
    <s v="Daya Gowda"/>
    <s v="user_JjaNBsxmUKBROYZvEahyXgec466W5jQa2pL0NUZ81Lb"/>
    <s v="Sreenivas Hatti"/>
    <s v="2022-05-30 10:17:25.975000+00:00"/>
    <s v="2022-08-22 12:00:08.910000+00:00"/>
    <m/>
    <s v="Bangalore"/>
    <m/>
    <m/>
    <m/>
    <n v="388"/>
    <m/>
    <m/>
    <m/>
    <m/>
    <m/>
    <m/>
    <m/>
    <m/>
    <m/>
    <m/>
    <m/>
    <s v="IT Services &amp; IT Consulting; Others"/>
    <s v="Prudent"/>
    <m/>
    <m/>
    <m/>
    <m/>
    <m/>
    <m/>
    <m/>
    <m/>
    <m/>
    <m/>
    <m/>
    <s v="Rakesh Nade"/>
    <m/>
    <s v="user_encRk5bIEFN6ZA11h4WH2AdZTiZpogLSlMIaj0E30SZ"/>
    <s v="Daya Gowda"/>
    <m/>
    <m/>
    <s v="August"/>
    <s v="Cold Call"/>
    <s v="Naukri.com"/>
    <m/>
    <m/>
    <m/>
    <m/>
    <m/>
    <s v="2022-05-06 10:48:23.051000+00:00"/>
    <s v="2022-10-10 02:58:43.134000+00:00"/>
    <m/>
  </r>
  <r>
    <s v="Sreenivas Hatti"/>
    <n v="50000"/>
    <s v="INR"/>
    <n v="0"/>
    <s v="8/15/22"/>
    <s v="Sales"/>
    <s v="stat_kcR4fZg7TU7jjk1jAVua3qGLRS4J5uFayEjK5j02wtv"/>
    <s v="Unqualified"/>
    <n v="0"/>
    <s v="OpportunityStatusType.Lost"/>
    <m/>
    <x v="1"/>
    <s v="GPA"/>
    <s v="lead_YIyUwaKqEo4HtXADd0LEWdZPSUTf3LqcepibVjxHqeZ"/>
    <s v="Estuate Software"/>
    <s v="Daya Gowda"/>
    <s v="user_JjaNBsxmUKBROYZvEahyXgec466W5jQa2pL0NUZ81Lb"/>
    <s v="Sreenivas Hatti"/>
    <s v="2022-05-30 10:19:01.596000+00:00"/>
    <s v="2022-08-22 12:00:20.858000+00:00"/>
    <m/>
    <s v="Bangalore"/>
    <m/>
    <m/>
    <m/>
    <n v="388"/>
    <m/>
    <m/>
    <m/>
    <m/>
    <m/>
    <m/>
    <m/>
    <m/>
    <m/>
    <m/>
    <m/>
    <s v="IT Services &amp; IT Consulting; Others"/>
    <s v="Prudent"/>
    <m/>
    <m/>
    <m/>
    <m/>
    <m/>
    <m/>
    <m/>
    <m/>
    <m/>
    <m/>
    <m/>
    <s v="Rakesh Nade"/>
    <m/>
    <s v="user_encRk5bIEFN6ZA11h4WH2AdZTiZpogLSlMIaj0E30SZ"/>
    <s v="Daya Gowda"/>
    <m/>
    <m/>
    <s v="August"/>
    <s v="Cold Call"/>
    <s v="Naukri.com"/>
    <m/>
    <m/>
    <m/>
    <m/>
    <m/>
    <s v="2022-05-06 10:48:23.051000+00:00"/>
    <s v="2022-10-10 02:58:43.134000+00:00"/>
    <m/>
  </r>
  <r>
    <s v="Kashif Ahmad"/>
    <n v="35000"/>
    <s v="INR"/>
    <n v="0"/>
    <s v="8/23/22"/>
    <s v="Sales"/>
    <s v="stat_1hn9nRJaLbI53NxPuSQgo90kRpbpKsFlwN4oEGNUTdO"/>
    <s v="Lost"/>
    <n v="0"/>
    <s v="OpportunityStatusType.Lost"/>
    <s v="cont_Vdj6AvgmhKRlreiX4MGMwRDKk6NsSVveraEzdo97i2Q"/>
    <x v="316"/>
    <m/>
    <s v="lead_MBmOBv4RPJhbNeMjzSTyudxkFbI0GyY4CXyHZxqTFgX"/>
    <s v="GFI Informatique/MGS"/>
    <s v="Prateek Wadhwa"/>
    <s v="user_LKRhV6rhcBe0uL8u70UUGeDjbMupuho4TaiAOCbT7HT"/>
    <s v="Kashif Ahmad"/>
    <s v="2022-06-27 07:53:24.183000+00:00"/>
    <s v="2022-08-22 11:23:19.304000+00:00"/>
    <m/>
    <s v="Pune"/>
    <m/>
    <m/>
    <m/>
    <n v="164"/>
    <m/>
    <m/>
    <m/>
    <m/>
    <m/>
    <m/>
    <m/>
    <m/>
    <m/>
    <m/>
    <m/>
    <s v="IT Services &amp; IT Consulting"/>
    <m/>
    <m/>
    <m/>
    <m/>
    <m/>
    <m/>
    <m/>
    <m/>
    <m/>
    <m/>
    <m/>
    <m/>
    <s v="Arunkumar Dubey"/>
    <m/>
    <s v="user_FdWFezbLzkYQcGsBUsjZO25nr2poK2nRbqV47Rs5Kfm"/>
    <s v="Prateek Wadhwa"/>
    <s v="Siddharth Angolkar"/>
    <m/>
    <s v="August"/>
    <s v="Cold Call"/>
    <s v="Linkedin"/>
    <m/>
    <m/>
    <m/>
    <m/>
    <m/>
    <s v="2021-08-17 06:10:18.097000+00:00"/>
    <s v="2022-09-08 06:43:28.491000+00:00"/>
    <s v="GPA"/>
  </r>
  <r>
    <s v="Navin Panjwani"/>
    <n v="450000"/>
    <s v="INR"/>
    <n v="0"/>
    <s v="8/26/22"/>
    <s v="Sales"/>
    <s v="stat_1hn9nRJaLbI53NxPuSQgo90kRpbpKsFlwN4oEGNUTdO"/>
    <s v="Lost"/>
    <n v="0"/>
    <s v="OpportunityStatusType.Lost"/>
    <s v="cont_bPry6gWW1bNafyVk0Afdf6Kl7kOsr3SmBsM92zrWz3Y"/>
    <x v="317"/>
    <m/>
    <s v="lead_HEMnug7LDedDBcV40uETHfbSbNIrKL6980xzulGGV6E"/>
    <s v="Eswari Global ( Renewal , 26th Aug )"/>
    <s v="Kaushlya Bhavsar"/>
    <s v="user_sD3YjSs92XKUfD0OPHeo886g6tW6aCM0iUhX5VVUuJi"/>
    <s v="Navin Panjwani"/>
    <s v="2022-06-14 12:38:39.619000+00:00"/>
    <s v="2022-08-22 09:01:10.016000+00:00"/>
    <m/>
    <m/>
    <m/>
    <m/>
    <m/>
    <n v="350"/>
    <m/>
    <m/>
    <m/>
    <m/>
    <m/>
    <m/>
    <m/>
    <s v="PAID_SOCIAL"/>
    <m/>
    <m/>
    <m/>
    <m/>
    <m/>
    <m/>
    <m/>
    <m/>
    <m/>
    <m/>
    <m/>
    <m/>
    <m/>
    <m/>
    <m/>
    <m/>
    <m/>
    <m/>
    <s v="user_vMd4rmcrSbjykdyL2J7rrYn84SWdcNc5FKligrmItPw"/>
    <s v="Shreenath Bhat"/>
    <m/>
    <m/>
    <s v="August; July"/>
    <s v="Gated Content"/>
    <m/>
    <m/>
    <s v="Employee Engagement Handbook"/>
    <m/>
    <m/>
    <m/>
    <s v="2022-05-31 16:30:49.954000+00:00"/>
    <s v="2022-08-26 08:53:54.088000+00:00"/>
    <s v="GMC"/>
  </r>
  <r>
    <s v="Pranav Kenjale"/>
    <n v="447615"/>
    <s v="INR"/>
    <n v="0"/>
    <d v="2022-09-08T00:00:00"/>
    <s v="Sales"/>
    <s v="stat_1hn9nRJaLbI53NxPuSQgo90kRpbpKsFlwN4oEGNUTdO"/>
    <s v="Lost"/>
    <n v="0"/>
    <s v="OpportunityStatusType.Lost"/>
    <m/>
    <x v="1"/>
    <s v="1+3  Max Bupa"/>
    <s v="lead_ont2QLCyp23uwPj9UDjQQj3b5w9iQmwkx8quZ7aQc3W"/>
    <s v="FLASH ELECTRONICS (I) PVT LTD"/>
    <s v="Pranav Kenjale"/>
    <s v="user_sREdxbAJihL2Zbgic7tyQ6Rc4Mny7HnD1RNGhA9DDYh"/>
    <s v="Prajakta Sahastrabudhe"/>
    <s v="2022-08-01 12:23:03.222000+00:00"/>
    <s v="2022-08-22 09:09:00.577000+00:00"/>
    <m/>
    <s v="Pune"/>
    <m/>
    <s v="2020-08-26 02:33:06+00:00"/>
    <m/>
    <n v="355"/>
    <s v="Yes"/>
    <m/>
    <m/>
    <m/>
    <m/>
    <m/>
    <m/>
    <m/>
    <m/>
    <m/>
    <m/>
    <s v="Manufacturing"/>
    <m/>
    <m/>
    <m/>
    <m/>
    <m/>
    <m/>
    <m/>
    <m/>
    <m/>
    <m/>
    <m/>
    <m/>
    <s v="Arunkumar Dubey"/>
    <m/>
    <s v="user_elsJRWsVnVWXwXYDqwMxWZeO0sLXCWVtdfpMy6LREbN"/>
    <s v="Suraj Jadhav"/>
    <s v="Anjali Nishu"/>
    <m/>
    <s v="March"/>
    <s v="Affiliate; Inbound"/>
    <s v="Inbound via website"/>
    <m/>
    <s v="Employee Count"/>
    <m/>
    <m/>
    <m/>
    <s v="2020-12-06 09:48:39.180000+00:00"/>
    <s v="2022-10-10 07:34:47.226000+00:00"/>
    <m/>
  </r>
  <r>
    <s v="Kashif Ahmad"/>
    <n v="790000"/>
    <s v="INR"/>
    <n v="0"/>
    <s v="8/23/22"/>
    <s v="Sales"/>
    <s v="stat_1hn9nRJaLbI53NxPuSQgo90kRpbpKsFlwN4oEGNUTdO"/>
    <s v="Lost"/>
    <n v="0"/>
    <s v="OpportunityStatusType.Lost"/>
    <s v="cont_Vdj6AvgmhKRlreiX4MGMwRDKk6NsSVveraEzdo97i2Q"/>
    <x v="316"/>
    <m/>
    <s v="lead_MBmOBv4RPJhbNeMjzSTyudxkFbI0GyY4CXyHZxqTFgX"/>
    <s v="GFI Informatique/MGS"/>
    <s v="Prateek Wadhwa"/>
    <s v="user_LKRhV6rhcBe0uL8u70UUGeDjbMupuho4TaiAOCbT7HT"/>
    <s v="Kashif Ahmad"/>
    <s v="2022-06-27 06:47:01.805000+00:00"/>
    <s v="2022-08-22 11:23:01.499000+00:00"/>
    <m/>
    <s v="Pune"/>
    <m/>
    <m/>
    <m/>
    <n v="164"/>
    <m/>
    <m/>
    <m/>
    <m/>
    <m/>
    <m/>
    <m/>
    <m/>
    <m/>
    <m/>
    <m/>
    <s v="IT Services &amp; IT Consulting"/>
    <m/>
    <m/>
    <m/>
    <m/>
    <m/>
    <m/>
    <m/>
    <m/>
    <m/>
    <m/>
    <m/>
    <m/>
    <s v="Arunkumar Dubey"/>
    <m/>
    <s v="user_FdWFezbLzkYQcGsBUsjZO25nr2poK2nRbqV47Rs5Kfm"/>
    <s v="Prateek Wadhwa"/>
    <s v="Siddharth Angolkar"/>
    <m/>
    <s v="August"/>
    <s v="Cold Call"/>
    <s v="Linkedin"/>
    <m/>
    <m/>
    <m/>
    <m/>
    <m/>
    <s v="2021-08-17 06:10:18.097000+00:00"/>
    <s v="2022-09-08 06:43:28.491000+00:00"/>
    <s v="GMC"/>
  </r>
  <r>
    <s v="Tejas Kulkarni"/>
    <n v="1500000"/>
    <s v="INR"/>
    <n v="0"/>
    <s v="8/26/22"/>
    <s v="Sales"/>
    <s v="stat_1hn9nRJaLbI53NxPuSQgo90kRpbpKsFlwN4oEGNUTdO"/>
    <s v="Lost"/>
    <n v="0"/>
    <s v="OpportunityStatusType.Lost"/>
    <s v="cont_BluEmuBBUBYbwUeXYqQdxAzD77utLHEzPr1wQSUJHp0"/>
    <x v="318"/>
    <s v="He will talk to management and confirm the participation. they have gone aehad with another"/>
    <s v="lead_L4gl4UbbTgsVeKUo9ycn6OlI1g3U6SyCvtlrJFHnzq7"/>
    <s v="Milaap Social Ventures India Pvt Ltd"/>
    <s v="Vinoth Mohan"/>
    <s v="user_kbtBHYtBjVDNyI72HTF6C1SCvC7yVBiA6OrBOy3t96U"/>
    <s v="Tejas Kulkarni"/>
    <s v="2022-05-24 11:47:51.033000+00:00"/>
    <s v="2022-08-22 07:33:26.561000+00:00"/>
    <m/>
    <s v="Bangalore"/>
    <m/>
    <m/>
    <m/>
    <n v="152"/>
    <m/>
    <m/>
    <m/>
    <m/>
    <m/>
    <m/>
    <m/>
    <m/>
    <m/>
    <m/>
    <m/>
    <s v="Banking &amp; Finance"/>
    <m/>
    <m/>
    <m/>
    <m/>
    <m/>
    <m/>
    <m/>
    <m/>
    <m/>
    <m/>
    <m/>
    <m/>
    <s v="Jithendra Goalla"/>
    <m/>
    <s v="user_N2Wvx57ff3o0vmVPS4RR0gXHdA5qVZKmxAMYwKh2zLa"/>
    <s v="Vinoth Mohan"/>
    <m/>
    <m/>
    <s v="August"/>
    <s v="Cold Call"/>
    <m/>
    <n v="300000"/>
    <m/>
    <m/>
    <m/>
    <m/>
    <s v="2022-04-28 07:26:26.712000+00:00"/>
    <s v="2022-09-05 05:31:15.249000+00:00"/>
    <s v="GMC"/>
  </r>
  <r>
    <s v="Prasoon Mishra"/>
    <n v="1000000"/>
    <s v="INR"/>
    <n v="0"/>
    <s v="8/16/22"/>
    <s v="Sales"/>
    <s v="stat_1hn9nRJaLbI53NxPuSQgo90kRpbpKsFlwN4oEGNUTdO"/>
    <s v="Lost"/>
    <n v="0"/>
    <s v="OpportunityStatusType.Lost"/>
    <s v="cont_AMqdU91kUSql1QmPOkao6HLZfuBTFNQDiEVvESNiFOQ"/>
    <x v="319"/>
    <m/>
    <s v="lead_tnaPjVcsHBnItSNt0gAhEQ45KpMYNy7A4i430rQ02LA"/>
    <s v="On Move (Zast Logisolutions)"/>
    <s v="Sarvesh Pawar"/>
    <s v="user_RYbBTp8BVWNa7ppiOz6QVJMGK0exHsFmc5uCLn34ODZ"/>
    <s v="Prasoon Mishra"/>
    <s v="2022-07-05 09:41:58.952000+00:00"/>
    <s v="2022-08-22 07:04:36.799000+00:00"/>
    <m/>
    <s v="Gurgaon"/>
    <m/>
    <m/>
    <m/>
    <n v="200"/>
    <m/>
    <m/>
    <m/>
    <m/>
    <m/>
    <m/>
    <m/>
    <m/>
    <m/>
    <m/>
    <m/>
    <m/>
    <m/>
    <m/>
    <m/>
    <m/>
    <m/>
    <m/>
    <m/>
    <m/>
    <m/>
    <m/>
    <m/>
    <m/>
    <m/>
    <m/>
    <s v="user_A8KOTZADnUtEQOLt4nSLAmteNStuGh80js75RYjrXVt"/>
    <s v="Sarvesh Pawar"/>
    <m/>
    <m/>
    <s v="August"/>
    <s v="Gated Content"/>
    <m/>
    <m/>
    <s v="Employee Wellness Handbook"/>
    <m/>
    <m/>
    <m/>
    <s v="2022-02-12 15:39:11.705000+00:00"/>
    <s v="2022-09-01 11:19:53.654000+00:00"/>
    <s v="GMC"/>
  </r>
  <r>
    <s v="Prasoon Mishra"/>
    <n v="50000"/>
    <s v="INR"/>
    <n v="0"/>
    <s v="8/16/22"/>
    <s v="Sales"/>
    <s v="stat_1hn9nRJaLbI53NxPuSQgo90kRpbpKsFlwN4oEGNUTdO"/>
    <s v="Lost"/>
    <n v="0"/>
    <s v="OpportunityStatusType.Lost"/>
    <s v="cont_AMqdU91kUSql1QmPOkao6HLZfuBTFNQDiEVvESNiFOQ"/>
    <x v="319"/>
    <m/>
    <s v="lead_tnaPjVcsHBnItSNt0gAhEQ45KpMYNy7A4i430rQ02LA"/>
    <s v="On Move (Zast Logisolutions)"/>
    <s v="Sarvesh Pawar"/>
    <s v="user_RYbBTp8BVWNa7ppiOz6QVJMGK0exHsFmc5uCLn34ODZ"/>
    <s v="Prasoon Mishra"/>
    <s v="2022-07-05 09:39:58.069000+00:00"/>
    <s v="2022-08-22 07:04:49.193000+00:00"/>
    <m/>
    <s v="Gurgaon"/>
    <m/>
    <m/>
    <m/>
    <n v="200"/>
    <m/>
    <m/>
    <m/>
    <m/>
    <m/>
    <m/>
    <m/>
    <m/>
    <m/>
    <m/>
    <m/>
    <m/>
    <m/>
    <m/>
    <m/>
    <m/>
    <m/>
    <m/>
    <m/>
    <m/>
    <m/>
    <m/>
    <m/>
    <m/>
    <m/>
    <m/>
    <s v="user_A8KOTZADnUtEQOLt4nSLAmteNStuGh80js75RYjrXVt"/>
    <s v="Sarvesh Pawar"/>
    <m/>
    <m/>
    <s v="August"/>
    <s v="Gated Content"/>
    <m/>
    <m/>
    <s v="Employee Wellness Handbook"/>
    <m/>
    <m/>
    <m/>
    <s v="2022-02-12 15:39:11.705000+00:00"/>
    <s v="2022-09-01 11:19:53.654000+00:00"/>
    <s v="GPA"/>
  </r>
  <r>
    <s v="Prasoon Mishra"/>
    <n v="1500000"/>
    <s v="INR"/>
    <n v="0"/>
    <s v="8/17/22"/>
    <s v="Sales"/>
    <s v="stat_kcR4fZg7TU7jjk1jAVua3qGLRS4J5uFayEjK5j02wtv"/>
    <s v="Unqualified"/>
    <n v="0"/>
    <s v="OpportunityStatusType.Lost"/>
    <s v="cont_ln5gduIn0X8aMYQNn0M2YwES4QX2ijUZhfu4M5soMH1"/>
    <x v="320"/>
    <m/>
    <s v="lead_uZ1CNyGeqrNFC6NON4EtQRwaQoh9xoeMrWZnv3ps4rM"/>
    <s v="Speciality Sintered Products"/>
    <s v="Sarvesh Pawar"/>
    <s v="user_RYbBTp8BVWNa7ppiOz6QVJMGK0exHsFmc5uCLn34ODZ"/>
    <s v="Prasoon Mishra"/>
    <s v="2022-05-30 07:11:09.678000+00:00"/>
    <s v="2022-08-22 07:03:00.853000+00:00"/>
    <m/>
    <s v="Pune"/>
    <m/>
    <m/>
    <m/>
    <n v="350"/>
    <m/>
    <m/>
    <m/>
    <m/>
    <m/>
    <m/>
    <m/>
    <m/>
    <m/>
    <m/>
    <m/>
    <m/>
    <m/>
    <m/>
    <m/>
    <m/>
    <m/>
    <m/>
    <m/>
    <m/>
    <m/>
    <m/>
    <m/>
    <m/>
    <s v="Yogesh Paigude"/>
    <m/>
    <s v="user_A8KOTZADnUtEQOLt4nSLAmteNStuGh80js75RYjrXVt"/>
    <s v="Sarvesh Pawar"/>
    <m/>
    <m/>
    <m/>
    <s v="Cold Call"/>
    <m/>
    <m/>
    <s v="AM OPS - Vinod Pawar"/>
    <m/>
    <m/>
    <m/>
    <s v="2022-05-28 06:59:18.207000+00:00"/>
    <s v="2022-08-26 12:50:12.134000+00:00"/>
    <s v="GMC"/>
  </r>
  <r>
    <s v="Moziez Chamadia"/>
    <n v="2000000"/>
    <s v="INR"/>
    <n v="0"/>
    <s v="8/31/22"/>
    <s v="Sales"/>
    <s v="stat_kcR4fZg7TU7jjk1jAVua3qGLRS4J5uFayEjK5j02wtv"/>
    <s v="Unqualified"/>
    <n v="0"/>
    <s v="OpportunityStatusType.Lost"/>
    <s v="cont_BQH8vdWER7da1aZ92Lyexb8WlwNwRWPyK0auDLYi0HG"/>
    <x v="321"/>
    <s v="GMC Renewal"/>
    <s v="lead_6WBOBrpxx6ZFqtzjZKWSoh8pUtFXrJboJH2XjZ84GxJ"/>
    <s v="Tristha Global Pvt. Ltd."/>
    <s v="Aishwarya Nyayadhish"/>
    <s v="user_IgNfKH7wuLLjHvexoMm2PXWcnF3zYft0ZbMTyfwKRUg"/>
    <s v="Moziez Chamadia"/>
    <s v="2022-05-16 12:43:29.320000+00:00"/>
    <s v="2022-08-22 06:59:34.280000+00:00"/>
    <m/>
    <s v="Chennai"/>
    <m/>
    <m/>
    <m/>
    <n v="222"/>
    <m/>
    <m/>
    <m/>
    <m/>
    <m/>
    <m/>
    <m/>
    <m/>
    <m/>
    <m/>
    <m/>
    <s v="IT Services &amp; IT Consulting"/>
    <m/>
    <m/>
    <m/>
    <m/>
    <m/>
    <m/>
    <m/>
    <m/>
    <m/>
    <m/>
    <m/>
    <m/>
    <s v="Arunkumar Dubey"/>
    <m/>
    <s v="user_6hRQhcoLhZEDUBYaw3vS7rv6T5582sGfXq4jNRqTfUU"/>
    <s v="Aishwarya Nyayadhish"/>
    <m/>
    <m/>
    <s v="August"/>
    <s v="Cold Call"/>
    <s v="Lusha"/>
    <m/>
    <s v="Glengarry"/>
    <m/>
    <m/>
    <m/>
    <s v="2021-12-09 09:17:46.579000+00:00"/>
    <s v="2022-09-07 15:08:13+00:00"/>
    <m/>
  </r>
  <r>
    <s v="Prasoon Mishra"/>
    <n v="1800000"/>
    <s v="INR"/>
    <n v="0"/>
    <s v="8/17/22"/>
    <s v="Sales"/>
    <s v="stat_1hn9nRJaLbI53NxPuSQgo90kRpbpKsFlwN4oEGNUTdO"/>
    <s v="Lost"/>
    <n v="0"/>
    <s v="OpportunityStatusType.Lost"/>
    <s v="cont_OhXixjt1OIbVS3Yvcy2Y3Hr60k5W182KGj8k6Gwf0G6"/>
    <x v="322"/>
    <m/>
    <s v="lead_ycTvGjW70MhOU1zdQwhcO0y1Y6B7kuEEM7mVHZZazlz"/>
    <s v="Jindal Poly Films Limited"/>
    <s v="Sarvesh Pawar"/>
    <s v="user_RYbBTp8BVWNa7ppiOz6QVJMGK0exHsFmc5uCLn34ODZ"/>
    <s v="Prasoon Mishra"/>
    <s v="2022-06-09 11:30:32.691000+00:00"/>
    <s v="2022-08-22 07:03:28.357000+00:00"/>
    <m/>
    <s v="Delhi"/>
    <m/>
    <m/>
    <m/>
    <n v="648"/>
    <m/>
    <m/>
    <m/>
    <m/>
    <m/>
    <m/>
    <m/>
    <m/>
    <m/>
    <m/>
    <m/>
    <s v="Manufacturing"/>
    <m/>
    <m/>
    <m/>
    <m/>
    <m/>
    <m/>
    <m/>
    <m/>
    <m/>
    <m/>
    <m/>
    <m/>
    <s v="Aniket Vahile"/>
    <m/>
    <s v="user_A8KOTZADnUtEQOLt4nSLAmteNStuGh80js75RYjrXVt"/>
    <s v="Sarvesh Pawar"/>
    <m/>
    <m/>
    <s v="July"/>
    <s v="Gated Content"/>
    <s v="Naukri.com"/>
    <m/>
    <s v="Employee Wellness Handbook"/>
    <m/>
    <m/>
    <m/>
    <s v="2022-02-04 03:47:26.354000+00:00"/>
    <s v="2022-09-07 11:42:48.189000+00:00"/>
    <s v="GMC"/>
  </r>
  <r>
    <s v="Vivek Singh"/>
    <n v="300000"/>
    <s v="INR"/>
    <n v="0"/>
    <s v="8/19/22"/>
    <s v="Sales"/>
    <s v="stat_1hn9nRJaLbI53NxPuSQgo90kRpbpKsFlwN4oEGNUTdO"/>
    <s v="Lost"/>
    <n v="0"/>
    <s v="OpportunityStatusType.Lost"/>
    <m/>
    <x v="1"/>
    <s v="GMC (Renewal)"/>
    <s v="lead_Kn2sZqTqJWQNj5DMjxUyBNdDBg8he27e4kOkLfDi11w"/>
    <s v="1BRIDGE"/>
    <s v="Pranav Kenjale"/>
    <s v="user_6dalmZ7hmWD47jhCVGdU1SSEcFMsz9rWtW2jPORgJvj"/>
    <s v="Vivek Singh"/>
    <s v="2022-06-02 11:34:11.390000+00:00"/>
    <s v="2022-08-21 16:31:09.014000+00:00"/>
    <m/>
    <s v="Bangalore"/>
    <m/>
    <m/>
    <m/>
    <n v="35"/>
    <m/>
    <m/>
    <m/>
    <m/>
    <m/>
    <m/>
    <m/>
    <m/>
    <m/>
    <m/>
    <m/>
    <s v="Others"/>
    <m/>
    <m/>
    <m/>
    <m/>
    <m/>
    <m/>
    <m/>
    <m/>
    <m/>
    <m/>
    <m/>
    <m/>
    <s v="Aniket Vahile"/>
    <m/>
    <s v="user_x9AtbGLhDmWYC9XAmYdfwBt9yiXbgMhBuZpIoFuN8Cd"/>
    <s v="Pranav Kenjale"/>
    <m/>
    <m/>
    <s v="August"/>
    <s v="Cold Call"/>
    <s v="Lusha"/>
    <m/>
    <s v="Glengarry"/>
    <m/>
    <s v="Prashanth Prakash, C4D Partners, KAAJ Ventures, Prashanth PV Boccasam, Puneet Jetli"/>
    <m/>
    <s v="2021-12-09 09:18:08.761000+00:00"/>
    <s v="2022-09-07 13:15:28.420000+00:00"/>
    <m/>
  </r>
  <r>
    <s v="Manish Balpande"/>
    <n v="15000"/>
    <s v="INR"/>
    <n v="0"/>
    <s v="8/19/22"/>
    <s v="Sales"/>
    <s v="stat_1hn9nRJaLbI53NxPuSQgo90kRpbpKsFlwN4oEGNUTdO"/>
    <s v="Lost"/>
    <n v="0"/>
    <s v="OpportunityStatusType.Lost"/>
    <s v="cont_GMsZL3CTopRBARr55xQvg2GWvX7ZAphYOS1MKfh99Lg"/>
    <x v="323"/>
    <m/>
    <s v="lead_IZVJYYOTgYfOR8j3VqG2cmYKVr5NDPtHONHqwMpVVed"/>
    <s v="Onama Consultants Pvt Ltd"/>
    <s v="Ankita Pingale"/>
    <s v="user_8jx3L2CDfrbzNnwYUv6Plfha6VxaSGsqcbTXR3sIBZi"/>
    <s v="Manish Balpande"/>
    <s v="2022-08-10 09:50:11.620000+00:00"/>
    <s v="2022-08-22 04:10:19.548000+00:00"/>
    <m/>
    <s v="Pune"/>
    <m/>
    <s v="2020-09-13 10:29:21+00:00"/>
    <m/>
    <n v="150"/>
    <m/>
    <m/>
    <m/>
    <m/>
    <m/>
    <m/>
    <m/>
    <s v="PAID_SOCIAL"/>
    <m/>
    <m/>
    <m/>
    <s v="Professional Services"/>
    <m/>
    <m/>
    <m/>
    <m/>
    <m/>
    <m/>
    <m/>
    <m/>
    <m/>
    <m/>
    <m/>
    <m/>
    <m/>
    <m/>
    <s v="user_1z3bdwgjF9RILRmuQPeXXGoPhafSi1mEgyb4l5sVEvN"/>
    <s v="Ankita Pingale"/>
    <m/>
    <m/>
    <s v="August"/>
    <s v="Gated Content"/>
    <m/>
    <m/>
    <s v="Nameless Lead"/>
    <m/>
    <m/>
    <m/>
    <s v="2020-12-06 09:56:15.855000+00:00"/>
    <s v="2022-09-09 07:44:34.292000+00:00"/>
    <s v="WC"/>
  </r>
  <r>
    <s v="Manish Balpande"/>
    <n v="250000"/>
    <s v="INR"/>
    <n v="0"/>
    <s v="8/19/22"/>
    <s v="Sales"/>
    <s v="stat_1hn9nRJaLbI53NxPuSQgo90kRpbpKsFlwN4oEGNUTdO"/>
    <s v="Lost"/>
    <n v="0"/>
    <s v="OpportunityStatusType.Lost"/>
    <s v="cont_GMsZL3CTopRBARr55xQvg2GWvX7ZAphYOS1MKfh99Lg"/>
    <x v="323"/>
    <m/>
    <s v="lead_IZVJYYOTgYfOR8j3VqG2cmYKVr5NDPtHONHqwMpVVed"/>
    <s v="Onama Consultants Pvt Ltd"/>
    <s v="Ankita Pingale"/>
    <s v="user_8jx3L2CDfrbzNnwYUv6Plfha6VxaSGsqcbTXR3sIBZi"/>
    <s v="Manish Balpande"/>
    <s v="2022-07-05 11:49:52.447000+00:00"/>
    <s v="2022-08-22 04:09:58.823000+00:00"/>
    <m/>
    <s v="Pune"/>
    <m/>
    <s v="2020-09-13 10:29:21+00:00"/>
    <m/>
    <n v="150"/>
    <m/>
    <m/>
    <m/>
    <m/>
    <m/>
    <m/>
    <m/>
    <s v="PAID_SOCIAL"/>
    <m/>
    <m/>
    <m/>
    <s v="Professional Services"/>
    <m/>
    <m/>
    <m/>
    <m/>
    <m/>
    <m/>
    <m/>
    <m/>
    <m/>
    <m/>
    <m/>
    <m/>
    <m/>
    <m/>
    <s v="user_1z3bdwgjF9RILRmuQPeXXGoPhafSi1mEgyb4l5sVEvN"/>
    <s v="Ankita Pingale"/>
    <m/>
    <m/>
    <s v="August"/>
    <s v="Gated Content"/>
    <m/>
    <m/>
    <s v="Nameless Lead"/>
    <m/>
    <m/>
    <m/>
    <s v="2020-12-06 09:56:15.855000+00:00"/>
    <s v="2022-09-09 07:44:34.292000+00:00"/>
    <s v="GMC"/>
  </r>
  <r>
    <s v="Naveen Kumar"/>
    <n v="4800000"/>
    <s v="INR"/>
    <n v="100"/>
    <s v="8/20/22"/>
    <s v="Sales"/>
    <s v="stat_OZRiD1474QRJIpvnjHCZfiIvKcVD6mIKSSTzg8SwDVx"/>
    <s v="Won- Payment Completed"/>
    <n v="1"/>
    <s v="OpportunityStatusType.Won"/>
    <s v="cont_7ijTE5yDFe9Qxmg4jWaXd6HNStJTmHhtSe3JydbbtYU"/>
    <x v="324"/>
    <s v="Special Thanks to Chetan, Vikas &amp; Sonal for all the Hard work towards closing this in the Absence of Naveen Kumar."/>
    <s v="lead_Ez8t1P9zR47iiOSwQBflTM3ZHNXoFc8ILdVIPqdaIAy"/>
    <s v="Toothsi"/>
    <s v="Sarvesh Pawar"/>
    <s v="user_P3f70h2AcefBkFTBZpvA9LgDbjTmUIXkqdKqHJ5evwA"/>
    <s v="Manojkumar Tinna"/>
    <s v="2022-06-03 07:30:14.602000+00:00"/>
    <s v="2022-08-20 15:26:27.510000+00:00"/>
    <m/>
    <s v="Mumbai"/>
    <m/>
    <m/>
    <m/>
    <n v="2800"/>
    <m/>
    <m/>
    <m/>
    <m/>
    <m/>
    <m/>
    <m/>
    <s v="PAID_SOCIAL"/>
    <m/>
    <m/>
    <m/>
    <s v="Health, Wellness &amp; Fitness"/>
    <m/>
    <m/>
    <m/>
    <m/>
    <m/>
    <m/>
    <m/>
    <m/>
    <m/>
    <m/>
    <m/>
    <m/>
    <s v="Mrunmay Jalgaonkar"/>
    <m/>
    <s v="user_A8KOTZADnUtEQOLt4nSLAmteNStuGh80js75RYjrXVt"/>
    <s v="Sarvesh Pawar"/>
    <s v="Yogesh Shukla"/>
    <m/>
    <s v="August; March"/>
    <s v="Affiliate; Gated Content"/>
    <s v="Lusha"/>
    <m/>
    <s v="Employer Branding Playbook"/>
    <m/>
    <s v="Think Investments, Ramakant Sharma, Eight Roads Ventures, Mankekar Family Office, Dharmil Sheth"/>
    <m/>
    <s v="2021-12-09 09:17:38.074000+00:00"/>
    <s v="2022-10-19 05:13:32.225000+00:00"/>
    <s v="GMC"/>
  </r>
  <r>
    <s v="Vrushali Kummar"/>
    <n v="50000"/>
    <s v="INR"/>
    <n v="0"/>
    <d v="2022-01-08T00:00:00"/>
    <s v="Sales"/>
    <s v="stat_kcR4fZg7TU7jjk1jAVua3qGLRS4J5uFayEjK5j02wtv"/>
    <s v="Unqualified"/>
    <n v="0"/>
    <s v="OpportunityStatusType.Lost"/>
    <m/>
    <x v="1"/>
    <s v="GPA-Renewal - Plant 1"/>
    <s v="lead_EgwAV7TMRrJeW6XsmOcAMrtj0TRz7wATOU9rwltRS8P"/>
    <s v="Rucha Engineers P Ltd"/>
    <s v="Bhairavi Jog"/>
    <s v="user_TZzywQwym26DjuswO479pxRhNKX152z8X1haCx2vcst"/>
    <s v="Vrushali Kummar"/>
    <s v="2022-05-11 12:00:36.920000+00:00"/>
    <s v="2022-08-20 07:21:48.430000+00:00"/>
    <m/>
    <s v="Aurangabad"/>
    <m/>
    <m/>
    <m/>
    <n v="590"/>
    <m/>
    <m/>
    <m/>
    <m/>
    <m/>
    <m/>
    <m/>
    <s v="PAID_SOCIAL"/>
    <m/>
    <m/>
    <m/>
    <s v="Automotive; Manufacturing"/>
    <m/>
    <m/>
    <m/>
    <m/>
    <m/>
    <m/>
    <m/>
    <m/>
    <m/>
    <m/>
    <m/>
    <m/>
    <s v="Deepak Yadav"/>
    <m/>
    <s v="user_228eUmsdKIb9OItgmiDq1zD4aPZ1eqiapbaLAGeBf8g"/>
    <s v="Bhairavi Jog"/>
    <m/>
    <m/>
    <s v="February; July; October"/>
    <s v="Gated Content"/>
    <s v="Naukri.com"/>
    <m/>
    <s v="Employee Engagement Handbook"/>
    <m/>
    <m/>
    <m/>
    <s v="2021-07-09 10:50:04.171000+00:00"/>
    <s v="2022-10-19 01:43:24.619000+00:00"/>
    <s v="GPA"/>
  </r>
  <r>
    <s v="Tejas Kulkarni"/>
    <n v="300000"/>
    <s v="INR"/>
    <n v="0"/>
    <s v="8/31/22"/>
    <s v="Sales"/>
    <s v="stat_1hn9nRJaLbI53NxPuSQgo90kRpbpKsFlwN4oEGNUTdO"/>
    <s v="Lost"/>
    <n v="0"/>
    <s v="OpportunityStatusType.Lost"/>
    <m/>
    <x v="1"/>
    <s v="GMC-Fresh. They went ahead with plum two weeks back"/>
    <s v="lead_9q8VHzuiNVpHl2Ap84unnsokhKE4LF4w3fJnTR8QRXv"/>
    <s v="Plotline"/>
    <s v="Bharti Bankey"/>
    <s v="user_kbtBHYtBjVDNyI72HTF6C1SCvC7yVBiA6OrBOy3t96U"/>
    <s v="Tejas Kulkarni"/>
    <s v="2022-07-20 06:26:10.614000+00:00"/>
    <s v="2022-08-20 13:57:21.191000+00:00"/>
    <m/>
    <s v="Bangalore"/>
    <m/>
    <s v="2022-07-18 09:06:06+00:00"/>
    <m/>
    <n v="10"/>
    <m/>
    <m/>
    <m/>
    <m/>
    <m/>
    <m/>
    <m/>
    <m/>
    <m/>
    <m/>
    <m/>
    <s v="IT Services &amp; IT Consulting"/>
    <m/>
    <m/>
    <m/>
    <m/>
    <m/>
    <m/>
    <m/>
    <m/>
    <m/>
    <m/>
    <m/>
    <m/>
    <m/>
    <m/>
    <s v="user_aM3WaaSUQQmaNnsm9l2FQRVWUEr8RN2ZdXzsuQUalQ3"/>
    <s v="Bharti Bankey"/>
    <m/>
    <m/>
    <m/>
    <s v="Inbound"/>
    <s v="Inbound via website"/>
    <m/>
    <s v="Employee Count 25"/>
    <m/>
    <m/>
    <m/>
    <s v="2022-07-18 09:07:41.665000+00:00"/>
    <s v="2022-09-23 10:29:45.167000+00:00"/>
    <m/>
  </r>
  <r>
    <s v="Vivek Singh"/>
    <n v="1200000"/>
    <s v="INR"/>
    <n v="0"/>
    <s v="8/21/22"/>
    <s v="Sales"/>
    <s v="stat_1hn9nRJaLbI53NxPuSQgo90kRpbpKsFlwN4oEGNUTdO"/>
    <s v="Lost"/>
    <n v="0"/>
    <s v="OpportunityStatusType.Lost"/>
    <m/>
    <x v="1"/>
    <s v="GMC-renewal"/>
    <s v="lead_xBgP2SAuPIsbhdEsYfmRV6c4d12K7Bwe9QpA1uVwivH"/>
    <s v="Gain-Insights"/>
    <s v="Bharti Bankey"/>
    <s v="user_6dalmZ7hmWD47jhCVGdU1SSEcFMsz9rWtW2jPORgJvj"/>
    <s v="Vivek Singh"/>
    <s v="2022-04-27 06:36:09.640000+00:00"/>
    <s v="2022-08-19 14:18:02.682000+00:00"/>
    <m/>
    <s v="Bangalore"/>
    <m/>
    <s v="2022-04-26 09:47:22+00:00"/>
    <m/>
    <n v="150"/>
    <m/>
    <m/>
    <m/>
    <m/>
    <m/>
    <m/>
    <m/>
    <s v="DIRECT_TRAFFIC"/>
    <m/>
    <m/>
    <m/>
    <s v="Digital Marketing &amp; Advertising"/>
    <m/>
    <m/>
    <m/>
    <m/>
    <m/>
    <m/>
    <m/>
    <m/>
    <m/>
    <m/>
    <m/>
    <m/>
    <s v="Sakshi Soni"/>
    <m/>
    <s v="user_aM3WaaSUQQmaNnsm9l2FQRVWUEr8RN2ZdXzsuQUalQ3"/>
    <s v="Bharti Bankey"/>
    <m/>
    <m/>
    <s v="August"/>
    <s v="Inbound"/>
    <s v="Inbound via website"/>
    <m/>
    <s v="Employee Count 100"/>
    <m/>
    <m/>
    <m/>
    <s v="2022-03-09 05:21:55.073000+00:00"/>
    <s v="2022-08-26 06:04:27.573000+00:00"/>
    <m/>
  </r>
  <r>
    <s v="Navin Panjwani"/>
    <n v="75000"/>
    <s v="INR"/>
    <n v="100"/>
    <s v="8/19/22"/>
    <s v="Sales"/>
    <s v="stat_OZRiD1474QRJIpvnjHCZfiIvKcVD6mIKSSTzg8SwDVx"/>
    <s v="Won- Payment Completed"/>
    <n v="1"/>
    <s v="OpportunityStatusType.Won"/>
    <s v="cont_er4e8uDcUscinclBgy00eyhDP3lE17wiS2to3Xb06KL"/>
    <x v="325"/>
    <m/>
    <s v="lead_boJvjUc6H6honsmOaL8GrnOWWcA6xnoCTWuM7eV3zfZ"/>
    <s v="Wizqart"/>
    <s v="Vinoth Mohan"/>
    <s v="user_sD3YjSs92XKUfD0OPHeo886g6tW6aCM0iUhX5VVUuJi"/>
    <s v="Navin Panjwani"/>
    <s v="2022-05-13 13:19:31.106000+00:00"/>
    <s v="2022-08-20 05:29:27.617000+00:00"/>
    <m/>
    <s v="Mumbai"/>
    <m/>
    <m/>
    <m/>
    <n v="28"/>
    <m/>
    <m/>
    <m/>
    <m/>
    <m/>
    <m/>
    <m/>
    <m/>
    <m/>
    <m/>
    <m/>
    <m/>
    <m/>
    <m/>
    <m/>
    <m/>
    <m/>
    <m/>
    <m/>
    <m/>
    <m/>
    <m/>
    <m/>
    <m/>
    <m/>
    <m/>
    <s v="user_N2Wvx57ff3o0vmVPS4RR0gXHdA5qVZKmxAMYwKh2zLa"/>
    <s v="Vinoth Mohan"/>
    <s v="Shahid Shaikh"/>
    <m/>
    <s v="August"/>
    <s v="Gated Content"/>
    <m/>
    <n v="300000"/>
    <s v="Employee Wellness Handbook"/>
    <m/>
    <m/>
    <m/>
    <s v="2022-03-29 03:45:27.382000+00:00"/>
    <s v="2022-10-06 04:00:05.136000+00:00"/>
    <s v="GMC"/>
  </r>
  <r>
    <s v="Vikas Gupta"/>
    <n v="2800000"/>
    <s v="INR"/>
    <n v="0"/>
    <s v="8/19/22"/>
    <s v="Sales"/>
    <s v="stat_1hn9nRJaLbI53NxPuSQgo90kRpbpKsFlwN4oEGNUTdO"/>
    <s v="Lost"/>
    <n v="0"/>
    <s v="OpportunityStatusType.Lost"/>
    <s v="cont_cIhGGmp3PtwavqAbpdtdhh8O1kvkdrHqll9SRUiRa7c"/>
    <x v="326"/>
    <s v="The client has closed with ICICI Lombard in 28L, where our final price was 28.5L."/>
    <s v="lead_SirIUaQc8Fbhj6jzNWHsdxSCxAV5n60wfdyxAL7faTF"/>
    <s v="KLT Automotive &amp; Tubular Products Ltd"/>
    <s v="Aditya Binani"/>
    <s v="user_lccnw70UrYzjPcbxrA5N9qp8LF1vx6aP08yPEdeU06P"/>
    <s v="Vikas Gupta"/>
    <s v="2022-06-21 06:38:14.756000+00:00"/>
    <s v="2022-08-20 06:31:27.837000+00:00"/>
    <m/>
    <s v="Mumbai"/>
    <m/>
    <m/>
    <m/>
    <n v="223"/>
    <m/>
    <m/>
    <m/>
    <m/>
    <m/>
    <m/>
    <m/>
    <m/>
    <m/>
    <m/>
    <m/>
    <s v="Manufacturing"/>
    <m/>
    <m/>
    <m/>
    <m/>
    <m/>
    <m/>
    <m/>
    <m/>
    <m/>
    <m/>
    <m/>
    <m/>
    <s v="Mrunmay Jalgaonkar"/>
    <m/>
    <s v="user_g5Yw4Z4XnIbmcGhJO80vdtFdd5ElcDlgYO3q8l82ODn"/>
    <s v="Aditya Binani"/>
    <m/>
    <m/>
    <s v="August"/>
    <s v="Cold Call"/>
    <s v="Mr. E"/>
    <m/>
    <m/>
    <m/>
    <m/>
    <m/>
    <s v="2021-09-20 12:04:11.084000+00:00"/>
    <s v="2022-10-19 09:25:59.173000+00:00"/>
    <s v="GMC"/>
  </r>
  <r>
    <s v="Tejas Kulkarni"/>
    <n v="1000000"/>
    <s v="INR"/>
    <n v="0"/>
    <s v="8/22/22"/>
    <s v="Sales"/>
    <s v="stat_1hn9nRJaLbI53NxPuSQgo90kRpbpKsFlwN4oEGNUTdO"/>
    <s v="Lost"/>
    <n v="0"/>
    <s v="OpportunityStatusType.Lost"/>
    <m/>
    <x v="1"/>
    <s v="No response from CEO since a very long time"/>
    <s v="lead_Q9RN1ulRMPX4P1DdaPi6EfV85Ondi0OEZvKllIgsSOu"/>
    <s v="Confirmare"/>
    <s v="Kaushlya Bhavsar"/>
    <s v="user_kbtBHYtBjVDNyI72HTF6C1SCvC7yVBiA6OrBOy3t96U"/>
    <s v="Tejas Kulkarni"/>
    <s v="2022-04-20 12:37:30.233000+00:00"/>
    <s v="2022-08-19 08:51:29.560000+00:00"/>
    <m/>
    <s v="Kolkata"/>
    <m/>
    <s v="2022-04-20 06:35:58+00:00"/>
    <m/>
    <n v="100"/>
    <m/>
    <m/>
    <m/>
    <m/>
    <m/>
    <m/>
    <m/>
    <s v="DIRECT_TRAFFIC"/>
    <m/>
    <m/>
    <m/>
    <m/>
    <m/>
    <m/>
    <m/>
    <m/>
    <m/>
    <m/>
    <m/>
    <m/>
    <m/>
    <m/>
    <m/>
    <m/>
    <m/>
    <m/>
    <s v="user_g5Yw4Z4XnIbmcGhJO80vdtFdd5ElcDlgYO3q8l82ODn"/>
    <s v="Aditya Binani"/>
    <m/>
    <m/>
    <m/>
    <s v="Inbound"/>
    <s v="Inbound via website"/>
    <m/>
    <s v="Employee Count 100"/>
    <m/>
    <m/>
    <m/>
    <s v="2022-04-20 06:38:40.092000+00:00"/>
    <s v="2022-10-10 09:22:39.889000+00:00"/>
    <s v="GMC"/>
  </r>
  <r>
    <s v="Manish Balpande"/>
    <n v="1000000"/>
    <s v="INR"/>
    <n v="0"/>
    <d v="2022-01-09T00:00:00"/>
    <s v="Sales"/>
    <s v="stat_kcR4fZg7TU7jjk1jAVua3qGLRS4J5uFayEjK5j02wtv"/>
    <s v="Unqualified"/>
    <n v="0"/>
    <s v="OpportunityStatusType.Lost"/>
    <m/>
    <x v="1"/>
    <s v="GMC (Renewal)"/>
    <s v="lead_eA7aOgD1CIJ556txPOVKLBaNxOiIwNDEjHWFprHExsC"/>
    <s v="Customized Energy Solutions"/>
    <s v="Pranav Kenjale"/>
    <s v="user_8jx3L2CDfrbzNnwYUv6Plfha6VxaSGsqcbTXR3sIBZi"/>
    <s v="Manish Balpande"/>
    <s v="2022-06-23 08:55:40.694000+00:00"/>
    <s v="2022-08-19 09:54:33.784000+00:00"/>
    <m/>
    <s v="Pune"/>
    <m/>
    <m/>
    <m/>
    <n v="96"/>
    <m/>
    <m/>
    <m/>
    <m/>
    <m/>
    <m/>
    <m/>
    <m/>
    <m/>
    <m/>
    <m/>
    <s v="Utilities &amp; Textile"/>
    <m/>
    <m/>
    <m/>
    <m/>
    <m/>
    <m/>
    <m/>
    <m/>
    <m/>
    <m/>
    <m/>
    <m/>
    <s v="Aniket Vahile"/>
    <m/>
    <s v="user_x9AtbGLhDmWYC9XAmYdfwBt9yiXbgMhBuZpIoFuN8Cd"/>
    <s v="Pranav Kenjale"/>
    <m/>
    <m/>
    <s v="September"/>
    <s v="Cold Call"/>
    <s v="Mr. E"/>
    <m/>
    <m/>
    <m/>
    <m/>
    <m/>
    <s v="2022-05-23 07:04:21.755000+00:00"/>
    <s v="2022-09-01 12:11:39.573000+00:00"/>
    <m/>
  </r>
  <r>
    <s v="Tejas Kulkarni"/>
    <n v="200000"/>
    <s v="INR"/>
    <n v="0"/>
    <s v="8/19/22"/>
    <s v="Sales"/>
    <s v="stat_kcR4fZg7TU7jjk1jAVua3qGLRS4J5uFayEjK5j02wtv"/>
    <s v="Unqualified"/>
    <n v="0"/>
    <s v="OpportunityStatusType.Lost"/>
    <s v="cont_SvEru8duFlNla6ARz93x7wKmhOPaWHuqBYKXOTdXG7s"/>
    <x v="1"/>
    <s v="for 60 emps"/>
    <s v="lead_YjSjpPyjev9ws8tGcPy1GTcARqkXXlSCoxsUDIOKfdU"/>
    <s v="Delta X"/>
    <s v="Prateek Wadhwa"/>
    <s v="user_kbtBHYtBjVDNyI72HTF6C1SCvC7yVBiA6OrBOy3t96U"/>
    <s v="Tejas Kulkarni"/>
    <s v="2022-04-27 08:51:32.781000+00:00"/>
    <s v="2022-08-19 08:56:08.875000+00:00"/>
    <m/>
    <s v="Mumbai"/>
    <m/>
    <s v="2022-04-09 04:41:48+00:00"/>
    <m/>
    <n v="100"/>
    <m/>
    <m/>
    <m/>
    <m/>
    <m/>
    <m/>
    <m/>
    <m/>
    <m/>
    <m/>
    <m/>
    <m/>
    <m/>
    <m/>
    <m/>
    <m/>
    <m/>
    <m/>
    <m/>
    <m/>
    <m/>
    <m/>
    <m/>
    <m/>
    <m/>
    <m/>
    <s v="user_FdWFezbLzkYQcGsBUsjZO25nr2poK2nRbqV47Rs5Kfm"/>
    <s v="Prateek Wadhwa"/>
    <m/>
    <m/>
    <m/>
    <s v="Inbound"/>
    <s v="Inbound via website"/>
    <m/>
    <s v="Employee Count 100"/>
    <m/>
    <m/>
    <m/>
    <s v="2022-04-09 04:44:15.730000+00:00"/>
    <s v="2022-08-27 08:09:24.940000+00:00"/>
    <s v="GMC"/>
  </r>
  <r>
    <s v="Chetan Kumar"/>
    <n v="7500000"/>
    <s v="INR"/>
    <n v="0"/>
    <s v="8/26/22"/>
    <s v="Sales"/>
    <s v="stat_kcR4fZg7TU7jjk1jAVua3qGLRS4J5uFayEjK5j02wtv"/>
    <s v="Unqualified"/>
    <n v="0"/>
    <s v="OpportunityStatusType.Lost"/>
    <s v="cont_6mzXPifUoCPVPQ3hG6goxfjZnGfsaHlNohTPLYh0ELX"/>
    <x v="327"/>
    <m/>
    <s v="lead_EI8m6ZmSAlS2EWkN2hpAZypXgmi6p73FGQRHRq5VQZ8"/>
    <s v="Bisleri International"/>
    <s v="Vinoth Mohan"/>
    <s v="user_hAuUqCTCw5r4tCUrswIWPSW7LJ1XIBbttZVmJkxmzGq"/>
    <s v="Chetan Kumar"/>
    <s v="2022-06-06 05:53:53.899000+00:00"/>
    <s v="2022-08-19 06:00:41.898000+00:00"/>
    <m/>
    <s v="Mumbai"/>
    <m/>
    <m/>
    <m/>
    <n v="600"/>
    <m/>
    <m/>
    <m/>
    <m/>
    <m/>
    <m/>
    <m/>
    <m/>
    <m/>
    <m/>
    <m/>
    <m/>
    <m/>
    <m/>
    <m/>
    <m/>
    <m/>
    <m/>
    <m/>
    <m/>
    <m/>
    <m/>
    <m/>
    <m/>
    <m/>
    <m/>
    <s v="user_N2Wvx57ff3o0vmVPS4RR0gXHdA5qVZKmxAMYwKh2zLa"/>
    <s v="Vinoth Mohan"/>
    <m/>
    <m/>
    <s v="August"/>
    <s v="Gated Content"/>
    <m/>
    <s v="150000, 3250000, 750000"/>
    <s v="Employee Engagement Handbook"/>
    <m/>
    <m/>
    <m/>
    <s v="2022-04-19 17:59:03.585000+00:00"/>
    <s v="2022-09-09 11:33:46.350000+00:00"/>
    <s v="GMC"/>
  </r>
  <r>
    <s v="Prateek Wadhwa"/>
    <n v="30000"/>
    <s v="INR"/>
    <n v="0"/>
    <s v="9/30/22"/>
    <s v="Sales"/>
    <s v="stat_1hn9nRJaLbI53NxPuSQgo90kRpbpKsFlwN4oEGNUTdO"/>
    <s v="Lost"/>
    <n v="0"/>
    <s v="OpportunityStatusType.Lost"/>
    <s v="cont_eW5W27130oMSi7XLvWFHI3djGiWzxGNtVzRa2eY3Qeh"/>
    <x v="328"/>
    <s v="No budget"/>
    <s v="lead_f0s0yX7d9ekroW1ZCIhAPu6b4PdY5wR3FrENql310bB"/>
    <s v="Glad U Came(Fresh)"/>
    <s v="Nikhil Ahuja"/>
    <s v="user_FdWFezbLzkYQcGsBUsjZO25nr2poK2nRbqV47Rs5Kfm"/>
    <s v="Prateek Wadhwa"/>
    <s v="2022-07-19 10:26:57.757000+00:00"/>
    <s v="2022-08-19 08:08:39.702000+00:00"/>
    <m/>
    <s v="Mumbai"/>
    <m/>
    <m/>
    <m/>
    <n v="17"/>
    <m/>
    <m/>
    <s v="Facebook"/>
    <m/>
    <m/>
    <m/>
    <m/>
    <s v="PAID_SOCIAL"/>
    <m/>
    <m/>
    <m/>
    <s v="Digital Marketing &amp; Advertising"/>
    <m/>
    <m/>
    <m/>
    <m/>
    <m/>
    <m/>
    <m/>
    <m/>
    <m/>
    <m/>
    <m/>
    <m/>
    <m/>
    <m/>
    <s v="user_ocHSJH83OJnHCvKyMbjx8WOOK8PMgAUGIj1qK0q0dMV"/>
    <s v="Nikhil Ahuja"/>
    <m/>
    <m/>
    <m/>
    <s v="Gated Content"/>
    <m/>
    <m/>
    <s v="Employee Engagement Handbook"/>
    <m/>
    <m/>
    <m/>
    <s v="2022-07-11 06:56:21.246000+00:00"/>
    <s v="2022-08-19 08:08:50.927000+00:00"/>
    <s v="GMC"/>
  </r>
  <r>
    <s v="Tejas Kulkarni"/>
    <n v="1500000"/>
    <s v="INR"/>
    <n v="0"/>
    <s v="8/17/22"/>
    <s v="Sales"/>
    <s v="stat_1hn9nRJaLbI53NxPuSQgo90kRpbpKsFlwN4oEGNUTdO"/>
    <s v="Lost"/>
    <n v="0"/>
    <s v="OpportunityStatusType.Lost"/>
    <s v="cont_l8J2TXD7xp1IMx53mJyhoXGvJirvUg6BvXC0xo1zER2"/>
    <x v="329"/>
    <s v="Kenko + Policy bazaar. No competitive quotes available with us"/>
    <s v="lead_2rxdYGjN76gF29iT71kq4lnXI3DKpBqSovILpQFGdQr"/>
    <s v="Dhwani Rural Information Systems Pvt. Ltd."/>
    <s v="Sarvesh Pawar"/>
    <s v="user_kbtBHYtBjVDNyI72HTF6C1SCvC7yVBiA6OrBOy3t96U"/>
    <s v="Tejas Kulkarni"/>
    <s v="2022-07-13 09:26:00.229000+00:00"/>
    <s v="2022-08-19 08:51:00.193000+00:00"/>
    <m/>
    <s v="Gurgaon"/>
    <m/>
    <m/>
    <m/>
    <n v="100"/>
    <m/>
    <m/>
    <m/>
    <m/>
    <m/>
    <m/>
    <m/>
    <m/>
    <m/>
    <m/>
    <m/>
    <s v="Others"/>
    <m/>
    <m/>
    <m/>
    <m/>
    <m/>
    <m/>
    <m/>
    <m/>
    <m/>
    <m/>
    <m/>
    <m/>
    <m/>
    <m/>
    <s v="user_A8KOTZADnUtEQOLt4nSLAmteNStuGh80js75RYjrXVt"/>
    <s v="Sarvesh Pawar"/>
    <m/>
    <m/>
    <s v="August"/>
    <s v="Gated Content"/>
    <m/>
    <m/>
    <s v="Downloaded the guide: Designing employee healthcare plan"/>
    <m/>
    <m/>
    <m/>
    <s v="2021-10-12 16:51:49.405000+00:00"/>
    <s v="2022-09-09 13:49:54.215000+00:00"/>
    <s v="GMC"/>
  </r>
  <r>
    <s v="Chetan Kumar"/>
    <n v="2000000"/>
    <s v="INR"/>
    <n v="0"/>
    <s v="8/19/22"/>
    <s v="Sales"/>
    <s v="stat_1hn9nRJaLbI53NxPuSQgo90kRpbpKsFlwN4oEGNUTdO"/>
    <s v="Lost"/>
    <n v="0"/>
    <s v="OpportunityStatusType.Lost"/>
    <m/>
    <x v="1"/>
    <s v="GMC"/>
    <s v="lead_ddwxeLxg3cvRkPgQjKjPdrD4dxQpcGF6aBaBG9YVSRT"/>
    <s v="Calyx Chemicals &amp; Pharmaceuticals Ltd."/>
    <s v="Aditya Binani"/>
    <s v="user_hAuUqCTCw5r4tCUrswIWPSW7LJ1XIBbttZVmJkxmzGq"/>
    <s v="Chetan Kumar"/>
    <s v="2022-07-27 06:49:00.918000+00:00"/>
    <s v="2022-08-19 05:52:46.684000+00:00"/>
    <m/>
    <s v="Mumbai"/>
    <m/>
    <m/>
    <m/>
    <n v="267"/>
    <m/>
    <m/>
    <m/>
    <m/>
    <m/>
    <m/>
    <m/>
    <m/>
    <m/>
    <m/>
    <m/>
    <s v="Manufacturing"/>
    <m/>
    <m/>
    <m/>
    <m/>
    <m/>
    <m/>
    <m/>
    <m/>
    <m/>
    <m/>
    <m/>
    <m/>
    <s v="Aniket Vahile"/>
    <m/>
    <s v="user_g5Yw4Z4XnIbmcGhJO80vdtFdd5ElcDlgYO3q8l82ODn"/>
    <s v="Aditya Binani"/>
    <m/>
    <m/>
    <s v="August"/>
    <s v="Cold Call"/>
    <s v="Lusha"/>
    <m/>
    <s v="Pharma"/>
    <m/>
    <m/>
    <m/>
    <s v="2022-02-15 08:52:43.734000+00:00"/>
    <s v="2022-09-08 04:37:19.998000+00:00"/>
    <m/>
  </r>
  <r>
    <s v="Abhiroop Ganguly"/>
    <n v="2300000"/>
    <s v="INR"/>
    <n v="0"/>
    <s v="8/18/22"/>
    <s v="Sales"/>
    <s v="stat_1hn9nRJaLbI53NxPuSQgo90kRpbpKsFlwN4oEGNUTdO"/>
    <s v="Lost"/>
    <n v="0"/>
    <s v="OpportunityStatusType.Lost"/>
    <m/>
    <x v="1"/>
    <s v="GMC (Renewal)"/>
    <s v="lead_3lY94U9CUDpmrIp82F47x3oPCHI7aZngvZGVvvvjzyl"/>
    <s v="MRC Logistics"/>
    <s v="Pranav Kenjale"/>
    <s v="user_jbppzD9HyqqioXDaUzrIJfkBW97sQdk5kSNPsBKGx0r"/>
    <s v="Pranaav Marathe"/>
    <s v="2022-07-27 07:48:54.113000+00:00"/>
    <s v="2022-08-19 05:50:44.412000+00:00"/>
    <m/>
    <s v="Pune"/>
    <m/>
    <m/>
    <m/>
    <n v="250"/>
    <m/>
    <m/>
    <m/>
    <m/>
    <m/>
    <m/>
    <m/>
    <m/>
    <m/>
    <m/>
    <m/>
    <s v="Education; Transportation &amp; Logistics"/>
    <m/>
    <m/>
    <m/>
    <m/>
    <m/>
    <m/>
    <m/>
    <m/>
    <m/>
    <m/>
    <m/>
    <m/>
    <s v="Sakshi Soni"/>
    <m/>
    <s v="user_6hRQhcoLhZEDUBYaw3vS7rv6T5582sGfXq4jNRqTfUU"/>
    <s v="Aishwarya Nyayadhish"/>
    <s v="Anjali Nishu"/>
    <m/>
    <s v="August"/>
    <s v="Cold Call"/>
    <s v="Naukri.com"/>
    <m/>
    <s v="AM Opps - Sachin"/>
    <m/>
    <m/>
    <m/>
    <s v="2021-08-18 08:36:19.020000+00:00"/>
    <s v="2022-10-10 07:30:46.408000+00:00"/>
    <m/>
  </r>
  <r>
    <s v="Vivek Singh"/>
    <n v="1000000"/>
    <s v="INR"/>
    <n v="0"/>
    <s v="9/30/22"/>
    <s v="Sales"/>
    <s v="stat_kcR4fZg7TU7jjk1jAVua3qGLRS4J5uFayEjK5j02wtv"/>
    <s v="Unqualified"/>
    <n v="0"/>
    <s v="OpportunityStatusType.Lost"/>
    <s v="cont_KWRDG1uPn0rqzcQAMNwt8xRoCQWsxGN9T66VruschM5"/>
    <x v="330"/>
    <s v="GTLI Fresh"/>
    <s v="lead_FpY0Qr8YrKr4EQnNShbz9feLNEkVdcAj6KiI9z6F62M"/>
    <s v="rProcess (Fresh)"/>
    <s v="Daya Gowda"/>
    <s v="user_P3f70h2AcefBkFTBZpvA9LgDbjTmUIXkqdKqHJ5evwA"/>
    <s v="Manojkumar Tinna"/>
    <s v="2022-08-11 06:31:23.476000+00:00"/>
    <s v="2022-08-19 04:07:42.049000+00:00"/>
    <m/>
    <s v="Bangalore"/>
    <m/>
    <m/>
    <m/>
    <n v="1000"/>
    <m/>
    <m/>
    <m/>
    <m/>
    <m/>
    <m/>
    <m/>
    <s v="PAID_SOCIAL"/>
    <m/>
    <m/>
    <m/>
    <m/>
    <m/>
    <m/>
    <m/>
    <m/>
    <m/>
    <m/>
    <m/>
    <m/>
    <m/>
    <m/>
    <m/>
    <m/>
    <m/>
    <m/>
    <s v="user_encRk5bIEFN6ZA11h4WH2AdZTiZpogLSlMIaj0E30SZ"/>
    <s v="Daya Gowda"/>
    <m/>
    <m/>
    <s v="July"/>
    <s v="Gated Content"/>
    <m/>
    <m/>
    <s v="Employee Engagement Handbook"/>
    <m/>
    <m/>
    <m/>
    <s v="2022-07-07 01:52:58.629000+00:00"/>
    <s v="2022-08-22 10:35:49.002000+00:00"/>
    <m/>
  </r>
  <r>
    <s v="Vivek Singh"/>
    <n v="500000"/>
    <s v="INR"/>
    <n v="0"/>
    <s v="8/22/22"/>
    <s v="Sales"/>
    <s v="stat_kcR4fZg7TU7jjk1jAVua3qGLRS4J5uFayEjK5j02wtv"/>
    <s v="Unqualified"/>
    <n v="0"/>
    <s v="OpportunityStatusType.Lost"/>
    <s v="cont_aR2mSSRSBzguiMgPlIHrvR84IOo1vCsupVcUU97M7yb"/>
    <x v="331"/>
    <m/>
    <s v="lead_fTkeKMnrvEEUw6hBrKwgcLMDmpP0RLYM400ekkOcWHR"/>
    <s v="BetterPlace"/>
    <s v="Sarvesh Pawar"/>
    <s v="user_6dalmZ7hmWD47jhCVGdU1SSEcFMsz9rWtW2jPORgJvj"/>
    <s v="Vivek Singh"/>
    <s v="2022-07-06 12:18:37.331000+00:00"/>
    <s v="2022-08-19 03:28:35.571000+00:00"/>
    <m/>
    <s v="Bangalore"/>
    <m/>
    <m/>
    <m/>
    <n v="446"/>
    <m/>
    <m/>
    <m/>
    <m/>
    <m/>
    <m/>
    <m/>
    <m/>
    <m/>
    <m/>
    <m/>
    <s v="IT Services &amp; IT Consulting"/>
    <m/>
    <m/>
    <m/>
    <m/>
    <m/>
    <m/>
    <m/>
    <m/>
    <m/>
    <m/>
    <m/>
    <m/>
    <s v="Arunkumar Dubey"/>
    <m/>
    <s v="user_A8KOTZADnUtEQOLt4nSLAmteNStuGh80js75RYjrXVt"/>
    <s v="Sarvesh Pawar"/>
    <m/>
    <m/>
    <s v="August"/>
    <s v="Cold Call; Gated Content"/>
    <s v="Naukri.com"/>
    <m/>
    <s v="Employee Engagement Handbook"/>
    <m/>
    <m/>
    <m/>
    <s v="2022-03-07 05:56:15.812000+00:00"/>
    <s v="2022-09-09 11:33:38.650000+00:00"/>
    <s v="GPA"/>
  </r>
  <r>
    <s v="Sreenivas Hatti"/>
    <n v="2500000"/>
    <s v="INR"/>
    <n v="0"/>
    <s v="9/30/22"/>
    <s v="Sales"/>
    <s v="stat_kcR4fZg7TU7jjk1jAVua3qGLRS4J5uFayEjK5j02wtv"/>
    <s v="Unqualified"/>
    <n v="0"/>
    <s v="OpportunityStatusType.Lost"/>
    <s v="cont_oRDCbiAMCIIncicFN6Py61phiSeDFzf9eDjNR0tEiIj"/>
    <x v="332"/>
    <s v="GMC - Renewal in September; 1+3; 500 employees"/>
    <s v="lead_r6uMcDSJCZe9H8OkFwihWfzEB0m7OQE7Hozoeg4eFLK"/>
    <s v="N. Ranga Rao &amp; Sons Pvt. Ltd."/>
    <s v="Shreenath Bhat"/>
    <s v="user_P3f70h2AcefBkFTBZpvA9LgDbjTmUIXkqdKqHJ5evwA"/>
    <s v="Manojkumar Tinna"/>
    <s v="2022-06-23 07:00:44.588000+00:00"/>
    <s v="2022-08-19 03:56:49.607000+00:00"/>
    <m/>
    <s v="Bangalore"/>
    <m/>
    <m/>
    <m/>
    <n v="3500"/>
    <m/>
    <m/>
    <m/>
    <m/>
    <m/>
    <m/>
    <m/>
    <s v="PAID_SOCIAL"/>
    <m/>
    <m/>
    <m/>
    <m/>
    <m/>
    <m/>
    <m/>
    <m/>
    <m/>
    <m/>
    <m/>
    <m/>
    <m/>
    <m/>
    <m/>
    <m/>
    <m/>
    <m/>
    <s v="user_vMd4rmcrSbjykdyL2J7rrYn84SWdcNc5FKligrmItPw"/>
    <s v="Shreenath Bhat"/>
    <m/>
    <m/>
    <s v="September"/>
    <s v="Gated Content"/>
    <m/>
    <m/>
    <s v="Employee Engagement Handbook"/>
    <m/>
    <m/>
    <m/>
    <s v="2022-05-31 11:32:44.242000+00:00"/>
    <s v="2022-08-19 03:56:57.428000+00:00"/>
    <s v="GMC"/>
  </r>
  <r>
    <s v="Sreenivas Hatti"/>
    <n v="100000"/>
    <s v="INR"/>
    <n v="0"/>
    <s v="9/30/22"/>
    <s v="Sales"/>
    <s v="stat_kcR4fZg7TU7jjk1jAVua3qGLRS4J5uFayEjK5j02wtv"/>
    <s v="Unqualified"/>
    <n v="0"/>
    <s v="OpportunityStatusType.Lost"/>
    <s v="cont_oRDCbiAMCIIncicFN6Py61phiSeDFzf9eDjNR0tEiIj"/>
    <x v="332"/>
    <s v="GPA - Renewal"/>
    <s v="lead_r6uMcDSJCZe9H8OkFwihWfzEB0m7OQE7Hozoeg4eFLK"/>
    <s v="N. Ranga Rao &amp; Sons Pvt. Ltd."/>
    <s v="Shreenath Bhat"/>
    <s v="user_P3f70h2AcefBkFTBZpvA9LgDbjTmUIXkqdKqHJ5evwA"/>
    <s v="Manojkumar Tinna"/>
    <s v="2022-06-23 07:01:56.068000+00:00"/>
    <s v="2022-08-19 03:56:57.370000+00:00"/>
    <m/>
    <s v="Bangalore"/>
    <m/>
    <m/>
    <m/>
    <n v="3500"/>
    <m/>
    <m/>
    <m/>
    <m/>
    <m/>
    <m/>
    <m/>
    <s v="PAID_SOCIAL"/>
    <m/>
    <m/>
    <m/>
    <m/>
    <m/>
    <m/>
    <m/>
    <m/>
    <m/>
    <m/>
    <m/>
    <m/>
    <m/>
    <m/>
    <m/>
    <m/>
    <m/>
    <m/>
    <s v="user_vMd4rmcrSbjykdyL2J7rrYn84SWdcNc5FKligrmItPw"/>
    <s v="Shreenath Bhat"/>
    <m/>
    <m/>
    <s v="September"/>
    <s v="Gated Content"/>
    <m/>
    <m/>
    <s v="Employee Engagement Handbook"/>
    <m/>
    <m/>
    <m/>
    <s v="2022-05-31 11:32:44.242000+00:00"/>
    <s v="2022-08-19 03:56:57.428000+00:00"/>
    <s v="GPA"/>
  </r>
  <r>
    <s v="Mayur Gadiyar"/>
    <n v="29580"/>
    <s v="INR"/>
    <n v="100"/>
    <s v="8/18/22"/>
    <s v="Sales"/>
    <s v="stat_OZRiD1474QRJIpvnjHCZfiIvKcVD6mIKSSTzg8SwDVx"/>
    <s v="Won- Payment Completed"/>
    <n v="1"/>
    <s v="OpportunityStatusType.Won"/>
    <m/>
    <x v="1"/>
    <s v="GPA"/>
    <s v="lead_bXQ0jw9ermvyVCfx5VvQGNzRSXg246BPbR3gus89J4S"/>
    <s v="Datazymes"/>
    <s v="Aditya Binani"/>
    <s v="user_bdUPAGjcS7p6513So3N4g3aWNS5HuBuVJi7bvCPAsLt"/>
    <s v="Mayur Gadiyar"/>
    <s v="2022-07-26 11:23:03.783000+00:00"/>
    <s v="2022-08-18 17:25:03.504000+00:00"/>
    <m/>
    <s v="Bangalore"/>
    <m/>
    <m/>
    <m/>
    <n v="110"/>
    <m/>
    <m/>
    <m/>
    <m/>
    <m/>
    <m/>
    <m/>
    <s v="PAID_SOCIAL"/>
    <m/>
    <m/>
    <m/>
    <s v="Others"/>
    <m/>
    <m/>
    <m/>
    <m/>
    <m/>
    <m/>
    <m/>
    <m/>
    <m/>
    <m/>
    <m/>
    <m/>
    <m/>
    <m/>
    <s v="user_g5Yw4Z4XnIbmcGhJO80vdtFdd5ElcDlgYO3q8l82ODn"/>
    <s v="Aditya Binani"/>
    <s v="Dr. Anil More"/>
    <m/>
    <s v="August"/>
    <s v="Gated Content"/>
    <m/>
    <m/>
    <s v="Downloaded the guide: Designing employee healthcare plan"/>
    <m/>
    <m/>
    <m/>
    <s v="2021-11-07 16:12:33.646000+00:00"/>
    <s v="2022-10-18 10:30:02.659000+00:00"/>
    <m/>
  </r>
  <r>
    <s v="Vivek Singh"/>
    <n v="2500000"/>
    <s v="INR"/>
    <n v="0"/>
    <s v="8/22/22"/>
    <s v="Sales"/>
    <s v="stat_kcR4fZg7TU7jjk1jAVua3qGLRS4J5uFayEjK5j02wtv"/>
    <s v="Unqualified"/>
    <n v="0"/>
    <s v="OpportunityStatusType.Lost"/>
    <s v="cont_aR2mSSRSBzguiMgPlIHrvR84IOo1vCsupVcUU97M7yb"/>
    <x v="331"/>
    <m/>
    <s v="lead_fTkeKMnrvEEUw6hBrKwgcLMDmpP0RLYM400ekkOcWHR"/>
    <s v="BetterPlace"/>
    <s v="Sarvesh Pawar"/>
    <s v="user_6dalmZ7hmWD47jhCVGdU1SSEcFMsz9rWtW2jPORgJvj"/>
    <s v="Vivek Singh"/>
    <s v="2022-07-06 12:18:15.136000+00:00"/>
    <s v="2022-08-19 03:28:24.984000+00:00"/>
    <m/>
    <s v="Bangalore"/>
    <m/>
    <m/>
    <m/>
    <n v="446"/>
    <m/>
    <m/>
    <m/>
    <m/>
    <m/>
    <m/>
    <m/>
    <m/>
    <m/>
    <m/>
    <m/>
    <s v="IT Services &amp; IT Consulting"/>
    <m/>
    <m/>
    <m/>
    <m/>
    <m/>
    <m/>
    <m/>
    <m/>
    <m/>
    <m/>
    <m/>
    <m/>
    <s v="Arunkumar Dubey"/>
    <m/>
    <s v="user_A8KOTZADnUtEQOLt4nSLAmteNStuGh80js75RYjrXVt"/>
    <s v="Sarvesh Pawar"/>
    <m/>
    <m/>
    <s v="August"/>
    <s v="Cold Call; Gated Content"/>
    <s v="Naukri.com"/>
    <m/>
    <s v="Employee Engagement Handbook"/>
    <m/>
    <m/>
    <m/>
    <s v="2022-03-07 05:56:15.812000+00:00"/>
    <s v="2022-09-09 11:33:38.650000+00:00"/>
    <s v="GMC"/>
  </r>
  <r>
    <s v="Mayur Gadiyar"/>
    <n v="245000"/>
    <s v="INR"/>
    <n v="0"/>
    <s v="8/22/22"/>
    <s v="Sales"/>
    <s v="stat_1hn9nRJaLbI53NxPuSQgo90kRpbpKsFlwN4oEGNUTdO"/>
    <s v="Lost"/>
    <n v="0"/>
    <s v="OpportunityStatusType.Lost"/>
    <m/>
    <x v="1"/>
    <s v="Client had a rate of 1.90L + GST from her vendor.(Onsurity) - Lost due to pricing"/>
    <s v="lead_CDu7L8D0VAtnWCwa7uVzaRjKhv2zcrSO9UeAHSCZ4l2"/>
    <s v="Mindcube Solutions"/>
    <s v="Shreya Solanki"/>
    <s v="user_bdUPAGjcS7p6513So3N4g3aWNS5HuBuVJi7bvCPAsLt"/>
    <s v="Mayur Gadiyar"/>
    <s v="2022-08-03 10:21:24.640000+00:00"/>
    <s v="2022-08-18 17:32:49.148000+00:00"/>
    <m/>
    <s v="Bangalore"/>
    <m/>
    <s v="2022-08-01 10:53:01+00:00"/>
    <m/>
    <n v="21"/>
    <m/>
    <m/>
    <m/>
    <m/>
    <m/>
    <m/>
    <m/>
    <s v="ORGANIC_SEARCH"/>
    <m/>
    <m/>
    <m/>
    <m/>
    <m/>
    <m/>
    <m/>
    <m/>
    <m/>
    <m/>
    <m/>
    <m/>
    <m/>
    <m/>
    <m/>
    <m/>
    <m/>
    <m/>
    <s v="user_Jujy0sFufO9J3qwY7aNpCCnF6nFZMrfvciNEydEzhaI"/>
    <s v="Shreya Solanki"/>
    <m/>
    <m/>
    <s v="August"/>
    <s v="Inbound"/>
    <s v="Inbound via website"/>
    <m/>
    <s v="Employee Count 25"/>
    <m/>
    <m/>
    <m/>
    <s v="2022-08-01 10:55:53.563000+00:00"/>
    <s v="2022-08-27 08:01:45.235000+00:00"/>
    <m/>
  </r>
  <r>
    <s v="Vivek Singh"/>
    <n v="1000000"/>
    <s v="INR"/>
    <n v="0"/>
    <s v="8/18/22"/>
    <s v="Sales"/>
    <s v="stat_1hn9nRJaLbI53NxPuSQgo90kRpbpKsFlwN4oEGNUTdO"/>
    <s v="Lost"/>
    <n v="0"/>
    <s v="OpportunityStatusType.Lost"/>
    <m/>
    <x v="1"/>
    <s v="GPA (Renewal)"/>
    <s v="lead_DQvXPKFvHUkaAySdSgB7Vyo0fOelxASje01PHpvuJnW"/>
    <s v="Rupeek"/>
    <s v="Bhairavi Jog"/>
    <s v="user_6dalmZ7hmWD47jhCVGdU1SSEcFMsz9rWtW2jPORgJvj"/>
    <s v="Vivek Singh"/>
    <s v="2022-06-09 09:54:25.875000+00:00"/>
    <s v="2022-08-18 16:55:31.168000+00:00"/>
    <m/>
    <s v="Bangalore"/>
    <m/>
    <s v="2022-06-14 09:03:18+00:00"/>
    <m/>
    <n v="1800"/>
    <m/>
    <m/>
    <m/>
    <m/>
    <m/>
    <m/>
    <m/>
    <s v="DIRECT_TRAFFIC"/>
    <m/>
    <m/>
    <m/>
    <m/>
    <m/>
    <m/>
    <m/>
    <m/>
    <m/>
    <m/>
    <m/>
    <m/>
    <m/>
    <m/>
    <m/>
    <m/>
    <m/>
    <m/>
    <s v="user_228eUmsdKIb9OItgmiDq1zD4aPZ1eqiapbaLAGeBf8g"/>
    <s v="Bhairavi Jog"/>
    <s v="Yogesh Shukla"/>
    <m/>
    <s v="August; July"/>
    <s v="Gated Content; Inbound"/>
    <s v="Inbound via website"/>
    <m/>
    <s v="Employee Wellness Handbook"/>
    <m/>
    <m/>
    <m/>
    <s v="2022-01-20 04:11:52.915000+00:00"/>
    <s v="2022-08-18 16:55:31.213000+00:00"/>
    <s v="GPA"/>
  </r>
  <r>
    <s v="Vivek Singh"/>
    <n v="20000000"/>
    <s v="INR"/>
    <n v="0"/>
    <s v="8/18/22"/>
    <s v="Sales"/>
    <s v="stat_1hn9nRJaLbI53NxPuSQgo90kRpbpKsFlwN4oEGNUTdO"/>
    <s v="Lost"/>
    <n v="0"/>
    <s v="OpportunityStatusType.Lost"/>
    <m/>
    <x v="1"/>
    <s v="GMC (1+5)- Renewal"/>
    <s v="lead_DQvXPKFvHUkaAySdSgB7Vyo0fOelxASje01PHpvuJnW"/>
    <s v="Rupeek"/>
    <s v="Bhairavi Jog"/>
    <s v="user_6dalmZ7hmWD47jhCVGdU1SSEcFMsz9rWtW2jPORgJvj"/>
    <s v="Vivek Singh"/>
    <s v="2022-06-09 09:53:32.379000+00:00"/>
    <s v="2022-08-18 16:55:18.274000+00:00"/>
    <m/>
    <s v="Bangalore"/>
    <m/>
    <s v="2022-06-14 09:03:18+00:00"/>
    <m/>
    <n v="1800"/>
    <m/>
    <m/>
    <m/>
    <m/>
    <m/>
    <m/>
    <m/>
    <s v="DIRECT_TRAFFIC"/>
    <m/>
    <m/>
    <m/>
    <m/>
    <m/>
    <m/>
    <m/>
    <m/>
    <m/>
    <m/>
    <m/>
    <m/>
    <m/>
    <m/>
    <m/>
    <m/>
    <m/>
    <m/>
    <s v="user_228eUmsdKIb9OItgmiDq1zD4aPZ1eqiapbaLAGeBf8g"/>
    <s v="Bhairavi Jog"/>
    <s v="Yogesh Shukla"/>
    <m/>
    <s v="August; July"/>
    <s v="Gated Content; Inbound"/>
    <s v="Inbound via website"/>
    <m/>
    <s v="Employee Wellness Handbook"/>
    <m/>
    <m/>
    <m/>
    <s v="2022-01-20 04:11:52.915000+00:00"/>
    <s v="2022-08-18 16:55:31.213000+00:00"/>
    <s v="GMC"/>
  </r>
  <r>
    <s v="Mayur Gadiyar"/>
    <n v="272000"/>
    <s v="INR"/>
    <n v="100"/>
    <s v="8/18/22"/>
    <s v="Sales"/>
    <s v="stat_OZRiD1474QRJIpvnjHCZfiIvKcVD6mIKSSTzg8SwDVx"/>
    <s v="Won- Payment Completed"/>
    <n v="1"/>
    <s v="OpportunityStatusType.Won"/>
    <m/>
    <x v="1"/>
    <s v="GMC"/>
    <s v="lead_bXQ0jw9ermvyVCfx5VvQGNzRSXg246BPbR3gus89J4S"/>
    <s v="Datazymes"/>
    <s v="Aditya Binani"/>
    <s v="user_bdUPAGjcS7p6513So3N4g3aWNS5HuBuVJi7bvCPAsLt"/>
    <s v="Mayur Gadiyar"/>
    <s v="2022-07-21 11:40:02.959000+00:00"/>
    <s v="2022-08-18 17:24:50.255000+00:00"/>
    <m/>
    <s v="Bangalore"/>
    <m/>
    <m/>
    <m/>
    <n v="110"/>
    <m/>
    <m/>
    <m/>
    <m/>
    <m/>
    <m/>
    <m/>
    <s v="PAID_SOCIAL"/>
    <m/>
    <m/>
    <m/>
    <s v="Others"/>
    <m/>
    <m/>
    <m/>
    <m/>
    <m/>
    <m/>
    <m/>
    <m/>
    <m/>
    <m/>
    <m/>
    <m/>
    <m/>
    <m/>
    <s v="user_g5Yw4Z4XnIbmcGhJO80vdtFdd5ElcDlgYO3q8l82ODn"/>
    <s v="Aditya Binani"/>
    <s v="Dr. Anil More"/>
    <m/>
    <s v="August"/>
    <s v="Gated Content"/>
    <m/>
    <m/>
    <s v="Downloaded the guide: Designing employee healthcare plan"/>
    <m/>
    <m/>
    <m/>
    <s v="2021-11-07 16:12:33.646000+00:00"/>
    <s v="2022-10-18 10:30:02.659000+00:00"/>
    <m/>
  </r>
  <r>
    <s v="Navin Panjwani"/>
    <n v="253061"/>
    <s v="INR"/>
    <n v="100"/>
    <s v="8/18/22"/>
    <s v="Sales"/>
    <s v="stat_OZRiD1474QRJIpvnjHCZfiIvKcVD6mIKSSTzg8SwDVx"/>
    <s v="Won- Payment Completed"/>
    <n v="1"/>
    <s v="OpportunityStatusType.Won"/>
    <s v="cont_hemyoCoHRmrD5RqUrxuVdKXjmRHGxNkz2BqzReF4Cwh"/>
    <x v="333"/>
    <s v="GMC  august end - employee - 40 1+3 policy bazar icici lombard"/>
    <s v="lead_Gxg2TXQaHDo2PLnT35jugqbeioqzEGz16gcaWANpIYl"/>
    <s v="Infinity Corporate Solutions"/>
    <s v="Daya Gowda"/>
    <s v="user_sD3YjSs92XKUfD0OPHeo886g6tW6aCM0iUhX5VVUuJi"/>
    <s v="Navin Panjwani"/>
    <s v="2022-07-14 11:16:05.152000+00:00"/>
    <s v="2022-08-18 12:31:36.749000+00:00"/>
    <m/>
    <s v="Mumbai"/>
    <m/>
    <m/>
    <m/>
    <n v="27"/>
    <m/>
    <m/>
    <m/>
    <m/>
    <m/>
    <m/>
    <m/>
    <m/>
    <m/>
    <m/>
    <m/>
    <s v="HR / Staffing / Recruitment"/>
    <m/>
    <m/>
    <m/>
    <m/>
    <m/>
    <m/>
    <m/>
    <m/>
    <m/>
    <m/>
    <m/>
    <m/>
    <s v="Aniket Vahile"/>
    <m/>
    <s v="user_encRk5bIEFN6ZA11h4WH2AdZTiZpogLSlMIaj0E30SZ"/>
    <s v="Daya Gowda"/>
    <s v="Kunal Hire"/>
    <m/>
    <s v="August"/>
    <s v="Cold Call"/>
    <s v="Naukri.com"/>
    <m/>
    <m/>
    <m/>
    <m/>
    <m/>
    <s v="2022-07-07 05:48:38.151000+00:00"/>
    <s v="2022-10-18 08:18:21.027000+00:00"/>
    <m/>
  </r>
  <r>
    <s v="Navin Panjwani"/>
    <n v="9975"/>
    <s v="INR"/>
    <n v="100"/>
    <s v="8/18/22"/>
    <s v="Sales"/>
    <s v="stat_OZRiD1474QRJIpvnjHCZfiIvKcVD6mIKSSTzg8SwDVx"/>
    <s v="Won- Payment Completed"/>
    <n v="1"/>
    <s v="OpportunityStatusType.Won"/>
    <s v="cont_hemyoCoHRmrD5RqUrxuVdKXjmRHGxNkz2BqzReF4Cwh"/>
    <x v="333"/>
    <s v="GPA -Aug 31st"/>
    <s v="lead_Gxg2TXQaHDo2PLnT35jugqbeioqzEGz16gcaWANpIYl"/>
    <s v="Infinity Corporate Solutions"/>
    <s v="Daya Gowda"/>
    <s v="user_sD3YjSs92XKUfD0OPHeo886g6tW6aCM0iUhX5VVUuJi"/>
    <s v="Navin Panjwani"/>
    <s v="2022-07-14 11:16:33.403000+00:00"/>
    <s v="2022-08-18 12:31:44.572000+00:00"/>
    <m/>
    <s v="Mumbai"/>
    <m/>
    <m/>
    <m/>
    <n v="27"/>
    <m/>
    <m/>
    <m/>
    <m/>
    <m/>
    <m/>
    <m/>
    <m/>
    <m/>
    <m/>
    <m/>
    <s v="HR / Staffing / Recruitment"/>
    <m/>
    <m/>
    <m/>
    <m/>
    <m/>
    <m/>
    <m/>
    <m/>
    <m/>
    <m/>
    <m/>
    <m/>
    <s v="Aniket Vahile"/>
    <m/>
    <s v="user_encRk5bIEFN6ZA11h4WH2AdZTiZpogLSlMIaj0E30SZ"/>
    <s v="Daya Gowda"/>
    <s v="Kunal Hire"/>
    <m/>
    <s v="August"/>
    <s v="Cold Call"/>
    <s v="Naukri.com"/>
    <m/>
    <m/>
    <m/>
    <m/>
    <m/>
    <s v="2022-07-07 05:48:38.151000+00:00"/>
    <s v="2022-10-18 08:18:21.027000+00:00"/>
    <m/>
  </r>
  <r>
    <s v="Mayur Gadiyar"/>
    <n v="250000"/>
    <s v="INR"/>
    <n v="0"/>
    <s v="8/31/22"/>
    <s v="Sales"/>
    <s v="stat_kcR4fZg7TU7jjk1jAVua3qGLRS4J5uFayEjK5j02wtv"/>
    <s v="Unqualified"/>
    <n v="0"/>
    <s v="OpportunityStatusType.Lost"/>
    <m/>
    <x v="1"/>
    <s v="Marking it Unqualified as client became unresponsive - Even the demo did not happen for this account"/>
    <s v="lead_RuaWLmJ8sPG0nLXGRd3MhhmezGe98Nxyuzl6p3nj7eY"/>
    <s v="Indus Eximtech Pvt ltd"/>
    <s v="Bharti Bankey"/>
    <s v="user_bdUPAGjcS7p6513So3N4g3aWNS5HuBuVJi7bvCPAsLt"/>
    <s v="Mayur Gadiyar"/>
    <s v="2022-07-19 09:08:51.708000+00:00"/>
    <s v="2022-08-18 09:45:53.668000+00:00"/>
    <m/>
    <s v="Mumbai"/>
    <m/>
    <s v="2022-07-19 07:03:17+00:00"/>
    <m/>
    <n v="73"/>
    <m/>
    <m/>
    <m/>
    <m/>
    <m/>
    <m/>
    <m/>
    <s v="PAID_SEARCH"/>
    <m/>
    <m/>
    <m/>
    <m/>
    <m/>
    <m/>
    <m/>
    <m/>
    <m/>
    <m/>
    <m/>
    <m/>
    <m/>
    <m/>
    <m/>
    <m/>
    <m/>
    <m/>
    <s v="user_aM3WaaSUQQmaNnsm9l2FQRVWUEr8RN2ZdXzsuQUalQ3"/>
    <s v="Bharti Bankey"/>
    <m/>
    <m/>
    <m/>
    <s v="Inbound"/>
    <s v="Inbound via website"/>
    <m/>
    <s v="Employee Count 100"/>
    <m/>
    <m/>
    <m/>
    <s v="2022-07-19 07:06:09.483000+00:00"/>
    <s v="2022-09-08 09:33:07.370000+00:00"/>
    <m/>
  </r>
  <r>
    <s v="Tejas Kulkarni"/>
    <n v="10000"/>
    <s v="INR"/>
    <n v="50"/>
    <s v="9/30/22"/>
    <s v="Sales"/>
    <s v="stat_Bh0lNV2usJkCLD6fjWneAqpmASEbmvomDaal7U02FV1"/>
    <s v="Demo Scheduled"/>
    <n v="0"/>
    <s v="OpportunityStatusType.Active"/>
    <s v="cont_1ZvpYfpgHrlOuW4Q19BygtZV4X5gAdVRfRL3OWmK7GE"/>
    <x v="334"/>
    <s v="Burglary Policy"/>
    <s v="lead_P6uni03SUNwfGpKDVixajQm98eAipdMV1UaN9HruG5Z"/>
    <s v="kanalytics"/>
    <s v="Shreenath Bhat"/>
    <s v="user_vMd4rmcrSbjykdyL2J7rrYn84SWdcNc5FKligrmItPw"/>
    <s v="Shreenath Bhat"/>
    <s v="2022-08-11 06:31:01.353000+00:00"/>
    <s v="2022-08-18 09:42:31.465000+00:00"/>
    <m/>
    <s v="Mumbai"/>
    <m/>
    <m/>
    <m/>
    <n v="101"/>
    <m/>
    <m/>
    <m/>
    <m/>
    <m/>
    <m/>
    <m/>
    <m/>
    <m/>
    <m/>
    <m/>
    <s v="Others"/>
    <m/>
    <m/>
    <m/>
    <m/>
    <m/>
    <m/>
    <m/>
    <m/>
    <m/>
    <m/>
    <m/>
    <m/>
    <s v="Aniket Vahile"/>
    <m/>
    <s v="user_vMd4rmcrSbjykdyL2J7rrYn84SWdcNc5FKligrmItPw"/>
    <s v="Shreenath Bhat"/>
    <m/>
    <m/>
    <m/>
    <s v="Cold Call"/>
    <s v="Mr. E"/>
    <m/>
    <m/>
    <m/>
    <m/>
    <m/>
    <s v="2022-05-23 07:04:05.762000+00:00"/>
    <s v="2022-09-26 10:52:36.842000+00:00"/>
    <s v="NON EB"/>
  </r>
  <r>
    <s v="Tejas Kulkarni"/>
    <n v="10000"/>
    <s v="INR"/>
    <n v="50"/>
    <s v="9/30/22"/>
    <s v="Sales"/>
    <s v="stat_Bh0lNV2usJkCLD6fjWneAqpmASEbmvomDaal7U02FV1"/>
    <s v="Demo Scheduled"/>
    <n v="0"/>
    <s v="OpportunityStatusType.Active"/>
    <s v="cont_1ZvpYfpgHrlOuW4Q19BygtZV4X5gAdVRfRL3OWmK7GE"/>
    <x v="334"/>
    <s v="Electronic Equipment Insurance"/>
    <s v="lead_P6uni03SUNwfGpKDVixajQm98eAipdMV1UaN9HruG5Z"/>
    <s v="kanalytics"/>
    <s v="Shreenath Bhat"/>
    <s v="user_vMd4rmcrSbjykdyL2J7rrYn84SWdcNc5FKligrmItPw"/>
    <s v="Shreenath Bhat"/>
    <s v="2022-08-11 06:31:48.258000+00:00"/>
    <s v="2022-08-18 09:42:39.663000+00:00"/>
    <m/>
    <s v="Mumbai"/>
    <m/>
    <m/>
    <m/>
    <n v="101"/>
    <m/>
    <m/>
    <m/>
    <m/>
    <m/>
    <m/>
    <m/>
    <m/>
    <m/>
    <m/>
    <m/>
    <s v="Others"/>
    <m/>
    <m/>
    <m/>
    <m/>
    <m/>
    <m/>
    <m/>
    <m/>
    <m/>
    <m/>
    <m/>
    <m/>
    <s v="Aniket Vahile"/>
    <m/>
    <s v="user_vMd4rmcrSbjykdyL2J7rrYn84SWdcNc5FKligrmItPw"/>
    <s v="Shreenath Bhat"/>
    <m/>
    <m/>
    <m/>
    <s v="Cold Call"/>
    <s v="Mr. E"/>
    <m/>
    <m/>
    <m/>
    <m/>
    <m/>
    <s v="2022-05-23 07:04:05.762000+00:00"/>
    <s v="2022-09-26 10:52:36.842000+00:00"/>
    <s v="NON EB"/>
  </r>
  <r>
    <s v="Mayur Gadiyar"/>
    <n v="200000"/>
    <s v="INR"/>
    <n v="0"/>
    <s v="8/22/22"/>
    <s v="Sales"/>
    <s v="stat_1hn9nRJaLbI53NxPuSQgo90kRpbpKsFlwN4oEGNUTdO"/>
    <s v="Lost"/>
    <n v="0"/>
    <s v="OpportunityStatusType.Lost"/>
    <m/>
    <x v="1"/>
    <s v="GMC (Renewal)- self"/>
    <s v="lead_QErH40HeE536wBvioVWe5uqYiI5hEs9Iv3TvvCOIqE6"/>
    <s v="Clirnet"/>
    <s v="Bhairavi Jog"/>
    <s v="user_bdUPAGjcS7p6513So3N4g3aWNS5HuBuVJi7bvCPAsLt"/>
    <s v="Mayur Gadiyar"/>
    <s v="2022-08-02 06:41:23.794000+00:00"/>
    <s v="2022-08-18 09:44:09.976000+00:00"/>
    <m/>
    <s v="Mumbai"/>
    <m/>
    <s v="2021-01-05 18:11:37+00:00"/>
    <m/>
    <n v="181"/>
    <m/>
    <m/>
    <m/>
    <m/>
    <m/>
    <m/>
    <m/>
    <m/>
    <m/>
    <m/>
    <m/>
    <s v="Health, Wellness &amp; Fitness"/>
    <m/>
    <m/>
    <m/>
    <m/>
    <m/>
    <m/>
    <m/>
    <m/>
    <m/>
    <m/>
    <m/>
    <m/>
    <m/>
    <m/>
    <s v="user_228eUmsdKIb9OItgmiDq1zD4aPZ1eqiapbaLAGeBf8g"/>
    <s v="Bhairavi Jog"/>
    <m/>
    <m/>
    <s v="August"/>
    <s v="Inbound"/>
    <s v="Inbound via website"/>
    <m/>
    <m/>
    <m/>
    <m/>
    <m/>
    <s v="2021-01-05 18:39:08.439000+00:00"/>
    <s v="2022-09-23 11:11:11.157000+00:00"/>
    <s v="GMC"/>
  </r>
  <r>
    <s v="Omkar Ghate"/>
    <n v="2000000"/>
    <s v="INR"/>
    <n v="0"/>
    <s v="8/20/22"/>
    <s v="Sales"/>
    <s v="stat_kcR4fZg7TU7jjk1jAVua3qGLRS4J5uFayEjK5j02wtv"/>
    <s v="Unqualified"/>
    <n v="0"/>
    <s v="OpportunityStatusType.Lost"/>
    <s v="cont_MJnmxiKcnGLjvrGMCj8z8DVyKzWiKsIoXX0TN1KmHA3"/>
    <x v="335"/>
    <s v="Fire &amp; Property insurance - Data was not shared by them as we were a bit late to approach them for Fire &amp; Property Insurance"/>
    <s v="lead_ENQVywTp8eYxWJlrYWTnzcAJojLNcYX07t3Pjn5qXsN"/>
    <s v="Chitale Bandhu Mithaiwale (Fresh)"/>
    <s v="Trupti Suryavanshi"/>
    <s v="user_9SBRjyF0n4iWuhUdqRyQkFhl2J4uyNKhFWvvJEvunX8"/>
    <s v="Omkar Ghate"/>
    <s v="2022-08-11 05:00:36.226000+00:00"/>
    <s v="2022-08-18 07:01:08.098000+00:00"/>
    <m/>
    <s v="Pune"/>
    <m/>
    <m/>
    <m/>
    <n v="1400"/>
    <m/>
    <m/>
    <m/>
    <m/>
    <m/>
    <m/>
    <m/>
    <m/>
    <m/>
    <m/>
    <m/>
    <m/>
    <m/>
    <m/>
    <m/>
    <m/>
    <m/>
    <m/>
    <m/>
    <m/>
    <m/>
    <m/>
    <m/>
    <m/>
    <m/>
    <m/>
    <s v="user_L8E6IFhq6UCzKLHa45LUUTZCznDuyDwFrGaEp9DXiUM"/>
    <s v="Trupti Suryavanshi"/>
    <m/>
    <m/>
    <s v="August"/>
    <s v="Gated Content"/>
    <m/>
    <m/>
    <s v="Employee Engagement Handbook"/>
    <m/>
    <m/>
    <m/>
    <s v="2021-02-06 10:58:36.934000+00:00"/>
    <s v="2022-10-18 05:22:42.368000+00:00"/>
    <s v="NON EB"/>
  </r>
  <r>
    <s v="Aditya Binani"/>
    <n v="250000"/>
    <s v="INR"/>
    <n v="100"/>
    <s v="8/18/22"/>
    <s v="Sales"/>
    <s v="stat_OZRiD1474QRJIpvnjHCZfiIvKcVD6mIKSSTzg8SwDVx"/>
    <s v="Won- Payment Completed"/>
    <n v="1"/>
    <s v="OpportunityStatusType.Won"/>
    <m/>
    <x v="1"/>
    <s v="CD"/>
    <s v="lead_3zBjoqtcaZjtEhJ6AgTfDnmF5LqWG3qNbXPc1FDo3pn"/>
    <s v="Pluang"/>
    <s v="Aditya Binani"/>
    <s v="user_g5Yw4Z4XnIbmcGhJO80vdtFdd5ElcDlgYO3q8l82ODn"/>
    <s v="Aditya Binani"/>
    <s v="2022-08-16 10:30:19.082000+00:00"/>
    <s v="2022-08-18 07:00:20.792000+00:00"/>
    <m/>
    <s v="Delhi"/>
    <m/>
    <m/>
    <m/>
    <n v="110"/>
    <m/>
    <m/>
    <m/>
    <m/>
    <m/>
    <m/>
    <m/>
    <m/>
    <m/>
    <m/>
    <m/>
    <s v="Banking &amp; Finance"/>
    <m/>
    <m/>
    <m/>
    <m/>
    <m/>
    <m/>
    <m/>
    <m/>
    <m/>
    <m/>
    <m/>
    <m/>
    <m/>
    <m/>
    <s v="user_g5Yw4Z4XnIbmcGhJO80vdtFdd5ElcDlgYO3q8l82ODn"/>
    <s v="Aditya Binani"/>
    <m/>
    <m/>
    <s v="September"/>
    <s v="Gated Content"/>
    <m/>
    <m/>
    <s v="Downloaded the guide: Designing employee healthcare plan"/>
    <m/>
    <m/>
    <m/>
    <s v="2021-10-02 07:19:51.828000+00:00"/>
    <s v="2022-10-14 09:59:39.631000+00:00"/>
    <m/>
  </r>
  <r>
    <s v="Tejas Kulkarni"/>
    <n v="10000"/>
    <s v="INR"/>
    <n v="50"/>
    <s v="9/30/22"/>
    <s v="Sales"/>
    <s v="stat_Bh0lNV2usJkCLD6fjWneAqpmASEbmvomDaal7U02FV1"/>
    <s v="Demo Scheduled"/>
    <n v="0"/>
    <s v="OpportunityStatusType.Active"/>
    <s v="cont_1ZvpYfpgHrlOuW4Q19BygtZV4X5gAdVRfRL3OWmK7GE"/>
    <x v="334"/>
    <s v="Fire Policy + EQ + STFI + Terrorism"/>
    <s v="lead_P6uni03SUNwfGpKDVixajQm98eAipdMV1UaN9HruG5Z"/>
    <s v="kanalytics"/>
    <s v="Shreenath Bhat"/>
    <s v="user_vMd4rmcrSbjykdyL2J7rrYn84SWdcNc5FKligrmItPw"/>
    <s v="Shreenath Bhat"/>
    <s v="2022-08-11 06:30:10.202000+00:00"/>
    <s v="2022-08-18 09:42:22.369000+00:00"/>
    <m/>
    <s v="Mumbai"/>
    <m/>
    <m/>
    <m/>
    <n v="101"/>
    <m/>
    <m/>
    <m/>
    <m/>
    <m/>
    <m/>
    <m/>
    <m/>
    <m/>
    <m/>
    <m/>
    <s v="Others"/>
    <m/>
    <m/>
    <m/>
    <m/>
    <m/>
    <m/>
    <m/>
    <m/>
    <m/>
    <m/>
    <m/>
    <m/>
    <s v="Aniket Vahile"/>
    <m/>
    <s v="user_vMd4rmcrSbjykdyL2J7rrYn84SWdcNc5FKligrmItPw"/>
    <s v="Shreenath Bhat"/>
    <m/>
    <m/>
    <m/>
    <s v="Cold Call"/>
    <s v="Mr. E"/>
    <m/>
    <m/>
    <m/>
    <m/>
    <m/>
    <s v="2022-05-23 07:04:05.762000+00:00"/>
    <s v="2022-09-26 10:52:36.842000+00:00"/>
    <s v="NON EB"/>
  </r>
  <r>
    <s v="Mayur Gadiyar"/>
    <n v="1241500"/>
    <s v="INR"/>
    <n v="100"/>
    <s v="8/18/22"/>
    <s v="Sales"/>
    <s v="stat_OZRiD1474QRJIpvnjHCZfiIvKcVD6mIKSSTzg8SwDVx"/>
    <s v="Won- Payment Completed"/>
    <n v="1"/>
    <s v="OpportunityStatusType.Won"/>
    <s v="cont_v9qHrtKz8gjTiZYftmb8kNLjxaSvSHqvXCoQH2p4Hr1"/>
    <x v="336"/>
    <m/>
    <s v="lead_hOYLymnbaYY72bOnoStrX9ynk1lAU0ukXYSjbOuyy2I"/>
    <s v="Metadome.ai / Adloid"/>
    <s v="Nikhil Ahuja"/>
    <s v="user_bdUPAGjcS7p6513So3N4g3aWNS5HuBuVJi7bvCPAsLt"/>
    <s v="Mayur Gadiyar"/>
    <s v="2022-07-06 07:32:10.561000+00:00"/>
    <s v="2022-08-18 06:39:03.567000+00:00"/>
    <m/>
    <s v="Gurgaon"/>
    <m/>
    <s v="2022-07-06 07:56:33+00:00"/>
    <m/>
    <n v="103"/>
    <m/>
    <m/>
    <m/>
    <m/>
    <m/>
    <m/>
    <m/>
    <m/>
    <m/>
    <m/>
    <m/>
    <s v="Others"/>
    <m/>
    <m/>
    <m/>
    <m/>
    <m/>
    <m/>
    <m/>
    <m/>
    <m/>
    <m/>
    <m/>
    <m/>
    <s v="Yogesh Paigude"/>
    <m/>
    <s v="user_ocHSJH83OJnHCvKyMbjx8WOOK8PMgAUGIj1qK0q0dMV"/>
    <s v="Nikhil Ahuja"/>
    <m/>
    <m/>
    <s v="August"/>
    <s v="Cold Call"/>
    <s v="Lusha"/>
    <m/>
    <m/>
    <m/>
    <m/>
    <m/>
    <s v="2022-03-09 05:22:02.595000+00:00"/>
    <s v="2022-09-22 05:12:54.843000+00:00"/>
    <s v="GMC"/>
  </r>
  <r>
    <s v="Navin Panjwani"/>
    <n v="65000"/>
    <s v="INR"/>
    <n v="100"/>
    <s v="8/18/22"/>
    <s v="Sales"/>
    <s v="stat_OZRiD1474QRJIpvnjHCZfiIvKcVD6mIKSSTzg8SwDVx"/>
    <s v="Won- Payment Completed"/>
    <n v="1"/>
    <s v="OpportunityStatusType.Won"/>
    <m/>
    <x v="1"/>
    <m/>
    <s v="lead_dBb5JjCmHUS25iKkcdTABtJ1gUAbiFnBcBFoLFPLS1z"/>
    <s v="Atindriya ( Renewal )"/>
    <s v="Shreya Solanki"/>
    <s v="user_sD3YjSs92XKUfD0OPHeo886g6tW6aCM0iUhX5VVUuJi"/>
    <s v="Navin Panjwani"/>
    <s v="2022-07-18 10:12:10.799000+00:00"/>
    <s v="2022-08-18 06:22:37.596000+00:00"/>
    <m/>
    <s v="Bangalore"/>
    <m/>
    <s v="2022-07-17 05:59:45+00:00"/>
    <m/>
    <n v="17"/>
    <m/>
    <m/>
    <m/>
    <m/>
    <m/>
    <m/>
    <m/>
    <s v="PAID_SEARCH"/>
    <m/>
    <m/>
    <m/>
    <m/>
    <m/>
    <m/>
    <m/>
    <m/>
    <m/>
    <m/>
    <m/>
    <m/>
    <m/>
    <m/>
    <m/>
    <m/>
    <m/>
    <m/>
    <s v="user_Jujy0sFufO9J3qwY7aNpCCnF6nFZMrfvciNEydEzhaI"/>
    <s v="Shreya Solanki"/>
    <m/>
    <m/>
    <s v="August"/>
    <s v="Inbound"/>
    <s v="Inbound via website"/>
    <m/>
    <s v="Employee Count 17"/>
    <m/>
    <m/>
    <m/>
    <s v="2022-07-17 06:00:52.660000+00:00"/>
    <s v="2022-10-01 12:44:39.907000+00:00"/>
    <m/>
  </r>
  <r>
    <s v="Mayur Gadiyar"/>
    <n v="11500"/>
    <s v="INR"/>
    <n v="100"/>
    <s v="8/18/22"/>
    <s v="Sales"/>
    <s v="stat_OZRiD1474QRJIpvnjHCZfiIvKcVD6mIKSSTzg8SwDVx"/>
    <s v="Won- Payment Completed"/>
    <n v="1"/>
    <s v="OpportunityStatusType.Won"/>
    <s v="cont_v9qHrtKz8gjTiZYftmb8kNLjxaSvSHqvXCoQH2p4Hr1"/>
    <x v="336"/>
    <m/>
    <s v="lead_hOYLymnbaYY72bOnoStrX9ynk1lAU0ukXYSjbOuyy2I"/>
    <s v="Metadome.ai / Adloid"/>
    <s v="Nikhil Ahuja"/>
    <s v="user_bdUPAGjcS7p6513So3N4g3aWNS5HuBuVJi7bvCPAsLt"/>
    <s v="Mayur Gadiyar"/>
    <s v="2022-07-07 06:08:25.033000+00:00"/>
    <s v="2022-08-18 06:38:42.204000+00:00"/>
    <m/>
    <s v="Gurgaon"/>
    <m/>
    <s v="2022-07-06 07:56:33+00:00"/>
    <m/>
    <n v="103"/>
    <m/>
    <m/>
    <m/>
    <m/>
    <m/>
    <m/>
    <m/>
    <m/>
    <m/>
    <m/>
    <m/>
    <s v="Others"/>
    <m/>
    <m/>
    <m/>
    <m/>
    <m/>
    <m/>
    <m/>
    <m/>
    <m/>
    <m/>
    <m/>
    <m/>
    <s v="Yogesh Paigude"/>
    <m/>
    <s v="user_ocHSJH83OJnHCvKyMbjx8WOOK8PMgAUGIj1qK0q0dMV"/>
    <s v="Nikhil Ahuja"/>
    <m/>
    <m/>
    <s v="August"/>
    <s v="Cold Call"/>
    <s v="Lusha"/>
    <m/>
    <m/>
    <m/>
    <m/>
    <m/>
    <s v="2022-03-09 05:22:02.595000+00:00"/>
    <s v="2022-09-22 05:12:54.843000+00:00"/>
    <s v="GPA"/>
  </r>
  <r>
    <s v="Manish Balpande"/>
    <n v="10000"/>
    <s v="INR"/>
    <n v="0"/>
    <s v="8/19/22"/>
    <s v="Sales"/>
    <s v="stat_1hn9nRJaLbI53NxPuSQgo90kRpbpKsFlwN4oEGNUTdO"/>
    <s v="Lost"/>
    <n v="0"/>
    <s v="OpportunityStatusType.Lost"/>
    <s v="cont_buIfKA5Pq4ylgMC9qTkSSbdmn7M7tKfmXuMh3GO6Wn1"/>
    <x v="337"/>
    <s v="GPA (renewal)"/>
    <s v="lead_coOMZPEO4CBcYOwMhvta9h1smCMcJauJV7HPlUTttnx"/>
    <s v="Yashraj Biotechnology Ltd."/>
    <s v="Pranav Kenjale"/>
    <s v="user_jbppzD9HyqqioXDaUzrIJfkBW97sQdk5kSNPsBKGx0r"/>
    <s v="Pranaav Marathe"/>
    <s v="2022-06-20 03:39:12.580000+00:00"/>
    <s v="2022-08-18 04:51:49.629000+00:00"/>
    <m/>
    <s v="Mumbai"/>
    <m/>
    <m/>
    <m/>
    <n v="176"/>
    <m/>
    <m/>
    <m/>
    <m/>
    <m/>
    <m/>
    <m/>
    <s v="PAID_SOCIAL"/>
    <m/>
    <m/>
    <m/>
    <s v="Health, Wellness &amp; Fitness"/>
    <m/>
    <m/>
    <m/>
    <m/>
    <m/>
    <m/>
    <m/>
    <m/>
    <m/>
    <m/>
    <m/>
    <m/>
    <s v="Arunkumar Dubey"/>
    <m/>
    <s v="user_Jujy0sFufO9J3qwY7aNpCCnF6nFZMrfvciNEydEzhaI"/>
    <s v="Shreya Solanki"/>
    <m/>
    <m/>
    <s v="September"/>
    <s v="Cold Call"/>
    <s v="Lusha"/>
    <m/>
    <s v="Pharma"/>
    <m/>
    <m/>
    <m/>
    <s v="2022-02-15 08:53:21.262000+00:00"/>
    <s v="2022-10-10 07:35:06.855000+00:00"/>
    <s v="GPA"/>
  </r>
  <r>
    <s v="Moziez Chamadia"/>
    <n v="1200000"/>
    <s v="INR"/>
    <n v="0"/>
    <s v="8/31/22"/>
    <s v="Sales"/>
    <s v="stat_kcR4fZg7TU7jjk1jAVua3qGLRS4J5uFayEjK5j02wtv"/>
    <s v="Unqualified"/>
    <n v="0"/>
    <s v="OpportunityStatusType.Lost"/>
    <s v="cont_sK5tbY7u8UlgnHiSLPOXYYcTuocC6ZbN5ZmtJtP3i6h"/>
    <x v="338"/>
    <s v="170 1+3 bajaj via - 2 years pain point - no single point of contact Employees does not aware of policy related info and No digital app"/>
    <s v="lead_GB2WxbPw2xfxCxw8ofrIRK6EIsduaguetRkzqVePryK"/>
    <s v="Unitile"/>
    <s v="Daya Gowda"/>
    <s v="user_IgNfKH7wuLLjHvexoMm2PXWcnF3zYft0ZbMTyfwKRUg"/>
    <s v="Moziez Chamadia"/>
    <s v="2022-07-20 04:50:12.303000+00:00"/>
    <s v="2022-08-18 06:12:29.904000+00:00"/>
    <m/>
    <s v="Mumbai"/>
    <m/>
    <m/>
    <m/>
    <n v="156"/>
    <m/>
    <m/>
    <m/>
    <m/>
    <m/>
    <m/>
    <m/>
    <s v="PAID_SOCIAL"/>
    <m/>
    <m/>
    <m/>
    <s v="Construction &amp; Real Estate"/>
    <m/>
    <m/>
    <m/>
    <m/>
    <m/>
    <m/>
    <m/>
    <m/>
    <m/>
    <m/>
    <m/>
    <m/>
    <s v="Aniket Vahile"/>
    <m/>
    <s v="user_encRk5bIEFN6ZA11h4WH2AdZTiZpogLSlMIaj0E30SZ"/>
    <s v="Daya Gowda"/>
    <m/>
    <m/>
    <s v="August"/>
    <s v="Cold Call; Gated Content"/>
    <s v="Naukri.com"/>
    <m/>
    <s v="Essential HR Policies"/>
    <m/>
    <m/>
    <m/>
    <s v="2022-07-07 05:48:42.132000+00:00"/>
    <s v="2022-10-04 12:10:00.150000+00:00"/>
    <m/>
  </r>
  <r>
    <s v="Moziez Chamadia"/>
    <n v="725000"/>
    <s v="INR"/>
    <n v="0"/>
    <d v="2022-01-09T00:00:00"/>
    <s v="Sales"/>
    <s v="stat_kcR4fZg7TU7jjk1jAVua3qGLRS4J5uFayEjK5j02wtv"/>
    <s v="Unqualified"/>
    <n v="0"/>
    <s v="OpportunityStatusType.Lost"/>
    <m/>
    <x v="1"/>
    <s v="GMC (Renewal)"/>
    <s v="lead_qKXgKjA3DhIRrzAeczfRyvFtDl2CKmJ8EbBhKAVzkHF"/>
    <s v="Samsara Group"/>
    <s v="Pranav Kenjale"/>
    <s v="user_IgNfKH7wuLLjHvexoMm2PXWcnF3zYft0ZbMTyfwKRUg"/>
    <s v="Moziez Chamadia"/>
    <s v="2022-08-04 07:31:28.811000+00:00"/>
    <s v="2022-08-18 06:09:18.805000+00:00"/>
    <m/>
    <s v="Mumbai"/>
    <m/>
    <m/>
    <m/>
    <n v="131"/>
    <m/>
    <m/>
    <m/>
    <m/>
    <m/>
    <m/>
    <m/>
    <m/>
    <m/>
    <m/>
    <m/>
    <s v="Transportation &amp; Logistics"/>
    <m/>
    <m/>
    <m/>
    <m/>
    <m/>
    <m/>
    <m/>
    <m/>
    <m/>
    <m/>
    <m/>
    <m/>
    <s v="Jithendra Goalla"/>
    <m/>
    <s v="user_x9AtbGLhDmWYC9XAmYdfwBt9yiXbgMhBuZpIoFuN8Cd"/>
    <s v="Pranav Kenjale"/>
    <m/>
    <m/>
    <s v="September"/>
    <s v="Cold Call"/>
    <s v="Lusha"/>
    <m/>
    <m/>
    <m/>
    <m/>
    <m/>
    <s v="2022-08-01 09:57:42.306000+00:00"/>
    <s v="2022-09-09 11:37:16.078000+00:00"/>
    <m/>
  </r>
  <r>
    <s v="Moziez Chamadia"/>
    <n v="1500000"/>
    <s v="INR"/>
    <n v="0"/>
    <s v="8/19/22"/>
    <s v="Sales"/>
    <s v="stat_1hn9nRJaLbI53NxPuSQgo90kRpbpKsFlwN4oEGNUTdO"/>
    <s v="Lost"/>
    <n v="0"/>
    <s v="OpportunityStatusType.Lost"/>
    <m/>
    <x v="1"/>
    <m/>
    <s v="lead_P6ozJv317Y2XDjdvedbz7eAIHjXvkImS4ZbJHdKlRZN"/>
    <s v="Innovcare Lifesciences Pvt. Ltd."/>
    <s v="Nikhil Ahuja"/>
    <s v="user_IgNfKH7wuLLjHvexoMm2PXWcnF3zYft0ZbMTyfwKRUg"/>
    <s v="Moziez Chamadia"/>
    <s v="2022-07-14 11:03:40.050000+00:00"/>
    <s v="2022-08-18 04:38:00.539000+00:00"/>
    <m/>
    <s v="Mumbai"/>
    <m/>
    <m/>
    <m/>
    <n v="135"/>
    <m/>
    <m/>
    <m/>
    <m/>
    <m/>
    <m/>
    <m/>
    <s v="PAID_SOCIAL"/>
    <m/>
    <m/>
    <m/>
    <s v="Manufacturing"/>
    <m/>
    <m/>
    <m/>
    <m/>
    <m/>
    <m/>
    <m/>
    <m/>
    <m/>
    <m/>
    <m/>
    <m/>
    <s v="Aniket Vahile"/>
    <m/>
    <s v="user_ocHSJH83OJnHCvKyMbjx8WOOK8PMgAUGIj1qK0q0dMV"/>
    <s v="Nikhil Ahuja"/>
    <s v="Anjali Nishu"/>
    <m/>
    <s v="August; February; May"/>
    <s v="Cold Call; Gated Content"/>
    <s v="Lusha"/>
    <m/>
    <s v="Glengarry"/>
    <m/>
    <s v="JM Financial"/>
    <m/>
    <s v="2021-12-15 06:24:35.091000+00:00"/>
    <s v="2022-09-12 08:02:43.596000+00:00"/>
    <s v="GMC"/>
  </r>
  <r>
    <s v="Manish Balpande"/>
    <n v="132687"/>
    <s v="INR"/>
    <n v="100"/>
    <s v="8/17/22"/>
    <s v="Sales"/>
    <s v="stat_OZRiD1474QRJIpvnjHCZfiIvKcVD6mIKSSTzg8SwDVx"/>
    <s v="Won- Payment Completed"/>
    <n v="1"/>
    <s v="OpportunityStatusType.Won"/>
    <s v="cont_xp7EmI2VDogQlwib9XTeWFE8TylR9qUkW81ixwiFal9"/>
    <x v="306"/>
    <s v="GPA ren"/>
    <s v="lead_0UPDogduPhLEk9ltObxC9ki5mvf2jufbROcBLOuCEAQ"/>
    <s v="Pragmasys Consulting LLP"/>
    <s v="Gauri Jori"/>
    <s v="user_8jx3L2CDfrbzNnwYUv6Plfha6VxaSGsqcbTXR3sIBZi"/>
    <s v="Manish Balpande"/>
    <s v="2022-07-07 12:09:32.780000+00:00"/>
    <s v="2022-08-17 15:00:16.048000+00:00"/>
    <m/>
    <s v="Pune"/>
    <m/>
    <m/>
    <m/>
    <n v="303"/>
    <m/>
    <m/>
    <m/>
    <m/>
    <m/>
    <m/>
    <m/>
    <s v="PAID_SOCIAL"/>
    <m/>
    <m/>
    <m/>
    <s v="IT Services &amp; IT Consulting"/>
    <m/>
    <m/>
    <m/>
    <m/>
    <m/>
    <m/>
    <m/>
    <m/>
    <m/>
    <m/>
    <m/>
    <m/>
    <s v="Ravi Jaiswal"/>
    <m/>
    <s v="user_5YHA1ZU4iP896lD1YJehdJcMx7ZEgWCpulT4T2c3pJ3"/>
    <s v="Gauri Jori"/>
    <m/>
    <m/>
    <s v="August; September"/>
    <s v="Gated Content"/>
    <m/>
    <m/>
    <s v="Employee Engagement Handbook"/>
    <m/>
    <m/>
    <m/>
    <s v="2022-05-18 04:35:07.490000+00:00"/>
    <s v="2022-10-11 11:05:42.966000+00:00"/>
    <m/>
  </r>
  <r>
    <s v="Manish Balpande"/>
    <n v="800000"/>
    <s v="INR"/>
    <n v="0"/>
    <s v="8/19/22"/>
    <s v="Sales"/>
    <s v="stat_1hn9nRJaLbI53NxPuSQgo90kRpbpKsFlwN4oEGNUTdO"/>
    <s v="Lost"/>
    <n v="0"/>
    <s v="OpportunityStatusType.Lost"/>
    <s v="cont_buIfKA5Pq4ylgMC9qTkSSbdmn7M7tKfmXuMh3GO6Wn1"/>
    <x v="337"/>
    <s v="GMC (renewal)"/>
    <s v="lead_coOMZPEO4CBcYOwMhvta9h1smCMcJauJV7HPlUTttnx"/>
    <s v="Yashraj Biotechnology Ltd."/>
    <s v="Pranav Kenjale"/>
    <s v="user_jbppzD9HyqqioXDaUzrIJfkBW97sQdk5kSNPsBKGx0r"/>
    <s v="Pranaav Marathe"/>
    <s v="2022-06-20 03:38:37.798000+00:00"/>
    <s v="2022-08-18 04:51:39.801000+00:00"/>
    <m/>
    <s v="Mumbai"/>
    <m/>
    <m/>
    <m/>
    <n v="176"/>
    <m/>
    <m/>
    <m/>
    <m/>
    <m/>
    <m/>
    <m/>
    <s v="PAID_SOCIAL"/>
    <m/>
    <m/>
    <m/>
    <s v="Health, Wellness &amp; Fitness"/>
    <m/>
    <m/>
    <m/>
    <m/>
    <m/>
    <m/>
    <m/>
    <m/>
    <m/>
    <m/>
    <m/>
    <m/>
    <s v="Arunkumar Dubey"/>
    <m/>
    <s v="user_Jujy0sFufO9J3qwY7aNpCCnF6nFZMrfvciNEydEzhaI"/>
    <s v="Shreya Solanki"/>
    <m/>
    <m/>
    <s v="September"/>
    <s v="Cold Call"/>
    <s v="Lusha"/>
    <m/>
    <s v="Pharma"/>
    <m/>
    <m/>
    <m/>
    <s v="2022-02-15 08:53:21.262000+00:00"/>
    <s v="2022-10-10 07:35:06.855000+00:00"/>
    <s v="GMC"/>
  </r>
  <r>
    <s v="Aditya Binani"/>
    <n v="100000"/>
    <s v="INR"/>
    <n v="0"/>
    <s v="8/30/22"/>
    <s v="Sales"/>
    <s v="stat_1hn9nRJaLbI53NxPuSQgo90kRpbpKsFlwN4oEGNUTdO"/>
    <s v="Lost"/>
    <n v="0"/>
    <s v="OpportunityStatusType.Lost"/>
    <s v="cont_DeCgjxqi6DJopxpE2657H3fGacke6ABeuGBpEh1hX3m"/>
    <x v="339"/>
    <s v="Fresh GMC"/>
    <s v="lead_oL5jvqTdRBDlLMBbD4x6YtohIA8yZ2eWohy5GEkqUKn"/>
    <s v="F and M Daily"/>
    <s v="Nikhil Ahuja"/>
    <s v="user_bdUPAGjcS7p6513So3N4g3aWNS5HuBuVJi7bvCPAsLt"/>
    <s v="Mayur Gadiyar"/>
    <s v="2022-05-13 09:23:08.605000+00:00"/>
    <s v="2022-08-17 14:12:50.930000+00:00"/>
    <m/>
    <s v="Bangalore"/>
    <m/>
    <s v="2021-06-02 12:39:05+00:00"/>
    <m/>
    <n v="5"/>
    <m/>
    <m/>
    <m/>
    <m/>
    <m/>
    <m/>
    <m/>
    <m/>
    <m/>
    <m/>
    <m/>
    <s v="Food &amp; Beverages"/>
    <m/>
    <m/>
    <m/>
    <m/>
    <m/>
    <m/>
    <m/>
    <m/>
    <m/>
    <m/>
    <m/>
    <m/>
    <m/>
    <m/>
    <s v="user_ocHSJH83OJnHCvKyMbjx8WOOK8PMgAUGIj1qK0q0dMV"/>
    <s v="Nikhil Ahuja"/>
    <m/>
    <m/>
    <s v="July"/>
    <s v="Inbound"/>
    <s v="Inbound via website"/>
    <m/>
    <s v="Employee Count 8"/>
    <m/>
    <m/>
    <m/>
    <s v="2021-06-02 12:41:44.268000+00:00"/>
    <s v="2022-09-23 11:16:46.462000+00:00"/>
    <s v="GMC"/>
  </r>
  <r>
    <s v="Manish Balpande"/>
    <n v="6250655"/>
    <s v="INR"/>
    <n v="100"/>
    <s v="8/17/22"/>
    <s v="Sales"/>
    <s v="stat_OZRiD1474QRJIpvnjHCZfiIvKcVD6mIKSSTzg8SwDVx"/>
    <s v="Won- Payment Completed"/>
    <n v="1"/>
    <s v="OpportunityStatusType.Won"/>
    <s v="cont_xp7EmI2VDogQlwib9XTeWFE8TylR9qUkW81ixwiFal9"/>
    <x v="306"/>
    <s v="GMC ren"/>
    <s v="lead_0UPDogduPhLEk9ltObxC9ki5mvf2jufbROcBLOuCEAQ"/>
    <s v="Pragmasys Consulting LLP"/>
    <s v="Gauri Jori"/>
    <s v="user_8jx3L2CDfrbzNnwYUv6Plfha6VxaSGsqcbTXR3sIBZi"/>
    <s v="Manish Balpande"/>
    <s v="2022-07-07 12:09:00.683000+00:00"/>
    <s v="2022-08-17 14:59:39.046000+00:00"/>
    <m/>
    <s v="Pune"/>
    <m/>
    <m/>
    <m/>
    <n v="303"/>
    <m/>
    <m/>
    <m/>
    <m/>
    <m/>
    <m/>
    <m/>
    <s v="PAID_SOCIAL"/>
    <m/>
    <m/>
    <m/>
    <s v="IT Services &amp; IT Consulting"/>
    <m/>
    <m/>
    <m/>
    <m/>
    <m/>
    <m/>
    <m/>
    <m/>
    <m/>
    <m/>
    <m/>
    <m/>
    <s v="Ravi Jaiswal"/>
    <m/>
    <s v="user_5YHA1ZU4iP896lD1YJehdJcMx7ZEgWCpulT4T2c3pJ3"/>
    <s v="Gauri Jori"/>
    <m/>
    <m/>
    <s v="August; September"/>
    <s v="Gated Content"/>
    <m/>
    <m/>
    <s v="Employee Engagement Handbook"/>
    <m/>
    <m/>
    <m/>
    <s v="2022-05-18 04:35:07.490000+00:00"/>
    <s v="2022-10-11 11:05:42.966000+00:00"/>
    <m/>
  </r>
  <r>
    <s v="Mayur Gadiyar"/>
    <n v="50000"/>
    <s v="INR"/>
    <n v="0"/>
    <s v="9/30/22"/>
    <s v="Sales"/>
    <s v="stat_kcR4fZg7TU7jjk1jAVua3qGLRS4J5uFayEjK5j02wtv"/>
    <s v="Unqualified"/>
    <n v="0"/>
    <s v="OpportunityStatusType.Lost"/>
    <s v="cont_l9xXgzYVzRPnihxbuVBPSgjhS2ar4fkg6btiwsVicWh"/>
    <x v="340"/>
    <s v="Loop App"/>
    <s v="lead_ua4hrPsCxFE5AJ2VCbi0aCnxPrnQFpOHHIpq3Y7iFMc"/>
    <s v="AsmitA India Realty"/>
    <s v="Pallab Gupta"/>
    <s v="user_bdUPAGjcS7p6513So3N4g3aWNS5HuBuVJi7bvCPAsLt"/>
    <s v="Mayur Gadiyar"/>
    <s v="2022-08-05 06:08:17.226000+00:00"/>
    <s v="2022-08-17 13:41:31.575000+00:00"/>
    <m/>
    <m/>
    <m/>
    <m/>
    <m/>
    <m/>
    <m/>
    <m/>
    <m/>
    <m/>
    <m/>
    <m/>
    <m/>
    <s v="PAID_SOCIAL"/>
    <m/>
    <m/>
    <m/>
    <m/>
    <m/>
    <m/>
    <m/>
    <m/>
    <m/>
    <m/>
    <m/>
    <m/>
    <m/>
    <m/>
    <m/>
    <m/>
    <m/>
    <m/>
    <s v="user_PApNwMjp7lPIEBp7acretouakdtYNVHpPO9ja9KoR5D"/>
    <s v="Pallab Gupta"/>
    <m/>
    <m/>
    <m/>
    <s v="Gated Content"/>
    <m/>
    <m/>
    <s v="Employee Engagement Calendar"/>
    <m/>
    <m/>
    <m/>
    <s v="2022-06-24 10:05:24.359000+00:00"/>
    <s v="2022-08-17 13:41:31.634000+00:00"/>
    <m/>
  </r>
  <r>
    <s v="Sonal Paithankar"/>
    <n v="3700000"/>
    <s v="INR"/>
    <n v="100"/>
    <s v="8/17/22"/>
    <s v="Sales"/>
    <s v="stat_OZRiD1474QRJIpvnjHCZfiIvKcVD6mIKSSTzg8SwDVx"/>
    <s v="Won- Payment Completed"/>
    <n v="1"/>
    <s v="OpportunityStatusType.Won"/>
    <s v="cont_MHB8d62ChqNONcQ7HNeuAqrQmKGZfgQFpwuZN14Vkb8"/>
    <x v="341"/>
    <s v="GMC Renewal"/>
    <s v="lead_OIp4d1wuLuxZDTPv7qKA7d6E3gXJ0heo8sWAybi2XaX"/>
    <s v="Gleeds"/>
    <s v="Trupti Suryavanshi"/>
    <s v="user_Iwn6da5WKkZqwUySK0oUuCb72pFP5WEm4zAb92ijqFe"/>
    <s v="Sonal Paithankar"/>
    <s v="2022-07-01 12:22:54.175000+00:00"/>
    <s v="2022-08-17 12:51:15.611000+00:00"/>
    <m/>
    <s v="Bangalore"/>
    <m/>
    <m/>
    <m/>
    <n v="325"/>
    <m/>
    <m/>
    <m/>
    <m/>
    <m/>
    <m/>
    <m/>
    <m/>
    <m/>
    <m/>
    <m/>
    <s v="Construction &amp; Real Estate"/>
    <m/>
    <m/>
    <m/>
    <m/>
    <m/>
    <m/>
    <m/>
    <m/>
    <m/>
    <m/>
    <m/>
    <m/>
    <s v="Jitin Gopi"/>
    <m/>
    <s v="user_L8E6IFhq6UCzKLHa45LUUTZCznDuyDwFrGaEp9DXiUM"/>
    <s v="Trupti Suryavanshi"/>
    <s v="Arindam Majee"/>
    <m/>
    <s v="August"/>
    <s v="Cold Call"/>
    <m/>
    <m/>
    <m/>
    <m/>
    <m/>
    <m/>
    <s v="2022-04-28 07:26:27.593000+00:00"/>
    <s v="2022-09-30 06:49:50.800000+00:00"/>
    <s v="GMC"/>
  </r>
  <r>
    <s v="Sonal Paithankar"/>
    <n v="43777"/>
    <s v="INR"/>
    <n v="100"/>
    <s v="8/17/22"/>
    <s v="Sales"/>
    <s v="stat_OZRiD1474QRJIpvnjHCZfiIvKcVD6mIKSSTzg8SwDVx"/>
    <s v="Won- Payment Completed"/>
    <n v="1"/>
    <s v="OpportunityStatusType.Won"/>
    <s v="cont_MHB8d62ChqNONcQ7HNeuAqrQmKGZfgQFpwuZN14Vkb8"/>
    <x v="341"/>
    <s v="GPA Renewal"/>
    <s v="lead_OIp4d1wuLuxZDTPv7qKA7d6E3gXJ0heo8sWAybi2XaX"/>
    <s v="Gleeds"/>
    <s v="Trupti Suryavanshi"/>
    <s v="user_Iwn6da5WKkZqwUySK0oUuCb72pFP5WEm4zAb92ijqFe"/>
    <s v="Sonal Paithankar"/>
    <s v="2022-07-04 06:01:17.663000+00:00"/>
    <s v="2022-08-17 12:51:26.769000+00:00"/>
    <m/>
    <s v="Bangalore"/>
    <m/>
    <m/>
    <m/>
    <n v="325"/>
    <m/>
    <m/>
    <m/>
    <m/>
    <m/>
    <m/>
    <m/>
    <m/>
    <m/>
    <m/>
    <m/>
    <s v="Construction &amp; Real Estate"/>
    <m/>
    <m/>
    <m/>
    <m/>
    <m/>
    <m/>
    <m/>
    <m/>
    <m/>
    <m/>
    <m/>
    <m/>
    <s v="Jitin Gopi"/>
    <m/>
    <s v="user_L8E6IFhq6UCzKLHa45LUUTZCznDuyDwFrGaEp9DXiUM"/>
    <s v="Trupti Suryavanshi"/>
    <s v="Arindam Majee"/>
    <m/>
    <s v="August"/>
    <s v="Cold Call"/>
    <m/>
    <m/>
    <m/>
    <m/>
    <m/>
    <m/>
    <s v="2022-04-28 07:26:27.593000+00:00"/>
    <s v="2022-09-30 06:49:50.800000+00:00"/>
    <s v="GPA"/>
  </r>
  <r>
    <s v="Mayur Gadiyar"/>
    <n v="140000"/>
    <s v="INR"/>
    <n v="0"/>
    <s v="8/31/22"/>
    <s v="Sales"/>
    <s v="stat_kcR4fZg7TU7jjk1jAVua3qGLRS4J5uFayEjK5j02wtv"/>
    <s v="Unqualified"/>
    <n v="0"/>
    <s v="OpportunityStatusType.Lost"/>
    <s v="cont_0rwMUbXQgT9yUak3OoUYOkjubBCSo9lpHc8OUbrVinB"/>
    <x v="342"/>
    <s v="on Hold for 1 month"/>
    <s v="lead_ZtUy7RJgua0myzRActN84K8zxvwCRYxWDUBCPsSUfdh"/>
    <s v="PRODIGITAS IT SERVICES PVT LTD"/>
    <s v="Prateek Wadhwa"/>
    <s v="user_bdUPAGjcS7p6513So3N4g3aWNS5HuBuVJi7bvCPAsLt"/>
    <s v="Mayur Gadiyar"/>
    <s v="2022-07-11 06:28:34.382000+00:00"/>
    <s v="2022-08-17 12:25:09.312000+00:00"/>
    <m/>
    <s v="Pune"/>
    <m/>
    <s v="2020-08-20 10:25:20+00:00"/>
    <m/>
    <n v="16"/>
    <m/>
    <m/>
    <m/>
    <m/>
    <m/>
    <m/>
    <m/>
    <m/>
    <m/>
    <m/>
    <m/>
    <s v="Digital Marketing &amp; Advertising"/>
    <m/>
    <m/>
    <m/>
    <m/>
    <m/>
    <m/>
    <m/>
    <m/>
    <m/>
    <m/>
    <m/>
    <m/>
    <s v="Deepak Yadav"/>
    <m/>
    <s v="user_bdUPAGjcS7p6513So3N4g3aWNS5HuBuVJi7bvCPAsLt"/>
    <s v="Mayur Gadiyar"/>
    <m/>
    <m/>
    <s v="July"/>
    <s v="Existing Account"/>
    <m/>
    <m/>
    <m/>
    <m/>
    <m/>
    <m/>
    <s v="2020-12-06 09:47:15.661000+00:00"/>
    <s v="2022-08-17 12:25:09.414000+00:00"/>
    <s v="GMC"/>
  </r>
  <r>
    <s v="Kashif Ahmad"/>
    <n v="50000"/>
    <s v="INR"/>
    <n v="0"/>
    <s v="8/31/22"/>
    <s v="Sales"/>
    <s v="stat_kcR4fZg7TU7jjk1jAVua3qGLRS4J5uFayEjK5j02wtv"/>
    <s v="Unqualified"/>
    <n v="0"/>
    <s v="OpportunityStatusType.Lost"/>
    <m/>
    <x v="1"/>
    <s v="Fresh - 6 employees&amp; lives"/>
    <s v="lead_0XqkVR4aY5UVqKpJjHSDvCsi7FRMYMu5C6WqNuVN76o"/>
    <s v="Radcam Technologies(Fresh)"/>
    <s v="Daya Gowda"/>
    <s v="user_LKRhV6rhcBe0uL8u70UUGeDjbMupuho4TaiAOCbT7HT"/>
    <s v="Kashif Ahmad"/>
    <s v="2022-07-04 11:43:48.183000+00:00"/>
    <s v="2022-08-17 09:40:29.780000+00:00"/>
    <m/>
    <s v="Bangalore"/>
    <m/>
    <m/>
    <m/>
    <n v="6"/>
    <m/>
    <m/>
    <s v="Facebook"/>
    <m/>
    <m/>
    <m/>
    <m/>
    <s v="PAID_SOCIAL"/>
    <m/>
    <m/>
    <m/>
    <s v="IT Services &amp; IT Consulting"/>
    <m/>
    <m/>
    <m/>
    <m/>
    <m/>
    <m/>
    <m/>
    <m/>
    <m/>
    <m/>
    <m/>
    <m/>
    <m/>
    <m/>
    <s v="user_encRk5bIEFN6ZA11h4WH2AdZTiZpogLSlMIaj0E30SZ"/>
    <s v="Daya Gowda"/>
    <m/>
    <m/>
    <m/>
    <s v="Gated Content"/>
    <m/>
    <m/>
    <s v="Employee Engagement Handbook"/>
    <m/>
    <m/>
    <m/>
    <s v="2022-07-04 05:04:12.989000+00:00"/>
    <s v="2022-09-09 10:02:58.483000+00:00"/>
    <m/>
  </r>
  <r>
    <s v="Kashif Ahmad"/>
    <n v="15000"/>
    <s v="INR"/>
    <n v="0"/>
    <s v="8/31/22"/>
    <s v="Sales"/>
    <s v="stat_kcR4fZg7TU7jjk1jAVua3qGLRS4J5uFayEjK5j02wtv"/>
    <s v="Unqualified"/>
    <n v="0"/>
    <s v="OpportunityStatusType.Lost"/>
    <s v="cont_NRsVtQ6o3aKWy8dJ6u27s2PozMOwRiIUaQkkbMJ7DdY"/>
    <x v="97"/>
    <s v="GPA - Policy already renewed in March"/>
    <s v="lead_dThEeYfgXllQKFGMFkOJdMZMs3z56o0fPI6bay6PwZQ"/>
    <s v="Ross Process Solutions"/>
    <s v="Trupti Suryavanshi"/>
    <s v="user_LKRhV6rhcBe0uL8u70UUGeDjbMupuho4TaiAOCbT7HT"/>
    <s v="Kashif Ahmad"/>
    <s v="2022-08-10 06:33:04.765000+00:00"/>
    <s v="2022-08-17 06:44:46.969000+00:00"/>
    <m/>
    <s v="Pune"/>
    <m/>
    <s v="2022-08-10 06:30:00+00:00"/>
    <m/>
    <n v="50"/>
    <m/>
    <m/>
    <m/>
    <m/>
    <m/>
    <m/>
    <m/>
    <m/>
    <m/>
    <m/>
    <m/>
    <s v="Manufacturing"/>
    <m/>
    <m/>
    <m/>
    <m/>
    <m/>
    <m/>
    <m/>
    <m/>
    <m/>
    <m/>
    <m/>
    <m/>
    <s v="Rakesh Nade"/>
    <m/>
    <s v="user_L8E6IFhq6UCzKLHa45LUUTZCznDuyDwFrGaEp9DXiUM"/>
    <s v="Trupti Suryavanshi"/>
    <m/>
    <m/>
    <s v="August; March"/>
    <s v="Warm Referral"/>
    <s v="Prajakta's reference"/>
    <m/>
    <m/>
    <m/>
    <m/>
    <m/>
    <s v="2022-08-10 06:19:25.327000+00:00"/>
    <s v="2022-09-23 09:34:04.269000+00:00"/>
    <s v="GPA"/>
  </r>
  <r>
    <s v="Nikhil Ahuja"/>
    <n v="200000"/>
    <s v="INR"/>
    <n v="0"/>
    <s v="8/31/22"/>
    <s v="Sales"/>
    <s v="stat_kcR4fZg7TU7jjk1jAVua3qGLRS4J5uFayEjK5j02wtv"/>
    <s v="Unqualified"/>
    <n v="0"/>
    <s v="OpportunityStatusType.Lost"/>
    <s v="cont_JkNJFrqomaObMK0rJrO0RU9uk1eocqFXwcuZyvN4OGm"/>
    <x v="343"/>
    <m/>
    <s v="lead_W6h0HB52Iyuc17isCf5febDVJyVYfO6cjqKA34Mlh0m"/>
    <s v="Blue Matter"/>
    <s v="Nikhil Ahuja"/>
    <s v="user_ocHSJH83OJnHCvKyMbjx8WOOK8PMgAUGIj1qK0q0dMV"/>
    <s v="Nikhil Ahuja"/>
    <s v="2022-08-04 11:34:53.145000+00:00"/>
    <s v="2022-08-17 11:58:35.048000+00:00"/>
    <m/>
    <s v="Mumbai"/>
    <m/>
    <m/>
    <m/>
    <n v="50"/>
    <m/>
    <m/>
    <m/>
    <m/>
    <m/>
    <m/>
    <m/>
    <s v="PAID_SOCIAL"/>
    <m/>
    <m/>
    <m/>
    <m/>
    <m/>
    <m/>
    <m/>
    <m/>
    <m/>
    <m/>
    <m/>
    <m/>
    <m/>
    <m/>
    <m/>
    <m/>
    <m/>
    <m/>
    <s v="user_ocHSJH83OJnHCvKyMbjx8WOOK8PMgAUGIj1qK0q0dMV"/>
    <s v="Nikhil Ahuja"/>
    <m/>
    <m/>
    <s v="August"/>
    <s v="Gated Content"/>
    <m/>
    <m/>
    <s v="Winning talent beyond salary"/>
    <m/>
    <m/>
    <m/>
    <s v="2022-07-20 10:07:21.566000+00:00"/>
    <s v="2022-09-09 11:33:43.895000+00:00"/>
    <s v="GMC"/>
  </r>
  <r>
    <s v="Vikas Gupta"/>
    <n v="5000000"/>
    <s v="INR"/>
    <n v="0"/>
    <s v="9/30/22"/>
    <s v="Sales"/>
    <s v="stat_kcR4fZg7TU7jjk1jAVua3qGLRS4J5uFayEjK5j02wtv"/>
    <s v="Unqualified"/>
    <n v="0"/>
    <s v="OpportunityStatusType.Lost"/>
    <s v="cont_4qXbySWP1sIYeUxccpIlfTARGpAvs8mxzircuOpGc0a"/>
    <x v="344"/>
    <s v="The client wanted to create a separate policy for IIFL Wealth employees but did not get approval from Group CEO and CFO for the same."/>
    <s v="lead_0qoo1Znn5udizY02gerRBdpycCY3fkcsdd3lDNlsSaX"/>
    <s v="IIFL Wealth &amp; asset mangement"/>
    <s v="Gauri Jori"/>
    <s v="user_lccnw70UrYzjPcbxrA5N9qp8LF1vx6aP08yPEdeU06P"/>
    <s v="Vikas Gupta"/>
    <s v="2022-07-14 05:59:33.909000+00:00"/>
    <s v="2022-08-17 06:38:33.014000+00:00"/>
    <m/>
    <s v="Mumbai"/>
    <m/>
    <s v="2020-11-07 07:55:03+00:00"/>
    <m/>
    <n v="1000"/>
    <m/>
    <m/>
    <m/>
    <m/>
    <m/>
    <m/>
    <m/>
    <s v="PAID_SOCIAL"/>
    <m/>
    <m/>
    <m/>
    <s v="Banking &amp; Finance"/>
    <m/>
    <m/>
    <m/>
    <m/>
    <m/>
    <m/>
    <m/>
    <m/>
    <m/>
    <m/>
    <m/>
    <m/>
    <m/>
    <m/>
    <s v="user_5YHA1ZU4iP896lD1YJehdJcMx7ZEgWCpulT4T2c3pJ3"/>
    <s v="Gauri Jori"/>
    <m/>
    <m/>
    <s v="September"/>
    <s v="Cold Call"/>
    <m/>
    <m/>
    <s v="Winning talent beyond salary"/>
    <m/>
    <m/>
    <m/>
    <s v="2020-12-06 09:50:01.430000+00:00"/>
    <s v="2022-09-23 08:57:56.297000+00:00"/>
    <m/>
  </r>
  <r>
    <s v="Vikas Gupta"/>
    <n v="20000000"/>
    <s v="INR"/>
    <n v="0"/>
    <s v="9/30/22"/>
    <s v="Sales"/>
    <s v="stat_kcR4fZg7TU7jjk1jAVua3qGLRS4J5uFayEjK5j02wtv"/>
    <s v="Unqualified"/>
    <n v="0"/>
    <s v="OpportunityStatusType.Lost"/>
    <s v="cont_4qXbySWP1sIYeUxccpIlfTARGpAvs8mxzircuOpGc0a"/>
    <x v="344"/>
    <s v="The client wanted to create a separate policy for IIFL Wealth employees but did not get approval from Group CEO and CFO for the same."/>
    <s v="lead_0qoo1Znn5udizY02gerRBdpycCY3fkcsdd3lDNlsSaX"/>
    <s v="IIFL Wealth &amp; asset mangement"/>
    <s v="Gauri Jori"/>
    <s v="user_lccnw70UrYzjPcbxrA5N9qp8LF1vx6aP08yPEdeU06P"/>
    <s v="Vikas Gupta"/>
    <s v="2022-07-14 05:58:51.476000+00:00"/>
    <s v="2022-08-17 06:38:11.391000+00:00"/>
    <m/>
    <s v="Mumbai"/>
    <m/>
    <s v="2020-11-07 07:55:03+00:00"/>
    <m/>
    <n v="1000"/>
    <m/>
    <m/>
    <m/>
    <m/>
    <m/>
    <m/>
    <m/>
    <s v="PAID_SOCIAL"/>
    <m/>
    <m/>
    <m/>
    <s v="Banking &amp; Finance"/>
    <m/>
    <m/>
    <m/>
    <m/>
    <m/>
    <m/>
    <m/>
    <m/>
    <m/>
    <m/>
    <m/>
    <m/>
    <m/>
    <m/>
    <s v="user_5YHA1ZU4iP896lD1YJehdJcMx7ZEgWCpulT4T2c3pJ3"/>
    <s v="Gauri Jori"/>
    <m/>
    <m/>
    <s v="September"/>
    <s v="Cold Call"/>
    <m/>
    <m/>
    <s v="Winning talent beyond salary"/>
    <m/>
    <m/>
    <m/>
    <s v="2020-12-06 09:50:01.430000+00:00"/>
    <s v="2022-09-23 08:57:56.297000+00:00"/>
    <s v="GMC"/>
  </r>
  <r>
    <s v="Vikas Gupta"/>
    <n v="2700000"/>
    <s v="INR"/>
    <n v="0"/>
    <s v="8/17/22"/>
    <s v="Sales"/>
    <s v="stat_1hn9nRJaLbI53NxPuSQgo90kRpbpKsFlwN4oEGNUTdO"/>
    <s v="Lost"/>
    <n v="0"/>
    <s v="OpportunityStatusType.Lost"/>
    <s v="cont_I2UoJol1nZhD3wTvs1chbURRhWBO1Ut0DiEDtuVrOsg"/>
    <x v="345"/>
    <s v="The client has closed with Go Digit Insurance company and Prudent Insurance Broker. They closed at 23.5 L whereas our price was 28.5L."/>
    <s v="lead_MoYF4iiVU37rbIMEslBMzdq3oRmpvgI5cAxZI63i2rL"/>
    <s v="Indo Amines Limited"/>
    <s v="Pranav Kenjale"/>
    <s v="user_lccnw70UrYzjPcbxrA5N9qp8LF1vx6aP08yPEdeU06P"/>
    <s v="Vikas Gupta"/>
    <s v="2022-06-29 07:41:23.086000+00:00"/>
    <s v="2022-08-17 05:39:39.772000+00:00"/>
    <m/>
    <s v="Mumbai"/>
    <m/>
    <m/>
    <m/>
    <n v="368"/>
    <m/>
    <m/>
    <m/>
    <m/>
    <m/>
    <m/>
    <m/>
    <s v="PAID_SOCIAL"/>
    <m/>
    <m/>
    <m/>
    <s v="Manufacturing"/>
    <m/>
    <m/>
    <m/>
    <m/>
    <m/>
    <m/>
    <m/>
    <m/>
    <m/>
    <m/>
    <m/>
    <m/>
    <s v="Jitin Gopi"/>
    <m/>
    <s v="user_Jujy0sFufO9J3qwY7aNpCCnF6nFZMrfvciNEydEzhaI"/>
    <s v="Shreya Solanki"/>
    <m/>
    <m/>
    <s v="August; September"/>
    <s v="Cold Call; Gated Content"/>
    <s v="Lusha"/>
    <m/>
    <s v="Employee Engagement Handbook"/>
    <m/>
    <m/>
    <m/>
    <s v="2021-11-17 01:30:11.617000+00:00"/>
    <s v="2022-10-10 07:34:54.245000+00:00"/>
    <s v="GMC"/>
  </r>
  <r>
    <s v="Chetan Kumar"/>
    <n v="1500000"/>
    <s v="INR"/>
    <n v="0"/>
    <s v="8/15/22"/>
    <s v="Sales"/>
    <s v="stat_1hn9nRJaLbI53NxPuSQgo90kRpbpKsFlwN4oEGNUTdO"/>
    <s v="Lost"/>
    <n v="0"/>
    <s v="OpportunityStatusType.Lost"/>
    <s v="cont_aJCreJfXvDwxGD45PcNSmHOAo2aBeJOawTuzXCEzzbe"/>
    <x v="346"/>
    <s v="Parental"/>
    <s v="lead_h3Qfn3flavYALWnjw6LpsBK5Dq3QLvmun83EFinDuWr"/>
    <s v="Lindstrom Services India"/>
    <s v="Prateek Wadhwa"/>
    <s v="user_hAuUqCTCw5r4tCUrswIWPSW7LJ1XIBbttZVmJkxmzGq"/>
    <s v="Chetan Kumar"/>
    <s v="2022-07-29 07:46:03.387000+00:00"/>
    <s v="2022-08-17 05:15:29.094000+00:00"/>
    <m/>
    <s v="Mumbai"/>
    <m/>
    <m/>
    <m/>
    <n v="90"/>
    <m/>
    <m/>
    <m/>
    <m/>
    <m/>
    <m/>
    <m/>
    <m/>
    <m/>
    <m/>
    <m/>
    <s v="Manufacturing"/>
    <m/>
    <m/>
    <m/>
    <m/>
    <m/>
    <m/>
    <m/>
    <m/>
    <m/>
    <m/>
    <m/>
    <m/>
    <s v="Rakesh Nade"/>
    <m/>
    <s v="user_FdWFezbLzkYQcGsBUsjZO25nr2poK2nRbqV47Rs5Kfm"/>
    <s v="Prateek Wadhwa"/>
    <m/>
    <m/>
    <s v="September"/>
    <s v="Cold Call"/>
    <s v="Lusha"/>
    <m/>
    <m/>
    <m/>
    <m/>
    <m/>
    <s v="2022-06-13 02:47:02.958000+00:00"/>
    <s v="2022-09-07 08:30:24.064000+00:00"/>
    <s v="GMC"/>
  </r>
  <r>
    <s v="Chetan Kumar"/>
    <n v="2000000"/>
    <s v="INR"/>
    <n v="0"/>
    <s v="8/15/22"/>
    <s v="Sales"/>
    <s v="stat_1hn9nRJaLbI53NxPuSQgo90kRpbpKsFlwN4oEGNUTdO"/>
    <s v="Lost"/>
    <n v="0"/>
    <s v="OpportunityStatusType.Lost"/>
    <s v="cont_aJCreJfXvDwxGD45PcNSmHOAo2aBeJOawTuzXCEzzbe"/>
    <x v="346"/>
    <m/>
    <s v="lead_h3Qfn3flavYALWnjw6LpsBK5Dq3QLvmun83EFinDuWr"/>
    <s v="Lindstrom Services India"/>
    <s v="Prateek Wadhwa"/>
    <s v="user_hAuUqCTCw5r4tCUrswIWPSW7LJ1XIBbttZVmJkxmzGq"/>
    <s v="Chetan Kumar"/>
    <s v="2022-07-29 07:45:33.476000+00:00"/>
    <s v="2022-08-17 05:15:17.657000+00:00"/>
    <m/>
    <s v="Mumbai"/>
    <m/>
    <m/>
    <m/>
    <n v="90"/>
    <m/>
    <m/>
    <m/>
    <m/>
    <m/>
    <m/>
    <m/>
    <m/>
    <m/>
    <m/>
    <m/>
    <s v="Manufacturing"/>
    <m/>
    <m/>
    <m/>
    <m/>
    <m/>
    <m/>
    <m/>
    <m/>
    <m/>
    <m/>
    <m/>
    <m/>
    <s v="Rakesh Nade"/>
    <m/>
    <s v="user_FdWFezbLzkYQcGsBUsjZO25nr2poK2nRbqV47Rs5Kfm"/>
    <s v="Prateek Wadhwa"/>
    <m/>
    <m/>
    <s v="September"/>
    <s v="Cold Call"/>
    <s v="Lusha"/>
    <m/>
    <m/>
    <m/>
    <m/>
    <m/>
    <s v="2022-06-13 02:47:02.958000+00:00"/>
    <s v="2022-09-07 08:30:24.064000+00:00"/>
    <s v="GMC"/>
  </r>
  <r>
    <s v="Manish Balpande"/>
    <n v="1500000"/>
    <s v="INR"/>
    <n v="0"/>
    <s v="8/31/22"/>
    <s v="Sales"/>
    <s v="stat_kcR4fZg7TU7jjk1jAVua3qGLRS4J5uFayEjK5j02wtv"/>
    <s v="Unqualified"/>
    <n v="0"/>
    <s v="OpportunityStatusType.Lost"/>
    <s v="cont_P0oWWGiqRIYAo6r3GZd2PhG0YcsaYFbnjYe28YvsLYv"/>
    <x v="347"/>
    <s v="GTL ren  Discussed with Pranaav - Marking as unqualified."/>
    <s v="lead_HIjwU2tVu4PYrRK9djB05w3iaJgQidQQTNuIXfDPEIh"/>
    <s v="Kewaunee International Group"/>
    <s v="Gauri Jori"/>
    <s v="user_8jx3L2CDfrbzNnwYUv6Plfha6VxaSGsqcbTXR3sIBZi"/>
    <s v="Manish Balpande"/>
    <s v="2022-07-12 12:10:12.779000+00:00"/>
    <s v="2022-08-17 04:43:33.887000+00:00"/>
    <m/>
    <s v="Bangalore"/>
    <m/>
    <m/>
    <m/>
    <n v="185"/>
    <m/>
    <m/>
    <m/>
    <m/>
    <m/>
    <m/>
    <m/>
    <m/>
    <m/>
    <m/>
    <m/>
    <s v="Manufacturing"/>
    <m/>
    <m/>
    <m/>
    <m/>
    <m/>
    <m/>
    <m/>
    <m/>
    <m/>
    <m/>
    <m/>
    <m/>
    <s v="Mrunmay Jalgaonkar; Ravi Jaiswal"/>
    <m/>
    <s v="user_5YHA1ZU4iP896lD1YJehdJcMx7ZEgWCpulT4T2c3pJ3"/>
    <s v="Gauri Jori"/>
    <s v="Komal Chougale"/>
    <m/>
    <s v="August; March"/>
    <s v="Gated Content"/>
    <s v="Naukri.com"/>
    <m/>
    <s v="Downloaded the guide: Employee Wellness Handbook"/>
    <m/>
    <m/>
    <m/>
    <s v="2021-09-14 03:43:49.762000+00:00"/>
    <s v="2022-10-10 02:49:28.613000+00:00"/>
    <m/>
  </r>
  <r>
    <s v="Tejas Kulkarni"/>
    <n v="130000"/>
    <s v="INR"/>
    <n v="0"/>
    <s v="9/30/22"/>
    <s v="Sales"/>
    <s v="stat_kcR4fZg7TU7jjk1jAVua3qGLRS4J5uFayEjK5j02wtv"/>
    <s v="Unqualified"/>
    <n v="0"/>
    <s v="OpportunityStatusType.Lost"/>
    <s v="cont_DMRMG9RmnpMtglr0LxA5Fa2WRiWYix4xdiTgnTy6zD6"/>
    <x v="348"/>
    <s v="GMC (Self) Fresh Requirement 40 Employees Loc: Rajkot"/>
    <s v="lead_YJLrW5hw937Oz08jBlxhuyWlDHSDslsXjtp9f16bkWV"/>
    <s v="Vispan Solutions (Fresh)"/>
    <s v="Mayur Gadiyar"/>
    <s v="user_kbtBHYtBjVDNyI72HTF6C1SCvC7yVBiA6OrBOy3t96U"/>
    <s v="Tejas Kulkarni"/>
    <s v="2021-12-20 09:16:33.809000+00:00"/>
    <s v="2022-08-17 02:26:18.397000+00:00"/>
    <m/>
    <m/>
    <m/>
    <m/>
    <m/>
    <n v="40"/>
    <m/>
    <m/>
    <m/>
    <m/>
    <m/>
    <m/>
    <m/>
    <m/>
    <m/>
    <m/>
    <m/>
    <s v="Professional Services"/>
    <m/>
    <m/>
    <m/>
    <m/>
    <m/>
    <m/>
    <m/>
    <m/>
    <m/>
    <m/>
    <m/>
    <m/>
    <m/>
    <m/>
    <s v="user_bdUPAGjcS7p6513So3N4g3aWNS5HuBuVJi7bvCPAsLt"/>
    <s v="Mayur Gadiyar"/>
    <m/>
    <m/>
    <s v="March"/>
    <s v="Gated Content"/>
    <m/>
    <m/>
    <s v="Downloaded the guide: Employee Wellness Handbook"/>
    <m/>
    <m/>
    <m/>
    <s v="2021-12-20 06:27:38.144000+00:00"/>
    <s v="2022-08-17 02:26:18.455000+00:00"/>
    <m/>
  </r>
  <r>
    <s v="Tejas Kulkarni"/>
    <n v="200000"/>
    <s v="INR"/>
    <n v="0"/>
    <s v="9/14/22"/>
    <s v="Sales"/>
    <s v="stat_kcR4fZg7TU7jjk1jAVua3qGLRS4J5uFayEjK5j02wtv"/>
    <s v="Unqualified"/>
    <n v="0"/>
    <s v="OpportunityStatusType.Lost"/>
    <s v="cont_5WtGUfy6OqeFRwlCqeODOOkhxcaJgf0VALsJ2tYOBVG"/>
    <x v="349"/>
    <s v="Fresh"/>
    <s v="lead_F5Z7hMCaAxeyZ6iEWbfn559W0NGrh2F4JnZuewmBinV"/>
    <s v="Esearch Logix(Fresh)"/>
    <s v="Prateek Wadhwa"/>
    <s v="user_kbtBHYtBjVDNyI72HTF6C1SCvC7yVBiA6OrBOy3t96U"/>
    <s v="Tejas Kulkarni"/>
    <s v="2022-05-26 11:20:37.685000+00:00"/>
    <s v="2022-08-17 02:30:24.546000+00:00"/>
    <m/>
    <m/>
    <m/>
    <m/>
    <m/>
    <m/>
    <m/>
    <m/>
    <m/>
    <m/>
    <m/>
    <m/>
    <m/>
    <s v="ORGANIC_SEARCH"/>
    <m/>
    <m/>
    <m/>
    <m/>
    <m/>
    <m/>
    <m/>
    <m/>
    <m/>
    <m/>
    <m/>
    <m/>
    <m/>
    <m/>
    <m/>
    <m/>
    <m/>
    <m/>
    <s v="user_FdWFezbLzkYQcGsBUsjZO25nr2poK2nRbqV47Rs5Kfm"/>
    <s v="Prateek Wadhwa"/>
    <m/>
    <m/>
    <m/>
    <s v="Gated Content"/>
    <m/>
    <m/>
    <s v="Employee Engagement Handbook"/>
    <m/>
    <m/>
    <m/>
    <s v="2022-05-26 11:05:12.139000+00:00"/>
    <s v="2022-08-17 02:30:24.608000+00:00"/>
    <s v="GMC"/>
  </r>
  <r>
    <s v="Tejas Kulkarni"/>
    <n v="20000"/>
    <s v="INR"/>
    <n v="0"/>
    <s v="8/31/22"/>
    <s v="Sales"/>
    <s v="stat_kcR4fZg7TU7jjk1jAVua3qGLRS4J5uFayEjK5j02wtv"/>
    <s v="Unqualified"/>
    <n v="0"/>
    <s v="OpportunityStatusType.Lost"/>
    <s v="cont_sMjmTzRDEoRl5zP6V8QfvNt2BCU01yLwmbDOl6d67Ij"/>
    <x v="350"/>
    <m/>
    <s v="lead_nTrExC8TRWKiSkjLyIOEa5CpYDzzVVJ0WaHUu4n94JC"/>
    <s v="Stancor Alloy INC"/>
    <s v="Nikhil Ahuja"/>
    <s v="user_kbtBHYtBjVDNyI72HTF6C1SCvC7yVBiA6OrBOy3t96U"/>
    <s v="Tejas Kulkarni"/>
    <s v="2022-07-20 07:12:25.501000+00:00"/>
    <s v="2022-08-17 02:27:04.341000+00:00"/>
    <m/>
    <s v="Mumbai"/>
    <m/>
    <m/>
    <m/>
    <n v="22"/>
    <m/>
    <m/>
    <m/>
    <m/>
    <m/>
    <m/>
    <m/>
    <s v="PAID_SOCIAL"/>
    <m/>
    <m/>
    <m/>
    <m/>
    <m/>
    <m/>
    <m/>
    <m/>
    <m/>
    <m/>
    <m/>
    <m/>
    <m/>
    <m/>
    <m/>
    <m/>
    <m/>
    <m/>
    <s v="user_ocHSJH83OJnHCvKyMbjx8WOOK8PMgAUGIj1qK0q0dMV"/>
    <s v="Nikhil Ahuja"/>
    <m/>
    <m/>
    <s v="June"/>
    <s v="Gated Content"/>
    <m/>
    <m/>
    <s v="Employee Engagement Calendar"/>
    <m/>
    <m/>
    <m/>
    <s v="2022-06-21 16:24:13.994000+00:00"/>
    <s v="2022-08-17 02:27:04.579000+00:00"/>
    <s v="GTL"/>
  </r>
  <r>
    <s v="Tejas Kulkarni"/>
    <n v="400000"/>
    <s v="INR"/>
    <n v="0"/>
    <s v="8/31/22"/>
    <s v="Sales"/>
    <s v="stat_1hn9nRJaLbI53NxPuSQgo90kRpbpKsFlwN4oEGNUTdO"/>
    <s v="Lost"/>
    <n v="0"/>
    <s v="OpportunityStatusType.Lost"/>
    <s v="cont_jijiD2sfi4AVzPz8WU5GeKWW2r5BccOzyrC95H4PEUQ"/>
    <x v="351"/>
    <s v="GMC. No quotes received"/>
    <s v="lead_ZUPbRbQnaoH7aQQnbq8BL8AihQZiHcspoxYVO8jmgEU"/>
    <s v="Atlas Logistics India pvt ltd"/>
    <s v="Daya Gowda"/>
    <s v="user_kbtBHYtBjVDNyI72HTF6C1SCvC7yVBiA6OrBOy3t96U"/>
    <s v="Tejas Kulkarni"/>
    <s v="2022-06-01 05:33:14.305000+00:00"/>
    <s v="2022-08-17 02:24:41.240000+00:00"/>
    <m/>
    <s v="Bangalore"/>
    <m/>
    <m/>
    <m/>
    <n v="50"/>
    <m/>
    <m/>
    <m/>
    <m/>
    <m/>
    <m/>
    <m/>
    <m/>
    <m/>
    <m/>
    <m/>
    <s v="Transportation &amp; Logistics"/>
    <s v="New India"/>
    <m/>
    <m/>
    <m/>
    <m/>
    <m/>
    <m/>
    <m/>
    <m/>
    <m/>
    <m/>
    <m/>
    <m/>
    <m/>
    <s v="user_encRk5bIEFN6ZA11h4WH2AdZTiZpogLSlMIaj0E30SZ"/>
    <s v="Daya Gowda"/>
    <m/>
    <m/>
    <s v="August"/>
    <s v="Cold Call"/>
    <m/>
    <m/>
    <m/>
    <m/>
    <m/>
    <m/>
    <s v="2022-03-30 06:46:00.182000+00:00"/>
    <s v="2022-09-03 02:03:58.497000+00:00"/>
    <m/>
  </r>
  <r>
    <s v="Tejas Kulkarni"/>
    <n v="23000"/>
    <s v="INR"/>
    <n v="0"/>
    <s v="8/31/22"/>
    <s v="Sales"/>
    <s v="stat_1hn9nRJaLbI53NxPuSQgo90kRpbpKsFlwN4oEGNUTdO"/>
    <s v="Lost"/>
    <n v="0"/>
    <s v="OpportunityStatusType.Lost"/>
    <s v="cont_jijiD2sfi4AVzPz8WU5GeKWW2r5BccOzyrC95H4PEUQ"/>
    <x v="351"/>
    <s v="GPA"/>
    <s v="lead_ZUPbRbQnaoH7aQQnbq8BL8AihQZiHcspoxYVO8jmgEU"/>
    <s v="Atlas Logistics India pvt ltd"/>
    <s v="Daya Gowda"/>
    <s v="user_kbtBHYtBjVDNyI72HTF6C1SCvC7yVBiA6OrBOy3t96U"/>
    <s v="Tejas Kulkarni"/>
    <s v="2022-08-08 05:24:14.491000+00:00"/>
    <s v="2022-08-17 02:24:54.324000+00:00"/>
    <m/>
    <s v="Bangalore"/>
    <m/>
    <m/>
    <m/>
    <n v="50"/>
    <m/>
    <m/>
    <m/>
    <m/>
    <m/>
    <m/>
    <m/>
    <m/>
    <m/>
    <m/>
    <m/>
    <s v="Transportation &amp; Logistics"/>
    <s v="New India"/>
    <m/>
    <m/>
    <m/>
    <m/>
    <m/>
    <m/>
    <m/>
    <m/>
    <m/>
    <m/>
    <m/>
    <m/>
    <m/>
    <s v="user_encRk5bIEFN6ZA11h4WH2AdZTiZpogLSlMIaj0E30SZ"/>
    <s v="Daya Gowda"/>
    <m/>
    <m/>
    <s v="August"/>
    <s v="Cold Call"/>
    <m/>
    <m/>
    <m/>
    <m/>
    <m/>
    <m/>
    <s v="2022-03-30 06:46:00.182000+00:00"/>
    <s v="2022-09-03 02:03:58.497000+00:00"/>
    <m/>
  </r>
  <r>
    <s v="Tejas Kulkarni"/>
    <n v="400000"/>
    <s v="INR"/>
    <n v="0"/>
    <d v="2022-09-09T00:00:00"/>
    <s v="Sales"/>
    <s v="stat_kcR4fZg7TU7jjk1jAVua3qGLRS4J5uFayEjK5j02wtv"/>
    <s v="Unqualified"/>
    <n v="0"/>
    <s v="OpportunityStatusType.Lost"/>
    <s v="cont_bo0ldnl0KB9ZQPrsmm9CgVnzg82zGiESgNbMmker93v"/>
    <x v="352"/>
    <s v="Face to Face meeting in Andheri office for GMC policy for 100 people, employee only"/>
    <s v="lead_kM9msk2Em1nkFtO2JcFCPCG0ee4oY7QgWMt74zbSrt4"/>
    <s v="Aczet"/>
    <s v="Shreenath Bhat"/>
    <s v="user_kbtBHYtBjVDNyI72HTF6C1SCvC7yVBiA6OrBOy3t96U"/>
    <s v="Tejas Kulkarni"/>
    <s v="2022-05-04 07:01:45.983000+00:00"/>
    <s v="2022-08-17 02:23:06.408000+00:00"/>
    <m/>
    <s v="Mumbai"/>
    <m/>
    <m/>
    <m/>
    <n v="146"/>
    <m/>
    <m/>
    <m/>
    <m/>
    <m/>
    <m/>
    <m/>
    <m/>
    <m/>
    <m/>
    <m/>
    <s v="Manufacturing"/>
    <m/>
    <m/>
    <m/>
    <m/>
    <m/>
    <m/>
    <m/>
    <m/>
    <m/>
    <m/>
    <m/>
    <m/>
    <s v="Arunkumar Dubey"/>
    <m/>
    <s v="user_vMd4rmcrSbjykdyL2J7rrYn84SWdcNc5FKligrmItPw"/>
    <s v="Shreenath Bhat"/>
    <m/>
    <m/>
    <m/>
    <s v="Cold Call"/>
    <s v="Naukri.com"/>
    <m/>
    <m/>
    <m/>
    <m/>
    <m/>
    <s v="2022-04-03 18:13:46.978000+00:00"/>
    <s v="2022-09-08 10:18:20.544000+00:00"/>
    <s v="GMC"/>
  </r>
  <r>
    <s v="Tejas Kulkarni"/>
    <n v="400000"/>
    <s v="INR"/>
    <n v="0"/>
    <s v="9/23/22"/>
    <s v="Sales"/>
    <s v="stat_kcR4fZg7TU7jjk1jAVua3qGLRS4J5uFayEjK5j02wtv"/>
    <s v="Unqualified"/>
    <n v="0"/>
    <s v="OpportunityStatusType.Lost"/>
    <m/>
    <x v="1"/>
    <m/>
    <s v="lead_ftpbzlQAt6JL9Kx4LLh5Lcs6vAEsl0TtgX3qLCypnix"/>
    <s v="Zenatix Solutions"/>
    <s v="Tulika Chakra"/>
    <s v="user_kbtBHYtBjVDNyI72HTF6C1SCvC7yVBiA6OrBOy3t96U"/>
    <s v="Tejas Kulkarni"/>
    <s v="2022-01-31 10:13:41.042000+00:00"/>
    <s v="2022-08-17 02:22:34.281000+00:00"/>
    <m/>
    <s v="Gurgaon"/>
    <m/>
    <m/>
    <m/>
    <n v="115"/>
    <m/>
    <m/>
    <m/>
    <m/>
    <m/>
    <m/>
    <m/>
    <m/>
    <m/>
    <m/>
    <m/>
    <s v="Professional Services"/>
    <m/>
    <m/>
    <m/>
    <m/>
    <m/>
    <m/>
    <m/>
    <m/>
    <m/>
    <m/>
    <m/>
    <m/>
    <m/>
    <m/>
    <s v="user_doWYUHOvQ3f5K3ugoH7kbrXnoPuCbasVEsKoA9COWQo"/>
    <s v="Daniel Patra"/>
    <m/>
    <m/>
    <s v="May"/>
    <s v="Gated Content"/>
    <m/>
    <m/>
    <s v="Downloaded the guide: Employee Wellness Handbook"/>
    <m/>
    <m/>
    <m/>
    <s v="2021-12-21 10:44:36.496000+00:00"/>
    <s v="2022-09-26 11:42:30.994000+00:00"/>
    <s v="GMC"/>
  </r>
  <r>
    <s v="Tejas Kulkarni"/>
    <n v="600000"/>
    <s v="INR"/>
    <n v="0"/>
    <s v="9/30/22"/>
    <s v="Sales"/>
    <s v="stat_kcR4fZg7TU7jjk1jAVua3qGLRS4J5uFayEjK5j02wtv"/>
    <s v="Unqualified"/>
    <n v="0"/>
    <s v="OpportunityStatusType.Lost"/>
    <s v="cont_8JmvgqK5eYeHmU397mmLH3LWyUyZhlqPscaJvxgXKVj"/>
    <x v="353"/>
    <s v="GTL Fresh Policy. No go ahead from the management yet"/>
    <s v="lead_NnABenjk5ctFmPvjSBcHWJGHemzy1Rt1eW64a3O0gkQ"/>
    <s v="Unnati"/>
    <s v="Aditya Binani"/>
    <s v="user_kbtBHYtBjVDNyI72HTF6C1SCvC7yVBiA6OrBOy3t96U"/>
    <s v="Tejas Kulkarni"/>
    <s v="2022-01-18 10:42:38.682000+00:00"/>
    <s v="2022-08-17 02:15:59.637000+00:00"/>
    <m/>
    <s v="Noida"/>
    <m/>
    <m/>
    <m/>
    <n v="144"/>
    <m/>
    <m/>
    <m/>
    <m/>
    <m/>
    <m/>
    <m/>
    <m/>
    <m/>
    <m/>
    <m/>
    <s v="Others"/>
    <m/>
    <m/>
    <m/>
    <m/>
    <m/>
    <m/>
    <m/>
    <m/>
    <m/>
    <m/>
    <m/>
    <m/>
    <s v="Shekhar Sakore"/>
    <m/>
    <s v="user_g5Yw4Z4XnIbmcGhJO80vdtFdd5ElcDlgYO3q8l82ODn"/>
    <s v="Aditya Binani"/>
    <m/>
    <m/>
    <m/>
    <s v="Cold Call"/>
    <m/>
    <m/>
    <m/>
    <m/>
    <m/>
    <m/>
    <s v="2022-01-18 10:38:06.498000+00:00"/>
    <s v="2022-09-23 09:23:38.150000+00:00"/>
    <m/>
  </r>
  <r>
    <s v="Tejas Kulkarni"/>
    <n v="500000"/>
    <s v="INR"/>
    <n v="0"/>
    <s v="8/31/22"/>
    <s v="Sales"/>
    <s v="stat_kcR4fZg7TU7jjk1jAVua3qGLRS4J5uFayEjK5j02wtv"/>
    <s v="Unqualified"/>
    <n v="0"/>
    <s v="OpportunityStatusType.Lost"/>
    <s v="cont_RmrLOTHhqDcWnheHjxe8lvxKGqd8jIQIJCvBWe3Hk5C"/>
    <x v="354"/>
    <s v="GMC - Fresh policy, have 70 - 80% physically challenged people in the company.  Details regarding the disability  are not shared with us for procuring the quotes (disability certificate , reparable or beyond repair )"/>
    <s v="lead_wbEQFyXNfN3M3tnaN5DaSr6G4JxjhPdTgDhYFGqp8gm"/>
    <s v="Saarathee CRM"/>
    <s v="Shreenath Bhat"/>
    <s v="user_kbtBHYtBjVDNyI72HTF6C1SCvC7yVBiA6OrBOy3t96U"/>
    <s v="Tejas Kulkarni"/>
    <s v="2022-05-25 06:15:08.115000+00:00"/>
    <s v="2022-08-17 02:14:23.442000+00:00"/>
    <m/>
    <s v="Delhi"/>
    <m/>
    <m/>
    <m/>
    <n v="100"/>
    <m/>
    <m/>
    <m/>
    <m/>
    <m/>
    <m/>
    <m/>
    <m/>
    <m/>
    <m/>
    <m/>
    <s v="Others"/>
    <m/>
    <m/>
    <m/>
    <m/>
    <m/>
    <m/>
    <m/>
    <m/>
    <m/>
    <m/>
    <m/>
    <m/>
    <s v="Nilesh Dhanani"/>
    <m/>
    <s v="user_vMd4rmcrSbjykdyL2J7rrYn84SWdcNc5FKligrmItPw"/>
    <s v="Shreenath Bhat"/>
    <m/>
    <m/>
    <m/>
    <s v="Cold Call"/>
    <m/>
    <m/>
    <m/>
    <m/>
    <m/>
    <m/>
    <s v="2022-05-25 05:56:12.315000+00:00"/>
    <s v="2022-08-17 02:14:23.535000+00:00"/>
    <s v="GMC"/>
  </r>
  <r>
    <s v="Mayur Gadiyar"/>
    <n v="555000"/>
    <s v="INR"/>
    <n v="100"/>
    <s v="8/16/22"/>
    <s v="Sales"/>
    <s v="stat_OZRiD1474QRJIpvnjHCZfiIvKcVD6mIKSSTzg8SwDVx"/>
    <s v="Won- Payment Completed"/>
    <n v="1"/>
    <s v="OpportunityStatusType.Won"/>
    <s v="cont_ofqbQBdCUBmO5KMGLR1WQV0gwhvXXeuQ8ziZ091N9Fj"/>
    <x v="355"/>
    <s v="GMC Policy."/>
    <s v="lead_MvwfchdNblkvtbMTvNTKC5hvfWqDEEnGTxu9PVXBSqF"/>
    <s v="Luna Technologies Pvt. Ltd."/>
    <s v="Vinoth Mohan"/>
    <s v="user_bdUPAGjcS7p6513So3N4g3aWNS5HuBuVJi7bvCPAsLt"/>
    <s v="Mayur Gadiyar"/>
    <s v="2022-07-26 10:45:54.178000+00:00"/>
    <s v="2022-08-16 12:42:15.822000+00:00"/>
    <m/>
    <s v="Mumbai"/>
    <m/>
    <m/>
    <m/>
    <n v="215"/>
    <m/>
    <m/>
    <m/>
    <m/>
    <m/>
    <m/>
    <m/>
    <m/>
    <m/>
    <m/>
    <m/>
    <s v="Manufacturing"/>
    <m/>
    <m/>
    <m/>
    <m/>
    <m/>
    <m/>
    <m/>
    <m/>
    <m/>
    <m/>
    <m/>
    <m/>
    <s v="Aniket Vahile"/>
    <m/>
    <s v="user_N2Wvx57ff3o0vmVPS4RR0gXHdA5qVZKmxAMYwKh2zLa"/>
    <s v="Vinoth Mohan"/>
    <s v="Kunal Hire"/>
    <m/>
    <s v="June; May"/>
    <s v="Cold Call"/>
    <s v="Naukri.com"/>
    <m/>
    <m/>
    <m/>
    <m/>
    <m/>
    <s v="2022-07-21 01:35:05.554000+00:00"/>
    <s v="2022-10-20 08:00:01.451000+00:00"/>
    <s v="GMC"/>
  </r>
  <r>
    <s v="Kashif Ahmad"/>
    <n v="100000"/>
    <s v="INR"/>
    <n v="0"/>
    <s v="8/31/22"/>
    <s v="Sales"/>
    <s v="stat_kcR4fZg7TU7jjk1jAVua3qGLRS4J5uFayEjK5j02wtv"/>
    <s v="Unqualified"/>
    <n v="0"/>
    <s v="OpportunityStatusType.Lost"/>
    <s v="cont_yhMvNk9vKnTvTOhGutRjRP9GppfgWZfjPDmbJ2EmLGl"/>
    <x v="356"/>
    <s v="GMC &amp; GPA"/>
    <s v="lead_R8NUlANky5xm1EHQcRp8gScdiRwVGkSM9gdpXaHsZLT"/>
    <s v="TICKET DESIGN PVT LTD"/>
    <s v="Daya Gowda"/>
    <s v="user_LKRhV6rhcBe0uL8u70UUGeDjbMupuho4TaiAOCbT7HT"/>
    <s v="Kashif Ahmad"/>
    <s v="2022-05-23 06:18:55.648000+00:00"/>
    <s v="2022-08-16 13:02:44.492000+00:00"/>
    <m/>
    <s v="Pune"/>
    <m/>
    <s v="2020-08-20 10:25:20+00:00"/>
    <m/>
    <n v="20"/>
    <m/>
    <m/>
    <m/>
    <m/>
    <m/>
    <m/>
    <m/>
    <m/>
    <m/>
    <m/>
    <m/>
    <s v="Professional Services"/>
    <m/>
    <m/>
    <m/>
    <m/>
    <m/>
    <m/>
    <m/>
    <m/>
    <m/>
    <m/>
    <m/>
    <m/>
    <m/>
    <m/>
    <s v="user_encRk5bIEFN6ZA11h4WH2AdZTiZpogLSlMIaj0E30SZ"/>
    <s v="Daya Gowda"/>
    <m/>
    <m/>
    <s v="August"/>
    <s v="Existing Account"/>
    <m/>
    <m/>
    <m/>
    <m/>
    <m/>
    <m/>
    <s v="2020-12-06 09:47:16.618000+00:00"/>
    <s v="2022-08-27 06:45:11.420000+00:00"/>
    <m/>
  </r>
  <r>
    <s v="Vivek Singh"/>
    <n v="1600000"/>
    <s v="INR"/>
    <n v="0"/>
    <s v="8/16/22"/>
    <s v="Sales"/>
    <s v="stat_kcR4fZg7TU7jjk1jAVua3qGLRS4J5uFayEjK5j02wtv"/>
    <s v="Unqualified"/>
    <n v="0"/>
    <s v="OpportunityStatusType.Lost"/>
    <s v="cont_crvDpB5uduaSxLmMuFZcXB9jpO9KiBzo3TLu3ohS6nR"/>
    <x v="357"/>
    <s v="client don't have GPA GTL policy"/>
    <s v="lead_11eqaZJ6cZ2ff6gVntUjCX8g8vz06JRqC3VFuzJzTuv"/>
    <s v="DS Max"/>
    <s v="Vikas Raj"/>
    <s v="user_6dalmZ7hmWD47jhCVGdU1SSEcFMsz9rWtW2jPORgJvj"/>
    <s v="Vivek Singh"/>
    <s v="2022-05-24 05:10:05.057000+00:00"/>
    <s v="2022-08-16 18:17:01.579000+00:00"/>
    <m/>
    <s v="Bangalore"/>
    <m/>
    <m/>
    <m/>
    <n v="31"/>
    <m/>
    <m/>
    <m/>
    <m/>
    <m/>
    <m/>
    <m/>
    <m/>
    <m/>
    <m/>
    <m/>
    <s v="IT Services &amp; IT Consulting"/>
    <m/>
    <m/>
    <m/>
    <m/>
    <m/>
    <m/>
    <m/>
    <m/>
    <m/>
    <m/>
    <m/>
    <m/>
    <s v="Aniket Vahile"/>
    <m/>
    <s v="user_BtmkQ6xvtDyCMLstiH7YmmQURsFQdjarGcnSBd9UgEk"/>
    <s v="Vikas Raj"/>
    <m/>
    <m/>
    <s v="August"/>
    <s v="Cold Call"/>
    <m/>
    <s v="3 and 5 Lakh"/>
    <m/>
    <m/>
    <m/>
    <m/>
    <s v="2022-05-16 06:19:14.801000+00:00"/>
    <s v="2022-10-12 04:30:16.562000+00:00"/>
    <m/>
  </r>
  <r>
    <s v="Tejas Kulkarni"/>
    <n v="1000000"/>
    <s v="INR"/>
    <n v="0"/>
    <d v="2022-09-08T00:00:00"/>
    <s v="Sales"/>
    <s v="stat_1hn9nRJaLbI53NxPuSQgo90kRpbpKsFlwN4oEGNUTdO"/>
    <s v="Lost"/>
    <n v="0"/>
    <s v="OpportunityStatusType.Lost"/>
    <s v="cont_9aCf1OU0kynimsQKJFeU66FU6mThisntthCje00BXuX"/>
    <x v="358"/>
    <s v="Strong relation with the incumbent"/>
    <s v="lead_pSw7zDmdkfCyWSekzDHriA7kszXzhO0bvC9atomChbL"/>
    <s v="Adroit Biomed"/>
    <s v="Vikas Raj"/>
    <s v="user_kbtBHYtBjVDNyI72HTF6C1SCvC7yVBiA6OrBOy3t96U"/>
    <s v="Tejas Kulkarni"/>
    <s v="2022-06-14 06:24:01.155000+00:00"/>
    <s v="2022-08-16 10:08:16.775000+00:00"/>
    <m/>
    <s v="Mumbai"/>
    <m/>
    <m/>
    <m/>
    <n v="150"/>
    <m/>
    <m/>
    <m/>
    <m/>
    <m/>
    <m/>
    <m/>
    <m/>
    <m/>
    <m/>
    <m/>
    <s v="Health, Wellness &amp; Fitness"/>
    <s v="Bajaj Allianz"/>
    <m/>
    <m/>
    <m/>
    <m/>
    <m/>
    <m/>
    <m/>
    <m/>
    <m/>
    <m/>
    <m/>
    <s v="Aniket Vahile"/>
    <m/>
    <s v="user_BtmkQ6xvtDyCMLstiH7YmmQURsFQdjarGcnSBd9UgEk"/>
    <s v="Vikas Raj"/>
    <m/>
    <m/>
    <s v="August"/>
    <s v="Cold Call"/>
    <s v="Naukri.com"/>
    <n v="500000"/>
    <s v="Pharma"/>
    <m/>
    <m/>
    <m/>
    <s v="2022-02-08 21:50:33.215000+00:00"/>
    <s v="2022-09-15 11:19:14.954000+00:00"/>
    <m/>
  </r>
  <r>
    <s v="Tejas Kulkarni"/>
    <n v="800000"/>
    <s v="INR"/>
    <n v="0"/>
    <s v="8/15/22"/>
    <s v="Sales"/>
    <s v="stat_1hn9nRJaLbI53NxPuSQgo90kRpbpKsFlwN4oEGNUTdO"/>
    <s v="Lost"/>
    <n v="0"/>
    <s v="OpportunityStatusType.Lost"/>
    <s v="cont_Zxwmh6z9Ux9qQJQvyj9aY68btSOftq980iMq3b5NYZU"/>
    <x v="1"/>
    <s v="GMC"/>
    <s v="lead_h58HoJnhzwSHLondUremJ7lrvjXh9ETFiJUX4Wp42sA"/>
    <s v="Sero soft solution"/>
    <s v="Mayur Gadiyar"/>
    <s v="user_kbtBHYtBjVDNyI72HTF6C1SCvC7yVBiA6OrBOy3t96U"/>
    <s v="Tejas Kulkarni"/>
    <s v="2022-05-12 06:55:30.368000+00:00"/>
    <s v="2022-08-16 10:10:55.456000+00:00"/>
    <m/>
    <s v="Indore"/>
    <m/>
    <s v="2020-10-27 07:56:27+00:00"/>
    <m/>
    <n v="236"/>
    <m/>
    <m/>
    <m/>
    <m/>
    <m/>
    <m/>
    <m/>
    <m/>
    <m/>
    <m/>
    <m/>
    <s v="IT Services &amp; IT Consulting"/>
    <m/>
    <m/>
    <m/>
    <m/>
    <m/>
    <m/>
    <m/>
    <m/>
    <m/>
    <m/>
    <m/>
    <m/>
    <m/>
    <m/>
    <s v="user_bdUPAGjcS7p6513So3N4g3aWNS5HuBuVJi7bvCPAsLt"/>
    <s v="Mayur Gadiyar"/>
    <m/>
    <m/>
    <s v="August"/>
    <s v="Inbound"/>
    <m/>
    <m/>
    <s v="Nameless Lead"/>
    <m/>
    <m/>
    <m/>
    <s v="2020-12-06 09:49:53.078000+00:00"/>
    <s v="2022-09-30 10:12:24.511000+00:00"/>
    <s v="GMC"/>
  </r>
  <r>
    <s v="Omkar Ghate"/>
    <n v="230000"/>
    <s v="INR"/>
    <n v="0"/>
    <s v="8/15/22"/>
    <s v="Sales"/>
    <s v="stat_1hn9nRJaLbI53NxPuSQgo90kRpbpKsFlwN4oEGNUTdO"/>
    <s v="Lost"/>
    <n v="0"/>
    <s v="OpportunityStatusType.Lost"/>
    <m/>
    <x v="1"/>
    <s v="GMC (1+3)- Renewal Niva Bupa tricked them into buying 1+5 policy where parents were given retail policies"/>
    <s v="lead_Pr47UU4Li9PDIvEvBXwDEsHTb7XOUWIXU7ayaRZhbnW"/>
    <s v="Kodo Technologies Private Limited"/>
    <s v="Bhairavi Jog"/>
    <s v="user_9SBRjyF0n4iWuhUdqRyQkFhl2J4uyNKhFWvvJEvunX8"/>
    <s v="Omkar Ghate"/>
    <s v="2022-05-12 11:56:02.133000+00:00"/>
    <s v="2022-08-16 11:51:24.825000+00:00"/>
    <m/>
    <s v="Mumbai"/>
    <m/>
    <m/>
    <m/>
    <n v="26"/>
    <m/>
    <m/>
    <m/>
    <m/>
    <m/>
    <m/>
    <m/>
    <m/>
    <m/>
    <m/>
    <m/>
    <s v="Consumer Goods &amp; Electronics"/>
    <m/>
    <m/>
    <m/>
    <m/>
    <m/>
    <m/>
    <m/>
    <m/>
    <m/>
    <m/>
    <m/>
    <m/>
    <m/>
    <m/>
    <s v="user_228eUmsdKIb9OItgmiDq1zD4aPZ1eqiapbaLAGeBf8g"/>
    <s v="Bhairavi Jog"/>
    <m/>
    <m/>
    <m/>
    <s v="Gated Content"/>
    <m/>
    <m/>
    <s v="Downloaded the guide: Designing employee healthcare plan"/>
    <m/>
    <m/>
    <m/>
    <s v="2021-11-07 05:27:15.524000+00:00"/>
    <s v="2022-08-25 10:58:53.809000+00:00"/>
    <s v="GMC"/>
  </r>
  <r>
    <s v="Shreenath Bhat"/>
    <n v="250000"/>
    <s v="INR"/>
    <n v="0"/>
    <s v="9/30/22"/>
    <s v="Sales"/>
    <s v="stat_kcR4fZg7TU7jjk1jAVua3qGLRS4J5uFayEjK5j02wtv"/>
    <s v="Unqualified"/>
    <n v="0"/>
    <s v="OpportunityStatusType.Lost"/>
    <s v="cont_EglDyBBwctRqeOz8w87xXlfcjOfJ6i281ZASjgPLbTZ"/>
    <x v="359"/>
    <s v="client stopped responding"/>
    <s v="lead_p0XqgxrV2BngoeWvLXYmHnnAkyaGDX8JMtuLWPLpPkd"/>
    <s v="Winspire Solutions Pvt. Ltd."/>
    <s v="Namrata Aurora"/>
    <s v="user_vMd4rmcrSbjykdyL2J7rrYn84SWdcNc5FKligrmItPw"/>
    <s v="Shreenath Bhat"/>
    <s v="2022-05-16 11:32:07.010000+00:00"/>
    <s v="2022-08-16 08:59:51.997000+00:00"/>
    <m/>
    <s v="Pune"/>
    <m/>
    <m/>
    <m/>
    <n v="139"/>
    <m/>
    <m/>
    <m/>
    <m/>
    <m/>
    <m/>
    <m/>
    <m/>
    <m/>
    <m/>
    <m/>
    <s v="IT Services &amp; IT Consulting"/>
    <m/>
    <m/>
    <m/>
    <m/>
    <m/>
    <m/>
    <m/>
    <m/>
    <m/>
    <m/>
    <m/>
    <m/>
    <s v="Mrunmay Jalgaonkar"/>
    <m/>
    <s v="user_IpBH4s1Av5OVFfQQ3nW0qPDDjwLT9uRfx1sVhml8UQA"/>
    <s v="Namrata Aurora"/>
    <m/>
    <m/>
    <m/>
    <s v="Gated Content"/>
    <s v="Naukri.com"/>
    <m/>
    <s v="Employee Wellness Handbook"/>
    <m/>
    <m/>
    <m/>
    <s v="2022-03-31 13:58:41.960000+00:00"/>
    <s v="2022-09-03 14:41:05.081000+00:00"/>
    <s v="GMC"/>
  </r>
  <r>
    <s v="Omkar Ghate"/>
    <n v="10000"/>
    <s v="INR"/>
    <n v="0"/>
    <s v="9/30/22"/>
    <s v="Sales"/>
    <s v="stat_kcR4fZg7TU7jjk1jAVua3qGLRS4J5uFayEjK5j02wtv"/>
    <s v="Unqualified"/>
    <n v="0"/>
    <s v="OpportunityStatusType.Lost"/>
    <m/>
    <x v="1"/>
    <m/>
    <s v="lead_wF0aMSeSiqSRSMWlN97bQ4CP66VZUY36M6XymvOhq6D"/>
    <s v="Digital Art India Pvt. Ltd."/>
    <s v="Satyam Tiwari"/>
    <s v="user_9SBRjyF0n4iWuhUdqRyQkFhl2J4uyNKhFWvvJEvunX8"/>
    <s v="Omkar Ghate"/>
    <s v="2022-03-07 05:30:23.094000+00:00"/>
    <s v="2022-08-16 09:18:41.612000+00:00"/>
    <m/>
    <s v="Pune"/>
    <m/>
    <m/>
    <m/>
    <n v="20"/>
    <m/>
    <m/>
    <m/>
    <m/>
    <m/>
    <m/>
    <m/>
    <m/>
    <m/>
    <m/>
    <m/>
    <s v="Digital Marketing &amp; Advertising"/>
    <m/>
    <m/>
    <m/>
    <m/>
    <m/>
    <m/>
    <m/>
    <m/>
    <m/>
    <m/>
    <m/>
    <m/>
    <m/>
    <m/>
    <s v="user_PApNwMjp7lPIEBp7acretouakdtYNVHpPO9ja9KoR5D"/>
    <s v="Pallab Gupta"/>
    <m/>
    <m/>
    <m/>
    <s v="Cold Call"/>
    <m/>
    <m/>
    <s v="Vaccine inbound"/>
    <m/>
    <m/>
    <m/>
    <s v="2021-04-07 08:47:28.359000+00:00"/>
    <s v="2022-09-02 06:01:12.944000+00:00"/>
    <s v="GPA"/>
  </r>
  <r>
    <s v="Anshum Naithani"/>
    <n v="1500000"/>
    <s v="INR"/>
    <n v="0"/>
    <s v="8/18/22"/>
    <s v="Sales"/>
    <s v="stat_kcR4fZg7TU7jjk1jAVua3qGLRS4J5uFayEjK5j02wtv"/>
    <s v="Unqualified"/>
    <n v="0"/>
    <s v="OpportunityStatusType.Lost"/>
    <s v="cont_GnIymFk1pSUSN3scXwmcsBEXKxCnulTcr4EGMEBEUgS"/>
    <x v="224"/>
    <m/>
    <s v="lead_XLlWsZ9CY5sQkR0bfaJUChysCz5zbhXQxatsaSiPdGJ"/>
    <s v="IFTAS (Indian Financial Technology &amp; Allied Services)"/>
    <s v="Kaushlya Bhavsar"/>
    <s v="user_GL8PBiV4pvzsQLVHSdZLeMQAQcGjCvLkffg486DHfZJ"/>
    <s v="Anshum Naithani"/>
    <s v="2022-06-08 09:04:47.825000+00:00"/>
    <s v="2022-08-16 09:54:43.853000+00:00"/>
    <m/>
    <s v="Mumbai"/>
    <m/>
    <m/>
    <m/>
    <n v="165"/>
    <m/>
    <m/>
    <m/>
    <m/>
    <m/>
    <m/>
    <m/>
    <m/>
    <m/>
    <m/>
    <m/>
    <s v="IT Services &amp; IT Consulting"/>
    <m/>
    <m/>
    <m/>
    <m/>
    <m/>
    <m/>
    <m/>
    <m/>
    <m/>
    <m/>
    <m/>
    <m/>
    <s v="Rakesh Nade"/>
    <m/>
    <s v="user_vMd4rmcrSbjykdyL2J7rrYn84SWdcNc5FKligrmItPw"/>
    <s v="Shreenath Bhat"/>
    <m/>
    <m/>
    <s v="August"/>
    <s v="Cold Call"/>
    <s v="Lusha"/>
    <m/>
    <s v="Glengarry"/>
    <m/>
    <m/>
    <m/>
    <s v="2021-12-09 09:17:45.383000+00:00"/>
    <s v="2022-09-02 13:47:25.127000+00:00"/>
    <s v="GMC"/>
  </r>
  <r>
    <s v="Mayur Gadiyar"/>
    <n v="245659"/>
    <s v="INR"/>
    <n v="100"/>
    <s v="8/16/22"/>
    <s v="Sales"/>
    <s v="stat_OZRiD1474QRJIpvnjHCZfiIvKcVD6mIKSSTzg8SwDVx"/>
    <s v="Won- Payment Completed"/>
    <n v="1"/>
    <s v="OpportunityStatusType.Won"/>
    <s v="cont_UfCHGtMfmfXWgDCifgyGOUaKtUoGSSUXf0UjOdS8p7V"/>
    <x v="360"/>
    <s v="GMC"/>
    <s v="lead_QfhxCH0UMH7KVi5L7i7yLrcPT1FzrffUVPdTwixAgXb"/>
    <s v="Lyka Labs Ltd."/>
    <s v="Harmanjit Singh"/>
    <s v="user_bdUPAGjcS7p6513So3N4g3aWNS5HuBuVJi7bvCPAsLt"/>
    <s v="Mayur Gadiyar"/>
    <s v="2022-06-07 06:00:21.063000+00:00"/>
    <s v="2022-08-16 07:07:26.726000+00:00"/>
    <m/>
    <s v="Mumbai"/>
    <m/>
    <m/>
    <m/>
    <n v="85"/>
    <m/>
    <m/>
    <m/>
    <m/>
    <m/>
    <m/>
    <m/>
    <m/>
    <m/>
    <m/>
    <m/>
    <s v="Health, Wellness &amp; Fitness"/>
    <m/>
    <m/>
    <m/>
    <m/>
    <m/>
    <m/>
    <m/>
    <m/>
    <m/>
    <m/>
    <m/>
    <m/>
    <m/>
    <m/>
    <s v="user_lwF8ctKa5IyxqATpO2EOw2h0AEPiCMHOgewiH38Ei77"/>
    <s v="Harmanjit Singh"/>
    <s v="Kunal Hire"/>
    <m/>
    <s v="August"/>
    <s v="Cold Call"/>
    <s v="Lusha"/>
    <m/>
    <s v="Pharma"/>
    <m/>
    <m/>
    <m/>
    <s v="2022-02-15 08:53:00.008000+00:00"/>
    <s v="2022-10-19 05:22:37.998000+00:00"/>
    <s v="GMC"/>
  </r>
  <r>
    <s v="Naveen Kumar"/>
    <n v="300000"/>
    <s v="INR"/>
    <n v="0"/>
    <s v="8/17/22"/>
    <s v="Sales"/>
    <s v="stat_1hn9nRJaLbI53NxPuSQgo90kRpbpKsFlwN4oEGNUTdO"/>
    <s v="Lost"/>
    <n v="0"/>
    <s v="OpportunityStatusType.Lost"/>
    <s v="cont_cSgA6FhuWz12kTZ3hkwxX2me3DM2RhC7s64bRUEA8wF"/>
    <x v="297"/>
    <s v="GTL -17th Aug Renewal"/>
    <s v="lead_2cG2CrUZ5rYunrSXILmU5xWowDl2QxccB39v5qA3Njh"/>
    <s v="InterMiles (Jet Privilege Pvt. Ltd)"/>
    <s v="Daya Gowda"/>
    <s v="user_Iwn6da5WKkZqwUySK0oUuCb72pFP5WEm4zAb92ijqFe"/>
    <s v="Sonal Paithankar"/>
    <s v="2022-07-04 05:16:10.843000+00:00"/>
    <s v="2022-08-16 07:37:50.197000+00:00"/>
    <m/>
    <s v="Mumbai"/>
    <m/>
    <m/>
    <m/>
    <n v="69"/>
    <m/>
    <m/>
    <m/>
    <m/>
    <m/>
    <m/>
    <m/>
    <m/>
    <m/>
    <m/>
    <m/>
    <s v="Hospitality &amp; Travel"/>
    <m/>
    <m/>
    <m/>
    <m/>
    <m/>
    <m/>
    <m/>
    <m/>
    <m/>
    <m/>
    <m/>
    <m/>
    <s v="Jitin Gopi"/>
    <m/>
    <s v="user_encRk5bIEFN6ZA11h4WH2AdZTiZpogLSlMIaj0E30SZ"/>
    <s v="Daya Gowda"/>
    <m/>
    <m/>
    <s v="August"/>
    <s v="Cold Call"/>
    <s v="Mr. E"/>
    <m/>
    <m/>
    <m/>
    <m/>
    <m/>
    <s v="2021-11-17 01:30:06.611000+00:00"/>
    <s v="2022-09-16 07:29:39.378000+00:00"/>
    <m/>
  </r>
  <r>
    <s v="Omkar Ghate"/>
    <n v="510000"/>
    <s v="INR"/>
    <n v="0"/>
    <s v="8/15/22"/>
    <s v="Sales"/>
    <s v="stat_1hn9nRJaLbI53NxPuSQgo90kRpbpKsFlwN4oEGNUTdO"/>
    <s v="Lost"/>
    <n v="0"/>
    <s v="OpportunityStatusType.Lost"/>
    <m/>
    <x v="1"/>
    <s v="Our lowest quote was 6.5 Lakhs. They closed on with Go-Digit for 5.10 Lakhs"/>
    <s v="lead_aNmuCk4Ivo9i76U0eeZN7R40VlkCRH3tYBU6lp5Z3sl"/>
    <s v="TRIMASYS CONTROL SOLUTIONS PVT LTD"/>
    <s v="Aditya Binani"/>
    <s v="user_9SBRjyF0n4iWuhUdqRyQkFhl2J4uyNKhFWvvJEvunX8"/>
    <s v="Omkar Ghate"/>
    <s v="2022-05-26 11:11:47.348000+00:00"/>
    <s v="2022-08-16 08:14:08.781000+00:00"/>
    <m/>
    <s v="Pune"/>
    <m/>
    <s v="2020-08-20 10:25:20+00:00"/>
    <m/>
    <n v="120"/>
    <m/>
    <m/>
    <m/>
    <m/>
    <m/>
    <m/>
    <m/>
    <m/>
    <m/>
    <m/>
    <m/>
    <s v="Professional Services"/>
    <m/>
    <m/>
    <m/>
    <m/>
    <m/>
    <m/>
    <m/>
    <m/>
    <m/>
    <m/>
    <m/>
    <m/>
    <m/>
    <m/>
    <s v="user_g5Yw4Z4XnIbmcGhJO80vdtFdd5ElcDlgYO3q8l82ODn"/>
    <s v="Aditya Binani"/>
    <s v="Siddharth Angolkar"/>
    <m/>
    <s v="August"/>
    <s v="Existing Account"/>
    <m/>
    <m/>
    <s v="AM Opps - Jaswanth"/>
    <m/>
    <m/>
    <m/>
    <s v="2020-12-06 09:47:16.723000+00:00"/>
    <s v="2022-09-03 10:57:07.937000+00:00"/>
    <s v="GMC"/>
  </r>
  <r>
    <s v="Anshum Naithani"/>
    <n v="2800000"/>
    <s v="INR"/>
    <n v="0"/>
    <s v="8/31/22"/>
    <s v="Sales"/>
    <s v="stat_kcR4fZg7TU7jjk1jAVua3qGLRS4J5uFayEjK5j02wtv"/>
    <s v="Unqualified"/>
    <n v="0"/>
    <s v="OpportunityStatusType.Lost"/>
    <s v="cont_uNJds60XL6gTg6eQRhokxsWvstSCNdx5kXVxrwwKgEA"/>
    <x v="361"/>
    <m/>
    <s v="lead_IXseItgNcjZzWEiKOFJ77b54lqlPxgZYwn67Ih2Fqwx"/>
    <s v="NCDEX e Markets"/>
    <s v="Tulika Chakra"/>
    <s v="user_GL8PBiV4pvzsQLVHSdZLeMQAQcGjCvLkffg486DHfZJ"/>
    <s v="Anshum Naithani"/>
    <s v="2022-06-13 06:54:29.928000+00:00"/>
    <s v="2022-08-16 06:38:27.283000+00:00"/>
    <m/>
    <s v="Mumbai"/>
    <m/>
    <s v="2021-05-26 11:39:19+00:00"/>
    <m/>
    <n v="800"/>
    <m/>
    <m/>
    <m/>
    <m/>
    <m/>
    <m/>
    <m/>
    <m/>
    <m/>
    <m/>
    <m/>
    <s v="IT Services &amp; IT Consulting; Others"/>
    <m/>
    <m/>
    <m/>
    <m/>
    <m/>
    <m/>
    <m/>
    <m/>
    <m/>
    <m/>
    <m/>
    <m/>
    <s v="Aniket Vahile"/>
    <m/>
    <s v="user_IpBH4s1Av5OVFfQQ3nW0qPDDjwLT9uRfx1sVhml8UQA"/>
    <s v="Namrata Aurora"/>
    <m/>
    <m/>
    <s v="July"/>
    <s v="Gated Content; Inbound"/>
    <s v="Inbound via website"/>
    <m/>
    <s v="Employee Engagement Handbook"/>
    <m/>
    <m/>
    <m/>
    <s v="2021-05-26 11:42:03.397000+00:00"/>
    <s v="2022-09-21 04:07:22.040000+00:00"/>
    <s v="GTL"/>
  </r>
  <r>
    <s v="Anshum Naithani"/>
    <n v="800000"/>
    <s v="INR"/>
    <n v="0"/>
    <s v="9/30/22"/>
    <s v="Sales"/>
    <s v="stat_kcR4fZg7TU7jjk1jAVua3qGLRS4J5uFayEjK5j02wtv"/>
    <s v="Unqualified"/>
    <n v="0"/>
    <s v="OpportunityStatusType.Lost"/>
    <s v="cont_vS0wH9TMlOfbLPKo8kYOfv1MofvrEknrbJxebi7mR7J"/>
    <x v="362"/>
    <s v="They have renewal in September although they have decided to not change the broker and she is only handling the insurance and she is on leave asked me to connect on zoom on Tuesday convinced her for one demo call so we can show her what loop does differently"/>
    <s v="lead_7zKF10ajf7QQjrwVOnO4YIS3jkLGlRF5JRMjMtPB9NR"/>
    <s v="GIA India Laboratory Pvt. Ltd"/>
    <s v="Daniel Patra"/>
    <s v="user_GL8PBiV4pvzsQLVHSdZLeMQAQcGjCvLkffg486DHfZJ"/>
    <s v="Anshum Naithani"/>
    <s v="2022-07-22 07:24:11.553000+00:00"/>
    <s v="2022-08-16 06:42:10.967000+00:00"/>
    <m/>
    <s v="Mumbai"/>
    <m/>
    <m/>
    <m/>
    <n v="120"/>
    <m/>
    <m/>
    <m/>
    <m/>
    <m/>
    <m/>
    <m/>
    <m/>
    <m/>
    <m/>
    <m/>
    <s v="Retail"/>
    <m/>
    <m/>
    <m/>
    <m/>
    <m/>
    <m/>
    <m/>
    <m/>
    <m/>
    <m/>
    <m/>
    <m/>
    <s v="Mrunmay Jalgaonkar"/>
    <m/>
    <s v="user_doWYUHOvQ3f5K3ugoH7kbrXnoPuCbasVEsKoA9COWQo"/>
    <s v="Daniel Patra"/>
    <m/>
    <m/>
    <s v="September"/>
    <s v="Cold Call"/>
    <s v="Naukri.com"/>
    <m/>
    <s v="AM Opps - Kunal"/>
    <m/>
    <m/>
    <m/>
    <s v="2021-08-25 11:24:06.296000+00:00"/>
    <s v="2022-09-27 04:50:13.292000+00:00"/>
    <s v="GMC"/>
  </r>
  <r>
    <s v="Anshum Naithani"/>
    <n v="1000000"/>
    <s v="INR"/>
    <n v="0"/>
    <s v="8/31/22"/>
    <s v="Sales"/>
    <s v="stat_kcR4fZg7TU7jjk1jAVua3qGLRS4J5uFayEjK5j02wtv"/>
    <s v="Unqualified"/>
    <n v="0"/>
    <s v="OpportunityStatusType.Lost"/>
    <s v="cont_uNJds60XL6gTg6eQRhokxsWvstSCNdx5kXVxrwwKgEA"/>
    <x v="361"/>
    <s v="Going ahead with Marsh broker for 10 years"/>
    <s v="lead_IXseItgNcjZzWEiKOFJ77b54lqlPxgZYwn67Ih2Fqwx"/>
    <s v="NCDEX e Markets"/>
    <s v="Tulika Chakra"/>
    <s v="user_GL8PBiV4pvzsQLVHSdZLeMQAQcGjCvLkffg486DHfZJ"/>
    <s v="Anshum Naithani"/>
    <s v="2022-06-13 06:55:30.568000+00:00"/>
    <s v="2022-08-16 06:38:21.749000+00:00"/>
    <m/>
    <s v="Mumbai"/>
    <m/>
    <s v="2021-05-26 11:39:19+00:00"/>
    <m/>
    <n v="800"/>
    <m/>
    <m/>
    <m/>
    <m/>
    <m/>
    <m/>
    <m/>
    <m/>
    <m/>
    <m/>
    <m/>
    <s v="IT Services &amp; IT Consulting; Others"/>
    <m/>
    <m/>
    <m/>
    <m/>
    <m/>
    <m/>
    <m/>
    <m/>
    <m/>
    <m/>
    <m/>
    <m/>
    <s v="Aniket Vahile"/>
    <m/>
    <s v="user_IpBH4s1Av5OVFfQQ3nW0qPDDjwLT9uRfx1sVhml8UQA"/>
    <s v="Namrata Aurora"/>
    <m/>
    <m/>
    <s v="July"/>
    <s v="Gated Content; Inbound"/>
    <s v="Inbound via website"/>
    <m/>
    <s v="Employee Engagement Handbook"/>
    <m/>
    <m/>
    <m/>
    <s v="2021-05-26 11:42:03.397000+00:00"/>
    <s v="2022-09-21 04:07:22.040000+00:00"/>
    <s v="GPA"/>
  </r>
  <r>
    <s v="Pranav Kenjale"/>
    <n v="10000"/>
    <s v="INR"/>
    <n v="0"/>
    <s v="9/30/22"/>
    <s v="Sales"/>
    <s v="stat_kcR4fZg7TU7jjk1jAVua3qGLRS4J5uFayEjK5j02wtv"/>
    <s v="Unqualified"/>
    <n v="0"/>
    <s v="OpportunityStatusType.Lost"/>
    <m/>
    <x v="1"/>
    <m/>
    <s v="lead_ACA2AL5ahsin6qVh8iPZ8m8ELrFJcyrSid9TD9HKEa9"/>
    <s v="Aagite technologies Pvt Ltd (Fresh)"/>
    <s v="Bhairavi Jog"/>
    <s v="user_x9AtbGLhDmWYC9XAmYdfwBt9yiXbgMhBuZpIoFuN8Cd"/>
    <s v="Pranav Kenjale"/>
    <s v="2022-01-13 06:47:53.222000+00:00"/>
    <s v="2022-08-16 06:36:04.348000+00:00"/>
    <m/>
    <s v="Ahmedabad"/>
    <m/>
    <m/>
    <m/>
    <n v="12"/>
    <m/>
    <m/>
    <m/>
    <m/>
    <m/>
    <m/>
    <m/>
    <m/>
    <m/>
    <m/>
    <m/>
    <s v="IT Services &amp; IT Consulting"/>
    <m/>
    <m/>
    <m/>
    <m/>
    <m/>
    <m/>
    <m/>
    <m/>
    <m/>
    <m/>
    <m/>
    <m/>
    <m/>
    <m/>
    <s v="user_228eUmsdKIb9OItgmiDq1zD4aPZ1eqiapbaLAGeBf8g"/>
    <s v="Bhairavi Jog"/>
    <m/>
    <m/>
    <m/>
    <s v="Gated Content"/>
    <m/>
    <m/>
    <s v="Employee Wellness Handbook"/>
    <m/>
    <m/>
    <m/>
    <s v="2022-01-12 11:18:29.500000+00:00"/>
    <s v="2022-08-16 06:36:04.422000+00:00"/>
    <s v="Covid"/>
  </r>
  <r>
    <s v="Pranav Kenjale"/>
    <n v="10000"/>
    <s v="INR"/>
    <n v="0"/>
    <s v="9/30/22"/>
    <s v="Sales"/>
    <s v="stat_kcR4fZg7TU7jjk1jAVua3qGLRS4J5uFayEjK5j02wtv"/>
    <s v="Unqualified"/>
    <n v="0"/>
    <s v="OpportunityStatusType.Lost"/>
    <m/>
    <x v="1"/>
    <m/>
    <s v="lead_ACA2AL5ahsin6qVh8iPZ8m8ELrFJcyrSid9TD9HKEa9"/>
    <s v="Aagite technologies Pvt Ltd (Fresh)"/>
    <s v="Bhairavi Jog"/>
    <s v="user_x9AtbGLhDmWYC9XAmYdfwBt9yiXbgMhBuZpIoFuN8Cd"/>
    <s v="Pranav Kenjale"/>
    <s v="2022-01-13 06:47:31.925000+00:00"/>
    <s v="2022-08-16 06:35:58.738000+00:00"/>
    <m/>
    <s v="Ahmedabad"/>
    <m/>
    <m/>
    <m/>
    <n v="12"/>
    <m/>
    <m/>
    <m/>
    <m/>
    <m/>
    <m/>
    <m/>
    <m/>
    <m/>
    <m/>
    <m/>
    <s v="IT Services &amp; IT Consulting"/>
    <m/>
    <m/>
    <m/>
    <m/>
    <m/>
    <m/>
    <m/>
    <m/>
    <m/>
    <m/>
    <m/>
    <m/>
    <m/>
    <m/>
    <s v="user_228eUmsdKIb9OItgmiDq1zD4aPZ1eqiapbaLAGeBf8g"/>
    <s v="Bhairavi Jog"/>
    <m/>
    <m/>
    <m/>
    <s v="Gated Content"/>
    <m/>
    <m/>
    <s v="Employee Wellness Handbook"/>
    <m/>
    <m/>
    <m/>
    <s v="2022-01-12 11:18:29.500000+00:00"/>
    <s v="2022-08-16 06:36:04.422000+00:00"/>
    <s v="GPA"/>
  </r>
  <r>
    <s v="Pranav Kenjale"/>
    <n v="50000"/>
    <s v="INR"/>
    <n v="0"/>
    <s v="9/30/22"/>
    <s v="Sales"/>
    <s v="stat_kcR4fZg7TU7jjk1jAVua3qGLRS4J5uFayEjK5j02wtv"/>
    <s v="Unqualified"/>
    <n v="0"/>
    <s v="OpportunityStatusType.Lost"/>
    <m/>
    <x v="1"/>
    <m/>
    <s v="lead_ACA2AL5ahsin6qVh8iPZ8m8ELrFJcyrSid9TD9HKEa9"/>
    <s v="Aagite technologies Pvt Ltd (Fresh)"/>
    <s v="Bhairavi Jog"/>
    <s v="user_x9AtbGLhDmWYC9XAmYdfwBt9yiXbgMhBuZpIoFuN8Cd"/>
    <s v="Pranav Kenjale"/>
    <s v="2022-01-13 06:46:59.425000+00:00"/>
    <s v="2022-08-16 06:35:50.380000+00:00"/>
    <m/>
    <s v="Ahmedabad"/>
    <m/>
    <m/>
    <m/>
    <n v="12"/>
    <m/>
    <m/>
    <m/>
    <m/>
    <m/>
    <m/>
    <m/>
    <m/>
    <m/>
    <m/>
    <m/>
    <s v="IT Services &amp; IT Consulting"/>
    <m/>
    <m/>
    <m/>
    <m/>
    <m/>
    <m/>
    <m/>
    <m/>
    <m/>
    <m/>
    <m/>
    <m/>
    <m/>
    <m/>
    <s v="user_228eUmsdKIb9OItgmiDq1zD4aPZ1eqiapbaLAGeBf8g"/>
    <s v="Bhairavi Jog"/>
    <m/>
    <m/>
    <m/>
    <s v="Gated Content"/>
    <m/>
    <m/>
    <s v="Employee Wellness Handbook"/>
    <m/>
    <m/>
    <m/>
    <s v="2022-01-12 11:18:29.500000+00:00"/>
    <s v="2022-08-16 06:36:04.422000+00:00"/>
    <s v="GMC"/>
  </r>
  <r>
    <s v="Anshum Naithani"/>
    <n v="2000000"/>
    <s v="INR"/>
    <n v="0"/>
    <s v="8/18/22"/>
    <s v="Sales"/>
    <s v="stat_kcR4fZg7TU7jjk1jAVua3qGLRS4J5uFayEjK5j02wtv"/>
    <s v="Unqualified"/>
    <n v="0"/>
    <s v="OpportunityStatusType.Lost"/>
    <s v="cont_GnIymFk1pSUSN3scXwmcsBEXKxCnulTcr4EGMEBEUgS"/>
    <x v="224"/>
    <s v="F2F meeting done 1 more meeting with descion makers aligned for this week"/>
    <s v="lead_XLlWsZ9CY5sQkR0bfaJUChysCz5zbhXQxatsaSiPdGJ"/>
    <s v="IFTAS (Indian Financial Technology &amp; Allied Services)"/>
    <s v="Kaushlya Bhavsar"/>
    <s v="user_GL8PBiV4pvzsQLVHSdZLeMQAQcGjCvLkffg486DHfZJ"/>
    <s v="Anshum Naithani"/>
    <s v="2022-06-08 09:04:06.216000+00:00"/>
    <s v="2022-08-16 06:35:24.318000+00:00"/>
    <m/>
    <s v="Mumbai"/>
    <m/>
    <m/>
    <m/>
    <n v="165"/>
    <m/>
    <m/>
    <m/>
    <m/>
    <m/>
    <m/>
    <m/>
    <m/>
    <m/>
    <m/>
    <m/>
    <s v="IT Services &amp; IT Consulting"/>
    <m/>
    <m/>
    <m/>
    <m/>
    <m/>
    <m/>
    <m/>
    <m/>
    <m/>
    <m/>
    <m/>
    <m/>
    <s v="Rakesh Nade"/>
    <m/>
    <s v="user_vMd4rmcrSbjykdyL2J7rrYn84SWdcNc5FKligrmItPw"/>
    <s v="Shreenath Bhat"/>
    <m/>
    <m/>
    <s v="August"/>
    <s v="Cold Call"/>
    <s v="Lusha"/>
    <m/>
    <s v="Glengarry"/>
    <m/>
    <m/>
    <m/>
    <s v="2021-12-09 09:17:45.383000+00:00"/>
    <s v="2022-09-02 13:47:25.127000+00:00"/>
    <s v="GMC"/>
  </r>
  <r>
    <s v="Anshum Naithani"/>
    <n v="100000"/>
    <s v="INR"/>
    <n v="0"/>
    <s v="8/17/22"/>
    <s v="Sales"/>
    <s v="stat_kcR4fZg7TU7jjk1jAVua3qGLRS4J5uFayEjK5j02wtv"/>
    <s v="Unqualified"/>
    <n v="0"/>
    <s v="OpportunityStatusType.Lost"/>
    <s v="cont_GnIymFk1pSUSN3scXwmcsBEXKxCnulTcr4EGMEBEUgS"/>
    <x v="224"/>
    <m/>
    <s v="lead_XLlWsZ9CY5sQkR0bfaJUChysCz5zbhXQxatsaSiPdGJ"/>
    <s v="IFTAS (Indian Financial Technology &amp; Allied Services)"/>
    <s v="Kaushlya Bhavsar"/>
    <s v="user_GL8PBiV4pvzsQLVHSdZLeMQAQcGjCvLkffg486DHfZJ"/>
    <s v="Anshum Naithani"/>
    <s v="2022-06-08 09:05:19.364000+00:00"/>
    <s v="2022-08-16 06:35:29.670000+00:00"/>
    <m/>
    <s v="Mumbai"/>
    <m/>
    <m/>
    <m/>
    <n v="165"/>
    <m/>
    <m/>
    <m/>
    <m/>
    <m/>
    <m/>
    <m/>
    <m/>
    <m/>
    <m/>
    <m/>
    <s v="IT Services &amp; IT Consulting"/>
    <m/>
    <m/>
    <m/>
    <m/>
    <m/>
    <m/>
    <m/>
    <m/>
    <m/>
    <m/>
    <m/>
    <m/>
    <s v="Rakesh Nade"/>
    <m/>
    <s v="user_vMd4rmcrSbjykdyL2J7rrYn84SWdcNc5FKligrmItPw"/>
    <s v="Shreenath Bhat"/>
    <m/>
    <m/>
    <s v="August"/>
    <s v="Cold Call"/>
    <s v="Lusha"/>
    <m/>
    <s v="Glengarry"/>
    <m/>
    <m/>
    <m/>
    <s v="2021-12-09 09:17:45.383000+00:00"/>
    <s v="2022-09-02 13:47:25.127000+00:00"/>
    <s v="GPA"/>
  </r>
  <r>
    <s v="Moziez Chamadia"/>
    <n v="2500000"/>
    <s v="INR"/>
    <n v="0"/>
    <d v="2022-10-09T00:00:00"/>
    <s v="Sales"/>
    <s v="stat_kcR4fZg7TU7jjk1jAVua3qGLRS4J5uFayEjK5j02wtv"/>
    <s v="Unqualified"/>
    <n v="0"/>
    <s v="OpportunityStatusType.Lost"/>
    <s v="cont_aJu41dGEMj7aygFYOurmejtCXctfBULF4c4LKPM6LMG"/>
    <x v="363"/>
    <m/>
    <s v="lead_PFmfM1ynnNu4B3iFFF4BIOHgXrdWPD1nH0FvcDCdomN"/>
    <s v="JECON ENGINEERS"/>
    <s v="Prateek Wadhwa"/>
    <s v="user_IgNfKH7wuLLjHvexoMm2PXWcnF3zYft0ZbMTyfwKRUg"/>
    <s v="Moziez Chamadia"/>
    <s v="2022-07-11 08:52:27.863000+00:00"/>
    <s v="2022-08-16 06:05:13.787000+00:00"/>
    <m/>
    <s v="Vadodara"/>
    <m/>
    <m/>
    <m/>
    <n v="117"/>
    <m/>
    <m/>
    <m/>
    <m/>
    <m/>
    <m/>
    <m/>
    <m/>
    <m/>
    <m/>
    <m/>
    <s v="Manufacturing"/>
    <m/>
    <m/>
    <m/>
    <m/>
    <m/>
    <m/>
    <m/>
    <m/>
    <m/>
    <m/>
    <m/>
    <m/>
    <s v="Rakesh Nade"/>
    <m/>
    <s v="user_FdWFezbLzkYQcGsBUsjZO25nr2poK2nRbqV47Rs5Kfm"/>
    <s v="Prateek Wadhwa"/>
    <m/>
    <m/>
    <s v="September"/>
    <s v="Cold Call"/>
    <s v="Lusha"/>
    <m/>
    <m/>
    <m/>
    <m/>
    <m/>
    <s v="2022-06-06 04:35:04.185000+00:00"/>
    <s v="2022-09-09 04:24:36.923000+00:00"/>
    <s v="GMC"/>
  </r>
  <r>
    <s v="Navin Panjwani"/>
    <n v="10000"/>
    <s v="INR"/>
    <n v="0"/>
    <s v="8/31/22"/>
    <s v="Sales"/>
    <s v="stat_1hn9nRJaLbI53NxPuSQgo90kRpbpKsFlwN4oEGNUTdO"/>
    <s v="Lost"/>
    <n v="0"/>
    <s v="OpportunityStatusType.Lost"/>
    <s v="cont_cyxQ5cF3WF01YVJSEHxrxANxRcjG7i4K2liamUKqN6r"/>
    <x v="364"/>
    <s v="GPA"/>
    <s v="lead_Bwl2blWszw3hsyBSsINAlXKct2oJFp5nD6LgqdK5Zp2"/>
    <s v="Stirred Creative Advertising Private Limited"/>
    <s v="Daya Gowda"/>
    <s v="user_sD3YjSs92XKUfD0OPHeo886g6tW6aCM0iUhX5VVUuJi"/>
    <s v="Navin Panjwani"/>
    <s v="2022-05-12 10:08:01.960000+00:00"/>
    <s v="2022-08-16 05:59:33.306000+00:00"/>
    <m/>
    <s v="Bangalore"/>
    <m/>
    <m/>
    <m/>
    <n v="93"/>
    <m/>
    <m/>
    <m/>
    <m/>
    <m/>
    <m/>
    <m/>
    <m/>
    <m/>
    <m/>
    <m/>
    <s v="Digital Marketing &amp; Advertising"/>
    <s v="ICICI"/>
    <m/>
    <m/>
    <m/>
    <m/>
    <m/>
    <m/>
    <m/>
    <m/>
    <m/>
    <m/>
    <m/>
    <s v="Prashant Abhang"/>
    <m/>
    <s v="user_encRk5bIEFN6ZA11h4WH2AdZTiZpogLSlMIaj0E30SZ"/>
    <s v="Daya Gowda"/>
    <m/>
    <m/>
    <s v="August"/>
    <s v="Cold Call"/>
    <m/>
    <m/>
    <m/>
    <m/>
    <m/>
    <m/>
    <s v="2022-04-20 10:10:53.411000+00:00"/>
    <s v="2022-09-08 12:56:02.837000+00:00"/>
    <m/>
  </r>
  <r>
    <s v="Pooja Gawas"/>
    <n v="12000000"/>
    <s v="INR"/>
    <n v="0"/>
    <s v="8/13/22"/>
    <s v="Sales"/>
    <s v="stat_1hn9nRJaLbI53NxPuSQgo90kRpbpKsFlwN4oEGNUTdO"/>
    <s v="Lost"/>
    <n v="0"/>
    <s v="OpportunityStatusType.Lost"/>
    <m/>
    <x v="1"/>
    <s v="GMC"/>
    <s v="lead_LrH0qFm4QHu99mokQjFhTGuG0ZkAD7631qGRKo6iqAV"/>
    <s v="Kolte Patil Developers PUNE"/>
    <s v="Pallab Gupta"/>
    <s v="user_KLETV1op4MIjvKQ12xGsWi23CuPjDE6PT29nwG6T3MY"/>
    <s v="Pooja Gawas"/>
    <s v="2022-07-28 08:30:42.623000+00:00"/>
    <s v="2022-08-16 04:38:01.346000+00:00"/>
    <m/>
    <s v="Pune"/>
    <m/>
    <m/>
    <m/>
    <n v="1087"/>
    <m/>
    <m/>
    <m/>
    <m/>
    <m/>
    <m/>
    <m/>
    <m/>
    <m/>
    <m/>
    <m/>
    <s v="Others"/>
    <m/>
    <m/>
    <m/>
    <m/>
    <m/>
    <m/>
    <m/>
    <m/>
    <m/>
    <m/>
    <m/>
    <m/>
    <s v="Yogesh Paigude"/>
    <m/>
    <s v="user_PApNwMjp7lPIEBp7acretouakdtYNVHpPO9ja9KoR5D"/>
    <s v="Pallab Gupta"/>
    <m/>
    <m/>
    <s v="August"/>
    <s v="Cold Call"/>
    <m/>
    <m/>
    <s v="AM Opps - Sachin"/>
    <m/>
    <m/>
    <m/>
    <s v="2022-05-12 08:33:57.235000+00:00"/>
    <s v="2022-10-08 00:19:47.236000+00:00"/>
    <s v="GMC"/>
  </r>
  <r>
    <s v="Navin Panjwani"/>
    <n v="200000"/>
    <s v="INR"/>
    <n v="0"/>
    <s v="8/31/22"/>
    <s v="Sales"/>
    <s v="stat_1hn9nRJaLbI53NxPuSQgo90kRpbpKsFlwN4oEGNUTdO"/>
    <s v="Lost"/>
    <n v="0"/>
    <s v="OpportunityStatusType.Lost"/>
    <m/>
    <x v="1"/>
    <s v="GMC"/>
    <s v="lead_Bwl2blWszw3hsyBSsINAlXKct2oJFp5nD6LgqdK5Zp2"/>
    <s v="Stirred Creative Advertising Private Limited"/>
    <s v="Daya Gowda"/>
    <s v="user_sD3YjSs92XKUfD0OPHeo886g6tW6aCM0iUhX5VVUuJi"/>
    <s v="Navin Panjwani"/>
    <s v="2022-05-12 10:07:03.516000+00:00"/>
    <s v="2022-08-16 05:59:25.432000+00:00"/>
    <m/>
    <s v="Bangalore"/>
    <m/>
    <m/>
    <m/>
    <n v="93"/>
    <m/>
    <m/>
    <m/>
    <m/>
    <m/>
    <m/>
    <m/>
    <m/>
    <m/>
    <m/>
    <m/>
    <s v="Digital Marketing &amp; Advertising"/>
    <s v="ICICI"/>
    <m/>
    <m/>
    <m/>
    <m/>
    <m/>
    <m/>
    <m/>
    <m/>
    <m/>
    <m/>
    <m/>
    <s v="Prashant Abhang"/>
    <m/>
    <s v="user_encRk5bIEFN6ZA11h4WH2AdZTiZpogLSlMIaj0E30SZ"/>
    <s v="Daya Gowda"/>
    <m/>
    <m/>
    <s v="August"/>
    <s v="Cold Call"/>
    <m/>
    <m/>
    <m/>
    <m/>
    <m/>
    <m/>
    <s v="2022-04-20 10:10:53.411000+00:00"/>
    <s v="2022-09-08 12:56:02.837000+00:00"/>
    <m/>
  </r>
  <r>
    <s v="Manish Balpande"/>
    <n v="200000"/>
    <s v="INR"/>
    <n v="0"/>
    <s v="8/15/22"/>
    <s v="Sales"/>
    <s v="stat_kcR4fZg7TU7jjk1jAVua3qGLRS4J5uFayEjK5j02wtv"/>
    <s v="Unqualified"/>
    <n v="0"/>
    <s v="OpportunityStatusType.Lost"/>
    <m/>
    <x v="1"/>
    <s v="GMC-FRESH"/>
    <s v="lead_CkXeKgCUCYMQ3DEHWay25VBTcQHYIm5wbD7S3lf1EqB"/>
    <s v="Heelium sports pvt ltd"/>
    <s v="Bharti Bankey"/>
    <s v="user_8jx3L2CDfrbzNnwYUv6Plfha6VxaSGsqcbTXR3sIBZi"/>
    <s v="Manish Balpande"/>
    <s v="2022-07-01 08:55:13.502000+00:00"/>
    <s v="2022-08-16 04:21:55.588000+00:00"/>
    <m/>
    <s v="Pune"/>
    <m/>
    <m/>
    <m/>
    <n v="30"/>
    <m/>
    <m/>
    <m/>
    <m/>
    <m/>
    <m/>
    <m/>
    <m/>
    <m/>
    <m/>
    <m/>
    <s v="Sports &amp; Entertainment"/>
    <m/>
    <m/>
    <m/>
    <m/>
    <m/>
    <m/>
    <m/>
    <m/>
    <m/>
    <m/>
    <m/>
    <m/>
    <m/>
    <m/>
    <s v="user_elsJRWsVnVWXwXYDqwMxWZeO0sLXCWVtdfpMy6LREbN"/>
    <s v="Suraj Jadhav"/>
    <m/>
    <m/>
    <m/>
    <s v="Cold Call"/>
    <m/>
    <m/>
    <m/>
    <m/>
    <m/>
    <m/>
    <s v="2022-06-29 08:48:27.282000+00:00"/>
    <s v="2022-10-03 10:54:48.415000+00:00"/>
    <m/>
  </r>
  <r>
    <s v="Navin Panjwani"/>
    <n v="50000"/>
    <s v="INR"/>
    <n v="0"/>
    <s v="8/31/22"/>
    <s v="Sales"/>
    <s v="stat_1hn9nRJaLbI53NxPuSQgo90kRpbpKsFlwN4oEGNUTdO"/>
    <s v="Lost"/>
    <n v="0"/>
    <s v="OpportunityStatusType.Lost"/>
    <s v="cont_cInbZCl5OH8zyovEFXiR26nZ4pLFz6GPP2gvQCRGIWO"/>
    <x v="365"/>
    <s v="GPA ren"/>
    <s v="lead_YLJEgoFH5DFBF6577y67YrwgMNhezXR7ja1t3t4PMX2"/>
    <s v="Hepatica Technologies Pvt Ltd"/>
    <s v="Gauri Jori"/>
    <s v="user_sD3YjSs92XKUfD0OPHeo886g6tW6aCM0iUhX5VVUuJi"/>
    <s v="Navin Panjwani"/>
    <s v="2022-07-01 12:26:12.699000+00:00"/>
    <s v="2022-08-16 04:33:32.620000+00:00"/>
    <m/>
    <s v="Bangalore"/>
    <m/>
    <m/>
    <m/>
    <n v="67"/>
    <m/>
    <m/>
    <m/>
    <m/>
    <m/>
    <m/>
    <m/>
    <m/>
    <m/>
    <m/>
    <m/>
    <s v="Manufacturing"/>
    <m/>
    <m/>
    <m/>
    <m/>
    <m/>
    <m/>
    <m/>
    <m/>
    <m/>
    <m/>
    <m/>
    <m/>
    <s v="Aniket Vahile"/>
    <m/>
    <s v="user_5YHA1ZU4iP896lD1YJehdJcMx7ZEgWCpulT4T2c3pJ3"/>
    <s v="Gauri Jori"/>
    <m/>
    <m/>
    <s v="August"/>
    <s v="Gated Content"/>
    <s v="Lusha"/>
    <m/>
    <s v="Downloaded the guide: Designing employee healthcare plan"/>
    <m/>
    <m/>
    <m/>
    <s v="2021-10-20 06:27:23.798000+00:00"/>
    <s v="2022-09-07 10:39:16.593000+00:00"/>
    <m/>
  </r>
  <r>
    <s v="Navin Panjwani"/>
    <n v="400000"/>
    <s v="INR"/>
    <n v="0"/>
    <s v="8/13/22"/>
    <s v="Sales"/>
    <s v="stat_1hn9nRJaLbI53NxPuSQgo90kRpbpKsFlwN4oEGNUTdO"/>
    <s v="Lost"/>
    <n v="0"/>
    <s v="OpportunityStatusType.Lost"/>
    <s v="cont_cInbZCl5OH8zyovEFXiR26nZ4pLFz6GPP2gvQCRGIWO"/>
    <x v="365"/>
    <s v="GMC ren"/>
    <s v="lead_YLJEgoFH5DFBF6577y67YrwgMNhezXR7ja1t3t4PMX2"/>
    <s v="Hepatica Technologies Pvt Ltd"/>
    <s v="Gauri Jori"/>
    <s v="user_sD3YjSs92XKUfD0OPHeo886g6tW6aCM0iUhX5VVUuJi"/>
    <s v="Navin Panjwani"/>
    <s v="2022-07-01 12:25:49.946000+00:00"/>
    <s v="2022-08-16 04:33:25.568000+00:00"/>
    <m/>
    <s v="Bangalore"/>
    <m/>
    <m/>
    <m/>
    <n v="67"/>
    <m/>
    <m/>
    <m/>
    <m/>
    <m/>
    <m/>
    <m/>
    <m/>
    <m/>
    <m/>
    <m/>
    <s v="Manufacturing"/>
    <m/>
    <m/>
    <m/>
    <m/>
    <m/>
    <m/>
    <m/>
    <m/>
    <m/>
    <m/>
    <m/>
    <m/>
    <s v="Aniket Vahile"/>
    <m/>
    <s v="user_5YHA1ZU4iP896lD1YJehdJcMx7ZEgWCpulT4T2c3pJ3"/>
    <s v="Gauri Jori"/>
    <m/>
    <m/>
    <s v="August"/>
    <s v="Gated Content"/>
    <s v="Lusha"/>
    <m/>
    <s v="Downloaded the guide: Designing employee healthcare plan"/>
    <m/>
    <m/>
    <m/>
    <s v="2021-10-20 06:27:23.798000+00:00"/>
    <s v="2022-09-07 10:39:16.593000+00:00"/>
    <m/>
  </r>
  <r>
    <s v="Moziez Chamadia"/>
    <n v="1867380"/>
    <s v="INR"/>
    <n v="100"/>
    <d v="2022-12-08T00:00:00"/>
    <s v="Sales"/>
    <s v="stat_OZRiD1474QRJIpvnjHCZfiIvKcVD6mIKSSTzg8SwDVx"/>
    <s v="Won- Payment Completed"/>
    <n v="1"/>
    <s v="OpportunityStatusType.Won"/>
    <m/>
    <x v="1"/>
    <m/>
    <s v="lead_OzYcwLKTkDHefTNRVUjKhZ2uaW9kdQMFZ3QUib3EFuD"/>
    <s v="Umbrella Infocare Pvt Ltd"/>
    <s v="Kaushlya Bhavsar"/>
    <s v="user_IgNfKH7wuLLjHvexoMm2PXWcnF3zYft0ZbMTyfwKRUg"/>
    <s v="Moziez Chamadia"/>
    <s v="2022-04-20 12:38:14.679000+00:00"/>
    <s v="2022-08-12 16:01:34.451000+00:00"/>
    <m/>
    <s v="Mumbai"/>
    <m/>
    <s v="2022-04-19 12:41:11+00:00"/>
    <m/>
    <n v="214"/>
    <m/>
    <m/>
    <m/>
    <m/>
    <m/>
    <m/>
    <m/>
    <s v="DIRECT_TRAFFIC"/>
    <m/>
    <m/>
    <m/>
    <s v="IT Services &amp; IT Consulting"/>
    <m/>
    <m/>
    <m/>
    <m/>
    <m/>
    <m/>
    <m/>
    <m/>
    <m/>
    <m/>
    <m/>
    <m/>
    <s v="Aniket Vahile"/>
    <m/>
    <s v="user_vMd4rmcrSbjykdyL2J7rrYn84SWdcNc5FKligrmItPw"/>
    <s v="Shreenath Bhat"/>
    <s v="Kunal Hire"/>
    <m/>
    <s v="August"/>
    <s v="Cold Call; Inbound"/>
    <s v="Inbound via website"/>
    <m/>
    <s v="Employee Count 200"/>
    <m/>
    <m/>
    <m/>
    <s v="2022-03-09 05:22:12.701000+00:00"/>
    <s v="2022-10-18 08:07:22.809000+00:00"/>
    <s v="GMC"/>
  </r>
  <r>
    <s v="Pranav Kenjale"/>
    <n v="389000"/>
    <s v="INR"/>
    <n v="50"/>
    <s v="8/27/22"/>
    <s v="Sales"/>
    <s v="stat_FKdNPXXuhXKKBjrSCi23zNHNqbRdSPZ9hl2qCMmtVnP"/>
    <s v="Negotiation"/>
    <n v="0"/>
    <s v="OpportunityStatusType.Active"/>
    <m/>
    <x v="1"/>
    <s v="GMC (FRESH)"/>
    <s v="lead_cYTUvZtyBmtPXltmAWh4ZQuVW2XduHrHb9ngFj939Op"/>
    <s v="Buzo Media Services"/>
    <s v="Pranav Kenjale"/>
    <s v="user_P3f70h2AcefBkFTBZpvA9LgDbjTmUIXkqdKqHJ5evwA"/>
    <s v="Manojkumar Tinna"/>
    <s v="2022-07-12 12:17:09.348000+00:00"/>
    <s v="2022-08-15 08:05:59.425000+00:00"/>
    <m/>
    <s v="Nagpur"/>
    <m/>
    <m/>
    <m/>
    <n v="41"/>
    <m/>
    <m/>
    <m/>
    <m/>
    <m/>
    <m/>
    <m/>
    <m/>
    <m/>
    <m/>
    <m/>
    <s v="IT Services &amp; IT Consulting"/>
    <m/>
    <m/>
    <m/>
    <m/>
    <m/>
    <m/>
    <m/>
    <m/>
    <m/>
    <m/>
    <m/>
    <m/>
    <s v="Arunkumar Dubey"/>
    <m/>
    <m/>
    <m/>
    <m/>
    <m/>
    <m/>
    <s v="Cold Call"/>
    <m/>
    <m/>
    <m/>
    <m/>
    <m/>
    <m/>
    <s v="2022-07-12 11:46:04.263000+00:00"/>
    <s v="2022-10-12 06:15:32.928000+00:00"/>
    <m/>
  </r>
  <r>
    <s v="Sameer Iftekhari"/>
    <n v="500000"/>
    <s v="INR"/>
    <n v="50"/>
    <s v="8/21/22"/>
    <s v="Sales"/>
    <s v="stat_FKdNPXXuhXKKBjrSCi23zNHNqbRdSPZ9hl2qCMmtVnP"/>
    <s v="Negotiation"/>
    <n v="0"/>
    <s v="OpportunityStatusType.Active"/>
    <m/>
    <x v="1"/>
    <m/>
    <s v="lead_yFhnlAzzyfNWeaJ34GtPpyP7TIsLDSgyi6jpovTGz8b"/>
    <s v="Pinnacle Mobility Solutions"/>
    <s v="Prajakta Sahastrabudhe"/>
    <s v="user_P3f70h2AcefBkFTBZpvA9LgDbjTmUIXkqdKqHJ5evwA"/>
    <s v="Manojkumar Tinna"/>
    <s v="2022-04-18 05:49:38.663000+00:00"/>
    <s v="2022-08-15 08:01:05.854000+00:00"/>
    <m/>
    <s v="Pune"/>
    <m/>
    <m/>
    <m/>
    <n v="500"/>
    <m/>
    <m/>
    <m/>
    <m/>
    <m/>
    <m/>
    <m/>
    <m/>
    <m/>
    <m/>
    <m/>
    <s v="Manufacturing"/>
    <m/>
    <m/>
    <m/>
    <m/>
    <m/>
    <m/>
    <m/>
    <m/>
    <m/>
    <m/>
    <m/>
    <m/>
    <m/>
    <m/>
    <s v="user_sREdxbAJihL2Zbgic7tyQ6Rc4Mny7HnD1RNGhA9DDYh"/>
    <s v="Prajakta Sahastrabudhe"/>
    <m/>
    <m/>
    <s v="July; March"/>
    <s v="Warm Referral"/>
    <s v="Lusha"/>
    <m/>
    <s v="Employee Engagement Handbook"/>
    <m/>
    <m/>
    <m/>
    <s v="2022-03-29 18:29:41.875000+00:00"/>
    <s v="2022-09-05 06:11:49.613000+00:00"/>
    <m/>
  </r>
  <r>
    <s v="Kashif Ahmad"/>
    <n v="169000"/>
    <s v="INR"/>
    <n v="0"/>
    <s v="8/13/22"/>
    <s v="Sales"/>
    <s v="stat_1hn9nRJaLbI53NxPuSQgo90kRpbpKsFlwN4oEGNUTdO"/>
    <s v="Lost"/>
    <n v="0"/>
    <s v="OpportunityStatusType.Lost"/>
    <m/>
    <x v="1"/>
    <s v="GMC-renewal"/>
    <s v="lead_i1IytKRMU7YM8UbHPJeuud0WW1PlaKfksTt6OoUq7DV"/>
    <s v="ADEPTION INDIA LLP"/>
    <s v="Bharti Bankey"/>
    <s v="user_LKRhV6rhcBe0uL8u70UUGeDjbMupuho4TaiAOCbT7HT"/>
    <s v="Kashif Ahmad"/>
    <s v="2022-07-18 09:41:01.123000+00:00"/>
    <s v="2022-08-12 12:40:57.260000+00:00"/>
    <m/>
    <s v="Pune"/>
    <m/>
    <s v="2022-07-07 11:35:52+00:00"/>
    <m/>
    <n v="23"/>
    <m/>
    <m/>
    <m/>
    <m/>
    <m/>
    <m/>
    <m/>
    <m/>
    <m/>
    <m/>
    <m/>
    <s v="Education"/>
    <m/>
    <m/>
    <m/>
    <m/>
    <m/>
    <m/>
    <m/>
    <m/>
    <m/>
    <m/>
    <m/>
    <m/>
    <m/>
    <m/>
    <s v="user_aM3WaaSUQQmaNnsm9l2FQRVWUEr8RN2ZdXzsuQUalQ3"/>
    <s v="Bharti Bankey"/>
    <m/>
    <m/>
    <s v="August"/>
    <s v="Inbound"/>
    <s v="Inbound via website"/>
    <m/>
    <s v="Employee Count 25"/>
    <m/>
    <m/>
    <m/>
    <s v="2022-07-07 11:38:45.209000+00:00"/>
    <s v="2022-08-17 06:51:39.456000+00:00"/>
    <m/>
  </r>
  <r>
    <s v="Moziez Chamadia"/>
    <n v="317223"/>
    <s v="INR"/>
    <n v="100"/>
    <d v="2022-12-08T00:00:00"/>
    <s v="Sales"/>
    <s v="stat_OZRiD1474QRJIpvnjHCZfiIvKcVD6mIKSSTzg8SwDVx"/>
    <s v="Won- Payment Completed"/>
    <n v="1"/>
    <s v="OpportunityStatusType.Won"/>
    <m/>
    <x v="1"/>
    <m/>
    <s v="lead_OzYcwLKTkDHefTNRVUjKhZ2uaW9kdQMFZ3QUib3EFuD"/>
    <s v="Umbrella Infocare Pvt Ltd"/>
    <s v="Moziez Chamadia"/>
    <s v="user_IgNfKH7wuLLjHvexoMm2PXWcnF3zYft0ZbMTyfwKRUg"/>
    <s v="Moziez Chamadia"/>
    <s v="2022-08-12 15:59:11.535000+00:00"/>
    <s v="2022-08-12 16:01:23.993000+00:00"/>
    <m/>
    <s v="Mumbai"/>
    <m/>
    <s v="2022-04-19 12:41:11+00:00"/>
    <m/>
    <n v="214"/>
    <m/>
    <m/>
    <m/>
    <m/>
    <m/>
    <m/>
    <m/>
    <s v="DIRECT_TRAFFIC"/>
    <m/>
    <m/>
    <m/>
    <s v="IT Services &amp; IT Consulting"/>
    <m/>
    <m/>
    <m/>
    <m/>
    <m/>
    <m/>
    <m/>
    <m/>
    <m/>
    <m/>
    <m/>
    <m/>
    <s v="Aniket Vahile"/>
    <m/>
    <s v="user_vMd4rmcrSbjykdyL2J7rrYn84SWdcNc5FKligrmItPw"/>
    <s v="Shreenath Bhat"/>
    <s v="Kunal Hire"/>
    <m/>
    <s v="August"/>
    <s v="Cold Call; Inbound"/>
    <s v="Inbound via website"/>
    <m/>
    <s v="Employee Count 200"/>
    <m/>
    <m/>
    <m/>
    <s v="2022-03-09 05:22:12.701000+00:00"/>
    <s v="2022-10-18 08:07:22.809000+00:00"/>
    <s v="GTL"/>
  </r>
  <r>
    <s v="Vivek Singh"/>
    <n v="100000"/>
    <s v="INR"/>
    <n v="0"/>
    <s v="9/30/22"/>
    <s v="Sales"/>
    <s v="stat_kcR4fZg7TU7jjk1jAVua3qGLRS4J5uFayEjK5j02wtv"/>
    <s v="Unqualified"/>
    <n v="0"/>
    <s v="OpportunityStatusType.Lost"/>
    <s v="cont_lXiIol9kgdvwlhJaqkA9L1s5jqK9y6nkOIqDwYb07IH"/>
    <x v="366"/>
    <s v="GPA"/>
    <s v="lead_paUffxGcjR3XFYSnB7Qnk3LsGYziN53CCd73SWuPAky"/>
    <s v="Scientific Games"/>
    <s v="Daya Gowda"/>
    <s v="user_6dalmZ7hmWD47jhCVGdU1SSEcFMsz9rWtW2jPORgJvj"/>
    <s v="Vivek Singh"/>
    <s v="2022-05-26 10:23:02.921000+00:00"/>
    <s v="2022-08-12 13:51:31.410000+00:00"/>
    <m/>
    <s v="Bangalore"/>
    <m/>
    <m/>
    <m/>
    <n v="1500"/>
    <m/>
    <m/>
    <m/>
    <m/>
    <m/>
    <m/>
    <m/>
    <m/>
    <m/>
    <m/>
    <m/>
    <s v="IT Services &amp; IT Consulting"/>
    <m/>
    <m/>
    <m/>
    <m/>
    <m/>
    <m/>
    <m/>
    <m/>
    <m/>
    <m/>
    <m/>
    <m/>
    <s v="Deepak Yadav; Rakesh Nade"/>
    <m/>
    <s v="user_ojX3B6giQCeKnOjqd4gdwXUl0CqqHMXNORvxR6POXn6"/>
    <s v="Abhishek Chauhan"/>
    <m/>
    <m/>
    <s v="September"/>
    <s v="Cold Call"/>
    <s v="Naukri.com"/>
    <n v="600000"/>
    <m/>
    <m/>
    <m/>
    <m/>
    <s v="2022-05-06 10:48:25.685000+00:00"/>
    <s v="2022-10-20 10:15:11.013000+00:00"/>
    <m/>
  </r>
  <r>
    <s v="Vrushali Kummar"/>
    <n v="2000000"/>
    <s v="INR"/>
    <n v="0"/>
    <s v="8/31/22"/>
    <s v="Sales"/>
    <s v="stat_kcR4fZg7TU7jjk1jAVua3qGLRS4J5uFayEjK5j02wtv"/>
    <s v="Unqualified"/>
    <n v="0"/>
    <s v="OpportunityStatusType.Lost"/>
    <s v="cont_FhdUvR83uktAM3Nc2Z01ZEIrzWonnikeuw66jWRdgAl"/>
    <x v="367"/>
    <s v="GMC ren"/>
    <s v="lead_EIF0fLkOSYAbrmO1J6LaF3z3sxrILKKNSY7Ej6s2hXY"/>
    <s v="Rebar Design &amp; Detail pvt ltd"/>
    <s v="Gauri Jori"/>
    <s v="user_TZzywQwym26DjuswO479pxRhNKX152z8X1haCx2vcst"/>
    <s v="Vrushali Kummar"/>
    <s v="2022-07-08 10:10:22.035000+00:00"/>
    <s v="2022-08-12 12:12:28.973000+00:00"/>
    <m/>
    <s v="Other"/>
    <m/>
    <m/>
    <m/>
    <n v="200"/>
    <m/>
    <m/>
    <m/>
    <m/>
    <m/>
    <m/>
    <m/>
    <m/>
    <m/>
    <m/>
    <m/>
    <s v="Professional Services"/>
    <m/>
    <m/>
    <m/>
    <m/>
    <m/>
    <m/>
    <m/>
    <m/>
    <m/>
    <m/>
    <m/>
    <m/>
    <m/>
    <m/>
    <s v="user_5YHA1ZU4iP896lD1YJehdJcMx7ZEgWCpulT4T2c3pJ3"/>
    <s v="Gauri Jori"/>
    <m/>
    <m/>
    <s v="August"/>
    <s v="Gated Content"/>
    <m/>
    <m/>
    <s v="Downloaded the guide: Employee Wellness Handbook"/>
    <m/>
    <m/>
    <m/>
    <s v="2021-12-28 02:43:22.105000+00:00"/>
    <s v="2022-08-12 12:12:39.059000+00:00"/>
    <m/>
  </r>
  <r>
    <s v="Vrushali Kummar"/>
    <n v="200000"/>
    <s v="INR"/>
    <n v="0"/>
    <s v="8/31/22"/>
    <s v="Sales"/>
    <s v="stat_kcR4fZg7TU7jjk1jAVua3qGLRS4J5uFayEjK5j02wtv"/>
    <s v="Unqualified"/>
    <n v="0"/>
    <s v="OpportunityStatusType.Lost"/>
    <s v="cont_FhdUvR83uktAM3Nc2Z01ZEIrzWonnikeuw66jWRdgAl"/>
    <x v="367"/>
    <s v="GPA ren"/>
    <s v="lead_EIF0fLkOSYAbrmO1J6LaF3z3sxrILKKNSY7Ej6s2hXY"/>
    <s v="Rebar Design &amp; Detail pvt ltd"/>
    <s v="Gauri Jori"/>
    <s v="user_TZzywQwym26DjuswO479pxRhNKX152z8X1haCx2vcst"/>
    <s v="Vrushali Kummar"/>
    <s v="2022-07-08 10:10:52.518000+00:00"/>
    <s v="2022-08-12 12:12:39.008000+00:00"/>
    <m/>
    <s v="Other"/>
    <m/>
    <m/>
    <m/>
    <n v="200"/>
    <m/>
    <m/>
    <m/>
    <m/>
    <m/>
    <m/>
    <m/>
    <m/>
    <m/>
    <m/>
    <m/>
    <s v="Professional Services"/>
    <m/>
    <m/>
    <m/>
    <m/>
    <m/>
    <m/>
    <m/>
    <m/>
    <m/>
    <m/>
    <m/>
    <m/>
    <m/>
    <m/>
    <s v="user_5YHA1ZU4iP896lD1YJehdJcMx7ZEgWCpulT4T2c3pJ3"/>
    <s v="Gauri Jori"/>
    <m/>
    <m/>
    <s v="August"/>
    <s v="Gated Content"/>
    <m/>
    <m/>
    <s v="Downloaded the guide: Employee Wellness Handbook"/>
    <m/>
    <m/>
    <m/>
    <s v="2021-12-28 02:43:22.105000+00:00"/>
    <s v="2022-08-12 12:12:39.059000+00:00"/>
    <m/>
  </r>
  <r>
    <s v="Mayur Gadiyar"/>
    <n v="973685"/>
    <s v="INR"/>
    <n v="100"/>
    <d v="2022-12-08T00:00:00"/>
    <s v="Sales"/>
    <s v="stat_OZRiD1474QRJIpvnjHCZfiIvKcVD6mIKSSTzg8SwDVx"/>
    <s v="Won- Payment Completed"/>
    <n v="1"/>
    <s v="OpportunityStatusType.Won"/>
    <m/>
    <x v="1"/>
    <s v="GMC"/>
    <s v="lead_QTt29tB2HezF7CFdZpcUSElmhf8IgRgjzgwibw7KMj6"/>
    <s v="21North"/>
    <s v="Aditya Binani"/>
    <s v="user_Iwn6da5WKkZqwUySK0oUuCb72pFP5WEm4zAb92ijqFe"/>
    <s v="Sonal Paithankar"/>
    <s v="2022-05-10 09:18:23.892000+00:00"/>
    <s v="2022-08-12 11:19:45.790000+00:00"/>
    <m/>
    <s v="Bangalore"/>
    <m/>
    <s v="2022-05-09 10:09:57+00:00"/>
    <m/>
    <n v="137"/>
    <m/>
    <m/>
    <m/>
    <m/>
    <m/>
    <m/>
    <m/>
    <m/>
    <m/>
    <m/>
    <m/>
    <s v="Automotive"/>
    <m/>
    <m/>
    <m/>
    <m/>
    <m/>
    <m/>
    <m/>
    <m/>
    <m/>
    <m/>
    <m/>
    <m/>
    <s v="Aniket Vahile"/>
    <m/>
    <s v="user_g5Yw4Z4XnIbmcGhJO80vdtFdd5ElcDlgYO3q8l82ODn"/>
    <s v="Aditya Binani"/>
    <s v="Dr. Anil More"/>
    <m/>
    <s v="August; July"/>
    <s v="Inbound"/>
    <s v="Lusha"/>
    <m/>
    <s v="Glengarry"/>
    <m/>
    <m/>
    <m/>
    <s v="2022-02-06 09:49:22.922000+00:00"/>
    <s v="2022-10-14 09:29:49.056000+00:00"/>
    <m/>
  </r>
  <r>
    <s v="Vrushali Kummar"/>
    <n v="500000"/>
    <s v="INR"/>
    <n v="0"/>
    <s v="9/15/22"/>
    <s v="Sales"/>
    <s v="stat_kcR4fZg7TU7jjk1jAVua3qGLRS4J5uFayEjK5j02wtv"/>
    <s v="Unqualified"/>
    <n v="0"/>
    <s v="OpportunityStatusType.Lost"/>
    <s v="cont_t5TpRBfUJeXL5UCf5fwByPG8ETJEUCRO2bILeaQrI0x"/>
    <x v="368"/>
    <s v="GPA Renewal"/>
    <s v="lead_oyTkDu2G4JWihAq1zPG8XMRJCIj9lxiOPEWckCAXssN"/>
    <s v="Gadre Marine Group"/>
    <s v="Trupti Suryavanshi"/>
    <s v="user_TZzywQwym26DjuswO479pxRhNKX152z8X1haCx2vcst"/>
    <s v="Vrushali Kummar"/>
    <s v="2022-06-16 07:02:07.237000+00:00"/>
    <s v="2022-08-12 04:48:11.532000+00:00"/>
    <m/>
    <s v="Other"/>
    <m/>
    <m/>
    <m/>
    <n v="3500"/>
    <m/>
    <m/>
    <m/>
    <m/>
    <m/>
    <m/>
    <m/>
    <m/>
    <m/>
    <m/>
    <m/>
    <s v="Manufacturing"/>
    <m/>
    <m/>
    <m/>
    <m/>
    <m/>
    <m/>
    <m/>
    <m/>
    <m/>
    <m/>
    <m/>
    <m/>
    <m/>
    <m/>
    <s v="user_L8E6IFhq6UCzKLHa45LUUTZCznDuyDwFrGaEp9DXiUM"/>
    <s v="Trupti Suryavanshi"/>
    <m/>
    <m/>
    <s v="September"/>
    <s v="Cold Call"/>
    <m/>
    <m/>
    <s v="TPA + Sameer"/>
    <m/>
    <m/>
    <m/>
    <s v="2021-11-22 09:23:47.760000+00:00"/>
    <s v="2022-08-29 10:00:33.428000+00:00"/>
    <s v="GPA"/>
  </r>
  <r>
    <s v="Vrushali Kummar"/>
    <n v="200000"/>
    <s v="INR"/>
    <n v="0"/>
    <s v="9/15/22"/>
    <s v="Sales"/>
    <s v="stat_kcR4fZg7TU7jjk1jAVua3qGLRS4J5uFayEjK5j02wtv"/>
    <s v="Unqualified"/>
    <n v="0"/>
    <s v="OpportunityStatusType.Lost"/>
    <s v="cont_t5TpRBfUJeXL5UCf5fwByPG8ETJEUCRO2bILeaQrI0x"/>
    <x v="368"/>
    <s v="WC Renewal"/>
    <s v="lead_oyTkDu2G4JWihAq1zPG8XMRJCIj9lxiOPEWckCAXssN"/>
    <s v="Gadre Marine Group"/>
    <s v="Trupti Suryavanshi"/>
    <s v="user_TZzywQwym26DjuswO479pxRhNKX152z8X1haCx2vcst"/>
    <s v="Vrushali Kummar"/>
    <s v="2022-06-20 12:46:56.951000+00:00"/>
    <s v="2022-08-12 04:48:20.099000+00:00"/>
    <m/>
    <s v="Other"/>
    <m/>
    <m/>
    <m/>
    <n v="3500"/>
    <m/>
    <m/>
    <m/>
    <m/>
    <m/>
    <m/>
    <m/>
    <m/>
    <m/>
    <m/>
    <m/>
    <s v="Manufacturing"/>
    <m/>
    <m/>
    <m/>
    <m/>
    <m/>
    <m/>
    <m/>
    <m/>
    <m/>
    <m/>
    <m/>
    <m/>
    <m/>
    <m/>
    <s v="user_L8E6IFhq6UCzKLHa45LUUTZCznDuyDwFrGaEp9DXiUM"/>
    <s v="Trupti Suryavanshi"/>
    <m/>
    <m/>
    <s v="September"/>
    <s v="Cold Call"/>
    <m/>
    <m/>
    <s v="TPA + Sameer"/>
    <m/>
    <m/>
    <m/>
    <s v="2021-11-22 09:23:47.760000+00:00"/>
    <s v="2022-08-29 10:00:33.428000+00:00"/>
    <s v="WC"/>
  </r>
  <r>
    <s v="Omkar Ghate"/>
    <n v="600000"/>
    <s v="INR"/>
    <n v="100"/>
    <d v="2022-12-08T00:00:00"/>
    <s v="Sales"/>
    <s v="stat_OZRiD1474QRJIpvnjHCZfiIvKcVD6mIKSSTzg8SwDVx"/>
    <s v="Won- Payment Completed"/>
    <n v="1"/>
    <s v="OpportunityStatusType.Won"/>
    <m/>
    <x v="1"/>
    <s v="GMC-Renewal"/>
    <s v="lead_8Ydv8SXQVyBHjHaaNt87HIZpnSFQes9WRi00MtzmFH5"/>
    <s v="TORK MOTORS PRIVATE LIMITED"/>
    <s v="Bharti Bankey"/>
    <s v="user_9SBRjyF0n4iWuhUdqRyQkFhl2J4uyNKhFWvvJEvunX8"/>
    <s v="Omkar Ghate"/>
    <s v="2022-07-01 11:32:27.157000+00:00"/>
    <s v="2022-08-12 10:38:13.933000+00:00"/>
    <m/>
    <s v="Pune"/>
    <m/>
    <s v="2022-03-14 09:07:40+00:00"/>
    <m/>
    <n v="103"/>
    <m/>
    <m/>
    <m/>
    <m/>
    <m/>
    <m/>
    <m/>
    <s v="OTHER_CAMPAIGNS"/>
    <m/>
    <m/>
    <m/>
    <s v="Automotive"/>
    <m/>
    <m/>
    <m/>
    <m/>
    <m/>
    <m/>
    <m/>
    <m/>
    <m/>
    <m/>
    <m/>
    <m/>
    <m/>
    <m/>
    <s v="user_aM3WaaSUQQmaNnsm9l2FQRVWUEr8RN2ZdXzsuQUalQ3"/>
    <s v="Bharti Bankey"/>
    <s v="Siddharth Angolkar"/>
    <m/>
    <s v="August"/>
    <s v="Inbound"/>
    <s v="Inbound via website"/>
    <m/>
    <s v="Employee Count 100"/>
    <m/>
    <m/>
    <m/>
    <s v="2022-03-14 09:10:22.349000+00:00"/>
    <s v="2022-10-20 09:12:11.163000+00:00"/>
    <m/>
  </r>
  <r>
    <s v="Vikas Gupta"/>
    <n v="8000000"/>
    <s v="INR"/>
    <n v="0"/>
    <s v="9/30/22"/>
    <s v="Sales"/>
    <s v="stat_kcR4fZg7TU7jjk1jAVua3qGLRS4J5uFayEjK5j02wtv"/>
    <s v="Unqualified"/>
    <n v="0"/>
    <s v="OpportunityStatusType.Lost"/>
    <s v="cont_KsJqpOo3ohKwWUAyAqLEPw1th0i2gxpXz0PTsEBzOpq"/>
    <x v="369"/>
    <s v="The management has decided to continue with the incumbent broker this year."/>
    <s v="lead_sUGCjEbzqPhdKnG4MucUSE3zmv61SDyz8EU5scF6QOf"/>
    <s v="Burger King"/>
    <s v="Gauri Jori"/>
    <s v="user_lccnw70UrYzjPcbxrA5N9qp8LF1vx6aP08yPEdeU06P"/>
    <s v="Vikas Gupta"/>
    <s v="2022-07-14 05:24:22.819000+00:00"/>
    <s v="2022-08-12 04:23:04.441000+00:00"/>
    <m/>
    <s v="Mumbai"/>
    <m/>
    <m/>
    <m/>
    <n v="1800"/>
    <m/>
    <m/>
    <m/>
    <m/>
    <m/>
    <m/>
    <m/>
    <m/>
    <m/>
    <m/>
    <m/>
    <s v="Food &amp; Beverages"/>
    <m/>
    <m/>
    <m/>
    <m/>
    <m/>
    <m/>
    <m/>
    <m/>
    <m/>
    <m/>
    <m/>
    <m/>
    <s v="Aniket Vahile"/>
    <m/>
    <s v="user_hHzEI8aaFubIuMSRtZFdLLN0nHQemBBpkBNLZGwVt3v"/>
    <s v="Anjali Joshi"/>
    <s v="Anjali Nishu"/>
    <m/>
    <s v="September"/>
    <s v="Cold Call"/>
    <s v="Naukri.com"/>
    <m/>
    <s v="Vaccine inbound"/>
    <m/>
    <m/>
    <m/>
    <s v="2021-04-20 05:36:10.753000+00:00"/>
    <s v="2022-10-10 03:15:13.164000+00:00"/>
    <m/>
  </r>
  <r>
    <s v="Vrushali Kummar"/>
    <n v="20000000"/>
    <s v="INR"/>
    <n v="0"/>
    <s v="9/15/22"/>
    <s v="Sales"/>
    <s v="stat_kcR4fZg7TU7jjk1jAVua3qGLRS4J5uFayEjK5j02wtv"/>
    <s v="Unqualified"/>
    <n v="0"/>
    <s v="OpportunityStatusType.Lost"/>
    <s v="cont_t5TpRBfUJeXL5UCf5fwByPG8ETJEUCRO2bILeaQrI0x"/>
    <x v="368"/>
    <s v="GMC renewal"/>
    <s v="lead_oyTkDu2G4JWihAq1zPG8XMRJCIj9lxiOPEWckCAXssN"/>
    <s v="Gadre Marine Group"/>
    <s v="Trupti Suryavanshi"/>
    <s v="user_TZzywQwym26DjuswO479pxRhNKX152z8X1haCx2vcst"/>
    <s v="Vrushali Kummar"/>
    <s v="2022-06-16 07:01:33.289000+00:00"/>
    <s v="2022-08-12 04:47:59.592000+00:00"/>
    <m/>
    <s v="Other"/>
    <m/>
    <m/>
    <m/>
    <n v="3500"/>
    <m/>
    <m/>
    <m/>
    <m/>
    <m/>
    <m/>
    <m/>
    <m/>
    <m/>
    <m/>
    <m/>
    <s v="Manufacturing"/>
    <m/>
    <m/>
    <m/>
    <m/>
    <m/>
    <m/>
    <m/>
    <m/>
    <m/>
    <m/>
    <m/>
    <m/>
    <m/>
    <m/>
    <s v="user_L8E6IFhq6UCzKLHa45LUUTZCznDuyDwFrGaEp9DXiUM"/>
    <s v="Trupti Suryavanshi"/>
    <m/>
    <m/>
    <s v="September"/>
    <s v="Cold Call"/>
    <m/>
    <m/>
    <s v="TPA + Sameer"/>
    <m/>
    <m/>
    <m/>
    <s v="2021-11-22 09:23:47.760000+00:00"/>
    <s v="2022-08-29 10:00:33.428000+00:00"/>
    <s v="GMC"/>
  </r>
  <r>
    <s v="Omkar Ghate"/>
    <n v="8000"/>
    <s v="INR"/>
    <n v="0"/>
    <s v="8/31/22"/>
    <s v="Sales"/>
    <s v="stat_kcR4fZg7TU7jjk1jAVua3qGLRS4J5uFayEjK5j02wtv"/>
    <s v="Unqualified"/>
    <n v="0"/>
    <s v="OpportunityStatusType.Lost"/>
    <m/>
    <x v="1"/>
    <s v="Above company has taken multiple quotes and has ghosted us thrice. So I have unqualified them accordingly"/>
    <s v="lead_lSl9UdP1f0EtoSwdnaoUDHcNGKGBt6EaVxTZWMjgFUg"/>
    <s v="UNIRUB TECHNO INDIA PVT. LTD."/>
    <s v="Omkar Ghate"/>
    <s v="user_9SBRjyF0n4iWuhUdqRyQkFhl2J4uyNKhFWvvJEvunX8"/>
    <s v="Omkar Ghate"/>
    <s v="2022-03-08 07:04:30.676000+00:00"/>
    <s v="2022-08-11 12:56:41.417000+00:00"/>
    <m/>
    <s v="Pune"/>
    <m/>
    <m/>
    <m/>
    <n v="13"/>
    <m/>
    <m/>
    <m/>
    <m/>
    <m/>
    <m/>
    <m/>
    <m/>
    <m/>
    <m/>
    <m/>
    <s v="IT Services &amp; IT Consulting"/>
    <m/>
    <m/>
    <m/>
    <m/>
    <m/>
    <m/>
    <m/>
    <m/>
    <m/>
    <m/>
    <m/>
    <m/>
    <m/>
    <m/>
    <s v="user_A8KOTZADnUtEQOLt4nSLAmteNStuGh80js75RYjrXVt"/>
    <s v="Sarvesh Pawar"/>
    <s v="Siddharth Angolkar"/>
    <m/>
    <s v="May"/>
    <s v="Cold Call"/>
    <m/>
    <m/>
    <s v="TPA + Sameer"/>
    <m/>
    <m/>
    <m/>
    <s v="2021-11-22 09:23:49.152000+00:00"/>
    <s v="2022-09-20 05:43:44.678000+00:00"/>
    <s v="GPA"/>
  </r>
  <r>
    <s v="Omkar Ghate"/>
    <n v="90000"/>
    <s v="INR"/>
    <n v="0"/>
    <s v="8/31/22"/>
    <s v="Sales"/>
    <s v="stat_kcR4fZg7TU7jjk1jAVua3qGLRS4J5uFayEjK5j02wtv"/>
    <s v="Unqualified"/>
    <n v="0"/>
    <s v="OpportunityStatusType.Lost"/>
    <m/>
    <x v="1"/>
    <s v="Above company has taken multiple quotes and has ghosted us thrice. So I have unqualified them accordingly"/>
    <s v="lead_lSl9UdP1f0EtoSwdnaoUDHcNGKGBt6EaVxTZWMjgFUg"/>
    <s v="UNIRUB TECHNO INDIA PVT. LTD."/>
    <s v="Omkar Ghate"/>
    <s v="user_9SBRjyF0n4iWuhUdqRyQkFhl2J4uyNKhFWvvJEvunX8"/>
    <s v="Omkar Ghate"/>
    <s v="2022-04-19 07:20:27.699000+00:00"/>
    <s v="2022-08-11 12:56:35.117000+00:00"/>
    <m/>
    <s v="Pune"/>
    <m/>
    <m/>
    <m/>
    <n v="13"/>
    <m/>
    <m/>
    <m/>
    <m/>
    <m/>
    <m/>
    <m/>
    <m/>
    <m/>
    <m/>
    <m/>
    <s v="IT Services &amp; IT Consulting"/>
    <m/>
    <m/>
    <m/>
    <m/>
    <m/>
    <m/>
    <m/>
    <m/>
    <m/>
    <m/>
    <m/>
    <m/>
    <m/>
    <m/>
    <s v="user_A8KOTZADnUtEQOLt4nSLAmteNStuGh80js75RYjrXVt"/>
    <s v="Sarvesh Pawar"/>
    <s v="Siddharth Angolkar"/>
    <m/>
    <s v="May"/>
    <s v="Cold Call"/>
    <m/>
    <m/>
    <s v="TPA + Sameer"/>
    <m/>
    <m/>
    <m/>
    <s v="2021-11-22 09:23:49.152000+00:00"/>
    <s v="2022-09-20 05:43:44.678000+00:00"/>
    <s v="GMC"/>
  </r>
  <r>
    <s v="Vivek Singh"/>
    <n v="10500000"/>
    <s v="INR"/>
    <n v="0"/>
    <s v="9/30/22"/>
    <s v="Sales"/>
    <s v="stat_kcR4fZg7TU7jjk1jAVua3qGLRS4J5uFayEjK5j02wtv"/>
    <s v="Unqualified"/>
    <n v="0"/>
    <s v="OpportunityStatusType.Lost"/>
    <s v="cont_lXiIol9kgdvwlhJaqkA9L1s5jqK9y6nkOIqDwYb07IH"/>
    <x v="366"/>
    <s v="GMC"/>
    <s v="lead_paUffxGcjR3XFYSnB7Qnk3LsGYziN53CCd73SWuPAky"/>
    <s v="Scientific Games"/>
    <s v="Daya Gowda"/>
    <s v="user_6dalmZ7hmWD47jhCVGdU1SSEcFMsz9rWtW2jPORgJvj"/>
    <s v="Vivek Singh"/>
    <s v="2022-05-26 10:21:50.156000+00:00"/>
    <s v="2022-08-11 11:59:32.955000+00:00"/>
    <m/>
    <s v="Bangalore"/>
    <m/>
    <m/>
    <m/>
    <n v="1500"/>
    <m/>
    <m/>
    <m/>
    <m/>
    <m/>
    <m/>
    <m/>
    <m/>
    <m/>
    <m/>
    <m/>
    <s v="IT Services &amp; IT Consulting"/>
    <m/>
    <m/>
    <m/>
    <m/>
    <m/>
    <m/>
    <m/>
    <m/>
    <m/>
    <m/>
    <m/>
    <m/>
    <s v="Deepak Yadav; Rakesh Nade"/>
    <m/>
    <s v="user_ojX3B6giQCeKnOjqd4gdwXUl0CqqHMXNORvxR6POXn6"/>
    <s v="Abhishek Chauhan"/>
    <m/>
    <m/>
    <s v="September"/>
    <s v="Cold Call"/>
    <s v="Naukri.com"/>
    <n v="600000"/>
    <m/>
    <m/>
    <m/>
    <m/>
    <s v="2022-05-06 10:48:25.685000+00:00"/>
    <s v="2022-10-20 10:15:11.013000+00:00"/>
    <m/>
  </r>
  <r>
    <s v="Vivek Singh"/>
    <n v="2000000"/>
    <s v="INR"/>
    <n v="0"/>
    <s v="9/30/22"/>
    <s v="Sales"/>
    <s v="stat_kcR4fZg7TU7jjk1jAVua3qGLRS4J5uFayEjK5j02wtv"/>
    <s v="Unqualified"/>
    <n v="0"/>
    <s v="OpportunityStatusType.Lost"/>
    <s v="cont_lXiIol9kgdvwlhJaqkA9L1s5jqK9y6nkOIqDwYb07IH"/>
    <x v="366"/>
    <s v="GTL"/>
    <s v="lead_paUffxGcjR3XFYSnB7Qnk3LsGYziN53CCd73SWuPAky"/>
    <s v="Scientific Games"/>
    <s v="Daya Gowda"/>
    <s v="user_6dalmZ7hmWD47jhCVGdU1SSEcFMsz9rWtW2jPORgJvj"/>
    <s v="Vivek Singh"/>
    <s v="2022-05-26 10:29:18.685000+00:00"/>
    <s v="2022-08-11 11:59:49.116000+00:00"/>
    <m/>
    <s v="Bangalore"/>
    <m/>
    <m/>
    <m/>
    <n v="1500"/>
    <m/>
    <m/>
    <m/>
    <m/>
    <m/>
    <m/>
    <m/>
    <m/>
    <m/>
    <m/>
    <m/>
    <s v="IT Services &amp; IT Consulting"/>
    <m/>
    <m/>
    <m/>
    <m/>
    <m/>
    <m/>
    <m/>
    <m/>
    <m/>
    <m/>
    <m/>
    <m/>
    <s v="Deepak Yadav; Rakesh Nade"/>
    <m/>
    <s v="user_ojX3B6giQCeKnOjqd4gdwXUl0CqqHMXNORvxR6POXn6"/>
    <s v="Abhishek Chauhan"/>
    <m/>
    <m/>
    <s v="September"/>
    <s v="Cold Call"/>
    <s v="Naukri.com"/>
    <n v="600000"/>
    <m/>
    <m/>
    <m/>
    <m/>
    <s v="2022-05-06 10:48:25.685000+00:00"/>
    <s v="2022-10-20 10:15:11.013000+00:00"/>
    <m/>
  </r>
  <r>
    <s v="Vikas Gupta"/>
    <n v="3500000"/>
    <s v="INR"/>
    <n v="0"/>
    <s v="8/13/22"/>
    <s v="Sales"/>
    <s v="stat_1hn9nRJaLbI53NxPuSQgo90kRpbpKsFlwN4oEGNUTdO"/>
    <s v="Lost"/>
    <n v="0"/>
    <s v="OpportunityStatusType.Lost"/>
    <s v="cont_Kvjv3d1af1xjc3ip9o9GZmo0im1UxlQ42QBoQvxmcPY"/>
    <x v="370"/>
    <s v="The client used us just for quote comparison."/>
    <s v="lead_rEdVtXkZ6DTF6FhATBbZeMSGddZgw162BdUYxypo9fG"/>
    <s v="Green Light Planet"/>
    <s v="Mayur Gadiyar"/>
    <s v="user_lccnw70UrYzjPcbxrA5N9qp8LF1vx6aP08yPEdeU06P"/>
    <s v="Vikas Gupta"/>
    <s v="2022-06-01 07:19:33.633000+00:00"/>
    <s v="2022-08-11 07:45:10.436000+00:00"/>
    <m/>
    <s v="Mumbai"/>
    <m/>
    <m/>
    <m/>
    <n v="246"/>
    <m/>
    <m/>
    <m/>
    <m/>
    <m/>
    <m/>
    <m/>
    <m/>
    <m/>
    <m/>
    <m/>
    <s v="Manufacturing"/>
    <m/>
    <m/>
    <m/>
    <m/>
    <m/>
    <m/>
    <m/>
    <m/>
    <m/>
    <m/>
    <m/>
    <m/>
    <m/>
    <m/>
    <s v="user_lwF8ctKa5IyxqATpO2EOw2h0AEPiCMHOgewiH38Ei77"/>
    <s v="Harmanjit Singh"/>
    <s v="Arindam Majee"/>
    <m/>
    <s v="December"/>
    <s v="Cold Call"/>
    <m/>
    <m/>
    <m/>
    <m/>
    <m/>
    <m/>
    <s v="2021-11-09 07:14:56.218000+00:00"/>
    <s v="2022-09-29 10:07:26.677000+00:00"/>
    <s v="GMC"/>
  </r>
  <r>
    <s v="Naveen Kumar"/>
    <n v="730000"/>
    <s v="INR"/>
    <n v="0"/>
    <s v="9/30/22"/>
    <s v="Sales"/>
    <s v="stat_kcR4fZg7TU7jjk1jAVua3qGLRS4J5uFayEjK5j02wtv"/>
    <s v="Unqualified"/>
    <n v="0"/>
    <s v="OpportunityStatusType.Lost"/>
    <s v="cont_dhRnkQyzj0y2wRRyyGWePmDkgNkJz8fsVqiX3o6crgc"/>
    <x v="371"/>
    <s v="GMC - current Broker (Global) has been servicing the client from last 8 years and have personal connect(family friend) with owner."/>
    <s v="lead_wLDoxZ6aPJOM5qmZdqAEfoFt3EwT8OAsWyMYgEDGLMI"/>
    <s v="BEC Chemicals"/>
    <s v="Pallab Gupta"/>
    <s v="user_N52PP2uP2VZc2gm0nhh6CNFSif4n85g1cdxoNFd9ct0"/>
    <s v="Naveen Kumar"/>
    <s v="2022-08-11 06:17:52.414000+00:00"/>
    <s v="2022-08-11 09:56:32.726000+00:00"/>
    <m/>
    <s v="Mumbai"/>
    <m/>
    <m/>
    <m/>
    <n v="136"/>
    <m/>
    <m/>
    <m/>
    <m/>
    <m/>
    <m/>
    <m/>
    <m/>
    <m/>
    <m/>
    <m/>
    <s v="Chemical"/>
    <m/>
    <m/>
    <m/>
    <m/>
    <m/>
    <m/>
    <m/>
    <m/>
    <m/>
    <m/>
    <m/>
    <m/>
    <s v="Aniket Vahile"/>
    <m/>
    <s v="user_PApNwMjp7lPIEBp7acretouakdtYNVHpPO9ja9KoR5D"/>
    <s v="Pallab Gupta"/>
    <m/>
    <m/>
    <s v="September"/>
    <s v="Cold Call"/>
    <s v="Naukri.com"/>
    <m/>
    <m/>
    <m/>
    <m/>
    <m/>
    <s v="2021-08-25 11:24:14.943000+00:00"/>
    <s v="2022-09-09 11:33:42.365000+00:00"/>
    <m/>
  </r>
  <r>
    <s v="Vivek Singh"/>
    <n v="7000000"/>
    <s v="INR"/>
    <n v="0"/>
    <s v="8/31/22"/>
    <s v="Sales"/>
    <s v="stat_kcR4fZg7TU7jjk1jAVua3qGLRS4J5uFayEjK5j02wtv"/>
    <s v="Unqualified"/>
    <n v="0"/>
    <s v="OpportunityStatusType.Lost"/>
    <s v="cont_bP1OsDS3vDnvgnBD2jjVUCMCqa6cdhhrMe309Fpvyrm"/>
    <x v="372"/>
    <s v="GMC"/>
    <s v="lead_f4oIkReawz2HkwLsneouY8XG3xxdIDJ9GoIT5sjoA2e"/>
    <s v="Artech Infosystems"/>
    <s v="Daya Gowda"/>
    <s v="user_6dalmZ7hmWD47jhCVGdU1SSEcFMsz9rWtW2jPORgJvj"/>
    <s v="Vivek Singh"/>
    <s v="2022-05-24 10:59:00.091000+00:00"/>
    <s v="2022-08-11 08:33:31.422000+00:00"/>
    <m/>
    <s v="Bangalore"/>
    <m/>
    <m/>
    <m/>
    <n v="1400"/>
    <m/>
    <m/>
    <m/>
    <m/>
    <m/>
    <m/>
    <m/>
    <m/>
    <m/>
    <m/>
    <m/>
    <s v="Others"/>
    <m/>
    <m/>
    <m/>
    <m/>
    <m/>
    <m/>
    <m/>
    <m/>
    <m/>
    <m/>
    <m/>
    <m/>
    <m/>
    <m/>
    <s v="user_encRk5bIEFN6ZA11h4WH2AdZTiZpogLSlMIaj0E30SZ"/>
    <s v="Daya Gowda"/>
    <m/>
    <m/>
    <s v="August"/>
    <s v="Cold Call"/>
    <m/>
    <m/>
    <m/>
    <m/>
    <m/>
    <m/>
    <s v="2022-02-28 08:15:23.705000+00:00"/>
    <s v="2022-10-20 10:29:22.046000+00:00"/>
    <m/>
  </r>
  <r>
    <s v="Satyajit Chati"/>
    <n v="1400000"/>
    <s v="INR"/>
    <n v="0"/>
    <d v="2022-12-08T00:00:00"/>
    <s v="Sales"/>
    <s v="stat_1hn9nRJaLbI53NxPuSQgo90kRpbpKsFlwN4oEGNUTdO"/>
    <s v="Lost"/>
    <n v="0"/>
    <s v="OpportunityStatusType.Lost"/>
    <m/>
    <x v="1"/>
    <s v="Final decision on 12th August  Marsh and Aditya Birla also participating"/>
    <s v="lead_MTVY5RgwCUa4USeu0vskQ2A7BCRUuNWxZJnmBElzZNY"/>
    <s v="Trinity India Forgetech Pvt. Ltd."/>
    <s v="Satyajit Chati"/>
    <s v="user_8jx3L2CDfrbzNnwYUv6Plfha6VxaSGsqcbTXR3sIBZi"/>
    <s v="Manish Balpande"/>
    <s v="2022-08-05 09:48:03.096000+00:00"/>
    <s v="2022-08-11 07:10:48.283000+00:00"/>
    <m/>
    <s v="Pune"/>
    <m/>
    <m/>
    <m/>
    <n v="143"/>
    <m/>
    <m/>
    <m/>
    <m/>
    <m/>
    <m/>
    <m/>
    <m/>
    <m/>
    <m/>
    <m/>
    <s v="Manufacturing"/>
    <m/>
    <m/>
    <m/>
    <m/>
    <m/>
    <m/>
    <m/>
    <m/>
    <m/>
    <m/>
    <m/>
    <m/>
    <s v="Mrunmay Jalgaonkar"/>
    <m/>
    <s v="user_5IQTpX6DsnoeoDfxqzqojpVoQLXPh68nhDjLS5ETjYj"/>
    <s v="Satyajit Chati"/>
    <m/>
    <m/>
    <s v="August"/>
    <s v="Cold Call"/>
    <s v="Naukri.com"/>
    <m/>
    <m/>
    <m/>
    <m/>
    <m/>
    <s v="2022-08-01 10:03:02.961000+00:00"/>
    <s v="2022-09-01 11:15:11.122000+00:00"/>
    <m/>
  </r>
  <r>
    <s v="Sameer Iftekhari"/>
    <n v="1000000"/>
    <s v="INR"/>
    <n v="0"/>
    <s v="7/17/22"/>
    <s v="Sales"/>
    <s v="stat_1hn9nRJaLbI53NxPuSQgo90kRpbpKsFlwN4oEGNUTdO"/>
    <s v="Lost"/>
    <n v="0"/>
    <s v="OpportunityStatusType.Lost"/>
    <s v="cont_LzZqJXxl0rZtcT379PrYR3iYt8Fb32HCPYGhoIkFxae"/>
    <x v="1"/>
    <m/>
    <s v="lead_qlka9vBrsaPsJAB4BVuBKQHSFBmJgGpq5BlPldkSa0u"/>
    <s v="Japfa Comfeed"/>
    <s v="Sarvesh Pawar"/>
    <s v="user_jbppzD9HyqqioXDaUzrIJfkBW97sQdk5kSNPsBKGx0r"/>
    <s v="Pranaav Marathe"/>
    <s v="2022-07-15 05:57:07.964000+00:00"/>
    <s v="2022-08-11 05:37:23.553000+00:00"/>
    <m/>
    <s v="Pune"/>
    <m/>
    <m/>
    <m/>
    <n v="600"/>
    <m/>
    <m/>
    <s v="Facebook"/>
    <m/>
    <m/>
    <m/>
    <m/>
    <m/>
    <m/>
    <m/>
    <m/>
    <s v="Food &amp; Beverages"/>
    <m/>
    <m/>
    <m/>
    <m/>
    <m/>
    <m/>
    <m/>
    <m/>
    <m/>
    <m/>
    <m/>
    <m/>
    <s v="Deepak Yadav; Mrunmay Jalgaonkar"/>
    <m/>
    <s v="user_sREdxbAJihL2Zbgic7tyQ6Rc4Mny7HnD1RNGhA9DDYh"/>
    <s v="Prajakta Sahastrabudhe"/>
    <s v="Anjali Nishu"/>
    <m/>
    <s v="July"/>
    <s v="Cold Call"/>
    <s v="Naukri.com"/>
    <m/>
    <m/>
    <m/>
    <m/>
    <m/>
    <s v="2020-12-12 09:51:58.304000+00:00"/>
    <s v="2022-10-19 09:24:18.112000+00:00"/>
    <s v="NON EB"/>
  </r>
  <r>
    <s v="Abhiroop Ganguly"/>
    <n v="1000000"/>
    <s v="INR"/>
    <n v="0"/>
    <s v="9/20/22"/>
    <s v="Sales"/>
    <s v="stat_kcR4fZg7TU7jjk1jAVua3qGLRS4J5uFayEjK5j02wtv"/>
    <s v="Unqualified"/>
    <n v="0"/>
    <s v="OpportunityStatusType.Lost"/>
    <s v="cont_OQIXRJCSH7VWx1J4XmjergbZwYfAM9oT2nnib347i5s"/>
    <x v="373"/>
    <s v="GMC ren"/>
    <s v="lead_GNy5vk9G70ggR9MNOjGySexxCMZfjLmz4daBTOEHwry"/>
    <s v="FinIQ Consulting"/>
    <s v="Gauri Jori"/>
    <s v="user_U27GK6WjhLhUhi1EDKXV57xMpn8n8DMIOjci1q3UReZ"/>
    <s v="Abhiroop Ganguly"/>
    <s v="2022-08-01 05:34:16.605000+00:00"/>
    <s v="2022-08-11 07:14:30.647000+00:00"/>
    <m/>
    <s v="Pune"/>
    <m/>
    <m/>
    <m/>
    <n v="385"/>
    <m/>
    <m/>
    <m/>
    <m/>
    <m/>
    <m/>
    <m/>
    <m/>
    <m/>
    <m/>
    <m/>
    <s v="IT Services &amp; IT Consulting; Others"/>
    <m/>
    <m/>
    <m/>
    <m/>
    <m/>
    <m/>
    <m/>
    <m/>
    <m/>
    <m/>
    <m/>
    <m/>
    <s v="Deepak Yadav; Yogesh Paigude"/>
    <m/>
    <s v="user_5YHA1ZU4iP896lD1YJehdJcMx7ZEgWCpulT4T2c3pJ3"/>
    <s v="Gauri Jori"/>
    <m/>
    <m/>
    <s v="October; September"/>
    <s v="Cold Call"/>
    <s v="Lusha"/>
    <m/>
    <m/>
    <m/>
    <m/>
    <m/>
    <s v="2022-04-20 10:05:02.021000+00:00"/>
    <s v="2022-10-19 01:44:37.757000+00:00"/>
    <m/>
  </r>
  <r>
    <s v="Manish Balpande"/>
    <n v="3500000"/>
    <s v="INR"/>
    <n v="0"/>
    <s v="8/15/22"/>
    <s v="Sales"/>
    <s v="stat_kcR4fZg7TU7jjk1jAVua3qGLRS4J5uFayEjK5j02wtv"/>
    <s v="Unqualified"/>
    <n v="0"/>
    <s v="OpportunityStatusType.Lost"/>
    <s v="cont_47SMO0H1or0dtK2lgIXBg45ChoUMepjT9w8svzln9t2"/>
    <x v="374"/>
    <s v="GMC ren"/>
    <s v="lead_fYuLoDdBVSeF1CLRctNWSGtCEcyOxkurfgpcVUl5W9W"/>
    <s v="Entrata/ Xento Systems"/>
    <s v="Gauri Jori"/>
    <s v="user_8jx3L2CDfrbzNnwYUv6Plfha6VxaSGsqcbTXR3sIBZi"/>
    <s v="Manish Balpande"/>
    <s v="2022-07-08 07:15:17.518000+00:00"/>
    <s v="2022-08-11 05:01:35.001000+00:00"/>
    <m/>
    <s v="Pune"/>
    <m/>
    <s v="2020-08-14 08:05:16+00:00"/>
    <m/>
    <n v="850"/>
    <m/>
    <m/>
    <m/>
    <m/>
    <m/>
    <m/>
    <m/>
    <m/>
    <m/>
    <m/>
    <m/>
    <s v="IT Services &amp; IT Consulting"/>
    <m/>
    <m/>
    <m/>
    <m/>
    <m/>
    <m/>
    <m/>
    <m/>
    <m/>
    <m/>
    <m/>
    <m/>
    <s v="Mrunmay Jalgaonkar"/>
    <m/>
    <s v="user_5YHA1ZU4iP896lD1YJehdJcMx7ZEgWCpulT4T2c3pJ3"/>
    <s v="Gauri Jori"/>
    <m/>
    <m/>
    <s v="April; August"/>
    <s v="Cold Call"/>
    <s v="Lusha"/>
    <m/>
    <s v="Downloaded the guide: Designing employee healthcare plan"/>
    <m/>
    <m/>
    <m/>
    <s v="2020-12-06 09:46:42.516000+00:00"/>
    <s v="2022-09-09 11:34:35.463000+00:00"/>
    <m/>
  </r>
  <r>
    <s v="Vivek Singh"/>
    <n v="3500000"/>
    <s v="INR"/>
    <n v="0"/>
    <s v="8/20/22"/>
    <s v="Sales"/>
    <s v="stat_kcR4fZg7TU7jjk1jAVua3qGLRS4J5uFayEjK5j02wtv"/>
    <s v="Unqualified"/>
    <n v="0"/>
    <s v="OpportunityStatusType.Lost"/>
    <m/>
    <x v="1"/>
    <s v="GMC (1+5)-Renewal"/>
    <s v="lead_6q2380VDOWSDIckgmkLuZSEZ9Wvi90mwqfvkjv3mUuz"/>
    <s v="Saggraha Management Services Pvt Ltd"/>
    <s v="Bhairavi Jog"/>
    <s v="user_6dalmZ7hmWD47jhCVGdU1SSEcFMsz9rWtW2jPORgJvj"/>
    <s v="Vivek Singh"/>
    <s v="2022-07-06 06:13:16.096000+00:00"/>
    <s v="2022-08-10 19:32:24.599000+00:00"/>
    <m/>
    <s v="Bangalore"/>
    <m/>
    <m/>
    <m/>
    <n v="244"/>
    <m/>
    <m/>
    <m/>
    <m/>
    <m/>
    <m/>
    <m/>
    <m/>
    <m/>
    <m/>
    <m/>
    <s v="Banking &amp; Finance"/>
    <m/>
    <m/>
    <m/>
    <m/>
    <m/>
    <m/>
    <m/>
    <m/>
    <m/>
    <m/>
    <m/>
    <m/>
    <s v="Sakshi Soni"/>
    <m/>
    <s v="user_6hRQhcoLhZEDUBYaw3vS7rv6T5582sGfXq4jNRqTfUU"/>
    <s v="Aishwarya Nyayadhish"/>
    <s v="Anjali Nishu"/>
    <m/>
    <s v="August; May"/>
    <s v="Cold Call"/>
    <s v="Lusha"/>
    <m/>
    <s v="Glengarry"/>
    <m/>
    <m/>
    <m/>
    <s v="2022-02-06 08:47:04.781000+00:00"/>
    <s v="2022-08-11 07:44:34.463000+00:00"/>
    <s v="GMC"/>
  </r>
  <r>
    <s v="Manish Balpande"/>
    <n v="300000"/>
    <s v="INR"/>
    <n v="0"/>
    <s v="8/15/22"/>
    <s v="Sales"/>
    <s v="stat_kcR4fZg7TU7jjk1jAVua3qGLRS4J5uFayEjK5j02wtv"/>
    <s v="Unqualified"/>
    <n v="0"/>
    <s v="OpportunityStatusType.Lost"/>
    <s v="cont_47SMO0H1or0dtK2lgIXBg45ChoUMepjT9w8svzln9t2"/>
    <x v="374"/>
    <s v="GPA ren"/>
    <s v="lead_fYuLoDdBVSeF1CLRctNWSGtCEcyOxkurfgpcVUl5W9W"/>
    <s v="Entrata/ Xento Systems"/>
    <s v="Gauri Jori"/>
    <s v="user_8jx3L2CDfrbzNnwYUv6Plfha6VxaSGsqcbTXR3sIBZi"/>
    <s v="Manish Balpande"/>
    <s v="2022-07-08 07:16:03.244000+00:00"/>
    <s v="2022-08-11 05:01:26.973000+00:00"/>
    <m/>
    <s v="Pune"/>
    <m/>
    <s v="2020-08-14 08:05:16+00:00"/>
    <m/>
    <n v="850"/>
    <m/>
    <m/>
    <m/>
    <m/>
    <m/>
    <m/>
    <m/>
    <m/>
    <m/>
    <m/>
    <m/>
    <s v="IT Services &amp; IT Consulting"/>
    <m/>
    <m/>
    <m/>
    <m/>
    <m/>
    <m/>
    <m/>
    <m/>
    <m/>
    <m/>
    <m/>
    <m/>
    <s v="Mrunmay Jalgaonkar"/>
    <m/>
    <s v="user_5YHA1ZU4iP896lD1YJehdJcMx7ZEgWCpulT4T2c3pJ3"/>
    <s v="Gauri Jori"/>
    <m/>
    <m/>
    <s v="April; August"/>
    <s v="Cold Call"/>
    <s v="Lusha"/>
    <m/>
    <s v="Downloaded the guide: Designing employee healthcare plan"/>
    <m/>
    <m/>
    <m/>
    <s v="2020-12-06 09:46:42.516000+00:00"/>
    <s v="2022-09-09 11:34:35.463000+00:00"/>
    <m/>
  </r>
  <r>
    <s v="Vivek Singh"/>
    <n v="2000000"/>
    <s v="INR"/>
    <n v="0"/>
    <s v="8/31/22"/>
    <s v="Sales"/>
    <s v="stat_kcR4fZg7TU7jjk1jAVua3qGLRS4J5uFayEjK5j02wtv"/>
    <s v="Unqualified"/>
    <n v="0"/>
    <s v="OpportunityStatusType.Lost"/>
    <m/>
    <x v="1"/>
    <s v="Parental"/>
    <s v="lead_aIWwJsit24K5bJyo6dzMD0Oa2267XVItcZdcOCkt4HL"/>
    <s v="ZopNow"/>
    <s v="Satyajit Chati"/>
    <s v="user_6dalmZ7hmWD47jhCVGdU1SSEcFMsz9rWtW2jPORgJvj"/>
    <s v="Vivek Singh"/>
    <s v="2022-07-07 12:48:33.984000+00:00"/>
    <s v="2022-08-10 09:22:20.648000+00:00"/>
    <m/>
    <s v="Bangalore"/>
    <m/>
    <m/>
    <m/>
    <n v="90"/>
    <m/>
    <m/>
    <m/>
    <m/>
    <m/>
    <m/>
    <m/>
    <m/>
    <m/>
    <m/>
    <m/>
    <s v="Retail"/>
    <m/>
    <m/>
    <m/>
    <m/>
    <m/>
    <m/>
    <m/>
    <m/>
    <m/>
    <m/>
    <m/>
    <m/>
    <s v="Rakesh Nade"/>
    <m/>
    <s v="user_5IQTpX6DsnoeoDfxqzqojpVoQLXPh68nhDjLS5ETjYj"/>
    <s v="Satyajit Chati"/>
    <m/>
    <m/>
    <s v="August"/>
    <s v="Cold Call"/>
    <m/>
    <m/>
    <m/>
    <m/>
    <m/>
    <m/>
    <s v="2022-04-03 18:11:13.771000+00:00"/>
    <s v="2022-09-07 10:56:46.506000+00:00"/>
    <m/>
  </r>
  <r>
    <s v="Satyam Tiwari"/>
    <n v="6400"/>
    <s v="INR"/>
    <n v="100"/>
    <d v="2022-10-08T00:00:00"/>
    <s v="Sales"/>
    <s v="stat_OZRiD1474QRJIpvnjHCZfiIvKcVD6mIKSSTzg8SwDVx"/>
    <s v="Won- Payment Completed"/>
    <n v="1"/>
    <s v="OpportunityStatusType.Won"/>
    <m/>
    <x v="1"/>
    <s v="NIVA BUPA"/>
    <s v="lead_NvQFI4cV4nGqisp1Nm92yXa9kim38CAEAJk0emZDrfN"/>
    <s v="Proteon Pharmaceuticals"/>
    <s v="Satyam Tiwari"/>
    <s v="user_2YgShwgjLNI4FjAqgE9PtKsdIaGh919JGcFG919fe5B"/>
    <s v="Satyam Tiwari"/>
    <s v="2022-07-27 07:39:13.333000+00:00"/>
    <s v="2022-08-10 10:10:03.450000+00:00"/>
    <m/>
    <s v="Mumbai"/>
    <m/>
    <m/>
    <m/>
    <n v="8"/>
    <m/>
    <m/>
    <m/>
    <m/>
    <m/>
    <m/>
    <m/>
    <m/>
    <m/>
    <m/>
    <m/>
    <s v="Health, Wellness &amp; Fitness"/>
    <m/>
    <m/>
    <m/>
    <m/>
    <m/>
    <m/>
    <m/>
    <m/>
    <m/>
    <m/>
    <m/>
    <m/>
    <s v="Aniket Vahile"/>
    <m/>
    <s v="user_BtmkQ6xvtDyCMLstiH7YmmQURsFQdjarGcnSBd9UgEk"/>
    <s v="Vikas Raj"/>
    <s v="Siddharth Angolkar"/>
    <m/>
    <m/>
    <s v="Cold Call"/>
    <s v="Naukri.com"/>
    <m/>
    <m/>
    <m/>
    <m/>
    <m/>
    <s v="2022-06-06 04:38:51.488000+00:00"/>
    <s v="2022-09-22 06:47:09.532000+00:00"/>
    <s v="GPA"/>
  </r>
  <r>
    <s v="Aditya Binani"/>
    <n v="1445000"/>
    <s v="INR"/>
    <n v="100"/>
    <d v="2022-10-08T00:00:00"/>
    <s v="Sales"/>
    <s v="stat_OZRiD1474QRJIpvnjHCZfiIvKcVD6mIKSSTzg8SwDVx"/>
    <s v="Won- Payment Completed"/>
    <n v="1"/>
    <s v="OpportunityStatusType.Won"/>
    <s v="cont_WaC0EOriZ4aJrufXyCwFFnfnZWudpOgueTV1yOj64ND"/>
    <x v="375"/>
    <s v="GMC"/>
    <s v="lead_3zBjoqtcaZjtEhJ6AgTfDnmF5LqWG3qNbXPc1FDo3pn"/>
    <s v="Pluang"/>
    <s v="Aditya Binani"/>
    <s v="user_g5Yw4Z4XnIbmcGhJO80vdtFdd5ElcDlgYO3q8l82ODn"/>
    <s v="Aditya Binani"/>
    <s v="2022-06-06 12:12:59.916000+00:00"/>
    <s v="2022-08-10 09:51:32.856000+00:00"/>
    <m/>
    <s v="Delhi"/>
    <m/>
    <m/>
    <m/>
    <n v="110"/>
    <m/>
    <m/>
    <m/>
    <m/>
    <m/>
    <m/>
    <m/>
    <m/>
    <m/>
    <m/>
    <m/>
    <s v="Banking &amp; Finance"/>
    <m/>
    <m/>
    <m/>
    <m/>
    <m/>
    <m/>
    <m/>
    <m/>
    <m/>
    <m/>
    <m/>
    <m/>
    <m/>
    <m/>
    <s v="user_g5Yw4Z4XnIbmcGhJO80vdtFdd5ElcDlgYO3q8l82ODn"/>
    <s v="Aditya Binani"/>
    <m/>
    <m/>
    <s v="September"/>
    <s v="Gated Content"/>
    <m/>
    <m/>
    <s v="Downloaded the guide: Designing employee healthcare plan"/>
    <m/>
    <m/>
    <m/>
    <s v="2021-10-02 07:19:51.828000+00:00"/>
    <s v="2022-10-14 09:59:39.631000+00:00"/>
    <m/>
  </r>
  <r>
    <s v="Vivek Singh"/>
    <n v="5000000"/>
    <s v="INR"/>
    <n v="0"/>
    <s v="8/31/22"/>
    <s v="Sales"/>
    <s v="stat_kcR4fZg7TU7jjk1jAVua3qGLRS4J5uFayEjK5j02wtv"/>
    <s v="Unqualified"/>
    <n v="0"/>
    <s v="OpportunityStatusType.Lost"/>
    <m/>
    <x v="1"/>
    <s v="The customer is not happy with the current broker as they have been struggling with the claims and hence customer is looking for a change.  They have liked Loop's offering and would like to take this forward."/>
    <s v="lead_aIWwJsit24K5bJyo6dzMD0Oa2267XVItcZdcOCkt4HL"/>
    <s v="ZopNow"/>
    <s v="Satyajit Chati"/>
    <s v="user_6dalmZ7hmWD47jhCVGdU1SSEcFMsz9rWtW2jPORgJvj"/>
    <s v="Vivek Singh"/>
    <s v="2022-07-07 12:47:53.298000+00:00"/>
    <s v="2022-08-10 09:22:08.333000+00:00"/>
    <m/>
    <s v="Bangalore"/>
    <m/>
    <m/>
    <m/>
    <n v="90"/>
    <m/>
    <m/>
    <m/>
    <m/>
    <m/>
    <m/>
    <m/>
    <m/>
    <m/>
    <m/>
    <m/>
    <s v="Retail"/>
    <m/>
    <m/>
    <m/>
    <m/>
    <m/>
    <m/>
    <m/>
    <m/>
    <m/>
    <m/>
    <m/>
    <m/>
    <s v="Rakesh Nade"/>
    <m/>
    <s v="user_5IQTpX6DsnoeoDfxqzqojpVoQLXPh68nhDjLS5ETjYj"/>
    <s v="Satyajit Chati"/>
    <m/>
    <m/>
    <s v="August"/>
    <s v="Cold Call"/>
    <m/>
    <m/>
    <m/>
    <m/>
    <m/>
    <m/>
    <s v="2022-04-03 18:11:13.771000+00:00"/>
    <s v="2022-09-07 10:56:46.506000+00:00"/>
    <s v="GMC"/>
  </r>
  <r>
    <s v="Vrushali Kummar"/>
    <n v="314000"/>
    <s v="INR"/>
    <n v="0"/>
    <s v="8/13/22"/>
    <s v="Sales"/>
    <s v="stat_1hn9nRJaLbI53NxPuSQgo90kRpbpKsFlwN4oEGNUTdO"/>
    <s v="Lost"/>
    <n v="0"/>
    <s v="OpportunityStatusType.Lost"/>
    <s v="cont_KfIQthiS7OWFKl3yOH2Cm0LuJqmqr1KcHtt2i6rVqov"/>
    <x v="376"/>
    <s v="GPA ren"/>
    <s v="lead_QQjl0MebKk1cFtSKeHjaGHMJySWFMIyISGDcqifxQbF"/>
    <s v="ESI Software India/ ESI Group"/>
    <s v="Gauri Jori"/>
    <s v="user_TZzywQwym26DjuswO479pxRhNKX152z8X1haCx2vcst"/>
    <s v="Vrushali Kummar"/>
    <s v="2022-06-21 08:24:52.290000+00:00"/>
    <s v="2022-08-10 08:57:56.936000+00:00"/>
    <m/>
    <s v="Pune"/>
    <m/>
    <m/>
    <m/>
    <n v="400"/>
    <m/>
    <m/>
    <m/>
    <m/>
    <m/>
    <m/>
    <m/>
    <m/>
    <m/>
    <m/>
    <m/>
    <s v="IT Services &amp; IT Consulting"/>
    <m/>
    <m/>
    <m/>
    <m/>
    <m/>
    <m/>
    <m/>
    <m/>
    <m/>
    <m/>
    <m/>
    <m/>
    <m/>
    <m/>
    <s v="user_5YHA1ZU4iP896lD1YJehdJcMx7ZEgWCpulT4T2c3pJ3"/>
    <s v="Gauri Jori"/>
    <m/>
    <m/>
    <s v="August; July"/>
    <s v="Cold Call"/>
    <m/>
    <m/>
    <s v="Vaccine inbound"/>
    <m/>
    <m/>
    <m/>
    <s v="2021-05-07 15:55:10.362000+00:00"/>
    <s v="2022-08-25 09:07:35.846000+00:00"/>
    <m/>
  </r>
  <r>
    <s v="Vrushali Kummar"/>
    <n v="630695"/>
    <s v="INR"/>
    <n v="0"/>
    <s v="8/13/22"/>
    <s v="Sales"/>
    <s v="stat_1hn9nRJaLbI53NxPuSQgo90kRpbpKsFlwN4oEGNUTdO"/>
    <s v="Lost"/>
    <n v="0"/>
    <s v="OpportunityStatusType.Lost"/>
    <s v="cont_KfIQthiS7OWFKl3yOH2Cm0LuJqmqr1KcHtt2i6rVqov"/>
    <x v="376"/>
    <s v="Top Up"/>
    <s v="lead_QQjl0MebKk1cFtSKeHjaGHMJySWFMIyISGDcqifxQbF"/>
    <s v="ESI Software India/ ESI Group"/>
    <s v="Gauri Jori"/>
    <s v="user_TZzywQwym26DjuswO479pxRhNKX152z8X1haCx2vcst"/>
    <s v="Vrushali Kummar"/>
    <s v="2022-06-21 08:25:34.415000+00:00"/>
    <s v="2022-08-10 08:58:08.969000+00:00"/>
    <m/>
    <s v="Pune"/>
    <m/>
    <m/>
    <m/>
    <n v="400"/>
    <m/>
    <m/>
    <m/>
    <m/>
    <m/>
    <m/>
    <m/>
    <m/>
    <m/>
    <m/>
    <m/>
    <s v="IT Services &amp; IT Consulting"/>
    <m/>
    <m/>
    <m/>
    <m/>
    <m/>
    <m/>
    <m/>
    <m/>
    <m/>
    <m/>
    <m/>
    <m/>
    <m/>
    <m/>
    <s v="user_5YHA1ZU4iP896lD1YJehdJcMx7ZEgWCpulT4T2c3pJ3"/>
    <s v="Gauri Jori"/>
    <m/>
    <m/>
    <s v="August; July"/>
    <s v="Cold Call"/>
    <m/>
    <m/>
    <s v="Vaccine inbound"/>
    <m/>
    <m/>
    <m/>
    <s v="2021-05-07 15:55:10.362000+00:00"/>
    <s v="2022-08-25 09:07:35.846000+00:00"/>
    <m/>
  </r>
  <r>
    <s v="Vrushali Kummar"/>
    <n v="7000000"/>
    <s v="INR"/>
    <n v="0"/>
    <s v="8/13/22"/>
    <s v="Sales"/>
    <s v="stat_1hn9nRJaLbI53NxPuSQgo90kRpbpKsFlwN4oEGNUTdO"/>
    <s v="Lost"/>
    <n v="0"/>
    <s v="OpportunityStatusType.Lost"/>
    <s v="cont_KfIQthiS7OWFKl3yOH2Cm0LuJqmqr1KcHtt2i6rVqov"/>
    <x v="376"/>
    <s v="GMC ren"/>
    <s v="lead_QQjl0MebKk1cFtSKeHjaGHMJySWFMIyISGDcqifxQbF"/>
    <s v="ESI Software India/ ESI Group"/>
    <s v="Gauri Jori"/>
    <s v="user_TZzywQwym26DjuswO479pxRhNKX152z8X1haCx2vcst"/>
    <s v="Vrushali Kummar"/>
    <s v="2022-05-27 08:24:49.847000+00:00"/>
    <s v="2022-08-10 08:57:29.228000+00:00"/>
    <m/>
    <s v="Pune"/>
    <m/>
    <m/>
    <m/>
    <n v="400"/>
    <m/>
    <m/>
    <m/>
    <m/>
    <m/>
    <m/>
    <m/>
    <m/>
    <m/>
    <m/>
    <m/>
    <s v="IT Services &amp; IT Consulting"/>
    <m/>
    <m/>
    <m/>
    <m/>
    <m/>
    <m/>
    <m/>
    <m/>
    <m/>
    <m/>
    <m/>
    <m/>
    <m/>
    <m/>
    <s v="user_5YHA1ZU4iP896lD1YJehdJcMx7ZEgWCpulT4T2c3pJ3"/>
    <s v="Gauri Jori"/>
    <m/>
    <m/>
    <s v="August; July"/>
    <s v="Cold Call"/>
    <m/>
    <m/>
    <s v="Vaccine inbound"/>
    <m/>
    <m/>
    <m/>
    <s v="2021-05-07 15:55:10.362000+00:00"/>
    <s v="2022-08-25 09:07:35.846000+00:00"/>
    <m/>
  </r>
  <r>
    <s v="Manish Balpande"/>
    <n v="1800000"/>
    <s v="INR"/>
    <n v="0"/>
    <s v="8/22/22"/>
    <s v="Sales"/>
    <s v="stat_kcR4fZg7TU7jjk1jAVua3qGLRS4J5uFayEjK5j02wtv"/>
    <s v="Unqualified"/>
    <n v="0"/>
    <s v="OpportunityStatusType.Lost"/>
    <m/>
    <x v="1"/>
    <s v="GMC (Renewal) ICICI Policy"/>
    <s v="lead_GOsTt6NxUYijzJRN9yIK69ml8WNeelxWDXuA7btzEvJ"/>
    <s v="Radhe Sham Well pack limited"/>
    <s v="Pranav Kenjale"/>
    <s v="user_8jx3L2CDfrbzNnwYUv6Plfha6VxaSGsqcbTXR3sIBZi"/>
    <s v="Manish Balpande"/>
    <s v="2022-07-29 12:26:03.027000+00:00"/>
    <s v="2022-08-10 08:32:31.352000+00:00"/>
    <m/>
    <s v="Pune"/>
    <m/>
    <m/>
    <m/>
    <n v="225"/>
    <m/>
    <m/>
    <m/>
    <m/>
    <m/>
    <m/>
    <m/>
    <m/>
    <m/>
    <m/>
    <m/>
    <m/>
    <m/>
    <m/>
    <m/>
    <m/>
    <m/>
    <m/>
    <m/>
    <m/>
    <m/>
    <m/>
    <m/>
    <m/>
    <m/>
    <m/>
    <s v="user_Jujy0sFufO9J3qwY7aNpCCnF6nFZMrfvciNEydEzhaI"/>
    <s v="Shreya Solanki"/>
    <m/>
    <m/>
    <s v="August"/>
    <s v="Gated Content"/>
    <m/>
    <m/>
    <s v="Employee Wellness Handbook"/>
    <m/>
    <m/>
    <m/>
    <s v="2022-04-06 06:24:23.937000+00:00"/>
    <s v="2022-10-10 07:34:54.810000+00:00"/>
    <m/>
  </r>
  <r>
    <s v="Kashif Ahmad"/>
    <n v="190000"/>
    <s v="INR"/>
    <n v="100"/>
    <d v="2022-10-08T00:00:00"/>
    <s v="Sales"/>
    <s v="stat_OZRiD1474QRJIpvnjHCZfiIvKcVD6mIKSSTzg8SwDVx"/>
    <s v="Won- Payment Completed"/>
    <n v="1"/>
    <s v="OpportunityStatusType.Won"/>
    <s v="cont_LSQFUUlsjYU1lscZnPxyfANcj3ocAydefpFTjdvXH00"/>
    <x v="377"/>
    <s v="GMC-fresh"/>
    <s v="lead_Xr4uwrFc7S1IXlOORXl7bkA1lre3GVEszyiYTswjJtq"/>
    <s v="TRUCVR TECHNOLOGIES PRIVATE LIMITED(Fresh)"/>
    <s v="Bharti Bankey"/>
    <s v="user_LKRhV6rhcBe0uL8u70UUGeDjbMupuho4TaiAOCbT7HT"/>
    <s v="Kashif Ahmad"/>
    <s v="2022-06-16 08:42:46.827000+00:00"/>
    <s v="2022-08-10 08:41:30.398000+00:00"/>
    <m/>
    <s v="Bangalore"/>
    <m/>
    <s v="2022-06-03 11:40:09+00:00"/>
    <m/>
    <n v="15"/>
    <m/>
    <m/>
    <m/>
    <m/>
    <m/>
    <m/>
    <m/>
    <s v="ORGANIC_SEARCH"/>
    <m/>
    <m/>
    <m/>
    <s v="IT Services &amp; IT Consulting"/>
    <m/>
    <m/>
    <m/>
    <m/>
    <m/>
    <m/>
    <m/>
    <m/>
    <m/>
    <m/>
    <m/>
    <m/>
    <m/>
    <m/>
    <s v="user_aM3WaaSUQQmaNnsm9l2FQRVWUEr8RN2ZdXzsuQUalQ3"/>
    <s v="Bharti Bankey"/>
    <s v="Siddharth Angolkar"/>
    <m/>
    <m/>
    <s v="Inbound"/>
    <s v="Inbound via website"/>
    <m/>
    <s v="Employee Count 25"/>
    <m/>
    <m/>
    <m/>
    <s v="2022-06-03 11:41:01.144000+00:00"/>
    <s v="2022-09-09 10:02:34.735000+00:00"/>
    <m/>
  </r>
  <r>
    <s v="Sameer Iftekhari"/>
    <n v="700000"/>
    <s v="INR"/>
    <n v="0"/>
    <s v="8/31/22"/>
    <s v="Sales"/>
    <s v="stat_1hn9nRJaLbI53NxPuSQgo90kRpbpKsFlwN4oEGNUTdO"/>
    <s v="Lost"/>
    <n v="0"/>
    <s v="OpportunityStatusType.Lost"/>
    <m/>
    <x v="1"/>
    <s v="Lost"/>
    <s v="lead_VHW5jyfVQjGZHrqxa0qbmQJtEUD38KQVLxlf5UGGzZx"/>
    <s v="Tasty Bite Eatables Pvt Ltd"/>
    <s v="Bharti Bankey"/>
    <s v="user_ld5YgHNj2pvuncdfHoHOwdXz2NpUhXpbkNchGaPKUXG"/>
    <s v="Sameer Iftekhari"/>
    <s v="2022-07-19 07:08:08.141000+00:00"/>
    <s v="2022-08-10 06:56:24.621000+00:00"/>
    <m/>
    <s v="Pune"/>
    <m/>
    <m/>
    <m/>
    <n v="171"/>
    <m/>
    <m/>
    <m/>
    <m/>
    <m/>
    <m/>
    <m/>
    <s v="PAID_SOCIAL"/>
    <m/>
    <m/>
    <m/>
    <s v="Food &amp; Beverages"/>
    <m/>
    <m/>
    <m/>
    <m/>
    <m/>
    <m/>
    <m/>
    <m/>
    <m/>
    <m/>
    <m/>
    <m/>
    <s v="Sakshi Soni"/>
    <m/>
    <s v="user_aM3WaaSUQQmaNnsm9l2FQRVWUEr8RN2ZdXzsuQUalQ3"/>
    <s v="Bharti Bankey"/>
    <s v="Anjali Nishu"/>
    <m/>
    <s v="October"/>
    <s v="Cold Call"/>
    <s v="Naukri.com"/>
    <m/>
    <m/>
    <m/>
    <m/>
    <m/>
    <s v="2021-01-04 06:27:44.246000+00:00"/>
    <s v="2022-10-14 09:50:47.316000+00:00"/>
    <m/>
  </r>
  <r>
    <s v="Sanket Kulkarni"/>
    <n v="400000"/>
    <s v="INR"/>
    <n v="0"/>
    <d v="2022-06-08T00:00:00"/>
    <s v="Sales"/>
    <s v="stat_1hn9nRJaLbI53NxPuSQgo90kRpbpKsFlwN4oEGNUTdO"/>
    <s v="Lost"/>
    <n v="0"/>
    <s v="OpportunityStatusType.Lost"/>
    <m/>
    <x v="1"/>
    <s v="Parental Policy"/>
    <s v="lead_ssSm2lXvGVIa5c81eAHdH2yt0I8yUxfYbdl75oqnkcT"/>
    <s v="T &amp; T Infra"/>
    <s v="Sarvesh Pawar"/>
    <s v="user_k8sSUtRXfYEMul9CBIF4ZOmv3vnev5cdEvVZbtETMKp"/>
    <s v="Sanket Kulkarni"/>
    <s v="2022-07-28 07:56:28.185000+00:00"/>
    <s v="2022-08-10 08:09:29.270000+00:00"/>
    <m/>
    <s v="Pune"/>
    <m/>
    <s v="2020-09-30 05:03:24+00:00"/>
    <m/>
    <n v="300"/>
    <m/>
    <m/>
    <m/>
    <m/>
    <m/>
    <m/>
    <m/>
    <m/>
    <m/>
    <m/>
    <m/>
    <s v="Others"/>
    <m/>
    <m/>
    <m/>
    <m/>
    <m/>
    <m/>
    <m/>
    <m/>
    <m/>
    <m/>
    <m/>
    <m/>
    <m/>
    <m/>
    <s v="user_A8KOTZADnUtEQOLt4nSLAmteNStuGh80js75RYjrXVt"/>
    <s v="Sarvesh Pawar"/>
    <m/>
    <m/>
    <s v="October"/>
    <s v="Affiliate"/>
    <m/>
    <m/>
    <m/>
    <m/>
    <m/>
    <m/>
    <s v="2020-12-06 09:49:43.165000+00:00"/>
    <s v="2022-10-11 15:15:02.429000+00:00"/>
    <s v="GMC"/>
  </r>
  <r>
    <s v="Kashif Ahmad"/>
    <n v="500000"/>
    <s v="INR"/>
    <n v="0"/>
    <d v="2022-07-08T00:00:00"/>
    <s v="Sales"/>
    <s v="stat_1hn9nRJaLbI53NxPuSQgo90kRpbpKsFlwN4oEGNUTdO"/>
    <s v="Lost"/>
    <n v="0"/>
    <s v="OpportunityStatusType.Lost"/>
    <s v="cont_7E5f1LfZWjJISWu8dnaaq8Jn2WCAngXaKMWArvt8yzi"/>
    <x v="356"/>
    <s v="GMC  Family cover 1+5 Current quotes higher than their budget"/>
    <s v="lead_diyZtIVRlZMKa0Zmibqfk0SoRjAtrW0rTj7u07UXMhU"/>
    <s v="Rooman Technologies"/>
    <s v="Daya Gowda"/>
    <s v="user_LKRhV6rhcBe0uL8u70UUGeDjbMupuho4TaiAOCbT7HT"/>
    <s v="Kashif Ahmad"/>
    <s v="2022-06-28 11:09:49.271000+00:00"/>
    <s v="2022-08-10 06:23:59.355000+00:00"/>
    <m/>
    <s v="Bangalore"/>
    <m/>
    <m/>
    <m/>
    <n v="125"/>
    <m/>
    <m/>
    <m/>
    <m/>
    <m/>
    <m/>
    <m/>
    <m/>
    <m/>
    <m/>
    <m/>
    <s v="IT Services &amp; IT Consulting"/>
    <m/>
    <m/>
    <m/>
    <m/>
    <m/>
    <m/>
    <m/>
    <m/>
    <m/>
    <m/>
    <m/>
    <m/>
    <s v="Jithendra Goalla; Rakesh Nade"/>
    <m/>
    <s v="user_encRk5bIEFN6ZA11h4WH2AdZTiZpogLSlMIaj0E30SZ"/>
    <s v="Daya Gowda"/>
    <m/>
    <m/>
    <m/>
    <s v="Cold Call"/>
    <s v="Mr. E"/>
    <m/>
    <m/>
    <m/>
    <m/>
    <m/>
    <s v="2022-04-20 10:11:00.353000+00:00"/>
    <s v="2022-10-10 02:51:47.563000+00:00"/>
    <m/>
  </r>
  <r>
    <s v="Moziez Chamadia"/>
    <n v="200000"/>
    <s v="INR"/>
    <n v="0"/>
    <s v="8/15/22"/>
    <s v="Sales"/>
    <s v="stat_kcR4fZg7TU7jjk1jAVua3qGLRS4J5uFayEjK5j02wtv"/>
    <s v="Unqualified"/>
    <n v="0"/>
    <s v="OpportunityStatusType.Lost"/>
    <s v="cont_lao28cEyoeYbN2wgUOf8C3j19eq0YEC7Gp4MiYtZ2DH"/>
    <x v="378"/>
    <m/>
    <s v="lead_SApXJZxMTwmqn6gz5QX9yCgNXnSFyXY39Z8dRvtGj1q"/>
    <s v="D Cube Analytics"/>
    <s v="Sarvesh Pawar"/>
    <s v="user_IgNfKH7wuLLjHvexoMm2PXWcnF3zYft0ZbMTyfwKRUg"/>
    <s v="Moziez Chamadia"/>
    <s v="2022-07-01 06:42:58.420000+00:00"/>
    <s v="2022-08-10 04:22:34.418000+00:00"/>
    <m/>
    <s v="Bangalore"/>
    <m/>
    <m/>
    <m/>
    <n v="193"/>
    <m/>
    <m/>
    <m/>
    <m/>
    <m/>
    <m/>
    <m/>
    <s v="PAID_SOCIAL"/>
    <m/>
    <m/>
    <m/>
    <s v="Health, Wellness &amp; Fitness; Manufacturing"/>
    <m/>
    <m/>
    <m/>
    <m/>
    <m/>
    <m/>
    <m/>
    <m/>
    <m/>
    <m/>
    <m/>
    <m/>
    <s v="Deepak Yadav"/>
    <m/>
    <s v="user_A8KOTZADnUtEQOLt4nSLAmteNStuGh80js75RYjrXVt"/>
    <s v="Sarvesh Pawar"/>
    <m/>
    <m/>
    <s v="August"/>
    <s v="Gated Content"/>
    <s v="Naukri.com"/>
    <m/>
    <s v="Employee Wellness Handbook"/>
    <m/>
    <m/>
    <m/>
    <s v="2022-02-01 18:36:14.382000+00:00"/>
    <s v="2022-10-10 02:50:27.086000+00:00"/>
    <s v="GPA"/>
  </r>
  <r>
    <s v="Tejas Kulkarni"/>
    <n v="500000"/>
    <s v="INR"/>
    <n v="0"/>
    <s v="8/26/22"/>
    <s v="Sales"/>
    <s v="stat_1hn9nRJaLbI53NxPuSQgo90kRpbpKsFlwN4oEGNUTdO"/>
    <s v="Lost"/>
    <n v="0"/>
    <s v="OpportunityStatusType.Lost"/>
    <s v="cont_jnq5EQyPcwYBIl4UxoRniEzOcibDD5u0Gnww4QsNtVE"/>
    <x v="379"/>
    <s v="Not going for GMC as of now . Instead are thinking for app only proposal"/>
    <s v="lead_7nztfLCI82KaOfkT61NPIEiHmHxBbZ9HnaOMVGa92AZ"/>
    <s v="Certa (getcerta.com) (Fresh)"/>
    <s v="Nikhil Ahuja"/>
    <s v="user_kbtBHYtBjVDNyI72HTF6C1SCvC7yVBiA6OrBOy3t96U"/>
    <s v="Tejas Kulkarni"/>
    <s v="2022-05-02 09:57:32.791000+00:00"/>
    <s v="2022-08-10 05:21:16.284000+00:00"/>
    <m/>
    <s v="Delhi"/>
    <m/>
    <m/>
    <m/>
    <n v="100"/>
    <m/>
    <m/>
    <m/>
    <m/>
    <m/>
    <m/>
    <m/>
    <m/>
    <m/>
    <m/>
    <m/>
    <m/>
    <m/>
    <m/>
    <m/>
    <m/>
    <m/>
    <m/>
    <m/>
    <m/>
    <m/>
    <m/>
    <m/>
    <m/>
    <m/>
    <m/>
    <s v="user_ocHSJH83OJnHCvKyMbjx8WOOK8PMgAUGIj1qK0q0dMV"/>
    <s v="Nikhil Ahuja"/>
    <m/>
    <m/>
    <s v="June"/>
    <s v="Gated Content"/>
    <m/>
    <m/>
    <s v="Employee Engagement Handbook"/>
    <m/>
    <m/>
    <m/>
    <s v="2022-05-02 05:21:08.683000+00:00"/>
    <s v="2022-08-10 05:21:16.327000+00:00"/>
    <s v="GMC"/>
  </r>
  <r>
    <s v="Moziez Chamadia"/>
    <n v="800000"/>
    <s v="INR"/>
    <n v="0"/>
    <s v="8/15/22"/>
    <s v="Sales"/>
    <s v="stat_kcR4fZg7TU7jjk1jAVua3qGLRS4J5uFayEjK5j02wtv"/>
    <s v="Unqualified"/>
    <n v="0"/>
    <s v="OpportunityStatusType.Lost"/>
    <s v="cont_lao28cEyoeYbN2wgUOf8C3j19eq0YEC7Gp4MiYtZ2DH"/>
    <x v="378"/>
    <s v="Fresh GTL"/>
    <s v="lead_SApXJZxMTwmqn6gz5QX9yCgNXnSFyXY39Z8dRvtGj1q"/>
    <s v="D Cube Analytics"/>
    <s v="Sarvesh Pawar"/>
    <s v="user_IgNfKH7wuLLjHvexoMm2PXWcnF3zYft0ZbMTyfwKRUg"/>
    <s v="Moziez Chamadia"/>
    <s v="2022-07-01 06:44:32.926000+00:00"/>
    <s v="2022-08-10 04:22:43.377000+00:00"/>
    <m/>
    <s v="Bangalore"/>
    <m/>
    <m/>
    <m/>
    <n v="193"/>
    <m/>
    <m/>
    <m/>
    <m/>
    <m/>
    <m/>
    <m/>
    <s v="PAID_SOCIAL"/>
    <m/>
    <m/>
    <m/>
    <s v="Health, Wellness &amp; Fitness; Manufacturing"/>
    <m/>
    <m/>
    <m/>
    <m/>
    <m/>
    <m/>
    <m/>
    <m/>
    <m/>
    <m/>
    <m/>
    <m/>
    <s v="Deepak Yadav"/>
    <m/>
    <s v="user_A8KOTZADnUtEQOLt4nSLAmteNStuGh80js75RYjrXVt"/>
    <s v="Sarvesh Pawar"/>
    <m/>
    <m/>
    <s v="August"/>
    <s v="Gated Content"/>
    <s v="Naukri.com"/>
    <m/>
    <s v="Employee Wellness Handbook"/>
    <m/>
    <m/>
    <m/>
    <s v="2022-02-01 18:36:14.382000+00:00"/>
    <s v="2022-10-10 02:50:27.086000+00:00"/>
    <s v="GTL"/>
  </r>
  <r>
    <s v="Vivek Singh"/>
    <n v="100000"/>
    <s v="INR"/>
    <n v="0"/>
    <d v="2022-09-08T00:00:00"/>
    <s v="Sales"/>
    <s v="stat_kcR4fZg7TU7jjk1jAVua3qGLRS4J5uFayEjK5j02wtv"/>
    <s v="Unqualified"/>
    <n v="0"/>
    <s v="OpportunityStatusType.Lost"/>
    <m/>
    <x v="1"/>
    <m/>
    <s v="lead_WuFR7mtYhTR6pdJINXy3ZMEDTcuJfauryb9ECmoatBV"/>
    <s v="hr@flogic.in"/>
    <s v="Shreya Solanki"/>
    <s v="user_6dalmZ7hmWD47jhCVGdU1SSEcFMsz9rWtW2jPORgJvj"/>
    <s v="Vivek Singh"/>
    <s v="2022-07-29 09:57:06.615000+00:00"/>
    <s v="2022-08-09 12:11:47.308000+00:00"/>
    <m/>
    <s v="Bangalore"/>
    <m/>
    <s v="2022-07-28 09:33:23+00:00"/>
    <m/>
    <n v="25"/>
    <m/>
    <m/>
    <m/>
    <m/>
    <m/>
    <m/>
    <m/>
    <s v="ORGANIC_SEARCH"/>
    <m/>
    <m/>
    <m/>
    <m/>
    <m/>
    <m/>
    <m/>
    <m/>
    <m/>
    <m/>
    <m/>
    <m/>
    <m/>
    <m/>
    <m/>
    <m/>
    <m/>
    <m/>
    <s v="user_Jujy0sFufO9J3qwY7aNpCCnF6nFZMrfvciNEydEzhaI"/>
    <s v="Shreya Solanki"/>
    <m/>
    <m/>
    <s v="August"/>
    <s v="Inbound"/>
    <s v="Inbound via website"/>
    <m/>
    <s v="Employee Count 25"/>
    <m/>
    <m/>
    <m/>
    <s v="2022-07-28 09:36:14.252000+00:00"/>
    <s v="2022-09-21 06:44:34.592000+00:00"/>
    <m/>
  </r>
  <r>
    <s v="Moziez Chamadia"/>
    <n v="3000000"/>
    <s v="INR"/>
    <n v="0"/>
    <s v="8/15/22"/>
    <s v="Sales"/>
    <s v="stat_kcR4fZg7TU7jjk1jAVua3qGLRS4J5uFayEjK5j02wtv"/>
    <s v="Unqualified"/>
    <n v="0"/>
    <s v="OpportunityStatusType.Lost"/>
    <s v="cont_lao28cEyoeYbN2wgUOf8C3j19eq0YEC7Gp4MiYtZ2DH"/>
    <x v="378"/>
    <m/>
    <s v="lead_SApXJZxMTwmqn6gz5QX9yCgNXnSFyXY39Z8dRvtGj1q"/>
    <s v="D Cube Analytics"/>
    <s v="Sarvesh Pawar"/>
    <s v="user_IgNfKH7wuLLjHvexoMm2PXWcnF3zYft0ZbMTyfwKRUg"/>
    <s v="Moziez Chamadia"/>
    <s v="2022-07-01 06:42:30.928000+00:00"/>
    <s v="2022-08-10 04:22:25.908000+00:00"/>
    <m/>
    <s v="Bangalore"/>
    <m/>
    <m/>
    <m/>
    <n v="193"/>
    <m/>
    <m/>
    <m/>
    <m/>
    <m/>
    <m/>
    <m/>
    <s v="PAID_SOCIAL"/>
    <m/>
    <m/>
    <m/>
    <s v="Health, Wellness &amp; Fitness; Manufacturing"/>
    <m/>
    <m/>
    <m/>
    <m/>
    <m/>
    <m/>
    <m/>
    <m/>
    <m/>
    <m/>
    <m/>
    <m/>
    <s v="Deepak Yadav"/>
    <m/>
    <s v="user_A8KOTZADnUtEQOLt4nSLAmteNStuGh80js75RYjrXVt"/>
    <s v="Sarvesh Pawar"/>
    <m/>
    <m/>
    <s v="August"/>
    <s v="Gated Content"/>
    <s v="Naukri.com"/>
    <m/>
    <s v="Employee Wellness Handbook"/>
    <m/>
    <m/>
    <m/>
    <s v="2022-02-01 18:36:14.382000+00:00"/>
    <s v="2022-10-10 02:50:27.086000+00:00"/>
    <s v="GMC"/>
  </r>
  <r>
    <s v="Pooja Gawas"/>
    <n v="600000"/>
    <s v="INR"/>
    <n v="0"/>
    <s v="8/31/22"/>
    <s v="Sales"/>
    <s v="stat_kcR4fZg7TU7jjk1jAVua3qGLRS4J5uFayEjK5j02wtv"/>
    <s v="Unqualified"/>
    <n v="0"/>
    <s v="OpportunityStatusType.Lost"/>
    <s v="cont_67lnOECnQGcDDxnFvYVjercRiy1feFGDigooN3fqJqi"/>
    <x v="380"/>
    <s v="No response from Client, based in Kota, Rajasthan"/>
    <s v="lead_3HxIraTCQlX2G0y2KNhVXExIM67Ps3AP6AZuDp6oA3R"/>
    <s v="Eduncle"/>
    <s v="Harmanjit Singh"/>
    <s v="user_KLETV1op4MIjvKQ12xGsWi23CuPjDE6PT29nwG6T3MY"/>
    <s v="Pooja Gawas"/>
    <s v="2022-07-08 10:01:43.539000+00:00"/>
    <s v="2022-08-09 05:43:40.578000+00:00"/>
    <m/>
    <s v="Other"/>
    <m/>
    <m/>
    <m/>
    <n v="180"/>
    <m/>
    <m/>
    <m/>
    <m/>
    <m/>
    <m/>
    <m/>
    <m/>
    <m/>
    <m/>
    <m/>
    <s v="Education"/>
    <m/>
    <m/>
    <m/>
    <m/>
    <m/>
    <m/>
    <m/>
    <m/>
    <m/>
    <m/>
    <m/>
    <m/>
    <m/>
    <m/>
    <s v="user_lwF8ctKa5IyxqATpO2EOw2h0AEPiCMHOgewiH38Ei77"/>
    <s v="Harmanjit Singh"/>
    <m/>
    <m/>
    <m/>
    <m/>
    <m/>
    <m/>
    <s v="Lead Magnet Lead"/>
    <m/>
    <m/>
    <m/>
    <s v="2021-09-09 11:55:46.735000+00:00"/>
    <s v="2022-09-23 12:07:55.158000+00:00"/>
    <s v="GMC"/>
  </r>
  <r>
    <s v="Vrushali Kummar"/>
    <n v="5000000"/>
    <s v="INR"/>
    <n v="0"/>
    <d v="2022-08-08T00:00:00"/>
    <s v="Sales"/>
    <s v="stat_1hn9nRJaLbI53NxPuSQgo90kRpbpKsFlwN4oEGNUTdO"/>
    <s v="Lost"/>
    <n v="0"/>
    <s v="OpportunityStatusType.Lost"/>
    <m/>
    <x v="1"/>
    <s v="GMC (Renewal) - did not get revised quotes"/>
    <s v="lead_OsaeQPbz6JfwGB6j4p5mH7q51o2sjjPnfQpeRq6ZBIr"/>
    <s v="Ebo"/>
    <s v="Bhairavi Jog"/>
    <s v="user_TZzywQwym26DjuswO479pxRhNKX152z8X1haCx2vcst"/>
    <s v="Vrushali Kummar"/>
    <s v="2022-01-27 05:48:01.143000+00:00"/>
    <s v="2022-08-09 04:23:16.868000+00:00"/>
    <m/>
    <s v="Bangalore"/>
    <m/>
    <m/>
    <m/>
    <n v="220"/>
    <m/>
    <m/>
    <m/>
    <m/>
    <m/>
    <m/>
    <m/>
    <m/>
    <m/>
    <m/>
    <m/>
    <m/>
    <m/>
    <m/>
    <m/>
    <m/>
    <m/>
    <m/>
    <m/>
    <m/>
    <m/>
    <m/>
    <m/>
    <m/>
    <m/>
    <m/>
    <s v="user_228eUmsdKIb9OItgmiDq1zD4aPZ1eqiapbaLAGeBf8g"/>
    <s v="Bhairavi Jog"/>
    <m/>
    <m/>
    <s v="August"/>
    <s v="Gated Content"/>
    <m/>
    <m/>
    <s v="Downloaded the guide: Designing employee healthcare plan"/>
    <m/>
    <m/>
    <m/>
    <s v="2021-11-13 14:39:41.850000+00:00"/>
    <s v="2022-08-09 04:24:00.497000+00:00"/>
    <s v="GMC"/>
  </r>
  <r>
    <s v="Vrushali Kummar"/>
    <n v="100000"/>
    <s v="INR"/>
    <n v="0"/>
    <s v="8/31/22"/>
    <s v="Sales"/>
    <s v="stat_1hn9nRJaLbI53NxPuSQgo90kRpbpKsFlwN4oEGNUTdO"/>
    <s v="Lost"/>
    <n v="0"/>
    <s v="OpportunityStatusType.Lost"/>
    <m/>
    <x v="1"/>
    <s v="GPA (Renewal) - did not get revised quotes"/>
    <s v="lead_OsaeQPbz6JfwGB6j4p5mH7q51o2sjjPnfQpeRq6ZBIr"/>
    <s v="Ebo"/>
    <s v="Bhairavi Jog"/>
    <s v="user_TZzywQwym26DjuswO479pxRhNKX152z8X1haCx2vcst"/>
    <s v="Vrushali Kummar"/>
    <s v="2022-01-27 05:49:57.733000+00:00"/>
    <s v="2022-08-09 04:23:35.553000+00:00"/>
    <m/>
    <s v="Bangalore"/>
    <m/>
    <m/>
    <m/>
    <n v="220"/>
    <m/>
    <m/>
    <m/>
    <m/>
    <m/>
    <m/>
    <m/>
    <m/>
    <m/>
    <m/>
    <m/>
    <m/>
    <m/>
    <m/>
    <m/>
    <m/>
    <m/>
    <m/>
    <m/>
    <m/>
    <m/>
    <m/>
    <m/>
    <m/>
    <m/>
    <m/>
    <s v="user_228eUmsdKIb9OItgmiDq1zD4aPZ1eqiapbaLAGeBf8g"/>
    <s v="Bhairavi Jog"/>
    <m/>
    <m/>
    <s v="August"/>
    <s v="Gated Content"/>
    <m/>
    <m/>
    <s v="Downloaded the guide: Designing employee healthcare plan"/>
    <m/>
    <m/>
    <m/>
    <s v="2021-11-13 14:39:41.850000+00:00"/>
    <s v="2022-08-09 04:24:00.497000+00:00"/>
    <m/>
  </r>
  <r>
    <s v="Sonal Paithankar"/>
    <n v="5000000"/>
    <s v="INR"/>
    <n v="0"/>
    <d v="2022-10-08T00:00:00"/>
    <s v="Sales"/>
    <s v="stat_1hn9nRJaLbI53NxPuSQgo90kRpbpKsFlwN4oEGNUTdO"/>
    <s v="Lost"/>
    <n v="0"/>
    <s v="OpportunityStatusType.Lost"/>
    <m/>
    <x v="1"/>
    <s v="GMC"/>
    <s v="lead_tT5Zsi1oNCVFijhFJTd75ompbb3icei6klFh3mwOOBS"/>
    <s v="Bizongo"/>
    <s v="Aditya Binani"/>
    <s v="user_Iwn6da5WKkZqwUySK0oUuCb72pFP5WEm4zAb92ijqFe"/>
    <s v="Sonal Paithankar"/>
    <s v="2022-05-30 10:10:21.747000+00:00"/>
    <s v="2022-08-09 05:13:21.206000+00:00"/>
    <m/>
    <s v="Mumbai"/>
    <m/>
    <s v="2021-07-21 07:17:39+00:00"/>
    <m/>
    <n v="330"/>
    <m/>
    <m/>
    <m/>
    <m/>
    <m/>
    <m/>
    <m/>
    <m/>
    <m/>
    <m/>
    <m/>
    <s v="Others"/>
    <m/>
    <m/>
    <m/>
    <m/>
    <m/>
    <m/>
    <m/>
    <m/>
    <m/>
    <m/>
    <m/>
    <m/>
    <s v="Aniket Vahile"/>
    <m/>
    <s v="user_g5Yw4Z4XnIbmcGhJO80vdtFdd5ElcDlgYO3q8l82ODn"/>
    <s v="Aditya Binani"/>
    <m/>
    <m/>
    <s v="August"/>
    <s v="Cold Call"/>
    <m/>
    <m/>
    <m/>
    <m/>
    <s v="IDG Capital, B Capital Group, Accel, CDC Group, International Finance Corporation"/>
    <m/>
    <s v="2021-01-20 07:45:54.730000+00:00"/>
    <s v="2022-09-27 09:51:54.202000+00:00"/>
    <m/>
  </r>
  <r>
    <s v="Kashif Ahmad"/>
    <n v="432169"/>
    <s v="INR"/>
    <n v="100"/>
    <d v="2022-08-08T00:00:00"/>
    <s v="Sales"/>
    <s v="stat_OZRiD1474QRJIpvnjHCZfiIvKcVD6mIKSSTzg8SwDVx"/>
    <s v="Won- Payment Completed"/>
    <n v="1"/>
    <s v="OpportunityStatusType.Won"/>
    <s v="cont_pbZtAdinK04uHuDwgF6EqR1zDnvRsEHOD0dXiLz8pLN"/>
    <x v="381"/>
    <s v="GMC Renewal"/>
    <s v="lead_wITxL8eADLQOVUAjmX3cpdjRzl9ZCnz77weEDXzDnVM"/>
    <s v="Ascentech Information Technology Pvt Ltd"/>
    <s v="Aishwarya Nyayadhish"/>
    <s v="user_LKRhV6rhcBe0uL8u70UUGeDjbMupuho4TaiAOCbT7HT"/>
    <s v="Kashif Ahmad"/>
    <s v="2022-05-11 11:53:49.886000+00:00"/>
    <s v="2022-08-08 16:16:42.476000+00:00"/>
    <m/>
    <s v="Mumbai"/>
    <m/>
    <m/>
    <m/>
    <n v="36"/>
    <m/>
    <m/>
    <m/>
    <m/>
    <m/>
    <m/>
    <m/>
    <m/>
    <m/>
    <m/>
    <m/>
    <s v="IT Services &amp; IT Consulting"/>
    <m/>
    <m/>
    <m/>
    <m/>
    <m/>
    <m/>
    <m/>
    <m/>
    <m/>
    <m/>
    <m/>
    <m/>
    <m/>
    <m/>
    <s v="user_6hRQhcoLhZEDUBYaw3vS7rv6T5582sGfXq4jNRqTfUU"/>
    <s v="Aishwarya Nyayadhish"/>
    <s v="Siddharth Angolkar"/>
    <m/>
    <s v="August"/>
    <s v="Gated Content"/>
    <m/>
    <m/>
    <s v="Employee Engagement Handbook"/>
    <m/>
    <m/>
    <m/>
    <s v="2022-05-03 17:46:52.115000+00:00"/>
    <s v="2022-10-12 07:56:48.220000+00:00"/>
    <m/>
  </r>
  <r>
    <s v="Sameer Iftekhari"/>
    <n v="10000000"/>
    <s v="INR"/>
    <n v="0"/>
    <d v="2022-01-07T00:00:00"/>
    <s v="Sales"/>
    <s v="stat_kcR4fZg7TU7jjk1jAVua3qGLRS4J5uFayEjK5j02wtv"/>
    <s v="Unqualified"/>
    <n v="0"/>
    <s v="OpportunityStatusType.Lost"/>
    <m/>
    <x v="1"/>
    <m/>
    <s v="lead_LjHHapJhS6BpqgzgilWqQlfObz2aAt9y7vh2c7Z1gYG"/>
    <s v="TATA AUTOCOMP SYSTEMS LTD - SCM"/>
    <s v="Prajakta Sahastrabudhe"/>
    <s v="user_t8sUu4byhPnyQ33u64Ecs5WRL98oy2iuu4iTrhCr4vl"/>
    <s v="Nilesh Dhanani"/>
    <s v="2022-01-13 09:08:37.313000+00:00"/>
    <s v="2022-08-09 04:21:43.773000+00:00"/>
    <m/>
    <s v="Pune"/>
    <m/>
    <s v="2020-08-26 02:33:00+00:00"/>
    <m/>
    <n v="2108"/>
    <m/>
    <m/>
    <m/>
    <m/>
    <m/>
    <m/>
    <m/>
    <s v="PAID_SOCIAL"/>
    <m/>
    <m/>
    <m/>
    <s v="Manufacturing; Professional Services"/>
    <m/>
    <m/>
    <m/>
    <m/>
    <m/>
    <m/>
    <m/>
    <m/>
    <m/>
    <m/>
    <m/>
    <m/>
    <s v="Sakshi Soni; Yogesh Paigude"/>
    <m/>
    <s v="user_hHzEI8aaFubIuMSRtZFdLLN0nHQemBBpkBNLZGwVt3v"/>
    <s v="Anjali Joshi"/>
    <m/>
    <m/>
    <s v="April; July"/>
    <s v="Cold Call; Gated Content"/>
    <s v="own reference and mccia"/>
    <m/>
    <s v="AM is Rohit Rahate , Employee Engagement Handbook"/>
    <m/>
    <m/>
    <m/>
    <s v="2020-12-06 09:48:33.488000+00:00"/>
    <s v="2022-10-15 17:56:00.889000+00:00"/>
    <m/>
  </r>
  <r>
    <s v="Sameer Iftekhari"/>
    <n v="1984759"/>
    <s v="INR"/>
    <n v="100"/>
    <d v="2022-09-08T00:00:00"/>
    <s v="Sales"/>
    <s v="stat_OZRiD1474QRJIpvnjHCZfiIvKcVD6mIKSSTzg8SwDVx"/>
    <s v="Won- Payment Completed"/>
    <n v="1"/>
    <s v="OpportunityStatusType.Won"/>
    <m/>
    <x v="1"/>
    <s v="Workers Policy"/>
    <s v="lead_VtLDRQTK5FEb2KYeFI9ldZ2mpuFJYtiv6LbY5Ns4alj"/>
    <s v="SKF"/>
    <s v="Sarvesh Pawar"/>
    <s v="user_sREdxbAJihL2Zbgic7tyQ6Rc4Mny7HnD1RNGhA9DDYh"/>
    <s v="Prajakta Sahastrabudhe"/>
    <s v="2022-07-27 10:41:53.007000+00:00"/>
    <s v="2022-08-09 04:18:27.199000+00:00"/>
    <m/>
    <s v="Pune"/>
    <m/>
    <s v="2020-08-14 08:05:11+00:00"/>
    <m/>
    <n v="2279"/>
    <m/>
    <m/>
    <m/>
    <m/>
    <m/>
    <m/>
    <m/>
    <s v="PAID_SOCIAL"/>
    <m/>
    <m/>
    <m/>
    <s v="Manufacturing"/>
    <m/>
    <m/>
    <m/>
    <m/>
    <m/>
    <m/>
    <m/>
    <m/>
    <m/>
    <m/>
    <m/>
    <m/>
    <m/>
    <m/>
    <s v="user_sREdxbAJihL2Zbgic7tyQ6Rc4Mny7HnD1RNGhA9DDYh"/>
    <s v="Prajakta Sahastrabudhe"/>
    <s v="Anjali Nishu"/>
    <m/>
    <s v="January"/>
    <s v="Cold Call"/>
    <s v="Inbound via website"/>
    <m/>
    <s v="Employee Engagement Handbook"/>
    <m/>
    <m/>
    <m/>
    <s v="2020-12-06 09:46:14.773000+00:00"/>
    <s v="2022-10-11 15:10:10.959000+00:00"/>
    <m/>
  </r>
  <r>
    <s v="Kashif Ahmad"/>
    <n v="50000"/>
    <s v="INR"/>
    <n v="0"/>
    <s v="8/14/22"/>
    <s v="Sales"/>
    <s v="stat_kcR4fZg7TU7jjk1jAVua3qGLRS4J5uFayEjK5j02wtv"/>
    <s v="Unqualified"/>
    <n v="0"/>
    <s v="OpportunityStatusType.Lost"/>
    <s v="cont_kb5aA3ahbxx4aeAJ1niFhe59Sr2S6K05ALykLEyZOch"/>
    <x v="382"/>
    <s v="GPA - Renewal"/>
    <s v="lead_d4g48aHbdyTPxPXA2s7LKWX0rOnvyOBtxcOsEYtRJAD"/>
    <s v="Venus Precision Tools &amp; Components"/>
    <s v="Shreenath Bhat"/>
    <s v="user_LKRhV6rhcBe0uL8u70UUGeDjbMupuho4TaiAOCbT7HT"/>
    <s v="Kashif Ahmad"/>
    <s v="2022-07-13 12:24:22.686000+00:00"/>
    <s v="2022-08-08 16:09:46.993000+00:00"/>
    <m/>
    <s v="Pune"/>
    <m/>
    <m/>
    <m/>
    <n v="100"/>
    <m/>
    <m/>
    <m/>
    <m/>
    <m/>
    <m/>
    <m/>
    <m/>
    <m/>
    <m/>
    <m/>
    <s v="Mining &amp; Metal"/>
    <m/>
    <m/>
    <m/>
    <m/>
    <m/>
    <m/>
    <m/>
    <m/>
    <m/>
    <m/>
    <m/>
    <m/>
    <s v="Arunkumar Dubey"/>
    <m/>
    <s v="user_g5Yw4Z4XnIbmcGhJO80vdtFdd5ElcDlgYO3q8l82ODn"/>
    <s v="Aditya Binani"/>
    <m/>
    <m/>
    <s v="August"/>
    <s v="Affiliate; Cold Call"/>
    <m/>
    <m/>
    <m/>
    <m/>
    <m/>
    <m/>
    <s v="2021-07-06 12:03:26.522000+00:00"/>
    <s v="2022-09-13 11:16:33.394000+00:00"/>
    <s v="GPA"/>
  </r>
  <r>
    <s v="Kashif Ahmad"/>
    <n v="200000"/>
    <s v="INR"/>
    <n v="0"/>
    <d v="2022-08-08T00:00:00"/>
    <s v="Sales"/>
    <s v="stat_kcR4fZg7TU7jjk1jAVua3qGLRS4J5uFayEjK5j02wtv"/>
    <s v="Unqualified"/>
    <n v="0"/>
    <s v="OpportunityStatusType.Lost"/>
    <s v="cont_kb5aA3ahbxx4aeAJ1niFhe59Sr2S6K05ALykLEyZOch"/>
    <x v="382"/>
    <s v="GMC - Renewal"/>
    <s v="lead_d4g48aHbdyTPxPXA2s7LKWX0rOnvyOBtxcOsEYtRJAD"/>
    <s v="Venus Precision Tools &amp; Components"/>
    <s v="Shreenath Bhat"/>
    <s v="user_LKRhV6rhcBe0uL8u70UUGeDjbMupuho4TaiAOCbT7HT"/>
    <s v="Kashif Ahmad"/>
    <s v="2022-07-13 06:21:50.724000+00:00"/>
    <s v="2022-08-08 16:09:34.582000+00:00"/>
    <m/>
    <s v="Pune"/>
    <m/>
    <m/>
    <m/>
    <n v="100"/>
    <m/>
    <m/>
    <m/>
    <m/>
    <m/>
    <m/>
    <m/>
    <m/>
    <m/>
    <m/>
    <m/>
    <s v="Mining &amp; Metal"/>
    <m/>
    <m/>
    <m/>
    <m/>
    <m/>
    <m/>
    <m/>
    <m/>
    <m/>
    <m/>
    <m/>
    <m/>
    <s v="Arunkumar Dubey"/>
    <m/>
    <s v="user_g5Yw4Z4XnIbmcGhJO80vdtFdd5ElcDlgYO3q8l82ODn"/>
    <s v="Aditya Binani"/>
    <m/>
    <m/>
    <s v="August"/>
    <s v="Affiliate; Cold Call"/>
    <m/>
    <m/>
    <m/>
    <m/>
    <m/>
    <m/>
    <s v="2021-07-06 12:03:26.522000+00:00"/>
    <s v="2022-09-13 11:16:33.394000+00:00"/>
    <s v="GMC"/>
  </r>
  <r>
    <s v="Satyam Tiwari"/>
    <n v="711864"/>
    <s v="INR"/>
    <n v="100"/>
    <d v="2022-05-07T00:00:00"/>
    <s v="Sales"/>
    <s v="stat_OZRiD1474QRJIpvnjHCZfiIvKcVD6mIKSSTzg8SwDVx"/>
    <s v="Won- Payment Completed"/>
    <n v="1"/>
    <s v="OpportunityStatusType.Won"/>
    <m/>
    <x v="1"/>
    <s v="Closed with IFFCO TOKIO"/>
    <s v="lead_evZgJMFwTkn5S0aYM63Q5XPOrtQbSh02sUIHt8t5gjv"/>
    <s v="ADF Foods Ltd"/>
    <s v="Aditya Binani"/>
    <s v="user_2YgShwgjLNI4FjAqgE9PtKsdIaGh919JGcFG919fe5B"/>
    <s v="Satyam Tiwari"/>
    <s v="2022-06-08 06:00:08.125000+00:00"/>
    <s v="2022-08-08 11:03:50.576000+00:00"/>
    <m/>
    <s v="Mumbai"/>
    <m/>
    <m/>
    <m/>
    <n v="170"/>
    <m/>
    <m/>
    <m/>
    <m/>
    <m/>
    <m/>
    <m/>
    <m/>
    <m/>
    <m/>
    <m/>
    <s v="Food &amp; Beverages"/>
    <m/>
    <m/>
    <m/>
    <m/>
    <m/>
    <m/>
    <m/>
    <m/>
    <m/>
    <m/>
    <m/>
    <m/>
    <s v="Aniket Vahile"/>
    <m/>
    <s v="user_g5Yw4Z4XnIbmcGhJO80vdtFdd5ElcDlgYO3q8l82ODn"/>
    <s v="Aditya Binani"/>
    <s v="Sumit Dolas"/>
    <m/>
    <s v="July"/>
    <s v="Cold Call"/>
    <s v="Naukri.com"/>
    <m/>
    <m/>
    <m/>
    <m/>
    <m/>
    <s v="2021-08-05 07:12:29.472000+00:00"/>
    <s v="2022-09-07 06:15:28.067000+00:00"/>
    <s v="GMC"/>
  </r>
  <r>
    <s v="Manish Balpande"/>
    <n v="3000000"/>
    <s v="INR"/>
    <n v="0"/>
    <s v="8/31/22"/>
    <s v="Sales"/>
    <s v="stat_kcR4fZg7TU7jjk1jAVua3qGLRS4J5uFayEjK5j02wtv"/>
    <s v="Unqualified"/>
    <n v="0"/>
    <s v="OpportunityStatusType.Lost"/>
    <m/>
    <x v="1"/>
    <s v="GMC (Renewal)"/>
    <s v="lead_OgMAj8Dnwf5XiEBOpl3yK0mgxn1jm1FO76JlYoRR6c8"/>
    <s v="PRIMUS Techsystems Private Limited"/>
    <s v="Pranav Kenjale"/>
    <s v="user_8jx3L2CDfrbzNnwYUv6Plfha6VxaSGsqcbTXR3sIBZi"/>
    <s v="Manish Balpande"/>
    <s v="2022-07-18 11:18:15.483000+00:00"/>
    <s v="2022-08-08 09:52:03.458000+00:00"/>
    <m/>
    <s v="Pune"/>
    <m/>
    <m/>
    <m/>
    <n v="550"/>
    <m/>
    <m/>
    <m/>
    <m/>
    <m/>
    <m/>
    <m/>
    <s v="PAID_SOCIAL"/>
    <m/>
    <m/>
    <m/>
    <s v="IT Services &amp; IT Consulting; Others"/>
    <m/>
    <m/>
    <m/>
    <m/>
    <m/>
    <m/>
    <m/>
    <m/>
    <m/>
    <m/>
    <m/>
    <m/>
    <s v="Sakshi Soni; Yogesh Paigude"/>
    <m/>
    <s v="user_aM3WaaSUQQmaNnsm9l2FQRVWUEr8RN2ZdXzsuQUalQ3"/>
    <s v="Bharti Bankey"/>
    <m/>
    <m/>
    <s v="August"/>
    <s v="Cold Call"/>
    <s v="Linkedin"/>
    <m/>
    <s v="Employee Engagement Handbook"/>
    <m/>
    <m/>
    <m/>
    <s v="2022-01-10 13:09:11.965000+00:00"/>
    <s v="2022-10-10 07:32:50.691000+00:00"/>
    <m/>
  </r>
  <r>
    <s v="Sreenivas Hatti"/>
    <n v="200000"/>
    <s v="INR"/>
    <n v="0"/>
    <d v="2022-01-08T00:00:00"/>
    <s v="Sales"/>
    <s v="stat_kcR4fZg7TU7jjk1jAVua3qGLRS4J5uFayEjK5j02wtv"/>
    <s v="Unqualified"/>
    <n v="0"/>
    <s v="OpportunityStatusType.Lost"/>
    <m/>
    <x v="1"/>
    <s v="GPA (Renewal)"/>
    <s v="lead_3NguDYSUXIKg4lXSowlD3olThLpw3TVepL1eTu45tdN"/>
    <s v="CS Aerotherm Pvt Ltd"/>
    <s v="Bhairavi Jog"/>
    <s v="user_JjaNBsxmUKBROYZvEahyXgec466W5jQa2pL0NUZ81Lb"/>
    <s v="Sreenivas Hatti"/>
    <s v="2022-06-29 06:31:55.176000+00:00"/>
    <s v="2022-08-08 09:45:07.687000+00:00"/>
    <m/>
    <s v="Bangalore"/>
    <m/>
    <m/>
    <m/>
    <n v="120"/>
    <m/>
    <m/>
    <m/>
    <m/>
    <m/>
    <m/>
    <m/>
    <m/>
    <m/>
    <m/>
    <m/>
    <s v="Manufacturing"/>
    <m/>
    <m/>
    <m/>
    <m/>
    <m/>
    <m/>
    <m/>
    <m/>
    <m/>
    <m/>
    <m/>
    <m/>
    <s v="Sakshi Soni"/>
    <m/>
    <s v="user_228eUmsdKIb9OItgmiDq1zD4aPZ1eqiapbaLAGeBf8g"/>
    <s v="Bhairavi Jog"/>
    <m/>
    <m/>
    <s v="August"/>
    <s v="Gated Content"/>
    <s v="Lusha"/>
    <m/>
    <s v="Employee Wellness Handbook"/>
    <m/>
    <m/>
    <m/>
    <s v="2022-01-07 05:32:56.265000+00:00"/>
    <s v="2022-08-08 12:24:12.184000+00:00"/>
    <s v="GPA"/>
  </r>
  <r>
    <s v="Sreenivas Hatti"/>
    <n v="25000"/>
    <s v="INR"/>
    <n v="0"/>
    <s v="8/31/22"/>
    <s v="Sales"/>
    <s v="stat_kcR4fZg7TU7jjk1jAVua3qGLRS4J5uFayEjK5j02wtv"/>
    <s v="Unqualified"/>
    <n v="0"/>
    <s v="OpportunityStatusType.Lost"/>
    <s v="cont_gdQHTH7zzZKRGz4O7sDuv1WODMlA6nuyshzAKQeabGb"/>
    <x v="383"/>
    <m/>
    <s v="lead_Szm2YJdxnpB4LpQcyBSnvLQXlpLualJDzDcCh590mYO"/>
    <s v="iDrive Software India Pvt Ltd"/>
    <s v="Sreenivas Hatti"/>
    <s v="user_JjaNBsxmUKBROYZvEahyXgec466W5jQa2pL0NUZ81Lb"/>
    <s v="Sreenivas Hatti"/>
    <s v="2022-03-15 09:49:15.130000+00:00"/>
    <s v="2022-08-08 09:45:46.241000+00:00"/>
    <m/>
    <s v="Bangalore"/>
    <m/>
    <m/>
    <m/>
    <n v="223"/>
    <m/>
    <m/>
    <m/>
    <m/>
    <m/>
    <m/>
    <m/>
    <s v="PAID_SOCIAL"/>
    <m/>
    <m/>
    <m/>
    <s v="IT Services &amp; IT Consulting"/>
    <m/>
    <m/>
    <m/>
    <m/>
    <m/>
    <m/>
    <m/>
    <m/>
    <m/>
    <m/>
    <m/>
    <m/>
    <s v="Arunkumar Dubey"/>
    <m/>
    <s v="user_encRk5bIEFN6ZA11h4WH2AdZTiZpogLSlMIaj0E30SZ"/>
    <s v="Daya Gowda"/>
    <m/>
    <m/>
    <s v="August; March"/>
    <s v="Gated Content"/>
    <m/>
    <m/>
    <s v="Ref - Sreenivas"/>
    <m/>
    <m/>
    <m/>
    <s v="2022-03-15 09:45:06.940000+00:00"/>
    <s v="2022-09-13 11:16:18.714000+00:00"/>
    <s v="GPA"/>
  </r>
  <r>
    <s v="Manish Balpande"/>
    <n v="2000000"/>
    <s v="INR"/>
    <n v="0"/>
    <d v="2022-09-08T00:00:00"/>
    <s v="Sales"/>
    <s v="stat_1hn9nRJaLbI53NxPuSQgo90kRpbpKsFlwN4oEGNUTdO"/>
    <s v="Lost"/>
    <n v="0"/>
    <s v="OpportunityStatusType.Lost"/>
    <s v="cont_qd6X5DhM7iDXG9nz9rmu6JuQQHwahoxwhkEjtL6l7RG"/>
    <x v="384"/>
    <m/>
    <s v="lead_PCl2IzGKJ8WGf9ZC0K7lfBBd1ZNxsUuglgW4nvXd7RM"/>
    <s v="UNIQUE DELTA FORCE SECURITY"/>
    <s v="Sarvesh Pawar"/>
    <s v="user_8jx3L2CDfrbzNnwYUv6Plfha6VxaSGsqcbTXR3sIBZi"/>
    <s v="Manish Balpande"/>
    <s v="2022-07-27 06:58:20.395000+00:00"/>
    <s v="2022-08-08 09:34:27.403000+00:00"/>
    <m/>
    <s v="Pune"/>
    <m/>
    <m/>
    <m/>
    <n v="287"/>
    <m/>
    <m/>
    <m/>
    <m/>
    <m/>
    <m/>
    <m/>
    <m/>
    <m/>
    <m/>
    <m/>
    <m/>
    <m/>
    <m/>
    <m/>
    <m/>
    <m/>
    <m/>
    <m/>
    <m/>
    <m/>
    <m/>
    <m/>
    <m/>
    <m/>
    <m/>
    <s v="user_A8KOTZADnUtEQOLt4nSLAmteNStuGh80js75RYjrXVt"/>
    <s v="Sarvesh Pawar"/>
    <m/>
    <m/>
    <s v="August"/>
    <s v="Cold Call"/>
    <m/>
    <m/>
    <s v="Prasanna Agent"/>
    <m/>
    <m/>
    <m/>
    <s v="2022-07-27 05:27:52.989000+00:00"/>
    <s v="2022-09-08 06:40:45.632000+00:00"/>
    <s v="GMC"/>
  </r>
  <r>
    <s v="Chetan Kumar"/>
    <n v="40000000"/>
    <s v="INR"/>
    <n v="0"/>
    <s v="8/28/22"/>
    <s v="Sales"/>
    <s v="stat_kcR4fZg7TU7jjk1jAVua3qGLRS4J5uFayEjK5j02wtv"/>
    <s v="Unqualified"/>
    <n v="0"/>
    <s v="OpportunityStatusType.Lost"/>
    <s v="cont_xdPvg0nXOEtOykVkIAKuvVwfvHuU9rRUMzvWGMJeIv7"/>
    <x v="385"/>
    <s v="GMC - Renewal"/>
    <s v="lead_erLlrQVuM2C4jZVsLzcMkqe7pEfSJNuri6wuo7qlkhB"/>
    <s v="SBI (General Insurance)"/>
    <s v="Shreenath Bhat"/>
    <s v="user_hAuUqCTCw5r4tCUrswIWPSW7LJ1XIBbttZVmJkxmzGq"/>
    <s v="Chetan Kumar"/>
    <s v="2022-08-01 06:03:11.490000+00:00"/>
    <s v="2022-08-08 09:29:01.103000+00:00"/>
    <m/>
    <s v="Mumbai"/>
    <m/>
    <m/>
    <m/>
    <n v="3200"/>
    <m/>
    <m/>
    <m/>
    <m/>
    <m/>
    <m/>
    <m/>
    <s v="PAID_SOCIAL"/>
    <m/>
    <m/>
    <m/>
    <s v="Banking &amp; Finance"/>
    <m/>
    <m/>
    <m/>
    <m/>
    <m/>
    <m/>
    <m/>
    <m/>
    <m/>
    <m/>
    <m/>
    <m/>
    <m/>
    <m/>
    <s v="user_FdWFezbLzkYQcGsBUsjZO25nr2poK2nRbqV47Rs5Kfm"/>
    <s v="Prateek Wadhwa"/>
    <m/>
    <m/>
    <s v="August"/>
    <s v="Cold Call; Gated Content"/>
    <s v="Lusha"/>
    <m/>
    <s v="Mayur Leads"/>
    <m/>
    <m/>
    <m/>
    <s v="2022-03-04 07:24:50.962000+00:00"/>
    <s v="2022-09-19 11:08:59.647000+00:00"/>
    <s v="GMC"/>
  </r>
  <r>
    <s v="Sreenivas Hatti"/>
    <n v="2500000"/>
    <s v="INR"/>
    <n v="0"/>
    <d v="2022-01-08T00:00:00"/>
    <s v="Sales"/>
    <s v="stat_kcR4fZg7TU7jjk1jAVua3qGLRS4J5uFayEjK5j02wtv"/>
    <s v="Unqualified"/>
    <n v="0"/>
    <s v="OpportunityStatusType.Lost"/>
    <m/>
    <x v="1"/>
    <s v="GMC (1+5)- Renewal"/>
    <s v="lead_3NguDYSUXIKg4lXSowlD3olThLpw3TVepL1eTu45tdN"/>
    <s v="CS Aerotherm Pvt Ltd"/>
    <s v="Bhairavi Jog"/>
    <s v="user_JjaNBsxmUKBROYZvEahyXgec466W5jQa2pL0NUZ81Lb"/>
    <s v="Sreenivas Hatti"/>
    <s v="2022-06-29 06:31:19.964000+00:00"/>
    <s v="2022-08-08 09:45:04.628000+00:00"/>
    <m/>
    <s v="Bangalore"/>
    <m/>
    <m/>
    <m/>
    <n v="120"/>
    <m/>
    <m/>
    <m/>
    <m/>
    <m/>
    <m/>
    <m/>
    <m/>
    <m/>
    <m/>
    <m/>
    <s v="Manufacturing"/>
    <m/>
    <m/>
    <m/>
    <m/>
    <m/>
    <m/>
    <m/>
    <m/>
    <m/>
    <m/>
    <m/>
    <m/>
    <s v="Sakshi Soni"/>
    <m/>
    <s v="user_228eUmsdKIb9OItgmiDq1zD4aPZ1eqiapbaLAGeBf8g"/>
    <s v="Bhairavi Jog"/>
    <m/>
    <m/>
    <s v="August"/>
    <s v="Gated Content"/>
    <s v="Lusha"/>
    <m/>
    <s v="Employee Wellness Handbook"/>
    <m/>
    <m/>
    <m/>
    <s v="2022-01-07 05:32:56.265000+00:00"/>
    <s v="2022-08-08 12:24:12.184000+00:00"/>
    <s v="GMC"/>
  </r>
  <r>
    <s v="Shreenath Bhat"/>
    <n v="10000"/>
    <s v="INR"/>
    <n v="0"/>
    <s v="9/30/22"/>
    <s v="Sales"/>
    <s v="stat_kcR4fZg7TU7jjk1jAVua3qGLRS4J5uFayEjK5j02wtv"/>
    <s v="Unqualified"/>
    <n v="0"/>
    <s v="OpportunityStatusType.Lost"/>
    <s v="cont_onjBTOG1aNnHmRdIzzQdzZNwyNGIN8ZO9wsHqq9R7zp"/>
    <x v="386"/>
    <s v="GPA -Fresh"/>
    <s v="lead_2odm7KtuMYsmPohmSEbqpdEZ2bsnCmM0k6viRU2LEv1"/>
    <s v="GenNext India Private Limited"/>
    <s v="Shreenath Bhat"/>
    <s v="user_vMd4rmcrSbjykdyL2J7rrYn84SWdcNc5FKligrmItPw"/>
    <s v="Shreenath Bhat"/>
    <s v="2022-06-21 05:49:45.103000+00:00"/>
    <s v="2022-08-08 05:33:09.717000+00:00"/>
    <m/>
    <m/>
    <m/>
    <m/>
    <m/>
    <n v="35"/>
    <m/>
    <m/>
    <m/>
    <m/>
    <m/>
    <m/>
    <m/>
    <m/>
    <m/>
    <m/>
    <m/>
    <m/>
    <m/>
    <m/>
    <m/>
    <m/>
    <m/>
    <m/>
    <m/>
    <m/>
    <m/>
    <m/>
    <m/>
    <m/>
    <m/>
    <m/>
    <s v="user_vMd4rmcrSbjykdyL2J7rrYn84SWdcNc5FKligrmItPw"/>
    <s v="Shreenath Bhat"/>
    <m/>
    <m/>
    <s v="July"/>
    <s v="Gated Content"/>
    <m/>
    <m/>
    <s v="Downloaded the guide: Employee Wellness Handbook"/>
    <m/>
    <m/>
    <m/>
    <s v="2021-12-24 06:37:25.888000+00:00"/>
    <s v="2022-08-08 05:33:32.746000+00:00"/>
    <s v="GPA"/>
  </r>
  <r>
    <s v="Shreenath Bhat"/>
    <n v="150000"/>
    <s v="INR"/>
    <n v="0"/>
    <s v="9/30/22"/>
    <s v="Sales"/>
    <s v="stat_kcR4fZg7TU7jjk1jAVua3qGLRS4J5uFayEjK5j02wtv"/>
    <s v="Unqualified"/>
    <n v="0"/>
    <s v="OpportunityStatusType.Lost"/>
    <s v="cont_onjBTOG1aNnHmRdIzzQdzZNwyNGIN8ZO9wsHqq9R7zp"/>
    <x v="386"/>
    <s v="GMC - Fresh; Looking at Policy Bazar"/>
    <s v="lead_2odm7KtuMYsmPohmSEbqpdEZ2bsnCmM0k6viRU2LEv1"/>
    <s v="GenNext India Private Limited"/>
    <s v="Shreenath Bhat"/>
    <s v="user_vMd4rmcrSbjykdyL2J7rrYn84SWdcNc5FKligrmItPw"/>
    <s v="Shreenath Bhat"/>
    <s v="2022-06-21 05:35:22.708000+00:00"/>
    <s v="2022-08-08 05:33:01.200000+00:00"/>
    <m/>
    <m/>
    <m/>
    <m/>
    <m/>
    <n v="35"/>
    <m/>
    <m/>
    <m/>
    <m/>
    <m/>
    <m/>
    <m/>
    <m/>
    <m/>
    <m/>
    <m/>
    <m/>
    <m/>
    <m/>
    <m/>
    <m/>
    <m/>
    <m/>
    <m/>
    <m/>
    <m/>
    <m/>
    <m/>
    <m/>
    <m/>
    <m/>
    <s v="user_vMd4rmcrSbjykdyL2J7rrYn84SWdcNc5FKligrmItPw"/>
    <s v="Shreenath Bhat"/>
    <m/>
    <m/>
    <s v="July"/>
    <s v="Gated Content"/>
    <m/>
    <m/>
    <s v="Downloaded the guide: Employee Wellness Handbook"/>
    <m/>
    <m/>
    <m/>
    <s v="2021-12-24 06:37:25.888000+00:00"/>
    <s v="2022-08-08 05:33:32.746000+00:00"/>
    <s v="GMC"/>
  </r>
  <r>
    <s v="Prasoon Mishra"/>
    <n v="1000000"/>
    <s v="INR"/>
    <n v="0"/>
    <d v="2022-06-08T00:00:00"/>
    <s v="Sales"/>
    <s v="stat_1hn9nRJaLbI53NxPuSQgo90kRpbpKsFlwN4oEGNUTdO"/>
    <s v="Lost"/>
    <n v="0"/>
    <s v="OpportunityStatusType.Lost"/>
    <m/>
    <x v="1"/>
    <s v="We were L3 They went ahead with Incumbent  (without broker)"/>
    <s v="lead_ip10cxGpK4DzwXJJJ9GwYa2y4rKz5A0roujlbztxdd3"/>
    <s v="Navchetna-NextRu Livelihoods Private Limited"/>
    <s v="Satyajit Chati"/>
    <s v="user_RYbBTp8BVWNa7ppiOz6QVJMGK0exHsFmc5uCLn34ODZ"/>
    <s v="Prasoon Mishra"/>
    <s v="2022-07-05 09:56:55.931000+00:00"/>
    <s v="2022-08-08 09:01:22.106000+00:00"/>
    <m/>
    <s v="Bangalore"/>
    <m/>
    <m/>
    <m/>
    <n v="1400"/>
    <m/>
    <m/>
    <m/>
    <m/>
    <m/>
    <m/>
    <m/>
    <m/>
    <m/>
    <m/>
    <m/>
    <s v="Banking &amp; Finance"/>
    <m/>
    <m/>
    <m/>
    <m/>
    <m/>
    <m/>
    <m/>
    <m/>
    <m/>
    <m/>
    <m/>
    <m/>
    <s v="Deepak Yadav"/>
    <m/>
    <s v="user_5IQTpX6DsnoeoDfxqzqojpVoQLXPh68nhDjLS5ETjYj"/>
    <s v="Satyajit Chati"/>
    <s v="Siddharth Angolkar"/>
    <m/>
    <s v="August"/>
    <s v="Gated Content"/>
    <m/>
    <m/>
    <s v="Employee Wellness Handbook"/>
    <m/>
    <m/>
    <m/>
    <s v="2022-03-26 02:25:44.493000+00:00"/>
    <s v="2022-08-08 09:01:55.184000+00:00"/>
    <m/>
  </r>
  <r>
    <s v="Vivek Singh"/>
    <n v="1500000"/>
    <s v="INR"/>
    <n v="0"/>
    <s v="8/15/22"/>
    <s v="Sales"/>
    <s v="stat_kcR4fZg7TU7jjk1jAVua3qGLRS4J5uFayEjK5j02wtv"/>
    <s v="Unqualified"/>
    <n v="0"/>
    <s v="OpportunityStatusType.Lost"/>
    <s v="cont_167JfvZJc4yn56kN4FqtXz9miDgje3T3UjDABrVRPTF"/>
    <x v="387"/>
    <s v="GMC Renewal"/>
    <s v="lead_ST68keTfrXAdzD2btYh7uQHI6qPf9W8wAlUgiCbklPz"/>
    <s v="Lighting Technologies India Private Limited"/>
    <s v="Trupti Suryavanshi"/>
    <s v="user_6dalmZ7hmWD47jhCVGdU1SSEcFMsz9rWtW2jPORgJvj"/>
    <s v="Vivek Singh"/>
    <s v="2022-07-05 12:02:27.736000+00:00"/>
    <s v="2022-08-07 10:43:28.167000+00:00"/>
    <m/>
    <s v="Bangalore"/>
    <m/>
    <m/>
    <m/>
    <n v="98"/>
    <m/>
    <m/>
    <m/>
    <m/>
    <m/>
    <m/>
    <m/>
    <m/>
    <m/>
    <m/>
    <m/>
    <s v="Manufacturing"/>
    <m/>
    <m/>
    <m/>
    <m/>
    <m/>
    <m/>
    <m/>
    <m/>
    <m/>
    <m/>
    <m/>
    <m/>
    <s v="Prashant Abhang"/>
    <m/>
    <s v="user_L8E6IFhq6UCzKLHa45LUUTZCznDuyDwFrGaEp9DXiUM"/>
    <s v="Trupti Suryavanshi"/>
    <m/>
    <m/>
    <s v="August"/>
    <s v="Cold Call"/>
    <m/>
    <m/>
    <m/>
    <m/>
    <m/>
    <m/>
    <s v="2022-04-20 10:11:41.828000+00:00"/>
    <s v="2022-09-08 09:27:02.793000+00:00"/>
    <s v="GMC"/>
  </r>
  <r>
    <s v="Kashif Ahmad"/>
    <n v="85000"/>
    <s v="INR"/>
    <n v="0"/>
    <d v="2022-08-08T00:00:00"/>
    <s v="Sales"/>
    <s v="stat_1hn9nRJaLbI53NxPuSQgo90kRpbpKsFlwN4oEGNUTdO"/>
    <s v="Lost"/>
    <n v="0"/>
    <s v="OpportunityStatusType.Lost"/>
    <s v="cont_s5PlqP6ewhjVfWxNVd3GvFIJu6bgd1GJ2pD32OBkvh1"/>
    <x v="388"/>
    <s v="Lost to incumbent HDFC Life(Alliance) as they were L1 and we were L3"/>
    <s v="lead_MBmOBv4RPJhbNeMjzSTyudxkFbI0GyY4CXyHZxqTFgX"/>
    <s v="GFI Informatique/MGS"/>
    <s v="Prateek Wadhwa"/>
    <s v="user_LKRhV6rhcBe0uL8u70UUGeDjbMupuho4TaiAOCbT7HT"/>
    <s v="Kashif Ahmad"/>
    <s v="2022-07-21 08:34:33.466000+00:00"/>
    <s v="2022-08-07 07:58:42.665000+00:00"/>
    <m/>
    <s v="Pune"/>
    <m/>
    <m/>
    <m/>
    <n v="164"/>
    <m/>
    <m/>
    <m/>
    <m/>
    <m/>
    <m/>
    <m/>
    <m/>
    <m/>
    <m/>
    <m/>
    <s v="IT Services &amp; IT Consulting"/>
    <m/>
    <m/>
    <m/>
    <m/>
    <m/>
    <m/>
    <m/>
    <m/>
    <m/>
    <m/>
    <m/>
    <m/>
    <s v="Arunkumar Dubey"/>
    <m/>
    <s v="user_FdWFezbLzkYQcGsBUsjZO25nr2poK2nRbqV47Rs5Kfm"/>
    <s v="Prateek Wadhwa"/>
    <s v="Siddharth Angolkar"/>
    <m/>
    <s v="August"/>
    <s v="Cold Call"/>
    <s v="Linkedin"/>
    <m/>
    <m/>
    <m/>
    <m/>
    <m/>
    <s v="2021-08-17 06:10:18.097000+00:00"/>
    <s v="2022-09-08 06:43:28.491000+00:00"/>
    <s v="GTL"/>
  </r>
  <r>
    <s v="Pooja Gawas"/>
    <n v="550000"/>
    <s v="INR"/>
    <n v="0"/>
    <d v="2022-01-08T00:00:00"/>
    <s v="Sales"/>
    <s v="stat_1hn9nRJaLbI53NxPuSQgo90kRpbpKsFlwN4oEGNUTdO"/>
    <s v="Lost"/>
    <n v="0"/>
    <s v="OpportunityStatusType.Lost"/>
    <m/>
    <x v="1"/>
    <s v="GMC (1+3)- Renewal"/>
    <s v="lead_Jae0mtra1eLyFSea3kTE7ZPe8VaqqZQhvfHAgILpFgf"/>
    <s v="KANAKADURGA FINANCE LIMITED"/>
    <s v="Bhairavi Jog"/>
    <s v="user_KLETV1op4MIjvKQ12xGsWi23CuPjDE6PT29nwG6T3MY"/>
    <s v="Pooja Gawas"/>
    <s v="2022-06-24 06:01:58.676000+00:00"/>
    <s v="2022-08-07 10:58:38.542000+00:00"/>
    <m/>
    <s v="Vijayawada"/>
    <m/>
    <m/>
    <m/>
    <n v="43"/>
    <m/>
    <m/>
    <m/>
    <m/>
    <m/>
    <m/>
    <m/>
    <m/>
    <m/>
    <m/>
    <m/>
    <s v="Banking &amp; Finance"/>
    <m/>
    <m/>
    <m/>
    <m/>
    <m/>
    <m/>
    <m/>
    <m/>
    <m/>
    <m/>
    <m/>
    <m/>
    <m/>
    <m/>
    <s v="user_228eUmsdKIb9OItgmiDq1zD4aPZ1eqiapbaLAGeBf8g"/>
    <s v="Bhairavi Jog"/>
    <m/>
    <m/>
    <s v="August"/>
    <s v="Gated Content"/>
    <m/>
    <m/>
    <s v="Downloaded the guide: Employee Wellness Handbook"/>
    <m/>
    <m/>
    <m/>
    <s v="2021-12-21 02:47:53.188000+00:00"/>
    <s v="2022-08-09 11:42:24.288000+00:00"/>
    <s v="GMC"/>
  </r>
  <r>
    <s v="Omkar Ghate"/>
    <n v="3200000"/>
    <s v="INR"/>
    <n v="0"/>
    <d v="2022-06-08T00:00:00"/>
    <s v="Sales"/>
    <s v="stat_1hn9nRJaLbI53NxPuSQgo90kRpbpKsFlwN4oEGNUTdO"/>
    <s v="Lost"/>
    <n v="0"/>
    <s v="OpportunityStatusType.Lost"/>
    <s v="cont_EG0NeAaIIiruTTBPf6c76aAdEz1uS1U8ELymNQFfNmf"/>
    <x v="389"/>
    <s v="We had only one quote as the data was shared late, their director didn't want to work with an intermediary and preferred to deal directly with the insurer"/>
    <s v="lead_T1NR30UJeJkL5NSGwzR0NzILVl3Oa9PXNBIgZoq6mI5"/>
    <s v="M/S COREFLEX SOLUTIONS PRIVATE LIMITED"/>
    <s v="Harmanjit Singh"/>
    <s v="user_9SBRjyF0n4iWuhUdqRyQkFhl2J4uyNKhFWvvJEvunX8"/>
    <s v="Omkar Ghate"/>
    <s v="2022-07-11 08:03:34.415000+00:00"/>
    <s v="2022-08-07 05:24:29.715000+00:00"/>
    <m/>
    <s v="Pune"/>
    <m/>
    <m/>
    <m/>
    <n v="204"/>
    <m/>
    <m/>
    <m/>
    <m/>
    <m/>
    <m/>
    <m/>
    <s v="PAID_SOCIAL"/>
    <m/>
    <m/>
    <m/>
    <s v="IT Services &amp; IT Consulting"/>
    <m/>
    <m/>
    <m/>
    <m/>
    <m/>
    <m/>
    <m/>
    <m/>
    <m/>
    <m/>
    <m/>
    <m/>
    <s v="Ravi Jaiswal"/>
    <m/>
    <s v="user_lwF8ctKa5IyxqATpO2EOw2h0AEPiCMHOgewiH38Ei77"/>
    <s v="Harmanjit Singh"/>
    <m/>
    <m/>
    <s v="August"/>
    <s v="Cold Call"/>
    <s v="Mr. E"/>
    <m/>
    <s v="Employee Engagement Handbook"/>
    <m/>
    <m/>
    <m/>
    <s v="2022-02-18 11:09:39.451000+00:00"/>
    <s v="2022-09-05 15:02:10.623000+00:00"/>
    <s v="GMC"/>
  </r>
  <r>
    <s v="Moziez Chamadia"/>
    <n v="4000000"/>
    <s v="INR"/>
    <n v="0"/>
    <d v="2022-01-08T00:00:00"/>
    <s v="Sales"/>
    <s v="stat_1hn9nRJaLbI53NxPuSQgo90kRpbpKsFlwN4oEGNUTdO"/>
    <s v="Lost"/>
    <n v="0"/>
    <s v="OpportunityStatusType.Lost"/>
    <s v="cont_om2T3Tu2dkBEs5Q1ifw2RFlVsJWK86qfHJD1gVxNRsc"/>
    <x v="390"/>
    <s v="GMC - they had a 70 - 80 lakh claim last year so they got the quotes of 1.15 cr and 45 - 46 lakh. Would like to know about us."/>
    <s v="lead_7kGjt0mrLBZtSwNO0x5f89XvHclR7FnlBsRTiSkBY1p"/>
    <s v="LOUIS BERGER SAS"/>
    <s v="Shreenath Bhat"/>
    <s v="user_IgNfKH7wuLLjHvexoMm2PXWcnF3zYft0ZbMTyfwKRUg"/>
    <s v="Moziez Chamadia"/>
    <s v="2022-05-17 12:16:11.680000+00:00"/>
    <s v="2022-08-06 10:24:58.419000+00:00"/>
    <m/>
    <s v="Mumbai"/>
    <m/>
    <m/>
    <m/>
    <n v="1160"/>
    <m/>
    <m/>
    <m/>
    <m/>
    <m/>
    <m/>
    <m/>
    <m/>
    <m/>
    <m/>
    <m/>
    <s v="Construction &amp; Real Estate; Others"/>
    <m/>
    <m/>
    <m/>
    <m/>
    <m/>
    <m/>
    <m/>
    <m/>
    <m/>
    <m/>
    <m/>
    <m/>
    <s v="Amol Gawali"/>
    <m/>
    <s v="user_vMd4rmcrSbjykdyL2J7rrYn84SWdcNc5FKligrmItPw"/>
    <s v="Shreenath Bhat"/>
    <m/>
    <m/>
    <s v="June"/>
    <s v="Cold Call"/>
    <s v="Naukri.com"/>
    <m/>
    <m/>
    <m/>
    <m/>
    <m/>
    <s v="2022-04-03 18:14:08.944000+00:00"/>
    <s v="2022-10-13 07:44:57.539000+00:00"/>
    <s v="GTL"/>
  </r>
  <r>
    <s v="Omkar Ghate"/>
    <n v="300000"/>
    <s v="INR"/>
    <n v="0"/>
    <d v="2022-06-08T00:00:00"/>
    <s v="Sales"/>
    <s v="stat_1hn9nRJaLbI53NxPuSQgo90kRpbpKsFlwN4oEGNUTdO"/>
    <s v="Lost"/>
    <n v="0"/>
    <s v="OpportunityStatusType.Lost"/>
    <s v="cont_QUYTU6iWX5ioTrRIQWcjzJbjHqWq6fSAmyOrqntkSB2"/>
    <x v="389"/>
    <s v="Subsidiary company of Coreflex"/>
    <s v="lead_jgiYkp22gVnc7ezb5QUTXpE1hTe5aRSJo6sb0mB023R"/>
    <s v="XANADUTEC DATA SOLUTIONS PRIVATE LIMITED"/>
    <s v="Harmanjit Singh"/>
    <s v="user_9SBRjyF0n4iWuhUdqRyQkFhl2J4uyNKhFWvvJEvunX8"/>
    <s v="Omkar Ghate"/>
    <s v="2022-07-27 09:22:30.304000+00:00"/>
    <s v="2022-08-07 05:26:20.749000+00:00"/>
    <m/>
    <s v="Pune"/>
    <m/>
    <m/>
    <m/>
    <n v="52"/>
    <m/>
    <m/>
    <m/>
    <m/>
    <m/>
    <m/>
    <m/>
    <m/>
    <m/>
    <m/>
    <m/>
    <s v="IT Services &amp; IT Consulting"/>
    <m/>
    <m/>
    <m/>
    <m/>
    <m/>
    <m/>
    <m/>
    <m/>
    <m/>
    <m/>
    <m/>
    <m/>
    <m/>
    <m/>
    <m/>
    <m/>
    <m/>
    <m/>
    <s v="August"/>
    <s v="Cold Call"/>
    <m/>
    <m/>
    <m/>
    <m/>
    <m/>
    <m/>
    <s v="2022-07-27 09:15:23.423000+00:00"/>
    <s v="2022-08-18 08:46:33.873000+00:00"/>
    <s v="GMC"/>
  </r>
  <r>
    <s v="Omkar Ghate"/>
    <n v="358229"/>
    <s v="INR"/>
    <n v="100"/>
    <d v="2022-05-08T00:00:00"/>
    <s v="Sales"/>
    <s v="stat_OZRiD1474QRJIpvnjHCZfiIvKcVD6mIKSSTzg8SwDVx"/>
    <s v="Won- Payment Completed"/>
    <n v="1"/>
    <s v="OpportunityStatusType.Won"/>
    <m/>
    <x v="1"/>
    <s v="GMC"/>
    <s v="lead_LSmdLdKbcsZIudJYm7m7N7MYgiUmQAznxlYuxxeBqKy"/>
    <s v="KUBETRON TECHNOLOGIES PRIVATE LIMITED"/>
    <s v="Bharti Bankey"/>
    <s v="user_9SBRjyF0n4iWuhUdqRyQkFhl2J4uyNKhFWvvJEvunX8"/>
    <s v="Omkar Ghate"/>
    <s v="2022-05-26 10:25:05.169000+00:00"/>
    <s v="2022-08-05 16:10:18.077000+00:00"/>
    <m/>
    <s v="Delhi"/>
    <m/>
    <m/>
    <m/>
    <n v="47"/>
    <m/>
    <m/>
    <m/>
    <m/>
    <m/>
    <m/>
    <m/>
    <m/>
    <m/>
    <m/>
    <m/>
    <s v="IT Services &amp; IT Consulting"/>
    <m/>
    <m/>
    <m/>
    <m/>
    <m/>
    <m/>
    <m/>
    <m/>
    <m/>
    <m/>
    <m/>
    <m/>
    <s v="Nilesh Dhanani"/>
    <m/>
    <s v="user_9SBRjyF0n4iWuhUdqRyQkFhl2J4uyNKhFWvvJEvunX8"/>
    <s v="Omkar Ghate"/>
    <s v="Siddharth Angolkar"/>
    <s v="Nilesh Dhanani"/>
    <m/>
    <s v="Warm Referral"/>
    <m/>
    <m/>
    <m/>
    <m/>
    <m/>
    <m/>
    <s v="2022-05-25 15:41:41.649000+00:00"/>
    <s v="2022-10-19 11:43:39.545000+00:00"/>
    <s v="GMC"/>
  </r>
  <r>
    <s v="Navin Panjwani"/>
    <n v="425000"/>
    <s v="INR"/>
    <n v="0"/>
    <s v="8/19/22"/>
    <s v="Sales"/>
    <s v="stat_kcR4fZg7TU7jjk1jAVua3qGLRS4J5uFayEjK5j02wtv"/>
    <s v="Unqualified"/>
    <n v="0"/>
    <s v="OpportunityStatusType.Lost"/>
    <s v="cont_QccFG1UfQkHuU3sxjo0D97dG3vqqUOu6oxGNjqZFy9c"/>
    <x v="391"/>
    <s v="GMC renewal"/>
    <s v="lead_XsjbB0VMxL9HMBi9bJxH3Q6Y7TxuU0AEm2h54A6EUJa"/>
    <s v="NY Cinemas"/>
    <s v="Aishwarya Nyayadhish"/>
    <s v="user_sD3YjSs92XKUfD0OPHeo886g6tW6aCM0iUhX5VVUuJi"/>
    <s v="Navin Panjwani"/>
    <s v="2022-08-04 09:53:32.089000+00:00"/>
    <s v="2022-08-05 11:33:12.219000+00:00"/>
    <m/>
    <s v="Mumbai"/>
    <m/>
    <m/>
    <m/>
    <n v="22"/>
    <m/>
    <m/>
    <m/>
    <m/>
    <m/>
    <m/>
    <m/>
    <m/>
    <m/>
    <m/>
    <m/>
    <s v="Sports &amp; Entertainment"/>
    <m/>
    <m/>
    <m/>
    <m/>
    <m/>
    <m/>
    <m/>
    <m/>
    <m/>
    <m/>
    <m/>
    <m/>
    <s v="Ravi Jaiswal"/>
    <m/>
    <s v="user_6hRQhcoLhZEDUBYaw3vS7rv6T5582sGfXq4jNRqTfUU"/>
    <s v="Aishwarya Nyayadhish"/>
    <m/>
    <m/>
    <s v="August"/>
    <s v="Cold Call"/>
    <s v="Naukri.com"/>
    <m/>
    <m/>
    <m/>
    <m/>
    <m/>
    <s v="2022-08-01 09:59:16.797000+00:00"/>
    <s v="2022-09-16 13:35:23.285000+00:00"/>
    <m/>
  </r>
  <r>
    <s v="Abhiroop Ganguly"/>
    <n v="350000"/>
    <s v="INR"/>
    <n v="0"/>
    <s v="8/25/22"/>
    <s v="Sales"/>
    <s v="stat_1hn9nRJaLbI53NxPuSQgo90kRpbpKsFlwN4oEGNUTdO"/>
    <s v="Lost"/>
    <n v="0"/>
    <s v="OpportunityStatusType.Lost"/>
    <s v="cont_Ql9iBdyQF8FzDEF6k1kjcV2ZX9DHHhmfUOEy4cUNzgd"/>
    <x v="392"/>
    <s v="Loop membership"/>
    <s v="lead_uujhaIHZ418974u1aNILsSHayaqJeo9t87LhpqEDfIA"/>
    <s v="InfoCepts"/>
    <s v="Gauri Jori"/>
    <s v="user_U27GK6WjhLhUhi1EDKXV57xMpn8n8DMIOjci1q3UReZ"/>
    <s v="Abhiroop Ganguly"/>
    <s v="2022-05-30 11:54:50.589000+00:00"/>
    <s v="2022-08-05 10:34:07.806000+00:00"/>
    <m/>
    <s v="Nagpur"/>
    <m/>
    <m/>
    <m/>
    <n v="1150"/>
    <m/>
    <m/>
    <m/>
    <m/>
    <m/>
    <m/>
    <m/>
    <s v="PAID_SOCIAL"/>
    <m/>
    <m/>
    <m/>
    <s v="IT Services &amp; IT Consulting"/>
    <m/>
    <m/>
    <m/>
    <m/>
    <m/>
    <m/>
    <m/>
    <m/>
    <m/>
    <m/>
    <m/>
    <m/>
    <s v="Deepak Yadav"/>
    <m/>
    <s v="user_5YHA1ZU4iP896lD1YJehdJcMx7ZEgWCpulT4T2c3pJ3"/>
    <s v="Gauri Jori"/>
    <m/>
    <m/>
    <s v="February"/>
    <s v="Cold Call; Gated Content"/>
    <s v="soumen majumdar"/>
    <m/>
    <s v="Ssoumen List"/>
    <m/>
    <m/>
    <m/>
    <s v="2021-10-26 11:53:00.068000+00:00"/>
    <s v="2022-09-01 15:26:12.334000+00:00"/>
    <m/>
  </r>
  <r>
    <s v="Satyam Tiwari"/>
    <n v="250000"/>
    <s v="INR"/>
    <n v="0"/>
    <s v="7/22/22"/>
    <s v="Sales"/>
    <s v="stat_1hn9nRJaLbI53NxPuSQgo90kRpbpKsFlwN4oEGNUTdO"/>
    <s v="Lost"/>
    <n v="0"/>
    <s v="OpportunityStatusType.Lost"/>
    <m/>
    <x v="1"/>
    <s v="GMC-Renewal"/>
    <s v="lead_aQPhiwmHaLtP9JuvTlX3kibhGg96UPvXi9fegvQTKxO"/>
    <s v="Hoolime"/>
    <s v="Bharti Bankey"/>
    <s v="user_2YgShwgjLNI4FjAqgE9PtKsdIaGh919JGcFG919fe5B"/>
    <s v="Satyam Tiwari"/>
    <s v="2022-07-01 11:53:15.572000+00:00"/>
    <s v="2022-08-05 08:15:44.308000+00:00"/>
    <m/>
    <s v="Chandigarh"/>
    <m/>
    <s v="2022-06-30 14:04:09+00:00"/>
    <m/>
    <n v="30"/>
    <m/>
    <m/>
    <m/>
    <m/>
    <m/>
    <m/>
    <m/>
    <m/>
    <m/>
    <m/>
    <m/>
    <s v="IT Services &amp; IT Consulting"/>
    <m/>
    <m/>
    <m/>
    <m/>
    <m/>
    <m/>
    <m/>
    <m/>
    <m/>
    <m/>
    <m/>
    <m/>
    <m/>
    <m/>
    <s v="user_aM3WaaSUQQmaNnsm9l2FQRVWUEr8RN2ZdXzsuQUalQ3"/>
    <s v="Bharti Bankey"/>
    <s v="Sumit Dolas"/>
    <m/>
    <s v="August"/>
    <s v="Inbound"/>
    <s v="Inbound via website"/>
    <m/>
    <s v="Employee Count 25"/>
    <m/>
    <m/>
    <m/>
    <s v="2022-06-30 14:06:50.406000+00:00"/>
    <s v="2022-09-23 12:30:11.370000+00:00"/>
    <m/>
  </r>
  <r>
    <s v="Abhiroop Ganguly"/>
    <n v="3000000"/>
    <s v="INR"/>
    <n v="0"/>
    <s v="8/17/22"/>
    <s v="Sales"/>
    <s v="stat_kcR4fZg7TU7jjk1jAVua3qGLRS4J5uFayEjK5j02wtv"/>
    <s v="Unqualified"/>
    <n v="0"/>
    <s v="OpportunityStatusType.Lost"/>
    <m/>
    <x v="1"/>
    <m/>
    <s v="lead_PlZEishNzu3hwJswEdF329L8meRyPQt9PZgLW4UvZYd"/>
    <s v="GARWARE Technical Fibers LtdROPES."/>
    <s v="Satyajit Chati"/>
    <s v="user_U27GK6WjhLhUhi1EDKXV57xMpn8n8DMIOjci1q3UReZ"/>
    <s v="Abhiroop Ganguly"/>
    <s v="2022-06-20 10:23:32.443000+00:00"/>
    <s v="2022-08-05 08:15:47.449000+00:00"/>
    <m/>
    <s v="Pune"/>
    <m/>
    <m/>
    <m/>
    <n v="403"/>
    <m/>
    <m/>
    <m/>
    <m/>
    <m/>
    <m/>
    <m/>
    <m/>
    <m/>
    <m/>
    <m/>
    <s v="Automotive"/>
    <m/>
    <m/>
    <m/>
    <m/>
    <m/>
    <m/>
    <m/>
    <m/>
    <m/>
    <m/>
    <m/>
    <m/>
    <m/>
    <m/>
    <s v="user_5IQTpX6DsnoeoDfxqzqojpVoQLXPh68nhDjLS5ETjYj"/>
    <s v="Satyajit Chati"/>
    <m/>
    <m/>
    <s v="August"/>
    <s v="Cold Call"/>
    <m/>
    <m/>
    <s v="Ssoumen List"/>
    <m/>
    <m/>
    <m/>
    <s v="2022-02-13 10:01:07.485000+00:00"/>
    <s v="2022-09-27 04:51:31.199000+00:00"/>
    <m/>
  </r>
  <r>
    <s v="Mayur Gadiyar"/>
    <n v="131000"/>
    <s v="INR"/>
    <n v="100"/>
    <d v="2022-01-08T00:00:00"/>
    <s v="Sales"/>
    <s v="stat_OZRiD1474QRJIpvnjHCZfiIvKcVD6mIKSSTzg8SwDVx"/>
    <s v="Won- Payment Completed"/>
    <n v="1"/>
    <s v="OpportunityStatusType.Won"/>
    <s v="cont_2K771LtktwpJlE57hzRsJYpAJvxOPsL7p6nWGYsDVf6"/>
    <x v="393"/>
    <m/>
    <s v="lead_gGWFRmiHUBUj1f0LBQ9bOR8fMQpshCTyBDi0BQVhMKv"/>
    <s v="Lords Hotels &amp; Resorts"/>
    <s v="Nikhil Ahuja"/>
    <s v="user_bdUPAGjcS7p6513So3N4g3aWNS5HuBuVJi7bvCPAsLt"/>
    <s v="Mayur Gadiyar"/>
    <s v="2022-06-09 10:27:19.034000+00:00"/>
    <s v="2022-08-05 08:53:53.865000+00:00"/>
    <m/>
    <s v="Mumbai"/>
    <m/>
    <m/>
    <m/>
    <n v="20"/>
    <m/>
    <m/>
    <m/>
    <m/>
    <m/>
    <m/>
    <m/>
    <s v="PAID_SOCIAL"/>
    <m/>
    <m/>
    <m/>
    <s v="Hospitality &amp; Travel"/>
    <m/>
    <m/>
    <m/>
    <m/>
    <m/>
    <m/>
    <m/>
    <m/>
    <m/>
    <m/>
    <m/>
    <m/>
    <s v="Kaustubh Gaikwad"/>
    <m/>
    <s v="user_ocHSJH83OJnHCvKyMbjx8WOOK8PMgAUGIj1qK0q0dMV"/>
    <s v="Nikhil Ahuja"/>
    <m/>
    <m/>
    <s v="July"/>
    <s v="Gated Content"/>
    <s v="Mr. E"/>
    <m/>
    <s v="Employee Engagement Handbook"/>
    <m/>
    <m/>
    <m/>
    <s v="2022-06-09 02:54:32.561000+00:00"/>
    <s v="2022-10-19 01:44:16.492000+00:00"/>
    <s v="GMC"/>
  </r>
  <r>
    <s v="Satyam Tiwari"/>
    <n v="50000"/>
    <s v="INR"/>
    <n v="0"/>
    <s v="7/25/22"/>
    <s v="Sales"/>
    <s v="stat_1hn9nRJaLbI53NxPuSQgo90kRpbpKsFlwN4oEGNUTdO"/>
    <s v="Lost"/>
    <n v="0"/>
    <s v="OpportunityStatusType.Lost"/>
    <m/>
    <x v="1"/>
    <m/>
    <s v="lead_aQPhiwmHaLtP9JuvTlX3kibhGg96UPvXi9fegvQTKxO"/>
    <s v="Hoolime"/>
    <s v="Satyam Tiwari"/>
    <s v="user_2YgShwgjLNI4FjAqgE9PtKsdIaGh919JGcFG919fe5B"/>
    <s v="Satyam Tiwari"/>
    <s v="2022-07-20 08:30:14.005000+00:00"/>
    <s v="2022-08-05 08:15:40.326000+00:00"/>
    <m/>
    <s v="Chandigarh"/>
    <m/>
    <s v="2022-06-30 14:04:09+00:00"/>
    <m/>
    <n v="30"/>
    <m/>
    <m/>
    <m/>
    <m/>
    <m/>
    <m/>
    <m/>
    <m/>
    <m/>
    <m/>
    <m/>
    <s v="IT Services &amp; IT Consulting"/>
    <m/>
    <m/>
    <m/>
    <m/>
    <m/>
    <m/>
    <m/>
    <m/>
    <m/>
    <m/>
    <m/>
    <m/>
    <m/>
    <m/>
    <s v="user_aM3WaaSUQQmaNnsm9l2FQRVWUEr8RN2ZdXzsuQUalQ3"/>
    <s v="Bharti Bankey"/>
    <s v="Sumit Dolas"/>
    <m/>
    <s v="August"/>
    <s v="Inbound"/>
    <s v="Inbound via website"/>
    <m/>
    <s v="Employee Count 25"/>
    <m/>
    <m/>
    <m/>
    <s v="2022-06-30 14:06:50.406000+00:00"/>
    <s v="2022-09-23 12:30:11.370000+00:00"/>
    <m/>
  </r>
  <r>
    <s v="Satyam Tiwari"/>
    <n v="700000"/>
    <s v="INR"/>
    <n v="0"/>
    <d v="2022-07-08T00:00:00"/>
    <s v="Sales"/>
    <s v="stat_1hn9nRJaLbI53NxPuSQgo90kRpbpKsFlwN4oEGNUTdO"/>
    <s v="Lost"/>
    <n v="0"/>
    <s v="OpportunityStatusType.Lost"/>
    <s v="cont_NlsryZAvHPh70fwLenvkXXtB6T1auXm55WFCuS4zOIL"/>
    <x v="394"/>
    <m/>
    <s v="lead_ur09d82PtYVuord3YoTQKMsxNNhDWlfrJlXq5ZQBSCL"/>
    <s v="Sulzer Pumps India"/>
    <s v="Vikas Raj"/>
    <s v="user_2YgShwgjLNI4FjAqgE9PtKsdIaGh919JGcFG919fe5B"/>
    <s v="Satyam Tiwari"/>
    <s v="2022-07-11 07:07:49.755000+00:00"/>
    <s v="2022-08-05 08:07:04.597000+00:00"/>
    <m/>
    <s v="Mumbai"/>
    <s v="India"/>
    <m/>
    <m/>
    <n v="200"/>
    <m/>
    <m/>
    <m/>
    <m/>
    <m/>
    <m/>
    <m/>
    <m/>
    <m/>
    <m/>
    <m/>
    <s v="Consumer Goods &amp; Electronics; Manufacturing"/>
    <m/>
    <s v="Suvidha Dnyanganga"/>
    <m/>
    <m/>
    <m/>
    <m/>
    <m/>
    <m/>
    <m/>
    <m/>
    <m/>
    <m/>
    <s v="Aniket Vahile"/>
    <m/>
    <s v="user_FdWFezbLzkYQcGsBUsjZO25nr2poK2nRbqV47Rs5Kfm"/>
    <s v="Prateek Wadhwa"/>
    <s v="Sumit Dolas"/>
    <m/>
    <s v="August; May"/>
    <s v="Cold Call"/>
    <s v="Naukri.com"/>
    <m/>
    <m/>
    <m/>
    <m/>
    <m/>
    <s v="2021-03-31 11:16:26.689000+00:00"/>
    <s v="2022-09-29 17:16:01.278000+00:00"/>
    <s v="GMC"/>
  </r>
  <r>
    <s v="Satyam Tiwari"/>
    <n v="50000"/>
    <s v="INR"/>
    <n v="0"/>
    <d v="2022-07-08T00:00:00"/>
    <s v="Sales"/>
    <s v="stat_1hn9nRJaLbI53NxPuSQgo90kRpbpKsFlwN4oEGNUTdO"/>
    <s v="Lost"/>
    <n v="0"/>
    <s v="OpportunityStatusType.Lost"/>
    <m/>
    <x v="1"/>
    <m/>
    <s v="lead_ur09d82PtYVuord3YoTQKMsxNNhDWlfrJlXq5ZQBSCL"/>
    <s v="Sulzer Pumps India"/>
    <s v="Satyam Tiwari"/>
    <s v="user_2YgShwgjLNI4FjAqgE9PtKsdIaGh919JGcFG919fe5B"/>
    <s v="Satyam Tiwari"/>
    <s v="2022-07-20 07:00:29.091000+00:00"/>
    <s v="2022-08-05 08:07:12.280000+00:00"/>
    <m/>
    <s v="Mumbai"/>
    <s v="India"/>
    <m/>
    <m/>
    <n v="200"/>
    <m/>
    <m/>
    <m/>
    <m/>
    <m/>
    <m/>
    <m/>
    <m/>
    <m/>
    <m/>
    <m/>
    <s v="Consumer Goods &amp; Electronics; Manufacturing"/>
    <m/>
    <s v="Suvidha Dnyanganga"/>
    <m/>
    <m/>
    <m/>
    <m/>
    <m/>
    <m/>
    <m/>
    <m/>
    <m/>
    <m/>
    <s v="Aniket Vahile"/>
    <m/>
    <s v="user_FdWFezbLzkYQcGsBUsjZO25nr2poK2nRbqV47Rs5Kfm"/>
    <s v="Prateek Wadhwa"/>
    <s v="Sumit Dolas"/>
    <m/>
    <s v="August; May"/>
    <s v="Cold Call"/>
    <s v="Naukri.com"/>
    <m/>
    <m/>
    <m/>
    <m/>
    <m/>
    <s v="2021-03-31 11:16:26.689000+00:00"/>
    <s v="2022-09-29 17:16:01.278000+00:00"/>
    <s v="GPA"/>
  </r>
  <r>
    <s v="Kashif Ahmad"/>
    <n v="30000"/>
    <s v="INR"/>
    <n v="0"/>
    <d v="2022-09-08T00:00:00"/>
    <s v="Sales"/>
    <s v="stat_1hn9nRJaLbI53NxPuSQgo90kRpbpKsFlwN4oEGNUTdO"/>
    <s v="Lost"/>
    <n v="0"/>
    <s v="OpportunityStatusType.Lost"/>
    <s v="cont_yeqrpbm5Sai9eMtoaIB5hGLT0Nr5CIVTB5q3QHhSfIo"/>
    <x v="395"/>
    <s v="GPA - Lost to Plum as they were providing quotes for GTL as well with employee size of 64."/>
    <s v="lead_1a9U1DrflrPABlYoJbuEpZCML17xwWW1K2OpN9V9pE7"/>
    <s v="Dezerv Investments Private Limited"/>
    <s v="Bharti Bankey"/>
    <s v="user_LKRhV6rhcBe0uL8u70UUGeDjbMupuho4TaiAOCbT7HT"/>
    <s v="Kashif Ahmad"/>
    <s v="2022-04-08 10:05:26.390000+00:00"/>
    <s v="2022-08-04 12:09:59.267000+00:00"/>
    <m/>
    <s v="Mumbai"/>
    <m/>
    <s v="2022-04-07 05:18:12+00:00"/>
    <m/>
    <n v="64"/>
    <m/>
    <m/>
    <m/>
    <m/>
    <m/>
    <m/>
    <m/>
    <s v="PAID_SOCIAL"/>
    <m/>
    <m/>
    <m/>
    <s v="Banking &amp; Finance"/>
    <m/>
    <m/>
    <m/>
    <m/>
    <m/>
    <m/>
    <m/>
    <m/>
    <m/>
    <m/>
    <m/>
    <m/>
    <s v="Yogesh Paigude"/>
    <m/>
    <s v="user_aM3WaaSUQQmaNnsm9l2FQRVWUEr8RN2ZdXzsuQUalQ3"/>
    <s v="Bharti Bankey"/>
    <s v="Siddharth Angolkar"/>
    <m/>
    <s v="August"/>
    <s v="Gated Content; Inbound"/>
    <s v="Inbound via website"/>
    <m/>
    <s v="Employee Wellness Handbook"/>
    <m/>
    <m/>
    <m/>
    <s v="2022-03-22 10:43:44.641000+00:00"/>
    <s v="2022-08-04 12:09:59.352000+00:00"/>
    <m/>
  </r>
  <r>
    <s v="Prasoon Mishra"/>
    <n v="800000"/>
    <s v="INR"/>
    <n v="0"/>
    <s v="8/31/22"/>
    <s v="Sales"/>
    <s v="stat_kcR4fZg7TU7jjk1jAVua3qGLRS4J5uFayEjK5j02wtv"/>
    <s v="Unqualified"/>
    <n v="0"/>
    <s v="OpportunityStatusType.Lost"/>
    <s v="cont_hEzrOEM2V7xmXzva6xrsYZDLsLJfsp8oo0nLxWMEmeP"/>
    <x v="241"/>
    <s v="EDLI Policy and we dont deal in EDLI Policies,(Updated by Siddharth Angolkar)"/>
    <s v="lead_99B6XYabJtYERqcxadicCfBHGzlIBeTOL8aib9nMXWr"/>
    <s v="Select Holiday Resorts Pvt. Ltd."/>
    <s v="Sarvesh Pawar"/>
    <s v="user_RYbBTp8BVWNa7ppiOz6QVJMGK0exHsFmc5uCLn34ODZ"/>
    <s v="Prasoon Mishra"/>
    <s v="2022-07-15 07:45:44.583000+00:00"/>
    <s v="2022-08-05 06:50:11.154000+00:00"/>
    <m/>
    <s v="Gurgaon"/>
    <m/>
    <m/>
    <m/>
    <n v="150"/>
    <m/>
    <m/>
    <m/>
    <m/>
    <m/>
    <m/>
    <m/>
    <m/>
    <m/>
    <m/>
    <m/>
    <s v="Hospitality &amp; Travel"/>
    <m/>
    <m/>
    <m/>
    <m/>
    <m/>
    <m/>
    <m/>
    <m/>
    <m/>
    <m/>
    <m/>
    <m/>
    <m/>
    <m/>
    <s v="user_A8KOTZADnUtEQOLt4nSLAmteNStuGh80js75RYjrXVt"/>
    <s v="Sarvesh Pawar"/>
    <m/>
    <m/>
    <s v="April; August"/>
    <s v="Gated Content"/>
    <m/>
    <m/>
    <s v="Downloaded the guide: Employee Wellness Handbook"/>
    <m/>
    <m/>
    <m/>
    <s v="2021-12-15 06:21:21.497000+00:00"/>
    <s v="2022-09-02 05:30:43.531000+00:00"/>
    <s v="GTL"/>
  </r>
  <r>
    <s v="Omkar Ghate"/>
    <n v="1350000"/>
    <s v="INR"/>
    <n v="0"/>
    <d v="2022-09-08T00:00:00"/>
    <s v="Sales"/>
    <s v="stat_1hn9nRJaLbI53NxPuSQgo90kRpbpKsFlwN4oEGNUTdO"/>
    <s v="Lost"/>
    <n v="0"/>
    <s v="OpportunityStatusType.Lost"/>
    <s v="cont_uZDqm1KEAWATlYwU97M9OiUR8maje5ZiSoSPb23aS5I"/>
    <x v="396"/>
    <s v="Director closed with his relative"/>
    <s v="lead_or9GYGsfyhGQVxm09YVgYliWzBqxjcIhJLf5fdahPAT"/>
    <s v="Polyrub Cooper Standard FTS Pvt Ltd"/>
    <s v="Trupti Suryavanshi"/>
    <s v="user_9SBRjyF0n4iWuhUdqRyQkFhl2J4uyNKhFWvvJEvunX8"/>
    <s v="Omkar Ghate"/>
    <s v="2022-07-13 06:54:39.966000+00:00"/>
    <s v="2022-08-05 06:37:28.789000+00:00"/>
    <m/>
    <s v="Pune"/>
    <m/>
    <s v="2022-07-11 08:30:00+00:00"/>
    <m/>
    <n v="116"/>
    <m/>
    <m/>
    <m/>
    <m/>
    <m/>
    <m/>
    <m/>
    <m/>
    <m/>
    <m/>
    <m/>
    <s v="Automotive"/>
    <m/>
    <m/>
    <m/>
    <m/>
    <m/>
    <m/>
    <m/>
    <m/>
    <m/>
    <m/>
    <m/>
    <m/>
    <m/>
    <m/>
    <s v="user_L8E6IFhq6UCzKLHa45LUUTZCznDuyDwFrGaEp9DXiUM"/>
    <s v="Trupti Suryavanshi"/>
    <m/>
    <m/>
    <s v="August"/>
    <s v="Warm Referral"/>
    <s v="Rakesh ref."/>
    <m/>
    <m/>
    <m/>
    <m/>
    <m/>
    <s v="2022-07-11 08:47:53.667000+00:00"/>
    <s v="2022-09-23 12:30:53.784000+00:00"/>
    <s v="GMC"/>
  </r>
  <r>
    <s v="Kashif Ahmad"/>
    <n v="500000"/>
    <s v="INR"/>
    <n v="0"/>
    <d v="2022-09-08T00:00:00"/>
    <s v="Sales"/>
    <s v="stat_1hn9nRJaLbI53NxPuSQgo90kRpbpKsFlwN4oEGNUTdO"/>
    <s v="Lost"/>
    <n v="0"/>
    <s v="OpportunityStatusType.Lost"/>
    <s v="cont_yeqrpbm5Sai9eMtoaIB5hGLT0Nr5CIVTB5q3QHhSfIo"/>
    <x v="395"/>
    <s v="GMC- renewal Lost to Plum as they were providing quotes for GTL as well with employee size of 64."/>
    <s v="lead_1a9U1DrflrPABlYoJbuEpZCML17xwWW1K2OpN9V9pE7"/>
    <s v="Dezerv Investments Private Limited"/>
    <s v="Bharti Bankey"/>
    <s v="user_LKRhV6rhcBe0uL8u70UUGeDjbMupuho4TaiAOCbT7HT"/>
    <s v="Kashif Ahmad"/>
    <s v="2022-04-07 10:02:15.999000+00:00"/>
    <s v="2022-08-04 12:09:44.772000+00:00"/>
    <m/>
    <s v="Mumbai"/>
    <m/>
    <s v="2022-04-07 05:18:12+00:00"/>
    <m/>
    <n v="64"/>
    <m/>
    <m/>
    <m/>
    <m/>
    <m/>
    <m/>
    <m/>
    <s v="PAID_SOCIAL"/>
    <m/>
    <m/>
    <m/>
    <s v="Banking &amp; Finance"/>
    <m/>
    <m/>
    <m/>
    <m/>
    <m/>
    <m/>
    <m/>
    <m/>
    <m/>
    <m/>
    <m/>
    <m/>
    <s v="Yogesh Paigude"/>
    <m/>
    <s v="user_aM3WaaSUQQmaNnsm9l2FQRVWUEr8RN2ZdXzsuQUalQ3"/>
    <s v="Bharti Bankey"/>
    <s v="Siddharth Angolkar"/>
    <m/>
    <s v="August"/>
    <s v="Gated Content; Inbound"/>
    <s v="Inbound via website"/>
    <m/>
    <s v="Employee Wellness Handbook"/>
    <m/>
    <m/>
    <m/>
    <s v="2022-03-22 10:43:44.641000+00:00"/>
    <s v="2022-08-04 12:09:59.352000+00:00"/>
    <m/>
  </r>
  <r>
    <s v="Nikhil Ahuja"/>
    <n v="40000"/>
    <s v="INR"/>
    <n v="0"/>
    <d v="2022-12-08T00:00:00"/>
    <s v="Sales"/>
    <s v="stat_kcR4fZg7TU7jjk1jAVua3qGLRS4J5uFayEjK5j02wtv"/>
    <s v="Unqualified"/>
    <n v="0"/>
    <s v="OpportunityStatusType.Lost"/>
    <s v="cont_shb9EBzAn9oqJtyBbaX2PKJ9p8Yo8zlDUeIWYfPea1v"/>
    <x v="397"/>
    <m/>
    <s v="lead_ry9vQmJy4wMQeKKETiUheTofd2WoQECRnjiVXCquHd6"/>
    <s v="ESOP"/>
    <s v="Nikhil Ahuja"/>
    <s v="user_ocHSJH83OJnHCvKyMbjx8WOOK8PMgAUGIj1qK0q0dMV"/>
    <s v="Nikhil Ahuja"/>
    <s v="2022-07-12 06:30:34.979000+00:00"/>
    <s v="2022-08-04 10:09:43.747000+00:00"/>
    <m/>
    <s v="Pune"/>
    <m/>
    <m/>
    <m/>
    <n v="135"/>
    <m/>
    <m/>
    <s v="Facebook"/>
    <m/>
    <m/>
    <m/>
    <m/>
    <s v="PAID_SOCIAL"/>
    <m/>
    <m/>
    <m/>
    <m/>
    <m/>
    <m/>
    <m/>
    <m/>
    <m/>
    <m/>
    <m/>
    <m/>
    <m/>
    <m/>
    <m/>
    <m/>
    <m/>
    <m/>
    <s v="user_ocHSJH83OJnHCvKyMbjx8WOOK8PMgAUGIj1qK0q0dMV"/>
    <s v="Nikhil Ahuja"/>
    <m/>
    <m/>
    <m/>
    <s v="Gated Content"/>
    <m/>
    <m/>
    <s v="Employee Engagement Handbook"/>
    <m/>
    <m/>
    <m/>
    <s v="2022-07-11 06:56:17.051000+00:00"/>
    <s v="2022-09-30 09:37:38.119000+00:00"/>
    <s v="GPA"/>
  </r>
  <r>
    <s v="Nikhil Ahuja"/>
    <n v="400000"/>
    <s v="INR"/>
    <n v="0"/>
    <d v="2022-12-08T00:00:00"/>
    <s v="Sales"/>
    <s v="stat_kcR4fZg7TU7jjk1jAVua3qGLRS4J5uFayEjK5j02wtv"/>
    <s v="Unqualified"/>
    <n v="0"/>
    <s v="OpportunityStatusType.Lost"/>
    <s v="cont_shb9EBzAn9oqJtyBbaX2PKJ9p8Yo8zlDUeIWYfPea1v"/>
    <x v="397"/>
    <m/>
    <s v="lead_ry9vQmJy4wMQeKKETiUheTofd2WoQECRnjiVXCquHd6"/>
    <s v="ESOP"/>
    <s v="Nikhil Ahuja"/>
    <s v="user_ocHSJH83OJnHCvKyMbjx8WOOK8PMgAUGIj1qK0q0dMV"/>
    <s v="Nikhil Ahuja"/>
    <s v="2022-07-12 06:30:11.630000+00:00"/>
    <s v="2022-08-04 10:09:36.786000+00:00"/>
    <m/>
    <s v="Pune"/>
    <m/>
    <m/>
    <m/>
    <n v="135"/>
    <m/>
    <m/>
    <s v="Facebook"/>
    <m/>
    <m/>
    <m/>
    <m/>
    <s v="PAID_SOCIAL"/>
    <m/>
    <m/>
    <m/>
    <m/>
    <m/>
    <m/>
    <m/>
    <m/>
    <m/>
    <m/>
    <m/>
    <m/>
    <m/>
    <m/>
    <m/>
    <m/>
    <m/>
    <m/>
    <s v="user_ocHSJH83OJnHCvKyMbjx8WOOK8PMgAUGIj1qK0q0dMV"/>
    <s v="Nikhil Ahuja"/>
    <m/>
    <m/>
    <m/>
    <s v="Gated Content"/>
    <m/>
    <m/>
    <s v="Employee Engagement Handbook"/>
    <m/>
    <m/>
    <m/>
    <s v="2022-07-11 06:56:17.051000+00:00"/>
    <s v="2022-09-30 09:37:38.119000+00:00"/>
    <s v="GMC"/>
  </r>
  <r>
    <s v="Tejas Kulkarni"/>
    <n v="250000"/>
    <s v="INR"/>
    <n v="50"/>
    <s v="9/30/22"/>
    <s v="Sales"/>
    <s v="stat_kLhaUSYbyIgQOHjvcKAHYNQn1lIjd0wTZfiU50Lt3mL"/>
    <s v="Demo Completed"/>
    <n v="0"/>
    <s v="OpportunityStatusType.Active"/>
    <m/>
    <x v="1"/>
    <s v="GMC"/>
    <s v="lead_Via01XzSfOp71xvufIAZsDKLa36ZBRAyz8bie2TDG2F"/>
    <s v="RewardPort"/>
    <s v="Pallab Gupta"/>
    <s v="user_PApNwMjp7lPIEBp7acretouakdtYNVHpPO9ja9KoR5D"/>
    <s v="Pallab Gupta"/>
    <s v="2022-08-02 05:56:38.495000+00:00"/>
    <s v="2022-08-04 05:23:48.531000+00:00"/>
    <m/>
    <s v="Mumbai"/>
    <m/>
    <m/>
    <m/>
    <n v="52"/>
    <m/>
    <m/>
    <m/>
    <m/>
    <m/>
    <m/>
    <m/>
    <m/>
    <m/>
    <m/>
    <m/>
    <s v="Professional Services"/>
    <m/>
    <m/>
    <m/>
    <m/>
    <m/>
    <m/>
    <m/>
    <m/>
    <m/>
    <m/>
    <m/>
    <m/>
    <s v="Jithendra Goalla"/>
    <m/>
    <s v="user_PApNwMjp7lPIEBp7acretouakdtYNVHpPO9ja9KoR5D"/>
    <s v="Pallab Gupta"/>
    <m/>
    <m/>
    <m/>
    <s v="Cold Call"/>
    <s v="Lusha"/>
    <m/>
    <m/>
    <m/>
    <m/>
    <m/>
    <s v="2022-07-12 04:12:29.872000+00:00"/>
    <s v="2022-09-09 11:37:04.839000+00:00"/>
    <s v="GMC"/>
  </r>
  <r>
    <s v="Nikhil Ahuja"/>
    <n v="700000"/>
    <s v="INR"/>
    <n v="0"/>
    <s v="9/16/22"/>
    <s v="Sales"/>
    <s v="stat_kcR4fZg7TU7jjk1jAVua3qGLRS4J5uFayEjK5j02wtv"/>
    <s v="Unqualified"/>
    <n v="0"/>
    <s v="OpportunityStatusType.Lost"/>
    <s v="cont_Ue9Ff4dFRE8GtgU02FFHqnwy0ALz7m9YcTtWipXTTW1"/>
    <x v="398"/>
    <m/>
    <s v="lead_DW6gZkuaju8QlAgscsLUMSb4JhnC9RaGmR050E6We93"/>
    <s v="Freestone Infotech"/>
    <s v="Nikhil Ahuja"/>
    <s v="user_ocHSJH83OJnHCvKyMbjx8WOOK8PMgAUGIj1qK0q0dMV"/>
    <s v="Nikhil Ahuja"/>
    <s v="2022-07-26 07:35:30.411000+00:00"/>
    <s v="2022-08-04 10:09:09.406000+00:00"/>
    <m/>
    <s v="Mumbai"/>
    <m/>
    <m/>
    <m/>
    <n v="140"/>
    <m/>
    <m/>
    <m/>
    <m/>
    <m/>
    <m/>
    <m/>
    <m/>
    <m/>
    <m/>
    <m/>
    <s v="IT Services &amp; IT Consulting"/>
    <m/>
    <m/>
    <m/>
    <m/>
    <m/>
    <m/>
    <m/>
    <m/>
    <m/>
    <m/>
    <m/>
    <m/>
    <s v="Aniket Vahile"/>
    <m/>
    <s v="user_IpBH4s1Av5OVFfQQ3nW0qPDDjwLT9uRfx1sVhml8UQA"/>
    <s v="Namrata Aurora"/>
    <m/>
    <m/>
    <s v="September"/>
    <s v="Cold Call"/>
    <s v="Naukri.com"/>
    <m/>
    <s v="Downloaded the guide: Designing employee healthcare plan"/>
    <m/>
    <m/>
    <m/>
    <s v="2021-11-09 05:47:16.023000+00:00"/>
    <s v="2022-10-20 07:31:04.077000+00:00"/>
    <s v="GMC"/>
  </r>
  <r>
    <s v="Moziez Chamadia"/>
    <n v="1000000"/>
    <s v="INR"/>
    <n v="0"/>
    <d v="2022-02-08T00:00:00"/>
    <s v="Sales"/>
    <s v="stat_1hn9nRJaLbI53NxPuSQgo90kRpbpKsFlwN4oEGNUTdO"/>
    <s v="Lost"/>
    <n v="0"/>
    <s v="OpportunityStatusType.Lost"/>
    <s v="cont_A3iXpiUJHVuXMkS1KQwBEqIGJmGV5k0jGcDif4PJKSs"/>
    <x v="399"/>
    <s v="Lost to ICICI - .. Direct policy taken at 8.25L"/>
    <s v="lead_MyrJs9N2iTckX9U7hHjDCs7Z7MuIutBXNMosrnD5Xd3"/>
    <s v="Royal Realtors Group"/>
    <s v="Ankita Pingale"/>
    <s v="user_IgNfKH7wuLLjHvexoMm2PXWcnF3zYft0ZbMTyfwKRUg"/>
    <s v="Moziez Chamadia"/>
    <s v="2022-08-01 06:02:00.659000+00:00"/>
    <s v="2022-08-04 08:36:47.432000+00:00"/>
    <m/>
    <s v="Mumbai"/>
    <m/>
    <m/>
    <m/>
    <n v="62"/>
    <m/>
    <m/>
    <m/>
    <m/>
    <m/>
    <m/>
    <m/>
    <m/>
    <m/>
    <m/>
    <m/>
    <s v="Construction &amp; Real Estate"/>
    <m/>
    <m/>
    <m/>
    <m/>
    <m/>
    <m/>
    <m/>
    <m/>
    <m/>
    <m/>
    <m/>
    <m/>
    <s v="Aniket Vahile"/>
    <m/>
    <s v="user_1z3bdwgjF9RILRmuQPeXXGoPhafSi1mEgyb4l5sVEvN"/>
    <s v="Ankita Pingale"/>
    <m/>
    <m/>
    <s v="August"/>
    <s v="Gated Content"/>
    <s v="Naukri.com"/>
    <m/>
    <s v="Employee Engagement Handbook"/>
    <m/>
    <m/>
    <m/>
    <s v="2022-05-18 09:04:38.564000+00:00"/>
    <s v="2022-09-14 11:13:43.906000+00:00"/>
    <s v="GMC"/>
  </r>
  <r>
    <s v="Navin Panjwani"/>
    <n v="200000"/>
    <s v="INR"/>
    <n v="0"/>
    <s v="9/30/22"/>
    <s v="Sales"/>
    <s v="stat_kcR4fZg7TU7jjk1jAVua3qGLRS4J5uFayEjK5j02wtv"/>
    <s v="Unqualified"/>
    <n v="0"/>
    <s v="OpportunityStatusType.Lost"/>
    <s v="cont_5FXZHwjBlxvuTX5bKw4Xjd1hJJSa3bZZbc6ioEynghF"/>
    <x v="400"/>
    <s v="GMC - Renewal but does not know details for now"/>
    <s v="lead_nPOnPaZcjYYWhcjHLqn1XefA7tqhWvidtcunIMyQYkf"/>
    <s v="ACUMEN PACKAGING"/>
    <s v="Shreenath Bhat"/>
    <s v="user_vMd4rmcrSbjykdyL2J7rrYn84SWdcNc5FKligrmItPw"/>
    <s v="Shreenath Bhat"/>
    <s v="2022-07-28 11:59:37.711000+00:00"/>
    <s v="2022-08-03 07:19:01.292000+00:00"/>
    <m/>
    <s v="Mumbai"/>
    <m/>
    <m/>
    <m/>
    <n v="20"/>
    <m/>
    <m/>
    <m/>
    <m/>
    <m/>
    <m/>
    <m/>
    <m/>
    <m/>
    <m/>
    <m/>
    <s v="Manufacturing"/>
    <m/>
    <m/>
    <m/>
    <m/>
    <m/>
    <m/>
    <m/>
    <m/>
    <m/>
    <m/>
    <m/>
    <m/>
    <s v="Aniket Vahile"/>
    <m/>
    <s v="user_vMd4rmcrSbjykdyL2J7rrYn84SWdcNc5FKligrmItPw"/>
    <s v="Shreenath Bhat"/>
    <m/>
    <m/>
    <m/>
    <s v="Cold Call"/>
    <s v="Naukri.com"/>
    <m/>
    <m/>
    <m/>
    <m/>
    <m/>
    <s v="2022-07-12 04:11:50.944000+00:00"/>
    <s v="2022-09-12 08:44:33.296000+00:00"/>
    <s v="GMC"/>
  </r>
  <r>
    <s v="Sreenivas Hatti"/>
    <n v="1500000"/>
    <s v="INR"/>
    <n v="0"/>
    <d v="2022-03-08T00:00:00"/>
    <s v="Sales"/>
    <s v="stat_1hn9nRJaLbI53NxPuSQgo90kRpbpKsFlwN4oEGNUTdO"/>
    <s v="Lost"/>
    <n v="0"/>
    <s v="OpportunityStatusType.Lost"/>
    <s v="cont_q00Gejql8ltASsWcZbaVANEbEG6ZseeAubPg16n9MBI"/>
    <x v="401"/>
    <s v="GMC renewal"/>
    <s v="lead_BxtFytsiYKx4vmClhOVX1tlfjOo4fsFjXkVAsjeKUwY"/>
    <s v="Staubli"/>
    <s v="Trupti Suryavanshi"/>
    <s v="user_JjaNBsxmUKBROYZvEahyXgec466W5jQa2pL0NUZ81Lb"/>
    <s v="Sreenivas Hatti"/>
    <s v="2022-06-16 09:54:22.743000+00:00"/>
    <s v="2022-08-03 13:51:46.172000+00:00"/>
    <m/>
    <s v="Bangalore"/>
    <m/>
    <m/>
    <m/>
    <n v="68"/>
    <m/>
    <m/>
    <m/>
    <m/>
    <m/>
    <m/>
    <m/>
    <m/>
    <m/>
    <m/>
    <m/>
    <s v="Manufacturing"/>
    <m/>
    <m/>
    <m/>
    <m/>
    <m/>
    <m/>
    <m/>
    <m/>
    <m/>
    <m/>
    <m/>
    <m/>
    <s v="Jitin Gopi"/>
    <m/>
    <s v="user_L8E6IFhq6UCzKLHa45LUUTZCznDuyDwFrGaEp9DXiUM"/>
    <s v="Trupti Suryavanshi"/>
    <m/>
    <m/>
    <s v="August"/>
    <s v="Cold Call"/>
    <s v="Sagarneel's Ref"/>
    <m/>
    <s v="Employee Wellness Handbook"/>
    <m/>
    <m/>
    <m/>
    <s v="2021-11-08 15:50:42.479000+00:00"/>
    <s v="2022-09-07 11:15:49.493000+00:00"/>
    <s v="GMC"/>
  </r>
  <r>
    <s v="Sreenivas Hatti"/>
    <n v="100000"/>
    <s v="INR"/>
    <n v="0"/>
    <s v="8/24/22"/>
    <s v="Sales"/>
    <s v="stat_1hn9nRJaLbI53NxPuSQgo90kRpbpKsFlwN4oEGNUTdO"/>
    <s v="Lost"/>
    <n v="0"/>
    <s v="OpportunityStatusType.Lost"/>
    <s v="cont_q00Gejql8ltASsWcZbaVANEbEG6ZseeAubPg16n9MBI"/>
    <x v="401"/>
    <s v="GPA Fresh"/>
    <s v="lead_BxtFytsiYKx4vmClhOVX1tlfjOo4fsFjXkVAsjeKUwY"/>
    <s v="Staubli"/>
    <s v="Trupti Suryavanshi"/>
    <s v="user_JjaNBsxmUKBROYZvEahyXgec466W5jQa2pL0NUZ81Lb"/>
    <s v="Sreenivas Hatti"/>
    <s v="2022-06-16 09:54:57.885000+00:00"/>
    <s v="2022-08-03 13:51:44.503000+00:00"/>
    <m/>
    <s v="Bangalore"/>
    <m/>
    <m/>
    <m/>
    <n v="68"/>
    <m/>
    <m/>
    <m/>
    <m/>
    <m/>
    <m/>
    <m/>
    <m/>
    <m/>
    <m/>
    <m/>
    <s v="Manufacturing"/>
    <m/>
    <m/>
    <m/>
    <m/>
    <m/>
    <m/>
    <m/>
    <m/>
    <m/>
    <m/>
    <m/>
    <m/>
    <s v="Jitin Gopi"/>
    <m/>
    <s v="user_L8E6IFhq6UCzKLHa45LUUTZCznDuyDwFrGaEp9DXiUM"/>
    <s v="Trupti Suryavanshi"/>
    <m/>
    <m/>
    <s v="August"/>
    <s v="Cold Call"/>
    <s v="Sagarneel's Ref"/>
    <m/>
    <s v="Employee Wellness Handbook"/>
    <m/>
    <m/>
    <m/>
    <s v="2021-11-08 15:50:42.479000+00:00"/>
    <s v="2022-09-07 11:15:49.493000+00:00"/>
    <s v="GPA"/>
  </r>
  <r>
    <s v="Vrushali Kummar"/>
    <n v="2000000"/>
    <s v="INR"/>
    <n v="0"/>
    <d v="2022-01-08T00:00:00"/>
    <s v="Sales"/>
    <s v="stat_1hn9nRJaLbI53NxPuSQgo90kRpbpKsFlwN4oEGNUTdO"/>
    <s v="Lost"/>
    <n v="0"/>
    <s v="OpportunityStatusType.Lost"/>
    <m/>
    <x v="1"/>
    <s v="GMC - Lost to Care at 19.5 L new proposed options. our quote was 23.55L + taxes"/>
    <s v="lead_nhR2NUzigyF0IeRNX2lQ2017GRYEBx4uG0sOmtGmsVJ"/>
    <s v="sheraton/ref brahmacorp"/>
    <s v="Prajakta Sahastrabudhe"/>
    <s v="user_TZzywQwym26DjuswO479pxRhNKX152z8X1haCx2vcst"/>
    <s v="Vrushali Kummar"/>
    <s v="2022-05-19 10:49:52.889000+00:00"/>
    <s v="2022-08-03 06:20:00.007000+00:00"/>
    <m/>
    <s v="Pune"/>
    <m/>
    <m/>
    <m/>
    <n v="195"/>
    <m/>
    <m/>
    <m/>
    <m/>
    <m/>
    <m/>
    <m/>
    <m/>
    <m/>
    <m/>
    <m/>
    <s v="Others"/>
    <m/>
    <m/>
    <m/>
    <m/>
    <m/>
    <m/>
    <m/>
    <m/>
    <m/>
    <m/>
    <m/>
    <m/>
    <m/>
    <m/>
    <s v="user_sREdxbAJihL2Zbgic7tyQ6Rc4Mny7HnD1RNGhA9DDYh"/>
    <s v="Prajakta Sahastrabudhe"/>
    <s v="Anjali Nishu"/>
    <m/>
    <s v="January"/>
    <s v="Cold Call"/>
    <m/>
    <m/>
    <s v="Vaccine inbound"/>
    <m/>
    <m/>
    <m/>
    <s v="2020-12-17 07:47:35.906000+00:00"/>
    <s v="2022-10-10 02:51:55.380000+00:00"/>
    <m/>
  </r>
  <r>
    <s v="Abhiroop Ganguly"/>
    <n v="2300000"/>
    <s v="INR"/>
    <n v="0"/>
    <s v="8/15/22"/>
    <s v="Sales"/>
    <s v="stat_kcR4fZg7TU7jjk1jAVua3qGLRS4J5uFayEjK5j02wtv"/>
    <s v="Unqualified"/>
    <n v="0"/>
    <s v="OpportunityStatusType.Lost"/>
    <m/>
    <x v="1"/>
    <m/>
    <s v="lead_PZKk1Bn7lraw1XiKdspvb1ZmHPmIvmV2r9OxFsLoJfk"/>
    <s v="Krishi Rasayan"/>
    <s v="Namrata Aurora"/>
    <s v="user_U27GK6WjhLhUhi1EDKXV57xMpn8n8DMIOjci1q3UReZ"/>
    <s v="Abhiroop Ganguly"/>
    <s v="2022-06-28 11:22:13.585000+00:00"/>
    <s v="2022-08-03 04:57:14.748000+00:00"/>
    <m/>
    <s v="Kolkata"/>
    <m/>
    <m/>
    <m/>
    <m/>
    <m/>
    <m/>
    <m/>
    <m/>
    <m/>
    <m/>
    <m/>
    <m/>
    <m/>
    <m/>
    <m/>
    <m/>
    <m/>
    <m/>
    <m/>
    <m/>
    <m/>
    <m/>
    <m/>
    <m/>
    <m/>
    <m/>
    <m/>
    <m/>
    <m/>
    <m/>
    <s v="user_IpBH4s1Av5OVFfQQ3nW0qPDDjwLT9uRfx1sVhml8UQA"/>
    <s v="Namrata Aurora"/>
    <m/>
    <m/>
    <s v="July; June"/>
    <s v="Gated Content"/>
    <m/>
    <m/>
    <s v="Downloaded the guide: Designing employee healthcare plan"/>
    <m/>
    <m/>
    <m/>
    <s v="2021-11-23 07:28:12.431000+00:00"/>
    <s v="2022-08-03 04:57:26.619000+00:00"/>
    <s v="GMC"/>
  </r>
  <r>
    <s v="Abhiroop Ganguly"/>
    <n v="230000"/>
    <s v="INR"/>
    <n v="0"/>
    <s v="8/15/22"/>
    <s v="Sales"/>
    <s v="stat_kcR4fZg7TU7jjk1jAVua3qGLRS4J5uFayEjK5j02wtv"/>
    <s v="Unqualified"/>
    <n v="0"/>
    <s v="OpportunityStatusType.Lost"/>
    <m/>
    <x v="1"/>
    <m/>
    <s v="lead_PZKk1Bn7lraw1XiKdspvb1ZmHPmIvmV2r9OxFsLoJfk"/>
    <s v="Krishi Rasayan"/>
    <s v="Namrata Aurora"/>
    <s v="user_U27GK6WjhLhUhi1EDKXV57xMpn8n8DMIOjci1q3UReZ"/>
    <s v="Abhiroop Ganguly"/>
    <s v="2022-06-28 11:22:36.460000+00:00"/>
    <s v="2022-08-03 04:57:26.586000+00:00"/>
    <m/>
    <s v="Kolkata"/>
    <m/>
    <m/>
    <m/>
    <m/>
    <m/>
    <m/>
    <m/>
    <m/>
    <m/>
    <m/>
    <m/>
    <m/>
    <m/>
    <m/>
    <m/>
    <m/>
    <m/>
    <m/>
    <m/>
    <m/>
    <m/>
    <m/>
    <m/>
    <m/>
    <m/>
    <m/>
    <m/>
    <m/>
    <m/>
    <m/>
    <s v="user_IpBH4s1Av5OVFfQQ3nW0qPDDjwLT9uRfx1sVhml8UQA"/>
    <s v="Namrata Aurora"/>
    <m/>
    <m/>
    <s v="July; June"/>
    <s v="Gated Content"/>
    <m/>
    <m/>
    <s v="Downloaded the guide: Designing employee healthcare plan"/>
    <m/>
    <m/>
    <m/>
    <s v="2021-11-23 07:28:12.431000+00:00"/>
    <s v="2022-08-03 04:57:26.619000+00:00"/>
    <s v="GPA"/>
  </r>
  <r>
    <s v="Pooja Gawas"/>
    <n v="71000"/>
    <s v="INR"/>
    <n v="100"/>
    <d v="2022-02-08T00:00:00"/>
    <s v="Sales"/>
    <s v="stat_OZRiD1474QRJIpvnjHCZfiIvKcVD6mIKSSTzg8SwDVx"/>
    <s v="Won- Payment Completed"/>
    <n v="1"/>
    <s v="OpportunityStatusType.Won"/>
    <s v="cont_7XM7MN9XOcuRwstfWNKwEL35i2CacyUxJMuCxmqHuzi"/>
    <x v="402"/>
    <s v="Closed GPA for 186 employees with Iffco Tokio"/>
    <s v="lead_gkwIWTlZxP6PRKtMeYMJlJkVvPoBqbP6P8M0wKVwAWe"/>
    <s v="Helical Springs ( Unit of T.K.Precisions Pvt LTD)"/>
    <s v="Shreya Solanki"/>
    <s v="user_KLETV1op4MIjvKQ12xGsWi23CuPjDE6PT29nwG6T3MY"/>
    <s v="Pooja Gawas"/>
    <s v="2022-07-12 12:06:25.239000+00:00"/>
    <s v="2022-08-02 15:53:38.807000+00:00"/>
    <m/>
    <s v="Gurgaon"/>
    <m/>
    <m/>
    <m/>
    <n v="186"/>
    <m/>
    <m/>
    <m/>
    <m/>
    <m/>
    <m/>
    <m/>
    <s v="PAID_SOCIAL"/>
    <m/>
    <m/>
    <m/>
    <m/>
    <m/>
    <m/>
    <m/>
    <m/>
    <m/>
    <m/>
    <m/>
    <m/>
    <m/>
    <m/>
    <m/>
    <m/>
    <m/>
    <m/>
    <s v="user_Jujy0sFufO9J3qwY7aNpCCnF6nFZMrfvciNEydEzhaI"/>
    <s v="Shreya Solanki"/>
    <m/>
    <m/>
    <s v="August"/>
    <s v="Gated Content"/>
    <m/>
    <m/>
    <s v="Employee Engagement Handbook"/>
    <m/>
    <m/>
    <m/>
    <s v="2022-07-04 12:45:28.332000+00:00"/>
    <s v="2022-09-21 05:53:43.351000+00:00"/>
    <s v="GPA"/>
  </r>
  <r>
    <s v="Chetan Kumar"/>
    <n v="4000000"/>
    <s v="INR"/>
    <n v="0"/>
    <d v="2022-05-08T00:00:00"/>
    <s v="Sales"/>
    <s v="stat_1hn9nRJaLbI53NxPuSQgo90kRpbpKsFlwN4oEGNUTdO"/>
    <s v="Lost"/>
    <n v="0"/>
    <s v="OpportunityStatusType.Lost"/>
    <s v="cont_O5loeN48LiBpiSWqDw78bv1A5U2UcKPUpvnPIDbgMb7"/>
    <x v="403"/>
    <s v="GMC"/>
    <s v="lead_pMmdOLWQqI87ErmPzaBgW8V5tX02381FDoBrW0XUNTF"/>
    <s v="BENNETT COLEMAN &amp; COMPANY LTD/Times Professional"/>
    <s v="Mayur Gadiyar"/>
    <s v="user_hAuUqCTCw5r4tCUrswIWPSW7LJ1XIBbttZVmJkxmzGq"/>
    <s v="Chetan Kumar"/>
    <s v="2022-04-28 18:17:05.072000+00:00"/>
    <s v="2022-08-03 02:28:01.063000+00:00"/>
    <m/>
    <s v="Mumbai"/>
    <m/>
    <m/>
    <m/>
    <n v="8383"/>
    <m/>
    <m/>
    <m/>
    <m/>
    <m/>
    <m/>
    <m/>
    <m/>
    <m/>
    <m/>
    <m/>
    <s v="Publishing"/>
    <m/>
    <m/>
    <m/>
    <m/>
    <m/>
    <m/>
    <m/>
    <m/>
    <m/>
    <m/>
    <m/>
    <m/>
    <s v="Aniket Vahile"/>
    <m/>
    <s v="user_bdUPAGjcS7p6513So3N4g3aWNS5HuBuVJi7bvCPAsLt"/>
    <s v="Mayur Gadiyar"/>
    <m/>
    <m/>
    <s v="August; June"/>
    <s v="Cold Call"/>
    <s v="Lusha"/>
    <m/>
    <s v="Mayur Leads"/>
    <m/>
    <m/>
    <m/>
    <s v="2021-08-23 10:16:58.277000+00:00"/>
    <s v="2022-10-17 07:07:57.867000+00:00"/>
    <s v="GMC"/>
  </r>
  <r>
    <s v="Vrushali Kummar"/>
    <n v="70000"/>
    <s v="INR"/>
    <n v="100"/>
    <d v="2022-02-08T00:00:00"/>
    <s v="Sales"/>
    <s v="stat_OZRiD1474QRJIpvnjHCZfiIvKcVD6mIKSSTzg8SwDVx"/>
    <s v="Won- Payment Completed"/>
    <n v="1"/>
    <s v="OpportunityStatusType.Won"/>
    <m/>
    <x v="1"/>
    <s v="GPa"/>
    <s v="lead_QVMbuY2WkXiGIsixlcOPA5eKxBq23pza1C7kfJxporw"/>
    <s v="Hyatt Regency"/>
    <s v="Bhairavi Jog"/>
    <s v="user_TZzywQwym26DjuswO479pxRhNKX152z8X1haCx2vcst"/>
    <s v="Vrushali Kummar"/>
    <s v="2022-07-19 10:36:14.395000+00:00"/>
    <s v="2022-08-02 14:47:31.145000+00:00"/>
    <m/>
    <s v="Pune"/>
    <m/>
    <m/>
    <m/>
    <n v="300"/>
    <m/>
    <m/>
    <m/>
    <m/>
    <m/>
    <m/>
    <m/>
    <m/>
    <m/>
    <m/>
    <m/>
    <s v="Hospitality &amp; Travel"/>
    <m/>
    <m/>
    <m/>
    <m/>
    <m/>
    <m/>
    <m/>
    <m/>
    <m/>
    <m/>
    <m/>
    <m/>
    <m/>
    <m/>
    <s v="user_228eUmsdKIb9OItgmiDq1zD4aPZ1eqiapbaLAGeBf8g"/>
    <s v="Bhairavi Jog"/>
    <s v="Snehal Mane"/>
    <m/>
    <s v="July"/>
    <s v="Cold Call"/>
    <m/>
    <m/>
    <m/>
    <m/>
    <m/>
    <m/>
    <s v="2022-07-19 10:22:53.104000+00:00"/>
    <s v="2022-10-18 07:18:26.410000+00:00"/>
    <s v="GPA"/>
  </r>
  <r>
    <s v="Vrushali Kummar"/>
    <n v="400000"/>
    <s v="INR"/>
    <n v="0"/>
    <s v="8/31/22"/>
    <s v="Sales"/>
    <s v="stat_1hn9nRJaLbI53NxPuSQgo90kRpbpKsFlwN4oEGNUTdO"/>
    <s v="Lost"/>
    <n v="0"/>
    <s v="OpportunityStatusType.Lost"/>
    <s v="cont_gAlYcw4ZB3g9kKqNlekQ9BLePIExv7Y1K3m7ZBu7veK"/>
    <x v="404"/>
    <s v="GPA ren"/>
    <s v="lead_BnotPO353bgaSxjNmP6X08zGxr0VJDu0hcWxeAwyn9z"/>
    <s v="infiiloom India"/>
    <s v="Gauri Jori"/>
    <s v="user_TZzywQwym26DjuswO479pxRhNKX152z8X1haCx2vcst"/>
    <s v="Vrushali Kummar"/>
    <s v="2022-07-11 12:32:09.470000+00:00"/>
    <s v="2022-08-02 14:26:42.461000+00:00"/>
    <m/>
    <s v="Pune"/>
    <m/>
    <m/>
    <m/>
    <n v="383"/>
    <m/>
    <m/>
    <m/>
    <m/>
    <m/>
    <m/>
    <m/>
    <m/>
    <m/>
    <m/>
    <m/>
    <s v="Manufacturing"/>
    <m/>
    <m/>
    <m/>
    <m/>
    <m/>
    <m/>
    <m/>
    <m/>
    <m/>
    <m/>
    <m/>
    <m/>
    <m/>
    <m/>
    <s v="user_5YHA1ZU4iP896lD1YJehdJcMx7ZEgWCpulT4T2c3pJ3"/>
    <s v="Gauri Jori"/>
    <m/>
    <m/>
    <s v="August; July"/>
    <s v="Existing Account"/>
    <s v="own ref"/>
    <m/>
    <m/>
    <m/>
    <m/>
    <m/>
    <s v="2020-12-16 06:21:00.407000+00:00"/>
    <s v="2022-08-12 00:21:14.113000+00:00"/>
    <m/>
  </r>
  <r>
    <s v="Vrushali Kummar"/>
    <n v="2500000"/>
    <s v="INR"/>
    <n v="0"/>
    <d v="2022-10-08T00:00:00"/>
    <s v="Sales"/>
    <s v="stat_1hn9nRJaLbI53NxPuSQgo90kRpbpKsFlwN4oEGNUTdO"/>
    <s v="Lost"/>
    <n v="0"/>
    <s v="OpportunityStatusType.Lost"/>
    <s v="cont_gAlYcw4ZB3g9kKqNlekQ9BLePIExv7Y1K3m7ZBu7veK"/>
    <x v="404"/>
    <s v="GMC ren"/>
    <s v="lead_BnotPO353bgaSxjNmP6X08zGxr0VJDu0hcWxeAwyn9z"/>
    <s v="infiiloom India"/>
    <s v="Gauri Jori"/>
    <s v="user_TZzywQwym26DjuswO479pxRhNKX152z8X1haCx2vcst"/>
    <s v="Vrushali Kummar"/>
    <s v="2022-07-11 12:31:40.014000+00:00"/>
    <s v="2022-08-02 14:26:29.423000+00:00"/>
    <m/>
    <s v="Pune"/>
    <m/>
    <m/>
    <m/>
    <n v="383"/>
    <m/>
    <m/>
    <m/>
    <m/>
    <m/>
    <m/>
    <m/>
    <m/>
    <m/>
    <m/>
    <m/>
    <s v="Manufacturing"/>
    <m/>
    <m/>
    <m/>
    <m/>
    <m/>
    <m/>
    <m/>
    <m/>
    <m/>
    <m/>
    <m/>
    <m/>
    <m/>
    <m/>
    <s v="user_5YHA1ZU4iP896lD1YJehdJcMx7ZEgWCpulT4T2c3pJ3"/>
    <s v="Gauri Jori"/>
    <m/>
    <m/>
    <s v="August; July"/>
    <s v="Existing Account"/>
    <s v="own ref"/>
    <m/>
    <m/>
    <m/>
    <m/>
    <m/>
    <s v="2020-12-16 06:21:00.407000+00:00"/>
    <s v="2022-08-12 00:21:14.113000+00:00"/>
    <m/>
  </r>
  <r>
    <s v="Vrushali Kummar"/>
    <n v="1000000"/>
    <s v="INR"/>
    <n v="0"/>
    <s v="8/31/22"/>
    <s v="Sales"/>
    <s v="stat_kcR4fZg7TU7jjk1jAVua3qGLRS4J5uFayEjK5j02wtv"/>
    <s v="Unqualified"/>
    <n v="0"/>
    <s v="OpportunityStatusType.Lost"/>
    <m/>
    <x v="1"/>
    <s v="GPA (Renewal)"/>
    <s v="lead_QH2e0haDmSMWw9ANAL3xRBBOwydueGtI2fzRncOxM0B"/>
    <s v="Poly Plastics"/>
    <s v="Bhairavi Jog"/>
    <s v="user_TZzywQwym26DjuswO479pxRhNKX152z8X1haCx2vcst"/>
    <s v="Vrushali Kummar"/>
    <s v="2022-07-14 11:56:33.352000+00:00"/>
    <s v="2022-08-02 14:25:19.201000+00:00"/>
    <m/>
    <s v="Pune"/>
    <m/>
    <m/>
    <m/>
    <n v="800"/>
    <m/>
    <m/>
    <m/>
    <m/>
    <m/>
    <m/>
    <m/>
    <m/>
    <m/>
    <m/>
    <m/>
    <s v="Automotive"/>
    <m/>
    <m/>
    <m/>
    <m/>
    <m/>
    <m/>
    <m/>
    <m/>
    <m/>
    <m/>
    <m/>
    <m/>
    <s v="Sakshi Soni"/>
    <m/>
    <s v="user_228eUmsdKIb9OItgmiDq1zD4aPZ1eqiapbaLAGeBf8g"/>
    <s v="Bhairavi Jog"/>
    <m/>
    <m/>
    <s v="August"/>
    <s v="Cold Call"/>
    <m/>
    <m/>
    <s v="Vrushali DB"/>
    <m/>
    <m/>
    <m/>
    <s v="2022-03-04 08:44:43.158000+00:00"/>
    <s v="2022-08-02 14:25:19.353000+00:00"/>
    <s v="GPA"/>
  </r>
  <r>
    <s v="Vrushali Kummar"/>
    <n v="500000"/>
    <s v="INR"/>
    <n v="0"/>
    <s v="8/31/22"/>
    <s v="Sales"/>
    <s v="stat_kcR4fZg7TU7jjk1jAVua3qGLRS4J5uFayEjK5j02wtv"/>
    <s v="Unqualified"/>
    <n v="0"/>
    <s v="OpportunityStatusType.Lost"/>
    <m/>
    <x v="1"/>
    <m/>
    <s v="lead_Eyxs4ejMyg8SvyH1pbMzOm9oXKBxOJrPlBegPHaeaG9"/>
    <s v="Seedworks International Pvt. Ltd."/>
    <s v="Satyajit Chati"/>
    <s v="user_TZzywQwym26DjuswO479pxRhNKX152z8X1haCx2vcst"/>
    <s v="Vrushali Kummar"/>
    <s v="2022-07-21 05:18:44.750000+00:00"/>
    <s v="2022-08-02 14:17:52.903000+00:00"/>
    <m/>
    <s v="Hyderabad"/>
    <m/>
    <m/>
    <m/>
    <n v="410"/>
    <m/>
    <m/>
    <m/>
    <m/>
    <m/>
    <m/>
    <m/>
    <m/>
    <m/>
    <m/>
    <m/>
    <s v="Others"/>
    <m/>
    <m/>
    <m/>
    <m/>
    <m/>
    <m/>
    <m/>
    <m/>
    <m/>
    <m/>
    <m/>
    <m/>
    <s v="Amol Gawali"/>
    <m/>
    <s v="user_228eUmsdKIb9OItgmiDq1zD4aPZ1eqiapbaLAGeBf8g"/>
    <s v="Bhairavi Jog"/>
    <m/>
    <m/>
    <s v="August; July"/>
    <s v="Cold Call"/>
    <m/>
    <m/>
    <m/>
    <m/>
    <m/>
    <m/>
    <s v="2022-05-12 04:48:48.302000+00:00"/>
    <s v="2022-08-11 06:58:34.705000+00:00"/>
    <m/>
  </r>
  <r>
    <s v="Vrushali Kummar"/>
    <n v="500000"/>
    <s v="INR"/>
    <n v="0"/>
    <s v="8/31/22"/>
    <s v="Sales"/>
    <s v="stat_kcR4fZg7TU7jjk1jAVua3qGLRS4J5uFayEjK5j02wtv"/>
    <s v="Unqualified"/>
    <n v="0"/>
    <s v="OpportunityStatusType.Lost"/>
    <m/>
    <x v="1"/>
    <s v="Non-EB (Renewal)"/>
    <s v="lead_QH2e0haDmSMWw9ANAL3xRBBOwydueGtI2fzRncOxM0B"/>
    <s v="Poly Plastics"/>
    <s v="Bhairavi Jog"/>
    <s v="user_TZzywQwym26DjuswO479pxRhNKX152z8X1haCx2vcst"/>
    <s v="Vrushali Kummar"/>
    <s v="2022-07-14 11:57:05.239000+00:00"/>
    <s v="2022-08-02 14:24:58.297000+00:00"/>
    <m/>
    <s v="Pune"/>
    <m/>
    <m/>
    <m/>
    <n v="800"/>
    <m/>
    <m/>
    <m/>
    <m/>
    <m/>
    <m/>
    <m/>
    <m/>
    <m/>
    <m/>
    <m/>
    <s v="Automotive"/>
    <m/>
    <m/>
    <m/>
    <m/>
    <m/>
    <m/>
    <m/>
    <m/>
    <m/>
    <m/>
    <m/>
    <m/>
    <s v="Sakshi Soni"/>
    <m/>
    <s v="user_228eUmsdKIb9OItgmiDq1zD4aPZ1eqiapbaLAGeBf8g"/>
    <s v="Bhairavi Jog"/>
    <m/>
    <m/>
    <s v="August"/>
    <s v="Cold Call"/>
    <m/>
    <m/>
    <s v="Vrushali DB"/>
    <m/>
    <m/>
    <m/>
    <s v="2022-03-04 08:44:43.158000+00:00"/>
    <s v="2022-08-02 14:25:19.353000+00:00"/>
    <s v="NON EB"/>
  </r>
  <r>
    <s v="Vrushali Kummar"/>
    <n v="6100000"/>
    <s v="INR"/>
    <n v="0"/>
    <s v="8/31/22"/>
    <s v="Sales"/>
    <s v="stat_kcR4fZg7TU7jjk1jAVua3qGLRS4J5uFayEjK5j02wtv"/>
    <s v="Unqualified"/>
    <n v="0"/>
    <s v="OpportunityStatusType.Lost"/>
    <m/>
    <x v="1"/>
    <m/>
    <s v="lead_Eyxs4ejMyg8SvyH1pbMzOm9oXKBxOJrPlBegPHaeaG9"/>
    <s v="Seedworks International Pvt. Ltd."/>
    <s v="Satyajit Chati"/>
    <s v="user_TZzywQwym26DjuswO479pxRhNKX152z8X1haCx2vcst"/>
    <s v="Vrushali Kummar"/>
    <s v="2022-07-11 09:43:05.384000+00:00"/>
    <s v="2022-08-02 14:17:41.527000+00:00"/>
    <m/>
    <s v="Hyderabad"/>
    <m/>
    <m/>
    <m/>
    <n v="410"/>
    <m/>
    <m/>
    <m/>
    <m/>
    <m/>
    <m/>
    <m/>
    <m/>
    <m/>
    <m/>
    <m/>
    <s v="Others"/>
    <m/>
    <m/>
    <m/>
    <m/>
    <m/>
    <m/>
    <m/>
    <m/>
    <m/>
    <m/>
    <m/>
    <m/>
    <s v="Amol Gawali"/>
    <m/>
    <s v="user_228eUmsdKIb9OItgmiDq1zD4aPZ1eqiapbaLAGeBf8g"/>
    <s v="Bhairavi Jog"/>
    <m/>
    <m/>
    <s v="August; July"/>
    <s v="Cold Call"/>
    <m/>
    <m/>
    <m/>
    <m/>
    <m/>
    <m/>
    <s v="2022-05-12 04:48:48.302000+00:00"/>
    <s v="2022-08-11 06:58:34.705000+00:00"/>
    <s v="GMC"/>
  </r>
  <r>
    <s v="Daya Gowda"/>
    <n v="1200000"/>
    <s v="INR"/>
    <n v="0"/>
    <s v="8/31/22"/>
    <s v="Sales"/>
    <s v="stat_kcR4fZg7TU7jjk1jAVua3qGLRS4J5uFayEjK5j02wtv"/>
    <s v="Unqualified"/>
    <n v="0"/>
    <s v="OpportunityStatusType.Lost"/>
    <s v="cont_3aTcg8vwRt6jfjKqHlQvGlDcbF5S8StfCzb4klXTc72"/>
    <x v="405"/>
    <s v="GMC Aug renewal"/>
    <s v="lead_3wfNBOueU8Z8eq2VwimH2QS3cYSHn5KkMW65QmcqnXK"/>
    <s v="Coriolis Technologies Pvt. Ltd."/>
    <s v="Daya Gowda"/>
    <s v="user_encRk5bIEFN6ZA11h4WH2AdZTiZpogLSlMIaj0E30SZ"/>
    <s v="Daya Gowda"/>
    <s v="2022-07-11 05:27:32.908000+00:00"/>
    <s v="2022-08-02 09:00:29.664000+00:00"/>
    <m/>
    <s v="Pune"/>
    <m/>
    <m/>
    <m/>
    <n v="131"/>
    <m/>
    <m/>
    <m/>
    <m/>
    <m/>
    <m/>
    <m/>
    <m/>
    <m/>
    <m/>
    <m/>
    <s v="IT Services &amp; IT Consulting"/>
    <s v="HDFC"/>
    <m/>
    <m/>
    <m/>
    <m/>
    <m/>
    <m/>
    <m/>
    <m/>
    <m/>
    <m/>
    <m/>
    <s v="Jitin Gopi"/>
    <m/>
    <s v="user_encRk5bIEFN6ZA11h4WH2AdZTiZpogLSlMIaj0E30SZ"/>
    <s v="Daya Gowda"/>
    <m/>
    <m/>
    <s v="July"/>
    <s v="Cold Call"/>
    <m/>
    <m/>
    <m/>
    <m/>
    <m/>
    <m/>
    <s v="2022-05-18 04:34:34.493000+00:00"/>
    <s v="2022-08-02 09:00:29.756000+00:00"/>
    <m/>
  </r>
  <r>
    <s v="Kashif Ahmad"/>
    <n v="300000"/>
    <s v="INR"/>
    <n v="0"/>
    <s v="8/31/22"/>
    <s v="Sales"/>
    <s v="stat_kcR4fZg7TU7jjk1jAVua3qGLRS4J5uFayEjK5j02wtv"/>
    <s v="Unqualified"/>
    <n v="0"/>
    <s v="OpportunityStatusType.Lost"/>
    <m/>
    <x v="1"/>
    <s v="GMC (1+3)- Fresh"/>
    <s v="lead_k7r0Som44404fgB9TkYL8r0z7hxZkVtuGu7VhS7y8Yy"/>
    <s v="GEMFORD SCHOOL (Fresh)"/>
    <s v="Bhairavi Jog"/>
    <s v="user_sREdxbAJihL2Zbgic7tyQ6Rc4Mny7HnD1RNGhA9DDYh"/>
    <s v="Prajakta Sahastrabudhe"/>
    <s v="2022-06-27 09:25:29.305000+00:00"/>
    <s v="2022-08-02 10:28:07.324000+00:00"/>
    <m/>
    <s v="Other"/>
    <m/>
    <m/>
    <m/>
    <n v="30"/>
    <m/>
    <m/>
    <m/>
    <m/>
    <m/>
    <m/>
    <m/>
    <m/>
    <m/>
    <m/>
    <m/>
    <s v="Education"/>
    <m/>
    <m/>
    <m/>
    <m/>
    <m/>
    <m/>
    <m/>
    <m/>
    <m/>
    <m/>
    <m/>
    <m/>
    <m/>
    <m/>
    <s v="user_228eUmsdKIb9OItgmiDq1zD4aPZ1eqiapbaLAGeBf8g"/>
    <s v="Bhairavi Jog"/>
    <m/>
    <m/>
    <m/>
    <s v="Gated Content"/>
    <m/>
    <m/>
    <s v="Employee Wellness Handbook"/>
    <m/>
    <m/>
    <m/>
    <s v="2022-01-11 14:32:05.470000+00:00"/>
    <s v="2022-08-02 10:28:16.969000+00:00"/>
    <s v="GMC"/>
  </r>
  <r>
    <s v="Kashif Ahmad"/>
    <n v="459000"/>
    <s v="INR"/>
    <n v="0"/>
    <d v="2022-02-08T00:00:00"/>
    <s v="Sales"/>
    <s v="stat_1hn9nRJaLbI53NxPuSQgo90kRpbpKsFlwN4oEGNUTdO"/>
    <s v="Lost"/>
    <n v="0"/>
    <s v="OpportunityStatusType.Lost"/>
    <s v="cont_T4jENQCTowBOICRjUIjCHTSpovNtE3DOpJGr1lpK869"/>
    <x v="406"/>
    <s v="GMC renewal(Went with their incumbent broker and TATA AIG as they were L1)"/>
    <s v="lead_aBoJkJ9CjwTqy9kzvBhEM9L3UGUAvbYgHN9xrwYhvz3"/>
    <s v="UIS GLOBAL PRIVATE LIMITED"/>
    <s v="Trupti Suryavanshi"/>
    <s v="user_LKRhV6rhcBe0uL8u70UUGeDjbMupuho4TaiAOCbT7HT"/>
    <s v="Kashif Ahmad"/>
    <s v="2022-04-26 09:07:40.118000+00:00"/>
    <s v="2022-08-02 11:12:33.276000+00:00"/>
    <m/>
    <s v="Kochi"/>
    <m/>
    <m/>
    <m/>
    <n v="144"/>
    <m/>
    <m/>
    <m/>
    <m/>
    <m/>
    <m/>
    <m/>
    <m/>
    <m/>
    <m/>
    <m/>
    <s v="IT Services &amp; IT Consulting"/>
    <m/>
    <m/>
    <m/>
    <m/>
    <m/>
    <m/>
    <m/>
    <m/>
    <m/>
    <m/>
    <m/>
    <m/>
    <m/>
    <m/>
    <s v="user_L8E6IFhq6UCzKLHa45LUUTZCznDuyDwFrGaEp9DXiUM"/>
    <s v="Trupti Suryavanshi"/>
    <m/>
    <m/>
    <s v="June"/>
    <s v="Gated Content"/>
    <m/>
    <m/>
    <s v="Downloaded the guide: Designing employee healthcare plan"/>
    <m/>
    <m/>
    <m/>
    <s v="2021-10-14 06:44:17.620000+00:00"/>
    <s v="2022-08-02 11:12:33.337000+00:00"/>
    <s v="GMC"/>
  </r>
  <r>
    <s v="Mayur Gadiyar"/>
    <n v="1000000"/>
    <s v="INR"/>
    <n v="0"/>
    <s v="8/19/22"/>
    <s v="Sales"/>
    <s v="stat_kcR4fZg7TU7jjk1jAVua3qGLRS4J5uFayEjK5j02wtv"/>
    <s v="Unqualified"/>
    <n v="0"/>
    <s v="OpportunityStatusType.Lost"/>
    <s v="cont_MIQcIHFfJMC2bvK7j6MLmkFd5IbQ0VuM6vIYFG9L9D1"/>
    <x v="407"/>
    <s v="client not ready to share the data"/>
    <s v="lead_GceeHW0arZ0fwgJviAA5cl2f3aePp5GZTcoFCmnzFBV"/>
    <s v="ANVIL SHARE &amp; STOCK BROKING PVT LTD"/>
    <s v="Nikhil Ahuja"/>
    <s v="user_bdUPAGjcS7p6513So3N4g3aWNS5HuBuVJi7bvCPAsLt"/>
    <s v="Mayur Gadiyar"/>
    <s v="2022-07-13 09:07:15.596000+00:00"/>
    <s v="2022-08-02 08:33:24.261000+00:00"/>
    <m/>
    <s v="Mumbai"/>
    <m/>
    <m/>
    <m/>
    <n v="112"/>
    <m/>
    <m/>
    <s v="Facebook"/>
    <m/>
    <m/>
    <m/>
    <m/>
    <s v="PAID_SOCIAL"/>
    <m/>
    <m/>
    <m/>
    <m/>
    <m/>
    <m/>
    <m/>
    <m/>
    <m/>
    <m/>
    <m/>
    <m/>
    <m/>
    <m/>
    <m/>
    <m/>
    <m/>
    <m/>
    <s v="user_ocHSJH83OJnHCvKyMbjx8WOOK8PMgAUGIj1qK0q0dMV"/>
    <s v="Nikhil Ahuja"/>
    <m/>
    <m/>
    <s v="August"/>
    <s v="Gated Content"/>
    <m/>
    <m/>
    <s v="Employee Engagement Handbook"/>
    <m/>
    <m/>
    <m/>
    <s v="2022-07-04 05:06:26.824000+00:00"/>
    <s v="2022-08-02 08:34:36.202000+00:00"/>
    <s v="GMC"/>
  </r>
  <r>
    <s v="Naveen Kumar"/>
    <n v="3500000"/>
    <s v="INR"/>
    <n v="0"/>
    <s v="9/30/22"/>
    <s v="Sales"/>
    <s v="stat_kcR4fZg7TU7jjk1jAVua3qGLRS4J5uFayEjK5j02wtv"/>
    <s v="Unqualified"/>
    <n v="0"/>
    <s v="OpportunityStatusType.Lost"/>
    <s v="cont_3AKjnHiQdYF3FxMsAMYAoqzlgvc8Uhkf2DdMG6ziPa0"/>
    <x v="408"/>
    <s v="GMC policy - They have now inhouse Broker to take care of their policies"/>
    <s v="lead_N62cVXjd3P9BiDCBgSekVYxn5Q0i6VgewWDWN0mWTww"/>
    <s v="Bombay Stock Exchange"/>
    <s v="Daniel Patra"/>
    <s v="user_N52PP2uP2VZc2gm0nhh6CNFSif4n85g1cdxoNFd9ct0"/>
    <s v="Naveen Kumar"/>
    <s v="2022-07-28 06:48:36.065000+00:00"/>
    <s v="2022-08-02 07:51:00.817000+00:00"/>
    <m/>
    <s v="Mumbai"/>
    <m/>
    <m/>
    <m/>
    <n v="500"/>
    <m/>
    <m/>
    <m/>
    <m/>
    <m/>
    <m/>
    <m/>
    <m/>
    <m/>
    <m/>
    <m/>
    <s v="Banking &amp; Finance"/>
    <m/>
    <m/>
    <m/>
    <m/>
    <m/>
    <m/>
    <m/>
    <m/>
    <m/>
    <m/>
    <m/>
    <m/>
    <s v="Arunkumar Dubey"/>
    <m/>
    <s v="user_doWYUHOvQ3f5K3ugoH7kbrXnoPuCbasVEsKoA9COWQo"/>
    <s v="Daniel Patra"/>
    <m/>
    <m/>
    <s v="September"/>
    <s v="Cold Call"/>
    <s v="Naukri.com"/>
    <m/>
    <m/>
    <m/>
    <m/>
    <m/>
    <s v="2021-07-26 07:25:17.895000+00:00"/>
    <s v="2022-09-08 13:28:12.867000+00:00"/>
    <s v="GMC"/>
  </r>
  <r>
    <s v="Sreenivas Hatti"/>
    <n v="1000000"/>
    <s v="INR"/>
    <n v="0"/>
    <d v="2022-02-08T00:00:00"/>
    <s v="Sales"/>
    <s v="stat_kcR4fZg7TU7jjk1jAVua3qGLRS4J5uFayEjK5j02wtv"/>
    <s v="Unqualified"/>
    <n v="0"/>
    <s v="OpportunityStatusType.Lost"/>
    <s v="cont_D9e4W4fxwJWvk9ddlISP1ajuKy8bzntpczQVncI32Le"/>
    <x v="409"/>
    <s v="Demo taken by Sonal"/>
    <s v="lead_L1PoPay1hS7XoHbDqVAGYkXlHusnZdiTsHp0A3HwQC4"/>
    <s v="Hatio"/>
    <s v="Vikas Raj"/>
    <s v="user_P3f70h2AcefBkFTBZpvA9LgDbjTmUIXkqdKqHJ5evwA"/>
    <s v="Manojkumar Tinna"/>
    <s v="2022-06-13 09:25:44.752000+00:00"/>
    <s v="2022-08-02 07:43:11.464000+00:00"/>
    <m/>
    <s v="Kochi"/>
    <m/>
    <m/>
    <m/>
    <n v="250"/>
    <m/>
    <m/>
    <m/>
    <m/>
    <m/>
    <m/>
    <m/>
    <m/>
    <m/>
    <m/>
    <m/>
    <s v="IT Services &amp; IT Consulting"/>
    <s v="IFFCO"/>
    <m/>
    <m/>
    <m/>
    <m/>
    <m/>
    <m/>
    <m/>
    <m/>
    <m/>
    <m/>
    <m/>
    <s v="Jithendra Goalla"/>
    <m/>
    <s v="user_BtmkQ6xvtDyCMLstiH7YmmQURsFQdjarGcnSBd9UgEk"/>
    <s v="Vikas Raj"/>
    <m/>
    <m/>
    <s v="August"/>
    <s v="Cold Call"/>
    <s v="Lusha"/>
    <n v="1000000"/>
    <m/>
    <m/>
    <m/>
    <m/>
    <s v="2022-06-06 04:38:50.716000+00:00"/>
    <s v="2022-09-25 14:05:49.146000+00:00"/>
    <m/>
  </r>
  <r>
    <s v="Sreenivas Hatti"/>
    <n v="25000"/>
    <s v="INR"/>
    <n v="0"/>
    <s v="7/31/22"/>
    <s v="Sales"/>
    <s v="stat_1hn9nRJaLbI53NxPuSQgo90kRpbpKsFlwN4oEGNUTdO"/>
    <s v="Lost"/>
    <n v="0"/>
    <s v="OpportunityStatusType.Lost"/>
    <s v="cont_fCzc3wZgG305EkYGl0orMoeAbDp6LAIK2kwebmMtXdD"/>
    <x v="410"/>
    <m/>
    <s v="lead_bpyF1vlPdduf9o5HZHYAHlJyxbxD8wikfM0g5HMGNMO"/>
    <s v="Maven Silicon"/>
    <s v="Sarvesh Pawar"/>
    <s v="user_P3f70h2AcefBkFTBZpvA9LgDbjTmUIXkqdKqHJ5evwA"/>
    <s v="Manojkumar Tinna"/>
    <s v="2022-07-07 05:59:07.827000+00:00"/>
    <s v="2022-08-02 07:13:42.923000+00:00"/>
    <m/>
    <s v="Bangalore"/>
    <m/>
    <m/>
    <m/>
    <n v="500"/>
    <m/>
    <m/>
    <m/>
    <m/>
    <m/>
    <m/>
    <m/>
    <m/>
    <m/>
    <m/>
    <m/>
    <s v="Manufacturing"/>
    <m/>
    <m/>
    <m/>
    <m/>
    <m/>
    <m/>
    <m/>
    <m/>
    <m/>
    <m/>
    <m/>
    <m/>
    <s v="Deepak Yadav"/>
    <m/>
    <s v="user_A8KOTZADnUtEQOLt4nSLAmteNStuGh80js75RYjrXVt"/>
    <s v="Sarvesh Pawar"/>
    <m/>
    <m/>
    <s v="July"/>
    <s v="Gated Content"/>
    <m/>
    <m/>
    <s v="Employee Wellness Handbook"/>
    <m/>
    <m/>
    <m/>
    <s v="2022-01-10 12:49:57.896000+00:00"/>
    <s v="2022-10-03 06:05:46.654000+00:00"/>
    <s v="GPA"/>
  </r>
  <r>
    <s v="Sreenivas Hatti"/>
    <n v="300000"/>
    <s v="INR"/>
    <n v="0"/>
    <s v="7/31/22"/>
    <s v="Sales"/>
    <s v="stat_1hn9nRJaLbI53NxPuSQgo90kRpbpKsFlwN4oEGNUTdO"/>
    <s v="Lost"/>
    <n v="0"/>
    <s v="OpportunityStatusType.Lost"/>
    <s v="cont_fCzc3wZgG305EkYGl0orMoeAbDp6LAIK2kwebmMtXdD"/>
    <x v="410"/>
    <m/>
    <s v="lead_bpyF1vlPdduf9o5HZHYAHlJyxbxD8wikfM0g5HMGNMO"/>
    <s v="Maven Silicon"/>
    <s v="Sarvesh Pawar"/>
    <s v="user_P3f70h2AcefBkFTBZpvA9LgDbjTmUIXkqdKqHJ5evwA"/>
    <s v="Manojkumar Tinna"/>
    <s v="2022-07-07 05:58:47.411000+00:00"/>
    <s v="2022-08-02 07:13:32.894000+00:00"/>
    <m/>
    <s v="Bangalore"/>
    <m/>
    <m/>
    <m/>
    <n v="500"/>
    <m/>
    <m/>
    <m/>
    <m/>
    <m/>
    <m/>
    <m/>
    <m/>
    <m/>
    <m/>
    <m/>
    <s v="Manufacturing"/>
    <m/>
    <m/>
    <m/>
    <m/>
    <m/>
    <m/>
    <m/>
    <m/>
    <m/>
    <m/>
    <m/>
    <m/>
    <s v="Deepak Yadav"/>
    <m/>
    <s v="user_A8KOTZADnUtEQOLt4nSLAmteNStuGh80js75RYjrXVt"/>
    <s v="Sarvesh Pawar"/>
    <m/>
    <m/>
    <s v="July"/>
    <s v="Gated Content"/>
    <m/>
    <m/>
    <s v="Employee Wellness Handbook"/>
    <m/>
    <m/>
    <m/>
    <s v="2022-01-10 12:49:57.896000+00:00"/>
    <s v="2022-10-03 06:05:46.654000+00:00"/>
    <s v="GMC"/>
  </r>
  <r>
    <s v="Omkar Ghate"/>
    <n v="78000"/>
    <s v="INR"/>
    <n v="0"/>
    <d v="2022-09-08T00:00:00"/>
    <s v="Sales"/>
    <s v="stat_kcR4fZg7TU7jjk1jAVua3qGLRS4J5uFayEjK5j02wtv"/>
    <s v="Unqualified"/>
    <n v="0"/>
    <s v="OpportunityStatusType.Lost"/>
    <s v="cont_uZDqm1KEAWATlYwU97M9OiUR8maje5ZiSoSPb23aS5I"/>
    <x v="396"/>
    <s v="GPA Renewal"/>
    <s v="lead_or9GYGsfyhGQVxm09YVgYliWzBqxjcIhJLf5fdahPAT"/>
    <s v="Polyrub Cooper Standard FTS Pvt Ltd"/>
    <s v="Trupti Suryavanshi"/>
    <s v="user_9SBRjyF0n4iWuhUdqRyQkFhl2J4uyNKhFWvvJEvunX8"/>
    <s v="Omkar Ghate"/>
    <s v="2022-07-19 05:09:43.337000+00:00"/>
    <s v="2022-08-02 06:42:33.733000+00:00"/>
    <m/>
    <s v="Pune"/>
    <m/>
    <s v="2022-07-11 08:30:00+00:00"/>
    <m/>
    <n v="116"/>
    <m/>
    <m/>
    <m/>
    <m/>
    <m/>
    <m/>
    <m/>
    <m/>
    <m/>
    <m/>
    <m/>
    <s v="Automotive"/>
    <m/>
    <m/>
    <m/>
    <m/>
    <m/>
    <m/>
    <m/>
    <m/>
    <m/>
    <m/>
    <m/>
    <m/>
    <m/>
    <m/>
    <s v="user_L8E6IFhq6UCzKLHa45LUUTZCznDuyDwFrGaEp9DXiUM"/>
    <s v="Trupti Suryavanshi"/>
    <m/>
    <m/>
    <s v="August"/>
    <s v="Warm Referral"/>
    <s v="Rakesh ref."/>
    <m/>
    <m/>
    <m/>
    <m/>
    <m/>
    <s v="2022-07-11 08:47:53.667000+00:00"/>
    <s v="2022-09-23 12:30:53.784000+00:00"/>
    <s v="GPA"/>
  </r>
  <r>
    <s v="Kashif Ahmad"/>
    <n v="20000"/>
    <s v="INR"/>
    <n v="0"/>
    <s v="8/20/22"/>
    <s v="Sales"/>
    <s v="stat_kcR4fZg7TU7jjk1jAVua3qGLRS4J5uFayEjK5j02wtv"/>
    <s v="Unqualified"/>
    <n v="0"/>
    <s v="OpportunityStatusType.Lost"/>
    <s v="cont_5P1bOqoD2tPOOJyeuBrYpqRQgK8sdEr1wk5zQYbL7zk"/>
    <x v="411"/>
    <s v="GPA-Good relationship with existing vendor"/>
    <s v="lead_yZQUE4hkdGQ96kAozxTuI2HtW108nSrycTmDmZlyWGQ"/>
    <s v="Fibro plastic chem"/>
    <s v="Aishwarya Nyayadhish"/>
    <s v="user_LKRhV6rhcBe0uL8u70UUGeDjbMupuho4TaiAOCbT7HT"/>
    <s v="Kashif Ahmad"/>
    <s v="2022-04-11 09:38:38.796000+00:00"/>
    <s v="2022-08-02 06:15:40.156000+00:00"/>
    <m/>
    <s v="Kolkata"/>
    <m/>
    <s v="2021-01-21 13:24:16+00:00"/>
    <m/>
    <n v="230"/>
    <m/>
    <m/>
    <m/>
    <m/>
    <m/>
    <m/>
    <m/>
    <m/>
    <m/>
    <m/>
    <m/>
    <s v="Manufacturing"/>
    <m/>
    <m/>
    <m/>
    <m/>
    <m/>
    <m/>
    <m/>
    <m/>
    <m/>
    <m/>
    <m/>
    <m/>
    <m/>
    <m/>
    <s v="user_6hRQhcoLhZEDUBYaw3vS7rv6T5582sGfXq4jNRqTfUU"/>
    <s v="Aishwarya Nyayadhish"/>
    <m/>
    <m/>
    <s v="June"/>
    <s v="Inbound"/>
    <s v="Inbound via website"/>
    <m/>
    <s v="Employee Count 230"/>
    <m/>
    <m/>
    <m/>
    <s v="2021-01-21 13:26:58.772000+00:00"/>
    <s v="2022-09-23 12:42:40.149000+00:00"/>
    <m/>
  </r>
  <r>
    <s v="Navin Panjwani"/>
    <n v="500000"/>
    <s v="INR"/>
    <n v="0"/>
    <s v="8/20/22"/>
    <s v="Sales"/>
    <s v="stat_1hn9nRJaLbI53NxPuSQgo90kRpbpKsFlwN4oEGNUTdO"/>
    <s v="Lost"/>
    <n v="0"/>
    <s v="OpportunityStatusType.Lost"/>
    <s v="cont_cBpPgT3VowRpkwDCuawOhH2XwjTdEU3BGYGA8h6a22x"/>
    <x v="412"/>
    <m/>
    <s v="lead_1JoDsLwz3xYi9VXbXsKptY1cYW1vX5TrSkZZoPN34vH"/>
    <s v="enParadigm"/>
    <s v="Harmanjit Singh"/>
    <s v="user_sD3YjSs92XKUfD0OPHeo886g6tW6aCM0iUhX5VVUuJi"/>
    <s v="Navin Panjwani"/>
    <s v="2022-05-11 11:44:10.275000+00:00"/>
    <s v="2022-08-02 06:30:06.130000+00:00"/>
    <m/>
    <s v="Bangalore"/>
    <m/>
    <s v="2021-08-16 13:24:01+00:00"/>
    <m/>
    <n v="45"/>
    <m/>
    <m/>
    <m/>
    <m/>
    <m/>
    <m/>
    <m/>
    <m/>
    <m/>
    <m/>
    <m/>
    <s v="IT Services &amp; IT Consulting"/>
    <m/>
    <m/>
    <m/>
    <m/>
    <m/>
    <m/>
    <m/>
    <m/>
    <m/>
    <m/>
    <m/>
    <m/>
    <s v="Aniket Vahile"/>
    <m/>
    <s v="user_lwF8ctKa5IyxqATpO2EOw2h0AEPiCMHOgewiH38Ei77"/>
    <s v="Harmanjit Singh"/>
    <m/>
    <m/>
    <s v="July"/>
    <s v="Inbound"/>
    <s v="Inbound via website"/>
    <m/>
    <s v="Employee Count 50"/>
    <m/>
    <s v="Cornerstone Venture Partners Fund"/>
    <m/>
    <s v="2021-08-16 13:26:46.656000+00:00"/>
    <s v="2022-09-07 07:29:45.476000+00:00"/>
    <s v="GMC"/>
  </r>
  <r>
    <s v="Navin Panjwani"/>
    <n v="100000"/>
    <s v="INR"/>
    <n v="0"/>
    <s v="8/20/22"/>
    <s v="Sales"/>
    <s v="stat_1hn9nRJaLbI53NxPuSQgo90kRpbpKsFlwN4oEGNUTdO"/>
    <s v="Lost"/>
    <n v="0"/>
    <s v="OpportunityStatusType.Lost"/>
    <s v="cont_cBpPgT3VowRpkwDCuawOhH2XwjTdEU3BGYGA8h6a22x"/>
    <x v="412"/>
    <s v="Loop Membership"/>
    <s v="lead_1JoDsLwz3xYi9VXbXsKptY1cYW1vX5TrSkZZoPN34vH"/>
    <s v="enParadigm"/>
    <s v="Harmanjit Singh"/>
    <s v="user_sD3YjSs92XKUfD0OPHeo886g6tW6aCM0iUhX5VVUuJi"/>
    <s v="Navin Panjwani"/>
    <s v="2022-05-11 11:42:51.387000+00:00"/>
    <s v="2022-08-02 06:29:57.566000+00:00"/>
    <m/>
    <s v="Bangalore"/>
    <m/>
    <s v="2021-08-16 13:24:01+00:00"/>
    <m/>
    <n v="45"/>
    <m/>
    <m/>
    <m/>
    <m/>
    <m/>
    <m/>
    <m/>
    <m/>
    <m/>
    <m/>
    <m/>
    <s v="IT Services &amp; IT Consulting"/>
    <m/>
    <m/>
    <m/>
    <m/>
    <m/>
    <m/>
    <m/>
    <m/>
    <m/>
    <m/>
    <m/>
    <m/>
    <s v="Aniket Vahile"/>
    <m/>
    <s v="user_lwF8ctKa5IyxqATpO2EOw2h0AEPiCMHOgewiH38Ei77"/>
    <s v="Harmanjit Singh"/>
    <m/>
    <m/>
    <s v="July"/>
    <s v="Inbound"/>
    <s v="Inbound via website"/>
    <m/>
    <s v="Employee Count 50"/>
    <m/>
    <s v="Cornerstone Venture Partners Fund"/>
    <m/>
    <s v="2021-08-16 13:26:46.656000+00:00"/>
    <s v="2022-09-07 07:29:45.476000+00:00"/>
    <m/>
  </r>
  <r>
    <s v="Kashif Ahmad"/>
    <n v="1000000"/>
    <s v="INR"/>
    <n v="0"/>
    <s v="8/20/22"/>
    <s v="Sales"/>
    <s v="stat_kcR4fZg7TU7jjk1jAVua3qGLRS4J5uFayEjK5j02wtv"/>
    <s v="Unqualified"/>
    <n v="0"/>
    <s v="OpportunityStatusType.Lost"/>
    <s v="cont_5P1bOqoD2tPOOJyeuBrYpqRQgK8sdEr1wk5zQYbL7zk"/>
    <x v="411"/>
    <s v="GMC- Good relationship with existing vendor"/>
    <s v="lead_yZQUE4hkdGQ96kAozxTuI2HtW108nSrycTmDmZlyWGQ"/>
    <s v="Fibro plastic chem"/>
    <s v="Aishwarya Nyayadhish"/>
    <s v="user_LKRhV6rhcBe0uL8u70UUGeDjbMupuho4TaiAOCbT7HT"/>
    <s v="Kashif Ahmad"/>
    <s v="2022-04-11 09:38:17.342000+00:00"/>
    <s v="2022-08-02 06:14:49.061000+00:00"/>
    <m/>
    <s v="Kolkata"/>
    <m/>
    <s v="2021-01-21 13:24:16+00:00"/>
    <m/>
    <n v="230"/>
    <m/>
    <m/>
    <m/>
    <m/>
    <m/>
    <m/>
    <m/>
    <m/>
    <m/>
    <m/>
    <m/>
    <s v="Manufacturing"/>
    <m/>
    <m/>
    <m/>
    <m/>
    <m/>
    <m/>
    <m/>
    <m/>
    <m/>
    <m/>
    <m/>
    <m/>
    <m/>
    <m/>
    <s v="user_6hRQhcoLhZEDUBYaw3vS7rv6T5582sGfXq4jNRqTfUU"/>
    <s v="Aishwarya Nyayadhish"/>
    <m/>
    <m/>
    <s v="June"/>
    <s v="Inbound"/>
    <s v="Inbound via website"/>
    <m/>
    <s v="Employee Count 230"/>
    <m/>
    <m/>
    <m/>
    <s v="2021-01-21 13:26:58.772000+00:00"/>
    <s v="2022-09-23 12:42:40.149000+00:00"/>
    <m/>
  </r>
  <r>
    <s v="Omkar Ghate"/>
    <n v="400000"/>
    <s v="INR"/>
    <n v="0"/>
    <s v="8/15/22"/>
    <s v="Sales"/>
    <s v="stat_kcR4fZg7TU7jjk1jAVua3qGLRS4J5uFayEjK5j02wtv"/>
    <s v="Unqualified"/>
    <n v="0"/>
    <s v="OpportunityStatusType.Lost"/>
    <m/>
    <x v="1"/>
    <s v="Parental"/>
    <s v="lead_LSmdLdKbcsZIudJYm7m7N7MYgiUmQAznxlYuxxeBqKy"/>
    <s v="KUBETRON TECHNOLOGIES PRIVATE LIMITED"/>
    <s v="Omkar Ghate"/>
    <s v="user_9SBRjyF0n4iWuhUdqRyQkFhl2J4uyNKhFWvvJEvunX8"/>
    <s v="Omkar Ghate"/>
    <s v="2022-07-21 06:34:07.604000+00:00"/>
    <s v="2022-08-02 06:04:47.788000+00:00"/>
    <m/>
    <s v="Delhi"/>
    <m/>
    <m/>
    <m/>
    <n v="47"/>
    <m/>
    <m/>
    <m/>
    <m/>
    <m/>
    <m/>
    <m/>
    <m/>
    <m/>
    <m/>
    <m/>
    <s v="IT Services &amp; IT Consulting"/>
    <m/>
    <m/>
    <m/>
    <m/>
    <m/>
    <m/>
    <m/>
    <m/>
    <m/>
    <m/>
    <m/>
    <m/>
    <s v="Nilesh Dhanani"/>
    <m/>
    <s v="user_9SBRjyF0n4iWuhUdqRyQkFhl2J4uyNKhFWvvJEvunX8"/>
    <s v="Omkar Ghate"/>
    <s v="Siddharth Angolkar"/>
    <s v="Nilesh Dhanani"/>
    <m/>
    <s v="Warm Referral"/>
    <m/>
    <m/>
    <m/>
    <m/>
    <m/>
    <m/>
    <s v="2022-05-25 15:41:41.649000+00:00"/>
    <s v="2022-10-19 11:43:39.545000+00:00"/>
    <s v="GMC"/>
  </r>
  <r>
    <s v="Prateek Wadhwa"/>
    <n v="50000"/>
    <s v="INR"/>
    <n v="0"/>
    <s v="8/16/22"/>
    <s v="Sales"/>
    <s v="stat_kcR4fZg7TU7jjk1jAVua3qGLRS4J5uFayEjK5j02wtv"/>
    <s v="Unqualified"/>
    <n v="0"/>
    <s v="OpportunityStatusType.Lost"/>
    <s v="cont_fO1l1UvUE4eQXxJfj5gdxi8cPV7F8BFKMBvJJxiae3E"/>
    <x v="413"/>
    <m/>
    <s v="lead_Wo5GtK4hDoUgSe7Xs1I2XKe3tcgYKabYydlc1S9lvbX"/>
    <s v="Geekay Infotech"/>
    <s v="Prateek Wadhwa"/>
    <s v="user_FdWFezbLzkYQcGsBUsjZO25nr2poK2nRbqV47Rs5Kfm"/>
    <s v="Prateek Wadhwa"/>
    <s v="2022-05-11 11:41:30.181000+00:00"/>
    <s v="2022-08-02 05:57:09.656000+00:00"/>
    <m/>
    <s v="Mumbai"/>
    <m/>
    <m/>
    <m/>
    <n v="120"/>
    <m/>
    <m/>
    <m/>
    <m/>
    <m/>
    <m/>
    <m/>
    <m/>
    <m/>
    <m/>
    <m/>
    <s v="IT Services &amp; IT Consulting"/>
    <m/>
    <m/>
    <m/>
    <m/>
    <m/>
    <m/>
    <m/>
    <m/>
    <m/>
    <m/>
    <m/>
    <m/>
    <s v="Sakshi Soni"/>
    <m/>
    <s v="user_FdWFezbLzkYQcGsBUsjZO25nr2poK2nRbqV47Rs5Kfm"/>
    <s v="Prateek Wadhwa"/>
    <m/>
    <m/>
    <s v="August"/>
    <s v="Gated Content"/>
    <s v="Mr. E"/>
    <m/>
    <s v="Employee Wellness Handbook"/>
    <m/>
    <m/>
    <m/>
    <s v="2022-05-10 07:04:51.443000+00:00"/>
    <s v="2022-09-09 11:34:51.570000+00:00"/>
    <s v="GPA"/>
  </r>
  <r>
    <s v="Vivek Singh"/>
    <n v="500000"/>
    <s v="INR"/>
    <n v="0"/>
    <s v="7/31/22"/>
    <s v="Sales"/>
    <s v="stat_1hn9nRJaLbI53NxPuSQgo90kRpbpKsFlwN4oEGNUTdO"/>
    <s v="Lost"/>
    <n v="0"/>
    <s v="OpportunityStatusType.Lost"/>
    <m/>
    <x v="1"/>
    <m/>
    <s v="lead_o5IYDL84EOAN27E5IlOGvPFqZSvAyx2gjlOKBnlw1EZ"/>
    <s v="Shenzyn"/>
    <s v="Satyajit Chati"/>
    <s v="user_6dalmZ7hmWD47jhCVGdU1SSEcFMsz9rWtW2jPORgJvj"/>
    <s v="Vivek Singh"/>
    <s v="2022-06-03 09:26:34.762000+00:00"/>
    <s v="2022-08-01 18:07:45.286000+00:00"/>
    <m/>
    <s v="Bangalore"/>
    <m/>
    <m/>
    <m/>
    <n v="34"/>
    <m/>
    <m/>
    <m/>
    <m/>
    <m/>
    <m/>
    <m/>
    <m/>
    <m/>
    <m/>
    <m/>
    <s v="Others"/>
    <m/>
    <m/>
    <m/>
    <m/>
    <m/>
    <m/>
    <m/>
    <m/>
    <m/>
    <m/>
    <m/>
    <m/>
    <s v="Aniket Vahile"/>
    <m/>
    <s v="user_5IQTpX6DsnoeoDfxqzqojpVoQLXPh68nhDjLS5ETjYj"/>
    <s v="Satyajit Chati"/>
    <m/>
    <m/>
    <s v="July"/>
    <s v="Cold Call"/>
    <s v="Lusha"/>
    <m/>
    <s v="Glengarry"/>
    <m/>
    <m/>
    <m/>
    <s v="2022-02-04 11:11:49.436000+00:00"/>
    <s v="2022-10-12 04:26:25.539000+00:00"/>
    <m/>
  </r>
  <r>
    <s v="Omkar Ghate"/>
    <n v="500000"/>
    <s v="INR"/>
    <n v="0"/>
    <s v="8/15/22"/>
    <s v="Sales"/>
    <s v="stat_kcR4fZg7TU7jjk1jAVua3qGLRS4J5uFayEjK5j02wtv"/>
    <s v="Unqualified"/>
    <n v="0"/>
    <s v="OpportunityStatusType.Lost"/>
    <m/>
    <x v="1"/>
    <s v="Parental (Fresh)"/>
    <s v="lead_Pr47UU4Li9PDIvEvBXwDEsHTb7XOUWIXU7ayaRZhbnW"/>
    <s v="Kodo Technologies Private Limited"/>
    <s v="Bhairavi Jog"/>
    <s v="user_9SBRjyF0n4iWuhUdqRyQkFhl2J4uyNKhFWvvJEvunX8"/>
    <s v="Omkar Ghate"/>
    <s v="2022-05-12 11:57:13.606000+00:00"/>
    <s v="2022-08-02 05:31:38.264000+00:00"/>
    <m/>
    <s v="Mumbai"/>
    <m/>
    <m/>
    <m/>
    <n v="26"/>
    <m/>
    <m/>
    <m/>
    <m/>
    <m/>
    <m/>
    <m/>
    <m/>
    <m/>
    <m/>
    <m/>
    <s v="Consumer Goods &amp; Electronics"/>
    <m/>
    <m/>
    <m/>
    <m/>
    <m/>
    <m/>
    <m/>
    <m/>
    <m/>
    <m/>
    <m/>
    <m/>
    <m/>
    <m/>
    <s v="user_228eUmsdKIb9OItgmiDq1zD4aPZ1eqiapbaLAGeBf8g"/>
    <s v="Bhairavi Jog"/>
    <m/>
    <m/>
    <m/>
    <s v="Gated Content"/>
    <m/>
    <m/>
    <s v="Downloaded the guide: Designing employee healthcare plan"/>
    <m/>
    <m/>
    <m/>
    <s v="2021-11-07 05:27:15.524000+00:00"/>
    <s v="2022-08-25 10:58:53.809000+00:00"/>
    <m/>
  </r>
  <r>
    <s v="Prateek Wadhwa"/>
    <n v="500000"/>
    <s v="INR"/>
    <n v="0"/>
    <s v="8/16/22"/>
    <s v="Sales"/>
    <s v="stat_kcR4fZg7TU7jjk1jAVua3qGLRS4J5uFayEjK5j02wtv"/>
    <s v="Unqualified"/>
    <n v="0"/>
    <s v="OpportunityStatusType.Lost"/>
    <s v="cont_fO1l1UvUE4eQXxJfj5gdxi8cPV7F8BFKMBvJJxiae3E"/>
    <x v="413"/>
    <m/>
    <s v="lead_Wo5GtK4hDoUgSe7Xs1I2XKe3tcgYKabYydlc1S9lvbX"/>
    <s v="Geekay Infotech"/>
    <s v="Prateek Wadhwa"/>
    <s v="user_FdWFezbLzkYQcGsBUsjZO25nr2poK2nRbqV47Rs5Kfm"/>
    <s v="Prateek Wadhwa"/>
    <s v="2022-05-11 11:39:44.241000+00:00"/>
    <s v="2022-08-02 05:57:01.683000+00:00"/>
    <m/>
    <s v="Mumbai"/>
    <m/>
    <m/>
    <m/>
    <n v="120"/>
    <m/>
    <m/>
    <m/>
    <m/>
    <m/>
    <m/>
    <m/>
    <m/>
    <m/>
    <m/>
    <m/>
    <s v="IT Services &amp; IT Consulting"/>
    <m/>
    <m/>
    <m/>
    <m/>
    <m/>
    <m/>
    <m/>
    <m/>
    <m/>
    <m/>
    <m/>
    <m/>
    <s v="Sakshi Soni"/>
    <m/>
    <s v="user_FdWFezbLzkYQcGsBUsjZO25nr2poK2nRbqV47Rs5Kfm"/>
    <s v="Prateek Wadhwa"/>
    <m/>
    <m/>
    <s v="August"/>
    <s v="Gated Content"/>
    <s v="Mr. E"/>
    <m/>
    <s v="Employee Wellness Handbook"/>
    <m/>
    <m/>
    <m/>
    <s v="2022-05-10 07:04:51.443000+00:00"/>
    <s v="2022-09-09 11:34:51.570000+00:00"/>
    <s v="GMC"/>
  </r>
  <r>
    <s v="Vrushali Kummar"/>
    <n v="1300000"/>
    <s v="INR"/>
    <n v="100"/>
    <d v="2022-01-08T00:00:00"/>
    <s v="Sales"/>
    <s v="stat_OZRiD1474QRJIpvnjHCZfiIvKcVD6mIKSSTzg8SwDVx"/>
    <s v="Won- Payment Completed"/>
    <n v="1"/>
    <s v="OpportunityStatusType.Won"/>
    <m/>
    <x v="1"/>
    <s v="GMC"/>
    <s v="lead_QVMbuY2WkXiGIsixlcOPA5eKxBq23pza1C7kfJxporw"/>
    <s v="Hyatt Regency"/>
    <s v="Bhairavi Jog"/>
    <s v="user_TZzywQwym26DjuswO479pxRhNKX152z8X1haCx2vcst"/>
    <s v="Vrushali Kummar"/>
    <s v="2022-07-19 10:54:39.122000+00:00"/>
    <s v="2022-08-01 15:21:11.888000+00:00"/>
    <m/>
    <s v="Pune"/>
    <m/>
    <m/>
    <m/>
    <n v="300"/>
    <m/>
    <m/>
    <m/>
    <m/>
    <m/>
    <m/>
    <m/>
    <m/>
    <m/>
    <m/>
    <m/>
    <s v="Hospitality &amp; Travel"/>
    <m/>
    <m/>
    <m/>
    <m/>
    <m/>
    <m/>
    <m/>
    <m/>
    <m/>
    <m/>
    <m/>
    <m/>
    <m/>
    <m/>
    <s v="user_228eUmsdKIb9OItgmiDq1zD4aPZ1eqiapbaLAGeBf8g"/>
    <s v="Bhairavi Jog"/>
    <s v="Snehal Mane"/>
    <m/>
    <s v="July"/>
    <s v="Cold Call"/>
    <m/>
    <m/>
    <m/>
    <m/>
    <m/>
    <m/>
    <s v="2022-07-19 10:22:53.104000+00:00"/>
    <s v="2022-10-18 07:18:26.410000+00:00"/>
    <s v="GMC"/>
  </r>
  <r>
    <s v="Vivek Singh"/>
    <n v="100000"/>
    <s v="INR"/>
    <n v="50"/>
    <s v="9/30/22"/>
    <s v="Sales"/>
    <s v="stat_Bh0lNV2usJkCLD6fjWneAqpmASEbmvomDaal7U02FV1"/>
    <s v="Demo Scheduled"/>
    <n v="0"/>
    <s v="OpportunityStatusType.Active"/>
    <s v="cont_MIiHEPOFdxeFc69oQxf3esB8AW3EjMN2tWmyHjNSdeC"/>
    <x v="414"/>
    <s v="GMC - Fresh; Employee only"/>
    <s v="lead_ADTvFLlXLuk4xtWOztHckbQzIeVsCZbXGcz7HfP30Lz"/>
    <s v="Inflexion Infotech"/>
    <s v="Shreenath Bhat"/>
    <s v="user_6dalmZ7hmWD47jhCVGdU1SSEcFMsz9rWtW2jPORgJvj"/>
    <s v="Vivek Singh"/>
    <s v="2022-07-18 09:23:03.494000+00:00"/>
    <s v="2022-08-01 18:05:54.988000+00:00"/>
    <m/>
    <s v="Bangalore"/>
    <m/>
    <m/>
    <m/>
    <n v="35"/>
    <m/>
    <m/>
    <m/>
    <m/>
    <m/>
    <m/>
    <m/>
    <m/>
    <m/>
    <m/>
    <m/>
    <s v="IT Services &amp; IT Consulting"/>
    <m/>
    <m/>
    <m/>
    <m/>
    <m/>
    <m/>
    <m/>
    <m/>
    <m/>
    <m/>
    <m/>
    <m/>
    <m/>
    <m/>
    <s v="user_PApNwMjp7lPIEBp7acretouakdtYNVHpPO9ja9KoR5D"/>
    <s v="Pallab Gupta"/>
    <s v="Siddharth Angolkar"/>
    <m/>
    <m/>
    <s v="Gated Content"/>
    <m/>
    <m/>
    <s v="Employee Wellness Handbook"/>
    <m/>
    <m/>
    <m/>
    <s v="2022-01-18 05:34:54.282000+00:00"/>
    <s v="2022-10-20 09:30:25.933000+00:00"/>
    <s v="GMC"/>
  </r>
  <r>
    <s v="Vivek Singh"/>
    <n v="3000000"/>
    <s v="INR"/>
    <n v="0"/>
    <d v="2022-05-08T00:00:00"/>
    <s v="Sales"/>
    <s v="stat_kcR4fZg7TU7jjk1jAVua3qGLRS4J5uFayEjK5j02wtv"/>
    <s v="Unqualified"/>
    <n v="0"/>
    <s v="OpportunityStatusType.Lost"/>
    <m/>
    <x v="1"/>
    <m/>
    <s v="lead_K7jt9BopADV5zDF2Hd4ChA8v6GnW2lmHNU0EI282PwS"/>
    <s v="Cadmaxx Solutions Pvt Ltd"/>
    <s v="Satyajit Chati"/>
    <s v="user_6dalmZ7hmWD47jhCVGdU1SSEcFMsz9rWtW2jPORgJvj"/>
    <s v="Vivek Singh"/>
    <s v="2022-07-19 08:23:41.865000+00:00"/>
    <s v="2022-08-01 18:03:20.316000+00:00"/>
    <m/>
    <s v="Bangalore"/>
    <m/>
    <m/>
    <m/>
    <n v="260"/>
    <m/>
    <m/>
    <m/>
    <m/>
    <m/>
    <m/>
    <m/>
    <m/>
    <m/>
    <m/>
    <m/>
    <s v="IT Services &amp; IT Consulting"/>
    <m/>
    <m/>
    <m/>
    <m/>
    <m/>
    <m/>
    <m/>
    <m/>
    <m/>
    <m/>
    <m/>
    <m/>
    <s v="Aniket Vahile"/>
    <m/>
    <s v="user_5IQTpX6DsnoeoDfxqzqojpVoQLXPh68nhDjLS5ETjYj"/>
    <s v="Satyajit Chati"/>
    <m/>
    <m/>
    <s v="August"/>
    <s v="Cold Call"/>
    <m/>
    <m/>
    <m/>
    <m/>
    <m/>
    <m/>
    <s v="2022-03-04 10:22:59.842000+00:00"/>
    <s v="2022-09-12 08:59:31.302000+00:00"/>
    <m/>
  </r>
  <r>
    <s v="Kashif Ahmad"/>
    <n v="200000"/>
    <s v="INR"/>
    <n v="0"/>
    <d v="2022-05-07T00:00:00"/>
    <s v="Sales"/>
    <s v="stat_kcR4fZg7TU7jjk1jAVua3qGLRS4J5uFayEjK5j02wtv"/>
    <s v="Unqualified"/>
    <n v="0"/>
    <s v="OpportunityStatusType.Lost"/>
    <s v="cont_494aP5wnaIrkTqrKcSdYDZGfjSF37mUgVnGgfYEO0iz"/>
    <x v="415"/>
    <s v="Already Renewed"/>
    <s v="lead_iLMvfJrAJROjuSNDk7Iz7I0Qscbw3BOyWXGU3TZt0F8"/>
    <s v="TECSIDEL INDIA PRIVATE LIMITED"/>
    <s v="Manish Balpande"/>
    <s v="user_LKRhV6rhcBe0uL8u70UUGeDjbMupuho4TaiAOCbT7HT"/>
    <s v="Kashif Ahmad"/>
    <s v="2022-01-27 11:40:55.356000+00:00"/>
    <s v="2022-08-01 14:26:45.828000+00:00"/>
    <m/>
    <s v="Gurgaon"/>
    <m/>
    <m/>
    <m/>
    <n v="66"/>
    <m/>
    <m/>
    <m/>
    <m/>
    <m/>
    <m/>
    <m/>
    <m/>
    <m/>
    <m/>
    <m/>
    <s v="IT Services &amp; IT Consulting"/>
    <m/>
    <m/>
    <m/>
    <m/>
    <m/>
    <m/>
    <m/>
    <m/>
    <m/>
    <m/>
    <m/>
    <m/>
    <m/>
    <m/>
    <s v="user_5IQTpX6DsnoeoDfxqzqojpVoQLXPh68nhDjLS5ETjYj"/>
    <s v="Satyajit Chati"/>
    <m/>
    <m/>
    <s v="August; July"/>
    <s v="Cold Call"/>
    <m/>
    <m/>
    <s v="Rakesh TPA"/>
    <m/>
    <m/>
    <m/>
    <s v="2022-01-13 13:57:32.961000+00:00"/>
    <s v="2022-10-19 12:03:45.220000+00:00"/>
    <s v="GPA"/>
  </r>
  <r>
    <s v="Sonal Paithankar"/>
    <n v="1000000"/>
    <s v="INR"/>
    <n v="0"/>
    <s v="7/31/22"/>
    <s v="Sales"/>
    <s v="stat_1hn9nRJaLbI53NxPuSQgo90kRpbpKsFlwN4oEGNUTdO"/>
    <s v="Lost"/>
    <n v="0"/>
    <s v="OpportunityStatusType.Lost"/>
    <m/>
    <x v="1"/>
    <s v="App Benefits"/>
    <s v="lead_lNOgyYFu9gdmG32yCirgyQi2QXBsFhfVIKrlSD1OTMU"/>
    <s v="Trianz"/>
    <s v="Aditya Binani"/>
    <s v="user_Iwn6da5WKkZqwUySK0oUuCb72pFP5WEm4zAb92ijqFe"/>
    <s v="Sonal Paithankar"/>
    <s v="2022-06-16 10:36:10.075000+00:00"/>
    <s v="2022-08-01 14:31:14.401000+00:00"/>
    <m/>
    <s v="Bangalore"/>
    <m/>
    <m/>
    <m/>
    <n v="1539"/>
    <m/>
    <m/>
    <m/>
    <m/>
    <m/>
    <m/>
    <m/>
    <m/>
    <m/>
    <m/>
    <m/>
    <s v="Professional Services"/>
    <m/>
    <m/>
    <m/>
    <m/>
    <m/>
    <m/>
    <m/>
    <m/>
    <m/>
    <m/>
    <m/>
    <m/>
    <m/>
    <m/>
    <s v="user_g5Yw4Z4XnIbmcGhJO80vdtFdd5ElcDlgYO3q8l82ODn"/>
    <s v="Aditya Binani"/>
    <m/>
    <m/>
    <s v="August; July"/>
    <s v="Cold Call"/>
    <m/>
    <m/>
    <m/>
    <m/>
    <m/>
    <m/>
    <s v="2022-01-31 05:10:30.408000+00:00"/>
    <s v="2022-10-20 10:16:19.828000+00:00"/>
    <m/>
  </r>
  <r>
    <s v="Kashif Ahmad"/>
    <n v="700000"/>
    <s v="INR"/>
    <n v="0"/>
    <d v="2022-05-07T00:00:00"/>
    <s v="Sales"/>
    <s v="stat_kcR4fZg7TU7jjk1jAVua3qGLRS4J5uFayEjK5j02wtv"/>
    <s v="Unqualified"/>
    <n v="0"/>
    <s v="OpportunityStatusType.Lost"/>
    <s v="cont_494aP5wnaIrkTqrKcSdYDZGfjSF37mUgVnGgfYEO0iz"/>
    <x v="415"/>
    <s v="Not looking for it as of now"/>
    <s v="lead_iLMvfJrAJROjuSNDk7Iz7I0Qscbw3BOyWXGU3TZt0F8"/>
    <s v="TECSIDEL INDIA PRIVATE LIMITED"/>
    <s v="Manish Balpande"/>
    <s v="user_LKRhV6rhcBe0uL8u70UUGeDjbMupuho4TaiAOCbT7HT"/>
    <s v="Kashif Ahmad"/>
    <s v="2022-01-27 11:39:49.782000+00:00"/>
    <s v="2022-08-01 14:27:05.777000+00:00"/>
    <m/>
    <s v="Gurgaon"/>
    <m/>
    <m/>
    <m/>
    <n v="66"/>
    <m/>
    <m/>
    <m/>
    <m/>
    <m/>
    <m/>
    <m/>
    <m/>
    <m/>
    <m/>
    <m/>
    <s v="IT Services &amp; IT Consulting"/>
    <m/>
    <m/>
    <m/>
    <m/>
    <m/>
    <m/>
    <m/>
    <m/>
    <m/>
    <m/>
    <m/>
    <m/>
    <m/>
    <m/>
    <s v="user_5IQTpX6DsnoeoDfxqzqojpVoQLXPh68nhDjLS5ETjYj"/>
    <s v="Satyajit Chati"/>
    <m/>
    <m/>
    <s v="August; July"/>
    <s v="Cold Call"/>
    <m/>
    <m/>
    <s v="Rakesh TPA"/>
    <m/>
    <m/>
    <m/>
    <s v="2022-01-13 13:57:32.961000+00:00"/>
    <s v="2022-10-19 12:03:45.220000+00:00"/>
    <s v="GTL"/>
  </r>
  <r>
    <s v="Chetan Kumar"/>
    <n v="1600000"/>
    <s v="INR"/>
    <n v="0"/>
    <s v="7/27/22"/>
    <s v="Sales"/>
    <s v="stat_1hn9nRJaLbI53NxPuSQgo90kRpbpKsFlwN4oEGNUTdO"/>
    <s v="Lost"/>
    <n v="0"/>
    <s v="OpportunityStatusType.Lost"/>
    <m/>
    <x v="1"/>
    <s v="GMC (Renewal)"/>
    <s v="lead_8paU88uY5L8ffuSRyBqNO6nRXjx0awYVRT6xRahD7cE"/>
    <s v="Courtyard by Marriott Mumbai/KANAKIA HOTELS&amp; RESORTS PRIVATE LIMITED"/>
    <s v="Bhairavi Jog"/>
    <s v="user_Iwn6da5WKkZqwUySK0oUuCb72pFP5WEm4zAb92ijqFe"/>
    <s v="Sonal Paithankar"/>
    <s v="2022-05-02 11:11:23.972000+00:00"/>
    <s v="2022-08-01 14:26:13.638000+00:00"/>
    <m/>
    <s v="Mumbai"/>
    <m/>
    <m/>
    <m/>
    <n v="375"/>
    <m/>
    <m/>
    <m/>
    <m/>
    <m/>
    <m/>
    <m/>
    <m/>
    <m/>
    <m/>
    <m/>
    <s v="Health, Wellness &amp; Fitness"/>
    <m/>
    <m/>
    <m/>
    <m/>
    <m/>
    <m/>
    <m/>
    <m/>
    <m/>
    <m/>
    <m/>
    <m/>
    <s v="Sakshi Soni"/>
    <m/>
    <s v="user_228eUmsdKIb9OItgmiDq1zD4aPZ1eqiapbaLAGeBf8g"/>
    <s v="Bhairavi Jog"/>
    <m/>
    <m/>
    <s v="January; July"/>
    <s v="Cold Call"/>
    <s v="Naukri.com"/>
    <m/>
    <m/>
    <m/>
    <m/>
    <m/>
    <s v="2022-01-31 10:19:09.508000+00:00"/>
    <s v="2022-10-17 12:11:37.229000+00:00"/>
    <s v="GMC"/>
  </r>
  <r>
    <s v="Naveen Kumar"/>
    <n v="5000000"/>
    <s v="INR"/>
    <n v="0"/>
    <d v="2022-09-08T00:00:00"/>
    <s v="Sales"/>
    <s v="stat_kcR4fZg7TU7jjk1jAVua3qGLRS4J5uFayEjK5j02wtv"/>
    <s v="Unqualified"/>
    <n v="0"/>
    <s v="OpportunityStatusType.Lost"/>
    <s v="cont_pKL8vxMUByU9EYOYRbPCATFhHGztzbZEbo9BJJay25b"/>
    <x v="416"/>
    <m/>
    <s v="lead_anjK5scQNBdXEu5A4rsJFtIRslqTRpRKcaIUcqIiHVC"/>
    <s v="Rapido"/>
    <s v="Prateek Wadhwa"/>
    <s v="user_Iwn6da5WKkZqwUySK0oUuCb72pFP5WEm4zAb92ijqFe"/>
    <s v="Sonal Paithankar"/>
    <s v="2022-05-30 11:21:53.536000+00:00"/>
    <s v="2022-08-01 14:14:56.939000+00:00"/>
    <m/>
    <s v="Bangalore"/>
    <m/>
    <m/>
    <m/>
    <n v="1975"/>
    <m/>
    <m/>
    <m/>
    <m/>
    <m/>
    <m/>
    <m/>
    <s v="PAID_SOCIAL"/>
    <m/>
    <m/>
    <m/>
    <s v="IT Services &amp; IT Consulting"/>
    <m/>
    <m/>
    <m/>
    <m/>
    <m/>
    <m/>
    <m/>
    <m/>
    <m/>
    <m/>
    <m/>
    <m/>
    <s v="Aniket Vahile; Mrunmay Jalgaonkar"/>
    <m/>
    <s v="user_FdWFezbLzkYQcGsBUsjZO25nr2poK2nRbqV47Rs5Kfm"/>
    <s v="Prateek Wadhwa"/>
    <m/>
    <m/>
    <s v="August"/>
    <s v="Gated Content"/>
    <s v="Lusha"/>
    <m/>
    <s v="Employee Wellness Trends in 2022"/>
    <m/>
    <m/>
    <m/>
    <s v="2021-09-02 09:04:53.583000+00:00"/>
    <s v="2022-10-20 02:39:54.338000+00:00"/>
    <s v="GMC"/>
  </r>
  <r>
    <s v="Naveen Kumar"/>
    <n v="100000"/>
    <s v="INR"/>
    <n v="0"/>
    <s v="7/31/22"/>
    <s v="Sales"/>
    <s v="stat_1hn9nRJaLbI53NxPuSQgo90kRpbpKsFlwN4oEGNUTdO"/>
    <s v="Lost"/>
    <n v="0"/>
    <s v="OpportunityStatusType.Lost"/>
    <s v="cont_2i0ULw15l0AjnYOxsAZO6RnqllAIeUSspB55wimqrlP"/>
    <x v="417"/>
    <s v="GPA ren - With Oriental"/>
    <s v="lead_EDLUiZAF2KGjSDTHsfmxb2tVj439zyyTSuxNLuIv3uN"/>
    <s v="Sika India"/>
    <s v="Gauri Jori"/>
    <s v="user_Iwn6da5WKkZqwUySK0oUuCb72pFP5WEm4zAb92ijqFe"/>
    <s v="Sonal Paithankar"/>
    <s v="2022-06-14 06:10:16.314000+00:00"/>
    <s v="2022-08-01 14:13:22.941000+00:00"/>
    <m/>
    <s v="Mumbai"/>
    <m/>
    <m/>
    <m/>
    <n v="120"/>
    <m/>
    <m/>
    <m/>
    <m/>
    <m/>
    <m/>
    <m/>
    <m/>
    <m/>
    <m/>
    <m/>
    <s v="Chemical"/>
    <m/>
    <m/>
    <m/>
    <m/>
    <m/>
    <m/>
    <m/>
    <m/>
    <m/>
    <m/>
    <m/>
    <m/>
    <s v="Rakesh Nade"/>
    <m/>
    <s v="user_5YHA1ZU4iP896lD1YJehdJcMx7ZEgWCpulT4T2c3pJ3"/>
    <s v="Gauri Jori"/>
    <m/>
    <m/>
    <s v="July"/>
    <s v="Cold Call"/>
    <s v="Naukri.com"/>
    <m/>
    <m/>
    <m/>
    <m/>
    <m/>
    <s v="2021-04-19 18:29:33.333000+00:00"/>
    <s v="2022-09-08 05:33:29.976000+00:00"/>
    <m/>
  </r>
  <r>
    <s v="Naveen Kumar"/>
    <n v="2200000"/>
    <s v="INR"/>
    <n v="0"/>
    <s v="7/31/22"/>
    <s v="Sales"/>
    <s v="stat_1hn9nRJaLbI53NxPuSQgo90kRpbpKsFlwN4oEGNUTdO"/>
    <s v="Lost"/>
    <n v="0"/>
    <s v="OpportunityStatusType.Lost"/>
    <m/>
    <x v="1"/>
    <s v="Parental policy ren - With Oriental"/>
    <s v="lead_EDLUiZAF2KGjSDTHsfmxb2tVj439zyyTSuxNLuIv3uN"/>
    <s v="Sika India"/>
    <s v="Gauri Jori"/>
    <s v="user_Iwn6da5WKkZqwUySK0oUuCb72pFP5WEm4zAb92ijqFe"/>
    <s v="Sonal Paithankar"/>
    <s v="2022-06-14 06:09:46.796000+00:00"/>
    <s v="2022-08-01 14:12:57.093000+00:00"/>
    <m/>
    <s v="Mumbai"/>
    <m/>
    <m/>
    <m/>
    <n v="120"/>
    <m/>
    <m/>
    <m/>
    <m/>
    <m/>
    <m/>
    <m/>
    <m/>
    <m/>
    <m/>
    <m/>
    <s v="Chemical"/>
    <m/>
    <m/>
    <m/>
    <m/>
    <m/>
    <m/>
    <m/>
    <m/>
    <m/>
    <m/>
    <m/>
    <m/>
    <s v="Rakesh Nade"/>
    <m/>
    <s v="user_5YHA1ZU4iP896lD1YJehdJcMx7ZEgWCpulT4T2c3pJ3"/>
    <s v="Gauri Jori"/>
    <m/>
    <m/>
    <s v="July"/>
    <s v="Cold Call"/>
    <s v="Naukri.com"/>
    <m/>
    <m/>
    <m/>
    <m/>
    <m/>
    <s v="2021-04-19 18:29:33.333000+00:00"/>
    <s v="2022-09-08 05:33:29.976000+00:00"/>
    <m/>
  </r>
  <r>
    <s v="Naveen Kumar"/>
    <n v="3800000"/>
    <s v="INR"/>
    <n v="0"/>
    <s v="7/31/22"/>
    <s v="Sales"/>
    <s v="stat_1hn9nRJaLbI53NxPuSQgo90kRpbpKsFlwN4oEGNUTdO"/>
    <s v="Lost"/>
    <n v="0"/>
    <s v="OpportunityStatusType.Lost"/>
    <s v="cont_2i0ULw15l0AjnYOxsAZO6RnqllAIeUSspB55wimqrlP"/>
    <x v="417"/>
    <s v="GMC ren - Gone ahead with Oriental"/>
    <s v="lead_EDLUiZAF2KGjSDTHsfmxb2tVj439zyyTSuxNLuIv3uN"/>
    <s v="Sika India"/>
    <s v="Gauri Jori"/>
    <s v="user_Iwn6da5WKkZqwUySK0oUuCb72pFP5WEm4zAb92ijqFe"/>
    <s v="Sonal Paithankar"/>
    <s v="2022-06-14 06:09:08.696000+00:00"/>
    <s v="2022-08-01 14:11:48.215000+00:00"/>
    <m/>
    <s v="Mumbai"/>
    <m/>
    <m/>
    <m/>
    <n v="120"/>
    <m/>
    <m/>
    <m/>
    <m/>
    <m/>
    <m/>
    <m/>
    <m/>
    <m/>
    <m/>
    <m/>
    <s v="Chemical"/>
    <m/>
    <m/>
    <m/>
    <m/>
    <m/>
    <m/>
    <m/>
    <m/>
    <m/>
    <m/>
    <m/>
    <m/>
    <s v="Rakesh Nade"/>
    <m/>
    <s v="user_5YHA1ZU4iP896lD1YJehdJcMx7ZEgWCpulT4T2c3pJ3"/>
    <s v="Gauri Jori"/>
    <m/>
    <m/>
    <s v="July"/>
    <s v="Cold Call"/>
    <s v="Naukri.com"/>
    <m/>
    <m/>
    <m/>
    <m/>
    <m/>
    <s v="2021-04-19 18:29:33.333000+00:00"/>
    <s v="2022-09-08 05:33:29.976000+00:00"/>
    <m/>
  </r>
  <r>
    <s v="Vrushali Kummar"/>
    <n v="80000"/>
    <s v="INR"/>
    <n v="0"/>
    <d v="2022-01-08T00:00:00"/>
    <s v="Sales"/>
    <s v="stat_1hn9nRJaLbI53NxPuSQgo90kRpbpKsFlwN4oEGNUTdO"/>
    <s v="Lost"/>
    <n v="0"/>
    <s v="OpportunityStatusType.Lost"/>
    <m/>
    <x v="1"/>
    <s v="GPA- Renewal"/>
    <s v="lead_hKYZkTH1qT4ZP3FotFqv606QQL8fWik6ec5IIgh1kDb"/>
    <s v="Clarion Technologies Pvt Ltd"/>
    <s v="Bhairavi Jog"/>
    <s v="user_TZzywQwym26DjuswO479pxRhNKX152z8X1haCx2vcst"/>
    <s v="Vrushali Kummar"/>
    <s v="2022-07-29 11:53:58.841000+00:00"/>
    <s v="2022-08-01 13:45:17.540000+00:00"/>
    <m/>
    <s v="Pune"/>
    <m/>
    <s v="2020-08-20 09:04:46+00:00"/>
    <m/>
    <n v="600"/>
    <m/>
    <m/>
    <m/>
    <m/>
    <m/>
    <m/>
    <m/>
    <s v="PAID_SOCIAL"/>
    <m/>
    <m/>
    <m/>
    <s v="IT Services &amp; IT Consulting"/>
    <m/>
    <m/>
    <m/>
    <m/>
    <m/>
    <m/>
    <m/>
    <m/>
    <m/>
    <m/>
    <m/>
    <m/>
    <s v="Sakshi Soni"/>
    <m/>
    <s v="user_228eUmsdKIb9OItgmiDq1zD4aPZ1eqiapbaLAGeBf8g"/>
    <s v="Bhairavi Jog"/>
    <m/>
    <m/>
    <s v="August"/>
    <s v="Cold Call"/>
    <s v="Mr. E"/>
    <m/>
    <s v="Nameless Lead"/>
    <m/>
    <m/>
    <m/>
    <s v="2020-12-06 09:47:02.074000+00:00"/>
    <s v="2022-09-16 09:10:23.698000+00:00"/>
    <s v="GPA"/>
  </r>
  <r>
    <s v="Chetan Kumar"/>
    <n v="200000"/>
    <s v="INR"/>
    <n v="0"/>
    <s v="8/31/22"/>
    <s v="Sales"/>
    <s v="stat_kcR4fZg7TU7jjk1jAVua3qGLRS4J5uFayEjK5j02wtv"/>
    <s v="Unqualified"/>
    <n v="0"/>
    <s v="OpportunityStatusType.Lost"/>
    <m/>
    <x v="1"/>
    <s v="GPA"/>
    <s v="lead_bLwWftoRNEx2xAt9rFQumnUgFLPLkdJnHF4XVQrs43E"/>
    <s v="Tuaman"/>
    <s v="Aditya Binani"/>
    <s v="user_Iwn6da5WKkZqwUySK0oUuCb72pFP5WEm4zAb92ijqFe"/>
    <s v="Sonal Paithankar"/>
    <s v="2022-06-13 07:53:18.711000+00:00"/>
    <s v="2022-08-01 13:04:15.583000+00:00"/>
    <m/>
    <s v="Kolkata"/>
    <m/>
    <m/>
    <m/>
    <n v="500"/>
    <m/>
    <m/>
    <m/>
    <m/>
    <m/>
    <m/>
    <m/>
    <m/>
    <m/>
    <m/>
    <m/>
    <s v="Construction &amp; Real Estate"/>
    <m/>
    <m/>
    <m/>
    <m/>
    <m/>
    <m/>
    <m/>
    <m/>
    <m/>
    <m/>
    <m/>
    <m/>
    <m/>
    <m/>
    <s v="user_g5Yw4Z4XnIbmcGhJO80vdtFdd5ElcDlgYO3q8l82ODn"/>
    <s v="Aditya Binani"/>
    <m/>
    <m/>
    <s v="September"/>
    <m/>
    <m/>
    <m/>
    <s v="Lead Magnet Lead"/>
    <m/>
    <m/>
    <m/>
    <s v="2021-09-16 06:30:32.095000+00:00"/>
    <s v="2022-09-23 11:22:50.357000+00:00"/>
    <m/>
  </r>
  <r>
    <s v="Chetan Kumar"/>
    <n v="2500000"/>
    <s v="INR"/>
    <n v="0"/>
    <s v="8/31/22"/>
    <s v="Sales"/>
    <s v="stat_kcR4fZg7TU7jjk1jAVua3qGLRS4J5uFayEjK5j02wtv"/>
    <s v="Unqualified"/>
    <n v="0"/>
    <s v="OpportunityStatusType.Lost"/>
    <m/>
    <x v="1"/>
    <s v="GMC"/>
    <s v="lead_bLwWftoRNEx2xAt9rFQumnUgFLPLkdJnHF4XVQrs43E"/>
    <s v="Tuaman"/>
    <s v="Aditya Binani"/>
    <s v="user_Iwn6da5WKkZqwUySK0oUuCb72pFP5WEm4zAb92ijqFe"/>
    <s v="Sonal Paithankar"/>
    <s v="2022-06-13 07:53:06.091000+00:00"/>
    <s v="2022-08-01 13:04:09.050000+00:00"/>
    <m/>
    <s v="Kolkata"/>
    <m/>
    <m/>
    <m/>
    <n v="500"/>
    <m/>
    <m/>
    <m/>
    <m/>
    <m/>
    <m/>
    <m/>
    <m/>
    <m/>
    <m/>
    <m/>
    <s v="Construction &amp; Real Estate"/>
    <m/>
    <m/>
    <m/>
    <m/>
    <m/>
    <m/>
    <m/>
    <m/>
    <m/>
    <m/>
    <m/>
    <m/>
    <m/>
    <m/>
    <s v="user_g5Yw4Z4XnIbmcGhJO80vdtFdd5ElcDlgYO3q8l82ODn"/>
    <s v="Aditya Binani"/>
    <m/>
    <m/>
    <s v="September"/>
    <m/>
    <m/>
    <m/>
    <s v="Lead Magnet Lead"/>
    <m/>
    <m/>
    <m/>
    <s v="2021-09-16 06:30:32.095000+00:00"/>
    <s v="2022-09-23 11:22:50.357000+00:00"/>
    <m/>
  </r>
  <r>
    <s v="Vrushali Kummar"/>
    <n v="5500000"/>
    <s v="INR"/>
    <n v="0"/>
    <d v="2022-01-08T00:00:00"/>
    <s v="Sales"/>
    <s v="stat_1hn9nRJaLbI53NxPuSQgo90kRpbpKsFlwN4oEGNUTdO"/>
    <s v="Lost"/>
    <n v="0"/>
    <s v="OpportunityStatusType.Lost"/>
    <m/>
    <x v="1"/>
    <s v="GMC (1+3)-Renewal"/>
    <s v="lead_hKYZkTH1qT4ZP3FotFqv606QQL8fWik6ec5IIgh1kDb"/>
    <s v="Clarion Technologies Pvt Ltd"/>
    <s v="Bhairavi Jog"/>
    <s v="user_TZzywQwym26DjuswO479pxRhNKX152z8X1haCx2vcst"/>
    <s v="Vrushali Kummar"/>
    <s v="2022-07-29 11:52:48.235000+00:00"/>
    <s v="2022-08-01 13:45:05.724000+00:00"/>
    <m/>
    <s v="Pune"/>
    <m/>
    <s v="2020-08-20 09:04:46+00:00"/>
    <m/>
    <n v="600"/>
    <m/>
    <m/>
    <m/>
    <m/>
    <m/>
    <m/>
    <m/>
    <s v="PAID_SOCIAL"/>
    <m/>
    <m/>
    <m/>
    <s v="IT Services &amp; IT Consulting"/>
    <m/>
    <m/>
    <m/>
    <m/>
    <m/>
    <m/>
    <m/>
    <m/>
    <m/>
    <m/>
    <m/>
    <m/>
    <s v="Sakshi Soni"/>
    <m/>
    <s v="user_228eUmsdKIb9OItgmiDq1zD4aPZ1eqiapbaLAGeBf8g"/>
    <s v="Bhairavi Jog"/>
    <m/>
    <m/>
    <s v="August"/>
    <s v="Cold Call"/>
    <s v="Mr. E"/>
    <m/>
    <s v="Nameless Lead"/>
    <m/>
    <m/>
    <m/>
    <s v="2020-12-06 09:47:02.074000+00:00"/>
    <s v="2022-09-16 09:10:23.698000+00:00"/>
    <s v="GMC"/>
  </r>
  <r>
    <s v="Mayur Gadiyar"/>
    <n v="1300000"/>
    <s v="INR"/>
    <n v="0"/>
    <s v="7/31/22"/>
    <s v="Sales"/>
    <s v="stat_1hn9nRJaLbI53NxPuSQgo90kRpbpKsFlwN4oEGNUTdO"/>
    <s v="Lost"/>
    <n v="0"/>
    <s v="OpportunityStatusType.Lost"/>
    <s v="cont_M6d0ALJ5P1rmVaQv9bceIDuwfXTCyBKOBUUnZXOuvRy"/>
    <x v="418"/>
    <s v="Client wanted quote from PSU , we had quote from Iffco Tokio."/>
    <s v="lead_2fHvmCe9ymb8E8J5M7FMC8q42DJYkuEtIR8K5ix6bGO"/>
    <s v="Times Strategic Solutions ltd"/>
    <s v="Prateek Wadhwa"/>
    <s v="user_bdUPAGjcS7p6513So3N4g3aWNS5HuBuVJi7bvCPAsLt"/>
    <s v="Mayur Gadiyar"/>
    <s v="2022-07-25 04:32:32.211000+00:00"/>
    <s v="2022-08-01 12:39:01.465000+00:00"/>
    <m/>
    <s v="Mumbai"/>
    <m/>
    <m/>
    <m/>
    <n v="9"/>
    <m/>
    <m/>
    <m/>
    <m/>
    <m/>
    <m/>
    <m/>
    <m/>
    <m/>
    <m/>
    <m/>
    <s v="Others"/>
    <m/>
    <m/>
    <m/>
    <m/>
    <m/>
    <m/>
    <m/>
    <m/>
    <m/>
    <m/>
    <m/>
    <m/>
    <s v="Aniket Vahile"/>
    <m/>
    <s v="user_FdWFezbLzkYQcGsBUsjZO25nr2poK2nRbqV47Rs5Kfm"/>
    <s v="Prateek Wadhwa"/>
    <m/>
    <m/>
    <s v="July"/>
    <s v="Cold Call"/>
    <s v="Naukri.com"/>
    <m/>
    <m/>
    <m/>
    <m/>
    <m/>
    <s v="2022-07-12 04:12:37.679000+00:00"/>
    <s v="2022-09-12 09:53:03.675000+00:00"/>
    <s v="GMC"/>
  </r>
  <r>
    <s v="Vrushali Kummar"/>
    <n v="3500000"/>
    <s v="INR"/>
    <n v="0"/>
    <s v="7/21/22"/>
    <s v="Sales"/>
    <s v="stat_kcR4fZg7TU7jjk1jAVua3qGLRS4J5uFayEjK5j02wtv"/>
    <s v="Unqualified"/>
    <n v="0"/>
    <s v="OpportunityStatusType.Lost"/>
    <m/>
    <x v="1"/>
    <s v="GTL (Renewal) client refused to share covid status for GTL"/>
    <s v="lead_LuT7Mm6Zgxr4eSjW1ZfcZx7eMshxi1C4bkuLLXTffCH"/>
    <s v="Calsoft"/>
    <s v="Bhairavi Jog"/>
    <s v="user_TZzywQwym26DjuswO479pxRhNKX152z8X1haCx2vcst"/>
    <s v="Vrushali Kummar"/>
    <s v="2022-07-06 11:39:01.896000+00:00"/>
    <s v="2022-08-01 12:57:45.164000+00:00"/>
    <m/>
    <s v="Pune"/>
    <m/>
    <s v="2021-06-16 05:14:22+00:00"/>
    <m/>
    <n v="1132"/>
    <m/>
    <m/>
    <m/>
    <m/>
    <m/>
    <m/>
    <m/>
    <s v="PAID_SOCIAL"/>
    <m/>
    <m/>
    <m/>
    <s v="IT Services &amp; IT Consulting; Others"/>
    <s v="star health"/>
    <m/>
    <m/>
    <m/>
    <m/>
    <m/>
    <m/>
    <m/>
    <m/>
    <m/>
    <m/>
    <m/>
    <s v="Aniket Vahile; Deepak Yadav"/>
    <m/>
    <s v="user_228eUmsdKIb9OItgmiDq1zD4aPZ1eqiapbaLAGeBf8g"/>
    <s v="Bhairavi Jog"/>
    <s v="Anjali Nishu"/>
    <m/>
    <s v="July; March"/>
    <s v="Gated Content; Inbound"/>
    <s v="Inbound via website"/>
    <m/>
    <s v="Sameer Feb Outbound'21"/>
    <m/>
    <m/>
    <m/>
    <s v="2021-01-27 07:08:22.669000+00:00"/>
    <s v="2022-10-10 03:08:55.952000+00:00"/>
    <s v="GTL"/>
  </r>
  <r>
    <s v="Moziez Chamadia"/>
    <n v="1500000"/>
    <s v="INR"/>
    <n v="0"/>
    <s v="7/31/22"/>
    <s v="Sales"/>
    <s v="stat_1hn9nRJaLbI53NxPuSQgo90kRpbpKsFlwN4oEGNUTdO"/>
    <s v="Lost"/>
    <n v="0"/>
    <s v="OpportunityStatusType.Lost"/>
    <m/>
    <x v="1"/>
    <m/>
    <s v="lead_ImStyiAnurHVkpQXD3NMt5Rf4QcKJ0sadKRvmfw6pYb"/>
    <s v="Zteck Consulting"/>
    <s v="Shreya Solanki"/>
    <s v="user_IgNfKH7wuLLjHvexoMm2PXWcnF3zYft0ZbMTyfwKRUg"/>
    <s v="Moziez Chamadia"/>
    <s v="2022-07-14 12:37:43.611000+00:00"/>
    <s v="2022-08-01 12:27:19.872000+00:00"/>
    <m/>
    <s v="Nashik"/>
    <m/>
    <s v="2022-07-05 15:52:25+00:00"/>
    <m/>
    <n v="190"/>
    <m/>
    <m/>
    <m/>
    <m/>
    <m/>
    <m/>
    <m/>
    <s v="PAID_SEARCH"/>
    <m/>
    <m/>
    <m/>
    <m/>
    <m/>
    <m/>
    <m/>
    <m/>
    <m/>
    <m/>
    <m/>
    <m/>
    <m/>
    <m/>
    <m/>
    <m/>
    <m/>
    <m/>
    <s v="user_Jujy0sFufO9J3qwY7aNpCCnF6nFZMrfvciNEydEzhaI"/>
    <s v="Shreya Solanki"/>
    <m/>
    <m/>
    <s v="August"/>
    <s v="Inbound"/>
    <s v="Inbound via website"/>
    <m/>
    <s v="Employee Count 190"/>
    <m/>
    <m/>
    <m/>
    <s v="2022-07-05 15:55:18.743000+00:00"/>
    <s v="2022-08-12 08:33:15.963000+00:00"/>
    <m/>
  </r>
  <r>
    <s v="Moziez Chamadia"/>
    <n v="2000000"/>
    <s v="INR"/>
    <n v="0"/>
    <s v="7/31/22"/>
    <s v="Sales"/>
    <s v="stat_1hn9nRJaLbI53NxPuSQgo90kRpbpKsFlwN4oEGNUTdO"/>
    <s v="Lost"/>
    <n v="0"/>
    <s v="OpportunityStatusType.Lost"/>
    <m/>
    <x v="1"/>
    <m/>
    <s v="lead_BXNEmtjhpog3tiPKYcQxaC7ByDMP7mgX2myJ9JZISZh"/>
    <s v="Sridevi Tool Engineers Pvt Ltd"/>
    <s v="Kaushlya Bhavsar"/>
    <s v="user_IgNfKH7wuLLjHvexoMm2PXWcnF3zYft0ZbMTyfwKRUg"/>
    <s v="Moziez Chamadia"/>
    <s v="2022-06-08 07:38:47.214000+00:00"/>
    <s v="2022-08-01 12:26:19.950000+00:00"/>
    <m/>
    <s v="Mumbai"/>
    <m/>
    <m/>
    <m/>
    <n v="250"/>
    <m/>
    <m/>
    <m/>
    <m/>
    <m/>
    <m/>
    <m/>
    <s v="PAID_SOCIAL"/>
    <m/>
    <m/>
    <m/>
    <s v="Manufacturing"/>
    <m/>
    <m/>
    <m/>
    <m/>
    <m/>
    <m/>
    <m/>
    <m/>
    <m/>
    <m/>
    <m/>
    <m/>
    <s v="Mrunmay Jalgaonkar"/>
    <m/>
    <s v="user_FdWFezbLzkYQcGsBUsjZO25nr2poK2nRbqV47Rs5Kfm"/>
    <s v="Prateek Wadhwa"/>
    <m/>
    <m/>
    <s v="July"/>
    <s v="Gated Content"/>
    <s v="Naukri.com"/>
    <m/>
    <s v="Employee Engagement Handbook"/>
    <m/>
    <m/>
    <m/>
    <s v="2022-06-03 09:06:49.058000+00:00"/>
    <s v="2022-09-01 10:43:16.591000+00:00"/>
    <s v="GMC"/>
  </r>
  <r>
    <s v="Navin Panjwani"/>
    <n v="42750"/>
    <s v="INR"/>
    <n v="100"/>
    <d v="2022-01-08T00:00:00"/>
    <s v="Sales"/>
    <s v="stat_OZRiD1474QRJIpvnjHCZfiIvKcVD6mIKSSTzg8SwDVx"/>
    <s v="Won- Payment Completed"/>
    <n v="1"/>
    <s v="OpportunityStatusType.Won"/>
    <s v="cont_x0sbtW4HFse7U6JHcv001woKcowV0fIBP6XsNvJLmoM"/>
    <x v="419"/>
    <m/>
    <s v="lead_ng02z5594xkhJAgD4aNnTq4cMFzRNhmHPB8RI2rLSWf"/>
    <s v="Alleset ( Renewal )"/>
    <s v="Harmanjit Singh"/>
    <s v="user_sD3YjSs92XKUfD0OPHeo886g6tW6aCM0iUhX5VVUuJi"/>
    <s v="Navin Panjwani"/>
    <s v="2022-07-05 08:05:17.072000+00:00"/>
    <s v="2022-08-01 12:19:36.394000+00:00"/>
    <m/>
    <s v="Mumbai"/>
    <m/>
    <m/>
    <m/>
    <n v="45"/>
    <m/>
    <m/>
    <m/>
    <m/>
    <m/>
    <m/>
    <m/>
    <m/>
    <m/>
    <m/>
    <m/>
    <m/>
    <m/>
    <m/>
    <m/>
    <m/>
    <m/>
    <m/>
    <m/>
    <m/>
    <m/>
    <m/>
    <m/>
    <m/>
    <m/>
    <m/>
    <s v="user_lwF8ctKa5IyxqATpO2EOw2h0AEPiCMHOgewiH38Ei77"/>
    <s v="Harmanjit Singh"/>
    <m/>
    <m/>
    <s v="July"/>
    <s v="Gated Content"/>
    <m/>
    <m/>
    <s v="Employee Wellness Handbook"/>
    <m/>
    <m/>
    <m/>
    <s v="2022-03-12 03:55:19.044000+00:00"/>
    <s v="2022-08-03 07:33:27.232000+00:00"/>
    <s v="GPA"/>
  </r>
  <r>
    <s v="Navin Panjwani"/>
    <n v="193000"/>
    <s v="INR"/>
    <n v="100"/>
    <d v="2022-01-08T00:00:00"/>
    <s v="Sales"/>
    <s v="stat_OZRiD1474QRJIpvnjHCZfiIvKcVD6mIKSSTzg8SwDVx"/>
    <s v="Won- Payment Completed"/>
    <n v="1"/>
    <s v="OpportunityStatusType.Won"/>
    <s v="cont_x0sbtW4HFse7U6JHcv001woKcowV0fIBP6XsNvJLmoM"/>
    <x v="419"/>
    <m/>
    <s v="lead_ng02z5594xkhJAgD4aNnTq4cMFzRNhmHPB8RI2rLSWf"/>
    <s v="Alleset ( Renewal )"/>
    <s v="Harmanjit Singh"/>
    <s v="user_sD3YjSs92XKUfD0OPHeo886g6tW6aCM0iUhX5VVUuJi"/>
    <s v="Navin Panjwani"/>
    <s v="2022-05-02 10:29:28.507000+00:00"/>
    <s v="2022-08-01 12:19:28.488000+00:00"/>
    <m/>
    <s v="Mumbai"/>
    <m/>
    <m/>
    <m/>
    <n v="45"/>
    <m/>
    <m/>
    <m/>
    <m/>
    <m/>
    <m/>
    <m/>
    <m/>
    <m/>
    <m/>
    <m/>
    <m/>
    <m/>
    <m/>
    <m/>
    <m/>
    <m/>
    <m/>
    <m/>
    <m/>
    <m/>
    <m/>
    <m/>
    <m/>
    <m/>
    <m/>
    <s v="user_lwF8ctKa5IyxqATpO2EOw2h0AEPiCMHOgewiH38Ei77"/>
    <s v="Harmanjit Singh"/>
    <m/>
    <m/>
    <s v="July"/>
    <s v="Gated Content"/>
    <m/>
    <m/>
    <s v="Employee Wellness Handbook"/>
    <m/>
    <m/>
    <m/>
    <s v="2022-03-12 03:55:19.044000+00:00"/>
    <s v="2022-08-03 07:33:27.232000+00:00"/>
    <s v="GMC"/>
  </r>
  <r>
    <s v="Navin Panjwani"/>
    <n v="300000"/>
    <s v="INR"/>
    <n v="0"/>
    <s v="8/15/22"/>
    <s v="Sales"/>
    <s v="stat_kcR4fZg7TU7jjk1jAVua3qGLRS4J5uFayEjK5j02wtv"/>
    <s v="Unqualified"/>
    <n v="0"/>
    <s v="OpportunityStatusType.Lost"/>
    <m/>
    <x v="1"/>
    <m/>
    <s v="lead_OtS21UfBKL8T14fzvg7Uegyd38Uf1QfkvCgz1BSm2ll"/>
    <s v="KEVA KAIPO INDUSTRIES PVT LTD MAHARASHTRA"/>
    <s v="Kaushlya Bhavsar"/>
    <s v="user_sD3YjSs92XKUfD0OPHeo886g6tW6aCM0iUhX5VVUuJi"/>
    <s v="Navin Panjwani"/>
    <s v="2022-06-23 11:34:25.011000+00:00"/>
    <s v="2022-08-01 11:15:34.280000+00:00"/>
    <m/>
    <s v="Ahmednagar"/>
    <m/>
    <m/>
    <m/>
    <n v="104"/>
    <m/>
    <m/>
    <m/>
    <m/>
    <m/>
    <m/>
    <m/>
    <s v="PAID_SOCIAL"/>
    <m/>
    <m/>
    <m/>
    <s v="Health, Wellness &amp; Fitness"/>
    <m/>
    <m/>
    <m/>
    <m/>
    <m/>
    <m/>
    <m/>
    <m/>
    <m/>
    <m/>
    <m/>
    <m/>
    <m/>
    <m/>
    <s v="user_vMd4rmcrSbjykdyL2J7rrYn84SWdcNc5FKligrmItPw"/>
    <s v="Shreenath Bhat"/>
    <m/>
    <m/>
    <s v="April; August"/>
    <s v="Gated Content"/>
    <m/>
    <m/>
    <s v="Employee Engagement Handbook"/>
    <m/>
    <m/>
    <m/>
    <s v="2022-06-16 16:45:32.270000+00:00"/>
    <s v="2022-09-13 04:47:05.641000+00:00"/>
    <s v="GMC"/>
  </r>
  <r>
    <s v="Abhiroop Ganguly"/>
    <n v="4000000"/>
    <s v="INR"/>
    <n v="0"/>
    <d v="2022-12-08T00:00:00"/>
    <s v="Sales"/>
    <s v="stat_kcR4fZg7TU7jjk1jAVua3qGLRS4J5uFayEjK5j02wtv"/>
    <s v="Unqualified"/>
    <n v="0"/>
    <s v="OpportunityStatusType.Lost"/>
    <s v="cont_bbmYUYD1UbhgrcCwVx3e4xd8JyCsfWji6ixx4l7K0Bt"/>
    <x v="420"/>
    <m/>
    <s v="lead_BUDzAgPGYPlBvLtcIl74XQoHpD1hb36qYABlus6Iz2u"/>
    <s v="Softdel"/>
    <s v="Sarvesh Pawar"/>
    <s v="user_U27GK6WjhLhUhi1EDKXV57xMpn8n8DMIOjci1q3UReZ"/>
    <s v="Abhiroop Ganguly"/>
    <s v="2022-07-22 11:27:26.982000+00:00"/>
    <s v="2022-08-01 11:02:08.870000+00:00"/>
    <m/>
    <s v="Pune"/>
    <m/>
    <m/>
    <m/>
    <n v="300"/>
    <m/>
    <m/>
    <m/>
    <m/>
    <m/>
    <m/>
    <m/>
    <m/>
    <m/>
    <m/>
    <m/>
    <m/>
    <m/>
    <m/>
    <m/>
    <m/>
    <m/>
    <m/>
    <m/>
    <m/>
    <m/>
    <m/>
    <m/>
    <m/>
    <s v="Sakshi Soni"/>
    <m/>
    <s v="user_A8KOTZADnUtEQOLt4nSLAmteNStuGh80js75RYjrXVt"/>
    <s v="Sarvesh Pawar"/>
    <m/>
    <m/>
    <s v="August"/>
    <s v="Cold Call"/>
    <s v="Linkedin"/>
    <m/>
    <s v="Employee Engagement Handbook"/>
    <m/>
    <m/>
    <m/>
    <s v="2022-01-10 13:09:14.094000+00:00"/>
    <s v="2022-08-08 12:12:56.968000+00:00"/>
    <s v="GMC"/>
  </r>
  <r>
    <s v="Abhiroop Ganguly"/>
    <n v="50000"/>
    <s v="INR"/>
    <n v="0"/>
    <d v="2022-09-08T00:00:00"/>
    <s v="Sales"/>
    <s v="stat_kcR4fZg7TU7jjk1jAVua3qGLRS4J5uFayEjK5j02wtv"/>
    <s v="Unqualified"/>
    <n v="0"/>
    <s v="OpportunityStatusType.Lost"/>
    <s v="cont_bbmYUYD1UbhgrcCwVx3e4xd8JyCsfWji6ixx4l7K0Bt"/>
    <x v="420"/>
    <m/>
    <s v="lead_BUDzAgPGYPlBvLtcIl74XQoHpD1hb36qYABlus6Iz2u"/>
    <s v="Softdel"/>
    <s v="Sarvesh Pawar"/>
    <s v="user_U27GK6WjhLhUhi1EDKXV57xMpn8n8DMIOjci1q3UReZ"/>
    <s v="Abhiroop Ganguly"/>
    <s v="2022-07-22 11:26:51.581000+00:00"/>
    <s v="2022-08-01 11:01:56.546000+00:00"/>
    <m/>
    <s v="Pune"/>
    <m/>
    <m/>
    <m/>
    <n v="300"/>
    <m/>
    <m/>
    <m/>
    <m/>
    <m/>
    <m/>
    <m/>
    <m/>
    <m/>
    <m/>
    <m/>
    <m/>
    <m/>
    <m/>
    <m/>
    <m/>
    <m/>
    <m/>
    <m/>
    <m/>
    <m/>
    <m/>
    <m/>
    <m/>
    <s v="Sakshi Soni"/>
    <m/>
    <s v="user_A8KOTZADnUtEQOLt4nSLAmteNStuGh80js75RYjrXVt"/>
    <s v="Sarvesh Pawar"/>
    <m/>
    <m/>
    <s v="August"/>
    <s v="Cold Call"/>
    <s v="Linkedin"/>
    <m/>
    <s v="Employee Engagement Handbook"/>
    <m/>
    <m/>
    <m/>
    <s v="2022-01-10 13:09:14.094000+00:00"/>
    <s v="2022-08-08 12:12:56.968000+00:00"/>
    <s v="GPA"/>
  </r>
  <r>
    <s v="Vrushali Kummar"/>
    <n v="1000000"/>
    <s v="INR"/>
    <n v="0"/>
    <s v="8/31/22"/>
    <s v="Sales"/>
    <s v="stat_1hn9nRJaLbI53NxPuSQgo90kRpbpKsFlwN4oEGNUTdO"/>
    <s v="Lost"/>
    <n v="0"/>
    <s v="OpportunityStatusType.Lost"/>
    <m/>
    <x v="1"/>
    <s v="GMC -Renewal - opp handed over post expiring"/>
    <s v="lead_xRx5s0c8HbQsvCZzcWutlw94rrrEuX4SExOQKBPthtO"/>
    <s v="All India Football Federation"/>
    <s v="Bharti Bankey"/>
    <s v="user_TZzywQwym26DjuswO479pxRhNKX152z8X1haCx2vcst"/>
    <s v="Vrushali Kummar"/>
    <s v="2022-04-08 12:10:17.478000+00:00"/>
    <s v="2022-08-01 10:57:32.577000+00:00"/>
    <m/>
    <s v="Delhi"/>
    <m/>
    <s v="2022-04-04 13:01:03+00:00"/>
    <m/>
    <n v="50"/>
    <m/>
    <m/>
    <m/>
    <m/>
    <m/>
    <m/>
    <m/>
    <m/>
    <m/>
    <m/>
    <m/>
    <s v="Sports &amp; Entertainment"/>
    <m/>
    <m/>
    <m/>
    <m/>
    <m/>
    <m/>
    <m/>
    <m/>
    <m/>
    <m/>
    <m/>
    <m/>
    <s v="Jitin Gopi"/>
    <m/>
    <s v="user_aM3WaaSUQQmaNnsm9l2FQRVWUEr8RN2ZdXzsuQUalQ3"/>
    <s v="Bharti Bankey"/>
    <m/>
    <m/>
    <s v="August; July"/>
    <s v="Gated Content; Inbound"/>
    <s v="Inbound via website"/>
    <m/>
    <s v="Employee Count 100"/>
    <m/>
    <m/>
    <m/>
    <s v="2021-12-16 14:19:42.630000+00:00"/>
    <s v="2022-08-01 10:58:31.014000+00:00"/>
    <m/>
  </r>
  <r>
    <s v="Vrushali Kummar"/>
    <n v="50000"/>
    <s v="INR"/>
    <n v="0"/>
    <s v="8/31/22"/>
    <s v="Sales"/>
    <s v="stat_1hn9nRJaLbI53NxPuSQgo90kRpbpKsFlwN4oEGNUTdO"/>
    <s v="Lost"/>
    <n v="0"/>
    <s v="OpportunityStatusType.Lost"/>
    <m/>
    <x v="1"/>
    <s v="GPA-policy expired - opp handed over post expiring"/>
    <s v="lead_xRx5s0c8HbQsvCZzcWutlw94rrrEuX4SExOQKBPthtO"/>
    <s v="All India Football Federation"/>
    <s v="Bharti Bankey"/>
    <s v="user_TZzywQwym26DjuswO479pxRhNKX152z8X1haCx2vcst"/>
    <s v="Vrushali Kummar"/>
    <s v="2022-04-08 12:10:47.333000+00:00"/>
    <s v="2022-08-01 10:58:30.936000+00:00"/>
    <m/>
    <s v="Delhi"/>
    <m/>
    <s v="2022-04-04 13:01:03+00:00"/>
    <m/>
    <n v="50"/>
    <m/>
    <m/>
    <m/>
    <m/>
    <m/>
    <m/>
    <m/>
    <m/>
    <m/>
    <m/>
    <m/>
    <s v="Sports &amp; Entertainment"/>
    <m/>
    <m/>
    <m/>
    <m/>
    <m/>
    <m/>
    <m/>
    <m/>
    <m/>
    <m/>
    <m/>
    <m/>
    <s v="Jitin Gopi"/>
    <m/>
    <s v="user_aM3WaaSUQQmaNnsm9l2FQRVWUEr8RN2ZdXzsuQUalQ3"/>
    <s v="Bharti Bankey"/>
    <m/>
    <m/>
    <s v="August; July"/>
    <s v="Gated Content; Inbound"/>
    <s v="Inbound via website"/>
    <m/>
    <s v="Employee Count 100"/>
    <m/>
    <m/>
    <m/>
    <s v="2021-12-16 14:19:42.630000+00:00"/>
    <s v="2022-08-01 10:58:31.014000+00:00"/>
    <m/>
  </r>
  <r>
    <s v="Navin Panjwani"/>
    <n v="200000"/>
    <s v="INR"/>
    <n v="0"/>
    <s v="8/31/22"/>
    <s v="Sales"/>
    <s v="stat_1hn9nRJaLbI53NxPuSQgo90kRpbpKsFlwN4oEGNUTdO"/>
    <s v="Lost"/>
    <n v="0"/>
    <s v="OpportunityStatusType.Lost"/>
    <m/>
    <x v="1"/>
    <m/>
    <s v="lead_by9UdnuUjI2EG1Dl6oTBAZ6b7bCRDhXTlI3hpwONIpX"/>
    <s v="Hugosave ( Fresh )"/>
    <s v="Kaushlya Bhavsar"/>
    <s v="user_sD3YjSs92XKUfD0OPHeo886g6tW6aCM0iUhX5VVUuJi"/>
    <s v="Navin Panjwani"/>
    <s v="2022-04-20 10:15:53.293000+00:00"/>
    <s v="2022-08-01 09:24:55.841000+00:00"/>
    <m/>
    <m/>
    <m/>
    <s v="2022-04-12 09:10:35+00:00"/>
    <m/>
    <n v="25"/>
    <m/>
    <m/>
    <m/>
    <m/>
    <m/>
    <m/>
    <m/>
    <s v="PAID_SEARCH"/>
    <m/>
    <m/>
    <m/>
    <m/>
    <m/>
    <m/>
    <m/>
    <m/>
    <m/>
    <m/>
    <m/>
    <m/>
    <m/>
    <m/>
    <m/>
    <m/>
    <m/>
    <m/>
    <s v="user_hHzEI8aaFubIuMSRtZFdLLN0nHQemBBpkBNLZGwVt3v"/>
    <s v="Anjali Joshi"/>
    <s v="Siddharth Angolkar"/>
    <m/>
    <s v="May"/>
    <s v="Inbound"/>
    <s v="Inbound via website"/>
    <m/>
    <s v="Employee Count 25"/>
    <m/>
    <m/>
    <m/>
    <s v="2022-04-12 09:13:20.426000+00:00"/>
    <s v="2022-09-01 09:30:56.155000+00:00"/>
    <s v="GMC"/>
  </r>
  <r>
    <s v="Abhiroop Ganguly"/>
    <n v="100000"/>
    <s v="INR"/>
    <n v="0"/>
    <d v="2022-11-08T00:00:00"/>
    <s v="Sales"/>
    <s v="stat_kcR4fZg7TU7jjk1jAVua3qGLRS4J5uFayEjK5j02wtv"/>
    <s v="Unqualified"/>
    <n v="0"/>
    <s v="OpportunityStatusType.Lost"/>
    <s v="cont_u3YBdYEDO4BfvmrBOE6UBf69zvJgGQEMzpzMIVPzGdt"/>
    <x v="421"/>
    <m/>
    <s v="lead_MxSyzZc0ztZ1qaK94mRVQ8RKyAdT2kmMigttwsJQB5n"/>
    <s v="GRP Ltd."/>
    <s v="Sarvesh Pawar"/>
    <s v="user_U27GK6WjhLhUhi1EDKXV57xMpn8n8DMIOjci1q3UReZ"/>
    <s v="Abhiroop Ganguly"/>
    <s v="2022-06-30 09:41:44.707000+00:00"/>
    <s v="2022-08-01 09:18:15.926000+00:00"/>
    <m/>
    <s v="Mumbai"/>
    <m/>
    <m/>
    <m/>
    <n v="300"/>
    <m/>
    <m/>
    <m/>
    <m/>
    <m/>
    <m/>
    <m/>
    <s v="PAID_SOCIAL"/>
    <m/>
    <m/>
    <m/>
    <s v="Automotive"/>
    <m/>
    <m/>
    <m/>
    <m/>
    <m/>
    <m/>
    <m/>
    <m/>
    <m/>
    <m/>
    <m/>
    <m/>
    <s v="Sakshi Soni"/>
    <m/>
    <s v="user_A8KOTZADnUtEQOLt4nSLAmteNStuGh80js75RYjrXVt"/>
    <s v="Sarvesh Pawar"/>
    <m/>
    <m/>
    <s v="August"/>
    <s v="Gated Content"/>
    <m/>
    <m/>
    <s v="Downloaded the guide: Employee Wellness Handbook"/>
    <m/>
    <m/>
    <m/>
    <s v="2021-08-05 07:12:37.770000+00:00"/>
    <s v="2022-10-04 10:59:25.875000+00:00"/>
    <s v="GPA"/>
  </r>
  <r>
    <s v="Abhiroop Ganguly"/>
    <n v="1800000"/>
    <s v="INR"/>
    <n v="0"/>
    <d v="2022-01-08T00:00:00"/>
    <s v="Sales"/>
    <s v="stat_1hn9nRJaLbI53NxPuSQgo90kRpbpKsFlwN4oEGNUTdO"/>
    <s v="Lost"/>
    <n v="0"/>
    <s v="OpportunityStatusType.Lost"/>
    <m/>
    <x v="1"/>
    <s v="GMC (1+3)- Renewal"/>
    <s v="lead_VuoxkcmkyRQ6r1EuUQmCZJYp5PBHNsXNmPCp35bFypl"/>
    <s v="AIT Global India Pvt. Ltd."/>
    <s v="Bhairavi Jog"/>
    <s v="user_U27GK6WjhLhUhi1EDKXV57xMpn8n8DMIOjci1q3UReZ"/>
    <s v="Abhiroop Ganguly"/>
    <s v="2022-06-22 09:16:17.119000+00:00"/>
    <s v="2022-08-01 09:24:21.411000+00:00"/>
    <m/>
    <s v="Pune"/>
    <m/>
    <s v="2020-09-10 18:40:51+00:00"/>
    <m/>
    <n v="246"/>
    <m/>
    <m/>
    <m/>
    <m/>
    <m/>
    <m/>
    <m/>
    <m/>
    <m/>
    <m/>
    <m/>
    <s v="IT Services &amp; IT Consulting"/>
    <m/>
    <m/>
    <m/>
    <m/>
    <m/>
    <m/>
    <m/>
    <m/>
    <m/>
    <m/>
    <m/>
    <m/>
    <s v="Deepak Yadav"/>
    <m/>
    <s v="user_228eUmsdKIb9OItgmiDq1zD4aPZ1eqiapbaLAGeBf8g"/>
    <s v="Bhairavi Jog"/>
    <s v="Anjali Nishu"/>
    <m/>
    <s v="July"/>
    <s v="Cold Call"/>
    <s v="Lusha"/>
    <m/>
    <m/>
    <m/>
    <m/>
    <m/>
    <s v="2020-12-06 09:46:46.210000+00:00"/>
    <s v="2022-08-02 06:55:28.033000+00:00"/>
    <s v="GMC"/>
  </r>
  <r>
    <s v="Abhiroop Ganguly"/>
    <n v="1500000"/>
    <s v="INR"/>
    <n v="0"/>
    <d v="2022-11-08T00:00:00"/>
    <s v="Sales"/>
    <s v="stat_kcR4fZg7TU7jjk1jAVua3qGLRS4J5uFayEjK5j02wtv"/>
    <s v="Unqualified"/>
    <n v="0"/>
    <s v="OpportunityStatusType.Lost"/>
    <s v="cont_u3YBdYEDO4BfvmrBOE6UBf69zvJgGQEMzpzMIVPzGdt"/>
    <x v="421"/>
    <m/>
    <s v="lead_MxSyzZc0ztZ1qaK94mRVQ8RKyAdT2kmMigttwsJQB5n"/>
    <s v="GRP Ltd."/>
    <s v="Sarvesh Pawar"/>
    <s v="user_U27GK6WjhLhUhi1EDKXV57xMpn8n8DMIOjci1q3UReZ"/>
    <s v="Abhiroop Ganguly"/>
    <s v="2022-06-30 09:40:49.693000+00:00"/>
    <s v="2022-08-01 09:19:29.101000+00:00"/>
    <m/>
    <s v="Mumbai"/>
    <m/>
    <m/>
    <m/>
    <n v="300"/>
    <m/>
    <m/>
    <m/>
    <m/>
    <m/>
    <m/>
    <m/>
    <s v="PAID_SOCIAL"/>
    <m/>
    <m/>
    <m/>
    <s v="Automotive"/>
    <m/>
    <m/>
    <m/>
    <m/>
    <m/>
    <m/>
    <m/>
    <m/>
    <m/>
    <m/>
    <m/>
    <m/>
    <s v="Sakshi Soni"/>
    <m/>
    <s v="user_A8KOTZADnUtEQOLt4nSLAmteNStuGh80js75RYjrXVt"/>
    <s v="Sarvesh Pawar"/>
    <m/>
    <m/>
    <s v="August"/>
    <s v="Gated Content"/>
    <m/>
    <m/>
    <s v="Downloaded the guide: Employee Wellness Handbook"/>
    <m/>
    <m/>
    <m/>
    <s v="2021-08-05 07:12:37.770000+00:00"/>
    <s v="2022-10-04 10:59:25.875000+00:00"/>
    <s v="GTL"/>
  </r>
  <r>
    <s v="Omkar Ghate"/>
    <n v="1000000"/>
    <s v="INR"/>
    <n v="0"/>
    <s v="8/31/22"/>
    <s v="Sales"/>
    <s v="stat_kcR4fZg7TU7jjk1jAVua3qGLRS4J5uFayEjK5j02wtv"/>
    <s v="Unqualified"/>
    <n v="0"/>
    <s v="OpportunityStatusType.Lost"/>
    <s v="cont_unAhqZ412RrhH1jgSLX8dIoDJx9mzaQbLKkiY6Cm2Oe"/>
    <x v="422"/>
    <s v="New policy"/>
    <s v="lead_rR7lmhkbD9SkJNi9PLENg5MFDYK07o7JFuKqnix9O9s"/>
    <s v="Pharande Promoters &amp; Builders - Pune"/>
    <s v="Daniel Patra"/>
    <s v="user_9SBRjyF0n4iWuhUdqRyQkFhl2J4uyNKhFWvvJEvunX8"/>
    <s v="Omkar Ghate"/>
    <s v="2022-07-05 12:03:30.213000+00:00"/>
    <s v="2022-08-01 09:18:14.834000+00:00"/>
    <m/>
    <s v="Pune"/>
    <m/>
    <m/>
    <m/>
    <n v="350"/>
    <m/>
    <m/>
    <m/>
    <m/>
    <m/>
    <m/>
    <m/>
    <m/>
    <m/>
    <m/>
    <m/>
    <m/>
    <m/>
    <m/>
    <m/>
    <m/>
    <m/>
    <m/>
    <m/>
    <m/>
    <m/>
    <m/>
    <m/>
    <m/>
    <s v="Sakshi Soni"/>
    <m/>
    <s v="user_A8KOTZADnUtEQOLt4nSLAmteNStuGh80js75RYjrXVt"/>
    <s v="Sarvesh Pawar"/>
    <m/>
    <m/>
    <s v="October"/>
    <s v="Cold Call"/>
    <s v="Naukri.com"/>
    <m/>
    <m/>
    <m/>
    <m/>
    <m/>
    <s v="2022-06-27 04:02:16.413000+00:00"/>
    <s v="2022-09-28 16:29:31.721000+00:00"/>
    <s v="GMC"/>
  </r>
  <r>
    <s v="Abhiroop Ganguly"/>
    <n v="3000000"/>
    <s v="INR"/>
    <n v="0"/>
    <d v="2022-10-08T00:00:00"/>
    <s v="Sales"/>
    <s v="stat_kcR4fZg7TU7jjk1jAVua3qGLRS4J5uFayEjK5j02wtv"/>
    <s v="Unqualified"/>
    <n v="0"/>
    <s v="OpportunityStatusType.Lost"/>
    <s v="cont_u3YBdYEDO4BfvmrBOE6UBf69zvJgGQEMzpzMIVPzGdt"/>
    <x v="421"/>
    <m/>
    <s v="lead_MxSyzZc0ztZ1qaK94mRVQ8RKyAdT2kmMigttwsJQB5n"/>
    <s v="GRP Ltd."/>
    <s v="Sarvesh Pawar"/>
    <s v="user_U27GK6WjhLhUhi1EDKXV57xMpn8n8DMIOjci1q3UReZ"/>
    <s v="Abhiroop Ganguly"/>
    <s v="2022-06-30 09:34:37.031000+00:00"/>
    <s v="2022-08-01 09:18:04.974000+00:00"/>
    <m/>
    <s v="Mumbai"/>
    <m/>
    <m/>
    <m/>
    <n v="300"/>
    <m/>
    <m/>
    <m/>
    <m/>
    <m/>
    <m/>
    <m/>
    <s v="PAID_SOCIAL"/>
    <m/>
    <m/>
    <m/>
    <s v="Automotive"/>
    <m/>
    <m/>
    <m/>
    <m/>
    <m/>
    <m/>
    <m/>
    <m/>
    <m/>
    <m/>
    <m/>
    <m/>
    <s v="Sakshi Soni"/>
    <m/>
    <s v="user_A8KOTZADnUtEQOLt4nSLAmteNStuGh80js75RYjrXVt"/>
    <s v="Sarvesh Pawar"/>
    <m/>
    <m/>
    <s v="August"/>
    <s v="Gated Content"/>
    <m/>
    <m/>
    <s v="Downloaded the guide: Employee Wellness Handbook"/>
    <m/>
    <m/>
    <m/>
    <s v="2021-08-05 07:12:37.770000+00:00"/>
    <s v="2022-10-04 10:59:25.875000+00:00"/>
    <s v="GMC"/>
  </r>
  <r>
    <s v="Chetan Kumar"/>
    <n v="500000"/>
    <s v="INR"/>
    <n v="0"/>
    <s v="8/16/22"/>
    <s v="Sales"/>
    <s v="stat_kcR4fZg7TU7jjk1jAVua3qGLRS4J5uFayEjK5j02wtv"/>
    <s v="Unqualified"/>
    <n v="0"/>
    <s v="OpportunityStatusType.Lost"/>
    <s v="cont_SSbCu8TC9RC7e3g9ru46cyaXUBA77SCJTTZ6cDWUrHc"/>
    <x v="399"/>
    <s v="Renewal"/>
    <s v="lead_MyrJs9N2iTckX9U7hHjDCs7Z7MuIutBXNMosrnD5Xd3"/>
    <s v="Royal Realtors Group"/>
    <s v="Prateek Wadhwa"/>
    <s v="user_sREdxbAJihL2Zbgic7tyQ6Rc4Mny7HnD1RNGhA9DDYh"/>
    <s v="Prajakta Sahastrabudhe"/>
    <s v="2022-05-18 09:42:10.546000+00:00"/>
    <s v="2022-08-01 08:54:17.033000+00:00"/>
    <m/>
    <s v="Mumbai"/>
    <m/>
    <m/>
    <m/>
    <n v="62"/>
    <m/>
    <m/>
    <m/>
    <m/>
    <m/>
    <m/>
    <m/>
    <m/>
    <m/>
    <m/>
    <m/>
    <s v="Construction &amp; Real Estate"/>
    <m/>
    <m/>
    <m/>
    <m/>
    <m/>
    <m/>
    <m/>
    <m/>
    <m/>
    <m/>
    <m/>
    <m/>
    <s v="Aniket Vahile"/>
    <m/>
    <s v="user_1z3bdwgjF9RILRmuQPeXXGoPhafSi1mEgyb4l5sVEvN"/>
    <s v="Ankita Pingale"/>
    <m/>
    <m/>
    <s v="August"/>
    <s v="Gated Content"/>
    <s v="Naukri.com"/>
    <m/>
    <s v="Employee Engagement Handbook"/>
    <m/>
    <m/>
    <m/>
    <s v="2022-05-18 09:04:38.564000+00:00"/>
    <s v="2022-09-14 11:13:43.906000+00:00"/>
    <s v="GMC"/>
  </r>
  <r>
    <s v="Navin Panjwani"/>
    <n v="24000"/>
    <s v="INR"/>
    <n v="0"/>
    <s v="8/31/22"/>
    <s v="Sales"/>
    <s v="stat_kcR4fZg7TU7jjk1jAVua3qGLRS4J5uFayEjK5j02wtv"/>
    <s v="Unqualified"/>
    <n v="0"/>
    <s v="OpportunityStatusType.Lost"/>
    <s v="cont_cLqCajoDnZzRnkzkBEIN7pJbyWlSPDK87OtRNSQNNon"/>
    <x v="1"/>
    <m/>
    <s v="lead_kwP2KM4hQdRnOci6MV8Zz8heKoj3OBBDDHfR1JGjexz"/>
    <s v="NJ Designpark (Fresh , Potential )"/>
    <s v="Nikhil Ahuja"/>
    <s v="user_sD3YjSs92XKUfD0OPHeo886g6tW6aCM0iUhX5VVUuJi"/>
    <s v="Navin Panjwani"/>
    <s v="2022-02-24 09:28:22.556000+00:00"/>
    <s v="2022-08-01 08:51:32.066000+00:00"/>
    <m/>
    <s v="Chandigarh"/>
    <m/>
    <s v="2021-07-13 08:21:37+00:00"/>
    <m/>
    <n v="8"/>
    <m/>
    <m/>
    <m/>
    <m/>
    <m/>
    <m/>
    <m/>
    <m/>
    <m/>
    <m/>
    <m/>
    <s v="IT Services &amp; IT Consulting"/>
    <m/>
    <m/>
    <m/>
    <m/>
    <m/>
    <m/>
    <m/>
    <m/>
    <m/>
    <m/>
    <m/>
    <m/>
    <s v="Deepak Yadav"/>
    <m/>
    <s v="user_ocHSJH83OJnHCvKyMbjx8WOOK8PMgAUGIj1qK0q0dMV"/>
    <s v="Nikhil Ahuja"/>
    <s v="Dr. Anil More"/>
    <m/>
    <m/>
    <s v="Inbound"/>
    <s v="Inbound via website"/>
    <m/>
    <s v="Employee Count 15"/>
    <m/>
    <m/>
    <m/>
    <s v="2021-07-13 08:24:24.349000+00:00"/>
    <s v="2022-08-01 08:51:32.118000+00:00"/>
    <s v="GMC"/>
  </r>
  <r>
    <s v="Navin Panjwani"/>
    <n v="500000"/>
    <s v="INR"/>
    <n v="0"/>
    <d v="2022-05-09T00:00:00"/>
    <s v="Sales"/>
    <s v="stat_kcR4fZg7TU7jjk1jAVua3qGLRS4J5uFayEjK5j02wtv"/>
    <s v="Unqualified"/>
    <n v="0"/>
    <s v="OpportunityStatusType.Lost"/>
    <m/>
    <x v="1"/>
    <s v="GMC"/>
    <s v="lead_XHGrfJRXBbOfA7jd1diKJnTtne7k1ZFXtYzUzjoAGuw"/>
    <s v="Quickshift"/>
    <s v="Aditya Binani"/>
    <s v="user_sD3YjSs92XKUfD0OPHeo886g6tW6aCM0iUhX5VVUuJi"/>
    <s v="Navin Panjwani"/>
    <s v="2022-01-24 09:15:13.763000+00:00"/>
    <s v="2022-08-01 08:47:51.439000+00:00"/>
    <m/>
    <s v="Pune"/>
    <m/>
    <m/>
    <m/>
    <n v="81"/>
    <m/>
    <m/>
    <m/>
    <m/>
    <m/>
    <m/>
    <m/>
    <m/>
    <m/>
    <m/>
    <m/>
    <s v="Transportation &amp; Logistics"/>
    <m/>
    <m/>
    <m/>
    <m/>
    <m/>
    <m/>
    <m/>
    <m/>
    <m/>
    <m/>
    <m/>
    <m/>
    <s v="Rakesh Nade"/>
    <m/>
    <s v="user_g5Yw4Z4XnIbmcGhJO80vdtFdd5ElcDlgYO3q8l82ODn"/>
    <s v="Aditya Binani"/>
    <m/>
    <m/>
    <m/>
    <s v="Cold Call"/>
    <s v="Lusha"/>
    <m/>
    <s v="Glengarry"/>
    <m/>
    <m/>
    <m/>
    <s v="2021-12-23 09:21:42.859000+00:00"/>
    <s v="2022-09-09 11:37:00.477000+00:00"/>
    <m/>
  </r>
  <r>
    <s v="Trupti Suryavanshi"/>
    <n v="1500000"/>
    <s v="INR"/>
    <n v="0"/>
    <s v="7/31/22"/>
    <s v="Sales"/>
    <s v="stat_1hn9nRJaLbI53NxPuSQgo90kRpbpKsFlwN4oEGNUTdO"/>
    <s v="Lost"/>
    <n v="0"/>
    <s v="OpportunityStatusType.Lost"/>
    <s v="cont_4AGWw3prnx9vcvrwOCeGe5gXtqEu0VPlnGLZd8adSjR"/>
    <x v="423"/>
    <s v="GMC Renewal"/>
    <s v="lead_os7EfYsNNd2koEOYu4vLB6ljzlU4CyDsVkdt7TFAngx"/>
    <s v="mPHATEK Systems"/>
    <s v="Trupti Suryavanshi"/>
    <s v="user_L8E6IFhq6UCzKLHa45LUUTZCznDuyDwFrGaEp9DXiUM"/>
    <s v="Trupti Suryavanshi"/>
    <s v="2022-07-25 12:34:05.435000+00:00"/>
    <s v="2022-08-01 08:37:36.672000+00:00"/>
    <m/>
    <s v="Pune"/>
    <m/>
    <m/>
    <m/>
    <n v="326"/>
    <m/>
    <m/>
    <m/>
    <m/>
    <m/>
    <m/>
    <m/>
    <m/>
    <m/>
    <m/>
    <m/>
    <s v="IT Services &amp; IT Consulting"/>
    <m/>
    <m/>
    <m/>
    <m/>
    <m/>
    <m/>
    <m/>
    <m/>
    <m/>
    <m/>
    <m/>
    <m/>
    <s v="Aniket Vahile"/>
    <m/>
    <s v="user_L8E6IFhq6UCzKLHa45LUUTZCznDuyDwFrGaEp9DXiUM"/>
    <s v="Trupti Suryavanshi"/>
    <m/>
    <m/>
    <s v="August"/>
    <s v="Cold Call; Gated Content"/>
    <s v="Lusha"/>
    <m/>
    <s v="Glengarry"/>
    <m/>
    <m/>
    <m/>
    <s v="2021-12-09 09:17:50.520000+00:00"/>
    <s v="2022-09-07 06:27:39.508000+00:00"/>
    <s v="GMC"/>
  </r>
  <r>
    <s v="Navin Panjwani"/>
    <n v="300000"/>
    <s v="INR"/>
    <n v="0"/>
    <s v="8/31/22"/>
    <s v="Sales"/>
    <s v="stat_kcR4fZg7TU7jjk1jAVua3qGLRS4J5uFayEjK5j02wtv"/>
    <s v="Unqualified"/>
    <n v="0"/>
    <s v="OpportunityStatusType.Lost"/>
    <s v="cont_BlfRIJCCuwdDAks7cmCZG0N6xcV4r2CUbK7R4jOMIBM"/>
    <x v="424"/>
    <m/>
    <s v="lead_QULKomZJBSPvilS8k1IOW1eQvZhyg7V464s293waipt"/>
    <s v="Decodeage ( Fresh )"/>
    <s v="Vinoth Mohan"/>
    <s v="user_sD3YjSs92XKUfD0OPHeo886g6tW6aCM0iUhX5VVUuJi"/>
    <s v="Navin Panjwani"/>
    <s v="2022-06-13 06:38:22.379000+00:00"/>
    <s v="2022-08-01 07:07:55.877000+00:00"/>
    <m/>
    <s v="Bangalore"/>
    <m/>
    <m/>
    <m/>
    <n v="20"/>
    <m/>
    <m/>
    <m/>
    <m/>
    <m/>
    <m/>
    <m/>
    <m/>
    <m/>
    <m/>
    <m/>
    <m/>
    <m/>
    <m/>
    <m/>
    <m/>
    <m/>
    <m/>
    <m/>
    <m/>
    <m/>
    <m/>
    <m/>
    <m/>
    <m/>
    <m/>
    <s v="user_N2Wvx57ff3o0vmVPS4RR0gXHdA5qVZKmxAMYwKh2zLa"/>
    <s v="Vinoth Mohan"/>
    <m/>
    <m/>
    <m/>
    <s v="Gated Content"/>
    <m/>
    <m/>
    <s v="Downloaded the guide: Employee Wellness Handbook"/>
    <m/>
    <m/>
    <m/>
    <s v="2021-12-20 05:11:42.471000+00:00"/>
    <s v="2022-08-01 07:08:04.284000+00:00"/>
    <s v="GMC"/>
  </r>
  <r>
    <s v="Navin Panjwani"/>
    <n v="50000"/>
    <s v="INR"/>
    <n v="0"/>
    <s v="8/31/22"/>
    <s v="Sales"/>
    <s v="stat_kcR4fZg7TU7jjk1jAVua3qGLRS4J5uFayEjK5j02wtv"/>
    <s v="Unqualified"/>
    <n v="0"/>
    <s v="OpportunityStatusType.Lost"/>
    <s v="cont_BlfRIJCCuwdDAks7cmCZG0N6xcV4r2CUbK7R4jOMIBM"/>
    <x v="424"/>
    <m/>
    <s v="lead_QULKomZJBSPvilS8k1IOW1eQvZhyg7V464s293waipt"/>
    <s v="Decodeage ( Fresh )"/>
    <s v="Vinoth Mohan"/>
    <s v="user_sD3YjSs92XKUfD0OPHeo886g6tW6aCM0iUhX5VVUuJi"/>
    <s v="Navin Panjwani"/>
    <s v="2022-06-13 08:02:47.643000+00:00"/>
    <s v="2022-08-01 07:08:04.241000+00:00"/>
    <m/>
    <s v="Bangalore"/>
    <m/>
    <m/>
    <m/>
    <n v="20"/>
    <m/>
    <m/>
    <m/>
    <m/>
    <m/>
    <m/>
    <m/>
    <m/>
    <m/>
    <m/>
    <m/>
    <m/>
    <m/>
    <m/>
    <m/>
    <m/>
    <m/>
    <m/>
    <m/>
    <m/>
    <m/>
    <m/>
    <m/>
    <m/>
    <m/>
    <m/>
    <s v="user_N2Wvx57ff3o0vmVPS4RR0gXHdA5qVZKmxAMYwKh2zLa"/>
    <s v="Vinoth Mohan"/>
    <m/>
    <m/>
    <m/>
    <s v="Gated Content"/>
    <m/>
    <m/>
    <s v="Downloaded the guide: Employee Wellness Handbook"/>
    <m/>
    <m/>
    <m/>
    <s v="2021-12-20 05:11:42.471000+00:00"/>
    <s v="2022-08-01 07:08:04.284000+00:00"/>
    <s v="GPA"/>
  </r>
  <r>
    <s v="Navin Panjwani"/>
    <n v="800000"/>
    <s v="INR"/>
    <n v="0"/>
    <s v="8/31/22"/>
    <s v="Sales"/>
    <s v="stat_kcR4fZg7TU7jjk1jAVua3qGLRS4J5uFayEjK5j02wtv"/>
    <s v="Unqualified"/>
    <n v="0"/>
    <s v="OpportunityStatusType.Lost"/>
    <m/>
    <x v="1"/>
    <s v="GMC- Fresh SI- 2lacs and 5 lacs Maternity-50k RR- 2-4% Ambulance-2k"/>
    <s v="lead_Sb0271Xt5wGp14sJAAOlsSxiFduCLxH9QN9alYbuf3k"/>
    <s v="FEI Cargo Ltd"/>
    <s v="Bharti Bankey"/>
    <s v="user_sD3YjSs92XKUfD0OPHeo886g6tW6aCM0iUhX5VVUuJi"/>
    <s v="Navin Panjwani"/>
    <s v="2022-05-24 11:04:18.028000+00:00"/>
    <s v="2022-08-01 07:44:53.424000+00:00"/>
    <m/>
    <s v="Mumbai"/>
    <m/>
    <s v="2022-05-21 06:03:38+00:00"/>
    <m/>
    <n v="89"/>
    <m/>
    <m/>
    <m/>
    <m/>
    <m/>
    <m/>
    <m/>
    <m/>
    <m/>
    <m/>
    <m/>
    <s v="Transportation &amp; Logistics"/>
    <m/>
    <m/>
    <m/>
    <m/>
    <m/>
    <m/>
    <m/>
    <m/>
    <m/>
    <m/>
    <m/>
    <m/>
    <m/>
    <m/>
    <s v="user_aM3WaaSUQQmaNnsm9l2FQRVWUEr8RN2ZdXzsuQUalQ3"/>
    <s v="Bharti Bankey"/>
    <m/>
    <m/>
    <m/>
    <s v="Inbound"/>
    <s v="Inbound via website"/>
    <m/>
    <s v="Employee Count 200"/>
    <m/>
    <m/>
    <m/>
    <s v="2021-08-18 08:30:46.907000+00:00"/>
    <s v="2022-09-16 10:50:10.909000+00:00"/>
    <m/>
  </r>
  <r>
    <s v="Navin Panjwani"/>
    <n v="735000"/>
    <s v="INR"/>
    <n v="0"/>
    <s v="8/31/22"/>
    <s v="Sales"/>
    <s v="stat_kcR4fZg7TU7jjk1jAVua3qGLRS4J5uFayEjK5j02wtv"/>
    <s v="Unqualified"/>
    <n v="0"/>
    <s v="OpportunityStatusType.Lost"/>
    <s v="cont_YvwwF3nXUH86YSkufcS6IgnMXc66ObNKFbJU9MSFInk"/>
    <x v="425"/>
    <s v="In-Person meeting"/>
    <s v="lead_7endU6WfznV7VxqpAathBwFmenP7BIM5r1Y1ueZ1yjZ"/>
    <s v="Mirae Asset Investment Managers (India)"/>
    <s v="Tulika Chakra"/>
    <s v="user_sD3YjSs92XKUfD0OPHeo886g6tW6aCM0iUhX5VVUuJi"/>
    <s v="Navin Panjwani"/>
    <s v="2022-05-27 07:12:27.562000+00:00"/>
    <s v="2022-08-01 07:07:00.616000+00:00"/>
    <m/>
    <s v="Mumbai"/>
    <m/>
    <m/>
    <m/>
    <n v="210"/>
    <m/>
    <m/>
    <m/>
    <m/>
    <m/>
    <m/>
    <m/>
    <m/>
    <m/>
    <m/>
    <m/>
    <m/>
    <m/>
    <m/>
    <m/>
    <m/>
    <m/>
    <m/>
    <m/>
    <m/>
    <m/>
    <m/>
    <m/>
    <m/>
    <m/>
    <m/>
    <s v="user_FdWFezbLzkYQcGsBUsjZO25nr2poK2nRbqV47Rs5Kfm"/>
    <s v="Prateek Wadhwa"/>
    <m/>
    <m/>
    <s v="August"/>
    <s v="Gated Content"/>
    <m/>
    <m/>
    <s v="Employee Engagement Handbook"/>
    <m/>
    <m/>
    <m/>
    <s v="2021-11-17 01:30:02.057000+00:00"/>
    <s v="2022-10-20 06:53:50.172000+00:00"/>
    <m/>
  </r>
  <r>
    <s v="Shreenath Bhat"/>
    <n v="1400000"/>
    <s v="INR"/>
    <n v="0"/>
    <s v="7/31/22"/>
    <s v="Sales"/>
    <s v="stat_1hn9nRJaLbI53NxPuSQgo90kRpbpKsFlwN4oEGNUTdO"/>
    <s v="Lost"/>
    <n v="0"/>
    <s v="OpportunityStatusType.Lost"/>
    <s v="cont_wvMt6JDXkjc3CrMM7fA0HAJop7mGGkG1pm9VUJ8OAVE"/>
    <x v="426"/>
    <s v="GMC - Renewal"/>
    <s v="lead_gf1Ena8BEeY2UybF6nWJsmJlwyRAvHxaDn7qm5OpG4b"/>
    <s v="Ram-nath"/>
    <s v="Shreenath Bhat"/>
    <s v="user_vMd4rmcrSbjykdyL2J7rrYn84SWdcNc5FKligrmItPw"/>
    <s v="Shreenath Bhat"/>
    <s v="2022-07-04 12:05:15.791000+00:00"/>
    <s v="2022-08-01 06:20:13.586000+00:00"/>
    <m/>
    <s v="Chennai"/>
    <m/>
    <m/>
    <m/>
    <n v="50"/>
    <m/>
    <m/>
    <m/>
    <m/>
    <m/>
    <m/>
    <m/>
    <m/>
    <m/>
    <m/>
    <m/>
    <m/>
    <m/>
    <m/>
    <m/>
    <m/>
    <m/>
    <m/>
    <m/>
    <m/>
    <m/>
    <m/>
    <m/>
    <m/>
    <m/>
    <m/>
    <s v="user_vMd4rmcrSbjykdyL2J7rrYn84SWdcNc5FKligrmItPw"/>
    <s v="Shreenath Bhat"/>
    <m/>
    <m/>
    <s v="July"/>
    <m/>
    <m/>
    <m/>
    <s v="Lead Magnet Lead"/>
    <m/>
    <m/>
    <m/>
    <s v="2021-09-04 16:50:01.004000+00:00"/>
    <s v="2022-09-09 10:15:40.803000+00:00"/>
    <s v="GMC"/>
  </r>
  <r>
    <s v="Shreenath Bhat"/>
    <n v="100000"/>
    <s v="INR"/>
    <n v="0"/>
    <s v="7/31/22"/>
    <s v="Sales"/>
    <s v="stat_1hn9nRJaLbI53NxPuSQgo90kRpbpKsFlwN4oEGNUTdO"/>
    <s v="Lost"/>
    <n v="0"/>
    <s v="OpportunityStatusType.Lost"/>
    <s v="cont_wvMt6JDXkjc3CrMM7fA0HAJop7mGGkG1pm9VUJ8OAVE"/>
    <x v="426"/>
    <s v="GPA - Renewal"/>
    <s v="lead_gf1Ena8BEeY2UybF6nWJsmJlwyRAvHxaDn7qm5OpG4b"/>
    <s v="Ram-nath"/>
    <s v="Shreenath Bhat"/>
    <s v="user_vMd4rmcrSbjykdyL2J7rrYn84SWdcNc5FKligrmItPw"/>
    <s v="Shreenath Bhat"/>
    <s v="2022-07-06 06:57:01.822000+00:00"/>
    <s v="2022-08-01 06:20:26.597000+00:00"/>
    <m/>
    <s v="Chennai"/>
    <m/>
    <m/>
    <m/>
    <n v="50"/>
    <m/>
    <m/>
    <m/>
    <m/>
    <m/>
    <m/>
    <m/>
    <m/>
    <m/>
    <m/>
    <m/>
    <m/>
    <m/>
    <m/>
    <m/>
    <m/>
    <m/>
    <m/>
    <m/>
    <m/>
    <m/>
    <m/>
    <m/>
    <m/>
    <m/>
    <m/>
    <s v="user_vMd4rmcrSbjykdyL2J7rrYn84SWdcNc5FKligrmItPw"/>
    <s v="Shreenath Bhat"/>
    <m/>
    <m/>
    <s v="July"/>
    <m/>
    <m/>
    <m/>
    <s v="Lead Magnet Lead"/>
    <m/>
    <m/>
    <m/>
    <s v="2021-09-04 16:50:01.004000+00:00"/>
    <s v="2022-09-09 10:15:40.803000+00:00"/>
    <s v="GPA"/>
  </r>
  <r>
    <s v="Moziez Chamadia"/>
    <n v="200000"/>
    <s v="INR"/>
    <n v="0"/>
    <s v="7/31/22"/>
    <s v="Sales"/>
    <s v="stat_kcR4fZg7TU7jjk1jAVua3qGLRS4J5uFayEjK5j02wtv"/>
    <s v="Unqualified"/>
    <n v="0"/>
    <s v="OpportunityStatusType.Lost"/>
    <s v="cont_41OPQZy9KBVcigzyxaAffT2MAC6yVcTXhrePLANLHO4"/>
    <x v="427"/>
    <s v="GPA - Fresh"/>
    <s v="lead_AqML4GrwnxzpveSV5JC1L48FBLsR1c8hw6RwlHOeY2J"/>
    <s v="Mazars India"/>
    <s v="Shreenath Bhat"/>
    <s v="user_IgNfKH7wuLLjHvexoMm2PXWcnF3zYft0ZbMTyfwKRUg"/>
    <s v="Moziez Chamadia"/>
    <s v="2022-06-14 06:41:35.527000+00:00"/>
    <s v="2022-08-01 06:15:05.732000+00:00"/>
    <m/>
    <s v="Mumbai"/>
    <m/>
    <m/>
    <m/>
    <n v="459"/>
    <m/>
    <m/>
    <m/>
    <m/>
    <m/>
    <m/>
    <m/>
    <m/>
    <m/>
    <m/>
    <m/>
    <s v="Banking &amp; Finance"/>
    <m/>
    <m/>
    <m/>
    <m/>
    <m/>
    <m/>
    <m/>
    <m/>
    <m/>
    <m/>
    <m/>
    <m/>
    <s v="Arunkumar Dubey"/>
    <m/>
    <s v="user_vMd4rmcrSbjykdyL2J7rrYn84SWdcNc5FKligrmItPw"/>
    <s v="Shreenath Bhat"/>
    <m/>
    <m/>
    <s v="June"/>
    <s v="Cold Call"/>
    <m/>
    <m/>
    <m/>
    <m/>
    <m/>
    <m/>
    <s v="2022-05-23 07:04:08.074000+00:00"/>
    <s v="2022-09-16 14:16:25.145000+00:00"/>
    <s v="GPA"/>
  </r>
  <r>
    <s v="Moziez Chamadia"/>
    <n v="1500000"/>
    <s v="INR"/>
    <n v="0"/>
    <s v="7/31/22"/>
    <s v="Sales"/>
    <s v="stat_kcR4fZg7TU7jjk1jAVua3qGLRS4J5uFayEjK5j02wtv"/>
    <s v="Unqualified"/>
    <n v="0"/>
    <s v="OpportunityStatusType.Lost"/>
    <s v="cont_41OPQZy9KBVcigzyxaAffT2MAC6yVcTXhrePLANLHO4"/>
    <x v="427"/>
    <s v="GMC - Renewal"/>
    <s v="lead_AqML4GrwnxzpveSV5JC1L48FBLsR1c8hw6RwlHOeY2J"/>
    <s v="Mazars India"/>
    <s v="Shreenath Bhat"/>
    <s v="user_IgNfKH7wuLLjHvexoMm2PXWcnF3zYft0ZbMTyfwKRUg"/>
    <s v="Moziez Chamadia"/>
    <s v="2022-06-14 06:41:03.594000+00:00"/>
    <s v="2022-08-01 06:14:54.694000+00:00"/>
    <m/>
    <s v="Mumbai"/>
    <m/>
    <m/>
    <m/>
    <n v="459"/>
    <m/>
    <m/>
    <m/>
    <m/>
    <m/>
    <m/>
    <m/>
    <m/>
    <m/>
    <m/>
    <m/>
    <s v="Banking &amp; Finance"/>
    <m/>
    <m/>
    <m/>
    <m/>
    <m/>
    <m/>
    <m/>
    <m/>
    <m/>
    <m/>
    <m/>
    <m/>
    <s v="Arunkumar Dubey"/>
    <m/>
    <s v="user_vMd4rmcrSbjykdyL2J7rrYn84SWdcNc5FKligrmItPw"/>
    <s v="Shreenath Bhat"/>
    <m/>
    <m/>
    <s v="June"/>
    <s v="Cold Call"/>
    <m/>
    <m/>
    <m/>
    <m/>
    <m/>
    <m/>
    <s v="2022-05-23 07:04:08.074000+00:00"/>
    <s v="2022-09-16 14:16:25.145000+00:00"/>
    <s v="GMC"/>
  </r>
  <r>
    <s v="Moziez Chamadia"/>
    <n v="3000000"/>
    <s v="INR"/>
    <n v="0"/>
    <s v="8/15/22"/>
    <s v="Sales"/>
    <s v="stat_1hn9nRJaLbI53NxPuSQgo90kRpbpKsFlwN4oEGNUTdO"/>
    <s v="Lost"/>
    <n v="0"/>
    <s v="OpportunityStatusType.Lost"/>
    <s v="cont_3DK2AKkJLdvYUdCBgFTKhK6qQRitYGl0f7MtfnaA7ZT"/>
    <x v="428"/>
    <s v="GMC"/>
    <s v="lead_0fPO5mGQjhItfiiEaOjSa0CiTUW4SwqcfF5HjtHC6Dv"/>
    <s v="The Executive Centre"/>
    <s v="Mayur Gadiyar"/>
    <s v="user_IgNfKH7wuLLjHvexoMm2PXWcnF3zYft0ZbMTyfwKRUg"/>
    <s v="Moziez Chamadia"/>
    <s v="2022-05-05 12:23:53.165000+00:00"/>
    <s v="2022-08-01 06:18:38.830000+00:00"/>
    <m/>
    <s v="Delhi"/>
    <m/>
    <m/>
    <m/>
    <n v="530"/>
    <m/>
    <m/>
    <m/>
    <m/>
    <m/>
    <m/>
    <m/>
    <m/>
    <m/>
    <m/>
    <m/>
    <s v="Professional Services"/>
    <m/>
    <m/>
    <m/>
    <m/>
    <m/>
    <m/>
    <m/>
    <m/>
    <m/>
    <m/>
    <m/>
    <m/>
    <m/>
    <m/>
    <s v="user_cuWn1aL1OYLr4Jn6i7zouGfa4efY8ya7QxeZnqSq8e5"/>
    <s v="Saurabh Yewale"/>
    <m/>
    <m/>
    <s v="July"/>
    <s v="Cold Call"/>
    <m/>
    <s v="Graded 3L to 10L"/>
    <m/>
    <m/>
    <m/>
    <m/>
    <s v="2021-10-26 11:53:41.014000+00:00"/>
    <s v="2022-10-10 10:13:30.796000+00:00"/>
    <s v="GMC"/>
  </r>
  <r>
    <s v="Moziez Chamadia"/>
    <n v="100000"/>
    <s v="INR"/>
    <n v="0"/>
    <s v="7/31/22"/>
    <s v="Sales"/>
    <s v="stat_kcR4fZg7TU7jjk1jAVua3qGLRS4J5uFayEjK5j02wtv"/>
    <s v="Unqualified"/>
    <n v="0"/>
    <s v="OpportunityStatusType.Lost"/>
    <s v="cont_41OPQZy9KBVcigzyxaAffT2MAC6yVcTXhrePLANLHO4"/>
    <x v="427"/>
    <s v="WC - Fresh"/>
    <s v="lead_AqML4GrwnxzpveSV5JC1L48FBLsR1c8hw6RwlHOeY2J"/>
    <s v="Mazars India"/>
    <s v="Shreenath Bhat"/>
    <s v="user_IgNfKH7wuLLjHvexoMm2PXWcnF3zYft0ZbMTyfwKRUg"/>
    <s v="Moziez Chamadia"/>
    <s v="2022-06-13 06:08:05.036000+00:00"/>
    <s v="2022-08-01 06:14:45.188000+00:00"/>
    <m/>
    <s v="Mumbai"/>
    <m/>
    <m/>
    <m/>
    <n v="459"/>
    <m/>
    <m/>
    <m/>
    <m/>
    <m/>
    <m/>
    <m/>
    <m/>
    <m/>
    <m/>
    <m/>
    <s v="Banking &amp; Finance"/>
    <m/>
    <m/>
    <m/>
    <m/>
    <m/>
    <m/>
    <m/>
    <m/>
    <m/>
    <m/>
    <m/>
    <m/>
    <s v="Arunkumar Dubey"/>
    <m/>
    <s v="user_vMd4rmcrSbjykdyL2J7rrYn84SWdcNc5FKligrmItPw"/>
    <s v="Shreenath Bhat"/>
    <m/>
    <m/>
    <s v="June"/>
    <s v="Cold Call"/>
    <m/>
    <m/>
    <m/>
    <m/>
    <m/>
    <m/>
    <s v="2022-05-23 07:04:08.074000+00:00"/>
    <s v="2022-09-16 14:16:25.145000+00:00"/>
    <s v="WC"/>
  </r>
  <r>
    <s v="Navin Panjwani"/>
    <n v="75000"/>
    <s v="INR"/>
    <n v="0"/>
    <s v="8/31/22"/>
    <s v="Sales"/>
    <s v="stat_1hn9nRJaLbI53NxPuSQgo90kRpbpKsFlwN4oEGNUTdO"/>
    <s v="Lost"/>
    <n v="0"/>
    <s v="OpportunityStatusType.Lost"/>
    <s v="cont_2L7srmMecjnuEzCRW1AtJmMiQbm1mMnXFKgeSNvWpa2"/>
    <x v="1"/>
    <m/>
    <s v="lead_43TbyTOOx3L7TSlVeKUFT3L3BpYj7FK7RyC5OGLfdUp"/>
    <s v="Propellyr.com ( Fresh )"/>
    <s v="Prateek Wadhwa"/>
    <s v="user_sD3YjSs92XKUfD0OPHeo886g6tW6aCM0iUhX5VVUuJi"/>
    <s v="Navin Panjwani"/>
    <s v="2022-04-28 10:52:09.133000+00:00"/>
    <s v="2022-08-01 05:54:51.319000+00:00"/>
    <m/>
    <s v="Mumbai"/>
    <m/>
    <s v="2022-04-06 06:42:16+00:00"/>
    <m/>
    <n v="8"/>
    <m/>
    <m/>
    <m/>
    <m/>
    <m/>
    <m/>
    <m/>
    <s v="PAID_SEARCH"/>
    <m/>
    <m/>
    <m/>
    <m/>
    <m/>
    <m/>
    <m/>
    <m/>
    <m/>
    <m/>
    <m/>
    <m/>
    <m/>
    <m/>
    <m/>
    <m/>
    <m/>
    <m/>
    <s v="user_FdWFezbLzkYQcGsBUsjZO25nr2poK2nRbqV47Rs5Kfm"/>
    <s v="Prateek Wadhwa"/>
    <m/>
    <m/>
    <m/>
    <s v="Inbound"/>
    <s v="Inbound via website"/>
    <m/>
    <s v="Employee Count 25"/>
    <m/>
    <m/>
    <m/>
    <s v="2022-04-06 06:45:14.710000+00:00"/>
    <s v="2022-08-27 08:09:31.243000+00:00"/>
    <s v="GMC"/>
  </r>
  <r>
    <s v="Navin Panjwani"/>
    <n v="5000"/>
    <s v="INR"/>
    <n v="0"/>
    <s v="8/31/22"/>
    <s v="Sales"/>
    <s v="stat_1hn9nRJaLbI53NxPuSQgo90kRpbpKsFlwN4oEGNUTdO"/>
    <s v="Lost"/>
    <n v="0"/>
    <s v="OpportunityStatusType.Lost"/>
    <s v="cont_2L7srmMecjnuEzCRW1AtJmMiQbm1mMnXFKgeSNvWpa2"/>
    <x v="1"/>
    <m/>
    <s v="lead_43TbyTOOx3L7TSlVeKUFT3L3BpYj7FK7RyC5OGLfdUp"/>
    <s v="Propellyr.com ( Fresh )"/>
    <s v="Prateek Wadhwa"/>
    <s v="user_sD3YjSs92XKUfD0OPHeo886g6tW6aCM0iUhX5VVUuJi"/>
    <s v="Navin Panjwani"/>
    <s v="2022-04-28 12:53:27.104000+00:00"/>
    <s v="2022-08-01 05:55:33.712000+00:00"/>
    <m/>
    <s v="Mumbai"/>
    <m/>
    <s v="2022-04-06 06:42:16+00:00"/>
    <m/>
    <n v="8"/>
    <m/>
    <m/>
    <m/>
    <m/>
    <m/>
    <m/>
    <m/>
    <s v="PAID_SEARCH"/>
    <m/>
    <m/>
    <m/>
    <m/>
    <m/>
    <m/>
    <m/>
    <m/>
    <m/>
    <m/>
    <m/>
    <m/>
    <m/>
    <m/>
    <m/>
    <m/>
    <m/>
    <m/>
    <s v="user_FdWFezbLzkYQcGsBUsjZO25nr2poK2nRbqV47Rs5Kfm"/>
    <s v="Prateek Wadhwa"/>
    <m/>
    <m/>
    <m/>
    <s v="Inbound"/>
    <s v="Inbound via website"/>
    <m/>
    <s v="Employee Count 25"/>
    <m/>
    <m/>
    <m/>
    <s v="2022-04-06 06:45:14.710000+00:00"/>
    <s v="2022-08-27 08:09:31.243000+00:00"/>
    <s v="GPA"/>
  </r>
  <r>
    <s v="Navin Panjwani"/>
    <n v="70000"/>
    <s v="INR"/>
    <n v="0"/>
    <s v="8/31/22"/>
    <s v="Sales"/>
    <s v="stat_kcR4fZg7TU7jjk1jAVua3qGLRS4J5uFayEjK5j02wtv"/>
    <s v="Unqualified"/>
    <n v="0"/>
    <s v="OpportunityStatusType.Lost"/>
    <s v="cont_a5RldVKxvln7kzonjCGAOQxtJnkNfdFf3jPBVWUHycq"/>
    <x v="429"/>
    <s v="Fresh"/>
    <s v="lead_acahXlM4rMdqm22buHgugRNCOUDUQEkiiy5nwfTI0Tq"/>
    <s v="Organic LRM ( Fresh )"/>
    <s v="Prateek Wadhwa"/>
    <s v="user_sD3YjSs92XKUfD0OPHeo886g6tW6aCM0iUhX5VVUuJi"/>
    <s v="Navin Panjwani"/>
    <s v="2022-04-27 05:40:09.767000+00:00"/>
    <s v="2022-08-01 05:42:22.634000+00:00"/>
    <m/>
    <m/>
    <m/>
    <s v="2022-04-05 16:39:52+00:00"/>
    <m/>
    <n v="25"/>
    <m/>
    <m/>
    <m/>
    <m/>
    <m/>
    <m/>
    <m/>
    <s v="OTHER_CAMPAIGNS"/>
    <m/>
    <m/>
    <m/>
    <m/>
    <m/>
    <m/>
    <m/>
    <m/>
    <m/>
    <m/>
    <m/>
    <m/>
    <m/>
    <m/>
    <m/>
    <m/>
    <m/>
    <m/>
    <s v="user_FdWFezbLzkYQcGsBUsjZO25nr2poK2nRbqV47Rs5Kfm"/>
    <s v="Prateek Wadhwa"/>
    <m/>
    <m/>
    <m/>
    <s v="Inbound"/>
    <s v="Inbound via website"/>
    <m/>
    <s v="Employee Count 25"/>
    <m/>
    <m/>
    <m/>
    <s v="2022-04-05 16:42:40.008000+00:00"/>
    <s v="2022-08-01 05:42:22.678000+00:00"/>
    <s v="GMC"/>
  </r>
  <r>
    <s v="Satyajit Chati"/>
    <n v="500000"/>
    <s v="INR"/>
    <n v="0"/>
    <s v="7/31/22"/>
    <s v="Sales"/>
    <s v="stat_1hn9nRJaLbI53NxPuSQgo90kRpbpKsFlwN4oEGNUTdO"/>
    <s v="Lost"/>
    <n v="0"/>
    <s v="OpportunityStatusType.Lost"/>
    <m/>
    <x v="1"/>
    <m/>
    <s v="lead_is2UgxeMBxhn7n27E1eXVGKdF2IQ9If8o9Ygl9bpHYT"/>
    <s v="FarmersMandi"/>
    <s v="Satyajit Chati"/>
    <s v="user_5IQTpX6DsnoeoDfxqzqojpVoQLXPh68nhDjLS5ETjYj"/>
    <s v="Satyajit Chati"/>
    <s v="2022-07-12 09:46:57.060000+00:00"/>
    <s v="2022-08-01 05:49:13.634000+00:00"/>
    <m/>
    <s v="Bangalore"/>
    <m/>
    <m/>
    <m/>
    <n v="57"/>
    <m/>
    <m/>
    <m/>
    <m/>
    <m/>
    <m/>
    <m/>
    <m/>
    <m/>
    <m/>
    <m/>
    <s v="Others"/>
    <m/>
    <m/>
    <m/>
    <m/>
    <m/>
    <m/>
    <m/>
    <m/>
    <m/>
    <m/>
    <m/>
    <m/>
    <m/>
    <m/>
    <s v="user_5IQTpX6DsnoeoDfxqzqojpVoQLXPh68nhDjLS5ETjYj"/>
    <s v="Satyajit Chati"/>
    <m/>
    <m/>
    <s v="July"/>
    <s v="Gated Content"/>
    <m/>
    <m/>
    <s v="Employee Wellness Handbook"/>
    <m/>
    <m/>
    <m/>
    <s v="2022-04-04 11:27:05.256000+00:00"/>
    <s v="2022-08-27 08:11:07.868000+00:00"/>
    <m/>
  </r>
  <r>
    <s v="Navin Panjwani"/>
    <n v="225000"/>
    <s v="INR"/>
    <n v="0"/>
    <s v="8/31/22"/>
    <s v="Sales"/>
    <s v="stat_kcR4fZg7TU7jjk1jAVua3qGLRS4J5uFayEjK5j02wtv"/>
    <s v="Unqualified"/>
    <n v="0"/>
    <s v="OpportunityStatusType.Lost"/>
    <s v="cont_nX8W6YxcSJtfaGSLdokm8W7xejC24gkF8ETH8CW6v73"/>
    <x v="430"/>
    <m/>
    <s v="lead_4lZyiPYx510XaP9MtsNbNKZ13evrK9pLL6h5Oedo53X"/>
    <s v="Bikaner sweets ( Fresh )"/>
    <s v="Nikhil Ahuja"/>
    <s v="user_sD3YjSs92XKUfD0OPHeo886g6tW6aCM0iUhX5VVUuJi"/>
    <s v="Navin Panjwani"/>
    <s v="2022-04-06 05:35:35.718000+00:00"/>
    <s v="2022-08-01 05:41:31.119000+00:00"/>
    <m/>
    <s v="Other"/>
    <m/>
    <m/>
    <m/>
    <n v="50"/>
    <m/>
    <m/>
    <m/>
    <m/>
    <m/>
    <m/>
    <m/>
    <m/>
    <m/>
    <m/>
    <m/>
    <m/>
    <m/>
    <m/>
    <m/>
    <m/>
    <m/>
    <m/>
    <m/>
    <m/>
    <m/>
    <m/>
    <m/>
    <m/>
    <m/>
    <m/>
    <s v="user_ocHSJH83OJnHCvKyMbjx8WOOK8PMgAUGIj1qK0q0dMV"/>
    <s v="Nikhil Ahuja"/>
    <m/>
    <m/>
    <m/>
    <s v="Cold Call"/>
    <m/>
    <m/>
    <m/>
    <m/>
    <m/>
    <m/>
    <s v="2020-12-24 07:02:49.983000+00:00"/>
    <s v="2022-08-01 05:41:31.173000+00:00"/>
    <s v="GMC"/>
  </r>
  <r>
    <s v="Navin Panjwani"/>
    <n v="150000"/>
    <s v="INR"/>
    <n v="0"/>
    <s v="8/31/22"/>
    <s v="Sales"/>
    <s v="stat_kcR4fZg7TU7jjk1jAVua3qGLRS4J5uFayEjK5j02wtv"/>
    <s v="Unqualified"/>
    <n v="0"/>
    <s v="OpportunityStatusType.Lost"/>
    <s v="cont_GlE8A1X1qysBqPIxkxXiUdJUGEbJ9rJGi2Hd3q5GaT7"/>
    <x v="431"/>
    <m/>
    <s v="lead_mccYkwP17fgcQUpA3WpihGVfL8t3oXefn15K9iGlhmN"/>
    <s v="Cloud9 e-biz Pvt Ltd ( Expired Policy , 31st March )"/>
    <s v="Nikhil Ahuja"/>
    <s v="user_sD3YjSs92XKUfD0OPHeo886g6tW6aCM0iUhX5VVUuJi"/>
    <s v="Navin Panjwani"/>
    <s v="2022-03-24 11:55:55.892000+00:00"/>
    <s v="2022-08-01 05:36:48.841000+00:00"/>
    <m/>
    <s v="Pune"/>
    <m/>
    <m/>
    <m/>
    <n v="30"/>
    <m/>
    <m/>
    <m/>
    <m/>
    <m/>
    <m/>
    <m/>
    <m/>
    <m/>
    <m/>
    <m/>
    <m/>
    <m/>
    <m/>
    <m/>
    <m/>
    <m/>
    <m/>
    <m/>
    <m/>
    <m/>
    <m/>
    <m/>
    <m/>
    <m/>
    <m/>
    <s v="user_ocHSJH83OJnHCvKyMbjx8WOOK8PMgAUGIj1qK0q0dMV"/>
    <s v="Nikhil Ahuja"/>
    <m/>
    <m/>
    <s v="March"/>
    <s v="Gated Content"/>
    <m/>
    <m/>
    <s v="BOF - Case Study"/>
    <m/>
    <m/>
    <m/>
    <s v="2022-03-16 15:54:09.868000+00:00"/>
    <s v="2022-08-27 08:06:08.773000+00:00"/>
    <s v="GMC"/>
  </r>
  <r>
    <s v="Navin Panjwani"/>
    <n v="1000000"/>
    <s v="INR"/>
    <n v="0"/>
    <s v="8/31/22"/>
    <s v="Sales"/>
    <s v="stat_kcR4fZg7TU7jjk1jAVua3qGLRS4J5uFayEjK5j02wtv"/>
    <s v="Unqualified"/>
    <n v="0"/>
    <s v="OpportunityStatusType.Lost"/>
    <s v="cont_VFNf5iZ3kPYIbVfS1xUqAsw6raT0s9so8AJwVc0LX6Z"/>
    <x v="432"/>
    <s v="GMC"/>
    <s v="lead_fJ2gFVz4ytag9ACSFkxLG8HF2k2RUvhIezQFLhzUNHl"/>
    <s v="SSIZ International Pvt Ltd (Fresh)"/>
    <s v="Aditya Binani"/>
    <s v="user_sD3YjSs92XKUfD0OPHeo886g6tW6aCM0iUhX5VVUuJi"/>
    <s v="Navin Panjwani"/>
    <s v="2022-01-25 09:49:09.240000+00:00"/>
    <s v="2022-08-01 05:31:45.610000+00:00"/>
    <m/>
    <s v="Mumbai"/>
    <m/>
    <m/>
    <m/>
    <n v="400"/>
    <m/>
    <m/>
    <m/>
    <m/>
    <m/>
    <m/>
    <m/>
    <s v="PAID_SOCIAL"/>
    <m/>
    <m/>
    <m/>
    <s v="Others"/>
    <m/>
    <m/>
    <m/>
    <m/>
    <m/>
    <m/>
    <m/>
    <m/>
    <m/>
    <m/>
    <m/>
    <m/>
    <m/>
    <m/>
    <s v="user_lwF8ctKa5IyxqATpO2EOw2h0AEPiCMHOgewiH38Ei77"/>
    <s v="Harmanjit Singh"/>
    <m/>
    <m/>
    <s v="April"/>
    <s v="Gated Content"/>
    <m/>
    <m/>
    <s v="Employee Engagement Handbook"/>
    <m/>
    <m/>
    <m/>
    <s v="2021-09-13 06:27:04.018000+00:00"/>
    <s v="2022-09-22 11:52:53.350000+00:00"/>
    <s v="GMC"/>
  </r>
  <r>
    <s v="Navin Panjwani"/>
    <n v="60000"/>
    <s v="INR"/>
    <n v="0"/>
    <s v="8/31/22"/>
    <s v="Sales"/>
    <s v="stat_kcR4fZg7TU7jjk1jAVua3qGLRS4J5uFayEjK5j02wtv"/>
    <s v="Unqualified"/>
    <n v="0"/>
    <s v="OpportunityStatusType.Lost"/>
    <m/>
    <x v="1"/>
    <s v="Fresh GMC"/>
    <s v="lead_kzL41Iz5M5KlamXYcLQYmXGVCCMfyQSBZAyz21OQlTm"/>
    <s v="Playto Labs ( Fresh )"/>
    <s v="Trupti Suryavanshi"/>
    <s v="user_sD3YjSs92XKUfD0OPHeo886g6tW6aCM0iUhX5VVUuJi"/>
    <s v="Navin Panjwani"/>
    <s v="2022-01-17 11:02:03.629000+00:00"/>
    <s v="2022-08-01 05:29:24.651000+00:00"/>
    <m/>
    <s v="Bangalore"/>
    <m/>
    <m/>
    <m/>
    <n v="25"/>
    <m/>
    <m/>
    <m/>
    <m/>
    <m/>
    <m/>
    <m/>
    <m/>
    <m/>
    <m/>
    <m/>
    <s v="Education"/>
    <m/>
    <m/>
    <m/>
    <m/>
    <m/>
    <m/>
    <m/>
    <m/>
    <m/>
    <m/>
    <m/>
    <m/>
    <s v="Sakshi Soni"/>
    <m/>
    <s v="user_L8E6IFhq6UCzKLHa45LUUTZCznDuyDwFrGaEp9DXiUM"/>
    <s v="Trupti Suryavanshi"/>
    <s v="Siddharth Angolkar"/>
    <m/>
    <m/>
    <s v="Gated Content"/>
    <s v="Lusha"/>
    <m/>
    <s v="Employee Wellness Handbook"/>
    <m/>
    <m/>
    <m/>
    <s v="2022-01-15 04:37:54.888000+00:00"/>
    <s v="2022-08-01 05:29:24.707000+00:00"/>
    <m/>
  </r>
  <r>
    <s v="Navin Panjwani"/>
    <n v="70000"/>
    <s v="INR"/>
    <n v="0"/>
    <s v="8/31/22"/>
    <s v="Sales"/>
    <s v="stat_kcR4fZg7TU7jjk1jAVua3qGLRS4J5uFayEjK5j02wtv"/>
    <s v="Unqualified"/>
    <n v="0"/>
    <s v="OpportunityStatusType.Lost"/>
    <m/>
    <x v="1"/>
    <s v="SI- 3lacs and 2 lacs Maternity-50k Basic policy  hrd@baidynath.net.in"/>
    <s v="lead_Mf675ucLr9Wu9ZLQp8QydYuKoKDFIU1Q3STjCKryyPR"/>
    <s v="Baidyanath ( Fresh )"/>
    <s v="Bharti Bankey"/>
    <s v="user_sD3YjSs92XKUfD0OPHeo886g6tW6aCM0iUhX5VVUuJi"/>
    <s v="Navin Panjwani"/>
    <s v="2022-01-13 06:46:26.327000+00:00"/>
    <s v="2022-08-01 05:27:10.583000+00:00"/>
    <m/>
    <s v="Other"/>
    <m/>
    <s v="2021-12-31 07:03:11+00:00"/>
    <m/>
    <n v="25"/>
    <m/>
    <m/>
    <m/>
    <m/>
    <m/>
    <m/>
    <m/>
    <m/>
    <m/>
    <m/>
    <m/>
    <s v="Health, Wellness &amp; Fitness"/>
    <m/>
    <m/>
    <m/>
    <m/>
    <m/>
    <m/>
    <m/>
    <m/>
    <m/>
    <m/>
    <m/>
    <m/>
    <m/>
    <m/>
    <s v="user_aM3WaaSUQQmaNnsm9l2FQRVWUEr8RN2ZdXzsuQUalQ3"/>
    <s v="Bharti Bankey"/>
    <s v="Siddharth Angolkar"/>
    <m/>
    <m/>
    <s v="Inbound"/>
    <s v="Inbound via website"/>
    <m/>
    <s v="Employee Count 25"/>
    <m/>
    <m/>
    <m/>
    <s v="2021-12-31 07:05:49.265000+00:00"/>
    <s v="2022-08-26 04:20:33.987000+00:00"/>
    <m/>
  </r>
  <r>
    <s v="Sonal Paithankar"/>
    <n v="200000"/>
    <s v="INR"/>
    <n v="0"/>
    <s v="8/15/22"/>
    <s v="Sales"/>
    <s v="stat_kcR4fZg7TU7jjk1jAVua3qGLRS4J5uFayEjK5j02wtv"/>
    <s v="Unqualified"/>
    <n v="0"/>
    <s v="OpportunityStatusType.Lost"/>
    <s v="cont_ibNkgnabRlBbaUp9JNQKv3ftyL0Y26vZ7vcWgIG7P5M"/>
    <x v="433"/>
    <m/>
    <s v="lead_q4PUZBsLP80K41kzcwnpQEuDbI9rs3uzrGHw7ukge2C"/>
    <s v="HFCL Limited"/>
    <s v="Sarvesh Pawar"/>
    <s v="user_Iwn6da5WKkZqwUySK0oUuCb72pFP5WEm4zAb92ijqFe"/>
    <s v="Sonal Paithankar"/>
    <s v="2022-06-02 06:51:43.694000+00:00"/>
    <s v="2022-08-01 05:25:41.685000+00:00"/>
    <m/>
    <s v="Mumbai"/>
    <m/>
    <m/>
    <m/>
    <n v="786"/>
    <m/>
    <m/>
    <m/>
    <m/>
    <m/>
    <m/>
    <m/>
    <s v="PAID_SOCIAL"/>
    <m/>
    <m/>
    <m/>
    <m/>
    <m/>
    <m/>
    <m/>
    <m/>
    <m/>
    <m/>
    <m/>
    <m/>
    <m/>
    <m/>
    <m/>
    <m/>
    <m/>
    <m/>
    <s v="user_A8KOTZADnUtEQOLt4nSLAmteNStuGh80js75RYjrXVt"/>
    <s v="Sarvesh Pawar"/>
    <s v="Arindam Majee"/>
    <m/>
    <s v="August; February"/>
    <s v="Gated Content"/>
    <m/>
    <m/>
    <s v="Downloaded the guide: Employee Wellness Handbook"/>
    <m/>
    <m/>
    <m/>
    <s v="2021-12-22 09:51:38.949000+00:00"/>
    <s v="2022-08-12 07:31:02.184000+00:00"/>
    <s v="GPA"/>
  </r>
  <r>
    <s v="Navin Panjwani"/>
    <n v="70000"/>
    <s v="INR"/>
    <n v="0"/>
    <s v="8/31/22"/>
    <s v="Sales"/>
    <s v="stat_kcR4fZg7TU7jjk1jAVua3qGLRS4J5uFayEjK5j02wtv"/>
    <s v="Unqualified"/>
    <n v="0"/>
    <s v="OpportunityStatusType.Lost"/>
    <m/>
    <x v="1"/>
    <s v="SI- Graded Maternity- No RR-1-2% Ambulance- 1k Basic Coverages."/>
    <s v="lead_PpaV3eSYESTYhMqOSMb1W594fLHqciixbZGuwLUb2E1"/>
    <s v="FinProv ( Fresh )"/>
    <s v="Bharti Bankey"/>
    <s v="user_sD3YjSs92XKUfD0OPHeo886g6tW6aCM0iUhX5VVUuJi"/>
    <s v="Navin Panjwani"/>
    <s v="2021-12-29 10:08:10.663000+00:00"/>
    <s v="2022-08-01 05:26:41.573000+00:00"/>
    <m/>
    <s v="Kerala"/>
    <m/>
    <s v="2021-12-29 06:22:33+00:00"/>
    <m/>
    <n v="38"/>
    <m/>
    <m/>
    <m/>
    <m/>
    <m/>
    <m/>
    <m/>
    <m/>
    <m/>
    <m/>
    <m/>
    <m/>
    <m/>
    <m/>
    <m/>
    <m/>
    <m/>
    <m/>
    <m/>
    <m/>
    <m/>
    <m/>
    <m/>
    <m/>
    <m/>
    <m/>
    <s v="user_aM3WaaSUQQmaNnsm9l2FQRVWUEr8RN2ZdXzsuQUalQ3"/>
    <s v="Bharti Bankey"/>
    <m/>
    <m/>
    <m/>
    <s v="Inbound"/>
    <s v="Inbound via website"/>
    <m/>
    <s v="Employee Count 25"/>
    <m/>
    <m/>
    <m/>
    <s v="2021-12-29 06:25:22.483000+00:00"/>
    <s v="2022-08-01 05:26:41.609000+00:00"/>
    <m/>
  </r>
  <r>
    <s v="Sonal Paithankar"/>
    <n v="16000000"/>
    <s v="INR"/>
    <n v="0"/>
    <d v="2022-12-08T00:00:00"/>
    <s v="Sales"/>
    <s v="stat_kcR4fZg7TU7jjk1jAVua3qGLRS4J5uFayEjK5j02wtv"/>
    <s v="Unqualified"/>
    <n v="0"/>
    <s v="OpportunityStatusType.Lost"/>
    <s v="cont_ibNkgnabRlBbaUp9JNQKv3ftyL0Y26vZ7vcWgIG7P5M"/>
    <x v="433"/>
    <m/>
    <s v="lead_q4PUZBsLP80K41kzcwnpQEuDbI9rs3uzrGHw7ukge2C"/>
    <s v="HFCL Limited"/>
    <s v="Sarvesh Pawar"/>
    <s v="user_Iwn6da5WKkZqwUySK0oUuCb72pFP5WEm4zAb92ijqFe"/>
    <s v="Sonal Paithankar"/>
    <s v="2022-06-02 06:51:03.304000+00:00"/>
    <s v="2022-08-01 05:25:34.023000+00:00"/>
    <m/>
    <s v="Mumbai"/>
    <m/>
    <m/>
    <m/>
    <n v="786"/>
    <m/>
    <m/>
    <m/>
    <m/>
    <m/>
    <m/>
    <m/>
    <s v="PAID_SOCIAL"/>
    <m/>
    <m/>
    <m/>
    <m/>
    <m/>
    <m/>
    <m/>
    <m/>
    <m/>
    <m/>
    <m/>
    <m/>
    <m/>
    <m/>
    <m/>
    <m/>
    <m/>
    <m/>
    <s v="user_A8KOTZADnUtEQOLt4nSLAmteNStuGh80js75RYjrXVt"/>
    <s v="Sarvesh Pawar"/>
    <s v="Arindam Majee"/>
    <m/>
    <s v="August; February"/>
    <s v="Gated Content"/>
    <m/>
    <m/>
    <s v="Downloaded the guide: Employee Wellness Handbook"/>
    <m/>
    <m/>
    <m/>
    <s v="2021-12-22 09:51:38.949000+00:00"/>
    <s v="2022-08-12 07:31:02.184000+00:00"/>
    <s v="GMC"/>
  </r>
  <r>
    <s v="Naveen Kumar"/>
    <n v="2400000"/>
    <s v="INR"/>
    <n v="0"/>
    <d v="2022-11-07T00:00:00"/>
    <s v="Sales"/>
    <s v="stat_1hn9nRJaLbI53NxPuSQgo90kRpbpKsFlwN4oEGNUTdO"/>
    <s v="Lost"/>
    <n v="0"/>
    <s v="OpportunityStatusType.Lost"/>
    <s v="cont_Z4a1GZYjwGCRpYkrr7faifFQbjPo3jIAYvopg5pMmVW"/>
    <x v="434"/>
    <s v="GMC ren - Kept on Hold"/>
    <s v="lead_Q5eDdu3ogjeZEY7hNGdPeCjBLxHjalp44Xx37wvIKaU"/>
    <s v="DB Reality"/>
    <s v="Gauri Jori"/>
    <s v="user_N52PP2uP2VZc2gm0nhh6CNFSif4n85g1cdxoNFd9ct0"/>
    <s v="Naveen Kumar"/>
    <s v="2022-05-11 09:53:29.758000+00:00"/>
    <s v="2022-08-01 05:01:07.145000+00:00"/>
    <m/>
    <s v="Mumbai"/>
    <m/>
    <m/>
    <m/>
    <n v="193"/>
    <m/>
    <m/>
    <m/>
    <m/>
    <m/>
    <m/>
    <m/>
    <m/>
    <m/>
    <m/>
    <m/>
    <s v="Construction &amp; Real Estate; Others"/>
    <m/>
    <m/>
    <m/>
    <m/>
    <m/>
    <m/>
    <m/>
    <m/>
    <m/>
    <m/>
    <m/>
    <m/>
    <s v="Aniket Vahile"/>
    <m/>
    <s v="user_2jRs4eIjwv8MozxYA1DE9MMy0FWf2gMgweg2LiJNu64"/>
    <s v="Gauri Munge"/>
    <m/>
    <m/>
    <s v="July; September"/>
    <s v="Cold Call"/>
    <s v="Naukri.com"/>
    <m/>
    <m/>
    <m/>
    <m/>
    <m/>
    <s v="2021-09-02 05:12:08.769000+00:00"/>
    <s v="2022-09-29 10:28:02.053000+00:00"/>
    <m/>
  </r>
  <r>
    <s v="Naveen Kumar"/>
    <n v="200000"/>
    <s v="INR"/>
    <n v="0"/>
    <s v="7/15/22"/>
    <s v="Sales"/>
    <s v="stat_1hn9nRJaLbI53NxPuSQgo90kRpbpKsFlwN4oEGNUTdO"/>
    <s v="Lost"/>
    <n v="0"/>
    <s v="OpportunityStatusType.Lost"/>
    <s v="cont_xzqKfyV6PhLcw8dHRHu8EZT8w4z97DR8PvSAxLePYn1"/>
    <x v="435"/>
    <s v="GPA fresh - Kept on Hold"/>
    <s v="lead_Q5eDdu3ogjeZEY7hNGdPeCjBLxHjalp44Xx37wvIKaU"/>
    <s v="DB Reality"/>
    <s v="Gauri Jori"/>
    <s v="user_N52PP2uP2VZc2gm0nhh6CNFSif4n85g1cdxoNFd9ct0"/>
    <s v="Naveen Kumar"/>
    <s v="2022-05-11 09:54:01.220000+00:00"/>
    <s v="2022-08-01 05:00:47.260000+00:00"/>
    <m/>
    <s v="Mumbai"/>
    <m/>
    <m/>
    <m/>
    <n v="193"/>
    <m/>
    <m/>
    <m/>
    <m/>
    <m/>
    <m/>
    <m/>
    <m/>
    <m/>
    <m/>
    <m/>
    <s v="Construction &amp; Real Estate; Others"/>
    <m/>
    <m/>
    <m/>
    <m/>
    <m/>
    <m/>
    <m/>
    <m/>
    <m/>
    <m/>
    <m/>
    <m/>
    <s v="Aniket Vahile"/>
    <m/>
    <s v="user_2jRs4eIjwv8MozxYA1DE9MMy0FWf2gMgweg2LiJNu64"/>
    <s v="Gauri Munge"/>
    <m/>
    <m/>
    <s v="July; September"/>
    <s v="Cold Call"/>
    <s v="Naukri.com"/>
    <m/>
    <m/>
    <m/>
    <m/>
    <m/>
    <s v="2021-09-02 05:12:08.769000+00:00"/>
    <s v="2022-09-29 10:28:02.053000+00:00"/>
    <m/>
  </r>
  <r>
    <s v="Vrushali Kummar"/>
    <n v="1200000"/>
    <s v="INR"/>
    <n v="0"/>
    <d v="2022-04-08T00:00:00"/>
    <s v="Sales"/>
    <s v="stat_kcR4fZg7TU7jjk1jAVua3qGLRS4J5uFayEjK5j02wtv"/>
    <s v="Unqualified"/>
    <n v="0"/>
    <s v="OpportunityStatusType.Lost"/>
    <m/>
    <x v="1"/>
    <s v="GMC-Fresh"/>
    <s v="lead_qaVLstFZQ7OIpP9HZ7zajORI8T0QSiE7VvoSKyCKDPb"/>
    <s v="Luxpacking"/>
    <s v="Bharti Bankey"/>
    <s v="user_TZzywQwym26DjuswO479pxRhNKX152z8X1haCx2vcst"/>
    <s v="Vrushali Kummar"/>
    <s v="2022-06-22 08:07:27.218000+00:00"/>
    <s v="2022-07-31 17:22:15.206000+00:00"/>
    <m/>
    <s v="Hyderabad"/>
    <m/>
    <s v="2022-06-22 05:00:12+00:00"/>
    <m/>
    <n v="200"/>
    <m/>
    <m/>
    <m/>
    <m/>
    <m/>
    <m/>
    <m/>
    <s v="ORGANIC_SEARCH"/>
    <m/>
    <m/>
    <m/>
    <m/>
    <m/>
    <m/>
    <m/>
    <m/>
    <m/>
    <m/>
    <m/>
    <m/>
    <m/>
    <m/>
    <m/>
    <m/>
    <m/>
    <m/>
    <s v="user_aM3WaaSUQQmaNnsm9l2FQRVWUEr8RN2ZdXzsuQUalQ3"/>
    <s v="Bharti Bankey"/>
    <m/>
    <m/>
    <m/>
    <s v="Inbound"/>
    <s v="Inbound via website"/>
    <m/>
    <s v="Employee Count 100"/>
    <m/>
    <m/>
    <m/>
    <s v="2022-06-22 05:03:03.154000+00:00"/>
    <s v="2022-09-08 09:24:45.946000+00:00"/>
    <m/>
  </r>
  <r>
    <s v="Vrushali Kummar"/>
    <n v="75000"/>
    <s v="INR"/>
    <n v="0"/>
    <s v="8/17/22"/>
    <s v="Sales"/>
    <s v="stat_kcR4fZg7TU7jjk1jAVua3qGLRS4J5uFayEjK5j02wtv"/>
    <s v="Unqualified"/>
    <n v="0"/>
    <s v="OpportunityStatusType.Lost"/>
    <s v="cont_xpnFqabCDkJ9E3r7ERs4JmxFUM5TYqIFWf73Adnt3W6"/>
    <x v="436"/>
    <s v="Not looking on investing on GMC and GPA"/>
    <s v="lead_T3k1Mub9XwPVpFAGjGFSYMwtNrE2U3sdWVHORc66qhK"/>
    <s v="Mehta Cad Cam Systems"/>
    <s v="Tulika Chakra"/>
    <s v="user_TZzywQwym26DjuswO479pxRhNKX152z8X1haCx2vcst"/>
    <s v="Vrushali Kummar"/>
    <s v="2022-06-17 09:02:16.699000+00:00"/>
    <s v="2022-07-31 17:17:35.156000+00:00"/>
    <m/>
    <s v="Ahmedabad"/>
    <m/>
    <m/>
    <m/>
    <n v="360"/>
    <m/>
    <m/>
    <m/>
    <m/>
    <m/>
    <m/>
    <m/>
    <m/>
    <m/>
    <m/>
    <m/>
    <s v="Manufacturing"/>
    <m/>
    <m/>
    <m/>
    <m/>
    <m/>
    <m/>
    <m/>
    <m/>
    <m/>
    <m/>
    <m/>
    <m/>
    <s v="Deepak Yadav"/>
    <m/>
    <s v="user_doWYUHOvQ3f5K3ugoH7kbrXnoPuCbasVEsKoA9COWQo"/>
    <s v="Daniel Patra"/>
    <m/>
    <m/>
    <m/>
    <s v="Cold Call"/>
    <m/>
    <m/>
    <m/>
    <m/>
    <m/>
    <m/>
    <s v="2022-04-03 18:20:03.776000+00:00"/>
    <s v="2022-09-22 10:10:37.897000+00:00"/>
    <s v="GPA"/>
  </r>
  <r>
    <s v="Vrushali Kummar"/>
    <n v="3500000"/>
    <s v="INR"/>
    <n v="0"/>
    <s v="8/17/22"/>
    <s v="Sales"/>
    <s v="stat_kcR4fZg7TU7jjk1jAVua3qGLRS4J5uFayEjK5j02wtv"/>
    <s v="Unqualified"/>
    <n v="0"/>
    <s v="OpportunityStatusType.Lost"/>
    <s v="cont_xpnFqabCDkJ9E3r7ERs4JmxFUM5TYqIFWf73Adnt3W6"/>
    <x v="436"/>
    <s v="Not looking at investing on GMC"/>
    <s v="lead_T3k1Mub9XwPVpFAGjGFSYMwtNrE2U3sdWVHORc66qhK"/>
    <s v="Mehta Cad Cam Systems"/>
    <s v="Tulika Chakra"/>
    <s v="user_TZzywQwym26DjuswO479pxRhNKX152z8X1haCx2vcst"/>
    <s v="Vrushali Kummar"/>
    <s v="2022-05-31 12:05:14.502000+00:00"/>
    <s v="2022-07-31 17:17:17.286000+00:00"/>
    <m/>
    <s v="Ahmedabad"/>
    <m/>
    <m/>
    <m/>
    <n v="360"/>
    <m/>
    <m/>
    <m/>
    <m/>
    <m/>
    <m/>
    <m/>
    <m/>
    <m/>
    <m/>
    <m/>
    <s v="Manufacturing"/>
    <m/>
    <m/>
    <m/>
    <m/>
    <m/>
    <m/>
    <m/>
    <m/>
    <m/>
    <m/>
    <m/>
    <m/>
    <s v="Deepak Yadav"/>
    <m/>
    <s v="user_doWYUHOvQ3f5K3ugoH7kbrXnoPuCbasVEsKoA9COWQo"/>
    <s v="Daniel Patra"/>
    <m/>
    <m/>
    <m/>
    <s v="Cold Call"/>
    <m/>
    <m/>
    <m/>
    <m/>
    <m/>
    <m/>
    <s v="2022-04-03 18:20:03.776000+00:00"/>
    <s v="2022-09-22 10:10:37.897000+00:00"/>
    <s v="GMC"/>
  </r>
  <r>
    <s v="Vrushali Kummar"/>
    <n v="200000"/>
    <s v="INR"/>
    <n v="0"/>
    <d v="2022-06-08T00:00:00"/>
    <s v="Sales"/>
    <s v="stat_kcR4fZg7TU7jjk1jAVua3qGLRS4J5uFayEjK5j02wtv"/>
    <s v="Unqualified"/>
    <n v="0"/>
    <s v="OpportunityStatusType.Lost"/>
    <s v="cont_OABKi0npSQIT6QZkxip3KViROqfqCZem4sqhRyNZ8ix"/>
    <x v="437"/>
    <m/>
    <s v="lead_bsNoLd6X9GfA2VSFBqEd8b8t59Z6UPD0gacBhgW64SQ"/>
    <s v="Colruyt"/>
    <s v="Sarvesh Pawar"/>
    <s v="user_TZzywQwym26DjuswO479pxRhNKX152z8X1haCx2vcst"/>
    <s v="Vrushali Kummar"/>
    <s v="2022-06-30 06:34:07.970000+00:00"/>
    <s v="2022-07-31 17:06:19.350000+00:00"/>
    <m/>
    <s v="Hyderabad"/>
    <m/>
    <m/>
    <m/>
    <n v="500"/>
    <m/>
    <m/>
    <m/>
    <m/>
    <m/>
    <m/>
    <m/>
    <m/>
    <m/>
    <m/>
    <m/>
    <m/>
    <m/>
    <m/>
    <m/>
    <m/>
    <m/>
    <m/>
    <m/>
    <m/>
    <m/>
    <m/>
    <m/>
    <m/>
    <s v="Sakshi Soni"/>
    <m/>
    <s v="user_A8KOTZADnUtEQOLt4nSLAmteNStuGh80js75RYjrXVt"/>
    <s v="Sarvesh Pawar"/>
    <m/>
    <m/>
    <s v="August"/>
    <s v="Gated Content"/>
    <s v="Mr. E"/>
    <m/>
    <s v="Employee Wellness Handbook"/>
    <m/>
    <m/>
    <m/>
    <s v="2022-01-12 08:26:10.885000+00:00"/>
    <s v="2022-08-12 05:43:28.310000+00:00"/>
    <s v="GPA"/>
  </r>
  <r>
    <s v="Vrushali Kummar"/>
    <n v="4000000"/>
    <s v="INR"/>
    <n v="0"/>
    <d v="2022-06-08T00:00:00"/>
    <s v="Sales"/>
    <s v="stat_kcR4fZg7TU7jjk1jAVua3qGLRS4J5uFayEjK5j02wtv"/>
    <s v="Unqualified"/>
    <n v="0"/>
    <s v="OpportunityStatusType.Lost"/>
    <s v="cont_OABKi0npSQIT6QZkxip3KViROqfqCZem4sqhRyNZ8ix"/>
    <x v="437"/>
    <m/>
    <s v="lead_bsNoLd6X9GfA2VSFBqEd8b8t59Z6UPD0gacBhgW64SQ"/>
    <s v="Colruyt"/>
    <s v="Sarvesh Pawar"/>
    <s v="user_TZzywQwym26DjuswO479pxRhNKX152z8X1haCx2vcst"/>
    <s v="Vrushali Kummar"/>
    <s v="2022-06-30 06:34:39.813000+00:00"/>
    <s v="2022-07-31 17:06:38.613000+00:00"/>
    <m/>
    <s v="Hyderabad"/>
    <m/>
    <m/>
    <m/>
    <n v="500"/>
    <m/>
    <m/>
    <m/>
    <m/>
    <m/>
    <m/>
    <m/>
    <m/>
    <m/>
    <m/>
    <m/>
    <m/>
    <m/>
    <m/>
    <m/>
    <m/>
    <m/>
    <m/>
    <m/>
    <m/>
    <m/>
    <m/>
    <m/>
    <m/>
    <s v="Sakshi Soni"/>
    <m/>
    <s v="user_A8KOTZADnUtEQOLt4nSLAmteNStuGh80js75RYjrXVt"/>
    <s v="Sarvesh Pawar"/>
    <m/>
    <m/>
    <s v="August"/>
    <s v="Gated Content"/>
    <s v="Mr. E"/>
    <m/>
    <s v="Employee Wellness Handbook"/>
    <m/>
    <m/>
    <m/>
    <s v="2022-01-12 08:26:10.885000+00:00"/>
    <s v="2022-08-12 05:43:28.310000+00:00"/>
    <s v="GTL"/>
  </r>
  <r>
    <s v="Vrushali Kummar"/>
    <n v="8000000"/>
    <s v="INR"/>
    <n v="0"/>
    <d v="2022-06-08T00:00:00"/>
    <s v="Sales"/>
    <s v="stat_kcR4fZg7TU7jjk1jAVua3qGLRS4J5uFayEjK5j02wtv"/>
    <s v="Unqualified"/>
    <n v="0"/>
    <s v="OpportunityStatusType.Lost"/>
    <s v="cont_OABKi0npSQIT6QZkxip3KViROqfqCZem4sqhRyNZ8ix"/>
    <x v="437"/>
    <m/>
    <s v="lead_bsNoLd6X9GfA2VSFBqEd8b8t59Z6UPD0gacBhgW64SQ"/>
    <s v="Colruyt"/>
    <s v="Sarvesh Pawar"/>
    <s v="user_TZzywQwym26DjuswO479pxRhNKX152z8X1haCx2vcst"/>
    <s v="Vrushali Kummar"/>
    <s v="2022-06-30 06:35:15.145000+00:00"/>
    <s v="2022-07-31 17:06:27.623000+00:00"/>
    <m/>
    <s v="Hyderabad"/>
    <m/>
    <m/>
    <m/>
    <n v="500"/>
    <m/>
    <m/>
    <m/>
    <m/>
    <m/>
    <m/>
    <m/>
    <m/>
    <m/>
    <m/>
    <m/>
    <m/>
    <m/>
    <m/>
    <m/>
    <m/>
    <m/>
    <m/>
    <m/>
    <m/>
    <m/>
    <m/>
    <m/>
    <m/>
    <s v="Sakshi Soni"/>
    <m/>
    <s v="user_A8KOTZADnUtEQOLt4nSLAmteNStuGh80js75RYjrXVt"/>
    <s v="Sarvesh Pawar"/>
    <m/>
    <m/>
    <s v="August"/>
    <s v="Gated Content"/>
    <s v="Mr. E"/>
    <m/>
    <s v="Employee Wellness Handbook"/>
    <m/>
    <m/>
    <m/>
    <s v="2022-01-12 08:26:10.885000+00:00"/>
    <s v="2022-08-12 05:43:28.310000+00:00"/>
    <s v="GMC"/>
  </r>
  <r>
    <s v="Vrushali Kummar"/>
    <n v="5000000"/>
    <s v="INR"/>
    <n v="0"/>
    <d v="2022-02-08T00:00:00"/>
    <s v="Sales"/>
    <s v="stat_kcR4fZg7TU7jjk1jAVua3qGLRS4J5uFayEjK5j02wtv"/>
    <s v="Unqualified"/>
    <n v="0"/>
    <s v="OpportunityStatusType.Lost"/>
    <m/>
    <x v="1"/>
    <s v="GMC (1+3)-Renewal"/>
    <s v="lead_5EKZqJzteATUizQUoYFwlShq8jlZ6gHAqBBEwFWnSWY"/>
    <s v="Securens"/>
    <s v="Bhairavi Jog"/>
    <s v="user_TZzywQwym26DjuswO479pxRhNKX152z8X1haCx2vcst"/>
    <s v="Vrushali Kummar"/>
    <s v="2022-05-28 03:50:09.809000+00:00"/>
    <s v="2022-07-31 17:04:58.338000+00:00"/>
    <m/>
    <s v="Mumbai"/>
    <m/>
    <m/>
    <m/>
    <n v="425"/>
    <m/>
    <m/>
    <m/>
    <m/>
    <m/>
    <m/>
    <m/>
    <m/>
    <m/>
    <m/>
    <m/>
    <s v="Professional Services"/>
    <m/>
    <m/>
    <m/>
    <m/>
    <m/>
    <m/>
    <m/>
    <m/>
    <m/>
    <m/>
    <m/>
    <m/>
    <s v="Rakesh Nade"/>
    <m/>
    <s v="user_228eUmsdKIb9OItgmiDq1zD4aPZ1eqiapbaLAGeBf8g"/>
    <s v="Bhairavi Jog"/>
    <s v="Snehal Mane"/>
    <m/>
    <s v="June; March; May"/>
    <s v="Cold Call"/>
    <s v="Lusha"/>
    <m/>
    <s v="Vaccine inbound"/>
    <m/>
    <s v="Mayfield Fund, Trifecta Capital Advisors, Sharrp Ventures"/>
    <m/>
    <s v="2021-04-20 11:38:23.272000+00:00"/>
    <s v="2022-09-08 09:12:22.768000+00:00"/>
    <s v="GMC"/>
  </r>
  <r>
    <s v="Vrushali Kummar"/>
    <n v="500000"/>
    <s v="INR"/>
    <n v="0"/>
    <d v="2022-02-08T00:00:00"/>
    <s v="Sales"/>
    <s v="stat_kcR4fZg7TU7jjk1jAVua3qGLRS4J5uFayEjK5j02wtv"/>
    <s v="Unqualified"/>
    <n v="0"/>
    <s v="OpportunityStatusType.Lost"/>
    <m/>
    <x v="1"/>
    <s v="Non-EB (Renewal)"/>
    <s v="lead_5EKZqJzteATUizQUoYFwlShq8jlZ6gHAqBBEwFWnSWY"/>
    <s v="Securens"/>
    <s v="Bhairavi Jog"/>
    <s v="user_TZzywQwym26DjuswO479pxRhNKX152z8X1haCx2vcst"/>
    <s v="Vrushali Kummar"/>
    <s v="2022-05-28 03:51:44.939000+00:00"/>
    <s v="2022-07-31 17:05:09.196000+00:00"/>
    <m/>
    <s v="Mumbai"/>
    <m/>
    <m/>
    <m/>
    <n v="425"/>
    <m/>
    <m/>
    <m/>
    <m/>
    <m/>
    <m/>
    <m/>
    <m/>
    <m/>
    <m/>
    <m/>
    <s v="Professional Services"/>
    <m/>
    <m/>
    <m/>
    <m/>
    <m/>
    <m/>
    <m/>
    <m/>
    <m/>
    <m/>
    <m/>
    <m/>
    <s v="Rakesh Nade"/>
    <m/>
    <s v="user_228eUmsdKIb9OItgmiDq1zD4aPZ1eqiapbaLAGeBf8g"/>
    <s v="Bhairavi Jog"/>
    <s v="Snehal Mane"/>
    <m/>
    <s v="June; March; May"/>
    <s v="Cold Call"/>
    <s v="Lusha"/>
    <m/>
    <s v="Vaccine inbound"/>
    <m/>
    <s v="Mayfield Fund, Trifecta Capital Advisors, Sharrp Ventures"/>
    <m/>
    <s v="2021-04-20 11:38:23.272000+00:00"/>
    <s v="2022-09-08 09:12:22.768000+00:00"/>
    <s v="NON EB"/>
  </r>
  <r>
    <s v="Sanket Kulkarni"/>
    <n v="500000"/>
    <s v="INR"/>
    <n v="0"/>
    <s v="8/16/22"/>
    <s v="Sales"/>
    <s v="stat_kcR4fZg7TU7jjk1jAVua3qGLRS4J5uFayEjK5j02wtv"/>
    <s v="Unqualified"/>
    <n v="0"/>
    <s v="OpportunityStatusType.Lost"/>
    <s v="cont_eD3zBz6BrD5lS86mFBO62tKL7UkgvOEnyw8CA1cNnqL"/>
    <x v="438"/>
    <m/>
    <s v="lead_gIBvPeWlxXEKfIkvLOQ7PYjsOzvUl2cDZIrdvZL0SSW"/>
    <s v="Automag India Pvt. Ltd."/>
    <s v="Sarvesh Pawar"/>
    <s v="user_k8sSUtRXfYEMul9CBIF4ZOmv3vnev5cdEvVZbtETMKp"/>
    <s v="Sanket Kulkarni"/>
    <s v="2022-07-13 10:31:07.485000+00:00"/>
    <s v="2022-07-31 16:11:24.322000+00:00"/>
    <m/>
    <s v="Pune"/>
    <m/>
    <m/>
    <m/>
    <n v="204"/>
    <m/>
    <m/>
    <m/>
    <m/>
    <m/>
    <m/>
    <m/>
    <m/>
    <m/>
    <m/>
    <m/>
    <s v="Manufacturing"/>
    <m/>
    <m/>
    <m/>
    <m/>
    <m/>
    <m/>
    <m/>
    <m/>
    <m/>
    <m/>
    <m/>
    <m/>
    <m/>
    <m/>
    <s v="user_A8KOTZADnUtEQOLt4nSLAmteNStuGh80js75RYjrXVt"/>
    <s v="Sarvesh Pawar"/>
    <m/>
    <m/>
    <s v="August; May"/>
    <s v="Cold Call"/>
    <m/>
    <m/>
    <m/>
    <m/>
    <m/>
    <m/>
    <s v="2022-04-03 18:16:39.874000+00:00"/>
    <s v="2022-10-20 04:42:09.339000+00:00"/>
    <s v="NON EB"/>
  </r>
  <r>
    <s v="Sanket Kulkarni"/>
    <n v="2500000"/>
    <s v="INR"/>
    <n v="100"/>
    <s v="7/31/22"/>
    <s v="Sales"/>
    <s v="stat_OZRiD1474QRJIpvnjHCZfiIvKcVD6mIKSSTzg8SwDVx"/>
    <s v="Won- Payment Completed"/>
    <n v="1"/>
    <s v="OpportunityStatusType.Won"/>
    <m/>
    <x v="1"/>
    <m/>
    <s v="lead_V0szWVZgRDW4ODlI9Vv8Blkzqn9pg3mY8Ij1wkW9rYT"/>
    <s v="Electronica HiTech Machines Tools"/>
    <s v="Sarvesh Pawar"/>
    <s v="user_k8sSUtRXfYEMul9CBIF4ZOmv3vnev5cdEvVZbtETMKp"/>
    <s v="Sanket Kulkarni"/>
    <s v="2022-07-28 12:15:46.844000+00:00"/>
    <s v="2022-07-31 16:08:04.922000+00:00"/>
    <m/>
    <s v="Pune"/>
    <m/>
    <m/>
    <m/>
    <n v="250"/>
    <m/>
    <m/>
    <m/>
    <m/>
    <m/>
    <m/>
    <m/>
    <m/>
    <m/>
    <m/>
    <m/>
    <s v="Consumer Goods &amp; Electronics; Manufacturing"/>
    <m/>
    <m/>
    <m/>
    <m/>
    <m/>
    <m/>
    <m/>
    <m/>
    <m/>
    <m/>
    <m/>
    <m/>
    <s v="Arunkumar Dubey"/>
    <m/>
    <s v="user_A8KOTZADnUtEQOLt4nSLAmteNStuGh80js75RYjrXVt"/>
    <s v="Sarvesh Pawar"/>
    <m/>
    <m/>
    <s v="July"/>
    <s v="Cold Call"/>
    <m/>
    <m/>
    <m/>
    <m/>
    <m/>
    <m/>
    <s v="2021-08-23 06:46:13.864000+00:00"/>
    <s v="2022-09-08 11:24:49.347000+00:00"/>
    <s v="GMC"/>
  </r>
  <r>
    <s v="Sanket Kulkarni"/>
    <n v="4800000"/>
    <s v="INR"/>
    <n v="0"/>
    <d v="2022-02-08T00:00:00"/>
    <s v="Sales"/>
    <s v="stat_kcR4fZg7TU7jjk1jAVua3qGLRS4J5uFayEjK5j02wtv"/>
    <s v="Unqualified"/>
    <n v="0"/>
    <s v="OpportunityStatusType.Lost"/>
    <s v="cont_ROiCQ8AEyPkrR2K5DIOCDMaHa7uBOCYkoA9Vft0tiIW"/>
    <x v="439"/>
    <s v="GMC Renewal"/>
    <s v="lead_2VUFGWKcHWK9VN2NGOQE8rgEgn6hqbUgi5MXZH4u8Tb"/>
    <s v="Shri Someshwar Sahakari Sakhar Karkhana Ltd."/>
    <s v="Trupti Suryavanshi"/>
    <s v="user_k8sSUtRXfYEMul9CBIF4ZOmv3vnev5cdEvVZbtETMKp"/>
    <s v="Sanket Kulkarni"/>
    <s v="2022-07-19 12:24:23.436000+00:00"/>
    <s v="2022-07-31 16:09:49.830000+00:00"/>
    <m/>
    <s v="Other Maharashtra"/>
    <m/>
    <s v="2022-07-18 19:00:00+00:00"/>
    <m/>
    <n v="620"/>
    <m/>
    <m/>
    <m/>
    <m/>
    <m/>
    <m/>
    <m/>
    <m/>
    <m/>
    <m/>
    <m/>
    <m/>
    <m/>
    <m/>
    <m/>
    <m/>
    <m/>
    <m/>
    <m/>
    <m/>
    <m/>
    <m/>
    <m/>
    <m/>
    <m/>
    <m/>
    <s v="user_L8E6IFhq6UCzKLHa45LUUTZCznDuyDwFrGaEp9DXiUM"/>
    <s v="Trupti Suryavanshi"/>
    <m/>
    <m/>
    <s v="August"/>
    <s v="Cold Call"/>
    <m/>
    <m/>
    <m/>
    <m/>
    <m/>
    <m/>
    <s v="2022-07-19 07:09:50.407000+00:00"/>
    <s v="2022-07-31 16:09:49.864000+00:00"/>
    <s v="GMC"/>
  </r>
  <r>
    <s v="Sanket Kulkarni"/>
    <n v="250000"/>
    <s v="INR"/>
    <n v="100"/>
    <s v="7/31/22"/>
    <s v="Sales"/>
    <s v="stat_OZRiD1474QRJIpvnjHCZfiIvKcVD6mIKSSTzg8SwDVx"/>
    <s v="Won- Payment Completed"/>
    <n v="1"/>
    <s v="OpportunityStatusType.Won"/>
    <m/>
    <x v="1"/>
    <m/>
    <s v="lead_V0szWVZgRDW4ODlI9Vv8Blkzqn9pg3mY8Ij1wkW9rYT"/>
    <s v="Electronica HiTech Machines Tools"/>
    <s v="Sarvesh Pawar"/>
    <s v="user_k8sSUtRXfYEMul9CBIF4ZOmv3vnev5cdEvVZbtETMKp"/>
    <s v="Sanket Kulkarni"/>
    <s v="2022-07-28 12:16:22.557000+00:00"/>
    <s v="2022-07-31 16:09:10.524000+00:00"/>
    <m/>
    <s v="Pune"/>
    <m/>
    <m/>
    <m/>
    <n v="250"/>
    <m/>
    <m/>
    <m/>
    <m/>
    <m/>
    <m/>
    <m/>
    <m/>
    <m/>
    <m/>
    <m/>
    <s v="Consumer Goods &amp; Electronics; Manufacturing"/>
    <m/>
    <m/>
    <m/>
    <m/>
    <m/>
    <m/>
    <m/>
    <m/>
    <m/>
    <m/>
    <m/>
    <m/>
    <s v="Arunkumar Dubey"/>
    <m/>
    <s v="user_A8KOTZADnUtEQOLt4nSLAmteNStuGh80js75RYjrXVt"/>
    <s v="Sarvesh Pawar"/>
    <m/>
    <m/>
    <s v="July"/>
    <s v="Cold Call"/>
    <m/>
    <m/>
    <m/>
    <m/>
    <m/>
    <m/>
    <s v="2021-08-23 06:46:13.864000+00:00"/>
    <s v="2022-09-08 11:24:49.347000+00:00"/>
    <s v="GPA"/>
  </r>
  <r>
    <s v="Sanket Kulkarni"/>
    <n v="2000000"/>
    <s v="INR"/>
    <n v="0"/>
    <s v="8/28/22"/>
    <s v="Sales"/>
    <s v="stat_kcR4fZg7TU7jjk1jAVua3qGLRS4J5uFayEjK5j02wtv"/>
    <s v="Unqualified"/>
    <n v="0"/>
    <s v="OpportunityStatusType.Lost"/>
    <s v="cont_0HDpBEgxhPYJ1CrSxT8yLR8lcIbx2UxIfCCR0dw17C7"/>
    <x v="440"/>
    <m/>
    <s v="lead_MageTTCqRzNDsKzya8vLNgwi8iZhYDvtm95KxcEBbXb"/>
    <s v="Nath Bio"/>
    <s v="Sarvesh Pawar"/>
    <s v="user_k8sSUtRXfYEMul9CBIF4ZOmv3vnev5cdEvVZbtETMKp"/>
    <s v="Sanket Kulkarni"/>
    <s v="2022-07-14 06:01:59.505000+00:00"/>
    <s v="2022-07-31 16:00:44.061000+00:00"/>
    <m/>
    <s v="Aurangabad"/>
    <m/>
    <m/>
    <m/>
    <n v="500"/>
    <m/>
    <m/>
    <m/>
    <m/>
    <m/>
    <m/>
    <m/>
    <m/>
    <m/>
    <m/>
    <m/>
    <s v="Others"/>
    <m/>
    <m/>
    <m/>
    <m/>
    <m/>
    <m/>
    <m/>
    <m/>
    <m/>
    <m/>
    <m/>
    <m/>
    <s v="Deepak Yadav"/>
    <m/>
    <s v="user_A8KOTZADnUtEQOLt4nSLAmteNStuGh80js75RYjrXVt"/>
    <s v="Sarvesh Pawar"/>
    <m/>
    <m/>
    <s v="August"/>
    <s v="Cold Call"/>
    <m/>
    <m/>
    <m/>
    <m/>
    <m/>
    <m/>
    <s v="2021-05-26 08:05:17.163000+00:00"/>
    <s v="2022-09-08 05:56:49.418000+00:00"/>
    <s v="GMC"/>
  </r>
  <r>
    <s v="Sreenivas Hatti"/>
    <n v="600000"/>
    <s v="INR"/>
    <n v="0"/>
    <s v="7/31/22"/>
    <s v="Sales"/>
    <s v="stat_kcR4fZg7TU7jjk1jAVua3qGLRS4J5uFayEjK5j02wtv"/>
    <s v="Unqualified"/>
    <n v="0"/>
    <s v="OpportunityStatusType.Lost"/>
    <s v="cont_xWb7aGQJ5bvrrPOJMGTdG5fud50cGxxrI4JEixGNKIf"/>
    <x v="441"/>
    <s v="GMC ren"/>
    <s v="lead_bDU8EuC4mkYySWfS8UelNbjWYWodaf4bd15SMTCiHzP"/>
    <s v="Sungrow Power Supply Co. Ltd."/>
    <s v="Gauri Jori"/>
    <s v="user_JjaNBsxmUKBROYZvEahyXgec466W5jQa2pL0NUZ81Lb"/>
    <s v="Sreenivas Hatti"/>
    <s v="2022-06-28 06:38:30.024000+00:00"/>
    <s v="2022-07-31 15:06:30.959000+00:00"/>
    <m/>
    <s v="Bangalore"/>
    <m/>
    <m/>
    <m/>
    <n v="45"/>
    <m/>
    <m/>
    <m/>
    <m/>
    <m/>
    <m/>
    <m/>
    <m/>
    <m/>
    <m/>
    <m/>
    <m/>
    <m/>
    <m/>
    <m/>
    <m/>
    <m/>
    <m/>
    <m/>
    <m/>
    <m/>
    <m/>
    <m/>
    <m/>
    <m/>
    <m/>
    <s v="user_5YHA1ZU4iP896lD1YJehdJcMx7ZEgWCpulT4T2c3pJ3"/>
    <s v="Gauri Jori"/>
    <m/>
    <m/>
    <s v="July"/>
    <m/>
    <m/>
    <m/>
    <s v="Lead Magnet Lead"/>
    <m/>
    <m/>
    <m/>
    <s v="2021-09-04 08:43:48.299000+00:00"/>
    <s v="2022-09-09 10:19:33.835000+00:00"/>
    <m/>
  </r>
  <r>
    <s v="Sreenivas Hatti"/>
    <n v="30000"/>
    <s v="INR"/>
    <n v="0"/>
    <s v="7/31/22"/>
    <s v="Sales"/>
    <s v="stat_kcR4fZg7TU7jjk1jAVua3qGLRS4J5uFayEjK5j02wtv"/>
    <s v="Unqualified"/>
    <n v="0"/>
    <s v="OpportunityStatusType.Lost"/>
    <s v="cont_xWb7aGQJ5bvrrPOJMGTdG5fud50cGxxrI4JEixGNKIf"/>
    <x v="441"/>
    <s v="GPA ren"/>
    <s v="lead_bDU8EuC4mkYySWfS8UelNbjWYWodaf4bd15SMTCiHzP"/>
    <s v="Sungrow Power Supply Co. Ltd."/>
    <s v="Gauri Jori"/>
    <s v="user_JjaNBsxmUKBROYZvEahyXgec466W5jQa2pL0NUZ81Lb"/>
    <s v="Sreenivas Hatti"/>
    <s v="2022-06-28 06:39:17.623000+00:00"/>
    <s v="2022-07-31 15:06:33.806000+00:00"/>
    <m/>
    <s v="Bangalore"/>
    <m/>
    <m/>
    <m/>
    <n v="45"/>
    <m/>
    <m/>
    <m/>
    <m/>
    <m/>
    <m/>
    <m/>
    <m/>
    <m/>
    <m/>
    <m/>
    <m/>
    <m/>
    <m/>
    <m/>
    <m/>
    <m/>
    <m/>
    <m/>
    <m/>
    <m/>
    <m/>
    <m/>
    <m/>
    <m/>
    <m/>
    <s v="user_5YHA1ZU4iP896lD1YJehdJcMx7ZEgWCpulT4T2c3pJ3"/>
    <s v="Gauri Jori"/>
    <m/>
    <m/>
    <s v="July"/>
    <m/>
    <m/>
    <m/>
    <s v="Lead Magnet Lead"/>
    <m/>
    <m/>
    <m/>
    <s v="2021-09-04 08:43:48.299000+00:00"/>
    <s v="2022-09-09 10:19:33.835000+00:00"/>
    <m/>
  </r>
  <r>
    <s v="Sameer Iftekhari"/>
    <n v="500000"/>
    <s v="INR"/>
    <n v="0"/>
    <s v="7/25/22"/>
    <s v="Sales"/>
    <s v="stat_kcR4fZg7TU7jjk1jAVua3qGLRS4J5uFayEjK5j02wtv"/>
    <s v="Unqualified"/>
    <n v="0"/>
    <s v="OpportunityStatusType.Lost"/>
    <m/>
    <x v="1"/>
    <s v="wc"/>
    <s v="lead_v3tbgcv70dWn5z9YJOCfO2FUeqRj5QbYgsf7JYsKawq"/>
    <s v="Atlas Copco India Ltd"/>
    <s v="Prajakta Sahastrabudhe"/>
    <s v="user_P3f70h2AcefBkFTBZpvA9LgDbjTmUIXkqdKqHJ5evwA"/>
    <s v="Manojkumar Tinna"/>
    <s v="2022-05-31 10:18:59.163000+00:00"/>
    <s v="2022-07-30 22:54:54.340000+00:00"/>
    <m/>
    <s v="Pune"/>
    <m/>
    <s v="2020-08-14 08:05:16+00:00"/>
    <m/>
    <n v="1500"/>
    <m/>
    <m/>
    <m/>
    <m/>
    <m/>
    <m/>
    <m/>
    <m/>
    <m/>
    <m/>
    <m/>
    <s v="Manufacturing"/>
    <m/>
    <m/>
    <m/>
    <m/>
    <m/>
    <m/>
    <m/>
    <m/>
    <m/>
    <m/>
    <m/>
    <m/>
    <s v="Mrunmay Jalgaonkar"/>
    <m/>
    <s v="user_sREdxbAJihL2Zbgic7tyQ6Rc4Mny7HnD1RNGhA9DDYh"/>
    <s v="Prajakta Sahastrabudhe"/>
    <m/>
    <m/>
    <s v="July"/>
    <s v="Affiliate; Cold Call"/>
    <s v="Naukri.com"/>
    <m/>
    <s v="AM Opps - Sachin"/>
    <m/>
    <m/>
    <m/>
    <s v="2020-12-06 09:46:43.149000+00:00"/>
    <s v="2022-09-08 05:09:05.838000+00:00"/>
    <m/>
  </r>
  <r>
    <s v="Kashif Ahmad"/>
    <n v="40000"/>
    <s v="INR"/>
    <n v="0"/>
    <d v="2022-10-07T00:00:00"/>
    <s v="Sales"/>
    <s v="stat_kcR4fZg7TU7jjk1jAVua3qGLRS4J5uFayEjK5j02wtv"/>
    <s v="Unqualified"/>
    <n v="0"/>
    <s v="OpportunityStatusType.Lost"/>
    <m/>
    <x v="1"/>
    <s v="GMC-fresh"/>
    <s v="lead_sTpcMtjuYL3HgOskbpeIJqLmAsUU4DbpzraalSvizYR"/>
    <s v="Manan Associates"/>
    <s v="Bharti Bankey"/>
    <s v="user_LKRhV6rhcBe0uL8u70UUGeDjbMupuho4TaiAOCbT7HT"/>
    <s v="Kashif Ahmad"/>
    <s v="2022-05-12 08:38:02.806000+00:00"/>
    <s v="2022-07-30 16:13:03.519000+00:00"/>
    <m/>
    <s v="Other"/>
    <m/>
    <m/>
    <m/>
    <n v="8"/>
    <m/>
    <m/>
    <m/>
    <m/>
    <m/>
    <m/>
    <m/>
    <m/>
    <m/>
    <m/>
    <m/>
    <m/>
    <m/>
    <m/>
    <m/>
    <m/>
    <m/>
    <m/>
    <m/>
    <m/>
    <m/>
    <m/>
    <m/>
    <m/>
    <s v="Aniket Vahile"/>
    <m/>
    <m/>
    <m/>
    <m/>
    <m/>
    <m/>
    <s v="Cold Call"/>
    <m/>
    <m/>
    <m/>
    <m/>
    <m/>
    <m/>
    <s v="2022-05-11 11:16:34.740000+00:00"/>
    <s v="2022-07-30 16:13:03.560000+00:00"/>
    <m/>
  </r>
  <r>
    <s v="Kashif Ahmad"/>
    <n v="100000"/>
    <s v="INR"/>
    <n v="0"/>
    <s v="7/30/22"/>
    <s v="Sales"/>
    <s v="stat_kcR4fZg7TU7jjk1jAVua3qGLRS4J5uFayEjK5j02wtv"/>
    <s v="Unqualified"/>
    <n v="0"/>
    <s v="OpportunityStatusType.Lost"/>
    <m/>
    <x v="1"/>
    <s v="GPA-Fresh"/>
    <s v="lead_LxNObb2wpQYFx7zMBaCWuWj3OjyIMoavmhq9nXduCmO"/>
    <s v="HTIC Global"/>
    <s v="Bharti Bankey"/>
    <s v="user_LKRhV6rhcBe0uL8u70UUGeDjbMupuho4TaiAOCbT7HT"/>
    <s v="Kashif Ahmad"/>
    <s v="2022-03-16 06:24:08.294000+00:00"/>
    <s v="2022-07-30 15:32:29.019000+00:00"/>
    <m/>
    <s v="Cochin"/>
    <m/>
    <s v="2022-03-15 10:21:40+00:00"/>
    <m/>
    <n v="126"/>
    <m/>
    <m/>
    <m/>
    <m/>
    <m/>
    <m/>
    <m/>
    <s v="OFFLINE"/>
    <m/>
    <m/>
    <m/>
    <m/>
    <m/>
    <m/>
    <m/>
    <m/>
    <m/>
    <m/>
    <m/>
    <m/>
    <m/>
    <m/>
    <m/>
    <m/>
    <m/>
    <m/>
    <s v="user_aM3WaaSUQQmaNnsm9l2FQRVWUEr8RN2ZdXzsuQUalQ3"/>
    <s v="Bharti Bankey"/>
    <m/>
    <m/>
    <s v="July"/>
    <s v="Inbound"/>
    <s v="Inbound via website"/>
    <m/>
    <s v="Employee Count 200"/>
    <m/>
    <m/>
    <m/>
    <s v="2021-06-04 04:24:55.139000+00:00"/>
    <s v="2022-07-30 15:32:29.056000+00:00"/>
    <m/>
  </r>
  <r>
    <s v="Kashif Ahmad"/>
    <n v="106296"/>
    <s v="INR"/>
    <n v="0"/>
    <s v="7/29/22"/>
    <s v="Sales"/>
    <s v="stat_1hn9nRJaLbI53NxPuSQgo90kRpbpKsFlwN4oEGNUTdO"/>
    <s v="Lost"/>
    <n v="0"/>
    <s v="OpportunityStatusType.Lost"/>
    <s v="cont_XqkZRd6xHA9Nj9jSZwL8n2yA9ja44PuIspwAagd9yhg"/>
    <x v="442"/>
    <s v="GMC"/>
    <s v="lead_n5CWDbDiCz7uirWXX2BjLu98SxZ9rHawY34MuhdjrPN"/>
    <s v="Karma Rehacare Products Pvt Ltd"/>
    <s v="Kashif Ahmad"/>
    <s v="user_LKRhV6rhcBe0uL8u70UUGeDjbMupuho4TaiAOCbT7HT"/>
    <s v="Kashif Ahmad"/>
    <s v="2022-07-19 12:52:48.846000+00:00"/>
    <s v="2022-07-30 15:12:59.640000+00:00"/>
    <m/>
    <s v="Kolkata"/>
    <m/>
    <m/>
    <m/>
    <n v="9"/>
    <m/>
    <m/>
    <m/>
    <m/>
    <m/>
    <m/>
    <m/>
    <m/>
    <m/>
    <m/>
    <m/>
    <s v="Manufacturing"/>
    <m/>
    <m/>
    <m/>
    <m/>
    <m/>
    <m/>
    <m/>
    <m/>
    <m/>
    <m/>
    <m/>
    <m/>
    <m/>
    <m/>
    <s v="user_2xxO9oirwARSUqciX3GYka6xNStOBqukokcFSRX0LsZ"/>
    <s v="Tanmay Diwadkar"/>
    <m/>
    <m/>
    <s v="July"/>
    <s v="Cold Call"/>
    <m/>
    <m/>
    <m/>
    <m/>
    <m/>
    <m/>
    <s v="2022-07-19 12:51:31.306000+00:00"/>
    <s v="2022-10-13 10:51:06.532000+00:00"/>
    <m/>
  </r>
  <r>
    <s v="Kashif Ahmad"/>
    <n v="980000"/>
    <s v="INR"/>
    <n v="0"/>
    <s v="7/30/22"/>
    <s v="Sales"/>
    <s v="stat_1hn9nRJaLbI53NxPuSQgo90kRpbpKsFlwN4oEGNUTdO"/>
    <s v="Lost"/>
    <n v="0"/>
    <s v="OpportunityStatusType.Lost"/>
    <m/>
    <x v="1"/>
    <s v="GMC- Renewal July End"/>
    <s v="lead_LxNObb2wpQYFx7zMBaCWuWj3OjyIMoavmhq9nXduCmO"/>
    <s v="HTIC Global"/>
    <s v="Bharti Bankey"/>
    <s v="user_LKRhV6rhcBe0uL8u70UUGeDjbMupuho4TaiAOCbT7HT"/>
    <s v="Kashif Ahmad"/>
    <s v="2022-03-16 06:23:32.522000+00:00"/>
    <s v="2022-07-30 15:31:24.658000+00:00"/>
    <m/>
    <s v="Cochin"/>
    <m/>
    <s v="2022-03-15 10:21:40+00:00"/>
    <m/>
    <n v="126"/>
    <m/>
    <m/>
    <m/>
    <m/>
    <m/>
    <m/>
    <m/>
    <s v="OFFLINE"/>
    <m/>
    <m/>
    <m/>
    <m/>
    <m/>
    <m/>
    <m/>
    <m/>
    <m/>
    <m/>
    <m/>
    <m/>
    <m/>
    <m/>
    <m/>
    <m/>
    <m/>
    <m/>
    <s v="user_aM3WaaSUQQmaNnsm9l2FQRVWUEr8RN2ZdXzsuQUalQ3"/>
    <s v="Bharti Bankey"/>
    <m/>
    <m/>
    <s v="July"/>
    <s v="Inbound"/>
    <s v="Inbound via website"/>
    <m/>
    <s v="Employee Count 200"/>
    <m/>
    <m/>
    <m/>
    <s v="2021-06-04 04:24:55.139000+00:00"/>
    <s v="2022-07-30 15:32:29.056000+00:00"/>
    <m/>
  </r>
  <r>
    <s v="Kashif Ahmad"/>
    <n v="1031413"/>
    <s v="INR"/>
    <n v="0"/>
    <s v="7/29/22"/>
    <s v="Sales"/>
    <s v="stat_1hn9nRJaLbI53NxPuSQgo90kRpbpKsFlwN4oEGNUTdO"/>
    <s v="Lost"/>
    <n v="0"/>
    <s v="OpportunityStatusType.Lost"/>
    <s v="cont_U6hvWUMRJF0OJ2I39Lchj8yrx3R5q4X0XEiD22Pzshk"/>
    <x v="443"/>
    <s v="Employees:103 Renewal: July Policy Type 1+3 Policy From: HDFC Ergo SI: 3&amp;4 Lack Email: hr@karmahealthcare.com POC: Samba Pratim"/>
    <s v="lead_sorKZnpmEOVeeM4FWm8gAzjWdKynWFaWKCUqzn9LJEy"/>
    <s v="KARMA HEALTH CARE LIMITED"/>
    <s v="Hardik Panchal"/>
    <s v="user_LKRhV6rhcBe0uL8u70UUGeDjbMupuho4TaiAOCbT7HT"/>
    <s v="Kashif Ahmad"/>
    <s v="2022-01-10 05:42:12.728000+00:00"/>
    <s v="2022-07-30 15:07:31.500000+00:00"/>
    <m/>
    <m/>
    <m/>
    <m/>
    <m/>
    <n v="151"/>
    <m/>
    <m/>
    <m/>
    <m/>
    <m/>
    <m/>
    <m/>
    <m/>
    <m/>
    <m/>
    <m/>
    <s v="Health, Wellness &amp; Fitness"/>
    <m/>
    <m/>
    <m/>
    <m/>
    <m/>
    <m/>
    <m/>
    <m/>
    <m/>
    <m/>
    <m/>
    <m/>
    <m/>
    <m/>
    <s v="user_5IQTpX6DsnoeoDfxqzqojpVoQLXPh68nhDjLS5ETjYj"/>
    <s v="Satyajit Chati"/>
    <m/>
    <m/>
    <s v="July"/>
    <s v="Gated Content"/>
    <m/>
    <m/>
    <s v="Employee Wellness Handbook"/>
    <m/>
    <m/>
    <m/>
    <s v="2022-01-09 05:59:18.840000+00:00"/>
    <s v="2022-07-30 15:07:31.554000+00:00"/>
    <m/>
  </r>
  <r>
    <s v="Omkar Ghate"/>
    <n v="200000"/>
    <s v="INR"/>
    <n v="0"/>
    <s v="7/31/22"/>
    <s v="Sales"/>
    <s v="stat_kcR4fZg7TU7jjk1jAVua3qGLRS4J5uFayEjK5j02wtv"/>
    <s v="Unqualified"/>
    <n v="0"/>
    <s v="OpportunityStatusType.Lost"/>
    <m/>
    <x v="1"/>
    <m/>
    <s v="lead_RoH7KDxZBhnhifNdsG4EUQnevPQeAHhGTchTgniH9V8"/>
    <s v="Arham Share"/>
    <s v="Omkar Ghate"/>
    <s v="user_9SBRjyF0n4iWuhUdqRyQkFhl2J4uyNKhFWvvJEvunX8"/>
    <s v="Omkar Ghate"/>
    <s v="2022-03-24 11:13:42.043000+00:00"/>
    <s v="2022-07-30 13:22:39.625000+00:00"/>
    <m/>
    <s v="Mumbai"/>
    <m/>
    <s v="2021-12-14 05:41:51+00:00"/>
    <m/>
    <n v="50"/>
    <m/>
    <m/>
    <m/>
    <m/>
    <m/>
    <m/>
    <m/>
    <m/>
    <m/>
    <m/>
    <m/>
    <s v="Banking &amp; Finance"/>
    <m/>
    <m/>
    <m/>
    <m/>
    <m/>
    <m/>
    <m/>
    <m/>
    <m/>
    <m/>
    <m/>
    <m/>
    <m/>
    <m/>
    <s v="user_9SBRjyF0n4iWuhUdqRyQkFhl2J4uyNKhFWvvJEvunX8"/>
    <s v="Omkar Ghate"/>
    <m/>
    <m/>
    <m/>
    <s v="Inbound"/>
    <s v="Inbound via website"/>
    <m/>
    <s v="Employee Count 50"/>
    <m/>
    <m/>
    <m/>
    <s v="2021-12-14 05:46:06.187000+00:00"/>
    <s v="2022-07-30 13:22:39.681000+00:00"/>
    <s v="GMC"/>
  </r>
  <r>
    <s v="Pranav Kenjale"/>
    <n v="361714"/>
    <s v="INR"/>
    <n v="0"/>
    <s v="7/29/22"/>
    <s v="Sales"/>
    <s v="stat_1hn9nRJaLbI53NxPuSQgo90kRpbpKsFlwN4oEGNUTdO"/>
    <s v="Lost"/>
    <n v="0"/>
    <s v="OpportunityStatusType.Lost"/>
    <s v="cont_dCPuUlsNx2e1eQ1ZUw6CoyzHCWiqLu995Ybva3jLjTM"/>
    <x v="27"/>
    <s v="GMC (Renewal)"/>
    <s v="lead_emhFvmDXl2FpWffJPya180DU0Rq0mXXAUC0FvlIJ6u6"/>
    <s v="Knimbus Online Pvt Ltd"/>
    <s v="Pranav Kenjale"/>
    <s v="user_x9AtbGLhDmWYC9XAmYdfwBt9yiXbgMhBuZpIoFuN8Cd"/>
    <s v="Pranav Kenjale"/>
    <s v="2022-07-08 07:24:38.413000+00:00"/>
    <s v="2022-07-30 13:26:14.390000+00:00"/>
    <m/>
    <s v="Delhi"/>
    <m/>
    <m/>
    <m/>
    <n v="33"/>
    <m/>
    <m/>
    <m/>
    <m/>
    <m/>
    <m/>
    <m/>
    <m/>
    <m/>
    <m/>
    <m/>
    <s v="IT Services &amp; IT Consulting"/>
    <m/>
    <m/>
    <m/>
    <m/>
    <m/>
    <m/>
    <m/>
    <m/>
    <m/>
    <m/>
    <m/>
    <m/>
    <m/>
    <m/>
    <m/>
    <m/>
    <m/>
    <m/>
    <s v="July"/>
    <s v="Cold Call"/>
    <m/>
    <m/>
    <m/>
    <m/>
    <m/>
    <m/>
    <s v="2022-07-08 07:23:51.019000+00:00"/>
    <s v="2022-09-23 12:16:20.140000+00:00"/>
    <m/>
  </r>
  <r>
    <s v="Pranav Kenjale"/>
    <n v="2000000"/>
    <s v="INR"/>
    <n v="0"/>
    <s v="7/25/22"/>
    <s v="Sales"/>
    <s v="stat_1hn9nRJaLbI53NxPuSQgo90kRpbpKsFlwN4oEGNUTdO"/>
    <s v="Lost"/>
    <n v="0"/>
    <s v="OpportunityStatusType.Lost"/>
    <s v="cont_8jVUPu4ORdVXjhwlkfc4aHGO3vMGS3sGkD8tKFjUTRV"/>
    <x v="444"/>
    <s v="GMC (Renewal) 1+3 Tata AIG Ideal Brokers Price sensitive  129 emp 258 Lives High Claim Ratio"/>
    <s v="lead_8MVKjwkmFVM6AOsZi2FlC03sai1qqlBjZzaqkcSsGkZ"/>
    <s v="Alliance University"/>
    <s v="Pranav Kenjale"/>
    <s v="user_x9AtbGLhDmWYC9XAmYdfwBt9yiXbgMhBuZpIoFuN8Cd"/>
    <s v="Pranav Kenjale"/>
    <s v="2022-07-22 11:28:47.472000+00:00"/>
    <s v="2022-07-30 13:25:41.764000+00:00"/>
    <m/>
    <s v="Bangalore"/>
    <m/>
    <m/>
    <m/>
    <n v="742"/>
    <m/>
    <m/>
    <m/>
    <m/>
    <m/>
    <m/>
    <m/>
    <s v="PAID_SOCIAL"/>
    <m/>
    <m/>
    <m/>
    <s v="Education"/>
    <m/>
    <m/>
    <m/>
    <m/>
    <m/>
    <m/>
    <m/>
    <m/>
    <m/>
    <m/>
    <m/>
    <m/>
    <s v="Aniket Vahile; Deepak Yadav"/>
    <m/>
    <s v="user_Jujy0sFufO9J3qwY7aNpCCnF6nFZMrfvciNEydEzhaI"/>
    <s v="Shreya Solanki"/>
    <m/>
    <m/>
    <s v="July"/>
    <s v="Cold Call; Gated Content"/>
    <s v="Naukri.com"/>
    <m/>
    <s v="Ssoumen List"/>
    <m/>
    <m/>
    <m/>
    <s v="2022-02-13 10:01:02.177000+00:00"/>
    <s v="2022-10-10 07:35:42.659000+00:00"/>
    <m/>
  </r>
  <r>
    <s v="Pranav Kenjale"/>
    <n v="48000"/>
    <s v="INR"/>
    <n v="0"/>
    <s v="7/14/22"/>
    <s v="Sales"/>
    <s v="stat_1hn9nRJaLbI53NxPuSQgo90kRpbpKsFlwN4oEGNUTdO"/>
    <s v="Lost"/>
    <n v="0"/>
    <s v="OpportunityStatusType.Lost"/>
    <m/>
    <x v="1"/>
    <s v="GPA (Renewal)"/>
    <s v="lead_EeBNgZJpKRSarVM2u8on4oeNuYGXWNLmCofkVbMWivT"/>
    <s v="Hoffmann Quality Tools"/>
    <s v="Pranav Kenjale"/>
    <s v="user_x9AtbGLhDmWYC9XAmYdfwBt9yiXbgMhBuZpIoFuN8Cd"/>
    <s v="Pranav Kenjale"/>
    <s v="2022-07-06 06:24:15.931000+00:00"/>
    <s v="2022-07-30 13:21:24.726000+00:00"/>
    <m/>
    <s v="Other"/>
    <m/>
    <m/>
    <m/>
    <n v="17"/>
    <m/>
    <m/>
    <m/>
    <m/>
    <m/>
    <m/>
    <m/>
    <m/>
    <m/>
    <m/>
    <m/>
    <s v="Retail"/>
    <m/>
    <m/>
    <m/>
    <m/>
    <m/>
    <m/>
    <m/>
    <m/>
    <m/>
    <m/>
    <m/>
    <m/>
    <s v="Arunkumar Dubey"/>
    <m/>
    <s v="user_x9AtbGLhDmWYC9XAmYdfwBt9yiXbgMhBuZpIoFuN8Cd"/>
    <s v="Pranav Kenjale"/>
    <m/>
    <m/>
    <m/>
    <s v="Cold Call"/>
    <m/>
    <m/>
    <m/>
    <m/>
    <m/>
    <m/>
    <s v="2022-07-06 05:50:40.306000+00:00"/>
    <s v="2022-09-24 06:08:43.810000+00:00"/>
    <m/>
  </r>
  <r>
    <s v="Sameer Iftekhari"/>
    <n v="10000000"/>
    <s v="INR"/>
    <n v="0"/>
    <s v="9/20/22"/>
    <s v="Sales"/>
    <s v="stat_1hn9nRJaLbI53NxPuSQgo90kRpbpKsFlwN4oEGNUTdO"/>
    <s v="Lost"/>
    <n v="0"/>
    <s v="OpportunityStatusType.Lost"/>
    <s v="cont_SRFzSOgUvSf7BJAvwQpNtAJVvhAoCY2BkmgigeKac6l"/>
    <x v="445"/>
    <s v="GTLI Fresh"/>
    <s v="lead_GIPKSN1MZifqIt7sZ1CCyNiVqIe7yF2V0R22SdPoLRL"/>
    <s v="Writer Corporation"/>
    <s v="Trupti Suryavanshi"/>
    <s v="user_P3f70h2AcefBkFTBZpvA9LgDbjTmUIXkqdKqHJ5evwA"/>
    <s v="Manojkumar Tinna"/>
    <s v="2022-07-01 06:37:21.838000+00:00"/>
    <s v="2022-07-30 12:51:28.440000+00:00"/>
    <m/>
    <s v="Mumbai"/>
    <m/>
    <s v="2021-07-02 13:00:31+00:00"/>
    <m/>
    <n v="3264"/>
    <m/>
    <m/>
    <m/>
    <m/>
    <m/>
    <m/>
    <m/>
    <m/>
    <m/>
    <m/>
    <m/>
    <s v="Banking &amp; Finance; Others"/>
    <m/>
    <m/>
    <m/>
    <m/>
    <m/>
    <m/>
    <m/>
    <m/>
    <m/>
    <m/>
    <m/>
    <m/>
    <s v="Aniket Vahile"/>
    <m/>
    <s v="user_228eUmsdKIb9OItgmiDq1zD4aPZ1eqiapbaLAGeBf8g"/>
    <s v="Bhairavi Jog"/>
    <s v="Anjali Nishu"/>
    <m/>
    <s v="April; July; March"/>
    <s v="Cold Call"/>
    <s v="Inbound via website"/>
    <m/>
    <m/>
    <m/>
    <m/>
    <m/>
    <s v="2021-07-02 13:03:10.186000+00:00"/>
    <s v="2022-10-20 10:15:34.636000+00:00"/>
    <s v="GTL"/>
  </r>
  <r>
    <s v="Sameer Iftekhari"/>
    <n v="200000"/>
    <s v="INR"/>
    <n v="0"/>
    <s v="7/26/22"/>
    <s v="Sales"/>
    <s v="stat_1hn9nRJaLbI53NxPuSQgo90kRpbpKsFlwN4oEGNUTdO"/>
    <s v="Lost"/>
    <n v="0"/>
    <s v="OpportunityStatusType.Lost"/>
    <s v="cont_SRFzSOgUvSf7BJAvwQpNtAJVvhAoCY2BkmgigeKac6l"/>
    <x v="445"/>
    <s v="GPA Renewal"/>
    <s v="lead_GIPKSN1MZifqIt7sZ1CCyNiVqIe7yF2V0R22SdPoLRL"/>
    <s v="Writer Corporation"/>
    <s v="Trupti Suryavanshi"/>
    <s v="user_P3f70h2AcefBkFTBZpvA9LgDbjTmUIXkqdKqHJ5evwA"/>
    <s v="Manojkumar Tinna"/>
    <s v="2022-06-01 10:30:33.522000+00:00"/>
    <s v="2022-07-30 12:51:21.634000+00:00"/>
    <m/>
    <s v="Mumbai"/>
    <m/>
    <s v="2021-07-02 13:00:31+00:00"/>
    <m/>
    <n v="3264"/>
    <m/>
    <m/>
    <m/>
    <m/>
    <m/>
    <m/>
    <m/>
    <m/>
    <m/>
    <m/>
    <m/>
    <s v="Banking &amp; Finance; Others"/>
    <m/>
    <m/>
    <m/>
    <m/>
    <m/>
    <m/>
    <m/>
    <m/>
    <m/>
    <m/>
    <m/>
    <m/>
    <s v="Aniket Vahile"/>
    <m/>
    <s v="user_228eUmsdKIb9OItgmiDq1zD4aPZ1eqiapbaLAGeBf8g"/>
    <s v="Bhairavi Jog"/>
    <s v="Anjali Nishu"/>
    <m/>
    <s v="April; July; March"/>
    <s v="Cold Call"/>
    <s v="Inbound via website"/>
    <m/>
    <m/>
    <m/>
    <m/>
    <m/>
    <s v="2021-07-02 13:03:10.186000+00:00"/>
    <s v="2022-10-20 10:15:34.636000+00:00"/>
    <s v="GPA"/>
  </r>
  <r>
    <s v="Vrushali Kummar"/>
    <n v="596689"/>
    <s v="INR"/>
    <n v="100"/>
    <s v="7/30/22"/>
    <s v="Sales"/>
    <s v="stat_OZRiD1474QRJIpvnjHCZfiIvKcVD6mIKSSTzg8SwDVx"/>
    <s v="Won- Payment Completed"/>
    <n v="1"/>
    <s v="OpportunityStatusType.Won"/>
    <m/>
    <x v="1"/>
    <s v="Top-up (Renewal)"/>
    <s v="lead_3bvzLvFXBbVhfsiYFLRo27JrhRnhhp0laUNczo7UQS4"/>
    <s v="Nyati builders"/>
    <s v="Bhairavi Jog"/>
    <s v="user_TZzywQwym26DjuswO479pxRhNKX152z8X1haCx2vcst"/>
    <s v="Vrushali Kummar"/>
    <s v="2022-06-15 06:28:30.614000+00:00"/>
    <s v="2022-07-30 12:21:19.387000+00:00"/>
    <m/>
    <s v="Pune"/>
    <m/>
    <m/>
    <m/>
    <n v="850"/>
    <m/>
    <m/>
    <m/>
    <m/>
    <m/>
    <m/>
    <m/>
    <m/>
    <m/>
    <m/>
    <m/>
    <s v="Others"/>
    <m/>
    <m/>
    <m/>
    <m/>
    <m/>
    <m/>
    <m/>
    <m/>
    <m/>
    <m/>
    <m/>
    <m/>
    <s v="Deepak Yadav"/>
    <m/>
    <s v="user_228eUmsdKIb9OItgmiDq1zD4aPZ1eqiapbaLAGeBf8g"/>
    <s v="Bhairavi Jog"/>
    <s v="Anjali Nishu"/>
    <m/>
    <s v="August; June; October"/>
    <s v="Cold Call"/>
    <m/>
    <m/>
    <m/>
    <m/>
    <m/>
    <m/>
    <s v="2021-06-19 10:18:53.287000+00:00"/>
    <s v="2022-10-13 07:45:17.396000+00:00"/>
    <m/>
  </r>
  <r>
    <s v="Sameer Iftekhari"/>
    <n v="15000000"/>
    <s v="INR"/>
    <n v="0"/>
    <s v="7/26/22"/>
    <s v="Sales"/>
    <s v="stat_1hn9nRJaLbI53NxPuSQgo90kRpbpKsFlwN4oEGNUTdO"/>
    <s v="Lost"/>
    <n v="0"/>
    <s v="OpportunityStatusType.Lost"/>
    <s v="cont_SRFzSOgUvSf7BJAvwQpNtAJVvhAoCY2BkmgigeKac6l"/>
    <x v="445"/>
    <s v="GMC Renewal"/>
    <s v="lead_GIPKSN1MZifqIt7sZ1CCyNiVqIe7yF2V0R22SdPoLRL"/>
    <s v="Writer Corporation"/>
    <s v="Trupti Suryavanshi"/>
    <s v="user_P3f70h2AcefBkFTBZpvA9LgDbjTmUIXkqdKqHJ5evwA"/>
    <s v="Manojkumar Tinna"/>
    <s v="2022-06-01 10:29:38.547000+00:00"/>
    <s v="2022-07-30 12:51:15.518000+00:00"/>
    <m/>
    <s v="Mumbai"/>
    <m/>
    <s v="2021-07-02 13:00:31+00:00"/>
    <m/>
    <n v="3264"/>
    <m/>
    <m/>
    <m/>
    <m/>
    <m/>
    <m/>
    <m/>
    <m/>
    <m/>
    <m/>
    <m/>
    <s v="Banking &amp; Finance; Others"/>
    <m/>
    <m/>
    <m/>
    <m/>
    <m/>
    <m/>
    <m/>
    <m/>
    <m/>
    <m/>
    <m/>
    <m/>
    <s v="Aniket Vahile"/>
    <m/>
    <s v="user_228eUmsdKIb9OItgmiDq1zD4aPZ1eqiapbaLAGeBf8g"/>
    <s v="Bhairavi Jog"/>
    <s v="Anjali Nishu"/>
    <m/>
    <s v="April; July; March"/>
    <s v="Cold Call"/>
    <s v="Inbound via website"/>
    <m/>
    <m/>
    <m/>
    <m/>
    <m/>
    <s v="2021-07-02 13:03:10.186000+00:00"/>
    <s v="2022-10-20 10:15:34.636000+00:00"/>
    <s v="GMC"/>
  </r>
  <r>
    <s v="Vrushali Kummar"/>
    <n v="3697702"/>
    <s v="INR"/>
    <n v="100"/>
    <s v="7/30/22"/>
    <s v="Sales"/>
    <s v="stat_OZRiD1474QRJIpvnjHCZfiIvKcVD6mIKSSTzg8SwDVx"/>
    <s v="Won- Payment Completed"/>
    <n v="1"/>
    <s v="OpportunityStatusType.Won"/>
    <m/>
    <x v="1"/>
    <s v="Parental (Renewal)"/>
    <s v="lead_3bvzLvFXBbVhfsiYFLRo27JrhRnhhp0laUNczo7UQS4"/>
    <s v="Nyati builders"/>
    <s v="Bhairavi Jog"/>
    <s v="user_TZzywQwym26DjuswO479pxRhNKX152z8X1haCx2vcst"/>
    <s v="Vrushali Kummar"/>
    <s v="2022-04-19 06:46:25.027000+00:00"/>
    <s v="2022-07-30 12:21:00.722000+00:00"/>
    <m/>
    <s v="Pune"/>
    <m/>
    <m/>
    <m/>
    <n v="850"/>
    <m/>
    <m/>
    <m/>
    <m/>
    <m/>
    <m/>
    <m/>
    <m/>
    <m/>
    <m/>
    <m/>
    <s v="Others"/>
    <m/>
    <m/>
    <m/>
    <m/>
    <m/>
    <m/>
    <m/>
    <m/>
    <m/>
    <m/>
    <m/>
    <m/>
    <s v="Deepak Yadav"/>
    <m/>
    <s v="user_228eUmsdKIb9OItgmiDq1zD4aPZ1eqiapbaLAGeBf8g"/>
    <s v="Bhairavi Jog"/>
    <s v="Anjali Nishu"/>
    <m/>
    <s v="August; June; October"/>
    <s v="Cold Call"/>
    <m/>
    <m/>
    <m/>
    <m/>
    <m/>
    <m/>
    <s v="2021-06-19 10:18:53.287000+00:00"/>
    <s v="2022-10-13 07:45:17.396000+00:00"/>
    <s v="GMC"/>
  </r>
  <r>
    <s v="Sreenivas Hatti"/>
    <n v="324160"/>
    <s v="INR"/>
    <n v="100"/>
    <s v="7/30/22"/>
    <s v="Sales"/>
    <s v="stat_OZRiD1474QRJIpvnjHCZfiIvKcVD6mIKSSTzg8SwDVx"/>
    <s v="Won- Payment Completed"/>
    <n v="1"/>
    <s v="OpportunityStatusType.Won"/>
    <s v="cont_oFaaQQ2hprsYmizJQUxLpzS5c5iP4PdiJzurUicC4Fh"/>
    <x v="446"/>
    <m/>
    <s v="lead_d9hNhPRUINgVOLeJgnq0jtjFqqlny0hbWDx3pmgLOCx"/>
    <s v="CriticalRiver Inc."/>
    <s v="Vishnu Veeramani"/>
    <s v="user_JjaNBsxmUKBROYZvEahyXgec466W5jQa2pL0NUZ81Lb"/>
    <s v="Sreenivas Hatti"/>
    <s v="2022-07-04 07:34:36.089000+00:00"/>
    <s v="2022-07-30 12:05:20.366000+00:00"/>
    <m/>
    <s v="Hyderabad"/>
    <m/>
    <s v="2022-06-30 06:20:40+00:00"/>
    <m/>
    <n v="442"/>
    <m/>
    <m/>
    <m/>
    <m/>
    <m/>
    <m/>
    <m/>
    <m/>
    <m/>
    <m/>
    <m/>
    <s v="IT Services &amp; IT Consulting"/>
    <m/>
    <m/>
    <m/>
    <m/>
    <m/>
    <m/>
    <m/>
    <m/>
    <m/>
    <m/>
    <m/>
    <m/>
    <s v="Aniket Vahile"/>
    <m/>
    <s v="user_hYneJegkOPVKmVrtUbBOUXxrjYMTRntZlRehPSnApep"/>
    <s v="Vishnu Veeramani"/>
    <m/>
    <m/>
    <m/>
    <s v="Cold Call"/>
    <m/>
    <m/>
    <s v="Employee Count 200"/>
    <m/>
    <m/>
    <m/>
    <s v="2022-05-23 07:04:21.279000+00:00"/>
    <s v="2022-10-16 13:31:33.714000+00:00"/>
    <s v="GPA"/>
  </r>
  <r>
    <s v="Naveen Kumar"/>
    <n v="300000"/>
    <s v="INR"/>
    <n v="0"/>
    <s v="8/19/22"/>
    <s v="Sales"/>
    <s v="stat_kcR4fZg7TU7jjk1jAVua3qGLRS4J5uFayEjK5j02wtv"/>
    <s v="Unqualified"/>
    <n v="0"/>
    <s v="OpportunityStatusType.Lost"/>
    <s v="cont_GtzFiaeaLAvKWxxTdnyNHY4QviM2osBVrdyUiPUF1qV"/>
    <x v="447"/>
    <m/>
    <s v="lead_ouNRn7ufVSow7B66Cri9pqY7i3zdupw3yPoblV8jtOT"/>
    <s v="Knight Frank"/>
    <s v="Sarvesh Pawar"/>
    <s v="user_sREdxbAJihL2Zbgic7tyQ6Rc4Mny7HnD1RNGhA9DDYh"/>
    <s v="Prajakta Sahastrabudhe"/>
    <s v="2022-06-20 10:57:37.538000+00:00"/>
    <s v="2022-07-30 10:15:59.751000+00:00"/>
    <m/>
    <s v="Mumbai"/>
    <m/>
    <m/>
    <m/>
    <n v="1400"/>
    <m/>
    <m/>
    <m/>
    <m/>
    <m/>
    <m/>
    <m/>
    <m/>
    <m/>
    <m/>
    <m/>
    <s v="Construction &amp; Real Estate"/>
    <m/>
    <m/>
    <m/>
    <m/>
    <m/>
    <m/>
    <m/>
    <m/>
    <m/>
    <m/>
    <m/>
    <m/>
    <s v="Aniket Vahile"/>
    <m/>
    <s v="user_vMd4rmcrSbjykdyL2J7rrYn84SWdcNc5FKligrmItPw"/>
    <s v="Shreenath Bhat"/>
    <m/>
    <m/>
    <s v="August"/>
    <s v="Cold Call"/>
    <s v="Naukri.com"/>
    <m/>
    <s v="Employee Engagement Handbook"/>
    <m/>
    <m/>
    <m/>
    <s v="2020-12-16 07:28:51.288000+00:00"/>
    <s v="2022-10-20 06:36:14.429000+00:00"/>
    <s v="GPA"/>
  </r>
  <r>
    <s v="Sreenivas Hatti"/>
    <n v="9600000"/>
    <s v="INR"/>
    <n v="100"/>
    <s v="7/30/22"/>
    <s v="Sales"/>
    <s v="stat_OZRiD1474QRJIpvnjHCZfiIvKcVD6mIKSSTzg8SwDVx"/>
    <s v="Won- Payment Completed"/>
    <n v="1"/>
    <s v="OpportunityStatusType.Won"/>
    <m/>
    <x v="1"/>
    <s v="Both 1+3 &amp; Standalone Parental Policy"/>
    <s v="lead_d9hNhPRUINgVOLeJgnq0jtjFqqlny0hbWDx3pmgLOCx"/>
    <s v="CriticalRiver Inc."/>
    <s v="Vishnu Veeramani"/>
    <s v="user_JjaNBsxmUKBROYZvEahyXgec466W5jQa2pL0NUZ81Lb"/>
    <s v="Sreenivas Hatti"/>
    <s v="2022-06-29 06:45:18.426000+00:00"/>
    <s v="2022-07-30 12:16:49.034000+00:00"/>
    <m/>
    <s v="Hyderabad"/>
    <m/>
    <s v="2022-06-30 06:20:40+00:00"/>
    <m/>
    <n v="442"/>
    <m/>
    <m/>
    <m/>
    <m/>
    <m/>
    <m/>
    <m/>
    <m/>
    <m/>
    <m/>
    <m/>
    <s v="IT Services &amp; IT Consulting"/>
    <m/>
    <m/>
    <m/>
    <m/>
    <m/>
    <m/>
    <m/>
    <m/>
    <m/>
    <m/>
    <m/>
    <m/>
    <s v="Aniket Vahile"/>
    <m/>
    <s v="user_hYneJegkOPVKmVrtUbBOUXxrjYMTRntZlRehPSnApep"/>
    <s v="Vishnu Veeramani"/>
    <m/>
    <m/>
    <m/>
    <s v="Cold Call"/>
    <m/>
    <m/>
    <s v="Employee Count 200"/>
    <m/>
    <m/>
    <m/>
    <s v="2022-05-23 07:04:21.279000+00:00"/>
    <s v="2022-10-16 13:31:33.714000+00:00"/>
    <s v="GMC"/>
  </r>
  <r>
    <s v="Manish Balpande"/>
    <n v="2500000"/>
    <s v="INR"/>
    <n v="100"/>
    <s v="7/29/22"/>
    <s v="Sales"/>
    <s v="stat_OZRiD1474QRJIpvnjHCZfiIvKcVD6mIKSSTzg8SwDVx"/>
    <s v="Won- Payment Completed"/>
    <n v="1"/>
    <s v="OpportunityStatusType.Won"/>
    <s v="cont_xaRACq6ntS1vOGFGWGLsOMpahMdkXnUUahY2z1SfdP4"/>
    <x v="448"/>
    <s v="Parental Policy"/>
    <s v="lead_i55v3pAulf9QKWNOX8SbDp4pk7b3pTRxb59cd6VaNap"/>
    <s v="Billennium"/>
    <s v="Sarvesh Pawar"/>
    <s v="user_8jx3L2CDfrbzNnwYUv6Plfha6VxaSGsqcbTXR3sIBZi"/>
    <s v="Manish Balpande"/>
    <s v="2022-07-25 08:06:27.095000+00:00"/>
    <s v="2022-07-29 14:52:05.264000+00:00"/>
    <m/>
    <s v="Pune"/>
    <m/>
    <m/>
    <m/>
    <n v="177"/>
    <m/>
    <m/>
    <m/>
    <m/>
    <m/>
    <m/>
    <m/>
    <s v="PAID_SOCIAL"/>
    <m/>
    <m/>
    <m/>
    <s v="Others"/>
    <m/>
    <m/>
    <m/>
    <m/>
    <m/>
    <m/>
    <m/>
    <m/>
    <m/>
    <m/>
    <m/>
    <m/>
    <m/>
    <m/>
    <s v="user_A8KOTZADnUtEQOLt4nSLAmteNStuGh80js75RYjrXVt"/>
    <s v="Sarvesh Pawar"/>
    <s v="Snehal Mane"/>
    <m/>
    <s v="July; November"/>
    <s v="Gated Content"/>
    <m/>
    <m/>
    <s v="Downloaded the guide: Designing employee healthcare plan"/>
    <m/>
    <m/>
    <m/>
    <s v="2021-11-08 19:23:40.113000+00:00"/>
    <s v="2022-10-20 13:09:28.121000+00:00"/>
    <s v="GMC"/>
  </r>
  <r>
    <s v="Naveen Kumar"/>
    <n v="10000000"/>
    <s v="INR"/>
    <n v="0"/>
    <s v="8/19/22"/>
    <s v="Sales"/>
    <s v="stat_kcR4fZg7TU7jjk1jAVua3qGLRS4J5uFayEjK5j02wtv"/>
    <s v="Unqualified"/>
    <n v="0"/>
    <s v="OpportunityStatusType.Lost"/>
    <s v="cont_GtzFiaeaLAvKWxxTdnyNHY4QviM2osBVrdyUiPUF1qV"/>
    <x v="447"/>
    <s v="Going with their Existing 3 Brokers only"/>
    <s v="lead_ouNRn7ufVSow7B66Cri9pqY7i3zdupw3yPoblV8jtOT"/>
    <s v="Knight Frank"/>
    <s v="Sarvesh Pawar"/>
    <s v="user_sREdxbAJihL2Zbgic7tyQ6Rc4Mny7HnD1RNGhA9DDYh"/>
    <s v="Prajakta Sahastrabudhe"/>
    <s v="2022-06-20 10:57:00.416000+00:00"/>
    <s v="2022-07-30 10:15:59.611000+00:00"/>
    <m/>
    <s v="Mumbai"/>
    <m/>
    <m/>
    <m/>
    <n v="1400"/>
    <m/>
    <m/>
    <m/>
    <m/>
    <m/>
    <m/>
    <m/>
    <m/>
    <m/>
    <m/>
    <m/>
    <s v="Construction &amp; Real Estate"/>
    <m/>
    <m/>
    <m/>
    <m/>
    <m/>
    <m/>
    <m/>
    <m/>
    <m/>
    <m/>
    <m/>
    <m/>
    <s v="Aniket Vahile"/>
    <m/>
    <s v="user_vMd4rmcrSbjykdyL2J7rrYn84SWdcNc5FKligrmItPw"/>
    <s v="Shreenath Bhat"/>
    <m/>
    <m/>
    <s v="August"/>
    <s v="Cold Call"/>
    <s v="Naukri.com"/>
    <m/>
    <s v="Employee Engagement Handbook"/>
    <m/>
    <m/>
    <m/>
    <s v="2020-12-16 07:28:51.288000+00:00"/>
    <s v="2022-10-20 06:36:14.429000+00:00"/>
    <s v="GMC"/>
  </r>
  <r>
    <s v="Vrushali Kummar"/>
    <n v="3100000"/>
    <s v="INR"/>
    <n v="0"/>
    <d v="2022-01-08T00:00:00"/>
    <s v="Sales"/>
    <s v="stat_kcR4fZg7TU7jjk1jAVua3qGLRS4J5uFayEjK5j02wtv"/>
    <s v="Unqualified"/>
    <n v="0"/>
    <s v="OpportunityStatusType.Lost"/>
    <m/>
    <x v="1"/>
    <m/>
    <s v="lead_9Ae6TpX2k5kYcua6ydM2GoWLIS5rLjBlW21cS304syG"/>
    <s v="Motivitylabs"/>
    <s v="Satyajit Chati"/>
    <s v="user_TZzywQwym26DjuswO479pxRhNKX152z8X1haCx2vcst"/>
    <s v="Vrushali Kummar"/>
    <s v="2022-05-18 10:01:54.556000+00:00"/>
    <s v="2022-07-29 12:03:27.800000+00:00"/>
    <m/>
    <s v="Hyderabad"/>
    <m/>
    <m/>
    <m/>
    <n v="252"/>
    <m/>
    <m/>
    <m/>
    <m/>
    <m/>
    <m/>
    <m/>
    <m/>
    <m/>
    <m/>
    <m/>
    <s v="IT Services &amp; IT Consulting"/>
    <m/>
    <m/>
    <m/>
    <m/>
    <m/>
    <m/>
    <m/>
    <m/>
    <m/>
    <m/>
    <m/>
    <m/>
    <m/>
    <m/>
    <s v="user_5IQTpX6DsnoeoDfxqzqojpVoQLXPh68nhDjLS5ETjYj"/>
    <s v="Satyajit Chati"/>
    <m/>
    <m/>
    <s v="August"/>
    <s v="Gated Content"/>
    <m/>
    <m/>
    <s v="Employee Wellness Handbook"/>
    <m/>
    <m/>
    <m/>
    <s v="2022-01-08 10:54:49.222000+00:00"/>
    <s v="2022-07-29 12:03:27.852000+00:00"/>
    <m/>
  </r>
  <r>
    <s v="Prasoon Mishra"/>
    <n v="200000"/>
    <s v="INR"/>
    <n v="0"/>
    <s v="7/31/22"/>
    <s v="Sales"/>
    <s v="stat_1hn9nRJaLbI53NxPuSQgo90kRpbpKsFlwN4oEGNUTdO"/>
    <s v="Lost"/>
    <n v="0"/>
    <s v="OpportunityStatusType.Lost"/>
    <s v="cont_2QUXUZIRkKu90qzKIPjJ6A9dtk5DtS8OKj5UJW30LEV"/>
    <x v="449"/>
    <s v="GPA - Renewal; 2 lakhs cover flat;"/>
    <s v="lead_B4MPFVUqARcU4CyvF80R3gfJ8hUvJW30tawB2w3bh1g"/>
    <s v="Atidiv"/>
    <s v="Shreenath Bhat"/>
    <s v="user_RYbBTp8BVWNa7ppiOz6QVJMGK0exHsFmc5uCLn34ODZ"/>
    <s v="Prasoon Mishra"/>
    <s v="2022-06-21 06:14:12.392000+00:00"/>
    <s v="2022-07-29 09:43:37.529000+00:00"/>
    <m/>
    <s v="Pune"/>
    <m/>
    <m/>
    <m/>
    <n v="489"/>
    <m/>
    <m/>
    <m/>
    <m/>
    <m/>
    <m/>
    <m/>
    <s v="PAID_SOCIAL"/>
    <m/>
    <m/>
    <m/>
    <s v="IT Services &amp; IT Consulting"/>
    <m/>
    <m/>
    <m/>
    <m/>
    <m/>
    <m/>
    <m/>
    <m/>
    <m/>
    <m/>
    <m/>
    <m/>
    <s v="Jithendra Goalla"/>
    <m/>
    <s v="user_vMd4rmcrSbjykdyL2J7rrYn84SWdcNc5FKligrmItPw"/>
    <s v="Shreenath Bhat"/>
    <s v="Anjali Nishu"/>
    <m/>
    <m/>
    <s v="Cold Call; Gated Content"/>
    <s v="Naukri.com"/>
    <m/>
    <s v="Essential HR Policies"/>
    <m/>
    <m/>
    <m/>
    <s v="2022-03-07 05:56:15.672000+00:00"/>
    <s v="2022-09-20 06:08:44.664000+00:00"/>
    <s v="GPA"/>
  </r>
  <r>
    <s v="Vrushali Kummar"/>
    <n v="1850000"/>
    <s v="INR"/>
    <n v="100"/>
    <s v="7/29/22"/>
    <s v="Sales"/>
    <s v="stat_OZRiD1474QRJIpvnjHCZfiIvKcVD6mIKSSTzg8SwDVx"/>
    <s v="Won- Payment Completed"/>
    <n v="1"/>
    <s v="OpportunityStatusType.Won"/>
    <s v="cont_Yfb9IBqVVXd8YH3SqoOtyoliMmn9lObV70laP3jEiGG"/>
    <x v="450"/>
    <s v="GMC ren"/>
    <s v="lead_5xWrW6KCPRrwauGZn4J4Q582EDED8IAvahRpNyNUW5z"/>
    <s v="General Industrial Controls Pvt. Ltd. (GIC)"/>
    <s v="Gauri Jori"/>
    <s v="user_TZzywQwym26DjuswO479pxRhNKX152z8X1haCx2vcst"/>
    <s v="Vrushali Kummar"/>
    <s v="2022-05-24 10:24:19.744000+00:00"/>
    <s v="2022-07-29 11:33:43.151000+00:00"/>
    <m/>
    <s v="Pune"/>
    <m/>
    <s v="2020-09-08 11:50:33+00:00"/>
    <m/>
    <n v="302"/>
    <m/>
    <m/>
    <m/>
    <m/>
    <m/>
    <m/>
    <m/>
    <m/>
    <m/>
    <m/>
    <m/>
    <s v="Manufacturing"/>
    <m/>
    <m/>
    <m/>
    <m/>
    <m/>
    <m/>
    <m/>
    <m/>
    <m/>
    <m/>
    <m/>
    <m/>
    <s v="Sakshi Soni"/>
    <m/>
    <s v="user_5YHA1ZU4iP896lD1YJehdJcMx7ZEgWCpulT4T2c3pJ3"/>
    <s v="Gauri Jori"/>
    <m/>
    <m/>
    <s v="December; July"/>
    <s v="Gated Content"/>
    <s v="Naukri.com"/>
    <m/>
    <s v="Employee Engagement Handbook"/>
    <m/>
    <m/>
    <m/>
    <s v="2020-12-06 09:49:25.834000+00:00"/>
    <s v="2022-10-17 06:58:36.768000+00:00"/>
    <m/>
  </r>
  <r>
    <s v="Prasoon Mishra"/>
    <n v="5000000"/>
    <s v="INR"/>
    <n v="0"/>
    <d v="2022-01-08T00:00:00"/>
    <s v="Sales"/>
    <s v="stat_1hn9nRJaLbI53NxPuSQgo90kRpbpKsFlwN4oEGNUTdO"/>
    <s v="Lost"/>
    <n v="0"/>
    <s v="OpportunityStatusType.Lost"/>
    <s v="cont_fsuQaFR1E5ufuD8H7P8XVWigVj3PChtrYXjEX4gn4An"/>
    <x v="451"/>
    <s v="GMC Renewal"/>
    <s v="lead_0a1uPCGkb720WtCjaiGEg9RUPlwXyrhxbcmBEW2Md2F"/>
    <s v="Frames Process and Energy Systems India Private Limited"/>
    <s v="Trupti Suryavanshi"/>
    <s v="user_RYbBTp8BVWNa7ppiOz6QVJMGK0exHsFmc5uCLn34ODZ"/>
    <s v="Prasoon Mishra"/>
    <s v="2022-06-02 13:23:25.868000+00:00"/>
    <s v="2022-07-29 09:59:43.611000+00:00"/>
    <m/>
    <s v="Pune"/>
    <m/>
    <m/>
    <m/>
    <n v="350"/>
    <m/>
    <m/>
    <m/>
    <m/>
    <m/>
    <m/>
    <m/>
    <m/>
    <m/>
    <m/>
    <m/>
    <s v="IT Services &amp; IT Consulting"/>
    <m/>
    <m/>
    <m/>
    <m/>
    <m/>
    <m/>
    <m/>
    <m/>
    <m/>
    <m/>
    <m/>
    <m/>
    <s v="Sakshi Soni"/>
    <m/>
    <s v="user_L8E6IFhq6UCzKLHa45LUUTZCznDuyDwFrGaEp9DXiUM"/>
    <s v="Trupti Suryavanshi"/>
    <s v="Anjali Nishu"/>
    <m/>
    <s v="August"/>
    <s v="Cold Call"/>
    <s v="Naukri.com"/>
    <m/>
    <s v="Prasoon Leads"/>
    <m/>
    <m/>
    <m/>
    <s v="2021-08-04 07:10:02.821000+00:00"/>
    <s v="2022-09-01 11:19:53.428000+00:00"/>
    <s v="GMC"/>
  </r>
  <r>
    <s v="Prasoon Mishra"/>
    <n v="3000000"/>
    <s v="INR"/>
    <n v="0"/>
    <s v="7/29/22"/>
    <s v="Sales"/>
    <s v="stat_1hn9nRJaLbI53NxPuSQgo90kRpbpKsFlwN4oEGNUTdO"/>
    <s v="Lost"/>
    <n v="0"/>
    <s v="OpportunityStatusType.Lost"/>
    <s v="cont_2QUXUZIRkKu90qzKIPjJ6A9dtk5DtS8OKj5UJW30LEV"/>
    <x v="449"/>
    <s v="GMC - Renewal; cover of 2, 3 and 5 lakhs Rest details will share along with data."/>
    <s v="lead_B4MPFVUqARcU4CyvF80R3gfJ8hUvJW30tawB2w3bh1g"/>
    <s v="Atidiv"/>
    <s v="Shreenath Bhat"/>
    <s v="user_RYbBTp8BVWNa7ppiOz6QVJMGK0exHsFmc5uCLn34ODZ"/>
    <s v="Prasoon Mishra"/>
    <s v="2022-06-21 06:13:23.066000+00:00"/>
    <s v="2022-07-29 09:21:00.005000+00:00"/>
    <m/>
    <s v="Pune"/>
    <m/>
    <m/>
    <m/>
    <n v="489"/>
    <m/>
    <m/>
    <m/>
    <m/>
    <m/>
    <m/>
    <m/>
    <s v="PAID_SOCIAL"/>
    <m/>
    <m/>
    <m/>
    <s v="IT Services &amp; IT Consulting"/>
    <m/>
    <m/>
    <m/>
    <m/>
    <m/>
    <m/>
    <m/>
    <m/>
    <m/>
    <m/>
    <m/>
    <m/>
    <s v="Jithendra Goalla"/>
    <m/>
    <s v="user_vMd4rmcrSbjykdyL2J7rrYn84SWdcNc5FKligrmItPw"/>
    <s v="Shreenath Bhat"/>
    <s v="Anjali Nishu"/>
    <m/>
    <m/>
    <s v="Cold Call; Gated Content"/>
    <s v="Naukri.com"/>
    <m/>
    <s v="Essential HR Policies"/>
    <m/>
    <m/>
    <m/>
    <s v="2022-03-07 05:56:15.672000+00:00"/>
    <s v="2022-09-20 06:08:44.664000+00:00"/>
    <s v="GMC"/>
  </r>
  <r>
    <s v="Prasoon Mishra"/>
    <n v="500000"/>
    <s v="INR"/>
    <n v="0"/>
    <s v="7/31/22"/>
    <s v="Sales"/>
    <s v="stat_1hn9nRJaLbI53NxPuSQgo90kRpbpKsFlwN4oEGNUTdO"/>
    <s v="Lost"/>
    <n v="0"/>
    <s v="OpportunityStatusType.Lost"/>
    <s v="cont_2QUXUZIRkKu90qzKIPjJ6A9dtk5DtS8OKj5UJW30LEV"/>
    <x v="449"/>
    <s v="GTL - Renewal; 2 lakhs flat cover"/>
    <s v="lead_B4MPFVUqARcU4CyvF80R3gfJ8hUvJW30tawB2w3bh1g"/>
    <s v="Atidiv"/>
    <s v="Shreenath Bhat"/>
    <s v="user_RYbBTp8BVWNa7ppiOz6QVJMGK0exHsFmc5uCLn34ODZ"/>
    <s v="Prasoon Mishra"/>
    <s v="2022-06-21 06:15:35.419000+00:00"/>
    <s v="2022-07-29 09:21:10.156000+00:00"/>
    <m/>
    <s v="Pune"/>
    <m/>
    <m/>
    <m/>
    <n v="489"/>
    <m/>
    <m/>
    <m/>
    <m/>
    <m/>
    <m/>
    <m/>
    <s v="PAID_SOCIAL"/>
    <m/>
    <m/>
    <m/>
    <s v="IT Services &amp; IT Consulting"/>
    <m/>
    <m/>
    <m/>
    <m/>
    <m/>
    <m/>
    <m/>
    <m/>
    <m/>
    <m/>
    <m/>
    <m/>
    <s v="Jithendra Goalla"/>
    <m/>
    <s v="user_vMd4rmcrSbjykdyL2J7rrYn84SWdcNc5FKligrmItPw"/>
    <s v="Shreenath Bhat"/>
    <s v="Anjali Nishu"/>
    <m/>
    <m/>
    <s v="Cold Call; Gated Content"/>
    <s v="Naukri.com"/>
    <m/>
    <s v="Essential HR Policies"/>
    <m/>
    <m/>
    <m/>
    <s v="2022-03-07 05:56:15.672000+00:00"/>
    <s v="2022-09-20 06:08:44.664000+00:00"/>
    <s v="GTL"/>
  </r>
  <r>
    <s v="Prasoon Mishra"/>
    <n v="200000"/>
    <s v="INR"/>
    <n v="0"/>
    <s v="7/31/22"/>
    <s v="Sales"/>
    <s v="stat_1hn9nRJaLbI53NxPuSQgo90kRpbpKsFlwN4oEGNUTdO"/>
    <s v="Lost"/>
    <n v="0"/>
    <s v="OpportunityStatusType.Lost"/>
    <s v="cont_2QUXUZIRkKu90qzKIPjJ6A9dtk5DtS8OKj5UJW30LEV"/>
    <x v="449"/>
    <s v="Parental top up for 20 employees"/>
    <s v="lead_B4MPFVUqARcU4CyvF80R3gfJ8hUvJW30tawB2w3bh1g"/>
    <s v="Atidiv"/>
    <s v="Shreenath Bhat"/>
    <s v="user_RYbBTp8BVWNa7ppiOz6QVJMGK0exHsFmc5uCLn34ODZ"/>
    <s v="Prasoon Mishra"/>
    <s v="2022-06-21 06:16:26.047000+00:00"/>
    <s v="2022-07-29 09:43:26.363000+00:00"/>
    <m/>
    <s v="Pune"/>
    <m/>
    <m/>
    <m/>
    <n v="489"/>
    <m/>
    <m/>
    <m/>
    <m/>
    <m/>
    <m/>
    <m/>
    <s v="PAID_SOCIAL"/>
    <m/>
    <m/>
    <m/>
    <s v="IT Services &amp; IT Consulting"/>
    <m/>
    <m/>
    <m/>
    <m/>
    <m/>
    <m/>
    <m/>
    <m/>
    <m/>
    <m/>
    <m/>
    <m/>
    <s v="Jithendra Goalla"/>
    <m/>
    <s v="user_vMd4rmcrSbjykdyL2J7rrYn84SWdcNc5FKligrmItPw"/>
    <s v="Shreenath Bhat"/>
    <s v="Anjali Nishu"/>
    <m/>
    <m/>
    <s v="Cold Call; Gated Content"/>
    <s v="Naukri.com"/>
    <m/>
    <s v="Essential HR Policies"/>
    <m/>
    <m/>
    <m/>
    <s v="2022-03-07 05:56:15.672000+00:00"/>
    <s v="2022-09-20 06:08:44.664000+00:00"/>
    <s v="GMC"/>
  </r>
  <r>
    <s v="Tejas Kulkarni"/>
    <n v="1000000"/>
    <s v="INR"/>
    <n v="50"/>
    <s v="9/30/22"/>
    <s v="Sales"/>
    <s v="stat_Bh0lNV2usJkCLD6fjWneAqpmASEbmvomDaal7U02FV1"/>
    <s v="Demo Scheduled"/>
    <n v="0"/>
    <s v="OpportunityStatusType.Active"/>
    <s v="cont_N0dQqlMGrg54NweEi6w4LnSHYyWNxQme1wrHg9QsQnh"/>
    <x v="452"/>
    <s v="GMC - need to meet in person for more details"/>
    <s v="lead_8PUiAZyBu9Yk58Z7JpBSYC4hV9mb1gTHoQCtO27jY7i"/>
    <s v="Samsonite South Asia Pvt. Ltd."/>
    <s v="Shreenath Bhat"/>
    <s v="user_kbtBHYtBjVDNyI72HTF6C1SCvC7yVBiA6OrBOy3t96U"/>
    <s v="Tejas Kulkarni"/>
    <s v="2022-06-15 07:11:27.785000+00:00"/>
    <s v="2022-07-29 06:48:49.426000+00:00"/>
    <m/>
    <s v="Mumbai"/>
    <m/>
    <m/>
    <m/>
    <n v="287"/>
    <m/>
    <m/>
    <m/>
    <m/>
    <m/>
    <m/>
    <m/>
    <m/>
    <m/>
    <m/>
    <m/>
    <s v="Others"/>
    <m/>
    <m/>
    <m/>
    <m/>
    <m/>
    <m/>
    <m/>
    <m/>
    <m/>
    <m/>
    <m/>
    <m/>
    <s v="Arunkumar Dubey"/>
    <m/>
    <s v="user_vMd4rmcrSbjykdyL2J7rrYn84SWdcNc5FKligrmItPw"/>
    <s v="Shreenath Bhat"/>
    <m/>
    <m/>
    <m/>
    <s v="Cold Call"/>
    <s v="Naukri.com"/>
    <m/>
    <s v="Vaccine inbound"/>
    <m/>
    <m/>
    <m/>
    <s v="2021-04-21 07:22:09.071000+00:00"/>
    <s v="2022-09-08 06:40:02.142000+00:00"/>
    <s v="GMC"/>
  </r>
  <r>
    <s v="Tejas Kulkarni"/>
    <n v="200000"/>
    <s v="INR"/>
    <n v="50"/>
    <s v="9/30/22"/>
    <s v="Sales"/>
    <s v="stat_Bh0lNV2usJkCLD6fjWneAqpmASEbmvomDaal7U02FV1"/>
    <s v="Demo Scheduled"/>
    <n v="0"/>
    <s v="OpportunityStatusType.Active"/>
    <s v="cont_N0dQqlMGrg54NweEi6w4LnSHYyWNxQme1wrHg9QsQnh"/>
    <x v="452"/>
    <s v="GPA"/>
    <s v="lead_8PUiAZyBu9Yk58Z7JpBSYC4hV9mb1gTHoQCtO27jY7i"/>
    <s v="Samsonite South Asia Pvt. Ltd."/>
    <s v="Shreenath Bhat"/>
    <s v="user_kbtBHYtBjVDNyI72HTF6C1SCvC7yVBiA6OrBOy3t96U"/>
    <s v="Tejas Kulkarni"/>
    <s v="2022-06-15 07:11:51.245000+00:00"/>
    <s v="2022-07-29 06:49:05.393000+00:00"/>
    <m/>
    <s v="Mumbai"/>
    <m/>
    <m/>
    <m/>
    <n v="287"/>
    <m/>
    <m/>
    <m/>
    <m/>
    <m/>
    <m/>
    <m/>
    <m/>
    <m/>
    <m/>
    <m/>
    <s v="Others"/>
    <m/>
    <m/>
    <m/>
    <m/>
    <m/>
    <m/>
    <m/>
    <m/>
    <m/>
    <m/>
    <m/>
    <m/>
    <s v="Arunkumar Dubey"/>
    <m/>
    <s v="user_vMd4rmcrSbjykdyL2J7rrYn84SWdcNc5FKligrmItPw"/>
    <s v="Shreenath Bhat"/>
    <m/>
    <m/>
    <m/>
    <s v="Cold Call"/>
    <s v="Naukri.com"/>
    <m/>
    <s v="Vaccine inbound"/>
    <m/>
    <m/>
    <m/>
    <s v="2021-04-21 07:22:09.071000+00:00"/>
    <s v="2022-09-08 06:40:02.142000+00:00"/>
    <s v="GPA"/>
  </r>
  <r>
    <s v="Tejas Kulkarni"/>
    <n v="280000"/>
    <s v="INR"/>
    <n v="100"/>
    <s v="7/29/22"/>
    <s v="Sales"/>
    <s v="stat_OZRiD1474QRJIpvnjHCZfiIvKcVD6mIKSSTzg8SwDVx"/>
    <s v="Won- Payment Completed"/>
    <n v="1"/>
    <s v="OpportunityStatusType.Won"/>
    <m/>
    <x v="1"/>
    <m/>
    <s v="lead_YN4iIyAavJ7ViIB0VsGABjSnS8STWuulfuyeIsSgMfc"/>
    <s v="HNR Tech Pvt. Ltd."/>
    <s v="Kanchan Kothari"/>
    <s v="user_kbtBHYtBjVDNyI72HTF6C1SCvC7yVBiA6OrBOy3t96U"/>
    <s v="Tejas Kulkarni"/>
    <s v="2022-07-25 10:50:05.460000+00:00"/>
    <s v="2022-07-29 09:10:44.206000+00:00"/>
    <m/>
    <s v="Mumbai"/>
    <m/>
    <m/>
    <m/>
    <n v="66"/>
    <m/>
    <m/>
    <m/>
    <m/>
    <m/>
    <m/>
    <m/>
    <m/>
    <m/>
    <m/>
    <m/>
    <s v="IT Services &amp; IT Consulting"/>
    <m/>
    <m/>
    <m/>
    <m/>
    <m/>
    <m/>
    <m/>
    <m/>
    <m/>
    <m/>
    <m/>
    <m/>
    <s v="Jithendra Goalla"/>
    <m/>
    <s v="user_FdWFezbLzkYQcGsBUsjZO25nr2poK2nRbqV47Rs5Kfm"/>
    <s v="Prateek Wadhwa"/>
    <s v="Dr. Anil More"/>
    <m/>
    <s v="July"/>
    <s v="Cold Call"/>
    <s v="Lusha, Mr E"/>
    <m/>
    <m/>
    <m/>
    <m/>
    <m/>
    <s v="2022-05-30 10:39:46.004000+00:00"/>
    <s v="2022-10-13 06:52:42.175000+00:00"/>
    <m/>
  </r>
  <r>
    <s v="Prateek Wadhwa"/>
    <n v="10000"/>
    <s v="INR"/>
    <n v="0"/>
    <s v="7/31/22"/>
    <s v="Sales"/>
    <s v="stat_1hn9nRJaLbI53NxPuSQgo90kRpbpKsFlwN4oEGNUTdO"/>
    <s v="Lost"/>
    <n v="0"/>
    <s v="OpportunityStatusType.Lost"/>
    <s v="cont_TC0mRIbTFQINRJ1MPnzt9YUOaeByPRKYeNcLsryIBDt"/>
    <x v="453"/>
    <m/>
    <s v="lead_J1CX7zsDgZmK8bfFZLZUstVnjrx992B3ZfMdrDmQauO"/>
    <s v="Ace Brain"/>
    <s v="Prateek Wadhwa"/>
    <s v="user_FdWFezbLzkYQcGsBUsjZO25nr2poK2nRbqV47Rs5Kfm"/>
    <s v="Prateek Wadhwa"/>
    <s v="2022-07-26 12:08:16.946000+00:00"/>
    <s v="2022-07-29 06:16:14.867000+00:00"/>
    <m/>
    <s v="Pune"/>
    <m/>
    <s v="2020-08-20 10:25:20+00:00"/>
    <m/>
    <n v="58"/>
    <m/>
    <m/>
    <m/>
    <m/>
    <m/>
    <m/>
    <m/>
    <m/>
    <m/>
    <m/>
    <m/>
    <s v="Outsourcing and Offshoring Consulting"/>
    <m/>
    <m/>
    <m/>
    <m/>
    <m/>
    <m/>
    <m/>
    <m/>
    <m/>
    <m/>
    <m/>
    <m/>
    <s v="Ravi Jaiswal"/>
    <m/>
    <s v="user_FdWFezbLzkYQcGsBUsjZO25nr2poK2nRbqV47Rs5Kfm"/>
    <s v="Prateek Wadhwa"/>
    <m/>
    <m/>
    <s v="July"/>
    <s v="Cold Call; Existing Account"/>
    <s v="Lusha"/>
    <m/>
    <m/>
    <m/>
    <m/>
    <m/>
    <s v="2020-12-06 09:47:16.805000+00:00"/>
    <s v="2022-09-06 14:12:04.167000+00:00"/>
    <s v="GPA"/>
  </r>
  <r>
    <s v="Prateek Wadhwa"/>
    <n v="60000"/>
    <s v="INR"/>
    <n v="0"/>
    <s v="7/31/22"/>
    <s v="Sales"/>
    <s v="stat_1hn9nRJaLbI53NxPuSQgo90kRpbpKsFlwN4oEGNUTdO"/>
    <s v="Lost"/>
    <n v="0"/>
    <s v="OpportunityStatusType.Lost"/>
    <s v="cont_TC0mRIbTFQINRJ1MPnzt9YUOaeByPRKYeNcLsryIBDt"/>
    <x v="453"/>
    <m/>
    <s v="lead_J1CX7zsDgZmK8bfFZLZUstVnjrx992B3ZfMdrDmQauO"/>
    <s v="Ace Brain"/>
    <s v="Prateek Wadhwa"/>
    <s v="user_FdWFezbLzkYQcGsBUsjZO25nr2poK2nRbqV47Rs5Kfm"/>
    <s v="Prateek Wadhwa"/>
    <s v="2022-07-21 09:38:30.907000+00:00"/>
    <s v="2022-07-29 06:16:05.846000+00:00"/>
    <m/>
    <s v="Pune"/>
    <m/>
    <s v="2020-08-20 10:25:20+00:00"/>
    <m/>
    <n v="58"/>
    <m/>
    <m/>
    <m/>
    <m/>
    <m/>
    <m/>
    <m/>
    <m/>
    <m/>
    <m/>
    <m/>
    <s v="Outsourcing and Offshoring Consulting"/>
    <m/>
    <m/>
    <m/>
    <m/>
    <m/>
    <m/>
    <m/>
    <m/>
    <m/>
    <m/>
    <m/>
    <m/>
    <s v="Ravi Jaiswal"/>
    <m/>
    <s v="user_FdWFezbLzkYQcGsBUsjZO25nr2poK2nRbqV47Rs5Kfm"/>
    <s v="Prateek Wadhwa"/>
    <m/>
    <m/>
    <s v="July"/>
    <s v="Cold Call; Existing Account"/>
    <s v="Lusha"/>
    <m/>
    <m/>
    <m/>
    <m/>
    <m/>
    <s v="2020-12-06 09:47:16.805000+00:00"/>
    <s v="2022-09-06 14:12:04.167000+00:00"/>
    <s v="GMC"/>
  </r>
  <r>
    <s v="Manish Balpande"/>
    <n v="30000"/>
    <s v="INR"/>
    <n v="0"/>
    <s v="8/19/22"/>
    <s v="Sales"/>
    <s v="stat_kcR4fZg7TU7jjk1jAVua3qGLRS4J5uFayEjK5j02wtv"/>
    <s v="Unqualified"/>
    <n v="0"/>
    <s v="OpportunityStatusType.Lost"/>
    <s v="cont_31d3TzGsrbQZ8xjguHscjIzo4ABIIt6t3Tt3geUHcln"/>
    <x v="454"/>
    <m/>
    <s v="lead_7IAJJwa4t3bJVF07j94vmNv1GeEenwtoyjEK28ND3q1"/>
    <s v="Brickfolio Pvt Ltd"/>
    <s v="Nikhil Ahuja"/>
    <s v="user_P3f70h2AcefBkFTBZpvA9LgDbjTmUIXkqdKqHJ5evwA"/>
    <s v="Manojkumar Tinna"/>
    <s v="2022-07-14 05:34:01.935000+00:00"/>
    <s v="2022-07-29 06:09:44.528000+00:00"/>
    <m/>
    <s v="Pune"/>
    <m/>
    <m/>
    <m/>
    <n v="100"/>
    <m/>
    <m/>
    <m/>
    <m/>
    <m/>
    <m/>
    <m/>
    <s v="PAID_SOCIAL"/>
    <m/>
    <m/>
    <m/>
    <m/>
    <m/>
    <m/>
    <m/>
    <m/>
    <m/>
    <m/>
    <m/>
    <m/>
    <m/>
    <m/>
    <m/>
    <m/>
    <m/>
    <m/>
    <s v="user_ocHSJH83OJnHCvKyMbjx8WOOK8PMgAUGIj1qK0q0dMV"/>
    <s v="Nikhil Ahuja"/>
    <m/>
    <m/>
    <s v="August"/>
    <s v="Gated Content"/>
    <m/>
    <m/>
    <s v="Employee Engagement Handbook"/>
    <m/>
    <m/>
    <m/>
    <s v="2022-06-12 13:25:38.938000+00:00"/>
    <s v="2022-07-29 06:09:44.573000+00:00"/>
    <s v="GPA"/>
  </r>
  <r>
    <s v="Manish Balpande"/>
    <n v="300000"/>
    <s v="INR"/>
    <n v="0"/>
    <s v="8/15/22"/>
    <s v="Sales"/>
    <s v="stat_kcR4fZg7TU7jjk1jAVua3qGLRS4J5uFayEjK5j02wtv"/>
    <s v="Unqualified"/>
    <n v="0"/>
    <s v="OpportunityStatusType.Lost"/>
    <s v="cont_31d3TzGsrbQZ8xjguHscjIzo4ABIIt6t3Tt3geUHcln"/>
    <x v="454"/>
    <m/>
    <s v="lead_7IAJJwa4t3bJVF07j94vmNv1GeEenwtoyjEK28ND3q1"/>
    <s v="Brickfolio Pvt Ltd"/>
    <s v="Nikhil Ahuja"/>
    <s v="user_P3f70h2AcefBkFTBZpvA9LgDbjTmUIXkqdKqHJ5evwA"/>
    <s v="Manojkumar Tinna"/>
    <s v="2022-07-11 09:14:22.878000+00:00"/>
    <s v="2022-07-29 06:09:21.757000+00:00"/>
    <m/>
    <s v="Pune"/>
    <m/>
    <m/>
    <m/>
    <n v="100"/>
    <m/>
    <m/>
    <m/>
    <m/>
    <m/>
    <m/>
    <m/>
    <s v="PAID_SOCIAL"/>
    <m/>
    <m/>
    <m/>
    <m/>
    <m/>
    <m/>
    <m/>
    <m/>
    <m/>
    <m/>
    <m/>
    <m/>
    <m/>
    <m/>
    <m/>
    <m/>
    <m/>
    <m/>
    <s v="user_ocHSJH83OJnHCvKyMbjx8WOOK8PMgAUGIj1qK0q0dMV"/>
    <s v="Nikhil Ahuja"/>
    <m/>
    <m/>
    <s v="August"/>
    <s v="Gated Content"/>
    <m/>
    <m/>
    <s v="Employee Engagement Handbook"/>
    <m/>
    <m/>
    <m/>
    <s v="2022-06-12 13:25:38.938000+00:00"/>
    <s v="2022-07-29 06:09:44.573000+00:00"/>
    <s v="GMC"/>
  </r>
  <r>
    <s v="Abhiroop Ganguly"/>
    <n v="1000000"/>
    <s v="INR"/>
    <n v="0"/>
    <s v="8/31/22"/>
    <s v="Sales"/>
    <s v="stat_kcR4fZg7TU7jjk1jAVua3qGLRS4J5uFayEjK5j02wtv"/>
    <s v="Unqualified"/>
    <n v="0"/>
    <s v="OpportunityStatusType.Lost"/>
    <s v="cont_vJhZXrGT8sUodrmhJ7O32BGGnumvoGkfjyAEX6K9FDS"/>
    <x v="455"/>
    <s v="GMC renewal"/>
    <s v="lead_lEqiRA1lqEhapO0H9W5uf6ECbDKQXHjRxEMPLvMaUtO"/>
    <s v="Newgen software technologies"/>
    <s v="Gauri Jori"/>
    <s v="user_P3f70h2AcefBkFTBZpvA9LgDbjTmUIXkqdKqHJ5evwA"/>
    <s v="Manojkumar Tinna"/>
    <s v="2022-02-23 10:01:16.358000+00:00"/>
    <s v="2022-07-29 05:17:58.546000+00:00"/>
    <m/>
    <s v="Delhi"/>
    <m/>
    <m/>
    <m/>
    <n v="2700"/>
    <m/>
    <m/>
    <m/>
    <m/>
    <m/>
    <m/>
    <m/>
    <s v="PAID_SOCIAL"/>
    <m/>
    <m/>
    <m/>
    <s v="IT Services &amp; IT Consulting"/>
    <m/>
    <m/>
    <m/>
    <m/>
    <m/>
    <m/>
    <m/>
    <m/>
    <m/>
    <m/>
    <m/>
    <m/>
    <s v="Deepak Yadav"/>
    <m/>
    <s v="user_5YHA1ZU4iP896lD1YJehdJcMx7ZEgWCpulT4T2c3pJ3"/>
    <s v="Gauri Jori"/>
    <m/>
    <m/>
    <s v="April"/>
    <s v="Cold Call; Gated Content"/>
    <m/>
    <m/>
    <s v="Essential HR Policies"/>
    <m/>
    <m/>
    <m/>
    <s v="2022-02-14 10:06:18.332000+00:00"/>
    <s v="2022-09-19 08:11:37.233000+00:00"/>
    <m/>
  </r>
  <r>
    <s v="Abhiroop Ganguly"/>
    <n v="100000"/>
    <s v="INR"/>
    <n v="0"/>
    <s v="8/31/22"/>
    <s v="Sales"/>
    <s v="stat_kcR4fZg7TU7jjk1jAVua3qGLRS4J5uFayEjK5j02wtv"/>
    <s v="Unqualified"/>
    <n v="0"/>
    <s v="OpportunityStatusType.Lost"/>
    <s v="cont_vJhZXrGT8sUodrmhJ7O32BGGnumvoGkfjyAEX6K9FDS"/>
    <x v="455"/>
    <s v="GPA ren"/>
    <s v="lead_lEqiRA1lqEhapO0H9W5uf6ECbDKQXHjRxEMPLvMaUtO"/>
    <s v="Newgen software technologies"/>
    <s v="Gauri Jori"/>
    <s v="user_P3f70h2AcefBkFTBZpvA9LgDbjTmUIXkqdKqHJ5evwA"/>
    <s v="Manojkumar Tinna"/>
    <s v="2022-02-23 10:02:54.452000+00:00"/>
    <s v="2022-07-29 05:18:04.529000+00:00"/>
    <m/>
    <s v="Delhi"/>
    <m/>
    <m/>
    <m/>
    <n v="2700"/>
    <m/>
    <m/>
    <m/>
    <m/>
    <m/>
    <m/>
    <m/>
    <s v="PAID_SOCIAL"/>
    <m/>
    <m/>
    <m/>
    <s v="IT Services &amp; IT Consulting"/>
    <m/>
    <m/>
    <m/>
    <m/>
    <m/>
    <m/>
    <m/>
    <m/>
    <m/>
    <m/>
    <m/>
    <m/>
    <s v="Deepak Yadav"/>
    <m/>
    <s v="user_5YHA1ZU4iP896lD1YJehdJcMx7ZEgWCpulT4T2c3pJ3"/>
    <s v="Gauri Jori"/>
    <m/>
    <m/>
    <s v="April"/>
    <s v="Cold Call; Gated Content"/>
    <m/>
    <m/>
    <s v="Essential HR Policies"/>
    <m/>
    <m/>
    <m/>
    <s v="2022-02-14 10:06:18.332000+00:00"/>
    <s v="2022-09-19 08:11:37.233000+00:00"/>
    <m/>
  </r>
  <r>
    <s v="Omkar Ghate"/>
    <n v="250000"/>
    <s v="INR"/>
    <n v="0"/>
    <s v="7/27/22"/>
    <s v="Sales"/>
    <s v="stat_1hn9nRJaLbI53NxPuSQgo90kRpbpKsFlwN4oEGNUTdO"/>
    <s v="Lost"/>
    <n v="0"/>
    <s v="OpportunityStatusType.Lost"/>
    <s v="cont_VuWWRIXDzFQp8U1fJXhwGTUUieEVykRld89rGxyXTqz"/>
    <x v="456"/>
    <s v="Incumbent provided them an expiring premium quote and also they wanted us to provide a fresh policy for a renewal"/>
    <s v="lead_0yUndFSKJ4HXl8PDaj9FSegx62AxGCwcdEm4DqPT8rT"/>
    <s v="Abhi Impact Logistics Solutions"/>
    <s v="Trupti Suryavanshi"/>
    <s v="user_9SBRjyF0n4iWuhUdqRyQkFhl2J4uyNKhFWvvJEvunX8"/>
    <s v="Omkar Ghate"/>
    <s v="2022-05-23 09:21:56.481000+00:00"/>
    <s v="2022-07-29 05:12:36.195000+00:00"/>
    <m/>
    <s v="Pune"/>
    <m/>
    <m/>
    <m/>
    <n v="187"/>
    <m/>
    <m/>
    <m/>
    <m/>
    <m/>
    <m/>
    <m/>
    <m/>
    <m/>
    <m/>
    <m/>
    <s v="Transportation &amp; Logistics"/>
    <m/>
    <m/>
    <m/>
    <m/>
    <m/>
    <m/>
    <m/>
    <m/>
    <m/>
    <m/>
    <m/>
    <m/>
    <m/>
    <m/>
    <s v="user_L8E6IFhq6UCzKLHa45LUUTZCznDuyDwFrGaEp9DXiUM"/>
    <s v="Trupti Suryavanshi"/>
    <s v="Anjali Nishu"/>
    <m/>
    <s v="July"/>
    <s v="Affiliate"/>
    <s v="Rd"/>
    <m/>
    <m/>
    <m/>
    <m/>
    <m/>
    <s v="2021-07-07 06:06:25.521000+00:00"/>
    <s v="2022-10-18 10:19:05.605000+00:00"/>
    <s v="GMC"/>
  </r>
  <r>
    <s v="Manish Balpande"/>
    <n v="10000"/>
    <s v="INR"/>
    <n v="0"/>
    <s v="8/31/22"/>
    <s v="Sales"/>
    <s v="stat_kcR4fZg7TU7jjk1jAVua3qGLRS4J5uFayEjK5j02wtv"/>
    <s v="Unqualified"/>
    <n v="0"/>
    <s v="OpportunityStatusType.Lost"/>
    <s v="cont_rRpbpcmvINx2KQAdCkmdYM2X0ZEL8Ca45fB0UgYOPQ5"/>
    <x v="457"/>
    <s v="GPA New"/>
    <s v="lead_LsPzJhZ0F8pBMWF9TmG2Cf5VKUvNKd2eAD56syIsZ45"/>
    <s v="Regimmigration Fresh"/>
    <s v="Aishwarya Nyayadhish"/>
    <s v="user_8jx3L2CDfrbzNnwYUv6Plfha6VxaSGsqcbTXR3sIBZi"/>
    <s v="Manish Balpande"/>
    <s v="2022-06-13 11:38:26.855000+00:00"/>
    <s v="2022-07-29 05:06:57.295000+00:00"/>
    <m/>
    <s v="Other"/>
    <m/>
    <m/>
    <m/>
    <n v="100"/>
    <m/>
    <m/>
    <m/>
    <m/>
    <m/>
    <m/>
    <m/>
    <m/>
    <m/>
    <m/>
    <m/>
    <m/>
    <m/>
    <m/>
    <m/>
    <m/>
    <m/>
    <m/>
    <m/>
    <m/>
    <m/>
    <m/>
    <m/>
    <m/>
    <m/>
    <m/>
    <s v="user_6hRQhcoLhZEDUBYaw3vS7rv6T5582sGfXq4jNRqTfUU"/>
    <s v="Aishwarya Nyayadhish"/>
    <m/>
    <m/>
    <m/>
    <s v="Gated Content"/>
    <m/>
    <m/>
    <s v="Employee Wellness Handbook"/>
    <m/>
    <m/>
    <m/>
    <s v="2022-03-27 04:37:22.455000+00:00"/>
    <s v="2022-07-29 05:07:18.130000+00:00"/>
    <s v="GPA"/>
  </r>
  <r>
    <s v="Manish Balpande"/>
    <n v="800000"/>
    <s v="INR"/>
    <n v="0"/>
    <s v="8/31/22"/>
    <s v="Sales"/>
    <s v="stat_kcR4fZg7TU7jjk1jAVua3qGLRS4J5uFayEjK5j02wtv"/>
    <s v="Unqualified"/>
    <n v="0"/>
    <s v="OpportunityStatusType.Lost"/>
    <s v="cont_rRpbpcmvINx2KQAdCkmdYM2X0ZEL8Ca45fB0UgYOPQ5"/>
    <x v="457"/>
    <s v="GMC Fresh"/>
    <s v="lead_LsPzJhZ0F8pBMWF9TmG2Cf5VKUvNKd2eAD56syIsZ45"/>
    <s v="Regimmigration Fresh"/>
    <s v="Aishwarya Nyayadhish"/>
    <s v="user_8jx3L2CDfrbzNnwYUv6Plfha6VxaSGsqcbTXR3sIBZi"/>
    <s v="Manish Balpande"/>
    <s v="2022-06-13 11:38:07.142000+00:00"/>
    <s v="2022-07-29 05:06:50.097000+00:00"/>
    <m/>
    <s v="Other"/>
    <m/>
    <m/>
    <m/>
    <n v="100"/>
    <m/>
    <m/>
    <m/>
    <m/>
    <m/>
    <m/>
    <m/>
    <m/>
    <m/>
    <m/>
    <m/>
    <m/>
    <m/>
    <m/>
    <m/>
    <m/>
    <m/>
    <m/>
    <m/>
    <m/>
    <m/>
    <m/>
    <m/>
    <m/>
    <m/>
    <m/>
    <s v="user_6hRQhcoLhZEDUBYaw3vS7rv6T5582sGfXq4jNRqTfUU"/>
    <s v="Aishwarya Nyayadhish"/>
    <m/>
    <m/>
    <m/>
    <s v="Gated Content"/>
    <m/>
    <m/>
    <s v="Employee Wellness Handbook"/>
    <m/>
    <m/>
    <m/>
    <s v="2022-03-27 04:37:22.455000+00:00"/>
    <s v="2022-07-29 05:07:18.130000+00:00"/>
    <s v="GMC"/>
  </r>
  <r>
    <s v="Manish Balpande"/>
    <n v="200000"/>
    <s v="INR"/>
    <n v="0"/>
    <d v="2022-04-08T00:00:00"/>
    <s v="Sales"/>
    <s v="stat_kcR4fZg7TU7jjk1jAVua3qGLRS4J5uFayEjK5j02wtv"/>
    <s v="Unqualified"/>
    <n v="0"/>
    <s v="OpportunityStatusType.Lost"/>
    <s v="cont_358cQtX6gHgzungCNFgumYVkydZK4gZzIKX3UPCl5mb"/>
    <x v="458"/>
    <m/>
    <s v="lead_usT4uAl1RSBkMi0yAhviVrlbLsunN6ZzZdQrLu7Ycwt"/>
    <s v="Hike"/>
    <s v="Sarvesh Pawar"/>
    <s v="user_8jx3L2CDfrbzNnwYUv6Plfha6VxaSGsqcbTXR3sIBZi"/>
    <s v="Manish Balpande"/>
    <s v="2022-05-11 07:43:58.897000+00:00"/>
    <s v="2022-07-29 05:05:15.862000+00:00"/>
    <m/>
    <s v="Delhi"/>
    <m/>
    <m/>
    <m/>
    <n v="200"/>
    <m/>
    <m/>
    <m/>
    <m/>
    <m/>
    <m/>
    <m/>
    <m/>
    <m/>
    <m/>
    <m/>
    <s v="Others"/>
    <m/>
    <m/>
    <m/>
    <m/>
    <m/>
    <m/>
    <m/>
    <m/>
    <m/>
    <m/>
    <m/>
    <m/>
    <s v="Yogesh Paigude"/>
    <m/>
    <s v="user_A8KOTZADnUtEQOLt4nSLAmteNStuGh80js75RYjrXVt"/>
    <s v="Sarvesh Pawar"/>
    <m/>
    <m/>
    <s v="July"/>
    <s v="Gated Content"/>
    <s v="Linkedin"/>
    <m/>
    <s v="Employee Wellness Handbook"/>
    <m/>
    <m/>
    <m/>
    <s v="2022-01-10 13:09:22.574000+00:00"/>
    <s v="2022-07-30 06:23:56.586000+00:00"/>
    <s v="GPA"/>
  </r>
  <r>
    <s v="Manish Balpande"/>
    <n v="6000000"/>
    <s v="INR"/>
    <n v="0"/>
    <d v="2022-04-08T00:00:00"/>
    <s v="Sales"/>
    <s v="stat_kcR4fZg7TU7jjk1jAVua3qGLRS4J5uFayEjK5j02wtv"/>
    <s v="Unqualified"/>
    <n v="0"/>
    <s v="OpportunityStatusType.Lost"/>
    <s v="cont_358cQtX6gHgzungCNFgumYVkydZK4gZzIKX3UPCl5mb"/>
    <x v="458"/>
    <m/>
    <s v="lead_usT4uAl1RSBkMi0yAhviVrlbLsunN6ZzZdQrLu7Ycwt"/>
    <s v="Hike"/>
    <s v="Sarvesh Pawar"/>
    <s v="user_8jx3L2CDfrbzNnwYUv6Plfha6VxaSGsqcbTXR3sIBZi"/>
    <s v="Manish Balpande"/>
    <s v="2022-05-11 07:43:36.938000+00:00"/>
    <s v="2022-07-29 05:05:06.951000+00:00"/>
    <m/>
    <s v="Delhi"/>
    <m/>
    <m/>
    <m/>
    <n v="200"/>
    <m/>
    <m/>
    <m/>
    <m/>
    <m/>
    <m/>
    <m/>
    <m/>
    <m/>
    <m/>
    <m/>
    <s v="Others"/>
    <m/>
    <m/>
    <m/>
    <m/>
    <m/>
    <m/>
    <m/>
    <m/>
    <m/>
    <m/>
    <m/>
    <m/>
    <s v="Yogesh Paigude"/>
    <m/>
    <s v="user_A8KOTZADnUtEQOLt4nSLAmteNStuGh80js75RYjrXVt"/>
    <s v="Sarvesh Pawar"/>
    <m/>
    <m/>
    <s v="July"/>
    <s v="Gated Content"/>
    <s v="Linkedin"/>
    <m/>
    <s v="Employee Wellness Handbook"/>
    <m/>
    <m/>
    <m/>
    <s v="2022-01-10 13:09:22.574000+00:00"/>
    <s v="2022-07-30 06:23:56.586000+00:00"/>
    <s v="GMC"/>
  </r>
  <r>
    <s v="Manish Balpande"/>
    <n v="1500000"/>
    <s v="INR"/>
    <n v="0"/>
    <d v="2022-04-08T00:00:00"/>
    <s v="Sales"/>
    <s v="stat_kcR4fZg7TU7jjk1jAVua3qGLRS4J5uFayEjK5j02wtv"/>
    <s v="Unqualified"/>
    <n v="0"/>
    <s v="OpportunityStatusType.Lost"/>
    <s v="cont_FUuyQK2I1gbjXziAznxxcf12lbNQXISegyMTvgrV4I8"/>
    <x v="458"/>
    <m/>
    <s v="lead_usT4uAl1RSBkMi0yAhviVrlbLsunN6ZzZdQrLu7Ycwt"/>
    <s v="Hike"/>
    <s v="Sarvesh Pawar"/>
    <s v="user_8jx3L2CDfrbzNnwYUv6Plfha6VxaSGsqcbTXR3sIBZi"/>
    <s v="Manish Balpande"/>
    <s v="2022-05-11 07:44:27.395000+00:00"/>
    <s v="2022-07-29 05:05:23.258000+00:00"/>
    <m/>
    <s v="Delhi"/>
    <m/>
    <m/>
    <m/>
    <n v="200"/>
    <m/>
    <m/>
    <m/>
    <m/>
    <m/>
    <m/>
    <m/>
    <m/>
    <m/>
    <m/>
    <m/>
    <s v="Others"/>
    <m/>
    <m/>
    <m/>
    <m/>
    <m/>
    <m/>
    <m/>
    <m/>
    <m/>
    <m/>
    <m/>
    <m/>
    <s v="Yogesh Paigude"/>
    <m/>
    <s v="user_A8KOTZADnUtEQOLt4nSLAmteNStuGh80js75RYjrXVt"/>
    <s v="Sarvesh Pawar"/>
    <m/>
    <m/>
    <s v="July"/>
    <s v="Gated Content"/>
    <s v="Linkedin"/>
    <m/>
    <s v="Employee Wellness Handbook"/>
    <m/>
    <m/>
    <m/>
    <s v="2022-01-10 13:09:22.574000+00:00"/>
    <s v="2022-07-30 06:23:56.586000+00:00"/>
    <s v="GTL"/>
  </r>
  <r>
    <s v="Kashif Ahmad"/>
    <n v="25000"/>
    <s v="INR"/>
    <n v="0"/>
    <s v="7/15/22"/>
    <s v="Sales"/>
    <s v="stat_kcR4fZg7TU7jjk1jAVua3qGLRS4J5uFayEjK5j02wtv"/>
    <s v="Unqualified"/>
    <n v="0"/>
    <s v="OpportunityStatusType.Lost"/>
    <s v="cont_Mkc3lD1XcUjXeWJPJKfOme3MVLpLBdhLMDU8f2uLysm"/>
    <x v="459"/>
    <s v="GPA Renewal"/>
    <s v="lead_OPcivpFBxzvdvIhuZ5gC8ge3WRh4ikx1svD3IzTZvkO"/>
    <s v="Encore Healthcare Pvt. Ltd."/>
    <s v="Aishwarya Nyayadhish"/>
    <s v="user_LKRhV6rhcBe0uL8u70UUGeDjbMupuho4TaiAOCbT7HT"/>
    <s v="Kashif Ahmad"/>
    <s v="2022-04-25 11:33:12.132000+00:00"/>
    <s v="2022-07-29 03:39:53.364000+00:00"/>
    <m/>
    <s v="Mumbai"/>
    <m/>
    <m/>
    <m/>
    <n v="40"/>
    <m/>
    <m/>
    <m/>
    <m/>
    <m/>
    <m/>
    <m/>
    <m/>
    <m/>
    <m/>
    <m/>
    <s v="Health, Wellness &amp; Fitness"/>
    <m/>
    <m/>
    <m/>
    <m/>
    <m/>
    <m/>
    <m/>
    <m/>
    <m/>
    <m/>
    <m/>
    <m/>
    <m/>
    <m/>
    <s v="user_6hRQhcoLhZEDUBYaw3vS7rv6T5582sGfXq4jNRqTfUU"/>
    <s v="Aishwarya Nyayadhish"/>
    <m/>
    <m/>
    <s v="June"/>
    <s v="Cold Call"/>
    <s v="Lusha"/>
    <m/>
    <s v="Pharma"/>
    <m/>
    <m/>
    <m/>
    <s v="2022-02-15 08:52:49.008000+00:00"/>
    <s v="2022-08-27 07:09:43.361000+00:00"/>
    <m/>
  </r>
  <r>
    <s v="Kashif Ahmad"/>
    <n v="450000"/>
    <s v="INR"/>
    <n v="0"/>
    <s v="7/15/22"/>
    <s v="Sales"/>
    <s v="stat_kcR4fZg7TU7jjk1jAVua3qGLRS4J5uFayEjK5j02wtv"/>
    <s v="Unqualified"/>
    <n v="0"/>
    <s v="OpportunityStatusType.Lost"/>
    <s v="cont_Mkc3lD1XcUjXeWJPJKfOme3MVLpLBdhLMDU8f2uLysm"/>
    <x v="459"/>
    <s v="GMC Renewal"/>
    <s v="lead_OPcivpFBxzvdvIhuZ5gC8ge3WRh4ikx1svD3IzTZvkO"/>
    <s v="Encore Healthcare Pvt. Ltd."/>
    <s v="Aishwarya Nyayadhish"/>
    <s v="user_LKRhV6rhcBe0uL8u70UUGeDjbMupuho4TaiAOCbT7HT"/>
    <s v="Kashif Ahmad"/>
    <s v="2022-04-25 11:32:41.379000+00:00"/>
    <s v="2022-07-29 03:39:56.994000+00:00"/>
    <m/>
    <s v="Mumbai"/>
    <m/>
    <m/>
    <m/>
    <n v="40"/>
    <m/>
    <m/>
    <m/>
    <m/>
    <m/>
    <m/>
    <m/>
    <m/>
    <m/>
    <m/>
    <m/>
    <s v="Health, Wellness &amp; Fitness"/>
    <m/>
    <m/>
    <m/>
    <m/>
    <m/>
    <m/>
    <m/>
    <m/>
    <m/>
    <m/>
    <m/>
    <m/>
    <m/>
    <m/>
    <s v="user_6hRQhcoLhZEDUBYaw3vS7rv6T5582sGfXq4jNRqTfUU"/>
    <s v="Aishwarya Nyayadhish"/>
    <m/>
    <m/>
    <s v="June"/>
    <s v="Cold Call"/>
    <s v="Lusha"/>
    <m/>
    <s v="Pharma"/>
    <m/>
    <m/>
    <m/>
    <s v="2022-02-15 08:52:49.008000+00:00"/>
    <s v="2022-08-27 07:09:43.361000+00:00"/>
    <m/>
  </r>
  <r>
    <s v="Kashif Ahmad"/>
    <n v="702703"/>
    <s v="INR"/>
    <n v="100"/>
    <s v="7/28/22"/>
    <s v="Sales"/>
    <s v="stat_OZRiD1474QRJIpvnjHCZfiIvKcVD6mIKSSTzg8SwDVx"/>
    <s v="Won- Payment Completed"/>
    <n v="1"/>
    <s v="OpportunityStatusType.Won"/>
    <s v="cont_PzyFeE1dDXCSFk605UtjkvAK2JarMl4Bj2S8Wf35xBC"/>
    <x v="40"/>
    <m/>
    <s v="lead_MWpo0TixJ3gpVopW0b1oB28JKAFug7crTIorib1vqJp"/>
    <s v="Comprehensive Support Services"/>
    <s v="Sarvesh Pawar"/>
    <s v="user_LKRhV6rhcBe0uL8u70UUGeDjbMupuho4TaiAOCbT7HT"/>
    <s v="Kashif Ahmad"/>
    <s v="2022-07-11 05:49:18.941000+00:00"/>
    <s v="2022-07-28 13:53:34.471000+00:00"/>
    <m/>
    <s v="Pune"/>
    <m/>
    <m/>
    <m/>
    <n v="103"/>
    <s v="Yes"/>
    <m/>
    <m/>
    <m/>
    <m/>
    <m/>
    <m/>
    <m/>
    <m/>
    <m/>
    <m/>
    <s v="Hospitality &amp; Travel"/>
    <m/>
    <m/>
    <m/>
    <m/>
    <m/>
    <m/>
    <m/>
    <m/>
    <m/>
    <m/>
    <m/>
    <m/>
    <s v="Ravi Jaiswal; Yogesh Paigude"/>
    <m/>
    <s v="user_A8KOTZADnUtEQOLt4nSLAmteNStuGh80js75RYjrXVt"/>
    <s v="Sarvesh Pawar"/>
    <s v="Snehal Mane"/>
    <m/>
    <s v="July; September"/>
    <s v="Cold Call"/>
    <s v="Mr. E"/>
    <m/>
    <s v="Elevation Investor"/>
    <m/>
    <m/>
    <m/>
    <s v="2021-07-21 08:51:49.293000+00:00"/>
    <s v="2022-10-02 05:59:44.930000+00:00"/>
    <s v="GMC"/>
  </r>
  <r>
    <s v="Naveen Kumar"/>
    <n v="35000000"/>
    <s v="INR"/>
    <n v="0"/>
    <s v="8/31/22"/>
    <s v="Sales"/>
    <s v="stat_kcR4fZg7TU7jjk1jAVua3qGLRS4J5uFayEjK5j02wtv"/>
    <s v="Unqualified"/>
    <n v="0"/>
    <s v="OpportunityStatusType.Lost"/>
    <s v="cont_7sw8EsKvZMBMxyvmuIr6r7RGG8CECVJoebmnIy1KvvU"/>
    <x v="460"/>
    <s v="ICP Reject"/>
    <s v="lead_Zc4xOSifJtffgrsTFPAPQAk6Fj40ReM3rMUXzRbbqgG"/>
    <s v="Bestseller Retail India Pvt Ltd"/>
    <s v="Sarvesh Pawar"/>
    <s v="user_N52PP2uP2VZc2gm0nhh6CNFSif4n85g1cdxoNFd9ct0"/>
    <s v="Naveen Kumar"/>
    <s v="2022-07-04 07:15:00.025000+00:00"/>
    <s v="2022-07-28 11:22:12.436000+00:00"/>
    <m/>
    <s v="Mumbai"/>
    <m/>
    <m/>
    <m/>
    <n v="1340"/>
    <m/>
    <m/>
    <m/>
    <m/>
    <m/>
    <m/>
    <m/>
    <m/>
    <m/>
    <m/>
    <m/>
    <s v="Retail"/>
    <m/>
    <m/>
    <m/>
    <m/>
    <m/>
    <m/>
    <m/>
    <m/>
    <m/>
    <m/>
    <m/>
    <m/>
    <s v="Arunkumar Dubey"/>
    <m/>
    <s v="user_A8KOTZADnUtEQOLt4nSLAmteNStuGh80js75RYjrXVt"/>
    <s v="Sarvesh Pawar"/>
    <m/>
    <m/>
    <s v="August; December; February; October"/>
    <s v="Cold Call"/>
    <s v="Naukri.com"/>
    <m/>
    <m/>
    <m/>
    <m/>
    <m/>
    <s v="2021-07-26 06:56:53.613000+00:00"/>
    <s v="2022-10-20 10:26:53.944000+00:00"/>
    <s v="GMC"/>
  </r>
  <r>
    <s v="siddharth tongay"/>
    <n v="5000000"/>
    <s v="INR"/>
    <n v="0"/>
    <s v="8/31/22"/>
    <s v="Sales"/>
    <s v="stat_kcR4fZg7TU7jjk1jAVua3qGLRS4J5uFayEjK5j02wtv"/>
    <s v="Unqualified"/>
    <n v="0"/>
    <s v="OpportunityStatusType.Lost"/>
    <s v="cont_008sqYP7yppIY1I9ool0Zl2WP3zclfoLJ0ndiunsAau"/>
    <x v="461"/>
    <s v="GMC ren"/>
    <s v="lead_RdIwKaAlGKuSPr647IOm1UyfXCgbtIouxuPY2YDI7ol"/>
    <s v="Aparajitha Corporate Services"/>
    <s v="Gauri Jori"/>
    <s v="user_P3f70h2AcefBkFTBZpvA9LgDbjTmUIXkqdKqHJ5evwA"/>
    <s v="Manojkumar Tinna"/>
    <s v="2022-05-30 10:38:19.695000+00:00"/>
    <s v="2022-07-28 11:16:59.904000+00:00"/>
    <m/>
    <s v="Madurai"/>
    <m/>
    <s v="2020-08-20 09:04:45+00:00"/>
    <m/>
    <n v="1525"/>
    <m/>
    <m/>
    <m/>
    <m/>
    <m/>
    <m/>
    <m/>
    <m/>
    <m/>
    <m/>
    <m/>
    <s v="HR / Staffing / Recruitment"/>
    <m/>
    <m/>
    <m/>
    <m/>
    <m/>
    <m/>
    <m/>
    <m/>
    <m/>
    <m/>
    <m/>
    <m/>
    <m/>
    <m/>
    <s v="user_5YHA1ZU4iP896lD1YJehdJcMx7ZEgWCpulT4T2c3pJ3"/>
    <s v="Gauri Jori"/>
    <m/>
    <m/>
    <s v="August"/>
    <s v="Gated Content"/>
    <m/>
    <m/>
    <s v="Lead Magnet Lead"/>
    <m/>
    <m/>
    <m/>
    <s v="2020-12-06 09:46:52.486000+00:00"/>
    <s v="2022-07-28 11:17:45.720000+00:00"/>
    <m/>
  </r>
  <r>
    <s v="siddharth tongay"/>
    <n v="1000000"/>
    <s v="INR"/>
    <n v="0"/>
    <s v="8/31/22"/>
    <s v="Sales"/>
    <s v="stat_kcR4fZg7TU7jjk1jAVua3qGLRS4J5uFayEjK5j02wtv"/>
    <s v="Unqualified"/>
    <n v="0"/>
    <s v="OpportunityStatusType.Lost"/>
    <s v="cont_008sqYP7yppIY1I9ool0Zl2WP3zclfoLJ0ndiunsAau"/>
    <x v="461"/>
    <s v="GPA ren"/>
    <s v="lead_RdIwKaAlGKuSPr647IOm1UyfXCgbtIouxuPY2YDI7ol"/>
    <s v="Aparajitha Corporate Services"/>
    <s v="Gauri Jori"/>
    <s v="user_P3f70h2AcefBkFTBZpvA9LgDbjTmUIXkqdKqHJ5evwA"/>
    <s v="Manojkumar Tinna"/>
    <s v="2022-06-09 09:57:45.814000+00:00"/>
    <s v="2022-07-28 11:17:45.367000+00:00"/>
    <m/>
    <s v="Madurai"/>
    <m/>
    <s v="2020-08-20 09:04:45+00:00"/>
    <m/>
    <n v="1525"/>
    <m/>
    <m/>
    <m/>
    <m/>
    <m/>
    <m/>
    <m/>
    <m/>
    <m/>
    <m/>
    <m/>
    <s v="HR / Staffing / Recruitment"/>
    <m/>
    <m/>
    <m/>
    <m/>
    <m/>
    <m/>
    <m/>
    <m/>
    <m/>
    <m/>
    <m/>
    <m/>
    <m/>
    <m/>
    <s v="user_5YHA1ZU4iP896lD1YJehdJcMx7ZEgWCpulT4T2c3pJ3"/>
    <s v="Gauri Jori"/>
    <m/>
    <m/>
    <s v="August"/>
    <s v="Gated Content"/>
    <m/>
    <m/>
    <s v="Lead Magnet Lead"/>
    <m/>
    <m/>
    <m/>
    <s v="2020-12-06 09:46:52.486000+00:00"/>
    <s v="2022-07-28 11:17:45.720000+00:00"/>
    <m/>
  </r>
  <r>
    <s v="siddharth tongay"/>
    <n v="2000000"/>
    <s v="INR"/>
    <n v="0"/>
    <s v="7/31/22"/>
    <s v="Sales"/>
    <s v="stat_kcR4fZg7TU7jjk1jAVua3qGLRS4J5uFayEjK5j02wtv"/>
    <s v="Unqualified"/>
    <n v="0"/>
    <s v="OpportunityStatusType.Lost"/>
    <m/>
    <x v="1"/>
    <s v="Demo Scheduled for Saturday"/>
    <s v="lead_H7HYLFqZ0s0xxyM5RN1TDeP9TbFOs3FP26vLY6knxgJ"/>
    <s v="LOXIM INDUSTRIES"/>
    <s v="Kanchan Kothari"/>
    <s v="user_P3f70h2AcefBkFTBZpvA9LgDbjTmUIXkqdKqHJ5evwA"/>
    <s v="Manojkumar Tinna"/>
    <s v="2022-05-18 07:40:56.147000+00:00"/>
    <s v="2022-07-28 11:08:47.663000+00:00"/>
    <m/>
    <s v="Ahmedabad"/>
    <m/>
    <m/>
    <m/>
    <n v="140"/>
    <m/>
    <m/>
    <m/>
    <m/>
    <m/>
    <m/>
    <m/>
    <m/>
    <m/>
    <m/>
    <m/>
    <s v="Chemical"/>
    <m/>
    <m/>
    <m/>
    <m/>
    <m/>
    <m/>
    <m/>
    <m/>
    <m/>
    <m/>
    <m/>
    <m/>
    <s v="Amol Gawali"/>
    <m/>
    <s v="user_FdWFezbLzkYQcGsBUsjZO25nr2poK2nRbqV47Rs5Kfm"/>
    <s v="Prateek Wadhwa"/>
    <m/>
    <m/>
    <s v="July"/>
    <s v="Cold Call"/>
    <m/>
    <m/>
    <m/>
    <m/>
    <m/>
    <m/>
    <s v="2022-04-25 19:08:46.368000+00:00"/>
    <s v="2022-09-07 03:51:29.913000+00:00"/>
    <m/>
  </r>
  <r>
    <s v="Abhiroop Ganguly"/>
    <n v="681200"/>
    <s v="INR"/>
    <n v="100"/>
    <s v="7/28/22"/>
    <s v="Sales"/>
    <s v="stat_OZRiD1474QRJIpvnjHCZfiIvKcVD6mIKSSTzg8SwDVx"/>
    <s v="Won- Payment Completed"/>
    <n v="1"/>
    <s v="OpportunityStatusType.Won"/>
    <s v="cont_HY9YRsH9xd2dH2cKO1NvXOyb42Nth4ZY9MTNo8DcmND"/>
    <x v="462"/>
    <s v="GMC ren."/>
    <s v="lead_VVxWfa1K7gnB6dkSWHtm3gp1GT3pKmxv0TT8Dd5TZfl"/>
    <s v="Systems Plus transformations"/>
    <s v="Gauri Jori"/>
    <s v="user_U27GK6WjhLhUhi1EDKXV57xMpn8n8DMIOjci1q3UReZ"/>
    <s v="Abhiroop Ganguly"/>
    <s v="2022-03-11 12:19:45.355000+00:00"/>
    <s v="2022-07-28 10:14:00.188000+00:00"/>
    <m/>
    <s v="Pune"/>
    <m/>
    <s v="2020-08-14 08:05:16+00:00"/>
    <m/>
    <n v="407"/>
    <m/>
    <m/>
    <m/>
    <m/>
    <m/>
    <m/>
    <m/>
    <m/>
    <m/>
    <m/>
    <m/>
    <s v="IT Services &amp; IT Consulting"/>
    <m/>
    <m/>
    <m/>
    <m/>
    <m/>
    <m/>
    <m/>
    <m/>
    <m/>
    <m/>
    <m/>
    <m/>
    <s v="Prashant Abhang"/>
    <m/>
    <s v="user_5YHA1ZU4iP896lD1YJehdJcMx7ZEgWCpulT4T2c3pJ3"/>
    <s v="Gauri Jori"/>
    <s v="Snehal Mane"/>
    <m/>
    <s v="July"/>
    <s v="Cold Call"/>
    <s v="Lusha"/>
    <m/>
    <s v="Glengarry"/>
    <m/>
    <m/>
    <m/>
    <s v="2020-12-06 09:46:31.329000+00:00"/>
    <s v="2022-10-20 12:31:28.939000+00:00"/>
    <m/>
  </r>
  <r>
    <s v="Navin Panjwani"/>
    <n v="100000"/>
    <s v="INR"/>
    <n v="0"/>
    <s v="8/31/22"/>
    <s v="Sales"/>
    <s v="stat_1hn9nRJaLbI53NxPuSQgo90kRpbpKsFlwN4oEGNUTdO"/>
    <s v="Lost"/>
    <n v="0"/>
    <s v="OpportunityStatusType.Lost"/>
    <m/>
    <x v="1"/>
    <s v="gmc -fresh"/>
    <s v="lead_HwxlDONuzgWuAeedJMF6FlIwaozCJgAC9Iv8ONx1W8T"/>
    <s v="Bold Finance"/>
    <s v="Bharti Bankey"/>
    <s v="user_sD3YjSs92XKUfD0OPHeo886g6tW6aCM0iUhX5VVUuJi"/>
    <s v="Navin Panjwani"/>
    <s v="2022-06-27 09:26:13.984000+00:00"/>
    <s v="2022-07-28 09:46:30.223000+00:00"/>
    <m/>
    <s v="Mumbai"/>
    <m/>
    <s v="2022-06-25 08:46:56+00:00"/>
    <m/>
    <n v="12"/>
    <m/>
    <m/>
    <m/>
    <m/>
    <m/>
    <m/>
    <m/>
    <m/>
    <m/>
    <m/>
    <m/>
    <s v="Banking &amp; Finance"/>
    <m/>
    <m/>
    <m/>
    <m/>
    <m/>
    <m/>
    <m/>
    <m/>
    <m/>
    <m/>
    <m/>
    <m/>
    <m/>
    <m/>
    <s v="user_aM3WaaSUQQmaNnsm9l2FQRVWUEr8RN2ZdXzsuQUalQ3"/>
    <s v="Bharti Bankey"/>
    <m/>
    <m/>
    <m/>
    <s v="Inbound"/>
    <s v="Inbound via website"/>
    <m/>
    <s v="Employee Count 25"/>
    <m/>
    <m/>
    <m/>
    <s v="2022-06-25 08:49:46.051000+00:00"/>
    <s v="2022-09-23 10:19:16.427000+00:00"/>
    <m/>
  </r>
  <r>
    <s v="Navin Panjwani"/>
    <n v="300000"/>
    <s v="INR"/>
    <n v="0"/>
    <d v="2022-02-08T00:00:00"/>
    <s v="Sales"/>
    <s v="stat_kcR4fZg7TU7jjk1jAVua3qGLRS4J5uFayEjK5j02wtv"/>
    <s v="Unqualified"/>
    <n v="0"/>
    <s v="OpportunityStatusType.Lost"/>
    <m/>
    <x v="1"/>
    <s v="GMC"/>
    <s v="lead_6nvA1WslPpuKKnbNN8JcNHtOimpSJC61Zndiebj7FLl"/>
    <s v="Lightspeed"/>
    <s v="Bharti Bankey"/>
    <s v="user_sD3YjSs92XKUfD0OPHeo886g6tW6aCM0iUhX5VVUuJi"/>
    <s v="Navin Panjwani"/>
    <s v="2022-07-01 11:14:27.295000+00:00"/>
    <s v="2022-07-28 09:30:04.675000+00:00"/>
    <m/>
    <s v="Delhi"/>
    <m/>
    <s v="2022-07-01 05:56:40+00:00"/>
    <m/>
    <n v="40"/>
    <m/>
    <m/>
    <m/>
    <m/>
    <m/>
    <m/>
    <m/>
    <s v="ORGANIC_SEARCH"/>
    <m/>
    <m/>
    <m/>
    <m/>
    <m/>
    <m/>
    <m/>
    <m/>
    <m/>
    <m/>
    <m/>
    <m/>
    <m/>
    <m/>
    <m/>
    <m/>
    <m/>
    <m/>
    <s v="user_aM3WaaSUQQmaNnsm9l2FQRVWUEr8RN2ZdXzsuQUalQ3"/>
    <s v="Bharti Bankey"/>
    <m/>
    <m/>
    <s v="August"/>
    <s v="Inbound"/>
    <s v="Inbound via website"/>
    <m/>
    <s v="Employee Count 50 to 200"/>
    <m/>
    <m/>
    <m/>
    <s v="2022-07-01 05:59:31.174000+00:00"/>
    <s v="2022-08-23 09:44:14.260000+00:00"/>
    <m/>
  </r>
  <r>
    <s v="Navin Panjwani"/>
    <n v="0"/>
    <s v="INR"/>
    <n v="0"/>
    <s v="8/25/22"/>
    <s v="Sales"/>
    <s v="stat_kcR4fZg7TU7jjk1jAVua3qGLRS4J5uFayEjK5j02wtv"/>
    <s v="Unqualified"/>
    <n v="0"/>
    <s v="OpportunityStatusType.Lost"/>
    <m/>
    <x v="1"/>
    <m/>
    <s v="lead_ArhKm8PvePGniX1M26ak5nBsSKuZmsvvmqODNuzZTEU"/>
    <s v="MBA Chaiwala (Fresh)"/>
    <s v="Kaushlya Bhavsar"/>
    <s v="user_sD3YjSs92XKUfD0OPHeo886g6tW6aCM0iUhX5VVUuJi"/>
    <s v="Navin Panjwani"/>
    <s v="2022-03-15 09:11:37.687000+00:00"/>
    <s v="2022-07-28 09:33:52.049000+00:00"/>
    <m/>
    <m/>
    <m/>
    <m/>
    <m/>
    <n v="40"/>
    <m/>
    <m/>
    <m/>
    <m/>
    <m/>
    <m/>
    <m/>
    <m/>
    <m/>
    <m/>
    <m/>
    <m/>
    <m/>
    <m/>
    <m/>
    <m/>
    <m/>
    <m/>
    <m/>
    <m/>
    <m/>
    <m/>
    <m/>
    <m/>
    <m/>
    <m/>
    <s v="user_2jRs4eIjwv8MozxYA1DE9MMy0FWf2gMgweg2LiJNu64"/>
    <s v="Gauri Munge"/>
    <m/>
    <m/>
    <m/>
    <s v="Gated Content"/>
    <m/>
    <m/>
    <s v="Downloaded the guide: Employee Wellness Handbook"/>
    <m/>
    <m/>
    <m/>
    <s v="2021-12-11 06:16:25.418000+00:00"/>
    <s v="2022-08-10 07:10:29.720000+00:00"/>
    <s v="GMC"/>
  </r>
  <r>
    <s v="Navin Panjwani"/>
    <n v="25000"/>
    <s v="INR"/>
    <n v="0"/>
    <s v="8/19/22"/>
    <s v="Sales"/>
    <s v="stat_kcR4fZg7TU7jjk1jAVua3qGLRS4J5uFayEjK5j02wtv"/>
    <s v="Unqualified"/>
    <n v="0"/>
    <s v="OpportunityStatusType.Lost"/>
    <s v="cont_K6xDQHrL9oMYkbp29ihJ2rqhrDK7tEElQftxWFMzMhn"/>
    <x v="463"/>
    <m/>
    <s v="lead_QffHyHpUietFPQ7Sw4HlJ9r7OaJeSWk1cA7qxAYK5a5"/>
    <s v="IQGEN-X Pharma Pvt.Ltd ( Renewal )"/>
    <s v="Sarvesh Pawar"/>
    <s v="user_sD3YjSs92XKUfD0OPHeo886g6tW6aCM0iUhX5VVUuJi"/>
    <s v="Navin Panjwani"/>
    <s v="2022-07-19 08:03:00.511000+00:00"/>
    <s v="2022-07-28 07:31:48.025000+00:00"/>
    <m/>
    <s v="Mumbai"/>
    <m/>
    <m/>
    <m/>
    <n v="75"/>
    <m/>
    <m/>
    <m/>
    <m/>
    <m/>
    <m/>
    <m/>
    <m/>
    <m/>
    <m/>
    <m/>
    <s v="Health, Wellness &amp; Fitness"/>
    <m/>
    <m/>
    <m/>
    <m/>
    <m/>
    <m/>
    <m/>
    <m/>
    <m/>
    <m/>
    <m/>
    <m/>
    <m/>
    <m/>
    <s v="user_A8KOTZADnUtEQOLt4nSLAmteNStuGh80js75RYjrXVt"/>
    <s v="Sarvesh Pawar"/>
    <m/>
    <m/>
    <s v="July"/>
    <s v="Cold Call"/>
    <m/>
    <m/>
    <s v="Vaccine inbound"/>
    <m/>
    <m/>
    <m/>
    <s v="2021-04-08 05:38:53.908000+00:00"/>
    <s v="2022-09-28 19:49:12.459000+00:00"/>
    <s v="GPA"/>
  </r>
  <r>
    <s v="Navin Panjwani"/>
    <n v="350000"/>
    <s v="INR"/>
    <n v="0"/>
    <s v="7/31/22"/>
    <s v="Sales"/>
    <s v="stat_kcR4fZg7TU7jjk1jAVua3qGLRS4J5uFayEjK5j02wtv"/>
    <s v="Unqualified"/>
    <n v="0"/>
    <s v="OpportunityStatusType.Lost"/>
    <s v="cont_K6xDQHrL9oMYkbp29ihJ2rqhrDK7tEElQftxWFMzMhn"/>
    <x v="463"/>
    <m/>
    <s v="lead_QffHyHpUietFPQ7Sw4HlJ9r7OaJeSWk1cA7qxAYK5a5"/>
    <s v="IQGEN-X Pharma Pvt.Ltd ( Renewal )"/>
    <s v="Sarvesh Pawar"/>
    <s v="user_sD3YjSs92XKUfD0OPHeo886g6tW6aCM0iUhX5VVUuJi"/>
    <s v="Navin Panjwani"/>
    <s v="2022-07-19 08:02:40.268000+00:00"/>
    <s v="2022-07-28 07:31:35.006000+00:00"/>
    <m/>
    <s v="Mumbai"/>
    <m/>
    <m/>
    <m/>
    <n v="75"/>
    <m/>
    <m/>
    <m/>
    <m/>
    <m/>
    <m/>
    <m/>
    <m/>
    <m/>
    <m/>
    <m/>
    <s v="Health, Wellness &amp; Fitness"/>
    <m/>
    <m/>
    <m/>
    <m/>
    <m/>
    <m/>
    <m/>
    <m/>
    <m/>
    <m/>
    <m/>
    <m/>
    <m/>
    <m/>
    <s v="user_A8KOTZADnUtEQOLt4nSLAmteNStuGh80js75RYjrXVt"/>
    <s v="Sarvesh Pawar"/>
    <m/>
    <m/>
    <s v="July"/>
    <s v="Cold Call"/>
    <m/>
    <m/>
    <s v="Vaccine inbound"/>
    <m/>
    <m/>
    <m/>
    <s v="2021-04-08 05:38:53.908000+00:00"/>
    <s v="2022-09-28 19:49:12.459000+00:00"/>
    <s v="GMC"/>
  </r>
  <r>
    <s v="Namrata Aurora"/>
    <n v="250000"/>
    <s v="INR"/>
    <n v="0"/>
    <s v="7/31/22"/>
    <s v="Sales"/>
    <s v="stat_kcR4fZg7TU7jjk1jAVua3qGLRS4J5uFayEjK5j02wtv"/>
    <s v="Unqualified"/>
    <n v="0"/>
    <s v="OpportunityStatusType.Lost"/>
    <m/>
    <x v="1"/>
    <m/>
    <s v="lead_XpD9MSAozds1wiNgES58kheBwn8GHzVYq4zPWWW3ukK"/>
    <s v="Tineta Pharma Pvt. Ltd."/>
    <s v="Namrata Aurora"/>
    <s v="user_IpBH4s1Av5OVFfQQ3nW0qPDDjwLT9uRfx1sVhml8UQA"/>
    <s v="Namrata Aurora"/>
    <s v="2022-04-08 10:51:25.917000+00:00"/>
    <s v="2022-07-28 07:03:42.488000+00:00"/>
    <m/>
    <s v="Mumbai"/>
    <m/>
    <m/>
    <m/>
    <n v="70"/>
    <m/>
    <m/>
    <m/>
    <m/>
    <m/>
    <m/>
    <m/>
    <m/>
    <m/>
    <m/>
    <m/>
    <s v="Health, Wellness &amp; Fitness"/>
    <m/>
    <m/>
    <m/>
    <m/>
    <m/>
    <m/>
    <m/>
    <m/>
    <m/>
    <m/>
    <m/>
    <m/>
    <m/>
    <m/>
    <s v="user_vMd4rmcrSbjykdyL2J7rrYn84SWdcNc5FKligrmItPw"/>
    <s v="Shreenath Bhat"/>
    <m/>
    <m/>
    <s v="June"/>
    <s v="Cold Call"/>
    <m/>
    <m/>
    <m/>
    <m/>
    <m/>
    <m/>
    <s v="2021-11-17 01:30:34.099000+00:00"/>
    <s v="2022-08-27 07:06:46.622000+00:00"/>
    <s v="GMC"/>
  </r>
  <r>
    <s v="siddharth tongay"/>
    <n v="30000"/>
    <s v="INR"/>
    <n v="0"/>
    <s v="7/31/22"/>
    <s v="Sales"/>
    <s v="stat_kcR4fZg7TU7jjk1jAVua3qGLRS4J5uFayEjK5j02wtv"/>
    <s v="Unqualified"/>
    <n v="0"/>
    <s v="OpportunityStatusType.Lost"/>
    <s v="cont_Vy52eCdu64uPEsqmtywnSkk6vTN3An2mbcyxcolJIop"/>
    <x v="464"/>
    <m/>
    <s v="lead_tvQXnPHHNcuU8sfqOVWn1yGHbzjwoUfXV9Akbd4c3qw"/>
    <s v="Cygnet Infotech Pvt. Ltd."/>
    <s v="Nikhil Ahuja"/>
    <s v="user_jbppzD9HyqqioXDaUzrIJfkBW97sQdk5kSNPsBKGx0r"/>
    <s v="Pranaav Marathe"/>
    <s v="2022-06-24 06:06:23.391000+00:00"/>
    <s v="2022-07-28 07:00:01.300000+00:00"/>
    <m/>
    <s v="Ahmedabad"/>
    <m/>
    <s v="2020-08-14 08:05:11+00:00"/>
    <m/>
    <n v="1250"/>
    <m/>
    <m/>
    <m/>
    <m/>
    <m/>
    <m/>
    <m/>
    <m/>
    <m/>
    <m/>
    <m/>
    <s v="IT Services &amp; IT Consulting"/>
    <m/>
    <m/>
    <m/>
    <m/>
    <m/>
    <m/>
    <m/>
    <m/>
    <m/>
    <m/>
    <m/>
    <m/>
    <m/>
    <m/>
    <s v="user_ocHSJH83OJnHCvKyMbjx8WOOK8PMgAUGIj1qK0q0dMV"/>
    <s v="Nikhil Ahuja"/>
    <m/>
    <m/>
    <s v="July"/>
    <s v="Cold Call"/>
    <m/>
    <m/>
    <s v="Employee Engagement Handbook"/>
    <m/>
    <m/>
    <m/>
    <s v="2020-12-06 09:46:18.247000+00:00"/>
    <s v="2022-08-05 05:26:51.480000+00:00"/>
    <s v="GTL"/>
  </r>
  <r>
    <s v="siddharth tongay"/>
    <n v="3750000"/>
    <s v="INR"/>
    <n v="0"/>
    <s v="7/31/22"/>
    <s v="Sales"/>
    <s v="stat_kcR4fZg7TU7jjk1jAVua3qGLRS4J5uFayEjK5j02wtv"/>
    <s v="Unqualified"/>
    <n v="0"/>
    <s v="OpportunityStatusType.Lost"/>
    <s v="cont_UUuvSzAMMWlXncpY2zxvtckjK3O0EfBNaUT3BVEpX5k"/>
    <x v="465"/>
    <m/>
    <s v="lead_tvQXnPHHNcuU8sfqOVWn1yGHbzjwoUfXV9Akbd4c3qw"/>
    <s v="Cygnet Infotech Pvt. Ltd."/>
    <s v="Nikhil Ahuja"/>
    <s v="user_jbppzD9HyqqioXDaUzrIJfkBW97sQdk5kSNPsBKGx0r"/>
    <s v="Pranaav Marathe"/>
    <s v="2022-04-22 05:01:08.192000+00:00"/>
    <s v="2022-07-28 06:59:53.865000+00:00"/>
    <m/>
    <s v="Ahmedabad"/>
    <m/>
    <s v="2020-08-14 08:05:11+00:00"/>
    <m/>
    <n v="1250"/>
    <m/>
    <m/>
    <m/>
    <m/>
    <m/>
    <m/>
    <m/>
    <m/>
    <m/>
    <m/>
    <m/>
    <s v="IT Services &amp; IT Consulting"/>
    <m/>
    <m/>
    <m/>
    <m/>
    <m/>
    <m/>
    <m/>
    <m/>
    <m/>
    <m/>
    <m/>
    <m/>
    <m/>
    <m/>
    <s v="user_ocHSJH83OJnHCvKyMbjx8WOOK8PMgAUGIj1qK0q0dMV"/>
    <s v="Nikhil Ahuja"/>
    <m/>
    <m/>
    <s v="July"/>
    <s v="Cold Call"/>
    <m/>
    <m/>
    <s v="Employee Engagement Handbook"/>
    <m/>
    <m/>
    <m/>
    <s v="2020-12-06 09:46:18.247000+00:00"/>
    <s v="2022-08-05 05:26:51.480000+00:00"/>
    <s v="GMC"/>
  </r>
  <r>
    <s v="Kashif Ahmad"/>
    <n v="200000"/>
    <s v="INR"/>
    <n v="0"/>
    <d v="2022-07-07T00:00:00"/>
    <s v="Sales"/>
    <s v="stat_kcR4fZg7TU7jjk1jAVua3qGLRS4J5uFayEjK5j02wtv"/>
    <s v="Unqualified"/>
    <n v="0"/>
    <s v="OpportunityStatusType.Lost"/>
    <s v="cont_gOEsKDdm03Av6FJZmADoB0l3vmHNfbtrWyvsrgUU9QO"/>
    <x v="466"/>
    <m/>
    <s v="lead_mhMRvHPNuVhLcMgOumrh9jrIZ3p9N2sNE4YtedyKGfz"/>
    <s v="Driver Logistics LLP"/>
    <s v="Rohit Ashtaputre"/>
    <s v="user_LKRhV6rhcBe0uL8u70UUGeDjbMupuho4TaiAOCbT7HT"/>
    <s v="Kashif Ahmad"/>
    <s v="2022-05-18 06:06:04.104000+00:00"/>
    <s v="2022-07-28 06:54:41.174000+00:00"/>
    <m/>
    <s v="Kochi"/>
    <m/>
    <m/>
    <m/>
    <n v="50"/>
    <m/>
    <m/>
    <m/>
    <m/>
    <m/>
    <m/>
    <m/>
    <m/>
    <m/>
    <m/>
    <m/>
    <s v="Transportation &amp; Logistics"/>
    <m/>
    <m/>
    <m/>
    <m/>
    <m/>
    <m/>
    <m/>
    <m/>
    <m/>
    <m/>
    <m/>
    <m/>
    <m/>
    <m/>
    <s v="user_L8E6IFhq6UCzKLHa45LUUTZCznDuyDwFrGaEp9DXiUM"/>
    <s v="Trupti Suryavanshi"/>
    <m/>
    <m/>
    <s v="July"/>
    <s v="Gated Content"/>
    <m/>
    <m/>
    <s v="Employee Wellness Handbook"/>
    <m/>
    <m/>
    <m/>
    <s v="2022-01-12 10:38:23.819000+00:00"/>
    <s v="2022-07-28 06:54:41.221000+00:00"/>
    <s v="GMC"/>
  </r>
  <r>
    <s v="Satyam Tiwari"/>
    <n v="60000"/>
    <s v="INR"/>
    <n v="0"/>
    <s v="7/31/22"/>
    <s v="Sales"/>
    <s v="stat_1hn9nRJaLbI53NxPuSQgo90kRpbpKsFlwN4oEGNUTdO"/>
    <s v="Lost"/>
    <n v="0"/>
    <s v="OpportunityStatusType.Lost"/>
    <s v="cont_RuDJlwmQdf7jQQZpLHFwHPDcfvSH8Log0Zsh117BimX"/>
    <x v="467"/>
    <s v="GPA - Renewal"/>
    <s v="lead_HojyaU02nQYq2b5oalgqcGXrrJOX7MEOkzt3hEyKTMH"/>
    <s v="CashFlo"/>
    <s v="Shreenath Bhat"/>
    <s v="user_jbppzD9HyqqioXDaUzrIJfkBW97sQdk5kSNPsBKGx0r"/>
    <s v="Pranaav Marathe"/>
    <s v="2022-06-13 07:48:41.651000+00:00"/>
    <s v="2022-07-28 06:54:00.567000+00:00"/>
    <m/>
    <s v="Mumbai"/>
    <m/>
    <m/>
    <m/>
    <n v="60"/>
    <m/>
    <m/>
    <m/>
    <m/>
    <m/>
    <m/>
    <m/>
    <m/>
    <m/>
    <m/>
    <m/>
    <s v="Banking &amp; Finance"/>
    <m/>
    <m/>
    <m/>
    <m/>
    <m/>
    <m/>
    <m/>
    <m/>
    <m/>
    <m/>
    <m/>
    <m/>
    <s v="Yogesh Paigude"/>
    <m/>
    <s v="user_vMd4rmcrSbjykdyL2J7rrYn84SWdcNc5FKligrmItPw"/>
    <s v="Shreenath Bhat"/>
    <m/>
    <m/>
    <s v="July"/>
    <s v="Cold Call"/>
    <s v="Lusha"/>
    <m/>
    <s v="Elevation Investor"/>
    <m/>
    <m/>
    <m/>
    <s v="2022-05-23 07:03:53.057000+00:00"/>
    <s v="2022-10-16 18:26:24.289000+00:00"/>
    <s v="GPA"/>
  </r>
  <r>
    <s v="Chetan Kumar"/>
    <n v="1000000"/>
    <s v="INR"/>
    <n v="0"/>
    <d v="2022-01-09T00:00:00"/>
    <s v="Sales"/>
    <s v="stat_kcR4fZg7TU7jjk1jAVua3qGLRS4J5uFayEjK5j02wtv"/>
    <s v="Unqualified"/>
    <n v="0"/>
    <s v="OpportunityStatusType.Lost"/>
    <s v="cont_MEAElC3nrxwna2lwCltlPTT6CuzIH1hVMdUKWlv1VFP"/>
    <x v="468"/>
    <s v="GTL"/>
    <s v="lead_rjCRYQFok5LyQuEHRatEIMO1vmRvcgiRG6D6QS30Jnt"/>
    <s v="TKM Global Logistics Limited"/>
    <s v="Mayur Gadiyar"/>
    <s v="user_hAuUqCTCw5r4tCUrswIWPSW7LJ1XIBbttZVmJkxmzGq"/>
    <s v="Chetan Kumar"/>
    <s v="2022-01-06 10:40:46.843000+00:00"/>
    <s v="2022-07-28 06:47:41.327000+00:00"/>
    <m/>
    <s v="Pune"/>
    <m/>
    <s v="2020-08-14 08:05:06+00:00"/>
    <m/>
    <n v="200"/>
    <m/>
    <m/>
    <m/>
    <m/>
    <m/>
    <m/>
    <m/>
    <m/>
    <m/>
    <m/>
    <m/>
    <s v="Transportation &amp; Logistics"/>
    <m/>
    <m/>
    <m/>
    <m/>
    <m/>
    <m/>
    <m/>
    <m/>
    <m/>
    <m/>
    <m/>
    <m/>
    <s v="Prashant Abhang"/>
    <m/>
    <s v="user_bdUPAGjcS7p6513So3N4g3aWNS5HuBuVJi7bvCPAsLt"/>
    <s v="Mayur Gadiyar"/>
    <m/>
    <m/>
    <s v="February; January"/>
    <s v="Cold Call"/>
    <m/>
    <m/>
    <s v="Lead Magnet Lead"/>
    <m/>
    <m/>
    <m/>
    <s v="2020-12-06 09:43:04.720000+00:00"/>
    <s v="2022-07-28 06:47:41.418000+00:00"/>
    <s v="GTL"/>
  </r>
  <r>
    <s v="Satyam Tiwari"/>
    <n v="300000"/>
    <s v="INR"/>
    <n v="0"/>
    <s v="7/31/22"/>
    <s v="Sales"/>
    <s v="stat_1hn9nRJaLbI53NxPuSQgo90kRpbpKsFlwN4oEGNUTdO"/>
    <s v="Lost"/>
    <n v="0"/>
    <s v="OpportunityStatusType.Lost"/>
    <s v="cont_RuDJlwmQdf7jQQZpLHFwHPDcfvSH8Log0Zsh117BimX"/>
    <x v="467"/>
    <s v="GMC - Renewal"/>
    <s v="lead_HojyaU02nQYq2b5oalgqcGXrrJOX7MEOkzt3hEyKTMH"/>
    <s v="CashFlo"/>
    <s v="Shreenath Bhat"/>
    <s v="user_jbppzD9HyqqioXDaUzrIJfkBW97sQdk5kSNPsBKGx0r"/>
    <s v="Pranaav Marathe"/>
    <s v="2022-06-13 07:48:12.918000+00:00"/>
    <s v="2022-07-28 06:53:54.265000+00:00"/>
    <m/>
    <s v="Mumbai"/>
    <m/>
    <m/>
    <m/>
    <n v="60"/>
    <m/>
    <m/>
    <m/>
    <m/>
    <m/>
    <m/>
    <m/>
    <m/>
    <m/>
    <m/>
    <m/>
    <s v="Banking &amp; Finance"/>
    <m/>
    <m/>
    <m/>
    <m/>
    <m/>
    <m/>
    <m/>
    <m/>
    <m/>
    <m/>
    <m/>
    <m/>
    <s v="Yogesh Paigude"/>
    <m/>
    <s v="user_vMd4rmcrSbjykdyL2J7rrYn84SWdcNc5FKligrmItPw"/>
    <s v="Shreenath Bhat"/>
    <m/>
    <m/>
    <s v="July"/>
    <s v="Cold Call"/>
    <s v="Lusha"/>
    <m/>
    <s v="Elevation Investor"/>
    <m/>
    <m/>
    <m/>
    <s v="2022-05-23 07:03:53.057000+00:00"/>
    <s v="2022-10-16 18:26:24.289000+00:00"/>
    <s v="GMC"/>
  </r>
  <r>
    <s v="Tejas Kulkarni"/>
    <n v="450000"/>
    <s v="INR"/>
    <n v="0"/>
    <s v="8/30/22"/>
    <s v="Sales"/>
    <s v="stat_kcR4fZg7TU7jjk1jAVua3qGLRS4J5uFayEjK5j02wtv"/>
    <s v="Unqualified"/>
    <n v="0"/>
    <s v="OpportunityStatusType.Lost"/>
    <s v="cont_x2vo7mJ2aSTlOetCWYxXrMX0D7KZNoWqoCtVo1rv0x7"/>
    <x v="469"/>
    <s v="Fresh GMC"/>
    <s v="lead_ezaRD83d7E3Vn1vPSSOTLEyQq0TyLPpK4Ij63lU22Vm"/>
    <s v="BDI Group"/>
    <s v="Prateek Wadhwa"/>
    <s v="user_kbtBHYtBjVDNyI72HTF6C1SCvC7yVBiA6OrBOy3t96U"/>
    <s v="Tejas Kulkarni"/>
    <s v="2022-01-25 09:44:50.561000+00:00"/>
    <s v="2022-07-28 06:50:16.771000+00:00"/>
    <m/>
    <s v="Mumbai"/>
    <m/>
    <m/>
    <m/>
    <n v="150"/>
    <m/>
    <m/>
    <m/>
    <m/>
    <m/>
    <m/>
    <m/>
    <m/>
    <m/>
    <m/>
    <m/>
    <s v="Manufacturing"/>
    <m/>
    <m/>
    <m/>
    <m/>
    <m/>
    <m/>
    <m/>
    <m/>
    <m/>
    <m/>
    <m/>
    <m/>
    <s v="Rakesh Nade"/>
    <m/>
    <s v="user_FdWFezbLzkYQcGsBUsjZO25nr2poK2nRbqV47Rs5Kfm"/>
    <s v="Prateek Wadhwa"/>
    <s v="Anjali Nishu"/>
    <m/>
    <m/>
    <s v="Cold Call"/>
    <s v="Lusha"/>
    <m/>
    <m/>
    <m/>
    <m/>
    <m/>
    <s v="2021-01-29 08:53:25.133000+00:00"/>
    <s v="2022-07-28 06:50:16.815000+00:00"/>
    <s v="GMC"/>
  </r>
  <r>
    <s v="Namrata Aurora"/>
    <n v="20000"/>
    <s v="INR"/>
    <n v="0"/>
    <s v="7/30/22"/>
    <s v="Sales"/>
    <s v="stat_kcR4fZg7TU7jjk1jAVua3qGLRS4J5uFayEjK5j02wtv"/>
    <s v="Unqualified"/>
    <n v="0"/>
    <s v="OpportunityStatusType.Lost"/>
    <m/>
    <x v="1"/>
    <m/>
    <s v="lead_oFmUCPSZZNHlws7IjyypYfE7YdseDXyowH69PLtJifR"/>
    <s v="Hoopy"/>
    <s v="Namrata Aurora"/>
    <s v="user_jbppzD9HyqqioXDaUzrIJfkBW97sQdk5kSNPsBKGx0r"/>
    <s v="Pranaav Marathe"/>
    <s v="2022-05-24 06:23:53.376000+00:00"/>
    <s v="2022-07-28 06:41:59.333000+00:00"/>
    <m/>
    <s v="Bangalore"/>
    <m/>
    <m/>
    <m/>
    <m/>
    <m/>
    <m/>
    <m/>
    <m/>
    <m/>
    <m/>
    <m/>
    <m/>
    <m/>
    <m/>
    <m/>
    <m/>
    <m/>
    <m/>
    <m/>
    <m/>
    <m/>
    <m/>
    <m/>
    <m/>
    <m/>
    <m/>
    <m/>
    <m/>
    <m/>
    <m/>
    <s v="user_IpBH4s1Av5OVFfQQ3nW0qPDDjwLT9uRfx1sVhml8UQA"/>
    <s v="Namrata Aurora"/>
    <m/>
    <m/>
    <m/>
    <s v="Gated Content"/>
    <m/>
    <m/>
    <s v="Employee Engagement Handbook"/>
    <m/>
    <m/>
    <m/>
    <s v="2022-05-17 12:30:02.577000+00:00"/>
    <s v="2022-08-27 08:01:44.592000+00:00"/>
    <m/>
  </r>
  <r>
    <s v="Namrata Aurora"/>
    <n v="70000"/>
    <s v="INR"/>
    <n v="0"/>
    <s v="7/30/22"/>
    <s v="Sales"/>
    <s v="stat_kcR4fZg7TU7jjk1jAVua3qGLRS4J5uFayEjK5j02wtv"/>
    <s v="Unqualified"/>
    <n v="0"/>
    <s v="OpportunityStatusType.Lost"/>
    <m/>
    <x v="1"/>
    <m/>
    <s v="lead_oFmUCPSZZNHlws7IjyypYfE7YdseDXyowH69PLtJifR"/>
    <s v="Hoopy"/>
    <s v="Namrata Aurora"/>
    <s v="user_jbppzD9HyqqioXDaUzrIJfkBW97sQdk5kSNPsBKGx0r"/>
    <s v="Pranaav Marathe"/>
    <s v="2022-05-24 06:23:39.373000+00:00"/>
    <s v="2022-07-28 06:41:52.419000+00:00"/>
    <m/>
    <s v="Bangalore"/>
    <m/>
    <m/>
    <m/>
    <m/>
    <m/>
    <m/>
    <m/>
    <m/>
    <m/>
    <m/>
    <m/>
    <m/>
    <m/>
    <m/>
    <m/>
    <m/>
    <m/>
    <m/>
    <m/>
    <m/>
    <m/>
    <m/>
    <m/>
    <m/>
    <m/>
    <m/>
    <m/>
    <m/>
    <m/>
    <m/>
    <s v="user_IpBH4s1Av5OVFfQQ3nW0qPDDjwLT9uRfx1sVhml8UQA"/>
    <s v="Namrata Aurora"/>
    <m/>
    <m/>
    <m/>
    <s v="Gated Content"/>
    <m/>
    <m/>
    <s v="Employee Engagement Handbook"/>
    <m/>
    <m/>
    <m/>
    <s v="2022-05-17 12:30:02.577000+00:00"/>
    <s v="2022-08-27 08:01:44.592000+00:00"/>
    <s v="GMC"/>
  </r>
  <r>
    <s v="Naveen Kumar"/>
    <n v="3500000"/>
    <s v="INR"/>
    <n v="0"/>
    <s v="9/30/22"/>
    <s v="Sales"/>
    <s v="stat_kcR4fZg7TU7jjk1jAVua3qGLRS4J5uFayEjK5j02wtv"/>
    <s v="Unqualified"/>
    <n v="0"/>
    <s v="OpportunityStatusType.Lost"/>
    <s v="cont_a4I7a5maxOkTncQHa5NHMbEfKPNTaQHgKtzAwi2SlKw"/>
    <x v="470"/>
    <s v="Renewal in July. Decision done from Calcutta."/>
    <s v="lead_Nc12KKKzssvTRD4aNE45uFtnx094ZCqvqZ8S05xqWEu"/>
    <s v="Gannon Dunkerley"/>
    <s v="Nitin Bhavsar"/>
    <s v="user_Iwn6da5WKkZqwUySK0oUuCb72pFP5WEm4zAb92ijqFe"/>
    <s v="Sonal Paithankar"/>
    <s v="2021-10-25 09:31:23.822000+00:00"/>
    <s v="2022-07-28 06:39:44.742000+00:00"/>
    <m/>
    <s v="Kolkata"/>
    <m/>
    <m/>
    <m/>
    <n v="200"/>
    <m/>
    <m/>
    <m/>
    <m/>
    <m/>
    <m/>
    <m/>
    <m/>
    <m/>
    <m/>
    <m/>
    <s v="Others"/>
    <m/>
    <m/>
    <m/>
    <m/>
    <m/>
    <m/>
    <m/>
    <m/>
    <m/>
    <m/>
    <m/>
    <m/>
    <s v="Jitin Gopi; Sakshi Soni"/>
    <m/>
    <s v="user_FdWFezbLzkYQcGsBUsjZO25nr2poK2nRbqV47Rs5Kfm"/>
    <s v="Prateek Wadhwa"/>
    <m/>
    <m/>
    <s v="July"/>
    <s v="Cold Call"/>
    <m/>
    <m/>
    <m/>
    <m/>
    <m/>
    <m/>
    <s v="2021-10-25 04:55:39.662000+00:00"/>
    <s v="2022-09-07 03:50:13.929000+00:00"/>
    <m/>
  </r>
  <r>
    <s v="Naveen Kumar"/>
    <n v="500000"/>
    <s v="INR"/>
    <n v="0"/>
    <s v="9/30/22"/>
    <s v="Sales"/>
    <s v="stat_kcR4fZg7TU7jjk1jAVua3qGLRS4J5uFayEjK5j02wtv"/>
    <s v="Unqualified"/>
    <n v="0"/>
    <s v="OpportunityStatusType.Lost"/>
    <s v="cont_qehGxmhTjjjrndiakSxhd4s7eXWhDg2PTgwSHBAF52a"/>
    <x v="471"/>
    <s v="GMC - Fresh; 1+3 policy for 110 employees."/>
    <s v="lead_KaEsLC4rJHKUwmjJCKEZuVESqmGxBlacehv8rJSoEXK"/>
    <s v="Mithraa Human Capital"/>
    <s v="Shreenath Bhat"/>
    <s v="user_Iwn6da5WKkZqwUySK0oUuCb72pFP5WEm4zAb92ijqFe"/>
    <s v="Sonal Paithankar"/>
    <s v="2022-06-10 08:26:13.686000+00:00"/>
    <s v="2022-07-28 06:36:57.160000+00:00"/>
    <m/>
    <s v="Mysuru"/>
    <m/>
    <m/>
    <m/>
    <n v="110"/>
    <m/>
    <m/>
    <m/>
    <m/>
    <m/>
    <m/>
    <m/>
    <m/>
    <m/>
    <m/>
    <m/>
    <s v="Banking &amp; Finance"/>
    <m/>
    <m/>
    <m/>
    <m/>
    <m/>
    <m/>
    <m/>
    <m/>
    <m/>
    <m/>
    <m/>
    <m/>
    <s v="Aniket Vahile"/>
    <m/>
    <s v="user_vMd4rmcrSbjykdyL2J7rrYn84SWdcNc5FKligrmItPw"/>
    <s v="Shreenath Bhat"/>
    <m/>
    <m/>
    <m/>
    <s v="Cold Call"/>
    <m/>
    <m/>
    <m/>
    <m/>
    <m/>
    <m/>
    <s v="2022-06-09 10:35:10.288000+00:00"/>
    <s v="2022-07-28 06:37:32.278000+00:00"/>
    <s v="GMC"/>
  </r>
  <r>
    <s v="Naveen Kumar"/>
    <n v="50000"/>
    <s v="INR"/>
    <n v="0"/>
    <s v="9/30/22"/>
    <s v="Sales"/>
    <s v="stat_kcR4fZg7TU7jjk1jAVua3qGLRS4J5uFayEjK5j02wtv"/>
    <s v="Unqualified"/>
    <n v="0"/>
    <s v="OpportunityStatusType.Lost"/>
    <s v="cont_qehGxmhTjjjrndiakSxhd4s7eXWhDg2PTgwSHBAF52a"/>
    <x v="471"/>
    <s v="GPA - Fresh"/>
    <s v="lead_KaEsLC4rJHKUwmjJCKEZuVESqmGxBlacehv8rJSoEXK"/>
    <s v="Mithraa Human Capital"/>
    <s v="Shreenath Bhat"/>
    <s v="user_Iwn6da5WKkZqwUySK0oUuCb72pFP5WEm4zAb92ijqFe"/>
    <s v="Sonal Paithankar"/>
    <s v="2022-06-10 08:26:50.470000+00:00"/>
    <s v="2022-07-28 06:37:06.247000+00:00"/>
    <m/>
    <s v="Mysuru"/>
    <m/>
    <m/>
    <m/>
    <n v="110"/>
    <m/>
    <m/>
    <m/>
    <m/>
    <m/>
    <m/>
    <m/>
    <m/>
    <m/>
    <m/>
    <m/>
    <s v="Banking &amp; Finance"/>
    <m/>
    <m/>
    <m/>
    <m/>
    <m/>
    <m/>
    <m/>
    <m/>
    <m/>
    <m/>
    <m/>
    <m/>
    <s v="Aniket Vahile"/>
    <m/>
    <s v="user_vMd4rmcrSbjykdyL2J7rrYn84SWdcNc5FKligrmItPw"/>
    <s v="Shreenath Bhat"/>
    <m/>
    <m/>
    <m/>
    <s v="Cold Call"/>
    <m/>
    <m/>
    <m/>
    <m/>
    <m/>
    <m/>
    <s v="2022-06-09 10:35:10.288000+00:00"/>
    <s v="2022-07-28 06:37:32.278000+00:00"/>
    <s v="GPA"/>
  </r>
  <r>
    <s v="Naveen Kumar"/>
    <n v="200000"/>
    <s v="INR"/>
    <n v="0"/>
    <s v="9/30/22"/>
    <s v="Sales"/>
    <s v="stat_kcR4fZg7TU7jjk1jAVua3qGLRS4J5uFayEjK5j02wtv"/>
    <s v="Unqualified"/>
    <n v="0"/>
    <s v="OpportunityStatusType.Lost"/>
    <s v="cont_qehGxmhTjjjrndiakSxhd4s7eXWhDg2PTgwSHBAF52a"/>
    <x v="471"/>
    <s v="GTL - Fresh"/>
    <s v="lead_KaEsLC4rJHKUwmjJCKEZuVESqmGxBlacehv8rJSoEXK"/>
    <s v="Mithraa Human Capital"/>
    <s v="Shreenath Bhat"/>
    <s v="user_Iwn6da5WKkZqwUySK0oUuCb72pFP5WEm4zAb92ijqFe"/>
    <s v="Sonal Paithankar"/>
    <s v="2022-06-10 08:27:21.937000+00:00"/>
    <s v="2022-07-28 06:37:12.996000+00:00"/>
    <m/>
    <s v="Mysuru"/>
    <m/>
    <m/>
    <m/>
    <n v="110"/>
    <m/>
    <m/>
    <m/>
    <m/>
    <m/>
    <m/>
    <m/>
    <m/>
    <m/>
    <m/>
    <m/>
    <s v="Banking &amp; Finance"/>
    <m/>
    <m/>
    <m/>
    <m/>
    <m/>
    <m/>
    <m/>
    <m/>
    <m/>
    <m/>
    <m/>
    <m/>
    <s v="Aniket Vahile"/>
    <m/>
    <s v="user_vMd4rmcrSbjykdyL2J7rrYn84SWdcNc5FKligrmItPw"/>
    <s v="Shreenath Bhat"/>
    <m/>
    <m/>
    <m/>
    <s v="Cold Call"/>
    <m/>
    <m/>
    <m/>
    <m/>
    <m/>
    <m/>
    <s v="2022-06-09 10:35:10.288000+00:00"/>
    <s v="2022-07-28 06:37:32.278000+00:00"/>
    <s v="GTL"/>
  </r>
  <r>
    <s v="Omkar Ghate"/>
    <n v="200000"/>
    <s v="INR"/>
    <n v="0"/>
    <s v="7/30/22"/>
    <s v="Sales"/>
    <s v="stat_kcR4fZg7TU7jjk1jAVua3qGLRS4J5uFayEjK5j02wtv"/>
    <s v="Unqualified"/>
    <n v="0"/>
    <s v="OpportunityStatusType.Lost"/>
    <m/>
    <x v="1"/>
    <s v="GMC (Fresh)"/>
    <s v="lead_mz32fyIIol2zbdsPrk9yziaBToyFThZtwMcdfCrGqPl"/>
    <s v="Franchise India (Fresh)"/>
    <s v="Bhairavi Jog"/>
    <s v="user_jbppzD9HyqqioXDaUzrIJfkBW97sQdk5kSNPsBKGx0r"/>
    <s v="Pranaav Marathe"/>
    <s v="2022-05-13 07:36:18.483000+00:00"/>
    <s v="2022-07-28 06:14:56.563000+00:00"/>
    <m/>
    <s v="Delhi"/>
    <m/>
    <m/>
    <m/>
    <n v="530"/>
    <m/>
    <m/>
    <m/>
    <m/>
    <m/>
    <m/>
    <m/>
    <m/>
    <m/>
    <m/>
    <m/>
    <s v="IT Services &amp; IT Consulting"/>
    <m/>
    <m/>
    <m/>
    <m/>
    <m/>
    <m/>
    <m/>
    <m/>
    <m/>
    <m/>
    <m/>
    <m/>
    <s v="Rakesh Nade"/>
    <m/>
    <s v="user_228eUmsdKIb9OItgmiDq1zD4aPZ1eqiapbaLAGeBf8g"/>
    <s v="Bhairavi Jog"/>
    <m/>
    <m/>
    <m/>
    <s v="Cold Call"/>
    <m/>
    <m/>
    <s v="Vrushali DB"/>
    <m/>
    <m/>
    <m/>
    <s v="2022-03-09 05:36:39.888000+00:00"/>
    <s v="2022-09-08 06:49:06.828000+00:00"/>
    <s v="GMC"/>
  </r>
  <r>
    <s v="Vrushali Kummar"/>
    <n v="500000"/>
    <s v="INR"/>
    <n v="0"/>
    <s v="7/20/22"/>
    <s v="Sales"/>
    <s v="stat_1hn9nRJaLbI53NxPuSQgo90kRpbpKsFlwN4oEGNUTdO"/>
    <s v="Lost"/>
    <n v="0"/>
    <s v="OpportunityStatusType.Lost"/>
    <s v="cont_vwhT5bpeHUXiYIwYNyfqkpLX5FI80ifhXwjv3PMC6i4"/>
    <x v="472"/>
    <s v="GPA Renewal"/>
    <s v="lead_qa2f4fJ3hIFZJT9oZY83pxCxiZW8k5wXqX7szUygctU"/>
    <s v="Katalyst Technologies Inc"/>
    <s v="Trupti Suryavanshi"/>
    <s v="user_jbppzD9HyqqioXDaUzrIJfkBW97sQdk5kSNPsBKGx0r"/>
    <s v="Pranaav Marathe"/>
    <s v="2022-06-29 06:35:31.931000+00:00"/>
    <s v="2022-07-28 06:20:30.383000+00:00"/>
    <m/>
    <s v="Pune"/>
    <m/>
    <m/>
    <m/>
    <n v="1000"/>
    <m/>
    <m/>
    <m/>
    <m/>
    <m/>
    <m/>
    <m/>
    <m/>
    <m/>
    <m/>
    <m/>
    <s v="IT Services &amp; IT Consulting"/>
    <m/>
    <m/>
    <m/>
    <m/>
    <m/>
    <m/>
    <m/>
    <m/>
    <m/>
    <m/>
    <m/>
    <m/>
    <m/>
    <m/>
    <s v="user_sREdxbAJihL2Zbgic7tyQ6Rc4Mny7HnD1RNGhA9DDYh"/>
    <s v="Prajakta Sahastrabudhe"/>
    <m/>
    <m/>
    <s v="June"/>
    <s v="Cold Call"/>
    <m/>
    <m/>
    <m/>
    <m/>
    <m/>
    <m/>
    <s v="2022-06-27 05:36:03.326000+00:00"/>
    <s v="2022-10-13 07:35:45.291000+00:00"/>
    <s v="GPA"/>
  </r>
  <r>
    <s v="Tejas Kulkarni"/>
    <n v="56000"/>
    <s v="INR"/>
    <n v="0"/>
    <s v="7/15/22"/>
    <s v="Sales"/>
    <s v="stat_kcR4fZg7TU7jjk1jAVua3qGLRS4J5uFayEjK5j02wtv"/>
    <s v="Unqualified"/>
    <n v="0"/>
    <s v="OpportunityStatusType.Lost"/>
    <s v="cont_Mm8KG48qGL50MZeW4DVYK5sjqPy8eSHLuhEQIrzn8ey"/>
    <x v="473"/>
    <s v="Fresh Policy for 15 emp. tanvi has been non responsive for a long time"/>
    <s v="lead_atNQkqssdNZgJenFE0oUFqRMVImhK5O8c5E8FWA3HbX"/>
    <s v="Scalelot (Fresh )"/>
    <s v="Tulika Chakra"/>
    <s v="user_kbtBHYtBjVDNyI72HTF6C1SCvC7yVBiA6OrBOy3t96U"/>
    <s v="Tejas Kulkarni"/>
    <s v="2022-01-03 10:47:43.559000+00:00"/>
    <s v="2022-07-28 06:16:48.980000+00:00"/>
    <m/>
    <m/>
    <m/>
    <m/>
    <m/>
    <n v="15"/>
    <m/>
    <m/>
    <m/>
    <m/>
    <m/>
    <m/>
    <m/>
    <m/>
    <m/>
    <m/>
    <m/>
    <m/>
    <m/>
    <m/>
    <m/>
    <m/>
    <m/>
    <m/>
    <m/>
    <m/>
    <m/>
    <m/>
    <m/>
    <m/>
    <m/>
    <m/>
    <s v="user_PApNwMjp7lPIEBp7acretouakdtYNVHpPO9ja9KoR5D"/>
    <s v="Pallab Gupta"/>
    <m/>
    <m/>
    <m/>
    <s v="Gated Content"/>
    <m/>
    <m/>
    <s v="Downloaded the guide: Employee Wellness Handbook"/>
    <m/>
    <m/>
    <m/>
    <s v="2021-12-29 04:44:57.365000+00:00"/>
    <s v="2022-08-12 05:06:53.898000+00:00"/>
    <s v="GMC"/>
  </r>
  <r>
    <s v="Vrushali Kummar"/>
    <n v="1000000"/>
    <s v="INR"/>
    <n v="0"/>
    <s v="7/30/22"/>
    <s v="Sales"/>
    <s v="stat_kcR4fZg7TU7jjk1jAVua3qGLRS4J5uFayEjK5j02wtv"/>
    <s v="Unqualified"/>
    <n v="0"/>
    <s v="OpportunityStatusType.Lost"/>
    <m/>
    <x v="1"/>
    <s v="Parental Policy- gmc"/>
    <s v="lead_aoUk9zylLWxwJnEkih4PCZk3dFtGFVp53l2w3NeuY8Z"/>
    <s v="Fujifilm India Pvt"/>
    <s v="Namrata Aurora"/>
    <s v="user_TZzywQwym26DjuswO479pxRhNKX152z8X1haCx2vcst"/>
    <s v="Vrushali Kummar"/>
    <s v="2022-02-22 11:18:25.069000+00:00"/>
    <s v="2022-07-28 06:05:13.457000+00:00"/>
    <m/>
    <s v="Pune"/>
    <m/>
    <m/>
    <m/>
    <n v="370"/>
    <m/>
    <m/>
    <m/>
    <m/>
    <m/>
    <m/>
    <m/>
    <m/>
    <m/>
    <m/>
    <m/>
    <s v="Health, Wellness &amp; Fitness; Others"/>
    <m/>
    <m/>
    <m/>
    <m/>
    <m/>
    <m/>
    <m/>
    <m/>
    <m/>
    <m/>
    <m/>
    <m/>
    <s v="Arunkumar Dubey"/>
    <m/>
    <s v="user_228eUmsdKIb9OItgmiDq1zD4aPZ1eqiapbaLAGeBf8g"/>
    <s v="Bhairavi Jog"/>
    <m/>
    <m/>
    <s v="April; June; May"/>
    <s v="Cold Call"/>
    <s v="Linkedin"/>
    <m/>
    <s v="Vrushali DB"/>
    <m/>
    <m/>
    <m/>
    <s v="2021-03-11 09:28:04.762000+00:00"/>
    <s v="2022-09-08 10:31:28.261000+00:00"/>
    <m/>
  </r>
  <r>
    <s v="Vrushali Kummar"/>
    <n v="100000"/>
    <s v="INR"/>
    <n v="0"/>
    <s v="7/31/22"/>
    <s v="Sales"/>
    <s v="stat_kcR4fZg7TU7jjk1jAVua3qGLRS4J5uFayEjK5j02wtv"/>
    <s v="Unqualified"/>
    <n v="0"/>
    <s v="OpportunityStatusType.Lost"/>
    <s v="cont_l6ykTAjlqkNnmlm611iurOgvWt0XBV1n80XNrUUiUto"/>
    <x v="474"/>
    <s v="GPA - Renewal"/>
    <s v="lead_FN6DPFCC3MUSBH8NCGg9EnXixGsA31sVBKsv2S8OE9F"/>
    <s v="Oro Corp"/>
    <s v="Shreenath Bhat"/>
    <s v="user_TZzywQwym26DjuswO479pxRhNKX152z8X1haCx2vcst"/>
    <s v="Vrushali Kummar"/>
    <s v="2022-07-07 05:51:32.447000+00:00"/>
    <s v="2022-07-28 06:07:07.397000+00:00"/>
    <m/>
    <s v="Pune"/>
    <m/>
    <m/>
    <m/>
    <n v="220"/>
    <m/>
    <m/>
    <m/>
    <m/>
    <m/>
    <m/>
    <m/>
    <m/>
    <m/>
    <m/>
    <m/>
    <m/>
    <m/>
    <m/>
    <m/>
    <m/>
    <m/>
    <m/>
    <m/>
    <m/>
    <m/>
    <m/>
    <m/>
    <m/>
    <m/>
    <m/>
    <s v="user_vMd4rmcrSbjykdyL2J7rrYn84SWdcNc5FKligrmItPw"/>
    <s v="Shreenath Bhat"/>
    <m/>
    <m/>
    <s v="July"/>
    <s v="Gated Content"/>
    <m/>
    <m/>
    <s v="Downloaded the guide: Employee Wellness Handbook"/>
    <m/>
    <m/>
    <m/>
    <s v="2021-12-10 12:59:44.885000+00:00"/>
    <s v="2022-07-28 12:52:19.030000+00:00"/>
    <s v="GPA"/>
  </r>
  <r>
    <s v="Vrushali Kummar"/>
    <n v="1100000"/>
    <s v="INR"/>
    <n v="0"/>
    <s v="7/31/22"/>
    <s v="Sales"/>
    <s v="stat_kcR4fZg7TU7jjk1jAVua3qGLRS4J5uFayEjK5j02wtv"/>
    <s v="Unqualified"/>
    <n v="0"/>
    <s v="OpportunityStatusType.Lost"/>
    <s v="cont_l6ykTAjlqkNnmlm611iurOgvWt0XBV1n80XNrUUiUto"/>
    <x v="474"/>
    <s v="GMC - Renewal, 3 lakhs and 4 lakhs cover, employee only"/>
    <s v="lead_FN6DPFCC3MUSBH8NCGg9EnXixGsA31sVBKsv2S8OE9F"/>
    <s v="Oro Corp"/>
    <s v="Shreenath Bhat"/>
    <s v="user_TZzywQwym26DjuswO479pxRhNKX152z8X1haCx2vcst"/>
    <s v="Vrushali Kummar"/>
    <s v="2022-07-07 05:51:05.209000+00:00"/>
    <s v="2022-07-28 06:05:59.414000+00:00"/>
    <m/>
    <s v="Pune"/>
    <m/>
    <m/>
    <m/>
    <n v="220"/>
    <m/>
    <m/>
    <m/>
    <m/>
    <m/>
    <m/>
    <m/>
    <m/>
    <m/>
    <m/>
    <m/>
    <m/>
    <m/>
    <m/>
    <m/>
    <m/>
    <m/>
    <m/>
    <m/>
    <m/>
    <m/>
    <m/>
    <m/>
    <m/>
    <m/>
    <m/>
    <s v="user_vMd4rmcrSbjykdyL2J7rrYn84SWdcNc5FKligrmItPw"/>
    <s v="Shreenath Bhat"/>
    <m/>
    <m/>
    <s v="July"/>
    <s v="Gated Content"/>
    <m/>
    <m/>
    <s v="Downloaded the guide: Employee Wellness Handbook"/>
    <m/>
    <m/>
    <m/>
    <s v="2021-12-10 12:59:44.885000+00:00"/>
    <s v="2022-07-28 12:52:19.030000+00:00"/>
    <s v="GMC"/>
  </r>
  <r>
    <s v="Omkar Ghate"/>
    <n v="8000"/>
    <s v="INR"/>
    <n v="0"/>
    <s v="7/26/22"/>
    <s v="Sales"/>
    <s v="stat_kcR4fZg7TU7jjk1jAVua3qGLRS4J5uFayEjK5j02wtv"/>
    <s v="Unqualified"/>
    <n v="0"/>
    <s v="OpportunityStatusType.Lost"/>
    <m/>
    <x v="1"/>
    <m/>
    <s v="lead_Pr47UU4Li9PDIvEvBXwDEsHTb7XOUWIXU7ayaRZhbnW"/>
    <s v="Kodo Technologies Private Limited"/>
    <s v="Bhairavi Jog"/>
    <s v="user_9SBRjyF0n4iWuhUdqRyQkFhl2J4uyNKhFWvvJEvunX8"/>
    <s v="Omkar Ghate"/>
    <s v="2022-05-12 11:59:05.727000+00:00"/>
    <s v="2022-07-28 05:58:16.613000+00:00"/>
    <m/>
    <s v="Mumbai"/>
    <m/>
    <m/>
    <m/>
    <n v="26"/>
    <m/>
    <m/>
    <m/>
    <m/>
    <m/>
    <m/>
    <m/>
    <m/>
    <m/>
    <m/>
    <m/>
    <s v="Consumer Goods &amp; Electronics"/>
    <m/>
    <m/>
    <m/>
    <m/>
    <m/>
    <m/>
    <m/>
    <m/>
    <m/>
    <m/>
    <m/>
    <m/>
    <m/>
    <m/>
    <s v="user_228eUmsdKIb9OItgmiDq1zD4aPZ1eqiapbaLAGeBf8g"/>
    <s v="Bhairavi Jog"/>
    <m/>
    <m/>
    <m/>
    <s v="Gated Content"/>
    <m/>
    <m/>
    <s v="Downloaded the guide: Designing employee healthcare plan"/>
    <m/>
    <m/>
    <m/>
    <s v="2021-11-07 05:27:15.524000+00:00"/>
    <s v="2022-08-25 10:58:53.809000+00:00"/>
    <s v="GPA"/>
  </r>
  <r>
    <s v="Vrushali Kummar"/>
    <n v="500000"/>
    <s v="INR"/>
    <n v="0"/>
    <s v="7/30/22"/>
    <s v="Sales"/>
    <s v="stat_kcR4fZg7TU7jjk1jAVua3qGLRS4J5uFayEjK5j02wtv"/>
    <s v="Unqualified"/>
    <n v="0"/>
    <s v="OpportunityStatusType.Lost"/>
    <m/>
    <x v="1"/>
    <s v="Covid policy"/>
    <s v="lead_aoUk9zylLWxwJnEkih4PCZk3dFtGFVp53l2w3NeuY8Z"/>
    <s v="Fujifilm India Pvt"/>
    <s v="Namrata Aurora"/>
    <s v="user_TZzywQwym26DjuswO479pxRhNKX152z8X1haCx2vcst"/>
    <s v="Vrushali Kummar"/>
    <s v="2022-02-22 11:38:50.238000+00:00"/>
    <s v="2022-07-28 06:04:59.514000+00:00"/>
    <m/>
    <s v="Pune"/>
    <m/>
    <m/>
    <m/>
    <n v="370"/>
    <m/>
    <m/>
    <m/>
    <m/>
    <m/>
    <m/>
    <m/>
    <m/>
    <m/>
    <m/>
    <m/>
    <s v="Health, Wellness &amp; Fitness; Others"/>
    <m/>
    <m/>
    <m/>
    <m/>
    <m/>
    <m/>
    <m/>
    <m/>
    <m/>
    <m/>
    <m/>
    <m/>
    <s v="Arunkumar Dubey"/>
    <m/>
    <s v="user_228eUmsdKIb9OItgmiDq1zD4aPZ1eqiapbaLAGeBf8g"/>
    <s v="Bhairavi Jog"/>
    <m/>
    <m/>
    <s v="April; June; May"/>
    <s v="Cold Call"/>
    <s v="Linkedin"/>
    <m/>
    <s v="Vrushali DB"/>
    <m/>
    <m/>
    <m/>
    <s v="2021-03-11 09:28:04.762000+00:00"/>
    <s v="2022-09-08 10:31:28.261000+00:00"/>
    <m/>
  </r>
  <r>
    <s v="Vrushali Kummar"/>
    <n v="3500000"/>
    <s v="INR"/>
    <n v="0"/>
    <s v="7/30/22"/>
    <s v="Sales"/>
    <s v="stat_kcR4fZg7TU7jjk1jAVua3qGLRS4J5uFayEjK5j02wtv"/>
    <s v="Unqualified"/>
    <n v="0"/>
    <s v="OpportunityStatusType.Lost"/>
    <m/>
    <x v="1"/>
    <m/>
    <s v="lead_aoUk9zylLWxwJnEkih4PCZk3dFtGFVp53l2w3NeuY8Z"/>
    <s v="Fujifilm India Pvt"/>
    <s v="Namrata Aurora"/>
    <s v="user_TZzywQwym26DjuswO479pxRhNKX152z8X1haCx2vcst"/>
    <s v="Vrushali Kummar"/>
    <s v="2022-02-22 11:17:06.954000+00:00"/>
    <s v="2022-07-28 06:04:51.207000+00:00"/>
    <m/>
    <s v="Pune"/>
    <m/>
    <m/>
    <m/>
    <n v="370"/>
    <m/>
    <m/>
    <m/>
    <m/>
    <m/>
    <m/>
    <m/>
    <m/>
    <m/>
    <m/>
    <m/>
    <s v="Health, Wellness &amp; Fitness; Others"/>
    <m/>
    <m/>
    <m/>
    <m/>
    <m/>
    <m/>
    <m/>
    <m/>
    <m/>
    <m/>
    <m/>
    <m/>
    <s v="Arunkumar Dubey"/>
    <m/>
    <s v="user_228eUmsdKIb9OItgmiDq1zD4aPZ1eqiapbaLAGeBf8g"/>
    <s v="Bhairavi Jog"/>
    <m/>
    <m/>
    <s v="April; June; May"/>
    <s v="Cold Call"/>
    <s v="Linkedin"/>
    <m/>
    <s v="Vrushali DB"/>
    <m/>
    <m/>
    <m/>
    <s v="2021-03-11 09:28:04.762000+00:00"/>
    <s v="2022-09-08 10:31:28.261000+00:00"/>
    <s v="GMC"/>
  </r>
  <r>
    <s v="Prasoon Mishra"/>
    <n v="1400000"/>
    <s v="INR"/>
    <n v="0"/>
    <s v="7/28/22"/>
    <s v="Sales"/>
    <s v="stat_1hn9nRJaLbI53NxPuSQgo90kRpbpKsFlwN4oEGNUTdO"/>
    <s v="Lost"/>
    <n v="0"/>
    <s v="OpportunityStatusType.Lost"/>
    <s v="cont_aBSx6c6DIRIGRwBSykVXewFldTmM9XZa2yg1yd7reKt"/>
    <x v="475"/>
    <m/>
    <s v="lead_xsa3KTGQFicft0sXnhg04EAA3KiFGYgainySkZIZ2RC"/>
    <s v="Sutra Systems India Pvt. Ltd."/>
    <s v="Harmanjit Singh"/>
    <s v="user_RYbBTp8BVWNa7ppiOz6QVJMGK0exHsFmc5uCLn34ODZ"/>
    <s v="Prasoon Mishra"/>
    <s v="2022-07-22 04:59:00.344000+00:00"/>
    <s v="2022-07-28 05:45:41.665000+00:00"/>
    <m/>
    <s v="Pune"/>
    <m/>
    <m/>
    <m/>
    <n v="57"/>
    <m/>
    <m/>
    <m/>
    <m/>
    <m/>
    <m/>
    <m/>
    <m/>
    <m/>
    <m/>
    <m/>
    <s v="IT Services &amp; IT Consulting"/>
    <m/>
    <m/>
    <m/>
    <m/>
    <m/>
    <m/>
    <m/>
    <m/>
    <m/>
    <m/>
    <m/>
    <m/>
    <s v="Rakesh Nade"/>
    <m/>
    <s v="user_lwF8ctKa5IyxqATpO2EOw2h0AEPiCMHOgewiH38Ei77"/>
    <s v="Harmanjit Singh"/>
    <m/>
    <m/>
    <s v="July"/>
    <s v="Cold Call"/>
    <m/>
    <m/>
    <m/>
    <m/>
    <m/>
    <m/>
    <s v="2022-07-22 04:56:26.627000+00:00"/>
    <s v="2022-09-20 12:48:47.168000+00:00"/>
    <s v="GMC"/>
  </r>
  <r>
    <s v="Kashif Ahmad"/>
    <n v="250000"/>
    <s v="INR"/>
    <n v="0"/>
    <s v="7/31/22"/>
    <s v="Sales"/>
    <s v="stat_kcR4fZg7TU7jjk1jAVua3qGLRS4J5uFayEjK5j02wtv"/>
    <s v="Unqualified"/>
    <n v="0"/>
    <s v="OpportunityStatusType.Lost"/>
    <m/>
    <x v="1"/>
    <s v="GMC-Fresh"/>
    <s v="lead_0fm1mFEGPCKnqJfCrLJNEr9NaanGGn2q0zIe4XJuAXz"/>
    <s v="Expert Lancing(Fresh)"/>
    <s v="Bharti Bankey"/>
    <s v="user_jbppzD9HyqqioXDaUzrIJfkBW97sQdk5kSNPsBKGx0r"/>
    <s v="Pranaav Marathe"/>
    <s v="2022-03-16 11:35:56.873000+00:00"/>
    <s v="2022-07-28 05:49:28.053000+00:00"/>
    <m/>
    <s v="Gurgaon"/>
    <m/>
    <s v="2022-03-16 08:15:41+00:00"/>
    <m/>
    <n v="38"/>
    <m/>
    <m/>
    <m/>
    <m/>
    <m/>
    <m/>
    <m/>
    <s v="OTHER_CAMPAIGNS"/>
    <m/>
    <m/>
    <m/>
    <m/>
    <m/>
    <m/>
    <m/>
    <m/>
    <m/>
    <m/>
    <m/>
    <m/>
    <m/>
    <m/>
    <m/>
    <m/>
    <m/>
    <m/>
    <s v="user_aM3WaaSUQQmaNnsm9l2FQRVWUEr8RN2ZdXzsuQUalQ3"/>
    <s v="Bharti Bankey"/>
    <m/>
    <m/>
    <s v="July"/>
    <s v="Inbound"/>
    <s v="Inbound via website"/>
    <m/>
    <s v="Employee Count 100"/>
    <m/>
    <m/>
    <m/>
    <s v="2022-03-16 08:18:27.388000+00:00"/>
    <s v="2022-07-28 05:49:28.111000+00:00"/>
    <m/>
  </r>
  <r>
    <s v="Prasoon Mishra"/>
    <n v="1000000"/>
    <s v="INR"/>
    <n v="0"/>
    <d v="2022-01-07T00:00:00"/>
    <s v="Sales"/>
    <s v="stat_kcR4fZg7TU7jjk1jAVua3qGLRS4J5uFayEjK5j02wtv"/>
    <s v="Unqualified"/>
    <n v="0"/>
    <s v="OpportunityStatusType.Lost"/>
    <s v="cont_6Ns2vbaIG7xMM6zWnkcODQLl9mdDOmRobfiHA7zYRld"/>
    <x v="476"/>
    <m/>
    <s v="lead_J6FvPNgJcHARClOUOhw7i5xXrU7h0Gppbirr9OGSnjp"/>
    <s v="Silver Consumer Electricals Pvt Ltd (FRESH)"/>
    <s v="Sarvesh Pawar"/>
    <s v="user_RYbBTp8BVWNa7ppiOz6QVJMGK0exHsFmc5uCLn34ODZ"/>
    <s v="Prasoon Mishra"/>
    <s v="2022-06-07 11:44:55.646000+00:00"/>
    <s v="2022-07-28 05:46:40.184000+00:00"/>
    <m/>
    <s v="Rajkot"/>
    <m/>
    <m/>
    <m/>
    <n v="500"/>
    <m/>
    <m/>
    <m/>
    <m/>
    <m/>
    <m/>
    <m/>
    <m/>
    <m/>
    <m/>
    <m/>
    <s v="Consumer Goods &amp; Electronics"/>
    <m/>
    <m/>
    <m/>
    <m/>
    <m/>
    <m/>
    <m/>
    <m/>
    <m/>
    <m/>
    <m/>
    <m/>
    <m/>
    <m/>
    <s v="user_A8KOTZADnUtEQOLt4nSLAmteNStuGh80js75RYjrXVt"/>
    <s v="Sarvesh Pawar"/>
    <m/>
    <m/>
    <s v="April; July"/>
    <s v="Gated Content"/>
    <m/>
    <m/>
    <s v="Downloaded the guide: Designing employee healthcare plan"/>
    <m/>
    <m/>
    <m/>
    <s v="2021-11-20 12:29:03.347000+00:00"/>
    <s v="2022-08-01 14:02:34.978000+00:00"/>
    <s v="GMC"/>
  </r>
  <r>
    <s v="Prasoon Mishra"/>
    <n v="250000"/>
    <s v="INR"/>
    <n v="0"/>
    <d v="2022-08-08T00:00:00"/>
    <s v="Sales"/>
    <s v="stat_1hn9nRJaLbI53NxPuSQgo90kRpbpKsFlwN4oEGNUTdO"/>
    <s v="Lost"/>
    <n v="0"/>
    <s v="OpportunityStatusType.Lost"/>
    <s v="cont_teByPIaxY7aFjPxl5ISrWlGOIihzCHRq5OrEBX8w1av"/>
    <x v="477"/>
    <s v="Risk Cover"/>
    <s v="lead_tsVXIf1wHhEueSRBNty0pA4lg8VB7tuDcHX7uG3Ws6z"/>
    <s v="SKETS Studio"/>
    <s v="Sarvesh Pawar"/>
    <s v="user_RYbBTp8BVWNa7ppiOz6QVJMGK0exHsFmc5uCLn34ODZ"/>
    <s v="Prasoon Mishra"/>
    <s v="2022-06-23 06:36:08.461000+00:00"/>
    <s v="2022-07-28 05:42:53.193000+00:00"/>
    <m/>
    <s v="Delhi"/>
    <m/>
    <m/>
    <m/>
    <n v="470"/>
    <m/>
    <m/>
    <m/>
    <m/>
    <m/>
    <m/>
    <m/>
    <m/>
    <m/>
    <m/>
    <m/>
    <m/>
    <m/>
    <m/>
    <m/>
    <m/>
    <m/>
    <m/>
    <m/>
    <m/>
    <m/>
    <m/>
    <m/>
    <m/>
    <s v="Sakshi Soni"/>
    <m/>
    <s v="user_A8KOTZADnUtEQOLt4nSLAmteNStuGh80js75RYjrXVt"/>
    <s v="Sarvesh Pawar"/>
    <m/>
    <m/>
    <s v="August"/>
    <s v="Gated Content"/>
    <s v="Mr. E"/>
    <m/>
    <s v="Downloaded the guide: Employee Wellness Handbook"/>
    <m/>
    <m/>
    <m/>
    <s v="2021-12-08 10:47:49.967000+00:00"/>
    <s v="2022-09-09 11:37:30.817000+00:00"/>
    <s v="NON EB"/>
  </r>
  <r>
    <s v="Prasoon Mishra"/>
    <n v="10000"/>
    <s v="INR"/>
    <n v="0"/>
    <d v="2022-08-08T00:00:00"/>
    <s v="Sales"/>
    <s v="stat_1hn9nRJaLbI53NxPuSQgo90kRpbpKsFlwN4oEGNUTdO"/>
    <s v="Lost"/>
    <n v="0"/>
    <s v="OpportunityStatusType.Lost"/>
    <s v="cont_teByPIaxY7aFjPxl5ISrWlGOIihzCHRq5OrEBX8w1av"/>
    <x v="477"/>
    <s v="Fire &amp; Burglary"/>
    <s v="lead_tsVXIf1wHhEueSRBNty0pA4lg8VB7tuDcHX7uG3Ws6z"/>
    <s v="SKETS Studio"/>
    <s v="Sarvesh Pawar"/>
    <s v="user_RYbBTp8BVWNa7ppiOz6QVJMGK0exHsFmc5uCLn34ODZ"/>
    <s v="Prasoon Mishra"/>
    <s v="2022-06-23 06:35:19.537000+00:00"/>
    <s v="2022-07-28 05:43:10.044000+00:00"/>
    <m/>
    <s v="Delhi"/>
    <m/>
    <m/>
    <m/>
    <n v="470"/>
    <m/>
    <m/>
    <m/>
    <m/>
    <m/>
    <m/>
    <m/>
    <m/>
    <m/>
    <m/>
    <m/>
    <m/>
    <m/>
    <m/>
    <m/>
    <m/>
    <m/>
    <m/>
    <m/>
    <m/>
    <m/>
    <m/>
    <m/>
    <m/>
    <s v="Sakshi Soni"/>
    <m/>
    <s v="user_A8KOTZADnUtEQOLt4nSLAmteNStuGh80js75RYjrXVt"/>
    <s v="Sarvesh Pawar"/>
    <m/>
    <m/>
    <s v="August"/>
    <s v="Gated Content"/>
    <s v="Mr. E"/>
    <m/>
    <s v="Downloaded the guide: Employee Wellness Handbook"/>
    <m/>
    <m/>
    <m/>
    <s v="2021-12-08 10:47:49.967000+00:00"/>
    <s v="2022-09-09 11:37:30.817000+00:00"/>
    <s v="NON EB"/>
  </r>
  <r>
    <s v="Prasoon Mishra"/>
    <n v="600000"/>
    <s v="INR"/>
    <n v="0"/>
    <d v="2022-08-08T00:00:00"/>
    <s v="Sales"/>
    <s v="stat_1hn9nRJaLbI53NxPuSQgo90kRpbpKsFlwN4oEGNUTdO"/>
    <s v="Lost"/>
    <n v="0"/>
    <s v="OpportunityStatusType.Lost"/>
    <s v="cont_teByPIaxY7aFjPxl5ISrWlGOIihzCHRq5OrEBX8w1av"/>
    <x v="477"/>
    <s v="Property"/>
    <s v="lead_tsVXIf1wHhEueSRBNty0pA4lg8VB7tuDcHX7uG3Ws6z"/>
    <s v="SKETS Studio"/>
    <s v="Sarvesh Pawar"/>
    <s v="user_RYbBTp8BVWNa7ppiOz6QVJMGK0exHsFmc5uCLn34ODZ"/>
    <s v="Prasoon Mishra"/>
    <s v="2022-06-23 06:34:36.116000+00:00"/>
    <s v="2022-07-28 05:43:02.469000+00:00"/>
    <m/>
    <s v="Delhi"/>
    <m/>
    <m/>
    <m/>
    <n v="470"/>
    <m/>
    <m/>
    <m/>
    <m/>
    <m/>
    <m/>
    <m/>
    <m/>
    <m/>
    <m/>
    <m/>
    <m/>
    <m/>
    <m/>
    <m/>
    <m/>
    <m/>
    <m/>
    <m/>
    <m/>
    <m/>
    <m/>
    <m/>
    <m/>
    <s v="Sakshi Soni"/>
    <m/>
    <s v="user_A8KOTZADnUtEQOLt4nSLAmteNStuGh80js75RYjrXVt"/>
    <s v="Sarvesh Pawar"/>
    <m/>
    <m/>
    <s v="August"/>
    <s v="Gated Content"/>
    <s v="Mr. E"/>
    <m/>
    <s v="Downloaded the guide: Employee Wellness Handbook"/>
    <m/>
    <m/>
    <m/>
    <s v="2021-12-08 10:47:49.967000+00:00"/>
    <s v="2022-09-09 11:37:30.817000+00:00"/>
    <s v="NON EB"/>
  </r>
  <r>
    <s v="Abhiroop Ganguly"/>
    <n v="1000000"/>
    <s v="INR"/>
    <n v="0"/>
    <s v="7/30/22"/>
    <s v="Sales"/>
    <s v="stat_kcR4fZg7TU7jjk1jAVua3qGLRS4J5uFayEjK5j02wtv"/>
    <s v="Unqualified"/>
    <n v="0"/>
    <s v="OpportunityStatusType.Lost"/>
    <m/>
    <x v="1"/>
    <s v="Parental"/>
    <s v="lead_VuoxkcmkyRQ6r1EuUQmCZJYp5PBHNsXNmPCp35bFypl"/>
    <s v="AIT Global India Pvt. Ltd."/>
    <s v="Bhairavi Jog"/>
    <s v="user_U27GK6WjhLhUhi1EDKXV57xMpn8n8DMIOjci1q3UReZ"/>
    <s v="Abhiroop Ganguly"/>
    <s v="2022-06-22 09:17:30.236000+00:00"/>
    <s v="2022-07-28 05:31:42.377000+00:00"/>
    <m/>
    <s v="Pune"/>
    <m/>
    <s v="2020-09-10 18:40:51+00:00"/>
    <m/>
    <n v="246"/>
    <m/>
    <m/>
    <m/>
    <m/>
    <m/>
    <m/>
    <m/>
    <m/>
    <m/>
    <m/>
    <m/>
    <s v="IT Services &amp; IT Consulting"/>
    <m/>
    <m/>
    <m/>
    <m/>
    <m/>
    <m/>
    <m/>
    <m/>
    <m/>
    <m/>
    <m/>
    <m/>
    <s v="Deepak Yadav"/>
    <m/>
    <s v="user_228eUmsdKIb9OItgmiDq1zD4aPZ1eqiapbaLAGeBf8g"/>
    <s v="Bhairavi Jog"/>
    <s v="Anjali Nishu"/>
    <m/>
    <s v="July"/>
    <s v="Cold Call"/>
    <s v="Lusha"/>
    <m/>
    <m/>
    <m/>
    <m/>
    <m/>
    <s v="2020-12-06 09:46:46.210000+00:00"/>
    <s v="2022-08-02 06:55:28.033000+00:00"/>
    <m/>
  </r>
  <r>
    <s v="Naveen Kumar"/>
    <n v="180000"/>
    <s v="INR"/>
    <n v="0"/>
    <s v="7/31/22"/>
    <s v="Sales"/>
    <s v="stat_kcR4fZg7TU7jjk1jAVua3qGLRS4J5uFayEjK5j02wtv"/>
    <s v="Unqualified"/>
    <n v="0"/>
    <s v="OpportunityStatusType.Lost"/>
    <s v="cont_3SbsShLv0LUVTsK7ufIRFQIlK1J0hVZOFCc9ODBqAC4"/>
    <x v="478"/>
    <s v="GPA - Fresh"/>
    <s v="lead_JbTSGtw7RaJMP2ks21w04ZFcqGrqqOnocSHIJgX2gpb"/>
    <s v="mBnk Phygital Financial Marketplace Pvt Ltd"/>
    <s v="Shreenath Bhat"/>
    <s v="user_Iwn6da5WKkZqwUySK0oUuCb72pFP5WEm4zAb92ijqFe"/>
    <s v="Sonal Paithankar"/>
    <s v="2022-06-02 06:19:54.498000+00:00"/>
    <s v="2022-07-28 04:58:48.018000+00:00"/>
    <m/>
    <s v="Mumbai"/>
    <m/>
    <m/>
    <m/>
    <n v="300"/>
    <m/>
    <m/>
    <m/>
    <m/>
    <m/>
    <m/>
    <m/>
    <m/>
    <m/>
    <m/>
    <m/>
    <s v="Banking &amp; Finance"/>
    <m/>
    <m/>
    <m/>
    <m/>
    <m/>
    <m/>
    <m/>
    <m/>
    <m/>
    <m/>
    <m/>
    <m/>
    <s v="Jithendra Goalla"/>
    <m/>
    <s v="user_vMd4rmcrSbjykdyL2J7rrYn84SWdcNc5FKligrmItPw"/>
    <s v="Shreenath Bhat"/>
    <m/>
    <m/>
    <m/>
    <s v="Cold Call"/>
    <m/>
    <m/>
    <m/>
    <m/>
    <m/>
    <m/>
    <s v="2022-05-23 07:03:55.281000+00:00"/>
    <s v="2022-07-28 04:58:54.587000+00:00"/>
    <s v="GPA"/>
  </r>
  <r>
    <s v="Naveen Kumar"/>
    <n v="500000"/>
    <s v="INR"/>
    <n v="0"/>
    <s v="7/31/22"/>
    <s v="Sales"/>
    <s v="stat_kcR4fZg7TU7jjk1jAVua3qGLRS4J5uFayEjK5j02wtv"/>
    <s v="Unqualified"/>
    <n v="0"/>
    <s v="OpportunityStatusType.Lost"/>
    <s v="cont_3SbsShLv0LUVTsK7ufIRFQIlK1J0hVZOFCc9ODBqAC4"/>
    <x v="478"/>
    <s v="GTL - Fresh"/>
    <s v="lead_JbTSGtw7RaJMP2ks21w04ZFcqGrqqOnocSHIJgX2gpb"/>
    <s v="mBnk Phygital Financial Marketplace Pvt Ltd"/>
    <s v="Shreenath Bhat"/>
    <s v="user_Iwn6da5WKkZqwUySK0oUuCb72pFP5WEm4zAb92ijqFe"/>
    <s v="Sonal Paithankar"/>
    <s v="2022-06-02 06:20:23.682000+00:00"/>
    <s v="2022-07-28 04:58:54.558000+00:00"/>
    <m/>
    <s v="Mumbai"/>
    <m/>
    <m/>
    <m/>
    <n v="300"/>
    <m/>
    <m/>
    <m/>
    <m/>
    <m/>
    <m/>
    <m/>
    <m/>
    <m/>
    <m/>
    <m/>
    <s v="Banking &amp; Finance"/>
    <m/>
    <m/>
    <m/>
    <m/>
    <m/>
    <m/>
    <m/>
    <m/>
    <m/>
    <m/>
    <m/>
    <m/>
    <s v="Jithendra Goalla"/>
    <m/>
    <s v="user_vMd4rmcrSbjykdyL2J7rrYn84SWdcNc5FKligrmItPw"/>
    <s v="Shreenath Bhat"/>
    <m/>
    <m/>
    <m/>
    <s v="Cold Call"/>
    <m/>
    <m/>
    <m/>
    <m/>
    <m/>
    <m/>
    <s v="2022-05-23 07:03:55.281000+00:00"/>
    <s v="2022-07-28 04:58:54.587000+00:00"/>
    <s v="GTL"/>
  </r>
  <r>
    <s v="Naveen Kumar"/>
    <n v="900000"/>
    <s v="INR"/>
    <n v="0"/>
    <s v="7/31/22"/>
    <s v="Sales"/>
    <s v="stat_kcR4fZg7TU7jjk1jAVua3qGLRS4J5uFayEjK5j02wtv"/>
    <s v="Unqualified"/>
    <n v="0"/>
    <s v="OpportunityStatusType.Lost"/>
    <s v="cont_3SbsShLv0LUVTsK7ufIRFQIlK1J0hVZOFCc9ODBqAC4"/>
    <x v="478"/>
    <s v="GMC - Fresh, 1+3 Policy"/>
    <s v="lead_JbTSGtw7RaJMP2ks21w04ZFcqGrqqOnocSHIJgX2gpb"/>
    <s v="mBnk Phygital Financial Marketplace Pvt Ltd"/>
    <s v="Shreenath Bhat"/>
    <s v="user_Iwn6da5WKkZqwUySK0oUuCb72pFP5WEm4zAb92ijqFe"/>
    <s v="Sonal Paithankar"/>
    <s v="2022-06-02 06:19:22.543000+00:00"/>
    <s v="2022-07-28 04:58:27.402000+00:00"/>
    <m/>
    <s v="Mumbai"/>
    <m/>
    <m/>
    <m/>
    <n v="300"/>
    <m/>
    <m/>
    <m/>
    <m/>
    <m/>
    <m/>
    <m/>
    <m/>
    <m/>
    <m/>
    <m/>
    <s v="Banking &amp; Finance"/>
    <m/>
    <m/>
    <m/>
    <m/>
    <m/>
    <m/>
    <m/>
    <m/>
    <m/>
    <m/>
    <m/>
    <m/>
    <s v="Jithendra Goalla"/>
    <m/>
    <s v="user_vMd4rmcrSbjykdyL2J7rrYn84SWdcNc5FKligrmItPw"/>
    <s v="Shreenath Bhat"/>
    <m/>
    <m/>
    <m/>
    <s v="Cold Call"/>
    <m/>
    <m/>
    <m/>
    <m/>
    <m/>
    <m/>
    <s v="2022-05-23 07:03:55.281000+00:00"/>
    <s v="2022-07-28 04:58:54.587000+00:00"/>
    <s v="GMC"/>
  </r>
  <r>
    <s v="Mayur Gadiyar"/>
    <n v="300000"/>
    <s v="INR"/>
    <n v="0"/>
    <s v="7/31/22"/>
    <s v="Sales"/>
    <s v="stat_kcR4fZg7TU7jjk1jAVua3qGLRS4J5uFayEjK5j02wtv"/>
    <s v="Unqualified"/>
    <n v="0"/>
    <s v="OpportunityStatusType.Lost"/>
    <s v="cont_QPi7GvL4tgybs6RO40Ct9vT0uCcjFo7EDOzo3kKBp05"/>
    <x v="479"/>
    <s v="GMC - Renewal"/>
    <s v="lead_TDJKQpf6fkQtw0DRDtBra8XhL4WsxNF7qNeZPGMGYkr"/>
    <s v="Avanciers"/>
    <s v="Shreenath Bhat"/>
    <s v="user_Iwn6da5WKkZqwUySK0oUuCb72pFP5WEm4zAb92ijqFe"/>
    <s v="Sonal Paithankar"/>
    <s v="2022-07-19 13:49:06.693000+00:00"/>
    <s v="2022-07-28 04:57:05.165000+00:00"/>
    <m/>
    <s v="Delhi"/>
    <m/>
    <m/>
    <m/>
    <n v="60"/>
    <m/>
    <m/>
    <m/>
    <m/>
    <m/>
    <m/>
    <m/>
    <s v="PAID_SOCIAL"/>
    <m/>
    <m/>
    <m/>
    <s v="Others"/>
    <m/>
    <m/>
    <m/>
    <m/>
    <m/>
    <m/>
    <m/>
    <m/>
    <m/>
    <m/>
    <m/>
    <m/>
    <m/>
    <m/>
    <s v="user_cuWn1aL1OYLr4Jn6i7zouGfa4efY8ya7QxeZnqSq8e5"/>
    <s v="Saurabh Yewale"/>
    <m/>
    <m/>
    <m/>
    <s v="Gated Content"/>
    <m/>
    <m/>
    <s v="Downloaded the guide: Designing employee healthcare plan"/>
    <m/>
    <m/>
    <m/>
    <s v="2021-11-15 18:18:30.977000+00:00"/>
    <s v="2022-09-14 11:40:51.783000+00:00"/>
    <s v="GMC"/>
  </r>
  <r>
    <s v="Naveen Kumar"/>
    <n v="2000000"/>
    <s v="INR"/>
    <n v="0"/>
    <s v="9/15/22"/>
    <s v="Sales"/>
    <s v="stat_kcR4fZg7TU7jjk1jAVua3qGLRS4J5uFayEjK5j02wtv"/>
    <s v="Unqualified"/>
    <n v="0"/>
    <s v="OpportunityStatusType.Lost"/>
    <m/>
    <x v="1"/>
    <s v="GTL"/>
    <s v="lead_gexftCOxP6Nu7hnSy9ZL2HXXOaQhqriCsqRdlJuCtHN"/>
    <s v="Piramal Realty"/>
    <s v="Aditya Binani"/>
    <s v="user_N52PP2uP2VZc2gm0nhh6CNFSif4n85g1cdxoNFd9ct0"/>
    <s v="Naveen Kumar"/>
    <s v="2022-07-07 05:45:13.289000+00:00"/>
    <s v="2022-07-28 04:45:55.489000+00:00"/>
    <m/>
    <s v="Mumbai"/>
    <m/>
    <m/>
    <m/>
    <n v="500"/>
    <m/>
    <m/>
    <m/>
    <m/>
    <m/>
    <m/>
    <m/>
    <m/>
    <m/>
    <m/>
    <m/>
    <s v="Construction &amp; Real Estate"/>
    <m/>
    <m/>
    <m/>
    <m/>
    <m/>
    <m/>
    <m/>
    <m/>
    <m/>
    <m/>
    <m/>
    <m/>
    <s v="Aniket Vahile"/>
    <m/>
    <s v="user_g5Yw4Z4XnIbmcGhJO80vdtFdd5ElcDlgYO3q8l82ODn"/>
    <s v="Aditya Binani"/>
    <m/>
    <m/>
    <s v="August; May"/>
    <s v="Cold Call"/>
    <s v="Lusha"/>
    <m/>
    <m/>
    <m/>
    <m/>
    <m/>
    <s v="2021-08-23 07:39:11.701000+00:00"/>
    <s v="2022-10-10 02:50:33.605000+00:00"/>
    <m/>
  </r>
  <r>
    <s v="Omkar Ghate"/>
    <n v="300000"/>
    <s v="INR"/>
    <n v="0"/>
    <s v="7/23/22"/>
    <s v="Sales"/>
    <s v="stat_1hn9nRJaLbI53NxPuSQgo90kRpbpKsFlwN4oEGNUTdO"/>
    <s v="Lost"/>
    <n v="0"/>
    <s v="OpportunityStatusType.Lost"/>
    <m/>
    <x v="1"/>
    <s v="Errors and Omissions Insurance - Policy"/>
    <s v="lead_3z57FFMMZOKD60CKzESLndXv5PsfDJ1bN0wOwTcbzeu"/>
    <s v="eNyota Learning Pvt ltd"/>
    <s v="Kaushlya Bhavsar"/>
    <s v="user_9SBRjyF0n4iWuhUdqRyQkFhl2J4uyNKhFWvvJEvunX8"/>
    <s v="Omkar Ghate"/>
    <s v="2022-06-27 10:11:03.230000+00:00"/>
    <s v="2022-07-27 10:49:12.889000+00:00"/>
    <m/>
    <s v="Pune"/>
    <m/>
    <m/>
    <m/>
    <n v="116"/>
    <m/>
    <m/>
    <m/>
    <m/>
    <m/>
    <m/>
    <m/>
    <m/>
    <m/>
    <m/>
    <m/>
    <s v="IT Services &amp; IT Consulting"/>
    <m/>
    <m/>
    <m/>
    <m/>
    <m/>
    <m/>
    <m/>
    <m/>
    <m/>
    <m/>
    <m/>
    <m/>
    <s v="Jitin Gopi"/>
    <m/>
    <s v="user_g5Yw4Z4XnIbmcGhJO80vdtFdd5ElcDlgYO3q8l82ODn"/>
    <s v="Aditya Binani"/>
    <s v="Siddharth Angolkar"/>
    <m/>
    <s v="June"/>
    <s v="Cold Call"/>
    <m/>
    <m/>
    <m/>
    <m/>
    <m/>
    <m/>
    <s v="2021-08-25 11:24:13.666000+00:00"/>
    <s v="2022-09-05 11:32:36.479000+00:00"/>
    <s v="NON EB"/>
  </r>
  <r>
    <s v="Chetan Kumar"/>
    <n v="26000"/>
    <s v="INR"/>
    <n v="0"/>
    <s v="7/27/22"/>
    <s v="Sales"/>
    <s v="stat_1hn9nRJaLbI53NxPuSQgo90kRpbpKsFlwN4oEGNUTdO"/>
    <s v="Lost"/>
    <n v="0"/>
    <s v="OpportunityStatusType.Lost"/>
    <m/>
    <x v="1"/>
    <s v="GPA (Renewal)"/>
    <s v="lead_8paU88uY5L8ffuSRyBqNO6nRXjx0awYVRT6xRahD7cE"/>
    <s v="Courtyard by Marriott Mumbai/KANAKIA HOTELS&amp; RESORTS PRIVATE LIMITED"/>
    <s v="Bhairavi Jog"/>
    <s v="user_hAuUqCTCw5r4tCUrswIWPSW7LJ1XIBbttZVmJkxmzGq"/>
    <s v="Chetan Kumar"/>
    <s v="2022-05-02 11:11:55.392000+00:00"/>
    <s v="2022-07-28 02:21:45.540000+00:00"/>
    <m/>
    <s v="Mumbai"/>
    <m/>
    <m/>
    <m/>
    <n v="375"/>
    <m/>
    <m/>
    <m/>
    <m/>
    <m/>
    <m/>
    <m/>
    <m/>
    <m/>
    <m/>
    <m/>
    <s v="Health, Wellness &amp; Fitness"/>
    <m/>
    <m/>
    <m/>
    <m/>
    <m/>
    <m/>
    <m/>
    <m/>
    <m/>
    <m/>
    <m/>
    <m/>
    <s v="Sakshi Soni"/>
    <m/>
    <s v="user_228eUmsdKIb9OItgmiDq1zD4aPZ1eqiapbaLAGeBf8g"/>
    <s v="Bhairavi Jog"/>
    <m/>
    <m/>
    <s v="January; July"/>
    <s v="Cold Call"/>
    <s v="Naukri.com"/>
    <m/>
    <m/>
    <m/>
    <m/>
    <m/>
    <s v="2022-01-31 10:19:09.508000+00:00"/>
    <s v="2022-10-17 12:11:37.229000+00:00"/>
    <s v="GPA"/>
  </r>
  <r>
    <s v="Satyam Tiwari"/>
    <n v="131113"/>
    <s v="INR"/>
    <n v="100"/>
    <s v="7/27/22"/>
    <s v="Sales"/>
    <s v="stat_OZRiD1474QRJIpvnjHCZfiIvKcVD6mIKSSTzg8SwDVx"/>
    <s v="Won- Payment Completed"/>
    <n v="1"/>
    <s v="OpportunityStatusType.Won"/>
    <m/>
    <x v="1"/>
    <m/>
    <s v="lead_NvQFI4cV4nGqisp1Nm92yXa9kim38CAEAJk0emZDrfN"/>
    <s v="Proteon Pharmaceuticals"/>
    <s v="Vikas Raj"/>
    <s v="user_2YgShwgjLNI4FjAqgE9PtKsdIaGh919JGcFG919fe5B"/>
    <s v="Satyam Tiwari"/>
    <s v="2022-06-28 07:03:39.571000+00:00"/>
    <s v="2022-07-27 11:31:38.459000+00:00"/>
    <m/>
    <s v="Mumbai"/>
    <m/>
    <m/>
    <m/>
    <n v="8"/>
    <m/>
    <m/>
    <m/>
    <m/>
    <m/>
    <m/>
    <m/>
    <m/>
    <m/>
    <m/>
    <m/>
    <s v="Health, Wellness &amp; Fitness"/>
    <m/>
    <m/>
    <m/>
    <m/>
    <m/>
    <m/>
    <m/>
    <m/>
    <m/>
    <m/>
    <m/>
    <m/>
    <s v="Aniket Vahile"/>
    <m/>
    <s v="user_BtmkQ6xvtDyCMLstiH7YmmQURsFQdjarGcnSBd9UgEk"/>
    <s v="Vikas Raj"/>
    <s v="Siddharth Angolkar"/>
    <m/>
    <m/>
    <s v="Cold Call"/>
    <s v="Naukri.com"/>
    <m/>
    <m/>
    <m/>
    <m/>
    <m/>
    <s v="2022-06-06 04:38:51.488000+00:00"/>
    <s v="2022-09-22 06:47:09.532000+00:00"/>
    <s v="GMC"/>
  </r>
  <r>
    <s v="Moziez Chamadia"/>
    <n v="1500000"/>
    <s v="INR"/>
    <n v="0"/>
    <s v="7/31/22"/>
    <s v="Sales"/>
    <s v="stat_kcR4fZg7TU7jjk1jAVua3qGLRS4J5uFayEjK5j02wtv"/>
    <s v="Unqualified"/>
    <n v="0"/>
    <s v="OpportunityStatusType.Lost"/>
    <m/>
    <x v="1"/>
    <s v="GMC (Renewal)"/>
    <s v="lead_E5rDVaGu9iM19BaNV8GNnh5O3rO29nayTAN9MfOqBtu"/>
    <s v="Avalon Global Research"/>
    <s v="Pranav Kenjale"/>
    <s v="user_IgNfKH7wuLLjHvexoMm2PXWcnF3zYft0ZbMTyfwKRUg"/>
    <s v="Moziez Chamadia"/>
    <s v="2022-07-05 09:34:54.472000+00:00"/>
    <s v="2022-07-27 08:48:26.975000+00:00"/>
    <m/>
    <s v="Mumbai"/>
    <m/>
    <m/>
    <m/>
    <n v="120"/>
    <m/>
    <m/>
    <m/>
    <m/>
    <m/>
    <m/>
    <m/>
    <s v="PAID_SOCIAL"/>
    <m/>
    <m/>
    <m/>
    <s v="Professional Services"/>
    <m/>
    <m/>
    <m/>
    <m/>
    <m/>
    <m/>
    <m/>
    <m/>
    <m/>
    <m/>
    <m/>
    <m/>
    <m/>
    <m/>
    <s v="user_6hRQhcoLhZEDUBYaw3vS7rv6T5582sGfXq4jNRqTfUU"/>
    <s v="Aishwarya Nyayadhish"/>
    <m/>
    <m/>
    <s v="July"/>
    <s v="Gated Content"/>
    <m/>
    <m/>
    <s v="Employee Engagement Handbook"/>
    <m/>
    <m/>
    <m/>
    <s v="2022-05-02 08:43:17.755000+00:00"/>
    <s v="2022-07-27 09:54:50.277000+00:00"/>
    <m/>
  </r>
  <r>
    <s v="Moziez Chamadia"/>
    <n v="100000"/>
    <s v="INR"/>
    <n v="0"/>
    <s v="7/31/22"/>
    <s v="Sales"/>
    <s v="stat_kcR4fZg7TU7jjk1jAVua3qGLRS4J5uFayEjK5j02wtv"/>
    <s v="Unqualified"/>
    <n v="0"/>
    <s v="OpportunityStatusType.Lost"/>
    <m/>
    <x v="1"/>
    <s v="GPA (Renewal)"/>
    <s v="lead_E5rDVaGu9iM19BaNV8GNnh5O3rO29nayTAN9MfOqBtu"/>
    <s v="Avalon Global Research"/>
    <s v="Pranav Kenjale"/>
    <s v="user_IgNfKH7wuLLjHvexoMm2PXWcnF3zYft0ZbMTyfwKRUg"/>
    <s v="Moziez Chamadia"/>
    <s v="2022-07-05 09:35:56.947000+00:00"/>
    <s v="2022-07-27 08:48:35.432000+00:00"/>
    <m/>
    <s v="Mumbai"/>
    <m/>
    <m/>
    <m/>
    <n v="120"/>
    <m/>
    <m/>
    <m/>
    <m/>
    <m/>
    <m/>
    <m/>
    <s v="PAID_SOCIAL"/>
    <m/>
    <m/>
    <m/>
    <s v="Professional Services"/>
    <m/>
    <m/>
    <m/>
    <m/>
    <m/>
    <m/>
    <m/>
    <m/>
    <m/>
    <m/>
    <m/>
    <m/>
    <m/>
    <m/>
    <s v="user_6hRQhcoLhZEDUBYaw3vS7rv6T5582sGfXq4jNRqTfUU"/>
    <s v="Aishwarya Nyayadhish"/>
    <m/>
    <m/>
    <s v="July"/>
    <s v="Gated Content"/>
    <m/>
    <m/>
    <s v="Employee Engagement Handbook"/>
    <m/>
    <m/>
    <m/>
    <s v="2022-05-02 08:43:17.755000+00:00"/>
    <s v="2022-07-27 09:54:50.277000+00:00"/>
    <m/>
  </r>
  <r>
    <s v="Moziez Chamadia"/>
    <n v="1300000"/>
    <s v="INR"/>
    <n v="0"/>
    <s v="8/31/22"/>
    <s v="Sales"/>
    <s v="stat_kcR4fZg7TU7jjk1jAVua3qGLRS4J5uFayEjK5j02wtv"/>
    <s v="Unqualified"/>
    <n v="0"/>
    <s v="OpportunityStatusType.Lost"/>
    <m/>
    <x v="1"/>
    <m/>
    <s v="lead_cvfQfM1dqzaBAQcOQDtqeoim00zismiogHcHIDTRnAe"/>
    <s v="Rockman Advanced Composites"/>
    <s v="Satyajit Chati"/>
    <s v="user_IgNfKH7wuLLjHvexoMm2PXWcnF3zYft0ZbMTyfwKRUg"/>
    <s v="Moziez Chamadia"/>
    <s v="2022-07-01 10:55:12.515000+00:00"/>
    <s v="2022-07-27 08:42:25.156000+00:00"/>
    <m/>
    <s v="Surat"/>
    <m/>
    <m/>
    <m/>
    <n v="74"/>
    <m/>
    <m/>
    <m/>
    <m/>
    <m/>
    <m/>
    <m/>
    <m/>
    <m/>
    <m/>
    <m/>
    <s v="Manufacturing"/>
    <m/>
    <m/>
    <m/>
    <m/>
    <m/>
    <m/>
    <m/>
    <m/>
    <m/>
    <m/>
    <m/>
    <m/>
    <s v="Rakesh Nade"/>
    <m/>
    <s v="user_5IQTpX6DsnoeoDfxqzqojpVoQLXPh68nhDjLS5ETjYj"/>
    <s v="Satyajit Chati"/>
    <m/>
    <m/>
    <s v="August"/>
    <s v="Cold Call"/>
    <s v="Mr E,Lusha&amp;Skrapp.io"/>
    <m/>
    <m/>
    <m/>
    <m/>
    <m/>
    <s v="2022-05-30 10:39:32.679000+00:00"/>
    <s v="2022-09-08 06:56:40.182000+00:00"/>
    <m/>
  </r>
  <r>
    <s v="Omkar Ghate"/>
    <n v="298000"/>
    <s v="INR"/>
    <n v="0"/>
    <s v="7/31/22"/>
    <s v="Sales"/>
    <s v="stat_1hn9nRJaLbI53NxPuSQgo90kRpbpKsFlwN4oEGNUTdO"/>
    <s v="Lost"/>
    <n v="0"/>
    <s v="OpportunityStatusType.Lost"/>
    <m/>
    <x v="1"/>
    <s v="GMC"/>
    <s v="lead_cBDEhcLGlCwI8SrlbD4ofLQIAEMyEMU0T3inp4iF3bN"/>
    <s v="DENASA BUILDCON"/>
    <s v="Aditya Binani"/>
    <s v="user_9SBRjyF0n4iWuhUdqRyQkFhl2J4uyNKhFWvvJEvunX8"/>
    <s v="Omkar Ghate"/>
    <s v="2022-05-27 11:58:51.279000+00:00"/>
    <s v="2022-07-27 08:35:54.678000+00:00"/>
    <m/>
    <s v="Pune"/>
    <m/>
    <m/>
    <m/>
    <n v="102"/>
    <m/>
    <m/>
    <m/>
    <m/>
    <m/>
    <m/>
    <m/>
    <m/>
    <m/>
    <m/>
    <m/>
    <s v="Construction &amp; Real Estate"/>
    <m/>
    <m/>
    <m/>
    <m/>
    <m/>
    <m/>
    <m/>
    <m/>
    <m/>
    <m/>
    <m/>
    <m/>
    <s v="Rakesh Nade"/>
    <m/>
    <s v="user_g5Yw4Z4XnIbmcGhJO80vdtFdd5ElcDlgYO3q8l82ODn"/>
    <s v="Aditya Binani"/>
    <s v="Anjali Nishu"/>
    <m/>
    <s v="August; September"/>
    <s v="Cold Call"/>
    <s v="Lusha"/>
    <m/>
    <m/>
    <m/>
    <m/>
    <m/>
    <s v="2021-07-15 06:53:50.533000+00:00"/>
    <s v="2022-09-01 13:45:19.769000+00:00"/>
    <m/>
  </r>
  <r>
    <s v="Prasoon Mishra"/>
    <n v="300000"/>
    <s v="INR"/>
    <n v="0"/>
    <s v="7/31/22"/>
    <s v="Sales"/>
    <s v="stat_kcR4fZg7TU7jjk1jAVua3qGLRS4J5uFayEjK5j02wtv"/>
    <s v="Unqualified"/>
    <n v="0"/>
    <s v="OpportunityStatusType.Lost"/>
    <m/>
    <x v="1"/>
    <s v="GMC"/>
    <s v="lead_k3l5TXfN14cB4jKpztzNP4FHtxxQcQ6s8DquIs8ISDS"/>
    <s v="Instaveritas"/>
    <s v="Bharti Bankey"/>
    <s v="user_RYbBTp8BVWNa7ppiOz6QVJMGK0exHsFmc5uCLn34ODZ"/>
    <s v="Prasoon Mishra"/>
    <s v="2022-06-17 10:44:28.144000+00:00"/>
    <s v="2022-07-27 08:35:49.187000+00:00"/>
    <m/>
    <s v="Noida"/>
    <m/>
    <s v="2022-06-13 12:44:35+00:00"/>
    <m/>
    <n v="100"/>
    <m/>
    <m/>
    <m/>
    <m/>
    <m/>
    <m/>
    <m/>
    <s v="ORGANIC_SEARCH"/>
    <m/>
    <m/>
    <m/>
    <m/>
    <m/>
    <m/>
    <m/>
    <m/>
    <m/>
    <m/>
    <m/>
    <m/>
    <m/>
    <m/>
    <m/>
    <m/>
    <m/>
    <m/>
    <s v="user_aM3WaaSUQQmaNnsm9l2FQRVWUEr8RN2ZdXzsuQUalQ3"/>
    <s v="Bharti Bankey"/>
    <m/>
    <m/>
    <m/>
    <s v="Inbound"/>
    <s v="Inbound via website"/>
    <m/>
    <s v="Employee Count 100"/>
    <m/>
    <m/>
    <m/>
    <s v="2022-06-13 12:47:27.976000+00:00"/>
    <s v="2022-08-23 09:47:10.099000+00:00"/>
    <m/>
  </r>
  <r>
    <s v="Moziez Chamadia"/>
    <n v="2000000"/>
    <s v="INR"/>
    <n v="0"/>
    <s v="9/15/22"/>
    <s v="Sales"/>
    <s v="stat_kcR4fZg7TU7jjk1jAVua3qGLRS4J5uFayEjK5j02wtv"/>
    <s v="Unqualified"/>
    <n v="0"/>
    <s v="OpportunityStatusType.Lost"/>
    <m/>
    <x v="1"/>
    <s v="GMC (Fresh)"/>
    <s v="lead_sA94qo9BJhGIX7ZEkfz8nnNVOx2PPe6JKN5AvgmDhz7"/>
    <s v="IndiaNIC Infotech (Fresh)"/>
    <s v="Bhairavi Jog"/>
    <s v="user_IgNfKH7wuLLjHvexoMm2PXWcnF3zYft0ZbMTyfwKRUg"/>
    <s v="Moziez Chamadia"/>
    <s v="2022-07-22 11:41:04.090000+00:00"/>
    <s v="2022-07-27 08:41:48.129000+00:00"/>
    <m/>
    <s v="Ahmedabad"/>
    <m/>
    <m/>
    <m/>
    <n v="450"/>
    <m/>
    <m/>
    <m/>
    <m/>
    <m/>
    <m/>
    <m/>
    <m/>
    <m/>
    <m/>
    <m/>
    <s v="IT Services &amp; IT Consulting"/>
    <m/>
    <m/>
    <m/>
    <m/>
    <m/>
    <m/>
    <m/>
    <m/>
    <m/>
    <m/>
    <m/>
    <m/>
    <m/>
    <m/>
    <s v="user_228eUmsdKIb9OItgmiDq1zD4aPZ1eqiapbaLAGeBf8g"/>
    <s v="Bhairavi Jog"/>
    <m/>
    <m/>
    <m/>
    <s v="Cold Call"/>
    <s v="Lusha"/>
    <m/>
    <m/>
    <m/>
    <m/>
    <m/>
    <s v="2022-02-24 04:01:57.812000+00:00"/>
    <s v="2022-08-02 12:50:37.400000+00:00"/>
    <s v="GMC"/>
  </r>
  <r>
    <s v="Omkar Ghate"/>
    <n v="10000"/>
    <s v="INR"/>
    <n v="0"/>
    <d v="2022-08-08T00:00:00"/>
    <s v="Sales"/>
    <s v="stat_kcR4fZg7TU7jjk1jAVua3qGLRS4J5uFayEjK5j02wtv"/>
    <s v="Unqualified"/>
    <n v="0"/>
    <s v="OpportunityStatusType.Lost"/>
    <s v="cont_pbdYn04Abm2VQj2ScvcUFzlC1FqNFcSC66alJN8tmFh"/>
    <x v="480"/>
    <s v="Machintel Media - GPA Ren"/>
    <s v="lead_NK6lbk9sFivKwlCjxZhs6lmNxqzVG9O2OzLgfYtlLRR"/>
    <s v="MACHINTEL SYSTEMS PRIVATE LIMITED"/>
    <s v="Trupti Suryavanshi"/>
    <s v="user_9SBRjyF0n4iWuhUdqRyQkFhl2J4uyNKhFWvvJEvunX8"/>
    <s v="Omkar Ghate"/>
    <s v="2022-07-22 11:06:48.436000+00:00"/>
    <s v="2022-07-27 08:12:01.640000+00:00"/>
    <m/>
    <s v="Pune"/>
    <m/>
    <m/>
    <m/>
    <n v="263"/>
    <m/>
    <m/>
    <m/>
    <m/>
    <m/>
    <m/>
    <m/>
    <m/>
    <m/>
    <m/>
    <m/>
    <s v="Digital Marketing &amp; Advertising"/>
    <m/>
    <m/>
    <m/>
    <m/>
    <m/>
    <m/>
    <m/>
    <m/>
    <m/>
    <m/>
    <m/>
    <m/>
    <s v="Arunkumar Dubey"/>
    <m/>
    <s v="user_L8E6IFhq6UCzKLHa45LUUTZCznDuyDwFrGaEp9DXiUM"/>
    <s v="Trupti Suryavanshi"/>
    <m/>
    <m/>
    <s v="June"/>
    <s v="Gated Content"/>
    <s v="Naukri.com"/>
    <m/>
    <s v="Employee Wellness Handbook"/>
    <m/>
    <m/>
    <m/>
    <s v="2022-01-07 05:56:43.289000+00:00"/>
    <s v="2022-09-08 11:28:06.862000+00:00"/>
    <s v="GPA"/>
  </r>
  <r>
    <s v="Prasoon Mishra"/>
    <n v="4000000"/>
    <s v="INR"/>
    <n v="0"/>
    <s v="7/28/22"/>
    <s v="Sales"/>
    <s v="stat_1hn9nRJaLbI53NxPuSQgo90kRpbpKsFlwN4oEGNUTdO"/>
    <s v="Lost"/>
    <n v="0"/>
    <s v="OpportunityStatusType.Lost"/>
    <s v="cont_aiXl6MCi2zBR9JU4Z3Bafek0zGKHSN9WdNSf3TbVBPl"/>
    <x v="481"/>
    <m/>
    <s v="lead_FScViRCvxEvkGSvRtT6oVyaHXKkWoMzhCWWAl7kpPq5"/>
    <s v="Sarda Group"/>
    <s v="Harmanjit Singh"/>
    <s v="user_RYbBTp8BVWNa7ppiOz6QVJMGK0exHsFmc5uCLn34ODZ"/>
    <s v="Prasoon Mishra"/>
    <s v="2022-06-27 10:07:40.119000+00:00"/>
    <s v="2022-07-27 08:28:44.884000+00:00"/>
    <m/>
    <s v="Nashik"/>
    <m/>
    <m/>
    <m/>
    <n v="218"/>
    <m/>
    <m/>
    <m/>
    <m/>
    <m/>
    <m/>
    <m/>
    <m/>
    <m/>
    <m/>
    <m/>
    <s v="Manufacturing"/>
    <m/>
    <m/>
    <m/>
    <m/>
    <m/>
    <m/>
    <m/>
    <m/>
    <m/>
    <m/>
    <m/>
    <m/>
    <s v="Ravi Jaiswal"/>
    <m/>
    <s v="user_lwF8ctKa5IyxqATpO2EOw2h0AEPiCMHOgewiH38Ei77"/>
    <s v="Harmanjit Singh"/>
    <s v="Anjali Nishu"/>
    <m/>
    <s v="July"/>
    <s v="Cold Call"/>
    <s v="Mr. E"/>
    <m/>
    <m/>
    <m/>
    <m/>
    <m/>
    <s v="2022-06-13 02:47:03.069000+00:00"/>
    <s v="2022-09-09 11:37:17.384000+00:00"/>
    <s v="GMC"/>
  </r>
  <r>
    <s v="Prasoon Mishra"/>
    <n v="1500000"/>
    <s v="INR"/>
    <n v="0"/>
    <s v="7/31/22"/>
    <s v="Sales"/>
    <s v="stat_1hn9nRJaLbI53NxPuSQgo90kRpbpKsFlwN4oEGNUTdO"/>
    <s v="Lost"/>
    <n v="0"/>
    <s v="OpportunityStatusType.Lost"/>
    <s v="cont_teByPIaxY7aFjPxl5ISrWlGOIihzCHRq5OrEBX8w1av"/>
    <x v="477"/>
    <m/>
    <s v="lead_tsVXIf1wHhEueSRBNty0pA4lg8VB7tuDcHX7uG3Ws6z"/>
    <s v="SKETS Studio"/>
    <s v="Sarvesh Pawar"/>
    <s v="user_RYbBTp8BVWNa7ppiOz6QVJMGK0exHsFmc5uCLn34ODZ"/>
    <s v="Prasoon Mishra"/>
    <s v="2022-06-23 06:33:54.660000+00:00"/>
    <s v="2022-07-27 08:29:52.326000+00:00"/>
    <m/>
    <s v="Delhi"/>
    <m/>
    <m/>
    <m/>
    <n v="470"/>
    <m/>
    <m/>
    <m/>
    <m/>
    <m/>
    <m/>
    <m/>
    <m/>
    <m/>
    <m/>
    <m/>
    <m/>
    <m/>
    <m/>
    <m/>
    <m/>
    <m/>
    <m/>
    <m/>
    <m/>
    <m/>
    <m/>
    <m/>
    <m/>
    <s v="Sakshi Soni"/>
    <m/>
    <s v="user_A8KOTZADnUtEQOLt4nSLAmteNStuGh80js75RYjrXVt"/>
    <s v="Sarvesh Pawar"/>
    <m/>
    <m/>
    <s v="August"/>
    <s v="Gated Content"/>
    <s v="Mr. E"/>
    <m/>
    <s v="Downloaded the guide: Employee Wellness Handbook"/>
    <m/>
    <m/>
    <m/>
    <s v="2021-12-08 10:47:49.967000+00:00"/>
    <s v="2022-09-09 11:37:30.817000+00:00"/>
    <s v="GMC"/>
  </r>
  <r>
    <s v="Sreenivas Hatti"/>
    <n v="200000"/>
    <s v="INR"/>
    <n v="0"/>
    <s v="7/31/22"/>
    <s v="Sales"/>
    <s v="stat_1hn9nRJaLbI53NxPuSQgo90kRpbpKsFlwN4oEGNUTdO"/>
    <s v="Lost"/>
    <n v="0"/>
    <s v="OpportunityStatusType.Lost"/>
    <s v="cont_ijRkgJS117gC9yLHxNL6Gy1ggIgnbC63qexS0y4Qv48"/>
    <x v="482"/>
    <s v="gpa ren"/>
    <s v="lead_hwZ8TQW9wuCcc8y8kc6qZSGJT4ULErVrou5XfF8aCMQ"/>
    <s v="Kemwell Biopharma Pvt. Ltd."/>
    <s v="Gauri Jori"/>
    <s v="user_P3f70h2AcefBkFTBZpvA9LgDbjTmUIXkqdKqHJ5evwA"/>
    <s v="Manojkumar Tinna"/>
    <s v="2022-06-28 11:57:48.642000+00:00"/>
    <s v="2022-07-27 06:59:20.401000+00:00"/>
    <m/>
    <s v="Bangalore"/>
    <m/>
    <m/>
    <m/>
    <n v="231"/>
    <m/>
    <m/>
    <m/>
    <m/>
    <m/>
    <m/>
    <m/>
    <m/>
    <m/>
    <m/>
    <m/>
    <m/>
    <m/>
    <m/>
    <m/>
    <m/>
    <m/>
    <m/>
    <m/>
    <m/>
    <m/>
    <m/>
    <m/>
    <m/>
    <m/>
    <m/>
    <s v="user_5YHA1ZU4iP896lD1YJehdJcMx7ZEgWCpulT4T2c3pJ3"/>
    <s v="Gauri Jori"/>
    <m/>
    <m/>
    <s v="July"/>
    <s v="Gated Content"/>
    <m/>
    <m/>
    <s v="Workplace Wellness Playbook"/>
    <m/>
    <m/>
    <m/>
    <s v="2022-04-13 12:22:06.538000+00:00"/>
    <s v="2022-08-10 12:15:47.521000+00:00"/>
    <m/>
  </r>
  <r>
    <s v="Omkar Ghate"/>
    <n v="150000"/>
    <s v="INR"/>
    <n v="0"/>
    <d v="2022-08-08T00:00:00"/>
    <s v="Sales"/>
    <s v="stat_kcR4fZg7TU7jjk1jAVua3qGLRS4J5uFayEjK5j02wtv"/>
    <s v="Unqualified"/>
    <n v="0"/>
    <s v="OpportunityStatusType.Lost"/>
    <s v="cont_pbdYn04Abm2VQj2ScvcUFzlC1FqNFcSC66alJN8tmFh"/>
    <x v="480"/>
    <s v="Machintel Media - GMC ren"/>
    <s v="lead_NK6lbk9sFivKwlCjxZhs6lmNxqzVG9O2OzLgfYtlLRR"/>
    <s v="MACHINTEL SYSTEMS PRIVATE LIMITED"/>
    <s v="Trupti Suryavanshi"/>
    <s v="user_9SBRjyF0n4iWuhUdqRyQkFhl2J4uyNKhFWvvJEvunX8"/>
    <s v="Omkar Ghate"/>
    <s v="2022-07-22 11:06:11.703000+00:00"/>
    <s v="2022-07-27 08:11:50.645000+00:00"/>
    <m/>
    <s v="Pune"/>
    <m/>
    <m/>
    <m/>
    <n v="263"/>
    <m/>
    <m/>
    <m/>
    <m/>
    <m/>
    <m/>
    <m/>
    <m/>
    <m/>
    <m/>
    <m/>
    <s v="Digital Marketing &amp; Advertising"/>
    <m/>
    <m/>
    <m/>
    <m/>
    <m/>
    <m/>
    <m/>
    <m/>
    <m/>
    <m/>
    <m/>
    <m/>
    <s v="Arunkumar Dubey"/>
    <m/>
    <s v="user_L8E6IFhq6UCzKLHa45LUUTZCznDuyDwFrGaEp9DXiUM"/>
    <s v="Trupti Suryavanshi"/>
    <m/>
    <m/>
    <s v="June"/>
    <s v="Gated Content"/>
    <s v="Naukri.com"/>
    <m/>
    <s v="Employee Wellness Handbook"/>
    <m/>
    <m/>
    <m/>
    <s v="2022-01-07 05:56:43.289000+00:00"/>
    <s v="2022-09-08 11:28:06.862000+00:00"/>
    <s v="GMC"/>
  </r>
  <r>
    <s v="Omkar Ghate"/>
    <n v="12000"/>
    <s v="INR"/>
    <n v="0"/>
    <d v="2022-08-08T00:00:00"/>
    <s v="Sales"/>
    <s v="stat_kcR4fZg7TU7jjk1jAVua3qGLRS4J5uFayEjK5j02wtv"/>
    <s v="Unqualified"/>
    <n v="0"/>
    <s v="OpportunityStatusType.Lost"/>
    <s v="cont_pbdYn04Abm2VQj2ScvcUFzlC1FqNFcSC66alJN8tmFh"/>
    <x v="480"/>
    <s v="Nathan Ark Software - GPA Ren"/>
    <s v="lead_NK6lbk9sFivKwlCjxZhs6lmNxqzVG9O2OzLgfYtlLRR"/>
    <s v="MACHINTEL SYSTEMS PRIVATE LIMITED"/>
    <s v="Trupti Suryavanshi"/>
    <s v="user_9SBRjyF0n4iWuhUdqRyQkFhl2J4uyNKhFWvvJEvunX8"/>
    <s v="Omkar Ghate"/>
    <s v="2022-07-22 11:04:50.719000+00:00"/>
    <s v="2022-07-27 08:11:59.596000+00:00"/>
    <m/>
    <s v="Pune"/>
    <m/>
    <m/>
    <m/>
    <n v="263"/>
    <m/>
    <m/>
    <m/>
    <m/>
    <m/>
    <m/>
    <m/>
    <m/>
    <m/>
    <m/>
    <m/>
    <s v="Digital Marketing &amp; Advertising"/>
    <m/>
    <m/>
    <m/>
    <m/>
    <m/>
    <m/>
    <m/>
    <m/>
    <m/>
    <m/>
    <m/>
    <m/>
    <s v="Arunkumar Dubey"/>
    <m/>
    <s v="user_L8E6IFhq6UCzKLHa45LUUTZCznDuyDwFrGaEp9DXiUM"/>
    <s v="Trupti Suryavanshi"/>
    <m/>
    <m/>
    <s v="June"/>
    <s v="Gated Content"/>
    <s v="Naukri.com"/>
    <m/>
    <s v="Employee Wellness Handbook"/>
    <m/>
    <m/>
    <m/>
    <s v="2022-01-07 05:56:43.289000+00:00"/>
    <s v="2022-09-08 11:28:06.862000+00:00"/>
    <s v="GPA"/>
  </r>
  <r>
    <s v="Sreenivas Hatti"/>
    <n v="1500000"/>
    <s v="INR"/>
    <n v="0"/>
    <s v="7/31/22"/>
    <s v="Sales"/>
    <s v="stat_1hn9nRJaLbI53NxPuSQgo90kRpbpKsFlwN4oEGNUTdO"/>
    <s v="Lost"/>
    <n v="0"/>
    <s v="OpportunityStatusType.Lost"/>
    <s v="cont_ijRkgJS117gC9yLHxNL6Gy1ggIgnbC63qexS0y4Qv48"/>
    <x v="482"/>
    <s v="gmc ren"/>
    <s v="lead_hwZ8TQW9wuCcc8y8kc6qZSGJT4ULErVrou5XfF8aCMQ"/>
    <s v="Kemwell Biopharma Pvt. Ltd."/>
    <s v="Gauri Jori"/>
    <s v="user_P3f70h2AcefBkFTBZpvA9LgDbjTmUIXkqdKqHJ5evwA"/>
    <s v="Manojkumar Tinna"/>
    <s v="2022-06-28 11:57:27.519000+00:00"/>
    <s v="2022-07-27 06:59:09.752000+00:00"/>
    <m/>
    <s v="Bangalore"/>
    <m/>
    <m/>
    <m/>
    <n v="231"/>
    <m/>
    <m/>
    <m/>
    <m/>
    <m/>
    <m/>
    <m/>
    <m/>
    <m/>
    <m/>
    <m/>
    <m/>
    <m/>
    <m/>
    <m/>
    <m/>
    <m/>
    <m/>
    <m/>
    <m/>
    <m/>
    <m/>
    <m/>
    <m/>
    <m/>
    <m/>
    <s v="user_5YHA1ZU4iP896lD1YJehdJcMx7ZEgWCpulT4T2c3pJ3"/>
    <s v="Gauri Jori"/>
    <m/>
    <m/>
    <s v="July"/>
    <s v="Gated Content"/>
    <m/>
    <m/>
    <s v="Workplace Wellness Playbook"/>
    <m/>
    <m/>
    <m/>
    <s v="2022-04-13 12:22:06.538000+00:00"/>
    <s v="2022-08-10 12:15:47.521000+00:00"/>
    <m/>
  </r>
  <r>
    <s v="Sreenivas Hatti"/>
    <n v="8000000"/>
    <s v="INR"/>
    <n v="0"/>
    <s v="7/31/22"/>
    <s v="Sales"/>
    <s v="stat_1hn9nRJaLbI53NxPuSQgo90kRpbpKsFlwN4oEGNUTdO"/>
    <s v="Lost"/>
    <n v="0"/>
    <s v="OpportunityStatusType.Lost"/>
    <s v="cont_EgZHlSUtUqGVJYHF19jtujF1I04moUYF4HjGPOP0xM9"/>
    <x v="482"/>
    <s v="GMC ren"/>
    <s v="lead_loN7qE25j8DsMx4z0PmUU0PG2TRG1GZJwKGZ1irmHUZ"/>
    <s v="Recipharm"/>
    <s v="Gauri Jori"/>
    <s v="user_P3f70h2AcefBkFTBZpvA9LgDbjTmUIXkqdKqHJ5evwA"/>
    <s v="Manojkumar Tinna"/>
    <s v="2022-05-20 11:29:40.248000+00:00"/>
    <s v="2022-07-27 06:58:35.480000+00:00"/>
    <m/>
    <s v="Bangalore"/>
    <m/>
    <m/>
    <m/>
    <n v="438"/>
    <m/>
    <m/>
    <m/>
    <m/>
    <m/>
    <m/>
    <m/>
    <m/>
    <m/>
    <m/>
    <m/>
    <s v="Manufacturing"/>
    <m/>
    <m/>
    <m/>
    <m/>
    <m/>
    <m/>
    <m/>
    <m/>
    <m/>
    <m/>
    <m/>
    <m/>
    <s v="Rakesh Nade"/>
    <m/>
    <s v="user_5YHA1ZU4iP896lD1YJehdJcMx7ZEgWCpulT4T2c3pJ3"/>
    <s v="Gauri Jori"/>
    <m/>
    <m/>
    <s v="April; July"/>
    <s v="Gated Content"/>
    <m/>
    <m/>
    <s v="Downloaded the guide: Designing employee healthcare plan"/>
    <m/>
    <m/>
    <m/>
    <s v="2021-09-03 11:07:11.787000+00:00"/>
    <s v="2022-09-08 06:58:32.556000+00:00"/>
    <m/>
  </r>
  <r>
    <s v="Sreenivas Hatti"/>
    <n v="700000"/>
    <s v="INR"/>
    <n v="0"/>
    <d v="2022-01-08T00:00:00"/>
    <s v="Sales"/>
    <s v="stat_1hn9nRJaLbI53NxPuSQgo90kRpbpKsFlwN4oEGNUTdO"/>
    <s v="Lost"/>
    <n v="0"/>
    <s v="OpportunityStatusType.Lost"/>
    <s v="cont_EgZHlSUtUqGVJYHF19jtujF1I04moUYF4HjGPOP0xM9"/>
    <x v="482"/>
    <s v="GPA ren"/>
    <s v="lead_loN7qE25j8DsMx4z0PmUU0PG2TRG1GZJwKGZ1irmHUZ"/>
    <s v="Recipharm"/>
    <s v="Gauri Jori"/>
    <s v="user_P3f70h2AcefBkFTBZpvA9LgDbjTmUIXkqdKqHJ5evwA"/>
    <s v="Manojkumar Tinna"/>
    <s v="2022-06-22 11:22:55.591000+00:00"/>
    <s v="2022-07-27 06:58:43.279000+00:00"/>
    <m/>
    <s v="Bangalore"/>
    <m/>
    <m/>
    <m/>
    <n v="438"/>
    <m/>
    <m/>
    <m/>
    <m/>
    <m/>
    <m/>
    <m/>
    <m/>
    <m/>
    <m/>
    <m/>
    <s v="Manufacturing"/>
    <m/>
    <m/>
    <m/>
    <m/>
    <m/>
    <m/>
    <m/>
    <m/>
    <m/>
    <m/>
    <m/>
    <m/>
    <s v="Rakesh Nade"/>
    <m/>
    <s v="user_5YHA1ZU4iP896lD1YJehdJcMx7ZEgWCpulT4T2c3pJ3"/>
    <s v="Gauri Jori"/>
    <m/>
    <m/>
    <s v="April; July"/>
    <s v="Gated Content"/>
    <m/>
    <m/>
    <s v="Downloaded the guide: Designing employee healthcare plan"/>
    <m/>
    <m/>
    <m/>
    <s v="2021-09-03 11:07:11.787000+00:00"/>
    <s v="2022-09-08 06:58:32.556000+00:00"/>
    <m/>
  </r>
  <r>
    <s v="Abhiroop Ganguly"/>
    <n v="6000000"/>
    <s v="INR"/>
    <n v="0"/>
    <s v="7/26/22"/>
    <s v="Sales"/>
    <s v="stat_1hn9nRJaLbI53NxPuSQgo90kRpbpKsFlwN4oEGNUTdO"/>
    <s v="Lost"/>
    <n v="0"/>
    <s v="OpportunityStatusType.Lost"/>
    <s v="cont_tzSY4jahHaZ4mMYCxIvwyEIVOPqJcitmy2ZzriTqJ5i"/>
    <x v="483"/>
    <m/>
    <s v="lead_DeCJeTqHFXIpKNzB4XaqDZsRvXZHP1lFdNfohOXr91H"/>
    <s v="KANINI"/>
    <s v="Sarvesh Pawar"/>
    <s v="user_U27GK6WjhLhUhi1EDKXV57xMpn8n8DMIOjci1q3UReZ"/>
    <s v="Abhiroop Ganguly"/>
    <s v="2022-05-25 11:39:39.245000+00:00"/>
    <s v="2022-07-27 06:37:56.029000+00:00"/>
    <m/>
    <s v="Pune"/>
    <m/>
    <m/>
    <m/>
    <n v="613"/>
    <m/>
    <m/>
    <m/>
    <m/>
    <m/>
    <m/>
    <m/>
    <m/>
    <m/>
    <m/>
    <m/>
    <m/>
    <m/>
    <m/>
    <m/>
    <m/>
    <m/>
    <m/>
    <m/>
    <m/>
    <m/>
    <m/>
    <m/>
    <m/>
    <s v="Sakshi Soni"/>
    <m/>
    <s v="user_A8KOTZADnUtEQOLt4nSLAmteNStuGh80js75RYjrXVt"/>
    <s v="Sarvesh Pawar"/>
    <m/>
    <m/>
    <s v="July"/>
    <s v="Gated Content"/>
    <m/>
    <m/>
    <s v="Employee Wellness Handbook"/>
    <m/>
    <m/>
    <m/>
    <s v="2022-01-29 05:40:51.216000+00:00"/>
    <s v="2022-08-27 08:00:18.312000+00:00"/>
    <s v="GMC"/>
  </r>
  <r>
    <s v="Navin Panjwani"/>
    <n v="1225000"/>
    <s v="INR"/>
    <n v="0"/>
    <s v="7/29/22"/>
    <s v="Sales"/>
    <s v="stat_1hn9nRJaLbI53NxPuSQgo90kRpbpKsFlwN4oEGNUTdO"/>
    <s v="Lost"/>
    <n v="0"/>
    <s v="OpportunityStatusType.Lost"/>
    <m/>
    <x v="1"/>
    <s v="We have lost the deal. Please refer to the below details  Broker chosen by them : Idea Insurance Insurer chosen by them : Manipal Cigna Price at which they closed : 9,18,000 + GST"/>
    <s v="lead_qmfCkWKUiovISOiVqZmDup87Jb4pdllM359XuZYVDyg"/>
    <s v="KHOSLA PROFIL PVT. LTD ( Renewal )"/>
    <s v="Satyajit Chati"/>
    <s v="user_P3f70h2AcefBkFTBZpvA9LgDbjTmUIXkqdKqHJ5evwA"/>
    <s v="Manojkumar Tinna"/>
    <s v="2022-06-15 06:29:34.338000+00:00"/>
    <s v="2022-07-27 06:49:17.876000+00:00"/>
    <m/>
    <s v="Mumbai"/>
    <m/>
    <m/>
    <m/>
    <n v="250"/>
    <m/>
    <m/>
    <m/>
    <m/>
    <m/>
    <m/>
    <m/>
    <m/>
    <m/>
    <m/>
    <m/>
    <s v="Manufacturing"/>
    <m/>
    <m/>
    <m/>
    <m/>
    <m/>
    <m/>
    <m/>
    <m/>
    <m/>
    <m/>
    <m/>
    <m/>
    <s v="Jitin Gopi"/>
    <m/>
    <s v="user_5IQTpX6DsnoeoDfxqzqojpVoQLXPh68nhDjLS5ETjYj"/>
    <s v="Satyajit Chati"/>
    <s v="Anjali Nishu"/>
    <m/>
    <s v="July"/>
    <s v="Cold Call"/>
    <m/>
    <m/>
    <m/>
    <m/>
    <m/>
    <m/>
    <s v="2021-06-29 11:23:45.086000+00:00"/>
    <s v="2022-09-27 04:51:32.787000+00:00"/>
    <m/>
  </r>
  <r>
    <s v="Sameer Iftekhari"/>
    <n v="200000"/>
    <s v="INR"/>
    <n v="0"/>
    <s v="7/23/22"/>
    <s v="Sales"/>
    <s v="stat_1hn9nRJaLbI53NxPuSQgo90kRpbpKsFlwN4oEGNUTdO"/>
    <s v="Lost"/>
    <n v="0"/>
    <s v="OpportunityStatusType.Lost"/>
    <s v="cont_2p2LqMpdUxVGSLZ1vXPp29j9nuTQJLcQPx55M4UfZfL"/>
    <x v="484"/>
    <s v="Fresh GPA"/>
    <s v="lead_BnqkeYMNXBcO4CwdV8auliJ1QA8NVV4iDDDA6RkPdM9"/>
    <s v="Sai Services"/>
    <s v="Trupti Suryavanshi"/>
    <s v="user_P3f70h2AcefBkFTBZpvA9LgDbjTmUIXkqdKqHJ5evwA"/>
    <s v="Manojkumar Tinna"/>
    <s v="2022-05-05 11:33:14.844000+00:00"/>
    <s v="2022-07-27 05:48:25.235000+00:00"/>
    <m/>
    <s v="Mumbai"/>
    <m/>
    <s v="2020-08-14 08:05:18+00:00"/>
    <m/>
    <n v="573"/>
    <m/>
    <m/>
    <m/>
    <m/>
    <m/>
    <m/>
    <m/>
    <m/>
    <m/>
    <m/>
    <m/>
    <s v="Manufacturing"/>
    <m/>
    <m/>
    <m/>
    <m/>
    <m/>
    <m/>
    <m/>
    <m/>
    <m/>
    <m/>
    <m/>
    <m/>
    <m/>
    <m/>
    <s v="user_L8E6IFhq6UCzKLHa45LUUTZCznDuyDwFrGaEp9DXiUM"/>
    <s v="Trupti Suryavanshi"/>
    <m/>
    <m/>
    <s v="June"/>
    <s v="Cold Call"/>
    <m/>
    <m/>
    <m/>
    <m/>
    <m/>
    <m/>
    <s v="2020-12-06 09:46:46.027000+00:00"/>
    <s v="2022-07-27 05:48:25.287000+00:00"/>
    <m/>
  </r>
  <r>
    <s v="Sameer Iftekhari"/>
    <n v="15000000"/>
    <s v="INR"/>
    <n v="0"/>
    <s v="7/23/22"/>
    <s v="Sales"/>
    <s v="stat_1hn9nRJaLbI53NxPuSQgo90kRpbpKsFlwN4oEGNUTdO"/>
    <s v="Lost"/>
    <n v="0"/>
    <s v="OpportunityStatusType.Lost"/>
    <s v="cont_2p2LqMpdUxVGSLZ1vXPp29j9nuTQJLcQPx55M4UfZfL"/>
    <x v="484"/>
    <s v="GMC Renewal"/>
    <s v="lead_BnqkeYMNXBcO4CwdV8auliJ1QA8NVV4iDDDA6RkPdM9"/>
    <s v="Sai Services"/>
    <s v="Trupti Suryavanshi"/>
    <s v="user_P3f70h2AcefBkFTBZpvA9LgDbjTmUIXkqdKqHJ5evwA"/>
    <s v="Manojkumar Tinna"/>
    <s v="2022-05-05 07:34:37.543000+00:00"/>
    <s v="2022-07-27 05:48:17.789000+00:00"/>
    <m/>
    <s v="Mumbai"/>
    <m/>
    <s v="2020-08-14 08:05:18+00:00"/>
    <m/>
    <n v="573"/>
    <m/>
    <m/>
    <m/>
    <m/>
    <m/>
    <m/>
    <m/>
    <m/>
    <m/>
    <m/>
    <m/>
    <s v="Manufacturing"/>
    <m/>
    <m/>
    <m/>
    <m/>
    <m/>
    <m/>
    <m/>
    <m/>
    <m/>
    <m/>
    <m/>
    <m/>
    <m/>
    <m/>
    <s v="user_L8E6IFhq6UCzKLHa45LUUTZCznDuyDwFrGaEp9DXiUM"/>
    <s v="Trupti Suryavanshi"/>
    <m/>
    <m/>
    <s v="June"/>
    <s v="Cold Call"/>
    <m/>
    <m/>
    <m/>
    <m/>
    <m/>
    <m/>
    <s v="2020-12-06 09:46:46.027000+00:00"/>
    <s v="2022-07-27 05:48:25.287000+00:00"/>
    <s v="GMC"/>
  </r>
  <r>
    <s v="Mayur Gadiyar"/>
    <n v="2000000"/>
    <s v="INR"/>
    <n v="0"/>
    <s v="7/15/22"/>
    <s v="Sales"/>
    <s v="stat_1hn9nRJaLbI53NxPuSQgo90kRpbpKsFlwN4oEGNUTdO"/>
    <s v="Lost"/>
    <n v="0"/>
    <s v="OpportunityStatusType.Lost"/>
    <s v="cont_5NVdu758wQ6hwQkdD4TEqpsy592pHyXo3ecCKbpoSkL"/>
    <x v="485"/>
    <s v="We had a price of 47L + gst whereas client had a price of 26.50L+GST."/>
    <s v="lead_F9L9ZR1BPiVTFslKYhgOVBIQjC0KezT20qtihNEj1Sw"/>
    <s v="Cloudphysician"/>
    <s v="Nikhil Ahuja"/>
    <s v="user_bdUPAGjcS7p6513So3N4g3aWNS5HuBuVJi7bvCPAsLt"/>
    <s v="Mayur Gadiyar"/>
    <s v="2022-06-03 06:48:28.759000+00:00"/>
    <s v="2022-07-27 04:12:26.218000+00:00"/>
    <m/>
    <s v="Bangalore"/>
    <m/>
    <m/>
    <m/>
    <n v="156"/>
    <m/>
    <m/>
    <m/>
    <m/>
    <m/>
    <m/>
    <m/>
    <m/>
    <m/>
    <m/>
    <m/>
    <s v="Health, Wellness &amp; Fitness"/>
    <m/>
    <m/>
    <m/>
    <m/>
    <m/>
    <m/>
    <m/>
    <m/>
    <m/>
    <m/>
    <m/>
    <m/>
    <s v="Jitin Gopi"/>
    <m/>
    <s v="user_ocHSJH83OJnHCvKyMbjx8WOOK8PMgAUGIj1qK0q0dMV"/>
    <s v="Nikhil Ahuja"/>
    <m/>
    <m/>
    <s v="July"/>
    <s v="Cold Call"/>
    <s v="Lusha"/>
    <m/>
    <s v="Glengarry"/>
    <m/>
    <m/>
    <m/>
    <s v="2022-02-06 09:49:21.416000+00:00"/>
    <s v="2022-10-07 00:35:06.694000+00:00"/>
    <s v="GMC"/>
  </r>
  <r>
    <s v="Mayur Gadiyar"/>
    <n v="85000"/>
    <s v="INR"/>
    <n v="0"/>
    <d v="2022-01-08T00:00:00"/>
    <s v="Sales"/>
    <s v="stat_kcR4fZg7TU7jjk1jAVua3qGLRS4J5uFayEjK5j02wtv"/>
    <s v="Unqualified"/>
    <n v="0"/>
    <s v="OpportunityStatusType.Lost"/>
    <s v="cont_2DTPDG9eqtXkFkApYlkuOTnmSbS6uywLcbedDlH6PPT"/>
    <x v="486"/>
    <s v="Client Unresponsive"/>
    <s v="lead_2bQkZe166mNpXl1U7RbEVu8mHoRkiOHFPcDiGvZiJEP"/>
    <s v="Sygina Data systems"/>
    <s v="Nikhil Ahuja"/>
    <s v="user_bdUPAGjcS7p6513So3N4g3aWNS5HuBuVJi7bvCPAsLt"/>
    <s v="Mayur Gadiyar"/>
    <s v="2022-07-06 04:50:54.598000+00:00"/>
    <s v="2022-07-27 04:10:45.582000+00:00"/>
    <m/>
    <s v="Mumbai"/>
    <m/>
    <m/>
    <m/>
    <n v="25"/>
    <m/>
    <m/>
    <m/>
    <m/>
    <m/>
    <m/>
    <m/>
    <m/>
    <m/>
    <m/>
    <m/>
    <s v="IT Services &amp; IT Consulting"/>
    <m/>
    <m/>
    <m/>
    <m/>
    <m/>
    <m/>
    <m/>
    <m/>
    <m/>
    <m/>
    <m/>
    <m/>
    <s v="Aniket Vahile"/>
    <m/>
    <s v="user_ocHSJH83OJnHCvKyMbjx8WOOK8PMgAUGIj1qK0q0dMV"/>
    <s v="Nikhil Ahuja"/>
    <m/>
    <m/>
    <s v="March"/>
    <s v="Cold Call"/>
    <s v="Lusha"/>
    <m/>
    <s v="Glengarry"/>
    <m/>
    <m/>
    <m/>
    <s v="2022-02-04 11:11:55.768000+00:00"/>
    <s v="2022-07-27 04:10:45.651000+00:00"/>
    <s v="GMC"/>
  </r>
  <r>
    <s v="Mayur Gadiyar"/>
    <n v="125000"/>
    <s v="INR"/>
    <n v="0"/>
    <d v="2022-11-07T00:00:00"/>
    <s v="Sales"/>
    <s v="stat_kcR4fZg7TU7jjk1jAVua3qGLRS4J5uFayEjK5j02wtv"/>
    <s v="Unqualified"/>
    <n v="0"/>
    <s v="OpportunityStatusType.Lost"/>
    <s v="cont_2pKP4S2AmMpUGUjvViCkQVXw4NHeEde2KgZgBvwRJEM"/>
    <x v="487"/>
    <s v="Client Unresponsive"/>
    <s v="lead_GM3SYaYH3t5RK6ybX82iO3cd86ZJAET6MiTLd3UBzI5"/>
    <s v="Harns Technologies PVT LTD"/>
    <s v="Nikhil Ahuja"/>
    <s v="user_bdUPAGjcS7p6513So3N4g3aWNS5HuBuVJi7bvCPAsLt"/>
    <s v="Mayur Gadiyar"/>
    <s v="2022-05-26 08:48:31.849000+00:00"/>
    <s v="2022-07-27 04:10:23.356000+00:00"/>
    <m/>
    <s v="Mumbai"/>
    <m/>
    <m/>
    <m/>
    <n v="25"/>
    <m/>
    <m/>
    <m/>
    <m/>
    <m/>
    <m/>
    <m/>
    <s v="PAID_SOCIAL"/>
    <m/>
    <m/>
    <m/>
    <s v="IT Services &amp; IT Consulting"/>
    <m/>
    <m/>
    <m/>
    <m/>
    <m/>
    <m/>
    <m/>
    <m/>
    <m/>
    <m/>
    <m/>
    <m/>
    <m/>
    <m/>
    <s v="user_ocHSJH83OJnHCvKyMbjx8WOOK8PMgAUGIj1qK0q0dMV"/>
    <s v="Nikhil Ahuja"/>
    <m/>
    <m/>
    <s v="June"/>
    <s v="Gated Content"/>
    <m/>
    <m/>
    <s v="Employee Engagement Handbook"/>
    <m/>
    <m/>
    <m/>
    <s v="2022-05-25 15:48:59.341000+00:00"/>
    <s v="2022-09-21 09:44:39.422000+00:00"/>
    <s v="GMC"/>
  </r>
  <r>
    <s v="Sonal Paithankar"/>
    <n v="2000000"/>
    <s v="INR"/>
    <n v="0"/>
    <s v="7/26/22"/>
    <s v="Sales"/>
    <s v="stat_1hn9nRJaLbI53NxPuSQgo90kRpbpKsFlwN4oEGNUTdO"/>
    <s v="Lost"/>
    <n v="0"/>
    <s v="OpportunityStatusType.Lost"/>
    <m/>
    <x v="1"/>
    <s v="GTL"/>
    <s v="lead_pyd1fPTUKAzGLyNaVOtH3X5O1qP4OrQJeFFbpGHIC76"/>
    <s v="Medusind"/>
    <s v="Aditya Binani"/>
    <s v="user_Iwn6da5WKkZqwUySK0oUuCb72pFP5WEm4zAb92ijqFe"/>
    <s v="Sonal Paithankar"/>
    <s v="2022-07-05 10:46:46.965000+00:00"/>
    <s v="2022-07-27 02:18:48.891000+00:00"/>
    <m/>
    <s v="Chennai"/>
    <m/>
    <m/>
    <m/>
    <n v="1598"/>
    <m/>
    <m/>
    <m/>
    <m/>
    <m/>
    <m/>
    <m/>
    <s v="PAID_SOCIAL"/>
    <m/>
    <m/>
    <m/>
    <s v="IT Services &amp; IT Consulting"/>
    <m/>
    <m/>
    <m/>
    <m/>
    <m/>
    <m/>
    <m/>
    <m/>
    <m/>
    <m/>
    <m/>
    <m/>
    <s v="Deepak Yadav"/>
    <m/>
    <s v="user_g5Yw4Z4XnIbmcGhJO80vdtFdd5ElcDlgYO3q8l82ODn"/>
    <s v="Aditya Binani"/>
    <m/>
    <m/>
    <s v="April"/>
    <s v="Gated Content"/>
    <m/>
    <m/>
    <s v="Vaccine inbound"/>
    <m/>
    <m/>
    <m/>
    <s v="2021-04-20 06:22:38.318000+00:00"/>
    <s v="2022-09-09 06:53:13.537000+00:00"/>
    <m/>
  </r>
  <r>
    <s v="Shreenath Bhat"/>
    <n v="5000000"/>
    <s v="INR"/>
    <n v="0"/>
    <d v="2022-01-08T00:00:00"/>
    <s v="Sales"/>
    <s v="stat_kcR4fZg7TU7jjk1jAVua3qGLRS4J5uFayEjK5j02wtv"/>
    <s v="Unqualified"/>
    <n v="0"/>
    <s v="OpportunityStatusType.Lost"/>
    <s v="cont_FGtpR5YpEK5LGTZNmE5zeLJyHnUCtiHTr5ITs4Cmu3c"/>
    <x v="488"/>
    <s v="GMC"/>
    <s v="lead_WefCAud9YNtPuYUAAFsNf9vaNJQdHjQtsdjT8YwOjVU"/>
    <s v="JM Financial"/>
    <s v="Mayur Gadiyar"/>
    <s v="user_GL8PBiV4pvzsQLVHSdZLeMQAQcGjCvLkffg486DHfZJ"/>
    <s v="Anshum Naithani"/>
    <s v="2022-05-30 06:09:54.783000+00:00"/>
    <s v="2022-07-26 19:07:29.302000+00:00"/>
    <m/>
    <s v="Mumbai"/>
    <m/>
    <m/>
    <m/>
    <n v="2117"/>
    <m/>
    <m/>
    <m/>
    <m/>
    <m/>
    <m/>
    <m/>
    <m/>
    <m/>
    <m/>
    <m/>
    <s v="Banking &amp; Finance"/>
    <m/>
    <m/>
    <m/>
    <m/>
    <m/>
    <m/>
    <m/>
    <m/>
    <m/>
    <m/>
    <m/>
    <m/>
    <s v="Mrunmay Jalgaonkar"/>
    <m/>
    <s v="user_tg4md7hMeDB7vzCH1Tg5t2EgpRANab8Kmif9bBN5ohq"/>
    <s v="Talha Shaikh"/>
    <m/>
    <m/>
    <s v="September"/>
    <s v="Cold Call"/>
    <m/>
    <m/>
    <m/>
    <m/>
    <m/>
    <m/>
    <s v="2022-05-16 11:07:20.933000+00:00"/>
    <s v="2022-10-20 10:14:49.885000+00:00"/>
    <s v="GMC"/>
  </r>
  <r>
    <s v="Kashif Ahmad"/>
    <n v="128815"/>
    <s v="INR"/>
    <n v="0"/>
    <s v="7/26/22"/>
    <s v="Sales"/>
    <s v="stat_1hn9nRJaLbI53NxPuSQgo90kRpbpKsFlwN4oEGNUTdO"/>
    <s v="Lost"/>
    <n v="0"/>
    <s v="OpportunityStatusType.Lost"/>
    <s v="cont_hdFabiqcKQRd2Z1V4nXn3PpEEqthCqJ0MsXG9BacINE"/>
    <x v="489"/>
    <s v="GMC"/>
    <s v="lead_9QEMTt4kYWk34AtKdhc1TerAdTA4hfhuR60kSUU9Ut6"/>
    <s v="APPENDD DIGITAL SOLUTIONS LLP"/>
    <s v="Daya Gowda"/>
    <s v="user_LKRhV6rhcBe0uL8u70UUGeDjbMupuho4TaiAOCbT7HT"/>
    <s v="Kashif Ahmad"/>
    <s v="2022-05-27 06:35:20.049000+00:00"/>
    <s v="2022-07-26 17:02:25.563000+00:00"/>
    <m/>
    <s v="Pune"/>
    <m/>
    <s v="2020-08-20 10:25:20+00:00"/>
    <m/>
    <n v="26"/>
    <m/>
    <m/>
    <m/>
    <m/>
    <m/>
    <m/>
    <m/>
    <m/>
    <m/>
    <m/>
    <m/>
    <s v="Professional Services"/>
    <m/>
    <m/>
    <m/>
    <m/>
    <m/>
    <m/>
    <m/>
    <m/>
    <m/>
    <m/>
    <m/>
    <m/>
    <m/>
    <m/>
    <s v="user_encRk5bIEFN6ZA11h4WH2AdZTiZpogLSlMIaj0E30SZ"/>
    <s v="Daya Gowda"/>
    <m/>
    <m/>
    <s v="July"/>
    <s v="Existing Account"/>
    <m/>
    <m/>
    <m/>
    <m/>
    <m/>
    <m/>
    <s v="2020-12-06 09:47:16.006000+00:00"/>
    <s v="2022-07-27 08:00:49.589000+00:00"/>
    <m/>
  </r>
  <r>
    <s v="Sreenivas Hatti"/>
    <n v="500000"/>
    <s v="INR"/>
    <n v="0"/>
    <s v="8/31/22"/>
    <s v="Sales"/>
    <s v="stat_kcR4fZg7TU7jjk1jAVua3qGLRS4J5uFayEjK5j02wtv"/>
    <s v="Unqualified"/>
    <n v="0"/>
    <s v="OpportunityStatusType.Lost"/>
    <m/>
    <x v="1"/>
    <s v="GMC-fresh with 1+5 coverage"/>
    <s v="lead_a4CK3TsYEUrZY0MWZHniuborn4M5T9QOwCftbo4v62A"/>
    <s v="Longtail Sourcing India Pvt Ltd (Fresh)"/>
    <s v="Bharti Bankey"/>
    <s v="user_JjaNBsxmUKBROYZvEahyXgec466W5jQa2pL0NUZ81Lb"/>
    <s v="Sreenivas Hatti"/>
    <s v="2022-05-31 11:11:41.553000+00:00"/>
    <s v="2022-07-26 14:24:58.877000+00:00"/>
    <m/>
    <s v="Bangalore"/>
    <m/>
    <s v="2022-05-26 11:55:42+00:00"/>
    <m/>
    <n v="50"/>
    <m/>
    <m/>
    <m/>
    <m/>
    <m/>
    <m/>
    <m/>
    <s v="ORGANIC_SEARCH"/>
    <m/>
    <m/>
    <m/>
    <m/>
    <m/>
    <m/>
    <m/>
    <m/>
    <m/>
    <m/>
    <m/>
    <m/>
    <m/>
    <m/>
    <m/>
    <m/>
    <m/>
    <m/>
    <s v="user_aM3WaaSUQQmaNnsm9l2FQRVWUEr8RN2ZdXzsuQUalQ3"/>
    <s v="Bharti Bankey"/>
    <m/>
    <m/>
    <m/>
    <s v="Inbound"/>
    <s v="Inbound via website"/>
    <m/>
    <s v="Employee Count 100"/>
    <m/>
    <m/>
    <m/>
    <s v="2022-05-26 11:57:12.459000+00:00"/>
    <s v="2022-07-26 14:24:58.929000+00:00"/>
    <m/>
  </r>
  <r>
    <s v="Sreenivas Hatti"/>
    <n v="1500000"/>
    <s v="INR"/>
    <n v="0"/>
    <s v="7/30/22"/>
    <s v="Sales"/>
    <s v="stat_kcR4fZg7TU7jjk1jAVua3qGLRS4J5uFayEjK5j02wtv"/>
    <s v="Unqualified"/>
    <n v="0"/>
    <s v="OpportunityStatusType.Lost"/>
    <m/>
    <x v="1"/>
    <s v="GMC/GPA"/>
    <s v="lead_92tPX2JAGgVgbVdBgRDEAPvx1u2XDYzkkRvuReXxRxW"/>
    <s v="LBD NARAYAN NETHRALAYA PRIVATE LIMITED"/>
    <s v="Vikas Raj"/>
    <s v="user_JjaNBsxmUKBROYZvEahyXgec466W5jQa2pL0NUZ81Lb"/>
    <s v="Sreenivas Hatti"/>
    <s v="2022-07-04 10:03:59.152000+00:00"/>
    <s v="2022-07-26 14:25:22.897000+00:00"/>
    <m/>
    <s v="Bangalore"/>
    <m/>
    <m/>
    <m/>
    <n v="120"/>
    <m/>
    <m/>
    <m/>
    <m/>
    <m/>
    <m/>
    <m/>
    <m/>
    <m/>
    <m/>
    <m/>
    <s v="Health, Wellness &amp; Fitness"/>
    <m/>
    <m/>
    <m/>
    <m/>
    <m/>
    <m/>
    <m/>
    <m/>
    <m/>
    <m/>
    <m/>
    <m/>
    <s v="Jitin Gopi"/>
    <m/>
    <m/>
    <m/>
    <m/>
    <m/>
    <s v="July"/>
    <s v="Cold Call"/>
    <m/>
    <m/>
    <m/>
    <m/>
    <m/>
    <m/>
    <s v="2022-07-04 10:00:25.157000+00:00"/>
    <s v="2022-09-12 13:19:30.596000+00:00"/>
    <m/>
  </r>
  <r>
    <s v="Vikas Gupta"/>
    <n v="2500000"/>
    <s v="INR"/>
    <n v="0"/>
    <d v="2022-08-08T00:00:00"/>
    <s v="Sales"/>
    <s v="stat_1hn9nRJaLbI53NxPuSQgo90kRpbpKsFlwN4oEGNUTdO"/>
    <s v="Lost"/>
    <n v="0"/>
    <s v="OpportunityStatusType.Lost"/>
    <s v="cont_DjRh2wquaijd1nSV3K3cVX2YeZwVPfatEBduWr2DsOg"/>
    <x v="490"/>
    <s v="The client has used us for the quotes."/>
    <s v="lead_o46PCtRDr9sJIqEPAVzoWjOydISoRNj6uNdIIfVvJ5O"/>
    <s v="Shinhan Bank"/>
    <s v="Aditya Binani"/>
    <s v="user_lccnw70UrYzjPcbxrA5N9qp8LF1vx6aP08yPEdeU06P"/>
    <s v="Vikas Gupta"/>
    <s v="2022-07-11 07:41:24.459000+00:00"/>
    <s v="2022-07-26 13:39:33.225000+00:00"/>
    <m/>
    <s v="Mumbai"/>
    <m/>
    <m/>
    <m/>
    <n v="600"/>
    <m/>
    <m/>
    <m/>
    <m/>
    <m/>
    <m/>
    <m/>
    <m/>
    <m/>
    <m/>
    <m/>
    <s v="Banking &amp; Finance"/>
    <m/>
    <m/>
    <m/>
    <m/>
    <m/>
    <m/>
    <m/>
    <m/>
    <m/>
    <m/>
    <m/>
    <m/>
    <s v="Deepak Yadav; Mrunmay Jalgaonkar"/>
    <m/>
    <s v="user_g5Yw4Z4XnIbmcGhJO80vdtFdd5ElcDlgYO3q8l82ODn"/>
    <s v="Aditya Binani"/>
    <m/>
    <m/>
    <s v="July"/>
    <s v="Cold Call"/>
    <s v="Naukri.com"/>
    <m/>
    <s v="Prateek Wadhwa"/>
    <m/>
    <m/>
    <m/>
    <s v="2022-06-02 06:05:20.955000+00:00"/>
    <s v="2022-10-10 02:50:30.055000+00:00"/>
    <m/>
  </r>
  <r>
    <s v="Sreenivas Hatti"/>
    <n v="800000"/>
    <s v="INR"/>
    <n v="0"/>
    <s v="7/31/22"/>
    <s v="Sales"/>
    <s v="stat_kcR4fZg7TU7jjk1jAVua3qGLRS4J5uFayEjK5j02wtv"/>
    <s v="Unqualified"/>
    <n v="0"/>
    <s v="OpportunityStatusType.Lost"/>
    <m/>
    <x v="1"/>
    <s v="GMC (Renewal)"/>
    <s v="lead_XN6PN9JXLWRC9AmXun0N15kA7aHcdlEF30zhH8x3L0a"/>
    <s v="NATURAL CAPSULES LIMITED"/>
    <s v="Pranav Kenjale"/>
    <s v="user_JjaNBsxmUKBROYZvEahyXgec466W5jQa2pL0NUZ81Lb"/>
    <s v="Sreenivas Hatti"/>
    <s v="2022-07-04 10:11:33.854000+00:00"/>
    <s v="2022-07-26 14:22:03.575000+00:00"/>
    <m/>
    <s v="Bangalore"/>
    <m/>
    <m/>
    <m/>
    <n v="114"/>
    <m/>
    <m/>
    <m/>
    <m/>
    <m/>
    <m/>
    <m/>
    <m/>
    <m/>
    <m/>
    <m/>
    <s v="Manufacturing"/>
    <m/>
    <m/>
    <m/>
    <m/>
    <m/>
    <m/>
    <m/>
    <m/>
    <m/>
    <m/>
    <m/>
    <m/>
    <s v="Prashant Abhang; Sakshi Soni"/>
    <m/>
    <s v="user_x9AtbGLhDmWYC9XAmYdfwBt9yiXbgMhBuZpIoFuN8Cd"/>
    <s v="Pranav Kenjale"/>
    <m/>
    <m/>
    <s v="July"/>
    <s v="Cold Call"/>
    <s v="Mr. E"/>
    <m/>
    <m/>
    <m/>
    <m/>
    <m/>
    <s v="2022-04-19 08:55:42.744000+00:00"/>
    <s v="2022-09-08 09:57:53.293000+00:00"/>
    <m/>
  </r>
  <r>
    <s v="Vikas Gupta"/>
    <n v="125000"/>
    <s v="INR"/>
    <n v="0"/>
    <s v="7/27/22"/>
    <s v="Sales"/>
    <s v="stat_1hn9nRJaLbI53NxPuSQgo90kRpbpKsFlwN4oEGNUTdO"/>
    <s v="Lost"/>
    <n v="0"/>
    <s v="OpportunityStatusType.Lost"/>
    <m/>
    <x v="1"/>
    <s v="The client has used us for the quotes."/>
    <s v="lead_o46PCtRDr9sJIqEPAVzoWjOydISoRNj6uNdIIfVvJ5O"/>
    <s v="Shinhan Bank"/>
    <s v="Aditya Binani"/>
    <s v="user_lccnw70UrYzjPcbxrA5N9qp8LF1vx6aP08yPEdeU06P"/>
    <s v="Vikas Gupta"/>
    <s v="2022-07-08 12:05:23.791000+00:00"/>
    <s v="2022-07-26 13:39:14.476000+00:00"/>
    <m/>
    <s v="Mumbai"/>
    <m/>
    <m/>
    <m/>
    <n v="600"/>
    <m/>
    <m/>
    <m/>
    <m/>
    <m/>
    <m/>
    <m/>
    <m/>
    <m/>
    <m/>
    <m/>
    <s v="Banking &amp; Finance"/>
    <m/>
    <m/>
    <m/>
    <m/>
    <m/>
    <m/>
    <m/>
    <m/>
    <m/>
    <m/>
    <m/>
    <m/>
    <s v="Deepak Yadav; Mrunmay Jalgaonkar"/>
    <m/>
    <s v="user_g5Yw4Z4XnIbmcGhJO80vdtFdd5ElcDlgYO3q8l82ODn"/>
    <s v="Aditya Binani"/>
    <m/>
    <m/>
    <s v="July"/>
    <s v="Cold Call"/>
    <s v="Naukri.com"/>
    <m/>
    <s v="Prateek Wadhwa"/>
    <m/>
    <m/>
    <m/>
    <s v="2022-06-02 06:05:20.955000+00:00"/>
    <s v="2022-10-10 02:50:30.055000+00:00"/>
    <m/>
  </r>
  <r>
    <s v="Manish Balpande"/>
    <n v="900000"/>
    <s v="INR"/>
    <n v="0"/>
    <s v="7/29/22"/>
    <s v="Sales"/>
    <s v="stat_1hn9nRJaLbI53NxPuSQgo90kRpbpKsFlwN4oEGNUTdO"/>
    <s v="Lost"/>
    <n v="0"/>
    <s v="OpportunityStatusType.Lost"/>
    <s v="cont_NaYpH7f2Yk5nf3BwtGK5Tr0D53nalq0wlCoeQYavMzb"/>
    <x v="491"/>
    <s v="They are closing directly with ICICI"/>
    <s v="lead_9FxSN9YhXduYzAW9cVfrRWMWlR01p3wyC1xZ0NySe6k"/>
    <s v="Miko"/>
    <s v="Sarvesh Pawar"/>
    <s v="user_8jx3L2CDfrbzNnwYUv6Plfha6VxaSGsqcbTXR3sIBZi"/>
    <s v="Manish Balpande"/>
    <s v="2022-04-22 10:57:56.965000+00:00"/>
    <s v="2022-07-26 12:40:03.922000+00:00"/>
    <m/>
    <s v="Mumbai"/>
    <m/>
    <s v="2022-04-21 15:00:00+00:00"/>
    <m/>
    <n v="204"/>
    <m/>
    <m/>
    <m/>
    <m/>
    <m/>
    <m/>
    <m/>
    <s v="PAID_SOCIAL"/>
    <m/>
    <m/>
    <m/>
    <s v="Manufacturing"/>
    <m/>
    <m/>
    <m/>
    <m/>
    <m/>
    <m/>
    <m/>
    <m/>
    <m/>
    <m/>
    <m/>
    <m/>
    <s v="Aniket Vahile"/>
    <m/>
    <s v="user_A8KOTZADnUtEQOLt4nSLAmteNStuGh80js75RYjrXVt"/>
    <s v="Sarvesh Pawar"/>
    <m/>
    <m/>
    <s v="July"/>
    <s v="Gated Content; Inbound"/>
    <s v="Lusha"/>
    <m/>
    <s v="Employee Engagement Handbook"/>
    <m/>
    <s v="IDG Capital, Mankind Pharma, Chiratae Ventures, IIFL Finance, Aroa Ventures"/>
    <m/>
    <s v="2021-12-09 09:17:37.996000+00:00"/>
    <s v="2022-09-08 05:20:58.449000+00:00"/>
    <s v="GMC"/>
  </r>
  <r>
    <s v="Prasoon Mishra"/>
    <n v="15000000"/>
    <s v="INR"/>
    <n v="0"/>
    <d v="2022-01-08T00:00:00"/>
    <s v="Sales"/>
    <s v="stat_kcR4fZg7TU7jjk1jAVua3qGLRS4J5uFayEjK5j02wtv"/>
    <s v="Unqualified"/>
    <n v="0"/>
    <s v="OpportunityStatusType.Lost"/>
    <s v="cont_GaZqRZC81MdvAzp8Ce30GY7f3Lj5kUBoHZ0orh0y2bb"/>
    <x v="492"/>
    <m/>
    <s v="lead_IYkkXTUkX4sw9Ij8mOv2RfnIQpGxZ5UoCmRLRR6odIh"/>
    <s v="Uflex Ltd"/>
    <s v="Sarvesh Pawar"/>
    <s v="user_RYbBTp8BVWNa7ppiOz6QVJMGK0exHsFmc5uCLn34ODZ"/>
    <s v="Prasoon Mishra"/>
    <s v="2022-06-28 09:06:00.820000+00:00"/>
    <s v="2022-07-26 11:56:07.643000+00:00"/>
    <m/>
    <s v="Noida"/>
    <m/>
    <m/>
    <m/>
    <n v="4500"/>
    <m/>
    <m/>
    <m/>
    <m/>
    <m/>
    <m/>
    <m/>
    <m/>
    <m/>
    <m/>
    <m/>
    <s v="Manufacturing"/>
    <m/>
    <m/>
    <m/>
    <m/>
    <m/>
    <m/>
    <m/>
    <m/>
    <m/>
    <m/>
    <m/>
    <m/>
    <m/>
    <m/>
    <s v="user_A8KOTZADnUtEQOLt4nSLAmteNStuGh80js75RYjrXVt"/>
    <s v="Sarvesh Pawar"/>
    <m/>
    <m/>
    <s v="July; March"/>
    <s v="Gated Content"/>
    <m/>
    <m/>
    <s v="Downloaded the guide: Employee Wellness Handbook"/>
    <m/>
    <m/>
    <m/>
    <s v="2021-12-10 15:59:54.511000+00:00"/>
    <s v="2022-10-10 11:41:23.358000+00:00"/>
    <s v="GTL"/>
  </r>
  <r>
    <s v="Vikas Gupta"/>
    <n v="15000000"/>
    <s v="INR"/>
    <n v="0"/>
    <s v="7/27/22"/>
    <s v="Sales"/>
    <s v="stat_1hn9nRJaLbI53NxPuSQgo90kRpbpKsFlwN4oEGNUTdO"/>
    <s v="Lost"/>
    <n v="0"/>
    <s v="OpportunityStatusType.Lost"/>
    <m/>
    <x v="1"/>
    <s v="The client has used us for the quotes."/>
    <s v="lead_o46PCtRDr9sJIqEPAVzoWjOydISoRNj6uNdIIfVvJ5O"/>
    <s v="Shinhan Bank"/>
    <s v="Aditya Binani"/>
    <s v="user_lccnw70UrYzjPcbxrA5N9qp8LF1vx6aP08yPEdeU06P"/>
    <s v="Vikas Gupta"/>
    <s v="2022-07-08 10:39:57.923000+00:00"/>
    <s v="2022-07-26 13:38:56.313000+00:00"/>
    <m/>
    <s v="Mumbai"/>
    <m/>
    <m/>
    <m/>
    <n v="600"/>
    <m/>
    <m/>
    <m/>
    <m/>
    <m/>
    <m/>
    <m/>
    <m/>
    <m/>
    <m/>
    <m/>
    <s v="Banking &amp; Finance"/>
    <m/>
    <m/>
    <m/>
    <m/>
    <m/>
    <m/>
    <m/>
    <m/>
    <m/>
    <m/>
    <m/>
    <m/>
    <s v="Deepak Yadav; Mrunmay Jalgaonkar"/>
    <m/>
    <s v="user_g5Yw4Z4XnIbmcGhJO80vdtFdd5ElcDlgYO3q8l82ODn"/>
    <s v="Aditya Binani"/>
    <m/>
    <m/>
    <s v="July"/>
    <s v="Cold Call"/>
    <s v="Naukri.com"/>
    <m/>
    <s v="Prateek Wadhwa"/>
    <m/>
    <m/>
    <m/>
    <s v="2022-06-02 06:05:20.955000+00:00"/>
    <s v="2022-10-10 02:50:30.055000+00:00"/>
    <m/>
  </r>
  <r>
    <s v="Prasoon Mishra"/>
    <n v="500000"/>
    <s v="INR"/>
    <n v="0"/>
    <d v="2022-01-08T00:00:00"/>
    <s v="Sales"/>
    <s v="stat_kcR4fZg7TU7jjk1jAVua3qGLRS4J5uFayEjK5j02wtv"/>
    <s v="Unqualified"/>
    <n v="0"/>
    <s v="OpportunityStatusType.Lost"/>
    <s v="cont_GaZqRZC81MdvAzp8Ce30GY7f3Lj5kUBoHZ0orh0y2bb"/>
    <x v="492"/>
    <m/>
    <s v="lead_IYkkXTUkX4sw9Ij8mOv2RfnIQpGxZ5UoCmRLRR6odIh"/>
    <s v="Uflex Ltd"/>
    <s v="Sarvesh Pawar"/>
    <s v="user_RYbBTp8BVWNa7ppiOz6QVJMGK0exHsFmc5uCLn34ODZ"/>
    <s v="Prasoon Mishra"/>
    <s v="2022-06-28 09:05:13.315000+00:00"/>
    <s v="2022-07-26 11:55:59.773000+00:00"/>
    <m/>
    <s v="Noida"/>
    <m/>
    <m/>
    <m/>
    <n v="4500"/>
    <m/>
    <m/>
    <m/>
    <m/>
    <m/>
    <m/>
    <m/>
    <m/>
    <m/>
    <m/>
    <m/>
    <s v="Manufacturing"/>
    <m/>
    <m/>
    <m/>
    <m/>
    <m/>
    <m/>
    <m/>
    <m/>
    <m/>
    <m/>
    <m/>
    <m/>
    <m/>
    <m/>
    <s v="user_A8KOTZADnUtEQOLt4nSLAmteNStuGh80js75RYjrXVt"/>
    <s v="Sarvesh Pawar"/>
    <m/>
    <m/>
    <s v="July; March"/>
    <s v="Gated Content"/>
    <m/>
    <m/>
    <s v="Downloaded the guide: Employee Wellness Handbook"/>
    <m/>
    <m/>
    <m/>
    <s v="2021-12-10 15:59:54.511000+00:00"/>
    <s v="2022-10-10 11:41:23.358000+00:00"/>
    <s v="GPA"/>
  </r>
  <r>
    <s v="Tejas Kulkarni"/>
    <n v="500000"/>
    <s v="INR"/>
    <n v="0"/>
    <s v="7/19/22"/>
    <s v="Sales"/>
    <s v="stat_kcR4fZg7TU7jjk1jAVua3qGLRS4J5uFayEjK5j02wtv"/>
    <s v="Unqualified"/>
    <n v="0"/>
    <s v="OpportunityStatusType.Lost"/>
    <s v="cont_Y097qZf7AlDovRVZWdlNXPRpAaUlzYMBhks3fKWSthn"/>
    <x v="493"/>
    <m/>
    <s v="lead_Yf3aDUH9sJF5YVNcEm6WsAoYmBIfWr6p1jcPtmzmJ2k"/>
    <s v="onesingleview"/>
    <s v="Prateek Wadhwa"/>
    <s v="user_kbtBHYtBjVDNyI72HTF6C1SCvC7yVBiA6OrBOy3t96U"/>
    <s v="Tejas Kulkarni"/>
    <s v="2022-06-03 07:10:50.988000+00:00"/>
    <s v="2022-07-26 11:43:20.023000+00:00"/>
    <m/>
    <s v="Hyderabad"/>
    <m/>
    <m/>
    <m/>
    <n v="10"/>
    <m/>
    <m/>
    <m/>
    <m/>
    <m/>
    <m/>
    <m/>
    <m/>
    <m/>
    <m/>
    <m/>
    <s v="Banking &amp; Finance"/>
    <m/>
    <m/>
    <m/>
    <m/>
    <m/>
    <m/>
    <m/>
    <m/>
    <m/>
    <m/>
    <m/>
    <m/>
    <s v="Rakesh Nade"/>
    <m/>
    <s v="user_FdWFezbLzkYQcGsBUsjZO25nr2poK2nRbqV47Rs5Kfm"/>
    <s v="Prateek Wadhwa"/>
    <m/>
    <m/>
    <s v="July"/>
    <m/>
    <m/>
    <m/>
    <s v="Lead Magnet Lead"/>
    <m/>
    <m/>
    <m/>
    <s v="2021-08-29 20:08:21.121000+00:00"/>
    <s v="2022-09-20 13:02:57.765000+00:00"/>
    <s v="GMC"/>
  </r>
  <r>
    <s v="Sonal Paithankar"/>
    <n v="5000000"/>
    <s v="INR"/>
    <n v="0"/>
    <d v="2022-10-08T00:00:00"/>
    <s v="Sales"/>
    <s v="stat_kcR4fZg7TU7jjk1jAVua3qGLRS4J5uFayEjK5j02wtv"/>
    <s v="Unqualified"/>
    <n v="0"/>
    <s v="OpportunityStatusType.Lost"/>
    <m/>
    <x v="1"/>
    <s v="GMC"/>
    <s v="lead_KbVaYakYtOwgHYKiMRZweKNAwUfOS8wtMm5yDmDjQWm"/>
    <s v="Velocis Systems"/>
    <s v="Aditya Binani"/>
    <s v="user_Iwn6da5WKkZqwUySK0oUuCb72pFP5WEm4zAb92ijqFe"/>
    <s v="Sonal Paithankar"/>
    <s v="2022-05-30 09:38:30.104000+00:00"/>
    <s v="2022-07-26 10:39:12.945000+00:00"/>
    <m/>
    <s v="Delhi"/>
    <m/>
    <m/>
    <m/>
    <n v="1735"/>
    <m/>
    <m/>
    <m/>
    <m/>
    <m/>
    <m/>
    <m/>
    <m/>
    <m/>
    <m/>
    <m/>
    <s v="IT Services &amp; IT Consulting; Others"/>
    <m/>
    <m/>
    <m/>
    <m/>
    <m/>
    <m/>
    <m/>
    <m/>
    <m/>
    <m/>
    <m/>
    <m/>
    <s v="Mrunmay Jalgaonkar"/>
    <m/>
    <s v="user_g5Yw4Z4XnIbmcGhJO80vdtFdd5ElcDlgYO3q8l82ODn"/>
    <s v="Aditya Binani"/>
    <m/>
    <m/>
    <s v="August"/>
    <s v="Cold Call"/>
    <s v="Naukri.com"/>
    <m/>
    <m/>
    <m/>
    <m/>
    <m/>
    <s v="2022-01-31 05:10:30.680000+00:00"/>
    <s v="2022-10-20 10:25:41.284000+00:00"/>
    <m/>
  </r>
  <r>
    <s v="Anshum Naithani"/>
    <n v="1500000"/>
    <s v="INR"/>
    <n v="0"/>
    <s v="9/15/22"/>
    <s v="Sales"/>
    <s v="stat_kcR4fZg7TU7jjk1jAVua3qGLRS4J5uFayEjK5j02wtv"/>
    <s v="Unqualified"/>
    <n v="0"/>
    <s v="OpportunityStatusType.Lost"/>
    <s v="cont_irC0t68lAMF12B3pd8Y27Gp67h5yuEXEJCuECgafwrA"/>
    <x v="494"/>
    <s v="GPA ren"/>
    <s v="lead_enhNq9C7z8ILJpZ1iWHKF4woGZqrLfti3rooHXSnmrN"/>
    <s v="Bureau Veritas Group"/>
    <s v="Gauri Jori"/>
    <s v="user_GL8PBiV4pvzsQLVHSdZLeMQAQcGjCvLkffg486DHfZJ"/>
    <s v="Anshum Naithani"/>
    <s v="2022-07-15 10:37:02.123000+00:00"/>
    <s v="2022-07-26 10:38:52.821000+00:00"/>
    <m/>
    <s v="Mumbai"/>
    <m/>
    <m/>
    <m/>
    <n v="3548"/>
    <m/>
    <m/>
    <m/>
    <m/>
    <m/>
    <m/>
    <m/>
    <m/>
    <m/>
    <m/>
    <m/>
    <s v="Renewables &amp; Environment"/>
    <m/>
    <m/>
    <m/>
    <m/>
    <m/>
    <m/>
    <m/>
    <m/>
    <m/>
    <m/>
    <m/>
    <m/>
    <s v="Aniket Vahile"/>
    <m/>
    <s v="user_5YHA1ZU4iP896lD1YJehdJcMx7ZEgWCpulT4T2c3pJ3"/>
    <s v="Gauri Jori"/>
    <m/>
    <m/>
    <s v="January; July; March; October; September"/>
    <s v="Cold Call; Gated Content"/>
    <s v="Naukri.com"/>
    <m/>
    <s v="Vaccine inbound"/>
    <m/>
    <m/>
    <m/>
    <s v="2021-05-05 17:46:27.291000+00:00"/>
    <s v="2022-10-14 07:41:10.825000+00:00"/>
    <m/>
  </r>
  <r>
    <s v="Sonal Paithankar"/>
    <n v="2500000"/>
    <s v="INR"/>
    <n v="0"/>
    <d v="2022-10-08T00:00:00"/>
    <s v="Sales"/>
    <s v="stat_kcR4fZg7TU7jjk1jAVua3qGLRS4J5uFayEjK5j02wtv"/>
    <s v="Unqualified"/>
    <n v="0"/>
    <s v="OpportunityStatusType.Lost"/>
    <m/>
    <x v="1"/>
    <s v="GTL"/>
    <s v="lead_KbVaYakYtOwgHYKiMRZweKNAwUfOS8wtMm5yDmDjQWm"/>
    <s v="Velocis Systems"/>
    <s v="Aditya Binani"/>
    <s v="user_Iwn6da5WKkZqwUySK0oUuCb72pFP5WEm4zAb92ijqFe"/>
    <s v="Sonal Paithankar"/>
    <s v="2022-05-30 09:38:45.432000+00:00"/>
    <s v="2022-07-26 10:39:01.034000+00:00"/>
    <m/>
    <s v="Delhi"/>
    <m/>
    <m/>
    <m/>
    <n v="1735"/>
    <m/>
    <m/>
    <m/>
    <m/>
    <m/>
    <m/>
    <m/>
    <m/>
    <m/>
    <m/>
    <m/>
    <s v="IT Services &amp; IT Consulting; Others"/>
    <m/>
    <m/>
    <m/>
    <m/>
    <m/>
    <m/>
    <m/>
    <m/>
    <m/>
    <m/>
    <m/>
    <m/>
    <s v="Mrunmay Jalgaonkar"/>
    <m/>
    <s v="user_g5Yw4Z4XnIbmcGhJO80vdtFdd5ElcDlgYO3q8l82ODn"/>
    <s v="Aditya Binani"/>
    <m/>
    <m/>
    <s v="August"/>
    <s v="Cold Call"/>
    <s v="Naukri.com"/>
    <m/>
    <m/>
    <m/>
    <m/>
    <m/>
    <s v="2022-01-31 05:10:30.680000+00:00"/>
    <s v="2022-10-20 10:25:41.284000+00:00"/>
    <m/>
  </r>
  <r>
    <s v="Sonal Paithankar"/>
    <n v="200000"/>
    <s v="INR"/>
    <n v="0"/>
    <d v="2022-10-08T00:00:00"/>
    <s v="Sales"/>
    <s v="stat_kcR4fZg7TU7jjk1jAVua3qGLRS4J5uFayEjK5j02wtv"/>
    <s v="Unqualified"/>
    <n v="0"/>
    <s v="OpportunityStatusType.Lost"/>
    <m/>
    <x v="1"/>
    <s v="GPA"/>
    <s v="lead_KbVaYakYtOwgHYKiMRZweKNAwUfOS8wtMm5yDmDjQWm"/>
    <s v="Velocis Systems"/>
    <s v="Aditya Binani"/>
    <s v="user_Iwn6da5WKkZqwUySK0oUuCb72pFP5WEm4zAb92ijqFe"/>
    <s v="Sonal Paithankar"/>
    <s v="2022-05-30 09:39:05.733000+00:00"/>
    <s v="2022-07-26 10:38:53.315000+00:00"/>
    <m/>
    <s v="Delhi"/>
    <m/>
    <m/>
    <m/>
    <n v="1735"/>
    <m/>
    <m/>
    <m/>
    <m/>
    <m/>
    <m/>
    <m/>
    <m/>
    <m/>
    <m/>
    <m/>
    <s v="IT Services &amp; IT Consulting; Others"/>
    <m/>
    <m/>
    <m/>
    <m/>
    <m/>
    <m/>
    <m/>
    <m/>
    <m/>
    <m/>
    <m/>
    <m/>
    <s v="Mrunmay Jalgaonkar"/>
    <m/>
    <s v="user_g5Yw4Z4XnIbmcGhJO80vdtFdd5ElcDlgYO3q8l82ODn"/>
    <s v="Aditya Binani"/>
    <m/>
    <m/>
    <s v="August"/>
    <s v="Cold Call"/>
    <s v="Naukri.com"/>
    <m/>
    <m/>
    <m/>
    <m/>
    <m/>
    <s v="2022-01-31 05:10:30.680000+00:00"/>
    <s v="2022-10-20 10:25:41.284000+00:00"/>
    <m/>
  </r>
  <r>
    <s v="Omkar Ghate"/>
    <n v="100000"/>
    <s v="INR"/>
    <n v="0"/>
    <d v="2022-08-08T00:00:00"/>
    <s v="Sales"/>
    <s v="stat_kcR4fZg7TU7jjk1jAVua3qGLRS4J5uFayEjK5j02wtv"/>
    <s v="Unqualified"/>
    <n v="0"/>
    <s v="OpportunityStatusType.Lost"/>
    <s v="cont_pbdYn04Abm2VQj2ScvcUFzlC1FqNFcSC66alJN8tmFh"/>
    <x v="480"/>
    <s v="Nathan Ark Software - GMC Ren"/>
    <s v="lead_NK6lbk9sFivKwlCjxZhs6lmNxqzVG9O2OzLgfYtlLRR"/>
    <s v="MACHINTEL SYSTEMS PRIVATE LIMITED"/>
    <s v="Trupti Suryavanshi"/>
    <s v="user_9SBRjyF0n4iWuhUdqRyQkFhl2J4uyNKhFWvvJEvunX8"/>
    <s v="Omkar Ghate"/>
    <s v="2022-07-22 11:04:10.030000+00:00"/>
    <s v="2022-07-26 09:56:12.266000+00:00"/>
    <m/>
    <s v="Pune"/>
    <m/>
    <m/>
    <m/>
    <n v="263"/>
    <m/>
    <m/>
    <m/>
    <m/>
    <m/>
    <m/>
    <m/>
    <m/>
    <m/>
    <m/>
    <m/>
    <s v="Digital Marketing &amp; Advertising"/>
    <m/>
    <m/>
    <m/>
    <m/>
    <m/>
    <m/>
    <m/>
    <m/>
    <m/>
    <m/>
    <m/>
    <m/>
    <s v="Arunkumar Dubey"/>
    <m/>
    <s v="user_L8E6IFhq6UCzKLHa45LUUTZCznDuyDwFrGaEp9DXiUM"/>
    <s v="Trupti Suryavanshi"/>
    <m/>
    <m/>
    <s v="June"/>
    <s v="Gated Content"/>
    <s v="Naukri.com"/>
    <m/>
    <s v="Employee Wellness Handbook"/>
    <m/>
    <m/>
    <m/>
    <s v="2022-01-07 05:56:43.289000+00:00"/>
    <s v="2022-09-08 11:28:06.862000+00:00"/>
    <s v="GMC"/>
  </r>
  <r>
    <s v="Sreenivas Hatti"/>
    <n v="100000"/>
    <s v="INR"/>
    <n v="0"/>
    <s v="7/31/22"/>
    <s v="Sales"/>
    <s v="stat_kcR4fZg7TU7jjk1jAVua3qGLRS4J5uFayEjK5j02wtv"/>
    <s v="Unqualified"/>
    <n v="0"/>
    <s v="OpportunityStatusType.Lost"/>
    <s v="cont_OKHfOshgHMba7jfNEwkLIPJPGVoAxDZBMuEowcOCu4Z"/>
    <x v="53"/>
    <s v="GPA - July 31st"/>
    <s v="lead_f05PaWe89PcsHMe5tO3vkYrqSEUhPe270yU9E6z8IXI"/>
    <s v="Bal Pharma"/>
    <s v="Daya Gowda"/>
    <s v="user_JjaNBsxmUKBROYZvEahyXgec466W5jQa2pL0NUZ81Lb"/>
    <s v="Sreenivas Hatti"/>
    <s v="2022-07-04 10:06:48.562000+00:00"/>
    <s v="2022-07-26 10:07:48.382000+00:00"/>
    <m/>
    <s v="Bangalore"/>
    <m/>
    <m/>
    <m/>
    <n v="768"/>
    <m/>
    <m/>
    <m/>
    <m/>
    <m/>
    <m/>
    <m/>
    <m/>
    <m/>
    <m/>
    <m/>
    <s v="Manufacturing"/>
    <s v="The Orientals Insurance co"/>
    <m/>
    <m/>
    <m/>
    <m/>
    <m/>
    <m/>
    <m/>
    <m/>
    <m/>
    <m/>
    <m/>
    <s v="Rakesh Nade"/>
    <m/>
    <s v="user_ojX3B6giQCeKnOjqd4gdwXUl0CqqHMXNORvxR6POXn6"/>
    <s v="Abhishek Chauhan"/>
    <m/>
    <m/>
    <s v="July; September"/>
    <s v="Cold Call"/>
    <m/>
    <m/>
    <m/>
    <m/>
    <m/>
    <m/>
    <s v="2022-04-19 08:55:35.653000+00:00"/>
    <s v="2022-10-13 07:43:54.382000+00:00"/>
    <m/>
  </r>
  <r>
    <s v="Omkar Ghate"/>
    <n v="50000"/>
    <s v="INR"/>
    <n v="0"/>
    <d v="2022-08-08T00:00:00"/>
    <s v="Sales"/>
    <s v="stat_kcR4fZg7TU7jjk1jAVua3qGLRS4J5uFayEjK5j02wtv"/>
    <s v="Unqualified"/>
    <n v="0"/>
    <s v="OpportunityStatusType.Lost"/>
    <s v="cont_pbdYn04Abm2VQj2ScvcUFzlC1FqNFcSC66alJN8tmFh"/>
    <x v="480"/>
    <s v="Machintel Systems P. L. - GPA ren"/>
    <s v="lead_NK6lbk9sFivKwlCjxZhs6lmNxqzVG9O2OzLgfYtlLRR"/>
    <s v="MACHINTEL SYSTEMS PRIVATE LIMITED"/>
    <s v="Trupti Suryavanshi"/>
    <s v="user_9SBRjyF0n4iWuhUdqRyQkFhl2J4uyNKhFWvvJEvunX8"/>
    <s v="Omkar Ghate"/>
    <s v="2022-07-22 11:03:15.285000+00:00"/>
    <s v="2022-07-26 09:56:03.257000+00:00"/>
    <m/>
    <s v="Pune"/>
    <m/>
    <m/>
    <m/>
    <n v="263"/>
    <m/>
    <m/>
    <m/>
    <m/>
    <m/>
    <m/>
    <m/>
    <m/>
    <m/>
    <m/>
    <m/>
    <s v="Digital Marketing &amp; Advertising"/>
    <m/>
    <m/>
    <m/>
    <m/>
    <m/>
    <m/>
    <m/>
    <m/>
    <m/>
    <m/>
    <m/>
    <m/>
    <s v="Arunkumar Dubey"/>
    <m/>
    <s v="user_L8E6IFhq6UCzKLHa45LUUTZCznDuyDwFrGaEp9DXiUM"/>
    <s v="Trupti Suryavanshi"/>
    <m/>
    <m/>
    <s v="June"/>
    <s v="Gated Content"/>
    <s v="Naukri.com"/>
    <m/>
    <s v="Employee Wellness Handbook"/>
    <m/>
    <m/>
    <m/>
    <s v="2022-01-07 05:56:43.289000+00:00"/>
    <s v="2022-09-08 11:28:06.862000+00:00"/>
    <s v="GPA"/>
  </r>
  <r>
    <s v="Omkar Ghate"/>
    <n v="480704"/>
    <s v="INR"/>
    <n v="0"/>
    <s v="7/15/22"/>
    <s v="Sales"/>
    <s v="stat_kcR4fZg7TU7jjk1jAVua3qGLRS4J5uFayEjK5j02wtv"/>
    <s v="Unqualified"/>
    <n v="0"/>
    <s v="OpportunityStatusType.Lost"/>
    <m/>
    <x v="1"/>
    <m/>
    <s v="lead_8JpT9LCJyd0QUAhApcldhDE2cpI8NhEh92XDTKWad4N"/>
    <s v="SRtekBox"/>
    <s v="Satyajit Chati"/>
    <s v="user_9SBRjyF0n4iWuhUdqRyQkFhl2J4uyNKhFWvvJEvunX8"/>
    <s v="Omkar Ghate"/>
    <s v="2022-05-13 08:05:05.692000+00:00"/>
    <s v="2022-07-26 09:09:13.721000+00:00"/>
    <m/>
    <s v="Bangalore"/>
    <m/>
    <s v="2021-06-11 13:21:43+00:00"/>
    <m/>
    <n v="110"/>
    <m/>
    <m/>
    <m/>
    <m/>
    <m/>
    <m/>
    <m/>
    <m/>
    <m/>
    <m/>
    <m/>
    <m/>
    <m/>
    <m/>
    <m/>
    <m/>
    <m/>
    <m/>
    <m/>
    <m/>
    <m/>
    <m/>
    <m/>
    <m/>
    <m/>
    <m/>
    <s v="user_5IQTpX6DsnoeoDfxqzqojpVoQLXPh68nhDjLS5ETjYj"/>
    <s v="Satyajit Chati"/>
    <m/>
    <m/>
    <s v="July"/>
    <s v="Inbound"/>
    <s v="Inbound via website"/>
    <m/>
    <s v="Employee Count 50"/>
    <m/>
    <m/>
    <m/>
    <s v="2021-06-11 13:23:44.271000+00:00"/>
    <s v="2022-09-27 04:50:14.777000+00:00"/>
    <m/>
  </r>
  <r>
    <s v="Omkar Ghate"/>
    <n v="1800000"/>
    <s v="INR"/>
    <n v="0"/>
    <d v="2022-08-08T00:00:00"/>
    <s v="Sales"/>
    <s v="stat_kcR4fZg7TU7jjk1jAVua3qGLRS4J5uFayEjK5j02wtv"/>
    <s v="Unqualified"/>
    <n v="0"/>
    <s v="OpportunityStatusType.Lost"/>
    <s v="cont_pbdYn04Abm2VQj2ScvcUFzlC1FqNFcSC66alJN8tmFh"/>
    <x v="480"/>
    <s v="Machintel Systems P. L. - GMC Renewal"/>
    <s v="lead_NK6lbk9sFivKwlCjxZhs6lmNxqzVG9O2OzLgfYtlLRR"/>
    <s v="MACHINTEL SYSTEMS PRIVATE LIMITED"/>
    <s v="Trupti Suryavanshi"/>
    <s v="user_9SBRjyF0n4iWuhUdqRyQkFhl2J4uyNKhFWvvJEvunX8"/>
    <s v="Omkar Ghate"/>
    <s v="2022-07-22 11:02:32.788000+00:00"/>
    <s v="2022-07-26 09:55:41.226000+00:00"/>
    <m/>
    <s v="Pune"/>
    <m/>
    <m/>
    <m/>
    <n v="263"/>
    <m/>
    <m/>
    <m/>
    <m/>
    <m/>
    <m/>
    <m/>
    <m/>
    <m/>
    <m/>
    <m/>
    <s v="Digital Marketing &amp; Advertising"/>
    <m/>
    <m/>
    <m/>
    <m/>
    <m/>
    <m/>
    <m/>
    <m/>
    <m/>
    <m/>
    <m/>
    <m/>
    <s v="Arunkumar Dubey"/>
    <m/>
    <s v="user_L8E6IFhq6UCzKLHa45LUUTZCznDuyDwFrGaEp9DXiUM"/>
    <s v="Trupti Suryavanshi"/>
    <m/>
    <m/>
    <s v="June"/>
    <s v="Gated Content"/>
    <s v="Naukri.com"/>
    <m/>
    <s v="Employee Wellness Handbook"/>
    <m/>
    <m/>
    <m/>
    <s v="2022-01-07 05:56:43.289000+00:00"/>
    <s v="2022-09-08 11:28:06.862000+00:00"/>
    <s v="GMC"/>
  </r>
  <r>
    <s v="Omkar Ghate"/>
    <n v="600000"/>
    <s v="INR"/>
    <n v="0"/>
    <s v="8/31/22"/>
    <s v="Sales"/>
    <s v="stat_kcR4fZg7TU7jjk1jAVua3qGLRS4J5uFayEjK5j02wtv"/>
    <s v="Unqualified"/>
    <n v="0"/>
    <s v="OpportunityStatusType.Lost"/>
    <m/>
    <x v="1"/>
    <m/>
    <s v="lead_Y8FGvwFWLZwpILQEzqKHq1tnHAx5bkdO9MpWx42jiz2"/>
    <s v="mamasaheb khandge school"/>
    <s v="Prajakta Sahastrabudhe"/>
    <s v="user_9SBRjyF0n4iWuhUdqRyQkFhl2J4uyNKhFWvvJEvunX8"/>
    <s v="Omkar Ghate"/>
    <s v="2022-06-04 07:45:26.688000+00:00"/>
    <s v="2022-07-26 09:07:42.735000+00:00"/>
    <m/>
    <s v="Pune"/>
    <m/>
    <m/>
    <m/>
    <n v="500"/>
    <m/>
    <m/>
    <m/>
    <m/>
    <m/>
    <m/>
    <m/>
    <m/>
    <m/>
    <m/>
    <m/>
    <s v="Education"/>
    <m/>
    <m/>
    <m/>
    <m/>
    <m/>
    <m/>
    <m/>
    <m/>
    <m/>
    <m/>
    <m/>
    <m/>
    <s v="Yogesh Paigude"/>
    <m/>
    <s v="user_6hRQhcoLhZEDUBYaw3vS7rv6T5582sGfXq4jNRqTfUU"/>
    <s v="Aishwarya Nyayadhish"/>
    <m/>
    <m/>
    <m/>
    <s v="Cold Call"/>
    <m/>
    <m/>
    <m/>
    <m/>
    <m/>
    <m/>
    <s v="2022-06-04 07:44:30.118000+00:00"/>
    <s v="2022-08-30 06:57:11.505000+00:00"/>
    <m/>
  </r>
  <r>
    <s v="Chetan Kumar"/>
    <n v="1500000"/>
    <s v="INR"/>
    <n v="0"/>
    <s v="7/27/22"/>
    <s v="Sales"/>
    <s v="stat_kcR4fZg7TU7jjk1jAVua3qGLRS4J5uFayEjK5j02wtv"/>
    <s v="Unqualified"/>
    <n v="0"/>
    <s v="OpportunityStatusType.Lost"/>
    <m/>
    <x v="1"/>
    <s v="GMC Renewal"/>
    <s v="lead_EERqMJHpsGhP9CEDnw5RldFMEahXVhoxubX2BQYH0Ro"/>
    <s v="Eurobond"/>
    <s v="Pranav Kenjale"/>
    <s v="user_hAuUqCTCw5r4tCUrswIWPSW7LJ1XIBbttZVmJkxmzGq"/>
    <s v="Chetan Kumar"/>
    <s v="2022-06-09 11:55:02.070000+00:00"/>
    <s v="2022-07-26 08:05:54.430000+00:00"/>
    <m/>
    <s v="Mumbai"/>
    <m/>
    <s v="2021-04-20 05:20:37+00:00"/>
    <m/>
    <n v="119"/>
    <m/>
    <m/>
    <m/>
    <m/>
    <m/>
    <m/>
    <m/>
    <s v="PAID_SOCIAL"/>
    <m/>
    <m/>
    <m/>
    <s v="Others"/>
    <m/>
    <m/>
    <m/>
    <m/>
    <m/>
    <m/>
    <m/>
    <m/>
    <m/>
    <m/>
    <m/>
    <m/>
    <m/>
    <m/>
    <s v="user_x9AtbGLhDmWYC9XAmYdfwBt9yiXbgMhBuZpIoFuN8Cd"/>
    <s v="Pranav Kenjale"/>
    <s v="Anjali Nishu"/>
    <m/>
    <s v="July"/>
    <s v="Gated Content; Inbound"/>
    <s v="Inbound via website"/>
    <m/>
    <s v="Vaccine inbound"/>
    <m/>
    <m/>
    <m/>
    <s v="2021-04-20 05:21:48.340000+00:00"/>
    <s v="2022-08-17 05:19:21.510000+00:00"/>
    <m/>
  </r>
  <r>
    <s v="Sreenivas Hatti"/>
    <n v="1000000"/>
    <s v="INR"/>
    <n v="0"/>
    <d v="2022-11-07T00:00:00"/>
    <s v="Sales"/>
    <s v="stat_kcR4fZg7TU7jjk1jAVua3qGLRS4J5uFayEjK5j02wtv"/>
    <s v="Unqualified"/>
    <n v="0"/>
    <s v="OpportunityStatusType.Lost"/>
    <s v="cont_2s9rH4onuxNNUZpcbJcDMzS4D0wUBo4IIbtwrygiq7W"/>
    <x v="495"/>
    <s v="GMC Aug Renewal"/>
    <s v="lead_Dgj00hljoGLzgQ6lodMOxJSDCMtm7pWz5Ul5oJXEI0O"/>
    <s v="Hombale Group"/>
    <s v="Vikas Raj"/>
    <s v="user_JjaNBsxmUKBROYZvEahyXgec466W5jQa2pL0NUZ81Lb"/>
    <s v="Sreenivas Hatti"/>
    <s v="2022-07-11 05:23:10.815000+00:00"/>
    <s v="2022-07-26 08:34:39.576000+00:00"/>
    <m/>
    <s v="Bangalore"/>
    <m/>
    <m/>
    <m/>
    <n v="101"/>
    <m/>
    <m/>
    <m/>
    <m/>
    <m/>
    <m/>
    <m/>
    <m/>
    <m/>
    <m/>
    <m/>
    <s v="Construction &amp; Real Estate"/>
    <m/>
    <m/>
    <m/>
    <m/>
    <m/>
    <m/>
    <m/>
    <m/>
    <m/>
    <m/>
    <m/>
    <m/>
    <s v="Prashant Abhang"/>
    <m/>
    <s v="user_BtmkQ6xvtDyCMLstiH7YmmQURsFQdjarGcnSBd9UgEk"/>
    <s v="Vikas Raj"/>
    <m/>
    <m/>
    <s v="August"/>
    <s v="Cold Call"/>
    <m/>
    <m/>
    <m/>
    <m/>
    <m/>
    <m/>
    <s v="2022-04-19 08:55:34.601000+00:00"/>
    <s v="2022-09-25 14:20:16.673000+00:00"/>
    <m/>
  </r>
  <r>
    <s v="Sreenivas Hatti"/>
    <n v="1000000"/>
    <s v="INR"/>
    <n v="0"/>
    <d v="2022-08-07T00:00:00"/>
    <s v="Sales"/>
    <s v="stat_kcR4fZg7TU7jjk1jAVua3qGLRS4J5uFayEjK5j02wtv"/>
    <s v="Unqualified"/>
    <n v="0"/>
    <s v="OpportunityStatusType.Lost"/>
    <m/>
    <x v="1"/>
    <s v="GMC Renewal July, call him on 8 June for timing conformation."/>
    <s v="lead_Dgj00hljoGLzgQ6lodMOxJSDCMtm7pWz5Ul5oJXEI0O"/>
    <s v="Hombale Group"/>
    <s v="Vikas Raj"/>
    <s v="user_JjaNBsxmUKBROYZvEahyXgec466W5jQa2pL0NUZ81Lb"/>
    <s v="Sreenivas Hatti"/>
    <s v="2022-07-04 09:47:46.410000+00:00"/>
    <s v="2022-07-26 08:34:43.501000+00:00"/>
    <m/>
    <s v="Bangalore"/>
    <m/>
    <m/>
    <m/>
    <n v="101"/>
    <m/>
    <m/>
    <m/>
    <m/>
    <m/>
    <m/>
    <m/>
    <m/>
    <m/>
    <m/>
    <m/>
    <s v="Construction &amp; Real Estate"/>
    <m/>
    <m/>
    <m/>
    <m/>
    <m/>
    <m/>
    <m/>
    <m/>
    <m/>
    <m/>
    <m/>
    <m/>
    <s v="Prashant Abhang"/>
    <m/>
    <s v="user_BtmkQ6xvtDyCMLstiH7YmmQURsFQdjarGcnSBd9UgEk"/>
    <s v="Vikas Raj"/>
    <m/>
    <m/>
    <s v="August"/>
    <s v="Cold Call"/>
    <m/>
    <m/>
    <m/>
    <m/>
    <m/>
    <m/>
    <s v="2022-04-19 08:55:34.601000+00:00"/>
    <s v="2022-09-25 14:20:16.673000+00:00"/>
    <m/>
  </r>
  <r>
    <s v="Vivek Singh"/>
    <n v="300000"/>
    <s v="INR"/>
    <n v="0"/>
    <s v="7/26/22"/>
    <s v="Sales"/>
    <s v="stat_kcR4fZg7TU7jjk1jAVua3qGLRS4J5uFayEjK5j02wtv"/>
    <s v="Unqualified"/>
    <n v="0"/>
    <s v="OpportunityStatusType.Lost"/>
    <s v="cont_7YlkyvitmXkXF1TA4rtwBt7gY9SPaUZTPYhm1SU2Eun"/>
    <x v="496"/>
    <m/>
    <s v="lead_RlWDnw7ezOVQmuGQHfW52VZTTBPV6ENVklrP1WG0dW6"/>
    <s v="Cloudthing India Pvt Ltd"/>
    <s v="Sarvesh Pawar"/>
    <s v="user_6dalmZ7hmWD47jhCVGdU1SSEcFMsz9rWtW2jPORgJvj"/>
    <s v="Vivek Singh"/>
    <s v="2022-07-07 09:23:29.777000+00:00"/>
    <s v="2022-07-26 07:45:17.293000+00:00"/>
    <m/>
    <s v="Bangalore"/>
    <m/>
    <m/>
    <m/>
    <n v="200"/>
    <m/>
    <m/>
    <m/>
    <m/>
    <m/>
    <m/>
    <m/>
    <s v="PAID_SOCIAL"/>
    <m/>
    <m/>
    <m/>
    <m/>
    <s v="United India Insurance company"/>
    <m/>
    <m/>
    <m/>
    <m/>
    <m/>
    <m/>
    <m/>
    <m/>
    <m/>
    <m/>
    <m/>
    <m/>
    <m/>
    <s v="user_A8KOTZADnUtEQOLt4nSLAmteNStuGh80js75RYjrXVt"/>
    <s v="Sarvesh Pawar"/>
    <m/>
    <m/>
    <s v="July"/>
    <s v="Gated Content"/>
    <m/>
    <s v="3 lacs"/>
    <s v="Employee Wellness Handbook"/>
    <m/>
    <m/>
    <s v="Medi Assist"/>
    <s v="2022-03-25 12:09:59.399000+00:00"/>
    <s v="2022-08-02 10:42:27.660000+00:00"/>
    <s v="Covid"/>
  </r>
  <r>
    <s v="Sreenivas Hatti"/>
    <n v="1000000"/>
    <s v="INR"/>
    <n v="0"/>
    <s v="7/30/22"/>
    <s v="Sales"/>
    <s v="stat_kcR4fZg7TU7jjk1jAVua3qGLRS4J5uFayEjK5j02wtv"/>
    <s v="Unqualified"/>
    <n v="0"/>
    <s v="OpportunityStatusType.Lost"/>
    <s v="cont_pgL1Sxib3nIS9ijD3fvCUvcHi61WN2y2d1yU37IaZ7T"/>
    <x v="497"/>
    <s v="GMC"/>
    <s v="lead_xqCtd11Se2dr78oCaW4ze9zQ9musUWvU9jNH6MUL5bH"/>
    <s v="BORQS Software Solutions"/>
    <s v="Daya Gowda"/>
    <s v="user_JjaNBsxmUKBROYZvEahyXgec466W5jQa2pL0NUZ81Lb"/>
    <s v="Sreenivas Hatti"/>
    <s v="2022-05-16 12:41:44.718000+00:00"/>
    <s v="2022-07-26 07:55:35.958000+00:00"/>
    <m/>
    <s v="Bangalore"/>
    <m/>
    <m/>
    <m/>
    <n v="185"/>
    <m/>
    <m/>
    <m/>
    <m/>
    <m/>
    <m/>
    <m/>
    <m/>
    <m/>
    <m/>
    <m/>
    <s v="IT Services &amp; IT Consulting"/>
    <m/>
    <m/>
    <m/>
    <m/>
    <m/>
    <m/>
    <m/>
    <m/>
    <m/>
    <m/>
    <m/>
    <m/>
    <s v="Prashant Abhang"/>
    <m/>
    <s v="user_encRk5bIEFN6ZA11h4WH2AdZTiZpogLSlMIaj0E30SZ"/>
    <s v="Daya Gowda"/>
    <m/>
    <m/>
    <s v="July"/>
    <s v="Cold Call"/>
    <m/>
    <m/>
    <m/>
    <m/>
    <m/>
    <m/>
    <s v="2022-05-06 10:48:26.407000+00:00"/>
    <s v="2022-07-26 07:55:36.007000+00:00"/>
    <m/>
  </r>
  <r>
    <s v="Abhiroop Ganguly"/>
    <n v="300000"/>
    <s v="INR"/>
    <n v="0"/>
    <s v="7/31/22"/>
    <s v="Sales"/>
    <s v="stat_kcR4fZg7TU7jjk1jAVua3qGLRS4J5uFayEjK5j02wtv"/>
    <s v="Unqualified"/>
    <n v="0"/>
    <s v="OpportunityStatusType.Lost"/>
    <s v="cont_HY9YRsH9xd2dH2cKO1NvXOyb42Nth4ZY9MTNo8DcmND"/>
    <x v="462"/>
    <s v="Loop Membership"/>
    <s v="lead_VVxWfa1K7gnB6dkSWHtm3gp1GT3pKmxv0TT8Dd5TZfl"/>
    <s v="Systems Plus transformations"/>
    <s v="Gauri Jori"/>
    <s v="user_U27GK6WjhLhUhi1EDKXV57xMpn8n8DMIOjci1q3UReZ"/>
    <s v="Abhiroop Ganguly"/>
    <s v="2022-05-11 12:33:47.417000+00:00"/>
    <s v="2022-07-26 08:01:41.502000+00:00"/>
    <m/>
    <s v="Pune"/>
    <m/>
    <s v="2020-08-14 08:05:16+00:00"/>
    <m/>
    <n v="407"/>
    <m/>
    <m/>
    <m/>
    <m/>
    <m/>
    <m/>
    <m/>
    <m/>
    <m/>
    <m/>
    <m/>
    <s v="IT Services &amp; IT Consulting"/>
    <m/>
    <m/>
    <m/>
    <m/>
    <m/>
    <m/>
    <m/>
    <m/>
    <m/>
    <m/>
    <m/>
    <m/>
    <s v="Prashant Abhang"/>
    <m/>
    <s v="user_5YHA1ZU4iP896lD1YJehdJcMx7ZEgWCpulT4T2c3pJ3"/>
    <s v="Gauri Jori"/>
    <s v="Snehal Mane"/>
    <m/>
    <s v="July"/>
    <s v="Cold Call"/>
    <s v="Lusha"/>
    <m/>
    <s v="Glengarry"/>
    <m/>
    <m/>
    <m/>
    <s v="2020-12-06 09:46:31.329000+00:00"/>
    <s v="2022-10-20 12:31:28.939000+00:00"/>
    <m/>
  </r>
  <r>
    <s v="Vivek Singh"/>
    <n v="2000000"/>
    <s v="INR"/>
    <n v="0"/>
    <s v="7/26/22"/>
    <s v="Sales"/>
    <s v="stat_kcR4fZg7TU7jjk1jAVua3qGLRS4J5uFayEjK5j02wtv"/>
    <s v="Unqualified"/>
    <n v="0"/>
    <s v="OpportunityStatusType.Lost"/>
    <s v="cont_7YlkyvitmXkXF1TA4rtwBt7gY9SPaUZTPYhm1SU2Eun"/>
    <x v="496"/>
    <m/>
    <s v="lead_RlWDnw7ezOVQmuGQHfW52VZTTBPV6ENVklrP1WG0dW6"/>
    <s v="Cloudthing India Pvt Ltd"/>
    <s v="Sarvesh Pawar"/>
    <s v="user_6dalmZ7hmWD47jhCVGdU1SSEcFMsz9rWtW2jPORgJvj"/>
    <s v="Vivek Singh"/>
    <s v="2022-07-07 09:22:32.594000+00:00"/>
    <s v="2022-07-26 07:45:02.287000+00:00"/>
    <m/>
    <s v="Bangalore"/>
    <m/>
    <m/>
    <m/>
    <n v="200"/>
    <m/>
    <m/>
    <m/>
    <m/>
    <m/>
    <m/>
    <m/>
    <s v="PAID_SOCIAL"/>
    <m/>
    <m/>
    <m/>
    <m/>
    <s v="United India Insurance company"/>
    <m/>
    <m/>
    <m/>
    <m/>
    <m/>
    <m/>
    <m/>
    <m/>
    <m/>
    <m/>
    <m/>
    <m/>
    <m/>
    <s v="user_A8KOTZADnUtEQOLt4nSLAmteNStuGh80js75RYjrXVt"/>
    <s v="Sarvesh Pawar"/>
    <m/>
    <m/>
    <s v="July"/>
    <s v="Gated Content"/>
    <m/>
    <s v="3 lacs"/>
    <s v="Employee Wellness Handbook"/>
    <m/>
    <m/>
    <s v="Medi Assist"/>
    <s v="2022-03-25 12:09:59.399000+00:00"/>
    <s v="2022-08-02 10:42:27.660000+00:00"/>
    <s v="GMC"/>
  </r>
  <r>
    <s v="Vivek Singh"/>
    <n v="5000000"/>
    <s v="INR"/>
    <n v="0"/>
    <s v="7/25/22"/>
    <s v="Sales"/>
    <s v="stat_1hn9nRJaLbI53NxPuSQgo90kRpbpKsFlwN4oEGNUTdO"/>
    <s v="Lost"/>
    <n v="0"/>
    <s v="OpportunityStatusType.Lost"/>
    <s v="cont_XlJNslV3efnIB9JgGGDt0v82TJBqtK9ygjqOdc6QpNH"/>
    <x v="498"/>
    <s v="GMC - 25th July 500 employees self 1+5 stenhouse oriental tpa - mediassist adminstrative process is a pain point"/>
    <s v="lead_97JmpLGoqmzGdHs1msSBkZP2dgz3ySNA0X9hN38tEMj"/>
    <s v="Design Cafe"/>
    <s v="Daya Gowda"/>
    <s v="user_6dalmZ7hmWD47jhCVGdU1SSEcFMsz9rWtW2jPORgJvj"/>
    <s v="Vivek Singh"/>
    <s v="2022-07-12 12:24:45.446000+00:00"/>
    <s v="2022-07-26 07:44:02.977000+00:00"/>
    <m/>
    <s v="Bangalore"/>
    <m/>
    <m/>
    <m/>
    <n v="650"/>
    <m/>
    <m/>
    <m/>
    <m/>
    <m/>
    <m/>
    <m/>
    <s v="PAID_SOCIAL"/>
    <m/>
    <m/>
    <m/>
    <s v="Consumer Goods &amp; Electronics"/>
    <m/>
    <m/>
    <m/>
    <m/>
    <m/>
    <m/>
    <m/>
    <m/>
    <m/>
    <m/>
    <m/>
    <m/>
    <s v="Rakesh Nade"/>
    <m/>
    <s v="user_encRk5bIEFN6ZA11h4WH2AdZTiZpogLSlMIaj0E30SZ"/>
    <s v="Daya Gowda"/>
    <m/>
    <m/>
    <s v="July"/>
    <s v="Cold Call; Gated Content"/>
    <m/>
    <m/>
    <s v="Employee Engagement Handbook"/>
    <m/>
    <m/>
    <m/>
    <s v="2022-04-03 18:11:14.789000+00:00"/>
    <s v="2022-09-30 04:50:13.845000+00:00"/>
    <m/>
  </r>
  <r>
    <s v="Vivek Singh"/>
    <n v="75000"/>
    <s v="INR"/>
    <n v="0"/>
    <s v="7/26/22"/>
    <s v="Sales"/>
    <s v="stat_kcR4fZg7TU7jjk1jAVua3qGLRS4J5uFayEjK5j02wtv"/>
    <s v="Unqualified"/>
    <n v="0"/>
    <s v="OpportunityStatusType.Lost"/>
    <s v="cont_7YlkyvitmXkXF1TA4rtwBt7gY9SPaUZTPYhm1SU2Eun"/>
    <x v="496"/>
    <m/>
    <s v="lead_RlWDnw7ezOVQmuGQHfW52VZTTBPV6ENVklrP1WG0dW6"/>
    <s v="Cloudthing India Pvt Ltd"/>
    <s v="Sarvesh Pawar"/>
    <s v="user_6dalmZ7hmWD47jhCVGdU1SSEcFMsz9rWtW2jPORgJvj"/>
    <s v="Vivek Singh"/>
    <s v="2022-07-07 09:22:59.787000+00:00"/>
    <s v="2022-07-26 07:45:11.244000+00:00"/>
    <m/>
    <s v="Bangalore"/>
    <m/>
    <m/>
    <m/>
    <n v="200"/>
    <m/>
    <m/>
    <m/>
    <m/>
    <m/>
    <m/>
    <m/>
    <s v="PAID_SOCIAL"/>
    <m/>
    <m/>
    <m/>
    <m/>
    <s v="United India Insurance company"/>
    <m/>
    <m/>
    <m/>
    <m/>
    <m/>
    <m/>
    <m/>
    <m/>
    <m/>
    <m/>
    <m/>
    <m/>
    <m/>
    <s v="user_A8KOTZADnUtEQOLt4nSLAmteNStuGh80js75RYjrXVt"/>
    <s v="Sarvesh Pawar"/>
    <m/>
    <m/>
    <s v="July"/>
    <s v="Gated Content"/>
    <m/>
    <s v="3 lacs"/>
    <s v="Employee Wellness Handbook"/>
    <m/>
    <m/>
    <s v="Medi Assist"/>
    <s v="2022-03-25 12:09:59.399000+00:00"/>
    <s v="2022-08-02 10:42:27.660000+00:00"/>
    <s v="GPA"/>
  </r>
  <r>
    <s v="Manish Balpande"/>
    <n v="45653"/>
    <s v="INR"/>
    <n v="100"/>
    <s v="7/26/22"/>
    <s v="Sales"/>
    <s v="stat_OZRiD1474QRJIpvnjHCZfiIvKcVD6mIKSSTzg8SwDVx"/>
    <s v="Won- Payment Completed"/>
    <n v="1"/>
    <s v="OpportunityStatusType.Won"/>
    <s v="cont_gj1Khy5di7KsIx3QJYREMeuyIGT2rtvP5Fd9FUmgxC8"/>
    <x v="499"/>
    <m/>
    <s v="lead_BkpcouX2A2ITTGCznsg4gjibmjzwF0rqTim7vLuKu2m"/>
    <s v="Insight Print Communications"/>
    <s v="Sarvesh Pawar"/>
    <s v="user_8jx3L2CDfrbzNnwYUv6Plfha6VxaSGsqcbTXR3sIBZi"/>
    <s v="Manish Balpande"/>
    <s v="2022-07-25 08:05:38.613000+00:00"/>
    <s v="2022-07-26 04:52:00.772000+00:00"/>
    <m/>
    <s v="Delhi"/>
    <m/>
    <m/>
    <m/>
    <n v="161"/>
    <m/>
    <m/>
    <m/>
    <m/>
    <m/>
    <m/>
    <m/>
    <m/>
    <m/>
    <m/>
    <m/>
    <s v="Others"/>
    <m/>
    <m/>
    <m/>
    <m/>
    <m/>
    <m/>
    <m/>
    <m/>
    <m/>
    <m/>
    <m/>
    <m/>
    <m/>
    <m/>
    <s v="user_A8KOTZADnUtEQOLt4nSLAmteNStuGh80js75RYjrXVt"/>
    <s v="Sarvesh Pawar"/>
    <s v="Snehal Mane"/>
    <m/>
    <s v="July; May"/>
    <s v="Gated Content"/>
    <m/>
    <m/>
    <s v="Downloaded the guide: Employee Wellness Handbook"/>
    <m/>
    <m/>
    <m/>
    <s v="2021-12-16 05:17:30.381000+00:00"/>
    <s v="2022-10-17 06:26:02.553000+00:00"/>
    <s v="GPA"/>
  </r>
  <r>
    <s v="Vivek Singh"/>
    <n v="100000"/>
    <s v="INR"/>
    <n v="0"/>
    <s v="7/25/22"/>
    <s v="Sales"/>
    <s v="stat_1hn9nRJaLbI53NxPuSQgo90kRpbpKsFlwN4oEGNUTdO"/>
    <s v="Lost"/>
    <n v="0"/>
    <s v="OpportunityStatusType.Lost"/>
    <s v="cont_XlJNslV3efnIB9JgGGDt0v82TJBqtK9ygjqOdc6QpNH"/>
    <x v="498"/>
    <s v="GPA"/>
    <s v="lead_97JmpLGoqmzGdHs1msSBkZP2dgz3ySNA0X9hN38tEMj"/>
    <s v="Design Cafe"/>
    <s v="Daya Gowda"/>
    <s v="user_6dalmZ7hmWD47jhCVGdU1SSEcFMsz9rWtW2jPORgJvj"/>
    <s v="Vivek Singh"/>
    <s v="2022-07-13 13:23:40.018000+00:00"/>
    <s v="2022-07-26 07:43:28.251000+00:00"/>
    <m/>
    <s v="Bangalore"/>
    <m/>
    <m/>
    <m/>
    <n v="650"/>
    <m/>
    <m/>
    <m/>
    <m/>
    <m/>
    <m/>
    <m/>
    <s v="PAID_SOCIAL"/>
    <m/>
    <m/>
    <m/>
    <s v="Consumer Goods &amp; Electronics"/>
    <m/>
    <m/>
    <m/>
    <m/>
    <m/>
    <m/>
    <m/>
    <m/>
    <m/>
    <m/>
    <m/>
    <m/>
    <s v="Rakesh Nade"/>
    <m/>
    <s v="user_encRk5bIEFN6ZA11h4WH2AdZTiZpogLSlMIaj0E30SZ"/>
    <s v="Daya Gowda"/>
    <m/>
    <m/>
    <s v="July"/>
    <s v="Cold Call; Gated Content"/>
    <m/>
    <m/>
    <s v="Employee Engagement Handbook"/>
    <m/>
    <m/>
    <m/>
    <s v="2022-04-03 18:11:14.789000+00:00"/>
    <s v="2022-09-30 04:50:13.845000+00:00"/>
    <m/>
  </r>
  <r>
    <s v="Pooja Gawas"/>
    <n v="6000000"/>
    <s v="INR"/>
    <n v="0"/>
    <s v="7/29/22"/>
    <s v="Sales"/>
    <s v="stat_kcR4fZg7TU7jjk1jAVua3qGLRS4J5uFayEjK5j02wtv"/>
    <s v="Unqualified"/>
    <n v="0"/>
    <s v="OpportunityStatusType.Lost"/>
    <s v="cont_YXCuBq74LcB2xgcA8L7ZWjPHUur8HPob7ArWFXfxY9E"/>
    <x v="500"/>
    <s v="Spoke to Akkshhey - Still collating data. Also unsure what the renewal date is. Hence unqualified."/>
    <s v="lead_S6vg5P7p9D3XO3u8VeydT4DwbEIzwcgdWP5GVsrgruM"/>
    <s v="iSON Xperiences"/>
    <s v="Ankita Pingale"/>
    <s v="user_KLETV1op4MIjvKQ12xGsWi23CuPjDE6PT29nwG6T3MY"/>
    <s v="Pooja Gawas"/>
    <s v="2022-07-14 11:50:41.326000+00:00"/>
    <s v="2022-07-26 07:30:42.512000+00:00"/>
    <m/>
    <s v="Pune"/>
    <m/>
    <m/>
    <m/>
    <n v="600"/>
    <m/>
    <m/>
    <m/>
    <m/>
    <m/>
    <m/>
    <m/>
    <m/>
    <m/>
    <m/>
    <m/>
    <s v="Outsourcing and Offshoring Consulting"/>
    <m/>
    <m/>
    <m/>
    <m/>
    <m/>
    <m/>
    <m/>
    <m/>
    <m/>
    <m/>
    <m/>
    <m/>
    <s v="Jithendra Goalla; Sakshi Soni"/>
    <m/>
    <s v="user_1z3bdwgjF9RILRmuQPeXXGoPhafSi1mEgyb4l5sVEvN"/>
    <s v="Ankita Pingale"/>
    <m/>
    <m/>
    <s v="April; July"/>
    <s v="Cold Call"/>
    <s v="Naukri.com"/>
    <m/>
    <m/>
    <m/>
    <m/>
    <m/>
    <s v="2022-05-30 13:17:32.193000+00:00"/>
    <s v="2022-09-01 14:08:22.200000+00:00"/>
    <s v="GMC"/>
  </r>
  <r>
    <s v="Navin Panjwani"/>
    <n v="10000"/>
    <s v="INR"/>
    <n v="0"/>
    <s v="7/31/22"/>
    <s v="Sales"/>
    <s v="stat_kcR4fZg7TU7jjk1jAVua3qGLRS4J5uFayEjK5j02wtv"/>
    <s v="Unqualified"/>
    <n v="0"/>
    <s v="OpportunityStatusType.Lost"/>
    <s v="cont_HS6UFHczRo7bDmuTeL52Bi5VxnYSERm9iTOCMgLwoDG"/>
    <x v="501"/>
    <m/>
    <s v="lead_0yWVF4hEaElTuruAFAzWIt4CoaOY203f1F9oE3VsC32"/>
    <s v="Paloma Turning Co Pvt. Ltd"/>
    <s v="Prateek Wadhwa"/>
    <s v="user_sD3YjSs92XKUfD0OPHeo886g6tW6aCM0iUhX5VVUuJi"/>
    <s v="Navin Panjwani"/>
    <s v="2022-05-24 11:44:37.283000+00:00"/>
    <s v="2022-07-25 12:59:42.151000+00:00"/>
    <m/>
    <s v="Bangalore"/>
    <m/>
    <m/>
    <m/>
    <n v="178"/>
    <m/>
    <m/>
    <m/>
    <m/>
    <m/>
    <m/>
    <m/>
    <m/>
    <m/>
    <m/>
    <m/>
    <s v="Manufacturing"/>
    <m/>
    <m/>
    <m/>
    <m/>
    <m/>
    <m/>
    <m/>
    <m/>
    <m/>
    <m/>
    <m/>
    <m/>
    <m/>
    <m/>
    <s v="user_FdWFezbLzkYQcGsBUsjZO25nr2poK2nRbqV47Rs5Kfm"/>
    <s v="Prateek Wadhwa"/>
    <s v="Dr. Anil More"/>
    <m/>
    <s v="June"/>
    <s v="Gated Content"/>
    <m/>
    <m/>
    <s v="Employee Engagement Handbook"/>
    <m/>
    <m/>
    <m/>
    <s v="2022-05-23 03:59:18.412000+00:00"/>
    <s v="2022-08-19 07:02:34.213000+00:00"/>
    <s v="WC"/>
  </r>
  <r>
    <s v="Vikas Gupta"/>
    <n v="2000000"/>
    <s v="INR"/>
    <n v="0"/>
    <s v="7/24/22"/>
    <s v="Sales"/>
    <s v="stat_kcR4fZg7TU7jjk1jAVua3qGLRS4J5uFayEjK5j02wtv"/>
    <s v="Unqualified"/>
    <n v="0"/>
    <s v="OpportunityStatusType.Lost"/>
    <s v="cont_3VH1hjsg0M2XeEbtGFZQ9LimUrjRPT91SkVZB9uiTx6"/>
    <x v="502"/>
    <s v="GMC Renewal"/>
    <s v="lead_xp7XySn1wNWshjk6ilRQuVPn2Uia0IxPobJH88lizsQ"/>
    <s v="OC Specialities Chemicals Pvt.Ltd."/>
    <s v="Trupti Suryavanshi"/>
    <s v="user_lccnw70UrYzjPcbxrA5N9qp8LF1vx6aP08yPEdeU06P"/>
    <s v="Vikas Gupta"/>
    <s v="2022-04-29 10:53:28.407000+00:00"/>
    <s v="2022-07-26 03:10:10.485000+00:00"/>
    <m/>
    <s v="Mumbai"/>
    <m/>
    <m/>
    <m/>
    <n v="92"/>
    <m/>
    <m/>
    <s v="Facebook"/>
    <m/>
    <m/>
    <m/>
    <m/>
    <s v="PAID_SOCIAL"/>
    <m/>
    <m/>
    <m/>
    <s v="Chemical"/>
    <m/>
    <m/>
    <m/>
    <m/>
    <m/>
    <m/>
    <m/>
    <m/>
    <m/>
    <m/>
    <m/>
    <m/>
    <s v="Aniket Vahile; Sakshi Soni"/>
    <m/>
    <s v="user_L8E6IFhq6UCzKLHa45LUUTZCznDuyDwFrGaEp9DXiUM"/>
    <s v="Trupti Suryavanshi"/>
    <m/>
    <m/>
    <s v="July"/>
    <s v="Cold Call"/>
    <s v="My friend"/>
    <m/>
    <s v="Employee Engagement Handbook"/>
    <m/>
    <m/>
    <m/>
    <s v="2021-07-09 09:00:18.394000+00:00"/>
    <s v="2022-07-30 09:34:25.158000+00:00"/>
    <s v="GMC"/>
  </r>
  <r>
    <s v="Vikas Gupta"/>
    <n v="100000"/>
    <s v="INR"/>
    <n v="0"/>
    <s v="7/24/22"/>
    <s v="Sales"/>
    <s v="stat_kcR4fZg7TU7jjk1jAVua3qGLRS4J5uFayEjK5j02wtv"/>
    <s v="Unqualified"/>
    <n v="0"/>
    <s v="OpportunityStatusType.Lost"/>
    <s v="cont_3VH1hjsg0M2XeEbtGFZQ9LimUrjRPT91SkVZB9uiTx6"/>
    <x v="502"/>
    <s v="GPA Renewal"/>
    <s v="lead_xp7XySn1wNWshjk6ilRQuVPn2Uia0IxPobJH88lizsQ"/>
    <s v="OC Specialities Chemicals Pvt.Ltd."/>
    <s v="Trupti Suryavanshi"/>
    <s v="user_lccnw70UrYzjPcbxrA5N9qp8LF1vx6aP08yPEdeU06P"/>
    <s v="Vikas Gupta"/>
    <s v="2022-04-29 10:54:33.371000+00:00"/>
    <s v="2022-07-26 03:10:29.919000+00:00"/>
    <m/>
    <s v="Mumbai"/>
    <m/>
    <m/>
    <m/>
    <n v="92"/>
    <m/>
    <m/>
    <s v="Facebook"/>
    <m/>
    <m/>
    <m/>
    <m/>
    <s v="PAID_SOCIAL"/>
    <m/>
    <m/>
    <m/>
    <s v="Chemical"/>
    <m/>
    <m/>
    <m/>
    <m/>
    <m/>
    <m/>
    <m/>
    <m/>
    <m/>
    <m/>
    <m/>
    <m/>
    <s v="Aniket Vahile; Sakshi Soni"/>
    <m/>
    <s v="user_L8E6IFhq6UCzKLHa45LUUTZCznDuyDwFrGaEp9DXiUM"/>
    <s v="Trupti Suryavanshi"/>
    <m/>
    <m/>
    <s v="July"/>
    <s v="Cold Call"/>
    <s v="My friend"/>
    <m/>
    <s v="Employee Engagement Handbook"/>
    <m/>
    <m/>
    <m/>
    <s v="2021-07-09 09:00:18.394000+00:00"/>
    <s v="2022-07-30 09:34:25.158000+00:00"/>
    <s v="GPA"/>
  </r>
  <r>
    <s v="Navin Panjwani"/>
    <n v="75000"/>
    <s v="INR"/>
    <n v="0"/>
    <s v="7/31/22"/>
    <s v="Sales"/>
    <s v="stat_kcR4fZg7TU7jjk1jAVua3qGLRS4J5uFayEjK5j02wtv"/>
    <s v="Unqualified"/>
    <n v="0"/>
    <s v="OpportunityStatusType.Lost"/>
    <m/>
    <x v="1"/>
    <s v="gmc- renewal"/>
    <s v="lead_PzhjPAivD6fwqsXQupKFfG9qLgjm9rgiBMfj7V86Izh"/>
    <s v="Navidiz Software Solutions Pvt. Ltd ( Renewal,31st July )"/>
    <s v="Bharti Bankey"/>
    <s v="user_sD3YjSs92XKUfD0OPHeo886g6tW6aCM0iUhX5VVUuJi"/>
    <s v="Navin Panjwani"/>
    <s v="2022-06-28 08:23:13.395000+00:00"/>
    <s v="2022-07-25 12:53:38.485000+00:00"/>
    <m/>
    <s v="Chennai"/>
    <m/>
    <s v="2021-08-19 10:22:05+00:00"/>
    <m/>
    <n v="8"/>
    <m/>
    <m/>
    <m/>
    <m/>
    <m/>
    <m/>
    <m/>
    <m/>
    <m/>
    <m/>
    <m/>
    <s v="IT Services &amp; IT Consulting"/>
    <m/>
    <m/>
    <m/>
    <m/>
    <m/>
    <m/>
    <m/>
    <m/>
    <m/>
    <m/>
    <m/>
    <m/>
    <m/>
    <m/>
    <s v="user_aM3WaaSUQQmaNnsm9l2FQRVWUEr8RN2ZdXzsuQUalQ3"/>
    <s v="Bharti Bankey"/>
    <s v="Anjali Nishu"/>
    <m/>
    <s v="July"/>
    <s v="Inbound"/>
    <s v="Inbound via website"/>
    <m/>
    <s v="Employee Count 15"/>
    <m/>
    <m/>
    <m/>
    <s v="2021-08-19 10:24:44.165000+00:00"/>
    <s v="2022-08-23 10:05:18.485000+00:00"/>
    <m/>
  </r>
  <r>
    <s v="Navin Panjwani"/>
    <n v="20000"/>
    <s v="INR"/>
    <n v="0"/>
    <s v="7/31/22"/>
    <s v="Sales"/>
    <s v="stat_kcR4fZg7TU7jjk1jAVua3qGLRS4J5uFayEjK5j02wtv"/>
    <s v="Unqualified"/>
    <n v="0"/>
    <s v="OpportunityStatusType.Lost"/>
    <m/>
    <x v="1"/>
    <s v="GPA"/>
    <s v="lead_PzhjPAivD6fwqsXQupKFfG9qLgjm9rgiBMfj7V86Izh"/>
    <s v="Navidiz Software Solutions Pvt. Ltd ( Renewal,31st July )"/>
    <s v="Bharti Bankey"/>
    <s v="user_sD3YjSs92XKUfD0OPHeo886g6tW6aCM0iUhX5VVUuJi"/>
    <s v="Navin Panjwani"/>
    <s v="2022-07-02 05:28:21.609000+00:00"/>
    <s v="2022-07-25 12:58:35.879000+00:00"/>
    <m/>
    <s v="Chennai"/>
    <m/>
    <s v="2021-08-19 10:22:05+00:00"/>
    <m/>
    <n v="8"/>
    <m/>
    <m/>
    <m/>
    <m/>
    <m/>
    <m/>
    <m/>
    <m/>
    <m/>
    <m/>
    <m/>
    <s v="IT Services &amp; IT Consulting"/>
    <m/>
    <m/>
    <m/>
    <m/>
    <m/>
    <m/>
    <m/>
    <m/>
    <m/>
    <m/>
    <m/>
    <m/>
    <m/>
    <m/>
    <s v="user_aM3WaaSUQQmaNnsm9l2FQRVWUEr8RN2ZdXzsuQUalQ3"/>
    <s v="Bharti Bankey"/>
    <s v="Anjali Nishu"/>
    <m/>
    <s v="July"/>
    <s v="Inbound"/>
    <s v="Inbound via website"/>
    <m/>
    <s v="Employee Count 15"/>
    <m/>
    <m/>
    <m/>
    <s v="2021-08-19 10:24:44.165000+00:00"/>
    <s v="2022-08-23 10:05:18.485000+00:00"/>
    <m/>
  </r>
  <r>
    <s v="Navin Panjwani"/>
    <n v="50000"/>
    <s v="INR"/>
    <n v="0"/>
    <s v="7/31/22"/>
    <s v="Sales"/>
    <s v="stat_kcR4fZg7TU7jjk1jAVua3qGLRS4J5uFayEjK5j02wtv"/>
    <s v="Unqualified"/>
    <n v="0"/>
    <s v="OpportunityStatusType.Lost"/>
    <s v="cont_HS6UFHczRo7bDmuTeL52Bi5VxnYSERm9iTOCMgLwoDG"/>
    <x v="501"/>
    <m/>
    <s v="lead_0yWVF4hEaElTuruAFAzWIt4CoaOY203f1F9oE3VsC32"/>
    <s v="Paloma Turning Co Pvt. Ltd"/>
    <s v="Prateek Wadhwa"/>
    <s v="user_sD3YjSs92XKUfD0OPHeo886g6tW6aCM0iUhX5VVUuJi"/>
    <s v="Navin Panjwani"/>
    <s v="2022-05-24 11:43:55.156000+00:00"/>
    <s v="2022-07-25 12:59:33.148000+00:00"/>
    <m/>
    <s v="Bangalore"/>
    <m/>
    <m/>
    <m/>
    <n v="178"/>
    <m/>
    <m/>
    <m/>
    <m/>
    <m/>
    <m/>
    <m/>
    <m/>
    <m/>
    <m/>
    <m/>
    <s v="Manufacturing"/>
    <m/>
    <m/>
    <m/>
    <m/>
    <m/>
    <m/>
    <m/>
    <m/>
    <m/>
    <m/>
    <m/>
    <m/>
    <m/>
    <m/>
    <s v="user_FdWFezbLzkYQcGsBUsjZO25nr2poK2nRbqV47Rs5Kfm"/>
    <s v="Prateek Wadhwa"/>
    <s v="Dr. Anil More"/>
    <m/>
    <s v="June"/>
    <s v="Gated Content"/>
    <m/>
    <m/>
    <s v="Employee Engagement Handbook"/>
    <m/>
    <m/>
    <m/>
    <s v="2022-05-23 03:59:18.412000+00:00"/>
    <s v="2022-08-19 07:02:34.213000+00:00"/>
    <s v="GPA"/>
  </r>
  <r>
    <s v="Vrushali Kummar"/>
    <n v="5000000"/>
    <s v="INR"/>
    <n v="0"/>
    <d v="2022-03-08T00:00:00"/>
    <s v="Sales"/>
    <s v="stat_kcR4fZg7TU7jjk1jAVua3qGLRS4J5uFayEjK5j02wtv"/>
    <s v="Unqualified"/>
    <n v="0"/>
    <s v="OpportunityStatusType.Lost"/>
    <s v="cont_DWeBqoGS0IwRr2Oyip1NbgF26mUY5oVWmBNnHBGjY02"/>
    <x v="503"/>
    <s v="GTL (Renewal + Fresh) Current Ins: ICICI Current Broker: &quot;Apna Broker&quot;  270 (workers): Renewal 330 (staff) : Fresh 20L SI F2F Meeting in Pirangut on 15th July"/>
    <s v="lead_jr5l7vhbBqpq9w8O0EaKLNbakAGcxgj8FVxNlLMKobZ"/>
    <s v="Indo SchC6ttle Auto Parts Pvt Ltd"/>
    <s v="Pranav Kenjale"/>
    <s v="user_TZzywQwym26DjuswO479pxRhNKX152z8X1haCx2vcst"/>
    <s v="Vrushali Kummar"/>
    <s v="2022-07-14 06:59:38.954000+00:00"/>
    <s v="2022-07-25 12:23:54.581000+00:00"/>
    <m/>
    <s v="Pune"/>
    <m/>
    <m/>
    <m/>
    <n v="274"/>
    <m/>
    <m/>
    <m/>
    <m/>
    <m/>
    <m/>
    <m/>
    <s v="PAID_SOCIAL"/>
    <m/>
    <m/>
    <m/>
    <s v="Automotive"/>
    <m/>
    <m/>
    <m/>
    <m/>
    <m/>
    <m/>
    <m/>
    <m/>
    <m/>
    <m/>
    <m/>
    <m/>
    <s v="Sakshi Soni"/>
    <m/>
    <s v="user_Jujy0sFufO9J3qwY7aNpCCnF6nFZMrfvciNEydEzhaI"/>
    <s v="Shreya Solanki"/>
    <m/>
    <m/>
    <s v="April; August"/>
    <s v="Gated Content"/>
    <s v="Naukri.com"/>
    <m/>
    <s v="Employee Engagement Handbook"/>
    <m/>
    <m/>
    <m/>
    <s v="2022-04-22 14:33:56.657000+00:00"/>
    <s v="2022-10-10 07:35:07.603000+00:00"/>
    <s v="GTL"/>
  </r>
  <r>
    <s v="Sreenivas Hatti"/>
    <n v="1000000"/>
    <s v="INR"/>
    <n v="0"/>
    <s v="8/31/22"/>
    <s v="Sales"/>
    <s v="stat_kcR4fZg7TU7jjk1jAVua3qGLRS4J5uFayEjK5j02wtv"/>
    <s v="Unqualified"/>
    <n v="0"/>
    <s v="OpportunityStatusType.Lost"/>
    <s v="cont_hJ1fdJdbi92DXDOzI4l5MHarExRzUrFR4RFiouziuz8"/>
    <x v="504"/>
    <s v="GMC"/>
    <s v="lead_KW4PMjurRyX9yfgQW6IdWcjMynLoUSqBEeH4ZYIUDu3"/>
    <s v="Axio Biosolutions Pvt Ltd"/>
    <s v="Daya Gowda"/>
    <s v="user_JjaNBsxmUKBROYZvEahyXgec466W5jQa2pL0NUZ81Lb"/>
    <s v="Sreenivas Hatti"/>
    <s v="2022-06-07 09:32:47.642000+00:00"/>
    <s v="2022-07-25 11:23:15.462000+00:00"/>
    <m/>
    <s v="Bangalore"/>
    <m/>
    <m/>
    <m/>
    <n v="140"/>
    <m/>
    <m/>
    <m/>
    <m/>
    <m/>
    <m/>
    <m/>
    <m/>
    <m/>
    <m/>
    <m/>
    <s v="Manufacturing"/>
    <s v="Nova"/>
    <m/>
    <m/>
    <m/>
    <m/>
    <m/>
    <m/>
    <m/>
    <m/>
    <m/>
    <m/>
    <m/>
    <s v="Jithendra Goalla; Jitin Gopi"/>
    <m/>
    <s v="user_encRk5bIEFN6ZA11h4WH2AdZTiZpogLSlMIaj0E30SZ"/>
    <s v="Daya Gowda"/>
    <m/>
    <m/>
    <s v="July"/>
    <s v="Cold Call"/>
    <m/>
    <m/>
    <m/>
    <m/>
    <m/>
    <m/>
    <s v="2022-04-25 19:08:41.018000+00:00"/>
    <s v="2022-09-08 08:41:27.829000+00:00"/>
    <m/>
  </r>
  <r>
    <s v="Vrushali Kummar"/>
    <n v="15000000"/>
    <s v="INR"/>
    <n v="0"/>
    <s v="7/31/22"/>
    <s v="Sales"/>
    <s v="stat_kcR4fZg7TU7jjk1jAVua3qGLRS4J5uFayEjK5j02wtv"/>
    <s v="Unqualified"/>
    <n v="0"/>
    <s v="OpportunityStatusType.Lost"/>
    <s v="cont_ukfJHOAWYrRkklj44FXqyMcbQawQER9Qyaqta90hLoI"/>
    <x v="234"/>
    <s v="GTL ren for 5000 emp - partially - not enough time to get GTL quotes, will wait for the data in case he sends"/>
    <s v="lead_m3UA8eWqFVrLu7R5Qk1LjXwcQ8DXmkNmaSgaV7sfrjt"/>
    <s v="Spencer's retail"/>
    <s v="Gauri Jori"/>
    <s v="user_TZzywQwym26DjuswO479pxRhNKX152z8X1haCx2vcst"/>
    <s v="Vrushali Kummar"/>
    <s v="2022-07-15 13:10:11.812000+00:00"/>
    <s v="2022-07-25 12:22:26.433000+00:00"/>
    <m/>
    <s v="Kolkata"/>
    <m/>
    <m/>
    <m/>
    <n v="1000"/>
    <m/>
    <m/>
    <m/>
    <m/>
    <m/>
    <m/>
    <m/>
    <m/>
    <m/>
    <m/>
    <m/>
    <s v="Retail"/>
    <m/>
    <m/>
    <m/>
    <m/>
    <m/>
    <m/>
    <m/>
    <m/>
    <m/>
    <m/>
    <m/>
    <m/>
    <s v="Deepak Yadav"/>
    <m/>
    <s v="user_5YHA1ZU4iP896lD1YJehdJcMx7ZEgWCpulT4T2c3pJ3"/>
    <s v="Gauri Jori"/>
    <m/>
    <m/>
    <s v="September"/>
    <s v="Gated Content"/>
    <s v="Naukri.com"/>
    <m/>
    <s v="Downloaded the guide: Designing employee healthcare plan"/>
    <m/>
    <m/>
    <m/>
    <s v="2021-10-04 16:56:39.567000+00:00"/>
    <s v="2022-10-10 03:09:13.468000+00:00"/>
    <m/>
  </r>
  <r>
    <s v="Manish Balpande"/>
    <n v="6000000"/>
    <s v="INR"/>
    <n v="0"/>
    <d v="2022-10-08T00:00:00"/>
    <s v="Sales"/>
    <s v="stat_kcR4fZg7TU7jjk1jAVua3qGLRS4J5uFayEjK5j02wtv"/>
    <s v="Unqualified"/>
    <n v="0"/>
    <s v="OpportunityStatusType.Lost"/>
    <s v="cont_nKgJzNuMeT5GSLg6IJleMc4HJWfXxgaXdSiY7HBBmf0"/>
    <x v="505"/>
    <s v="fresh GTL"/>
    <s v="lead_LS02AuPTfB7GHiqE4GDTMqewksn0zQwrkF0ZMK9qOnz"/>
    <s v="Baramati Agro Pvt Ltd (FRESH)"/>
    <s v="Gauri Jori"/>
    <s v="user_8jx3L2CDfrbzNnwYUv6Plfha6VxaSGsqcbTXR3sIBZi"/>
    <s v="Manish Balpande"/>
    <s v="2022-06-29 12:31:43.800000+00:00"/>
    <s v="2022-07-25 09:01:28.998000+00:00"/>
    <m/>
    <s v="Pune"/>
    <m/>
    <m/>
    <m/>
    <n v="3500"/>
    <m/>
    <m/>
    <m/>
    <m/>
    <m/>
    <m/>
    <m/>
    <s v="PAID_SOCIAL"/>
    <m/>
    <m/>
    <m/>
    <s v="Food &amp; Beverages"/>
    <m/>
    <m/>
    <m/>
    <m/>
    <m/>
    <m/>
    <m/>
    <m/>
    <m/>
    <m/>
    <m/>
    <m/>
    <s v="Amol Gawali"/>
    <m/>
    <s v="user_5YHA1ZU4iP896lD1YJehdJcMx7ZEgWCpulT4T2c3pJ3"/>
    <s v="Gauri Jori"/>
    <s v="Anjali Nishu"/>
    <m/>
    <s v="August"/>
    <s v="Cold Call; Gated Content"/>
    <m/>
    <m/>
    <s v="Essential HR Policies"/>
    <m/>
    <m/>
    <m/>
    <s v="2022-03-08 05:49:09.853000+00:00"/>
    <s v="2022-09-28 18:09:07.559000+00:00"/>
    <m/>
  </r>
  <r>
    <s v="Tejas Kulkarni"/>
    <n v="500000"/>
    <s v="INR"/>
    <n v="50"/>
    <s v="9/30/22"/>
    <s v="Sales"/>
    <s v="stat_Bh0lNV2usJkCLD6fjWneAqpmASEbmvomDaal7U02FV1"/>
    <s v="Demo Scheduled"/>
    <n v="0"/>
    <s v="OpportunityStatusType.Active"/>
    <s v="cont_1ZvpYfpgHrlOuW4Q19BygtZV4X5gAdVRfRL3OWmK7GE"/>
    <x v="334"/>
    <s v="GMC - Fresh Policy"/>
    <s v="lead_P6uni03SUNwfGpKDVixajQm98eAipdMV1UaN9HruG5Z"/>
    <s v="kanalytics"/>
    <s v="Shreenath Bhat"/>
    <s v="user_vMd4rmcrSbjykdyL2J7rrYn84SWdcNc5FKligrmItPw"/>
    <s v="Shreenath Bhat"/>
    <s v="2022-07-25 11:05:33.912000+00:00"/>
    <s v="2022-07-25 11:09:04.182000+00:00"/>
    <m/>
    <s v="Mumbai"/>
    <m/>
    <m/>
    <m/>
    <n v="101"/>
    <m/>
    <m/>
    <m/>
    <m/>
    <m/>
    <m/>
    <m/>
    <m/>
    <m/>
    <m/>
    <m/>
    <s v="Others"/>
    <m/>
    <m/>
    <m/>
    <m/>
    <m/>
    <m/>
    <m/>
    <m/>
    <m/>
    <m/>
    <m/>
    <m/>
    <s v="Aniket Vahile"/>
    <m/>
    <s v="user_vMd4rmcrSbjykdyL2J7rrYn84SWdcNc5FKligrmItPw"/>
    <s v="Shreenath Bhat"/>
    <m/>
    <m/>
    <m/>
    <s v="Cold Call"/>
    <s v="Mr. E"/>
    <m/>
    <m/>
    <m/>
    <m/>
    <m/>
    <s v="2022-05-23 07:04:05.762000+00:00"/>
    <s v="2022-09-26 10:52:36.842000+00:00"/>
    <s v="GMC"/>
  </r>
  <r>
    <s v="Satyam Tiwari"/>
    <n v="110330"/>
    <s v="INR"/>
    <n v="100"/>
    <s v="7/25/22"/>
    <s v="Sales"/>
    <s v="stat_OZRiD1474QRJIpvnjHCZfiIvKcVD6mIKSSTzg8SwDVx"/>
    <s v="Won- Payment Completed"/>
    <n v="1"/>
    <s v="OpportunityStatusType.Won"/>
    <m/>
    <x v="1"/>
    <s v="GMC-Fresh"/>
    <s v="lead_H45L8xQ4exaamZJa11DnZr3Awvy11lWj4pTMf1ZEB2d"/>
    <s v="Funbook (Fresh)"/>
    <s v="Bharti Bankey"/>
    <s v="user_2YgShwgjLNI4FjAqgE9PtKsdIaGh919JGcFG919fe5B"/>
    <s v="Satyam Tiwari"/>
    <s v="2022-06-28 08:21:54.094000+00:00"/>
    <s v="2022-07-25 09:40:34.339000+00:00"/>
    <m/>
    <s v="Other Tamil Nadu"/>
    <m/>
    <s v="2022-05-13 04:35:33+00:00"/>
    <m/>
    <n v="7"/>
    <m/>
    <m/>
    <m/>
    <m/>
    <m/>
    <m/>
    <m/>
    <s v="PAID_SEARCH"/>
    <m/>
    <m/>
    <m/>
    <m/>
    <m/>
    <m/>
    <m/>
    <m/>
    <m/>
    <m/>
    <m/>
    <m/>
    <m/>
    <m/>
    <m/>
    <m/>
    <m/>
    <m/>
    <s v="user_aM3WaaSUQQmaNnsm9l2FQRVWUEr8RN2ZdXzsuQUalQ3"/>
    <s v="Bharti Bankey"/>
    <s v="Siddharth Angolkar"/>
    <m/>
    <m/>
    <s v="Inbound"/>
    <s v="Inbound via website"/>
    <m/>
    <s v="Employee Count 25"/>
    <m/>
    <m/>
    <m/>
    <s v="2022-05-13 04:38:24.102000+00:00"/>
    <s v="2022-08-23 07:53:03.786000+00:00"/>
    <m/>
  </r>
  <r>
    <s v="Vrushali Kummar"/>
    <n v="3500000"/>
    <s v="INR"/>
    <n v="0"/>
    <s v="8/15/22"/>
    <s v="Sales"/>
    <s v="stat_1hn9nRJaLbI53NxPuSQgo90kRpbpKsFlwN4oEGNUTdO"/>
    <s v="Lost"/>
    <n v="0"/>
    <s v="OpportunityStatusType.Lost"/>
    <s v="cont_Fq84NnLwpGRWid0vZ2OXu1s5Qh5wUtyEAGGAeT6SxVp"/>
    <x v="506"/>
    <s v="GMC Renewal - unqualified on technical by client"/>
    <s v="lead_2REmQegydYm7o5JTaHFs1ukwtTgfVWn7ME07sVpXNyR"/>
    <s v="Huawei India"/>
    <s v="Trupti Suryavanshi"/>
    <s v="user_TZzywQwym26DjuswO479pxRhNKX152z8X1haCx2vcst"/>
    <s v="Vrushali Kummar"/>
    <s v="2022-06-24 06:18:19.308000+00:00"/>
    <s v="2022-07-25 06:52:02.262000+00:00"/>
    <m/>
    <s v="Delhi"/>
    <m/>
    <m/>
    <m/>
    <n v="283"/>
    <m/>
    <m/>
    <m/>
    <m/>
    <m/>
    <m/>
    <m/>
    <m/>
    <m/>
    <m/>
    <m/>
    <m/>
    <m/>
    <m/>
    <m/>
    <m/>
    <m/>
    <m/>
    <m/>
    <m/>
    <m/>
    <m/>
    <m/>
    <m/>
    <m/>
    <m/>
    <s v="user_L8E6IFhq6UCzKLHa45LUUTZCznDuyDwFrGaEp9DXiUM"/>
    <s v="Trupti Suryavanshi"/>
    <m/>
    <m/>
    <s v="August; July"/>
    <s v="Gated Content; Warm Referral"/>
    <s v="Ref - Sagarneel"/>
    <m/>
    <s v="Employee healthcare handbook"/>
    <m/>
    <m/>
    <m/>
    <s v="2022-01-06 09:53:25.589000+00:00"/>
    <s v="2022-07-25 13:08:59.831000+00:00"/>
    <s v="GMC"/>
  </r>
  <r>
    <s v="Sonal Paithankar"/>
    <n v="2000000"/>
    <s v="INR"/>
    <n v="0"/>
    <s v="7/30/22"/>
    <s v="Sales"/>
    <s v="stat_kcR4fZg7TU7jjk1jAVua3qGLRS4J5uFayEjK5j02wtv"/>
    <s v="Unqualified"/>
    <n v="0"/>
    <s v="OpportunityStatusType.Lost"/>
    <s v="cont_rd1EWkcpFd1MmL0xbB19kNYWElhLHJClChEMSkrbLUU"/>
    <x v="507"/>
    <m/>
    <s v="lead_msQwl9mOLX0aoejN3lOuZbDmvc9Pyd6LCsO4NsOoFTW"/>
    <s v="Optym"/>
    <s v="Prateek Wadhwa"/>
    <s v="user_Iwn6da5WKkZqwUySK0oUuCb72pFP5WEm4zAb92ijqFe"/>
    <s v="Sonal Paithankar"/>
    <s v="2022-06-29 06:06:56.280000+00:00"/>
    <s v="2022-07-25 08:24:05.721000+00:00"/>
    <m/>
    <s v="Bangalore"/>
    <m/>
    <m/>
    <m/>
    <n v="130"/>
    <m/>
    <m/>
    <m/>
    <m/>
    <m/>
    <m/>
    <m/>
    <m/>
    <m/>
    <m/>
    <m/>
    <s v="Manufacturing"/>
    <m/>
    <m/>
    <m/>
    <m/>
    <m/>
    <m/>
    <m/>
    <m/>
    <m/>
    <m/>
    <m/>
    <m/>
    <s v="Jitin Gopi"/>
    <m/>
    <s v="user_g5Yw4Z4XnIbmcGhJO80vdtFdd5ElcDlgYO3q8l82ODn"/>
    <s v="Aditya Binani"/>
    <m/>
    <m/>
    <s v="February; July"/>
    <s v="Cold Call"/>
    <m/>
    <m/>
    <s v="Lead Magnet Lead"/>
    <m/>
    <m/>
    <m/>
    <s v="2021-08-30 06:50:23.817000+00:00"/>
    <s v="2022-09-03 13:49:02.702000+00:00"/>
    <s v="GTL"/>
  </r>
  <r>
    <s v="Kashif Ahmad"/>
    <n v="1000000"/>
    <s v="INR"/>
    <n v="0"/>
    <s v="7/31/22"/>
    <s v="Sales"/>
    <s v="stat_kcR4fZg7TU7jjk1jAVua3qGLRS4J5uFayEjK5j02wtv"/>
    <s v="Unqualified"/>
    <n v="0"/>
    <s v="OpportunityStatusType.Lost"/>
    <s v="cont_1aeZhRcBm3I3Bfl4c8ffc35jRPzVxk5GdAj3Cz1PbbA"/>
    <x v="508"/>
    <s v="fresh GMC"/>
    <s v="lead_Pr3Kr4gEtX9hN9LA8LXXgG9zgHJSmqgSmwrS2TXD1IT"/>
    <s v="Supreme Universal LLP( fresh)"/>
    <s v="Gauri Jori"/>
    <s v="user_LKRhV6rhcBe0uL8u70UUGeDjbMupuho4TaiAOCbT7HT"/>
    <s v="Kashif Ahmad"/>
    <s v="2022-07-06 12:33:56.947000+00:00"/>
    <s v="2022-07-25 05:53:04.312000+00:00"/>
    <m/>
    <s v="Pune"/>
    <m/>
    <m/>
    <m/>
    <n v="150"/>
    <m/>
    <m/>
    <m/>
    <m/>
    <m/>
    <m/>
    <m/>
    <m/>
    <m/>
    <m/>
    <m/>
    <m/>
    <m/>
    <m/>
    <m/>
    <m/>
    <m/>
    <m/>
    <m/>
    <m/>
    <m/>
    <m/>
    <m/>
    <m/>
    <m/>
    <m/>
    <s v="user_5YHA1ZU4iP896lD1YJehdJcMx7ZEgWCpulT4T2c3pJ3"/>
    <s v="Gauri Jori"/>
    <m/>
    <m/>
    <m/>
    <s v="Cold Call"/>
    <m/>
    <m/>
    <m/>
    <m/>
    <m/>
    <m/>
    <s v="2021-08-05 07:12:40.520000+00:00"/>
    <s v="2022-07-25 05:53:04.350000+00:00"/>
    <m/>
  </r>
  <r>
    <s v="Kashif Ahmad"/>
    <n v="1200000"/>
    <s v="INR"/>
    <n v="0"/>
    <s v="7/19/22"/>
    <s v="Sales"/>
    <s v="stat_1hn9nRJaLbI53NxPuSQgo90kRpbpKsFlwN4oEGNUTdO"/>
    <s v="Lost"/>
    <n v="0"/>
    <s v="OpportunityStatusType.Lost"/>
    <s v="cont_k2luJkbMDu9PwmFCgKSnXppFWOQjav8tawNCtkcbZlR"/>
    <x v="509"/>
    <m/>
    <s v="lead_osca3oTDPFLUAkJoX022lbVnjSYjmsOXIVQ7q7jgidF"/>
    <s v="TechBulls SoftTech Pvt Ltd"/>
    <s v="Rohit Ashtaputre"/>
    <s v="user_LKRhV6rhcBe0uL8u70UUGeDjbMupuho4TaiAOCbT7HT"/>
    <s v="Kashif Ahmad"/>
    <s v="2022-05-19 08:17:56.011000+00:00"/>
    <s v="2022-07-25 04:32:52.151000+00:00"/>
    <m/>
    <s v="Pune"/>
    <m/>
    <m/>
    <m/>
    <n v="150"/>
    <m/>
    <m/>
    <m/>
    <m/>
    <m/>
    <m/>
    <m/>
    <s v="PAID_SOCIAL"/>
    <m/>
    <m/>
    <m/>
    <s v="IT Services &amp; IT Consulting"/>
    <m/>
    <m/>
    <m/>
    <m/>
    <m/>
    <m/>
    <m/>
    <m/>
    <m/>
    <m/>
    <m/>
    <m/>
    <s v="Jitin Gopi"/>
    <m/>
    <s v="user_L8E6IFhq6UCzKLHa45LUUTZCznDuyDwFrGaEp9DXiUM"/>
    <s v="Trupti Suryavanshi"/>
    <m/>
    <m/>
    <s v="July"/>
    <s v="Cold Call; Gated Content"/>
    <m/>
    <m/>
    <s v="Essential HR Policies"/>
    <m/>
    <m/>
    <m/>
    <s v="2022-05-18 04:36:10.718000+00:00"/>
    <s v="2022-10-13 09:18:32.744000+00:00"/>
    <s v="GMC"/>
  </r>
  <r>
    <s v="Kashif Ahmad"/>
    <n v="20000"/>
    <s v="INR"/>
    <n v="0"/>
    <s v="7/19/22"/>
    <s v="Sales"/>
    <s v="stat_kcR4fZg7TU7jjk1jAVua3qGLRS4J5uFayEjK5j02wtv"/>
    <s v="Unqualified"/>
    <n v="0"/>
    <s v="OpportunityStatusType.Lost"/>
    <s v="cont_k2luJkbMDu9PwmFCgKSnXppFWOQjav8tawNCtkcbZlR"/>
    <x v="509"/>
    <m/>
    <s v="lead_osca3oTDPFLUAkJoX022lbVnjSYjmsOXIVQ7q7jgidF"/>
    <s v="TechBulls SoftTech Pvt Ltd"/>
    <s v="Rohit Ashtaputre"/>
    <s v="user_LKRhV6rhcBe0uL8u70UUGeDjbMupuho4TaiAOCbT7HT"/>
    <s v="Kashif Ahmad"/>
    <s v="2022-05-19 08:18:42.657000+00:00"/>
    <s v="2022-07-25 04:27:33.838000+00:00"/>
    <m/>
    <s v="Pune"/>
    <m/>
    <m/>
    <m/>
    <n v="150"/>
    <m/>
    <m/>
    <m/>
    <m/>
    <m/>
    <m/>
    <m/>
    <s v="PAID_SOCIAL"/>
    <m/>
    <m/>
    <m/>
    <s v="IT Services &amp; IT Consulting"/>
    <m/>
    <m/>
    <m/>
    <m/>
    <m/>
    <m/>
    <m/>
    <m/>
    <m/>
    <m/>
    <m/>
    <m/>
    <s v="Jitin Gopi"/>
    <m/>
    <s v="user_L8E6IFhq6UCzKLHa45LUUTZCznDuyDwFrGaEp9DXiUM"/>
    <s v="Trupti Suryavanshi"/>
    <m/>
    <m/>
    <s v="July"/>
    <s v="Cold Call; Gated Content"/>
    <m/>
    <m/>
    <s v="Essential HR Policies"/>
    <m/>
    <m/>
    <m/>
    <s v="2022-05-18 04:36:10.718000+00:00"/>
    <s v="2022-10-13 09:18:32.744000+00:00"/>
    <s v="GPA"/>
  </r>
  <r>
    <s v="Omkar Ghate"/>
    <n v="190000"/>
    <s v="INR"/>
    <n v="0"/>
    <s v="7/21/22"/>
    <s v="Sales"/>
    <s v="stat_1hn9nRJaLbI53NxPuSQgo90kRpbpKsFlwN4oEGNUTdO"/>
    <s v="Lost"/>
    <n v="0"/>
    <s v="OpportunityStatusType.Lost"/>
    <m/>
    <x v="1"/>
    <s v="GMC Renewal"/>
    <s v="lead_I4fJTK64GKrieHrje0hjTvskLjA5i9mjMZMvUiIlrgy"/>
    <s v="OPENSENSE LABS PRIVATE LIMITED"/>
    <s v="Bhairavi Jog"/>
    <s v="user_9SBRjyF0n4iWuhUdqRyQkFhl2J4uyNKhFWvvJEvunX8"/>
    <s v="Omkar Ghate"/>
    <s v="2022-05-24 07:54:46.246000+00:00"/>
    <s v="2022-07-25 05:42:50.379000+00:00"/>
    <m/>
    <s v="Delhi"/>
    <m/>
    <m/>
    <m/>
    <n v="85"/>
    <m/>
    <m/>
    <m/>
    <m/>
    <m/>
    <m/>
    <m/>
    <m/>
    <m/>
    <m/>
    <m/>
    <s v="IT Services &amp; IT Consulting"/>
    <m/>
    <m/>
    <m/>
    <m/>
    <m/>
    <m/>
    <m/>
    <m/>
    <m/>
    <m/>
    <m/>
    <m/>
    <s v="Deepak Yadav"/>
    <m/>
    <s v="user_228eUmsdKIb9OItgmiDq1zD4aPZ1eqiapbaLAGeBf8g"/>
    <s v="Bhairavi Jog"/>
    <m/>
    <m/>
    <s v="July"/>
    <s v="Gated Content"/>
    <m/>
    <m/>
    <s v="Downloaded the guide: Designing employee healthcare plan"/>
    <m/>
    <m/>
    <m/>
    <s v="2021-11-11 05:09:32.507000+00:00"/>
    <s v="2022-07-25 05:42:50.410000+00:00"/>
    <s v="GMC"/>
  </r>
  <r>
    <s v="Tejas Kulkarni"/>
    <n v="700000"/>
    <s v="INR"/>
    <n v="0"/>
    <s v="7/31/22"/>
    <s v="Sales"/>
    <s v="stat_1hn9nRJaLbI53NxPuSQgo90kRpbpKsFlwN4oEGNUTdO"/>
    <s v="Lost"/>
    <n v="0"/>
    <s v="OpportunityStatusType.Lost"/>
    <s v="cont_8bUV9DD0YFvtiQ8wdPVQb3QuKyoFZ7msYA1ZzOBiIlg"/>
    <x v="510"/>
    <m/>
    <s v="lead_MP1ulcLpGY3sNXdaMyx9BFU50jxbDAjZIP150YSGi7d"/>
    <s v="Webenza"/>
    <s v="Tulika Chakra"/>
    <s v="user_kbtBHYtBjVDNyI72HTF6C1SCvC7yVBiA6OrBOy3t96U"/>
    <s v="Tejas Kulkarni"/>
    <s v="2022-06-23 07:15:14.345000+00:00"/>
    <s v="2022-07-25 04:03:45.521000+00:00"/>
    <m/>
    <s v="Bangalore"/>
    <m/>
    <m/>
    <m/>
    <n v="180"/>
    <m/>
    <m/>
    <m/>
    <m/>
    <m/>
    <m/>
    <m/>
    <s v="DIRECT_TRAFFIC"/>
    <m/>
    <m/>
    <m/>
    <s v="Digital Marketing &amp; Advertising"/>
    <m/>
    <m/>
    <m/>
    <m/>
    <m/>
    <m/>
    <m/>
    <m/>
    <m/>
    <m/>
    <m/>
    <m/>
    <s v="Arunkumar Dubey"/>
    <m/>
    <s v="user_hYneJegkOPVKmVrtUbBOUXxrjYMTRntZlRehPSnApep"/>
    <s v="Vishnu Veeramani"/>
    <m/>
    <m/>
    <s v="March"/>
    <s v="Gated Content"/>
    <s v="Lusha"/>
    <m/>
    <s v="Glengarry"/>
    <m/>
    <m/>
    <m/>
    <s v="2021-12-09 09:17:58.143000+00:00"/>
    <s v="2022-09-12 13:55:50.591000+00:00"/>
    <s v="GMC"/>
  </r>
  <r>
    <s v="Vrushali Kummar"/>
    <n v="100000"/>
    <s v="INR"/>
    <n v="0"/>
    <s v="7/30/22"/>
    <s v="Sales"/>
    <s v="stat_kcR4fZg7TU7jjk1jAVua3qGLRS4J5uFayEjK5j02wtv"/>
    <s v="Unqualified"/>
    <n v="0"/>
    <s v="OpportunityStatusType.Lost"/>
    <m/>
    <x v="1"/>
    <s v="min participation required 100 employees, currently have 66"/>
    <s v="lead_VtN6EzxZcCL5a0WSwTyYfsA73uoZkZFRcOCL612PZqD"/>
    <s v="donyati"/>
    <s v="Satyajit Chati"/>
    <s v="user_TZzywQwym26DjuswO479pxRhNKX152z8X1haCx2vcst"/>
    <s v="Vrushali Kummar"/>
    <s v="2022-02-01 06:46:49.937000+00:00"/>
    <s v="2022-07-24 13:42:28.522000+00:00"/>
    <m/>
    <s v="Bangalore"/>
    <m/>
    <s v="2022-01-20 07:08:44+00:00"/>
    <m/>
    <n v="179"/>
    <m/>
    <m/>
    <m/>
    <m/>
    <m/>
    <m/>
    <m/>
    <s v="PAID_SOCIAL"/>
    <m/>
    <m/>
    <m/>
    <s v="IT Services &amp; IT Consulting"/>
    <m/>
    <m/>
    <m/>
    <m/>
    <m/>
    <m/>
    <m/>
    <m/>
    <m/>
    <m/>
    <m/>
    <m/>
    <m/>
    <m/>
    <s v="user_5IQTpX6DsnoeoDfxqzqojpVoQLXPh68nhDjLS5ETjYj"/>
    <s v="Satyajit Chati"/>
    <s v="Siddharth Angolkar"/>
    <m/>
    <s v="April; May"/>
    <s v="Gated Content; Inbound"/>
    <s v="Inbound via website"/>
    <m/>
    <s v="Employee Wellness Handbook"/>
    <m/>
    <m/>
    <m/>
    <s v="2022-01-20 07:01:38.544000+00:00"/>
    <s v="2022-07-24 13:42:28.562000+00:00"/>
    <s v="GTL"/>
  </r>
  <r>
    <s v="Vrushali Kummar"/>
    <n v="60000"/>
    <s v="INR"/>
    <n v="0"/>
    <s v="7/31/22"/>
    <s v="Sales"/>
    <s v="stat_kcR4fZg7TU7jjk1jAVua3qGLRS4J5uFayEjK5j02wtv"/>
    <s v="Unqualified"/>
    <n v="0"/>
    <s v="OpportunityStatusType.Lost"/>
    <m/>
    <x v="1"/>
    <s v="gmc-fresh"/>
    <s v="lead_4siZuFMFj9UzsTfS1BpEIjCY0dU6oyhHMr9soIClTDp"/>
    <s v="Sign3 Labs"/>
    <s v="Bharti Bankey"/>
    <s v="user_TZzywQwym26DjuswO479pxRhNKX152z8X1haCx2vcst"/>
    <s v="Vrushali Kummar"/>
    <s v="2022-06-21 07:34:21.026000+00:00"/>
    <s v="2022-07-24 14:06:45.675000+00:00"/>
    <m/>
    <s v="Gurgaon"/>
    <m/>
    <s v="2022-06-20 13:45:34+00:00"/>
    <m/>
    <n v="10"/>
    <m/>
    <m/>
    <m/>
    <m/>
    <m/>
    <m/>
    <m/>
    <s v="ORGANIC_SEARCH"/>
    <m/>
    <m/>
    <m/>
    <s v="Health, Wellness &amp; Fitness"/>
    <m/>
    <m/>
    <m/>
    <m/>
    <m/>
    <m/>
    <m/>
    <m/>
    <m/>
    <m/>
    <m/>
    <m/>
    <m/>
    <m/>
    <s v="user_aM3WaaSUQQmaNnsm9l2FQRVWUEr8RN2ZdXzsuQUalQ3"/>
    <s v="Bharti Bankey"/>
    <m/>
    <m/>
    <m/>
    <s v="Inbound"/>
    <s v="Inbound via website"/>
    <m/>
    <s v="Employee Count 25"/>
    <m/>
    <m/>
    <m/>
    <s v="2022-06-20 13:49:31.849000+00:00"/>
    <s v="2022-08-23 10:06:11.704000+00:00"/>
    <m/>
  </r>
  <r>
    <s v="Sameer Iftekhari"/>
    <n v="5868125"/>
    <s v="INR"/>
    <n v="100"/>
    <d v="2022-02-07T00:00:00"/>
    <s v="Sales"/>
    <s v="stat_OZRiD1474QRJIpvnjHCZfiIvKcVD6mIKSSTzg8SwDVx"/>
    <s v="Won- Payment Completed"/>
    <n v="1"/>
    <s v="OpportunityStatusType.Won"/>
    <m/>
    <x v="1"/>
    <m/>
    <s v="lead_VtLDRQTK5FEb2KYeFI9ldZ2mpuFJYtiv6LbY5Ns4alj"/>
    <s v="SKF"/>
    <s v="Prajakta Sahastrabudhe"/>
    <s v="user_Zm3mwqSFutFgjDO2IXGR9kUUq6PsYuGh46Nb3AUURCn"/>
    <s v="Mayank Kale"/>
    <s v="2022-06-13 05:49:55.213000+00:00"/>
    <s v="2022-07-24 06:05:39.423000+00:00"/>
    <m/>
    <s v="Pune"/>
    <m/>
    <s v="2020-08-14 08:05:11+00:00"/>
    <m/>
    <n v="2279"/>
    <m/>
    <m/>
    <m/>
    <m/>
    <m/>
    <m/>
    <m/>
    <s v="PAID_SOCIAL"/>
    <m/>
    <m/>
    <m/>
    <s v="Manufacturing"/>
    <m/>
    <m/>
    <m/>
    <m/>
    <m/>
    <m/>
    <m/>
    <m/>
    <m/>
    <m/>
    <m/>
    <m/>
    <m/>
    <m/>
    <s v="user_sREdxbAJihL2Zbgic7tyQ6Rc4Mny7HnD1RNGhA9DDYh"/>
    <s v="Prajakta Sahastrabudhe"/>
    <s v="Anjali Nishu"/>
    <m/>
    <s v="January"/>
    <s v="Cold Call"/>
    <s v="Inbound via website"/>
    <m/>
    <s v="Employee Engagement Handbook"/>
    <m/>
    <m/>
    <m/>
    <s v="2020-12-06 09:46:14.773000+00:00"/>
    <s v="2022-10-11 15:10:10.959000+00:00"/>
    <m/>
  </r>
  <r>
    <s v="Abhiroop Ganguly"/>
    <n v="6000000"/>
    <s v="INR"/>
    <n v="0"/>
    <s v="7/28/22"/>
    <s v="Sales"/>
    <s v="stat_1hn9nRJaLbI53NxPuSQgo90kRpbpKsFlwN4oEGNUTdO"/>
    <s v="Lost"/>
    <n v="0"/>
    <s v="OpportunityStatusType.Lost"/>
    <m/>
    <x v="1"/>
    <s v="Customer going with Marsh. GMC + GPA + Parental policy"/>
    <s v="lead_e2Ln8dXe0wGNnswk119wUiTdmnbmKLX5n63JHd562Ks"/>
    <s v="Excellarate"/>
    <s v="Prajakta Sahastrabudhe"/>
    <s v="user_U27GK6WjhLhUhi1EDKXV57xMpn8n8DMIOjci1q3UReZ"/>
    <s v="Abhiroop Ganguly"/>
    <s v="2022-04-22 10:35:18.773000+00:00"/>
    <s v="2022-07-23 15:10:30.961000+00:00"/>
    <m/>
    <s v="Pune"/>
    <m/>
    <s v="2020-08-20 09:04:45+00:00"/>
    <m/>
    <n v="560"/>
    <m/>
    <m/>
    <m/>
    <m/>
    <m/>
    <m/>
    <m/>
    <m/>
    <m/>
    <m/>
    <m/>
    <s v="IT Services &amp; IT Consulting"/>
    <m/>
    <m/>
    <m/>
    <m/>
    <m/>
    <m/>
    <m/>
    <m/>
    <m/>
    <m/>
    <m/>
    <m/>
    <s v="Mrunmay Jalgaonkar"/>
    <m/>
    <s v="user_sREdxbAJihL2Zbgic7tyQ6Rc4Mny7HnD1RNGhA9DDYh"/>
    <s v="Prajakta Sahastrabudhe"/>
    <m/>
    <m/>
    <s v="July; June"/>
    <s v="Cold Call"/>
    <s v="Mr. E"/>
    <m/>
    <s v="Ssoumen List"/>
    <m/>
    <m/>
    <m/>
    <s v="2020-12-06 09:46:54.694000+00:00"/>
    <s v="2022-09-07 06:07:42.350000+00:00"/>
    <m/>
  </r>
  <r>
    <s v="Trupti Suryavanshi"/>
    <n v="1000000"/>
    <s v="INR"/>
    <n v="0"/>
    <s v="7/20/22"/>
    <s v="Sales"/>
    <s v="stat_1hn9nRJaLbI53NxPuSQgo90kRpbpKsFlwN4oEGNUTdO"/>
    <s v="Lost"/>
    <n v="0"/>
    <s v="OpportunityStatusType.Lost"/>
    <s v="cont_4YypfkLfcIAannoymzDkhQTVu0LSyVuUAt36FtLm3ev"/>
    <x v="511"/>
    <s v="GMC Renewal - No follow up for data by AE"/>
    <s v="lead_FqBaP9W0PqYS4sRHzWSsFi8gooK1kuahqGYFvEnocwQ"/>
    <s v="Wago India"/>
    <s v="Trupti Suryavanshi"/>
    <s v="user_L8E6IFhq6UCzKLHa45LUUTZCznDuyDwFrGaEp9DXiUM"/>
    <s v="Trupti Suryavanshi"/>
    <s v="2022-06-07 11:30:41.038000+00:00"/>
    <s v="2022-07-22 13:07:22.373000+00:00"/>
    <m/>
    <s v="Vadodara"/>
    <m/>
    <m/>
    <m/>
    <n v="120"/>
    <m/>
    <m/>
    <m/>
    <m/>
    <m/>
    <m/>
    <m/>
    <m/>
    <m/>
    <m/>
    <m/>
    <s v="Manufacturing"/>
    <m/>
    <m/>
    <m/>
    <m/>
    <m/>
    <m/>
    <m/>
    <m/>
    <m/>
    <m/>
    <m/>
    <m/>
    <m/>
    <m/>
    <s v="user_L8E6IFhq6UCzKLHa45LUUTZCznDuyDwFrGaEp9DXiUM"/>
    <s v="Trupti Suryavanshi"/>
    <m/>
    <m/>
    <s v="July"/>
    <s v="Cold Call"/>
    <m/>
    <m/>
    <m/>
    <m/>
    <m/>
    <m/>
    <s v="2022-04-03 18:20:08.362000+00:00"/>
    <s v="2022-07-22 13:07:31.027000+00:00"/>
    <s v="GMC"/>
  </r>
  <r>
    <s v="Abhiroop Ganguly"/>
    <n v="800000"/>
    <s v="INR"/>
    <n v="0"/>
    <s v="7/31/22"/>
    <s v="Sales"/>
    <s v="stat_kcR4fZg7TU7jjk1jAVua3qGLRS4J5uFayEjK5j02wtv"/>
    <s v="Unqualified"/>
    <n v="0"/>
    <s v="OpportunityStatusType.Lost"/>
    <s v="cont_66l5ghlBckCl22MwQBpaq0VdTpR6ANstPrkvimCdZPh"/>
    <x v="512"/>
    <s v="Fresh GTL"/>
    <s v="lead_edvuEIIoIBUGhLTgaDjfupoOZPKlsSBgyEehg30mmOJ"/>
    <s v="Classic Informatics"/>
    <s v="Gauri Jori"/>
    <s v="user_U27GK6WjhLhUhi1EDKXV57xMpn8n8DMIOjci1q3UReZ"/>
    <s v="Abhiroop Ganguly"/>
    <s v="2022-05-16 07:13:00.117000+00:00"/>
    <s v="2022-07-22 07:35:11.714000+00:00"/>
    <m/>
    <s v="Chandigarh"/>
    <m/>
    <m/>
    <m/>
    <n v="190"/>
    <m/>
    <m/>
    <m/>
    <m/>
    <m/>
    <m/>
    <m/>
    <m/>
    <m/>
    <m/>
    <m/>
    <s v="Others"/>
    <m/>
    <m/>
    <m/>
    <m/>
    <m/>
    <m/>
    <m/>
    <m/>
    <m/>
    <m/>
    <m/>
    <m/>
    <m/>
    <m/>
    <s v="user_5YHA1ZU4iP896lD1YJehdJcMx7ZEgWCpulT4T2c3pJ3"/>
    <s v="Gauri Jori"/>
    <m/>
    <m/>
    <s v="July"/>
    <s v="Gated Content"/>
    <m/>
    <m/>
    <s v="Downloaded the guide: Designing employee healthcare plan"/>
    <m/>
    <m/>
    <m/>
    <s v="2021-09-08 06:40:48.679000+00:00"/>
    <s v="2022-07-22 07:35:11.754000+00:00"/>
    <m/>
  </r>
  <r>
    <s v="Abhiroop Ganguly"/>
    <n v="80000"/>
    <s v="INR"/>
    <n v="0"/>
    <s v="7/31/22"/>
    <s v="Sales"/>
    <s v="stat_kcR4fZg7TU7jjk1jAVua3qGLRS4J5uFayEjK5j02wtv"/>
    <s v="Unqualified"/>
    <n v="0"/>
    <s v="OpportunityStatusType.Lost"/>
    <s v="cont_66l5ghlBckCl22MwQBpaq0VdTpR6ANstPrkvimCdZPh"/>
    <x v="512"/>
    <s v="fresh GPA"/>
    <s v="lead_edvuEIIoIBUGhLTgaDjfupoOZPKlsSBgyEehg30mmOJ"/>
    <s v="Classic Informatics"/>
    <s v="Gauri Jori"/>
    <s v="user_U27GK6WjhLhUhi1EDKXV57xMpn8n8DMIOjci1q3UReZ"/>
    <s v="Abhiroop Ganguly"/>
    <s v="2022-05-16 07:12:27.586000+00:00"/>
    <s v="2022-07-22 07:34:46.791000+00:00"/>
    <m/>
    <s v="Chandigarh"/>
    <m/>
    <m/>
    <m/>
    <n v="190"/>
    <m/>
    <m/>
    <m/>
    <m/>
    <m/>
    <m/>
    <m/>
    <m/>
    <m/>
    <m/>
    <m/>
    <s v="Others"/>
    <m/>
    <m/>
    <m/>
    <m/>
    <m/>
    <m/>
    <m/>
    <m/>
    <m/>
    <m/>
    <m/>
    <m/>
    <m/>
    <m/>
    <s v="user_5YHA1ZU4iP896lD1YJehdJcMx7ZEgWCpulT4T2c3pJ3"/>
    <s v="Gauri Jori"/>
    <m/>
    <m/>
    <s v="July"/>
    <s v="Gated Content"/>
    <m/>
    <m/>
    <s v="Downloaded the guide: Designing employee healthcare plan"/>
    <m/>
    <m/>
    <m/>
    <s v="2021-09-08 06:40:48.679000+00:00"/>
    <s v="2022-07-22 07:35:11.754000+00:00"/>
    <m/>
  </r>
  <r>
    <s v="Sreenivas Hatti"/>
    <n v="85000"/>
    <s v="INR"/>
    <n v="100"/>
    <s v="7/22/22"/>
    <s v="Sales"/>
    <s v="stat_OZRiD1474QRJIpvnjHCZfiIvKcVD6mIKSSTzg8SwDVx"/>
    <s v="Won- Payment Completed"/>
    <n v="1"/>
    <s v="OpportunityStatusType.Won"/>
    <s v="cont_K3GMCEh9ffaUSSlioSWJdvrCfVwishL2LRvljDNvVtX"/>
    <x v="513"/>
    <s v="GPA Closed today"/>
    <s v="lead_rw9ouOo8eJFE5xakOrdkgS73kpYxBjw1Mu2Stkf4avx"/>
    <s v="Incanus Technologies Pvt Ltd"/>
    <s v="Sreenivas Hatti"/>
    <s v="user_JjaNBsxmUKBROYZvEahyXgec466W5jQa2pL0NUZ81Lb"/>
    <s v="Sreenivas Hatti"/>
    <s v="2022-07-22 11:42:24.996000+00:00"/>
    <s v="2022-07-22 11:42:24.996000+00:00"/>
    <m/>
    <s v="Bangalore"/>
    <m/>
    <m/>
    <m/>
    <n v="484"/>
    <m/>
    <m/>
    <m/>
    <m/>
    <m/>
    <m/>
    <m/>
    <m/>
    <m/>
    <m/>
    <m/>
    <s v="Education"/>
    <m/>
    <m/>
    <m/>
    <m/>
    <m/>
    <m/>
    <m/>
    <m/>
    <m/>
    <m/>
    <m/>
    <m/>
    <s v="Jitin Gopi"/>
    <m/>
    <m/>
    <m/>
    <s v="Sumit Dolas"/>
    <m/>
    <m/>
    <s v="Cold Call"/>
    <m/>
    <m/>
    <m/>
    <m/>
    <m/>
    <m/>
    <s v="2022-06-30 04:01:08.896000+00:00"/>
    <s v="2022-10-04 07:58:55.198000+00:00"/>
    <m/>
  </r>
  <r>
    <s v="Abhiroop Ganguly"/>
    <n v="3000000"/>
    <s v="INR"/>
    <n v="0"/>
    <s v="7/30/22"/>
    <s v="Sales"/>
    <s v="stat_kcR4fZg7TU7jjk1jAVua3qGLRS4J5uFayEjK5j02wtv"/>
    <s v="Unqualified"/>
    <n v="0"/>
    <s v="OpportunityStatusType.Lost"/>
    <m/>
    <x v="1"/>
    <s v="GMC (1+3) - data not shared"/>
    <s v="lead_rOkzexHrnlY1wNiKA9WN004ErJOIKgElKXxrkb0yeaA"/>
    <s v="K7 Computing"/>
    <s v="Bhairavi Jog"/>
    <s v="user_U27GK6WjhLhUhi1EDKXV57xMpn8n8DMIOjci1q3UReZ"/>
    <s v="Abhiroop Ganguly"/>
    <s v="2022-06-23 10:34:26.720000+00:00"/>
    <s v="2022-07-22 07:29:03.306000+00:00"/>
    <m/>
    <s v="Chennai"/>
    <m/>
    <m/>
    <m/>
    <n v="394"/>
    <m/>
    <m/>
    <m/>
    <m/>
    <m/>
    <m/>
    <m/>
    <m/>
    <m/>
    <m/>
    <m/>
    <s v="IT Services &amp; IT Consulting"/>
    <m/>
    <m/>
    <m/>
    <m/>
    <m/>
    <m/>
    <m/>
    <m/>
    <m/>
    <m/>
    <m/>
    <m/>
    <s v="Rakesh Nade"/>
    <m/>
    <s v="user_228eUmsdKIb9OItgmiDq1zD4aPZ1eqiapbaLAGeBf8g"/>
    <s v="Bhairavi Jog"/>
    <m/>
    <m/>
    <s v="July"/>
    <s v="Cold Call"/>
    <m/>
    <m/>
    <m/>
    <m/>
    <m/>
    <m/>
    <s v="2022-05-23 07:04:01.098000+00:00"/>
    <s v="2022-09-08 08:06:20.612000+00:00"/>
    <s v="GMC"/>
  </r>
  <r>
    <s v="Abhiroop Ganguly"/>
    <n v="100000"/>
    <s v="INR"/>
    <n v="0"/>
    <s v="7/30/22"/>
    <s v="Sales"/>
    <s v="stat_kcR4fZg7TU7jjk1jAVua3qGLRS4J5uFayEjK5j02wtv"/>
    <s v="Unqualified"/>
    <n v="0"/>
    <s v="OpportunityStatusType.Lost"/>
    <m/>
    <x v="1"/>
    <s v="GPA (Renewal)"/>
    <s v="lead_rOkzexHrnlY1wNiKA9WN004ErJOIKgElKXxrkb0yeaA"/>
    <s v="K7 Computing"/>
    <s v="Bhairavi Jog"/>
    <s v="user_U27GK6WjhLhUhi1EDKXV57xMpn8n8DMIOjci1q3UReZ"/>
    <s v="Abhiroop Ganguly"/>
    <s v="2022-07-01 10:17:35.330000+00:00"/>
    <s v="2022-07-22 07:29:16.420000+00:00"/>
    <m/>
    <s v="Chennai"/>
    <m/>
    <m/>
    <m/>
    <n v="394"/>
    <m/>
    <m/>
    <m/>
    <m/>
    <m/>
    <m/>
    <m/>
    <m/>
    <m/>
    <m/>
    <m/>
    <s v="IT Services &amp; IT Consulting"/>
    <m/>
    <m/>
    <m/>
    <m/>
    <m/>
    <m/>
    <m/>
    <m/>
    <m/>
    <m/>
    <m/>
    <m/>
    <s v="Rakesh Nade"/>
    <m/>
    <s v="user_228eUmsdKIb9OItgmiDq1zD4aPZ1eqiapbaLAGeBf8g"/>
    <s v="Bhairavi Jog"/>
    <m/>
    <m/>
    <s v="July"/>
    <s v="Cold Call"/>
    <m/>
    <m/>
    <m/>
    <m/>
    <m/>
    <m/>
    <s v="2022-05-23 07:04:01.098000+00:00"/>
    <s v="2022-09-08 08:06:20.612000+00:00"/>
    <s v="GPA"/>
  </r>
  <r>
    <s v="Abhiroop Ganguly"/>
    <n v="1200000"/>
    <s v="INR"/>
    <n v="0"/>
    <s v="7/30/22"/>
    <s v="Sales"/>
    <s v="stat_kcR4fZg7TU7jjk1jAVua3qGLRS4J5uFayEjK5j02wtv"/>
    <s v="Unqualified"/>
    <n v="0"/>
    <s v="OpportunityStatusType.Lost"/>
    <s v="cont_66l5ghlBckCl22MwQBpaq0VdTpR6ANstPrkvimCdZPh"/>
    <x v="512"/>
    <s v="GMC ren"/>
    <s v="lead_edvuEIIoIBUGhLTgaDjfupoOZPKlsSBgyEehg30mmOJ"/>
    <s v="Classic Informatics"/>
    <s v="Gauri Jori"/>
    <s v="user_U27GK6WjhLhUhi1EDKXV57xMpn8n8DMIOjci1q3UReZ"/>
    <s v="Abhiroop Ganguly"/>
    <s v="2022-05-16 07:11:58.449000+00:00"/>
    <s v="2022-07-22 07:34:20.864000+00:00"/>
    <m/>
    <s v="Chandigarh"/>
    <m/>
    <m/>
    <m/>
    <n v="190"/>
    <m/>
    <m/>
    <m/>
    <m/>
    <m/>
    <m/>
    <m/>
    <m/>
    <m/>
    <m/>
    <m/>
    <s v="Others"/>
    <m/>
    <m/>
    <m/>
    <m/>
    <m/>
    <m/>
    <m/>
    <m/>
    <m/>
    <m/>
    <m/>
    <m/>
    <m/>
    <m/>
    <s v="user_5YHA1ZU4iP896lD1YJehdJcMx7ZEgWCpulT4T2c3pJ3"/>
    <s v="Gauri Jori"/>
    <m/>
    <m/>
    <s v="July"/>
    <s v="Gated Content"/>
    <m/>
    <m/>
    <s v="Downloaded the guide: Designing employee healthcare plan"/>
    <m/>
    <m/>
    <m/>
    <s v="2021-09-08 06:40:48.679000+00:00"/>
    <s v="2022-07-22 07:35:11.754000+00:00"/>
    <m/>
  </r>
  <r>
    <s v="Shreenath Bhat"/>
    <n v="500000"/>
    <s v="INR"/>
    <n v="0"/>
    <s v="7/22/22"/>
    <s v="Sales"/>
    <s v="stat_kcR4fZg7TU7jjk1jAVua3qGLRS4J5uFayEjK5j02wtv"/>
    <s v="Unqualified"/>
    <n v="0"/>
    <s v="OpportunityStatusType.Lost"/>
    <m/>
    <x v="1"/>
    <s v="GTL (Fresh)"/>
    <s v="lead_cJY3sHgyRID1Ou2TrMQy0SY1X0aSDAekTs1pJySsHKd"/>
    <s v="HackerEarth Technology"/>
    <s v="Pranav Kenjale"/>
    <s v="user_vMd4rmcrSbjykdyL2J7rrYn84SWdcNc5FKligrmItPw"/>
    <s v="Shreenath Bhat"/>
    <s v="2022-07-04 11:58:35.251000+00:00"/>
    <s v="2022-07-22 06:13:07.028000+00:00"/>
    <m/>
    <s v="Bangalore"/>
    <m/>
    <m/>
    <m/>
    <n v="230"/>
    <m/>
    <m/>
    <m/>
    <m/>
    <m/>
    <m/>
    <m/>
    <m/>
    <m/>
    <m/>
    <m/>
    <s v="Others"/>
    <m/>
    <m/>
    <m/>
    <m/>
    <m/>
    <m/>
    <m/>
    <m/>
    <m/>
    <m/>
    <m/>
    <m/>
    <m/>
    <m/>
    <s v="user_Jujy0sFufO9J3qwY7aNpCCnF6nFZMrfvciNEydEzhaI"/>
    <s v="Shreya Solanki"/>
    <s v="Dr. Anil More"/>
    <m/>
    <s v="July"/>
    <s v="Cold Call"/>
    <s v="Lusha"/>
    <m/>
    <m/>
    <m/>
    <m/>
    <m/>
    <s v="2022-03-14 02:47:04.868000+00:00"/>
    <s v="2022-10-12 08:49:01.291000+00:00"/>
    <m/>
  </r>
  <r>
    <s v="Tejas Kulkarni"/>
    <n v="250000"/>
    <s v="INR"/>
    <n v="50"/>
    <s v="8/31/22"/>
    <s v="Sales"/>
    <s v="stat_Bh0lNV2usJkCLD6fjWneAqpmASEbmvomDaal7U02FV1"/>
    <s v="Demo Scheduled"/>
    <n v="0"/>
    <s v="OpportunityStatusType.Active"/>
    <s v="cont_UjpaJSaTTlT2B32ArK9v33f0zijdt6IajcldGPgObUG"/>
    <x v="514"/>
    <s v="GMC - Fresh"/>
    <s v="lead_8TrXa3sRVfn8iWnJVB0MJ3yjOmnFzJobUWldkseIjcv"/>
    <s v="3ev Industries"/>
    <s v="Shreenath Bhat"/>
    <s v="user_vMd4rmcrSbjykdyL2J7rrYn84SWdcNc5FKligrmItPw"/>
    <s v="Shreenath Bhat"/>
    <s v="2022-07-21 10:44:16.350000+00:00"/>
    <s v="2022-07-22 05:16:59.450000+00:00"/>
    <m/>
    <s v="Bangalore"/>
    <m/>
    <m/>
    <m/>
    <n v="200"/>
    <m/>
    <m/>
    <m/>
    <m/>
    <m/>
    <m/>
    <m/>
    <s v="PAID_SOCIAL"/>
    <m/>
    <m/>
    <m/>
    <m/>
    <m/>
    <m/>
    <m/>
    <m/>
    <m/>
    <m/>
    <m/>
    <m/>
    <m/>
    <m/>
    <m/>
    <m/>
    <m/>
    <m/>
    <s v="user_vMd4rmcrSbjykdyL2J7rrYn84SWdcNc5FKligrmItPw"/>
    <s v="Shreenath Bhat"/>
    <m/>
    <m/>
    <s v="September"/>
    <s v="Gated Content"/>
    <m/>
    <m/>
    <s v="Employee Engagement Handbook"/>
    <m/>
    <m/>
    <m/>
    <s v="2022-07-11 02:52:14.869000+00:00"/>
    <s v="2022-09-26 11:09:03.584000+00:00"/>
    <s v="GMC"/>
  </r>
  <r>
    <s v="Shreenath Bhat"/>
    <n v="4000000"/>
    <s v="INR"/>
    <n v="100"/>
    <s v="7/22/22"/>
    <s v="Sales"/>
    <s v="stat_OZRiD1474QRJIpvnjHCZfiIvKcVD6mIKSSTzg8SwDVx"/>
    <s v="Won- Payment Completed"/>
    <n v="1"/>
    <s v="OpportunityStatusType.Won"/>
    <s v="cont_IBThhpr3IkwCZhJdPI81Po4LiGTkFDZS5jqDSaZKvaV"/>
    <x v="86"/>
    <s v="GMC (Renewal)"/>
    <s v="lead_cJY3sHgyRID1Ou2TrMQy0SY1X0aSDAekTs1pJySsHKd"/>
    <s v="HackerEarth Technology"/>
    <s v="Pranav Kenjale"/>
    <s v="user_P3f70h2AcefBkFTBZpvA9LgDbjTmUIXkqdKqHJ5evwA"/>
    <s v="Manojkumar Tinna"/>
    <s v="2022-03-16 06:46:40.040000+00:00"/>
    <s v="2022-07-22 05:53:57+00:00"/>
    <m/>
    <s v="Bangalore"/>
    <m/>
    <m/>
    <m/>
    <n v="230"/>
    <m/>
    <m/>
    <m/>
    <m/>
    <m/>
    <m/>
    <m/>
    <m/>
    <m/>
    <m/>
    <m/>
    <s v="Others"/>
    <m/>
    <m/>
    <m/>
    <m/>
    <m/>
    <m/>
    <m/>
    <m/>
    <m/>
    <m/>
    <m/>
    <m/>
    <m/>
    <m/>
    <s v="user_Jujy0sFufO9J3qwY7aNpCCnF6nFZMrfvciNEydEzhaI"/>
    <s v="Shreya Solanki"/>
    <s v="Dr. Anil More"/>
    <m/>
    <s v="July"/>
    <s v="Cold Call"/>
    <s v="Lusha"/>
    <m/>
    <m/>
    <m/>
    <m/>
    <m/>
    <s v="2022-03-14 02:47:04.868000+00:00"/>
    <s v="2022-10-12 08:49:01.291000+00:00"/>
    <m/>
  </r>
  <r>
    <s v="Sonal Paithankar"/>
    <n v="1000000"/>
    <s v="INR"/>
    <n v="0"/>
    <s v="8/22/22"/>
    <s v="Sales"/>
    <s v="stat_kcR4fZg7TU7jjk1jAVua3qGLRS4J5uFayEjK5j02wtv"/>
    <s v="Unqualified"/>
    <n v="0"/>
    <s v="OpportunityStatusType.Lost"/>
    <s v="cont_MHB8d62ChqNONcQ7HNeuAqrQmKGZfgQFpwuZN14Vkb8"/>
    <x v="341"/>
    <s v="GTLI Renewal - already done"/>
    <s v="lead_OIp4d1wuLuxZDTPv7qKA7d6E3gXJ0heo8sWAybi2XaX"/>
    <s v="Gleeds"/>
    <s v="Trupti Suryavanshi"/>
    <s v="user_Iwn6da5WKkZqwUySK0oUuCb72pFP5WEm4zAb92ijqFe"/>
    <s v="Sonal Paithankar"/>
    <s v="2022-07-04 06:05:36.709000+00:00"/>
    <s v="2022-07-21 08:28:58.833000+00:00"/>
    <m/>
    <s v="Bangalore"/>
    <m/>
    <m/>
    <m/>
    <n v="325"/>
    <m/>
    <m/>
    <m/>
    <m/>
    <m/>
    <m/>
    <m/>
    <m/>
    <m/>
    <m/>
    <m/>
    <s v="Construction &amp; Real Estate"/>
    <m/>
    <m/>
    <m/>
    <m/>
    <m/>
    <m/>
    <m/>
    <m/>
    <m/>
    <m/>
    <m/>
    <m/>
    <s v="Jitin Gopi"/>
    <m/>
    <s v="user_L8E6IFhq6UCzKLHa45LUUTZCznDuyDwFrGaEp9DXiUM"/>
    <s v="Trupti Suryavanshi"/>
    <s v="Arindam Majee"/>
    <m/>
    <s v="August"/>
    <s v="Cold Call"/>
    <m/>
    <m/>
    <m/>
    <m/>
    <m/>
    <m/>
    <s v="2022-04-28 07:26:27.593000+00:00"/>
    <s v="2022-09-30 06:49:50.800000+00:00"/>
    <s v="GTL"/>
  </r>
  <r>
    <s v="Tejas Kulkarni"/>
    <n v="205000"/>
    <s v="INR"/>
    <n v="100"/>
    <s v="7/21/22"/>
    <s v="Sales"/>
    <s v="stat_OZRiD1474QRJIpvnjHCZfiIvKcVD6mIKSSTzg8SwDVx"/>
    <s v="Won- Payment Completed"/>
    <n v="1"/>
    <s v="OpportunityStatusType.Won"/>
    <s v="cont_izRWdXvC0C2TCAiGJ5Bt3sskhvQ1TfJEX1avo0mCy6d"/>
    <x v="515"/>
    <m/>
    <s v="lead_vF2KFB7uWr1uIeaNE6nIwa631Hullk5aGC5b9FIDaEO"/>
    <s v="KESIS IT SERVICES"/>
    <s v="Prateek Wadhwa"/>
    <s v="user_kbtBHYtBjVDNyI72HTF6C1SCvC7yVBiA6OrBOy3t96U"/>
    <s v="Tejas Kulkarni"/>
    <s v="2022-07-21 08:32:41.853000+00:00"/>
    <s v="2022-07-21 11:48:14.216000+00:00"/>
    <m/>
    <s v="Bangalore"/>
    <m/>
    <m/>
    <m/>
    <n v="10"/>
    <m/>
    <m/>
    <m/>
    <m/>
    <m/>
    <m/>
    <m/>
    <m/>
    <m/>
    <m/>
    <m/>
    <s v="IT Services &amp; IT Consulting"/>
    <m/>
    <m/>
    <m/>
    <m/>
    <m/>
    <m/>
    <m/>
    <m/>
    <m/>
    <m/>
    <m/>
    <m/>
    <s v="Jitin Gopi"/>
    <m/>
    <s v="user_FdWFezbLzkYQcGsBUsjZO25nr2poK2nRbqV47Rs5Kfm"/>
    <s v="Prateek Wadhwa"/>
    <s v="Dr. Anil More"/>
    <m/>
    <m/>
    <s v="Cold Call"/>
    <m/>
    <m/>
    <m/>
    <m/>
    <m/>
    <m/>
    <s v="2022-07-02 13:29:28.444000+00:00"/>
    <s v="2022-08-29 07:29:58.559000+00:00"/>
    <s v="GMC"/>
  </r>
  <r>
    <s v="Omkar Ghate"/>
    <n v="102801"/>
    <s v="INR"/>
    <n v="100"/>
    <s v="7/21/22"/>
    <s v="Sales"/>
    <s v="stat_OZRiD1474QRJIpvnjHCZfiIvKcVD6mIKSSTzg8SwDVx"/>
    <s v="Won- Payment Completed"/>
    <n v="1"/>
    <s v="OpportunityStatusType.Won"/>
    <s v="cont_QqdL2uwnuxdm6UYJI5feyy6yv3Q8QotBLtwbH4oHPt7"/>
    <x v="516"/>
    <s v="Fresh"/>
    <s v="lead_CzT4w7CWhZUUkXh7MVqvMmEOPHn9UpJSjDcMCw4PYO1"/>
    <s v="SOLOCO GLOBAL INDIA PRIVATE LIMITED"/>
    <s v="Prateek Wadhwa"/>
    <s v="user_9SBRjyF0n4iWuhUdqRyQkFhl2J4uyNKhFWvvJEvunX8"/>
    <s v="Omkar Ghate"/>
    <s v="2022-04-27 05:46:55.231000+00:00"/>
    <s v="2022-07-21 11:06:55.847000+00:00"/>
    <m/>
    <s v="Pune"/>
    <m/>
    <m/>
    <m/>
    <n v="7"/>
    <m/>
    <m/>
    <m/>
    <m/>
    <m/>
    <m/>
    <m/>
    <m/>
    <m/>
    <m/>
    <m/>
    <m/>
    <m/>
    <m/>
    <m/>
    <m/>
    <m/>
    <m/>
    <m/>
    <m/>
    <m/>
    <m/>
    <m/>
    <m/>
    <m/>
    <m/>
    <s v="user_FdWFezbLzkYQcGsBUsjZO25nr2poK2nRbqV47Rs5Kfm"/>
    <s v="Prateek Wadhwa"/>
    <s v="Komal Chougale; Siddharth Angolkar"/>
    <m/>
    <s v="April"/>
    <s v="Warm Referral"/>
    <m/>
    <m/>
    <s v="Lead Magnet Lead"/>
    <m/>
    <m/>
    <m/>
    <s v="2021-08-30 04:40:46.516000+00:00"/>
    <s v="2022-10-20 09:10:29.117000+00:00"/>
    <s v="GMC"/>
  </r>
  <r>
    <s v="Omkar Ghate"/>
    <n v="200000"/>
    <s v="INR"/>
    <n v="0"/>
    <s v="7/31/22"/>
    <s v="Sales"/>
    <s v="stat_kcR4fZg7TU7jjk1jAVua3qGLRS4J5uFayEjK5j02wtv"/>
    <s v="Unqualified"/>
    <n v="0"/>
    <s v="OpportunityStatusType.Lost"/>
    <s v="cont_VW3ZaOEzMMCrSGluWw5uxmhXFM067ziSYGiJrbPVJ8O"/>
    <x v="517"/>
    <s v="GPA - FRESH Gmc already renewed on May"/>
    <s v="lead_ilNTzGiJzkIDcScoPY8JkWDF90JZC7e5j4D31fwUibI"/>
    <s v="Amar Cars Pvt ltd"/>
    <s v="Daya Gowda"/>
    <s v="user_9SBRjyF0n4iWuhUdqRyQkFhl2J4uyNKhFWvvJEvunX8"/>
    <s v="Omkar Ghate"/>
    <s v="2022-06-09 06:13:55.709000+00:00"/>
    <s v="2022-07-21 06:40:16.558000+00:00"/>
    <m/>
    <s v="Vadodara"/>
    <m/>
    <m/>
    <m/>
    <n v="2000"/>
    <m/>
    <m/>
    <m/>
    <m/>
    <m/>
    <m/>
    <m/>
    <m/>
    <m/>
    <m/>
    <m/>
    <m/>
    <m/>
    <m/>
    <m/>
    <m/>
    <m/>
    <m/>
    <m/>
    <m/>
    <m/>
    <m/>
    <m/>
    <m/>
    <m/>
    <m/>
    <s v="user_encRk5bIEFN6ZA11h4WH2AdZTiZpogLSlMIaj0E30SZ"/>
    <s v="Daya Gowda"/>
    <m/>
    <m/>
    <s v="March; May"/>
    <m/>
    <m/>
    <m/>
    <s v="Lead Magnet Lead"/>
    <m/>
    <m/>
    <m/>
    <s v="2021-09-04 17:30:18.379000+00:00"/>
    <s v="2022-09-09 10:13:03.059000+00:00"/>
    <m/>
  </r>
  <r>
    <s v="Tejas Kulkarni"/>
    <n v="500000"/>
    <s v="INR"/>
    <n v="0"/>
    <s v="9/30/22"/>
    <s v="Sales"/>
    <s v="stat_kcR4fZg7TU7jjk1jAVua3qGLRS4J5uFayEjK5j02wtv"/>
    <s v="Unqualified"/>
    <n v="0"/>
    <s v="OpportunityStatusType.Lost"/>
    <m/>
    <x v="1"/>
    <m/>
    <s v="lead_5ZCSiaVUPBZQwuj2F9LYVPVLTjINpCZqd060rH68yVX"/>
    <s v="Datagain"/>
    <s v="Kanchan Kothari"/>
    <s v="user_kbtBHYtBjVDNyI72HTF6C1SCvC7yVBiA6OrBOy3t96U"/>
    <s v="Tejas Kulkarni"/>
    <s v="2022-06-24 07:26:31.978000+00:00"/>
    <s v="2022-07-21 06:55:45.276000+00:00"/>
    <m/>
    <s v="Mumbai"/>
    <m/>
    <m/>
    <m/>
    <n v="200"/>
    <m/>
    <m/>
    <m/>
    <m/>
    <m/>
    <m/>
    <m/>
    <s v="PAID_SOCIAL"/>
    <m/>
    <m/>
    <m/>
    <m/>
    <m/>
    <m/>
    <m/>
    <m/>
    <m/>
    <m/>
    <m/>
    <m/>
    <m/>
    <m/>
    <m/>
    <m/>
    <m/>
    <m/>
    <s v="user_tg4md7hMeDB7vzCH1Tg5t2EgpRANab8Kmif9bBN5ohq"/>
    <s v="Talha Shaikh"/>
    <m/>
    <m/>
    <m/>
    <s v="Gated Content"/>
    <m/>
    <m/>
    <s v="Employee Engagement Handbook"/>
    <m/>
    <m/>
    <m/>
    <s v="2022-06-11 09:51:31.066000+00:00"/>
    <s v="2022-10-10 10:54:16.953000+00:00"/>
    <m/>
  </r>
  <r>
    <s v="Navin Panjwani"/>
    <n v="100000"/>
    <s v="INR"/>
    <n v="0"/>
    <s v="7/31/22"/>
    <s v="Sales"/>
    <s v="stat_1hn9nRJaLbI53NxPuSQgo90kRpbpKsFlwN4oEGNUTdO"/>
    <s v="Lost"/>
    <n v="0"/>
    <s v="OpportunityStatusType.Lost"/>
    <s v="cont_0LLvK122sbJalZcmy0ejQ6f0JF8CbtM6vfW5hNepxif"/>
    <x v="518"/>
    <s v="GMC New"/>
    <s v="lead_iLGZIuYRTM39dJKf94132B2KTN2KxNyccBwKMhIUQQU"/>
    <s v="XED Institute of Management ( Fresh )"/>
    <s v="Aishwarya Nyayadhish"/>
    <s v="user_sD3YjSs92XKUfD0OPHeo886g6tW6aCM0iUhX5VVUuJi"/>
    <s v="Navin Panjwani"/>
    <s v="2022-06-23 11:15:53.998000+00:00"/>
    <s v="2022-07-21 06:43:49.311000+00:00"/>
    <m/>
    <s v="Mumbai"/>
    <m/>
    <m/>
    <m/>
    <n v="22"/>
    <m/>
    <m/>
    <m/>
    <m/>
    <m/>
    <m/>
    <m/>
    <s v="PAID_SOCIAL"/>
    <m/>
    <m/>
    <m/>
    <s v="Education"/>
    <m/>
    <m/>
    <m/>
    <m/>
    <m/>
    <m/>
    <m/>
    <m/>
    <m/>
    <m/>
    <m/>
    <m/>
    <m/>
    <m/>
    <s v="user_6hRQhcoLhZEDUBYaw3vS7rv6T5582sGfXq4jNRqTfUU"/>
    <s v="Aishwarya Nyayadhish"/>
    <m/>
    <m/>
    <m/>
    <s v="Gated Content"/>
    <m/>
    <m/>
    <s v="Employee Engagement Handbook"/>
    <m/>
    <m/>
    <m/>
    <s v="2022-05-10 14:11:25.404000+00:00"/>
    <s v="2022-08-27 07:33:36.139000+00:00"/>
    <m/>
  </r>
  <r>
    <s v="Omkar Ghate"/>
    <n v="133000"/>
    <s v="INR"/>
    <n v="0"/>
    <s v="7/20/22"/>
    <s v="Sales"/>
    <s v="stat_1hn9nRJaLbI53NxPuSQgo90kRpbpKsFlwN4oEGNUTdO"/>
    <s v="Lost"/>
    <n v="0"/>
    <s v="OpportunityStatusType.Lost"/>
    <m/>
    <x v="1"/>
    <m/>
    <s v="lead_xQo1CLXowOSF435d6kCqfHPhbOpmHNCRSzFsYF2r2jW"/>
    <s v="HYPHENMARK INDIA PRIVATE LIMITED"/>
    <s v="Kaushlya Bhavsar"/>
    <s v="user_9SBRjyF0n4iWuhUdqRyQkFhl2J4uyNKhFWvvJEvunX8"/>
    <s v="Omkar Ghate"/>
    <s v="2022-06-22 08:06:02.989000+00:00"/>
    <s v="2022-07-21 06:13:49.582000+00:00"/>
    <m/>
    <m/>
    <m/>
    <m/>
    <m/>
    <n v="40"/>
    <m/>
    <m/>
    <m/>
    <m/>
    <m/>
    <m/>
    <m/>
    <s v="PAID_SOCIAL"/>
    <m/>
    <m/>
    <m/>
    <m/>
    <m/>
    <m/>
    <m/>
    <m/>
    <m/>
    <m/>
    <m/>
    <m/>
    <m/>
    <m/>
    <m/>
    <m/>
    <m/>
    <m/>
    <s v="user_FdWFezbLzkYQcGsBUsjZO25nr2poK2nRbqV47Rs5Kfm"/>
    <s v="Prateek Wadhwa"/>
    <m/>
    <m/>
    <s v="July"/>
    <s v="Gated Content"/>
    <m/>
    <m/>
    <s v="Employee Engagement Handbook"/>
    <m/>
    <m/>
    <m/>
    <s v="2022-06-21 14:20:40.518000+00:00"/>
    <s v="2022-08-29 10:26:22.374000+00:00"/>
    <s v="GMC"/>
  </r>
  <r>
    <s v="Vrushali Kummar"/>
    <n v="500000"/>
    <s v="INR"/>
    <n v="0"/>
    <s v="8/15/22"/>
    <s v="Sales"/>
    <s v="stat_kcR4fZg7TU7jjk1jAVua3qGLRS4J5uFayEjK5j02wtv"/>
    <s v="Unqualified"/>
    <n v="0"/>
    <s v="OpportunityStatusType.Lost"/>
    <s v="cont_tHOUx8OL9b16ylazIF5Q1YFCsLWt8laFvb461lMH8d3"/>
    <x v="519"/>
    <s v="Parental policy ren - Mandate for Marsh"/>
    <s v="lead_RyP5JzuKZkQo4155TWhwSs2cJquCWESxiRvlVhFQHAP"/>
    <s v="Spiceworks Ziff Davis"/>
    <s v="Gauri Jori"/>
    <s v="user_TZzywQwym26DjuswO479pxRhNKX152z8X1haCx2vcst"/>
    <s v="Vrushali Kummar"/>
    <s v="2022-05-13 09:58:21.988000+00:00"/>
    <s v="2022-07-21 06:05:54.923000+00:00"/>
    <m/>
    <s v="Pune"/>
    <m/>
    <m/>
    <m/>
    <n v="350"/>
    <m/>
    <m/>
    <m/>
    <m/>
    <m/>
    <m/>
    <m/>
    <m/>
    <m/>
    <m/>
    <m/>
    <s v="Digital Marketing &amp; Advertising"/>
    <m/>
    <m/>
    <m/>
    <m/>
    <m/>
    <m/>
    <m/>
    <m/>
    <m/>
    <m/>
    <m/>
    <m/>
    <s v="Rakesh Nade"/>
    <m/>
    <s v="user_5YHA1ZU4iP896lD1YJehdJcMx7ZEgWCpulT4T2c3pJ3"/>
    <s v="Gauri Jori"/>
    <m/>
    <m/>
    <s v="August; May"/>
    <s v="Cold Call"/>
    <m/>
    <m/>
    <m/>
    <m/>
    <m/>
    <m/>
    <s v="2021-09-09 06:37:50.145000+00:00"/>
    <s v="2022-09-02 16:04:11.545000+00:00"/>
    <m/>
  </r>
  <r>
    <s v="Vrushali Kummar"/>
    <n v="6000000"/>
    <s v="INR"/>
    <n v="0"/>
    <s v="8/15/22"/>
    <s v="Sales"/>
    <s v="stat_kcR4fZg7TU7jjk1jAVua3qGLRS4J5uFayEjK5j02wtv"/>
    <s v="Unqualified"/>
    <n v="0"/>
    <s v="OpportunityStatusType.Lost"/>
    <s v="cont_tHOUx8OL9b16ylazIF5Q1YFCsLWt8laFvb461lMH8d3"/>
    <x v="519"/>
    <s v="GMC ren - International Mandate for Marsh"/>
    <s v="lead_RyP5JzuKZkQo4155TWhwSs2cJquCWESxiRvlVhFQHAP"/>
    <s v="Spiceworks Ziff Davis"/>
    <s v="Gauri Jori"/>
    <s v="user_TZzywQwym26DjuswO479pxRhNKX152z8X1haCx2vcst"/>
    <s v="Vrushali Kummar"/>
    <s v="2022-05-13 09:59:30.039000+00:00"/>
    <s v="2022-07-21 06:06:46.278000+00:00"/>
    <m/>
    <s v="Pune"/>
    <m/>
    <m/>
    <m/>
    <n v="350"/>
    <m/>
    <m/>
    <m/>
    <m/>
    <m/>
    <m/>
    <m/>
    <m/>
    <m/>
    <m/>
    <m/>
    <s v="Digital Marketing &amp; Advertising"/>
    <m/>
    <m/>
    <m/>
    <m/>
    <m/>
    <m/>
    <m/>
    <m/>
    <m/>
    <m/>
    <m/>
    <m/>
    <s v="Rakesh Nade"/>
    <m/>
    <s v="user_5YHA1ZU4iP896lD1YJehdJcMx7ZEgWCpulT4T2c3pJ3"/>
    <s v="Gauri Jori"/>
    <m/>
    <m/>
    <s v="August; May"/>
    <s v="Cold Call"/>
    <m/>
    <m/>
    <m/>
    <m/>
    <m/>
    <m/>
    <s v="2021-09-09 06:37:50.145000+00:00"/>
    <s v="2022-09-02 16:04:11.545000+00:00"/>
    <m/>
  </r>
  <r>
    <s v="Navin Panjwani"/>
    <n v="100000"/>
    <s v="INR"/>
    <n v="0"/>
    <s v="8/31/22"/>
    <s v="Sales"/>
    <s v="stat_kcR4fZg7TU7jjk1jAVua3qGLRS4J5uFayEjK5j02wtv"/>
    <s v="Unqualified"/>
    <n v="0"/>
    <s v="OpportunityStatusType.Lost"/>
    <s v="cont_TVhn5VEyAiallZqDmrFiA9Rtt9awBXiae15tb5chgWb"/>
    <x v="520"/>
    <m/>
    <s v="lead_QdzcsGHwJ3FJNJfrpvOu9sbAw9kM55MmNfZ4MWQebJE"/>
    <s v="CLARISITY Solutions"/>
    <s v="Prateek Wadhwa"/>
    <s v="user_sD3YjSs92XKUfD0OPHeo886g6tW6aCM0iUhX5VVUuJi"/>
    <s v="Navin Panjwani"/>
    <s v="2022-05-11 04:54:32.929000+00:00"/>
    <s v="2022-07-21 05:42:11.307000+00:00"/>
    <m/>
    <s v="Mumbai"/>
    <m/>
    <m/>
    <m/>
    <n v="60"/>
    <m/>
    <m/>
    <m/>
    <m/>
    <m/>
    <m/>
    <m/>
    <m/>
    <m/>
    <m/>
    <m/>
    <s v="IT Services &amp; IT Consulting; Professional Services"/>
    <m/>
    <m/>
    <m/>
    <m/>
    <m/>
    <m/>
    <m/>
    <m/>
    <m/>
    <m/>
    <m/>
    <m/>
    <s v="Arunkumar Dubey"/>
    <m/>
    <s v="user_FdWFezbLzkYQcGsBUsjZO25nr2poK2nRbqV47Rs5Kfm"/>
    <s v="Prateek Wadhwa"/>
    <m/>
    <m/>
    <s v="August"/>
    <s v="Gated Content"/>
    <s v="Naukri.com"/>
    <m/>
    <s v="Employee Engagement Handbook"/>
    <m/>
    <m/>
    <m/>
    <s v="2022-05-10 12:21:31.825000+00:00"/>
    <s v="2022-09-08 05:02:14.251000+00:00"/>
    <s v="GMC"/>
  </r>
  <r>
    <s v="Navin Panjwani"/>
    <n v="20000"/>
    <s v="INR"/>
    <n v="0"/>
    <s v="8/31/22"/>
    <s v="Sales"/>
    <s v="stat_kcR4fZg7TU7jjk1jAVua3qGLRS4J5uFayEjK5j02wtv"/>
    <s v="Unqualified"/>
    <n v="0"/>
    <s v="OpportunityStatusType.Lost"/>
    <s v="cont_TVhn5VEyAiallZqDmrFiA9Rtt9awBXiae15tb5chgWb"/>
    <x v="520"/>
    <m/>
    <s v="lead_QdzcsGHwJ3FJNJfrpvOu9sbAw9kM55MmNfZ4MWQebJE"/>
    <s v="CLARISITY Solutions"/>
    <s v="Prateek Wadhwa"/>
    <s v="user_sD3YjSs92XKUfD0OPHeo886g6tW6aCM0iUhX5VVUuJi"/>
    <s v="Navin Panjwani"/>
    <s v="2022-05-11 04:54:43.660000+00:00"/>
    <s v="2022-07-21 05:42:18.487000+00:00"/>
    <m/>
    <s v="Mumbai"/>
    <m/>
    <m/>
    <m/>
    <n v="60"/>
    <m/>
    <m/>
    <m/>
    <m/>
    <m/>
    <m/>
    <m/>
    <m/>
    <m/>
    <m/>
    <m/>
    <s v="IT Services &amp; IT Consulting; Professional Services"/>
    <m/>
    <m/>
    <m/>
    <m/>
    <m/>
    <m/>
    <m/>
    <m/>
    <m/>
    <m/>
    <m/>
    <m/>
    <s v="Arunkumar Dubey"/>
    <m/>
    <s v="user_FdWFezbLzkYQcGsBUsjZO25nr2poK2nRbqV47Rs5Kfm"/>
    <s v="Prateek Wadhwa"/>
    <m/>
    <m/>
    <s v="August"/>
    <s v="Gated Content"/>
    <s v="Naukri.com"/>
    <m/>
    <s v="Employee Engagement Handbook"/>
    <m/>
    <m/>
    <m/>
    <s v="2022-05-10 12:21:31.825000+00:00"/>
    <s v="2022-09-08 05:02:14.251000+00:00"/>
    <s v="GPA"/>
  </r>
  <r>
    <s v="Chetan Kumar"/>
    <n v="1200000"/>
    <s v="INR"/>
    <n v="0"/>
    <s v="7/30/22"/>
    <s v="Sales"/>
    <s v="stat_kcR4fZg7TU7jjk1jAVua3qGLRS4J5uFayEjK5j02wtv"/>
    <s v="Unqualified"/>
    <n v="0"/>
    <s v="OpportunityStatusType.Lost"/>
    <s v="cont_nsyjMeh3w6SD64jQJ6EwWOKtQHXZ4fUDRTjZWelkufs"/>
    <x v="521"/>
    <s v="They have 1+3 policy but want to offer something better to the employees this time (1+5)"/>
    <s v="lead_l8dY9UXvXCVNJqGpHXSUd70neZM5nR9hbta4iX9HDKc"/>
    <s v="SD Corporation P.Ltd (Shapoorji Pallonji &amp; Co Ltd - Group Venture)"/>
    <s v="Tulika Chakra"/>
    <s v="user_hAuUqCTCw5r4tCUrswIWPSW7LJ1XIBbttZVmJkxmzGq"/>
    <s v="Chetan Kumar"/>
    <s v="2021-12-16 11:04:35.327000+00:00"/>
    <s v="2022-07-21 04:58:15.984000+00:00"/>
    <m/>
    <s v="Mumbai"/>
    <m/>
    <m/>
    <m/>
    <n v="100"/>
    <m/>
    <m/>
    <m/>
    <m/>
    <m/>
    <m/>
    <m/>
    <m/>
    <m/>
    <m/>
    <m/>
    <s v="Construction &amp; Real Estate"/>
    <m/>
    <m/>
    <m/>
    <m/>
    <m/>
    <m/>
    <m/>
    <m/>
    <m/>
    <m/>
    <m/>
    <m/>
    <s v="Arunkumar Dubey"/>
    <m/>
    <s v="user_N2Wvx57ff3o0vmVPS4RR0gXHdA5qVZKmxAMYwKh2zLa"/>
    <s v="Vinoth Mohan"/>
    <m/>
    <m/>
    <s v="March"/>
    <s v="Gated Content"/>
    <m/>
    <m/>
    <s v="Downloaded the guide: Employee Wellness Handbook"/>
    <m/>
    <m/>
    <m/>
    <s v="2021-10-26 11:52:54.952000+00:00"/>
    <s v="2022-09-12 14:12:57.974000+00:00"/>
    <s v="GMC"/>
  </r>
  <r>
    <s v="Kashif Ahmad"/>
    <n v="500000"/>
    <s v="INR"/>
    <n v="0"/>
    <d v="2022-08-08T00:00:00"/>
    <s v="Sales"/>
    <s v="stat_kcR4fZg7TU7jjk1jAVua3qGLRS4J5uFayEjK5j02wtv"/>
    <s v="Unqualified"/>
    <n v="0"/>
    <s v="OpportunityStatusType.Lost"/>
    <s v="cont_Vdj6AvgmhKRlreiX4MGMwRDKk6NsSVveraEzdo97i2Q"/>
    <x v="316"/>
    <m/>
    <s v="lead_MBmOBv4RPJhbNeMjzSTyudxkFbI0GyY4CXyHZxqTFgX"/>
    <s v="GFI Informatique/MGS"/>
    <s v="Prateek Wadhwa"/>
    <s v="user_LKRhV6rhcBe0uL8u70UUGeDjbMupuho4TaiAOCbT7HT"/>
    <s v="Kashif Ahmad"/>
    <s v="2022-06-27 07:53:06.858000+00:00"/>
    <s v="2022-07-20 15:44:08.054000+00:00"/>
    <m/>
    <s v="Pune"/>
    <m/>
    <m/>
    <m/>
    <n v="164"/>
    <m/>
    <m/>
    <m/>
    <m/>
    <m/>
    <m/>
    <m/>
    <m/>
    <m/>
    <m/>
    <m/>
    <s v="IT Services &amp; IT Consulting"/>
    <m/>
    <m/>
    <m/>
    <m/>
    <m/>
    <m/>
    <m/>
    <m/>
    <m/>
    <m/>
    <m/>
    <m/>
    <s v="Arunkumar Dubey"/>
    <m/>
    <s v="user_FdWFezbLzkYQcGsBUsjZO25nr2poK2nRbqV47Rs5Kfm"/>
    <s v="Prateek Wadhwa"/>
    <s v="Siddharth Angolkar"/>
    <m/>
    <s v="August"/>
    <s v="Cold Call"/>
    <s v="Linkedin"/>
    <m/>
    <m/>
    <m/>
    <m/>
    <m/>
    <s v="2021-08-17 06:10:18.097000+00:00"/>
    <s v="2022-09-08 06:43:28.491000+00:00"/>
    <s v="GTL"/>
  </r>
  <r>
    <s v="Vrushali Kummar"/>
    <n v="1000000"/>
    <s v="INR"/>
    <n v="0"/>
    <s v="7/30/22"/>
    <s v="Sales"/>
    <s v="stat_kcR4fZg7TU7jjk1jAVua3qGLRS4J5uFayEjK5j02wtv"/>
    <s v="Unqualified"/>
    <n v="0"/>
    <s v="OpportunityStatusType.Lost"/>
    <m/>
    <x v="1"/>
    <s v="GPA (Renewal)- Too close to renewal date"/>
    <s v="lead_GpqmWO3N819BDkV9HrKsqHCFHSTkizkyQdaLJbjwqbq"/>
    <s v="Allure Gift Wraps Pvt Ltd"/>
    <s v="Bhairavi Jog"/>
    <s v="user_TZzywQwym26DjuswO479pxRhNKX152z8X1haCx2vcst"/>
    <s v="Vrushali Kummar"/>
    <s v="2022-07-05 12:51:37.350000+00:00"/>
    <s v="2022-07-21 04:57:53.203000+00:00"/>
    <m/>
    <s v="Vapi"/>
    <m/>
    <m/>
    <m/>
    <n v="880"/>
    <m/>
    <m/>
    <m/>
    <m/>
    <m/>
    <m/>
    <m/>
    <m/>
    <m/>
    <m/>
    <m/>
    <s v="Manufacturing"/>
    <m/>
    <m/>
    <m/>
    <m/>
    <m/>
    <m/>
    <m/>
    <m/>
    <m/>
    <m/>
    <m/>
    <m/>
    <m/>
    <m/>
    <s v="user_228eUmsdKIb9OItgmiDq1zD4aPZ1eqiapbaLAGeBf8g"/>
    <s v="Bhairavi Jog"/>
    <m/>
    <m/>
    <s v="July"/>
    <m/>
    <m/>
    <m/>
    <s v="Lead Magnet Lead"/>
    <m/>
    <m/>
    <m/>
    <s v="2021-09-02 18:16:57.709000+00:00"/>
    <s v="2022-09-23 12:45:08.381000+00:00"/>
    <s v="GPA"/>
  </r>
  <r>
    <s v="Vrushali Kummar"/>
    <n v="10000000"/>
    <s v="INR"/>
    <n v="0"/>
    <s v="7/30/22"/>
    <s v="Sales"/>
    <s v="stat_kcR4fZg7TU7jjk1jAVua3qGLRS4J5uFayEjK5j02wtv"/>
    <s v="Unqualified"/>
    <n v="0"/>
    <s v="OpportunityStatusType.Lost"/>
    <m/>
    <x v="1"/>
    <s v="GMC (1+3)- Renewal - too close to renewal date"/>
    <s v="lead_GpqmWO3N819BDkV9HrKsqHCFHSTkizkyQdaLJbjwqbq"/>
    <s v="Allure Gift Wraps Pvt Ltd"/>
    <s v="Bhairavi Jog"/>
    <s v="user_TZzywQwym26DjuswO479pxRhNKX152z8X1haCx2vcst"/>
    <s v="Vrushali Kummar"/>
    <s v="2022-07-05 12:51:00.710000+00:00"/>
    <s v="2022-07-21 04:56:59.207000+00:00"/>
    <m/>
    <s v="Vapi"/>
    <m/>
    <m/>
    <m/>
    <n v="880"/>
    <m/>
    <m/>
    <m/>
    <m/>
    <m/>
    <m/>
    <m/>
    <m/>
    <m/>
    <m/>
    <m/>
    <s v="Manufacturing"/>
    <m/>
    <m/>
    <m/>
    <m/>
    <m/>
    <m/>
    <m/>
    <m/>
    <m/>
    <m/>
    <m/>
    <m/>
    <m/>
    <m/>
    <s v="user_228eUmsdKIb9OItgmiDq1zD4aPZ1eqiapbaLAGeBf8g"/>
    <s v="Bhairavi Jog"/>
    <m/>
    <m/>
    <s v="July"/>
    <m/>
    <m/>
    <m/>
    <s v="Lead Magnet Lead"/>
    <m/>
    <m/>
    <m/>
    <s v="2021-09-02 18:16:57.709000+00:00"/>
    <s v="2022-09-23 12:45:08.381000+00:00"/>
    <s v="GMC"/>
  </r>
  <r>
    <s v="Abhiroop Ganguly"/>
    <n v="80000"/>
    <s v="INR"/>
    <n v="0"/>
    <s v="7/22/22"/>
    <s v="Sales"/>
    <s v="stat_1hn9nRJaLbI53NxPuSQgo90kRpbpKsFlwN4oEGNUTdO"/>
    <s v="Lost"/>
    <n v="0"/>
    <s v="OpportunityStatusType.Lost"/>
    <s v="cont_fY7hQu9ffAj5MrwI3P8s6bT0XFlq5uTtWVaSAbMT7zj"/>
    <x v="522"/>
    <m/>
    <s v="lead_GFEj99zlsYqEMna4L3aeHQvfCNDQ21WKluEHpaT5366"/>
    <s v="Vongeyer Consulting"/>
    <s v="Kaushlya Bhavsar"/>
    <s v="user_U27GK6WjhLhUhi1EDKXV57xMpn8n8DMIOjci1q3UReZ"/>
    <s v="Abhiroop Ganguly"/>
    <s v="2022-06-10 11:57:45.570000+00:00"/>
    <s v="2022-07-20 12:57:53.503000+00:00"/>
    <m/>
    <s v="Pune"/>
    <m/>
    <m/>
    <m/>
    <n v="11"/>
    <m/>
    <m/>
    <m/>
    <m/>
    <m/>
    <m/>
    <m/>
    <m/>
    <m/>
    <m/>
    <m/>
    <s v="Professional Services"/>
    <m/>
    <m/>
    <m/>
    <m/>
    <m/>
    <m/>
    <m/>
    <m/>
    <m/>
    <m/>
    <m/>
    <m/>
    <m/>
    <m/>
    <s v="user_L8E6IFhq6UCzKLHa45LUUTZCznDuyDwFrGaEp9DXiUM"/>
    <s v="Trupti Suryavanshi"/>
    <m/>
    <m/>
    <m/>
    <s v="Gated Content"/>
    <m/>
    <m/>
    <s v="Employee healthcare handbook"/>
    <m/>
    <m/>
    <m/>
    <s v="2022-06-03 05:18:11.114000+00:00"/>
    <s v="2022-08-13 05:15:15.753000+00:00"/>
    <s v="GMC"/>
  </r>
  <r>
    <s v="Abhiroop Ganguly"/>
    <n v="1000000"/>
    <s v="INR"/>
    <n v="0"/>
    <s v="7/31/22"/>
    <s v="Sales"/>
    <s v="stat_kcR4fZg7TU7jjk1jAVua3qGLRS4J5uFayEjK5j02wtv"/>
    <s v="Unqualified"/>
    <n v="0"/>
    <s v="OpportunityStatusType.Lost"/>
    <s v="cont_HY9YRsH9xd2dH2cKO1NvXOyb42Nth4ZY9MTNo8DcmND"/>
    <x v="462"/>
    <s v="top up ren policy - no opp currently"/>
    <s v="lead_VVxWfa1K7gnB6dkSWHtm3gp1GT3pKmxv0TT8Dd5TZfl"/>
    <s v="Systems Plus transformations"/>
    <s v="Gauri Jori"/>
    <s v="user_U27GK6WjhLhUhi1EDKXV57xMpn8n8DMIOjci1q3UReZ"/>
    <s v="Abhiroop Ganguly"/>
    <s v="2022-03-11 12:22:10.367000+00:00"/>
    <s v="2022-07-20 12:17:05.342000+00:00"/>
    <m/>
    <s v="Pune"/>
    <m/>
    <s v="2020-08-14 08:05:16+00:00"/>
    <m/>
    <n v="407"/>
    <m/>
    <m/>
    <m/>
    <m/>
    <m/>
    <m/>
    <m/>
    <m/>
    <m/>
    <m/>
    <m/>
    <s v="IT Services &amp; IT Consulting"/>
    <m/>
    <m/>
    <m/>
    <m/>
    <m/>
    <m/>
    <m/>
    <m/>
    <m/>
    <m/>
    <m/>
    <m/>
    <s v="Prashant Abhang"/>
    <m/>
    <s v="user_5YHA1ZU4iP896lD1YJehdJcMx7ZEgWCpulT4T2c3pJ3"/>
    <s v="Gauri Jori"/>
    <s v="Snehal Mane"/>
    <m/>
    <s v="July"/>
    <s v="Cold Call"/>
    <s v="Lusha"/>
    <m/>
    <s v="Glengarry"/>
    <m/>
    <m/>
    <m/>
    <s v="2020-12-06 09:46:31.329000+00:00"/>
    <s v="2022-10-20 12:31:28.939000+00:00"/>
    <m/>
  </r>
  <r>
    <s v="Sameer Iftekhari"/>
    <n v="100000"/>
    <s v="INR"/>
    <n v="100"/>
    <s v="7/20/22"/>
    <s v="Sales"/>
    <s v="stat_OZRiD1474QRJIpvnjHCZfiIvKcVD6mIKSSTzg8SwDVx"/>
    <s v="Won- Payment Completed"/>
    <n v="1"/>
    <s v="OpportunityStatusType.Won"/>
    <m/>
    <x v="1"/>
    <s v="non eb"/>
    <s v="lead_PHm9WdxFGg1sNAgHP5uqq4XoiLeJgzmnFqWDpxLvAeW"/>
    <s v="STARION INDIA PVT LTD"/>
    <s v="Sarvesh Pawar"/>
    <s v="user_sREdxbAJihL2Zbgic7tyQ6Rc4Mny7HnD1RNGhA9DDYh"/>
    <s v="Prajakta Sahastrabudhe"/>
    <s v="2022-07-20 11:21:03.986000+00:00"/>
    <s v="2022-07-20 13:29:08.063000+00:00"/>
    <m/>
    <s v="Pune"/>
    <m/>
    <m/>
    <m/>
    <n v="150"/>
    <m/>
    <m/>
    <m/>
    <m/>
    <m/>
    <m/>
    <m/>
    <m/>
    <m/>
    <m/>
    <m/>
    <m/>
    <m/>
    <m/>
    <m/>
    <m/>
    <m/>
    <m/>
    <m/>
    <m/>
    <m/>
    <m/>
    <m/>
    <m/>
    <s v="Sakshi Soni"/>
    <m/>
    <s v="user_A8KOTZADnUtEQOLt4nSLAmteNStuGh80js75RYjrXVt"/>
    <s v="Sarvesh Pawar"/>
    <s v="Shriram Kulkarni"/>
    <m/>
    <s v="August; July"/>
    <s v="Cold Call"/>
    <s v="Naukri.com"/>
    <m/>
    <m/>
    <m/>
    <m/>
    <m/>
    <s v="2022-05-30 13:17:36.957000+00:00"/>
    <s v="2022-10-12 06:14:02.042000+00:00"/>
    <m/>
  </r>
  <r>
    <s v="Abhiroop Ganguly"/>
    <n v="200000"/>
    <s v="INR"/>
    <n v="0"/>
    <s v="7/31/22"/>
    <s v="Sales"/>
    <s v="stat_kcR4fZg7TU7jjk1jAVua3qGLRS4J5uFayEjK5j02wtv"/>
    <s v="Unqualified"/>
    <n v="0"/>
    <s v="OpportunityStatusType.Lost"/>
    <s v="cont_HY9YRsH9xd2dH2cKO1NvXOyb42Nth4ZY9MTNo8DcmND"/>
    <x v="462"/>
    <s v="GPA ren - no GPA opp currently"/>
    <s v="lead_VVxWfa1K7gnB6dkSWHtm3gp1GT3pKmxv0TT8Dd5TZfl"/>
    <s v="Systems Plus transformations"/>
    <s v="Gauri Jori"/>
    <s v="user_U27GK6WjhLhUhi1EDKXV57xMpn8n8DMIOjci1q3UReZ"/>
    <s v="Abhiroop Ganguly"/>
    <s v="2022-03-11 12:21:00.855000+00:00"/>
    <s v="2022-07-20 12:16:29.009000+00:00"/>
    <m/>
    <s v="Pune"/>
    <m/>
    <s v="2020-08-14 08:05:16+00:00"/>
    <m/>
    <n v="407"/>
    <m/>
    <m/>
    <m/>
    <m/>
    <m/>
    <m/>
    <m/>
    <m/>
    <m/>
    <m/>
    <m/>
    <s v="IT Services &amp; IT Consulting"/>
    <m/>
    <m/>
    <m/>
    <m/>
    <m/>
    <m/>
    <m/>
    <m/>
    <m/>
    <m/>
    <m/>
    <m/>
    <s v="Prashant Abhang"/>
    <m/>
    <s v="user_5YHA1ZU4iP896lD1YJehdJcMx7ZEgWCpulT4T2c3pJ3"/>
    <s v="Gauri Jori"/>
    <s v="Snehal Mane"/>
    <m/>
    <s v="July"/>
    <s v="Cold Call"/>
    <s v="Lusha"/>
    <m/>
    <s v="Glengarry"/>
    <m/>
    <m/>
    <m/>
    <s v="2020-12-06 09:46:31.329000+00:00"/>
    <s v="2022-10-20 12:31:28.939000+00:00"/>
    <m/>
  </r>
  <r>
    <s v="Manish Balpande"/>
    <n v="300000"/>
    <s v="INR"/>
    <n v="0"/>
    <s v="7/31/22"/>
    <s v="Sales"/>
    <s v="stat_1hn9nRJaLbI53NxPuSQgo90kRpbpKsFlwN4oEGNUTdO"/>
    <s v="Lost"/>
    <n v="0"/>
    <s v="OpportunityStatusType.Lost"/>
    <s v="cont_VoEtWIAbgINhYiaMjEJ6mxpoUZls22AFMxhNPugRPV4"/>
    <x v="523"/>
    <s v="They have renewed with the same broker"/>
    <s v="lead_Ak5XwmFB9slTEGqDIyd544RKFsMYpYrONEs54B2Z2jL"/>
    <s v="Lotus Herbals Pvt Ltd"/>
    <s v="Sarvesh Pawar"/>
    <s v="user_8jx3L2CDfrbzNnwYUv6Plfha6VxaSGsqcbTXR3sIBZi"/>
    <s v="Manish Balpande"/>
    <s v="2022-03-22 06:00:39.095000+00:00"/>
    <s v="2022-07-20 11:41:58.542000+00:00"/>
    <m/>
    <s v="Delhi"/>
    <m/>
    <m/>
    <m/>
    <n v="725"/>
    <m/>
    <m/>
    <m/>
    <m/>
    <m/>
    <m/>
    <m/>
    <m/>
    <m/>
    <m/>
    <m/>
    <s v="Manufacturing"/>
    <m/>
    <m/>
    <m/>
    <m/>
    <m/>
    <m/>
    <m/>
    <m/>
    <m/>
    <m/>
    <m/>
    <m/>
    <m/>
    <m/>
    <s v="user_A8KOTZADnUtEQOLt4nSLAmteNStuGh80js75RYjrXVt"/>
    <s v="Sarvesh Pawar"/>
    <s v="Komal Chougale"/>
    <m/>
    <s v="January; March"/>
    <s v="Cold Call"/>
    <m/>
    <m/>
    <m/>
    <m/>
    <m/>
    <m/>
    <s v="2021-11-01 08:25:15.214000+00:00"/>
    <s v="2022-10-20 12:59:07.473000+00:00"/>
    <s v="GTL"/>
  </r>
  <r>
    <s v="Mayur Gadiyar"/>
    <n v="35000"/>
    <s v="INR"/>
    <n v="0"/>
    <s v="7/22/22"/>
    <s v="Sales"/>
    <s v="stat_1hn9nRJaLbI53NxPuSQgo90kRpbpKsFlwN4oEGNUTdO"/>
    <s v="Lost"/>
    <n v="0"/>
    <s v="OpportunityStatusType.Lost"/>
    <s v="cont_JVJ0ct1WEL7wKETyweJV1Tg1LyjCWCNzypWrsqgSh2m"/>
    <x v="524"/>
    <s v="closed at 25000"/>
    <s v="lead_f8h9EY4bwtEenOnnB7m9vBn4MQjhlkJ9aCWAS2H9sqC"/>
    <s v="ABM Knowledgeware Ltd"/>
    <s v="Mayur Gadiyar"/>
    <s v="user_bdUPAGjcS7p6513So3N4g3aWNS5HuBuVJi7bvCPAsLt"/>
    <s v="Mayur Gadiyar"/>
    <s v="2022-06-27 11:24:41.099000+00:00"/>
    <s v="2022-07-20 12:11:24.486000+00:00"/>
    <m/>
    <s v="Mumbai"/>
    <m/>
    <m/>
    <m/>
    <n v="954"/>
    <m/>
    <m/>
    <m/>
    <m/>
    <m/>
    <m/>
    <m/>
    <s v="PAID_SOCIAL"/>
    <m/>
    <m/>
    <m/>
    <s v="IT Services &amp; IT Consulting"/>
    <m/>
    <m/>
    <m/>
    <m/>
    <m/>
    <m/>
    <m/>
    <m/>
    <m/>
    <m/>
    <m/>
    <m/>
    <s v="Aniket Vahile"/>
    <m/>
    <s v="user_g5Yw4Z4XnIbmcGhJO80vdtFdd5ElcDlgYO3q8l82ODn"/>
    <s v="Aditya Binani"/>
    <s v="Arindam Majee"/>
    <m/>
    <s v="March"/>
    <s v="Cold Call; Gated Content"/>
    <m/>
    <m/>
    <s v="Vaccine inbound"/>
    <m/>
    <m/>
    <m/>
    <s v="2020-12-29 05:46:51.295000+00:00"/>
    <s v="2022-09-29 14:28:03.439000+00:00"/>
    <s v="WC"/>
  </r>
  <r>
    <s v="Prasoon Mishra"/>
    <n v="3000000"/>
    <s v="INR"/>
    <n v="0"/>
    <d v="2022-08-08T00:00:00"/>
    <s v="Sales"/>
    <s v="stat_kcR4fZg7TU7jjk1jAVua3qGLRS4J5uFayEjK5j02wtv"/>
    <s v="Unqualified"/>
    <n v="0"/>
    <s v="OpportunityStatusType.Lost"/>
    <s v="cont_wtIrAJPU6Cd4IBEPk7AdwmCyzWXCGagHroeeYXJw9Uk"/>
    <x v="525"/>
    <m/>
    <s v="lead_W9BwLY50OzxTOQ1qmHiwSGvPIYOKAW9yvJdOspgIvb0"/>
    <s v="IP Integrated Services Pvt Ltd"/>
    <s v="Sarvesh Pawar"/>
    <s v="user_RYbBTp8BVWNa7ppiOz6QVJMGK0exHsFmc5uCLn34ODZ"/>
    <s v="Prasoon Mishra"/>
    <s v="2022-06-16 06:49:52.734000+00:00"/>
    <s v="2022-07-20 11:22:12.914000+00:00"/>
    <m/>
    <s v="Gurgaon"/>
    <m/>
    <m/>
    <m/>
    <n v="890"/>
    <m/>
    <m/>
    <m/>
    <m/>
    <m/>
    <m/>
    <m/>
    <m/>
    <m/>
    <m/>
    <m/>
    <s v="Professional Services"/>
    <m/>
    <m/>
    <m/>
    <m/>
    <m/>
    <m/>
    <m/>
    <m/>
    <m/>
    <m/>
    <m/>
    <m/>
    <m/>
    <m/>
    <s v="user_A8KOTZADnUtEQOLt4nSLAmteNStuGh80js75RYjrXVt"/>
    <s v="Sarvesh Pawar"/>
    <m/>
    <m/>
    <s v="August"/>
    <s v="Gated Content"/>
    <m/>
    <m/>
    <s v="Employee Wellness Handbook"/>
    <m/>
    <m/>
    <m/>
    <s v="2022-01-14 05:44:55.811000+00:00"/>
    <s v="2022-09-02 08:45:03.085000+00:00"/>
    <s v="GMC"/>
  </r>
  <r>
    <s v="Prasoon Mishra"/>
    <n v="250000"/>
    <s v="INR"/>
    <n v="0"/>
    <d v="2022-08-08T00:00:00"/>
    <s v="Sales"/>
    <s v="stat_kcR4fZg7TU7jjk1jAVua3qGLRS4J5uFayEjK5j02wtv"/>
    <s v="Unqualified"/>
    <n v="0"/>
    <s v="OpportunityStatusType.Lost"/>
    <s v="cont_wtIrAJPU6Cd4IBEPk7AdwmCyzWXCGagHroeeYXJw9Uk"/>
    <x v="525"/>
    <m/>
    <s v="lead_W9BwLY50OzxTOQ1qmHiwSGvPIYOKAW9yvJdOspgIvb0"/>
    <s v="IP Integrated Services Pvt Ltd"/>
    <s v="Sarvesh Pawar"/>
    <s v="user_RYbBTp8BVWNa7ppiOz6QVJMGK0exHsFmc5uCLn34ODZ"/>
    <s v="Prasoon Mishra"/>
    <s v="2022-06-16 06:49:27.157000+00:00"/>
    <s v="2022-07-20 11:22:02.893000+00:00"/>
    <m/>
    <s v="Gurgaon"/>
    <m/>
    <m/>
    <m/>
    <n v="890"/>
    <m/>
    <m/>
    <m/>
    <m/>
    <m/>
    <m/>
    <m/>
    <m/>
    <m/>
    <m/>
    <m/>
    <s v="Professional Services"/>
    <m/>
    <m/>
    <m/>
    <m/>
    <m/>
    <m/>
    <m/>
    <m/>
    <m/>
    <m/>
    <m/>
    <m/>
    <m/>
    <m/>
    <s v="user_A8KOTZADnUtEQOLt4nSLAmteNStuGh80js75RYjrXVt"/>
    <s v="Sarvesh Pawar"/>
    <m/>
    <m/>
    <s v="August"/>
    <s v="Gated Content"/>
    <m/>
    <m/>
    <s v="Employee Wellness Handbook"/>
    <m/>
    <m/>
    <m/>
    <s v="2022-01-14 05:44:55.811000+00:00"/>
    <s v="2022-09-02 08:45:03.085000+00:00"/>
    <s v="GPA"/>
  </r>
  <r>
    <s v="siddharth tongay"/>
    <n v="10000000"/>
    <s v="INR"/>
    <n v="0"/>
    <s v="8/19/22"/>
    <s v="Sales"/>
    <s v="stat_kcR4fZg7TU7jjk1jAVua3qGLRS4J5uFayEjK5j02wtv"/>
    <s v="Unqualified"/>
    <n v="0"/>
    <s v="OpportunityStatusType.Lost"/>
    <s v="cont_d24HIKLLvXIBg2pU7DSL6QsEXIwxN81syvKk6B3ATBy"/>
    <x v="1"/>
    <s v="Head office is in Delhi connect in June"/>
    <s v="lead_vWCZY97eFfdiMQbMcNCZmzXEpAvIuo5Xf43R4OvzGIu"/>
    <s v="CARE"/>
    <s v="siddharth tongay"/>
    <s v="user_P3f70h2AcefBkFTBZpvA9LgDbjTmUIXkqdKqHJ5evwA"/>
    <s v="Manojkumar Tinna"/>
    <s v="2022-03-21 10:14:50.361000+00:00"/>
    <s v="2022-07-20 10:23:59.694000+00:00"/>
    <m/>
    <s v="Delhi"/>
    <m/>
    <m/>
    <m/>
    <n v="2000"/>
    <m/>
    <m/>
    <m/>
    <m/>
    <m/>
    <m/>
    <m/>
    <m/>
    <m/>
    <m/>
    <m/>
    <s v="Others"/>
    <s v="ICICI Lombard"/>
    <m/>
    <m/>
    <m/>
    <m/>
    <m/>
    <m/>
    <m/>
    <m/>
    <m/>
    <m/>
    <m/>
    <s v="Aniket Vahile"/>
    <m/>
    <s v="user_encRk5bIEFN6ZA11h4WH2AdZTiZpogLSlMIaj0E30SZ"/>
    <s v="Daya Gowda"/>
    <m/>
    <m/>
    <s v="August"/>
    <s v="Cold Call"/>
    <m/>
    <m/>
    <s v="Lead Magnet Lead"/>
    <m/>
    <m/>
    <m/>
    <s v="2021-09-11 14:32:49.860000+00:00"/>
    <s v="2022-07-29 09:41:02.872000+00:00"/>
    <s v="GMC"/>
  </r>
  <r>
    <s v="siddharth tongay"/>
    <n v="4000000"/>
    <s v="INR"/>
    <n v="0"/>
    <s v="9/30/22"/>
    <s v="Sales"/>
    <s v="stat_kcR4fZg7TU7jjk1jAVua3qGLRS4J5uFayEjK5j02wtv"/>
    <s v="Unqualified"/>
    <n v="0"/>
    <s v="OpportunityStatusType.Lost"/>
    <m/>
    <x v="1"/>
    <m/>
    <s v="lead_dlLJcSZPhBdrsCuoeiOIxipFJD7LG7xv67QfQLgPpz4"/>
    <s v="Fino Payments Bank"/>
    <s v="Kanchan Kothari"/>
    <s v="user_P3f70h2AcefBkFTBZpvA9LgDbjTmUIXkqdKqHJ5evwA"/>
    <s v="Manojkumar Tinna"/>
    <s v="2022-06-22 11:53:01.038000+00:00"/>
    <s v="2022-07-20 10:19:11.539000+00:00"/>
    <m/>
    <s v="Mumbai"/>
    <m/>
    <s v="2020-12-20 12:34:04+00:00"/>
    <m/>
    <n v="3681"/>
    <m/>
    <m/>
    <m/>
    <m/>
    <m/>
    <m/>
    <m/>
    <m/>
    <m/>
    <m/>
    <m/>
    <s v="Banking &amp; Finance"/>
    <m/>
    <m/>
    <m/>
    <m/>
    <m/>
    <m/>
    <m/>
    <m/>
    <m/>
    <m/>
    <m/>
    <m/>
    <s v="Aniket Vahile"/>
    <m/>
    <s v="user_Jujy0sFufO9J3qwY7aNpCCnF6nFZMrfvciNEydEzhaI"/>
    <s v="Shreya Solanki"/>
    <m/>
    <m/>
    <s v="August; June"/>
    <s v="Inbound"/>
    <s v="Lusha"/>
    <m/>
    <s v="Glengarry"/>
    <m/>
    <m/>
    <m/>
    <s v="2020-12-20 12:36:45.790000+00:00"/>
    <s v="2022-10-10 07:35:35.785000+00:00"/>
    <m/>
  </r>
  <r>
    <s v="siddharth tongay"/>
    <n v="5000000"/>
    <s v="INR"/>
    <n v="0"/>
    <s v="8/15/22"/>
    <s v="Sales"/>
    <s v="stat_kcR4fZg7TU7jjk1jAVua3qGLRS4J5uFayEjK5j02wtv"/>
    <s v="Unqualified"/>
    <n v="0"/>
    <s v="OpportunityStatusType.Lost"/>
    <s v="cont_F9NuI6T4WpP6SQjRSLsXBLE1Q7svOdy1jjpFY4U8T3y"/>
    <x v="526"/>
    <s v="fresh GMC"/>
    <s v="lead_FXgI3ChMGtUNVGWxEAfLVh5Doz1GQntdMSxMn6e1yW4"/>
    <s v="Regenvo, Vivo(Fresh)"/>
    <s v="Gauri Jori"/>
    <s v="user_P3f70h2AcefBkFTBZpvA9LgDbjTmUIXkqdKqHJ5evwA"/>
    <s v="Manojkumar Tinna"/>
    <s v="2022-06-24 09:50:10.653000+00:00"/>
    <s v="2022-07-20 10:19:43.753000+00:00"/>
    <m/>
    <s v="Lucknow"/>
    <m/>
    <s v="2020-12-27 06:33:35+00:00"/>
    <m/>
    <n v="400"/>
    <m/>
    <m/>
    <m/>
    <m/>
    <m/>
    <m/>
    <m/>
    <m/>
    <m/>
    <m/>
    <m/>
    <s v="Telecommunications"/>
    <m/>
    <m/>
    <m/>
    <m/>
    <m/>
    <m/>
    <m/>
    <m/>
    <m/>
    <m/>
    <m/>
    <m/>
    <m/>
    <m/>
    <s v="user_vMd4rmcrSbjykdyL2J7rrYn84SWdcNc5FKligrmItPw"/>
    <s v="Shreenath Bhat"/>
    <s v="Anjali Nishu"/>
    <m/>
    <s v="June"/>
    <s v="Cold Call"/>
    <m/>
    <m/>
    <m/>
    <m/>
    <m/>
    <m/>
    <s v="2020-12-27 06:36:17.657000+00:00"/>
    <s v="2022-10-13 06:37:08.798000+00:00"/>
    <m/>
  </r>
  <r>
    <s v="siddharth tongay"/>
    <n v="1000000"/>
    <s v="INR"/>
    <n v="0"/>
    <s v="8/15/22"/>
    <s v="Sales"/>
    <s v="stat_kcR4fZg7TU7jjk1jAVua3qGLRS4J5uFayEjK5j02wtv"/>
    <s v="Unqualified"/>
    <n v="0"/>
    <s v="OpportunityStatusType.Lost"/>
    <s v="cont_F9NuI6T4WpP6SQjRSLsXBLE1Q7svOdy1jjpFY4U8T3y"/>
    <x v="526"/>
    <s v="fresh GPA"/>
    <s v="lead_FXgI3ChMGtUNVGWxEAfLVh5Doz1GQntdMSxMn6e1yW4"/>
    <s v="Regenvo, Vivo(Fresh)"/>
    <s v="Gauri Jori"/>
    <s v="user_P3f70h2AcefBkFTBZpvA9LgDbjTmUIXkqdKqHJ5evwA"/>
    <s v="Manojkumar Tinna"/>
    <s v="2022-06-24 09:51:20.461000+00:00"/>
    <s v="2022-07-20 10:19:50.993000+00:00"/>
    <m/>
    <s v="Lucknow"/>
    <m/>
    <s v="2020-12-27 06:33:35+00:00"/>
    <m/>
    <n v="400"/>
    <m/>
    <m/>
    <m/>
    <m/>
    <m/>
    <m/>
    <m/>
    <m/>
    <m/>
    <m/>
    <m/>
    <s v="Telecommunications"/>
    <m/>
    <m/>
    <m/>
    <m/>
    <m/>
    <m/>
    <m/>
    <m/>
    <m/>
    <m/>
    <m/>
    <m/>
    <m/>
    <m/>
    <s v="user_vMd4rmcrSbjykdyL2J7rrYn84SWdcNc5FKligrmItPw"/>
    <s v="Shreenath Bhat"/>
    <s v="Anjali Nishu"/>
    <m/>
    <s v="June"/>
    <s v="Cold Call"/>
    <m/>
    <m/>
    <m/>
    <m/>
    <m/>
    <m/>
    <s v="2020-12-27 06:36:17.657000+00:00"/>
    <s v="2022-10-13 06:37:08.798000+00:00"/>
    <m/>
  </r>
  <r>
    <s v="Prasoon Mishra"/>
    <n v="25000"/>
    <s v="INR"/>
    <n v="0"/>
    <s v="7/20/22"/>
    <s v="Sales"/>
    <s v="stat_1hn9nRJaLbI53NxPuSQgo90kRpbpKsFlwN4oEGNUTdO"/>
    <s v="Lost"/>
    <n v="0"/>
    <s v="OpportunityStatusType.Lost"/>
    <s v="cont_hJSWCOSxGdfht8eVfkGuqlyRY7c7MFd9K3ABf9bmM9d"/>
    <x v="527"/>
    <s v="Fresh GPA"/>
    <s v="lead_79MiDMEt8JdSHVSUHhUE3KsTA1nuufEwWC9j3KNWlF2"/>
    <s v="Tekfortune"/>
    <s v="Sarvesh Pawar"/>
    <s v="user_RYbBTp8BVWNa7ppiOz6QVJMGK0exHsFmc5uCLn34ODZ"/>
    <s v="Prasoon Mishra"/>
    <s v="2022-06-29 06:37:33.084000+00:00"/>
    <s v="2022-07-20 10:12:02.582000+00:00"/>
    <m/>
    <s v="Indore"/>
    <m/>
    <m/>
    <m/>
    <n v="65"/>
    <m/>
    <m/>
    <m/>
    <m/>
    <m/>
    <m/>
    <m/>
    <m/>
    <m/>
    <m/>
    <m/>
    <m/>
    <m/>
    <m/>
    <m/>
    <m/>
    <m/>
    <m/>
    <m/>
    <m/>
    <m/>
    <m/>
    <m/>
    <m/>
    <m/>
    <m/>
    <s v="user_A8KOTZADnUtEQOLt4nSLAmteNStuGh80js75RYjrXVt"/>
    <s v="Sarvesh Pawar"/>
    <s v="Shriram Kulkarni"/>
    <m/>
    <s v="June"/>
    <s v="Gated Content"/>
    <m/>
    <m/>
    <s v="Downloaded the guide: Designing employee healthcare plan"/>
    <m/>
    <m/>
    <m/>
    <s v="2021-11-10 14:22:28.995000+00:00"/>
    <s v="2022-07-22 07:34:31.124000+00:00"/>
    <s v="GPA"/>
  </r>
  <r>
    <s v="Prasoon Mishra"/>
    <n v="300000"/>
    <s v="INR"/>
    <n v="0"/>
    <s v="7/20/22"/>
    <s v="Sales"/>
    <s v="stat_1hn9nRJaLbI53NxPuSQgo90kRpbpKsFlwN4oEGNUTdO"/>
    <s v="Lost"/>
    <n v="0"/>
    <s v="OpportunityStatusType.Lost"/>
    <s v="cont_hJSWCOSxGdfht8eVfkGuqlyRY7c7MFd9K3ABf9bmM9d"/>
    <x v="527"/>
    <m/>
    <s v="lead_79MiDMEt8JdSHVSUHhUE3KsTA1nuufEwWC9j3KNWlF2"/>
    <s v="Tekfortune"/>
    <s v="Sarvesh Pawar"/>
    <s v="user_RYbBTp8BVWNa7ppiOz6QVJMGK0exHsFmc5uCLn34ODZ"/>
    <s v="Prasoon Mishra"/>
    <s v="2022-06-29 06:37:13.542000+00:00"/>
    <s v="2022-07-20 10:12:28.579000+00:00"/>
    <m/>
    <s v="Indore"/>
    <m/>
    <m/>
    <m/>
    <n v="65"/>
    <m/>
    <m/>
    <m/>
    <m/>
    <m/>
    <m/>
    <m/>
    <m/>
    <m/>
    <m/>
    <m/>
    <m/>
    <m/>
    <m/>
    <m/>
    <m/>
    <m/>
    <m/>
    <m/>
    <m/>
    <m/>
    <m/>
    <m/>
    <m/>
    <m/>
    <m/>
    <s v="user_A8KOTZADnUtEQOLt4nSLAmteNStuGh80js75RYjrXVt"/>
    <s v="Sarvesh Pawar"/>
    <s v="Shriram Kulkarni"/>
    <m/>
    <s v="June"/>
    <s v="Gated Content"/>
    <m/>
    <m/>
    <s v="Downloaded the guide: Designing employee healthcare plan"/>
    <m/>
    <m/>
    <m/>
    <s v="2021-11-10 14:22:28.995000+00:00"/>
    <s v="2022-07-22 07:34:31.124000+00:00"/>
    <s v="GMC"/>
  </r>
  <r>
    <s v="Prasoon Mishra"/>
    <n v="225000"/>
    <s v="INR"/>
    <n v="0"/>
    <s v="7/20/22"/>
    <s v="Sales"/>
    <s v="stat_1hn9nRJaLbI53NxPuSQgo90kRpbpKsFlwN4oEGNUTdO"/>
    <s v="Lost"/>
    <n v="0"/>
    <s v="OpportunityStatusType.Lost"/>
    <s v="cont_hJSWCOSxGdfht8eVfkGuqlyRY7c7MFd9K3ABf9bmM9d"/>
    <x v="527"/>
    <s v="Fresh GTL"/>
    <s v="lead_79MiDMEt8JdSHVSUHhUE3KsTA1nuufEwWC9j3KNWlF2"/>
    <s v="Tekfortune"/>
    <s v="Sarvesh Pawar"/>
    <s v="user_RYbBTp8BVWNa7ppiOz6QVJMGK0exHsFmc5uCLn34ODZ"/>
    <s v="Prasoon Mishra"/>
    <s v="2022-06-29 11:56:41.145000+00:00"/>
    <s v="2022-07-20 10:12:12.076000+00:00"/>
    <m/>
    <s v="Indore"/>
    <m/>
    <m/>
    <m/>
    <n v="65"/>
    <m/>
    <m/>
    <m/>
    <m/>
    <m/>
    <m/>
    <m/>
    <m/>
    <m/>
    <m/>
    <m/>
    <m/>
    <m/>
    <m/>
    <m/>
    <m/>
    <m/>
    <m/>
    <m/>
    <m/>
    <m/>
    <m/>
    <m/>
    <m/>
    <m/>
    <m/>
    <s v="user_A8KOTZADnUtEQOLt4nSLAmteNStuGh80js75RYjrXVt"/>
    <s v="Sarvesh Pawar"/>
    <s v="Shriram Kulkarni"/>
    <m/>
    <s v="June"/>
    <s v="Gated Content"/>
    <m/>
    <m/>
    <s v="Downloaded the guide: Designing employee healthcare plan"/>
    <m/>
    <m/>
    <m/>
    <s v="2021-11-10 14:22:28.995000+00:00"/>
    <s v="2022-07-22 07:34:31.124000+00:00"/>
    <s v="GTL"/>
  </r>
  <r>
    <s v="Prasoon Mishra"/>
    <n v="2000000"/>
    <s v="INR"/>
    <n v="0"/>
    <s v="7/31/22"/>
    <s v="Sales"/>
    <s v="stat_kcR4fZg7TU7jjk1jAVua3qGLRS4J5uFayEjK5j02wtv"/>
    <s v="Unqualified"/>
    <n v="0"/>
    <s v="OpportunityStatusType.Lost"/>
    <s v="cont_UcbtZ1HgWhUq1waP99ieYCZvc8lt45yhthtVk0RaXKo"/>
    <x v="528"/>
    <s v="GMC Fresh"/>
    <s v="lead_cducNjGFTXEpy98t8CH5sFlSiUCOSXoB6r6SaWcqW6Q"/>
    <s v="Accumax - Neuation"/>
    <s v="Trupti Suryavanshi"/>
    <s v="user_RYbBTp8BVWNa7ppiOz6QVJMGK0exHsFmc5uCLn34ODZ"/>
    <s v="Prasoon Mishra"/>
    <s v="2022-06-03 12:24:29.344000+00:00"/>
    <s v="2022-07-20 09:51:18.319000+00:00"/>
    <m/>
    <s v="Ahmedabad"/>
    <m/>
    <m/>
    <m/>
    <n v="1328"/>
    <m/>
    <m/>
    <m/>
    <m/>
    <m/>
    <m/>
    <m/>
    <m/>
    <m/>
    <m/>
    <m/>
    <s v="Others"/>
    <m/>
    <m/>
    <m/>
    <m/>
    <m/>
    <m/>
    <m/>
    <m/>
    <m/>
    <m/>
    <m/>
    <m/>
    <s v="Amol Gawali"/>
    <m/>
    <s v="user_L8E6IFhq6UCzKLHa45LUUTZCznDuyDwFrGaEp9DXiUM"/>
    <s v="Trupti Suryavanshi"/>
    <m/>
    <m/>
    <m/>
    <s v="Cold Call"/>
    <s v="Lusha"/>
    <m/>
    <m/>
    <m/>
    <m/>
    <m/>
    <s v="2022-05-30 10:39:51.224000+00:00"/>
    <s v="2022-10-20 10:29:30.379000+00:00"/>
    <s v="GMC"/>
  </r>
  <r>
    <s v="Sonal Paithankar"/>
    <n v="160000"/>
    <s v="INR"/>
    <n v="0"/>
    <d v="2022-10-08T00:00:00"/>
    <s v="Sales"/>
    <s v="stat_kcR4fZg7TU7jjk1jAVua3qGLRS4J5uFayEjK5j02wtv"/>
    <s v="Unqualified"/>
    <n v="0"/>
    <s v="OpportunityStatusType.Lost"/>
    <s v="cont_HsMSb8eYcM4j32KPdEJj7r8OIKSjDhIdjuGTmYQpj5x"/>
    <x v="529"/>
    <s v="GPA (Renewal)"/>
    <s v="lead_x9c8420QJQcPvUsvvC3cI0TgwlmGTLG7nxj69pp81XL"/>
    <s v="ASHAPURA"/>
    <s v="Pranav Kenjale"/>
    <s v="user_Iwn6da5WKkZqwUySK0oUuCb72pFP5WEm4zAb92ijqFe"/>
    <s v="Sonal Paithankar"/>
    <s v="2022-07-04 09:33:54.237000+00:00"/>
    <s v="2022-07-20 09:15:35.862000+00:00"/>
    <m/>
    <s v="Mumbai"/>
    <m/>
    <m/>
    <m/>
    <n v="2500"/>
    <m/>
    <m/>
    <m/>
    <m/>
    <m/>
    <m/>
    <m/>
    <m/>
    <m/>
    <m/>
    <m/>
    <s v="Mining &amp; Metal"/>
    <m/>
    <m/>
    <m/>
    <m/>
    <m/>
    <m/>
    <m/>
    <m/>
    <m/>
    <m/>
    <m/>
    <m/>
    <s v="Mrunmay Jalgaonkar"/>
    <m/>
    <s v="user_aM3WaaSUQQmaNnsm9l2FQRVWUEr8RN2ZdXzsuQUalQ3"/>
    <s v="Bharti Bankey"/>
    <m/>
    <m/>
    <s v="August"/>
    <s v="Cold Call"/>
    <s v="Naukri.com"/>
    <m/>
    <m/>
    <m/>
    <m/>
    <m/>
    <s v="2021-07-08 09:13:59.651000+00:00"/>
    <s v="2022-10-20 10:29:01.357000+00:00"/>
    <m/>
  </r>
  <r>
    <s v="Sonal Paithankar"/>
    <n v="16000000"/>
    <s v="INR"/>
    <n v="0"/>
    <d v="2022-10-08T00:00:00"/>
    <s v="Sales"/>
    <s v="stat_kcR4fZg7TU7jjk1jAVua3qGLRS4J5uFayEjK5j02wtv"/>
    <s v="Unqualified"/>
    <n v="0"/>
    <s v="OpportunityStatusType.Lost"/>
    <m/>
    <x v="1"/>
    <s v="GMC (Renewal)"/>
    <s v="lead_x9c8420QJQcPvUsvvC3cI0TgwlmGTLG7nxj69pp81XL"/>
    <s v="ASHAPURA"/>
    <s v="Pranav Kenjale"/>
    <s v="user_Iwn6da5WKkZqwUySK0oUuCb72pFP5WEm4zAb92ijqFe"/>
    <s v="Sonal Paithankar"/>
    <s v="2022-07-01 11:07:54.405000+00:00"/>
    <s v="2022-07-20 09:15:07.239000+00:00"/>
    <m/>
    <s v="Mumbai"/>
    <m/>
    <m/>
    <m/>
    <n v="2500"/>
    <m/>
    <m/>
    <m/>
    <m/>
    <m/>
    <m/>
    <m/>
    <m/>
    <m/>
    <m/>
    <m/>
    <s v="Mining &amp; Metal"/>
    <m/>
    <m/>
    <m/>
    <m/>
    <m/>
    <m/>
    <m/>
    <m/>
    <m/>
    <m/>
    <m/>
    <m/>
    <s v="Mrunmay Jalgaonkar"/>
    <m/>
    <s v="user_aM3WaaSUQQmaNnsm9l2FQRVWUEr8RN2ZdXzsuQUalQ3"/>
    <s v="Bharti Bankey"/>
    <m/>
    <m/>
    <s v="August"/>
    <s v="Cold Call"/>
    <s v="Naukri.com"/>
    <m/>
    <m/>
    <m/>
    <m/>
    <m/>
    <s v="2021-07-08 09:13:59.651000+00:00"/>
    <s v="2022-10-20 10:29:01.357000+00:00"/>
    <m/>
  </r>
  <r>
    <s v="Sonal Paithankar"/>
    <n v="1500000"/>
    <s v="INR"/>
    <n v="0"/>
    <d v="2022-01-08T00:00:00"/>
    <s v="Sales"/>
    <s v="stat_kcR4fZg7TU7jjk1jAVua3qGLRS4J5uFayEjK5j02wtv"/>
    <s v="Unqualified"/>
    <n v="0"/>
    <s v="OpportunityStatusType.Lost"/>
    <m/>
    <x v="1"/>
    <s v="GMC"/>
    <s v="lead_ibGLpGQEmdEJo84mwQTufVaX7pcyPXd8jXGnZnoYpBN"/>
    <s v="Fabtech Technologies"/>
    <s v="Aditya Binani"/>
    <s v="user_Iwn6da5WKkZqwUySK0oUuCb72pFP5WEm4zAb92ijqFe"/>
    <s v="Sonal Paithankar"/>
    <s v="2022-05-26 11:57:16.235000+00:00"/>
    <s v="2022-07-20 09:11:23.301000+00:00"/>
    <m/>
    <s v="Mumbai"/>
    <m/>
    <s v="2020-08-20 10:25:20+00:00"/>
    <m/>
    <n v="600"/>
    <m/>
    <m/>
    <m/>
    <m/>
    <m/>
    <m/>
    <m/>
    <m/>
    <m/>
    <m/>
    <m/>
    <s v="IT Services &amp; IT Consulting"/>
    <m/>
    <m/>
    <m/>
    <m/>
    <m/>
    <m/>
    <m/>
    <m/>
    <m/>
    <m/>
    <m/>
    <m/>
    <m/>
    <m/>
    <s v="user_g5Yw4Z4XnIbmcGhJO80vdtFdd5ElcDlgYO3q8l82ODn"/>
    <s v="Aditya Binani"/>
    <m/>
    <m/>
    <s v="August; July"/>
    <s v="Existing Account"/>
    <m/>
    <m/>
    <m/>
    <m/>
    <m/>
    <m/>
    <s v="2020-12-06 09:47:15.818000+00:00"/>
    <s v="2022-07-20 09:11:23.338000+00:00"/>
    <m/>
  </r>
  <r>
    <s v="Naveen Kumar"/>
    <n v="3800000"/>
    <s v="INR"/>
    <n v="0"/>
    <s v="7/19/22"/>
    <s v="Sales"/>
    <s v="stat_1hn9nRJaLbI53NxPuSQgo90kRpbpKsFlwN4oEGNUTdO"/>
    <s v="Lost"/>
    <n v="0"/>
    <s v="OpportunityStatusType.Lost"/>
    <m/>
    <x v="1"/>
    <s v="GMC July Renewal"/>
    <s v="lead_SNvxYXPdK0REC2Oj2sJEzGueeTgu0uOyQ5kyEMptaTI"/>
    <s v="A K Group"/>
    <s v="Vikas Raj"/>
    <s v="user_Iwn6da5WKkZqwUySK0oUuCb72pFP5WEm4zAb92ijqFe"/>
    <s v="Sonal Paithankar"/>
    <s v="2022-06-20 09:16:11.499000+00:00"/>
    <s v="2022-07-20 08:58:38.026000+00:00"/>
    <m/>
    <s v="Mumbai"/>
    <m/>
    <m/>
    <m/>
    <n v="280"/>
    <m/>
    <m/>
    <m/>
    <m/>
    <m/>
    <m/>
    <m/>
    <s v="PAID_SOCIAL"/>
    <m/>
    <m/>
    <m/>
    <m/>
    <m/>
    <m/>
    <m/>
    <m/>
    <m/>
    <m/>
    <m/>
    <m/>
    <m/>
    <m/>
    <m/>
    <m/>
    <s v="Aniket Vahile"/>
    <m/>
    <s v="user_BtmkQ6xvtDyCMLstiH7YmmQURsFQdjarGcnSBd9UgEk"/>
    <s v="Vikas Raj"/>
    <m/>
    <m/>
    <s v="July"/>
    <s v="Cold Call; Gated Content"/>
    <s v="Naukri.com"/>
    <m/>
    <s v="Essential HR Policies"/>
    <m/>
    <m/>
    <m/>
    <s v="2022-06-06 04:38:55.330000+00:00"/>
    <s v="2022-10-11 10:55:21.637000+00:00"/>
    <m/>
  </r>
  <r>
    <s v="Ankur Gaurav"/>
    <n v="1500000"/>
    <s v="INR"/>
    <n v="0"/>
    <d v="2022-01-08T00:00:00"/>
    <s v="Sales"/>
    <s v="stat_kcR4fZg7TU7jjk1jAVua3qGLRS4J5uFayEjK5j02wtv"/>
    <s v="Unqualified"/>
    <n v="0"/>
    <s v="OpportunityStatusType.Lost"/>
    <s v="cont_T8lQbPDJCelbl9Xft6EXkiHxCqUVZOz0kVAbtzrlhBk"/>
    <x v="530"/>
    <m/>
    <s v="lead_quasCfr4ZVJwvMgmJGABhGwikbZfxgzn5c1GZpZTX2i"/>
    <s v="Formula Group"/>
    <s v="Harmanjit Singh"/>
    <s v="user_srg8vKhTH4Op816Ys9oZfFwLDukscRfgPrYZnVvwv0c"/>
    <s v="Ankur Gaurav"/>
    <s v="2022-05-11 09:45:14.699000+00:00"/>
    <s v="2022-07-20 07:38:10.975000+00:00"/>
    <m/>
    <s v="Delhi"/>
    <m/>
    <s v="2021-05-25 11:01:05+00:00"/>
    <m/>
    <n v="150"/>
    <m/>
    <m/>
    <m/>
    <m/>
    <m/>
    <m/>
    <m/>
    <m/>
    <m/>
    <m/>
    <m/>
    <m/>
    <m/>
    <m/>
    <m/>
    <m/>
    <m/>
    <m/>
    <m/>
    <m/>
    <m/>
    <m/>
    <m/>
    <m/>
    <m/>
    <m/>
    <s v="user_lwF8ctKa5IyxqATpO2EOw2h0AEPiCMHOgewiH38Ei77"/>
    <s v="Harmanjit Singh"/>
    <m/>
    <m/>
    <s v="August"/>
    <s v="Inbound"/>
    <s v="Inbound via website"/>
    <m/>
    <s v="Employee Count 50"/>
    <m/>
    <m/>
    <m/>
    <s v="2021-05-25 11:03:42.510000+00:00"/>
    <s v="2022-07-27 10:09:31.780000+00:00"/>
    <s v="GMC"/>
  </r>
  <r>
    <s v="Ankur Gaurav"/>
    <n v="500000"/>
    <s v="INR"/>
    <n v="0"/>
    <s v="7/31/22"/>
    <s v="Sales"/>
    <s v="stat_kcR4fZg7TU7jjk1jAVua3qGLRS4J5uFayEjK5j02wtv"/>
    <s v="Unqualified"/>
    <n v="0"/>
    <s v="OpportunityStatusType.Lost"/>
    <m/>
    <x v="1"/>
    <s v="GMC-Renewal"/>
    <s v="lead_lhn6ceC5e9OgaK0248hLU4EyYXVPhNXMHXPYZ2VnH0O"/>
    <s v="isocrates"/>
    <s v="Bharti Bankey"/>
    <s v="user_srg8vKhTH4Op816Ys9oZfFwLDukscRfgPrYZnVvwv0c"/>
    <s v="Ankur Gaurav"/>
    <s v="2022-06-16 09:07:13.565000+00:00"/>
    <s v="2022-07-20 07:33:09.634000+00:00"/>
    <m/>
    <s v="Other Karnataka"/>
    <m/>
    <s v="2022-03-17 12:12:09+00:00"/>
    <m/>
    <n v="60"/>
    <m/>
    <m/>
    <m/>
    <m/>
    <m/>
    <m/>
    <m/>
    <s v="OTHER_CAMPAIGNS"/>
    <m/>
    <m/>
    <m/>
    <m/>
    <m/>
    <m/>
    <m/>
    <m/>
    <m/>
    <m/>
    <m/>
    <m/>
    <m/>
    <m/>
    <m/>
    <m/>
    <m/>
    <m/>
    <s v="user_aM3WaaSUQQmaNnsm9l2FQRVWUEr8RN2ZdXzsuQUalQ3"/>
    <s v="Bharti Bankey"/>
    <m/>
    <m/>
    <s v="July"/>
    <s v="Inbound"/>
    <s v="Inbound via website"/>
    <m/>
    <s v="Employee Count 25"/>
    <m/>
    <m/>
    <m/>
    <s v="2022-03-17 12:14:50.252000+00:00"/>
    <s v="2022-08-23 12:54:42.766000+00:00"/>
    <m/>
  </r>
  <r>
    <s v="Ankur Gaurav"/>
    <n v="30000"/>
    <s v="INR"/>
    <n v="0"/>
    <d v="2022-01-08T00:00:00"/>
    <s v="Sales"/>
    <s v="stat_kcR4fZg7TU7jjk1jAVua3qGLRS4J5uFayEjK5j02wtv"/>
    <s v="Unqualified"/>
    <n v="0"/>
    <s v="OpportunityStatusType.Lost"/>
    <s v="cont_XBVKurUH9V6Al4HLwxdzvjQYnn0P8hFwT4phurMUt3g"/>
    <x v="531"/>
    <m/>
    <s v="lead_quasCfr4ZVJwvMgmJGABhGwikbZfxgzn5c1GZpZTX2i"/>
    <s v="Formula Group"/>
    <s v="Harmanjit Singh"/>
    <s v="user_srg8vKhTH4Op816Ys9oZfFwLDukscRfgPrYZnVvwv0c"/>
    <s v="Ankur Gaurav"/>
    <s v="2022-05-11 09:45:59.965000+00:00"/>
    <s v="2022-07-20 07:37:50.384000+00:00"/>
    <m/>
    <s v="Delhi"/>
    <m/>
    <s v="2021-05-25 11:01:05+00:00"/>
    <m/>
    <n v="150"/>
    <m/>
    <m/>
    <m/>
    <m/>
    <m/>
    <m/>
    <m/>
    <m/>
    <m/>
    <m/>
    <m/>
    <m/>
    <m/>
    <m/>
    <m/>
    <m/>
    <m/>
    <m/>
    <m/>
    <m/>
    <m/>
    <m/>
    <m/>
    <m/>
    <m/>
    <m/>
    <s v="user_lwF8ctKa5IyxqATpO2EOw2h0AEPiCMHOgewiH38Ei77"/>
    <s v="Harmanjit Singh"/>
    <m/>
    <m/>
    <s v="August"/>
    <s v="Inbound"/>
    <s v="Inbound via website"/>
    <m/>
    <s v="Employee Count 50"/>
    <m/>
    <m/>
    <m/>
    <s v="2021-05-25 11:03:42.510000+00:00"/>
    <s v="2022-07-27 10:09:31.780000+00:00"/>
    <s v="GPA"/>
  </r>
  <r>
    <s v="Ankur Gaurav"/>
    <n v="150000"/>
    <s v="INR"/>
    <n v="0"/>
    <d v="2022-01-08T00:00:00"/>
    <s v="Sales"/>
    <s v="stat_kcR4fZg7TU7jjk1jAVua3qGLRS4J5uFayEjK5j02wtv"/>
    <s v="Unqualified"/>
    <n v="0"/>
    <s v="OpportunityStatusType.Lost"/>
    <s v="cont_XBVKurUH9V6Al4HLwxdzvjQYnn0P8hFwT4phurMUt3g"/>
    <x v="531"/>
    <s v="Loop Membership [Loop Care etc.]"/>
    <s v="lead_quasCfr4ZVJwvMgmJGABhGwikbZfxgzn5c1GZpZTX2i"/>
    <s v="Formula Group"/>
    <s v="Harmanjit Singh"/>
    <s v="user_srg8vKhTH4Op816Ys9oZfFwLDukscRfgPrYZnVvwv0c"/>
    <s v="Ankur Gaurav"/>
    <s v="2022-05-11 09:44:04.220000+00:00"/>
    <s v="2022-07-20 07:37:41.634000+00:00"/>
    <m/>
    <s v="Delhi"/>
    <m/>
    <s v="2021-05-25 11:01:05+00:00"/>
    <m/>
    <n v="150"/>
    <m/>
    <m/>
    <m/>
    <m/>
    <m/>
    <m/>
    <m/>
    <m/>
    <m/>
    <m/>
    <m/>
    <m/>
    <m/>
    <m/>
    <m/>
    <m/>
    <m/>
    <m/>
    <m/>
    <m/>
    <m/>
    <m/>
    <m/>
    <m/>
    <m/>
    <m/>
    <s v="user_lwF8ctKa5IyxqATpO2EOw2h0AEPiCMHOgewiH38Ei77"/>
    <s v="Harmanjit Singh"/>
    <m/>
    <m/>
    <s v="August"/>
    <s v="Inbound"/>
    <s v="Inbound via website"/>
    <m/>
    <s v="Employee Count 50"/>
    <m/>
    <m/>
    <m/>
    <s v="2021-05-25 11:03:42.510000+00:00"/>
    <s v="2022-07-27 10:09:31.780000+00:00"/>
    <m/>
  </r>
  <r>
    <s v="Ankur Gaurav"/>
    <n v="60000"/>
    <s v="INR"/>
    <n v="0"/>
    <s v="7/31/22"/>
    <s v="Sales"/>
    <s v="stat_kcR4fZg7TU7jjk1jAVua3qGLRS4J5uFayEjK5j02wtv"/>
    <s v="Unqualified"/>
    <n v="0"/>
    <s v="OpportunityStatusType.Lost"/>
    <m/>
    <x v="1"/>
    <s v="GMC-fresh"/>
    <s v="lead_QoTXDdDicAIWEJOZfuD6AZ5gUGnWZdPdYb74Op3k9PF"/>
    <s v="Teal Feed"/>
    <s v="Bharti Bankey"/>
    <s v="user_srg8vKhTH4Op816Ys9oZfFwLDukscRfgPrYZnVvwv0c"/>
    <s v="Ankur Gaurav"/>
    <s v="2022-05-12 06:40:46.467000+00:00"/>
    <s v="2022-07-20 07:32:34.867000+00:00"/>
    <m/>
    <s v="Gurgaon"/>
    <m/>
    <s v="2022-05-12 05:53:17+00:00"/>
    <m/>
    <n v="20"/>
    <m/>
    <m/>
    <m/>
    <m/>
    <m/>
    <m/>
    <m/>
    <s v="ORGANIC_SEARCH"/>
    <m/>
    <m/>
    <m/>
    <m/>
    <m/>
    <m/>
    <m/>
    <m/>
    <m/>
    <m/>
    <m/>
    <m/>
    <m/>
    <m/>
    <m/>
    <m/>
    <m/>
    <m/>
    <s v="user_aM3WaaSUQQmaNnsm9l2FQRVWUEr8RN2ZdXzsuQUalQ3"/>
    <s v="Bharti Bankey"/>
    <m/>
    <m/>
    <m/>
    <s v="Inbound"/>
    <s v="Inbound via website"/>
    <m/>
    <s v="Employee Count 25"/>
    <m/>
    <m/>
    <m/>
    <s v="2022-05-12 05:56:08.674000+00:00"/>
    <s v="2022-07-20 07:32:34.904000+00:00"/>
    <m/>
  </r>
  <r>
    <s v="Manish Balpande"/>
    <n v="20000"/>
    <s v="INR"/>
    <n v="0"/>
    <s v="7/31/22"/>
    <s v="Sales"/>
    <s v="stat_kcR4fZg7TU7jjk1jAVua3qGLRS4J5uFayEjK5j02wtv"/>
    <s v="Unqualified"/>
    <n v="0"/>
    <s v="OpportunityStatusType.Lost"/>
    <s v="cont_plAxNuv39qUaqZgTlA5O8vdRmn6TLGTHO5FNPwy2lTz"/>
    <x v="532"/>
    <m/>
    <s v="lead_gCwdwIi4d7gG2Wqv8n3j6gDnjVGTS5iaH7X4UrnynxD"/>
    <s v="Saksham Group"/>
    <s v="Sarvesh Pawar"/>
    <s v="user_8jx3L2CDfrbzNnwYUv6Plfha6VxaSGsqcbTXR3sIBZi"/>
    <s v="Manish Balpande"/>
    <s v="2022-03-08 07:04:20.594000+00:00"/>
    <s v="2022-07-20 07:25:59.687000+00:00"/>
    <m/>
    <s v="Gurgaon"/>
    <m/>
    <m/>
    <m/>
    <n v="125"/>
    <m/>
    <m/>
    <m/>
    <m/>
    <m/>
    <m/>
    <m/>
    <m/>
    <m/>
    <m/>
    <m/>
    <m/>
    <m/>
    <m/>
    <m/>
    <m/>
    <m/>
    <m/>
    <m/>
    <m/>
    <m/>
    <m/>
    <m/>
    <m/>
    <m/>
    <m/>
    <s v="user_A8KOTZADnUtEQOLt4nSLAmteNStuGh80js75RYjrXVt"/>
    <s v="Sarvesh Pawar"/>
    <m/>
    <m/>
    <s v="June; May"/>
    <s v="Gated Content"/>
    <m/>
    <m/>
    <s v="Employee Wellness Handbook"/>
    <m/>
    <m/>
    <m/>
    <s v="2022-01-21 09:29:29.258000+00:00"/>
    <s v="2022-10-14 05:54:58.071000+00:00"/>
    <s v="GPA"/>
  </r>
  <r>
    <s v="Manish Balpande"/>
    <n v="500000"/>
    <s v="INR"/>
    <n v="0"/>
    <s v="7/31/22"/>
    <s v="Sales"/>
    <s v="stat_kcR4fZg7TU7jjk1jAVua3qGLRS4J5uFayEjK5j02wtv"/>
    <s v="Unqualified"/>
    <n v="0"/>
    <s v="OpportunityStatusType.Lost"/>
    <s v="cont_plAxNuv39qUaqZgTlA5O8vdRmn6TLGTHO5FNPwy2lTz"/>
    <x v="532"/>
    <m/>
    <s v="lead_gCwdwIi4d7gG2Wqv8n3j6gDnjVGTS5iaH7X4UrnynxD"/>
    <s v="Saksham Group"/>
    <s v="Sarvesh Pawar"/>
    <s v="user_8jx3L2CDfrbzNnwYUv6Plfha6VxaSGsqcbTXR3sIBZi"/>
    <s v="Manish Balpande"/>
    <s v="2022-03-08 07:04:53.508000+00:00"/>
    <s v="2022-07-20 07:26:08.830000+00:00"/>
    <m/>
    <s v="Gurgaon"/>
    <m/>
    <m/>
    <m/>
    <n v="125"/>
    <m/>
    <m/>
    <m/>
    <m/>
    <m/>
    <m/>
    <m/>
    <m/>
    <m/>
    <m/>
    <m/>
    <m/>
    <m/>
    <m/>
    <m/>
    <m/>
    <m/>
    <m/>
    <m/>
    <m/>
    <m/>
    <m/>
    <m/>
    <m/>
    <m/>
    <m/>
    <s v="user_A8KOTZADnUtEQOLt4nSLAmteNStuGh80js75RYjrXVt"/>
    <s v="Sarvesh Pawar"/>
    <m/>
    <m/>
    <s v="June; May"/>
    <s v="Gated Content"/>
    <m/>
    <m/>
    <s v="Employee Wellness Handbook"/>
    <m/>
    <m/>
    <m/>
    <s v="2022-01-21 09:29:29.258000+00:00"/>
    <s v="2022-10-14 05:54:58.071000+00:00"/>
    <s v="GTL"/>
  </r>
  <r>
    <s v="Manish Balpande"/>
    <n v="500000"/>
    <s v="INR"/>
    <n v="0"/>
    <s v="7/31/22"/>
    <s v="Sales"/>
    <s v="stat_kcR4fZg7TU7jjk1jAVua3qGLRS4J5uFayEjK5j02wtv"/>
    <s v="Unqualified"/>
    <n v="0"/>
    <s v="OpportunityStatusType.Lost"/>
    <s v="cont_plAxNuv39qUaqZgTlA5O8vdRmn6TLGTHO5FNPwy2lTz"/>
    <x v="532"/>
    <m/>
    <s v="lead_gCwdwIi4d7gG2Wqv8n3j6gDnjVGTS5iaH7X4UrnynxD"/>
    <s v="Saksham Group"/>
    <s v="Sarvesh Pawar"/>
    <s v="user_8jx3L2CDfrbzNnwYUv6Plfha6VxaSGsqcbTXR3sIBZi"/>
    <s v="Manish Balpande"/>
    <s v="2022-03-08 07:03:52.210000+00:00"/>
    <s v="2022-07-20 07:25:48.499000+00:00"/>
    <m/>
    <s v="Gurgaon"/>
    <m/>
    <m/>
    <m/>
    <n v="125"/>
    <m/>
    <m/>
    <m/>
    <m/>
    <m/>
    <m/>
    <m/>
    <m/>
    <m/>
    <m/>
    <m/>
    <m/>
    <m/>
    <m/>
    <m/>
    <m/>
    <m/>
    <m/>
    <m/>
    <m/>
    <m/>
    <m/>
    <m/>
    <m/>
    <m/>
    <m/>
    <s v="user_A8KOTZADnUtEQOLt4nSLAmteNStuGh80js75RYjrXVt"/>
    <s v="Sarvesh Pawar"/>
    <m/>
    <m/>
    <s v="June; May"/>
    <s v="Gated Content"/>
    <m/>
    <m/>
    <s v="Employee Wellness Handbook"/>
    <m/>
    <m/>
    <m/>
    <s v="2022-01-21 09:29:29.258000+00:00"/>
    <s v="2022-10-14 05:54:58.071000+00:00"/>
    <s v="GMC"/>
  </r>
  <r>
    <s v="Ankur Gaurav"/>
    <n v="70000"/>
    <s v="INR"/>
    <n v="0"/>
    <d v="2022-05-07T00:00:00"/>
    <s v="Sales"/>
    <s v="stat_1hn9nRJaLbI53NxPuSQgo90kRpbpKsFlwN4oEGNUTdO"/>
    <s v="Lost"/>
    <n v="0"/>
    <s v="OpportunityStatusType.Lost"/>
    <m/>
    <x v="1"/>
    <s v="GMC-fresh 1+3 SI- 2lacs and 3lacs Maternity- no RR- 1%-2% Ambulance- 1k"/>
    <s v="lead_ZTTDhWiFYhde1YYDAvVNm5L3Cd92CTe3JB2PmvLzIQd"/>
    <s v="AMI Foodservice Equipment solutions"/>
    <s v="Bharti Bankey"/>
    <s v="user_srg8vKhTH4Op816Ys9oZfFwLDukscRfgPrYZnVvwv0c"/>
    <s v="Ankur Gaurav"/>
    <s v="2022-05-18 08:06:29.287000+00:00"/>
    <s v="2022-07-20 07:21:11.284000+00:00"/>
    <m/>
    <s v="Hyderabad"/>
    <m/>
    <s v="2022-05-16 05:56:29+00:00"/>
    <m/>
    <n v="7"/>
    <m/>
    <m/>
    <m/>
    <m/>
    <m/>
    <m/>
    <m/>
    <s v="ORGANIC_SEARCH"/>
    <m/>
    <m/>
    <m/>
    <s v="Food &amp; Beverages"/>
    <m/>
    <m/>
    <m/>
    <m/>
    <m/>
    <m/>
    <m/>
    <m/>
    <m/>
    <m/>
    <m/>
    <m/>
    <m/>
    <m/>
    <s v="user_aM3WaaSUQQmaNnsm9l2FQRVWUEr8RN2ZdXzsuQUalQ3"/>
    <s v="Bharti Bankey"/>
    <m/>
    <m/>
    <m/>
    <s v="Inbound"/>
    <s v="Inbound via website"/>
    <m/>
    <s v="Employee Count 25"/>
    <m/>
    <m/>
    <m/>
    <s v="2022-05-16 05:59:41.350000+00:00"/>
    <s v="2022-07-20 07:21:11.322000+00:00"/>
    <m/>
  </r>
  <r>
    <s v="Ankur Gaurav"/>
    <n v="150000"/>
    <s v="INR"/>
    <n v="0"/>
    <d v="2022-05-07T00:00:00"/>
    <s v="Sales"/>
    <s v="stat_1hn9nRJaLbI53NxPuSQgo90kRpbpKsFlwN4oEGNUTdO"/>
    <s v="Lost"/>
    <n v="0"/>
    <s v="OpportunityStatusType.Lost"/>
    <m/>
    <x v="1"/>
    <s v="GMC-fresh"/>
    <s v="lead_UvR941Wx1C3vJU7d61anEjCRpmJpO57Ig9Ya2aZe9NA"/>
    <s v="32nd.com (Fresh)"/>
    <s v="Bharti Bankey"/>
    <s v="user_srg8vKhTH4Op816Ys9oZfFwLDukscRfgPrYZnVvwv0c"/>
    <s v="Ankur Gaurav"/>
    <s v="2022-05-31 05:46:44.566000+00:00"/>
    <s v="2022-07-20 07:21:54.323000+00:00"/>
    <m/>
    <m/>
    <m/>
    <s v="2022-05-30 05:07:24+00:00"/>
    <m/>
    <n v="52"/>
    <m/>
    <m/>
    <m/>
    <m/>
    <m/>
    <m/>
    <m/>
    <s v="ORGANIC_SEARCH"/>
    <m/>
    <m/>
    <m/>
    <m/>
    <m/>
    <m/>
    <m/>
    <m/>
    <m/>
    <m/>
    <m/>
    <m/>
    <m/>
    <m/>
    <m/>
    <m/>
    <m/>
    <m/>
    <s v="user_aM3WaaSUQQmaNnsm9l2FQRVWUEr8RN2ZdXzsuQUalQ3"/>
    <s v="Bharti Bankey"/>
    <m/>
    <m/>
    <m/>
    <s v="Inbound"/>
    <s v="Inbound via website"/>
    <m/>
    <s v="Employee Count 50 to 200"/>
    <m/>
    <m/>
    <m/>
    <s v="2022-05-30 05:09:44.267000+00:00"/>
    <s v="2022-07-20 07:21:54.358000+00:00"/>
    <m/>
  </r>
  <r>
    <s v="Omkar Ghate"/>
    <n v="100000"/>
    <s v="INR"/>
    <n v="0"/>
    <s v="9/30/22"/>
    <s v="Sales"/>
    <s v="stat_kcR4fZg7TU7jjk1jAVua3qGLRS4J5uFayEjK5j02wtv"/>
    <s v="Unqualified"/>
    <n v="0"/>
    <s v="OpportunityStatusType.Lost"/>
    <m/>
    <x v="1"/>
    <m/>
    <s v="lead_UatRynDdPPplXqurWPWzrAbNLQFYMzSwTKWeXS2z1mk"/>
    <s v="Shopping Kart 24"/>
    <s v="Omkar Ghate"/>
    <s v="user_9SBRjyF0n4iWuhUdqRyQkFhl2J4uyNKhFWvvJEvunX8"/>
    <s v="Omkar Ghate"/>
    <s v="2021-12-28 11:29:29.962000+00:00"/>
    <s v="2022-07-20 07:06:38.528000+00:00"/>
    <m/>
    <s v="Varanasi"/>
    <m/>
    <s v="2021-11-15 17:34:40+00:00"/>
    <m/>
    <n v="15"/>
    <m/>
    <m/>
    <m/>
    <m/>
    <m/>
    <m/>
    <m/>
    <m/>
    <m/>
    <m/>
    <m/>
    <m/>
    <m/>
    <m/>
    <m/>
    <m/>
    <m/>
    <m/>
    <m/>
    <m/>
    <m/>
    <m/>
    <m/>
    <m/>
    <m/>
    <m/>
    <s v="user_9SBRjyF0n4iWuhUdqRyQkFhl2J4uyNKhFWvvJEvunX8"/>
    <s v="Omkar Ghate"/>
    <s v="Siddharth Angolkar"/>
    <m/>
    <m/>
    <s v="Inbound"/>
    <s v="Inbound via website"/>
    <m/>
    <s v="Employee Count 15"/>
    <m/>
    <m/>
    <m/>
    <s v="2021-11-15 17:37:25.123000+00:00"/>
    <s v="2022-07-20 07:06:38.560000+00:00"/>
    <m/>
  </r>
  <r>
    <s v="Ankur Gaurav"/>
    <n v="700000"/>
    <s v="INR"/>
    <n v="0"/>
    <s v="7/15/22"/>
    <s v="Sales"/>
    <s v="stat_1hn9nRJaLbI53NxPuSQgo90kRpbpKsFlwN4oEGNUTdO"/>
    <s v="Lost"/>
    <n v="0"/>
    <s v="OpportunityStatusType.Lost"/>
    <m/>
    <x v="1"/>
    <s v="Lost to Plum, our quotes were higher than Plum"/>
    <s v="lead_RdA2fGjVW6H6Lli1ucHnLv2WM1hrHMMUDEHO75f5QJU"/>
    <s v="OSX Techlabs Pvt Ltd"/>
    <s v="Bharti Bankey"/>
    <s v="user_srg8vKhTH4Op816Ys9oZfFwLDukscRfgPrYZnVvwv0c"/>
    <s v="Ankur Gaurav"/>
    <s v="2022-05-19 11:18:26.424000+00:00"/>
    <s v="2022-07-20 07:13:14.518000+00:00"/>
    <m/>
    <s v="Pune"/>
    <m/>
    <m/>
    <m/>
    <n v="95"/>
    <m/>
    <m/>
    <m/>
    <m/>
    <m/>
    <m/>
    <m/>
    <m/>
    <m/>
    <m/>
    <m/>
    <s v="IT Services &amp; IT Consulting"/>
    <m/>
    <m/>
    <m/>
    <m/>
    <m/>
    <m/>
    <m/>
    <m/>
    <m/>
    <m/>
    <m/>
    <m/>
    <m/>
    <m/>
    <s v="user_aM3WaaSUQQmaNnsm9l2FQRVWUEr8RN2ZdXzsuQUalQ3"/>
    <s v="Bharti Bankey"/>
    <m/>
    <m/>
    <s v="June"/>
    <s v="Cold Call"/>
    <m/>
    <m/>
    <m/>
    <m/>
    <m/>
    <m/>
    <s v="2021-08-19 06:19:12.764000+00:00"/>
    <s v="2022-08-23 10:33:47.257000+00:00"/>
    <m/>
  </r>
  <r>
    <s v="Omkar Ghate"/>
    <n v="200000"/>
    <s v="INR"/>
    <n v="0"/>
    <s v="9/30/22"/>
    <s v="Sales"/>
    <s v="stat_kcR4fZg7TU7jjk1jAVua3qGLRS4J5uFayEjK5j02wtv"/>
    <s v="Unqualified"/>
    <n v="0"/>
    <s v="OpportunityStatusType.Lost"/>
    <m/>
    <x v="1"/>
    <s v="72 employees SI- 2lacs maternity- no RR- 2-4% Ambulance-1k dental- cover"/>
    <s v="lead_fhFxqLqXULKQYd7zRJzNl1UgeOZ1lfoLMmdBpwCzNnE"/>
    <s v="St. Michaels"/>
    <s v="Bharti Bankey"/>
    <s v="user_9SBRjyF0n4iWuhUdqRyQkFhl2J4uyNKhFWvvJEvunX8"/>
    <s v="Omkar Ghate"/>
    <s v="2022-02-08 09:43:29.981000+00:00"/>
    <s v="2022-07-20 07:06:48.907000+00:00"/>
    <m/>
    <s v="Ranchi"/>
    <m/>
    <s v="2022-02-06 16:06:25+00:00"/>
    <m/>
    <n v="50"/>
    <m/>
    <m/>
    <m/>
    <m/>
    <m/>
    <m/>
    <m/>
    <s v="ORGANIC_SEARCH"/>
    <m/>
    <m/>
    <m/>
    <m/>
    <m/>
    <m/>
    <m/>
    <m/>
    <m/>
    <m/>
    <m/>
    <m/>
    <m/>
    <m/>
    <m/>
    <m/>
    <m/>
    <m/>
    <s v="user_aM3WaaSUQQmaNnsm9l2FQRVWUEr8RN2ZdXzsuQUalQ3"/>
    <s v="Bharti Bankey"/>
    <s v="Siddharth Angolkar"/>
    <m/>
    <m/>
    <s v="Inbound"/>
    <s v="Inbound via website"/>
    <m/>
    <s v="Employee Count 50 to 200"/>
    <m/>
    <m/>
    <m/>
    <s v="2022-02-06 16:09:10.639000+00:00"/>
    <s v="2022-07-20 07:06:48.945000+00:00"/>
    <m/>
  </r>
  <r>
    <s v="Omkar Ghate"/>
    <n v="160000"/>
    <s v="INR"/>
    <n v="0"/>
    <d v="2022-01-08T00:00:00"/>
    <s v="Sales"/>
    <s v="stat_kcR4fZg7TU7jjk1jAVua3qGLRS4J5uFayEjK5j02wtv"/>
    <s v="Unqualified"/>
    <n v="0"/>
    <s v="OpportunityStatusType.Lost"/>
    <m/>
    <x v="1"/>
    <s v="GMC"/>
    <s v="lead_tyxXawKWYq82QoEjY1VIUAadLn3V27IgGk5oeFGJenO"/>
    <s v="Bungeetech"/>
    <s v="Bharti Bankey"/>
    <s v="user_9SBRjyF0n4iWuhUdqRyQkFhl2J4uyNKhFWvvJEvunX8"/>
    <s v="Omkar Ghate"/>
    <s v="2022-03-02 08:06:16.313000+00:00"/>
    <s v="2022-07-20 07:03:26.668000+00:00"/>
    <m/>
    <s v="Kanpur"/>
    <m/>
    <s v="2022-02-22 19:40:13+00:00"/>
    <m/>
    <n v="25"/>
    <m/>
    <m/>
    <s v="Facebook"/>
    <m/>
    <m/>
    <m/>
    <m/>
    <s v="DIRECT_TRAFFIC"/>
    <m/>
    <m/>
    <m/>
    <m/>
    <m/>
    <m/>
    <m/>
    <m/>
    <m/>
    <m/>
    <m/>
    <m/>
    <m/>
    <m/>
    <m/>
    <m/>
    <m/>
    <m/>
    <s v="user_aM3WaaSUQQmaNnsm9l2FQRVWUEr8RN2ZdXzsuQUalQ3"/>
    <s v="Bharti Bankey"/>
    <m/>
    <m/>
    <m/>
    <s v="Gated Content; Inbound"/>
    <s v="Inbound via website"/>
    <m/>
    <s v="Employee Count 25"/>
    <m/>
    <m/>
    <m/>
    <s v="2022-02-22 19:43:00.793000+00:00"/>
    <s v="2022-08-23 10:54:04.542000+00:00"/>
    <m/>
  </r>
  <r>
    <s v="Omkar Ghate"/>
    <n v="40000"/>
    <s v="INR"/>
    <n v="0"/>
    <s v="8/31/22"/>
    <s v="Sales"/>
    <s v="stat_kcR4fZg7TU7jjk1jAVua3qGLRS4J5uFayEjK5j02wtv"/>
    <s v="Unqualified"/>
    <n v="0"/>
    <s v="OpportunityStatusType.Lost"/>
    <m/>
    <x v="1"/>
    <s v="SI-2lacs RR-1-2% Maternity- 50k Ambulance- 2k TPA should have good network of hospital in chennai"/>
    <s v="lead_GOIrFhTef2NWCT7JXUhiNldAMIf8aJt0a0YtI3HoSHe"/>
    <s v="Nimmadhi"/>
    <s v="Bharti Bankey"/>
    <s v="user_9SBRjyF0n4iWuhUdqRyQkFhl2J4uyNKhFWvvJEvunX8"/>
    <s v="Omkar Ghate"/>
    <s v="2021-12-13 07:10:55.078000+00:00"/>
    <s v="2022-07-20 07:04:06.119000+00:00"/>
    <m/>
    <s v="Chennai"/>
    <m/>
    <m/>
    <m/>
    <n v="12"/>
    <m/>
    <m/>
    <m/>
    <m/>
    <m/>
    <m/>
    <m/>
    <m/>
    <m/>
    <m/>
    <m/>
    <s v="Others"/>
    <m/>
    <m/>
    <m/>
    <m/>
    <m/>
    <m/>
    <m/>
    <m/>
    <m/>
    <m/>
    <m/>
    <m/>
    <s v="Deepak Yadav"/>
    <m/>
    <s v="user_aM3WaaSUQQmaNnsm9l2FQRVWUEr8RN2ZdXzsuQUalQ3"/>
    <s v="Bharti Bankey"/>
    <s v="Siddharth Angolkar"/>
    <m/>
    <m/>
    <s v="Inbound"/>
    <s v="Inbound via website"/>
    <m/>
    <s v="Employee Count 7-50"/>
    <m/>
    <m/>
    <m/>
    <s v="2021-12-10 08:08:47.950000+00:00"/>
    <s v="2022-07-20 07:04:06.155000+00:00"/>
    <m/>
  </r>
  <r>
    <s v="Omkar Ghate"/>
    <n v="200000"/>
    <s v="INR"/>
    <n v="0"/>
    <d v="2022-01-08T00:00:00"/>
    <s v="Sales"/>
    <s v="stat_kcR4fZg7TU7jjk1jAVua3qGLRS4J5uFayEjK5j02wtv"/>
    <s v="Unqualified"/>
    <n v="0"/>
    <s v="OpportunityStatusType.Lost"/>
    <m/>
    <x v="1"/>
    <s v="Parental"/>
    <s v="lead_tyxXawKWYq82QoEjY1VIUAadLn3V27IgGk5oeFGJenO"/>
    <s v="Bungeetech"/>
    <s v="Bharti Bankey"/>
    <s v="user_9SBRjyF0n4iWuhUdqRyQkFhl2J4uyNKhFWvvJEvunX8"/>
    <s v="Omkar Ghate"/>
    <s v="2022-03-07 07:16:28.289000+00:00"/>
    <s v="2022-07-20 07:03:32.544000+00:00"/>
    <m/>
    <s v="Kanpur"/>
    <m/>
    <s v="2022-02-22 19:40:13+00:00"/>
    <m/>
    <n v="25"/>
    <m/>
    <m/>
    <s v="Facebook"/>
    <m/>
    <m/>
    <m/>
    <m/>
    <s v="DIRECT_TRAFFIC"/>
    <m/>
    <m/>
    <m/>
    <m/>
    <m/>
    <m/>
    <m/>
    <m/>
    <m/>
    <m/>
    <m/>
    <m/>
    <m/>
    <m/>
    <m/>
    <m/>
    <m/>
    <m/>
    <s v="user_aM3WaaSUQQmaNnsm9l2FQRVWUEr8RN2ZdXzsuQUalQ3"/>
    <s v="Bharti Bankey"/>
    <m/>
    <m/>
    <m/>
    <s v="Gated Content; Inbound"/>
    <s v="Inbound via website"/>
    <m/>
    <s v="Employee Count 25"/>
    <m/>
    <m/>
    <m/>
    <s v="2022-02-22 19:43:00.793000+00:00"/>
    <s v="2022-08-23 10:54:04.542000+00:00"/>
    <m/>
  </r>
  <r>
    <s v="Omkar Ghate"/>
    <n v="200000"/>
    <s v="INR"/>
    <n v="0"/>
    <s v="7/31/22"/>
    <s v="Sales"/>
    <s v="stat_kcR4fZg7TU7jjk1jAVua3qGLRS4J5uFayEjK5j02wtv"/>
    <s v="Unqualified"/>
    <n v="0"/>
    <s v="OpportunityStatusType.Lost"/>
    <m/>
    <x v="1"/>
    <s v="GMC -Renewal"/>
    <s v="lead_EGIdnNpvipSOkunB5WdeRWQQfOMHWDktsgMDl6ObakV"/>
    <s v="Vastu raviraj"/>
    <s v="Bharti Bankey"/>
    <s v="user_9SBRjyF0n4iWuhUdqRyQkFhl2J4uyNKhFWvvJEvunX8"/>
    <s v="Omkar Ghate"/>
    <s v="2022-05-06 10:12:49+00:00"/>
    <s v="2022-07-20 06:59:46.500000+00:00"/>
    <m/>
    <s v="Mumbai"/>
    <m/>
    <s v="2021-01-09 10:40:43+00:00"/>
    <m/>
    <n v="37"/>
    <m/>
    <m/>
    <m/>
    <m/>
    <m/>
    <m/>
    <m/>
    <m/>
    <m/>
    <m/>
    <m/>
    <s v="Others"/>
    <m/>
    <m/>
    <m/>
    <m/>
    <m/>
    <m/>
    <m/>
    <m/>
    <m/>
    <m/>
    <m/>
    <m/>
    <s v="Prashant Abhang"/>
    <m/>
    <s v="user_aM3WaaSUQQmaNnsm9l2FQRVWUEr8RN2ZdXzsuQUalQ3"/>
    <s v="Bharti Bankey"/>
    <s v="Siddharth Angolkar"/>
    <m/>
    <s v="May"/>
    <s v="Inbound"/>
    <s v="Inbound via website"/>
    <m/>
    <m/>
    <m/>
    <m/>
    <m/>
    <s v="2021-01-09 10:43:24.969000+00:00"/>
    <s v="2022-07-20 06:59:46.535000+00:00"/>
    <m/>
  </r>
  <r>
    <s v="Omkar Ghate"/>
    <n v="35000"/>
    <s v="INR"/>
    <n v="0"/>
    <s v="7/31/22"/>
    <s v="Sales"/>
    <s v="stat_kcR4fZg7TU7jjk1jAVua3qGLRS4J5uFayEjK5j02wtv"/>
    <s v="Unqualified"/>
    <n v="0"/>
    <s v="OpportunityStatusType.Lost"/>
    <m/>
    <x v="1"/>
    <s v="SI- 5 lacs/ 3 lacs maternity benefits- No RR- 1-2% Ambulance- 1k Pre-post-30- 60 days PED- Cover No Waiting- Period wants to close it before 31st march Location - Jalgaon(M.P)"/>
    <s v="lead_asEiT02GdTLntyQaNGvB5PfZyVVjrhWfpderWAt5zls"/>
    <s v="Navalprabha"/>
    <s v="Bharti Bankey"/>
    <s v="user_9SBRjyF0n4iWuhUdqRyQkFhl2J4uyNKhFWvvJEvunX8"/>
    <s v="Omkar Ghate"/>
    <s v="2022-03-29 07:32:19.295000+00:00"/>
    <s v="2022-07-20 06:58:45.384000+00:00"/>
    <m/>
    <m/>
    <m/>
    <s v="2022-03-28 10:48:53+00:00"/>
    <m/>
    <n v="25"/>
    <m/>
    <m/>
    <m/>
    <m/>
    <m/>
    <m/>
    <m/>
    <s v="PAID_SEARCH"/>
    <m/>
    <m/>
    <m/>
    <m/>
    <m/>
    <m/>
    <m/>
    <m/>
    <m/>
    <m/>
    <m/>
    <m/>
    <m/>
    <m/>
    <m/>
    <m/>
    <m/>
    <m/>
    <s v="user_aM3WaaSUQQmaNnsm9l2FQRVWUEr8RN2ZdXzsuQUalQ3"/>
    <s v="Bharti Bankey"/>
    <s v="Siddharth Angolkar"/>
    <m/>
    <m/>
    <s v="Inbound"/>
    <s v="Inbound via website"/>
    <m/>
    <s v="Employee Count 25"/>
    <m/>
    <m/>
    <m/>
    <s v="2022-03-28 10:48:57.215000+00:00"/>
    <s v="2022-07-20 06:58:45.418000+00:00"/>
    <m/>
  </r>
  <r>
    <s v="Omkar Ghate"/>
    <n v="3000"/>
    <s v="INR"/>
    <n v="0"/>
    <s v="7/31/22"/>
    <s v="Sales"/>
    <s v="stat_kcR4fZg7TU7jjk1jAVua3qGLRS4J5uFayEjK5j02wtv"/>
    <s v="Unqualified"/>
    <n v="0"/>
    <s v="OpportunityStatusType.Lost"/>
    <m/>
    <x v="1"/>
    <m/>
    <s v="lead_2cEgtBxAM8uw0sfrcwcIlXVeAeY87Uxo7lqMqlRgxe8"/>
    <s v="IppoPay Technologies Pvt Ltd"/>
    <s v="Omkar Ghate"/>
    <s v="user_9SBRjyF0n4iWuhUdqRyQkFhl2J4uyNKhFWvvJEvunX8"/>
    <s v="Omkar Ghate"/>
    <s v="2022-02-01 08:22:33.538000+00:00"/>
    <s v="2022-07-20 06:56:45.066000+00:00"/>
    <m/>
    <s v="Chennai"/>
    <m/>
    <s v="2022-01-31 04:35:54+00:00"/>
    <m/>
    <n v="49"/>
    <m/>
    <m/>
    <m/>
    <m/>
    <m/>
    <m/>
    <m/>
    <s v="PAID_SOCIAL"/>
    <m/>
    <m/>
    <m/>
    <s v="IT Services &amp; IT Consulting"/>
    <m/>
    <m/>
    <m/>
    <m/>
    <m/>
    <m/>
    <m/>
    <m/>
    <m/>
    <m/>
    <m/>
    <m/>
    <m/>
    <m/>
    <s v="user_9SBRjyF0n4iWuhUdqRyQkFhl2J4uyNKhFWvvJEvunX8"/>
    <s v="Omkar Ghate"/>
    <m/>
    <m/>
    <s v="June"/>
    <s v="Inbound"/>
    <s v="Inbound via website"/>
    <m/>
    <s v="Employee Count 25"/>
    <m/>
    <m/>
    <m/>
    <s v="2022-01-31 04:38:37.414000+00:00"/>
    <s v="2022-07-20 06:56:45.093000+00:00"/>
    <s v="GPA"/>
  </r>
  <r>
    <s v="Omkar Ghate"/>
    <n v="30184"/>
    <s v="INR"/>
    <n v="0"/>
    <s v="7/31/22"/>
    <s v="Sales"/>
    <s v="stat_kcR4fZg7TU7jjk1jAVua3qGLRS4J5uFayEjK5j02wtv"/>
    <s v="Unqualified"/>
    <n v="0"/>
    <s v="OpportunityStatusType.Lost"/>
    <m/>
    <x v="1"/>
    <m/>
    <s v="lead_2cEgtBxAM8uw0sfrcwcIlXVeAeY87Uxo7lqMqlRgxe8"/>
    <s v="IppoPay Technologies Pvt Ltd"/>
    <s v="Omkar Ghate"/>
    <s v="user_9SBRjyF0n4iWuhUdqRyQkFhl2J4uyNKhFWvvJEvunX8"/>
    <s v="Omkar Ghate"/>
    <s v="2022-02-01 08:15:34.513000+00:00"/>
    <s v="2022-07-20 06:56:37.955000+00:00"/>
    <m/>
    <s v="Chennai"/>
    <m/>
    <s v="2022-01-31 04:35:54+00:00"/>
    <m/>
    <n v="49"/>
    <m/>
    <m/>
    <m/>
    <m/>
    <m/>
    <m/>
    <m/>
    <s v="PAID_SOCIAL"/>
    <m/>
    <m/>
    <m/>
    <s v="IT Services &amp; IT Consulting"/>
    <m/>
    <m/>
    <m/>
    <m/>
    <m/>
    <m/>
    <m/>
    <m/>
    <m/>
    <m/>
    <m/>
    <m/>
    <m/>
    <m/>
    <s v="user_9SBRjyF0n4iWuhUdqRyQkFhl2J4uyNKhFWvvJEvunX8"/>
    <s v="Omkar Ghate"/>
    <m/>
    <m/>
    <s v="June"/>
    <s v="Inbound"/>
    <s v="Inbound via website"/>
    <m/>
    <s v="Employee Count 25"/>
    <m/>
    <m/>
    <m/>
    <s v="2022-01-31 04:38:37.414000+00:00"/>
    <s v="2022-07-20 06:56:45.093000+00:00"/>
    <s v="GMC"/>
  </r>
  <r>
    <s v="Omkar Ghate"/>
    <n v="470000"/>
    <s v="INR"/>
    <n v="0"/>
    <s v="7/31/22"/>
    <s v="Sales"/>
    <s v="stat_kcR4fZg7TU7jjk1jAVua3qGLRS4J5uFayEjK5j02wtv"/>
    <s v="Unqualified"/>
    <n v="0"/>
    <s v="OpportunityStatusType.Lost"/>
    <m/>
    <x v="1"/>
    <s v="fresh"/>
    <s v="lead_qw5yTnVBEH5oWbyaR81mCa4YlTRAp7GRUW5LFf7Umr3"/>
    <s v="Cloud Destinations (Fresh)"/>
    <s v="Bhairavi Jog"/>
    <s v="user_9SBRjyF0n4iWuhUdqRyQkFhl2J4uyNKhFWvvJEvunX8"/>
    <s v="Omkar Ghate"/>
    <s v="2022-01-12 05:38:20.449000+00:00"/>
    <s v="2022-07-20 06:55:44.510000+00:00"/>
    <m/>
    <s v="Coimbatore"/>
    <m/>
    <m/>
    <m/>
    <n v="100"/>
    <m/>
    <m/>
    <m/>
    <m/>
    <m/>
    <m/>
    <m/>
    <m/>
    <m/>
    <m/>
    <m/>
    <m/>
    <m/>
    <m/>
    <m/>
    <m/>
    <m/>
    <m/>
    <m/>
    <m/>
    <m/>
    <m/>
    <m/>
    <m/>
    <m/>
    <m/>
    <s v="user_228eUmsdKIb9OItgmiDq1zD4aPZ1eqiapbaLAGeBf8g"/>
    <s v="Bhairavi Jog"/>
    <s v="Siddharth Angolkar"/>
    <m/>
    <m/>
    <s v="Gated Content"/>
    <m/>
    <m/>
    <s v="Employee Wellness Handbook"/>
    <m/>
    <m/>
    <m/>
    <s v="2021-12-01 14:40:15.844000+00:00"/>
    <s v="2022-07-20 06:55:44.544000+00:00"/>
    <s v="GMC"/>
  </r>
  <r>
    <s v="Omkar Ghate"/>
    <n v="50000"/>
    <s v="INR"/>
    <n v="0"/>
    <s v="7/31/22"/>
    <s v="Sales"/>
    <s v="stat_kcR4fZg7TU7jjk1jAVua3qGLRS4J5uFayEjK5j02wtv"/>
    <s v="Unqualified"/>
    <n v="0"/>
    <s v="OpportunityStatusType.Lost"/>
    <m/>
    <x v="1"/>
    <s v="SI- 5 Lacs"/>
    <s v="lead_hRc8YaxtSEN9s9hoa7NRWoeDo9AxvcRqeRnz5T3aepX"/>
    <s v="Simreka"/>
    <s v="Bharti Bankey"/>
    <s v="user_9SBRjyF0n4iWuhUdqRyQkFhl2J4uyNKhFWvvJEvunX8"/>
    <s v="Omkar Ghate"/>
    <s v="2022-01-04 11:16:48.452000+00:00"/>
    <s v="2022-07-20 06:55:18.482000+00:00"/>
    <m/>
    <s v="Bangalore"/>
    <m/>
    <m/>
    <m/>
    <n v="12"/>
    <m/>
    <m/>
    <m/>
    <m/>
    <m/>
    <m/>
    <m/>
    <m/>
    <m/>
    <m/>
    <m/>
    <m/>
    <m/>
    <m/>
    <m/>
    <m/>
    <m/>
    <m/>
    <m/>
    <m/>
    <m/>
    <m/>
    <m/>
    <m/>
    <m/>
    <m/>
    <s v="user_aM3WaaSUQQmaNnsm9l2FQRVWUEr8RN2ZdXzsuQUalQ3"/>
    <s v="Bharti Bankey"/>
    <s v="Siddharth Angolkar"/>
    <m/>
    <m/>
    <s v="Inbound"/>
    <s v="Inbound via website"/>
    <m/>
    <s v="Employee Count 7-50"/>
    <m/>
    <m/>
    <m/>
    <s v="2021-11-27 08:51:44.011000+00:00"/>
    <s v="2022-07-20 06:55:18.602000+00:00"/>
    <m/>
  </r>
  <r>
    <s v="Satyajit Chati"/>
    <n v="500000"/>
    <s v="INR"/>
    <n v="0"/>
    <s v="7/31/22"/>
    <s v="Sales"/>
    <s v="stat_kcR4fZg7TU7jjk1jAVua3qGLRS4J5uFayEjK5j02wtv"/>
    <s v="Unqualified"/>
    <n v="0"/>
    <s v="OpportunityStatusType.Lost"/>
    <m/>
    <x v="1"/>
    <m/>
    <s v="lead_01sfzzOuDBrx0y9CDdD01lZXjqrLtW36J8xMfgIaylX"/>
    <s v="Sigma Byte Computers Pvt Ltd"/>
    <s v="Satyajit Chati"/>
    <s v="user_GL8PBiV4pvzsQLVHSdZLeMQAQcGjCvLkffg486DHfZJ"/>
    <s v="Anshum Naithani"/>
    <s v="2022-06-16 07:24:49.658000+00:00"/>
    <s v="2022-07-20 06:49:17.338000+00:00"/>
    <m/>
    <s v="Mumbai"/>
    <m/>
    <m/>
    <m/>
    <n v="450"/>
    <m/>
    <m/>
    <m/>
    <m/>
    <m/>
    <m/>
    <m/>
    <m/>
    <m/>
    <m/>
    <m/>
    <s v="Manufacturing"/>
    <m/>
    <m/>
    <m/>
    <m/>
    <m/>
    <m/>
    <m/>
    <m/>
    <m/>
    <m/>
    <m/>
    <m/>
    <m/>
    <m/>
    <s v="user_5IQTpX6DsnoeoDfxqzqojpVoQLXPh68nhDjLS5ETjYj"/>
    <s v="Satyajit Chati"/>
    <m/>
    <m/>
    <s v="August"/>
    <s v="Cold Call"/>
    <m/>
    <m/>
    <m/>
    <m/>
    <m/>
    <m/>
    <s v="2021-08-05 07:12:26.205000+00:00"/>
    <s v="2022-07-20 06:49:17.368000+00:00"/>
    <m/>
  </r>
  <r>
    <s v="Daya Gowda"/>
    <n v="2000000"/>
    <s v="INR"/>
    <n v="0"/>
    <s v="8/31/22"/>
    <s v="Sales"/>
    <s v="stat_kcR4fZg7TU7jjk1jAVua3qGLRS4J5uFayEjK5j02wtv"/>
    <s v="Unqualified"/>
    <n v="0"/>
    <s v="OpportunityStatusType.Lost"/>
    <s v="cont_kC6GfSEx9PZqLHbEfyV6o1eLHQLC9gzvYr6l8KEJNVx"/>
    <x v="533"/>
    <s v="GMC 200 employees 1+3"/>
    <s v="lead_7wv7JxEIXO1aIsPLKVMDIiUog0bwXY6KLcr0EJNkfGk"/>
    <s v="TRU Global Software"/>
    <s v="Daya Gowda"/>
    <s v="user_encRk5bIEFN6ZA11h4WH2AdZTiZpogLSlMIaj0E30SZ"/>
    <s v="Daya Gowda"/>
    <s v="2022-07-15 10:43:24.601000+00:00"/>
    <s v="2022-07-20 06:48:34.914000+00:00"/>
    <m/>
    <s v="Bangalore"/>
    <m/>
    <m/>
    <m/>
    <n v="200"/>
    <m/>
    <m/>
    <s v="Facebook"/>
    <m/>
    <m/>
    <m/>
    <m/>
    <s v="PAID_SOCIAL"/>
    <m/>
    <m/>
    <m/>
    <m/>
    <m/>
    <m/>
    <m/>
    <m/>
    <m/>
    <m/>
    <m/>
    <m/>
    <m/>
    <m/>
    <m/>
    <m/>
    <m/>
    <m/>
    <s v="user_encRk5bIEFN6ZA11h4WH2AdZTiZpogLSlMIaj0E30SZ"/>
    <s v="Daya Gowda"/>
    <m/>
    <m/>
    <s v="August"/>
    <s v="Gated Content"/>
    <m/>
    <m/>
    <s v="Employee Engagement Handbook"/>
    <m/>
    <m/>
    <m/>
    <s v="2022-07-04 05:06:21.519000+00:00"/>
    <s v="2022-08-25 16:06:28.412000+00:00"/>
    <m/>
  </r>
  <r>
    <s v="Omkar Ghate"/>
    <n v="30000"/>
    <s v="INR"/>
    <n v="0"/>
    <s v="7/31/22"/>
    <s v="Sales"/>
    <s v="stat_kcR4fZg7TU7jjk1jAVua3qGLRS4J5uFayEjK5j02wtv"/>
    <s v="Unqualified"/>
    <n v="0"/>
    <s v="OpportunityStatusType.Lost"/>
    <m/>
    <x v="1"/>
    <m/>
    <s v="lead_oj5GGywGvdWSkkL2BkiqeSE7QyORIgl2za2foABgxPM"/>
    <s v="Godiva Bioadvances Pvt Ltd"/>
    <s v="Aditi Deodhe"/>
    <s v="user_9SBRjyF0n4iWuhUdqRyQkFhl2J4uyNKhFWvvJEvunX8"/>
    <s v="Omkar Ghate"/>
    <s v="2021-11-12 07:11:07.441000+00:00"/>
    <s v="2022-07-20 06:53:53.712000+00:00"/>
    <m/>
    <m/>
    <m/>
    <s v="2021-11-09 10:14:29+00:00"/>
    <m/>
    <n v="15"/>
    <m/>
    <m/>
    <m/>
    <m/>
    <m/>
    <m/>
    <m/>
    <m/>
    <m/>
    <m/>
    <m/>
    <m/>
    <m/>
    <m/>
    <m/>
    <m/>
    <m/>
    <m/>
    <m/>
    <m/>
    <m/>
    <m/>
    <m/>
    <m/>
    <m/>
    <m/>
    <s v="user_aM3WaaSUQQmaNnsm9l2FQRVWUEr8RN2ZdXzsuQUalQ3"/>
    <s v="Bharti Bankey"/>
    <s v="Siddharth Angolkar"/>
    <m/>
    <m/>
    <s v="Inbound"/>
    <s v="Inbound via website"/>
    <m/>
    <s v="Employee Count 15"/>
    <m/>
    <m/>
    <m/>
    <s v="2021-11-09 10:47:21.530000+00:00"/>
    <s v="2022-07-20 06:53:53.757000+00:00"/>
    <m/>
  </r>
  <r>
    <s v="Mayur Gadiyar"/>
    <n v="250000"/>
    <s v="INR"/>
    <n v="0"/>
    <s v="7/31/22"/>
    <s v="Sales"/>
    <s v="stat_1hn9nRJaLbI53NxPuSQgo90kRpbpKsFlwN4oEGNUTdO"/>
    <s v="Lost"/>
    <n v="0"/>
    <s v="OpportunityStatusType.Lost"/>
    <s v="cont_NNRnO9a4tSUyfafEers8o7c3UdpvdN918NLA7AdYbjt"/>
    <x v="534"/>
    <s v="They went ahead with their current insurance partners"/>
    <s v="lead_k2Eloq9dSkeFmSGMPjFi2mQWFuIHUEA1VHQprhS3OnB"/>
    <s v="Blink Digital"/>
    <s v="Nikhil Ahuja"/>
    <s v="user_bdUPAGjcS7p6513So3N4g3aWNS5HuBuVJi7bvCPAsLt"/>
    <s v="Mayur Gadiyar"/>
    <s v="2022-07-11 06:57:17.774000+00:00"/>
    <s v="2022-07-20 06:06:43.797000+00:00"/>
    <m/>
    <s v="Mumbai"/>
    <m/>
    <m/>
    <m/>
    <n v="127"/>
    <m/>
    <m/>
    <m/>
    <m/>
    <m/>
    <m/>
    <m/>
    <s v="PAID_SOCIAL"/>
    <m/>
    <m/>
    <m/>
    <s v="Digital Marketing &amp; Advertising"/>
    <m/>
    <m/>
    <m/>
    <m/>
    <m/>
    <m/>
    <m/>
    <m/>
    <m/>
    <m/>
    <m/>
    <m/>
    <m/>
    <m/>
    <s v="user_ocHSJH83OJnHCvKyMbjx8WOOK8PMgAUGIj1qK0q0dMV"/>
    <s v="Nikhil Ahuja"/>
    <m/>
    <m/>
    <s v="July"/>
    <s v="Cold Call; Gated Content"/>
    <m/>
    <m/>
    <s v="Employee Engagement Handbook"/>
    <m/>
    <m/>
    <m/>
    <s v="2022-03-09 17:10:44.578000+00:00"/>
    <s v="2022-08-10 04:48:01.945000+00:00"/>
    <s v="GMC"/>
  </r>
  <r>
    <s v="Sanket Kulkarni"/>
    <n v="2800000"/>
    <s v="INR"/>
    <n v="0"/>
    <s v="7/31/22"/>
    <s v="Sales"/>
    <s v="stat_kcR4fZg7TU7jjk1jAVua3qGLRS4J5uFayEjK5j02wtv"/>
    <s v="Unqualified"/>
    <n v="0"/>
    <s v="OpportunityStatusType.Lost"/>
    <m/>
    <x v="1"/>
    <m/>
    <s v="lead_LZKDVMEOTV6SXN0iOWuGQPJuPTiNH5fa9Psb18JAMEa"/>
    <s v="Chromewell Engineering Pvt Ltd"/>
    <s v="Sarvesh Pawar"/>
    <s v="user_k8sSUtRXfYEMul9CBIF4ZOmv3vnev5cdEvVZbtETMKp"/>
    <s v="Sanket Kulkarni"/>
    <s v="2022-07-11 11:39:58.498000+00:00"/>
    <s v="2022-07-20 05:25:40.536000+00:00"/>
    <m/>
    <s v="Pune"/>
    <m/>
    <m/>
    <m/>
    <n v="200"/>
    <m/>
    <m/>
    <m/>
    <m/>
    <m/>
    <m/>
    <m/>
    <m/>
    <m/>
    <m/>
    <m/>
    <s v="Manufacturing"/>
    <m/>
    <m/>
    <m/>
    <m/>
    <m/>
    <m/>
    <m/>
    <m/>
    <m/>
    <m/>
    <m/>
    <m/>
    <s v="Sakshi Soni"/>
    <m/>
    <s v="user_A8KOTZADnUtEQOLt4nSLAmteNStuGh80js75RYjrXVt"/>
    <s v="Sarvesh Pawar"/>
    <m/>
    <m/>
    <s v="July; October"/>
    <s v="Cold Call"/>
    <s v="Naukri.com"/>
    <m/>
    <m/>
    <m/>
    <m/>
    <m/>
    <s v="2022-06-19 07:22:20.695000+00:00"/>
    <s v="2022-10-20 09:57:40.183000+00:00"/>
    <s v="NON EB"/>
  </r>
  <r>
    <s v="Omkar Ghate"/>
    <n v="40000"/>
    <s v="INR"/>
    <n v="0"/>
    <s v="8/31/22"/>
    <s v="Sales"/>
    <s v="stat_kcR4fZg7TU7jjk1jAVua3qGLRS4J5uFayEjK5j02wtv"/>
    <s v="Unqualified"/>
    <n v="0"/>
    <s v="OpportunityStatusType.Lost"/>
    <m/>
    <x v="1"/>
    <s v="Covid Policy"/>
    <s v="lead_RwlGyCI6N49CN8bW3rcFoHxv1bn5mPCtt13wBnTBUOk"/>
    <s v="GoodCare IT Management Services Pvt. Ltd."/>
    <s v="Bharti Bankey"/>
    <s v="user_9SBRjyF0n4iWuhUdqRyQkFhl2J4uyNKhFWvvJEvunX8"/>
    <s v="Omkar Ghate"/>
    <s v="2022-03-17 11:14:41.305000+00:00"/>
    <s v="2022-07-20 06:42:51.259000+00:00"/>
    <m/>
    <s v="Vadodara"/>
    <m/>
    <m/>
    <m/>
    <n v="33"/>
    <m/>
    <m/>
    <m/>
    <m/>
    <m/>
    <m/>
    <m/>
    <m/>
    <m/>
    <m/>
    <m/>
    <s v="IT Services &amp; IT Consulting"/>
    <m/>
    <m/>
    <m/>
    <m/>
    <m/>
    <m/>
    <m/>
    <m/>
    <m/>
    <m/>
    <m/>
    <m/>
    <m/>
    <m/>
    <s v="user_aM3WaaSUQQmaNnsm9l2FQRVWUEr8RN2ZdXzsuQUalQ3"/>
    <s v="Bharti Bankey"/>
    <s v="Siddharth Angolkar"/>
    <m/>
    <s v="April"/>
    <s v="Gated Content"/>
    <m/>
    <m/>
    <s v="Employee Wellness Handbook"/>
    <m/>
    <m/>
    <m/>
    <s v="2022-01-17 01:53:02.390000+00:00"/>
    <s v="2022-07-20 06:42:51.296000+00:00"/>
    <m/>
  </r>
  <r>
    <s v="siddharth tongay"/>
    <n v="1500000"/>
    <s v="INR"/>
    <n v="0"/>
    <s v="7/18/22"/>
    <s v="Sales"/>
    <s v="stat_1hn9nRJaLbI53NxPuSQgo90kRpbpKsFlwN4oEGNUTdO"/>
    <s v="Lost"/>
    <n v="0"/>
    <s v="OpportunityStatusType.Lost"/>
    <s v="cont_Rgm5wPq8Cf1HZdE9D3VldGw0w4vqh7VQujosjdxIMOM"/>
    <x v="535"/>
    <s v="Marsh had better rates"/>
    <s v="lead_h9VweW5u7XjkB8y6BJVxUkRNUBH1roLdrye9PFk1YdR"/>
    <s v="Hexaview Technologies Inc."/>
    <s v="Nikhil Ahuja"/>
    <s v="user_hNAUXSINlo7GUxmDXzerfGAZIUUHKfva47TB2ckZABz"/>
    <s v="siddharth tongay"/>
    <s v="2022-06-20 11:03:09.146000+00:00"/>
    <s v="2022-07-20 05:15:54.620000+00:00"/>
    <m/>
    <s v="Noida"/>
    <m/>
    <m/>
    <m/>
    <n v="354"/>
    <m/>
    <m/>
    <m/>
    <m/>
    <m/>
    <m/>
    <m/>
    <s v="PAID_SOCIAL"/>
    <m/>
    <m/>
    <m/>
    <s v="IT Services &amp; IT Consulting"/>
    <m/>
    <m/>
    <m/>
    <m/>
    <m/>
    <m/>
    <m/>
    <m/>
    <m/>
    <m/>
    <m/>
    <m/>
    <m/>
    <m/>
    <s v="user_ocHSJH83OJnHCvKyMbjx8WOOK8PMgAUGIj1qK0q0dMV"/>
    <s v="Nikhil Ahuja"/>
    <m/>
    <m/>
    <s v="July"/>
    <s v="Gated Content"/>
    <m/>
    <m/>
    <s v="Employee Engagement Handbook"/>
    <m/>
    <m/>
    <m/>
    <s v="2022-06-14 12:23:06.768000+00:00"/>
    <s v="2022-07-21 05:03:12.816000+00:00"/>
    <s v="GMC"/>
  </r>
  <r>
    <s v="Sameer Iftekhari"/>
    <n v="30000000"/>
    <s v="INR"/>
    <n v="0"/>
    <s v="7/14/22"/>
    <s v="Sales"/>
    <s v="stat_kcR4fZg7TU7jjk1jAVua3qGLRS4J5uFayEjK5j02wtv"/>
    <s v="Unqualified"/>
    <n v="0"/>
    <s v="OpportunityStatusType.Lost"/>
    <m/>
    <x v="1"/>
    <m/>
    <s v="lead_TQkPCsSHWSq4LxnnHFvlbFdlyRA57K5CaaZMashvfN3"/>
    <s v="Yazaki India"/>
    <s v="Prajakta Sahastrabudhe"/>
    <s v="user_sREdxbAJihL2Zbgic7tyQ6Rc4Mny7HnD1RNGhA9DDYh"/>
    <s v="Prajakta Sahastrabudhe"/>
    <s v="2022-04-19 07:20:53.449000+00:00"/>
    <s v="2022-07-20 04:36:53.828000+00:00"/>
    <m/>
    <s v="Pune"/>
    <m/>
    <m/>
    <m/>
    <n v="2000"/>
    <m/>
    <m/>
    <m/>
    <m/>
    <m/>
    <m/>
    <m/>
    <m/>
    <m/>
    <m/>
    <m/>
    <s v="Manufacturing"/>
    <m/>
    <m/>
    <m/>
    <m/>
    <m/>
    <m/>
    <m/>
    <m/>
    <m/>
    <m/>
    <m/>
    <m/>
    <s v="Sakshi Soni"/>
    <m/>
    <s v="user_1z3bdwgjF9RILRmuQPeXXGoPhafSi1mEgyb4l5sVEvN"/>
    <s v="Ankita Pingale"/>
    <m/>
    <m/>
    <s v="July"/>
    <s v="Cold Call"/>
    <s v="Naukri.com"/>
    <m/>
    <m/>
    <m/>
    <m/>
    <m/>
    <s v="2022-04-04 11:15:45.697000+00:00"/>
    <s v="2022-10-20 10:20:51.987000+00:00"/>
    <m/>
  </r>
  <r>
    <s v="Sameer Iftekhari"/>
    <n v="4300000"/>
    <s v="INR"/>
    <n v="100"/>
    <s v="7/20/22"/>
    <s v="Sales"/>
    <s v="stat_OZRiD1474QRJIpvnjHCZfiIvKcVD6mIKSSTzg8SwDVx"/>
    <s v="Won- Payment Completed"/>
    <n v="1"/>
    <s v="OpportunityStatusType.Won"/>
    <m/>
    <x v="1"/>
    <m/>
    <s v="lead_qlka9vBrsaPsJAB4BVuBKQHSFBmJgGpq5BlPldkSa0u"/>
    <s v="Japfa Comfeed"/>
    <s v="Prajakta Sahastrabudhe"/>
    <s v="user_sREdxbAJihL2Zbgic7tyQ6Rc4Mny7HnD1RNGhA9DDYh"/>
    <s v="Prajakta Sahastrabudhe"/>
    <s v="2022-05-20 12:21:53.063000+00:00"/>
    <s v="2022-07-20 04:36:00.497000+00:00"/>
    <m/>
    <s v="Pune"/>
    <m/>
    <m/>
    <m/>
    <n v="600"/>
    <m/>
    <m/>
    <s v="Facebook"/>
    <m/>
    <m/>
    <m/>
    <m/>
    <m/>
    <m/>
    <m/>
    <m/>
    <s v="Food &amp; Beverages"/>
    <m/>
    <m/>
    <m/>
    <m/>
    <m/>
    <m/>
    <m/>
    <m/>
    <m/>
    <m/>
    <m/>
    <m/>
    <s v="Deepak Yadav; Mrunmay Jalgaonkar"/>
    <m/>
    <s v="user_sREdxbAJihL2Zbgic7tyQ6Rc4Mny7HnD1RNGhA9DDYh"/>
    <s v="Prajakta Sahastrabudhe"/>
    <s v="Anjali Nishu"/>
    <m/>
    <s v="July"/>
    <s v="Cold Call"/>
    <s v="Naukri.com"/>
    <m/>
    <m/>
    <m/>
    <m/>
    <m/>
    <s v="2020-12-12 09:51:58.304000+00:00"/>
    <s v="2022-10-19 09:24:18.112000+00:00"/>
    <m/>
  </r>
  <r>
    <s v="Satyam Tiwari"/>
    <n v="1000000"/>
    <s v="INR"/>
    <n v="0"/>
    <s v="8/31/22"/>
    <s v="Sales"/>
    <s v="stat_kcR4fZg7TU7jjk1jAVua3qGLRS4J5uFayEjK5j02wtv"/>
    <s v="Unqualified"/>
    <n v="0"/>
    <s v="OpportunityStatusType.Lost"/>
    <m/>
    <x v="1"/>
    <s v="For 66 people"/>
    <s v="lead_GVabf42LK0kM89D2VEfgP7Nxdb3IaBsKQqFJpsmm24M"/>
    <s v="M/S Bombay Gymkhana Ltd."/>
    <s v="Namrata Aurora"/>
    <s v="user_2YgShwgjLNI4FjAqgE9PtKsdIaGh919JGcFG919fe5B"/>
    <s v="Satyam Tiwari"/>
    <s v="2022-02-21 07:29:08.281000+00:00"/>
    <s v="2022-07-19 17:48:59.364000+00:00"/>
    <m/>
    <s v="Mumbai"/>
    <m/>
    <m/>
    <m/>
    <n v="62"/>
    <m/>
    <m/>
    <m/>
    <m/>
    <m/>
    <m/>
    <m/>
    <m/>
    <m/>
    <m/>
    <m/>
    <s v="Sports &amp; Entertainment"/>
    <m/>
    <m/>
    <m/>
    <m/>
    <m/>
    <m/>
    <m/>
    <m/>
    <m/>
    <m/>
    <m/>
    <m/>
    <s v="Jitin Gopi"/>
    <m/>
    <s v="user_IpBH4s1Av5OVFfQQ3nW0qPDDjwLT9uRfx1sVhml8UQA"/>
    <s v="Namrata Aurora"/>
    <s v="Dr. Anil More"/>
    <m/>
    <s v="June; September"/>
    <s v="Cold Call"/>
    <m/>
    <m/>
    <m/>
    <m/>
    <m/>
    <m/>
    <s v="2021-11-17 01:29:56.258000+00:00"/>
    <s v="2022-07-19 17:48:59.413000+00:00"/>
    <s v="GMC"/>
  </r>
  <r>
    <s v="Satyam Tiwari"/>
    <n v="50000"/>
    <s v="INR"/>
    <n v="0"/>
    <s v="7/31/22"/>
    <s v="Sales"/>
    <s v="stat_kcR4fZg7TU7jjk1jAVua3qGLRS4J5uFayEjK5j02wtv"/>
    <s v="Unqualified"/>
    <n v="0"/>
    <s v="OpportunityStatusType.Lost"/>
    <m/>
    <x v="1"/>
    <m/>
    <s v="lead_GVabf42LK0kM89D2VEfgP7Nxdb3IaBsKQqFJpsmm24M"/>
    <s v="M/S Bombay Gymkhana Ltd."/>
    <s v="Namrata Aurora"/>
    <s v="user_2YgShwgjLNI4FjAqgE9PtKsdIaGh919JGcFG919fe5B"/>
    <s v="Satyam Tiwari"/>
    <s v="2022-02-21 07:28:45.726000+00:00"/>
    <s v="2022-07-19 17:48:45.457000+00:00"/>
    <m/>
    <s v="Mumbai"/>
    <m/>
    <m/>
    <m/>
    <n v="62"/>
    <m/>
    <m/>
    <m/>
    <m/>
    <m/>
    <m/>
    <m/>
    <m/>
    <m/>
    <m/>
    <m/>
    <s v="Sports &amp; Entertainment"/>
    <m/>
    <m/>
    <m/>
    <m/>
    <m/>
    <m/>
    <m/>
    <m/>
    <m/>
    <m/>
    <m/>
    <m/>
    <s v="Jitin Gopi"/>
    <m/>
    <s v="user_IpBH4s1Av5OVFfQQ3nW0qPDDjwLT9uRfx1sVhml8UQA"/>
    <s v="Namrata Aurora"/>
    <s v="Dr. Anil More"/>
    <m/>
    <s v="June; September"/>
    <s v="Cold Call"/>
    <m/>
    <m/>
    <m/>
    <m/>
    <m/>
    <m/>
    <s v="2021-11-17 01:29:56.258000+00:00"/>
    <s v="2022-07-19 17:48:59.413000+00:00"/>
    <s v="GPA; GTL"/>
  </r>
  <r>
    <s v="Omkar Ghate"/>
    <n v="1000000"/>
    <s v="INR"/>
    <n v="0"/>
    <s v="9/30/22"/>
    <s v="Sales"/>
    <s v="stat_kcR4fZg7TU7jjk1jAVua3qGLRS4J5uFayEjK5j02wtv"/>
    <s v="Unqualified"/>
    <n v="0"/>
    <s v="OpportunityStatusType.Lost"/>
    <s v="cont_yU36SapHdFFwyeGdhDEkKqXhKNrcU0YmXYsAq7vEdsD"/>
    <x v="153"/>
    <s v="The client has personal relationship with New India and has been their direct insurer for the past 15 years"/>
    <s v="lead_BV5MG6uGSWT1qBC5J3IrzkCwxZh4wqocHdGGEGFuBgt"/>
    <s v="Resilient Cosmeceuticals Pvt. Ltd."/>
    <s v="Gauri Jori"/>
    <s v="user_9SBRjyF0n4iWuhUdqRyQkFhl2J4uyNKhFWvvJEvunX8"/>
    <s v="Omkar Ghate"/>
    <s v="2022-07-14 08:26:16.381000+00:00"/>
    <s v="2022-07-20 03:52:21.225000+00:00"/>
    <m/>
    <s v="Pune"/>
    <m/>
    <s v="2020-09-14 07:40:51+00:00"/>
    <m/>
    <n v="121"/>
    <m/>
    <m/>
    <m/>
    <m/>
    <m/>
    <m/>
    <m/>
    <m/>
    <m/>
    <m/>
    <m/>
    <s v="Manufacturing"/>
    <m/>
    <m/>
    <m/>
    <m/>
    <m/>
    <m/>
    <m/>
    <m/>
    <m/>
    <m/>
    <m/>
    <m/>
    <m/>
    <m/>
    <s v="user_5YHA1ZU4iP896lD1YJehdJcMx7ZEgWCpulT4T2c3pJ3"/>
    <s v="Gauri Jori"/>
    <m/>
    <m/>
    <s v="September"/>
    <s v="Cold Call"/>
    <m/>
    <m/>
    <m/>
    <m/>
    <m/>
    <m/>
    <s v="2020-12-06 09:49:31.423000+00:00"/>
    <s v="2022-09-16 05:40:59.107000+00:00"/>
    <s v="GMC"/>
  </r>
  <r>
    <s v="Satyam Tiwari"/>
    <n v="200000"/>
    <s v="INR"/>
    <n v="0"/>
    <s v="8/31/22"/>
    <s v="Sales"/>
    <s v="stat_kcR4fZg7TU7jjk1jAVua3qGLRS4J5uFayEjK5j02wtv"/>
    <s v="Unqualified"/>
    <n v="0"/>
    <s v="OpportunityStatusType.Lost"/>
    <s v="cont_EKR8YCYQ8b0WuHx3RSGKc0YyfbSbqWzbXzkofg5CZFz"/>
    <x v="536"/>
    <s v="Non EB - Data Security policy"/>
    <s v="lead_rVZ6Ro089B14qAeobpvJtAL9mRa2Y6tB9zpVuXkaV6i"/>
    <s v="GajShield Infotech (I) Pvt. Ltd"/>
    <s v="Shreenath Bhat"/>
    <s v="user_2YgShwgjLNI4FjAqgE9PtKsdIaGh919JGcFG919fe5B"/>
    <s v="Satyam Tiwari"/>
    <s v="2022-07-04 12:07:47.494000+00:00"/>
    <s v="2022-07-19 16:34:13.244000+00:00"/>
    <m/>
    <s v="Mumbai"/>
    <m/>
    <m/>
    <m/>
    <n v="68"/>
    <m/>
    <m/>
    <m/>
    <m/>
    <m/>
    <m/>
    <m/>
    <m/>
    <m/>
    <m/>
    <m/>
    <s v="IT Services &amp; IT Consulting"/>
    <m/>
    <m/>
    <m/>
    <m/>
    <m/>
    <m/>
    <m/>
    <m/>
    <m/>
    <m/>
    <m/>
    <m/>
    <s v="Ravi Jaiswal"/>
    <m/>
    <s v="user_vMd4rmcrSbjykdyL2J7rrYn84SWdcNc5FKligrmItPw"/>
    <s v="Shreenath Bhat"/>
    <m/>
    <m/>
    <m/>
    <s v="Cold Call"/>
    <s v="Mr. E"/>
    <m/>
    <m/>
    <m/>
    <m/>
    <m/>
    <s v="2022-05-23 07:04:20.807000+00:00"/>
    <s v="2022-10-19 12:39:02.354000+00:00"/>
    <s v="NON EB"/>
  </r>
  <r>
    <s v="Satyam Tiwari"/>
    <n v="350000"/>
    <s v="INR"/>
    <n v="0"/>
    <s v="8/31/22"/>
    <s v="Sales"/>
    <s v="stat_kcR4fZg7TU7jjk1jAVua3qGLRS4J5uFayEjK5j02wtv"/>
    <s v="Unqualified"/>
    <n v="0"/>
    <s v="OpportunityStatusType.Lost"/>
    <s v="cont_EKR8YCYQ8b0WuHx3RSGKc0YyfbSbqWzbXzkofg5CZFz"/>
    <x v="536"/>
    <s v="GMC - Fresh"/>
    <s v="lead_rVZ6Ro089B14qAeobpvJtAL9mRa2Y6tB9zpVuXkaV6i"/>
    <s v="GajShield Infotech (I) Pvt. Ltd"/>
    <s v="Shreenath Bhat"/>
    <s v="user_2YgShwgjLNI4FjAqgE9PtKsdIaGh919JGcFG919fe5B"/>
    <s v="Satyam Tiwari"/>
    <s v="2022-07-04 12:06:41.213000+00:00"/>
    <s v="2022-07-19 16:34:19.292000+00:00"/>
    <m/>
    <s v="Mumbai"/>
    <m/>
    <m/>
    <m/>
    <n v="68"/>
    <m/>
    <m/>
    <m/>
    <m/>
    <m/>
    <m/>
    <m/>
    <m/>
    <m/>
    <m/>
    <m/>
    <s v="IT Services &amp; IT Consulting"/>
    <m/>
    <m/>
    <m/>
    <m/>
    <m/>
    <m/>
    <m/>
    <m/>
    <m/>
    <m/>
    <m/>
    <m/>
    <s v="Ravi Jaiswal"/>
    <m/>
    <s v="user_vMd4rmcrSbjykdyL2J7rrYn84SWdcNc5FKligrmItPw"/>
    <s v="Shreenath Bhat"/>
    <m/>
    <m/>
    <m/>
    <s v="Cold Call"/>
    <s v="Mr. E"/>
    <m/>
    <m/>
    <m/>
    <m/>
    <m/>
    <s v="2022-05-23 07:04:20.807000+00:00"/>
    <s v="2022-10-19 12:39:02.354000+00:00"/>
    <s v="GMC"/>
  </r>
  <r>
    <s v="Satyam Tiwari"/>
    <n v="10000"/>
    <s v="INR"/>
    <n v="0"/>
    <s v="8/31/22"/>
    <s v="Sales"/>
    <s v="stat_kcR4fZg7TU7jjk1jAVua3qGLRS4J5uFayEjK5j02wtv"/>
    <s v="Unqualified"/>
    <n v="0"/>
    <s v="OpportunityStatusType.Lost"/>
    <s v="cont_EKR8YCYQ8b0WuHx3RSGKc0YyfbSbqWzbXzkofg5CZFz"/>
    <x v="536"/>
    <s v="GPA - Fresh"/>
    <s v="lead_rVZ6Ro089B14qAeobpvJtAL9mRa2Y6tB9zpVuXkaV6i"/>
    <s v="GajShield Infotech (I) Pvt. Ltd"/>
    <s v="Shreenath Bhat"/>
    <s v="user_2YgShwgjLNI4FjAqgE9PtKsdIaGh919JGcFG919fe5B"/>
    <s v="Satyam Tiwari"/>
    <s v="2022-07-04 12:07:08.758000+00:00"/>
    <s v="2022-07-19 16:34:16.313000+00:00"/>
    <m/>
    <s v="Mumbai"/>
    <m/>
    <m/>
    <m/>
    <n v="68"/>
    <m/>
    <m/>
    <m/>
    <m/>
    <m/>
    <m/>
    <m/>
    <m/>
    <m/>
    <m/>
    <m/>
    <s v="IT Services &amp; IT Consulting"/>
    <m/>
    <m/>
    <m/>
    <m/>
    <m/>
    <m/>
    <m/>
    <m/>
    <m/>
    <m/>
    <m/>
    <m/>
    <s v="Ravi Jaiswal"/>
    <m/>
    <s v="user_vMd4rmcrSbjykdyL2J7rrYn84SWdcNc5FKligrmItPw"/>
    <s v="Shreenath Bhat"/>
    <m/>
    <m/>
    <m/>
    <s v="Cold Call"/>
    <s v="Mr. E"/>
    <m/>
    <m/>
    <m/>
    <m/>
    <m/>
    <s v="2022-05-23 07:04:20.807000+00:00"/>
    <s v="2022-10-19 12:39:02.354000+00:00"/>
    <s v="GPA"/>
  </r>
  <r>
    <s v="Sameer Iftekhari"/>
    <n v="10000000"/>
    <s v="INR"/>
    <n v="0"/>
    <s v="9/30/22"/>
    <s v="Sales"/>
    <s v="stat_kcR4fZg7TU7jjk1jAVua3qGLRS4J5uFayEjK5j02wtv"/>
    <s v="Unqualified"/>
    <n v="0"/>
    <s v="OpportunityStatusType.Lost"/>
    <s v="cont_VC2nQWZDojb00sECYFbNoPPj7dHxGLEwwHeaT8nXPX7"/>
    <x v="537"/>
    <s v="GTL"/>
    <s v="lead_RuooLvBIieVS0dPyuDPxzT6UpsobqXNhNbmCVfofD9p"/>
    <s v="Bajaj Allianz General Insurance Company"/>
    <s v="Mayur Gadiyar"/>
    <s v="user_ld5YgHNj2pvuncdfHoHOwdXz2NpUhXpbkNchGaPKUXG"/>
    <s v="Sameer Iftekhari"/>
    <s v="2022-06-30 17:02:57.204000+00:00"/>
    <s v="2022-07-19 13:41:13.744000+00:00"/>
    <m/>
    <s v="Pune"/>
    <m/>
    <m/>
    <m/>
    <n v="5000"/>
    <m/>
    <m/>
    <m/>
    <m/>
    <m/>
    <m/>
    <m/>
    <m/>
    <m/>
    <m/>
    <m/>
    <s v="Banking &amp; Finance"/>
    <m/>
    <m/>
    <m/>
    <m/>
    <m/>
    <m/>
    <m/>
    <m/>
    <m/>
    <m/>
    <m/>
    <m/>
    <m/>
    <m/>
    <s v="user_g5Yw4Z4XnIbmcGhJO80vdtFdd5ElcDlgYO3q8l82ODn"/>
    <s v="Aditya Binani"/>
    <m/>
    <m/>
    <s v="September"/>
    <s v="Cold Call"/>
    <m/>
    <m/>
    <s v="AM is priyanka Tate, AM Opps - Arindam"/>
    <m/>
    <m/>
    <m/>
    <s v="2021-11-14 10:34:36.678000+00:00"/>
    <s v="2022-09-30 10:12:22.030000+00:00"/>
    <s v="GTL"/>
  </r>
  <r>
    <s v="Sameer Iftekhari"/>
    <n v="1500000"/>
    <s v="INR"/>
    <n v="0"/>
    <s v="9/30/22"/>
    <s v="Sales"/>
    <s v="stat_kcR4fZg7TU7jjk1jAVua3qGLRS4J5uFayEjK5j02wtv"/>
    <s v="Unqualified"/>
    <n v="0"/>
    <s v="OpportunityStatusType.Lost"/>
    <m/>
    <x v="1"/>
    <s v="GPA"/>
    <s v="lead_RuooLvBIieVS0dPyuDPxzT6UpsobqXNhNbmCVfofD9p"/>
    <s v="Bajaj Allianz General Insurance Company"/>
    <s v="Aditya Binani"/>
    <s v="user_ld5YgHNj2pvuncdfHoHOwdXz2NpUhXpbkNchGaPKUXG"/>
    <s v="Sameer Iftekhari"/>
    <s v="2022-07-08 10:11:08.278000+00:00"/>
    <s v="2022-07-19 13:41:21.945000+00:00"/>
    <m/>
    <s v="Pune"/>
    <m/>
    <m/>
    <m/>
    <n v="5000"/>
    <m/>
    <m/>
    <m/>
    <m/>
    <m/>
    <m/>
    <m/>
    <m/>
    <m/>
    <m/>
    <m/>
    <s v="Banking &amp; Finance"/>
    <m/>
    <m/>
    <m/>
    <m/>
    <m/>
    <m/>
    <m/>
    <m/>
    <m/>
    <m/>
    <m/>
    <m/>
    <m/>
    <m/>
    <s v="user_g5Yw4Z4XnIbmcGhJO80vdtFdd5ElcDlgYO3q8l82ODn"/>
    <s v="Aditya Binani"/>
    <m/>
    <m/>
    <s v="September"/>
    <s v="Cold Call"/>
    <m/>
    <m/>
    <s v="AM is priyanka Tate, AM Opps - Arindam"/>
    <m/>
    <m/>
    <m/>
    <s v="2021-11-14 10:34:36.678000+00:00"/>
    <s v="2022-09-30 10:12:22.030000+00:00"/>
    <m/>
  </r>
  <r>
    <s v="Sameer Iftekhari"/>
    <n v="35000000"/>
    <s v="INR"/>
    <n v="0"/>
    <s v="9/30/22"/>
    <s v="Sales"/>
    <s v="stat_kcR4fZg7TU7jjk1jAVua3qGLRS4J5uFayEjK5j02wtv"/>
    <s v="Unqualified"/>
    <n v="0"/>
    <s v="OpportunityStatusType.Lost"/>
    <m/>
    <x v="1"/>
    <s v="GMC"/>
    <s v="lead_RuooLvBIieVS0dPyuDPxzT6UpsobqXNhNbmCVfofD9p"/>
    <s v="Bajaj Allianz General Insurance Company"/>
    <s v="Aditya Binani"/>
    <s v="user_ld5YgHNj2pvuncdfHoHOwdXz2NpUhXpbkNchGaPKUXG"/>
    <s v="Sameer Iftekhari"/>
    <s v="2022-07-08 10:10:56.929000+00:00"/>
    <s v="2022-07-19 13:40:45.511000+00:00"/>
    <m/>
    <s v="Pune"/>
    <m/>
    <m/>
    <m/>
    <n v="5000"/>
    <m/>
    <m/>
    <m/>
    <m/>
    <m/>
    <m/>
    <m/>
    <m/>
    <m/>
    <m/>
    <m/>
    <s v="Banking &amp; Finance"/>
    <m/>
    <m/>
    <m/>
    <m/>
    <m/>
    <m/>
    <m/>
    <m/>
    <m/>
    <m/>
    <m/>
    <m/>
    <m/>
    <m/>
    <s v="user_g5Yw4Z4XnIbmcGhJO80vdtFdd5ElcDlgYO3q8l82ODn"/>
    <s v="Aditya Binani"/>
    <m/>
    <m/>
    <s v="September"/>
    <s v="Cold Call"/>
    <m/>
    <m/>
    <s v="AM is priyanka Tate, AM Opps - Arindam"/>
    <m/>
    <m/>
    <m/>
    <s v="2021-11-14 10:34:36.678000+00:00"/>
    <s v="2022-09-30 10:12:22.030000+00:00"/>
    <m/>
  </r>
  <r>
    <s v="Abhiroop Ganguly"/>
    <n v="200000"/>
    <s v="INR"/>
    <n v="0"/>
    <s v="7/31/22"/>
    <s v="Sales"/>
    <s v="stat_1hn9nRJaLbI53NxPuSQgo90kRpbpKsFlwN4oEGNUTdO"/>
    <s v="Lost"/>
    <n v="0"/>
    <s v="OpportunityStatusType.Lost"/>
    <m/>
    <x v="1"/>
    <s v="GMC (Fresh) Gujarat Plant)"/>
    <s v="lead_7UNdYmFYYxWRHCVuC2qU4Kooacps8awSOkiLqUy3HxF"/>
    <s v="Cubuilt Engineers"/>
    <s v="Pranav Kenjale"/>
    <s v="user_U27GK6WjhLhUhi1EDKXV57xMpn8n8DMIOjci1q3UReZ"/>
    <s v="Abhiroop Ganguly"/>
    <s v="2022-05-25 12:33:08.710000+00:00"/>
    <s v="2022-07-19 12:38:44.936000+00:00"/>
    <m/>
    <s v="Pune"/>
    <m/>
    <m/>
    <m/>
    <n v="100"/>
    <m/>
    <m/>
    <m/>
    <m/>
    <m/>
    <m/>
    <m/>
    <m/>
    <m/>
    <m/>
    <m/>
    <s v="Manufacturing"/>
    <m/>
    <m/>
    <m/>
    <m/>
    <m/>
    <m/>
    <m/>
    <m/>
    <m/>
    <m/>
    <m/>
    <m/>
    <m/>
    <m/>
    <s v="user_x9AtbGLhDmWYC9XAmYdfwBt9yiXbgMhBuZpIoFuN8Cd"/>
    <s v="Pranav Kenjale"/>
    <m/>
    <m/>
    <s v="July"/>
    <s v="Gated Content"/>
    <m/>
    <m/>
    <m/>
    <m/>
    <m/>
    <m/>
    <s v="2020-12-12 09:44:07.979000+00:00"/>
    <s v="2022-08-01 12:56:44.478000+00:00"/>
    <m/>
  </r>
  <r>
    <s v="Sameer Iftekhari"/>
    <n v="500000"/>
    <s v="INR"/>
    <n v="0"/>
    <s v="7/25/22"/>
    <s v="Sales"/>
    <s v="stat_kcR4fZg7TU7jjk1jAVua3qGLRS4J5uFayEjK5j02wtv"/>
    <s v="Unqualified"/>
    <n v="0"/>
    <s v="OpportunityStatusType.Lost"/>
    <m/>
    <x v="1"/>
    <s v="gpa"/>
    <s v="lead_v3tbgcv70dWn5z9YJOCfO2FUeqRj5QbYgsf7JYsKawq"/>
    <s v="Atlas Copco India Ltd"/>
    <s v="Prajakta Sahastrabudhe"/>
    <s v="user_Zm3mwqSFutFgjDO2IXGR9kUUq6PsYuGh46Nb3AUURCn"/>
    <s v="Mayank Kale"/>
    <s v="2022-05-31 10:18:03.032000+00:00"/>
    <s v="2022-07-19 11:30:05.896000+00:00"/>
    <m/>
    <s v="Pune"/>
    <m/>
    <s v="2020-08-14 08:05:16+00:00"/>
    <m/>
    <n v="1500"/>
    <m/>
    <m/>
    <m/>
    <m/>
    <m/>
    <m/>
    <m/>
    <m/>
    <m/>
    <m/>
    <m/>
    <s v="Manufacturing"/>
    <m/>
    <m/>
    <m/>
    <m/>
    <m/>
    <m/>
    <m/>
    <m/>
    <m/>
    <m/>
    <m/>
    <m/>
    <s v="Mrunmay Jalgaonkar"/>
    <m/>
    <s v="user_sREdxbAJihL2Zbgic7tyQ6Rc4Mny7HnD1RNGhA9DDYh"/>
    <s v="Prajakta Sahastrabudhe"/>
    <m/>
    <m/>
    <s v="July"/>
    <s v="Affiliate; Cold Call"/>
    <s v="Naukri.com"/>
    <m/>
    <s v="AM Opps - Sachin"/>
    <m/>
    <m/>
    <m/>
    <s v="2020-12-06 09:46:43.149000+00:00"/>
    <s v="2022-09-08 05:09:05.838000+00:00"/>
    <m/>
  </r>
  <r>
    <s v="Sameer Iftekhari"/>
    <n v="8000000"/>
    <s v="INR"/>
    <n v="0"/>
    <s v="7/25/22"/>
    <s v="Sales"/>
    <s v="stat_kcR4fZg7TU7jjk1jAVua3qGLRS4J5uFayEjK5j02wtv"/>
    <s v="Unqualified"/>
    <n v="0"/>
    <s v="OpportunityStatusType.Lost"/>
    <m/>
    <x v="1"/>
    <s v="gtl"/>
    <s v="lead_v3tbgcv70dWn5z9YJOCfO2FUeqRj5QbYgsf7JYsKawq"/>
    <s v="Atlas Copco India Ltd"/>
    <s v="Prajakta Sahastrabudhe"/>
    <s v="user_Zm3mwqSFutFgjDO2IXGR9kUUq6PsYuGh46Nb3AUURCn"/>
    <s v="Mayank Kale"/>
    <s v="2022-05-31 10:18:30.192000+00:00"/>
    <s v="2022-07-19 11:30:13.637000+00:00"/>
    <m/>
    <s v="Pune"/>
    <m/>
    <s v="2020-08-14 08:05:16+00:00"/>
    <m/>
    <n v="1500"/>
    <m/>
    <m/>
    <m/>
    <m/>
    <m/>
    <m/>
    <m/>
    <m/>
    <m/>
    <m/>
    <m/>
    <s v="Manufacturing"/>
    <m/>
    <m/>
    <m/>
    <m/>
    <m/>
    <m/>
    <m/>
    <m/>
    <m/>
    <m/>
    <m/>
    <m/>
    <s v="Mrunmay Jalgaonkar"/>
    <m/>
    <s v="user_sREdxbAJihL2Zbgic7tyQ6Rc4Mny7HnD1RNGhA9DDYh"/>
    <s v="Prajakta Sahastrabudhe"/>
    <m/>
    <m/>
    <s v="July"/>
    <s v="Affiliate; Cold Call"/>
    <s v="Naukri.com"/>
    <m/>
    <s v="AM Opps - Sachin"/>
    <m/>
    <m/>
    <m/>
    <s v="2020-12-06 09:46:43.149000+00:00"/>
    <s v="2022-09-08 05:09:05.838000+00:00"/>
    <m/>
  </r>
  <r>
    <s v="Manish Balpande"/>
    <n v="2000000"/>
    <s v="INR"/>
    <n v="0"/>
    <s v="7/18/22"/>
    <s v="Sales"/>
    <s v="stat_kcR4fZg7TU7jjk1jAVua3qGLRS4J5uFayEjK5j02wtv"/>
    <s v="Unqualified"/>
    <n v="0"/>
    <s v="OpportunityStatusType.Lost"/>
    <s v="cont_JeSfpHJktpZ1KDI2i4SU30VM5CUkwkdbhMVMwVHkE4t"/>
    <x v="538"/>
    <m/>
    <s v="lead_sZh0s6ajtXVE7wxrxVJc3SnIW7TxAyeMMKsXdacAaLJ"/>
    <s v="Cashfree"/>
    <s v="Sarvesh Pawar"/>
    <s v="user_8jx3L2CDfrbzNnwYUv6Plfha6VxaSGsqcbTXR3sIBZi"/>
    <s v="Manish Balpande"/>
    <s v="2022-05-31 12:12:06.212000+00:00"/>
    <s v="2022-07-19 07:46:18.984000+00:00"/>
    <m/>
    <s v="Bangalore"/>
    <m/>
    <m/>
    <m/>
    <n v="480"/>
    <m/>
    <m/>
    <m/>
    <m/>
    <m/>
    <m/>
    <m/>
    <s v="PAID_SOCIAL"/>
    <m/>
    <m/>
    <m/>
    <s v="Banking &amp; Finance"/>
    <m/>
    <m/>
    <m/>
    <m/>
    <m/>
    <m/>
    <m/>
    <m/>
    <m/>
    <m/>
    <m/>
    <m/>
    <s v="Jitin Gopi; Sakshi Soni"/>
    <m/>
    <s v="user_A8KOTZADnUtEQOLt4nSLAmteNStuGh80js75RYjrXVt"/>
    <s v="Sarvesh Pawar"/>
    <m/>
    <m/>
    <s v="July"/>
    <s v="Gated Content"/>
    <s v="Mr. E"/>
    <m/>
    <s v="Employee Wellness Handbook"/>
    <m/>
    <m/>
    <m/>
    <s v="2021-03-30 08:04:58.942000+00:00"/>
    <s v="2022-07-30 06:18:12.313000+00:00"/>
    <s v="GTL"/>
  </r>
  <r>
    <s v="Sameer Iftekhari"/>
    <n v="35000000"/>
    <s v="INR"/>
    <n v="0"/>
    <s v="7/25/22"/>
    <s v="Sales"/>
    <s v="stat_kcR4fZg7TU7jjk1jAVua3qGLRS4J5uFayEjK5j02wtv"/>
    <s v="Unqualified"/>
    <n v="0"/>
    <s v="OpportunityStatusType.Lost"/>
    <m/>
    <x v="1"/>
    <m/>
    <s v="lead_v3tbgcv70dWn5z9YJOCfO2FUeqRj5QbYgsf7JYsKawq"/>
    <s v="Atlas Copco India Ltd"/>
    <s v="Prajakta Sahastrabudhe"/>
    <s v="user_Zm3mwqSFutFgjDO2IXGR9kUUq6PsYuGh46Nb3AUURCn"/>
    <s v="Mayank Kale"/>
    <s v="2022-05-02 08:16:14.841000+00:00"/>
    <s v="2022-07-19 11:29:57.638000+00:00"/>
    <m/>
    <s v="Pune"/>
    <m/>
    <s v="2020-08-14 08:05:16+00:00"/>
    <m/>
    <n v="1500"/>
    <m/>
    <m/>
    <m/>
    <m/>
    <m/>
    <m/>
    <m/>
    <m/>
    <m/>
    <m/>
    <m/>
    <s v="Manufacturing"/>
    <m/>
    <m/>
    <m/>
    <m/>
    <m/>
    <m/>
    <m/>
    <m/>
    <m/>
    <m/>
    <m/>
    <m/>
    <s v="Mrunmay Jalgaonkar"/>
    <m/>
    <s v="user_sREdxbAJihL2Zbgic7tyQ6Rc4Mny7HnD1RNGhA9DDYh"/>
    <s v="Prajakta Sahastrabudhe"/>
    <m/>
    <m/>
    <s v="July"/>
    <s v="Affiliate; Cold Call"/>
    <s v="Naukri.com"/>
    <m/>
    <s v="AM Opps - Sachin"/>
    <m/>
    <m/>
    <m/>
    <s v="2020-12-06 09:46:43.149000+00:00"/>
    <s v="2022-09-08 05:09:05.838000+00:00"/>
    <m/>
  </r>
  <r>
    <s v="Manish Balpande"/>
    <n v="800000"/>
    <s v="INR"/>
    <n v="0"/>
    <s v="7/28/22"/>
    <s v="Sales"/>
    <s v="stat_kcR4fZg7TU7jjk1jAVua3qGLRS4J5uFayEjK5j02wtv"/>
    <s v="Unqualified"/>
    <n v="0"/>
    <s v="OpportunityStatusType.Lost"/>
    <s v="cont_oNipE2wtimrBBNc0gZNx0Ql73nSGQyGSjgfqHHDmZKW"/>
    <x v="539"/>
    <m/>
    <s v="lead_QrkWQwixhFWuxg4JDiYxDAqAAwi4dXjjWOqoAxM2r9I"/>
    <s v="CapitalVia Global Research Limited"/>
    <s v="Sarvesh Pawar"/>
    <s v="user_8jx3L2CDfrbzNnwYUv6Plfha6VxaSGsqcbTXR3sIBZi"/>
    <s v="Manish Balpande"/>
    <s v="2022-05-23 06:00:33.263000+00:00"/>
    <s v="2022-07-19 07:46:27.586000+00:00"/>
    <m/>
    <s v="Mumbai"/>
    <m/>
    <m/>
    <m/>
    <n v="519"/>
    <m/>
    <m/>
    <m/>
    <m/>
    <m/>
    <m/>
    <m/>
    <m/>
    <m/>
    <m/>
    <m/>
    <s v="Banking &amp; Finance"/>
    <m/>
    <m/>
    <m/>
    <m/>
    <m/>
    <m/>
    <m/>
    <m/>
    <m/>
    <m/>
    <m/>
    <m/>
    <s v="Aniket Vahile"/>
    <m/>
    <s v="user_A8KOTZADnUtEQOLt4nSLAmteNStuGh80js75RYjrXVt"/>
    <s v="Sarvesh Pawar"/>
    <m/>
    <m/>
    <s v="July"/>
    <s v="Gated Content"/>
    <m/>
    <m/>
    <s v="Downloaded the guide: Employee Wellness Handbook"/>
    <m/>
    <m/>
    <m/>
    <s v="2021-12-07 16:07:28.769000+00:00"/>
    <s v="2022-09-13 13:02:28.203000+00:00"/>
    <s v="GMC"/>
  </r>
  <r>
    <s v="Sameer Iftekhari"/>
    <n v="10000000"/>
    <s v="INR"/>
    <n v="0"/>
    <s v="7/31/22"/>
    <s v="Sales"/>
    <s v="stat_kcR4fZg7TU7jjk1jAVua3qGLRS4J5uFayEjK5j02wtv"/>
    <s v="Unqualified"/>
    <n v="0"/>
    <s v="OpportunityStatusType.Lost"/>
    <m/>
    <x v="1"/>
    <m/>
    <s v="lead_kGNYxwV1CfbUGbA76AjhrQERfKL1WBx81PGegwLe7zX"/>
    <s v="Quickheal Technologies"/>
    <s v="Prajakta Sahastrabudhe"/>
    <s v="user_Zm3mwqSFutFgjDO2IXGR9kUUq6PsYuGh46Nb3AUURCn"/>
    <s v="Mayank Kale"/>
    <s v="2022-06-03 06:34:55.771000+00:00"/>
    <s v="2022-07-19 07:14:29.742000+00:00"/>
    <m/>
    <s v="Pune"/>
    <m/>
    <m/>
    <m/>
    <n v="1000"/>
    <m/>
    <m/>
    <m/>
    <m/>
    <m/>
    <m/>
    <m/>
    <m/>
    <m/>
    <m/>
    <m/>
    <s v="IT Services &amp; IT Consulting"/>
    <m/>
    <m/>
    <m/>
    <m/>
    <m/>
    <m/>
    <m/>
    <m/>
    <m/>
    <m/>
    <m/>
    <m/>
    <s v="Sakshi Soni"/>
    <m/>
    <s v="user_sREdxbAJihL2Zbgic7tyQ6Rc4Mny7HnD1RNGhA9DDYh"/>
    <s v="Prajakta Sahastrabudhe"/>
    <m/>
    <m/>
    <s v="August"/>
    <s v="Existing Account"/>
    <s v="own ref"/>
    <m/>
    <s v="Vaccine inbound"/>
    <m/>
    <m/>
    <m/>
    <s v="2020-12-15 06:55:46.195000+00:00"/>
    <s v="2022-10-10 03:21:36.216000+00:00"/>
    <m/>
  </r>
  <r>
    <s v="Manish Balpande"/>
    <n v="3500000"/>
    <s v="INR"/>
    <n v="0"/>
    <s v="7/18/22"/>
    <s v="Sales"/>
    <s v="stat_kcR4fZg7TU7jjk1jAVua3qGLRS4J5uFayEjK5j02wtv"/>
    <s v="Unqualified"/>
    <n v="0"/>
    <s v="OpportunityStatusType.Lost"/>
    <s v="cont_gjm1mx7Idn7OCVhfr9XHF5UZtf3D9u62v6WbyJW5B2d"/>
    <x v="540"/>
    <m/>
    <s v="lead_sZh0s6ajtXVE7wxrxVJc3SnIW7TxAyeMMKsXdacAaLJ"/>
    <s v="Cashfree"/>
    <s v="Sarvesh Pawar"/>
    <s v="user_8jx3L2CDfrbzNnwYUv6Plfha6VxaSGsqcbTXR3sIBZi"/>
    <s v="Manish Balpande"/>
    <s v="2022-05-18 09:55:33.919000+00:00"/>
    <s v="2022-07-19 07:46:11.180000+00:00"/>
    <m/>
    <s v="Bangalore"/>
    <m/>
    <m/>
    <m/>
    <n v="480"/>
    <m/>
    <m/>
    <m/>
    <m/>
    <m/>
    <m/>
    <m/>
    <s v="PAID_SOCIAL"/>
    <m/>
    <m/>
    <m/>
    <s v="Banking &amp; Finance"/>
    <m/>
    <m/>
    <m/>
    <m/>
    <m/>
    <m/>
    <m/>
    <m/>
    <m/>
    <m/>
    <m/>
    <m/>
    <s v="Jitin Gopi; Sakshi Soni"/>
    <m/>
    <s v="user_A8KOTZADnUtEQOLt4nSLAmteNStuGh80js75RYjrXVt"/>
    <s v="Sarvesh Pawar"/>
    <m/>
    <m/>
    <s v="July"/>
    <s v="Gated Content"/>
    <s v="Mr. E"/>
    <m/>
    <s v="Employee Wellness Handbook"/>
    <m/>
    <m/>
    <m/>
    <s v="2021-03-30 08:04:58.942000+00:00"/>
    <s v="2022-07-30 06:18:12.313000+00:00"/>
    <s v="GMC"/>
  </r>
  <r>
    <s v="Manish Balpande"/>
    <n v="2000000"/>
    <s v="INR"/>
    <n v="0"/>
    <s v="7/31/22"/>
    <s v="Sales"/>
    <s v="stat_kcR4fZg7TU7jjk1jAVua3qGLRS4J5uFayEjK5j02wtv"/>
    <s v="Unqualified"/>
    <n v="0"/>
    <s v="OpportunityStatusType.Lost"/>
    <s v="cont_7iFRTdrZV0d2ZiJ1rA50ObLQjYe2vxERsC6XE86fiH6"/>
    <x v="541"/>
    <s v="GMC - 31st july Ifco Tokio 350+ employees Group co's - 2"/>
    <s v="lead_SghqMAQ5CUJUQt4WJH857EYLg7WFrkenlr34Kz20cPm"/>
    <s v="SKYi Developers"/>
    <s v="Daya Gowda"/>
    <s v="user_Zm3mwqSFutFgjDO2IXGR9kUUq6PsYuGh46Nb3AUURCn"/>
    <s v="Mayank Kale"/>
    <s v="2022-06-29 09:07:32.533000+00:00"/>
    <s v="2022-07-19 07:23:37.599000+00:00"/>
    <m/>
    <s v="Pune"/>
    <m/>
    <m/>
    <m/>
    <n v="350"/>
    <m/>
    <m/>
    <m/>
    <m/>
    <m/>
    <m/>
    <m/>
    <s v="PAID_SOCIAL"/>
    <m/>
    <m/>
    <m/>
    <s v="Construction &amp; Real Estate"/>
    <s v="Ifco Tokio"/>
    <m/>
    <m/>
    <m/>
    <m/>
    <m/>
    <m/>
    <m/>
    <m/>
    <m/>
    <m/>
    <m/>
    <s v="Ravi Jaiswal; Sakshi Soni"/>
    <m/>
    <s v="user_encRk5bIEFN6ZA11h4WH2AdZTiZpogLSlMIaj0E30SZ"/>
    <s v="Daya Gowda"/>
    <m/>
    <m/>
    <s v="July"/>
    <s v="Cold Call; Gated Content"/>
    <s v="Mr. E"/>
    <m/>
    <s v="Employee Engagement Handbook"/>
    <m/>
    <m/>
    <m/>
    <s v="2022-05-18 04:34:41.043000+00:00"/>
    <s v="2022-09-06 14:35:21.039000+00:00"/>
    <m/>
  </r>
  <r>
    <s v="Pooja Gawas"/>
    <n v="500000"/>
    <s v="INR"/>
    <n v="0"/>
    <s v="7/25/22"/>
    <s v="Sales"/>
    <s v="stat_kcR4fZg7TU7jjk1jAVua3qGLRS4J5uFayEjK5j02wtv"/>
    <s v="Unqualified"/>
    <n v="0"/>
    <s v="OpportunityStatusType.Lost"/>
    <s v="cont_uRyBHpddDADeoKg1kegkCYvwindEHLFOrSh82O5PV4K"/>
    <x v="542"/>
    <s v="GPA Renewal"/>
    <s v="lead_AF5yyQJkMdSRQMFaJosFnNkHqrnLn19LEb4g8tiyDbe"/>
    <s v="Epiroc Mining India Limited"/>
    <s v="Trupti Suryavanshi"/>
    <s v="user_Zm3mwqSFutFgjDO2IXGR9kUUq6PsYuGh46Nb3AUURCn"/>
    <s v="Mayank Kale"/>
    <s v="2022-07-14 05:40:48.385000+00:00"/>
    <s v="2022-07-19 07:04:39.536000+00:00"/>
    <m/>
    <s v="Pune"/>
    <m/>
    <m/>
    <m/>
    <n v="525"/>
    <m/>
    <m/>
    <m/>
    <m/>
    <m/>
    <m/>
    <m/>
    <m/>
    <m/>
    <m/>
    <m/>
    <s v="Manufacturing"/>
    <m/>
    <m/>
    <m/>
    <m/>
    <m/>
    <m/>
    <m/>
    <m/>
    <m/>
    <m/>
    <m/>
    <m/>
    <m/>
    <m/>
    <s v="user_L8E6IFhq6UCzKLHa45LUUTZCznDuyDwFrGaEp9DXiUM"/>
    <s v="Trupti Suryavanshi"/>
    <m/>
    <m/>
    <s v="July"/>
    <s v="Cold Call"/>
    <m/>
    <m/>
    <s v="Vaccine inbound"/>
    <m/>
    <m/>
    <m/>
    <s v="2021-05-25 17:06:17.434000+00:00"/>
    <s v="2022-10-13 12:08:09.085000+00:00"/>
    <s v="GPA"/>
  </r>
  <r>
    <s v="Sameer Iftekhari"/>
    <n v="3000000"/>
    <s v="INR"/>
    <n v="0"/>
    <s v="7/17/22"/>
    <s v="Sales"/>
    <s v="stat_kcR4fZg7TU7jjk1jAVua3qGLRS4J5uFayEjK5j02wtv"/>
    <s v="Unqualified"/>
    <n v="0"/>
    <s v="OpportunityStatusType.Lost"/>
    <s v="cont_YJgwtmftK6ExrbEHh5JZEoBGi0qy3ZaPOHYglhBWRdB"/>
    <x v="543"/>
    <s v="GMC - Chennai Plant"/>
    <s v="lead_Rc170FNm5Q9MiSqTNRCJFvQDYC613hUsKXBFLoct6rJ"/>
    <s v="MAHLE HOLDING INDIA PVT. LTD."/>
    <s v="Mayur Gadiyar"/>
    <s v="user_Zm3mwqSFutFgjDO2IXGR9kUUq6PsYuGh46Nb3AUURCn"/>
    <s v="Mayank Kale"/>
    <s v="2022-05-26 08:34:13.241000+00:00"/>
    <s v="2022-07-19 07:14:06.399000+00:00"/>
    <m/>
    <s v="Pune"/>
    <m/>
    <m/>
    <m/>
    <n v="1800"/>
    <m/>
    <m/>
    <m/>
    <m/>
    <m/>
    <m/>
    <m/>
    <m/>
    <m/>
    <m/>
    <m/>
    <s v="Banking &amp; Finance"/>
    <m/>
    <m/>
    <m/>
    <m/>
    <m/>
    <m/>
    <m/>
    <m/>
    <m/>
    <m/>
    <m/>
    <m/>
    <s v="Jitin Gopi; Sakshi Soni"/>
    <m/>
    <s v="user_L8E6IFhq6UCzKLHa45LUUTZCznDuyDwFrGaEp9DXiUM"/>
    <s v="Trupti Suryavanshi"/>
    <s v="Anjali Nishu"/>
    <m/>
    <s v="December; February"/>
    <s v="Cold Call"/>
    <s v="Naukri.com"/>
    <m/>
    <s v="Vaccine inbound"/>
    <m/>
    <m/>
    <m/>
    <s v="2021-05-18 13:08:33.466000+00:00"/>
    <s v="2022-10-19 15:36:36.190000+00:00"/>
    <s v="GMC"/>
  </r>
  <r>
    <s v="Sameer Iftekhari"/>
    <n v="2000000"/>
    <s v="INR"/>
    <n v="0"/>
    <s v="7/17/22"/>
    <s v="Sales"/>
    <s v="stat_kcR4fZg7TU7jjk1jAVua3qGLRS4J5uFayEjK5j02wtv"/>
    <s v="Unqualified"/>
    <n v="0"/>
    <s v="OpportunityStatusType.Lost"/>
    <s v="cont_YJgwtmftK6ExrbEHh5JZEoBGi0qy3ZaPOHYglhBWRdB"/>
    <x v="543"/>
    <s v="GMC - Pithampura"/>
    <s v="lead_Rc170FNm5Q9MiSqTNRCJFvQDYC613hUsKXBFLoct6rJ"/>
    <s v="MAHLE HOLDING INDIA PVT. LTD."/>
    <s v="Mayur Gadiyar"/>
    <s v="user_Zm3mwqSFutFgjDO2IXGR9kUUq6PsYuGh46Nb3AUURCn"/>
    <s v="Mayank Kale"/>
    <s v="2022-05-26 08:35:40.264000+00:00"/>
    <s v="2022-07-19 07:14:14.132000+00:00"/>
    <m/>
    <s v="Pune"/>
    <m/>
    <m/>
    <m/>
    <n v="1800"/>
    <m/>
    <m/>
    <m/>
    <m/>
    <m/>
    <m/>
    <m/>
    <m/>
    <m/>
    <m/>
    <m/>
    <s v="Banking &amp; Finance"/>
    <m/>
    <m/>
    <m/>
    <m/>
    <m/>
    <m/>
    <m/>
    <m/>
    <m/>
    <m/>
    <m/>
    <m/>
    <s v="Jitin Gopi; Sakshi Soni"/>
    <m/>
    <s v="user_L8E6IFhq6UCzKLHa45LUUTZCznDuyDwFrGaEp9DXiUM"/>
    <s v="Trupti Suryavanshi"/>
    <s v="Anjali Nishu"/>
    <m/>
    <s v="December; February"/>
    <s v="Cold Call"/>
    <s v="Naukri.com"/>
    <m/>
    <s v="Vaccine inbound"/>
    <m/>
    <m/>
    <m/>
    <s v="2021-05-18 13:08:33.466000+00:00"/>
    <s v="2022-10-19 15:36:36.190000+00:00"/>
    <s v="GMC"/>
  </r>
  <r>
    <s v="Anshum Naithani"/>
    <n v="2800000"/>
    <s v="INR"/>
    <n v="0"/>
    <s v="8/31/22"/>
    <s v="Sales"/>
    <s v="stat_1hn9nRJaLbI53NxPuSQgo90kRpbpKsFlwN4oEGNUTdO"/>
    <s v="Lost"/>
    <n v="0"/>
    <s v="OpportunityStatusType.Lost"/>
    <s v="cont_uNJds60XL6gTg6eQRhokxsWvstSCNdx5kXVxrwwKgEA"/>
    <x v="361"/>
    <m/>
    <s v="lead_IXseItgNcjZzWEiKOFJ77b54lqlPxgZYwn67Ih2Fqwx"/>
    <s v="NCDEX e Markets"/>
    <s v="Tulika Chakra"/>
    <s v="user_Zm3mwqSFutFgjDO2IXGR9kUUq6PsYuGh46Nb3AUURCn"/>
    <s v="Mayank Kale"/>
    <s v="2022-06-13 06:55:01.426000+00:00"/>
    <s v="2022-07-19 07:01:49.237000+00:00"/>
    <m/>
    <s v="Mumbai"/>
    <m/>
    <s v="2021-05-26 11:39:19+00:00"/>
    <m/>
    <n v="800"/>
    <m/>
    <m/>
    <m/>
    <m/>
    <m/>
    <m/>
    <m/>
    <m/>
    <m/>
    <m/>
    <m/>
    <s v="IT Services &amp; IT Consulting; Others"/>
    <m/>
    <m/>
    <m/>
    <m/>
    <m/>
    <m/>
    <m/>
    <m/>
    <m/>
    <m/>
    <m/>
    <m/>
    <s v="Aniket Vahile"/>
    <m/>
    <s v="user_IpBH4s1Av5OVFfQQ3nW0qPDDjwLT9uRfx1sVhml8UQA"/>
    <s v="Namrata Aurora"/>
    <m/>
    <m/>
    <s v="July"/>
    <s v="Gated Content; Inbound"/>
    <s v="Inbound via website"/>
    <m/>
    <s v="Employee Engagement Handbook"/>
    <m/>
    <m/>
    <m/>
    <s v="2021-05-26 11:42:03.397000+00:00"/>
    <s v="2022-09-21 04:07:22.040000+00:00"/>
    <s v="GMC"/>
  </r>
  <r>
    <s v="Anshum Naithani"/>
    <n v="7000000"/>
    <s v="INR"/>
    <n v="0"/>
    <s v="7/31/22"/>
    <s v="Sales"/>
    <s v="stat_1hn9nRJaLbI53NxPuSQgo90kRpbpKsFlwN4oEGNUTdO"/>
    <s v="Lost"/>
    <n v="0"/>
    <s v="OpportunityStatusType.Lost"/>
    <m/>
    <x v="1"/>
    <m/>
    <s v="lead_IXseItgNcjZzWEiKOFJ77b54lqlPxgZYwn67Ih2Fqwx"/>
    <s v="NCDEX e Markets"/>
    <s v="Namrata Aurora"/>
    <s v="user_Zm3mwqSFutFgjDO2IXGR9kUUq6PsYuGh46Nb3AUURCn"/>
    <s v="Mayank Kale"/>
    <s v="2022-05-13 12:58:29.329000+00:00"/>
    <s v="2022-07-19 07:01:23.050000+00:00"/>
    <m/>
    <s v="Mumbai"/>
    <m/>
    <s v="2021-05-26 11:39:19+00:00"/>
    <m/>
    <n v="800"/>
    <m/>
    <m/>
    <m/>
    <m/>
    <m/>
    <m/>
    <m/>
    <m/>
    <m/>
    <m/>
    <m/>
    <s v="IT Services &amp; IT Consulting; Others"/>
    <m/>
    <m/>
    <m/>
    <m/>
    <m/>
    <m/>
    <m/>
    <m/>
    <m/>
    <m/>
    <m/>
    <m/>
    <s v="Aniket Vahile"/>
    <m/>
    <s v="user_IpBH4s1Av5OVFfQQ3nW0qPDDjwLT9uRfx1sVhml8UQA"/>
    <s v="Namrata Aurora"/>
    <m/>
    <m/>
    <s v="July"/>
    <s v="Gated Content; Inbound"/>
    <s v="Inbound via website"/>
    <m/>
    <s v="Employee Engagement Handbook"/>
    <m/>
    <m/>
    <m/>
    <s v="2021-05-26 11:42:03.397000+00:00"/>
    <s v="2022-09-21 04:07:22.040000+00:00"/>
    <s v="GMC"/>
  </r>
  <r>
    <s v="Pooja Gawas"/>
    <n v="18000000"/>
    <s v="INR"/>
    <n v="0"/>
    <s v="7/25/22"/>
    <s v="Sales"/>
    <s v="stat_kcR4fZg7TU7jjk1jAVua3qGLRS4J5uFayEjK5j02wtv"/>
    <s v="Unqualified"/>
    <n v="0"/>
    <s v="OpportunityStatusType.Lost"/>
    <s v="cont_uRyBHpddDADeoKg1kegkCYvwindEHLFOrSh82O5PV4K"/>
    <x v="542"/>
    <s v="GMC renewal"/>
    <s v="lead_AF5yyQJkMdSRQMFaJosFnNkHqrnLn19LEb4g8tiyDbe"/>
    <s v="Epiroc Mining India Limited"/>
    <s v="Trupti Suryavanshi"/>
    <s v="user_Zm3mwqSFutFgjDO2IXGR9kUUq6PsYuGh46Nb3AUURCn"/>
    <s v="Mayank Kale"/>
    <s v="2022-07-14 05:40:01.579000+00:00"/>
    <s v="2022-07-19 07:04:28.507000+00:00"/>
    <m/>
    <s v="Pune"/>
    <m/>
    <m/>
    <m/>
    <n v="525"/>
    <m/>
    <m/>
    <m/>
    <m/>
    <m/>
    <m/>
    <m/>
    <m/>
    <m/>
    <m/>
    <m/>
    <s v="Manufacturing"/>
    <m/>
    <m/>
    <m/>
    <m/>
    <m/>
    <m/>
    <m/>
    <m/>
    <m/>
    <m/>
    <m/>
    <m/>
    <m/>
    <m/>
    <s v="user_L8E6IFhq6UCzKLHa45LUUTZCznDuyDwFrGaEp9DXiUM"/>
    <s v="Trupti Suryavanshi"/>
    <m/>
    <m/>
    <s v="July"/>
    <s v="Cold Call"/>
    <m/>
    <m/>
    <s v="Vaccine inbound"/>
    <m/>
    <m/>
    <m/>
    <s v="2021-05-25 17:06:17.434000+00:00"/>
    <s v="2022-10-13 12:08:09.085000+00:00"/>
    <s v="GMC"/>
  </r>
  <r>
    <s v="Naveen Kumar"/>
    <n v="200000"/>
    <s v="INR"/>
    <n v="0"/>
    <s v="9/30/22"/>
    <s v="Sales"/>
    <s v="stat_kcR4fZg7TU7jjk1jAVua3qGLRS4J5uFayEjK5j02wtv"/>
    <s v="Unqualified"/>
    <n v="0"/>
    <s v="OpportunityStatusType.Lost"/>
    <m/>
    <x v="1"/>
    <s v="GPA"/>
    <s v="lead_r8Ak5Yh9y2KTkIUj6I4EcAakmyiFfBU80TpxArjwLFM"/>
    <s v="SMC"/>
    <s v="Aditya Binani"/>
    <s v="user_g5Yw4Z4XnIbmcGhJO80vdtFdd5ElcDlgYO3q8l82ODn"/>
    <s v="Aditya Binani"/>
    <s v="2022-07-11 08:29:13.282000+00:00"/>
    <s v="2022-07-18 19:11:16.571000+00:00"/>
    <m/>
    <s v="Mumbai"/>
    <m/>
    <m/>
    <m/>
    <n v="1418"/>
    <m/>
    <m/>
    <m/>
    <m/>
    <m/>
    <m/>
    <m/>
    <m/>
    <m/>
    <m/>
    <m/>
    <s v="Banking &amp; Finance"/>
    <m/>
    <m/>
    <m/>
    <m/>
    <m/>
    <m/>
    <m/>
    <m/>
    <m/>
    <m/>
    <m/>
    <m/>
    <s v="Jithendra Goalla"/>
    <m/>
    <s v="user_g5Yw4Z4XnIbmcGhJO80vdtFdd5ElcDlgYO3q8l82ODn"/>
    <s v="Aditya Binani"/>
    <m/>
    <m/>
    <s v="May"/>
    <s v="Cold Call"/>
    <m/>
    <m/>
    <m/>
    <m/>
    <m/>
    <m/>
    <s v="2022-05-10 05:01:11.166000+00:00"/>
    <s v="2022-10-20 10:22:12.828000+00:00"/>
    <m/>
  </r>
  <r>
    <s v="Vrushali Kummar"/>
    <n v="15000000"/>
    <s v="INR"/>
    <n v="0"/>
    <s v="7/31/22"/>
    <s v="Sales"/>
    <s v="stat_kcR4fZg7TU7jjk1jAVua3qGLRS4J5uFayEjK5j02wtv"/>
    <s v="Unqualified"/>
    <n v="0"/>
    <s v="OpportunityStatusType.Lost"/>
    <m/>
    <x v="1"/>
    <s v="GMC (1+5)-Renewal - Renewal on 21st, will share quotes but unlikely to close since current GMC is with banking channel - SBI"/>
    <s v="lead_QH2e0haDmSMWw9ANAL3xRBBOwydueGtI2fzRncOxM0B"/>
    <s v="Poly Plastics"/>
    <s v="Bhairavi Jog"/>
    <s v="user_TZzywQwym26DjuswO479pxRhNKX152z8X1haCx2vcst"/>
    <s v="Vrushali Kummar"/>
    <s v="2022-07-14 11:55:26.144000+00:00"/>
    <s v="2022-07-18 17:38:59.191000+00:00"/>
    <m/>
    <s v="Pune"/>
    <m/>
    <m/>
    <m/>
    <n v="800"/>
    <m/>
    <m/>
    <m/>
    <m/>
    <m/>
    <m/>
    <m/>
    <m/>
    <m/>
    <m/>
    <m/>
    <s v="Automotive"/>
    <m/>
    <m/>
    <m/>
    <m/>
    <m/>
    <m/>
    <m/>
    <m/>
    <m/>
    <m/>
    <m/>
    <m/>
    <s v="Sakshi Soni"/>
    <m/>
    <s v="user_228eUmsdKIb9OItgmiDq1zD4aPZ1eqiapbaLAGeBf8g"/>
    <s v="Bhairavi Jog"/>
    <m/>
    <m/>
    <s v="August"/>
    <s v="Cold Call"/>
    <m/>
    <m/>
    <s v="Vrushali DB"/>
    <m/>
    <m/>
    <m/>
    <s v="2022-03-04 08:44:43.158000+00:00"/>
    <s v="2022-08-02 14:25:19.353000+00:00"/>
    <s v="GMC"/>
  </r>
  <r>
    <s v="Naveen Kumar"/>
    <n v="5000000"/>
    <s v="INR"/>
    <n v="0"/>
    <s v="9/30/22"/>
    <s v="Sales"/>
    <s v="stat_kcR4fZg7TU7jjk1jAVua3qGLRS4J5uFayEjK5j02wtv"/>
    <s v="Unqualified"/>
    <n v="0"/>
    <s v="OpportunityStatusType.Lost"/>
    <m/>
    <x v="1"/>
    <s v="GMC"/>
    <s v="lead_r8Ak5Yh9y2KTkIUj6I4EcAakmyiFfBU80TpxArjwLFM"/>
    <s v="SMC"/>
    <s v="Aditya Binani"/>
    <s v="user_g5Yw4Z4XnIbmcGhJO80vdtFdd5ElcDlgYO3q8l82ODn"/>
    <s v="Aditya Binani"/>
    <s v="2022-06-17 07:31:35.116000+00:00"/>
    <s v="2022-07-18 19:11:11.814000+00:00"/>
    <m/>
    <s v="Mumbai"/>
    <m/>
    <m/>
    <m/>
    <n v="1418"/>
    <m/>
    <m/>
    <m/>
    <m/>
    <m/>
    <m/>
    <m/>
    <m/>
    <m/>
    <m/>
    <m/>
    <s v="Banking &amp; Finance"/>
    <m/>
    <m/>
    <m/>
    <m/>
    <m/>
    <m/>
    <m/>
    <m/>
    <m/>
    <m/>
    <m/>
    <m/>
    <s v="Jithendra Goalla"/>
    <m/>
    <s v="user_g5Yw4Z4XnIbmcGhJO80vdtFdd5ElcDlgYO3q8l82ODn"/>
    <s v="Aditya Binani"/>
    <m/>
    <m/>
    <s v="May"/>
    <s v="Cold Call"/>
    <m/>
    <m/>
    <m/>
    <m/>
    <m/>
    <m/>
    <s v="2022-05-10 05:01:11.166000+00:00"/>
    <s v="2022-10-20 10:22:12.828000+00:00"/>
    <m/>
  </r>
  <r>
    <s v="Vrushali Kummar"/>
    <n v="4300000"/>
    <s v="INR"/>
    <n v="0"/>
    <s v="7/16/22"/>
    <s v="Sales"/>
    <s v="stat_1hn9nRJaLbI53NxPuSQgo90kRpbpKsFlwN4oEGNUTdO"/>
    <s v="Lost"/>
    <n v="0"/>
    <s v="OpportunityStatusType.Lost"/>
    <s v="cont_vwhT5bpeHUXiYIwYNyfqkpLX5FI80ifhXwjv3PMC6i4"/>
    <x v="472"/>
    <s v="GMC Renewal -"/>
    <s v="lead_qa2f4fJ3hIFZJT9oZY83pxCxiZW8k5wXqX7szUygctU"/>
    <s v="Katalyst Technologies Inc"/>
    <s v="Trupti Suryavanshi"/>
    <s v="user_TZzywQwym26DjuswO479pxRhNKX152z8X1haCx2vcst"/>
    <s v="Vrushali Kummar"/>
    <s v="2022-06-29 06:29:58.117000+00:00"/>
    <s v="2022-07-18 15:54:59.698000+00:00"/>
    <m/>
    <s v="Pune"/>
    <m/>
    <m/>
    <m/>
    <n v="1000"/>
    <m/>
    <m/>
    <m/>
    <m/>
    <m/>
    <m/>
    <m/>
    <m/>
    <m/>
    <m/>
    <m/>
    <s v="IT Services &amp; IT Consulting"/>
    <m/>
    <m/>
    <m/>
    <m/>
    <m/>
    <m/>
    <m/>
    <m/>
    <m/>
    <m/>
    <m/>
    <m/>
    <m/>
    <m/>
    <s v="user_sREdxbAJihL2Zbgic7tyQ6Rc4Mny7HnD1RNGhA9DDYh"/>
    <s v="Prajakta Sahastrabudhe"/>
    <m/>
    <m/>
    <s v="June"/>
    <s v="Cold Call"/>
    <m/>
    <m/>
    <m/>
    <m/>
    <m/>
    <m/>
    <s v="2022-06-27 05:36:03.326000+00:00"/>
    <s v="2022-10-13 07:35:45.291000+00:00"/>
    <s v="GMC"/>
  </r>
  <r>
    <s v="Moziez Chamadia"/>
    <n v="3084777"/>
    <s v="INR"/>
    <n v="100"/>
    <s v="7/18/22"/>
    <s v="Sales"/>
    <s v="stat_OZRiD1474QRJIpvnjHCZfiIvKcVD6mIKSSTzg8SwDVx"/>
    <s v="Won- Payment Completed"/>
    <n v="1"/>
    <s v="OpportunityStatusType.Won"/>
    <s v="cont_ghtAqZuif6EX11t96Cxo4CbmLLRjw2UDXLYSj8SLXoO"/>
    <x v="544"/>
    <m/>
    <s v="lead_86kprdfEaHaTlxyQJBzzqWiVqWzLHUC4wxGN6OYRYvR"/>
    <s v="ZOOMCAR INDIA PRIVATE LIMITED"/>
    <s v="Kaushlya Bhavsar"/>
    <s v="user_IgNfKH7wuLLjHvexoMm2PXWcnF3zYft0ZbMTyfwKRUg"/>
    <s v="Moziez Chamadia"/>
    <s v="2022-05-31 09:56:25.358000+00:00"/>
    <s v="2022-07-18 14:04:15.313000+00:00"/>
    <m/>
    <s v="Bangalore"/>
    <m/>
    <m/>
    <m/>
    <n v="1183"/>
    <m/>
    <m/>
    <m/>
    <m/>
    <m/>
    <m/>
    <m/>
    <m/>
    <m/>
    <m/>
    <m/>
    <s v="Automotive"/>
    <m/>
    <m/>
    <m/>
    <m/>
    <m/>
    <m/>
    <m/>
    <m/>
    <m/>
    <m/>
    <m/>
    <m/>
    <s v="Jithendra Goalla"/>
    <m/>
    <s v="user_2jRs4eIjwv8MozxYA1DE9MMy0FWf2gMgweg2LiJNu64"/>
    <s v="Gauri Munge"/>
    <s v="Arindam Majee"/>
    <m/>
    <s v="July"/>
    <s v="Cold Call"/>
    <s v="Lusha"/>
    <m/>
    <s v="Glengarry"/>
    <m/>
    <m/>
    <m/>
    <s v="2022-01-28 09:33:35.005000+00:00"/>
    <s v="2022-10-11 11:00:48.061000+00:00"/>
    <s v="GTL"/>
  </r>
  <r>
    <s v="Chetan Kumar"/>
    <n v="2800000"/>
    <s v="INR"/>
    <n v="0"/>
    <s v="7/31/22"/>
    <s v="Sales"/>
    <s v="stat_kcR4fZg7TU7jjk1jAVua3qGLRS4J5uFayEjK5j02wtv"/>
    <s v="Unqualified"/>
    <n v="0"/>
    <s v="OpportunityStatusType.Lost"/>
    <s v="cont_klgIL2Iju0qQLfDrU9rbUowP2jcN06cjcvH35A8uHDY"/>
    <x v="382"/>
    <m/>
    <s v="lead_8DLLhIGiXaE1A7q7UazrzX2A9wbpxdvDjZWI36TFfzq"/>
    <s v="Chalet Hotels/ Renaissance Mumbai"/>
    <s v="Kaushlya Bhavsar"/>
    <s v="user_hAuUqCTCw5r4tCUrswIWPSW7LJ1XIBbttZVmJkxmzGq"/>
    <s v="Chetan Kumar"/>
    <s v="2022-02-08 05:49:05.116000+00:00"/>
    <s v="2022-07-18 13:25:38.086000+00:00"/>
    <m/>
    <s v="Mumbai"/>
    <m/>
    <m/>
    <m/>
    <n v="1500"/>
    <m/>
    <m/>
    <m/>
    <m/>
    <m/>
    <m/>
    <m/>
    <m/>
    <m/>
    <m/>
    <m/>
    <s v="Hospitality &amp; Travel"/>
    <m/>
    <m/>
    <m/>
    <m/>
    <m/>
    <m/>
    <m/>
    <m/>
    <m/>
    <m/>
    <m/>
    <m/>
    <m/>
    <m/>
    <s v="user_FdWFezbLzkYQcGsBUsjZO25nr2poK2nRbqV47Rs5Kfm"/>
    <s v="Prateek Wadhwa"/>
    <m/>
    <m/>
    <s v="July"/>
    <s v="Cold Call"/>
    <m/>
    <m/>
    <s v="AM Opps - Niranjan"/>
    <m/>
    <m/>
    <m/>
    <s v="2021-11-10 21:51:27.380000+00:00"/>
    <s v="2022-08-10 11:26:55.333000+00:00"/>
    <s v="GMC; GPA"/>
  </r>
  <r>
    <s v="Abhiroop Ganguly"/>
    <n v="4000000"/>
    <s v="INR"/>
    <n v="0"/>
    <s v="7/16/22"/>
    <s v="Sales"/>
    <s v="stat_kcR4fZg7TU7jjk1jAVua3qGLRS4J5uFayEjK5j02wtv"/>
    <s v="Unqualified"/>
    <n v="0"/>
    <s v="OpportunityStatusType.Lost"/>
    <s v="cont_wOUzkufXixqJ75GKyNCAzsNCBGcfK98NrD8UEoPd8xU"/>
    <x v="545"/>
    <m/>
    <s v="lead_MYfE9xUIXs8v8mUl1cuEeHTtzuGek8BX19zGATdR4xp"/>
    <s v="DDN Storage"/>
    <s v="Sarvesh Pawar"/>
    <s v="user_U27GK6WjhLhUhi1EDKXV57xMpn8n8DMIOjci1q3UReZ"/>
    <s v="Abhiroop Ganguly"/>
    <s v="2022-06-22 12:06:55.459000+00:00"/>
    <s v="2022-07-18 13:21:44.538000+00:00"/>
    <m/>
    <s v="Pune"/>
    <m/>
    <m/>
    <m/>
    <n v="250"/>
    <m/>
    <m/>
    <m/>
    <m/>
    <m/>
    <m/>
    <m/>
    <m/>
    <m/>
    <m/>
    <m/>
    <s v="Others"/>
    <m/>
    <m/>
    <m/>
    <m/>
    <m/>
    <m/>
    <m/>
    <m/>
    <m/>
    <m/>
    <m/>
    <m/>
    <m/>
    <m/>
    <s v="user_A8KOTZADnUtEQOLt4nSLAmteNStuGh80js75RYjrXVt"/>
    <s v="Sarvesh Pawar"/>
    <m/>
    <m/>
    <s v="May"/>
    <s v="Gated Content"/>
    <m/>
    <m/>
    <s v="Employee Engagement Handbook"/>
    <m/>
    <m/>
    <m/>
    <s v="2022-03-03 12:35:22.516000+00:00"/>
    <s v="2022-09-28 16:16:17.080000+00:00"/>
    <s v="GMC"/>
  </r>
  <r>
    <s v="Abhiroop Ganguly"/>
    <n v="1000000"/>
    <s v="INR"/>
    <n v="0"/>
    <s v="7/16/22"/>
    <s v="Sales"/>
    <s v="stat_kcR4fZg7TU7jjk1jAVua3qGLRS4J5uFayEjK5j02wtv"/>
    <s v="Unqualified"/>
    <n v="0"/>
    <s v="OpportunityStatusType.Lost"/>
    <m/>
    <x v="1"/>
    <s v="GMC (Head office) Renewal"/>
    <s v="lead_dbNwbE3wSDi2qg1IqfpOaKvbOuPTUJs8y1vuNJyuuRB"/>
    <s v="Rusan Pharma Ltd"/>
    <s v="Pranav Kenjale"/>
    <s v="user_U27GK6WjhLhUhi1EDKXV57xMpn8n8DMIOjci1q3UReZ"/>
    <s v="Abhiroop Ganguly"/>
    <s v="2022-04-28 06:39:26.291000+00:00"/>
    <s v="2022-07-18 13:23:18.540000+00:00"/>
    <m/>
    <s v="Mumbai"/>
    <m/>
    <m/>
    <m/>
    <n v="170"/>
    <m/>
    <m/>
    <m/>
    <m/>
    <m/>
    <m/>
    <m/>
    <m/>
    <m/>
    <m/>
    <m/>
    <s v="Manufacturing"/>
    <m/>
    <m/>
    <m/>
    <m/>
    <m/>
    <m/>
    <m/>
    <m/>
    <m/>
    <m/>
    <m/>
    <m/>
    <s v="Aniket Vahile"/>
    <m/>
    <s v="user_1z3bdwgjF9RILRmuQPeXXGoPhafSi1mEgyb4l5sVEvN"/>
    <s v="Ankita Pingale"/>
    <s v="Siddharth Angolkar"/>
    <m/>
    <s v="April"/>
    <s v="Cold Call"/>
    <s v="Lusha"/>
    <m/>
    <s v="Pharma"/>
    <m/>
    <m/>
    <m/>
    <s v="2020-12-28 13:12:26.029000+00:00"/>
    <s v="2022-10-10 07:31:33.387000+00:00"/>
    <m/>
  </r>
  <r>
    <s v="Abhiroop Ganguly"/>
    <n v="1000000"/>
    <s v="INR"/>
    <n v="0"/>
    <s v="7/16/22"/>
    <s v="Sales"/>
    <s v="stat_kcR4fZg7TU7jjk1jAVua3qGLRS4J5uFayEjK5j02wtv"/>
    <s v="Unqualified"/>
    <n v="0"/>
    <s v="OpportunityStatusType.Lost"/>
    <s v="cont_wOUzkufXixqJ75GKyNCAzsNCBGcfK98NrD8UEoPd8xU"/>
    <x v="545"/>
    <m/>
    <s v="lead_MYfE9xUIXs8v8mUl1cuEeHTtzuGek8BX19zGATdR4xp"/>
    <s v="DDN Storage"/>
    <s v="Sarvesh Pawar"/>
    <s v="user_U27GK6WjhLhUhi1EDKXV57xMpn8n8DMIOjci1q3UReZ"/>
    <s v="Abhiroop Ganguly"/>
    <s v="2022-06-22 12:06:26.065000+00:00"/>
    <s v="2022-07-18 13:21:30.779000+00:00"/>
    <m/>
    <s v="Pune"/>
    <m/>
    <m/>
    <m/>
    <n v="250"/>
    <m/>
    <m/>
    <m/>
    <m/>
    <m/>
    <m/>
    <m/>
    <m/>
    <m/>
    <m/>
    <m/>
    <s v="Others"/>
    <m/>
    <m/>
    <m/>
    <m/>
    <m/>
    <m/>
    <m/>
    <m/>
    <m/>
    <m/>
    <m/>
    <m/>
    <m/>
    <m/>
    <s v="user_A8KOTZADnUtEQOLt4nSLAmteNStuGh80js75RYjrXVt"/>
    <s v="Sarvesh Pawar"/>
    <m/>
    <m/>
    <s v="May"/>
    <s v="Gated Content"/>
    <m/>
    <m/>
    <s v="Employee Engagement Handbook"/>
    <m/>
    <m/>
    <m/>
    <s v="2022-03-03 12:35:22.516000+00:00"/>
    <s v="2022-09-28 16:16:17.080000+00:00"/>
    <s v="GTL"/>
  </r>
  <r>
    <s v="Abhiroop Ganguly"/>
    <n v="118000"/>
    <s v="INR"/>
    <n v="0"/>
    <s v="7/18/22"/>
    <s v="Sales"/>
    <s v="stat_kcR4fZg7TU7jjk1jAVua3qGLRS4J5uFayEjK5j02wtv"/>
    <s v="Unqualified"/>
    <n v="0"/>
    <s v="OpportunityStatusType.Lost"/>
    <s v="cont_VW5dwQ6Kin5yfohybbzQM5cVDlajZ0iMgAdJaJsR9ff"/>
    <x v="546"/>
    <s v="GPA"/>
    <s v="lead_WloqtDAtLL4laUzpbhYL2TQ6lLY1ihitCH8KXsunljW"/>
    <s v="Mindtickle"/>
    <s v="Daya Gowda"/>
    <s v="user_U27GK6WjhLhUhi1EDKXV57xMpn8n8DMIOjci1q3UReZ"/>
    <s v="Abhiroop Ganguly"/>
    <s v="2022-06-03 06:22:01.601000+00:00"/>
    <s v="2022-07-18 13:18:57.724000+00:00"/>
    <m/>
    <s v="Pune"/>
    <m/>
    <s v="2020-08-20 09:04:45+00:00"/>
    <m/>
    <n v="500"/>
    <m/>
    <m/>
    <m/>
    <m/>
    <m/>
    <m/>
    <m/>
    <m/>
    <m/>
    <m/>
    <m/>
    <s v="Others"/>
    <m/>
    <m/>
    <m/>
    <m/>
    <m/>
    <m/>
    <m/>
    <m/>
    <m/>
    <m/>
    <m/>
    <m/>
    <s v="Sakshi Soni"/>
    <m/>
    <s v="user_encRk5bIEFN6ZA11h4WH2AdZTiZpogLSlMIaj0E30SZ"/>
    <s v="Daya Gowda"/>
    <m/>
    <m/>
    <s v="July; September"/>
    <s v="Gated Content"/>
    <s v="Lusha"/>
    <m/>
    <s v="Workplace Wellness Playbook"/>
    <m/>
    <m/>
    <m/>
    <s v="2020-12-06 09:46:46.638000+00:00"/>
    <s v="2022-09-26 11:46:06.204000+00:00"/>
    <m/>
  </r>
  <r>
    <s v="Abhiroop Ganguly"/>
    <n v="11300000"/>
    <s v="INR"/>
    <n v="0"/>
    <s v="7/18/22"/>
    <s v="Sales"/>
    <s v="stat_kcR4fZg7TU7jjk1jAVua3qGLRS4J5uFayEjK5j02wtv"/>
    <s v="Unqualified"/>
    <n v="0"/>
    <s v="OpportunityStatusType.Lost"/>
    <s v="cont_VW5dwQ6Kin5yfohybbzQM5cVDlajZ0iMgAdJaJsR9ff"/>
    <x v="546"/>
    <s v="GMC"/>
    <s v="lead_WloqtDAtLL4laUzpbhYL2TQ6lLY1ihitCH8KXsunljW"/>
    <s v="Mindtickle"/>
    <s v="Daya Gowda"/>
    <s v="user_U27GK6WjhLhUhi1EDKXV57xMpn8n8DMIOjci1q3UReZ"/>
    <s v="Abhiroop Ganguly"/>
    <s v="2022-06-02 10:39:44.063000+00:00"/>
    <s v="2022-07-18 13:18:43.671000+00:00"/>
    <m/>
    <s v="Pune"/>
    <m/>
    <s v="2020-08-20 09:04:45+00:00"/>
    <m/>
    <n v="500"/>
    <m/>
    <m/>
    <m/>
    <m/>
    <m/>
    <m/>
    <m/>
    <m/>
    <m/>
    <m/>
    <m/>
    <s v="Others"/>
    <m/>
    <m/>
    <m/>
    <m/>
    <m/>
    <m/>
    <m/>
    <m/>
    <m/>
    <m/>
    <m/>
    <m/>
    <s v="Sakshi Soni"/>
    <m/>
    <s v="user_encRk5bIEFN6ZA11h4WH2AdZTiZpogLSlMIaj0E30SZ"/>
    <s v="Daya Gowda"/>
    <m/>
    <m/>
    <s v="July; September"/>
    <s v="Gated Content"/>
    <s v="Lusha"/>
    <m/>
    <s v="Workplace Wellness Playbook"/>
    <m/>
    <m/>
    <m/>
    <s v="2020-12-06 09:46:46.638000+00:00"/>
    <s v="2022-09-26 11:46:06.204000+00:00"/>
    <m/>
  </r>
  <r>
    <s v="Abhiroop Ganguly"/>
    <n v="150000"/>
    <s v="INR"/>
    <n v="0"/>
    <s v="7/16/22"/>
    <s v="Sales"/>
    <s v="stat_kcR4fZg7TU7jjk1jAVua3qGLRS4J5uFayEjK5j02wtv"/>
    <s v="Unqualified"/>
    <n v="0"/>
    <s v="OpportunityStatusType.Lost"/>
    <s v="cont_wOUzkufXixqJ75GKyNCAzsNCBGcfK98NrD8UEoPd8xU"/>
    <x v="545"/>
    <m/>
    <s v="lead_MYfE9xUIXs8v8mUl1cuEeHTtzuGek8BX19zGATdR4xp"/>
    <s v="DDN Storage"/>
    <s v="Sarvesh Pawar"/>
    <s v="user_U27GK6WjhLhUhi1EDKXV57xMpn8n8DMIOjci1q3UReZ"/>
    <s v="Abhiroop Ganguly"/>
    <s v="2022-06-22 12:05:52.800000+00:00"/>
    <s v="2022-07-18 13:21:16.103000+00:00"/>
    <m/>
    <s v="Pune"/>
    <m/>
    <m/>
    <m/>
    <n v="250"/>
    <m/>
    <m/>
    <m/>
    <m/>
    <m/>
    <m/>
    <m/>
    <m/>
    <m/>
    <m/>
    <m/>
    <s v="Others"/>
    <m/>
    <m/>
    <m/>
    <m/>
    <m/>
    <m/>
    <m/>
    <m/>
    <m/>
    <m/>
    <m/>
    <m/>
    <m/>
    <m/>
    <s v="user_A8KOTZADnUtEQOLt4nSLAmteNStuGh80js75RYjrXVt"/>
    <s v="Sarvesh Pawar"/>
    <m/>
    <m/>
    <s v="May"/>
    <s v="Gated Content"/>
    <m/>
    <m/>
    <s v="Employee Engagement Handbook"/>
    <m/>
    <m/>
    <m/>
    <s v="2022-03-03 12:35:22.516000+00:00"/>
    <s v="2022-09-28 16:16:17.080000+00:00"/>
    <s v="GPA"/>
  </r>
  <r>
    <s v="Sreenivas Hatti"/>
    <n v="5000000"/>
    <s v="INR"/>
    <n v="0"/>
    <s v="7/30/22"/>
    <s v="Sales"/>
    <s v="stat_kcR4fZg7TU7jjk1jAVua3qGLRS4J5uFayEjK5j02wtv"/>
    <s v="Unqualified"/>
    <n v="0"/>
    <s v="OpportunityStatusType.Lost"/>
    <m/>
    <x v="1"/>
    <m/>
    <s v="lead_WVd6hbx4PRApEmcqpzJrJ1cvAax5Kg91MPivaOgSbSH"/>
    <s v="Paulsons Beauty &amp; Fashion (Fresh)"/>
    <s v="Daya Gowda"/>
    <s v="user_JjaNBsxmUKBROYZvEahyXgec466W5jQa2pL0NUZ81Lb"/>
    <s v="Sreenivas Hatti"/>
    <s v="2022-04-20 12:08:31.088000+00:00"/>
    <s v="2022-07-18 10:23:08.621000+00:00"/>
    <m/>
    <s v="Chennai"/>
    <m/>
    <m/>
    <m/>
    <n v="1000"/>
    <m/>
    <m/>
    <m/>
    <m/>
    <m/>
    <m/>
    <m/>
    <m/>
    <m/>
    <m/>
    <m/>
    <s v="Consumer Goods &amp; Electronics"/>
    <m/>
    <m/>
    <m/>
    <m/>
    <m/>
    <m/>
    <m/>
    <m/>
    <m/>
    <m/>
    <m/>
    <m/>
    <m/>
    <m/>
    <s v="user_encRk5bIEFN6ZA11h4WH2AdZTiZpogLSlMIaj0E30SZ"/>
    <s v="Daya Gowda"/>
    <m/>
    <m/>
    <m/>
    <s v="Cold Call"/>
    <m/>
    <m/>
    <m/>
    <m/>
    <m/>
    <m/>
    <s v="2022-04-03 18:25:50.831000+00:00"/>
    <s v="2022-10-13 07:40:49.674000+00:00"/>
    <m/>
  </r>
  <r>
    <s v="Vivek Singh"/>
    <n v="450000"/>
    <s v="INR"/>
    <n v="0"/>
    <s v="7/31/22"/>
    <s v="Sales"/>
    <s v="stat_kcR4fZg7TU7jjk1jAVua3qGLRS4J5uFayEjK5j02wtv"/>
    <s v="Unqualified"/>
    <n v="0"/>
    <s v="OpportunityStatusType.Lost"/>
    <s v="cont_N6on9Kdw4VJgksg0iUOhCbqAQeM5vLBLuPjOCMc2GxP"/>
    <x v="547"/>
    <m/>
    <s v="lead_1XtcRDVcdP2QH6DskeyJLeUUb9vERLzzSym22a0nzus"/>
    <s v="Amaryllis Healthcare"/>
    <s v="Vishnu Veeramani"/>
    <s v="user_6dalmZ7hmWD47jhCVGdU1SSEcFMsz9rWtW2jPORgJvj"/>
    <s v="Vivek Singh"/>
    <s v="2022-07-12 10:37:09.458000+00:00"/>
    <s v="2022-07-18 10:12:41.510000+00:00"/>
    <m/>
    <s v="Bangalore"/>
    <m/>
    <m/>
    <m/>
    <n v="98"/>
    <m/>
    <m/>
    <m/>
    <m/>
    <m/>
    <m/>
    <m/>
    <m/>
    <m/>
    <m/>
    <m/>
    <s v="Health, Wellness &amp; Fitness"/>
    <s v="New India"/>
    <m/>
    <m/>
    <m/>
    <m/>
    <m/>
    <m/>
    <m/>
    <m/>
    <m/>
    <m/>
    <m/>
    <s v="Yogesh Paigude"/>
    <m/>
    <s v="user_hYneJegkOPVKmVrtUbBOUXxrjYMTRntZlRehPSnApep"/>
    <s v="Vishnu Veeramani"/>
    <m/>
    <m/>
    <s v="August"/>
    <s v="Cold Call"/>
    <m/>
    <m/>
    <m/>
    <m/>
    <m/>
    <m/>
    <s v="2022-04-03 18:11:15.893000+00:00"/>
    <s v="2022-08-02 12:25:22.943000+00:00"/>
    <m/>
  </r>
  <r>
    <s v="Siddhartha Khatua"/>
    <n v="350000"/>
    <s v="INR"/>
    <n v="0"/>
    <d v="2022-10-07T00:00:00"/>
    <s v="Sales"/>
    <s v="stat_1hn9nRJaLbI53NxPuSQgo90kRpbpKsFlwN4oEGNUTdO"/>
    <s v="Lost"/>
    <n v="0"/>
    <s v="OpportunityStatusType.Lost"/>
    <m/>
    <x v="1"/>
    <s v="GMC-Renewal"/>
    <s v="lead_OxuSosFb12SAzhXBMsgE7DgMQVcwFGjXuH9xwayItop"/>
    <s v="Eba Corp"/>
    <s v="Bharti Bankey"/>
    <s v="user_NpORmx7rsJTJtTAaK530goa9EQDwvUStpLPTra00AAA"/>
    <s v="Siddhartha Khatua"/>
    <s v="2022-06-17 07:16:21.861000+00:00"/>
    <s v="2022-07-18 08:35:49.266000+00:00"/>
    <m/>
    <s v="Hyderabad"/>
    <m/>
    <s v="2022-06-14 13:08:40+00:00"/>
    <m/>
    <n v="67"/>
    <m/>
    <m/>
    <m/>
    <m/>
    <m/>
    <m/>
    <m/>
    <s v="PAID_SEARCH"/>
    <m/>
    <m/>
    <m/>
    <m/>
    <m/>
    <m/>
    <m/>
    <m/>
    <m/>
    <m/>
    <m/>
    <m/>
    <m/>
    <m/>
    <m/>
    <m/>
    <m/>
    <m/>
    <s v="user_aM3WaaSUQQmaNnsm9l2FQRVWUEr8RN2ZdXzsuQUalQ3"/>
    <s v="Bharti Bankey"/>
    <m/>
    <m/>
    <s v="July"/>
    <s v="Inbound"/>
    <s v="Inbound via website"/>
    <m/>
    <s v="Employee Count 100"/>
    <m/>
    <m/>
    <m/>
    <s v="2022-06-14 13:11:30.999000+00:00"/>
    <s v="2022-09-26 04:15:32.950000+00:00"/>
    <m/>
  </r>
  <r>
    <s v="Prasoon Mishra"/>
    <n v="100000"/>
    <s v="INR"/>
    <n v="0"/>
    <d v="2022-10-09T00:00:00"/>
    <s v="Sales"/>
    <s v="stat_1hn9nRJaLbI53NxPuSQgo90kRpbpKsFlwN4oEGNUTdO"/>
    <s v="Lost"/>
    <n v="0"/>
    <s v="OpportunityStatusType.Lost"/>
    <s v="cont_8k7AB0j6yuQRQN3tX1DyfakG3lw7cAOM0l1YCBLtYYZ"/>
    <x v="548"/>
    <s v="GPA"/>
    <s v="lead_C6QDpeLhEPnbCbrOR8gwzBLSR6BkVKKzGey0FiyGJnL"/>
    <s v="Alp Consulting"/>
    <s v="Trupti Suryavanshi"/>
    <s v="user_RYbBTp8BVWNa7ppiOz6QVJMGK0exHsFmc5uCLn34ODZ"/>
    <s v="Prasoon Mishra"/>
    <s v="2022-05-19 11:14:54.274000+00:00"/>
    <s v="2022-07-18 07:00:41.972000+00:00"/>
    <m/>
    <s v="Bangalore"/>
    <m/>
    <m/>
    <m/>
    <n v="917"/>
    <m/>
    <m/>
    <m/>
    <m/>
    <m/>
    <m/>
    <m/>
    <m/>
    <m/>
    <m/>
    <m/>
    <s v="IT Services &amp; IT Consulting"/>
    <m/>
    <m/>
    <m/>
    <m/>
    <m/>
    <m/>
    <m/>
    <m/>
    <m/>
    <m/>
    <m/>
    <m/>
    <m/>
    <m/>
    <s v="user_L8E6IFhq6UCzKLHa45LUUTZCznDuyDwFrGaEp9DXiUM"/>
    <s v="Trupti Suryavanshi"/>
    <m/>
    <m/>
    <s v="July"/>
    <s v="Gated Content"/>
    <m/>
    <m/>
    <s v="Employee Engagement Handbook"/>
    <m/>
    <m/>
    <m/>
    <s v="2022-05-14 07:39:41.540000+00:00"/>
    <s v="2022-08-01 13:24:35.384000+00:00"/>
    <s v="GPA"/>
  </r>
  <r>
    <s v="Kashif Ahmad"/>
    <n v="63500"/>
    <s v="INR"/>
    <n v="0"/>
    <s v="7/17/22"/>
    <s v="Sales"/>
    <s v="stat_1hn9nRJaLbI53NxPuSQgo90kRpbpKsFlwN4oEGNUTdO"/>
    <s v="Lost"/>
    <n v="0"/>
    <s v="OpportunityStatusType.Lost"/>
    <s v="cont_kK6EZgM4pCRjhGIKwUsf9ye5vuobl8GJUwWnYXaCmiy"/>
    <x v="63"/>
    <s v="Fire protection policy"/>
    <s v="lead_A9eTFOvFnfZkb7knzhYNiBZFuIanByfo5qt3yXmz4em"/>
    <s v="M/S MACK VALVES INDIA PRIVATE LIMITED"/>
    <s v="Trupti Suryavanshi"/>
    <s v="user_LKRhV6rhcBe0uL8u70UUGeDjbMupuho4TaiAOCbT7HT"/>
    <s v="Kashif Ahmad"/>
    <s v="2022-07-14 09:45:36.291000+00:00"/>
    <s v="2022-07-18 07:56:34.364000+00:00"/>
    <m/>
    <s v="Pune"/>
    <m/>
    <m/>
    <m/>
    <n v="35"/>
    <m/>
    <m/>
    <m/>
    <m/>
    <m/>
    <m/>
    <m/>
    <m/>
    <m/>
    <m/>
    <m/>
    <m/>
    <m/>
    <m/>
    <m/>
    <m/>
    <m/>
    <m/>
    <m/>
    <m/>
    <m/>
    <m/>
    <m/>
    <m/>
    <m/>
    <m/>
    <s v="user_L8E6IFhq6UCzKLHa45LUUTZCznDuyDwFrGaEp9DXiUM"/>
    <s v="Trupti Suryavanshi"/>
    <m/>
    <m/>
    <s v="September"/>
    <s v="Cold Call"/>
    <m/>
    <m/>
    <m/>
    <m/>
    <m/>
    <m/>
    <s v="2021-08-19 06:19:10.076000+00:00"/>
    <s v="2022-09-26 09:00:14.182000+00:00"/>
    <s v="NON EB"/>
  </r>
  <r>
    <s v="Siddhartha Khatua"/>
    <n v="600000"/>
    <s v="INR"/>
    <n v="0"/>
    <s v="7/31/22"/>
    <s v="Sales"/>
    <s v="stat_kcR4fZg7TU7jjk1jAVua3qGLRS4J5uFayEjK5j02wtv"/>
    <s v="Unqualified"/>
    <n v="0"/>
    <s v="OpportunityStatusType.Lost"/>
    <s v="cont_AFvUEFxbm7GSMmmV5lO2mKaPz8rhMDdtmRR3C87Wuoy"/>
    <x v="549"/>
    <s v="GMC ren"/>
    <s v="lead_HkRSHXtIqiKUXSKBPd22nn3fYcuOIW2tU0pI6PTKfNL"/>
    <s v="GREENSPAN AGRITECH"/>
    <s v="Gauri Jori"/>
    <s v="user_NpORmx7rsJTJtTAaK530goa9EQDwvUStpLPTra00AAA"/>
    <s v="Siddhartha Khatua"/>
    <s v="2022-05-24 07:57:05.605000+00:00"/>
    <s v="2022-07-18 08:30:18.706000+00:00"/>
    <m/>
    <s v="Pune"/>
    <m/>
    <m/>
    <m/>
    <n v="250"/>
    <m/>
    <m/>
    <m/>
    <m/>
    <m/>
    <m/>
    <m/>
    <m/>
    <m/>
    <m/>
    <m/>
    <s v="Manufacturing"/>
    <m/>
    <m/>
    <m/>
    <m/>
    <m/>
    <m/>
    <m/>
    <m/>
    <m/>
    <m/>
    <m/>
    <m/>
    <s v="Sakshi Soni"/>
    <m/>
    <s v="user_5YHA1ZU4iP896lD1YJehdJcMx7ZEgWCpulT4T2c3pJ3"/>
    <s v="Gauri Jori"/>
    <m/>
    <m/>
    <s v="July"/>
    <s v="Cold Call"/>
    <m/>
    <m/>
    <m/>
    <m/>
    <m/>
    <m/>
    <s v="2021-07-02 05:31:51.405000+00:00"/>
    <s v="2022-09-09 11:34:58.289000+00:00"/>
    <m/>
  </r>
  <r>
    <s v="Anshum Naithani"/>
    <n v="325208"/>
    <s v="INR"/>
    <n v="100"/>
    <s v="7/18/22"/>
    <s v="Sales"/>
    <s v="stat_OZRiD1474QRJIpvnjHCZfiIvKcVD6mIKSSTzg8SwDVx"/>
    <s v="Won- Payment Completed"/>
    <n v="1"/>
    <s v="OpportunityStatusType.Won"/>
    <s v="cont_9WV3SEMDF5Yc8QRdM8AUZHRF4JWOFcybGExYTA115Nl"/>
    <x v="550"/>
    <s v="Loop Membership"/>
    <s v="lead_DJnwvuTJZ49kpbX9dzZAgMaws1gLtsa3R8Sgl9Vq3rB"/>
    <s v="SHREE SHUBHAM LOGISTICS LIMITED"/>
    <s v="Mayur Gadiyar"/>
    <s v="user_GL8PBiV4pvzsQLVHSdZLeMQAQcGjCvLkffg486DHfZJ"/>
    <s v="Anshum Naithani"/>
    <s v="2022-05-18 12:16:39.940000+00:00"/>
    <s v="2022-07-18 06:48:30.066000+00:00"/>
    <m/>
    <s v="Mumbai"/>
    <m/>
    <m/>
    <m/>
    <n v="550"/>
    <m/>
    <m/>
    <m/>
    <m/>
    <m/>
    <m/>
    <m/>
    <m/>
    <m/>
    <m/>
    <m/>
    <s v="Transportation &amp; Logistics"/>
    <m/>
    <m/>
    <m/>
    <m/>
    <m/>
    <m/>
    <m/>
    <m/>
    <m/>
    <m/>
    <m/>
    <m/>
    <m/>
    <m/>
    <s v="user_bdUPAGjcS7p6513So3N4g3aWNS5HuBuVJi7bvCPAsLt"/>
    <s v="Mayur Gadiyar"/>
    <m/>
    <m/>
    <s v="September"/>
    <s v="Cold Call"/>
    <m/>
    <m/>
    <m/>
    <m/>
    <m/>
    <m/>
    <s v="2021-09-02 05:12:12.929000+00:00"/>
    <s v="2022-07-18 06:48:30.099000+00:00"/>
    <m/>
  </r>
  <r>
    <s v="Anshum Naithani"/>
    <n v="182782"/>
    <s v="INR"/>
    <n v="100"/>
    <s v="7/18/22"/>
    <s v="Sales"/>
    <s v="stat_OZRiD1474QRJIpvnjHCZfiIvKcVD6mIKSSTzg8SwDVx"/>
    <s v="Won- Payment Completed"/>
    <n v="1"/>
    <s v="OpportunityStatusType.Won"/>
    <s v="cont_9aTWT9PjRwr4lsAt9Nq5uJiEetAGGQ5XumtFArTdQS7"/>
    <x v="551"/>
    <s v="GMC renewal"/>
    <s v="lead_ZnMV5FG5ZKj7sVOorbuO2t0lmWxTDh8UcX7eQLtkWGX"/>
    <s v="Chemionix e-Solutions Pvt Ltd"/>
    <s v="Trupti Suryavanshi"/>
    <s v="user_GL8PBiV4pvzsQLVHSdZLeMQAQcGjCvLkffg486DHfZJ"/>
    <s v="Anshum Naithani"/>
    <s v="2022-06-21 12:57:58.214000+00:00"/>
    <s v="2022-07-18 06:36:40.948000+00:00"/>
    <m/>
    <s v="Mumbai"/>
    <m/>
    <m/>
    <m/>
    <n v="146"/>
    <m/>
    <m/>
    <m/>
    <m/>
    <m/>
    <m/>
    <m/>
    <m/>
    <m/>
    <m/>
    <m/>
    <s v="Outsourcing and Offshoring Consulting; Professional Services"/>
    <m/>
    <m/>
    <m/>
    <m/>
    <m/>
    <m/>
    <m/>
    <m/>
    <m/>
    <m/>
    <m/>
    <m/>
    <s v="Jithendra Goalla"/>
    <m/>
    <s v="user_L8E6IFhq6UCzKLHa45LUUTZCznDuyDwFrGaEp9DXiUM"/>
    <s v="Trupti Suryavanshi"/>
    <m/>
    <m/>
    <s v="July"/>
    <s v="Cold Call; Gated Content"/>
    <s v="Naukri.com"/>
    <m/>
    <s v="Employee Engagement Handbook"/>
    <m/>
    <m/>
    <m/>
    <s v="2022-05-01 12:09:10.026000+00:00"/>
    <s v="2022-09-02 09:16:46.439000+00:00"/>
    <s v="GMC"/>
  </r>
  <r>
    <s v="Prasoon Mishra"/>
    <n v="4000000"/>
    <s v="INR"/>
    <n v="0"/>
    <s v="7/14/22"/>
    <s v="Sales"/>
    <s v="stat_1hn9nRJaLbI53NxPuSQgo90kRpbpKsFlwN4oEGNUTdO"/>
    <s v="Lost"/>
    <n v="0"/>
    <s v="OpportunityStatusType.Lost"/>
    <s v="cont_8k7AB0j6yuQRQN3tX1DyfakG3lw7cAOM0l1YCBLtYYZ"/>
    <x v="548"/>
    <s v="GMC renewal"/>
    <s v="lead_C6QDpeLhEPnbCbrOR8gwzBLSR6BkVKKzGey0FiyGJnL"/>
    <s v="Alp Consulting"/>
    <s v="Trupti Suryavanshi"/>
    <s v="user_RYbBTp8BVWNa7ppiOz6QVJMGK0exHsFmc5uCLn34ODZ"/>
    <s v="Prasoon Mishra"/>
    <s v="2022-05-19 11:13:29.176000+00:00"/>
    <s v="2022-07-18 07:00:30.517000+00:00"/>
    <m/>
    <s v="Bangalore"/>
    <m/>
    <m/>
    <m/>
    <n v="917"/>
    <m/>
    <m/>
    <m/>
    <m/>
    <m/>
    <m/>
    <m/>
    <m/>
    <m/>
    <m/>
    <m/>
    <s v="IT Services &amp; IT Consulting"/>
    <m/>
    <m/>
    <m/>
    <m/>
    <m/>
    <m/>
    <m/>
    <m/>
    <m/>
    <m/>
    <m/>
    <m/>
    <m/>
    <m/>
    <s v="user_L8E6IFhq6UCzKLHa45LUUTZCznDuyDwFrGaEp9DXiUM"/>
    <s v="Trupti Suryavanshi"/>
    <m/>
    <m/>
    <s v="July"/>
    <s v="Gated Content"/>
    <m/>
    <m/>
    <s v="Employee Engagement Handbook"/>
    <m/>
    <m/>
    <m/>
    <s v="2022-05-14 07:39:41.540000+00:00"/>
    <s v="2022-08-01 13:24:35.384000+00:00"/>
    <s v="GMC"/>
  </r>
  <r>
    <s v="Sonal Paithankar"/>
    <n v="500000"/>
    <s v="INR"/>
    <n v="0"/>
    <s v="8/31/22"/>
    <s v="Sales"/>
    <s v="stat_kcR4fZg7TU7jjk1jAVua3qGLRS4J5uFayEjK5j02wtv"/>
    <s v="Unqualified"/>
    <n v="0"/>
    <s v="OpportunityStatusType.Lost"/>
    <m/>
    <x v="1"/>
    <s v="fresh policy or 1000 employee"/>
    <s v="lead_D2GoocT3oAbP8i94epAJ2zXaRA7A0mssVMGsGaGJzwB"/>
    <s v="Titan"/>
    <s v="Satyam Tiwari"/>
    <s v="user_Iwn6da5WKkZqwUySK0oUuCb72pFP5WEm4zAb92ijqFe"/>
    <s v="Sonal Paithankar"/>
    <s v="2022-01-25 11:18:33.316000+00:00"/>
    <s v="2022-07-16 09:20:04.663000+00:00"/>
    <m/>
    <m/>
    <m/>
    <s v="2021-01-16 12:58:41+00:00"/>
    <m/>
    <n v="8000"/>
    <m/>
    <m/>
    <m/>
    <m/>
    <m/>
    <m/>
    <m/>
    <m/>
    <m/>
    <m/>
    <m/>
    <m/>
    <m/>
    <m/>
    <m/>
    <m/>
    <m/>
    <m/>
    <m/>
    <m/>
    <m/>
    <m/>
    <m/>
    <m/>
    <m/>
    <m/>
    <s v="user_228eUmsdKIb9OItgmiDq1zD4aPZ1eqiapbaLAGeBf8g"/>
    <s v="Bhairavi Jog"/>
    <m/>
    <m/>
    <s v="August"/>
    <s v="Inbound"/>
    <s v="Inbound via website"/>
    <m/>
    <m/>
    <m/>
    <m/>
    <m/>
    <s v="2021-01-16 13:01:24.253000+00:00"/>
    <s v="2022-10-20 10:20:07.269000+00:00"/>
    <m/>
  </r>
  <r>
    <s v="Satyam Tiwari"/>
    <n v="10000"/>
    <s v="INR"/>
    <n v="0"/>
    <d v="2022-01-07T00:00:00"/>
    <s v="Sales"/>
    <s v="stat_1hn9nRJaLbI53NxPuSQgo90kRpbpKsFlwN4oEGNUTdO"/>
    <s v="Lost"/>
    <n v="0"/>
    <s v="OpportunityStatusType.Lost"/>
    <s v="cont_mhUteG9DgdIl4gol9zfb1tC7VZljYAwlY5ibOahKjb1"/>
    <x v="552"/>
    <s v="GPA"/>
    <s v="lead_bo5AQDw93kdEge814p8HNsVgR5aIjI5PvjC9pg6KIR7"/>
    <s v="Ringfeder Power Transmission"/>
    <s v="Daya Gowda"/>
    <s v="user_2YgShwgjLNI4FjAqgE9PtKsdIaGh919JGcFG919fe5B"/>
    <s v="Satyam Tiwari"/>
    <s v="2022-04-25 04:56:16.533000+00:00"/>
    <s v="2022-07-17 09:41:20.462000+00:00"/>
    <m/>
    <s v="Chennai"/>
    <m/>
    <m/>
    <m/>
    <n v="90"/>
    <m/>
    <m/>
    <m/>
    <m/>
    <m/>
    <m/>
    <m/>
    <m/>
    <m/>
    <m/>
    <m/>
    <s v="Manufacturing"/>
    <m/>
    <m/>
    <m/>
    <m/>
    <m/>
    <m/>
    <m/>
    <m/>
    <m/>
    <m/>
    <m/>
    <m/>
    <m/>
    <m/>
    <s v="user_encRk5bIEFN6ZA11h4WH2AdZTiZpogLSlMIaj0E30SZ"/>
    <s v="Daya Gowda"/>
    <s v="Dr. Anil More"/>
    <m/>
    <s v="July"/>
    <s v="Cold Call"/>
    <m/>
    <m/>
    <s v="Satyam"/>
    <m/>
    <m/>
    <m/>
    <s v="2022-04-03 18:25:45.359000+00:00"/>
    <s v="2022-07-17 09:41:20.494000+00:00"/>
    <m/>
  </r>
  <r>
    <s v="Satyam Tiwari"/>
    <n v="1500000"/>
    <s v="INR"/>
    <n v="0"/>
    <s v="7/18/22"/>
    <s v="Sales"/>
    <s v="stat_1hn9nRJaLbI53NxPuSQgo90kRpbpKsFlwN4oEGNUTdO"/>
    <s v="Lost"/>
    <n v="0"/>
    <s v="OpportunityStatusType.Lost"/>
    <s v="cont_mhUteG9DgdIl4gol9zfb1tC7VZljYAwlY5ibOahKjb1"/>
    <x v="552"/>
    <m/>
    <s v="lead_bo5AQDw93kdEge814p8HNsVgR5aIjI5PvjC9pg6KIR7"/>
    <s v="Ringfeder Power Transmission"/>
    <s v="Daya Gowda"/>
    <s v="user_2YgShwgjLNI4FjAqgE9PtKsdIaGh919JGcFG919fe5B"/>
    <s v="Satyam Tiwari"/>
    <s v="2022-04-12 11:44:29.985000+00:00"/>
    <s v="2022-07-17 09:41:16.356000+00:00"/>
    <m/>
    <s v="Chennai"/>
    <m/>
    <m/>
    <m/>
    <n v="90"/>
    <m/>
    <m/>
    <m/>
    <m/>
    <m/>
    <m/>
    <m/>
    <m/>
    <m/>
    <m/>
    <m/>
    <s v="Manufacturing"/>
    <m/>
    <m/>
    <m/>
    <m/>
    <m/>
    <m/>
    <m/>
    <m/>
    <m/>
    <m/>
    <m/>
    <m/>
    <m/>
    <m/>
    <s v="user_encRk5bIEFN6ZA11h4WH2AdZTiZpogLSlMIaj0E30SZ"/>
    <s v="Daya Gowda"/>
    <s v="Dr. Anil More"/>
    <m/>
    <s v="July"/>
    <s v="Cold Call"/>
    <m/>
    <m/>
    <s v="Satyam"/>
    <m/>
    <m/>
    <m/>
    <s v="2022-04-03 18:25:45.359000+00:00"/>
    <s v="2022-07-17 09:41:20.494000+00:00"/>
    <s v="GMC"/>
  </r>
  <r>
    <s v="Sonal Paithankar"/>
    <n v="2000000"/>
    <s v="INR"/>
    <n v="0"/>
    <s v="8/31/22"/>
    <s v="Sales"/>
    <s v="stat_kcR4fZg7TU7jjk1jAVua3qGLRS4J5uFayEjK5j02wtv"/>
    <s v="Unqualified"/>
    <n v="0"/>
    <s v="OpportunityStatusType.Lost"/>
    <m/>
    <x v="1"/>
    <s v="GMC - offpayroll"/>
    <s v="lead_D2GoocT3oAbP8i94epAJ2zXaRA7A0mssVMGsGaGJzwB"/>
    <s v="Titan"/>
    <s v="Namrata Aurora"/>
    <s v="user_Iwn6da5WKkZqwUySK0oUuCb72pFP5WEm4zAb92ijqFe"/>
    <s v="Sonal Paithankar"/>
    <s v="2022-05-31 06:48:18.661000+00:00"/>
    <s v="2022-07-16 09:19:50.327000+00:00"/>
    <m/>
    <m/>
    <m/>
    <s v="2021-01-16 12:58:41+00:00"/>
    <m/>
    <n v="8000"/>
    <m/>
    <m/>
    <m/>
    <m/>
    <m/>
    <m/>
    <m/>
    <m/>
    <m/>
    <m/>
    <m/>
    <m/>
    <m/>
    <m/>
    <m/>
    <m/>
    <m/>
    <m/>
    <m/>
    <m/>
    <m/>
    <m/>
    <m/>
    <m/>
    <m/>
    <m/>
    <s v="user_228eUmsdKIb9OItgmiDq1zD4aPZ1eqiapbaLAGeBf8g"/>
    <s v="Bhairavi Jog"/>
    <m/>
    <m/>
    <s v="August"/>
    <s v="Inbound"/>
    <s v="Inbound via website"/>
    <m/>
    <m/>
    <m/>
    <m/>
    <m/>
    <s v="2021-01-16 13:01:24.253000+00:00"/>
    <s v="2022-10-20 10:20:07.269000+00:00"/>
    <s v="GMC"/>
  </r>
  <r>
    <s v="Sonal Paithankar"/>
    <n v="1000000"/>
    <s v="INR"/>
    <n v="0"/>
    <s v="8/31/22"/>
    <s v="Sales"/>
    <s v="stat_kcR4fZg7TU7jjk1jAVua3qGLRS4J5uFayEjK5j02wtv"/>
    <s v="Unqualified"/>
    <n v="0"/>
    <s v="OpportunityStatusType.Lost"/>
    <m/>
    <x v="1"/>
    <s v="top up"/>
    <s v="lead_D2GoocT3oAbP8i94epAJ2zXaRA7A0mssVMGsGaGJzwB"/>
    <s v="Titan"/>
    <s v="Namrata Aurora"/>
    <s v="user_Iwn6da5WKkZqwUySK0oUuCb72pFP5WEm4zAb92ijqFe"/>
    <s v="Sonal Paithankar"/>
    <s v="2022-05-31 06:44:38.979000+00:00"/>
    <s v="2022-07-16 09:19:57.702000+00:00"/>
    <m/>
    <m/>
    <m/>
    <s v="2021-01-16 12:58:41+00:00"/>
    <m/>
    <n v="8000"/>
    <m/>
    <m/>
    <m/>
    <m/>
    <m/>
    <m/>
    <m/>
    <m/>
    <m/>
    <m/>
    <m/>
    <m/>
    <m/>
    <m/>
    <m/>
    <m/>
    <m/>
    <m/>
    <m/>
    <m/>
    <m/>
    <m/>
    <m/>
    <m/>
    <m/>
    <m/>
    <s v="user_228eUmsdKIb9OItgmiDq1zD4aPZ1eqiapbaLAGeBf8g"/>
    <s v="Bhairavi Jog"/>
    <m/>
    <m/>
    <s v="August"/>
    <s v="Inbound"/>
    <s v="Inbound via website"/>
    <m/>
    <m/>
    <m/>
    <m/>
    <m/>
    <s v="2021-01-16 13:01:24.253000+00:00"/>
    <s v="2022-10-20 10:20:07.269000+00:00"/>
    <m/>
  </r>
  <r>
    <s v="Vikas Gupta"/>
    <n v="7500000"/>
    <s v="INR"/>
    <n v="0"/>
    <s v="7/15/22"/>
    <s v="Sales"/>
    <s v="stat_1hn9nRJaLbI53NxPuSQgo90kRpbpKsFlwN4oEGNUTdO"/>
    <s v="Lost"/>
    <n v="0"/>
    <s v="OpportunityStatusType.Lost"/>
    <s v="cont_K8bxkp0Jik6c6uEO1lX31dklIP91XDQMPWAbijCi6kb"/>
    <x v="553"/>
    <m/>
    <s v="lead_YDDPIANZQR23glN6CqXLjthsKR1UhiSLiNYxgZmq7tM"/>
    <s v="Marathon realty"/>
    <s v="Prajakta Sahastrabudhe"/>
    <s v="user_jbppzD9HyqqioXDaUzrIJfkBW97sQdk5kSNPsBKGx0r"/>
    <s v="Pranaav Marathe"/>
    <s v="2022-04-20 06:25:35.899000+00:00"/>
    <s v="2022-07-16 07:11:53.920000+00:00"/>
    <m/>
    <s v="Mumbai"/>
    <m/>
    <s v="2021-05-12 16:01:43+00:00"/>
    <m/>
    <n v="816"/>
    <m/>
    <m/>
    <m/>
    <m/>
    <m/>
    <m/>
    <m/>
    <m/>
    <m/>
    <m/>
    <m/>
    <m/>
    <m/>
    <m/>
    <m/>
    <m/>
    <m/>
    <m/>
    <m/>
    <m/>
    <m/>
    <m/>
    <m/>
    <m/>
    <m/>
    <m/>
    <s v="user_ocHSJH83OJnHCvKyMbjx8WOOK8PMgAUGIj1qK0q0dMV"/>
    <s v="Nikhil Ahuja"/>
    <m/>
    <m/>
    <s v="July"/>
    <s v="Inbound"/>
    <s v="Inbound via website"/>
    <m/>
    <s v="Employee Count 150"/>
    <m/>
    <m/>
    <m/>
    <s v="2021-04-01 18:11:50.179000+00:00"/>
    <s v="2022-08-27 07:39:51.090000+00:00"/>
    <s v="GMC"/>
  </r>
  <r>
    <s v="Manish Balpande"/>
    <n v="1493885.45"/>
    <s v="INR"/>
    <n v="100"/>
    <s v="7/15/22"/>
    <s v="Sales"/>
    <s v="stat_OZRiD1474QRJIpvnjHCZfiIvKcVD6mIKSSTzg8SwDVx"/>
    <s v="Won- Payment Completed"/>
    <n v="1"/>
    <s v="OpportunityStatusType.Won"/>
    <s v="cont_XZxjyTIDNUig9XIkOnAilaW9huLn0Tm2odPbEoLIxKk"/>
    <x v="554"/>
    <m/>
    <s v="lead_i55v3pAulf9QKWNOX8SbDp4pk7b3pTRxb59cd6VaNap"/>
    <s v="Billennium"/>
    <s v="Sarvesh Pawar"/>
    <s v="user_8jx3L2CDfrbzNnwYUv6Plfha6VxaSGsqcbTXR3sIBZi"/>
    <s v="Manish Balpande"/>
    <s v="2022-05-12 11:17:16.090000+00:00"/>
    <s v="2022-07-15 15:48:14.376000+00:00"/>
    <m/>
    <s v="Pune"/>
    <m/>
    <m/>
    <m/>
    <n v="177"/>
    <m/>
    <m/>
    <m/>
    <m/>
    <m/>
    <m/>
    <m/>
    <s v="PAID_SOCIAL"/>
    <m/>
    <m/>
    <m/>
    <s v="Others"/>
    <m/>
    <m/>
    <m/>
    <m/>
    <m/>
    <m/>
    <m/>
    <m/>
    <m/>
    <m/>
    <m/>
    <m/>
    <m/>
    <m/>
    <s v="user_A8KOTZADnUtEQOLt4nSLAmteNStuGh80js75RYjrXVt"/>
    <s v="Sarvesh Pawar"/>
    <s v="Snehal Mane"/>
    <m/>
    <s v="July; November"/>
    <s v="Gated Content"/>
    <m/>
    <m/>
    <s v="Downloaded the guide: Designing employee healthcare plan"/>
    <m/>
    <m/>
    <m/>
    <s v="2021-11-08 19:23:40.113000+00:00"/>
    <s v="2022-10-20 13:09:28.121000+00:00"/>
    <s v="GMC"/>
  </r>
  <r>
    <s v="Omkar Ghate"/>
    <n v="100000"/>
    <s v="INR"/>
    <n v="0"/>
    <s v="9/30/22"/>
    <s v="Sales"/>
    <s v="stat_kcR4fZg7TU7jjk1jAVua3qGLRS4J5uFayEjK5j02wtv"/>
    <s v="Unqualified"/>
    <n v="0"/>
    <s v="OpportunityStatusType.Lost"/>
    <m/>
    <x v="1"/>
    <m/>
    <s v="lead_rWJ7roWt44dRQRUwG0E4XFSGW7ot6nd18e0R3eX5at8"/>
    <s v="Wizard Engineering"/>
    <s v="Omkar Ghate"/>
    <s v="user_9SBRjyF0n4iWuhUdqRyQkFhl2J4uyNKhFWvvJEvunX8"/>
    <s v="Omkar Ghate"/>
    <s v="2021-12-03 11:14:12.094000+00:00"/>
    <s v="2022-07-15 12:22:40.259000+00:00"/>
    <m/>
    <m/>
    <m/>
    <s v="2021-12-01 06:11:40+00:00"/>
    <m/>
    <n v="15"/>
    <m/>
    <m/>
    <m/>
    <m/>
    <m/>
    <m/>
    <m/>
    <m/>
    <m/>
    <m/>
    <m/>
    <s v="Manufacturing"/>
    <m/>
    <m/>
    <m/>
    <m/>
    <m/>
    <m/>
    <m/>
    <m/>
    <m/>
    <m/>
    <m/>
    <m/>
    <m/>
    <m/>
    <s v="user_9SBRjyF0n4iWuhUdqRyQkFhl2J4uyNKhFWvvJEvunX8"/>
    <s v="Omkar Ghate"/>
    <m/>
    <m/>
    <m/>
    <s v="Inbound"/>
    <s v="Inbound via website"/>
    <m/>
    <s v="Employee Count 15"/>
    <m/>
    <m/>
    <m/>
    <s v="2021-12-01 06:14:48.412000+00:00"/>
    <s v="2022-07-15 12:22:40.289000+00:00"/>
    <m/>
  </r>
  <r>
    <s v="Omkar Ghate"/>
    <n v="110000"/>
    <s v="INR"/>
    <n v="100"/>
    <s v="7/15/22"/>
    <s v="Sales"/>
    <s v="stat_OZRiD1474QRJIpvnjHCZfiIvKcVD6mIKSSTzg8SwDVx"/>
    <s v="Won- Payment Completed"/>
    <n v="1"/>
    <s v="OpportunityStatusType.Won"/>
    <m/>
    <x v="1"/>
    <s v="GMC"/>
    <s v="lead_qiwVIlpOr9BavBk0TUeqgra6WdMSeDYiHcWM6gLTffu"/>
    <s v="ScaleReal Technologies Pvt. Ltd."/>
    <s v="Bharti Bankey"/>
    <s v="user_9SBRjyF0n4iWuhUdqRyQkFhl2J4uyNKhFWvvJEvunX8"/>
    <s v="Omkar Ghate"/>
    <s v="2022-06-16 12:59:57.594000+00:00"/>
    <s v="2022-07-15 13:19:04.481000+00:00"/>
    <m/>
    <s v="Pune"/>
    <m/>
    <m/>
    <m/>
    <n v="24"/>
    <m/>
    <m/>
    <m/>
    <m/>
    <m/>
    <m/>
    <m/>
    <m/>
    <m/>
    <m/>
    <m/>
    <s v="IT Services &amp; IT Consulting"/>
    <m/>
    <m/>
    <m/>
    <m/>
    <m/>
    <m/>
    <m/>
    <m/>
    <m/>
    <m/>
    <m/>
    <m/>
    <s v="Yogesh Paigude"/>
    <m/>
    <s v="user_encRk5bIEFN6ZA11h4WH2AdZTiZpogLSlMIaj0E30SZ"/>
    <s v="Daya Gowda"/>
    <s v="Siddharth Angolkar"/>
    <m/>
    <m/>
    <s v="Cold Call"/>
    <s v="Medly referal"/>
    <m/>
    <s v="Pune Strategy"/>
    <m/>
    <m/>
    <m/>
    <s v="2022-06-16 12:50:08.303000+00:00"/>
    <s v="2022-10-04 09:42:20.688000+00:00"/>
    <m/>
  </r>
  <r>
    <s v="Moziez Chamadia"/>
    <n v="3010000"/>
    <s v="INR"/>
    <n v="0"/>
    <s v="7/15/22"/>
    <s v="Sales"/>
    <s v="stat_1hn9nRJaLbI53NxPuSQgo90kRpbpKsFlwN4oEGNUTdO"/>
    <s v="Lost"/>
    <n v="0"/>
    <s v="OpportunityStatusType.Lost"/>
    <s v="cont_ClSryq3B8ErxzhGBo7HMrfx94U5zJO9OU8QTDK9ADfk"/>
    <x v="555"/>
    <s v="GMC"/>
    <s v="lead_9o5IJ1fJLLmnGCy17llx01ts8ELS2VltaodnJLRlUTk"/>
    <s v="AETHER INDUSTRIES LIMITED"/>
    <s v="Shreenath Bhat"/>
    <s v="user_jbppzD9HyqqioXDaUzrIJfkBW97sQdk5kSNPsBKGx0r"/>
    <s v="Pranaav Marathe"/>
    <s v="2022-05-19 11:32:23.238000+00:00"/>
    <s v="2022-07-15 12:05:29.912000+00:00"/>
    <m/>
    <s v="Surat"/>
    <m/>
    <m/>
    <m/>
    <n v="138"/>
    <m/>
    <m/>
    <m/>
    <m/>
    <m/>
    <m/>
    <m/>
    <m/>
    <m/>
    <m/>
    <m/>
    <s v="Manufacturing"/>
    <m/>
    <m/>
    <m/>
    <m/>
    <m/>
    <m/>
    <m/>
    <m/>
    <m/>
    <m/>
    <m/>
    <m/>
    <s v="Amol Gawali"/>
    <m/>
    <s v="user_vMd4rmcrSbjykdyL2J7rrYn84SWdcNc5FKligrmItPw"/>
    <s v="Shreenath Bhat"/>
    <m/>
    <m/>
    <s v="July"/>
    <s v="Cold Call"/>
    <m/>
    <m/>
    <m/>
    <m/>
    <m/>
    <m/>
    <s v="2022-04-25 19:08:47.730000+00:00"/>
    <s v="2022-09-08 07:51:59.567000+00:00"/>
    <s v="GPA"/>
  </r>
  <r>
    <s v="Prasoon Mishra"/>
    <n v="2000000"/>
    <s v="INR"/>
    <n v="0"/>
    <s v="7/15/22"/>
    <s v="Sales"/>
    <s v="stat_kcR4fZg7TU7jjk1jAVua3qGLRS4J5uFayEjK5j02wtv"/>
    <s v="Unqualified"/>
    <n v="0"/>
    <s v="OpportunityStatusType.Lost"/>
    <s v="cont_um9azMBrzjltteJEOXsBPlkgqc03MPEqrwF33MlvvIZ"/>
    <x v="556"/>
    <s v="GMC Renewal (renewal date tentative)"/>
    <s v="lead_rrQ95p4RWkGcMUAlcnLE5sqvdfUxBj9WIWwSEoCG8rM"/>
    <s v="CRG SOLUTIONS (INDIA)"/>
    <s v="Trupti Suryavanshi"/>
    <s v="user_RYbBTp8BVWNa7ppiOz6QVJMGK0exHsFmc5uCLn34ODZ"/>
    <s v="Prasoon Mishra"/>
    <s v="2022-06-03 05:55:31.749000+00:00"/>
    <s v="2022-07-15 12:13:08.939000+00:00"/>
    <m/>
    <s v="Pune"/>
    <m/>
    <m/>
    <m/>
    <n v="200"/>
    <m/>
    <m/>
    <m/>
    <m/>
    <m/>
    <m/>
    <m/>
    <m/>
    <m/>
    <m/>
    <m/>
    <s v="Professional Services"/>
    <m/>
    <m/>
    <m/>
    <m/>
    <m/>
    <m/>
    <m/>
    <m/>
    <m/>
    <m/>
    <m/>
    <m/>
    <m/>
    <m/>
    <s v="user_L8E6IFhq6UCzKLHa45LUUTZCznDuyDwFrGaEp9DXiUM"/>
    <s v="Trupti Suryavanshi"/>
    <m/>
    <m/>
    <s v="July"/>
    <s v="Cold Call"/>
    <m/>
    <m/>
    <m/>
    <m/>
    <m/>
    <m/>
    <s v="2020-12-16 07:29:00.591000+00:00"/>
    <s v="2022-08-19 08:29:53.528000+00:00"/>
    <s v="GMC"/>
  </r>
  <r>
    <s v="Tejas Kulkarni"/>
    <n v="180000"/>
    <s v="INR"/>
    <n v="50"/>
    <s v="9/15/22"/>
    <s v="Sales"/>
    <s v="stat_kLhaUSYbyIgQOHjvcKAHYNQn1lIjd0wTZfiU50Lt3mL"/>
    <s v="Demo Completed"/>
    <n v="0"/>
    <s v="OpportunityStatusType.Active"/>
    <s v="cont_Fy8rvIsvB7vckwMkjof9WzpAoKFZmfa1IPVmM6sxRgb"/>
    <x v="113"/>
    <m/>
    <s v="lead_XwM1KIRyNSojI4dVIH51G1YavCnyn8mendtt9amEkQn"/>
    <s v="Consumer Sketch"/>
    <s v="Nikhil Ahuja"/>
    <s v="user_kbtBHYtBjVDNyI72HTF6C1SCvC7yVBiA6OrBOy3t96U"/>
    <s v="Tejas Kulkarni"/>
    <s v="2022-07-11 12:10:40.420000+00:00"/>
    <s v="2022-07-15 11:13:00.850000+00:00"/>
    <m/>
    <s v="Other Gujarat"/>
    <m/>
    <m/>
    <m/>
    <n v="60"/>
    <m/>
    <m/>
    <m/>
    <m/>
    <m/>
    <m/>
    <m/>
    <m/>
    <m/>
    <m/>
    <m/>
    <s v="Consumer Goods &amp; Electronics"/>
    <m/>
    <m/>
    <m/>
    <m/>
    <m/>
    <m/>
    <m/>
    <m/>
    <m/>
    <m/>
    <m/>
    <m/>
    <m/>
    <m/>
    <s v="user_bdUPAGjcS7p6513So3N4g3aWNS5HuBuVJi7bvCPAsLt"/>
    <s v="Mayur Gadiyar"/>
    <m/>
    <m/>
    <s v="September"/>
    <s v="Gated Content"/>
    <m/>
    <m/>
    <s v="Employee engagement handbook"/>
    <m/>
    <m/>
    <m/>
    <s v="2022-04-27 11:30:51.959000+00:00"/>
    <s v="2022-09-19 03:15:17.109000+00:00"/>
    <s v="GMC"/>
  </r>
  <r>
    <s v="Sonal Paithankar"/>
    <n v="250000"/>
    <s v="INR"/>
    <n v="0"/>
    <s v="7/31/22"/>
    <s v="Sales"/>
    <s v="stat_kcR4fZg7TU7jjk1jAVua3qGLRS4J5uFayEjK5j02wtv"/>
    <s v="Unqualified"/>
    <n v="0"/>
    <s v="OpportunityStatusType.Lost"/>
    <m/>
    <x v="1"/>
    <m/>
    <s v="lead_D2GoocT3oAbP8i94epAJ2zXaRA7A0mssVMGsGaGJzwB"/>
    <s v="Titan"/>
    <s v="Namrata Aurora"/>
    <s v="user_Iwn6da5WKkZqwUySK0oUuCb72pFP5WEm4zAb92ijqFe"/>
    <s v="Sonal Paithankar"/>
    <s v="2022-05-30 09:18:47.705000+00:00"/>
    <s v="2022-07-15 07:38:22.019000+00:00"/>
    <m/>
    <m/>
    <m/>
    <s v="2021-01-16 12:58:41+00:00"/>
    <m/>
    <n v="8000"/>
    <m/>
    <m/>
    <m/>
    <m/>
    <m/>
    <m/>
    <m/>
    <m/>
    <m/>
    <m/>
    <m/>
    <m/>
    <m/>
    <m/>
    <m/>
    <m/>
    <m/>
    <m/>
    <m/>
    <m/>
    <m/>
    <m/>
    <m/>
    <m/>
    <m/>
    <m/>
    <s v="user_228eUmsdKIb9OItgmiDq1zD4aPZ1eqiapbaLAGeBf8g"/>
    <s v="Bhairavi Jog"/>
    <m/>
    <m/>
    <s v="August"/>
    <s v="Inbound"/>
    <s v="Inbound via website"/>
    <m/>
    <m/>
    <m/>
    <m/>
    <m/>
    <s v="2021-01-16 13:01:24.253000+00:00"/>
    <s v="2022-10-20 10:20:07.269000+00:00"/>
    <s v="GPA"/>
  </r>
  <r>
    <s v="Sonal Paithankar"/>
    <n v="1000000"/>
    <s v="INR"/>
    <n v="0"/>
    <s v="7/31/22"/>
    <s v="Sales"/>
    <s v="stat_kcR4fZg7TU7jjk1jAVua3qGLRS4J5uFayEjK5j02wtv"/>
    <s v="Unqualified"/>
    <n v="0"/>
    <s v="OpportunityStatusType.Lost"/>
    <m/>
    <x v="1"/>
    <m/>
    <s v="lead_D2GoocT3oAbP8i94epAJ2zXaRA7A0mssVMGsGaGJzwB"/>
    <s v="Titan"/>
    <s v="Namrata Aurora"/>
    <s v="user_Iwn6da5WKkZqwUySK0oUuCb72pFP5WEm4zAb92ijqFe"/>
    <s v="Sonal Paithankar"/>
    <s v="2022-05-30 09:19:16.159000+00:00"/>
    <s v="2022-07-15 07:38:28.208000+00:00"/>
    <m/>
    <m/>
    <m/>
    <s v="2021-01-16 12:58:41+00:00"/>
    <m/>
    <n v="8000"/>
    <m/>
    <m/>
    <m/>
    <m/>
    <m/>
    <m/>
    <m/>
    <m/>
    <m/>
    <m/>
    <m/>
    <m/>
    <m/>
    <m/>
    <m/>
    <m/>
    <m/>
    <m/>
    <m/>
    <m/>
    <m/>
    <m/>
    <m/>
    <m/>
    <m/>
    <m/>
    <s v="user_228eUmsdKIb9OItgmiDq1zD4aPZ1eqiapbaLAGeBf8g"/>
    <s v="Bhairavi Jog"/>
    <m/>
    <m/>
    <s v="August"/>
    <s v="Inbound"/>
    <s v="Inbound via website"/>
    <m/>
    <m/>
    <m/>
    <m/>
    <m/>
    <s v="2021-01-16 13:01:24.253000+00:00"/>
    <s v="2022-10-20 10:20:07.269000+00:00"/>
    <s v="GTL"/>
  </r>
  <r>
    <s v="Sonal Paithankar"/>
    <n v="2500000"/>
    <s v="INR"/>
    <n v="0"/>
    <s v="7/31/22"/>
    <s v="Sales"/>
    <s v="stat_kcR4fZg7TU7jjk1jAVua3qGLRS4J5uFayEjK5j02wtv"/>
    <s v="Unqualified"/>
    <n v="0"/>
    <s v="OpportunityStatusType.Lost"/>
    <m/>
    <x v="1"/>
    <m/>
    <s v="lead_D2GoocT3oAbP8i94epAJ2zXaRA7A0mssVMGsGaGJzwB"/>
    <s v="Titan"/>
    <s v="Namrata Aurora"/>
    <s v="user_Iwn6da5WKkZqwUySK0oUuCb72pFP5WEm4zAb92ijqFe"/>
    <s v="Sonal Paithankar"/>
    <s v="2022-05-30 09:17:53.358000+00:00"/>
    <s v="2022-07-15 07:38:15.449000+00:00"/>
    <m/>
    <m/>
    <m/>
    <s v="2021-01-16 12:58:41+00:00"/>
    <m/>
    <n v="8000"/>
    <m/>
    <m/>
    <m/>
    <m/>
    <m/>
    <m/>
    <m/>
    <m/>
    <m/>
    <m/>
    <m/>
    <m/>
    <m/>
    <m/>
    <m/>
    <m/>
    <m/>
    <m/>
    <m/>
    <m/>
    <m/>
    <m/>
    <m/>
    <m/>
    <m/>
    <m/>
    <s v="user_228eUmsdKIb9OItgmiDq1zD4aPZ1eqiapbaLAGeBf8g"/>
    <s v="Bhairavi Jog"/>
    <m/>
    <m/>
    <s v="August"/>
    <s v="Inbound"/>
    <s v="Inbound via website"/>
    <m/>
    <m/>
    <m/>
    <m/>
    <m/>
    <s v="2021-01-16 13:01:24.253000+00:00"/>
    <s v="2022-10-20 10:20:07.269000+00:00"/>
    <s v="GMC"/>
  </r>
  <r>
    <s v="Vikas Gupta"/>
    <n v="5000000"/>
    <s v="INR"/>
    <n v="0"/>
    <d v="2022-01-08T00:00:00"/>
    <s v="Sales"/>
    <s v="stat_kcR4fZg7TU7jjk1jAVua3qGLRS4J5uFayEjK5j02wtv"/>
    <s v="Unqualified"/>
    <n v="0"/>
    <s v="OpportunityStatusType.Lost"/>
    <m/>
    <x v="1"/>
    <s v="The client has a very strong relationship with Oriental Insurance and Marsh Broker. They'll not change."/>
    <s v="lead_f3wZG2w0IUwLX7DfOdqGv9bigVMFLFY0S7rFq9QtpdZ"/>
    <s v="DMART"/>
    <s v="Namrata Aurora"/>
    <s v="user_lccnw70UrYzjPcbxrA5N9qp8LF1vx6aP08yPEdeU06P"/>
    <s v="Vikas Gupta"/>
    <s v="2022-06-23 12:07:06.155000+00:00"/>
    <s v="2022-07-14 15:45:25.122000+00:00"/>
    <m/>
    <s v="Mumbai"/>
    <m/>
    <s v="2020-08-14 08:05:11+00:00"/>
    <m/>
    <n v="124"/>
    <m/>
    <m/>
    <m/>
    <m/>
    <m/>
    <m/>
    <m/>
    <m/>
    <m/>
    <m/>
    <m/>
    <s v="Retail"/>
    <m/>
    <m/>
    <m/>
    <m/>
    <m/>
    <m/>
    <m/>
    <m/>
    <m/>
    <m/>
    <m/>
    <m/>
    <s v="Aniket Vahile; Jitin Gopi; Rakesh Nade"/>
    <m/>
    <s v="user_IpBH4s1Av5OVFfQQ3nW0qPDDjwLT9uRfx1sVhml8UQA"/>
    <s v="Namrata Aurora"/>
    <m/>
    <m/>
    <s v="August; June"/>
    <s v="Cold Call"/>
    <s v="Naukri.com"/>
    <m/>
    <m/>
    <m/>
    <m/>
    <m/>
    <s v="2020-12-06 09:46:27.857000+00:00"/>
    <s v="2022-10-19 01:45:12.975000+00:00"/>
    <m/>
  </r>
  <r>
    <s v="Vikas Gupta"/>
    <n v="500000"/>
    <s v="INR"/>
    <n v="0"/>
    <d v="2022-01-08T00:00:00"/>
    <s v="Sales"/>
    <s v="stat_kcR4fZg7TU7jjk1jAVua3qGLRS4J5uFayEjK5j02wtv"/>
    <s v="Unqualified"/>
    <n v="0"/>
    <s v="OpportunityStatusType.Lost"/>
    <m/>
    <x v="1"/>
    <m/>
    <s v="lead_f3wZG2w0IUwLX7DfOdqGv9bigVMFLFY0S7rFq9QtpdZ"/>
    <s v="DMART"/>
    <s v="Namrata Aurora"/>
    <s v="user_lccnw70UrYzjPcbxrA5N9qp8LF1vx6aP08yPEdeU06P"/>
    <s v="Vikas Gupta"/>
    <s v="2022-06-23 12:07:23.825000+00:00"/>
    <s v="2022-07-14 15:44:15.626000+00:00"/>
    <m/>
    <s v="Mumbai"/>
    <m/>
    <s v="2020-08-14 08:05:11+00:00"/>
    <m/>
    <n v="124"/>
    <m/>
    <m/>
    <m/>
    <m/>
    <m/>
    <m/>
    <m/>
    <m/>
    <m/>
    <m/>
    <m/>
    <s v="Retail"/>
    <m/>
    <m/>
    <m/>
    <m/>
    <m/>
    <m/>
    <m/>
    <m/>
    <m/>
    <m/>
    <m/>
    <m/>
    <s v="Aniket Vahile; Jitin Gopi; Rakesh Nade"/>
    <m/>
    <s v="user_IpBH4s1Av5OVFfQQ3nW0qPDDjwLT9uRfx1sVhml8UQA"/>
    <s v="Namrata Aurora"/>
    <m/>
    <m/>
    <s v="August; June"/>
    <s v="Cold Call"/>
    <s v="Naukri.com"/>
    <m/>
    <m/>
    <m/>
    <m/>
    <m/>
    <s v="2020-12-06 09:46:27.857000+00:00"/>
    <s v="2022-10-19 01:45:12.975000+00:00"/>
    <s v="GPA"/>
  </r>
  <r>
    <s v="Vrushali Kummar"/>
    <n v="47458"/>
    <s v="INR"/>
    <n v="100"/>
    <s v="7/15/22"/>
    <s v="Sales"/>
    <s v="stat_OZRiD1474QRJIpvnjHCZfiIvKcVD6mIKSSTzg8SwDVx"/>
    <s v="Won- Payment Completed"/>
    <n v="1"/>
    <s v="OpportunityStatusType.Won"/>
    <m/>
    <x v="1"/>
    <s v="WC"/>
    <s v="lead_ZjNd5u0WEX8cJrsxDGSH4cLWcX7bWx2FtoP0UzUu6Kg"/>
    <s v="Credence Global Solutions"/>
    <s v="Vrushali Kummar"/>
    <s v="user_TZzywQwym26DjuswO479pxRhNKX152z8X1haCx2vcst"/>
    <s v="Vrushali Kummar"/>
    <s v="2022-07-07 10:47:29.025000+00:00"/>
    <s v="2022-07-15 03:23:17.235000+00:00"/>
    <m/>
    <s v="Pune"/>
    <m/>
    <s v="2020-08-26 02:51:21+00:00"/>
    <m/>
    <n v="816"/>
    <m/>
    <m/>
    <m/>
    <m/>
    <m/>
    <m/>
    <m/>
    <m/>
    <m/>
    <m/>
    <m/>
    <s v="Banking &amp; Finance"/>
    <m/>
    <m/>
    <m/>
    <m/>
    <m/>
    <m/>
    <m/>
    <m/>
    <m/>
    <m/>
    <m/>
    <m/>
    <s v="Sakshi Soni"/>
    <m/>
    <s v="user_sREdxbAJihL2Zbgic7tyQ6Rc4Mny7HnD1RNGhA9DDYh"/>
    <s v="Prajakta Sahastrabudhe"/>
    <s v="Anjali Nishu"/>
    <m/>
    <s v="February; September"/>
    <s v="Cold Call"/>
    <s v="Naukri.com"/>
    <m/>
    <m/>
    <m/>
    <m/>
    <m/>
    <s v="2020-12-06 09:46:28.551000+00:00"/>
    <s v="2022-10-13 07:38:38.832000+00:00"/>
    <s v="WC"/>
  </r>
  <r>
    <s v="Sonal Paithankar"/>
    <n v="3000000"/>
    <s v="INR"/>
    <n v="0"/>
    <d v="2022-08-08T00:00:00"/>
    <s v="Sales"/>
    <s v="stat_kcR4fZg7TU7jjk1jAVua3qGLRS4J5uFayEjK5j02wtv"/>
    <s v="Unqualified"/>
    <n v="0"/>
    <s v="OpportunityStatusType.Lost"/>
    <m/>
    <x v="1"/>
    <s v="GTL"/>
    <s v="lead_lNOgyYFu9gdmG32yCirgyQi2QXBsFhfVIKrlSD1OTMU"/>
    <s v="Trianz"/>
    <s v="Aditya Binani"/>
    <s v="user_Iwn6da5WKkZqwUySK0oUuCb72pFP5WEm4zAb92ijqFe"/>
    <s v="Sonal Paithankar"/>
    <s v="2022-06-06 10:42:19.059000+00:00"/>
    <s v="2022-07-14 10:37:23.587000+00:00"/>
    <m/>
    <s v="Bangalore"/>
    <m/>
    <m/>
    <m/>
    <n v="1539"/>
    <m/>
    <m/>
    <m/>
    <m/>
    <m/>
    <m/>
    <m/>
    <m/>
    <m/>
    <m/>
    <m/>
    <s v="Professional Services"/>
    <m/>
    <m/>
    <m/>
    <m/>
    <m/>
    <m/>
    <m/>
    <m/>
    <m/>
    <m/>
    <m/>
    <m/>
    <m/>
    <m/>
    <s v="user_g5Yw4Z4XnIbmcGhJO80vdtFdd5ElcDlgYO3q8l82ODn"/>
    <s v="Aditya Binani"/>
    <m/>
    <m/>
    <s v="August; July"/>
    <s v="Cold Call"/>
    <m/>
    <m/>
    <m/>
    <m/>
    <m/>
    <m/>
    <s v="2022-01-31 05:10:30.408000+00:00"/>
    <s v="2022-10-20 10:16:19.828000+00:00"/>
    <m/>
  </r>
  <r>
    <s v="Sonal Paithankar"/>
    <n v="5000000"/>
    <s v="INR"/>
    <n v="0"/>
    <d v="2022-07-08T00:00:00"/>
    <s v="Sales"/>
    <s v="stat_kcR4fZg7TU7jjk1jAVua3qGLRS4J5uFayEjK5j02wtv"/>
    <s v="Unqualified"/>
    <n v="0"/>
    <s v="OpportunityStatusType.Lost"/>
    <m/>
    <x v="1"/>
    <s v="Parental"/>
    <s v="lead_lNOgyYFu9gdmG32yCirgyQi2QXBsFhfVIKrlSD1OTMU"/>
    <s v="Trianz"/>
    <s v="Aditya Binani"/>
    <s v="user_Iwn6da5WKkZqwUySK0oUuCb72pFP5WEm4zAb92ijqFe"/>
    <s v="Sonal Paithankar"/>
    <s v="2022-06-06 10:43:19.445000+00:00"/>
    <s v="2022-07-14 10:33:00.628000+00:00"/>
    <m/>
    <s v="Bangalore"/>
    <m/>
    <m/>
    <m/>
    <n v="1539"/>
    <m/>
    <m/>
    <m/>
    <m/>
    <m/>
    <m/>
    <m/>
    <m/>
    <m/>
    <m/>
    <m/>
    <s v="Professional Services"/>
    <m/>
    <m/>
    <m/>
    <m/>
    <m/>
    <m/>
    <m/>
    <m/>
    <m/>
    <m/>
    <m/>
    <m/>
    <m/>
    <m/>
    <s v="user_g5Yw4Z4XnIbmcGhJO80vdtFdd5ElcDlgYO3q8l82ODn"/>
    <s v="Aditya Binani"/>
    <m/>
    <m/>
    <s v="August; July"/>
    <s v="Cold Call"/>
    <m/>
    <m/>
    <m/>
    <m/>
    <m/>
    <m/>
    <s v="2022-01-31 05:10:30.408000+00:00"/>
    <s v="2022-10-20 10:16:19.828000+00:00"/>
    <m/>
  </r>
  <r>
    <s v="Kashif Ahmad"/>
    <n v="5000"/>
    <s v="INR"/>
    <n v="0"/>
    <s v="7/30/22"/>
    <s v="Sales"/>
    <s v="stat_kcR4fZg7TU7jjk1jAVua3qGLRS4J5uFayEjK5j02wtv"/>
    <s v="Unqualified"/>
    <n v="0"/>
    <s v="OpportunityStatusType.Lost"/>
    <s v="cont_kK6EZgM4pCRjhGIKwUsf9ye5vuobl8GJUwWnYXaCmiy"/>
    <x v="63"/>
    <s v="Motor Insurance"/>
    <s v="lead_A9eTFOvFnfZkb7knzhYNiBZFuIanByfo5qt3yXmz4em"/>
    <s v="M/S MACK VALVES INDIA PRIVATE LIMITED"/>
    <s v="Trupti Suryavanshi"/>
    <s v="user_LKRhV6rhcBe0uL8u70UUGeDjbMupuho4TaiAOCbT7HT"/>
    <s v="Kashif Ahmad"/>
    <s v="2022-07-14 09:46:28.644000+00:00"/>
    <s v="2022-07-14 13:06:44.203000+00:00"/>
    <m/>
    <s v="Pune"/>
    <m/>
    <m/>
    <m/>
    <n v="35"/>
    <m/>
    <m/>
    <m/>
    <m/>
    <m/>
    <m/>
    <m/>
    <m/>
    <m/>
    <m/>
    <m/>
    <m/>
    <m/>
    <m/>
    <m/>
    <m/>
    <m/>
    <m/>
    <m/>
    <m/>
    <m/>
    <m/>
    <m/>
    <m/>
    <m/>
    <m/>
    <s v="user_L8E6IFhq6UCzKLHa45LUUTZCznDuyDwFrGaEp9DXiUM"/>
    <s v="Trupti Suryavanshi"/>
    <m/>
    <m/>
    <s v="September"/>
    <s v="Cold Call"/>
    <m/>
    <m/>
    <m/>
    <m/>
    <m/>
    <m/>
    <s v="2021-08-19 06:19:10.076000+00:00"/>
    <s v="2022-09-26 09:00:14.182000+00:00"/>
    <s v="NON EB"/>
  </r>
  <r>
    <s v="Navin Panjwani"/>
    <n v="780000"/>
    <s v="INR"/>
    <n v="0"/>
    <s v="7/15/22"/>
    <s v="Sales"/>
    <s v="stat_1hn9nRJaLbI53NxPuSQgo90kRpbpKsFlwN4oEGNUTdO"/>
    <s v="Lost"/>
    <n v="0"/>
    <s v="OpportunityStatusType.Lost"/>
    <s v="cont_sFj9HmiWvzJGq3tU3BdtquMWuzyZjJU4tRYoXS22ofJ"/>
    <x v="557"/>
    <s v="Sometime in July-Got to find out exact date and currently with SecureNow"/>
    <s v="lead_5GzCehZ1bcOHs5siHFvuookPsxkar8P8jpds8MJjfu3"/>
    <s v="AUS-Aarav Unmanned Systems ( Renewal )"/>
    <s v="Tulika Chakra"/>
    <s v="user_sD3YjSs92XKUfD0OPHeo886g6tW6aCM0iUhX5VVUuJi"/>
    <s v="Navin Panjwani"/>
    <s v="2022-05-20 07:09:08.629000+00:00"/>
    <s v="2022-07-14 08:01:14.382000+00:00"/>
    <m/>
    <s v="Bangalore"/>
    <m/>
    <m/>
    <m/>
    <n v="157"/>
    <m/>
    <m/>
    <m/>
    <m/>
    <m/>
    <m/>
    <m/>
    <m/>
    <m/>
    <m/>
    <m/>
    <s v="Professional Services"/>
    <s v="Care &amp; Tata AIG"/>
    <m/>
    <m/>
    <m/>
    <m/>
    <m/>
    <m/>
    <m/>
    <m/>
    <m/>
    <m/>
    <m/>
    <m/>
    <m/>
    <s v="user_IpBH4s1Av5OVFfQQ3nW0qPDDjwLT9uRfx1sVhml8UQA"/>
    <s v="Namrata Aurora"/>
    <s v="Komal Chougale"/>
    <m/>
    <s v="July"/>
    <s v="Gated Content"/>
    <m/>
    <m/>
    <s v="Employee Engagement Handbook"/>
    <m/>
    <m/>
    <m/>
    <s v="2022-05-09 07:21:49.099000+00:00"/>
    <s v="2022-07-28 10:46:41.459000+00:00"/>
    <s v="GMC"/>
  </r>
  <r>
    <s v="Vrushali Kummar"/>
    <n v="6300000"/>
    <s v="INR"/>
    <n v="0"/>
    <s v="7/13/22"/>
    <s v="Sales"/>
    <s v="stat_1hn9nRJaLbI53NxPuSQgo90kRpbpKsFlwN4oEGNUTdO"/>
    <s v="Lost"/>
    <n v="0"/>
    <s v="OpportunityStatusType.Lost"/>
    <m/>
    <x v="1"/>
    <s v="GMC (1+3)- Renewal- 850 employees"/>
    <s v="lead_7MXK1zew8KC0YGJqRYgayP2cslhR3X8RG7rIwHnon9d"/>
    <s v="Madison World"/>
    <s v="Bhairavi Jog"/>
    <s v="user_TZzywQwym26DjuswO479pxRhNKX152z8X1haCx2vcst"/>
    <s v="Vrushali Kummar"/>
    <s v="2022-04-28 12:38:40.142000+00:00"/>
    <s v="2022-07-14 05:40:41.310000+00:00"/>
    <m/>
    <s v="Mumbai"/>
    <m/>
    <m/>
    <m/>
    <n v="850"/>
    <m/>
    <m/>
    <m/>
    <m/>
    <m/>
    <m/>
    <m/>
    <m/>
    <m/>
    <m/>
    <m/>
    <s v="Digital Marketing &amp; Advertising"/>
    <m/>
    <m/>
    <m/>
    <m/>
    <m/>
    <m/>
    <m/>
    <m/>
    <m/>
    <m/>
    <m/>
    <m/>
    <m/>
    <m/>
    <s v="user_228eUmsdKIb9OItgmiDq1zD4aPZ1eqiapbaLAGeBf8g"/>
    <s v="Bhairavi Jog"/>
    <m/>
    <m/>
    <s v="July"/>
    <s v="Cold Call"/>
    <s v="Lusha"/>
    <m/>
    <m/>
    <m/>
    <m/>
    <m/>
    <s v="2021-11-17 01:30:31.988000+00:00"/>
    <s v="2022-10-13 07:36:52.559000+00:00"/>
    <s v="GMC"/>
  </r>
  <r>
    <s v="siddharth tongay"/>
    <n v="600000"/>
    <s v="INR"/>
    <n v="0"/>
    <d v="2022-01-07T00:00:00"/>
    <s v="Sales"/>
    <s v="stat_kcR4fZg7TU7jjk1jAVua3qGLRS4J5uFayEjK5j02wtv"/>
    <s v="Unqualified"/>
    <n v="0"/>
    <s v="OpportunityStatusType.Lost"/>
    <s v="cont_owzRPLZ0Ul6t6EyVUeSpdylispXIha4NqYBkrQaWLxJ"/>
    <x v="558"/>
    <m/>
    <s v="lead_F0zNTTAZbLNGNrlU6v9O3JYaqclWM7z2uTAFZx2IQhm"/>
    <s v="QSEAP"/>
    <s v="Prateek Wadhwa"/>
    <s v="user_hNAUXSINlo7GUxmDXzerfGAZIUUHKfva47TB2ckZABz"/>
    <s v="siddharth tongay"/>
    <s v="2022-04-19 06:05:57.149000+00:00"/>
    <s v="2022-07-14 05:52:18.006000+00:00"/>
    <m/>
    <s v="Mumbai"/>
    <m/>
    <m/>
    <m/>
    <n v="200"/>
    <m/>
    <m/>
    <m/>
    <m/>
    <m/>
    <m/>
    <m/>
    <m/>
    <m/>
    <m/>
    <m/>
    <m/>
    <m/>
    <m/>
    <m/>
    <m/>
    <m/>
    <m/>
    <m/>
    <m/>
    <m/>
    <m/>
    <m/>
    <m/>
    <m/>
    <m/>
    <s v="user_FdWFezbLzkYQcGsBUsjZO25nr2poK2nRbqV47Rs5Kfm"/>
    <s v="Prateek Wadhwa"/>
    <m/>
    <m/>
    <s v="September"/>
    <s v="Gated Content"/>
    <m/>
    <m/>
    <s v="Employee Wellness Handbook"/>
    <m/>
    <m/>
    <m/>
    <s v="2022-03-18 12:36:33.028000+00:00"/>
    <s v="2022-08-01 06:50:51.849000+00:00"/>
    <s v="GMC"/>
  </r>
  <r>
    <s v="Prateek Wadhwa"/>
    <n v="20000"/>
    <s v="INR"/>
    <n v="0"/>
    <s v="7/24/22"/>
    <s v="Sales"/>
    <s v="stat_kcR4fZg7TU7jjk1jAVua3qGLRS4J5uFayEjK5j02wtv"/>
    <s v="Unqualified"/>
    <n v="0"/>
    <s v="OpportunityStatusType.Lost"/>
    <s v="cont_cydpOXMz1435boncCVrUPLYuZlX4tKKgsZWV7YOitHd"/>
    <x v="559"/>
    <m/>
    <s v="lead_943veGFdOWRL2lfBJwkcUVCfLrTOr82JJV0qaU5cVFL"/>
    <s v="Marathwada Auto Components"/>
    <s v="Prateek Wadhwa"/>
    <s v="user_FdWFezbLzkYQcGsBUsjZO25nr2poK2nRbqV47Rs5Kfm"/>
    <s v="Prateek Wadhwa"/>
    <s v="2022-07-12 09:59:13.232000+00:00"/>
    <s v="2022-07-14 04:45:00.006000+00:00"/>
    <m/>
    <s v="Aurangabad"/>
    <m/>
    <m/>
    <m/>
    <n v="500"/>
    <m/>
    <m/>
    <m/>
    <m/>
    <m/>
    <m/>
    <m/>
    <m/>
    <m/>
    <m/>
    <m/>
    <s v="Automotive"/>
    <m/>
    <m/>
    <m/>
    <m/>
    <m/>
    <m/>
    <m/>
    <m/>
    <m/>
    <m/>
    <m/>
    <m/>
    <s v="Deepak Yadav"/>
    <m/>
    <s v="user_FdWFezbLzkYQcGsBUsjZO25nr2poK2nRbqV47Rs5Kfm"/>
    <s v="Prateek Wadhwa"/>
    <m/>
    <m/>
    <s v="July"/>
    <s v="Cold Call"/>
    <s v="Lusha"/>
    <m/>
    <m/>
    <m/>
    <m/>
    <m/>
    <s v="2021-07-09 10:53:20.849000+00:00"/>
    <s v="2022-07-14 05:21:53.186000+00:00"/>
    <s v="WC"/>
  </r>
  <r>
    <s v="Prateek Wadhwa"/>
    <n v="5000"/>
    <s v="INR"/>
    <n v="0"/>
    <s v="7/24/22"/>
    <s v="Sales"/>
    <s v="stat_kcR4fZg7TU7jjk1jAVua3qGLRS4J5uFayEjK5j02wtv"/>
    <s v="Unqualified"/>
    <n v="0"/>
    <s v="OpportunityStatusType.Lost"/>
    <s v="cont_cydpOXMz1435boncCVrUPLYuZlX4tKKgsZWV7YOitHd"/>
    <x v="559"/>
    <s v="Sales Turnover Policy"/>
    <s v="lead_943veGFdOWRL2lfBJwkcUVCfLrTOr82JJV0qaU5cVFL"/>
    <s v="Marathwada Auto Components"/>
    <s v="Prateek Wadhwa"/>
    <s v="user_FdWFezbLzkYQcGsBUsjZO25nr2poK2nRbqV47Rs5Kfm"/>
    <s v="Prateek Wadhwa"/>
    <s v="2022-07-12 10:00:39.871000+00:00"/>
    <s v="2022-07-14 04:44:50.631000+00:00"/>
    <m/>
    <s v="Aurangabad"/>
    <m/>
    <m/>
    <m/>
    <n v="500"/>
    <m/>
    <m/>
    <m/>
    <m/>
    <m/>
    <m/>
    <m/>
    <m/>
    <m/>
    <m/>
    <m/>
    <s v="Automotive"/>
    <m/>
    <m/>
    <m/>
    <m/>
    <m/>
    <m/>
    <m/>
    <m/>
    <m/>
    <m/>
    <m/>
    <m/>
    <s v="Deepak Yadav"/>
    <m/>
    <s v="user_FdWFezbLzkYQcGsBUsjZO25nr2poK2nRbqV47Rs5Kfm"/>
    <s v="Prateek Wadhwa"/>
    <m/>
    <m/>
    <s v="July"/>
    <s v="Cold Call"/>
    <s v="Lusha"/>
    <m/>
    <m/>
    <m/>
    <m/>
    <m/>
    <s v="2021-07-09 10:53:20.849000+00:00"/>
    <s v="2022-07-14 05:21:53.186000+00:00"/>
    <s v="NON EB"/>
  </r>
  <r>
    <s v="Naveen Kumar"/>
    <n v="840000"/>
    <s v="INR"/>
    <n v="0"/>
    <s v="7/31/22"/>
    <s v="Sales"/>
    <s v="stat_kcR4fZg7TU7jjk1jAVua3qGLRS4J5uFayEjK5j02wtv"/>
    <s v="Unqualified"/>
    <n v="0"/>
    <s v="OpportunityStatusType.Lost"/>
    <s v="cont_SZLyWofp69t59G6SO6ocs810o1blQeVZ6QXgoPouzx7"/>
    <x v="560"/>
    <s v="Fresh- They want general estimate"/>
    <s v="lead_ZxJVyEqeM0cR5Y7LSaE742QBzmm1uoMu9NBtylZbBG4"/>
    <s v="Pierian"/>
    <s v="Tulika Chakra"/>
    <s v="user_N52PP2uP2VZc2gm0nhh6CNFSif4n85g1cdxoNFd9ct0"/>
    <s v="Naveen Kumar"/>
    <s v="2022-06-29 06:17:47.495000+00:00"/>
    <s v="2022-07-14 05:23:10.429000+00:00"/>
    <m/>
    <m/>
    <m/>
    <m/>
    <m/>
    <n v="240"/>
    <m/>
    <m/>
    <m/>
    <m/>
    <m/>
    <m/>
    <m/>
    <m/>
    <m/>
    <m/>
    <m/>
    <m/>
    <m/>
    <m/>
    <m/>
    <m/>
    <m/>
    <m/>
    <m/>
    <m/>
    <m/>
    <m/>
    <m/>
    <m/>
    <m/>
    <m/>
    <s v="user_2jRs4eIjwv8MozxYA1DE9MMy0FWf2gMgweg2LiJNu64"/>
    <s v="Gauri Munge"/>
    <m/>
    <m/>
    <s v="March"/>
    <s v="Gated Content"/>
    <m/>
    <m/>
    <s v="Employee Engagement Handbook"/>
    <m/>
    <m/>
    <m/>
    <s v="2022-05-13 05:04:10.016000+00:00"/>
    <s v="2022-08-10 12:45:32.909000+00:00"/>
    <s v="GTL"/>
  </r>
  <r>
    <s v="Prateek Wadhwa"/>
    <n v="5000"/>
    <s v="INR"/>
    <n v="0"/>
    <s v="7/24/22"/>
    <s v="Sales"/>
    <s v="stat_kcR4fZg7TU7jjk1jAVua3qGLRS4J5uFayEjK5j02wtv"/>
    <s v="Unqualified"/>
    <n v="0"/>
    <s v="OpportunityStatusType.Lost"/>
    <s v="cont_cydpOXMz1435boncCVrUPLYuZlX4tKKgsZWV7YOitHd"/>
    <x v="559"/>
    <s v="Burglary"/>
    <s v="lead_943veGFdOWRL2lfBJwkcUVCfLrTOr82JJV0qaU5cVFL"/>
    <s v="Marathwada Auto Components"/>
    <s v="Prateek Wadhwa"/>
    <s v="user_FdWFezbLzkYQcGsBUsjZO25nr2poK2nRbqV47Rs5Kfm"/>
    <s v="Prateek Wadhwa"/>
    <s v="2022-07-12 10:00:04.150000+00:00"/>
    <s v="2022-07-14 04:44:42.495000+00:00"/>
    <m/>
    <s v="Aurangabad"/>
    <m/>
    <m/>
    <m/>
    <n v="500"/>
    <m/>
    <m/>
    <m/>
    <m/>
    <m/>
    <m/>
    <m/>
    <m/>
    <m/>
    <m/>
    <m/>
    <s v="Automotive"/>
    <m/>
    <m/>
    <m/>
    <m/>
    <m/>
    <m/>
    <m/>
    <m/>
    <m/>
    <m/>
    <m/>
    <m/>
    <s v="Deepak Yadav"/>
    <m/>
    <s v="user_FdWFezbLzkYQcGsBUsjZO25nr2poK2nRbqV47Rs5Kfm"/>
    <s v="Prateek Wadhwa"/>
    <m/>
    <m/>
    <s v="July"/>
    <s v="Cold Call"/>
    <s v="Lusha"/>
    <m/>
    <m/>
    <m/>
    <m/>
    <m/>
    <s v="2021-07-09 10:53:20.849000+00:00"/>
    <s v="2022-07-14 05:21:53.186000+00:00"/>
    <s v="NON EB"/>
  </r>
  <r>
    <s v="Prateek Wadhwa"/>
    <n v="10000"/>
    <s v="INR"/>
    <n v="0"/>
    <s v="7/24/22"/>
    <s v="Sales"/>
    <s v="stat_kcR4fZg7TU7jjk1jAVua3qGLRS4J5uFayEjK5j02wtv"/>
    <s v="Unqualified"/>
    <n v="0"/>
    <s v="OpportunityStatusType.Lost"/>
    <s v="cont_cydpOXMz1435boncCVrUPLYuZlX4tKKgsZWV7YOitHd"/>
    <x v="559"/>
    <m/>
    <s v="lead_943veGFdOWRL2lfBJwkcUVCfLrTOr82JJV0qaU5cVFL"/>
    <s v="Marathwada Auto Components"/>
    <s v="Prateek Wadhwa"/>
    <s v="user_FdWFezbLzkYQcGsBUsjZO25nr2poK2nRbqV47Rs5Kfm"/>
    <s v="Prateek Wadhwa"/>
    <s v="2022-07-12 09:58:52.700000+00:00"/>
    <s v="2022-07-14 04:44:11.920000+00:00"/>
    <m/>
    <s v="Aurangabad"/>
    <m/>
    <m/>
    <m/>
    <n v="500"/>
    <m/>
    <m/>
    <m/>
    <m/>
    <m/>
    <m/>
    <m/>
    <m/>
    <m/>
    <m/>
    <m/>
    <s v="Automotive"/>
    <m/>
    <m/>
    <m/>
    <m/>
    <m/>
    <m/>
    <m/>
    <m/>
    <m/>
    <m/>
    <m/>
    <m/>
    <s v="Deepak Yadav"/>
    <m/>
    <s v="user_FdWFezbLzkYQcGsBUsjZO25nr2poK2nRbqV47Rs5Kfm"/>
    <s v="Prateek Wadhwa"/>
    <m/>
    <m/>
    <s v="July"/>
    <s v="Cold Call"/>
    <s v="Lusha"/>
    <m/>
    <m/>
    <m/>
    <m/>
    <m/>
    <s v="2021-07-09 10:53:20.849000+00:00"/>
    <s v="2022-07-14 05:21:53.186000+00:00"/>
    <s v="GPA"/>
  </r>
  <r>
    <s v="Prateek Wadhwa"/>
    <n v="5000"/>
    <s v="INR"/>
    <n v="0"/>
    <s v="7/24/22"/>
    <s v="Sales"/>
    <s v="stat_kcR4fZg7TU7jjk1jAVua3qGLRS4J5uFayEjK5j02wtv"/>
    <s v="Unqualified"/>
    <n v="0"/>
    <s v="OpportunityStatusType.Lost"/>
    <s v="cont_cydpOXMz1435boncCVrUPLYuZlX4tKKgsZWV7YOitHd"/>
    <x v="559"/>
    <s v="Fire"/>
    <s v="lead_943veGFdOWRL2lfBJwkcUVCfLrTOr82JJV0qaU5cVFL"/>
    <s v="Marathwada Auto Components"/>
    <s v="Prateek Wadhwa"/>
    <s v="user_FdWFezbLzkYQcGsBUsjZO25nr2poK2nRbqV47Rs5Kfm"/>
    <s v="Prateek Wadhwa"/>
    <s v="2022-07-12 09:59:41.541000+00:00"/>
    <s v="2022-07-14 04:44:30.998000+00:00"/>
    <m/>
    <s v="Aurangabad"/>
    <m/>
    <m/>
    <m/>
    <n v="500"/>
    <m/>
    <m/>
    <m/>
    <m/>
    <m/>
    <m/>
    <m/>
    <m/>
    <m/>
    <m/>
    <m/>
    <s v="Automotive"/>
    <m/>
    <m/>
    <m/>
    <m/>
    <m/>
    <m/>
    <m/>
    <m/>
    <m/>
    <m/>
    <m/>
    <m/>
    <s v="Deepak Yadav"/>
    <m/>
    <s v="user_FdWFezbLzkYQcGsBUsjZO25nr2poK2nRbqV47Rs5Kfm"/>
    <s v="Prateek Wadhwa"/>
    <m/>
    <m/>
    <s v="July"/>
    <s v="Cold Call"/>
    <s v="Lusha"/>
    <m/>
    <m/>
    <m/>
    <m/>
    <m/>
    <s v="2021-07-09 10:53:20.849000+00:00"/>
    <s v="2022-07-14 05:21:53.186000+00:00"/>
    <s v="NON EB"/>
  </r>
  <r>
    <s v="Ankur Gaurav"/>
    <n v="2000000"/>
    <s v="INR"/>
    <n v="0"/>
    <s v="7/31/22"/>
    <s v="Sales"/>
    <s v="stat_kcR4fZg7TU7jjk1jAVua3qGLRS4J5uFayEjK5j02wtv"/>
    <s v="Unqualified"/>
    <n v="0"/>
    <s v="OpportunityStatusType.Lost"/>
    <m/>
    <x v="1"/>
    <s v="GMC-Fresh"/>
    <s v="lead_qoGMGVmZztPdXqQrtivPFO5HWSW3kDPXMBfWJUmPw1y"/>
    <s v="Narayana Group"/>
    <s v="Bharti Bankey"/>
    <s v="user_srg8vKhTH4Op816Ys9oZfFwLDukscRfgPrYZnVvwv0c"/>
    <s v="Ankur Gaurav"/>
    <s v="2022-06-17 06:29:58.403000+00:00"/>
    <s v="2022-07-14 04:12:25.568000+00:00"/>
    <m/>
    <s v="Bangalore"/>
    <m/>
    <s v="2022-06-16 11:19:02+00:00"/>
    <m/>
    <n v="300"/>
    <m/>
    <m/>
    <m/>
    <m/>
    <m/>
    <m/>
    <m/>
    <s v="PAID_SEARCH"/>
    <m/>
    <m/>
    <m/>
    <m/>
    <m/>
    <m/>
    <m/>
    <m/>
    <m/>
    <m/>
    <m/>
    <m/>
    <m/>
    <m/>
    <m/>
    <m/>
    <m/>
    <m/>
    <s v="user_aM3WaaSUQQmaNnsm9l2FQRVWUEr8RN2ZdXzsuQUalQ3"/>
    <s v="Bharti Bankey"/>
    <m/>
    <m/>
    <s v="August"/>
    <s v="Inbound"/>
    <s v="Inbound via website"/>
    <m/>
    <s v="Employee Count 200"/>
    <m/>
    <m/>
    <m/>
    <s v="2022-06-16 11:21:53.381000+00:00"/>
    <s v="2022-09-02 11:06:39.243000+00:00"/>
    <m/>
  </r>
  <r>
    <s v="Prateek Wadhwa"/>
    <n v="500000"/>
    <s v="INR"/>
    <n v="0"/>
    <s v="7/24/22"/>
    <s v="Sales"/>
    <s v="stat_kcR4fZg7TU7jjk1jAVua3qGLRS4J5uFayEjK5j02wtv"/>
    <s v="Unqualified"/>
    <n v="0"/>
    <s v="OpportunityStatusType.Lost"/>
    <s v="cont_cydpOXMz1435boncCVrUPLYuZlX4tKKgsZWV7YOitHd"/>
    <x v="559"/>
    <m/>
    <s v="lead_943veGFdOWRL2lfBJwkcUVCfLrTOr82JJV0qaU5cVFL"/>
    <s v="Marathwada Auto Components"/>
    <s v="Prateek Wadhwa"/>
    <s v="user_FdWFezbLzkYQcGsBUsjZO25nr2poK2nRbqV47Rs5Kfm"/>
    <s v="Prateek Wadhwa"/>
    <s v="2022-07-12 09:58:30.046000+00:00"/>
    <s v="2022-07-14 04:44:01.409000+00:00"/>
    <m/>
    <s v="Aurangabad"/>
    <m/>
    <m/>
    <m/>
    <n v="500"/>
    <m/>
    <m/>
    <m/>
    <m/>
    <m/>
    <m/>
    <m/>
    <m/>
    <m/>
    <m/>
    <m/>
    <s v="Automotive"/>
    <m/>
    <m/>
    <m/>
    <m/>
    <m/>
    <m/>
    <m/>
    <m/>
    <m/>
    <m/>
    <m/>
    <m/>
    <s v="Deepak Yadav"/>
    <m/>
    <s v="user_FdWFezbLzkYQcGsBUsjZO25nr2poK2nRbqV47Rs5Kfm"/>
    <s v="Prateek Wadhwa"/>
    <m/>
    <m/>
    <s v="July"/>
    <s v="Cold Call"/>
    <s v="Lusha"/>
    <m/>
    <m/>
    <m/>
    <m/>
    <m/>
    <s v="2021-07-09 10:53:20.849000+00:00"/>
    <s v="2022-07-14 05:21:53.186000+00:00"/>
    <s v="GMC"/>
  </r>
  <r>
    <s v="Manish Balpande"/>
    <n v="900000"/>
    <s v="INR"/>
    <n v="0"/>
    <s v="7/22/22"/>
    <s v="Sales"/>
    <s v="stat_kcR4fZg7TU7jjk1jAVua3qGLRS4J5uFayEjK5j02wtv"/>
    <s v="Unqualified"/>
    <n v="0"/>
    <s v="OpportunityStatusType.Lost"/>
    <s v="cont_bpI83vCK6QXTjdivT1rB5tsUSfY3H36Km4dceMUcIfS"/>
    <x v="561"/>
    <s v="GTLI Renewal"/>
    <s v="lead_2Ttj1S5acBnYOo52VpE60kPheAujmfqX1j4vvzDjH9H"/>
    <s v="Aera Technology"/>
    <s v="Trupti Suryavanshi"/>
    <s v="user_8jx3L2CDfrbzNnwYUv6Plfha6VxaSGsqcbTXR3sIBZi"/>
    <s v="Manish Balpande"/>
    <s v="2022-07-07 06:57:09.743000+00:00"/>
    <s v="2022-07-14 04:10:18.076000+00:00"/>
    <m/>
    <s v="Pune"/>
    <m/>
    <s v="2021-06-29 12:04:10+00:00"/>
    <m/>
    <n v="194"/>
    <m/>
    <m/>
    <m/>
    <m/>
    <m/>
    <m/>
    <m/>
    <m/>
    <m/>
    <m/>
    <m/>
    <s v="IT Services &amp; IT Consulting"/>
    <m/>
    <m/>
    <m/>
    <m/>
    <m/>
    <m/>
    <m/>
    <m/>
    <m/>
    <m/>
    <m/>
    <m/>
    <s v="Aniket Vahile"/>
    <m/>
    <s v="user_L8E6IFhq6UCzKLHa45LUUTZCznDuyDwFrGaEp9DXiUM"/>
    <s v="Trupti Suryavanshi"/>
    <m/>
    <m/>
    <s v="July"/>
    <s v="Existing Account; Inbound"/>
    <s v="Inbound via website"/>
    <m/>
    <s v="Employee Count 50"/>
    <m/>
    <m/>
    <m/>
    <s v="2020-12-06 09:47:15.914000+00:00"/>
    <s v="2022-09-16 10:47:30.990000+00:00"/>
    <s v="GTL"/>
  </r>
  <r>
    <s v="Manish Balpande"/>
    <n v="2800000"/>
    <s v="INR"/>
    <n v="0"/>
    <s v="7/19/22"/>
    <s v="Sales"/>
    <s v="stat_kcR4fZg7TU7jjk1jAVua3qGLRS4J5uFayEjK5j02wtv"/>
    <s v="Unqualified"/>
    <n v="0"/>
    <s v="OpportunityStatusType.Lost"/>
    <s v="cont_bpI83vCK6QXTjdivT1rB5tsUSfY3H36Km4dceMUcIfS"/>
    <x v="561"/>
    <s v="GMC renewal"/>
    <s v="lead_2Ttj1S5acBnYOo52VpE60kPheAujmfqX1j4vvzDjH9H"/>
    <s v="Aera Technology"/>
    <s v="Trupti Suryavanshi"/>
    <s v="user_8jx3L2CDfrbzNnwYUv6Plfha6VxaSGsqcbTXR3sIBZi"/>
    <s v="Manish Balpande"/>
    <s v="2022-07-07 06:56:34.729000+00:00"/>
    <s v="2022-07-14 04:10:08.100000+00:00"/>
    <m/>
    <s v="Pune"/>
    <m/>
    <s v="2021-06-29 12:04:10+00:00"/>
    <m/>
    <n v="194"/>
    <m/>
    <m/>
    <m/>
    <m/>
    <m/>
    <m/>
    <m/>
    <m/>
    <m/>
    <m/>
    <m/>
    <s v="IT Services &amp; IT Consulting"/>
    <m/>
    <m/>
    <m/>
    <m/>
    <m/>
    <m/>
    <m/>
    <m/>
    <m/>
    <m/>
    <m/>
    <m/>
    <s v="Aniket Vahile"/>
    <m/>
    <s v="user_L8E6IFhq6UCzKLHa45LUUTZCznDuyDwFrGaEp9DXiUM"/>
    <s v="Trupti Suryavanshi"/>
    <m/>
    <m/>
    <s v="July"/>
    <s v="Existing Account; Inbound"/>
    <s v="Inbound via website"/>
    <m/>
    <s v="Employee Count 50"/>
    <m/>
    <m/>
    <m/>
    <s v="2020-12-06 09:47:15.914000+00:00"/>
    <s v="2022-09-16 10:47:30.990000+00:00"/>
    <s v="GMC"/>
  </r>
  <r>
    <s v="Prasoon Mishra"/>
    <n v="2500000"/>
    <s v="INR"/>
    <n v="0"/>
    <d v="2022-12-07T00:00:00"/>
    <s v="Sales"/>
    <s v="stat_1hn9nRJaLbI53NxPuSQgo90kRpbpKsFlwN4oEGNUTdO"/>
    <s v="Lost"/>
    <n v="0"/>
    <s v="OpportunityStatusType.Lost"/>
    <m/>
    <x v="1"/>
    <s v="GMC"/>
    <s v="lead_nTOKey27aUEaNDRJd4JoX8ma6LulQTbSKTyICcOMU9A"/>
    <s v="Imaging EndPoints"/>
    <s v="Bharti Bankey"/>
    <s v="user_RYbBTp8BVWNa7ppiOz6QVJMGK0exHsFmc5uCLn34ODZ"/>
    <s v="Prasoon Mishra"/>
    <s v="2022-03-07 11:13:25.789000+00:00"/>
    <s v="2022-07-13 17:13:40.596000+00:00"/>
    <m/>
    <s v="Hyderabad"/>
    <m/>
    <s v="2022-02-23 14:03:56+00:00"/>
    <m/>
    <n v="200"/>
    <m/>
    <m/>
    <m/>
    <m/>
    <m/>
    <m/>
    <m/>
    <s v="DIRECT_TRAFFIC"/>
    <m/>
    <m/>
    <m/>
    <m/>
    <m/>
    <m/>
    <m/>
    <m/>
    <m/>
    <m/>
    <m/>
    <m/>
    <m/>
    <m/>
    <m/>
    <m/>
    <m/>
    <m/>
    <s v="user_aM3WaaSUQQmaNnsm9l2FQRVWUEr8RN2ZdXzsuQUalQ3"/>
    <s v="Bharti Bankey"/>
    <m/>
    <m/>
    <s v="July"/>
    <s v="Inbound"/>
    <s v="Inbound via website"/>
    <m/>
    <s v="Employee Count 200"/>
    <m/>
    <m/>
    <m/>
    <s v="2022-02-23 14:04:21.978000+00:00"/>
    <s v="2022-07-13 17:13:40.625000+00:00"/>
    <m/>
  </r>
  <r>
    <s v="Mayur Gadiyar"/>
    <n v="400000"/>
    <s v="INR"/>
    <n v="0"/>
    <s v="8/31/22"/>
    <s v="Sales"/>
    <s v="stat_kcR4fZg7TU7jjk1jAVua3qGLRS4J5uFayEjK5j02wtv"/>
    <s v="Unqualified"/>
    <n v="0"/>
    <s v="OpportunityStatusType.Lost"/>
    <m/>
    <x v="1"/>
    <s v="Client said we are not shortlisted as a broker"/>
    <s v="lead_i51uc4jjLZ9uNEUteXSUEFifz2rnB01zTHMzYJF5bjQ"/>
    <s v="Inspirisys"/>
    <s v="Kanchan Kothari"/>
    <s v="user_bdUPAGjcS7p6513So3N4g3aWNS5HuBuVJi7bvCPAsLt"/>
    <s v="Mayur Gadiyar"/>
    <s v="2022-07-11 11:41:24.874000+00:00"/>
    <s v="2022-07-13 15:02:32.322000+00:00"/>
    <m/>
    <s v="Mumbai"/>
    <m/>
    <m/>
    <m/>
    <m/>
    <m/>
    <m/>
    <m/>
    <m/>
    <m/>
    <m/>
    <m/>
    <s v="PAID_SOCIAL"/>
    <m/>
    <m/>
    <m/>
    <s v="Professional Services"/>
    <m/>
    <m/>
    <m/>
    <m/>
    <m/>
    <m/>
    <m/>
    <m/>
    <m/>
    <m/>
    <m/>
    <m/>
    <m/>
    <m/>
    <s v="user_bdUPAGjcS7p6513So3N4g3aWNS5HuBuVJi7bvCPAsLt"/>
    <s v="Mayur Gadiyar"/>
    <m/>
    <m/>
    <s v="July"/>
    <s v="Gated Content"/>
    <m/>
    <m/>
    <s v="Employee Engagement Handbook"/>
    <m/>
    <m/>
    <m/>
    <s v="2022-06-10 06:39:32.116000+00:00"/>
    <s v="2022-09-30 10:12:27.230000+00:00"/>
    <s v="GMC"/>
  </r>
  <r>
    <s v="Mayur Gadiyar"/>
    <n v="100000"/>
    <s v="INR"/>
    <n v="0"/>
    <d v="2022-01-08T00:00:00"/>
    <s v="Sales"/>
    <s v="stat_kcR4fZg7TU7jjk1jAVua3qGLRS4J5uFayEjK5j02wtv"/>
    <s v="Unqualified"/>
    <n v="0"/>
    <s v="OpportunityStatusType.Lost"/>
    <s v="cont_QzYQ22m1Dp2phFnwfOmbwVn2pJZdDD3kBFDNgp1u7At"/>
    <x v="562"/>
    <s v="GPA"/>
    <s v="lead_MklQDLHtMxB0neHK6TWefbwKbc5YHtSEVCSfmxxR2Ab"/>
    <s v="Sterling and Wilson"/>
    <s v="Mayur Gadiyar"/>
    <s v="user_bdUPAGjcS7p6513So3N4g3aWNS5HuBuVJi7bvCPAsLt"/>
    <s v="Mayur Gadiyar"/>
    <s v="2022-05-05 09:56:42.285000+00:00"/>
    <s v="2022-07-13 14:54:01.005000+00:00"/>
    <m/>
    <s v="Mumbai"/>
    <m/>
    <m/>
    <m/>
    <n v="400"/>
    <m/>
    <m/>
    <m/>
    <m/>
    <m/>
    <m/>
    <m/>
    <m/>
    <m/>
    <m/>
    <m/>
    <s v="Manufacturing"/>
    <m/>
    <m/>
    <m/>
    <m/>
    <m/>
    <m/>
    <m/>
    <m/>
    <m/>
    <m/>
    <m/>
    <m/>
    <m/>
    <m/>
    <s v="user_bdUPAGjcS7p6513So3N4g3aWNS5HuBuVJi7bvCPAsLt"/>
    <s v="Mayur Gadiyar"/>
    <m/>
    <m/>
    <s v="June; May"/>
    <s v="Cold Call"/>
    <m/>
    <m/>
    <m/>
    <m/>
    <m/>
    <m/>
    <s v="2021-11-17 01:29:55.309000+00:00"/>
    <s v="2022-08-11 05:28:52.848000+00:00"/>
    <s v="GPA"/>
  </r>
  <r>
    <s v="Mayur Gadiyar"/>
    <n v="500000"/>
    <s v="INR"/>
    <n v="0"/>
    <s v="7/31/22"/>
    <s v="Sales"/>
    <s v="stat_kcR4fZg7TU7jjk1jAVua3qGLRS4J5uFayEjK5j02wtv"/>
    <s v="Unqualified"/>
    <n v="0"/>
    <s v="OpportunityStatusType.Lost"/>
    <m/>
    <x v="1"/>
    <s v="GMC"/>
    <s v="lead_BjHcWFZPfNifAfkocGoUZXFtxb1wfQRQLzfK8G2kMMP"/>
    <s v="Mangalam Placement"/>
    <s v="Mayur Gadiyar"/>
    <s v="user_bdUPAGjcS7p6513So3N4g3aWNS5HuBuVJi7bvCPAsLt"/>
    <s v="Mayur Gadiyar"/>
    <s v="2022-05-16 08:41:18.615000+00:00"/>
    <s v="2022-07-13 14:55:18.668000+00:00"/>
    <m/>
    <s v="Mumbai"/>
    <m/>
    <m/>
    <m/>
    <n v="118"/>
    <m/>
    <m/>
    <m/>
    <m/>
    <m/>
    <m/>
    <m/>
    <m/>
    <m/>
    <m/>
    <m/>
    <s v="HR / Staffing / Recruitment"/>
    <m/>
    <m/>
    <m/>
    <m/>
    <m/>
    <m/>
    <m/>
    <m/>
    <m/>
    <m/>
    <m/>
    <m/>
    <s v="Mrunmay Jalgaonkar"/>
    <m/>
    <s v="user_2YgShwgjLNI4FjAqgE9PtKsdIaGh919JGcFG919fe5B"/>
    <s v="Satyam Tiwari"/>
    <m/>
    <m/>
    <m/>
    <s v="Cold Call"/>
    <m/>
    <m/>
    <m/>
    <m/>
    <m/>
    <m/>
    <s v="2022-05-10 10:08:56.741000+00:00"/>
    <s v="2022-09-08 09:25:35.267000+00:00"/>
    <s v="GMC"/>
  </r>
  <r>
    <s v="Mayur Gadiyar"/>
    <n v="600000"/>
    <s v="INR"/>
    <n v="0"/>
    <s v="9/30/22"/>
    <s v="Sales"/>
    <s v="stat_kcR4fZg7TU7jjk1jAVua3qGLRS4J5uFayEjK5j02wtv"/>
    <s v="Unqualified"/>
    <n v="0"/>
    <s v="OpportunityStatusType.Lost"/>
    <s v="cont_93mJMUsXKoM3w8VpO6iBQkjd1AydjNKmx2u7sbjgLP6"/>
    <x v="563"/>
    <s v="GMC"/>
    <s v="lead_KZqTPx4rnqzuIIMbxUzHXDcNfXIKgHpxEYbJ7SwrSG9"/>
    <s v="SHRI L G HARIA MULTIPURPOSE SCHOOL"/>
    <s v="Mayur Gadiyar"/>
    <s v="user_bdUPAGjcS7p6513So3N4g3aWNS5HuBuVJi7bvCPAsLt"/>
    <s v="Mayur Gadiyar"/>
    <s v="2022-06-09 06:37:29.468000+00:00"/>
    <s v="2022-07-13 14:54:51.733000+00:00"/>
    <m/>
    <s v="Vapi"/>
    <m/>
    <m/>
    <m/>
    <n v="102"/>
    <m/>
    <m/>
    <m/>
    <m/>
    <m/>
    <m/>
    <m/>
    <m/>
    <m/>
    <m/>
    <m/>
    <s v="Education"/>
    <m/>
    <m/>
    <m/>
    <m/>
    <m/>
    <m/>
    <m/>
    <m/>
    <m/>
    <m/>
    <m/>
    <m/>
    <s v="Jitin Gopi"/>
    <m/>
    <s v="user_bdUPAGjcS7p6513So3N4g3aWNS5HuBuVJi7bvCPAsLt"/>
    <s v="Mayur Gadiyar"/>
    <m/>
    <m/>
    <s v="September"/>
    <s v="Cold Call"/>
    <m/>
    <m/>
    <m/>
    <m/>
    <m/>
    <m/>
    <s v="2021-06-22 07:15:34.821000+00:00"/>
    <s v="2022-09-30 10:12:26.863000+00:00"/>
    <s v="GMC"/>
  </r>
  <r>
    <s v="Mayur Gadiyar"/>
    <n v="1500000"/>
    <s v="INR"/>
    <n v="0"/>
    <s v="7/31/22"/>
    <s v="Sales"/>
    <s v="stat_kcR4fZg7TU7jjk1jAVua3qGLRS4J5uFayEjK5j02wtv"/>
    <s v="Unqualified"/>
    <n v="0"/>
    <s v="OpportunityStatusType.Lost"/>
    <s v="cont_VsaY9gBW9t0VcMsd6vUGNCz3skTHm50Gj3KFeQhfczz"/>
    <x v="564"/>
    <s v="GMC"/>
    <s v="lead_prWclS2wYZQVNjHuM0b9usEoYfXqNdkwOPiBoN0xbCl"/>
    <s v="Mailhem"/>
    <s v="Mayur Gadiyar"/>
    <s v="user_bdUPAGjcS7p6513So3N4g3aWNS5HuBuVJi7bvCPAsLt"/>
    <s v="Mayur Gadiyar"/>
    <s v="2022-06-09 06:51:30.240000+00:00"/>
    <s v="2022-07-13 14:50:00.454000+00:00"/>
    <m/>
    <s v="Pune"/>
    <m/>
    <s v="2021-05-08 15:00:04+00:00"/>
    <m/>
    <n v="300"/>
    <m/>
    <m/>
    <m/>
    <m/>
    <m/>
    <m/>
    <m/>
    <m/>
    <m/>
    <m/>
    <m/>
    <m/>
    <m/>
    <m/>
    <m/>
    <m/>
    <m/>
    <m/>
    <m/>
    <m/>
    <m/>
    <m/>
    <m/>
    <m/>
    <m/>
    <m/>
    <s v="user_bdUPAGjcS7p6513So3N4g3aWNS5HuBuVJi7bvCPAsLt"/>
    <s v="Mayur Gadiyar"/>
    <m/>
    <m/>
    <s v="July"/>
    <s v="Gated Content; Inbound"/>
    <s v="Inbound via website"/>
    <m/>
    <s v="Employee Count 5"/>
    <m/>
    <m/>
    <m/>
    <s v="2020-12-06 09:49:36.878000+00:00"/>
    <s v="2022-09-30 10:12:21.792000+00:00"/>
    <s v="GMC"/>
  </r>
  <r>
    <s v="Prateek Wadhwa"/>
    <n v="500000"/>
    <s v="INR"/>
    <n v="0"/>
    <s v="7/30/22"/>
    <s v="Sales"/>
    <s v="stat_kcR4fZg7TU7jjk1jAVua3qGLRS4J5uFayEjK5j02wtv"/>
    <s v="Unqualified"/>
    <n v="0"/>
    <s v="OpportunityStatusType.Lost"/>
    <s v="cont_NNcuur9Xp2XCGMmMcVb5vBbFQoq8Oo1MzBWqfovQURM"/>
    <x v="565"/>
    <m/>
    <s v="lead_rJkzB9zwn7c3ArqNXXWAtGOS04JheIBLDjFFbeccBAE"/>
    <s v="ITT Digital(Fresh)"/>
    <s v="Prateek Wadhwa"/>
    <s v="user_FdWFezbLzkYQcGsBUsjZO25nr2poK2nRbqV47Rs5Kfm"/>
    <s v="Prateek Wadhwa"/>
    <s v="2022-06-22 12:25:12.553000+00:00"/>
    <s v="2022-07-13 14:31:18.242000+00:00"/>
    <m/>
    <s v="Bangalore"/>
    <m/>
    <m/>
    <m/>
    <n v="90"/>
    <m/>
    <m/>
    <m/>
    <m/>
    <m/>
    <m/>
    <m/>
    <m/>
    <m/>
    <m/>
    <m/>
    <s v="IT Services &amp; IT Consulting"/>
    <m/>
    <m/>
    <m/>
    <m/>
    <m/>
    <m/>
    <m/>
    <m/>
    <m/>
    <m/>
    <m/>
    <m/>
    <s v="Jitin Gopi"/>
    <m/>
    <s v="user_FdWFezbLzkYQcGsBUsjZO25nr2poK2nRbqV47Rs5Kfm"/>
    <s v="Prateek Wadhwa"/>
    <m/>
    <m/>
    <m/>
    <s v="Gated Content"/>
    <m/>
    <m/>
    <s v="Employee Engagement Calendar"/>
    <m/>
    <m/>
    <m/>
    <s v="2022-06-20 02:22:21.725000+00:00"/>
    <s v="2022-09-16 11:24:18.587000+00:00"/>
    <m/>
  </r>
  <r>
    <s v="Prateek Wadhwa"/>
    <n v="50000"/>
    <s v="INR"/>
    <n v="0"/>
    <s v="7/30/22"/>
    <s v="Sales"/>
    <s v="stat_kcR4fZg7TU7jjk1jAVua3qGLRS4J5uFayEjK5j02wtv"/>
    <s v="Unqualified"/>
    <n v="0"/>
    <s v="OpportunityStatusType.Lost"/>
    <s v="cont_NNcuur9Xp2XCGMmMcVb5vBbFQoq8Oo1MzBWqfovQURM"/>
    <x v="565"/>
    <m/>
    <s v="lead_rJkzB9zwn7c3ArqNXXWAtGOS04JheIBLDjFFbeccBAE"/>
    <s v="ITT Digital(Fresh)"/>
    <s v="Prateek Wadhwa"/>
    <s v="user_FdWFezbLzkYQcGsBUsjZO25nr2poK2nRbqV47Rs5Kfm"/>
    <s v="Prateek Wadhwa"/>
    <s v="2022-06-22 12:25:40.657000+00:00"/>
    <s v="2022-07-13 14:31:24.131000+00:00"/>
    <m/>
    <s v="Bangalore"/>
    <m/>
    <m/>
    <m/>
    <n v="90"/>
    <m/>
    <m/>
    <m/>
    <m/>
    <m/>
    <m/>
    <m/>
    <m/>
    <m/>
    <m/>
    <m/>
    <s v="IT Services &amp; IT Consulting"/>
    <m/>
    <m/>
    <m/>
    <m/>
    <m/>
    <m/>
    <m/>
    <m/>
    <m/>
    <m/>
    <m/>
    <m/>
    <s v="Jitin Gopi"/>
    <m/>
    <s v="user_FdWFezbLzkYQcGsBUsjZO25nr2poK2nRbqV47Rs5Kfm"/>
    <s v="Prateek Wadhwa"/>
    <m/>
    <m/>
    <m/>
    <s v="Gated Content"/>
    <m/>
    <m/>
    <s v="Employee Engagement Calendar"/>
    <m/>
    <m/>
    <m/>
    <s v="2022-06-20 02:22:21.725000+00:00"/>
    <s v="2022-09-16 11:24:18.587000+00:00"/>
    <s v="GPA"/>
  </r>
  <r>
    <s v="Prateek Wadhwa"/>
    <n v="10000"/>
    <s v="INR"/>
    <n v="0"/>
    <s v="7/20/22"/>
    <s v="Sales"/>
    <s v="stat_kcR4fZg7TU7jjk1jAVua3qGLRS4J5uFayEjK5j02wtv"/>
    <s v="Unqualified"/>
    <n v="0"/>
    <s v="OpportunityStatusType.Lost"/>
    <s v="cont_P9RkDBZOSLNRgkTfyei5b9CROekXnSelXv9QqtyRbfu"/>
    <x v="566"/>
    <m/>
    <s v="lead_VZg56lVqq8XgGwhyk7Q6HNCIRJACpsH3869sbjdqk6s"/>
    <s v="UTTAM TOOLS INDIA"/>
    <s v="Prateek Wadhwa"/>
    <s v="user_FdWFezbLzkYQcGsBUsjZO25nr2poK2nRbqV47Rs5Kfm"/>
    <s v="Prateek Wadhwa"/>
    <s v="2022-07-04 09:46:44.925000+00:00"/>
    <s v="2022-07-13 14:29:13.380000+00:00"/>
    <m/>
    <s v="Pune"/>
    <m/>
    <m/>
    <m/>
    <n v="75"/>
    <m/>
    <m/>
    <m/>
    <m/>
    <m/>
    <m/>
    <m/>
    <s v="PAID_SOCIAL"/>
    <m/>
    <m/>
    <m/>
    <s v="Manufacturing"/>
    <m/>
    <m/>
    <m/>
    <m/>
    <m/>
    <m/>
    <m/>
    <m/>
    <m/>
    <m/>
    <m/>
    <m/>
    <m/>
    <m/>
    <s v="user_FdWFezbLzkYQcGsBUsjZO25nr2poK2nRbqV47Rs5Kfm"/>
    <s v="Prateek Wadhwa"/>
    <m/>
    <m/>
    <s v="July"/>
    <s v="Gated Content"/>
    <m/>
    <m/>
    <s v="Employee Engagement Handbook"/>
    <m/>
    <m/>
    <m/>
    <s v="2022-05-26 10:09:35.478000+00:00"/>
    <s v="2022-08-27 07:39:27.648000+00:00"/>
    <s v="WC"/>
  </r>
  <r>
    <s v="Prateek Wadhwa"/>
    <n v="70000"/>
    <s v="INR"/>
    <n v="0"/>
    <d v="2022-05-07T00:00:00"/>
    <s v="Sales"/>
    <s v="stat_kcR4fZg7TU7jjk1jAVua3qGLRS4J5uFayEjK5j02wtv"/>
    <s v="Unqualified"/>
    <n v="0"/>
    <s v="OpportunityStatusType.Lost"/>
    <s v="cont_xLU79i7Dj6rKjPa2Ogn5dVuZkRdDzDabqeWlUwJYn3m"/>
    <x v="567"/>
    <s v="GMC"/>
    <s v="lead_hr7zCqyRMWjSCQxNCZqevSApIg8kp0D8cnBJoKtqfPR"/>
    <s v="PRGE(Fresh)"/>
    <s v="Prateek Wadhwa"/>
    <s v="user_FdWFezbLzkYQcGsBUsjZO25nr2poK2nRbqV47Rs5Kfm"/>
    <s v="Prateek Wadhwa"/>
    <s v="2022-04-21 07:22:06.035000+00:00"/>
    <s v="2022-07-13 14:29:37.586000+00:00"/>
    <m/>
    <m/>
    <m/>
    <s v="2022-04-08 05:19:54+00:00"/>
    <m/>
    <n v="25"/>
    <m/>
    <m/>
    <m/>
    <m/>
    <m/>
    <m/>
    <m/>
    <s v="ORGANIC_SEARCH"/>
    <m/>
    <m/>
    <m/>
    <m/>
    <m/>
    <m/>
    <m/>
    <m/>
    <m/>
    <m/>
    <m/>
    <m/>
    <m/>
    <m/>
    <m/>
    <m/>
    <m/>
    <m/>
    <s v="user_FdWFezbLzkYQcGsBUsjZO25nr2poK2nRbqV47Rs5Kfm"/>
    <s v="Prateek Wadhwa"/>
    <m/>
    <m/>
    <s v="June"/>
    <s v="Inbound"/>
    <s v="Inbound via website"/>
    <m/>
    <s v="Employee Count 25"/>
    <m/>
    <m/>
    <m/>
    <s v="2022-04-08 05:23:04.886000+00:00"/>
    <s v="2022-07-13 14:29:37.642000+00:00"/>
    <s v="GMC"/>
  </r>
  <r>
    <s v="Prateek Wadhwa"/>
    <n v="100000"/>
    <s v="INR"/>
    <n v="0"/>
    <s v="7/20/22"/>
    <s v="Sales"/>
    <s v="stat_kcR4fZg7TU7jjk1jAVua3qGLRS4J5uFayEjK5j02wtv"/>
    <s v="Unqualified"/>
    <n v="0"/>
    <s v="OpportunityStatusType.Lost"/>
    <s v="cont_P9RkDBZOSLNRgkTfyei5b9CROekXnSelXv9QqtyRbfu"/>
    <x v="566"/>
    <m/>
    <s v="lead_VZg56lVqq8XgGwhyk7Q6HNCIRJACpsH3869sbjdqk6s"/>
    <s v="UTTAM TOOLS INDIA"/>
    <s v="Prateek Wadhwa"/>
    <s v="user_FdWFezbLzkYQcGsBUsjZO25nr2poK2nRbqV47Rs5Kfm"/>
    <s v="Prateek Wadhwa"/>
    <s v="2022-07-04 09:46:25.712000+00:00"/>
    <s v="2022-07-13 14:29:06.211000+00:00"/>
    <m/>
    <s v="Pune"/>
    <m/>
    <m/>
    <m/>
    <n v="75"/>
    <m/>
    <m/>
    <m/>
    <m/>
    <m/>
    <m/>
    <m/>
    <s v="PAID_SOCIAL"/>
    <m/>
    <m/>
    <m/>
    <s v="Manufacturing"/>
    <m/>
    <m/>
    <m/>
    <m/>
    <m/>
    <m/>
    <m/>
    <m/>
    <m/>
    <m/>
    <m/>
    <m/>
    <m/>
    <m/>
    <s v="user_FdWFezbLzkYQcGsBUsjZO25nr2poK2nRbqV47Rs5Kfm"/>
    <s v="Prateek Wadhwa"/>
    <m/>
    <m/>
    <s v="July"/>
    <s v="Gated Content"/>
    <m/>
    <m/>
    <s v="Employee Engagement Handbook"/>
    <m/>
    <m/>
    <m/>
    <s v="2022-05-26 10:09:35.478000+00:00"/>
    <s v="2022-08-27 07:39:27.648000+00:00"/>
    <s v="GMC"/>
  </r>
  <r>
    <s v="Prateek Wadhwa"/>
    <n v="20000"/>
    <s v="INR"/>
    <n v="0"/>
    <s v="7/31/22"/>
    <s v="Sales"/>
    <s v="stat_kcR4fZg7TU7jjk1jAVua3qGLRS4J5uFayEjK5j02wtv"/>
    <s v="Unqualified"/>
    <n v="0"/>
    <s v="OpportunityStatusType.Lost"/>
    <s v="cont_oluAK3vPFQRM7NKkdIVKycCM8MA381QHiq9tDzgAGUb"/>
    <x v="568"/>
    <s v="Fresh"/>
    <s v="lead_MsqbGER4WJndviJeMpKyFH839CWAJOXsa3HMAtX3aUp"/>
    <s v="Advenza (Fresh)"/>
    <s v="Prateek Wadhwa"/>
    <s v="user_FdWFezbLzkYQcGsBUsjZO25nr2poK2nRbqV47Rs5Kfm"/>
    <s v="Prateek Wadhwa"/>
    <s v="2022-05-10 05:42:44.192000+00:00"/>
    <s v="2022-07-13 14:27:38.848000+00:00"/>
    <m/>
    <s v="Mumbai"/>
    <m/>
    <m/>
    <m/>
    <n v="150"/>
    <m/>
    <m/>
    <m/>
    <m/>
    <m/>
    <m/>
    <m/>
    <m/>
    <m/>
    <m/>
    <m/>
    <m/>
    <m/>
    <m/>
    <m/>
    <m/>
    <m/>
    <m/>
    <m/>
    <m/>
    <m/>
    <m/>
    <m/>
    <m/>
    <m/>
    <m/>
    <s v="user_FdWFezbLzkYQcGsBUsjZO25nr2poK2nRbqV47Rs5Kfm"/>
    <s v="Prateek Wadhwa"/>
    <m/>
    <m/>
    <m/>
    <s v="Gated Content"/>
    <m/>
    <m/>
    <s v="Employee Engagement Handbook"/>
    <m/>
    <m/>
    <m/>
    <s v="2022-05-01 18:16:19.682000+00:00"/>
    <s v="2022-08-04 12:01:49.918000+00:00"/>
    <s v="GPA"/>
  </r>
  <r>
    <s v="Prateek Wadhwa"/>
    <n v="10000"/>
    <s v="INR"/>
    <n v="0"/>
    <s v="7/31/22"/>
    <s v="Sales"/>
    <s v="stat_kcR4fZg7TU7jjk1jAVua3qGLRS4J5uFayEjK5j02wtv"/>
    <s v="Unqualified"/>
    <n v="0"/>
    <s v="OpportunityStatusType.Lost"/>
    <s v="cont_oluAK3vPFQRM7NKkdIVKycCM8MA381QHiq9tDzgAGUb"/>
    <x v="568"/>
    <s v="Fresh"/>
    <s v="lead_MsqbGER4WJndviJeMpKyFH839CWAJOXsa3HMAtX3aUp"/>
    <s v="Advenza (Fresh)"/>
    <s v="Prateek Wadhwa"/>
    <s v="user_FdWFezbLzkYQcGsBUsjZO25nr2poK2nRbqV47Rs5Kfm"/>
    <s v="Prateek Wadhwa"/>
    <s v="2022-05-10 05:43:04.385000+00:00"/>
    <s v="2022-07-13 14:27:45.293000+00:00"/>
    <m/>
    <s v="Mumbai"/>
    <m/>
    <m/>
    <m/>
    <n v="150"/>
    <m/>
    <m/>
    <m/>
    <m/>
    <m/>
    <m/>
    <m/>
    <m/>
    <m/>
    <m/>
    <m/>
    <m/>
    <m/>
    <m/>
    <m/>
    <m/>
    <m/>
    <m/>
    <m/>
    <m/>
    <m/>
    <m/>
    <m/>
    <m/>
    <m/>
    <m/>
    <s v="user_FdWFezbLzkYQcGsBUsjZO25nr2poK2nRbqV47Rs5Kfm"/>
    <s v="Prateek Wadhwa"/>
    <m/>
    <m/>
    <m/>
    <s v="Gated Content"/>
    <m/>
    <m/>
    <s v="Employee Engagement Handbook"/>
    <m/>
    <m/>
    <m/>
    <s v="2022-05-01 18:16:19.682000+00:00"/>
    <s v="2022-08-04 12:01:49.918000+00:00"/>
    <s v="WC"/>
  </r>
  <r>
    <s v="Prateek Wadhwa"/>
    <n v="250000"/>
    <s v="INR"/>
    <n v="0"/>
    <s v="7/31/22"/>
    <s v="Sales"/>
    <s v="stat_kcR4fZg7TU7jjk1jAVua3qGLRS4J5uFayEjK5j02wtv"/>
    <s v="Unqualified"/>
    <n v="0"/>
    <s v="OpportunityStatusType.Lost"/>
    <s v="cont_oluAK3vPFQRM7NKkdIVKycCM8MA381QHiq9tDzgAGUb"/>
    <x v="568"/>
    <s v="Fresh"/>
    <s v="lead_MsqbGER4WJndviJeMpKyFH839CWAJOXsa3HMAtX3aUp"/>
    <s v="Advenza (Fresh)"/>
    <s v="Prateek Wadhwa"/>
    <s v="user_FdWFezbLzkYQcGsBUsjZO25nr2poK2nRbqV47Rs5Kfm"/>
    <s v="Prateek Wadhwa"/>
    <s v="2022-05-10 05:42:24.118000+00:00"/>
    <s v="2022-07-13 14:27:51.092000+00:00"/>
    <m/>
    <s v="Mumbai"/>
    <m/>
    <m/>
    <m/>
    <n v="150"/>
    <m/>
    <m/>
    <m/>
    <m/>
    <m/>
    <m/>
    <m/>
    <m/>
    <m/>
    <m/>
    <m/>
    <m/>
    <m/>
    <m/>
    <m/>
    <m/>
    <m/>
    <m/>
    <m/>
    <m/>
    <m/>
    <m/>
    <m/>
    <m/>
    <m/>
    <m/>
    <s v="user_FdWFezbLzkYQcGsBUsjZO25nr2poK2nRbqV47Rs5Kfm"/>
    <s v="Prateek Wadhwa"/>
    <m/>
    <m/>
    <m/>
    <s v="Gated Content"/>
    <m/>
    <m/>
    <s v="Employee Engagement Handbook"/>
    <m/>
    <m/>
    <m/>
    <s v="2022-05-01 18:16:19.682000+00:00"/>
    <s v="2022-08-04 12:01:49.918000+00:00"/>
    <s v="GMC"/>
  </r>
  <r>
    <s v="Prateek Wadhwa"/>
    <n v="30000"/>
    <s v="INR"/>
    <n v="0"/>
    <s v="7/30/22"/>
    <s v="Sales"/>
    <s v="stat_kcR4fZg7TU7jjk1jAVua3qGLRS4J5uFayEjK5j02wtv"/>
    <s v="Unqualified"/>
    <n v="0"/>
    <s v="OpportunityStatusType.Lost"/>
    <s v="cont_n0i9LSyWMojupoGp5izlTM9I2DD9tWDXk8pKaC8NC4H"/>
    <x v="569"/>
    <m/>
    <s v="lead_LpK1nGpUGs5mbJ4FXiUbMYMF1Jx9rAPcbtfKYxQttuT"/>
    <s v="Sheraton Grand Pune"/>
    <s v="Prateek Wadhwa"/>
    <s v="user_FdWFezbLzkYQcGsBUsjZO25nr2poK2nRbqV47Rs5Kfm"/>
    <s v="Prateek Wadhwa"/>
    <s v="2022-05-12 07:23:47.926000+00:00"/>
    <s v="2022-07-13 14:24:36.995000+00:00"/>
    <m/>
    <s v="Pune"/>
    <m/>
    <m/>
    <m/>
    <n v="70"/>
    <m/>
    <m/>
    <m/>
    <m/>
    <m/>
    <m/>
    <m/>
    <m/>
    <m/>
    <m/>
    <m/>
    <s v="Hospitality &amp; Travel"/>
    <m/>
    <m/>
    <m/>
    <m/>
    <m/>
    <m/>
    <m/>
    <m/>
    <m/>
    <m/>
    <m/>
    <m/>
    <s v="Ravi Jaiswal"/>
    <m/>
    <s v="user_sREdxbAJihL2Zbgic7tyQ6Rc4Mny7HnD1RNGhA9DDYh"/>
    <s v="Prajakta Sahastrabudhe"/>
    <m/>
    <m/>
    <s v="July"/>
    <s v="Cold Call"/>
    <s v="Mr. E"/>
    <m/>
    <m/>
    <m/>
    <m/>
    <m/>
    <s v="2021-08-02 07:48:37.040000+00:00"/>
    <s v="2022-08-03 05:34:05.178000+00:00"/>
    <s v="GPA"/>
  </r>
  <r>
    <s v="Prateek Wadhwa"/>
    <n v="200000"/>
    <s v="INR"/>
    <n v="0"/>
    <s v="7/30/22"/>
    <s v="Sales"/>
    <s v="stat_kcR4fZg7TU7jjk1jAVua3qGLRS4J5uFayEjK5j02wtv"/>
    <s v="Unqualified"/>
    <n v="0"/>
    <s v="OpportunityStatusType.Lost"/>
    <s v="cont_n0i9LSyWMojupoGp5izlTM9I2DD9tWDXk8pKaC8NC4H"/>
    <x v="569"/>
    <m/>
    <s v="lead_LpK1nGpUGs5mbJ4FXiUbMYMF1Jx9rAPcbtfKYxQttuT"/>
    <s v="Sheraton Grand Pune"/>
    <s v="Prateek Wadhwa"/>
    <s v="user_FdWFezbLzkYQcGsBUsjZO25nr2poK2nRbqV47Rs5Kfm"/>
    <s v="Prateek Wadhwa"/>
    <s v="2022-05-12 07:23:19.156000+00:00"/>
    <s v="2022-07-13 14:24:30.181000+00:00"/>
    <m/>
    <s v="Pune"/>
    <m/>
    <m/>
    <m/>
    <n v="70"/>
    <m/>
    <m/>
    <m/>
    <m/>
    <m/>
    <m/>
    <m/>
    <m/>
    <m/>
    <m/>
    <m/>
    <s v="Hospitality &amp; Travel"/>
    <m/>
    <m/>
    <m/>
    <m/>
    <m/>
    <m/>
    <m/>
    <m/>
    <m/>
    <m/>
    <m/>
    <m/>
    <s v="Ravi Jaiswal"/>
    <m/>
    <s v="user_sREdxbAJihL2Zbgic7tyQ6Rc4Mny7HnD1RNGhA9DDYh"/>
    <s v="Prajakta Sahastrabudhe"/>
    <m/>
    <m/>
    <s v="July"/>
    <s v="Cold Call"/>
    <s v="Mr. E"/>
    <m/>
    <m/>
    <m/>
    <m/>
    <m/>
    <s v="2021-08-02 07:48:37.040000+00:00"/>
    <s v="2022-08-03 05:34:05.178000+00:00"/>
    <s v="GMC"/>
  </r>
  <r>
    <s v="Prateek Wadhwa"/>
    <n v="200000"/>
    <s v="INR"/>
    <n v="0"/>
    <s v="7/31/22"/>
    <s v="Sales"/>
    <s v="stat_kcR4fZg7TU7jjk1jAVua3qGLRS4J5uFayEjK5j02wtv"/>
    <s v="Unqualified"/>
    <n v="0"/>
    <s v="OpportunityStatusType.Lost"/>
    <s v="cont_n4nCBHgmF36tGiE0VE8XrD4fWvQs5k4csvMgJxaa6WQ"/>
    <x v="570"/>
    <m/>
    <s v="lead_5qzvRmh40Cx35NYRhWW4skfTuKHyJhIcIPFu2igdPh6"/>
    <s v="Blubirch"/>
    <s v="Prateek Wadhwa"/>
    <s v="user_FdWFezbLzkYQcGsBUsjZO25nr2poK2nRbqV47Rs5Kfm"/>
    <s v="Prateek Wadhwa"/>
    <s v="2022-05-06 10:10:30.402000+00:00"/>
    <s v="2022-07-13 14:23:28.875000+00:00"/>
    <m/>
    <s v="Bangalore"/>
    <m/>
    <m/>
    <m/>
    <n v="110"/>
    <m/>
    <m/>
    <m/>
    <m/>
    <m/>
    <m/>
    <m/>
    <m/>
    <m/>
    <m/>
    <m/>
    <m/>
    <m/>
    <m/>
    <m/>
    <m/>
    <m/>
    <m/>
    <m/>
    <m/>
    <m/>
    <m/>
    <m/>
    <m/>
    <m/>
    <m/>
    <s v="user_FdWFezbLzkYQcGsBUsjZO25nr2poK2nRbqV47Rs5Kfm"/>
    <s v="Prateek Wadhwa"/>
    <m/>
    <m/>
    <m/>
    <s v="Gated Content"/>
    <m/>
    <m/>
    <s v="Employee Wellness Handbook"/>
    <m/>
    <m/>
    <m/>
    <s v="2022-03-22 06:26:41.640000+00:00"/>
    <s v="2022-07-13 14:23:28.922000+00:00"/>
    <s v="GTL"/>
  </r>
  <r>
    <s v="Prateek Wadhwa"/>
    <n v="200000"/>
    <s v="INR"/>
    <n v="0"/>
    <s v="7/30/22"/>
    <s v="Sales"/>
    <s v="stat_kcR4fZg7TU7jjk1jAVua3qGLRS4J5uFayEjK5j02wtv"/>
    <s v="Unqualified"/>
    <n v="0"/>
    <s v="OpportunityStatusType.Lost"/>
    <s v="cont_WnyXKrH99gIwJ7ts2DnYFASKs9vtfvwVc7eedlQYQYN"/>
    <x v="571"/>
    <m/>
    <s v="lead_gofW2VcfqPtDlHo3sUXTeYyY47EldvokBZPsWiE7AY7"/>
    <s v="Avanze"/>
    <s v="Prateek Wadhwa"/>
    <s v="user_FdWFezbLzkYQcGsBUsjZO25nr2poK2nRbqV47Rs5Kfm"/>
    <s v="Prateek Wadhwa"/>
    <s v="2022-05-23 09:39:40.807000+00:00"/>
    <s v="2022-07-13 14:20:38.642000+00:00"/>
    <m/>
    <s v="Bangalore"/>
    <m/>
    <m/>
    <m/>
    <n v="650"/>
    <m/>
    <m/>
    <m/>
    <m/>
    <m/>
    <m/>
    <m/>
    <m/>
    <m/>
    <m/>
    <m/>
    <m/>
    <m/>
    <m/>
    <m/>
    <m/>
    <m/>
    <m/>
    <m/>
    <m/>
    <m/>
    <m/>
    <m/>
    <m/>
    <m/>
    <m/>
    <s v="user_5YHA1ZU4iP896lD1YJehdJcMx7ZEgWCpulT4T2c3pJ3"/>
    <s v="Gauri Jori"/>
    <m/>
    <m/>
    <s v="July; June"/>
    <s v="Gated Content"/>
    <m/>
    <m/>
    <s v="Employee Engagement Handbook"/>
    <m/>
    <m/>
    <m/>
    <s v="2021-10-04 17:05:47.237000+00:00"/>
    <s v="2022-07-13 14:20:38.672000+00:00"/>
    <s v="GPA"/>
  </r>
  <r>
    <s v="Prateek Wadhwa"/>
    <n v="700000"/>
    <s v="INR"/>
    <n v="0"/>
    <s v="7/31/22"/>
    <s v="Sales"/>
    <s v="stat_kcR4fZg7TU7jjk1jAVua3qGLRS4J5uFayEjK5j02wtv"/>
    <s v="Unqualified"/>
    <n v="0"/>
    <s v="OpportunityStatusType.Lost"/>
    <s v="cont_n4nCBHgmF36tGiE0VE8XrD4fWvQs5k4csvMgJxaa6WQ"/>
    <x v="570"/>
    <m/>
    <s v="lead_5qzvRmh40Cx35NYRhWW4skfTuKHyJhIcIPFu2igdPh6"/>
    <s v="Blubirch"/>
    <s v="Prateek Wadhwa"/>
    <s v="user_FdWFezbLzkYQcGsBUsjZO25nr2poK2nRbqV47Rs5Kfm"/>
    <s v="Prateek Wadhwa"/>
    <s v="2022-05-06 10:10:05.757000+00:00"/>
    <s v="2022-07-13 14:23:19.980000+00:00"/>
    <m/>
    <s v="Bangalore"/>
    <m/>
    <m/>
    <m/>
    <n v="110"/>
    <m/>
    <m/>
    <m/>
    <m/>
    <m/>
    <m/>
    <m/>
    <m/>
    <m/>
    <m/>
    <m/>
    <m/>
    <m/>
    <m/>
    <m/>
    <m/>
    <m/>
    <m/>
    <m/>
    <m/>
    <m/>
    <m/>
    <m/>
    <m/>
    <m/>
    <m/>
    <s v="user_FdWFezbLzkYQcGsBUsjZO25nr2poK2nRbqV47Rs5Kfm"/>
    <s v="Prateek Wadhwa"/>
    <m/>
    <m/>
    <m/>
    <s v="Gated Content"/>
    <m/>
    <m/>
    <s v="Employee Wellness Handbook"/>
    <m/>
    <m/>
    <m/>
    <s v="2022-03-22 06:26:41.640000+00:00"/>
    <s v="2022-07-13 14:23:28.922000+00:00"/>
    <s v="GMC"/>
  </r>
  <r>
    <s v="Prateek Wadhwa"/>
    <n v="2000000"/>
    <s v="INR"/>
    <n v="0"/>
    <s v="7/30/22"/>
    <s v="Sales"/>
    <s v="stat_kcR4fZg7TU7jjk1jAVua3qGLRS4J5uFayEjK5j02wtv"/>
    <s v="Unqualified"/>
    <n v="0"/>
    <s v="OpportunityStatusType.Lost"/>
    <s v="cont_WnyXKrH99gIwJ7ts2DnYFASKs9vtfvwVc7eedlQYQYN"/>
    <x v="571"/>
    <m/>
    <s v="lead_gofW2VcfqPtDlHo3sUXTeYyY47EldvokBZPsWiE7AY7"/>
    <s v="Avanze"/>
    <s v="Prateek Wadhwa"/>
    <s v="user_FdWFezbLzkYQcGsBUsjZO25nr2poK2nRbqV47Rs5Kfm"/>
    <s v="Prateek Wadhwa"/>
    <s v="2022-05-23 09:39:12.994000+00:00"/>
    <s v="2022-07-13 14:20:31.549000+00:00"/>
    <m/>
    <s v="Bangalore"/>
    <m/>
    <m/>
    <m/>
    <n v="650"/>
    <m/>
    <m/>
    <m/>
    <m/>
    <m/>
    <m/>
    <m/>
    <m/>
    <m/>
    <m/>
    <m/>
    <m/>
    <m/>
    <m/>
    <m/>
    <m/>
    <m/>
    <m/>
    <m/>
    <m/>
    <m/>
    <m/>
    <m/>
    <m/>
    <m/>
    <m/>
    <s v="user_5YHA1ZU4iP896lD1YJehdJcMx7ZEgWCpulT4T2c3pJ3"/>
    <s v="Gauri Jori"/>
    <m/>
    <m/>
    <s v="July; June"/>
    <s v="Gated Content"/>
    <m/>
    <m/>
    <s v="Employee Engagement Handbook"/>
    <m/>
    <m/>
    <m/>
    <s v="2021-10-04 17:05:47.237000+00:00"/>
    <s v="2022-07-13 14:20:38.672000+00:00"/>
    <s v="GMC"/>
  </r>
  <r>
    <s v="Shreenath Bhat"/>
    <n v="400000"/>
    <s v="INR"/>
    <n v="0"/>
    <s v="9/30/22"/>
    <s v="Sales"/>
    <s v="stat_kcR4fZg7TU7jjk1jAVua3qGLRS4J5uFayEjK5j02wtv"/>
    <s v="Unqualified"/>
    <n v="0"/>
    <s v="OpportunityStatusType.Lost"/>
    <m/>
    <x v="1"/>
    <s v="GTL for All the employees"/>
    <s v="lead_1djRFON9fkQi2ixQKGqg0VxRxpjQuPbODVkabPUkzmU"/>
    <s v="Kasyap Sweetners(fresh)"/>
    <s v="Shreenath Bhat"/>
    <s v="user_vMd4rmcrSbjykdyL2J7rrYn84SWdcNc5FKligrmItPw"/>
    <s v="Shreenath Bhat"/>
    <s v="2022-05-06 11:18:29.318000+00:00"/>
    <s v="2022-07-13 13:20:25.902000+00:00"/>
    <m/>
    <s v="Vapi"/>
    <m/>
    <m/>
    <m/>
    <n v="1200"/>
    <m/>
    <m/>
    <m/>
    <m/>
    <m/>
    <m/>
    <m/>
    <m/>
    <m/>
    <m/>
    <m/>
    <m/>
    <m/>
    <m/>
    <m/>
    <m/>
    <m/>
    <m/>
    <m/>
    <m/>
    <m/>
    <m/>
    <m/>
    <m/>
    <s v="Kaustubh Gaikwad"/>
    <m/>
    <s v="user_vMd4rmcrSbjykdyL2J7rrYn84SWdcNc5FKligrmItPw"/>
    <s v="Shreenath Bhat"/>
    <m/>
    <m/>
    <m/>
    <s v="Cold Call"/>
    <m/>
    <m/>
    <m/>
    <m/>
    <m/>
    <m/>
    <s v="2022-05-06 11:07:17.476000+00:00"/>
    <s v="2022-10-20 10:20:56.979000+00:00"/>
    <s v="GTL"/>
  </r>
  <r>
    <s v="Shreenath Bhat"/>
    <n v="300000"/>
    <s v="INR"/>
    <n v="0"/>
    <s v="9/30/22"/>
    <s v="Sales"/>
    <s v="stat_kcR4fZg7TU7jjk1jAVua3qGLRS4J5uFayEjK5j02wtv"/>
    <s v="Unqualified"/>
    <n v="0"/>
    <s v="OpportunityStatusType.Lost"/>
    <s v="cont_VGyRSF0gyMeydxCPwPcvv5N2hkpkcag5faPSDcMjaUX"/>
    <x v="572"/>
    <s v="WC Policy for employees"/>
    <s v="lead_1djRFON9fkQi2ixQKGqg0VxRxpjQuPbODVkabPUkzmU"/>
    <s v="Kasyap Sweetners(fresh)"/>
    <s v="Shreenath Bhat"/>
    <s v="user_vMd4rmcrSbjykdyL2J7rrYn84SWdcNc5FKligrmItPw"/>
    <s v="Shreenath Bhat"/>
    <s v="2022-05-06 11:16:55.090000+00:00"/>
    <s v="2022-07-13 13:20:10.218000+00:00"/>
    <m/>
    <s v="Vapi"/>
    <m/>
    <m/>
    <m/>
    <n v="1200"/>
    <m/>
    <m/>
    <m/>
    <m/>
    <m/>
    <m/>
    <m/>
    <m/>
    <m/>
    <m/>
    <m/>
    <m/>
    <m/>
    <m/>
    <m/>
    <m/>
    <m/>
    <m/>
    <m/>
    <m/>
    <m/>
    <m/>
    <m/>
    <m/>
    <s v="Kaustubh Gaikwad"/>
    <m/>
    <s v="user_vMd4rmcrSbjykdyL2J7rrYn84SWdcNc5FKligrmItPw"/>
    <s v="Shreenath Bhat"/>
    <m/>
    <m/>
    <m/>
    <s v="Cold Call"/>
    <m/>
    <m/>
    <m/>
    <m/>
    <m/>
    <m/>
    <s v="2022-05-06 11:07:17.476000+00:00"/>
    <s v="2022-10-20 10:20:56.979000+00:00"/>
    <s v="WC"/>
  </r>
  <r>
    <s v="Shreenath Bhat"/>
    <n v="800000"/>
    <s v="INR"/>
    <n v="0"/>
    <s v="9/30/22"/>
    <s v="Sales"/>
    <s v="stat_kcR4fZg7TU7jjk1jAVua3qGLRS4J5uFayEjK5j02wtv"/>
    <s v="Unqualified"/>
    <n v="0"/>
    <s v="OpportunityStatusType.Lost"/>
    <m/>
    <x v="1"/>
    <s v="WC Policy for contractual employees"/>
    <s v="lead_1djRFON9fkQi2ixQKGqg0VxRxpjQuPbODVkabPUkzmU"/>
    <s v="Kasyap Sweetners(fresh)"/>
    <s v="Shreenath Bhat"/>
    <s v="user_vMd4rmcrSbjykdyL2J7rrYn84SWdcNc5FKligrmItPw"/>
    <s v="Shreenath Bhat"/>
    <s v="2022-05-06 11:17:27.015000+00:00"/>
    <s v="2022-07-13 13:20:18.884000+00:00"/>
    <m/>
    <s v="Vapi"/>
    <m/>
    <m/>
    <m/>
    <n v="1200"/>
    <m/>
    <m/>
    <m/>
    <m/>
    <m/>
    <m/>
    <m/>
    <m/>
    <m/>
    <m/>
    <m/>
    <m/>
    <m/>
    <m/>
    <m/>
    <m/>
    <m/>
    <m/>
    <m/>
    <m/>
    <m/>
    <m/>
    <m/>
    <m/>
    <s v="Kaustubh Gaikwad"/>
    <m/>
    <s v="user_vMd4rmcrSbjykdyL2J7rrYn84SWdcNc5FKligrmItPw"/>
    <s v="Shreenath Bhat"/>
    <m/>
    <m/>
    <m/>
    <s v="Cold Call"/>
    <m/>
    <m/>
    <m/>
    <m/>
    <m/>
    <m/>
    <s v="2022-05-06 11:07:17.476000+00:00"/>
    <s v="2022-10-20 10:20:56.979000+00:00"/>
    <s v="WC"/>
  </r>
  <r>
    <s v="Shreenath Bhat"/>
    <n v="100000"/>
    <s v="INR"/>
    <n v="0"/>
    <s v="9/30/22"/>
    <s v="Sales"/>
    <s v="stat_kcR4fZg7TU7jjk1jAVua3qGLRS4J5uFayEjK5j02wtv"/>
    <s v="Unqualified"/>
    <n v="0"/>
    <s v="OpportunityStatusType.Lost"/>
    <s v="cont_EPS7yzeKlJRc6jYKAF4YJx2anvnOLV3PCKRKduFsrpd"/>
    <x v="573"/>
    <s v="WC - Fresh"/>
    <s v="lead_BnMcvINbOk5fbNKTqffMY7ym34bIHxHoTKELZLtXTU0"/>
    <s v="Spectra Dyes and Chemicals"/>
    <s v="Shreenath Bhat"/>
    <s v="user_vMd4rmcrSbjykdyL2J7rrYn84SWdcNc5FKligrmItPw"/>
    <s v="Shreenath Bhat"/>
    <s v="2022-05-05 12:56:48.723000+00:00"/>
    <s v="2022-07-13 13:19:11.512000+00:00"/>
    <m/>
    <s v="Surat"/>
    <m/>
    <m/>
    <m/>
    <n v="105"/>
    <m/>
    <m/>
    <m/>
    <m/>
    <m/>
    <m/>
    <m/>
    <m/>
    <m/>
    <m/>
    <m/>
    <s v="Manufacturing"/>
    <m/>
    <m/>
    <m/>
    <m/>
    <m/>
    <m/>
    <m/>
    <m/>
    <m/>
    <m/>
    <m/>
    <m/>
    <s v="Jitin Gopi"/>
    <m/>
    <s v="user_vMd4rmcrSbjykdyL2J7rrYn84SWdcNc5FKligrmItPw"/>
    <s v="Shreenath Bhat"/>
    <m/>
    <m/>
    <m/>
    <s v="Cold Call"/>
    <m/>
    <m/>
    <m/>
    <m/>
    <m/>
    <m/>
    <s v="2022-05-05 06:49:22.908000+00:00"/>
    <s v="2022-07-13 13:19:11.544000+00:00"/>
    <s v="WC"/>
  </r>
  <r>
    <s v="Shreenath Bhat"/>
    <n v="300000"/>
    <s v="INR"/>
    <n v="0"/>
    <s v="9/30/22"/>
    <s v="Sales"/>
    <s v="stat_kcR4fZg7TU7jjk1jAVua3qGLRS4J5uFayEjK5j02wtv"/>
    <s v="Unqualified"/>
    <n v="0"/>
    <s v="OpportunityStatusType.Lost"/>
    <s v="cont_EPS7yzeKlJRc6jYKAF4YJx2anvnOLV3PCKRKduFsrpd"/>
    <x v="573"/>
    <s v="GTL - Fresh policy"/>
    <s v="lead_BnMcvINbOk5fbNKTqffMY7ym34bIHxHoTKELZLtXTU0"/>
    <s v="Spectra Dyes and Chemicals"/>
    <s v="Shreenath Bhat"/>
    <s v="user_vMd4rmcrSbjykdyL2J7rrYn84SWdcNc5FKligrmItPw"/>
    <s v="Shreenath Bhat"/>
    <s v="2022-05-05 12:53:44.103000+00:00"/>
    <s v="2022-07-13 13:19:03.971000+00:00"/>
    <m/>
    <s v="Surat"/>
    <m/>
    <m/>
    <m/>
    <n v="105"/>
    <m/>
    <m/>
    <m/>
    <m/>
    <m/>
    <m/>
    <m/>
    <m/>
    <m/>
    <m/>
    <m/>
    <s v="Manufacturing"/>
    <m/>
    <m/>
    <m/>
    <m/>
    <m/>
    <m/>
    <m/>
    <m/>
    <m/>
    <m/>
    <m/>
    <m/>
    <s v="Jitin Gopi"/>
    <m/>
    <s v="user_vMd4rmcrSbjykdyL2J7rrYn84SWdcNc5FKligrmItPw"/>
    <s v="Shreenath Bhat"/>
    <m/>
    <m/>
    <m/>
    <s v="Cold Call"/>
    <m/>
    <m/>
    <m/>
    <m/>
    <m/>
    <m/>
    <s v="2022-05-05 06:49:22.908000+00:00"/>
    <s v="2022-07-13 13:19:11.544000+00:00"/>
    <s v="GTL"/>
  </r>
  <r>
    <s v="Shreenath Bhat"/>
    <n v="500000"/>
    <s v="INR"/>
    <n v="0"/>
    <s v="9/30/22"/>
    <s v="Sales"/>
    <s v="stat_kcR4fZg7TU7jjk1jAVua3qGLRS4J5uFayEjK5j02wtv"/>
    <s v="Unqualified"/>
    <n v="0"/>
    <s v="OpportunityStatusType.Lost"/>
    <s v="cont_VGyRSF0gyMeydxCPwPcvv5N2hkpkcag5faPSDcMjaUX"/>
    <x v="572"/>
    <s v="GMC policy - Fresh for around 100 employees."/>
    <s v="lead_1djRFON9fkQi2ixQKGqg0VxRxpjQuPbODVkabPUkzmU"/>
    <s v="Kasyap Sweetners(fresh)"/>
    <s v="Shreenath Bhat"/>
    <s v="user_vMd4rmcrSbjykdyL2J7rrYn84SWdcNc5FKligrmItPw"/>
    <s v="Shreenath Bhat"/>
    <s v="2022-05-06 11:16:08.328000+00:00"/>
    <s v="2022-07-13 13:19:25.852000+00:00"/>
    <m/>
    <s v="Vapi"/>
    <m/>
    <m/>
    <m/>
    <n v="1200"/>
    <m/>
    <m/>
    <m/>
    <m/>
    <m/>
    <m/>
    <m/>
    <m/>
    <m/>
    <m/>
    <m/>
    <m/>
    <m/>
    <m/>
    <m/>
    <m/>
    <m/>
    <m/>
    <m/>
    <m/>
    <m/>
    <m/>
    <m/>
    <m/>
    <s v="Kaustubh Gaikwad"/>
    <m/>
    <s v="user_vMd4rmcrSbjykdyL2J7rrYn84SWdcNc5FKligrmItPw"/>
    <s v="Shreenath Bhat"/>
    <m/>
    <m/>
    <m/>
    <s v="Cold Call"/>
    <m/>
    <m/>
    <m/>
    <m/>
    <m/>
    <m/>
    <s v="2022-05-06 11:07:17.476000+00:00"/>
    <s v="2022-10-20 10:20:56.979000+00:00"/>
    <s v="GMC"/>
  </r>
  <r>
    <s v="Shreenath Bhat"/>
    <n v="20000"/>
    <s v="INR"/>
    <n v="0"/>
    <s v="9/30/22"/>
    <s v="Sales"/>
    <s v="stat_kcR4fZg7TU7jjk1jAVua3qGLRS4J5uFayEjK5j02wtv"/>
    <s v="Unqualified"/>
    <n v="0"/>
    <s v="OpportunityStatusType.Lost"/>
    <s v="cont_EM85kvg0KbeInmQnrD2KEHyoY2fu27T70x8iQ1k9cAN"/>
    <x v="574"/>
    <s v="GPA - Discussion"/>
    <s v="lead_WmmTJvQavk0H2skYXFlYv9WcGTLs3zE898bW3mHItw8"/>
    <s v="Mapra Laboratories Pvt. Ltd."/>
    <s v="Shreenath Bhat"/>
    <s v="user_vMd4rmcrSbjykdyL2J7rrYn84SWdcNc5FKligrmItPw"/>
    <s v="Shreenath Bhat"/>
    <s v="2022-05-11 09:27:21.096000+00:00"/>
    <s v="2022-07-13 13:18:25.572000+00:00"/>
    <m/>
    <s v="Mumbai"/>
    <m/>
    <m/>
    <m/>
    <n v="130"/>
    <m/>
    <m/>
    <m/>
    <m/>
    <m/>
    <m/>
    <m/>
    <m/>
    <m/>
    <m/>
    <m/>
    <s v="Health, Wellness &amp; Fitness"/>
    <m/>
    <m/>
    <m/>
    <m/>
    <m/>
    <m/>
    <m/>
    <m/>
    <m/>
    <m/>
    <m/>
    <m/>
    <s v="Jitin Gopi"/>
    <m/>
    <s v="user_vMd4rmcrSbjykdyL2J7rrYn84SWdcNc5FKligrmItPw"/>
    <s v="Shreenath Bhat"/>
    <m/>
    <m/>
    <m/>
    <s v="Cold Call"/>
    <s v="Lusha"/>
    <m/>
    <s v="Pharma"/>
    <m/>
    <m/>
    <m/>
    <s v="2022-02-15 08:53:00.737000+00:00"/>
    <s v="2022-07-13 13:18:25.602000+00:00"/>
    <s v="GPA"/>
  </r>
  <r>
    <s v="Shreenath Bhat"/>
    <n v="500000"/>
    <s v="INR"/>
    <n v="0"/>
    <s v="9/30/22"/>
    <s v="Sales"/>
    <s v="stat_kcR4fZg7TU7jjk1jAVua3qGLRS4J5uFayEjK5j02wtv"/>
    <s v="Unqualified"/>
    <n v="0"/>
    <s v="OpportunityStatusType.Lost"/>
    <s v="cont_EPS7yzeKlJRc6jYKAF4YJx2anvnOLV3PCKRKduFsrpd"/>
    <x v="573"/>
    <s v="GMC - fresh policy"/>
    <s v="lead_BnMcvINbOk5fbNKTqffMY7ym34bIHxHoTKELZLtXTU0"/>
    <s v="Spectra Dyes and Chemicals"/>
    <s v="Shreenath Bhat"/>
    <s v="user_vMd4rmcrSbjykdyL2J7rrYn84SWdcNc5FKligrmItPw"/>
    <s v="Shreenath Bhat"/>
    <s v="2022-05-05 12:52:33.385000+00:00"/>
    <s v="2022-07-13 13:18:56.280000+00:00"/>
    <m/>
    <s v="Surat"/>
    <m/>
    <m/>
    <m/>
    <n v="105"/>
    <m/>
    <m/>
    <m/>
    <m/>
    <m/>
    <m/>
    <m/>
    <m/>
    <m/>
    <m/>
    <m/>
    <s v="Manufacturing"/>
    <m/>
    <m/>
    <m/>
    <m/>
    <m/>
    <m/>
    <m/>
    <m/>
    <m/>
    <m/>
    <m/>
    <m/>
    <s v="Jitin Gopi"/>
    <m/>
    <s v="user_vMd4rmcrSbjykdyL2J7rrYn84SWdcNc5FKligrmItPw"/>
    <s v="Shreenath Bhat"/>
    <m/>
    <m/>
    <m/>
    <s v="Cold Call"/>
    <m/>
    <m/>
    <m/>
    <m/>
    <m/>
    <m/>
    <s v="2022-05-05 06:49:22.908000+00:00"/>
    <s v="2022-07-13 13:19:11.544000+00:00"/>
    <s v="GMC"/>
  </r>
  <r>
    <s v="Shreenath Bhat"/>
    <n v="50000"/>
    <s v="INR"/>
    <n v="0"/>
    <s v="9/30/22"/>
    <s v="Sales"/>
    <s v="stat_kcR4fZg7TU7jjk1jAVua3qGLRS4J5uFayEjK5j02wtv"/>
    <s v="Unqualified"/>
    <n v="0"/>
    <s v="OpportunityStatusType.Lost"/>
    <m/>
    <x v="1"/>
    <s v="GTL - Discussion"/>
    <s v="lead_WmmTJvQavk0H2skYXFlYv9WcGTLs3zE898bW3mHItw8"/>
    <s v="Mapra Laboratories Pvt. Ltd."/>
    <s v="Shreenath Bhat"/>
    <s v="user_vMd4rmcrSbjykdyL2J7rrYn84SWdcNc5FKligrmItPw"/>
    <s v="Shreenath Bhat"/>
    <s v="2022-05-11 09:26:34.737000+00:00"/>
    <s v="2022-07-13 13:18:14.277000+00:00"/>
    <m/>
    <s v="Mumbai"/>
    <m/>
    <m/>
    <m/>
    <n v="130"/>
    <m/>
    <m/>
    <m/>
    <m/>
    <m/>
    <m/>
    <m/>
    <m/>
    <m/>
    <m/>
    <m/>
    <s v="Health, Wellness &amp; Fitness"/>
    <m/>
    <m/>
    <m/>
    <m/>
    <m/>
    <m/>
    <m/>
    <m/>
    <m/>
    <m/>
    <m/>
    <m/>
    <s v="Jitin Gopi"/>
    <m/>
    <s v="user_vMd4rmcrSbjykdyL2J7rrYn84SWdcNc5FKligrmItPw"/>
    <s v="Shreenath Bhat"/>
    <m/>
    <m/>
    <m/>
    <s v="Cold Call"/>
    <s v="Lusha"/>
    <m/>
    <s v="Pharma"/>
    <m/>
    <m/>
    <m/>
    <s v="2022-02-15 08:53:00.737000+00:00"/>
    <s v="2022-07-13 13:18:25.602000+00:00"/>
    <s v="GTL"/>
  </r>
  <r>
    <s v="Namrata Aurora"/>
    <n v="2000000"/>
    <s v="INR"/>
    <n v="0"/>
    <d v="2022-03-09T00:00:00"/>
    <s v="Sales"/>
    <s v="stat_kcR4fZg7TU7jjk1jAVua3qGLRS4J5uFayEjK5j02wtv"/>
    <s v="Unqualified"/>
    <n v="0"/>
    <s v="OpportunityStatusType.Lost"/>
    <m/>
    <x v="1"/>
    <m/>
    <s v="lead_iZVyL4cXV9ZUhVp2xDBXciwPvs3woQ7a7wQK76PNDnh"/>
    <s v="iNurture Education Solutions Pvt. Ltd."/>
    <s v="Namrata Aurora"/>
    <s v="user_IpBH4s1Av5OVFfQQ3nW0qPDDjwLT9uRfx1sVhml8UQA"/>
    <s v="Namrata Aurora"/>
    <s v="2022-05-20 10:42:39.981000+00:00"/>
    <s v="2022-07-13 13:12:18.539000+00:00"/>
    <m/>
    <s v="Bangalore"/>
    <m/>
    <m/>
    <m/>
    <n v="800"/>
    <m/>
    <m/>
    <m/>
    <m/>
    <m/>
    <m/>
    <m/>
    <m/>
    <m/>
    <m/>
    <m/>
    <s v="Education; Professional Services"/>
    <m/>
    <m/>
    <m/>
    <m/>
    <m/>
    <m/>
    <m/>
    <m/>
    <m/>
    <m/>
    <m/>
    <m/>
    <s v="Deepak Yadav"/>
    <m/>
    <s v="user_2jRs4eIjwv8MozxYA1DE9MMy0FWf2gMgweg2LiJNu64"/>
    <s v="Gauri Munge"/>
    <m/>
    <m/>
    <m/>
    <s v="Gated Content"/>
    <s v="Naukri.com"/>
    <m/>
    <s v="Employee Engagement Handbook"/>
    <m/>
    <m/>
    <m/>
    <s v="2022-05-17 16:02:46.942000+00:00"/>
    <s v="2022-10-19 01:44:04.383000+00:00"/>
    <s v="GMC"/>
  </r>
  <r>
    <s v="Namrata Aurora"/>
    <n v="3000000"/>
    <s v="INR"/>
    <n v="0"/>
    <s v="9/30/22"/>
    <s v="Sales"/>
    <s v="stat_kcR4fZg7TU7jjk1jAVua3qGLRS4J5uFayEjK5j02wtv"/>
    <s v="Unqualified"/>
    <n v="0"/>
    <s v="OpportunityStatusType.Lost"/>
    <m/>
    <x v="1"/>
    <m/>
    <s v="lead_ksPBSOhjrqp14HQyLIvI8ws7MxKwQrmPMkJF90d9tOY"/>
    <s v="Maass Flange India Pvt. Ltd"/>
    <s v="Namrata Aurora"/>
    <s v="user_IpBH4s1Av5OVFfQQ3nW0qPDDjwLT9uRfx1sVhml8UQA"/>
    <s v="Namrata Aurora"/>
    <s v="2022-07-11 07:16:51.696000+00:00"/>
    <s v="2022-07-13 13:12:58.891000+00:00"/>
    <m/>
    <s v="Pune"/>
    <m/>
    <m/>
    <m/>
    <n v="120"/>
    <m/>
    <m/>
    <m/>
    <m/>
    <m/>
    <m/>
    <m/>
    <m/>
    <m/>
    <m/>
    <m/>
    <s v="Mining &amp; Metal"/>
    <m/>
    <m/>
    <m/>
    <m/>
    <m/>
    <m/>
    <m/>
    <m/>
    <m/>
    <m/>
    <m/>
    <m/>
    <s v="Jitin Gopi"/>
    <m/>
    <s v="user_228eUmsdKIb9OItgmiDq1zD4aPZ1eqiapbaLAGeBf8g"/>
    <s v="Bhairavi Jog"/>
    <s v="Anjali Nishu"/>
    <m/>
    <s v="October"/>
    <s v="Cold Call"/>
    <m/>
    <m/>
    <m/>
    <m/>
    <m/>
    <m/>
    <s v="2021-09-27 18:06:29.230000+00:00"/>
    <s v="2022-10-10 04:53:35.824000+00:00"/>
    <s v="GMC"/>
  </r>
  <r>
    <s v="Namrata Aurora"/>
    <n v="250000"/>
    <s v="INR"/>
    <n v="0"/>
    <s v="8/15/22"/>
    <s v="Sales"/>
    <s v="stat_kcR4fZg7TU7jjk1jAVua3qGLRS4J5uFayEjK5j02wtv"/>
    <s v="Unqualified"/>
    <n v="0"/>
    <s v="OpportunityStatusType.Lost"/>
    <m/>
    <x v="1"/>
    <m/>
    <s v="lead_9vxpoFTtQlT11gUk4ZnV5jHoF3jXbDsJGb6o5UxNpS4"/>
    <s v="Desynova"/>
    <s v="Namrata Aurora"/>
    <s v="user_IpBH4s1Av5OVFfQQ3nW0qPDDjwLT9uRfx1sVhml8UQA"/>
    <s v="Namrata Aurora"/>
    <s v="2022-06-06 09:13:00.612000+00:00"/>
    <s v="2022-07-13 13:11:54.731000+00:00"/>
    <m/>
    <s v="Mumbai"/>
    <m/>
    <m/>
    <m/>
    <n v="80"/>
    <m/>
    <m/>
    <m/>
    <m/>
    <m/>
    <m/>
    <m/>
    <m/>
    <m/>
    <m/>
    <m/>
    <s v="Digital Marketing &amp; Advertising"/>
    <m/>
    <m/>
    <m/>
    <m/>
    <m/>
    <m/>
    <m/>
    <m/>
    <m/>
    <m/>
    <m/>
    <m/>
    <s v="Rakesh Nade"/>
    <m/>
    <s v="user_vMd4rmcrSbjykdyL2J7rrYn84SWdcNc5FKligrmItPw"/>
    <s v="Shreenath Bhat"/>
    <m/>
    <m/>
    <s v="August"/>
    <s v="Cold Call"/>
    <s v="Lusha"/>
    <m/>
    <s v="Glengarry"/>
    <m/>
    <m/>
    <m/>
    <s v="2021-12-09 09:17:44.960000+00:00"/>
    <s v="2022-09-08 10:27:44.576000+00:00"/>
    <s v="GMC"/>
  </r>
  <r>
    <s v="Vivek Singh"/>
    <n v="200000"/>
    <s v="INR"/>
    <n v="50"/>
    <s v="9/30/22"/>
    <s v="Sales"/>
    <s v="stat_Bh0lNV2usJkCLD6fjWneAqpmASEbmvomDaal7U02FV1"/>
    <s v="Demo Scheduled"/>
    <n v="0"/>
    <s v="OpportunityStatusType.Active"/>
    <s v="cont_98Hvn6eOmjZ60EfiJvbvaWQVQiMebMnVsNMv7Zgwh43"/>
    <x v="575"/>
    <s v="GMC - Renewal; Employee only 2 lakhs sum insured policy; Sister company"/>
    <s v="lead_LRxx6yJ4iJwDHBhLsMKjUmnsBz4E8LSXsdWleKmkSwe"/>
    <s v="LCI"/>
    <s v="Shreenath Bhat"/>
    <s v="user_vMd4rmcrSbjykdyL2J7rrYn84SWdcNc5FKligrmItPw"/>
    <s v="Shreenath Bhat"/>
    <s v="2022-06-28 04:58:01.829000+00:00"/>
    <s v="2022-07-13 13:11:05.147000+00:00"/>
    <m/>
    <s v="Bangalore"/>
    <m/>
    <m/>
    <m/>
    <n v="70"/>
    <m/>
    <m/>
    <m/>
    <m/>
    <m/>
    <m/>
    <m/>
    <m/>
    <m/>
    <m/>
    <m/>
    <s v="Manufacturing"/>
    <m/>
    <m/>
    <m/>
    <m/>
    <m/>
    <m/>
    <m/>
    <m/>
    <m/>
    <m/>
    <m/>
    <m/>
    <s v="Deepak Yadav"/>
    <m/>
    <s v="user_vMd4rmcrSbjykdyL2J7rrYn84SWdcNc5FKligrmItPw"/>
    <s v="Shreenath Bhat"/>
    <m/>
    <m/>
    <s v="September"/>
    <s v="Cold Call"/>
    <m/>
    <m/>
    <m/>
    <m/>
    <m/>
    <m/>
    <s v="2022-04-03 18:10:54.052000+00:00"/>
    <s v="2022-09-19 07:32:53.644000+00:00"/>
    <s v="GMC"/>
  </r>
  <r>
    <s v="Vivek Singh"/>
    <n v="10000"/>
    <s v="INR"/>
    <n v="50"/>
    <s v="9/30/22"/>
    <s v="Sales"/>
    <s v="stat_Bh0lNV2usJkCLD6fjWneAqpmASEbmvomDaal7U02FV1"/>
    <s v="Demo Scheduled"/>
    <n v="0"/>
    <s v="OpportunityStatusType.Active"/>
    <s v="cont_98Hvn6eOmjZ60EfiJvbvaWQVQiMebMnVsNMv7Zgwh43"/>
    <x v="575"/>
    <s v="GPA - Renewal Sister company"/>
    <s v="lead_LRxx6yJ4iJwDHBhLsMKjUmnsBz4E8LSXsdWleKmkSwe"/>
    <s v="LCI"/>
    <s v="Shreenath Bhat"/>
    <s v="user_vMd4rmcrSbjykdyL2J7rrYn84SWdcNc5FKligrmItPw"/>
    <s v="Shreenath Bhat"/>
    <s v="2022-06-28 04:58:33.994000+00:00"/>
    <s v="2022-07-13 13:11:15.165000+00:00"/>
    <m/>
    <s v="Bangalore"/>
    <m/>
    <m/>
    <m/>
    <n v="70"/>
    <m/>
    <m/>
    <m/>
    <m/>
    <m/>
    <m/>
    <m/>
    <m/>
    <m/>
    <m/>
    <m/>
    <s v="Manufacturing"/>
    <m/>
    <m/>
    <m/>
    <m/>
    <m/>
    <m/>
    <m/>
    <m/>
    <m/>
    <m/>
    <m/>
    <m/>
    <s v="Deepak Yadav"/>
    <m/>
    <s v="user_vMd4rmcrSbjykdyL2J7rrYn84SWdcNc5FKligrmItPw"/>
    <s v="Shreenath Bhat"/>
    <m/>
    <m/>
    <s v="September"/>
    <s v="Cold Call"/>
    <m/>
    <m/>
    <m/>
    <m/>
    <m/>
    <m/>
    <s v="2022-04-03 18:10:54.052000+00:00"/>
    <s v="2022-09-19 07:32:53.644000+00:00"/>
    <s v="GPA"/>
  </r>
  <r>
    <s v="Vivek Singh"/>
    <n v="10000"/>
    <s v="INR"/>
    <n v="50"/>
    <s v="9/30/22"/>
    <s v="Sales"/>
    <s v="stat_Bh0lNV2usJkCLD6fjWneAqpmASEbmvomDaal7U02FV1"/>
    <s v="Demo Scheduled"/>
    <n v="0"/>
    <s v="OpportunityStatusType.Active"/>
    <s v="cont_98Hvn6eOmjZ60EfiJvbvaWQVQiMebMnVsNMv7Zgwh43"/>
    <x v="575"/>
    <s v="GPA - Renewal Load controls"/>
    <s v="lead_LRxx6yJ4iJwDHBhLsMKjUmnsBz4E8LSXsdWleKmkSwe"/>
    <s v="LCI"/>
    <s v="Shreenath Bhat"/>
    <s v="user_vMd4rmcrSbjykdyL2J7rrYn84SWdcNc5FKligrmItPw"/>
    <s v="Shreenath Bhat"/>
    <s v="2022-06-28 04:55:29.517000+00:00"/>
    <s v="2022-07-13 13:10:54.544000+00:00"/>
    <m/>
    <s v="Bangalore"/>
    <m/>
    <m/>
    <m/>
    <n v="70"/>
    <m/>
    <m/>
    <m/>
    <m/>
    <m/>
    <m/>
    <m/>
    <m/>
    <m/>
    <m/>
    <m/>
    <s v="Manufacturing"/>
    <m/>
    <m/>
    <m/>
    <m/>
    <m/>
    <m/>
    <m/>
    <m/>
    <m/>
    <m/>
    <m/>
    <m/>
    <s v="Deepak Yadav"/>
    <m/>
    <s v="user_vMd4rmcrSbjykdyL2J7rrYn84SWdcNc5FKligrmItPw"/>
    <s v="Shreenath Bhat"/>
    <m/>
    <m/>
    <s v="September"/>
    <s v="Cold Call"/>
    <m/>
    <m/>
    <m/>
    <m/>
    <m/>
    <m/>
    <s v="2022-04-03 18:10:54.052000+00:00"/>
    <s v="2022-09-19 07:32:53.644000+00:00"/>
    <s v="GPA"/>
  </r>
  <r>
    <s v="Vivek Singh"/>
    <n v="200000"/>
    <s v="INR"/>
    <n v="50"/>
    <s v="9/30/22"/>
    <s v="Sales"/>
    <s v="stat_Bh0lNV2usJkCLD6fjWneAqpmASEbmvomDaal7U02FV1"/>
    <s v="Demo Scheduled"/>
    <n v="0"/>
    <s v="OpportunityStatusType.Active"/>
    <s v="cont_98Hvn6eOmjZ60EfiJvbvaWQVQiMebMnVsNMv7Zgwh43"/>
    <x v="575"/>
    <s v="GMC - Renewal; Employee only 2 lakhs sum insured policy; Load controls"/>
    <s v="lead_LRxx6yJ4iJwDHBhLsMKjUmnsBz4E8LSXsdWleKmkSwe"/>
    <s v="LCI"/>
    <s v="Shreenath Bhat"/>
    <s v="user_vMd4rmcrSbjykdyL2J7rrYn84SWdcNc5FKligrmItPw"/>
    <s v="Shreenath Bhat"/>
    <s v="2022-06-28 04:54:37.355000+00:00"/>
    <s v="2022-07-13 13:10:45.951000+00:00"/>
    <m/>
    <s v="Bangalore"/>
    <m/>
    <m/>
    <m/>
    <n v="70"/>
    <m/>
    <m/>
    <m/>
    <m/>
    <m/>
    <m/>
    <m/>
    <m/>
    <m/>
    <m/>
    <m/>
    <s v="Manufacturing"/>
    <m/>
    <m/>
    <m/>
    <m/>
    <m/>
    <m/>
    <m/>
    <m/>
    <m/>
    <m/>
    <m/>
    <m/>
    <s v="Deepak Yadav"/>
    <m/>
    <s v="user_vMd4rmcrSbjykdyL2J7rrYn84SWdcNc5FKligrmItPw"/>
    <s v="Shreenath Bhat"/>
    <m/>
    <m/>
    <s v="September"/>
    <s v="Cold Call"/>
    <m/>
    <m/>
    <m/>
    <m/>
    <m/>
    <m/>
    <s v="2022-04-03 18:10:54.052000+00:00"/>
    <s v="2022-09-19 07:32:53.644000+00:00"/>
    <s v="GMC"/>
  </r>
  <r>
    <s v="Namrata Aurora"/>
    <n v="60000"/>
    <s v="INR"/>
    <n v="0"/>
    <d v="2022-01-08T00:00:00"/>
    <s v="Sales"/>
    <s v="stat_kcR4fZg7TU7jjk1jAVua3qGLRS4J5uFayEjK5j02wtv"/>
    <s v="Unqualified"/>
    <n v="0"/>
    <s v="OpportunityStatusType.Lost"/>
    <m/>
    <x v="1"/>
    <m/>
    <s v="lead_sEGn0mJ3AS6G6Qp6wR7fUdskLESL2dSS4pzxS10cGHC"/>
    <s v="Trans Continental"/>
    <s v="Namrata Aurora"/>
    <s v="user_IpBH4s1Av5OVFfQQ3nW0qPDDjwLT9uRfx1sVhml8UQA"/>
    <s v="Namrata Aurora"/>
    <s v="2022-06-20 12:27:10.286000+00:00"/>
    <s v="2022-07-13 13:05:21.845000+00:00"/>
    <m/>
    <s v="Mumbai"/>
    <m/>
    <m/>
    <m/>
    <n v="3"/>
    <m/>
    <m/>
    <m/>
    <m/>
    <m/>
    <m/>
    <m/>
    <m/>
    <m/>
    <m/>
    <m/>
    <s v="Transportation &amp; Logistics"/>
    <m/>
    <m/>
    <m/>
    <m/>
    <m/>
    <m/>
    <m/>
    <m/>
    <m/>
    <m/>
    <m/>
    <m/>
    <s v="Jitin Gopi"/>
    <m/>
    <s v="user_IpBH4s1Av5OVFfQQ3nW0qPDDjwLT9uRfx1sVhml8UQA"/>
    <s v="Namrata Aurora"/>
    <m/>
    <m/>
    <s v="September"/>
    <s v="Cold Call"/>
    <m/>
    <m/>
    <m/>
    <m/>
    <m/>
    <m/>
    <s v="2021-11-17 01:30:09.833000+00:00"/>
    <s v="2022-07-13 13:05:21.884000+00:00"/>
    <s v="GPA"/>
  </r>
  <r>
    <s v="Namrata Aurora"/>
    <n v="60000"/>
    <s v="INR"/>
    <n v="0"/>
    <d v="2022-10-07T00:00:00"/>
    <s v="Sales"/>
    <s v="stat_kcR4fZg7TU7jjk1jAVua3qGLRS4J5uFayEjK5j02wtv"/>
    <s v="Unqualified"/>
    <n v="0"/>
    <s v="OpportunityStatusType.Lost"/>
    <m/>
    <x v="1"/>
    <m/>
    <s v="lead_j9F1z2e3L58kqOjr2guESU8UIPvu634yv7TQmHTGYSd"/>
    <s v="roopkumarram@gmail.com"/>
    <s v="Namrata Aurora"/>
    <s v="user_IpBH4s1Av5OVFfQQ3nW0qPDDjwLT9uRfx1sVhml8UQA"/>
    <s v="Namrata Aurora"/>
    <s v="2022-07-07 12:10:22.671000+00:00"/>
    <s v="2022-07-13 13:07:05.314000+00:00"/>
    <m/>
    <m/>
    <m/>
    <s v="2021-05-23 14:43:16+00:00"/>
    <m/>
    <n v="50"/>
    <m/>
    <m/>
    <m/>
    <m/>
    <m/>
    <m/>
    <m/>
    <m/>
    <m/>
    <m/>
    <m/>
    <m/>
    <m/>
    <m/>
    <m/>
    <m/>
    <m/>
    <m/>
    <m/>
    <m/>
    <m/>
    <m/>
    <m/>
    <m/>
    <m/>
    <m/>
    <s v="user_IpBH4s1Av5OVFfQQ3nW0qPDDjwLT9uRfx1sVhml8UQA"/>
    <s v="Namrata Aurora"/>
    <m/>
    <m/>
    <s v="July"/>
    <s v="Inbound"/>
    <s v="Inbound via website"/>
    <m/>
    <s v="Employee Count 50"/>
    <m/>
    <m/>
    <m/>
    <s v="2021-05-23 14:45:54.596000+00:00"/>
    <s v="2022-07-13 13:07:05.354000+00:00"/>
    <m/>
  </r>
  <r>
    <s v="Namrata Aurora"/>
    <n v="650000"/>
    <s v="INR"/>
    <n v="0"/>
    <d v="2022-01-08T00:00:00"/>
    <s v="Sales"/>
    <s v="stat_kcR4fZg7TU7jjk1jAVua3qGLRS4J5uFayEjK5j02wtv"/>
    <s v="Unqualified"/>
    <n v="0"/>
    <s v="OpportunityStatusType.Lost"/>
    <m/>
    <x v="1"/>
    <m/>
    <s v="lead_sEGn0mJ3AS6G6Qp6wR7fUdskLESL2dSS4pzxS10cGHC"/>
    <s v="Trans Continental"/>
    <s v="Namrata Aurora"/>
    <s v="user_IpBH4s1Av5OVFfQQ3nW0qPDDjwLT9uRfx1sVhml8UQA"/>
    <s v="Namrata Aurora"/>
    <s v="2022-06-20 12:25:45.123000+00:00"/>
    <s v="2022-07-13 13:05:13.872000+00:00"/>
    <m/>
    <s v="Mumbai"/>
    <m/>
    <m/>
    <m/>
    <n v="3"/>
    <m/>
    <m/>
    <m/>
    <m/>
    <m/>
    <m/>
    <m/>
    <m/>
    <m/>
    <m/>
    <m/>
    <s v="Transportation &amp; Logistics"/>
    <m/>
    <m/>
    <m/>
    <m/>
    <m/>
    <m/>
    <m/>
    <m/>
    <m/>
    <m/>
    <m/>
    <m/>
    <s v="Jitin Gopi"/>
    <m/>
    <s v="user_IpBH4s1Av5OVFfQQ3nW0qPDDjwLT9uRfx1sVhml8UQA"/>
    <s v="Namrata Aurora"/>
    <m/>
    <m/>
    <s v="September"/>
    <s v="Cold Call"/>
    <m/>
    <m/>
    <m/>
    <m/>
    <m/>
    <m/>
    <s v="2021-11-17 01:30:09.833000+00:00"/>
    <s v="2022-07-13 13:05:21.884000+00:00"/>
    <s v="GMC"/>
  </r>
  <r>
    <s v="Namrata Aurora"/>
    <n v="300000"/>
    <s v="INR"/>
    <n v="0"/>
    <s v="7/31/22"/>
    <s v="Sales"/>
    <s v="stat_kcR4fZg7TU7jjk1jAVua3qGLRS4J5uFayEjK5j02wtv"/>
    <s v="Unqualified"/>
    <n v="0"/>
    <s v="OpportunityStatusType.Lost"/>
    <m/>
    <x v="1"/>
    <s v="Parental policy"/>
    <s v="lead_IXseItgNcjZzWEiKOFJ77b54lqlPxgZYwn67Ih2Fqwx"/>
    <s v="NCDEX e Markets"/>
    <s v="Namrata Aurora"/>
    <s v="user_IpBH4s1Av5OVFfQQ3nW0qPDDjwLT9uRfx1sVhml8UQA"/>
    <s v="Namrata Aurora"/>
    <s v="2022-05-13 12:59:22.428000+00:00"/>
    <s v="2022-07-13 13:03:46.938000+00:00"/>
    <m/>
    <s v="Mumbai"/>
    <m/>
    <s v="2021-05-26 11:39:19+00:00"/>
    <m/>
    <n v="800"/>
    <m/>
    <m/>
    <m/>
    <m/>
    <m/>
    <m/>
    <m/>
    <m/>
    <m/>
    <m/>
    <m/>
    <s v="IT Services &amp; IT Consulting; Others"/>
    <m/>
    <m/>
    <m/>
    <m/>
    <m/>
    <m/>
    <m/>
    <m/>
    <m/>
    <m/>
    <m/>
    <m/>
    <s v="Aniket Vahile"/>
    <m/>
    <s v="user_IpBH4s1Av5OVFfQQ3nW0qPDDjwLT9uRfx1sVhml8UQA"/>
    <s v="Namrata Aurora"/>
    <m/>
    <m/>
    <s v="July"/>
    <s v="Gated Content; Inbound"/>
    <s v="Inbound via website"/>
    <m/>
    <s v="Employee Engagement Handbook"/>
    <m/>
    <m/>
    <m/>
    <s v="2021-05-26 11:42:03.397000+00:00"/>
    <s v="2022-09-21 04:07:22.040000+00:00"/>
    <m/>
  </r>
  <r>
    <s v="Namrata Aurora"/>
    <n v="50000"/>
    <s v="INR"/>
    <n v="0"/>
    <s v="7/31/22"/>
    <s v="Sales"/>
    <s v="stat_kcR4fZg7TU7jjk1jAVua3qGLRS4J5uFayEjK5j02wtv"/>
    <s v="Unqualified"/>
    <n v="0"/>
    <s v="OpportunityStatusType.Lost"/>
    <m/>
    <x v="1"/>
    <m/>
    <s v="lead_IXseItgNcjZzWEiKOFJ77b54lqlPxgZYwn67Ih2Fqwx"/>
    <s v="NCDEX e Markets"/>
    <s v="Namrata Aurora"/>
    <s v="user_IpBH4s1Av5OVFfQQ3nW0qPDDjwLT9uRfx1sVhml8UQA"/>
    <s v="Namrata Aurora"/>
    <s v="2022-05-13 12:59:46.515000+00:00"/>
    <s v="2022-07-13 13:04:13.483000+00:00"/>
    <m/>
    <s v="Mumbai"/>
    <m/>
    <s v="2021-05-26 11:39:19+00:00"/>
    <m/>
    <n v="800"/>
    <m/>
    <m/>
    <m/>
    <m/>
    <m/>
    <m/>
    <m/>
    <m/>
    <m/>
    <m/>
    <m/>
    <s v="IT Services &amp; IT Consulting; Others"/>
    <m/>
    <m/>
    <m/>
    <m/>
    <m/>
    <m/>
    <m/>
    <m/>
    <m/>
    <m/>
    <m/>
    <m/>
    <s v="Aniket Vahile"/>
    <m/>
    <s v="user_IpBH4s1Av5OVFfQQ3nW0qPDDjwLT9uRfx1sVhml8UQA"/>
    <s v="Namrata Aurora"/>
    <m/>
    <m/>
    <s v="July"/>
    <s v="Gated Content; Inbound"/>
    <s v="Inbound via website"/>
    <m/>
    <s v="Employee Engagement Handbook"/>
    <m/>
    <m/>
    <m/>
    <s v="2021-05-26 11:42:03.397000+00:00"/>
    <s v="2022-09-21 04:07:22.040000+00:00"/>
    <s v="Covid"/>
  </r>
  <r>
    <s v="Namrata Aurora"/>
    <n v="50000"/>
    <s v="INR"/>
    <n v="0"/>
    <s v="7/31/22"/>
    <s v="Sales"/>
    <s v="stat_kcR4fZg7TU7jjk1jAVua3qGLRS4J5uFayEjK5j02wtv"/>
    <s v="Unqualified"/>
    <n v="0"/>
    <s v="OpportunityStatusType.Lost"/>
    <m/>
    <x v="1"/>
    <m/>
    <s v="lead_IXseItgNcjZzWEiKOFJ77b54lqlPxgZYwn67Ih2Fqwx"/>
    <s v="NCDEX e Markets"/>
    <s v="Namrata Aurora"/>
    <s v="user_IpBH4s1Av5OVFfQQ3nW0qPDDjwLT9uRfx1sVhml8UQA"/>
    <s v="Namrata Aurora"/>
    <s v="2022-05-13 12:58:48.990000+00:00"/>
    <s v="2022-07-13 13:03:39.095000+00:00"/>
    <m/>
    <s v="Mumbai"/>
    <m/>
    <s v="2021-05-26 11:39:19+00:00"/>
    <m/>
    <n v="800"/>
    <m/>
    <m/>
    <m/>
    <m/>
    <m/>
    <m/>
    <m/>
    <m/>
    <m/>
    <m/>
    <m/>
    <s v="IT Services &amp; IT Consulting; Others"/>
    <m/>
    <m/>
    <m/>
    <m/>
    <m/>
    <m/>
    <m/>
    <m/>
    <m/>
    <m/>
    <m/>
    <m/>
    <s v="Aniket Vahile"/>
    <m/>
    <s v="user_IpBH4s1Av5OVFfQQ3nW0qPDDjwLT9uRfx1sVhml8UQA"/>
    <s v="Namrata Aurora"/>
    <m/>
    <m/>
    <s v="July"/>
    <s v="Gated Content; Inbound"/>
    <s v="Inbound via website"/>
    <m/>
    <s v="Employee Engagement Handbook"/>
    <m/>
    <m/>
    <m/>
    <s v="2021-05-26 11:42:03.397000+00:00"/>
    <s v="2022-09-21 04:07:22.040000+00:00"/>
    <s v="GPA"/>
  </r>
  <r>
    <s v="Namrata Aurora"/>
    <n v="25000"/>
    <s v="INR"/>
    <n v="0"/>
    <s v="7/31/22"/>
    <s v="Sales"/>
    <s v="stat_kcR4fZg7TU7jjk1jAVua3qGLRS4J5uFayEjK5j02wtv"/>
    <s v="Unqualified"/>
    <n v="0"/>
    <s v="OpportunityStatusType.Lost"/>
    <m/>
    <x v="1"/>
    <m/>
    <s v="lead_kkRpb6NaYpadpjKt7uhhUD19rKCnwwDgP57B5uw3Yoq"/>
    <s v="Grahpx SIS ( Interested in Loop App )"/>
    <s v="Namrata Aurora"/>
    <s v="user_IpBH4s1Av5OVFfQQ3nW0qPDDjwLT9uRfx1sVhml8UQA"/>
    <s v="Namrata Aurora"/>
    <s v="2022-06-24 08:28:17.525000+00:00"/>
    <s v="2022-07-13 13:02:01.410000+00:00"/>
    <m/>
    <s v="Bangalore"/>
    <m/>
    <m/>
    <m/>
    <n v="50"/>
    <m/>
    <m/>
    <m/>
    <m/>
    <m/>
    <m/>
    <m/>
    <m/>
    <m/>
    <m/>
    <m/>
    <m/>
    <m/>
    <m/>
    <m/>
    <m/>
    <m/>
    <m/>
    <m/>
    <m/>
    <m/>
    <m/>
    <m/>
    <m/>
    <m/>
    <m/>
    <s v="user_PApNwMjp7lPIEBp7acretouakdtYNVHpPO9ja9KoR5D"/>
    <s v="Pallab Gupta"/>
    <m/>
    <m/>
    <s v="August"/>
    <s v="Gated Content"/>
    <m/>
    <m/>
    <s v="Employee Wellness Handbook"/>
    <m/>
    <m/>
    <m/>
    <s v="2022-02-24 16:20:20.972000+00:00"/>
    <s v="2022-10-10 09:00:29.008000+00:00"/>
    <s v="GPA"/>
  </r>
  <r>
    <s v="Namrata Aurora"/>
    <n v="250000"/>
    <s v="INR"/>
    <n v="0"/>
    <s v="7/31/22"/>
    <s v="Sales"/>
    <s v="stat_kcR4fZg7TU7jjk1jAVua3qGLRS4J5uFayEjK5j02wtv"/>
    <s v="Unqualified"/>
    <n v="0"/>
    <s v="OpportunityStatusType.Lost"/>
    <m/>
    <x v="1"/>
    <m/>
    <s v="lead_kkRpb6NaYpadpjKt7uhhUD19rKCnwwDgP57B5uw3Yoq"/>
    <s v="Grahpx SIS ( Interested in Loop App )"/>
    <s v="Namrata Aurora"/>
    <s v="user_IpBH4s1Av5OVFfQQ3nW0qPDDjwLT9uRfx1sVhml8UQA"/>
    <s v="Namrata Aurora"/>
    <s v="2022-06-24 08:28:00.211000+00:00"/>
    <s v="2022-07-13 13:01:53.901000+00:00"/>
    <m/>
    <s v="Bangalore"/>
    <m/>
    <m/>
    <m/>
    <n v="50"/>
    <m/>
    <m/>
    <m/>
    <m/>
    <m/>
    <m/>
    <m/>
    <m/>
    <m/>
    <m/>
    <m/>
    <m/>
    <m/>
    <m/>
    <m/>
    <m/>
    <m/>
    <m/>
    <m/>
    <m/>
    <m/>
    <m/>
    <m/>
    <m/>
    <m/>
    <m/>
    <s v="user_PApNwMjp7lPIEBp7acretouakdtYNVHpPO9ja9KoR5D"/>
    <s v="Pallab Gupta"/>
    <m/>
    <m/>
    <s v="August"/>
    <s v="Gated Content"/>
    <m/>
    <m/>
    <s v="Employee Wellness Handbook"/>
    <m/>
    <m/>
    <m/>
    <s v="2022-02-24 16:20:20.972000+00:00"/>
    <s v="2022-10-10 09:00:29.008000+00:00"/>
    <s v="GMC"/>
  </r>
  <r>
    <s v="Nikhil Ahuja"/>
    <n v="1050000"/>
    <s v="INR"/>
    <n v="0"/>
    <s v="7/20/22"/>
    <s v="Sales"/>
    <s v="stat_kcR4fZg7TU7jjk1jAVua3qGLRS4J5uFayEjK5j02wtv"/>
    <s v="Unqualified"/>
    <n v="0"/>
    <s v="OpportunityStatusType.Lost"/>
    <m/>
    <x v="1"/>
    <m/>
    <s v="lead_qBPHDspX66yKvaOw9KvWjqA4amYf0IERSWmyxBRSNae"/>
    <s v="Xotik Frujus Pvt Ltd"/>
    <s v="Nikhil Ahuja"/>
    <s v="user_ocHSJH83OJnHCvKyMbjx8WOOK8PMgAUGIj1qK0q0dMV"/>
    <s v="Nikhil Ahuja"/>
    <s v="2022-07-08 09:20:46.174000+00:00"/>
    <s v="2022-07-13 12:59:52.341000+00:00"/>
    <m/>
    <s v="Mumbai"/>
    <m/>
    <m/>
    <m/>
    <n v="350"/>
    <m/>
    <m/>
    <m/>
    <m/>
    <m/>
    <m/>
    <m/>
    <s v="PAID_SOCIAL"/>
    <m/>
    <m/>
    <m/>
    <m/>
    <m/>
    <m/>
    <m/>
    <m/>
    <m/>
    <m/>
    <m/>
    <m/>
    <m/>
    <m/>
    <m/>
    <m/>
    <m/>
    <m/>
    <s v="user_bdUPAGjcS7p6513So3N4g3aWNS5HuBuVJi7bvCPAsLt"/>
    <s v="Mayur Gadiyar"/>
    <m/>
    <m/>
    <s v="July"/>
    <s v="Gated Content"/>
    <m/>
    <m/>
    <s v="Employee Engagement Handbook"/>
    <m/>
    <m/>
    <m/>
    <s v="2022-04-03 18:48:14.591000+00:00"/>
    <s v="2022-09-30 10:12:27.877000+00:00"/>
    <s v="GMC"/>
  </r>
  <r>
    <s v="Nikhil Ahuja"/>
    <n v="100000"/>
    <s v="INR"/>
    <n v="0"/>
    <s v="7/20/22"/>
    <s v="Sales"/>
    <s v="stat_kcR4fZg7TU7jjk1jAVua3qGLRS4J5uFayEjK5j02wtv"/>
    <s v="Unqualified"/>
    <n v="0"/>
    <s v="OpportunityStatusType.Lost"/>
    <m/>
    <x v="1"/>
    <m/>
    <s v="lead_qBPHDspX66yKvaOw9KvWjqA4amYf0IERSWmyxBRSNae"/>
    <s v="Xotik Frujus Pvt Ltd"/>
    <s v="Nikhil Ahuja"/>
    <s v="user_ocHSJH83OJnHCvKyMbjx8WOOK8PMgAUGIj1qK0q0dMV"/>
    <s v="Nikhil Ahuja"/>
    <s v="2022-07-08 09:21:04.393000+00:00"/>
    <s v="2022-07-13 12:59:57.418000+00:00"/>
    <m/>
    <s v="Mumbai"/>
    <m/>
    <m/>
    <m/>
    <n v="350"/>
    <m/>
    <m/>
    <m/>
    <m/>
    <m/>
    <m/>
    <m/>
    <s v="PAID_SOCIAL"/>
    <m/>
    <m/>
    <m/>
    <m/>
    <m/>
    <m/>
    <m/>
    <m/>
    <m/>
    <m/>
    <m/>
    <m/>
    <m/>
    <m/>
    <m/>
    <m/>
    <m/>
    <m/>
    <s v="user_bdUPAGjcS7p6513So3N4g3aWNS5HuBuVJi7bvCPAsLt"/>
    <s v="Mayur Gadiyar"/>
    <m/>
    <m/>
    <s v="July"/>
    <s v="Gated Content"/>
    <m/>
    <m/>
    <s v="Employee Engagement Handbook"/>
    <m/>
    <m/>
    <m/>
    <s v="2022-04-03 18:48:14.591000+00:00"/>
    <s v="2022-09-30 10:12:27.877000+00:00"/>
    <s v="GTL"/>
  </r>
  <r>
    <s v="Shreenath Bhat"/>
    <n v="2500000"/>
    <s v="INR"/>
    <n v="0"/>
    <s v="7/31/22"/>
    <s v="Sales"/>
    <s v="stat_kcR4fZg7TU7jjk1jAVua3qGLRS4J5uFayEjK5j02wtv"/>
    <s v="Unqualified"/>
    <n v="0"/>
    <s v="OpportunityStatusType.Lost"/>
    <s v="cont_UAMSb0cs0u6L6hH5shgfdAMZtFTmHFTSA1xcZn6Zx4h"/>
    <x v="576"/>
    <s v="GMC"/>
    <s v="lead_94FGnvALyPIhX4FUn7ecV87SEaTlzCixVn5dEfSxGfS"/>
    <s v="J.B.Chemicals &amp; Pharmaceuticals Ltd."/>
    <s v="Shreenath Bhat"/>
    <s v="user_vMd4rmcrSbjykdyL2J7rrYn84SWdcNc5FKligrmItPw"/>
    <s v="Shreenath Bhat"/>
    <s v="2022-05-26 07:36:14.193000+00:00"/>
    <s v="2022-07-13 13:01:23.417000+00:00"/>
    <m/>
    <s v="Mumbai"/>
    <m/>
    <m/>
    <m/>
    <n v="766"/>
    <m/>
    <m/>
    <m/>
    <m/>
    <m/>
    <m/>
    <m/>
    <m/>
    <m/>
    <m/>
    <m/>
    <s v="Chemical"/>
    <m/>
    <m/>
    <m/>
    <m/>
    <m/>
    <m/>
    <m/>
    <m/>
    <m/>
    <m/>
    <m/>
    <m/>
    <s v="Mrunmay Jalgaonkar"/>
    <m/>
    <s v="user_vMd4rmcrSbjykdyL2J7rrYn84SWdcNc5FKligrmItPw"/>
    <s v="Shreenath Bhat"/>
    <m/>
    <m/>
    <s v="April; July"/>
    <s v="Cold Call"/>
    <m/>
    <m/>
    <m/>
    <m/>
    <m/>
    <m/>
    <s v="2022-04-20 09:59:40.533000+00:00"/>
    <s v="2022-10-13 07:43:13.331000+00:00"/>
    <s v="GMC"/>
  </r>
  <r>
    <s v="Nikhil Ahuja"/>
    <n v="30000"/>
    <s v="INR"/>
    <n v="0"/>
    <s v="7/31/22"/>
    <s v="Sales"/>
    <s v="stat_kcR4fZg7TU7jjk1jAVua3qGLRS4J5uFayEjK5j02wtv"/>
    <s v="Unqualified"/>
    <n v="0"/>
    <s v="OpportunityStatusType.Lost"/>
    <s v="cont_aQd0W82x9dScyZNBEyJGnYa6hS6AQlUgDeyQicmTMqQ"/>
    <x v="577"/>
    <m/>
    <s v="lead_Ih3cZsclwd13C1aHpuJMJd4Y7Ej09OvBRjeJPKy546M"/>
    <s v="Aurum Trans Solutions Private Limited"/>
    <s v="Nikhil Ahuja"/>
    <s v="user_ocHSJH83OJnHCvKyMbjx8WOOK8PMgAUGIj1qK0q0dMV"/>
    <s v="Nikhil Ahuja"/>
    <s v="2022-05-24 11:58:17.008000+00:00"/>
    <s v="2022-07-13 12:59:00.173000+00:00"/>
    <m/>
    <m/>
    <m/>
    <m/>
    <m/>
    <n v="90"/>
    <m/>
    <m/>
    <m/>
    <m/>
    <m/>
    <m/>
    <m/>
    <m/>
    <m/>
    <m/>
    <m/>
    <s v="Professional Services"/>
    <m/>
    <m/>
    <m/>
    <m/>
    <m/>
    <m/>
    <m/>
    <m/>
    <m/>
    <m/>
    <m/>
    <m/>
    <m/>
    <m/>
    <s v="user_ocHSJH83OJnHCvKyMbjx8WOOK8PMgAUGIj1qK0q0dMV"/>
    <s v="Nikhil Ahuja"/>
    <m/>
    <m/>
    <m/>
    <s v="Gated Content"/>
    <m/>
    <m/>
    <s v="Employee Engagement Handbook"/>
    <m/>
    <m/>
    <m/>
    <s v="2022-05-20 10:01:31.313000+00:00"/>
    <s v="2022-08-25 10:06:26.940000+00:00"/>
    <s v="GPA"/>
  </r>
  <r>
    <s v="Nikhil Ahuja"/>
    <n v="80000"/>
    <s v="INR"/>
    <n v="0"/>
    <s v="7/15/22"/>
    <s v="Sales"/>
    <s v="stat_kcR4fZg7TU7jjk1jAVua3qGLRS4J5uFayEjK5j02wtv"/>
    <s v="Unqualified"/>
    <n v="0"/>
    <s v="OpportunityStatusType.Lost"/>
    <s v="cont_cIZBTjQfBHZXuTYmXK7OVOlj5BIOwtntn4n2epxXGQh"/>
    <x v="578"/>
    <m/>
    <s v="lead_dzV6bMhstuoR5p4D7vyE3P7gkQGIFLB5bhHNNpx675Z"/>
    <s v="Bizsolindia Services Pvt. ltd."/>
    <s v="Nikhil Ahuja"/>
    <s v="user_ocHSJH83OJnHCvKyMbjx8WOOK8PMgAUGIj1qK0q0dMV"/>
    <s v="Nikhil Ahuja"/>
    <s v="2022-05-20 11:08:30.312000+00:00"/>
    <s v="2022-07-13 12:59:33.374000+00:00"/>
    <m/>
    <s v="Pune"/>
    <m/>
    <s v="2020-08-20 09:04:45+00:00"/>
    <m/>
    <n v="275"/>
    <m/>
    <m/>
    <m/>
    <m/>
    <m/>
    <m/>
    <m/>
    <m/>
    <m/>
    <m/>
    <m/>
    <s v="Others"/>
    <m/>
    <m/>
    <m/>
    <m/>
    <m/>
    <m/>
    <m/>
    <m/>
    <m/>
    <m/>
    <m/>
    <m/>
    <m/>
    <m/>
    <s v="user_ocHSJH83OJnHCvKyMbjx8WOOK8PMgAUGIj1qK0q0dMV"/>
    <s v="Nikhil Ahuja"/>
    <m/>
    <m/>
    <s v="July"/>
    <s v="Gated Content"/>
    <m/>
    <m/>
    <s v="Vaccine inbound"/>
    <m/>
    <m/>
    <m/>
    <s v="2020-12-06 09:55:45.707000+00:00"/>
    <s v="2022-07-13 12:59:33.415000+00:00"/>
    <s v="GPA"/>
  </r>
  <r>
    <s v="Nikhil Ahuja"/>
    <n v="300000"/>
    <s v="INR"/>
    <n v="0"/>
    <s v="7/31/22"/>
    <s v="Sales"/>
    <s v="stat_kcR4fZg7TU7jjk1jAVua3qGLRS4J5uFayEjK5j02wtv"/>
    <s v="Unqualified"/>
    <n v="0"/>
    <s v="OpportunityStatusType.Lost"/>
    <s v="cont_aQd0W82x9dScyZNBEyJGnYa6hS6AQlUgDeyQicmTMqQ"/>
    <x v="577"/>
    <m/>
    <s v="lead_Ih3cZsclwd13C1aHpuJMJd4Y7Ej09OvBRjeJPKy546M"/>
    <s v="Aurum Trans Solutions Private Limited"/>
    <s v="Nikhil Ahuja"/>
    <s v="user_ocHSJH83OJnHCvKyMbjx8WOOK8PMgAUGIj1qK0q0dMV"/>
    <s v="Nikhil Ahuja"/>
    <s v="2022-05-24 11:57:46.055000+00:00"/>
    <s v="2022-07-13 12:58:55.552000+00:00"/>
    <m/>
    <m/>
    <m/>
    <m/>
    <m/>
    <n v="90"/>
    <m/>
    <m/>
    <m/>
    <m/>
    <m/>
    <m/>
    <m/>
    <m/>
    <m/>
    <m/>
    <m/>
    <s v="Professional Services"/>
    <m/>
    <m/>
    <m/>
    <m/>
    <m/>
    <m/>
    <m/>
    <m/>
    <m/>
    <m/>
    <m/>
    <m/>
    <m/>
    <m/>
    <s v="user_ocHSJH83OJnHCvKyMbjx8WOOK8PMgAUGIj1qK0q0dMV"/>
    <s v="Nikhil Ahuja"/>
    <m/>
    <m/>
    <m/>
    <s v="Gated Content"/>
    <m/>
    <m/>
    <s v="Employee Engagement Handbook"/>
    <m/>
    <m/>
    <m/>
    <s v="2022-05-20 10:01:31.313000+00:00"/>
    <s v="2022-08-25 10:06:26.940000+00:00"/>
    <s v="GMC"/>
  </r>
  <r>
    <s v="Namrata Aurora"/>
    <n v="200000"/>
    <s v="INR"/>
    <n v="0"/>
    <d v="2022-01-08T00:00:00"/>
    <s v="Sales"/>
    <s v="stat_kcR4fZg7TU7jjk1jAVua3qGLRS4J5uFayEjK5j02wtv"/>
    <s v="Unqualified"/>
    <n v="0"/>
    <s v="OpportunityStatusType.Lost"/>
    <m/>
    <x v="1"/>
    <s v="Cannot get through"/>
    <s v="lead_kCaYCnNGoH4mdhTYP5AOc6OcdfNA786UB9XtEzvCBrp"/>
    <s v="hr@adrianseglobal.com"/>
    <s v="Namrata Aurora"/>
    <s v="user_IpBH4s1Av5OVFfQQ3nW0qPDDjwLT9uRfx1sVhml8UQA"/>
    <s v="Namrata Aurora"/>
    <s v="2022-06-22 11:46:18.563000+00:00"/>
    <s v="2022-07-13 12:56:24.586000+00:00"/>
    <m/>
    <m/>
    <m/>
    <m/>
    <m/>
    <m/>
    <m/>
    <m/>
    <m/>
    <m/>
    <m/>
    <m/>
    <m/>
    <m/>
    <m/>
    <m/>
    <m/>
    <s v="HR / Staffing / Recruitment"/>
    <m/>
    <m/>
    <m/>
    <m/>
    <m/>
    <m/>
    <m/>
    <m/>
    <m/>
    <m/>
    <m/>
    <m/>
    <m/>
    <m/>
    <s v="user_IpBH4s1Av5OVFfQQ3nW0qPDDjwLT9uRfx1sVhml8UQA"/>
    <s v="Namrata Aurora"/>
    <m/>
    <m/>
    <s v="August"/>
    <s v="Gated Content"/>
    <m/>
    <m/>
    <s v="Downloaded the guide: Designing employee healthcare plan"/>
    <m/>
    <m/>
    <m/>
    <s v="2021-10-09 10:18:42.535000+00:00"/>
    <s v="2022-07-18 08:17:39.043000+00:00"/>
    <s v="GMC"/>
  </r>
  <r>
    <s v="Nikhil Ahuja"/>
    <n v="30000"/>
    <s v="INR"/>
    <n v="0"/>
    <s v="7/31/22"/>
    <s v="Sales"/>
    <s v="stat_kcR4fZg7TU7jjk1jAVua3qGLRS4J5uFayEjK5j02wtv"/>
    <s v="Unqualified"/>
    <n v="0"/>
    <s v="OpportunityStatusType.Lost"/>
    <s v="cont_chH0rPP78GQjisSc1exId2MMRmEJgHpgDZiC0vXgLab"/>
    <x v="579"/>
    <m/>
    <s v="lead_peVwh9AdBOGSUrkGC61tuYKOIRON4eQjQg9RNmyGfMT"/>
    <s v="Mansukhbhai Kothari National School (Fresh)"/>
    <s v="Nikhil Ahuja"/>
    <s v="user_ocHSJH83OJnHCvKyMbjx8WOOK8PMgAUGIj1qK0q0dMV"/>
    <s v="Nikhil Ahuja"/>
    <s v="2022-06-20 09:21:59.177000+00:00"/>
    <s v="2022-07-13 12:56:51.528000+00:00"/>
    <m/>
    <s v="Pune"/>
    <m/>
    <m/>
    <m/>
    <n v="100"/>
    <m/>
    <m/>
    <m/>
    <m/>
    <m/>
    <m/>
    <m/>
    <s v="PAID_SOCIAL"/>
    <m/>
    <m/>
    <m/>
    <s v="Education"/>
    <m/>
    <m/>
    <m/>
    <m/>
    <m/>
    <m/>
    <m/>
    <m/>
    <m/>
    <m/>
    <m/>
    <m/>
    <m/>
    <m/>
    <s v="user_ocHSJH83OJnHCvKyMbjx8WOOK8PMgAUGIj1qK0q0dMV"/>
    <s v="Nikhil Ahuja"/>
    <m/>
    <m/>
    <m/>
    <s v="Gated Content"/>
    <m/>
    <m/>
    <s v="Employee Engagement Handbook"/>
    <m/>
    <m/>
    <m/>
    <s v="2022-06-16 14:10:15.304000+00:00"/>
    <s v="2022-10-10 10:07:33.235000+00:00"/>
    <s v="GPA"/>
  </r>
  <r>
    <s v="Nikhil Ahuja"/>
    <n v="300000"/>
    <s v="INR"/>
    <n v="0"/>
    <s v="7/31/22"/>
    <s v="Sales"/>
    <s v="stat_kcR4fZg7TU7jjk1jAVua3qGLRS4J5uFayEjK5j02wtv"/>
    <s v="Unqualified"/>
    <n v="0"/>
    <s v="OpportunityStatusType.Lost"/>
    <s v="cont_chH0rPP78GQjisSc1exId2MMRmEJgHpgDZiC0vXgLab"/>
    <x v="579"/>
    <m/>
    <s v="lead_peVwh9AdBOGSUrkGC61tuYKOIRON4eQjQg9RNmyGfMT"/>
    <s v="Mansukhbhai Kothari National School (Fresh)"/>
    <s v="Nikhil Ahuja"/>
    <s v="user_ocHSJH83OJnHCvKyMbjx8WOOK8PMgAUGIj1qK0q0dMV"/>
    <s v="Nikhil Ahuja"/>
    <s v="2022-06-20 09:21:44.057000+00:00"/>
    <s v="2022-07-13 12:56:46.327000+00:00"/>
    <m/>
    <s v="Pune"/>
    <m/>
    <m/>
    <m/>
    <n v="100"/>
    <m/>
    <m/>
    <m/>
    <m/>
    <m/>
    <m/>
    <m/>
    <s v="PAID_SOCIAL"/>
    <m/>
    <m/>
    <m/>
    <s v="Education"/>
    <m/>
    <m/>
    <m/>
    <m/>
    <m/>
    <m/>
    <m/>
    <m/>
    <m/>
    <m/>
    <m/>
    <m/>
    <m/>
    <m/>
    <s v="user_ocHSJH83OJnHCvKyMbjx8WOOK8PMgAUGIj1qK0q0dMV"/>
    <s v="Nikhil Ahuja"/>
    <m/>
    <m/>
    <m/>
    <s v="Gated Content"/>
    <m/>
    <m/>
    <s v="Employee Engagement Handbook"/>
    <m/>
    <m/>
    <m/>
    <s v="2022-06-16 14:10:15.304000+00:00"/>
    <s v="2022-10-10 10:07:33.235000+00:00"/>
    <s v="GMC"/>
  </r>
  <r>
    <s v="Chetan Kumar"/>
    <n v="100000"/>
    <s v="INR"/>
    <n v="0"/>
    <s v="7/31/22"/>
    <s v="Sales"/>
    <s v="stat_kcR4fZg7TU7jjk1jAVua3qGLRS4J5uFayEjK5j02wtv"/>
    <s v="Unqualified"/>
    <n v="0"/>
    <s v="OpportunityStatusType.Lost"/>
    <s v="cont_ZUzfuRNZCfDcdHp0Xw3UYDZ3MjqnBvNkMXaHDMuTB7P"/>
    <x v="142"/>
    <s v="WC"/>
    <s v="lead_3CtqspWI3tLse1K1slWRpnvuiMLtk3YU6gyvd0DQpkG"/>
    <s v="KAILASH SATYARTHI CHILDRENS FOUNDATION"/>
    <s v="Mayur Gadiyar"/>
    <s v="user_hAuUqCTCw5r4tCUrswIWPSW7LJ1XIBbttZVmJkxmzGq"/>
    <s v="Chetan Kumar"/>
    <s v="2022-02-03 12:25:41.470000+00:00"/>
    <s v="2022-07-13 12:50:28.799000+00:00"/>
    <m/>
    <s v="Bhubaneshwar"/>
    <m/>
    <m/>
    <m/>
    <n v="500"/>
    <m/>
    <m/>
    <m/>
    <m/>
    <m/>
    <m/>
    <m/>
    <m/>
    <m/>
    <m/>
    <m/>
    <m/>
    <m/>
    <m/>
    <m/>
    <m/>
    <m/>
    <m/>
    <m/>
    <m/>
    <m/>
    <m/>
    <m/>
    <m/>
    <m/>
    <m/>
    <s v="user_bdUPAGjcS7p6513So3N4g3aWNS5HuBuVJi7bvCPAsLt"/>
    <s v="Mayur Gadiyar"/>
    <m/>
    <m/>
    <s v="July"/>
    <s v="Inbound"/>
    <s v="Inbound via website"/>
    <m/>
    <s v="Employee Count 100+"/>
    <m/>
    <m/>
    <m/>
    <s v="2021-09-20 02:59:37.756000+00:00"/>
    <s v="2022-09-14 05:39:51.093000+00:00"/>
    <s v="WC"/>
  </r>
  <r>
    <s v="Nikhil Ahuja"/>
    <n v="200000"/>
    <s v="INR"/>
    <n v="0"/>
    <s v="7/31/22"/>
    <s v="Sales"/>
    <s v="stat_kcR4fZg7TU7jjk1jAVua3qGLRS4J5uFayEjK5j02wtv"/>
    <s v="Unqualified"/>
    <n v="0"/>
    <s v="OpportunityStatusType.Lost"/>
    <s v="cont_nbWMK6hjIyttc2SV4riOV8A7oVeheHUQXoed1OvkGvX"/>
    <x v="580"/>
    <m/>
    <s v="lead_l4W1leofE5c0PwZM2Ao1oy2aa4e2Su8bhDuScNpZjWb"/>
    <s v="Intuz (fresh GMC)"/>
    <s v="Nikhil Ahuja"/>
    <s v="user_ocHSJH83OJnHCvKyMbjx8WOOK8PMgAUGIj1qK0q0dMV"/>
    <s v="Nikhil Ahuja"/>
    <s v="2022-06-27 09:41:47.579000+00:00"/>
    <s v="2022-07-13 12:52:32.301000+00:00"/>
    <m/>
    <s v="Other Gujarat"/>
    <m/>
    <m/>
    <m/>
    <n v="45"/>
    <m/>
    <m/>
    <m/>
    <m/>
    <m/>
    <m/>
    <m/>
    <s v="PAID_SOCIAL"/>
    <m/>
    <m/>
    <m/>
    <m/>
    <m/>
    <m/>
    <m/>
    <m/>
    <m/>
    <m/>
    <m/>
    <m/>
    <m/>
    <m/>
    <m/>
    <m/>
    <m/>
    <m/>
    <s v="user_ocHSJH83OJnHCvKyMbjx8WOOK8PMgAUGIj1qK0q0dMV"/>
    <s v="Nikhil Ahuja"/>
    <m/>
    <m/>
    <m/>
    <s v="Gated Content"/>
    <m/>
    <m/>
    <s v="Employee Engagement Handbook"/>
    <m/>
    <m/>
    <m/>
    <s v="2022-06-25 03:11:09.507000+00:00"/>
    <s v="2022-07-25 09:15:13.812000+00:00"/>
    <s v="GMC"/>
  </r>
  <r>
    <s v="Namrata Aurora"/>
    <n v="20000"/>
    <s v="INR"/>
    <n v="0"/>
    <d v="2022-01-08T00:00:00"/>
    <s v="Sales"/>
    <s v="stat_kcR4fZg7TU7jjk1jAVua3qGLRS4J5uFayEjK5j02wtv"/>
    <s v="Unqualified"/>
    <n v="0"/>
    <s v="OpportunityStatusType.Lost"/>
    <m/>
    <x v="1"/>
    <m/>
    <s v="lead_kCaYCnNGoH4mdhTYP5AOc6OcdfNA786UB9XtEzvCBrp"/>
    <s v="hr@adrianseglobal.com"/>
    <s v="Namrata Aurora"/>
    <s v="user_IpBH4s1Av5OVFfQQ3nW0qPDDjwLT9uRfx1sVhml8UQA"/>
    <s v="Namrata Aurora"/>
    <s v="2022-06-22 11:46:36.246000+00:00"/>
    <s v="2022-07-13 12:56:13.876000+00:00"/>
    <m/>
    <m/>
    <m/>
    <m/>
    <m/>
    <m/>
    <m/>
    <m/>
    <m/>
    <m/>
    <m/>
    <m/>
    <m/>
    <m/>
    <m/>
    <m/>
    <m/>
    <s v="HR / Staffing / Recruitment"/>
    <m/>
    <m/>
    <m/>
    <m/>
    <m/>
    <m/>
    <m/>
    <m/>
    <m/>
    <m/>
    <m/>
    <m/>
    <m/>
    <m/>
    <s v="user_IpBH4s1Av5OVFfQQ3nW0qPDDjwLT9uRfx1sVhml8UQA"/>
    <s v="Namrata Aurora"/>
    <m/>
    <m/>
    <s v="August"/>
    <s v="Gated Content"/>
    <m/>
    <m/>
    <s v="Downloaded the guide: Designing employee healthcare plan"/>
    <m/>
    <m/>
    <m/>
    <s v="2021-10-09 10:18:42.535000+00:00"/>
    <s v="2022-07-18 08:17:39.043000+00:00"/>
    <s v="GPA"/>
  </r>
  <r>
    <s v="Nikhil Ahuja"/>
    <n v="50000"/>
    <s v="INR"/>
    <n v="0"/>
    <s v="9/30/22"/>
    <s v="Sales"/>
    <s v="stat_kcR4fZg7TU7jjk1jAVua3qGLRS4J5uFayEjK5j02wtv"/>
    <s v="Unqualified"/>
    <n v="0"/>
    <s v="OpportunityStatusType.Lost"/>
    <s v="cont_bwaYlQrTKHKEJMllIz8wkYmqwr7C0PJQWK6srSuVVAk"/>
    <x v="581"/>
    <s v="Fresh GTL"/>
    <s v="lead_e9a2ArjJOjmyjjJM6HqgHoWwz1TFMfy24ieUgYUQZ5e"/>
    <s v="iBus Networks &amp; Infrastructure"/>
    <s v="Nikhil Ahuja"/>
    <s v="user_ocHSJH83OJnHCvKyMbjx8WOOK8PMgAUGIj1qK0q0dMV"/>
    <s v="Nikhil Ahuja"/>
    <s v="2022-05-24 11:14:36.783000+00:00"/>
    <s v="2022-07-13 12:50:10.142000+00:00"/>
    <m/>
    <s v="Bangalore"/>
    <m/>
    <m/>
    <m/>
    <n v="89"/>
    <m/>
    <m/>
    <m/>
    <m/>
    <m/>
    <m/>
    <m/>
    <s v="PAID_SOCIAL"/>
    <m/>
    <m/>
    <m/>
    <s v="Telecommunications"/>
    <m/>
    <m/>
    <m/>
    <m/>
    <m/>
    <m/>
    <m/>
    <m/>
    <m/>
    <m/>
    <m/>
    <m/>
    <s v="Kaustubh Gaikwad"/>
    <m/>
    <s v="user_ocHSJH83OJnHCvKyMbjx8WOOK8PMgAUGIj1qK0q0dMV"/>
    <s v="Nikhil Ahuja"/>
    <m/>
    <m/>
    <s v="June"/>
    <s v="Gated Content"/>
    <s v="Lusha"/>
    <m/>
    <s v="Glengarry"/>
    <m/>
    <m/>
    <m/>
    <s v="2022-02-04 11:11:18.186000+00:00"/>
    <s v="2022-09-05 12:05:38.489000+00:00"/>
    <s v="GPA"/>
  </r>
  <r>
    <s v="Nikhil Ahuja"/>
    <n v="100000"/>
    <s v="INR"/>
    <n v="0"/>
    <s v="9/30/22"/>
    <s v="Sales"/>
    <s v="stat_kcR4fZg7TU7jjk1jAVua3qGLRS4J5uFayEjK5j02wtv"/>
    <s v="Unqualified"/>
    <n v="0"/>
    <s v="OpportunityStatusType.Lost"/>
    <s v="cont_bwaYlQrTKHKEJMllIz8wkYmqwr7C0PJQWK6srSuVVAk"/>
    <x v="581"/>
    <s v="Fresh GPA"/>
    <s v="lead_e9a2ArjJOjmyjjJM6HqgHoWwz1TFMfy24ieUgYUQZ5e"/>
    <s v="iBus Networks &amp; Infrastructure"/>
    <s v="Nikhil Ahuja"/>
    <s v="user_ocHSJH83OJnHCvKyMbjx8WOOK8PMgAUGIj1qK0q0dMV"/>
    <s v="Nikhil Ahuja"/>
    <s v="2022-05-24 11:14:56.263000+00:00"/>
    <s v="2022-07-13 12:50:16.264000+00:00"/>
    <m/>
    <s v="Bangalore"/>
    <m/>
    <m/>
    <m/>
    <n v="89"/>
    <m/>
    <m/>
    <m/>
    <m/>
    <m/>
    <m/>
    <m/>
    <s v="PAID_SOCIAL"/>
    <m/>
    <m/>
    <m/>
    <s v="Telecommunications"/>
    <m/>
    <m/>
    <m/>
    <m/>
    <m/>
    <m/>
    <m/>
    <m/>
    <m/>
    <m/>
    <m/>
    <m/>
    <s v="Kaustubh Gaikwad"/>
    <m/>
    <s v="user_ocHSJH83OJnHCvKyMbjx8WOOK8PMgAUGIj1qK0q0dMV"/>
    <s v="Nikhil Ahuja"/>
    <m/>
    <m/>
    <s v="June"/>
    <s v="Gated Content"/>
    <s v="Lusha"/>
    <m/>
    <s v="Glengarry"/>
    <m/>
    <m/>
    <m/>
    <s v="2022-02-04 11:11:18.186000+00:00"/>
    <s v="2022-09-05 12:05:38.489000+00:00"/>
    <m/>
  </r>
  <r>
    <s v="Nikhil Ahuja"/>
    <n v="1500000"/>
    <s v="INR"/>
    <n v="0"/>
    <s v="7/15/22"/>
    <s v="Sales"/>
    <s v="stat_kcR4fZg7TU7jjk1jAVua3qGLRS4J5uFayEjK5j02wtv"/>
    <s v="Unqualified"/>
    <n v="0"/>
    <s v="OpportunityStatusType.Lost"/>
    <s v="cont_2K771LtktwpJlE57hzRsJYpAJvxOPsL7p6nWGYsDVf6"/>
    <x v="393"/>
    <m/>
    <s v="lead_gGWFRmiHUBUj1f0LBQ9bOR8fMQpshCTyBDi0BQVhMKv"/>
    <s v="Lords Hotels &amp; Resorts"/>
    <s v="Nikhil Ahuja"/>
    <s v="user_ocHSJH83OJnHCvKyMbjx8WOOK8PMgAUGIj1qK0q0dMV"/>
    <s v="Nikhil Ahuja"/>
    <s v="2022-06-09 10:27:38.413000+00:00"/>
    <s v="2022-07-13 12:48:35.271000+00:00"/>
    <m/>
    <s v="Mumbai"/>
    <m/>
    <m/>
    <m/>
    <n v="20"/>
    <m/>
    <m/>
    <m/>
    <m/>
    <m/>
    <m/>
    <m/>
    <s v="PAID_SOCIAL"/>
    <m/>
    <m/>
    <m/>
    <s v="Hospitality &amp; Travel"/>
    <m/>
    <m/>
    <m/>
    <m/>
    <m/>
    <m/>
    <m/>
    <m/>
    <m/>
    <m/>
    <m/>
    <m/>
    <s v="Kaustubh Gaikwad"/>
    <m/>
    <s v="user_ocHSJH83OJnHCvKyMbjx8WOOK8PMgAUGIj1qK0q0dMV"/>
    <s v="Nikhil Ahuja"/>
    <m/>
    <m/>
    <s v="July"/>
    <s v="Gated Content"/>
    <s v="Mr. E"/>
    <m/>
    <s v="Employee Engagement Handbook"/>
    <m/>
    <m/>
    <m/>
    <s v="2022-06-09 02:54:32.561000+00:00"/>
    <s v="2022-10-19 01:44:16.492000+00:00"/>
    <s v="GPA"/>
  </r>
  <r>
    <s v="Sonal Paithankar"/>
    <n v="2500000"/>
    <s v="INR"/>
    <n v="0"/>
    <s v="7/31/22"/>
    <s v="Sales"/>
    <s v="stat_kcR4fZg7TU7jjk1jAVua3qGLRS4J5uFayEjK5j02wtv"/>
    <s v="Unqualified"/>
    <n v="0"/>
    <s v="OpportunityStatusType.Lost"/>
    <s v="cont_Qg54yElIE72VBl3gDfv20dr0UgaKif91IG6jSfsFTeE"/>
    <x v="582"/>
    <s v="GTL Renewal"/>
    <s v="lead_7nR3pCmMHvXjENU7wedgyMqWYAPKFy13abMRPM2BgLV"/>
    <s v="Intertrust Group"/>
    <s v="Aishwarya Nyayadhish"/>
    <s v="user_Iwn6da5WKkZqwUySK0oUuCb72pFP5WEm4zAb92ijqFe"/>
    <s v="Sonal Paithankar"/>
    <s v="2022-05-16 05:25:08.163000+00:00"/>
    <s v="2022-07-13 11:45:25.636000+00:00"/>
    <m/>
    <s v="Bangalore"/>
    <m/>
    <m/>
    <m/>
    <n v="1500"/>
    <m/>
    <m/>
    <m/>
    <m/>
    <m/>
    <m/>
    <m/>
    <s v="PAID_SOCIAL"/>
    <m/>
    <m/>
    <m/>
    <m/>
    <m/>
    <m/>
    <m/>
    <m/>
    <m/>
    <m/>
    <m/>
    <m/>
    <m/>
    <m/>
    <m/>
    <m/>
    <m/>
    <m/>
    <s v="user_6hRQhcoLhZEDUBYaw3vS7rv6T5582sGfXq4jNRqTfUU"/>
    <s v="Aishwarya Nyayadhish"/>
    <m/>
    <m/>
    <s v="July"/>
    <s v="Gated Content"/>
    <m/>
    <m/>
    <s v="Employee Wellness Handbook"/>
    <m/>
    <m/>
    <m/>
    <s v="2022-04-01 06:51:42.606000+00:00"/>
    <s v="2022-09-29 11:48:49.781000+00:00"/>
    <m/>
  </r>
  <r>
    <s v="Sonal Paithankar"/>
    <n v="200000"/>
    <s v="INR"/>
    <n v="0"/>
    <s v="7/31/22"/>
    <s v="Sales"/>
    <s v="stat_kcR4fZg7TU7jjk1jAVua3qGLRS4J5uFayEjK5j02wtv"/>
    <s v="Unqualified"/>
    <n v="0"/>
    <s v="OpportunityStatusType.Lost"/>
    <s v="cont_Qg54yElIE72VBl3gDfv20dr0UgaKif91IG6jSfsFTeE"/>
    <x v="582"/>
    <s v="GPA Renewal"/>
    <s v="lead_7nR3pCmMHvXjENU7wedgyMqWYAPKFy13abMRPM2BgLV"/>
    <s v="Intertrust Group"/>
    <s v="Aishwarya Nyayadhish"/>
    <s v="user_Iwn6da5WKkZqwUySK0oUuCb72pFP5WEm4zAb92ijqFe"/>
    <s v="Sonal Paithankar"/>
    <s v="2022-05-16 05:24:46.804000+00:00"/>
    <s v="2022-07-13 11:45:19.396000+00:00"/>
    <m/>
    <s v="Bangalore"/>
    <m/>
    <m/>
    <m/>
    <n v="1500"/>
    <m/>
    <m/>
    <m/>
    <m/>
    <m/>
    <m/>
    <m/>
    <s v="PAID_SOCIAL"/>
    <m/>
    <m/>
    <m/>
    <m/>
    <m/>
    <m/>
    <m/>
    <m/>
    <m/>
    <m/>
    <m/>
    <m/>
    <m/>
    <m/>
    <m/>
    <m/>
    <m/>
    <m/>
    <s v="user_6hRQhcoLhZEDUBYaw3vS7rv6T5582sGfXq4jNRqTfUU"/>
    <s v="Aishwarya Nyayadhish"/>
    <m/>
    <m/>
    <s v="July"/>
    <s v="Gated Content"/>
    <m/>
    <m/>
    <s v="Employee Wellness Handbook"/>
    <m/>
    <m/>
    <m/>
    <s v="2022-04-01 06:51:42.606000+00:00"/>
    <s v="2022-09-29 11:48:49.781000+00:00"/>
    <m/>
  </r>
  <r>
    <s v="Nikhil Ahuja"/>
    <n v="0"/>
    <s v="INR"/>
    <n v="0"/>
    <s v="7/31/22"/>
    <s v="Sales"/>
    <s v="stat_kcR4fZg7TU7jjk1jAVua3qGLRS4J5uFayEjK5j02wtv"/>
    <s v="Unqualified"/>
    <n v="0"/>
    <s v="OpportunityStatusType.Lost"/>
    <s v="cont_el3AOunVvIe3k49WztRW6JfAs5xV0zGjB7VEfZOTZpd"/>
    <x v="583"/>
    <m/>
    <s v="lead_lEdArfEomYth1Jz8R2a0y6sKfjXtIlL492kbRj5mGCl"/>
    <s v="Paktolus Solutions LLC"/>
    <s v="Nikhil Ahuja"/>
    <s v="user_ocHSJH83OJnHCvKyMbjx8WOOK8PMgAUGIj1qK0q0dMV"/>
    <s v="Nikhil Ahuja"/>
    <s v="2022-05-06 05:32:23.889000+00:00"/>
    <s v="2022-07-13 12:42:59.775000+00:00"/>
    <m/>
    <m/>
    <m/>
    <m/>
    <m/>
    <m/>
    <m/>
    <m/>
    <m/>
    <m/>
    <m/>
    <m/>
    <m/>
    <m/>
    <m/>
    <m/>
    <m/>
    <s v="Professional Services"/>
    <m/>
    <m/>
    <m/>
    <m/>
    <m/>
    <m/>
    <m/>
    <m/>
    <m/>
    <m/>
    <m/>
    <m/>
    <m/>
    <m/>
    <s v="user_ocHSJH83OJnHCvKyMbjx8WOOK8PMgAUGIj1qK0q0dMV"/>
    <s v="Nikhil Ahuja"/>
    <m/>
    <m/>
    <m/>
    <s v="Gated Content"/>
    <m/>
    <m/>
    <s v="Employee Engagement Handbook"/>
    <m/>
    <m/>
    <m/>
    <s v="2022-05-02 12:28:32.564000+00:00"/>
    <s v="2022-08-02 11:56:40.078000+00:00"/>
    <s v="GMC"/>
  </r>
  <r>
    <s v="Ankur Gaurav"/>
    <n v="500000"/>
    <s v="INR"/>
    <n v="0"/>
    <s v="7/13/22"/>
    <s v="Sales"/>
    <s v="stat_kcR4fZg7TU7jjk1jAVua3qGLRS4J5uFayEjK5j02wtv"/>
    <s v="Unqualified"/>
    <n v="0"/>
    <s v="OpportunityStatusType.Lost"/>
    <m/>
    <x v="1"/>
    <s v="GMC (1+3)-Renewal"/>
    <s v="lead_P7A7bMIl8LkjFl5QyUQkp1WP66iqcffRXihNWBupEW8"/>
    <s v="Biopetroclean"/>
    <s v="Bhairavi Jog"/>
    <s v="user_srg8vKhTH4Op816Ys9oZfFwLDukscRfgPrYZnVvwv0c"/>
    <s v="Ankur Gaurav"/>
    <s v="2022-05-25 06:56:56.194000+00:00"/>
    <s v="2022-07-13 11:40:48.068000+00:00"/>
    <m/>
    <s v="Delhi"/>
    <m/>
    <m/>
    <m/>
    <n v="70"/>
    <m/>
    <m/>
    <m/>
    <m/>
    <m/>
    <m/>
    <m/>
    <m/>
    <m/>
    <m/>
    <m/>
    <s v="Oil &amp; Gas"/>
    <m/>
    <m/>
    <m/>
    <m/>
    <m/>
    <m/>
    <m/>
    <m/>
    <m/>
    <m/>
    <m/>
    <m/>
    <m/>
    <m/>
    <s v="user_228eUmsdKIb9OItgmiDq1zD4aPZ1eqiapbaLAGeBf8g"/>
    <s v="Bhairavi Jog"/>
    <m/>
    <m/>
    <s v="July"/>
    <s v="Gated Content"/>
    <m/>
    <m/>
    <s v="Downloaded the guide: Employee Wellness Handbook"/>
    <m/>
    <m/>
    <m/>
    <s v="2021-12-27 10:55:36.095000+00:00"/>
    <s v="2022-07-15 11:14:16.351000+00:00"/>
    <s v="GMC"/>
  </r>
  <r>
    <s v="Sonal Paithankar"/>
    <n v="1000000"/>
    <s v="INR"/>
    <n v="0"/>
    <s v="7/15/22"/>
    <s v="Sales"/>
    <s v="stat_kcR4fZg7TU7jjk1jAVua3qGLRS4J5uFayEjK5j02wtv"/>
    <s v="Unqualified"/>
    <n v="0"/>
    <s v="OpportunityStatusType.Lost"/>
    <s v="cont_gSHbHV11HM7cLUjbvrFnyJ5hkOuExs8E4oN1VcysJjG"/>
    <x v="584"/>
    <s v="fresh parental policy"/>
    <s v="lead_gofW2VcfqPtDlHo3sUXTeYyY47EldvokBZPsWiE7AY7"/>
    <s v="Avanze"/>
    <s v="Gauri Jori"/>
    <s v="user_Iwn6da5WKkZqwUySK0oUuCb72pFP5WEm4zAb92ijqFe"/>
    <s v="Sonal Paithankar"/>
    <s v="2022-06-06 07:50:26.553000+00:00"/>
    <s v="2022-07-13 11:42:02.227000+00:00"/>
    <m/>
    <s v="Bangalore"/>
    <m/>
    <m/>
    <m/>
    <n v="650"/>
    <m/>
    <m/>
    <m/>
    <m/>
    <m/>
    <m/>
    <m/>
    <m/>
    <m/>
    <m/>
    <m/>
    <m/>
    <m/>
    <m/>
    <m/>
    <m/>
    <m/>
    <m/>
    <m/>
    <m/>
    <m/>
    <m/>
    <m/>
    <m/>
    <m/>
    <m/>
    <s v="user_5YHA1ZU4iP896lD1YJehdJcMx7ZEgWCpulT4T2c3pJ3"/>
    <s v="Gauri Jori"/>
    <m/>
    <m/>
    <s v="July; June"/>
    <s v="Gated Content"/>
    <m/>
    <m/>
    <s v="Employee Engagement Handbook"/>
    <m/>
    <m/>
    <m/>
    <s v="2021-10-04 17:05:47.237000+00:00"/>
    <s v="2022-07-13 14:20:38.672000+00:00"/>
    <m/>
  </r>
  <r>
    <s v="Sonal Paithankar"/>
    <n v="5000000"/>
    <s v="INR"/>
    <n v="0"/>
    <s v="7/31/22"/>
    <s v="Sales"/>
    <s v="stat_kcR4fZg7TU7jjk1jAVua3qGLRS4J5uFayEjK5j02wtv"/>
    <s v="Unqualified"/>
    <n v="0"/>
    <s v="OpportunityStatusType.Lost"/>
    <s v="cont_Qg54yElIE72VBl3gDfv20dr0UgaKif91IG6jSfsFTeE"/>
    <x v="582"/>
    <s v="GMC Renewal"/>
    <s v="lead_7nR3pCmMHvXjENU7wedgyMqWYAPKFy13abMRPM2BgLV"/>
    <s v="Intertrust Group"/>
    <s v="Aishwarya Nyayadhish"/>
    <s v="user_Iwn6da5WKkZqwUySK0oUuCb72pFP5WEm4zAb92ijqFe"/>
    <s v="Sonal Paithankar"/>
    <s v="2022-05-16 05:24:28.154000+00:00"/>
    <s v="2022-07-13 11:45:12.305000+00:00"/>
    <m/>
    <s v="Bangalore"/>
    <m/>
    <m/>
    <m/>
    <n v="1500"/>
    <m/>
    <m/>
    <m/>
    <m/>
    <m/>
    <m/>
    <m/>
    <s v="PAID_SOCIAL"/>
    <m/>
    <m/>
    <m/>
    <m/>
    <m/>
    <m/>
    <m/>
    <m/>
    <m/>
    <m/>
    <m/>
    <m/>
    <m/>
    <m/>
    <m/>
    <m/>
    <m/>
    <m/>
    <s v="user_6hRQhcoLhZEDUBYaw3vS7rv6T5582sGfXq4jNRqTfUU"/>
    <s v="Aishwarya Nyayadhish"/>
    <m/>
    <m/>
    <s v="July"/>
    <s v="Gated Content"/>
    <m/>
    <m/>
    <s v="Employee Wellness Handbook"/>
    <m/>
    <m/>
    <m/>
    <s v="2022-04-01 06:51:42.606000+00:00"/>
    <s v="2022-09-29 11:48:49.781000+00:00"/>
    <m/>
  </r>
  <r>
    <s v="Sonal Paithankar"/>
    <n v="2000000"/>
    <s v="INR"/>
    <n v="0"/>
    <s v="7/15/22"/>
    <s v="Sales"/>
    <s v="stat_kcR4fZg7TU7jjk1jAVua3qGLRS4J5uFayEjK5j02wtv"/>
    <s v="Unqualified"/>
    <n v="0"/>
    <s v="OpportunityStatusType.Lost"/>
    <s v="cont_gSHbHV11HM7cLUjbvrFnyJ5hkOuExs8E4oN1VcysJjG"/>
    <x v="584"/>
    <s v="Fresh GTL"/>
    <s v="lead_gofW2VcfqPtDlHo3sUXTeYyY47EldvokBZPsWiE7AY7"/>
    <s v="Avanze"/>
    <s v="Gauri Jori"/>
    <s v="user_Iwn6da5WKkZqwUySK0oUuCb72pFP5WEm4zAb92ijqFe"/>
    <s v="Sonal Paithankar"/>
    <s v="2022-06-06 07:49:55.345000+00:00"/>
    <s v="2022-07-13 11:39:31.163000+00:00"/>
    <m/>
    <s v="Bangalore"/>
    <m/>
    <m/>
    <m/>
    <n v="650"/>
    <m/>
    <m/>
    <m/>
    <m/>
    <m/>
    <m/>
    <m/>
    <m/>
    <m/>
    <m/>
    <m/>
    <m/>
    <m/>
    <m/>
    <m/>
    <m/>
    <m/>
    <m/>
    <m/>
    <m/>
    <m/>
    <m/>
    <m/>
    <m/>
    <m/>
    <m/>
    <s v="user_5YHA1ZU4iP896lD1YJehdJcMx7ZEgWCpulT4T2c3pJ3"/>
    <s v="Gauri Jori"/>
    <m/>
    <m/>
    <s v="July; June"/>
    <s v="Gated Content"/>
    <m/>
    <m/>
    <s v="Employee Engagement Handbook"/>
    <m/>
    <m/>
    <m/>
    <s v="2021-10-04 17:05:47.237000+00:00"/>
    <s v="2022-07-13 14:20:38.672000+00:00"/>
    <m/>
  </r>
  <r>
    <s v="Sonal Paithankar"/>
    <n v="3000000"/>
    <s v="INR"/>
    <n v="0"/>
    <s v="7/15/22"/>
    <s v="Sales"/>
    <s v="stat_kcR4fZg7TU7jjk1jAVua3qGLRS4J5uFayEjK5j02wtv"/>
    <s v="Unqualified"/>
    <n v="0"/>
    <s v="OpportunityStatusType.Lost"/>
    <s v="cont_gSHbHV11HM7cLUjbvrFnyJ5hkOuExs8E4oN1VcysJjG"/>
    <x v="584"/>
    <s v="GMC ren"/>
    <s v="lead_gofW2VcfqPtDlHo3sUXTeYyY47EldvokBZPsWiE7AY7"/>
    <s v="Avanze"/>
    <s v="Gauri Jori"/>
    <s v="user_Iwn6da5WKkZqwUySK0oUuCb72pFP5WEm4zAb92ijqFe"/>
    <s v="Sonal Paithankar"/>
    <s v="2022-06-06 06:43:18.841000+00:00"/>
    <s v="2022-07-13 11:39:12.425000+00:00"/>
    <m/>
    <s v="Bangalore"/>
    <m/>
    <m/>
    <m/>
    <n v="650"/>
    <m/>
    <m/>
    <m/>
    <m/>
    <m/>
    <m/>
    <m/>
    <m/>
    <m/>
    <m/>
    <m/>
    <m/>
    <m/>
    <m/>
    <m/>
    <m/>
    <m/>
    <m/>
    <m/>
    <m/>
    <m/>
    <m/>
    <m/>
    <m/>
    <m/>
    <m/>
    <s v="user_5YHA1ZU4iP896lD1YJehdJcMx7ZEgWCpulT4T2c3pJ3"/>
    <s v="Gauri Jori"/>
    <m/>
    <m/>
    <s v="July; June"/>
    <s v="Gated Content"/>
    <m/>
    <m/>
    <s v="Employee Engagement Handbook"/>
    <m/>
    <m/>
    <m/>
    <s v="2021-10-04 17:05:47.237000+00:00"/>
    <s v="2022-07-13 14:20:38.672000+00:00"/>
    <m/>
  </r>
  <r>
    <s v="Sonal Paithankar"/>
    <n v="200000"/>
    <s v="INR"/>
    <n v="0"/>
    <s v="7/15/22"/>
    <s v="Sales"/>
    <s v="stat_kcR4fZg7TU7jjk1jAVua3qGLRS4J5uFayEjK5j02wtv"/>
    <s v="Unqualified"/>
    <n v="0"/>
    <s v="OpportunityStatusType.Lost"/>
    <s v="cont_gSHbHV11HM7cLUjbvrFnyJ5hkOuExs8E4oN1VcysJjG"/>
    <x v="584"/>
    <s v="GPA ren"/>
    <s v="lead_gofW2VcfqPtDlHo3sUXTeYyY47EldvokBZPsWiE7AY7"/>
    <s v="Avanze"/>
    <s v="Gauri Jori"/>
    <s v="user_Iwn6da5WKkZqwUySK0oUuCb72pFP5WEm4zAb92ijqFe"/>
    <s v="Sonal Paithankar"/>
    <s v="2022-06-06 07:49:04.691000+00:00"/>
    <s v="2022-07-13 11:39:22.741000+00:00"/>
    <m/>
    <s v="Bangalore"/>
    <m/>
    <m/>
    <m/>
    <n v="650"/>
    <m/>
    <m/>
    <m/>
    <m/>
    <m/>
    <m/>
    <m/>
    <m/>
    <m/>
    <m/>
    <m/>
    <m/>
    <m/>
    <m/>
    <m/>
    <m/>
    <m/>
    <m/>
    <m/>
    <m/>
    <m/>
    <m/>
    <m/>
    <m/>
    <m/>
    <m/>
    <s v="user_5YHA1ZU4iP896lD1YJehdJcMx7ZEgWCpulT4T2c3pJ3"/>
    <s v="Gauri Jori"/>
    <m/>
    <m/>
    <s v="July; June"/>
    <s v="Gated Content"/>
    <m/>
    <m/>
    <s v="Employee Engagement Handbook"/>
    <m/>
    <m/>
    <m/>
    <s v="2021-10-04 17:05:47.237000+00:00"/>
    <s v="2022-07-13 14:20:38.672000+00:00"/>
    <m/>
  </r>
  <r>
    <s v="Omkar Ghate"/>
    <n v="1500000"/>
    <s v="INR"/>
    <n v="0"/>
    <s v="7/22/22"/>
    <s v="Sales"/>
    <s v="stat_kcR4fZg7TU7jjk1jAVua3qGLRS4J5uFayEjK5j02wtv"/>
    <s v="Unqualified"/>
    <n v="0"/>
    <s v="OpportunityStatusType.Lost"/>
    <s v="cont_MJqJowuUQbBpPYzGhwCE4xoH6YRS2dOoQHu8CBCCcGN"/>
    <x v="585"/>
    <s v="Too late to quote"/>
    <s v="lead_imTeZ5pZlCuxauI8K0p3hnORFA5kewCePMkOaSJ2UE6"/>
    <s v="GC India Dental"/>
    <s v="Shreya Solanki"/>
    <s v="user_9SBRjyF0n4iWuhUdqRyQkFhl2J4uyNKhFWvvJEvunX8"/>
    <s v="Omkar Ghate"/>
    <s v="2022-07-12 12:19:16.289000+00:00"/>
    <s v="2022-07-13 11:18:02.994000+00:00"/>
    <m/>
    <s v="Hyderabad"/>
    <m/>
    <m/>
    <m/>
    <m/>
    <m/>
    <m/>
    <m/>
    <m/>
    <m/>
    <m/>
    <m/>
    <m/>
    <m/>
    <m/>
    <m/>
    <m/>
    <m/>
    <m/>
    <m/>
    <m/>
    <m/>
    <m/>
    <m/>
    <m/>
    <m/>
    <m/>
    <m/>
    <m/>
    <s v="Aniket Vahile"/>
    <m/>
    <s v="user_1z3bdwgjF9RILRmuQPeXXGoPhafSi1mEgyb4l5sVEvN"/>
    <s v="Ankita Pingale"/>
    <m/>
    <m/>
    <s v="June"/>
    <s v="Cold Call"/>
    <s v="Naukri.com"/>
    <m/>
    <m/>
    <m/>
    <m/>
    <m/>
    <s v="2022-07-12 04:11:46.998000+00:00"/>
    <s v="2022-09-15 09:51:37.496000+00:00"/>
    <s v="GMC"/>
  </r>
  <r>
    <s v="Omkar Ghate"/>
    <n v="1000000"/>
    <s v="INR"/>
    <n v="0"/>
    <s v="8/31/22"/>
    <s v="Sales"/>
    <s v="stat_kcR4fZg7TU7jjk1jAVua3qGLRS4J5uFayEjK5j02wtv"/>
    <s v="Unqualified"/>
    <n v="0"/>
    <s v="OpportunityStatusType.Lost"/>
    <s v="cont_MJqJowuUQbBpPYzGhwCE4xoH6YRS2dOoQHu8CBCCcGN"/>
    <x v="585"/>
    <s v="Parents - Too late to quote"/>
    <s v="lead_imTeZ5pZlCuxauI8K0p3hnORFA5kewCePMkOaSJ2UE6"/>
    <s v="GC India Dental"/>
    <s v="Shreya Solanki"/>
    <s v="user_9SBRjyF0n4iWuhUdqRyQkFhl2J4uyNKhFWvvJEvunX8"/>
    <s v="Omkar Ghate"/>
    <s v="2022-07-12 12:21:32.896000+00:00"/>
    <s v="2022-07-13 11:18:35.329000+00:00"/>
    <m/>
    <s v="Hyderabad"/>
    <m/>
    <m/>
    <m/>
    <m/>
    <m/>
    <m/>
    <m/>
    <m/>
    <m/>
    <m/>
    <m/>
    <m/>
    <m/>
    <m/>
    <m/>
    <m/>
    <m/>
    <m/>
    <m/>
    <m/>
    <m/>
    <m/>
    <m/>
    <m/>
    <m/>
    <m/>
    <m/>
    <m/>
    <s v="Aniket Vahile"/>
    <m/>
    <s v="user_1z3bdwgjF9RILRmuQPeXXGoPhafSi1mEgyb4l5sVEvN"/>
    <s v="Ankita Pingale"/>
    <m/>
    <m/>
    <s v="June"/>
    <s v="Cold Call"/>
    <s v="Naukri.com"/>
    <m/>
    <m/>
    <m/>
    <m/>
    <m/>
    <s v="2022-07-12 04:11:46.998000+00:00"/>
    <s v="2022-09-15 09:51:37.496000+00:00"/>
    <m/>
  </r>
  <r>
    <s v="Omkar Ghate"/>
    <n v="0"/>
    <s v="INR"/>
    <n v="0"/>
    <s v="8/31/22"/>
    <s v="Sales"/>
    <s v="stat_kcR4fZg7TU7jjk1jAVua3qGLRS4J5uFayEjK5j02wtv"/>
    <s v="Unqualified"/>
    <n v="0"/>
    <s v="OpportunityStatusType.Lost"/>
    <m/>
    <x v="1"/>
    <s v="parents policy"/>
    <s v="lead_imTeZ5pZlCuxauI8K0p3hnORFA5kewCePMkOaSJ2UE6"/>
    <s v="GC India Dental"/>
    <s v="Shreya Solanki"/>
    <s v="user_9SBRjyF0n4iWuhUdqRyQkFhl2J4uyNKhFWvvJEvunX8"/>
    <s v="Omkar Ghate"/>
    <s v="2022-07-12 12:20:13.133000+00:00"/>
    <s v="2022-07-13 11:18:10.271000+00:00"/>
    <m/>
    <s v="Hyderabad"/>
    <m/>
    <m/>
    <m/>
    <m/>
    <m/>
    <m/>
    <m/>
    <m/>
    <m/>
    <m/>
    <m/>
    <m/>
    <m/>
    <m/>
    <m/>
    <m/>
    <m/>
    <m/>
    <m/>
    <m/>
    <m/>
    <m/>
    <m/>
    <m/>
    <m/>
    <m/>
    <m/>
    <m/>
    <s v="Aniket Vahile"/>
    <m/>
    <s v="user_1z3bdwgjF9RILRmuQPeXXGoPhafSi1mEgyb4l5sVEvN"/>
    <s v="Ankita Pingale"/>
    <m/>
    <m/>
    <s v="June"/>
    <s v="Cold Call"/>
    <s v="Naukri.com"/>
    <m/>
    <m/>
    <m/>
    <m/>
    <m/>
    <s v="2022-07-12 04:11:46.998000+00:00"/>
    <s v="2022-09-15 09:51:37.496000+00:00"/>
    <s v="GMC"/>
  </r>
  <r>
    <s v="Prateek Wadhwa"/>
    <n v="20000"/>
    <s v="INR"/>
    <n v="0"/>
    <s v="7/31/22"/>
    <s v="Sales"/>
    <s v="stat_kcR4fZg7TU7jjk1jAVua3qGLRS4J5uFayEjK5j02wtv"/>
    <s v="Unqualified"/>
    <n v="0"/>
    <s v="OpportunityStatusType.Lost"/>
    <s v="cont_mLfUQLOmuesknyCWRtuwziFVF7b3MKJO2qHTLBRTcqh"/>
    <x v="586"/>
    <m/>
    <s v="lead_wY0h4mx8AV2ZPsqSLbc5qoKpkmRz7A6vLfQxQMMrWfY"/>
    <s v="THE PARTHENON GROUP INDIA LLC"/>
    <s v="Prateek Wadhwa"/>
    <s v="user_FdWFezbLzkYQcGsBUsjZO25nr2poK2nRbqV47Rs5Kfm"/>
    <s v="Prateek Wadhwa"/>
    <s v="2022-05-13 11:24:48.343000+00:00"/>
    <s v="2022-07-13 11:01:44.389000+00:00"/>
    <m/>
    <s v="Mumbai"/>
    <m/>
    <m/>
    <m/>
    <n v="40"/>
    <m/>
    <m/>
    <m/>
    <m/>
    <m/>
    <m/>
    <m/>
    <m/>
    <m/>
    <m/>
    <m/>
    <m/>
    <m/>
    <m/>
    <m/>
    <m/>
    <m/>
    <m/>
    <m/>
    <m/>
    <m/>
    <m/>
    <m/>
    <m/>
    <m/>
    <m/>
    <s v="user_FdWFezbLzkYQcGsBUsjZO25nr2poK2nRbqV47Rs5Kfm"/>
    <s v="Prateek Wadhwa"/>
    <m/>
    <m/>
    <s v="July"/>
    <s v="Cold Call"/>
    <m/>
    <m/>
    <s v="AM Opps - Kunal"/>
    <m/>
    <m/>
    <m/>
    <s v="2021-11-18 08:11:12.714000+00:00"/>
    <s v="2022-08-27 07:09:46.188000+00:00"/>
    <s v="GPA"/>
  </r>
  <r>
    <s v="Nikhil Ahuja"/>
    <n v="0"/>
    <s v="INR"/>
    <n v="0"/>
    <d v="2022-01-08T00:00:00"/>
    <s v="Sales"/>
    <s v="stat_kcR4fZg7TU7jjk1jAVua3qGLRS4J5uFayEjK5j02wtv"/>
    <s v="Unqualified"/>
    <n v="0"/>
    <s v="OpportunityStatusType.Lost"/>
    <s v="cont_aNKP4GSINbakciNAXOza32dImqOdwkRzCSmRO8b2y2h"/>
    <x v="587"/>
    <m/>
    <s v="lead_5LBn1lNyHESVePR3Z4MPagNE2y05lH03LyY1NAIu2PA"/>
    <s v="Crystal Auto"/>
    <s v="Nikhil Ahuja"/>
    <s v="user_ocHSJH83OJnHCvKyMbjx8WOOK8PMgAUGIj1qK0q0dMV"/>
    <s v="Nikhil Ahuja"/>
    <s v="2022-04-27 05:00:05.079000+00:00"/>
    <s v="2022-07-13 11:03:13.247000+00:00"/>
    <m/>
    <s v="Pune"/>
    <m/>
    <m/>
    <m/>
    <n v="20"/>
    <m/>
    <m/>
    <m/>
    <m/>
    <m/>
    <m/>
    <m/>
    <m/>
    <m/>
    <m/>
    <m/>
    <s v="Manufacturing"/>
    <m/>
    <m/>
    <m/>
    <m/>
    <m/>
    <m/>
    <m/>
    <m/>
    <m/>
    <m/>
    <m/>
    <m/>
    <m/>
    <m/>
    <s v="user_ocHSJH83OJnHCvKyMbjx8WOOK8PMgAUGIj1qK0q0dMV"/>
    <s v="Nikhil Ahuja"/>
    <m/>
    <m/>
    <s v="August"/>
    <s v="Cold Call"/>
    <m/>
    <m/>
    <m/>
    <m/>
    <m/>
    <m/>
    <s v="2022-03-28 09:07:25.580000+00:00"/>
    <s v="2022-09-19 09:41:50.469000+00:00"/>
    <s v="GMC"/>
  </r>
  <r>
    <s v="Prateek Wadhwa"/>
    <n v="200000"/>
    <s v="INR"/>
    <n v="0"/>
    <s v="7/31/22"/>
    <s v="Sales"/>
    <s v="stat_kcR4fZg7TU7jjk1jAVua3qGLRS4J5uFayEjK5j02wtv"/>
    <s v="Unqualified"/>
    <n v="0"/>
    <s v="OpportunityStatusType.Lost"/>
    <s v="cont_mLfUQLOmuesknyCWRtuwziFVF7b3MKJO2qHTLBRTcqh"/>
    <x v="586"/>
    <m/>
    <s v="lead_wY0h4mx8AV2ZPsqSLbc5qoKpkmRz7A6vLfQxQMMrWfY"/>
    <s v="THE PARTHENON GROUP INDIA LLC"/>
    <s v="Prateek Wadhwa"/>
    <s v="user_FdWFezbLzkYQcGsBUsjZO25nr2poK2nRbqV47Rs5Kfm"/>
    <s v="Prateek Wadhwa"/>
    <s v="2022-05-13 11:24:29.632000+00:00"/>
    <s v="2022-07-13 11:01:37.479000+00:00"/>
    <m/>
    <s v="Mumbai"/>
    <m/>
    <m/>
    <m/>
    <n v="40"/>
    <m/>
    <m/>
    <m/>
    <m/>
    <m/>
    <m/>
    <m/>
    <m/>
    <m/>
    <m/>
    <m/>
    <m/>
    <m/>
    <m/>
    <m/>
    <m/>
    <m/>
    <m/>
    <m/>
    <m/>
    <m/>
    <m/>
    <m/>
    <m/>
    <m/>
    <m/>
    <s v="user_FdWFezbLzkYQcGsBUsjZO25nr2poK2nRbqV47Rs5Kfm"/>
    <s v="Prateek Wadhwa"/>
    <m/>
    <m/>
    <s v="July"/>
    <s v="Cold Call"/>
    <m/>
    <m/>
    <s v="AM Opps - Kunal"/>
    <m/>
    <m/>
    <m/>
    <s v="2021-11-18 08:11:12.714000+00:00"/>
    <s v="2022-08-27 07:09:46.188000+00:00"/>
    <s v="GMC"/>
  </r>
  <r>
    <s v="Aditya Binani"/>
    <n v="400000"/>
    <s v="INR"/>
    <n v="0"/>
    <d v="2022-01-07T00:00:00"/>
    <s v="Sales"/>
    <s v="stat_kcR4fZg7TU7jjk1jAVua3qGLRS4J5uFayEjK5j02wtv"/>
    <s v="Unqualified"/>
    <n v="0"/>
    <s v="OpportunityStatusType.Lost"/>
    <m/>
    <x v="1"/>
    <s v="GMC"/>
    <s v="lead_gL4mi3lQbSZZBejz3pRsjvyMcxHyzWfnlZBJBtQqLei"/>
    <s v="jyoti.k@nexapp.co.in"/>
    <s v="Aditya Binani"/>
    <s v="user_g5Yw4Z4XnIbmcGhJO80vdtFdd5ElcDlgYO3q8l82ODn"/>
    <s v="Aditya Binani"/>
    <s v="2022-05-18 08:39:49.358000+00:00"/>
    <s v="2022-07-13 09:18:26.403000+00:00"/>
    <m/>
    <m/>
    <m/>
    <m/>
    <m/>
    <n v="50"/>
    <m/>
    <m/>
    <m/>
    <m/>
    <m/>
    <m/>
    <m/>
    <m/>
    <m/>
    <m/>
    <m/>
    <m/>
    <m/>
    <m/>
    <m/>
    <m/>
    <m/>
    <m/>
    <m/>
    <m/>
    <m/>
    <m/>
    <m/>
    <m/>
    <m/>
    <m/>
    <s v="user_g5Yw4Z4XnIbmcGhJO80vdtFdd5ElcDlgYO3q8l82ODn"/>
    <s v="Aditya Binani"/>
    <m/>
    <m/>
    <s v="July"/>
    <m/>
    <m/>
    <m/>
    <s v="Lead Magnet Lead"/>
    <m/>
    <m/>
    <m/>
    <s v="2021-09-16 05:51:37.268000+00:00"/>
    <s v="2022-09-09 10:19:35.901000+00:00"/>
    <m/>
  </r>
  <r>
    <s v="Kashif Ahmad"/>
    <n v="560195"/>
    <s v="INR"/>
    <n v="100"/>
    <s v="7/13/22"/>
    <s v="Sales"/>
    <s v="stat_OZRiD1474QRJIpvnjHCZfiIvKcVD6mIKSSTzg8SwDVx"/>
    <s v="Won- Payment Completed"/>
    <n v="1"/>
    <s v="OpportunityStatusType.Won"/>
    <s v="cont_as6cYTY7OHADAQXl6A4ywwhiPSbcuOPkUdXv8cRxzyU"/>
    <x v="588"/>
    <m/>
    <s v="lead_Ak5uBZpf3Q118J8Gn3W2BNW40BNGs1a06lKskzNC5Me"/>
    <s v="VISION BEYOND RESOURCES INDIA PRIVATE LIMITED"/>
    <s v="Sarvesh Pawar"/>
    <s v="user_LKRhV6rhcBe0uL8u70UUGeDjbMupuho4TaiAOCbT7HT"/>
    <s v="Kashif Ahmad"/>
    <s v="2022-06-22 05:21:32.576000+00:00"/>
    <s v="2022-07-13 09:43:41.254000+00:00"/>
    <m/>
    <s v="Lucknow"/>
    <m/>
    <m/>
    <m/>
    <n v="502"/>
    <m/>
    <m/>
    <m/>
    <m/>
    <m/>
    <m/>
    <m/>
    <m/>
    <m/>
    <m/>
    <m/>
    <s v="HR / Staffing / Recruitment"/>
    <m/>
    <m/>
    <m/>
    <m/>
    <m/>
    <m/>
    <m/>
    <m/>
    <m/>
    <m/>
    <m/>
    <m/>
    <s v="Jitin Gopi"/>
    <m/>
    <s v="user_A8KOTZADnUtEQOLt4nSLAmteNStuGh80js75RYjrXVt"/>
    <s v="Sarvesh Pawar"/>
    <s v="Komal Chougale"/>
    <m/>
    <s v="February; July"/>
    <s v="Cold Call"/>
    <s v="Lusha"/>
    <m/>
    <m/>
    <m/>
    <m/>
    <m/>
    <s v="2022-03-07 17:01:16.053000+00:00"/>
    <s v="2022-10-18 04:56:17.468000+00:00"/>
    <s v="GTL"/>
  </r>
  <r>
    <s v="Omkar Ghate"/>
    <n v="15000"/>
    <s v="INR"/>
    <n v="0"/>
    <d v="2022-12-07T00:00:00"/>
    <s v="Sales"/>
    <s v="stat_kcR4fZg7TU7jjk1jAVua3qGLRS4J5uFayEjK5j02wtv"/>
    <s v="Unqualified"/>
    <n v="0"/>
    <s v="OpportunityStatusType.Lost"/>
    <m/>
    <x v="1"/>
    <s v="GPA"/>
    <s v="lead_C08LOA5eNpwFXywCGKdLvSypm1FIFR55oMjZwZQUg1c"/>
    <s v="Autoprint Machinery Manufacturers"/>
    <s v="Bhairavi Jog"/>
    <s v="user_9SBRjyF0n4iWuhUdqRyQkFhl2J4uyNKhFWvvJEvunX8"/>
    <s v="Omkar Ghate"/>
    <s v="2022-06-22 06:44:43.636000+00:00"/>
    <s v="2022-07-13 10:58:27.990000+00:00"/>
    <m/>
    <s v="Coimbatore"/>
    <m/>
    <m/>
    <m/>
    <n v="150"/>
    <m/>
    <m/>
    <m/>
    <m/>
    <m/>
    <m/>
    <m/>
    <m/>
    <m/>
    <m/>
    <m/>
    <s v="Manufacturing"/>
    <m/>
    <m/>
    <m/>
    <m/>
    <m/>
    <m/>
    <m/>
    <m/>
    <m/>
    <m/>
    <m/>
    <m/>
    <s v="Amol Gawali"/>
    <m/>
    <s v="user_228eUmsdKIb9OItgmiDq1zD4aPZ1eqiapbaLAGeBf8g"/>
    <s v="Bhairavi Jog"/>
    <m/>
    <m/>
    <s v="July"/>
    <s v="Cold Call"/>
    <m/>
    <m/>
    <m/>
    <m/>
    <m/>
    <m/>
    <s v="2022-05-11 05:16:13.031000+00:00"/>
    <s v="2022-07-13 10:58:28.021000+00:00"/>
    <s v="GPA"/>
  </r>
  <r>
    <s v="Naveen Kumar"/>
    <n v="50000"/>
    <s v="INR"/>
    <n v="0"/>
    <s v="9/30/22"/>
    <s v="Sales"/>
    <s v="stat_kcR4fZg7TU7jjk1jAVua3qGLRS4J5uFayEjK5j02wtv"/>
    <s v="Unqualified"/>
    <n v="0"/>
    <s v="OpportunityStatusType.Lost"/>
    <s v="cont_kmJfNQqdHYLIKonSRlKWx8OWRJCwGhJ7oxfHivh7fOj"/>
    <x v="589"/>
    <s v="GPA - Renewal in September"/>
    <s v="lead_ivCsLWcVR1FBbV4JRmED9cctRryoDzbF0Rp8do0oH2A"/>
    <s v="Avendus"/>
    <s v="Shreenath Bhat"/>
    <s v="user_N52PP2uP2VZc2gm0nhh6CNFSif4n85g1cdxoNFd9ct0"/>
    <s v="Naveen Kumar"/>
    <s v="2022-06-09 06:07:20.458000+00:00"/>
    <s v="2022-07-13 08:26:53.912000+00:00"/>
    <m/>
    <s v="Mumbai"/>
    <m/>
    <m/>
    <m/>
    <n v="390"/>
    <m/>
    <m/>
    <m/>
    <m/>
    <m/>
    <m/>
    <m/>
    <m/>
    <m/>
    <m/>
    <m/>
    <s v="Banking &amp; Finance"/>
    <m/>
    <m/>
    <m/>
    <m/>
    <m/>
    <m/>
    <m/>
    <m/>
    <m/>
    <m/>
    <m/>
    <m/>
    <s v="Yogesh Paigude"/>
    <m/>
    <s v="user_6hRQhcoLhZEDUBYaw3vS7rv6T5582sGfXq4jNRqTfUU"/>
    <s v="Aishwarya Nyayadhish"/>
    <m/>
    <m/>
    <s v="July; September"/>
    <s v="Cold Call"/>
    <s v="Linkedin"/>
    <m/>
    <s v="Vaccine inbound"/>
    <m/>
    <m/>
    <m/>
    <s v="2021-04-20 04:58:30.541000+00:00"/>
    <s v="2022-09-29 07:40:00.234000+00:00"/>
    <s v="GPA"/>
  </r>
  <r>
    <s v="Navin Panjwani"/>
    <n v="300000"/>
    <s v="INR"/>
    <n v="0"/>
    <s v="9/30/22"/>
    <s v="Sales"/>
    <s v="stat_kcR4fZg7TU7jjk1jAVua3qGLRS4J5uFayEjK5j02wtv"/>
    <s v="Unqualified"/>
    <n v="0"/>
    <s v="OpportunityStatusType.Lost"/>
    <s v="cont_u8eQlcXw3Gqi5Xa5lSr3QVdyELmbRk7v41zXyU5Rbzy"/>
    <x v="590"/>
    <s v="GMC - Renewal"/>
    <s v="lead_3NPPREpnXy9NhbIh1oNA3azR17e9zCNf4v7cU0Rf8wj"/>
    <s v="Dr. Bhanushali Hospital"/>
    <s v="Shreenath Bhat"/>
    <s v="user_sD3YjSs92XKUfD0OPHeo886g6tW6aCM0iUhX5VVUuJi"/>
    <s v="Navin Panjwani"/>
    <s v="2022-06-27 09:14:54.058000+00:00"/>
    <s v="2022-07-13 07:44:33.420000+00:00"/>
    <m/>
    <s v="Mumbai"/>
    <m/>
    <m/>
    <m/>
    <n v="50"/>
    <m/>
    <m/>
    <m/>
    <m/>
    <m/>
    <m/>
    <m/>
    <s v="PAID_SOCIAL"/>
    <m/>
    <m/>
    <m/>
    <s v="Health, Wellness &amp; Fitness"/>
    <m/>
    <m/>
    <m/>
    <m/>
    <m/>
    <m/>
    <m/>
    <m/>
    <m/>
    <m/>
    <m/>
    <m/>
    <m/>
    <m/>
    <s v="user_vMd4rmcrSbjykdyL2J7rrYn84SWdcNc5FKligrmItPw"/>
    <s v="Shreenath Bhat"/>
    <m/>
    <m/>
    <s v="September"/>
    <s v="Gated Content"/>
    <m/>
    <m/>
    <s v="Employee Engagement Handbook"/>
    <m/>
    <m/>
    <m/>
    <s v="2022-06-10 16:19:34.608000+00:00"/>
    <s v="2022-08-12 11:44:39.929000+00:00"/>
    <s v="GMC"/>
  </r>
  <r>
    <s v="Naveen Kumar"/>
    <n v="50000"/>
    <s v="INR"/>
    <n v="0"/>
    <s v="7/31/22"/>
    <s v="Sales"/>
    <s v="stat_kcR4fZg7TU7jjk1jAVua3qGLRS4J5uFayEjK5j02wtv"/>
    <s v="Unqualified"/>
    <n v="0"/>
    <s v="OpportunityStatusType.Lost"/>
    <s v="cont_CNiBWVoFwEgBCKNtoE9gZzYu2zXxJytUvZuuKAxtIyH"/>
    <x v="37"/>
    <s v="GTL - Fresh"/>
    <s v="lead_stQIwqTlufxHJ8Uif6OlpfbuFGVXyZqzId31hOIMTrC"/>
    <s v="Esmech Equipment Pvt. Ltd."/>
    <s v="Shreenath Bhat"/>
    <s v="user_N52PP2uP2VZc2gm0nhh6CNFSif4n85g1cdxoNFd9ct0"/>
    <s v="Naveen Kumar"/>
    <s v="2022-06-22 03:37:41.671000+00:00"/>
    <s v="2022-07-13 08:26:38.940000+00:00"/>
    <m/>
    <s v="Mumbai"/>
    <m/>
    <m/>
    <m/>
    <n v="250"/>
    <m/>
    <m/>
    <m/>
    <m/>
    <m/>
    <m/>
    <m/>
    <m/>
    <m/>
    <m/>
    <m/>
    <s v="Manufacturing"/>
    <m/>
    <m/>
    <m/>
    <m/>
    <m/>
    <m/>
    <m/>
    <m/>
    <m/>
    <m/>
    <m/>
    <m/>
    <s v="Mrunmay Jalgaonkar"/>
    <m/>
    <s v="user_vMd4rmcrSbjykdyL2J7rrYn84SWdcNc5FKligrmItPw"/>
    <s v="Shreenath Bhat"/>
    <m/>
    <m/>
    <m/>
    <s v="Cold Call"/>
    <m/>
    <m/>
    <m/>
    <m/>
    <m/>
    <m/>
    <s v="2022-04-03 18:13:55.077000+00:00"/>
    <s v="2022-09-29 04:04:57.443000+00:00"/>
    <s v="GTL"/>
  </r>
  <r>
    <s v="Tejas Kulkarni"/>
    <n v="500000"/>
    <s v="INR"/>
    <n v="0"/>
    <s v="7/31/22"/>
    <s v="Sales"/>
    <s v="stat_1hn9nRJaLbI53NxPuSQgo90kRpbpKsFlwN4oEGNUTdO"/>
    <s v="Lost"/>
    <n v="0"/>
    <s v="OpportunityStatusType.Lost"/>
    <s v="cont_TTfhDDqNa52T1m3okZs1dA0k4uel4NsauXyDfTwPaIA"/>
    <x v="591"/>
    <s v="They have been taking longer than expected time to get back with the approval. When contacted HR doesnt have any logical reason for the delay."/>
    <s v="lead_38TYlEydnj4cUBFy1LGqE3bXqd3KEl345laqdO2xZZV"/>
    <s v="Anju Software"/>
    <s v="Nikhil Ahuja"/>
    <s v="user_kbtBHYtBjVDNyI72HTF6C1SCvC7yVBiA6OrBOy3t96U"/>
    <s v="Tejas Kulkarni"/>
    <s v="2022-03-16 05:38:24.963000+00:00"/>
    <s v="2022-07-13 06:50:12.118000+00:00"/>
    <m/>
    <s v="Bangalore"/>
    <m/>
    <m/>
    <m/>
    <n v="90"/>
    <m/>
    <m/>
    <m/>
    <m/>
    <m/>
    <m/>
    <m/>
    <s v="PAID_SOCIAL"/>
    <m/>
    <m/>
    <m/>
    <s v="IT Services &amp; IT Consulting"/>
    <m/>
    <m/>
    <m/>
    <m/>
    <m/>
    <m/>
    <m/>
    <m/>
    <m/>
    <m/>
    <m/>
    <m/>
    <m/>
    <m/>
    <s v="user_kbtBHYtBjVDNyI72HTF6C1SCvC7yVBiA6OrBOy3t96U"/>
    <s v="Tejas Kulkarni"/>
    <s v="Dr. Anil More"/>
    <m/>
    <s v="February"/>
    <s v="Gated Content"/>
    <m/>
    <m/>
    <s v="Employee Wellness Handbook"/>
    <m/>
    <m/>
    <m/>
    <s v="2022-01-27 08:28:04.229000+00:00"/>
    <s v="2022-09-05 05:33:37.388000+00:00"/>
    <s v="GTL"/>
  </r>
  <r>
    <s v="Tejas Kulkarni"/>
    <n v="120000"/>
    <s v="INR"/>
    <n v="0"/>
    <s v="7/15/22"/>
    <s v="Sales"/>
    <s v="stat_1hn9nRJaLbI53NxPuSQgo90kRpbpKsFlwN4oEGNUTdO"/>
    <s v="Lost"/>
    <n v="0"/>
    <s v="OpportunityStatusType.Lost"/>
    <m/>
    <x v="1"/>
    <s v="GMC-FRESH Si- 3lacs and 5 lacs Maternity-No RR- 2%-4% Ambulance-2k Client has not been responsive for a long time . HR doesnt answer the call nor has she replied back over the shared proposal."/>
    <s v="lead_aodCpk7M8sBMmfyV84GdVbXr5AVAfV8Vi6Ztrn8qbfQ"/>
    <s v="Chemtek (Fresh)"/>
    <s v="Bharti Bankey"/>
    <s v="user_kbtBHYtBjVDNyI72HTF6C1SCvC7yVBiA6OrBOy3t96U"/>
    <s v="Tejas Kulkarni"/>
    <s v="2022-04-18 06:43:23.346000+00:00"/>
    <s v="2022-07-13 06:53:19.875000+00:00"/>
    <m/>
    <s v="Mumbai"/>
    <m/>
    <s v="2022-02-14 05:31:33+00:00"/>
    <m/>
    <n v="34"/>
    <m/>
    <m/>
    <m/>
    <m/>
    <m/>
    <m/>
    <m/>
    <m/>
    <m/>
    <m/>
    <m/>
    <m/>
    <m/>
    <m/>
    <m/>
    <m/>
    <m/>
    <m/>
    <m/>
    <m/>
    <m/>
    <m/>
    <m/>
    <m/>
    <m/>
    <m/>
    <s v="user_aM3WaaSUQQmaNnsm9l2FQRVWUEr8RN2ZdXzsuQUalQ3"/>
    <s v="Bharti Bankey"/>
    <s v="Dr. Anil More"/>
    <m/>
    <s v="July"/>
    <s v="Inbound"/>
    <s v="Inbound via website"/>
    <m/>
    <s v="Employee Count 25"/>
    <m/>
    <m/>
    <m/>
    <s v="2021-08-30 05:37:51.968000+00:00"/>
    <s v="2022-07-15 13:02:28.876000+00:00"/>
    <m/>
  </r>
  <r>
    <s v="Tejas Kulkarni"/>
    <n v="605000"/>
    <s v="INR"/>
    <n v="100"/>
    <s v="7/13/22"/>
    <s v="Sales"/>
    <s v="stat_OZRiD1474QRJIpvnjHCZfiIvKcVD6mIKSSTzg8SwDVx"/>
    <s v="Won- Payment Completed"/>
    <n v="1"/>
    <s v="OpportunityStatusType.Won"/>
    <s v="cont_o52VVnpih1nOGXbvjnt2V3a07Ht2okU5A8pjllfclj0"/>
    <x v="592"/>
    <m/>
    <s v="lead_jfuZioSZdziZD6DdJXNHpJtOwoWl1E95Imhm27C2T2A"/>
    <s v="Odex India Solutions"/>
    <s v="Kaushlya Bhavsar"/>
    <s v="user_kbtBHYtBjVDNyI72HTF6C1SCvC7yVBiA6OrBOy3t96U"/>
    <s v="Tejas Kulkarni"/>
    <s v="2022-06-06 09:20:28.287000+00:00"/>
    <s v="2022-07-13 07:22:32.244000+00:00"/>
    <m/>
    <s v="Mumbai"/>
    <m/>
    <m/>
    <m/>
    <n v="124"/>
    <m/>
    <m/>
    <m/>
    <m/>
    <m/>
    <m/>
    <m/>
    <m/>
    <m/>
    <m/>
    <m/>
    <s v="Banking &amp; Finance; IT Services &amp; IT Consulting"/>
    <m/>
    <m/>
    <m/>
    <m/>
    <m/>
    <m/>
    <m/>
    <m/>
    <m/>
    <m/>
    <m/>
    <m/>
    <s v="Aniket Vahile; Deepak Yadav"/>
    <m/>
    <s v="user_FdWFezbLzkYQcGsBUsjZO25nr2poK2nRbqV47Rs5Kfm"/>
    <s v="Prateek Wadhwa"/>
    <s v="Dr. Anil More"/>
    <m/>
    <s v="August"/>
    <s v="Cold Call"/>
    <s v="Lusha"/>
    <m/>
    <s v="Glengarry"/>
    <m/>
    <m/>
    <m/>
    <s v="2021-12-23 08:11:27.873000+00:00"/>
    <s v="2022-10-10 02:52:58.165000+00:00"/>
    <s v="GMC"/>
  </r>
  <r>
    <s v="Mayur Gadiyar"/>
    <n v="100000"/>
    <s v="INR"/>
    <n v="0"/>
    <s v="7/18/22"/>
    <s v="Sales"/>
    <s v="stat_kcR4fZg7TU7jjk1jAVua3qGLRS4J5uFayEjK5j02wtv"/>
    <s v="Unqualified"/>
    <n v="0"/>
    <s v="OpportunityStatusType.Lost"/>
    <m/>
    <x v="1"/>
    <s v="GPA - Staff"/>
    <s v="lead_ixnuzONEg5Gs5tr0tUxwIIFm6y9swjhtkoMWrsTrf7K"/>
    <s v="Isgec Hitachi Zosen"/>
    <s v="Mayur Gadiyar"/>
    <s v="user_bdUPAGjcS7p6513So3N4g3aWNS5HuBuVJi7bvCPAsLt"/>
    <s v="Mayur Gadiyar"/>
    <s v="2022-07-04 09:11:50.843000+00:00"/>
    <s v="2022-07-13 06:13:05.559000+00:00"/>
    <m/>
    <s v="Bharuch"/>
    <m/>
    <s v="2022-03-20 10:55:01+00:00"/>
    <m/>
    <n v="41"/>
    <m/>
    <m/>
    <m/>
    <m/>
    <m/>
    <m/>
    <m/>
    <m/>
    <m/>
    <m/>
    <m/>
    <s v="Manufacturing"/>
    <m/>
    <m/>
    <m/>
    <m/>
    <m/>
    <m/>
    <m/>
    <m/>
    <m/>
    <m/>
    <m/>
    <m/>
    <m/>
    <m/>
    <s v="user_FkSWcqjfeTqoo0NaiDWgDVeXoui6YtIDYPZVOCd1cwP"/>
    <s v="Kaushlya Bhavsar"/>
    <m/>
    <m/>
    <s v="June"/>
    <s v="Gated Content; Inbound"/>
    <s v="Inbound via website"/>
    <m/>
    <s v="Downloaded the guide: Employee Wellness Handbook"/>
    <m/>
    <m/>
    <m/>
    <s v="2021-12-15 09:54:14.640000+00:00"/>
    <s v="2022-07-13 06:13:05.589000+00:00"/>
    <s v="GPA"/>
  </r>
  <r>
    <s v="Aditya Binani"/>
    <n v="90000"/>
    <s v="INR"/>
    <n v="0"/>
    <s v="7/15/22"/>
    <s v="Sales"/>
    <s v="stat_kcR4fZg7TU7jjk1jAVua3qGLRS4J5uFayEjK5j02wtv"/>
    <s v="Unqualified"/>
    <n v="0"/>
    <s v="OpportunityStatusType.Lost"/>
    <m/>
    <x v="1"/>
    <s v="GMC"/>
    <s v="lead_iHApfv6JU78o9VaHNXcZMgjBHx1eb14REfn2e1I9NQi"/>
    <s v="Palash Ventures"/>
    <s v="Aditya Binani"/>
    <s v="user_g5Yw4Z4XnIbmcGhJO80vdtFdd5ElcDlgYO3q8l82ODn"/>
    <s v="Aditya Binani"/>
    <s v="2022-05-05 09:29:22.993000+00:00"/>
    <s v="2022-07-13 06:20:57.432000+00:00"/>
    <m/>
    <s v="Delhi"/>
    <m/>
    <m/>
    <m/>
    <n v="10"/>
    <m/>
    <m/>
    <m/>
    <m/>
    <m/>
    <m/>
    <m/>
    <m/>
    <m/>
    <m/>
    <m/>
    <s v="Banking &amp; Finance"/>
    <m/>
    <m/>
    <m/>
    <m/>
    <m/>
    <m/>
    <m/>
    <m/>
    <m/>
    <m/>
    <m/>
    <m/>
    <s v="Kaustubh Gaikwad"/>
    <m/>
    <s v="user_g5Yw4Z4XnIbmcGhJO80vdtFdd5ElcDlgYO3q8l82ODn"/>
    <s v="Aditya Binani"/>
    <m/>
    <m/>
    <s v="June"/>
    <s v="Cold Call"/>
    <s v="Lusha"/>
    <m/>
    <s v="Glengarry"/>
    <m/>
    <m/>
    <m/>
    <s v="2021-12-23 08:11:25.807000+00:00"/>
    <s v="2022-10-12 04:39:07.428000+00:00"/>
    <m/>
  </r>
  <r>
    <s v="Mayur Gadiyar"/>
    <n v="120000"/>
    <s v="INR"/>
    <n v="0"/>
    <s v="7/18/22"/>
    <s v="Sales"/>
    <s v="stat_kcR4fZg7TU7jjk1jAVua3qGLRS4J5uFayEjK5j02wtv"/>
    <s v="Unqualified"/>
    <n v="0"/>
    <s v="OpportunityStatusType.Lost"/>
    <m/>
    <x v="1"/>
    <s v="GPA - Workmen"/>
    <s v="lead_ixnuzONEg5Gs5tr0tUxwIIFm6y9swjhtkoMWrsTrf7K"/>
    <s v="Isgec Hitachi Zosen"/>
    <s v="Mayur Gadiyar"/>
    <s v="user_bdUPAGjcS7p6513So3N4g3aWNS5HuBuVJi7bvCPAsLt"/>
    <s v="Mayur Gadiyar"/>
    <s v="2022-07-04 09:12:20.130000+00:00"/>
    <s v="2022-07-13 06:12:54.369000+00:00"/>
    <m/>
    <s v="Bharuch"/>
    <m/>
    <s v="2022-03-20 10:55:01+00:00"/>
    <m/>
    <n v="41"/>
    <m/>
    <m/>
    <m/>
    <m/>
    <m/>
    <m/>
    <m/>
    <m/>
    <m/>
    <m/>
    <m/>
    <s v="Manufacturing"/>
    <m/>
    <m/>
    <m/>
    <m/>
    <m/>
    <m/>
    <m/>
    <m/>
    <m/>
    <m/>
    <m/>
    <m/>
    <m/>
    <m/>
    <s v="user_FkSWcqjfeTqoo0NaiDWgDVeXoui6YtIDYPZVOCd1cwP"/>
    <s v="Kaushlya Bhavsar"/>
    <m/>
    <m/>
    <s v="June"/>
    <s v="Gated Content; Inbound"/>
    <s v="Inbound via website"/>
    <m/>
    <s v="Downloaded the guide: Employee Wellness Handbook"/>
    <m/>
    <m/>
    <m/>
    <s v="2021-12-15 09:54:14.640000+00:00"/>
    <s v="2022-07-13 06:13:05.589000+00:00"/>
    <s v="GPA"/>
  </r>
  <r>
    <s v="Prateek Wadhwa"/>
    <n v="100000"/>
    <s v="INR"/>
    <n v="0"/>
    <s v="7/31/22"/>
    <s v="Sales"/>
    <s v="stat_kcR4fZg7TU7jjk1jAVua3qGLRS4J5uFayEjK5j02wtv"/>
    <s v="Unqualified"/>
    <n v="0"/>
    <s v="OpportunityStatusType.Lost"/>
    <s v="cont_7kf9Gyd1CMdSWfgHSbDHBRfZJkSVHNOCiXe75dW3Spa"/>
    <x v="593"/>
    <m/>
    <s v="lead_ibbAhuTVuOyVCweKcHCEpCe2ye1V7ruOEgQn9wvx64b"/>
    <s v="Hindustan Feeds"/>
    <s v="Prateek Wadhwa"/>
    <s v="user_FdWFezbLzkYQcGsBUsjZO25nr2poK2nRbqV47Rs5Kfm"/>
    <s v="Prateek Wadhwa"/>
    <s v="2022-05-05 11:59:07.146000+00:00"/>
    <s v="2022-07-13 05:25:08.355000+00:00"/>
    <m/>
    <m/>
    <m/>
    <m/>
    <m/>
    <n v="500"/>
    <m/>
    <m/>
    <m/>
    <m/>
    <m/>
    <m/>
    <m/>
    <m/>
    <m/>
    <m/>
    <m/>
    <m/>
    <m/>
    <m/>
    <m/>
    <m/>
    <m/>
    <m/>
    <m/>
    <m/>
    <m/>
    <m/>
    <m/>
    <m/>
    <m/>
    <m/>
    <s v="user_FdWFezbLzkYQcGsBUsjZO25nr2poK2nRbqV47Rs5Kfm"/>
    <s v="Prateek Wadhwa"/>
    <m/>
    <m/>
    <s v="July"/>
    <s v="Gated Content"/>
    <m/>
    <m/>
    <s v="Employee Wellness Handbook"/>
    <m/>
    <m/>
    <m/>
    <s v="2022-03-20 08:57:30.551000+00:00"/>
    <s v="2022-07-13 05:25:08.386000+00:00"/>
    <s v="GTL"/>
  </r>
  <r>
    <s v="Mayur Gadiyar"/>
    <n v="95000"/>
    <s v="INR"/>
    <n v="0"/>
    <s v="7/18/22"/>
    <s v="Sales"/>
    <s v="stat_kcR4fZg7TU7jjk1jAVua3qGLRS4J5uFayEjK5j02wtv"/>
    <s v="Unqualified"/>
    <n v="0"/>
    <s v="OpportunityStatusType.Lost"/>
    <m/>
    <x v="1"/>
    <s v="WC for workmen"/>
    <s v="lead_ixnuzONEg5Gs5tr0tUxwIIFm6y9swjhtkoMWrsTrf7K"/>
    <s v="Isgec Hitachi Zosen"/>
    <s v="Mayur Gadiyar"/>
    <s v="user_bdUPAGjcS7p6513So3N4g3aWNS5HuBuVJi7bvCPAsLt"/>
    <s v="Mayur Gadiyar"/>
    <s v="2022-07-04 09:13:00.850000+00:00"/>
    <s v="2022-07-13 06:12:42.975000+00:00"/>
    <m/>
    <s v="Bharuch"/>
    <m/>
    <s v="2022-03-20 10:55:01+00:00"/>
    <m/>
    <n v="41"/>
    <m/>
    <m/>
    <m/>
    <m/>
    <m/>
    <m/>
    <m/>
    <m/>
    <m/>
    <m/>
    <m/>
    <s v="Manufacturing"/>
    <m/>
    <m/>
    <m/>
    <m/>
    <m/>
    <m/>
    <m/>
    <m/>
    <m/>
    <m/>
    <m/>
    <m/>
    <m/>
    <m/>
    <s v="user_FkSWcqjfeTqoo0NaiDWgDVeXoui6YtIDYPZVOCd1cwP"/>
    <s v="Kaushlya Bhavsar"/>
    <m/>
    <m/>
    <s v="June"/>
    <s v="Gated Content; Inbound"/>
    <s v="Inbound via website"/>
    <m/>
    <s v="Downloaded the guide: Employee Wellness Handbook"/>
    <m/>
    <m/>
    <m/>
    <s v="2021-12-15 09:54:14.640000+00:00"/>
    <s v="2022-07-13 06:13:05.589000+00:00"/>
    <s v="WC"/>
  </r>
  <r>
    <s v="Prateek Wadhwa"/>
    <n v="100000"/>
    <s v="INR"/>
    <n v="0"/>
    <s v="7/31/22"/>
    <s v="Sales"/>
    <s v="stat_kcR4fZg7TU7jjk1jAVua3qGLRS4J5uFayEjK5j02wtv"/>
    <s v="Unqualified"/>
    <n v="0"/>
    <s v="OpportunityStatusType.Lost"/>
    <s v="cont_7kf9Gyd1CMdSWfgHSbDHBRfZJkSVHNOCiXe75dW3Spa"/>
    <x v="593"/>
    <m/>
    <s v="lead_ibbAhuTVuOyVCweKcHCEpCe2ye1V7ruOEgQn9wvx64b"/>
    <s v="Hindustan Feeds"/>
    <s v="Prateek Wadhwa"/>
    <s v="user_FdWFezbLzkYQcGsBUsjZO25nr2poK2nRbqV47Rs5Kfm"/>
    <s v="Prateek Wadhwa"/>
    <s v="2022-05-05 11:58:37.130000+00:00"/>
    <s v="2022-07-13 05:24:59.593000+00:00"/>
    <m/>
    <m/>
    <m/>
    <m/>
    <m/>
    <n v="500"/>
    <m/>
    <m/>
    <m/>
    <m/>
    <m/>
    <m/>
    <m/>
    <m/>
    <m/>
    <m/>
    <m/>
    <m/>
    <m/>
    <m/>
    <m/>
    <m/>
    <m/>
    <m/>
    <m/>
    <m/>
    <m/>
    <m/>
    <m/>
    <m/>
    <m/>
    <m/>
    <s v="user_FdWFezbLzkYQcGsBUsjZO25nr2poK2nRbqV47Rs5Kfm"/>
    <s v="Prateek Wadhwa"/>
    <m/>
    <m/>
    <s v="July"/>
    <s v="Gated Content"/>
    <m/>
    <m/>
    <s v="Employee Wellness Handbook"/>
    <m/>
    <m/>
    <m/>
    <s v="2022-03-20 08:57:30.551000+00:00"/>
    <s v="2022-07-13 05:25:08.386000+00:00"/>
    <s v="GPA"/>
  </r>
  <r>
    <s v="Sreenivas Hatti"/>
    <n v="5000000"/>
    <s v="INR"/>
    <n v="0"/>
    <s v="7/29/22"/>
    <s v="Sales"/>
    <s v="stat_kcR4fZg7TU7jjk1jAVua3qGLRS4J5uFayEjK5j02wtv"/>
    <s v="Unqualified"/>
    <n v="0"/>
    <s v="OpportunityStatusType.Lost"/>
    <m/>
    <x v="1"/>
    <s v="GMC (1+3)- Renewal"/>
    <s v="lead_vcg86bdnKi0gno9eOHY9qINkkx6cJsAhC6hKNsu3ipj"/>
    <s v="Tarento"/>
    <s v="Bhairavi Jog"/>
    <s v="user_JjaNBsxmUKBROYZvEahyXgec466W5jQa2pL0NUZ81Lb"/>
    <s v="Sreenivas Hatti"/>
    <s v="2022-06-23 05:46:43.722000+00:00"/>
    <s v="2022-07-13 03:09:35.229000+00:00"/>
    <m/>
    <s v="Bangalore"/>
    <m/>
    <m/>
    <m/>
    <n v="410"/>
    <m/>
    <m/>
    <m/>
    <m/>
    <m/>
    <m/>
    <m/>
    <m/>
    <m/>
    <m/>
    <m/>
    <s v="IT Services &amp; IT Consulting"/>
    <m/>
    <m/>
    <m/>
    <m/>
    <m/>
    <m/>
    <m/>
    <m/>
    <m/>
    <m/>
    <m/>
    <m/>
    <s v="Rakesh Nade"/>
    <m/>
    <s v="user_228eUmsdKIb9OItgmiDq1zD4aPZ1eqiapbaLAGeBf8g"/>
    <s v="Bhairavi Jog"/>
    <m/>
    <m/>
    <s v="July"/>
    <s v="Cold Call"/>
    <m/>
    <m/>
    <s v="Employee Wellness Handbook"/>
    <m/>
    <m/>
    <m/>
    <s v="2022-04-18 02:02:43.484000+00:00"/>
    <s v="2022-09-08 10:34:32.739000+00:00"/>
    <s v="GMC"/>
  </r>
  <r>
    <s v="Prateek Wadhwa"/>
    <n v="3000000"/>
    <s v="INR"/>
    <n v="0"/>
    <s v="7/31/22"/>
    <s v="Sales"/>
    <s v="stat_kcR4fZg7TU7jjk1jAVua3qGLRS4J5uFayEjK5j02wtv"/>
    <s v="Unqualified"/>
    <n v="0"/>
    <s v="OpportunityStatusType.Lost"/>
    <s v="cont_7kf9Gyd1CMdSWfgHSbDHBRfZJkSVHNOCiXe75dW3Spa"/>
    <x v="593"/>
    <m/>
    <s v="lead_ibbAhuTVuOyVCweKcHCEpCe2ye1V7ruOEgQn9wvx64b"/>
    <s v="Hindustan Feeds"/>
    <s v="Prateek Wadhwa"/>
    <s v="user_FdWFezbLzkYQcGsBUsjZO25nr2poK2nRbqV47Rs5Kfm"/>
    <s v="Prateek Wadhwa"/>
    <s v="2022-05-05 11:57:45.963000+00:00"/>
    <s v="2022-07-13 05:24:49.889000+00:00"/>
    <m/>
    <m/>
    <m/>
    <m/>
    <m/>
    <n v="500"/>
    <m/>
    <m/>
    <m/>
    <m/>
    <m/>
    <m/>
    <m/>
    <m/>
    <m/>
    <m/>
    <m/>
    <m/>
    <m/>
    <m/>
    <m/>
    <m/>
    <m/>
    <m/>
    <m/>
    <m/>
    <m/>
    <m/>
    <m/>
    <m/>
    <m/>
    <m/>
    <s v="user_FdWFezbLzkYQcGsBUsjZO25nr2poK2nRbqV47Rs5Kfm"/>
    <s v="Prateek Wadhwa"/>
    <m/>
    <m/>
    <s v="July"/>
    <s v="Gated Content"/>
    <m/>
    <m/>
    <s v="Employee Wellness Handbook"/>
    <m/>
    <m/>
    <m/>
    <s v="2022-03-20 08:57:30.551000+00:00"/>
    <s v="2022-07-13 05:25:08.386000+00:00"/>
    <s v="GMC"/>
  </r>
  <r>
    <s v="Sreenivas Hatti"/>
    <n v="500000"/>
    <s v="INR"/>
    <n v="0"/>
    <s v="7/29/22"/>
    <s v="Sales"/>
    <s v="stat_kcR4fZg7TU7jjk1jAVua3qGLRS4J5uFayEjK5j02wtv"/>
    <s v="Unqualified"/>
    <n v="0"/>
    <s v="OpportunityStatusType.Lost"/>
    <m/>
    <x v="1"/>
    <s v="Non-EB"/>
    <s v="lead_vcg86bdnKi0gno9eOHY9qINkkx6cJsAhC6hKNsu3ipj"/>
    <s v="Tarento"/>
    <s v="Bhairavi Jog"/>
    <s v="user_JjaNBsxmUKBROYZvEahyXgec466W5jQa2pL0NUZ81Lb"/>
    <s v="Sreenivas Hatti"/>
    <s v="2022-06-23 05:47:56.255000+00:00"/>
    <s v="2022-07-13 03:09:28.363000+00:00"/>
    <m/>
    <s v="Bangalore"/>
    <m/>
    <m/>
    <m/>
    <n v="410"/>
    <m/>
    <m/>
    <m/>
    <m/>
    <m/>
    <m/>
    <m/>
    <m/>
    <m/>
    <m/>
    <m/>
    <s v="IT Services &amp; IT Consulting"/>
    <m/>
    <m/>
    <m/>
    <m/>
    <m/>
    <m/>
    <m/>
    <m/>
    <m/>
    <m/>
    <m/>
    <m/>
    <s v="Rakesh Nade"/>
    <m/>
    <s v="user_228eUmsdKIb9OItgmiDq1zD4aPZ1eqiapbaLAGeBf8g"/>
    <s v="Bhairavi Jog"/>
    <m/>
    <m/>
    <s v="July"/>
    <s v="Cold Call"/>
    <m/>
    <m/>
    <s v="Employee Wellness Handbook"/>
    <m/>
    <m/>
    <m/>
    <s v="2022-04-18 02:02:43.484000+00:00"/>
    <s v="2022-09-08 10:34:32.739000+00:00"/>
    <s v="NON EB"/>
  </r>
  <r>
    <s v="Aditya Binani"/>
    <n v="1000000"/>
    <s v="INR"/>
    <n v="0"/>
    <s v="7/15/22"/>
    <s v="Sales"/>
    <s v="stat_1hn9nRJaLbI53NxPuSQgo90kRpbpKsFlwN4oEGNUTdO"/>
    <s v="Lost"/>
    <n v="0"/>
    <s v="OpportunityStatusType.Lost"/>
    <m/>
    <x v="1"/>
    <s v="GMC"/>
    <s v="lead_MTKTIzYT4LOKEgUPmIOmrYQ2Kt3bmt8Ay3x7ES13pLM"/>
    <s v="Toyota Lakozy"/>
    <s v="Aditya Binani"/>
    <s v="user_g5Yw4Z4XnIbmcGhJO80vdtFdd5ElcDlgYO3q8l82ODn"/>
    <s v="Aditya Binani"/>
    <s v="2022-04-27 11:27:11.323000+00:00"/>
    <s v="2022-07-12 16:21:14.130000+00:00"/>
    <m/>
    <s v="Mumbai"/>
    <m/>
    <m/>
    <m/>
    <n v="52"/>
    <m/>
    <m/>
    <m/>
    <m/>
    <m/>
    <m/>
    <m/>
    <m/>
    <m/>
    <m/>
    <m/>
    <s v="Automotive"/>
    <m/>
    <m/>
    <m/>
    <m/>
    <m/>
    <m/>
    <m/>
    <m/>
    <m/>
    <m/>
    <m/>
    <m/>
    <s v="Deepak Yadav"/>
    <m/>
    <s v="user_g5Yw4Z4XnIbmcGhJO80vdtFdd5ElcDlgYO3q8l82ODn"/>
    <s v="Aditya Binani"/>
    <m/>
    <m/>
    <s v="July; June"/>
    <s v="Cold Call"/>
    <m/>
    <m/>
    <m/>
    <m/>
    <m/>
    <m/>
    <s v="2021-08-05 07:12:50.724000+00:00"/>
    <s v="2022-09-21 11:14:25.894000+00:00"/>
    <m/>
  </r>
  <r>
    <s v="Aditya Binani"/>
    <n v="3000000"/>
    <s v="INR"/>
    <n v="0"/>
    <d v="2022-07-08T00:00:00"/>
    <s v="Sales"/>
    <s v="stat_kcR4fZg7TU7jjk1jAVua3qGLRS4J5uFayEjK5j02wtv"/>
    <s v="Unqualified"/>
    <n v="0"/>
    <s v="OpportunityStatusType.Lost"/>
    <m/>
    <x v="1"/>
    <s v="GMC"/>
    <s v="lead_lNOgyYFu9gdmG32yCirgyQi2QXBsFhfVIKrlSD1OTMU"/>
    <s v="Trianz"/>
    <s v="Aditya Binani"/>
    <s v="user_g5Yw4Z4XnIbmcGhJO80vdtFdd5ElcDlgYO3q8l82ODn"/>
    <s v="Aditya Binani"/>
    <s v="2022-06-01 12:16:29.538000+00:00"/>
    <s v="2022-07-12 16:20:02.695000+00:00"/>
    <m/>
    <s v="Bangalore"/>
    <m/>
    <m/>
    <m/>
    <n v="1539"/>
    <m/>
    <m/>
    <m/>
    <m/>
    <m/>
    <m/>
    <m/>
    <m/>
    <m/>
    <m/>
    <m/>
    <s v="Professional Services"/>
    <m/>
    <m/>
    <m/>
    <m/>
    <m/>
    <m/>
    <m/>
    <m/>
    <m/>
    <m/>
    <m/>
    <m/>
    <m/>
    <m/>
    <s v="user_g5Yw4Z4XnIbmcGhJO80vdtFdd5ElcDlgYO3q8l82ODn"/>
    <s v="Aditya Binani"/>
    <m/>
    <m/>
    <s v="August; July"/>
    <s v="Cold Call"/>
    <m/>
    <m/>
    <m/>
    <m/>
    <m/>
    <m/>
    <s v="2022-01-31 05:10:30.408000+00:00"/>
    <s v="2022-10-20 10:16:19.828000+00:00"/>
    <m/>
  </r>
  <r>
    <s v="Sreenivas Hatti"/>
    <n v="50000"/>
    <s v="INR"/>
    <n v="0"/>
    <s v="7/29/22"/>
    <s v="Sales"/>
    <s v="stat_kcR4fZg7TU7jjk1jAVua3qGLRS4J5uFayEjK5j02wtv"/>
    <s v="Unqualified"/>
    <n v="0"/>
    <s v="OpportunityStatusType.Lost"/>
    <m/>
    <x v="1"/>
    <s v="GPA (Renewal)"/>
    <s v="lead_vcg86bdnKi0gno9eOHY9qINkkx6cJsAhC6hKNsu3ipj"/>
    <s v="Tarento"/>
    <s v="Bhairavi Jog"/>
    <s v="user_JjaNBsxmUKBROYZvEahyXgec466W5jQa2pL0NUZ81Lb"/>
    <s v="Sreenivas Hatti"/>
    <s v="2022-06-23 05:47:16.832000+00:00"/>
    <s v="2022-07-13 03:09:26.414000+00:00"/>
    <m/>
    <s v="Bangalore"/>
    <m/>
    <m/>
    <m/>
    <n v="410"/>
    <m/>
    <m/>
    <m/>
    <m/>
    <m/>
    <m/>
    <m/>
    <m/>
    <m/>
    <m/>
    <m/>
    <s v="IT Services &amp; IT Consulting"/>
    <m/>
    <m/>
    <m/>
    <m/>
    <m/>
    <m/>
    <m/>
    <m/>
    <m/>
    <m/>
    <m/>
    <m/>
    <s v="Rakesh Nade"/>
    <m/>
    <s v="user_228eUmsdKIb9OItgmiDq1zD4aPZ1eqiapbaLAGeBf8g"/>
    <s v="Bhairavi Jog"/>
    <m/>
    <m/>
    <s v="July"/>
    <s v="Cold Call"/>
    <m/>
    <m/>
    <s v="Employee Wellness Handbook"/>
    <m/>
    <m/>
    <m/>
    <s v="2022-04-18 02:02:43.484000+00:00"/>
    <s v="2022-09-08 10:34:32.739000+00:00"/>
    <s v="GPA"/>
  </r>
  <r>
    <s v="Mayur Gadiyar"/>
    <n v="100000"/>
    <s v="INR"/>
    <n v="0"/>
    <d v="2022-01-09T00:00:00"/>
    <s v="Sales"/>
    <s v="stat_kcR4fZg7TU7jjk1jAVua3qGLRS4J5uFayEjK5j02wtv"/>
    <s v="Unqualified"/>
    <n v="0"/>
    <s v="OpportunityStatusType.Lost"/>
    <s v="cont_XoZnnDVXuHNgbKq9HToHk4l0ow3M2twbcm1g6mRyjeJ"/>
    <x v="594"/>
    <s v="GPA"/>
    <s v="lead_4q8LlR1KHqmxq7aC6j3HT4YZfIk1SYcCJxYS58MQrka"/>
    <s v="Easy Home Finance Limited"/>
    <s v="Mayur Gadiyar"/>
    <s v="user_bdUPAGjcS7p6513So3N4g3aWNS5HuBuVJi7bvCPAsLt"/>
    <s v="Mayur Gadiyar"/>
    <s v="2022-05-09 11:40:28.343000+00:00"/>
    <s v="2022-07-12 15:49:06.995000+00:00"/>
    <m/>
    <s v="Mumbai"/>
    <m/>
    <m/>
    <m/>
    <n v="125"/>
    <m/>
    <m/>
    <m/>
    <m/>
    <m/>
    <m/>
    <m/>
    <m/>
    <m/>
    <m/>
    <m/>
    <s v="Banking &amp; Finance"/>
    <m/>
    <m/>
    <m/>
    <m/>
    <m/>
    <m/>
    <m/>
    <m/>
    <m/>
    <m/>
    <m/>
    <m/>
    <m/>
    <m/>
    <s v="user_L8E6IFhq6UCzKLHa45LUUTZCznDuyDwFrGaEp9DXiUM"/>
    <s v="Trupti Suryavanshi"/>
    <m/>
    <m/>
    <s v="September"/>
    <s v="Cold Call"/>
    <m/>
    <m/>
    <s v="Glengarry"/>
    <m/>
    <m/>
    <m/>
    <s v="2021-05-15 22:46:37.264000+00:00"/>
    <s v="2022-10-03 11:10:23.168000+00:00"/>
    <s v="GPA"/>
  </r>
  <r>
    <s v="Aditya Binani"/>
    <n v="500000"/>
    <s v="INR"/>
    <n v="0"/>
    <s v="7/31/22"/>
    <s v="Sales"/>
    <s v="stat_kcR4fZg7TU7jjk1jAVua3qGLRS4J5uFayEjK5j02wtv"/>
    <s v="Unqualified"/>
    <n v="0"/>
    <s v="OpportunityStatusType.Lost"/>
    <s v="cont_GBKKXuDiFWqApUXJ0iM2oRLBzbHOnmnDnDDdsZFNlWi"/>
    <x v="595"/>
    <s v="GTL - Wrong Opp created by Tulika They dont have a GTL Policy"/>
    <s v="lead_K34KsrYYhiAByfu3aDGiIqwpzDWwECLiIC0RyjdMCmZ"/>
    <s v="Biotech Healthcare"/>
    <s v="Tulika Chakra"/>
    <s v="user_g5Yw4Z4XnIbmcGhJO80vdtFdd5ElcDlgYO3q8l82ODn"/>
    <s v="Aditya Binani"/>
    <s v="2022-02-24 05:46:04.634000+00:00"/>
    <s v="2022-07-12 16:19:08.889000+00:00"/>
    <m/>
    <s v="Ahmedabad"/>
    <m/>
    <m/>
    <m/>
    <n v="500"/>
    <m/>
    <m/>
    <m/>
    <m/>
    <m/>
    <m/>
    <m/>
    <m/>
    <m/>
    <m/>
    <m/>
    <s v="Health, Wellness &amp; Fitness"/>
    <m/>
    <m/>
    <m/>
    <m/>
    <m/>
    <m/>
    <m/>
    <m/>
    <m/>
    <m/>
    <m/>
    <m/>
    <m/>
    <m/>
    <s v="user_g5Yw4Z4XnIbmcGhJO80vdtFdd5ElcDlgYO3q8l82ODn"/>
    <s v="Aditya Binani"/>
    <m/>
    <m/>
    <s v="October; September"/>
    <s v="Gated Content"/>
    <m/>
    <m/>
    <s v="Downloaded the guide: Employee Wellness Handbook"/>
    <m/>
    <m/>
    <m/>
    <s v="2022-01-03 10:32:19.507000+00:00"/>
    <s v="2022-08-01 05:37:47.084000+00:00"/>
    <s v="GMC"/>
  </r>
  <r>
    <s v="Mayur Gadiyar"/>
    <n v="1250000"/>
    <s v="INR"/>
    <n v="0"/>
    <d v="2022-01-09T00:00:00"/>
    <s v="Sales"/>
    <s v="stat_kcR4fZg7TU7jjk1jAVua3qGLRS4J5uFayEjK5j02wtv"/>
    <s v="Unqualified"/>
    <n v="0"/>
    <s v="OpportunityStatusType.Lost"/>
    <s v="cont_XoZnnDVXuHNgbKq9HToHk4l0ow3M2twbcm1g6mRyjeJ"/>
    <x v="594"/>
    <s v="GMC"/>
    <s v="lead_4q8LlR1KHqmxq7aC6j3HT4YZfIk1SYcCJxYS58MQrka"/>
    <s v="Easy Home Finance Limited"/>
    <s v="Mayur Gadiyar"/>
    <s v="user_bdUPAGjcS7p6513So3N4g3aWNS5HuBuVJi7bvCPAsLt"/>
    <s v="Mayur Gadiyar"/>
    <s v="2022-05-09 11:39:45.450000+00:00"/>
    <s v="2022-07-12 15:48:55.676000+00:00"/>
    <m/>
    <s v="Mumbai"/>
    <m/>
    <m/>
    <m/>
    <n v="125"/>
    <m/>
    <m/>
    <m/>
    <m/>
    <m/>
    <m/>
    <m/>
    <m/>
    <m/>
    <m/>
    <m/>
    <s v="Banking &amp; Finance"/>
    <m/>
    <m/>
    <m/>
    <m/>
    <m/>
    <m/>
    <m/>
    <m/>
    <m/>
    <m/>
    <m/>
    <m/>
    <m/>
    <m/>
    <s v="user_L8E6IFhq6UCzKLHa45LUUTZCznDuyDwFrGaEp9DXiUM"/>
    <s v="Trupti Suryavanshi"/>
    <m/>
    <m/>
    <s v="September"/>
    <s v="Cold Call"/>
    <m/>
    <m/>
    <s v="Glengarry"/>
    <m/>
    <m/>
    <m/>
    <s v="2021-05-15 22:46:37.264000+00:00"/>
    <s v="2022-10-03 11:10:23.168000+00:00"/>
    <s v="GMC"/>
  </r>
  <r>
    <s v="Prateek Wadhwa"/>
    <n v="100000"/>
    <s v="INR"/>
    <n v="0"/>
    <s v="7/30/22"/>
    <s v="Sales"/>
    <s v="stat_kcR4fZg7TU7jjk1jAVua3qGLRS4J5uFayEjK5j02wtv"/>
    <s v="Unqualified"/>
    <n v="0"/>
    <s v="OpportunityStatusType.Lost"/>
    <s v="cont_X3Yu1Rw5FRFj9KwQYej48kzFcAA3720zrMqIVvvZXil"/>
    <x v="596"/>
    <m/>
    <s v="lead_w1YxFNML4h4QVcnmp5kPpKnbCHUiMx2S6G5vtDip7AV"/>
    <s v="Adapty"/>
    <s v="Prateek Wadhwa"/>
    <s v="user_FdWFezbLzkYQcGsBUsjZO25nr2poK2nRbqV47Rs5Kfm"/>
    <s v="Prateek Wadhwa"/>
    <s v="2022-05-26 06:45:05.935000+00:00"/>
    <s v="2022-07-12 10:57:33.914000+00:00"/>
    <m/>
    <s v="Mumbai"/>
    <m/>
    <m/>
    <m/>
    <n v="280"/>
    <m/>
    <m/>
    <m/>
    <m/>
    <m/>
    <m/>
    <m/>
    <m/>
    <m/>
    <m/>
    <m/>
    <m/>
    <m/>
    <m/>
    <m/>
    <m/>
    <m/>
    <m/>
    <m/>
    <m/>
    <m/>
    <m/>
    <m/>
    <m/>
    <m/>
    <m/>
    <s v="user_FdWFezbLzkYQcGsBUsjZO25nr2poK2nRbqV47Rs5Kfm"/>
    <s v="Prateek Wadhwa"/>
    <m/>
    <m/>
    <s v="July"/>
    <s v="Gated Content"/>
    <m/>
    <m/>
    <s v="Employee Engagement Handbook"/>
    <m/>
    <m/>
    <m/>
    <s v="2022-05-21 04:40:41.160000+00:00"/>
    <s v="2022-08-27 08:07:33.820000+00:00"/>
    <s v="GPA"/>
  </r>
  <r>
    <s v="Sreenivas Hatti"/>
    <n v="300000"/>
    <s v="INR"/>
    <n v="0"/>
    <s v="7/18/22"/>
    <s v="Sales"/>
    <s v="stat_kcR4fZg7TU7jjk1jAVua3qGLRS4J5uFayEjK5j02wtv"/>
    <s v="Unqualified"/>
    <n v="0"/>
    <s v="OpportunityStatusType.Lost"/>
    <m/>
    <x v="1"/>
    <s v="GMC-Renewal"/>
    <s v="lead_iBIcfRkFLXou5KTyxIKTr8kzqYBoPBSY45ONIasvwQm"/>
    <s v="Tantiv4"/>
    <s v="Bharti Bankey"/>
    <s v="user_JjaNBsxmUKBROYZvEahyXgec466W5jQa2pL0NUZ81Lb"/>
    <s v="Sreenivas Hatti"/>
    <s v="2022-05-30 07:37:39.048000+00:00"/>
    <s v="2022-07-12 13:49:19.546000+00:00"/>
    <m/>
    <m/>
    <m/>
    <s v="2022-05-27 15:18:30+00:00"/>
    <m/>
    <n v="15"/>
    <m/>
    <m/>
    <m/>
    <m/>
    <m/>
    <m/>
    <m/>
    <s v="PAID_SOCIAL"/>
    <m/>
    <m/>
    <m/>
    <m/>
    <m/>
    <m/>
    <m/>
    <m/>
    <m/>
    <m/>
    <m/>
    <m/>
    <m/>
    <m/>
    <m/>
    <m/>
    <m/>
    <m/>
    <s v="user_aM3WaaSUQQmaNnsm9l2FQRVWUEr8RN2ZdXzsuQUalQ3"/>
    <s v="Bharti Bankey"/>
    <m/>
    <m/>
    <s v="July"/>
    <s v="Inbound"/>
    <s v="Inbound via website"/>
    <m/>
    <s v="Employee Count 25"/>
    <m/>
    <m/>
    <m/>
    <s v="2022-05-27 15:20:56.438000+00:00"/>
    <s v="2022-07-12 13:49:19.590000+00:00"/>
    <m/>
  </r>
  <r>
    <s v="Sreenivas Hatti"/>
    <n v="1000000"/>
    <s v="INR"/>
    <n v="0"/>
    <d v="2022-11-07T00:00:00"/>
    <s v="Sales"/>
    <s v="stat_1hn9nRJaLbI53NxPuSQgo90kRpbpKsFlwN4oEGNUTdO"/>
    <s v="Lost"/>
    <n v="0"/>
    <s v="OpportunityStatusType.Lost"/>
    <s v="cont_BotptzLogwkAi8yITzZx2sK4BzFGJ3CruMTe5kvIE2T"/>
    <x v="597"/>
    <s v="GMC  with parental policy (1+5 )"/>
    <s v="lead_0sL0W2RLqW5VPiCIkxzV5OKiaSFNYZtZpqvbJjLzNp1"/>
    <s v="AAF India pvt ltd"/>
    <s v="Daya Gowda"/>
    <s v="user_JjaNBsxmUKBROYZvEahyXgec466W5jQa2pL0NUZ81Lb"/>
    <s v="Sreenivas Hatti"/>
    <s v="2022-06-15 05:55:25.629000+00:00"/>
    <s v="2022-07-12 15:11:20.421000+00:00"/>
    <m/>
    <s v="Bangalore"/>
    <m/>
    <m/>
    <m/>
    <n v="120"/>
    <m/>
    <m/>
    <m/>
    <m/>
    <m/>
    <m/>
    <m/>
    <m/>
    <m/>
    <m/>
    <m/>
    <s v="Manufacturing"/>
    <s v="ICICI Lombard"/>
    <m/>
    <m/>
    <m/>
    <m/>
    <m/>
    <m/>
    <m/>
    <m/>
    <m/>
    <m/>
    <m/>
    <s v="Arunkumar Dubey"/>
    <m/>
    <s v="user_encRk5bIEFN6ZA11h4WH2AdZTiZpogLSlMIaj0E30SZ"/>
    <s v="Daya Gowda"/>
    <m/>
    <m/>
    <s v="January; July"/>
    <s v="Cold Call"/>
    <m/>
    <m/>
    <m/>
    <m/>
    <m/>
    <m/>
    <s v="2022-03-29 11:56:35.842000+00:00"/>
    <s v="2022-09-13 11:50:04.316000+00:00"/>
    <m/>
  </r>
  <r>
    <s v="Prateek Wadhwa"/>
    <n v="2000000"/>
    <s v="INR"/>
    <n v="0"/>
    <s v="7/30/22"/>
    <s v="Sales"/>
    <s v="stat_kcR4fZg7TU7jjk1jAVua3qGLRS4J5uFayEjK5j02wtv"/>
    <s v="Unqualified"/>
    <n v="0"/>
    <s v="OpportunityStatusType.Lost"/>
    <s v="cont_X3Yu1Rw5FRFj9KwQYej48kzFcAA3720zrMqIVvvZXil"/>
    <x v="596"/>
    <s v="1+5"/>
    <s v="lead_w1YxFNML4h4QVcnmp5kPpKnbCHUiMx2S6G5vtDip7AV"/>
    <s v="Adapty"/>
    <s v="Prateek Wadhwa"/>
    <s v="user_FdWFezbLzkYQcGsBUsjZO25nr2poK2nRbqV47Rs5Kfm"/>
    <s v="Prateek Wadhwa"/>
    <s v="2022-05-26 06:44:37.821000+00:00"/>
    <s v="2022-07-12 10:57:26.864000+00:00"/>
    <m/>
    <s v="Mumbai"/>
    <m/>
    <m/>
    <m/>
    <n v="280"/>
    <m/>
    <m/>
    <m/>
    <m/>
    <m/>
    <m/>
    <m/>
    <m/>
    <m/>
    <m/>
    <m/>
    <m/>
    <m/>
    <m/>
    <m/>
    <m/>
    <m/>
    <m/>
    <m/>
    <m/>
    <m/>
    <m/>
    <m/>
    <m/>
    <m/>
    <m/>
    <s v="user_FdWFezbLzkYQcGsBUsjZO25nr2poK2nRbqV47Rs5Kfm"/>
    <s v="Prateek Wadhwa"/>
    <m/>
    <m/>
    <s v="July"/>
    <s v="Gated Content"/>
    <m/>
    <m/>
    <s v="Employee Engagement Handbook"/>
    <m/>
    <m/>
    <m/>
    <s v="2022-05-21 04:40:41.160000+00:00"/>
    <s v="2022-08-27 08:07:33.820000+00:00"/>
    <s v="GMC"/>
  </r>
  <r>
    <s v="Sonal Paithankar"/>
    <n v="2000000"/>
    <s v="INR"/>
    <n v="0"/>
    <s v="7/30/22"/>
    <s v="Sales"/>
    <s v="stat_1hn9nRJaLbI53NxPuSQgo90kRpbpKsFlwN4oEGNUTdO"/>
    <s v="Lost"/>
    <n v="0"/>
    <s v="OpportunityStatusType.Lost"/>
    <m/>
    <x v="1"/>
    <s v="GMC"/>
    <s v="lead_C93AbwBnd6Y6gEfl0G5FMxctmz9AIr51ngt66nzFJVS"/>
    <s v="Avanti Fellows"/>
    <s v="Aditya Binani"/>
    <s v="user_Iwn6da5WKkZqwUySK0oUuCb72pFP5WEm4zAb92ijqFe"/>
    <s v="Sonal Paithankar"/>
    <s v="2022-06-06 09:01:36.227000+00:00"/>
    <s v="2022-07-12 09:29:05.934000+00:00"/>
    <m/>
    <s v="Mumbai"/>
    <m/>
    <m/>
    <m/>
    <n v="500"/>
    <m/>
    <m/>
    <m/>
    <m/>
    <m/>
    <m/>
    <m/>
    <m/>
    <m/>
    <m/>
    <m/>
    <m/>
    <m/>
    <m/>
    <m/>
    <m/>
    <m/>
    <m/>
    <m/>
    <m/>
    <m/>
    <m/>
    <m/>
    <m/>
    <m/>
    <m/>
    <s v="user_g5Yw4Z4XnIbmcGhJO80vdtFdd5ElcDlgYO3q8l82ODn"/>
    <s v="Aditya Binani"/>
    <m/>
    <m/>
    <s v="July"/>
    <s v="Gated Content"/>
    <m/>
    <m/>
    <s v="Employee Wellness Handbook"/>
    <m/>
    <m/>
    <m/>
    <s v="2022-04-07 09:27:26.414000+00:00"/>
    <s v="2022-09-01 20:09:14.488000+00:00"/>
    <m/>
  </r>
  <r>
    <s v="Bhairavi Jog"/>
    <n v="30000"/>
    <s v="INR"/>
    <n v="0"/>
    <d v="2022-01-08T00:00:00"/>
    <s v="Sales"/>
    <s v="stat_kcR4fZg7TU7jjk1jAVua3qGLRS4J5uFayEjK5j02wtv"/>
    <s v="Unqualified"/>
    <n v="0"/>
    <s v="OpportunityStatusType.Lost"/>
    <m/>
    <x v="1"/>
    <s v="GPA (Fresh)"/>
    <s v="lead_Sr6eVEEFcQEeZaNA9AK38hdZFSso6n22j46XuncM2Lj"/>
    <s v="Bioayurveda"/>
    <s v="Bhairavi Jog"/>
    <s v="user_228eUmsdKIb9OItgmiDq1zD4aPZ1eqiapbaLAGeBf8g"/>
    <s v="Bhairavi Jog"/>
    <s v="2022-04-29 07:04:04.743000+00:00"/>
    <s v="2022-07-12 09:16:26.269000+00:00"/>
    <m/>
    <s v="Delhi"/>
    <m/>
    <m/>
    <m/>
    <n v="150"/>
    <m/>
    <m/>
    <m/>
    <m/>
    <m/>
    <m/>
    <m/>
    <m/>
    <m/>
    <m/>
    <m/>
    <s v="Others"/>
    <m/>
    <m/>
    <m/>
    <m/>
    <m/>
    <m/>
    <m/>
    <m/>
    <m/>
    <m/>
    <m/>
    <m/>
    <m/>
    <m/>
    <s v="user_228eUmsdKIb9OItgmiDq1zD4aPZ1eqiapbaLAGeBf8g"/>
    <s v="Bhairavi Jog"/>
    <m/>
    <m/>
    <s v="April"/>
    <s v="Cold Call"/>
    <s v="Lusha"/>
    <m/>
    <m/>
    <m/>
    <m/>
    <m/>
    <s v="2022-02-24 04:02:00.933000+00:00"/>
    <s v="2022-07-12 09:16:26.302000+00:00"/>
    <s v="GPA"/>
  </r>
  <r>
    <s v="Bhairavi Jog"/>
    <n v="300000"/>
    <s v="INR"/>
    <n v="0"/>
    <d v="2022-01-08T00:00:00"/>
    <s v="Sales"/>
    <s v="stat_kcR4fZg7TU7jjk1jAVua3qGLRS4J5uFayEjK5j02wtv"/>
    <s v="Unqualified"/>
    <n v="0"/>
    <s v="OpportunityStatusType.Lost"/>
    <m/>
    <x v="1"/>
    <s v="GMC (Fresh)"/>
    <s v="lead_Sr6eVEEFcQEeZaNA9AK38hdZFSso6n22j46XuncM2Lj"/>
    <s v="Bioayurveda"/>
    <s v="Bhairavi Jog"/>
    <s v="user_228eUmsdKIb9OItgmiDq1zD4aPZ1eqiapbaLAGeBf8g"/>
    <s v="Bhairavi Jog"/>
    <s v="2022-04-29 07:03:39.881000+00:00"/>
    <s v="2022-07-12 09:16:19.055000+00:00"/>
    <m/>
    <s v="Delhi"/>
    <m/>
    <m/>
    <m/>
    <n v="150"/>
    <m/>
    <m/>
    <m/>
    <m/>
    <m/>
    <m/>
    <m/>
    <m/>
    <m/>
    <m/>
    <m/>
    <s v="Others"/>
    <m/>
    <m/>
    <m/>
    <m/>
    <m/>
    <m/>
    <m/>
    <m/>
    <m/>
    <m/>
    <m/>
    <m/>
    <m/>
    <m/>
    <s v="user_228eUmsdKIb9OItgmiDq1zD4aPZ1eqiapbaLAGeBf8g"/>
    <s v="Bhairavi Jog"/>
    <m/>
    <m/>
    <s v="April"/>
    <s v="Cold Call"/>
    <s v="Lusha"/>
    <m/>
    <m/>
    <m/>
    <m/>
    <m/>
    <s v="2022-02-24 04:02:00.933000+00:00"/>
    <s v="2022-07-12 09:16:26.302000+00:00"/>
    <s v="GMC"/>
  </r>
  <r>
    <s v="Bhairavi Jog"/>
    <n v="50000"/>
    <s v="INR"/>
    <n v="0"/>
    <d v="2022-08-07T00:00:00"/>
    <s v="Sales"/>
    <s v="stat_kcR4fZg7TU7jjk1jAVua3qGLRS4J5uFayEjK5j02wtv"/>
    <s v="Unqualified"/>
    <n v="0"/>
    <s v="OpportunityStatusType.Lost"/>
    <m/>
    <x v="1"/>
    <s v="Parental (Renewal)"/>
    <s v="lead_HeIvp9ZHxJVlEtsDkGcPMLj9qU1Abn9kiBEOYvBDUL1"/>
    <s v="Apposite Learning"/>
    <s v="Bhairavi Jog"/>
    <s v="user_228eUmsdKIb9OItgmiDq1zD4aPZ1eqiapbaLAGeBf8g"/>
    <s v="Bhairavi Jog"/>
    <s v="2022-02-21 04:38:02.643000+00:00"/>
    <s v="2022-07-12 09:13:30.416000+00:00"/>
    <m/>
    <s v="Hyderabad"/>
    <m/>
    <m/>
    <m/>
    <n v="70"/>
    <m/>
    <m/>
    <m/>
    <m/>
    <m/>
    <m/>
    <m/>
    <m/>
    <m/>
    <m/>
    <m/>
    <s v="Education"/>
    <m/>
    <m/>
    <m/>
    <m/>
    <m/>
    <m/>
    <m/>
    <m/>
    <m/>
    <m/>
    <m/>
    <m/>
    <m/>
    <m/>
    <s v="user_228eUmsdKIb9OItgmiDq1zD4aPZ1eqiapbaLAGeBf8g"/>
    <s v="Bhairavi Jog"/>
    <m/>
    <m/>
    <s v="July"/>
    <s v="Gated Content"/>
    <m/>
    <m/>
    <s v="Downloaded the guide: Designing employee healthcare plan"/>
    <m/>
    <m/>
    <m/>
    <s v="2021-11-17 15:24:50.998000+00:00"/>
    <s v="2022-07-12 09:13:45.431000+00:00"/>
    <m/>
  </r>
  <r>
    <s v="Bhairavi Jog"/>
    <n v="10000"/>
    <s v="INR"/>
    <n v="0"/>
    <d v="2022-08-07T00:00:00"/>
    <s v="Sales"/>
    <s v="stat_kcR4fZg7TU7jjk1jAVua3qGLRS4J5uFayEjK5j02wtv"/>
    <s v="Unqualified"/>
    <n v="0"/>
    <s v="OpportunityStatusType.Lost"/>
    <m/>
    <x v="1"/>
    <s v="GPA (Fresh)"/>
    <s v="lead_HeIvp9ZHxJVlEtsDkGcPMLj9qU1Abn9kiBEOYvBDUL1"/>
    <s v="Apposite Learning"/>
    <s v="Bhairavi Jog"/>
    <s v="user_228eUmsdKIb9OItgmiDq1zD4aPZ1eqiapbaLAGeBf8g"/>
    <s v="Bhairavi Jog"/>
    <s v="2022-02-21 04:36:56.145000+00:00"/>
    <s v="2022-07-12 09:13:22.696000+00:00"/>
    <m/>
    <s v="Hyderabad"/>
    <m/>
    <m/>
    <m/>
    <n v="70"/>
    <m/>
    <m/>
    <m/>
    <m/>
    <m/>
    <m/>
    <m/>
    <m/>
    <m/>
    <m/>
    <m/>
    <s v="Education"/>
    <m/>
    <m/>
    <m/>
    <m/>
    <m/>
    <m/>
    <m/>
    <m/>
    <m/>
    <m/>
    <m/>
    <m/>
    <m/>
    <m/>
    <s v="user_228eUmsdKIb9OItgmiDq1zD4aPZ1eqiapbaLAGeBf8g"/>
    <s v="Bhairavi Jog"/>
    <m/>
    <m/>
    <s v="July"/>
    <s v="Gated Content"/>
    <m/>
    <m/>
    <s v="Downloaded the guide: Designing employee healthcare plan"/>
    <m/>
    <m/>
    <m/>
    <s v="2021-11-17 15:24:50.998000+00:00"/>
    <s v="2022-07-12 09:13:45.431000+00:00"/>
    <s v="GPA"/>
  </r>
  <r>
    <s v="Bhairavi Jog"/>
    <n v="100000"/>
    <s v="INR"/>
    <n v="0"/>
    <d v="2022-08-07T00:00:00"/>
    <s v="Sales"/>
    <s v="stat_kcR4fZg7TU7jjk1jAVua3qGLRS4J5uFayEjK5j02wtv"/>
    <s v="Unqualified"/>
    <n v="0"/>
    <s v="OpportunityStatusType.Lost"/>
    <m/>
    <x v="1"/>
    <s v="GMC (Renewal)"/>
    <s v="lead_HeIvp9ZHxJVlEtsDkGcPMLj9qU1Abn9kiBEOYvBDUL1"/>
    <s v="Apposite Learning"/>
    <s v="Bhairavi Jog"/>
    <s v="user_228eUmsdKIb9OItgmiDq1zD4aPZ1eqiapbaLAGeBf8g"/>
    <s v="Bhairavi Jog"/>
    <s v="2022-02-21 04:36:25.596000+00:00"/>
    <s v="2022-07-12 09:13:13.558000+00:00"/>
    <m/>
    <s v="Hyderabad"/>
    <m/>
    <m/>
    <m/>
    <n v="70"/>
    <m/>
    <m/>
    <m/>
    <m/>
    <m/>
    <m/>
    <m/>
    <m/>
    <m/>
    <m/>
    <m/>
    <s v="Education"/>
    <m/>
    <m/>
    <m/>
    <m/>
    <m/>
    <m/>
    <m/>
    <m/>
    <m/>
    <m/>
    <m/>
    <m/>
    <m/>
    <m/>
    <s v="user_228eUmsdKIb9OItgmiDq1zD4aPZ1eqiapbaLAGeBf8g"/>
    <s v="Bhairavi Jog"/>
    <m/>
    <m/>
    <s v="July"/>
    <s v="Gated Content"/>
    <m/>
    <m/>
    <s v="Downloaded the guide: Designing employee healthcare plan"/>
    <m/>
    <m/>
    <m/>
    <s v="2021-11-17 15:24:50.998000+00:00"/>
    <s v="2022-07-12 09:13:45.431000+00:00"/>
    <s v="GMC"/>
  </r>
  <r>
    <s v="Sreenivas Hatti"/>
    <n v="1500000"/>
    <s v="INR"/>
    <n v="0"/>
    <s v="8/30/22"/>
    <s v="Sales"/>
    <s v="stat_kcR4fZg7TU7jjk1jAVua3qGLRS4J5uFayEjK5j02wtv"/>
    <s v="Unqualified"/>
    <n v="0"/>
    <s v="OpportunityStatusType.Lost"/>
    <m/>
    <x v="1"/>
    <s v="GTL policy"/>
    <s v="lead_lXEFAggjnZzpnmScwtbFBaGVF7JCkr8HjW8lbRirSff"/>
    <s v="Scripbox"/>
    <s v="Kanchan Kothari"/>
    <s v="user_JjaNBsxmUKBROYZvEahyXgec466W5jQa2pL0NUZ81Lb"/>
    <s v="Sreenivas Hatti"/>
    <s v="2022-07-08 09:09:54.483000+00:00"/>
    <s v="2022-07-12 09:01:12.794000+00:00"/>
    <m/>
    <s v="Bangalore"/>
    <m/>
    <m/>
    <m/>
    <n v="250"/>
    <m/>
    <m/>
    <m/>
    <m/>
    <m/>
    <m/>
    <m/>
    <m/>
    <m/>
    <m/>
    <m/>
    <s v="Banking &amp; Finance"/>
    <s v="Onsurity"/>
    <m/>
    <m/>
    <m/>
    <m/>
    <m/>
    <m/>
    <m/>
    <m/>
    <m/>
    <m/>
    <m/>
    <s v="Kaustubh Gaikwad"/>
    <m/>
    <s v="user_FdWFezbLzkYQcGsBUsjZO25nr2poK2nRbqV47Rs5Kfm"/>
    <s v="Prateek Wadhwa"/>
    <m/>
    <m/>
    <s v="July"/>
    <s v="Gated Content"/>
    <s v="Lusha"/>
    <m/>
    <s v="Glengarry"/>
    <m/>
    <s v="Accel, Flourish Ventures, Omidyar Network, Nippon Life Global Investors Americas, Deep Kalra"/>
    <m/>
    <s v="2021-12-09 09:17:54.135000+00:00"/>
    <s v="2022-09-07 03:51:17.858000+00:00"/>
    <s v="GTL"/>
  </r>
  <r>
    <s v="Bhairavi Jog"/>
    <n v="1500000"/>
    <s v="INR"/>
    <n v="0"/>
    <d v="2022-10-07T00:00:00"/>
    <s v="Sales"/>
    <s v="stat_kcR4fZg7TU7jjk1jAVua3qGLRS4J5uFayEjK5j02wtv"/>
    <s v="Unqualified"/>
    <n v="0"/>
    <s v="OpportunityStatusType.Lost"/>
    <m/>
    <x v="1"/>
    <s v="GMC (1+3)- Renewal"/>
    <s v="lead_7o6FpxrZ8mCwVoxQqWkCYQnRZEMZBNGNIoUeT9lNbSg"/>
    <s v="Canara Hydraulics Pvt Ltd"/>
    <s v="Bhairavi Jog"/>
    <s v="user_228eUmsdKIb9OItgmiDq1zD4aPZ1eqiapbaLAGeBf8g"/>
    <s v="Bhairavi Jog"/>
    <s v="2022-06-24 05:16:33.599000+00:00"/>
    <s v="2022-07-12 09:04:29.783000+00:00"/>
    <m/>
    <s v="Bangalore"/>
    <m/>
    <m/>
    <m/>
    <n v="150"/>
    <m/>
    <m/>
    <m/>
    <m/>
    <m/>
    <m/>
    <m/>
    <m/>
    <m/>
    <m/>
    <m/>
    <s v="Manufacturing"/>
    <s v="Oriental"/>
    <m/>
    <m/>
    <m/>
    <m/>
    <m/>
    <m/>
    <m/>
    <m/>
    <m/>
    <m/>
    <m/>
    <s v="Prashant Abhang"/>
    <m/>
    <s v="user_228eUmsdKIb9OItgmiDq1zD4aPZ1eqiapbaLAGeBf8g"/>
    <s v="Bhairavi Jog"/>
    <m/>
    <m/>
    <s v="July"/>
    <s v="Cold Call"/>
    <m/>
    <m/>
    <m/>
    <m/>
    <m/>
    <m/>
    <s v="2022-05-07 04:45:27.212000+00:00"/>
    <s v="2022-07-12 09:04:29.824000+00:00"/>
    <s v="GMC"/>
  </r>
  <r>
    <s v="Sreenivas Hatti"/>
    <n v="1600000"/>
    <s v="INR"/>
    <n v="0"/>
    <s v="7/15/22"/>
    <s v="Sales"/>
    <s v="stat_kcR4fZg7TU7jjk1jAVua3qGLRS4J5uFayEjK5j02wtv"/>
    <s v="Unqualified"/>
    <n v="0"/>
    <s v="OpportunityStatusType.Lost"/>
    <m/>
    <x v="1"/>
    <m/>
    <s v="lead_lXEFAggjnZzpnmScwtbFBaGVF7JCkr8HjW8lbRirSff"/>
    <s v="Scripbox"/>
    <s v="Kanchan Kothari"/>
    <s v="user_JjaNBsxmUKBROYZvEahyXgec466W5jQa2pL0NUZ81Lb"/>
    <s v="Sreenivas Hatti"/>
    <s v="2022-05-18 09:35:35.203000+00:00"/>
    <s v="2022-07-12 09:01:00.202000+00:00"/>
    <m/>
    <s v="Bangalore"/>
    <m/>
    <m/>
    <m/>
    <n v="250"/>
    <m/>
    <m/>
    <m/>
    <m/>
    <m/>
    <m/>
    <m/>
    <m/>
    <m/>
    <m/>
    <m/>
    <s v="Banking &amp; Finance"/>
    <s v="Onsurity"/>
    <m/>
    <m/>
    <m/>
    <m/>
    <m/>
    <m/>
    <m/>
    <m/>
    <m/>
    <m/>
    <m/>
    <s v="Kaustubh Gaikwad"/>
    <m/>
    <s v="user_FdWFezbLzkYQcGsBUsjZO25nr2poK2nRbqV47Rs5Kfm"/>
    <s v="Prateek Wadhwa"/>
    <m/>
    <m/>
    <s v="July"/>
    <s v="Gated Content"/>
    <s v="Lusha"/>
    <m/>
    <s v="Glengarry"/>
    <m/>
    <s v="Accel, Flourish Ventures, Omidyar Network, Nippon Life Global Investors Americas, Deep Kalra"/>
    <m/>
    <s v="2021-12-09 09:17:54.135000+00:00"/>
    <s v="2022-09-07 03:51:17.858000+00:00"/>
    <m/>
  </r>
  <r>
    <s v="Omkar Ghate"/>
    <n v="30000"/>
    <s v="INR"/>
    <n v="0"/>
    <s v="7/27/22"/>
    <s v="Sales"/>
    <s v="stat_kcR4fZg7TU7jjk1jAVua3qGLRS4J5uFayEjK5j02wtv"/>
    <s v="Unqualified"/>
    <n v="0"/>
    <s v="OpportunityStatusType.Lost"/>
    <s v="cont_Qin19fPAyUBTCzmqpZCYjqr68Nont6rme15KOF5oKz6"/>
    <x v="598"/>
    <s v="WC (Renewal)"/>
    <s v="lead_R73hqZxFlQsDR9nwSkZsYtnLgCMbjWUb7EUfSddPm4f"/>
    <s v="WTE Infra Projects"/>
    <s v="Pranav Kenjale"/>
    <s v="user_9SBRjyF0n4iWuhUdqRyQkFhl2J4uyNKhFWvvJEvunX8"/>
    <s v="Omkar Ghate"/>
    <s v="2022-06-16 06:48:00.057000+00:00"/>
    <s v="2022-07-12 08:09:51.630000+00:00"/>
    <m/>
    <s v="Pune"/>
    <m/>
    <m/>
    <m/>
    <n v="300"/>
    <m/>
    <m/>
    <m/>
    <m/>
    <m/>
    <m/>
    <m/>
    <m/>
    <m/>
    <m/>
    <m/>
    <s v="Renewables &amp; Environment"/>
    <m/>
    <m/>
    <m/>
    <m/>
    <m/>
    <m/>
    <m/>
    <m/>
    <m/>
    <m/>
    <m/>
    <m/>
    <m/>
    <m/>
    <s v="user_elsJRWsVnVWXwXYDqwMxWZeO0sLXCWVtdfpMy6LREbN"/>
    <s v="Suraj Jadhav"/>
    <s v="Anjali Nishu"/>
    <m/>
    <s v="January; July"/>
    <s v="Gated Content"/>
    <m/>
    <m/>
    <m/>
    <m/>
    <m/>
    <m/>
    <s v="2020-12-14 05:22:52.138000+00:00"/>
    <s v="2022-10-10 07:34:29.208000+00:00"/>
    <m/>
  </r>
  <r>
    <s v="Aditya Binani"/>
    <n v="400000"/>
    <s v="INR"/>
    <n v="0"/>
    <d v="2022-07-08T00:00:00"/>
    <s v="Sales"/>
    <s v="stat_kcR4fZg7TU7jjk1jAVua3qGLRS4J5uFayEjK5j02wtv"/>
    <s v="Unqualified"/>
    <n v="0"/>
    <s v="OpportunityStatusType.Lost"/>
    <m/>
    <x v="1"/>
    <s v="GPA"/>
    <s v="lead_lNOgyYFu9gdmG32yCirgyQi2QXBsFhfVIKrlSD1OTMU"/>
    <s v="Trianz"/>
    <s v="Aditya Binani"/>
    <s v="user_Iwn6da5WKkZqwUySK0oUuCb72pFP5WEm4zAb92ijqFe"/>
    <s v="Sonal Paithankar"/>
    <s v="2022-06-01 12:16:44.551000+00:00"/>
    <s v="2022-07-12 08:43:21.987000+00:00"/>
    <m/>
    <s v="Bangalore"/>
    <m/>
    <m/>
    <m/>
    <n v="1539"/>
    <m/>
    <m/>
    <m/>
    <m/>
    <m/>
    <m/>
    <m/>
    <m/>
    <m/>
    <m/>
    <m/>
    <s v="Professional Services"/>
    <m/>
    <m/>
    <m/>
    <m/>
    <m/>
    <m/>
    <m/>
    <m/>
    <m/>
    <m/>
    <m/>
    <m/>
    <m/>
    <m/>
    <s v="user_g5Yw4Z4XnIbmcGhJO80vdtFdd5ElcDlgYO3q8l82ODn"/>
    <s v="Aditya Binani"/>
    <m/>
    <m/>
    <s v="August; July"/>
    <s v="Cold Call"/>
    <m/>
    <m/>
    <m/>
    <m/>
    <m/>
    <m/>
    <s v="2022-01-31 05:10:30.408000+00:00"/>
    <s v="2022-10-20 10:16:19.828000+00:00"/>
    <m/>
  </r>
  <r>
    <s v="Bhairavi Jog"/>
    <n v="50000"/>
    <s v="INR"/>
    <n v="0"/>
    <s v="7/25/22"/>
    <s v="Sales"/>
    <s v="stat_kcR4fZg7TU7jjk1jAVua3qGLRS4J5uFayEjK5j02wtv"/>
    <s v="Unqualified"/>
    <n v="0"/>
    <s v="OpportunityStatusType.Lost"/>
    <m/>
    <x v="1"/>
    <s v="GPA"/>
    <s v="lead_wcEn7CgU9AyrPjbb1W6DOdetIFS7JJ9hvBLixwsRAbH"/>
    <s v="Scon Projects"/>
    <s v="Bhairavi Jog"/>
    <s v="user_228eUmsdKIb9OItgmiDq1zD4aPZ1eqiapbaLAGeBf8g"/>
    <s v="Bhairavi Jog"/>
    <s v="2022-04-25 12:43:48.030000+00:00"/>
    <s v="2022-07-12 08:07:47.310000+00:00"/>
    <m/>
    <s v="Pune"/>
    <m/>
    <m/>
    <m/>
    <n v="800"/>
    <m/>
    <m/>
    <m/>
    <m/>
    <m/>
    <m/>
    <m/>
    <m/>
    <m/>
    <m/>
    <m/>
    <s v="Construction &amp; Real Estate; Manufacturing"/>
    <m/>
    <m/>
    <m/>
    <m/>
    <m/>
    <m/>
    <m/>
    <m/>
    <m/>
    <m/>
    <m/>
    <m/>
    <s v="Shekhar Sakore"/>
    <m/>
    <s v="user_228eUmsdKIb9OItgmiDq1zD4aPZ1eqiapbaLAGeBf8g"/>
    <s v="Bhairavi Jog"/>
    <m/>
    <m/>
    <s v="July"/>
    <s v="Gated Content"/>
    <s v="Lusha"/>
    <m/>
    <s v="Employee Engagement Handbook"/>
    <m/>
    <m/>
    <m/>
    <s v="2022-04-03 18:16:38.201000+00:00"/>
    <s v="2022-09-12 06:05:11.844000+00:00"/>
    <s v="GPA"/>
  </r>
  <r>
    <s v="Bhairavi Jog"/>
    <n v="5000000"/>
    <s v="INR"/>
    <n v="0"/>
    <s v="7/25/22"/>
    <s v="Sales"/>
    <s v="stat_kcR4fZg7TU7jjk1jAVua3qGLRS4J5uFayEjK5j02wtv"/>
    <s v="Unqualified"/>
    <n v="0"/>
    <s v="OpportunityStatusType.Lost"/>
    <m/>
    <x v="1"/>
    <s v="GMC -1+3 (Renewal)"/>
    <s v="lead_wcEn7CgU9AyrPjbb1W6DOdetIFS7JJ9hvBLixwsRAbH"/>
    <s v="Scon Projects"/>
    <s v="Bhairavi Jog"/>
    <s v="user_228eUmsdKIb9OItgmiDq1zD4aPZ1eqiapbaLAGeBf8g"/>
    <s v="Bhairavi Jog"/>
    <s v="2022-04-25 12:43:17.618000+00:00"/>
    <s v="2022-07-12 08:07:38.036000+00:00"/>
    <m/>
    <s v="Pune"/>
    <m/>
    <m/>
    <m/>
    <n v="800"/>
    <m/>
    <m/>
    <m/>
    <m/>
    <m/>
    <m/>
    <m/>
    <m/>
    <m/>
    <m/>
    <m/>
    <s v="Construction &amp; Real Estate; Manufacturing"/>
    <m/>
    <m/>
    <m/>
    <m/>
    <m/>
    <m/>
    <m/>
    <m/>
    <m/>
    <m/>
    <m/>
    <m/>
    <s v="Shekhar Sakore"/>
    <m/>
    <s v="user_228eUmsdKIb9OItgmiDq1zD4aPZ1eqiapbaLAGeBf8g"/>
    <s v="Bhairavi Jog"/>
    <m/>
    <m/>
    <s v="July"/>
    <s v="Gated Content"/>
    <s v="Lusha"/>
    <m/>
    <s v="Employee Engagement Handbook"/>
    <m/>
    <m/>
    <m/>
    <s v="2022-04-03 18:16:38.201000+00:00"/>
    <s v="2022-09-12 06:05:11.844000+00:00"/>
    <s v="GMC"/>
  </r>
  <r>
    <s v="Omkar Ghate"/>
    <n v="30000"/>
    <s v="INR"/>
    <n v="0"/>
    <s v="7/27/22"/>
    <s v="Sales"/>
    <s v="stat_kcR4fZg7TU7jjk1jAVua3qGLRS4J5uFayEjK5j02wtv"/>
    <s v="Unqualified"/>
    <n v="0"/>
    <s v="OpportunityStatusType.Lost"/>
    <s v="cont_Qin19fPAyUBTCzmqpZCYjqr68Nont6rme15KOF5oKz6"/>
    <x v="598"/>
    <s v="GPA (Renewal)"/>
    <s v="lead_R73hqZxFlQsDR9nwSkZsYtnLgCMbjWUb7EUfSddPm4f"/>
    <s v="WTE Infra Projects"/>
    <s v="Pranav Kenjale"/>
    <s v="user_9SBRjyF0n4iWuhUdqRyQkFhl2J4uyNKhFWvvJEvunX8"/>
    <s v="Omkar Ghate"/>
    <s v="2022-06-16 06:47:42.613000+00:00"/>
    <s v="2022-07-12 08:09:49.268000+00:00"/>
    <m/>
    <s v="Pune"/>
    <m/>
    <m/>
    <m/>
    <n v="300"/>
    <m/>
    <m/>
    <m/>
    <m/>
    <m/>
    <m/>
    <m/>
    <m/>
    <m/>
    <m/>
    <m/>
    <s v="Renewables &amp; Environment"/>
    <m/>
    <m/>
    <m/>
    <m/>
    <m/>
    <m/>
    <m/>
    <m/>
    <m/>
    <m/>
    <m/>
    <m/>
    <m/>
    <m/>
    <s v="user_elsJRWsVnVWXwXYDqwMxWZeO0sLXCWVtdfpMy6LREbN"/>
    <s v="Suraj Jadhav"/>
    <s v="Anjali Nishu"/>
    <m/>
    <s v="January; July"/>
    <s v="Gated Content"/>
    <m/>
    <m/>
    <m/>
    <m/>
    <m/>
    <m/>
    <s v="2020-12-14 05:22:52.138000+00:00"/>
    <s v="2022-10-10 07:34:29.208000+00:00"/>
    <m/>
  </r>
  <r>
    <s v="Abhiroop Ganguly"/>
    <n v="200000"/>
    <s v="INR"/>
    <n v="0"/>
    <s v="7/24/22"/>
    <s v="Sales"/>
    <s v="stat_1hn9nRJaLbI53NxPuSQgo90kRpbpKsFlwN4oEGNUTdO"/>
    <s v="Lost"/>
    <n v="0"/>
    <s v="OpportunityStatusType.Lost"/>
    <s v="cont_i19GVrLxC4hpJ3DlGI68d6TH8wqQnFY4ZGNz1gbF1ny"/>
    <x v="599"/>
    <s v="GPA Renewal"/>
    <s v="lead_DjzHddPGuk2csyHlmeUtdliSmARTNrm1uE3c0BaWmh2"/>
    <s v="Blackbuck Insights Pvt. Ltd."/>
    <s v="Trupti Suryavanshi"/>
    <s v="user_P3f70h2AcefBkFTBZpvA9LgDbjTmUIXkqdKqHJ5evwA"/>
    <s v="Manojkumar Tinna"/>
    <s v="2022-06-27 07:42:08.856000+00:00"/>
    <s v="2022-07-12 08:01:38.094000+00:00"/>
    <m/>
    <s v="Bangalore"/>
    <m/>
    <m/>
    <m/>
    <n v="350"/>
    <m/>
    <m/>
    <m/>
    <m/>
    <m/>
    <m/>
    <m/>
    <m/>
    <m/>
    <m/>
    <m/>
    <s v="IT Services &amp; IT Consulting"/>
    <m/>
    <m/>
    <m/>
    <m/>
    <m/>
    <m/>
    <m/>
    <m/>
    <m/>
    <m/>
    <m/>
    <m/>
    <s v="Mrunmay Jalgaonkar"/>
    <m/>
    <s v="user_L8E6IFhq6UCzKLHa45LUUTZCznDuyDwFrGaEp9DXiUM"/>
    <s v="Trupti Suryavanshi"/>
    <m/>
    <m/>
    <s v="July"/>
    <s v="Cold Call"/>
    <s v="Mr E"/>
    <m/>
    <m/>
    <m/>
    <m/>
    <m/>
    <s v="2021-12-21 12:00:54.773000+00:00"/>
    <s v="2022-09-08 08:38:51.120000+00:00"/>
    <s v="GPA"/>
  </r>
  <r>
    <s v="Omkar Ghate"/>
    <n v="1500000"/>
    <s v="INR"/>
    <n v="0"/>
    <s v="7/31/22"/>
    <s v="Sales"/>
    <s v="stat_kcR4fZg7TU7jjk1jAVua3qGLRS4J5uFayEjK5j02wtv"/>
    <s v="Unqualified"/>
    <n v="0"/>
    <s v="OpportunityStatusType.Lost"/>
    <m/>
    <x v="1"/>
    <s v="GMC (Renewal)"/>
    <s v="lead_EZUl5n88BWbdWHpWf5l4fQn8wSW1LLBg83FItYVNNaR"/>
    <s v="Jayashree Polymers"/>
    <s v="Pranav Kenjale"/>
    <s v="user_9SBRjyF0n4iWuhUdqRyQkFhl2J4uyNKhFWvvJEvunX8"/>
    <s v="Omkar Ghate"/>
    <s v="2022-05-17 08:41:52.865000+00:00"/>
    <s v="2022-07-12 08:06:49.099000+00:00"/>
    <m/>
    <s v="Pune"/>
    <m/>
    <m/>
    <m/>
    <n v="202"/>
    <m/>
    <m/>
    <m/>
    <m/>
    <m/>
    <m/>
    <m/>
    <m/>
    <m/>
    <m/>
    <m/>
    <s v="Manufacturing"/>
    <m/>
    <m/>
    <m/>
    <m/>
    <m/>
    <m/>
    <m/>
    <m/>
    <m/>
    <m/>
    <m/>
    <m/>
    <s v="Jitin Gopi; Rakesh Nade"/>
    <m/>
    <s v="user_elsJRWsVnVWXwXYDqwMxWZeO0sLXCWVtdfpMy6LREbN"/>
    <s v="Suraj Jadhav"/>
    <m/>
    <m/>
    <s v="December; February; July"/>
    <s v="Cold Call"/>
    <s v="Mr. E"/>
    <m/>
    <s v="Vaccine inbound"/>
    <m/>
    <m/>
    <m/>
    <s v="2021-04-07 03:17:14.924000+00:00"/>
    <s v="2022-10-10 07:34:08.608000+00:00"/>
    <m/>
  </r>
  <r>
    <s v="Abhiroop Ganguly"/>
    <n v="5000000"/>
    <s v="INR"/>
    <n v="0"/>
    <d v="2022-11-07T00:00:00"/>
    <s v="Sales"/>
    <s v="stat_1hn9nRJaLbI53NxPuSQgo90kRpbpKsFlwN4oEGNUTdO"/>
    <s v="Lost"/>
    <n v="0"/>
    <s v="OpportunityStatusType.Lost"/>
    <s v="cont_i19GVrLxC4hpJ3DlGI68d6TH8wqQnFY4ZGNz1gbF1ny"/>
    <x v="599"/>
    <s v="GMC Renewal"/>
    <s v="lead_DjzHddPGuk2csyHlmeUtdliSmARTNrm1uE3c0BaWmh2"/>
    <s v="Blackbuck Insights Pvt. Ltd."/>
    <s v="Trupti Suryavanshi"/>
    <s v="user_P3f70h2AcefBkFTBZpvA9LgDbjTmUIXkqdKqHJ5evwA"/>
    <s v="Manojkumar Tinna"/>
    <s v="2022-06-27 07:04:09.939000+00:00"/>
    <s v="2022-07-12 08:01:31.609000+00:00"/>
    <m/>
    <s v="Bangalore"/>
    <m/>
    <m/>
    <m/>
    <n v="350"/>
    <m/>
    <m/>
    <m/>
    <m/>
    <m/>
    <m/>
    <m/>
    <m/>
    <m/>
    <m/>
    <m/>
    <s v="IT Services &amp; IT Consulting"/>
    <m/>
    <m/>
    <m/>
    <m/>
    <m/>
    <m/>
    <m/>
    <m/>
    <m/>
    <m/>
    <m/>
    <m/>
    <s v="Mrunmay Jalgaonkar"/>
    <m/>
    <s v="user_L8E6IFhq6UCzKLHa45LUUTZCznDuyDwFrGaEp9DXiUM"/>
    <s v="Trupti Suryavanshi"/>
    <m/>
    <m/>
    <s v="July"/>
    <s v="Cold Call"/>
    <s v="Mr E"/>
    <m/>
    <m/>
    <m/>
    <m/>
    <m/>
    <s v="2021-12-21 12:00:54.773000+00:00"/>
    <s v="2022-09-08 08:38:51.120000+00:00"/>
    <s v="GMC"/>
  </r>
  <r>
    <s v="Bhairavi Jog"/>
    <n v="200000"/>
    <s v="INR"/>
    <n v="0"/>
    <d v="2022-01-08T00:00:00"/>
    <s v="Sales"/>
    <s v="stat_kcR4fZg7TU7jjk1jAVua3qGLRS4J5uFayEjK5j02wtv"/>
    <s v="Unqualified"/>
    <n v="0"/>
    <s v="OpportunityStatusType.Lost"/>
    <m/>
    <x v="1"/>
    <s v="GPA"/>
    <s v="lead_NDzfYx7LVwF9GamsrHn578U5vR3icqw5jBOW4HAqlmy"/>
    <s v="Parakh Agro Industries"/>
    <s v="Bhairavi Jog"/>
    <s v="user_228eUmsdKIb9OItgmiDq1zD4aPZ1eqiapbaLAGeBf8g"/>
    <s v="Bhairavi Jog"/>
    <s v="2022-06-22 11:14:46.761000+00:00"/>
    <s v="2022-07-12 08:00:17.163000+00:00"/>
    <m/>
    <s v="Pune"/>
    <m/>
    <m/>
    <m/>
    <n v="1500"/>
    <m/>
    <m/>
    <m/>
    <m/>
    <m/>
    <m/>
    <m/>
    <m/>
    <m/>
    <m/>
    <m/>
    <s v="Food &amp; Beverages; Manufacturing"/>
    <m/>
    <m/>
    <m/>
    <m/>
    <m/>
    <m/>
    <m/>
    <m/>
    <m/>
    <m/>
    <m/>
    <m/>
    <s v="Sakshi Soni; Shekhar Sakore"/>
    <m/>
    <s v="user_228eUmsdKIb9OItgmiDq1zD4aPZ1eqiapbaLAGeBf8g"/>
    <s v="Bhairavi Jog"/>
    <m/>
    <m/>
    <s v="August; July"/>
    <s v="Cold Call"/>
    <s v="Naukri.com"/>
    <m/>
    <m/>
    <m/>
    <m/>
    <m/>
    <s v="2021-08-18 08:30:45.733000+00:00"/>
    <s v="2022-10-20 10:18:21.682000+00:00"/>
    <s v="GPA"/>
  </r>
  <r>
    <s v="Bhairavi Jog"/>
    <n v="100000"/>
    <s v="INR"/>
    <n v="0"/>
    <d v="2022-01-08T00:00:00"/>
    <s v="Sales"/>
    <s v="stat_kcR4fZg7TU7jjk1jAVua3qGLRS4J5uFayEjK5j02wtv"/>
    <s v="Unqualified"/>
    <n v="0"/>
    <s v="OpportunityStatusType.Lost"/>
    <m/>
    <x v="1"/>
    <s v="WC"/>
    <s v="lead_NDzfYx7LVwF9GamsrHn578U5vR3icqw5jBOW4HAqlmy"/>
    <s v="Parakh Agro Industries"/>
    <s v="Bhairavi Jog"/>
    <s v="user_228eUmsdKIb9OItgmiDq1zD4aPZ1eqiapbaLAGeBf8g"/>
    <s v="Bhairavi Jog"/>
    <s v="2022-06-22 11:16:34.014000+00:00"/>
    <s v="2022-07-12 08:00:26.264000+00:00"/>
    <m/>
    <s v="Pune"/>
    <m/>
    <m/>
    <m/>
    <n v="1500"/>
    <m/>
    <m/>
    <m/>
    <m/>
    <m/>
    <m/>
    <m/>
    <m/>
    <m/>
    <m/>
    <m/>
    <s v="Food &amp; Beverages; Manufacturing"/>
    <m/>
    <m/>
    <m/>
    <m/>
    <m/>
    <m/>
    <m/>
    <m/>
    <m/>
    <m/>
    <m/>
    <m/>
    <s v="Sakshi Soni; Shekhar Sakore"/>
    <m/>
    <s v="user_228eUmsdKIb9OItgmiDq1zD4aPZ1eqiapbaLAGeBf8g"/>
    <s v="Bhairavi Jog"/>
    <m/>
    <m/>
    <s v="August; July"/>
    <s v="Cold Call"/>
    <s v="Naukri.com"/>
    <m/>
    <m/>
    <m/>
    <m/>
    <m/>
    <s v="2021-08-18 08:30:45.733000+00:00"/>
    <s v="2022-10-20 10:18:21.682000+00:00"/>
    <s v="WC"/>
  </r>
  <r>
    <s v="Bhairavi Jog"/>
    <n v="3000000"/>
    <s v="INR"/>
    <n v="0"/>
    <d v="2022-01-09T00:00:00"/>
    <s v="Sales"/>
    <s v="stat_kcR4fZg7TU7jjk1jAVua3qGLRS4J5uFayEjK5j02wtv"/>
    <s v="Unqualified"/>
    <n v="0"/>
    <s v="OpportunityStatusType.Lost"/>
    <m/>
    <x v="1"/>
    <s v="GTL (Renewal)"/>
    <s v="lead_NDzfYx7LVwF9GamsrHn578U5vR3icqw5jBOW4HAqlmy"/>
    <s v="Parakh Agro Industries"/>
    <s v="Bhairavi Jog"/>
    <s v="user_228eUmsdKIb9OItgmiDq1zD4aPZ1eqiapbaLAGeBf8g"/>
    <s v="Bhairavi Jog"/>
    <s v="2022-06-22 11:15:57.228000+00:00"/>
    <s v="2022-07-12 08:00:35.930000+00:00"/>
    <m/>
    <s v="Pune"/>
    <m/>
    <m/>
    <m/>
    <n v="1500"/>
    <m/>
    <m/>
    <m/>
    <m/>
    <m/>
    <m/>
    <m/>
    <m/>
    <m/>
    <m/>
    <m/>
    <s v="Food &amp; Beverages; Manufacturing"/>
    <m/>
    <m/>
    <m/>
    <m/>
    <m/>
    <m/>
    <m/>
    <m/>
    <m/>
    <m/>
    <m/>
    <m/>
    <s v="Sakshi Soni; Shekhar Sakore"/>
    <m/>
    <s v="user_228eUmsdKIb9OItgmiDq1zD4aPZ1eqiapbaLAGeBf8g"/>
    <s v="Bhairavi Jog"/>
    <m/>
    <m/>
    <s v="August; July"/>
    <s v="Cold Call"/>
    <s v="Naukri.com"/>
    <m/>
    <m/>
    <m/>
    <m/>
    <m/>
    <s v="2021-08-18 08:30:45.733000+00:00"/>
    <s v="2022-10-20 10:18:21.682000+00:00"/>
    <s v="GTL"/>
  </r>
  <r>
    <s v="Bhairavi Jog"/>
    <n v="10000000"/>
    <s v="INR"/>
    <n v="0"/>
    <s v="7/15/22"/>
    <s v="Sales"/>
    <s v="stat_kcR4fZg7TU7jjk1jAVua3qGLRS4J5uFayEjK5j02wtv"/>
    <s v="Unqualified"/>
    <n v="0"/>
    <s v="OpportunityStatusType.Lost"/>
    <m/>
    <x v="1"/>
    <s v="GMC (1+3)"/>
    <s v="lead_NDzfYx7LVwF9GamsrHn578U5vR3icqw5jBOW4HAqlmy"/>
    <s v="Parakh Agro Industries"/>
    <s v="Bhairavi Jog"/>
    <s v="user_228eUmsdKIb9OItgmiDq1zD4aPZ1eqiapbaLAGeBf8g"/>
    <s v="Bhairavi Jog"/>
    <s v="2022-06-22 11:13:38.764000+00:00"/>
    <s v="2022-07-12 07:59:55.187000+00:00"/>
    <m/>
    <s v="Pune"/>
    <m/>
    <m/>
    <m/>
    <n v="1500"/>
    <m/>
    <m/>
    <m/>
    <m/>
    <m/>
    <m/>
    <m/>
    <m/>
    <m/>
    <m/>
    <m/>
    <s v="Food &amp; Beverages; Manufacturing"/>
    <m/>
    <m/>
    <m/>
    <m/>
    <m/>
    <m/>
    <m/>
    <m/>
    <m/>
    <m/>
    <m/>
    <m/>
    <s v="Sakshi Soni; Shekhar Sakore"/>
    <m/>
    <s v="user_228eUmsdKIb9OItgmiDq1zD4aPZ1eqiapbaLAGeBf8g"/>
    <s v="Bhairavi Jog"/>
    <m/>
    <m/>
    <s v="August; July"/>
    <s v="Cold Call"/>
    <s v="Naukri.com"/>
    <m/>
    <m/>
    <m/>
    <m/>
    <m/>
    <s v="2021-08-18 08:30:45.733000+00:00"/>
    <s v="2022-10-20 10:18:21.682000+00:00"/>
    <s v="GMC"/>
  </r>
  <r>
    <s v="Bhairavi Jog"/>
    <n v="500000"/>
    <s v="INR"/>
    <n v="0"/>
    <s v="7/15/22"/>
    <s v="Sales"/>
    <s v="stat_kcR4fZg7TU7jjk1jAVua3qGLRS4J5uFayEjK5j02wtv"/>
    <s v="Unqualified"/>
    <n v="0"/>
    <s v="OpportunityStatusType.Lost"/>
    <m/>
    <x v="1"/>
    <s v="Non-EB"/>
    <s v="lead_NDzfYx7LVwF9GamsrHn578U5vR3icqw5jBOW4HAqlmy"/>
    <s v="Parakh Agro Industries"/>
    <s v="Bhairavi Jog"/>
    <s v="user_228eUmsdKIb9OItgmiDq1zD4aPZ1eqiapbaLAGeBf8g"/>
    <s v="Bhairavi Jog"/>
    <s v="2022-06-22 11:14:09.705000+00:00"/>
    <s v="2022-07-12 08:00:04.815000+00:00"/>
    <m/>
    <s v="Pune"/>
    <m/>
    <m/>
    <m/>
    <n v="1500"/>
    <m/>
    <m/>
    <m/>
    <m/>
    <m/>
    <m/>
    <m/>
    <m/>
    <m/>
    <m/>
    <m/>
    <s v="Food &amp; Beverages; Manufacturing"/>
    <m/>
    <m/>
    <m/>
    <m/>
    <m/>
    <m/>
    <m/>
    <m/>
    <m/>
    <m/>
    <m/>
    <m/>
    <s v="Sakshi Soni; Shekhar Sakore"/>
    <m/>
    <s v="user_228eUmsdKIb9OItgmiDq1zD4aPZ1eqiapbaLAGeBf8g"/>
    <s v="Bhairavi Jog"/>
    <m/>
    <m/>
    <s v="August; July"/>
    <s v="Cold Call"/>
    <s v="Naukri.com"/>
    <m/>
    <m/>
    <m/>
    <m/>
    <m/>
    <s v="2021-08-18 08:30:45.733000+00:00"/>
    <s v="2022-10-20 10:18:21.682000+00:00"/>
    <s v="NON EB"/>
  </r>
  <r>
    <s v="Vrushali Kummar"/>
    <n v="6700000"/>
    <s v="INR"/>
    <n v="0"/>
    <s v="7/13/22"/>
    <s v="Sales"/>
    <s v="stat_1hn9nRJaLbI53NxPuSQgo90kRpbpKsFlwN4oEGNUTdO"/>
    <s v="Lost"/>
    <n v="0"/>
    <s v="OpportunityStatusType.Lost"/>
    <m/>
    <x v="1"/>
    <s v="GTL (Renewal) - Client got a quote at 1.1 per mile"/>
    <s v="lead_0YDD985dbyIaw3dKR0pjOofO3h4QmKqa2oLqb38MTgb"/>
    <s v="Sany Heavy Industries India ltd"/>
    <s v="Pranav Kenjale"/>
    <s v="user_TZzywQwym26DjuswO479pxRhNKX152z8X1haCx2vcst"/>
    <s v="Vrushali Kummar"/>
    <s v="2022-06-22 10:59:09.879000+00:00"/>
    <s v="2022-07-12 07:52:37.187000+00:00"/>
    <m/>
    <s v="Pune"/>
    <m/>
    <s v="2020-08-24 07:08:18+00:00"/>
    <m/>
    <n v="500"/>
    <m/>
    <m/>
    <m/>
    <m/>
    <m/>
    <m/>
    <m/>
    <m/>
    <m/>
    <m/>
    <m/>
    <s v="Automotive"/>
    <m/>
    <m/>
    <m/>
    <m/>
    <m/>
    <m/>
    <m/>
    <m/>
    <m/>
    <m/>
    <m/>
    <m/>
    <m/>
    <m/>
    <s v="user_6hRQhcoLhZEDUBYaw3vS7rv6T5582sGfXq4jNRqTfUU"/>
    <s v="Aishwarya Nyayadhish"/>
    <s v="Anjali Nishu"/>
    <m/>
    <s v="July; May; September"/>
    <s v="Cold Call"/>
    <m/>
    <m/>
    <s v="Ssoumen List"/>
    <m/>
    <m/>
    <m/>
    <s v="2020-12-06 09:47:22.325000+00:00"/>
    <s v="2022-10-10 07:31:08.200000+00:00"/>
    <m/>
  </r>
  <r>
    <s v="Chetan Kumar"/>
    <n v="100000"/>
    <s v="INR"/>
    <n v="0"/>
    <s v="7/31/22"/>
    <s v="Sales"/>
    <s v="stat_kcR4fZg7TU7jjk1jAVua3qGLRS4J5uFayEjK5j02wtv"/>
    <s v="Unqualified"/>
    <n v="0"/>
    <s v="OpportunityStatusType.Lost"/>
    <s v="cont_O5loeN48LiBpiSWqDw78bv1A5U2UcKPUpvnPIDbgMb7"/>
    <x v="403"/>
    <s v="GPA"/>
    <s v="lead_pMmdOLWQqI87ErmPzaBgW8V5tX02381FDoBrW0XUNTF"/>
    <s v="BENNETT COLEMAN &amp; COMPANY LTD/Times Professional"/>
    <s v="Mayur Gadiyar"/>
    <s v="user_Iwn6da5WKkZqwUySK0oUuCb72pFP5WEm4zAb92ijqFe"/>
    <s v="Sonal Paithankar"/>
    <s v="2022-04-29 12:58:29.067000+00:00"/>
    <s v="2022-07-12 06:26:05.474000+00:00"/>
    <m/>
    <s v="Mumbai"/>
    <m/>
    <m/>
    <m/>
    <n v="8383"/>
    <m/>
    <m/>
    <m/>
    <m/>
    <m/>
    <m/>
    <m/>
    <m/>
    <m/>
    <m/>
    <m/>
    <s v="Publishing"/>
    <m/>
    <m/>
    <m/>
    <m/>
    <m/>
    <m/>
    <m/>
    <m/>
    <m/>
    <m/>
    <m/>
    <m/>
    <s v="Aniket Vahile"/>
    <m/>
    <s v="user_bdUPAGjcS7p6513So3N4g3aWNS5HuBuVJi7bvCPAsLt"/>
    <s v="Mayur Gadiyar"/>
    <m/>
    <m/>
    <s v="August; June"/>
    <s v="Cold Call"/>
    <s v="Lusha"/>
    <m/>
    <s v="Mayur Leads"/>
    <m/>
    <m/>
    <m/>
    <s v="2021-08-23 10:16:58.277000+00:00"/>
    <s v="2022-10-17 07:07:57.867000+00:00"/>
    <s v="GPA"/>
  </r>
  <r>
    <s v="Sameer Iftekhari"/>
    <n v="15000000"/>
    <s v="INR"/>
    <n v="0"/>
    <d v="2022-07-07T00:00:00"/>
    <s v="Sales"/>
    <s v="stat_1hn9nRJaLbI53NxPuSQgo90kRpbpKsFlwN4oEGNUTdO"/>
    <s v="Lost"/>
    <n v="0"/>
    <s v="OpportunityStatusType.Lost"/>
    <m/>
    <x v="1"/>
    <s v="GMC (1+3)- Renewal"/>
    <s v="lead_Fl2c9tUEhc02EDOSpqWY7pTDe7VneJk5TrTvXsV5til"/>
    <s v="Neudesic"/>
    <s v="Bhairavi Jog"/>
    <s v="user_P3f70h2AcefBkFTBZpvA9LgDbjTmUIXkqdKqHJ5evwA"/>
    <s v="Manojkumar Tinna"/>
    <s v="2022-06-03 10:54:04.432000+00:00"/>
    <s v="2022-07-12 07:13:22.536000+00:00"/>
    <m/>
    <s v="Hyderabad"/>
    <m/>
    <m/>
    <m/>
    <n v="1000"/>
    <m/>
    <m/>
    <m/>
    <m/>
    <m/>
    <m/>
    <m/>
    <m/>
    <m/>
    <m/>
    <m/>
    <s v="IT Services &amp; IT Consulting"/>
    <m/>
    <m/>
    <m/>
    <m/>
    <m/>
    <m/>
    <m/>
    <m/>
    <m/>
    <m/>
    <m/>
    <m/>
    <s v="Deepak Yadav"/>
    <m/>
    <s v="user_228eUmsdKIb9OItgmiDq1zD4aPZ1eqiapbaLAGeBf8g"/>
    <s v="Bhairavi Jog"/>
    <m/>
    <m/>
    <s v="July"/>
    <s v="Cold Call"/>
    <m/>
    <m/>
    <m/>
    <m/>
    <m/>
    <m/>
    <s v="2022-01-31 05:10:24.371000+00:00"/>
    <s v="2022-10-13 07:36:18.289000+00:00"/>
    <s v="GMC"/>
  </r>
  <r>
    <s v="Aditya Binani"/>
    <n v="2000000"/>
    <s v="INR"/>
    <n v="0"/>
    <s v="7/15/22"/>
    <s v="Sales"/>
    <s v="stat_kcR4fZg7TU7jjk1jAVua3qGLRS4J5uFayEjK5j02wtv"/>
    <s v="Unqualified"/>
    <n v="0"/>
    <s v="OpportunityStatusType.Lost"/>
    <m/>
    <x v="1"/>
    <s v="GTL"/>
    <s v="lead_UezglNXsbOBP4nLUWkNRc3VSBIVSWzaHqICUAu7i9K7"/>
    <s v="Quinnox"/>
    <s v="Aditya Binani"/>
    <s v="user_g5Yw4Z4XnIbmcGhJO80vdtFdd5ElcDlgYO3q8l82ODn"/>
    <s v="Aditya Binani"/>
    <s v="2022-06-16 10:38:44.863000+00:00"/>
    <s v="2022-07-12 07:20:50.534000+00:00"/>
    <m/>
    <s v="Mumbai"/>
    <m/>
    <m/>
    <m/>
    <n v="1400"/>
    <m/>
    <m/>
    <m/>
    <m/>
    <m/>
    <m/>
    <m/>
    <s v="PAID_SOCIAL"/>
    <m/>
    <m/>
    <m/>
    <s v="IT Services &amp; IT Consulting"/>
    <m/>
    <m/>
    <m/>
    <m/>
    <m/>
    <m/>
    <m/>
    <m/>
    <m/>
    <m/>
    <m/>
    <m/>
    <s v="Deepak Yadav"/>
    <m/>
    <s v="user_vMd4rmcrSbjykdyL2J7rrYn84SWdcNc5FKligrmItPw"/>
    <s v="Shreenath Bhat"/>
    <m/>
    <m/>
    <s v="December; July; June"/>
    <s v="Gated Content"/>
    <m/>
    <m/>
    <s v="Vaccine inbound"/>
    <m/>
    <m/>
    <m/>
    <s v="2021-05-31 07:36:03.687000+00:00"/>
    <s v="2022-10-20 13:24:29.502000+00:00"/>
    <m/>
  </r>
  <r>
    <s v="Vrushali Kummar"/>
    <n v="50000"/>
    <s v="INR"/>
    <n v="0"/>
    <d v="2022-08-07T00:00:00"/>
    <s v="Sales"/>
    <s v="stat_1hn9nRJaLbI53NxPuSQgo90kRpbpKsFlwN4oEGNUTdO"/>
    <s v="Lost"/>
    <n v="0"/>
    <s v="OpportunityStatusType.Lost"/>
    <m/>
    <x v="1"/>
    <s v="GPA- Renewal- Plant 2"/>
    <s v="lead_EgwAV7TMRrJeW6XsmOcAMrtj0TRz7wATOU9rwltRS8P"/>
    <s v="Rucha Engineers P Ltd"/>
    <s v="Bhairavi Jog"/>
    <s v="user_TZzywQwym26DjuswO479pxRhNKX152z8X1haCx2vcst"/>
    <s v="Vrushali Kummar"/>
    <s v="2022-05-11 12:01:08.519000+00:00"/>
    <s v="2022-07-12 02:12:25.045000+00:00"/>
    <m/>
    <s v="Aurangabad"/>
    <m/>
    <m/>
    <m/>
    <n v="590"/>
    <m/>
    <m/>
    <m/>
    <m/>
    <m/>
    <m/>
    <m/>
    <s v="PAID_SOCIAL"/>
    <m/>
    <m/>
    <m/>
    <s v="Automotive; Manufacturing"/>
    <m/>
    <m/>
    <m/>
    <m/>
    <m/>
    <m/>
    <m/>
    <m/>
    <m/>
    <m/>
    <m/>
    <m/>
    <s v="Deepak Yadav"/>
    <m/>
    <s v="user_228eUmsdKIb9OItgmiDq1zD4aPZ1eqiapbaLAGeBf8g"/>
    <s v="Bhairavi Jog"/>
    <m/>
    <m/>
    <s v="February; July; October"/>
    <s v="Gated Content"/>
    <s v="Naukri.com"/>
    <m/>
    <s v="Employee Engagement Handbook"/>
    <m/>
    <m/>
    <m/>
    <s v="2021-07-09 10:50:04.171000+00:00"/>
    <s v="2022-10-19 01:43:24.619000+00:00"/>
    <s v="GPA"/>
  </r>
  <r>
    <s v="siddharth tongay"/>
    <n v="10500000"/>
    <s v="INR"/>
    <n v="0"/>
    <d v="2022-09-07T00:00:00"/>
    <s v="Sales"/>
    <s v="stat_1hn9nRJaLbI53NxPuSQgo90kRpbpKsFlwN4oEGNUTdO"/>
    <s v="Lost"/>
    <n v="0"/>
    <s v="OpportunityStatusType.Lost"/>
    <m/>
    <x v="1"/>
    <s v="Oriental was L1"/>
    <s v="lead_AzcogbtYuVTnWJEHRAUWxQEXsnO2S3Px4TCEtxslEBF"/>
    <s v="Raymond"/>
    <s v="Namrata Aurora"/>
    <s v="user_lccnw70UrYzjPcbxrA5N9qp8LF1vx6aP08yPEdeU06P"/>
    <s v="Vikas Gupta"/>
    <s v="2022-02-02 11:29:20.835000+00:00"/>
    <s v="2022-07-11 15:24:00.393000+00:00"/>
    <m/>
    <s v="Mumbai"/>
    <m/>
    <m/>
    <m/>
    <n v="1000"/>
    <m/>
    <m/>
    <s v="Facebook"/>
    <m/>
    <m/>
    <m/>
    <m/>
    <s v="PAID_SOCIAL"/>
    <m/>
    <m/>
    <m/>
    <s v="Manufacturing"/>
    <s v="Oriental insurance"/>
    <m/>
    <m/>
    <m/>
    <m/>
    <m/>
    <m/>
    <m/>
    <m/>
    <m/>
    <m/>
    <m/>
    <s v="Amol Gawali"/>
    <m/>
    <s v="user_FdWFezbLzkYQcGsBUsjZO25nr2poK2nRbqV47Rs5Kfm"/>
    <s v="Prateek Wadhwa"/>
    <m/>
    <m/>
    <s v="June"/>
    <s v="Cold Call"/>
    <m/>
    <m/>
    <s v="Employee Engagement Handbook"/>
    <m/>
    <m/>
    <s v="paramount"/>
    <s v="2021-07-27 10:40:33.676000+00:00"/>
    <s v="2022-10-06 00:06:54.091000+00:00"/>
    <s v="GMC"/>
  </r>
  <r>
    <s v="Kanchan Kothari"/>
    <n v="2000000"/>
    <s v="INR"/>
    <n v="0"/>
    <s v="7/31/22"/>
    <s v="Sales"/>
    <s v="stat_kcR4fZg7TU7jjk1jAVua3qGLRS4J5uFayEjK5j02wtv"/>
    <s v="Unqualified"/>
    <n v="0"/>
    <s v="OpportunityStatusType.Lost"/>
    <m/>
    <x v="1"/>
    <m/>
    <s v="lead_ZeHsVdUABdwG8Q0HuJzMjAlaB4wTCjfGzax2qtSJc32"/>
    <s v="Endo Pharmaceuticals"/>
    <s v="Kanchan Kothari"/>
    <s v="user_jbppzD9HyqqioXDaUzrIJfkBW97sQdk5kSNPsBKGx0r"/>
    <s v="Pranaav Marathe"/>
    <s v="2022-06-02 11:10:44.920000+00:00"/>
    <s v="2022-07-12 06:16:32.941000+00:00"/>
    <m/>
    <s v="Mumbai"/>
    <m/>
    <m/>
    <m/>
    <n v="1600"/>
    <m/>
    <m/>
    <m/>
    <m/>
    <m/>
    <m/>
    <m/>
    <m/>
    <m/>
    <m/>
    <m/>
    <s v="Manufacturing"/>
    <m/>
    <m/>
    <m/>
    <m/>
    <m/>
    <m/>
    <m/>
    <m/>
    <m/>
    <m/>
    <m/>
    <m/>
    <s v="Mrunmay Jalgaonkar"/>
    <m/>
    <s v="user_FdWFezbLzkYQcGsBUsjZO25nr2poK2nRbqV47Rs5Kfm"/>
    <s v="Prateek Wadhwa"/>
    <m/>
    <m/>
    <s v="July"/>
    <s v="Cold Call"/>
    <m/>
    <m/>
    <m/>
    <m/>
    <m/>
    <m/>
    <s v="2022-04-26 05:59:08.302000+00:00"/>
    <s v="2022-10-20 10:26:15.191000+00:00"/>
    <m/>
  </r>
  <r>
    <s v="Gauri Jori"/>
    <n v="2900000"/>
    <s v="INR"/>
    <n v="0"/>
    <d v="2022-11-07T00:00:00"/>
    <s v="Sales"/>
    <s v="stat_1hn9nRJaLbI53NxPuSQgo90kRpbpKsFlwN4oEGNUTdO"/>
    <s v="Lost"/>
    <n v="0"/>
    <s v="OpportunityStatusType.Lost"/>
    <s v="cont_7GPiYa7Y3SkcHdezm5XgHEe4NWGUXNELMkxWLO5cZN8"/>
    <x v="600"/>
    <s v="GMC ren"/>
    <s v="lead_FlKacxRb7lbjE1rWXNNP9UaMomNyDuXnCnYNUgYLe9R"/>
    <s v="NOVELTECH FEEDS"/>
    <s v="Gauri Jori"/>
    <s v="user_8jx3L2CDfrbzNnwYUv6Plfha6VxaSGsqcbTXR3sIBZi"/>
    <s v="Manish Balpande"/>
    <s v="2022-07-05 07:38:01.092000+00:00"/>
    <s v="2022-07-11 11:19:49.677000+00:00"/>
    <m/>
    <s v="Other"/>
    <m/>
    <m/>
    <m/>
    <n v="343"/>
    <m/>
    <m/>
    <m/>
    <m/>
    <m/>
    <m/>
    <m/>
    <m/>
    <m/>
    <m/>
    <m/>
    <s v="Food &amp; Beverages"/>
    <m/>
    <m/>
    <m/>
    <m/>
    <m/>
    <m/>
    <m/>
    <m/>
    <m/>
    <m/>
    <m/>
    <m/>
    <s v="Amol Gawali"/>
    <m/>
    <s v="user_5YHA1ZU4iP896lD1YJehdJcMx7ZEgWCpulT4T2c3pJ3"/>
    <s v="Gauri Jori"/>
    <m/>
    <m/>
    <s v="June"/>
    <s v="Cold Call; Gated Content"/>
    <m/>
    <m/>
    <s v="Downloaded the guide: Employee Wellness Handbook"/>
    <m/>
    <m/>
    <m/>
    <s v="2021-09-01 10:06:42.397000+00:00"/>
    <s v="2022-08-11 07:29:09.992000+00:00"/>
    <s v="GMC"/>
  </r>
  <r>
    <s v="Omkar Ghate"/>
    <n v="10000"/>
    <s v="INR"/>
    <n v="0"/>
    <s v="9/30/22"/>
    <s v="Sales"/>
    <s v="stat_kcR4fZg7TU7jjk1jAVua3qGLRS4J5uFayEjK5j02wtv"/>
    <s v="Unqualified"/>
    <n v="0"/>
    <s v="OpportunityStatusType.Lost"/>
    <m/>
    <x v="1"/>
    <s v="GPA"/>
    <s v="lead_aEz4AsmHcV5GhkLAX5ylgJAVxCPV2VeBtV78o61Layc"/>
    <s v="Oitolabs"/>
    <s v="Bharti Bankey"/>
    <s v="user_9SBRjyF0n4iWuhUdqRyQkFhl2J4uyNKhFWvvJEvunX8"/>
    <s v="Omkar Ghate"/>
    <s v="2022-02-24 11:06:31.002000+00:00"/>
    <s v="2022-07-11 10:50:59.770000+00:00"/>
    <m/>
    <s v="Bangalore"/>
    <m/>
    <s v="2022-02-23 07:02:59+00:00"/>
    <m/>
    <n v="25"/>
    <m/>
    <m/>
    <m/>
    <m/>
    <m/>
    <m/>
    <m/>
    <m/>
    <m/>
    <m/>
    <m/>
    <s v="IT Services &amp; IT Consulting"/>
    <m/>
    <m/>
    <m/>
    <m/>
    <m/>
    <m/>
    <m/>
    <m/>
    <m/>
    <m/>
    <m/>
    <m/>
    <s v="Deepak Yadav"/>
    <m/>
    <s v="user_aM3WaaSUQQmaNnsm9l2FQRVWUEr8RN2ZdXzsuQUalQ3"/>
    <s v="Bharti Bankey"/>
    <s v="Siddharth Angolkar"/>
    <m/>
    <m/>
    <s v="Inbound"/>
    <s v="Inbound via website"/>
    <m/>
    <s v="Employee Count 25"/>
    <m/>
    <m/>
    <m/>
    <s v="2022-02-23 07:05:44.429000+00:00"/>
    <s v="2022-07-11 10:50:59.821000+00:00"/>
    <m/>
  </r>
  <r>
    <s v="Omkar Ghate"/>
    <n v="60000"/>
    <s v="INR"/>
    <n v="0"/>
    <s v="9/30/22"/>
    <s v="Sales"/>
    <s v="stat_kcR4fZg7TU7jjk1jAVua3qGLRS4J5uFayEjK5j02wtv"/>
    <s v="Unqualified"/>
    <n v="0"/>
    <s v="OpportunityStatusType.Lost"/>
    <m/>
    <x v="1"/>
    <s v="GMC"/>
    <s v="lead_aEz4AsmHcV5GhkLAX5ylgJAVxCPV2VeBtV78o61Layc"/>
    <s v="Oitolabs"/>
    <s v="Bharti Bankey"/>
    <s v="user_9SBRjyF0n4iWuhUdqRyQkFhl2J4uyNKhFWvvJEvunX8"/>
    <s v="Omkar Ghate"/>
    <s v="2022-02-24 11:06:07.257000+00:00"/>
    <s v="2022-07-11 10:50:54.825000+00:00"/>
    <m/>
    <s v="Bangalore"/>
    <m/>
    <s v="2022-02-23 07:02:59+00:00"/>
    <m/>
    <n v="25"/>
    <m/>
    <m/>
    <m/>
    <m/>
    <m/>
    <m/>
    <m/>
    <m/>
    <m/>
    <m/>
    <m/>
    <s v="IT Services &amp; IT Consulting"/>
    <m/>
    <m/>
    <m/>
    <m/>
    <m/>
    <m/>
    <m/>
    <m/>
    <m/>
    <m/>
    <m/>
    <m/>
    <s v="Deepak Yadav"/>
    <m/>
    <s v="user_aM3WaaSUQQmaNnsm9l2FQRVWUEr8RN2ZdXzsuQUalQ3"/>
    <s v="Bharti Bankey"/>
    <s v="Siddharth Angolkar"/>
    <m/>
    <m/>
    <s v="Inbound"/>
    <s v="Inbound via website"/>
    <m/>
    <s v="Employee Count 25"/>
    <m/>
    <m/>
    <m/>
    <s v="2022-02-23 07:05:44.429000+00:00"/>
    <s v="2022-07-11 10:50:59.821000+00:00"/>
    <m/>
  </r>
  <r>
    <s v="Omkar Ghate"/>
    <n v="25000"/>
    <s v="INR"/>
    <n v="0"/>
    <s v="8/31/22"/>
    <s v="Sales"/>
    <s v="stat_kcR4fZg7TU7jjk1jAVua3qGLRS4J5uFayEjK5j02wtv"/>
    <s v="Unqualified"/>
    <n v="0"/>
    <s v="OpportunityStatusType.Lost"/>
    <m/>
    <x v="1"/>
    <m/>
    <s v="lead_qK7HNmx5YCQP57OEQovfmD7Hu9zaw1ZBfGMkf01hZIM"/>
    <s v="AlMassa Business Services Pvt ltd"/>
    <s v="Bharti Bankey"/>
    <s v="user_9SBRjyF0n4iWuhUdqRyQkFhl2J4uyNKhFWvvJEvunX8"/>
    <s v="Omkar Ghate"/>
    <s v="2022-03-02 04:34:57.901000+00:00"/>
    <s v="2022-07-11 10:34:02.578000+00:00"/>
    <m/>
    <s v="Delhi"/>
    <m/>
    <s v="2022-02-10 06:37:56+00:00"/>
    <m/>
    <n v="8"/>
    <m/>
    <m/>
    <m/>
    <m/>
    <m/>
    <m/>
    <m/>
    <s v="DIRECT_TRAFFIC"/>
    <m/>
    <m/>
    <m/>
    <s v="IT Services &amp; IT Consulting"/>
    <m/>
    <m/>
    <m/>
    <m/>
    <m/>
    <m/>
    <m/>
    <m/>
    <m/>
    <m/>
    <m/>
    <m/>
    <m/>
    <m/>
    <s v="user_aM3WaaSUQQmaNnsm9l2FQRVWUEr8RN2ZdXzsuQUalQ3"/>
    <s v="Bharti Bankey"/>
    <m/>
    <m/>
    <m/>
    <s v="Inbound"/>
    <s v="Inbound via website"/>
    <m/>
    <s v="Employee Count 100"/>
    <m/>
    <m/>
    <m/>
    <s v="2022-02-09 13:16:58.870000+00:00"/>
    <s v="2022-07-11 10:34:02.606000+00:00"/>
    <m/>
  </r>
  <r>
    <s v="Omkar Ghate"/>
    <n v="200000"/>
    <s v="INR"/>
    <n v="0"/>
    <s v="7/31/22"/>
    <s v="Sales"/>
    <s v="stat_kcR4fZg7TU7jjk1jAVua3qGLRS4J5uFayEjK5j02wtv"/>
    <s v="Unqualified"/>
    <n v="0"/>
    <s v="OpportunityStatusType.Lost"/>
    <m/>
    <x v="1"/>
    <m/>
    <s v="lead_vLGMc0pBwMbosNw8AALhKMFn1AEeCMI70PzgxT2ASSl"/>
    <s v="Advanced Sport Technologies LLP"/>
    <s v="Omkar Ghate"/>
    <s v="user_9SBRjyF0n4iWuhUdqRyQkFhl2J4uyNKhFWvvJEvunX8"/>
    <s v="Omkar Ghate"/>
    <s v="2022-03-02 12:33:31.212000+00:00"/>
    <s v="2022-07-11 10:48:40.595000+00:00"/>
    <m/>
    <s v="Delhi"/>
    <m/>
    <s v="2022-02-23 12:47:40+00:00"/>
    <m/>
    <n v="35"/>
    <m/>
    <m/>
    <m/>
    <m/>
    <m/>
    <m/>
    <m/>
    <m/>
    <m/>
    <m/>
    <m/>
    <s v="IT Services &amp; IT Consulting"/>
    <m/>
    <m/>
    <m/>
    <m/>
    <m/>
    <m/>
    <m/>
    <m/>
    <m/>
    <m/>
    <m/>
    <m/>
    <s v="Aniket Vahile; Shekhar Sakore"/>
    <m/>
    <s v="user_9SBRjyF0n4iWuhUdqRyQkFhl2J4uyNKhFWvvJEvunX8"/>
    <s v="Omkar Ghate"/>
    <s v="Siddharth Angolkar"/>
    <m/>
    <m/>
    <s v="Inbound"/>
    <s v="Inbound via website"/>
    <m/>
    <s v="Employee Count 25"/>
    <m/>
    <m/>
    <m/>
    <s v="2022-02-23 12:50:28.403000+00:00"/>
    <s v="2022-09-02 17:49:19.360000+00:00"/>
    <m/>
  </r>
  <r>
    <s v="Omkar Ghate"/>
    <n v="110000"/>
    <s v="INR"/>
    <n v="0"/>
    <s v="8/31/22"/>
    <s v="Sales"/>
    <s v="stat_1hn9nRJaLbI53NxPuSQgo90kRpbpKsFlwN4oEGNUTdO"/>
    <s v="Lost"/>
    <n v="0"/>
    <s v="OpportunityStatusType.Lost"/>
    <m/>
    <x v="1"/>
    <s v="Edelwiess has provided a quote of 1.10"/>
    <s v="lead_1cQYbPGAVWH0iaiqMHYmCz2JaW8CMfnppUbfk4rd7HD"/>
    <s v="Real time networks pvt ltd"/>
    <s v="Bharti Bankey"/>
    <s v="user_9SBRjyF0n4iWuhUdqRyQkFhl2J4uyNKhFWvvJEvunX8"/>
    <s v="Omkar Ghate"/>
    <s v="2022-05-11 07:54:13.722000+00:00"/>
    <s v="2022-07-11 10:49:41.142000+00:00"/>
    <m/>
    <s v="Delhi"/>
    <m/>
    <s v="2022-05-10 06:26:59+00:00"/>
    <m/>
    <n v="25"/>
    <m/>
    <m/>
    <m/>
    <m/>
    <m/>
    <m/>
    <m/>
    <s v="PAID_SEARCH"/>
    <m/>
    <m/>
    <m/>
    <s v="Publishing"/>
    <m/>
    <m/>
    <m/>
    <m/>
    <m/>
    <m/>
    <m/>
    <m/>
    <m/>
    <m/>
    <m/>
    <m/>
    <m/>
    <m/>
    <s v="user_aM3WaaSUQQmaNnsm9l2FQRVWUEr8RN2ZdXzsuQUalQ3"/>
    <s v="Bharti Bankey"/>
    <s v="Siddharth Angolkar"/>
    <m/>
    <s v="August"/>
    <s v="Inbound"/>
    <s v="Inbound via website"/>
    <m/>
    <s v="Employee Count 25"/>
    <m/>
    <m/>
    <m/>
    <s v="2022-05-10 06:29:41.152000+00:00"/>
    <s v="2022-07-15 13:02:30.330000+00:00"/>
    <m/>
  </r>
  <r>
    <s v="Omkar Ghate"/>
    <n v="25000"/>
    <s v="INR"/>
    <n v="0"/>
    <s v="7/31/22"/>
    <s v="Sales"/>
    <s v="stat_kcR4fZg7TU7jjk1jAVua3qGLRS4J5uFayEjK5j02wtv"/>
    <s v="Unqualified"/>
    <n v="0"/>
    <s v="OpportunityStatusType.Lost"/>
    <m/>
    <x v="1"/>
    <m/>
    <s v="lead_B5UXw7B5lUDtELf1mY0fSIWxGkg48kFU7a9XeQVQgkp"/>
    <s v="The Smart Owl"/>
    <s v="Prajakta Sahastrabudhe"/>
    <s v="user_9SBRjyF0n4iWuhUdqRyQkFhl2J4uyNKhFWvvJEvunX8"/>
    <s v="Omkar Ghate"/>
    <s v="2022-01-31 09:45:31.794000+00:00"/>
    <s v="2022-07-11 10:33:52.149000+00:00"/>
    <m/>
    <s v="Bangalore"/>
    <m/>
    <m/>
    <m/>
    <n v="25"/>
    <m/>
    <m/>
    <m/>
    <m/>
    <m/>
    <m/>
    <m/>
    <m/>
    <m/>
    <m/>
    <m/>
    <m/>
    <m/>
    <m/>
    <m/>
    <m/>
    <m/>
    <m/>
    <m/>
    <m/>
    <m/>
    <m/>
    <m/>
    <m/>
    <m/>
    <m/>
    <s v="user_9SBRjyF0n4iWuhUdqRyQkFhl2J4uyNKhFWvvJEvunX8"/>
    <s v="Omkar Ghate"/>
    <m/>
    <m/>
    <m/>
    <s v="Cold Call"/>
    <m/>
    <m/>
    <m/>
    <m/>
    <m/>
    <m/>
    <s v="2022-01-31 09:44:50.438000+00:00"/>
    <s v="2022-07-12 06:19:56.220000+00:00"/>
    <m/>
  </r>
  <r>
    <s v="Omkar Ghate"/>
    <n v="60000"/>
    <s v="INR"/>
    <n v="0"/>
    <s v="7/20/22"/>
    <s v="Sales"/>
    <s v="stat_kcR4fZg7TU7jjk1jAVua3qGLRS4J5uFayEjK5j02wtv"/>
    <s v="Unqualified"/>
    <n v="0"/>
    <s v="OpportunityStatusType.Lost"/>
    <s v="cont_VzI5ItcIIeEt10wzXDz6bUwBuql5p8AEiriIGLfxj29"/>
    <x v="601"/>
    <s v="The decision-maker has a personal relation with an insurer and will go ahead with them"/>
    <s v="lead_PfWVs64hDq7pC9F9dfdiPdp407FPYdNcZ9ybDeR9YSI"/>
    <s v="Radisson"/>
    <s v="Kaushlya Bhavsar"/>
    <s v="user_9SBRjyF0n4iWuhUdqRyQkFhl2J4uyNKhFWvvJEvunX8"/>
    <s v="Omkar Ghate"/>
    <s v="2022-05-26 08:49:57.635000+00:00"/>
    <s v="2022-07-11 07:39:00.904000+00:00"/>
    <m/>
    <m/>
    <m/>
    <m/>
    <m/>
    <n v="65"/>
    <m/>
    <m/>
    <m/>
    <m/>
    <m/>
    <m/>
    <m/>
    <m/>
    <m/>
    <m/>
    <m/>
    <m/>
    <m/>
    <m/>
    <m/>
    <m/>
    <m/>
    <m/>
    <m/>
    <m/>
    <m/>
    <m/>
    <m/>
    <m/>
    <m/>
    <m/>
    <s v="user_FdWFezbLzkYQcGsBUsjZO25nr2poK2nRbqV47Rs5Kfm"/>
    <s v="Prateek Wadhwa"/>
    <m/>
    <m/>
    <s v="July"/>
    <s v="Cold Call"/>
    <m/>
    <m/>
    <m/>
    <m/>
    <m/>
    <m/>
    <s v="2021-07-23 06:28:44.727000+00:00"/>
    <s v="2022-08-10 10:45:24.853000+00:00"/>
    <s v="GPA"/>
  </r>
  <r>
    <s v="Aditya Binani"/>
    <n v="2000000"/>
    <s v="INR"/>
    <n v="0"/>
    <s v="7/31/22"/>
    <s v="Sales"/>
    <s v="stat_kcR4fZg7TU7jjk1jAVua3qGLRS4J5uFayEjK5j02wtv"/>
    <s v="Unqualified"/>
    <n v="0"/>
    <s v="OpportunityStatusType.Lost"/>
    <m/>
    <x v="1"/>
    <s v="GMC  Try next year for participation"/>
    <s v="lead_uIEkVCEKdSrTAZuKdkltQsC5vzgbZFlEDjsaZVcZZUs"/>
    <s v="Infogain"/>
    <s v="Aditya Binani"/>
    <s v="user_g5Yw4Z4XnIbmcGhJO80vdtFdd5ElcDlgYO3q8l82ODn"/>
    <s v="Aditya Binani"/>
    <s v="2022-07-06 11:45:22.237000+00:00"/>
    <s v="2022-07-11 09:52:23.968000+00:00"/>
    <m/>
    <s v="Mumbai"/>
    <m/>
    <m/>
    <m/>
    <n v="1200"/>
    <m/>
    <m/>
    <m/>
    <m/>
    <m/>
    <m/>
    <m/>
    <m/>
    <m/>
    <m/>
    <m/>
    <m/>
    <m/>
    <m/>
    <m/>
    <m/>
    <m/>
    <m/>
    <m/>
    <m/>
    <m/>
    <m/>
    <m/>
    <m/>
    <s v="Jitin Gopi"/>
    <m/>
    <s v="user_g5Yw4Z4XnIbmcGhJO80vdtFdd5ElcDlgYO3q8l82ODn"/>
    <s v="Aditya Binani"/>
    <m/>
    <m/>
    <s v="August; July"/>
    <s v="Cold Call"/>
    <m/>
    <m/>
    <m/>
    <m/>
    <m/>
    <m/>
    <s v="2021-10-26 11:53:54.468000+00:00"/>
    <s v="2022-10-20 10:17:11.089000+00:00"/>
    <m/>
  </r>
  <r>
    <s v="Omkar Ghate"/>
    <n v="650000"/>
    <s v="INR"/>
    <n v="0"/>
    <s v="7/20/22"/>
    <s v="Sales"/>
    <s v="stat_kcR4fZg7TU7jjk1jAVua3qGLRS4J5uFayEjK5j02wtv"/>
    <s v="Unqualified"/>
    <n v="0"/>
    <s v="OpportunityStatusType.Lost"/>
    <s v="cont_VzI5ItcIIeEt10wzXDz6bUwBuql5p8AEiriIGLfxj29"/>
    <x v="601"/>
    <s v="The decision-maker has a personal relation with an insurer and will go ahead with them"/>
    <s v="lead_PfWVs64hDq7pC9F9dfdiPdp407FPYdNcZ9ybDeR9YSI"/>
    <s v="Radisson"/>
    <s v="Kaushlya Bhavsar"/>
    <s v="user_9SBRjyF0n4iWuhUdqRyQkFhl2J4uyNKhFWvvJEvunX8"/>
    <s v="Omkar Ghate"/>
    <s v="2022-05-23 06:37:43.801000+00:00"/>
    <s v="2022-07-11 07:38:50.673000+00:00"/>
    <m/>
    <m/>
    <m/>
    <m/>
    <m/>
    <n v="65"/>
    <m/>
    <m/>
    <m/>
    <m/>
    <m/>
    <m/>
    <m/>
    <m/>
    <m/>
    <m/>
    <m/>
    <m/>
    <m/>
    <m/>
    <m/>
    <m/>
    <m/>
    <m/>
    <m/>
    <m/>
    <m/>
    <m/>
    <m/>
    <m/>
    <m/>
    <m/>
    <s v="user_FdWFezbLzkYQcGsBUsjZO25nr2poK2nRbqV47Rs5Kfm"/>
    <s v="Prateek Wadhwa"/>
    <m/>
    <m/>
    <s v="July"/>
    <s v="Cold Call"/>
    <m/>
    <m/>
    <m/>
    <m/>
    <m/>
    <m/>
    <s v="2021-07-23 06:28:44.727000+00:00"/>
    <s v="2022-08-10 10:45:24.853000+00:00"/>
    <s v="GMC"/>
  </r>
  <r>
    <s v="Moziez Chamadia"/>
    <n v="6000000"/>
    <s v="INR"/>
    <n v="0"/>
    <d v="2022-08-07T00:00:00"/>
    <s v="Sales"/>
    <s v="stat_1hn9nRJaLbI53NxPuSQgo90kRpbpKsFlwN4oEGNUTdO"/>
    <s v="Lost"/>
    <n v="0"/>
    <s v="OpportunityStatusType.Lost"/>
    <s v="cont_nmUSoromT6pHFf9p2HIJeMQhcfGzS19w16nYSVuhJ2f"/>
    <x v="602"/>
    <s v="GMC renewal"/>
    <s v="lead_tmnKB80A4DvaGbCV4zfUoDbzdj8sIScFbuk5t01upsD"/>
    <s v="L&amp;L security services"/>
    <s v="Trupti Suryavanshi"/>
    <s v="user_IgNfKH7wuLLjHvexoMm2PXWcnF3zYft0ZbMTyfwKRUg"/>
    <s v="Moziez Chamadia"/>
    <s v="2022-05-24 07:24:30.158000+00:00"/>
    <s v="2022-07-11 07:02:55.678000+00:00"/>
    <m/>
    <s v="Gurgaon"/>
    <m/>
    <s v="2021-03-03 15:42:12+00:00"/>
    <m/>
    <n v="5"/>
    <m/>
    <m/>
    <m/>
    <m/>
    <m/>
    <m/>
    <m/>
    <m/>
    <m/>
    <m/>
    <m/>
    <s v="Others"/>
    <m/>
    <m/>
    <m/>
    <m/>
    <m/>
    <m/>
    <m/>
    <m/>
    <m/>
    <m/>
    <m/>
    <m/>
    <m/>
    <m/>
    <s v="user_L8E6IFhq6UCzKLHa45LUUTZCznDuyDwFrGaEp9DXiUM"/>
    <s v="Trupti Suryavanshi"/>
    <m/>
    <m/>
    <s v="July"/>
    <s v="Inbound"/>
    <s v="Inbound via website"/>
    <m/>
    <s v="Employee Count 150"/>
    <m/>
    <m/>
    <m/>
    <s v="2021-03-03 15:44:57.809000+00:00"/>
    <s v="2022-07-11 07:03:43.752000+00:00"/>
    <s v="GMC"/>
  </r>
  <r>
    <s v="Omkar Ghate"/>
    <n v="1000000"/>
    <s v="INR"/>
    <n v="0"/>
    <s v="7/24/22"/>
    <s v="Sales"/>
    <s v="stat_kcR4fZg7TU7jjk1jAVua3qGLRS4J5uFayEjK5j02wtv"/>
    <s v="Unqualified"/>
    <n v="0"/>
    <s v="OpportunityStatusType.Lost"/>
    <s v="cont_F2XeML2L6ciagRng9eL5wMyrzy8TiLqqnrIat3AuJMl"/>
    <x v="603"/>
    <s v="GMC (Renewal)"/>
    <s v="lead_R73hqZxFlQsDR9nwSkZsYtnLgCMbjWUb7EUfSddPm4f"/>
    <s v="WTE Infra Projects"/>
    <s v="Pranav Kenjale"/>
    <s v="user_9SBRjyF0n4iWuhUdqRyQkFhl2J4uyNKhFWvvJEvunX8"/>
    <s v="Omkar Ghate"/>
    <s v="2022-06-06 12:10:38.850000+00:00"/>
    <s v="2022-07-11 07:28:35.108000+00:00"/>
    <m/>
    <s v="Pune"/>
    <m/>
    <m/>
    <m/>
    <n v="300"/>
    <m/>
    <m/>
    <m/>
    <m/>
    <m/>
    <m/>
    <m/>
    <m/>
    <m/>
    <m/>
    <m/>
    <s v="Renewables &amp; Environment"/>
    <m/>
    <m/>
    <m/>
    <m/>
    <m/>
    <m/>
    <m/>
    <m/>
    <m/>
    <m/>
    <m/>
    <m/>
    <m/>
    <m/>
    <s v="user_elsJRWsVnVWXwXYDqwMxWZeO0sLXCWVtdfpMy6LREbN"/>
    <s v="Suraj Jadhav"/>
    <s v="Anjali Nishu"/>
    <m/>
    <s v="January; July"/>
    <s v="Gated Content"/>
    <m/>
    <m/>
    <m/>
    <m/>
    <m/>
    <m/>
    <s v="2020-12-14 05:22:52.138000+00:00"/>
    <s v="2022-10-10 07:34:29.208000+00:00"/>
    <m/>
  </r>
  <r>
    <s v="Anshum Naithani"/>
    <n v="62363"/>
    <s v="INR"/>
    <n v="100"/>
    <d v="2022-08-07T00:00:00"/>
    <s v="Sales"/>
    <s v="stat_OZRiD1474QRJIpvnjHCZfiIvKcVD6mIKSSTzg8SwDVx"/>
    <s v="Won- Payment Completed"/>
    <n v="1"/>
    <s v="OpportunityStatusType.Won"/>
    <s v="cont_skGGhC1L6t5CtR72y5QI3x8uUZkWhWaYPzKlrf3HfeL"/>
    <x v="604"/>
    <s v="GPA - Renewal"/>
    <s v="lead_WBx64OtKevZ2SPEV04BLqTQCL6L8yTabDcfSRhN3clT"/>
    <s v="Montran"/>
    <s v="Shreenath Bhat"/>
    <s v="user_lccnw70UrYzjPcbxrA5N9qp8LF1vx6aP08yPEdeU06P"/>
    <s v="Vikas Gupta"/>
    <s v="2022-06-09 10:03:12.546000+00:00"/>
    <s v="2022-07-11 05:45:10.769000+00:00"/>
    <m/>
    <s v="Mumbai"/>
    <m/>
    <m/>
    <m/>
    <n v="205"/>
    <m/>
    <m/>
    <m/>
    <m/>
    <m/>
    <m/>
    <m/>
    <m/>
    <m/>
    <m/>
    <m/>
    <s v="IT Services &amp; IT Consulting"/>
    <m/>
    <m/>
    <m/>
    <m/>
    <m/>
    <m/>
    <m/>
    <m/>
    <m/>
    <m/>
    <m/>
    <m/>
    <s v="Aniket Vahile"/>
    <m/>
    <s v="user_vMd4rmcrSbjykdyL2J7rrYn84SWdcNc5FKligrmItPw"/>
    <s v="Shreenath Bhat"/>
    <s v="Sumit Dolas"/>
    <m/>
    <s v="July"/>
    <s v="Cold Call"/>
    <m/>
    <m/>
    <m/>
    <m/>
    <m/>
    <m/>
    <s v="2022-05-23 07:04:14.741000+00:00"/>
    <s v="2022-09-04 10:15:44.816000+00:00"/>
    <s v="GPA"/>
  </r>
  <r>
    <s v="Sreenivas Hatti"/>
    <n v="540000"/>
    <s v="INR"/>
    <n v="100"/>
    <d v="2022-11-07T00:00:00"/>
    <s v="Sales"/>
    <s v="stat_OZRiD1474QRJIpvnjHCZfiIvKcVD6mIKSSTzg8SwDVx"/>
    <s v="Won- Payment Completed"/>
    <n v="1"/>
    <s v="OpportunityStatusType.Won"/>
    <s v="cont_uTZNEwH43RbUoVb4HCPICboRSTjAgFhaNO8y5Ykal6b"/>
    <x v="605"/>
    <s v="Won"/>
    <s v="lead_36lmzfo6vCn2WiWFt1SrFb16ktZpRUyUzcH5uFiiLLP"/>
    <s v="PCC Logistics Pvt Ltd"/>
    <s v="Sreenivas Hatti"/>
    <s v="user_JjaNBsxmUKBROYZvEahyXgec466W5jQa2pL0NUZ81Lb"/>
    <s v="Sreenivas Hatti"/>
    <s v="2022-03-22 09:22:37.683000+00:00"/>
    <s v="2022-07-11 06:32:45.253000+00:00"/>
    <m/>
    <s v="Bangalore"/>
    <m/>
    <m/>
    <m/>
    <n v="29"/>
    <m/>
    <m/>
    <m/>
    <m/>
    <m/>
    <m/>
    <m/>
    <m/>
    <m/>
    <m/>
    <m/>
    <s v="Transportation &amp; Logistics"/>
    <m/>
    <m/>
    <m/>
    <m/>
    <m/>
    <m/>
    <m/>
    <m/>
    <m/>
    <m/>
    <m/>
    <m/>
    <m/>
    <m/>
    <s v="user_encRk5bIEFN6ZA11h4WH2AdZTiZpogLSlMIaj0E30SZ"/>
    <s v="Daya Gowda"/>
    <m/>
    <m/>
    <s v="July"/>
    <s v="Cold Call"/>
    <m/>
    <m/>
    <s v="Ref - Sreenivas"/>
    <m/>
    <m/>
    <m/>
    <s v="2022-03-22 09:21:22.218000+00:00"/>
    <s v="2022-09-29 15:17:24.713000+00:00"/>
    <s v="GMC"/>
  </r>
  <r>
    <s v="Pranav Kenjale"/>
    <n v="90000"/>
    <s v="INR"/>
    <n v="0"/>
    <s v="7/31/22"/>
    <s v="Sales"/>
    <s v="stat_1hn9nRJaLbI53NxPuSQgo90kRpbpKsFlwN4oEGNUTdO"/>
    <s v="Lost"/>
    <n v="0"/>
    <s v="OpportunityStatusType.Lost"/>
    <m/>
    <x v="1"/>
    <s v="GMC:   1.17L L1  our quote was 1.38L we were also not able to provide Covid Top Up as its a Care Insurance only product and who was the incumbent here."/>
    <s v="lead_nFgKgTb4nNNi92HIoa7HOz7UpLMNGKTizJOAcdNCvTy"/>
    <s v="Develgram Technologies Pvt LTD"/>
    <s v="Bharti Bankey"/>
    <s v="user_x9AtbGLhDmWYC9XAmYdfwBt9yiXbgMhBuZpIoFuN8Cd"/>
    <s v="Pranav Kenjale"/>
    <s v="2022-06-21 06:48:40.860000+00:00"/>
    <s v="2022-07-11 05:19:26.983000+00:00"/>
    <m/>
    <s v="Hyderabad"/>
    <m/>
    <s v="2021-06-28 06:20:35+00:00"/>
    <m/>
    <n v="4"/>
    <m/>
    <m/>
    <m/>
    <m/>
    <m/>
    <m/>
    <m/>
    <m/>
    <m/>
    <m/>
    <m/>
    <s v="IT Services &amp; IT Consulting"/>
    <m/>
    <m/>
    <m/>
    <m/>
    <m/>
    <m/>
    <m/>
    <m/>
    <m/>
    <m/>
    <m/>
    <m/>
    <m/>
    <m/>
    <s v="user_9SBRjyF0n4iWuhUdqRyQkFhl2J4uyNKhFWvvJEvunX8"/>
    <s v="Omkar Ghate"/>
    <s v="Siddharth Angolkar"/>
    <m/>
    <s v="July"/>
    <s v="Inbound"/>
    <s v="Inbound via website"/>
    <m/>
    <s v="Employee Count 25"/>
    <m/>
    <m/>
    <m/>
    <s v="2021-06-28 06:23:34.518000+00:00"/>
    <s v="2022-10-13 07:20:00.505000+00:00"/>
    <m/>
  </r>
  <r>
    <s v="Sonal Paithankar"/>
    <n v="50000"/>
    <s v="INR"/>
    <n v="0"/>
    <s v="7/30/22"/>
    <s v="Sales"/>
    <s v="stat_kcR4fZg7TU7jjk1jAVua3qGLRS4J5uFayEjK5j02wtv"/>
    <s v="Unqualified"/>
    <n v="0"/>
    <s v="OpportunityStatusType.Lost"/>
    <m/>
    <x v="1"/>
    <s v="GPA"/>
    <s v="lead_C93AbwBnd6Y6gEfl0G5FMxctmz9AIr51ngt66nzFJVS"/>
    <s v="Avanti Fellows"/>
    <s v="Aditya Binani"/>
    <s v="user_Iwn6da5WKkZqwUySK0oUuCb72pFP5WEm4zAb92ijqFe"/>
    <s v="Sonal Paithankar"/>
    <s v="2022-06-06 09:01:51.589000+00:00"/>
    <s v="2022-07-10 07:54:46.633000+00:00"/>
    <m/>
    <s v="Mumbai"/>
    <m/>
    <m/>
    <m/>
    <n v="500"/>
    <m/>
    <m/>
    <m/>
    <m/>
    <m/>
    <m/>
    <m/>
    <m/>
    <m/>
    <m/>
    <m/>
    <m/>
    <m/>
    <m/>
    <m/>
    <m/>
    <m/>
    <m/>
    <m/>
    <m/>
    <m/>
    <m/>
    <m/>
    <m/>
    <m/>
    <m/>
    <s v="user_g5Yw4Z4XnIbmcGhJO80vdtFdd5ElcDlgYO3q8l82ODn"/>
    <s v="Aditya Binani"/>
    <m/>
    <m/>
    <s v="July"/>
    <s v="Gated Content"/>
    <m/>
    <m/>
    <s v="Employee Wellness Handbook"/>
    <m/>
    <m/>
    <m/>
    <s v="2022-04-07 09:27:26.414000+00:00"/>
    <s v="2022-09-01 20:09:14.488000+00:00"/>
    <m/>
  </r>
  <r>
    <s v="Sonal Paithankar"/>
    <n v="20000000"/>
    <s v="INR"/>
    <n v="0"/>
    <d v="2022-04-07T00:00:00"/>
    <s v="Sales"/>
    <s v="stat_1hn9nRJaLbI53NxPuSQgo90kRpbpKsFlwN4oEGNUTdO"/>
    <s v="Lost"/>
    <n v="0"/>
    <s v="OpportunityStatusType.Lost"/>
    <m/>
    <x v="1"/>
    <s v="GMC"/>
    <s v="lead_ULIt0k69HysUCZn0IGUCjIEdllbt7B2yAgdULGX05lV"/>
    <s v="Cactus communications"/>
    <s v="Aditya Binani"/>
    <s v="user_Iwn6da5WKkZqwUySK0oUuCb72pFP5WEm4zAb92ijqFe"/>
    <s v="Sonal Paithankar"/>
    <s v="2022-05-06 11:46:54.831000+00:00"/>
    <s v="2022-07-10 07:59:00.881000+00:00"/>
    <m/>
    <s v="Mumbai"/>
    <m/>
    <m/>
    <m/>
    <n v="1100"/>
    <m/>
    <m/>
    <s v="Facebook"/>
    <m/>
    <m/>
    <m/>
    <m/>
    <s v="PAID_SOCIAL"/>
    <m/>
    <m/>
    <m/>
    <s v="IT Services &amp; IT Consulting"/>
    <m/>
    <m/>
    <m/>
    <m/>
    <m/>
    <m/>
    <m/>
    <m/>
    <m/>
    <m/>
    <m/>
    <m/>
    <s v="Sakshi Soni"/>
    <m/>
    <s v="user_g5Yw4Z4XnIbmcGhJO80vdtFdd5ElcDlgYO3q8l82ODn"/>
    <s v="Aditya Binani"/>
    <m/>
    <m/>
    <s v="January; June"/>
    <s v="Cold Call; Gated Content"/>
    <s v="linkedin prospecting"/>
    <m/>
    <s v="Employee Engagement Handbook"/>
    <m/>
    <m/>
    <m/>
    <s v="2021-08-23 12:30:32.748000+00:00"/>
    <s v="2022-10-06 00:06:54.700000+00:00"/>
    <m/>
  </r>
  <r>
    <s v="Vrushali Kummar"/>
    <n v="10000"/>
    <s v="INR"/>
    <n v="0"/>
    <s v="7/30/22"/>
    <s v="Sales"/>
    <s v="stat_kcR4fZg7TU7jjk1jAVua3qGLRS4J5uFayEjK5j02wtv"/>
    <s v="Unqualified"/>
    <n v="0"/>
    <s v="OpportunityStatusType.Lost"/>
    <m/>
    <x v="1"/>
    <s v="client changed from 1+5 to 1+3 and 3LSI - client is too confused, will qualify this back if there is any revert"/>
    <s v="lead_iZ0J5y10NF3Omp9YKTopcu75b2cC8rAK6hk6RBenDMF"/>
    <s v="Alchemy tech(Fresh)"/>
    <s v="Satyajit Chati"/>
    <s v="user_TZzywQwym26DjuswO479pxRhNKX152z8X1haCx2vcst"/>
    <s v="Vrushali Kummar"/>
    <s v="2022-01-31 12:23:50.885000+00:00"/>
    <s v="2022-07-10 08:18:08.862000+00:00"/>
    <m/>
    <s v="Ahmedabad"/>
    <m/>
    <s v="2021-09-03 11:11:14+00:00"/>
    <m/>
    <n v="100"/>
    <m/>
    <m/>
    <m/>
    <m/>
    <m/>
    <m/>
    <m/>
    <m/>
    <m/>
    <m/>
    <m/>
    <s v="Others"/>
    <m/>
    <m/>
    <m/>
    <m/>
    <m/>
    <m/>
    <m/>
    <m/>
    <m/>
    <m/>
    <m/>
    <m/>
    <m/>
    <m/>
    <s v="user_5IQTpX6DsnoeoDfxqzqojpVoQLXPh68nhDjLS5ETjYj"/>
    <s v="Satyajit Chati"/>
    <m/>
    <m/>
    <m/>
    <s v="Gated Content; Inbound"/>
    <s v="Inbound via website"/>
    <m/>
    <s v="Employee healthcare handbook"/>
    <m/>
    <m/>
    <m/>
    <s v="2021-08-29 20:10:08.094000+00:00"/>
    <s v="2022-10-14 12:11:07.575000+00:00"/>
    <s v="GPA"/>
  </r>
  <r>
    <s v="Satyam Tiwari"/>
    <n v="50000"/>
    <s v="INR"/>
    <n v="0"/>
    <d v="2022-01-07T00:00:00"/>
    <s v="Sales"/>
    <s v="stat_1hn9nRJaLbI53NxPuSQgo90kRpbpKsFlwN4oEGNUTdO"/>
    <s v="Lost"/>
    <n v="0"/>
    <s v="OpportunityStatusType.Lost"/>
    <m/>
    <x v="1"/>
    <s v="GPA"/>
    <s v="lead_jKKV6FFc66HoILhfwnPWe2DuMmrfPqo8w6IbnjtLwDi"/>
    <s v="Cybrilla Technologies"/>
    <s v="Aditya Binani"/>
    <s v="user_2YgShwgjLNI4FjAqgE9PtKsdIaGh919JGcFG919fe5B"/>
    <s v="Satyam Tiwari"/>
    <s v="2022-05-13 10:50:11.286000+00:00"/>
    <s v="2022-07-09 04:56:09.117000+00:00"/>
    <m/>
    <s v="Bangalore"/>
    <m/>
    <m/>
    <m/>
    <n v="110"/>
    <m/>
    <m/>
    <m/>
    <m/>
    <m/>
    <m/>
    <m/>
    <m/>
    <m/>
    <m/>
    <m/>
    <s v="IT Services &amp; IT Consulting"/>
    <m/>
    <m/>
    <m/>
    <m/>
    <m/>
    <m/>
    <m/>
    <m/>
    <m/>
    <m/>
    <m/>
    <m/>
    <m/>
    <m/>
    <s v="user_g5Yw4Z4XnIbmcGhJO80vdtFdd5ElcDlgYO3q8l82ODn"/>
    <s v="Aditya Binani"/>
    <m/>
    <m/>
    <s v="July"/>
    <s v="Gated Content"/>
    <m/>
    <m/>
    <s v="Lead Magnet Lead"/>
    <m/>
    <m/>
    <m/>
    <s v="2021-09-06 13:21:46.062000+00:00"/>
    <s v="2022-07-20 05:54:41.791000+00:00"/>
    <m/>
  </r>
  <r>
    <s v="Satyam Tiwari"/>
    <n v="500000"/>
    <s v="INR"/>
    <n v="0"/>
    <d v="2022-01-07T00:00:00"/>
    <s v="Sales"/>
    <s v="stat_1hn9nRJaLbI53NxPuSQgo90kRpbpKsFlwN4oEGNUTdO"/>
    <s v="Lost"/>
    <n v="0"/>
    <s v="OpportunityStatusType.Lost"/>
    <m/>
    <x v="1"/>
    <s v="GMC"/>
    <s v="lead_jKKV6FFc66HoILhfwnPWe2DuMmrfPqo8w6IbnjtLwDi"/>
    <s v="Cybrilla Technologies"/>
    <s v="Aditya Binani"/>
    <s v="user_2YgShwgjLNI4FjAqgE9PtKsdIaGh919JGcFG919fe5B"/>
    <s v="Satyam Tiwari"/>
    <s v="2022-05-11 08:01:50.880000+00:00"/>
    <s v="2022-07-09 04:56:12.834000+00:00"/>
    <m/>
    <s v="Bangalore"/>
    <m/>
    <m/>
    <m/>
    <n v="110"/>
    <m/>
    <m/>
    <m/>
    <m/>
    <m/>
    <m/>
    <m/>
    <m/>
    <m/>
    <m/>
    <m/>
    <s v="IT Services &amp; IT Consulting"/>
    <m/>
    <m/>
    <m/>
    <m/>
    <m/>
    <m/>
    <m/>
    <m/>
    <m/>
    <m/>
    <m/>
    <m/>
    <m/>
    <m/>
    <s v="user_g5Yw4Z4XnIbmcGhJO80vdtFdd5ElcDlgYO3q8l82ODn"/>
    <s v="Aditya Binani"/>
    <m/>
    <m/>
    <s v="July"/>
    <s v="Gated Content"/>
    <m/>
    <m/>
    <s v="Lead Magnet Lead"/>
    <m/>
    <m/>
    <m/>
    <s v="2021-09-06 13:21:46.062000+00:00"/>
    <s v="2022-07-20 05:54:41.791000+00:00"/>
    <m/>
  </r>
  <r>
    <s v="Sreenivas Hatti"/>
    <n v="1900000"/>
    <s v="INR"/>
    <n v="100"/>
    <d v="2022-08-07T00:00:00"/>
    <s v="Sales"/>
    <s v="stat_OZRiD1474QRJIpvnjHCZfiIvKcVD6mIKSSTzg8SwDVx"/>
    <s v="Won- Payment Completed"/>
    <n v="1"/>
    <s v="OpportunityStatusType.Won"/>
    <s v="cont_K3GMCEh9ffaUSSlioSWJdvrCfVwishL2LRvljDNvVtX"/>
    <x v="513"/>
    <s v="Referred by Itika"/>
    <s v="lead_rw9ouOo8eJFE5xakOrdkgS73kpYxBjw1Mu2Stkf4avx"/>
    <s v="Incanus Technologies Pvt Ltd"/>
    <s v="Sreenivas Hatti"/>
    <s v="user_6dalmZ7hmWD47jhCVGdU1SSEcFMsz9rWtW2jPORgJvj"/>
    <s v="Vivek Singh"/>
    <s v="2022-06-30 04:02:26.998000+00:00"/>
    <s v="2022-07-08 14:12:04.880000+00:00"/>
    <m/>
    <s v="Bangalore"/>
    <m/>
    <m/>
    <m/>
    <n v="484"/>
    <m/>
    <m/>
    <m/>
    <m/>
    <m/>
    <m/>
    <m/>
    <m/>
    <m/>
    <m/>
    <m/>
    <s v="Education"/>
    <m/>
    <m/>
    <m/>
    <m/>
    <m/>
    <m/>
    <m/>
    <m/>
    <m/>
    <m/>
    <m/>
    <m/>
    <s v="Jitin Gopi"/>
    <m/>
    <m/>
    <m/>
    <s v="Sumit Dolas"/>
    <m/>
    <m/>
    <s v="Cold Call"/>
    <m/>
    <m/>
    <m/>
    <m/>
    <m/>
    <m/>
    <s v="2022-06-30 04:01:08.896000+00:00"/>
    <s v="2022-10-04 07:58:55.198000+00:00"/>
    <s v="GMC"/>
  </r>
  <r>
    <s v="Ankur Gaurav"/>
    <n v="800000"/>
    <s v="INR"/>
    <n v="100"/>
    <d v="2022-08-07T00:00:00"/>
    <s v="Sales"/>
    <s v="stat_OZRiD1474QRJIpvnjHCZfiIvKcVD6mIKSSTzg8SwDVx"/>
    <s v="Won- Payment Completed"/>
    <n v="1"/>
    <s v="OpportunityStatusType.Won"/>
    <s v="cont_yURU3iwRchdygk7L1NVZW1pvfTY8ob4suGs8SfN5l8J"/>
    <x v="606"/>
    <m/>
    <s v="lead_wn4xK9wwLEY0ERnbZ2FEKrlrBQqAfHkAUbJAMoNSLc9"/>
    <s v="Polyset Plastics Pvt Ltd"/>
    <s v="Harmanjit Singh"/>
    <s v="user_srg8vKhTH4Op816Ys9oZfFwLDukscRfgPrYZnVvwv0c"/>
    <s v="Ankur Gaurav"/>
    <s v="2022-05-09 10:59:44.384000+00:00"/>
    <s v="2022-07-08 13:26:38.619000+00:00"/>
    <m/>
    <s v="Mumbai"/>
    <m/>
    <m/>
    <m/>
    <n v="163"/>
    <m/>
    <m/>
    <m/>
    <m/>
    <m/>
    <m/>
    <m/>
    <m/>
    <m/>
    <m/>
    <m/>
    <s v="Manufacturing"/>
    <m/>
    <m/>
    <m/>
    <m/>
    <m/>
    <m/>
    <m/>
    <m/>
    <m/>
    <m/>
    <m/>
    <m/>
    <s v="Jithendra Goalla"/>
    <m/>
    <s v="user_lwF8ctKa5IyxqATpO2EOw2h0AEPiCMHOgewiH38Ei77"/>
    <s v="Harmanjit Singh"/>
    <s v="Komal Chougale"/>
    <m/>
    <s v="July"/>
    <s v="Cold Call"/>
    <m/>
    <m/>
    <m/>
    <m/>
    <m/>
    <m/>
    <s v="2021-08-05 07:12:25.734000+00:00"/>
    <s v="2022-07-22 08:55:57.763000+00:00"/>
    <s v="GMC"/>
  </r>
  <r>
    <s v="Tejas Kulkarni"/>
    <n v="16808"/>
    <s v="INR"/>
    <n v="100"/>
    <d v="2022-08-07T00:00:00"/>
    <s v="Sales"/>
    <s v="stat_OZRiD1474QRJIpvnjHCZfiIvKcVD6mIKSSTzg8SwDVx"/>
    <s v="Won- Payment Completed"/>
    <n v="1"/>
    <s v="OpportunityStatusType.Won"/>
    <s v="cont_OTPGRkIjd28sD7PBACSbTSe3XUzVpw9cIj6BITSKlUP"/>
    <x v="607"/>
    <m/>
    <s v="lead_8ooq4bre6KK38yWOdwNcmQJRWFIMjFSunvPAmVJODzt"/>
    <s v="Nimbus Pipes"/>
    <s v="Prateek Wadhwa"/>
    <s v="user_kbtBHYtBjVDNyI72HTF6C1SCvC7yVBiA6OrBOy3t96U"/>
    <s v="Tejas Kulkarni"/>
    <s v="2022-07-08 11:26:31.818000+00:00"/>
    <s v="2022-07-08 11:30:15.471000+00:00"/>
    <m/>
    <s v="Jaipur"/>
    <m/>
    <s v="2022-04-08 11:47:05+00:00"/>
    <m/>
    <n v="160"/>
    <m/>
    <m/>
    <m/>
    <m/>
    <m/>
    <m/>
    <m/>
    <s v="ORGANIC_SEARCH"/>
    <m/>
    <m/>
    <m/>
    <s v="Manufacturing"/>
    <m/>
    <m/>
    <m/>
    <m/>
    <m/>
    <m/>
    <m/>
    <m/>
    <m/>
    <m/>
    <m/>
    <m/>
    <m/>
    <m/>
    <s v="user_FdWFezbLzkYQcGsBUsjZO25nr2poK2nRbqV47Rs5Kfm"/>
    <s v="Prateek Wadhwa"/>
    <m/>
    <m/>
    <m/>
    <s v="Inbound"/>
    <s v="Inbound via website"/>
    <m/>
    <s v="Employee Count 100"/>
    <m/>
    <m/>
    <m/>
    <s v="2022-04-08 11:49:53.497000+00:00"/>
    <s v="2022-08-17 02:26:45.152000+00:00"/>
    <s v="WC"/>
  </r>
  <r>
    <s v="Vrushali Kummar"/>
    <n v="5000000"/>
    <s v="INR"/>
    <n v="0"/>
    <s v="7/15/22"/>
    <s v="Sales"/>
    <s v="stat_kcR4fZg7TU7jjk1jAVua3qGLRS4J5uFayEjK5j02wtv"/>
    <s v="Unqualified"/>
    <n v="0"/>
    <s v="OpportunityStatusType.Lost"/>
    <m/>
    <x v="1"/>
    <s v="Company has put the policy on hold and are not looking at renewing this year"/>
    <s v="lead_HBW9nQiHYdjt242bjzRxhtS16i060qadioQW6v3yt1A"/>
    <s v="Nilons (Fresh)"/>
    <s v="Bhairavi Jog"/>
    <s v="user_TZzywQwym26DjuswO479pxRhNKX152z8X1haCx2vcst"/>
    <s v="Vrushali Kummar"/>
    <s v="2021-12-23 05:10:16.271000+00:00"/>
    <s v="2022-07-08 11:59:04.792000+00:00"/>
    <m/>
    <s v="Pune"/>
    <m/>
    <m/>
    <m/>
    <n v="2700"/>
    <m/>
    <m/>
    <m/>
    <m/>
    <m/>
    <m/>
    <m/>
    <m/>
    <m/>
    <m/>
    <m/>
    <s v="Food &amp; Beverages"/>
    <m/>
    <m/>
    <m/>
    <m/>
    <m/>
    <m/>
    <m/>
    <m/>
    <m/>
    <m/>
    <m/>
    <m/>
    <s v="Yogesh Paigude"/>
    <m/>
    <s v="user_228eUmsdKIb9OItgmiDq1zD4aPZ1eqiapbaLAGeBf8g"/>
    <s v="Bhairavi Jog"/>
    <m/>
    <m/>
    <s v="April"/>
    <s v="Gated Content"/>
    <s v="Lusha"/>
    <m/>
    <s v="Downloaded the guide: Employee Wellness Handbook"/>
    <m/>
    <m/>
    <m/>
    <s v="2021-07-23 07:34:38.193000+00:00"/>
    <s v="2022-09-30 09:18:10.919000+00:00"/>
    <m/>
  </r>
  <r>
    <s v="Tejas Kulkarni"/>
    <n v="53300"/>
    <s v="INR"/>
    <n v="100"/>
    <d v="2022-08-07T00:00:00"/>
    <s v="Sales"/>
    <s v="stat_OZRiD1474QRJIpvnjHCZfiIvKcVD6mIKSSTzg8SwDVx"/>
    <s v="Won- Payment Completed"/>
    <n v="1"/>
    <s v="OpportunityStatusType.Won"/>
    <s v="cont_fUGU6ZEjZk71UdrOvVEnTFT26IAGBzsYJX2eldjZcba"/>
    <x v="608"/>
    <m/>
    <s v="lead_8ooq4bre6KK38yWOdwNcmQJRWFIMjFSunvPAmVJODzt"/>
    <s v="Nimbus Pipes"/>
    <s v="Prateek Wadhwa"/>
    <s v="user_kbtBHYtBjVDNyI72HTF6C1SCvC7yVBiA6OrBOy3t96U"/>
    <s v="Tejas Kulkarni"/>
    <s v="2022-04-20 10:55:22.661000+00:00"/>
    <s v="2022-07-08 11:29:53.534000+00:00"/>
    <m/>
    <s v="Jaipur"/>
    <m/>
    <s v="2022-04-08 11:47:05+00:00"/>
    <m/>
    <n v="160"/>
    <m/>
    <m/>
    <m/>
    <m/>
    <m/>
    <m/>
    <m/>
    <s v="ORGANIC_SEARCH"/>
    <m/>
    <m/>
    <m/>
    <s v="Manufacturing"/>
    <m/>
    <m/>
    <m/>
    <m/>
    <m/>
    <m/>
    <m/>
    <m/>
    <m/>
    <m/>
    <m/>
    <m/>
    <m/>
    <m/>
    <s v="user_FdWFezbLzkYQcGsBUsjZO25nr2poK2nRbqV47Rs5Kfm"/>
    <s v="Prateek Wadhwa"/>
    <m/>
    <m/>
    <m/>
    <s v="Inbound"/>
    <s v="Inbound via website"/>
    <m/>
    <s v="Employee Count 100"/>
    <m/>
    <m/>
    <m/>
    <s v="2022-04-08 11:49:53.497000+00:00"/>
    <s v="2022-08-17 02:26:45.152000+00:00"/>
    <s v="WC"/>
  </r>
  <r>
    <s v="Tejas Kulkarni"/>
    <n v="74400"/>
    <s v="INR"/>
    <n v="100"/>
    <d v="2022-08-07T00:00:00"/>
    <s v="Sales"/>
    <s v="stat_OZRiD1474QRJIpvnjHCZfiIvKcVD6mIKSSTzg8SwDVx"/>
    <s v="Won- Payment Completed"/>
    <n v="1"/>
    <s v="OpportunityStatusType.Won"/>
    <s v="cont_OTPGRkIjd28sD7PBACSbTSe3XUzVpw9cIj6BITSKlUP"/>
    <x v="607"/>
    <m/>
    <s v="lead_8ooq4bre6KK38yWOdwNcmQJRWFIMjFSunvPAmVJODzt"/>
    <s v="Nimbus Pipes"/>
    <s v="Prateek Wadhwa"/>
    <s v="user_kbtBHYtBjVDNyI72HTF6C1SCvC7yVBiA6OrBOy3t96U"/>
    <s v="Tejas Kulkarni"/>
    <s v="2022-04-20 10:43:47.083000+00:00"/>
    <s v="2022-07-08 11:29:35.625000+00:00"/>
    <m/>
    <s v="Jaipur"/>
    <m/>
    <s v="2022-04-08 11:47:05+00:00"/>
    <m/>
    <n v="160"/>
    <m/>
    <m/>
    <m/>
    <m/>
    <m/>
    <m/>
    <m/>
    <s v="ORGANIC_SEARCH"/>
    <m/>
    <m/>
    <m/>
    <s v="Manufacturing"/>
    <m/>
    <m/>
    <m/>
    <m/>
    <m/>
    <m/>
    <m/>
    <m/>
    <m/>
    <m/>
    <m/>
    <m/>
    <m/>
    <m/>
    <s v="user_FdWFezbLzkYQcGsBUsjZO25nr2poK2nRbqV47Rs5Kfm"/>
    <s v="Prateek Wadhwa"/>
    <m/>
    <m/>
    <m/>
    <s v="Inbound"/>
    <s v="Inbound via website"/>
    <m/>
    <s v="Employee Count 100"/>
    <m/>
    <m/>
    <m/>
    <s v="2022-04-08 11:49:53.497000+00:00"/>
    <s v="2022-08-17 02:26:45.152000+00:00"/>
    <s v="GPA"/>
  </r>
  <r>
    <s v="Tejas Kulkarni"/>
    <n v="313516"/>
    <s v="INR"/>
    <n v="100"/>
    <d v="2022-08-07T00:00:00"/>
    <s v="Sales"/>
    <s v="stat_OZRiD1474QRJIpvnjHCZfiIvKcVD6mIKSSTzg8SwDVx"/>
    <s v="Won- Payment Completed"/>
    <n v="1"/>
    <s v="OpportunityStatusType.Won"/>
    <s v="cont_OTPGRkIjd28sD7PBACSbTSe3XUzVpw9cIj6BITSKlUP"/>
    <x v="607"/>
    <m/>
    <s v="lead_8ooq4bre6KK38yWOdwNcmQJRWFIMjFSunvPAmVJODzt"/>
    <s v="Nimbus Pipes"/>
    <s v="Prateek Wadhwa"/>
    <s v="user_kbtBHYtBjVDNyI72HTF6C1SCvC7yVBiA6OrBOy3t96U"/>
    <s v="Tejas Kulkarni"/>
    <s v="2022-04-20 10:33:12.530000+00:00"/>
    <s v="2022-07-08 11:29:21.299000+00:00"/>
    <m/>
    <s v="Jaipur"/>
    <m/>
    <s v="2022-04-08 11:47:05+00:00"/>
    <m/>
    <n v="160"/>
    <m/>
    <m/>
    <m/>
    <m/>
    <m/>
    <m/>
    <m/>
    <s v="ORGANIC_SEARCH"/>
    <m/>
    <m/>
    <m/>
    <s v="Manufacturing"/>
    <m/>
    <m/>
    <m/>
    <m/>
    <m/>
    <m/>
    <m/>
    <m/>
    <m/>
    <m/>
    <m/>
    <m/>
    <m/>
    <m/>
    <s v="user_FdWFezbLzkYQcGsBUsjZO25nr2poK2nRbqV47Rs5Kfm"/>
    <s v="Prateek Wadhwa"/>
    <m/>
    <m/>
    <m/>
    <s v="Inbound"/>
    <s v="Inbound via website"/>
    <m/>
    <s v="Employee Count 100"/>
    <m/>
    <m/>
    <m/>
    <s v="2022-04-08 11:49:53.497000+00:00"/>
    <s v="2022-08-17 02:26:45.152000+00:00"/>
    <s v="GMC"/>
  </r>
  <r>
    <s v="Tejas Kulkarni"/>
    <n v="200000"/>
    <s v="INR"/>
    <n v="50"/>
    <s v="9/30/22"/>
    <s v="Sales"/>
    <s v="stat_Bh0lNV2usJkCLD6fjWneAqpmASEbmvomDaal7U02FV1"/>
    <s v="Demo Scheduled"/>
    <n v="0"/>
    <s v="OpportunityStatusType.Active"/>
    <m/>
    <x v="1"/>
    <m/>
    <s v="lead_Z5C0PC5V6Se3tv0dbF8sAm1ePlWYfRNdGs8bc4XXdtR"/>
    <s v="PurpleTutor"/>
    <s v="Kanchan Kothari"/>
    <s v="user_1komhF31jxFbJLZLStQ90SscOCIJbC30nqRiun56hqB"/>
    <s v="Kanchan Kothari"/>
    <s v="2022-06-03 07:29:43.248000+00:00"/>
    <s v="2022-07-08 10:52:39.505000+00:00"/>
    <m/>
    <s v="Mumbai"/>
    <m/>
    <m/>
    <m/>
    <n v="75"/>
    <m/>
    <m/>
    <m/>
    <m/>
    <m/>
    <m/>
    <m/>
    <m/>
    <m/>
    <m/>
    <m/>
    <s v="Education"/>
    <m/>
    <m/>
    <m/>
    <m/>
    <m/>
    <m/>
    <m/>
    <m/>
    <m/>
    <m/>
    <m/>
    <m/>
    <s v="Deepak Yadav"/>
    <m/>
    <s v="user_cuWn1aL1OYLr4Jn6i7zouGfa4efY8ya7QxeZnqSq8e5"/>
    <s v="Saurabh Yewale"/>
    <m/>
    <m/>
    <m/>
    <s v="Gated Content"/>
    <m/>
    <m/>
    <s v="Employee Engagement Handbook"/>
    <m/>
    <m/>
    <m/>
    <s v="2022-03-28 07:03:11.076000+00:00"/>
    <s v="2022-09-14 11:40:21.651000+00:00"/>
    <m/>
  </r>
  <r>
    <s v="Aditya Binani"/>
    <n v="100000"/>
    <s v="INR"/>
    <n v="0"/>
    <s v="7/15/22"/>
    <s v="Sales"/>
    <s v="stat_kcR4fZg7TU7jjk1jAVua3qGLRS4J5uFayEjK5j02wtv"/>
    <s v="Unqualified"/>
    <n v="0"/>
    <s v="OpportunityStatusType.Lost"/>
    <m/>
    <x v="1"/>
    <s v="Parental Fresh"/>
    <s v="lead_MTKTIzYT4LOKEgUPmIOmrYQ2Kt3bmt8Ay3x7ES13pLM"/>
    <s v="Toyota Lakozy"/>
    <s v="Aditya Binani"/>
    <s v="user_g5Yw4Z4XnIbmcGhJO80vdtFdd5ElcDlgYO3q8l82ODn"/>
    <s v="Aditya Binani"/>
    <s v="2022-04-27 11:27:27.367000+00:00"/>
    <s v="2022-07-08 10:35:33.241000+00:00"/>
    <m/>
    <s v="Mumbai"/>
    <m/>
    <m/>
    <m/>
    <n v="52"/>
    <m/>
    <m/>
    <m/>
    <m/>
    <m/>
    <m/>
    <m/>
    <m/>
    <m/>
    <m/>
    <m/>
    <s v="Automotive"/>
    <m/>
    <m/>
    <m/>
    <m/>
    <m/>
    <m/>
    <m/>
    <m/>
    <m/>
    <m/>
    <m/>
    <m/>
    <s v="Deepak Yadav"/>
    <m/>
    <s v="user_g5Yw4Z4XnIbmcGhJO80vdtFdd5ElcDlgYO3q8l82ODn"/>
    <s v="Aditya Binani"/>
    <m/>
    <m/>
    <s v="July; June"/>
    <s v="Cold Call"/>
    <m/>
    <m/>
    <m/>
    <m/>
    <m/>
    <m/>
    <s v="2021-08-05 07:12:50.724000+00:00"/>
    <s v="2022-09-21 11:14:25.894000+00:00"/>
    <m/>
  </r>
  <r>
    <s v="Tejas Kulkarni"/>
    <n v="325000"/>
    <s v="INR"/>
    <n v="50"/>
    <s v="8/31/22"/>
    <s v="Sales"/>
    <s v="stat_Bh0lNV2usJkCLD6fjWneAqpmASEbmvomDaal7U02FV1"/>
    <s v="Demo Scheduled"/>
    <n v="0"/>
    <s v="OpportunityStatusType.Active"/>
    <m/>
    <x v="1"/>
    <m/>
    <s v="lead_aE6Eev0Wp6TvEhpHSipi7co1ywI6nD2XMYOTQM9DceQ"/>
    <s v="ELECTRONIC AND ENGINEERING SERVICES PRIVATE LIMITED"/>
    <s v="Kanchan Kothari"/>
    <s v="user_1komhF31jxFbJLZLStQ90SscOCIJbC30nqRiun56hqB"/>
    <s v="Kanchan Kothari"/>
    <s v="2022-06-02 11:18:20.213000+00:00"/>
    <s v="2022-07-08 10:50:14.409000+00:00"/>
    <m/>
    <s v="Mumbai"/>
    <m/>
    <m/>
    <m/>
    <n v="50"/>
    <m/>
    <m/>
    <m/>
    <m/>
    <m/>
    <m/>
    <m/>
    <m/>
    <m/>
    <m/>
    <m/>
    <s v="Consumer Goods &amp; Electronics"/>
    <m/>
    <m/>
    <m/>
    <m/>
    <m/>
    <m/>
    <m/>
    <m/>
    <m/>
    <m/>
    <m/>
    <m/>
    <s v="Jitin Gopi"/>
    <m/>
    <s v="user_cuWn1aL1OYLr4Jn6i7zouGfa4efY8ya7QxeZnqSq8e5"/>
    <s v="Saurabh Yewale"/>
    <m/>
    <m/>
    <m/>
    <s v="Cold Call"/>
    <m/>
    <m/>
    <m/>
    <m/>
    <m/>
    <m/>
    <s v="2022-04-03 18:13:56.448000+00:00"/>
    <s v="2022-09-14 11:39:39.326000+00:00"/>
    <m/>
  </r>
  <r>
    <s v="Navin Panjwani"/>
    <n v="450000"/>
    <s v="INR"/>
    <n v="0"/>
    <d v="2022-08-07T00:00:00"/>
    <s v="Sales"/>
    <s v="stat_1hn9nRJaLbI53NxPuSQgo90kRpbpKsFlwN4oEGNUTdO"/>
    <s v="Lost"/>
    <n v="0"/>
    <s v="OpportunityStatusType.Lost"/>
    <s v="cont_wlpGftnx2HV5oya2pv586tnwnN9iIffykG6Z4IxVfdc"/>
    <x v="609"/>
    <m/>
    <s v="lead_8Er5LmhEDOVLzuhc9mB0G1TBSdOqT1BafXK845X4OCo"/>
    <s v="CODILAR TECHNOLOGIES PRIVATE LIMITED"/>
    <s v="Nikhil Ahuja"/>
    <s v="user_sREdxbAJihL2Zbgic7tyQ6Rc4Mny7HnD1RNGhA9DDYh"/>
    <s v="Prajakta Sahastrabudhe"/>
    <s v="2022-06-15 08:44:33.829000+00:00"/>
    <s v="2022-07-08 10:08:36.901000+00:00"/>
    <m/>
    <s v="Bangalore"/>
    <m/>
    <m/>
    <m/>
    <n v="193"/>
    <m/>
    <m/>
    <m/>
    <m/>
    <m/>
    <m/>
    <m/>
    <m/>
    <m/>
    <m/>
    <m/>
    <s v="IT Services &amp; IT Consulting"/>
    <m/>
    <m/>
    <m/>
    <m/>
    <m/>
    <m/>
    <m/>
    <m/>
    <m/>
    <m/>
    <m/>
    <m/>
    <s v="Jitin Gopi"/>
    <m/>
    <s v="user_A8KOTZADnUtEQOLt4nSLAmteNStuGh80js75RYjrXVt"/>
    <s v="Sarvesh Pawar"/>
    <m/>
    <m/>
    <s v="July"/>
    <s v="Gated Content"/>
    <s v="Lusha"/>
    <m/>
    <s v="Glengarry"/>
    <m/>
    <m/>
    <m/>
    <s v="2022-02-06 08:47:16.447000+00:00"/>
    <s v="2022-09-13 13:29:50.238000+00:00"/>
    <s v="GMC"/>
  </r>
  <r>
    <s v="Naveen Kumar"/>
    <n v="40000000"/>
    <s v="INR"/>
    <n v="0"/>
    <d v="2022-04-07T00:00:00"/>
    <s v="Sales"/>
    <s v="stat_1hn9nRJaLbI53NxPuSQgo90kRpbpKsFlwN4oEGNUTdO"/>
    <s v="Lost"/>
    <n v="0"/>
    <s v="OpportunityStatusType.Lost"/>
    <s v="cont_KT3nYHTomagNWdW4NWkSjO0x7DraRzi6JZ2yV0nQlyK"/>
    <x v="610"/>
    <s v="meeting _ 31st May"/>
    <s v="lead_YFSKWSWK9LYUTTaycHnxlk7QEPQq1IXb9Y621u9wuB6"/>
    <s v="Aquity Solutions India Pvt. Ltd."/>
    <s v="Kanchan Kothari"/>
    <s v="user_N52PP2uP2VZc2gm0nhh6CNFSif4n85g1cdxoNFd9ct0"/>
    <s v="Naveen Kumar"/>
    <s v="2022-05-13 11:08:36.655000+00:00"/>
    <s v="2022-07-08 10:26:50.183000+00:00"/>
    <m/>
    <s v="Mumbai"/>
    <m/>
    <m/>
    <m/>
    <n v="3400"/>
    <m/>
    <m/>
    <m/>
    <m/>
    <m/>
    <m/>
    <m/>
    <m/>
    <m/>
    <m/>
    <m/>
    <s v="Others"/>
    <s v="New India"/>
    <m/>
    <m/>
    <m/>
    <m/>
    <m/>
    <m/>
    <m/>
    <m/>
    <m/>
    <m/>
    <m/>
    <s v="Mrunmay Jalgaonkar"/>
    <m/>
    <s v="user_FdWFezbLzkYQcGsBUsjZO25nr2poK2nRbqV47Rs5Kfm"/>
    <s v="Prateek Wadhwa"/>
    <m/>
    <m/>
    <s v="July"/>
    <s v="Cold Call"/>
    <m/>
    <m/>
    <m/>
    <m/>
    <m/>
    <m/>
    <s v="2022-04-25 19:08:33.634000+00:00"/>
    <s v="2022-10-20 10:14:50.449000+00:00"/>
    <s v="GMC"/>
  </r>
  <r>
    <s v="Anshum Naithani"/>
    <n v="1000000"/>
    <s v="INR"/>
    <n v="0"/>
    <s v="7/30/22"/>
    <s v="Sales"/>
    <s v="stat_kcR4fZg7TU7jjk1jAVua3qGLRS4J5uFayEjK5j02wtv"/>
    <s v="Unqualified"/>
    <n v="0"/>
    <s v="OpportunityStatusType.Lost"/>
    <s v="cont_2iG3gYucH6mngEGESOBiJPnF1YaH5WmWxG11rxfeXpQ"/>
    <x v="611"/>
    <s v="In-house broker"/>
    <s v="lead_jSE8ZB8tQQRo9an8wRBfE06BhbySSLxh62lsnPoZIR3"/>
    <s v="IRB Infrastructure"/>
    <s v="Mayur Gadiyar"/>
    <s v="user_lccnw70UrYzjPcbxrA5N9qp8LF1vx6aP08yPEdeU06P"/>
    <s v="Vikas Gupta"/>
    <s v="2022-05-16 10:55:20.504000+00:00"/>
    <s v="2022-07-08 09:50:33.748000+00:00"/>
    <m/>
    <s v="Mumbai"/>
    <m/>
    <m/>
    <m/>
    <n v="1023"/>
    <m/>
    <m/>
    <m/>
    <m/>
    <m/>
    <m/>
    <m/>
    <m/>
    <m/>
    <m/>
    <m/>
    <s v="Construction &amp; Real Estate"/>
    <m/>
    <m/>
    <m/>
    <m/>
    <m/>
    <m/>
    <m/>
    <m/>
    <m/>
    <m/>
    <m/>
    <m/>
    <m/>
    <m/>
    <s v="user_tg4md7hMeDB7vzCH1Tg5t2EgpRANab8Kmif9bBN5ohq"/>
    <s v="Talha Shaikh"/>
    <m/>
    <m/>
    <s v="July"/>
    <s v="Cold Call"/>
    <m/>
    <m/>
    <m/>
    <m/>
    <m/>
    <m/>
    <s v="2021-11-09 06:32:09.097000+00:00"/>
    <s v="2022-10-13 07:38:25.132000+00:00"/>
    <m/>
  </r>
  <r>
    <s v="Sameer Iftekhari"/>
    <n v="1500000"/>
    <s v="INR"/>
    <n v="0"/>
    <d v="2022-01-07T00:00:00"/>
    <s v="Sales"/>
    <s v="stat_1hn9nRJaLbI53NxPuSQgo90kRpbpKsFlwN4oEGNUTdO"/>
    <s v="Lost"/>
    <n v="0"/>
    <s v="OpportunityStatusType.Lost"/>
    <m/>
    <x v="1"/>
    <s v="GPA(Renewal)"/>
    <s v="lead_Fl2c9tUEhc02EDOSpqWY7pTDe7VneJk5TrTvXsV5til"/>
    <s v="Neudesic"/>
    <s v="Bhairavi Jog"/>
    <s v="user_ld5YgHNj2pvuncdfHoHOwdXz2NpUhXpbkNchGaPKUXG"/>
    <s v="Sameer Iftekhari"/>
    <s v="2022-06-06 02:49:06.280000+00:00"/>
    <s v="2022-07-08 06:33:57.981000+00:00"/>
    <m/>
    <s v="Hyderabad"/>
    <m/>
    <m/>
    <m/>
    <n v="1000"/>
    <m/>
    <m/>
    <m/>
    <m/>
    <m/>
    <m/>
    <m/>
    <m/>
    <m/>
    <m/>
    <m/>
    <s v="IT Services &amp; IT Consulting"/>
    <m/>
    <m/>
    <m/>
    <m/>
    <m/>
    <m/>
    <m/>
    <m/>
    <m/>
    <m/>
    <m/>
    <m/>
    <s v="Deepak Yadav"/>
    <m/>
    <s v="user_228eUmsdKIb9OItgmiDq1zD4aPZ1eqiapbaLAGeBf8g"/>
    <s v="Bhairavi Jog"/>
    <m/>
    <m/>
    <s v="July"/>
    <s v="Cold Call"/>
    <m/>
    <m/>
    <m/>
    <m/>
    <m/>
    <m/>
    <s v="2022-01-31 05:10:24.371000+00:00"/>
    <s v="2022-10-13 07:36:18.289000+00:00"/>
    <s v="GPA"/>
  </r>
  <r>
    <s v="siddharth tongay"/>
    <n v="1500000"/>
    <s v="INR"/>
    <n v="0"/>
    <s v="7/31/22"/>
    <s v="Sales"/>
    <s v="stat_kcR4fZg7TU7jjk1jAVua3qGLRS4J5uFayEjK5j02wtv"/>
    <s v="Unqualified"/>
    <n v="0"/>
    <s v="OpportunityStatusType.Lost"/>
    <m/>
    <x v="1"/>
    <m/>
    <s v="lead_Z5NqlC0BKaaKxO5ZZyauSVyAwhvADEGZAsUqud9pWCG"/>
    <s v="SASMOS HET Technologies Limited"/>
    <s v="Kanchan Kothari"/>
    <s v="user_1komhF31jxFbJLZLStQ90SscOCIJbC30nqRiun56hqB"/>
    <s v="Kanchan Kothari"/>
    <s v="2022-05-19 09:29:36.433000+00:00"/>
    <s v="2022-07-08 07:37:39.353000+00:00"/>
    <m/>
    <s v="Bangalore"/>
    <m/>
    <m/>
    <m/>
    <n v="402"/>
    <m/>
    <m/>
    <m/>
    <m/>
    <m/>
    <m/>
    <m/>
    <s v="PAID_SOCIAL"/>
    <m/>
    <m/>
    <m/>
    <s v="Manufacturing"/>
    <s v="New India"/>
    <m/>
    <m/>
    <m/>
    <m/>
    <m/>
    <m/>
    <m/>
    <m/>
    <m/>
    <m/>
    <m/>
    <s v="Mrunmay Jalgaonkar"/>
    <m/>
    <s v="user_FdWFezbLzkYQcGsBUsjZO25nr2poK2nRbqV47Rs5Kfm"/>
    <s v="Prateek Wadhwa"/>
    <m/>
    <m/>
    <s v="July"/>
    <s v="Cold Call; Gated Content"/>
    <m/>
    <m/>
    <s v="Essential HR Policies"/>
    <m/>
    <m/>
    <m/>
    <s v="2022-05-10 05:01:06.495000+00:00"/>
    <s v="2022-09-19 11:09:26.913000+00:00"/>
    <m/>
  </r>
  <r>
    <s v="Sameer Iftekhari"/>
    <n v="1500000"/>
    <s v="INR"/>
    <n v="0"/>
    <d v="2022-01-07T00:00:00"/>
    <s v="Sales"/>
    <s v="stat_1hn9nRJaLbI53NxPuSQgo90kRpbpKsFlwN4oEGNUTdO"/>
    <s v="Lost"/>
    <n v="0"/>
    <s v="OpportunityStatusType.Lost"/>
    <m/>
    <x v="1"/>
    <s v="GTL"/>
    <s v="lead_Fl2c9tUEhc02EDOSpqWY7pTDe7VneJk5TrTvXsV5til"/>
    <s v="Neudesic"/>
    <s v="Bhairavi Jog"/>
    <s v="user_ld5YgHNj2pvuncdfHoHOwdXz2NpUhXpbkNchGaPKUXG"/>
    <s v="Sameer Iftekhari"/>
    <s v="2022-06-06 02:50:40.470000+00:00"/>
    <s v="2022-07-08 06:34:18.275000+00:00"/>
    <m/>
    <s v="Hyderabad"/>
    <m/>
    <m/>
    <m/>
    <n v="1000"/>
    <m/>
    <m/>
    <m/>
    <m/>
    <m/>
    <m/>
    <m/>
    <m/>
    <m/>
    <m/>
    <m/>
    <s v="IT Services &amp; IT Consulting"/>
    <m/>
    <m/>
    <m/>
    <m/>
    <m/>
    <m/>
    <m/>
    <m/>
    <m/>
    <m/>
    <m/>
    <m/>
    <s v="Deepak Yadav"/>
    <m/>
    <s v="user_228eUmsdKIb9OItgmiDq1zD4aPZ1eqiapbaLAGeBf8g"/>
    <s v="Bhairavi Jog"/>
    <m/>
    <m/>
    <s v="July"/>
    <s v="Cold Call"/>
    <m/>
    <m/>
    <m/>
    <m/>
    <m/>
    <m/>
    <s v="2022-01-31 05:10:24.371000+00:00"/>
    <s v="2022-10-13 07:36:18.289000+00:00"/>
    <s v="GTL"/>
  </r>
  <r>
    <s v="Shreenath Bhat"/>
    <n v="200000"/>
    <s v="INR"/>
    <n v="0"/>
    <d v="2022-08-07T00:00:00"/>
    <s v="Sales"/>
    <s v="stat_kcR4fZg7TU7jjk1jAVua3qGLRS4J5uFayEjK5j02wtv"/>
    <s v="Unqualified"/>
    <n v="0"/>
    <s v="OpportunityStatusType.Lost"/>
    <s v="cont_pTaC3X7yfd9wE6XkRw62On0mybX5P8qgQ7rxbwfemY8"/>
    <x v="612"/>
    <s v="GPA - Renewal"/>
    <s v="lead_722XeSQwWZ4mYtZxmuEyF5HjvM4mSGJjQhEGDsyxIy1"/>
    <s v="Alp Consulting"/>
    <s v="Shreenath Bhat"/>
    <s v="user_vMd4rmcrSbjykdyL2J7rrYn84SWdcNc5FKligrmItPw"/>
    <s v="Shreenath Bhat"/>
    <s v="2022-07-05 05:42:54.789000+00:00"/>
    <s v="2022-07-08 04:06:18.851000+00:00"/>
    <m/>
    <s v="Bangalore"/>
    <m/>
    <m/>
    <m/>
    <n v="922"/>
    <m/>
    <m/>
    <m/>
    <m/>
    <m/>
    <m/>
    <m/>
    <s v="PAID_SOCIAL"/>
    <m/>
    <m/>
    <m/>
    <s v="HR / Staffing / Recruitment; Professional Services"/>
    <m/>
    <m/>
    <m/>
    <m/>
    <m/>
    <m/>
    <m/>
    <m/>
    <m/>
    <m/>
    <m/>
    <m/>
    <m/>
    <m/>
    <s v="user_vMd4rmcrSbjykdyL2J7rrYn84SWdcNc5FKligrmItPw"/>
    <s v="Shreenath Bhat"/>
    <m/>
    <m/>
    <s v="July"/>
    <s v="Cold Call"/>
    <m/>
    <m/>
    <s v="Lead Magnet Lead"/>
    <m/>
    <m/>
    <m/>
    <s v="2021-09-02 05:12:07.530000+00:00"/>
    <s v="2022-08-08 12:13:51.436000+00:00"/>
    <s v="GPA"/>
  </r>
  <r>
    <s v="Anshum Naithani"/>
    <n v="1449999"/>
    <s v="INR"/>
    <n v="100"/>
    <d v="2022-08-07T00:00:00"/>
    <s v="Sales"/>
    <s v="stat_OZRiD1474QRJIpvnjHCZfiIvKcVD6mIKSSTzg8SwDVx"/>
    <s v="Won- Payment Completed"/>
    <n v="1"/>
    <s v="OpportunityStatusType.Won"/>
    <s v="cont_skGGhC1L6t5CtR72y5QI3x8uUZkWhWaYPzKlrf3HfeL"/>
    <x v="604"/>
    <s v="GMC - renewal"/>
    <s v="lead_WBx64OtKevZ2SPEV04BLqTQCL6L8yTabDcfSRhN3clT"/>
    <s v="Montran"/>
    <s v="Shreenath Bhat"/>
    <s v="user_GL8PBiV4pvzsQLVHSdZLeMQAQcGjCvLkffg486DHfZJ"/>
    <s v="Anshum Naithani"/>
    <s v="2022-06-09 10:02:43.132000+00:00"/>
    <s v="2022-07-08 05:57:40.317000+00:00"/>
    <m/>
    <s v="Mumbai"/>
    <m/>
    <m/>
    <m/>
    <n v="205"/>
    <m/>
    <m/>
    <m/>
    <m/>
    <m/>
    <m/>
    <m/>
    <m/>
    <m/>
    <m/>
    <m/>
    <s v="IT Services &amp; IT Consulting"/>
    <m/>
    <m/>
    <m/>
    <m/>
    <m/>
    <m/>
    <m/>
    <m/>
    <m/>
    <m/>
    <m/>
    <m/>
    <s v="Aniket Vahile"/>
    <m/>
    <s v="user_vMd4rmcrSbjykdyL2J7rrYn84SWdcNc5FKligrmItPw"/>
    <s v="Shreenath Bhat"/>
    <s v="Sumit Dolas"/>
    <m/>
    <s v="July"/>
    <s v="Cold Call"/>
    <m/>
    <m/>
    <m/>
    <m/>
    <m/>
    <m/>
    <s v="2022-05-23 07:04:14.741000+00:00"/>
    <s v="2022-09-04 10:15:44.816000+00:00"/>
    <s v="GMC"/>
  </r>
  <r>
    <s v="Vrushali Kummar"/>
    <n v="600000"/>
    <s v="INR"/>
    <n v="0"/>
    <d v="2022-08-07T00:00:00"/>
    <s v="Sales"/>
    <s v="stat_1hn9nRJaLbI53NxPuSQgo90kRpbpKsFlwN4oEGNUTdO"/>
    <s v="Lost"/>
    <n v="0"/>
    <s v="OpportunityStatusType.Lost"/>
    <s v="cont_IX1dIMKVgLYGgG6cG5rJIUmQA5V77qhWUB5KyoULXLM"/>
    <x v="613"/>
    <s v="No quotes"/>
    <s v="lead_ITfVJhLT01WIlqwZ1q92MOj5dUDa8bw4xLvHhFrRoQq"/>
    <s v="Mahindra International School"/>
    <s v="Sarvesh Pawar"/>
    <s v="user_TZzywQwym26DjuswO479pxRhNKX152z8X1haCx2vcst"/>
    <s v="Vrushali Kummar"/>
    <s v="2022-06-15 10:16:35.494000+00:00"/>
    <s v="2022-07-08 05:20:49.849000+00:00"/>
    <m/>
    <s v="Pune"/>
    <m/>
    <m/>
    <m/>
    <n v="100"/>
    <m/>
    <m/>
    <m/>
    <m/>
    <m/>
    <m/>
    <m/>
    <m/>
    <m/>
    <m/>
    <m/>
    <s v="Education"/>
    <m/>
    <m/>
    <m/>
    <m/>
    <m/>
    <m/>
    <m/>
    <m/>
    <m/>
    <m/>
    <m/>
    <m/>
    <s v="Yogesh Paigude"/>
    <m/>
    <s v="user_A8KOTZADnUtEQOLt4nSLAmteNStuGh80js75RYjrXVt"/>
    <s v="Sarvesh Pawar"/>
    <m/>
    <m/>
    <s v="July; March; October"/>
    <s v="Cold Call"/>
    <m/>
    <m/>
    <m/>
    <m/>
    <m/>
    <m/>
    <s v="2022-06-15 10:02:49.023000+00:00"/>
    <s v="2022-10-20 11:42:17.076000+00:00"/>
    <s v="GMC"/>
  </r>
  <r>
    <s v="Aditya Binani"/>
    <n v="2500000"/>
    <s v="INR"/>
    <n v="0"/>
    <d v="2022-02-08T00:00:00"/>
    <s v="Sales"/>
    <s v="stat_kcR4fZg7TU7jjk1jAVua3qGLRS4J5uFayEjK5j02wtv"/>
    <s v="Unqualified"/>
    <n v="0"/>
    <s v="OpportunityStatusType.Lost"/>
    <m/>
    <x v="1"/>
    <s v="Parental - Closing with Marsh only this year"/>
    <s v="lead_qZ8bqByBNeK4iQsUlrMIX71V09O6RihXx4gdgaPVsS2"/>
    <s v="DHL Express"/>
    <s v="Aditya Binani"/>
    <s v="user_g5Yw4Z4XnIbmcGhJO80vdtFdd5ElcDlgYO3q8l82ODn"/>
    <s v="Aditya Binani"/>
    <s v="2022-05-23 12:10:06.680000+00:00"/>
    <s v="2022-07-07 16:19:11.187000+00:00"/>
    <m/>
    <s v="Mumbai"/>
    <m/>
    <m/>
    <m/>
    <n v="768"/>
    <m/>
    <m/>
    <m/>
    <m/>
    <m/>
    <m/>
    <m/>
    <m/>
    <m/>
    <m/>
    <m/>
    <s v="Transportation &amp; Logistics"/>
    <m/>
    <m/>
    <m/>
    <m/>
    <m/>
    <m/>
    <m/>
    <m/>
    <m/>
    <m/>
    <m/>
    <m/>
    <s v="Aniket Vahile; Mrunmay Jalgaonkar"/>
    <m/>
    <s v="user_g5Yw4Z4XnIbmcGhJO80vdtFdd5ElcDlgYO3q8l82ODn"/>
    <s v="Aditya Binani"/>
    <m/>
    <m/>
    <s v="July"/>
    <s v="Gated Content"/>
    <s v="Naukri.com"/>
    <m/>
    <s v="Employee Engagement Handbook"/>
    <m/>
    <m/>
    <m/>
    <s v="2021-10-26 11:53:26.062000+00:00"/>
    <s v="2022-10-10 03:09:31.828000+00:00"/>
    <m/>
  </r>
  <r>
    <s v="Shreenath Bhat"/>
    <n v="5000000"/>
    <s v="INR"/>
    <n v="0"/>
    <d v="2022-08-07T00:00:00"/>
    <s v="Sales"/>
    <s v="stat_kcR4fZg7TU7jjk1jAVua3qGLRS4J5uFayEjK5j02wtv"/>
    <s v="Unqualified"/>
    <n v="0"/>
    <s v="OpportunityStatusType.Lost"/>
    <s v="cont_pTaC3X7yfd9wE6XkRw62On0mybX5P8qgQ7rxbwfemY8"/>
    <x v="612"/>
    <s v="GMC - Renewal"/>
    <s v="lead_722XeSQwWZ4mYtZxmuEyF5HjvM4mSGJjQhEGDsyxIy1"/>
    <s v="Alp Consulting"/>
    <s v="Shreenath Bhat"/>
    <s v="user_vMd4rmcrSbjykdyL2J7rrYn84SWdcNc5FKligrmItPw"/>
    <s v="Shreenath Bhat"/>
    <s v="2022-07-05 05:42:31.724000+00:00"/>
    <s v="2022-07-08 04:06:05.421000+00:00"/>
    <m/>
    <s v="Bangalore"/>
    <m/>
    <m/>
    <m/>
    <n v="922"/>
    <m/>
    <m/>
    <m/>
    <m/>
    <m/>
    <m/>
    <m/>
    <s v="PAID_SOCIAL"/>
    <m/>
    <m/>
    <m/>
    <s v="HR / Staffing / Recruitment; Professional Services"/>
    <m/>
    <m/>
    <m/>
    <m/>
    <m/>
    <m/>
    <m/>
    <m/>
    <m/>
    <m/>
    <m/>
    <m/>
    <m/>
    <m/>
    <s v="user_vMd4rmcrSbjykdyL2J7rrYn84SWdcNc5FKligrmItPw"/>
    <s v="Shreenath Bhat"/>
    <m/>
    <m/>
    <s v="July"/>
    <s v="Cold Call"/>
    <m/>
    <m/>
    <s v="Lead Magnet Lead"/>
    <m/>
    <m/>
    <m/>
    <s v="2021-09-02 05:12:07.530000+00:00"/>
    <s v="2022-08-08 12:13:51.436000+00:00"/>
    <s v="GMC"/>
  </r>
  <r>
    <s v="Kashif Ahmad"/>
    <n v="1000000"/>
    <s v="INR"/>
    <n v="0"/>
    <d v="2022-10-07T00:00:00"/>
    <s v="Sales"/>
    <s v="stat_kcR4fZg7TU7jjk1jAVua3qGLRS4J5uFayEjK5j02wtv"/>
    <s v="Unqualified"/>
    <n v="0"/>
    <s v="OpportunityStatusType.Lost"/>
    <m/>
    <x v="1"/>
    <s v="GMC (Renewal)"/>
    <s v="lead_Je0DuqgtRm7o2gUC8NryybSmKbVwS5J9x1rZSu4BaHI"/>
    <s v="Am Infoweb"/>
    <s v="Pranav Kenjale"/>
    <s v="user_LKRhV6rhcBe0uL8u70UUGeDjbMupuho4TaiAOCbT7HT"/>
    <s v="Kashif Ahmad"/>
    <s v="2022-06-13 02:56:06.829000+00:00"/>
    <s v="2022-07-07 17:55:33.463000+00:00"/>
    <m/>
    <s v="Pune"/>
    <m/>
    <m/>
    <m/>
    <n v="900"/>
    <m/>
    <m/>
    <m/>
    <m/>
    <m/>
    <m/>
    <m/>
    <s v="PAID_SOCIAL"/>
    <m/>
    <m/>
    <m/>
    <s v="IT Services &amp; IT Consulting"/>
    <m/>
    <m/>
    <m/>
    <m/>
    <m/>
    <m/>
    <m/>
    <m/>
    <m/>
    <m/>
    <m/>
    <m/>
    <s v="Sakshi Soni"/>
    <m/>
    <s v="user_aM3WaaSUQQmaNnsm9l2FQRVWUEr8RN2ZdXzsuQUalQ3"/>
    <s v="Bharti Bankey"/>
    <s v="Anjali Nishu"/>
    <m/>
    <s v="July"/>
    <s v="Gated Content"/>
    <s v="Lusha"/>
    <m/>
    <s v="Employee Engagement Handbook"/>
    <m/>
    <m/>
    <m/>
    <s v="2020-12-14 13:28:55.181000+00:00"/>
    <s v="2022-10-10 07:32:13.913000+00:00"/>
    <m/>
  </r>
  <r>
    <s v="Daya Gowda"/>
    <n v="1500000"/>
    <s v="INR"/>
    <n v="0"/>
    <s v="8/31/22"/>
    <s v="Sales"/>
    <s v="stat_kcR4fZg7TU7jjk1jAVua3qGLRS4J5uFayEjK5j02wtv"/>
    <s v="Unqualified"/>
    <n v="0"/>
    <s v="OpportunityStatusType.Lost"/>
    <s v="cont_GhUWCJRnMCC0vPzOQ4MmquI5y9vIylYz2QJllxYGNn6"/>
    <x v="614"/>
    <s v="GMC - FRESH"/>
    <s v="lead_IKFGc9OqUk9BfhUcfOCyjl1R7tZhU4DQVjsrSi95ksx"/>
    <s v="Kalatmak Spatial Systems Pvt Ltd"/>
    <s v="Daya Gowda"/>
    <s v="user_encRk5bIEFN6ZA11h4WH2AdZTiZpogLSlMIaj0E30SZ"/>
    <s v="Daya Gowda"/>
    <s v="2022-06-21 12:30:51.419000+00:00"/>
    <s v="2022-07-07 12:59:46.807000+00:00"/>
    <m/>
    <s v="Bangalore"/>
    <m/>
    <m/>
    <m/>
    <n v="400"/>
    <m/>
    <m/>
    <m/>
    <m/>
    <m/>
    <m/>
    <m/>
    <m/>
    <m/>
    <m/>
    <m/>
    <s v="Professional Services"/>
    <m/>
    <m/>
    <m/>
    <m/>
    <m/>
    <m/>
    <m/>
    <m/>
    <m/>
    <m/>
    <m/>
    <m/>
    <m/>
    <m/>
    <s v="user_encRk5bIEFN6ZA11h4WH2AdZTiZpogLSlMIaj0E30SZ"/>
    <s v="Daya Gowda"/>
    <m/>
    <m/>
    <m/>
    <s v="Gated Content"/>
    <m/>
    <m/>
    <s v="Employee Engagement Handbook"/>
    <m/>
    <m/>
    <m/>
    <s v="2022-04-28 16:46:55.712000+00:00"/>
    <s v="2022-07-10 06:50:23.300000+00:00"/>
    <m/>
  </r>
  <r>
    <s v="Siddhartha Khatua"/>
    <n v="2500000"/>
    <s v="INR"/>
    <n v="0"/>
    <d v="2022-01-07T00:00:00"/>
    <s v="Sales"/>
    <s v="stat_1hn9nRJaLbI53NxPuSQgo90kRpbpKsFlwN4oEGNUTdO"/>
    <s v="Lost"/>
    <n v="0"/>
    <s v="OpportunityStatusType.Lost"/>
    <m/>
    <x v="1"/>
    <m/>
    <s v="lead_ANHpPRyYHMnOba2m1QvfTgtztSemhMBFVOqhsPSmMC3"/>
    <s v="Petro IT"/>
    <s v="Satyajit Chati"/>
    <s v="user_sREdxbAJihL2Zbgic7tyQ6Rc4Mny7HnD1RNGhA9DDYh"/>
    <s v="Prajakta Sahastrabudhe"/>
    <s v="2022-05-23 11:45:17.301000+00:00"/>
    <s v="2022-07-07 13:13:00.385000+00:00"/>
    <m/>
    <s v="Gurgaon"/>
    <m/>
    <m/>
    <m/>
    <n v="150"/>
    <m/>
    <m/>
    <m/>
    <m/>
    <m/>
    <m/>
    <m/>
    <m/>
    <m/>
    <m/>
    <m/>
    <s v="IT Services &amp; IT Consulting; Transportation &amp; Logistics"/>
    <m/>
    <m/>
    <m/>
    <m/>
    <m/>
    <m/>
    <m/>
    <m/>
    <m/>
    <m/>
    <m/>
    <m/>
    <s v="Rakesh Nade"/>
    <m/>
    <s v="user_5IQTpX6DsnoeoDfxqzqojpVoQLXPh68nhDjLS5ETjYj"/>
    <s v="Satyajit Chati"/>
    <m/>
    <m/>
    <s v="July"/>
    <s v="Cold Call"/>
    <s v="Mr. E"/>
    <m/>
    <s v="Siddhartha Khatua's lead"/>
    <m/>
    <m/>
    <m/>
    <s v="2021-09-10 11:42:08.219000+00:00"/>
    <s v="2022-09-27 04:50:14.040000+00:00"/>
    <m/>
  </r>
  <r>
    <s v="Aditya Binani"/>
    <n v="10000000"/>
    <s v="INR"/>
    <n v="0"/>
    <s v="7/30/22"/>
    <s v="Sales"/>
    <s v="stat_kcR4fZg7TU7jjk1jAVua3qGLRS4J5uFayEjK5j02wtv"/>
    <s v="Unqualified"/>
    <n v="0"/>
    <s v="OpportunityStatusType.Lost"/>
    <m/>
    <x v="1"/>
    <s v="GMC - Closing with Marsh only this year"/>
    <s v="lead_qZ8bqByBNeK4iQsUlrMIX71V09O6RihXx4gdgaPVsS2"/>
    <s v="DHL Express"/>
    <s v="Aditya Binani"/>
    <s v="user_g5Yw4Z4XnIbmcGhJO80vdtFdd5ElcDlgYO3q8l82ODn"/>
    <s v="Aditya Binani"/>
    <s v="2022-05-20 12:28:17.062000+00:00"/>
    <s v="2022-07-07 16:18:53.598000+00:00"/>
    <m/>
    <s v="Mumbai"/>
    <m/>
    <m/>
    <m/>
    <n v="768"/>
    <m/>
    <m/>
    <m/>
    <m/>
    <m/>
    <m/>
    <m/>
    <m/>
    <m/>
    <m/>
    <m/>
    <s v="Transportation &amp; Logistics"/>
    <m/>
    <m/>
    <m/>
    <m/>
    <m/>
    <m/>
    <m/>
    <m/>
    <m/>
    <m/>
    <m/>
    <m/>
    <s v="Aniket Vahile; Mrunmay Jalgaonkar"/>
    <m/>
    <s v="user_g5Yw4Z4XnIbmcGhJO80vdtFdd5ElcDlgYO3q8l82ODn"/>
    <s v="Aditya Binani"/>
    <m/>
    <m/>
    <s v="July"/>
    <s v="Gated Content"/>
    <s v="Naukri.com"/>
    <m/>
    <s v="Employee Engagement Handbook"/>
    <m/>
    <m/>
    <m/>
    <s v="2021-10-26 11:53:26.062000+00:00"/>
    <s v="2022-10-10 03:09:31.828000+00:00"/>
    <m/>
  </r>
  <r>
    <s v="Chetan Kumar"/>
    <n v="3500000"/>
    <s v="INR"/>
    <n v="0"/>
    <s v="7/31/22"/>
    <s v="Sales"/>
    <s v="stat_kcR4fZg7TU7jjk1jAVua3qGLRS4J5uFayEjK5j02wtv"/>
    <s v="Unqualified"/>
    <n v="0"/>
    <s v="OpportunityStatusType.Lost"/>
    <s v="cont_gVN9j2DIDPTfKHOzD0KJH30DfVNQhSwswvjKhS5gWpq"/>
    <x v="615"/>
    <s v="GMC"/>
    <s v="lead_VMdlTWskAFFtoYTIafUJ8XsJwTGqk879oefyxJdj1GN"/>
    <s v="CMI INDUSTRY AUTOMATION PVT LTD (John"/>
    <s v="Mayur Gadiyar"/>
    <s v="user_hAuUqCTCw5r4tCUrswIWPSW7LJ1XIBbttZVmJkxmzGq"/>
    <s v="Chetan Kumar"/>
    <s v="2022-05-24 10:15:30.209000+00:00"/>
    <s v="2022-07-07 10:03:33.175000+00:00"/>
    <m/>
    <s v="Mumbai"/>
    <m/>
    <m/>
    <m/>
    <n v="1030"/>
    <m/>
    <m/>
    <m/>
    <m/>
    <m/>
    <m/>
    <m/>
    <m/>
    <m/>
    <m/>
    <m/>
    <s v="IT Services &amp; IT Consulting"/>
    <m/>
    <m/>
    <m/>
    <m/>
    <m/>
    <m/>
    <m/>
    <m/>
    <m/>
    <m/>
    <m/>
    <m/>
    <m/>
    <m/>
    <s v="user_bdUPAGjcS7p6513So3N4g3aWNS5HuBuVJi7bvCPAsLt"/>
    <s v="Mayur Gadiyar"/>
    <m/>
    <m/>
    <s v="July"/>
    <s v="Cold Call"/>
    <m/>
    <m/>
    <m/>
    <m/>
    <m/>
    <m/>
    <s v="2021-07-01 08:22:42.497000+00:00"/>
    <s v="2022-10-13 07:36:08.054000+00:00"/>
    <s v="GMC"/>
  </r>
  <r>
    <s v="Bharti Bankey"/>
    <n v="300000"/>
    <s v="INR"/>
    <n v="0"/>
    <s v="7/31/22"/>
    <s v="Sales"/>
    <s v="stat_kcR4fZg7TU7jjk1jAVua3qGLRS4J5uFayEjK5j02wtv"/>
    <s v="Unqualified"/>
    <n v="0"/>
    <s v="OpportunityStatusType.Lost"/>
    <m/>
    <x v="1"/>
    <s v="GMC-renewal"/>
    <s v="lead_2ysEhK0OzGmSnkZT661YvHWl8bocVOA0stsbWzZYtiU"/>
    <s v="Mars telecom"/>
    <s v="Bharti Bankey"/>
    <s v="user_aM3WaaSUQQmaNnsm9l2FQRVWUEr8RN2ZdXzsuQUalQ3"/>
    <s v="Bharti Bankey"/>
    <s v="2022-05-19 07:56:56.159000+00:00"/>
    <s v="2022-07-07 10:56:38.292000+00:00"/>
    <m/>
    <s v="Hyderabad"/>
    <m/>
    <m/>
    <m/>
    <n v="100"/>
    <m/>
    <m/>
    <m/>
    <m/>
    <m/>
    <m/>
    <m/>
    <m/>
    <m/>
    <m/>
    <m/>
    <s v="IT Services &amp; IT Consulting"/>
    <m/>
    <m/>
    <m/>
    <m/>
    <m/>
    <m/>
    <m/>
    <m/>
    <m/>
    <m/>
    <m/>
    <m/>
    <s v="Deepak Yadav"/>
    <m/>
    <s v="user_aM3WaaSUQQmaNnsm9l2FQRVWUEr8RN2ZdXzsuQUalQ3"/>
    <s v="Bharti Bankey"/>
    <m/>
    <m/>
    <s v="February; July"/>
    <s v="Inbound"/>
    <m/>
    <m/>
    <m/>
    <m/>
    <m/>
    <m/>
    <s v="2022-01-24 08:06:58.073000+00:00"/>
    <s v="2022-07-10 06:57:18.544000+00:00"/>
    <m/>
  </r>
  <r>
    <s v="Bharti Bankey"/>
    <n v="114000"/>
    <s v="INR"/>
    <n v="0"/>
    <s v="7/31/22"/>
    <s v="Sales"/>
    <s v="stat_1hn9nRJaLbI53NxPuSQgo90kRpbpKsFlwN4oEGNUTdO"/>
    <s v="Lost"/>
    <n v="0"/>
    <s v="OpportunityStatusType.Lost"/>
    <m/>
    <x v="1"/>
    <s v="Loop care"/>
    <s v="lead_O7VXNDwIaDKgA499mf360ogQnikPR1GoTRKVWkeNCjI"/>
    <s v="Insofe Edu"/>
    <s v="Bharti Bankey"/>
    <s v="user_aM3WaaSUQQmaNnsm9l2FQRVWUEr8RN2ZdXzsuQUalQ3"/>
    <s v="Bharti Bankey"/>
    <s v="2022-05-30 10:29:21.833000+00:00"/>
    <s v="2022-07-07 10:57:51.908000+00:00"/>
    <m/>
    <s v="Hyderabad"/>
    <m/>
    <s v="2022-04-24 14:52:06+00:00"/>
    <m/>
    <n v="120"/>
    <m/>
    <m/>
    <m/>
    <m/>
    <m/>
    <m/>
    <m/>
    <s v="PAID_SOCIAL"/>
    <m/>
    <m/>
    <m/>
    <m/>
    <m/>
    <m/>
    <m/>
    <m/>
    <m/>
    <m/>
    <m/>
    <m/>
    <m/>
    <m/>
    <m/>
    <m/>
    <m/>
    <m/>
    <s v="user_aM3WaaSUQQmaNnsm9l2FQRVWUEr8RN2ZdXzsuQUalQ3"/>
    <s v="Bharti Bankey"/>
    <m/>
    <m/>
    <s v="July"/>
    <s v="Inbound"/>
    <s v="Inbound via website"/>
    <m/>
    <s v="Employee Count 100"/>
    <m/>
    <m/>
    <m/>
    <s v="2022-04-24 14:52:53.307000+00:00"/>
    <s v="2022-07-15 13:02:29.825000+00:00"/>
    <m/>
  </r>
  <r>
    <s v="Prateek Wadhwa"/>
    <n v="2000000"/>
    <s v="INR"/>
    <n v="0"/>
    <d v="2022-07-07T00:00:00"/>
    <s v="Sales"/>
    <s v="stat_kcR4fZg7TU7jjk1jAVua3qGLRS4J5uFayEjK5j02wtv"/>
    <s v="Unqualified"/>
    <n v="0"/>
    <s v="OpportunityStatusType.Lost"/>
    <s v="cont_0m2ZyEPcrpLgczT19NjHNV199uIk8qCVEyoEAf21TRy"/>
    <x v="616"/>
    <m/>
    <s v="lead_svdvs4FWswTRqH6wTLRo3AK7zJrvxofBOev4uzVfEmw"/>
    <s v="AVP Ayurveda"/>
    <s v="Prateek Wadhwa"/>
    <s v="user_FdWFezbLzkYQcGsBUsjZO25nr2poK2nRbqV47Rs5Kfm"/>
    <s v="Prateek Wadhwa"/>
    <s v="2022-02-28 06:49:54.090000+00:00"/>
    <s v="2022-07-07 09:53:29.624000+00:00"/>
    <m/>
    <m/>
    <m/>
    <m/>
    <m/>
    <n v="500"/>
    <m/>
    <m/>
    <m/>
    <m/>
    <m/>
    <m/>
    <m/>
    <m/>
    <m/>
    <m/>
    <m/>
    <m/>
    <m/>
    <m/>
    <m/>
    <m/>
    <m/>
    <m/>
    <m/>
    <m/>
    <m/>
    <m/>
    <m/>
    <m/>
    <m/>
    <m/>
    <s v="user_FdWFezbLzkYQcGsBUsjZO25nr2poK2nRbqV47Rs5Kfm"/>
    <s v="Prateek Wadhwa"/>
    <m/>
    <m/>
    <s v="July"/>
    <s v="Gated Content"/>
    <m/>
    <m/>
    <s v="Employee Wellness Handbook"/>
    <m/>
    <m/>
    <m/>
    <s v="2022-02-02 09:54:30.268000+00:00"/>
    <s v="2022-07-07 09:53:42.834000+00:00"/>
    <s v="GTL"/>
  </r>
  <r>
    <s v="Prateek Wadhwa"/>
    <n v="2000000"/>
    <s v="INR"/>
    <n v="0"/>
    <d v="2022-01-07T00:00:00"/>
    <s v="Sales"/>
    <s v="stat_kcR4fZg7TU7jjk1jAVua3qGLRS4J5uFayEjK5j02wtv"/>
    <s v="Unqualified"/>
    <n v="0"/>
    <s v="OpportunityStatusType.Lost"/>
    <s v="cont_0m2ZyEPcrpLgczT19NjHNV199uIk8qCVEyoEAf21TRy"/>
    <x v="616"/>
    <m/>
    <s v="lead_svdvs4FWswTRqH6wTLRo3AK7zJrvxofBOev4uzVfEmw"/>
    <s v="AVP Ayurveda"/>
    <s v="Prateek Wadhwa"/>
    <s v="user_FdWFezbLzkYQcGsBUsjZO25nr2poK2nRbqV47Rs5Kfm"/>
    <s v="Prateek Wadhwa"/>
    <s v="2022-02-11 05:08:55.039000+00:00"/>
    <s v="2022-07-07 09:53:42.809000+00:00"/>
    <m/>
    <m/>
    <m/>
    <m/>
    <m/>
    <n v="500"/>
    <m/>
    <m/>
    <m/>
    <m/>
    <m/>
    <m/>
    <m/>
    <m/>
    <m/>
    <m/>
    <m/>
    <m/>
    <m/>
    <m/>
    <m/>
    <m/>
    <m/>
    <m/>
    <m/>
    <m/>
    <m/>
    <m/>
    <m/>
    <m/>
    <m/>
    <m/>
    <s v="user_FdWFezbLzkYQcGsBUsjZO25nr2poK2nRbqV47Rs5Kfm"/>
    <s v="Prateek Wadhwa"/>
    <m/>
    <m/>
    <s v="July"/>
    <s v="Gated Content"/>
    <m/>
    <m/>
    <s v="Employee Wellness Handbook"/>
    <m/>
    <m/>
    <m/>
    <s v="2022-02-02 09:54:30.268000+00:00"/>
    <s v="2022-07-07 09:53:42.834000+00:00"/>
    <s v="GMC"/>
  </r>
  <r>
    <s v="Prateek Wadhwa"/>
    <n v="500000"/>
    <s v="INR"/>
    <n v="0"/>
    <d v="2022-01-07T00:00:00"/>
    <s v="Sales"/>
    <s v="stat_kcR4fZg7TU7jjk1jAVua3qGLRS4J5uFayEjK5j02wtv"/>
    <s v="Unqualified"/>
    <n v="0"/>
    <s v="OpportunityStatusType.Lost"/>
    <s v="cont_0m2ZyEPcrpLgczT19NjHNV199uIk8qCVEyoEAf21TRy"/>
    <x v="616"/>
    <m/>
    <s v="lead_svdvs4FWswTRqH6wTLRo3AK7zJrvxofBOev4uzVfEmw"/>
    <s v="AVP Ayurveda"/>
    <s v="Prateek Wadhwa"/>
    <s v="user_FdWFezbLzkYQcGsBUsjZO25nr2poK2nRbqV47Rs5Kfm"/>
    <s v="Prateek Wadhwa"/>
    <s v="2022-02-11 05:10:19.784000+00:00"/>
    <s v="2022-07-07 09:53:36.523000+00:00"/>
    <m/>
    <m/>
    <m/>
    <m/>
    <m/>
    <n v="500"/>
    <m/>
    <m/>
    <m/>
    <m/>
    <m/>
    <m/>
    <m/>
    <m/>
    <m/>
    <m/>
    <m/>
    <m/>
    <m/>
    <m/>
    <m/>
    <m/>
    <m/>
    <m/>
    <m/>
    <m/>
    <m/>
    <m/>
    <m/>
    <m/>
    <m/>
    <m/>
    <s v="user_FdWFezbLzkYQcGsBUsjZO25nr2poK2nRbqV47Rs5Kfm"/>
    <s v="Prateek Wadhwa"/>
    <m/>
    <m/>
    <s v="July"/>
    <s v="Gated Content"/>
    <m/>
    <m/>
    <s v="Employee Wellness Handbook"/>
    <m/>
    <m/>
    <m/>
    <s v="2022-02-02 09:54:30.268000+00:00"/>
    <s v="2022-07-07 09:53:42.834000+00:00"/>
    <s v="GPA"/>
  </r>
  <r>
    <s v="Aditya Binani"/>
    <n v="294500"/>
    <s v="INR"/>
    <n v="100"/>
    <d v="2022-07-07T00:00:00"/>
    <s v="Sales"/>
    <s v="stat_OZRiD1474QRJIpvnjHCZfiIvKcVD6mIKSSTzg8SwDVx"/>
    <s v="Won- Payment Completed"/>
    <n v="1"/>
    <s v="OpportunityStatusType.Won"/>
    <m/>
    <x v="1"/>
    <s v="GMC - Fresh"/>
    <s v="lead_mWEKVJMzBgO2uMm3GZanb0AQRdCIwVWq1Ax1FVT9Por"/>
    <s v="MCON Rasayan"/>
    <s v="Aditya Binani"/>
    <s v="user_g5Yw4Z4XnIbmcGhJO80vdtFdd5ElcDlgYO3q8l82ODn"/>
    <s v="Aditya Binani"/>
    <s v="2022-04-04 06:57:57.309000+00:00"/>
    <s v="2022-07-07 08:47:03.984000+00:00"/>
    <m/>
    <s v="Mumbai"/>
    <m/>
    <m/>
    <m/>
    <n v="100"/>
    <m/>
    <m/>
    <m/>
    <m/>
    <m/>
    <m/>
    <m/>
    <m/>
    <m/>
    <m/>
    <m/>
    <s v="Others"/>
    <m/>
    <m/>
    <m/>
    <m/>
    <m/>
    <m/>
    <m/>
    <m/>
    <m/>
    <m/>
    <m/>
    <m/>
    <s v="Deepak Yadav"/>
    <m/>
    <s v="user_g5Yw4Z4XnIbmcGhJO80vdtFdd5ElcDlgYO3q8l82ODn"/>
    <s v="Aditya Binani"/>
    <m/>
    <m/>
    <s v="July"/>
    <s v="Cold Call"/>
    <m/>
    <m/>
    <m/>
    <m/>
    <m/>
    <m/>
    <s v="2022-04-04 06:56:33.035000+00:00"/>
    <s v="2022-08-01 08:10:20.734000+00:00"/>
    <m/>
  </r>
  <r>
    <s v="Navin Panjwani"/>
    <n v="200000"/>
    <s v="INR"/>
    <n v="0"/>
    <d v="2022-08-07T00:00:00"/>
    <s v="Sales"/>
    <s v="stat_1hn9nRJaLbI53NxPuSQgo90kRpbpKsFlwN4oEGNUTdO"/>
    <s v="Lost"/>
    <n v="0"/>
    <s v="OpportunityStatusType.Lost"/>
    <s v="cont_GgWqF5rjzh83M2V0qE8y9xI5Rq8BlXwcCU4TRcwEPBb"/>
    <x v="617"/>
    <m/>
    <s v="lead_1gico0OH5V3hABJVsypHcIm9r89VlVlEhOL9gw9E7p5"/>
    <s v="Vistar Logitek Pvt Ltd ( Renewal )"/>
    <s v="Tulika Chakra"/>
    <s v="user_sD3YjSs92XKUfD0OPHeo886g6tW6aCM0iUhX5VVUuJi"/>
    <s v="Navin Panjwani"/>
    <s v="2022-05-05 09:35:49.670000+00:00"/>
    <s v="2022-07-07 06:01:32.396000+00:00"/>
    <m/>
    <s v="Pune"/>
    <m/>
    <m/>
    <m/>
    <n v="25"/>
    <m/>
    <m/>
    <m/>
    <m/>
    <m/>
    <m/>
    <m/>
    <m/>
    <m/>
    <m/>
    <m/>
    <m/>
    <m/>
    <m/>
    <m/>
    <m/>
    <m/>
    <m/>
    <m/>
    <m/>
    <m/>
    <m/>
    <m/>
    <m/>
    <m/>
    <m/>
    <s v="user_IpBH4s1Av5OVFfQQ3nW0qPDDjwLT9uRfx1sVhml8UQA"/>
    <s v="Namrata Aurora"/>
    <m/>
    <m/>
    <s v="July"/>
    <s v="Cold Call"/>
    <m/>
    <m/>
    <m/>
    <m/>
    <m/>
    <m/>
    <s v="2021-07-06 06:55:37.534000+00:00"/>
    <s v="2022-07-12 06:15:43.671000+00:00"/>
    <m/>
  </r>
  <r>
    <s v="Navin Panjwani"/>
    <n v="430000"/>
    <s v="INR"/>
    <n v="100"/>
    <d v="2022-06-07T00:00:00"/>
    <s v="Sales"/>
    <s v="stat_OZRiD1474QRJIpvnjHCZfiIvKcVD6mIKSSTzg8SwDVx"/>
    <s v="Won- Payment Completed"/>
    <n v="1"/>
    <s v="OpportunityStatusType.Won"/>
    <s v="cont_B6ZioaxkVLVtvD68zzV8khhqCaJRpoJesoFGtQoLU1a"/>
    <x v="618"/>
    <s v="Renewal"/>
    <s v="lead_xsWkrv8tAY5R63cXmxL4DI1arQCKGR7cMzy0pQvbAoR"/>
    <s v="Aadiswan Info Consultants ( Renewal )"/>
    <s v="Prateek Wadhwa"/>
    <s v="user_sD3YjSs92XKUfD0OPHeo886g6tW6aCM0iUhX5VVUuJi"/>
    <s v="Navin Panjwani"/>
    <s v="2022-04-25 05:38:44.186000+00:00"/>
    <s v="2022-07-07 06:25:41.418000+00:00"/>
    <m/>
    <s v="Delhi"/>
    <m/>
    <m/>
    <m/>
    <n v="43"/>
    <m/>
    <m/>
    <m/>
    <m/>
    <m/>
    <m/>
    <m/>
    <m/>
    <m/>
    <m/>
    <m/>
    <s v="Professional Services"/>
    <m/>
    <m/>
    <m/>
    <m/>
    <m/>
    <m/>
    <m/>
    <m/>
    <m/>
    <m/>
    <m/>
    <m/>
    <m/>
    <m/>
    <s v="user_FdWFezbLzkYQcGsBUsjZO25nr2poK2nRbqV47Rs5Kfm"/>
    <s v="Prateek Wadhwa"/>
    <s v="Dr. Anil More"/>
    <m/>
    <s v="June"/>
    <s v="Gated Content"/>
    <m/>
    <m/>
    <s v="Downloaded the guide: Designing employee healthcare plan"/>
    <m/>
    <m/>
    <m/>
    <s v="2021-11-26 07:35:23.898000+00:00"/>
    <s v="2022-10-15 14:17:50.270000+00:00"/>
    <s v="GMC"/>
  </r>
  <r>
    <s v="Sreenivas Hatti"/>
    <n v="50000"/>
    <s v="INR"/>
    <n v="0"/>
    <s v="7/15/22"/>
    <s v="Sales"/>
    <s v="stat_1hn9nRJaLbI53NxPuSQgo90kRpbpKsFlwN4oEGNUTdO"/>
    <s v="Lost"/>
    <n v="0"/>
    <s v="OpportunityStatusType.Lost"/>
    <s v="cont_LWW54Z9rD2m1DjXrsp9Hsf4dutwIbLVpY2v6wBTcJXp"/>
    <x v="619"/>
    <s v="GPA - Renewal"/>
    <s v="lead_dG25RWdNx5gm0Abdzz4FloNBfCnyMiKOQxMyP4C293k"/>
    <s v="DKMS-BMST Foundation INDIA"/>
    <s v="Shreenath Bhat"/>
    <s v="user_JjaNBsxmUKBROYZvEahyXgec466W5jQa2pL0NUZ81Lb"/>
    <s v="Sreenivas Hatti"/>
    <s v="2022-06-15 07:01:32.640000+00:00"/>
    <s v="2022-07-06 13:27:38.212000+00:00"/>
    <m/>
    <s v="Bangalore"/>
    <m/>
    <m/>
    <m/>
    <n v="40"/>
    <m/>
    <m/>
    <m/>
    <m/>
    <m/>
    <m/>
    <m/>
    <m/>
    <m/>
    <m/>
    <m/>
    <s v="Others"/>
    <m/>
    <m/>
    <m/>
    <m/>
    <m/>
    <m/>
    <m/>
    <m/>
    <m/>
    <m/>
    <m/>
    <m/>
    <m/>
    <m/>
    <s v="user_2YgShwgjLNI4FjAqgE9PtKsdIaGh919JGcFG919fe5B"/>
    <s v="Satyam Tiwari"/>
    <m/>
    <m/>
    <s v="July"/>
    <s v="Cold Call"/>
    <m/>
    <m/>
    <s v="Vaccine inbound"/>
    <m/>
    <m/>
    <m/>
    <s v="2021-05-28 09:46:49.719000+00:00"/>
    <s v="2022-07-12 06:58:15.191000+00:00"/>
    <s v="GPA"/>
  </r>
  <r>
    <s v="Abhiroop Ganguly"/>
    <n v="70000"/>
    <s v="INR"/>
    <n v="0"/>
    <d v="2022-07-07T00:00:00"/>
    <s v="Sales"/>
    <s v="stat_1hn9nRJaLbI53NxPuSQgo90kRpbpKsFlwN4oEGNUTdO"/>
    <s v="Lost"/>
    <n v="0"/>
    <s v="OpportunityStatusType.Lost"/>
    <s v="cont_fFIRRFQswk4QaZ2s7FWAHHcrsmzuQ2stfokqnANa2WP"/>
    <x v="620"/>
    <m/>
    <s v="lead_PzMfWEA4lgpuNKqcdkCP8M8aT082NAS8FumPQA5zK1Z"/>
    <s v="RootQuotient"/>
    <s v="Harmanjit Singh"/>
    <s v="user_U27GK6WjhLhUhi1EDKXV57xMpn8n8DMIOjci1q3UReZ"/>
    <s v="Abhiroop Ganguly"/>
    <s v="2022-06-17 10:07:52.101000+00:00"/>
    <s v="2022-07-06 13:37:14.555000+00:00"/>
    <m/>
    <s v="Other"/>
    <m/>
    <m/>
    <m/>
    <n v="30"/>
    <m/>
    <m/>
    <m/>
    <m/>
    <m/>
    <m/>
    <m/>
    <m/>
    <m/>
    <m/>
    <m/>
    <s v="IT Services &amp; IT Consulting"/>
    <m/>
    <m/>
    <m/>
    <m/>
    <m/>
    <m/>
    <m/>
    <m/>
    <m/>
    <m/>
    <m/>
    <m/>
    <s v="Aniket Vahile"/>
    <m/>
    <s v="user_lwF8ctKa5IyxqATpO2EOw2h0AEPiCMHOgewiH38Ei77"/>
    <s v="Harmanjit Singh"/>
    <m/>
    <m/>
    <s v="July"/>
    <s v="Cold Call"/>
    <m/>
    <m/>
    <s v="AM Ops - Jaswanth"/>
    <m/>
    <m/>
    <m/>
    <s v="2022-06-06 09:00:10.949000+00:00"/>
    <s v="2022-09-09 11:37:10.442000+00:00"/>
    <s v="GTL"/>
  </r>
  <r>
    <s v="Abhiroop Ganguly"/>
    <n v="300000"/>
    <s v="INR"/>
    <n v="0"/>
    <d v="2022-07-07T00:00:00"/>
    <s v="Sales"/>
    <s v="stat_1hn9nRJaLbI53NxPuSQgo90kRpbpKsFlwN4oEGNUTdO"/>
    <s v="Lost"/>
    <n v="0"/>
    <s v="OpportunityStatusType.Lost"/>
    <s v="cont_fFIRRFQswk4QaZ2s7FWAHHcrsmzuQ2stfokqnANa2WP"/>
    <x v="620"/>
    <s v="Lost to Agent/Banking channel - Director's reference"/>
    <s v="lead_PzMfWEA4lgpuNKqcdkCP8M8aT082NAS8FumPQA5zK1Z"/>
    <s v="RootQuotient"/>
    <s v="Harmanjit Singh"/>
    <s v="user_U27GK6WjhLhUhi1EDKXV57xMpn8n8DMIOjci1q3UReZ"/>
    <s v="Abhiroop Ganguly"/>
    <s v="2022-06-10 06:30:16.755000+00:00"/>
    <s v="2022-07-06 13:36:55.820000+00:00"/>
    <m/>
    <s v="Other"/>
    <m/>
    <m/>
    <m/>
    <n v="30"/>
    <m/>
    <m/>
    <m/>
    <m/>
    <m/>
    <m/>
    <m/>
    <m/>
    <m/>
    <m/>
    <m/>
    <s v="IT Services &amp; IT Consulting"/>
    <m/>
    <m/>
    <m/>
    <m/>
    <m/>
    <m/>
    <m/>
    <m/>
    <m/>
    <m/>
    <m/>
    <m/>
    <s v="Aniket Vahile"/>
    <m/>
    <s v="user_lwF8ctKa5IyxqATpO2EOw2h0AEPiCMHOgewiH38Ei77"/>
    <s v="Harmanjit Singh"/>
    <m/>
    <m/>
    <s v="July"/>
    <s v="Cold Call"/>
    <m/>
    <m/>
    <s v="AM Ops - Jaswanth"/>
    <m/>
    <m/>
    <m/>
    <s v="2022-06-06 09:00:10.949000+00:00"/>
    <s v="2022-09-09 11:37:10.442000+00:00"/>
    <s v="GMC"/>
  </r>
  <r>
    <s v="Sreenivas Hatti"/>
    <n v="1000000"/>
    <s v="INR"/>
    <n v="0"/>
    <d v="2022-07-07T00:00:00"/>
    <s v="Sales"/>
    <s v="stat_1hn9nRJaLbI53NxPuSQgo90kRpbpKsFlwN4oEGNUTdO"/>
    <s v="Lost"/>
    <n v="0"/>
    <s v="OpportunityStatusType.Lost"/>
    <s v="cont_LWW54Z9rD2m1DjXrsp9Hsf4dutwIbLVpY2v6wBTcJXp"/>
    <x v="619"/>
    <s v="GMC - Renewal"/>
    <s v="lead_dG25RWdNx5gm0Abdzz4FloNBfCnyMiKOQxMyP4C293k"/>
    <s v="DKMS-BMST Foundation INDIA"/>
    <s v="Shreenath Bhat"/>
    <s v="user_JjaNBsxmUKBROYZvEahyXgec466W5jQa2pL0NUZ81Lb"/>
    <s v="Sreenivas Hatti"/>
    <s v="2022-06-15 07:00:43.965000+00:00"/>
    <s v="2022-07-06 13:27:26.711000+00:00"/>
    <m/>
    <s v="Bangalore"/>
    <m/>
    <m/>
    <m/>
    <n v="40"/>
    <m/>
    <m/>
    <m/>
    <m/>
    <m/>
    <m/>
    <m/>
    <m/>
    <m/>
    <m/>
    <m/>
    <s v="Others"/>
    <m/>
    <m/>
    <m/>
    <m/>
    <m/>
    <m/>
    <m/>
    <m/>
    <m/>
    <m/>
    <m/>
    <m/>
    <m/>
    <m/>
    <s v="user_2YgShwgjLNI4FjAqgE9PtKsdIaGh919JGcFG919fe5B"/>
    <s v="Satyam Tiwari"/>
    <m/>
    <m/>
    <s v="July"/>
    <s v="Cold Call"/>
    <m/>
    <m/>
    <s v="Vaccine inbound"/>
    <m/>
    <m/>
    <m/>
    <s v="2021-05-28 09:46:49.719000+00:00"/>
    <s v="2022-07-12 06:58:15.191000+00:00"/>
    <s v="GMC"/>
  </r>
  <r>
    <s v="Sreenivas Hatti"/>
    <n v="200000"/>
    <s v="INR"/>
    <n v="0"/>
    <s v="7/31/22"/>
    <s v="Sales"/>
    <s v="stat_kcR4fZg7TU7jjk1jAVua3qGLRS4J5uFayEjK5j02wtv"/>
    <s v="Unqualified"/>
    <n v="0"/>
    <s v="OpportunityStatusType.Lost"/>
    <s v="cont_df3Nfw5pyFZnyG4wKkywz7ooYuvB6ZA50JDGnF4ui7E"/>
    <x v="621"/>
    <s v="1+5 policy parental policy"/>
    <s v="lead_S4MeQEySX0GKwzENwKjGBonhyFKVf58BunRocPNVemQ"/>
    <s v="Quick Ride"/>
    <s v="Daya Gowda"/>
    <s v="user_JjaNBsxmUKBROYZvEahyXgec466W5jQa2pL0NUZ81Lb"/>
    <s v="Sreenivas Hatti"/>
    <s v="2022-06-15 04:47:49.489000+00:00"/>
    <s v="2022-07-06 13:00:05.547000+00:00"/>
    <m/>
    <s v="Bangalore"/>
    <m/>
    <m/>
    <m/>
    <n v="150"/>
    <m/>
    <m/>
    <m/>
    <m/>
    <m/>
    <m/>
    <m/>
    <m/>
    <m/>
    <m/>
    <m/>
    <s v="Transportation &amp; Logistics"/>
    <m/>
    <m/>
    <m/>
    <m/>
    <m/>
    <m/>
    <m/>
    <m/>
    <m/>
    <m/>
    <m/>
    <m/>
    <s v="Prashant Abhang"/>
    <m/>
    <s v="user_encRk5bIEFN6ZA11h4WH2AdZTiZpogLSlMIaj0E30SZ"/>
    <s v="Daya Gowda"/>
    <m/>
    <m/>
    <s v="July"/>
    <s v="Cold Call"/>
    <m/>
    <m/>
    <m/>
    <m/>
    <m/>
    <m/>
    <s v="2022-04-20 10:10:54.323000+00:00"/>
    <s v="2022-09-08 10:38:47.064000+00:00"/>
    <m/>
  </r>
  <r>
    <s v="Sreenivas Hatti"/>
    <n v="500000"/>
    <s v="INR"/>
    <n v="0"/>
    <s v="7/31/22"/>
    <s v="Sales"/>
    <s v="stat_kcR4fZg7TU7jjk1jAVua3qGLRS4J5uFayEjK5j02wtv"/>
    <s v="Unqualified"/>
    <n v="0"/>
    <s v="OpportunityStatusType.Lost"/>
    <s v="cont_dRCA18DvhNZtXqvKkQFkDcQmWmv2aSitm1pU0nG7MLu"/>
    <x v="622"/>
    <s v="Self only policy"/>
    <s v="lead_S4MeQEySX0GKwzENwKjGBonhyFKVf58BunRocPNVemQ"/>
    <s v="Quick Ride"/>
    <s v="Daya Gowda"/>
    <s v="user_JjaNBsxmUKBROYZvEahyXgec466W5jQa2pL0NUZ81Lb"/>
    <s v="Sreenivas Hatti"/>
    <s v="2022-06-15 04:47:05.987000+00:00"/>
    <s v="2022-07-06 12:59:51.170000+00:00"/>
    <m/>
    <s v="Bangalore"/>
    <m/>
    <m/>
    <m/>
    <n v="150"/>
    <m/>
    <m/>
    <m/>
    <m/>
    <m/>
    <m/>
    <m/>
    <m/>
    <m/>
    <m/>
    <m/>
    <s v="Transportation &amp; Logistics"/>
    <m/>
    <m/>
    <m/>
    <m/>
    <m/>
    <m/>
    <m/>
    <m/>
    <m/>
    <m/>
    <m/>
    <m/>
    <s v="Prashant Abhang"/>
    <m/>
    <s v="user_encRk5bIEFN6ZA11h4WH2AdZTiZpogLSlMIaj0E30SZ"/>
    <s v="Daya Gowda"/>
    <m/>
    <m/>
    <s v="July"/>
    <s v="Cold Call"/>
    <m/>
    <m/>
    <m/>
    <m/>
    <m/>
    <m/>
    <s v="2022-04-20 10:10:54.323000+00:00"/>
    <s v="2022-09-08 10:38:47.064000+00:00"/>
    <m/>
  </r>
  <r>
    <s v="Sreenivas Hatti"/>
    <n v="50000"/>
    <s v="INR"/>
    <n v="0"/>
    <d v="2022-04-07T00:00:00"/>
    <s v="Sales"/>
    <s v="stat_kcR4fZg7TU7jjk1jAVua3qGLRS4J5uFayEjK5j02wtv"/>
    <s v="Unqualified"/>
    <n v="0"/>
    <s v="OpportunityStatusType.Lost"/>
    <s v="cont_yaJGuBa1IEMjY8K6BikrNUP4BwJknQa2jbGCihBMjy8"/>
    <x v="623"/>
    <s v="GPA"/>
    <s v="lead_APPudKyMwBZ3WWMehnQEEYaqFqgisXMqNY9TeMtEAH2"/>
    <s v="Ivax Paper Chemicals"/>
    <s v="Daya Gowda"/>
    <s v="user_JjaNBsxmUKBROYZvEahyXgec466W5jQa2pL0NUZ81Lb"/>
    <s v="Sreenivas Hatti"/>
    <s v="2022-04-27 07:08:02.107000+00:00"/>
    <s v="2022-07-06 12:17:15.654000+00:00"/>
    <m/>
    <s v="Hyderabad"/>
    <m/>
    <m/>
    <m/>
    <n v="350"/>
    <m/>
    <m/>
    <m/>
    <m/>
    <m/>
    <m/>
    <m/>
    <m/>
    <m/>
    <m/>
    <m/>
    <s v="Chemical"/>
    <s v="The Orientals Ins"/>
    <m/>
    <m/>
    <m/>
    <m/>
    <m/>
    <m/>
    <m/>
    <m/>
    <m/>
    <m/>
    <m/>
    <s v="Jithendra Goalla"/>
    <m/>
    <s v="user_encRk5bIEFN6ZA11h4WH2AdZTiZpogLSlMIaj0E30SZ"/>
    <s v="Daya Gowda"/>
    <m/>
    <m/>
    <s v="July"/>
    <s v="Cold Call"/>
    <m/>
    <m/>
    <m/>
    <m/>
    <m/>
    <m/>
    <s v="2022-04-25 19:08:39.984000+00:00"/>
    <s v="2022-07-26 07:20:07.304000+00:00"/>
    <m/>
  </r>
  <r>
    <s v="Sreenivas Hatti"/>
    <n v="500000"/>
    <s v="INR"/>
    <n v="0"/>
    <d v="2022-04-07T00:00:00"/>
    <s v="Sales"/>
    <s v="stat_kcR4fZg7TU7jjk1jAVua3qGLRS4J5uFayEjK5j02wtv"/>
    <s v="Unqualified"/>
    <n v="0"/>
    <s v="OpportunityStatusType.Lost"/>
    <s v="cont_yaJGuBa1IEMjY8K6BikrNUP4BwJknQa2jbGCihBMjy8"/>
    <x v="623"/>
    <s v="Motor Fleet Policy"/>
    <s v="lead_APPudKyMwBZ3WWMehnQEEYaqFqgisXMqNY9TeMtEAH2"/>
    <s v="Ivax Paper Chemicals"/>
    <s v="Daya Gowda"/>
    <s v="user_JjaNBsxmUKBROYZvEahyXgec466W5jQa2pL0NUZ81Lb"/>
    <s v="Sreenivas Hatti"/>
    <s v="2022-04-27 07:08:42.140000+00:00"/>
    <s v="2022-07-06 12:17:08.577000+00:00"/>
    <m/>
    <s v="Hyderabad"/>
    <m/>
    <m/>
    <m/>
    <n v="350"/>
    <m/>
    <m/>
    <m/>
    <m/>
    <m/>
    <m/>
    <m/>
    <m/>
    <m/>
    <m/>
    <m/>
    <s v="Chemical"/>
    <s v="The Orientals Ins"/>
    <m/>
    <m/>
    <m/>
    <m/>
    <m/>
    <m/>
    <m/>
    <m/>
    <m/>
    <m/>
    <m/>
    <s v="Jithendra Goalla"/>
    <m/>
    <s v="user_encRk5bIEFN6ZA11h4WH2AdZTiZpogLSlMIaj0E30SZ"/>
    <s v="Daya Gowda"/>
    <m/>
    <m/>
    <s v="July"/>
    <s v="Cold Call"/>
    <m/>
    <m/>
    <m/>
    <m/>
    <m/>
    <m/>
    <s v="2022-04-25 19:08:39.984000+00:00"/>
    <s v="2022-07-26 07:20:07.304000+00:00"/>
    <m/>
  </r>
  <r>
    <s v="Sreenivas Hatti"/>
    <n v="1000000"/>
    <s v="INR"/>
    <n v="0"/>
    <s v="7/27/22"/>
    <s v="Sales"/>
    <s v="stat_kcR4fZg7TU7jjk1jAVua3qGLRS4J5uFayEjK5j02wtv"/>
    <s v="Unqualified"/>
    <n v="0"/>
    <s v="OpportunityStatusType.Lost"/>
    <s v="cont_yaJGuBa1IEMjY8K6BikrNUP4BwJknQa2jbGCihBMjy8"/>
    <x v="623"/>
    <s v="GMC"/>
    <s v="lead_APPudKyMwBZ3WWMehnQEEYaqFqgisXMqNY9TeMtEAH2"/>
    <s v="Ivax Paper Chemicals"/>
    <s v="Daya Gowda"/>
    <s v="user_JjaNBsxmUKBROYZvEahyXgec466W5jQa2pL0NUZ81Lb"/>
    <s v="Sreenivas Hatti"/>
    <s v="2022-04-27 06:53:22.116000+00:00"/>
    <s v="2022-07-06 12:17:10.844000+00:00"/>
    <m/>
    <s v="Hyderabad"/>
    <m/>
    <m/>
    <m/>
    <n v="350"/>
    <m/>
    <m/>
    <m/>
    <m/>
    <m/>
    <m/>
    <m/>
    <m/>
    <m/>
    <m/>
    <m/>
    <s v="Chemical"/>
    <s v="The Orientals Ins"/>
    <m/>
    <m/>
    <m/>
    <m/>
    <m/>
    <m/>
    <m/>
    <m/>
    <m/>
    <m/>
    <m/>
    <s v="Jithendra Goalla"/>
    <m/>
    <s v="user_encRk5bIEFN6ZA11h4WH2AdZTiZpogLSlMIaj0E30SZ"/>
    <s v="Daya Gowda"/>
    <m/>
    <m/>
    <s v="July"/>
    <s v="Cold Call"/>
    <m/>
    <m/>
    <m/>
    <m/>
    <m/>
    <m/>
    <s v="2022-04-25 19:08:39.984000+00:00"/>
    <s v="2022-07-26 07:20:07.304000+00:00"/>
    <m/>
  </r>
  <r>
    <s v="Mayur Gadiyar"/>
    <n v="800000"/>
    <s v="INR"/>
    <n v="0"/>
    <d v="2022-05-07T00:00:00"/>
    <s v="Sales"/>
    <s v="stat_kcR4fZg7TU7jjk1jAVua3qGLRS4J5uFayEjK5j02wtv"/>
    <s v="Unqualified"/>
    <n v="0"/>
    <s v="OpportunityStatusType.Lost"/>
    <s v="cont_coP8lrFo5e8h3LTRe9d5EJLFPNBRGwg6qC06iMRJcWd"/>
    <x v="624"/>
    <s v="GMC - Fresh"/>
    <s v="lead_1gpmWQ1sTSIMTD0eEwtKacjf9CeuV0Tt2Ch7cxx1jar"/>
    <s v="Uniken (Fresh)"/>
    <s v="Mayur Gadiyar"/>
    <s v="user_bdUPAGjcS7p6513So3N4g3aWNS5HuBuVJi7bvCPAsLt"/>
    <s v="Mayur Gadiyar"/>
    <s v="2022-04-22 07:09:31.389000+00:00"/>
    <s v="2022-07-06 07:13:16.037000+00:00"/>
    <m/>
    <s v="Pune"/>
    <m/>
    <s v="2020-08-20 09:04:45+00:00"/>
    <m/>
    <n v="135"/>
    <m/>
    <m/>
    <m/>
    <m/>
    <m/>
    <m/>
    <m/>
    <m/>
    <m/>
    <m/>
    <m/>
    <m/>
    <m/>
    <m/>
    <m/>
    <m/>
    <m/>
    <m/>
    <m/>
    <m/>
    <m/>
    <m/>
    <m/>
    <m/>
    <m/>
    <m/>
    <s v="user_bdUPAGjcS7p6513So3N4g3aWNS5HuBuVJi7bvCPAsLt"/>
    <s v="Mayur Gadiyar"/>
    <m/>
    <m/>
    <s v="June"/>
    <s v="Gated Content"/>
    <m/>
    <m/>
    <m/>
    <m/>
    <m/>
    <m/>
    <s v="2020-12-06 09:46:55.702000+00:00"/>
    <s v="2022-07-10 07:11:26.209000+00:00"/>
    <s v="GMC"/>
  </r>
  <r>
    <s v="Aditya Binani"/>
    <n v="1000000"/>
    <s v="INR"/>
    <n v="0"/>
    <s v="7/14/22"/>
    <s v="Sales"/>
    <s v="stat_1hn9nRJaLbI53NxPuSQgo90kRpbpKsFlwN4oEGNUTdO"/>
    <s v="Lost"/>
    <n v="0"/>
    <s v="OpportunityStatusType.Lost"/>
    <m/>
    <x v="1"/>
    <s v="GMC"/>
    <s v="lead_KDeF5fwPZJ3GZKpHhS3TVl6Fsk5CqVBNlg8Dmmal1Ly"/>
    <s v="ZTE Telecom India Private Limited"/>
    <s v="Aditya Binani"/>
    <s v="user_g5Yw4Z4XnIbmcGhJO80vdtFdd5ElcDlgYO3q8l82ODn"/>
    <s v="Aditya Binani"/>
    <s v="2022-06-13 09:58:34.684000+00:00"/>
    <s v="2022-07-06 08:54:29.519000+00:00"/>
    <m/>
    <s v="Gurgaon"/>
    <m/>
    <m/>
    <m/>
    <n v="2588"/>
    <m/>
    <m/>
    <m/>
    <m/>
    <m/>
    <m/>
    <m/>
    <m/>
    <m/>
    <m/>
    <m/>
    <s v="Telecommunications"/>
    <m/>
    <m/>
    <m/>
    <m/>
    <m/>
    <m/>
    <m/>
    <m/>
    <m/>
    <m/>
    <m/>
    <m/>
    <s v="Deepak Yadav"/>
    <m/>
    <s v="user_g5Yw4Z4XnIbmcGhJO80vdtFdd5ElcDlgYO3q8l82ODn"/>
    <s v="Aditya Binani"/>
    <m/>
    <m/>
    <s v="July; June"/>
    <m/>
    <m/>
    <m/>
    <s v="Lead Magnet Lead"/>
    <m/>
    <m/>
    <m/>
    <s v="2021-08-29 20:00:29.155000+00:00"/>
    <s v="2022-09-23 10:08:59.562000+00:00"/>
    <m/>
  </r>
  <r>
    <s v="siddharth tongay"/>
    <n v="3500000"/>
    <s v="INR"/>
    <n v="0"/>
    <d v="2022-06-07T00:00:00"/>
    <s v="Sales"/>
    <s v="stat_1hn9nRJaLbI53NxPuSQgo90kRpbpKsFlwN4oEGNUTdO"/>
    <s v="Lost"/>
    <n v="0"/>
    <s v="OpportunityStatusType.Lost"/>
    <s v="cont_fJ9sg0a7Fmi9ZCn28TECFlwqeUXQRq3Jg7rwwCL4ROR"/>
    <x v="625"/>
    <s v="L1 is 38 lakh from ifco and bajaj from insurance manager we are at 44 lakh"/>
    <s v="lead_kd82f4aR8ie9Cg8VeSCluhBLuib6yD2PJQjrmnEKN2w"/>
    <s v="Antony Waste Handling Cell Ltd"/>
    <s v="Arsalan Khan"/>
    <s v="user_hNAUXSINlo7GUxmDXzerfGAZIUUHKfva47TB2ckZABz"/>
    <s v="siddharth tongay"/>
    <s v="2022-03-04 07:54:29.333000+00:00"/>
    <s v="2022-07-06 07:41:57.441000+00:00"/>
    <m/>
    <s v="Mumbai"/>
    <m/>
    <m/>
    <m/>
    <n v="800"/>
    <m/>
    <m/>
    <m/>
    <m/>
    <m/>
    <m/>
    <m/>
    <m/>
    <m/>
    <m/>
    <m/>
    <s v="Manufacturing"/>
    <s v="Universal Samporna"/>
    <m/>
    <m/>
    <m/>
    <m/>
    <m/>
    <m/>
    <m/>
    <m/>
    <m/>
    <m/>
    <m/>
    <m/>
    <m/>
    <s v="user_g5Yw4Z4XnIbmcGhJO80vdtFdd5ElcDlgYO3q8l82ODn"/>
    <s v="Aditya Binani"/>
    <m/>
    <m/>
    <s v="June"/>
    <s v="Cold Call"/>
    <m/>
    <n v="700000"/>
    <m/>
    <m/>
    <m/>
    <m/>
    <s v="2021-08-18 08:30:54.749000+00:00"/>
    <s v="2022-10-13 07:41:44.236000+00:00"/>
    <s v="GMC"/>
  </r>
  <r>
    <s v="Aditya Binani"/>
    <n v="240000"/>
    <s v="INR"/>
    <n v="0"/>
    <d v="2022-04-07T00:00:00"/>
    <s v="Sales"/>
    <s v="stat_1hn9nRJaLbI53NxPuSQgo90kRpbpKsFlwN4oEGNUTdO"/>
    <s v="Lost"/>
    <n v="0"/>
    <s v="OpportunityStatusType.Lost"/>
    <m/>
    <x v="1"/>
    <s v="GMC"/>
    <s v="lead_YfKXN4OCme46lwgQYBN4e6FA1TDgKfs3XiznY2yTKLk"/>
    <s v="Codebase"/>
    <s v="Aditya Binani"/>
    <s v="user_g5Yw4Z4XnIbmcGhJO80vdtFdd5ElcDlgYO3q8l82ODn"/>
    <s v="Aditya Binani"/>
    <s v="2022-05-09 08:43:17.449000+00:00"/>
    <s v="2022-07-05 10:25:38.465000+00:00"/>
    <m/>
    <s v="Pune"/>
    <m/>
    <m/>
    <m/>
    <n v="36"/>
    <m/>
    <m/>
    <m/>
    <m/>
    <m/>
    <m/>
    <m/>
    <m/>
    <m/>
    <m/>
    <m/>
    <s v="Others"/>
    <m/>
    <m/>
    <m/>
    <m/>
    <m/>
    <m/>
    <m/>
    <m/>
    <m/>
    <m/>
    <m/>
    <m/>
    <s v="Aniket Vahile"/>
    <m/>
    <s v="user_g5Yw4Z4XnIbmcGhJO80vdtFdd5ElcDlgYO3q8l82ODn"/>
    <s v="Aditya Binani"/>
    <m/>
    <m/>
    <s v="July"/>
    <s v="Cold Call"/>
    <m/>
    <m/>
    <m/>
    <m/>
    <m/>
    <m/>
    <s v="2022-05-09 07:26:45.852000+00:00"/>
    <s v="2022-09-30 06:28:53.894000+00:00"/>
    <m/>
  </r>
  <r>
    <s v="Mayur Gadiyar"/>
    <n v="34000"/>
    <s v="INR"/>
    <n v="0"/>
    <d v="2022-08-07T00:00:00"/>
    <s v="Sales"/>
    <s v="stat_1hn9nRJaLbI53NxPuSQgo90kRpbpKsFlwN4oEGNUTdO"/>
    <s v="Lost"/>
    <n v="0"/>
    <s v="OpportunityStatusType.Lost"/>
    <m/>
    <x v="1"/>
    <s v="Office Asset"/>
    <s v="lead_j3ijfzhVxRkRM1sw9wtk48GSiRKbOMDtNBzw3Ilpq1G"/>
    <s v="Vritti Solutions"/>
    <s v="Mayur Gadiyar"/>
    <s v="user_bdUPAGjcS7p6513So3N4g3aWNS5HuBuVJi7bvCPAsLt"/>
    <s v="Mayur Gadiyar"/>
    <s v="2022-06-10 11:17:50.035000+00:00"/>
    <s v="2022-07-05 12:48:39.996000+00:00"/>
    <m/>
    <s v="Pune"/>
    <m/>
    <m/>
    <m/>
    <n v="231"/>
    <m/>
    <m/>
    <m/>
    <m/>
    <m/>
    <m/>
    <m/>
    <m/>
    <m/>
    <m/>
    <m/>
    <s v="IT Services &amp; IT Consulting"/>
    <m/>
    <m/>
    <m/>
    <m/>
    <m/>
    <m/>
    <m/>
    <m/>
    <m/>
    <m/>
    <m/>
    <m/>
    <s v="Yogesh Paigude"/>
    <m/>
    <s v="user_bdUPAGjcS7p6513So3N4g3aWNS5HuBuVJi7bvCPAsLt"/>
    <s v="Mayur Gadiyar"/>
    <s v="Shriram Kulkarni"/>
    <m/>
    <s v="May"/>
    <s v="Cold Call"/>
    <s v="Lusha"/>
    <m/>
    <m/>
    <m/>
    <m/>
    <m/>
    <s v="2022-01-10 13:09:17.828000+00:00"/>
    <s v="2022-10-13 04:21:39.310000+00:00"/>
    <s v="NON EB"/>
  </r>
  <r>
    <s v="Tejas Kulkarni"/>
    <n v="950000"/>
    <s v="INR"/>
    <n v="0"/>
    <s v="7/23/22"/>
    <s v="Sales"/>
    <s v="stat_kcR4fZg7TU7jjk1jAVua3qGLRS4J5uFayEjK5j02wtv"/>
    <s v="Unqualified"/>
    <n v="0"/>
    <s v="OpportunityStatusType.Lost"/>
    <m/>
    <x v="1"/>
    <s v="HR not ready to share the data"/>
    <s v="lead_SKy5r1h6CSf7Qy6mIz0K8B1sKqpR9sELeoyR9qchWk5"/>
    <s v="Knest Manufacturers LLP (Renewal)"/>
    <s v="Namrata Aurora"/>
    <s v="user_kbtBHYtBjVDNyI72HTF6C1SCvC7yVBiA6OrBOy3t96U"/>
    <s v="Tejas Kulkarni"/>
    <s v="2022-04-18 10:04:53.449000+00:00"/>
    <s v="2022-07-06 06:04:50.888000+00:00"/>
    <m/>
    <s v="Pune"/>
    <m/>
    <m/>
    <m/>
    <n v="200"/>
    <m/>
    <m/>
    <m/>
    <m/>
    <m/>
    <m/>
    <m/>
    <m/>
    <m/>
    <m/>
    <m/>
    <s v="Manufacturing"/>
    <m/>
    <m/>
    <m/>
    <m/>
    <m/>
    <m/>
    <m/>
    <m/>
    <m/>
    <m/>
    <m/>
    <m/>
    <s v="Mrunmay Jalgaonkar"/>
    <m/>
    <s v="user_IpBH4s1Av5OVFfQQ3nW0qPDDjwLT9uRfx1sVhml8UQA"/>
    <s v="Namrata Aurora"/>
    <m/>
    <m/>
    <s v="July"/>
    <s v="Cold Call"/>
    <s v="Lusha"/>
    <m/>
    <m/>
    <m/>
    <m/>
    <m/>
    <s v="2021-04-28 07:36:39.890000+00:00"/>
    <s v="2022-09-12 10:06:03.134000+00:00"/>
    <s v="GMC"/>
  </r>
  <r>
    <s v="Aditya Binani"/>
    <n v="17000"/>
    <s v="INR"/>
    <n v="0"/>
    <d v="2022-04-07T00:00:00"/>
    <s v="Sales"/>
    <s v="stat_1hn9nRJaLbI53NxPuSQgo90kRpbpKsFlwN4oEGNUTdO"/>
    <s v="Lost"/>
    <n v="0"/>
    <s v="OpportunityStatusType.Lost"/>
    <m/>
    <x v="1"/>
    <s v="GPA"/>
    <s v="lead_YfKXN4OCme46lwgQYBN4e6FA1TDgKfs3XiznY2yTKLk"/>
    <s v="Codebase"/>
    <s v="Aditya Binani"/>
    <s v="user_g5Yw4Z4XnIbmcGhJO80vdtFdd5ElcDlgYO3q8l82ODn"/>
    <s v="Aditya Binani"/>
    <s v="2022-06-10 10:51:35.156000+00:00"/>
    <s v="2022-07-05 10:25:27.931000+00:00"/>
    <m/>
    <s v="Pune"/>
    <m/>
    <m/>
    <m/>
    <n v="36"/>
    <m/>
    <m/>
    <m/>
    <m/>
    <m/>
    <m/>
    <m/>
    <m/>
    <m/>
    <m/>
    <m/>
    <s v="Others"/>
    <m/>
    <m/>
    <m/>
    <m/>
    <m/>
    <m/>
    <m/>
    <m/>
    <m/>
    <m/>
    <m/>
    <m/>
    <s v="Aniket Vahile"/>
    <m/>
    <s v="user_g5Yw4Z4XnIbmcGhJO80vdtFdd5ElcDlgYO3q8l82ODn"/>
    <s v="Aditya Binani"/>
    <m/>
    <m/>
    <s v="July"/>
    <s v="Cold Call"/>
    <m/>
    <m/>
    <m/>
    <m/>
    <m/>
    <m/>
    <s v="2022-05-09 07:26:45.852000+00:00"/>
    <s v="2022-09-30 06:28:53.894000+00:00"/>
    <m/>
  </r>
  <r>
    <s v="Sreenivas Hatti"/>
    <n v="55000"/>
    <s v="INR"/>
    <n v="0"/>
    <d v="2022-12-07T00:00:00"/>
    <s v="Sales"/>
    <s v="stat_1hn9nRJaLbI53NxPuSQgo90kRpbpKsFlwN4oEGNUTdO"/>
    <s v="Lost"/>
    <n v="0"/>
    <s v="OpportunityStatusType.Lost"/>
    <s v="cont_1i1j7x8MItjVh5ns9KHjPntM0fj9TIREtH4m49combE"/>
    <x v="626"/>
    <s v="GPA Quotes"/>
    <s v="lead_KmEuScZDDscfLuFYhxnuD623xEPawbnVc9nZoVNG9hU"/>
    <s v="STI Infotech Pvt Ltd"/>
    <s v="Sreenivas Hatti"/>
    <s v="user_JjaNBsxmUKBROYZvEahyXgec466W5jQa2pL0NUZ81Lb"/>
    <s v="Sreenivas Hatti"/>
    <s v="2022-06-20 16:23:17.306000+00:00"/>
    <s v="2022-07-05 08:03:03.543000+00:00"/>
    <m/>
    <s v="Bangalore"/>
    <m/>
    <m/>
    <m/>
    <n v="136"/>
    <m/>
    <m/>
    <m/>
    <m/>
    <m/>
    <m/>
    <m/>
    <m/>
    <m/>
    <m/>
    <m/>
    <s v="IT Services &amp; IT Consulting"/>
    <m/>
    <m/>
    <m/>
    <m/>
    <m/>
    <m/>
    <m/>
    <m/>
    <m/>
    <m/>
    <m/>
    <m/>
    <s v="Jitin Gopi"/>
    <m/>
    <s v="user_encRk5bIEFN6ZA11h4WH2AdZTiZpogLSlMIaj0E30SZ"/>
    <s v="Daya Gowda"/>
    <m/>
    <m/>
    <s v="July"/>
    <s v="Cold Call"/>
    <m/>
    <m/>
    <s v="Ref - Sreenivas"/>
    <m/>
    <m/>
    <m/>
    <s v="2022-03-22 08:36:14.134000+00:00"/>
    <s v="2022-07-15 13:02:28.720000+00:00"/>
    <m/>
  </r>
  <r>
    <s v="Sreenivas Hatti"/>
    <n v="900000"/>
    <s v="INR"/>
    <n v="0"/>
    <d v="2022-04-07T00:00:00"/>
    <s v="Sales"/>
    <s v="stat_1hn9nRJaLbI53NxPuSQgo90kRpbpKsFlwN4oEGNUTdO"/>
    <s v="Lost"/>
    <n v="0"/>
    <s v="OpportunityStatusType.Lost"/>
    <s v="cont_1i1j7x8MItjVh5ns9KHjPntM0fj9TIREtH4m49combE"/>
    <x v="626"/>
    <s v="Got to give the best quotes for both GMC &amp; GPA"/>
    <s v="lead_KmEuScZDDscfLuFYhxnuD623xEPawbnVc9nZoVNG9hU"/>
    <s v="STI Infotech Pvt Ltd"/>
    <s v="Sreenivas Hatti"/>
    <s v="user_JjaNBsxmUKBROYZvEahyXgec466W5jQa2pL0NUZ81Lb"/>
    <s v="Sreenivas Hatti"/>
    <s v="2022-03-22 08:38:50.576000+00:00"/>
    <s v="2022-07-05 08:03:00.224000+00:00"/>
    <m/>
    <s v="Bangalore"/>
    <m/>
    <m/>
    <m/>
    <n v="136"/>
    <m/>
    <m/>
    <m/>
    <m/>
    <m/>
    <m/>
    <m/>
    <m/>
    <m/>
    <m/>
    <m/>
    <s v="IT Services &amp; IT Consulting"/>
    <m/>
    <m/>
    <m/>
    <m/>
    <m/>
    <m/>
    <m/>
    <m/>
    <m/>
    <m/>
    <m/>
    <m/>
    <s v="Jitin Gopi"/>
    <m/>
    <s v="user_encRk5bIEFN6ZA11h4WH2AdZTiZpogLSlMIaj0E30SZ"/>
    <s v="Daya Gowda"/>
    <m/>
    <m/>
    <s v="July"/>
    <s v="Cold Call"/>
    <m/>
    <m/>
    <s v="Ref - Sreenivas"/>
    <m/>
    <m/>
    <m/>
    <s v="2022-03-22 08:36:14.134000+00:00"/>
    <s v="2022-07-15 13:02:28.720000+00:00"/>
    <s v="GMC"/>
  </r>
  <r>
    <s v="Prasoon Mishra"/>
    <n v="550000"/>
    <s v="INR"/>
    <n v="0"/>
    <s v="7/25/22"/>
    <s v="Sales"/>
    <s v="stat_kcR4fZg7TU7jjk1jAVua3qGLRS4J5uFayEjK5j02wtv"/>
    <s v="Unqualified"/>
    <n v="0"/>
    <s v="OpportunityStatusType.Lost"/>
    <m/>
    <x v="1"/>
    <s v="GMC-renewal"/>
    <s v="lead_EbGfB8qysByV5nHm9cmYQuUW2O3MIhfMdpq1JznDN2k"/>
    <s v="Mainstreet Healthcare Management Pvt Ltd"/>
    <s v="Bharti Bankey"/>
    <s v="user_RYbBTp8BVWNa7ppiOz6QVJMGK0exHsFmc5uCLn34ODZ"/>
    <s v="Prasoon Mishra"/>
    <s v="2022-06-01 04:47:08.298000+00:00"/>
    <s v="2022-07-05 02:20:26.606000+00:00"/>
    <m/>
    <s v="Delhi"/>
    <m/>
    <s v="2022-05-27 23:05:08+00:00"/>
    <m/>
    <n v="68"/>
    <m/>
    <m/>
    <m/>
    <m/>
    <m/>
    <m/>
    <m/>
    <s v="ORGANIC_SEARCH"/>
    <m/>
    <m/>
    <m/>
    <s v="Health, Wellness &amp; Fitness"/>
    <m/>
    <m/>
    <m/>
    <m/>
    <m/>
    <m/>
    <m/>
    <m/>
    <m/>
    <m/>
    <m/>
    <m/>
    <m/>
    <m/>
    <s v="user_aM3WaaSUQQmaNnsm9l2FQRVWUEr8RN2ZdXzsuQUalQ3"/>
    <s v="Bharti Bankey"/>
    <m/>
    <m/>
    <s v="June"/>
    <s v="Inbound"/>
    <s v="Inbound via website"/>
    <m/>
    <s v="Employee Count 100"/>
    <m/>
    <m/>
    <m/>
    <s v="2022-05-27 23:07:59.583000+00:00"/>
    <s v="2022-07-10 06:55:19.426000+00:00"/>
    <m/>
  </r>
  <r>
    <s v="Kashif Ahmad"/>
    <n v="50000"/>
    <s v="INR"/>
    <n v="0"/>
    <d v="2022-01-07T00:00:00"/>
    <s v="Sales"/>
    <s v="stat_kcR4fZg7TU7jjk1jAVua3qGLRS4J5uFayEjK5j02wtv"/>
    <s v="Unqualified"/>
    <n v="0"/>
    <s v="OpportunityStatusType.Lost"/>
    <m/>
    <x v="1"/>
    <s v="GMC (Fresh)"/>
    <s v="lead_l4Edb0y9al3TaZyfi4TQkKRg8XcYfOspXQdocnBVUz0"/>
    <s v="AnD HR Solutions LLP (Fresh)"/>
    <s v="Bhairavi Jog"/>
    <s v="user_LKRhV6rhcBe0uL8u70UUGeDjbMupuho4TaiAOCbT7HT"/>
    <s v="Kashif Ahmad"/>
    <s v="2022-05-05 12:04:55.060000+00:00"/>
    <s v="2022-07-04 11:36:57.139000+00:00"/>
    <m/>
    <s v="Pune"/>
    <m/>
    <m/>
    <m/>
    <n v="11"/>
    <m/>
    <m/>
    <m/>
    <m/>
    <m/>
    <m/>
    <m/>
    <m/>
    <m/>
    <m/>
    <m/>
    <s v="HR / Staffing / Recruitment"/>
    <m/>
    <m/>
    <m/>
    <m/>
    <m/>
    <m/>
    <m/>
    <m/>
    <m/>
    <m/>
    <m/>
    <m/>
    <m/>
    <m/>
    <s v="user_228eUmsdKIb9OItgmiDq1zD4aPZ1eqiapbaLAGeBf8g"/>
    <s v="Bhairavi Jog"/>
    <m/>
    <m/>
    <m/>
    <s v="Cold Call"/>
    <s v="Lusha"/>
    <m/>
    <m/>
    <m/>
    <m/>
    <m/>
    <s v="2022-02-24 04:01:57.913000+00:00"/>
    <s v="2022-07-10 07:10:15.418000+00:00"/>
    <s v="GMC"/>
  </r>
  <r>
    <s v="Kashif Ahmad"/>
    <n v="5000"/>
    <s v="INR"/>
    <n v="0"/>
    <d v="2022-01-07T00:00:00"/>
    <s v="Sales"/>
    <s v="stat_kcR4fZg7TU7jjk1jAVua3qGLRS4J5uFayEjK5j02wtv"/>
    <s v="Unqualified"/>
    <n v="0"/>
    <s v="OpportunityStatusType.Lost"/>
    <m/>
    <x v="1"/>
    <s v="GPA (Fresh)"/>
    <s v="lead_l4Edb0y9al3TaZyfi4TQkKRg8XcYfOspXQdocnBVUz0"/>
    <s v="AnD HR Solutions LLP (Fresh)"/>
    <s v="Bhairavi Jog"/>
    <s v="user_LKRhV6rhcBe0uL8u70UUGeDjbMupuho4TaiAOCbT7HT"/>
    <s v="Kashif Ahmad"/>
    <s v="2022-05-05 12:05:47.058000+00:00"/>
    <s v="2022-07-04 11:37:15.562000+00:00"/>
    <m/>
    <s v="Pune"/>
    <m/>
    <m/>
    <m/>
    <n v="11"/>
    <m/>
    <m/>
    <m/>
    <m/>
    <m/>
    <m/>
    <m/>
    <m/>
    <m/>
    <m/>
    <m/>
    <s v="HR / Staffing / Recruitment"/>
    <m/>
    <m/>
    <m/>
    <m/>
    <m/>
    <m/>
    <m/>
    <m/>
    <m/>
    <m/>
    <m/>
    <m/>
    <m/>
    <m/>
    <s v="user_228eUmsdKIb9OItgmiDq1zD4aPZ1eqiapbaLAGeBf8g"/>
    <s v="Bhairavi Jog"/>
    <m/>
    <m/>
    <m/>
    <s v="Cold Call"/>
    <s v="Lusha"/>
    <m/>
    <m/>
    <m/>
    <m/>
    <m/>
    <s v="2022-02-24 04:01:57.913000+00:00"/>
    <s v="2022-07-10 07:10:15.418000+00:00"/>
    <s v="GPA"/>
  </r>
  <r>
    <s v="Sameer Iftekhari"/>
    <n v="15000000"/>
    <s v="INR"/>
    <n v="0"/>
    <d v="2022-01-07T00:00:00"/>
    <s v="Sales"/>
    <s v="stat_kcR4fZg7TU7jjk1jAVua3qGLRS4J5uFayEjK5j02wtv"/>
    <s v="Unqualified"/>
    <n v="0"/>
    <s v="OpportunityStatusType.Lost"/>
    <s v="cont_HwLLHWZGfBOUlT1dRIP8XW524MxNQOxbXo70jBs2uPA"/>
    <x v="627"/>
    <s v="contractual fresh GMC"/>
    <s v="lead_VGm4rxedOIDu0JJX36bJ7GNuYch2vdC5AZE6oh68DUN"/>
    <s v="JCB INDIA LTD. (STAFF POLICY)"/>
    <s v="Gauri Jori"/>
    <s v="user_sREdxbAJihL2Zbgic7tyQ6Rc4Mny7HnD1RNGhA9DDYh"/>
    <s v="Prajakta Sahastrabudhe"/>
    <s v="2022-06-02 05:47:00.083000+00:00"/>
    <s v="2022-07-04 09:05:59.316000+00:00"/>
    <m/>
    <s v="Delhi"/>
    <m/>
    <s v="2020-08-14 08:05:06+00:00"/>
    <m/>
    <n v="3420"/>
    <m/>
    <m/>
    <m/>
    <m/>
    <m/>
    <m/>
    <m/>
    <s v="PAID_SOCIAL"/>
    <m/>
    <m/>
    <m/>
    <s v="Manufacturing"/>
    <m/>
    <m/>
    <m/>
    <m/>
    <m/>
    <m/>
    <m/>
    <m/>
    <m/>
    <m/>
    <m/>
    <m/>
    <s v="Sakshi Soni"/>
    <m/>
    <s v="user_5YHA1ZU4iP896lD1YJehdJcMx7ZEgWCpulT4T2c3pJ3"/>
    <s v="Gauri Jori"/>
    <m/>
    <m/>
    <s v="June"/>
    <s v="Cold Call; Gated Content"/>
    <s v="Naukri.com"/>
    <m/>
    <s v="Employee Engagement Handbook"/>
    <m/>
    <m/>
    <m/>
    <s v="2020-12-06 09:13:10.157000+00:00"/>
    <s v="2022-09-09 10:26:37.149000+00:00"/>
    <m/>
  </r>
  <r>
    <s v="Kashif Ahmad"/>
    <n v="500000"/>
    <s v="INR"/>
    <n v="0"/>
    <d v="2022-06-07T00:00:00"/>
    <s v="Sales"/>
    <s v="stat_kcR4fZg7TU7jjk1jAVua3qGLRS4J5uFayEjK5j02wtv"/>
    <s v="Unqualified"/>
    <n v="0"/>
    <s v="OpportunityStatusType.Lost"/>
    <m/>
    <x v="1"/>
    <s v="gmc-renewal"/>
    <s v="lead_KgEkeHJHLuAYV4YX8AwFeLp04zuTRStzcSS29jtvNPl"/>
    <s v="Prognosis Labs"/>
    <s v="Bharti Bankey"/>
    <s v="user_LKRhV6rhcBe0uL8u70UUGeDjbMupuho4TaiAOCbT7HT"/>
    <s v="Kashif Ahmad"/>
    <s v="2022-06-27 08:01:34.540000+00:00"/>
    <s v="2022-07-04 11:18:40.458000+00:00"/>
    <m/>
    <s v="Delhi"/>
    <m/>
    <s v="2022-06-25 05:48:40+00:00"/>
    <m/>
    <n v="91"/>
    <m/>
    <m/>
    <m/>
    <m/>
    <m/>
    <m/>
    <m/>
    <s v="ORGANIC_SEARCH"/>
    <m/>
    <m/>
    <m/>
    <s v="Health, Wellness &amp; Fitness"/>
    <m/>
    <m/>
    <m/>
    <m/>
    <m/>
    <m/>
    <m/>
    <m/>
    <m/>
    <m/>
    <m/>
    <m/>
    <m/>
    <m/>
    <s v="user_aM3WaaSUQQmaNnsm9l2FQRVWUEr8RN2ZdXzsuQUalQ3"/>
    <s v="Bharti Bankey"/>
    <m/>
    <m/>
    <s v="July"/>
    <s v="Inbound"/>
    <s v="Inbound via website"/>
    <m/>
    <s v="Employee Count 100"/>
    <m/>
    <m/>
    <m/>
    <s v="2022-06-25 05:51:30.930000+00:00"/>
    <s v="2022-09-26 04:14:22.798000+00:00"/>
    <m/>
  </r>
  <r>
    <s v="Mayur Gadiyar"/>
    <n v="70000000"/>
    <s v="INR"/>
    <n v="0"/>
    <s v="7/17/22"/>
    <s v="Sales"/>
    <s v="stat_kcR4fZg7TU7jjk1jAVua3qGLRS4J5uFayEjK5j02wtv"/>
    <s v="Unqualified"/>
    <n v="0"/>
    <s v="OpportunityStatusType.Lost"/>
    <s v="cont_lDC7Xf6ggRcjy1AxR3dmcoT4nd1CepBeRfDLqPgTgac"/>
    <x v="628"/>
    <s v="Meet with Dr.Sunil"/>
    <s v="lead_52omLnIPcaaP637mK5P2za1OVyaFqWg9IwjZj5jXNF1"/>
    <s v="SAFL (Jain Irrigation)"/>
    <s v="Mayur Gadiyar"/>
    <s v="user_bdUPAGjcS7p6513So3N4g3aWNS5HuBuVJi7bvCPAsLt"/>
    <s v="Mayur Gadiyar"/>
    <s v="2022-04-25 10:56:20.485000+00:00"/>
    <s v="2022-07-04 08:43:50.524000+00:00"/>
    <m/>
    <s v="Mumbai"/>
    <m/>
    <m/>
    <m/>
    <n v="1800"/>
    <m/>
    <m/>
    <m/>
    <m/>
    <m/>
    <m/>
    <m/>
    <m/>
    <m/>
    <m/>
    <m/>
    <s v="Manufacturing"/>
    <m/>
    <m/>
    <m/>
    <m/>
    <m/>
    <m/>
    <m/>
    <m/>
    <m/>
    <m/>
    <m/>
    <m/>
    <m/>
    <m/>
    <s v="user_228eUmsdKIb9OItgmiDq1zD4aPZ1eqiapbaLAGeBf8g"/>
    <s v="Bhairavi Jog"/>
    <m/>
    <m/>
    <s v="July"/>
    <s v="Cold Call"/>
    <m/>
    <m/>
    <m/>
    <m/>
    <m/>
    <m/>
    <s v="2021-04-01 11:11:21.342000+00:00"/>
    <s v="2022-10-20 10:23:20.046000+00:00"/>
    <s v="GMC"/>
  </r>
  <r>
    <s v="siddharth tongay"/>
    <n v="800000"/>
    <s v="INR"/>
    <n v="0"/>
    <d v="2022-11-07T00:00:00"/>
    <s v="Sales"/>
    <s v="stat_kcR4fZg7TU7jjk1jAVua3qGLRS4J5uFayEjK5j02wtv"/>
    <s v="Unqualified"/>
    <n v="0"/>
    <s v="OpportunityStatusType.Lost"/>
    <m/>
    <x v="1"/>
    <s v="New india broker orient capital 1 year icici lombard in 2020"/>
    <s v="lead_u91kqAnVdukMzBkVsqHc7MZWxV9sMCcGhOpUMxrJtHM"/>
    <s v="MEDICEF PHARMA"/>
    <s v="Arsalan Khan"/>
    <s v="user_hNAUXSINlo7GUxmDXzerfGAZIUUHKfva47TB2ckZABz"/>
    <s v="siddharth tongay"/>
    <s v="2022-05-12 09:31:35.375000+00:00"/>
    <s v="2022-07-04 07:20:38.341000+00:00"/>
    <m/>
    <s v="Chandigarh"/>
    <m/>
    <m/>
    <m/>
    <n v="143"/>
    <m/>
    <m/>
    <m/>
    <m/>
    <m/>
    <m/>
    <m/>
    <m/>
    <m/>
    <m/>
    <m/>
    <s v="Manufacturing"/>
    <m/>
    <m/>
    <m/>
    <m/>
    <m/>
    <m/>
    <m/>
    <m/>
    <m/>
    <m/>
    <m/>
    <m/>
    <s v="Deepak Yadav"/>
    <m/>
    <s v="user_g5Yw4Z4XnIbmcGhJO80vdtFdd5ElcDlgYO3q8l82ODn"/>
    <s v="Aditya Binani"/>
    <m/>
    <m/>
    <s v="July"/>
    <s v="Cold Call"/>
    <m/>
    <m/>
    <s v="Lead Magnet Lead"/>
    <m/>
    <m/>
    <m/>
    <s v="2021-09-04 17:44:01.479000+00:00"/>
    <s v="2022-07-12 06:38:21.824000+00:00"/>
    <s v="GMC"/>
  </r>
  <r>
    <s v="Navin Panjwani"/>
    <n v="250000"/>
    <s v="INR"/>
    <n v="0"/>
    <s v="7/28/22"/>
    <s v="Sales"/>
    <s v="stat_1hn9nRJaLbI53NxPuSQgo90kRpbpKsFlwN4oEGNUTdO"/>
    <s v="Lost"/>
    <n v="0"/>
    <s v="OpportunityStatusType.Lost"/>
    <s v="cont_UOvwELOLcy2Cv2hfPdkFqeMjZaDU6GShbI5LtTQo41o"/>
    <x v="629"/>
    <s v="1+5"/>
    <s v="lead_6tSwD0qIzgqpPzqr75XVUofB5pNvKyYfsIOP8ChlGKs"/>
    <s v="TruePower by JioThings"/>
    <s v="Prateek Wadhwa"/>
    <s v="user_sD3YjSs92XKUfD0OPHeo886g6tW6aCM0iUhX5VVUuJi"/>
    <s v="Navin Panjwani"/>
    <s v="2022-02-17 08:27:27.461000+00:00"/>
    <s v="2022-07-04 07:14:57.466000+00:00"/>
    <m/>
    <s v="Bangalore"/>
    <m/>
    <m/>
    <m/>
    <n v="39"/>
    <m/>
    <m/>
    <m/>
    <m/>
    <m/>
    <m/>
    <m/>
    <m/>
    <m/>
    <m/>
    <m/>
    <s v="Oil &amp; Gas"/>
    <m/>
    <m/>
    <m/>
    <m/>
    <m/>
    <m/>
    <m/>
    <m/>
    <m/>
    <m/>
    <m/>
    <m/>
    <s v="Deepak Yadav"/>
    <m/>
    <s v="user_IpBH4s1Av5OVFfQQ3nW0qPDDjwLT9uRfx1sVhml8UQA"/>
    <s v="Namrata Aurora"/>
    <m/>
    <m/>
    <s v="July"/>
    <s v="Cold Call"/>
    <m/>
    <m/>
    <m/>
    <m/>
    <m/>
    <m/>
    <s v="2022-02-17 08:20:20.446000+00:00"/>
    <s v="2022-09-23 05:01:28.836000+00:00"/>
    <s v="GMC"/>
  </r>
  <r>
    <s v="Navin Panjwani"/>
    <n v="10000"/>
    <s v="INR"/>
    <n v="0"/>
    <s v="7/28/22"/>
    <s v="Sales"/>
    <s v="stat_1hn9nRJaLbI53NxPuSQgo90kRpbpKsFlwN4oEGNUTdO"/>
    <s v="Lost"/>
    <n v="0"/>
    <s v="OpportunityStatusType.Lost"/>
    <s v="cont_UOvwELOLcy2Cv2hfPdkFqeMjZaDU6GShbI5LtTQo41o"/>
    <x v="629"/>
    <m/>
    <s v="lead_6tSwD0qIzgqpPzqr75XVUofB5pNvKyYfsIOP8ChlGKs"/>
    <s v="TruePower by JioThings"/>
    <s v="Prateek Wadhwa"/>
    <s v="user_sD3YjSs92XKUfD0OPHeo886g6tW6aCM0iUhX5VVUuJi"/>
    <s v="Navin Panjwani"/>
    <s v="2022-02-17 08:27:50.994000+00:00"/>
    <s v="2022-07-04 07:15:04.787000+00:00"/>
    <m/>
    <s v="Bangalore"/>
    <m/>
    <m/>
    <m/>
    <n v="39"/>
    <m/>
    <m/>
    <m/>
    <m/>
    <m/>
    <m/>
    <m/>
    <m/>
    <m/>
    <m/>
    <m/>
    <s v="Oil &amp; Gas"/>
    <m/>
    <m/>
    <m/>
    <m/>
    <m/>
    <m/>
    <m/>
    <m/>
    <m/>
    <m/>
    <m/>
    <m/>
    <s v="Deepak Yadav"/>
    <m/>
    <s v="user_IpBH4s1Av5OVFfQQ3nW0qPDDjwLT9uRfx1sVhml8UQA"/>
    <s v="Namrata Aurora"/>
    <m/>
    <m/>
    <s v="July"/>
    <s v="Cold Call"/>
    <m/>
    <m/>
    <m/>
    <m/>
    <m/>
    <m/>
    <s v="2022-02-17 08:20:20.446000+00:00"/>
    <s v="2022-09-23 05:01:28.836000+00:00"/>
    <s v="GPA"/>
  </r>
  <r>
    <s v="Prasoon Mishra"/>
    <n v="500000"/>
    <s v="INR"/>
    <n v="0"/>
    <d v="2022-05-07T00:00:00"/>
    <s v="Sales"/>
    <s v="stat_kcR4fZg7TU7jjk1jAVua3qGLRS4J5uFayEjK5j02wtv"/>
    <s v="Unqualified"/>
    <n v="0"/>
    <s v="OpportunityStatusType.Lost"/>
    <s v="cont_wXiRbRRpOS082Vx9rimAbHjb4hscFFGyf1qP5uouqm0"/>
    <x v="630"/>
    <m/>
    <s v="lead_r5timlb0uSru47b03J0zreHVkjoFJKg4vJpAJLZ3Mvy"/>
    <s v="Natco Pharma"/>
    <s v="Sarvesh Pawar"/>
    <s v="user_RYbBTp8BVWNa7ppiOz6QVJMGK0exHsFmc5uCLn34ODZ"/>
    <s v="Prasoon Mishra"/>
    <s v="2022-06-03 06:20:43.643000+00:00"/>
    <s v="2022-07-04 07:02:14.463000+00:00"/>
    <m/>
    <s v="Hyderabad"/>
    <m/>
    <m/>
    <m/>
    <n v="945"/>
    <m/>
    <m/>
    <m/>
    <m/>
    <m/>
    <m/>
    <m/>
    <m/>
    <m/>
    <m/>
    <m/>
    <s v="Manufacturing"/>
    <m/>
    <m/>
    <m/>
    <m/>
    <m/>
    <m/>
    <m/>
    <m/>
    <m/>
    <m/>
    <m/>
    <m/>
    <s v="Mrunmay Jalgaonkar"/>
    <m/>
    <s v="user_A8KOTZADnUtEQOLt4nSLAmteNStuGh80js75RYjrXVt"/>
    <s v="Sarvesh Pawar"/>
    <m/>
    <m/>
    <s v="July"/>
    <s v="Gated Content"/>
    <s v="Mr. E"/>
    <m/>
    <s v="Employee Wellness Handbook"/>
    <m/>
    <m/>
    <m/>
    <s v="2021-09-14 10:06:07.077000+00:00"/>
    <s v="2022-09-07 09:19:16.491000+00:00"/>
    <s v="GPA"/>
  </r>
  <r>
    <s v="Omkar Ghate"/>
    <n v="1000000"/>
    <s v="INR"/>
    <n v="0"/>
    <s v="7/31/22"/>
    <s v="Sales"/>
    <s v="stat_kcR4fZg7TU7jjk1jAVua3qGLRS4J5uFayEjK5j02wtv"/>
    <s v="Unqualified"/>
    <n v="0"/>
    <s v="OpportunityStatusType.Lost"/>
    <m/>
    <x v="1"/>
    <s v="GTL"/>
    <s v="lead_I49hOHf9xJsqhUZBBKMZW1nk6EvCcHt7IqvF3TxscDv"/>
    <s v="Enpro Industries Pvt. Ltd."/>
    <s v="Prajakta Sahastrabudhe"/>
    <s v="user_9SBRjyF0n4iWuhUdqRyQkFhl2J4uyNKhFWvvJEvunX8"/>
    <s v="Omkar Ghate"/>
    <s v="2022-04-22 08:14:52.891000+00:00"/>
    <s v="2022-07-04 07:13:43.373000+00:00"/>
    <m/>
    <s v="Pune"/>
    <m/>
    <s v="2020-08-26 02:10:57+00:00"/>
    <m/>
    <n v="322"/>
    <m/>
    <m/>
    <m/>
    <m/>
    <m/>
    <m/>
    <m/>
    <m/>
    <m/>
    <m/>
    <m/>
    <s v="Oil &amp; Gas"/>
    <m/>
    <m/>
    <m/>
    <m/>
    <m/>
    <m/>
    <m/>
    <m/>
    <m/>
    <m/>
    <m/>
    <m/>
    <m/>
    <m/>
    <s v="user_sREdxbAJihL2Zbgic7tyQ6Rc4Mny7HnD1RNGhA9DDYh"/>
    <s v="Prajakta Sahastrabudhe"/>
    <s v="Anjali Nishu"/>
    <m/>
    <s v="June"/>
    <s v="Cold Call"/>
    <m/>
    <m/>
    <m/>
    <m/>
    <m/>
    <m/>
    <s v="2020-12-06 09:48:21.995000+00:00"/>
    <s v="2022-07-17 07:11:35.413000+00:00"/>
    <m/>
  </r>
  <r>
    <s v="Rakesh Zadage"/>
    <n v="1898816"/>
    <s v="INR"/>
    <n v="100"/>
    <d v="2022-02-07T00:00:00"/>
    <s v="Sales"/>
    <s v="stat_OZRiD1474QRJIpvnjHCZfiIvKcVD6mIKSSTzg8SwDVx"/>
    <s v="Won- Payment Completed"/>
    <n v="1"/>
    <s v="OpportunityStatusType.Won"/>
    <m/>
    <x v="1"/>
    <m/>
    <s v="lead_dwBxu8jYL2Q0um7gk7OYom5vdYUp6GDYKYSIxrvXqm9"/>
    <s v="Clairance Pharma (Bill care)"/>
    <s v="Rakesh Zadage"/>
    <s v="user_g3RBk1qckQoR1lst1zaNxwqRYo030vqYV6yHd8iovQv"/>
    <s v="Rakesh Zadage"/>
    <s v="2022-07-04 07:14:44.583000+00:00"/>
    <s v="2022-07-04 07:14:44.583000+00:00"/>
    <m/>
    <s v="Pune"/>
    <m/>
    <m/>
    <m/>
    <n v="212"/>
    <m/>
    <m/>
    <m/>
    <m/>
    <m/>
    <m/>
    <m/>
    <m/>
    <m/>
    <m/>
    <m/>
    <s v="Manufacturing"/>
    <m/>
    <m/>
    <m/>
    <m/>
    <m/>
    <m/>
    <m/>
    <m/>
    <m/>
    <m/>
    <m/>
    <m/>
    <s v="Arunkumar Dubey"/>
    <m/>
    <s v="user_Jujy0sFufO9J3qwY7aNpCCnF6nFZMrfvciNEydEzhaI"/>
    <s v="Shreya Solanki"/>
    <m/>
    <m/>
    <m/>
    <s v="Cold Call"/>
    <m/>
    <m/>
    <m/>
    <m/>
    <m/>
    <m/>
    <s v="2022-07-04 07:10:39.939000+00:00"/>
    <s v="2022-10-10 07:34:56.373000+00:00"/>
    <s v="NON EB"/>
  </r>
  <r>
    <s v="Prasoon Mishra"/>
    <n v="2500000"/>
    <s v="INR"/>
    <n v="0"/>
    <s v="7/31/22"/>
    <s v="Sales"/>
    <s v="stat_kcR4fZg7TU7jjk1jAVua3qGLRS4J5uFayEjK5j02wtv"/>
    <s v="Unqualified"/>
    <n v="0"/>
    <s v="OpportunityStatusType.Lost"/>
    <m/>
    <x v="1"/>
    <m/>
    <s v="lead_abXjObqFkhqitoISZIYZPjIqS5h025XoruW79zifxp3"/>
    <s v="Mitsui &amp; Co. India Pvt Ltd."/>
    <s v="Kanchan Kothari"/>
    <s v="user_RYbBTp8BVWNa7ppiOz6QVJMGK0exHsFmc5uCLn34ODZ"/>
    <s v="Prasoon Mishra"/>
    <s v="2022-05-26 06:29:43.953000+00:00"/>
    <s v="2022-07-04 06:00:08.207000+00:00"/>
    <m/>
    <s v="Delhi"/>
    <m/>
    <m/>
    <m/>
    <n v="111"/>
    <m/>
    <m/>
    <m/>
    <m/>
    <m/>
    <m/>
    <m/>
    <m/>
    <m/>
    <m/>
    <m/>
    <s v="Others"/>
    <m/>
    <m/>
    <m/>
    <m/>
    <m/>
    <m/>
    <m/>
    <m/>
    <m/>
    <m/>
    <m/>
    <m/>
    <s v="Mrunmay Jalgaonkar"/>
    <m/>
    <s v="user_2jRs4eIjwv8MozxYA1DE9MMy0FWf2gMgweg2LiJNu64"/>
    <s v="Gauri Munge"/>
    <m/>
    <m/>
    <s v="October"/>
    <s v="Cold Call"/>
    <m/>
    <m/>
    <m/>
    <m/>
    <m/>
    <m/>
    <s v="2022-04-03 18:14:02.654000+00:00"/>
    <s v="2022-09-07 05:54:30.570000+00:00"/>
    <m/>
  </r>
  <r>
    <s v="Sreenivas Hatti"/>
    <n v="800000"/>
    <s v="INR"/>
    <n v="50"/>
    <d v="2022-01-08T00:00:00"/>
    <s v="Sales"/>
    <s v="stat_kLhaUSYbyIgQOHjvcKAHYNQn1lIjd0wTZfiU50Lt3mL"/>
    <s v="Demo Completed"/>
    <n v="0"/>
    <s v="OpportunityStatusType.Active"/>
    <m/>
    <x v="1"/>
    <s v="GMC (Fresh)"/>
    <s v="lead_Awhgczp3hcoaDnncYjr0FDwgmWpi1SszjGWougZIr0D"/>
    <s v="Infonet Smart (Fresh)"/>
    <s v="Bhairavi Jog"/>
    <s v="user_JjaNBsxmUKBROYZvEahyXgec466W5jQa2pL0NUZ81Lb"/>
    <s v="Sreenivas Hatti"/>
    <s v="2022-06-13 09:15:02.132000+00:00"/>
    <s v="2022-07-04 06:22:18.848000+00:00"/>
    <m/>
    <s v="Other"/>
    <m/>
    <m/>
    <m/>
    <n v="200"/>
    <m/>
    <m/>
    <m/>
    <m/>
    <m/>
    <m/>
    <m/>
    <m/>
    <m/>
    <m/>
    <m/>
    <m/>
    <m/>
    <m/>
    <m/>
    <m/>
    <m/>
    <m/>
    <m/>
    <m/>
    <m/>
    <m/>
    <m/>
    <m/>
    <m/>
    <m/>
    <s v="user_228eUmsdKIb9OItgmiDq1zD4aPZ1eqiapbaLAGeBf8g"/>
    <s v="Bhairavi Jog"/>
    <m/>
    <m/>
    <s v="August"/>
    <s v="Gated Content"/>
    <m/>
    <m/>
    <s v="Downloaded the guide: Employee Wellness Handbook"/>
    <m/>
    <m/>
    <m/>
    <s v="2021-12-24 07:13:18.842000+00:00"/>
    <s v="2022-08-26 05:40:05.368000+00:00"/>
    <s v="GMC"/>
  </r>
  <r>
    <s v="Sreenivas Hatti"/>
    <n v="100000"/>
    <s v="INR"/>
    <n v="50"/>
    <d v="2022-01-08T00:00:00"/>
    <s v="Sales"/>
    <s v="stat_kLhaUSYbyIgQOHjvcKAHYNQn1lIjd0wTZfiU50Lt3mL"/>
    <s v="Demo Completed"/>
    <n v="0"/>
    <s v="OpportunityStatusType.Active"/>
    <m/>
    <x v="1"/>
    <s v="GPA (Fresh)"/>
    <s v="lead_Awhgczp3hcoaDnncYjr0FDwgmWpi1SszjGWougZIr0D"/>
    <s v="Infonet Smart (Fresh)"/>
    <s v="Bhairavi Jog"/>
    <s v="user_JjaNBsxmUKBROYZvEahyXgec466W5jQa2pL0NUZ81Lb"/>
    <s v="Sreenivas Hatti"/>
    <s v="2022-06-13 09:15:48.351000+00:00"/>
    <s v="2022-07-04 06:22:19.037000+00:00"/>
    <m/>
    <s v="Other"/>
    <m/>
    <m/>
    <m/>
    <n v="200"/>
    <m/>
    <m/>
    <m/>
    <m/>
    <m/>
    <m/>
    <m/>
    <m/>
    <m/>
    <m/>
    <m/>
    <m/>
    <m/>
    <m/>
    <m/>
    <m/>
    <m/>
    <m/>
    <m/>
    <m/>
    <m/>
    <m/>
    <m/>
    <m/>
    <m/>
    <m/>
    <s v="user_228eUmsdKIb9OItgmiDq1zD4aPZ1eqiapbaLAGeBf8g"/>
    <s v="Bhairavi Jog"/>
    <m/>
    <m/>
    <s v="August"/>
    <s v="Gated Content"/>
    <m/>
    <m/>
    <s v="Downloaded the guide: Employee Wellness Handbook"/>
    <m/>
    <m/>
    <m/>
    <s v="2021-12-24 07:13:18.842000+00:00"/>
    <s v="2022-08-26 05:40:05.368000+00:00"/>
    <s v="GPA"/>
  </r>
  <r>
    <s v="Siddhartha Khatua"/>
    <n v="2830000"/>
    <s v="INR"/>
    <n v="100"/>
    <d v="2022-02-07T00:00:00"/>
    <s v="Sales"/>
    <s v="stat_OZRiD1474QRJIpvnjHCZfiIvKcVD6mIKSSTzg8SwDVx"/>
    <s v="Won- Payment Completed"/>
    <n v="1"/>
    <s v="OpportunityStatusType.Won"/>
    <m/>
    <x v="1"/>
    <m/>
    <s v="lead_R8qPLNTIzreOmoa6BwqdrWFjPuvl1BRrAmW9syZ837k"/>
    <s v="Sarvatra Technologies"/>
    <s v="Satyajit Chati"/>
    <s v="user_NpORmx7rsJTJtTAaK530goa9EQDwvUStpLPTra00AAA"/>
    <s v="Siddhartha Khatua"/>
    <s v="2022-04-25 11:16:45.960000+00:00"/>
    <s v="2022-07-02 07:13:32.860000+00:00"/>
    <m/>
    <s v="Pune"/>
    <m/>
    <m/>
    <m/>
    <n v="356"/>
    <m/>
    <m/>
    <m/>
    <m/>
    <m/>
    <m/>
    <m/>
    <m/>
    <m/>
    <m/>
    <m/>
    <s v="IT Services &amp; IT Consulting"/>
    <m/>
    <m/>
    <m/>
    <m/>
    <m/>
    <m/>
    <m/>
    <m/>
    <m/>
    <m/>
    <m/>
    <m/>
    <s v="Shekhar Sakore"/>
    <m/>
    <s v="user_sREdxbAJihL2Zbgic7tyQ6Rc4Mny7HnD1RNGhA9DDYh"/>
    <s v="Prajakta Sahastrabudhe"/>
    <s v="Komal Chougale"/>
    <m/>
    <s v="June"/>
    <s v="Cold Call"/>
    <s v="Lusha"/>
    <m/>
    <m/>
    <m/>
    <m/>
    <m/>
    <s v="2021-04-22 10:51:50.538000+00:00"/>
    <s v="2022-10-13 12:48:09.354000+00:00"/>
    <s v="GMC"/>
  </r>
  <r>
    <s v="Siddhartha Khatua"/>
    <n v="50740"/>
    <s v="INR"/>
    <n v="100"/>
    <d v="2022-02-07T00:00:00"/>
    <s v="Sales"/>
    <s v="stat_OZRiD1474QRJIpvnjHCZfiIvKcVD6mIKSSTzg8SwDVx"/>
    <s v="Won- Payment Completed"/>
    <n v="1"/>
    <s v="OpportunityStatusType.Won"/>
    <m/>
    <x v="1"/>
    <s v="sidd"/>
    <s v="lead_R8qPLNTIzreOmoa6BwqdrWFjPuvl1BRrAmW9syZ837k"/>
    <s v="Sarvatra Technologies"/>
    <s v="Satyajit Chati"/>
    <s v="user_NpORmx7rsJTJtTAaK530goa9EQDwvUStpLPTra00AAA"/>
    <s v="Siddhartha Khatua"/>
    <s v="2022-04-25 11:17:47.409000+00:00"/>
    <s v="2022-07-02 07:13:45.988000+00:00"/>
    <m/>
    <s v="Pune"/>
    <m/>
    <m/>
    <m/>
    <n v="356"/>
    <m/>
    <m/>
    <m/>
    <m/>
    <m/>
    <m/>
    <m/>
    <m/>
    <m/>
    <m/>
    <m/>
    <s v="IT Services &amp; IT Consulting"/>
    <m/>
    <m/>
    <m/>
    <m/>
    <m/>
    <m/>
    <m/>
    <m/>
    <m/>
    <m/>
    <m/>
    <m/>
    <s v="Shekhar Sakore"/>
    <m/>
    <s v="user_sREdxbAJihL2Zbgic7tyQ6Rc4Mny7HnD1RNGhA9DDYh"/>
    <s v="Prajakta Sahastrabudhe"/>
    <s v="Komal Chougale"/>
    <m/>
    <s v="June"/>
    <s v="Cold Call"/>
    <s v="Lusha"/>
    <m/>
    <m/>
    <m/>
    <m/>
    <m/>
    <s v="2021-04-22 10:51:50.538000+00:00"/>
    <s v="2022-10-13 12:48:09.354000+00:00"/>
    <s v="GPA"/>
  </r>
  <r>
    <s v="Aditya Binani"/>
    <n v="165000"/>
    <s v="INR"/>
    <n v="100"/>
    <d v="2022-01-07T00:00:00"/>
    <s v="Sales"/>
    <s v="stat_OZRiD1474QRJIpvnjHCZfiIvKcVD6mIKSSTzg8SwDVx"/>
    <s v="Won- Payment Completed"/>
    <n v="1"/>
    <s v="OpportunityStatusType.Won"/>
    <m/>
    <x v="1"/>
    <s v="GMC"/>
    <s v="lead_ukbvc19MOFQBTyTfJXKpZbYp50Etrv5rYiyFwBlWKY5"/>
    <s v="Rich Panel"/>
    <s v="Bharti Bankey"/>
    <s v="user_g5Yw4Z4XnIbmcGhJO80vdtFdd5ElcDlgYO3q8l82ODn"/>
    <s v="Aditya Binani"/>
    <s v="2022-05-06 06:54:56.297000+00:00"/>
    <s v="2022-07-02 09:42:00.241000+00:00"/>
    <m/>
    <s v="Mumbai"/>
    <m/>
    <s v="2022-04-25 15:22:45+00:00"/>
    <m/>
    <n v="35"/>
    <m/>
    <m/>
    <m/>
    <m/>
    <m/>
    <m/>
    <m/>
    <s v="ORGANIC_SEARCH"/>
    <m/>
    <m/>
    <m/>
    <m/>
    <m/>
    <m/>
    <m/>
    <m/>
    <m/>
    <m/>
    <m/>
    <m/>
    <m/>
    <m/>
    <m/>
    <m/>
    <m/>
    <m/>
    <s v="user_aM3WaaSUQQmaNnsm9l2FQRVWUEr8RN2ZdXzsuQUalQ3"/>
    <s v="Bharti Bankey"/>
    <s v="Anjali Nishu"/>
    <m/>
    <m/>
    <s v="Inbound"/>
    <s v="Inbound via website"/>
    <m/>
    <s v="Employee Count 25"/>
    <m/>
    <m/>
    <m/>
    <s v="2022-04-25 15:25:42.215000+00:00"/>
    <s v="2022-08-18 06:09:52.903000+00:00"/>
    <m/>
  </r>
  <r>
    <s v="Tejas Kulkarni"/>
    <n v="100000"/>
    <s v="INR"/>
    <n v="0"/>
    <s v="7/15/22"/>
    <s v="Sales"/>
    <s v="stat_1hn9nRJaLbI53NxPuSQgo90kRpbpKsFlwN4oEGNUTdO"/>
    <s v="Lost"/>
    <n v="0"/>
    <s v="OpportunityStatusType.Lost"/>
    <m/>
    <x v="1"/>
    <s v="No response"/>
    <s v="lead_GrXjKS40Zm8WvlCL6yiqGj0tUEkdRhDGzPE965LNi9c"/>
    <s v="CODETRONIX Software Solutions LLP"/>
    <s v="Omkar Ghate"/>
    <s v="user_kbtBHYtBjVDNyI72HTF6C1SCvC7yVBiA6OrBOy3t96U"/>
    <s v="Tejas Kulkarni"/>
    <s v="2021-12-27 04:58:02.510000+00:00"/>
    <s v="2022-07-02 04:19:45.600000+00:00"/>
    <m/>
    <s v="Visakhapatnam"/>
    <m/>
    <s v="2021-12-15 12:46:09+00:00"/>
    <m/>
    <n v="21"/>
    <m/>
    <m/>
    <m/>
    <m/>
    <m/>
    <m/>
    <m/>
    <m/>
    <m/>
    <m/>
    <m/>
    <s v="IT Services &amp; IT Consulting"/>
    <m/>
    <m/>
    <m/>
    <m/>
    <m/>
    <m/>
    <m/>
    <m/>
    <m/>
    <m/>
    <m/>
    <m/>
    <s v="Aniket Vahile"/>
    <m/>
    <s v="user_9SBRjyF0n4iWuhUdqRyQkFhl2J4uyNKhFWvvJEvunX8"/>
    <s v="Omkar Ghate"/>
    <s v="Siddharth Angolkar"/>
    <m/>
    <s v="July"/>
    <s v="Inbound"/>
    <s v="Inbound via website"/>
    <m/>
    <s v="Employee Count 25"/>
    <m/>
    <m/>
    <m/>
    <s v="2021-12-15 12:48:54.373000+00:00"/>
    <s v="2022-09-20 11:54:42.276000+00:00"/>
    <m/>
  </r>
  <r>
    <s v="Tejas Kulkarni"/>
    <n v="200000"/>
    <s v="INR"/>
    <n v="0"/>
    <s v="7/15/22"/>
    <s v="Sales"/>
    <s v="stat_1hn9nRJaLbI53NxPuSQgo90kRpbpKsFlwN4oEGNUTdO"/>
    <s v="Lost"/>
    <n v="0"/>
    <s v="OpportunityStatusType.Lost"/>
    <s v="cont_e4xDstcA2sDKLdPhsU22Wm8uINn8JPjkLYuejra275K"/>
    <x v="631"/>
    <s v="GTL for 50 emp. 2 time of Ctc.. Fresh. Too less employees fot getting the quote"/>
    <s v="lead_fbwr0uQ6WgP7xV2iWHzogN7q1fTBlfKkdwZBs2Zw1ex"/>
    <s v="Nas Aero (Fresh)"/>
    <s v="Tulika Chakra"/>
    <s v="user_kbtBHYtBjVDNyI72HTF6C1SCvC7yVBiA6OrBOy3t96U"/>
    <s v="Tejas Kulkarni"/>
    <s v="2022-01-14 11:23:55.695000+00:00"/>
    <s v="2022-07-02 04:20:25.491000+00:00"/>
    <m/>
    <s v="Mumbai"/>
    <m/>
    <m/>
    <m/>
    <n v="50"/>
    <m/>
    <m/>
    <m/>
    <m/>
    <m/>
    <m/>
    <m/>
    <m/>
    <m/>
    <m/>
    <m/>
    <s v="Manufacturing"/>
    <m/>
    <m/>
    <m/>
    <m/>
    <m/>
    <m/>
    <m/>
    <m/>
    <m/>
    <m/>
    <m/>
    <m/>
    <s v="Deepak Yadav"/>
    <m/>
    <s v="user_2jRs4eIjwv8MozxYA1DE9MMy0FWf2gMgweg2LiJNu64"/>
    <s v="Gauri Munge"/>
    <m/>
    <m/>
    <s v="July"/>
    <s v="Gated Content"/>
    <m/>
    <m/>
    <s v="Downloaded the guide: Employee Wellness Handbook"/>
    <m/>
    <m/>
    <m/>
    <s v="2022-01-03 05:54:58.402000+00:00"/>
    <s v="2022-08-27 07:09:12.805000+00:00"/>
    <s v="GTL"/>
  </r>
  <r>
    <s v="Chetan Kumar"/>
    <n v="2500000"/>
    <s v="INR"/>
    <n v="0"/>
    <d v="2022-01-07T00:00:00"/>
    <s v="Sales"/>
    <s v="stat_1hn9nRJaLbI53NxPuSQgo90kRpbpKsFlwN4oEGNUTdO"/>
    <s v="Lost"/>
    <n v="0"/>
    <s v="OpportunityStatusType.Lost"/>
    <s v="cont_brzkOnCWq5OooJFieOOHdeP6Pr5ICLFd5EZat6zD3C2"/>
    <x v="632"/>
    <s v="GTL"/>
    <s v="lead_UpaRziG0eyw1uEyXhumIPaPKLJ6HvkaICqNx1NVhIjs"/>
    <s v="PAMAC Finserv"/>
    <s v="Aditya Binani"/>
    <s v="user_t8sUu4byhPnyQ33u64Ecs5WRL98oy2iuu4iTrhCr4vl"/>
    <s v="Nilesh Dhanani"/>
    <s v="2022-02-28 12:13:30.654000+00:00"/>
    <s v="2022-07-02 04:36:59.141000+00:00"/>
    <m/>
    <s v="Mumbai"/>
    <m/>
    <m/>
    <m/>
    <n v="692"/>
    <m/>
    <m/>
    <m/>
    <m/>
    <m/>
    <m/>
    <m/>
    <m/>
    <m/>
    <m/>
    <m/>
    <s v="Banking &amp; Finance"/>
    <m/>
    <m/>
    <m/>
    <m/>
    <m/>
    <m/>
    <m/>
    <m/>
    <m/>
    <m/>
    <m/>
    <m/>
    <s v="Yogesh Paigude"/>
    <m/>
    <s v="user_g5Yw4Z4XnIbmcGhJO80vdtFdd5ElcDlgYO3q8l82ODn"/>
    <s v="Aditya Binani"/>
    <m/>
    <m/>
    <s v="July; June; October"/>
    <s v="Cold Call"/>
    <s v="Linkedin"/>
    <m/>
    <m/>
    <m/>
    <m/>
    <m/>
    <s v="2021-09-16 05:17:54.505000+00:00"/>
    <s v="2022-10-12 09:19:28.073000+00:00"/>
    <m/>
  </r>
  <r>
    <s v="Tejas Kulkarni"/>
    <n v="50000"/>
    <s v="INR"/>
    <n v="0"/>
    <d v="2022-05-07T00:00:00"/>
    <s v="Sales"/>
    <s v="stat_1hn9nRJaLbI53NxPuSQgo90kRpbpKsFlwN4oEGNUTdO"/>
    <s v="Lost"/>
    <n v="0"/>
    <s v="OpportunityStatusType.Lost"/>
    <m/>
    <x v="1"/>
    <s v="No revert from the client"/>
    <s v="lead_Lz9vn7myGzjU6MCWQW22bx8CVOOAl9UcPuXbLRzRmTU"/>
    <s v="JAES.CO (Fresh)"/>
    <s v="Arsalan Khan"/>
    <s v="user_kbtBHYtBjVDNyI72HTF6C1SCvC7yVBiA6OrBOy3t96U"/>
    <s v="Tejas Kulkarni"/>
    <s v="2022-05-19 11:43:55.402000+00:00"/>
    <s v="2022-07-02 03:56:56.689000+00:00"/>
    <m/>
    <s v="Other"/>
    <m/>
    <m/>
    <m/>
    <n v="165"/>
    <m/>
    <m/>
    <m/>
    <m/>
    <m/>
    <m/>
    <m/>
    <m/>
    <m/>
    <m/>
    <m/>
    <s v="Others"/>
    <m/>
    <m/>
    <m/>
    <m/>
    <m/>
    <m/>
    <m/>
    <m/>
    <m/>
    <m/>
    <m/>
    <m/>
    <s v="Arunkumar Dubey"/>
    <m/>
    <s v="user_kbtBHYtBjVDNyI72HTF6C1SCvC7yVBiA6OrBOy3t96U"/>
    <s v="Tejas Kulkarni"/>
    <s v="Dr. Anil More"/>
    <m/>
    <s v="March"/>
    <s v="Partnerships"/>
    <m/>
    <m/>
    <s v="HROne"/>
    <m/>
    <m/>
    <m/>
    <s v="2022-03-11 04:20:13.657000+00:00"/>
    <s v="2022-10-20 06:14:40.394000+00:00"/>
    <s v="GPA"/>
  </r>
  <r>
    <s v="Tejas Kulkarni"/>
    <n v="300000"/>
    <s v="INR"/>
    <n v="0"/>
    <s v="7/15/22"/>
    <s v="Sales"/>
    <s v="stat_1hn9nRJaLbI53NxPuSQgo90kRpbpKsFlwN4oEGNUTdO"/>
    <s v="Lost"/>
    <n v="0"/>
    <s v="OpportunityStatusType.Lost"/>
    <m/>
    <x v="1"/>
    <s v="GMC for 51 lives . Pattern 1+3 &amp; 1+5. Looking to start by feb. Management has put the proposal on hold owing to internal financial crunches"/>
    <s v="lead_MNs1Z8IoA8Y4AFkrFMy9s2jiPhlBPe3WUQB2SDlOxsl"/>
    <s v="qZense Labs"/>
    <s v="Tejas Kulkarni"/>
    <s v="user_kbtBHYtBjVDNyI72HTF6C1SCvC7yVBiA6OrBOy3t96U"/>
    <s v="Tejas Kulkarni"/>
    <s v="2022-01-10 11:59:57.989000+00:00"/>
    <s v="2022-07-02 04:00:11.736000+00:00"/>
    <m/>
    <s v="Bangalore"/>
    <m/>
    <m/>
    <m/>
    <n v="13"/>
    <m/>
    <m/>
    <m/>
    <m/>
    <m/>
    <m/>
    <m/>
    <m/>
    <m/>
    <m/>
    <m/>
    <s v="IT Services &amp; IT Consulting"/>
    <m/>
    <m/>
    <m/>
    <m/>
    <m/>
    <m/>
    <m/>
    <m/>
    <m/>
    <m/>
    <m/>
    <m/>
    <s v="Deepak Yadav"/>
    <m/>
    <s v="user_kbtBHYtBjVDNyI72HTF6C1SCvC7yVBiA6OrBOy3t96U"/>
    <s v="Tejas Kulkarni"/>
    <m/>
    <m/>
    <s v="July"/>
    <s v="Cold Call"/>
    <m/>
    <m/>
    <s v="Vaccine inbound"/>
    <m/>
    <m/>
    <m/>
    <s v="2021-05-04 05:14:23.456000+00:00"/>
    <s v="2022-09-23 10:11:34.446000+00:00"/>
    <s v="GMC"/>
  </r>
  <r>
    <s v="Tejas Kulkarni"/>
    <n v="100000"/>
    <s v="INR"/>
    <n v="0"/>
    <d v="2022-05-07T00:00:00"/>
    <s v="Sales"/>
    <s v="stat_1hn9nRJaLbI53NxPuSQgo90kRpbpKsFlwN4oEGNUTdO"/>
    <s v="Lost"/>
    <n v="0"/>
    <s v="OpportunityStatusType.Lost"/>
    <m/>
    <x v="1"/>
    <s v="No revert from the client"/>
    <s v="lead_Lz9vn7myGzjU6MCWQW22bx8CVOOAl9UcPuXbLRzRmTU"/>
    <s v="JAES.CO (Fresh)"/>
    <s v="Arsalan Khan"/>
    <s v="user_kbtBHYtBjVDNyI72HTF6C1SCvC7yVBiA6OrBOy3t96U"/>
    <s v="Tejas Kulkarni"/>
    <s v="2022-05-19 11:44:34.543000+00:00"/>
    <s v="2022-07-02 03:57:52.940000+00:00"/>
    <m/>
    <s v="Other"/>
    <m/>
    <m/>
    <m/>
    <n v="165"/>
    <m/>
    <m/>
    <m/>
    <m/>
    <m/>
    <m/>
    <m/>
    <m/>
    <m/>
    <m/>
    <m/>
    <s v="Others"/>
    <m/>
    <m/>
    <m/>
    <m/>
    <m/>
    <m/>
    <m/>
    <m/>
    <m/>
    <m/>
    <m/>
    <m/>
    <s v="Arunkumar Dubey"/>
    <m/>
    <s v="user_kbtBHYtBjVDNyI72HTF6C1SCvC7yVBiA6OrBOy3t96U"/>
    <s v="Tejas Kulkarni"/>
    <s v="Dr. Anil More"/>
    <m/>
    <s v="March"/>
    <s v="Partnerships"/>
    <m/>
    <m/>
    <s v="HROne"/>
    <m/>
    <m/>
    <m/>
    <s v="2022-03-11 04:20:13.657000+00:00"/>
    <s v="2022-10-20 06:14:40.394000+00:00"/>
    <s v="GTL"/>
  </r>
  <r>
    <s v="Tejas Kulkarni"/>
    <n v="54000"/>
    <s v="INR"/>
    <n v="0"/>
    <d v="2022-04-07T00:00:00"/>
    <s v="Sales"/>
    <s v="stat_1hn9nRJaLbI53NxPuSQgo90kRpbpKsFlwN4oEGNUTdO"/>
    <s v="Lost"/>
    <n v="0"/>
    <s v="OpportunityStatusType.Lost"/>
    <m/>
    <x v="1"/>
    <s v="No response from the client"/>
    <s v="lead_tcmVJysxEoyKc6x7wh2lK4GIKFc4GxPHM9W6avrWVfv"/>
    <s v="Goldmarine Exports Pvt Ltd"/>
    <s v="Bharti Bankey"/>
    <s v="user_kbtBHYtBjVDNyI72HTF6C1SCvC7yVBiA6OrBOy3t96U"/>
    <s v="Tejas Kulkarni"/>
    <s v="2021-10-16 09:43:28.489000+00:00"/>
    <s v="2022-07-02 03:55:34.863000+00:00"/>
    <m/>
    <s v="Chennai"/>
    <m/>
    <s v="2021-09-15 12:33:36+00:00"/>
    <m/>
    <n v="15"/>
    <m/>
    <m/>
    <m/>
    <m/>
    <m/>
    <m/>
    <m/>
    <m/>
    <m/>
    <m/>
    <m/>
    <s v="Others"/>
    <m/>
    <m/>
    <m/>
    <m/>
    <m/>
    <m/>
    <m/>
    <m/>
    <m/>
    <m/>
    <m/>
    <m/>
    <m/>
    <m/>
    <s v="user_aM3WaaSUQQmaNnsm9l2FQRVWUEr8RN2ZdXzsuQUalQ3"/>
    <s v="Bharti Bankey"/>
    <s v="Siddharth Angolkar"/>
    <m/>
    <s v="July"/>
    <s v="Inbound"/>
    <s v="Inbound via website"/>
    <m/>
    <s v="Employee Count 15"/>
    <m/>
    <m/>
    <m/>
    <s v="2021-09-15 12:36:21.484000+00:00"/>
    <s v="2022-09-23 08:43:58.604000+00:00"/>
    <m/>
  </r>
  <r>
    <s v="Tejas Kulkarni"/>
    <n v="440000"/>
    <s v="INR"/>
    <n v="0"/>
    <d v="2022-01-07T00:00:00"/>
    <s v="Sales"/>
    <s v="stat_1hn9nRJaLbI53NxPuSQgo90kRpbpKsFlwN4oEGNUTdO"/>
    <s v="Lost"/>
    <n v="0"/>
    <s v="OpportunityStatusType.Lost"/>
    <m/>
    <x v="1"/>
    <s v="No requirement and no go ahead from the management since a long time"/>
    <s v="lead_smt5BdwLK0pdQkwwHJVN2KApzvNLZMpCElLdcgzK7qk"/>
    <s v="Lightalive Solutions Pvt. Ltd."/>
    <s v="Mayur Gadiyar"/>
    <s v="user_kbtBHYtBjVDNyI72HTF6C1SCvC7yVBiA6OrBOy3t96U"/>
    <s v="Tejas Kulkarni"/>
    <s v="2021-10-28 12:09:11.588000+00:00"/>
    <s v="2022-07-02 03:53:59.953000+00:00"/>
    <m/>
    <s v="Mumbai"/>
    <m/>
    <m/>
    <m/>
    <n v="15"/>
    <m/>
    <m/>
    <m/>
    <m/>
    <m/>
    <m/>
    <m/>
    <m/>
    <m/>
    <m/>
    <m/>
    <s v="Others"/>
    <m/>
    <m/>
    <m/>
    <m/>
    <m/>
    <m/>
    <m/>
    <m/>
    <m/>
    <m/>
    <m/>
    <m/>
    <s v="Jitin Gopi"/>
    <m/>
    <s v="user_bdUPAGjcS7p6513So3N4g3aWNS5HuBuVJi7bvCPAsLt"/>
    <s v="Mayur Gadiyar"/>
    <m/>
    <m/>
    <s v="March"/>
    <s v="Cold Call"/>
    <m/>
    <m/>
    <m/>
    <m/>
    <m/>
    <m/>
    <s v="2021-10-28 12:02:34.448000+00:00"/>
    <s v="2022-09-21 08:10:25.682000+00:00"/>
    <s v="GMC"/>
  </r>
  <r>
    <s v="Tejas Kulkarni"/>
    <n v="300000"/>
    <s v="INR"/>
    <n v="50"/>
    <s v="8/31/22"/>
    <s v="Sales"/>
    <s v="stat_LAF6zc710op7pnBQxMZo0IXU6mVHAxtY6FLz1R7BEWw"/>
    <s v="Data Received"/>
    <n v="0"/>
    <s v="OpportunityStatusType.Active"/>
    <m/>
    <x v="1"/>
    <s v="GMC"/>
    <s v="lead_pYuAvQWlG3kNOINAHuVlhaBp17iS6YxePwOaFslsr2d"/>
    <s v="Recruit CRM"/>
    <s v="Bharti Bankey"/>
    <s v="user_kbtBHYtBjVDNyI72HTF6C1SCvC7yVBiA6OrBOy3t96U"/>
    <s v="Tejas Kulkarni"/>
    <s v="2022-03-15 08:36:33.286000+00:00"/>
    <s v="2022-07-02 03:54:56.575000+00:00"/>
    <m/>
    <m/>
    <m/>
    <s v="2022-03-14 09:05:03+00:00"/>
    <m/>
    <n v="50"/>
    <m/>
    <m/>
    <m/>
    <m/>
    <m/>
    <m/>
    <m/>
    <s v="DIRECT_TRAFFIC"/>
    <m/>
    <m/>
    <m/>
    <s v="HR / Staffing / Recruitment"/>
    <m/>
    <m/>
    <m/>
    <m/>
    <m/>
    <m/>
    <m/>
    <m/>
    <m/>
    <m/>
    <m/>
    <m/>
    <m/>
    <m/>
    <s v="user_aM3WaaSUQQmaNnsm9l2FQRVWUEr8RN2ZdXzsuQUalQ3"/>
    <s v="Bharti Bankey"/>
    <m/>
    <m/>
    <m/>
    <s v="Inbound"/>
    <s v="Inbound via website"/>
    <m/>
    <s v="Employee Count 25"/>
    <m/>
    <m/>
    <m/>
    <s v="2022-03-14 09:07:24.148000+00:00"/>
    <s v="2022-07-02 03:54:56.610000+00:00"/>
    <m/>
  </r>
  <r>
    <s v="Sreenivas Hatti"/>
    <n v="1500000"/>
    <s v="INR"/>
    <n v="0"/>
    <d v="2022-10-07T00:00:00"/>
    <s v="Sales"/>
    <s v="stat_kcR4fZg7TU7jjk1jAVua3qGLRS4J5uFayEjK5j02wtv"/>
    <s v="Unqualified"/>
    <n v="0"/>
    <s v="OpportunityStatusType.Lost"/>
    <s v="cont_bkXT2sonjbYQ75YqNbIQc2wPaORFCA9vBcPVTt9ejHp"/>
    <x v="633"/>
    <m/>
    <s v="lead_WGLjCXOxnsCkgFzXwssJRrKihAAcaej53DFd91Bd29E"/>
    <s v="ELMEASURE"/>
    <s v="Vinoth Mohan"/>
    <s v="user_JjaNBsxmUKBROYZvEahyXgec466W5jQa2pL0NUZ81Lb"/>
    <s v="Sreenivas Hatti"/>
    <s v="2022-06-16 12:21:56.459000+00:00"/>
    <s v="2022-07-01 12:55:41.732000+00:00"/>
    <m/>
    <s v="Bangalore"/>
    <m/>
    <m/>
    <m/>
    <n v="338"/>
    <m/>
    <m/>
    <m/>
    <m/>
    <m/>
    <m/>
    <m/>
    <m/>
    <m/>
    <m/>
    <m/>
    <s v="Manufacturing"/>
    <m/>
    <m/>
    <m/>
    <m/>
    <m/>
    <m/>
    <m/>
    <m/>
    <m/>
    <m/>
    <m/>
    <m/>
    <s v="Rakesh Nade"/>
    <m/>
    <s v="user_L8E6IFhq6UCzKLHa45LUUTZCznDuyDwFrGaEp9DXiUM"/>
    <s v="Trupti Suryavanshi"/>
    <m/>
    <m/>
    <s v="July"/>
    <s v="Cold Call"/>
    <m/>
    <m/>
    <m/>
    <m/>
    <m/>
    <m/>
    <s v="2022-04-20 10:11:40.105000+00:00"/>
    <s v="2022-09-08 12:12:50.432000+00:00"/>
    <s v="GMC"/>
  </r>
  <r>
    <s v="Sreenivas Hatti"/>
    <n v="1500000"/>
    <s v="INR"/>
    <n v="0"/>
    <d v="2022-01-07T00:00:00"/>
    <s v="Sales"/>
    <s v="stat_1hn9nRJaLbI53NxPuSQgo90kRpbpKsFlwN4oEGNUTdO"/>
    <s v="Lost"/>
    <n v="0"/>
    <s v="OpportunityStatusType.Lost"/>
    <m/>
    <x v="1"/>
    <s v="GMC-Renewal -1st July 165 employees 1+5"/>
    <s v="lead_KOkbFyxJvPT1tPT1r4kgmie7bI6U5TYFiiKJZ2e0S8k"/>
    <s v="iValue InfoSolutions"/>
    <s v="Bharti Bankey"/>
    <s v="user_JjaNBsxmUKBROYZvEahyXgec466W5jQa2pL0NUZ81Lb"/>
    <s v="Sreenivas Hatti"/>
    <s v="2022-03-21 07:11:36.399000+00:00"/>
    <s v="2022-07-01 14:00:29.489000+00:00"/>
    <m/>
    <s v="Bangalore"/>
    <m/>
    <s v="2022-03-19 11:09:58+00:00"/>
    <m/>
    <n v="165"/>
    <m/>
    <m/>
    <m/>
    <m/>
    <m/>
    <m/>
    <m/>
    <s v="PAID_SOCIAL"/>
    <m/>
    <m/>
    <m/>
    <s v="IT Services &amp; IT Consulting"/>
    <m/>
    <m/>
    <m/>
    <m/>
    <m/>
    <m/>
    <m/>
    <m/>
    <m/>
    <m/>
    <m/>
    <m/>
    <s v="Aniket Vahile"/>
    <m/>
    <s v="user_aM3WaaSUQQmaNnsm9l2FQRVWUEr8RN2ZdXzsuQUalQ3"/>
    <s v="Bharti Bankey"/>
    <s v="Snehal Mane"/>
    <m/>
    <s v="July"/>
    <s v="Gated Content; Inbound"/>
    <s v="Inbound via website"/>
    <m/>
    <s v="Employee Count 100"/>
    <m/>
    <m/>
    <m/>
    <s v="2022-03-18 12:47:40.458000+00:00"/>
    <s v="2022-10-10 02:49:20.187000+00:00"/>
    <m/>
  </r>
  <r>
    <s v="Kashif Ahmad"/>
    <n v="50621"/>
    <s v="INR"/>
    <n v="0"/>
    <d v="2022-04-07T00:00:00"/>
    <s v="Sales"/>
    <s v="stat_1hn9nRJaLbI53NxPuSQgo90kRpbpKsFlwN4oEGNUTdO"/>
    <s v="Lost"/>
    <n v="0"/>
    <s v="OpportunityStatusType.Lost"/>
    <m/>
    <x v="1"/>
    <s v="gmc-fresh SI- 1lac Maternity-No RR-1-2% Ambulance-1k"/>
    <s v="lead_M1KTLuIA7Urm1cCnbG5Fu5yfmXnRD1C7LXJdmceRamm"/>
    <s v="Coco Bharat"/>
    <s v="Bharti Bankey"/>
    <s v="user_LKRhV6rhcBe0uL8u70UUGeDjbMupuho4TaiAOCbT7HT"/>
    <s v="Kashif Ahmad"/>
    <s v="2022-05-20 06:58:13.169000+00:00"/>
    <s v="2022-07-01 12:06:56.096000+00:00"/>
    <m/>
    <s v="Delhi"/>
    <m/>
    <s v="2022-05-20 00:36:11+00:00"/>
    <m/>
    <n v="10"/>
    <m/>
    <m/>
    <m/>
    <m/>
    <m/>
    <m/>
    <m/>
    <s v="ORGANIC_SEARCH"/>
    <m/>
    <m/>
    <m/>
    <m/>
    <m/>
    <m/>
    <m/>
    <m/>
    <m/>
    <m/>
    <m/>
    <m/>
    <m/>
    <m/>
    <m/>
    <m/>
    <m/>
    <m/>
    <s v="user_aM3WaaSUQQmaNnsm9l2FQRVWUEr8RN2ZdXzsuQUalQ3"/>
    <s v="Bharti Bankey"/>
    <m/>
    <m/>
    <s v="July"/>
    <s v="Inbound"/>
    <s v="Inbound via website"/>
    <m/>
    <s v="Employee Count 25"/>
    <m/>
    <m/>
    <m/>
    <s v="2022-05-20 00:36:39.150000+00:00"/>
    <s v="2022-07-10 06:55:26.223000+00:00"/>
    <m/>
  </r>
  <r>
    <s v="Mayur Gadiyar"/>
    <n v="1000000"/>
    <s v="INR"/>
    <n v="0"/>
    <d v="2022-01-07T00:00:00"/>
    <s v="Sales"/>
    <s v="stat_1hn9nRJaLbI53NxPuSQgo90kRpbpKsFlwN4oEGNUTdO"/>
    <s v="Lost"/>
    <n v="0"/>
    <s v="OpportunityStatusType.Lost"/>
    <s v="cont_qGhoMJsLtuZOAmHmxaZ8wYE3xhv1PEEGjQV2v39KXci"/>
    <x v="173"/>
    <s v="GPA - July - with incumbent"/>
    <s v="lead_QPYb7livVMnFnGcXoCMQqJHErjbwJ0OaY73uPlVT8ft"/>
    <s v="VVF Group"/>
    <s v="Mayur Gadiyar"/>
    <s v="user_bdUPAGjcS7p6513So3N4g3aWNS5HuBuVJi7bvCPAsLt"/>
    <s v="Mayur Gadiyar"/>
    <s v="2022-02-03 12:18:05.204000+00:00"/>
    <s v="2022-07-01 11:02:39.337000+00:00"/>
    <m/>
    <s v="Mumbai"/>
    <m/>
    <m/>
    <m/>
    <n v="818"/>
    <m/>
    <m/>
    <m/>
    <m/>
    <m/>
    <m/>
    <m/>
    <m/>
    <m/>
    <m/>
    <m/>
    <s v="Manufacturing"/>
    <m/>
    <m/>
    <m/>
    <m/>
    <m/>
    <m/>
    <m/>
    <m/>
    <m/>
    <m/>
    <m/>
    <m/>
    <s v="Aniket Vahile"/>
    <m/>
    <s v="user_bdUPAGjcS7p6513So3N4g3aWNS5HuBuVJi7bvCPAsLt"/>
    <s v="Mayur Gadiyar"/>
    <s v="Anjali Nishu"/>
    <m/>
    <s v="July; March; September"/>
    <s v="Cold Call"/>
    <s v="fundoodata"/>
    <m/>
    <m/>
    <m/>
    <m/>
    <m/>
    <s v="2020-12-14 12:48:32.404000+00:00"/>
    <s v="2022-10-13 07:43:25.514000+00:00"/>
    <s v="GPA"/>
  </r>
  <r>
    <s v="Kashif Ahmad"/>
    <n v="1000000"/>
    <s v="INR"/>
    <n v="0"/>
    <s v="9/30/22"/>
    <s v="Sales"/>
    <s v="stat_kcR4fZg7TU7jjk1jAVua3qGLRS4J5uFayEjK5j02wtv"/>
    <s v="Unqualified"/>
    <n v="0"/>
    <s v="OpportunityStatusType.Lost"/>
    <s v="cont_xAKOQB8Hu8I9jtGbAoWtmKUzg3tBHyehdXu3qfWSnp2"/>
    <x v="453"/>
    <s v="fresh"/>
    <s v="lead_vZfpLMLG6OzU08RozvmQpc1IrUKeyDcb0zbH2k3elOC"/>
    <s v="Sales Zip"/>
    <s v="Sarvesh Pawar"/>
    <s v="user_LKRhV6rhcBe0uL8u70UUGeDjbMupuho4TaiAOCbT7HT"/>
    <s v="Kashif Ahmad"/>
    <s v="2021-12-03 08:06:16.260000+00:00"/>
    <s v="2022-07-01 11:15:58.740000+00:00"/>
    <m/>
    <s v="Pune"/>
    <m/>
    <m/>
    <m/>
    <n v="85"/>
    <m/>
    <m/>
    <m/>
    <m/>
    <m/>
    <m/>
    <m/>
    <m/>
    <m/>
    <m/>
    <m/>
    <m/>
    <m/>
    <m/>
    <m/>
    <m/>
    <m/>
    <m/>
    <m/>
    <m/>
    <m/>
    <m/>
    <m/>
    <m/>
    <m/>
    <m/>
    <s v="user_A8KOTZADnUtEQOLt4nSLAmteNStuGh80js75RYjrXVt"/>
    <s v="Sarvesh Pawar"/>
    <m/>
    <m/>
    <m/>
    <s v="Gated Content"/>
    <m/>
    <m/>
    <s v="Downloaded the guide: Designing employee healthcare plan"/>
    <m/>
    <m/>
    <m/>
    <s v="2021-11-29 14:05:20.976000+00:00"/>
    <s v="2022-08-18 12:22:34.602000+00:00"/>
    <m/>
  </r>
  <r>
    <s v="Namrata Aurora"/>
    <n v="300000"/>
    <s v="INR"/>
    <n v="0"/>
    <d v="2022-01-07T00:00:00"/>
    <s v="Sales"/>
    <s v="stat_1hn9nRJaLbI53NxPuSQgo90kRpbpKsFlwN4oEGNUTdO"/>
    <s v="Lost"/>
    <n v="0"/>
    <s v="OpportunityStatusType.Lost"/>
    <m/>
    <x v="1"/>
    <s v="Parental- client stopped responding"/>
    <s v="lead_2wT9vEeItQhuSEPnXgE50a1qjO1TD3pfIUaufOeQ0iv"/>
    <s v="ABS Fujitsu General Private Limited"/>
    <s v="Namrata Aurora"/>
    <s v="user_IpBH4s1Av5OVFfQQ3nW0qPDDjwLT9uRfx1sVhml8UQA"/>
    <s v="Namrata Aurora"/>
    <s v="2022-05-19 13:11:14.164000+00:00"/>
    <s v="2022-07-01 11:51:14.013000+00:00"/>
    <m/>
    <m/>
    <m/>
    <m/>
    <m/>
    <n v="400"/>
    <m/>
    <m/>
    <m/>
    <m/>
    <m/>
    <m/>
    <m/>
    <m/>
    <m/>
    <m/>
    <m/>
    <m/>
    <m/>
    <m/>
    <m/>
    <m/>
    <m/>
    <m/>
    <m/>
    <m/>
    <m/>
    <m/>
    <m/>
    <m/>
    <m/>
    <m/>
    <s v="user_IpBH4s1Av5OVFfQQ3nW0qPDDjwLT9uRfx1sVhml8UQA"/>
    <s v="Namrata Aurora"/>
    <m/>
    <m/>
    <s v="January"/>
    <s v="Gated Content"/>
    <m/>
    <m/>
    <s v="Employee Engagement Handbook"/>
    <m/>
    <m/>
    <m/>
    <s v="2022-05-07 04:41:48.599000+00:00"/>
    <s v="2022-07-01 11:51:14.056000+00:00"/>
    <m/>
  </r>
  <r>
    <s v="Prasoon Mishra"/>
    <n v="7500000"/>
    <s v="INR"/>
    <n v="0"/>
    <d v="2022-05-07T00:00:00"/>
    <s v="Sales"/>
    <s v="stat_kcR4fZg7TU7jjk1jAVua3qGLRS4J5uFayEjK5j02wtv"/>
    <s v="Unqualified"/>
    <n v="0"/>
    <s v="OpportunityStatusType.Lost"/>
    <s v="cont_wXiRbRRpOS082Vx9rimAbHjb4hscFFGyf1qP5uouqm0"/>
    <x v="630"/>
    <m/>
    <s v="lead_r5timlb0uSru47b03J0zreHVkjoFJKg4vJpAJLZ3Mvy"/>
    <s v="Natco Pharma"/>
    <s v="Sarvesh Pawar"/>
    <s v="user_RYbBTp8BVWNa7ppiOz6QVJMGK0exHsFmc5uCLn34ODZ"/>
    <s v="Prasoon Mishra"/>
    <s v="2022-06-03 06:22:02.299000+00:00"/>
    <s v="2022-07-01 10:09:29.992000+00:00"/>
    <m/>
    <s v="Hyderabad"/>
    <m/>
    <m/>
    <m/>
    <n v="945"/>
    <m/>
    <m/>
    <m/>
    <m/>
    <m/>
    <m/>
    <m/>
    <m/>
    <m/>
    <m/>
    <m/>
    <s v="Manufacturing"/>
    <m/>
    <m/>
    <m/>
    <m/>
    <m/>
    <m/>
    <m/>
    <m/>
    <m/>
    <m/>
    <m/>
    <m/>
    <s v="Mrunmay Jalgaonkar"/>
    <m/>
    <s v="user_A8KOTZADnUtEQOLt4nSLAmteNStuGh80js75RYjrXVt"/>
    <s v="Sarvesh Pawar"/>
    <m/>
    <m/>
    <s v="July"/>
    <s v="Gated Content"/>
    <s v="Mr. E"/>
    <m/>
    <s v="Employee Wellness Handbook"/>
    <m/>
    <m/>
    <m/>
    <s v="2021-09-14 10:06:07.077000+00:00"/>
    <s v="2022-09-07 09:19:16.491000+00:00"/>
    <s v="GMC"/>
  </r>
  <r>
    <s v="Prasoon Mishra"/>
    <n v="345501"/>
    <s v="INR"/>
    <n v="100"/>
    <d v="2022-01-07T00:00:00"/>
    <s v="Sales"/>
    <s v="stat_OZRiD1474QRJIpvnjHCZfiIvKcVD6mIKSSTzg8SwDVx"/>
    <s v="Won- Payment Completed"/>
    <n v="1"/>
    <s v="OpportunityStatusType.Won"/>
    <m/>
    <x v="1"/>
    <s v="Vcomission  Also have a sister firm BVC Services"/>
    <s v="lead_y6LGOkcuX01MmigKxNfUqiDwo5Myaj5ILQTblGfbRJV"/>
    <s v="vCommission Media Private Limited"/>
    <s v="Satyajit Chati"/>
    <s v="user_RYbBTp8BVWNa7ppiOz6QVJMGK0exHsFmc5uCLn34ODZ"/>
    <s v="Prasoon Mishra"/>
    <s v="2022-05-05 06:15:56.064000+00:00"/>
    <s v="2022-07-01 10:13:55.109000+00:00"/>
    <m/>
    <s v="Gurgaon"/>
    <m/>
    <m/>
    <m/>
    <n v="155"/>
    <m/>
    <m/>
    <m/>
    <m/>
    <m/>
    <m/>
    <m/>
    <m/>
    <m/>
    <m/>
    <m/>
    <s v="Digital Marketing &amp; Advertising"/>
    <m/>
    <m/>
    <m/>
    <m/>
    <m/>
    <m/>
    <m/>
    <m/>
    <m/>
    <m/>
    <m/>
    <m/>
    <s v="Jitin Gopi"/>
    <m/>
    <s v="user_5IQTpX6DsnoeoDfxqzqojpVoQLXPh68nhDjLS5ETjYj"/>
    <s v="Satyajit Chati"/>
    <m/>
    <m/>
    <s v="June"/>
    <s v="Cold Call"/>
    <m/>
    <m/>
    <m/>
    <m/>
    <m/>
    <m/>
    <s v="2022-03-09 17:10:40.582000+00:00"/>
    <s v="2022-10-17 13:43:44.125000+00:00"/>
    <s v="GMC"/>
  </r>
  <r>
    <s v="Prasoon Mishra"/>
    <n v="2000000"/>
    <s v="INR"/>
    <n v="0"/>
    <d v="2022-05-07T00:00:00"/>
    <s v="Sales"/>
    <s v="stat_kcR4fZg7TU7jjk1jAVua3qGLRS4J5uFayEjK5j02wtv"/>
    <s v="Unqualified"/>
    <n v="0"/>
    <s v="OpportunityStatusType.Lost"/>
    <s v="cont_wXiRbRRpOS082Vx9rimAbHjb4hscFFGyf1qP5uouqm0"/>
    <x v="630"/>
    <m/>
    <s v="lead_r5timlb0uSru47b03J0zreHVkjoFJKg4vJpAJLZ3Mvy"/>
    <s v="Natco Pharma"/>
    <s v="Sarvesh Pawar"/>
    <s v="user_RYbBTp8BVWNa7ppiOz6QVJMGK0exHsFmc5uCLn34ODZ"/>
    <s v="Prasoon Mishra"/>
    <s v="2022-06-03 06:21:10.103000+00:00"/>
    <s v="2022-07-01 10:09:41.482000+00:00"/>
    <m/>
    <s v="Hyderabad"/>
    <m/>
    <m/>
    <m/>
    <n v="945"/>
    <m/>
    <m/>
    <m/>
    <m/>
    <m/>
    <m/>
    <m/>
    <m/>
    <m/>
    <m/>
    <m/>
    <s v="Manufacturing"/>
    <m/>
    <m/>
    <m/>
    <m/>
    <m/>
    <m/>
    <m/>
    <m/>
    <m/>
    <m/>
    <m/>
    <m/>
    <s v="Mrunmay Jalgaonkar"/>
    <m/>
    <s v="user_A8KOTZADnUtEQOLt4nSLAmteNStuGh80js75RYjrXVt"/>
    <s v="Sarvesh Pawar"/>
    <m/>
    <m/>
    <s v="July"/>
    <s v="Gated Content"/>
    <s v="Mr. E"/>
    <m/>
    <s v="Employee Wellness Handbook"/>
    <m/>
    <m/>
    <m/>
    <s v="2021-09-14 10:06:07.077000+00:00"/>
    <s v="2022-09-07 09:19:16.491000+00:00"/>
    <s v="GTL"/>
  </r>
  <r>
    <s v="Daya Gowda"/>
    <n v="100000"/>
    <s v="INR"/>
    <n v="0"/>
    <s v="7/31/22"/>
    <s v="Sales"/>
    <s v="stat_kcR4fZg7TU7jjk1jAVua3qGLRS4J5uFayEjK5j02wtv"/>
    <s v="Unqualified"/>
    <n v="0"/>
    <s v="OpportunityStatusType.Lost"/>
    <s v="cont_bPUynXwOJK5siqb313GxFNz0Ot2CANqnykfR10391lh"/>
    <x v="110"/>
    <s v="GTL - Group co 2"/>
    <s v="lead_2NECzFhZ1fxDLIEITQnXMJwr1r47P01qItqvRcSAHrp"/>
    <s v="Work Store Limited (Staples)"/>
    <s v="Daya Gowda"/>
    <s v="user_encRk5bIEFN6ZA11h4WH2AdZTiZpogLSlMIaj0E30SZ"/>
    <s v="Daya Gowda"/>
    <s v="2022-06-22 06:00:53.256000+00:00"/>
    <s v="2022-07-01 07:23:08.726000+00:00"/>
    <m/>
    <s v="Mumbai"/>
    <m/>
    <m/>
    <m/>
    <n v="155"/>
    <m/>
    <m/>
    <m/>
    <m/>
    <m/>
    <m/>
    <m/>
    <s v="PAID_SOCIAL"/>
    <m/>
    <m/>
    <m/>
    <s v="Retail"/>
    <m/>
    <m/>
    <m/>
    <m/>
    <m/>
    <m/>
    <m/>
    <m/>
    <m/>
    <m/>
    <m/>
    <m/>
    <s v="Aniket Vahile"/>
    <m/>
    <s v="user_encRk5bIEFN6ZA11h4WH2AdZTiZpogLSlMIaj0E30SZ"/>
    <s v="Daya Gowda"/>
    <m/>
    <m/>
    <s v="April; July; September"/>
    <s v="Cold Call"/>
    <s v="Naukri.com"/>
    <m/>
    <s v="Employee Engagement Handbook"/>
    <m/>
    <m/>
    <m/>
    <s v="2022-04-26 12:41:27.300000+00:00"/>
    <s v="2022-09-20 10:30:39.691000+00:00"/>
    <m/>
  </r>
  <r>
    <s v="Siddhartha Khatua"/>
    <n v="11210"/>
    <s v="INR"/>
    <n v="100"/>
    <d v="2022-01-07T00:00:00"/>
    <s v="Sales"/>
    <s v="stat_OZRiD1474QRJIpvnjHCZfiIvKcVD6mIKSSTzg8SwDVx"/>
    <s v="Won- Payment Completed"/>
    <n v="1"/>
    <s v="OpportunityStatusType.Won"/>
    <m/>
    <x v="1"/>
    <s v="WC Policy"/>
    <s v="lead_MxKcpNWvORoYBQX0aF3tRPFW4YbOYjoLVPv3EJotUAs"/>
    <s v="SG CNC Microtech Pvt. Ltd.(Fresh)"/>
    <s v="Siddhartha Khatua"/>
    <s v="user_NpORmx7rsJTJtTAaK530goa9EQDwvUStpLPTra00AAA"/>
    <s v="Siddhartha Khatua"/>
    <s v="2022-07-01 09:45:28.212000+00:00"/>
    <s v="2022-07-01 09:46:39.349000+00:00"/>
    <m/>
    <s v="Pune"/>
    <m/>
    <m/>
    <m/>
    <n v="30"/>
    <m/>
    <m/>
    <m/>
    <m/>
    <m/>
    <m/>
    <m/>
    <m/>
    <m/>
    <m/>
    <m/>
    <s v="Manufacturing"/>
    <m/>
    <m/>
    <m/>
    <m/>
    <m/>
    <m/>
    <m/>
    <m/>
    <m/>
    <m/>
    <m/>
    <m/>
    <s v="Yogesh Paigude"/>
    <m/>
    <s v="user_5IQTpX6DsnoeoDfxqzqojpVoQLXPh68nhDjLS5ETjYj"/>
    <s v="Satyajit Chati"/>
    <s v="Siddharth Angolkar"/>
    <m/>
    <s v="May"/>
    <s v="Cold Call"/>
    <m/>
    <m/>
    <m/>
    <m/>
    <m/>
    <m/>
    <s v="2022-04-20 06:33:51.033000+00:00"/>
    <s v="2022-07-10 07:11:58.714000+00:00"/>
    <m/>
  </r>
  <r>
    <s v="Siddhartha Khatua"/>
    <n v="230000"/>
    <s v="INR"/>
    <n v="100"/>
    <d v="2022-01-07T00:00:00"/>
    <s v="Sales"/>
    <s v="stat_OZRiD1474QRJIpvnjHCZfiIvKcVD6mIKSSTzg8SwDVx"/>
    <s v="Won- Payment Completed"/>
    <n v="1"/>
    <s v="OpportunityStatusType.Won"/>
    <m/>
    <x v="1"/>
    <s v="Siddharth contact  reference from Indovance"/>
    <s v="lead_MxKcpNWvORoYBQX0aF3tRPFW4YbOYjoLVPv3EJotUAs"/>
    <s v="SG CNC Microtech Pvt. Ltd.(Fresh)"/>
    <s v="Satyajit Chati"/>
    <s v="user_NpORmx7rsJTJtTAaK530goa9EQDwvUStpLPTra00AAA"/>
    <s v="Siddhartha Khatua"/>
    <s v="2022-04-20 06:35:28.837000+00:00"/>
    <s v="2022-07-01 09:46:23.711000+00:00"/>
    <m/>
    <s v="Pune"/>
    <m/>
    <m/>
    <m/>
    <n v="30"/>
    <m/>
    <m/>
    <m/>
    <m/>
    <m/>
    <m/>
    <m/>
    <m/>
    <m/>
    <m/>
    <m/>
    <s v="Manufacturing"/>
    <m/>
    <m/>
    <m/>
    <m/>
    <m/>
    <m/>
    <m/>
    <m/>
    <m/>
    <m/>
    <m/>
    <m/>
    <s v="Yogesh Paigude"/>
    <m/>
    <s v="user_5IQTpX6DsnoeoDfxqzqojpVoQLXPh68nhDjLS5ETjYj"/>
    <s v="Satyajit Chati"/>
    <s v="Siddharth Angolkar"/>
    <m/>
    <s v="May"/>
    <s v="Cold Call"/>
    <m/>
    <m/>
    <m/>
    <m/>
    <m/>
    <m/>
    <s v="2022-04-20 06:33:51.033000+00:00"/>
    <s v="2022-07-10 07:11:58.714000+00:00"/>
    <s v="GMC"/>
  </r>
  <r>
    <s v="Daya Gowda"/>
    <n v="200000"/>
    <s v="INR"/>
    <n v="0"/>
    <s v="7/31/22"/>
    <s v="Sales"/>
    <s v="stat_kcR4fZg7TU7jjk1jAVua3qGLRS4J5uFayEjK5j02wtv"/>
    <s v="Unqualified"/>
    <n v="0"/>
    <s v="OpportunityStatusType.Lost"/>
    <s v="cont_bPUynXwOJK5siqb313GxFNz0Ot2CANqnykfR10391lh"/>
    <x v="110"/>
    <s v="GTL - group co 1"/>
    <s v="lead_2NECzFhZ1fxDLIEITQnXMJwr1r47P01qItqvRcSAHrp"/>
    <s v="Work Store Limited (Staples)"/>
    <s v="Daya Gowda"/>
    <s v="user_encRk5bIEFN6ZA11h4WH2AdZTiZpogLSlMIaj0E30SZ"/>
    <s v="Daya Gowda"/>
    <s v="2022-06-22 06:00:09.821000+00:00"/>
    <s v="2022-07-01 07:23:00.770000+00:00"/>
    <m/>
    <s v="Mumbai"/>
    <m/>
    <m/>
    <m/>
    <n v="155"/>
    <m/>
    <m/>
    <m/>
    <m/>
    <m/>
    <m/>
    <m/>
    <s v="PAID_SOCIAL"/>
    <m/>
    <m/>
    <m/>
    <s v="Retail"/>
    <m/>
    <m/>
    <m/>
    <m/>
    <m/>
    <m/>
    <m/>
    <m/>
    <m/>
    <m/>
    <m/>
    <m/>
    <s v="Aniket Vahile"/>
    <m/>
    <s v="user_encRk5bIEFN6ZA11h4WH2AdZTiZpogLSlMIaj0E30SZ"/>
    <s v="Daya Gowda"/>
    <m/>
    <m/>
    <s v="April; July; September"/>
    <s v="Cold Call"/>
    <s v="Naukri.com"/>
    <m/>
    <s v="Employee Engagement Handbook"/>
    <m/>
    <m/>
    <m/>
    <s v="2022-04-26 12:41:27.300000+00:00"/>
    <s v="2022-09-20 10:30:39.691000+00:00"/>
    <m/>
  </r>
  <r>
    <s v="Abhiroop Ganguly"/>
    <n v="300000"/>
    <s v="INR"/>
    <n v="0"/>
    <d v="2022-01-07T00:00:00"/>
    <s v="Sales"/>
    <s v="stat_kcR4fZg7TU7jjk1jAVua3qGLRS4J5uFayEjK5j02wtv"/>
    <s v="Unqualified"/>
    <n v="0"/>
    <s v="OpportunityStatusType.Lost"/>
    <m/>
    <x v="1"/>
    <s v="fresh GPA"/>
    <s v="lead_DAvCIsRpjnAqLoOI8NqtTZi7cgPhCg59AUfpOCSMH5v"/>
    <s v="Dexpress EV"/>
    <s v="Gauri Jori"/>
    <s v="user_U27GK6WjhLhUhi1EDKXV57xMpn8n8DMIOjci1q3UReZ"/>
    <s v="Abhiroop Ganguly"/>
    <s v="2022-01-17 11:07:02.535000+00:00"/>
    <s v="2022-07-01 07:22:25.011000+00:00"/>
    <m/>
    <s v="Mumbai"/>
    <m/>
    <m/>
    <m/>
    <n v="112"/>
    <m/>
    <m/>
    <m/>
    <m/>
    <m/>
    <m/>
    <m/>
    <m/>
    <m/>
    <m/>
    <m/>
    <s v="Manufacturing"/>
    <m/>
    <m/>
    <m/>
    <m/>
    <m/>
    <m/>
    <m/>
    <m/>
    <m/>
    <m/>
    <m/>
    <m/>
    <m/>
    <m/>
    <s v="user_5YHA1ZU4iP896lD1YJehdJcMx7ZEgWCpulT4T2c3pJ3"/>
    <s v="Gauri Jori"/>
    <m/>
    <m/>
    <m/>
    <s v="Gated Content"/>
    <m/>
    <m/>
    <s v="Employee healthcare handbook"/>
    <m/>
    <m/>
    <m/>
    <s v="2022-01-13 11:47:54.569000+00:00"/>
    <s v="2022-07-10 07:03:41.937000+00:00"/>
    <m/>
  </r>
  <r>
    <s v="Abhiroop Ganguly"/>
    <n v="100000"/>
    <s v="INR"/>
    <n v="0"/>
    <d v="2022-01-07T00:00:00"/>
    <s v="Sales"/>
    <s v="stat_kcR4fZg7TU7jjk1jAVua3qGLRS4J5uFayEjK5j02wtv"/>
    <s v="Unqualified"/>
    <n v="0"/>
    <s v="OpportunityStatusType.Lost"/>
    <s v="cont_UgMWRMrmog2NnvIsCOdbp2uvVhsiSwA76OXdJld8w0M"/>
    <x v="634"/>
    <s v="Covid insurance. Data Awaited."/>
    <s v="lead_DAvCIsRpjnAqLoOI8NqtTZi7cgPhCg59AUfpOCSMH5v"/>
    <s v="Dexpress EV"/>
    <s v="Gauri Jori"/>
    <s v="user_U27GK6WjhLhUhi1EDKXV57xMpn8n8DMIOjci1q3UReZ"/>
    <s v="Abhiroop Ganguly"/>
    <s v="2022-01-17 11:09:21.378000+00:00"/>
    <s v="2022-07-01 07:22:36.606000+00:00"/>
    <m/>
    <s v="Mumbai"/>
    <m/>
    <m/>
    <m/>
    <n v="112"/>
    <m/>
    <m/>
    <m/>
    <m/>
    <m/>
    <m/>
    <m/>
    <m/>
    <m/>
    <m/>
    <m/>
    <s v="Manufacturing"/>
    <m/>
    <m/>
    <m/>
    <m/>
    <m/>
    <m/>
    <m/>
    <m/>
    <m/>
    <m/>
    <m/>
    <m/>
    <m/>
    <m/>
    <s v="user_5YHA1ZU4iP896lD1YJehdJcMx7ZEgWCpulT4T2c3pJ3"/>
    <s v="Gauri Jori"/>
    <m/>
    <m/>
    <m/>
    <s v="Gated Content"/>
    <m/>
    <m/>
    <s v="Employee healthcare handbook"/>
    <m/>
    <m/>
    <m/>
    <s v="2022-01-13 11:47:54.569000+00:00"/>
    <s v="2022-07-10 07:03:41.937000+00:00"/>
    <m/>
  </r>
  <r>
    <s v="Naveen Kumar"/>
    <n v="300000"/>
    <s v="INR"/>
    <n v="0"/>
    <s v="7/14/22"/>
    <s v="Sales"/>
    <s v="stat_kcR4fZg7TU7jjk1jAVua3qGLRS4J5uFayEjK5j02wtv"/>
    <s v="Unqualified"/>
    <n v="0"/>
    <s v="OpportunityStatusType.Lost"/>
    <s v="cont_kmJfNQqdHYLIKonSRlKWx8OWRJCwGhJ7oxfHivh7fOj"/>
    <x v="589"/>
    <s v="GTL - Renewal"/>
    <s v="lead_ivCsLWcVR1FBbV4JRmED9cctRryoDzbF0Rp8do0oH2A"/>
    <s v="Avendus"/>
    <s v="Shreenath Bhat"/>
    <s v="user_N52PP2uP2VZc2gm0nhh6CNFSif4n85g1cdxoNFd9ct0"/>
    <s v="Naveen Kumar"/>
    <s v="2022-06-09 06:01:03.294000+00:00"/>
    <s v="2022-07-01 07:21:12.129000+00:00"/>
    <m/>
    <s v="Mumbai"/>
    <m/>
    <m/>
    <m/>
    <n v="390"/>
    <m/>
    <m/>
    <m/>
    <m/>
    <m/>
    <m/>
    <m/>
    <m/>
    <m/>
    <m/>
    <m/>
    <s v="Banking &amp; Finance"/>
    <m/>
    <m/>
    <m/>
    <m/>
    <m/>
    <m/>
    <m/>
    <m/>
    <m/>
    <m/>
    <m/>
    <m/>
    <s v="Yogesh Paigude"/>
    <m/>
    <s v="user_6hRQhcoLhZEDUBYaw3vS7rv6T5582sGfXq4jNRqTfUU"/>
    <s v="Aishwarya Nyayadhish"/>
    <m/>
    <m/>
    <s v="July; September"/>
    <s v="Cold Call"/>
    <s v="Linkedin"/>
    <m/>
    <s v="Vaccine inbound"/>
    <m/>
    <m/>
    <m/>
    <s v="2021-04-20 04:58:30.541000+00:00"/>
    <s v="2022-09-29 07:40:00.234000+00:00"/>
    <s v="GTL"/>
  </r>
  <r>
    <s v="Abhiroop Ganguly"/>
    <n v="100000"/>
    <s v="INR"/>
    <n v="0"/>
    <d v="2022-01-07T00:00:00"/>
    <s v="Sales"/>
    <s v="stat_kcR4fZg7TU7jjk1jAVua3qGLRS4J5uFayEjK5j02wtv"/>
    <s v="Unqualified"/>
    <n v="0"/>
    <s v="OpportunityStatusType.Lost"/>
    <m/>
    <x v="1"/>
    <s v="Proposal Email Sent. Data Awaited."/>
    <s v="lead_DAvCIsRpjnAqLoOI8NqtTZi7cgPhCg59AUfpOCSMH5v"/>
    <s v="Dexpress EV"/>
    <s v="Gauri Jori"/>
    <s v="user_U27GK6WjhLhUhi1EDKXV57xMpn8n8DMIOjci1q3UReZ"/>
    <s v="Abhiroop Ganguly"/>
    <s v="2022-01-13 12:35:50.855000+00:00"/>
    <s v="2022-07-01 07:22:12.618000+00:00"/>
    <m/>
    <s v="Mumbai"/>
    <m/>
    <m/>
    <m/>
    <n v="112"/>
    <m/>
    <m/>
    <m/>
    <m/>
    <m/>
    <m/>
    <m/>
    <m/>
    <m/>
    <m/>
    <m/>
    <s v="Manufacturing"/>
    <m/>
    <m/>
    <m/>
    <m/>
    <m/>
    <m/>
    <m/>
    <m/>
    <m/>
    <m/>
    <m/>
    <m/>
    <m/>
    <m/>
    <s v="user_5YHA1ZU4iP896lD1YJehdJcMx7ZEgWCpulT4T2c3pJ3"/>
    <s v="Gauri Jori"/>
    <m/>
    <m/>
    <m/>
    <s v="Gated Content"/>
    <m/>
    <m/>
    <s v="Employee healthcare handbook"/>
    <m/>
    <m/>
    <m/>
    <s v="2022-01-13 11:47:54.569000+00:00"/>
    <s v="2022-07-10 07:03:41.937000+00:00"/>
    <m/>
  </r>
  <r>
    <s v="Naveen Kumar"/>
    <n v="500000"/>
    <s v="INR"/>
    <n v="0"/>
    <d v="2022-05-08T00:00:00"/>
    <s v="Sales"/>
    <s v="stat_kcR4fZg7TU7jjk1jAVua3qGLRS4J5uFayEjK5j02wtv"/>
    <s v="Unqualified"/>
    <n v="0"/>
    <s v="OpportunityStatusType.Lost"/>
    <s v="cont_pKL8vxMUByU9EYOYRbPCATFhHGztzbZEbo9BJJay25b"/>
    <x v="416"/>
    <m/>
    <s v="lead_anjK5scQNBdXEu5A4rsJFtIRslqTRpRKcaIUcqIiHVC"/>
    <s v="Rapido"/>
    <s v="Prateek Wadhwa"/>
    <s v="user_N52PP2uP2VZc2gm0nhh6CNFSif4n85g1cdxoNFd9ct0"/>
    <s v="Naveen Kumar"/>
    <s v="2022-05-30 11:22:14.650000+00:00"/>
    <s v="2022-07-01 07:11:05.233000+00:00"/>
    <m/>
    <s v="Bangalore"/>
    <m/>
    <m/>
    <m/>
    <n v="1975"/>
    <m/>
    <m/>
    <m/>
    <m/>
    <m/>
    <m/>
    <m/>
    <s v="PAID_SOCIAL"/>
    <m/>
    <m/>
    <m/>
    <s v="IT Services &amp; IT Consulting"/>
    <m/>
    <m/>
    <m/>
    <m/>
    <m/>
    <m/>
    <m/>
    <m/>
    <m/>
    <m/>
    <m/>
    <m/>
    <s v="Aniket Vahile; Mrunmay Jalgaonkar"/>
    <m/>
    <s v="user_FdWFezbLzkYQcGsBUsjZO25nr2poK2nRbqV47Rs5Kfm"/>
    <s v="Prateek Wadhwa"/>
    <m/>
    <m/>
    <s v="August"/>
    <s v="Gated Content"/>
    <s v="Lusha"/>
    <m/>
    <s v="Employee Wellness Trends in 2022"/>
    <m/>
    <m/>
    <m/>
    <s v="2021-09-02 09:04:53.583000+00:00"/>
    <s v="2022-10-20 02:39:54.338000+00:00"/>
    <s v="GPA"/>
  </r>
  <r>
    <s v="Naveen Kumar"/>
    <n v="1000000"/>
    <s v="INR"/>
    <n v="0"/>
    <d v="2022-01-07T00:00:00"/>
    <s v="Sales"/>
    <s v="stat_kcR4fZg7TU7jjk1jAVua3qGLRS4J5uFayEjK5j02wtv"/>
    <s v="Unqualified"/>
    <n v="0"/>
    <s v="OpportunityStatusType.Lost"/>
    <m/>
    <x v="1"/>
    <s v="For off roll emps."/>
    <s v="lead_anjK5scQNBdXEu5A4rsJFtIRslqTRpRKcaIUcqIiHVC"/>
    <s v="Rapido"/>
    <s v="Prateek Wadhwa"/>
    <s v="user_N52PP2uP2VZc2gm0nhh6CNFSif4n85g1cdxoNFd9ct0"/>
    <s v="Naveen Kumar"/>
    <s v="2022-06-22 05:40:52.318000+00:00"/>
    <s v="2022-07-01 07:06:49.662000+00:00"/>
    <m/>
    <s v="Bangalore"/>
    <m/>
    <m/>
    <m/>
    <n v="1975"/>
    <m/>
    <m/>
    <m/>
    <m/>
    <m/>
    <m/>
    <m/>
    <s v="PAID_SOCIAL"/>
    <m/>
    <m/>
    <m/>
    <s v="IT Services &amp; IT Consulting"/>
    <m/>
    <m/>
    <m/>
    <m/>
    <m/>
    <m/>
    <m/>
    <m/>
    <m/>
    <m/>
    <m/>
    <m/>
    <s v="Aniket Vahile; Mrunmay Jalgaonkar"/>
    <m/>
    <s v="user_FdWFezbLzkYQcGsBUsjZO25nr2poK2nRbqV47Rs5Kfm"/>
    <s v="Prateek Wadhwa"/>
    <m/>
    <m/>
    <s v="August"/>
    <s v="Gated Content"/>
    <s v="Lusha"/>
    <m/>
    <s v="Employee Wellness Trends in 2022"/>
    <m/>
    <m/>
    <m/>
    <s v="2021-09-02 09:04:53.583000+00:00"/>
    <s v="2022-10-20 02:39:54.338000+00:00"/>
    <s v="GMC"/>
  </r>
  <r>
    <s v="Mayur Gadiyar"/>
    <n v="500000"/>
    <s v="INR"/>
    <n v="0"/>
    <d v="2022-05-07T00:00:00"/>
    <s v="Sales"/>
    <s v="stat_1hn9nRJaLbI53NxPuSQgo90kRpbpKsFlwN4oEGNUTdO"/>
    <s v="Lost"/>
    <n v="0"/>
    <s v="OpportunityStatusType.Lost"/>
    <m/>
    <x v="1"/>
    <s v="GMC"/>
    <s v="lead_m7ewr6Z0wVPfCrnFPEVeki02QsSxhchqOBxGmgKQpHi"/>
    <s v="Anlage Infotech"/>
    <s v="Mayur Gadiyar"/>
    <s v="user_bdUPAGjcS7p6513So3N4g3aWNS5HuBuVJi7bvCPAsLt"/>
    <s v="Mayur Gadiyar"/>
    <s v="2022-05-11 12:30:36.364000+00:00"/>
    <s v="2022-06-30 17:19:12.919000+00:00"/>
    <m/>
    <s v="Mumbai"/>
    <m/>
    <m/>
    <m/>
    <n v="105"/>
    <m/>
    <m/>
    <m/>
    <m/>
    <m/>
    <m/>
    <m/>
    <m/>
    <m/>
    <m/>
    <m/>
    <s v="IT Services &amp; IT Consulting"/>
    <m/>
    <m/>
    <m/>
    <m/>
    <m/>
    <m/>
    <m/>
    <m/>
    <m/>
    <m/>
    <m/>
    <m/>
    <m/>
    <m/>
    <s v="user_bdUPAGjcS7p6513So3N4g3aWNS5HuBuVJi7bvCPAsLt"/>
    <s v="Mayur Gadiyar"/>
    <m/>
    <m/>
    <s v="June"/>
    <s v="Gated Content"/>
    <m/>
    <m/>
    <s v="Employee Engagement Handbook"/>
    <m/>
    <m/>
    <m/>
    <s v="2022-04-03 22:52:04.091000+00:00"/>
    <s v="2022-07-22 09:41:04.942000+00:00"/>
    <s v="GMC"/>
  </r>
  <r>
    <s v="Moziez Chamadia"/>
    <n v="25000000"/>
    <s v="INR"/>
    <n v="0"/>
    <d v="2022-01-07T00:00:00"/>
    <s v="Sales"/>
    <s v="stat_1hn9nRJaLbI53NxPuSQgo90kRpbpKsFlwN4oEGNUTdO"/>
    <s v="Lost"/>
    <n v="0"/>
    <s v="OpportunityStatusType.Lost"/>
    <m/>
    <x v="1"/>
    <s v="GMC - Sandeep"/>
    <s v="lead_CUMBoKXilABlMDkvD1q8nc7X6824JRbu3ewVTNjOyPv"/>
    <s v="Crompton"/>
    <s v="Mayur Gadiyar"/>
    <s v="user_IgNfKH7wuLLjHvexoMm2PXWcnF3zYft0ZbMTyfwKRUg"/>
    <s v="Moziez Chamadia"/>
    <s v="2022-05-09 10:00:22.396000+00:00"/>
    <s v="2022-07-01 04:40:36.729000+00:00"/>
    <m/>
    <s v="Mumbai"/>
    <m/>
    <m/>
    <m/>
    <n v="1904"/>
    <m/>
    <m/>
    <m/>
    <m/>
    <m/>
    <m/>
    <m/>
    <s v="PAID_SOCIAL"/>
    <m/>
    <m/>
    <m/>
    <s v="Manufacturing"/>
    <m/>
    <m/>
    <m/>
    <m/>
    <m/>
    <m/>
    <m/>
    <m/>
    <m/>
    <m/>
    <m/>
    <m/>
    <s v="Rakesh Nade"/>
    <m/>
    <s v="user_bdUPAGjcS7p6513So3N4g3aWNS5HuBuVJi7bvCPAsLt"/>
    <s v="Mayur Gadiyar"/>
    <m/>
    <m/>
    <s v="July; May"/>
    <s v="Gated Content"/>
    <s v="Lusha"/>
    <m/>
    <s v="Employee Engagement Handbook"/>
    <m/>
    <m/>
    <m/>
    <s v="2021-10-26 11:52:55.375000+00:00"/>
    <s v="2022-10-05 00:18:02.646000+00:00"/>
    <s v="GMC"/>
  </r>
  <r>
    <s v="siddharth tongay"/>
    <n v="6500000"/>
    <s v="INR"/>
    <n v="0"/>
    <s v="7/14/22"/>
    <s v="Sales"/>
    <s v="stat_kcR4fZg7TU7jjk1jAVua3qGLRS4J5uFayEjK5j02wtv"/>
    <s v="Unqualified"/>
    <n v="0"/>
    <s v="OpportunityStatusType.Lost"/>
    <m/>
    <x v="1"/>
    <s v="did not fit the broker empanelment"/>
    <s v="lead_f3nNUwGjOsVpk8ZZHcxFmCcVbQEwA3US7eSOQaNPjRT"/>
    <s v="LatentView Analytics"/>
    <s v="Kanchan Kothari"/>
    <s v="user_hNAUXSINlo7GUxmDXzerfGAZIUUHKfva47TB2ckZABz"/>
    <s v="siddharth tongay"/>
    <s v="2022-05-19 09:24:30.609000+00:00"/>
    <s v="2022-06-30 11:26:08.560000+00:00"/>
    <m/>
    <s v="Chennai"/>
    <m/>
    <m/>
    <m/>
    <n v="836"/>
    <m/>
    <m/>
    <m/>
    <m/>
    <m/>
    <m/>
    <m/>
    <s v="PAID_SOCIAL"/>
    <m/>
    <m/>
    <m/>
    <s v="Others"/>
    <s v="New India"/>
    <m/>
    <m/>
    <m/>
    <m/>
    <m/>
    <m/>
    <m/>
    <m/>
    <m/>
    <m/>
    <m/>
    <s v="Arunkumar Dubey"/>
    <m/>
    <s v="user_FdWFezbLzkYQcGsBUsjZO25nr2poK2nRbqV47Rs5Kfm"/>
    <s v="Prateek Wadhwa"/>
    <m/>
    <m/>
    <s v="July"/>
    <s v="Cold Call"/>
    <m/>
    <m/>
    <s v="Employee Engagement Calendar"/>
    <m/>
    <m/>
    <s v="Vipul Medcorp"/>
    <s v="2022-05-10 05:01:03.966000+00:00"/>
    <s v="2022-10-17 06:29:25.942000+00:00"/>
    <m/>
  </r>
  <r>
    <s v="Satyam Tiwari"/>
    <n v="20000"/>
    <s v="INR"/>
    <n v="0"/>
    <d v="2022-07-07T00:00:00"/>
    <s v="Sales"/>
    <s v="stat_1hn9nRJaLbI53NxPuSQgo90kRpbpKsFlwN4oEGNUTdO"/>
    <s v="Lost"/>
    <n v="0"/>
    <s v="OpportunityStatusType.Lost"/>
    <m/>
    <x v="1"/>
    <s v="GTL"/>
    <s v="lead_ne3bt2m0XR69ksudlDvY0lwlFOQTbUSKV3ypzvF19IR"/>
    <s v="Socomec India Private limited"/>
    <s v="Aditya Binani"/>
    <s v="user_2YgShwgjLNI4FjAqgE9PtKsdIaGh919JGcFG919fe5B"/>
    <s v="Satyam Tiwari"/>
    <s v="2022-06-02 11:53:48.227000+00:00"/>
    <s v="2022-06-30 11:44:27.417000+00:00"/>
    <m/>
    <s v="Gurgaon"/>
    <m/>
    <m/>
    <m/>
    <n v="550"/>
    <m/>
    <m/>
    <m/>
    <m/>
    <m/>
    <m/>
    <m/>
    <m/>
    <m/>
    <m/>
    <m/>
    <m/>
    <m/>
    <m/>
    <m/>
    <m/>
    <m/>
    <m/>
    <m/>
    <m/>
    <m/>
    <m/>
    <m/>
    <m/>
    <s v="Aniket Vahile"/>
    <m/>
    <s v="user_g5Yw4Z4XnIbmcGhJO80vdtFdd5ElcDlgYO3q8l82ODn"/>
    <s v="Aditya Binani"/>
    <s v="Sumit Dolas"/>
    <m/>
    <s v="June"/>
    <s v="Cold Call"/>
    <m/>
    <m/>
    <m/>
    <m/>
    <m/>
    <m/>
    <s v="2022-04-24 20:31:03.255000+00:00"/>
    <s v="2022-07-20 06:10:21.115000+00:00"/>
    <m/>
  </r>
  <r>
    <s v="Satyam Tiwari"/>
    <n v="200000"/>
    <s v="INR"/>
    <n v="0"/>
    <d v="2022-07-07T00:00:00"/>
    <s v="Sales"/>
    <s v="stat_1hn9nRJaLbI53NxPuSQgo90kRpbpKsFlwN4oEGNUTdO"/>
    <s v="Lost"/>
    <n v="0"/>
    <s v="OpportunityStatusType.Lost"/>
    <m/>
    <x v="1"/>
    <s v="GTL"/>
    <s v="lead_ne3bt2m0XR69ksudlDvY0lwlFOQTbUSKV3ypzvF19IR"/>
    <s v="Socomec India Private limited"/>
    <s v="Aditya Binani"/>
    <s v="user_2YgShwgjLNI4FjAqgE9PtKsdIaGh919JGcFG919fe5B"/>
    <s v="Satyam Tiwari"/>
    <s v="2022-06-02 11:53:23.983000+00:00"/>
    <s v="2022-06-30 11:44:25.486000+00:00"/>
    <m/>
    <s v="Gurgaon"/>
    <m/>
    <m/>
    <m/>
    <n v="550"/>
    <m/>
    <m/>
    <m/>
    <m/>
    <m/>
    <m/>
    <m/>
    <m/>
    <m/>
    <m/>
    <m/>
    <m/>
    <m/>
    <m/>
    <m/>
    <m/>
    <m/>
    <m/>
    <m/>
    <m/>
    <m/>
    <m/>
    <m/>
    <m/>
    <s v="Aniket Vahile"/>
    <m/>
    <s v="user_g5Yw4Z4XnIbmcGhJO80vdtFdd5ElcDlgYO3q8l82ODn"/>
    <s v="Aditya Binani"/>
    <s v="Sumit Dolas"/>
    <m/>
    <s v="June"/>
    <s v="Cold Call"/>
    <m/>
    <m/>
    <m/>
    <m/>
    <m/>
    <m/>
    <s v="2022-04-24 20:31:03.255000+00:00"/>
    <s v="2022-07-20 06:10:21.115000+00:00"/>
    <m/>
  </r>
  <r>
    <s v="siddharth tongay"/>
    <n v="1000000"/>
    <s v="INR"/>
    <n v="0"/>
    <s v="7/31/22"/>
    <s v="Sales"/>
    <s v="stat_kcR4fZg7TU7jjk1jAVua3qGLRS4J5uFayEjK5j02wtv"/>
    <s v="Unqualified"/>
    <n v="0"/>
    <s v="OpportunityStatusType.Lost"/>
    <s v="cont_VI08VyGwqgYvUU8q2qrkZWNmYZCTyU2izmef9S42dgE"/>
    <x v="635"/>
    <s v="Individual pol"/>
    <s v="lead_8dDlIsnpx6HuVdHNnpTkovu0aOWuOqo19vUUbxBAqY0"/>
    <s v="Hakuna Matata Solutions Pvt. Ltd."/>
    <s v="Shreenath Bhat"/>
    <s v="user_hNAUXSINlo7GUxmDXzerfGAZIUUHKfva47TB2ckZABz"/>
    <s v="siddharth tongay"/>
    <s v="2022-06-24 08:30:54.817000+00:00"/>
    <s v="2022-06-30 09:01:23.954000+00:00"/>
    <m/>
    <s v="Chennai"/>
    <m/>
    <m/>
    <m/>
    <n v="130"/>
    <m/>
    <m/>
    <m/>
    <m/>
    <m/>
    <m/>
    <m/>
    <m/>
    <m/>
    <m/>
    <m/>
    <s v="Professional Services"/>
    <m/>
    <m/>
    <m/>
    <m/>
    <m/>
    <m/>
    <m/>
    <m/>
    <m/>
    <m/>
    <m/>
    <m/>
    <s v="Sakshi Soni"/>
    <m/>
    <s v="user_bdUPAGjcS7p6513So3N4g3aWNS5HuBuVJi7bvCPAsLt"/>
    <s v="Mayur Gadiyar"/>
    <m/>
    <m/>
    <s v="July"/>
    <s v="Cold Call"/>
    <s v="Lusha"/>
    <m/>
    <m/>
    <m/>
    <m/>
    <m/>
    <s v="2022-03-14 02:46:58.229000+00:00"/>
    <s v="2022-07-19 11:46:41.382000+00:00"/>
    <s v="GMC"/>
  </r>
  <r>
    <s v="Chetan Kumar"/>
    <n v="7000000"/>
    <s v="INR"/>
    <n v="0"/>
    <s v="8/31/22"/>
    <s v="Sales"/>
    <s v="stat_kcR4fZg7TU7jjk1jAVua3qGLRS4J5uFayEjK5j02wtv"/>
    <s v="Unqualified"/>
    <n v="0"/>
    <s v="OpportunityStatusType.Lost"/>
    <s v="cont_xhsrcT4x45IQxA6FupgExFTt20XXKflMvWFwHvE5LgK"/>
    <x v="636"/>
    <s v="GMC renewal"/>
    <s v="lead_4CVRYyML78Pmxgpqsea3PprbP67BFugQubW6ngZi33s"/>
    <s v="GTL Ltd"/>
    <s v="Gauri Jori"/>
    <s v="user_hAuUqCTCw5r4tCUrswIWPSW7LJ1XIBbttZVmJkxmzGq"/>
    <s v="Chetan Kumar"/>
    <s v="2022-06-06 09:55:14.910000+00:00"/>
    <s v="2022-06-30 10:03:54.055000+00:00"/>
    <m/>
    <s v="Mumbai"/>
    <m/>
    <s v="2020-08-24 07:33:00+00:00"/>
    <m/>
    <n v="1000"/>
    <m/>
    <m/>
    <m/>
    <m/>
    <m/>
    <m/>
    <m/>
    <s v="PAID_SOCIAL"/>
    <m/>
    <m/>
    <m/>
    <m/>
    <m/>
    <m/>
    <m/>
    <m/>
    <m/>
    <m/>
    <m/>
    <m/>
    <m/>
    <m/>
    <m/>
    <m/>
    <m/>
    <m/>
    <s v="user_5YHA1ZU4iP896lD1YJehdJcMx7ZEgWCpulT4T2c3pJ3"/>
    <s v="Gauri Jori"/>
    <m/>
    <m/>
    <s v="August; January; October"/>
    <s v="Affiliate; Gated Content"/>
    <m/>
    <m/>
    <s v="Employee Engagement Handbook"/>
    <m/>
    <m/>
    <m/>
    <s v="2020-12-06 09:47:22.900000+00:00"/>
    <s v="2022-10-06 06:26:55.369000+00:00"/>
    <m/>
  </r>
  <r>
    <s v="Kanchan Kothari"/>
    <n v="1000000"/>
    <s v="INR"/>
    <n v="0"/>
    <s v="7/31/22"/>
    <s v="Sales"/>
    <s v="stat_kcR4fZg7TU7jjk1jAVua3qGLRS4J5uFayEjK5j02wtv"/>
    <s v="Unqualified"/>
    <n v="0"/>
    <s v="OpportunityStatusType.Lost"/>
    <m/>
    <x v="1"/>
    <m/>
    <s v="lead_NurjRkfQruNF2fA5T9mkONwV3meCsU2rEi94iEdVxLe"/>
    <s v="Eka software"/>
    <s v="Kanchan Kothari"/>
    <s v="user_1komhF31jxFbJLZLStQ90SscOCIJbC30nqRiun56hqB"/>
    <s v="Kanchan Kothari"/>
    <s v="2022-05-25 09:05:05.066000+00:00"/>
    <s v="2022-06-30 10:10:34.612000+00:00"/>
    <m/>
    <s v="Bangalore"/>
    <m/>
    <m/>
    <m/>
    <n v="529"/>
    <m/>
    <m/>
    <m/>
    <m/>
    <m/>
    <m/>
    <m/>
    <m/>
    <m/>
    <m/>
    <m/>
    <s v="IT Services &amp; IT Consulting"/>
    <m/>
    <m/>
    <m/>
    <m/>
    <m/>
    <m/>
    <m/>
    <m/>
    <m/>
    <m/>
    <m/>
    <m/>
    <s v="Amol Gawali"/>
    <m/>
    <s v="user_FdWFezbLzkYQcGsBUsjZO25nr2poK2nRbqV47Rs5Kfm"/>
    <s v="Prateek Wadhwa"/>
    <m/>
    <m/>
    <s v="July"/>
    <s v="Cold Call"/>
    <m/>
    <m/>
    <m/>
    <m/>
    <m/>
    <m/>
    <s v="2022-05-10 05:01:05.951000+00:00"/>
    <s v="2022-09-07 03:50:33.413000+00:00"/>
    <m/>
  </r>
  <r>
    <s v="Moziez Chamadia"/>
    <n v="1000000"/>
    <s v="INR"/>
    <n v="0"/>
    <s v="7/29/22"/>
    <s v="Sales"/>
    <s v="stat_kcR4fZg7TU7jjk1jAVua3qGLRS4J5uFayEjK5j02wtv"/>
    <s v="Unqualified"/>
    <n v="0"/>
    <s v="OpportunityStatusType.Lost"/>
    <s v="cont_OAIaiXa2QFczabDLW5LQUpxHOILvlys77VIHnGMTzWo"/>
    <x v="637"/>
    <s v="GTL - Renewal"/>
    <s v="lead_1udzyNdcbXpkCtKCG9qlnrtbtu7qXKj0IAff5TrECX4"/>
    <s v="Linxon"/>
    <s v="Shreenath Bhat"/>
    <s v="user_IgNfKH7wuLLjHvexoMm2PXWcnF3zYft0ZbMTyfwKRUg"/>
    <s v="Moziez Chamadia"/>
    <s v="2022-06-22 05:41:46.017000+00:00"/>
    <s v="2022-06-30 08:47:47.672000+00:00"/>
    <m/>
    <s v="Chennai"/>
    <m/>
    <m/>
    <m/>
    <n v="162"/>
    <m/>
    <m/>
    <m/>
    <m/>
    <m/>
    <m/>
    <m/>
    <s v="PAID_SOCIAL"/>
    <m/>
    <m/>
    <m/>
    <s v="Construction &amp; Real Estate; Others"/>
    <m/>
    <m/>
    <m/>
    <m/>
    <m/>
    <m/>
    <m/>
    <m/>
    <m/>
    <m/>
    <m/>
    <m/>
    <s v="Arunkumar Dubey; Prashant Abhang"/>
    <m/>
    <s v="user_vMd4rmcrSbjykdyL2J7rrYn84SWdcNc5FKligrmItPw"/>
    <s v="Shreenath Bhat"/>
    <m/>
    <m/>
    <s v="July"/>
    <s v="Gated Content"/>
    <s v="Naukri.com"/>
    <m/>
    <s v="Employee Engagement Handbook"/>
    <m/>
    <m/>
    <m/>
    <s v="2022-04-05 09:49:15.082000+00:00"/>
    <s v="2022-10-10 05:30:06.134000+00:00"/>
    <s v="GTL"/>
  </r>
  <r>
    <s v="Moziez Chamadia"/>
    <n v="100000"/>
    <s v="INR"/>
    <n v="0"/>
    <s v="7/14/22"/>
    <s v="Sales"/>
    <s v="stat_kcR4fZg7TU7jjk1jAVua3qGLRS4J5uFayEjK5j02wtv"/>
    <s v="Unqualified"/>
    <n v="0"/>
    <s v="OpportunityStatusType.Lost"/>
    <s v="cont_OAIaiXa2QFczabDLW5LQUpxHOILvlys77VIHnGMTzWo"/>
    <x v="637"/>
    <s v="GPA - Renewal"/>
    <s v="lead_1udzyNdcbXpkCtKCG9qlnrtbtu7qXKj0IAff5TrECX4"/>
    <s v="Linxon"/>
    <s v="Shreenath Bhat"/>
    <s v="user_IgNfKH7wuLLjHvexoMm2PXWcnF3zYft0ZbMTyfwKRUg"/>
    <s v="Moziez Chamadia"/>
    <s v="2022-06-22 05:41:04.665000+00:00"/>
    <s v="2022-06-30 08:47:30.770000+00:00"/>
    <m/>
    <s v="Chennai"/>
    <m/>
    <m/>
    <m/>
    <n v="162"/>
    <m/>
    <m/>
    <m/>
    <m/>
    <m/>
    <m/>
    <m/>
    <s v="PAID_SOCIAL"/>
    <m/>
    <m/>
    <m/>
    <s v="Construction &amp; Real Estate; Others"/>
    <m/>
    <m/>
    <m/>
    <m/>
    <m/>
    <m/>
    <m/>
    <m/>
    <m/>
    <m/>
    <m/>
    <m/>
    <s v="Arunkumar Dubey; Prashant Abhang"/>
    <m/>
    <s v="user_vMd4rmcrSbjykdyL2J7rrYn84SWdcNc5FKligrmItPw"/>
    <s v="Shreenath Bhat"/>
    <m/>
    <m/>
    <s v="July"/>
    <s v="Gated Content"/>
    <s v="Naukri.com"/>
    <m/>
    <s v="Employee Engagement Handbook"/>
    <m/>
    <m/>
    <m/>
    <s v="2022-04-05 09:49:15.082000+00:00"/>
    <s v="2022-10-10 05:30:06.134000+00:00"/>
    <s v="GPA"/>
  </r>
  <r>
    <s v="Moziez Chamadia"/>
    <n v="1000000"/>
    <s v="INR"/>
    <n v="0"/>
    <s v="7/29/22"/>
    <s v="Sales"/>
    <s v="stat_kcR4fZg7TU7jjk1jAVua3qGLRS4J5uFayEjK5j02wtv"/>
    <s v="Unqualified"/>
    <n v="0"/>
    <s v="OpportunityStatusType.Lost"/>
    <s v="cont_OAIaiXa2QFczabDLW5LQUpxHOILvlys77VIHnGMTzWo"/>
    <x v="637"/>
    <s v="GMC - Renewal in July"/>
    <s v="lead_1udzyNdcbXpkCtKCG9qlnrtbtu7qXKj0IAff5TrECX4"/>
    <s v="Linxon"/>
    <s v="Shreenath Bhat"/>
    <s v="user_IgNfKH7wuLLjHvexoMm2PXWcnF3zYft0ZbMTyfwKRUg"/>
    <s v="Moziez Chamadia"/>
    <s v="2022-06-22 05:40:33.135000+00:00"/>
    <s v="2022-06-30 08:47:40.365000+00:00"/>
    <m/>
    <s v="Chennai"/>
    <m/>
    <m/>
    <m/>
    <n v="162"/>
    <m/>
    <m/>
    <m/>
    <m/>
    <m/>
    <m/>
    <m/>
    <s v="PAID_SOCIAL"/>
    <m/>
    <m/>
    <m/>
    <s v="Construction &amp; Real Estate; Others"/>
    <m/>
    <m/>
    <m/>
    <m/>
    <m/>
    <m/>
    <m/>
    <m/>
    <m/>
    <m/>
    <m/>
    <m/>
    <s v="Arunkumar Dubey; Prashant Abhang"/>
    <m/>
    <s v="user_vMd4rmcrSbjykdyL2J7rrYn84SWdcNc5FKligrmItPw"/>
    <s v="Shreenath Bhat"/>
    <m/>
    <m/>
    <s v="July"/>
    <s v="Gated Content"/>
    <s v="Naukri.com"/>
    <m/>
    <s v="Employee Engagement Handbook"/>
    <m/>
    <m/>
    <m/>
    <s v="2022-04-05 09:49:15.082000+00:00"/>
    <s v="2022-10-10 05:30:06.134000+00:00"/>
    <s v="GMC"/>
  </r>
  <r>
    <s v="Navin Panjwani"/>
    <n v="500000"/>
    <s v="INR"/>
    <n v="0"/>
    <s v="7/31/22"/>
    <s v="Sales"/>
    <s v="stat_1hn9nRJaLbI53NxPuSQgo90kRpbpKsFlwN4oEGNUTdO"/>
    <s v="Lost"/>
    <n v="0"/>
    <s v="OpportunityStatusType.Lost"/>
    <s v="cont_ZjSOsPSk1J6KeCFbdRCIrBDEy4gpUcUeB0RbeH1EREA"/>
    <x v="638"/>
    <s v="Fresh GMC"/>
    <s v="lead_TLF3aQ7gNHi3sg5tbj134YhV2a12sWRR1NxhKlenUT2"/>
    <s v="Brandmovers ( Fresh )"/>
    <s v="Trupti Suryavanshi"/>
    <s v="user_sD3YjSs92XKUfD0OPHeo886g6tW6aCM0iUhX5VVUuJi"/>
    <s v="Navin Panjwani"/>
    <s v="2021-12-02 10:45:37.197000+00:00"/>
    <s v="2022-06-30 07:06:50.296000+00:00"/>
    <m/>
    <s v="Mumbai"/>
    <m/>
    <m/>
    <m/>
    <n v="80"/>
    <m/>
    <m/>
    <m/>
    <m/>
    <m/>
    <m/>
    <m/>
    <m/>
    <m/>
    <m/>
    <m/>
    <m/>
    <m/>
    <m/>
    <m/>
    <m/>
    <m/>
    <m/>
    <m/>
    <m/>
    <m/>
    <m/>
    <m/>
    <m/>
    <m/>
    <m/>
    <s v="user_L8E6IFhq6UCzKLHa45LUUTZCznDuyDwFrGaEp9DXiUM"/>
    <s v="Trupti Suryavanshi"/>
    <m/>
    <m/>
    <s v="July"/>
    <s v="Gated Content"/>
    <m/>
    <m/>
    <s v="Downloaded the guide: Designing employee healthcare plan"/>
    <m/>
    <m/>
    <m/>
    <s v="2021-12-01 10:36:19.788000+00:00"/>
    <s v="2022-08-27 08:01:08.352000+00:00"/>
    <m/>
  </r>
  <r>
    <s v="Sonal Paithankar"/>
    <n v="3000000"/>
    <s v="INR"/>
    <n v="0"/>
    <s v="7/31/22"/>
    <s v="Sales"/>
    <s v="stat_kcR4fZg7TU7jjk1jAVua3qGLRS4J5uFayEjK5j02wtv"/>
    <s v="Unqualified"/>
    <n v="0"/>
    <s v="OpportunityStatusType.Lost"/>
    <m/>
    <x v="1"/>
    <s v="GPA"/>
    <s v="lead_XbpRs6TgPUqN7FDmPPXOGnzbSCwyOSMcyKBe1gemFjq"/>
    <s v="Netflix, Inc."/>
    <s v="Aditya Binani"/>
    <s v="user_Iwn6da5WKkZqwUySK0oUuCb72pFP5WEm4zAb92ijqFe"/>
    <s v="Sonal Paithankar"/>
    <s v="2022-05-17 12:36:25.193000+00:00"/>
    <s v="2022-06-30 05:08:16.170000+00:00"/>
    <m/>
    <s v="Mumbai"/>
    <m/>
    <m/>
    <m/>
    <n v="150"/>
    <m/>
    <m/>
    <m/>
    <m/>
    <m/>
    <m/>
    <m/>
    <m/>
    <m/>
    <m/>
    <m/>
    <s v="Sports &amp; Entertainment"/>
    <m/>
    <m/>
    <m/>
    <m/>
    <m/>
    <m/>
    <m/>
    <m/>
    <m/>
    <m/>
    <m/>
    <m/>
    <s v="Mrunmay Jalgaonkar"/>
    <m/>
    <s v="user_g5Yw4Z4XnIbmcGhJO80vdtFdd5ElcDlgYO3q8l82ODn"/>
    <s v="Aditya Binani"/>
    <m/>
    <m/>
    <s v="July; September"/>
    <s v="Gated Content"/>
    <s v="Naukri.com"/>
    <m/>
    <s v="AM is Kunal, Downloaded the guide: Designing employee healthcare plan"/>
    <m/>
    <m/>
    <m/>
    <s v="2021-11-07 08:23:17.546000+00:00"/>
    <s v="2022-09-27 05:22:01.885000+00:00"/>
    <m/>
  </r>
  <r>
    <s v="Sonal Paithankar"/>
    <n v="15000000"/>
    <s v="INR"/>
    <n v="0"/>
    <s v="7/31/22"/>
    <s v="Sales"/>
    <s v="stat_kcR4fZg7TU7jjk1jAVua3qGLRS4J5uFayEjK5j02wtv"/>
    <s v="Unqualified"/>
    <n v="0"/>
    <s v="OpportunityStatusType.Lost"/>
    <m/>
    <x v="1"/>
    <s v="GMC"/>
    <s v="lead_XbpRs6TgPUqN7FDmPPXOGnzbSCwyOSMcyKBe1gemFjq"/>
    <s v="Netflix, Inc."/>
    <s v="Aditya Binani"/>
    <s v="user_Iwn6da5WKkZqwUySK0oUuCb72pFP5WEm4zAb92ijqFe"/>
    <s v="Sonal Paithankar"/>
    <s v="2022-05-17 12:36:11.026000+00:00"/>
    <s v="2022-06-30 05:08:13.022000+00:00"/>
    <m/>
    <s v="Mumbai"/>
    <m/>
    <m/>
    <m/>
    <n v="150"/>
    <m/>
    <m/>
    <m/>
    <m/>
    <m/>
    <m/>
    <m/>
    <m/>
    <m/>
    <m/>
    <m/>
    <s v="Sports &amp; Entertainment"/>
    <m/>
    <m/>
    <m/>
    <m/>
    <m/>
    <m/>
    <m/>
    <m/>
    <m/>
    <m/>
    <m/>
    <m/>
    <s v="Mrunmay Jalgaonkar"/>
    <m/>
    <s v="user_g5Yw4Z4XnIbmcGhJO80vdtFdd5ElcDlgYO3q8l82ODn"/>
    <s v="Aditya Binani"/>
    <m/>
    <m/>
    <s v="July; September"/>
    <s v="Gated Content"/>
    <s v="Naukri.com"/>
    <m/>
    <s v="AM is Kunal, Downloaded the guide: Designing employee healthcare plan"/>
    <m/>
    <m/>
    <m/>
    <s v="2021-11-07 08:23:17.546000+00:00"/>
    <s v="2022-09-27 05:22:01.885000+00:00"/>
    <m/>
  </r>
  <r>
    <s v="Omkar Ghate"/>
    <n v="1000000"/>
    <s v="INR"/>
    <n v="0"/>
    <d v="2022-04-07T00:00:00"/>
    <s v="Sales"/>
    <s v="stat_kcR4fZg7TU7jjk1jAVua3qGLRS4J5uFayEjK5j02wtv"/>
    <s v="Unqualified"/>
    <n v="0"/>
    <s v="OpportunityStatusType.Lost"/>
    <m/>
    <x v="1"/>
    <s v="GMC"/>
    <s v="lead_g8QCsaFeHQIBpUgzVSRozPhhyhgiNzese6eKV4YdAzT"/>
    <s v="Synise Technologies Ltd"/>
    <s v="Aditya Binani"/>
    <s v="user_9SBRjyF0n4iWuhUdqRyQkFhl2J4uyNKhFWvvJEvunX8"/>
    <s v="Omkar Ghate"/>
    <s v="2022-04-29 11:30:29.025000+00:00"/>
    <s v="2022-06-29 10:29:43.316000+00:00"/>
    <m/>
    <s v="Pune"/>
    <m/>
    <m/>
    <m/>
    <n v="300"/>
    <m/>
    <m/>
    <m/>
    <m/>
    <m/>
    <m/>
    <m/>
    <m/>
    <m/>
    <m/>
    <m/>
    <s v="IT Services &amp; IT Consulting"/>
    <m/>
    <m/>
    <m/>
    <m/>
    <m/>
    <m/>
    <m/>
    <m/>
    <m/>
    <m/>
    <m/>
    <m/>
    <m/>
    <m/>
    <s v="user_g5Yw4Z4XnIbmcGhJO80vdtFdd5ElcDlgYO3q8l82ODn"/>
    <s v="Aditya Binani"/>
    <m/>
    <m/>
    <s v="July"/>
    <s v="Cold Call"/>
    <s v="Sameer's list"/>
    <m/>
    <s v="Abhay Feb Outbound list"/>
    <m/>
    <m/>
    <m/>
    <s v="2021-01-27 08:55:46.706000+00:00"/>
    <s v="2022-07-11 11:17:21.667000+00:00"/>
    <m/>
  </r>
  <r>
    <s v="Kashif Ahmad"/>
    <n v="200000"/>
    <s v="INR"/>
    <n v="0"/>
    <s v="7/15/22"/>
    <s v="Sales"/>
    <s v="stat_kcR4fZg7TU7jjk1jAVua3qGLRS4J5uFayEjK5j02wtv"/>
    <s v="Unqualified"/>
    <n v="0"/>
    <s v="OpportunityStatusType.Lost"/>
    <m/>
    <x v="1"/>
    <s v="Fresh - within month they finalize self policy SI - 3,00,000"/>
    <s v="lead_diyZtIVRlZMKa0Zmibqfk0SoRjAtrW0rTj7u07UXMhU"/>
    <s v="Rooman Technologies"/>
    <s v="Daya Gowda"/>
    <s v="user_LKRhV6rhcBe0uL8u70UUGeDjbMupuho4TaiAOCbT7HT"/>
    <s v="Kashif Ahmad"/>
    <s v="2022-06-13 05:19:58.535000+00:00"/>
    <s v="2022-06-28 14:07:09.484000+00:00"/>
    <m/>
    <s v="Bangalore"/>
    <m/>
    <m/>
    <m/>
    <n v="125"/>
    <m/>
    <m/>
    <m/>
    <m/>
    <m/>
    <m/>
    <m/>
    <m/>
    <m/>
    <m/>
    <m/>
    <s v="IT Services &amp; IT Consulting"/>
    <m/>
    <m/>
    <m/>
    <m/>
    <m/>
    <m/>
    <m/>
    <m/>
    <m/>
    <m/>
    <m/>
    <m/>
    <s v="Jithendra Goalla; Rakesh Nade"/>
    <m/>
    <s v="user_encRk5bIEFN6ZA11h4WH2AdZTiZpogLSlMIaj0E30SZ"/>
    <s v="Daya Gowda"/>
    <m/>
    <m/>
    <m/>
    <s v="Cold Call"/>
    <s v="Mr. E"/>
    <m/>
    <m/>
    <m/>
    <m/>
    <m/>
    <s v="2022-04-20 10:11:00.353000+00:00"/>
    <s v="2022-10-10 02:51:47.563000+00:00"/>
    <m/>
  </r>
  <r>
    <s v="Kashif Ahmad"/>
    <n v="135296"/>
    <s v="INR"/>
    <n v="0"/>
    <d v="2022-04-07T00:00:00"/>
    <s v="Sales"/>
    <s v="stat_1hn9nRJaLbI53NxPuSQgo90kRpbpKsFlwN4oEGNUTdO"/>
    <s v="Lost"/>
    <n v="0"/>
    <s v="OpportunityStatusType.Lost"/>
    <m/>
    <x v="1"/>
    <s v="GMC-renewal"/>
    <s v="lead_5jLAGNsDbnUmVArQS8BdQeDeDUE6FWBmrOgTBk08iky"/>
    <s v="MAXIML LABS PRIVATE LIMITED"/>
    <s v="Bharti Bankey"/>
    <s v="user_LKRhV6rhcBe0uL8u70UUGeDjbMupuho4TaiAOCbT7HT"/>
    <s v="Kashif Ahmad"/>
    <s v="2022-05-25 08:05:26.457000+00:00"/>
    <s v="2022-06-29 07:31:40.047000+00:00"/>
    <m/>
    <s v="Pune"/>
    <m/>
    <s v="2021-06-07 07:33:27+00:00"/>
    <m/>
    <n v="91"/>
    <m/>
    <m/>
    <m/>
    <m/>
    <m/>
    <m/>
    <m/>
    <m/>
    <m/>
    <m/>
    <m/>
    <s v="IT Services &amp; IT Consulting"/>
    <m/>
    <m/>
    <m/>
    <m/>
    <m/>
    <m/>
    <m/>
    <m/>
    <m/>
    <m/>
    <m/>
    <m/>
    <s v="Deepak Yadav"/>
    <m/>
    <s v="user_aM3WaaSUQQmaNnsm9l2FQRVWUEr8RN2ZdXzsuQUalQ3"/>
    <s v="Bharti Bankey"/>
    <s v="Siddharth Angolkar"/>
    <m/>
    <s v="July"/>
    <s v="Inbound"/>
    <s v="Inbound via website"/>
    <m/>
    <s v="Employee Count 50"/>
    <m/>
    <m/>
    <m/>
    <s v="2021-06-07 07:36:11.041000+00:00"/>
    <s v="2022-07-10 07:14:31.409000+00:00"/>
    <m/>
  </r>
  <r>
    <s v="Satyam Tiwari"/>
    <n v="50000"/>
    <s v="INR"/>
    <n v="0"/>
    <d v="2022-01-07T00:00:00"/>
    <s v="Sales"/>
    <s v="stat_1hn9nRJaLbI53NxPuSQgo90kRpbpKsFlwN4oEGNUTdO"/>
    <s v="Lost"/>
    <n v="0"/>
    <s v="OpportunityStatusType.Lost"/>
    <s v="cont_9U3SCps8qThXl1TVWOiSDUQpWF7gJGrwrcBIfdw2knp"/>
    <x v="639"/>
    <m/>
    <s v="lead_txpHOccX9mXGBtWKZHfZ8geTD3Ge5mqFIoWhjht54dI"/>
    <s v="Ridecell India pvt Ltd."/>
    <s v="Nikhil Ahuja"/>
    <s v="user_2YgShwgjLNI4FjAqgE9PtKsdIaGh919JGcFG919fe5B"/>
    <s v="Satyam Tiwari"/>
    <s v="2022-05-19 09:38:32.322000+00:00"/>
    <s v="2022-06-28 11:38:49.063000+00:00"/>
    <m/>
    <s v="Mumbai"/>
    <m/>
    <m/>
    <m/>
    <n v="85"/>
    <m/>
    <m/>
    <s v="Facebook"/>
    <m/>
    <m/>
    <m/>
    <m/>
    <s v="PAID_SOCIAL"/>
    <m/>
    <m/>
    <m/>
    <s v="Manufacturing"/>
    <m/>
    <m/>
    <m/>
    <m/>
    <m/>
    <m/>
    <m/>
    <m/>
    <m/>
    <m/>
    <m/>
    <m/>
    <s v="Yogesh Paigude"/>
    <m/>
    <s v="user_ocHSJH83OJnHCvKyMbjx8WOOK8PMgAUGIj1qK0q0dMV"/>
    <s v="Nikhil Ahuja"/>
    <m/>
    <m/>
    <s v="July"/>
    <s v="Gated Content"/>
    <s v="Lusha"/>
    <m/>
    <s v="Employee Engagement Handbook"/>
    <m/>
    <m/>
    <m/>
    <s v="2022-05-10 03:52:59.958000+00:00"/>
    <s v="2022-07-11 10:01:36.468000+00:00"/>
    <s v="GPA"/>
  </r>
  <r>
    <s v="Satyam Tiwari"/>
    <n v="425000"/>
    <s v="INR"/>
    <n v="0"/>
    <d v="2022-01-07T00:00:00"/>
    <s v="Sales"/>
    <s v="stat_1hn9nRJaLbI53NxPuSQgo90kRpbpKsFlwN4oEGNUTdO"/>
    <s v="Lost"/>
    <n v="0"/>
    <s v="OpportunityStatusType.Lost"/>
    <s v="cont_9U3SCps8qThXl1TVWOiSDUQpWF7gJGrwrcBIfdw2knp"/>
    <x v="639"/>
    <s v="Lost to incumbent. We were late in submitting the quotes. Although we were less 50K"/>
    <s v="lead_txpHOccX9mXGBtWKZHfZ8geTD3Ge5mqFIoWhjht54dI"/>
    <s v="Ridecell India pvt Ltd."/>
    <s v="Nikhil Ahuja"/>
    <s v="user_2YgShwgjLNI4FjAqgE9PtKsdIaGh919JGcFG919fe5B"/>
    <s v="Satyam Tiwari"/>
    <s v="2022-05-19 09:38:17.793000+00:00"/>
    <s v="2022-06-28 11:39:23.519000+00:00"/>
    <m/>
    <s v="Mumbai"/>
    <m/>
    <m/>
    <m/>
    <n v="85"/>
    <m/>
    <m/>
    <s v="Facebook"/>
    <m/>
    <m/>
    <m/>
    <m/>
    <s v="PAID_SOCIAL"/>
    <m/>
    <m/>
    <m/>
    <s v="Manufacturing"/>
    <m/>
    <m/>
    <m/>
    <m/>
    <m/>
    <m/>
    <m/>
    <m/>
    <m/>
    <m/>
    <m/>
    <m/>
    <s v="Yogesh Paigude"/>
    <m/>
    <s v="user_ocHSJH83OJnHCvKyMbjx8WOOK8PMgAUGIj1qK0q0dMV"/>
    <s v="Nikhil Ahuja"/>
    <m/>
    <m/>
    <s v="July"/>
    <s v="Gated Content"/>
    <s v="Lusha"/>
    <m/>
    <s v="Employee Engagement Handbook"/>
    <m/>
    <m/>
    <m/>
    <s v="2022-05-10 03:52:59.958000+00:00"/>
    <s v="2022-07-11 10:01:36.468000+00:00"/>
    <s v="GMC"/>
  </r>
  <r>
    <s v="Satyam Tiwari"/>
    <n v="50000"/>
    <s v="INR"/>
    <n v="0"/>
    <d v="2022-01-07T00:00:00"/>
    <s v="Sales"/>
    <s v="stat_1hn9nRJaLbI53NxPuSQgo90kRpbpKsFlwN4oEGNUTdO"/>
    <s v="Lost"/>
    <n v="0"/>
    <s v="OpportunityStatusType.Lost"/>
    <s v="cont_9U3SCps8qThXl1TVWOiSDUQpWF7gJGrwrcBIfdw2knp"/>
    <x v="639"/>
    <m/>
    <s v="lead_txpHOccX9mXGBtWKZHfZ8geTD3Ge5mqFIoWhjht54dI"/>
    <s v="Ridecell India pvt Ltd."/>
    <s v="Nikhil Ahuja"/>
    <s v="user_2YgShwgjLNI4FjAqgE9PtKsdIaGh919JGcFG919fe5B"/>
    <s v="Satyam Tiwari"/>
    <s v="2022-05-19 09:38:47.747000+00:00"/>
    <s v="2022-06-28 11:38:45.934000+00:00"/>
    <m/>
    <s v="Mumbai"/>
    <m/>
    <m/>
    <m/>
    <n v="85"/>
    <m/>
    <m/>
    <s v="Facebook"/>
    <m/>
    <m/>
    <m/>
    <m/>
    <s v="PAID_SOCIAL"/>
    <m/>
    <m/>
    <m/>
    <s v="Manufacturing"/>
    <m/>
    <m/>
    <m/>
    <m/>
    <m/>
    <m/>
    <m/>
    <m/>
    <m/>
    <m/>
    <m/>
    <m/>
    <s v="Yogesh Paigude"/>
    <m/>
    <s v="user_ocHSJH83OJnHCvKyMbjx8WOOK8PMgAUGIj1qK0q0dMV"/>
    <s v="Nikhil Ahuja"/>
    <m/>
    <m/>
    <s v="July"/>
    <s v="Gated Content"/>
    <s v="Lusha"/>
    <m/>
    <s v="Employee Engagement Handbook"/>
    <m/>
    <m/>
    <m/>
    <s v="2022-05-10 03:52:59.958000+00:00"/>
    <s v="2022-07-11 10:01:36.468000+00:00"/>
    <s v="GTL"/>
  </r>
  <r>
    <s v="Abhiroop Ganguly"/>
    <n v="50000"/>
    <s v="INR"/>
    <n v="0"/>
    <d v="2022-01-08T00:00:00"/>
    <s v="Sales"/>
    <s v="stat_kcR4fZg7TU7jjk1jAVua3qGLRS4J5uFayEjK5j02wtv"/>
    <s v="Unqualified"/>
    <n v="0"/>
    <s v="OpportunityStatusType.Lost"/>
    <m/>
    <x v="1"/>
    <s v="Fresh GPA requirement for emp - Soumen's case. Customer not responding"/>
    <s v="lead_gGW6wDl3DjXvRVL3yEUibJDooqHKPvt9A0rhKIX7tvN"/>
    <s v="Bysos"/>
    <s v="Gauri Jori"/>
    <s v="user_U27GK6WjhLhUhi1EDKXV57xMpn8n8DMIOjci1q3UReZ"/>
    <s v="Abhiroop Ganguly"/>
    <s v="2022-01-04 10:11:47.590000+00:00"/>
    <s v="2022-06-28 07:28:13.268000+00:00"/>
    <m/>
    <s v="Mysuru"/>
    <m/>
    <m/>
    <m/>
    <n v="30"/>
    <m/>
    <m/>
    <m/>
    <m/>
    <m/>
    <m/>
    <m/>
    <m/>
    <m/>
    <m/>
    <m/>
    <s v="IT Services &amp; IT Consulting"/>
    <m/>
    <m/>
    <m/>
    <m/>
    <m/>
    <m/>
    <m/>
    <m/>
    <m/>
    <m/>
    <m/>
    <m/>
    <s v="Aniket Vahile; Shekhar Sakore"/>
    <m/>
    <s v="user_5YHA1ZU4iP896lD1YJehdJcMx7ZEgWCpulT4T2c3pJ3"/>
    <s v="Gauri Jori"/>
    <m/>
    <m/>
    <s v="August"/>
    <s v="Gated Content"/>
    <m/>
    <m/>
    <s v="Downloaded the guide: Designing employee healthcare plan"/>
    <m/>
    <m/>
    <m/>
    <s v="2021-12-31 16:01:35.253000+00:00"/>
    <s v="2022-09-02 19:02:28.266000+00:00"/>
    <m/>
  </r>
  <r>
    <s v="Abhiroop Ganguly"/>
    <n v="100000"/>
    <s v="INR"/>
    <n v="0"/>
    <d v="2022-01-08T00:00:00"/>
    <s v="Sales"/>
    <s v="stat_kcR4fZg7TU7jjk1jAVua3qGLRS4J5uFayEjK5j02wtv"/>
    <s v="Unqualified"/>
    <n v="0"/>
    <s v="OpportunityStatusType.Lost"/>
    <m/>
    <x v="1"/>
    <s v="covid policy"/>
    <s v="lead_gGW6wDl3DjXvRVL3yEUibJDooqHKPvt9A0rhKIX7tvN"/>
    <s v="Bysos"/>
    <s v="Gauri Jori"/>
    <s v="user_U27GK6WjhLhUhi1EDKXV57xMpn8n8DMIOjci1q3UReZ"/>
    <s v="Abhiroop Ganguly"/>
    <s v="2022-01-11 11:38:35.899000+00:00"/>
    <s v="2022-06-28 07:28:24.494000+00:00"/>
    <m/>
    <s v="Mysuru"/>
    <m/>
    <m/>
    <m/>
    <n v="30"/>
    <m/>
    <m/>
    <m/>
    <m/>
    <m/>
    <m/>
    <m/>
    <m/>
    <m/>
    <m/>
    <m/>
    <s v="IT Services &amp; IT Consulting"/>
    <m/>
    <m/>
    <m/>
    <m/>
    <m/>
    <m/>
    <m/>
    <m/>
    <m/>
    <m/>
    <m/>
    <m/>
    <s v="Aniket Vahile; Shekhar Sakore"/>
    <m/>
    <s v="user_5YHA1ZU4iP896lD1YJehdJcMx7ZEgWCpulT4T2c3pJ3"/>
    <s v="Gauri Jori"/>
    <m/>
    <m/>
    <s v="August"/>
    <s v="Gated Content"/>
    <m/>
    <m/>
    <s v="Downloaded the guide: Designing employee healthcare plan"/>
    <m/>
    <m/>
    <m/>
    <s v="2021-12-31 16:01:35.253000+00:00"/>
    <s v="2022-09-02 19:02:28.266000+00:00"/>
    <m/>
  </r>
  <r>
    <s v="Prasoon Mishra"/>
    <n v="5000000"/>
    <s v="INR"/>
    <n v="0"/>
    <s v="7/31/22"/>
    <s v="Sales"/>
    <s v="stat_kcR4fZg7TU7jjk1jAVua3qGLRS4J5uFayEjK5j02wtv"/>
    <s v="Unqualified"/>
    <n v="0"/>
    <s v="OpportunityStatusType.Lost"/>
    <s v="cont_lFajQwymJMi88c5AwVLQKKzmRb8Y5hY0pvRRyGimhz6"/>
    <x v="640"/>
    <m/>
    <s v="lead_4eLsko5D4IJEndpgGYquJ98GKPh6I9MNmV3qpaMhIE1"/>
    <s v="Hindustan Power"/>
    <s v="Sarvesh Pawar"/>
    <s v="user_RYbBTp8BVWNa7ppiOz6QVJMGK0exHsFmc5uCLn34ODZ"/>
    <s v="Prasoon Mishra"/>
    <s v="2022-06-24 11:27:33.987000+00:00"/>
    <s v="2022-06-28 09:16:32.527000+00:00"/>
    <m/>
    <s v="Delhi"/>
    <m/>
    <m/>
    <m/>
    <n v="1500"/>
    <m/>
    <m/>
    <m/>
    <m/>
    <m/>
    <m/>
    <m/>
    <m/>
    <m/>
    <m/>
    <m/>
    <m/>
    <m/>
    <m/>
    <m/>
    <m/>
    <m/>
    <m/>
    <m/>
    <m/>
    <m/>
    <m/>
    <m/>
    <m/>
    <m/>
    <m/>
    <s v="user_A8KOTZADnUtEQOLt4nSLAmteNStuGh80js75RYjrXVt"/>
    <s v="Sarvesh Pawar"/>
    <m/>
    <m/>
    <s v="June"/>
    <s v="Gated Content"/>
    <m/>
    <m/>
    <s v="Employee Wellness Handbook"/>
    <m/>
    <m/>
    <m/>
    <s v="2022-01-16 04:46:15.992000+00:00"/>
    <s v="2022-07-30 06:10:33.604000+00:00"/>
    <s v="GMC"/>
  </r>
  <r>
    <s v="Namrata Aurora"/>
    <n v="400000"/>
    <s v="INR"/>
    <n v="0"/>
    <s v="7/16/22"/>
    <s v="Sales"/>
    <s v="stat_kcR4fZg7TU7jjk1jAVua3qGLRS4J5uFayEjK5j02wtv"/>
    <s v="Unqualified"/>
    <n v="0"/>
    <s v="OpportunityStatusType.Lost"/>
    <m/>
    <x v="1"/>
    <m/>
    <s v="lead_bBoIZ4UOli9XXoLJ6IeghU1kNuRxyhzygfNtjWldwM3"/>
    <s v="Famy Care Ltd., Mumbai"/>
    <s v="Namrata Aurora"/>
    <s v="user_IpBH4s1Av5OVFfQQ3nW0qPDDjwLT9uRfx1sVhml8UQA"/>
    <s v="Namrata Aurora"/>
    <s v="2022-05-06 09:26:14.089000+00:00"/>
    <s v="2022-06-28 07:27:59.349000+00:00"/>
    <m/>
    <s v="Mumbai"/>
    <m/>
    <m/>
    <m/>
    <m/>
    <m/>
    <m/>
    <m/>
    <m/>
    <m/>
    <m/>
    <m/>
    <m/>
    <m/>
    <m/>
    <m/>
    <m/>
    <m/>
    <m/>
    <m/>
    <m/>
    <m/>
    <m/>
    <m/>
    <m/>
    <m/>
    <m/>
    <m/>
    <m/>
    <m/>
    <m/>
    <s v="user_IpBH4s1Av5OVFfQQ3nW0qPDDjwLT9uRfx1sVhml8UQA"/>
    <s v="Namrata Aurora"/>
    <m/>
    <m/>
    <s v="July"/>
    <s v="Gated Content"/>
    <m/>
    <m/>
    <s v="Employee Engagement Handbook"/>
    <m/>
    <m/>
    <m/>
    <s v="2022-05-06 04:28:18.234000+00:00"/>
    <s v="2022-10-09 05:33:37.717000+00:00"/>
    <s v="GMC"/>
  </r>
  <r>
    <s v="Navin Panjwani"/>
    <n v="450000"/>
    <s v="INR"/>
    <n v="0"/>
    <d v="2022-01-07T00:00:00"/>
    <s v="Sales"/>
    <s v="stat_1hn9nRJaLbI53NxPuSQgo90kRpbpKsFlwN4oEGNUTdO"/>
    <s v="Lost"/>
    <n v="0"/>
    <s v="OpportunityStatusType.Lost"/>
    <s v="cont_dczUjsQMB3WKk3MG89ZA2wBFKsx32qcv99h1cy8Pafw"/>
    <x v="641"/>
    <m/>
    <s v="lead_CDG2cOKZvhsTT7TH1pAzdlCkMr2KlJ1Y6G8EiSjvUKH"/>
    <s v="FitShit Health Solutions"/>
    <s v="Kanchan Kothari"/>
    <s v="user_sD3YjSs92XKUfD0OPHeo886g6tW6aCM0iUhX5VVUuJi"/>
    <s v="Navin Panjwani"/>
    <s v="2022-06-20 11:07:14.552000+00:00"/>
    <s v="2022-06-28 05:38:18.333000+00:00"/>
    <m/>
    <s v="Mumbai"/>
    <m/>
    <m/>
    <m/>
    <n v="66"/>
    <m/>
    <m/>
    <m/>
    <m/>
    <m/>
    <m/>
    <m/>
    <m/>
    <m/>
    <m/>
    <m/>
    <s v="Food &amp; Beverages"/>
    <m/>
    <m/>
    <m/>
    <m/>
    <m/>
    <m/>
    <m/>
    <m/>
    <m/>
    <m/>
    <m/>
    <m/>
    <s v="Jithendra Goalla"/>
    <m/>
    <s v="user_FdWFezbLzkYQcGsBUsjZO25nr2poK2nRbqV47Rs5Kfm"/>
    <s v="Prateek Wadhwa"/>
    <m/>
    <m/>
    <s v="July"/>
    <s v="Cold Call"/>
    <s v="Lusha"/>
    <m/>
    <m/>
    <m/>
    <m/>
    <m/>
    <s v="2022-06-13 11:46:11.917000+00:00"/>
    <s v="2022-09-09 08:40:42.451000+00:00"/>
    <m/>
  </r>
  <r>
    <s v="Omkar Ghate"/>
    <n v="1500000"/>
    <s v="INR"/>
    <n v="0"/>
    <d v="2022-12-07T00:00:00"/>
    <s v="Sales"/>
    <s v="stat_kcR4fZg7TU7jjk1jAVua3qGLRS4J5uFayEjK5j02wtv"/>
    <s v="Unqualified"/>
    <n v="0"/>
    <s v="OpportunityStatusType.Lost"/>
    <m/>
    <x v="1"/>
    <s v="GMC (1+3)-Renewal"/>
    <s v="lead_C08LOA5eNpwFXywCGKdLvSypm1FIFR55oMjZwZQUg1c"/>
    <s v="Autoprint Machinery Manufacturers"/>
    <s v="Bhairavi Jog"/>
    <s v="user_9SBRjyF0n4iWuhUdqRyQkFhl2J4uyNKhFWvvJEvunX8"/>
    <s v="Omkar Ghate"/>
    <s v="2022-06-22 06:44:21.542000+00:00"/>
    <s v="2022-06-28 05:04:51.880000+00:00"/>
    <m/>
    <s v="Coimbatore"/>
    <m/>
    <m/>
    <m/>
    <n v="150"/>
    <m/>
    <m/>
    <m/>
    <m/>
    <m/>
    <m/>
    <m/>
    <m/>
    <m/>
    <m/>
    <m/>
    <s v="Manufacturing"/>
    <m/>
    <m/>
    <m/>
    <m/>
    <m/>
    <m/>
    <m/>
    <m/>
    <m/>
    <m/>
    <m/>
    <m/>
    <s v="Amol Gawali"/>
    <m/>
    <s v="user_228eUmsdKIb9OItgmiDq1zD4aPZ1eqiapbaLAGeBf8g"/>
    <s v="Bhairavi Jog"/>
    <m/>
    <m/>
    <s v="July"/>
    <s v="Cold Call"/>
    <m/>
    <m/>
    <m/>
    <m/>
    <m/>
    <m/>
    <s v="2022-05-11 05:16:13.031000+00:00"/>
    <s v="2022-07-13 10:58:28.021000+00:00"/>
    <s v="GMC"/>
  </r>
  <r>
    <s v="Prasoon Mishra"/>
    <n v="300000"/>
    <s v="INR"/>
    <n v="0"/>
    <d v="2022-10-08T00:00:00"/>
    <s v="Sales"/>
    <s v="stat_kcR4fZg7TU7jjk1jAVua3qGLRS4J5uFayEjK5j02wtv"/>
    <s v="Unqualified"/>
    <n v="0"/>
    <s v="OpportunityStatusType.Lost"/>
    <s v="cont_EJKIbmwrJmjLASEf2AVcoIz7pZ2rEf76lSfNunY1TN9"/>
    <x v="642"/>
    <m/>
    <s v="lead_HOa1MYsbJem8UOm54M3qH6EPPtqdmzuYWjpNggSkXxJ"/>
    <s v="Oswal Extrusion"/>
    <s v="Kaushlya Bhavsar"/>
    <s v="user_RYbBTp8BVWNa7ppiOz6QVJMGK0exHsFmc5uCLn34ODZ"/>
    <s v="Prasoon Mishra"/>
    <s v="2022-06-23 09:53:59.290000+00:00"/>
    <s v="2022-06-27 06:57:21.572000+00:00"/>
    <m/>
    <s v="Ahmedabad"/>
    <m/>
    <m/>
    <m/>
    <n v="240"/>
    <m/>
    <m/>
    <m/>
    <m/>
    <m/>
    <m/>
    <m/>
    <m/>
    <m/>
    <m/>
    <m/>
    <s v="Mining &amp; Metal"/>
    <m/>
    <m/>
    <m/>
    <m/>
    <m/>
    <m/>
    <m/>
    <m/>
    <m/>
    <m/>
    <m/>
    <m/>
    <s v="Aniket Vahile"/>
    <m/>
    <s v="user_vMd4rmcrSbjykdyL2J7rrYn84SWdcNc5FKligrmItPw"/>
    <s v="Shreenath Bhat"/>
    <m/>
    <m/>
    <s v="August"/>
    <s v="Gated Content"/>
    <m/>
    <m/>
    <s v="Downloaded the guide: Employee Wellness Handbook"/>
    <m/>
    <m/>
    <m/>
    <s v="2021-12-31 06:31:04.297000+00:00"/>
    <s v="2022-09-05 05:32:13.727000+00:00"/>
    <s v="GPA"/>
  </r>
  <r>
    <s v="Vrushali Kummar"/>
    <n v="35000000"/>
    <s v="INR"/>
    <n v="0"/>
    <s v="7/31/22"/>
    <s v="Sales"/>
    <s v="stat_kcR4fZg7TU7jjk1jAVua3qGLRS4J5uFayEjK5j02wtv"/>
    <s v="Unqualified"/>
    <n v="0"/>
    <s v="OpportunityStatusType.Lost"/>
    <m/>
    <x v="1"/>
    <s v="GMC (1+5)-Renewal"/>
    <s v="lead_UXUgQ8XXlSEEyTKbTqeleIIDrBV404YJrNvxpebQfBz"/>
    <s v="Arvindbrands"/>
    <s v="Bhairavi Jog"/>
    <s v="user_TZzywQwym26DjuswO479pxRhNKX152z8X1haCx2vcst"/>
    <s v="Vrushali Kummar"/>
    <s v="2022-05-24 12:34:51.784000+00:00"/>
    <s v="2022-06-27 11:41:44.279000+00:00"/>
    <m/>
    <s v="Ahmedabad"/>
    <m/>
    <m/>
    <m/>
    <n v="3500"/>
    <m/>
    <m/>
    <s v="Facebook"/>
    <m/>
    <m/>
    <m/>
    <m/>
    <s v="PAID_SOCIAL"/>
    <m/>
    <m/>
    <m/>
    <m/>
    <m/>
    <m/>
    <m/>
    <m/>
    <m/>
    <m/>
    <m/>
    <m/>
    <m/>
    <m/>
    <m/>
    <m/>
    <m/>
    <m/>
    <s v="user_228eUmsdKIb9OItgmiDq1zD4aPZ1eqiapbaLAGeBf8g"/>
    <s v="Bhairavi Jog"/>
    <m/>
    <m/>
    <s v="June"/>
    <s v="Gated Content"/>
    <m/>
    <m/>
    <s v="Downloaded the guide: Designing employee healthcare plan"/>
    <m/>
    <m/>
    <m/>
    <s v="2021-11-12 13:23:54.857000+00:00"/>
    <s v="2022-07-10 06:48:52.100000+00:00"/>
    <s v="GMC"/>
  </r>
  <r>
    <s v="Vrushali Kummar"/>
    <n v="3500000"/>
    <s v="INR"/>
    <n v="0"/>
    <s v="7/31/22"/>
    <s v="Sales"/>
    <s v="stat_kcR4fZg7TU7jjk1jAVua3qGLRS4J5uFayEjK5j02wtv"/>
    <s v="Unqualified"/>
    <n v="0"/>
    <s v="OpportunityStatusType.Lost"/>
    <m/>
    <x v="1"/>
    <s v="GPA (Renewal)"/>
    <s v="lead_UXUgQ8XXlSEEyTKbTqeleIIDrBV404YJrNvxpebQfBz"/>
    <s v="Arvindbrands"/>
    <s v="Bhairavi Jog"/>
    <s v="user_TZzywQwym26DjuswO479pxRhNKX152z8X1haCx2vcst"/>
    <s v="Vrushali Kummar"/>
    <s v="2022-05-24 12:36:42.444000+00:00"/>
    <s v="2022-06-27 11:42:23.350000+00:00"/>
    <m/>
    <s v="Ahmedabad"/>
    <m/>
    <m/>
    <m/>
    <n v="3500"/>
    <m/>
    <m/>
    <s v="Facebook"/>
    <m/>
    <m/>
    <m/>
    <m/>
    <s v="PAID_SOCIAL"/>
    <m/>
    <m/>
    <m/>
    <m/>
    <m/>
    <m/>
    <m/>
    <m/>
    <m/>
    <m/>
    <m/>
    <m/>
    <m/>
    <m/>
    <m/>
    <m/>
    <m/>
    <m/>
    <s v="user_228eUmsdKIb9OItgmiDq1zD4aPZ1eqiapbaLAGeBf8g"/>
    <s v="Bhairavi Jog"/>
    <m/>
    <m/>
    <s v="June"/>
    <s v="Gated Content"/>
    <m/>
    <m/>
    <s v="Downloaded the guide: Designing employee healthcare plan"/>
    <m/>
    <m/>
    <m/>
    <s v="2021-11-12 13:23:54.857000+00:00"/>
    <s v="2022-07-10 06:48:52.100000+00:00"/>
    <s v="GPA"/>
  </r>
  <r>
    <s v="Prasoon Mishra"/>
    <n v="1500000"/>
    <s v="INR"/>
    <n v="0"/>
    <d v="2022-10-08T00:00:00"/>
    <s v="Sales"/>
    <s v="stat_kcR4fZg7TU7jjk1jAVua3qGLRS4J5uFayEjK5j02wtv"/>
    <s v="Unqualified"/>
    <n v="0"/>
    <s v="OpportunityStatusType.Lost"/>
    <m/>
    <x v="1"/>
    <m/>
    <s v="lead_HOa1MYsbJem8UOm54M3qH6EPPtqdmzuYWjpNggSkXxJ"/>
    <s v="Oswal Extrusion"/>
    <s v="Kaushlya Bhavsar"/>
    <s v="user_RYbBTp8BVWNa7ppiOz6QVJMGK0exHsFmc5uCLn34ODZ"/>
    <s v="Prasoon Mishra"/>
    <s v="2022-06-23 09:53:36.353000+00:00"/>
    <s v="2022-06-27 06:57:15.150000+00:00"/>
    <m/>
    <s v="Ahmedabad"/>
    <m/>
    <m/>
    <m/>
    <n v="240"/>
    <m/>
    <m/>
    <m/>
    <m/>
    <m/>
    <m/>
    <m/>
    <m/>
    <m/>
    <m/>
    <m/>
    <s v="Mining &amp; Metal"/>
    <m/>
    <m/>
    <m/>
    <m/>
    <m/>
    <m/>
    <m/>
    <m/>
    <m/>
    <m/>
    <m/>
    <m/>
    <s v="Aniket Vahile"/>
    <m/>
    <s v="user_vMd4rmcrSbjykdyL2J7rrYn84SWdcNc5FKligrmItPw"/>
    <s v="Shreenath Bhat"/>
    <m/>
    <m/>
    <s v="August"/>
    <s v="Gated Content"/>
    <m/>
    <m/>
    <s v="Downloaded the guide: Employee Wellness Handbook"/>
    <m/>
    <m/>
    <m/>
    <s v="2021-12-31 06:31:04.297000+00:00"/>
    <s v="2022-09-05 05:32:13.727000+00:00"/>
    <s v="GTL"/>
  </r>
  <r>
    <s v="Prasoon Mishra"/>
    <n v="2000000"/>
    <s v="INR"/>
    <n v="0"/>
    <d v="2022-10-08T00:00:00"/>
    <s v="Sales"/>
    <s v="stat_kcR4fZg7TU7jjk1jAVua3qGLRS4J5uFayEjK5j02wtv"/>
    <s v="Unqualified"/>
    <n v="0"/>
    <s v="OpportunityStatusType.Lost"/>
    <s v="cont_EJKIbmwrJmjLASEf2AVcoIz7pZ2rEf76lSfNunY1TN9"/>
    <x v="642"/>
    <m/>
    <s v="lead_HOa1MYsbJem8UOm54M3qH6EPPtqdmzuYWjpNggSkXxJ"/>
    <s v="Oswal Extrusion"/>
    <s v="Kaushlya Bhavsar"/>
    <s v="user_RYbBTp8BVWNa7ppiOz6QVJMGK0exHsFmc5uCLn34ODZ"/>
    <s v="Prasoon Mishra"/>
    <s v="2022-06-23 09:50:18.610000+00:00"/>
    <s v="2022-06-27 06:57:01.680000+00:00"/>
    <m/>
    <s v="Ahmedabad"/>
    <m/>
    <m/>
    <m/>
    <n v="240"/>
    <m/>
    <m/>
    <m/>
    <m/>
    <m/>
    <m/>
    <m/>
    <m/>
    <m/>
    <m/>
    <m/>
    <s v="Mining &amp; Metal"/>
    <m/>
    <m/>
    <m/>
    <m/>
    <m/>
    <m/>
    <m/>
    <m/>
    <m/>
    <m/>
    <m/>
    <m/>
    <s v="Aniket Vahile"/>
    <m/>
    <s v="user_vMd4rmcrSbjykdyL2J7rrYn84SWdcNc5FKligrmItPw"/>
    <s v="Shreenath Bhat"/>
    <m/>
    <m/>
    <s v="August"/>
    <s v="Gated Content"/>
    <m/>
    <m/>
    <s v="Downloaded the guide: Employee Wellness Handbook"/>
    <m/>
    <m/>
    <m/>
    <s v="2021-12-31 06:31:04.297000+00:00"/>
    <s v="2022-09-05 05:32:13.727000+00:00"/>
    <s v="GMC"/>
  </r>
  <r>
    <s v="Chetan Kumar"/>
    <n v="100000"/>
    <s v="INR"/>
    <n v="0"/>
    <s v="7/31/22"/>
    <s v="Sales"/>
    <s v="stat_kcR4fZg7TU7jjk1jAVua3qGLRS4J5uFayEjK5j02wtv"/>
    <s v="Unqualified"/>
    <n v="0"/>
    <s v="OpportunityStatusType.Lost"/>
    <m/>
    <x v="1"/>
    <m/>
    <s v="lead_Z7YR4Zj1E13Z06tGRs7KzQYy0jSmSp5B1PDbsKDBRgx"/>
    <s v="Expert Global Solutions"/>
    <s v="Kaushlya Bhavsar"/>
    <s v="user_hAuUqCTCw5r4tCUrswIWPSW7LJ1XIBbttZVmJkxmzGq"/>
    <s v="Chetan Kumar"/>
    <s v="2022-02-03 04:50:54.132000+00:00"/>
    <s v="2022-06-25 02:20:57.688000+00:00"/>
    <m/>
    <s v="Aurangabad"/>
    <m/>
    <s v="2020-08-14 08:05:11+00:00"/>
    <m/>
    <n v="1583"/>
    <m/>
    <m/>
    <m/>
    <m/>
    <m/>
    <m/>
    <m/>
    <m/>
    <m/>
    <m/>
    <m/>
    <s v="Automotive"/>
    <m/>
    <m/>
    <m/>
    <m/>
    <m/>
    <m/>
    <m/>
    <m/>
    <m/>
    <m/>
    <m/>
    <m/>
    <m/>
    <m/>
    <s v="user_5IQTpX6DsnoeoDfxqzqojpVoQLXPh68nhDjLS5ETjYj"/>
    <s v="Satyajit Chati"/>
    <s v="Arindam Majee"/>
    <m/>
    <s v="February"/>
    <s v="Cold Call"/>
    <m/>
    <m/>
    <s v="MDindia-TPA"/>
    <m/>
    <m/>
    <m/>
    <s v="2020-12-06 09:46:28.029000+00:00"/>
    <s v="2022-10-19 13:05:40.032000+00:00"/>
    <s v="GTL"/>
  </r>
  <r>
    <s v="Chetan Kumar"/>
    <n v="3500000"/>
    <s v="INR"/>
    <n v="0"/>
    <s v="8/30/22"/>
    <s v="Sales"/>
    <s v="stat_kcR4fZg7TU7jjk1jAVua3qGLRS4J5uFayEjK5j02wtv"/>
    <s v="Unqualified"/>
    <n v="0"/>
    <s v="OpportunityStatusType.Lost"/>
    <s v="cont_tH60RwmaRzxp2RxBBhIgAe6GZmURVRr4k2JCuTTgrGc"/>
    <x v="643"/>
    <s v="Parental - GMC"/>
    <s v="lead_GUzrD7GGDnTA3xfVoxUhxTRw24xiCzsoG2FbLPMt32c"/>
    <s v="Akumentis Healthcare"/>
    <s v="Mayur Gadiyar"/>
    <s v="user_hAuUqCTCw5r4tCUrswIWPSW7LJ1XIBbttZVmJkxmzGq"/>
    <s v="Chetan Kumar"/>
    <s v="2022-06-06 06:28:13.482000+00:00"/>
    <s v="2022-06-25 02:19:29.852000+00:00"/>
    <m/>
    <s v="Mumbai"/>
    <m/>
    <m/>
    <m/>
    <n v="1500"/>
    <m/>
    <s v="BOF - V11 - Employee engagement handbook - Conversation Ad"/>
    <s v="Facebook"/>
    <m/>
    <m/>
    <m/>
    <m/>
    <s v="PAID_SOCIAL"/>
    <m/>
    <m/>
    <m/>
    <s v="Manufacturing"/>
    <m/>
    <m/>
    <m/>
    <m/>
    <m/>
    <m/>
    <m/>
    <m/>
    <m/>
    <m/>
    <m/>
    <m/>
    <s v="Aniket Vahile"/>
    <m/>
    <s v="user_bdUPAGjcS7p6513So3N4g3aWNS5HuBuVJi7bvCPAsLt"/>
    <s v="Mayur Gadiyar"/>
    <s v="Snehal Mane"/>
    <m/>
    <s v="July; June; March"/>
    <s v="Cold Call; Gated Content"/>
    <s v="Lusha"/>
    <m/>
    <s v="Pharma"/>
    <m/>
    <m/>
    <m/>
    <s v="2022-01-25 04:26:24.045000+00:00"/>
    <s v="2022-10-13 08:19:24.613000+00:00"/>
    <s v="GMC"/>
  </r>
  <r>
    <s v="Omkar Ghate"/>
    <n v="400000"/>
    <s v="INR"/>
    <n v="0"/>
    <s v="7/30/22"/>
    <s v="Sales"/>
    <s v="stat_kcR4fZg7TU7jjk1jAVua3qGLRS4J5uFayEjK5j02wtv"/>
    <s v="Unqualified"/>
    <n v="0"/>
    <s v="OpportunityStatusType.Lost"/>
    <m/>
    <x v="1"/>
    <m/>
    <s v="lead_xQo1CLXowOSF435d6kCqfHPhbOpmHNCRSzFsYF2r2jW"/>
    <s v="HYPHENMARK INDIA PRIVATE LIMITED"/>
    <s v="Kaushlya Bhavsar"/>
    <s v="user_9SBRjyF0n4iWuhUdqRyQkFhl2J4uyNKhFWvvJEvunX8"/>
    <s v="Omkar Ghate"/>
    <s v="2022-06-22 08:05:46.167000+00:00"/>
    <s v="2022-06-24 10:10:12.730000+00:00"/>
    <m/>
    <m/>
    <m/>
    <m/>
    <m/>
    <n v="40"/>
    <m/>
    <m/>
    <m/>
    <m/>
    <m/>
    <m/>
    <m/>
    <s v="PAID_SOCIAL"/>
    <m/>
    <m/>
    <m/>
    <m/>
    <m/>
    <m/>
    <m/>
    <m/>
    <m/>
    <m/>
    <m/>
    <m/>
    <m/>
    <m/>
    <m/>
    <m/>
    <m/>
    <m/>
    <s v="user_FdWFezbLzkYQcGsBUsjZO25nr2poK2nRbqV47Rs5Kfm"/>
    <s v="Prateek Wadhwa"/>
    <m/>
    <m/>
    <s v="July"/>
    <s v="Gated Content"/>
    <m/>
    <m/>
    <s v="Employee Engagement Handbook"/>
    <m/>
    <m/>
    <m/>
    <s v="2022-06-21 14:20:40.518000+00:00"/>
    <s v="2022-08-29 10:26:22.374000+00:00"/>
    <s v="GTL"/>
  </r>
  <r>
    <s v="Prasoon Mishra"/>
    <n v="400000"/>
    <s v="INR"/>
    <n v="0"/>
    <s v="7/30/22"/>
    <s v="Sales"/>
    <s v="stat_kcR4fZg7TU7jjk1jAVua3qGLRS4J5uFayEjK5j02wtv"/>
    <s v="Unqualified"/>
    <n v="0"/>
    <s v="OpportunityStatusType.Lost"/>
    <m/>
    <x v="1"/>
    <s v="Just Employee Benefits: Their Management is not intersted for now in benefits"/>
    <s v="lead_waWR7hTLS8tY59vxAjGVYsjomyB1NynAkRuHEk5mGL0"/>
    <s v="Volante Technologies India Pvt. Ltd."/>
    <s v="Kaushlya Bhavsar"/>
    <s v="user_RYbBTp8BVWNa7ppiOz6QVJMGK0exHsFmc5uCLn34ODZ"/>
    <s v="Prasoon Mishra"/>
    <s v="2022-05-19 10:47:11.192000+00:00"/>
    <s v="2022-06-24 09:04:42.778000+00:00"/>
    <m/>
    <s v="Chennai"/>
    <m/>
    <m/>
    <m/>
    <n v="566"/>
    <m/>
    <m/>
    <m/>
    <m/>
    <m/>
    <m/>
    <m/>
    <m/>
    <m/>
    <m/>
    <m/>
    <s v="IT Services &amp; IT Consulting"/>
    <m/>
    <m/>
    <m/>
    <m/>
    <m/>
    <m/>
    <m/>
    <m/>
    <m/>
    <m/>
    <m/>
    <m/>
    <m/>
    <m/>
    <s v="user_vMd4rmcrSbjykdyL2J7rrYn84SWdcNc5FKligrmItPw"/>
    <s v="Shreenath Bhat"/>
    <m/>
    <m/>
    <s v="July"/>
    <s v="Cold Call"/>
    <m/>
    <m/>
    <s v="Vaccine inbound"/>
    <m/>
    <m/>
    <m/>
    <s v="2021-05-09 14:25:19.715000+00:00"/>
    <s v="2022-07-12 07:04:30.074000+00:00"/>
    <m/>
  </r>
  <r>
    <s v="Navin Panjwani"/>
    <n v="20000"/>
    <s v="INR"/>
    <n v="0"/>
    <d v="2022-01-07T00:00:00"/>
    <s v="Sales"/>
    <s v="stat_kcR4fZg7TU7jjk1jAVua3qGLRS4J5uFayEjK5j02wtv"/>
    <s v="Unqualified"/>
    <n v="0"/>
    <s v="OpportunityStatusType.Lost"/>
    <s v="cont_sFj9HmiWvzJGq3tU3BdtquMWuzyZjJU4tRYoXS22ofJ"/>
    <x v="557"/>
    <m/>
    <s v="lead_5GzCehZ1bcOHs5siHFvuookPsxkar8P8jpds8MJjfu3"/>
    <s v="AUS-Aarav Unmanned Systems ( Renewal )"/>
    <s v="Tulika Chakra"/>
    <s v="user_sD3YjSs92XKUfD0OPHeo886g6tW6aCM0iUhX5VVUuJi"/>
    <s v="Navin Panjwani"/>
    <s v="2022-05-20 07:10:32.876000+00:00"/>
    <s v="2022-06-24 06:01:10.976000+00:00"/>
    <m/>
    <s v="Bangalore"/>
    <m/>
    <m/>
    <m/>
    <n v="157"/>
    <m/>
    <m/>
    <m/>
    <m/>
    <m/>
    <m/>
    <m/>
    <m/>
    <m/>
    <m/>
    <m/>
    <s v="Professional Services"/>
    <s v="Care &amp; Tata AIG"/>
    <m/>
    <m/>
    <m/>
    <m/>
    <m/>
    <m/>
    <m/>
    <m/>
    <m/>
    <m/>
    <m/>
    <m/>
    <m/>
    <s v="user_IpBH4s1Av5OVFfQQ3nW0qPDDjwLT9uRfx1sVhml8UQA"/>
    <s v="Namrata Aurora"/>
    <s v="Komal Chougale"/>
    <m/>
    <s v="July"/>
    <s v="Gated Content"/>
    <m/>
    <m/>
    <s v="Employee Engagement Handbook"/>
    <m/>
    <m/>
    <m/>
    <s v="2022-05-09 07:21:49.099000+00:00"/>
    <s v="2022-07-28 10:46:41.459000+00:00"/>
    <s v="GPA"/>
  </r>
  <r>
    <s v="Prasoon Mishra"/>
    <n v="1000000"/>
    <s v="INR"/>
    <n v="0"/>
    <d v="2022-06-07T00:00:00"/>
    <s v="Sales"/>
    <s v="stat_kcR4fZg7TU7jjk1jAVua3qGLRS4J5uFayEjK5j02wtv"/>
    <s v="Unqualified"/>
    <n v="0"/>
    <s v="OpportunityStatusType.Lost"/>
    <s v="cont_8pEcjgFWrFVktNFFmjFnFN6zTv00EKfKap8ot6E3cYP"/>
    <x v="644"/>
    <m/>
    <s v="lead_ngwomG0cMZxkgU2KhEiLtTfXiwAFUMqbw0THvnF3Ine"/>
    <s v="Pipara &amp; Co"/>
    <s v="Sarvesh Pawar"/>
    <s v="user_RYbBTp8BVWNa7ppiOz6QVJMGK0exHsFmc5uCLn34ODZ"/>
    <s v="Prasoon Mishra"/>
    <s v="2022-06-06 10:13:58.043000+00:00"/>
    <s v="2022-06-24 07:42:09.309000+00:00"/>
    <m/>
    <s v="Ahmedabad"/>
    <m/>
    <m/>
    <m/>
    <n v="139"/>
    <m/>
    <m/>
    <m/>
    <m/>
    <m/>
    <m/>
    <m/>
    <m/>
    <m/>
    <m/>
    <m/>
    <s v="Banking &amp; Finance"/>
    <m/>
    <m/>
    <m/>
    <m/>
    <m/>
    <m/>
    <m/>
    <m/>
    <m/>
    <m/>
    <m/>
    <m/>
    <s v="Aniket Vahile"/>
    <m/>
    <s v="user_A8KOTZADnUtEQOLt4nSLAmteNStuGh80js75RYjrXVt"/>
    <s v="Sarvesh Pawar"/>
    <m/>
    <m/>
    <s v="July"/>
    <s v="Cold Call"/>
    <s v="Lusha, Mr E"/>
    <m/>
    <m/>
    <m/>
    <m/>
    <m/>
    <s v="2022-05-30 10:39:39.311000+00:00"/>
    <s v="2022-07-10 06:48:35.710000+00:00"/>
    <s v="GMC"/>
  </r>
  <r>
    <s v="Manish Balpande"/>
    <n v="15000"/>
    <s v="INR"/>
    <n v="0"/>
    <s v="7/14/22"/>
    <s v="Sales"/>
    <s v="stat_kcR4fZg7TU7jjk1jAVua3qGLRS4J5uFayEjK5j02wtv"/>
    <s v="Unqualified"/>
    <n v="0"/>
    <s v="OpportunityStatusType.Lost"/>
    <s v="cont_iKLap7elOjLzucO83XfcgIuENAxFxKv0ex40z22Z6Ob"/>
    <x v="645"/>
    <s v="GPA Renewal"/>
    <s v="lead_mzr9at4mP8OWE2W9DbkbGQOidsY34JHAlfPq4ubwFF4"/>
    <s v="FlexTrade Systems"/>
    <s v="Trupti Suryavanshi"/>
    <s v="user_8jx3L2CDfrbzNnwYUv6Plfha6VxaSGsqcbTXR3sIBZi"/>
    <s v="Manish Balpande"/>
    <s v="2022-06-03 11:34:23.075000+00:00"/>
    <s v="2022-06-23 12:29:34.644000+00:00"/>
    <m/>
    <s v="Pune"/>
    <m/>
    <m/>
    <m/>
    <n v="170"/>
    <m/>
    <m/>
    <m/>
    <m/>
    <m/>
    <m/>
    <m/>
    <s v="PAID_SOCIAL"/>
    <m/>
    <m/>
    <m/>
    <s v="Professional Services"/>
    <m/>
    <m/>
    <m/>
    <m/>
    <m/>
    <m/>
    <m/>
    <m/>
    <m/>
    <m/>
    <m/>
    <m/>
    <m/>
    <m/>
    <s v="user_L8E6IFhq6UCzKLHa45LUUTZCznDuyDwFrGaEp9DXiUM"/>
    <s v="Trupti Suryavanshi"/>
    <m/>
    <m/>
    <s v="July"/>
    <s v="Cold Call"/>
    <s v="Ref - Bhushan"/>
    <m/>
    <m/>
    <m/>
    <m/>
    <m/>
    <s v="2022-02-24 08:53:12.426000+00:00"/>
    <s v="2022-07-25 04:51:49.375000+00:00"/>
    <s v="GPA"/>
  </r>
  <r>
    <s v="Manish Balpande"/>
    <n v="3000000"/>
    <s v="INR"/>
    <n v="0"/>
    <s v="7/14/22"/>
    <s v="Sales"/>
    <s v="stat_kcR4fZg7TU7jjk1jAVua3qGLRS4J5uFayEjK5j02wtv"/>
    <s v="Unqualified"/>
    <n v="0"/>
    <s v="OpportunityStatusType.Lost"/>
    <s v="cont_iKLap7elOjLzucO83XfcgIuENAxFxKv0ex40z22Z6Ob"/>
    <x v="645"/>
    <s v="GMC Renewal"/>
    <s v="lead_mzr9at4mP8OWE2W9DbkbGQOidsY34JHAlfPq4ubwFF4"/>
    <s v="FlexTrade Systems"/>
    <s v="Trupti Suryavanshi"/>
    <s v="user_8jx3L2CDfrbzNnwYUv6Plfha6VxaSGsqcbTXR3sIBZi"/>
    <s v="Manish Balpande"/>
    <s v="2022-06-01 06:51:00.403000+00:00"/>
    <s v="2022-06-23 12:29:24.587000+00:00"/>
    <m/>
    <s v="Pune"/>
    <m/>
    <m/>
    <m/>
    <n v="170"/>
    <m/>
    <m/>
    <m/>
    <m/>
    <m/>
    <m/>
    <m/>
    <s v="PAID_SOCIAL"/>
    <m/>
    <m/>
    <m/>
    <s v="Professional Services"/>
    <m/>
    <m/>
    <m/>
    <m/>
    <m/>
    <m/>
    <m/>
    <m/>
    <m/>
    <m/>
    <m/>
    <m/>
    <m/>
    <m/>
    <s v="user_L8E6IFhq6UCzKLHa45LUUTZCznDuyDwFrGaEp9DXiUM"/>
    <s v="Trupti Suryavanshi"/>
    <m/>
    <m/>
    <s v="July"/>
    <s v="Cold Call"/>
    <s v="Ref - Bhushan"/>
    <m/>
    <m/>
    <m/>
    <m/>
    <m/>
    <s v="2022-02-24 08:53:12.426000+00:00"/>
    <s v="2022-07-25 04:51:49.375000+00:00"/>
    <s v="GMC"/>
  </r>
  <r>
    <s v="Sameer Iftekhari"/>
    <n v="2000000"/>
    <s v="INR"/>
    <n v="0"/>
    <s v="8/31/22"/>
    <s v="Sales"/>
    <s v="stat_1hn9nRJaLbI53NxPuSQgo90kRpbpKsFlwN4oEGNUTdO"/>
    <s v="Lost"/>
    <n v="0"/>
    <s v="OpportunityStatusType.Lost"/>
    <m/>
    <x v="1"/>
    <s v="aventri - parents"/>
    <s v="lead_bcIIxNrhKTrLJJd6SSwdFTHA7vgyaf7RmsOqCcaV4lU"/>
    <s v="Aumni tech"/>
    <s v="Prajakta Sahastrabudhe"/>
    <s v="user_t8sUu4byhPnyQ33u64Ecs5WRL98oy2iuu4iTrhCr4vl"/>
    <s v="Nilesh Dhanani"/>
    <s v="2022-01-31 11:13:59.597000+00:00"/>
    <s v="2022-06-23 11:02:31.396000+00:00"/>
    <m/>
    <s v="Pune"/>
    <m/>
    <s v="2021-12-08 04:26:09+00:00"/>
    <m/>
    <n v="46"/>
    <m/>
    <m/>
    <m/>
    <m/>
    <m/>
    <m/>
    <m/>
    <m/>
    <m/>
    <m/>
    <m/>
    <s v="IT Services &amp; IT Consulting"/>
    <m/>
    <m/>
    <m/>
    <m/>
    <m/>
    <m/>
    <m/>
    <m/>
    <m/>
    <m/>
    <m/>
    <m/>
    <m/>
    <m/>
    <s v="user_6hRQhcoLhZEDUBYaw3vS7rv6T5582sGfXq4jNRqTfUU"/>
    <s v="Aishwarya Nyayadhish"/>
    <s v="Anjali Nishu"/>
    <m/>
    <s v="January"/>
    <s v="Inbound"/>
    <s v="Inbound via website"/>
    <m/>
    <s v="Employee Count 50"/>
    <m/>
    <m/>
    <m/>
    <s v="2021-12-08 04:28:54.743000+00:00"/>
    <s v="2022-07-10 07:13:24.030000+00:00"/>
    <m/>
  </r>
  <r>
    <s v="Sameer Iftekhari"/>
    <n v="500000"/>
    <s v="INR"/>
    <n v="0"/>
    <s v="8/31/22"/>
    <s v="Sales"/>
    <s v="stat_1hn9nRJaLbI53NxPuSQgo90kRpbpKsFlwN4oEGNUTdO"/>
    <s v="Lost"/>
    <n v="0"/>
    <s v="OpportunityStatusType.Lost"/>
    <m/>
    <x v="1"/>
    <s v="aumni - parents"/>
    <s v="lead_bcIIxNrhKTrLJJd6SSwdFTHA7vgyaf7RmsOqCcaV4lU"/>
    <s v="Aumni tech"/>
    <s v="Prajakta Sahastrabudhe"/>
    <s v="user_t8sUu4byhPnyQ33u64Ecs5WRL98oy2iuu4iTrhCr4vl"/>
    <s v="Nilesh Dhanani"/>
    <s v="2022-02-03 07:03:33.358000+00:00"/>
    <s v="2022-06-23 11:02:37.265000+00:00"/>
    <m/>
    <s v="Pune"/>
    <m/>
    <s v="2021-12-08 04:26:09+00:00"/>
    <m/>
    <n v="46"/>
    <m/>
    <m/>
    <m/>
    <m/>
    <m/>
    <m/>
    <m/>
    <m/>
    <m/>
    <m/>
    <m/>
    <s v="IT Services &amp; IT Consulting"/>
    <m/>
    <m/>
    <m/>
    <m/>
    <m/>
    <m/>
    <m/>
    <m/>
    <m/>
    <m/>
    <m/>
    <m/>
    <m/>
    <m/>
    <s v="user_6hRQhcoLhZEDUBYaw3vS7rv6T5582sGfXq4jNRqTfUU"/>
    <s v="Aishwarya Nyayadhish"/>
    <s v="Anjali Nishu"/>
    <m/>
    <s v="January"/>
    <s v="Inbound"/>
    <s v="Inbound via website"/>
    <m/>
    <s v="Employee Count 50"/>
    <m/>
    <m/>
    <m/>
    <s v="2021-12-08 04:28:54.743000+00:00"/>
    <s v="2022-07-10 07:13:24.030000+00:00"/>
    <m/>
  </r>
  <r>
    <s v="Mayur Gadiyar"/>
    <n v="50000"/>
    <s v="INR"/>
    <n v="0"/>
    <s v="7/31/22"/>
    <s v="Sales"/>
    <s v="stat_kcR4fZg7TU7jjk1jAVua3qGLRS4J5uFayEjK5j02wtv"/>
    <s v="Unqualified"/>
    <n v="0"/>
    <s v="OpportunityStatusType.Lost"/>
    <m/>
    <x v="1"/>
    <s v="GPA"/>
    <s v="lead_5i53i1vPwrCXhThtaMPlUA7rGvHhpgr0PhLy0TABhAH"/>
    <s v="JM Financial Services"/>
    <s v="Mayur Gadiyar"/>
    <s v="user_bdUPAGjcS7p6513So3N4g3aWNS5HuBuVJi7bvCPAsLt"/>
    <s v="Mayur Gadiyar"/>
    <s v="2022-05-10 08:46:05.279000+00:00"/>
    <s v="2022-06-23 08:56:40.642000+00:00"/>
    <m/>
    <s v="Mumbai"/>
    <m/>
    <m/>
    <m/>
    <n v="396"/>
    <m/>
    <m/>
    <m/>
    <m/>
    <m/>
    <m/>
    <m/>
    <m/>
    <m/>
    <m/>
    <m/>
    <s v="Banking &amp; Finance"/>
    <m/>
    <m/>
    <m/>
    <m/>
    <m/>
    <m/>
    <m/>
    <m/>
    <m/>
    <m/>
    <m/>
    <m/>
    <m/>
    <m/>
    <s v="user_bdUPAGjcS7p6513So3N4g3aWNS5HuBuVJi7bvCPAsLt"/>
    <s v="Mayur Gadiyar"/>
    <m/>
    <m/>
    <s v="July"/>
    <s v="Cold Call"/>
    <s v="Lusha"/>
    <m/>
    <s v="Mayur Leads"/>
    <m/>
    <m/>
    <m/>
    <s v="2022-03-04 07:24:49.730000+00:00"/>
    <s v="2022-07-22 07:53:05.820000+00:00"/>
    <s v="GPA"/>
  </r>
  <r>
    <s v="Mayur Gadiyar"/>
    <n v="3000000"/>
    <s v="INR"/>
    <n v="0"/>
    <s v="7/31/22"/>
    <s v="Sales"/>
    <s v="stat_kcR4fZg7TU7jjk1jAVua3qGLRS4J5uFayEjK5j02wtv"/>
    <s v="Unqualified"/>
    <n v="0"/>
    <s v="OpportunityStatusType.Lost"/>
    <m/>
    <x v="1"/>
    <s v="GMC"/>
    <s v="lead_5i53i1vPwrCXhThtaMPlUA7rGvHhpgr0PhLy0TABhAH"/>
    <s v="JM Financial Services"/>
    <s v="Mayur Gadiyar"/>
    <s v="user_bdUPAGjcS7p6513So3N4g3aWNS5HuBuVJi7bvCPAsLt"/>
    <s v="Mayur Gadiyar"/>
    <s v="2022-05-10 08:45:21.002000+00:00"/>
    <s v="2022-06-23 08:56:04.159000+00:00"/>
    <m/>
    <s v="Mumbai"/>
    <m/>
    <m/>
    <m/>
    <n v="396"/>
    <m/>
    <m/>
    <m/>
    <m/>
    <m/>
    <m/>
    <m/>
    <m/>
    <m/>
    <m/>
    <m/>
    <s v="Banking &amp; Finance"/>
    <m/>
    <m/>
    <m/>
    <m/>
    <m/>
    <m/>
    <m/>
    <m/>
    <m/>
    <m/>
    <m/>
    <m/>
    <m/>
    <m/>
    <s v="user_bdUPAGjcS7p6513So3N4g3aWNS5HuBuVJi7bvCPAsLt"/>
    <s v="Mayur Gadiyar"/>
    <m/>
    <m/>
    <s v="July"/>
    <s v="Cold Call"/>
    <s v="Lusha"/>
    <m/>
    <s v="Mayur Leads"/>
    <m/>
    <m/>
    <m/>
    <s v="2022-03-04 07:24:49.730000+00:00"/>
    <s v="2022-07-22 07:53:05.820000+00:00"/>
    <s v="GMC"/>
  </r>
  <r>
    <s v="Navin Panjwani"/>
    <n v="100000"/>
    <s v="INR"/>
    <n v="0"/>
    <s v="7/31/22"/>
    <s v="Sales"/>
    <s v="stat_kcR4fZg7TU7jjk1jAVua3qGLRS4J5uFayEjK5j02wtv"/>
    <s v="Unqualified"/>
    <n v="0"/>
    <s v="OpportunityStatusType.Lost"/>
    <s v="cont_fGDgchlYQNGpjvzSEObiJz03lMfupSmpnHIhVmB6Ypz"/>
    <x v="646"/>
    <s v="GTL - Fresh"/>
    <s v="lead_RRShh6knKEl40iTr4Ozjt1klltC1sQKk8OTobSUl8eJ"/>
    <s v="ControlCase ( Fresh , Potential )"/>
    <s v="Shreenath Bhat"/>
    <s v="user_sD3YjSs92XKUfD0OPHeo886g6tW6aCM0iUhX5VVUuJi"/>
    <s v="Navin Panjwani"/>
    <s v="2022-06-21 11:44:14.230000+00:00"/>
    <s v="2022-06-23 07:26:17.123000+00:00"/>
    <m/>
    <s v="Mumbai"/>
    <m/>
    <m/>
    <m/>
    <n v="182"/>
    <m/>
    <m/>
    <m/>
    <m/>
    <m/>
    <m/>
    <m/>
    <m/>
    <m/>
    <m/>
    <m/>
    <s v="IT Services &amp; IT Consulting"/>
    <m/>
    <m/>
    <m/>
    <m/>
    <m/>
    <m/>
    <m/>
    <m/>
    <m/>
    <m/>
    <m/>
    <m/>
    <s v="Rakesh Nade"/>
    <m/>
    <s v="user_vMd4rmcrSbjykdyL2J7rrYn84SWdcNc5FKligrmItPw"/>
    <s v="Shreenath Bhat"/>
    <m/>
    <m/>
    <s v="July"/>
    <s v="Cold Call"/>
    <m/>
    <m/>
    <m/>
    <m/>
    <m/>
    <m/>
    <s v="2022-05-23 07:04:11.793000+00:00"/>
    <s v="2022-10-18 06:29:37.143000+00:00"/>
    <s v="GTL"/>
  </r>
  <r>
    <s v="Aditya Binani"/>
    <n v="300000"/>
    <s v="INR"/>
    <n v="0"/>
    <d v="2022-01-07T00:00:00"/>
    <s v="Sales"/>
    <s v="stat_kcR4fZg7TU7jjk1jAVua3qGLRS4J5uFayEjK5j02wtv"/>
    <s v="Unqualified"/>
    <n v="0"/>
    <s v="OpportunityStatusType.Lost"/>
    <m/>
    <x v="1"/>
    <s v="GPA"/>
    <s v="lead_cQOO1x4jOp0J3Oc03vhziZesANbyeLMWC9yw02CdMLx"/>
    <s v="Northern Arc"/>
    <s v="Aditya Binani"/>
    <s v="user_g5Yw4Z4XnIbmcGhJO80vdtFdd5ElcDlgYO3q8l82ODn"/>
    <s v="Aditya Binani"/>
    <s v="2022-06-10 06:30:40.498000+00:00"/>
    <s v="2022-06-23 06:51:52.438000+00:00"/>
    <m/>
    <s v="Chennai"/>
    <m/>
    <m/>
    <m/>
    <n v="324"/>
    <m/>
    <m/>
    <m/>
    <m/>
    <m/>
    <m/>
    <m/>
    <m/>
    <m/>
    <m/>
    <m/>
    <s v="Banking &amp; Finance"/>
    <m/>
    <m/>
    <m/>
    <m/>
    <m/>
    <m/>
    <m/>
    <m/>
    <m/>
    <m/>
    <m/>
    <m/>
    <s v="Ravi Jaiswal"/>
    <m/>
    <s v="user_g5Yw4Z4XnIbmcGhJO80vdtFdd5ElcDlgYO3q8l82ODn"/>
    <s v="Aditya Binani"/>
    <m/>
    <m/>
    <s v="July"/>
    <s v="Cold Call"/>
    <m/>
    <m/>
    <s v="Employee Wellness Handbook"/>
    <m/>
    <m/>
    <m/>
    <s v="2022-02-15 12:41:39.294000+00:00"/>
    <s v="2022-09-16 13:10:38.865000+00:00"/>
    <m/>
  </r>
  <r>
    <s v="Navin Panjwani"/>
    <n v="20000"/>
    <s v="INR"/>
    <n v="0"/>
    <s v="7/31/22"/>
    <s v="Sales"/>
    <s v="stat_kcR4fZg7TU7jjk1jAVua3qGLRS4J5uFayEjK5j02wtv"/>
    <s v="Unqualified"/>
    <n v="0"/>
    <s v="OpportunityStatusType.Lost"/>
    <s v="cont_fGDgchlYQNGpjvzSEObiJz03lMfupSmpnHIhVmB6Ypz"/>
    <x v="646"/>
    <s v="GPA - Fresh"/>
    <s v="lead_RRShh6knKEl40iTr4Ozjt1klltC1sQKk8OTobSUl8eJ"/>
    <s v="ControlCase ( Fresh , Potential )"/>
    <s v="Shreenath Bhat"/>
    <s v="user_sD3YjSs92XKUfD0OPHeo886g6tW6aCM0iUhX5VVUuJi"/>
    <s v="Navin Panjwani"/>
    <s v="2022-06-21 11:43:41.465000+00:00"/>
    <s v="2022-06-23 07:26:09.096000+00:00"/>
    <m/>
    <s v="Mumbai"/>
    <m/>
    <m/>
    <m/>
    <n v="182"/>
    <m/>
    <m/>
    <m/>
    <m/>
    <m/>
    <m/>
    <m/>
    <m/>
    <m/>
    <m/>
    <m/>
    <s v="IT Services &amp; IT Consulting"/>
    <m/>
    <m/>
    <m/>
    <m/>
    <m/>
    <m/>
    <m/>
    <m/>
    <m/>
    <m/>
    <m/>
    <m/>
    <s v="Rakesh Nade"/>
    <m/>
    <s v="user_vMd4rmcrSbjykdyL2J7rrYn84SWdcNc5FKligrmItPw"/>
    <s v="Shreenath Bhat"/>
    <m/>
    <m/>
    <s v="July"/>
    <s v="Cold Call"/>
    <m/>
    <m/>
    <m/>
    <m/>
    <m/>
    <m/>
    <s v="2022-05-23 07:04:11.793000+00:00"/>
    <s v="2022-10-18 06:29:37.143000+00:00"/>
    <s v="GPA"/>
  </r>
  <r>
    <s v="Satyam Tiwari"/>
    <n v="200000"/>
    <s v="INR"/>
    <n v="0"/>
    <s v="7/30/22"/>
    <s v="Sales"/>
    <s v="stat_kcR4fZg7TU7jjk1jAVua3qGLRS4J5uFayEjK5j02wtv"/>
    <s v="Unqualified"/>
    <n v="0"/>
    <s v="OpportunityStatusType.Lost"/>
    <m/>
    <x v="1"/>
    <m/>
    <s v="lead_ZR1loGRJvrGgl0DDhzXvuul4f6UuVEyBqIBJrQ6p5aj"/>
    <s v="AideWiser SolTek"/>
    <s v="Kaushlya Bhavsar"/>
    <s v="user_2YgShwgjLNI4FjAqgE9PtKsdIaGh919JGcFG919fe5B"/>
    <s v="Satyam Tiwari"/>
    <s v="2022-06-16 04:53:20.614000+00:00"/>
    <s v="2022-06-23 05:10:54.204000+00:00"/>
    <m/>
    <s v="Bangalore"/>
    <m/>
    <m/>
    <m/>
    <n v="18"/>
    <m/>
    <m/>
    <m/>
    <m/>
    <m/>
    <m/>
    <m/>
    <s v="PAID_SOCIAL"/>
    <m/>
    <m/>
    <m/>
    <m/>
    <m/>
    <m/>
    <m/>
    <m/>
    <m/>
    <m/>
    <m/>
    <m/>
    <m/>
    <m/>
    <m/>
    <m/>
    <m/>
    <m/>
    <s v="user_2jRs4eIjwv8MozxYA1DE9MMy0FWf2gMgweg2LiJNu64"/>
    <s v="Gauri Munge"/>
    <m/>
    <m/>
    <m/>
    <s v="Gated Content"/>
    <m/>
    <m/>
    <s v="Employee Engagement Handbook"/>
    <m/>
    <m/>
    <m/>
    <s v="2022-06-07 13:12:21.843000+00:00"/>
    <s v="2022-08-09 05:16:57.595000+00:00"/>
    <s v="GMC"/>
  </r>
  <r>
    <s v="Sreenivas Hatti"/>
    <n v="1000000"/>
    <s v="INR"/>
    <n v="0"/>
    <d v="2022-01-07T00:00:00"/>
    <s v="Sales"/>
    <s v="stat_kcR4fZg7TU7jjk1jAVua3qGLRS4J5uFayEjK5j02wtv"/>
    <s v="Unqualified"/>
    <n v="0"/>
    <s v="OpportunityStatusType.Lost"/>
    <s v="cont_XByLZfJ7RLuVk4IuPDd35pNgs9tJY9245GGRjvRHGnE"/>
    <x v="647"/>
    <s v="E and O"/>
    <s v="lead_NbHhjKWYXU9QpU1ZoBsqAo6nOW5Yzwhz3IePq6nbD70"/>
    <s v="GENISYS INFORMATION SYSTEMS INDIA PVT LTD"/>
    <s v="Mayur Gadiyar"/>
    <s v="user_JjaNBsxmUKBROYZvEahyXgec466W5jQa2pL0NUZ81Lb"/>
    <s v="Sreenivas Hatti"/>
    <s v="2022-02-18 11:26:05.526000+00:00"/>
    <s v="2022-06-23 04:55:23.649000+00:00"/>
    <m/>
    <s v="Bangalore"/>
    <m/>
    <m/>
    <m/>
    <n v="819"/>
    <m/>
    <m/>
    <m/>
    <m/>
    <m/>
    <m/>
    <m/>
    <m/>
    <m/>
    <m/>
    <m/>
    <s v="Professional Services"/>
    <m/>
    <m/>
    <m/>
    <m/>
    <m/>
    <m/>
    <m/>
    <m/>
    <m/>
    <m/>
    <m/>
    <m/>
    <m/>
    <m/>
    <s v="user_bdUPAGjcS7p6513So3N4g3aWNS5HuBuVJi7bvCPAsLt"/>
    <s v="Mayur Gadiyar"/>
    <s v="Dr. Anil More"/>
    <m/>
    <s v="March"/>
    <s v="Gated Content"/>
    <m/>
    <m/>
    <s v="Employee Engagement Handbook"/>
    <m/>
    <m/>
    <m/>
    <s v="2022-01-31 05:10:18.095000+00:00"/>
    <s v="2022-07-10 06:52:03.089000+00:00"/>
    <s v="NON EB"/>
  </r>
  <r>
    <s v="Sreenivas Hatti"/>
    <n v="1000000"/>
    <s v="INR"/>
    <n v="0"/>
    <d v="2022-01-07T00:00:00"/>
    <s v="Sales"/>
    <s v="stat_kcR4fZg7TU7jjk1jAVua3qGLRS4J5uFayEjK5j02wtv"/>
    <s v="Unqualified"/>
    <n v="0"/>
    <s v="OpportunityStatusType.Lost"/>
    <s v="cont_XByLZfJ7RLuVk4IuPDd35pNgs9tJY9245GGRjvRHGnE"/>
    <x v="647"/>
    <s v="D and O - Director and Officers Liab"/>
    <s v="lead_NbHhjKWYXU9QpU1ZoBsqAo6nOW5Yzwhz3IePq6nbD70"/>
    <s v="GENISYS INFORMATION SYSTEMS INDIA PVT LTD"/>
    <s v="Mayur Gadiyar"/>
    <s v="user_JjaNBsxmUKBROYZvEahyXgec466W5jQa2pL0NUZ81Lb"/>
    <s v="Sreenivas Hatti"/>
    <s v="2022-02-18 11:30:18.164000+00:00"/>
    <s v="2022-06-23 04:55:37.776000+00:00"/>
    <m/>
    <s v="Bangalore"/>
    <m/>
    <m/>
    <m/>
    <n v="819"/>
    <m/>
    <m/>
    <m/>
    <m/>
    <m/>
    <m/>
    <m/>
    <m/>
    <m/>
    <m/>
    <m/>
    <s v="Professional Services"/>
    <m/>
    <m/>
    <m/>
    <m/>
    <m/>
    <m/>
    <m/>
    <m/>
    <m/>
    <m/>
    <m/>
    <m/>
    <m/>
    <m/>
    <s v="user_bdUPAGjcS7p6513So3N4g3aWNS5HuBuVJi7bvCPAsLt"/>
    <s v="Mayur Gadiyar"/>
    <s v="Dr. Anil More"/>
    <m/>
    <s v="March"/>
    <s v="Gated Content"/>
    <m/>
    <m/>
    <s v="Employee Engagement Handbook"/>
    <m/>
    <m/>
    <m/>
    <s v="2022-01-31 05:10:18.095000+00:00"/>
    <s v="2022-07-10 06:52:03.089000+00:00"/>
    <s v="NON EB"/>
  </r>
  <r>
    <s v="Sreenivas Hatti"/>
    <n v="1000000"/>
    <s v="INR"/>
    <n v="0"/>
    <d v="2022-01-07T00:00:00"/>
    <s v="Sales"/>
    <s v="stat_kcR4fZg7TU7jjk1jAVua3qGLRS4J5uFayEjK5j02wtv"/>
    <s v="Unqualified"/>
    <n v="0"/>
    <s v="OpportunityStatusType.Lost"/>
    <s v="cont_XByLZfJ7RLuVk4IuPDd35pNgs9tJY9245GGRjvRHGnE"/>
    <x v="647"/>
    <s v="CGL - Commercial General Liab"/>
    <s v="lead_NbHhjKWYXU9QpU1ZoBsqAo6nOW5Yzwhz3IePq6nbD70"/>
    <s v="GENISYS INFORMATION SYSTEMS INDIA PVT LTD"/>
    <s v="Mayur Gadiyar"/>
    <s v="user_JjaNBsxmUKBROYZvEahyXgec466W5jQa2pL0NUZ81Lb"/>
    <s v="Sreenivas Hatti"/>
    <s v="2022-02-18 11:31:09.494000+00:00"/>
    <s v="2022-06-23 04:55:56.142000+00:00"/>
    <m/>
    <s v="Bangalore"/>
    <m/>
    <m/>
    <m/>
    <n v="819"/>
    <m/>
    <m/>
    <m/>
    <m/>
    <m/>
    <m/>
    <m/>
    <m/>
    <m/>
    <m/>
    <m/>
    <s v="Professional Services"/>
    <m/>
    <m/>
    <m/>
    <m/>
    <m/>
    <m/>
    <m/>
    <m/>
    <m/>
    <m/>
    <m/>
    <m/>
    <m/>
    <m/>
    <s v="user_bdUPAGjcS7p6513So3N4g3aWNS5HuBuVJi7bvCPAsLt"/>
    <s v="Mayur Gadiyar"/>
    <s v="Dr. Anil More"/>
    <m/>
    <s v="March"/>
    <s v="Gated Content"/>
    <m/>
    <m/>
    <s v="Employee Engagement Handbook"/>
    <m/>
    <m/>
    <m/>
    <s v="2022-01-31 05:10:18.095000+00:00"/>
    <s v="2022-07-10 06:52:03.089000+00:00"/>
    <s v="NON EB"/>
  </r>
  <r>
    <s v="Sreenivas Hatti"/>
    <n v="2000000"/>
    <s v="INR"/>
    <n v="0"/>
    <d v="2022-01-07T00:00:00"/>
    <s v="Sales"/>
    <s v="stat_kcR4fZg7TU7jjk1jAVua3qGLRS4J5uFayEjK5j02wtv"/>
    <s v="Unqualified"/>
    <n v="0"/>
    <s v="OpportunityStatusType.Lost"/>
    <m/>
    <x v="1"/>
    <m/>
    <s v="lead_QHHgCb0oLUbOfmrp34Rfxash5YRaySrbQfFz1Y1aqbn"/>
    <s v="Champion InfoMetrics"/>
    <s v="Kaushlya Bhavsar"/>
    <s v="user_JjaNBsxmUKBROYZvEahyXgec466W5jQa2pL0NUZ81Lb"/>
    <s v="Sreenivas Hatti"/>
    <s v="2022-06-16 12:17:57.147000+00:00"/>
    <s v="2022-06-23 04:40:47.465000+00:00"/>
    <m/>
    <s v="Bangalore"/>
    <m/>
    <m/>
    <m/>
    <n v="600"/>
    <m/>
    <m/>
    <m/>
    <m/>
    <m/>
    <m/>
    <m/>
    <s v="PAID_SOCIAL"/>
    <m/>
    <m/>
    <m/>
    <s v="Digital Marketing &amp; Advertising"/>
    <m/>
    <m/>
    <m/>
    <m/>
    <m/>
    <m/>
    <m/>
    <m/>
    <m/>
    <m/>
    <m/>
    <m/>
    <m/>
    <m/>
    <s v="user_vMd4rmcrSbjykdyL2J7rrYn84SWdcNc5FKligrmItPw"/>
    <s v="Shreenath Bhat"/>
    <m/>
    <m/>
    <s v="June"/>
    <s v="Gated Content"/>
    <m/>
    <m/>
    <s v="Employee Wellness Trends in 2022"/>
    <m/>
    <m/>
    <m/>
    <s v="2021-09-15 15:54:53.474000+00:00"/>
    <s v="2022-07-10 06:50:42.363000+00:00"/>
    <s v="GMC"/>
  </r>
  <r>
    <s v="Sreenivas Hatti"/>
    <n v="500000"/>
    <s v="INR"/>
    <n v="0"/>
    <d v="2022-01-07T00:00:00"/>
    <s v="Sales"/>
    <s v="stat_kcR4fZg7TU7jjk1jAVua3qGLRS4J5uFayEjK5j02wtv"/>
    <s v="Unqualified"/>
    <n v="0"/>
    <s v="OpportunityStatusType.Lost"/>
    <m/>
    <x v="1"/>
    <m/>
    <s v="lead_QHHgCb0oLUbOfmrp34Rfxash5YRaySrbQfFz1Y1aqbn"/>
    <s v="Champion InfoMetrics"/>
    <s v="Kaushlya Bhavsar"/>
    <s v="user_JjaNBsxmUKBROYZvEahyXgec466W5jQa2pL0NUZ81Lb"/>
    <s v="Sreenivas Hatti"/>
    <s v="2022-06-16 12:18:16.540000+00:00"/>
    <s v="2022-06-23 04:41:00.422000+00:00"/>
    <m/>
    <s v="Bangalore"/>
    <m/>
    <m/>
    <m/>
    <n v="600"/>
    <m/>
    <m/>
    <m/>
    <m/>
    <m/>
    <m/>
    <m/>
    <s v="PAID_SOCIAL"/>
    <m/>
    <m/>
    <m/>
    <s v="Digital Marketing &amp; Advertising"/>
    <m/>
    <m/>
    <m/>
    <m/>
    <m/>
    <m/>
    <m/>
    <m/>
    <m/>
    <m/>
    <m/>
    <m/>
    <m/>
    <m/>
    <s v="user_vMd4rmcrSbjykdyL2J7rrYn84SWdcNc5FKligrmItPw"/>
    <s v="Shreenath Bhat"/>
    <m/>
    <m/>
    <s v="June"/>
    <s v="Gated Content"/>
    <m/>
    <m/>
    <s v="Employee Wellness Trends in 2022"/>
    <m/>
    <m/>
    <m/>
    <s v="2021-09-15 15:54:53.474000+00:00"/>
    <s v="2022-07-10 06:50:42.363000+00:00"/>
    <s v="GPA"/>
  </r>
  <r>
    <s v="Sreenivas Hatti"/>
    <n v="1500000"/>
    <s v="INR"/>
    <n v="0"/>
    <d v="2022-01-07T00:00:00"/>
    <s v="Sales"/>
    <s v="stat_kcR4fZg7TU7jjk1jAVua3qGLRS4J5uFayEjK5j02wtv"/>
    <s v="Unqualified"/>
    <n v="0"/>
    <s v="OpportunityStatusType.Lost"/>
    <m/>
    <x v="1"/>
    <m/>
    <s v="lead_QHHgCb0oLUbOfmrp34Rfxash5YRaySrbQfFz1Y1aqbn"/>
    <s v="Champion InfoMetrics"/>
    <s v="Kaushlya Bhavsar"/>
    <s v="user_JjaNBsxmUKBROYZvEahyXgec466W5jQa2pL0NUZ81Lb"/>
    <s v="Sreenivas Hatti"/>
    <s v="2022-06-16 12:18:57.333000+00:00"/>
    <s v="2022-06-23 04:41:13.404000+00:00"/>
    <m/>
    <s v="Bangalore"/>
    <m/>
    <m/>
    <m/>
    <n v="600"/>
    <m/>
    <m/>
    <m/>
    <m/>
    <m/>
    <m/>
    <m/>
    <s v="PAID_SOCIAL"/>
    <m/>
    <m/>
    <m/>
    <s v="Digital Marketing &amp; Advertising"/>
    <m/>
    <m/>
    <m/>
    <m/>
    <m/>
    <m/>
    <m/>
    <m/>
    <m/>
    <m/>
    <m/>
    <m/>
    <m/>
    <m/>
    <s v="user_vMd4rmcrSbjykdyL2J7rrYn84SWdcNc5FKligrmItPw"/>
    <s v="Shreenath Bhat"/>
    <m/>
    <m/>
    <s v="June"/>
    <s v="Gated Content"/>
    <m/>
    <m/>
    <s v="Employee Wellness Trends in 2022"/>
    <m/>
    <m/>
    <m/>
    <s v="2021-09-15 15:54:53.474000+00:00"/>
    <s v="2022-07-10 06:50:42.363000+00:00"/>
    <s v="GTL"/>
  </r>
  <r>
    <s v="Manish Balpande"/>
    <n v="300000"/>
    <s v="INR"/>
    <n v="0"/>
    <s v="7/31/22"/>
    <s v="Sales"/>
    <s v="stat_kcR4fZg7TU7jjk1jAVua3qGLRS4J5uFayEjK5j02wtv"/>
    <s v="Unqualified"/>
    <n v="0"/>
    <s v="OpportunityStatusType.Lost"/>
    <s v="cont_999M3A7yoFYWJp6u30zflBfvE86q43F1UtCtsymKbn1"/>
    <x v="648"/>
    <m/>
    <s v="lead_RrOAtEq6bvNwsA9q7nM4KZKy3AS8SsDKutUbzrNhUlj"/>
    <s v="InFoCusp Innovations Pvt. Ltd."/>
    <s v="Manish Balpande"/>
    <s v="user_8jx3L2CDfrbzNnwYUv6Plfha6VxaSGsqcbTXR3sIBZi"/>
    <s v="Manish Balpande"/>
    <s v="2022-02-03 11:31:16.732000+00:00"/>
    <s v="2022-06-22 11:34:45.714000+00:00"/>
    <m/>
    <s v="Ahmedabad"/>
    <m/>
    <m/>
    <m/>
    <n v="100"/>
    <m/>
    <m/>
    <m/>
    <m/>
    <m/>
    <m/>
    <m/>
    <m/>
    <m/>
    <m/>
    <m/>
    <m/>
    <m/>
    <m/>
    <m/>
    <m/>
    <m/>
    <m/>
    <m/>
    <m/>
    <m/>
    <m/>
    <m/>
    <m/>
    <m/>
    <m/>
    <s v="user_ocHSJH83OJnHCvKyMbjx8WOOK8PMgAUGIj1qK0q0dMV"/>
    <s v="Nikhil Ahuja"/>
    <m/>
    <m/>
    <s v="July; June"/>
    <s v="Gated Content"/>
    <m/>
    <m/>
    <s v="Employee Wellness Handbook"/>
    <m/>
    <m/>
    <m/>
    <s v="2022-02-03 06:11:41.253000+00:00"/>
    <s v="2022-07-18 09:27:52.600000+00:00"/>
    <s v="GMC"/>
  </r>
  <r>
    <s v="Sreenivas Hatti"/>
    <n v="50000"/>
    <s v="INR"/>
    <n v="0"/>
    <s v="7/27/22"/>
    <s v="Sales"/>
    <s v="stat_1hn9nRJaLbI53NxPuSQgo90kRpbpKsFlwN4oEGNUTdO"/>
    <s v="Lost"/>
    <n v="0"/>
    <s v="OpportunityStatusType.Lost"/>
    <s v="cont_iPlbkd9csvwkOyyNvWahLJTPo5GTnW4jXXfWp9rgMK9"/>
    <x v="649"/>
    <m/>
    <s v="lead_2J2mkeyrtSJ9BE61Dn4P3O90BnZCxxSkPilSIGHdc1z"/>
    <s v="Zyeta"/>
    <s v="Prateek Wadhwa"/>
    <s v="user_JjaNBsxmUKBROYZvEahyXgec466W5jQa2pL0NUZ81Lb"/>
    <s v="Sreenivas Hatti"/>
    <s v="2022-05-27 11:08:05.553000+00:00"/>
    <s v="2022-06-23 03:58:52.108000+00:00"/>
    <m/>
    <s v="Bangalore"/>
    <m/>
    <m/>
    <m/>
    <n v="145"/>
    <m/>
    <m/>
    <m/>
    <m/>
    <m/>
    <m/>
    <m/>
    <s v="PAID_SOCIAL"/>
    <m/>
    <m/>
    <m/>
    <s v="Others"/>
    <m/>
    <m/>
    <m/>
    <m/>
    <m/>
    <m/>
    <m/>
    <m/>
    <m/>
    <m/>
    <m/>
    <m/>
    <s v="Mrunmay Jalgaonkar"/>
    <m/>
    <s v="user_FdWFezbLzkYQcGsBUsjZO25nr2poK2nRbqV47Rs5Kfm"/>
    <s v="Prateek Wadhwa"/>
    <m/>
    <m/>
    <s v="June"/>
    <s v="Gated Content"/>
    <s v="Naukri.com"/>
    <m/>
    <s v="Workplace Culture Playbook"/>
    <m/>
    <m/>
    <m/>
    <s v="2021-04-22 05:08:07.372000+00:00"/>
    <s v="2022-08-01 10:03:28.534000+00:00"/>
    <s v="GPA"/>
  </r>
  <r>
    <s v="Mayur Gadiyar"/>
    <n v="500000"/>
    <s v="INR"/>
    <n v="0"/>
    <s v="7/31/22"/>
    <s v="Sales"/>
    <s v="stat_kcR4fZg7TU7jjk1jAVua3qGLRS4J5uFayEjK5j02wtv"/>
    <s v="Unqualified"/>
    <n v="0"/>
    <s v="OpportunityStatusType.Lost"/>
    <s v="cont_L0ZWbV4A6nqqVVCVsKlJchrCeeZRkHAwGVPS6apHrhV"/>
    <x v="650"/>
    <s v="Unqualifed - NO GTL in place and no requirement"/>
    <s v="lead_go1D8qapSfDe6AA3tQcUCr0QzVA5vkgb728S5UerGPD"/>
    <s v="BNED LoudCloud"/>
    <s v="Shreenath Bhat"/>
    <s v="user_bdUPAGjcS7p6513So3N4g3aWNS5HuBuVJi7bvCPAsLt"/>
    <s v="Mayur Gadiyar"/>
    <s v="2022-06-22 03:44:38.612000+00:00"/>
    <s v="2022-06-23 04:38:35.001000+00:00"/>
    <m/>
    <s v="Mumbai"/>
    <m/>
    <m/>
    <m/>
    <n v="135"/>
    <m/>
    <m/>
    <m/>
    <m/>
    <m/>
    <m/>
    <m/>
    <s v="PAID_SOCIAL"/>
    <m/>
    <m/>
    <m/>
    <s v="Retail"/>
    <m/>
    <m/>
    <m/>
    <m/>
    <m/>
    <m/>
    <m/>
    <m/>
    <m/>
    <m/>
    <m/>
    <m/>
    <s v="Prashant Abhang"/>
    <m/>
    <s v="user_vMd4rmcrSbjykdyL2J7rrYn84SWdcNc5FKligrmItPw"/>
    <s v="Shreenath Bhat"/>
    <s v="Dr. Anil More"/>
    <m/>
    <s v="October"/>
    <s v="Gated Content"/>
    <s v="Lusha"/>
    <m/>
    <s v="Employee Engagement Handbook"/>
    <m/>
    <m/>
    <m/>
    <s v="2022-05-23 07:04:09.771000+00:00"/>
    <s v="2022-10-20 12:44:27.272000+00:00"/>
    <s v="GTL"/>
  </r>
  <r>
    <s v="Mayur Gadiyar"/>
    <n v="500000"/>
    <s v="INR"/>
    <n v="0"/>
    <d v="2022-01-08T00:00:00"/>
    <s v="Sales"/>
    <s v="stat_kcR4fZg7TU7jjk1jAVua3qGLRS4J5uFayEjK5j02wtv"/>
    <s v="Unqualified"/>
    <n v="0"/>
    <s v="OpportunityStatusType.Lost"/>
    <s v="cont_Zxwmh6z9Ux9qQJQvyj9aY68btSOftq980iMq3b5NYZU"/>
    <x v="1"/>
    <s v="Parental Policy"/>
    <s v="lead_h58HoJnhzwSHLondUremJ7lrvjXh9ETFiJUX4Wp42sA"/>
    <s v="Sero soft solution"/>
    <s v="Mayur Gadiyar"/>
    <s v="user_bdUPAGjcS7p6513So3N4g3aWNS5HuBuVJi7bvCPAsLt"/>
    <s v="Mayur Gadiyar"/>
    <s v="2022-05-12 06:56:10.246000+00:00"/>
    <s v="2022-06-22 07:50:34.968000+00:00"/>
    <m/>
    <s v="Indore"/>
    <m/>
    <s v="2020-10-27 07:56:27+00:00"/>
    <m/>
    <n v="236"/>
    <m/>
    <m/>
    <m/>
    <m/>
    <m/>
    <m/>
    <m/>
    <m/>
    <m/>
    <m/>
    <m/>
    <s v="IT Services &amp; IT Consulting"/>
    <m/>
    <m/>
    <m/>
    <m/>
    <m/>
    <m/>
    <m/>
    <m/>
    <m/>
    <m/>
    <m/>
    <m/>
    <m/>
    <m/>
    <s v="user_bdUPAGjcS7p6513So3N4g3aWNS5HuBuVJi7bvCPAsLt"/>
    <s v="Mayur Gadiyar"/>
    <m/>
    <m/>
    <s v="August"/>
    <s v="Inbound"/>
    <m/>
    <m/>
    <s v="Nameless Lead"/>
    <m/>
    <m/>
    <m/>
    <s v="2020-12-06 09:49:53.078000+00:00"/>
    <s v="2022-09-30 10:12:24.511000+00:00"/>
    <s v="GMC"/>
  </r>
  <r>
    <s v="siddharth tongay"/>
    <n v="6000000"/>
    <s v="INR"/>
    <n v="0"/>
    <d v="2022-01-07T00:00:00"/>
    <s v="Sales"/>
    <s v="stat_kcR4fZg7TU7jjk1jAVua3qGLRS4J5uFayEjK5j02wtv"/>
    <s v="Unqualified"/>
    <n v="0"/>
    <s v="OpportunityStatusType.Lost"/>
    <m/>
    <x v="1"/>
    <m/>
    <s v="lead_ThbMCeAcPbGGTa3RonqDB3eYW50BpcbVgGhdC2EBfTU"/>
    <s v="Ion Exchange India"/>
    <s v="Kanchan Kothari"/>
    <s v="user_hNAUXSINlo7GUxmDXzerfGAZIUUHKfva47TB2ckZABz"/>
    <s v="siddharth tongay"/>
    <s v="2022-05-27 11:13:26.930000+00:00"/>
    <s v="2022-06-21 07:42:39.610000+00:00"/>
    <m/>
    <s v="Mumbai"/>
    <m/>
    <m/>
    <m/>
    <n v="2600"/>
    <m/>
    <m/>
    <m/>
    <m/>
    <m/>
    <m/>
    <m/>
    <m/>
    <m/>
    <m/>
    <m/>
    <s v="Professional Services"/>
    <m/>
    <m/>
    <m/>
    <m/>
    <m/>
    <m/>
    <m/>
    <m/>
    <m/>
    <m/>
    <m/>
    <m/>
    <m/>
    <m/>
    <s v="user_ocHSJH83OJnHCvKyMbjx8WOOK8PMgAUGIj1qK0q0dMV"/>
    <s v="Nikhil Ahuja"/>
    <m/>
    <m/>
    <s v="July"/>
    <s v="Cold Call"/>
    <m/>
    <m/>
    <s v="AM Opps - Niranjan"/>
    <m/>
    <m/>
    <m/>
    <s v="2021-11-10 21:51:26.166000+00:00"/>
    <s v="2022-07-16 10:25:17.745000+00:00"/>
    <m/>
  </r>
  <r>
    <s v="Moziez Chamadia"/>
    <n v="30000"/>
    <s v="INR"/>
    <n v="0"/>
    <d v="2022-07-07T00:00:00"/>
    <s v="Sales"/>
    <s v="stat_kcR4fZg7TU7jjk1jAVua3qGLRS4J5uFayEjK5j02wtv"/>
    <s v="Unqualified"/>
    <n v="0"/>
    <s v="OpportunityStatusType.Lost"/>
    <m/>
    <x v="1"/>
    <s v="GPA (Renewal)"/>
    <s v="lead_6LHM5txl25xHa5aHpxyZbXRSh7dDuPY2fDJ83gi8EUQ"/>
    <s v="CAB Experiences"/>
    <s v="Pranav Kenjale"/>
    <s v="user_IgNfKH7wuLLjHvexoMm2PXWcnF3zYft0ZbMTyfwKRUg"/>
    <s v="Moziez Chamadia"/>
    <s v="2022-06-07 12:11:21.366000+00:00"/>
    <s v="2022-06-21 04:39:18.461000+00:00"/>
    <m/>
    <s v="Mumbai"/>
    <m/>
    <m/>
    <m/>
    <n v="106"/>
    <m/>
    <m/>
    <m/>
    <m/>
    <m/>
    <m/>
    <m/>
    <m/>
    <m/>
    <m/>
    <m/>
    <s v="Professional Services"/>
    <m/>
    <m/>
    <m/>
    <m/>
    <m/>
    <m/>
    <m/>
    <m/>
    <m/>
    <m/>
    <m/>
    <m/>
    <s v="Aniket Vahile; Kaustubh Gaikwad; Sakshi Soni"/>
    <m/>
    <s v="user_x9AtbGLhDmWYC9XAmYdfwBt9yiXbgMhBuZpIoFuN8Cd"/>
    <s v="Pranav Kenjale"/>
    <m/>
    <m/>
    <s v="June; May"/>
    <s v="Gated Content"/>
    <m/>
    <m/>
    <s v="Employee Wellness Handbook"/>
    <m/>
    <m/>
    <m/>
    <s v="2022-03-18 17:13:34.527000+00:00"/>
    <s v="2022-09-01 17:27:02.035000+00:00"/>
    <m/>
  </r>
  <r>
    <s v="Navin Panjwani"/>
    <n v="400000"/>
    <s v="INR"/>
    <n v="0"/>
    <d v="2022-10-08T00:00:00"/>
    <s v="Sales"/>
    <s v="stat_kcR4fZg7TU7jjk1jAVua3qGLRS4J5uFayEjK5j02wtv"/>
    <s v="Unqualified"/>
    <n v="0"/>
    <s v="OpportunityStatusType.Lost"/>
    <s v="cont_bPry6gWW1bNafyVk0Afdf6Kl7kOsr3SmBsM92zrWz3Y"/>
    <x v="317"/>
    <m/>
    <s v="lead_HEMnug7LDedDBcV40uETHfbSbNIrKL6980xzulGGV6E"/>
    <s v="Eswari Global ( Renewal , 26th Aug )"/>
    <s v="Kaushlya Bhavsar"/>
    <s v="user_sD3YjSs92XKUfD0OPHeo886g6tW6aCM0iUhX5VVUuJi"/>
    <s v="Navin Panjwani"/>
    <s v="2022-06-14 12:39:03.912000+00:00"/>
    <s v="2022-06-20 12:25:21.505000+00:00"/>
    <m/>
    <m/>
    <m/>
    <m/>
    <m/>
    <n v="350"/>
    <m/>
    <m/>
    <m/>
    <m/>
    <m/>
    <m/>
    <m/>
    <s v="PAID_SOCIAL"/>
    <m/>
    <m/>
    <m/>
    <m/>
    <m/>
    <m/>
    <m/>
    <m/>
    <m/>
    <m/>
    <m/>
    <m/>
    <m/>
    <m/>
    <m/>
    <m/>
    <m/>
    <m/>
    <s v="user_vMd4rmcrSbjykdyL2J7rrYn84SWdcNc5FKligrmItPw"/>
    <s v="Shreenath Bhat"/>
    <m/>
    <m/>
    <s v="August; July"/>
    <s v="Gated Content"/>
    <m/>
    <m/>
    <s v="Employee Engagement Handbook"/>
    <m/>
    <m/>
    <m/>
    <s v="2022-05-31 16:30:49.954000+00:00"/>
    <s v="2022-08-26 08:53:54.088000+00:00"/>
    <s v="GTL"/>
  </r>
  <r>
    <s v="Kashif Ahmad"/>
    <n v="70000"/>
    <s v="INR"/>
    <n v="0"/>
    <d v="2022-07-07T00:00:00"/>
    <s v="Sales"/>
    <s v="stat_kcR4fZg7TU7jjk1jAVua3qGLRS4J5uFayEjK5j02wtv"/>
    <s v="Unqualified"/>
    <n v="0"/>
    <s v="OpportunityStatusType.Lost"/>
    <s v="cont_s4ko2WXY0Q9l8Oi6yY86S1EKTbt0mQNhJblQTRuwFQV"/>
    <x v="651"/>
    <s v="GPA (Fresh)"/>
    <s v="lead_NiQ2mgUHlRjWnP99uTdyW63TU9UgwffVObGcmi4vbuy"/>
    <s v="Rise WPU (Fresh)"/>
    <s v="Pranav Kenjale"/>
    <s v="user_LKRhV6rhcBe0uL8u70UUGeDjbMupuho4TaiAOCbT7HT"/>
    <s v="Kashif Ahmad"/>
    <s v="2022-06-17 08:16:37.420000+00:00"/>
    <s v="2022-06-20 10:35:30.753000+00:00"/>
    <m/>
    <s v="Pune"/>
    <m/>
    <m/>
    <m/>
    <n v="159"/>
    <m/>
    <m/>
    <m/>
    <m/>
    <m/>
    <m/>
    <m/>
    <m/>
    <m/>
    <m/>
    <m/>
    <s v="Education"/>
    <m/>
    <m/>
    <m/>
    <m/>
    <m/>
    <m/>
    <m/>
    <m/>
    <m/>
    <m/>
    <m/>
    <m/>
    <s v="Shekhar Sakore"/>
    <m/>
    <s v="user_encRk5bIEFN6ZA11h4WH2AdZTiZpogLSlMIaj0E30SZ"/>
    <s v="Daya Gowda"/>
    <m/>
    <m/>
    <s v="July"/>
    <s v="Cold Call"/>
    <m/>
    <m/>
    <m/>
    <m/>
    <m/>
    <m/>
    <s v="2022-06-17 08:10:34.754000+00:00"/>
    <s v="2022-09-26 11:15:49.862000+00:00"/>
    <m/>
  </r>
  <r>
    <s v="Naveen Kumar"/>
    <n v="100000"/>
    <s v="INR"/>
    <n v="0"/>
    <d v="2022-01-07T00:00:00"/>
    <s v="Sales"/>
    <s v="stat_kcR4fZg7TU7jjk1jAVua3qGLRS4J5uFayEjK5j02wtv"/>
    <s v="Unqualified"/>
    <n v="0"/>
    <s v="OpportunityStatusType.Lost"/>
    <s v="cont_Qup3qhTIgMr3LBeDszjUGV1yLHBTAAhOXsAkfRqMrbJ"/>
    <x v="652"/>
    <s v="GPA - Working with Allianz Brokers and have connect with Leadership and sign with a new name every year"/>
    <s v="lead_G7sDp639tMe8BQbNFYvCUntxlHYUqoJ8vrfevj08Sa7"/>
    <s v="Acme Housing Industries Pvt. Ltd."/>
    <s v="Mayur Gadiyar"/>
    <s v="user_N52PP2uP2VZc2gm0nhh6CNFSif4n85g1cdxoNFd9ct0"/>
    <s v="Naveen Kumar"/>
    <s v="2022-05-16 10:35:59.228000+00:00"/>
    <s v="2022-06-20 05:42:46.934000+00:00"/>
    <m/>
    <s v="Mumbai"/>
    <m/>
    <m/>
    <m/>
    <n v="150"/>
    <m/>
    <m/>
    <m/>
    <m/>
    <m/>
    <m/>
    <m/>
    <s v="PAID_SOCIAL"/>
    <m/>
    <m/>
    <m/>
    <s v="Construction &amp; Real Estate"/>
    <m/>
    <m/>
    <m/>
    <m/>
    <m/>
    <m/>
    <m/>
    <m/>
    <m/>
    <m/>
    <m/>
    <m/>
    <s v="Mrunmay Jalgaonkar"/>
    <m/>
    <s v="user_bdUPAGjcS7p6513So3N4g3aWNS5HuBuVJi7bvCPAsLt"/>
    <s v="Mayur Gadiyar"/>
    <m/>
    <m/>
    <s v="July"/>
    <s v="Cold Call; Warm Referral"/>
    <m/>
    <m/>
    <s v="AM is Shweta Agarwal, Employer Review Tracker"/>
    <m/>
    <m/>
    <m/>
    <s v="2022-05-16 10:32:09.237000+00:00"/>
    <s v="2022-09-27 05:04:53.927000+00:00"/>
    <s v="GPA"/>
  </r>
  <r>
    <s v="Naveen Kumar"/>
    <n v="1500000"/>
    <s v="INR"/>
    <n v="0"/>
    <d v="2022-01-07T00:00:00"/>
    <s v="Sales"/>
    <s v="stat_kcR4fZg7TU7jjk1jAVua3qGLRS4J5uFayEjK5j02wtv"/>
    <s v="Unqualified"/>
    <n v="0"/>
    <s v="OpportunityStatusType.Lost"/>
    <s v="cont_Qup3qhTIgMr3LBeDszjUGV1yLHBTAAhOXsAkfRqMrbJ"/>
    <x v="652"/>
    <s v="GMC - Working with Allianz Brokers and have connect with Leadership and sign with a new name every year"/>
    <s v="lead_G7sDp639tMe8BQbNFYvCUntxlHYUqoJ8vrfevj08Sa7"/>
    <s v="Acme Housing Industries Pvt. Ltd."/>
    <s v="Mayur Gadiyar"/>
    <s v="user_N52PP2uP2VZc2gm0nhh6CNFSif4n85g1cdxoNFd9ct0"/>
    <s v="Naveen Kumar"/>
    <s v="2022-05-16 10:35:30.261000+00:00"/>
    <s v="2022-06-20 05:42:27.170000+00:00"/>
    <m/>
    <s v="Mumbai"/>
    <m/>
    <m/>
    <m/>
    <n v="150"/>
    <m/>
    <m/>
    <m/>
    <m/>
    <m/>
    <m/>
    <m/>
    <s v="PAID_SOCIAL"/>
    <m/>
    <m/>
    <m/>
    <s v="Construction &amp; Real Estate"/>
    <m/>
    <m/>
    <m/>
    <m/>
    <m/>
    <m/>
    <m/>
    <m/>
    <m/>
    <m/>
    <m/>
    <m/>
    <s v="Mrunmay Jalgaonkar"/>
    <m/>
    <s v="user_bdUPAGjcS7p6513So3N4g3aWNS5HuBuVJi7bvCPAsLt"/>
    <s v="Mayur Gadiyar"/>
    <m/>
    <m/>
    <s v="July"/>
    <s v="Cold Call; Warm Referral"/>
    <m/>
    <m/>
    <s v="AM is Shweta Agarwal, Employer Review Tracker"/>
    <m/>
    <m/>
    <m/>
    <s v="2022-05-16 10:32:09.237000+00:00"/>
    <s v="2022-09-27 05:04:53.927000+00:00"/>
    <s v="GMC"/>
  </r>
  <r>
    <s v="Moziez Chamadia"/>
    <n v="400000"/>
    <s v="INR"/>
    <n v="0"/>
    <s v="7/30/22"/>
    <s v="Sales"/>
    <s v="stat_kcR4fZg7TU7jjk1jAVua3qGLRS4J5uFayEjK5j02wtv"/>
    <s v="Unqualified"/>
    <n v="0"/>
    <s v="OpportunityStatusType.Lost"/>
    <m/>
    <x v="1"/>
    <m/>
    <s v="lead_9XjyJUD1XPryo4o5KLmV72RbbLfb6XpnxxMbrMqeO2E"/>
    <s v="Tech Mahindra"/>
    <s v="Namrata Aurora"/>
    <s v="user_IgNfKH7wuLLjHvexoMm2PXWcnF3zYft0ZbMTyfwKRUg"/>
    <s v="Moziez Chamadia"/>
    <s v="2022-05-16 10:28:52.633000+00:00"/>
    <s v="2022-06-19 16:23:48.980000+00:00"/>
    <m/>
    <s v="Mumbai"/>
    <m/>
    <m/>
    <m/>
    <n v="3702"/>
    <m/>
    <m/>
    <s v="Facebook"/>
    <m/>
    <m/>
    <m/>
    <m/>
    <s v="PAID_SOCIAL"/>
    <m/>
    <m/>
    <m/>
    <s v="IT Services &amp; IT Consulting"/>
    <m/>
    <m/>
    <m/>
    <m/>
    <m/>
    <m/>
    <m/>
    <m/>
    <m/>
    <m/>
    <m/>
    <m/>
    <s v="Mrunmay Jalgaonkar"/>
    <m/>
    <s v="user_IpBH4s1Av5OVFfQQ3nW0qPDDjwLT9uRfx1sVhml8UQA"/>
    <s v="Namrata Aurora"/>
    <m/>
    <m/>
    <s v="June"/>
    <s v="Cold Call"/>
    <s v="Naukri.com"/>
    <m/>
    <s v="Employee Engagement Handbook"/>
    <m/>
    <m/>
    <m/>
    <s v="2021-11-22 06:37:22.393000+00:00"/>
    <s v="2022-09-07 04:47:23.311000+00:00"/>
    <s v="GPA"/>
  </r>
  <r>
    <s v="Naveen Kumar"/>
    <n v="1000000"/>
    <s v="INR"/>
    <n v="0"/>
    <d v="2022-02-07T00:00:00"/>
    <s v="Sales"/>
    <s v="stat_kcR4fZg7TU7jjk1jAVua3qGLRS4J5uFayEjK5j02wtv"/>
    <s v="Unqualified"/>
    <n v="0"/>
    <s v="OpportunityStatusType.Lost"/>
    <s v="cont_4cAZiK5WSYNliOaONCMJmRoRiLzu9DH7FYKNqNE11IR"/>
    <x v="653"/>
    <s v="GTL ren. With Marsh for more than 15 years. Global Mandate"/>
    <s v="lead_KYCE9GsQMP4QZS8WVQYJkquP0Cz2pGp6mvssCWrG6Dr"/>
    <s v="Fugro Survey India Pvt Ltd"/>
    <s v="Gauri Jori"/>
    <s v="user_N52PP2uP2VZc2gm0nhh6CNFSif4n85g1cdxoNFd9ct0"/>
    <s v="Naveen Kumar"/>
    <s v="2022-06-02 12:33:33.912000+00:00"/>
    <s v="2022-06-20 05:41:25.144000+00:00"/>
    <m/>
    <s v="Mumbai"/>
    <m/>
    <m/>
    <m/>
    <n v="352"/>
    <m/>
    <m/>
    <m/>
    <m/>
    <m/>
    <m/>
    <m/>
    <m/>
    <m/>
    <m/>
    <m/>
    <s v="Oil &amp; Gas"/>
    <m/>
    <m/>
    <m/>
    <m/>
    <m/>
    <m/>
    <m/>
    <m/>
    <m/>
    <m/>
    <m/>
    <m/>
    <s v="Rakesh Nade"/>
    <m/>
    <s v="user_5YHA1ZU4iP896lD1YJehdJcMx7ZEgWCpulT4T2c3pJ3"/>
    <s v="Gauri Jori"/>
    <m/>
    <m/>
    <s v="July; March"/>
    <s v="Affiliate"/>
    <s v="Lusha"/>
    <m/>
    <m/>
    <m/>
    <m/>
    <m/>
    <s v="2021-08-03 11:33:04.676000+00:00"/>
    <s v="2022-09-14 11:42:20.277000+00:00"/>
    <m/>
  </r>
  <r>
    <s v="Moziez Chamadia"/>
    <n v="4000000"/>
    <s v="INR"/>
    <n v="0"/>
    <s v="7/30/22"/>
    <s v="Sales"/>
    <s v="stat_kcR4fZg7TU7jjk1jAVua3qGLRS4J5uFayEjK5j02wtv"/>
    <s v="Unqualified"/>
    <n v="0"/>
    <s v="OpportunityStatusType.Lost"/>
    <m/>
    <x v="1"/>
    <m/>
    <s v="lead_9XjyJUD1XPryo4o5KLmV72RbbLfb6XpnxxMbrMqeO2E"/>
    <s v="Tech Mahindra"/>
    <s v="Namrata Aurora"/>
    <s v="user_IgNfKH7wuLLjHvexoMm2PXWcnF3zYft0ZbMTyfwKRUg"/>
    <s v="Moziez Chamadia"/>
    <s v="2022-05-16 10:28:26.006000+00:00"/>
    <s v="2022-06-19 16:23:37.223000+00:00"/>
    <m/>
    <s v="Mumbai"/>
    <m/>
    <m/>
    <m/>
    <n v="3702"/>
    <m/>
    <m/>
    <s v="Facebook"/>
    <m/>
    <m/>
    <m/>
    <m/>
    <s v="PAID_SOCIAL"/>
    <m/>
    <m/>
    <m/>
    <s v="IT Services &amp; IT Consulting"/>
    <m/>
    <m/>
    <m/>
    <m/>
    <m/>
    <m/>
    <m/>
    <m/>
    <m/>
    <m/>
    <m/>
    <m/>
    <s v="Mrunmay Jalgaonkar"/>
    <m/>
    <s v="user_IpBH4s1Av5OVFfQQ3nW0qPDDjwLT9uRfx1sVhml8UQA"/>
    <s v="Namrata Aurora"/>
    <m/>
    <m/>
    <s v="June"/>
    <s v="Cold Call"/>
    <s v="Naukri.com"/>
    <m/>
    <s v="Employee Engagement Handbook"/>
    <m/>
    <m/>
    <m/>
    <s v="2021-11-22 06:37:22.393000+00:00"/>
    <s v="2022-09-07 04:47:23.311000+00:00"/>
    <s v="GTL"/>
  </r>
  <r>
    <s v="Navin Panjwani"/>
    <n v="100000"/>
    <s v="INR"/>
    <n v="0"/>
    <s v="7/31/22"/>
    <s v="Sales"/>
    <s v="stat_kcR4fZg7TU7jjk1jAVua3qGLRS4J5uFayEjK5j02wtv"/>
    <s v="Unqualified"/>
    <n v="0"/>
    <s v="OpportunityStatusType.Lost"/>
    <s v="cont_dmr8gSJA2NdsF23lkPu30gcRhFKYKcFgh6T4AVFMug1"/>
    <x v="654"/>
    <s v="GTL - Fresh"/>
    <s v="lead_DxJKdrrqbOtnzydlyavZN3V8NOpjpNgyQQgifT3vNtR"/>
    <s v="Snapmint ( Fresh )"/>
    <s v="Shreenath Bhat"/>
    <s v="user_sD3YjSs92XKUfD0OPHeo886g6tW6aCM0iUhX5VVUuJi"/>
    <s v="Navin Panjwani"/>
    <s v="2022-06-16 12:54:42.531000+00:00"/>
    <s v="2022-06-17 11:56:14.899000+00:00"/>
    <m/>
    <s v="Mumbai"/>
    <m/>
    <m/>
    <m/>
    <n v="100"/>
    <m/>
    <m/>
    <m/>
    <m/>
    <m/>
    <m/>
    <m/>
    <s v="PAID_SOCIAL"/>
    <m/>
    <m/>
    <m/>
    <s v="Banking &amp; Finance"/>
    <m/>
    <m/>
    <m/>
    <m/>
    <m/>
    <m/>
    <m/>
    <m/>
    <m/>
    <m/>
    <m/>
    <m/>
    <s v="Aniket Vahile"/>
    <m/>
    <s v="user_vMd4rmcrSbjykdyL2J7rrYn84SWdcNc5FKligrmItPw"/>
    <s v="Shreenath Bhat"/>
    <m/>
    <m/>
    <m/>
    <s v="Cold Call; Gated Content"/>
    <s v="Lusha"/>
    <m/>
    <s v="Glengarry"/>
    <m/>
    <m/>
    <m/>
    <s v="2021-12-23 08:11:25.923000+00:00"/>
    <s v="2022-10-19 05:10:27.564000+00:00"/>
    <s v="GTL"/>
  </r>
  <r>
    <s v="Moziez Chamadia"/>
    <n v="10000000"/>
    <s v="INR"/>
    <n v="0"/>
    <s v="7/30/22"/>
    <s v="Sales"/>
    <s v="stat_kcR4fZg7TU7jjk1jAVua3qGLRS4J5uFayEjK5j02wtv"/>
    <s v="Unqualified"/>
    <n v="0"/>
    <s v="OpportunityStatusType.Lost"/>
    <m/>
    <x v="1"/>
    <m/>
    <s v="lead_9XjyJUD1XPryo4o5KLmV72RbbLfb6XpnxxMbrMqeO2E"/>
    <s v="Tech Mahindra"/>
    <s v="Namrata Aurora"/>
    <s v="user_IgNfKH7wuLLjHvexoMm2PXWcnF3zYft0ZbMTyfwKRUg"/>
    <s v="Moziez Chamadia"/>
    <s v="2022-05-16 10:27:49.423000+00:00"/>
    <s v="2022-06-19 16:23:25.881000+00:00"/>
    <m/>
    <s v="Mumbai"/>
    <m/>
    <m/>
    <m/>
    <n v="3702"/>
    <m/>
    <m/>
    <s v="Facebook"/>
    <m/>
    <m/>
    <m/>
    <m/>
    <s v="PAID_SOCIAL"/>
    <m/>
    <m/>
    <m/>
    <s v="IT Services &amp; IT Consulting"/>
    <m/>
    <m/>
    <m/>
    <m/>
    <m/>
    <m/>
    <m/>
    <m/>
    <m/>
    <m/>
    <m/>
    <m/>
    <s v="Mrunmay Jalgaonkar"/>
    <m/>
    <s v="user_IpBH4s1Av5OVFfQQ3nW0qPDDjwLT9uRfx1sVhml8UQA"/>
    <s v="Namrata Aurora"/>
    <m/>
    <m/>
    <s v="June"/>
    <s v="Cold Call"/>
    <s v="Naukri.com"/>
    <m/>
    <s v="Employee Engagement Handbook"/>
    <m/>
    <m/>
    <m/>
    <s v="2021-11-22 06:37:22.393000+00:00"/>
    <s v="2022-09-07 04:47:23.311000+00:00"/>
    <s v="GMC"/>
  </r>
  <r>
    <s v="Abhiroop Ganguly"/>
    <n v="200000"/>
    <s v="INR"/>
    <n v="0"/>
    <s v="8/31/22"/>
    <s v="Sales"/>
    <s v="stat_kcR4fZg7TU7jjk1jAVua3qGLRS4J5uFayEjK5j02wtv"/>
    <s v="Unqualified"/>
    <n v="0"/>
    <s v="OpportunityStatusType.Lost"/>
    <s v="cont_X5FUh1zmSwE1U2CqDtExrqgEf5XLiEGGRTggL4oIm5d"/>
    <x v="655"/>
    <s v="Loop Membership"/>
    <s v="lead_GOURrhQwl8g5UEEKhhzggVl1JPBeAhv8wLtr0AXrf1K"/>
    <s v="Emirates Logistics"/>
    <s v="Gauri Jori"/>
    <s v="user_U27GK6WjhLhUhi1EDKXV57xMpn8n8DMIOjci1q3UReZ"/>
    <s v="Abhiroop Ganguly"/>
    <s v="2022-05-12 05:54:07.318000+00:00"/>
    <s v="2022-06-16 06:56:43.365000+00:00"/>
    <m/>
    <s v="Mumbai"/>
    <m/>
    <m/>
    <m/>
    <n v="197"/>
    <m/>
    <m/>
    <m/>
    <m/>
    <m/>
    <m/>
    <m/>
    <m/>
    <m/>
    <m/>
    <m/>
    <s v="Transportation &amp; Logistics"/>
    <m/>
    <m/>
    <m/>
    <m/>
    <m/>
    <m/>
    <m/>
    <m/>
    <m/>
    <m/>
    <m/>
    <m/>
    <s v="Aniket Vahile; Shekhar Sakore"/>
    <m/>
    <s v="user_5YHA1ZU4iP896lD1YJehdJcMx7ZEgWCpulT4T2c3pJ3"/>
    <s v="Gauri Jori"/>
    <m/>
    <m/>
    <s v="May"/>
    <s v="Gated Content"/>
    <m/>
    <m/>
    <s v="Employee Wellness Handbook"/>
    <m/>
    <m/>
    <m/>
    <s v="2021-04-29 08:35:48.062000+00:00"/>
    <s v="2022-10-18 08:23:43.686000+00:00"/>
    <m/>
  </r>
  <r>
    <s v="Navin Panjwani"/>
    <n v="20000"/>
    <s v="INR"/>
    <n v="0"/>
    <s v="7/31/22"/>
    <s v="Sales"/>
    <s v="stat_kcR4fZg7TU7jjk1jAVua3qGLRS4J5uFayEjK5j02wtv"/>
    <s v="Unqualified"/>
    <n v="0"/>
    <s v="OpportunityStatusType.Lost"/>
    <s v="cont_qn3g6cSWMswZOCp6LOTI0Jc0yTdbOD0xtgj3OTxchNZ"/>
    <x v="656"/>
    <s v="GPA - Fresh"/>
    <s v="lead_DxJKdrrqbOtnzydlyavZN3V8NOpjpNgyQQgifT3vNtR"/>
    <s v="Snapmint ( Fresh )"/>
    <s v="Shreenath Bhat"/>
    <s v="user_sD3YjSs92XKUfD0OPHeo886g6tW6aCM0iUhX5VVUuJi"/>
    <s v="Navin Panjwani"/>
    <s v="2022-06-16 12:54:13.511000+00:00"/>
    <s v="2022-06-17 11:56:06.253000+00:00"/>
    <m/>
    <s v="Mumbai"/>
    <m/>
    <m/>
    <m/>
    <n v="100"/>
    <m/>
    <m/>
    <m/>
    <m/>
    <m/>
    <m/>
    <m/>
    <s v="PAID_SOCIAL"/>
    <m/>
    <m/>
    <m/>
    <s v="Banking &amp; Finance"/>
    <m/>
    <m/>
    <m/>
    <m/>
    <m/>
    <m/>
    <m/>
    <m/>
    <m/>
    <m/>
    <m/>
    <m/>
    <s v="Aniket Vahile"/>
    <m/>
    <s v="user_vMd4rmcrSbjykdyL2J7rrYn84SWdcNc5FKligrmItPw"/>
    <s v="Shreenath Bhat"/>
    <m/>
    <m/>
    <m/>
    <s v="Cold Call; Gated Content"/>
    <s v="Lusha"/>
    <m/>
    <s v="Glengarry"/>
    <m/>
    <m/>
    <m/>
    <s v="2021-12-23 08:11:25.923000+00:00"/>
    <s v="2022-10-19 05:10:27.564000+00:00"/>
    <s v="GPA"/>
  </r>
  <r>
    <s v="Prateek Wadhwa"/>
    <n v="500000"/>
    <s v="INR"/>
    <n v="0"/>
    <s v="7/20/22"/>
    <s v="Sales"/>
    <s v="stat_kcR4fZg7TU7jjk1jAVua3qGLRS4J5uFayEjK5j02wtv"/>
    <s v="Unqualified"/>
    <n v="0"/>
    <s v="OpportunityStatusType.Lost"/>
    <s v="cont_sUCNWty4Y8HMzjnLHHOB5k0X44Ehp6OOA1YNopYgNkA"/>
    <x v="657"/>
    <m/>
    <s v="lead_BbhSrFUARIxOBG0zyMSvRDKSa8HIPuvgy5BAwNNs1pr"/>
    <s v="Rupifi"/>
    <s v="Prateek Wadhwa"/>
    <s v="user_FdWFezbLzkYQcGsBUsjZO25nr2poK2nRbqV47Rs5Kfm"/>
    <s v="Prateek Wadhwa"/>
    <s v="2022-05-26 10:07:57.090000+00:00"/>
    <s v="2022-06-17 10:22:50.937000+00:00"/>
    <m/>
    <s v="Bangalore"/>
    <m/>
    <m/>
    <m/>
    <m/>
    <m/>
    <m/>
    <m/>
    <m/>
    <m/>
    <m/>
    <m/>
    <m/>
    <m/>
    <m/>
    <m/>
    <m/>
    <m/>
    <m/>
    <m/>
    <m/>
    <m/>
    <m/>
    <m/>
    <m/>
    <m/>
    <m/>
    <m/>
    <m/>
    <m/>
    <m/>
    <s v="user_FdWFezbLzkYQcGsBUsjZO25nr2poK2nRbqV47Rs5Kfm"/>
    <s v="Prateek Wadhwa"/>
    <m/>
    <m/>
    <m/>
    <s v="Gated Content"/>
    <m/>
    <m/>
    <s v="Employee Engagement Handbook"/>
    <m/>
    <m/>
    <m/>
    <s v="2022-05-19 08:21:58.759000+00:00"/>
    <s v="2022-08-27 08:11:28.390000+00:00"/>
    <s v="GMC"/>
  </r>
  <r>
    <s v="Harmanjit Singh"/>
    <n v="3000000"/>
    <s v="INR"/>
    <n v="0"/>
    <s v="7/22/22"/>
    <s v="Sales"/>
    <s v="stat_kcR4fZg7TU7jjk1jAVua3qGLRS4J5uFayEjK5j02wtv"/>
    <s v="Unqualified"/>
    <n v="0"/>
    <s v="OpportunityStatusType.Lost"/>
    <s v="cont_VP3idTUu5VqWXxnbOeaNJJgrVPQcjlaMHojBFa3YDZQ"/>
    <x v="658"/>
    <m/>
    <s v="lead_IeFdvKk9WOxSbeL5BrFcsPJE4TGTZ2RbFc0GDbJxK6b"/>
    <s v="Sharon Bio-Medicine Ltd."/>
    <s v="Harmanjit Singh"/>
    <s v="user_lwF8ctKa5IyxqATpO2EOw2h0AEPiCMHOgewiH38Ei77"/>
    <s v="Harmanjit Singh"/>
    <s v="2022-05-05 12:07:39.619000+00:00"/>
    <s v="2022-06-15 06:26:18.562000+00:00"/>
    <m/>
    <s v="Mumbai"/>
    <m/>
    <m/>
    <m/>
    <n v="311"/>
    <m/>
    <m/>
    <m/>
    <m/>
    <m/>
    <m/>
    <m/>
    <m/>
    <m/>
    <m/>
    <m/>
    <s v="Manufacturing"/>
    <m/>
    <m/>
    <m/>
    <m/>
    <m/>
    <m/>
    <m/>
    <m/>
    <m/>
    <m/>
    <m/>
    <m/>
    <m/>
    <m/>
    <s v="user_lwF8ctKa5IyxqATpO2EOw2h0AEPiCMHOgewiH38Ei77"/>
    <s v="Harmanjit Singh"/>
    <m/>
    <m/>
    <s v="July"/>
    <s v="Cold Call"/>
    <m/>
    <m/>
    <m/>
    <m/>
    <m/>
    <m/>
    <s v="2022-02-10 00:43:05.759000+00:00"/>
    <s v="2022-07-27 06:49:10.464000+00:00"/>
    <s v="GMC"/>
  </r>
  <r>
    <s v="Tulika Chakra"/>
    <n v="3000000"/>
    <s v="INR"/>
    <n v="0"/>
    <s v="7/31/22"/>
    <s v="Sales"/>
    <s v="stat_1hn9nRJaLbI53NxPuSQgo90kRpbpKsFlwN4oEGNUTdO"/>
    <s v="Lost"/>
    <n v="0"/>
    <s v="OpportunityStatusType.Lost"/>
    <s v="cont_7YE6EZqFppwAU7vquISVkPRGIKgstUQcmSE8WmzcB7H"/>
    <x v="659"/>
    <m/>
    <s v="lead_dnV8ba5u6m6AeLepbPrjJMNkLuJt98rnMKxuNz99f06"/>
    <s v="DISYS"/>
    <s v="Tulika Chakra"/>
    <s v="user_3M4sSNA7MJfTjZahrmYek9iYlXQT0WYVZHKp4rxx2V1"/>
    <s v="Tulika Chakra"/>
    <s v="2022-04-29 11:45:37.948000+00:00"/>
    <s v="2022-06-14 07:32:28.816000+00:00"/>
    <m/>
    <s v="Mumbai"/>
    <m/>
    <m/>
    <m/>
    <n v="1200"/>
    <m/>
    <m/>
    <s v="Facebook"/>
    <m/>
    <m/>
    <m/>
    <m/>
    <s v="PAID_SOCIAL"/>
    <m/>
    <m/>
    <m/>
    <s v="IT Services &amp; IT Consulting"/>
    <m/>
    <m/>
    <m/>
    <m/>
    <m/>
    <m/>
    <m/>
    <m/>
    <m/>
    <m/>
    <m/>
    <m/>
    <s v="Amol Gawali; Deepak Yadav"/>
    <m/>
    <s v="user_IpBH4s1Av5OVFfQQ3nW0qPDDjwLT9uRfx1sVhml8UQA"/>
    <s v="Namrata Aurora"/>
    <m/>
    <m/>
    <s v="July"/>
    <s v="Cold Call; Gated Content"/>
    <s v="Naukri.com"/>
    <m/>
    <s v="Employee Engagement Handbook"/>
    <m/>
    <m/>
    <m/>
    <s v="2022-04-27 07:19:20.533000+00:00"/>
    <s v="2022-10-20 11:02:11.192000+00:00"/>
    <s v="GTL"/>
  </r>
  <r>
    <s v="Gauri Jori"/>
    <n v="1000000"/>
    <s v="INR"/>
    <n v="0"/>
    <d v="2022-02-07T00:00:00"/>
    <s v="Sales"/>
    <s v="stat_kcR4fZg7TU7jjk1jAVua3qGLRS4J5uFayEjK5j02wtv"/>
    <s v="Unqualified"/>
    <n v="0"/>
    <s v="OpportunityStatusType.Lost"/>
    <s v="cont_Ql9iBdyQF8FzDEF6k1kjcV2ZX9DHHhmfUOEy4cUNzgd"/>
    <x v="392"/>
    <s v="Loop App &amp; offerings required"/>
    <s v="lead_uujhaIHZ418974u1aNILsSHayaqJeo9t87LhpqEDfIA"/>
    <s v="InfoCepts"/>
    <s v="Gauri Jori"/>
    <s v="user_5YHA1ZU4iP896lD1YJehdJcMx7ZEgWCpulT4T2c3pJ3"/>
    <s v="Gauri Jori"/>
    <s v="2022-03-17 06:59:13.314000+00:00"/>
    <s v="2022-06-15 05:49:18.046000+00:00"/>
    <m/>
    <s v="Nagpur"/>
    <m/>
    <m/>
    <m/>
    <n v="1150"/>
    <m/>
    <m/>
    <m/>
    <m/>
    <m/>
    <m/>
    <m/>
    <s v="PAID_SOCIAL"/>
    <m/>
    <m/>
    <m/>
    <s v="IT Services &amp; IT Consulting"/>
    <m/>
    <m/>
    <m/>
    <m/>
    <m/>
    <m/>
    <m/>
    <m/>
    <m/>
    <m/>
    <m/>
    <m/>
    <s v="Deepak Yadav"/>
    <m/>
    <s v="user_5YHA1ZU4iP896lD1YJehdJcMx7ZEgWCpulT4T2c3pJ3"/>
    <s v="Gauri Jori"/>
    <m/>
    <m/>
    <s v="February"/>
    <s v="Cold Call; Gated Content"/>
    <s v="soumen majumdar"/>
    <m/>
    <s v="Ssoumen List"/>
    <m/>
    <m/>
    <m/>
    <s v="2021-10-26 11:53:00.068000+00:00"/>
    <s v="2022-09-01 15:26:12.334000+00:00"/>
    <m/>
  </r>
  <r>
    <s v="Sonal Paithankar"/>
    <n v="200000"/>
    <s v="INR"/>
    <n v="0"/>
    <d v="2022-03-07T00:00:00"/>
    <s v="Sales"/>
    <s v="stat_kcR4fZg7TU7jjk1jAVua3qGLRS4J5uFayEjK5j02wtv"/>
    <s v="Unqualified"/>
    <n v="0"/>
    <s v="OpportunityStatusType.Lost"/>
    <s v="cont_ouHBC10IajNYkHKTXEayjM5MsiLxWWHdceB8aBCYx9A"/>
    <x v="660"/>
    <s v="GPA Renewal"/>
    <s v="lead_rZGxcFwI7hyPtqqyvz5rj9MxJSZPISGGIMZb1c6aIAM"/>
    <s v="Simplilearn"/>
    <s v="Aishwarya Nyayadhish"/>
    <s v="user_Iwn6da5WKkZqwUySK0oUuCb72pFP5WEm4zAb92ijqFe"/>
    <s v="Sonal Paithankar"/>
    <s v="2022-05-26 05:20:16.402000+00:00"/>
    <s v="2022-06-14 06:21:54.944000+00:00"/>
    <m/>
    <s v="Bangalore"/>
    <m/>
    <m/>
    <m/>
    <n v="2100"/>
    <m/>
    <m/>
    <m/>
    <m/>
    <m/>
    <m/>
    <m/>
    <s v="PAID_SOCIAL"/>
    <m/>
    <m/>
    <m/>
    <m/>
    <m/>
    <m/>
    <m/>
    <m/>
    <m/>
    <m/>
    <m/>
    <m/>
    <m/>
    <m/>
    <m/>
    <m/>
    <s v="Sakshi Soni"/>
    <m/>
    <s v="user_6hRQhcoLhZEDUBYaw3vS7rv6T5582sGfXq4jNRqTfUU"/>
    <s v="Aishwarya Nyayadhish"/>
    <m/>
    <m/>
    <s v="July"/>
    <s v="Gated Content"/>
    <s v="Lusha"/>
    <m/>
    <s v="Employee Wellness Handbook"/>
    <m/>
    <m/>
    <m/>
    <s v="2022-03-14 15:08:27.785000+00:00"/>
    <s v="2022-09-12 13:09:24.552000+00:00"/>
    <m/>
  </r>
  <r>
    <s v="Sonal Paithankar"/>
    <n v="8000000"/>
    <s v="INR"/>
    <n v="0"/>
    <d v="2022-03-07T00:00:00"/>
    <s v="Sales"/>
    <s v="stat_kcR4fZg7TU7jjk1jAVua3qGLRS4J5uFayEjK5j02wtv"/>
    <s v="Unqualified"/>
    <n v="0"/>
    <s v="OpportunityStatusType.Lost"/>
    <s v="cont_ouHBC10IajNYkHKTXEayjM5MsiLxWWHdceB8aBCYx9A"/>
    <x v="660"/>
    <s v="GTL Renewal"/>
    <s v="lead_rZGxcFwI7hyPtqqyvz5rj9MxJSZPISGGIMZb1c6aIAM"/>
    <s v="Simplilearn"/>
    <s v="Aishwarya Nyayadhish"/>
    <s v="user_Iwn6da5WKkZqwUySK0oUuCb72pFP5WEm4zAb92ijqFe"/>
    <s v="Sonal Paithankar"/>
    <s v="2022-05-26 05:21:17.698000+00:00"/>
    <s v="2022-06-14 06:22:00.857000+00:00"/>
    <m/>
    <s v="Bangalore"/>
    <m/>
    <m/>
    <m/>
    <n v="2100"/>
    <m/>
    <m/>
    <m/>
    <m/>
    <m/>
    <m/>
    <m/>
    <s v="PAID_SOCIAL"/>
    <m/>
    <m/>
    <m/>
    <m/>
    <m/>
    <m/>
    <m/>
    <m/>
    <m/>
    <m/>
    <m/>
    <m/>
    <m/>
    <m/>
    <m/>
    <m/>
    <s v="Sakshi Soni"/>
    <m/>
    <s v="user_6hRQhcoLhZEDUBYaw3vS7rv6T5582sGfXq4jNRqTfUU"/>
    <s v="Aishwarya Nyayadhish"/>
    <m/>
    <m/>
    <s v="July"/>
    <s v="Gated Content"/>
    <s v="Lusha"/>
    <m/>
    <s v="Employee Wellness Handbook"/>
    <m/>
    <m/>
    <m/>
    <s v="2022-03-14 15:08:27.785000+00:00"/>
    <s v="2022-09-12 13:09:24.552000+00:00"/>
    <m/>
  </r>
  <r>
    <s v="Tulika Chakra"/>
    <n v="3600000"/>
    <s v="INR"/>
    <n v="0"/>
    <s v="7/31/22"/>
    <s v="Sales"/>
    <s v="stat_1hn9nRJaLbI53NxPuSQgo90kRpbpKsFlwN4oEGNUTdO"/>
    <s v="Lost"/>
    <n v="0"/>
    <s v="OpportunityStatusType.Lost"/>
    <s v="cont_7YE6EZqFppwAU7vquISVkPRGIKgstUQcmSE8WmzcB7H"/>
    <x v="659"/>
    <m/>
    <s v="lead_dnV8ba5u6m6AeLepbPrjJMNkLuJt98rnMKxuNz99f06"/>
    <s v="DISYS"/>
    <s v="Tulika Chakra"/>
    <s v="user_3M4sSNA7MJfTjZahrmYek9iYlXQT0WYVZHKp4rxx2V1"/>
    <s v="Tulika Chakra"/>
    <s v="2022-04-29 11:45:11.437000+00:00"/>
    <s v="2022-06-14 07:32:15.510000+00:00"/>
    <m/>
    <s v="Mumbai"/>
    <m/>
    <m/>
    <m/>
    <n v="1200"/>
    <m/>
    <m/>
    <s v="Facebook"/>
    <m/>
    <m/>
    <m/>
    <m/>
    <s v="PAID_SOCIAL"/>
    <m/>
    <m/>
    <m/>
    <s v="IT Services &amp; IT Consulting"/>
    <m/>
    <m/>
    <m/>
    <m/>
    <m/>
    <m/>
    <m/>
    <m/>
    <m/>
    <m/>
    <m/>
    <m/>
    <s v="Amol Gawali; Deepak Yadav"/>
    <m/>
    <s v="user_IpBH4s1Av5OVFfQQ3nW0qPDDjwLT9uRfx1sVhml8UQA"/>
    <s v="Namrata Aurora"/>
    <m/>
    <m/>
    <s v="July"/>
    <s v="Cold Call; Gated Content"/>
    <s v="Naukri.com"/>
    <m/>
    <s v="Employee Engagement Handbook"/>
    <m/>
    <m/>
    <m/>
    <s v="2022-04-27 07:19:20.533000+00:00"/>
    <s v="2022-10-20 11:02:11.192000+00:00"/>
    <s v="GMC"/>
  </r>
  <r>
    <s v="Ankur Gaurav"/>
    <n v="10000000"/>
    <s v="INR"/>
    <n v="0"/>
    <s v="7/15/22"/>
    <s v="Sales"/>
    <s v="stat_kcR4fZg7TU7jjk1jAVua3qGLRS4J5uFayEjK5j02wtv"/>
    <s v="Unqualified"/>
    <n v="0"/>
    <s v="OpportunityStatusType.Lost"/>
    <s v="cont_jxVjbWJNrkj3NHY5NfBV2qvEtDKmaPx2FnTNA6VsH6d"/>
    <x v="661"/>
    <s v="They have decided to go with their current broker."/>
    <s v="lead_mDycT3Rans39ary3sLrDfaTb1kzjYOdeJ6XqD4bgNnX"/>
    <s v="Diageo"/>
    <s v="Harmanjit Singh"/>
    <s v="user_srg8vKhTH4Op816Ys9oZfFwLDukscRfgPrYZnVvwv0c"/>
    <s v="Ankur Gaurav"/>
    <s v="2022-05-02 09:38:14.933000+00:00"/>
    <s v="2022-06-14 06:01:17.047000+00:00"/>
    <m/>
    <s v="Bangalore"/>
    <m/>
    <m/>
    <m/>
    <n v="4582"/>
    <m/>
    <m/>
    <m/>
    <m/>
    <m/>
    <m/>
    <m/>
    <m/>
    <m/>
    <m/>
    <m/>
    <s v="Manufacturing"/>
    <m/>
    <m/>
    <m/>
    <m/>
    <m/>
    <m/>
    <m/>
    <m/>
    <m/>
    <m/>
    <m/>
    <m/>
    <s v="Rakesh Nade"/>
    <m/>
    <s v="user_lwF8ctKa5IyxqATpO2EOw2h0AEPiCMHOgewiH38Ei77"/>
    <s v="Harmanjit Singh"/>
    <m/>
    <m/>
    <s v="July"/>
    <s v="Gated Content"/>
    <s v="Lusha"/>
    <m/>
    <s v="Downloaded the guide: Designing employee healthcare plan"/>
    <m/>
    <m/>
    <m/>
    <s v="2021-11-17 01:29:51.401000+00:00"/>
    <s v="2022-09-23 06:41:59.668000+00:00"/>
    <s v="GMC"/>
  </r>
  <r>
    <s v="Sonal Paithankar"/>
    <n v="15000000"/>
    <s v="INR"/>
    <n v="0"/>
    <d v="2022-03-07T00:00:00"/>
    <s v="Sales"/>
    <s v="stat_kcR4fZg7TU7jjk1jAVua3qGLRS4J5uFayEjK5j02wtv"/>
    <s v="Unqualified"/>
    <n v="0"/>
    <s v="OpportunityStatusType.Lost"/>
    <s v="cont_ouHBC10IajNYkHKTXEayjM5MsiLxWWHdceB8aBCYx9A"/>
    <x v="660"/>
    <s v="GMC Renewal"/>
    <s v="lead_rZGxcFwI7hyPtqqyvz5rj9MxJSZPISGGIMZb1c6aIAM"/>
    <s v="Simplilearn"/>
    <s v="Aishwarya Nyayadhish"/>
    <s v="user_Iwn6da5WKkZqwUySK0oUuCb72pFP5WEm4zAb92ijqFe"/>
    <s v="Sonal Paithankar"/>
    <s v="2022-05-26 05:19:40.629000+00:00"/>
    <s v="2022-06-14 06:21:34.427000+00:00"/>
    <m/>
    <s v="Bangalore"/>
    <m/>
    <m/>
    <m/>
    <n v="2100"/>
    <m/>
    <m/>
    <m/>
    <m/>
    <m/>
    <m/>
    <m/>
    <s v="PAID_SOCIAL"/>
    <m/>
    <m/>
    <m/>
    <m/>
    <m/>
    <m/>
    <m/>
    <m/>
    <m/>
    <m/>
    <m/>
    <m/>
    <m/>
    <m/>
    <m/>
    <m/>
    <s v="Sakshi Soni"/>
    <m/>
    <s v="user_6hRQhcoLhZEDUBYaw3vS7rv6T5582sGfXq4jNRqTfUU"/>
    <s v="Aishwarya Nyayadhish"/>
    <m/>
    <m/>
    <s v="July"/>
    <s v="Gated Content"/>
    <s v="Lusha"/>
    <m/>
    <s v="Employee Wellness Handbook"/>
    <m/>
    <m/>
    <m/>
    <s v="2022-03-14 15:08:27.785000+00:00"/>
    <s v="2022-09-12 13:09:24.552000+00:00"/>
    <m/>
  </r>
  <r>
    <s v="Ankur Gaurav"/>
    <n v="100000"/>
    <s v="INR"/>
    <n v="0"/>
    <s v="7/15/22"/>
    <s v="Sales"/>
    <s v="stat_kcR4fZg7TU7jjk1jAVua3qGLRS4J5uFayEjK5j02wtv"/>
    <s v="Unqualified"/>
    <n v="0"/>
    <s v="OpportunityStatusType.Lost"/>
    <s v="cont_jxVjbWJNrkj3NHY5NfBV2qvEtDKmaPx2FnTNA6VsH6d"/>
    <x v="661"/>
    <s v="They have decided to go with their current broker."/>
    <s v="lead_mDycT3Rans39ary3sLrDfaTb1kzjYOdeJ6XqD4bgNnX"/>
    <s v="Diageo"/>
    <s v="Harmanjit Singh"/>
    <s v="user_srg8vKhTH4Op816Ys9oZfFwLDukscRfgPrYZnVvwv0c"/>
    <s v="Ankur Gaurav"/>
    <s v="2022-05-02 09:38:39.873000+00:00"/>
    <s v="2022-06-14 06:01:31.375000+00:00"/>
    <m/>
    <s v="Bangalore"/>
    <m/>
    <m/>
    <m/>
    <n v="4582"/>
    <m/>
    <m/>
    <m/>
    <m/>
    <m/>
    <m/>
    <m/>
    <m/>
    <m/>
    <m/>
    <m/>
    <s v="Manufacturing"/>
    <m/>
    <m/>
    <m/>
    <m/>
    <m/>
    <m/>
    <m/>
    <m/>
    <m/>
    <m/>
    <m/>
    <m/>
    <s v="Rakesh Nade"/>
    <m/>
    <s v="user_lwF8ctKa5IyxqATpO2EOw2h0AEPiCMHOgewiH38Ei77"/>
    <s v="Harmanjit Singh"/>
    <m/>
    <m/>
    <s v="July"/>
    <s v="Gated Content"/>
    <s v="Lusha"/>
    <m/>
    <s v="Downloaded the guide: Designing employee healthcare plan"/>
    <m/>
    <m/>
    <m/>
    <s v="2021-11-17 01:29:51.401000+00:00"/>
    <s v="2022-09-23 06:41:59.668000+00:00"/>
    <s v="GPA"/>
  </r>
  <r>
    <s v="Anshum Naithani"/>
    <n v="400000"/>
    <s v="INR"/>
    <n v="0"/>
    <s v="7/31/22"/>
    <s v="Sales"/>
    <s v="stat_kcR4fZg7TU7jjk1jAVua3qGLRS4J5uFayEjK5j02wtv"/>
    <s v="Unqualified"/>
    <n v="0"/>
    <s v="OpportunityStatusType.Lost"/>
    <s v="cont_PxaoEHNVx5mqGYmE0TRQp5IZcPR78m16bg6UrESOUZY"/>
    <x v="662"/>
    <s v="They are just looking for one another quote . Not working . unqualified"/>
    <s v="lead_GQDHDh1lv6R7Ehy1mu3wonwpaLfLfjB5b2mEne7tIZX"/>
    <s v="The Small Big Idea"/>
    <s v="Kaushlya Bhavsar"/>
    <s v="user_GL8PBiV4pvzsQLVHSdZLeMQAQcGjCvLkffg486DHfZJ"/>
    <s v="Anshum Naithani"/>
    <s v="2022-05-31 10:02:32.775000+00:00"/>
    <s v="2022-06-13 04:51:08.766000+00:00"/>
    <m/>
    <s v="Mumbai"/>
    <m/>
    <m/>
    <m/>
    <n v="220"/>
    <m/>
    <m/>
    <m/>
    <m/>
    <m/>
    <m/>
    <m/>
    <m/>
    <m/>
    <m/>
    <m/>
    <s v="Digital Marketing &amp; Advertising"/>
    <m/>
    <m/>
    <m/>
    <m/>
    <m/>
    <m/>
    <m/>
    <m/>
    <m/>
    <m/>
    <m/>
    <m/>
    <s v="Aniket Vahile; Arunkumar Dubey"/>
    <m/>
    <s v="user_FdWFezbLzkYQcGsBUsjZO25nr2poK2nRbqV47Rs5Kfm"/>
    <s v="Prateek Wadhwa"/>
    <m/>
    <m/>
    <s v="August"/>
    <s v="Cold Call"/>
    <s v="Naukri.com"/>
    <m/>
    <m/>
    <m/>
    <m/>
    <m/>
    <s v="2022-01-20 12:56:40.928000+00:00"/>
    <s v="2022-10-10 02:53:00.641000+00:00"/>
    <s v="GMC"/>
  </r>
  <r>
    <s v="Omkar Ghate"/>
    <n v="114307"/>
    <s v="INR"/>
    <n v="0"/>
    <s v="9/30/22"/>
    <s v="Sales"/>
    <s v="stat_1hn9nRJaLbI53NxPuSQgo90kRpbpKsFlwN4oEGNUTdO"/>
    <s v="Lost"/>
    <n v="0"/>
    <s v="OpportunityStatusType.Lost"/>
    <m/>
    <x v="1"/>
    <s v="GMC (Fresh)"/>
    <s v="lead_8SBn5w4nHlm8OBX2NZ645mMPMAEJvFyyliWNDrvdsDd"/>
    <s v="Vasmed Health Sciences Pvt ltd (Fresh)"/>
    <s v="Bhairavi Jog"/>
    <s v="user_9SBRjyF0n4iWuhUdqRyQkFhl2J4uyNKhFWvvJEvunX8"/>
    <s v="Omkar Ghate"/>
    <s v="2022-02-02 04:35:25.078000+00:00"/>
    <s v="2022-06-13 08:24:31.710000+00:00"/>
    <m/>
    <s v="Bangalore"/>
    <m/>
    <m/>
    <m/>
    <n v="31"/>
    <m/>
    <m/>
    <m/>
    <m/>
    <m/>
    <m/>
    <m/>
    <m/>
    <m/>
    <m/>
    <m/>
    <s v="Health, Wellness &amp; Fitness"/>
    <m/>
    <m/>
    <m/>
    <m/>
    <m/>
    <m/>
    <m/>
    <m/>
    <m/>
    <m/>
    <m/>
    <m/>
    <m/>
    <m/>
    <s v="user_aM3WaaSUQQmaNnsm9l2FQRVWUEr8RN2ZdXzsuQUalQ3"/>
    <s v="Bharti Bankey"/>
    <s v="Siddharth Angolkar"/>
    <m/>
    <s v="March"/>
    <s v="Gated Content"/>
    <m/>
    <m/>
    <s v="Downloaded the guide: Designing employee healthcare plan"/>
    <m/>
    <m/>
    <m/>
    <s v="2021-09-07 11:27:42.309000+00:00"/>
    <s v="2022-07-10 06:52:37.447000+00:00"/>
    <s v="GMC"/>
  </r>
  <r>
    <s v="Kashif Ahmad"/>
    <n v="100000"/>
    <s v="INR"/>
    <n v="0"/>
    <d v="2022-10-07T00:00:00"/>
    <s v="Sales"/>
    <s v="stat_kcR4fZg7TU7jjk1jAVua3qGLRS4J5uFayEjK5j02wtv"/>
    <s v="Unqualified"/>
    <n v="0"/>
    <s v="OpportunityStatusType.Lost"/>
    <s v="cont_1deOhgODqxn9RAcAsDJgalod6vcfqjEl8eYipaG4WfY"/>
    <x v="663"/>
    <s v="GPA Fresh"/>
    <s v="lead_Je0DuqgtRm7o2gUC8NryybSmKbVwS5J9x1rZSu4BaHI"/>
    <s v="Am Infoweb"/>
    <s v="Pranav Kenjale"/>
    <s v="user_LKRhV6rhcBe0uL8u70UUGeDjbMupuho4TaiAOCbT7HT"/>
    <s v="Kashif Ahmad"/>
    <s v="2022-04-29 11:08:12.304000+00:00"/>
    <s v="2022-06-13 05:58:22.401000+00:00"/>
    <m/>
    <s v="Pune"/>
    <m/>
    <m/>
    <m/>
    <n v="900"/>
    <m/>
    <m/>
    <m/>
    <m/>
    <m/>
    <m/>
    <m/>
    <s v="PAID_SOCIAL"/>
    <m/>
    <m/>
    <m/>
    <s v="IT Services &amp; IT Consulting"/>
    <m/>
    <m/>
    <m/>
    <m/>
    <m/>
    <m/>
    <m/>
    <m/>
    <m/>
    <m/>
    <m/>
    <m/>
    <s v="Sakshi Soni"/>
    <m/>
    <s v="user_aM3WaaSUQQmaNnsm9l2FQRVWUEr8RN2ZdXzsuQUalQ3"/>
    <s v="Bharti Bankey"/>
    <s v="Anjali Nishu"/>
    <m/>
    <s v="July"/>
    <s v="Gated Content"/>
    <s v="Lusha"/>
    <m/>
    <s v="Employee Engagement Handbook"/>
    <m/>
    <m/>
    <m/>
    <s v="2020-12-14 13:28:55.181000+00:00"/>
    <s v="2022-10-10 07:32:13.913000+00:00"/>
    <m/>
  </r>
  <r>
    <s v="Moziez Chamadia"/>
    <n v="200000"/>
    <s v="INR"/>
    <n v="0"/>
    <s v="7/20/22"/>
    <s v="Sales"/>
    <s v="stat_kcR4fZg7TU7jjk1jAVua3qGLRS4J5uFayEjK5j02wtv"/>
    <s v="Unqualified"/>
    <n v="0"/>
    <s v="OpportunityStatusType.Lost"/>
    <m/>
    <x v="1"/>
    <m/>
    <s v="lead_BXNEmtjhpog3tiPKYcQxaC7ByDMP7mgX2myJ9JZISZh"/>
    <s v="Sridevi Tool Engineers Pvt Ltd"/>
    <s v="Kaushlya Bhavsar"/>
    <s v="user_IgNfKH7wuLLjHvexoMm2PXWcnF3zYft0ZbMTyfwKRUg"/>
    <s v="Moziez Chamadia"/>
    <s v="2022-06-08 07:39:04.216000+00:00"/>
    <s v="2022-06-13 04:48:17.875000+00:00"/>
    <m/>
    <s v="Mumbai"/>
    <m/>
    <m/>
    <m/>
    <n v="250"/>
    <m/>
    <m/>
    <m/>
    <m/>
    <m/>
    <m/>
    <m/>
    <s v="PAID_SOCIAL"/>
    <m/>
    <m/>
    <m/>
    <s v="Manufacturing"/>
    <m/>
    <m/>
    <m/>
    <m/>
    <m/>
    <m/>
    <m/>
    <m/>
    <m/>
    <m/>
    <m/>
    <m/>
    <s v="Mrunmay Jalgaonkar"/>
    <m/>
    <s v="user_FdWFezbLzkYQcGsBUsjZO25nr2poK2nRbqV47Rs5Kfm"/>
    <s v="Prateek Wadhwa"/>
    <m/>
    <m/>
    <s v="July"/>
    <s v="Gated Content"/>
    <s v="Naukri.com"/>
    <m/>
    <s v="Employee Engagement Handbook"/>
    <m/>
    <m/>
    <m/>
    <s v="2022-06-03 09:06:49.058000+00:00"/>
    <s v="2022-09-01 10:43:16.591000+00:00"/>
    <s v="GPA"/>
  </r>
  <r>
    <s v="Manish Balpande"/>
    <n v="600000"/>
    <s v="INR"/>
    <n v="0"/>
    <d v="2022-05-07T00:00:00"/>
    <s v="Sales"/>
    <s v="stat_kcR4fZg7TU7jjk1jAVua3qGLRS4J5uFayEjK5j02wtv"/>
    <s v="Unqualified"/>
    <n v="0"/>
    <s v="OpportunityStatusType.Lost"/>
    <s v="cont_gvENqHevyKiaXpXqgWuH3wHbTYwiZ0TFoY1qlMzyss4"/>
    <x v="664"/>
    <s v="Fresh GTL"/>
    <s v="lead_4eSTvwxWsKhB6e3s03DrNWuBBLiAnPAJu4MEm49bLb7"/>
    <s v="S S Communication &amp; Services"/>
    <s v="Sarvesh Pawar"/>
    <s v="user_8jx3L2CDfrbzNnwYUv6Plfha6VxaSGsqcbTXR3sIBZi"/>
    <s v="Manish Balpande"/>
    <s v="2022-05-09 12:28:55.418000+00:00"/>
    <s v="2022-06-13 01:42:47.425000+00:00"/>
    <m/>
    <s v="Kolhapur"/>
    <m/>
    <m/>
    <m/>
    <n v="475"/>
    <m/>
    <m/>
    <m/>
    <m/>
    <m/>
    <m/>
    <m/>
    <m/>
    <m/>
    <m/>
    <m/>
    <s v="Others"/>
    <m/>
    <m/>
    <m/>
    <m/>
    <m/>
    <m/>
    <m/>
    <m/>
    <m/>
    <m/>
    <m/>
    <m/>
    <m/>
    <m/>
    <s v="user_A8KOTZADnUtEQOLt4nSLAmteNStuGh80js75RYjrXVt"/>
    <s v="Sarvesh Pawar"/>
    <m/>
    <m/>
    <s v="June"/>
    <s v="Cold Call"/>
    <m/>
    <m/>
    <s v="Manish Balpande Leads"/>
    <m/>
    <m/>
    <m/>
    <s v="2022-01-28 14:05:56.503000+00:00"/>
    <s v="2022-07-12 06:27:26.990000+00:00"/>
    <s v="GTL"/>
  </r>
  <r>
    <s v="Manish Balpande"/>
    <n v="550000"/>
    <s v="INR"/>
    <n v="0"/>
    <d v="2022-05-07T00:00:00"/>
    <s v="Sales"/>
    <s v="stat_kcR4fZg7TU7jjk1jAVua3qGLRS4J5uFayEjK5j02wtv"/>
    <s v="Unqualified"/>
    <n v="0"/>
    <s v="OpportunityStatusType.Lost"/>
    <s v="cont_gvENqHevyKiaXpXqgWuH3wHbTYwiZ0TFoY1qlMzyss4"/>
    <x v="664"/>
    <s v="GMC 1+5 policy"/>
    <s v="lead_4eSTvwxWsKhB6e3s03DrNWuBBLiAnPAJu4MEm49bLb7"/>
    <s v="S S Communication &amp; Services"/>
    <s v="Sarvesh Pawar"/>
    <s v="user_8jx3L2CDfrbzNnwYUv6Plfha6VxaSGsqcbTXR3sIBZi"/>
    <s v="Manish Balpande"/>
    <s v="2022-05-09 12:30:20.229000+00:00"/>
    <s v="2022-06-13 01:43:01.333000+00:00"/>
    <m/>
    <s v="Kolhapur"/>
    <m/>
    <m/>
    <m/>
    <n v="475"/>
    <m/>
    <m/>
    <m/>
    <m/>
    <m/>
    <m/>
    <m/>
    <m/>
    <m/>
    <m/>
    <m/>
    <s v="Others"/>
    <m/>
    <m/>
    <m/>
    <m/>
    <m/>
    <m/>
    <m/>
    <m/>
    <m/>
    <m/>
    <m/>
    <m/>
    <m/>
    <m/>
    <s v="user_A8KOTZADnUtEQOLt4nSLAmteNStuGh80js75RYjrXVt"/>
    <s v="Sarvesh Pawar"/>
    <m/>
    <m/>
    <s v="June"/>
    <s v="Cold Call"/>
    <m/>
    <m/>
    <s v="Manish Balpande Leads"/>
    <m/>
    <m/>
    <m/>
    <s v="2022-01-28 14:05:56.503000+00:00"/>
    <s v="2022-07-12 06:27:26.990000+00:00"/>
    <s v="GMC"/>
  </r>
  <r>
    <s v="Namrata Aurora"/>
    <n v="500000"/>
    <s v="INR"/>
    <n v="50"/>
    <d v="2022-02-07T00:00:00"/>
    <s v="Sales"/>
    <s v="stat_Bh0lNV2usJkCLD6fjWneAqpmASEbmvomDaal7U02FV1"/>
    <s v="Demo Scheduled"/>
    <n v="0"/>
    <s v="OpportunityStatusType.Active"/>
    <m/>
    <x v="1"/>
    <m/>
    <s v="lead_2inGIkm0O28avzKhbNUzMo1EuvcFqoPcgLyNGfWXL93"/>
    <s v="IDEA INFINITY IT SOLUTIONS PRIVATE LIMITED"/>
    <s v="Namrata Aurora"/>
    <s v="user_IpBH4s1Av5OVFfQQ3nW0qPDDjwLT9uRfx1sVhml8UQA"/>
    <s v="Namrata Aurora"/>
    <s v="2022-06-10 12:42:21.490000+00:00"/>
    <s v="2022-06-10 12:42:21.490000+00:00"/>
    <m/>
    <s v="Bangalore"/>
    <m/>
    <m/>
    <m/>
    <m/>
    <m/>
    <m/>
    <m/>
    <m/>
    <m/>
    <m/>
    <m/>
    <m/>
    <m/>
    <m/>
    <m/>
    <s v="Professional Services"/>
    <m/>
    <m/>
    <m/>
    <m/>
    <m/>
    <m/>
    <m/>
    <m/>
    <m/>
    <m/>
    <m/>
    <m/>
    <m/>
    <m/>
    <s v="user_IpBH4s1Av5OVFfQQ3nW0qPDDjwLT9uRfx1sVhml8UQA"/>
    <s v="Namrata Aurora"/>
    <m/>
    <m/>
    <m/>
    <s v="Gated Content"/>
    <m/>
    <m/>
    <s v="Employee Engagement Handbook"/>
    <m/>
    <m/>
    <m/>
    <s v="2022-05-24 16:44:11.588000+00:00"/>
    <s v="2022-08-27 07:34:05.136000+00:00"/>
    <m/>
  </r>
  <r>
    <s v="Kashif Ahmad"/>
    <n v="10000"/>
    <s v="INR"/>
    <n v="0"/>
    <d v="2022-01-07T00:00:00"/>
    <s v="Sales"/>
    <s v="stat_kcR4fZg7TU7jjk1jAVua3qGLRS4J5uFayEjK5j02wtv"/>
    <s v="Unqualified"/>
    <n v="0"/>
    <s v="OpportunityStatusType.Lost"/>
    <m/>
    <x v="1"/>
    <s v="GPA (Renewal)"/>
    <s v="lead_hvYGdSvtGl8aVVQb6ZUEWCN4vrbqO2QRvNlMWYiS9i1"/>
    <s v="AutoDynamics"/>
    <s v="Bhairavi Jog"/>
    <s v="user_LKRhV6rhcBe0uL8u70UUGeDjbMupuho4TaiAOCbT7HT"/>
    <s v="Kashif Ahmad"/>
    <s v="2022-05-26 09:10:34.345000+00:00"/>
    <s v="2022-06-10 09:54:08.893000+00:00"/>
    <m/>
    <s v="Pune"/>
    <m/>
    <m/>
    <m/>
    <n v="30"/>
    <m/>
    <m/>
    <m/>
    <m/>
    <m/>
    <m/>
    <m/>
    <m/>
    <m/>
    <m/>
    <m/>
    <s v="Automotive"/>
    <m/>
    <m/>
    <m/>
    <m/>
    <m/>
    <m/>
    <m/>
    <m/>
    <m/>
    <m/>
    <m/>
    <m/>
    <m/>
    <m/>
    <s v="user_228eUmsdKIb9OItgmiDq1zD4aPZ1eqiapbaLAGeBf8g"/>
    <s v="Bhairavi Jog"/>
    <m/>
    <m/>
    <s v="July"/>
    <s v="Cold Call"/>
    <m/>
    <m/>
    <s v="CEO Email Series"/>
    <m/>
    <m/>
    <m/>
    <s v="2020-12-15 00:11:37.119000+00:00"/>
    <s v="2022-07-12 06:35:04.936000+00:00"/>
    <s v="GPA"/>
  </r>
  <r>
    <s v="Manish Balpande"/>
    <n v="200000"/>
    <s v="INR"/>
    <n v="0"/>
    <d v="2022-02-07T00:00:00"/>
    <s v="Sales"/>
    <s v="stat_kcR4fZg7TU7jjk1jAVua3qGLRS4J5uFayEjK5j02wtv"/>
    <s v="Unqualified"/>
    <n v="0"/>
    <s v="OpportunityStatusType.Lost"/>
    <s v="cont_gvENqHevyKiaXpXqgWuH3wHbTYwiZ0TFoY1qlMzyss4"/>
    <x v="664"/>
    <s v="Fresh GPA Policy"/>
    <s v="lead_4eSTvwxWsKhB6e3s03DrNWuBBLiAnPAJu4MEm49bLb7"/>
    <s v="S S Communication &amp; Services"/>
    <s v="Sarvesh Pawar"/>
    <s v="user_8jx3L2CDfrbzNnwYUv6Plfha6VxaSGsqcbTXR3sIBZi"/>
    <s v="Manish Balpande"/>
    <s v="2022-05-09 12:28:01.922000+00:00"/>
    <s v="2022-06-13 01:42:30.925000+00:00"/>
    <m/>
    <s v="Kolhapur"/>
    <m/>
    <m/>
    <m/>
    <n v="475"/>
    <m/>
    <m/>
    <m/>
    <m/>
    <m/>
    <m/>
    <m/>
    <m/>
    <m/>
    <m/>
    <m/>
    <s v="Others"/>
    <m/>
    <m/>
    <m/>
    <m/>
    <m/>
    <m/>
    <m/>
    <m/>
    <m/>
    <m/>
    <m/>
    <m/>
    <m/>
    <m/>
    <s v="user_A8KOTZADnUtEQOLt4nSLAmteNStuGh80js75RYjrXVt"/>
    <s v="Sarvesh Pawar"/>
    <m/>
    <m/>
    <s v="June"/>
    <s v="Cold Call"/>
    <m/>
    <m/>
    <s v="Manish Balpande Leads"/>
    <m/>
    <m/>
    <m/>
    <s v="2022-01-28 14:05:56.503000+00:00"/>
    <s v="2022-07-12 06:27:26.990000+00:00"/>
    <s v="GPA"/>
  </r>
  <r>
    <s v="Prasoon Mishra"/>
    <n v="200000"/>
    <s v="INR"/>
    <n v="0"/>
    <s v="8/30/22"/>
    <s v="Sales"/>
    <s v="stat_kcR4fZg7TU7jjk1jAVua3qGLRS4J5uFayEjK5j02wtv"/>
    <s v="Unqualified"/>
    <n v="0"/>
    <s v="OpportunityStatusType.Lost"/>
    <s v="cont_IezdXSHP9C4OUKeiXlPz2UJ25Pa8qvmDJ08o996YybW"/>
    <x v="665"/>
    <s v="GPA Renewal"/>
    <s v="lead_KrmR8v35pX1oWfxnhwbFXy2c6lDrTMfJAvOJguL8KNK"/>
    <s v="Alivira Animal Health Limited"/>
    <s v="Trupti Suryavanshi"/>
    <s v="user_RYbBTp8BVWNa7ppiOz6QVJMGK0exHsFmc5uCLn34ODZ"/>
    <s v="Prasoon Mishra"/>
    <s v="2022-05-09 13:04:52.999000+00:00"/>
    <s v="2022-06-09 09:46:23.347000+00:00"/>
    <m/>
    <s v="Mumbai"/>
    <m/>
    <m/>
    <m/>
    <n v="324"/>
    <m/>
    <m/>
    <m/>
    <m/>
    <m/>
    <m/>
    <m/>
    <m/>
    <m/>
    <m/>
    <m/>
    <s v="Manufacturing"/>
    <m/>
    <m/>
    <m/>
    <m/>
    <m/>
    <m/>
    <m/>
    <m/>
    <m/>
    <m/>
    <m/>
    <m/>
    <s v="Aniket Vahile"/>
    <m/>
    <s v="user_L8E6IFhq6UCzKLHa45LUUTZCznDuyDwFrGaEp9DXiUM"/>
    <s v="Trupti Suryavanshi"/>
    <m/>
    <m/>
    <s v="August; July"/>
    <s v="Gated Content"/>
    <s v="Lusha"/>
    <m/>
    <s v="Vaccine inbound"/>
    <m/>
    <m/>
    <m/>
    <s v="2021-04-19 15:30:20.074000+00:00"/>
    <s v="2022-09-01 17:15:18.888000+00:00"/>
    <m/>
  </r>
  <r>
    <s v="Sameer Iftekhari"/>
    <n v="500000"/>
    <s v="INR"/>
    <n v="0"/>
    <s v="7/31/22"/>
    <s v="Sales"/>
    <s v="stat_1hn9nRJaLbI53NxPuSQgo90kRpbpKsFlwN4oEGNUTdO"/>
    <s v="Lost"/>
    <n v="0"/>
    <s v="OpportunityStatusType.Lost"/>
    <m/>
    <x v="1"/>
    <s v="TOP UP"/>
    <s v="lead_gGjAtKdXJY0EoZ6J9n6PFMHobj2cWM0T8TEP246xPr4"/>
    <s v="BEHR-HELLA THERMOCONTROL INDIA PRIVATE LIMITED"/>
    <s v="Bharti Bankey"/>
    <s v="user_sREdxbAJihL2Zbgic7tyQ6Rc4Mny7HnD1RNGhA9DDYh"/>
    <s v="Prajakta Sahastrabudhe"/>
    <s v="2022-03-10 07:01:54.237000+00:00"/>
    <s v="2022-06-09 14:27:00.734000+00:00"/>
    <m/>
    <s v="Pune"/>
    <m/>
    <s v="2020-08-26 01:42:41+00:00"/>
    <m/>
    <n v="266"/>
    <m/>
    <m/>
    <m/>
    <m/>
    <m/>
    <m/>
    <m/>
    <m/>
    <m/>
    <m/>
    <m/>
    <s v="Manufacturing"/>
    <m/>
    <m/>
    <m/>
    <m/>
    <m/>
    <m/>
    <m/>
    <m/>
    <m/>
    <m/>
    <m/>
    <m/>
    <s v="Jitin Gopi"/>
    <m/>
    <s v="user_aM3WaaSUQQmaNnsm9l2FQRVWUEr8RN2ZdXzsuQUalQ3"/>
    <s v="Bharti Bankey"/>
    <s v="Anjali Nishu"/>
    <m/>
    <s v="June"/>
    <s v="Gated Content; Inbound"/>
    <s v="Inbound via website"/>
    <m/>
    <s v="Nameless Lead"/>
    <m/>
    <m/>
    <m/>
    <s v="2020-12-06 09:48:04.185000+00:00"/>
    <s v="2022-09-12 13:24:35.128000+00:00"/>
    <m/>
  </r>
  <r>
    <s v="Sanket Kulkarni"/>
    <n v="5000000"/>
    <s v="INR"/>
    <n v="0"/>
    <d v="2022-01-07T00:00:00"/>
    <s v="Sales"/>
    <s v="stat_kcR4fZg7TU7jjk1jAVua3qGLRS4J5uFayEjK5j02wtv"/>
    <s v="Unqualified"/>
    <n v="0"/>
    <s v="OpportunityStatusType.Lost"/>
    <m/>
    <x v="1"/>
    <m/>
    <s v="lead_vjKRN7Pey5zMnVT4X5DefmFUxwoEB0ibitENjoJrpUZ"/>
    <s v="Keihin fie (Hitachi)"/>
    <s v="Prajakta Sahastrabudhe"/>
    <s v="user_t8sUu4byhPnyQ33u64Ecs5WRL98oy2iuu4iTrhCr4vl"/>
    <s v="Nilesh Dhanani"/>
    <s v="2022-05-05 11:39:48.528000+00:00"/>
    <s v="2022-06-09 11:42:47.157000+00:00"/>
    <m/>
    <s v="Pune"/>
    <m/>
    <m/>
    <m/>
    <n v="500"/>
    <m/>
    <m/>
    <m/>
    <m/>
    <m/>
    <m/>
    <m/>
    <m/>
    <m/>
    <m/>
    <m/>
    <s v="Manufacturing"/>
    <m/>
    <m/>
    <m/>
    <m/>
    <m/>
    <m/>
    <m/>
    <m/>
    <m/>
    <m/>
    <m/>
    <m/>
    <s v="Yogesh Paigude"/>
    <m/>
    <s v="user_sREdxbAJihL2Zbgic7tyQ6Rc4Mny7HnD1RNGhA9DDYh"/>
    <s v="Prajakta Sahastrabudhe"/>
    <m/>
    <m/>
    <s v="July"/>
    <s v="Cold Call"/>
    <m/>
    <m/>
    <m/>
    <m/>
    <m/>
    <m/>
    <s v="2021-06-10 10:03:51.403000+00:00"/>
    <s v="2022-07-12 06:32:26.562000+00:00"/>
    <s v="GMC"/>
  </r>
  <r>
    <s v="Gauri Jori"/>
    <n v="25000000"/>
    <s v="INR"/>
    <n v="0"/>
    <d v="2022-01-07T00:00:00"/>
    <s v="Sales"/>
    <s v="stat_kcR4fZg7TU7jjk1jAVua3qGLRS4J5uFayEjK5j02wtv"/>
    <s v="Unqualified"/>
    <n v="0"/>
    <s v="OpportunityStatusType.Lost"/>
    <s v="cont_boqEgA76NC9N41PDo79Tqka1FXIWOE9EKFXZDubPvVD"/>
    <x v="666"/>
    <s v="GMC ren"/>
    <s v="lead_qhMGqArUcFxWYOerMmN9jzncFvRgr1FWhd5XZavipr9"/>
    <s v="Apollo Health &amp; Lifestyle"/>
    <s v="Gauri Jori"/>
    <s v="user_5YHA1ZU4iP896lD1YJehdJcMx7ZEgWCpulT4T2c3pJ3"/>
    <s v="Gauri Jori"/>
    <s v="2022-06-01 13:55:12.756000+00:00"/>
    <s v="2022-06-09 04:53:17.195000+00:00"/>
    <m/>
    <s v="Hyderabad"/>
    <m/>
    <m/>
    <m/>
    <n v="4000"/>
    <m/>
    <m/>
    <m/>
    <m/>
    <m/>
    <m/>
    <m/>
    <m/>
    <m/>
    <m/>
    <m/>
    <s v="Health, Wellness &amp; Fitness; Others"/>
    <m/>
    <m/>
    <m/>
    <m/>
    <m/>
    <m/>
    <m/>
    <m/>
    <m/>
    <m/>
    <m/>
    <m/>
    <s v="Mrunmay Jalgaonkar"/>
    <m/>
    <s v="user_5YHA1ZU4iP896lD1YJehdJcMx7ZEgWCpulT4T2c3pJ3"/>
    <s v="Gauri Jori"/>
    <m/>
    <m/>
    <s v="July"/>
    <s v="Gated Content"/>
    <s v="Naukri.com"/>
    <m/>
    <s v="Downloaded the guide: Employee Wellness Handbook"/>
    <m/>
    <m/>
    <m/>
    <s v="2021-12-26 04:32:50.500000+00:00"/>
    <s v="2022-10-10 03:07:55.571000+00:00"/>
    <m/>
  </r>
  <r>
    <s v="Gauri Jori"/>
    <n v="2000000"/>
    <s v="INR"/>
    <n v="0"/>
    <d v="2022-01-07T00:00:00"/>
    <s v="Sales"/>
    <s v="stat_kcR4fZg7TU7jjk1jAVua3qGLRS4J5uFayEjK5j02wtv"/>
    <s v="Unqualified"/>
    <n v="0"/>
    <s v="OpportunityStatusType.Lost"/>
    <s v="cont_boqEgA76NC9N41PDo79Tqka1FXIWOE9EKFXZDubPvVD"/>
    <x v="666"/>
    <s v="GPA ren"/>
    <s v="lead_qhMGqArUcFxWYOerMmN9jzncFvRgr1FWhd5XZavipr9"/>
    <s v="Apollo Health &amp; Lifestyle"/>
    <s v="Gauri Jori"/>
    <s v="user_5YHA1ZU4iP896lD1YJehdJcMx7ZEgWCpulT4T2c3pJ3"/>
    <s v="Gauri Jori"/>
    <s v="2022-06-01 13:55:49.023000+00:00"/>
    <s v="2022-06-09 04:53:26.262000+00:00"/>
    <m/>
    <s v="Hyderabad"/>
    <m/>
    <m/>
    <m/>
    <n v="4000"/>
    <m/>
    <m/>
    <m/>
    <m/>
    <m/>
    <m/>
    <m/>
    <m/>
    <m/>
    <m/>
    <m/>
    <s v="Health, Wellness &amp; Fitness; Others"/>
    <m/>
    <m/>
    <m/>
    <m/>
    <m/>
    <m/>
    <m/>
    <m/>
    <m/>
    <m/>
    <m/>
    <m/>
    <s v="Mrunmay Jalgaonkar"/>
    <m/>
    <s v="user_5YHA1ZU4iP896lD1YJehdJcMx7ZEgWCpulT4T2c3pJ3"/>
    <s v="Gauri Jori"/>
    <m/>
    <m/>
    <s v="July"/>
    <s v="Gated Content"/>
    <s v="Naukri.com"/>
    <m/>
    <s v="Downloaded the guide: Employee Wellness Handbook"/>
    <m/>
    <m/>
    <m/>
    <s v="2021-12-26 04:32:50.500000+00:00"/>
    <s v="2022-10-10 03:07:55.571000+00:00"/>
    <m/>
  </r>
  <r>
    <s v="Prasoon Mishra"/>
    <n v="15000000"/>
    <s v="INR"/>
    <n v="0"/>
    <d v="2022-01-07T00:00:00"/>
    <s v="Sales"/>
    <s v="stat_kcR4fZg7TU7jjk1jAVua3qGLRS4J5uFayEjK5j02wtv"/>
    <s v="Unqualified"/>
    <n v="0"/>
    <s v="OpportunityStatusType.Lost"/>
    <s v="cont_UaMFAqmiHuX0So6uLY46I70iSdLxiZ2BsiNAiEOMPZF"/>
    <x v="667"/>
    <s v="GMC ren"/>
    <s v="lead_Dc0QbG0x6NcO6vzURpGekO2Eq2KX0u73G39agDDUgdA"/>
    <s v="DLF"/>
    <s v="Gauri Jori"/>
    <s v="user_RYbBTp8BVWNa7ppiOz6QVJMGK0exHsFmc5uCLn34ODZ"/>
    <s v="Prasoon Mishra"/>
    <s v="2022-06-03 07:05:10.986000+00:00"/>
    <s v="2022-06-09 09:36:52.824000+00:00"/>
    <m/>
    <s v="Gurgaon"/>
    <m/>
    <m/>
    <m/>
    <n v="2200"/>
    <m/>
    <m/>
    <m/>
    <m/>
    <m/>
    <m/>
    <m/>
    <m/>
    <m/>
    <m/>
    <m/>
    <s v="Others"/>
    <m/>
    <m/>
    <m/>
    <m/>
    <m/>
    <m/>
    <m/>
    <m/>
    <m/>
    <m/>
    <m/>
    <m/>
    <m/>
    <m/>
    <s v="user_5YHA1ZU4iP896lD1YJehdJcMx7ZEgWCpulT4T2c3pJ3"/>
    <s v="Gauri Jori"/>
    <m/>
    <m/>
    <s v="June"/>
    <s v="Gated Content"/>
    <m/>
    <m/>
    <s v="Downloaded the guide: Designing employee healthcare plan"/>
    <m/>
    <m/>
    <m/>
    <s v="2021-10-26 11:53:57.693000+00:00"/>
    <s v="2022-09-09 11:34:20.496000+00:00"/>
    <m/>
  </r>
  <r>
    <s v="Manish Balpande"/>
    <n v="1000000"/>
    <s v="INR"/>
    <n v="0"/>
    <s v="8/16/22"/>
    <s v="Sales"/>
    <s v="stat_kcR4fZg7TU7jjk1jAVua3qGLRS4J5uFayEjK5j02wtv"/>
    <s v="Unqualified"/>
    <n v="0"/>
    <s v="OpportunityStatusType.Lost"/>
    <m/>
    <x v="1"/>
    <s v="GMC"/>
    <s v="lead_8CxLLBF1V9MsL11To1qe6wY4K0rLi47NYHIpblhFBVs"/>
    <s v="Mycom-osi"/>
    <s v="Bharti Bankey"/>
    <s v="user_8jx3L2CDfrbzNnwYUv6Plfha6VxaSGsqcbTXR3sIBZi"/>
    <s v="Manish Balpande"/>
    <s v="2022-02-28 08:30:52.212000+00:00"/>
    <s v="2022-06-08 09:06:22.116000+00:00"/>
    <m/>
    <s v="Gurgaon"/>
    <m/>
    <s v="2022-02-22 11:22:33+00:00"/>
    <m/>
    <n v="117"/>
    <m/>
    <m/>
    <m/>
    <m/>
    <m/>
    <m/>
    <m/>
    <s v="ORGANIC_SEARCH"/>
    <m/>
    <m/>
    <m/>
    <s v="Telecommunications"/>
    <m/>
    <m/>
    <m/>
    <m/>
    <m/>
    <m/>
    <m/>
    <m/>
    <m/>
    <m/>
    <m/>
    <m/>
    <s v="Deepak Yadav"/>
    <m/>
    <s v="user_aM3WaaSUQQmaNnsm9l2FQRVWUEr8RN2ZdXzsuQUalQ3"/>
    <s v="Bharti Bankey"/>
    <m/>
    <m/>
    <s v="May"/>
    <s v="Inbound"/>
    <s v="Inbound via website"/>
    <m/>
    <s v="Employee Count 100"/>
    <m/>
    <m/>
    <m/>
    <s v="2022-02-22 11:25:19.190000+00:00"/>
    <s v="2022-07-10 06:56:43.903000+00:00"/>
    <m/>
  </r>
  <r>
    <s v="Omkar Ghate"/>
    <n v="40000"/>
    <s v="INR"/>
    <n v="0"/>
    <d v="2022-01-07T00:00:00"/>
    <s v="Sales"/>
    <s v="stat_kcR4fZg7TU7jjk1jAVua3qGLRS4J5uFayEjK5j02wtv"/>
    <s v="Unqualified"/>
    <n v="0"/>
    <s v="OpportunityStatusType.Lost"/>
    <m/>
    <x v="1"/>
    <s v="GMC-Fresh"/>
    <s v="lead_fwBL6zf7Ck1oqvjM59LLcDgEGrckZnkiyXG2kr3a6gR"/>
    <s v="Point of Viewer"/>
    <s v="Bharti Bankey"/>
    <s v="user_9SBRjyF0n4iWuhUdqRyQkFhl2J4uyNKhFWvvJEvunX8"/>
    <s v="Omkar Ghate"/>
    <s v="2022-05-02 06:23:48.464000+00:00"/>
    <s v="2022-06-07 19:37:09.513000+00:00"/>
    <m/>
    <s v="Dehradun"/>
    <m/>
    <s v="2022-04-29 19:00:16+00:00"/>
    <m/>
    <n v="10"/>
    <m/>
    <m/>
    <m/>
    <m/>
    <m/>
    <m/>
    <m/>
    <s v="ORGANIC_SEARCH"/>
    <m/>
    <m/>
    <m/>
    <m/>
    <m/>
    <m/>
    <m/>
    <m/>
    <m/>
    <m/>
    <m/>
    <m/>
    <m/>
    <m/>
    <m/>
    <m/>
    <m/>
    <m/>
    <s v="user_aM3WaaSUQQmaNnsm9l2FQRVWUEr8RN2ZdXzsuQUalQ3"/>
    <s v="Bharti Bankey"/>
    <m/>
    <m/>
    <m/>
    <s v="Inbound"/>
    <s v="Inbound via website"/>
    <m/>
    <s v="Employee Count 25"/>
    <m/>
    <m/>
    <m/>
    <s v="2022-04-29 19:03:10.065000+00:00"/>
    <s v="2022-07-10 06:55:01.147000+00:00"/>
    <m/>
  </r>
  <r>
    <s v="Manish Balpande"/>
    <n v="100000"/>
    <s v="INR"/>
    <n v="0"/>
    <s v="7/26/22"/>
    <s v="Sales"/>
    <s v="stat_kcR4fZg7TU7jjk1jAVua3qGLRS4J5uFayEjK5j02wtv"/>
    <s v="Unqualified"/>
    <n v="0"/>
    <s v="OpportunityStatusType.Lost"/>
    <m/>
    <x v="1"/>
    <s v="GPA"/>
    <s v="lead_8CxLLBF1V9MsL11To1qe6wY4K0rLi47NYHIpblhFBVs"/>
    <s v="Mycom-osi"/>
    <s v="Bharti Bankey"/>
    <s v="user_8jx3L2CDfrbzNnwYUv6Plfha6VxaSGsqcbTXR3sIBZi"/>
    <s v="Manish Balpande"/>
    <s v="2022-03-03 07:02:11.396000+00:00"/>
    <s v="2022-06-08 09:06:13.614000+00:00"/>
    <m/>
    <s v="Gurgaon"/>
    <m/>
    <s v="2022-02-22 11:22:33+00:00"/>
    <m/>
    <n v="117"/>
    <m/>
    <m/>
    <m/>
    <m/>
    <m/>
    <m/>
    <m/>
    <s v="ORGANIC_SEARCH"/>
    <m/>
    <m/>
    <m/>
    <s v="Telecommunications"/>
    <m/>
    <m/>
    <m/>
    <m/>
    <m/>
    <m/>
    <m/>
    <m/>
    <m/>
    <m/>
    <m/>
    <m/>
    <s v="Deepak Yadav"/>
    <m/>
    <s v="user_aM3WaaSUQQmaNnsm9l2FQRVWUEr8RN2ZdXzsuQUalQ3"/>
    <s v="Bharti Bankey"/>
    <m/>
    <m/>
    <s v="May"/>
    <s v="Inbound"/>
    <s v="Inbound via website"/>
    <m/>
    <s v="Employee Count 100"/>
    <m/>
    <m/>
    <m/>
    <s v="2022-02-22 11:25:19.190000+00:00"/>
    <s v="2022-07-10 06:56:43.903000+00:00"/>
    <m/>
  </r>
  <r>
    <s v="Sonal Paithankar"/>
    <n v="200000"/>
    <s v="INR"/>
    <n v="0"/>
    <s v="7/15/22"/>
    <s v="Sales"/>
    <s v="stat_kcR4fZg7TU7jjk1jAVua3qGLRS4J5uFayEjK5j02wtv"/>
    <s v="Unqualified"/>
    <n v="0"/>
    <s v="OpportunityStatusType.Lost"/>
    <m/>
    <x v="1"/>
    <s v="GPA ren"/>
    <s v="lead_qdYrHv7eXj8JJZGwGiI4OJCLPYlpojVJga2hro5Apwv"/>
    <s v="John Cokrill India Ltd/CMI FPE ltd"/>
    <s v="Gauri Jori"/>
    <s v="user_Iwn6da5WKkZqwUySK0oUuCb72pFP5WEm4zAb92ijqFe"/>
    <s v="Sonal Paithankar"/>
    <s v="2022-05-26 07:51:41.943000+00:00"/>
    <s v="2022-06-07 11:58:45.432000+00:00"/>
    <m/>
    <s v="Mumbai"/>
    <m/>
    <m/>
    <m/>
    <n v="401"/>
    <m/>
    <m/>
    <m/>
    <m/>
    <m/>
    <m/>
    <m/>
    <m/>
    <m/>
    <m/>
    <m/>
    <s v="Manufacturing"/>
    <m/>
    <m/>
    <m/>
    <m/>
    <m/>
    <m/>
    <m/>
    <m/>
    <m/>
    <m/>
    <m/>
    <m/>
    <m/>
    <m/>
    <s v="user_5YHA1ZU4iP896lD1YJehdJcMx7ZEgWCpulT4T2c3pJ3"/>
    <s v="Gauri Jori"/>
    <m/>
    <m/>
    <s v="July"/>
    <s v="Cold Call"/>
    <m/>
    <m/>
    <m/>
    <m/>
    <m/>
    <m/>
    <s v="2021-08-03 11:33:04.577000+00:00"/>
    <s v="2022-07-12 07:26:35.333000+00:00"/>
    <m/>
  </r>
  <r>
    <s v="Sonal Paithankar"/>
    <n v="7000000"/>
    <s v="INR"/>
    <n v="0"/>
    <s v="7/15/22"/>
    <s v="Sales"/>
    <s v="stat_kcR4fZg7TU7jjk1jAVua3qGLRS4J5uFayEjK5j02wtv"/>
    <s v="Unqualified"/>
    <n v="0"/>
    <s v="OpportunityStatusType.Lost"/>
    <s v="cont_dccvDOcke6Jrf3DicvZUfbprYZ4QNiG8uXvbyk1AcD9"/>
    <x v="668"/>
    <s v="GMC ren"/>
    <s v="lead_qdYrHv7eXj8JJZGwGiI4OJCLPYlpojVJga2hro5Apwv"/>
    <s v="John Cokrill India Ltd/CMI FPE ltd"/>
    <s v="Gauri Jori"/>
    <s v="user_Iwn6da5WKkZqwUySK0oUuCb72pFP5WEm4zAb92ijqFe"/>
    <s v="Sonal Paithankar"/>
    <s v="2022-05-21 12:05:02.670000+00:00"/>
    <s v="2022-06-07 11:58:38.187000+00:00"/>
    <m/>
    <s v="Mumbai"/>
    <m/>
    <m/>
    <m/>
    <n v="401"/>
    <m/>
    <m/>
    <m/>
    <m/>
    <m/>
    <m/>
    <m/>
    <m/>
    <m/>
    <m/>
    <m/>
    <s v="Manufacturing"/>
    <m/>
    <m/>
    <m/>
    <m/>
    <m/>
    <m/>
    <m/>
    <m/>
    <m/>
    <m/>
    <m/>
    <m/>
    <m/>
    <m/>
    <s v="user_5YHA1ZU4iP896lD1YJehdJcMx7ZEgWCpulT4T2c3pJ3"/>
    <s v="Gauri Jori"/>
    <m/>
    <m/>
    <s v="July"/>
    <s v="Cold Call"/>
    <m/>
    <m/>
    <m/>
    <m/>
    <m/>
    <m/>
    <s v="2021-08-03 11:33:04.577000+00:00"/>
    <s v="2022-07-12 07:26:35.333000+00:00"/>
    <m/>
  </r>
  <r>
    <s v="Sonal Paithankar"/>
    <n v="3000000"/>
    <s v="INR"/>
    <n v="0"/>
    <s v="7/15/22"/>
    <s v="Sales"/>
    <s v="stat_kcR4fZg7TU7jjk1jAVua3qGLRS4J5uFayEjK5j02wtv"/>
    <s v="Unqualified"/>
    <n v="0"/>
    <s v="OpportunityStatusType.Lost"/>
    <s v="cont_dccvDOcke6Jrf3DicvZUfbprYZ4QNiG8uXvbyk1AcD9"/>
    <x v="668"/>
    <s v="GTL ren"/>
    <s v="lead_qdYrHv7eXj8JJZGwGiI4OJCLPYlpojVJga2hro5Apwv"/>
    <s v="John Cokrill India Ltd/CMI FPE ltd"/>
    <s v="Gauri Jori"/>
    <s v="user_Iwn6da5WKkZqwUySK0oUuCb72pFP5WEm4zAb92ijqFe"/>
    <s v="Sonal Paithankar"/>
    <s v="2022-05-26 07:52:14.584000+00:00"/>
    <s v="2022-06-07 11:58:52.188000+00:00"/>
    <m/>
    <s v="Mumbai"/>
    <m/>
    <m/>
    <m/>
    <n v="401"/>
    <m/>
    <m/>
    <m/>
    <m/>
    <m/>
    <m/>
    <m/>
    <m/>
    <m/>
    <m/>
    <m/>
    <s v="Manufacturing"/>
    <m/>
    <m/>
    <m/>
    <m/>
    <m/>
    <m/>
    <m/>
    <m/>
    <m/>
    <m/>
    <m/>
    <m/>
    <m/>
    <m/>
    <s v="user_5YHA1ZU4iP896lD1YJehdJcMx7ZEgWCpulT4T2c3pJ3"/>
    <s v="Gauri Jori"/>
    <m/>
    <m/>
    <s v="July"/>
    <s v="Cold Call"/>
    <m/>
    <m/>
    <m/>
    <m/>
    <m/>
    <m/>
    <s v="2021-08-03 11:33:04.577000+00:00"/>
    <s v="2022-07-12 07:26:35.333000+00:00"/>
    <m/>
  </r>
  <r>
    <s v="Navin Panjwani"/>
    <n v="600000"/>
    <s v="INR"/>
    <n v="0"/>
    <s v="7/15/22"/>
    <s v="Sales"/>
    <s v="stat_kcR4fZg7TU7jjk1jAVua3qGLRS4J5uFayEjK5j02wtv"/>
    <s v="Unqualified"/>
    <n v="0"/>
    <s v="OpportunityStatusType.Lost"/>
    <s v="cont_Vu5LDeJu8jmb11m7vooUGBS8cluXYxQzQteWDzivB4y"/>
    <x v="669"/>
    <m/>
    <s v="lead_vxNMqgGiDF1A523wIPKz88xEpKlpaD8YkGZhQyj8kKp"/>
    <s v="Ncore Games"/>
    <s v="Kaushlya Bhavsar"/>
    <s v="user_sD3YjSs92XKUfD0OPHeo886g6tW6aCM0iUhX5VVUuJi"/>
    <s v="Navin Panjwani"/>
    <s v="2022-05-27 10:19:26.241000+00:00"/>
    <s v="2022-06-07 11:24:57.443000+00:00"/>
    <m/>
    <s v="Bangalore"/>
    <m/>
    <m/>
    <m/>
    <n v="45"/>
    <m/>
    <m/>
    <m/>
    <m/>
    <m/>
    <m/>
    <m/>
    <m/>
    <m/>
    <m/>
    <m/>
    <s v="Others"/>
    <m/>
    <m/>
    <m/>
    <m/>
    <m/>
    <m/>
    <m/>
    <m/>
    <m/>
    <m/>
    <m/>
    <m/>
    <s v="Aniket Vahile"/>
    <m/>
    <s v="user_vMd4rmcrSbjykdyL2J7rrYn84SWdcNc5FKligrmItPw"/>
    <s v="Shreenath Bhat"/>
    <m/>
    <m/>
    <s v="July"/>
    <s v="Gated Content"/>
    <s v="Naukri.com"/>
    <m/>
    <s v="Downloaded the guide: Designing employee healthcare plan"/>
    <m/>
    <m/>
    <m/>
    <s v="2021-11-10 14:09:59.196000+00:00"/>
    <s v="2022-08-08 08:52:03.975000+00:00"/>
    <s v="GMC"/>
  </r>
  <r>
    <s v="Bhairavi Jog"/>
    <n v="2000000"/>
    <s v="INR"/>
    <n v="0"/>
    <d v="2022-01-07T00:00:00"/>
    <s v="Sales"/>
    <s v="stat_kcR4fZg7TU7jjk1jAVua3qGLRS4J5uFayEjK5j02wtv"/>
    <s v="Unqualified"/>
    <n v="0"/>
    <s v="OpportunityStatusType.Lost"/>
    <m/>
    <x v="1"/>
    <s v="GTL"/>
    <s v="lead_ACapazt1QyeQvEvVgl75ixlSZ4iXqcNaPPgPXNbcqG8"/>
    <s v="SG Analytics"/>
    <s v="Bhairavi Jog"/>
    <s v="user_TZzywQwym26DjuswO479pxRhNKX152z8X1haCx2vcst"/>
    <s v="Vrushali Kummar"/>
    <s v="2022-04-28 04:03:31.707000+00:00"/>
    <s v="2022-06-06 09:56:43.296000+00:00"/>
    <m/>
    <s v="Pune"/>
    <m/>
    <m/>
    <m/>
    <n v="1128"/>
    <m/>
    <m/>
    <m/>
    <m/>
    <m/>
    <m/>
    <m/>
    <m/>
    <m/>
    <m/>
    <m/>
    <s v="IT Services &amp; IT Consulting"/>
    <m/>
    <m/>
    <m/>
    <m/>
    <m/>
    <m/>
    <m/>
    <m/>
    <m/>
    <m/>
    <m/>
    <m/>
    <s v="Ravi Jaiswal; Sakshi Soni"/>
    <m/>
    <s v="user_228eUmsdKIb9OItgmiDq1zD4aPZ1eqiapbaLAGeBf8g"/>
    <s v="Bhairavi Jog"/>
    <m/>
    <m/>
    <s v="July"/>
    <s v="Cold Call"/>
    <s v="Naukri.com"/>
    <m/>
    <m/>
    <m/>
    <m/>
    <m/>
    <s v="2020-12-16 07:28:51.613000+00:00"/>
    <s v="2022-10-13 07:40:56.136000+00:00"/>
    <s v="GTL"/>
  </r>
  <r>
    <s v="Navin Panjwani"/>
    <n v="100000"/>
    <s v="INR"/>
    <n v="0"/>
    <s v="7/15/22"/>
    <s v="Sales"/>
    <s v="stat_kcR4fZg7TU7jjk1jAVua3qGLRS4J5uFayEjK5j02wtv"/>
    <s v="Unqualified"/>
    <n v="0"/>
    <s v="OpportunityStatusType.Lost"/>
    <m/>
    <x v="1"/>
    <m/>
    <s v="lead_vxNMqgGiDF1A523wIPKz88xEpKlpaD8YkGZhQyj8kKp"/>
    <s v="Ncore Games"/>
    <s v="Kaushlya Bhavsar"/>
    <s v="user_sD3YjSs92XKUfD0OPHeo886g6tW6aCM0iUhX5VVUuJi"/>
    <s v="Navin Panjwani"/>
    <s v="2022-06-07 06:41:33.169000+00:00"/>
    <s v="2022-06-07 11:25:04.318000+00:00"/>
    <m/>
    <s v="Bangalore"/>
    <m/>
    <m/>
    <m/>
    <n v="45"/>
    <m/>
    <m/>
    <m/>
    <m/>
    <m/>
    <m/>
    <m/>
    <m/>
    <m/>
    <m/>
    <m/>
    <s v="Others"/>
    <m/>
    <m/>
    <m/>
    <m/>
    <m/>
    <m/>
    <m/>
    <m/>
    <m/>
    <m/>
    <m/>
    <m/>
    <s v="Aniket Vahile"/>
    <m/>
    <s v="user_vMd4rmcrSbjykdyL2J7rrYn84SWdcNc5FKligrmItPw"/>
    <s v="Shreenath Bhat"/>
    <m/>
    <m/>
    <s v="July"/>
    <s v="Gated Content"/>
    <s v="Naukri.com"/>
    <m/>
    <s v="Downloaded the guide: Designing employee healthcare plan"/>
    <m/>
    <m/>
    <m/>
    <s v="2021-11-10 14:09:59.196000+00:00"/>
    <s v="2022-08-08 08:52:03.975000+00:00"/>
    <s v="GPA"/>
  </r>
  <r>
    <s v="Bhairavi Jog"/>
    <n v="10000000"/>
    <s v="INR"/>
    <n v="0"/>
    <d v="2022-01-07T00:00:00"/>
    <s v="Sales"/>
    <s v="stat_kcR4fZg7TU7jjk1jAVua3qGLRS4J5uFayEjK5j02wtv"/>
    <s v="Unqualified"/>
    <n v="0"/>
    <s v="OpportunityStatusType.Lost"/>
    <m/>
    <x v="1"/>
    <s v="GMC (Renewal)"/>
    <s v="lead_ACapazt1QyeQvEvVgl75ixlSZ4iXqcNaPPgPXNbcqG8"/>
    <s v="SG Analytics"/>
    <s v="Bhairavi Jog"/>
    <s v="user_TZzywQwym26DjuswO479pxRhNKX152z8X1haCx2vcst"/>
    <s v="Vrushali Kummar"/>
    <s v="2022-04-28 03:59:44.664000+00:00"/>
    <s v="2022-06-06 09:56:12.226000+00:00"/>
    <m/>
    <s v="Pune"/>
    <m/>
    <m/>
    <m/>
    <n v="1128"/>
    <m/>
    <m/>
    <m/>
    <m/>
    <m/>
    <m/>
    <m/>
    <m/>
    <m/>
    <m/>
    <m/>
    <s v="IT Services &amp; IT Consulting"/>
    <m/>
    <m/>
    <m/>
    <m/>
    <m/>
    <m/>
    <m/>
    <m/>
    <m/>
    <m/>
    <m/>
    <m/>
    <s v="Ravi Jaiswal; Sakshi Soni"/>
    <m/>
    <s v="user_228eUmsdKIb9OItgmiDq1zD4aPZ1eqiapbaLAGeBf8g"/>
    <s v="Bhairavi Jog"/>
    <m/>
    <m/>
    <s v="July"/>
    <s v="Cold Call"/>
    <s v="Naukri.com"/>
    <m/>
    <m/>
    <m/>
    <m/>
    <m/>
    <s v="2020-12-16 07:28:51.613000+00:00"/>
    <s v="2022-10-13 07:40:56.136000+00:00"/>
    <s v="GMC"/>
  </r>
  <r>
    <s v="Kaushlya Bhavsar"/>
    <n v="1000000"/>
    <s v="INR"/>
    <n v="0"/>
    <s v="8/31/22"/>
    <s v="Sales"/>
    <s v="stat_kcR4fZg7TU7jjk1jAVua3qGLRS4J5uFayEjK5j02wtv"/>
    <s v="Unqualified"/>
    <n v="0"/>
    <s v="OpportunityStatusType.Lost"/>
    <s v="cont_o52VVnpih1nOGXbvjnt2V3a07Ht2okU5A8pjllfclj0"/>
    <x v="592"/>
    <s v="GTL"/>
    <s v="lead_jfuZioSZdziZD6DdJXNHpJtOwoWl1E95Imhm27C2T2A"/>
    <s v="Odex India Solutions"/>
    <s v="Kaushlya Bhavsar"/>
    <s v="user_FkSWcqjfeTqoo0NaiDWgDVeXoui6YtIDYPZVOCd1cwP"/>
    <s v="Kaushlya Bhavsar"/>
    <s v="2022-01-12 09:51:14.675000+00:00"/>
    <s v="2022-06-06 08:54:43.933000+00:00"/>
    <m/>
    <s v="Mumbai"/>
    <m/>
    <m/>
    <m/>
    <n v="124"/>
    <m/>
    <m/>
    <m/>
    <m/>
    <m/>
    <m/>
    <m/>
    <m/>
    <m/>
    <m/>
    <m/>
    <s v="Banking &amp; Finance; IT Services &amp; IT Consulting"/>
    <m/>
    <m/>
    <m/>
    <m/>
    <m/>
    <m/>
    <m/>
    <m/>
    <m/>
    <m/>
    <m/>
    <m/>
    <s v="Aniket Vahile; Deepak Yadav"/>
    <m/>
    <s v="user_FdWFezbLzkYQcGsBUsjZO25nr2poK2nRbqV47Rs5Kfm"/>
    <s v="Prateek Wadhwa"/>
    <s v="Dr. Anil More"/>
    <m/>
    <s v="August"/>
    <s v="Cold Call"/>
    <s v="Lusha"/>
    <m/>
    <s v="Glengarry"/>
    <m/>
    <m/>
    <m/>
    <s v="2021-12-23 08:11:27.873000+00:00"/>
    <s v="2022-10-10 02:52:58.165000+00:00"/>
    <m/>
  </r>
  <r>
    <s v="Bhairavi Jog"/>
    <n v="100000"/>
    <s v="INR"/>
    <n v="0"/>
    <d v="2022-01-07T00:00:00"/>
    <s v="Sales"/>
    <s v="stat_kcR4fZg7TU7jjk1jAVua3qGLRS4J5uFayEjK5j02wtv"/>
    <s v="Unqualified"/>
    <n v="0"/>
    <s v="OpportunityStatusType.Lost"/>
    <m/>
    <x v="1"/>
    <s v="GPA"/>
    <s v="lead_ACapazt1QyeQvEvVgl75ixlSZ4iXqcNaPPgPXNbcqG8"/>
    <s v="SG Analytics"/>
    <s v="Bhairavi Jog"/>
    <s v="user_TZzywQwym26DjuswO479pxRhNKX152z8X1haCx2vcst"/>
    <s v="Vrushali Kummar"/>
    <s v="2022-04-28 04:02:27.958000+00:00"/>
    <s v="2022-06-06 09:56:21.203000+00:00"/>
    <m/>
    <s v="Pune"/>
    <m/>
    <m/>
    <m/>
    <n v="1128"/>
    <m/>
    <m/>
    <m/>
    <m/>
    <m/>
    <m/>
    <m/>
    <m/>
    <m/>
    <m/>
    <m/>
    <s v="IT Services &amp; IT Consulting"/>
    <m/>
    <m/>
    <m/>
    <m/>
    <m/>
    <m/>
    <m/>
    <m/>
    <m/>
    <m/>
    <m/>
    <m/>
    <s v="Ravi Jaiswal; Sakshi Soni"/>
    <m/>
    <s v="user_228eUmsdKIb9OItgmiDq1zD4aPZ1eqiapbaLAGeBf8g"/>
    <s v="Bhairavi Jog"/>
    <m/>
    <m/>
    <s v="July"/>
    <s v="Cold Call"/>
    <s v="Naukri.com"/>
    <m/>
    <m/>
    <m/>
    <m/>
    <m/>
    <s v="2020-12-16 07:28:51.613000+00:00"/>
    <s v="2022-10-13 07:40:56.136000+00:00"/>
    <s v="GPA"/>
  </r>
  <r>
    <s v="Namrata Aurora"/>
    <n v="300000"/>
    <s v="INR"/>
    <n v="0"/>
    <d v="2022-08-07T00:00:00"/>
    <s v="Sales"/>
    <s v="stat_kcR4fZg7TU7jjk1jAVua3qGLRS4J5uFayEjK5j02wtv"/>
    <s v="Unqualified"/>
    <n v="0"/>
    <s v="OpportunityStatusType.Lost"/>
    <m/>
    <x v="1"/>
    <m/>
    <s v="lead_15K3acTJuJboAVoe2xFrw0e9qUVONYA0ejK0sGfO0jW"/>
    <s v="Rolta India"/>
    <s v="Namrata Aurora"/>
    <s v="user_IpBH4s1Av5OVFfQQ3nW0qPDDjwLT9uRfx1sVhml8UQA"/>
    <s v="Namrata Aurora"/>
    <s v="2022-05-02 11:46:35.135000+00:00"/>
    <s v="2022-06-06 05:58:32.569000+00:00"/>
    <m/>
    <s v="Mumbai"/>
    <m/>
    <m/>
    <m/>
    <n v="1958"/>
    <m/>
    <m/>
    <m/>
    <m/>
    <m/>
    <m/>
    <m/>
    <m/>
    <m/>
    <m/>
    <m/>
    <s v="Others"/>
    <m/>
    <m/>
    <m/>
    <m/>
    <m/>
    <m/>
    <m/>
    <m/>
    <m/>
    <m/>
    <m/>
    <m/>
    <m/>
    <m/>
    <s v="user_IpBH4s1Av5OVFfQQ3nW0qPDDjwLT9uRfx1sVhml8UQA"/>
    <s v="Namrata Aurora"/>
    <m/>
    <m/>
    <s v="June"/>
    <s v="Cold Call"/>
    <m/>
    <m/>
    <m/>
    <m/>
    <m/>
    <m/>
    <s v="2021-10-26 11:53:58.314000+00:00"/>
    <s v="2022-10-20 10:18:08.061000+00:00"/>
    <s v="GTL"/>
  </r>
  <r>
    <s v="Sreenivas Hatti"/>
    <n v="1000000"/>
    <s v="INR"/>
    <n v="0"/>
    <d v="2022-06-07T00:00:00"/>
    <s v="Sales"/>
    <s v="stat_kcR4fZg7TU7jjk1jAVua3qGLRS4J5uFayEjK5j02wtv"/>
    <s v="Unqualified"/>
    <n v="0"/>
    <s v="OpportunityStatusType.Lost"/>
    <m/>
    <x v="1"/>
    <m/>
    <s v="lead_UUZlvKfttwqeWfsEVDv9ijJLV6oV0wEXppUDqQBGw0Y"/>
    <s v="Bhima Jewels"/>
    <s v="Namrata Aurora"/>
    <s v="user_JjaNBsxmUKBROYZvEahyXgec466W5jQa2pL0NUZ81Lb"/>
    <s v="Sreenivas Hatti"/>
    <s v="2022-06-02 11:36:54.780000+00:00"/>
    <s v="2022-06-03 15:12:55.973000+00:00"/>
    <m/>
    <s v="Kochi"/>
    <m/>
    <m/>
    <m/>
    <n v="331"/>
    <m/>
    <m/>
    <m/>
    <m/>
    <m/>
    <m/>
    <m/>
    <m/>
    <m/>
    <m/>
    <m/>
    <s v="Retail"/>
    <m/>
    <m/>
    <m/>
    <m/>
    <m/>
    <m/>
    <m/>
    <m/>
    <m/>
    <m/>
    <m/>
    <m/>
    <s v="Deepak Yadav"/>
    <m/>
    <m/>
    <m/>
    <m/>
    <m/>
    <s v="June"/>
    <s v="Cold Call"/>
    <m/>
    <m/>
    <m/>
    <m/>
    <m/>
    <m/>
    <s v="2022-06-02 09:58:16.362000+00:00"/>
    <s v="2022-10-18 10:00:55.369000+00:00"/>
    <s v="GTL"/>
  </r>
  <r>
    <s v="Kaushlya Bhavsar"/>
    <n v="400000"/>
    <s v="INR"/>
    <n v="0"/>
    <s v="8/31/22"/>
    <s v="Sales"/>
    <s v="stat_kcR4fZg7TU7jjk1jAVua3qGLRS4J5uFayEjK5j02wtv"/>
    <s v="Unqualified"/>
    <n v="0"/>
    <s v="OpportunityStatusType.Lost"/>
    <s v="cont_o52VVnpih1nOGXbvjnt2V3a07Ht2okU5A8pjllfclj0"/>
    <x v="592"/>
    <s v="GMC"/>
    <s v="lead_jfuZioSZdziZD6DdJXNHpJtOwoWl1E95Imhm27C2T2A"/>
    <s v="Odex India Solutions"/>
    <s v="Kaushlya Bhavsar"/>
    <s v="user_FkSWcqjfeTqoo0NaiDWgDVeXoui6YtIDYPZVOCd1cwP"/>
    <s v="Kaushlya Bhavsar"/>
    <s v="2022-01-12 09:49:49.683000+00:00"/>
    <s v="2022-06-06 08:54:37.052000+00:00"/>
    <m/>
    <s v="Mumbai"/>
    <m/>
    <m/>
    <m/>
    <n v="124"/>
    <m/>
    <m/>
    <m/>
    <m/>
    <m/>
    <m/>
    <m/>
    <m/>
    <m/>
    <m/>
    <m/>
    <s v="Banking &amp; Finance; IT Services &amp; IT Consulting"/>
    <m/>
    <m/>
    <m/>
    <m/>
    <m/>
    <m/>
    <m/>
    <m/>
    <m/>
    <m/>
    <m/>
    <m/>
    <s v="Aniket Vahile; Deepak Yadav"/>
    <m/>
    <s v="user_FdWFezbLzkYQcGsBUsjZO25nr2poK2nRbqV47Rs5Kfm"/>
    <s v="Prateek Wadhwa"/>
    <s v="Dr. Anil More"/>
    <m/>
    <s v="August"/>
    <s v="Cold Call"/>
    <s v="Lusha"/>
    <m/>
    <s v="Glengarry"/>
    <m/>
    <m/>
    <m/>
    <s v="2021-12-23 08:11:27.873000+00:00"/>
    <s v="2022-10-10 02:52:58.165000+00:00"/>
    <m/>
  </r>
  <r>
    <s v="Sreenivas Hatti"/>
    <n v="4000000"/>
    <s v="INR"/>
    <n v="0"/>
    <d v="2022-06-07T00:00:00"/>
    <s v="Sales"/>
    <s v="stat_kcR4fZg7TU7jjk1jAVua3qGLRS4J5uFayEjK5j02wtv"/>
    <s v="Unqualified"/>
    <n v="0"/>
    <s v="OpportunityStatusType.Lost"/>
    <m/>
    <x v="1"/>
    <m/>
    <s v="lead_UUZlvKfttwqeWfsEVDv9ijJLV6oV0wEXppUDqQBGw0Y"/>
    <s v="Bhima Jewels"/>
    <s v="Namrata Aurora"/>
    <s v="user_JjaNBsxmUKBROYZvEahyXgec466W5jQa2pL0NUZ81Lb"/>
    <s v="Sreenivas Hatti"/>
    <s v="2022-06-02 11:31:46.970000+00:00"/>
    <s v="2022-06-03 15:12:41.715000+00:00"/>
    <m/>
    <s v="Kochi"/>
    <m/>
    <m/>
    <m/>
    <n v="331"/>
    <m/>
    <m/>
    <m/>
    <m/>
    <m/>
    <m/>
    <m/>
    <m/>
    <m/>
    <m/>
    <m/>
    <s v="Retail"/>
    <m/>
    <m/>
    <m/>
    <m/>
    <m/>
    <m/>
    <m/>
    <m/>
    <m/>
    <m/>
    <m/>
    <m/>
    <s v="Deepak Yadav"/>
    <m/>
    <m/>
    <m/>
    <m/>
    <m/>
    <s v="June"/>
    <s v="Cold Call"/>
    <m/>
    <m/>
    <m/>
    <m/>
    <m/>
    <m/>
    <s v="2022-06-02 09:58:16.362000+00:00"/>
    <s v="2022-10-18 10:00:55.369000+00:00"/>
    <s v="GMC"/>
  </r>
  <r>
    <s v="Vrushali Kummar"/>
    <n v="10000"/>
    <s v="INR"/>
    <n v="0"/>
    <d v="2022-01-07T00:00:00"/>
    <s v="Sales"/>
    <s v="stat_kcR4fZg7TU7jjk1jAVua3qGLRS4J5uFayEjK5j02wtv"/>
    <s v="Unqualified"/>
    <n v="0"/>
    <s v="OpportunityStatusType.Lost"/>
    <m/>
    <x v="1"/>
    <s v="GPA (Renewal)"/>
    <s v="lead_maZRIqsAVkob2ku9K6LgEP4jWhM1qclyS5IALPlMDJE"/>
    <s v="advathi central school"/>
    <s v="Bhairavi Jog"/>
    <s v="user_t8sUu4byhPnyQ33u64Ecs5WRL98oy2iuu4iTrhCr4vl"/>
    <s v="Nilesh Dhanani"/>
    <s v="2022-04-25 08:31:47.926000+00:00"/>
    <s v="2022-06-03 08:04:50.889000+00:00"/>
    <m/>
    <s v="Bangalore"/>
    <m/>
    <m/>
    <m/>
    <n v="2000"/>
    <m/>
    <m/>
    <m/>
    <m/>
    <m/>
    <m/>
    <m/>
    <m/>
    <m/>
    <m/>
    <m/>
    <s v="Education"/>
    <m/>
    <m/>
    <m/>
    <m/>
    <m/>
    <m/>
    <m/>
    <m/>
    <m/>
    <m/>
    <m/>
    <m/>
    <s v="Aniket Vahile"/>
    <m/>
    <s v="user_228eUmsdKIb9OItgmiDq1zD4aPZ1eqiapbaLAGeBf8g"/>
    <s v="Bhairavi Jog"/>
    <m/>
    <m/>
    <s v="July; June"/>
    <s v="Gated Content"/>
    <m/>
    <m/>
    <s v="Downloaded the guide: Designing employee healthcare plan"/>
    <m/>
    <m/>
    <m/>
    <s v="2021-11-08 17:17:44.170000+00:00"/>
    <s v="2022-07-10 06:53:20.079000+00:00"/>
    <s v="GPA"/>
  </r>
  <r>
    <s v="Abhiroop Ganguly"/>
    <n v="4000000"/>
    <s v="INR"/>
    <n v="0"/>
    <d v="2022-01-07T00:00:00"/>
    <s v="Sales"/>
    <s v="stat_kcR4fZg7TU7jjk1jAVua3qGLRS4J5uFayEjK5j02wtv"/>
    <s v="Unqualified"/>
    <n v="0"/>
    <s v="OpportunityStatusType.Lost"/>
    <m/>
    <x v="1"/>
    <s v="fresh GMC"/>
    <s v="lead_XrnHCm6wmDqHBAbuJgxQHjhhPTIwsewpJPjEEvbGSOB"/>
    <s v="Bits pilani (Fresh)"/>
    <s v="Gauri Jori"/>
    <s v="user_t8sUu4byhPnyQ33u64Ecs5WRL98oy2iuu4iTrhCr4vl"/>
    <s v="Nilesh Dhanani"/>
    <s v="2022-01-25 09:23:33.161000+00:00"/>
    <s v="2022-06-03 08:19:10.797000+00:00"/>
    <m/>
    <s v="Hyderabad"/>
    <m/>
    <m/>
    <m/>
    <n v="1500"/>
    <m/>
    <m/>
    <m/>
    <m/>
    <m/>
    <m/>
    <m/>
    <m/>
    <m/>
    <m/>
    <m/>
    <m/>
    <m/>
    <m/>
    <m/>
    <m/>
    <m/>
    <m/>
    <m/>
    <m/>
    <m/>
    <m/>
    <m/>
    <m/>
    <m/>
    <m/>
    <s v="user_5YHA1ZU4iP896lD1YJehdJcMx7ZEgWCpulT4T2c3pJ3"/>
    <s v="Gauri Jori"/>
    <m/>
    <m/>
    <m/>
    <m/>
    <m/>
    <s v="3 lac"/>
    <s v="Lead Magnet Lead"/>
    <m/>
    <m/>
    <m/>
    <s v="2021-09-14 09:56:28.160000+00:00"/>
    <s v="2022-09-09 10:21:31.673000+00:00"/>
    <m/>
  </r>
  <r>
    <s v="Vrushali Kummar"/>
    <n v="20000000"/>
    <s v="INR"/>
    <n v="0"/>
    <d v="2022-03-07T00:00:00"/>
    <s v="Sales"/>
    <s v="stat_kcR4fZg7TU7jjk1jAVua3qGLRS4J5uFayEjK5j02wtv"/>
    <s v="Unqualified"/>
    <n v="0"/>
    <s v="OpportunityStatusType.Lost"/>
    <m/>
    <x v="1"/>
    <s v="GMC(1+3)- remaining 2000 employees"/>
    <s v="lead_42RFWTwfcFgrqEV0wAnGAbSX47wE59wzTSaPjCSEEw6"/>
    <s v="ACB (INDIA)"/>
    <s v="Bhairavi Jog"/>
    <s v="user_t8sUu4byhPnyQ33u64Ecs5WRL98oy2iuu4iTrhCr4vl"/>
    <s v="Nilesh Dhanani"/>
    <s v="2022-05-31 12:15:32.793000+00:00"/>
    <s v="2022-06-03 08:04:13.389000+00:00"/>
    <m/>
    <s v="Gurgaon"/>
    <m/>
    <m/>
    <m/>
    <n v="2300"/>
    <m/>
    <m/>
    <m/>
    <m/>
    <m/>
    <m/>
    <m/>
    <m/>
    <m/>
    <m/>
    <m/>
    <s v="Mining &amp; Metal"/>
    <m/>
    <m/>
    <m/>
    <m/>
    <m/>
    <m/>
    <m/>
    <m/>
    <m/>
    <m/>
    <m/>
    <m/>
    <s v="Aniket Vahile"/>
    <m/>
    <s v="user_228eUmsdKIb9OItgmiDq1zD4aPZ1eqiapbaLAGeBf8g"/>
    <s v="Bhairavi Jog"/>
    <m/>
    <m/>
    <s v="June"/>
    <s v="Cold Call"/>
    <m/>
    <m/>
    <s v="TPA + Sameer"/>
    <m/>
    <m/>
    <m/>
    <s v="2021-11-22 09:23:48.647000+00:00"/>
    <s v="2022-09-06 05:07:40.729000+00:00"/>
    <s v="GMC"/>
  </r>
  <r>
    <s v="Vrushali Kummar"/>
    <n v="1000000"/>
    <s v="INR"/>
    <n v="0"/>
    <d v="2022-01-07T00:00:00"/>
    <s v="Sales"/>
    <s v="stat_kcR4fZg7TU7jjk1jAVua3qGLRS4J5uFayEjK5j02wtv"/>
    <s v="Unqualified"/>
    <n v="0"/>
    <s v="OpportunityStatusType.Lost"/>
    <m/>
    <x v="1"/>
    <s v="GMC- Renewal  (1+3)- 200 staff"/>
    <s v="lead_maZRIqsAVkob2ku9K6LgEP4jWhM1qclyS5IALPlMDJE"/>
    <s v="advathi central school"/>
    <s v="Bhairavi Jog"/>
    <s v="user_t8sUu4byhPnyQ33u64Ecs5WRL98oy2iuu4iTrhCr4vl"/>
    <s v="Nilesh Dhanani"/>
    <s v="2022-04-25 08:30:56.184000+00:00"/>
    <s v="2022-06-03 08:04:45.790000+00:00"/>
    <m/>
    <s v="Bangalore"/>
    <m/>
    <m/>
    <m/>
    <n v="2000"/>
    <m/>
    <m/>
    <m/>
    <m/>
    <m/>
    <m/>
    <m/>
    <m/>
    <m/>
    <m/>
    <m/>
    <s v="Education"/>
    <m/>
    <m/>
    <m/>
    <m/>
    <m/>
    <m/>
    <m/>
    <m/>
    <m/>
    <m/>
    <m/>
    <m/>
    <s v="Aniket Vahile"/>
    <m/>
    <s v="user_228eUmsdKIb9OItgmiDq1zD4aPZ1eqiapbaLAGeBf8g"/>
    <s v="Bhairavi Jog"/>
    <m/>
    <m/>
    <s v="July; June"/>
    <s v="Gated Content"/>
    <m/>
    <m/>
    <s v="Downloaded the guide: Designing employee healthcare plan"/>
    <m/>
    <m/>
    <m/>
    <s v="2021-11-08 17:17:44.170000+00:00"/>
    <s v="2022-07-10 06:53:20.079000+00:00"/>
    <s v="GMC"/>
  </r>
  <r>
    <s v="Vrushali Kummar"/>
    <n v="1800000"/>
    <s v="INR"/>
    <n v="0"/>
    <d v="2022-01-07T00:00:00"/>
    <s v="Sales"/>
    <s v="stat_kcR4fZg7TU7jjk1jAVua3qGLRS4J5uFayEjK5j02wtv"/>
    <s v="Unqualified"/>
    <n v="0"/>
    <s v="OpportunityStatusType.Lost"/>
    <m/>
    <x v="1"/>
    <s v="GMC- Renewal- 2000 students"/>
    <s v="lead_maZRIqsAVkob2ku9K6LgEP4jWhM1qclyS5IALPlMDJE"/>
    <s v="advathi central school"/>
    <s v="Bhairavi Jog"/>
    <s v="user_t8sUu4byhPnyQ33u64Ecs5WRL98oy2iuu4iTrhCr4vl"/>
    <s v="Nilesh Dhanani"/>
    <s v="2022-04-25 08:27:10.434000+00:00"/>
    <s v="2022-06-03 08:04:40.985000+00:00"/>
    <m/>
    <s v="Bangalore"/>
    <m/>
    <m/>
    <m/>
    <n v="2000"/>
    <m/>
    <m/>
    <m/>
    <m/>
    <m/>
    <m/>
    <m/>
    <m/>
    <m/>
    <m/>
    <m/>
    <s v="Education"/>
    <m/>
    <m/>
    <m/>
    <m/>
    <m/>
    <m/>
    <m/>
    <m/>
    <m/>
    <m/>
    <m/>
    <m/>
    <s v="Aniket Vahile"/>
    <m/>
    <s v="user_228eUmsdKIb9OItgmiDq1zD4aPZ1eqiapbaLAGeBf8g"/>
    <s v="Bhairavi Jog"/>
    <m/>
    <m/>
    <s v="July; June"/>
    <s v="Gated Content"/>
    <m/>
    <m/>
    <s v="Downloaded the guide: Designing employee healthcare plan"/>
    <m/>
    <m/>
    <m/>
    <s v="2021-11-08 17:17:44.170000+00:00"/>
    <s v="2022-07-10 06:53:20.079000+00:00"/>
    <s v="GMC"/>
  </r>
  <r>
    <s v="Mayur Gadiyar"/>
    <n v="1000000"/>
    <s v="INR"/>
    <n v="0"/>
    <d v="2022-01-08T00:00:00"/>
    <s v="Sales"/>
    <s v="stat_kcR4fZg7TU7jjk1jAVua3qGLRS4J5uFayEjK5j02wtv"/>
    <s v="Unqualified"/>
    <n v="0"/>
    <s v="OpportunityStatusType.Lost"/>
    <m/>
    <x v="1"/>
    <s v="EAR - Project 2"/>
    <s v="lead_CFJkJd19u6spE0KujHtVPdhKyaQY28QnJILosSkr3d7"/>
    <s v="Llyods Metal"/>
    <s v="Mayur Gadiyar"/>
    <s v="user_bdUPAGjcS7p6513So3N4g3aWNS5HuBuVJi7bvCPAsLt"/>
    <s v="Mayur Gadiyar"/>
    <s v="2022-05-26 11:52:25.183000+00:00"/>
    <s v="2022-06-01 07:37:34.083000+00:00"/>
    <m/>
    <s v="Mumbai"/>
    <m/>
    <m/>
    <m/>
    <n v="246"/>
    <m/>
    <m/>
    <m/>
    <m/>
    <m/>
    <m/>
    <m/>
    <m/>
    <m/>
    <m/>
    <m/>
    <s v="Retail"/>
    <m/>
    <m/>
    <m/>
    <m/>
    <m/>
    <m/>
    <m/>
    <m/>
    <m/>
    <m/>
    <m/>
    <m/>
    <s v="Arunkumar Dubey"/>
    <m/>
    <m/>
    <m/>
    <m/>
    <m/>
    <s v="August"/>
    <s v="Cold Call"/>
    <m/>
    <m/>
    <m/>
    <m/>
    <m/>
    <m/>
    <s v="2022-05-25 16:35:56.893000+00:00"/>
    <s v="2022-09-06 14:28:21.482000+00:00"/>
    <s v="NON EB"/>
  </r>
  <r>
    <s v="Bharti Bankey"/>
    <n v="1000000"/>
    <s v="INR"/>
    <n v="0"/>
    <s v="7/31/22"/>
    <s v="Sales"/>
    <s v="stat_1hn9nRJaLbI53NxPuSQgo90kRpbpKsFlwN4oEGNUTdO"/>
    <s v="Lost"/>
    <n v="0"/>
    <s v="OpportunityStatusType.Lost"/>
    <m/>
    <x v="1"/>
    <s v="GMC-fresh"/>
    <s v="lead_T6RsVvuuelMvlWHoQAnYsVHfHAAoiZoU6EtBfflsYOh"/>
    <s v="Oxford International Educational Group (fresh)"/>
    <s v="Bharti Bankey"/>
    <s v="user_aM3WaaSUQQmaNnsm9l2FQRVWUEr8RN2ZdXzsuQUalQ3"/>
    <s v="Bharti Bankey"/>
    <s v="2022-04-20 07:05:58.131000+00:00"/>
    <s v="2022-06-03 07:52:49.670000+00:00"/>
    <m/>
    <s v="Mumbai"/>
    <m/>
    <s v="2022-04-02 06:53:08+00:00"/>
    <m/>
    <n v="120"/>
    <m/>
    <m/>
    <m/>
    <m/>
    <m/>
    <m/>
    <m/>
    <s v="PAID_SOCIAL"/>
    <m/>
    <m/>
    <m/>
    <s v="Education"/>
    <m/>
    <m/>
    <m/>
    <m/>
    <m/>
    <m/>
    <m/>
    <m/>
    <m/>
    <m/>
    <m/>
    <m/>
    <m/>
    <m/>
    <s v="user_aM3WaaSUQQmaNnsm9l2FQRVWUEr8RN2ZdXzsuQUalQ3"/>
    <s v="Bharti Bankey"/>
    <m/>
    <m/>
    <s v="July"/>
    <s v="Inbound"/>
    <s v="Inbound via website"/>
    <m/>
    <s v="Employee Count 100"/>
    <m/>
    <m/>
    <m/>
    <s v="2022-04-02 06:54:28.497000+00:00"/>
    <s v="2022-08-23 10:52:43.897000+00:00"/>
    <m/>
  </r>
  <r>
    <s v="Abhiroop Ganguly"/>
    <n v="2000000"/>
    <s v="INR"/>
    <n v="0"/>
    <d v="2022-05-07T00:00:00"/>
    <s v="Sales"/>
    <s v="stat_kcR4fZg7TU7jjk1jAVua3qGLRS4J5uFayEjK5j02wtv"/>
    <s v="Unqualified"/>
    <n v="0"/>
    <s v="OpportunityStatusType.Lost"/>
    <s v="cont_Ql9iBdyQF8FzDEF6k1kjcV2ZX9DHHhmfUOEy4cUNzgd"/>
    <x v="392"/>
    <s v="fresh GTL"/>
    <s v="lead_uujhaIHZ418974u1aNILsSHayaqJeo9t87LhpqEDfIA"/>
    <s v="InfoCepts"/>
    <s v="Gauri Jori"/>
    <s v="user_U27GK6WjhLhUhi1EDKXV57xMpn8n8DMIOjci1q3UReZ"/>
    <s v="Abhiroop Ganguly"/>
    <s v="2022-02-08 09:13:59.629000+00:00"/>
    <s v="2022-06-01 07:55:16.677000+00:00"/>
    <m/>
    <s v="Nagpur"/>
    <m/>
    <m/>
    <m/>
    <n v="1150"/>
    <m/>
    <m/>
    <m/>
    <m/>
    <m/>
    <m/>
    <m/>
    <s v="PAID_SOCIAL"/>
    <m/>
    <m/>
    <m/>
    <s v="IT Services &amp; IT Consulting"/>
    <m/>
    <m/>
    <m/>
    <m/>
    <m/>
    <m/>
    <m/>
    <m/>
    <m/>
    <m/>
    <m/>
    <m/>
    <s v="Deepak Yadav"/>
    <m/>
    <s v="user_5YHA1ZU4iP896lD1YJehdJcMx7ZEgWCpulT4T2c3pJ3"/>
    <s v="Gauri Jori"/>
    <m/>
    <m/>
    <s v="February"/>
    <s v="Cold Call; Gated Content"/>
    <s v="soumen majumdar"/>
    <m/>
    <s v="Ssoumen List"/>
    <m/>
    <m/>
    <m/>
    <s v="2021-10-26 11:53:00.068000+00:00"/>
    <s v="2022-09-01 15:26:12.334000+00:00"/>
    <m/>
  </r>
  <r>
    <s v="Mayur Gadiyar"/>
    <n v="0"/>
    <s v="INR"/>
    <n v="0"/>
    <s v="7/16/22"/>
    <s v="Sales"/>
    <s v="stat_kcR4fZg7TU7jjk1jAVua3qGLRS4J5uFayEjK5j02wtv"/>
    <s v="Unqualified"/>
    <n v="0"/>
    <s v="OpportunityStatusType.Lost"/>
    <m/>
    <x v="1"/>
    <m/>
    <s v="lead_ixnuzONEg5Gs5tr0tUxwIIFm6y9swjhtkoMWrsTrf7K"/>
    <s v="Isgec Hitachi Zosen"/>
    <s v="Kaushlya Bhavsar"/>
    <s v="user_bdUPAGjcS7p6513So3N4g3aWNS5HuBuVJi7bvCPAsLt"/>
    <s v="Mayur Gadiyar"/>
    <s v="2022-03-09 12:07:22.451000+00:00"/>
    <s v="2022-05-31 10:30:31.673000+00:00"/>
    <m/>
    <s v="Bharuch"/>
    <m/>
    <s v="2022-03-20 10:55:01+00:00"/>
    <m/>
    <n v="41"/>
    <m/>
    <m/>
    <m/>
    <m/>
    <m/>
    <m/>
    <m/>
    <m/>
    <m/>
    <m/>
    <m/>
    <s v="Manufacturing"/>
    <m/>
    <m/>
    <m/>
    <m/>
    <m/>
    <m/>
    <m/>
    <m/>
    <m/>
    <m/>
    <m/>
    <m/>
    <m/>
    <m/>
    <s v="user_FkSWcqjfeTqoo0NaiDWgDVeXoui6YtIDYPZVOCd1cwP"/>
    <s v="Kaushlya Bhavsar"/>
    <m/>
    <m/>
    <s v="June"/>
    <s v="Gated Content; Inbound"/>
    <s v="Inbound via website"/>
    <m/>
    <s v="Downloaded the guide: Employee Wellness Handbook"/>
    <m/>
    <m/>
    <m/>
    <s v="2021-12-15 09:54:14.640000+00:00"/>
    <s v="2022-07-13 06:13:05.589000+00:00"/>
    <s v="GPA"/>
  </r>
  <r>
    <s v="Mayur Gadiyar"/>
    <n v="1000000"/>
    <s v="INR"/>
    <n v="0"/>
    <d v="2022-01-08T00:00:00"/>
    <s v="Sales"/>
    <s v="stat_kcR4fZg7TU7jjk1jAVua3qGLRS4J5uFayEjK5j02wtv"/>
    <s v="Unqualified"/>
    <n v="0"/>
    <s v="OpportunityStatusType.Lost"/>
    <s v="cont_JIg2UupYOlsxfyBjJxrTpwrI2bBd1TInzI2sGfqGLUK"/>
    <x v="670"/>
    <s v="EAR - Project 1"/>
    <s v="lead_CFJkJd19u6spE0KujHtVPdhKyaQY28QnJILosSkr3d7"/>
    <s v="Llyods Metal"/>
    <s v="Mayur Gadiyar"/>
    <s v="user_bdUPAGjcS7p6513So3N4g3aWNS5HuBuVJi7bvCPAsLt"/>
    <s v="Mayur Gadiyar"/>
    <s v="2022-05-26 11:51:49.853000+00:00"/>
    <s v="2022-06-01 07:37:20.842000+00:00"/>
    <m/>
    <s v="Mumbai"/>
    <m/>
    <m/>
    <m/>
    <n v="246"/>
    <m/>
    <m/>
    <m/>
    <m/>
    <m/>
    <m/>
    <m/>
    <m/>
    <m/>
    <m/>
    <m/>
    <s v="Retail"/>
    <m/>
    <m/>
    <m/>
    <m/>
    <m/>
    <m/>
    <m/>
    <m/>
    <m/>
    <m/>
    <m/>
    <m/>
    <s v="Arunkumar Dubey"/>
    <m/>
    <m/>
    <m/>
    <m/>
    <m/>
    <s v="August"/>
    <s v="Cold Call"/>
    <m/>
    <m/>
    <m/>
    <m/>
    <m/>
    <m/>
    <s v="2022-05-25 16:35:56.893000+00:00"/>
    <s v="2022-09-06 14:28:21.482000+00:00"/>
    <s v="NON EB"/>
  </r>
  <r>
    <s v="Bhairavi Jog"/>
    <n v="200000"/>
    <s v="INR"/>
    <n v="0"/>
    <d v="2022-01-07T00:00:00"/>
    <s v="Sales"/>
    <s v="stat_kcR4fZg7TU7jjk1jAVua3qGLRS4J5uFayEjK5j02wtv"/>
    <s v="Unqualified"/>
    <n v="0"/>
    <s v="OpportunityStatusType.Lost"/>
    <m/>
    <x v="1"/>
    <s v="Parental"/>
    <s v="lead_c3juvZzHpI17b7mRGJzg6h5urE3tcfRnsf5xohOEdmC"/>
    <s v="Saksoft"/>
    <s v="Bhairavi Jog"/>
    <s v="user_jbppzD9HyqqioXDaUzrIJfkBW97sQdk5kSNPsBKGx0r"/>
    <s v="Pranaav Marathe"/>
    <s v="2022-04-20 11:14:11.452000+00:00"/>
    <s v="2022-05-31 10:38:57.293000+00:00"/>
    <m/>
    <s v="Chennai"/>
    <m/>
    <m/>
    <m/>
    <n v="1000"/>
    <m/>
    <m/>
    <m/>
    <m/>
    <m/>
    <m/>
    <m/>
    <m/>
    <m/>
    <m/>
    <m/>
    <s v="IT Services &amp; IT Consulting"/>
    <m/>
    <m/>
    <m/>
    <m/>
    <m/>
    <m/>
    <m/>
    <m/>
    <m/>
    <m/>
    <m/>
    <m/>
    <s v="Rakesh Nade"/>
    <m/>
    <s v="user_Jujy0sFufO9J3qwY7aNpCCnF6nFZMrfvciNEydEzhaI"/>
    <s v="Shreya Solanki"/>
    <m/>
    <m/>
    <s v="January; July; May"/>
    <s v="Cold Call"/>
    <m/>
    <m/>
    <m/>
    <m/>
    <m/>
    <m/>
    <s v="2022-01-31 05:10:28.325000+00:00"/>
    <s v="2022-10-20 11:35:53.973000+00:00"/>
    <m/>
  </r>
  <r>
    <s v="Prasoon Mishra"/>
    <n v="500000"/>
    <s v="INR"/>
    <n v="0"/>
    <s v="7/20/22"/>
    <s v="Sales"/>
    <s v="stat_1hn9nRJaLbI53NxPuSQgo90kRpbpKsFlwN4oEGNUTdO"/>
    <s v="Lost"/>
    <n v="0"/>
    <s v="OpportunityStatusType.Lost"/>
    <s v="cont_XkEQoYgF4PW0rCAyosmOesNhx4tpt80i0tg6hIT5qQc"/>
    <x v="671"/>
    <s v="GPA"/>
    <s v="lead_Z9Kn9ZeIZTznKu7UY0iR5Db076fibEKLT40Dq5AeTAQ"/>
    <s v="Pay1"/>
    <s v="Trupti Suryavanshi"/>
    <s v="user_P3f70h2AcefBkFTBZpvA9LgDbjTmUIXkqdKqHJ5evwA"/>
    <s v="Manojkumar Tinna"/>
    <s v="2022-05-04 11:07:19.180000+00:00"/>
    <s v="2022-05-31 01:50:20.927000+00:00"/>
    <m/>
    <s v="Mumbai"/>
    <m/>
    <m/>
    <m/>
    <n v="185"/>
    <m/>
    <m/>
    <m/>
    <m/>
    <m/>
    <m/>
    <m/>
    <m/>
    <m/>
    <m/>
    <m/>
    <s v="Retail"/>
    <m/>
    <m/>
    <m/>
    <m/>
    <m/>
    <m/>
    <m/>
    <m/>
    <m/>
    <m/>
    <m/>
    <m/>
    <s v="Deepak Yadav; Rakesh Nade"/>
    <m/>
    <s v="user_L8E6IFhq6UCzKLHa45LUUTZCznDuyDwFrGaEp9DXiUM"/>
    <s v="Trupti Suryavanshi"/>
    <s v="Dr. Anil More"/>
    <m/>
    <s v="May"/>
    <s v="Cold Call"/>
    <s v="Lusha"/>
    <m/>
    <s v="Glengarry"/>
    <m/>
    <m/>
    <m/>
    <s v="2021-12-09 09:17:42.820000+00:00"/>
    <s v="2022-10-10 02:50:50.833000+00:00"/>
    <m/>
  </r>
  <r>
    <s v="Manish Balpande"/>
    <n v="1500000"/>
    <s v="INR"/>
    <n v="0"/>
    <d v="2022-06-07T00:00:00"/>
    <s v="Sales"/>
    <s v="stat_kcR4fZg7TU7jjk1jAVua3qGLRS4J5uFayEjK5j02wtv"/>
    <s v="Unqualified"/>
    <n v="0"/>
    <s v="OpportunityStatusType.Lost"/>
    <s v="cont_0hBqnMswItuRvMtXSJfN7JdvxzZOFh9DqUFsmtRR00Q"/>
    <x v="672"/>
    <m/>
    <s v="lead_QYJyMqAJs2wKuGfwBVaAIibF8GyeWklzEs662L65Yrx"/>
    <s v="My Car Pune Pvt Ltd"/>
    <s v="Sarvesh Pawar"/>
    <s v="user_8jx3L2CDfrbzNnwYUv6Plfha6VxaSGsqcbTXR3sIBZi"/>
    <s v="Manish Balpande"/>
    <s v="2022-04-25 07:44:15.489000+00:00"/>
    <s v="2022-05-30 05:29:58.587000+00:00"/>
    <m/>
    <s v="Pune"/>
    <m/>
    <m/>
    <m/>
    <n v="1000"/>
    <m/>
    <m/>
    <s v="Facebook"/>
    <m/>
    <m/>
    <m/>
    <m/>
    <s v="PAID_SOCIAL"/>
    <m/>
    <m/>
    <m/>
    <s v="Automotive"/>
    <m/>
    <m/>
    <m/>
    <m/>
    <m/>
    <m/>
    <m/>
    <m/>
    <m/>
    <m/>
    <m/>
    <m/>
    <s v="Deepak Yadav"/>
    <m/>
    <s v="user_A8KOTZADnUtEQOLt4nSLAmteNStuGh80js75RYjrXVt"/>
    <s v="Sarvesh Pawar"/>
    <m/>
    <m/>
    <s v="May"/>
    <s v="Gated Content"/>
    <m/>
    <m/>
    <s v="Employee Engagement Handbook"/>
    <m/>
    <m/>
    <m/>
    <s v="2021-08-18 08:30:43.668000+00:00"/>
    <s v="2022-07-10 07:11:25.429000+00:00"/>
    <s v="GMC"/>
  </r>
  <r>
    <s v="Sonal Paithankar"/>
    <n v="5000000"/>
    <s v="INR"/>
    <n v="0"/>
    <d v="2022-01-09T00:00:00"/>
    <s v="Sales"/>
    <s v="stat_kcR4fZg7TU7jjk1jAVua3qGLRS4J5uFayEjK5j02wtv"/>
    <s v="Unqualified"/>
    <n v="0"/>
    <s v="OpportunityStatusType.Lost"/>
    <m/>
    <x v="1"/>
    <s v="Parental Policy"/>
    <s v="lead_mk7lHjQbXCyJl63zqnXly1LfjM67E3wRAOS44yPN9CD"/>
    <s v="Datamatics"/>
    <s v="Aditya Binani"/>
    <s v="user_P3f70h2AcefBkFTBZpvA9LgDbjTmUIXkqdKqHJ5evwA"/>
    <s v="Manojkumar Tinna"/>
    <s v="2022-01-21 12:09:08.450000+00:00"/>
    <s v="2022-05-31 01:19:07.315000+00:00"/>
    <m/>
    <s v="Mumbai"/>
    <m/>
    <m/>
    <m/>
    <n v="8500"/>
    <m/>
    <m/>
    <s v="Facebook"/>
    <m/>
    <m/>
    <m/>
    <m/>
    <s v="PAID_SOCIAL"/>
    <m/>
    <m/>
    <m/>
    <s v="IT Services &amp; IT Consulting; Outsourcing and Offshoring Consulting"/>
    <m/>
    <m/>
    <m/>
    <m/>
    <m/>
    <m/>
    <m/>
    <m/>
    <m/>
    <m/>
    <m/>
    <m/>
    <s v="Amol Gawali"/>
    <m/>
    <s v="user_g5Yw4Z4XnIbmcGhJO80vdtFdd5ElcDlgYO3q8l82ODn"/>
    <s v="Aditya Binani"/>
    <m/>
    <m/>
    <s v="March"/>
    <s v="Cold Call"/>
    <s v="Bhushan referral"/>
    <m/>
    <s v="Employee Engagement Handbook"/>
    <m/>
    <m/>
    <m/>
    <s v="2021-08-05 07:12:36.264000+00:00"/>
    <s v="2022-09-21 04:07:24.829000+00:00"/>
    <m/>
  </r>
  <r>
    <s v="Vikas Gupta"/>
    <n v="100000"/>
    <s v="INR"/>
    <n v="0"/>
    <s v="8/15/22"/>
    <s v="Sales"/>
    <s v="stat_kcR4fZg7TU7jjk1jAVua3qGLRS4J5uFayEjK5j02wtv"/>
    <s v="Unqualified"/>
    <n v="0"/>
    <s v="OpportunityStatusType.Lost"/>
    <s v="cont_YtmkCpNnvhPmWj5LBkLKyISsugx1lafqQz7knJz4nJf"/>
    <x v="673"/>
    <s v="The agent is involved for the last 8 years. The client won't change the same."/>
    <s v="lead_lLrZCokMdldSJA6jHTVKClhav8PlQztub8Hhmom3jiS"/>
    <s v="Axis My India"/>
    <s v="Trupti Suryavanshi"/>
    <s v="user_lccnw70UrYzjPcbxrA5N9qp8LF1vx6aP08yPEdeU06P"/>
    <s v="Vikas Gupta"/>
    <s v="2021-12-31 10:23:44.260000+00:00"/>
    <s v="2022-05-29 11:40:05.436000+00:00"/>
    <m/>
    <s v="Mumbai"/>
    <m/>
    <m/>
    <m/>
    <n v="500"/>
    <m/>
    <m/>
    <m/>
    <m/>
    <m/>
    <m/>
    <m/>
    <m/>
    <m/>
    <m/>
    <m/>
    <s v="Digital Marketing &amp; Advertising; Others"/>
    <m/>
    <m/>
    <m/>
    <m/>
    <m/>
    <m/>
    <m/>
    <m/>
    <m/>
    <m/>
    <m/>
    <m/>
    <s v="Aniket Vahile"/>
    <m/>
    <s v="user_L8E6IFhq6UCzKLHa45LUUTZCznDuyDwFrGaEp9DXiUM"/>
    <s v="Trupti Suryavanshi"/>
    <m/>
    <m/>
    <s v="August"/>
    <s v="Cold Call"/>
    <s v="Naukri.com"/>
    <m/>
    <m/>
    <m/>
    <m/>
    <m/>
    <s v="2021-10-26 11:53:41.264000+00:00"/>
    <s v="2022-10-10 02:53:02.547000+00:00"/>
    <s v="GPA"/>
  </r>
  <r>
    <s v="Vikas Gupta"/>
    <n v="2000000"/>
    <s v="INR"/>
    <n v="0"/>
    <s v="8/15/22"/>
    <s v="Sales"/>
    <s v="stat_kcR4fZg7TU7jjk1jAVua3qGLRS4J5uFayEjK5j02wtv"/>
    <s v="Unqualified"/>
    <n v="0"/>
    <s v="OpportunityStatusType.Lost"/>
    <s v="cont_YtmkCpNnvhPmWj5LBkLKyISsugx1lafqQz7knJz4nJf"/>
    <x v="673"/>
    <s v="The agent is involved for the last 8 years. The client won't change the same."/>
    <s v="lead_lLrZCokMdldSJA6jHTVKClhav8PlQztub8Hhmom3jiS"/>
    <s v="Axis My India"/>
    <s v="Trupti Suryavanshi"/>
    <s v="user_lccnw70UrYzjPcbxrA5N9qp8LF1vx6aP08yPEdeU06P"/>
    <s v="Vikas Gupta"/>
    <s v="2021-12-29 11:09:03.008000+00:00"/>
    <s v="2022-05-29 11:34:19.460000+00:00"/>
    <m/>
    <s v="Mumbai"/>
    <m/>
    <m/>
    <m/>
    <n v="500"/>
    <m/>
    <m/>
    <m/>
    <m/>
    <m/>
    <m/>
    <m/>
    <m/>
    <m/>
    <m/>
    <m/>
    <s v="Digital Marketing &amp; Advertising; Others"/>
    <m/>
    <m/>
    <m/>
    <m/>
    <m/>
    <m/>
    <m/>
    <m/>
    <m/>
    <m/>
    <m/>
    <m/>
    <s v="Aniket Vahile"/>
    <m/>
    <s v="user_L8E6IFhq6UCzKLHa45LUUTZCznDuyDwFrGaEp9DXiUM"/>
    <s v="Trupti Suryavanshi"/>
    <m/>
    <m/>
    <s v="August"/>
    <s v="Cold Call"/>
    <s v="Naukri.com"/>
    <m/>
    <m/>
    <m/>
    <m/>
    <m/>
    <s v="2021-10-26 11:53:41.264000+00:00"/>
    <s v="2022-10-10 02:53:02.547000+00:00"/>
    <s v="GMC"/>
  </r>
  <r>
    <s v="Sameer Iftekhari"/>
    <n v="600000"/>
    <s v="INR"/>
    <n v="0"/>
    <s v="8/31/22"/>
    <s v="Sales"/>
    <s v="stat_1hn9nRJaLbI53NxPuSQgo90kRpbpKsFlwN4oEGNUTdO"/>
    <s v="Lost"/>
    <n v="0"/>
    <s v="OpportunityStatusType.Lost"/>
    <m/>
    <x v="1"/>
    <s v="fresh policy, ref from MIT"/>
    <s v="lead_mQvpVpr6xBCyL7wJy07T9lD9M8WSumJVHhlRv2pZuik"/>
    <s v="Naandi Foundation"/>
    <s v="Prajakta Sahastrabudhe"/>
    <s v="user_sREdxbAJihL2Zbgic7tyQ6Rc4Mny7HnD1RNGhA9DDYh"/>
    <s v="Prajakta Sahastrabudhe"/>
    <s v="2022-02-21 10:17:01.760000+00:00"/>
    <s v="2022-05-27 14:11:27.377000+00:00"/>
    <m/>
    <s v="Hyderabad"/>
    <m/>
    <m/>
    <m/>
    <n v="703"/>
    <m/>
    <m/>
    <m/>
    <m/>
    <m/>
    <m/>
    <m/>
    <m/>
    <m/>
    <m/>
    <m/>
    <s v="Others"/>
    <m/>
    <m/>
    <m/>
    <m/>
    <m/>
    <m/>
    <m/>
    <m/>
    <m/>
    <m/>
    <m/>
    <m/>
    <s v="Deepak Yadav"/>
    <m/>
    <s v="user_IpBH4s1Av5OVFfQQ3nW0qPDDjwLT9uRfx1sVhml8UQA"/>
    <s v="Namrata Aurora"/>
    <s v="Anjali Nishu"/>
    <m/>
    <s v="August"/>
    <s v="Cold Call"/>
    <m/>
    <m/>
    <m/>
    <m/>
    <m/>
    <m/>
    <s v="2022-02-21 10:00:20.394000+00:00"/>
    <s v="2022-10-13 07:41:49.715000+00:00"/>
    <m/>
  </r>
  <r>
    <s v="Omkar Ghate"/>
    <n v="20000"/>
    <s v="INR"/>
    <n v="0"/>
    <s v="7/31/22"/>
    <s v="Sales"/>
    <s v="stat_kcR4fZg7TU7jjk1jAVua3qGLRS4J5uFayEjK5j02wtv"/>
    <s v="Unqualified"/>
    <n v="0"/>
    <s v="OpportunityStatusType.Lost"/>
    <s v="cont_96wgusFrek7HCYiJbI4pkz2nM4JpeCVgoWnL8Xs8VP6"/>
    <x v="674"/>
    <s v="GPA"/>
    <s v="lead_JQydGNJZz2PRqiVFqhj3wOiyaQzEIyfEbx62GVHfJbM"/>
    <s v="Masai School"/>
    <s v="Aishwarya Nyayadhish"/>
    <s v="user_9SBRjyF0n4iWuhUdqRyQkFhl2J4uyNKhFWvvJEvunX8"/>
    <s v="Omkar Ghate"/>
    <s v="2022-05-13 09:15:46.067000+00:00"/>
    <s v="2022-05-27 10:52:18.513000+00:00"/>
    <m/>
    <s v="Bangalore"/>
    <m/>
    <m/>
    <m/>
    <n v="160"/>
    <m/>
    <m/>
    <m/>
    <m/>
    <m/>
    <m/>
    <m/>
    <m/>
    <m/>
    <m/>
    <m/>
    <s v="Education"/>
    <m/>
    <m/>
    <m/>
    <m/>
    <m/>
    <m/>
    <m/>
    <m/>
    <m/>
    <m/>
    <m/>
    <m/>
    <m/>
    <m/>
    <s v="user_6hRQhcoLhZEDUBYaw3vS7rv6T5582sGfXq4jNRqTfUU"/>
    <s v="Aishwarya Nyayadhish"/>
    <m/>
    <m/>
    <m/>
    <s v="Gated Content"/>
    <m/>
    <m/>
    <s v="Employee Engagement Handbook"/>
    <m/>
    <m/>
    <m/>
    <s v="2022-05-11 13:11:05.248000+00:00"/>
    <s v="2022-09-09 12:00:36.786000+00:00"/>
    <m/>
  </r>
  <r>
    <s v="Satyam Tiwari"/>
    <n v="300000"/>
    <s v="INR"/>
    <n v="0"/>
    <s v="7/15/22"/>
    <s v="Sales"/>
    <s v="stat_kcR4fZg7TU7jjk1jAVua3qGLRS4J5uFayEjK5j02wtv"/>
    <s v="Unqualified"/>
    <n v="0"/>
    <s v="OpportunityStatusType.Lost"/>
    <s v="cont_fQcJ0hrGx36o1ZobKx5P5QeXTuiHNnImJoODnaKJ9Li"/>
    <x v="675"/>
    <m/>
    <s v="lead_icuMWkhTZFcOxeCQ2Dqrt3zNRcHTNoXOEJI5CJVe4fd"/>
    <s v="TCM Logistics LLC (Fresh)"/>
    <s v="Prateek Wadhwa"/>
    <s v="user_2YgShwgjLNI4FjAqgE9PtKsdIaGh919JGcFG919fe5B"/>
    <s v="Satyam Tiwari"/>
    <s v="2022-05-02 10:47:00.153000+00:00"/>
    <s v="2022-05-26 12:54:43.623000+00:00"/>
    <m/>
    <s v="Mumbai"/>
    <m/>
    <m/>
    <m/>
    <m/>
    <m/>
    <m/>
    <m/>
    <m/>
    <m/>
    <m/>
    <m/>
    <m/>
    <m/>
    <m/>
    <m/>
    <s v="Transportation &amp; Logistics"/>
    <m/>
    <m/>
    <m/>
    <m/>
    <m/>
    <m/>
    <m/>
    <m/>
    <m/>
    <m/>
    <m/>
    <m/>
    <m/>
    <m/>
    <s v="user_FdWFezbLzkYQcGsBUsjZO25nr2poK2nRbqV47Rs5Kfm"/>
    <s v="Prateek Wadhwa"/>
    <m/>
    <m/>
    <s v="June"/>
    <s v="Gated Content"/>
    <m/>
    <m/>
    <s v="Employee Engagement Handbook"/>
    <m/>
    <m/>
    <m/>
    <s v="2022-05-02 07:32:13.991000+00:00"/>
    <s v="2022-08-27 08:08:16.923000+00:00"/>
    <s v="GMC"/>
  </r>
  <r>
    <s v="Namrata Aurora"/>
    <n v="5000000"/>
    <s v="INR"/>
    <n v="0"/>
    <d v="2022-01-07T00:00:00"/>
    <s v="Sales"/>
    <s v="stat_kcR4fZg7TU7jjk1jAVua3qGLRS4J5uFayEjK5j02wtv"/>
    <s v="Unqualified"/>
    <n v="0"/>
    <s v="OpportunityStatusType.Lost"/>
    <s v="cont_vtn2qibz3Ux7oduKf2VoKa8QRgusI6GPU1Jsb7DELog"/>
    <x v="676"/>
    <s v="1+5 policy thru Aon brokers. 40% co-pay for parents. Policy placed with Iffco Tokio. 1000 members. Renewal in Jul. Have a global mandate. Liked the proposition but being a global mandate, they would have to make this work thru Aon only."/>
    <s v="lead_xCwPWO3SCc1ee4XhcL9XdupBzKqgKMjrubsnKE0J1CO"/>
    <s v="Danone India"/>
    <s v="Nitin Bhavsar"/>
    <s v="user_jbppzD9HyqqioXDaUzrIJfkBW97sQdk5kSNPsBKGx0r"/>
    <s v="Pranaav Marathe"/>
    <s v="2021-11-17 11:58:05.455000+00:00"/>
    <s v="2022-05-26 11:31:51.085000+00:00"/>
    <m/>
    <s v="Mumbai"/>
    <m/>
    <m/>
    <m/>
    <n v="175"/>
    <m/>
    <m/>
    <m/>
    <m/>
    <m/>
    <m/>
    <m/>
    <m/>
    <m/>
    <m/>
    <m/>
    <s v="Food &amp; Beverages"/>
    <m/>
    <m/>
    <m/>
    <m/>
    <m/>
    <m/>
    <m/>
    <m/>
    <m/>
    <m/>
    <m/>
    <m/>
    <m/>
    <m/>
    <s v="user_IpBH4s1Av5OVFfQQ3nW0qPDDjwLT9uRfx1sVhml8UQA"/>
    <s v="Namrata Aurora"/>
    <m/>
    <m/>
    <s v="July"/>
    <s v="Cold Call"/>
    <m/>
    <m/>
    <m/>
    <m/>
    <m/>
    <m/>
    <s v="2021-11-17 11:56:18.440000+00:00"/>
    <s v="2022-08-27 07:10:28.995000+00:00"/>
    <m/>
  </r>
  <r>
    <s v="Moziez Chamadia"/>
    <n v="1300000"/>
    <s v="INR"/>
    <n v="0"/>
    <s v="7/15/22"/>
    <s v="Sales"/>
    <s v="stat_kcR4fZg7TU7jjk1jAVua3qGLRS4J5uFayEjK5j02wtv"/>
    <s v="Unqualified"/>
    <n v="0"/>
    <s v="OpportunityStatusType.Lost"/>
    <s v="cont_3DK2AKkJLdvYUdCBgFTKhK6qQRitYGl0f7MtfnaA7ZT"/>
    <x v="428"/>
    <s v="GTL"/>
    <s v="lead_0fPO5mGQjhItfiiEaOjSa0CiTUW4SwqcfF5HjtHC6Dv"/>
    <s v="The Executive Centre"/>
    <s v="Mayur Gadiyar"/>
    <s v="user_IgNfKH7wuLLjHvexoMm2PXWcnF3zYft0ZbMTyfwKRUg"/>
    <s v="Moziez Chamadia"/>
    <s v="2022-05-05 12:24:29.748000+00:00"/>
    <s v="2022-05-26 05:38:42.033000+00:00"/>
    <m/>
    <s v="Delhi"/>
    <m/>
    <m/>
    <m/>
    <n v="530"/>
    <m/>
    <m/>
    <m/>
    <m/>
    <m/>
    <m/>
    <m/>
    <m/>
    <m/>
    <m/>
    <m/>
    <s v="Professional Services"/>
    <m/>
    <m/>
    <m/>
    <m/>
    <m/>
    <m/>
    <m/>
    <m/>
    <m/>
    <m/>
    <m/>
    <m/>
    <m/>
    <m/>
    <s v="user_cuWn1aL1OYLr4Jn6i7zouGfa4efY8ya7QxeZnqSq8e5"/>
    <s v="Saurabh Yewale"/>
    <m/>
    <m/>
    <s v="July"/>
    <s v="Cold Call"/>
    <m/>
    <s v="Graded 3L to 10L"/>
    <m/>
    <m/>
    <m/>
    <m/>
    <s v="2021-10-26 11:53:41.014000+00:00"/>
    <s v="2022-10-10 10:13:30.796000+00:00"/>
    <s v="GTL"/>
  </r>
  <r>
    <s v="Moziez Chamadia"/>
    <n v="2700000"/>
    <s v="INR"/>
    <n v="0"/>
    <s v="8/31/22"/>
    <s v="Sales"/>
    <s v="stat_kcR4fZg7TU7jjk1jAVua3qGLRS4J5uFayEjK5j02wtv"/>
    <s v="Unqualified"/>
    <n v="0"/>
    <s v="OpportunityStatusType.Lost"/>
    <s v="cont_ClSryq3B8ErxzhGBo7HMrfx94U5zJO9OU8QTDK9ADfk"/>
    <x v="555"/>
    <s v="GTL for below 4.2 lakhs salaried employees"/>
    <s v="lead_9o5IJ1fJLLmnGCy17llx01ts8ELS2VltaodnJLRlUTk"/>
    <s v="AETHER INDUSTRIES LIMITED"/>
    <s v="Shreenath Bhat"/>
    <s v="user_IgNfKH7wuLLjHvexoMm2PXWcnF3zYft0ZbMTyfwKRUg"/>
    <s v="Moziez Chamadia"/>
    <s v="2022-05-19 11:35:17.771000+00:00"/>
    <s v="2022-05-26 05:38:20.845000+00:00"/>
    <m/>
    <s v="Surat"/>
    <m/>
    <m/>
    <m/>
    <n v="138"/>
    <m/>
    <m/>
    <m/>
    <m/>
    <m/>
    <m/>
    <m/>
    <m/>
    <m/>
    <m/>
    <m/>
    <s v="Manufacturing"/>
    <m/>
    <m/>
    <m/>
    <m/>
    <m/>
    <m/>
    <m/>
    <m/>
    <m/>
    <m/>
    <m/>
    <m/>
    <s v="Amol Gawali"/>
    <m/>
    <s v="user_vMd4rmcrSbjykdyL2J7rrYn84SWdcNc5FKligrmItPw"/>
    <s v="Shreenath Bhat"/>
    <m/>
    <m/>
    <s v="July"/>
    <s v="Cold Call"/>
    <m/>
    <m/>
    <m/>
    <m/>
    <m/>
    <m/>
    <s v="2022-04-25 19:08:47.730000+00:00"/>
    <s v="2022-09-08 07:51:59.567000+00:00"/>
    <s v="GTL"/>
  </r>
  <r>
    <s v="Moziez Chamadia"/>
    <n v="200000"/>
    <s v="INR"/>
    <n v="0"/>
    <s v="7/15/22"/>
    <s v="Sales"/>
    <s v="stat_kcR4fZg7TU7jjk1jAVua3qGLRS4J5uFayEjK5j02wtv"/>
    <s v="Unqualified"/>
    <n v="0"/>
    <s v="OpportunityStatusType.Lost"/>
    <s v="cont_3DK2AKkJLdvYUdCBgFTKhK6qQRitYGl0f7MtfnaA7ZT"/>
    <x v="428"/>
    <s v="GPA"/>
    <s v="lead_0fPO5mGQjhItfiiEaOjSa0CiTUW4SwqcfF5HjtHC6Dv"/>
    <s v="The Executive Centre"/>
    <s v="Mayur Gadiyar"/>
    <s v="user_IgNfKH7wuLLjHvexoMm2PXWcnF3zYft0ZbMTyfwKRUg"/>
    <s v="Moziez Chamadia"/>
    <s v="2022-05-05 12:25:01.245000+00:00"/>
    <s v="2022-05-26 05:38:51.209000+00:00"/>
    <m/>
    <s v="Delhi"/>
    <m/>
    <m/>
    <m/>
    <n v="530"/>
    <m/>
    <m/>
    <m/>
    <m/>
    <m/>
    <m/>
    <m/>
    <m/>
    <m/>
    <m/>
    <m/>
    <s v="Professional Services"/>
    <m/>
    <m/>
    <m/>
    <m/>
    <m/>
    <m/>
    <m/>
    <m/>
    <m/>
    <m/>
    <m/>
    <m/>
    <m/>
    <m/>
    <s v="user_cuWn1aL1OYLr4Jn6i7zouGfa4efY8ya7QxeZnqSq8e5"/>
    <s v="Saurabh Yewale"/>
    <m/>
    <m/>
    <s v="July"/>
    <s v="Cold Call"/>
    <m/>
    <s v="Graded 3L to 10L"/>
    <m/>
    <m/>
    <m/>
    <m/>
    <s v="2021-10-26 11:53:41.014000+00:00"/>
    <s v="2022-10-10 10:13:30.796000+00:00"/>
    <s v="GPA"/>
  </r>
  <r>
    <s v="Moziez Chamadia"/>
    <n v="750000"/>
    <s v="INR"/>
    <n v="0"/>
    <d v="2022-01-07T00:00:00"/>
    <s v="Sales"/>
    <s v="stat_kcR4fZg7TU7jjk1jAVua3qGLRS4J5uFayEjK5j02wtv"/>
    <s v="Unqualified"/>
    <n v="0"/>
    <s v="OpportunityStatusType.Lost"/>
    <s v="cont_yAGyICYeWhyCF71KC5iW8dJ5Q922pjhxYg9YxQdUGya"/>
    <x v="677"/>
    <s v="D&amp;O"/>
    <s v="lead_EPFFVjukJBsrd7tP1QytKXjCIrBXN9dN5Exr9CFXhqe"/>
    <s v="C2L BIZ SOLUTIONS PVT LTD"/>
    <s v="Mayur Gadiyar"/>
    <s v="user_IgNfKH7wuLLjHvexoMm2PXWcnF3zYft0ZbMTyfwKRUg"/>
    <s v="Moziez Chamadia"/>
    <s v="2022-05-24 11:56:24.779000+00:00"/>
    <s v="2022-05-26 05:35:04.138000+00:00"/>
    <m/>
    <s v="Mumbai"/>
    <m/>
    <m/>
    <m/>
    <n v="271"/>
    <m/>
    <m/>
    <m/>
    <m/>
    <m/>
    <m/>
    <m/>
    <m/>
    <m/>
    <m/>
    <m/>
    <s v="IT Services &amp; IT Consulting"/>
    <m/>
    <m/>
    <m/>
    <m/>
    <m/>
    <m/>
    <m/>
    <m/>
    <m/>
    <m/>
    <m/>
    <m/>
    <s v="Aniket Vahile"/>
    <m/>
    <s v="user_bdUPAGjcS7p6513So3N4g3aWNS5HuBuVJi7bvCPAsLt"/>
    <s v="Mayur Gadiyar"/>
    <m/>
    <m/>
    <s v="June"/>
    <s v="Cold Call"/>
    <s v="Lusha"/>
    <m/>
    <s v="Mayur Leads"/>
    <m/>
    <m/>
    <m/>
    <s v="2022-03-04 07:24:58.526000+00:00"/>
    <s v="2022-09-28 06:43:23.697000+00:00"/>
    <s v="NON EB"/>
  </r>
  <r>
    <s v="Moziez Chamadia"/>
    <n v="2000000"/>
    <s v="INR"/>
    <n v="0"/>
    <s v="7/31/22"/>
    <s v="Sales"/>
    <s v="stat_kcR4fZg7TU7jjk1jAVua3qGLRS4J5uFayEjK5j02wtv"/>
    <s v="Unqualified"/>
    <n v="0"/>
    <s v="OpportunityStatusType.Lost"/>
    <s v="cont_ClSryq3B8ErxzhGBo7HMrfx94U5zJO9OU8QTDK9ADfk"/>
    <x v="555"/>
    <s v="GMC - 600 lives, 160 employees"/>
    <s v="lead_9o5IJ1fJLLmnGCy17llx01ts8ELS2VltaodnJLRlUTk"/>
    <s v="AETHER INDUSTRIES LIMITED"/>
    <s v="Shreenath Bhat"/>
    <s v="user_IgNfKH7wuLLjHvexoMm2PXWcnF3zYft0ZbMTyfwKRUg"/>
    <s v="Moziez Chamadia"/>
    <s v="2022-05-17 09:43:37.316000+00:00"/>
    <s v="2022-05-26 05:06:38.624000+00:00"/>
    <m/>
    <s v="Surat"/>
    <m/>
    <m/>
    <m/>
    <n v="138"/>
    <m/>
    <m/>
    <m/>
    <m/>
    <m/>
    <m/>
    <m/>
    <m/>
    <m/>
    <m/>
    <m/>
    <s v="Manufacturing"/>
    <m/>
    <m/>
    <m/>
    <m/>
    <m/>
    <m/>
    <m/>
    <m/>
    <m/>
    <m/>
    <m/>
    <m/>
    <s v="Amol Gawali"/>
    <m/>
    <s v="user_vMd4rmcrSbjykdyL2J7rrYn84SWdcNc5FKligrmItPw"/>
    <s v="Shreenath Bhat"/>
    <m/>
    <m/>
    <s v="July"/>
    <s v="Cold Call"/>
    <m/>
    <m/>
    <m/>
    <m/>
    <m/>
    <m/>
    <s v="2022-04-25 19:08:47.730000+00:00"/>
    <s v="2022-09-08 07:51:59.567000+00:00"/>
    <s v="GMC"/>
  </r>
  <r>
    <s v="Moziez Chamadia"/>
    <n v="350000"/>
    <s v="INR"/>
    <n v="0"/>
    <d v="2022-01-07T00:00:00"/>
    <s v="Sales"/>
    <s v="stat_kcR4fZg7TU7jjk1jAVua3qGLRS4J5uFayEjK5j02wtv"/>
    <s v="Unqualified"/>
    <n v="0"/>
    <s v="OpportunityStatusType.Lost"/>
    <s v="cont_yAGyICYeWhyCF71KC5iW8dJ5Q922pjhxYg9YxQdUGya"/>
    <x v="677"/>
    <s v="PI"/>
    <s v="lead_EPFFVjukJBsrd7tP1QytKXjCIrBXN9dN5Exr9CFXhqe"/>
    <s v="C2L BIZ SOLUTIONS PVT LTD"/>
    <s v="Mayur Gadiyar"/>
    <s v="user_IgNfKH7wuLLjHvexoMm2PXWcnF3zYft0ZbMTyfwKRUg"/>
    <s v="Moziez Chamadia"/>
    <s v="2022-05-24 11:55:28.521000+00:00"/>
    <s v="2022-05-26 05:34:54.294000+00:00"/>
    <m/>
    <s v="Mumbai"/>
    <m/>
    <m/>
    <m/>
    <n v="271"/>
    <m/>
    <m/>
    <m/>
    <m/>
    <m/>
    <m/>
    <m/>
    <m/>
    <m/>
    <m/>
    <m/>
    <s v="IT Services &amp; IT Consulting"/>
    <m/>
    <m/>
    <m/>
    <m/>
    <m/>
    <m/>
    <m/>
    <m/>
    <m/>
    <m/>
    <m/>
    <m/>
    <s v="Aniket Vahile"/>
    <m/>
    <s v="user_bdUPAGjcS7p6513So3N4g3aWNS5HuBuVJi7bvCPAsLt"/>
    <s v="Mayur Gadiyar"/>
    <m/>
    <m/>
    <s v="June"/>
    <s v="Cold Call"/>
    <s v="Lusha"/>
    <m/>
    <s v="Mayur Leads"/>
    <m/>
    <m/>
    <m/>
    <s v="2022-03-04 07:24:58.526000+00:00"/>
    <s v="2022-09-28 06:43:23.697000+00:00"/>
    <s v="NON EB"/>
  </r>
  <r>
    <s v="Prajakta Sahastrabudhe"/>
    <n v="30000000"/>
    <s v="INR"/>
    <n v="0"/>
    <d v="2022-03-07T00:00:00"/>
    <s v="Sales"/>
    <s v="stat_1hn9nRJaLbI53NxPuSQgo90kRpbpKsFlwN4oEGNUTdO"/>
    <s v="Lost"/>
    <n v="0"/>
    <s v="OpportunityStatusType.Lost"/>
    <m/>
    <x v="1"/>
    <m/>
    <s v="lead_sr0n2dHn6PmQO0bGBeoBKcgqiDcg1cGk5YIysJH9Exf"/>
    <s v="T-systems"/>
    <s v="Prajakta Sahastrabudhe"/>
    <s v="user_sREdxbAJihL2Zbgic7tyQ6Rc4Mny7HnD1RNGhA9DDYh"/>
    <s v="Prajakta Sahastrabudhe"/>
    <s v="2022-04-18 06:21:16.647000+00:00"/>
    <s v="2022-05-25 07:11:15.530000+00:00"/>
    <m/>
    <s v="Pune"/>
    <m/>
    <s v="2020-08-20 09:04:45+00:00"/>
    <m/>
    <n v="2000"/>
    <m/>
    <m/>
    <m/>
    <m/>
    <m/>
    <m/>
    <m/>
    <m/>
    <m/>
    <m/>
    <m/>
    <s v="IT Services &amp; IT Consulting"/>
    <m/>
    <m/>
    <m/>
    <m/>
    <m/>
    <m/>
    <m/>
    <m/>
    <m/>
    <m/>
    <m/>
    <m/>
    <s v="Nilesh Dhanani; Sakshi Soni"/>
    <m/>
    <s v="user_sREdxbAJihL2Zbgic7tyQ6Rc4Mny7HnD1RNGhA9DDYh"/>
    <s v="Prajakta Sahastrabudhe"/>
    <m/>
    <m/>
    <s v="July"/>
    <s v="Cold Call"/>
    <s v="Lusha"/>
    <m/>
    <m/>
    <m/>
    <m/>
    <m/>
    <s v="2020-12-06 09:46:46.727000+00:00"/>
    <s v="2022-10-20 10:17:39.596000+00:00"/>
    <m/>
  </r>
  <r>
    <s v="siddharth tongay"/>
    <n v="1650000"/>
    <s v="INR"/>
    <n v="0"/>
    <d v="2022-01-07T00:00:00"/>
    <s v="Sales"/>
    <s v="stat_kcR4fZg7TU7jjk1jAVua3qGLRS4J5uFayEjK5j02wtv"/>
    <s v="Unqualified"/>
    <n v="0"/>
    <s v="OpportunityStatusType.Lost"/>
    <m/>
    <x v="1"/>
    <s v="Does not seem keen on actively underatnsding loop benefits rushed through the call and disconnected"/>
    <s v="lead_ScBmKN16fdYlJT2awgJRvrINzKh88ddYtqnQbuVUqap"/>
    <s v="Hector Beverages"/>
    <s v="Namrata Aurora"/>
    <s v="user_hNAUXSINlo7GUxmDXzerfGAZIUUHKfva47TB2ckZABz"/>
    <s v="siddharth tongay"/>
    <s v="2022-05-17 13:04:12.076000+00:00"/>
    <s v="2022-05-25 04:41:15.982000+00:00"/>
    <m/>
    <s v="Bangalore"/>
    <m/>
    <m/>
    <m/>
    <n v="650"/>
    <m/>
    <m/>
    <m/>
    <m/>
    <m/>
    <m/>
    <m/>
    <m/>
    <m/>
    <m/>
    <m/>
    <s v="Food &amp; Beverages"/>
    <m/>
    <m/>
    <m/>
    <m/>
    <m/>
    <m/>
    <m/>
    <m/>
    <m/>
    <m/>
    <m/>
    <m/>
    <s v="Mrunmay Jalgaonkar"/>
    <m/>
    <s v="user_IpBH4s1Av5OVFfQQ3nW0qPDDjwLT9uRfx1sVhml8UQA"/>
    <s v="Namrata Aurora"/>
    <m/>
    <m/>
    <s v="August; September"/>
    <s v="Gated Content"/>
    <s v="Naukri.com"/>
    <m/>
    <s v="Employee Engagement Handbook"/>
    <m/>
    <m/>
    <m/>
    <s v="2022-04-03 18:11:10.818000+00:00"/>
    <s v="2022-10-10 02:49:32.263000+00:00"/>
    <s v="GMC"/>
  </r>
  <r>
    <s v="siddharth tongay"/>
    <n v="165000"/>
    <s v="INR"/>
    <n v="0"/>
    <d v="2022-01-08T00:00:00"/>
    <s v="Sales"/>
    <s v="stat_kcR4fZg7TU7jjk1jAVua3qGLRS4J5uFayEjK5j02wtv"/>
    <s v="Unqualified"/>
    <n v="0"/>
    <s v="OpportunityStatusType.Lost"/>
    <m/>
    <x v="1"/>
    <s v="Demo Taken by Tongay"/>
    <s v="lead_ScBmKN16fdYlJT2awgJRvrINzKh88ddYtqnQbuVUqap"/>
    <s v="Hector Beverages"/>
    <s v="Namrata Aurora"/>
    <s v="user_hNAUXSINlo7GUxmDXzerfGAZIUUHKfva47TB2ckZABz"/>
    <s v="siddharth tongay"/>
    <s v="2022-05-17 13:04:46.181000+00:00"/>
    <s v="2022-05-25 04:41:26.946000+00:00"/>
    <m/>
    <s v="Bangalore"/>
    <m/>
    <m/>
    <m/>
    <n v="650"/>
    <m/>
    <m/>
    <m/>
    <m/>
    <m/>
    <m/>
    <m/>
    <m/>
    <m/>
    <m/>
    <m/>
    <s v="Food &amp; Beverages"/>
    <m/>
    <m/>
    <m/>
    <m/>
    <m/>
    <m/>
    <m/>
    <m/>
    <m/>
    <m/>
    <m/>
    <m/>
    <s v="Mrunmay Jalgaonkar"/>
    <m/>
    <s v="user_IpBH4s1Av5OVFfQQ3nW0qPDDjwLT9uRfx1sVhml8UQA"/>
    <s v="Namrata Aurora"/>
    <m/>
    <m/>
    <s v="August; September"/>
    <s v="Gated Content"/>
    <s v="Naukri.com"/>
    <m/>
    <s v="Employee Engagement Handbook"/>
    <m/>
    <m/>
    <m/>
    <s v="2022-04-03 18:11:10.818000+00:00"/>
    <s v="2022-10-10 02:49:32.263000+00:00"/>
    <s v="GPA"/>
  </r>
  <r>
    <s v="Vikas Gupta"/>
    <n v="1000000"/>
    <s v="INR"/>
    <n v="0"/>
    <d v="2022-01-07T00:00:00"/>
    <s v="Sales"/>
    <s v="stat_kcR4fZg7TU7jjk1jAVua3qGLRS4J5uFayEjK5j02wtv"/>
    <s v="Unqualified"/>
    <n v="0"/>
    <s v="OpportunityStatusType.Lost"/>
    <s v="cont_cbdUofA3Gw7KnUzaWan14Jdkj4vukQPM4EmokCfSZCl"/>
    <x v="678"/>
    <s v="The client is based out of Delhi and needs a physical presence."/>
    <s v="lead_0nwqZabyODnU097XXeGNDKQWJ3rRPqKLG7j7rO0EkTZ"/>
    <s v="Meyer India"/>
    <s v="Aishwarya Kumthekar"/>
    <s v="user_lccnw70UrYzjPcbxrA5N9qp8LF1vx6aP08yPEdeU06P"/>
    <s v="Vikas Gupta"/>
    <s v="2021-12-03 12:44:22.697000+00:00"/>
    <s v="2022-05-24 14:29:29.418000+00:00"/>
    <m/>
    <s v="Delhi"/>
    <m/>
    <m/>
    <m/>
    <n v="100"/>
    <m/>
    <m/>
    <m/>
    <m/>
    <m/>
    <m/>
    <m/>
    <m/>
    <m/>
    <m/>
    <m/>
    <s v="Manufacturing"/>
    <m/>
    <m/>
    <m/>
    <m/>
    <m/>
    <m/>
    <m/>
    <m/>
    <m/>
    <m/>
    <m/>
    <m/>
    <s v="Deepak Yadav"/>
    <m/>
    <s v="user_ocHSJH83OJnHCvKyMbjx8WOOK8PMgAUGIj1qK0q0dMV"/>
    <s v="Nikhil Ahuja"/>
    <m/>
    <m/>
    <s v="August"/>
    <s v="Gated Content"/>
    <m/>
    <m/>
    <s v="Downloaded the guide: Designing employee healthcare plan"/>
    <m/>
    <m/>
    <m/>
    <s v="2021-12-02 07:09:04.274000+00:00"/>
    <s v="2022-07-19 10:36:31.313000+00:00"/>
    <s v="GMC; GPA"/>
  </r>
  <r>
    <s v="Moziez Chamadia"/>
    <n v="2500000"/>
    <s v="INR"/>
    <n v="0"/>
    <d v="2022-01-07T00:00:00"/>
    <s v="Sales"/>
    <s v="stat_kcR4fZg7TU7jjk1jAVua3qGLRS4J5uFayEjK5j02wtv"/>
    <s v="Unqualified"/>
    <n v="0"/>
    <s v="OpportunityStatusType.Lost"/>
    <m/>
    <x v="1"/>
    <s v="GTL"/>
    <s v="lead_CUMBoKXilABlMDkvD1q8nc7X6824JRbu3ewVTNjOyPv"/>
    <s v="Crompton"/>
    <s v="Mayur Gadiyar"/>
    <s v="user_IgNfKH7wuLLjHvexoMm2PXWcnF3zYft0ZbMTyfwKRUg"/>
    <s v="Moziez Chamadia"/>
    <s v="2022-05-09 10:01:17.873000+00:00"/>
    <s v="2022-05-24 10:29:04.272000+00:00"/>
    <m/>
    <s v="Mumbai"/>
    <m/>
    <m/>
    <m/>
    <n v="1904"/>
    <m/>
    <m/>
    <m/>
    <m/>
    <m/>
    <m/>
    <m/>
    <s v="PAID_SOCIAL"/>
    <m/>
    <m/>
    <m/>
    <s v="Manufacturing"/>
    <m/>
    <m/>
    <m/>
    <m/>
    <m/>
    <m/>
    <m/>
    <m/>
    <m/>
    <m/>
    <m/>
    <m/>
    <s v="Rakesh Nade"/>
    <m/>
    <s v="user_bdUPAGjcS7p6513So3N4g3aWNS5HuBuVJi7bvCPAsLt"/>
    <s v="Mayur Gadiyar"/>
    <m/>
    <m/>
    <s v="July; May"/>
    <s v="Gated Content"/>
    <s v="Lusha"/>
    <m/>
    <s v="Employee Engagement Handbook"/>
    <m/>
    <m/>
    <m/>
    <s v="2021-10-26 11:52:55.375000+00:00"/>
    <s v="2022-10-05 00:18:02.646000+00:00"/>
    <s v="GTL"/>
  </r>
  <r>
    <s v="Moziez Chamadia"/>
    <n v="500000"/>
    <s v="INR"/>
    <n v="0"/>
    <d v="2022-01-07T00:00:00"/>
    <s v="Sales"/>
    <s v="stat_kcR4fZg7TU7jjk1jAVua3qGLRS4J5uFayEjK5j02wtv"/>
    <s v="Unqualified"/>
    <n v="0"/>
    <s v="OpportunityStatusType.Lost"/>
    <m/>
    <x v="1"/>
    <s v="GPA"/>
    <s v="lead_CUMBoKXilABlMDkvD1q8nc7X6824JRbu3ewVTNjOyPv"/>
    <s v="Crompton"/>
    <s v="Mayur Gadiyar"/>
    <s v="user_IgNfKH7wuLLjHvexoMm2PXWcnF3zYft0ZbMTyfwKRUg"/>
    <s v="Moziez Chamadia"/>
    <s v="2022-05-09 10:03:35.872000+00:00"/>
    <s v="2022-05-24 10:29:31.289000+00:00"/>
    <m/>
    <s v="Mumbai"/>
    <m/>
    <m/>
    <m/>
    <n v="1904"/>
    <m/>
    <m/>
    <m/>
    <m/>
    <m/>
    <m/>
    <m/>
    <s v="PAID_SOCIAL"/>
    <m/>
    <m/>
    <m/>
    <s v="Manufacturing"/>
    <m/>
    <m/>
    <m/>
    <m/>
    <m/>
    <m/>
    <m/>
    <m/>
    <m/>
    <m/>
    <m/>
    <m/>
    <s v="Rakesh Nade"/>
    <m/>
    <s v="user_bdUPAGjcS7p6513So3N4g3aWNS5HuBuVJi7bvCPAsLt"/>
    <s v="Mayur Gadiyar"/>
    <m/>
    <m/>
    <s v="July; May"/>
    <s v="Gated Content"/>
    <s v="Lusha"/>
    <m/>
    <s v="Employee Engagement Handbook"/>
    <m/>
    <m/>
    <m/>
    <s v="2021-10-26 11:52:55.375000+00:00"/>
    <s v="2022-10-05 00:18:02.646000+00:00"/>
    <s v="GPA"/>
  </r>
  <r>
    <s v="Mayur Gadiyar"/>
    <n v="1500000"/>
    <s v="INR"/>
    <n v="0"/>
    <d v="2022-05-07T00:00:00"/>
    <s v="Sales"/>
    <s v="stat_kcR4fZg7TU7jjk1jAVua3qGLRS4J5uFayEjK5j02wtv"/>
    <s v="Unqualified"/>
    <n v="0"/>
    <s v="OpportunityStatusType.Lost"/>
    <m/>
    <x v="1"/>
    <s v="GTL"/>
    <s v="lead_m7ewr6Z0wVPfCrnFPEVeki02QsSxhchqOBxGmgKQpHi"/>
    <s v="Anlage Infotech"/>
    <s v="Mayur Gadiyar"/>
    <s v="user_bdUPAGjcS7p6513So3N4g3aWNS5HuBuVJi7bvCPAsLt"/>
    <s v="Mayur Gadiyar"/>
    <s v="2022-05-11 12:32:30.035000+00:00"/>
    <s v="2022-05-24 08:09:35.922000+00:00"/>
    <m/>
    <s v="Mumbai"/>
    <m/>
    <m/>
    <m/>
    <n v="105"/>
    <m/>
    <m/>
    <m/>
    <m/>
    <m/>
    <m/>
    <m/>
    <m/>
    <m/>
    <m/>
    <m/>
    <s v="IT Services &amp; IT Consulting"/>
    <m/>
    <m/>
    <m/>
    <m/>
    <m/>
    <m/>
    <m/>
    <m/>
    <m/>
    <m/>
    <m/>
    <m/>
    <m/>
    <m/>
    <s v="user_bdUPAGjcS7p6513So3N4g3aWNS5HuBuVJi7bvCPAsLt"/>
    <s v="Mayur Gadiyar"/>
    <m/>
    <m/>
    <s v="June"/>
    <s v="Gated Content"/>
    <m/>
    <m/>
    <s v="Employee Engagement Handbook"/>
    <m/>
    <m/>
    <m/>
    <s v="2022-04-03 22:52:04.091000+00:00"/>
    <s v="2022-07-22 09:41:04.942000+00:00"/>
    <s v="GTL"/>
  </r>
  <r>
    <s v="Bhairavi Jog"/>
    <n v="50000"/>
    <s v="INR"/>
    <n v="0"/>
    <d v="2022-01-07T00:00:00"/>
    <s v="Sales"/>
    <s v="stat_kcR4fZg7TU7jjk1jAVua3qGLRS4J5uFayEjK5j02wtv"/>
    <s v="Unqualified"/>
    <n v="0"/>
    <s v="OpportunityStatusType.Lost"/>
    <m/>
    <x v="1"/>
    <s v="GPA (Renewal)-client went cold"/>
    <s v="lead_hQa6voqaBHGThyzmIcDMsuefgqVNIIr7WMNiQRJLwyw"/>
    <s v="Matrix Comsec"/>
    <s v="Bhairavi Jog"/>
    <s v="user_228eUmsdKIb9OItgmiDq1zD4aPZ1eqiapbaLAGeBf8g"/>
    <s v="Bhairavi Jog"/>
    <s v="2022-04-20 06:57:44.441000+00:00"/>
    <s v="2022-05-23 09:59:16.859000+00:00"/>
    <m/>
    <s v="Vadodara"/>
    <m/>
    <m/>
    <m/>
    <n v="700"/>
    <m/>
    <m/>
    <m/>
    <m/>
    <m/>
    <m/>
    <m/>
    <m/>
    <m/>
    <m/>
    <m/>
    <s v="Others"/>
    <m/>
    <m/>
    <m/>
    <m/>
    <m/>
    <m/>
    <m/>
    <m/>
    <m/>
    <m/>
    <m/>
    <m/>
    <s v="Yogesh Paigude"/>
    <m/>
    <s v="user_228eUmsdKIb9OItgmiDq1zD4aPZ1eqiapbaLAGeBf8g"/>
    <s v="Bhairavi Jog"/>
    <m/>
    <m/>
    <s v="July; May"/>
    <s v="Cold Call"/>
    <s v="Linkedin"/>
    <m/>
    <m/>
    <m/>
    <m/>
    <m/>
    <s v="2022-01-10 13:09:20.079000+00:00"/>
    <s v="2022-07-10 07:14:59.824000+00:00"/>
    <s v="GPA"/>
  </r>
  <r>
    <s v="Mayur Gadiyar"/>
    <n v="50000"/>
    <s v="INR"/>
    <n v="0"/>
    <d v="2022-01-07T00:00:00"/>
    <s v="Sales"/>
    <s v="stat_kcR4fZg7TU7jjk1jAVua3qGLRS4J5uFayEjK5j02wtv"/>
    <s v="Unqualified"/>
    <n v="0"/>
    <s v="OpportunityStatusType.Lost"/>
    <s v="cont_fEbIBiMNdJqKfXJcmOn1tiib5igOm3UO1ySoEWmDRd4"/>
    <x v="679"/>
    <s v="GPA"/>
    <s v="lead_fsWLcasOTlNljqNvuf67DlrqT3BsV6J0uwmJAoTvBoU"/>
    <s v="Head Hunters (Fresh)"/>
    <s v="Mayur Gadiyar"/>
    <s v="user_bdUPAGjcS7p6513So3N4g3aWNS5HuBuVJi7bvCPAsLt"/>
    <s v="Mayur Gadiyar"/>
    <s v="2022-05-10 04:54:08.442000+00:00"/>
    <s v="2022-05-24 08:07:12.128000+00:00"/>
    <m/>
    <s v="Mumbai"/>
    <m/>
    <m/>
    <m/>
    <n v="222"/>
    <m/>
    <m/>
    <m/>
    <m/>
    <m/>
    <m/>
    <m/>
    <m/>
    <m/>
    <m/>
    <m/>
    <s v="Others"/>
    <m/>
    <m/>
    <m/>
    <m/>
    <m/>
    <m/>
    <m/>
    <m/>
    <m/>
    <m/>
    <m/>
    <m/>
    <s v="Mrunmay Jalgaonkar"/>
    <m/>
    <s v="user_2jRs4eIjwv8MozxYA1DE9MMy0FWf2gMgweg2LiJNu64"/>
    <s v="Gauri Munge"/>
    <m/>
    <m/>
    <s v="November"/>
    <s v="Cold Call"/>
    <m/>
    <m/>
    <m/>
    <m/>
    <m/>
    <m/>
    <s v="2022-05-09 13:08:04.135000+00:00"/>
    <s v="2022-09-30 10:11:42.413000+00:00"/>
    <s v="GPA"/>
  </r>
  <r>
    <s v="Ssoumen Majumddar"/>
    <n v="180000000"/>
    <s v="INR"/>
    <n v="0"/>
    <s v="7/18/22"/>
    <s v="Sales"/>
    <s v="stat_kcR4fZg7TU7jjk1jAVua3qGLRS4J5uFayEjK5j02wtv"/>
    <s v="Unqualified"/>
    <n v="0"/>
    <s v="OpportunityStatusType.Lost"/>
    <s v="cont_1yX3YRiZo1hEj7BO3YUcL1Oy2nXjyyo6K7dxzjU8PIs"/>
    <x v="680"/>
    <s v="GMC ren"/>
    <s v="lead_AGPSPPiqMXFGi088oww8iHjYd00nc3N2yDA6Ip7gZoE"/>
    <s v="Birlasoft"/>
    <s v="Gauri Jori"/>
    <s v="user_mCXZ79SWFi0mqEioJ5YfadBpb9aAlIJhFSOlI29CdHE"/>
    <s v="Ssoumen Majumddar"/>
    <s v="2022-05-17 11:36:24.062000+00:00"/>
    <s v="2022-05-22 06:17:34.811000+00:00"/>
    <m/>
    <s v="Pune"/>
    <m/>
    <s v="2020-08-14 08:05:16+00:00"/>
    <m/>
    <n v="10000"/>
    <m/>
    <m/>
    <s v="Facebook"/>
    <m/>
    <m/>
    <m/>
    <m/>
    <s v="PAID_SOCIAL"/>
    <m/>
    <m/>
    <m/>
    <s v="IT Services &amp; IT Consulting; Others"/>
    <m/>
    <m/>
    <m/>
    <m/>
    <m/>
    <m/>
    <m/>
    <m/>
    <m/>
    <m/>
    <m/>
    <m/>
    <s v="Mrunmay Jalgaonkar"/>
    <m/>
    <s v="user_5YHA1ZU4iP896lD1YJehdJcMx7ZEgWCpulT4T2c3pJ3"/>
    <s v="Gauri Jori"/>
    <m/>
    <m/>
    <s v="April; July; June; September"/>
    <s v="Cold Call; Gated Content"/>
    <s v="Naukri.com"/>
    <m/>
    <s v="AM Opps - Sachin"/>
    <m/>
    <m/>
    <m/>
    <s v="2020-12-06 09:46:43.330000+00:00"/>
    <s v="2022-10-17 05:25:38.082000+00:00"/>
    <m/>
  </r>
  <r>
    <s v="Satyam Tiwari"/>
    <n v="10000"/>
    <s v="INR"/>
    <n v="0"/>
    <s v="7/31/22"/>
    <s v="Sales"/>
    <s v="stat_kcR4fZg7TU7jjk1jAVua3qGLRS4J5uFayEjK5j02wtv"/>
    <s v="Unqualified"/>
    <n v="0"/>
    <s v="OpportunityStatusType.Lost"/>
    <m/>
    <x v="1"/>
    <m/>
    <s v="lead_DirRv7t8NpGWGNcCh9aX4IIKSxpHIUuqF4vjf1PEXmI"/>
    <s v="Graand prix Elevators"/>
    <s v="Satyam Tiwari"/>
    <s v="user_2YgShwgjLNI4FjAqgE9PtKsdIaGh919JGcFG919fe5B"/>
    <s v="Satyam Tiwari"/>
    <s v="2022-02-04 09:23:38.039000+00:00"/>
    <s v="2022-05-19 12:04:54.284000+00:00"/>
    <m/>
    <s v="Mumbai"/>
    <m/>
    <m/>
    <m/>
    <n v="15"/>
    <m/>
    <m/>
    <m/>
    <m/>
    <m/>
    <m/>
    <m/>
    <m/>
    <m/>
    <m/>
    <m/>
    <s v="Retail"/>
    <m/>
    <m/>
    <m/>
    <m/>
    <m/>
    <m/>
    <m/>
    <m/>
    <m/>
    <m/>
    <m/>
    <m/>
    <s v="Jitin Gopi"/>
    <m/>
    <s v="user_2YgShwgjLNI4FjAqgE9PtKsdIaGh919JGcFG919fe5B"/>
    <s v="Satyam Tiwari"/>
    <m/>
    <m/>
    <m/>
    <s v="Cold Call"/>
    <m/>
    <m/>
    <m/>
    <m/>
    <m/>
    <m/>
    <s v="2022-02-04 09:20:06.321000+00:00"/>
    <s v="2022-09-21 05:20:58.002000+00:00"/>
    <s v="GPA"/>
  </r>
  <r>
    <s v="Ssoumen Majumddar"/>
    <n v="1000000"/>
    <s v="INR"/>
    <n v="0"/>
    <d v="2022-01-07T00:00:00"/>
    <s v="Sales"/>
    <s v="stat_1hn9nRJaLbI53NxPuSQgo90kRpbpKsFlwN4oEGNUTdO"/>
    <s v="Lost"/>
    <n v="0"/>
    <s v="OpportunityStatusType.Lost"/>
    <s v="cont_5gLcGRNQ2K7r6kfkUaz0XQPWwbnPxZ5X9RqLI9IStkg"/>
    <x v="681"/>
    <s v="Client reluctant to provide data"/>
    <s v="lead_bklkZYYfloyAYXkNvswG8yxxo1UbDOr06SXGRIszvyj"/>
    <s v="Kakatiya Cement Sugar &amp; Industries"/>
    <s v="Trupti Suryavanshi"/>
    <s v="user_mCXZ79SWFi0mqEioJ5YfadBpb9aAlIJhFSOlI29CdHE"/>
    <s v="Ssoumen Majumddar"/>
    <s v="2021-11-29 10:43:43.681000+00:00"/>
    <s v="2022-05-22 06:18:54.817000+00:00"/>
    <m/>
    <m/>
    <m/>
    <m/>
    <m/>
    <n v="250"/>
    <m/>
    <m/>
    <m/>
    <m/>
    <m/>
    <m/>
    <m/>
    <m/>
    <m/>
    <m/>
    <m/>
    <m/>
    <m/>
    <m/>
    <m/>
    <m/>
    <m/>
    <m/>
    <m/>
    <m/>
    <m/>
    <m/>
    <m/>
    <m/>
    <m/>
    <m/>
    <s v="user_L8E6IFhq6UCzKLHa45LUUTZCznDuyDwFrGaEp9DXiUM"/>
    <s v="Trupti Suryavanshi"/>
    <m/>
    <m/>
    <s v="July"/>
    <s v="Gated Content"/>
    <m/>
    <m/>
    <s v="Downloaded the guide: Designing employee healthcare plan"/>
    <m/>
    <m/>
    <m/>
    <s v="2021-11-03 18:05:24.898000+00:00"/>
    <s v="2022-07-15 13:02:28.230000+00:00"/>
    <m/>
  </r>
  <r>
    <s v="Sanket Kulkarni"/>
    <n v="300000"/>
    <s v="INR"/>
    <n v="0"/>
    <s v="7/20/22"/>
    <s v="Sales"/>
    <s v="stat_1hn9nRJaLbI53NxPuSQgo90kRpbpKsFlwN4oEGNUTdO"/>
    <s v="Lost"/>
    <n v="0"/>
    <s v="OpportunityStatusType.Lost"/>
    <s v="cont_YknI70iG0h3PqnO74aGccbW7Gi8nlurPy8HqRiE8NDS"/>
    <x v="682"/>
    <m/>
    <s v="lead_VDF6LAdB69zrRe5MJ7pX4Fv8L39hvGIhnM5Xr7xHwRe"/>
    <s v="Bhate And Raje Construction Co. Pvt Ltd."/>
    <s v="Sarvesh Pawar"/>
    <s v="user_k8sSUtRXfYEMul9CBIF4ZOmv3vnev5cdEvVZbtETMKp"/>
    <s v="Sanket Kulkarni"/>
    <s v="2022-05-06 06:02:51.659000+00:00"/>
    <s v="2022-05-19 06:34:06.286000+00:00"/>
    <m/>
    <s v="Pune"/>
    <m/>
    <m/>
    <m/>
    <n v="239"/>
    <m/>
    <m/>
    <m/>
    <m/>
    <m/>
    <m/>
    <m/>
    <m/>
    <m/>
    <m/>
    <m/>
    <s v="Construction &amp; Real Estate"/>
    <m/>
    <m/>
    <m/>
    <m/>
    <m/>
    <m/>
    <m/>
    <m/>
    <m/>
    <m/>
    <m/>
    <m/>
    <m/>
    <m/>
    <s v="user_A8KOTZADnUtEQOLt4nSLAmteNStuGh80js75RYjrXVt"/>
    <s v="Sarvesh Pawar"/>
    <s v="Komal Chougale"/>
    <m/>
    <s v="May"/>
    <s v="Cold Call"/>
    <m/>
    <m/>
    <m/>
    <m/>
    <m/>
    <m/>
    <s v="2022-04-03 18:16:47.832000+00:00"/>
    <s v="2022-08-03 11:02:36.270000+00:00"/>
    <s v="WC"/>
  </r>
  <r>
    <s v="Moziez Chamadia"/>
    <n v="500000"/>
    <s v="INR"/>
    <n v="0"/>
    <s v="8/31/22"/>
    <s v="Sales"/>
    <s v="stat_kcR4fZg7TU7jjk1jAVua3qGLRS4J5uFayEjK5j02wtv"/>
    <s v="Unqualified"/>
    <n v="0"/>
    <s v="OpportunityStatusType.Lost"/>
    <s v="cont_ClSryq3B8ErxzhGBo7HMrfx94U5zJO9OU8QTDK9ADfk"/>
    <x v="555"/>
    <s v="GTL - for above 4.2 lakh salaried employees"/>
    <s v="lead_9o5IJ1fJLLmnGCy17llx01ts8ELS2VltaodnJLRlUTk"/>
    <s v="AETHER INDUSTRIES LIMITED"/>
    <s v="Shreenath Bhat"/>
    <s v="user_IgNfKH7wuLLjHvexoMm2PXWcnF3zYft0ZbMTyfwKRUg"/>
    <s v="Moziez Chamadia"/>
    <s v="2022-05-19 11:36:10.919000+00:00"/>
    <s v="2022-05-19 11:46:55.334000+00:00"/>
    <m/>
    <s v="Surat"/>
    <m/>
    <m/>
    <m/>
    <n v="138"/>
    <m/>
    <m/>
    <m/>
    <m/>
    <m/>
    <m/>
    <m/>
    <m/>
    <m/>
    <m/>
    <m/>
    <s v="Manufacturing"/>
    <m/>
    <m/>
    <m/>
    <m/>
    <m/>
    <m/>
    <m/>
    <m/>
    <m/>
    <m/>
    <m/>
    <m/>
    <s v="Amol Gawali"/>
    <m/>
    <s v="user_vMd4rmcrSbjykdyL2J7rrYn84SWdcNc5FKligrmItPw"/>
    <s v="Shreenath Bhat"/>
    <m/>
    <m/>
    <s v="July"/>
    <s v="Cold Call"/>
    <m/>
    <m/>
    <m/>
    <m/>
    <m/>
    <m/>
    <s v="2022-04-25 19:08:47.730000+00:00"/>
    <s v="2022-09-08 07:51:59.567000+00:00"/>
    <s v="GTL"/>
  </r>
  <r>
    <s v="Satyam Tiwari"/>
    <n v="225000"/>
    <s v="INR"/>
    <n v="0"/>
    <s v="7/31/22"/>
    <s v="Sales"/>
    <s v="stat_kcR4fZg7TU7jjk1jAVua3qGLRS4J5uFayEjK5j02wtv"/>
    <s v="Unqualified"/>
    <n v="0"/>
    <s v="OpportunityStatusType.Lost"/>
    <m/>
    <x v="1"/>
    <m/>
    <s v="lead_DirRv7t8NpGWGNcCh9aX4IIKSxpHIUuqF4vjf1PEXmI"/>
    <s v="Graand prix Elevators"/>
    <s v="Satyam Tiwari"/>
    <s v="user_2YgShwgjLNI4FjAqgE9PtKsdIaGh919JGcFG919fe5B"/>
    <s v="Satyam Tiwari"/>
    <s v="2022-02-04 09:23:16.737000+00:00"/>
    <s v="2022-05-19 12:04:46.734000+00:00"/>
    <m/>
    <s v="Mumbai"/>
    <m/>
    <m/>
    <m/>
    <n v="15"/>
    <m/>
    <m/>
    <m/>
    <m/>
    <m/>
    <m/>
    <m/>
    <m/>
    <m/>
    <m/>
    <m/>
    <s v="Retail"/>
    <m/>
    <m/>
    <m/>
    <m/>
    <m/>
    <m/>
    <m/>
    <m/>
    <m/>
    <m/>
    <m/>
    <m/>
    <s v="Jitin Gopi"/>
    <m/>
    <s v="user_2YgShwgjLNI4FjAqgE9PtKsdIaGh919JGcFG919fe5B"/>
    <s v="Satyam Tiwari"/>
    <m/>
    <m/>
    <m/>
    <s v="Cold Call"/>
    <m/>
    <m/>
    <m/>
    <m/>
    <m/>
    <m/>
    <s v="2022-02-04 09:20:06.321000+00:00"/>
    <s v="2022-09-21 05:20:58.002000+00:00"/>
    <s v="GMC"/>
  </r>
  <r>
    <s v="Navin Panjwani"/>
    <n v="80000"/>
    <s v="INR"/>
    <n v="0"/>
    <d v="2022-10-07T00:00:00"/>
    <s v="Sales"/>
    <s v="stat_kcR4fZg7TU7jjk1jAVua3qGLRS4J5uFayEjK5j02wtv"/>
    <s v="Unqualified"/>
    <n v="0"/>
    <s v="OpportunityStatusType.Lost"/>
    <s v="cont_GgWqF5rjzh83M2V0qE8y9xI5Rq8BlXwcCU4TRcwEPBb"/>
    <x v="617"/>
    <m/>
    <s v="lead_1gico0OH5V3hABJVsypHcIm9r89VlVlEhOL9gw9E7p5"/>
    <s v="Vistar Logitek Pvt Ltd ( Renewal )"/>
    <s v="Tulika Chakra"/>
    <s v="user_sD3YjSs92XKUfD0OPHeo886g6tW6aCM0iUhX5VVUuJi"/>
    <s v="Navin Panjwani"/>
    <s v="2022-05-05 09:36:13.901000+00:00"/>
    <s v="2022-05-18 06:09:17.950000+00:00"/>
    <m/>
    <s v="Pune"/>
    <m/>
    <m/>
    <m/>
    <n v="25"/>
    <m/>
    <m/>
    <m/>
    <m/>
    <m/>
    <m/>
    <m/>
    <m/>
    <m/>
    <m/>
    <m/>
    <m/>
    <m/>
    <m/>
    <m/>
    <m/>
    <m/>
    <m/>
    <m/>
    <m/>
    <m/>
    <m/>
    <m/>
    <m/>
    <m/>
    <m/>
    <s v="user_IpBH4s1Av5OVFfQQ3nW0qPDDjwLT9uRfx1sVhml8UQA"/>
    <s v="Namrata Aurora"/>
    <m/>
    <m/>
    <s v="July"/>
    <s v="Cold Call"/>
    <m/>
    <m/>
    <m/>
    <m/>
    <m/>
    <m/>
    <s v="2021-07-06 06:55:37.534000+00:00"/>
    <s v="2022-07-12 06:15:43.671000+00:00"/>
    <m/>
  </r>
  <r>
    <s v="Tejas Kulkarni"/>
    <n v="1000000"/>
    <s v="INR"/>
    <n v="0"/>
    <s v="7/14/22"/>
    <s v="Sales"/>
    <s v="stat_kcR4fZg7TU7jjk1jAVua3qGLRS4J5uFayEjK5j02wtv"/>
    <s v="Unqualified"/>
    <n v="0"/>
    <s v="OpportunityStatusType.Lost"/>
    <s v="cont_TfM25kLW10vXqNf0zJFZyYr6SuQDuircWp2KDTNXh1p"/>
    <x v="683"/>
    <m/>
    <s v="lead_b9PjufRixHEAtJZMjcKNkOvbm3eMGtYOwuhnrz8HXWk"/>
    <s v="Zehntech Technologies Pvt. Ltd."/>
    <s v="Prateek Wadhwa"/>
    <s v="user_kbtBHYtBjVDNyI72HTF6C1SCvC7yVBiA6OrBOy3t96U"/>
    <s v="Tejas Kulkarni"/>
    <s v="2022-02-02 08:58:58.596000+00:00"/>
    <s v="2022-05-18 02:42:52.060000+00:00"/>
    <m/>
    <s v="Indore"/>
    <m/>
    <m/>
    <m/>
    <n v="178"/>
    <m/>
    <m/>
    <m/>
    <m/>
    <m/>
    <m/>
    <m/>
    <m/>
    <m/>
    <m/>
    <m/>
    <s v="IT Services &amp; IT Consulting"/>
    <m/>
    <m/>
    <m/>
    <m/>
    <m/>
    <m/>
    <m/>
    <m/>
    <m/>
    <m/>
    <m/>
    <m/>
    <s v="Jitin Gopi"/>
    <m/>
    <s v="user_FdWFezbLzkYQcGsBUsjZO25nr2poK2nRbqV47Rs5Kfm"/>
    <s v="Prateek Wadhwa"/>
    <m/>
    <m/>
    <m/>
    <s v="Cold Call"/>
    <m/>
    <m/>
    <s v="Lead Magnet Lead"/>
    <m/>
    <m/>
    <m/>
    <s v="2021-08-29 20:09:46.272000+00:00"/>
    <s v="2022-09-13 10:51:31.599000+00:00"/>
    <s v="GMC"/>
  </r>
  <r>
    <s v="Moziez Chamadia"/>
    <n v="10000000"/>
    <s v="INR"/>
    <n v="0"/>
    <d v="2022-01-07T00:00:00"/>
    <s v="Sales"/>
    <s v="stat_1hn9nRJaLbI53NxPuSQgo90kRpbpKsFlwN4oEGNUTdO"/>
    <s v="Lost"/>
    <n v="0"/>
    <s v="OpportunityStatusType.Lost"/>
    <m/>
    <x v="1"/>
    <m/>
    <s v="lead_ejUvk5J05kNisplT2p5gvePbJcvGgN9YG1im88YbgoL"/>
    <s v="Legrand / Novateur / Indo Asian"/>
    <s v="Kaushlya Bhavsar"/>
    <s v="user_IgNfKH7wuLLjHvexoMm2PXWcnF3zYft0ZbMTyfwKRUg"/>
    <s v="Moziez Chamadia"/>
    <s v="2022-03-22 05:03:39.617000+00:00"/>
    <s v="2022-05-17 06:39:18.509000+00:00"/>
    <m/>
    <s v="Noida"/>
    <m/>
    <m/>
    <m/>
    <n v="24"/>
    <m/>
    <m/>
    <m/>
    <m/>
    <m/>
    <m/>
    <m/>
    <m/>
    <m/>
    <m/>
    <m/>
    <s v="Manufacturing"/>
    <m/>
    <m/>
    <m/>
    <m/>
    <m/>
    <m/>
    <m/>
    <m/>
    <m/>
    <m/>
    <m/>
    <m/>
    <m/>
    <m/>
    <s v="user_FdWFezbLzkYQcGsBUsjZO25nr2poK2nRbqV47Rs5Kfm"/>
    <s v="Prateek Wadhwa"/>
    <m/>
    <m/>
    <s v="May"/>
    <s v="Cold Call"/>
    <m/>
    <m/>
    <m/>
    <m/>
    <m/>
    <m/>
    <s v="2021-11-17 01:30:31.816000+00:00"/>
    <s v="2022-07-12 12:04:03.837000+00:00"/>
    <m/>
  </r>
  <r>
    <s v="Prasoon Mishra"/>
    <n v="600000"/>
    <s v="INR"/>
    <n v="0"/>
    <s v="8/31/22"/>
    <s v="Sales"/>
    <s v="stat_kcR4fZg7TU7jjk1jAVua3qGLRS4J5uFayEjK5j02wtv"/>
    <s v="Unqualified"/>
    <n v="0"/>
    <s v="OpportunityStatusType.Lost"/>
    <s v="cont_leyMPTqUjuVz7M5dMJLBYvRfdShpKO1kM4F47TAOqI1"/>
    <x v="684"/>
    <s v="GTLI Renewal"/>
    <s v="lead_jnHusIGkBDNacuBq4Pe3UrmuW4s048pk52l6RTa4wDS"/>
    <s v="Redington India Limited"/>
    <s v="Trupti Suryavanshi"/>
    <s v="user_RYbBTp8BVWNa7ppiOz6QVJMGK0exHsFmc5uCLn34ODZ"/>
    <s v="Prasoon Mishra"/>
    <s v="2022-04-04 09:39:29.504000+00:00"/>
    <s v="2022-05-14 15:41:53.269000+00:00"/>
    <m/>
    <s v="Chennai"/>
    <m/>
    <s v="2020-08-14 08:05:16+00:00"/>
    <m/>
    <n v="3000"/>
    <m/>
    <m/>
    <m/>
    <m/>
    <m/>
    <m/>
    <m/>
    <m/>
    <m/>
    <m/>
    <m/>
    <s v="Banking &amp; Finance"/>
    <m/>
    <m/>
    <m/>
    <m/>
    <m/>
    <m/>
    <m/>
    <m/>
    <m/>
    <m/>
    <m/>
    <m/>
    <s v="Prashant Abhang"/>
    <m/>
    <s v="user_L8E6IFhq6UCzKLHa45LUUTZCznDuyDwFrGaEp9DXiUM"/>
    <s v="Trupti Suryavanshi"/>
    <m/>
    <m/>
    <s v="August; June"/>
    <s v="Cold Call"/>
    <s v="Lusha"/>
    <m/>
    <m/>
    <m/>
    <m/>
    <m/>
    <s v="2020-12-06 09:46:41.455000+00:00"/>
    <s v="2022-10-20 10:27:23.263000+00:00"/>
    <s v="GTL"/>
  </r>
  <r>
    <s v="Ssoumen Majumddar"/>
    <n v="100000"/>
    <s v="INR"/>
    <n v="0"/>
    <s v="7/31/22"/>
    <s v="Sales"/>
    <s v="stat_kcR4fZg7TU7jjk1jAVua3qGLRS4J5uFayEjK5j02wtv"/>
    <s v="Unqualified"/>
    <n v="0"/>
    <s v="OpportunityStatusType.Lost"/>
    <s v="cont_f5UrYh3NPaKGK3hCBOmBZptlf9OEMHjkNDEb6lyq8Xc"/>
    <x v="685"/>
    <s v="GPA ren"/>
    <s v="lead_cd2uWH1WIHIaRAenKsqrW32ISyA1kBXs8l2fhFuegsp"/>
    <s v="Centrum Housing Finance"/>
    <s v="Gauri Jori"/>
    <s v="user_mCXZ79SWFi0mqEioJ5YfadBpb9aAlIJhFSOlI29CdHE"/>
    <s v="Ssoumen Majumddar"/>
    <s v="2022-05-10 13:02:42.196000+00:00"/>
    <s v="2022-05-17 05:29:12.303000+00:00"/>
    <m/>
    <s v="Mumbai"/>
    <m/>
    <m/>
    <m/>
    <n v="200"/>
    <m/>
    <m/>
    <m/>
    <m/>
    <m/>
    <m/>
    <m/>
    <m/>
    <m/>
    <m/>
    <m/>
    <s v="Banking &amp; Finance"/>
    <m/>
    <m/>
    <m/>
    <m/>
    <m/>
    <m/>
    <m/>
    <m/>
    <m/>
    <m/>
    <m/>
    <m/>
    <s v="Aniket Vahile"/>
    <m/>
    <s v="user_5YHA1ZU4iP896lD1YJehdJcMx7ZEgWCpulT4T2c3pJ3"/>
    <s v="Gauri Jori"/>
    <m/>
    <m/>
    <s v="July"/>
    <s v="Cold Call"/>
    <s v="Lusha"/>
    <m/>
    <s v="Glengarry"/>
    <m/>
    <s v="Morgan Stanley"/>
    <m/>
    <s v="2021-12-09 09:18:01.951000+00:00"/>
    <s v="2022-07-10 07:00:33.113000+00:00"/>
    <m/>
  </r>
  <r>
    <s v="Ssoumen Majumddar"/>
    <n v="800000"/>
    <s v="INR"/>
    <n v="0"/>
    <s v="7/31/22"/>
    <s v="Sales"/>
    <s v="stat_kcR4fZg7TU7jjk1jAVua3qGLRS4J5uFayEjK5j02wtv"/>
    <s v="Unqualified"/>
    <n v="0"/>
    <s v="OpportunityStatusType.Lost"/>
    <s v="cont_f5UrYh3NPaKGK3hCBOmBZptlf9OEMHjkNDEb6lyq8Xc"/>
    <x v="685"/>
    <s v="Client has an insurance broking wing of its own company and would not be interested."/>
    <s v="lead_cd2uWH1WIHIaRAenKsqrW32ISyA1kBXs8l2fhFuegsp"/>
    <s v="Centrum Housing Finance"/>
    <s v="Gauri Jori"/>
    <s v="user_mCXZ79SWFi0mqEioJ5YfadBpb9aAlIJhFSOlI29CdHE"/>
    <s v="Ssoumen Majumddar"/>
    <s v="2022-05-10 13:02:11.454000+00:00"/>
    <s v="2022-05-17 05:29:09.521000+00:00"/>
    <m/>
    <s v="Mumbai"/>
    <m/>
    <m/>
    <m/>
    <n v="200"/>
    <m/>
    <m/>
    <m/>
    <m/>
    <m/>
    <m/>
    <m/>
    <m/>
    <m/>
    <m/>
    <m/>
    <s v="Banking &amp; Finance"/>
    <m/>
    <m/>
    <m/>
    <m/>
    <m/>
    <m/>
    <m/>
    <m/>
    <m/>
    <m/>
    <m/>
    <m/>
    <s v="Aniket Vahile"/>
    <m/>
    <s v="user_5YHA1ZU4iP896lD1YJehdJcMx7ZEgWCpulT4T2c3pJ3"/>
    <s v="Gauri Jori"/>
    <m/>
    <m/>
    <s v="July"/>
    <s v="Cold Call"/>
    <s v="Lusha"/>
    <m/>
    <s v="Glengarry"/>
    <m/>
    <s v="Morgan Stanley"/>
    <m/>
    <s v="2021-12-09 09:18:01.951000+00:00"/>
    <s v="2022-07-10 07:00:33.113000+00:00"/>
    <m/>
  </r>
  <r>
    <s v="Sagarneel Bhattacharya"/>
    <n v="16000000"/>
    <s v="INR"/>
    <n v="0"/>
    <s v="8/31/22"/>
    <s v="Sales"/>
    <s v="stat_kcR4fZg7TU7jjk1jAVua3qGLRS4J5uFayEjK5j02wtv"/>
    <s v="Unqualified"/>
    <n v="0"/>
    <s v="OpportunityStatusType.Lost"/>
    <s v="cont_mQNvgxFwUjOk1K7wB9WHNMiYqumwu0qFFsrXddl1w64"/>
    <x v="686"/>
    <s v="GMC Renewal"/>
    <s v="lead_QA7jLaID9U4HBcW4JRzaiNOzXDK9IT5FSWkWMP3QblC"/>
    <s v="Vardhaman"/>
    <s v="Trupti Suryavanshi"/>
    <s v="user_fgly1Lfoj2CZhiyQ0ruy8TWNc1e5jki39Wsj66gnM4p"/>
    <s v="Sagarneel Bhattacharya"/>
    <s v="2022-01-14 06:47:52.472000+00:00"/>
    <s v="2022-04-05 11:40:31.137000+00:00"/>
    <m/>
    <s v="Ludhiana"/>
    <m/>
    <m/>
    <m/>
    <n v="1600"/>
    <m/>
    <m/>
    <m/>
    <m/>
    <m/>
    <m/>
    <m/>
    <m/>
    <m/>
    <m/>
    <m/>
    <m/>
    <m/>
    <m/>
    <m/>
    <m/>
    <m/>
    <m/>
    <m/>
    <m/>
    <m/>
    <m/>
    <m/>
    <m/>
    <m/>
    <m/>
    <s v="user_L8E6IFhq6UCzKLHa45LUUTZCznDuyDwFrGaEp9DXiUM"/>
    <s v="Trupti Suryavanshi"/>
    <m/>
    <m/>
    <s v="August; March"/>
    <s v="Gated Content"/>
    <m/>
    <m/>
    <s v="Employee Wellness Handbook"/>
    <m/>
    <m/>
    <m/>
    <s v="2022-01-07 09:24:39.872000+00:00"/>
    <s v="2022-09-26 12:29:49.576000+00:00"/>
    <m/>
  </r>
  <r>
    <s v="Moziez Chamadia"/>
    <n v="1500000"/>
    <s v="INR"/>
    <n v="0"/>
    <d v="2022-01-09T00:00:00"/>
    <s v="Sales"/>
    <s v="stat_1hn9nRJaLbI53NxPuSQgo90kRpbpKsFlwN4oEGNUTdO"/>
    <s v="Lost"/>
    <n v="0"/>
    <s v="OpportunityStatusType.Lost"/>
    <m/>
    <x v="1"/>
    <s v="Client already taken policy"/>
    <s v="lead_X45LJIblgJFmIClr64AHrXqTrSlUuSzgvkrgSr2Pwii"/>
    <s v="Excitel Broadband(Delhi)"/>
    <s v="Sagarneel Bhattacharya"/>
    <s v="user_IgNfKH7wuLLjHvexoMm2PXWcnF3zYft0ZbMTyfwKRUg"/>
    <s v="Moziez Chamadia"/>
    <s v="2022-02-02 04:55:19.984000+00:00"/>
    <s v="2022-04-20 05:13:31.342000+00:00"/>
    <m/>
    <s v="Delhi"/>
    <m/>
    <m/>
    <m/>
    <n v="1201"/>
    <m/>
    <m/>
    <m/>
    <m/>
    <m/>
    <m/>
    <m/>
    <m/>
    <m/>
    <m/>
    <m/>
    <m/>
    <m/>
    <m/>
    <m/>
    <m/>
    <m/>
    <m/>
    <m/>
    <m/>
    <m/>
    <m/>
    <m/>
    <m/>
    <m/>
    <m/>
    <s v="user_L8E6IFhq6UCzKLHa45LUUTZCznDuyDwFrGaEp9DXiUM"/>
    <s v="Trupti Suryavanshi"/>
    <s v="Snehal Mane"/>
    <m/>
    <s v="February"/>
    <s v="Gated Content; Warm Referral"/>
    <s v="Sagarneel"/>
    <m/>
    <s v="Employee Wellness Handbook"/>
    <m/>
    <m/>
    <m/>
    <s v="2022-01-06 09:38:22.749000+00:00"/>
    <s v="2022-07-10 06:56:26.109000+00:00"/>
    <m/>
  </r>
  <r>
    <s v="Trupti Suryavanshi"/>
    <n v="500000"/>
    <s v="INR"/>
    <n v="0"/>
    <s v="7/20/22"/>
    <s v="Sales"/>
    <s v="stat_kcR4fZg7TU7jjk1jAVua3qGLRS4J5uFayEjK5j02wtv"/>
    <s v="Unqualified"/>
    <n v="0"/>
    <s v="OpportunityStatusType.Lost"/>
    <s v="cont_IezdXSHP9C4OUKeiXlPz2UJ25Pa8qvmDJ08o996YybW"/>
    <x v="665"/>
    <s v="GTLI Renewal"/>
    <s v="lead_KrmR8v35pX1oWfxnhwbFXy2c6lDrTMfJAvOJguL8KNK"/>
    <s v="Alivira Animal Health Limited"/>
    <s v="Trupti Suryavanshi"/>
    <s v="user_L8E6IFhq6UCzKLHa45LUUTZCznDuyDwFrGaEp9DXiUM"/>
    <s v="Trupti Suryavanshi"/>
    <s v="2022-05-09 13:04:02.172000+00:00"/>
    <s v="2022-05-11 08:34:49.032000+00:00"/>
    <m/>
    <s v="Mumbai"/>
    <m/>
    <m/>
    <m/>
    <n v="324"/>
    <m/>
    <m/>
    <m/>
    <m/>
    <m/>
    <m/>
    <m/>
    <m/>
    <m/>
    <m/>
    <m/>
    <s v="Manufacturing"/>
    <m/>
    <m/>
    <m/>
    <m/>
    <m/>
    <m/>
    <m/>
    <m/>
    <m/>
    <m/>
    <m/>
    <m/>
    <s v="Aniket Vahile"/>
    <m/>
    <s v="user_L8E6IFhq6UCzKLHa45LUUTZCznDuyDwFrGaEp9DXiUM"/>
    <s v="Trupti Suryavanshi"/>
    <m/>
    <m/>
    <s v="August; July"/>
    <s v="Gated Content"/>
    <s v="Lusha"/>
    <m/>
    <s v="Vaccine inbound"/>
    <m/>
    <m/>
    <m/>
    <s v="2021-04-19 15:30:20.074000+00:00"/>
    <s v="2022-09-01 17:15:18.888000+00:00"/>
    <s v="GTL"/>
  </r>
  <r>
    <s v="Omkar Ghate"/>
    <n v="250000"/>
    <s v="INR"/>
    <n v="0"/>
    <d v="2022-01-07T00:00:00"/>
    <s v="Sales"/>
    <s v="stat_kcR4fZg7TU7jjk1jAVua3qGLRS4J5uFayEjK5j02wtv"/>
    <s v="Unqualified"/>
    <n v="0"/>
    <s v="OpportunityStatusType.Lost"/>
    <m/>
    <x v="1"/>
    <s v="GMC (Fresh)"/>
    <s v="lead_LuAjXhR01VU3zMGlHmb23jm3D6IbOVCqUx1BOzzU1Gj"/>
    <s v="Clover Ventures (deep rooted.co)-Fresh"/>
    <s v="Bhairavi Jog"/>
    <s v="user_9SBRjyF0n4iWuhUdqRyQkFhl2J4uyNKhFWvvJEvunX8"/>
    <s v="Omkar Ghate"/>
    <s v="2022-03-07 06:35:12.076000+00:00"/>
    <s v="2022-03-19 05:49:55.780000+00:00"/>
    <m/>
    <s v="Bangalore"/>
    <m/>
    <m/>
    <m/>
    <n v="52"/>
    <m/>
    <m/>
    <m/>
    <m/>
    <m/>
    <m/>
    <m/>
    <m/>
    <m/>
    <m/>
    <m/>
    <s v="Banking &amp; Finance"/>
    <m/>
    <m/>
    <m/>
    <m/>
    <m/>
    <m/>
    <m/>
    <m/>
    <m/>
    <m/>
    <m/>
    <m/>
    <m/>
    <m/>
    <s v="user_228eUmsdKIb9OItgmiDq1zD4aPZ1eqiapbaLAGeBf8g"/>
    <s v="Bhairavi Jog"/>
    <m/>
    <m/>
    <s v="July"/>
    <s v="Gated Content"/>
    <m/>
    <m/>
    <s v="Downloaded the guide: Designing employee healthcare plan"/>
    <m/>
    <m/>
    <m/>
    <s v="2021-11-07 07:49:51.967000+00:00"/>
    <s v="2022-07-10 06:51:13.221000+00:00"/>
    <m/>
  </r>
  <r>
    <s v="Omkar Ghate"/>
    <n v="20000"/>
    <s v="INR"/>
    <n v="0"/>
    <s v="8/31/22"/>
    <s v="Sales"/>
    <s v="stat_1hn9nRJaLbI53NxPuSQgo90kRpbpKsFlwN4oEGNUTdO"/>
    <s v="Lost"/>
    <n v="0"/>
    <s v="OpportunityStatusType.Lost"/>
    <s v="cont_LvfptzjNyYHAD31mvPHHnqbocu637RighmNCKOdHD34"/>
    <x v="687"/>
    <s v="GPA Renwal"/>
    <s v="lead_X8oX5oqUvwFPFKW1tnFBkMvBkZjhmB8PewlMl92wHZ2"/>
    <s v="Buoyancy Consultants &amp; Engineering LLP"/>
    <s v="Trupti Suryavanshi"/>
    <s v="user_9SBRjyF0n4iWuhUdqRyQkFhl2J4uyNKhFWvvJEvunX8"/>
    <s v="Omkar Ghate"/>
    <s v="2022-01-31 08:44:58.987000+00:00"/>
    <s v="2022-04-05 07:19:59.290000+00:00"/>
    <m/>
    <s v="Goa"/>
    <m/>
    <s v="2021-09-25 06:06:25+00:00"/>
    <m/>
    <n v="60"/>
    <m/>
    <m/>
    <m/>
    <m/>
    <m/>
    <m/>
    <m/>
    <m/>
    <m/>
    <m/>
    <m/>
    <s v="Others"/>
    <m/>
    <m/>
    <m/>
    <m/>
    <m/>
    <m/>
    <m/>
    <m/>
    <m/>
    <m/>
    <m/>
    <m/>
    <m/>
    <m/>
    <s v="user_L8E6IFhq6UCzKLHa45LUUTZCznDuyDwFrGaEp9DXiUM"/>
    <s v="Trupti Suryavanshi"/>
    <m/>
    <m/>
    <s v="March"/>
    <s v="Inbound"/>
    <s v="Inbound via Website"/>
    <m/>
    <s v="Employee Count 25"/>
    <m/>
    <m/>
    <m/>
    <s v="2021-09-25 06:09:10.061000+00:00"/>
    <s v="2022-07-10 06:56:32.193000+00:00"/>
    <s v="GPA"/>
  </r>
  <r>
    <s v="Omkar Ghate"/>
    <n v="2500"/>
    <s v="INR"/>
    <n v="0"/>
    <d v="2022-01-07T00:00:00"/>
    <s v="Sales"/>
    <s v="stat_kcR4fZg7TU7jjk1jAVua3qGLRS4J5uFayEjK5j02wtv"/>
    <s v="Unqualified"/>
    <n v="0"/>
    <s v="OpportunityStatusType.Lost"/>
    <m/>
    <x v="1"/>
    <s v="GPA (Fresh)"/>
    <s v="lead_LuAjXhR01VU3zMGlHmb23jm3D6IbOVCqUx1BOzzU1Gj"/>
    <s v="Clover Ventures (deep rooted.co)-Fresh"/>
    <s v="Bhairavi Jog"/>
    <s v="user_9SBRjyF0n4iWuhUdqRyQkFhl2J4uyNKhFWvvJEvunX8"/>
    <s v="Omkar Ghate"/>
    <s v="2022-03-07 06:35:38.442000+00:00"/>
    <s v="2022-03-19 05:50:00.448000+00:00"/>
    <m/>
    <s v="Bangalore"/>
    <m/>
    <m/>
    <m/>
    <n v="52"/>
    <m/>
    <m/>
    <m/>
    <m/>
    <m/>
    <m/>
    <m/>
    <m/>
    <m/>
    <m/>
    <m/>
    <s v="Banking &amp; Finance"/>
    <m/>
    <m/>
    <m/>
    <m/>
    <m/>
    <m/>
    <m/>
    <m/>
    <m/>
    <m/>
    <m/>
    <m/>
    <m/>
    <m/>
    <s v="user_228eUmsdKIb9OItgmiDq1zD4aPZ1eqiapbaLAGeBf8g"/>
    <s v="Bhairavi Jog"/>
    <m/>
    <m/>
    <s v="July"/>
    <s v="Gated Content"/>
    <m/>
    <m/>
    <s v="Downloaded the guide: Designing employee healthcare plan"/>
    <m/>
    <m/>
    <m/>
    <s v="2021-11-07 07:49:51.967000+00:00"/>
    <s v="2022-07-10 06:51:13.221000+00:00"/>
    <m/>
  </r>
  <r>
    <s v="Sagarneel Bhattacharya"/>
    <n v="200000"/>
    <s v="INR"/>
    <n v="0"/>
    <d v="2022-10-07T00:00:00"/>
    <s v="Sales"/>
    <s v="stat_1hn9nRJaLbI53NxPuSQgo90kRpbpKsFlwN4oEGNUTdO"/>
    <s v="Lost"/>
    <n v="0"/>
    <s v="OpportunityStatusType.Lost"/>
    <s v="cont_iuZAm0EJUY0KHmkUd94o4oukrLXWtLRqm1Uj3lOAyjo"/>
    <x v="688"/>
    <s v="GPA renewal"/>
    <s v="lead_mi6xSrAOcIwSnBQiiGzLAeRrQOxxTXYc7cKxmwB8oA5"/>
    <s v="Armstrong Design Pvt. Ltd."/>
    <s v="Trupti Suryavanshi"/>
    <s v="user_fgly1Lfoj2CZhiyQ0ruy8TWNc1e5jki39Wsj66gnM4p"/>
    <s v="Sagarneel Bhattacharya"/>
    <s v="2022-01-19 07:44:41.107000+00:00"/>
    <s v="2022-03-08 18:23:22.115000+00:00"/>
    <m/>
    <s v="Bangalore"/>
    <m/>
    <m/>
    <m/>
    <n v="280"/>
    <m/>
    <m/>
    <m/>
    <m/>
    <m/>
    <m/>
    <m/>
    <m/>
    <m/>
    <m/>
    <m/>
    <s v="Professional Services"/>
    <m/>
    <m/>
    <m/>
    <m/>
    <m/>
    <m/>
    <m/>
    <m/>
    <m/>
    <m/>
    <m/>
    <m/>
    <m/>
    <m/>
    <s v="user_L8E6IFhq6UCzKLHa45LUUTZCznDuyDwFrGaEp9DXiUM"/>
    <s v="Trupti Suryavanshi"/>
    <m/>
    <m/>
    <s v="March"/>
    <s v="Gated Content"/>
    <m/>
    <m/>
    <s v="Downloaded the guide: Designing employee healthcare plan"/>
    <m/>
    <m/>
    <m/>
    <s v="2021-10-17 15:44:38.574000+00:00"/>
    <s v="2022-07-10 06:52:28.329000+00:00"/>
    <m/>
  </r>
  <r>
    <s v="Arun Iyer"/>
    <n v="100000"/>
    <s v="INR"/>
    <n v="0"/>
    <d v="2022-01-07T00:00:00"/>
    <s v="Sales"/>
    <s v="stat_kcR4fZg7TU7jjk1jAVua3qGLRS4J5uFayEjK5j02wtv"/>
    <s v="Unqualified"/>
    <n v="0"/>
    <s v="OpportunityStatusType.Lost"/>
    <s v="cont_9ZaCea42nfU1de5hUcz99svQpP1cvfljZ8ZM7kUmQip"/>
    <x v="689"/>
    <s v="Renewal"/>
    <s v="lead_xAoQy9ZOe4cagQRDFjqYSy5TdVqPc5KnUY8USCmLvvl"/>
    <s v="Century realestate"/>
    <s v="Prateek Wadhwa"/>
    <s v="user_RqYuWgF5gW96ydluN8uQ8Tz87pId6oqXzrdeKM8sXvz"/>
    <s v="Arun Iyer"/>
    <s v="2022-01-18 12:06:42.755000+00:00"/>
    <s v="2022-03-15 04:48:12.777000+00:00"/>
    <m/>
    <s v="Bangalore"/>
    <m/>
    <m/>
    <m/>
    <n v="327"/>
    <m/>
    <m/>
    <m/>
    <m/>
    <m/>
    <m/>
    <m/>
    <m/>
    <m/>
    <m/>
    <m/>
    <s v="Others"/>
    <m/>
    <m/>
    <m/>
    <m/>
    <m/>
    <m/>
    <m/>
    <m/>
    <m/>
    <m/>
    <m/>
    <m/>
    <s v="Aniket Vahile"/>
    <m/>
    <s v="user_FdWFezbLzkYQcGsBUsjZO25nr2poK2nRbqV47Rs5Kfm"/>
    <s v="Prateek Wadhwa"/>
    <m/>
    <m/>
    <s v="March"/>
    <s v="Gated Content"/>
    <m/>
    <m/>
    <s v="Lead Magnet Lead"/>
    <m/>
    <m/>
    <m/>
    <s v="2021-08-30 05:00:38.776000+00:00"/>
    <s v="2022-07-10 06:52:20.386000+00:00"/>
    <s v="Covid"/>
  </r>
  <r>
    <s v="Navin Panjwani"/>
    <n v="50000"/>
    <s v="INR"/>
    <n v="0"/>
    <d v="2022-01-08T00:00:00"/>
    <s v="Sales"/>
    <s v="stat_kcR4fZg7TU7jjk1jAVua3qGLRS4J5uFayEjK5j02wtv"/>
    <s v="Unqualified"/>
    <n v="0"/>
    <s v="OpportunityStatusType.Lost"/>
    <s v="cont_0ug5QxrMFEgbGWmGX2EGu2Yg5k7SCsiYUkS0YtxFeiv"/>
    <x v="690"/>
    <s v="Parental Renewal"/>
    <s v="lead_74ktF283B32maSNFEQirGgAvktLz76T5K0aXfQXuDO6"/>
    <s v="CORELYNX SOLUTIONS PVT. LTD ( Fresh )"/>
    <s v="Prateek Wadhwa"/>
    <s v="user_sD3YjSs92XKUfD0OPHeo886g6tW6aCM0iUhX5VVUuJi"/>
    <s v="Navin Panjwani"/>
    <s v="2022-03-08 10:21:49.165000+00:00"/>
    <s v="2022-03-08 12:37:49.016000+00:00"/>
    <m/>
    <s v="Kolkata"/>
    <m/>
    <m/>
    <m/>
    <n v="43"/>
    <m/>
    <m/>
    <m/>
    <m/>
    <m/>
    <m/>
    <m/>
    <m/>
    <m/>
    <m/>
    <m/>
    <s v="IT Services &amp; IT Consulting"/>
    <m/>
    <m/>
    <m/>
    <m/>
    <m/>
    <m/>
    <m/>
    <m/>
    <m/>
    <m/>
    <m/>
    <m/>
    <s v="Jitin Gopi"/>
    <m/>
    <s v="user_FdWFezbLzkYQcGsBUsjZO25nr2poK2nRbqV47Rs5Kfm"/>
    <s v="Prateek Wadhwa"/>
    <m/>
    <m/>
    <m/>
    <s v="Cold Call"/>
    <m/>
    <m/>
    <m/>
    <m/>
    <m/>
    <m/>
    <s v="2021-08-25 17:20:03.426000+00:00"/>
    <s v="2022-10-14 05:12:39.074000+00:00"/>
    <m/>
  </r>
  <r>
    <s v="Chetan Kumar"/>
    <n v="600000"/>
    <s v="INR"/>
    <n v="0"/>
    <d v="2022-01-07T00:00:00"/>
    <s v="Sales"/>
    <s v="stat_1hn9nRJaLbI53NxPuSQgo90kRpbpKsFlwN4oEGNUTdO"/>
    <s v="Lost"/>
    <n v="0"/>
    <s v="OpportunityStatusType.Lost"/>
    <s v="cont_7DKvzDr6ZQ7agzYAQQnzoxiDbwHrSif0J98QWEq8HoG"/>
    <x v="691"/>
    <s v="No plans to move from existing vendor this year. try again next year"/>
    <s v="lead_Vyv1UFZG0Ex3RuPy4E1ZuMjRM9N6Ns7jVMmsPqZx0mf"/>
    <s v="GLOBAL CONSUMER PRODUCTS PRIVATE LTD."/>
    <s v="Mayur Gadiyar"/>
    <s v="user_hAuUqCTCw5r4tCUrswIWPSW7LJ1XIBbttZVmJkxmzGq"/>
    <s v="Chetan Kumar"/>
    <s v="2022-01-04 10:01:56.181000+00:00"/>
    <s v="2022-01-24 05:40:14.643000+00:00"/>
    <m/>
    <s v="Mumbai"/>
    <m/>
    <m/>
    <m/>
    <n v="253"/>
    <m/>
    <m/>
    <m/>
    <m/>
    <m/>
    <m/>
    <m/>
    <m/>
    <m/>
    <m/>
    <m/>
    <s v="Consumer Goods &amp; Electronics"/>
    <m/>
    <m/>
    <m/>
    <m/>
    <m/>
    <m/>
    <m/>
    <m/>
    <m/>
    <m/>
    <m/>
    <m/>
    <s v="Aniket Vahile"/>
    <m/>
    <s v="user_bdUPAGjcS7p6513So3N4g3aWNS5HuBuVJi7bvCPAsLt"/>
    <s v="Mayur Gadiyar"/>
    <m/>
    <m/>
    <s v="January"/>
    <s v="Cold Call"/>
    <s v="Lusha"/>
    <m/>
    <s v="Glengarry"/>
    <m/>
    <m/>
    <m/>
    <s v="2021-10-20 09:47:04.678000+00:00"/>
    <s v="2022-07-10 06:59:57.809000+00:00"/>
    <s v="GTL"/>
  </r>
</pivotCacheRecords>
</file>

<file path=xl/pivotCache/pivotCacheRecords4.xml><?xml version="1.0" encoding="utf-8"?>
<pivotCacheRecords xmlns="http://schemas.openxmlformats.org/spreadsheetml/2006/main" xmlns:r="http://schemas.openxmlformats.org/officeDocument/2006/relationships" count="1718">
  <r>
    <s v="Sameer Iftekhari"/>
    <n v="179946920"/>
    <s v="INR"/>
    <n v="100"/>
    <d v="2022-02-08T00:00:00"/>
    <s v="Sales"/>
    <s v="stat_OZRiD1474QRJIpvnjHCZfiIvKcVD6mIKSSTzg8SwDVx"/>
    <s v="Won- Payment Completed"/>
    <n v="1"/>
    <s v="OpportunityStatusType.Won"/>
    <s v="cont_7ktZ9mIoO1K0VpPQ3lPyhPPlswqNGHRyCcNDdwi32rj"/>
    <s v="Vijayanand Choudhury"/>
    <m/>
    <s v="lead_DtdZxiaskndJHDEeRB609HVQyKaQTNWjPK3PhZDhMjY"/>
    <s v="Sterlite Technologies Limited"/>
    <s v="Nilesh Dhanani"/>
    <s v="user_t8sUu4byhPnyQ33u64Ecs5WRL98oy2iuu4iTrhCr4vl"/>
    <s v="Nilesh Dhanani"/>
    <s v="2022-08-02 07:18:28.645000+00:00"/>
    <s v="2022-10-17 09:13:37.494000+00:00"/>
    <m/>
    <s v="Pune"/>
    <m/>
    <m/>
    <m/>
    <n v="6000"/>
    <m/>
    <m/>
    <m/>
    <m/>
    <m/>
    <m/>
    <m/>
    <s v="ORGANIC_SEARCH"/>
    <m/>
    <m/>
    <m/>
    <s v="IT Services &amp; IT Consulting; Telecommunications"/>
    <m/>
    <m/>
    <m/>
    <m/>
    <m/>
    <m/>
    <m/>
    <m/>
    <m/>
    <m/>
    <m/>
    <m/>
    <s v="Nilesh Dhanani; Rakesh Nade"/>
    <m/>
    <s v="user_lwF8ctKa5IyxqATpO2EOw2h0AEPiCMHOgewiH38Ei77"/>
    <s v="Harmanjit Singh"/>
    <s v="Anjali Nishu; Shriram Kulkarni"/>
    <s v="Nilesh Dhanani"/>
    <s v="July"/>
    <x v="0"/>
    <s v="Naukri.com"/>
    <m/>
    <s v="Employer Branding Playbook"/>
    <m/>
    <m/>
    <m/>
    <s v="2022-08-02 04:07:16.868000+00:00"/>
    <s v="2022-10-20 10:32:36.762000+00:00"/>
    <m/>
  </r>
  <r>
    <s v="Sameer Iftekhari"/>
    <n v="43730"/>
    <s v="INR"/>
    <n v="100"/>
    <s v="8/26/22"/>
    <s v="Sales"/>
    <s v="stat_OZRiD1474QRJIpvnjHCZfiIvKcVD6mIKSSTzg8SwDVx"/>
    <s v="Won- Payment Completed"/>
    <n v="1"/>
    <s v="OpportunityStatusType.Won"/>
    <s v="cont_7ktZ9mIoO1K0VpPQ3lPyhPPlswqNGHRyCcNDdwi32rj"/>
    <s v="Vijayanand Choudhury"/>
    <m/>
    <s v="lead_DtdZxiaskndJHDEeRB609HVQyKaQTNWjPK3PhZDhMjY"/>
    <s v="Sterlite Technologies Limited"/>
    <s v="Nilesh Dhanani"/>
    <s v="user_t8sUu4byhPnyQ33u64Ecs5WRL98oy2iuu4iTrhCr4vl"/>
    <s v="Nilesh Dhanani"/>
    <s v="2022-08-26 05:54:12.747000+00:00"/>
    <s v="2022-10-17 09:13:37.564000+00:00"/>
    <m/>
    <s v="Pune"/>
    <m/>
    <m/>
    <m/>
    <n v="6000"/>
    <m/>
    <m/>
    <m/>
    <m/>
    <m/>
    <m/>
    <m/>
    <s v="ORGANIC_SEARCH"/>
    <m/>
    <m/>
    <m/>
    <s v="IT Services &amp; IT Consulting; Telecommunications"/>
    <m/>
    <m/>
    <m/>
    <m/>
    <m/>
    <m/>
    <m/>
    <m/>
    <m/>
    <m/>
    <m/>
    <m/>
    <s v="Nilesh Dhanani; Rakesh Nade"/>
    <m/>
    <s v="user_lwF8ctKa5IyxqATpO2EOw2h0AEPiCMHOgewiH38Ei77"/>
    <s v="Harmanjit Singh"/>
    <s v="Anjali Nishu; Shriram Kulkarni"/>
    <s v="Nilesh Dhanani"/>
    <s v="July"/>
    <x v="0"/>
    <s v="Naukri.com"/>
    <m/>
    <s v="Employer Branding Playbook"/>
    <m/>
    <m/>
    <m/>
    <s v="2022-08-02 04:07:16.868000+00:00"/>
    <s v="2022-10-20 10:32:36.762000+00:00"/>
    <s v="NON EB"/>
  </r>
  <r>
    <s v="Tejas Kulkarni"/>
    <n v="550000"/>
    <s v="INR"/>
    <n v="0"/>
    <d v="2022-03-08T00:00:00"/>
    <s v="Sales"/>
    <s v="stat_1hn9nRJaLbI53NxPuSQgo90kRpbpKsFlwN4oEGNUTdO"/>
    <s v="Lost"/>
    <n v="0"/>
    <s v="OpportunityStatusType.Lost"/>
    <m/>
    <m/>
    <s v="Went with incumbent owing to low quotes"/>
    <s v="lead_TxOmVtmCGy2JUC85D8gA9VuKh9oTJvLUeg8JyvLOFXY"/>
    <s v="Consultadd inc"/>
    <s v="Namrata Aurora"/>
    <s v="user_kbtBHYtBjVDNyI72HTF6C1SCvC7yVBiA6OrBOy3t96U"/>
    <s v="Tejas Kulkarni"/>
    <s v="2022-06-27 12:12:04.985000+00:00"/>
    <s v="2022-10-18 02:31:51.722000+00:00"/>
    <m/>
    <s v="Pune"/>
    <m/>
    <m/>
    <m/>
    <n v="297"/>
    <m/>
    <s v="BOF - V11 - Employee engagement handbook - Conversation Ad"/>
    <s v="LinkedIn"/>
    <m/>
    <m/>
    <m/>
    <m/>
    <s v="PAID_SOCIAL"/>
    <m/>
    <m/>
    <m/>
    <s v="IT Services &amp; IT Consulting"/>
    <m/>
    <m/>
    <m/>
    <m/>
    <m/>
    <m/>
    <m/>
    <m/>
    <m/>
    <m/>
    <m/>
    <m/>
    <s v="Jithendra Goalla"/>
    <m/>
    <s v="user_1z3bdwgjF9RILRmuQPeXXGoPhafSi1mEgyb4l5sVEvN"/>
    <s v="Ankita Pingale"/>
    <m/>
    <m/>
    <s v="August"/>
    <x v="1"/>
    <s v="Naukri.com"/>
    <m/>
    <s v="Downloaded the guide: Designing employee healthcare plan"/>
    <m/>
    <m/>
    <m/>
    <s v="2021-09-07 12:14:49.540000+00:00"/>
    <s v="2022-10-18 02:31:51.767000+00:00"/>
    <s v="GMC"/>
  </r>
  <r>
    <s v="Tejas Kulkarni"/>
    <n v="265000"/>
    <s v="INR"/>
    <n v="0"/>
    <s v="9/29/22"/>
    <s v="Sales"/>
    <s v="stat_kcR4fZg7TU7jjk1jAVua3qGLRS4J5uFayEjK5j02wtv"/>
    <s v="Unqualified"/>
    <n v="0"/>
    <s v="OpportunityStatusType.Lost"/>
    <m/>
    <m/>
    <m/>
    <s v="lead_edaQ4TjmDxMSV1z6hnL0YvTI8MCSYLVi81JdlDdTwLG"/>
    <s v="Flair Labs"/>
    <s v="Shreya Solanki"/>
    <s v="user_kbtBHYtBjVDNyI72HTF6C1SCvC7yVBiA6OrBOy3t96U"/>
    <s v="Tejas Kulkarni"/>
    <s v="2022-08-03 11:55:48.056000+00:00"/>
    <s v="2022-10-14 04:19:26.267000+00:00"/>
    <m/>
    <s v="Mumbai"/>
    <m/>
    <m/>
    <m/>
    <n v="53"/>
    <m/>
    <m/>
    <m/>
    <m/>
    <m/>
    <m/>
    <m/>
    <m/>
    <m/>
    <m/>
    <m/>
    <s v="IT Services &amp; IT Consulting"/>
    <m/>
    <m/>
    <m/>
    <m/>
    <m/>
    <m/>
    <m/>
    <m/>
    <m/>
    <m/>
    <m/>
    <m/>
    <s v="Ravi Jaiswal"/>
    <m/>
    <s v="user_Jujy0sFufO9J3qwY7aNpCCnF6nFZMrfvciNEydEzhaI"/>
    <s v="Shreya Solanki"/>
    <m/>
    <m/>
    <s v="September"/>
    <x v="2"/>
    <s v="Lusha"/>
    <m/>
    <m/>
    <m/>
    <m/>
    <m/>
    <s v="2022-08-01 10:06:18.932000+00:00"/>
    <s v="2022-10-14 04:19:26.295000+00:00"/>
    <m/>
  </r>
  <r>
    <s v="Prateek Wadhwa"/>
    <n v="265000"/>
    <s v="INR"/>
    <n v="50"/>
    <s v="9/30/22"/>
    <s v="Sales"/>
    <s v="stat_kLhaUSYbyIgQOHjvcKAHYNQn1lIjd0wTZfiU50Lt3mL"/>
    <s v="Demo Completed"/>
    <n v="0"/>
    <s v="OpportunityStatusType.Active"/>
    <m/>
    <m/>
    <m/>
    <s v="lead_QClKKKQ9c1Shq9418OKy9XKJ5kXxXJp0zSOPceIXTOn"/>
    <s v="Sprintzeal"/>
    <s v="Shreya Solanki"/>
    <s v="user_kbtBHYtBjVDNyI72HTF6C1SCvC7yVBiA6OrBOy3t96U"/>
    <s v="Tejas Kulkarni"/>
    <s v="2022-08-19 07:46:50.584000+00:00"/>
    <s v="2022-10-14 04:19:55.863000+00:00"/>
    <m/>
    <s v="Bangalore"/>
    <m/>
    <s v="2022-08-07 17:17:12+00:00"/>
    <m/>
    <n v="100"/>
    <m/>
    <m/>
    <m/>
    <m/>
    <m/>
    <m/>
    <m/>
    <s v="PAID_SEARCH"/>
    <m/>
    <m/>
    <m/>
    <m/>
    <m/>
    <m/>
    <m/>
    <m/>
    <m/>
    <m/>
    <m/>
    <m/>
    <m/>
    <m/>
    <m/>
    <m/>
    <m/>
    <m/>
    <s v="user_Jujy0sFufO9J3qwY7aNpCCnF6nFZMrfvciNEydEzhaI"/>
    <s v="Shreya Solanki"/>
    <m/>
    <m/>
    <m/>
    <x v="3"/>
    <s v="Inbound via website"/>
    <m/>
    <s v="Employee Count 100"/>
    <m/>
    <m/>
    <m/>
    <s v="2022-08-07 17:20:03.139000+00:00"/>
    <s v="2022-10-14 04:19:55.903000+00:00"/>
    <m/>
  </r>
  <r>
    <s v="Anshum Naithani"/>
    <n v="500000"/>
    <s v="INR"/>
    <n v="0"/>
    <s v="9/30/22"/>
    <s v="Sales"/>
    <s v="stat_1hn9nRJaLbI53NxPuSQgo90kRpbpKsFlwN4oEGNUTdO"/>
    <s v="Lost"/>
    <n v="0"/>
    <s v="OpportunityStatusType.Lost"/>
    <s v="cont_Gk7OjWYkaZw8OvrbWUldytI2gEhqjNwttvGjzjpcXog"/>
    <s v="Divesh"/>
    <m/>
    <s v="lead_fHN7wkfKM0PbHBoLiaSo3JNpFr9bVcT1Tm2QIWsQwk9"/>
    <s v="Khimji Kunverji &amp; Co LLP"/>
    <s v="Shreya Solanki"/>
    <s v="user_GL8PBiV4pvzsQLVHSdZLeMQAQcGjCvLkffg486DHfZJ"/>
    <s v="Anshum Naithani"/>
    <s v="2022-08-10 07:35:48.856000+00:00"/>
    <s v="2022-10-17 07:37:23.855000+00:00"/>
    <m/>
    <s v="Mumbai"/>
    <m/>
    <m/>
    <m/>
    <n v="254"/>
    <m/>
    <m/>
    <m/>
    <m/>
    <m/>
    <m/>
    <m/>
    <m/>
    <m/>
    <m/>
    <m/>
    <s v="Banking &amp; Finance"/>
    <m/>
    <m/>
    <m/>
    <m/>
    <m/>
    <m/>
    <m/>
    <m/>
    <m/>
    <m/>
    <m/>
    <m/>
    <s v="Mrunmay Jalgaonkar"/>
    <m/>
    <s v="user_Jujy0sFufO9J3qwY7aNpCCnF6nFZMrfvciNEydEzhaI"/>
    <s v="Shreya Solanki"/>
    <m/>
    <m/>
    <s v="October"/>
    <x v="2"/>
    <s v="Lusha"/>
    <m/>
    <m/>
    <m/>
    <m/>
    <m/>
    <s v="2022-07-12 04:11:32.776000+00:00"/>
    <s v="2022-10-17 09:33:02.021000+00:00"/>
    <m/>
  </r>
  <r>
    <s v="Mayur Gadiyar"/>
    <n v="10000"/>
    <s v="INR"/>
    <n v="50"/>
    <s v="9/30/22"/>
    <s v="Sales"/>
    <s v="stat_kLhaUSYbyIgQOHjvcKAHYNQn1lIjd0wTZfiU50Lt3mL"/>
    <s v="Demo Completed"/>
    <n v="0"/>
    <s v="OpportunityStatusType.Active"/>
    <s v="cont_ef574US52jTpHb3YEOSlgPdKVuOANlSKHEwhTasb0F2"/>
    <s v="Priyanka"/>
    <m/>
    <s v="lead_EACafY00bDpHRs1ojoiSwOYtmHGcgh7qAxdltcHerJ5"/>
    <s v="Gigs Media Pvt Ltd"/>
    <s v="Daya Gowda"/>
    <s v="user_kbtBHYtBjVDNyI72HTF6C1SCvC7yVBiA6OrBOy3t96U"/>
    <s v="Tejas Kulkarni"/>
    <s v="2022-09-22 07:57:51.603000+00:00"/>
    <s v="2022-10-14 04:18:08.925000+00:00"/>
    <m/>
    <s v="Mumbai"/>
    <m/>
    <m/>
    <m/>
    <n v="27"/>
    <m/>
    <m/>
    <m/>
    <m/>
    <m/>
    <m/>
    <m/>
    <m/>
    <m/>
    <m/>
    <m/>
    <s v="Banking &amp; Finance"/>
    <s v="relicare"/>
    <m/>
    <m/>
    <m/>
    <m/>
    <m/>
    <m/>
    <m/>
    <m/>
    <m/>
    <m/>
    <m/>
    <s v="Aniket Vahile"/>
    <m/>
    <s v="user_encRk5bIEFN6ZA11h4WH2AdZTiZpogLSlMIaj0E30SZ"/>
    <s v="Daya Gowda"/>
    <m/>
    <m/>
    <s v="September"/>
    <x v="2"/>
    <s v="Naukri.com"/>
    <m/>
    <m/>
    <m/>
    <m/>
    <m/>
    <s v="2022-07-08 04:30:49.407000+00:00"/>
    <s v="2022-10-14 04:18:08.962000+00:00"/>
    <s v="GPA"/>
  </r>
  <r>
    <s v="Mayur Gadiyar"/>
    <n v="250000"/>
    <s v="INR"/>
    <n v="50"/>
    <s v="9/30/22"/>
    <s v="Sales"/>
    <s v="stat_kLhaUSYbyIgQOHjvcKAHYNQn1lIjd0wTZfiU50Lt3mL"/>
    <s v="Demo Completed"/>
    <n v="0"/>
    <s v="OpportunityStatusType.Active"/>
    <s v="cont_ef574US52jTpHb3YEOSlgPdKVuOANlSKHEwhTasb0F2"/>
    <s v="Priyanka"/>
    <s v="GMC Sept renewal"/>
    <s v="lead_EACafY00bDpHRs1ojoiSwOYtmHGcgh7qAxdltcHerJ5"/>
    <s v="Gigs Media Pvt Ltd"/>
    <s v="Daya Gowda"/>
    <s v="user_kbtBHYtBjVDNyI72HTF6C1SCvC7yVBiA6OrBOy3t96U"/>
    <s v="Tejas Kulkarni"/>
    <s v="2022-08-04 09:34:30.643000+00:00"/>
    <s v="2022-10-14 04:17:44.801000+00:00"/>
    <m/>
    <s v="Mumbai"/>
    <m/>
    <m/>
    <m/>
    <n v="27"/>
    <m/>
    <m/>
    <m/>
    <m/>
    <m/>
    <m/>
    <m/>
    <m/>
    <m/>
    <m/>
    <m/>
    <s v="Banking &amp; Finance"/>
    <s v="relicare"/>
    <m/>
    <m/>
    <m/>
    <m/>
    <m/>
    <m/>
    <m/>
    <m/>
    <m/>
    <m/>
    <m/>
    <s v="Aniket Vahile"/>
    <m/>
    <s v="user_encRk5bIEFN6ZA11h4WH2AdZTiZpogLSlMIaj0E30SZ"/>
    <s v="Daya Gowda"/>
    <m/>
    <m/>
    <s v="September"/>
    <x v="2"/>
    <s v="Naukri.com"/>
    <m/>
    <m/>
    <m/>
    <m/>
    <m/>
    <s v="2022-07-08 04:30:49.407000+00:00"/>
    <s v="2022-10-14 04:18:08.962000+00:00"/>
    <m/>
  </r>
  <r>
    <s v="Tejas Kulkarni"/>
    <n v="300000"/>
    <s v="INR"/>
    <n v="0"/>
    <d v="2022-09-09T00:00:00"/>
    <s v="Sales"/>
    <s v="stat_kcR4fZg7TU7jjk1jAVua3qGLRS4J5uFayEjK5j02wtv"/>
    <s v="Unqualified"/>
    <n v="0"/>
    <s v="OpportunityStatusType.Lost"/>
    <s v="cont_ICniq8yheutBZ5Id3Cr40jyyCLsHWopEtO8tzW7Up1M"/>
    <s v="Neha Rajbhar"/>
    <s v="GMC Policy not renewed since Jan2022. Data not shared inspite of multiple follow ups"/>
    <s v="lead_RAQFDImVNxBggX5O1PbN0buavX2uGoYof3P1gRxnUAh"/>
    <s v="DocMode Health Technologies Pvt Ltd"/>
    <s v="Daya Gowda"/>
    <s v="user_kbtBHYtBjVDNyI72HTF6C1SCvC7yVBiA6OrBOy3t96U"/>
    <s v="Tejas Kulkarni"/>
    <s v="2022-08-18 08:47:42.635000+00:00"/>
    <s v="2022-10-14 04:18:50.597000+00:00"/>
    <m/>
    <s v="Mumbai"/>
    <m/>
    <m/>
    <m/>
    <n v="70"/>
    <m/>
    <m/>
    <m/>
    <m/>
    <m/>
    <m/>
    <m/>
    <s v="PAID_SOCIAL"/>
    <m/>
    <m/>
    <m/>
    <s v="IT Services &amp; IT Consulting"/>
    <m/>
    <m/>
    <m/>
    <m/>
    <m/>
    <m/>
    <m/>
    <m/>
    <m/>
    <m/>
    <m/>
    <m/>
    <m/>
    <m/>
    <s v="user_encRk5bIEFN6ZA11h4WH2AdZTiZpogLSlMIaj0E30SZ"/>
    <s v="Daya Gowda"/>
    <m/>
    <m/>
    <m/>
    <x v="4"/>
    <m/>
    <m/>
    <s v="Employee Engagement Handbook"/>
    <m/>
    <m/>
    <m/>
    <s v="2022-08-04 12:31:39.760000+00:00"/>
    <s v="2022-10-14 04:18:50.634000+00:00"/>
    <m/>
  </r>
  <r>
    <s v="Anshum Naithani"/>
    <n v="1000000"/>
    <s v="INR"/>
    <n v="0"/>
    <d v="2022-11-09T00:00:00"/>
    <s v="Sales"/>
    <s v="stat_1hn9nRJaLbI53NxPuSQgo90kRpbpKsFlwN4oEGNUTdO"/>
    <s v="Lost"/>
    <n v="0"/>
    <s v="OpportunityStatusType.Lost"/>
    <s v="cont_oGaeyls3i0Mr6qrBU5QCfAUGOhz0sxz8xZo82stT9Vv"/>
    <s v="rashmi parab"/>
    <s v="GMC ren policy for 50 staff emp"/>
    <s v="lead_8yakoYjlkrktv3DqmhwHGu86SnfB7jkFPDLgzzpSZ8O"/>
    <s v="DEEPWATER DYNAMIC DRILLING AND SERVICES PVT. LTD. (Servants &amp; Drivers)"/>
    <s v="Gauri Jori"/>
    <s v="user_GL8PBiV4pvzsQLVHSdZLeMQAQcGjCvLkffg486DHfZJ"/>
    <s v="Anshum Naithani"/>
    <s v="2022-08-18 11:34:24.432000+00:00"/>
    <s v="2022-10-12 04:52:34.515000+00:00"/>
    <m/>
    <s v="Mumbai"/>
    <m/>
    <m/>
    <m/>
    <n v="120"/>
    <m/>
    <m/>
    <m/>
    <m/>
    <m/>
    <m/>
    <m/>
    <m/>
    <m/>
    <m/>
    <m/>
    <s v="Professional Services"/>
    <m/>
    <m/>
    <m/>
    <m/>
    <m/>
    <m/>
    <m/>
    <m/>
    <m/>
    <m/>
    <m/>
    <m/>
    <m/>
    <m/>
    <s v="user_5YHA1ZU4iP896lD1YJehdJcMx7ZEgWCpulT4T2c3pJ3"/>
    <s v="Gauri Jori"/>
    <m/>
    <m/>
    <s v="August; September"/>
    <x v="2"/>
    <m/>
    <m/>
    <m/>
    <m/>
    <m/>
    <m/>
    <s v="2021-08-11 05:15:37.790000+00:00"/>
    <s v="2022-10-12 04:53:19.486000+00:00"/>
    <m/>
  </r>
  <r>
    <s v="Rakesh Zadage"/>
    <n v="1900000"/>
    <s v="INR"/>
    <n v="100"/>
    <s v="9/13/22"/>
    <s v="Sales"/>
    <s v="stat_OZRiD1474QRJIpvnjHCZfiIvKcVD6mIKSSTzg8SwDVx"/>
    <s v="Won- Payment Completed"/>
    <n v="1"/>
    <s v="OpportunityStatusType.Won"/>
    <s v="cont_sjSG06Oiq0h7WIvxHsIYqxNyvOUxwRFzqb0wehVlzFt"/>
    <s v="Mr. Hrishikesh Rajwade"/>
    <s v="It Is NON EB Policy"/>
    <s v="lead_9u3xdqRoMbO3QTnVWcTVdFMKsuOYreGj2deGMZXQMUL"/>
    <s v="Bilcare Research"/>
    <s v="Sanket Kulkarni"/>
    <s v="user_t8sUu4byhPnyQ33u64Ecs5WRL98oy2iuu4iTrhCr4vl"/>
    <s v="Nilesh Dhanani"/>
    <s v="2022-07-04 05:56:00.231000+00:00"/>
    <s v="2022-10-12 06:48:17.545000+00:00"/>
    <m/>
    <s v="Pune"/>
    <m/>
    <m/>
    <m/>
    <n v="255"/>
    <m/>
    <m/>
    <m/>
    <m/>
    <m/>
    <m/>
    <m/>
    <s v="EMAIL_MARKETING"/>
    <m/>
    <m/>
    <m/>
    <s v="Manufacturing"/>
    <m/>
    <m/>
    <m/>
    <m/>
    <m/>
    <m/>
    <m/>
    <m/>
    <m/>
    <m/>
    <m/>
    <m/>
    <s v="Prashant Abhang"/>
    <m/>
    <s v="user_sREdxbAJihL2Zbgic7tyQ6Rc4Mny7HnD1RNGhA9DDYh"/>
    <s v="Prajakta Sahastrabudhe"/>
    <m/>
    <m/>
    <s v="December; January"/>
    <x v="2"/>
    <s v="Lusha"/>
    <m/>
    <s v="AM Opps - Sachin"/>
    <m/>
    <m/>
    <m/>
    <s v="2021-03-11 09:38:00.480000+00:00"/>
    <s v="2022-10-20 06:35:20.482000+00:00"/>
    <s v="NON EB"/>
  </r>
  <r>
    <s v="Prateek Wadhwa"/>
    <n v="500000"/>
    <s v="INR"/>
    <n v="0"/>
    <s v="9/30/22"/>
    <s v="Sales"/>
    <s v="stat_kcR4fZg7TU7jjk1jAVua3qGLRS4J5uFayEjK5j02wtv"/>
    <s v="Unqualified"/>
    <n v="0"/>
    <s v="OpportunityStatusType.Lost"/>
    <s v="cont_NWGq7OB1u8XraVbNNdWdNkiIEWTWtIA9t5BoGz45IQD"/>
    <s v="Bharti Gawali"/>
    <s v="Fresh GMC"/>
    <s v="lead_E6GEeQzXB5owQIAZEJXBNwfrLystzK3YRosBYBaNIHx"/>
    <s v="Suraj Informatics Pvt. Ltd."/>
    <s v="Sarvesh Pawar"/>
    <s v="user_FdWFezbLzkYQcGsBUsjZO25nr2poK2nRbqV47Rs5Kfm"/>
    <s v="Prateek Wadhwa"/>
    <s v="2022-03-11 08:02:25.059000+00:00"/>
    <s v="2022-10-12 09:17:13.819000+00:00"/>
    <m/>
    <s v="Mumbai"/>
    <m/>
    <m/>
    <m/>
    <n v="102"/>
    <m/>
    <m/>
    <m/>
    <m/>
    <m/>
    <m/>
    <m/>
    <m/>
    <m/>
    <m/>
    <m/>
    <s v="IT Services &amp; IT Consulting"/>
    <m/>
    <m/>
    <m/>
    <m/>
    <m/>
    <m/>
    <m/>
    <m/>
    <m/>
    <m/>
    <m/>
    <m/>
    <s v="Jitin Gopi"/>
    <m/>
    <s v="user_A8KOTZADnUtEQOLt4nSLAmteNStuGh80js75RYjrXVt"/>
    <s v="Sarvesh Pawar"/>
    <s v="Snehal Mane"/>
    <m/>
    <m/>
    <x v="2"/>
    <m/>
    <m/>
    <m/>
    <m/>
    <m/>
    <m/>
    <s v="2021-11-11 10:53:11.549000+00:00"/>
    <s v="2022-10-15 17:26:40.678000+00:00"/>
    <s v="GMC"/>
  </r>
  <r>
    <s v="Akash Pal"/>
    <n v="280000"/>
    <s v="INR"/>
    <n v="0"/>
    <s v="9/28/22"/>
    <s v="Sales"/>
    <s v="stat_1hn9nRJaLbI53NxPuSQgo90kRpbpKsFlwN4oEGNUTdO"/>
    <s v="Lost"/>
    <n v="0"/>
    <s v="OpportunityStatusType.Lost"/>
    <m/>
    <m/>
    <s v="Client demo got scheduled 1 week before renewal date , client was looking for quote Comparison"/>
    <s v="lead_DahlXcObPR9m4RddtanYxjJgFFGAIihvLSwOz2CYE5H"/>
    <s v="Trade Gully"/>
    <s v="Bharti Bankey"/>
    <s v="user_OT3t55OXmw4GuYy6XxN9oGGC2DgOtP2jsw3sIeAMKWN"/>
    <s v="Akash Pal"/>
    <s v="2022-09-22 05:49:24.109000+00:00"/>
    <s v="2022-10-11 04:26:05.041000+00:00"/>
    <m/>
    <s v="Pune"/>
    <m/>
    <s v="2022-09-22 03:58:53+00:00"/>
    <m/>
    <n v="10"/>
    <m/>
    <m/>
    <m/>
    <m/>
    <m/>
    <m/>
    <m/>
    <s v="ORGANIC_SEARCH"/>
    <m/>
    <m/>
    <m/>
    <m/>
    <m/>
    <m/>
    <m/>
    <m/>
    <m/>
    <m/>
    <m/>
    <m/>
    <m/>
    <m/>
    <m/>
    <m/>
    <m/>
    <m/>
    <s v="user_aM3WaaSUQQmaNnsm9l2FQRVWUEr8RN2ZdXzsuQUalQ3"/>
    <s v="Bharti Bankey"/>
    <m/>
    <m/>
    <s v="September"/>
    <x v="3"/>
    <s v="Inbound via website"/>
    <m/>
    <s v="Employee Count 25"/>
    <m/>
    <m/>
    <m/>
    <s v="2022-09-22 04:01:47.014000+00:00"/>
    <s v="2022-10-11 04:26:05.086000+00:00"/>
    <m/>
  </r>
  <r>
    <s v="Abhiroop Ganguly"/>
    <n v="17000"/>
    <s v="INR"/>
    <n v="0"/>
    <s v="9/30/22"/>
    <s v="Sales"/>
    <s v="stat_1hn9nRJaLbI53NxPuSQgo90kRpbpKsFlwN4oEGNUTdO"/>
    <s v="Lost"/>
    <n v="0"/>
    <s v="OpportunityStatusType.Lost"/>
    <m/>
    <m/>
    <s v="NON EB"/>
    <s v="lead_y6LGOkcuX01MmigKxNfUqiDwo5Myaj5ILQTblGfbRJV"/>
    <s v="vCommission Media Private Limited"/>
    <s v="Satyajit Chati"/>
    <s v="user_U27GK6WjhLhUhi1EDKXV57xMpn8n8DMIOjci1q3UReZ"/>
    <s v="Abhiroop Ganguly"/>
    <s v="2022-09-05 07:16:05.883000+00:00"/>
    <s v="2022-10-11 04:39:17.816000+00:00"/>
    <m/>
    <s v="Gurgaon"/>
    <m/>
    <m/>
    <m/>
    <n v="155"/>
    <m/>
    <m/>
    <m/>
    <m/>
    <m/>
    <m/>
    <m/>
    <m/>
    <m/>
    <m/>
    <m/>
    <s v="Digital Marketing &amp; Advertising"/>
    <m/>
    <m/>
    <m/>
    <m/>
    <m/>
    <m/>
    <m/>
    <m/>
    <m/>
    <m/>
    <m/>
    <m/>
    <s v="Jitin Gopi"/>
    <m/>
    <s v="user_5IQTpX6DsnoeoDfxqzqojpVoQLXPh68nhDjLS5ETjYj"/>
    <s v="Satyajit Chati"/>
    <m/>
    <m/>
    <s v="June"/>
    <x v="2"/>
    <m/>
    <m/>
    <m/>
    <m/>
    <m/>
    <m/>
    <s v="2022-03-09 17:10:40.582000+00:00"/>
    <s v="2022-10-17 13:43:44.125000+00:00"/>
    <s v="NON EB"/>
  </r>
  <r>
    <s v="Akash Pal"/>
    <n v="10000"/>
    <s v="INR"/>
    <n v="0"/>
    <s v="9/29/22"/>
    <s v="Sales"/>
    <s v="stat_1hn9nRJaLbI53NxPuSQgo90kRpbpKsFlwN4oEGNUTdO"/>
    <s v="Lost"/>
    <n v="0"/>
    <s v="OpportunityStatusType.Lost"/>
    <m/>
    <m/>
    <s v="The meeting was scheduled 6 days before the renewal date, Client was looking for a Quote comparison."/>
    <s v="lead_DahlXcObPR9m4RddtanYxjJgFFGAIihvLSwOz2CYE5H"/>
    <s v="Trade Gully"/>
    <s v="Bharti Bankey"/>
    <s v="user_OT3t55OXmw4GuYy6XxN9oGGC2DgOtP2jsw3sIeAMKWN"/>
    <s v="Akash Pal"/>
    <s v="2022-09-22 06:18:47.989000+00:00"/>
    <s v="2022-10-10 09:39:02.671000+00:00"/>
    <m/>
    <s v="Pune"/>
    <m/>
    <s v="2022-09-22 03:58:53+00:00"/>
    <m/>
    <n v="10"/>
    <m/>
    <m/>
    <m/>
    <m/>
    <m/>
    <m/>
    <m/>
    <s v="ORGANIC_SEARCH"/>
    <m/>
    <m/>
    <m/>
    <m/>
    <m/>
    <m/>
    <m/>
    <m/>
    <m/>
    <m/>
    <m/>
    <m/>
    <m/>
    <m/>
    <m/>
    <m/>
    <m/>
    <m/>
    <s v="user_aM3WaaSUQQmaNnsm9l2FQRVWUEr8RN2ZdXzsuQUalQ3"/>
    <s v="Bharti Bankey"/>
    <m/>
    <m/>
    <s v="September"/>
    <x v="3"/>
    <s v="Inbound via website"/>
    <m/>
    <s v="Employee Count 25"/>
    <m/>
    <m/>
    <m/>
    <s v="2022-09-22 04:01:47.014000+00:00"/>
    <s v="2022-10-11 04:26:05.086000+00:00"/>
    <m/>
  </r>
  <r>
    <s v="Pooja Gawas"/>
    <n v="640000"/>
    <s v="INR"/>
    <n v="0"/>
    <s v="9/30/22"/>
    <s v="Sales"/>
    <s v="stat_1hn9nRJaLbI53NxPuSQgo90kRpbpKsFlwN4oEGNUTdO"/>
    <s v="Lost"/>
    <n v="0"/>
    <s v="OpportunityStatusType.Lost"/>
    <s v="cont_LvJrXUYVzM1CY6XMdgGQlOg6NS9NdZ2GaJUXLmHzUbN"/>
    <s v="Vijay gaikwad"/>
    <s v="GPA ren"/>
    <s v="lead_ppcJzQR8DeqCsEHhX4Tqv9dn9PxbNL6vPtBTqdys5mm"/>
    <s v="Xdbs corporation"/>
    <s v="Gauri Jori"/>
    <s v="user_KLETV1op4MIjvKQ12xGsWi23CuPjDE6PT29nwG6T3MY"/>
    <s v="Pooja Gawas"/>
    <s v="2022-08-16 05:29:09.091000+00:00"/>
    <s v="2022-10-10 04:47:22.042000+00:00"/>
    <m/>
    <s v="Pune"/>
    <m/>
    <s v="2020-08-29 09:39:45+00:00"/>
    <m/>
    <n v="2000"/>
    <m/>
    <m/>
    <m/>
    <m/>
    <m/>
    <m/>
    <m/>
    <m/>
    <m/>
    <m/>
    <m/>
    <s v="Digital Marketing &amp; Advertising"/>
    <m/>
    <m/>
    <m/>
    <m/>
    <m/>
    <m/>
    <m/>
    <m/>
    <m/>
    <m/>
    <m/>
    <m/>
    <s v="Rakesh Nade"/>
    <m/>
    <s v="user_5YHA1ZU4iP896lD1YJehdJcMx7ZEgWCpulT4T2c3pJ3"/>
    <s v="Gauri Jori"/>
    <m/>
    <m/>
    <s v="September"/>
    <x v="5"/>
    <s v="Naukri.com"/>
    <m/>
    <m/>
    <m/>
    <m/>
    <m/>
    <s v="2020-12-06 09:49:23.441000+00:00"/>
    <s v="2022-10-20 10:29:33.399000+00:00"/>
    <m/>
  </r>
  <r>
    <s v="Mayur Gadiyar"/>
    <n v="500000"/>
    <s v="INR"/>
    <n v="0"/>
    <s v="9/30/22"/>
    <s v="Sales"/>
    <s v="stat_1hn9nRJaLbI53NxPuSQgo90kRpbpKsFlwN4oEGNUTdO"/>
    <s v="Lost"/>
    <n v="0"/>
    <s v="OpportunityStatusType.Lost"/>
    <s v="cont_hCdlet9jgBMIiBMOJGk6lW5uhCh8vOtopmWdhuamulW"/>
    <s v="Bhavya Shetty"/>
    <s v="GMC Renewal"/>
    <s v="lead_evOcZjha8nzmSxl2eP7382Zqc4jXKvEkLsiAcsvibRz"/>
    <s v="Supply Wisdom"/>
    <s v="Trupti Suryavanshi"/>
    <s v="user_bdUPAGjcS7p6513So3N4g3aWNS5HuBuVJi7bvCPAsLt"/>
    <s v="Mayur Gadiyar"/>
    <s v="2022-08-19 11:46:13.741000+00:00"/>
    <s v="2022-10-10 07:19:57.862000+00:00"/>
    <m/>
    <s v="Bangalore"/>
    <m/>
    <s v="2021-09-17 10:11:51+00:00"/>
    <m/>
    <n v="69"/>
    <m/>
    <m/>
    <m/>
    <m/>
    <m/>
    <m/>
    <m/>
    <m/>
    <m/>
    <m/>
    <m/>
    <s v="IT Services &amp; IT Consulting"/>
    <m/>
    <m/>
    <m/>
    <m/>
    <m/>
    <m/>
    <m/>
    <m/>
    <m/>
    <m/>
    <m/>
    <m/>
    <s v="Rakesh Nade"/>
    <m/>
    <s v="user_L8E6IFhq6UCzKLHa45LUUTZCznDuyDwFrGaEp9DXiUM"/>
    <s v="Trupti Suryavanshi"/>
    <s v="Arindam Majee"/>
    <m/>
    <s v="September"/>
    <x v="3"/>
    <s v="Inbound via website"/>
    <m/>
    <s v="Employee Count 25"/>
    <m/>
    <m/>
    <m/>
    <s v="2021-09-17 10:14:37.931000+00:00"/>
    <s v="2022-10-10 07:19:57.902000+00:00"/>
    <s v="GMC"/>
  </r>
  <r>
    <s v="Mayur Gadiyar"/>
    <n v="100000"/>
    <s v="INR"/>
    <n v="0"/>
    <s v="9/27/22"/>
    <s v="Sales"/>
    <s v="stat_1hn9nRJaLbI53NxPuSQgo90kRpbpKsFlwN4oEGNUTdO"/>
    <s v="Lost"/>
    <n v="0"/>
    <s v="OpportunityStatusType.Lost"/>
    <m/>
    <m/>
    <m/>
    <s v="lead_rh6ioUVwaxKzggFXaWheqdqb0YPBfx9y7jOA2g5021d"/>
    <s v="ShareNest"/>
    <s v="Nikhil Ahuja"/>
    <s v="user_bdUPAGjcS7p6513So3N4g3aWNS5HuBuVJi7bvCPAsLt"/>
    <s v="Mayur Gadiyar"/>
    <s v="2022-09-19 07:29:25.849000+00:00"/>
    <s v="2022-10-10 05:13:33.164000+00:00"/>
    <m/>
    <s v="Mumbai"/>
    <m/>
    <m/>
    <m/>
    <n v="50"/>
    <m/>
    <m/>
    <m/>
    <m/>
    <m/>
    <m/>
    <m/>
    <m/>
    <m/>
    <m/>
    <m/>
    <m/>
    <m/>
    <m/>
    <m/>
    <m/>
    <m/>
    <m/>
    <m/>
    <m/>
    <m/>
    <m/>
    <m/>
    <m/>
    <m/>
    <m/>
    <s v="user_ocHSJH83OJnHCvKyMbjx8WOOK8PMgAUGIj1qK0q0dMV"/>
    <s v="Nikhil Ahuja"/>
    <m/>
    <m/>
    <m/>
    <x v="2"/>
    <m/>
    <m/>
    <m/>
    <m/>
    <m/>
    <m/>
    <s v="2022-09-15 10:02:20.349000+00:00"/>
    <s v="2022-10-10 15:03:40.393000+00:00"/>
    <s v="GMC"/>
  </r>
  <r>
    <s v="Pooja Gawas"/>
    <n v="3200000"/>
    <s v="INR"/>
    <n v="0"/>
    <s v="9/30/22"/>
    <s v="Sales"/>
    <s v="stat_1hn9nRJaLbI53NxPuSQgo90kRpbpKsFlwN4oEGNUTdO"/>
    <s v="Lost"/>
    <n v="0"/>
    <s v="OpportunityStatusType.Lost"/>
    <s v="cont_LvJrXUYVzM1CY6XMdgGQlOg6NS9NdZ2GaJUXLmHzUbN"/>
    <s v="Vijay gaikwad"/>
    <s v="GMC ren Client unwilling to trust, meet F2F - second time in a row"/>
    <s v="lead_ppcJzQR8DeqCsEHhX4Tqv9dn9PxbNL6vPtBTqdys5mm"/>
    <s v="Xdbs corporation"/>
    <s v="Gauri Jori"/>
    <s v="user_KLETV1op4MIjvKQ12xGsWi23CuPjDE6PT29nwG6T3MY"/>
    <s v="Pooja Gawas"/>
    <s v="2022-08-16 05:28:45.006000+00:00"/>
    <s v="2022-10-10 04:47:10.078000+00:00"/>
    <m/>
    <s v="Pune"/>
    <m/>
    <s v="2020-08-29 09:39:45+00:00"/>
    <m/>
    <n v="2000"/>
    <m/>
    <m/>
    <m/>
    <m/>
    <m/>
    <m/>
    <m/>
    <m/>
    <m/>
    <m/>
    <m/>
    <s v="Digital Marketing &amp; Advertising"/>
    <m/>
    <m/>
    <m/>
    <m/>
    <m/>
    <m/>
    <m/>
    <m/>
    <m/>
    <m/>
    <m/>
    <m/>
    <s v="Rakesh Nade"/>
    <m/>
    <s v="user_5YHA1ZU4iP896lD1YJehdJcMx7ZEgWCpulT4T2c3pJ3"/>
    <s v="Gauri Jori"/>
    <m/>
    <m/>
    <s v="September"/>
    <x v="5"/>
    <s v="Naukri.com"/>
    <m/>
    <m/>
    <m/>
    <m/>
    <m/>
    <s v="2020-12-06 09:49:23.441000+00:00"/>
    <s v="2022-10-20 10:29:33.399000+00:00"/>
    <m/>
  </r>
  <r>
    <s v="Omkar Ghate"/>
    <n v="800000"/>
    <s v="INR"/>
    <n v="0"/>
    <s v="8/31/22"/>
    <s v="Sales"/>
    <s v="stat_kcR4fZg7TU7jjk1jAVua3qGLRS4J5uFayEjK5j02wtv"/>
    <s v="Unqualified"/>
    <n v="0"/>
    <s v="OpportunityStatusType.Lost"/>
    <m/>
    <m/>
    <s v="Received this opp on 17/08/22 and they wanted quote on 18/08/22. Claims MIS is also old"/>
    <s v="lead_uYC9LmAdkfilS7h2QnangdoY9ay68qbzDDP7hGEIziW"/>
    <s v="Fiorano Software"/>
    <s v="Satyajit Chati"/>
    <s v="user_9SBRjyF0n4iWuhUdqRyQkFhl2J4uyNKhFWvvJEvunX8"/>
    <s v="Omkar Ghate"/>
    <s v="2022-07-21 06:58:31.835000+00:00"/>
    <s v="2022-10-06 06:47:21.919000+00:00"/>
    <m/>
    <s v="Bangalore"/>
    <m/>
    <m/>
    <m/>
    <n v="80"/>
    <m/>
    <m/>
    <m/>
    <m/>
    <m/>
    <m/>
    <m/>
    <m/>
    <m/>
    <m/>
    <m/>
    <s v="IT Services &amp; IT Consulting"/>
    <m/>
    <m/>
    <m/>
    <m/>
    <m/>
    <m/>
    <m/>
    <m/>
    <m/>
    <m/>
    <m/>
    <m/>
    <m/>
    <m/>
    <s v="user_5IQTpX6DsnoeoDfxqzqojpVoQLXPh68nhDjLS5ETjYj"/>
    <s v="Satyajit Chati"/>
    <m/>
    <m/>
    <s v="August"/>
    <x v="4"/>
    <m/>
    <m/>
    <s v="Employee Wellness Handbook"/>
    <m/>
    <m/>
    <m/>
    <s v="2022-01-20 07:50:21.506000+00:00"/>
    <s v="2022-10-06 06:47:21.967000+00:00"/>
    <m/>
  </r>
  <r>
    <s v="Omkar Ghate"/>
    <n v="220450"/>
    <s v="INR"/>
    <n v="100"/>
    <s v="9/29/22"/>
    <s v="Sales"/>
    <s v="stat_OZRiD1474QRJIpvnjHCZfiIvKcVD6mIKSSTzg8SwDVx"/>
    <s v="Won- Payment Completed"/>
    <n v="1"/>
    <s v="OpportunityStatusType.Won"/>
    <s v="cont_r59Q6Z7aNWG0tg0bHJQQjNSF6gzfjEzvviVOu0LhGP3"/>
    <s v="Nishant Garg"/>
    <m/>
    <s v="lead_Z7ID39aUbzrCmchNcV6FDcTs8JWYYqQYAJ2JLEYLv6V"/>
    <s v="Stetig Consulting Private Limited"/>
    <s v="Sarvesh Pawar"/>
    <s v="user_A8KOTZADnUtEQOLt4nSLAmteNStuGh80js75RYjrXVt"/>
    <s v="Sarvesh Pawar"/>
    <s v="2022-09-21 05:59:55.329000+00:00"/>
    <s v="2022-10-04 08:16:11.869000+00:00"/>
    <m/>
    <s v="Pune"/>
    <m/>
    <m/>
    <m/>
    <n v="91"/>
    <m/>
    <m/>
    <m/>
    <m/>
    <m/>
    <m/>
    <m/>
    <m/>
    <m/>
    <m/>
    <m/>
    <s v="IT Services &amp; IT Consulting"/>
    <m/>
    <m/>
    <m/>
    <m/>
    <m/>
    <m/>
    <m/>
    <m/>
    <m/>
    <m/>
    <m/>
    <m/>
    <s v="Jitin Gopi"/>
    <m/>
    <s v="user_A8KOTZADnUtEQOLt4nSLAmteNStuGh80js75RYjrXVt"/>
    <s v="Sarvesh Pawar"/>
    <s v="Shriram Kulkarni"/>
    <m/>
    <s v="September"/>
    <x v="2"/>
    <s v="Lusha"/>
    <m/>
    <s v="Glengarry"/>
    <m/>
    <m/>
    <m/>
    <s v="2021-12-09 09:17:51.629000+00:00"/>
    <s v="2022-10-20 11:45:53.782000+00:00"/>
    <s v="GMC"/>
  </r>
  <r>
    <s v="Abhishek Chauhan"/>
    <n v="800000"/>
    <s v="INR"/>
    <n v="0"/>
    <s v="9/30/22"/>
    <s v="Sales"/>
    <s v="stat_kcR4fZg7TU7jjk1jAVua3qGLRS4J5uFayEjK5j02wtv"/>
    <s v="Unqualified"/>
    <n v="0"/>
    <s v="OpportunityStatusType.Lost"/>
    <s v="cont_ZbCxE58nO2ABgRG819cg4No0lxbzQMkP8AmOUvYAa4V"/>
    <s v="Mrinal Kumar"/>
    <s v="GMC (Fresh)"/>
    <s v="lead_RuMz0sc1w65J6d89xU0ohPuKPp7qbI39xNLj7zbUyx1"/>
    <s v="Navriti Technologies"/>
    <s v="Pranav Kenjale"/>
    <s v="user_ojX3B6giQCeKnOjqd4gdwXUl0CqqHMXNORvxR6POXn6"/>
    <s v="Abhishek Chauhan"/>
    <s v="2022-07-25 11:41:20.811000+00:00"/>
    <s v="2022-10-04 05:31:44.480000+00:00"/>
    <m/>
    <s v="Bangalore"/>
    <m/>
    <m/>
    <m/>
    <n v="156"/>
    <m/>
    <m/>
    <m/>
    <m/>
    <m/>
    <m/>
    <m/>
    <m/>
    <m/>
    <m/>
    <m/>
    <s v="Education; IT Services &amp; IT Consulting"/>
    <m/>
    <m/>
    <m/>
    <m/>
    <m/>
    <m/>
    <m/>
    <m/>
    <m/>
    <m/>
    <m/>
    <m/>
    <s v="Deepak Yadav"/>
    <m/>
    <s v="user_aM3WaaSUQQmaNnsm9l2FQRVWUEr8RN2ZdXzsuQUalQ3"/>
    <s v="Bharti Bankey"/>
    <m/>
    <m/>
    <s v="August"/>
    <x v="2"/>
    <s v="Lusha"/>
    <m/>
    <s v="Glengarry"/>
    <m/>
    <m/>
    <m/>
    <s v="2022-02-06 08:47:16.865000+00:00"/>
    <s v="2022-10-10 07:32:49.330000+00:00"/>
    <m/>
  </r>
  <r>
    <s v="Omkar Ghate"/>
    <n v="450000"/>
    <s v="INR"/>
    <n v="100"/>
    <s v="7/29/22"/>
    <s v="Sales"/>
    <s v="stat_OZRiD1474QRJIpvnjHCZfiIvKcVD6mIKSSTzg8SwDVx"/>
    <s v="Won- Payment Completed"/>
    <n v="1"/>
    <s v="OpportunityStatusType.Won"/>
    <s v="cont_oNSf2Lb6Z7pSfqthzkPhezyuejZK6sleZlYLaXdbLb5"/>
    <s v="Sujata Deahpande"/>
    <m/>
    <s v="lead_UTHdtz7EElpMsXnZ2AlkXXtZZCYGTnBsEFNHdYPT7Ag"/>
    <s v="Shubham Biz"/>
    <s v="Sarvesh Pawar"/>
    <s v="user_k8sSUtRXfYEMul9CBIF4ZOmv3vnev5cdEvVZbtETMKp"/>
    <s v="Sanket Kulkarni"/>
    <s v="2022-06-10 10:44:13.558000+00:00"/>
    <s v="2022-10-04 07:11:48.049000+00:00"/>
    <m/>
    <s v="Pune"/>
    <m/>
    <m/>
    <m/>
    <n v="120"/>
    <m/>
    <m/>
    <m/>
    <m/>
    <m/>
    <m/>
    <m/>
    <m/>
    <m/>
    <m/>
    <m/>
    <s v="Others"/>
    <m/>
    <m/>
    <m/>
    <m/>
    <m/>
    <m/>
    <m/>
    <m/>
    <m/>
    <m/>
    <m/>
    <m/>
    <s v="Arunkumar Dubey"/>
    <m/>
    <s v="user_A8KOTZADnUtEQOLt4nSLAmteNStuGh80js75RYjrXVt"/>
    <s v="Sarvesh Pawar"/>
    <s v="Shriram Kulkarni"/>
    <m/>
    <s v="July"/>
    <x v="2"/>
    <m/>
    <m/>
    <m/>
    <m/>
    <m/>
    <m/>
    <s v="2022-06-10 10:39:25.801000+00:00"/>
    <s v="2022-10-04 07:11:48.090000+00:00"/>
    <s v="GMC"/>
  </r>
  <r>
    <s v="Kashif Ahmad"/>
    <n v="49379"/>
    <s v="INR"/>
    <n v="60"/>
    <d v="2022-10-09T00:00:00"/>
    <s v="Sales"/>
    <s v="stat_FKdNPXXuhXKKBjrSCi23zNHNqbRdSPZ9hl2qCMmtVnP"/>
    <s v="Negotiation"/>
    <n v="0"/>
    <s v="OpportunityStatusType.Active"/>
    <s v="cont_xPvykNkdSTRQdfPSx4XRgUPWFfyPFRjfjNJJMsd0ky5"/>
    <s v="Kavitha"/>
    <s v="GTL Fresh"/>
    <s v="lead_M60SojAWmZTB8lViR9mhSpF66u7fWllGtbvysBFnuhi"/>
    <s v="Peoplelogic Business Solutions Private Limited"/>
    <s v="Kashif Ahmad"/>
    <s v="user_LKRhV6rhcBe0uL8u70UUGeDjbMupuho4TaiAOCbT7HT"/>
    <s v="Kashif Ahmad"/>
    <s v="2022-09-26 12:25:20.253000+00:00"/>
    <s v="2022-10-03 08:19:21.306000+00:00"/>
    <m/>
    <s v="Bangalore"/>
    <m/>
    <m/>
    <m/>
    <n v="73"/>
    <m/>
    <m/>
    <m/>
    <m/>
    <m/>
    <m/>
    <m/>
    <m/>
    <m/>
    <m/>
    <m/>
    <s v="HR / Staffing / Recruitment"/>
    <m/>
    <m/>
    <m/>
    <m/>
    <m/>
    <m/>
    <m/>
    <m/>
    <m/>
    <m/>
    <m/>
    <m/>
    <m/>
    <m/>
    <s v="user_lwF8ctKa5IyxqATpO2EOw2h0AEPiCMHOgewiH38Ei77"/>
    <s v="Harmanjit Singh"/>
    <s v="Siddharth Angolkar"/>
    <m/>
    <s v="September"/>
    <x v="4"/>
    <m/>
    <m/>
    <s v="Employee Wellness Handbook"/>
    <m/>
    <m/>
    <m/>
    <s v="2022-01-21 12:09:28.998000+00:00"/>
    <s v="2022-10-03 08:19:21.380000+00:00"/>
    <s v="GTL"/>
  </r>
  <r>
    <s v="Chetan Kumar"/>
    <n v="50000"/>
    <s v="INR"/>
    <n v="0"/>
    <d v="2022-09-09T00:00:00"/>
    <s v="Sales"/>
    <s v="stat_1hn9nRJaLbI53NxPuSQgo90kRpbpKsFlwN4oEGNUTdO"/>
    <s v="Lost"/>
    <n v="0"/>
    <s v="OpportunityStatusType.Lost"/>
    <s v="cont_5hiQVHU7i0NEHQKjXEP9aexVRLblgGo1QgCK1Fw9svb"/>
    <s v="Sachin Bansode"/>
    <s v="GPA - Renewal"/>
    <s v="lead_r8betWF4Rzh9gdA3FSfgh05riB1oaI04zApJ7ckabaW"/>
    <s v="G M Fabrics Pvt Ltd"/>
    <s v="Shreenath Bhat"/>
    <s v="user_hAuUqCTCw5r4tCUrswIWPSW7LJ1XIBbttZVmJkxmzGq"/>
    <s v="Chetan Kumar"/>
    <s v="2022-05-13 11:12:52.580000+00:00"/>
    <s v="2022-10-02 04:51:27.309000+00:00"/>
    <m/>
    <s v="Mumbai"/>
    <m/>
    <m/>
    <m/>
    <n v="110"/>
    <m/>
    <m/>
    <m/>
    <m/>
    <m/>
    <m/>
    <m/>
    <m/>
    <m/>
    <m/>
    <m/>
    <s v="Manufacturing"/>
    <m/>
    <m/>
    <m/>
    <m/>
    <m/>
    <m/>
    <m/>
    <m/>
    <m/>
    <m/>
    <m/>
    <m/>
    <s v="Arunkumar Dubey"/>
    <m/>
    <s v="user_vMd4rmcrSbjykdyL2J7rrYn84SWdcNc5FKligrmItPw"/>
    <s v="Shreenath Bhat"/>
    <m/>
    <m/>
    <s v="July"/>
    <x v="2"/>
    <m/>
    <m/>
    <s v="Vaccine inbound"/>
    <m/>
    <m/>
    <m/>
    <s v="2021-05-03 12:21:12.407000+00:00"/>
    <s v="2022-10-02 04:51:27.340000+00:00"/>
    <s v="GPA"/>
  </r>
  <r>
    <s v="Akash Singh"/>
    <n v="350000"/>
    <s v="INR"/>
    <n v="0"/>
    <s v="9/30/22"/>
    <s v="Sales"/>
    <s v="stat_1hn9nRJaLbI53NxPuSQgo90kRpbpKsFlwN4oEGNUTdO"/>
    <s v="Lost"/>
    <n v="0"/>
    <s v="OpportunityStatusType.Lost"/>
    <s v="cont_kzutZgj8nBkjrFWd8JC31sbBehF5h0GbVrkYgIldUcz"/>
    <s v="Chandini  CD"/>
    <s v="GMC-Renewal"/>
    <s v="lead_xYZgyOHGVuvcallnKvXjQVYBuRXLOgyWMW8qYvGYTqY"/>
    <s v="Advantech India"/>
    <s v="Bharti Bankey"/>
    <s v="user_a8nqX3z7ISW88f172GrmiROpYjjP29QrWrDfKdMgnvc"/>
    <s v="Akash Singh"/>
    <s v="2022-09-05 06:36:42.485000+00:00"/>
    <s v="2022-10-02 15:01:41.884000+00:00"/>
    <m/>
    <s v="Bangalore"/>
    <m/>
    <m/>
    <m/>
    <n v="25"/>
    <m/>
    <m/>
    <m/>
    <m/>
    <m/>
    <m/>
    <m/>
    <m/>
    <m/>
    <m/>
    <m/>
    <m/>
    <m/>
    <m/>
    <m/>
    <m/>
    <m/>
    <m/>
    <m/>
    <m/>
    <m/>
    <m/>
    <m/>
    <m/>
    <m/>
    <m/>
    <s v="user_aM3WaaSUQQmaNnsm9l2FQRVWUEr8RN2ZdXzsuQUalQ3"/>
    <s v="Bharti Bankey"/>
    <m/>
    <m/>
    <s v="October"/>
    <x v="4"/>
    <m/>
    <m/>
    <s v="Employee Wellness Handbook"/>
    <m/>
    <m/>
    <m/>
    <s v="2022-04-16 03:13:57.980000+00:00"/>
    <s v="2022-10-02 15:01:41.944000+00:00"/>
    <s v="GMC"/>
  </r>
  <r>
    <s v="Aditya Binani"/>
    <n v="600000"/>
    <s v="INR"/>
    <n v="50"/>
    <s v="9/30/22"/>
    <s v="Sales"/>
    <s v="stat_Bh0lNV2usJkCLD6fjWneAqpmASEbmvomDaal7U02FV1"/>
    <s v="Demo Scheduled"/>
    <n v="0"/>
    <s v="OpportunityStatusType.Active"/>
    <m/>
    <m/>
    <m/>
    <s v="lead_GPjel73tNPrxkU5nzlyX9KY1G6cBkmYYOf4ZuRd5Ivt"/>
    <s v="EnFuse Solutions (Fresh)"/>
    <s v="Kanchan Kothari"/>
    <s v="user_g5Yw4Z4XnIbmcGhJO80vdtFdd5ElcDlgYO3q8l82ODn"/>
    <s v="Aditya Binani"/>
    <s v="2022-07-18 12:16:00.430000+00:00"/>
    <s v="2022-10-03 07:01:07.286000+00:00"/>
    <m/>
    <s v="Mumbai"/>
    <m/>
    <m/>
    <m/>
    <m/>
    <m/>
    <m/>
    <m/>
    <m/>
    <m/>
    <m/>
    <m/>
    <s v="PAID_SOCIAL"/>
    <m/>
    <m/>
    <m/>
    <m/>
    <m/>
    <m/>
    <m/>
    <m/>
    <m/>
    <m/>
    <m/>
    <m/>
    <m/>
    <m/>
    <m/>
    <m/>
    <m/>
    <m/>
    <s v="user_PApNwMjp7lPIEBp7acretouakdtYNVHpPO9ja9KoR5D"/>
    <s v="Pallab Gupta"/>
    <m/>
    <m/>
    <m/>
    <x v="4"/>
    <m/>
    <m/>
    <s v="Employer Branding Playbook"/>
    <m/>
    <m/>
    <m/>
    <s v="2022-07-15 15:20:36.538000+00:00"/>
    <s v="2022-10-03 07:01:07.377000+00:00"/>
    <m/>
  </r>
  <r>
    <s v="Naveen Kumar"/>
    <n v="800000"/>
    <s v="INR"/>
    <n v="50"/>
    <s v="9/29/22"/>
    <s v="Sales"/>
    <s v="stat_kLhaUSYbyIgQOHjvcKAHYNQn1lIjd0wTZfiU50Lt3mL"/>
    <s v="Demo Completed"/>
    <n v="0"/>
    <s v="OpportunityStatusType.Active"/>
    <s v="cont_tjpoCgAYp2b5udguvh58h04JVXNFJxeUnjH515EnUkW"/>
    <s v="Vinita"/>
    <m/>
    <s v="lead_dYog8GjIKFPlA4ZyazJypuqFb9VXVRBHOEtsekl6rMQ"/>
    <s v="Suyog Telematics Limited"/>
    <s v="Daya Gowda"/>
    <s v="user_hAuUqCTCw5r4tCUrswIWPSW7LJ1XIBbttZVmJkxmzGq"/>
    <s v="Chetan Kumar"/>
    <s v="2022-09-13 09:16:28.783000+00:00"/>
    <s v="2022-10-02 04:50:14.581000+00:00"/>
    <m/>
    <s v="Mumbai"/>
    <m/>
    <m/>
    <m/>
    <n v="53"/>
    <m/>
    <m/>
    <m/>
    <m/>
    <m/>
    <m/>
    <m/>
    <s v="PAID_SOCIAL"/>
    <m/>
    <m/>
    <m/>
    <s v="Telecommunications"/>
    <s v="ICICI"/>
    <m/>
    <m/>
    <m/>
    <m/>
    <m/>
    <m/>
    <m/>
    <m/>
    <m/>
    <m/>
    <m/>
    <m/>
    <m/>
    <s v="user_encRk5bIEFN6ZA11h4WH2AdZTiZpogLSlMIaj0E30SZ"/>
    <s v="Daya Gowda"/>
    <m/>
    <m/>
    <s v="March; September"/>
    <x v="4"/>
    <m/>
    <m/>
    <s v="Employee Engagement Handbook"/>
    <m/>
    <m/>
    <m/>
    <s v="2022-08-09 13:36:29.037000+00:00"/>
    <s v="2022-10-10 16:24:03.961000+00:00"/>
    <s v="GTL"/>
  </r>
  <r>
    <s v="Chetan Kumar"/>
    <n v="500000"/>
    <s v="INR"/>
    <n v="0"/>
    <d v="2022-09-09T00:00:00"/>
    <s v="Sales"/>
    <s v="stat_1hn9nRJaLbI53NxPuSQgo90kRpbpKsFlwN4oEGNUTdO"/>
    <s v="Lost"/>
    <n v="0"/>
    <s v="OpportunityStatusType.Lost"/>
    <s v="cont_5hiQVHU7i0NEHQKjXEP9aexVRLblgGo1QgCK1Fw9svb"/>
    <s v="Sachin Bansode"/>
    <s v="GMC - Renewal, using Bajaj right now"/>
    <s v="lead_r8betWF4Rzh9gdA3FSfgh05riB1oaI04zApJ7ckabaW"/>
    <s v="G M Fabrics Pvt Ltd"/>
    <s v="Shreenath Bhat"/>
    <s v="user_hAuUqCTCw5r4tCUrswIWPSW7LJ1XIBbttZVmJkxmzGq"/>
    <s v="Chetan Kumar"/>
    <s v="2022-05-13 11:11:37.332000+00:00"/>
    <s v="2022-10-02 04:51:18.812000+00:00"/>
    <m/>
    <s v="Mumbai"/>
    <m/>
    <m/>
    <m/>
    <n v="110"/>
    <m/>
    <m/>
    <m/>
    <m/>
    <m/>
    <m/>
    <m/>
    <m/>
    <m/>
    <m/>
    <m/>
    <s v="Manufacturing"/>
    <m/>
    <m/>
    <m/>
    <m/>
    <m/>
    <m/>
    <m/>
    <m/>
    <m/>
    <m/>
    <m/>
    <m/>
    <s v="Arunkumar Dubey"/>
    <m/>
    <s v="user_vMd4rmcrSbjykdyL2J7rrYn84SWdcNc5FKligrmItPw"/>
    <s v="Shreenath Bhat"/>
    <m/>
    <m/>
    <s v="July"/>
    <x v="2"/>
    <m/>
    <m/>
    <s v="Vaccine inbound"/>
    <m/>
    <m/>
    <m/>
    <s v="2021-05-03 12:21:12.407000+00:00"/>
    <s v="2022-10-02 04:51:27.340000+00:00"/>
    <s v="GMC"/>
  </r>
  <r>
    <s v="Chetan Kumar"/>
    <n v="500000"/>
    <s v="INR"/>
    <n v="0"/>
    <s v="9/30/22"/>
    <s v="Sales"/>
    <s v="stat_1hn9nRJaLbI53NxPuSQgo90kRpbpKsFlwN4oEGNUTdO"/>
    <s v="Lost"/>
    <n v="0"/>
    <s v="OpportunityStatusType.Lost"/>
    <m/>
    <m/>
    <m/>
    <s v="lead_6PDTGwWyxBwJ2f0E8NaQvbQnTtYToKLk9Wmfs4ScGOd"/>
    <s v="Damani Shipping Private Ltd."/>
    <s v="Shreya Solanki"/>
    <s v="user_hAuUqCTCw5r4tCUrswIWPSW7LJ1XIBbttZVmJkxmzGq"/>
    <s v="Chetan Kumar"/>
    <s v="2022-08-04 11:53:14.817000+00:00"/>
    <s v="2022-10-02 04:49:48.495000+00:00"/>
    <m/>
    <s v="Mumbai"/>
    <m/>
    <m/>
    <m/>
    <n v="150"/>
    <m/>
    <m/>
    <m/>
    <m/>
    <m/>
    <m/>
    <m/>
    <m/>
    <m/>
    <m/>
    <m/>
    <s v="Transportation &amp; Logistics"/>
    <m/>
    <m/>
    <m/>
    <m/>
    <m/>
    <m/>
    <m/>
    <m/>
    <m/>
    <m/>
    <m/>
    <m/>
    <s v="Aniket Vahile"/>
    <m/>
    <s v="user_Jujy0sFufO9J3qwY7aNpCCnF6nFZMrfvciNEydEzhaI"/>
    <s v="Shreya Solanki"/>
    <m/>
    <m/>
    <s v="September"/>
    <x v="2"/>
    <s v="Naukri.com"/>
    <m/>
    <m/>
    <m/>
    <m/>
    <m/>
    <s v="2022-08-01 10:00:15.593000+00:00"/>
    <s v="2022-10-03 10:11:18.780000+00:00"/>
    <m/>
  </r>
  <r>
    <s v="Sameer Iftekhari"/>
    <n v="25000000"/>
    <s v="INR"/>
    <n v="0"/>
    <s v="9/30/22"/>
    <s v="Sales"/>
    <s v="stat_1hn9nRJaLbI53NxPuSQgo90kRpbpKsFlwN4oEGNUTdO"/>
    <s v="Lost"/>
    <n v="0"/>
    <s v="OpportunityStatusType.Lost"/>
    <s v="cont_OqEtBJj9Wssam7QmLpoHhsTzbiB4xIiR6GfIXieP7gX"/>
    <s v="Anupal Banerjee"/>
    <m/>
    <s v="lead_p5MCnOr05JdSXktP1qKiwBT8gp1Z85P7anXG9oUE5tp"/>
    <s v="Financial Software &amp; Systems Pvt Limited"/>
    <s v="Nilesh Dhanani"/>
    <s v="user_t8sUu4byhPnyQ33u64Ecs5WRL98oy2iuu4iTrhCr4vl"/>
    <s v="Nilesh Dhanani"/>
    <s v="2022-08-26 06:27:34.861000+00:00"/>
    <s v="2022-10-02 03:56:31.888000+00:00"/>
    <m/>
    <s v="Mumbai"/>
    <m/>
    <s v="2022-03-16 13:11:37+00:00"/>
    <m/>
    <n v="1900"/>
    <m/>
    <m/>
    <m/>
    <m/>
    <m/>
    <m/>
    <m/>
    <m/>
    <m/>
    <m/>
    <m/>
    <s v="IT Services &amp; IT Consulting"/>
    <m/>
    <m/>
    <m/>
    <m/>
    <m/>
    <m/>
    <m/>
    <m/>
    <m/>
    <m/>
    <m/>
    <m/>
    <s v="Aniket Vahile"/>
    <m/>
    <s v="user_228eUmsdKIb9OItgmiDq1zD4aPZ1eqiapbaLAGeBf8g"/>
    <s v="Bhairavi Jog"/>
    <s v="Anjali Nishu"/>
    <s v="Nilesh Dhanani"/>
    <s v="September"/>
    <x v="2"/>
    <m/>
    <m/>
    <m/>
    <m/>
    <m/>
    <m/>
    <s v="2021-04-24 10:08:22.319000+00:00"/>
    <s v="2022-10-20 10:28:33.266000+00:00"/>
    <s v="GMC; GPA; GTL"/>
  </r>
  <r>
    <s v="Chetan Kumar"/>
    <n v="200000"/>
    <s v="INR"/>
    <n v="0"/>
    <s v="9/30/22"/>
    <s v="Sales"/>
    <s v="stat_1hn9nRJaLbI53NxPuSQgo90kRpbpKsFlwN4oEGNUTdO"/>
    <s v="Lost"/>
    <n v="0"/>
    <s v="OpportunityStatusType.Lost"/>
    <m/>
    <m/>
    <s v="GPA (Renewal)"/>
    <s v="lead_BSCoNCNKjTbQC4aFWUcQ00BZ1yTKXFcR6U4syHKGivz"/>
    <s v="Nexdigm"/>
    <s v="Bhairavi Jog"/>
    <s v="user_hAuUqCTCw5r4tCUrswIWPSW7LJ1XIBbttZVmJkxmzGq"/>
    <s v="Chetan Kumar"/>
    <s v="2022-07-22 12:28:55.587000+00:00"/>
    <s v="2022-10-02 04:45:35.941000+00:00"/>
    <m/>
    <s v="Mumbai"/>
    <m/>
    <s v="2020-08-20 09:04:45+00:00"/>
    <m/>
    <n v="1200"/>
    <m/>
    <m/>
    <m/>
    <m/>
    <m/>
    <m/>
    <m/>
    <s v="PAID_SOCIAL"/>
    <m/>
    <m/>
    <m/>
    <s v="Others"/>
    <m/>
    <m/>
    <m/>
    <m/>
    <m/>
    <m/>
    <m/>
    <m/>
    <m/>
    <m/>
    <m/>
    <m/>
    <s v="Mrunmay Jalgaonkar"/>
    <m/>
    <s v="user_228eUmsdKIb9OItgmiDq1zD4aPZ1eqiapbaLAGeBf8g"/>
    <s v="Bhairavi Jog"/>
    <m/>
    <m/>
    <s v="September"/>
    <x v="4"/>
    <s v="Naukri.com"/>
    <m/>
    <s v="Essential HR Policies"/>
    <m/>
    <m/>
    <m/>
    <s v="2020-12-06 09:55:46.976000+00:00"/>
    <s v="2022-10-02 04:48:20.382000+00:00"/>
    <s v="GPA"/>
  </r>
  <r>
    <s v="Chetan Kumar"/>
    <n v="4000000"/>
    <s v="INR"/>
    <n v="0"/>
    <s v="9/30/22"/>
    <s v="Sales"/>
    <s v="stat_1hn9nRJaLbI53NxPuSQgo90kRpbpKsFlwN4oEGNUTdO"/>
    <s v="Lost"/>
    <n v="0"/>
    <s v="OpportunityStatusType.Lost"/>
    <m/>
    <m/>
    <s v="GMC (Self)"/>
    <s v="lead_BSCoNCNKjTbQC4aFWUcQ00BZ1yTKXFcR6U4syHKGivz"/>
    <s v="Nexdigm"/>
    <s v="Bhairavi Jog"/>
    <s v="user_hAuUqCTCw5r4tCUrswIWPSW7LJ1XIBbttZVmJkxmzGq"/>
    <s v="Chetan Kumar"/>
    <s v="2022-07-22 12:28:13.872000+00:00"/>
    <s v="2022-10-02 04:45:26.315000+00:00"/>
    <m/>
    <s v="Mumbai"/>
    <m/>
    <s v="2020-08-20 09:04:45+00:00"/>
    <m/>
    <n v="1200"/>
    <m/>
    <m/>
    <m/>
    <m/>
    <m/>
    <m/>
    <m/>
    <s v="PAID_SOCIAL"/>
    <m/>
    <m/>
    <m/>
    <s v="Others"/>
    <m/>
    <m/>
    <m/>
    <m/>
    <m/>
    <m/>
    <m/>
    <m/>
    <m/>
    <m/>
    <m/>
    <m/>
    <s v="Mrunmay Jalgaonkar"/>
    <m/>
    <s v="user_228eUmsdKIb9OItgmiDq1zD4aPZ1eqiapbaLAGeBf8g"/>
    <s v="Bhairavi Jog"/>
    <m/>
    <m/>
    <s v="September"/>
    <x v="4"/>
    <s v="Naukri.com"/>
    <m/>
    <s v="Essential HR Policies"/>
    <m/>
    <m/>
    <m/>
    <s v="2020-12-06 09:55:46.976000+00:00"/>
    <s v="2022-10-02 04:48:20.382000+00:00"/>
    <s v="GMC"/>
  </r>
  <r>
    <s v="Kashif Ahmad"/>
    <n v="389053"/>
    <s v="INR"/>
    <n v="100"/>
    <s v="9/30/22"/>
    <s v="Sales"/>
    <s v="stat_OZRiD1474QRJIpvnjHCZfiIvKcVD6mIKSSTzg8SwDVx"/>
    <s v="Won- Payment Completed"/>
    <n v="1"/>
    <s v="OpportunityStatusType.Won"/>
    <s v="cont_iMsdLCyRVtuKwS3ism1BnOUlOmMIvs6W5oVlAJucqr5"/>
    <s v="Mansi Kulkarni"/>
    <s v="GMC Renewal"/>
    <s v="lead_EbCjQavkcixn3q56EYr3tweNPzpUcp750JVNJ3chetf"/>
    <s v="Hummingbird Web Solutions Private Limited"/>
    <s v="Daya Gowda"/>
    <s v="user_LKRhV6rhcBe0uL8u70UUGeDjbMupuho4TaiAOCbT7HT"/>
    <s v="Kashif Ahmad"/>
    <s v="2022-08-19 10:35:25.075000+00:00"/>
    <s v="2022-09-30 11:31:24.958000+00:00"/>
    <m/>
    <s v="Pune"/>
    <m/>
    <m/>
    <m/>
    <n v="64"/>
    <m/>
    <m/>
    <m/>
    <m/>
    <m/>
    <m/>
    <m/>
    <m/>
    <m/>
    <m/>
    <m/>
    <s v="IT Services &amp; IT Consulting"/>
    <s v="Aditya Birla, ICICI PRUDENTIAL"/>
    <m/>
    <m/>
    <m/>
    <m/>
    <m/>
    <m/>
    <m/>
    <m/>
    <m/>
    <m/>
    <m/>
    <s v="Mrunmay Jalgaonkar"/>
    <m/>
    <s v="user_encRk5bIEFN6ZA11h4WH2AdZTiZpogLSlMIaj0E30SZ"/>
    <s v="Daya Gowda"/>
    <s v="Siddharth Angolkar"/>
    <m/>
    <s v="September"/>
    <x v="2"/>
    <m/>
    <m/>
    <m/>
    <m/>
    <m/>
    <m/>
    <s v="2022-05-18 04:34:35.480000+00:00"/>
    <s v="2022-10-12 10:12:11.780000+00:00"/>
    <s v="GMC"/>
  </r>
  <r>
    <s v="Manish Balpande"/>
    <n v="477748"/>
    <s v="INR"/>
    <n v="100"/>
    <s v="9/30/22"/>
    <s v="Sales"/>
    <s v="stat_OZRiD1474QRJIpvnjHCZfiIvKcVD6mIKSSTzg8SwDVx"/>
    <s v="Won- Payment Completed"/>
    <n v="1"/>
    <s v="OpportunityStatusType.Won"/>
    <m/>
    <m/>
    <m/>
    <s v="lead_TSt8sbDnLwStMkBkVC4ehqOlZUUzze6orztANh5TTtv"/>
    <s v="Kenresearch"/>
    <s v="Satyajit Chati"/>
    <s v="user_8jx3L2CDfrbzNnwYUv6Plfha6VxaSGsqcbTXR3sIBZi"/>
    <s v="Manish Balpande"/>
    <s v="2022-02-08 11:48:51.841000+00:00"/>
    <s v="2022-09-30 10:52:07.172000+00:00"/>
    <m/>
    <s v="Gurgaon"/>
    <m/>
    <m/>
    <m/>
    <n v="100"/>
    <m/>
    <m/>
    <m/>
    <m/>
    <m/>
    <m/>
    <m/>
    <m/>
    <m/>
    <m/>
    <m/>
    <m/>
    <m/>
    <m/>
    <m/>
    <m/>
    <m/>
    <m/>
    <m/>
    <m/>
    <m/>
    <m/>
    <m/>
    <m/>
    <m/>
    <m/>
    <s v="user_5IQTpX6DsnoeoDfxqzqojpVoQLXPh68nhDjLS5ETjYj"/>
    <s v="Satyajit Chati"/>
    <s v="Snehal Mane"/>
    <m/>
    <s v="March; September"/>
    <x v="4"/>
    <m/>
    <m/>
    <s v="Employee Wellness Handbook"/>
    <m/>
    <m/>
    <m/>
    <s v="2022-01-21 11:12:02.280000+00:00"/>
    <s v="2022-10-20 12:00:00.450000+00:00"/>
    <s v="GMC"/>
  </r>
  <r>
    <s v="Kashif Ahmad"/>
    <n v="52800"/>
    <s v="INR"/>
    <n v="100"/>
    <s v="9/30/22"/>
    <s v="Sales"/>
    <s v="stat_OZRiD1474QRJIpvnjHCZfiIvKcVD6mIKSSTzg8SwDVx"/>
    <s v="Won- Payment Completed"/>
    <n v="1"/>
    <s v="OpportunityStatusType.Won"/>
    <s v="cont_iMsdLCyRVtuKwS3ism1BnOUlOmMIvs6W5oVlAJucqr5"/>
    <s v="Mansi Kulkarni"/>
    <s v="GPA Renewal"/>
    <s v="lead_EbCjQavkcixn3q56EYr3tweNPzpUcp750JVNJ3chetf"/>
    <s v="Hummingbird Web Solutions Private Limited"/>
    <s v="Daya Gowda"/>
    <s v="user_LKRhV6rhcBe0uL8u70UUGeDjbMupuho4TaiAOCbT7HT"/>
    <s v="Kashif Ahmad"/>
    <s v="2022-08-19 10:38:12.346000+00:00"/>
    <s v="2022-09-30 11:31:52.148000+00:00"/>
    <m/>
    <s v="Pune"/>
    <m/>
    <m/>
    <m/>
    <n v="64"/>
    <m/>
    <m/>
    <m/>
    <m/>
    <m/>
    <m/>
    <m/>
    <m/>
    <m/>
    <m/>
    <m/>
    <s v="IT Services &amp; IT Consulting"/>
    <s v="Aditya Birla, ICICI PRUDENTIAL"/>
    <m/>
    <m/>
    <m/>
    <m/>
    <m/>
    <m/>
    <m/>
    <m/>
    <m/>
    <m/>
    <m/>
    <s v="Mrunmay Jalgaonkar"/>
    <m/>
    <s v="user_encRk5bIEFN6ZA11h4WH2AdZTiZpogLSlMIaj0E30SZ"/>
    <s v="Daya Gowda"/>
    <s v="Siddharth Angolkar"/>
    <m/>
    <s v="September"/>
    <x v="2"/>
    <m/>
    <m/>
    <m/>
    <m/>
    <m/>
    <m/>
    <s v="2022-05-18 04:34:35.480000+00:00"/>
    <s v="2022-10-12 10:12:11.780000+00:00"/>
    <s v="GPA"/>
  </r>
  <r>
    <s v="Vivek Singh"/>
    <n v="7850000"/>
    <s v="INR"/>
    <n v="100"/>
    <s v="9/30/22"/>
    <s v="Sales"/>
    <s v="stat_OZRiD1474QRJIpvnjHCZfiIvKcVD6mIKSSTzg8SwDVx"/>
    <s v="Won- Payment Completed"/>
    <n v="1"/>
    <s v="OpportunityStatusType.Won"/>
    <s v="cont_jy6RgRpoDWVbGGYHWruVBQuKey4ASs57M2HX4G0KrPQ"/>
    <s v="Swapna Samal"/>
    <m/>
    <s v="lead_mfY6h0nKCy8VvjUUY0W2ZpbxROOp3HPzEKi1F4Us81n"/>
    <s v="Quinbay"/>
    <s v="Pallab Gupta"/>
    <s v="user_6dalmZ7hmWD47jhCVGdU1SSEcFMsz9rWtW2jPORgJvj"/>
    <s v="Vivek Singh"/>
    <s v="2022-09-15 11:32:02.984000+00:00"/>
    <s v="2022-09-30 10:41:13.853000+00:00"/>
    <m/>
    <s v="Bangalore"/>
    <m/>
    <m/>
    <m/>
    <n v="464"/>
    <m/>
    <m/>
    <m/>
    <m/>
    <m/>
    <m/>
    <m/>
    <s v="PAID_SOCIAL"/>
    <m/>
    <m/>
    <m/>
    <s v="IT Services &amp; IT Consulting"/>
    <m/>
    <m/>
    <m/>
    <m/>
    <m/>
    <m/>
    <m/>
    <m/>
    <m/>
    <m/>
    <m/>
    <m/>
    <s v="Deepak Yadav"/>
    <m/>
    <s v="user_PApNwMjp7lPIEBp7acretouakdtYNVHpPO9ja9KoR5D"/>
    <s v="Pallab Gupta"/>
    <s v="Yogesh Shukla"/>
    <m/>
    <s v="January; October"/>
    <x v="1"/>
    <s v="Lusha"/>
    <m/>
    <s v="Essential HR Policies"/>
    <m/>
    <m/>
    <m/>
    <s v="2022-02-22 05:07:31.719000+00:00"/>
    <s v="2022-10-19 12:59:09.010000+00:00"/>
    <m/>
  </r>
  <r>
    <s v="Kashif Ahmad"/>
    <n v="545626"/>
    <s v="INR"/>
    <n v="0"/>
    <s v="9/29/22"/>
    <s v="Sales"/>
    <s v="stat_1hn9nRJaLbI53NxPuSQgo90kRpbpKsFlwN4oEGNUTdO"/>
    <s v="Lost"/>
    <n v="0"/>
    <s v="OpportunityStatusType.Lost"/>
    <s v="cont_PGboaRS0IJLFZbtNOQyDFo2SOzOIfwxJ5WkMbZNgY3L"/>
    <s v="Rachna"/>
    <s v="GMC-Fresh"/>
    <s v="lead_Dooo5lPgRE5dyyAgAJpJPeTutFb0RI3oXqjCpry0L24"/>
    <s v="Definedge Solution(fresh)"/>
    <s v="Bharti Bankey"/>
    <s v="user_LKRhV6rhcBe0uL8u70UUGeDjbMupuho4TaiAOCbT7HT"/>
    <s v="Kashif Ahmad"/>
    <s v="2022-06-22 06:16:38.294000+00:00"/>
    <s v="2022-09-30 10:31:44.166000+00:00"/>
    <m/>
    <s v="Pune"/>
    <m/>
    <m/>
    <m/>
    <n v="79"/>
    <m/>
    <m/>
    <m/>
    <m/>
    <m/>
    <m/>
    <m/>
    <s v="PAID_SOCIAL"/>
    <m/>
    <m/>
    <m/>
    <m/>
    <m/>
    <m/>
    <m/>
    <m/>
    <m/>
    <m/>
    <m/>
    <m/>
    <m/>
    <m/>
    <m/>
    <m/>
    <s v="Yogesh Paigude"/>
    <m/>
    <s v="user_aM3WaaSUQQmaNnsm9l2FQRVWUEr8RN2ZdXzsuQUalQ3"/>
    <s v="Bharti Bankey"/>
    <s v="Siddharth Angolkar"/>
    <m/>
    <m/>
    <x v="1"/>
    <m/>
    <m/>
    <s v="Employee Engagement Handbook"/>
    <m/>
    <m/>
    <m/>
    <s v="2022-04-07 08:10:56.776000+00:00"/>
    <s v="2022-09-30 10:31:44.235000+00:00"/>
    <m/>
  </r>
  <r>
    <s v="Mayur Gadiyar"/>
    <n v="500000"/>
    <s v="INR"/>
    <n v="0"/>
    <s v="9/27/22"/>
    <s v="Sales"/>
    <s v="stat_1hn9nRJaLbI53NxPuSQgo90kRpbpKsFlwN4oEGNUTdO"/>
    <s v="Lost"/>
    <n v="0"/>
    <s v="OpportunityStatusType.Lost"/>
    <s v="cont_LWM0QOTmn1Fiuqj3GYjtCDhIOsv7cyPs2v9ugc92gCc"/>
    <s v="Reshal Melkar"/>
    <s v="Policy closed with Magma HDI Final rate of 6.5L + GST with 2L SI. - The rate which we had was 6.7L + gst with 1.5L SI. - LOST"/>
    <s v="lead_Fv3vu2WuiSxjSUTd4QeDWjeFt7lJqc0oGzmzWvAE2ll"/>
    <s v="HTL Aircon Pvt. ltd."/>
    <s v="Gauri Jori"/>
    <s v="user_bdUPAGjcS7p6513So3N4g3aWNS5HuBuVJi7bvCPAsLt"/>
    <s v="Mayur Gadiyar"/>
    <s v="2022-06-02 11:15:08.239000+00:00"/>
    <s v="2022-09-30 09:18:57.407000+00:00"/>
    <m/>
    <s v="Mumbai"/>
    <m/>
    <m/>
    <m/>
    <n v="309"/>
    <m/>
    <m/>
    <m/>
    <m/>
    <m/>
    <m/>
    <m/>
    <m/>
    <m/>
    <m/>
    <m/>
    <s v="Manufacturing"/>
    <m/>
    <m/>
    <m/>
    <m/>
    <m/>
    <m/>
    <m/>
    <m/>
    <m/>
    <m/>
    <m/>
    <m/>
    <s v="Mrunmay Jalgaonkar"/>
    <m/>
    <s v="user_5YHA1ZU4iP896lD1YJehdJcMx7ZEgWCpulT4T2c3pJ3"/>
    <s v="Gauri Jori"/>
    <s v="Anjali Nishu"/>
    <m/>
    <s v="September"/>
    <x v="2"/>
    <s v="Naukri.com"/>
    <m/>
    <m/>
    <m/>
    <m/>
    <m/>
    <s v="2021-07-06 07:08:54.510000+00:00"/>
    <s v="2022-10-08 06:54:31.445000+00:00"/>
    <m/>
  </r>
  <r>
    <s v="Moziez Chamadia"/>
    <n v="3000000"/>
    <s v="INR"/>
    <n v="0"/>
    <s v="9/30/22"/>
    <s v="Sales"/>
    <s v="stat_1hn9nRJaLbI53NxPuSQgo90kRpbpKsFlwN4oEGNUTdO"/>
    <s v="Lost"/>
    <n v="0"/>
    <s v="OpportunityStatusType.Lost"/>
    <s v="cont_ryEjxwJHD2RKny4orezizTbCWnflgLZ1JcFWCPZG875"/>
    <s v="Sneha Mishra"/>
    <s v="GMC Renewal"/>
    <s v="lead_Nh7BLVaRbopA5h0BX7pmSJm2OMO17P3QEM7ytgaNWul"/>
    <s v="The Annet Group"/>
    <s v="Aishwarya Nyayadhish"/>
    <s v="user_IgNfKH7wuLLjHvexoMm2PXWcnF3zYft0ZbMTyfwKRUg"/>
    <s v="Moziez Chamadia"/>
    <s v="2022-06-10 11:04:57.223000+00:00"/>
    <s v="2022-09-30 08:42:32.407000+00:00"/>
    <m/>
    <s v="Mumbai"/>
    <m/>
    <m/>
    <m/>
    <n v="400"/>
    <m/>
    <m/>
    <m/>
    <m/>
    <m/>
    <m/>
    <m/>
    <s v="PAID_SOCIAL"/>
    <m/>
    <m/>
    <m/>
    <m/>
    <m/>
    <m/>
    <m/>
    <m/>
    <m/>
    <m/>
    <m/>
    <m/>
    <m/>
    <m/>
    <m/>
    <m/>
    <m/>
    <m/>
    <s v="user_6hRQhcoLhZEDUBYaw3vS7rv6T5582sGfXq4jNRqTfUU"/>
    <s v="Aishwarya Nyayadhish"/>
    <m/>
    <m/>
    <s v="September"/>
    <x v="4"/>
    <m/>
    <m/>
    <s v="Employee Engagement Handbook"/>
    <m/>
    <m/>
    <m/>
    <s v="2022-05-05 04:57:21.637000+00:00"/>
    <s v="2022-09-30 08:43:56.401000+00:00"/>
    <m/>
  </r>
  <r>
    <s v="Mayur Gadiyar"/>
    <n v="500000"/>
    <s v="INR"/>
    <n v="0"/>
    <s v="9/28/22"/>
    <s v="Sales"/>
    <s v="stat_1hn9nRJaLbI53NxPuSQgo90kRpbpKsFlwN4oEGNUTdO"/>
    <s v="Lost"/>
    <n v="0"/>
    <s v="OpportunityStatusType.Lost"/>
    <s v="cont_jCpp0OlCQTsSvD5fPkytHT327cpWGNQZOkt6vJA9EhO"/>
    <s v="Shona Prabhu"/>
    <s v="lost despite having exclusive mandate - We did not have the rates"/>
    <s v="lead_WaNA81vQWd5zVVl7QADi7Ysu2kk5gihdq4R6qtSy1uH"/>
    <s v="Drishti Group"/>
    <s v="Daniel Patra"/>
    <s v="user_bdUPAGjcS7p6513So3N4g3aWNS5HuBuVJi7bvCPAsLt"/>
    <s v="Mayur Gadiyar"/>
    <s v="2022-07-28 06:17:04.195000+00:00"/>
    <s v="2022-09-30 09:14:34.430000+00:00"/>
    <m/>
    <s v="Mumbai"/>
    <m/>
    <m/>
    <m/>
    <n v="28"/>
    <m/>
    <m/>
    <m/>
    <m/>
    <m/>
    <m/>
    <m/>
    <m/>
    <m/>
    <m/>
    <m/>
    <s v="Others"/>
    <m/>
    <m/>
    <m/>
    <m/>
    <m/>
    <m/>
    <m/>
    <m/>
    <m/>
    <m/>
    <m/>
    <m/>
    <s v="Aniket Vahile"/>
    <m/>
    <s v="user_doWYUHOvQ3f5K3ugoH7kbrXnoPuCbasVEsKoA9COWQo"/>
    <s v="Daniel Patra"/>
    <m/>
    <m/>
    <s v="August"/>
    <x v="2"/>
    <s v="Naukri.com"/>
    <m/>
    <m/>
    <m/>
    <m/>
    <m/>
    <s v="2022-07-07 05:48:35.704000+00:00"/>
    <s v="2022-10-11 08:18:05.508000+00:00"/>
    <s v="GMC"/>
  </r>
  <r>
    <s v="Aditya Binani"/>
    <n v="200000"/>
    <s v="INR"/>
    <n v="0"/>
    <s v="9/30/22"/>
    <s v="Sales"/>
    <s v="stat_1hn9nRJaLbI53NxPuSQgo90kRpbpKsFlwN4oEGNUTdO"/>
    <s v="Lost"/>
    <n v="0"/>
    <s v="OpportunityStatusType.Lost"/>
    <s v="cont_nydGuKs7tDcTOecVyojvhc8IzIICtKNMQ82SOCofOdS"/>
    <s v="Preethi Santos"/>
    <m/>
    <s v="lead_L9lVWJKIjdkGbNOHuWyADDiyVLkJaoN8XqeGAz6wHs0"/>
    <s v="Game Taco"/>
    <s v="Nikhil Ahuja"/>
    <s v="user_g5Yw4Z4XnIbmcGhJO80vdtFdd5ElcDlgYO3q8l82ODn"/>
    <s v="Aditya Binani"/>
    <s v="2022-09-23 06:51:18.938000+00:00"/>
    <s v="2022-09-30 07:26:55.166000+00:00"/>
    <m/>
    <s v="Bangalore"/>
    <m/>
    <m/>
    <m/>
    <n v="12"/>
    <m/>
    <m/>
    <m/>
    <m/>
    <m/>
    <m/>
    <m/>
    <m/>
    <m/>
    <m/>
    <m/>
    <s v="Sports &amp; Entertainment"/>
    <m/>
    <m/>
    <m/>
    <m/>
    <m/>
    <m/>
    <m/>
    <m/>
    <m/>
    <m/>
    <m/>
    <m/>
    <s v="Deepak Yadav"/>
    <m/>
    <s v="user_ocHSJH83OJnHCvKyMbjx8WOOK8PMgAUGIj1qK0q0dMV"/>
    <s v="Nikhil Ahuja"/>
    <m/>
    <m/>
    <s v="October"/>
    <x v="4"/>
    <m/>
    <m/>
    <s v="Employee Wellness Handbook"/>
    <m/>
    <m/>
    <m/>
    <s v="2022-02-07 06:54:08.115000+00:00"/>
    <s v="2022-09-30 07:26:55.216000+00:00"/>
    <s v="GMC"/>
  </r>
  <r>
    <s v="Pranav Kenjale"/>
    <n v="175000"/>
    <s v="INR"/>
    <n v="0"/>
    <s v="9/29/22"/>
    <s v="Sales"/>
    <s v="stat_1hn9nRJaLbI53NxPuSQgo90kRpbpKsFlwN4oEGNUTdO"/>
    <s v="Lost"/>
    <n v="0"/>
    <s v="OpportunityStatusType.Lost"/>
    <s v="cont_AbgTVSaVHSXzP5m9iYmwItu4FMC406Y9L6JLy9qI95w"/>
    <s v="Amit"/>
    <s v="GMC Renewal"/>
    <s v="lead_efyYiqi8d11mtDrDPd3hHLPuJrr316ETbef84Nq2Px1"/>
    <s v="Finaleap Pvt. Ltd."/>
    <s v="Aishwarya Nyayadhish"/>
    <s v="user_sREdxbAJihL2Zbgic7tyQ6Rc4Mny7HnD1RNGhA9DDYh"/>
    <s v="Prajakta Sahastrabudhe"/>
    <s v="2022-08-10 10:14:12.971000+00:00"/>
    <s v="2022-09-30 06:01:32.162000+00:00"/>
    <m/>
    <s v="Pune"/>
    <m/>
    <s v="2021-09-03 06:03:49+00:00"/>
    <m/>
    <n v="35"/>
    <m/>
    <m/>
    <m/>
    <m/>
    <m/>
    <m/>
    <m/>
    <m/>
    <m/>
    <m/>
    <m/>
    <m/>
    <m/>
    <m/>
    <m/>
    <m/>
    <m/>
    <m/>
    <m/>
    <m/>
    <m/>
    <m/>
    <m/>
    <m/>
    <m/>
    <m/>
    <s v="user_6hRQhcoLhZEDUBYaw3vS7rv6T5582sGfXq4jNRqTfUU"/>
    <s v="Aishwarya Nyayadhish"/>
    <s v="Komal Chougale"/>
    <m/>
    <s v="September"/>
    <x v="3"/>
    <s v="Inbound via website"/>
    <m/>
    <s v="Employee Count 15"/>
    <m/>
    <m/>
    <m/>
    <s v="2021-09-03 06:06:35.337000+00:00"/>
    <s v="2022-09-30 06:01:32.209000+00:00"/>
    <m/>
  </r>
  <r>
    <s v="Manish Balpande"/>
    <n v="1050000"/>
    <s v="INR"/>
    <n v="0"/>
    <s v="9/30/22"/>
    <s v="Sales"/>
    <s v="stat_kcR4fZg7TU7jjk1jAVua3qGLRS4J5uFayEjK5j02wtv"/>
    <s v="Unqualified"/>
    <n v="0"/>
    <s v="OpportunityStatusType.Lost"/>
    <m/>
    <m/>
    <m/>
    <s v="lead_0vhPtfSpbdTaUyCBrHJvQr7gyvfjZueXqk9OAcnGlkV"/>
    <s v="Unitherm Engineers"/>
    <s v="Shreya Solanki"/>
    <s v="user_8jx3L2CDfrbzNnwYUv6Plfha6VxaSGsqcbTXR3sIBZi"/>
    <s v="Manish Balpande"/>
    <s v="2022-08-23 09:00:22.807000+00:00"/>
    <s v="2022-09-30 07:23:09.638000+00:00"/>
    <m/>
    <s v="Pune"/>
    <m/>
    <s v="2020-08-26 02:33:06+00:00"/>
    <m/>
    <n v="210"/>
    <m/>
    <m/>
    <s v="Facebook"/>
    <m/>
    <m/>
    <m/>
    <m/>
    <s v="PAID_SOCIAL"/>
    <m/>
    <m/>
    <m/>
    <s v="Manufacturing"/>
    <m/>
    <m/>
    <m/>
    <m/>
    <m/>
    <m/>
    <m/>
    <m/>
    <m/>
    <m/>
    <m/>
    <m/>
    <s v="Jithendra Goalla"/>
    <m/>
    <s v="user_Jujy0sFufO9J3qwY7aNpCCnF6nFZMrfvciNEydEzhaI"/>
    <s v="Shreya Solanki"/>
    <m/>
    <m/>
    <s v="August"/>
    <x v="6"/>
    <s v="Naukri.com"/>
    <m/>
    <s v="Employee Wellness Handbook"/>
    <m/>
    <m/>
    <m/>
    <s v="2020-12-06 09:48:41.993000+00:00"/>
    <s v="2022-10-15 17:53:45.563000+00:00"/>
    <m/>
  </r>
  <r>
    <s v="Aditya Binani"/>
    <n v="4800"/>
    <s v="INR"/>
    <n v="0"/>
    <s v="9/30/22"/>
    <s v="Sales"/>
    <s v="stat_1hn9nRJaLbI53NxPuSQgo90kRpbpKsFlwN4oEGNUTdO"/>
    <s v="Lost"/>
    <n v="0"/>
    <s v="OpportunityStatusType.Lost"/>
    <s v="cont_nydGuKs7tDcTOecVyojvhc8IzIICtKNMQ82SOCofOdS"/>
    <s v="Preethi Santos"/>
    <s v="Unqualified as there's no GPA Policy"/>
    <s v="lead_L9lVWJKIjdkGbNOHuWyADDiyVLkJaoN8XqeGAz6wHs0"/>
    <s v="Game Taco"/>
    <s v="Nikhil Ahuja"/>
    <s v="user_g5Yw4Z4XnIbmcGhJO80vdtFdd5ElcDlgYO3q8l82ODn"/>
    <s v="Aditya Binani"/>
    <s v="2022-09-23 06:52:02.988000+00:00"/>
    <s v="2022-09-30 07:26:36.350000+00:00"/>
    <m/>
    <s v="Bangalore"/>
    <m/>
    <m/>
    <m/>
    <n v="12"/>
    <m/>
    <m/>
    <m/>
    <m/>
    <m/>
    <m/>
    <m/>
    <m/>
    <m/>
    <m/>
    <m/>
    <s v="Sports &amp; Entertainment"/>
    <m/>
    <m/>
    <m/>
    <m/>
    <m/>
    <m/>
    <m/>
    <m/>
    <m/>
    <m/>
    <m/>
    <m/>
    <s v="Deepak Yadav"/>
    <m/>
    <s v="user_ocHSJH83OJnHCvKyMbjx8WOOK8PMgAUGIj1qK0q0dMV"/>
    <s v="Nikhil Ahuja"/>
    <m/>
    <m/>
    <s v="October"/>
    <x v="4"/>
    <m/>
    <m/>
    <s v="Employee Wellness Handbook"/>
    <m/>
    <m/>
    <m/>
    <s v="2022-02-07 06:54:08.115000+00:00"/>
    <s v="2022-09-30 07:26:55.216000+00:00"/>
    <s v="GPA"/>
  </r>
  <r>
    <s v="Shreenath Bhat"/>
    <n v="20000"/>
    <s v="INR"/>
    <n v="0"/>
    <s v="9/30/22"/>
    <s v="Sales"/>
    <s v="stat_kcR4fZg7TU7jjk1jAVua3qGLRS4J5uFayEjK5j02wtv"/>
    <s v="Unqualified"/>
    <n v="0"/>
    <s v="OpportunityStatusType.Lost"/>
    <s v="cont_8gA5jx02STarEaMFpk3lG9acpYQFcaEmTarcWbPeEwu"/>
    <s v="Prashant Thakare"/>
    <s v="GPA - Fresh"/>
    <s v="lead_xKlqBZDR5NbUqjVMep8j4SvOW3wVRFl5FpNnHXI4WWw"/>
    <s v="Bpointer Technologies Pvt Ltd"/>
    <s v="Shreenath Bhat"/>
    <s v="user_vMd4rmcrSbjykdyL2J7rrYn84SWdcNc5FKligrmItPw"/>
    <s v="Shreenath Bhat"/>
    <s v="2022-06-08 09:33:50.972000+00:00"/>
    <s v="2022-09-30 05:47:43.330000+00:00"/>
    <m/>
    <s v="Pune"/>
    <m/>
    <m/>
    <m/>
    <n v="87"/>
    <m/>
    <m/>
    <m/>
    <m/>
    <m/>
    <m/>
    <m/>
    <s v="PAID_SOCIAL"/>
    <m/>
    <m/>
    <m/>
    <s v="IT Services &amp; IT Consulting"/>
    <m/>
    <m/>
    <m/>
    <m/>
    <m/>
    <m/>
    <m/>
    <m/>
    <m/>
    <m/>
    <m/>
    <m/>
    <s v="Mrunmay Jalgaonkar"/>
    <m/>
    <s v="user_vMd4rmcrSbjykdyL2J7rrYn84SWdcNc5FKligrmItPw"/>
    <s v="Shreenath Bhat"/>
    <m/>
    <m/>
    <m/>
    <x v="2"/>
    <s v="Lusha"/>
    <m/>
    <s v="Winning talent beyond salary"/>
    <m/>
    <m/>
    <m/>
    <s v="2022-03-09 05:21:49.488000+00:00"/>
    <s v="2022-09-30 05:47:50.661000+00:00"/>
    <s v="GPA"/>
  </r>
  <r>
    <s v="Shreenath Bhat"/>
    <n v="400000"/>
    <s v="INR"/>
    <n v="0"/>
    <s v="9/30/22"/>
    <s v="Sales"/>
    <s v="stat_kcR4fZg7TU7jjk1jAVua3qGLRS4J5uFayEjK5j02wtv"/>
    <s v="Unqualified"/>
    <n v="0"/>
    <s v="OpportunityStatusType.Lost"/>
    <s v="cont_8gA5jx02STarEaMFpk3lG9acpYQFcaEmTarcWbPeEwu"/>
    <s v="Prashant Thakare"/>
    <s v="GMC - Fresh"/>
    <s v="lead_xKlqBZDR5NbUqjVMep8j4SvOW3wVRFl5FpNnHXI4WWw"/>
    <s v="Bpointer Technologies Pvt Ltd"/>
    <s v="Shreenath Bhat"/>
    <s v="user_vMd4rmcrSbjykdyL2J7rrYn84SWdcNc5FKligrmItPw"/>
    <s v="Shreenath Bhat"/>
    <s v="2022-06-08 09:33:26.180000+00:00"/>
    <s v="2022-09-30 05:47:36.054000+00:00"/>
    <m/>
    <s v="Pune"/>
    <m/>
    <m/>
    <m/>
    <n v="87"/>
    <m/>
    <m/>
    <m/>
    <m/>
    <m/>
    <m/>
    <m/>
    <s v="PAID_SOCIAL"/>
    <m/>
    <m/>
    <m/>
    <s v="IT Services &amp; IT Consulting"/>
    <m/>
    <m/>
    <m/>
    <m/>
    <m/>
    <m/>
    <m/>
    <m/>
    <m/>
    <m/>
    <m/>
    <m/>
    <s v="Mrunmay Jalgaonkar"/>
    <m/>
    <s v="user_vMd4rmcrSbjykdyL2J7rrYn84SWdcNc5FKligrmItPw"/>
    <s v="Shreenath Bhat"/>
    <m/>
    <m/>
    <m/>
    <x v="2"/>
    <s v="Lusha"/>
    <m/>
    <s v="Winning talent beyond salary"/>
    <m/>
    <m/>
    <m/>
    <s v="2022-03-09 05:21:49.488000+00:00"/>
    <s v="2022-09-30 05:47:50.661000+00:00"/>
    <s v="GMC"/>
  </r>
  <r>
    <s v="Shreenath Bhat"/>
    <n v="200000"/>
    <s v="INR"/>
    <n v="0"/>
    <s v="9/30/22"/>
    <s v="Sales"/>
    <s v="stat_kcR4fZg7TU7jjk1jAVua3qGLRS4J5uFayEjK5j02wtv"/>
    <s v="Unqualified"/>
    <n v="0"/>
    <s v="OpportunityStatusType.Lost"/>
    <m/>
    <m/>
    <s v="GTL - Fresh"/>
    <s v="lead_xKlqBZDR5NbUqjVMep8j4SvOW3wVRFl5FpNnHXI4WWw"/>
    <s v="Bpointer Technologies Pvt Ltd"/>
    <s v="Shreenath Bhat"/>
    <s v="user_vMd4rmcrSbjykdyL2J7rrYn84SWdcNc5FKligrmItPw"/>
    <s v="Shreenath Bhat"/>
    <s v="2022-06-08 09:34:17.271000+00:00"/>
    <s v="2022-09-30 05:47:50.593000+00:00"/>
    <m/>
    <s v="Pune"/>
    <m/>
    <m/>
    <m/>
    <n v="87"/>
    <m/>
    <m/>
    <m/>
    <m/>
    <m/>
    <m/>
    <m/>
    <s v="PAID_SOCIAL"/>
    <m/>
    <m/>
    <m/>
    <s v="IT Services &amp; IT Consulting"/>
    <m/>
    <m/>
    <m/>
    <m/>
    <m/>
    <m/>
    <m/>
    <m/>
    <m/>
    <m/>
    <m/>
    <m/>
    <s v="Mrunmay Jalgaonkar"/>
    <m/>
    <s v="user_vMd4rmcrSbjykdyL2J7rrYn84SWdcNc5FKligrmItPw"/>
    <s v="Shreenath Bhat"/>
    <m/>
    <m/>
    <m/>
    <x v="2"/>
    <s v="Lusha"/>
    <m/>
    <s v="Winning talent beyond salary"/>
    <m/>
    <m/>
    <m/>
    <s v="2022-03-09 05:21:49.488000+00:00"/>
    <s v="2022-09-30 05:47:50.661000+00:00"/>
    <s v="GTL"/>
  </r>
  <r>
    <s v="Pranav Kenjale"/>
    <n v="518968"/>
    <s v="INR"/>
    <n v="100"/>
    <s v="9/30/22"/>
    <s v="Sales"/>
    <s v="stat_OZRiD1474QRJIpvnjHCZfiIvKcVD6mIKSSTzg8SwDVx"/>
    <s v="Won- Payment Completed"/>
    <n v="1"/>
    <s v="OpportunityStatusType.Won"/>
    <s v="cont_F0CZ4IwsFREPUww6OlUjgJbbTCPBZktZd7XE3WTeGfn"/>
    <s v="Himani Garg"/>
    <s v="GMC (Renewal)"/>
    <s v="lead_B0oEGEnBnNxGYXNosYsqM96Pbi6EUS3JARNO7J3RmeC"/>
    <s v="Linkdigi Spaces Pvt Ltd"/>
    <s v="Pranav Kenjale"/>
    <s v="user_x9AtbGLhDmWYC9XAmYdfwBt9yiXbgMhBuZpIoFuN8Cd"/>
    <s v="Pranav Kenjale"/>
    <s v="2022-09-21 10:48:59.349000+00:00"/>
    <s v="2022-09-30 05:12:58.115000+00:00"/>
    <m/>
    <s v="Bangalore"/>
    <m/>
    <m/>
    <m/>
    <n v="61"/>
    <m/>
    <m/>
    <m/>
    <m/>
    <m/>
    <m/>
    <m/>
    <m/>
    <m/>
    <m/>
    <m/>
    <m/>
    <m/>
    <m/>
    <m/>
    <m/>
    <m/>
    <m/>
    <m/>
    <m/>
    <m/>
    <m/>
    <m/>
    <m/>
    <m/>
    <m/>
    <m/>
    <m/>
    <m/>
    <m/>
    <s v="September"/>
    <x v="7"/>
    <m/>
    <m/>
    <m/>
    <m/>
    <m/>
    <m/>
    <s v="2022-09-21 10:46:56.117000+00:00"/>
    <s v="2022-10-06 06:57:29.739000+00:00"/>
    <m/>
  </r>
  <r>
    <s v="Abhiroop Ganguly"/>
    <n v="1000000"/>
    <s v="INR"/>
    <n v="0"/>
    <s v="9/30/22"/>
    <s v="Sales"/>
    <s v="stat_1hn9nRJaLbI53NxPuSQgo90kRpbpKsFlwN4oEGNUTdO"/>
    <s v="Lost"/>
    <n v="0"/>
    <s v="OpportunityStatusType.Lost"/>
    <s v="cont_qr76aTh52e5YIz68fLpA0nVV9pAjMy0JLwXxt554jF9"/>
    <s v="Rustom Patel"/>
    <m/>
    <s v="lead_VvOt4QumUuCP7K9CTxj2pzawWyc88Q1qqBoB38ME2cY"/>
    <s v="Finolex Plasson"/>
    <s v="Sarvesh Pawar"/>
    <s v="user_U27GK6WjhLhUhi1EDKXV57xMpn8n8DMIOjci1q3UReZ"/>
    <s v="Abhiroop Ganguly"/>
    <s v="2022-09-01 06:26:50.907000+00:00"/>
    <s v="2022-09-30 04:10:43.783000+00:00"/>
    <m/>
    <s v="Pune"/>
    <m/>
    <m/>
    <m/>
    <n v="489"/>
    <m/>
    <m/>
    <m/>
    <m/>
    <m/>
    <m/>
    <m/>
    <m/>
    <m/>
    <m/>
    <m/>
    <s v="Others"/>
    <m/>
    <m/>
    <m/>
    <m/>
    <m/>
    <m/>
    <m/>
    <m/>
    <m/>
    <m/>
    <m/>
    <m/>
    <m/>
    <m/>
    <s v="user_A8KOTZADnUtEQOLt4nSLAmteNStuGh80js75RYjrXVt"/>
    <s v="Sarvesh Pawar"/>
    <s v="Anjali Nishu"/>
    <m/>
    <s v="October"/>
    <x v="2"/>
    <m/>
    <m/>
    <m/>
    <m/>
    <m/>
    <m/>
    <s v="2021-01-08 06:17:13.093000+00:00"/>
    <s v="2022-10-02 06:04:55.766000+00:00"/>
    <s v="GMC"/>
  </r>
  <r>
    <s v="Tejas Kulkarni"/>
    <n v="800000"/>
    <s v="INR"/>
    <n v="0"/>
    <s v="9/29/22"/>
    <s v="Sales"/>
    <s v="stat_1hn9nRJaLbI53NxPuSQgo90kRpbpKsFlwN4oEGNUTdO"/>
    <s v="Lost"/>
    <n v="0"/>
    <s v="OpportunityStatusType.Lost"/>
    <m/>
    <m/>
    <s v="They were favouring us till a day back . But they got lower quotes as compared to us and decided to go ahead owing to the management's decision. they haven't yet disclosed the brokers and insurer's name . Following up for the same"/>
    <s v="lead_OMJM8xYXwf0G27oE7UoJ92OBrgRbxeS6JOJal4kQc8y"/>
    <s v="White Rivers Media"/>
    <s v="Shreya Solanki"/>
    <s v="user_kbtBHYtBjVDNyI72HTF6C1SCvC7yVBiA6OrBOy3t96U"/>
    <s v="Tejas Kulkarni"/>
    <s v="2022-08-30 12:55:04.097000+00:00"/>
    <s v="2022-09-30 02:29:49.386000+00:00"/>
    <m/>
    <s v="Mumbai"/>
    <m/>
    <m/>
    <m/>
    <n v="298"/>
    <m/>
    <m/>
    <m/>
    <m/>
    <m/>
    <m/>
    <m/>
    <m/>
    <m/>
    <m/>
    <m/>
    <s v="Others"/>
    <m/>
    <m/>
    <m/>
    <m/>
    <m/>
    <m/>
    <m/>
    <m/>
    <m/>
    <m/>
    <m/>
    <m/>
    <s v="Aniket Vahile"/>
    <m/>
    <s v="user_228eUmsdKIb9OItgmiDq1zD4aPZ1eqiapbaLAGeBf8g"/>
    <s v="Bhairavi Jog"/>
    <m/>
    <m/>
    <s v="October"/>
    <x v="2"/>
    <s v="Lusha"/>
    <m/>
    <s v="Lead Magnet Lead"/>
    <m/>
    <m/>
    <m/>
    <s v="2021-09-01 15:34:04.111000+00:00"/>
    <s v="2022-09-30 02:29:49.439000+00:00"/>
    <m/>
  </r>
  <r>
    <s v="Anshum Naithani"/>
    <n v="400000"/>
    <s v="INR"/>
    <n v="0"/>
    <d v="2022-11-09T00:00:00"/>
    <s v="Sales"/>
    <s v="stat_1hn9nRJaLbI53NxPuSQgo90kRpbpKsFlwN4oEGNUTdO"/>
    <s v="Lost"/>
    <n v="0"/>
    <s v="OpportunityStatusType.Lost"/>
    <s v="cont_oGaeyls3i0Mr6qrBU5QCfAUGOhz0sxz8xZo82stT9Vv"/>
    <s v="rashmi parab"/>
    <s v="GMC ren policy for 80 offshore crew emp"/>
    <s v="lead_8yakoYjlkrktv3DqmhwHGu86SnfB7jkFPDLgzzpSZ8O"/>
    <s v="DEEPWATER DYNAMIC DRILLING AND SERVICES PVT. LTD. (Servants &amp; Drivers)"/>
    <s v="Gauri Jori"/>
    <s v="user_GL8PBiV4pvzsQLVHSdZLeMQAQcGjCvLkffg486DHfZJ"/>
    <s v="Anshum Naithani"/>
    <s v="2022-08-18 11:36:04.463000+00:00"/>
    <s v="2022-09-30 01:50:08.039000+00:00"/>
    <m/>
    <s v="Mumbai"/>
    <m/>
    <m/>
    <m/>
    <n v="120"/>
    <m/>
    <m/>
    <m/>
    <m/>
    <m/>
    <m/>
    <m/>
    <m/>
    <m/>
    <m/>
    <m/>
    <s v="Professional Services"/>
    <m/>
    <m/>
    <m/>
    <m/>
    <m/>
    <m/>
    <m/>
    <m/>
    <m/>
    <m/>
    <m/>
    <m/>
    <m/>
    <m/>
    <s v="user_5YHA1ZU4iP896lD1YJehdJcMx7ZEgWCpulT4T2c3pJ3"/>
    <s v="Gauri Jori"/>
    <m/>
    <m/>
    <s v="August; September"/>
    <x v="2"/>
    <m/>
    <m/>
    <m/>
    <m/>
    <m/>
    <m/>
    <s v="2021-08-11 05:15:37.790000+00:00"/>
    <s v="2022-10-12 04:53:19.486000+00:00"/>
    <m/>
  </r>
  <r>
    <s v="Sonal Paithankar"/>
    <n v="4000000"/>
    <s v="INR"/>
    <n v="0"/>
    <s v="9/30/22"/>
    <s v="Sales"/>
    <s v="stat_1hn9nRJaLbI53NxPuSQgo90kRpbpKsFlwN4oEGNUTdO"/>
    <s v="Lost"/>
    <n v="0"/>
    <s v="OpportunityStatusType.Lost"/>
    <s v="cont_HZV41I72ylSsippdnAaMjoLB1cY3AO6MEiIedKsGMKi"/>
    <s v="Sahitya Rajan"/>
    <s v="GMC - Renewal"/>
    <s v="lead_r6TowEk6KWBjr1Men7AAdAUIelmQO2P8zuz1w4hE5yT"/>
    <s v="Scribe EMR Systems"/>
    <s v="Shreenath Bhat"/>
    <s v="user_P3f70h2AcefBkFTBZpvA9LgDbjTmUIXkqdKqHJ5evwA"/>
    <s v="Manojkumar Tinna"/>
    <s v="2022-06-27 11:12:45.449000+00:00"/>
    <s v="2022-09-30 01:20:18.351000+00:00"/>
    <m/>
    <s v="Bangalore"/>
    <m/>
    <s v="2022-04-14 05:39:23+00:00"/>
    <m/>
    <n v="1000"/>
    <m/>
    <m/>
    <m/>
    <m/>
    <m/>
    <m/>
    <m/>
    <s v="PAID_SOCIAL"/>
    <m/>
    <m/>
    <m/>
    <s v="Others; Professional Services"/>
    <m/>
    <m/>
    <m/>
    <m/>
    <m/>
    <m/>
    <m/>
    <m/>
    <m/>
    <m/>
    <m/>
    <m/>
    <m/>
    <m/>
    <s v="user_vMd4rmcrSbjykdyL2J7rrYn84SWdcNc5FKligrmItPw"/>
    <s v="Shreenath Bhat"/>
    <m/>
    <m/>
    <s v="September"/>
    <x v="8"/>
    <s v="Inbound via website"/>
    <m/>
    <s v="Employee Count 200"/>
    <m/>
    <m/>
    <m/>
    <s v="2022-02-02 08:43:48.411000+00:00"/>
    <s v="2022-10-20 06:22:23.273000+00:00"/>
    <s v="GMC"/>
  </r>
  <r>
    <s v="Vivek Singh"/>
    <n v="800000"/>
    <s v="INR"/>
    <n v="0"/>
    <s v="9/30/22"/>
    <s v="Sales"/>
    <s v="stat_1hn9nRJaLbI53NxPuSQgo90kRpbpKsFlwN4oEGNUTdO"/>
    <s v="Lost"/>
    <n v="0"/>
    <s v="OpportunityStatusType.Lost"/>
    <s v="cont_1Ao3d05M3e13MBU80DgMCbPV3Eyv6SFBjqbb0GXtztx"/>
    <s v="Parveen Khan"/>
    <m/>
    <s v="lead_NTPJCcmLfFSYjxMt8UN2PcM5n9Gn34HKMsZdttKbLgN"/>
    <s v="Talent 500 by ANSR"/>
    <s v="Prateek Wadhwa"/>
    <s v="user_P3f70h2AcefBkFTBZpvA9LgDbjTmUIXkqdKqHJ5evwA"/>
    <s v="Manojkumar Tinna"/>
    <s v="2022-08-18 09:16:30.541000+00:00"/>
    <s v="2022-09-30 01:18:45.917000+00:00"/>
    <m/>
    <s v="Bangalore"/>
    <m/>
    <m/>
    <m/>
    <n v="400"/>
    <m/>
    <m/>
    <m/>
    <m/>
    <m/>
    <m/>
    <m/>
    <m/>
    <m/>
    <m/>
    <m/>
    <s v="Professional Services"/>
    <m/>
    <m/>
    <m/>
    <m/>
    <m/>
    <m/>
    <m/>
    <m/>
    <m/>
    <m/>
    <m/>
    <m/>
    <m/>
    <m/>
    <s v="user_FdWFezbLzkYQcGsBUsjZO25nr2poK2nRbqV47Rs5Kfm"/>
    <s v="Prateek Wadhwa"/>
    <m/>
    <m/>
    <s v="September"/>
    <x v="4"/>
    <s v="Lusha"/>
    <m/>
    <s v="Glengarry"/>
    <m/>
    <m/>
    <m/>
    <s v="2022-01-17 05:03:03.129000+00:00"/>
    <s v="2022-09-30 01:18:45.966000+00:00"/>
    <s v="GTL"/>
  </r>
  <r>
    <s v="Vivek Singh"/>
    <n v="10000000"/>
    <s v="INR"/>
    <n v="0"/>
    <s v="9/30/22"/>
    <s v="Sales"/>
    <s v="stat_1hn9nRJaLbI53NxPuSQgo90kRpbpKsFlwN4oEGNUTdO"/>
    <s v="Lost"/>
    <n v="0"/>
    <s v="OpportunityStatusType.Lost"/>
    <s v="cont_1Ao3d05M3e13MBU80DgMCbPV3Eyv6SFBjqbb0GXtztx"/>
    <s v="Parveen Khan"/>
    <m/>
    <s v="lead_NTPJCcmLfFSYjxMt8UN2PcM5n9Gn34HKMsZdttKbLgN"/>
    <s v="Talent 500 by ANSR"/>
    <s v="Prateek Wadhwa"/>
    <s v="user_P3f70h2AcefBkFTBZpvA9LgDbjTmUIXkqdKqHJ5evwA"/>
    <s v="Manojkumar Tinna"/>
    <s v="2022-08-01 06:24:03.520000+00:00"/>
    <s v="2022-09-30 01:18:30.222000+00:00"/>
    <m/>
    <s v="Bangalore"/>
    <m/>
    <m/>
    <m/>
    <n v="400"/>
    <m/>
    <m/>
    <m/>
    <m/>
    <m/>
    <m/>
    <m/>
    <m/>
    <m/>
    <m/>
    <m/>
    <s v="Professional Services"/>
    <m/>
    <m/>
    <m/>
    <m/>
    <m/>
    <m/>
    <m/>
    <m/>
    <m/>
    <m/>
    <m/>
    <m/>
    <m/>
    <m/>
    <s v="user_FdWFezbLzkYQcGsBUsjZO25nr2poK2nRbqV47Rs5Kfm"/>
    <s v="Prateek Wadhwa"/>
    <m/>
    <m/>
    <s v="September"/>
    <x v="4"/>
    <s v="Lusha"/>
    <m/>
    <s v="Glengarry"/>
    <m/>
    <m/>
    <m/>
    <s v="2022-01-17 05:03:03.129000+00:00"/>
    <s v="2022-09-30 01:18:45.966000+00:00"/>
    <s v="GMC"/>
  </r>
  <r>
    <s v="Vivek Singh"/>
    <n v="150000"/>
    <s v="INR"/>
    <n v="0"/>
    <s v="9/30/22"/>
    <s v="Sales"/>
    <s v="stat_1hn9nRJaLbI53NxPuSQgo90kRpbpKsFlwN4oEGNUTdO"/>
    <s v="Lost"/>
    <n v="0"/>
    <s v="OpportunityStatusType.Lost"/>
    <s v="cont_1Ao3d05M3e13MBU80DgMCbPV3Eyv6SFBjqbb0GXtztx"/>
    <s v="Parveen Khan"/>
    <m/>
    <s v="lead_NTPJCcmLfFSYjxMt8UN2PcM5n9Gn34HKMsZdttKbLgN"/>
    <s v="Talent 500 by ANSR"/>
    <s v="Prateek Wadhwa"/>
    <s v="user_P3f70h2AcefBkFTBZpvA9LgDbjTmUIXkqdKqHJ5evwA"/>
    <s v="Manojkumar Tinna"/>
    <s v="2022-08-01 06:24:41.798000+00:00"/>
    <s v="2022-09-30 01:18:39.329000+00:00"/>
    <m/>
    <s v="Bangalore"/>
    <m/>
    <m/>
    <m/>
    <n v="400"/>
    <m/>
    <m/>
    <m/>
    <m/>
    <m/>
    <m/>
    <m/>
    <m/>
    <m/>
    <m/>
    <m/>
    <s v="Professional Services"/>
    <m/>
    <m/>
    <m/>
    <m/>
    <m/>
    <m/>
    <m/>
    <m/>
    <m/>
    <m/>
    <m/>
    <m/>
    <m/>
    <m/>
    <s v="user_FdWFezbLzkYQcGsBUsjZO25nr2poK2nRbqV47Rs5Kfm"/>
    <s v="Prateek Wadhwa"/>
    <m/>
    <m/>
    <s v="September"/>
    <x v="4"/>
    <s v="Lusha"/>
    <m/>
    <s v="Glengarry"/>
    <m/>
    <m/>
    <m/>
    <s v="2022-01-17 05:03:03.129000+00:00"/>
    <s v="2022-09-30 01:18:45.966000+00:00"/>
    <s v="GPA"/>
  </r>
  <r>
    <s v="Vrushali Kummar"/>
    <n v="935000"/>
    <s v="INR"/>
    <n v="0"/>
    <s v="9/30/22"/>
    <s v="Sales"/>
    <s v="stat_1hn9nRJaLbI53NxPuSQgo90kRpbpKsFlwN4oEGNUTdO"/>
    <s v="Lost"/>
    <n v="0"/>
    <s v="OpportunityStatusType.Lost"/>
    <s v="cont_56bXfsWcpYGlekgAwocAWIWfrwbd4FtVFBOMjiday2G"/>
    <s v="sunilkumara A"/>
    <s v="GPA ren -"/>
    <s v="lead_wZgIDTrLEkhYe0y5JrqouDmkHVV4WUhb0PfUhEn8qvN"/>
    <s v="Manipal Group"/>
    <s v="Gauri Jori"/>
    <s v="user_TZzywQwym26DjuswO479pxRhNKX152z8X1haCx2vcst"/>
    <s v="Vrushali Kummar"/>
    <s v="2022-07-04 11:48:17.796000+00:00"/>
    <s v="2022-09-29 15:50:53.481000+00:00"/>
    <m/>
    <s v="Other"/>
    <m/>
    <m/>
    <m/>
    <n v="2500"/>
    <m/>
    <m/>
    <m/>
    <m/>
    <m/>
    <m/>
    <m/>
    <m/>
    <m/>
    <m/>
    <m/>
    <s v="Education; Manufacturing; Others"/>
    <m/>
    <m/>
    <m/>
    <m/>
    <m/>
    <m/>
    <m/>
    <m/>
    <m/>
    <m/>
    <m/>
    <m/>
    <s v="Rakesh Nade"/>
    <m/>
    <s v="user_5YHA1ZU4iP896lD1YJehdJcMx7ZEgWCpulT4T2c3pJ3"/>
    <s v="Gauri Jori"/>
    <m/>
    <m/>
    <s v="September"/>
    <x v="2"/>
    <s v="Mr. E"/>
    <m/>
    <m/>
    <m/>
    <m/>
    <m/>
    <s v="2022-07-04 11:30:18.242000+00:00"/>
    <s v="2022-10-20 10:24:55.381000+00:00"/>
    <m/>
  </r>
  <r>
    <s v="Vrushali Kummar"/>
    <n v="9700000"/>
    <s v="INR"/>
    <n v="0"/>
    <s v="9/30/22"/>
    <s v="Sales"/>
    <s v="stat_1hn9nRJaLbI53NxPuSQgo90kRpbpKsFlwN4oEGNUTdO"/>
    <s v="Lost"/>
    <n v="0"/>
    <s v="OpportunityStatusType.Lost"/>
    <s v="cont_56bXfsWcpYGlekgAwocAWIWfrwbd4FtVFBOMjiday2G"/>
    <s v="sunilkumara A"/>
    <s v="GMC ren - too late to quote"/>
    <s v="lead_wZgIDTrLEkhYe0y5JrqouDmkHVV4WUhb0PfUhEn8qvN"/>
    <s v="Manipal Group"/>
    <s v="Gauri Jori"/>
    <s v="user_TZzywQwym26DjuswO479pxRhNKX152z8X1haCx2vcst"/>
    <s v="Vrushali Kummar"/>
    <s v="2022-07-04 11:47:41.163000+00:00"/>
    <s v="2022-09-29 15:50:04.193000+00:00"/>
    <m/>
    <s v="Other"/>
    <m/>
    <m/>
    <m/>
    <n v="2500"/>
    <m/>
    <m/>
    <m/>
    <m/>
    <m/>
    <m/>
    <m/>
    <m/>
    <m/>
    <m/>
    <m/>
    <s v="Education; Manufacturing; Others"/>
    <m/>
    <m/>
    <m/>
    <m/>
    <m/>
    <m/>
    <m/>
    <m/>
    <m/>
    <m/>
    <m/>
    <m/>
    <s v="Rakesh Nade"/>
    <m/>
    <s v="user_5YHA1ZU4iP896lD1YJehdJcMx7ZEgWCpulT4T2c3pJ3"/>
    <s v="Gauri Jori"/>
    <m/>
    <m/>
    <s v="September"/>
    <x v="2"/>
    <s v="Mr. E"/>
    <m/>
    <m/>
    <m/>
    <m/>
    <m/>
    <s v="2022-07-04 11:30:18.242000+00:00"/>
    <s v="2022-10-20 10:24:55.381000+00:00"/>
    <m/>
  </r>
  <r>
    <s v="Vrushali Kummar"/>
    <n v="6700000"/>
    <s v="INR"/>
    <n v="0"/>
    <s v="9/30/22"/>
    <s v="Sales"/>
    <s v="stat_1hn9nRJaLbI53NxPuSQgo90kRpbpKsFlwN4oEGNUTdO"/>
    <s v="Lost"/>
    <n v="0"/>
    <s v="OpportunityStatusType.Lost"/>
    <s v="cont_56bXfsWcpYGlekgAwocAWIWfrwbd4FtVFBOMjiday2G"/>
    <s v="sunilkumara A"/>
    <s v="Parental policy ren - too late to quote"/>
    <s v="lead_wZgIDTrLEkhYe0y5JrqouDmkHVV4WUhb0PfUhEn8qvN"/>
    <s v="Manipal Group"/>
    <s v="Gauri Jori"/>
    <s v="user_TZzywQwym26DjuswO479pxRhNKX152z8X1haCx2vcst"/>
    <s v="Vrushali Kummar"/>
    <s v="2022-07-04 11:50:06.891000+00:00"/>
    <s v="2022-09-29 15:50:23.539000+00:00"/>
    <m/>
    <s v="Other"/>
    <m/>
    <m/>
    <m/>
    <n v="2500"/>
    <m/>
    <m/>
    <m/>
    <m/>
    <m/>
    <m/>
    <m/>
    <m/>
    <m/>
    <m/>
    <m/>
    <s v="Education; Manufacturing; Others"/>
    <m/>
    <m/>
    <m/>
    <m/>
    <m/>
    <m/>
    <m/>
    <m/>
    <m/>
    <m/>
    <m/>
    <m/>
    <s v="Rakesh Nade"/>
    <m/>
    <s v="user_5YHA1ZU4iP896lD1YJehdJcMx7ZEgWCpulT4T2c3pJ3"/>
    <s v="Gauri Jori"/>
    <m/>
    <m/>
    <s v="September"/>
    <x v="2"/>
    <s v="Mr. E"/>
    <m/>
    <m/>
    <m/>
    <m/>
    <m/>
    <s v="2022-07-04 11:30:18.242000+00:00"/>
    <s v="2022-10-20 10:24:55.381000+00:00"/>
    <m/>
  </r>
  <r>
    <s v="Kashif Ahmad"/>
    <n v="90624"/>
    <s v="INR"/>
    <n v="100"/>
    <s v="9/29/22"/>
    <s v="Sales"/>
    <s v="stat_OZRiD1474QRJIpvnjHCZfiIvKcVD6mIKSSTzg8SwDVx"/>
    <s v="Won- Payment Completed"/>
    <n v="1"/>
    <s v="OpportunityStatusType.Won"/>
    <s v="cont_iMsdLCyRVtuKwS3ism1BnOUlOmMIvs6W5oVlAJucqr5"/>
    <s v="Mansi Kulkarni"/>
    <s v="GTL Renewal"/>
    <s v="lead_EbCjQavkcixn3q56EYr3tweNPzpUcp750JVNJ3chetf"/>
    <s v="Hummingbird Web Solutions Private Limited"/>
    <s v="Daya Gowda"/>
    <s v="user_LKRhV6rhcBe0uL8u70UUGeDjbMupuho4TaiAOCbT7HT"/>
    <s v="Kashif Ahmad"/>
    <s v="2022-08-19 10:38:39.945000+00:00"/>
    <s v="2022-09-29 12:33:26.694000+00:00"/>
    <m/>
    <s v="Pune"/>
    <m/>
    <m/>
    <m/>
    <n v="64"/>
    <m/>
    <m/>
    <m/>
    <m/>
    <m/>
    <m/>
    <m/>
    <m/>
    <m/>
    <m/>
    <m/>
    <s v="IT Services &amp; IT Consulting"/>
    <s v="Aditya Birla, ICICI PRUDENTIAL"/>
    <m/>
    <m/>
    <m/>
    <m/>
    <m/>
    <m/>
    <m/>
    <m/>
    <m/>
    <m/>
    <m/>
    <s v="Mrunmay Jalgaonkar"/>
    <m/>
    <s v="user_encRk5bIEFN6ZA11h4WH2AdZTiZpogLSlMIaj0E30SZ"/>
    <s v="Daya Gowda"/>
    <s v="Siddharth Angolkar"/>
    <m/>
    <s v="September"/>
    <x v="2"/>
    <m/>
    <m/>
    <m/>
    <m/>
    <m/>
    <m/>
    <s v="2022-05-18 04:34:35.480000+00:00"/>
    <s v="2022-10-12 10:12:11.780000+00:00"/>
    <s v="GTL"/>
  </r>
  <r>
    <s v="Satyajit Chati"/>
    <n v="150000"/>
    <s v="INR"/>
    <n v="0"/>
    <s v="9/30/22"/>
    <s v="Sales"/>
    <s v="stat_kcR4fZg7TU7jjk1jAVua3qGLRS4J5uFayEjK5j02wtv"/>
    <s v="Unqualified"/>
    <n v="0"/>
    <s v="OpportunityStatusType.Lost"/>
    <s v="cont_nVW3yohrA5zGuZbUyGnbzOluALEf8yDDvKnnPCpKZwQ"/>
    <s v="Christopher Dowling"/>
    <m/>
    <s v="lead_eNnbNB7BYJa2Li83ugikC257G8jVG4DN2cHn2iD7M0z"/>
    <s v="Safe Harvest"/>
    <s v="Harmanjit Singh"/>
    <s v="user_5IQTpX6DsnoeoDfxqzqojpVoQLXPh68nhDjLS5ETjYj"/>
    <s v="Satyajit Chati"/>
    <s v="2022-09-15 05:52:42.735000+00:00"/>
    <s v="2022-09-29 07:11:02.718000+00:00"/>
    <m/>
    <s v="Bangalore"/>
    <m/>
    <m/>
    <m/>
    <n v="38"/>
    <m/>
    <m/>
    <m/>
    <m/>
    <m/>
    <m/>
    <m/>
    <s v="PAID_SOCIAL"/>
    <m/>
    <m/>
    <m/>
    <m/>
    <m/>
    <m/>
    <m/>
    <m/>
    <m/>
    <m/>
    <m/>
    <m/>
    <m/>
    <m/>
    <m/>
    <m/>
    <m/>
    <m/>
    <s v="user_lwF8ctKa5IyxqATpO2EOw2h0AEPiCMHOgewiH38Ei77"/>
    <s v="Harmanjit Singh"/>
    <m/>
    <m/>
    <s v="September"/>
    <x v="4"/>
    <m/>
    <m/>
    <s v="Employee Engagement Handbook"/>
    <m/>
    <m/>
    <m/>
    <s v="2022-07-08 16:37:15.395000+00:00"/>
    <s v="2022-09-29 07:23:43.592000+00:00"/>
    <s v="GMC"/>
  </r>
  <r>
    <s v="Kashif Ahmad"/>
    <n v="148000"/>
    <s v="INR"/>
    <n v="0"/>
    <s v="9/30/22"/>
    <s v="Sales"/>
    <s v="stat_1hn9nRJaLbI53NxPuSQgo90kRpbpKsFlwN4oEGNUTdO"/>
    <s v="Lost"/>
    <n v="0"/>
    <s v="OpportunityStatusType.Lost"/>
    <s v="cont_s6SuXbTRV35MMSTkILcSL7Y09g86L3awVYaCVzpIyBe"/>
    <s v="Brijmohan Jaiswal"/>
    <s v="GMC Renewal(Mumbai branch)"/>
    <s v="lead_MWpo0TixJ3gpVopW0b1oB28JKAFug7crTIorib1vqJp"/>
    <s v="Comprehensive Support Services"/>
    <s v="Sarvesh Pawar"/>
    <s v="user_LKRhV6rhcBe0uL8u70UUGeDjbMupuho4TaiAOCbT7HT"/>
    <s v="Kashif Ahmad"/>
    <s v="2022-09-23 10:42:17.046000+00:00"/>
    <s v="2022-09-29 05:49:07.521000+00:00"/>
    <m/>
    <s v="Pune"/>
    <m/>
    <m/>
    <m/>
    <n v="103"/>
    <s v="Yes"/>
    <m/>
    <m/>
    <m/>
    <m/>
    <m/>
    <m/>
    <m/>
    <m/>
    <m/>
    <m/>
    <s v="Hospitality &amp; Travel"/>
    <m/>
    <m/>
    <m/>
    <m/>
    <m/>
    <m/>
    <m/>
    <m/>
    <m/>
    <m/>
    <m/>
    <m/>
    <s v="Ravi Jaiswal; Yogesh Paigude"/>
    <m/>
    <s v="user_A8KOTZADnUtEQOLt4nSLAmteNStuGh80js75RYjrXVt"/>
    <s v="Sarvesh Pawar"/>
    <s v="Snehal Mane"/>
    <m/>
    <s v="July; September"/>
    <x v="2"/>
    <s v="Mr. E"/>
    <m/>
    <s v="Elevation Investor"/>
    <m/>
    <m/>
    <m/>
    <s v="2021-07-21 08:51:49.293000+00:00"/>
    <s v="2022-10-02 05:59:44.930000+00:00"/>
    <s v="GMC"/>
  </r>
  <r>
    <s v="Anshum Naithani"/>
    <n v="900000"/>
    <s v="INR"/>
    <n v="0"/>
    <s v="9/28/22"/>
    <s v="Sales"/>
    <s v="stat_1hn9nRJaLbI53NxPuSQgo90kRpbpKsFlwN4oEGNUTdO"/>
    <s v="Lost"/>
    <n v="0"/>
    <s v="OpportunityStatusType.Lost"/>
    <s v="cont_yKow3TvcJuJB5GApFhh4qKhsA68dO1lAGiNhUtXJvht"/>
    <s v="Nikesh Hayaran"/>
    <s v="GMC - Renewal, Phazcare is the existing broker"/>
    <s v="lead_HjCUla7CxCV7WnSDIYm1cx2CC3ZEgUOaNEHaaQQFPpR"/>
    <s v="Peoplegrove Tech Private Limited"/>
    <s v="Shreenath Bhat"/>
    <s v="user_GL8PBiV4pvzsQLVHSdZLeMQAQcGjCvLkffg486DHfZJ"/>
    <s v="Anshum Naithani"/>
    <s v="2022-07-18 11:30:46.676000+00:00"/>
    <s v="2022-09-29 09:22:23.645000+00:00"/>
    <m/>
    <s v="Mumbai"/>
    <m/>
    <m/>
    <m/>
    <n v="52"/>
    <m/>
    <m/>
    <m/>
    <m/>
    <m/>
    <m/>
    <m/>
    <m/>
    <m/>
    <m/>
    <m/>
    <s v="IT Services &amp; IT Consulting"/>
    <m/>
    <m/>
    <m/>
    <m/>
    <m/>
    <m/>
    <m/>
    <m/>
    <m/>
    <m/>
    <m/>
    <m/>
    <s v="Prashant Abhang"/>
    <m/>
    <s v="user_vMd4rmcrSbjykdyL2J7rrYn84SWdcNc5FKligrmItPw"/>
    <s v="Shreenath Bhat"/>
    <s v="Shahid Shaikh"/>
    <m/>
    <s v="September"/>
    <x v="2"/>
    <s v="Lusha"/>
    <m/>
    <m/>
    <m/>
    <m/>
    <m/>
    <s v="2022-07-08 04:30:59.397000+00:00"/>
    <s v="2022-10-17 07:38:05.687000+00:00"/>
    <s v="GMC"/>
  </r>
  <r>
    <s v="Sonal Paithankar"/>
    <n v="30400735"/>
    <s v="INR"/>
    <n v="100"/>
    <s v="9/29/22"/>
    <s v="Sales"/>
    <s v="stat_OZRiD1474QRJIpvnjHCZfiIvKcVD6mIKSSTzg8SwDVx"/>
    <s v="Won- Payment Completed"/>
    <n v="1"/>
    <s v="OpportunityStatusType.Won"/>
    <m/>
    <m/>
    <s v="GMC"/>
    <s v="lead_mXfSMxGCNZeaMMOPjLSjBy4AlbSJWdUHNvVlhgkCqqy"/>
    <s v="Locon Solutions"/>
    <s v="Aditya Binani"/>
    <s v="user_Iwn6da5WKkZqwUySK0oUuCb72pFP5WEm4zAb92ijqFe"/>
    <s v="Sonal Paithankar"/>
    <s v="2022-09-12 06:34:46.694000+00:00"/>
    <s v="2022-09-29 05:25:04.682000+00:00"/>
    <m/>
    <m/>
    <m/>
    <m/>
    <m/>
    <n v="1000"/>
    <m/>
    <m/>
    <m/>
    <m/>
    <m/>
    <m/>
    <m/>
    <m/>
    <m/>
    <m/>
    <m/>
    <m/>
    <m/>
    <m/>
    <m/>
    <m/>
    <m/>
    <m/>
    <m/>
    <m/>
    <m/>
    <m/>
    <m/>
    <m/>
    <m/>
    <m/>
    <s v="user_g5Yw4Z4XnIbmcGhJO80vdtFdd5ElcDlgYO3q8l82ODn"/>
    <s v="Aditya Binani"/>
    <m/>
    <m/>
    <s v="September"/>
    <x v="2"/>
    <m/>
    <m/>
    <m/>
    <m/>
    <m/>
    <m/>
    <s v="2022-09-12 06:33:43.457000+00:00"/>
    <s v="2022-10-18 15:58:37.071000+00:00"/>
    <m/>
  </r>
  <r>
    <s v="Sonal Paithankar"/>
    <n v="12637428"/>
    <s v="INR"/>
    <n v="100"/>
    <s v="9/29/22"/>
    <s v="Sales"/>
    <s v="stat_OZRiD1474QRJIpvnjHCZfiIvKcVD6mIKSSTzg8SwDVx"/>
    <s v="Won- Payment Completed"/>
    <n v="1"/>
    <s v="OpportunityStatusType.Won"/>
    <m/>
    <m/>
    <s v="GMC"/>
    <s v="lead_uxzcpfeKI79kusD2zsZBiAuFLDrqsJx1YTgdLMOBP9a"/>
    <s v="PropTiger.com"/>
    <s v="Aditya Binani"/>
    <s v="user_Iwn6da5WKkZqwUySK0oUuCb72pFP5WEm4zAb92ijqFe"/>
    <s v="Sonal Paithankar"/>
    <s v="2022-07-05 12:40:56.166000+00:00"/>
    <s v="2022-09-29 05:22:58.237000+00:00"/>
    <m/>
    <s v="Gurgaon"/>
    <m/>
    <m/>
    <m/>
    <n v="1073"/>
    <m/>
    <m/>
    <m/>
    <m/>
    <m/>
    <m/>
    <m/>
    <s v="PAID_SOCIAL"/>
    <m/>
    <m/>
    <m/>
    <s v="Construction &amp; Real Estate"/>
    <m/>
    <m/>
    <m/>
    <m/>
    <m/>
    <m/>
    <m/>
    <m/>
    <m/>
    <m/>
    <m/>
    <m/>
    <s v="Aniket Vahile"/>
    <m/>
    <s v="user_g5Yw4Z4XnIbmcGhJO80vdtFdd5ElcDlgYO3q8l82ODn"/>
    <s v="Aditya Binani"/>
    <m/>
    <m/>
    <s v="September"/>
    <x v="2"/>
    <s v="Insurer Database"/>
    <m/>
    <s v="AM is Abhishek Wahane,Lead Magnet Lead"/>
    <m/>
    <m/>
    <m/>
    <s v="2021-09-08 04:26:58.381000+00:00"/>
    <s v="2022-10-18 15:58:36.868000+00:00"/>
    <m/>
  </r>
  <r>
    <s v="Prateek Wadhwa"/>
    <n v="300000"/>
    <s v="INR"/>
    <n v="0"/>
    <s v="9/30/22"/>
    <s v="Sales"/>
    <s v="stat_kcR4fZg7TU7jjk1jAVua3qGLRS4J5uFayEjK5j02wtv"/>
    <s v="Unqualified"/>
    <n v="0"/>
    <s v="OpportunityStatusType.Lost"/>
    <m/>
    <m/>
    <m/>
    <s v="lead_FQmFFHLUKHwa86to5tDp3yxGNp3skzVqGSz90WiPMiH"/>
    <s v="Telmax"/>
    <s v="Prateek Wadhwa"/>
    <s v="user_FdWFezbLzkYQcGsBUsjZO25nr2poK2nRbqV47Rs5Kfm"/>
    <s v="Prateek Wadhwa"/>
    <s v="2022-08-24 06:36:15.325000+00:00"/>
    <s v="2022-09-29 05:09:12.042000+00:00"/>
    <m/>
    <s v="Pune"/>
    <m/>
    <m/>
    <m/>
    <m/>
    <m/>
    <m/>
    <m/>
    <m/>
    <m/>
    <m/>
    <m/>
    <s v="ORGANIC_SEARCH"/>
    <m/>
    <m/>
    <m/>
    <m/>
    <m/>
    <m/>
    <m/>
    <m/>
    <m/>
    <m/>
    <m/>
    <m/>
    <m/>
    <m/>
    <m/>
    <m/>
    <m/>
    <m/>
    <s v="user_FdWFezbLzkYQcGsBUsjZO25nr2poK2nRbqV47Rs5Kfm"/>
    <s v="Prateek Wadhwa"/>
    <m/>
    <m/>
    <m/>
    <x v="4"/>
    <m/>
    <m/>
    <s v="Employee Engagement Handbook"/>
    <m/>
    <m/>
    <m/>
    <s v="2022-07-04 09:23:19.212000+00:00"/>
    <s v="2022-09-29 05:09:24.013000+00:00"/>
    <s v="GMC"/>
  </r>
  <r>
    <s v="Prateek Wadhwa"/>
    <n v="200000"/>
    <s v="INR"/>
    <n v="0"/>
    <s v="9/30/22"/>
    <s v="Sales"/>
    <s v="stat_kcR4fZg7TU7jjk1jAVua3qGLRS4J5uFayEjK5j02wtv"/>
    <s v="Unqualified"/>
    <n v="0"/>
    <s v="OpportunityStatusType.Lost"/>
    <s v="cont_UgvYDhhjiFgxOr9OuWZOonBMf3FojDX051KbWi1ayCP"/>
    <s v="Murugesh"/>
    <m/>
    <s v="lead_ag1QI1frykkhd7HRaZDBLsyUidavOuGjdOA0qXk9D3J"/>
    <s v="City Info Services"/>
    <s v="Prateek Wadhwa"/>
    <s v="user_FdWFezbLzkYQcGsBUsjZO25nr2poK2nRbqV47Rs5Kfm"/>
    <s v="Prateek Wadhwa"/>
    <s v="2022-08-23 07:18:35.425000+00:00"/>
    <s v="2022-09-29 05:07:18.020000+00:00"/>
    <m/>
    <s v="Bangalore"/>
    <m/>
    <m/>
    <m/>
    <n v="105"/>
    <m/>
    <m/>
    <m/>
    <m/>
    <m/>
    <m/>
    <m/>
    <m/>
    <m/>
    <m/>
    <m/>
    <s v="Others"/>
    <m/>
    <m/>
    <m/>
    <m/>
    <m/>
    <m/>
    <m/>
    <m/>
    <m/>
    <m/>
    <m/>
    <m/>
    <m/>
    <m/>
    <s v="user_FdWFezbLzkYQcGsBUsjZO25nr2poK2nRbqV47Rs5Kfm"/>
    <s v="Prateek Wadhwa"/>
    <m/>
    <m/>
    <s v="September"/>
    <x v="2"/>
    <s v="Lusha"/>
    <m/>
    <m/>
    <m/>
    <m/>
    <m/>
    <s v="2022-03-14 02:47:14.395000+00:00"/>
    <s v="2022-09-29 05:07:18.264000+00:00"/>
    <s v="GTL"/>
  </r>
  <r>
    <s v="Prateek Wadhwa"/>
    <n v="400000"/>
    <s v="INR"/>
    <n v="0"/>
    <s v="9/30/22"/>
    <s v="Sales"/>
    <s v="stat_kcR4fZg7TU7jjk1jAVua3qGLRS4J5uFayEjK5j02wtv"/>
    <s v="Unqualified"/>
    <n v="0"/>
    <s v="OpportunityStatusType.Lost"/>
    <s v="cont_UgvYDhhjiFgxOr9OuWZOonBMf3FojDX051KbWi1ayCP"/>
    <s v="Murugesh"/>
    <m/>
    <s v="lead_ag1QI1frykkhd7HRaZDBLsyUidavOuGjdOA0qXk9D3J"/>
    <s v="City Info Services"/>
    <s v="Prateek Wadhwa"/>
    <s v="user_FdWFezbLzkYQcGsBUsjZO25nr2poK2nRbqV47Rs5Kfm"/>
    <s v="Prateek Wadhwa"/>
    <s v="2022-08-23 07:17:47.029000+00:00"/>
    <s v="2022-09-29 05:07:03.953000+00:00"/>
    <m/>
    <s v="Bangalore"/>
    <m/>
    <m/>
    <m/>
    <n v="105"/>
    <m/>
    <m/>
    <m/>
    <m/>
    <m/>
    <m/>
    <m/>
    <m/>
    <m/>
    <m/>
    <m/>
    <s v="Others"/>
    <m/>
    <m/>
    <m/>
    <m/>
    <m/>
    <m/>
    <m/>
    <m/>
    <m/>
    <m/>
    <m/>
    <m/>
    <m/>
    <m/>
    <s v="user_FdWFezbLzkYQcGsBUsjZO25nr2poK2nRbqV47Rs5Kfm"/>
    <s v="Prateek Wadhwa"/>
    <m/>
    <m/>
    <s v="September"/>
    <x v="2"/>
    <s v="Lusha"/>
    <m/>
    <m/>
    <m/>
    <m/>
    <m/>
    <s v="2022-03-14 02:47:14.395000+00:00"/>
    <s v="2022-09-29 05:07:18.264000+00:00"/>
    <s v="GMC"/>
  </r>
  <r>
    <s v="Prateek Wadhwa"/>
    <n v="40000"/>
    <s v="INR"/>
    <n v="0"/>
    <s v="9/30/22"/>
    <s v="Sales"/>
    <s v="stat_kcR4fZg7TU7jjk1jAVua3qGLRS4J5uFayEjK5j02wtv"/>
    <s v="Unqualified"/>
    <n v="0"/>
    <s v="OpportunityStatusType.Lost"/>
    <s v="cont_UgvYDhhjiFgxOr9OuWZOonBMf3FojDX051KbWi1ayCP"/>
    <s v="Murugesh"/>
    <m/>
    <s v="lead_ag1QI1frykkhd7HRaZDBLsyUidavOuGjdOA0qXk9D3J"/>
    <s v="City Info Services"/>
    <s v="Prateek Wadhwa"/>
    <s v="user_FdWFezbLzkYQcGsBUsjZO25nr2poK2nRbqV47Rs5Kfm"/>
    <s v="Prateek Wadhwa"/>
    <s v="2022-08-23 07:18:08.157000+00:00"/>
    <s v="2022-09-29 05:07:11.824000+00:00"/>
    <m/>
    <s v="Bangalore"/>
    <m/>
    <m/>
    <m/>
    <n v="105"/>
    <m/>
    <m/>
    <m/>
    <m/>
    <m/>
    <m/>
    <m/>
    <m/>
    <m/>
    <m/>
    <m/>
    <s v="Others"/>
    <m/>
    <m/>
    <m/>
    <m/>
    <m/>
    <m/>
    <m/>
    <m/>
    <m/>
    <m/>
    <m/>
    <m/>
    <m/>
    <m/>
    <s v="user_FdWFezbLzkYQcGsBUsjZO25nr2poK2nRbqV47Rs5Kfm"/>
    <s v="Prateek Wadhwa"/>
    <m/>
    <m/>
    <s v="September"/>
    <x v="2"/>
    <s v="Lusha"/>
    <m/>
    <m/>
    <m/>
    <m/>
    <m/>
    <s v="2022-03-14 02:47:14.395000+00:00"/>
    <s v="2022-09-29 05:07:18.264000+00:00"/>
    <s v="GPA"/>
  </r>
  <r>
    <s v="Naveen Kumar"/>
    <n v="40000"/>
    <s v="INR"/>
    <n v="0"/>
    <s v="9/30/22"/>
    <s v="Sales"/>
    <s v="stat_1hn9nRJaLbI53NxPuSQgo90kRpbpKsFlwN4oEGNUTdO"/>
    <s v="Lost"/>
    <n v="0"/>
    <s v="OpportunityStatusType.Lost"/>
    <s v="cont_VAABzp8iKZmnGxF1ovoA9Kc4hG2JIWX1P2YtxNjdeNi"/>
    <s v="Mukesh Tiwari"/>
    <s v="GTL - 3 times CTC"/>
    <s v="lead_AAGNdTHyvUavntS9FjMI5iruLvuYZs1ejj6R1L9a8H5"/>
    <s v="Seventy Seven Entertainment Private Limited"/>
    <s v="Shreenath Bhat"/>
    <s v="user_N52PP2uP2VZc2gm0nhh6CNFSif4n85g1cdxoNFd9ct0"/>
    <s v="Naveen Kumar"/>
    <s v="2022-05-27 06:08:29.751000+00:00"/>
    <s v="2022-09-29 04:04:12.714000+00:00"/>
    <m/>
    <s v="Mumbai"/>
    <m/>
    <m/>
    <m/>
    <n v="150"/>
    <m/>
    <m/>
    <m/>
    <m/>
    <m/>
    <m/>
    <m/>
    <m/>
    <m/>
    <m/>
    <m/>
    <s v="Manufacturing"/>
    <m/>
    <m/>
    <m/>
    <m/>
    <m/>
    <m/>
    <m/>
    <m/>
    <m/>
    <m/>
    <m/>
    <m/>
    <s v="Prashant Abhang"/>
    <m/>
    <s v="user_vMd4rmcrSbjykdyL2J7rrYn84SWdcNc5FKligrmItPw"/>
    <s v="Shreenath Bhat"/>
    <m/>
    <m/>
    <s v="September"/>
    <x v="2"/>
    <m/>
    <m/>
    <s v="Downloaded the guide: Designing employee healthcare plan"/>
    <m/>
    <m/>
    <m/>
    <s v="2021-11-15 10:04:28.630000+00:00"/>
    <s v="2022-09-29 04:04:12.769000+00:00"/>
    <s v="GTL"/>
  </r>
  <r>
    <s v="Naveen Kumar"/>
    <n v="100000"/>
    <s v="INR"/>
    <n v="0"/>
    <s v="8/31/22"/>
    <s v="Sales"/>
    <s v="stat_1hn9nRJaLbI53NxPuSQgo90kRpbpKsFlwN4oEGNUTdO"/>
    <s v="Lost"/>
    <n v="0"/>
    <s v="OpportunityStatusType.Lost"/>
    <s v="cont_CNiBWVoFwEgBCKNtoE9gZzYu2zXxJytUvZuuKAxtIyH"/>
    <s v="Shamkant Bhavsar"/>
    <s v="GMC - Fresh for 38 employees; 1+5; 5 Lakh cover. Client still not sure"/>
    <s v="lead_stQIwqTlufxHJ8Uif6OlpfbuFGVXyZqzId31hOIMTrC"/>
    <s v="Esmech Equipment Pvt. Ltd."/>
    <s v="Shreenath Bhat"/>
    <s v="user_N52PP2uP2VZc2gm0nhh6CNFSif4n85g1cdxoNFd9ct0"/>
    <s v="Naveen Kumar"/>
    <s v="2022-07-21 05:49:33.354000+00:00"/>
    <s v="2022-09-29 04:04:57.379000+00:00"/>
    <m/>
    <s v="Mumbai"/>
    <m/>
    <m/>
    <m/>
    <n v="250"/>
    <m/>
    <m/>
    <m/>
    <m/>
    <m/>
    <m/>
    <m/>
    <m/>
    <m/>
    <m/>
    <m/>
    <s v="Manufacturing"/>
    <m/>
    <m/>
    <m/>
    <m/>
    <m/>
    <m/>
    <m/>
    <m/>
    <m/>
    <m/>
    <m/>
    <m/>
    <s v="Mrunmay Jalgaonkar"/>
    <m/>
    <s v="user_vMd4rmcrSbjykdyL2J7rrYn84SWdcNc5FKligrmItPw"/>
    <s v="Shreenath Bhat"/>
    <m/>
    <m/>
    <m/>
    <x v="2"/>
    <m/>
    <m/>
    <m/>
    <m/>
    <m/>
    <m/>
    <s v="2022-04-03 18:13:55.077000+00:00"/>
    <s v="2022-09-29 04:04:57.443000+00:00"/>
    <s v="GMC"/>
  </r>
  <r>
    <s v="Prateek Wadhwa"/>
    <n v="500000"/>
    <s v="INR"/>
    <n v="0"/>
    <s v="9/30/22"/>
    <s v="Sales"/>
    <s v="stat_kcR4fZg7TU7jjk1jAVua3qGLRS4J5uFayEjK5j02wtv"/>
    <s v="Unqualified"/>
    <n v="0"/>
    <s v="OpportunityStatusType.Lost"/>
    <s v="cont_OJOVBkFMWECmm4vJP3YRjQcjTITRNHDTvSaVVOmjfXF"/>
    <s v="Sanket"/>
    <s v="40 employees"/>
    <s v="lead_0ahrtDRdJLxRL4PCeMgMoRBcE1c6l7N5SpyRasSsEu8"/>
    <s v="Citius Communications Pvt. Ltd."/>
    <s v="Prateek Wadhwa"/>
    <s v="user_FdWFezbLzkYQcGsBUsjZO25nr2poK2nRbqV47Rs5Kfm"/>
    <s v="Prateek Wadhwa"/>
    <s v="2022-02-02 10:12:11.866000+00:00"/>
    <s v="2022-09-29 05:04:10.786000+00:00"/>
    <m/>
    <s v="Mumbai"/>
    <m/>
    <s v="2020-10-03 06:39:44+00:00"/>
    <m/>
    <n v="22"/>
    <m/>
    <m/>
    <m/>
    <m/>
    <m/>
    <m/>
    <m/>
    <m/>
    <m/>
    <m/>
    <m/>
    <s v="Telecommunications"/>
    <m/>
    <m/>
    <m/>
    <m/>
    <m/>
    <m/>
    <m/>
    <m/>
    <m/>
    <m/>
    <m/>
    <m/>
    <s v="Aniket Vahile"/>
    <m/>
    <s v="user_FdWFezbLzkYQcGsBUsjZO25nr2poK2nRbqV47Rs5Kfm"/>
    <s v="Prateek Wadhwa"/>
    <m/>
    <m/>
    <m/>
    <x v="2"/>
    <m/>
    <m/>
    <m/>
    <m/>
    <m/>
    <m/>
    <s v="2020-12-06 09:49:43.330000+00:00"/>
    <s v="2022-09-29 05:04:10.841000+00:00"/>
    <s v="GMC"/>
  </r>
  <r>
    <s v="Naveen Kumar"/>
    <n v="700000"/>
    <s v="INR"/>
    <n v="0"/>
    <d v="2022-04-09T00:00:00"/>
    <s v="Sales"/>
    <s v="stat_1hn9nRJaLbI53NxPuSQgo90kRpbpKsFlwN4oEGNUTdO"/>
    <s v="Lost"/>
    <n v="0"/>
    <s v="OpportunityStatusType.Lost"/>
    <s v="cont_VAABzp8iKZmnGxF1ovoA9Kc4hG2JIWX1P2YtxNjdeNi"/>
    <s v="Mukesh Tiwari"/>
    <s v="GMC - Renewal in September for 100. Management has decided to go with Marsh due to Global Mandate"/>
    <s v="lead_AAGNdTHyvUavntS9FjMI5iruLvuYZs1ejj6R1L9a8H5"/>
    <s v="Seventy Seven Entertainment Private Limited"/>
    <s v="Shreenath Bhat"/>
    <s v="user_N52PP2uP2VZc2gm0nhh6CNFSif4n85g1cdxoNFd9ct0"/>
    <s v="Naveen Kumar"/>
    <s v="2022-05-27 06:03:05.427000+00:00"/>
    <s v="2022-09-29 04:03:57.260000+00:00"/>
    <m/>
    <s v="Mumbai"/>
    <m/>
    <m/>
    <m/>
    <n v="150"/>
    <m/>
    <m/>
    <m/>
    <m/>
    <m/>
    <m/>
    <m/>
    <m/>
    <m/>
    <m/>
    <m/>
    <s v="Manufacturing"/>
    <m/>
    <m/>
    <m/>
    <m/>
    <m/>
    <m/>
    <m/>
    <m/>
    <m/>
    <m/>
    <m/>
    <m/>
    <s v="Prashant Abhang"/>
    <m/>
    <s v="user_vMd4rmcrSbjykdyL2J7rrYn84SWdcNc5FKligrmItPw"/>
    <s v="Shreenath Bhat"/>
    <m/>
    <m/>
    <s v="September"/>
    <x v="2"/>
    <m/>
    <m/>
    <s v="Downloaded the guide: Designing employee healthcare plan"/>
    <m/>
    <m/>
    <m/>
    <s v="2021-11-15 10:04:28.630000+00:00"/>
    <s v="2022-09-29 04:04:12.769000+00:00"/>
    <s v="GMC"/>
  </r>
  <r>
    <s v="Akash Singh"/>
    <n v="550000"/>
    <s v="INR"/>
    <n v="0"/>
    <s v="9/28/22"/>
    <s v="Sales"/>
    <s v="stat_1hn9nRJaLbI53NxPuSQgo90kRpbpKsFlwN4oEGNUTdO"/>
    <s v="Lost"/>
    <n v="0"/>
    <s v="OpportunityStatusType.Lost"/>
    <s v="cont_Ru0qkKMl3zdKksrUlAcffbPXDb1jCyG4m0LYMsZH2yX"/>
    <s v="Praveen"/>
    <s v="GMC Renewal"/>
    <s v="lead_TjoQ6gPRwkhIpZHoLxtW0MMzPBpTnoTUaXsXVfpuzgS"/>
    <s v="ConnectM"/>
    <s v="Vikas Raj"/>
    <s v="user_a8nqX3z7ISW88f172GrmiROpYjjP29QrWrDfKdMgnvc"/>
    <s v="Akash Singh"/>
    <s v="2022-09-16 10:20:13.672000+00:00"/>
    <s v="2022-09-28 13:16:08.414000+00:00"/>
    <m/>
    <s v="Bangalore"/>
    <m/>
    <m/>
    <m/>
    <n v="100"/>
    <m/>
    <m/>
    <m/>
    <m/>
    <m/>
    <m/>
    <m/>
    <m/>
    <m/>
    <m/>
    <m/>
    <m/>
    <m/>
    <m/>
    <m/>
    <m/>
    <m/>
    <m/>
    <m/>
    <m/>
    <m/>
    <m/>
    <m/>
    <m/>
    <m/>
    <m/>
    <s v="user_BtmkQ6xvtDyCMLstiH7YmmQURsFQdjarGcnSBd9UgEk"/>
    <s v="Vikas Raj"/>
    <m/>
    <m/>
    <s v="September"/>
    <x v="2"/>
    <m/>
    <m/>
    <m/>
    <m/>
    <m/>
    <m/>
    <s v="2022-09-16 10:04:49.574000+00:00"/>
    <s v="2022-09-30 10:33:58.694000+00:00"/>
    <m/>
  </r>
  <r>
    <s v="Kashif Ahmad"/>
    <n v="711265"/>
    <s v="INR"/>
    <n v="0"/>
    <s v="9/30/22"/>
    <s v="Sales"/>
    <s v="stat_1hn9nRJaLbI53NxPuSQgo90kRpbpKsFlwN4oEGNUTdO"/>
    <s v="Lost"/>
    <n v="0"/>
    <s v="OpportunityStatusType.Lost"/>
    <s v="cont_PzyFeE1dDXCSFk605UtjkvAK2JarMl4Bj2S8Wf35xBC"/>
    <s v="Lalit Malpe"/>
    <s v="GMC Renewal"/>
    <s v="lead_MWpo0TixJ3gpVopW0b1oB28JKAFug7crTIorib1vqJp"/>
    <s v="Comprehensive Support Services"/>
    <s v="Sarvesh Pawar"/>
    <s v="user_LKRhV6rhcBe0uL8u70UUGeDjbMupuho4TaiAOCbT7HT"/>
    <s v="Kashif Ahmad"/>
    <s v="2022-09-05 10:04:13.961000+00:00"/>
    <s v="2022-09-28 12:21:38.351000+00:00"/>
    <m/>
    <s v="Pune"/>
    <m/>
    <m/>
    <m/>
    <n v="103"/>
    <s v="Yes"/>
    <m/>
    <m/>
    <m/>
    <m/>
    <m/>
    <m/>
    <m/>
    <m/>
    <m/>
    <m/>
    <s v="Hospitality &amp; Travel"/>
    <m/>
    <m/>
    <m/>
    <m/>
    <m/>
    <m/>
    <m/>
    <m/>
    <m/>
    <m/>
    <m/>
    <m/>
    <s v="Ravi Jaiswal; Yogesh Paigude"/>
    <m/>
    <s v="user_A8KOTZADnUtEQOLt4nSLAmteNStuGh80js75RYjrXVt"/>
    <s v="Sarvesh Pawar"/>
    <s v="Snehal Mane"/>
    <m/>
    <s v="July; September"/>
    <x v="2"/>
    <s v="Mr. E"/>
    <m/>
    <s v="Elevation Investor"/>
    <m/>
    <m/>
    <m/>
    <s v="2021-07-21 08:51:49.293000+00:00"/>
    <s v="2022-10-02 05:59:44.930000+00:00"/>
    <s v="GMC"/>
  </r>
  <r>
    <s v="Abhiroop Ganguly"/>
    <n v="1400000"/>
    <s v="INR"/>
    <n v="0"/>
    <s v="9/27/22"/>
    <s v="Sales"/>
    <s v="stat_1hn9nRJaLbI53NxPuSQgo90kRpbpKsFlwN4oEGNUTdO"/>
    <s v="Lost"/>
    <n v="0"/>
    <s v="OpportunityStatusType.Lost"/>
    <s v="cont_hQJmXDM5abhoaUHwSPae6J1N1wzLsL2ZDlO5vhF6B4T"/>
    <s v="Navyashree SN"/>
    <s v="Closed with incumbent Secure now"/>
    <s v="lead_XaqIABgOtiCwLsOpxRlAmfa3JqxVoEExoOZcVUDif6P"/>
    <s v="Perfaware"/>
    <s v="Harmanjit Singh"/>
    <s v="user_U27GK6WjhLhUhi1EDKXV57xMpn8n8DMIOjci1q3UReZ"/>
    <s v="Abhiroop Ganguly"/>
    <s v="2022-06-29 07:04:26.034000+00:00"/>
    <s v="2022-09-28 10:29:32.469000+00:00"/>
    <m/>
    <s v="Bangalore"/>
    <m/>
    <m/>
    <m/>
    <n v="141"/>
    <m/>
    <m/>
    <m/>
    <m/>
    <m/>
    <m/>
    <m/>
    <m/>
    <m/>
    <m/>
    <m/>
    <s v="Others"/>
    <m/>
    <m/>
    <m/>
    <m/>
    <m/>
    <m/>
    <m/>
    <m/>
    <m/>
    <m/>
    <m/>
    <m/>
    <m/>
    <m/>
    <s v="user_lwF8ctKa5IyxqATpO2EOw2h0AEPiCMHOgewiH38Ei77"/>
    <s v="Harmanjit Singh"/>
    <m/>
    <m/>
    <s v="September"/>
    <x v="4"/>
    <m/>
    <m/>
    <s v="Employee Wellness Handbook"/>
    <m/>
    <m/>
    <m/>
    <s v="2022-01-18 05:54:18.831000+00:00"/>
    <s v="2022-09-28 10:29:32.496000+00:00"/>
    <s v="GMC"/>
  </r>
  <r>
    <s v="Prateek Wadhwa"/>
    <n v="100000"/>
    <s v="INR"/>
    <n v="0"/>
    <s v="9/29/22"/>
    <s v="Sales"/>
    <s v="stat_1hn9nRJaLbI53NxPuSQgo90kRpbpKsFlwN4oEGNUTdO"/>
    <s v="Lost"/>
    <n v="0"/>
    <s v="OpportunityStatusType.Lost"/>
    <s v="cont_ROy2mJh5KS3BIJaVzWhUJPyv2xuoMRH4OAFeRdFBrdO"/>
    <s v="Praveen Gaikwad"/>
    <s v="Liability"/>
    <s v="lead_LVVEAGuSZQV5Q4MxSLZqdTAakklAVIQvaUnBnRwZ63T"/>
    <s v="Kagome food's India"/>
    <s v="Prateek Wadhwa"/>
    <s v="user_FdWFezbLzkYQcGsBUsjZO25nr2poK2nRbqV47Rs5Kfm"/>
    <s v="Prateek Wadhwa"/>
    <s v="2022-09-08 08:36:43.695000+00:00"/>
    <s v="2022-09-28 10:37:20.239000+00:00"/>
    <m/>
    <s v="Mumbai"/>
    <m/>
    <m/>
    <m/>
    <n v="40"/>
    <m/>
    <m/>
    <s v="Facebook"/>
    <m/>
    <m/>
    <m/>
    <m/>
    <s v="PAID_SOCIAL"/>
    <m/>
    <m/>
    <m/>
    <s v="Manufacturing"/>
    <m/>
    <m/>
    <m/>
    <m/>
    <m/>
    <m/>
    <m/>
    <m/>
    <m/>
    <m/>
    <m/>
    <m/>
    <s v="Aniket Vahile"/>
    <m/>
    <s v="user_FdWFezbLzkYQcGsBUsjZO25nr2poK2nRbqV47Rs5Kfm"/>
    <s v="Prateek Wadhwa"/>
    <s v="Kunal Hire; Shriram Kulkarni"/>
    <m/>
    <s v="August; November; September"/>
    <x v="4"/>
    <m/>
    <m/>
    <s v="Employee Engagement Handbook"/>
    <m/>
    <m/>
    <m/>
    <s v="2022-07-15 08:14:52.416000+00:00"/>
    <s v="2022-10-19 09:53:01.241000+00:00"/>
    <s v="NON EB"/>
  </r>
  <r>
    <s v="Prateek Wadhwa"/>
    <n v="50000"/>
    <s v="INR"/>
    <n v="0"/>
    <s v="9/30/22"/>
    <s v="Sales"/>
    <s v="stat_kcR4fZg7TU7jjk1jAVua3qGLRS4J5uFayEjK5j02wtv"/>
    <s v="Unqualified"/>
    <n v="0"/>
    <s v="OpportunityStatusType.Lost"/>
    <s v="cont_ROy2mJh5KS3BIJaVzWhUJPyv2xuoMRH4OAFeRdFBrdO"/>
    <s v="Praveen Gaikwad"/>
    <s v="Parental"/>
    <s v="lead_LVVEAGuSZQV5Q4MxSLZqdTAakklAVIQvaUnBnRwZ63T"/>
    <s v="Kagome food's India"/>
    <s v="Prateek Wadhwa"/>
    <s v="user_FdWFezbLzkYQcGsBUsjZO25nr2poK2nRbqV47Rs5Kfm"/>
    <s v="Prateek Wadhwa"/>
    <s v="2022-09-01 06:23:57.491000+00:00"/>
    <s v="2022-09-28 10:37:04.939000+00:00"/>
    <m/>
    <s v="Mumbai"/>
    <m/>
    <m/>
    <m/>
    <n v="40"/>
    <m/>
    <m/>
    <s v="Facebook"/>
    <m/>
    <m/>
    <m/>
    <m/>
    <s v="PAID_SOCIAL"/>
    <m/>
    <m/>
    <m/>
    <s v="Manufacturing"/>
    <m/>
    <m/>
    <m/>
    <m/>
    <m/>
    <m/>
    <m/>
    <m/>
    <m/>
    <m/>
    <m/>
    <m/>
    <s v="Aniket Vahile"/>
    <m/>
    <s v="user_FdWFezbLzkYQcGsBUsjZO25nr2poK2nRbqV47Rs5Kfm"/>
    <s v="Prateek Wadhwa"/>
    <s v="Kunal Hire; Shriram Kulkarni"/>
    <m/>
    <s v="August; November; September"/>
    <x v="4"/>
    <m/>
    <m/>
    <s v="Employee Engagement Handbook"/>
    <m/>
    <m/>
    <m/>
    <s v="2022-07-15 08:14:52.416000+00:00"/>
    <s v="2022-10-19 09:53:01.241000+00:00"/>
    <s v="GMC"/>
  </r>
  <r>
    <s v="Sonal Paithankar"/>
    <n v="4250000"/>
    <s v="INR"/>
    <n v="0"/>
    <s v="9/30/22"/>
    <s v="Sales"/>
    <s v="stat_1hn9nRJaLbI53NxPuSQgo90kRpbpKsFlwN4oEGNUTdO"/>
    <s v="Lost"/>
    <n v="0"/>
    <s v="OpportunityStatusType.Lost"/>
    <m/>
    <m/>
    <s v="GMC"/>
    <s v="lead_EUmJeSnIzop9wjIkXtneAJq22aQqwLv9LMTmQwreVkG"/>
    <s v="RS Infra Transmission"/>
    <s v="Aditya Binani"/>
    <s v="user_Iwn6da5WKkZqwUySK0oUuCb72pFP5WEm4zAb92ijqFe"/>
    <s v="Sonal Paithankar"/>
    <s v="2022-09-13 06:25:09.877000+00:00"/>
    <s v="2022-09-28 07:15:40.994000+00:00"/>
    <m/>
    <s v="Noida"/>
    <m/>
    <m/>
    <m/>
    <n v="150"/>
    <m/>
    <m/>
    <m/>
    <m/>
    <m/>
    <m/>
    <m/>
    <m/>
    <m/>
    <m/>
    <m/>
    <m/>
    <m/>
    <m/>
    <m/>
    <m/>
    <m/>
    <m/>
    <m/>
    <m/>
    <m/>
    <m/>
    <m/>
    <m/>
    <m/>
    <m/>
    <s v="user_g5Yw4Z4XnIbmcGhJO80vdtFdd5ElcDlgYO3q8l82ODn"/>
    <s v="Aditya Binani"/>
    <m/>
    <m/>
    <s v="September"/>
    <x v="4"/>
    <m/>
    <m/>
    <s v="Downloaded the guide: Employee Wellness Handbook"/>
    <m/>
    <m/>
    <m/>
    <s v="2021-12-07 11:10:43.107000+00:00"/>
    <s v="2022-09-30 10:12:27.693000+00:00"/>
    <m/>
  </r>
  <r>
    <s v="Mayur Gadiyar"/>
    <n v="300000"/>
    <s v="INR"/>
    <n v="0"/>
    <s v="9/30/22"/>
    <s v="Sales"/>
    <s v="stat_1hn9nRJaLbI53NxPuSQgo90kRpbpKsFlwN4oEGNUTdO"/>
    <s v="Lost"/>
    <n v="0"/>
    <s v="OpportunityStatusType.Lost"/>
    <s v="cont_eN11bmEzR4kWNg2mWoleaf5FalxCDJ29v8lNBAKXbo0"/>
    <s v="Priya Wadhwa Rego"/>
    <s v="GMC - Renewal"/>
    <s v="lead_nN9kzjMrwwGQ2fHfoZmsefAalDaNxKGtF7V7drgspN4"/>
    <s v="COMMVERSION SOLUTIONS PRIVATE LIMITED"/>
    <s v="Shreenath Bhat"/>
    <s v="user_bdUPAGjcS7p6513So3N4g3aWNS5HuBuVJi7bvCPAsLt"/>
    <s v="Mayur Gadiyar"/>
    <s v="2022-07-29 07:37:53.828000+00:00"/>
    <s v="2022-09-28 07:03:04.587000+00:00"/>
    <m/>
    <s v="Mumbai"/>
    <m/>
    <m/>
    <m/>
    <n v="118"/>
    <m/>
    <m/>
    <m/>
    <m/>
    <m/>
    <m/>
    <m/>
    <m/>
    <m/>
    <m/>
    <m/>
    <s v="Digital Marketing &amp; Advertising"/>
    <m/>
    <m/>
    <m/>
    <m/>
    <m/>
    <m/>
    <m/>
    <m/>
    <m/>
    <m/>
    <m/>
    <m/>
    <s v="Deepak Yadav"/>
    <m/>
    <s v="user_vMd4rmcrSbjykdyL2J7rrYn84SWdcNc5FKligrmItPw"/>
    <s v="Shreenath Bhat"/>
    <m/>
    <m/>
    <s v="September"/>
    <x v="2"/>
    <s v="Mr. E"/>
    <m/>
    <m/>
    <m/>
    <m/>
    <m/>
    <s v="2022-07-12 04:12:01.894000+00:00"/>
    <s v="2022-09-28 07:03:04.640000+00:00"/>
    <s v="GMC"/>
  </r>
  <r>
    <s v="Prateek Wadhwa"/>
    <n v="400000"/>
    <s v="INR"/>
    <n v="0"/>
    <s v="9/28/22"/>
    <s v="Sales"/>
    <s v="stat_1hn9nRJaLbI53NxPuSQgo90kRpbpKsFlwN4oEGNUTdO"/>
    <s v="Lost"/>
    <n v="0"/>
    <s v="OpportunityStatusType.Lost"/>
    <s v="cont_ssEGD4C3WeVy72nt8J5BwzlmP7SUAy8W4edxY82HaC8"/>
    <s v="Bhoomika Yadav"/>
    <s v="we were L1, still lost the account due to agent's good relation with the founder"/>
    <s v="lead_RaeMMV1jYoyPLUuiVmNwQg2IbcZz6MDNvmyhv76rncz"/>
    <s v="IFI Techsolutions"/>
    <s v="Prateek Wadhwa"/>
    <s v="user_FdWFezbLzkYQcGsBUsjZO25nr2poK2nRbqV47Rs5Kfm"/>
    <s v="Prateek Wadhwa"/>
    <s v="2022-05-06 05:53:23.141000+00:00"/>
    <s v="2022-09-28 10:12:30.727000+00:00"/>
    <m/>
    <s v="Mumbai"/>
    <m/>
    <m/>
    <m/>
    <n v="134"/>
    <m/>
    <m/>
    <m/>
    <m/>
    <m/>
    <m/>
    <m/>
    <s v="PAID_SOCIAL"/>
    <m/>
    <m/>
    <m/>
    <s v="IT Services &amp; IT Consulting"/>
    <m/>
    <m/>
    <m/>
    <m/>
    <m/>
    <m/>
    <m/>
    <m/>
    <m/>
    <m/>
    <m/>
    <m/>
    <s v="Rakesh Nade"/>
    <m/>
    <s v="user_FdWFezbLzkYQcGsBUsjZO25nr2poK2nRbqV47Rs5Kfm"/>
    <s v="Prateek Wadhwa"/>
    <m/>
    <m/>
    <s v="September"/>
    <x v="4"/>
    <s v="Lusha"/>
    <m/>
    <s v="Employee Engagement Handbook"/>
    <m/>
    <m/>
    <m/>
    <s v="2021-12-09 09:17:44.284000+00:00"/>
    <s v="2022-09-28 10:15:12.380000+00:00"/>
    <s v="GMC"/>
  </r>
  <r>
    <s v="Abhishek Chauhan"/>
    <n v="450000"/>
    <s v="INR"/>
    <n v="100"/>
    <s v="9/28/22"/>
    <s v="Sales"/>
    <s v="stat_OZRiD1474QRJIpvnjHCZfiIvKcVD6mIKSSTzg8SwDVx"/>
    <s v="Won- Payment Completed"/>
    <n v="1"/>
    <s v="OpportunityStatusType.Won"/>
    <s v="cont_xGjvW8diAfk3oS0EAl5KS5pnxZ7uu0sjuED1YhAjHAo"/>
    <s v="Sameera Firdose"/>
    <s v="parental GMC policy"/>
    <s v="lead_VAbuB3n7N8S3VLXzmteAGBHU2gsfZqRWJPAaZBs8Y5j"/>
    <s v="TiLa"/>
    <s v="Vinoth Mohan"/>
    <s v="user_ojX3B6giQCeKnOjqd4gdwXUl0CqqHMXNORvxR6POXn6"/>
    <s v="Abhishek Chauhan"/>
    <s v="2022-09-14 12:13:55.725000+00:00"/>
    <s v="2022-09-28 04:35:32.004000+00:00"/>
    <m/>
    <s v="Bangalore"/>
    <m/>
    <m/>
    <m/>
    <n v="24"/>
    <m/>
    <m/>
    <m/>
    <m/>
    <m/>
    <m/>
    <m/>
    <m/>
    <m/>
    <m/>
    <m/>
    <s v="Retail"/>
    <s v="TATA AIG"/>
    <m/>
    <m/>
    <m/>
    <m/>
    <m/>
    <m/>
    <m/>
    <m/>
    <m/>
    <m/>
    <m/>
    <m/>
    <m/>
    <s v="user_N2Wvx57ff3o0vmVPS4RR0gXHdA5qVZKmxAMYwKh2zLa"/>
    <s v="Vinoth Mohan"/>
    <m/>
    <m/>
    <s v="September"/>
    <x v="4"/>
    <m/>
    <n v="500000"/>
    <s v="Employee Wellness Handbook"/>
    <m/>
    <m/>
    <m/>
    <s v="2022-04-18 09:22:14.188000+00:00"/>
    <s v="2022-10-06 06:09:38.964000+00:00"/>
    <m/>
  </r>
  <r>
    <s v="Navin Panjwani"/>
    <n v="350000"/>
    <s v="INR"/>
    <n v="0"/>
    <s v="9/26/22"/>
    <s v="Sales"/>
    <s v="stat_1hn9nRJaLbI53NxPuSQgo90kRpbpKsFlwN4oEGNUTdO"/>
    <s v="Lost"/>
    <n v="0"/>
    <s v="OpportunityStatusType.Lost"/>
    <s v="cont_5sBaRLpVQrVKb1c3H0puKrXDosUor5PDQk1uj5cdSd5"/>
    <s v="Priyanka Waingankar"/>
    <m/>
    <s v="lead_IkWKAZMmSey0QKMxsrCacyNVR394TLMSdrZ2B6e5NqD"/>
    <s v="Cetas Healthcare ( Renewal , 26th Sept )"/>
    <s v="Nikhil Ahuja"/>
    <s v="user_sD3YjSs92XKUfD0OPHeo886g6tW6aCM0iUhX5VVUuJi"/>
    <s v="Navin Panjwani"/>
    <s v="2022-08-03 06:52:41.937000+00:00"/>
    <s v="2022-09-28 05:55:01.536000+00:00"/>
    <m/>
    <s v="Mumbai"/>
    <m/>
    <m/>
    <m/>
    <n v="69"/>
    <m/>
    <m/>
    <m/>
    <m/>
    <m/>
    <m/>
    <m/>
    <m/>
    <m/>
    <m/>
    <m/>
    <s v="Others"/>
    <m/>
    <m/>
    <m/>
    <m/>
    <m/>
    <m/>
    <m/>
    <m/>
    <m/>
    <m/>
    <m/>
    <m/>
    <s v="Aniket Vahile"/>
    <m/>
    <s v="user_ocHSJH83OJnHCvKyMbjx8WOOK8PMgAUGIj1qK0q0dMV"/>
    <s v="Nikhil Ahuja"/>
    <m/>
    <m/>
    <s v="September"/>
    <x v="4"/>
    <m/>
    <m/>
    <s v="Employee Engagement Handbook"/>
    <m/>
    <m/>
    <m/>
    <s v="2022-03-29 14:44:06.080000+00:00"/>
    <s v="2022-09-28 05:57:04.574000+00:00"/>
    <s v="GMC"/>
  </r>
  <r>
    <s v="Vivek Singh"/>
    <n v="1000000"/>
    <s v="INR"/>
    <n v="50"/>
    <s v="9/30/22"/>
    <s v="Sales"/>
    <s v="stat_Bh0lNV2usJkCLD6fjWneAqpmASEbmvomDaal7U02FV1"/>
    <s v="Demo Scheduled"/>
    <n v="0"/>
    <s v="OpportunityStatusType.Active"/>
    <s v="cont_ZABEbim2IDth0KUZyo5y4jAgie5OWFYZTBS8UO1yL2q"/>
    <s v="Dinamani"/>
    <s v="GMC - Sept"/>
    <s v="lead_3iAK4ZB0Yc3bn2Yd739t6VtYHIUUkDVfCRHDIXmlFvt"/>
    <s v="Eduquity"/>
    <s v="Daya Gowda"/>
    <s v="user_ojX3B6giQCeKnOjqd4gdwXUl0CqqHMXNORvxR6POXn6"/>
    <s v="Abhishek Chauhan"/>
    <s v="2022-08-01 12:08:00.733000+00:00"/>
    <s v="2022-09-28 04:37:29.687000+00:00"/>
    <m/>
    <s v="Bangalore"/>
    <m/>
    <m/>
    <m/>
    <n v="268"/>
    <m/>
    <m/>
    <m/>
    <m/>
    <m/>
    <m/>
    <m/>
    <m/>
    <m/>
    <m/>
    <m/>
    <s v="IT Services &amp; IT Consulting"/>
    <s v="The oriental ins"/>
    <m/>
    <m/>
    <m/>
    <m/>
    <m/>
    <m/>
    <m/>
    <m/>
    <m/>
    <m/>
    <m/>
    <s v="Rakesh Nade"/>
    <m/>
    <s v="user_ojX3B6giQCeKnOjqd4gdwXUl0CqqHMXNORvxR6POXn6"/>
    <s v="Abhishek Chauhan"/>
    <m/>
    <m/>
    <s v="September"/>
    <x v="2"/>
    <m/>
    <m/>
    <m/>
    <m/>
    <m/>
    <m/>
    <s v="2022-04-20 10:11:31.999000+00:00"/>
    <s v="2022-09-28 04:37:29.749000+00:00"/>
    <m/>
  </r>
  <r>
    <s v="Aditya Binani"/>
    <n v="1000000"/>
    <s v="INR"/>
    <n v="0"/>
    <s v="9/26/22"/>
    <s v="Sales"/>
    <s v="stat_kcR4fZg7TU7jjk1jAVua3qGLRS4J5uFayEjK5j02wtv"/>
    <s v="Unqualified"/>
    <n v="0"/>
    <s v="OpportunityStatusType.Lost"/>
    <s v="cont_xVSs3WSEpUQYL3suMD4yzTNi5oigjFqeCfaM1NNq77L"/>
    <s v="Yogenndra Singh"/>
    <s v="GMC - Renewal"/>
    <s v="lead_G06hRS6UEEAIx1eWNR1yMEydRkjwqmKfeo3Y1ZX7tMH"/>
    <s v="Qodenext"/>
    <s v="Shreenath Bhat"/>
    <s v="user_g5Yw4Z4XnIbmcGhJO80vdtFdd5ElcDlgYO3q8l82ODn"/>
    <s v="Aditya Binani"/>
    <s v="2022-08-16 10:49:51.017000+00:00"/>
    <s v="2022-09-28 04:28:12.115000+00:00"/>
    <m/>
    <s v="Mumbai"/>
    <m/>
    <m/>
    <m/>
    <n v="250"/>
    <m/>
    <m/>
    <m/>
    <m/>
    <m/>
    <m/>
    <m/>
    <s v="PAID_SOCIAL"/>
    <m/>
    <m/>
    <m/>
    <s v="HR / Staffing / Recruitment"/>
    <m/>
    <m/>
    <m/>
    <m/>
    <m/>
    <m/>
    <m/>
    <m/>
    <m/>
    <m/>
    <m/>
    <m/>
    <m/>
    <m/>
    <s v="user_vMd4rmcrSbjykdyL2J7rrYn84SWdcNc5FKligrmItPw"/>
    <s v="Shreenath Bhat"/>
    <m/>
    <m/>
    <s v="October"/>
    <x v="4"/>
    <m/>
    <m/>
    <s v="Employee Engagement Calendar"/>
    <m/>
    <m/>
    <m/>
    <s v="2022-06-21 01:28:13.953000+00:00"/>
    <s v="2022-09-28 04:29:13.967000+00:00"/>
    <s v="GMC"/>
  </r>
  <r>
    <s v="Abhishek Chauhan"/>
    <n v="2500000"/>
    <s v="INR"/>
    <n v="0"/>
    <s v="9/30/22"/>
    <s v="Sales"/>
    <s v="stat_kcR4fZg7TU7jjk1jAVua3qGLRS4J5uFayEjK5j02wtv"/>
    <s v="Unqualified"/>
    <n v="0"/>
    <s v="OpportunityStatusType.Lost"/>
    <s v="cont_DdLgbJI140Ngvs9ZGwmjlNsnKt9XtSVPO1EgMqObxpD"/>
    <s v="Anand Shukla"/>
    <s v="GMC"/>
    <s v="lead_Gd98Ygk9CJ7xY7meXXJrpUIEf45FMfgE4Fqqmyyr6Xz"/>
    <s v="PROVAB TECHNOSOFT"/>
    <s v="Daya Gowda"/>
    <s v="user_a8nqX3z7ISW88f172GrmiROpYjjP29QrWrDfKdMgnvc"/>
    <s v="Akash Singh"/>
    <s v="2022-06-09 11:15:54.505000+00:00"/>
    <s v="2022-09-28 04:14:52.366000+00:00"/>
    <m/>
    <s v="Bangalore"/>
    <m/>
    <m/>
    <m/>
    <n v="415"/>
    <m/>
    <m/>
    <m/>
    <m/>
    <m/>
    <m/>
    <m/>
    <m/>
    <m/>
    <m/>
    <m/>
    <s v="IT Services &amp; IT Consulting"/>
    <m/>
    <m/>
    <m/>
    <m/>
    <m/>
    <m/>
    <m/>
    <m/>
    <m/>
    <m/>
    <m/>
    <m/>
    <s v="Rakesh Nade"/>
    <m/>
    <s v="user_encRk5bIEFN6ZA11h4WH2AdZTiZpogLSlMIaj0E30SZ"/>
    <s v="Daya Gowda"/>
    <m/>
    <m/>
    <m/>
    <x v="2"/>
    <m/>
    <m/>
    <m/>
    <m/>
    <m/>
    <m/>
    <s v="2022-04-20 10:10:54.166000+00:00"/>
    <s v="2022-10-11 16:28:21.291000+00:00"/>
    <m/>
  </r>
  <r>
    <s v="Pooja Gawas"/>
    <n v="100000"/>
    <s v="INR"/>
    <n v="0"/>
    <s v="9/27/22"/>
    <s v="Sales"/>
    <s v="stat_1hn9nRJaLbI53NxPuSQgo90kRpbpKsFlwN4oEGNUTdO"/>
    <s v="Lost"/>
    <n v="0"/>
    <s v="OpportunityStatusType.Lost"/>
    <m/>
    <m/>
    <s v="GPA (Renewal)"/>
    <s v="lead_k9TlAZXb6KzIsESVpkWWhYRMc2YcOJEtIoOBZLaYvwq"/>
    <s v="CellPoint Digital"/>
    <s v="Bhairavi Jog"/>
    <s v="user_KLETV1op4MIjvKQ12xGsWi23CuPjDE6PT29nwG6T3MY"/>
    <s v="Pooja Gawas"/>
    <s v="2022-07-14 10:39:46.980000+00:00"/>
    <s v="2022-09-28 04:07:53.017000+00:00"/>
    <m/>
    <s v="Pune"/>
    <m/>
    <m/>
    <m/>
    <n v="90"/>
    <m/>
    <m/>
    <m/>
    <m/>
    <m/>
    <m/>
    <m/>
    <m/>
    <m/>
    <m/>
    <m/>
    <s v="Banking &amp; Finance"/>
    <m/>
    <m/>
    <m/>
    <m/>
    <m/>
    <m/>
    <m/>
    <m/>
    <m/>
    <m/>
    <m/>
    <m/>
    <s v="Aniket Vahile"/>
    <m/>
    <s v="user_228eUmsdKIb9OItgmiDq1zD4aPZ1eqiapbaLAGeBf8g"/>
    <s v="Bhairavi Jog"/>
    <s v="Anjali Nishu"/>
    <m/>
    <s v="September"/>
    <x v="2"/>
    <m/>
    <m/>
    <s v="Vrushali DB"/>
    <m/>
    <m/>
    <m/>
    <s v="2021-07-14 06:20:09.587000+00:00"/>
    <s v="2022-09-28 05:46:54.170000+00:00"/>
    <s v="GPA"/>
  </r>
  <r>
    <s v="Kashif Ahmad"/>
    <n v="14950"/>
    <s v="INR"/>
    <n v="100"/>
    <s v="9/27/22"/>
    <s v="Sales"/>
    <s v="stat_OZRiD1474QRJIpvnjHCZfiIvKcVD6mIKSSTzg8SwDVx"/>
    <s v="Won- Payment Completed"/>
    <n v="1"/>
    <s v="OpportunityStatusType.Won"/>
    <s v="cont_N43yObEerkCmSXJtyasgdu5V3Lz0rNJjV73JahzT5ek"/>
    <s v="Ankush"/>
    <s v="GPA Fresh"/>
    <s v="lead_B4de4v9aTdg2BgcewcxyV9QJhElH7rE7GVGW9Hb5OPw"/>
    <s v="ARIHANT EDUCATION FOUNDATION(Fresh)"/>
    <s v="Kashif Ahmad"/>
    <s v="user_LKRhV6rhcBe0uL8u70UUGeDjbMupuho4TaiAOCbT7HT"/>
    <s v="Kashif Ahmad"/>
    <s v="2022-09-26 09:43:56.840000+00:00"/>
    <s v="2022-09-27 13:03:50.830000+00:00"/>
    <m/>
    <s v="Pune"/>
    <m/>
    <m/>
    <m/>
    <n v="23"/>
    <m/>
    <m/>
    <m/>
    <m/>
    <m/>
    <m/>
    <m/>
    <m/>
    <m/>
    <m/>
    <m/>
    <s v="Education"/>
    <m/>
    <m/>
    <m/>
    <m/>
    <m/>
    <m/>
    <m/>
    <m/>
    <m/>
    <m/>
    <m/>
    <m/>
    <m/>
    <m/>
    <m/>
    <m/>
    <s v="Siddharth Angolkar"/>
    <m/>
    <s v="September"/>
    <x v="9"/>
    <m/>
    <m/>
    <m/>
    <m/>
    <m/>
    <m/>
    <s v="2022-09-26 09:38:36.317000+00:00"/>
    <s v="2022-09-28 06:23:35.904000+00:00"/>
    <s v="GPA"/>
  </r>
  <r>
    <s v="Kashif Ahmad"/>
    <n v="100119"/>
    <s v="INR"/>
    <n v="100"/>
    <s v="9/27/22"/>
    <s v="Sales"/>
    <s v="stat_OZRiD1474QRJIpvnjHCZfiIvKcVD6mIKSSTzg8SwDVx"/>
    <s v="Won- Payment Completed"/>
    <n v="1"/>
    <s v="OpportunityStatusType.Won"/>
    <s v="cont_N43yObEerkCmSXJtyasgdu5V3Lz0rNJjV73JahzT5ek"/>
    <s v="Ankush"/>
    <s v="GMC fresh"/>
    <s v="lead_B4de4v9aTdg2BgcewcxyV9QJhElH7rE7GVGW9Hb5OPw"/>
    <s v="ARIHANT EDUCATION FOUNDATION(Fresh)"/>
    <s v="Gauri Jori"/>
    <s v="user_LKRhV6rhcBe0uL8u70UUGeDjbMupuho4TaiAOCbT7HT"/>
    <s v="Kashif Ahmad"/>
    <s v="2022-09-27 11:46:40.602000+00:00"/>
    <s v="2022-09-27 13:03:24.750000+00:00"/>
    <m/>
    <s v="Pune"/>
    <m/>
    <m/>
    <m/>
    <n v="23"/>
    <m/>
    <m/>
    <m/>
    <m/>
    <m/>
    <m/>
    <m/>
    <m/>
    <m/>
    <m/>
    <m/>
    <s v="Education"/>
    <m/>
    <m/>
    <m/>
    <m/>
    <m/>
    <m/>
    <m/>
    <m/>
    <m/>
    <m/>
    <m/>
    <m/>
    <m/>
    <m/>
    <m/>
    <m/>
    <s v="Siddharth Angolkar"/>
    <m/>
    <s v="September"/>
    <x v="9"/>
    <m/>
    <m/>
    <m/>
    <m/>
    <m/>
    <m/>
    <s v="2022-09-26 09:38:36.317000+00:00"/>
    <s v="2022-09-28 06:23:35.904000+00:00"/>
    <s v="GMC"/>
  </r>
  <r>
    <s v="Pooja Gawas"/>
    <n v="2800000"/>
    <s v="INR"/>
    <n v="0"/>
    <s v="9/27/22"/>
    <s v="Sales"/>
    <s v="stat_1hn9nRJaLbI53NxPuSQgo90kRpbpKsFlwN4oEGNUTdO"/>
    <s v="Lost"/>
    <n v="0"/>
    <s v="OpportunityStatusType.Lost"/>
    <m/>
    <m/>
    <s v="GMC (1+5)"/>
    <s v="lead_k9TlAZXb6KzIsESVpkWWhYRMc2YcOJEtIoOBZLaYvwq"/>
    <s v="CellPoint Digital"/>
    <s v="Bhairavi Jog"/>
    <s v="user_KLETV1op4MIjvKQ12xGsWi23CuPjDE6PT29nwG6T3MY"/>
    <s v="Pooja Gawas"/>
    <s v="2022-07-14 10:37:27.974000+00:00"/>
    <s v="2022-09-28 04:07:45.523000+00:00"/>
    <m/>
    <s v="Pune"/>
    <m/>
    <m/>
    <m/>
    <n v="90"/>
    <m/>
    <m/>
    <m/>
    <m/>
    <m/>
    <m/>
    <m/>
    <m/>
    <m/>
    <m/>
    <m/>
    <s v="Banking &amp; Finance"/>
    <m/>
    <m/>
    <m/>
    <m/>
    <m/>
    <m/>
    <m/>
    <m/>
    <m/>
    <m/>
    <m/>
    <m/>
    <s v="Aniket Vahile"/>
    <m/>
    <s v="user_228eUmsdKIb9OItgmiDq1zD4aPZ1eqiapbaLAGeBf8g"/>
    <s v="Bhairavi Jog"/>
    <s v="Anjali Nishu"/>
    <m/>
    <s v="September"/>
    <x v="2"/>
    <m/>
    <m/>
    <s v="Vrushali DB"/>
    <m/>
    <m/>
    <m/>
    <s v="2021-07-14 06:20:09.587000+00:00"/>
    <s v="2022-09-28 05:46:54.170000+00:00"/>
    <s v="GMC"/>
  </r>
  <r>
    <s v="Mayur Gadiyar"/>
    <n v="50000"/>
    <s v="INR"/>
    <n v="0"/>
    <s v="9/27/22"/>
    <s v="Sales"/>
    <s v="stat_kcR4fZg7TU7jjk1jAVua3qGLRS4J5uFayEjK5j02wtv"/>
    <s v="Unqualified"/>
    <n v="0"/>
    <s v="OpportunityStatusType.Lost"/>
    <s v="cont_xrue5SIPmuGQ8DSujzmRMZgzejrtz83atvhmZZmKYj6"/>
    <s v="Dattatray Saste"/>
    <s v="Commercial Liability Policy"/>
    <s v="lead_FfX5i9pKdPKliJbr5mQcdIOE2y66csoQLRIf1hZHwi9"/>
    <s v="Neptunus Power"/>
    <s v="Pranav Kenjale"/>
    <s v="user_bdUPAGjcS7p6513So3N4g3aWNS5HuBuVJi7bvCPAsLt"/>
    <s v="Mayur Gadiyar"/>
    <s v="2022-09-14 05:05:50.150000+00:00"/>
    <s v="2022-09-27 12:19:16.070000+00:00"/>
    <m/>
    <s v="Mumbai"/>
    <m/>
    <s v="2022-03-13 15:38:53+00:00"/>
    <m/>
    <n v="70"/>
    <m/>
    <m/>
    <m/>
    <m/>
    <m/>
    <m/>
    <m/>
    <m/>
    <m/>
    <m/>
    <m/>
    <s v="Oil &amp; Gas"/>
    <m/>
    <m/>
    <m/>
    <m/>
    <m/>
    <m/>
    <m/>
    <m/>
    <m/>
    <m/>
    <m/>
    <m/>
    <s v="Aniket Vahile"/>
    <m/>
    <s v="user_x9AtbGLhDmWYC9XAmYdfwBt9yiXbgMhBuZpIoFuN8Cd"/>
    <s v="Pranav Kenjale"/>
    <m/>
    <m/>
    <s v="September"/>
    <x v="2"/>
    <s v="Inbound via website"/>
    <m/>
    <s v="Employee Count 100"/>
    <m/>
    <m/>
    <m/>
    <s v="2021-08-30 14:32:43.507000+00:00"/>
    <s v="2022-09-30 10:11:45.741000+00:00"/>
    <m/>
  </r>
  <r>
    <s v="Kashif Ahmad"/>
    <n v="20150"/>
    <s v="INR"/>
    <n v="100"/>
    <s v="9/27/22"/>
    <s v="Sales"/>
    <s v="stat_OZRiD1474QRJIpvnjHCZfiIvKcVD6mIKSSTzg8SwDVx"/>
    <s v="Won- Payment Completed"/>
    <n v="1"/>
    <s v="OpportunityStatusType.Won"/>
    <s v="cont_XJnY3iuVBZFXePN3TnFjUdDQhgK2rAeloSAwzY3ux7h"/>
    <s v="Ankush Koul"/>
    <s v="GPA Fresh"/>
    <s v="lead_b102iSKvJhpTvc8oLL4ibugaFl8L19I8YfDSonMZ7gG"/>
    <s v="Ramachandran International Institute Of Management (Fresh)"/>
    <s v="Kashif Ahmad"/>
    <s v="user_LKRhV6rhcBe0uL8u70UUGeDjbMupuho4TaiAOCbT7HT"/>
    <s v="Kashif Ahmad"/>
    <s v="2022-09-22 16:58:10.488000+00:00"/>
    <s v="2022-09-27 11:18:55.033000+00:00"/>
    <m/>
    <s v="Pune"/>
    <m/>
    <m/>
    <m/>
    <n v="31"/>
    <m/>
    <m/>
    <m/>
    <m/>
    <m/>
    <m/>
    <m/>
    <m/>
    <m/>
    <m/>
    <m/>
    <s v="Education"/>
    <m/>
    <m/>
    <m/>
    <m/>
    <m/>
    <m/>
    <m/>
    <m/>
    <m/>
    <m/>
    <m/>
    <m/>
    <s v="Deepak Yadav"/>
    <m/>
    <s v="user_5YHA1ZU4iP896lD1YJehdJcMx7ZEgWCpulT4T2c3pJ3"/>
    <s v="Gauri Jori"/>
    <s v="Siddharth Angolkar"/>
    <m/>
    <s v="September"/>
    <x v="2"/>
    <m/>
    <m/>
    <s v="Employee Engagement Handbook"/>
    <m/>
    <m/>
    <m/>
    <s v="2021-08-19 06:14:42.268000+00:00"/>
    <s v="2022-10-04 10:31:07.474000+00:00"/>
    <s v="GPA"/>
  </r>
  <r>
    <s v="Kashif Ahmad"/>
    <n v="127880"/>
    <s v="INR"/>
    <n v="100"/>
    <s v="9/27/22"/>
    <s v="Sales"/>
    <s v="stat_OZRiD1474QRJIpvnjHCZfiIvKcVD6mIKSSTzg8SwDVx"/>
    <s v="Won- Payment Completed"/>
    <n v="1"/>
    <s v="OpportunityStatusType.Won"/>
    <s v="cont_XJnY3iuVBZFXePN3TnFjUdDQhgK2rAeloSAwzY3ux7h"/>
    <s v="Ankush Koul"/>
    <s v="GMC"/>
    <s v="lead_b102iSKvJhpTvc8oLL4ibugaFl8L19I8YfDSonMZ7gG"/>
    <s v="Ramachandran International Institute Of Management (Fresh)"/>
    <s v="Gauri Jori"/>
    <s v="user_LKRhV6rhcBe0uL8u70UUGeDjbMupuho4TaiAOCbT7HT"/>
    <s v="Kashif Ahmad"/>
    <s v="2022-07-18 06:59:15.650000+00:00"/>
    <s v="2022-09-27 11:18:28.463000+00:00"/>
    <m/>
    <s v="Pune"/>
    <m/>
    <m/>
    <m/>
    <n v="31"/>
    <m/>
    <m/>
    <m/>
    <m/>
    <m/>
    <m/>
    <m/>
    <m/>
    <m/>
    <m/>
    <m/>
    <s v="Education"/>
    <m/>
    <m/>
    <m/>
    <m/>
    <m/>
    <m/>
    <m/>
    <m/>
    <m/>
    <m/>
    <m/>
    <m/>
    <s v="Deepak Yadav"/>
    <m/>
    <s v="user_5YHA1ZU4iP896lD1YJehdJcMx7ZEgWCpulT4T2c3pJ3"/>
    <s v="Gauri Jori"/>
    <s v="Siddharth Angolkar"/>
    <m/>
    <s v="September"/>
    <x v="2"/>
    <m/>
    <m/>
    <s v="Employee Engagement Handbook"/>
    <m/>
    <m/>
    <m/>
    <s v="2021-08-19 06:14:42.268000+00:00"/>
    <s v="2022-10-04 10:31:07.474000+00:00"/>
    <s v="GMC"/>
  </r>
  <r>
    <s v="Abhishek Chauhan"/>
    <n v="500000"/>
    <s v="INR"/>
    <n v="0"/>
    <s v="9/30/22"/>
    <s v="Sales"/>
    <s v="stat_kcR4fZg7TU7jjk1jAVua3qGLRS4J5uFayEjK5j02wtv"/>
    <s v="Unqualified"/>
    <n v="0"/>
    <s v="OpportunityStatusType.Lost"/>
    <m/>
    <m/>
    <s v="Fresh GMC - Tentative Value Google meets meeting done  Mtg. Status : Ahmedabad based account, Physical meeting pending"/>
    <s v="lead_QwtnYjFwHGnGh42YSbaoQb9wHfBLNSBiYJtxyqb9taN"/>
    <s v="Cin7"/>
    <s v="Aditya Binani"/>
    <s v="user_ojX3B6giQCeKnOjqd4gdwXUl0CqqHMXNORvxR6POXn6"/>
    <s v="Abhishek Chauhan"/>
    <s v="2021-11-22 11:24:57.206000+00:00"/>
    <s v="2022-09-27 07:55:09.786000+00:00"/>
    <m/>
    <s v="Ahmedabad"/>
    <m/>
    <m/>
    <m/>
    <n v="25"/>
    <m/>
    <m/>
    <m/>
    <m/>
    <m/>
    <m/>
    <m/>
    <m/>
    <m/>
    <m/>
    <m/>
    <s v="IT Services &amp; IT Consulting"/>
    <m/>
    <m/>
    <m/>
    <m/>
    <m/>
    <m/>
    <m/>
    <m/>
    <m/>
    <m/>
    <m/>
    <m/>
    <s v="Jitin Gopi"/>
    <m/>
    <s v="user_ocHSJH83OJnHCvKyMbjx8WOOK8PMgAUGIj1qK0q0dMV"/>
    <s v="Nikhil Ahuja"/>
    <m/>
    <m/>
    <m/>
    <x v="2"/>
    <m/>
    <m/>
    <m/>
    <m/>
    <m/>
    <m/>
    <s v="2021-11-22 06:37:21.102000+00:00"/>
    <s v="2022-09-27 07:55:09.839000+00:00"/>
    <m/>
  </r>
  <r>
    <s v="Abhishek Chauhan"/>
    <n v="5000000"/>
    <s v="INR"/>
    <n v="0"/>
    <s v="9/30/22"/>
    <s v="Sales"/>
    <s v="stat_1hn9nRJaLbI53NxPuSQgo90kRpbpKsFlwN4oEGNUTdO"/>
    <s v="Lost"/>
    <n v="0"/>
    <s v="OpportunityStatusType.Lost"/>
    <s v="cont_OKHfOshgHMba7jfNEwkLIPJPGVoAxDZBMuEowcOCu4Z"/>
    <s v="Kantharaju"/>
    <s v="GMC - sept renewals Oriental ins 800 employees 1+3 policy"/>
    <s v="lead_f05PaWe89PcsHMe5tO3vkYrqSEUhPe270yU9E6z8IXI"/>
    <s v="Bal Pharma"/>
    <s v="Daya Gowda"/>
    <s v="user_ojX3B6giQCeKnOjqd4gdwXUl0CqqHMXNORvxR6POXn6"/>
    <s v="Abhishek Chauhan"/>
    <s v="2022-06-28 09:39:29.640000+00:00"/>
    <s v="2022-09-27 07:42:52.561000+00:00"/>
    <m/>
    <s v="Bangalore"/>
    <m/>
    <m/>
    <m/>
    <n v="768"/>
    <m/>
    <m/>
    <m/>
    <m/>
    <m/>
    <m/>
    <m/>
    <m/>
    <m/>
    <m/>
    <m/>
    <s v="Manufacturing"/>
    <s v="The Orientals Insurance co"/>
    <m/>
    <m/>
    <m/>
    <m/>
    <m/>
    <m/>
    <m/>
    <m/>
    <m/>
    <m/>
    <m/>
    <s v="Rakesh Nade"/>
    <m/>
    <s v="user_ojX3B6giQCeKnOjqd4gdwXUl0CqqHMXNORvxR6POXn6"/>
    <s v="Abhishek Chauhan"/>
    <m/>
    <m/>
    <s v="July; September"/>
    <x v="2"/>
    <m/>
    <m/>
    <m/>
    <m/>
    <m/>
    <m/>
    <s v="2022-04-19 08:55:35.653000+00:00"/>
    <s v="2022-10-13 07:43:54.382000+00:00"/>
    <m/>
  </r>
  <r>
    <s v="Anshum Naithani"/>
    <n v="1300000"/>
    <s v="INR"/>
    <n v="0"/>
    <s v="8/16/22"/>
    <s v="Sales"/>
    <s v="stat_1hn9nRJaLbI53NxPuSQgo90kRpbpKsFlwN4oEGNUTdO"/>
    <s v="Lost"/>
    <n v="0"/>
    <s v="OpportunityStatusType.Lost"/>
    <s v="cont_RTmc9xQP95zlw7q79ghqITiJqcGR6BlQ37XUlAU0hU2"/>
    <s v="Neelam Palande"/>
    <m/>
    <s v="lead_7Twu3h5vpkCl7YPbXlY7NYytlEjRpIrX8LLUZebePY0"/>
    <s v="All Time Plastics Private Limited"/>
    <s v="Tulika Chakra"/>
    <s v="user_GL8PBiV4pvzsQLVHSdZLeMQAQcGjCvLkffg486DHfZJ"/>
    <s v="Anshum Naithani"/>
    <s v="2022-06-20 07:36:12.780000+00:00"/>
    <s v="2022-09-27 04:07:43.828000+00:00"/>
    <m/>
    <s v="Mumbai"/>
    <m/>
    <m/>
    <m/>
    <n v="238"/>
    <m/>
    <m/>
    <m/>
    <m/>
    <m/>
    <m/>
    <m/>
    <m/>
    <m/>
    <m/>
    <m/>
    <s v="Manufacturing"/>
    <m/>
    <m/>
    <m/>
    <m/>
    <m/>
    <m/>
    <m/>
    <m/>
    <m/>
    <m/>
    <m/>
    <m/>
    <s v="Aniket Vahile"/>
    <m/>
    <s v="user_IpBH4s1Av5OVFfQQ3nW0qPDDjwLT9uRfx1sVhml8UQA"/>
    <s v="Namrata Aurora"/>
    <m/>
    <m/>
    <s v="July"/>
    <x v="2"/>
    <m/>
    <m/>
    <m/>
    <m/>
    <m/>
    <m/>
    <s v="2021-10-26 11:53:50.781000+00:00"/>
    <s v="2022-09-27 04:07:43.877000+00:00"/>
    <s v="GMC"/>
  </r>
  <r>
    <s v="Manish Balpande"/>
    <n v="50000"/>
    <s v="INR"/>
    <n v="0"/>
    <s v="9/26/22"/>
    <s v="Sales"/>
    <s v="stat_1hn9nRJaLbI53NxPuSQgo90kRpbpKsFlwN4oEGNUTdO"/>
    <s v="Lost"/>
    <n v="0"/>
    <s v="OpportunityStatusType.Lost"/>
    <s v="cont_hs6ZLYkknRIITQqgLFAsGZin8CSUxJ2oznfd5GHhYDp"/>
    <s v="Datta Chavan"/>
    <m/>
    <s v="lead_oGvJ5FTsroDJtBAvFMG5hYD2PQowe7sxHB216eBCVZI"/>
    <s v="Watershed Organisation Trust (WOTR)"/>
    <s v="Kaushlya Bhavsar"/>
    <s v="user_8jx3L2CDfrbzNnwYUv6Plfha6VxaSGsqcbTXR3sIBZi"/>
    <s v="Manish Balpande"/>
    <s v="2022-06-28 05:34:54.365000+00:00"/>
    <s v="2022-09-26 13:20:42.662000+00:00"/>
    <m/>
    <s v="Ahmednagar"/>
    <m/>
    <m/>
    <m/>
    <n v="260"/>
    <m/>
    <m/>
    <m/>
    <m/>
    <m/>
    <m/>
    <m/>
    <s v="PAID_SOCIAL"/>
    <m/>
    <m/>
    <m/>
    <m/>
    <m/>
    <m/>
    <m/>
    <m/>
    <m/>
    <m/>
    <m/>
    <m/>
    <m/>
    <m/>
    <m/>
    <m/>
    <m/>
    <m/>
    <s v="user_FdWFezbLzkYQcGsBUsjZO25nr2poK2nRbqV47Rs5Kfm"/>
    <s v="Prateek Wadhwa"/>
    <s v="Shahid Shaikh"/>
    <m/>
    <s v="September"/>
    <x v="4"/>
    <m/>
    <m/>
    <s v="Employee Engagement Handbook"/>
    <m/>
    <m/>
    <m/>
    <s v="2022-06-02 06:32:41.353000+00:00"/>
    <s v="2022-10-11 07:20:26.215000+00:00"/>
    <s v="GPA"/>
  </r>
  <r>
    <s v="Manish Balpande"/>
    <n v="2000000"/>
    <s v="INR"/>
    <n v="0"/>
    <s v="9/26/22"/>
    <s v="Sales"/>
    <s v="stat_1hn9nRJaLbI53NxPuSQgo90kRpbpKsFlwN4oEGNUTdO"/>
    <s v="Lost"/>
    <n v="0"/>
    <s v="OpportunityStatusType.Lost"/>
    <s v="cont_hs6ZLYkknRIITQqgLFAsGZin8CSUxJ2oznfd5GHhYDp"/>
    <s v="Datta Chavan"/>
    <m/>
    <s v="lead_oGvJ5FTsroDJtBAvFMG5hYD2PQowe7sxHB216eBCVZI"/>
    <s v="Watershed Organisation Trust (WOTR)"/>
    <s v="Kaushlya Bhavsar"/>
    <s v="user_8jx3L2CDfrbzNnwYUv6Plfha6VxaSGsqcbTXR3sIBZi"/>
    <s v="Manish Balpande"/>
    <s v="2022-06-28 05:34:36.832000+00:00"/>
    <s v="2022-09-26 13:20:34.555000+00:00"/>
    <m/>
    <s v="Ahmednagar"/>
    <m/>
    <m/>
    <m/>
    <n v="260"/>
    <m/>
    <m/>
    <m/>
    <m/>
    <m/>
    <m/>
    <m/>
    <s v="PAID_SOCIAL"/>
    <m/>
    <m/>
    <m/>
    <m/>
    <m/>
    <m/>
    <m/>
    <m/>
    <m/>
    <m/>
    <m/>
    <m/>
    <m/>
    <m/>
    <m/>
    <m/>
    <m/>
    <m/>
    <s v="user_FdWFezbLzkYQcGsBUsjZO25nr2poK2nRbqV47Rs5Kfm"/>
    <s v="Prateek Wadhwa"/>
    <s v="Shahid Shaikh"/>
    <m/>
    <s v="September"/>
    <x v="4"/>
    <m/>
    <m/>
    <s v="Employee Engagement Handbook"/>
    <m/>
    <m/>
    <m/>
    <s v="2022-06-02 06:32:41.353000+00:00"/>
    <s v="2022-10-11 07:20:26.215000+00:00"/>
    <s v="GMC"/>
  </r>
  <r>
    <s v="Anshum Naithani"/>
    <n v="10000"/>
    <s v="INR"/>
    <n v="0"/>
    <s v="9/26/22"/>
    <s v="Sales"/>
    <s v="stat_1hn9nRJaLbI53NxPuSQgo90kRpbpKsFlwN4oEGNUTdO"/>
    <s v="Lost"/>
    <n v="0"/>
    <s v="OpportunityStatusType.Lost"/>
    <s v="cont_nG63LhtsEcIk8PvSjnJ7iYFMT2xGIzinWZKgOMtDJxt"/>
    <s v="Priyanka Rawal"/>
    <s v="GPA - Renewal"/>
    <s v="lead_WKSQoHX2Wlu3efB1fYMDL67QFeA5fLdAhTJ5xZL724L"/>
    <s v="Asian Hotels Pvt. Ltd."/>
    <s v="Shreenath Bhat"/>
    <s v="user_GL8PBiV4pvzsQLVHSdZLeMQAQcGjCvLkffg486DHfZJ"/>
    <s v="Anshum Naithani"/>
    <s v="2022-09-19 14:14:06.521000+00:00"/>
    <s v="2022-09-27 04:07:14.898000+00:00"/>
    <m/>
    <s v="Mumbai"/>
    <m/>
    <m/>
    <m/>
    <n v="1500"/>
    <m/>
    <m/>
    <m/>
    <m/>
    <m/>
    <m/>
    <m/>
    <m/>
    <m/>
    <m/>
    <m/>
    <m/>
    <m/>
    <m/>
    <m/>
    <m/>
    <m/>
    <m/>
    <m/>
    <m/>
    <m/>
    <m/>
    <m/>
    <m/>
    <m/>
    <m/>
    <s v="user_vMd4rmcrSbjykdyL2J7rrYn84SWdcNc5FKligrmItPw"/>
    <s v="Shreenath Bhat"/>
    <m/>
    <m/>
    <s v="September"/>
    <x v="9"/>
    <m/>
    <m/>
    <m/>
    <m/>
    <m/>
    <m/>
    <s v="2022-09-19 14:09:48.431000+00:00"/>
    <s v="2022-10-20 10:19:43.154000+00:00"/>
    <s v="GPA"/>
  </r>
  <r>
    <s v="Vrushali Kummar"/>
    <n v="5000000"/>
    <s v="INR"/>
    <n v="0"/>
    <s v="9/30/22"/>
    <s v="Sales"/>
    <s v="stat_kcR4fZg7TU7jjk1jAVua3qGLRS4J5uFayEjK5j02wtv"/>
    <s v="Unqualified"/>
    <n v="0"/>
    <s v="OpportunityStatusType.Lost"/>
    <m/>
    <m/>
    <s v="GMC (Renewal) Prudent  1+3  3L"/>
    <s v="lead_2wUcWSte0De4bQjtnlnNlBSOnvK5Gf7ZMY5Dti8rG57"/>
    <s v="FEV India Pvt Ltd"/>
    <s v="Pranav Kenjale"/>
    <s v="user_TZzywQwym26DjuswO479pxRhNKX152z8X1haCx2vcst"/>
    <s v="Vrushali Kummar"/>
    <s v="2022-06-30 11:34:10.706000+00:00"/>
    <s v="2022-09-26 12:07:01.797000+00:00"/>
    <m/>
    <s v="Pune"/>
    <m/>
    <m/>
    <m/>
    <n v="600"/>
    <m/>
    <m/>
    <m/>
    <m/>
    <m/>
    <m/>
    <m/>
    <m/>
    <m/>
    <m/>
    <m/>
    <s v="Manufacturing"/>
    <m/>
    <m/>
    <m/>
    <m/>
    <m/>
    <m/>
    <m/>
    <m/>
    <m/>
    <m/>
    <m/>
    <m/>
    <m/>
    <m/>
    <s v="user_6hRQhcoLhZEDUBYaw3vS7rv6T5582sGfXq4jNRqTfUU"/>
    <s v="Aishwarya Nyayadhish"/>
    <m/>
    <m/>
    <s v="September"/>
    <x v="2"/>
    <m/>
    <m/>
    <s v="Siddhartha Khatua's lead"/>
    <m/>
    <m/>
    <m/>
    <s v="2022-02-08 07:00:55.535000+00:00"/>
    <s v="2022-10-10 07:31:02.125000+00:00"/>
    <m/>
  </r>
  <r>
    <s v="Vikas Gupta"/>
    <n v="1500000"/>
    <s v="INR"/>
    <n v="0"/>
    <s v="9/29/22"/>
    <s v="Sales"/>
    <s v="stat_1hn9nRJaLbI53NxPuSQgo90kRpbpKsFlwN4oEGNUTdO"/>
    <s v="Lost"/>
    <n v="0"/>
    <s v="OpportunityStatusType.Lost"/>
    <m/>
    <m/>
    <s v="GMC"/>
    <s v="lead_g1l4GMIirQkt1qbwcTYgxhbcNTDkiMKsiIDRMbMPhcZ"/>
    <s v="Algoworks"/>
    <s v="Aditya Binani"/>
    <s v="user_P3f70h2AcefBkFTBZpvA9LgDbjTmUIXkqdKqHJ5evwA"/>
    <s v="Manojkumar Tinna"/>
    <s v="2022-08-30 12:51:55.954000+00:00"/>
    <s v="2022-09-26 12:59:10.700000+00:00"/>
    <m/>
    <s v="Noida"/>
    <m/>
    <m/>
    <m/>
    <n v="663"/>
    <m/>
    <m/>
    <m/>
    <m/>
    <m/>
    <m/>
    <m/>
    <m/>
    <m/>
    <m/>
    <m/>
    <s v="IT Services &amp; IT Consulting"/>
    <m/>
    <m/>
    <m/>
    <m/>
    <m/>
    <m/>
    <m/>
    <m/>
    <m/>
    <m/>
    <m/>
    <m/>
    <s v="Aniket Vahile"/>
    <m/>
    <s v="user_g5Yw4Z4XnIbmcGhJO80vdtFdd5ElcDlgYO3q8l82ODn"/>
    <s v="Aditya Binani"/>
    <m/>
    <m/>
    <s v="September"/>
    <x v="2"/>
    <s v="Abhiroop's Lead"/>
    <m/>
    <m/>
    <m/>
    <m/>
    <m/>
    <s v="2020-12-06 09:13:09.575000+00:00"/>
    <s v="2022-09-26 12:59:10.804000+00:00"/>
    <s v="GMC"/>
  </r>
  <r>
    <s v="Shreenath Bhat"/>
    <n v="300000"/>
    <s v="INR"/>
    <n v="0"/>
    <s v="9/30/22"/>
    <s v="Sales"/>
    <s v="stat_kcR4fZg7TU7jjk1jAVua3qGLRS4J5uFayEjK5j02wtv"/>
    <s v="Unqualified"/>
    <n v="0"/>
    <s v="OpportunityStatusType.Lost"/>
    <s v="cont_XX7I7yVjXsytxqHXxGOK7G04aGxHtwpZrwAemd9RoFA"/>
    <s v="Pramod Shinde"/>
    <s v="GMC"/>
    <s v="lead_UhG7gMVWpHFWvxX4mBizYqNGYJ4bn9q9lrqpfnKXwWx"/>
    <s v="PARESH CONSTRUCTIONS &amp; FOUNDATIONS PVT.LTD."/>
    <s v="Shreenath Bhat"/>
    <s v="user_vMd4rmcrSbjykdyL2J7rrYn84SWdcNc5FKligrmItPw"/>
    <s v="Shreenath Bhat"/>
    <s v="2022-08-02 05:16:07.178000+00:00"/>
    <s v="2022-09-26 11:07:09.589000+00:00"/>
    <m/>
    <s v="Mumbai"/>
    <m/>
    <m/>
    <m/>
    <n v="60"/>
    <m/>
    <m/>
    <m/>
    <m/>
    <m/>
    <m/>
    <m/>
    <s v="PAID_SOCIAL"/>
    <m/>
    <m/>
    <m/>
    <s v="Construction &amp; Real Estate"/>
    <s v="Sigma Manipal"/>
    <m/>
    <m/>
    <m/>
    <m/>
    <m/>
    <m/>
    <m/>
    <m/>
    <m/>
    <m/>
    <m/>
    <m/>
    <m/>
    <s v="user_vMd4rmcrSbjykdyL2J7rrYn84SWdcNc5FKligrmItPw"/>
    <s v="Shreenath Bhat"/>
    <m/>
    <m/>
    <s v="August"/>
    <x v="4"/>
    <m/>
    <m/>
    <s v="Employee Engagement Handbook"/>
    <m/>
    <m/>
    <m/>
    <s v="2022-06-14 18:31:58.589000+00:00"/>
    <s v="2022-09-26 11:07:09.703000+00:00"/>
    <s v="GMC"/>
  </r>
  <r>
    <s v="Shreenath Bhat"/>
    <n v="20000"/>
    <s v="INR"/>
    <n v="0"/>
    <s v="9/30/22"/>
    <s v="Sales"/>
    <s v="stat_kcR4fZg7TU7jjk1jAVua3qGLRS4J5uFayEjK5j02wtv"/>
    <s v="Unqualified"/>
    <n v="0"/>
    <s v="OpportunityStatusType.Lost"/>
    <s v="cont_VCgvKXTKic3r6NIzqHfzBjKzXGpekeQHxiSQlf5N9NJ"/>
    <s v="Pankaj Mehta"/>
    <s v="GPA"/>
    <s v="lead_sggaGb0HxfL1fiehrdNBon1FRK2aTLrWbuc0hRMcdmM"/>
    <s v="KCIL Chemofarbe Group"/>
    <s v="Shreenath Bhat"/>
    <s v="user_vMd4rmcrSbjykdyL2J7rrYn84SWdcNc5FKligrmItPw"/>
    <s v="Shreenath Bhat"/>
    <s v="2022-06-23 07:16:14.806000+00:00"/>
    <s v="2022-09-26 10:58:54.243000+00:00"/>
    <m/>
    <s v="Mumbai"/>
    <m/>
    <m/>
    <m/>
    <n v="64"/>
    <m/>
    <m/>
    <m/>
    <m/>
    <m/>
    <m/>
    <m/>
    <m/>
    <m/>
    <m/>
    <m/>
    <s v="Manufacturing"/>
    <m/>
    <m/>
    <m/>
    <m/>
    <m/>
    <m/>
    <m/>
    <m/>
    <m/>
    <m/>
    <m/>
    <m/>
    <s v="Jithendra Goalla"/>
    <m/>
    <s v="user_vMd4rmcrSbjykdyL2J7rrYn84SWdcNc5FKligrmItPw"/>
    <s v="Shreenath Bhat"/>
    <m/>
    <m/>
    <m/>
    <x v="2"/>
    <m/>
    <m/>
    <m/>
    <m/>
    <m/>
    <m/>
    <s v="2022-05-23 07:04:07.502000+00:00"/>
    <s v="2022-09-26 10:59:32.392000+00:00"/>
    <s v="GPA"/>
  </r>
  <r>
    <s v="Shreenath Bhat"/>
    <n v="975000"/>
    <s v="INR"/>
    <n v="0"/>
    <s v="9/30/22"/>
    <s v="Sales"/>
    <s v="stat_kcR4fZg7TU7jjk1jAVua3qGLRS4J5uFayEjK5j02wtv"/>
    <s v="Unqualified"/>
    <n v="0"/>
    <s v="OpportunityStatusType.Lost"/>
    <s v="cont_RFWTLxiCvSUIgxyP3weGQh5I8ru9Wf7LG6mUgZWpYN4"/>
    <s v="SM Agarwal"/>
    <s v="GMC - Renewal"/>
    <s v="lead_jzRibyTYq6fGNrWwZAu4BKY9a2BejZXRlL4kUp6llZ8"/>
    <s v="GEE Limited"/>
    <s v="Shreenath Bhat"/>
    <s v="user_vMd4rmcrSbjykdyL2J7rrYn84SWdcNc5FKligrmItPw"/>
    <s v="Shreenath Bhat"/>
    <s v="2022-08-19 07:18:22.437000+00:00"/>
    <s v="2022-09-26 11:06:25.080000+00:00"/>
    <m/>
    <s v="Mumbai"/>
    <m/>
    <m/>
    <m/>
    <n v="195"/>
    <m/>
    <m/>
    <m/>
    <m/>
    <m/>
    <m/>
    <m/>
    <m/>
    <m/>
    <m/>
    <m/>
    <s v="Manufacturing"/>
    <m/>
    <m/>
    <m/>
    <m/>
    <m/>
    <m/>
    <m/>
    <m/>
    <m/>
    <m/>
    <m/>
    <m/>
    <s v="Jithendra Goalla"/>
    <m/>
    <s v="user_vMd4rmcrSbjykdyL2J7rrYn84SWdcNc5FKligrmItPw"/>
    <s v="Shreenath Bhat"/>
    <m/>
    <m/>
    <m/>
    <x v="2"/>
    <s v="Lusha"/>
    <m/>
    <m/>
    <m/>
    <m/>
    <m/>
    <s v="2022-08-01 10:05:19.888000+00:00"/>
    <s v="2022-09-26 11:06:25.130000+00:00"/>
    <s v="GMC"/>
  </r>
  <r>
    <s v="Shreenath Bhat"/>
    <n v="300000"/>
    <s v="INR"/>
    <n v="0"/>
    <s v="9/30/22"/>
    <s v="Sales"/>
    <s v="stat_kcR4fZg7TU7jjk1jAVua3qGLRS4J5uFayEjK5j02wtv"/>
    <s v="Unqualified"/>
    <n v="0"/>
    <s v="OpportunityStatusType.Lost"/>
    <s v="cont_VCgvKXTKic3r6NIzqHfzBjKzXGpekeQHxiSQlf5N9NJ"/>
    <s v="Pankaj Mehta"/>
    <s v="GMC"/>
    <s v="lead_sggaGb0HxfL1fiehrdNBon1FRK2aTLrWbuc0hRMcdmM"/>
    <s v="KCIL Chemofarbe Group"/>
    <s v="Shreenath Bhat"/>
    <s v="user_vMd4rmcrSbjykdyL2J7rrYn84SWdcNc5FKligrmItPw"/>
    <s v="Shreenath Bhat"/>
    <s v="2022-06-23 07:13:18.794000+00:00"/>
    <s v="2022-09-26 10:58:46.567000+00:00"/>
    <m/>
    <s v="Mumbai"/>
    <m/>
    <m/>
    <m/>
    <n v="64"/>
    <m/>
    <m/>
    <m/>
    <m/>
    <m/>
    <m/>
    <m/>
    <m/>
    <m/>
    <m/>
    <m/>
    <s v="Manufacturing"/>
    <m/>
    <m/>
    <m/>
    <m/>
    <m/>
    <m/>
    <m/>
    <m/>
    <m/>
    <m/>
    <m/>
    <m/>
    <s v="Jithendra Goalla"/>
    <m/>
    <s v="user_vMd4rmcrSbjykdyL2J7rrYn84SWdcNc5FKligrmItPw"/>
    <s v="Shreenath Bhat"/>
    <m/>
    <m/>
    <m/>
    <x v="2"/>
    <m/>
    <m/>
    <m/>
    <m/>
    <m/>
    <m/>
    <s v="2022-05-23 07:04:07.502000+00:00"/>
    <s v="2022-09-26 10:59:32.392000+00:00"/>
    <s v="GMC"/>
  </r>
  <r>
    <s v="Naveen Kumar"/>
    <n v="5300000"/>
    <s v="INR"/>
    <n v="0"/>
    <s v="9/26/22"/>
    <s v="Sales"/>
    <s v="stat_1hn9nRJaLbI53NxPuSQgo90kRpbpKsFlwN4oEGNUTdO"/>
    <s v="Lost"/>
    <n v="0"/>
    <s v="OpportunityStatusType.Lost"/>
    <s v="cont_7f9MnISVvr8XG5JU6gEbHM02AqWnnAD40mYUeVKBXPf"/>
    <s v="satya sarang"/>
    <s v="GMC ren"/>
    <s v="lead_4yjBBdZQpX97UmitfkluC85xqwxn5Gh10HBeCQJUIiD"/>
    <s v="Globelink WW India Ltd"/>
    <s v="Gauri Jori"/>
    <s v="user_N52PP2uP2VZc2gm0nhh6CNFSif4n85g1cdxoNFd9ct0"/>
    <s v="Naveen Kumar"/>
    <s v="2022-09-01 08:47:09.829000+00:00"/>
    <s v="2022-09-26 10:46:37.001000+00:00"/>
    <m/>
    <s v="Mumbai"/>
    <m/>
    <m/>
    <m/>
    <n v="500"/>
    <m/>
    <m/>
    <m/>
    <m/>
    <m/>
    <m/>
    <m/>
    <m/>
    <m/>
    <m/>
    <m/>
    <s v="Transportation &amp; Logistics"/>
    <m/>
    <m/>
    <m/>
    <m/>
    <m/>
    <m/>
    <m/>
    <m/>
    <m/>
    <m/>
    <m/>
    <m/>
    <m/>
    <m/>
    <s v="user_5YHA1ZU4iP896lD1YJehdJcMx7ZEgWCpulT4T2c3pJ3"/>
    <s v="Gauri Jori"/>
    <m/>
    <m/>
    <s v="September"/>
    <x v="2"/>
    <s v="Mr. E"/>
    <m/>
    <m/>
    <m/>
    <m/>
    <m/>
    <s v="2021-08-05 07:01:41.266000+00:00"/>
    <s v="2022-10-12 19:27:56.961000+00:00"/>
    <m/>
  </r>
  <r>
    <s v="Shreenath Bhat"/>
    <n v="1600000"/>
    <s v="INR"/>
    <n v="0"/>
    <s v="9/30/22"/>
    <s v="Sales"/>
    <s v="stat_kcR4fZg7TU7jjk1jAVua3qGLRS4J5uFayEjK5j02wtv"/>
    <s v="Unqualified"/>
    <n v="0"/>
    <s v="OpportunityStatusType.Lost"/>
    <s v="cont_KJJiozArYWj23EnEGFHDRAeCwhbyuDJQEViDn7ptA1H"/>
    <s v="Rajiv Singh"/>
    <s v="GMC - Fresh"/>
    <s v="lead_eECWDjOyWqMhrI6JV4Snn6DtzR3y9ccHbh7jvnZiGH1"/>
    <s v="Frameboxx Animation &amp; Visual Effects Pvt Ltd"/>
    <s v="Shreenath Bhat"/>
    <s v="user_vMd4rmcrSbjykdyL2J7rrYn84SWdcNc5FKligrmItPw"/>
    <s v="Shreenath Bhat"/>
    <s v="2022-08-02 12:33:08.606000+00:00"/>
    <s v="2022-09-26 10:47:22.820000+00:00"/>
    <m/>
    <s v="Mumbai"/>
    <m/>
    <m/>
    <m/>
    <n v="329"/>
    <m/>
    <m/>
    <m/>
    <m/>
    <m/>
    <m/>
    <m/>
    <m/>
    <m/>
    <m/>
    <m/>
    <s v="Education"/>
    <m/>
    <m/>
    <m/>
    <m/>
    <m/>
    <m/>
    <m/>
    <m/>
    <m/>
    <m/>
    <m/>
    <m/>
    <s v="Aniket Vahile"/>
    <m/>
    <s v="user_vMd4rmcrSbjykdyL2J7rrYn84SWdcNc5FKligrmItPw"/>
    <s v="Shreenath Bhat"/>
    <m/>
    <m/>
    <m/>
    <x v="2"/>
    <m/>
    <m/>
    <m/>
    <m/>
    <m/>
    <m/>
    <s v="2022-05-23 07:03:55.497000+00:00"/>
    <s v="2022-09-26 10:47:22.852000+00:00"/>
    <s v="GMC"/>
  </r>
  <r>
    <s v="Navin Panjwani"/>
    <n v="50000"/>
    <s v="INR"/>
    <n v="0"/>
    <s v="9/30/22"/>
    <s v="Sales"/>
    <s v="stat_kcR4fZg7TU7jjk1jAVua3qGLRS4J5uFayEjK5j02wtv"/>
    <s v="Unqualified"/>
    <n v="0"/>
    <s v="OpportunityStatusType.Lost"/>
    <s v="cont_trXwQMjqUnwjfvvOg1dJAohvoHLM7Tgpg7TDRpPF2ay"/>
    <s v="Sweta P"/>
    <s v="GPA"/>
    <s v="lead_YZ9tKq5mOzjWkZyHIqYWa4uHquTzsZeQXuUOzcf8ga7"/>
    <s v="Racanaa Energy ( Renewal , 30th Sept )"/>
    <s v="Daya Gowda"/>
    <s v="user_sD3YjSs92XKUfD0OPHeo886g6tW6aCM0iUhX5VVUuJi"/>
    <s v="Navin Panjwani"/>
    <s v="2022-07-21 07:51:12.285000+00:00"/>
    <s v="2022-09-26 09:09:04.942000+00:00"/>
    <m/>
    <s v="Bangalore"/>
    <m/>
    <m/>
    <m/>
    <n v="40"/>
    <m/>
    <m/>
    <m/>
    <m/>
    <m/>
    <m/>
    <m/>
    <m/>
    <m/>
    <m/>
    <m/>
    <s v="Manufacturing"/>
    <m/>
    <m/>
    <m/>
    <m/>
    <m/>
    <m/>
    <m/>
    <m/>
    <m/>
    <m/>
    <m/>
    <m/>
    <s v="Amol Gawali"/>
    <m/>
    <s v="user_ojX3B6giQCeKnOjqd4gdwXUl0CqqHMXNORvxR6POXn6"/>
    <s v="Abhishek Chauhan"/>
    <m/>
    <m/>
    <s v="September"/>
    <x v="2"/>
    <m/>
    <m/>
    <m/>
    <m/>
    <m/>
    <m/>
    <s v="2022-04-03 18:10:51.551000+00:00"/>
    <s v="2022-10-12 09:13:48.490000+00:00"/>
    <m/>
  </r>
  <r>
    <s v="Kashif Ahmad"/>
    <n v="173000"/>
    <s v="INR"/>
    <n v="0"/>
    <s v="9/26/22"/>
    <s v="Sales"/>
    <s v="stat_1hn9nRJaLbI53NxPuSQgo90kRpbpKsFlwN4oEGNUTdO"/>
    <s v="Lost"/>
    <n v="0"/>
    <s v="OpportunityStatusType.Lost"/>
    <s v="cont_kK6EZgM4pCRjhGIKwUsf9ye5vuobl8GJUwWnYXaCmiy"/>
    <s v="Sneha Pawar"/>
    <s v="GMC renewal"/>
    <s v="lead_A9eTFOvFnfZkb7knzhYNiBZFuIanByfo5qt3yXmz4em"/>
    <s v="M/S MACK VALVES INDIA PRIVATE LIMITED"/>
    <s v="Trupti Suryavanshi"/>
    <s v="user_LKRhV6rhcBe0uL8u70UUGeDjbMupuho4TaiAOCbT7HT"/>
    <s v="Kashif Ahmad"/>
    <s v="2022-06-09 10:59:39.712000+00:00"/>
    <s v="2022-09-26 09:00:14.097000+00:00"/>
    <m/>
    <s v="Pune"/>
    <m/>
    <m/>
    <m/>
    <n v="35"/>
    <m/>
    <m/>
    <m/>
    <m/>
    <m/>
    <m/>
    <m/>
    <m/>
    <m/>
    <m/>
    <m/>
    <m/>
    <m/>
    <m/>
    <m/>
    <m/>
    <m/>
    <m/>
    <m/>
    <m/>
    <m/>
    <m/>
    <m/>
    <m/>
    <m/>
    <m/>
    <s v="user_L8E6IFhq6UCzKLHa45LUUTZCznDuyDwFrGaEp9DXiUM"/>
    <s v="Trupti Suryavanshi"/>
    <m/>
    <m/>
    <s v="September"/>
    <x v="2"/>
    <m/>
    <m/>
    <m/>
    <m/>
    <m/>
    <m/>
    <s v="2021-08-19 06:19:10.076000+00:00"/>
    <s v="2022-09-26 09:00:14.182000+00:00"/>
    <s v="GMC"/>
  </r>
  <r>
    <s v="Navin Panjwani"/>
    <n v="500000"/>
    <s v="INR"/>
    <n v="0"/>
    <s v="9/30/22"/>
    <s v="Sales"/>
    <s v="stat_kcR4fZg7TU7jjk1jAVua3qGLRS4J5uFayEjK5j02wtv"/>
    <s v="Unqualified"/>
    <n v="0"/>
    <s v="OpportunityStatusType.Lost"/>
    <s v="cont_trXwQMjqUnwjfvvOg1dJAohvoHLM7Tgpg7TDRpPF2ay"/>
    <s v="Sweta P"/>
    <s v="They don't have GTL policy"/>
    <s v="lead_YZ9tKq5mOzjWkZyHIqYWa4uHquTzsZeQXuUOzcf8ga7"/>
    <s v="Racanaa Energy ( Renewal , 30th Sept )"/>
    <s v="Daya Gowda"/>
    <s v="user_sD3YjSs92XKUfD0OPHeo886g6tW6aCM0iUhX5VVUuJi"/>
    <s v="Navin Panjwani"/>
    <s v="2022-07-21 07:51:32.103000+00:00"/>
    <s v="2022-09-26 09:08:36.632000+00:00"/>
    <m/>
    <s v="Bangalore"/>
    <m/>
    <m/>
    <m/>
    <n v="40"/>
    <m/>
    <m/>
    <m/>
    <m/>
    <m/>
    <m/>
    <m/>
    <m/>
    <m/>
    <m/>
    <m/>
    <s v="Manufacturing"/>
    <m/>
    <m/>
    <m/>
    <m/>
    <m/>
    <m/>
    <m/>
    <m/>
    <m/>
    <m/>
    <m/>
    <m/>
    <s v="Amol Gawali"/>
    <m/>
    <s v="user_ojX3B6giQCeKnOjqd4gdwXUl0CqqHMXNORvxR6POXn6"/>
    <s v="Abhishek Chauhan"/>
    <m/>
    <m/>
    <s v="September"/>
    <x v="2"/>
    <m/>
    <m/>
    <m/>
    <m/>
    <m/>
    <m/>
    <s v="2022-04-03 18:10:51.551000+00:00"/>
    <s v="2022-10-12 09:13:48.490000+00:00"/>
    <m/>
  </r>
  <r>
    <s v="Navin Panjwani"/>
    <n v="500000"/>
    <s v="INR"/>
    <n v="0"/>
    <s v="9/30/22"/>
    <s v="Sales"/>
    <s v="stat_kcR4fZg7TU7jjk1jAVua3qGLRS4J5uFayEjK5j02wtv"/>
    <s v="Unqualified"/>
    <n v="0"/>
    <s v="OpportunityStatusType.Lost"/>
    <s v="cont_trXwQMjqUnwjfvvOg1dJAohvoHLM7Tgpg7TDRpPF2ay"/>
    <s v="Sweta P"/>
    <s v="GMC - Sept looking for parental cover also"/>
    <s v="lead_YZ9tKq5mOzjWkZyHIqYWa4uHquTzsZeQXuUOzcf8ga7"/>
    <s v="Racanaa Energy ( Renewal , 30th Sept )"/>
    <s v="Daya Gowda"/>
    <s v="user_sD3YjSs92XKUfD0OPHeo886g6tW6aCM0iUhX5VVUuJi"/>
    <s v="Navin Panjwani"/>
    <s v="2022-07-21 07:50:53.902000+00:00"/>
    <s v="2022-09-26 09:08:58.041000+00:00"/>
    <m/>
    <s v="Bangalore"/>
    <m/>
    <m/>
    <m/>
    <n v="40"/>
    <m/>
    <m/>
    <m/>
    <m/>
    <m/>
    <m/>
    <m/>
    <m/>
    <m/>
    <m/>
    <m/>
    <s v="Manufacturing"/>
    <m/>
    <m/>
    <m/>
    <m/>
    <m/>
    <m/>
    <m/>
    <m/>
    <m/>
    <m/>
    <m/>
    <m/>
    <s v="Amol Gawali"/>
    <m/>
    <s v="user_ojX3B6giQCeKnOjqd4gdwXUl0CqqHMXNORvxR6POXn6"/>
    <s v="Abhishek Chauhan"/>
    <m/>
    <m/>
    <s v="September"/>
    <x v="2"/>
    <m/>
    <m/>
    <m/>
    <m/>
    <m/>
    <m/>
    <s v="2022-04-03 18:10:51.551000+00:00"/>
    <s v="2022-10-12 09:13:48.490000+00:00"/>
    <m/>
  </r>
  <r>
    <s v="Chetan Kumar"/>
    <n v="6000000"/>
    <s v="INR"/>
    <n v="0"/>
    <s v="9/13/22"/>
    <s v="Sales"/>
    <s v="stat_kcR4fZg7TU7jjk1jAVua3qGLRS4J5uFayEjK5j02wtv"/>
    <s v="Unqualified"/>
    <n v="0"/>
    <s v="OpportunityStatusType.Lost"/>
    <m/>
    <m/>
    <s v="GMC"/>
    <s v="lead_qSYMvhh2fFzVZNUhYCMi5jM4H5p4o1bohRBd4aBMSzz"/>
    <s v="Wanbury Limited"/>
    <s v="Aditya Binani"/>
    <s v="user_g5Yw4Z4XnIbmcGhJO80vdtFdd5ElcDlgYO3q8l82ODn"/>
    <s v="Aditya Binani"/>
    <s v="2022-07-15 10:00:46.768000+00:00"/>
    <s v="2022-09-26 08:14:27.339000+00:00"/>
    <m/>
    <s v="Mumbai"/>
    <m/>
    <m/>
    <m/>
    <n v="1000"/>
    <m/>
    <m/>
    <m/>
    <m/>
    <m/>
    <m/>
    <m/>
    <m/>
    <m/>
    <m/>
    <m/>
    <s v="Manufacturing"/>
    <m/>
    <m/>
    <m/>
    <m/>
    <m/>
    <m/>
    <m/>
    <m/>
    <m/>
    <m/>
    <m/>
    <m/>
    <s v="Rakesh Nade"/>
    <m/>
    <s v="user_g5Yw4Z4XnIbmcGhJO80vdtFdd5ElcDlgYO3q8l82ODn"/>
    <s v="Aditya Binani"/>
    <s v="Anjali Nishu"/>
    <m/>
    <s v="September"/>
    <x v="2"/>
    <s v="Lusha"/>
    <m/>
    <s v="Pharma"/>
    <m/>
    <m/>
    <m/>
    <s v="2021-08-05 07:12:30.256000+00:00"/>
    <s v="2022-09-30 10:12:27.096000+00:00"/>
    <m/>
  </r>
  <r>
    <s v="Abhiroop Ganguly"/>
    <n v="40000"/>
    <s v="INR"/>
    <n v="0"/>
    <s v="7/31/22"/>
    <s v="Sales"/>
    <s v="stat_1hn9nRJaLbI53NxPuSQgo90kRpbpKsFlwN4oEGNUTdO"/>
    <s v="Lost"/>
    <n v="0"/>
    <s v="OpportunityStatusType.Lost"/>
    <m/>
    <m/>
    <s v="GPA"/>
    <s v="lead_D5WpqbTgMRnZtbLAuXtH2fkn9cSDajkXiWkdYPRXZHD"/>
    <s v="LitmusWorld"/>
    <s v="Hardik Panchal"/>
    <s v="user_Zm3mwqSFutFgjDO2IXGR9kUUq6PsYuGh46Nb3AUURCn"/>
    <s v="Mayank Kale"/>
    <s v="2022-02-04 06:08:05.664000+00:00"/>
    <s v="2022-09-26 08:33:10.147000+00:00"/>
    <m/>
    <s v="Mumbai"/>
    <m/>
    <m/>
    <m/>
    <n v="77"/>
    <m/>
    <m/>
    <m/>
    <m/>
    <m/>
    <m/>
    <m/>
    <m/>
    <m/>
    <m/>
    <m/>
    <s v="IT Services &amp; IT Consulting"/>
    <m/>
    <m/>
    <m/>
    <m/>
    <m/>
    <m/>
    <m/>
    <m/>
    <m/>
    <m/>
    <m/>
    <m/>
    <s v="Arunkumar Dubey"/>
    <m/>
    <s v="user_5IQTpX6DsnoeoDfxqzqojpVoQLXPh68nhDjLS5ETjYj"/>
    <s v="Satyajit Chati"/>
    <m/>
    <m/>
    <s v="May"/>
    <x v="2"/>
    <s v="Lusha"/>
    <n v="350000"/>
    <s v="Glengarry"/>
    <m/>
    <m/>
    <m/>
    <s v="2021-12-09 09:17:43.404000+00:00"/>
    <s v="2022-09-26 08:33:38.104000+00:00"/>
    <m/>
  </r>
  <r>
    <s v="Chetan Kumar"/>
    <n v="200000"/>
    <s v="INR"/>
    <n v="0"/>
    <s v="9/13/22"/>
    <s v="Sales"/>
    <s v="stat_kcR4fZg7TU7jjk1jAVua3qGLRS4J5uFayEjK5j02wtv"/>
    <s v="Unqualified"/>
    <n v="0"/>
    <s v="OpportunityStatusType.Lost"/>
    <m/>
    <m/>
    <s v="GPA"/>
    <s v="lead_qSYMvhh2fFzVZNUhYCMi5jM4H5p4o1bohRBd4aBMSzz"/>
    <s v="Wanbury Limited"/>
    <s v="Aditya Binani"/>
    <s v="user_g5Yw4Z4XnIbmcGhJO80vdtFdd5ElcDlgYO3q8l82ODn"/>
    <s v="Aditya Binani"/>
    <s v="2022-07-15 10:00:32.546000+00:00"/>
    <s v="2022-09-26 08:14:21.155000+00:00"/>
    <m/>
    <s v="Mumbai"/>
    <m/>
    <m/>
    <m/>
    <n v="1000"/>
    <m/>
    <m/>
    <m/>
    <m/>
    <m/>
    <m/>
    <m/>
    <m/>
    <m/>
    <m/>
    <m/>
    <s v="Manufacturing"/>
    <m/>
    <m/>
    <m/>
    <m/>
    <m/>
    <m/>
    <m/>
    <m/>
    <m/>
    <m/>
    <m/>
    <m/>
    <s v="Rakesh Nade"/>
    <m/>
    <s v="user_g5Yw4Z4XnIbmcGhJO80vdtFdd5ElcDlgYO3q8l82ODn"/>
    <s v="Aditya Binani"/>
    <s v="Anjali Nishu"/>
    <m/>
    <s v="September"/>
    <x v="2"/>
    <s v="Lusha"/>
    <m/>
    <s v="Pharma"/>
    <m/>
    <m/>
    <m/>
    <s v="2021-08-05 07:12:30.256000+00:00"/>
    <s v="2022-09-30 10:12:27.096000+00:00"/>
    <m/>
  </r>
  <r>
    <s v="Abhishek Chauhan"/>
    <n v="150000"/>
    <s v="INR"/>
    <n v="0"/>
    <s v="9/30/22"/>
    <s v="Sales"/>
    <s v="stat_kcR4fZg7TU7jjk1jAVua3qGLRS4J5uFayEjK5j02wtv"/>
    <s v="Unqualified"/>
    <n v="0"/>
    <s v="OpportunityStatusType.Lost"/>
    <m/>
    <m/>
    <m/>
    <s v="lead_J5FLnX2VR2qGzsp2Bo7Tga0AAVmjiXgdYPEDdj6qy9Q"/>
    <s v="Localzi (Fresh)"/>
    <s v="Kaushlya Bhavsar"/>
    <s v="user_ojX3B6giQCeKnOjqd4gdwXUl0CqqHMXNORvxR6POXn6"/>
    <s v="Abhishek Chauhan"/>
    <s v="2022-06-09 08:44:17.452000+00:00"/>
    <s v="2022-09-26 05:55:53.052000+00:00"/>
    <m/>
    <m/>
    <m/>
    <s v="2022-04-05 13:40:33+00:00"/>
    <m/>
    <n v="25"/>
    <m/>
    <m/>
    <m/>
    <m/>
    <m/>
    <m/>
    <m/>
    <s v="ORGANIC_SEARCH"/>
    <m/>
    <m/>
    <m/>
    <m/>
    <m/>
    <m/>
    <m/>
    <m/>
    <m/>
    <m/>
    <m/>
    <m/>
    <m/>
    <m/>
    <m/>
    <m/>
    <m/>
    <m/>
    <s v="user_g5Yw4Z4XnIbmcGhJO80vdtFdd5ElcDlgYO3q8l82ODn"/>
    <s v="Aditya Binani"/>
    <m/>
    <m/>
    <m/>
    <x v="3"/>
    <s v="Inbound via website"/>
    <m/>
    <s v="Employee Count 25"/>
    <m/>
    <m/>
    <m/>
    <s v="2022-04-05 13:43:17.959000+00:00"/>
    <s v="2022-09-26 05:55:53.112000+00:00"/>
    <s v="GMC"/>
  </r>
  <r>
    <s v="Omkar Ghate"/>
    <n v="350000"/>
    <s v="INR"/>
    <n v="0"/>
    <s v="9/23/22"/>
    <s v="Sales"/>
    <s v="stat_1hn9nRJaLbI53NxPuSQgo90kRpbpKsFlwN4oEGNUTdO"/>
    <s v="Lost"/>
    <n v="0"/>
    <s v="OpportunityStatusType.Lost"/>
    <s v="cont_9aVOTu2r345yLko5gRJDneTnXB0DbRSZClEKXKFY3Nz"/>
    <s v="Shivaji Abhang"/>
    <s v="Higher quote and wrong stakeholder assesment. No demo completed"/>
    <s v="lead_u9ZlKbm6s1YGQbrXI7E1hd57ZLXsvOSc0qPsHLgE1dH"/>
    <s v="Perfect Engine Components Pvt. Ltd."/>
    <s v="Sarvesh Pawar"/>
    <s v="user_9SBRjyF0n4iWuhUdqRyQkFhl2J4uyNKhFWvvJEvunX8"/>
    <s v="Omkar Ghate"/>
    <s v="2022-08-29 06:43:09.802000+00:00"/>
    <s v="2022-09-26 06:48:44.424000+00:00"/>
    <m/>
    <s v="Pune"/>
    <m/>
    <m/>
    <m/>
    <n v="90"/>
    <m/>
    <m/>
    <m/>
    <m/>
    <m/>
    <m/>
    <m/>
    <m/>
    <m/>
    <m/>
    <m/>
    <s v="Manufacturing"/>
    <m/>
    <m/>
    <m/>
    <m/>
    <m/>
    <m/>
    <m/>
    <m/>
    <m/>
    <m/>
    <m/>
    <m/>
    <s v="Sakshi Soni"/>
    <m/>
    <s v="user_A8KOTZADnUtEQOLt4nSLAmteNStuGh80js75RYjrXVt"/>
    <s v="Sarvesh Pawar"/>
    <m/>
    <m/>
    <s v="September"/>
    <x v="2"/>
    <s v="Naukri.com"/>
    <m/>
    <m/>
    <m/>
    <m/>
    <m/>
    <s v="2022-06-27 04:02:43.649000+00:00"/>
    <s v="2022-09-30 06:57:44.040000+00:00"/>
    <s v="GMC"/>
  </r>
  <r>
    <s v="Omkar Ghate"/>
    <n v="400000"/>
    <s v="INR"/>
    <n v="0"/>
    <s v="9/24/22"/>
    <s v="Sales"/>
    <s v="stat_1hn9nRJaLbI53NxPuSQgo90kRpbpKsFlwN4oEGNUTdO"/>
    <s v="Lost"/>
    <n v="0"/>
    <s v="OpportunityStatusType.Lost"/>
    <s v="cont_dDmIrtRBzGOWCYDYVoEpoTivSEafrFdn4Hjsbl1bNVl"/>
    <s v="Hanmant Waghmore"/>
    <s v="ICICI quote was 3 L against 3.80 Claims. Our quote was 4 L"/>
    <s v="lead_G9MVlUeGSGrfAGkp9w5ZPD2peD68xeVsUtZdJTAQawd"/>
    <s v="NuVista Technologies Pvt. Ltd."/>
    <s v="Sarvesh Pawar"/>
    <s v="user_9SBRjyF0n4iWuhUdqRyQkFhl2J4uyNKhFWvvJEvunX8"/>
    <s v="Omkar Ghate"/>
    <s v="2022-08-30 07:56:37.947000+00:00"/>
    <s v="2022-09-26 06:50:22.575000+00:00"/>
    <m/>
    <s v="Pune"/>
    <m/>
    <m/>
    <m/>
    <n v="60"/>
    <m/>
    <m/>
    <m/>
    <m/>
    <m/>
    <m/>
    <m/>
    <m/>
    <m/>
    <m/>
    <m/>
    <s v="IT Services &amp; IT Consulting"/>
    <m/>
    <m/>
    <m/>
    <m/>
    <m/>
    <m/>
    <m/>
    <m/>
    <m/>
    <m/>
    <m/>
    <m/>
    <s v="Mrunmay Jalgaonkar"/>
    <m/>
    <s v="user_A8KOTZADnUtEQOLt4nSLAmteNStuGh80js75RYjrXVt"/>
    <s v="Sarvesh Pawar"/>
    <m/>
    <m/>
    <s v="September"/>
    <x v="2"/>
    <s v="Mr. E"/>
    <m/>
    <m/>
    <m/>
    <m/>
    <m/>
    <s v="2022-07-02 04:41:49.829000+00:00"/>
    <s v="2022-10-05 07:18:38.678000+00:00"/>
    <s v="GMC"/>
  </r>
  <r>
    <s v="Omkar Ghate"/>
    <n v="300000"/>
    <s v="INR"/>
    <n v="0"/>
    <s v="9/23/22"/>
    <s v="Sales"/>
    <s v="stat_kcR4fZg7TU7jjk1jAVua3qGLRS4J5uFayEjK5j02wtv"/>
    <s v="Unqualified"/>
    <n v="0"/>
    <s v="OpportunityStatusType.Lost"/>
    <m/>
    <m/>
    <s v="GTL (Fresh)"/>
    <s v="lead_wXKoSIQhHwqR7NUaJZRMbmmeIBQNpex5qJk8uqJTt5i"/>
    <s v="AutoGen India Pvt Ltd"/>
    <s v="Bhairavi Jog"/>
    <s v="user_9SBRjyF0n4iWuhUdqRyQkFhl2J4uyNKhFWvvJEvunX8"/>
    <s v="Omkar Ghate"/>
    <s v="2022-07-25 05:26:29.548000+00:00"/>
    <s v="2022-09-26 05:04:54.232000+00:00"/>
    <m/>
    <s v="Pune"/>
    <m/>
    <s v="2020-09-23 02:33:00+00:00"/>
    <m/>
    <n v="60"/>
    <m/>
    <m/>
    <m/>
    <m/>
    <m/>
    <m/>
    <m/>
    <s v="PAID_SOCIAL"/>
    <m/>
    <m/>
    <m/>
    <s v="Manufacturing"/>
    <m/>
    <m/>
    <m/>
    <m/>
    <m/>
    <m/>
    <m/>
    <m/>
    <m/>
    <m/>
    <m/>
    <m/>
    <m/>
    <m/>
    <s v="user_228eUmsdKIb9OItgmiDq1zD4aPZ1eqiapbaLAGeBf8g"/>
    <s v="Bhairavi Jog"/>
    <s v="Shriram Kulkarni; Siddharth Angolkar"/>
    <m/>
    <s v="September"/>
    <x v="0"/>
    <m/>
    <m/>
    <s v="Employee Engagement Handbook"/>
    <m/>
    <m/>
    <m/>
    <s v="2020-12-06 09:48:35.102000+00:00"/>
    <s v="2022-10-20 07:36:36.430000+00:00"/>
    <s v="GTL"/>
  </r>
  <r>
    <s v="Anshum Naithani"/>
    <n v="10000"/>
    <s v="INR"/>
    <n v="0"/>
    <s v="9/26/22"/>
    <s v="Sales"/>
    <s v="stat_1hn9nRJaLbI53NxPuSQgo90kRpbpKsFlwN4oEGNUTdO"/>
    <s v="Lost"/>
    <n v="0"/>
    <s v="OpportunityStatusType.Lost"/>
    <s v="cont_kkqZmUyE2ZzMtWRMXK6Ti5S7nIVZ4t5o3Bx9dsztqtz"/>
    <s v="Priyanka Rawal"/>
    <s v="GPA - Renewal"/>
    <s v="lead_jIBvS3ledQoAHxSSPtyDro910ieFCMuDKA4uzYNs9Rd"/>
    <s v="Chartered Hotels Bodh Gaya Pvt Ltd"/>
    <s v="Shreenath Bhat"/>
    <s v="user_GL8PBiV4pvzsQLVHSdZLeMQAQcGjCvLkffg486DHfZJ"/>
    <s v="Anshum Naithani"/>
    <s v="2022-09-20 05:53:30.210000+00:00"/>
    <s v="2022-09-26 00:23:20.124000+00:00"/>
    <m/>
    <s v="Mumbai"/>
    <m/>
    <m/>
    <m/>
    <n v="1500"/>
    <m/>
    <m/>
    <m/>
    <m/>
    <m/>
    <m/>
    <m/>
    <m/>
    <m/>
    <m/>
    <m/>
    <m/>
    <m/>
    <m/>
    <m/>
    <m/>
    <m/>
    <m/>
    <m/>
    <m/>
    <m/>
    <m/>
    <m/>
    <m/>
    <m/>
    <m/>
    <m/>
    <m/>
    <m/>
    <m/>
    <s v="September"/>
    <x v="9"/>
    <m/>
    <m/>
    <m/>
    <m/>
    <m/>
    <m/>
    <s v="2022-09-20 05:50:56.821000+00:00"/>
    <s v="2022-10-20 10:29:53.984000+00:00"/>
    <s v="GPA"/>
  </r>
  <r>
    <s v="Anshum Naithani"/>
    <n v="800000"/>
    <s v="INR"/>
    <n v="0"/>
    <s v="9/30/22"/>
    <s v="Sales"/>
    <s v="stat_kcR4fZg7TU7jjk1jAVua3qGLRS4J5uFayEjK5j02wtv"/>
    <s v="Unqualified"/>
    <n v="0"/>
    <s v="OpportunityStatusType.Lost"/>
    <m/>
    <m/>
    <m/>
    <s v="lead_DH5aITJRChg4SZPqedpYRRJptTYPSEFfA61Pszr03wj"/>
    <s v="Sethia Infrastructure"/>
    <s v="Prajakta Sahastrabudhe"/>
    <s v="user_GL8PBiV4pvzsQLVHSdZLeMQAQcGjCvLkffg486DHfZJ"/>
    <s v="Anshum Naithani"/>
    <s v="2022-08-01 04:49:25.165000+00:00"/>
    <s v="2022-09-26 00:23:41.762000+00:00"/>
    <m/>
    <s v="Mumbai"/>
    <m/>
    <m/>
    <m/>
    <n v="40"/>
    <m/>
    <m/>
    <m/>
    <m/>
    <m/>
    <m/>
    <m/>
    <m/>
    <m/>
    <m/>
    <m/>
    <s v="Construction &amp; Real Estate"/>
    <m/>
    <m/>
    <m/>
    <m/>
    <m/>
    <m/>
    <m/>
    <m/>
    <m/>
    <m/>
    <m/>
    <m/>
    <s v="Aniket Vahile"/>
    <m/>
    <s v="user_BtmkQ6xvtDyCMLstiH7YmmQURsFQdjarGcnSBd9UgEk"/>
    <s v="Vikas Raj"/>
    <m/>
    <m/>
    <s v="August"/>
    <x v="2"/>
    <s v="Naukri.com"/>
    <m/>
    <m/>
    <m/>
    <m/>
    <m/>
    <s v="2022-06-06 04:35:18.968000+00:00"/>
    <s v="2022-09-26 00:23:41.815000+00:00"/>
    <s v="GMC"/>
  </r>
  <r>
    <s v="Anshum Naithani"/>
    <n v="10000"/>
    <s v="INR"/>
    <n v="0"/>
    <s v="9/26/22"/>
    <s v="Sales"/>
    <s v="stat_1hn9nRJaLbI53NxPuSQgo90kRpbpKsFlwN4oEGNUTdO"/>
    <s v="Lost"/>
    <n v="0"/>
    <s v="OpportunityStatusType.Lost"/>
    <s v="cont_Z70lOEpk4XWO2U6ufb7pDHcB9AI5ANF5YpLs0dCLb78"/>
    <s v="Priyanka Rawal"/>
    <s v="GPA - Renewal"/>
    <s v="lead_VyP39IU42Kr8iJV9vZtUcPVbYrQVy22rk4PZZR4aATb"/>
    <s v="Jupiter Hotels Pvt. Ltd."/>
    <s v="Shreenath Bhat"/>
    <s v="user_GL8PBiV4pvzsQLVHSdZLeMQAQcGjCvLkffg486DHfZJ"/>
    <s v="Anshum Naithani"/>
    <s v="2022-09-19 14:02:33.491000+00:00"/>
    <s v="2022-09-26 00:22:33.245000+00:00"/>
    <m/>
    <s v="Mumbai"/>
    <m/>
    <m/>
    <m/>
    <n v="1500"/>
    <m/>
    <m/>
    <m/>
    <m/>
    <m/>
    <m/>
    <m/>
    <m/>
    <m/>
    <m/>
    <m/>
    <m/>
    <m/>
    <m/>
    <m/>
    <m/>
    <m/>
    <m/>
    <m/>
    <m/>
    <m/>
    <m/>
    <m/>
    <m/>
    <m/>
    <m/>
    <m/>
    <m/>
    <m/>
    <m/>
    <s v="September"/>
    <x v="9"/>
    <m/>
    <m/>
    <m/>
    <m/>
    <m/>
    <m/>
    <s v="2022-09-19 13:58:03.937000+00:00"/>
    <s v="2022-10-20 10:16:04.260000+00:00"/>
    <s v="GPA"/>
  </r>
  <r>
    <s v="Anshum Naithani"/>
    <n v="10000"/>
    <s v="INR"/>
    <n v="0"/>
    <s v="9/26/22"/>
    <s v="Sales"/>
    <s v="stat_1hn9nRJaLbI53NxPuSQgo90kRpbpKsFlwN4oEGNUTdO"/>
    <s v="Lost"/>
    <n v="0"/>
    <s v="OpportunityStatusType.Lost"/>
    <s v="cont_qlFZOLUyW01LX4yEqJdI4ftMWLwEGqMSjyG1xwK5JmD"/>
    <s v="Priyanka Rawal"/>
    <s v="GPA - Renewal"/>
    <s v="lead_2Vke8SrjSHbZKMfVBKjrYYJlt8tfWQm0TFTl7N4ddaW"/>
    <s v="Chartered Hotels Raipur Pvt. Ltd."/>
    <s v="Shreenath Bhat"/>
    <s v="user_GL8PBiV4pvzsQLVHSdZLeMQAQcGjCvLkffg486DHfZJ"/>
    <s v="Anshum Naithani"/>
    <s v="2022-09-19 13:56:13.014000+00:00"/>
    <s v="2022-09-26 00:22:09.757000+00:00"/>
    <m/>
    <s v="Mumbai"/>
    <m/>
    <m/>
    <m/>
    <n v="1500"/>
    <m/>
    <m/>
    <m/>
    <m/>
    <m/>
    <m/>
    <m/>
    <m/>
    <m/>
    <m/>
    <m/>
    <m/>
    <m/>
    <m/>
    <m/>
    <m/>
    <m/>
    <m/>
    <m/>
    <m/>
    <m/>
    <m/>
    <m/>
    <m/>
    <m/>
    <m/>
    <s v="user_vMd4rmcrSbjykdyL2J7rrYn84SWdcNc5FKligrmItPw"/>
    <s v="Shreenath Bhat"/>
    <m/>
    <m/>
    <s v="September"/>
    <x v="9"/>
    <m/>
    <m/>
    <m/>
    <m/>
    <m/>
    <m/>
    <s v="2022-09-19 13:53:10.450000+00:00"/>
    <s v="2022-10-20 10:17:31.878000+00:00"/>
    <s v="GPA"/>
  </r>
  <r>
    <s v="Anshum Naithani"/>
    <n v="10000"/>
    <s v="INR"/>
    <n v="0"/>
    <s v="9/26/22"/>
    <s v="Sales"/>
    <s v="stat_1hn9nRJaLbI53NxPuSQgo90kRpbpKsFlwN4oEGNUTdO"/>
    <s v="Lost"/>
    <n v="0"/>
    <s v="OpportunityStatusType.Lost"/>
    <s v="cont_NKEmJf45NE8iYdLfJ1ysxgmsjh5jPo3YfmHMqBwJK3M"/>
    <s v="Priyanka Rawal"/>
    <s v="GPA - Renewal"/>
    <s v="lead_x1an7jPKzxX8akRXK674F6ymaDUpSQ881au7gM0CNu6"/>
    <s v="Robust Hotels Pvt Ltd"/>
    <s v="Shreenath Bhat"/>
    <s v="user_GL8PBiV4pvzsQLVHSdZLeMQAQcGjCvLkffg486DHfZJ"/>
    <s v="Anshum Naithani"/>
    <s v="2022-09-19 14:07:46.325000+00:00"/>
    <s v="2022-09-26 00:22:57.839000+00:00"/>
    <m/>
    <s v="Mumbai"/>
    <m/>
    <m/>
    <m/>
    <n v="1500"/>
    <m/>
    <m/>
    <m/>
    <m/>
    <m/>
    <m/>
    <m/>
    <m/>
    <m/>
    <m/>
    <m/>
    <m/>
    <m/>
    <m/>
    <m/>
    <m/>
    <m/>
    <m/>
    <m/>
    <m/>
    <m/>
    <m/>
    <m/>
    <m/>
    <m/>
    <m/>
    <m/>
    <m/>
    <m/>
    <m/>
    <s v="September"/>
    <x v="9"/>
    <m/>
    <m/>
    <m/>
    <m/>
    <m/>
    <m/>
    <s v="2022-09-19 14:03:48.832000+00:00"/>
    <s v="2022-10-20 10:15:35.901000+00:00"/>
    <s v="GPA"/>
  </r>
  <r>
    <s v="Anshum Naithani"/>
    <n v="1000000"/>
    <s v="INR"/>
    <n v="0"/>
    <s v="9/26/22"/>
    <s v="Sales"/>
    <s v="stat_1hn9nRJaLbI53NxPuSQgo90kRpbpKsFlwN4oEGNUTdO"/>
    <s v="Lost"/>
    <n v="0"/>
    <s v="OpportunityStatusType.Lost"/>
    <s v="cont_nG63LhtsEcIk8PvSjnJ7iYFMT2xGIzinWZKgOMtDJxt"/>
    <s v="Priyanka Rawal"/>
    <s v="GMC - Renewal"/>
    <s v="lead_WKSQoHX2Wlu3efB1fYMDL67QFeA5fLdAhTJ5xZL724L"/>
    <s v="Asian Hotels Pvt. Ltd."/>
    <s v="Shreenath Bhat"/>
    <s v="user_GL8PBiV4pvzsQLVHSdZLeMQAQcGjCvLkffg486DHfZJ"/>
    <s v="Anshum Naithani"/>
    <s v="2022-09-19 14:13:21.313000+00:00"/>
    <s v="2022-09-26 00:20:51.062000+00:00"/>
    <m/>
    <s v="Mumbai"/>
    <m/>
    <m/>
    <m/>
    <n v="1500"/>
    <m/>
    <m/>
    <m/>
    <m/>
    <m/>
    <m/>
    <m/>
    <m/>
    <m/>
    <m/>
    <m/>
    <m/>
    <m/>
    <m/>
    <m/>
    <m/>
    <m/>
    <m/>
    <m/>
    <m/>
    <m/>
    <m/>
    <m/>
    <m/>
    <m/>
    <m/>
    <s v="user_vMd4rmcrSbjykdyL2J7rrYn84SWdcNc5FKligrmItPw"/>
    <s v="Shreenath Bhat"/>
    <m/>
    <m/>
    <s v="September"/>
    <x v="9"/>
    <m/>
    <m/>
    <m/>
    <m/>
    <m/>
    <m/>
    <s v="2022-09-19 14:09:48.431000+00:00"/>
    <s v="2022-10-20 10:19:43.154000+00:00"/>
    <s v="GMC"/>
  </r>
  <r>
    <s v="Anshum Naithani"/>
    <n v="500000"/>
    <s v="INR"/>
    <n v="0"/>
    <s v="9/26/22"/>
    <s v="Sales"/>
    <s v="stat_1hn9nRJaLbI53NxPuSQgo90kRpbpKsFlwN4oEGNUTdO"/>
    <s v="Lost"/>
    <n v="0"/>
    <s v="OpportunityStatusType.Lost"/>
    <s v="cont_kkqZmUyE2ZzMtWRMXK6Ti5S7nIVZ4t5o3Bx9dsztqtz"/>
    <s v="Priyanka Rawal"/>
    <s v="GMC - Renewal"/>
    <s v="lead_jIBvS3ledQoAHxSSPtyDro910ieFCMuDKA4uzYNs9Rd"/>
    <s v="Chartered Hotels Bodh Gaya Pvt Ltd"/>
    <s v="Shreenath Bhat"/>
    <s v="user_GL8PBiV4pvzsQLVHSdZLeMQAQcGjCvLkffg486DHfZJ"/>
    <s v="Anshum Naithani"/>
    <s v="2022-09-20 05:52:55.786000+00:00"/>
    <s v="2022-09-26 00:21:20.809000+00:00"/>
    <m/>
    <s v="Mumbai"/>
    <m/>
    <m/>
    <m/>
    <n v="1500"/>
    <m/>
    <m/>
    <m/>
    <m/>
    <m/>
    <m/>
    <m/>
    <m/>
    <m/>
    <m/>
    <m/>
    <m/>
    <m/>
    <m/>
    <m/>
    <m/>
    <m/>
    <m/>
    <m/>
    <m/>
    <m/>
    <m/>
    <m/>
    <m/>
    <m/>
    <m/>
    <m/>
    <m/>
    <m/>
    <m/>
    <s v="September"/>
    <x v="9"/>
    <m/>
    <m/>
    <m/>
    <m/>
    <m/>
    <m/>
    <s v="2022-09-20 05:50:56.821000+00:00"/>
    <s v="2022-10-20 10:29:53.984000+00:00"/>
    <s v="GMC"/>
  </r>
  <r>
    <s v="Anshum Naithani"/>
    <n v="20000"/>
    <s v="INR"/>
    <n v="0"/>
    <s v="9/26/22"/>
    <s v="Sales"/>
    <s v="stat_1hn9nRJaLbI53NxPuSQgo90kRpbpKsFlwN4oEGNUTdO"/>
    <s v="Lost"/>
    <n v="0"/>
    <s v="OpportunityStatusType.Lost"/>
    <s v="cont_H738fQ04aY1MRRTBEa9csBj5RYpn5LBBtRHMVEuE4bV"/>
    <s v="Priyanka Rawal"/>
    <s v="GPA - Renewal"/>
    <s v="lead_yW18R3s8z1mKHtTMf8Mx5wkmlrwuIB2nEkGXCukfKAg"/>
    <s v="Chartered Hotels Corporate Pvt. Ltd."/>
    <s v="Shreenath Bhat"/>
    <s v="user_GL8PBiV4pvzsQLVHSdZLeMQAQcGjCvLkffg486DHfZJ"/>
    <s v="Anshum Naithani"/>
    <s v="2022-09-19 13:50:28.306000+00:00"/>
    <s v="2022-09-26 00:21:44.141000+00:00"/>
    <m/>
    <s v="Mumbai"/>
    <m/>
    <m/>
    <m/>
    <n v="1500"/>
    <m/>
    <m/>
    <m/>
    <m/>
    <m/>
    <m/>
    <m/>
    <m/>
    <m/>
    <m/>
    <m/>
    <m/>
    <m/>
    <m/>
    <m/>
    <m/>
    <m/>
    <m/>
    <m/>
    <m/>
    <m/>
    <m/>
    <m/>
    <m/>
    <m/>
    <m/>
    <m/>
    <m/>
    <m/>
    <m/>
    <s v="September"/>
    <x v="9"/>
    <m/>
    <m/>
    <m/>
    <m/>
    <m/>
    <m/>
    <s v="2022-09-19 13:47:33.210000+00:00"/>
    <s v="2022-10-20 10:29:05.335000+00:00"/>
    <s v="GPA"/>
  </r>
  <r>
    <s v="Anshum Naithani"/>
    <n v="1000000"/>
    <s v="INR"/>
    <n v="0"/>
    <s v="9/26/22"/>
    <s v="Sales"/>
    <s v="stat_1hn9nRJaLbI53NxPuSQgo90kRpbpKsFlwN4oEGNUTdO"/>
    <s v="Lost"/>
    <n v="0"/>
    <s v="OpportunityStatusType.Lost"/>
    <s v="cont_qlFZOLUyW01LX4yEqJdI4ftMWLwEGqMSjyG1xwK5JmD"/>
    <s v="Priyanka Rawal"/>
    <s v="GMC - Renewal"/>
    <s v="lead_2Vke8SrjSHbZKMfVBKjrYYJlt8tfWQm0TFTl7N4ddaW"/>
    <s v="Chartered Hotels Raipur Pvt. Ltd."/>
    <s v="Shreenath Bhat"/>
    <s v="user_GL8PBiV4pvzsQLVHSdZLeMQAQcGjCvLkffg486DHfZJ"/>
    <s v="Anshum Naithani"/>
    <s v="2022-09-19 13:55:47.474000+00:00"/>
    <s v="2022-09-26 00:19:51.361000+00:00"/>
    <m/>
    <s v="Mumbai"/>
    <m/>
    <m/>
    <m/>
    <n v="1500"/>
    <m/>
    <m/>
    <m/>
    <m/>
    <m/>
    <m/>
    <m/>
    <m/>
    <m/>
    <m/>
    <m/>
    <m/>
    <m/>
    <m/>
    <m/>
    <m/>
    <m/>
    <m/>
    <m/>
    <m/>
    <m/>
    <m/>
    <m/>
    <m/>
    <m/>
    <m/>
    <s v="user_vMd4rmcrSbjykdyL2J7rrYn84SWdcNc5FKligrmItPw"/>
    <s v="Shreenath Bhat"/>
    <m/>
    <m/>
    <s v="September"/>
    <x v="9"/>
    <m/>
    <m/>
    <m/>
    <m/>
    <m/>
    <m/>
    <s v="2022-09-19 13:53:10.450000+00:00"/>
    <s v="2022-10-20 10:17:31.878000+00:00"/>
    <s v="GMC"/>
  </r>
  <r>
    <s v="Anshum Naithani"/>
    <n v="1000000"/>
    <s v="INR"/>
    <n v="0"/>
    <s v="9/26/22"/>
    <s v="Sales"/>
    <s v="stat_1hn9nRJaLbI53NxPuSQgo90kRpbpKsFlwN4oEGNUTdO"/>
    <s v="Lost"/>
    <n v="0"/>
    <s v="OpportunityStatusType.Lost"/>
    <s v="cont_NKEmJf45NE8iYdLfJ1ysxgmsjh5jPo3YfmHMqBwJK3M"/>
    <s v="Priyanka Rawal"/>
    <s v="GMC - Renewal"/>
    <s v="lead_x1an7jPKzxX8akRXK674F6ymaDUpSQ881au7gM0CNu6"/>
    <s v="Robust Hotels Pvt Ltd"/>
    <s v="Shreenath Bhat"/>
    <s v="user_GL8PBiV4pvzsQLVHSdZLeMQAQcGjCvLkffg486DHfZJ"/>
    <s v="Anshum Naithani"/>
    <s v="2022-09-19 14:06:54.864000+00:00"/>
    <s v="2022-09-26 00:20:35.939000+00:00"/>
    <m/>
    <s v="Mumbai"/>
    <m/>
    <m/>
    <m/>
    <n v="1500"/>
    <m/>
    <m/>
    <m/>
    <m/>
    <m/>
    <m/>
    <m/>
    <m/>
    <m/>
    <m/>
    <m/>
    <m/>
    <m/>
    <m/>
    <m/>
    <m/>
    <m/>
    <m/>
    <m/>
    <m/>
    <m/>
    <m/>
    <m/>
    <m/>
    <m/>
    <m/>
    <m/>
    <m/>
    <m/>
    <m/>
    <s v="September"/>
    <x v="9"/>
    <m/>
    <m/>
    <m/>
    <m/>
    <m/>
    <m/>
    <s v="2022-09-19 14:03:48.832000+00:00"/>
    <s v="2022-10-20 10:15:35.901000+00:00"/>
    <s v="GMC"/>
  </r>
  <r>
    <s v="Anshum Naithani"/>
    <n v="1000000"/>
    <s v="INR"/>
    <n v="0"/>
    <s v="9/26/22"/>
    <s v="Sales"/>
    <s v="stat_1hn9nRJaLbI53NxPuSQgo90kRpbpKsFlwN4oEGNUTdO"/>
    <s v="Lost"/>
    <n v="0"/>
    <s v="OpportunityStatusType.Lost"/>
    <s v="cont_Z70lOEpk4XWO2U6ufb7pDHcB9AI5ANF5YpLs0dCLb78"/>
    <s v="Priyanka Rawal"/>
    <s v="GMC - Renewal"/>
    <s v="lead_VyP39IU42Kr8iJV9vZtUcPVbYrQVy22rk4PZZR4aATb"/>
    <s v="Jupiter Hotels Pvt. Ltd."/>
    <s v="Shreenath Bhat"/>
    <s v="user_GL8PBiV4pvzsQLVHSdZLeMQAQcGjCvLkffg486DHfZJ"/>
    <s v="Anshum Naithani"/>
    <s v="2022-09-19 14:00:12.487000+00:00"/>
    <s v="2022-09-26 00:20:17.834000+00:00"/>
    <m/>
    <s v="Mumbai"/>
    <m/>
    <m/>
    <m/>
    <n v="1500"/>
    <m/>
    <m/>
    <m/>
    <m/>
    <m/>
    <m/>
    <m/>
    <m/>
    <m/>
    <m/>
    <m/>
    <m/>
    <m/>
    <m/>
    <m/>
    <m/>
    <m/>
    <m/>
    <m/>
    <m/>
    <m/>
    <m/>
    <m/>
    <m/>
    <m/>
    <m/>
    <m/>
    <m/>
    <m/>
    <m/>
    <s v="September"/>
    <x v="9"/>
    <m/>
    <m/>
    <m/>
    <m/>
    <m/>
    <m/>
    <s v="2022-09-19 13:58:03.937000+00:00"/>
    <s v="2022-10-20 10:16:04.260000+00:00"/>
    <s v="GMC"/>
  </r>
  <r>
    <s v="Anshum Naithani"/>
    <n v="1000000"/>
    <s v="INR"/>
    <n v="0"/>
    <s v="9/26/22"/>
    <s v="Sales"/>
    <s v="stat_1hn9nRJaLbI53NxPuSQgo90kRpbpKsFlwN4oEGNUTdO"/>
    <s v="Lost"/>
    <n v="0"/>
    <s v="OpportunityStatusType.Lost"/>
    <s v="cont_H738fQ04aY1MRRTBEa9csBj5RYpn5LBBtRHMVEuE4bV"/>
    <s v="Priyanka Rawal"/>
    <s v="GMC - Renewal"/>
    <s v="lead_yW18R3s8z1mKHtTMf8Mx5wkmlrwuIB2nEkGXCukfKAg"/>
    <s v="Chartered Hotels Corporate Pvt. Ltd."/>
    <s v="Shreenath Bhat"/>
    <s v="user_GL8PBiV4pvzsQLVHSdZLeMQAQcGjCvLkffg486DHfZJ"/>
    <s v="Anshum Naithani"/>
    <s v="2022-09-19 13:50:02.994000+00:00"/>
    <s v="2022-09-26 00:19:24.918000+00:00"/>
    <m/>
    <s v="Mumbai"/>
    <m/>
    <m/>
    <m/>
    <n v="1500"/>
    <m/>
    <m/>
    <m/>
    <m/>
    <m/>
    <m/>
    <m/>
    <m/>
    <m/>
    <m/>
    <m/>
    <m/>
    <m/>
    <m/>
    <m/>
    <m/>
    <m/>
    <m/>
    <m/>
    <m/>
    <m/>
    <m/>
    <m/>
    <m/>
    <m/>
    <m/>
    <m/>
    <m/>
    <m/>
    <m/>
    <s v="September"/>
    <x v="9"/>
    <m/>
    <m/>
    <m/>
    <m/>
    <m/>
    <m/>
    <s v="2022-09-19 13:47:33.210000+00:00"/>
    <s v="2022-10-20 10:29:05.335000+00:00"/>
    <s v="GMC"/>
  </r>
  <r>
    <s v="Anshum Naithani"/>
    <n v="1000000"/>
    <s v="INR"/>
    <n v="0"/>
    <s v="9/26/22"/>
    <s v="Sales"/>
    <s v="stat_1hn9nRJaLbI53NxPuSQgo90kRpbpKsFlwN4oEGNUTdO"/>
    <s v="Lost"/>
    <n v="0"/>
    <s v="OpportunityStatusType.Lost"/>
    <s v="cont_kBujxoL4ZT0Ks9W3Pn0UTE5xohKICJxovNKYNPrjhdy"/>
    <s v="Priyanka Rawal"/>
    <s v="GMC - Chartered Hotels Hampi Pvt Ltd."/>
    <s v="lead_nAzEN3tzcECwpBucyLr6CrRRIgxYXc52g2e00TvTkFx"/>
    <s v="Chartered Hotels Hampi Pvt Ltd."/>
    <s v="Shreenath Bhat"/>
    <s v="user_GL8PBiV4pvzsQLVHSdZLeMQAQcGjCvLkffg486DHfZJ"/>
    <s v="Anshum Naithani"/>
    <s v="2022-09-19 13:44:48.512000+00:00"/>
    <s v="2022-09-26 00:18:53.877000+00:00"/>
    <m/>
    <s v="Mumbai"/>
    <m/>
    <m/>
    <m/>
    <n v="1500"/>
    <m/>
    <m/>
    <m/>
    <m/>
    <m/>
    <m/>
    <m/>
    <m/>
    <m/>
    <m/>
    <m/>
    <m/>
    <m/>
    <m/>
    <m/>
    <m/>
    <m/>
    <m/>
    <m/>
    <m/>
    <m/>
    <m/>
    <m/>
    <m/>
    <m/>
    <m/>
    <m/>
    <m/>
    <m/>
    <m/>
    <s v="September"/>
    <x v="9"/>
    <m/>
    <m/>
    <m/>
    <m/>
    <m/>
    <m/>
    <s v="2022-09-19 13:42:29.125000+00:00"/>
    <s v="2022-10-20 10:23:32.924000+00:00"/>
    <s v="GMC"/>
  </r>
  <r>
    <s v="Abhiroop Ganguly"/>
    <n v="2000000"/>
    <s v="INR"/>
    <n v="50"/>
    <s v="9/27/22"/>
    <s v="Sales"/>
    <s v="stat_FKdNPXXuhXKKBjrSCi23zNHNqbRdSPZ9hl2qCMmtVnP"/>
    <s v="Negotiation"/>
    <n v="0"/>
    <s v="OpportunityStatusType.Active"/>
    <s v="cont_DN46OIw4Wrp9JwNf7EsEO70nvKi7K6UblWpGbHcI26j"/>
    <s v="Shruthi Srikantaprasad"/>
    <s v="GMC (Renewal)"/>
    <s v="lead_5ZVjq1TLxj3WvDn0a3XNgJAZMYH5awLxdwx8DdSBsIL"/>
    <s v="Pelatro"/>
    <s v="Pranav Kenjale"/>
    <s v="user_P3f70h2AcefBkFTBZpvA9LgDbjTmUIXkqdKqHJ5evwA"/>
    <s v="Manojkumar Tinna"/>
    <s v="2022-08-02 12:32:07.894000+00:00"/>
    <s v="2022-09-24 12:30:35.786000+00:00"/>
    <m/>
    <s v="Bangalore"/>
    <m/>
    <m/>
    <m/>
    <n v="250"/>
    <m/>
    <m/>
    <m/>
    <m/>
    <m/>
    <m/>
    <m/>
    <m/>
    <m/>
    <m/>
    <m/>
    <m/>
    <m/>
    <m/>
    <m/>
    <m/>
    <m/>
    <m/>
    <m/>
    <m/>
    <m/>
    <m/>
    <m/>
    <m/>
    <m/>
    <m/>
    <s v="user_aM3WaaSUQQmaNnsm9l2FQRVWUEr8RN2ZdXzsuQUalQ3"/>
    <s v="Bharti Bankey"/>
    <m/>
    <m/>
    <s v="September"/>
    <x v="4"/>
    <m/>
    <m/>
    <s v="Employee Engagement Handbook"/>
    <m/>
    <m/>
    <m/>
    <s v="2022-05-19 08:50:52.898000+00:00"/>
    <s v="2022-10-10 07:33:00.819000+00:00"/>
    <m/>
  </r>
  <r>
    <s v="Anshum Naithani"/>
    <n v="2000000"/>
    <s v="INR"/>
    <n v="0"/>
    <s v="9/30/22"/>
    <s v="Sales"/>
    <s v="stat_1hn9nRJaLbI53NxPuSQgo90kRpbpKsFlwN4oEGNUTdO"/>
    <s v="Lost"/>
    <n v="0"/>
    <s v="OpportunityStatusType.Lost"/>
    <s v="cont_WceZKzAxaoiu711NIh7am2nbq0NXOjuhS36DxpXyyT7"/>
    <s v="Thanika C"/>
    <s v="GMC - Chartered Lucknow"/>
    <s v="lead_cj06l2cky60oe66TApSqGF8GQUYf6UVXdJainfMPsXS"/>
    <s v="Saraf Hotel Enterprises (Chartered Lucknow)"/>
    <s v="Shreenath Bhat"/>
    <s v="user_P3f70h2AcefBkFTBZpvA9LgDbjTmUIXkqdKqHJ5evwA"/>
    <s v="Manojkumar Tinna"/>
    <s v="2022-06-24 07:02:10.864000+00:00"/>
    <s v="2022-09-24 08:12:28.418000+00:00"/>
    <m/>
    <s v="Mumbai"/>
    <m/>
    <m/>
    <m/>
    <n v="1500"/>
    <m/>
    <m/>
    <m/>
    <m/>
    <m/>
    <m/>
    <m/>
    <s v="PAID_SOCIAL"/>
    <m/>
    <m/>
    <m/>
    <s v="Hospitality &amp; Travel"/>
    <m/>
    <m/>
    <m/>
    <m/>
    <m/>
    <m/>
    <m/>
    <m/>
    <m/>
    <m/>
    <m/>
    <m/>
    <m/>
    <m/>
    <s v="user_vMd4rmcrSbjykdyL2J7rrYn84SWdcNc5FKligrmItPw"/>
    <s v="Shreenath Bhat"/>
    <m/>
    <m/>
    <s v="September"/>
    <x v="4"/>
    <m/>
    <m/>
    <s v="Employee Engagement Handbook"/>
    <m/>
    <m/>
    <m/>
    <s v="2022-02-03 11:35:47.436000+00:00"/>
    <s v="2022-10-10 09:00:03.283000+00:00"/>
    <s v="GMC"/>
  </r>
  <r>
    <s v="Anshum Naithani"/>
    <n v="500000"/>
    <s v="INR"/>
    <n v="0"/>
    <s v="9/15/22"/>
    <s v="Sales"/>
    <s v="stat_1hn9nRJaLbI53NxPuSQgo90kRpbpKsFlwN4oEGNUTdO"/>
    <s v="Lost"/>
    <n v="0"/>
    <s v="OpportunityStatusType.Lost"/>
    <s v="cont_WceZKzAxaoiu711NIh7am2nbq0NXOjuhS36DxpXyyT7"/>
    <s v="Thanika C"/>
    <s v="GPA - Chartered Lucknow"/>
    <s v="lead_cj06l2cky60oe66TApSqGF8GQUYf6UVXdJainfMPsXS"/>
    <s v="Saraf Hotel Enterprises (Chartered Lucknow)"/>
    <s v="Shreenath Bhat"/>
    <s v="user_P3f70h2AcefBkFTBZpvA9LgDbjTmUIXkqdKqHJ5evwA"/>
    <s v="Manojkumar Tinna"/>
    <s v="2022-06-24 07:03:39.021000+00:00"/>
    <s v="2022-09-24 08:12:19.741000+00:00"/>
    <m/>
    <s v="Mumbai"/>
    <m/>
    <m/>
    <m/>
    <n v="1500"/>
    <m/>
    <m/>
    <m/>
    <m/>
    <m/>
    <m/>
    <m/>
    <s v="PAID_SOCIAL"/>
    <m/>
    <m/>
    <m/>
    <s v="Hospitality &amp; Travel"/>
    <m/>
    <m/>
    <m/>
    <m/>
    <m/>
    <m/>
    <m/>
    <m/>
    <m/>
    <m/>
    <m/>
    <m/>
    <m/>
    <m/>
    <s v="user_vMd4rmcrSbjykdyL2J7rrYn84SWdcNc5FKligrmItPw"/>
    <s v="Shreenath Bhat"/>
    <m/>
    <m/>
    <s v="September"/>
    <x v="4"/>
    <m/>
    <m/>
    <s v="Employee Engagement Handbook"/>
    <m/>
    <m/>
    <m/>
    <s v="2022-02-03 11:35:47.436000+00:00"/>
    <s v="2022-10-10 09:00:03.283000+00:00"/>
    <s v="GPA"/>
  </r>
  <r>
    <s v="Chetan Kumar"/>
    <n v="3000000"/>
    <s v="INR"/>
    <n v="0"/>
    <s v="9/22/22"/>
    <s v="Sales"/>
    <s v="stat_1hn9nRJaLbI53NxPuSQgo90kRpbpKsFlwN4oEGNUTdO"/>
    <s v="Lost"/>
    <n v="0"/>
    <s v="OpportunityStatusType.Lost"/>
    <m/>
    <m/>
    <s v="GMC"/>
    <s v="lead_kulB8ZR7Vif2PM55xIO9VnfweGdZ56yEiW0UN4noTpA"/>
    <s v="Netscribes"/>
    <s v="Aditya Binani"/>
    <s v="user_P3f70h2AcefBkFTBZpvA9LgDbjTmUIXkqdKqHJ5evwA"/>
    <s v="Manojkumar Tinna"/>
    <s v="2022-06-03 11:45:44.037000+00:00"/>
    <s v="2022-09-24 08:04:07.441000+00:00"/>
    <m/>
    <s v="Mumbai"/>
    <m/>
    <m/>
    <m/>
    <n v="315"/>
    <m/>
    <m/>
    <m/>
    <m/>
    <m/>
    <m/>
    <m/>
    <s v="PAID_SOCIAL"/>
    <m/>
    <m/>
    <m/>
    <s v="Others"/>
    <m/>
    <m/>
    <m/>
    <m/>
    <m/>
    <m/>
    <m/>
    <m/>
    <m/>
    <m/>
    <m/>
    <m/>
    <s v="Aniket Vahile"/>
    <m/>
    <s v="user_g5Yw4Z4XnIbmcGhJO80vdtFdd5ElcDlgYO3q8l82ODn"/>
    <s v="Aditya Binani"/>
    <m/>
    <m/>
    <s v="August; September"/>
    <x v="4"/>
    <s v="Naukri.com"/>
    <m/>
    <s v="Employee Engagement Handbook"/>
    <m/>
    <m/>
    <m/>
    <s v="2021-04-20 11:36:27.296000+00:00"/>
    <s v="2022-09-24 08:10:57.609000+00:00"/>
    <m/>
  </r>
  <r>
    <s v="Omkar Ghate"/>
    <n v="990000"/>
    <s v="INR"/>
    <n v="100"/>
    <s v="9/23/22"/>
    <s v="Sales"/>
    <s v="stat_OZRiD1474QRJIpvnjHCZfiIvKcVD6mIKSSTzg8SwDVx"/>
    <s v="Won- Payment Completed"/>
    <n v="1"/>
    <s v="OpportunityStatusType.Won"/>
    <m/>
    <m/>
    <s v="Fire- Plant"/>
    <s v="lead_wXKoSIQhHwqR7NUaJZRMbmmeIBQNpex5qJk8uqJTt5i"/>
    <s v="AutoGen India Pvt Ltd"/>
    <s v="Bhairavi Jog"/>
    <s v="user_9SBRjyF0n4iWuhUdqRyQkFhl2J4uyNKhFWvvJEvunX8"/>
    <s v="Omkar Ghate"/>
    <s v="2022-08-02 11:18:24.487000+00:00"/>
    <s v="2022-09-23 12:14:45.683000+00:00"/>
    <m/>
    <s v="Pune"/>
    <m/>
    <s v="2020-09-23 02:33:00+00:00"/>
    <m/>
    <n v="60"/>
    <m/>
    <m/>
    <m/>
    <m/>
    <m/>
    <m/>
    <m/>
    <s v="PAID_SOCIAL"/>
    <m/>
    <m/>
    <m/>
    <s v="Manufacturing"/>
    <m/>
    <m/>
    <m/>
    <m/>
    <m/>
    <m/>
    <m/>
    <m/>
    <m/>
    <m/>
    <m/>
    <m/>
    <m/>
    <m/>
    <s v="user_228eUmsdKIb9OItgmiDq1zD4aPZ1eqiapbaLAGeBf8g"/>
    <s v="Bhairavi Jog"/>
    <s v="Shriram Kulkarni; Siddharth Angolkar"/>
    <m/>
    <s v="September"/>
    <x v="0"/>
    <m/>
    <m/>
    <s v="Employee Engagement Handbook"/>
    <m/>
    <m/>
    <m/>
    <s v="2020-12-06 09:48:35.102000+00:00"/>
    <s v="2022-10-20 07:36:36.430000+00:00"/>
    <s v="NON EB"/>
  </r>
  <r>
    <s v="Vrushali Kummar"/>
    <n v="10000000"/>
    <s v="INR"/>
    <n v="0"/>
    <s v="9/24/22"/>
    <s v="Sales"/>
    <s v="stat_1hn9nRJaLbI53NxPuSQgo90kRpbpKsFlwN4oEGNUTdO"/>
    <s v="Lost"/>
    <n v="0"/>
    <s v="OpportunityStatusType.Lost"/>
    <s v="cont_dfR8N4dSlTsdUNm9FdG5KRZ2PgwoS5AFBSdokHRovMg"/>
    <s v="Kathyayini"/>
    <s v="GMC (Renewal)"/>
    <s v="lead_YjZyltFGQCSLRUbHdTPzrUAIO4SDWpKfnDaRnc66wXF"/>
    <s v="ZETWERK"/>
    <s v="Pranav Kenjale"/>
    <s v="user_TZzywQwym26DjuswO479pxRhNKX152z8X1haCx2vcst"/>
    <s v="Vrushali Kummar"/>
    <s v="2022-07-08 11:09:44.732000+00:00"/>
    <s v="2022-09-23 17:34:45.154000+00:00"/>
    <m/>
    <s v="Bangalore"/>
    <m/>
    <m/>
    <m/>
    <n v="1000"/>
    <m/>
    <m/>
    <m/>
    <m/>
    <m/>
    <m/>
    <m/>
    <s v="PAID_SOCIAL"/>
    <m/>
    <m/>
    <m/>
    <s v="Manufacturing"/>
    <m/>
    <m/>
    <m/>
    <m/>
    <m/>
    <m/>
    <m/>
    <m/>
    <m/>
    <m/>
    <m/>
    <m/>
    <s v="Aniket Vahile; Sakshi Soni"/>
    <m/>
    <s v="user_1z3bdwgjF9RILRmuQPeXXGoPhafSi1mEgyb4l5sVEvN"/>
    <s v="Ankita Pingale"/>
    <m/>
    <m/>
    <s v="September"/>
    <x v="4"/>
    <s v="Lusha"/>
    <m/>
    <s v="Employee Engagement Handbook"/>
    <m/>
    <m/>
    <m/>
    <s v="2021-04-28 08:22:27.886000+00:00"/>
    <s v="2022-10-10 07:31:51.910000+00:00"/>
    <m/>
  </r>
  <r>
    <s v="Vrushali Kummar"/>
    <n v="645700"/>
    <s v="INR"/>
    <n v="0"/>
    <s v="9/23/22"/>
    <s v="Sales"/>
    <s v="stat_1hn9nRJaLbI53NxPuSQgo90kRpbpKsFlwN4oEGNUTdO"/>
    <s v="Lost"/>
    <n v="0"/>
    <s v="OpportunityStatusType.Lost"/>
    <s v="cont_dfR8N4dSlTsdUNm9FdG5KRZ2PgwoS5AFBSdokHRovMg"/>
    <s v="Kathyayini"/>
    <s v="GPA (Renewal)"/>
    <s v="lead_YjZyltFGQCSLRUbHdTPzrUAIO4SDWpKfnDaRnc66wXF"/>
    <s v="ZETWERK"/>
    <s v="Pranav Kenjale"/>
    <s v="user_TZzywQwym26DjuswO479pxRhNKX152z8X1haCx2vcst"/>
    <s v="Vrushali Kummar"/>
    <s v="2022-09-01 06:57:54.752000+00:00"/>
    <s v="2022-09-23 17:34:26.833000+00:00"/>
    <m/>
    <s v="Bangalore"/>
    <m/>
    <m/>
    <m/>
    <n v="1000"/>
    <m/>
    <m/>
    <m/>
    <m/>
    <m/>
    <m/>
    <m/>
    <s v="PAID_SOCIAL"/>
    <m/>
    <m/>
    <m/>
    <s v="Manufacturing"/>
    <m/>
    <m/>
    <m/>
    <m/>
    <m/>
    <m/>
    <m/>
    <m/>
    <m/>
    <m/>
    <m/>
    <m/>
    <s v="Aniket Vahile; Sakshi Soni"/>
    <m/>
    <s v="user_1z3bdwgjF9RILRmuQPeXXGoPhafSi1mEgyb4l5sVEvN"/>
    <s v="Ankita Pingale"/>
    <m/>
    <m/>
    <s v="September"/>
    <x v="4"/>
    <s v="Lusha"/>
    <m/>
    <s v="Employee Engagement Handbook"/>
    <m/>
    <m/>
    <m/>
    <s v="2021-04-28 08:22:27.886000+00:00"/>
    <s v="2022-10-10 07:31:51.910000+00:00"/>
    <m/>
  </r>
  <r>
    <s v="Mayur Gadiyar"/>
    <n v="14827"/>
    <s v="INR"/>
    <n v="100"/>
    <s v="9/23/22"/>
    <s v="Sales"/>
    <s v="stat_OZRiD1474QRJIpvnjHCZfiIvKcVD6mIKSSTzg8SwDVx"/>
    <s v="Won- Payment Completed"/>
    <n v="1"/>
    <s v="OpportunityStatusType.Won"/>
    <s v="cont_pwJNCPt5Uota09v1N5JuECh5KiOgbxBskr9lAGAvOmM"/>
    <s v="Narendra Kumar"/>
    <s v="Motor insurance"/>
    <s v="lead_j3ijfzhVxRkRM1sw9wtk48GSiRKbOMDtNBzw3Ilpq1G"/>
    <s v="Vritti Solutions"/>
    <s v="Nikhil Ahuja"/>
    <s v="user_bdUPAGjcS7p6513So3N4g3aWNS5HuBuVJi7bvCPAsLt"/>
    <s v="Mayur Gadiyar"/>
    <s v="2022-09-08 11:40:19.354000+00:00"/>
    <s v="2022-09-23 08:14:21.426000+00:00"/>
    <m/>
    <s v="Pune"/>
    <m/>
    <m/>
    <m/>
    <n v="231"/>
    <m/>
    <m/>
    <m/>
    <m/>
    <m/>
    <m/>
    <m/>
    <m/>
    <m/>
    <m/>
    <m/>
    <s v="IT Services &amp; IT Consulting"/>
    <m/>
    <m/>
    <m/>
    <m/>
    <m/>
    <m/>
    <m/>
    <m/>
    <m/>
    <m/>
    <m/>
    <m/>
    <s v="Yogesh Paigude"/>
    <m/>
    <s v="user_bdUPAGjcS7p6513So3N4g3aWNS5HuBuVJi7bvCPAsLt"/>
    <s v="Mayur Gadiyar"/>
    <s v="Shriram Kulkarni"/>
    <m/>
    <s v="May"/>
    <x v="2"/>
    <s v="Lusha"/>
    <m/>
    <m/>
    <m/>
    <m/>
    <m/>
    <s v="2022-01-10 13:09:17.828000+00:00"/>
    <s v="2022-10-13 04:21:39.310000+00:00"/>
    <s v="NON EB"/>
  </r>
  <r>
    <s v="Omkar Ghate"/>
    <n v="990000"/>
    <s v="INR"/>
    <n v="100"/>
    <s v="9/23/22"/>
    <s v="Sales"/>
    <s v="stat_OZRiD1474QRJIpvnjHCZfiIvKcVD6mIKSSTzg8SwDVx"/>
    <s v="Won- Payment Completed"/>
    <n v="1"/>
    <s v="OpportunityStatusType.Won"/>
    <m/>
    <m/>
    <s v="GMC (1+5)- Renewal"/>
    <s v="lead_wXKoSIQhHwqR7NUaJZRMbmmeIBQNpex5qJk8uqJTt5i"/>
    <s v="AutoGen India Pvt Ltd"/>
    <s v="Bhairavi Jog"/>
    <s v="user_9SBRjyF0n4iWuhUdqRyQkFhl2J4uyNKhFWvvJEvunX8"/>
    <s v="Omkar Ghate"/>
    <s v="2022-07-25 05:20:00.061000+00:00"/>
    <s v="2022-09-23 12:14:32.928000+00:00"/>
    <m/>
    <s v="Pune"/>
    <m/>
    <s v="2020-09-23 02:33:00+00:00"/>
    <m/>
    <n v="60"/>
    <m/>
    <m/>
    <m/>
    <m/>
    <m/>
    <m/>
    <m/>
    <s v="PAID_SOCIAL"/>
    <m/>
    <m/>
    <m/>
    <s v="Manufacturing"/>
    <m/>
    <m/>
    <m/>
    <m/>
    <m/>
    <m/>
    <m/>
    <m/>
    <m/>
    <m/>
    <m/>
    <m/>
    <m/>
    <m/>
    <s v="user_228eUmsdKIb9OItgmiDq1zD4aPZ1eqiapbaLAGeBf8g"/>
    <s v="Bhairavi Jog"/>
    <s v="Shriram Kulkarni; Siddharth Angolkar"/>
    <m/>
    <s v="September"/>
    <x v="0"/>
    <m/>
    <m/>
    <s v="Employee Engagement Handbook"/>
    <m/>
    <m/>
    <m/>
    <s v="2020-12-06 09:48:35.102000+00:00"/>
    <s v="2022-10-20 07:36:36.430000+00:00"/>
    <s v="GMC"/>
  </r>
  <r>
    <s v="Mayur Gadiyar"/>
    <n v="522750"/>
    <s v="INR"/>
    <n v="100"/>
    <s v="9/23/22"/>
    <s v="Sales"/>
    <s v="stat_OZRiD1474QRJIpvnjHCZfiIvKcVD6mIKSSTzg8SwDVx"/>
    <s v="Won- Payment Completed"/>
    <n v="1"/>
    <s v="OpportunityStatusType.Won"/>
    <s v="cont_Lw5vuiGD7NL7g1qLdA7zmCzFFRY69TSZ6CR4idPkOVB"/>
    <s v="Priyanka chitre"/>
    <m/>
    <s v="lead_JYfDc411nk491p5GYtl0zLhxgg7oXcpE1uYibCnLFNV"/>
    <s v="Khel Group Pvt Ltd"/>
    <s v="Gauri Munge"/>
    <s v="user_bdUPAGjcS7p6513So3N4g3aWNS5HuBuVJi7bvCPAsLt"/>
    <s v="Mayur Gadiyar"/>
    <s v="2022-08-26 09:08:16.176000+00:00"/>
    <s v="2022-09-23 08:18:08.934000+00:00"/>
    <m/>
    <s v="Mumbai"/>
    <m/>
    <m/>
    <m/>
    <n v="95"/>
    <m/>
    <m/>
    <m/>
    <m/>
    <m/>
    <m/>
    <m/>
    <m/>
    <m/>
    <m/>
    <m/>
    <s v="IT Services &amp; IT Consulting"/>
    <m/>
    <m/>
    <m/>
    <m/>
    <m/>
    <m/>
    <m/>
    <m/>
    <m/>
    <m/>
    <m/>
    <m/>
    <s v="Mrunmay Jalgaonkar"/>
    <m/>
    <s v="user_2jRs4eIjwv8MozxYA1DE9MMy0FWf2gMgweg2LiJNu64"/>
    <s v="Gauri Munge"/>
    <s v="Dr. Anil More"/>
    <m/>
    <s v="September"/>
    <x v="2"/>
    <s v="Mr. E"/>
    <m/>
    <m/>
    <m/>
    <m/>
    <m/>
    <s v="2022-08-01 10:00:47.992000+00:00"/>
    <s v="2022-10-14 02:38:50.764000+00:00"/>
    <m/>
  </r>
  <r>
    <s v="Satyajit Chati"/>
    <n v="200000"/>
    <s v="INR"/>
    <n v="50"/>
    <s v="9/30/22"/>
    <s v="Sales"/>
    <s v="stat_kLhaUSYbyIgQOHjvcKAHYNQn1lIjd0wTZfiU50Lt3mL"/>
    <s v="Demo Completed"/>
    <n v="0"/>
    <s v="OpportunityStatusType.Active"/>
    <s v="cont_jv2xS61QafYDZWHYbRNqBwKAh4orsZO8hdHZU8m6lB3"/>
    <s v="Anusree Roy Saha"/>
    <m/>
    <s v="lead_Qg5oUQGwk59eUQHVgiXtfkDmaKPkCwIZ99ReH56nMlw"/>
    <s v="CakeZone (Fresh)"/>
    <s v="Harmanjit Singh"/>
    <s v="user_lwF8ctKa5IyxqATpO2EOw2h0AEPiCMHOgewiH38Ei77"/>
    <s v="Harmanjit Singh"/>
    <s v="2022-09-08 07:18:27.017000+00:00"/>
    <s v="2022-09-23 06:42:07.353000+00:00"/>
    <m/>
    <s v="Bangalore"/>
    <m/>
    <m/>
    <m/>
    <n v="50"/>
    <m/>
    <m/>
    <m/>
    <m/>
    <m/>
    <m/>
    <m/>
    <s v="PAID_SOCIAL"/>
    <m/>
    <m/>
    <m/>
    <m/>
    <m/>
    <m/>
    <m/>
    <m/>
    <m/>
    <m/>
    <m/>
    <m/>
    <m/>
    <m/>
    <m/>
    <m/>
    <m/>
    <m/>
    <s v="user_lwF8ctKa5IyxqATpO2EOw2h0AEPiCMHOgewiH38Ei77"/>
    <s v="Harmanjit Singh"/>
    <m/>
    <m/>
    <m/>
    <x v="4"/>
    <m/>
    <m/>
    <s v="Employee Engagement Handbook"/>
    <m/>
    <m/>
    <m/>
    <s v="2022-09-07 17:54:13.101000+00:00"/>
    <s v="2022-10-13 10:40:59.032000+00:00"/>
    <s v="GMC"/>
  </r>
  <r>
    <s v="Prateek Wadhwa"/>
    <n v="40000"/>
    <s v="INR"/>
    <n v="0"/>
    <s v="9/30/22"/>
    <s v="Sales"/>
    <s v="stat_kcR4fZg7TU7jjk1jAVua3qGLRS4J5uFayEjK5j02wtv"/>
    <s v="Unqualified"/>
    <n v="0"/>
    <s v="OpportunityStatusType.Lost"/>
    <m/>
    <m/>
    <s v="GMC-Fresh"/>
    <s v="lead_fR5kzJKquYLLxD3w45c6SAXxNti3r4LxLvTHuR6thC6"/>
    <s v="St Stanislaus School (Fresh)"/>
    <s v="Bhairavi Jog"/>
    <s v="user_FdWFezbLzkYQcGsBUsjZO25nr2poK2nRbqV47Rs5Kfm"/>
    <s v="Prateek Wadhwa"/>
    <s v="2022-08-05 07:46:35.476000+00:00"/>
    <s v="2022-09-23 07:24:52.814000+00:00"/>
    <m/>
    <s v="Mumbai"/>
    <m/>
    <m/>
    <m/>
    <n v="20"/>
    <m/>
    <m/>
    <m/>
    <m/>
    <m/>
    <m/>
    <m/>
    <m/>
    <m/>
    <m/>
    <m/>
    <s v="Education"/>
    <m/>
    <m/>
    <m/>
    <m/>
    <m/>
    <m/>
    <m/>
    <m/>
    <m/>
    <m/>
    <m/>
    <m/>
    <s v="Arunkumar Dubey"/>
    <m/>
    <s v="user_228eUmsdKIb9OItgmiDq1zD4aPZ1eqiapbaLAGeBf8g"/>
    <s v="Bhairavi Jog"/>
    <m/>
    <m/>
    <m/>
    <x v="2"/>
    <m/>
    <m/>
    <m/>
    <m/>
    <m/>
    <m/>
    <s v="2021-08-13 04:50:19.760000+00:00"/>
    <s v="2022-09-23 07:24:58.434000+00:00"/>
    <s v="GMC"/>
  </r>
  <r>
    <s v="Sarvesh Pawar"/>
    <n v="100000"/>
    <s v="INR"/>
    <n v="0"/>
    <s v="9/30/22"/>
    <s v="Sales"/>
    <s v="stat_1hn9nRJaLbI53NxPuSQgo90kRpbpKsFlwN4oEGNUTdO"/>
    <s v="Lost"/>
    <n v="0"/>
    <s v="OpportunityStatusType.Lost"/>
    <m/>
    <m/>
    <s v="GMC-Fresh SI-5lacs RR-No capping Maternity-With-50k and without -both options"/>
    <s v="lead_m6ihozGVzxfIJ92noik4lIZW1DeyVX9SCJEIGsVfZYn"/>
    <s v="DotKonnekt"/>
    <s v="Bharti Bankey"/>
    <s v="user_A8KOTZADnUtEQOLt4nSLAmteNStuGh80js75RYjrXVt"/>
    <s v="Sarvesh Pawar"/>
    <s v="2022-09-09 05:46:33.695000+00:00"/>
    <s v="2022-09-23 07:28:10.065000+00:00"/>
    <m/>
    <s v="Bangalore"/>
    <m/>
    <s v="2022-09-08 09:14:23+00:00"/>
    <m/>
    <n v="12"/>
    <m/>
    <m/>
    <m/>
    <m/>
    <m/>
    <m/>
    <m/>
    <s v="PAID_SEARCH"/>
    <m/>
    <m/>
    <m/>
    <m/>
    <m/>
    <m/>
    <m/>
    <m/>
    <m/>
    <m/>
    <m/>
    <m/>
    <m/>
    <m/>
    <m/>
    <m/>
    <m/>
    <m/>
    <s v="user_aM3WaaSUQQmaNnsm9l2FQRVWUEr8RN2ZdXzsuQUalQ3"/>
    <s v="Bharti Bankey"/>
    <m/>
    <m/>
    <m/>
    <x v="3"/>
    <s v="Inbound via website"/>
    <m/>
    <s v="Employee Count 25"/>
    <m/>
    <m/>
    <m/>
    <s v="2022-09-08 09:17:17.693000+00:00"/>
    <s v="2022-09-23 07:28:21.636000+00:00"/>
    <s v="GMC"/>
  </r>
  <r>
    <s v="Sarvesh Pawar"/>
    <n v="20000"/>
    <s v="INR"/>
    <n v="50"/>
    <s v="9/26/22"/>
    <s v="Sales"/>
    <s v="stat_LAF6zc710op7pnBQxMZo0IXU6mVHAxtY6FLz1R7BEWw"/>
    <s v="Data Received"/>
    <n v="0"/>
    <s v="OpportunityStatusType.Active"/>
    <s v="cont_r59Q6Z7aNWG0tg0bHJQQjNSF6gzfjEzvviVOu0LhGP3"/>
    <s v="Nishant Garg"/>
    <m/>
    <s v="lead_Z7ID39aUbzrCmchNcV6FDcTs8JWYYqQYAJ2JLEYLv6V"/>
    <s v="Stetig Consulting Private Limited"/>
    <s v="Sarvesh Pawar"/>
    <s v="user_A8KOTZADnUtEQOLt4nSLAmteNStuGh80js75RYjrXVt"/>
    <s v="Sarvesh Pawar"/>
    <s v="2022-09-21 05:59:25.858000+00:00"/>
    <s v="2022-09-23 06:33:04.800000+00:00"/>
    <m/>
    <s v="Pune"/>
    <m/>
    <m/>
    <m/>
    <n v="91"/>
    <m/>
    <m/>
    <m/>
    <m/>
    <m/>
    <m/>
    <m/>
    <m/>
    <m/>
    <m/>
    <m/>
    <s v="IT Services &amp; IT Consulting"/>
    <m/>
    <m/>
    <m/>
    <m/>
    <m/>
    <m/>
    <m/>
    <m/>
    <m/>
    <m/>
    <m/>
    <m/>
    <s v="Jitin Gopi"/>
    <m/>
    <s v="user_A8KOTZADnUtEQOLt4nSLAmteNStuGh80js75RYjrXVt"/>
    <s v="Sarvesh Pawar"/>
    <s v="Shriram Kulkarni"/>
    <m/>
    <s v="September"/>
    <x v="2"/>
    <s v="Lusha"/>
    <m/>
    <s v="Glengarry"/>
    <m/>
    <m/>
    <m/>
    <s v="2021-12-09 09:17:51.629000+00:00"/>
    <s v="2022-10-20 11:45:53.782000+00:00"/>
    <s v="GPA"/>
  </r>
  <r>
    <s v="Sonal Paithankar"/>
    <n v="500000"/>
    <s v="INR"/>
    <n v="50"/>
    <s v="9/28/22"/>
    <s v="Sales"/>
    <s v="stat_aO2k5df3Tbj6iKGy1q1qOz4WkOm3guKV5pdsh2YPamR"/>
    <s v="Proposal Call Completed"/>
    <n v="0"/>
    <s v="OpportunityStatusType.Active"/>
    <m/>
    <m/>
    <s v="GPA"/>
    <s v="lead_uxzcpfeKI79kusD2zsZBiAuFLDrqsJx1YTgdLMOBP9a"/>
    <s v="PropTiger.com"/>
    <s v="Aditya Binani"/>
    <s v="user_Iwn6da5WKkZqwUySK0oUuCb72pFP5WEm4zAb92ijqFe"/>
    <s v="Sonal Paithankar"/>
    <s v="2022-07-05 12:43:45.674000+00:00"/>
    <s v="2022-09-23 04:19:55.631000+00:00"/>
    <m/>
    <s v="Gurgaon"/>
    <m/>
    <m/>
    <m/>
    <n v="1073"/>
    <m/>
    <m/>
    <m/>
    <m/>
    <m/>
    <m/>
    <m/>
    <s v="PAID_SOCIAL"/>
    <m/>
    <m/>
    <m/>
    <s v="Construction &amp; Real Estate"/>
    <m/>
    <m/>
    <m/>
    <m/>
    <m/>
    <m/>
    <m/>
    <m/>
    <m/>
    <m/>
    <m/>
    <m/>
    <s v="Aniket Vahile"/>
    <m/>
    <s v="user_g5Yw4Z4XnIbmcGhJO80vdtFdd5ElcDlgYO3q8l82ODn"/>
    <s v="Aditya Binani"/>
    <m/>
    <m/>
    <s v="September"/>
    <x v="2"/>
    <s v="Insurer Database"/>
    <m/>
    <s v="AM is Abhishek Wahane,Lead Magnet Lead"/>
    <m/>
    <m/>
    <m/>
    <s v="2021-09-08 04:26:58.381000+00:00"/>
    <s v="2022-10-18 15:58:36.868000+00:00"/>
    <m/>
  </r>
  <r>
    <s v="Omkar Ghate"/>
    <n v="2158000"/>
    <s v="INR"/>
    <n v="0"/>
    <s v="9/30/22"/>
    <s v="Sales"/>
    <s v="stat_1hn9nRJaLbI53NxPuSQgo90kRpbpKsFlwN4oEGNUTdO"/>
    <s v="Lost"/>
    <n v="0"/>
    <s v="OpportunityStatusType.Lost"/>
    <m/>
    <m/>
    <s v="Client received a quote of 19 L from another insurer and closed with them"/>
    <s v="lead_nwFuu6giFejYM51JJgYUUP9cENkaBwj1GP2839f1iMe"/>
    <s v="Alicon Castalloy Limited"/>
    <s v="Aditya Binani"/>
    <s v="user_9SBRjyF0n4iWuhUdqRyQkFhl2J4uyNKhFWvvJEvunX8"/>
    <s v="Omkar Ghate"/>
    <s v="2022-08-08 14:22:36.247000+00:00"/>
    <s v="2022-09-23 04:33:55.840000+00:00"/>
    <m/>
    <s v="Pune"/>
    <m/>
    <m/>
    <m/>
    <n v="309"/>
    <m/>
    <m/>
    <m/>
    <m/>
    <m/>
    <m/>
    <m/>
    <m/>
    <m/>
    <m/>
    <m/>
    <s v="Manufacturing"/>
    <m/>
    <m/>
    <m/>
    <m/>
    <m/>
    <m/>
    <m/>
    <m/>
    <m/>
    <m/>
    <m/>
    <m/>
    <s v="Aniket Vahile"/>
    <m/>
    <s v="user_g5Yw4Z4XnIbmcGhJO80vdtFdd5ElcDlgYO3q8l82ODn"/>
    <s v="Aditya Binani"/>
    <m/>
    <m/>
    <s v="February; September"/>
    <x v="2"/>
    <m/>
    <m/>
    <s v="AM Opps - Ibrahim"/>
    <m/>
    <m/>
    <m/>
    <s v="2021-11-01 06:20:53.702000+00:00"/>
    <s v="2022-09-23 04:33:55.932000+00:00"/>
    <m/>
  </r>
  <r>
    <s v="Sonal Paithankar"/>
    <n v="300000"/>
    <s v="INR"/>
    <n v="0"/>
    <s v="9/30/22"/>
    <s v="Sales"/>
    <s v="stat_kcR4fZg7TU7jjk1jAVua3qGLRS4J5uFayEjK5j02wtv"/>
    <s v="Unqualified"/>
    <n v="0"/>
    <s v="OpportunityStatusType.Lost"/>
    <m/>
    <m/>
    <s v="GPA"/>
    <s v="lead_agx10wPnWTDSSLfzAD6U7BoE2g0Ty9WdYdH7DnUmKA1"/>
    <s v="Planetcast"/>
    <s v="Aditya Binani"/>
    <s v="user_g5Yw4Z4XnIbmcGhJO80vdtFdd5ElcDlgYO3q8l82ODn"/>
    <s v="Aditya Binani"/>
    <s v="2022-08-16 10:20:41.112000+00:00"/>
    <s v="2022-09-22 18:48:52.378000+00:00"/>
    <m/>
    <s v="Mumbai"/>
    <m/>
    <m/>
    <m/>
    <n v="1300"/>
    <m/>
    <m/>
    <m/>
    <m/>
    <m/>
    <m/>
    <m/>
    <m/>
    <m/>
    <m/>
    <m/>
    <s v="Others"/>
    <m/>
    <m/>
    <m/>
    <m/>
    <m/>
    <m/>
    <m/>
    <m/>
    <m/>
    <m/>
    <m/>
    <m/>
    <s v="Jithendra Goalla"/>
    <m/>
    <s v="user_vMd4rmcrSbjykdyL2J7rrYn84SWdcNc5FKligrmItPw"/>
    <s v="Shreenath Bhat"/>
    <m/>
    <m/>
    <s v="October"/>
    <x v="2"/>
    <m/>
    <m/>
    <m/>
    <m/>
    <m/>
    <m/>
    <s v="2022-04-29 04:39:19.691000+00:00"/>
    <s v="2022-10-20 10:21:13.391000+00:00"/>
    <m/>
  </r>
  <r>
    <s v="Naveen Kumar"/>
    <n v="2000000"/>
    <s v="INR"/>
    <n v="0"/>
    <s v="9/23/22"/>
    <s v="Sales"/>
    <s v="stat_1hn9nRJaLbI53NxPuSQgo90kRpbpKsFlwN4oEGNUTdO"/>
    <s v="Lost"/>
    <n v="0"/>
    <s v="OpportunityStatusType.Lost"/>
    <s v="cont_HCGCAHxNHDM4uD8BS9UVm1AYuiDIx1nlpM0j7VNkjFJ"/>
    <s v="Kavitha"/>
    <s v="GMC (Renewal) - Insufficient Data"/>
    <s v="lead_rNB24QLcbLg4XDbpRbHiRSJ8U6i32fOja0empydiRKL"/>
    <s v="Sequel Logistics"/>
    <s v="Pranav Kenjale"/>
    <s v="user_N52PP2uP2VZc2gm0nhh6CNFSif4n85g1cdxoNFd9ct0"/>
    <s v="Naveen Kumar"/>
    <s v="2022-08-08 10:28:21.720000+00:00"/>
    <s v="2022-09-23 03:55:56.437000+00:00"/>
    <m/>
    <s v="Bangalore"/>
    <m/>
    <m/>
    <m/>
    <n v="700"/>
    <m/>
    <m/>
    <m/>
    <m/>
    <m/>
    <m/>
    <m/>
    <m/>
    <m/>
    <m/>
    <m/>
    <s v="Transportation &amp; Logistics"/>
    <m/>
    <m/>
    <m/>
    <m/>
    <m/>
    <m/>
    <m/>
    <m/>
    <m/>
    <m/>
    <m/>
    <m/>
    <s v="Aniket Vahile"/>
    <m/>
    <s v="user_elsJRWsVnVWXwXYDqwMxWZeO0sLXCWVtdfpMy6LREbN"/>
    <s v="Suraj Jadhav"/>
    <m/>
    <m/>
    <s v="September"/>
    <x v="4"/>
    <s v="Naukri.com"/>
    <m/>
    <s v="Employee Engagement Handbook"/>
    <m/>
    <m/>
    <m/>
    <s v="2022-05-20 06:57:06.278000+00:00"/>
    <s v="2022-10-10 07:33:46.419000+00:00"/>
    <m/>
  </r>
  <r>
    <s v="Sonal Paithankar"/>
    <n v="3000000"/>
    <s v="INR"/>
    <n v="0"/>
    <s v="9/30/22"/>
    <s v="Sales"/>
    <s v="stat_kcR4fZg7TU7jjk1jAVua3qGLRS4J5uFayEjK5j02wtv"/>
    <s v="Unqualified"/>
    <n v="0"/>
    <s v="OpportunityStatusType.Lost"/>
    <m/>
    <m/>
    <s v="GMC"/>
    <s v="lead_agx10wPnWTDSSLfzAD6U7BoE2g0Ty9WdYdH7DnUmKA1"/>
    <s v="Planetcast"/>
    <s v="Aditya Binani"/>
    <s v="user_g5Yw4Z4XnIbmcGhJO80vdtFdd5ElcDlgYO3q8l82ODn"/>
    <s v="Aditya Binani"/>
    <s v="2022-08-16 10:20:16.135000+00:00"/>
    <s v="2022-09-22 18:48:46.595000+00:00"/>
    <m/>
    <s v="Mumbai"/>
    <m/>
    <m/>
    <m/>
    <n v="1300"/>
    <m/>
    <m/>
    <m/>
    <m/>
    <m/>
    <m/>
    <m/>
    <m/>
    <m/>
    <m/>
    <m/>
    <s v="Others"/>
    <m/>
    <m/>
    <m/>
    <m/>
    <m/>
    <m/>
    <m/>
    <m/>
    <m/>
    <m/>
    <m/>
    <m/>
    <s v="Jithendra Goalla"/>
    <m/>
    <s v="user_vMd4rmcrSbjykdyL2J7rrYn84SWdcNc5FKligrmItPw"/>
    <s v="Shreenath Bhat"/>
    <m/>
    <m/>
    <s v="October"/>
    <x v="2"/>
    <m/>
    <m/>
    <m/>
    <m/>
    <m/>
    <m/>
    <s v="2022-04-29 04:39:19.691000+00:00"/>
    <s v="2022-10-20 10:21:13.391000+00:00"/>
    <m/>
  </r>
  <r>
    <s v="Kashif Ahmad"/>
    <n v="200000"/>
    <s v="INR"/>
    <n v="0"/>
    <s v="9/15/22"/>
    <s v="Sales"/>
    <s v="stat_kcR4fZg7TU7jjk1jAVua3qGLRS4J5uFayEjK5j02wtv"/>
    <s v="Unqualified"/>
    <n v="0"/>
    <s v="OpportunityStatusType.Lost"/>
    <s v="cont_20xKY3TuABvNOOnjTHYHcoIUMXPwBMUKTvC7sh2CnyZ"/>
    <s v="Sylvia"/>
    <s v="GMC - FRESH"/>
    <s v="lead_2yOXS4kIKQ7849vFEDU4Qdct42gD7IRBiTxjv7cKrce"/>
    <s v="Allpos software"/>
    <s v="Daya Gowda"/>
    <s v="user_LKRhV6rhcBe0uL8u70UUGeDjbMupuho4TaiAOCbT7HT"/>
    <s v="Kashif Ahmad"/>
    <s v="2022-06-22 10:32:58.322000+00:00"/>
    <s v="2022-09-22 16:37:04.530000+00:00"/>
    <m/>
    <s v="Chennai"/>
    <m/>
    <m/>
    <m/>
    <n v="30"/>
    <m/>
    <m/>
    <m/>
    <m/>
    <m/>
    <m/>
    <m/>
    <m/>
    <m/>
    <m/>
    <m/>
    <s v="IT Services &amp; IT Consulting"/>
    <m/>
    <m/>
    <m/>
    <m/>
    <m/>
    <m/>
    <m/>
    <m/>
    <m/>
    <m/>
    <m/>
    <m/>
    <m/>
    <m/>
    <s v="user_encRk5bIEFN6ZA11h4WH2AdZTiZpogLSlMIaj0E30SZ"/>
    <s v="Daya Gowda"/>
    <m/>
    <m/>
    <m/>
    <x v="2"/>
    <m/>
    <m/>
    <s v="Lead Magnet Lead"/>
    <m/>
    <m/>
    <m/>
    <s v="2021-09-03 06:09:01.439000+00:00"/>
    <s v="2022-09-22 16:37:04.629000+00:00"/>
    <m/>
  </r>
  <r>
    <s v="Prateek Wadhwa"/>
    <n v="50000"/>
    <s v="INR"/>
    <n v="0"/>
    <s v="9/25/22"/>
    <s v="Sales"/>
    <s v="stat_kcR4fZg7TU7jjk1jAVua3qGLRS4J5uFayEjK5j02wtv"/>
    <s v="Unqualified"/>
    <n v="0"/>
    <s v="OpportunityStatusType.Lost"/>
    <s v="cont_ssEGD4C3WeVy72nt8J5BwzlmP7SUAy8W4edxY82HaC8"/>
    <s v="Bhoomika Yadav"/>
    <m/>
    <s v="lead_RaeMMV1jYoyPLUuiVmNwQg2IbcZz6MDNvmyhv76rncz"/>
    <s v="IFI Techsolutions"/>
    <s v="Prateek Wadhwa"/>
    <s v="user_FdWFezbLzkYQcGsBUsjZO25nr2poK2nRbqV47Rs5Kfm"/>
    <s v="Prateek Wadhwa"/>
    <s v="2022-05-06 05:53:59.134000+00:00"/>
    <s v="2022-09-22 12:34:41.284000+00:00"/>
    <m/>
    <s v="Mumbai"/>
    <m/>
    <m/>
    <m/>
    <n v="134"/>
    <m/>
    <m/>
    <m/>
    <m/>
    <m/>
    <m/>
    <m/>
    <s v="PAID_SOCIAL"/>
    <m/>
    <m/>
    <m/>
    <s v="IT Services &amp; IT Consulting"/>
    <m/>
    <m/>
    <m/>
    <m/>
    <m/>
    <m/>
    <m/>
    <m/>
    <m/>
    <m/>
    <m/>
    <m/>
    <s v="Rakesh Nade"/>
    <m/>
    <s v="user_FdWFezbLzkYQcGsBUsjZO25nr2poK2nRbqV47Rs5Kfm"/>
    <s v="Prateek Wadhwa"/>
    <m/>
    <m/>
    <s v="September"/>
    <x v="4"/>
    <s v="Lusha"/>
    <m/>
    <s v="Employee Engagement Handbook"/>
    <m/>
    <m/>
    <m/>
    <s v="2021-12-09 09:17:44.284000+00:00"/>
    <s v="2022-09-28 10:15:12.380000+00:00"/>
    <s v="GPA"/>
  </r>
  <r>
    <s v="Vrushali Kummar"/>
    <n v="700000"/>
    <s v="INR"/>
    <n v="0"/>
    <s v="9/28/22"/>
    <s v="Sales"/>
    <s v="stat_1hn9nRJaLbI53NxPuSQgo90kRpbpKsFlwN4oEGNUTdO"/>
    <s v="Lost"/>
    <n v="0"/>
    <s v="OpportunityStatusType.Lost"/>
    <m/>
    <m/>
    <m/>
    <s v="lead_1HP2vDzzHd7ZBnzGxUBBqqJmRNatq8qns7C645AOJCC"/>
    <s v="Data Bridge Market Research"/>
    <s v="Satyajit Chati"/>
    <s v="user_TZzywQwym26DjuswO479pxRhNKX152z8X1haCx2vcst"/>
    <s v="Vrushali Kummar"/>
    <s v="2022-07-14 11:58:48.524000+00:00"/>
    <s v="2022-09-22 15:17:49.875000+00:00"/>
    <m/>
    <s v="Pune"/>
    <m/>
    <m/>
    <m/>
    <n v="294"/>
    <m/>
    <m/>
    <m/>
    <m/>
    <m/>
    <m/>
    <m/>
    <m/>
    <m/>
    <m/>
    <m/>
    <s v="Digital Marketing &amp; Advertising"/>
    <m/>
    <m/>
    <m/>
    <m/>
    <m/>
    <m/>
    <m/>
    <m/>
    <m/>
    <m/>
    <m/>
    <m/>
    <m/>
    <m/>
    <s v="user_5IQTpX6DsnoeoDfxqzqojpVoQLXPh68nhDjLS5ETjYj"/>
    <s v="Satyajit Chati"/>
    <m/>
    <m/>
    <s v="September"/>
    <x v="2"/>
    <m/>
    <m/>
    <s v="Lead Magnet Lead"/>
    <m/>
    <m/>
    <m/>
    <s v="2021-09-01 13:52:54.168000+00:00"/>
    <s v="2022-09-22 15:17:49.948000+00:00"/>
    <m/>
  </r>
  <r>
    <s v="Mayur Gadiyar"/>
    <n v="400000"/>
    <s v="INR"/>
    <n v="0"/>
    <s v="9/21/22"/>
    <s v="Sales"/>
    <s v="stat_kcR4fZg7TU7jjk1jAVua3qGLRS4J5uFayEjK5j02wtv"/>
    <s v="Unqualified"/>
    <n v="0"/>
    <s v="OpportunityStatusType.Lost"/>
    <s v="cont_WttWcznQ1E7VsQyJerwwKvihUs62F06bECPvgpPQ9F4"/>
    <s v="Umesh"/>
    <s v="GMC Renewal"/>
    <s v="lead_6KrcrkSKJm6PpRElvbRhGxmvc2JMXN2IQfqHvAn7wqN"/>
    <s v="Nirvaa Solutions Pvt. Ltd."/>
    <s v="Ankita Pingale"/>
    <s v="user_bdUPAGjcS7p6513So3N4g3aWNS5HuBuVJi7bvCPAsLt"/>
    <s v="Mayur Gadiyar"/>
    <s v="2022-09-15 07:56:30.418000+00:00"/>
    <s v="2022-09-22 08:00:23.282000+00:00"/>
    <m/>
    <s v="Mumbai"/>
    <m/>
    <m/>
    <m/>
    <n v="92"/>
    <m/>
    <m/>
    <m/>
    <m/>
    <m/>
    <m/>
    <m/>
    <s v="PAID_SOCIAL"/>
    <m/>
    <m/>
    <m/>
    <s v="Others"/>
    <m/>
    <m/>
    <m/>
    <m/>
    <m/>
    <m/>
    <m/>
    <m/>
    <m/>
    <m/>
    <m/>
    <m/>
    <s v="Mrunmay Jalgaonkar"/>
    <m/>
    <s v="user_1z3bdwgjF9RILRmuQPeXXGoPhafSi1mEgyb4l5sVEvN"/>
    <s v="Ankita Pingale"/>
    <m/>
    <m/>
    <s v="September"/>
    <x v="1"/>
    <s v="Other"/>
    <m/>
    <s v="Employee Engagement Handbook"/>
    <m/>
    <m/>
    <m/>
    <s v="2022-08-01 10:03:17.834000+00:00"/>
    <s v="2022-09-22 08:00:23.329000+00:00"/>
    <s v="GMC"/>
  </r>
  <r>
    <s v="Mayur Gadiyar"/>
    <n v="20000"/>
    <s v="INR"/>
    <n v="0"/>
    <s v="9/21/22"/>
    <s v="Sales"/>
    <s v="stat_1hn9nRJaLbI53NxPuSQgo90kRpbpKsFlwN4oEGNUTdO"/>
    <s v="Lost"/>
    <n v="0"/>
    <s v="OpportunityStatusType.Lost"/>
    <m/>
    <m/>
    <s v="GPA - Renewal"/>
    <s v="lead_ryUH2xrc8AuXFpPL7QETLj0G6D1EfSjo7KMqZW7277T"/>
    <s v="SELCO Foundation"/>
    <s v="Shreenath Bhat"/>
    <s v="user_bdUPAGjcS7p6513So3N4g3aWNS5HuBuVJi7bvCPAsLt"/>
    <s v="Mayur Gadiyar"/>
    <s v="2022-09-16 05:01:34.300000+00:00"/>
    <s v="2022-09-22 07:57:45.697000+00:00"/>
    <m/>
    <s v="Bangalore"/>
    <m/>
    <m/>
    <m/>
    <n v="125"/>
    <m/>
    <m/>
    <m/>
    <m/>
    <m/>
    <m/>
    <m/>
    <s v="PAID_SOCIAL"/>
    <m/>
    <m/>
    <m/>
    <m/>
    <m/>
    <m/>
    <m/>
    <m/>
    <m/>
    <m/>
    <m/>
    <m/>
    <m/>
    <m/>
    <m/>
    <m/>
    <m/>
    <m/>
    <s v="user_vMd4rmcrSbjykdyL2J7rrYn84SWdcNc5FKligrmItPw"/>
    <s v="Shreenath Bhat"/>
    <m/>
    <m/>
    <s v="October"/>
    <x v="4"/>
    <m/>
    <m/>
    <s v="Employee Engagement Handbook"/>
    <m/>
    <m/>
    <m/>
    <s v="2022-06-05 09:04:23.808000+00:00"/>
    <s v="2022-10-20 06:21:22.537000+00:00"/>
    <s v="GPA"/>
  </r>
  <r>
    <s v="Navin Panjwani"/>
    <n v="171429"/>
    <s v="INR"/>
    <n v="100"/>
    <s v="9/22/22"/>
    <s v="Sales"/>
    <s v="stat_OZRiD1474QRJIpvnjHCZfiIvKcVD6mIKSSTzg8SwDVx"/>
    <s v="Won- Payment Completed"/>
    <n v="1"/>
    <s v="OpportunityStatusType.Won"/>
    <s v="cont_cXRIf9g2loxi9VTGdwPlCgmQ3chskL4tH1vW8YQe8XR"/>
    <s v="Arshia Manoj"/>
    <s v="GMC Renewal"/>
    <s v="lead_s8bsnEOVeHtBSz257l2bvmhip7kupc5NOHJ01WtV2IE"/>
    <s v="Beyondid ( Renewal , 22nd Sept )"/>
    <s v="Aishwarya Nyayadhish"/>
    <s v="user_sD3YjSs92XKUfD0OPHeo886g6tW6aCM0iUhX5VVUuJi"/>
    <s v="Navin Panjwani"/>
    <s v="2022-08-19 07:40:40.410000+00:00"/>
    <s v="2022-09-22 11:25:13.612000+00:00"/>
    <m/>
    <s v="Bangalore"/>
    <m/>
    <m/>
    <m/>
    <n v="26"/>
    <m/>
    <m/>
    <m/>
    <m/>
    <m/>
    <m/>
    <m/>
    <m/>
    <m/>
    <m/>
    <m/>
    <s v="Others"/>
    <m/>
    <m/>
    <m/>
    <m/>
    <m/>
    <m/>
    <m/>
    <m/>
    <m/>
    <m/>
    <m/>
    <m/>
    <m/>
    <m/>
    <s v="user_6hRQhcoLhZEDUBYaw3vS7rv6T5582sGfXq4jNRqTfUU"/>
    <s v="Aishwarya Nyayadhish"/>
    <m/>
    <m/>
    <s v="September"/>
    <x v="4"/>
    <m/>
    <m/>
    <s v="Employee Wellness Handbook"/>
    <m/>
    <m/>
    <m/>
    <s v="2022-03-28 10:24:54.850000+00:00"/>
    <s v="2022-09-23 06:02:05.923000+00:00"/>
    <m/>
  </r>
  <r>
    <s v="Mayur Gadiyar"/>
    <n v="100000"/>
    <s v="INR"/>
    <n v="0"/>
    <s v="9/21/22"/>
    <s v="Sales"/>
    <s v="stat_1hn9nRJaLbI53NxPuSQgo90kRpbpKsFlwN4oEGNUTdO"/>
    <s v="Lost"/>
    <n v="0"/>
    <s v="OpportunityStatusType.Lost"/>
    <s v="cont_ugqw8eOmCSF8XJyu9zJg0Hfij92pWTqGB21fOPxYw1b"/>
    <s v="Neelam"/>
    <s v="GMC - Renewal"/>
    <s v="lead_qwgaGgGQnzlqLqU3qZr6H1fs42sFHySIy7mG1EeDRsG"/>
    <s v="AIC Selco"/>
    <s v="Shreenath Bhat"/>
    <s v="user_bdUPAGjcS7p6513So3N4g3aWNS5HuBuVJi7bvCPAsLt"/>
    <s v="Mayur Gadiyar"/>
    <s v="2022-09-16 05:06:17.258000+00:00"/>
    <s v="2022-09-22 07:56:34.648000+00:00"/>
    <m/>
    <s v="Bangalore"/>
    <m/>
    <m/>
    <m/>
    <n v="50"/>
    <m/>
    <m/>
    <m/>
    <m/>
    <m/>
    <m/>
    <m/>
    <m/>
    <m/>
    <m/>
    <m/>
    <m/>
    <m/>
    <m/>
    <m/>
    <m/>
    <m/>
    <m/>
    <m/>
    <m/>
    <m/>
    <m/>
    <m/>
    <m/>
    <m/>
    <m/>
    <m/>
    <m/>
    <m/>
    <m/>
    <s v="September"/>
    <x v="2"/>
    <m/>
    <m/>
    <m/>
    <m/>
    <m/>
    <m/>
    <s v="2022-09-16 05:02:33.310000+00:00"/>
    <s v="2022-09-26 08:52:39.750000+00:00"/>
    <s v="GMC"/>
  </r>
  <r>
    <s v="Kashif Ahmad"/>
    <n v="100000"/>
    <s v="INR"/>
    <n v="0"/>
    <s v="9/30/22"/>
    <s v="Sales"/>
    <s v="stat_kcR4fZg7TU7jjk1jAVua3qGLRS4J5uFayEjK5j02wtv"/>
    <s v="Unqualified"/>
    <n v="0"/>
    <s v="OpportunityStatusType.Lost"/>
    <s v="cont_WRutLvxL91I9gtcgCB7m0crvIRRbJ4POLfRNRJd4K7d"/>
    <s v="Divya Raj"/>
    <s v="Fresh GMC"/>
    <s v="lead_Pebynt6javVFkalfez6sQcjL4dKE7ywjgz5dseDtQtU"/>
    <s v="Logitax (Fresh)"/>
    <s v="Prateek Wadhwa"/>
    <s v="user_LKRhV6rhcBe0uL8u70UUGeDjbMupuho4TaiAOCbT7HT"/>
    <s v="Kashif Ahmad"/>
    <s v="2022-06-21 09:55:42.361000+00:00"/>
    <s v="2022-09-22 07:05:27.258000+00:00"/>
    <m/>
    <s v="Pune"/>
    <m/>
    <s v="2022-06-08 08:45:24+00:00"/>
    <m/>
    <n v="24"/>
    <m/>
    <m/>
    <m/>
    <m/>
    <m/>
    <m/>
    <m/>
    <s v="DIRECT_TRAFFIC"/>
    <m/>
    <m/>
    <m/>
    <m/>
    <m/>
    <m/>
    <m/>
    <m/>
    <m/>
    <m/>
    <m/>
    <m/>
    <m/>
    <m/>
    <m/>
    <m/>
    <m/>
    <m/>
    <s v="user_FdWFezbLzkYQcGsBUsjZO25nr2poK2nRbqV47Rs5Kfm"/>
    <s v="Prateek Wadhwa"/>
    <m/>
    <m/>
    <m/>
    <x v="8"/>
    <s v="Inbound via website"/>
    <m/>
    <s v="Workplace Culture Playbook"/>
    <m/>
    <m/>
    <m/>
    <s v="2022-05-27 07:27:06.330000+00:00"/>
    <s v="2022-09-22 07:05:49.684000+00:00"/>
    <s v="GMC"/>
  </r>
  <r>
    <s v="Vivek Singh"/>
    <n v="600000"/>
    <s v="INR"/>
    <n v="0"/>
    <s v="9/26/22"/>
    <s v="Sales"/>
    <s v="stat_kcR4fZg7TU7jjk1jAVua3qGLRS4J5uFayEjK5j02wtv"/>
    <s v="Unqualified"/>
    <n v="0"/>
    <s v="OpportunityStatusType.Lost"/>
    <s v="cont_cJcuydhQKAZD2DLpmD1351i8YCDlCXW6bb6kkcNkIHv"/>
    <s v="Vamsi"/>
    <s v="GMC"/>
    <s v="lead_QJODj1lLxLaHX280BRNLZLElGSavdGS9FwWNDqyy8AW"/>
    <s v="Shrinath Rotopack"/>
    <s v="Pallab Gupta"/>
    <s v="user_6dalmZ7hmWD47jhCVGdU1SSEcFMsz9rWtW2jPORgJvj"/>
    <s v="Vivek Singh"/>
    <s v="2022-09-21 08:21:38.910000+00:00"/>
    <s v="2022-09-22 06:13:53.995000+00:00"/>
    <m/>
    <s v="Hyderabad"/>
    <m/>
    <m/>
    <m/>
    <m/>
    <m/>
    <m/>
    <m/>
    <m/>
    <m/>
    <m/>
    <m/>
    <m/>
    <m/>
    <m/>
    <m/>
    <s v="HR / Staffing / Recruitment"/>
    <m/>
    <m/>
    <m/>
    <m/>
    <m/>
    <m/>
    <m/>
    <m/>
    <m/>
    <m/>
    <m/>
    <m/>
    <m/>
    <m/>
    <s v="user_PApNwMjp7lPIEBp7acretouakdtYNVHpPO9ja9KoR5D"/>
    <s v="Pallab Gupta"/>
    <m/>
    <m/>
    <s v="September"/>
    <x v="4"/>
    <m/>
    <m/>
    <s v="Downloaded the guide: Designing employee healthcare plan"/>
    <m/>
    <m/>
    <m/>
    <s v="2021-11-09 09:24:38.574000+00:00"/>
    <s v="2022-09-30 07:49:24.514000+00:00"/>
    <m/>
  </r>
  <r>
    <s v="Akash Singh"/>
    <n v="800000"/>
    <s v="INR"/>
    <n v="0"/>
    <s v="9/17/22"/>
    <s v="Sales"/>
    <s v="stat_1hn9nRJaLbI53NxPuSQgo90kRpbpKsFlwN4oEGNUTdO"/>
    <s v="Lost"/>
    <n v="0"/>
    <s v="OpportunityStatusType.Lost"/>
    <s v="cont_GHVrGUSRlrytv8KUYgv0cFtZfUuU2wHUnnmhAmTiq2h"/>
    <s v="Harish G"/>
    <s v="GMC renewal"/>
    <s v="lead_wx1dj47FAHVdyYPOVZdHuiJTKIuk8DtxXMhUeKxMKxX"/>
    <s v="Fresh Menu"/>
    <s v="Trupti Suryavanshi"/>
    <s v="user_a8nqX3z7ISW88f172GrmiROpYjjP29QrWrDfKdMgnvc"/>
    <s v="Akash Singh"/>
    <s v="2022-09-05 10:49:02.307000+00:00"/>
    <s v="2022-09-22 04:27:42.077000+00:00"/>
    <m/>
    <s v="Bangalore"/>
    <m/>
    <m/>
    <m/>
    <n v="452"/>
    <m/>
    <m/>
    <m/>
    <m/>
    <m/>
    <m/>
    <m/>
    <m/>
    <m/>
    <m/>
    <m/>
    <s v="Food &amp; Beverages"/>
    <m/>
    <m/>
    <m/>
    <m/>
    <m/>
    <m/>
    <m/>
    <m/>
    <m/>
    <m/>
    <m/>
    <m/>
    <s v="Nilesh Dhanani"/>
    <m/>
    <s v="user_L8E6IFhq6UCzKLHa45LUUTZCznDuyDwFrGaEp9DXiUM"/>
    <s v="Trupti Suryavanshi"/>
    <s v="Snehal Mane"/>
    <m/>
    <s v="September"/>
    <x v="7"/>
    <m/>
    <m/>
    <m/>
    <m/>
    <m/>
    <m/>
    <s v="2022-05-23 02:08:02.842000+00:00"/>
    <s v="2022-09-22 04:28:19.279000+00:00"/>
    <s v="GMC"/>
  </r>
  <r>
    <s v="Akash Singh"/>
    <n v="80000"/>
    <s v="INR"/>
    <n v="0"/>
    <s v="9/17/22"/>
    <s v="Sales"/>
    <s v="stat_1hn9nRJaLbI53NxPuSQgo90kRpbpKsFlwN4oEGNUTdO"/>
    <s v="Lost"/>
    <n v="0"/>
    <s v="OpportunityStatusType.Lost"/>
    <s v="cont_GHVrGUSRlrytv8KUYgv0cFtZfUuU2wHUnnmhAmTiq2h"/>
    <s v="Harish G"/>
    <s v="GPA Renewal"/>
    <s v="lead_wx1dj47FAHVdyYPOVZdHuiJTKIuk8DtxXMhUeKxMKxX"/>
    <s v="Fresh Menu"/>
    <s v="Trupti Suryavanshi"/>
    <s v="user_a8nqX3z7ISW88f172GrmiROpYjjP29QrWrDfKdMgnvc"/>
    <s v="Akash Singh"/>
    <s v="2022-09-05 11:04:38.418000+00:00"/>
    <s v="2022-09-22 04:28:19.220000+00:00"/>
    <m/>
    <s v="Bangalore"/>
    <m/>
    <m/>
    <m/>
    <n v="452"/>
    <m/>
    <m/>
    <m/>
    <m/>
    <m/>
    <m/>
    <m/>
    <m/>
    <m/>
    <m/>
    <m/>
    <s v="Food &amp; Beverages"/>
    <m/>
    <m/>
    <m/>
    <m/>
    <m/>
    <m/>
    <m/>
    <m/>
    <m/>
    <m/>
    <m/>
    <m/>
    <s v="Nilesh Dhanani"/>
    <m/>
    <s v="user_L8E6IFhq6UCzKLHa45LUUTZCznDuyDwFrGaEp9DXiUM"/>
    <s v="Trupti Suryavanshi"/>
    <s v="Snehal Mane"/>
    <m/>
    <s v="September"/>
    <x v="7"/>
    <m/>
    <m/>
    <m/>
    <m/>
    <m/>
    <m/>
    <s v="2022-05-23 02:08:02.842000+00:00"/>
    <s v="2022-09-22 04:28:19.279000+00:00"/>
    <s v="GPA"/>
  </r>
  <r>
    <s v="Sonal Paithankar"/>
    <n v="3500000"/>
    <s v="INR"/>
    <n v="0"/>
    <s v="9/30/22"/>
    <s v="Sales"/>
    <s v="stat_kcR4fZg7TU7jjk1jAVua3qGLRS4J5uFayEjK5j02wtv"/>
    <s v="Unqualified"/>
    <n v="0"/>
    <s v="OpportunityStatusType.Lost"/>
    <s v="cont_HSJYB2OCVAmTwZkeVLwRc0eCfUz2tOO3COPGpjhapkq"/>
    <s v="Meenakshi Rao"/>
    <s v="GMC - Renewal"/>
    <s v="lead_3wtDF5bueYMYI2QQ8nv5NAR4d770LdIproHlJrC9Tlt"/>
    <s v="NOCPL-New Opportunity Consultancy"/>
    <s v="Shreenath Bhat"/>
    <s v="user_Iwn6da5WKkZqwUySK0oUuCb72pFP5WEm4zAb92ijqFe"/>
    <s v="Sonal Paithankar"/>
    <s v="2022-08-11 12:40:21.262000+00:00"/>
    <s v="2022-09-22 04:51:45.903000+00:00"/>
    <m/>
    <s v="Mumbai"/>
    <m/>
    <m/>
    <m/>
    <n v="4500"/>
    <m/>
    <m/>
    <m/>
    <m/>
    <m/>
    <m/>
    <m/>
    <m/>
    <m/>
    <m/>
    <m/>
    <s v="Banking &amp; Finance"/>
    <m/>
    <m/>
    <m/>
    <m/>
    <m/>
    <m/>
    <m/>
    <m/>
    <m/>
    <m/>
    <m/>
    <m/>
    <s v="Ravi Jaiswal"/>
    <m/>
    <s v="user_vMd4rmcrSbjykdyL2J7rrYn84SWdcNc5FKligrmItPw"/>
    <s v="Shreenath Bhat"/>
    <m/>
    <m/>
    <s v="September"/>
    <x v="2"/>
    <s v="Lusha"/>
    <m/>
    <m/>
    <m/>
    <m/>
    <m/>
    <s v="2022-05-23 07:04:04.112000+00:00"/>
    <s v="2022-10-20 10:20:19.833000+00:00"/>
    <s v="GMC"/>
  </r>
  <r>
    <s v="Pooja Gawas"/>
    <n v="8000000"/>
    <s v="INR"/>
    <n v="0"/>
    <s v="9/21/22"/>
    <s v="Sales"/>
    <s v="stat_1hn9nRJaLbI53NxPuSQgo90kRpbpKsFlwN4oEGNUTdO"/>
    <s v="Lost"/>
    <n v="0"/>
    <s v="OpportunityStatusType.Lost"/>
    <s v="cont_JCRssaCXWI5FmmtgsaJXU59QIMo5vU1aRaDhhA0XkY9"/>
    <s v="Deepali Kalambkar"/>
    <s v="GMC (Renewal) Lost to SBI + Anand rathi due to relationship with team of Anand Rathi who was earlier with Mahindra (incumbent broker here)"/>
    <s v="lead_eFTeZkt7aRqBzxktgbdNj987fqkCMDleSOouxd4peMv"/>
    <s v="Brose India Automotive Systems Pvt. Ltd."/>
    <s v="Pranav Kenjale"/>
    <s v="user_KLETV1op4MIjvKQ12xGsWi23CuPjDE6PT29nwG6T3MY"/>
    <s v="Pooja Gawas"/>
    <s v="2022-08-16 12:24:06.240000+00:00"/>
    <s v="2022-09-21 15:30:13.181000+00:00"/>
    <m/>
    <s v="Pune"/>
    <m/>
    <m/>
    <m/>
    <n v="375"/>
    <m/>
    <m/>
    <m/>
    <m/>
    <m/>
    <m/>
    <m/>
    <m/>
    <m/>
    <m/>
    <m/>
    <s v="Automotive"/>
    <m/>
    <m/>
    <m/>
    <m/>
    <m/>
    <m/>
    <m/>
    <m/>
    <m/>
    <m/>
    <m/>
    <m/>
    <s v="Deepak Yadav"/>
    <m/>
    <s v="user_aM3WaaSUQQmaNnsm9l2FQRVWUEr8RN2ZdXzsuQUalQ3"/>
    <s v="Bharti Bankey"/>
    <m/>
    <m/>
    <s v="September"/>
    <x v="2"/>
    <m/>
    <m/>
    <m/>
    <m/>
    <m/>
    <m/>
    <s v="2021-08-25 11:24:01.278000+00:00"/>
    <s v="2022-10-10 07:33:21.142000+00:00"/>
    <m/>
  </r>
  <r>
    <s v="Kashif Ahmad"/>
    <n v="200000"/>
    <s v="INR"/>
    <n v="0"/>
    <s v="9/30/22"/>
    <s v="Sales"/>
    <s v="stat_1hn9nRJaLbI53NxPuSQgo90kRpbpKsFlwN4oEGNUTdO"/>
    <s v="Lost"/>
    <n v="0"/>
    <s v="OpportunityStatusType.Lost"/>
    <m/>
    <m/>
    <s v="GMC-Fresh"/>
    <s v="lead_3DGDCVYqRfeLqniKpRcv7GXgDUA20VNRsGys9dsNrXk"/>
    <s v="Picado Home Decors Pvt Ltd (Fresh)"/>
    <s v="Bharti Bankey"/>
    <s v="user_LKRhV6rhcBe0uL8u70UUGeDjbMupuho4TaiAOCbT7HT"/>
    <s v="Kashif Ahmad"/>
    <s v="2022-03-16 10:28:42.918000+00:00"/>
    <s v="2022-09-21 18:24:33.039000+00:00"/>
    <m/>
    <s v="Mumbai"/>
    <m/>
    <s v="2022-03-16 09:41:12+00:00"/>
    <m/>
    <n v="63"/>
    <m/>
    <m/>
    <m/>
    <m/>
    <m/>
    <m/>
    <m/>
    <s v="PAID_SOCIAL"/>
    <m/>
    <m/>
    <m/>
    <s v="Consumer Goods &amp; Electronics"/>
    <m/>
    <m/>
    <m/>
    <m/>
    <m/>
    <m/>
    <m/>
    <m/>
    <m/>
    <m/>
    <m/>
    <m/>
    <m/>
    <m/>
    <s v="user_aM3WaaSUQQmaNnsm9l2FQRVWUEr8RN2ZdXzsuQUalQ3"/>
    <s v="Bharti Bankey"/>
    <s v="Siddharth Angolkar"/>
    <m/>
    <m/>
    <x v="3"/>
    <s v="Inbound via website"/>
    <m/>
    <s v="Employee Count 100"/>
    <m/>
    <m/>
    <m/>
    <s v="2022-03-16 09:43:59.723000+00:00"/>
    <s v="2022-09-22 05:08:38.868000+00:00"/>
    <m/>
  </r>
  <r>
    <s v="Akash Singh"/>
    <n v="27000"/>
    <s v="INR"/>
    <n v="0"/>
    <s v="9/17/22"/>
    <s v="Sales"/>
    <s v="stat_1hn9nRJaLbI53NxPuSQgo90kRpbpKsFlwN4oEGNUTdO"/>
    <s v="Lost"/>
    <n v="0"/>
    <s v="OpportunityStatusType.Lost"/>
    <s v="cont_dRAseawPlx7mb5vNpjC0CVUHLbWOD9gHFnDxdX8v0YY"/>
    <s v="Roopendra Sharma"/>
    <s v="GPA - sept"/>
    <s v="lead_dcU3xBfwayabWBESPQvGUetAabApvU9b4WJFlb16ya6"/>
    <s v="Kumar Organic Products Limited"/>
    <s v="Daya Gowda"/>
    <s v="user_a8nqX3z7ISW88f172GrmiROpYjjP29QrWrDfKdMgnvc"/>
    <s v="Akash Singh"/>
    <s v="2022-07-01 09:52:49.643000+00:00"/>
    <s v="2022-09-22 04:26:55.974000+00:00"/>
    <m/>
    <s v="Bangalore"/>
    <m/>
    <m/>
    <m/>
    <n v="600"/>
    <m/>
    <m/>
    <m/>
    <m/>
    <m/>
    <m/>
    <m/>
    <m/>
    <m/>
    <m/>
    <m/>
    <s v="Manufacturing"/>
    <m/>
    <m/>
    <m/>
    <m/>
    <m/>
    <m/>
    <m/>
    <m/>
    <m/>
    <m/>
    <m/>
    <m/>
    <s v="Jithendra Goalla"/>
    <m/>
    <s v="user_ojX3B6giQCeKnOjqd4gdwXUl0CqqHMXNORvxR6POXn6"/>
    <s v="Abhishek Chauhan"/>
    <s v="Dr. Anil More"/>
    <m/>
    <s v="September"/>
    <x v="2"/>
    <m/>
    <m/>
    <m/>
    <m/>
    <m/>
    <m/>
    <s v="2022-04-25 19:08:39.825000+00:00"/>
    <s v="2022-09-22 04:26:56.035000+00:00"/>
    <m/>
  </r>
  <r>
    <s v="Pooja Gawas"/>
    <n v="200000"/>
    <s v="INR"/>
    <n v="0"/>
    <s v="9/21/22"/>
    <s v="Sales"/>
    <s v="stat_1hn9nRJaLbI53NxPuSQgo90kRpbpKsFlwN4oEGNUTdO"/>
    <s v="Lost"/>
    <n v="0"/>
    <s v="OpportunityStatusType.Lost"/>
    <s v="cont_JCRssaCXWI5FmmtgsaJXU59QIMo5vU1aRaDhhA0XkY9"/>
    <s v="Deepali Kalambkar"/>
    <s v="GPA (Renewal) - Client was not able to provide claims dump"/>
    <s v="lead_eFTeZkt7aRqBzxktgbdNj987fqkCMDleSOouxd4peMv"/>
    <s v="Brose India Automotive Systems Pvt. Ltd."/>
    <s v="Pranav Kenjale"/>
    <s v="user_KLETV1op4MIjvKQ12xGsWi23CuPjDE6PT29nwG6T3MY"/>
    <s v="Pooja Gawas"/>
    <s v="2022-08-23 12:38:21.473000+00:00"/>
    <s v="2022-09-21 12:40:51.474000+00:00"/>
    <m/>
    <s v="Pune"/>
    <m/>
    <m/>
    <m/>
    <n v="375"/>
    <m/>
    <m/>
    <m/>
    <m/>
    <m/>
    <m/>
    <m/>
    <m/>
    <m/>
    <m/>
    <m/>
    <s v="Automotive"/>
    <m/>
    <m/>
    <m/>
    <m/>
    <m/>
    <m/>
    <m/>
    <m/>
    <m/>
    <m/>
    <m/>
    <m/>
    <s v="Deepak Yadav"/>
    <m/>
    <s v="user_aM3WaaSUQQmaNnsm9l2FQRVWUEr8RN2ZdXzsuQUalQ3"/>
    <s v="Bharti Bankey"/>
    <m/>
    <m/>
    <s v="September"/>
    <x v="2"/>
    <m/>
    <m/>
    <m/>
    <m/>
    <m/>
    <m/>
    <s v="2021-08-25 11:24:01.278000+00:00"/>
    <s v="2022-10-10 07:33:21.142000+00:00"/>
    <m/>
  </r>
  <r>
    <s v="Pooja Gawas"/>
    <n v="1944449"/>
    <s v="INR"/>
    <n v="100"/>
    <s v="9/21/22"/>
    <s v="Sales"/>
    <s v="stat_OZRiD1474QRJIpvnjHCZfiIvKcVD6mIKSSTzg8SwDVx"/>
    <s v="Won- Payment Completed"/>
    <n v="1"/>
    <s v="OpportunityStatusType.Won"/>
    <m/>
    <m/>
    <s v="GPA Renewal"/>
    <s v="lead_SaeotSWdzJXVFraCljM6V6KGCV0VfbgEojTsrx3QGPF"/>
    <s v="Armstrong Automation"/>
    <s v="Bharti Bankey"/>
    <s v="user_KLETV1op4MIjvKQ12xGsWi23CuPjDE6PT29nwG6T3MY"/>
    <s v="Pooja Gawas"/>
    <s v="2022-07-18 12:38:11.971000+00:00"/>
    <s v="2022-09-21 11:00:09.415000+00:00"/>
    <m/>
    <s v="Pune"/>
    <m/>
    <m/>
    <m/>
    <n v="340"/>
    <m/>
    <m/>
    <m/>
    <m/>
    <m/>
    <m/>
    <m/>
    <s v="PAID_SOCIAL"/>
    <m/>
    <m/>
    <m/>
    <s v="IT Services &amp; IT Consulting"/>
    <m/>
    <m/>
    <m/>
    <m/>
    <m/>
    <m/>
    <m/>
    <m/>
    <m/>
    <m/>
    <m/>
    <m/>
    <m/>
    <m/>
    <s v="user_aM3WaaSUQQmaNnsm9l2FQRVWUEr8RN2ZdXzsuQUalQ3"/>
    <s v="Bharti Bankey"/>
    <s v="Ritika Khare"/>
    <m/>
    <s v="August"/>
    <x v="4"/>
    <m/>
    <m/>
    <s v="Employee Engagement Handbook"/>
    <m/>
    <m/>
    <m/>
    <s v="2022-05-15 18:08:36.574000+00:00"/>
    <s v="2022-10-20 11:12:00.216000+00:00"/>
    <m/>
  </r>
  <r>
    <s v="Pooja Gawas"/>
    <n v="224900"/>
    <s v="INR"/>
    <n v="100"/>
    <s v="9/21/22"/>
    <s v="Sales"/>
    <s v="stat_OZRiD1474QRJIpvnjHCZfiIvKcVD6mIKSSTzg8SwDVx"/>
    <s v="Won- Payment Completed"/>
    <n v="1"/>
    <s v="OpportunityStatusType.Won"/>
    <s v="cont_qBlYZqsBzac2vljyal5LYSCdqV3zhPrt1lQIpIBZsjq"/>
    <s v="Tejas lende"/>
    <m/>
    <s v="lead_SaeotSWdzJXVFraCljM6V6KGCV0VfbgEojTsrx3QGPF"/>
    <s v="Armstrong Automation"/>
    <s v="Pooja Gawas"/>
    <s v="user_KLETV1op4MIjvKQ12xGsWi23CuPjDE6PT29nwG6T3MY"/>
    <s v="Pooja Gawas"/>
    <s v="2022-09-21 10:59:59.954000+00:00"/>
    <s v="2022-09-21 10:59:59.954000+00:00"/>
    <m/>
    <s v="Pune"/>
    <m/>
    <m/>
    <m/>
    <n v="340"/>
    <m/>
    <m/>
    <m/>
    <m/>
    <m/>
    <m/>
    <m/>
    <s v="PAID_SOCIAL"/>
    <m/>
    <m/>
    <m/>
    <s v="IT Services &amp; IT Consulting"/>
    <m/>
    <m/>
    <m/>
    <m/>
    <m/>
    <m/>
    <m/>
    <m/>
    <m/>
    <m/>
    <m/>
    <m/>
    <m/>
    <m/>
    <s v="user_aM3WaaSUQQmaNnsm9l2FQRVWUEr8RN2ZdXzsuQUalQ3"/>
    <s v="Bharti Bankey"/>
    <s v="Ritika Khare"/>
    <m/>
    <s v="August"/>
    <x v="4"/>
    <m/>
    <m/>
    <s v="Employee Engagement Handbook"/>
    <m/>
    <m/>
    <m/>
    <s v="2022-05-15 18:08:36.574000+00:00"/>
    <s v="2022-10-20 11:12:00.216000+00:00"/>
    <m/>
  </r>
  <r>
    <s v="Pranav Kenjale"/>
    <n v="231118"/>
    <s v="INR"/>
    <n v="100"/>
    <s v="9/21/22"/>
    <s v="Sales"/>
    <s v="stat_OZRiD1474QRJIpvnjHCZfiIvKcVD6mIKSSTzg8SwDVx"/>
    <s v="Won- Payment Completed"/>
    <n v="1"/>
    <s v="OpportunityStatusType.Won"/>
    <s v="cont_cLHanalLSLpRHl5gedF2UHRMvAJP7Pwtjr2ns1GCDdH"/>
    <s v="Saumya"/>
    <s v="GMC Renewal"/>
    <s v="lead_28VuYYtB9ZH69xIJwDAOpLkgX9IkOuPD8nq3bvReMBd"/>
    <s v="Analyzer CAE Solution"/>
    <s v="Aishwarya Nyayadhish"/>
    <s v="user_x9AtbGLhDmWYC9XAmYdfwBt9yiXbgMhBuZpIoFuN8Cd"/>
    <s v="Pranav Kenjale"/>
    <s v="2022-08-08 12:25:54.452000+00:00"/>
    <s v="2022-09-21 06:53:42.571000+00:00"/>
    <m/>
    <s v="Pune"/>
    <m/>
    <m/>
    <m/>
    <n v="135"/>
    <m/>
    <m/>
    <m/>
    <m/>
    <m/>
    <m/>
    <m/>
    <m/>
    <m/>
    <m/>
    <m/>
    <s v="Manufacturing"/>
    <m/>
    <m/>
    <m/>
    <m/>
    <m/>
    <m/>
    <m/>
    <m/>
    <m/>
    <m/>
    <m/>
    <m/>
    <s v="Ravi Jaiswal"/>
    <m/>
    <s v="user_6hRQhcoLhZEDUBYaw3vS7rv6T5582sGfXq4jNRqTfUU"/>
    <s v="Aishwarya Nyayadhish"/>
    <m/>
    <m/>
    <s v="September"/>
    <x v="2"/>
    <s v="Mr. E"/>
    <m/>
    <m/>
    <m/>
    <m/>
    <m/>
    <s v="2022-08-01 10:03:07.898000+00:00"/>
    <s v="2022-10-20 11:53:47.317000+00:00"/>
    <m/>
  </r>
  <r>
    <s v="Pranav Kenjale"/>
    <n v="11210"/>
    <s v="INR"/>
    <n v="100"/>
    <s v="9/21/22"/>
    <s v="Sales"/>
    <s v="stat_OZRiD1474QRJIpvnjHCZfiIvKcVD6mIKSSTzg8SwDVx"/>
    <s v="Won- Payment Completed"/>
    <n v="1"/>
    <s v="OpportunityStatusType.Won"/>
    <s v="cont_cLHanalLSLpRHl5gedF2UHRMvAJP7Pwtjr2ns1GCDdH"/>
    <s v="Saumya"/>
    <s v="WC"/>
    <s v="lead_28VuYYtB9ZH69xIJwDAOpLkgX9IkOuPD8nq3bvReMBd"/>
    <s v="Analyzer CAE Solution"/>
    <s v="Aishwarya Nyayadhish"/>
    <s v="user_x9AtbGLhDmWYC9XAmYdfwBt9yiXbgMhBuZpIoFuN8Cd"/>
    <s v="Pranav Kenjale"/>
    <s v="2022-09-19 06:23:53.555000+00:00"/>
    <s v="2022-09-21 06:53:56.438000+00:00"/>
    <m/>
    <s v="Pune"/>
    <m/>
    <m/>
    <m/>
    <n v="135"/>
    <m/>
    <m/>
    <m/>
    <m/>
    <m/>
    <m/>
    <m/>
    <m/>
    <m/>
    <m/>
    <m/>
    <s v="Manufacturing"/>
    <m/>
    <m/>
    <m/>
    <m/>
    <m/>
    <m/>
    <m/>
    <m/>
    <m/>
    <m/>
    <m/>
    <m/>
    <s v="Ravi Jaiswal"/>
    <m/>
    <s v="user_6hRQhcoLhZEDUBYaw3vS7rv6T5582sGfXq4jNRqTfUU"/>
    <s v="Aishwarya Nyayadhish"/>
    <m/>
    <m/>
    <s v="September"/>
    <x v="2"/>
    <s v="Mr. E"/>
    <m/>
    <m/>
    <m/>
    <m/>
    <m/>
    <s v="2022-08-01 10:03:07.898000+00:00"/>
    <s v="2022-10-20 11:53:47.317000+00:00"/>
    <m/>
  </r>
  <r>
    <s v="Pranav Kenjale"/>
    <n v="47790"/>
    <s v="INR"/>
    <n v="100"/>
    <s v="9/21/22"/>
    <s v="Sales"/>
    <s v="stat_OZRiD1474QRJIpvnjHCZfiIvKcVD6mIKSSTzg8SwDVx"/>
    <s v="Won- Payment Completed"/>
    <n v="1"/>
    <s v="OpportunityStatusType.Won"/>
    <s v="cont_cLHanalLSLpRHl5gedF2UHRMvAJP7Pwtjr2ns1GCDdH"/>
    <s v="Saumya"/>
    <s v="GPA renewal"/>
    <s v="lead_28VuYYtB9ZH69xIJwDAOpLkgX9IkOuPD8nq3bvReMBd"/>
    <s v="Analyzer CAE Solution"/>
    <s v="Aishwarya Nyayadhish"/>
    <s v="user_x9AtbGLhDmWYC9XAmYdfwBt9yiXbgMhBuZpIoFuN8Cd"/>
    <s v="Pranav Kenjale"/>
    <s v="2022-08-17 11:35:23.370000+00:00"/>
    <s v="2022-09-21 06:53:49.920000+00:00"/>
    <m/>
    <s v="Pune"/>
    <m/>
    <m/>
    <m/>
    <n v="135"/>
    <m/>
    <m/>
    <m/>
    <m/>
    <m/>
    <m/>
    <m/>
    <m/>
    <m/>
    <m/>
    <m/>
    <s v="Manufacturing"/>
    <m/>
    <m/>
    <m/>
    <m/>
    <m/>
    <m/>
    <m/>
    <m/>
    <m/>
    <m/>
    <m/>
    <m/>
    <s v="Ravi Jaiswal"/>
    <m/>
    <s v="user_6hRQhcoLhZEDUBYaw3vS7rv6T5582sGfXq4jNRqTfUU"/>
    <s v="Aishwarya Nyayadhish"/>
    <m/>
    <m/>
    <s v="September"/>
    <x v="2"/>
    <s v="Mr. E"/>
    <m/>
    <m/>
    <m/>
    <m/>
    <m/>
    <s v="2022-08-01 10:03:07.898000+00:00"/>
    <s v="2022-10-20 11:53:47.317000+00:00"/>
    <m/>
  </r>
  <r>
    <s v="Mayur Gadiyar"/>
    <n v="115000"/>
    <s v="INR"/>
    <n v="0"/>
    <s v="9/20/22"/>
    <s v="Sales"/>
    <s v="stat_kcR4fZg7TU7jjk1jAVua3qGLRS4J5uFayEjK5j02wtv"/>
    <s v="Unqualified"/>
    <n v="0"/>
    <s v="OpportunityStatusType.Lost"/>
    <s v="cont_LfiQhHADGX7wNMmyPFuqEB5iolsrYAVpkrUZ4Q3HgwN"/>
    <s v="Sushmita Das"/>
    <s v="GMC Renewal"/>
    <s v="lead_w2jqdoGqgFgCveWpJx5ID0XcievooPNzQaEJcqtQmI5"/>
    <s v="Capwise Financial Services Private Limited"/>
    <s v="Trupti Suryavanshi"/>
    <s v="user_bdUPAGjcS7p6513So3N4g3aWNS5HuBuVJi7bvCPAsLt"/>
    <s v="Mayur Gadiyar"/>
    <s v="2022-08-30 11:24:45.132000+00:00"/>
    <s v="2022-09-21 06:25:22.533000+00:00"/>
    <m/>
    <s v="Mumbai"/>
    <m/>
    <m/>
    <m/>
    <n v="39"/>
    <m/>
    <m/>
    <m/>
    <m/>
    <m/>
    <m/>
    <m/>
    <m/>
    <m/>
    <m/>
    <m/>
    <s v="Banking &amp; Finance"/>
    <m/>
    <m/>
    <m/>
    <m/>
    <m/>
    <m/>
    <m/>
    <m/>
    <m/>
    <m/>
    <m/>
    <m/>
    <s v="Aniket Vahile"/>
    <m/>
    <s v="user_L8E6IFhq6UCzKLHa45LUUTZCznDuyDwFrGaEp9DXiUM"/>
    <s v="Trupti Suryavanshi"/>
    <m/>
    <m/>
    <s v="October; September"/>
    <x v="4"/>
    <m/>
    <m/>
    <s v="Employee Wellness Handbook"/>
    <m/>
    <m/>
    <m/>
    <s v="2022-01-14 09:24:01.912000+00:00"/>
    <s v="2022-09-21 06:25:22.621000+00:00"/>
    <s v="GMC"/>
  </r>
  <r>
    <s v="Prateek Wadhwa"/>
    <n v="100000"/>
    <s v="INR"/>
    <n v="0"/>
    <s v="9/16/22"/>
    <s v="Sales"/>
    <s v="stat_kcR4fZg7TU7jjk1jAVua3qGLRS4J5uFayEjK5j02wtv"/>
    <s v="Unqualified"/>
    <n v="0"/>
    <s v="OpportunityStatusType.Lost"/>
    <s v="cont_ZUS61tzysAheh29q3wUooRqTtwuWwqbvb5DJKNjjH2v"/>
    <s v="Jeetendra Panda"/>
    <s v="Renewal"/>
    <s v="lead_Qbf1Mk6QSiVVenL56yhJfhpEafXaOv9vO0l9nHbgaOX"/>
    <s v="VK Industries"/>
    <s v="Prateek Wadhwa"/>
    <s v="user_FdWFezbLzkYQcGsBUsjZO25nr2poK2nRbqV47Rs5Kfm"/>
    <s v="Prateek Wadhwa"/>
    <s v="2022-09-08 05:33:32.533000+00:00"/>
    <s v="2022-09-21 05:07:31.429000+00:00"/>
    <m/>
    <s v="Mumbai"/>
    <m/>
    <m/>
    <m/>
    <n v="329"/>
    <m/>
    <m/>
    <m/>
    <m/>
    <m/>
    <m/>
    <m/>
    <m/>
    <m/>
    <m/>
    <m/>
    <s v="Manufacturing"/>
    <m/>
    <m/>
    <m/>
    <m/>
    <m/>
    <m/>
    <m/>
    <m/>
    <m/>
    <m/>
    <m/>
    <m/>
    <s v="Deepak Yadav"/>
    <m/>
    <s v="user_FdWFezbLzkYQcGsBUsjZO25nr2poK2nRbqV47Rs5Kfm"/>
    <s v="Prateek Wadhwa"/>
    <m/>
    <m/>
    <m/>
    <x v="2"/>
    <s v="Naukri.com"/>
    <m/>
    <m/>
    <m/>
    <m/>
    <m/>
    <s v="2022-08-01 10:04:01.418000+00:00"/>
    <s v="2022-10-19 10:04:31.780000+00:00"/>
    <s v="GPA"/>
  </r>
  <r>
    <s v="Mayur Gadiyar"/>
    <n v="100000"/>
    <s v="INR"/>
    <n v="0"/>
    <s v="9/30/22"/>
    <s v="Sales"/>
    <s v="stat_kcR4fZg7TU7jjk1jAVua3qGLRS4J5uFayEjK5j02wtv"/>
    <s v="Unqualified"/>
    <n v="0"/>
    <s v="OpportunityStatusType.Lost"/>
    <m/>
    <m/>
    <s v="CGL - Non EB - Client only using us for Quotes"/>
    <s v="lead_f8h9EY4bwtEenOnnB7m9vBn4MQjhlkJ9aCWAS2H9sqC"/>
    <s v="ABM Knowledgeware Ltd"/>
    <s v="Aditya Binani"/>
    <s v="user_bdUPAGjcS7p6513So3N4g3aWNS5HuBuVJi7bvCPAsLt"/>
    <s v="Mayur Gadiyar"/>
    <s v="2022-09-12 07:04:04.265000+00:00"/>
    <s v="2022-09-21 05:59:43.510000+00:00"/>
    <m/>
    <s v="Mumbai"/>
    <m/>
    <m/>
    <m/>
    <n v="954"/>
    <m/>
    <m/>
    <m/>
    <m/>
    <m/>
    <m/>
    <m/>
    <s v="PAID_SOCIAL"/>
    <m/>
    <m/>
    <m/>
    <s v="IT Services &amp; IT Consulting"/>
    <m/>
    <m/>
    <m/>
    <m/>
    <m/>
    <m/>
    <m/>
    <m/>
    <m/>
    <m/>
    <m/>
    <m/>
    <s v="Aniket Vahile"/>
    <m/>
    <s v="user_g5Yw4Z4XnIbmcGhJO80vdtFdd5ElcDlgYO3q8l82ODn"/>
    <s v="Aditya Binani"/>
    <s v="Arindam Majee"/>
    <m/>
    <s v="March"/>
    <x v="1"/>
    <m/>
    <m/>
    <s v="Vaccine inbound"/>
    <m/>
    <m/>
    <m/>
    <s v="2020-12-29 05:46:51.295000+00:00"/>
    <s v="2022-09-29 14:28:03.439000+00:00"/>
    <m/>
  </r>
  <r>
    <s v="Shreenath Bhat"/>
    <n v="10000"/>
    <s v="INR"/>
    <n v="0"/>
    <s v="9/30/22"/>
    <s v="Sales"/>
    <s v="stat_kcR4fZg7TU7jjk1jAVua3qGLRS4J5uFayEjK5j02wtv"/>
    <s v="Unqualified"/>
    <n v="0"/>
    <s v="OpportunityStatusType.Lost"/>
    <s v="cont_IBThhpr3IkwCZhJdPI81Po4LiGTkFDZS5jqDSaZKvaV"/>
    <s v="Asmita Paul"/>
    <s v="Office Policy - Fresh"/>
    <s v="lead_cJY3sHgyRID1Ou2TrMQy0SY1X0aSDAekTs1pJySsHKd"/>
    <s v="HackerEarth Technology"/>
    <s v="Shreenath Bhat"/>
    <s v="user_vMd4rmcrSbjykdyL2J7rrYn84SWdcNc5FKligrmItPw"/>
    <s v="Shreenath Bhat"/>
    <s v="2022-08-26 10:28:01.525000+00:00"/>
    <s v="2022-09-21 05:05:59.519000+00:00"/>
    <m/>
    <s v="Bangalore"/>
    <m/>
    <m/>
    <m/>
    <n v="230"/>
    <m/>
    <m/>
    <m/>
    <m/>
    <m/>
    <m/>
    <m/>
    <m/>
    <m/>
    <m/>
    <m/>
    <s v="Others"/>
    <m/>
    <m/>
    <m/>
    <m/>
    <m/>
    <m/>
    <m/>
    <m/>
    <m/>
    <m/>
    <m/>
    <m/>
    <m/>
    <m/>
    <s v="user_Jujy0sFufO9J3qwY7aNpCCnF6nFZMrfvciNEydEzhaI"/>
    <s v="Shreya Solanki"/>
    <s v="Dr. Anil More"/>
    <m/>
    <s v="July"/>
    <x v="2"/>
    <s v="Lusha"/>
    <m/>
    <m/>
    <m/>
    <m/>
    <m/>
    <s v="2022-03-14 02:47:04.868000+00:00"/>
    <s v="2022-10-12 08:49:01.291000+00:00"/>
    <s v="NON EB"/>
  </r>
  <r>
    <s v="Shreenath Bhat"/>
    <n v="29000"/>
    <s v="INR"/>
    <n v="0"/>
    <s v="9/26/22"/>
    <s v="Sales"/>
    <s v="stat_1hn9nRJaLbI53NxPuSQgo90kRpbpKsFlwN4oEGNUTdO"/>
    <s v="Lost"/>
    <n v="0"/>
    <s v="OpportunityStatusType.Lost"/>
    <s v="cont_IBThhpr3IkwCZhJdPI81Po4LiGTkFDZS5jqDSaZKvaV"/>
    <s v="Asmita Paul"/>
    <s v="GPA - Renewal"/>
    <s v="lead_cJY3sHgyRID1Ou2TrMQy0SY1X0aSDAekTs1pJySsHKd"/>
    <s v="HackerEarth Technology"/>
    <s v="Shreenath Bhat"/>
    <s v="user_vMd4rmcrSbjykdyL2J7rrYn84SWdcNc5FKligrmItPw"/>
    <s v="Shreenath Bhat"/>
    <s v="2022-07-20 11:25:13.805000+00:00"/>
    <s v="2022-09-21 05:05:40.078000+00:00"/>
    <m/>
    <s v="Bangalore"/>
    <m/>
    <m/>
    <m/>
    <n v="230"/>
    <m/>
    <m/>
    <m/>
    <m/>
    <m/>
    <m/>
    <m/>
    <m/>
    <m/>
    <m/>
    <m/>
    <s v="Others"/>
    <m/>
    <m/>
    <m/>
    <m/>
    <m/>
    <m/>
    <m/>
    <m/>
    <m/>
    <m/>
    <m/>
    <m/>
    <m/>
    <m/>
    <s v="user_Jujy0sFufO9J3qwY7aNpCCnF6nFZMrfvciNEydEzhaI"/>
    <s v="Shreya Solanki"/>
    <s v="Dr. Anil More"/>
    <m/>
    <s v="July"/>
    <x v="2"/>
    <s v="Lusha"/>
    <m/>
    <m/>
    <m/>
    <m/>
    <m/>
    <s v="2022-03-14 02:47:04.868000+00:00"/>
    <s v="2022-10-12 08:49:01.291000+00:00"/>
    <s v="GPA"/>
  </r>
  <r>
    <s v="Naveen Kumar"/>
    <n v="1500000"/>
    <s v="INR"/>
    <n v="0"/>
    <s v="9/21/22"/>
    <s v="Sales"/>
    <s v="stat_1hn9nRJaLbI53NxPuSQgo90kRpbpKsFlwN4oEGNUTdO"/>
    <s v="Lost"/>
    <n v="0"/>
    <s v="OpportunityStatusType.Lost"/>
    <s v="cont_1d7hRdl0dv9r4b8IY46OWuHcVx4liZyzQNuXaiAlsYV"/>
    <s v="Anand"/>
    <s v="GMC - Renewal"/>
    <s v="lead_6yxDdhr6Xlv2v8EXe3Upas5gXmUPb1m3YYMreZUsLOk"/>
    <s v="ApMoSys Technologies Private Limited"/>
    <s v="Shreenath Bhat"/>
    <s v="user_N52PP2uP2VZc2gm0nhh6CNFSif4n85g1cdxoNFd9ct0"/>
    <s v="Naveen Kumar"/>
    <s v="2022-06-17 10:35:50.169000+00:00"/>
    <s v="2022-09-21 04:40:31.708000+00:00"/>
    <m/>
    <s v="Mumbai"/>
    <m/>
    <m/>
    <m/>
    <n v="495"/>
    <m/>
    <m/>
    <m/>
    <m/>
    <m/>
    <m/>
    <m/>
    <m/>
    <m/>
    <m/>
    <m/>
    <s v="IT Services &amp; IT Consulting"/>
    <m/>
    <m/>
    <m/>
    <m/>
    <m/>
    <m/>
    <m/>
    <m/>
    <m/>
    <m/>
    <m/>
    <m/>
    <s v="Aniket Vahile"/>
    <m/>
    <s v="user_vMd4rmcrSbjykdyL2J7rrYn84SWdcNc5FKligrmItPw"/>
    <s v="Shreenath Bhat"/>
    <m/>
    <m/>
    <s v="September"/>
    <x v="2"/>
    <s v="Lusha"/>
    <m/>
    <s v="Glengarry"/>
    <m/>
    <m/>
    <m/>
    <s v="2021-12-09 09:17:46.078000+00:00"/>
    <s v="2022-09-21 04:40:31.772000+00:00"/>
    <s v="GMC"/>
  </r>
  <r>
    <s v="Abhishek Chauhan"/>
    <n v="200000"/>
    <s v="INR"/>
    <n v="50"/>
    <s v="9/30/22"/>
    <s v="Sales"/>
    <s v="stat_LAF6zc710op7pnBQxMZo0IXU6mVHAxtY6FLz1R7BEWw"/>
    <s v="Data Received"/>
    <n v="0"/>
    <s v="OpportunityStatusType.Active"/>
    <s v="cont_dUs59QaGKZTZZRzWvF58kZVtNy0UdfIb8ig15Ex9HM4"/>
    <s v="Veena Rao"/>
    <s v="GTL - Fresh, sum assured 30 lakhs +"/>
    <s v="lead_y3DNEvSZKcXf7s8ieSycPxe25qvFUGiOdh3uino8P9X"/>
    <s v="Highstreet IT Solutions (Fresh)"/>
    <s v="Shreenath Bhat"/>
    <s v="user_ojX3B6giQCeKnOjqd4gdwXUl0CqqHMXNORvxR6POXn6"/>
    <s v="Abhishek Chauhan"/>
    <s v="2022-06-16 07:19:52.804000+00:00"/>
    <s v="2022-09-21 04:10:11.189000+00:00"/>
    <m/>
    <s v="Bangalore"/>
    <m/>
    <m/>
    <m/>
    <n v="55"/>
    <m/>
    <m/>
    <m/>
    <m/>
    <m/>
    <m/>
    <m/>
    <m/>
    <m/>
    <m/>
    <m/>
    <s v="Professional Services"/>
    <m/>
    <m/>
    <m/>
    <m/>
    <m/>
    <m/>
    <m/>
    <m/>
    <m/>
    <m/>
    <m/>
    <m/>
    <m/>
    <m/>
    <s v="user_vMd4rmcrSbjykdyL2J7rrYn84SWdcNc5FKligrmItPw"/>
    <s v="Shreenath Bhat"/>
    <m/>
    <m/>
    <s v="March"/>
    <x v="4"/>
    <m/>
    <m/>
    <s v="Employee Engagement Handbook"/>
    <m/>
    <m/>
    <m/>
    <s v="2022-04-04 02:36:18.782000+00:00"/>
    <s v="2022-10-19 09:54:24.927000+00:00"/>
    <s v="GTL"/>
  </r>
  <r>
    <s v="Mayur Gadiyar"/>
    <n v="492000"/>
    <s v="INR"/>
    <n v="0"/>
    <s v="9/30/22"/>
    <s v="Sales"/>
    <s v="stat_kcR4fZg7TU7jjk1jAVua3qGLRS4J5uFayEjK5j02wtv"/>
    <s v="Unqualified"/>
    <n v="0"/>
    <s v="OpportunityStatusType.Lost"/>
    <s v="cont_jrIxwGYh8kzbRNPCKuG82tQncYqocxH5ww2OYzvTxhU"/>
    <s v="Vaibhav"/>
    <s v="GMC"/>
    <s v="lead_ksAGr6f7XygR7ZmVD1rAbBmJ1apeJfNuPKcAIi955yR"/>
    <s v="Ketchum Sampark"/>
    <s v="Pallab Gupta"/>
    <s v="user_bdUPAGjcS7p6513So3N4g3aWNS5HuBuVJi7bvCPAsLt"/>
    <s v="Mayur Gadiyar"/>
    <s v="2022-08-24 11:24:28.165000+00:00"/>
    <s v="2022-09-20 07:32:46.919000+00:00"/>
    <m/>
    <s v="Mumbai"/>
    <m/>
    <m/>
    <m/>
    <n v="121"/>
    <m/>
    <m/>
    <m/>
    <m/>
    <m/>
    <m/>
    <m/>
    <m/>
    <m/>
    <m/>
    <m/>
    <s v="Telecommunications"/>
    <m/>
    <m/>
    <m/>
    <m/>
    <m/>
    <m/>
    <m/>
    <m/>
    <m/>
    <m/>
    <m/>
    <m/>
    <s v="Aniket Vahile"/>
    <m/>
    <s v="user_PApNwMjp7lPIEBp7acretouakdtYNVHpPO9ja9KoR5D"/>
    <s v="Pallab Gupta"/>
    <m/>
    <m/>
    <s v="September"/>
    <x v="2"/>
    <s v="Naukri.com"/>
    <m/>
    <m/>
    <m/>
    <m/>
    <m/>
    <s v="2022-07-21 01:34:25.236000+00:00"/>
    <s v="2022-09-25 14:39:42.595000+00:00"/>
    <m/>
  </r>
  <r>
    <s v="Navin Panjwani"/>
    <n v="12000"/>
    <s v="INR"/>
    <n v="0"/>
    <s v="9/22/22"/>
    <s v="Sales"/>
    <s v="stat_kcR4fZg7TU7jjk1jAVua3qGLRS4J5uFayEjK5j02wtv"/>
    <s v="Unqualified"/>
    <n v="0"/>
    <s v="OpportunityStatusType.Lost"/>
    <s v="cont_a4m2nrUUgZMmgYTRq62FFwGuut9deKkq0eLlTzEPdoD"/>
    <s v="Madhusudhan"/>
    <s v="They don't have GPA"/>
    <s v="lead_s8bsnEOVeHtBSz257l2bvmhip7kupc5NOHJ01WtV2IE"/>
    <s v="Beyondid ( Renewal , 22nd Sept )"/>
    <s v="Aishwarya Nyayadhish"/>
    <s v="user_sD3YjSs92XKUfD0OPHeo886g6tW6aCM0iUhX5VVUuJi"/>
    <s v="Navin Panjwani"/>
    <s v="2022-08-25 07:37:34.919000+00:00"/>
    <s v="2022-09-20 07:37:45.665000+00:00"/>
    <m/>
    <s v="Bangalore"/>
    <m/>
    <m/>
    <m/>
    <n v="26"/>
    <m/>
    <m/>
    <m/>
    <m/>
    <m/>
    <m/>
    <m/>
    <m/>
    <m/>
    <m/>
    <m/>
    <s v="Others"/>
    <m/>
    <m/>
    <m/>
    <m/>
    <m/>
    <m/>
    <m/>
    <m/>
    <m/>
    <m/>
    <m/>
    <m/>
    <m/>
    <m/>
    <s v="user_6hRQhcoLhZEDUBYaw3vS7rv6T5582sGfXq4jNRqTfUU"/>
    <s v="Aishwarya Nyayadhish"/>
    <m/>
    <m/>
    <s v="September"/>
    <x v="4"/>
    <m/>
    <m/>
    <s v="Employee Wellness Handbook"/>
    <m/>
    <m/>
    <m/>
    <s v="2022-03-28 10:24:54.850000+00:00"/>
    <s v="2022-09-23 06:02:05.923000+00:00"/>
    <m/>
  </r>
  <r>
    <s v="Satyam Tiwari"/>
    <n v="300000"/>
    <s v="INR"/>
    <n v="0"/>
    <s v="9/24/22"/>
    <s v="Sales"/>
    <s v="stat_kcR4fZg7TU7jjk1jAVua3qGLRS4J5uFayEjK5j02wtv"/>
    <s v="Unqualified"/>
    <n v="0"/>
    <s v="OpportunityStatusType.Lost"/>
    <m/>
    <m/>
    <s v="GMC renewal"/>
    <s v="lead_aR0M1jFeLFU7wu31a8HPzbdkKM8mVI0xpWqKXcBs1sT"/>
    <s v="Goldfield Fragrances Pvt. ltd."/>
    <s v="Trupti Suryavanshi"/>
    <s v="user_2YgShwgjLNI4FjAqgE9PtKsdIaGh919JGcFG919fe5B"/>
    <s v="Satyam Tiwari"/>
    <s v="2022-09-01 07:18:09.895000+00:00"/>
    <s v="2022-09-20 06:28:35.739000+00:00"/>
    <m/>
    <s v="Mumbai"/>
    <m/>
    <m/>
    <m/>
    <n v="90"/>
    <m/>
    <m/>
    <m/>
    <m/>
    <m/>
    <m/>
    <m/>
    <m/>
    <m/>
    <m/>
    <m/>
    <m/>
    <m/>
    <m/>
    <m/>
    <m/>
    <m/>
    <m/>
    <m/>
    <m/>
    <m/>
    <m/>
    <m/>
    <m/>
    <m/>
    <m/>
    <s v="user_L8E6IFhq6UCzKLHa45LUUTZCznDuyDwFrGaEp9DXiUM"/>
    <s v="Trupti Suryavanshi"/>
    <m/>
    <m/>
    <s v="September"/>
    <x v="2"/>
    <m/>
    <m/>
    <m/>
    <m/>
    <m/>
    <m/>
    <s v="2021-08-25 11:29:01.658000+00:00"/>
    <s v="2022-09-20 11:47:03.956000+00:00"/>
    <s v="GMC"/>
  </r>
  <r>
    <s v="Prateek Wadhwa"/>
    <n v="500000"/>
    <s v="INR"/>
    <n v="0"/>
    <s v="9/30/22"/>
    <s v="Sales"/>
    <s v="stat_kcR4fZg7TU7jjk1jAVua3qGLRS4J5uFayEjK5j02wtv"/>
    <s v="Unqualified"/>
    <n v="0"/>
    <s v="OpportunityStatusType.Lost"/>
    <s v="cont_5MCNkRTVhjqBrXD4UNJC1K6Ile95qKqXH24AoNYNsy0"/>
    <s v="Gayatri"/>
    <m/>
    <s v="lead_JxOOiUJhDtU66XI7oGFrgVrfrPgzaPOlJZAvlZa8iOr"/>
    <s v="SAB TV Ltd"/>
    <s v="Prateek Wadhwa"/>
    <s v="user_FdWFezbLzkYQcGsBUsjZO25nr2poK2nRbqV47Rs5Kfm"/>
    <s v="Prateek Wadhwa"/>
    <s v="2022-09-14 10:53:45.614000+00:00"/>
    <s v="2022-09-20 06:53:05.196000+00:00"/>
    <m/>
    <s v="Mumbai"/>
    <m/>
    <m/>
    <m/>
    <n v="170"/>
    <m/>
    <m/>
    <m/>
    <m/>
    <m/>
    <m/>
    <m/>
    <m/>
    <m/>
    <m/>
    <m/>
    <s v="Sports &amp; Entertainment"/>
    <m/>
    <m/>
    <m/>
    <m/>
    <m/>
    <m/>
    <m/>
    <m/>
    <m/>
    <m/>
    <m/>
    <m/>
    <s v="Arunkumar Dubey"/>
    <m/>
    <s v="user_FdWFezbLzkYQcGsBUsjZO25nr2poK2nRbqV47Rs5Kfm"/>
    <s v="Prateek Wadhwa"/>
    <m/>
    <m/>
    <s v="September"/>
    <x v="2"/>
    <m/>
    <m/>
    <m/>
    <m/>
    <m/>
    <m/>
    <s v="2021-08-02 07:48:38.087000+00:00"/>
    <s v="2022-10-12 07:19:11.275000+00:00"/>
    <s v="GMC"/>
  </r>
  <r>
    <s v="Pooja Gawas"/>
    <n v="1500000"/>
    <s v="INR"/>
    <n v="0"/>
    <s v="9/19/22"/>
    <s v="Sales"/>
    <s v="stat_1hn9nRJaLbI53NxPuSQgo90kRpbpKsFlwN4oEGNUTdO"/>
    <s v="Lost"/>
    <n v="0"/>
    <s v="OpportunityStatusType.Lost"/>
    <m/>
    <m/>
    <s v="Contractual - GMC"/>
    <s v="lead_NafbEVkLf5vrtWIp3CsryJtt7HDRSmFSKXOPhS8pSYN"/>
    <s v="NIHILENT technologies"/>
    <s v="Aditya Binani"/>
    <s v="user_KLETV1op4MIjvKQ12xGsWi23CuPjDE6PT29nwG6T3MY"/>
    <s v="Pooja Gawas"/>
    <s v="2022-09-01 05:30:42.822000+00:00"/>
    <s v="2022-09-20 06:26:25.306000+00:00"/>
    <m/>
    <s v="Pune"/>
    <m/>
    <s v="2020-08-14 08:05:16+00:00"/>
    <m/>
    <n v="1646"/>
    <m/>
    <m/>
    <m/>
    <m/>
    <m/>
    <m/>
    <m/>
    <s v="PAID_SOCIAL"/>
    <m/>
    <m/>
    <m/>
    <s v="IT Services &amp; IT Consulting"/>
    <m/>
    <m/>
    <m/>
    <m/>
    <m/>
    <m/>
    <m/>
    <m/>
    <m/>
    <m/>
    <m/>
    <m/>
    <s v="Deepak Yadav"/>
    <m/>
    <s v="user_228eUmsdKIb9OItgmiDq1zD4aPZ1eqiapbaLAGeBf8g"/>
    <s v="Bhairavi Jog"/>
    <s v="Arindam Majee"/>
    <m/>
    <s v="April; June"/>
    <x v="2"/>
    <s v="own ref"/>
    <m/>
    <m/>
    <m/>
    <m/>
    <m/>
    <s v="2020-12-06 09:46:33.508000+00:00"/>
    <s v="2022-10-20 10:18:47.668000+00:00"/>
    <m/>
  </r>
  <r>
    <s v="Navin Panjwani"/>
    <n v="64588"/>
    <s v="INR"/>
    <n v="100"/>
    <s v="9/20/22"/>
    <s v="Sales"/>
    <s v="stat_OZRiD1474QRJIpvnjHCZfiIvKcVD6mIKSSTzg8SwDVx"/>
    <s v="Won- Payment Completed"/>
    <n v="1"/>
    <s v="OpportunityStatusType.Won"/>
    <s v="cont_AujIpQBhQCtBZEgSUhQweSiCOTOqR4M9VNcIwdVtqpk"/>
    <m/>
    <m/>
    <s v="lead_tkamrXlTR6rvIU3ZtV6PXPCLIBo5vc2EY3NiVgIcj2k"/>
    <s v="Teamease Consulting ( Fresh )"/>
    <s v="Bharti Bankey"/>
    <s v="user_sD3YjSs92XKUfD0OPHeo886g6tW6aCM0iUhX5VVUuJi"/>
    <s v="Navin Panjwani"/>
    <s v="2022-01-05 10:19:41.653000+00:00"/>
    <s v="2022-09-20 06:02:13.684000+00:00"/>
    <m/>
    <s v="Delhi"/>
    <m/>
    <s v="2021-11-27 05:34:30+00:00"/>
    <m/>
    <n v="18"/>
    <m/>
    <m/>
    <m/>
    <m/>
    <m/>
    <m/>
    <m/>
    <m/>
    <m/>
    <m/>
    <m/>
    <s v="Professional Services"/>
    <m/>
    <m/>
    <m/>
    <m/>
    <m/>
    <m/>
    <m/>
    <m/>
    <m/>
    <m/>
    <m/>
    <m/>
    <m/>
    <m/>
    <s v="user_aM3WaaSUQQmaNnsm9l2FQRVWUEr8RN2ZdXzsuQUalQ3"/>
    <s v="Bharti Bankey"/>
    <s v="Dr. Anil More"/>
    <m/>
    <m/>
    <x v="3"/>
    <s v="Inbound via website"/>
    <m/>
    <s v="Employee Count 15"/>
    <m/>
    <m/>
    <m/>
    <s v="2021-11-27 05:37:15.459000+00:00"/>
    <s v="2022-10-06 09:47:25.925000+00:00"/>
    <s v="GMC"/>
  </r>
  <r>
    <s v="Navin Panjwani"/>
    <n v="650000"/>
    <s v="INR"/>
    <n v="0"/>
    <s v="9/21/22"/>
    <s v="Sales"/>
    <s v="stat_1hn9nRJaLbI53NxPuSQgo90kRpbpKsFlwN4oEGNUTdO"/>
    <s v="Lost"/>
    <n v="0"/>
    <s v="OpportunityStatusType.Lost"/>
    <s v="cont_cnnixbpsT19kRHNE5iORVqMEN4yN6UOmmpJyjx8BReN"/>
    <s v="Neha Roshan"/>
    <s v="GMC - Renewal with ICICI Lombard"/>
    <s v="lead_9C0kE9ISjf8SIENaeOsy6GAtVD7wMjSDtp4ZVFXFDMD"/>
    <s v="Rupeeseed Technology Ventures Pvt Ltd ( Renewal , 21st Sept )"/>
    <s v="Shreenath Bhat"/>
    <s v="user_sD3YjSs92XKUfD0OPHeo886g6tW6aCM0iUhX5VVUuJi"/>
    <s v="Navin Panjwani"/>
    <s v="2022-07-04 06:17:19.397000+00:00"/>
    <s v="2022-09-20 06:23:51.951000+00:00"/>
    <m/>
    <s v="Mumbai"/>
    <m/>
    <m/>
    <m/>
    <n v="58"/>
    <m/>
    <m/>
    <m/>
    <m/>
    <m/>
    <m/>
    <m/>
    <m/>
    <m/>
    <m/>
    <m/>
    <s v="Banking &amp; Finance"/>
    <m/>
    <m/>
    <m/>
    <m/>
    <m/>
    <m/>
    <m/>
    <m/>
    <m/>
    <m/>
    <m/>
    <m/>
    <s v="Aniket Vahile"/>
    <m/>
    <s v="user_2YgShwgjLNI4FjAqgE9PtKsdIaGh919JGcFG919fe5B"/>
    <s v="Satyam Tiwari"/>
    <m/>
    <m/>
    <s v="August"/>
    <x v="2"/>
    <m/>
    <m/>
    <s v="Employee Wellness Handbook"/>
    <m/>
    <m/>
    <m/>
    <s v="2022-01-27 10:13:35.883000+00:00"/>
    <s v="2022-09-20 06:23:52.006000+00:00"/>
    <s v="GMC"/>
  </r>
  <r>
    <s v="Kashif Ahmad"/>
    <n v="40000"/>
    <s v="INR"/>
    <n v="100"/>
    <s v="9/20/22"/>
    <s v="Sales"/>
    <s v="stat_OZRiD1474QRJIpvnjHCZfiIvKcVD6mIKSSTzg8SwDVx"/>
    <s v="Won- Payment Completed"/>
    <n v="1"/>
    <s v="OpportunityStatusType.Won"/>
    <s v="cont_TW1p7n871zEZw8Jr1HHmPcJPxyLXOc0KuOzKq9di2Nl"/>
    <s v="Neha Arora"/>
    <s v="Fresh GPA policy"/>
    <s v="lead_hvaIg0q1DIdikgWvfGRd3Y7QLsap7uhPjWvLR82LPLR"/>
    <s v="BUEN MANEJO DEL CAMPO  INDIA PVT LTD"/>
    <s v="Satyajit Chati"/>
    <s v="user_LKRhV6rhcBe0uL8u70UUGeDjbMupuho4TaiAOCbT7HT"/>
    <s v="Kashif Ahmad"/>
    <s v="2022-09-19 06:02:32.933000+00:00"/>
    <s v="2022-09-20 05:01:36.158000+00:00"/>
    <m/>
    <s v="Pune"/>
    <m/>
    <m/>
    <m/>
    <n v="112"/>
    <m/>
    <m/>
    <m/>
    <m/>
    <m/>
    <m/>
    <m/>
    <s v="PAID_SOCIAL"/>
    <m/>
    <m/>
    <m/>
    <s v="Manufacturing"/>
    <m/>
    <m/>
    <m/>
    <m/>
    <m/>
    <m/>
    <m/>
    <m/>
    <m/>
    <m/>
    <m/>
    <m/>
    <m/>
    <m/>
    <s v="user_5IQTpX6DsnoeoDfxqzqojpVoQLXPh68nhDjLS5ETjYj"/>
    <s v="Satyajit Chati"/>
    <s v="Shriram Kulkarni"/>
    <m/>
    <s v="September"/>
    <x v="4"/>
    <m/>
    <m/>
    <s v="Employee Engagement Handbook"/>
    <m/>
    <m/>
    <m/>
    <s v="2022-05-31 16:17:43.495000+00:00"/>
    <s v="2022-09-27 04:51:25.664000+00:00"/>
    <m/>
  </r>
  <r>
    <s v="Kashif Ahmad"/>
    <n v="544437"/>
    <s v="INR"/>
    <n v="100"/>
    <s v="9/20/22"/>
    <s v="Sales"/>
    <s v="stat_OZRiD1474QRJIpvnjHCZfiIvKcVD6mIKSSTzg8SwDVx"/>
    <s v="Won- Payment Completed"/>
    <n v="1"/>
    <s v="OpportunityStatusType.Won"/>
    <s v="cont_TW1p7n871zEZw8Jr1HHmPcJPxyLXOc0KuOzKq9di2Nl"/>
    <s v="Neha Arora"/>
    <s v="GMC Renewal"/>
    <s v="lead_hvaIg0q1DIdikgWvfGRd3Y7QLsap7uhPjWvLR82LPLR"/>
    <s v="BUEN MANEJO DEL CAMPO  INDIA PVT LTD"/>
    <s v="Satyajit Chati"/>
    <s v="user_LKRhV6rhcBe0uL8u70UUGeDjbMupuho4TaiAOCbT7HT"/>
    <s v="Kashif Ahmad"/>
    <s v="2022-08-16 13:08:50.684000+00:00"/>
    <s v="2022-09-20 05:01:17.807000+00:00"/>
    <m/>
    <s v="Pune"/>
    <m/>
    <m/>
    <m/>
    <n v="112"/>
    <m/>
    <m/>
    <m/>
    <m/>
    <m/>
    <m/>
    <m/>
    <s v="PAID_SOCIAL"/>
    <m/>
    <m/>
    <m/>
    <s v="Manufacturing"/>
    <m/>
    <m/>
    <m/>
    <m/>
    <m/>
    <m/>
    <m/>
    <m/>
    <m/>
    <m/>
    <m/>
    <m/>
    <m/>
    <m/>
    <s v="user_5IQTpX6DsnoeoDfxqzqojpVoQLXPh68nhDjLS5ETjYj"/>
    <s v="Satyajit Chati"/>
    <s v="Shriram Kulkarni"/>
    <m/>
    <s v="September"/>
    <x v="4"/>
    <m/>
    <m/>
    <s v="Employee Engagement Handbook"/>
    <m/>
    <m/>
    <m/>
    <s v="2022-05-31 16:17:43.495000+00:00"/>
    <s v="2022-09-27 04:51:25.664000+00:00"/>
    <m/>
  </r>
  <r>
    <s v="Tejas Kulkarni"/>
    <n v="275000"/>
    <s v="INR"/>
    <n v="0"/>
    <s v="9/30/22"/>
    <s v="Sales"/>
    <s v="stat_kcR4fZg7TU7jjk1jAVua3qGLRS4J5uFayEjK5j02wtv"/>
    <s v="Unqualified"/>
    <n v="0"/>
    <s v="OpportunityStatusType.Lost"/>
    <s v="cont_aWBu6mEkshWZbC7sKyc7eKeBFFGQPZhjXtDcrguTI54"/>
    <s v="Bharadwaz Sharma"/>
    <s v="As per the discussion with Mr.Bharadwaz, their management has decided to go ahead with the existing combination and hence they aren't looking out for new tie ups currently"/>
    <s v="lead_cVR6NuZLFFz0k2UqlPdDNMUM8doxhbT0ZicbnwlxX57"/>
    <s v="eShipz"/>
    <s v="Harmanjit Singh"/>
    <s v="user_kbtBHYtBjVDNyI72HTF6C1SCvC7yVBiA6OrBOy3t96U"/>
    <s v="Tejas Kulkarni"/>
    <s v="2022-08-22 08:45:58.105000+00:00"/>
    <s v="2022-09-20 02:21:02.778000+00:00"/>
    <m/>
    <s v="Bangalore"/>
    <m/>
    <m/>
    <m/>
    <n v="58"/>
    <m/>
    <m/>
    <m/>
    <m/>
    <m/>
    <m/>
    <m/>
    <m/>
    <m/>
    <m/>
    <m/>
    <s v="IT Services &amp; IT Consulting"/>
    <m/>
    <m/>
    <m/>
    <m/>
    <m/>
    <m/>
    <m/>
    <m/>
    <m/>
    <m/>
    <m/>
    <m/>
    <s v="Rakesh Nade"/>
    <m/>
    <s v="user_lwF8ctKa5IyxqATpO2EOw2h0AEPiCMHOgewiH38Ei77"/>
    <s v="Harmanjit Singh"/>
    <m/>
    <m/>
    <s v="September"/>
    <x v="9"/>
    <m/>
    <m/>
    <s v="Lead Magnet Lead"/>
    <m/>
    <m/>
    <m/>
    <s v="2021-09-13 07:59:54.691000+00:00"/>
    <s v="2022-09-23 12:58:51.176000+00:00"/>
    <s v="GMC"/>
  </r>
  <r>
    <s v="Tejas Kulkarni"/>
    <n v="200000"/>
    <s v="INR"/>
    <n v="0"/>
    <s v="8/30/22"/>
    <s v="Sales"/>
    <s v="stat_1hn9nRJaLbI53NxPuSQgo90kRpbpKsFlwN4oEGNUTdO"/>
    <s v="Lost"/>
    <n v="0"/>
    <s v="OpportunityStatusType.Lost"/>
    <m/>
    <m/>
    <s v="closed with plum as they got a lower quote from icici"/>
    <s v="lead_5hBxllTepEa3g3P5VURMCfQwtueW2iC6BCKqPOBRrN3"/>
    <s v="Capital Source"/>
    <s v="Shreya Solanki"/>
    <s v="user_kbtBHYtBjVDNyI72HTF6C1SCvC7yVBiA6OrBOy3t96U"/>
    <s v="Tejas Kulkarni"/>
    <s v="2022-07-12 08:00:04.072000+00:00"/>
    <s v="2022-09-20 04:03:28.199000+00:00"/>
    <m/>
    <s v="Bangalore"/>
    <m/>
    <s v="2022-07-06 06:33:35+00:00"/>
    <m/>
    <n v="10"/>
    <m/>
    <m/>
    <m/>
    <m/>
    <m/>
    <m/>
    <m/>
    <s v="ORGANIC_SEARCH"/>
    <m/>
    <m/>
    <m/>
    <m/>
    <m/>
    <m/>
    <m/>
    <m/>
    <m/>
    <m/>
    <m/>
    <m/>
    <m/>
    <m/>
    <m/>
    <m/>
    <m/>
    <m/>
    <s v="user_Jujy0sFufO9J3qwY7aNpCCnF6nFZMrfvciNEydEzhaI"/>
    <s v="Shreya Solanki"/>
    <m/>
    <m/>
    <m/>
    <x v="3"/>
    <s v="Inbound via website"/>
    <m/>
    <s v="Employee Count 25"/>
    <m/>
    <m/>
    <m/>
    <s v="2022-07-06 06:36:26.313000+00:00"/>
    <s v="2022-09-21 05:52:16.867000+00:00"/>
    <s v="GMC"/>
  </r>
  <r>
    <s v="Pooja Gawas"/>
    <n v="65000"/>
    <s v="INR"/>
    <n v="0"/>
    <s v="9/19/22"/>
    <s v="Sales"/>
    <s v="stat_1hn9nRJaLbI53NxPuSQgo90kRpbpKsFlwN4oEGNUTdO"/>
    <s v="Lost"/>
    <n v="0"/>
    <s v="OpportunityStatusType.Lost"/>
    <m/>
    <m/>
    <s v="GPA - Contractual"/>
    <s v="lead_NafbEVkLf5vrtWIp3CsryJtt7HDRSmFSKXOPhS8pSYN"/>
    <s v="NIHILENT technologies"/>
    <s v="Aditya Binani"/>
    <s v="user_KLETV1op4MIjvKQ12xGsWi23CuPjDE6PT29nwG6T3MY"/>
    <s v="Pooja Gawas"/>
    <s v="2022-09-01 05:41:52.770000+00:00"/>
    <s v="2022-09-19 12:33:26.971000+00:00"/>
    <m/>
    <s v="Pune"/>
    <m/>
    <s v="2020-08-14 08:05:16+00:00"/>
    <m/>
    <n v="1646"/>
    <m/>
    <m/>
    <m/>
    <m/>
    <m/>
    <m/>
    <m/>
    <s v="PAID_SOCIAL"/>
    <m/>
    <m/>
    <m/>
    <s v="IT Services &amp; IT Consulting"/>
    <m/>
    <m/>
    <m/>
    <m/>
    <m/>
    <m/>
    <m/>
    <m/>
    <m/>
    <m/>
    <m/>
    <m/>
    <s v="Deepak Yadav"/>
    <m/>
    <s v="user_228eUmsdKIb9OItgmiDq1zD4aPZ1eqiapbaLAGeBf8g"/>
    <s v="Bhairavi Jog"/>
    <s v="Arindam Majee"/>
    <m/>
    <s v="April; June"/>
    <x v="2"/>
    <s v="own ref"/>
    <m/>
    <m/>
    <m/>
    <m/>
    <m/>
    <s v="2020-12-06 09:46:33.508000+00:00"/>
    <s v="2022-10-20 10:18:47.668000+00:00"/>
    <m/>
  </r>
  <r>
    <s v="Shreenath Bhat"/>
    <n v="400000"/>
    <s v="INR"/>
    <n v="0"/>
    <s v="9/30/22"/>
    <s v="Sales"/>
    <s v="stat_kcR4fZg7TU7jjk1jAVua3qGLRS4J5uFayEjK5j02wtv"/>
    <s v="Unqualified"/>
    <n v="0"/>
    <s v="OpportunityStatusType.Lost"/>
    <s v="cont_PwF6YfakMO2gOxtRa0kF6fmbNBw2trvsnP7FamhiF2v"/>
    <s v="Usha Nikam"/>
    <s v="GMC - Fresh"/>
    <s v="lead_nhhwjxkowYZ4SbRxqBGaiIhSNdub0AWnIcZOPLzoqZy"/>
    <s v="Chemtron Science Laboratories Private Limited"/>
    <s v="Shreenath Bhat"/>
    <s v="user_vMd4rmcrSbjykdyL2J7rrYn84SWdcNc5FKligrmItPw"/>
    <s v="Shreenath Bhat"/>
    <s v="2022-08-02 05:19:33.842000+00:00"/>
    <s v="2022-09-19 14:23:41.781000+00:00"/>
    <m/>
    <s v="Mumbai"/>
    <m/>
    <m/>
    <m/>
    <n v="58"/>
    <m/>
    <m/>
    <m/>
    <m/>
    <m/>
    <m/>
    <m/>
    <m/>
    <m/>
    <m/>
    <m/>
    <s v="Manufacturing"/>
    <m/>
    <m/>
    <m/>
    <m/>
    <m/>
    <m/>
    <m/>
    <m/>
    <m/>
    <m/>
    <m/>
    <m/>
    <s v="Jithendra Goalla"/>
    <m/>
    <s v="user_vMd4rmcrSbjykdyL2J7rrYn84SWdcNc5FKligrmItPw"/>
    <s v="Shreenath Bhat"/>
    <m/>
    <m/>
    <m/>
    <x v="2"/>
    <m/>
    <m/>
    <m/>
    <m/>
    <m/>
    <m/>
    <s v="2022-05-23 07:03:59.361000+00:00"/>
    <s v="2022-09-19 14:23:41.926000+00:00"/>
    <s v="GMC"/>
  </r>
  <r>
    <s v="Mayur Gadiyar"/>
    <n v="285000"/>
    <s v="INR"/>
    <n v="0"/>
    <s v="9/19/22"/>
    <s v="Sales"/>
    <s v="stat_1hn9nRJaLbI53NxPuSQgo90kRpbpKsFlwN4oEGNUTdO"/>
    <s v="Lost"/>
    <n v="0"/>
    <s v="OpportunityStatusType.Lost"/>
    <s v="cont_ZQhOJO9CaCeN3CJ5nSNViyIpDEtksxOLqZ2EQ7o9QOM"/>
    <s v="Sheetal Ingale"/>
    <m/>
    <s v="lead_tVmPTl3I4o5Q0Errb52hMYZTokSxawG9830xUp5Tj0H"/>
    <s v="5D Solutions India Pvt. Ltd."/>
    <s v="Nikhil Ahuja"/>
    <s v="user_bdUPAGjcS7p6513So3N4g3aWNS5HuBuVJi7bvCPAsLt"/>
    <s v="Mayur Gadiyar"/>
    <s v="2022-07-22 09:14:20.345000+00:00"/>
    <s v="2022-09-19 17:10:58.338000+00:00"/>
    <m/>
    <s v="Pune"/>
    <m/>
    <s v="2020-08-24 22:04:44+00:00"/>
    <m/>
    <n v="44"/>
    <m/>
    <m/>
    <m/>
    <m/>
    <m/>
    <m/>
    <m/>
    <m/>
    <m/>
    <m/>
    <m/>
    <s v="Others"/>
    <m/>
    <m/>
    <m/>
    <m/>
    <m/>
    <m/>
    <m/>
    <m/>
    <m/>
    <m/>
    <m/>
    <m/>
    <s v="Aniket Vahile"/>
    <m/>
    <s v="user_ocHSJH83OJnHCvKyMbjx8WOOK8PMgAUGIj1qK0q0dMV"/>
    <s v="Nikhil Ahuja"/>
    <s v="Arindam Majee"/>
    <m/>
    <s v="September"/>
    <x v="8"/>
    <s v="Inbound via website"/>
    <m/>
    <s v="Employee Count 25"/>
    <m/>
    <m/>
    <m/>
    <s v="2020-12-06 09:47:23.701000+00:00"/>
    <s v="2022-09-19 17:10:58.406000+00:00"/>
    <s v="GMC"/>
  </r>
  <r>
    <s v="Kashif Ahmad"/>
    <n v="20000"/>
    <s v="INR"/>
    <n v="0"/>
    <s v="9/19/22"/>
    <s v="Sales"/>
    <s v="stat_1hn9nRJaLbI53NxPuSQgo90kRpbpKsFlwN4oEGNUTdO"/>
    <s v="Lost"/>
    <n v="0"/>
    <s v="OpportunityStatusType.Lost"/>
    <s v="cont_NRsVtQ6o3aKWy8dJ6u27s2PozMOwRiIUaQkkbMJ7DdY"/>
    <s v="Amit Kedari"/>
    <s v="WC Renewal"/>
    <s v="lead_dThEeYfgXllQKFGMFkOJdMZMs3z56o0fPI6bay6PwZQ"/>
    <s v="Ross Process Solutions"/>
    <s v="Trupti Suryavanshi"/>
    <s v="user_LKRhV6rhcBe0uL8u70UUGeDjbMupuho4TaiAOCbT7HT"/>
    <s v="Kashif Ahmad"/>
    <s v="2022-08-10 06:31:57.528000+00:00"/>
    <s v="2022-09-19 12:09:58.985000+00:00"/>
    <m/>
    <s v="Pune"/>
    <m/>
    <s v="2022-08-10 06:30:00+00:00"/>
    <m/>
    <n v="50"/>
    <m/>
    <m/>
    <m/>
    <m/>
    <m/>
    <m/>
    <m/>
    <m/>
    <m/>
    <m/>
    <m/>
    <s v="Manufacturing"/>
    <m/>
    <m/>
    <m/>
    <m/>
    <m/>
    <m/>
    <m/>
    <m/>
    <m/>
    <m/>
    <m/>
    <m/>
    <s v="Rakesh Nade"/>
    <m/>
    <s v="user_L8E6IFhq6UCzKLHa45LUUTZCznDuyDwFrGaEp9DXiUM"/>
    <s v="Trupti Suryavanshi"/>
    <m/>
    <m/>
    <s v="August; March"/>
    <x v="7"/>
    <s v="Prajakta's reference"/>
    <m/>
    <m/>
    <m/>
    <m/>
    <m/>
    <s v="2022-08-10 06:19:25.327000+00:00"/>
    <s v="2022-09-23 09:34:04.269000+00:00"/>
    <s v="WC"/>
  </r>
  <r>
    <s v="Vikas Gupta"/>
    <n v="300000"/>
    <s v="INR"/>
    <n v="0"/>
    <s v="9/30/22"/>
    <s v="Sales"/>
    <s v="stat_1hn9nRJaLbI53NxPuSQgo90kRpbpKsFlwN4oEGNUTdO"/>
    <s v="Lost"/>
    <n v="0"/>
    <s v="OpportunityStatusType.Lost"/>
    <s v="cont_gq9au0Rg1C20N77BUuc6Pi89PmOdCnDLczZeiNj5HEu"/>
    <s v="Shaonli Roy Kapur"/>
    <s v="The client closed with Kenko as the client got very good benefits from Kenko."/>
    <s v="lead_dFGu4ffUVWWCHWBveXbZjOog58EJ8DOEuoou81FdC7G"/>
    <s v="SMOOR Chocolates"/>
    <s v="Nikhil Ahuja"/>
    <s v="user_lccnw70UrYzjPcbxrA5N9qp8LF1vx6aP08yPEdeU06P"/>
    <s v="Vikas Gupta"/>
    <s v="2022-09-19 11:20:45.404000+00:00"/>
    <s v="2022-09-19 12:20:24.784000+00:00"/>
    <m/>
    <s v="Bangalore"/>
    <m/>
    <m/>
    <m/>
    <n v="700"/>
    <m/>
    <m/>
    <m/>
    <m/>
    <m/>
    <m/>
    <m/>
    <s v="PAID_SOCIAL"/>
    <m/>
    <m/>
    <m/>
    <m/>
    <s v="Ideal Insurance brokers"/>
    <m/>
    <m/>
    <m/>
    <m/>
    <m/>
    <m/>
    <m/>
    <m/>
    <m/>
    <m/>
    <m/>
    <m/>
    <m/>
    <s v="user_ocHSJH83OJnHCvKyMbjx8WOOK8PMgAUGIj1qK0q0dMV"/>
    <s v="Nikhil Ahuja"/>
    <m/>
    <m/>
    <s v="September"/>
    <x v="4"/>
    <m/>
    <m/>
    <s v="Employee Engagement Handbook"/>
    <m/>
    <m/>
    <m/>
    <s v="2022-04-29 10:34:34.977000+00:00"/>
    <s v="2022-10-01 05:34:05.899000+00:00"/>
    <s v="GMC"/>
  </r>
  <r>
    <s v="Vikas Gupta"/>
    <n v="2100000"/>
    <s v="INR"/>
    <n v="0"/>
    <s v="9/19/22"/>
    <s v="Sales"/>
    <s v="stat_1hn9nRJaLbI53NxPuSQgo90kRpbpKsFlwN4oEGNUTdO"/>
    <s v="Lost"/>
    <n v="0"/>
    <s v="OpportunityStatusType.Lost"/>
    <s v="cont_gq9au0Rg1C20N77BUuc6Pi89PmOdCnDLczZeiNj5HEu"/>
    <s v="Shaonli Roy Kapur"/>
    <s v="The client closed with Kenko as the client got very good benefits from Kenko."/>
    <s v="lead_dFGu4ffUVWWCHWBveXbZjOog58EJ8DOEuoou81FdC7G"/>
    <s v="SMOOR Chocolates"/>
    <s v="Nikhil Ahuja"/>
    <s v="user_lccnw70UrYzjPcbxrA5N9qp8LF1vx6aP08yPEdeU06P"/>
    <s v="Vikas Gupta"/>
    <s v="2022-08-19 10:35:28.048000+00:00"/>
    <s v="2022-09-19 12:17:17.166000+00:00"/>
    <m/>
    <s v="Bangalore"/>
    <m/>
    <m/>
    <m/>
    <n v="700"/>
    <m/>
    <m/>
    <m/>
    <m/>
    <m/>
    <m/>
    <m/>
    <s v="PAID_SOCIAL"/>
    <m/>
    <m/>
    <m/>
    <m/>
    <s v="Ideal Insurance brokers"/>
    <m/>
    <m/>
    <m/>
    <m/>
    <m/>
    <m/>
    <m/>
    <m/>
    <m/>
    <m/>
    <m/>
    <m/>
    <m/>
    <s v="user_ocHSJH83OJnHCvKyMbjx8WOOK8PMgAUGIj1qK0q0dMV"/>
    <s v="Nikhil Ahuja"/>
    <m/>
    <m/>
    <s v="September"/>
    <x v="4"/>
    <m/>
    <m/>
    <s v="Employee Engagement Handbook"/>
    <m/>
    <m/>
    <m/>
    <s v="2022-04-29 10:34:34.977000+00:00"/>
    <s v="2022-10-01 05:34:05.899000+00:00"/>
    <s v="GMC"/>
  </r>
  <r>
    <s v="Vivek Singh"/>
    <n v="12000000"/>
    <s v="INR"/>
    <n v="0"/>
    <s v="9/29/22"/>
    <s v="Sales"/>
    <s v="stat_kcR4fZg7TU7jjk1jAVua3qGLRS4J5uFayEjK5j02wtv"/>
    <s v="Unqualified"/>
    <n v="0"/>
    <s v="OpportunityStatusType.Lost"/>
    <s v="cont_ECffZaKpBPXcOS7182f6LKd9Y1A8ieJ93jY98IwowhX"/>
    <s v="Mushtaq"/>
    <s v="GMC 1500 employees 1+5 policy Sept 29th renewal"/>
    <s v="lead_CdS9M9ZejzqNKEn1ZZRIPB8eyLlUOzp3HcKUEQlngMt"/>
    <s v="The Himalaya Drug Company"/>
    <s v="Daya Gowda"/>
    <s v="user_6dalmZ7hmWD47jhCVGdU1SSEcFMsz9rWtW2jPORgJvj"/>
    <s v="Vivek Singh"/>
    <s v="2022-08-03 09:59:33.445000+00:00"/>
    <s v="2022-09-19 10:39:34.659000+00:00"/>
    <m/>
    <s v="Bangalore"/>
    <m/>
    <m/>
    <m/>
    <n v="1500"/>
    <m/>
    <m/>
    <m/>
    <m/>
    <m/>
    <m/>
    <m/>
    <m/>
    <m/>
    <m/>
    <m/>
    <s v="Health, Wellness &amp; Fitness"/>
    <m/>
    <m/>
    <m/>
    <m/>
    <m/>
    <m/>
    <m/>
    <m/>
    <m/>
    <m/>
    <m/>
    <m/>
    <s v="Rakesh Nade"/>
    <m/>
    <s v="user_ojX3B6giQCeKnOjqd4gdwXUl0CqqHMXNORvxR6POXn6"/>
    <s v="Abhishek Chauhan"/>
    <m/>
    <m/>
    <s v="September"/>
    <x v="2"/>
    <m/>
    <m/>
    <m/>
    <m/>
    <m/>
    <m/>
    <s v="2022-04-20 10:12:59.753000+00:00"/>
    <s v="2022-10-20 10:22:34.274000+00:00"/>
    <m/>
  </r>
  <r>
    <s v="Omkar Ghate"/>
    <n v="100000"/>
    <s v="INR"/>
    <n v="0"/>
    <s v="9/30/22"/>
    <s v="Sales"/>
    <s v="stat_kcR4fZg7TU7jjk1jAVua3qGLRS4J5uFayEjK5j02wtv"/>
    <s v="Unqualified"/>
    <n v="0"/>
    <s v="OpportunityStatusType.Lost"/>
    <s v="cont_TZjlJxrX5Sk5GmYxpqKYg54kVNh1GToLHjoXxcSVnxQ"/>
    <s v="Trupti Joshi"/>
    <s v="GPA ren"/>
    <s v="lead_pYVeRdeFLoAjtZalOm6YWTrpUluRCKzktE3qNrKEPSl"/>
    <s v="Ideas To Impacts Innovations Pvt. Ltd."/>
    <s v="Gauri Jori"/>
    <s v="user_9SBRjyF0n4iWuhUdqRyQkFhl2J4uyNKhFWvvJEvunX8"/>
    <s v="Omkar Ghate"/>
    <s v="2022-08-05 13:10:47.420000+00:00"/>
    <s v="2022-09-19 09:54:34.498000+00:00"/>
    <m/>
    <s v="Pune"/>
    <m/>
    <m/>
    <m/>
    <n v="100"/>
    <m/>
    <m/>
    <m/>
    <m/>
    <m/>
    <m/>
    <m/>
    <m/>
    <m/>
    <m/>
    <m/>
    <s v="Others"/>
    <m/>
    <m/>
    <m/>
    <m/>
    <m/>
    <m/>
    <m/>
    <m/>
    <m/>
    <m/>
    <m/>
    <m/>
    <m/>
    <m/>
    <s v="user_5YHA1ZU4iP896lD1YJehdJcMx7ZEgWCpulT4T2c3pJ3"/>
    <s v="Gauri Jori"/>
    <m/>
    <m/>
    <s v="September"/>
    <x v="2"/>
    <m/>
    <m/>
    <m/>
    <m/>
    <m/>
    <m/>
    <s v="2021-08-25 11:24:01.502000+00:00"/>
    <s v="2022-10-06 04:58:22.479000+00:00"/>
    <m/>
  </r>
  <r>
    <s v="Vivek Singh"/>
    <n v="500000"/>
    <s v="INR"/>
    <n v="0"/>
    <s v="9/17/22"/>
    <s v="Sales"/>
    <s v="stat_1hn9nRJaLbI53NxPuSQgo90kRpbpKsFlwN4oEGNUTdO"/>
    <s v="Lost"/>
    <n v="0"/>
    <s v="OpportunityStatusType.Lost"/>
    <m/>
    <m/>
    <s v="GMC - self  350 employees sept renewal 3 slabs 2lakh, 3 lakh and 5 lakh"/>
    <s v="lead_tq9karZlhcffsJ6WeCrKAfsoQKMLgLtyfzgqJQd2hr8"/>
    <s v="MagnaSoft Consulting India Pvt Ltd"/>
    <s v="Daya Gowda"/>
    <s v="user_6dalmZ7hmWD47jhCVGdU1SSEcFMsz9rWtW2jPORgJvj"/>
    <s v="Vivek Singh"/>
    <s v="2022-07-07 07:04:23.310000+00:00"/>
    <s v="2022-09-19 10:46:43.471000+00:00"/>
    <m/>
    <s v="Bangalore"/>
    <m/>
    <m/>
    <m/>
    <n v="184"/>
    <m/>
    <m/>
    <m/>
    <m/>
    <m/>
    <m/>
    <m/>
    <m/>
    <m/>
    <m/>
    <m/>
    <s v="IT Services &amp; IT Consulting"/>
    <m/>
    <m/>
    <m/>
    <m/>
    <m/>
    <m/>
    <m/>
    <m/>
    <m/>
    <m/>
    <m/>
    <m/>
    <s v="Rakesh Nade"/>
    <m/>
    <s v="user_ojX3B6giQCeKnOjqd4gdwXUl0CqqHMXNORvxR6POXn6"/>
    <s v="Abhishek Chauhan"/>
    <m/>
    <m/>
    <s v="September"/>
    <x v="2"/>
    <m/>
    <m/>
    <m/>
    <m/>
    <m/>
    <m/>
    <s v="2022-05-06 10:48:28.443000+00:00"/>
    <s v="2022-10-04 06:48:48.972000+00:00"/>
    <m/>
  </r>
  <r>
    <s v="Moziez Chamadia"/>
    <n v="100000"/>
    <s v="INR"/>
    <n v="0"/>
    <s v="9/30/22"/>
    <s v="Sales"/>
    <s v="stat_1hn9nRJaLbI53NxPuSQgo90kRpbpKsFlwN4oEGNUTdO"/>
    <s v="Lost"/>
    <n v="0"/>
    <s v="OpportunityStatusType.Lost"/>
    <s v="cont_v8sq9Gl41WrMLUvmyw8fO8iSAJ38NKT3GTpyg0I1lIn"/>
    <s v="Sandeep Lakhotia"/>
    <s v="GPA - Renewal"/>
    <s v="lead_TOl5JSa3NPw0Gz5NnzHGdMdpkWlwY2ZAeV2qOPRrwHz"/>
    <s v="SKECHERS RETAIL INDIA PVT LTD"/>
    <s v="Shreenath Bhat"/>
    <s v="user_IgNfKH7wuLLjHvexoMm2PXWcnF3zYft0ZbMTyfwKRUg"/>
    <s v="Moziez Chamadia"/>
    <s v="2022-07-25 11:16:43.160000+00:00"/>
    <s v="2022-09-19 09:39:12.085000+00:00"/>
    <m/>
    <s v="Mumbai"/>
    <m/>
    <m/>
    <m/>
    <n v="800"/>
    <m/>
    <m/>
    <m/>
    <m/>
    <m/>
    <m/>
    <m/>
    <m/>
    <m/>
    <m/>
    <m/>
    <s v="Retail"/>
    <m/>
    <m/>
    <m/>
    <m/>
    <m/>
    <m/>
    <m/>
    <m/>
    <m/>
    <m/>
    <m/>
    <m/>
    <m/>
    <m/>
    <s v="user_vMd4rmcrSbjykdyL2J7rrYn84SWdcNc5FKligrmItPw"/>
    <s v="Shreenath Bhat"/>
    <m/>
    <m/>
    <s v="September"/>
    <x v="2"/>
    <m/>
    <m/>
    <s v="AM Opps -"/>
    <m/>
    <m/>
    <m/>
    <s v="2021-11-16 03:29:16.538000+00:00"/>
    <s v="2022-09-19 11:45:37.567000+00:00"/>
    <s v="GPA"/>
  </r>
  <r>
    <s v="Moziez Chamadia"/>
    <n v="1000000"/>
    <s v="INR"/>
    <n v="0"/>
    <s v="9/30/22"/>
    <s v="Sales"/>
    <s v="stat_kcR4fZg7TU7jjk1jAVua3qGLRS4J5uFayEjK5j02wtv"/>
    <s v="Unqualified"/>
    <n v="0"/>
    <s v="OpportunityStatusType.Lost"/>
    <s v="cont_v8sq9Gl41WrMLUvmyw8fO8iSAJ38NKT3GTpyg0I1lIn"/>
    <s v="Sandeep Lakhotia"/>
    <s v="GTL - Renewal"/>
    <s v="lead_TOl5JSa3NPw0Gz5NnzHGdMdpkWlwY2ZAeV2qOPRrwHz"/>
    <s v="SKECHERS RETAIL INDIA PVT LTD"/>
    <s v="Shreenath Bhat"/>
    <s v="user_IgNfKH7wuLLjHvexoMm2PXWcnF3zYft0ZbMTyfwKRUg"/>
    <s v="Moziez Chamadia"/>
    <s v="2022-07-25 11:17:07.852000+00:00"/>
    <s v="2022-09-19 09:39:30.961000+00:00"/>
    <m/>
    <s v="Mumbai"/>
    <m/>
    <m/>
    <m/>
    <n v="800"/>
    <m/>
    <m/>
    <m/>
    <m/>
    <m/>
    <m/>
    <m/>
    <m/>
    <m/>
    <m/>
    <m/>
    <s v="Retail"/>
    <m/>
    <m/>
    <m/>
    <m/>
    <m/>
    <m/>
    <m/>
    <m/>
    <m/>
    <m/>
    <m/>
    <m/>
    <m/>
    <m/>
    <s v="user_vMd4rmcrSbjykdyL2J7rrYn84SWdcNc5FKligrmItPw"/>
    <s v="Shreenath Bhat"/>
    <m/>
    <m/>
    <s v="September"/>
    <x v="2"/>
    <m/>
    <m/>
    <s v="AM Opps -"/>
    <m/>
    <m/>
    <m/>
    <s v="2021-11-16 03:29:16.538000+00:00"/>
    <s v="2022-09-19 11:45:37.567000+00:00"/>
    <s v="GTL"/>
  </r>
  <r>
    <s v="Moziez Chamadia"/>
    <n v="5000000"/>
    <s v="INR"/>
    <n v="0"/>
    <s v="9/30/22"/>
    <s v="Sales"/>
    <s v="stat_kcR4fZg7TU7jjk1jAVua3qGLRS4J5uFayEjK5j02wtv"/>
    <s v="Unqualified"/>
    <n v="0"/>
    <s v="OpportunityStatusType.Lost"/>
    <s v="cont_v8sq9Gl41WrMLUvmyw8fO8iSAJ38NKT3GTpyg0I1lIn"/>
    <s v="Sandeep Lakhotia"/>
    <s v="GMC - 1+5, Renewal"/>
    <s v="lead_TOl5JSa3NPw0Gz5NnzHGdMdpkWlwY2ZAeV2qOPRrwHz"/>
    <s v="SKECHERS RETAIL INDIA PVT LTD"/>
    <s v="Shreenath Bhat"/>
    <s v="user_IgNfKH7wuLLjHvexoMm2PXWcnF3zYft0ZbMTyfwKRUg"/>
    <s v="Moziez Chamadia"/>
    <s v="2022-07-25 11:16:20.227000+00:00"/>
    <s v="2022-09-19 09:39:01.142000+00:00"/>
    <m/>
    <s v="Mumbai"/>
    <m/>
    <m/>
    <m/>
    <n v="800"/>
    <m/>
    <m/>
    <m/>
    <m/>
    <m/>
    <m/>
    <m/>
    <m/>
    <m/>
    <m/>
    <m/>
    <s v="Retail"/>
    <m/>
    <m/>
    <m/>
    <m/>
    <m/>
    <m/>
    <m/>
    <m/>
    <m/>
    <m/>
    <m/>
    <m/>
    <m/>
    <m/>
    <s v="user_vMd4rmcrSbjykdyL2J7rrYn84SWdcNc5FKligrmItPw"/>
    <s v="Shreenath Bhat"/>
    <m/>
    <m/>
    <s v="September"/>
    <x v="2"/>
    <m/>
    <m/>
    <s v="AM Opps -"/>
    <m/>
    <m/>
    <m/>
    <s v="2021-11-16 03:29:16.538000+00:00"/>
    <s v="2022-09-19 11:45:37.567000+00:00"/>
    <s v="GMC"/>
  </r>
  <r>
    <s v="Satyajit Chati"/>
    <n v="100000"/>
    <s v="INR"/>
    <n v="50"/>
    <s v="9/30/22"/>
    <s v="Sales"/>
    <s v="stat_T3kAAaxxVQ5lPxDDIp76iVMLZhmGR6CEbdlVFNl0tPj"/>
    <s v="Quote Comparison Ready"/>
    <n v="0"/>
    <s v="OpportunityStatusType.Active"/>
    <s v="cont_XdnjhHOBdekQAI2o6EMDndOcIyyNY8ocewOAF4VZnNC"/>
    <s v="Karishma Bahadur"/>
    <m/>
    <s v="lead_WLD90Z0NcXaGiEnnUovZATiLAts6Yy66GAXqy4jHe4L"/>
    <s v="SocioLoca"/>
    <s v="Harmanjit Singh"/>
    <s v="user_sREdxbAJihL2Zbgic7tyQ6Rc4Mny7HnD1RNGhA9DDYh"/>
    <s v="Prajakta Sahastrabudhe"/>
    <s v="2022-08-24 11:16:38.238000+00:00"/>
    <s v="2022-09-19 06:33:30.141000+00:00"/>
    <m/>
    <s v="Pune"/>
    <m/>
    <m/>
    <m/>
    <n v="20"/>
    <m/>
    <m/>
    <m/>
    <m/>
    <m/>
    <m/>
    <m/>
    <m/>
    <m/>
    <m/>
    <m/>
    <s v="Digital Marketing &amp; Advertising"/>
    <m/>
    <m/>
    <m/>
    <m/>
    <m/>
    <m/>
    <m/>
    <m/>
    <m/>
    <m/>
    <m/>
    <m/>
    <s v="Yogesh Paigude"/>
    <m/>
    <s v="user_lwF8ctKa5IyxqATpO2EOw2h0AEPiCMHOgewiH38Ei77"/>
    <s v="Harmanjit Singh"/>
    <m/>
    <m/>
    <m/>
    <x v="2"/>
    <s v="Lusha"/>
    <m/>
    <s v="Pune Strategy"/>
    <m/>
    <m/>
    <m/>
    <s v="2022-07-14 04:25:11.572000+00:00"/>
    <s v="2022-10-13 09:25:35.190000+00:00"/>
    <s v="GMC"/>
  </r>
  <r>
    <s v="Tejas Kulkarni"/>
    <n v="260000"/>
    <s v="INR"/>
    <n v="0"/>
    <s v="9/30/22"/>
    <s v="Sales"/>
    <s v="stat_kcR4fZg7TU7jjk1jAVua3qGLRS4J5uFayEjK5j02wtv"/>
    <s v="Unqualified"/>
    <n v="0"/>
    <s v="OpportunityStatusType.Lost"/>
    <s v="cont_U8uXjJhEPQVd9f7FLW4hFFuL6aiz5Qq4wHNjiPCRM9N"/>
    <s v="Supriya Penkar"/>
    <s v="Renewed with incumbent (reliance). Data was not shared inspite of repeated follow ups"/>
    <s v="lead_BGOEQ00aAFwEyWqzxRKaJz9x1isYPy0DtZ93pOYH8fZ"/>
    <s v="Bloom Seal Containers"/>
    <s v="Anjali Joshi"/>
    <s v="user_kbtBHYtBjVDNyI72HTF6C1SCvC7yVBiA6OrBOy3t96U"/>
    <s v="Tejas Kulkarni"/>
    <s v="2022-08-30 07:15:06.103000+00:00"/>
    <s v="2022-09-19 06:55:57.657000+00:00"/>
    <m/>
    <s v="Mumbai"/>
    <m/>
    <m/>
    <m/>
    <n v="65"/>
    <m/>
    <m/>
    <m/>
    <m/>
    <m/>
    <m/>
    <m/>
    <m/>
    <m/>
    <m/>
    <m/>
    <s v="Manufacturing"/>
    <m/>
    <m/>
    <m/>
    <m/>
    <m/>
    <m/>
    <m/>
    <m/>
    <m/>
    <m/>
    <m/>
    <m/>
    <m/>
    <m/>
    <s v="user_hHzEI8aaFubIuMSRtZFdLLN0nHQemBBpkBNLZGwVt3v"/>
    <s v="Anjali Joshi"/>
    <m/>
    <m/>
    <s v="September"/>
    <x v="2"/>
    <s v="Naukri.com"/>
    <m/>
    <m/>
    <m/>
    <m/>
    <m/>
    <s v="2022-08-01 09:59:03.098000+00:00"/>
    <s v="2022-09-19 06:55:57.696000+00:00"/>
    <s v="GMC"/>
  </r>
  <r>
    <s v="Kashif Ahmad"/>
    <n v="300000"/>
    <s v="INR"/>
    <n v="0"/>
    <s v="9/30/22"/>
    <s v="Sales"/>
    <s v="stat_kcR4fZg7TU7jjk1jAVua3qGLRS4J5uFayEjK5j02wtv"/>
    <s v="Unqualified"/>
    <n v="0"/>
    <s v="OpportunityStatusType.Lost"/>
    <s v="cont_isxZPwpzfhHpCdzhv8eFKHnqr7wpk5WPNo0lMC9hH6M"/>
    <s v="Swati Chauhan"/>
    <s v="Emp Count 100+ Self policy fresh policy Meeting on Friday 12pm"/>
    <s v="lead_4kXjUq4iTAa0SO0xT28ljPlBXGH1JRXDDjVRU3pSe7e"/>
    <s v="McKinley Rice"/>
    <s v="Satyajit Chati"/>
    <s v="user_LKRhV6rhcBe0uL8u70UUGeDjbMupuho4TaiAOCbT7HT"/>
    <s v="Kashif Ahmad"/>
    <s v="2022-07-26 10:14:56.087000+00:00"/>
    <s v="2022-09-19 07:03:40.141000+00:00"/>
    <m/>
    <s v="Pune"/>
    <m/>
    <m/>
    <m/>
    <n v="101"/>
    <m/>
    <m/>
    <m/>
    <m/>
    <m/>
    <m/>
    <m/>
    <m/>
    <m/>
    <m/>
    <m/>
    <s v="Others"/>
    <m/>
    <m/>
    <m/>
    <m/>
    <m/>
    <m/>
    <m/>
    <m/>
    <m/>
    <m/>
    <m/>
    <m/>
    <s v="Amol Gawali"/>
    <m/>
    <s v="user_5IQTpX6DsnoeoDfxqzqojpVoQLXPh68nhDjLS5ETjYj"/>
    <s v="Satyajit Chati"/>
    <m/>
    <m/>
    <s v="August"/>
    <x v="2"/>
    <m/>
    <m/>
    <m/>
    <m/>
    <m/>
    <m/>
    <s v="2022-05-23 07:04:21.657000+00:00"/>
    <s v="2022-09-27 04:51:31.568000+00:00"/>
    <m/>
  </r>
  <r>
    <s v="Abhiroop Ganguly"/>
    <n v="1500000"/>
    <s v="INR"/>
    <n v="0"/>
    <s v="9/20/22"/>
    <s v="Sales"/>
    <s v="stat_1hn9nRJaLbI53NxPuSQgo90kRpbpKsFlwN4oEGNUTdO"/>
    <s v="Lost"/>
    <n v="0"/>
    <s v="OpportunityStatusType.Lost"/>
    <m/>
    <m/>
    <m/>
    <s v="lead_VlkGrkaQLtcgmiT71q0M5uMVFnp0tCM33ES3BKlYfBY"/>
    <s v="Yuvashakti Foundation"/>
    <s v="Satyajit Chati"/>
    <s v="user_U27GK6WjhLhUhi1EDKXV57xMpn8n8DMIOjci1q3UReZ"/>
    <s v="Abhiroop Ganguly"/>
    <s v="2022-07-12 09:46:17.699000+00:00"/>
    <s v="2022-09-19 05:25:34.187000+00:00"/>
    <m/>
    <s v="Pune"/>
    <m/>
    <m/>
    <m/>
    <n v="564"/>
    <m/>
    <m/>
    <m/>
    <m/>
    <m/>
    <m/>
    <m/>
    <m/>
    <m/>
    <m/>
    <m/>
    <m/>
    <m/>
    <m/>
    <m/>
    <m/>
    <m/>
    <m/>
    <m/>
    <m/>
    <m/>
    <m/>
    <m/>
    <m/>
    <s v="Sakshi Soni"/>
    <m/>
    <s v="user_5IQTpX6DsnoeoDfxqzqojpVoQLXPh68nhDjLS5ETjYj"/>
    <s v="Satyajit Chati"/>
    <m/>
    <m/>
    <s v="July"/>
    <x v="2"/>
    <s v="Naukri.com"/>
    <m/>
    <m/>
    <m/>
    <m/>
    <m/>
    <s v="2022-06-27 04:02:48.580000+00:00"/>
    <s v="2022-09-19 05:25:34.244000+00:00"/>
    <m/>
  </r>
  <r>
    <s v="Manish Balpande"/>
    <n v="100000"/>
    <s v="INR"/>
    <n v="0"/>
    <s v="9/16/22"/>
    <s v="Sales"/>
    <s v="stat_kcR4fZg7TU7jjk1jAVua3qGLRS4J5uFayEjK5j02wtv"/>
    <s v="Unqualified"/>
    <n v="0"/>
    <s v="OpportunityStatusType.Lost"/>
    <s v="cont_rKC1MVJULGzevfF6Xa71U5dv40MQCxNHDLnNrDWd1pJ"/>
    <s v="Ganesh Tilekar"/>
    <s v="Liability"/>
    <s v="lead_LTv2ExCQWzGVsSJpOEPV2ZLJeJ2Y4Oy60g4ZoDQLVLv"/>
    <s v="Auto One Engineering(Non-EB)"/>
    <s v="Prateek Wadhwa"/>
    <s v="user_8jx3L2CDfrbzNnwYUv6Plfha6VxaSGsqcbTXR3sIBZi"/>
    <s v="Manish Balpande"/>
    <s v="2022-02-21 08:38:05.727000+00:00"/>
    <s v="2022-09-19 05:53:14.341000+00:00"/>
    <m/>
    <s v="Pune"/>
    <m/>
    <m/>
    <m/>
    <n v="178"/>
    <m/>
    <m/>
    <m/>
    <m/>
    <m/>
    <m/>
    <m/>
    <m/>
    <m/>
    <m/>
    <m/>
    <s v="Manufacturing"/>
    <m/>
    <m/>
    <m/>
    <m/>
    <m/>
    <m/>
    <m/>
    <m/>
    <m/>
    <m/>
    <m/>
    <m/>
    <s v="Yogesh Paigude"/>
    <m/>
    <s v="user_FdWFezbLzkYQcGsBUsjZO25nr2poK2nRbqV47Rs5Kfm"/>
    <s v="Prateek Wadhwa"/>
    <m/>
    <m/>
    <s v="March"/>
    <x v="2"/>
    <s v="Linkedin"/>
    <m/>
    <m/>
    <m/>
    <m/>
    <m/>
    <s v="2022-01-10 13:09:04.384000+00:00"/>
    <s v="2022-09-19 05:53:14.401000+00:00"/>
    <s v="NON EB"/>
  </r>
  <r>
    <s v="Abhishek Chauhan"/>
    <n v="2000000"/>
    <s v="INR"/>
    <n v="0"/>
    <s v="9/30/22"/>
    <s v="Sales"/>
    <s v="stat_1hn9nRJaLbI53NxPuSQgo90kRpbpKsFlwN4oEGNUTdO"/>
    <s v="Lost"/>
    <n v="0"/>
    <s v="OpportunityStatusType.Lost"/>
    <s v="cont_XE0z4gVDArFD6mww9PSTeQzSIRXhksfMh7524BMXBvD"/>
    <s v="Ram Kumar"/>
    <s v="Didnt get a chance to have a meeting with the client.  got the data 5 days before the renewal date.  Client went ahead with the incumbent, quoted 20L against our rate of 29L."/>
    <s v="lead_ZdNbwHbF30qEMqtRfNDwR78FFJqNVxN36iuHF3r3Kpx"/>
    <s v="KredX"/>
    <s v="Anjali Joshi"/>
    <s v="user_ojX3B6giQCeKnOjqd4gdwXUl0CqqHMXNORvxR6POXn6"/>
    <s v="Abhishek Chauhan"/>
    <s v="2022-09-08 11:44:05.597000+00:00"/>
    <s v="2022-09-19 06:32:35.367000+00:00"/>
    <m/>
    <s v="Bangalore"/>
    <m/>
    <m/>
    <m/>
    <n v="160"/>
    <m/>
    <m/>
    <m/>
    <m/>
    <m/>
    <m/>
    <m/>
    <m/>
    <m/>
    <m/>
    <m/>
    <s v="Banking &amp; Finance"/>
    <m/>
    <m/>
    <m/>
    <m/>
    <m/>
    <m/>
    <m/>
    <m/>
    <m/>
    <m/>
    <m/>
    <m/>
    <s v="Shekhar Sakore"/>
    <m/>
    <s v="user_hHzEI8aaFubIuMSRtZFdLLN0nHQemBBpkBNLZGwVt3v"/>
    <s v="Anjali Joshi"/>
    <m/>
    <m/>
    <s v="September"/>
    <x v="2"/>
    <s v="Lusha"/>
    <m/>
    <s v="Glengarry"/>
    <m/>
    <s v="Sequoia Capital India, Tiger Global Management, Prime Venture Partners"/>
    <m/>
    <s v="2021-12-09 09:17:52.690000+00:00"/>
    <s v="2022-09-23 12:05:21.959000+00:00"/>
    <s v="GMC"/>
  </r>
  <r>
    <s v="Abhishek Chauhan"/>
    <n v="500000"/>
    <s v="INR"/>
    <n v="50"/>
    <s v="9/30/22"/>
    <s v="Sales"/>
    <s v="stat_kLhaUSYbyIgQOHjvcKAHYNQn1lIjd0wTZfiU50Lt3mL"/>
    <s v="Demo Completed"/>
    <n v="0"/>
    <s v="OpportunityStatusType.Active"/>
    <s v="cont_Z1ifYkT9kHODhyDCCCNaxxJtcS1cklTeCBQFSWPRaF5"/>
    <s v="Sunil Kumar"/>
    <s v="GTL - fresh"/>
    <s v="lead_k81P5cw8kpt5eGGg64Thf50eeUnfmYfR8fCiJWWEqNC"/>
    <s v="Crestron Electronics"/>
    <s v="Daya Gowda"/>
    <s v="user_ojX3B6giQCeKnOjqd4gdwXUl0CqqHMXNORvxR6POXn6"/>
    <s v="Abhishek Chauhan"/>
    <s v="2022-06-23 11:54:55.993000+00:00"/>
    <s v="2022-09-19 04:39:11.359000+00:00"/>
    <m/>
    <s v="Bangalore"/>
    <m/>
    <m/>
    <m/>
    <n v="272"/>
    <m/>
    <m/>
    <m/>
    <m/>
    <m/>
    <m/>
    <m/>
    <m/>
    <m/>
    <m/>
    <m/>
    <s v="Manufacturing"/>
    <m/>
    <m/>
    <m/>
    <m/>
    <m/>
    <m/>
    <m/>
    <m/>
    <m/>
    <m/>
    <m/>
    <m/>
    <s v="Rakesh Nade"/>
    <m/>
    <s v="user_encRk5bIEFN6ZA11h4WH2AdZTiZpogLSlMIaj0E30SZ"/>
    <s v="Daya Gowda"/>
    <m/>
    <m/>
    <s v="November"/>
    <x v="2"/>
    <m/>
    <m/>
    <m/>
    <m/>
    <m/>
    <m/>
    <s v="2022-04-06 01:36:13.928000+00:00"/>
    <s v="2022-10-19 09:59:00.219000+00:00"/>
    <m/>
  </r>
  <r>
    <s v="Anshum Naithani"/>
    <n v="3000000"/>
    <s v="INR"/>
    <n v="0"/>
    <s v="9/20/22"/>
    <s v="Sales"/>
    <s v="stat_kcR4fZg7TU7jjk1jAVua3qGLRS4J5uFayEjK5j02wtv"/>
    <s v="Unqualified"/>
    <n v="0"/>
    <s v="OpportunityStatusType.Lost"/>
    <m/>
    <m/>
    <m/>
    <s v="lead_qbGQbvdMQyzuEhJoXDmxoTR9ZUQAepC1lhJtsGxQmHx"/>
    <s v="MMS Maritime (India) Pvt. Ltd."/>
    <s v="Sarvesh Pawar"/>
    <s v="user_GL8PBiV4pvzsQLVHSdZLeMQAQcGjCvLkffg486DHfZJ"/>
    <s v="Anshum Naithani"/>
    <s v="2022-07-26 12:17:30.906000+00:00"/>
    <s v="2022-09-19 03:58:29.103000+00:00"/>
    <m/>
    <s v="Mumbai"/>
    <m/>
    <m/>
    <m/>
    <n v="500"/>
    <m/>
    <m/>
    <m/>
    <m/>
    <m/>
    <m/>
    <m/>
    <m/>
    <m/>
    <m/>
    <m/>
    <s v="Transportation &amp; Logistics"/>
    <m/>
    <m/>
    <m/>
    <m/>
    <m/>
    <m/>
    <m/>
    <m/>
    <m/>
    <m/>
    <m/>
    <m/>
    <s v="Mrunmay Jalgaonkar"/>
    <m/>
    <s v="user_A8KOTZADnUtEQOLt4nSLAmteNStuGh80js75RYjrXVt"/>
    <s v="Sarvesh Pawar"/>
    <m/>
    <m/>
    <s v="October; September"/>
    <x v="2"/>
    <m/>
    <m/>
    <s v="Employee Wellness Handbook"/>
    <m/>
    <m/>
    <m/>
    <s v="2021-09-08 04:19:34.976000+00:00"/>
    <s v="2022-09-22 06:32:48.376000+00:00"/>
    <s v="GMC"/>
  </r>
  <r>
    <s v="Tejas Kulkarni"/>
    <n v="500000"/>
    <s v="INR"/>
    <n v="0"/>
    <s v="9/30/22"/>
    <s v="Sales"/>
    <s v="stat_kcR4fZg7TU7jjk1jAVua3qGLRS4J5uFayEjK5j02wtv"/>
    <s v="Unqualified"/>
    <n v="0"/>
    <s v="OpportunityStatusType.Lost"/>
    <s v="cont_6etf9sq35ZoOw3jSTulis3w8IPkv4yg9G979TiQ1r2m"/>
    <s v="Swati Duri"/>
    <m/>
    <s v="lead_ccPPeTGIKqBwmQ3oFAE5mNooFDO39tCx4Iipyxg2wd9"/>
    <s v="NGL Fine Chem Ltd."/>
    <s v="Prateek Wadhwa"/>
    <s v="user_kbtBHYtBjVDNyI72HTF6C1SCvC7yVBiA6OrBOy3t96U"/>
    <s v="Tejas Kulkarni"/>
    <s v="2022-08-22 10:27:52.653000+00:00"/>
    <s v="2022-09-19 04:53:15.837000+00:00"/>
    <m/>
    <s v="Mumbai"/>
    <m/>
    <m/>
    <m/>
    <n v="124"/>
    <m/>
    <m/>
    <m/>
    <m/>
    <m/>
    <m/>
    <m/>
    <m/>
    <m/>
    <m/>
    <m/>
    <s v="Chemical"/>
    <m/>
    <m/>
    <m/>
    <m/>
    <m/>
    <m/>
    <m/>
    <m/>
    <m/>
    <m/>
    <m/>
    <m/>
    <s v="Arunkumar Dubey"/>
    <m/>
    <s v="user_FdWFezbLzkYQcGsBUsjZO25nr2poK2nRbqV47Rs5Kfm"/>
    <s v="Prateek Wadhwa"/>
    <m/>
    <m/>
    <s v="September"/>
    <x v="2"/>
    <s v="Lusha"/>
    <m/>
    <s v="Pharma"/>
    <m/>
    <m/>
    <m/>
    <s v="2022-02-08 21:50:44.242000+00:00"/>
    <s v="2022-09-20 07:12:13.418000+00:00"/>
    <s v="GMC"/>
  </r>
  <r>
    <s v="Anshum Naithani"/>
    <n v="500000"/>
    <s v="INR"/>
    <n v="0"/>
    <s v="9/30/22"/>
    <s v="Sales"/>
    <s v="stat_kcR4fZg7TU7jjk1jAVua3qGLRS4J5uFayEjK5j02wtv"/>
    <s v="Unqualified"/>
    <n v="0"/>
    <s v="OpportunityStatusType.Lost"/>
    <s v="cont_IM7WVlk7Ly1u6KRWFZlU60yVk7UDGjgfaUaFrDDJ9Iq"/>
    <s v="Nisha Dasgupta"/>
    <s v="Fresh top up"/>
    <s v="lead_aaHqNBBq4DNBo9gcMEcnXoa1TrvqvcuiMsR6paF8jxc"/>
    <s v="Knauf Ceiling solutions"/>
    <s v="Gauri Jori"/>
    <s v="user_GL8PBiV4pvzsQLVHSdZLeMQAQcGjCvLkffg486DHfZJ"/>
    <s v="Anshum Naithani"/>
    <s v="2022-07-18 11:46:53.624000+00:00"/>
    <s v="2022-09-19 03:55:45.347000+00:00"/>
    <m/>
    <s v="Mumbai"/>
    <m/>
    <m/>
    <m/>
    <n v="150"/>
    <m/>
    <m/>
    <m/>
    <m/>
    <m/>
    <m/>
    <m/>
    <m/>
    <m/>
    <m/>
    <m/>
    <s v="Construction &amp; Real Estate"/>
    <m/>
    <m/>
    <m/>
    <m/>
    <m/>
    <m/>
    <m/>
    <m/>
    <m/>
    <m/>
    <m/>
    <m/>
    <m/>
    <m/>
    <s v="user_5YHA1ZU4iP896lD1YJehdJcMx7ZEgWCpulT4T2c3pJ3"/>
    <s v="Gauri Jori"/>
    <m/>
    <m/>
    <s v="September"/>
    <x v="2"/>
    <m/>
    <m/>
    <m/>
    <m/>
    <m/>
    <m/>
    <s v="2021-08-03 09:19:45.645000+00:00"/>
    <s v="2022-10-07 01:53:43.985000+00:00"/>
    <m/>
  </r>
  <r>
    <s v="Anshum Naithani"/>
    <n v="200000"/>
    <s v="INR"/>
    <n v="0"/>
    <s v="9/30/22"/>
    <s v="Sales"/>
    <s v="stat_kcR4fZg7TU7jjk1jAVua3qGLRS4J5uFayEjK5j02wtv"/>
    <s v="Unqualified"/>
    <n v="0"/>
    <s v="OpportunityStatusType.Lost"/>
    <s v="cont_IM7WVlk7Ly1u6KRWFZlU60yVk7UDGjgfaUaFrDDJ9Iq"/>
    <s v="Nisha Dasgupta"/>
    <s v="GPA ren"/>
    <s v="lead_aaHqNBBq4DNBo9gcMEcnXoa1TrvqvcuiMsR6paF8jxc"/>
    <s v="Knauf Ceiling solutions"/>
    <s v="Gauri Jori"/>
    <s v="user_GL8PBiV4pvzsQLVHSdZLeMQAQcGjCvLkffg486DHfZJ"/>
    <s v="Anshum Naithani"/>
    <s v="2022-07-18 11:45:28.924000+00:00"/>
    <s v="2022-09-19 03:55:18.513000+00:00"/>
    <m/>
    <s v="Mumbai"/>
    <m/>
    <m/>
    <m/>
    <n v="150"/>
    <m/>
    <m/>
    <m/>
    <m/>
    <m/>
    <m/>
    <m/>
    <m/>
    <m/>
    <m/>
    <m/>
    <s v="Construction &amp; Real Estate"/>
    <m/>
    <m/>
    <m/>
    <m/>
    <m/>
    <m/>
    <m/>
    <m/>
    <m/>
    <m/>
    <m/>
    <m/>
    <m/>
    <m/>
    <s v="user_5YHA1ZU4iP896lD1YJehdJcMx7ZEgWCpulT4T2c3pJ3"/>
    <s v="Gauri Jori"/>
    <m/>
    <m/>
    <s v="September"/>
    <x v="2"/>
    <m/>
    <m/>
    <m/>
    <m/>
    <m/>
    <m/>
    <s v="2021-08-03 09:19:45.645000+00:00"/>
    <s v="2022-10-07 01:53:43.985000+00:00"/>
    <m/>
  </r>
  <r>
    <s v="Anshum Naithani"/>
    <n v="500000"/>
    <s v="INR"/>
    <n v="0"/>
    <s v="9/23/22"/>
    <s v="Sales"/>
    <s v="stat_kcR4fZg7TU7jjk1jAVua3qGLRS4J5uFayEjK5j02wtv"/>
    <s v="Unqualified"/>
    <n v="0"/>
    <s v="OpportunityStatusType.Lost"/>
    <s v="cont_bPUynXwOJK5siqb313GxFNz0Ot2CANqnykfR10391lh"/>
    <s v="Saba Khatri"/>
    <s v="GMC"/>
    <s v="lead_2NECzFhZ1fxDLIEITQnXMJwr1r47P01qItqvRcSAHrp"/>
    <s v="Work Store Limited (Staples)"/>
    <s v="Daya Gowda"/>
    <s v="user_GL8PBiV4pvzsQLVHSdZLeMQAQcGjCvLkffg486DHfZJ"/>
    <s v="Anshum Naithani"/>
    <s v="2022-06-02 07:31:08.324000+00:00"/>
    <s v="2022-09-19 03:57:17.979000+00:00"/>
    <m/>
    <s v="Mumbai"/>
    <m/>
    <m/>
    <m/>
    <n v="155"/>
    <m/>
    <m/>
    <m/>
    <m/>
    <m/>
    <m/>
    <m/>
    <s v="PAID_SOCIAL"/>
    <m/>
    <m/>
    <m/>
    <s v="Retail"/>
    <m/>
    <m/>
    <m/>
    <m/>
    <m/>
    <m/>
    <m/>
    <m/>
    <m/>
    <m/>
    <m/>
    <m/>
    <s v="Aniket Vahile"/>
    <m/>
    <s v="user_encRk5bIEFN6ZA11h4WH2AdZTiZpogLSlMIaj0E30SZ"/>
    <s v="Daya Gowda"/>
    <m/>
    <m/>
    <s v="April; July; September"/>
    <x v="2"/>
    <s v="Naukri.com"/>
    <m/>
    <s v="Employee Engagement Handbook"/>
    <m/>
    <m/>
    <m/>
    <s v="2022-04-26 12:41:27.300000+00:00"/>
    <s v="2022-09-20 10:30:39.691000+00:00"/>
    <s v="GMC"/>
  </r>
  <r>
    <s v="Anshum Naithani"/>
    <n v="1500000"/>
    <s v="INR"/>
    <n v="0"/>
    <s v="9/30/22"/>
    <s v="Sales"/>
    <s v="stat_kcR4fZg7TU7jjk1jAVua3qGLRS4J5uFayEjK5j02wtv"/>
    <s v="Unqualified"/>
    <n v="0"/>
    <s v="OpportunityStatusType.Lost"/>
    <s v="cont_IM7WVlk7Ly1u6KRWFZlU60yVk7UDGjgfaUaFrDDJ9Iq"/>
    <s v="Nisha Dasgupta"/>
    <s v="GTL ren"/>
    <s v="lead_aaHqNBBq4DNBo9gcMEcnXoa1TrvqvcuiMsR6paF8jxc"/>
    <s v="Knauf Ceiling solutions"/>
    <s v="Gauri Jori"/>
    <s v="user_GL8PBiV4pvzsQLVHSdZLeMQAQcGjCvLkffg486DHfZJ"/>
    <s v="Anshum Naithani"/>
    <s v="2022-07-18 11:46:11.269000+00:00"/>
    <s v="2022-09-19 03:47:30.339000+00:00"/>
    <m/>
    <s v="Mumbai"/>
    <m/>
    <m/>
    <m/>
    <n v="150"/>
    <m/>
    <m/>
    <m/>
    <m/>
    <m/>
    <m/>
    <m/>
    <m/>
    <m/>
    <m/>
    <m/>
    <s v="Construction &amp; Real Estate"/>
    <m/>
    <m/>
    <m/>
    <m/>
    <m/>
    <m/>
    <m/>
    <m/>
    <m/>
    <m/>
    <m/>
    <m/>
    <m/>
    <m/>
    <s v="user_5YHA1ZU4iP896lD1YJehdJcMx7ZEgWCpulT4T2c3pJ3"/>
    <s v="Gauri Jori"/>
    <m/>
    <m/>
    <s v="September"/>
    <x v="2"/>
    <m/>
    <m/>
    <m/>
    <m/>
    <m/>
    <m/>
    <s v="2021-08-03 09:19:45.645000+00:00"/>
    <s v="2022-10-07 01:53:43.985000+00:00"/>
    <m/>
  </r>
  <r>
    <s v="Anshum Naithani"/>
    <n v="2500000"/>
    <s v="INR"/>
    <n v="0"/>
    <s v="9/30/22"/>
    <s v="Sales"/>
    <s v="stat_kcR4fZg7TU7jjk1jAVua3qGLRS4J5uFayEjK5j02wtv"/>
    <s v="Unqualified"/>
    <n v="0"/>
    <s v="OpportunityStatusType.Lost"/>
    <s v="cont_IM7WVlk7Ly1u6KRWFZlU60yVk7UDGjgfaUaFrDDJ9Iq"/>
    <s v="Nisha Dasgupta"/>
    <s v="GMC ren"/>
    <s v="lead_aaHqNBBq4DNBo9gcMEcnXoa1TrvqvcuiMsR6paF8jxc"/>
    <s v="Knauf Ceiling solutions"/>
    <s v="Gauri Jori"/>
    <s v="user_GL8PBiV4pvzsQLVHSdZLeMQAQcGjCvLkffg486DHfZJ"/>
    <s v="Anshum Naithani"/>
    <s v="2022-07-18 11:45:05.585000+00:00"/>
    <s v="2022-09-19 03:47:14.705000+00:00"/>
    <m/>
    <s v="Mumbai"/>
    <m/>
    <m/>
    <m/>
    <n v="150"/>
    <m/>
    <m/>
    <m/>
    <m/>
    <m/>
    <m/>
    <m/>
    <m/>
    <m/>
    <m/>
    <m/>
    <s v="Construction &amp; Real Estate"/>
    <m/>
    <m/>
    <m/>
    <m/>
    <m/>
    <m/>
    <m/>
    <m/>
    <m/>
    <m/>
    <m/>
    <m/>
    <m/>
    <m/>
    <s v="user_5YHA1ZU4iP896lD1YJehdJcMx7ZEgWCpulT4T2c3pJ3"/>
    <s v="Gauri Jori"/>
    <m/>
    <m/>
    <s v="September"/>
    <x v="2"/>
    <m/>
    <m/>
    <m/>
    <m/>
    <m/>
    <m/>
    <s v="2021-08-03 09:19:45.645000+00:00"/>
    <s v="2022-10-07 01:53:43.985000+00:00"/>
    <m/>
  </r>
  <r>
    <s v="Anshum Naithani"/>
    <n v="2000000"/>
    <s v="INR"/>
    <n v="0"/>
    <s v="9/30/22"/>
    <s v="Sales"/>
    <s v="stat_kcR4fZg7TU7jjk1jAVua3qGLRS4J5uFayEjK5j02wtv"/>
    <s v="Unqualified"/>
    <n v="0"/>
    <s v="OpportunityStatusType.Lost"/>
    <s v="cont_dwy3v3HWjBV8mAyaW8Hulw5KEMGBZrOqQfj2cKodgek"/>
    <s v="shweta rathor"/>
    <s v="GMC Renewal"/>
    <s v="lead_oFQIm9YXEk3wn0DUBN0I11LWhzgvFOMClENPYbiHip9"/>
    <s v="Ajmera Housing Corporation"/>
    <s v="Trupti Suryavanshi"/>
    <s v="user_GL8PBiV4pvzsQLVHSdZLeMQAQcGjCvLkffg486DHfZJ"/>
    <s v="Anshum Naithani"/>
    <s v="2022-07-08 12:24:35.475000+00:00"/>
    <s v="2022-09-19 03:49:19.078000+00:00"/>
    <m/>
    <s v="Mumbai"/>
    <m/>
    <m/>
    <m/>
    <n v="223"/>
    <m/>
    <m/>
    <m/>
    <m/>
    <m/>
    <m/>
    <m/>
    <m/>
    <m/>
    <m/>
    <m/>
    <s v="Construction &amp; Real Estate"/>
    <m/>
    <m/>
    <m/>
    <m/>
    <m/>
    <m/>
    <m/>
    <m/>
    <m/>
    <m/>
    <m/>
    <m/>
    <s v="Mrunmay Jalgaonkar"/>
    <m/>
    <s v="user_L8E6IFhq6UCzKLHa45LUUTZCznDuyDwFrGaEp9DXiUM"/>
    <s v="Trupti Suryavanshi"/>
    <m/>
    <m/>
    <s v="October; September"/>
    <x v="4"/>
    <m/>
    <m/>
    <m/>
    <m/>
    <m/>
    <m/>
    <s v="2020-12-14 12:21:27.213000+00:00"/>
    <s v="2022-09-20 20:40:26.965000+00:00"/>
    <s v="GMC"/>
  </r>
  <r>
    <s v="Anshum Naithani"/>
    <n v="1000000"/>
    <s v="INR"/>
    <n v="0"/>
    <s v="9/30/22"/>
    <s v="Sales"/>
    <s v="stat_kcR4fZg7TU7jjk1jAVua3qGLRS4J5uFayEjK5j02wtv"/>
    <s v="Unqualified"/>
    <n v="0"/>
    <s v="OpportunityStatusType.Lost"/>
    <s v="cont_cwRhxk3aAoP8UMLzXGz76QyMd5vsPpVSd7IWxtN9BX9"/>
    <s v="Pradeep"/>
    <s v="GMC"/>
    <s v="lead_jRpTh6c3H7BdeF9ODOfjhj9mDiriz25VU7usfCZZvlx"/>
    <s v="Coromandel ENG"/>
    <s v="Mayur Gadiyar"/>
    <s v="user_GL8PBiV4pvzsQLVHSdZLeMQAQcGjCvLkffg486DHfZJ"/>
    <s v="Anshum Naithani"/>
    <s v="2022-06-07 11:14:23.403000+00:00"/>
    <s v="2022-09-19 03:46:20.569000+00:00"/>
    <m/>
    <s v="Chennai"/>
    <m/>
    <m/>
    <m/>
    <n v="2000"/>
    <m/>
    <m/>
    <m/>
    <m/>
    <m/>
    <m/>
    <m/>
    <m/>
    <m/>
    <m/>
    <m/>
    <m/>
    <m/>
    <m/>
    <m/>
    <m/>
    <m/>
    <m/>
    <m/>
    <m/>
    <m/>
    <m/>
    <m/>
    <m/>
    <s v="Aniket Vahile"/>
    <m/>
    <s v="user_bdUPAGjcS7p6513So3N4g3aWNS5HuBuVJi7bvCPAsLt"/>
    <s v="Mayur Gadiyar"/>
    <m/>
    <m/>
    <s v="September"/>
    <x v="2"/>
    <m/>
    <m/>
    <m/>
    <m/>
    <m/>
    <m/>
    <s v="2022-06-06 06:54:36.923000+00:00"/>
    <s v="2022-10-20 10:16:52.644000+00:00"/>
    <s v="GMC"/>
  </r>
  <r>
    <s v="Omkar Ghate"/>
    <n v="80000"/>
    <s v="INR"/>
    <n v="0"/>
    <s v="9/30/22"/>
    <s v="Sales"/>
    <s v="stat_1hn9nRJaLbI53NxPuSQgo90kRpbpKsFlwN4oEGNUTdO"/>
    <s v="Lost"/>
    <n v="0"/>
    <s v="OpportunityStatusType.Lost"/>
    <m/>
    <m/>
    <s v="Client wanted competitive quotes from HDFC but we didn't have any"/>
    <s v="lead_cbfoRrDTsTjwRKoignBlD5V7j4yQ2I6jZ8EkjNWprIo"/>
    <s v="Clinikally (Fresh)"/>
    <s v="Sarvesh Pawar"/>
    <s v="user_9SBRjyF0n4iWuhUdqRyQkFhl2J4uyNKhFWvvJEvunX8"/>
    <s v="Omkar Ghate"/>
    <s v="2022-09-05 10:51:19.115000+00:00"/>
    <s v="2022-09-19 02:54:22.593000+00:00"/>
    <m/>
    <s v="Gurgaon"/>
    <m/>
    <m/>
    <m/>
    <n v="16"/>
    <m/>
    <m/>
    <m/>
    <m/>
    <m/>
    <m/>
    <m/>
    <m/>
    <m/>
    <m/>
    <m/>
    <m/>
    <m/>
    <m/>
    <m/>
    <m/>
    <m/>
    <m/>
    <m/>
    <m/>
    <m/>
    <m/>
    <m/>
    <m/>
    <m/>
    <m/>
    <s v="user_A8KOTZADnUtEQOLt4nSLAmteNStuGh80js75RYjrXVt"/>
    <s v="Sarvesh Pawar"/>
    <m/>
    <m/>
    <m/>
    <x v="2"/>
    <m/>
    <m/>
    <m/>
    <m/>
    <m/>
    <m/>
    <s v="2022-09-05 10:47:01.387000+00:00"/>
    <s v="2022-09-21 07:28:58.764000+00:00"/>
    <s v="GMC"/>
  </r>
  <r>
    <s v="Akash Singh"/>
    <n v="1800000"/>
    <s v="INR"/>
    <n v="0"/>
    <s v="9/17/22"/>
    <s v="Sales"/>
    <s v="stat_1hn9nRJaLbI53NxPuSQgo90kRpbpKsFlwN4oEGNUTdO"/>
    <s v="Lost"/>
    <n v="0"/>
    <s v="OpportunityStatusType.Lost"/>
    <s v="cont_dRAseawPlx7mb5vNpjC0CVUHLbWOD9gHFnDxdX8v0YY"/>
    <s v="Roopendra Sharma"/>
    <s v="GMC - Sept 600 employees 1+3 policy graded suminsured"/>
    <s v="lead_dcU3xBfwayabWBESPQvGUetAabApvU9b4WJFlb16ya6"/>
    <s v="Kumar Organic Products Limited"/>
    <s v="Daya Gowda"/>
    <s v="user_a8nqX3z7ISW88f172GrmiROpYjjP29QrWrDfKdMgnvc"/>
    <s v="Akash Singh"/>
    <s v="2022-07-01 09:51:43.378000+00:00"/>
    <s v="2022-09-19 03:27:11.123000+00:00"/>
    <m/>
    <s v="Bangalore"/>
    <m/>
    <m/>
    <m/>
    <n v="600"/>
    <m/>
    <m/>
    <m/>
    <m/>
    <m/>
    <m/>
    <m/>
    <m/>
    <m/>
    <m/>
    <m/>
    <s v="Manufacturing"/>
    <m/>
    <m/>
    <m/>
    <m/>
    <m/>
    <m/>
    <m/>
    <m/>
    <m/>
    <m/>
    <m/>
    <m/>
    <s v="Jithendra Goalla"/>
    <m/>
    <s v="user_ojX3B6giQCeKnOjqd4gdwXUl0CqqHMXNORvxR6POXn6"/>
    <s v="Abhishek Chauhan"/>
    <s v="Dr. Anil More"/>
    <m/>
    <s v="September"/>
    <x v="2"/>
    <m/>
    <m/>
    <m/>
    <m/>
    <m/>
    <m/>
    <s v="2022-04-25 19:08:39.825000+00:00"/>
    <s v="2022-09-22 04:26:56.035000+00:00"/>
    <m/>
  </r>
  <r>
    <s v="Sameer Iftekhari"/>
    <n v="1000000"/>
    <s v="INR"/>
    <n v="50"/>
    <s v="9/30/22"/>
    <s v="Sales"/>
    <s v="stat_kLhaUSYbyIgQOHjvcKAHYNQn1lIjd0wTZfiU50Lt3mL"/>
    <s v="Demo Completed"/>
    <n v="0"/>
    <s v="OpportunityStatusType.Active"/>
    <m/>
    <m/>
    <s v="App only"/>
    <s v="lead_nIFzhQ0Qh8pFsKicj8hRYFsfK6ohYRvzncTgrKJerHI"/>
    <s v="Sterlite Power Transmission Limited"/>
    <s v="Prajakta Sahastrabudhe"/>
    <s v="user_P3f70h2AcefBkFTBZpvA9LgDbjTmUIXkqdKqHJ5evwA"/>
    <s v="Manojkumar Tinna"/>
    <s v="2022-05-10 14:21:13.680000+00:00"/>
    <s v="2022-09-18 08:03:14.055000+00:00"/>
    <m/>
    <s v="Mumbai"/>
    <m/>
    <m/>
    <m/>
    <n v="1364"/>
    <m/>
    <m/>
    <m/>
    <m/>
    <m/>
    <m/>
    <m/>
    <m/>
    <m/>
    <m/>
    <m/>
    <s v="Others"/>
    <m/>
    <m/>
    <m/>
    <m/>
    <m/>
    <m/>
    <m/>
    <m/>
    <m/>
    <m/>
    <m/>
    <m/>
    <s v="Yogesh Paigude"/>
    <m/>
    <s v="user_228eUmsdKIb9OItgmiDq1zD4aPZ1eqiapbaLAGeBf8g"/>
    <s v="Bhairavi Jog"/>
    <m/>
    <s v="Nilesh Dhanani"/>
    <s v="February"/>
    <x v="2"/>
    <s v="Lusha"/>
    <m/>
    <m/>
    <m/>
    <m/>
    <m/>
    <s v="2021-07-26 10:39:14.524000+00:00"/>
    <s v="2022-10-20 10:30:10.135000+00:00"/>
    <m/>
  </r>
  <r>
    <s v="Omkar Ghate"/>
    <n v="500000"/>
    <s v="INR"/>
    <n v="0"/>
    <s v="9/30/22"/>
    <s v="Sales"/>
    <s v="stat_kcR4fZg7TU7jjk1jAVua3qGLRS4J5uFayEjK5j02wtv"/>
    <s v="Unqualified"/>
    <n v="0"/>
    <s v="OpportunityStatusType.Lost"/>
    <m/>
    <m/>
    <m/>
    <s v="lead_xnmCplkCMwwNOb4RRfmidseFUH01A9vZvj2CkORbjZl"/>
    <s v="MILLENNIUM DEVELOPERS"/>
    <s v="Satyajit Chati"/>
    <s v="user_9SBRjyF0n4iWuhUdqRyQkFhl2J4uyNKhFWvvJEvunX8"/>
    <s v="Omkar Ghate"/>
    <s v="2022-08-16 06:07:10.160000+00:00"/>
    <s v="2022-09-19 02:52:20.796000+00:00"/>
    <m/>
    <s v="Pune"/>
    <m/>
    <m/>
    <m/>
    <n v="42"/>
    <m/>
    <m/>
    <m/>
    <m/>
    <m/>
    <m/>
    <m/>
    <m/>
    <m/>
    <m/>
    <m/>
    <s v="Others"/>
    <m/>
    <m/>
    <m/>
    <m/>
    <m/>
    <m/>
    <m/>
    <m/>
    <m/>
    <m/>
    <m/>
    <m/>
    <s v="Deepak Yadav"/>
    <m/>
    <s v="user_5IQTpX6DsnoeoDfxqzqojpVoQLXPh68nhDjLS5ETjYj"/>
    <s v="Satyajit Chati"/>
    <m/>
    <m/>
    <s v="September"/>
    <x v="2"/>
    <m/>
    <m/>
    <m/>
    <m/>
    <m/>
    <m/>
    <s v="2021-06-22 06:13:17.767000+00:00"/>
    <s v="2022-10-20 11:47:01.142000+00:00"/>
    <m/>
  </r>
  <r>
    <s v="Tejas Kulkarni"/>
    <n v="18000"/>
    <s v="INR"/>
    <n v="50"/>
    <s v="9/15/22"/>
    <s v="Sales"/>
    <s v="stat_kLhaUSYbyIgQOHjvcKAHYNQn1lIjd0wTZfiU50Lt3mL"/>
    <s v="Demo Completed"/>
    <n v="0"/>
    <s v="OpportunityStatusType.Active"/>
    <s v="cont_Fy8rvIsvB7vckwMkjof9WzpAoKFZmfa1IPVmM6sxRgb"/>
    <s v="Amruta"/>
    <m/>
    <s v="lead_XwM1KIRyNSojI4dVIH51G1YavCnyn8mendtt9amEkQn"/>
    <s v="Consumer Sketch"/>
    <s v="Nikhil Ahuja"/>
    <s v="user_P3f70h2AcefBkFTBZpvA9LgDbjTmUIXkqdKqHJ5evwA"/>
    <s v="Manojkumar Tinna"/>
    <s v="2022-07-11 12:11:00.341000+00:00"/>
    <s v="2022-09-18 08:07:36.119000+00:00"/>
    <m/>
    <s v="Other Gujarat"/>
    <m/>
    <m/>
    <m/>
    <n v="60"/>
    <m/>
    <m/>
    <m/>
    <m/>
    <m/>
    <m/>
    <m/>
    <m/>
    <m/>
    <m/>
    <m/>
    <s v="Consumer Goods &amp; Electronics"/>
    <m/>
    <m/>
    <m/>
    <m/>
    <m/>
    <m/>
    <m/>
    <m/>
    <m/>
    <m/>
    <m/>
    <m/>
    <m/>
    <m/>
    <s v="user_bdUPAGjcS7p6513So3N4g3aWNS5HuBuVJi7bvCPAsLt"/>
    <s v="Mayur Gadiyar"/>
    <m/>
    <m/>
    <s v="September"/>
    <x v="4"/>
    <m/>
    <m/>
    <s v="Employee Engagement Handbook"/>
    <m/>
    <m/>
    <m/>
    <s v="2022-04-27 11:30:51.959000+00:00"/>
    <s v="2022-09-19 03:15:17.109000+00:00"/>
    <s v="GPA"/>
  </r>
  <r>
    <s v="Vivek Singh"/>
    <n v="200000"/>
    <s v="INR"/>
    <n v="0"/>
    <s v="9/17/22"/>
    <s v="Sales"/>
    <s v="stat_1hn9nRJaLbI53NxPuSQgo90kRpbpKsFlwN4oEGNUTdO"/>
    <s v="Lost"/>
    <n v="0"/>
    <s v="OpportunityStatusType.Lost"/>
    <s v="cont_ppC6JnjWjIbnNyC11tGVL8NHIbZwZRATGcCropy6ORE"/>
    <s v="A Vishnuvardhan"/>
    <m/>
    <s v="lead_iCZp5WYFqmnWkxKQxs6acVEWIu2w6kPHJeca8lMaPWw"/>
    <s v="BlueRose Technologies"/>
    <s v="Sarvesh Pawar"/>
    <s v="user_P3f70h2AcefBkFTBZpvA9LgDbjTmUIXkqdKqHJ5evwA"/>
    <s v="Manojkumar Tinna"/>
    <s v="2022-08-19 11:10:08.756000+00:00"/>
    <s v="2022-09-18 07:40:56.443000+00:00"/>
    <m/>
    <s v="Bangalore"/>
    <m/>
    <m/>
    <m/>
    <n v="500"/>
    <m/>
    <m/>
    <m/>
    <m/>
    <m/>
    <m/>
    <m/>
    <s v="PAID_SOCIAL"/>
    <m/>
    <m/>
    <m/>
    <s v="IT Services &amp; IT Consulting"/>
    <m/>
    <m/>
    <m/>
    <m/>
    <m/>
    <m/>
    <m/>
    <m/>
    <m/>
    <m/>
    <m/>
    <m/>
    <m/>
    <m/>
    <s v="user_A8KOTZADnUtEQOLt4nSLAmteNStuGh80js75RYjrXVt"/>
    <s v="Sarvesh Pawar"/>
    <s v="Jayesh Gandhi"/>
    <m/>
    <s v="September"/>
    <x v="4"/>
    <m/>
    <m/>
    <s v="Employee Engagement Handbook"/>
    <m/>
    <m/>
    <m/>
    <s v="2022-03-04 10:22:57.357000+00:00"/>
    <s v="2022-10-15 17:53:20.842000+00:00"/>
    <s v="GPA"/>
  </r>
  <r>
    <s v="Prateek Wadhwa"/>
    <n v="50000"/>
    <s v="INR"/>
    <n v="50"/>
    <s v="9/30/22"/>
    <s v="Sales"/>
    <s v="stat_T3kAAaxxVQ5lPxDDIp76iVMLZhmGR6CEbdlVFNl0tPj"/>
    <s v="Quote Comparison Ready"/>
    <n v="0"/>
    <s v="OpportunityStatusType.Active"/>
    <s v="cont_gJVtPE97918PrhNwVCmHmIh5uYOPUqNUpIwqqFQmF00"/>
    <s v="Senthil Basuvaraj"/>
    <s v="Fresh"/>
    <s v="lead_S1s1xd4fFQUrQ8dGaZtwrDDH1zsM5c4VQnk8ZuEfOw4"/>
    <s v="Corefactors (Fresh)"/>
    <s v="Prateek Wadhwa"/>
    <s v="user_P3f70h2AcefBkFTBZpvA9LgDbjTmUIXkqdKqHJ5evwA"/>
    <s v="Manojkumar Tinna"/>
    <s v="2022-07-26 04:34:59.569000+00:00"/>
    <s v="2022-09-18 07:42:16.480000+00:00"/>
    <m/>
    <s v="Bangalore"/>
    <m/>
    <m/>
    <m/>
    <n v="13"/>
    <m/>
    <m/>
    <m/>
    <m/>
    <m/>
    <m/>
    <m/>
    <m/>
    <m/>
    <m/>
    <m/>
    <m/>
    <m/>
    <m/>
    <m/>
    <m/>
    <m/>
    <m/>
    <m/>
    <m/>
    <m/>
    <m/>
    <m/>
    <m/>
    <m/>
    <m/>
    <s v="user_FdWFezbLzkYQcGsBUsjZO25nr2poK2nRbqV47Rs5Kfm"/>
    <s v="Prateek Wadhwa"/>
    <m/>
    <m/>
    <m/>
    <x v="4"/>
    <m/>
    <m/>
    <s v="Workplace wellness playbook"/>
    <m/>
    <m/>
    <m/>
    <s v="2022-07-04 11:33:48.784000+00:00"/>
    <s v="2022-10-19 10:01:06.026000+00:00"/>
    <s v="GMC"/>
  </r>
  <r>
    <s v="Vivek Singh"/>
    <n v="5900000"/>
    <s v="INR"/>
    <n v="0"/>
    <s v="9/17/22"/>
    <s v="Sales"/>
    <s v="stat_1hn9nRJaLbI53NxPuSQgo90kRpbpKsFlwN4oEGNUTdO"/>
    <s v="Lost"/>
    <n v="0"/>
    <s v="OpportunityStatusType.Lost"/>
    <s v="cont_ppC6JnjWjIbnNyC11tGVL8NHIbZwZRATGcCropy6ORE"/>
    <s v="A Vishnuvardhan"/>
    <m/>
    <s v="lead_iCZp5WYFqmnWkxKQxs6acVEWIu2w6kPHJeca8lMaPWw"/>
    <s v="BlueRose Technologies"/>
    <s v="Sarvesh Pawar"/>
    <s v="user_P3f70h2AcefBkFTBZpvA9LgDbjTmUIXkqdKqHJ5evwA"/>
    <s v="Manojkumar Tinna"/>
    <s v="2022-08-19 11:09:27.128000+00:00"/>
    <s v="2022-09-18 07:40:50.611000+00:00"/>
    <m/>
    <s v="Bangalore"/>
    <m/>
    <m/>
    <m/>
    <n v="500"/>
    <m/>
    <m/>
    <m/>
    <m/>
    <m/>
    <m/>
    <m/>
    <s v="PAID_SOCIAL"/>
    <m/>
    <m/>
    <m/>
    <s v="IT Services &amp; IT Consulting"/>
    <m/>
    <m/>
    <m/>
    <m/>
    <m/>
    <m/>
    <m/>
    <m/>
    <m/>
    <m/>
    <m/>
    <m/>
    <m/>
    <m/>
    <s v="user_A8KOTZADnUtEQOLt4nSLAmteNStuGh80js75RYjrXVt"/>
    <s v="Sarvesh Pawar"/>
    <s v="Jayesh Gandhi"/>
    <m/>
    <s v="September"/>
    <x v="4"/>
    <m/>
    <m/>
    <s v="Employee Engagement Handbook"/>
    <m/>
    <m/>
    <m/>
    <s v="2022-03-04 10:22:57.357000+00:00"/>
    <s v="2022-10-15 17:53:20.842000+00:00"/>
    <s v="GMC"/>
  </r>
  <r>
    <s v="Vrushali Kummar"/>
    <n v="22000000"/>
    <s v="INR"/>
    <n v="0"/>
    <s v="9/18/22"/>
    <s v="Sales"/>
    <s v="stat_1hn9nRJaLbI53NxPuSQgo90kRpbpKsFlwN4oEGNUTdO"/>
    <s v="Lost"/>
    <n v="0"/>
    <s v="OpportunityStatusType.Lost"/>
    <s v="cont_urTNbeVnrXIkWm7A1uYAjUN4vpZgVnEzmoURYkiCfp3"/>
    <s v="Sandeep Rajmane"/>
    <s v="GMC (Renewal)"/>
    <s v="lead_0YDD985dbyIaw3dKR0pjOofO3h4QmKqa2oLqb38MTgb"/>
    <s v="Sany Heavy Industries India ltd"/>
    <s v="Pranav Kenjale"/>
    <s v="user_TZzywQwym26DjuswO479pxRhNKX152z8X1haCx2vcst"/>
    <s v="Vrushali Kummar"/>
    <s v="2022-07-11 12:28:12.051000+00:00"/>
    <s v="2022-09-17 18:22:01.342000+00:00"/>
    <m/>
    <s v="Pune"/>
    <m/>
    <s v="2020-08-24 07:08:18+00:00"/>
    <m/>
    <n v="500"/>
    <m/>
    <m/>
    <m/>
    <m/>
    <m/>
    <m/>
    <m/>
    <m/>
    <m/>
    <m/>
    <m/>
    <s v="Automotive"/>
    <m/>
    <m/>
    <m/>
    <m/>
    <m/>
    <m/>
    <m/>
    <m/>
    <m/>
    <m/>
    <m/>
    <m/>
    <m/>
    <m/>
    <s v="user_6hRQhcoLhZEDUBYaw3vS7rv6T5582sGfXq4jNRqTfUU"/>
    <s v="Aishwarya Nyayadhish"/>
    <s v="Anjali Nishu"/>
    <m/>
    <s v="July; May; September"/>
    <x v="2"/>
    <m/>
    <m/>
    <s v="Ssoumen List"/>
    <m/>
    <m/>
    <m/>
    <s v="2020-12-06 09:47:22.325000+00:00"/>
    <s v="2022-10-10 07:31:08.200000+00:00"/>
    <s v="GMC"/>
  </r>
  <r>
    <s v="Moziez Chamadia"/>
    <n v="7500000"/>
    <s v="INR"/>
    <n v="0"/>
    <s v="9/17/22"/>
    <s v="Sales"/>
    <s v="stat_1hn9nRJaLbI53NxPuSQgo90kRpbpKsFlwN4oEGNUTdO"/>
    <s v="Lost"/>
    <n v="0"/>
    <s v="OpportunityStatusType.Lost"/>
    <s v="cont_HSbzTJ34aaplxEMF0mDD7MJvGhmLRM6ZRJDSEFGH9bQ"/>
    <s v="Shirish Ranjane"/>
    <s v="GMC (Renewal)"/>
    <s v="lead_pH5rx2KMitJ349suibkxnHmBo21cSKI7vYZq9QTZnro"/>
    <s v="CarTrade"/>
    <s v="Pranav Kenjale"/>
    <s v="user_P3f70h2AcefBkFTBZpvA9LgDbjTmUIXkqdKqHJ5evwA"/>
    <s v="Manojkumar Tinna"/>
    <s v="2022-07-20 11:46:11.993000+00:00"/>
    <s v="2022-09-18 07:40:09.995000+00:00"/>
    <m/>
    <s v="Mumbai"/>
    <m/>
    <m/>
    <m/>
    <n v="2192"/>
    <m/>
    <m/>
    <m/>
    <m/>
    <m/>
    <m/>
    <m/>
    <m/>
    <m/>
    <m/>
    <m/>
    <s v="Manufacturing"/>
    <m/>
    <m/>
    <m/>
    <m/>
    <m/>
    <m/>
    <m/>
    <m/>
    <m/>
    <m/>
    <m/>
    <m/>
    <s v="Mrunmay Jalgaonkar"/>
    <m/>
    <s v="user_A8KOTZADnUtEQOLt4nSLAmteNStuGh80js75RYjrXVt"/>
    <s v="Sarvesh Pawar"/>
    <m/>
    <m/>
    <s v="September"/>
    <x v="2"/>
    <m/>
    <m/>
    <m/>
    <m/>
    <m/>
    <m/>
    <s v="2022-04-28 05:09:40.939000+00:00"/>
    <s v="2022-10-20 10:27:12.348000+00:00"/>
    <m/>
  </r>
  <r>
    <s v="Manish Balpande"/>
    <n v="2600000"/>
    <s v="INR"/>
    <n v="0"/>
    <s v="9/17/22"/>
    <s v="Sales"/>
    <s v="stat_1hn9nRJaLbI53NxPuSQgo90kRpbpKsFlwN4oEGNUTdO"/>
    <s v="Lost"/>
    <n v="0"/>
    <s v="OpportunityStatusType.Lost"/>
    <m/>
    <m/>
    <s v="GMC"/>
    <s v="lead_vn2GEh3IGjztTWZlBAb0TWNzGgzb9uXAFaoDyIzfp1Y"/>
    <s v="Coditas"/>
    <s v="Bhairavi Jog"/>
    <s v="user_8jx3L2CDfrbzNnwYUv6Plfha6VxaSGsqcbTXR3sIBZi"/>
    <s v="Manish Balpande"/>
    <s v="2022-09-05 12:40:12.170000+00:00"/>
    <s v="2022-09-17 13:16:43.277000+00:00"/>
    <m/>
    <s v="Pune"/>
    <m/>
    <s v="2020-09-22 03:41:13+00:00"/>
    <m/>
    <n v="250"/>
    <m/>
    <m/>
    <m/>
    <m/>
    <m/>
    <m/>
    <m/>
    <m/>
    <m/>
    <m/>
    <m/>
    <m/>
    <m/>
    <m/>
    <m/>
    <m/>
    <m/>
    <m/>
    <m/>
    <m/>
    <m/>
    <m/>
    <m/>
    <m/>
    <m/>
    <m/>
    <s v="user_228eUmsdKIb9OItgmiDq1zD4aPZ1eqiapbaLAGeBf8g"/>
    <s v="Bhairavi Jog"/>
    <s v="Komal Chougale; Snehal Mane"/>
    <m/>
    <s v="September"/>
    <x v="4"/>
    <s v="Lusha"/>
    <m/>
    <s v="Gated Content"/>
    <m/>
    <m/>
    <m/>
    <s v="2020-11-24 05:13:45.437000+00:00"/>
    <s v="2022-10-10 10:56:02.007000+00:00"/>
    <s v="GMC"/>
  </r>
  <r>
    <s v="Kashif Ahmad"/>
    <n v="200000"/>
    <s v="INR"/>
    <n v="100"/>
    <s v="9/17/22"/>
    <s v="Sales"/>
    <s v="stat_OZRiD1474QRJIpvnjHCZfiIvKcVD6mIKSSTzg8SwDVx"/>
    <s v="Won- Payment Completed"/>
    <n v="1"/>
    <s v="OpportunityStatusType.Won"/>
    <s v="cont_xPvykNkdSTRQdfPSx4XRgUPWFfyPFRjfjNJJMsd0ky5"/>
    <s v="Kavitha"/>
    <s v="GMC Renewal"/>
    <s v="lead_M60SojAWmZTB8lViR9mhSpF66u7fWllGtbvysBFnuhi"/>
    <s v="Peoplelogic Business Solutions Private Limited"/>
    <s v="Harmanjit Singh"/>
    <s v="user_LKRhV6rhcBe0uL8u70UUGeDjbMupuho4TaiAOCbT7HT"/>
    <s v="Kashif Ahmad"/>
    <s v="2022-08-18 04:58:08.926000+00:00"/>
    <s v="2022-09-17 09:40:33.494000+00:00"/>
    <m/>
    <s v="Bangalore"/>
    <m/>
    <m/>
    <m/>
    <n v="73"/>
    <m/>
    <m/>
    <m/>
    <m/>
    <m/>
    <m/>
    <m/>
    <m/>
    <m/>
    <m/>
    <m/>
    <s v="HR / Staffing / Recruitment"/>
    <m/>
    <m/>
    <m/>
    <m/>
    <m/>
    <m/>
    <m/>
    <m/>
    <m/>
    <m/>
    <m/>
    <m/>
    <m/>
    <m/>
    <s v="user_lwF8ctKa5IyxqATpO2EOw2h0AEPiCMHOgewiH38Ei77"/>
    <s v="Harmanjit Singh"/>
    <s v="Siddharth Angolkar"/>
    <m/>
    <s v="September"/>
    <x v="4"/>
    <m/>
    <m/>
    <s v="Employee Wellness Handbook"/>
    <m/>
    <m/>
    <m/>
    <s v="2022-01-21 12:09:28.998000+00:00"/>
    <s v="2022-10-03 08:19:21.380000+00:00"/>
    <s v="GMC"/>
  </r>
  <r>
    <s v="Tejas Kulkarni"/>
    <n v="33820"/>
    <s v="INR"/>
    <n v="100"/>
    <s v="9/16/22"/>
    <s v="Sales"/>
    <s v="stat_OZRiD1474QRJIpvnjHCZfiIvKcVD6mIKSSTzg8SwDVx"/>
    <s v="Won- Payment Completed"/>
    <n v="1"/>
    <s v="OpportunityStatusType.Won"/>
    <m/>
    <m/>
    <m/>
    <s v="lead_iNGlAxkvARyus8uP2UgWGT73vbNaKLMmQAW7SuwS6tO"/>
    <s v="Veritech Infosystems Pvt. Ltd."/>
    <s v="Tejas Kulkarni"/>
    <s v="user_kbtBHYtBjVDNyI72HTF6C1SCvC7yVBiA6OrBOy3t96U"/>
    <s v="Tejas Kulkarni"/>
    <s v="2022-09-16 14:50:58.416000+00:00"/>
    <s v="2022-09-16 14:54:06.232000+00:00"/>
    <m/>
    <m/>
    <m/>
    <m/>
    <m/>
    <n v="83"/>
    <m/>
    <m/>
    <m/>
    <m/>
    <m/>
    <m/>
    <m/>
    <m/>
    <m/>
    <m/>
    <m/>
    <s v="IT Services &amp; IT Consulting"/>
    <m/>
    <m/>
    <m/>
    <m/>
    <m/>
    <m/>
    <m/>
    <m/>
    <m/>
    <m/>
    <m/>
    <m/>
    <m/>
    <m/>
    <s v="user_2jRs4eIjwv8MozxYA1DE9MMy0FWf2gMgweg2LiJNu64"/>
    <s v="Gauri Munge"/>
    <s v="Dr. Anil More"/>
    <m/>
    <s v="September"/>
    <x v="4"/>
    <m/>
    <m/>
    <s v="Downloaded the guide: Employee Wellness Handbook"/>
    <m/>
    <m/>
    <m/>
    <s v="2021-12-21 11:24:28.463000+00:00"/>
    <s v="2022-10-20 12:35:50.970000+00:00"/>
    <s v="GPA"/>
  </r>
  <r>
    <s v="Tejas Kulkarni"/>
    <n v="550000"/>
    <s v="INR"/>
    <n v="100"/>
    <s v="9/16/22"/>
    <s v="Sales"/>
    <s v="stat_OZRiD1474QRJIpvnjHCZfiIvKcVD6mIKSSTzg8SwDVx"/>
    <s v="Won- Payment Completed"/>
    <n v="1"/>
    <s v="OpportunityStatusType.Won"/>
    <m/>
    <m/>
    <s v="50% co pay for 1+3 Optional - Parental policy 5 lakhs - budget Interested in Tata AIG"/>
    <s v="lead_iNGlAxkvARyus8uP2UgWGT73vbNaKLMmQAW7SuwS6tO"/>
    <s v="Veritech Infosystems Pvt. Ltd."/>
    <s v="Kaushlya Bhavsar"/>
    <s v="user_kbtBHYtBjVDNyI72HTF6C1SCvC7yVBiA6OrBOy3t96U"/>
    <s v="Tejas Kulkarni"/>
    <s v="2022-03-21 06:15:09.167000+00:00"/>
    <s v="2022-09-16 14:53:37.945000+00:00"/>
    <m/>
    <m/>
    <m/>
    <m/>
    <m/>
    <n v="83"/>
    <m/>
    <m/>
    <m/>
    <m/>
    <m/>
    <m/>
    <m/>
    <m/>
    <m/>
    <m/>
    <m/>
    <s v="IT Services &amp; IT Consulting"/>
    <m/>
    <m/>
    <m/>
    <m/>
    <m/>
    <m/>
    <m/>
    <m/>
    <m/>
    <m/>
    <m/>
    <m/>
    <m/>
    <m/>
    <s v="user_2jRs4eIjwv8MozxYA1DE9MMy0FWf2gMgweg2LiJNu64"/>
    <s v="Gauri Munge"/>
    <s v="Dr. Anil More"/>
    <m/>
    <s v="September"/>
    <x v="4"/>
    <m/>
    <m/>
    <s v="Downloaded the guide: Employee Wellness Handbook"/>
    <m/>
    <m/>
    <m/>
    <s v="2021-12-21 11:24:28.463000+00:00"/>
    <s v="2022-10-20 12:35:50.970000+00:00"/>
    <s v="GMC"/>
  </r>
  <r>
    <s v="Pooja Gawas"/>
    <n v="1000000"/>
    <s v="INR"/>
    <n v="0"/>
    <s v="9/30/22"/>
    <s v="Sales"/>
    <s v="stat_1hn9nRJaLbI53NxPuSQgo90kRpbpKsFlwN4oEGNUTdO"/>
    <s v="Lost"/>
    <n v="0"/>
    <s v="OpportunityStatusType.Lost"/>
    <s v="cont_3wSMU3FkHAF4P1eRhmq3fnwy3fQCYoD9Y3hOJB6qA6l"/>
    <s v="himanshu kholay"/>
    <s v="GMC ren"/>
    <s v="lead_H6ihWLKyFDgX9rQRRS67PM8z4ygpptIUjtOHsMT970d"/>
    <s v="Prgx India Pvt Ltd"/>
    <s v="Gauri Jori"/>
    <s v="user_KLETV1op4MIjvKQ12xGsWi23CuPjDE6PT29nwG6T3MY"/>
    <s v="Pooja Gawas"/>
    <s v="2022-08-03 04:30:07.289000+00:00"/>
    <s v="2022-09-16 07:05:55.213000+00:00"/>
    <m/>
    <s v="Pune"/>
    <m/>
    <s v="2020-08-29 09:43:34+00:00"/>
    <m/>
    <n v="150"/>
    <m/>
    <m/>
    <m/>
    <m/>
    <m/>
    <m/>
    <m/>
    <m/>
    <m/>
    <m/>
    <m/>
    <s v="Banking &amp; Finance"/>
    <m/>
    <m/>
    <m/>
    <m/>
    <m/>
    <m/>
    <m/>
    <m/>
    <m/>
    <m/>
    <m/>
    <m/>
    <m/>
    <m/>
    <s v="user_5YHA1ZU4iP896lD1YJehdJcMx7ZEgWCpulT4T2c3pJ3"/>
    <s v="Gauri Jori"/>
    <m/>
    <m/>
    <s v="September"/>
    <x v="10"/>
    <m/>
    <m/>
    <m/>
    <m/>
    <m/>
    <m/>
    <s v="2020-12-06 09:49:23.576000+00:00"/>
    <s v="2022-09-16 07:05:55.303000+00:00"/>
    <m/>
  </r>
  <r>
    <s v="Sonal Paithankar"/>
    <n v="1400000"/>
    <s v="INR"/>
    <n v="0"/>
    <s v="9/30/22"/>
    <s v="Sales"/>
    <s v="stat_kcR4fZg7TU7jjk1jAVua3qGLRS4J5uFayEjK5j02wtv"/>
    <s v="Unqualified"/>
    <n v="0"/>
    <s v="OpportunityStatusType.Lost"/>
    <s v="cont_ouIzySFmKSc3GdBJCVeN8lS6Not0hN5jNrJfEgXCjHU"/>
    <s v="bhakti nimkar"/>
    <s v="GMC ren"/>
    <s v="lead_DmeKoNhVTwQHeSEas8q8akkVAklsagZ9saxoKk5Ukl3"/>
    <s v="Red Bull India Pvt Ltd"/>
    <s v="Gauri Jori"/>
    <s v="user_Iwn6da5WKkZqwUySK0oUuCb72pFP5WEm4zAb92ijqFe"/>
    <s v="Sonal Paithankar"/>
    <s v="2022-08-16 10:31:35.638000+00:00"/>
    <s v="2022-09-16 13:01:06.345000+00:00"/>
    <m/>
    <s v="Mumbai"/>
    <m/>
    <m/>
    <m/>
    <n v="351"/>
    <m/>
    <m/>
    <m/>
    <m/>
    <m/>
    <m/>
    <m/>
    <m/>
    <m/>
    <m/>
    <m/>
    <s v="Food &amp; Beverages"/>
    <m/>
    <m/>
    <m/>
    <m/>
    <m/>
    <m/>
    <m/>
    <m/>
    <m/>
    <m/>
    <m/>
    <m/>
    <s v="Ravi Jaiswal"/>
    <m/>
    <s v="user_5YHA1ZU4iP896lD1YJehdJcMx7ZEgWCpulT4T2c3pJ3"/>
    <s v="Gauri Jori"/>
    <m/>
    <m/>
    <s v="September"/>
    <x v="2"/>
    <m/>
    <m/>
    <m/>
    <m/>
    <m/>
    <m/>
    <s v="2021-08-05 07:12:45.529000+00:00"/>
    <s v="2022-09-16 13:01:06.419000+00:00"/>
    <m/>
  </r>
  <r>
    <s v="Kashif Ahmad"/>
    <n v="200000"/>
    <s v="INR"/>
    <n v="0"/>
    <s v="9/15/22"/>
    <s v="Sales"/>
    <s v="stat_kcR4fZg7TU7jjk1jAVua3qGLRS4J5uFayEjK5j02wtv"/>
    <s v="Unqualified"/>
    <n v="0"/>
    <s v="OpportunityStatusType.Lost"/>
    <m/>
    <m/>
    <s v="GMC &amp; GPA"/>
    <s v="lead_9H2ER7ELolJnfEFvC5D6NTZ2VIJ6gej5CoKFKfj6P8K"/>
    <s v="Aria Technologies Private Limited"/>
    <s v="Daya Gowda"/>
    <s v="user_LKRhV6rhcBe0uL8u70UUGeDjbMupuho4TaiAOCbT7HT"/>
    <s v="Kashif Ahmad"/>
    <s v="2022-05-25 07:33:17.420000+00:00"/>
    <s v="2022-09-16 06:23:14.541000+00:00"/>
    <m/>
    <s v="Pune"/>
    <m/>
    <s v="2020-08-20 10:25:20+00:00"/>
    <m/>
    <n v="15"/>
    <m/>
    <m/>
    <m/>
    <m/>
    <m/>
    <m/>
    <m/>
    <m/>
    <m/>
    <m/>
    <m/>
    <s v="IT Services &amp; IT Consulting"/>
    <m/>
    <m/>
    <m/>
    <m/>
    <m/>
    <m/>
    <m/>
    <m/>
    <m/>
    <m/>
    <m/>
    <m/>
    <s v="Jitin Gopi"/>
    <m/>
    <s v="user_encRk5bIEFN6ZA11h4WH2AdZTiZpogLSlMIaj0E30SZ"/>
    <s v="Daya Gowda"/>
    <m/>
    <m/>
    <s v="August; June"/>
    <x v="5"/>
    <m/>
    <m/>
    <m/>
    <m/>
    <m/>
    <m/>
    <s v="2020-12-06 09:47:17.047000+00:00"/>
    <s v="2022-09-16 06:23:14.598000+00:00"/>
    <m/>
  </r>
  <r>
    <s v="Omkar Ghate"/>
    <n v="1900000"/>
    <s v="INR"/>
    <n v="0"/>
    <s v="9/15/22"/>
    <s v="Sales"/>
    <s v="stat_1hn9nRJaLbI53NxPuSQgo90kRpbpKsFlwN4oEGNUTdO"/>
    <s v="Lost"/>
    <n v="0"/>
    <s v="OpportunityStatusType.Lost"/>
    <s v="cont_7nrlpdSqJW71t0rQZgoXlKJUyL6SBCY3lybfOTIEjuq"/>
    <s v="Lankesh Patil"/>
    <s v="We received the data very late and couldn't get 1+5 quotes. There was an agent involved but we couldn't come to terms with him"/>
    <s v="lead_Xyeamz1C44pOHREgGJkQX1MVaLhkiOA6JJp3kQ6R4xK"/>
    <s v="Inspirit Vision"/>
    <s v="Sarvesh Pawar"/>
    <s v="user_9SBRjyF0n4iWuhUdqRyQkFhl2J4uyNKhFWvvJEvunX8"/>
    <s v="Omkar Ghate"/>
    <s v="2022-08-24 07:18:56.660000+00:00"/>
    <s v="2022-09-16 06:13:00.337000+00:00"/>
    <m/>
    <s v="Pune"/>
    <m/>
    <m/>
    <m/>
    <n v="100"/>
    <m/>
    <m/>
    <m/>
    <m/>
    <m/>
    <m/>
    <m/>
    <m/>
    <m/>
    <m/>
    <m/>
    <s v="IT Services &amp; IT Consulting"/>
    <m/>
    <m/>
    <m/>
    <m/>
    <m/>
    <m/>
    <m/>
    <m/>
    <m/>
    <m/>
    <m/>
    <m/>
    <s v="Ravi Jaiswal"/>
    <m/>
    <s v="user_A8KOTZADnUtEQOLt4nSLAmteNStuGh80js75RYjrXVt"/>
    <s v="Sarvesh Pawar"/>
    <m/>
    <m/>
    <s v="September"/>
    <x v="2"/>
    <m/>
    <m/>
    <s v="sarvesh Gate crash"/>
    <m/>
    <m/>
    <m/>
    <s v="2022-05-23 07:04:09.130000+00:00"/>
    <s v="2022-10-06 15:08:40.736000+00:00"/>
    <s v="GMC"/>
  </r>
  <r>
    <s v="Moziez Chamadia"/>
    <n v="500000"/>
    <s v="INR"/>
    <n v="0"/>
    <s v="9/30/22"/>
    <s v="Sales"/>
    <s v="stat_kcR4fZg7TU7jjk1jAVua3qGLRS4J5uFayEjK5j02wtv"/>
    <s v="Unqualified"/>
    <n v="0"/>
    <s v="OpportunityStatusType.Lost"/>
    <s v="cont_dxHPJ3O3IzDH8ypCIIrZVOyeluEtlk9ZNa8csm7guPl"/>
    <s v="Rajendra Mehta"/>
    <s v="Loop Health App"/>
    <s v="lead_1zJ0wvuk9SvcyRqhkhSNHfdyjFDO8CTfhoTOLhSFSjY"/>
    <s v="Welspun Group"/>
    <s v="Trupti Suryavanshi"/>
    <s v="user_IgNfKH7wuLLjHvexoMm2PXWcnF3zYft0ZbMTyfwKRUg"/>
    <s v="Moziez Chamadia"/>
    <s v="2022-05-11 12:58:05.053000+00:00"/>
    <s v="2022-09-16 06:16:05.048000+00:00"/>
    <m/>
    <s v="Mumbai"/>
    <m/>
    <s v="2022-05-05 13:41:17+00:00"/>
    <m/>
    <n v="5440"/>
    <m/>
    <m/>
    <m/>
    <m/>
    <m/>
    <m/>
    <m/>
    <s v="ORGANIC_SEARCH"/>
    <m/>
    <m/>
    <m/>
    <s v="Manufacturing"/>
    <m/>
    <m/>
    <m/>
    <m/>
    <m/>
    <m/>
    <m/>
    <m/>
    <m/>
    <m/>
    <m/>
    <m/>
    <s v="Aniket Vahile"/>
    <m/>
    <s v="user_L8E6IFhq6UCzKLHa45LUUTZCznDuyDwFrGaEp9DXiUM"/>
    <s v="Trupti Suryavanshi"/>
    <m/>
    <m/>
    <s v="November; October; September"/>
    <x v="2"/>
    <s v="Inbound via website"/>
    <m/>
    <s v="Downloaded the guide: Designing employee healthcare plan"/>
    <m/>
    <m/>
    <m/>
    <s v="2021-08-05 07:01:39.111000+00:00"/>
    <s v="2022-09-16 06:16:05.086000+00:00"/>
    <s v="GMC"/>
  </r>
  <r>
    <s v="Moziez Chamadia"/>
    <n v="3500000"/>
    <s v="INR"/>
    <n v="0"/>
    <s v="9/28/22"/>
    <s v="Sales"/>
    <s v="stat_kcR4fZg7TU7jjk1jAVua3qGLRS4J5uFayEjK5j02wtv"/>
    <s v="Unqualified"/>
    <n v="0"/>
    <s v="OpportunityStatusType.Lost"/>
    <s v="cont_PPZ7TroNIPhYjjmMVCN5uDYCVBDytOXVtDcr7mrcJA8"/>
    <s v="Ivy Soares"/>
    <s v="GMC Renewal"/>
    <s v="lead_CpsucZApiHHoHZgneCOidGja6ftBC80f1o1fwDLWFpO"/>
    <s v="IDEX INDIA"/>
    <s v="Trupti Suryavanshi"/>
    <s v="user_IgNfKH7wuLLjHvexoMm2PXWcnF3zYft0ZbMTyfwKRUg"/>
    <s v="Moziez Chamadia"/>
    <s v="2022-07-29 09:58:07.443000+00:00"/>
    <s v="2022-09-16 06:14:06.842000+00:00"/>
    <m/>
    <s v="Mumbai"/>
    <m/>
    <m/>
    <m/>
    <n v="280"/>
    <m/>
    <m/>
    <m/>
    <m/>
    <m/>
    <m/>
    <m/>
    <m/>
    <m/>
    <m/>
    <m/>
    <s v="Manufacturing"/>
    <m/>
    <m/>
    <m/>
    <m/>
    <m/>
    <m/>
    <m/>
    <m/>
    <m/>
    <m/>
    <m/>
    <m/>
    <s v="Sakshi Soni"/>
    <m/>
    <s v="user_L8E6IFhq6UCzKLHa45LUUTZCznDuyDwFrGaEp9DXiUM"/>
    <s v="Trupti Suryavanshi"/>
    <m/>
    <m/>
    <s v="September"/>
    <x v="2"/>
    <m/>
    <m/>
    <m/>
    <m/>
    <m/>
    <m/>
    <s v="2021-10-26 11:53:04.663000+00:00"/>
    <s v="2022-09-16 06:14:06.884000+00:00"/>
    <s v="GMC"/>
  </r>
  <r>
    <s v="Anshum Naithani"/>
    <n v="50000"/>
    <s v="INR"/>
    <n v="0"/>
    <s v="9/17/22"/>
    <s v="Sales"/>
    <s v="stat_1hn9nRJaLbI53NxPuSQgo90kRpbpKsFlwN4oEGNUTdO"/>
    <s v="Lost"/>
    <n v="0"/>
    <s v="OpportunityStatusType.Lost"/>
    <s v="cont_mv8FP0yAp1FnwE0Pu5s1iqWW5kRYnWTE8yRGn24yFrV"/>
    <s v="Kalyani N"/>
    <s v="GPA - Renewal"/>
    <s v="lead_CwDz2FckHD5WhnEeZ8xbLmP9XlOY5hB0cJRSkh1CfBS"/>
    <s v="TechMojo Solutions"/>
    <s v="Shreenath Bhat"/>
    <s v="user_GL8PBiV4pvzsQLVHSdZLeMQAQcGjCvLkffg486DHfZJ"/>
    <s v="Anshum Naithani"/>
    <s v="2022-08-11 05:36:46.203000+00:00"/>
    <s v="2022-09-16 06:01:39.509000+00:00"/>
    <m/>
    <s v="Hyderabad"/>
    <m/>
    <m/>
    <m/>
    <n v="400"/>
    <m/>
    <m/>
    <m/>
    <m/>
    <m/>
    <m/>
    <m/>
    <m/>
    <m/>
    <m/>
    <m/>
    <s v="Professional Services"/>
    <m/>
    <m/>
    <m/>
    <m/>
    <m/>
    <m/>
    <m/>
    <m/>
    <m/>
    <m/>
    <m/>
    <m/>
    <m/>
    <m/>
    <s v="user_vMd4rmcrSbjykdyL2J7rrYn84SWdcNc5FKligrmItPw"/>
    <s v="Shreenath Bhat"/>
    <m/>
    <m/>
    <s v="September"/>
    <x v="2"/>
    <m/>
    <m/>
    <m/>
    <m/>
    <m/>
    <m/>
    <s v="2022-03-04 10:23:01.715000+00:00"/>
    <s v="2022-09-16 06:02:18.775000+00:00"/>
    <s v="GPA"/>
  </r>
  <r>
    <s v="Omkar Ghate"/>
    <n v="8000"/>
    <s v="INR"/>
    <n v="0"/>
    <s v="9/15/22"/>
    <s v="Sales"/>
    <s v="stat_1hn9nRJaLbI53NxPuSQgo90kRpbpKsFlwN4oEGNUTdO"/>
    <s v="Lost"/>
    <n v="0"/>
    <s v="OpportunityStatusType.Lost"/>
    <m/>
    <m/>
    <s v="GPA (Renewal)"/>
    <s v="lead_h8KzWQhHtsCDu2Mmu5rOkJQZ5TQXJsPjtpG7dGfmCum"/>
    <s v="Redi India Quality Services Private Limited"/>
    <s v="Pranav Kenjale"/>
    <s v="user_9SBRjyF0n4iWuhUdqRyQkFhl2J4uyNKhFWvvJEvunX8"/>
    <s v="Omkar Ghate"/>
    <s v="2022-06-29 10:46:44.446000+00:00"/>
    <s v="2022-09-16 06:08:49.384000+00:00"/>
    <m/>
    <s v="Pune"/>
    <m/>
    <m/>
    <m/>
    <n v="45"/>
    <m/>
    <m/>
    <m/>
    <m/>
    <m/>
    <m/>
    <m/>
    <s v="PAID_SOCIAL"/>
    <m/>
    <m/>
    <m/>
    <m/>
    <m/>
    <m/>
    <m/>
    <m/>
    <m/>
    <m/>
    <m/>
    <m/>
    <m/>
    <m/>
    <m/>
    <m/>
    <m/>
    <m/>
    <s v="user_x9AtbGLhDmWYC9XAmYdfwBt9yiXbgMhBuZpIoFuN8Cd"/>
    <s v="Pranav Kenjale"/>
    <m/>
    <m/>
    <s v="September"/>
    <x v="4"/>
    <m/>
    <m/>
    <s v="Employee Engagement Handbook"/>
    <m/>
    <m/>
    <m/>
    <s v="2022-05-31 16:48:24.355000+00:00"/>
    <s v="2022-09-16 06:09:15.350000+00:00"/>
    <m/>
  </r>
  <r>
    <s v="Omkar Ghate"/>
    <n v="150000"/>
    <s v="INR"/>
    <n v="0"/>
    <s v="9/15/22"/>
    <s v="Sales"/>
    <s v="stat_1hn9nRJaLbI53NxPuSQgo90kRpbpKsFlwN4oEGNUTdO"/>
    <s v="Lost"/>
    <n v="0"/>
    <s v="OpportunityStatusType.Lost"/>
    <s v="cont_SE42ZpQVFKOZsussfxoZHdtAWk3tyAUGG3bH4uPlIlY"/>
    <s v="Dadasaheb Kakade"/>
    <s v="Client closed with ICICI as they haven't faced any issue from them and have been dealing with them for 10 years."/>
    <s v="lead_h8KzWQhHtsCDu2Mmu5rOkJQZ5TQXJsPjtpG7dGfmCum"/>
    <s v="Redi India Quality Services Private Limited"/>
    <s v="Pranav Kenjale"/>
    <s v="user_9SBRjyF0n4iWuhUdqRyQkFhl2J4uyNKhFWvvJEvunX8"/>
    <s v="Omkar Ghate"/>
    <s v="2022-06-29 10:46:24.566000+00:00"/>
    <s v="2022-09-16 06:09:15.297000+00:00"/>
    <m/>
    <s v="Pune"/>
    <m/>
    <m/>
    <m/>
    <n v="45"/>
    <m/>
    <m/>
    <m/>
    <m/>
    <m/>
    <m/>
    <m/>
    <s v="PAID_SOCIAL"/>
    <m/>
    <m/>
    <m/>
    <m/>
    <m/>
    <m/>
    <m/>
    <m/>
    <m/>
    <m/>
    <m/>
    <m/>
    <m/>
    <m/>
    <m/>
    <m/>
    <m/>
    <m/>
    <s v="user_x9AtbGLhDmWYC9XAmYdfwBt9yiXbgMhBuZpIoFuN8Cd"/>
    <s v="Pranav Kenjale"/>
    <m/>
    <m/>
    <s v="September"/>
    <x v="4"/>
    <m/>
    <m/>
    <s v="Employee Engagement Handbook"/>
    <m/>
    <m/>
    <m/>
    <s v="2022-05-31 16:48:24.355000+00:00"/>
    <s v="2022-09-16 06:09:15.350000+00:00"/>
    <m/>
  </r>
  <r>
    <s v="Aditya Binani"/>
    <n v="100000"/>
    <s v="INR"/>
    <n v="0"/>
    <s v="9/15/22"/>
    <s v="Sales"/>
    <s v="stat_1hn9nRJaLbI53NxPuSQgo90kRpbpKsFlwN4oEGNUTdO"/>
    <s v="Lost"/>
    <n v="0"/>
    <s v="OpportunityStatusType.Lost"/>
    <m/>
    <m/>
    <s v="GMC"/>
    <s v="lead_0enWlLzE9NIzhaAUVzeb5LgbWGcuULiL8NjHJyaMl3y"/>
    <s v="Mintifi"/>
    <s v="Aditya Binani"/>
    <s v="user_g5Yw4Z4XnIbmcGhJO80vdtFdd5ElcDlgYO3q8l82ODn"/>
    <s v="Aditya Binani"/>
    <s v="2022-06-30 10:34:22.906000+00:00"/>
    <s v="2022-09-15 09:39:25.006000+00:00"/>
    <m/>
    <s v="Mumbai"/>
    <m/>
    <m/>
    <m/>
    <n v="139"/>
    <m/>
    <m/>
    <m/>
    <m/>
    <m/>
    <m/>
    <m/>
    <m/>
    <m/>
    <m/>
    <m/>
    <s v="Banking &amp; Finance"/>
    <m/>
    <m/>
    <m/>
    <m/>
    <m/>
    <m/>
    <m/>
    <m/>
    <m/>
    <m/>
    <m/>
    <m/>
    <s v="Arunkumar Dubey"/>
    <m/>
    <s v="user_g5Yw4Z4XnIbmcGhJO80vdtFdd5ElcDlgYO3q8l82ODn"/>
    <s v="Aditya Binani"/>
    <m/>
    <m/>
    <s v="September"/>
    <x v="2"/>
    <s v="Lusha"/>
    <m/>
    <s v="Glengarry"/>
    <m/>
    <s v="International Finance Corporation, Lok Capital"/>
    <m/>
    <s v="2021-10-26 11:53:15.776000+00:00"/>
    <s v="2022-10-16 18:26:21.486000+00:00"/>
    <m/>
  </r>
  <r>
    <s v="Vivek Singh"/>
    <n v="300000"/>
    <s v="INR"/>
    <n v="0"/>
    <s v="9/14/22"/>
    <s v="Sales"/>
    <s v="stat_kcR4fZg7TU7jjk1jAVua3qGLRS4J5uFayEjK5j02wtv"/>
    <s v="Unqualified"/>
    <n v="0"/>
    <s v="OpportunityStatusType.Lost"/>
    <s v="cont_69wXKP08pDZLXiehZvtLnXeE3qcPw5d66mg4RcnUklj"/>
    <s v="Biju Abraham"/>
    <m/>
    <s v="lead_2Q0Iu5GcwXQv2yT7QRmEKkPL6usnZMl8Q6BwpR1bErp"/>
    <s v="Infographics"/>
    <s v="Sarvesh Pawar"/>
    <s v="user_6dalmZ7hmWD47jhCVGdU1SSEcFMsz9rWtW2jPORgJvj"/>
    <s v="Vivek Singh"/>
    <s v="2022-08-03 07:57:27.210000+00:00"/>
    <s v="2022-09-15 09:54:33.999000+00:00"/>
    <m/>
    <s v="Bangalore"/>
    <m/>
    <s v="2021-09-13 11:10:04+00:00"/>
    <m/>
    <n v="35"/>
    <m/>
    <m/>
    <m/>
    <m/>
    <m/>
    <m/>
    <m/>
    <m/>
    <m/>
    <m/>
    <m/>
    <m/>
    <m/>
    <m/>
    <m/>
    <m/>
    <m/>
    <m/>
    <m/>
    <m/>
    <m/>
    <m/>
    <m/>
    <m/>
    <m/>
    <m/>
    <s v="user_A8KOTZADnUtEQOLt4nSLAmteNStuGh80js75RYjrXVt"/>
    <s v="Sarvesh Pawar"/>
    <m/>
    <m/>
    <s v="September"/>
    <x v="3"/>
    <s v="Inbound via website"/>
    <m/>
    <s v="Employee Count 25"/>
    <m/>
    <m/>
    <m/>
    <s v="2021-09-13 11:12:48.689000+00:00"/>
    <s v="2022-10-10 08:17:15.540000+00:00"/>
    <m/>
  </r>
  <r>
    <s v="Anshum Naithani"/>
    <n v="1500000"/>
    <s v="INR"/>
    <n v="0"/>
    <s v="9/17/22"/>
    <s v="Sales"/>
    <s v="stat_1hn9nRJaLbI53NxPuSQgo90kRpbpKsFlwN4oEGNUTdO"/>
    <s v="Lost"/>
    <n v="0"/>
    <s v="OpportunityStatusType.Lost"/>
    <s v="cont_mv8FP0yAp1FnwE0Pu5s1iqWW5kRYnWTE8yRGn24yFrV"/>
    <s v="Kalyani N"/>
    <s v="GMC - 1+5 Policy"/>
    <s v="lead_CwDz2FckHD5WhnEeZ8xbLmP9XlOY5hB0cJRSkh1CfBS"/>
    <s v="TechMojo Solutions"/>
    <s v="Shreenath Bhat"/>
    <s v="user_GL8PBiV4pvzsQLVHSdZLeMQAQcGjCvLkffg486DHfZJ"/>
    <s v="Anshum Naithani"/>
    <s v="2022-08-11 05:36:07.643000+00:00"/>
    <s v="2022-09-16 06:01:19.007000+00:00"/>
    <m/>
    <s v="Hyderabad"/>
    <m/>
    <m/>
    <m/>
    <n v="400"/>
    <m/>
    <m/>
    <m/>
    <m/>
    <m/>
    <m/>
    <m/>
    <m/>
    <m/>
    <m/>
    <m/>
    <s v="Professional Services"/>
    <m/>
    <m/>
    <m/>
    <m/>
    <m/>
    <m/>
    <m/>
    <m/>
    <m/>
    <m/>
    <m/>
    <m/>
    <m/>
    <m/>
    <s v="user_vMd4rmcrSbjykdyL2J7rrYn84SWdcNc5FKligrmItPw"/>
    <s v="Shreenath Bhat"/>
    <m/>
    <m/>
    <s v="September"/>
    <x v="2"/>
    <m/>
    <m/>
    <m/>
    <m/>
    <m/>
    <m/>
    <s v="2022-03-04 10:23:01.715000+00:00"/>
    <s v="2022-09-16 06:02:18.775000+00:00"/>
    <s v="GMC"/>
  </r>
  <r>
    <s v="Vivek Singh"/>
    <n v="500000"/>
    <s v="INR"/>
    <n v="0"/>
    <s v="9/30/22"/>
    <s v="Sales"/>
    <s v="stat_1hn9nRJaLbI53NxPuSQgo90kRpbpKsFlwN4oEGNUTdO"/>
    <s v="Lost"/>
    <n v="0"/>
    <s v="OpportunityStatusType.Lost"/>
    <s v="cont_u7KjtBvqWwSP42MsJpsWNI6XS8Q4iifiSMvTnEdbfVH"/>
    <s v="Kaushik R"/>
    <s v="GPA"/>
    <s v="lead_RgXIZtOPnYlbuScvzn5zf8Q7xeXc9RQ3ii0WXPHq7KX"/>
    <s v="Micro Plastics Pvt Ltd"/>
    <s v="Daya Gowda"/>
    <s v="user_6dalmZ7hmWD47jhCVGdU1SSEcFMsz9rWtW2jPORgJvj"/>
    <s v="Vivek Singh"/>
    <s v="2022-05-06 04:38:33.590000+00:00"/>
    <s v="2022-09-15 08:50:19.373000+00:00"/>
    <m/>
    <s v="Bangalore"/>
    <m/>
    <m/>
    <m/>
    <n v="850"/>
    <m/>
    <s v="BOF - V12 - Employee engagement handbook - Conversation Ad"/>
    <s v="LinkedIn"/>
    <m/>
    <m/>
    <m/>
    <m/>
    <s v="PAID_SOCIAL"/>
    <m/>
    <m/>
    <m/>
    <s v="Manufacturing"/>
    <m/>
    <m/>
    <m/>
    <m/>
    <m/>
    <m/>
    <m/>
    <m/>
    <m/>
    <m/>
    <m/>
    <m/>
    <s v="Amol Gawali"/>
    <m/>
    <s v="user_encRk5bIEFN6ZA11h4WH2AdZTiZpogLSlMIaj0E30SZ"/>
    <s v="Daya Gowda"/>
    <s v="Snehal Mane"/>
    <m/>
    <s v="February; July; June"/>
    <x v="1"/>
    <m/>
    <m/>
    <s v="Employee Engagement Handbook"/>
    <m/>
    <m/>
    <m/>
    <s v="2022-04-03 18:10:56.801000+00:00"/>
    <s v="2022-10-14 07:24:13.329000+00:00"/>
    <m/>
  </r>
  <r>
    <s v="Vivek Singh"/>
    <n v="700000"/>
    <s v="INR"/>
    <n v="0"/>
    <s v="9/30/22"/>
    <s v="Sales"/>
    <s v="stat_1hn9nRJaLbI53NxPuSQgo90kRpbpKsFlwN4oEGNUTdO"/>
    <s v="Lost"/>
    <n v="0"/>
    <s v="OpportunityStatusType.Lost"/>
    <s v="cont_u7KjtBvqWwSP42MsJpsWNI6XS8Q4iifiSMvTnEdbfVH"/>
    <s v="Kaushik R"/>
    <s v="GTLI - Fresh"/>
    <s v="lead_RgXIZtOPnYlbuScvzn5zf8Q7xeXc9RQ3ii0WXPHq7KX"/>
    <s v="Micro Plastics Pvt Ltd"/>
    <s v="Daya Gowda"/>
    <s v="user_6dalmZ7hmWD47jhCVGdU1SSEcFMsz9rWtW2jPORgJvj"/>
    <s v="Vivek Singh"/>
    <s v="2022-07-04 07:25:51.616000+00:00"/>
    <s v="2022-09-15 08:50:25.607000+00:00"/>
    <m/>
    <s v="Bangalore"/>
    <m/>
    <m/>
    <m/>
    <n v="850"/>
    <m/>
    <s v="BOF - V12 - Employee engagement handbook - Conversation Ad"/>
    <s v="LinkedIn"/>
    <m/>
    <m/>
    <m/>
    <m/>
    <s v="PAID_SOCIAL"/>
    <m/>
    <m/>
    <m/>
    <s v="Manufacturing"/>
    <m/>
    <m/>
    <m/>
    <m/>
    <m/>
    <m/>
    <m/>
    <m/>
    <m/>
    <m/>
    <m/>
    <m/>
    <s v="Amol Gawali"/>
    <m/>
    <s v="user_encRk5bIEFN6ZA11h4WH2AdZTiZpogLSlMIaj0E30SZ"/>
    <s v="Daya Gowda"/>
    <s v="Snehal Mane"/>
    <m/>
    <s v="February; July; June"/>
    <x v="1"/>
    <m/>
    <m/>
    <s v="Employee Engagement Handbook"/>
    <m/>
    <m/>
    <m/>
    <s v="2022-04-03 18:10:56.801000+00:00"/>
    <s v="2022-10-14 07:24:13.329000+00:00"/>
    <m/>
  </r>
  <r>
    <s v="Vivek Singh"/>
    <n v="300000"/>
    <s v="INR"/>
    <n v="0"/>
    <s v="9/30/22"/>
    <s v="Sales"/>
    <s v="stat_1hn9nRJaLbI53NxPuSQgo90kRpbpKsFlwN4oEGNUTdO"/>
    <s v="Lost"/>
    <n v="0"/>
    <s v="OpportunityStatusType.Lost"/>
    <s v="cont_9uP7HmA0zCZ4HoHRWTmzLB8YyD3CuAIejdDCjrbN8rG"/>
    <s v="Aslam Basha"/>
    <s v="GMC"/>
    <s v="lead_lowm04lhyeN77EeMPuHBlozEkeTeg73e6GCM4KOJ8Q6"/>
    <s v="Enrich Money"/>
    <s v="Daya Gowda"/>
    <s v="user_6dalmZ7hmWD47jhCVGdU1SSEcFMsz9rWtW2jPORgJvj"/>
    <s v="Vivek Singh"/>
    <s v="2022-05-12 10:29:56.910000+00:00"/>
    <s v="2022-09-15 08:51:41.834000+00:00"/>
    <m/>
    <s v="Chennai"/>
    <m/>
    <m/>
    <m/>
    <n v="102"/>
    <m/>
    <m/>
    <m/>
    <m/>
    <m/>
    <m/>
    <m/>
    <m/>
    <m/>
    <m/>
    <m/>
    <s v="Banking &amp; Finance"/>
    <s v="star health"/>
    <m/>
    <m/>
    <m/>
    <m/>
    <m/>
    <m/>
    <m/>
    <m/>
    <m/>
    <m/>
    <m/>
    <s v="Aniket Vahile"/>
    <m/>
    <s v="user_encRk5bIEFN6ZA11h4WH2AdZTiZpogLSlMIaj0E30SZ"/>
    <s v="Daya Gowda"/>
    <s v="Snehal Mane"/>
    <m/>
    <s v="July"/>
    <x v="2"/>
    <m/>
    <m/>
    <m/>
    <m/>
    <m/>
    <m/>
    <s v="2022-04-19 08:55:37.890000+00:00"/>
    <s v="2022-10-06 04:31:05.667000+00:00"/>
    <m/>
  </r>
  <r>
    <s v="Abhishek Chauhan"/>
    <n v="1000000"/>
    <s v="INR"/>
    <n v="0"/>
    <d v="2022-01-09T00:00:00"/>
    <s v="Sales"/>
    <s v="stat_kcR4fZg7TU7jjk1jAVua3qGLRS4J5uFayEjK5j02wtv"/>
    <s v="Unqualified"/>
    <n v="0"/>
    <s v="OpportunityStatusType.Lost"/>
    <m/>
    <m/>
    <s v="GMC"/>
    <s v="lead_jRJwPgtkV8HkmCo1K5Rt9qNq7UOttRpL1XSwT27Q0EG"/>
    <s v="Benison Technologies"/>
    <s v="Aditya Binani"/>
    <s v="user_ojX3B6giQCeKnOjqd4gdwXUl0CqqHMXNORvxR6POXn6"/>
    <s v="Abhishek Chauhan"/>
    <s v="2022-05-18 08:25:24.882000+00:00"/>
    <s v="2022-09-15 06:17:46.569000+00:00"/>
    <m/>
    <s v="Bangalore"/>
    <m/>
    <m/>
    <m/>
    <n v="148"/>
    <m/>
    <m/>
    <m/>
    <m/>
    <m/>
    <m/>
    <m/>
    <m/>
    <m/>
    <m/>
    <m/>
    <s v="Others"/>
    <m/>
    <m/>
    <m/>
    <m/>
    <m/>
    <m/>
    <m/>
    <m/>
    <m/>
    <m/>
    <m/>
    <m/>
    <s v="Aniket Vahile"/>
    <m/>
    <s v="user_g5Yw4Z4XnIbmcGhJO80vdtFdd5ElcDlgYO3q8l82ODn"/>
    <s v="Aditya Binani"/>
    <m/>
    <m/>
    <s v="August"/>
    <x v="9"/>
    <m/>
    <m/>
    <s v="Lead Magnet Lead"/>
    <m/>
    <m/>
    <m/>
    <s v="2021-08-29 20:09:27.190000+00:00"/>
    <s v="2022-09-20 11:57:42.511000+00:00"/>
    <m/>
  </r>
  <r>
    <s v="Navin Panjwani"/>
    <n v="22000"/>
    <s v="INR"/>
    <n v="0"/>
    <s v="9/21/22"/>
    <s v="Sales"/>
    <s v="stat_kcR4fZg7TU7jjk1jAVua3qGLRS4J5uFayEjK5j02wtv"/>
    <s v="Unqualified"/>
    <n v="0"/>
    <s v="OpportunityStatusType.Lost"/>
    <s v="cont_iIrnMqkydIhCzCqDWET0TggABUWlhKuREkgrgNPXK8g"/>
    <s v="Tanuja Karkera"/>
    <m/>
    <s v="lead_86w6wfFVxaqaum1PJslqHcMe4tniXcoWPw0PzC1ZGOz"/>
    <s v="Muez Hest India Pvt. Ltd ( Renewal , 21st Sept )"/>
    <s v="Nikhil Ahuja"/>
    <s v="user_sD3YjSs92XKUfD0OPHeo886g6tW6aCM0iUhX5VVUuJi"/>
    <s v="Navin Panjwani"/>
    <s v="2022-08-30 05:28:47.899000+00:00"/>
    <s v="2022-09-15 08:48:30.336000+00:00"/>
    <m/>
    <s v="Mumbai"/>
    <m/>
    <m/>
    <m/>
    <n v="55"/>
    <m/>
    <m/>
    <s v="Facebook"/>
    <m/>
    <m/>
    <m/>
    <m/>
    <s v="PAID_SOCIAL"/>
    <m/>
    <m/>
    <m/>
    <s v="Manufacturing"/>
    <m/>
    <m/>
    <m/>
    <m/>
    <m/>
    <m/>
    <m/>
    <m/>
    <m/>
    <m/>
    <m/>
    <m/>
    <s v="Mrunmay Jalgaonkar"/>
    <m/>
    <s v="user_ocHSJH83OJnHCvKyMbjx8WOOK8PMgAUGIj1qK0q0dMV"/>
    <s v="Nikhil Ahuja"/>
    <m/>
    <m/>
    <s v="September"/>
    <x v="1"/>
    <s v="Mr. E"/>
    <m/>
    <s v="Employee Engagement Handbook"/>
    <m/>
    <m/>
    <m/>
    <s v="2022-08-01 09:59:10.009000+00:00"/>
    <s v="2022-09-15 08:49:05.754000+00:00"/>
    <s v="GPA"/>
  </r>
  <r>
    <s v="Navin Panjwani"/>
    <n v="275000"/>
    <s v="INR"/>
    <n v="0"/>
    <s v="9/21/22"/>
    <s v="Sales"/>
    <s v="stat_kcR4fZg7TU7jjk1jAVua3qGLRS4J5uFayEjK5j02wtv"/>
    <s v="Unqualified"/>
    <n v="0"/>
    <s v="OpportunityStatusType.Lost"/>
    <s v="cont_iIrnMqkydIhCzCqDWET0TggABUWlhKuREkgrgNPXK8g"/>
    <s v="Tanuja Karkera"/>
    <m/>
    <s v="lead_86w6wfFVxaqaum1PJslqHcMe4tniXcoWPw0PzC1ZGOz"/>
    <s v="Muez Hest India Pvt. Ltd ( Renewal , 21st Sept )"/>
    <s v="Nikhil Ahuja"/>
    <s v="user_sD3YjSs92XKUfD0OPHeo886g6tW6aCM0iUhX5VVUuJi"/>
    <s v="Navin Panjwani"/>
    <s v="2022-08-30 05:28:22.662000+00:00"/>
    <s v="2022-09-15 08:48:17.079000+00:00"/>
    <m/>
    <s v="Mumbai"/>
    <m/>
    <m/>
    <m/>
    <n v="55"/>
    <m/>
    <m/>
    <s v="Facebook"/>
    <m/>
    <m/>
    <m/>
    <m/>
    <s v="PAID_SOCIAL"/>
    <m/>
    <m/>
    <m/>
    <s v="Manufacturing"/>
    <m/>
    <m/>
    <m/>
    <m/>
    <m/>
    <m/>
    <m/>
    <m/>
    <m/>
    <m/>
    <m/>
    <m/>
    <s v="Mrunmay Jalgaonkar"/>
    <m/>
    <s v="user_ocHSJH83OJnHCvKyMbjx8WOOK8PMgAUGIj1qK0q0dMV"/>
    <s v="Nikhil Ahuja"/>
    <m/>
    <m/>
    <s v="September"/>
    <x v="1"/>
    <s v="Mr. E"/>
    <m/>
    <s v="Employee Engagement Handbook"/>
    <m/>
    <m/>
    <m/>
    <s v="2022-08-01 09:59:10.009000+00:00"/>
    <s v="2022-09-15 08:49:05.754000+00:00"/>
    <s v="GMC"/>
  </r>
  <r>
    <s v="Shreenath Bhat"/>
    <n v="3200000"/>
    <s v="INR"/>
    <n v="0"/>
    <s v="9/30/22"/>
    <s v="Sales"/>
    <s v="stat_kcR4fZg7TU7jjk1jAVua3qGLRS4J5uFayEjK5j02wtv"/>
    <s v="Unqualified"/>
    <n v="0"/>
    <s v="OpportunityStatusType.Lost"/>
    <s v="cont_FDDNiDxyYRtmtUUgIoQPBGm9yE0N6t86os9zqJT2nPe"/>
    <s v="Yatendra Kushwah"/>
    <s v="GMC - Renewal; HDFC ERGO"/>
    <s v="lead_8WJm1CllNvgpsZXKYPfNC0oz0MBqtpdZWxSO5tDXw8b"/>
    <s v="KGK Group"/>
    <s v="Shreenath Bhat"/>
    <s v="user_vMd4rmcrSbjykdyL2J7rrYn84SWdcNc5FKligrmItPw"/>
    <s v="Shreenath Bhat"/>
    <s v="2022-07-22 06:36:37.030000+00:00"/>
    <s v="2022-09-15 05:50:55.174000+00:00"/>
    <m/>
    <s v="Mumbai"/>
    <m/>
    <m/>
    <m/>
    <n v="628"/>
    <m/>
    <m/>
    <m/>
    <m/>
    <m/>
    <m/>
    <m/>
    <m/>
    <m/>
    <m/>
    <m/>
    <s v="Consumer Goods &amp; Electronics"/>
    <m/>
    <m/>
    <m/>
    <m/>
    <m/>
    <m/>
    <m/>
    <m/>
    <m/>
    <m/>
    <m/>
    <m/>
    <s v="Amol Gawali"/>
    <m/>
    <s v="user_vMd4rmcrSbjykdyL2J7rrYn84SWdcNc5FKligrmItPw"/>
    <s v="Shreenath Bhat"/>
    <m/>
    <m/>
    <m/>
    <x v="2"/>
    <m/>
    <m/>
    <m/>
    <m/>
    <m/>
    <m/>
    <s v="2022-04-28 07:26:15.827000+00:00"/>
    <s v="2022-09-15 05:51:24.517000+00:00"/>
    <s v="GMC"/>
  </r>
  <r>
    <s v="Shreenath Bhat"/>
    <n v="200000"/>
    <s v="INR"/>
    <n v="0"/>
    <s v="9/30/22"/>
    <s v="Sales"/>
    <s v="stat_kcR4fZg7TU7jjk1jAVua3qGLRS4J5uFayEjK5j02wtv"/>
    <s v="Unqualified"/>
    <n v="0"/>
    <s v="OpportunityStatusType.Lost"/>
    <s v="cont_FDDNiDxyYRtmtUUgIoQPBGm9yE0N6t86os9zqJT2nPe"/>
    <s v="Yatendra Kushwah"/>
    <s v="GPA - Renewal"/>
    <s v="lead_8WJm1CllNvgpsZXKYPfNC0oz0MBqtpdZWxSO5tDXw8b"/>
    <s v="KGK Group"/>
    <s v="Shreenath Bhat"/>
    <s v="user_vMd4rmcrSbjykdyL2J7rrYn84SWdcNc5FKligrmItPw"/>
    <s v="Shreenath Bhat"/>
    <s v="2022-07-22 06:37:06.053000+00:00"/>
    <s v="2022-09-15 05:51:01.386000+00:00"/>
    <m/>
    <s v="Mumbai"/>
    <m/>
    <m/>
    <m/>
    <n v="628"/>
    <m/>
    <m/>
    <m/>
    <m/>
    <m/>
    <m/>
    <m/>
    <m/>
    <m/>
    <m/>
    <m/>
    <s v="Consumer Goods &amp; Electronics"/>
    <m/>
    <m/>
    <m/>
    <m/>
    <m/>
    <m/>
    <m/>
    <m/>
    <m/>
    <m/>
    <m/>
    <m/>
    <s v="Amol Gawali"/>
    <m/>
    <s v="user_vMd4rmcrSbjykdyL2J7rrYn84SWdcNc5FKligrmItPw"/>
    <s v="Shreenath Bhat"/>
    <m/>
    <m/>
    <m/>
    <x v="2"/>
    <m/>
    <m/>
    <m/>
    <m/>
    <m/>
    <m/>
    <s v="2022-04-28 07:26:15.827000+00:00"/>
    <s v="2022-09-15 05:51:24.517000+00:00"/>
    <s v="GPA"/>
  </r>
  <r>
    <s v="Naveen Kumar"/>
    <n v="40000"/>
    <s v="INR"/>
    <n v="0"/>
    <d v="2022-10-09T00:00:00"/>
    <s v="Sales"/>
    <s v="stat_1hn9nRJaLbI53NxPuSQgo90kRpbpKsFlwN4oEGNUTdO"/>
    <s v="Lost"/>
    <n v="0"/>
    <s v="OpportunityStatusType.Lost"/>
    <m/>
    <m/>
    <s v="GPA"/>
    <s v="lead_1oVy7h0TMbRms9AeZHclaTT1mnVD44tBbl4BFL5GHqx"/>
    <s v="Fantabee (Fresh)"/>
    <s v="Bharti Bankey"/>
    <s v="user_N52PP2uP2VZc2gm0nhh6CNFSif4n85g1cdxoNFd9ct0"/>
    <s v="Naveen Kumar"/>
    <s v="2022-07-18 11:01:57.132000+00:00"/>
    <s v="2022-09-15 04:32:05.865000+00:00"/>
    <m/>
    <s v="Chennai"/>
    <m/>
    <s v="2022-06-17 06:53:03+00:00"/>
    <m/>
    <n v="30"/>
    <m/>
    <m/>
    <m/>
    <m/>
    <m/>
    <m/>
    <m/>
    <s v="DIRECT_TRAFFIC"/>
    <m/>
    <m/>
    <m/>
    <m/>
    <m/>
    <m/>
    <m/>
    <m/>
    <m/>
    <m/>
    <m/>
    <m/>
    <m/>
    <m/>
    <m/>
    <m/>
    <m/>
    <m/>
    <s v="user_aM3WaaSUQQmaNnsm9l2FQRVWUEr8RN2ZdXzsuQUalQ3"/>
    <s v="Bharti Bankey"/>
    <m/>
    <m/>
    <s v="September"/>
    <x v="3"/>
    <s v="Inbound via website"/>
    <m/>
    <s v="Employee Count 25"/>
    <m/>
    <m/>
    <m/>
    <s v="2022-06-17 06:54:50.816000+00:00"/>
    <s v="2022-09-15 04:33:50.230000+00:00"/>
    <m/>
  </r>
  <r>
    <s v="Shreenath Bhat"/>
    <n v="200000"/>
    <s v="INR"/>
    <n v="0"/>
    <s v="8/31/22"/>
    <s v="Sales"/>
    <s v="stat_kcR4fZg7TU7jjk1jAVua3qGLRS4J5uFayEjK5j02wtv"/>
    <s v="Unqualified"/>
    <n v="0"/>
    <s v="OpportunityStatusType.Lost"/>
    <s v="cont_azPIwcjP0qwksVRmXtDiyeOsEXJrGm1AEGKGlbYr1lI"/>
    <s v="Hemanth"/>
    <s v="GMC - Renewal; 1+3; 5 lakh cover"/>
    <s v="lead_uffIDMqyxQO87zaReXPgEAgpBRUdx72f6k7p6DBjXvL"/>
    <s v="Azucane"/>
    <s v="Shreenath Bhat"/>
    <s v="user_vMd4rmcrSbjykdyL2J7rrYn84SWdcNc5FKligrmItPw"/>
    <s v="Shreenath Bhat"/>
    <s v="2022-07-29 11:10:13.221000+00:00"/>
    <s v="2022-09-15 04:19:29.676000+00:00"/>
    <m/>
    <s v="Mumbai"/>
    <m/>
    <m/>
    <m/>
    <n v="10"/>
    <m/>
    <m/>
    <m/>
    <m/>
    <m/>
    <m/>
    <m/>
    <m/>
    <m/>
    <m/>
    <m/>
    <s v="IT Services &amp; IT Consulting"/>
    <m/>
    <m/>
    <m/>
    <m/>
    <m/>
    <m/>
    <m/>
    <m/>
    <m/>
    <m/>
    <m/>
    <m/>
    <m/>
    <m/>
    <m/>
    <m/>
    <m/>
    <m/>
    <s v="July"/>
    <x v="2"/>
    <m/>
    <m/>
    <m/>
    <m/>
    <m/>
    <m/>
    <s v="2022-07-29 07:04:54.775000+00:00"/>
    <s v="2022-09-23 11:14:34.981000+00:00"/>
    <s v="GMC"/>
  </r>
  <r>
    <s v="Anshum Naithani"/>
    <n v="4000000"/>
    <s v="INR"/>
    <n v="0"/>
    <d v="2022-09-09T00:00:00"/>
    <s v="Sales"/>
    <s v="stat_1hn9nRJaLbI53NxPuSQgo90kRpbpKsFlwN4oEGNUTdO"/>
    <s v="Lost"/>
    <n v="0"/>
    <s v="OpportunityStatusType.Lost"/>
    <s v="cont_fjXtJTe1EX3tssLrf5gX9CpCHInGWkoOgya4H7g1D4D"/>
    <s v="Ketki Nadkarni"/>
    <s v="GMC Renewal"/>
    <s v="lead_LCIXawnd7cEsbFS3cvqqL6EcEdceF0qqRse2xBUpqQi"/>
    <s v="Hungama"/>
    <s v="Trupti Suryavanshi"/>
    <s v="user_P3f70h2AcefBkFTBZpvA9LgDbjTmUIXkqdKqHJ5evwA"/>
    <s v="Manojkumar Tinna"/>
    <s v="2022-06-30 02:57:20.698000+00:00"/>
    <s v="2022-09-15 04:11:59.932000+00:00"/>
    <m/>
    <s v="Mumbai"/>
    <m/>
    <m/>
    <m/>
    <n v="569"/>
    <m/>
    <m/>
    <m/>
    <m/>
    <m/>
    <m/>
    <m/>
    <m/>
    <m/>
    <m/>
    <m/>
    <s v="Digital Marketing &amp; Advertising; Sports &amp; Entertainment"/>
    <m/>
    <m/>
    <m/>
    <m/>
    <m/>
    <m/>
    <m/>
    <m/>
    <m/>
    <m/>
    <m/>
    <m/>
    <s v="Arunkumar Dubey; Jithendra Goalla; Jitin Gopi"/>
    <m/>
    <s v="user_L8E6IFhq6UCzKLHa45LUUTZCznDuyDwFrGaEp9DXiUM"/>
    <s v="Trupti Suryavanshi"/>
    <m/>
    <m/>
    <s v="August; September"/>
    <x v="2"/>
    <s v="Naukri.com"/>
    <m/>
    <s v="Vaccine Lead"/>
    <m/>
    <m/>
    <m/>
    <s v="2021-05-03 12:40:38.290000+00:00"/>
    <s v="2022-09-15 06:30:52.350000+00:00"/>
    <s v="GMC"/>
  </r>
  <r>
    <s v="Naveen Kumar"/>
    <n v="400000"/>
    <s v="INR"/>
    <n v="0"/>
    <d v="2022-10-09T00:00:00"/>
    <s v="Sales"/>
    <s v="stat_1hn9nRJaLbI53NxPuSQgo90kRpbpKsFlwN4oEGNUTdO"/>
    <s v="Lost"/>
    <n v="0"/>
    <s v="OpportunityStatusType.Lost"/>
    <m/>
    <m/>
    <s v="GMC- renewal"/>
    <s v="lead_1oVy7h0TMbRms9AeZHclaTT1mnVD44tBbl4BFL5GHqx"/>
    <s v="Fantabee (Fresh)"/>
    <s v="Bharti Bankey"/>
    <s v="user_N52PP2uP2VZc2gm0nhh6CNFSif4n85g1cdxoNFd9ct0"/>
    <s v="Naveen Kumar"/>
    <s v="2022-07-18 10:33:45.893000+00:00"/>
    <s v="2022-09-15 04:31:46.578000+00:00"/>
    <m/>
    <s v="Chennai"/>
    <m/>
    <s v="2022-06-17 06:53:03+00:00"/>
    <m/>
    <n v="30"/>
    <m/>
    <m/>
    <m/>
    <m/>
    <m/>
    <m/>
    <m/>
    <s v="DIRECT_TRAFFIC"/>
    <m/>
    <m/>
    <m/>
    <m/>
    <m/>
    <m/>
    <m/>
    <m/>
    <m/>
    <m/>
    <m/>
    <m/>
    <m/>
    <m/>
    <m/>
    <m/>
    <m/>
    <m/>
    <s v="user_aM3WaaSUQQmaNnsm9l2FQRVWUEr8RN2ZdXzsuQUalQ3"/>
    <s v="Bharti Bankey"/>
    <m/>
    <m/>
    <s v="September"/>
    <x v="3"/>
    <s v="Inbound via website"/>
    <m/>
    <s v="Employee Count 25"/>
    <m/>
    <m/>
    <m/>
    <s v="2022-06-17 06:54:50.816000+00:00"/>
    <s v="2022-09-15 04:33:50.230000+00:00"/>
    <m/>
  </r>
  <r>
    <s v="Mayur Gadiyar"/>
    <n v="350000"/>
    <s v="INR"/>
    <n v="0"/>
    <s v="9/16/22"/>
    <s v="Sales"/>
    <s v="stat_1hn9nRJaLbI53NxPuSQgo90kRpbpKsFlwN4oEGNUTdO"/>
    <s v="Lost"/>
    <n v="0"/>
    <s v="OpportunityStatusType.Lost"/>
    <m/>
    <m/>
    <s v="GMC (Renewal)"/>
    <s v="lead_FfX5i9pKdPKliJbr5mQcdIOE2y66csoQLRIf1hZHwi9"/>
    <s v="Neptunus Power"/>
    <s v="Pranav Kenjale"/>
    <s v="user_bdUPAGjcS7p6513So3N4g3aWNS5HuBuVJi7bvCPAsLt"/>
    <s v="Mayur Gadiyar"/>
    <s v="2022-07-01 09:56:00.391000+00:00"/>
    <s v="2022-09-14 15:12:15.632000+00:00"/>
    <m/>
    <s v="Mumbai"/>
    <m/>
    <s v="2022-03-13 15:38:53+00:00"/>
    <m/>
    <n v="70"/>
    <m/>
    <m/>
    <m/>
    <m/>
    <m/>
    <m/>
    <m/>
    <m/>
    <m/>
    <m/>
    <m/>
    <s v="Oil &amp; Gas"/>
    <m/>
    <m/>
    <m/>
    <m/>
    <m/>
    <m/>
    <m/>
    <m/>
    <m/>
    <m/>
    <m/>
    <m/>
    <s v="Aniket Vahile"/>
    <m/>
    <s v="user_x9AtbGLhDmWYC9XAmYdfwBt9yiXbgMhBuZpIoFuN8Cd"/>
    <s v="Pranav Kenjale"/>
    <m/>
    <m/>
    <s v="September"/>
    <x v="2"/>
    <s v="Inbound via website"/>
    <m/>
    <s v="Employee Count 100"/>
    <m/>
    <m/>
    <m/>
    <s v="2021-08-30 14:32:43.507000+00:00"/>
    <s v="2022-09-30 10:11:45.741000+00:00"/>
    <m/>
  </r>
  <r>
    <s v="Mayur Gadiyar"/>
    <n v="400000"/>
    <s v="INR"/>
    <n v="0"/>
    <s v="9/14/22"/>
    <s v="Sales"/>
    <s v="stat_1hn9nRJaLbI53NxPuSQgo90kRpbpKsFlwN4oEGNUTdO"/>
    <s v="Lost"/>
    <n v="0"/>
    <s v="OpportunityStatusType.Lost"/>
    <m/>
    <m/>
    <m/>
    <s v="lead_V6H3wjBvOzGRrRHHRwNOYqY5fFA7oDUXGl62fKehEWr"/>
    <s v="Acquisory"/>
    <s v="Satyam Tiwari"/>
    <s v="user_bdUPAGjcS7p6513So3N4g3aWNS5HuBuVJi7bvCPAsLt"/>
    <s v="Mayur Gadiyar"/>
    <s v="2022-09-14 04:58:48.320000+00:00"/>
    <s v="2022-09-14 15:13:28.420000+00:00"/>
    <m/>
    <s v="Delhi"/>
    <m/>
    <m/>
    <m/>
    <n v="123"/>
    <m/>
    <m/>
    <m/>
    <m/>
    <m/>
    <m/>
    <m/>
    <m/>
    <m/>
    <m/>
    <m/>
    <s v="Banking &amp; Finance"/>
    <m/>
    <m/>
    <m/>
    <m/>
    <m/>
    <m/>
    <m/>
    <m/>
    <m/>
    <m/>
    <m/>
    <m/>
    <s v="Arunkumar Dubey"/>
    <m/>
    <s v="user_IpBH4s1Av5OVFfQQ3nW0qPDDjwLT9uRfx1sVhml8UQA"/>
    <s v="Namrata Aurora"/>
    <m/>
    <m/>
    <s v="September"/>
    <x v="2"/>
    <m/>
    <m/>
    <s v="Vaccine inbound"/>
    <m/>
    <m/>
    <m/>
    <s v="2021-05-13 11:25:25.664000+00:00"/>
    <s v="2022-10-11 09:12:46.030000+00:00"/>
    <s v="GMC"/>
  </r>
  <r>
    <s v="Mayur Gadiyar"/>
    <n v="20000"/>
    <s v="INR"/>
    <n v="0"/>
    <s v="9/16/22"/>
    <s v="Sales"/>
    <s v="stat_1hn9nRJaLbI53NxPuSQgo90kRpbpKsFlwN4oEGNUTdO"/>
    <s v="Lost"/>
    <n v="0"/>
    <s v="OpportunityStatusType.Lost"/>
    <m/>
    <m/>
    <s v="GPA Renewal Emp Only 80 employees"/>
    <s v="lead_FfX5i9pKdPKliJbr5mQcdIOE2y66csoQLRIf1hZHwi9"/>
    <s v="Neptunus Power"/>
    <s v="Pranav Kenjale"/>
    <s v="user_bdUPAGjcS7p6513So3N4g3aWNS5HuBuVJi7bvCPAsLt"/>
    <s v="Mayur Gadiyar"/>
    <s v="2022-08-02 06:53:21.585000+00:00"/>
    <s v="2022-09-14 15:12:27.097000+00:00"/>
    <m/>
    <s v="Mumbai"/>
    <m/>
    <s v="2022-03-13 15:38:53+00:00"/>
    <m/>
    <n v="70"/>
    <m/>
    <m/>
    <m/>
    <m/>
    <m/>
    <m/>
    <m/>
    <m/>
    <m/>
    <m/>
    <m/>
    <s v="Oil &amp; Gas"/>
    <m/>
    <m/>
    <m/>
    <m/>
    <m/>
    <m/>
    <m/>
    <m/>
    <m/>
    <m/>
    <m/>
    <m/>
    <s v="Aniket Vahile"/>
    <m/>
    <s v="user_x9AtbGLhDmWYC9XAmYdfwBt9yiXbgMhBuZpIoFuN8Cd"/>
    <s v="Pranav Kenjale"/>
    <m/>
    <m/>
    <s v="September"/>
    <x v="2"/>
    <s v="Inbound via website"/>
    <m/>
    <s v="Employee Count 100"/>
    <m/>
    <m/>
    <m/>
    <s v="2021-08-30 14:32:43.507000+00:00"/>
    <s v="2022-09-30 10:11:45.741000+00:00"/>
    <m/>
  </r>
  <r>
    <s v="Mayur Gadiyar"/>
    <n v="300000"/>
    <s v="INR"/>
    <n v="0"/>
    <s v="9/16/22"/>
    <s v="Sales"/>
    <s v="stat_1hn9nRJaLbI53NxPuSQgo90kRpbpKsFlwN4oEGNUTdO"/>
    <s v="Lost"/>
    <n v="0"/>
    <s v="OpportunityStatusType.Lost"/>
    <m/>
    <m/>
    <s v="GMC-Renewal"/>
    <s v="lead_RCCi8QVQtUIMNyvZYtRp8WJqAQiuwOOqFkF6JBoCbTC"/>
    <s v="Harmony Distributors Pvt Ltd"/>
    <s v="Bharti Bankey"/>
    <s v="user_bdUPAGjcS7p6513So3N4g3aWNS5HuBuVJi7bvCPAsLt"/>
    <s v="Mayur Gadiyar"/>
    <s v="2022-09-07 07:30:24.780000+00:00"/>
    <s v="2022-09-14 15:10:31.505000+00:00"/>
    <m/>
    <s v="Mumbai"/>
    <m/>
    <s v="2022-09-06 12:27:51+00:00"/>
    <m/>
    <n v="30"/>
    <m/>
    <m/>
    <m/>
    <m/>
    <m/>
    <m/>
    <m/>
    <s v="PAID_SEARCH"/>
    <m/>
    <m/>
    <m/>
    <m/>
    <m/>
    <m/>
    <m/>
    <m/>
    <m/>
    <m/>
    <m/>
    <m/>
    <m/>
    <m/>
    <m/>
    <m/>
    <m/>
    <m/>
    <s v="user_aM3WaaSUQQmaNnsm9l2FQRVWUEr8RN2ZdXzsuQUalQ3"/>
    <s v="Bharti Bankey"/>
    <m/>
    <m/>
    <m/>
    <x v="3"/>
    <s v="Inbound via website"/>
    <m/>
    <s v="Employee Count 25"/>
    <m/>
    <m/>
    <m/>
    <s v="2022-09-06 12:30:35.662000+00:00"/>
    <s v="2022-09-20 02:49:39.064000+00:00"/>
    <m/>
  </r>
  <r>
    <s v="Tejas Kulkarni"/>
    <n v="20000"/>
    <s v="INR"/>
    <n v="0"/>
    <d v="2022-12-09T00:00:00"/>
    <s v="Sales"/>
    <s v="stat_1hn9nRJaLbI53NxPuSQgo90kRpbpKsFlwN4oEGNUTdO"/>
    <s v="Lost"/>
    <n v="0"/>
    <s v="OpportunityStatusType.Lost"/>
    <s v="cont_x0jRuGdc004brYIPrtFF3aJ7gOIaWeqT6GGjYWc2bjA"/>
    <s v="Needhi Chaudhari"/>
    <s v="GPA (Renewal)"/>
    <s v="lead_Eofe6YLFGcERoYUcknQLNOjeittMEwOhCHK6eMOq95o"/>
    <s v="Doka India Pvt Ltd"/>
    <s v="Pranav Kenjale"/>
    <s v="user_kbtBHYtBjVDNyI72HTF6C1SCvC7yVBiA6OrBOy3t96U"/>
    <s v="Tejas Kulkarni"/>
    <s v="2022-07-21 06:55:45.328000+00:00"/>
    <s v="2022-09-14 14:59:34.635000+00:00"/>
    <m/>
    <s v="Mumbai"/>
    <m/>
    <m/>
    <m/>
    <n v="102"/>
    <m/>
    <m/>
    <m/>
    <m/>
    <m/>
    <m/>
    <m/>
    <m/>
    <m/>
    <m/>
    <m/>
    <s v="Others"/>
    <m/>
    <m/>
    <m/>
    <m/>
    <m/>
    <m/>
    <m/>
    <m/>
    <m/>
    <m/>
    <m/>
    <m/>
    <m/>
    <m/>
    <s v="user_x9AtbGLhDmWYC9XAmYdfwBt9yiXbgMhBuZpIoFuN8Cd"/>
    <s v="Pranav Kenjale"/>
    <s v="Anjali Nishu"/>
    <m/>
    <s v="September"/>
    <x v="2"/>
    <m/>
    <m/>
    <m/>
    <m/>
    <m/>
    <m/>
    <s v="2021-07-08 09:52:59.132000+00:00"/>
    <s v="2022-09-29 06:11:42.160000+00:00"/>
    <m/>
  </r>
  <r>
    <s v="Mayur Gadiyar"/>
    <n v="6000"/>
    <s v="INR"/>
    <n v="0"/>
    <s v="9/16/22"/>
    <s v="Sales"/>
    <s v="stat_1hn9nRJaLbI53NxPuSQgo90kRpbpKsFlwN4oEGNUTdO"/>
    <s v="Lost"/>
    <n v="0"/>
    <s v="OpportunityStatusType.Lost"/>
    <m/>
    <m/>
    <s v="GPA- Renewal"/>
    <s v="lead_RCCi8QVQtUIMNyvZYtRp8WJqAQiuwOOqFkF6JBoCbTC"/>
    <s v="Harmony Distributors Pvt Ltd"/>
    <s v="Bharti Bankey"/>
    <s v="user_bdUPAGjcS7p6513So3N4g3aWNS5HuBuVJi7bvCPAsLt"/>
    <s v="Mayur Gadiyar"/>
    <s v="2022-09-07 07:31:34.342000+00:00"/>
    <s v="2022-09-14 15:10:39.880000+00:00"/>
    <m/>
    <s v="Mumbai"/>
    <m/>
    <s v="2022-09-06 12:27:51+00:00"/>
    <m/>
    <n v="30"/>
    <m/>
    <m/>
    <m/>
    <m/>
    <m/>
    <m/>
    <m/>
    <s v="PAID_SEARCH"/>
    <m/>
    <m/>
    <m/>
    <m/>
    <m/>
    <m/>
    <m/>
    <m/>
    <m/>
    <m/>
    <m/>
    <m/>
    <m/>
    <m/>
    <m/>
    <m/>
    <m/>
    <m/>
    <s v="user_aM3WaaSUQQmaNnsm9l2FQRVWUEr8RN2ZdXzsuQUalQ3"/>
    <s v="Bharti Bankey"/>
    <m/>
    <m/>
    <m/>
    <x v="3"/>
    <s v="Inbound via website"/>
    <m/>
    <s v="Employee Count 25"/>
    <m/>
    <m/>
    <m/>
    <s v="2022-09-06 12:30:35.662000+00:00"/>
    <s v="2022-09-20 02:49:39.064000+00:00"/>
    <m/>
  </r>
  <r>
    <s v="Tejas Kulkarni"/>
    <n v="1000000"/>
    <s v="INR"/>
    <n v="0"/>
    <d v="2022-06-09T00:00:00"/>
    <s v="Sales"/>
    <s v="stat_1hn9nRJaLbI53NxPuSQgo90kRpbpKsFlwN4oEGNUTdO"/>
    <s v="Lost"/>
    <n v="0"/>
    <s v="OpportunityStatusType.Lost"/>
    <s v="cont_ooXEzTkxjqxlBzZNODzBu6qw2vDBSKn5dn7PNHPbYzk"/>
    <s v="Mitesh Gangar"/>
    <m/>
    <s v="lead_2deYH9BbzzCLYdpFqwc0vS2SATKS76hnfOni7g5IZjb"/>
    <s v="PlayerzPot Media"/>
    <s v="Kaushlya Bhavsar"/>
    <s v="user_kbtBHYtBjVDNyI72HTF6C1SCvC7yVBiA6OrBOy3t96U"/>
    <s v="Tejas Kulkarni"/>
    <s v="2022-05-25 11:00:45.196000+00:00"/>
    <s v="2022-09-14 14:57:56.138000+00:00"/>
    <m/>
    <s v="Mumbai"/>
    <m/>
    <m/>
    <m/>
    <n v="109"/>
    <m/>
    <m/>
    <m/>
    <m/>
    <m/>
    <m/>
    <m/>
    <m/>
    <m/>
    <m/>
    <m/>
    <s v="Sports &amp; Entertainment"/>
    <m/>
    <m/>
    <m/>
    <m/>
    <m/>
    <m/>
    <m/>
    <m/>
    <m/>
    <m/>
    <m/>
    <m/>
    <s v="Jitin Gopi"/>
    <m/>
    <s v="user_vMd4rmcrSbjykdyL2J7rrYn84SWdcNc5FKligrmItPw"/>
    <s v="Shreenath Bhat"/>
    <m/>
    <m/>
    <s v="August"/>
    <x v="4"/>
    <m/>
    <m/>
    <s v="Employee Engagement Handbook"/>
    <m/>
    <m/>
    <m/>
    <s v="2021-05-18 17:43:23.318000+00:00"/>
    <s v="2022-09-18 08:06:59.985000+00:00"/>
    <s v="GMC"/>
  </r>
  <r>
    <s v="Tejas Kulkarni"/>
    <n v="105000"/>
    <s v="INR"/>
    <n v="0"/>
    <d v="2022-09-09T00:00:00"/>
    <s v="Sales"/>
    <s v="stat_1hn9nRJaLbI53NxPuSQgo90kRpbpKsFlwN4oEGNUTdO"/>
    <s v="Lost"/>
    <n v="0"/>
    <s v="OpportunityStatusType.Lost"/>
    <m/>
    <m/>
    <s v="GTL (Renewal)"/>
    <s v="lead_Eofe6YLFGcERoYUcknQLNOjeittMEwOhCHK6eMOq95o"/>
    <s v="Doka India Pvt Ltd"/>
    <s v="Pranav Kenjale"/>
    <s v="user_kbtBHYtBjVDNyI72HTF6C1SCvC7yVBiA6OrBOy3t96U"/>
    <s v="Tejas Kulkarni"/>
    <s v="2022-08-04 10:31:27.180000+00:00"/>
    <s v="2022-09-14 14:59:20.314000+00:00"/>
    <m/>
    <s v="Mumbai"/>
    <m/>
    <m/>
    <m/>
    <n v="102"/>
    <m/>
    <m/>
    <m/>
    <m/>
    <m/>
    <m/>
    <m/>
    <m/>
    <m/>
    <m/>
    <m/>
    <s v="Others"/>
    <m/>
    <m/>
    <m/>
    <m/>
    <m/>
    <m/>
    <m/>
    <m/>
    <m/>
    <m/>
    <m/>
    <m/>
    <m/>
    <m/>
    <s v="user_x9AtbGLhDmWYC9XAmYdfwBt9yiXbgMhBuZpIoFuN8Cd"/>
    <s v="Pranav Kenjale"/>
    <s v="Anjali Nishu"/>
    <m/>
    <s v="September"/>
    <x v="2"/>
    <m/>
    <m/>
    <m/>
    <m/>
    <m/>
    <m/>
    <s v="2021-07-08 09:52:59.132000+00:00"/>
    <s v="2022-09-29 06:11:42.160000+00:00"/>
    <m/>
  </r>
  <r>
    <s v="Tejas Kulkarni"/>
    <n v="2500000"/>
    <s v="INR"/>
    <n v="0"/>
    <d v="2022-12-09T00:00:00"/>
    <s v="Sales"/>
    <s v="stat_1hn9nRJaLbI53NxPuSQgo90kRpbpKsFlwN4oEGNUTdO"/>
    <s v="Lost"/>
    <n v="0"/>
    <s v="OpportunityStatusType.Lost"/>
    <s v="cont_x0jRuGdc004brYIPrtFF3aJ7gOIaWeqT6GGjYWc2bjA"/>
    <s v="Needhi Chaudhari"/>
    <s v="GMC (Renewal)"/>
    <s v="lead_Eofe6YLFGcERoYUcknQLNOjeittMEwOhCHK6eMOq95o"/>
    <s v="Doka India Pvt Ltd"/>
    <s v="Pranav Kenjale"/>
    <s v="user_kbtBHYtBjVDNyI72HTF6C1SCvC7yVBiA6OrBOy3t96U"/>
    <s v="Tejas Kulkarni"/>
    <s v="2022-07-21 06:53:24.778000+00:00"/>
    <s v="2022-09-14 14:59:07.559000+00:00"/>
    <m/>
    <s v="Mumbai"/>
    <m/>
    <m/>
    <m/>
    <n v="102"/>
    <m/>
    <m/>
    <m/>
    <m/>
    <m/>
    <m/>
    <m/>
    <m/>
    <m/>
    <m/>
    <m/>
    <s v="Others"/>
    <m/>
    <m/>
    <m/>
    <m/>
    <m/>
    <m/>
    <m/>
    <m/>
    <m/>
    <m/>
    <m/>
    <m/>
    <m/>
    <m/>
    <s v="user_x9AtbGLhDmWYC9XAmYdfwBt9yiXbgMhBuZpIoFuN8Cd"/>
    <s v="Pranav Kenjale"/>
    <s v="Anjali Nishu"/>
    <m/>
    <s v="September"/>
    <x v="2"/>
    <m/>
    <m/>
    <m/>
    <m/>
    <m/>
    <m/>
    <s v="2021-07-08 09:52:59.132000+00:00"/>
    <s v="2022-09-29 06:11:42.160000+00:00"/>
    <m/>
  </r>
  <r>
    <s v="Vikas Gupta"/>
    <n v="800000"/>
    <s v="INR"/>
    <n v="0"/>
    <s v="9/23/22"/>
    <s v="Sales"/>
    <s v="stat_1hn9nRJaLbI53NxPuSQgo90kRpbpKsFlwN4oEGNUTdO"/>
    <s v="Lost"/>
    <n v="0"/>
    <s v="OpportunityStatusType.Lost"/>
    <s v="cont_ZwbYRfyllizVDaJeD7e2VHOJ9zl2jYrjEblMRg87QUD"/>
    <s v="Mahalakshmi Iyer"/>
    <s v="Our quotes are High. The client has lesser quotes from other Life Insurance companies."/>
    <s v="lead_e8zv4cNtytJ5c9IODIj34UyCGhdezSRpla3h6sYrWUt"/>
    <s v="Indore Composite"/>
    <s v="Daya Gowda"/>
    <s v="user_lccnw70UrYzjPcbxrA5N9qp8LF1vx6aP08yPEdeU06P"/>
    <s v="Vikas Gupta"/>
    <s v="2022-08-10 10:47:57.846000+00:00"/>
    <s v="2022-09-14 13:37:44.936000+00:00"/>
    <m/>
    <s v="Mumbai"/>
    <m/>
    <m/>
    <m/>
    <n v="226"/>
    <m/>
    <m/>
    <m/>
    <m/>
    <m/>
    <m/>
    <m/>
    <m/>
    <m/>
    <m/>
    <m/>
    <s v="Telecommunications"/>
    <m/>
    <m/>
    <m/>
    <m/>
    <m/>
    <m/>
    <m/>
    <m/>
    <m/>
    <m/>
    <m/>
    <m/>
    <s v="Aniket Vahile"/>
    <m/>
    <s v="user_encRk5bIEFN6ZA11h4WH2AdZTiZpogLSlMIaj0E30SZ"/>
    <s v="Daya Gowda"/>
    <m/>
    <m/>
    <s v="March"/>
    <x v="2"/>
    <s v="Naukri.com"/>
    <m/>
    <m/>
    <m/>
    <m/>
    <m/>
    <s v="2022-07-07 05:48:34.072000+00:00"/>
    <s v="2022-09-14 13:37:59.521000+00:00"/>
    <s v="GTL"/>
  </r>
  <r>
    <s v="Prateek Wadhwa"/>
    <n v="20000"/>
    <s v="INR"/>
    <n v="0"/>
    <d v="2022-10-09T00:00:00"/>
    <s v="Sales"/>
    <s v="stat_1hn9nRJaLbI53NxPuSQgo90kRpbpKsFlwN4oEGNUTdO"/>
    <s v="Lost"/>
    <n v="0"/>
    <s v="OpportunityStatusType.Lost"/>
    <s v="cont_sTap9jYBkrtd4yaRW3wSSkDP54LOf1sCBnkhoHL9qSy"/>
    <s v="Arvind"/>
    <s v="fresh policy 3L SI Room Rent - 1% 2% &amp; 2%4% No Maternity"/>
    <s v="lead_SNbUwpkTDJnTgcFIvZeD6O4KD5JRC28YrlgFOztQZVo"/>
    <s v="Vision structure"/>
    <s v="Gauri Munge"/>
    <s v="user_FdWFezbLzkYQcGsBUsjZO25nr2poK2nRbqV47Rs5Kfm"/>
    <s v="Prateek Wadhwa"/>
    <s v="2022-08-16 06:54:30.166000+00:00"/>
    <s v="2022-09-14 11:59:24.445000+00:00"/>
    <m/>
    <s v="Bangalore"/>
    <m/>
    <m/>
    <m/>
    <n v="28"/>
    <m/>
    <m/>
    <m/>
    <m/>
    <m/>
    <m/>
    <m/>
    <m/>
    <m/>
    <m/>
    <m/>
    <s v="Professional Services"/>
    <m/>
    <m/>
    <m/>
    <m/>
    <m/>
    <m/>
    <m/>
    <m/>
    <m/>
    <m/>
    <m/>
    <m/>
    <s v="Jitin Gopi"/>
    <m/>
    <s v="user_2jRs4eIjwv8MozxYA1DE9MMy0FWf2gMgweg2LiJNu64"/>
    <s v="Gauri Munge"/>
    <m/>
    <m/>
    <m/>
    <x v="2"/>
    <m/>
    <m/>
    <m/>
    <m/>
    <m/>
    <m/>
    <s v="2022-03-22 11:55:27.683000+00:00"/>
    <s v="2022-10-16 07:56:56.564000+00:00"/>
    <m/>
  </r>
  <r>
    <s v="Mayur Gadiyar"/>
    <n v="300000"/>
    <s v="INR"/>
    <n v="0"/>
    <s v="9/30/22"/>
    <s v="Sales"/>
    <s v="stat_kcR4fZg7TU7jjk1jAVua3qGLRS4J5uFayEjK5j02wtv"/>
    <s v="Unqualified"/>
    <n v="0"/>
    <s v="OpportunityStatusType.Lost"/>
    <s v="cont_vd4KkgNEZyAw1SISSYtH4gurpREiNqeLnr1reOVAmNW"/>
    <s v="Reema Joshi"/>
    <m/>
    <s v="lead_CXmLIddfd2WiOrE1xnNakxjpTIxIjNE8EjXBNAA8ODv"/>
    <s v="MJ Shah(Fresh)"/>
    <s v="Prateek Wadhwa"/>
    <s v="user_bdUPAGjcS7p6513So3N4g3aWNS5HuBuVJi7bvCPAsLt"/>
    <s v="Mayur Gadiyar"/>
    <s v="2022-06-29 04:56:51.460000+00:00"/>
    <s v="2022-09-14 11:11:19.828000+00:00"/>
    <m/>
    <s v="Mumbai"/>
    <m/>
    <m/>
    <m/>
    <n v="100"/>
    <m/>
    <m/>
    <m/>
    <m/>
    <m/>
    <m/>
    <m/>
    <m/>
    <m/>
    <m/>
    <m/>
    <m/>
    <m/>
    <m/>
    <m/>
    <m/>
    <m/>
    <m/>
    <m/>
    <m/>
    <m/>
    <m/>
    <m/>
    <m/>
    <m/>
    <m/>
    <s v="user_FdWFezbLzkYQcGsBUsjZO25nr2poK2nRbqV47Rs5Kfm"/>
    <s v="Prateek Wadhwa"/>
    <m/>
    <m/>
    <s v="August; September"/>
    <x v="4"/>
    <m/>
    <m/>
    <s v="Employee Engagement Handbook"/>
    <m/>
    <m/>
    <m/>
    <s v="2022-05-10 06:16:53.964000+00:00"/>
    <s v="2022-09-30 10:12:22.659000+00:00"/>
    <s v="GMC"/>
  </r>
  <r>
    <s v="Kashif Ahmad"/>
    <n v="480000"/>
    <s v="INR"/>
    <n v="0"/>
    <s v="9/15/22"/>
    <s v="Sales"/>
    <s v="stat_kcR4fZg7TU7jjk1jAVua3qGLRS4J5uFayEjK5j02wtv"/>
    <s v="Unqualified"/>
    <n v="0"/>
    <s v="OpportunityStatusType.Lost"/>
    <m/>
    <m/>
    <s v="GMC (1+5)-Renewal"/>
    <s v="lead_Xdj7aELadsKWKPdx8CM0Z3c0Z0ECRZQZ2C74X1cEO20"/>
    <s v="PageSuite India Pvt Ltd"/>
    <s v="Bhairavi Jog"/>
    <s v="user_LKRhV6rhcBe0uL8u70UUGeDjbMupuho4TaiAOCbT7HT"/>
    <s v="Kashif Ahmad"/>
    <s v="2022-08-16 05:54:10.646000+00:00"/>
    <s v="2022-09-14 10:45:52.606000+00:00"/>
    <m/>
    <s v="Pune"/>
    <m/>
    <m/>
    <m/>
    <n v="60"/>
    <m/>
    <m/>
    <m/>
    <m/>
    <m/>
    <m/>
    <m/>
    <m/>
    <m/>
    <m/>
    <m/>
    <s v="Education"/>
    <m/>
    <m/>
    <m/>
    <m/>
    <m/>
    <m/>
    <m/>
    <m/>
    <m/>
    <m/>
    <m/>
    <m/>
    <s v="Deepak Yadav"/>
    <m/>
    <s v="user_228eUmsdKIb9OItgmiDq1zD4aPZ1eqiapbaLAGeBf8g"/>
    <s v="Bhairavi Jog"/>
    <m/>
    <m/>
    <s v="September"/>
    <x v="2"/>
    <m/>
    <m/>
    <s v="Ref - Sreenivas"/>
    <m/>
    <m/>
    <m/>
    <s v="2022-03-22 09:17:30.961000+00:00"/>
    <s v="2022-09-14 10:46:34.944000+00:00"/>
    <s v="GMC"/>
  </r>
  <r>
    <s v="Sonal Paithankar"/>
    <n v="10000000"/>
    <s v="INR"/>
    <n v="0"/>
    <d v="2022-08-09T00:00:00"/>
    <s v="Sales"/>
    <s v="stat_kcR4fZg7TU7jjk1jAVua3qGLRS4J5uFayEjK5j02wtv"/>
    <s v="Unqualified"/>
    <n v="0"/>
    <s v="OpportunityStatusType.Lost"/>
    <s v="cont_MuHrPVznpYMvT9aCLDcDFSWPpJOb8zltGiQdvyfDVPM"/>
    <s v="Indira Ramachandra"/>
    <s v="GMC 8th Sept"/>
    <s v="lead_KOpe7oCGhGhJU1UqPNOgxT8kIBzQxRCVFbaTVt0LTgj"/>
    <s v="ASCENT CONSULTING SERVICES PVT LTD"/>
    <s v="Daya Gowda"/>
    <s v="user_ojX3B6giQCeKnOjqd4gdwXUl0CqqHMXNORvxR6POXn6"/>
    <s v="Abhishek Chauhan"/>
    <s v="2022-07-13 09:50:58.187000+00:00"/>
    <s v="2022-09-14 10:59:52.376000+00:00"/>
    <m/>
    <s v="Bangalore"/>
    <m/>
    <m/>
    <m/>
    <n v="1000"/>
    <m/>
    <m/>
    <m/>
    <m/>
    <m/>
    <m/>
    <m/>
    <s v="PAID_SOCIAL"/>
    <m/>
    <m/>
    <m/>
    <m/>
    <s v="Reliance"/>
    <m/>
    <m/>
    <m/>
    <m/>
    <m/>
    <m/>
    <m/>
    <m/>
    <m/>
    <m/>
    <m/>
    <m/>
    <m/>
    <s v="user_ojX3B6giQCeKnOjqd4gdwXUl0CqqHMXNORvxR6POXn6"/>
    <s v="Abhishek Chauhan"/>
    <m/>
    <m/>
    <s v="September"/>
    <x v="4"/>
    <m/>
    <m/>
    <s v="Employer Branding Playbook"/>
    <m/>
    <m/>
    <m/>
    <s v="2022-07-08 10:13:39.325000+00:00"/>
    <s v="2022-09-14 10:59:52.404000+00:00"/>
    <m/>
  </r>
  <r>
    <s v="Chetan Kumar"/>
    <n v="6000000"/>
    <s v="INR"/>
    <n v="0"/>
    <s v="9/17/22"/>
    <s v="Sales"/>
    <s v="stat_1hn9nRJaLbI53NxPuSQgo90kRpbpKsFlwN4oEGNUTdO"/>
    <s v="Lost"/>
    <n v="0"/>
    <s v="OpportunityStatusType.Lost"/>
    <s v="cont_KFnhRZAgCG3xSa6zFauZ3HNgRPYkwSDLU56HkZjWb8Q"/>
    <s v="Pramod Teli"/>
    <s v="GMC Renewal"/>
    <s v="lead_WzRVizvtg1GOr8Vatb3q7F7TkjPhup5atq0X5QQdWBV"/>
    <s v="Mahindra First Choice Wheels Ltd"/>
    <s v="Trupti Suryavanshi"/>
    <s v="user_P3f70h2AcefBkFTBZpvA9LgDbjTmUIXkqdKqHJ5evwA"/>
    <s v="Manojkumar Tinna"/>
    <s v="2022-07-15 11:07:43+00:00"/>
    <s v="2022-09-14 10:42:39.315000+00:00"/>
    <m/>
    <s v="Mumbai"/>
    <m/>
    <m/>
    <m/>
    <n v="1156"/>
    <m/>
    <m/>
    <m/>
    <m/>
    <m/>
    <m/>
    <m/>
    <s v="PAID_SOCIAL"/>
    <m/>
    <m/>
    <m/>
    <s v="Manufacturing"/>
    <m/>
    <m/>
    <m/>
    <m/>
    <m/>
    <m/>
    <m/>
    <m/>
    <m/>
    <m/>
    <m/>
    <m/>
    <s v="Aniket Vahile"/>
    <m/>
    <s v="user_L8E6IFhq6UCzKLHa45LUUTZCznDuyDwFrGaEp9DXiUM"/>
    <s v="Trupti Suryavanshi"/>
    <s v="Arindam Majee"/>
    <m/>
    <s v="September"/>
    <x v="2"/>
    <s v="Naukri.com"/>
    <m/>
    <s v="Employee Engagement Handbook"/>
    <m/>
    <m/>
    <m/>
    <s v="2021-08-05 07:12:48.551000+00:00"/>
    <s v="2022-09-14 10:42:39.360000+00:00"/>
    <s v="GMC"/>
  </r>
  <r>
    <s v="Naveen Kumar"/>
    <n v="1500000"/>
    <s v="INR"/>
    <n v="0"/>
    <s v="9/16/22"/>
    <s v="Sales"/>
    <s v="stat_1hn9nRJaLbI53NxPuSQgo90kRpbpKsFlwN4oEGNUTdO"/>
    <s v="Lost"/>
    <n v="0"/>
    <s v="OpportunityStatusType.Lost"/>
    <s v="cont_Gz2Lfp5JoJynpv5TuCy1z1ZxvffQituZMKOiaqRfLkW"/>
    <s v="Smita Ranjan"/>
    <m/>
    <s v="lead_Ai4wub4yzOeM2Hg03O2MNVDGXlZPxLM49Jwqtg52KYE"/>
    <s v="ZingHR"/>
    <s v="Harmanjit Singh"/>
    <s v="user_P3f70h2AcefBkFTBZpvA9LgDbjTmUIXkqdKqHJ5evwA"/>
    <s v="Manojkumar Tinna"/>
    <s v="2022-07-22 04:42:01.776000+00:00"/>
    <s v="2022-09-14 10:42:00.529000+00:00"/>
    <m/>
    <s v="Mumbai"/>
    <m/>
    <m/>
    <m/>
    <n v="500"/>
    <m/>
    <m/>
    <m/>
    <m/>
    <m/>
    <m/>
    <m/>
    <s v="PAID_SOCIAL"/>
    <m/>
    <m/>
    <m/>
    <s v="Others"/>
    <m/>
    <m/>
    <m/>
    <m/>
    <m/>
    <m/>
    <m/>
    <m/>
    <m/>
    <m/>
    <m/>
    <m/>
    <m/>
    <m/>
    <s v="user_lwF8ctKa5IyxqATpO2EOw2h0AEPiCMHOgewiH38Ei77"/>
    <s v="Harmanjit Singh"/>
    <m/>
    <m/>
    <s v="September"/>
    <x v="1"/>
    <m/>
    <m/>
    <s v="Essential HR Policies"/>
    <m/>
    <m/>
    <m/>
    <s v="2020-12-15 23:37:02.698000+00:00"/>
    <s v="2022-09-19 05:41:16.410000+00:00"/>
    <s v="GTL"/>
  </r>
  <r>
    <s v="Naveen Kumar"/>
    <n v="1500000"/>
    <s v="INR"/>
    <n v="0"/>
    <s v="9/16/22"/>
    <s v="Sales"/>
    <s v="stat_1hn9nRJaLbI53NxPuSQgo90kRpbpKsFlwN4oEGNUTdO"/>
    <s v="Lost"/>
    <n v="0"/>
    <s v="OpportunityStatusType.Lost"/>
    <s v="cont_Gz2Lfp5JoJynpv5TuCy1z1ZxvffQituZMKOiaqRfLkW"/>
    <s v="Smita Ranjan"/>
    <m/>
    <s v="lead_Ai4wub4yzOeM2Hg03O2MNVDGXlZPxLM49Jwqtg52KYE"/>
    <s v="ZingHR"/>
    <s v="Harmanjit Singh"/>
    <s v="user_P3f70h2AcefBkFTBZpvA9LgDbjTmUIXkqdKqHJ5evwA"/>
    <s v="Manojkumar Tinna"/>
    <s v="2022-07-13 06:02:38.605000+00:00"/>
    <s v="2022-09-14 10:41:52.414000+00:00"/>
    <m/>
    <s v="Mumbai"/>
    <m/>
    <m/>
    <m/>
    <n v="500"/>
    <m/>
    <m/>
    <m/>
    <m/>
    <m/>
    <m/>
    <m/>
    <s v="PAID_SOCIAL"/>
    <m/>
    <m/>
    <m/>
    <s v="Others"/>
    <m/>
    <m/>
    <m/>
    <m/>
    <m/>
    <m/>
    <m/>
    <m/>
    <m/>
    <m/>
    <m/>
    <m/>
    <m/>
    <m/>
    <s v="user_lwF8ctKa5IyxqATpO2EOw2h0AEPiCMHOgewiH38Ei77"/>
    <s v="Harmanjit Singh"/>
    <m/>
    <m/>
    <s v="September"/>
    <x v="1"/>
    <m/>
    <m/>
    <s v="Essential HR Policies"/>
    <m/>
    <m/>
    <m/>
    <s v="2020-12-15 23:37:02.698000+00:00"/>
    <s v="2022-09-19 05:41:16.410000+00:00"/>
    <s v="GMC"/>
  </r>
  <r>
    <s v="Naveen Kumar"/>
    <n v="90000"/>
    <s v="INR"/>
    <n v="0"/>
    <s v="9/16/22"/>
    <s v="Sales"/>
    <s v="stat_1hn9nRJaLbI53NxPuSQgo90kRpbpKsFlwN4oEGNUTdO"/>
    <s v="Lost"/>
    <n v="0"/>
    <s v="OpportunityStatusType.Lost"/>
    <s v="cont_Gz2Lfp5JoJynpv5TuCy1z1ZxvffQituZMKOiaqRfLkW"/>
    <s v="Smita Ranjan"/>
    <m/>
    <s v="lead_Ai4wub4yzOeM2Hg03O2MNVDGXlZPxLM49Jwqtg52KYE"/>
    <s v="ZingHR"/>
    <s v="Harmanjit Singh"/>
    <s v="user_P3f70h2AcefBkFTBZpvA9LgDbjTmUIXkqdKqHJ5evwA"/>
    <s v="Manojkumar Tinna"/>
    <s v="2022-07-22 04:43:41.748000+00:00"/>
    <s v="2022-09-14 10:42:07.686000+00:00"/>
    <m/>
    <s v="Mumbai"/>
    <m/>
    <m/>
    <m/>
    <n v="500"/>
    <m/>
    <m/>
    <m/>
    <m/>
    <m/>
    <m/>
    <m/>
    <s v="PAID_SOCIAL"/>
    <m/>
    <m/>
    <m/>
    <s v="Others"/>
    <m/>
    <m/>
    <m/>
    <m/>
    <m/>
    <m/>
    <m/>
    <m/>
    <m/>
    <m/>
    <m/>
    <m/>
    <m/>
    <m/>
    <s v="user_lwF8ctKa5IyxqATpO2EOw2h0AEPiCMHOgewiH38Ei77"/>
    <s v="Harmanjit Singh"/>
    <m/>
    <m/>
    <s v="September"/>
    <x v="1"/>
    <m/>
    <m/>
    <s v="Essential HR Policies"/>
    <m/>
    <m/>
    <m/>
    <s v="2020-12-15 23:37:02.698000+00:00"/>
    <s v="2022-09-19 05:41:16.410000+00:00"/>
    <s v="GPA"/>
  </r>
  <r>
    <s v="Prateek Wadhwa"/>
    <n v="10000"/>
    <s v="INR"/>
    <n v="0"/>
    <s v="9/15/22"/>
    <s v="Sales"/>
    <s v="stat_kcR4fZg7TU7jjk1jAVua3qGLRS4J5uFayEjK5j02wtv"/>
    <s v="Unqualified"/>
    <n v="0"/>
    <s v="OpportunityStatusType.Lost"/>
    <s v="cont_eGD4LvCWuaw4DwcziYDlekzV2II9i1g6O7ZYb4jNdE4"/>
    <s v="Ambika"/>
    <m/>
    <s v="lead_IwlT5aXVXAGkJucoXKR0J4fiwwcyRa44w3rxSfqmSht"/>
    <s v="WALKWATER TALENT ADVISORS PRIVATE LIMITED"/>
    <s v="Prateek Wadhwa"/>
    <s v="user_FdWFezbLzkYQcGsBUsjZO25nr2poK2nRbqV47Rs5Kfm"/>
    <s v="Prateek Wadhwa"/>
    <s v="2022-08-25 06:31:03.275000+00:00"/>
    <s v="2022-09-14 10:06:53.412000+00:00"/>
    <m/>
    <s v="Bangalore"/>
    <m/>
    <s v="2020-08-25 11:06:54+00:00"/>
    <m/>
    <n v="34"/>
    <m/>
    <m/>
    <m/>
    <m/>
    <m/>
    <m/>
    <m/>
    <m/>
    <m/>
    <m/>
    <m/>
    <s v="HR / Staffing / Recruitment"/>
    <m/>
    <m/>
    <m/>
    <m/>
    <m/>
    <m/>
    <m/>
    <m/>
    <m/>
    <m/>
    <m/>
    <m/>
    <s v="Jitin Gopi"/>
    <m/>
    <s v="user_FdWFezbLzkYQcGsBUsjZO25nr2poK2nRbqV47Rs5Kfm"/>
    <s v="Prateek Wadhwa"/>
    <m/>
    <m/>
    <s v="September"/>
    <x v="2"/>
    <m/>
    <m/>
    <m/>
    <m/>
    <m/>
    <m/>
    <s v="2020-12-06 09:46:43.250000+00:00"/>
    <s v="2022-09-14 10:07:22.891000+00:00"/>
    <s v="GMC"/>
  </r>
  <r>
    <s v="Prateek Wadhwa"/>
    <n v="1200"/>
    <s v="INR"/>
    <n v="0"/>
    <s v="9/15/22"/>
    <s v="Sales"/>
    <s v="stat_kcR4fZg7TU7jjk1jAVua3qGLRS4J5uFayEjK5j02wtv"/>
    <s v="Unqualified"/>
    <n v="0"/>
    <s v="OpportunityStatusType.Lost"/>
    <s v="cont_eGD4LvCWuaw4DwcziYDlekzV2II9i1g6O7ZYb4jNdE4"/>
    <s v="Ambika"/>
    <m/>
    <s v="lead_IwlT5aXVXAGkJucoXKR0J4fiwwcyRa44w3rxSfqmSht"/>
    <s v="WALKWATER TALENT ADVISORS PRIVATE LIMITED"/>
    <s v="Prateek Wadhwa"/>
    <s v="user_FdWFezbLzkYQcGsBUsjZO25nr2poK2nRbqV47Rs5Kfm"/>
    <s v="Prateek Wadhwa"/>
    <s v="2022-08-25 06:31:25.431000+00:00"/>
    <s v="2022-09-14 10:07:07.506000+00:00"/>
    <m/>
    <s v="Bangalore"/>
    <m/>
    <s v="2020-08-25 11:06:54+00:00"/>
    <m/>
    <n v="34"/>
    <m/>
    <m/>
    <m/>
    <m/>
    <m/>
    <m/>
    <m/>
    <m/>
    <m/>
    <m/>
    <m/>
    <s v="HR / Staffing / Recruitment"/>
    <m/>
    <m/>
    <m/>
    <m/>
    <m/>
    <m/>
    <m/>
    <m/>
    <m/>
    <m/>
    <m/>
    <m/>
    <s v="Jitin Gopi"/>
    <m/>
    <s v="user_FdWFezbLzkYQcGsBUsjZO25nr2poK2nRbqV47Rs5Kfm"/>
    <s v="Prateek Wadhwa"/>
    <m/>
    <m/>
    <s v="September"/>
    <x v="2"/>
    <m/>
    <m/>
    <m/>
    <m/>
    <m/>
    <m/>
    <s v="2020-12-06 09:46:43.250000+00:00"/>
    <s v="2022-09-14 10:07:22.891000+00:00"/>
    <s v="GPA"/>
  </r>
  <r>
    <s v="Chetan Kumar"/>
    <n v="13500000"/>
    <s v="INR"/>
    <n v="0"/>
    <s v="9/13/22"/>
    <s v="Sales"/>
    <s v="stat_1hn9nRJaLbI53NxPuSQgo90kRpbpKsFlwN4oEGNUTdO"/>
    <s v="Lost"/>
    <n v="0"/>
    <s v="OpportunityStatusType.Lost"/>
    <s v="cont_85Xfvnuv7pTf2QOPJCZhoWNcY6s1DYjPu1QpuIRYN6i"/>
    <s v="Santosh Mhatre"/>
    <s v="GMC - Renewal, 1+5 Policy, Star Health"/>
    <s v="lead_vRqHe6RqX135mympguMiA2RGeDjeKMSgTglW10h4N6x"/>
    <s v="GP Parsik Sahakari Bank Ltd."/>
    <s v="Shreenath Bhat"/>
    <s v="user_P3f70h2AcefBkFTBZpvA9LgDbjTmUIXkqdKqHJ5evwA"/>
    <s v="Manojkumar Tinna"/>
    <s v="2022-07-12 07:31:42.678000+00:00"/>
    <s v="2022-09-14 10:29:16.533000+00:00"/>
    <m/>
    <s v="Mumbai"/>
    <m/>
    <m/>
    <m/>
    <n v="1000"/>
    <m/>
    <m/>
    <m/>
    <m/>
    <m/>
    <m/>
    <m/>
    <m/>
    <m/>
    <m/>
    <m/>
    <s v="Banking &amp; Finance"/>
    <m/>
    <m/>
    <m/>
    <m/>
    <m/>
    <m/>
    <m/>
    <m/>
    <m/>
    <m/>
    <m/>
    <m/>
    <s v="Mrunmay Jalgaonkar"/>
    <m/>
    <s v="user_vMd4rmcrSbjykdyL2J7rrYn84SWdcNc5FKligrmItPw"/>
    <s v="Shreenath Bhat"/>
    <m/>
    <m/>
    <s v="September"/>
    <x v="2"/>
    <m/>
    <m/>
    <m/>
    <m/>
    <m/>
    <m/>
    <s v="2022-06-14 07:40:43.121000+00:00"/>
    <s v="2022-10-13 07:37:05.153000+00:00"/>
    <s v="GMC"/>
  </r>
  <r>
    <s v="Aditya Binani"/>
    <n v="1000000"/>
    <s v="INR"/>
    <n v="0"/>
    <s v="9/20/22"/>
    <s v="Sales"/>
    <s v="stat_kcR4fZg7TU7jjk1jAVua3qGLRS4J5uFayEjK5j02wtv"/>
    <s v="Unqualified"/>
    <n v="0"/>
    <s v="OpportunityStatusType.Lost"/>
    <m/>
    <m/>
    <s v="GMC"/>
    <s v="lead_hBUIGlg16POVidmc1JN9W5ZB2gcRF1ypIZ4jqkCWutA"/>
    <s v="Enrich Energy Pvt. Ltd."/>
    <s v="Aditya Binani"/>
    <s v="user_g5Yw4Z4XnIbmcGhJO80vdtFdd5ElcDlgYO3q8l82ODn"/>
    <s v="Aditya Binani"/>
    <s v="2022-08-30 10:07:56.762000+00:00"/>
    <s v="2022-09-14 09:19:06.944000+00:00"/>
    <m/>
    <s v="Pune"/>
    <m/>
    <s v="2020-11-10 07:23:00+00:00"/>
    <m/>
    <n v="189"/>
    <m/>
    <m/>
    <m/>
    <m/>
    <m/>
    <m/>
    <m/>
    <m/>
    <m/>
    <m/>
    <m/>
    <s v="Manufacturing"/>
    <m/>
    <m/>
    <m/>
    <m/>
    <m/>
    <m/>
    <m/>
    <m/>
    <m/>
    <m/>
    <m/>
    <m/>
    <s v="Jitin Gopi"/>
    <m/>
    <s v="user_g5Yw4Z4XnIbmcGhJO80vdtFdd5ElcDlgYO3q8l82ODn"/>
    <s v="Aditya Binani"/>
    <m/>
    <m/>
    <s v="September"/>
    <x v="2"/>
    <m/>
    <m/>
    <m/>
    <m/>
    <m/>
    <m/>
    <s v="2020-12-06 09:50:06.402000+00:00"/>
    <s v="2022-10-13 06:23:53.548000+00:00"/>
    <m/>
  </r>
  <r>
    <s v="Aditya Binani"/>
    <n v="500000"/>
    <s v="INR"/>
    <n v="0"/>
    <s v="9/30/22"/>
    <s v="Sales"/>
    <s v="stat_kcR4fZg7TU7jjk1jAVua3qGLRS4J5uFayEjK5j02wtv"/>
    <s v="Unqualified"/>
    <n v="0"/>
    <s v="OpportunityStatusType.Lost"/>
    <m/>
    <m/>
    <s v="GTL"/>
    <s v="lead_YN8nhvMwdmIgP7HqqOPErcjOETTVINGhQyv3iGAlMWu"/>
    <s v="Marks and Spencer Reliance India Private Limited"/>
    <s v="Aditya Binani"/>
    <s v="user_g5Yw4Z4XnIbmcGhJO80vdtFdd5ElcDlgYO3q8l82ODn"/>
    <s v="Aditya Binani"/>
    <s v="2022-07-01 11:18:09.280000+00:00"/>
    <s v="2022-09-14 10:03:04.837000+00:00"/>
    <m/>
    <s v="Mumbai"/>
    <m/>
    <m/>
    <m/>
    <n v="1000"/>
    <m/>
    <m/>
    <m/>
    <m/>
    <m/>
    <m/>
    <m/>
    <m/>
    <m/>
    <m/>
    <m/>
    <s v="Others"/>
    <m/>
    <m/>
    <m/>
    <m/>
    <m/>
    <m/>
    <m/>
    <m/>
    <m/>
    <m/>
    <m/>
    <m/>
    <m/>
    <m/>
    <s v="user_228eUmsdKIb9OItgmiDq1zD4aPZ1eqiapbaLAGeBf8g"/>
    <s v="Bhairavi Jog"/>
    <m/>
    <m/>
    <s v="October; September"/>
    <x v="2"/>
    <m/>
    <m/>
    <m/>
    <m/>
    <m/>
    <m/>
    <s v="2022-03-09 17:10:58.669000+00:00"/>
    <s v="2022-10-13 07:42:59.726000+00:00"/>
    <m/>
  </r>
  <r>
    <s v="Aditya Binani"/>
    <n v="1500000"/>
    <s v="INR"/>
    <n v="0"/>
    <s v="9/15/22"/>
    <s v="Sales"/>
    <s v="stat_kcR4fZg7TU7jjk1jAVua3qGLRS4J5uFayEjK5j02wtv"/>
    <s v="Unqualified"/>
    <n v="0"/>
    <s v="OpportunityStatusType.Lost"/>
    <m/>
    <m/>
    <s v="GMC"/>
    <s v="lead_IAcUgHJtvtauLovNOj7NA4d8up4TxyTsAWUqYRV6bU5"/>
    <s v="BookMyShow"/>
    <s v="Aditya Binani"/>
    <s v="user_g5Yw4Z4XnIbmcGhJO80vdtFdd5ElcDlgYO3q8l82ODn"/>
    <s v="Aditya Binani"/>
    <s v="2022-08-16 11:16:34.541000+00:00"/>
    <s v="2022-09-14 09:01:04.661000+00:00"/>
    <m/>
    <s v="Mumbai"/>
    <m/>
    <m/>
    <m/>
    <n v="884"/>
    <m/>
    <m/>
    <m/>
    <m/>
    <m/>
    <m/>
    <m/>
    <m/>
    <m/>
    <m/>
    <m/>
    <s v="Sports &amp; Entertainment"/>
    <m/>
    <m/>
    <m/>
    <m/>
    <m/>
    <m/>
    <m/>
    <m/>
    <m/>
    <m/>
    <m/>
    <m/>
    <m/>
    <m/>
    <s v="user_g5Yw4Z4XnIbmcGhJO80vdtFdd5ElcDlgYO3q8l82ODn"/>
    <s v="Aditya Binani"/>
    <m/>
    <m/>
    <s v="September"/>
    <x v="2"/>
    <m/>
    <m/>
    <m/>
    <m/>
    <m/>
    <m/>
    <s v="2021-10-26 11:52:57.108000+00:00"/>
    <s v="2022-10-13 07:44:11.836000+00:00"/>
    <m/>
  </r>
  <r>
    <s v="Aditya Binani"/>
    <n v="2000000"/>
    <s v="INR"/>
    <n v="0"/>
    <s v="9/30/22"/>
    <s v="Sales"/>
    <s v="stat_kcR4fZg7TU7jjk1jAVua3qGLRS4J5uFayEjK5j02wtv"/>
    <s v="Unqualified"/>
    <n v="0"/>
    <s v="OpportunityStatusType.Lost"/>
    <m/>
    <m/>
    <s v="GMC"/>
    <s v="lead_CvkztSKGuIY02x0oXK2PxdsogrnGjV0jsvG8788VO1J"/>
    <s v="Allied Digital Services Limited"/>
    <s v="Aditya Binani"/>
    <s v="user_g5Yw4Z4XnIbmcGhJO80vdtFdd5ElcDlgYO3q8l82ODn"/>
    <s v="Aditya Binani"/>
    <s v="2022-09-07 11:25:58.855000+00:00"/>
    <s v="2022-09-14 08:45:02.992000+00:00"/>
    <m/>
    <s v="Mumbai"/>
    <m/>
    <m/>
    <m/>
    <n v="1645"/>
    <m/>
    <m/>
    <m/>
    <m/>
    <m/>
    <m/>
    <m/>
    <m/>
    <m/>
    <m/>
    <m/>
    <s v="IT Services &amp; IT Consulting; Others"/>
    <m/>
    <m/>
    <m/>
    <m/>
    <m/>
    <m/>
    <m/>
    <m/>
    <m/>
    <m/>
    <m/>
    <m/>
    <s v="Aniket Vahile"/>
    <m/>
    <s v="user_vMd4rmcrSbjykdyL2J7rrYn84SWdcNc5FKligrmItPw"/>
    <s v="Shreenath Bhat"/>
    <m/>
    <m/>
    <s v="September"/>
    <x v="2"/>
    <m/>
    <m/>
    <m/>
    <m/>
    <m/>
    <m/>
    <s v="2022-05-18 04:35:12.668000+00:00"/>
    <s v="2022-10-20 10:18:57.078000+00:00"/>
    <m/>
  </r>
  <r>
    <s v="Omkar Ghate"/>
    <n v="1000000"/>
    <s v="INR"/>
    <n v="0"/>
    <s v="9/30/22"/>
    <s v="Sales"/>
    <s v="stat_kcR4fZg7TU7jjk1jAVua3qGLRS4J5uFayEjK5j02wtv"/>
    <s v="Unqualified"/>
    <n v="0"/>
    <s v="OpportunityStatusType.Lost"/>
    <s v="cont_TZjlJxrX5Sk5GmYxpqKYg54kVNh1GToLHjoXxcSVnxQ"/>
    <s v="Trupti Joshi"/>
    <s v="GMC ren"/>
    <s v="lead_pYVeRdeFLoAjtZalOm6YWTrpUluRCKzktE3qNrKEPSl"/>
    <s v="Ideas To Impacts Innovations Pvt. Ltd."/>
    <s v="Gauri Jori"/>
    <s v="user_9SBRjyF0n4iWuhUdqRyQkFhl2J4uyNKhFWvvJEvunX8"/>
    <s v="Omkar Ghate"/>
    <s v="2022-08-05 13:10:27.377000+00:00"/>
    <s v="2022-09-14 06:43:18.290000+00:00"/>
    <m/>
    <s v="Pune"/>
    <m/>
    <m/>
    <m/>
    <n v="100"/>
    <m/>
    <m/>
    <m/>
    <m/>
    <m/>
    <m/>
    <m/>
    <m/>
    <m/>
    <m/>
    <m/>
    <s v="Others"/>
    <m/>
    <m/>
    <m/>
    <m/>
    <m/>
    <m/>
    <m/>
    <m/>
    <m/>
    <m/>
    <m/>
    <m/>
    <m/>
    <m/>
    <s v="user_5YHA1ZU4iP896lD1YJehdJcMx7ZEgWCpulT4T2c3pJ3"/>
    <s v="Gauri Jori"/>
    <m/>
    <m/>
    <s v="September"/>
    <x v="2"/>
    <m/>
    <m/>
    <m/>
    <m/>
    <m/>
    <m/>
    <s v="2021-08-25 11:24:01.502000+00:00"/>
    <s v="2022-10-06 04:58:22.479000+00:00"/>
    <m/>
  </r>
  <r>
    <s v="Abhiroop Ganguly"/>
    <n v="2000000"/>
    <s v="INR"/>
    <n v="0"/>
    <d v="2022-12-09T00:00:00"/>
    <s v="Sales"/>
    <s v="stat_1hn9nRJaLbI53NxPuSQgo90kRpbpKsFlwN4oEGNUTdO"/>
    <s v="Lost"/>
    <n v="0"/>
    <s v="OpportunityStatusType.Lost"/>
    <s v="cont_NFDvdgIdneI1o1VaK6y1iRpdX3GpKbwW3VKElmQQ3Jy"/>
    <m/>
    <m/>
    <s v="lead_mGjBOdE9oPT2qsPGxd3ioyXeTEDTmpDWsrwO7QOgr4C"/>
    <s v="D LIGHT ENERGY PRIVATE LIMITED"/>
    <s v="Sarvesh Pawar"/>
    <s v="user_jbppzD9HyqqioXDaUzrIJfkBW97sQdk5kSNPsBKGx0r"/>
    <s v="Pranaav Marathe"/>
    <s v="2022-07-20 10:27:42.835000+00:00"/>
    <s v="2022-09-14 08:43:23.601000+00:00"/>
    <m/>
    <s v="Varanasi"/>
    <m/>
    <m/>
    <m/>
    <n v="220"/>
    <m/>
    <m/>
    <m/>
    <m/>
    <m/>
    <m/>
    <m/>
    <m/>
    <m/>
    <m/>
    <m/>
    <s v="Renewables &amp; Environment"/>
    <m/>
    <m/>
    <m/>
    <m/>
    <m/>
    <m/>
    <m/>
    <m/>
    <m/>
    <m/>
    <m/>
    <m/>
    <s v="Jitin Gopi"/>
    <m/>
    <s v="user_A8KOTZADnUtEQOLt4nSLAmteNStuGh80js75RYjrXVt"/>
    <s v="Sarvesh Pawar"/>
    <s v="Anjali Nishu"/>
    <m/>
    <s v="September"/>
    <x v="2"/>
    <m/>
    <m/>
    <m/>
    <m/>
    <m/>
    <m/>
    <s v="2021-08-25 17:20:14.517000+00:00"/>
    <s v="2022-09-15 12:03:44.416000+00:00"/>
    <s v="GMC"/>
  </r>
  <r>
    <s v="Chetan Kumar"/>
    <n v="1500000"/>
    <s v="INR"/>
    <n v="0"/>
    <d v="2022-11-09T00:00:00"/>
    <s v="Sales"/>
    <s v="stat_1hn9nRJaLbI53NxPuSQgo90kRpbpKsFlwN4oEGNUTdO"/>
    <s v="Lost"/>
    <n v="0"/>
    <s v="OpportunityStatusType.Lost"/>
    <s v="cont_ZUzfuRNZCfDcdHp0Xw3UYDZ3MjqnBvNkMXaHDMuTB7P"/>
    <s v="Shweta Jha"/>
    <s v="GMC"/>
    <s v="lead_3CtqspWI3tLse1K1slWRpnvuiMLtk3YU6gyvd0DQpkG"/>
    <s v="KAILASH SATYARTHI CHILDRENS FOUNDATION"/>
    <s v="Mayur Gadiyar"/>
    <s v="user_hAuUqCTCw5r4tCUrswIWPSW7LJ1XIBbttZVmJkxmzGq"/>
    <s v="Chetan Kumar"/>
    <s v="2022-02-03 12:24:13.051000+00:00"/>
    <s v="2022-09-14 05:39:40.451000+00:00"/>
    <m/>
    <s v="Bhubaneshwar"/>
    <m/>
    <m/>
    <m/>
    <n v="500"/>
    <m/>
    <m/>
    <m/>
    <m/>
    <m/>
    <m/>
    <m/>
    <m/>
    <m/>
    <m/>
    <m/>
    <m/>
    <m/>
    <m/>
    <m/>
    <m/>
    <m/>
    <m/>
    <m/>
    <m/>
    <m/>
    <m/>
    <m/>
    <m/>
    <m/>
    <m/>
    <s v="user_bdUPAGjcS7p6513So3N4g3aWNS5HuBuVJi7bvCPAsLt"/>
    <s v="Mayur Gadiyar"/>
    <m/>
    <m/>
    <s v="July"/>
    <x v="3"/>
    <s v="Inbound via website"/>
    <m/>
    <s v="Employee Count 100+"/>
    <m/>
    <m/>
    <m/>
    <s v="2021-09-20 02:59:37.756000+00:00"/>
    <s v="2022-09-14 05:39:51.093000+00:00"/>
    <s v="GMC"/>
  </r>
  <r>
    <s v="Chetan Kumar"/>
    <n v="200000"/>
    <s v="INR"/>
    <n v="0"/>
    <d v="2022-11-09T00:00:00"/>
    <s v="Sales"/>
    <s v="stat_1hn9nRJaLbI53NxPuSQgo90kRpbpKsFlwN4oEGNUTdO"/>
    <s v="Lost"/>
    <n v="0"/>
    <s v="OpportunityStatusType.Lost"/>
    <s v="cont_ZUzfuRNZCfDcdHp0Xw3UYDZ3MjqnBvNkMXaHDMuTB7P"/>
    <s v="Shweta Jha"/>
    <s v="GPA"/>
    <s v="lead_3CtqspWI3tLse1K1slWRpnvuiMLtk3YU6gyvd0DQpkG"/>
    <s v="KAILASH SATYARTHI CHILDRENS FOUNDATION"/>
    <s v="Mayur Gadiyar"/>
    <s v="user_hAuUqCTCw5r4tCUrswIWPSW7LJ1XIBbttZVmJkxmzGq"/>
    <s v="Chetan Kumar"/>
    <s v="2022-02-03 12:24:48.095000+00:00"/>
    <s v="2022-09-14 05:39:51.019000+00:00"/>
    <m/>
    <s v="Bhubaneshwar"/>
    <m/>
    <m/>
    <m/>
    <n v="500"/>
    <m/>
    <m/>
    <m/>
    <m/>
    <m/>
    <m/>
    <m/>
    <m/>
    <m/>
    <m/>
    <m/>
    <m/>
    <m/>
    <m/>
    <m/>
    <m/>
    <m/>
    <m/>
    <m/>
    <m/>
    <m/>
    <m/>
    <m/>
    <m/>
    <m/>
    <m/>
    <s v="user_bdUPAGjcS7p6513So3N4g3aWNS5HuBuVJi7bvCPAsLt"/>
    <s v="Mayur Gadiyar"/>
    <m/>
    <m/>
    <s v="July"/>
    <x v="3"/>
    <s v="Inbound via website"/>
    <m/>
    <s v="Employee Count 100+"/>
    <m/>
    <m/>
    <m/>
    <s v="2021-09-20 02:59:37.756000+00:00"/>
    <s v="2022-09-14 05:39:51.093000+00:00"/>
    <s v="GPA"/>
  </r>
  <r>
    <s v="Manish Balpande"/>
    <n v="250000"/>
    <s v="INR"/>
    <n v="100"/>
    <s v="9/14/22"/>
    <s v="Sales"/>
    <s v="stat_OZRiD1474QRJIpvnjHCZfiIvKcVD6mIKSSTzg8SwDVx"/>
    <s v="Won- Payment Completed"/>
    <n v="1"/>
    <s v="OpportunityStatusType.Won"/>
    <m/>
    <m/>
    <m/>
    <s v="lead_1Ifx8uO2zqz2sYVDiGdpTSlXxReegGqLjqbN4CnwQtH"/>
    <s v="Leadership For Equity"/>
    <s v="Satyajit Chati"/>
    <s v="user_8jx3L2CDfrbzNnwYUv6Plfha6VxaSGsqcbTXR3sIBZi"/>
    <s v="Manish Balpande"/>
    <s v="2022-08-03 06:32:45.254000+00:00"/>
    <s v="2022-09-14 06:16:35.098000+00:00"/>
    <m/>
    <s v="Pune"/>
    <m/>
    <m/>
    <m/>
    <n v="46"/>
    <m/>
    <m/>
    <m/>
    <m/>
    <m/>
    <m/>
    <m/>
    <m/>
    <m/>
    <m/>
    <m/>
    <s v="Education"/>
    <m/>
    <m/>
    <m/>
    <m/>
    <m/>
    <m/>
    <m/>
    <m/>
    <m/>
    <m/>
    <m/>
    <m/>
    <m/>
    <m/>
    <s v="user_5IQTpX6DsnoeoDfxqzqojpVoQLXPh68nhDjLS5ETjYj"/>
    <s v="Satyajit Chati"/>
    <s v="Snehal Mane"/>
    <m/>
    <s v="September"/>
    <x v="2"/>
    <m/>
    <m/>
    <m/>
    <m/>
    <m/>
    <m/>
    <s v="2022-05-18 04:36:10.256000+00:00"/>
    <s v="2022-10-14 04:39:50.194000+00:00"/>
    <s v="GMC"/>
  </r>
  <r>
    <s v="Sreenivas Hatti"/>
    <n v="16124"/>
    <s v="INR"/>
    <n v="100"/>
    <s v="9/14/22"/>
    <s v="Sales"/>
    <s v="stat_OZRiD1474QRJIpvnjHCZfiIvKcVD6mIKSSTzg8SwDVx"/>
    <s v="Won- Payment Completed"/>
    <n v="1"/>
    <s v="OpportunityStatusType.Won"/>
    <s v="cont_logwJJW6qy12IWUMza5vTihtgQkNBGAvJSRyAToEqS8"/>
    <s v="Manisha Bhagat"/>
    <s v="Motor Insurance"/>
    <s v="lead_4phJb9D1BTY9hVpTKOFQul9mnp8ZfGNIoxwIs0SPtXX"/>
    <s v="Digital Harbor Pvt Ltd"/>
    <s v="Sreenivas Hatti"/>
    <s v="user_JjaNBsxmUKBROYZvEahyXgec466W5jQa2pL0NUZ81Lb"/>
    <s v="Sreenivas Hatti"/>
    <s v="2022-09-09 09:19:56.283000+00:00"/>
    <s v="2022-09-14 05:24:33.746000+00:00"/>
    <m/>
    <s v="Bangalore"/>
    <m/>
    <m/>
    <m/>
    <n v="111"/>
    <m/>
    <m/>
    <m/>
    <m/>
    <m/>
    <m/>
    <m/>
    <m/>
    <m/>
    <m/>
    <m/>
    <s v="IT Services &amp; IT Consulting"/>
    <m/>
    <m/>
    <m/>
    <m/>
    <m/>
    <m/>
    <m/>
    <m/>
    <m/>
    <m/>
    <m/>
    <m/>
    <m/>
    <m/>
    <s v="user_encRk5bIEFN6ZA11h4WH2AdZTiZpogLSlMIaj0E30SZ"/>
    <s v="Daya Gowda"/>
    <s v="Shriram Kulkarni"/>
    <m/>
    <s v="January"/>
    <x v="2"/>
    <m/>
    <m/>
    <s v="Ref - Sreenivas"/>
    <m/>
    <m/>
    <m/>
    <s v="2022-03-15 09:31:40.496000+00:00"/>
    <s v="2022-10-14 11:44:30.892000+00:00"/>
    <s v="NON EB"/>
  </r>
  <r>
    <s v="Manish Balpande"/>
    <n v="600000"/>
    <s v="INR"/>
    <n v="0"/>
    <s v="9/30/22"/>
    <s v="Sales"/>
    <s v="stat_kcR4fZg7TU7jjk1jAVua3qGLRS4J5uFayEjK5j02wtv"/>
    <s v="Unqualified"/>
    <n v="0"/>
    <s v="OpportunityStatusType.Lost"/>
    <m/>
    <m/>
    <m/>
    <s v="lead_Jb7IwJ9CeYq4652uBLEwW26NtT4oQmuTXovqUtZTZbu"/>
    <s v="vsynergise"/>
    <s v="Ankita Pingale"/>
    <s v="user_8jx3L2CDfrbzNnwYUv6Plfha6VxaSGsqcbTXR3sIBZi"/>
    <s v="Manish Balpande"/>
    <s v="2022-08-10 11:44:24.638000+00:00"/>
    <s v="2022-09-14 04:34:54.639000+00:00"/>
    <m/>
    <s v="Pune"/>
    <m/>
    <m/>
    <m/>
    <n v="369"/>
    <m/>
    <m/>
    <m/>
    <m/>
    <m/>
    <m/>
    <m/>
    <m/>
    <m/>
    <m/>
    <m/>
    <s v="Digital Marketing &amp; Advertising"/>
    <m/>
    <m/>
    <m/>
    <m/>
    <m/>
    <m/>
    <m/>
    <m/>
    <m/>
    <m/>
    <m/>
    <m/>
    <s v="Sakshi Soni"/>
    <m/>
    <s v="user_1z3bdwgjF9RILRmuQPeXXGoPhafSi1mEgyb4l5sVEvN"/>
    <s v="Ankita Pingale"/>
    <m/>
    <m/>
    <s v="September"/>
    <x v="5"/>
    <s v="own ref"/>
    <m/>
    <m/>
    <m/>
    <m/>
    <m/>
    <s v="2020-12-18 12:38:42.633000+00:00"/>
    <s v="2022-09-14 04:34:54.679000+00:00"/>
    <s v="GMC"/>
  </r>
  <r>
    <s v="Manish Balpande"/>
    <n v="1000000"/>
    <s v="INR"/>
    <n v="0"/>
    <s v="9/30/22"/>
    <s v="Sales"/>
    <s v="stat_kcR4fZg7TU7jjk1jAVua3qGLRS4J5uFayEjK5j02wtv"/>
    <s v="Unqualified"/>
    <n v="0"/>
    <s v="OpportunityStatusType.Lost"/>
    <s v="cont_KQRJ2IBbiknIoWLK9Paiab2DEluRZoUN9EY3IfqgFh7"/>
    <s v="sunil kashelkar"/>
    <s v="GTL ren"/>
    <s v="lead_GLqGWirjqC7He7D2Vx2rVHwK7uwhehHI1JXCLQMnFhE"/>
    <s v="vconstruct private limited"/>
    <s v="Gauri Jori"/>
    <s v="user_8jx3L2CDfrbzNnwYUv6Plfha6VxaSGsqcbTXR3sIBZi"/>
    <s v="Manish Balpande"/>
    <s v="2022-07-28 10:13:18.586000+00:00"/>
    <s v="2022-09-14 04:34:04.293000+00:00"/>
    <m/>
    <s v="Pune"/>
    <m/>
    <s v="2020-08-20 09:04:45+00:00"/>
    <m/>
    <n v="396"/>
    <m/>
    <m/>
    <m/>
    <m/>
    <m/>
    <m/>
    <m/>
    <m/>
    <m/>
    <m/>
    <m/>
    <s v="Construction &amp; Real Estate"/>
    <m/>
    <m/>
    <m/>
    <m/>
    <m/>
    <m/>
    <m/>
    <m/>
    <m/>
    <m/>
    <m/>
    <m/>
    <s v="Aniket Vahile"/>
    <m/>
    <s v="user_5YHA1ZU4iP896lD1YJehdJcMx7ZEgWCpulT4T2c3pJ3"/>
    <s v="Gauri Jori"/>
    <m/>
    <m/>
    <s v="September"/>
    <x v="4"/>
    <s v="Lusha"/>
    <m/>
    <s v="Downloaded the guide: Employee Wellness Handbook"/>
    <m/>
    <m/>
    <m/>
    <s v="2020-12-06 09:46:53.213000+00:00"/>
    <s v="2022-09-16 11:21:57.168000+00:00"/>
    <m/>
  </r>
  <r>
    <s v="Naveen Kumar"/>
    <n v="300000"/>
    <s v="INR"/>
    <n v="0"/>
    <s v="9/17/22"/>
    <s v="Sales"/>
    <s v="stat_kcR4fZg7TU7jjk1jAVua3qGLRS4J5uFayEjK5j02wtv"/>
    <s v="Unqualified"/>
    <n v="0"/>
    <s v="OpportunityStatusType.Lost"/>
    <s v="cont_5FbHrK2ld2r70yLUpMyQXShhv2O1OeuRQBHfSUBqQLz"/>
    <s v="Shammi K"/>
    <m/>
    <s v="lead_IVSLEBsYhRGtBnc2a3NXueAS3u3v2fkj76XxsFWUwzv"/>
    <s v="Flynava Technologies Private Limited"/>
    <s v="Harmanjit Singh"/>
    <s v="user_Iwn6da5WKkZqwUySK0oUuCb72pFP5WEm4zAb92ijqFe"/>
    <s v="Sonal Paithankar"/>
    <s v="2022-08-10 06:52:17.059000+00:00"/>
    <s v="2022-09-14 04:17:36.342000+00:00"/>
    <m/>
    <s v="Bangalore"/>
    <m/>
    <m/>
    <m/>
    <n v="67"/>
    <m/>
    <m/>
    <m/>
    <m/>
    <m/>
    <m/>
    <m/>
    <m/>
    <m/>
    <m/>
    <m/>
    <s v="IT Services &amp; IT Consulting"/>
    <m/>
    <m/>
    <m/>
    <m/>
    <m/>
    <m/>
    <m/>
    <m/>
    <m/>
    <m/>
    <m/>
    <m/>
    <s v="Prashant Abhang"/>
    <m/>
    <s v="user_lwF8ctKa5IyxqATpO2EOw2h0AEPiCMHOgewiH38Ei77"/>
    <s v="Harmanjit Singh"/>
    <m/>
    <m/>
    <s v="September"/>
    <x v="2"/>
    <s v="Lusha"/>
    <m/>
    <s v="Glengarry"/>
    <m/>
    <m/>
    <m/>
    <s v="2022-02-04 11:11:07.414000+00:00"/>
    <s v="2022-09-20 00:12:05.621000+00:00"/>
    <s v="GMC"/>
  </r>
  <r>
    <s v="Manish Balpande"/>
    <n v="75000"/>
    <s v="INR"/>
    <n v="0"/>
    <s v="9/30/22"/>
    <s v="Sales"/>
    <s v="stat_kcR4fZg7TU7jjk1jAVua3qGLRS4J5uFayEjK5j02wtv"/>
    <s v="Unqualified"/>
    <n v="0"/>
    <s v="OpportunityStatusType.Lost"/>
    <s v="cont_3r6MXq8rk4M0pBbGLwpNK0a0UZYLT1M1Qyz0KDMvQd1"/>
    <s v="intequab khan"/>
    <s v="GPA ren"/>
    <s v="lead_GLqGWirjqC7He7D2Vx2rVHwK7uwhehHI1JXCLQMnFhE"/>
    <s v="vconstruct private limited"/>
    <s v="Gauri Jori"/>
    <s v="user_8jx3L2CDfrbzNnwYUv6Plfha6VxaSGsqcbTXR3sIBZi"/>
    <s v="Manish Balpande"/>
    <s v="2022-07-25 07:55:38.885000+00:00"/>
    <s v="2022-09-14 04:33:54.593000+00:00"/>
    <m/>
    <s v="Pune"/>
    <m/>
    <s v="2020-08-20 09:04:45+00:00"/>
    <m/>
    <n v="396"/>
    <m/>
    <m/>
    <m/>
    <m/>
    <m/>
    <m/>
    <m/>
    <m/>
    <m/>
    <m/>
    <m/>
    <s v="Construction &amp; Real Estate"/>
    <m/>
    <m/>
    <m/>
    <m/>
    <m/>
    <m/>
    <m/>
    <m/>
    <m/>
    <m/>
    <m/>
    <m/>
    <s v="Aniket Vahile"/>
    <m/>
    <s v="user_5YHA1ZU4iP896lD1YJehdJcMx7ZEgWCpulT4T2c3pJ3"/>
    <s v="Gauri Jori"/>
    <m/>
    <m/>
    <s v="September"/>
    <x v="4"/>
    <s v="Lusha"/>
    <m/>
    <s v="Downloaded the guide: Employee Wellness Handbook"/>
    <m/>
    <m/>
    <m/>
    <s v="2020-12-06 09:46:53.213000+00:00"/>
    <s v="2022-09-16 11:21:57.168000+00:00"/>
    <m/>
  </r>
  <r>
    <s v="Manish Balpande"/>
    <n v="1000000"/>
    <s v="INR"/>
    <n v="0"/>
    <s v="9/30/22"/>
    <s v="Sales"/>
    <s v="stat_kcR4fZg7TU7jjk1jAVua3qGLRS4J5uFayEjK5j02wtv"/>
    <s v="Unqualified"/>
    <n v="0"/>
    <s v="OpportunityStatusType.Lost"/>
    <s v="cont_3r6MXq8rk4M0pBbGLwpNK0a0UZYLT1M1Qyz0KDMvQd1"/>
    <s v="intequab khan"/>
    <s v="GMC ren"/>
    <s v="lead_GLqGWirjqC7He7D2Vx2rVHwK7uwhehHI1JXCLQMnFhE"/>
    <s v="vconstruct private limited"/>
    <s v="Gauri Jori"/>
    <s v="user_8jx3L2CDfrbzNnwYUv6Plfha6VxaSGsqcbTXR3sIBZi"/>
    <s v="Manish Balpande"/>
    <s v="2022-07-25 07:54:33.713000+00:00"/>
    <s v="2022-09-14 04:33:45.504000+00:00"/>
    <m/>
    <s v="Pune"/>
    <m/>
    <s v="2020-08-20 09:04:45+00:00"/>
    <m/>
    <n v="396"/>
    <m/>
    <m/>
    <m/>
    <m/>
    <m/>
    <m/>
    <m/>
    <m/>
    <m/>
    <m/>
    <m/>
    <s v="Construction &amp; Real Estate"/>
    <m/>
    <m/>
    <m/>
    <m/>
    <m/>
    <m/>
    <m/>
    <m/>
    <m/>
    <m/>
    <m/>
    <m/>
    <s v="Aniket Vahile"/>
    <m/>
    <s v="user_5YHA1ZU4iP896lD1YJehdJcMx7ZEgWCpulT4T2c3pJ3"/>
    <s v="Gauri Jori"/>
    <m/>
    <m/>
    <s v="September"/>
    <x v="4"/>
    <s v="Lusha"/>
    <m/>
    <s v="Downloaded the guide: Employee Wellness Handbook"/>
    <m/>
    <m/>
    <m/>
    <s v="2020-12-06 09:46:53.213000+00:00"/>
    <s v="2022-09-16 11:21:57.168000+00:00"/>
    <m/>
  </r>
  <r>
    <s v="Naveen Kumar"/>
    <n v="100000"/>
    <s v="INR"/>
    <n v="0"/>
    <s v="9/30/22"/>
    <s v="Sales"/>
    <s v="stat_kcR4fZg7TU7jjk1jAVua3qGLRS4J5uFayEjK5j02wtv"/>
    <s v="Unqualified"/>
    <n v="0"/>
    <s v="OpportunityStatusType.Lost"/>
    <s v="cont_GKiFWZVGLfQ81qr2HHg6GD6rwOiXKYojB6QZgi7GEwu"/>
    <s v="Liton Saha"/>
    <s v="GPA - 3000 employees July End renewal"/>
    <s v="lead_xaH7iI1SKHppnElkVRzeHU8oD1pTdIb8R3YV9u7r7Ug"/>
    <s v="Innovsource Services Private Limited"/>
    <s v="Shreenath Bhat"/>
    <s v="user_Iwn6da5WKkZqwUySK0oUuCb72pFP5WEm4zAb92ijqFe"/>
    <s v="Sonal Paithankar"/>
    <s v="2022-05-27 13:29:09.039000+00:00"/>
    <s v="2022-09-14 04:09:02.377000+00:00"/>
    <m/>
    <s v="Mumbai"/>
    <m/>
    <m/>
    <m/>
    <n v="3321"/>
    <m/>
    <m/>
    <m/>
    <m/>
    <m/>
    <m/>
    <m/>
    <s v="PAID_SOCIAL"/>
    <m/>
    <m/>
    <m/>
    <s v="HR / Staffing / Recruitment; Professional Services"/>
    <m/>
    <m/>
    <m/>
    <m/>
    <m/>
    <m/>
    <m/>
    <m/>
    <m/>
    <m/>
    <m/>
    <m/>
    <m/>
    <m/>
    <s v="user_L8E6IFhq6UCzKLHa45LUUTZCznDuyDwFrGaEp9DXiUM"/>
    <s v="Trupti Suryavanshi"/>
    <m/>
    <m/>
    <s v="August; July; June"/>
    <x v="2"/>
    <m/>
    <m/>
    <s v="Downloaded the guide: Designing employee healthcare plan"/>
    <m/>
    <m/>
    <m/>
    <s v="2021-10-04 04:31:20.391000+00:00"/>
    <s v="2022-09-15 04:37:14.532000+00:00"/>
    <s v="GPA"/>
  </r>
  <r>
    <s v="Chetan Kumar"/>
    <n v="100000"/>
    <s v="INR"/>
    <n v="0"/>
    <s v="9/20/22"/>
    <s v="Sales"/>
    <s v="stat_kcR4fZg7TU7jjk1jAVua3qGLRS4J5uFayEjK5j02wtv"/>
    <s v="Unqualified"/>
    <n v="0"/>
    <s v="OpportunityStatusType.Lost"/>
    <m/>
    <m/>
    <s v="GPA (Renewal)"/>
    <s v="lead_rPcoYYV5eE9PHfQ3eOtt1wBuDQ7bhAwbVLZI87aroPX"/>
    <s v="COLD STAR LOGISTICS PVT. LTD"/>
    <s v="Bhairavi Jog"/>
    <s v="user_Iwn6da5WKkZqwUySK0oUuCb72pFP5WEm4zAb92ijqFe"/>
    <s v="Sonal Paithankar"/>
    <s v="2022-07-19 07:15:07.075000+00:00"/>
    <s v="2022-09-14 03:53:15.877000+00:00"/>
    <m/>
    <s v="Mumbai"/>
    <m/>
    <m/>
    <m/>
    <n v="120"/>
    <m/>
    <m/>
    <m/>
    <m/>
    <m/>
    <m/>
    <m/>
    <m/>
    <m/>
    <m/>
    <m/>
    <s v="Transportation &amp; Logistics"/>
    <m/>
    <m/>
    <m/>
    <m/>
    <m/>
    <m/>
    <m/>
    <m/>
    <m/>
    <m/>
    <m/>
    <m/>
    <s v="Jitin Gopi"/>
    <m/>
    <s v="user_228eUmsdKIb9OItgmiDq1zD4aPZ1eqiapbaLAGeBf8g"/>
    <s v="Bhairavi Jog"/>
    <m/>
    <m/>
    <s v="September"/>
    <x v="2"/>
    <m/>
    <m/>
    <m/>
    <m/>
    <m/>
    <m/>
    <s v="2021-09-02 05:12:07.813000+00:00"/>
    <s v="2022-09-19 05:18:19.561000+00:00"/>
    <s v="GPA"/>
  </r>
  <r>
    <s v="Naveen Kumar"/>
    <n v="5000000"/>
    <s v="INR"/>
    <n v="0"/>
    <s v="9/30/22"/>
    <s v="Sales"/>
    <s v="stat_kcR4fZg7TU7jjk1jAVua3qGLRS4J5uFayEjK5j02wtv"/>
    <s v="Unqualified"/>
    <n v="0"/>
    <s v="OpportunityStatusType.Lost"/>
    <s v="cont_GKiFWZVGLfQ81qr2HHg6GD6rwOiXKYojB6QZgi7GEwu"/>
    <s v="Liton Saha"/>
    <s v="GMC - 3000 employees - 1+3 Policy. Would want to add 2 more to this"/>
    <s v="lead_xaH7iI1SKHppnElkVRzeHU8oD1pTdIb8R3YV9u7r7Ug"/>
    <s v="Innovsource Services Private Limited"/>
    <s v="Shreenath Bhat"/>
    <s v="user_Iwn6da5WKkZqwUySK0oUuCb72pFP5WEm4zAb92ijqFe"/>
    <s v="Sonal Paithankar"/>
    <s v="2022-05-27 13:26:58.491000+00:00"/>
    <s v="2022-09-14 04:08:54.026000+00:00"/>
    <m/>
    <s v="Mumbai"/>
    <m/>
    <m/>
    <m/>
    <n v="3321"/>
    <m/>
    <m/>
    <m/>
    <m/>
    <m/>
    <m/>
    <m/>
    <s v="PAID_SOCIAL"/>
    <m/>
    <m/>
    <m/>
    <s v="HR / Staffing / Recruitment; Professional Services"/>
    <m/>
    <m/>
    <m/>
    <m/>
    <m/>
    <m/>
    <m/>
    <m/>
    <m/>
    <m/>
    <m/>
    <m/>
    <m/>
    <m/>
    <s v="user_L8E6IFhq6UCzKLHa45LUUTZCznDuyDwFrGaEp9DXiUM"/>
    <s v="Trupti Suryavanshi"/>
    <m/>
    <m/>
    <s v="August; July; June"/>
    <x v="2"/>
    <m/>
    <m/>
    <s v="Downloaded the guide: Designing employee healthcare plan"/>
    <m/>
    <m/>
    <m/>
    <s v="2021-10-04 04:31:20.391000+00:00"/>
    <s v="2022-09-15 04:37:14.532000+00:00"/>
    <s v="GMC"/>
  </r>
  <r>
    <s v="Vrushali Kummar"/>
    <n v="500000"/>
    <s v="INR"/>
    <n v="0"/>
    <s v="9/19/22"/>
    <s v="Sales"/>
    <s v="stat_kcR4fZg7TU7jjk1jAVua3qGLRS4J5uFayEjK5j02wtv"/>
    <s v="Unqualified"/>
    <n v="0"/>
    <s v="OpportunityStatusType.Lost"/>
    <s v="cont_MzG2e8iqfahG7tbw8w931Rb95SdGqrw2tMou1aahOPL"/>
    <s v="Jayaprakash Nair"/>
    <s v="Wellness Programme - Truworth - no response from Jayaprakash"/>
    <s v="lead_hCs1EwUNW5X2rYcq8fQ0M0vHtynCyy8rAI8qdSJYzGn"/>
    <s v="Schaeffler India Limited"/>
    <s v="Pallab Gupta"/>
    <s v="user_TZzywQwym26DjuswO479pxRhNKX152z8X1haCx2vcst"/>
    <s v="Vrushali Kummar"/>
    <s v="2022-07-28 08:34:12.926000+00:00"/>
    <s v="2022-09-13 17:56:39.284000+00:00"/>
    <m/>
    <s v="Pune"/>
    <m/>
    <s v="2020-08-14 08:05:11+00:00"/>
    <m/>
    <n v="1762"/>
    <m/>
    <m/>
    <m/>
    <m/>
    <m/>
    <m/>
    <m/>
    <m/>
    <m/>
    <m/>
    <m/>
    <s v="Manufacturing"/>
    <m/>
    <m/>
    <m/>
    <m/>
    <m/>
    <m/>
    <m/>
    <m/>
    <m/>
    <m/>
    <m/>
    <m/>
    <s v="Deepak Yadav"/>
    <m/>
    <s v="user_PApNwMjp7lPIEBp7acretouakdtYNVHpPO9ja9KoR5D"/>
    <s v="Pallab Gupta"/>
    <m/>
    <m/>
    <s v="December; September"/>
    <x v="11"/>
    <s v="Naukri.com"/>
    <m/>
    <s v="vaccine lead"/>
    <m/>
    <m/>
    <m/>
    <s v="2020-12-06 09:46:14.523000+00:00"/>
    <s v="2022-10-20 07:46:21.104000+00:00"/>
    <m/>
  </r>
  <r>
    <s v="Chetan Kumar"/>
    <n v="1500000"/>
    <s v="INR"/>
    <n v="0"/>
    <s v="9/20/22"/>
    <s v="Sales"/>
    <s v="stat_kcR4fZg7TU7jjk1jAVua3qGLRS4J5uFayEjK5j02wtv"/>
    <s v="Unqualified"/>
    <n v="0"/>
    <s v="OpportunityStatusType.Lost"/>
    <m/>
    <m/>
    <s v="GMC (1+3)- Renewal"/>
    <s v="lead_rPcoYYV5eE9PHfQ3eOtt1wBuDQ7bhAwbVLZI87aroPX"/>
    <s v="COLD STAR LOGISTICS PVT. LTD"/>
    <s v="Bhairavi Jog"/>
    <s v="user_Iwn6da5WKkZqwUySK0oUuCb72pFP5WEm4zAb92ijqFe"/>
    <s v="Sonal Paithankar"/>
    <s v="2022-07-19 07:13:17.507000+00:00"/>
    <s v="2022-09-14 03:53:10.075000+00:00"/>
    <m/>
    <s v="Mumbai"/>
    <m/>
    <m/>
    <m/>
    <n v="120"/>
    <m/>
    <m/>
    <m/>
    <m/>
    <m/>
    <m/>
    <m/>
    <m/>
    <m/>
    <m/>
    <m/>
    <s v="Transportation &amp; Logistics"/>
    <m/>
    <m/>
    <m/>
    <m/>
    <m/>
    <m/>
    <m/>
    <m/>
    <m/>
    <m/>
    <m/>
    <m/>
    <s v="Jitin Gopi"/>
    <m/>
    <s v="user_228eUmsdKIb9OItgmiDq1zD4aPZ1eqiapbaLAGeBf8g"/>
    <s v="Bhairavi Jog"/>
    <m/>
    <m/>
    <s v="September"/>
    <x v="2"/>
    <m/>
    <m/>
    <m/>
    <m/>
    <m/>
    <m/>
    <s v="2021-09-02 05:12:07.813000+00:00"/>
    <s v="2022-09-19 05:18:19.561000+00:00"/>
    <s v="GMC"/>
  </r>
  <r>
    <s v="Chetan Kumar"/>
    <n v="1000000"/>
    <s v="INR"/>
    <n v="0"/>
    <s v="9/30/22"/>
    <s v="Sales"/>
    <s v="stat_1hn9nRJaLbI53NxPuSQgo90kRpbpKsFlwN4oEGNUTdO"/>
    <s v="Lost"/>
    <n v="0"/>
    <s v="OpportunityStatusType.Lost"/>
    <s v="cont_It0SWN4KkK7SbBGwxMvIAuzmCNfeijhBmYdgqqJ13t4"/>
    <s v="Abhishek Karn"/>
    <s v="OJAS Programme - Wellness Opp"/>
    <s v="lead_M85obxJ0nIq3imJF9PsZ4oDcuYCRrBr8ymSHofGowk9"/>
    <s v="Hikal Limited - App Only"/>
    <s v="Mayur Gadiyar"/>
    <s v="user_Iwn6da5WKkZqwUySK0oUuCb72pFP5WEm4zAb92ijqFe"/>
    <s v="Sonal Paithankar"/>
    <s v="2022-04-28 17:55:55.082000+00:00"/>
    <s v="2022-09-14 03:52:28.398000+00:00"/>
    <m/>
    <s v="Mumbai"/>
    <m/>
    <m/>
    <m/>
    <n v="2300"/>
    <m/>
    <m/>
    <m/>
    <m/>
    <m/>
    <m/>
    <m/>
    <s v="PAID_SOCIAL"/>
    <m/>
    <m/>
    <m/>
    <s v="Chemical"/>
    <m/>
    <m/>
    <m/>
    <m/>
    <m/>
    <m/>
    <m/>
    <m/>
    <m/>
    <m/>
    <m/>
    <m/>
    <m/>
    <m/>
    <s v="user_bdUPAGjcS7p6513So3N4g3aWNS5HuBuVJi7bvCPAsLt"/>
    <s v="Mayur Gadiyar"/>
    <m/>
    <m/>
    <s v="June"/>
    <x v="4"/>
    <s v="Lusha"/>
    <m/>
    <s v="Mayur Leads"/>
    <m/>
    <m/>
    <m/>
    <s v="2021-11-11 03:21:19.836000+00:00"/>
    <s v="2022-09-29 17:14:48.894000+00:00"/>
    <m/>
  </r>
  <r>
    <s v="Abhiroop Ganguly"/>
    <n v="150000"/>
    <s v="INR"/>
    <n v="100"/>
    <s v="9/13/22"/>
    <s v="Sales"/>
    <s v="stat_OZRiD1474QRJIpvnjHCZfiIvKcVD6mIKSSTzg8SwDVx"/>
    <s v="Won- Payment Completed"/>
    <n v="1"/>
    <s v="OpportunityStatusType.Won"/>
    <s v="cont_Tr1ELRUocPtRmbnJDRgDPOeOK3e1hL3ffpHbLVeyefb"/>
    <s v="Prasad Kawte"/>
    <s v="GMC Renewal"/>
    <s v="lead_PqPMMae0g3uq7nFJdYTVOl3nTHyJVAHROQjfiUwepIn"/>
    <s v="ZermattGroup"/>
    <s v="Trupti Suryavanshi"/>
    <s v="user_U27GK6WjhLhUhi1EDKXV57xMpn8n8DMIOjci1q3UReZ"/>
    <s v="Abhiroop Ganguly"/>
    <s v="2022-09-13 11:34:17.910000+00:00"/>
    <s v="2022-09-13 13:04:09.821000+00:00"/>
    <m/>
    <s v="Pune"/>
    <m/>
    <m/>
    <m/>
    <n v="25"/>
    <m/>
    <m/>
    <m/>
    <m/>
    <m/>
    <m/>
    <m/>
    <m/>
    <m/>
    <m/>
    <m/>
    <m/>
    <m/>
    <m/>
    <m/>
    <m/>
    <m/>
    <m/>
    <m/>
    <m/>
    <m/>
    <m/>
    <m/>
    <m/>
    <m/>
    <m/>
    <s v="user_L8E6IFhq6UCzKLHa45LUUTZCznDuyDwFrGaEp9DXiUM"/>
    <s v="Trupti Suryavanshi"/>
    <s v="Anjali Nishu"/>
    <m/>
    <s v="September"/>
    <x v="9"/>
    <m/>
    <m/>
    <s v="Vaccine inbound"/>
    <m/>
    <m/>
    <m/>
    <s v="2021-04-28 12:13:20.723000+00:00"/>
    <s v="2022-09-13 13:04:26.416000+00:00"/>
    <s v="GMC"/>
  </r>
  <r>
    <s v="Abhiroop Ganguly"/>
    <n v="211542"/>
    <s v="INR"/>
    <n v="100"/>
    <s v="9/13/22"/>
    <s v="Sales"/>
    <s v="stat_OZRiD1474QRJIpvnjHCZfiIvKcVD6mIKSSTzg8SwDVx"/>
    <s v="Won- Payment Completed"/>
    <n v="1"/>
    <s v="OpportunityStatusType.Won"/>
    <s v="cont_B2fsQcosA05buOHRbDH7XBLLM5VWB5J8VttbwRjQN0d"/>
    <s v="Amlan Basu"/>
    <s v="GPA Renewal"/>
    <s v="lead_AeFfE7uaV0ucsHhaqpnTLib3OdmOb5PxhDpf1rjUa3I"/>
    <s v="Eversana"/>
    <s v="Trupti Suryavanshi"/>
    <s v="user_U27GK6WjhLhUhi1EDKXV57xMpn8n8DMIOjci1q3UReZ"/>
    <s v="Abhiroop Ganguly"/>
    <s v="2022-09-13 11:29:19.414000+00:00"/>
    <s v="2022-09-13 13:02:25.491000+00:00"/>
    <m/>
    <s v="Pune"/>
    <m/>
    <s v="2021-04-30 09:22:55+00:00"/>
    <m/>
    <n v="472"/>
    <m/>
    <m/>
    <m/>
    <m/>
    <m/>
    <m/>
    <m/>
    <s v="PAID_SOCIAL"/>
    <m/>
    <m/>
    <m/>
    <s v="Manufacturing"/>
    <m/>
    <m/>
    <m/>
    <m/>
    <m/>
    <m/>
    <m/>
    <m/>
    <m/>
    <m/>
    <m/>
    <m/>
    <s v="Aniket Vahile; Deepak Yadav"/>
    <m/>
    <s v="user_L8E6IFhq6UCzKLHa45LUUTZCznDuyDwFrGaEp9DXiUM"/>
    <s v="Trupti Suryavanshi"/>
    <s v="Anjali Nishu"/>
    <m/>
    <s v="September"/>
    <x v="2"/>
    <s v="Inbound via website"/>
    <m/>
    <s v="Employee Count 50"/>
    <m/>
    <m/>
    <m/>
    <s v="2021-04-30 09:25:38.310000+00:00"/>
    <s v="2022-10-20 09:24:40.711000+00:00"/>
    <s v="GPA"/>
  </r>
  <r>
    <s v="Abhiroop Ganguly"/>
    <n v="6400"/>
    <s v="INR"/>
    <n v="100"/>
    <s v="9/13/22"/>
    <s v="Sales"/>
    <s v="stat_OZRiD1474QRJIpvnjHCZfiIvKcVD6mIKSSTzg8SwDVx"/>
    <s v="Won- Payment Completed"/>
    <n v="1"/>
    <s v="OpportunityStatusType.Won"/>
    <s v="cont_Tr1ELRUocPtRmbnJDRgDPOeOK3e1hL3ffpHbLVeyefb"/>
    <s v="Prasad Kawte"/>
    <s v="GPA Renewal"/>
    <s v="lead_PqPMMae0g3uq7nFJdYTVOl3nTHyJVAHROQjfiUwepIn"/>
    <s v="ZermattGroup"/>
    <s v="Trupti Suryavanshi"/>
    <s v="user_U27GK6WjhLhUhi1EDKXV57xMpn8n8DMIOjci1q3UReZ"/>
    <s v="Abhiroop Ganguly"/>
    <s v="2022-09-13 11:35:05.999000+00:00"/>
    <s v="2022-09-13 13:04:26.340000+00:00"/>
    <m/>
    <s v="Pune"/>
    <m/>
    <m/>
    <m/>
    <n v="25"/>
    <m/>
    <m/>
    <m/>
    <m/>
    <m/>
    <m/>
    <m/>
    <m/>
    <m/>
    <m/>
    <m/>
    <m/>
    <m/>
    <m/>
    <m/>
    <m/>
    <m/>
    <m/>
    <m/>
    <m/>
    <m/>
    <m/>
    <m/>
    <m/>
    <m/>
    <m/>
    <s v="user_L8E6IFhq6UCzKLHa45LUUTZCznDuyDwFrGaEp9DXiUM"/>
    <s v="Trupti Suryavanshi"/>
    <s v="Anjali Nishu"/>
    <m/>
    <s v="September"/>
    <x v="9"/>
    <m/>
    <m/>
    <s v="Vaccine inbound"/>
    <m/>
    <m/>
    <m/>
    <s v="2021-04-28 12:13:20.723000+00:00"/>
    <s v="2022-09-13 13:04:26.416000+00:00"/>
    <s v="GPA"/>
  </r>
  <r>
    <s v="Abhiroop Ganguly"/>
    <n v="3706607"/>
    <s v="INR"/>
    <n v="100"/>
    <s v="9/13/22"/>
    <s v="Sales"/>
    <s v="stat_OZRiD1474QRJIpvnjHCZfiIvKcVD6mIKSSTzg8SwDVx"/>
    <s v="Won- Payment Completed"/>
    <n v="1"/>
    <s v="OpportunityStatusType.Won"/>
    <s v="cont_P7ZO3UyYIqPxuziBlYHySiZ5H1OwzgChIBhOadBHBkD"/>
    <s v="Sneha Ojha"/>
    <s v="Parental GMC"/>
    <s v="lead_AeFfE7uaV0ucsHhaqpnTLib3OdmOb5PxhDpf1rjUa3I"/>
    <s v="Eversana"/>
    <s v="Trupti Suryavanshi"/>
    <s v="user_U27GK6WjhLhUhi1EDKXV57xMpn8n8DMIOjci1q3UReZ"/>
    <s v="Abhiroop Ganguly"/>
    <s v="2022-08-11 05:35:17.213000+00:00"/>
    <s v="2022-09-13 13:00:15.924000+00:00"/>
    <m/>
    <s v="Pune"/>
    <m/>
    <s v="2021-04-30 09:22:55+00:00"/>
    <m/>
    <n v="472"/>
    <m/>
    <m/>
    <m/>
    <m/>
    <m/>
    <m/>
    <m/>
    <s v="PAID_SOCIAL"/>
    <m/>
    <m/>
    <m/>
    <s v="Manufacturing"/>
    <m/>
    <m/>
    <m/>
    <m/>
    <m/>
    <m/>
    <m/>
    <m/>
    <m/>
    <m/>
    <m/>
    <m/>
    <s v="Aniket Vahile; Deepak Yadav"/>
    <m/>
    <s v="user_L8E6IFhq6UCzKLHa45LUUTZCznDuyDwFrGaEp9DXiUM"/>
    <s v="Trupti Suryavanshi"/>
    <s v="Anjali Nishu"/>
    <m/>
    <s v="September"/>
    <x v="2"/>
    <s v="Inbound via website"/>
    <m/>
    <s v="Employee Count 50"/>
    <m/>
    <m/>
    <m/>
    <s v="2021-04-30 09:25:38.310000+00:00"/>
    <s v="2022-10-20 09:24:40.711000+00:00"/>
    <s v="GMC"/>
  </r>
  <r>
    <s v="Abhiroop Ganguly"/>
    <n v="4400000"/>
    <s v="INR"/>
    <n v="100"/>
    <s v="9/13/22"/>
    <s v="Sales"/>
    <s v="stat_OZRiD1474QRJIpvnjHCZfiIvKcVD6mIKSSTzg8SwDVx"/>
    <s v="Won- Payment Completed"/>
    <n v="1"/>
    <s v="OpportunityStatusType.Won"/>
    <s v="cont_B2fsQcosA05buOHRbDH7XBLLM5VWB5J8VttbwRjQN0d"/>
    <s v="Amlan Basu"/>
    <s v="GMC Renewal"/>
    <s v="lead_AeFfE7uaV0ucsHhaqpnTLib3OdmOb5PxhDpf1rjUa3I"/>
    <s v="Eversana"/>
    <s v="Trupti Suryavanshi"/>
    <s v="user_U27GK6WjhLhUhi1EDKXV57xMpn8n8DMIOjci1q3UReZ"/>
    <s v="Abhiroop Ganguly"/>
    <s v="2022-06-30 06:25:59.411000+00:00"/>
    <s v="2022-09-13 13:01:01.435000+00:00"/>
    <m/>
    <s v="Pune"/>
    <m/>
    <s v="2021-04-30 09:22:55+00:00"/>
    <m/>
    <n v="472"/>
    <m/>
    <m/>
    <m/>
    <m/>
    <m/>
    <m/>
    <m/>
    <s v="PAID_SOCIAL"/>
    <m/>
    <m/>
    <m/>
    <s v="Manufacturing"/>
    <m/>
    <m/>
    <m/>
    <m/>
    <m/>
    <m/>
    <m/>
    <m/>
    <m/>
    <m/>
    <m/>
    <m/>
    <s v="Aniket Vahile; Deepak Yadav"/>
    <m/>
    <s v="user_L8E6IFhq6UCzKLHa45LUUTZCznDuyDwFrGaEp9DXiUM"/>
    <s v="Trupti Suryavanshi"/>
    <s v="Anjali Nishu"/>
    <m/>
    <s v="September"/>
    <x v="2"/>
    <s v="Inbound via website"/>
    <m/>
    <s v="Employee Count 50"/>
    <m/>
    <m/>
    <m/>
    <s v="2021-04-30 09:25:38.310000+00:00"/>
    <s v="2022-10-20 09:24:40.711000+00:00"/>
    <s v="GMC"/>
  </r>
  <r>
    <s v="Sanket Kulkarni"/>
    <n v="1400000"/>
    <s v="INR"/>
    <n v="0"/>
    <s v="9/16/22"/>
    <s v="Sales"/>
    <s v="stat_kcR4fZg7TU7jjk1jAVua3qGLRS4J5uFayEjK5j02wtv"/>
    <s v="Unqualified"/>
    <n v="0"/>
    <s v="OpportunityStatusType.Lost"/>
    <s v="cont_yU36SapHdFFwyeGdhDEkKqXhKNrcU0YmXYsAq7vEdsD"/>
    <s v="Mangesh Bakshi"/>
    <s v="GMC ren (1+3)"/>
    <s v="lead_BV5MG6uGSWT1qBC5J3IrzkCwxZh4wqocHdGGEGFuBgt"/>
    <s v="Resilient Cosmeceuticals Pvt. Ltd."/>
    <s v="Gauri Jori"/>
    <s v="user_k8sSUtRXfYEMul9CBIF4ZOmv3vnev5cdEvVZbtETMKp"/>
    <s v="Sanket Kulkarni"/>
    <s v="2022-09-09 07:33:39.854000+00:00"/>
    <s v="2022-09-13 10:31:07.559000+00:00"/>
    <m/>
    <s v="Pune"/>
    <m/>
    <s v="2020-09-14 07:40:51+00:00"/>
    <m/>
    <n v="121"/>
    <m/>
    <m/>
    <m/>
    <m/>
    <m/>
    <m/>
    <m/>
    <m/>
    <m/>
    <m/>
    <m/>
    <s v="Manufacturing"/>
    <m/>
    <m/>
    <m/>
    <m/>
    <m/>
    <m/>
    <m/>
    <m/>
    <m/>
    <m/>
    <m/>
    <m/>
    <m/>
    <m/>
    <s v="user_5YHA1ZU4iP896lD1YJehdJcMx7ZEgWCpulT4T2c3pJ3"/>
    <s v="Gauri Jori"/>
    <m/>
    <m/>
    <s v="September"/>
    <x v="2"/>
    <m/>
    <m/>
    <m/>
    <m/>
    <m/>
    <m/>
    <s v="2020-12-06 09:49:31.423000+00:00"/>
    <s v="2022-09-16 05:40:59.107000+00:00"/>
    <m/>
  </r>
  <r>
    <s v="Vivek Singh"/>
    <n v="6000000"/>
    <s v="INR"/>
    <n v="0"/>
    <s v="9/15/22"/>
    <s v="Sales"/>
    <s v="stat_1hn9nRJaLbI53NxPuSQgo90kRpbpKsFlwN4oEGNUTdO"/>
    <s v="Lost"/>
    <n v="0"/>
    <s v="OpportunityStatusType.Lost"/>
    <s v="cont_6dBdOE2Pvobqr7JGudiPzzPpPeTdNsiSfNCTkUjzAyi"/>
    <s v="Vaquas Hussain"/>
    <s v="GMC - family floater 1500"/>
    <s v="lead_5NB1skMzTefEFRBLdPtB9smwnqkeXZ9u3Zy6hTKSgBc"/>
    <s v="Innovations Management"/>
    <s v="Daya Gowda"/>
    <s v="user_6dalmZ7hmWD47jhCVGdU1SSEcFMsz9rWtW2jPORgJvj"/>
    <s v="Vivek Singh"/>
    <s v="2022-07-15 04:43:20.258000+00:00"/>
    <s v="2022-09-13 05:27:04.206000+00:00"/>
    <m/>
    <s v="Bangalore"/>
    <m/>
    <m/>
    <m/>
    <n v="1500"/>
    <m/>
    <m/>
    <m/>
    <m/>
    <m/>
    <m/>
    <m/>
    <m/>
    <m/>
    <m/>
    <m/>
    <s v="Automotive"/>
    <m/>
    <m/>
    <m/>
    <m/>
    <m/>
    <m/>
    <m/>
    <m/>
    <m/>
    <m/>
    <m/>
    <m/>
    <s v="Amol Gawali"/>
    <m/>
    <s v="user_ojX3B6giQCeKnOjqd4gdwXUl0CqqHMXNORvxR6POXn6"/>
    <s v="Abhishek Chauhan"/>
    <s v="Yogesh Shukla"/>
    <m/>
    <s v="September"/>
    <x v="2"/>
    <m/>
    <m/>
    <m/>
    <m/>
    <m/>
    <m/>
    <s v="2022-04-03 18:10:50.318000+00:00"/>
    <s v="2022-10-20 10:22:49.033000+00:00"/>
    <m/>
  </r>
  <r>
    <s v="Sanket Kulkarni"/>
    <n v="11000000"/>
    <s v="INR"/>
    <n v="0"/>
    <s v="9/15/22"/>
    <s v="Sales"/>
    <s v="stat_kcR4fZg7TU7jjk1jAVua3qGLRS4J5uFayEjK5j02wtv"/>
    <s v="Unqualified"/>
    <n v="0"/>
    <s v="OpportunityStatusType.Lost"/>
    <s v="cont_nSdO3ta7fsRTD4iXWVqrcNJJccnAQkU6sqPVHQzrghM"/>
    <s v="Doreen Dsouza"/>
    <s v="GMC Renewal"/>
    <s v="lead_T0JjWBzs75sramWsPi5OwtCZ9ZbzgoG1c4c0sj9DCpl"/>
    <s v="eQ Technologic"/>
    <s v="Trupti Suryavanshi"/>
    <s v="user_k8sSUtRXfYEMul9CBIF4ZOmv3vnev5cdEvVZbtETMKp"/>
    <s v="Sanket Kulkarni"/>
    <s v="2022-08-29 05:08:08.106000+00:00"/>
    <s v="2022-09-13 07:08:12.230000+00:00"/>
    <m/>
    <s v="Pune"/>
    <m/>
    <s v="2020-08-14 08:05:16+00:00"/>
    <m/>
    <n v="645"/>
    <m/>
    <m/>
    <m/>
    <m/>
    <m/>
    <m/>
    <m/>
    <m/>
    <m/>
    <m/>
    <m/>
    <s v="IT Services &amp; IT Consulting"/>
    <m/>
    <m/>
    <m/>
    <m/>
    <m/>
    <m/>
    <m/>
    <m/>
    <m/>
    <m/>
    <m/>
    <m/>
    <m/>
    <m/>
    <s v="user_L8E6IFhq6UCzKLHa45LUUTZCznDuyDwFrGaEp9DXiUM"/>
    <s v="Trupti Suryavanshi"/>
    <m/>
    <m/>
    <s v="September"/>
    <x v="2"/>
    <m/>
    <m/>
    <m/>
    <m/>
    <m/>
    <m/>
    <s v="2020-12-06 09:46:37.199000+00:00"/>
    <s v="2022-10-10 08:19:04.393000+00:00"/>
    <s v="GMC"/>
  </r>
  <r>
    <s v="Sanket Kulkarni"/>
    <n v="800000"/>
    <s v="INR"/>
    <n v="0"/>
    <s v="9/22/22"/>
    <s v="Sales"/>
    <s v="stat_1hn9nRJaLbI53NxPuSQgo90kRpbpKsFlwN4oEGNUTdO"/>
    <s v="Lost"/>
    <n v="0"/>
    <s v="OpportunityStatusType.Lost"/>
    <s v="cont_ToqSTkSPe9iiMG4b6fbxtGrdfmK27bpEHp8aoHOcdiD"/>
    <s v="Kundan Kakade"/>
    <s v="GMC Renewal"/>
    <s v="lead_OyHcS5fP8VcvMQXiF1ZOlhgKjgtyedbYGqZjTKwabqg"/>
    <s v="Rich Products &amp; Solutions Pvt. Ltd."/>
    <s v="Trupti Suryavanshi"/>
    <s v="user_k8sSUtRXfYEMul9CBIF4ZOmv3vnev5cdEvVZbtETMKp"/>
    <s v="Sanket Kulkarni"/>
    <s v="2022-07-04 06:23:58.170000+00:00"/>
    <s v="2022-09-13 07:56:47.919000+00:00"/>
    <m/>
    <s v="Pune"/>
    <m/>
    <m/>
    <m/>
    <n v="220"/>
    <m/>
    <m/>
    <m/>
    <m/>
    <m/>
    <m/>
    <m/>
    <s v="PAID_SOCIAL"/>
    <m/>
    <m/>
    <m/>
    <m/>
    <m/>
    <m/>
    <m/>
    <m/>
    <m/>
    <m/>
    <m/>
    <m/>
    <m/>
    <m/>
    <m/>
    <m/>
    <m/>
    <m/>
    <s v="user_L8E6IFhq6UCzKLHa45LUUTZCznDuyDwFrGaEp9DXiUM"/>
    <s v="Trupti Suryavanshi"/>
    <m/>
    <m/>
    <s v="September"/>
    <x v="4"/>
    <m/>
    <m/>
    <s v="Employee Engagement Handbook"/>
    <m/>
    <m/>
    <m/>
    <s v="2022-06-10 07:03:49.516000+00:00"/>
    <s v="2022-09-21 05:23:53.084000+00:00"/>
    <s v="GMC"/>
  </r>
  <r>
    <s v="Vivek Singh"/>
    <n v="50000"/>
    <s v="INR"/>
    <n v="0"/>
    <s v="9/15/22"/>
    <s v="Sales"/>
    <s v="stat_1hn9nRJaLbI53NxPuSQgo90kRpbpKsFlwN4oEGNUTdO"/>
    <s v="Lost"/>
    <n v="0"/>
    <s v="OpportunityStatusType.Lost"/>
    <s v="cont_6dBdOE2Pvobqr7JGudiPzzPpPeTdNsiSfNCTkUjzAyi"/>
    <s v="Vaquas Hussain"/>
    <s v="GPA"/>
    <s v="lead_5NB1skMzTefEFRBLdPtB9smwnqkeXZ9u3Zy6hTKSgBc"/>
    <s v="Innovations Management"/>
    <s v="Daya Gowda"/>
    <s v="user_6dalmZ7hmWD47jhCVGdU1SSEcFMsz9rWtW2jPORgJvj"/>
    <s v="Vivek Singh"/>
    <s v="2022-06-08 11:51:22.188000+00:00"/>
    <s v="2022-09-13 05:26:49.924000+00:00"/>
    <m/>
    <s v="Bangalore"/>
    <m/>
    <m/>
    <m/>
    <n v="1500"/>
    <m/>
    <m/>
    <m/>
    <m/>
    <m/>
    <m/>
    <m/>
    <m/>
    <m/>
    <m/>
    <m/>
    <s v="Automotive"/>
    <m/>
    <m/>
    <m/>
    <m/>
    <m/>
    <m/>
    <m/>
    <m/>
    <m/>
    <m/>
    <m/>
    <m/>
    <s v="Amol Gawali"/>
    <m/>
    <s v="user_ojX3B6giQCeKnOjqd4gdwXUl0CqqHMXNORvxR6POXn6"/>
    <s v="Abhishek Chauhan"/>
    <s v="Yogesh Shukla"/>
    <m/>
    <s v="September"/>
    <x v="2"/>
    <m/>
    <m/>
    <m/>
    <m/>
    <m/>
    <m/>
    <s v="2022-04-03 18:10:50.318000+00:00"/>
    <s v="2022-10-20 10:22:49.033000+00:00"/>
    <m/>
  </r>
  <r>
    <s v="Vikas Gupta"/>
    <n v="22140761"/>
    <s v="INR"/>
    <n v="100"/>
    <s v="9/13/22"/>
    <s v="Sales"/>
    <s v="stat_OZRiD1474QRJIpvnjHCZfiIvKcVD6mIKSSTzg8SwDVx"/>
    <s v="Won- Payment Completed"/>
    <n v="1"/>
    <s v="OpportunityStatusType.Won"/>
    <s v="cont_xeSdeRohbrKNTu7Fqnyt6GzcoPyJzgN1yUGJnIXEy6X"/>
    <s v="Medha Paranjpe"/>
    <s v="."/>
    <s v="lead_oERt9gGUQk9x9PWLe8HJwwNPRGA0ZwXqi6TIAMxV9Z7"/>
    <s v="Podar Education Network"/>
    <s v="Pranav Kenjale"/>
    <s v="user_lccnw70UrYzjPcbxrA5N9qp8LF1vx6aP08yPEdeU06P"/>
    <s v="Vikas Gupta"/>
    <s v="2022-06-28 11:09:13.315000+00:00"/>
    <s v="2022-09-13 03:45:49.177000+00:00"/>
    <m/>
    <s v="Mumbai"/>
    <m/>
    <m/>
    <m/>
    <n v="8178"/>
    <m/>
    <m/>
    <m/>
    <m/>
    <m/>
    <m/>
    <m/>
    <m/>
    <m/>
    <m/>
    <m/>
    <s v="Education"/>
    <m/>
    <m/>
    <m/>
    <m/>
    <m/>
    <m/>
    <m/>
    <m/>
    <m/>
    <m/>
    <m/>
    <m/>
    <m/>
    <m/>
    <s v="user_Jujy0sFufO9J3qwY7aNpCCnF6nFZMrfvciNEydEzhaI"/>
    <s v="Shreya Solanki"/>
    <s v="Jayesh Gandhi; Shahid Shaikh"/>
    <m/>
    <s v="September"/>
    <x v="2"/>
    <m/>
    <m/>
    <m/>
    <m/>
    <m/>
    <m/>
    <s v="2021-08-02 07:48:35.673000+00:00"/>
    <s v="2022-10-10 07:35:39.519000+00:00"/>
    <s v="GMC"/>
  </r>
  <r>
    <s v="Vikas Raj"/>
    <n v="2000000"/>
    <s v="INR"/>
    <n v="50"/>
    <d v="2022-08-09T00:00:00"/>
    <s v="Sales"/>
    <s v="stat_kLhaUSYbyIgQOHjvcKAHYNQn1lIjd0wTZfiU50Lt3mL"/>
    <s v="Demo Completed"/>
    <n v="0"/>
    <s v="OpportunityStatusType.Active"/>
    <s v="cont_Y40oG5ZwX8XnRkFvQs5blSOEbBw48rrSOopP2TbID5z"/>
    <s v="Shubhakar"/>
    <s v="GPA Renewal"/>
    <s v="lead_pjVtyf2linxbzd2q6cgV7lBXAIHWYwLsj3BNZ2WALZm"/>
    <s v="Puravankara ltd"/>
    <s v="Vikas Raj"/>
    <s v="user_BtmkQ6xvtDyCMLstiH7YmmQURsFQdjarGcnSBd9UgEk"/>
    <s v="Vikas Raj"/>
    <s v="2022-09-07 06:01:39.560000+00:00"/>
    <s v="2022-09-13 04:54:14.599000+00:00"/>
    <m/>
    <s v="Bangalore"/>
    <m/>
    <m/>
    <m/>
    <n v="1005"/>
    <m/>
    <m/>
    <m/>
    <m/>
    <m/>
    <m/>
    <m/>
    <m/>
    <m/>
    <m/>
    <m/>
    <s v="Others"/>
    <s v="TATA AIG"/>
    <m/>
    <m/>
    <m/>
    <m/>
    <m/>
    <m/>
    <m/>
    <m/>
    <m/>
    <m/>
    <m/>
    <s v="Deepak Yadav"/>
    <m/>
    <s v="user_BtmkQ6xvtDyCMLstiH7YmmQURsFQdjarGcnSBd9UgEk"/>
    <s v="Vikas Raj"/>
    <m/>
    <m/>
    <s v="December"/>
    <x v="2"/>
    <m/>
    <m/>
    <s v="Ref - Sreenivas"/>
    <m/>
    <m/>
    <m/>
    <s v="2022-03-31 10:55:31.352000+00:00"/>
    <s v="2022-10-12 10:13:31.775000+00:00"/>
    <m/>
  </r>
  <r>
    <s v="Satyam Tiwari"/>
    <n v="200000"/>
    <s v="INR"/>
    <n v="0"/>
    <s v="9/30/22"/>
    <s v="Sales"/>
    <s v="stat_kcR4fZg7TU7jjk1jAVua3qGLRS4J5uFayEjK5j02wtv"/>
    <s v="Unqualified"/>
    <n v="0"/>
    <s v="OpportunityStatusType.Lost"/>
    <s v="cont_1XsPUUEqrmjj5NAkC0cyJfVyjrUxh6IH67rzlvikWLb"/>
    <s v="Jisha Prashant"/>
    <m/>
    <s v="lead_QpsZ9KiynQJPeXH4hyKo5oxOiszTuhX7g7WBMmJ0flE"/>
    <s v="Sunpet (TPAC PACKAGING)"/>
    <s v="Nikhil Ahuja"/>
    <s v="user_2YgShwgjLNI4FjAqgE9PtKsdIaGh919JGcFG919fe5B"/>
    <s v="Satyam Tiwari"/>
    <s v="2022-05-12 10:05:12.323000+00:00"/>
    <s v="2022-09-12 11:08:48.610000+00:00"/>
    <m/>
    <s v="Mumbai"/>
    <m/>
    <m/>
    <m/>
    <n v="320"/>
    <m/>
    <m/>
    <m/>
    <m/>
    <m/>
    <m/>
    <m/>
    <m/>
    <m/>
    <m/>
    <m/>
    <m/>
    <m/>
    <m/>
    <m/>
    <m/>
    <m/>
    <m/>
    <m/>
    <m/>
    <m/>
    <m/>
    <m/>
    <m/>
    <m/>
    <m/>
    <s v="user_ocHSJH83OJnHCvKyMbjx8WOOK8PMgAUGIj1qK0q0dMV"/>
    <s v="Nikhil Ahuja"/>
    <m/>
    <m/>
    <m/>
    <x v="4"/>
    <m/>
    <m/>
    <s v="Employee Engagement Handbook"/>
    <m/>
    <m/>
    <m/>
    <s v="2021-04-27 08:50:31.772000+00:00"/>
    <s v="2022-09-12 11:08:55.550000+00:00"/>
    <s v="GTL"/>
  </r>
  <r>
    <s v="Vivek Singh"/>
    <n v="20000"/>
    <s v="INR"/>
    <n v="0"/>
    <s v="9/30/22"/>
    <s v="Sales"/>
    <s v="stat_kcR4fZg7TU7jjk1jAVua3qGLRS4J5uFayEjK5j02wtv"/>
    <s v="Unqualified"/>
    <n v="0"/>
    <s v="OpportunityStatusType.Lost"/>
    <s v="cont_QvmvG1PG4gF2eMnuNbIHOjugA7wikRlVAUNqbqz166T"/>
    <s v="Priyanka Azad"/>
    <s v="GPA - Renewal"/>
    <s v="lead_whKdONbacont6RqcV7RuCAMEMBljKvT4YOYrck9xvW8"/>
    <s v="Wisetech Global"/>
    <s v="Shreenath Bhat"/>
    <s v="user_6dalmZ7hmWD47jhCVGdU1SSEcFMsz9rWtW2jPORgJvj"/>
    <s v="Vivek Singh"/>
    <s v="2022-07-21 10:55:39.702000+00:00"/>
    <s v="2022-09-12 10:18:36.762000+00:00"/>
    <m/>
    <s v="Bangalore"/>
    <m/>
    <m/>
    <m/>
    <n v="120"/>
    <m/>
    <m/>
    <m/>
    <m/>
    <m/>
    <m/>
    <m/>
    <m/>
    <m/>
    <m/>
    <m/>
    <s v="IT Services &amp; IT Consulting"/>
    <m/>
    <m/>
    <m/>
    <m/>
    <m/>
    <m/>
    <m/>
    <m/>
    <m/>
    <m/>
    <m/>
    <m/>
    <s v="Rakesh Nade"/>
    <m/>
    <s v="user_vMd4rmcrSbjykdyL2J7rrYn84SWdcNc5FKligrmItPw"/>
    <s v="Shreenath Bhat"/>
    <m/>
    <m/>
    <s v="September"/>
    <x v="9"/>
    <m/>
    <m/>
    <s v="Lead Magnet Lead"/>
    <m/>
    <m/>
    <m/>
    <s v="2021-09-04 22:35:42.070000+00:00"/>
    <s v="2022-09-23 12:52:47.139000+00:00"/>
    <s v="GPA"/>
  </r>
  <r>
    <s v="Prateek Wadhwa"/>
    <n v="40000"/>
    <s v="INR"/>
    <n v="0"/>
    <s v="9/30/22"/>
    <s v="Sales"/>
    <s v="stat_kcR4fZg7TU7jjk1jAVua3qGLRS4J5uFayEjK5j02wtv"/>
    <s v="Unqualified"/>
    <n v="0"/>
    <s v="OpportunityStatusType.Lost"/>
    <s v="cont_0qtfiZ8M3FdjIV7AkN8cd0kOnz4HQbB6P8bhEiMZtfq"/>
    <s v="mamta Kanaya"/>
    <m/>
    <s v="lead_18jeDOz2b88A6JbWjChjPKOTVhv52KGl5XhNa1jGkz1"/>
    <s v="Gaja Capital"/>
    <s v="Prateek Wadhwa"/>
    <s v="user_FdWFezbLzkYQcGsBUsjZO25nr2poK2nRbqV47Rs5Kfm"/>
    <s v="Prateek Wadhwa"/>
    <s v="2022-08-29 10:19:43.162000+00:00"/>
    <s v="2022-09-12 11:47:58.515000+00:00"/>
    <m/>
    <s v="Mumbai"/>
    <m/>
    <m/>
    <m/>
    <n v="43"/>
    <m/>
    <m/>
    <m/>
    <m/>
    <m/>
    <m/>
    <m/>
    <m/>
    <m/>
    <m/>
    <m/>
    <s v="Banking &amp; Finance"/>
    <m/>
    <m/>
    <m/>
    <m/>
    <m/>
    <m/>
    <m/>
    <m/>
    <m/>
    <m/>
    <m/>
    <m/>
    <s v="Rakesh Nade"/>
    <m/>
    <s v="user_FdWFezbLzkYQcGsBUsjZO25nr2poK2nRbqV47Rs5Kfm"/>
    <s v="Prateek Wadhwa"/>
    <m/>
    <m/>
    <s v="September"/>
    <x v="2"/>
    <m/>
    <m/>
    <s v="AM Opps - Kunal"/>
    <m/>
    <m/>
    <m/>
    <s v="2021-11-18 08:11:16.835000+00:00"/>
    <s v="2022-09-20 15:11:29.736000+00:00"/>
    <s v="GMC"/>
  </r>
  <r>
    <s v="Vivek Singh"/>
    <n v="500000"/>
    <s v="INR"/>
    <n v="0"/>
    <s v="9/30/22"/>
    <s v="Sales"/>
    <s v="stat_kcR4fZg7TU7jjk1jAVua3qGLRS4J5uFayEjK5j02wtv"/>
    <s v="Unqualified"/>
    <n v="0"/>
    <s v="OpportunityStatusType.Lost"/>
    <s v="cont_OL6XnWDCASmuyxzf0K87mVrMl4U74li6LOPBCiRFWiL"/>
    <s v="Archana Pradeep"/>
    <s v="GMC - 1+3 policy  Fresh"/>
    <s v="lead_sLlbJJHIWv6Y6UDTnvk4IlxACZBqmogoJECEDzqiEwJ"/>
    <s v="Sogo Computers Private Limited"/>
    <s v="Daya Gowda"/>
    <s v="user_6dalmZ7hmWD47jhCVGdU1SSEcFMsz9rWtW2jPORgJvj"/>
    <s v="Vivek Singh"/>
    <s v="2022-06-09 09:58:09.617000+00:00"/>
    <s v="2022-09-12 10:11:59.424000+00:00"/>
    <m/>
    <s v="Bangalore"/>
    <m/>
    <m/>
    <m/>
    <n v="170"/>
    <m/>
    <m/>
    <m/>
    <m/>
    <m/>
    <m/>
    <m/>
    <m/>
    <m/>
    <m/>
    <m/>
    <s v="IT Services &amp; IT Consulting"/>
    <m/>
    <m/>
    <m/>
    <m/>
    <m/>
    <m/>
    <m/>
    <m/>
    <m/>
    <m/>
    <m/>
    <m/>
    <s v="Prashant Abhang"/>
    <m/>
    <s v="user_encRk5bIEFN6ZA11h4WH2AdZTiZpogLSlMIaj0E30SZ"/>
    <s v="Daya Gowda"/>
    <m/>
    <m/>
    <m/>
    <x v="2"/>
    <m/>
    <m/>
    <m/>
    <m/>
    <m/>
    <m/>
    <s v="2022-05-06 10:48:22.343000+00:00"/>
    <s v="2022-09-12 10:12:24.480000+00:00"/>
    <m/>
  </r>
  <r>
    <s v="Vivek Singh"/>
    <n v="200000"/>
    <s v="INR"/>
    <n v="0"/>
    <s v="9/30/22"/>
    <s v="Sales"/>
    <s v="stat_kcR4fZg7TU7jjk1jAVua3qGLRS4J5uFayEjK5j02wtv"/>
    <s v="Unqualified"/>
    <n v="0"/>
    <s v="OpportunityStatusType.Lost"/>
    <s v="cont_tXkOJ3laHf0RWtl7au4L9gdzouK9Z6jGKIfUvec3kNP"/>
    <s v="Jagadeesha R S"/>
    <s v="GMC - Fresh"/>
    <s v="lead_j8CAKsHV5p17TnJtcBBHVTPklgPW6jC7UlVTqp4OR3r"/>
    <s v="RAPIDBOX LOGISTICS PRIVATE LIMITED"/>
    <s v="Daya Gowda"/>
    <s v="user_6dalmZ7hmWD47jhCVGdU1SSEcFMsz9rWtW2jPORgJvj"/>
    <s v="Vivek Singh"/>
    <s v="2022-06-17 09:27:57.171000+00:00"/>
    <s v="2022-09-12 10:13:16.183000+00:00"/>
    <m/>
    <s v="Bangalore"/>
    <m/>
    <m/>
    <m/>
    <n v="25"/>
    <m/>
    <m/>
    <m/>
    <m/>
    <m/>
    <m/>
    <m/>
    <m/>
    <m/>
    <m/>
    <m/>
    <s v="Transportation &amp; Logistics"/>
    <m/>
    <m/>
    <m/>
    <m/>
    <m/>
    <m/>
    <m/>
    <m/>
    <m/>
    <m/>
    <m/>
    <m/>
    <s v="Prashant Abhang"/>
    <m/>
    <s v="user_encRk5bIEFN6ZA11h4WH2AdZTiZpogLSlMIaj0E30SZ"/>
    <s v="Daya Gowda"/>
    <m/>
    <m/>
    <m/>
    <x v="2"/>
    <m/>
    <m/>
    <m/>
    <m/>
    <m/>
    <m/>
    <s v="2022-06-17 09:26:05.561000+00:00"/>
    <s v="2022-09-29 11:24:47.202000+00:00"/>
    <m/>
  </r>
  <r>
    <s v="Vivek Singh"/>
    <n v="700000"/>
    <s v="INR"/>
    <n v="0"/>
    <s v="9/30/22"/>
    <s v="Sales"/>
    <s v="stat_kcR4fZg7TU7jjk1jAVua3qGLRS4J5uFayEjK5j02wtv"/>
    <s v="Unqualified"/>
    <n v="0"/>
    <s v="OpportunityStatusType.Lost"/>
    <s v="cont_QvmvG1PG4gF2eMnuNbIHOjugA7wikRlVAUNqbqz166T"/>
    <s v="Priyanka Azad"/>
    <s v="GMC - Renewal - September"/>
    <s v="lead_whKdONbacont6RqcV7RuCAMEMBljKvT4YOYrck9xvW8"/>
    <s v="Wisetech Global"/>
    <s v="Shreenath Bhat"/>
    <s v="user_6dalmZ7hmWD47jhCVGdU1SSEcFMsz9rWtW2jPORgJvj"/>
    <s v="Vivek Singh"/>
    <s v="2022-07-21 10:54:17.770000+00:00"/>
    <s v="2022-09-12 10:18:30.380000+00:00"/>
    <m/>
    <s v="Bangalore"/>
    <m/>
    <m/>
    <m/>
    <n v="120"/>
    <m/>
    <m/>
    <m/>
    <m/>
    <m/>
    <m/>
    <m/>
    <m/>
    <m/>
    <m/>
    <m/>
    <s v="IT Services &amp; IT Consulting"/>
    <m/>
    <m/>
    <m/>
    <m/>
    <m/>
    <m/>
    <m/>
    <m/>
    <m/>
    <m/>
    <m/>
    <m/>
    <s v="Rakesh Nade"/>
    <m/>
    <s v="user_vMd4rmcrSbjykdyL2J7rrYn84SWdcNc5FKligrmItPw"/>
    <s v="Shreenath Bhat"/>
    <m/>
    <m/>
    <s v="September"/>
    <x v="9"/>
    <m/>
    <m/>
    <s v="Lead Magnet Lead"/>
    <m/>
    <m/>
    <m/>
    <s v="2021-09-04 22:35:42.070000+00:00"/>
    <s v="2022-09-23 12:52:47.139000+00:00"/>
    <s v="GMC"/>
  </r>
  <r>
    <s v="Vivek Singh"/>
    <n v="2000000"/>
    <s v="INR"/>
    <n v="0"/>
    <d v="2022-12-09T00:00:00"/>
    <s v="Sales"/>
    <s v="stat_kcR4fZg7TU7jjk1jAVua3qGLRS4J5uFayEjK5j02wtv"/>
    <s v="Unqualified"/>
    <n v="0"/>
    <s v="OpportunityStatusType.Lost"/>
    <m/>
    <m/>
    <s v="GMC"/>
    <s v="lead_3zts7PJBadNRrtfvNUNn5lAcChvpUgt0PDXu67iXRKk"/>
    <s v="Sunrise system Inc"/>
    <s v="Daya Gowda"/>
    <s v="user_6dalmZ7hmWD47jhCVGdU1SSEcFMsz9rWtW2jPORgJvj"/>
    <s v="Vivek Singh"/>
    <s v="2022-05-30 10:14:52.100000+00:00"/>
    <s v="2022-09-12 10:02:40.391000+00:00"/>
    <m/>
    <s v="Bangalore"/>
    <m/>
    <m/>
    <m/>
    <n v="400"/>
    <m/>
    <m/>
    <m/>
    <m/>
    <m/>
    <m/>
    <m/>
    <m/>
    <m/>
    <m/>
    <m/>
    <s v="IT Services &amp; IT Consulting"/>
    <m/>
    <m/>
    <m/>
    <m/>
    <m/>
    <m/>
    <m/>
    <m/>
    <m/>
    <m/>
    <m/>
    <m/>
    <m/>
    <m/>
    <s v="user_encRk5bIEFN6ZA11h4WH2AdZTiZpogLSlMIaj0E30SZ"/>
    <s v="Daya Gowda"/>
    <m/>
    <m/>
    <s v="August"/>
    <x v="2"/>
    <m/>
    <m/>
    <m/>
    <m/>
    <m/>
    <m/>
    <s v="2022-03-30 04:53:53.885000+00:00"/>
    <s v="2022-09-12 11:22:56.885000+00:00"/>
    <m/>
  </r>
  <r>
    <s v="Vivek Singh"/>
    <n v="200000"/>
    <s v="INR"/>
    <n v="0"/>
    <s v="9/16/22"/>
    <s v="Sales"/>
    <s v="stat_kcR4fZg7TU7jjk1jAVua3qGLRS4J5uFayEjK5j02wtv"/>
    <s v="Unqualified"/>
    <n v="0"/>
    <s v="OpportunityStatusType.Lost"/>
    <s v="cont_WwtMXdIFsL1eabSLBxFYqMx1KzR80mnEQ0vlXci2YKX"/>
    <s v="chithra K S"/>
    <s v="GMC - Renewal"/>
    <s v="lead_Fdq4Mi7lk9Kgxsvpx3nvagEfr9zAFgICiMHojdtxjp2"/>
    <s v="VFM SYSTEMS &amp; SERVICES PVT LTD"/>
    <s v="Shreenath Bhat"/>
    <s v="user_6dalmZ7hmWD47jhCVGdU1SSEcFMsz9rWtW2jPORgJvj"/>
    <s v="Vivek Singh"/>
    <s v="2022-08-08 09:05:31.076000+00:00"/>
    <s v="2022-09-12 10:01:07.679000+00:00"/>
    <m/>
    <s v="Bangalore"/>
    <m/>
    <m/>
    <m/>
    <n v="35"/>
    <m/>
    <m/>
    <m/>
    <m/>
    <m/>
    <m/>
    <m/>
    <m/>
    <m/>
    <m/>
    <m/>
    <s v="IT Services &amp; IT Consulting"/>
    <m/>
    <m/>
    <m/>
    <m/>
    <m/>
    <m/>
    <m/>
    <m/>
    <m/>
    <m/>
    <m/>
    <m/>
    <s v="Arunkumar Dubey"/>
    <m/>
    <s v="user_vMd4rmcrSbjykdyL2J7rrYn84SWdcNc5FKligrmItPw"/>
    <s v="Shreenath Bhat"/>
    <m/>
    <m/>
    <s v="September"/>
    <x v="2"/>
    <m/>
    <m/>
    <m/>
    <m/>
    <m/>
    <m/>
    <s v="2021-08-25 17:20:02.018000+00:00"/>
    <s v="2022-09-12 10:01:24.220000+00:00"/>
    <s v="GMC"/>
  </r>
  <r>
    <s v="Abhiroop Ganguly"/>
    <n v="298600"/>
    <s v="INR"/>
    <n v="100"/>
    <d v="2022-11-09T00:00:00"/>
    <s v="Sales"/>
    <s v="stat_OZRiD1474QRJIpvnjHCZfiIvKcVD6mIKSSTzg8SwDVx"/>
    <s v="Won- Payment Completed"/>
    <n v="1"/>
    <s v="OpportunityStatusType.Won"/>
    <m/>
    <m/>
    <m/>
    <s v="lead_Lbx9EVMF7eLSby7zrHV8WxOeT3nlPO8QP87lY1FI2BV"/>
    <s v="BVC Eservices Pvt Ltd"/>
    <s v="Satyajit Chati"/>
    <s v="user_U27GK6WjhLhUhi1EDKXV57xMpn8n8DMIOjci1q3UReZ"/>
    <s v="Abhiroop Ganguly"/>
    <s v="2022-08-17 06:30:20.881000+00:00"/>
    <s v="2022-09-12 07:12:17.705000+00:00"/>
    <m/>
    <s v="Pune"/>
    <m/>
    <m/>
    <m/>
    <n v="8"/>
    <m/>
    <m/>
    <m/>
    <m/>
    <m/>
    <m/>
    <m/>
    <m/>
    <m/>
    <m/>
    <m/>
    <s v="Sports &amp; Entertainment"/>
    <m/>
    <m/>
    <m/>
    <m/>
    <m/>
    <m/>
    <m/>
    <m/>
    <m/>
    <m/>
    <m/>
    <m/>
    <s v="Rakesh Nade"/>
    <m/>
    <s v="user_5IQTpX6DsnoeoDfxqzqojpVoQLXPh68nhDjLS5ETjYj"/>
    <s v="Satyajit Chati"/>
    <s v="Shriram Kulkarni"/>
    <m/>
    <s v="September"/>
    <x v="2"/>
    <m/>
    <m/>
    <m/>
    <m/>
    <m/>
    <m/>
    <s v="2022-08-17 06:22:39.534000+00:00"/>
    <s v="2022-09-23 10:35:03.120000+00:00"/>
    <m/>
  </r>
  <r>
    <s v="Mayur Gadiyar"/>
    <n v="360000"/>
    <s v="INR"/>
    <n v="0"/>
    <s v="9/19/22"/>
    <s v="Sales"/>
    <s v="stat_1hn9nRJaLbI53NxPuSQgo90kRpbpKsFlwN4oEGNUTdO"/>
    <s v="Lost"/>
    <n v="0"/>
    <s v="OpportunityStatusType.Lost"/>
    <s v="cont_GaHtgw0rDBj6R1iXEun17OppWtXkXe1ERJ2CGT9klbQ"/>
    <s v="Deepa C"/>
    <s v="Client not responding  Wanted updated claims mis and summary"/>
    <s v="lead_m7GGh6Rsz8MvmTC4GGUjN0cmE3OqZE1k40jg3W3MjfP"/>
    <s v="Atlas Systems"/>
    <s v="Nikhil Ahuja"/>
    <s v="user_bdUPAGjcS7p6513So3N4g3aWNS5HuBuVJi7bvCPAsLt"/>
    <s v="Mayur Gadiyar"/>
    <s v="2022-07-04 06:51:57.359000+00:00"/>
    <s v="2022-09-12 06:58:55.184000+00:00"/>
    <m/>
    <s v="Bangalore"/>
    <m/>
    <m/>
    <m/>
    <n v="120"/>
    <m/>
    <m/>
    <m/>
    <m/>
    <m/>
    <m/>
    <m/>
    <m/>
    <m/>
    <m/>
    <m/>
    <s v="Professional Services"/>
    <m/>
    <m/>
    <m/>
    <m/>
    <m/>
    <m/>
    <m/>
    <m/>
    <m/>
    <m/>
    <m/>
    <m/>
    <m/>
    <m/>
    <s v="user_ocHSJH83OJnHCvKyMbjx8WOOK8PMgAUGIj1qK0q0dMV"/>
    <s v="Nikhil Ahuja"/>
    <m/>
    <m/>
    <s v="September"/>
    <x v="4"/>
    <m/>
    <m/>
    <s v="Employee Engagement Handbook"/>
    <m/>
    <m/>
    <m/>
    <s v="2022-04-22 07:30:02.534000+00:00"/>
    <s v="2022-09-30 10:12:24.099000+00:00"/>
    <s v="GMC"/>
  </r>
  <r>
    <s v="Anshum Naithani"/>
    <n v="1500000"/>
    <s v="INR"/>
    <n v="0"/>
    <s v="9/24/22"/>
    <s v="Sales"/>
    <s v="stat_kcR4fZg7TU7jjk1jAVua3qGLRS4J5uFayEjK5j02wtv"/>
    <s v="Unqualified"/>
    <n v="0"/>
    <s v="OpportunityStatusType.Lost"/>
    <s v="cont_5h5XnI1TnVD9vOPzINUGpHRrbin4vOVZFmJ2MW6y6os"/>
    <s v="Sunil Chanda"/>
    <s v="GMC - Renewal; for 10000 employees other details will share only after priority list shortlisting."/>
    <s v="lead_fz6hVNHiVpXzeRBotbRs3C2MWyTVIjbbxVsz5TPba0t"/>
    <s v="Kalpataru Developers"/>
    <s v="Shreenath Bhat"/>
    <s v="user_GL8PBiV4pvzsQLVHSdZLeMQAQcGjCvLkffg486DHfZJ"/>
    <s v="Anshum Naithani"/>
    <s v="2022-07-13 09:56:20.068000+00:00"/>
    <s v="2022-09-12 06:54:37.909000+00:00"/>
    <m/>
    <s v="Mumbai"/>
    <m/>
    <m/>
    <m/>
    <n v="3000"/>
    <m/>
    <m/>
    <m/>
    <m/>
    <m/>
    <m/>
    <m/>
    <s v="PAID_SOCIAL"/>
    <m/>
    <m/>
    <m/>
    <s v="Construction &amp; Real Estate"/>
    <m/>
    <m/>
    <m/>
    <m/>
    <m/>
    <m/>
    <m/>
    <m/>
    <m/>
    <m/>
    <m/>
    <m/>
    <s v="Mrunmay Jalgaonkar"/>
    <m/>
    <s v="user_bdUPAGjcS7p6513So3N4g3aWNS5HuBuVJi7bvCPAsLt"/>
    <s v="Mayur Gadiyar"/>
    <m/>
    <m/>
    <s v="September"/>
    <x v="2"/>
    <s v="Naukri.com"/>
    <m/>
    <s v="Winning talent beyond salary"/>
    <m/>
    <m/>
    <m/>
    <s v="2021-09-02 05:12:13.193000+00:00"/>
    <s v="2022-09-12 06:54:37.999000+00:00"/>
    <s v="GMC"/>
  </r>
  <r>
    <s v="Prateek Wadhwa"/>
    <n v="25000"/>
    <s v="INR"/>
    <n v="0"/>
    <s v="9/30/22"/>
    <s v="Sales"/>
    <s v="stat_1hn9nRJaLbI53NxPuSQgo90kRpbpKsFlwN4oEGNUTdO"/>
    <s v="Lost"/>
    <n v="0"/>
    <s v="OpportunityStatusType.Lost"/>
    <s v="cont_10EysQDvtLLw4fY8PE9uTL8ERnu8NORmdqMyaGwEsym"/>
    <m/>
    <s v="GMC"/>
    <s v="lead_uP86QBEy2NCCdjt3X5hRLvT44gu9IRNrN9eRNmNCYtC"/>
    <s v="Omniflo"/>
    <s v="Bharti Bankey"/>
    <s v="user_FdWFezbLzkYQcGsBUsjZO25nr2poK2nRbqV47Rs5Kfm"/>
    <s v="Prateek Wadhwa"/>
    <s v="2022-08-26 09:28:44.553000+00:00"/>
    <s v="2022-09-12 07:06:44.303000+00:00"/>
    <m/>
    <s v="Bangalore"/>
    <m/>
    <s v="2022-08-19 07:27:12+00:00"/>
    <m/>
    <n v="12"/>
    <m/>
    <m/>
    <m/>
    <m/>
    <m/>
    <m/>
    <m/>
    <m/>
    <m/>
    <m/>
    <m/>
    <s v="Retail"/>
    <m/>
    <m/>
    <m/>
    <m/>
    <m/>
    <m/>
    <m/>
    <m/>
    <m/>
    <m/>
    <m/>
    <m/>
    <s v="Rakesh Nade"/>
    <m/>
    <s v="user_aM3WaaSUQQmaNnsm9l2FQRVWUEr8RN2ZdXzsuQUalQ3"/>
    <s v="Bharti Bankey"/>
    <m/>
    <m/>
    <m/>
    <x v="3"/>
    <s v="Inbound via website"/>
    <m/>
    <s v="Employee Count 25"/>
    <m/>
    <m/>
    <m/>
    <s v="2022-08-19 07:30:08.168000+00:00"/>
    <s v="2022-09-20 15:07:47.244000+00:00"/>
    <m/>
  </r>
  <r>
    <s v="Omkar Ghate"/>
    <n v="500000"/>
    <s v="INR"/>
    <n v="0"/>
    <d v="2022-12-09T00:00:00"/>
    <s v="Sales"/>
    <s v="stat_kcR4fZg7TU7jjk1jAVua3qGLRS4J5uFayEjK5j02wtv"/>
    <s v="Unqualified"/>
    <n v="0"/>
    <s v="OpportunityStatusType.Lost"/>
    <s v="cont_fnWmpkSsaThxyfpsUh50WodRE6XO1yhKNOEP093QTtW"/>
    <s v="Poonam Saluja"/>
    <s v="Holtec Pune GTL"/>
    <s v="lead_aaP4fTbN4GANvIVMJrT4cXcz26nSm4JIfg69mXddhYA"/>
    <s v="Holtec Asia"/>
    <s v="Sarvesh Pawar"/>
    <s v="user_9SBRjyF0n4iWuhUdqRyQkFhl2J4uyNKhFWvvJEvunX8"/>
    <s v="Omkar Ghate"/>
    <s v="2022-08-30 09:44:13.441000+00:00"/>
    <s v="2022-09-12 06:07:10.143000+00:00"/>
    <m/>
    <s v="Pune"/>
    <m/>
    <s v="2020-08-20 09:04:45+00:00"/>
    <m/>
    <n v="200"/>
    <m/>
    <m/>
    <m/>
    <m/>
    <m/>
    <m/>
    <m/>
    <m/>
    <m/>
    <m/>
    <m/>
    <s v="Oil &amp; Gas"/>
    <m/>
    <m/>
    <m/>
    <m/>
    <m/>
    <m/>
    <m/>
    <m/>
    <m/>
    <m/>
    <m/>
    <m/>
    <s v="Deepak Yadav"/>
    <m/>
    <s v="user_A8KOTZADnUtEQOLt4nSLAmteNStuGh80js75RYjrXVt"/>
    <s v="Sarvesh Pawar"/>
    <m/>
    <m/>
    <s v="March; September"/>
    <x v="4"/>
    <s v="Naukri.com"/>
    <m/>
    <s v="Sameer Feb Outbound'21"/>
    <m/>
    <m/>
    <m/>
    <s v="2020-12-06 09:55:45.828000+00:00"/>
    <s v="2022-09-19 09:59:12.043000+00:00"/>
    <s v="GTL"/>
  </r>
  <r>
    <s v="Tejas Kulkarni"/>
    <n v="200000"/>
    <s v="INR"/>
    <n v="50"/>
    <s v="9/30/22"/>
    <s v="Sales"/>
    <s v="stat_T3kAAaxxVQ5lPxDDIp76iVMLZhmGR6CEbdlVFNl0tPj"/>
    <s v="Quote Comparison Ready"/>
    <n v="0"/>
    <s v="OpportunityStatusType.Active"/>
    <s v="cont_aTLLHrmAnExlyYXvyIJBJJ8VrE44DL5CumR77sbEjCr"/>
    <s v="Renuka Singh"/>
    <s v="Fresh - GMC policy"/>
    <s v="lead_HR2l0UcQex3EVZocN1xf3JaZYq36Fx0gwunc3YEV0lF"/>
    <s v="Cacti Global"/>
    <s v="Daniel Patra"/>
    <s v="user_sREdxbAJihL2Zbgic7tyQ6Rc4Mny7HnD1RNGhA9DDYh"/>
    <s v="Prajakta Sahastrabudhe"/>
    <s v="2022-08-12 11:09:08.801000+00:00"/>
    <s v="2022-09-12 06:13:09.131000+00:00"/>
    <m/>
    <s v="Mumbai"/>
    <m/>
    <m/>
    <m/>
    <n v="71"/>
    <m/>
    <m/>
    <m/>
    <m/>
    <m/>
    <m/>
    <m/>
    <m/>
    <m/>
    <m/>
    <m/>
    <s v="Professional Services"/>
    <m/>
    <m/>
    <m/>
    <m/>
    <m/>
    <m/>
    <m/>
    <m/>
    <m/>
    <m/>
    <m/>
    <m/>
    <s v="Ravi Jaiswal"/>
    <m/>
    <s v="user_doWYUHOvQ3f5K3ugoH7kbrXnoPuCbasVEsKoA9COWQo"/>
    <s v="Daniel Patra"/>
    <m/>
    <m/>
    <m/>
    <x v="2"/>
    <s v="Mr. E"/>
    <m/>
    <m/>
    <m/>
    <m/>
    <m/>
    <s v="2022-07-12 04:11:40.947000+00:00"/>
    <s v="2022-09-12 06:13:09.185000+00:00"/>
    <s v="GMC"/>
  </r>
  <r>
    <s v="Abhishek Chauhan"/>
    <n v="600000"/>
    <s v="INR"/>
    <n v="0"/>
    <s v="9/15/22"/>
    <s v="Sales"/>
    <s v="stat_kcR4fZg7TU7jjk1jAVua3qGLRS4J5uFayEjK5j02wtv"/>
    <s v="Unqualified"/>
    <n v="0"/>
    <s v="OpportunityStatusType.Lost"/>
    <m/>
    <m/>
    <s v="Still client is under budget discussions"/>
    <s v="lead_PXFPYtITXphC0uc1bNYYkz45tbCruqVJWhEtUgXTIdZ"/>
    <s v="JustAnswer"/>
    <s v="Aditya Binani"/>
    <s v="user_ojX3B6giQCeKnOjqd4gdwXUl0CqqHMXNORvxR6POXn6"/>
    <s v="Abhishek Chauhan"/>
    <s v="2022-05-24 11:42:49.449000+00:00"/>
    <s v="2022-09-12 06:20:25.450000+00:00"/>
    <m/>
    <s v="Bangalore"/>
    <m/>
    <m/>
    <m/>
    <n v="130"/>
    <m/>
    <m/>
    <m/>
    <m/>
    <m/>
    <m/>
    <m/>
    <m/>
    <m/>
    <m/>
    <m/>
    <s v="IT Services &amp; IT Consulting"/>
    <m/>
    <m/>
    <m/>
    <m/>
    <m/>
    <m/>
    <m/>
    <m/>
    <m/>
    <m/>
    <m/>
    <m/>
    <s v="Jitin Gopi"/>
    <m/>
    <s v="user_g5Yw4Z4XnIbmcGhJO80vdtFdd5ElcDlgYO3q8l82ODn"/>
    <s v="Aditya Binani"/>
    <s v="Arindam Majee"/>
    <m/>
    <s v="June; May"/>
    <x v="2"/>
    <m/>
    <m/>
    <m/>
    <m/>
    <m/>
    <m/>
    <s v="2021-10-01 07:03:39.581000+00:00"/>
    <s v="2022-09-12 06:20:25.510000+00:00"/>
    <m/>
  </r>
  <r>
    <s v="Tejas Kulkarni"/>
    <n v="20000"/>
    <s v="INR"/>
    <n v="50"/>
    <s v="9/30/22"/>
    <s v="Sales"/>
    <s v="stat_kLhaUSYbyIgQOHjvcKAHYNQn1lIjd0wTZfiU50Lt3mL"/>
    <s v="Demo Completed"/>
    <n v="0"/>
    <s v="OpportunityStatusType.Active"/>
    <m/>
    <m/>
    <s v="GMC-Fresh"/>
    <s v="lead_Guxav786TbnI2LhNt9SQQEDudlIOawY7HqPPOcQQbYg"/>
    <s v="TechExped"/>
    <s v="Bharti Bankey"/>
    <s v="user_sREdxbAJihL2Zbgic7tyQ6Rc4Mny7HnD1RNGhA9DDYh"/>
    <s v="Prajakta Sahastrabudhe"/>
    <s v="2022-08-23 10:38:16.511000+00:00"/>
    <s v="2022-09-12 05:15:56.815000+00:00"/>
    <m/>
    <s v="Mumbai"/>
    <m/>
    <s v="2022-08-23 08:37:20+00:00"/>
    <m/>
    <n v="8"/>
    <m/>
    <m/>
    <m/>
    <m/>
    <m/>
    <m/>
    <m/>
    <s v="ORGANIC_SEARCH"/>
    <m/>
    <m/>
    <m/>
    <m/>
    <m/>
    <m/>
    <m/>
    <m/>
    <m/>
    <m/>
    <m/>
    <m/>
    <m/>
    <m/>
    <m/>
    <m/>
    <m/>
    <m/>
    <s v="user_aM3WaaSUQQmaNnsm9l2FQRVWUEr8RN2ZdXzsuQUalQ3"/>
    <s v="Bharti Bankey"/>
    <m/>
    <m/>
    <m/>
    <x v="3"/>
    <s v="Inbound via website"/>
    <m/>
    <s v="Employee Count 25"/>
    <m/>
    <m/>
    <m/>
    <s v="2022-08-23 08:40:02.259000+00:00"/>
    <s v="2022-09-12 05:15:56.871000+00:00"/>
    <m/>
  </r>
  <r>
    <s v="Chetan Kumar"/>
    <n v="2500000"/>
    <s v="INR"/>
    <n v="0"/>
    <s v="9/15/22"/>
    <s v="Sales"/>
    <s v="stat_kcR4fZg7TU7jjk1jAVua3qGLRS4J5uFayEjK5j02wtv"/>
    <s v="Unqualified"/>
    <n v="0"/>
    <s v="OpportunityStatusType.Lost"/>
    <m/>
    <m/>
    <s v="Parental - Fresh"/>
    <s v="lead_kulB8ZR7Vif2PM55xIO9VnfweGdZ56yEiW0UN4noTpA"/>
    <s v="Netscribes"/>
    <s v="Aditya Binani"/>
    <s v="user_g5Yw4Z4XnIbmcGhJO80vdtFdd5ElcDlgYO3q8l82ODn"/>
    <s v="Aditya Binani"/>
    <s v="2022-07-21 09:14:34.786000+00:00"/>
    <s v="2022-09-12 05:19:40.678000+00:00"/>
    <m/>
    <s v="Mumbai"/>
    <m/>
    <m/>
    <m/>
    <n v="315"/>
    <m/>
    <m/>
    <m/>
    <m/>
    <m/>
    <m/>
    <m/>
    <s v="PAID_SOCIAL"/>
    <m/>
    <m/>
    <m/>
    <s v="Others"/>
    <m/>
    <m/>
    <m/>
    <m/>
    <m/>
    <m/>
    <m/>
    <m/>
    <m/>
    <m/>
    <m/>
    <m/>
    <s v="Aniket Vahile"/>
    <m/>
    <s v="user_g5Yw4Z4XnIbmcGhJO80vdtFdd5ElcDlgYO3q8l82ODn"/>
    <s v="Aditya Binani"/>
    <m/>
    <m/>
    <s v="August; September"/>
    <x v="4"/>
    <s v="Naukri.com"/>
    <m/>
    <s v="Employee Engagement Handbook"/>
    <m/>
    <m/>
    <m/>
    <s v="2021-04-20 11:36:27.296000+00:00"/>
    <s v="2022-09-24 08:10:57.609000+00:00"/>
    <m/>
  </r>
  <r>
    <s v="Sameer Iftekhari"/>
    <n v="250000"/>
    <s v="INR"/>
    <n v="50"/>
    <s v="9/30/22"/>
    <s v="Sales"/>
    <s v="stat_LAF6zc710op7pnBQxMZo0IXU6mVHAxtY6FLz1R7BEWw"/>
    <s v="Data Received"/>
    <n v="0"/>
    <s v="OpportunityStatusType.Active"/>
    <s v="cont_eI2It0ziU0O9LWe7ss5uC2S6PF7VzhMPVj0YdzyGN29"/>
    <s v="hitesh dholkia"/>
    <s v="Cyber insur"/>
    <s v="lead_khTuu7r82kyPrJmAIcRX6ciMRsbvkwVrLKeP46EMt8R"/>
    <s v="Dista Technologies"/>
    <s v="Gauri Jori"/>
    <s v="user_sREdxbAJihL2Zbgic7tyQ6Rc4Mny7HnD1RNGhA9DDYh"/>
    <s v="Prajakta Sahastrabudhe"/>
    <s v="2022-08-26 05:38:41.705000+00:00"/>
    <s v="2022-09-12 05:28:20.834000+00:00"/>
    <m/>
    <s v="Other"/>
    <m/>
    <m/>
    <m/>
    <n v="50"/>
    <m/>
    <m/>
    <m/>
    <m/>
    <m/>
    <m/>
    <m/>
    <m/>
    <m/>
    <m/>
    <m/>
    <s v="IT Services &amp; IT Consulting"/>
    <m/>
    <m/>
    <m/>
    <m/>
    <m/>
    <m/>
    <m/>
    <m/>
    <m/>
    <m/>
    <m/>
    <m/>
    <m/>
    <m/>
    <s v="user_sREdxbAJihL2Zbgic7tyQ6Rc4Mny7HnD1RNGhA9DDYh"/>
    <s v="Prajakta Sahastrabudhe"/>
    <s v="Siddharth Angolkar"/>
    <m/>
    <s v="March"/>
    <x v="2"/>
    <m/>
    <m/>
    <m/>
    <m/>
    <m/>
    <m/>
    <s v="2022-03-03 10:47:50.160000+00:00"/>
    <s v="2022-09-23 05:53:16.988000+00:00"/>
    <m/>
  </r>
  <r>
    <s v="Prateek Wadhwa"/>
    <n v="500000"/>
    <s v="INR"/>
    <n v="0"/>
    <s v="9/30/22"/>
    <s v="Sales"/>
    <s v="stat_kcR4fZg7TU7jjk1jAVua3qGLRS4J5uFayEjK5j02wtv"/>
    <s v="Unqualified"/>
    <n v="0"/>
    <s v="OpportunityStatusType.Lost"/>
    <s v="cont_NlWy7olKnpo5zbhPlA8WjwnOLvL4CmTE3diKBhk1nIR"/>
    <s v="Manoj reddy"/>
    <m/>
    <s v="lead_apRLmd1Jz9YIFnkU2r078aWKvIuEHDnaIFNgpXyBHgb"/>
    <s v="Manav Energy Pvt Ltd"/>
    <s v="Prateek Wadhwa"/>
    <s v="user_FdWFezbLzkYQcGsBUsjZO25nr2poK2nRbqV47Rs5Kfm"/>
    <s v="Prateek Wadhwa"/>
    <s v="2022-07-11 09:45:46.446000+00:00"/>
    <s v="2022-09-12 05:10:45.094000+00:00"/>
    <m/>
    <s v="Bangalore"/>
    <m/>
    <m/>
    <m/>
    <n v="100"/>
    <m/>
    <m/>
    <m/>
    <m/>
    <m/>
    <m/>
    <m/>
    <m/>
    <m/>
    <m/>
    <m/>
    <s v="Renewables &amp; Environment"/>
    <m/>
    <m/>
    <m/>
    <m/>
    <m/>
    <m/>
    <m/>
    <m/>
    <m/>
    <m/>
    <m/>
    <m/>
    <m/>
    <m/>
    <s v="user_FdWFezbLzkYQcGsBUsjZO25nr2poK2nRbqV47Rs5Kfm"/>
    <s v="Prateek Wadhwa"/>
    <m/>
    <m/>
    <s v="September"/>
    <x v="4"/>
    <m/>
    <m/>
    <s v="Employee Engagement Handbook"/>
    <m/>
    <m/>
    <m/>
    <s v="2022-05-20 02:51:35.942000+00:00"/>
    <s v="2022-09-12 05:10:53.486000+00:00"/>
    <s v="GTL"/>
  </r>
  <r>
    <s v="Prateek Wadhwa"/>
    <n v="500000"/>
    <s v="INR"/>
    <n v="0"/>
    <s v="9/17/22"/>
    <s v="Sales"/>
    <s v="stat_kcR4fZg7TU7jjk1jAVua3qGLRS4J5uFayEjK5j02wtv"/>
    <s v="Unqualified"/>
    <n v="0"/>
    <s v="OpportunityStatusType.Lost"/>
    <s v="cont_NlWy7olKnpo5zbhPlA8WjwnOLvL4CmTE3diKBhk1nIR"/>
    <s v="Manoj reddy"/>
    <s v="1+3"/>
    <s v="lead_apRLmd1Jz9YIFnkU2r078aWKvIuEHDnaIFNgpXyBHgb"/>
    <s v="Manav Energy Pvt Ltd"/>
    <s v="Prateek Wadhwa"/>
    <s v="user_FdWFezbLzkYQcGsBUsjZO25nr2poK2nRbqV47Rs5Kfm"/>
    <s v="Prateek Wadhwa"/>
    <s v="2022-05-24 10:17:17.784000+00:00"/>
    <s v="2022-09-12 05:10:37.821000+00:00"/>
    <m/>
    <s v="Bangalore"/>
    <m/>
    <m/>
    <m/>
    <n v="100"/>
    <m/>
    <m/>
    <m/>
    <m/>
    <m/>
    <m/>
    <m/>
    <m/>
    <m/>
    <m/>
    <m/>
    <s v="Renewables &amp; Environment"/>
    <m/>
    <m/>
    <m/>
    <m/>
    <m/>
    <m/>
    <m/>
    <m/>
    <m/>
    <m/>
    <m/>
    <m/>
    <m/>
    <m/>
    <s v="user_FdWFezbLzkYQcGsBUsjZO25nr2poK2nRbqV47Rs5Kfm"/>
    <s v="Prateek Wadhwa"/>
    <m/>
    <m/>
    <s v="September"/>
    <x v="4"/>
    <m/>
    <m/>
    <s v="Employee Engagement Handbook"/>
    <m/>
    <m/>
    <m/>
    <s v="2022-05-20 02:51:35.942000+00:00"/>
    <s v="2022-09-12 05:10:53.486000+00:00"/>
    <s v="GMC"/>
  </r>
  <r>
    <s v="Prateek Wadhwa"/>
    <n v="40000"/>
    <s v="INR"/>
    <n v="0"/>
    <s v="9/17/22"/>
    <s v="Sales"/>
    <s v="stat_kcR4fZg7TU7jjk1jAVua3qGLRS4J5uFayEjK5j02wtv"/>
    <s v="Unqualified"/>
    <n v="0"/>
    <s v="OpportunityStatusType.Lost"/>
    <s v="cont_NlWy7olKnpo5zbhPlA8WjwnOLvL4CmTE3diKBhk1nIR"/>
    <s v="Manoj reddy"/>
    <m/>
    <s v="lead_apRLmd1Jz9YIFnkU2r078aWKvIuEHDnaIFNgpXyBHgb"/>
    <s v="Manav Energy Pvt Ltd"/>
    <s v="Prateek Wadhwa"/>
    <s v="user_FdWFezbLzkYQcGsBUsjZO25nr2poK2nRbqV47Rs5Kfm"/>
    <s v="Prateek Wadhwa"/>
    <s v="2022-05-24 10:17:42.882000+00:00"/>
    <s v="2022-09-12 05:10:53.444000+00:00"/>
    <m/>
    <s v="Bangalore"/>
    <m/>
    <m/>
    <m/>
    <n v="100"/>
    <m/>
    <m/>
    <m/>
    <m/>
    <m/>
    <m/>
    <m/>
    <m/>
    <m/>
    <m/>
    <m/>
    <s v="Renewables &amp; Environment"/>
    <m/>
    <m/>
    <m/>
    <m/>
    <m/>
    <m/>
    <m/>
    <m/>
    <m/>
    <m/>
    <m/>
    <m/>
    <m/>
    <m/>
    <s v="user_FdWFezbLzkYQcGsBUsjZO25nr2poK2nRbqV47Rs5Kfm"/>
    <s v="Prateek Wadhwa"/>
    <m/>
    <m/>
    <s v="September"/>
    <x v="4"/>
    <m/>
    <m/>
    <s v="Employee Engagement Handbook"/>
    <m/>
    <m/>
    <m/>
    <s v="2022-05-20 02:51:35.942000+00:00"/>
    <s v="2022-09-12 05:10:53.486000+00:00"/>
    <s v="GPA"/>
  </r>
  <r>
    <s v="Abhiroop Ganguly"/>
    <n v="725000"/>
    <s v="INR"/>
    <n v="0"/>
    <s v="9/18/22"/>
    <s v="Sales"/>
    <s v="stat_kcR4fZg7TU7jjk1jAVua3qGLRS4J5uFayEjK5j02wtv"/>
    <s v="Unqualified"/>
    <n v="0"/>
    <s v="OpportunityStatusType.Lost"/>
    <s v="cont_FlKGrwCbb2QEuKHggEMU7fV7HDcDyYpLwTPVcUGjxr2"/>
    <s v="Sonali Lade"/>
    <s v="GMC (Renewal)"/>
    <s v="lead_v4Zg9sltzT6Sz3DG4tLFNkaFQJuk7nzcuTKTPPDe7Ee"/>
    <s v="Alfa Facade Systems Pvt. Ltd."/>
    <s v="Pranav Kenjale"/>
    <s v="user_sREdxbAJihL2Zbgic7tyQ6Rc4Mny7HnD1RNGhA9DDYh"/>
    <s v="Prajakta Sahastrabudhe"/>
    <s v="2022-08-05 07:36:40.842000+00:00"/>
    <s v="2022-09-12 04:54:27.757000+00:00"/>
    <m/>
    <s v="Pune"/>
    <m/>
    <m/>
    <m/>
    <n v="145"/>
    <m/>
    <m/>
    <m/>
    <m/>
    <m/>
    <m/>
    <m/>
    <m/>
    <m/>
    <m/>
    <m/>
    <s v="Construction &amp; Real Estate"/>
    <m/>
    <m/>
    <m/>
    <m/>
    <m/>
    <m/>
    <m/>
    <m/>
    <m/>
    <m/>
    <m/>
    <m/>
    <s v="Aniket Vahile"/>
    <m/>
    <s v="user_x9AtbGLhDmWYC9XAmYdfwBt9yiXbgMhBuZpIoFuN8Cd"/>
    <s v="Pranav Kenjale"/>
    <m/>
    <m/>
    <s v="October"/>
    <x v="2"/>
    <m/>
    <m/>
    <m/>
    <m/>
    <m/>
    <m/>
    <s v="2022-04-03 18:16:53.394000+00:00"/>
    <s v="2022-10-06 12:23:54.189000+00:00"/>
    <m/>
  </r>
  <r>
    <s v="Akash Singh"/>
    <n v="450000"/>
    <s v="INR"/>
    <n v="0"/>
    <d v="2022-12-09T00:00:00"/>
    <s v="Sales"/>
    <s v="stat_1hn9nRJaLbI53NxPuSQgo90kRpbpKsFlwN4oEGNUTdO"/>
    <s v="Lost"/>
    <n v="0"/>
    <s v="OpportunityStatusType.Lost"/>
    <s v="cont_AD1xvsGRVWQ1L1uhT5egEuRXQOlqFobVz9Tc9jLG1zY"/>
    <s v="roopali.patil@shycocancorp.com"/>
    <s v="banglore based 46 count september renewal  WE WERE NOT ABLE TO PROVIDE 100%COVERAGE ON AYUSH TREATMENT THAT IS THE REASON CUSTOMER WENT WITH INCUMBENT AS THEY WERE PROVIDING WITH SOME INSURANCE COMPANY"/>
    <s v="lead_IyNg16foZZxLophZ5o491kwGXDAmp8Y23nIEa9tdHyc"/>
    <s v="Shycocancorp"/>
    <s v="Gauri Munge"/>
    <s v="user_a8nqX3z7ISW88f172GrmiROpYjjP29QrWrDfKdMgnvc"/>
    <s v="Akash Singh"/>
    <s v="2022-08-30 06:45:28.263000+00:00"/>
    <s v="2022-09-12 03:33:44.898000+00:00"/>
    <m/>
    <m/>
    <m/>
    <m/>
    <m/>
    <n v="46"/>
    <m/>
    <m/>
    <m/>
    <m/>
    <m/>
    <m/>
    <m/>
    <m/>
    <m/>
    <m/>
    <m/>
    <m/>
    <m/>
    <m/>
    <m/>
    <m/>
    <m/>
    <m/>
    <m/>
    <m/>
    <m/>
    <m/>
    <m/>
    <m/>
    <m/>
    <m/>
    <s v="user_2jRs4eIjwv8MozxYA1DE9MMy0FWf2gMgweg2LiJNu64"/>
    <s v="Gauri Munge"/>
    <s v="Snehal Mane"/>
    <m/>
    <s v="September"/>
    <x v="4"/>
    <m/>
    <m/>
    <s v="Downloaded the guide: Designing employee healthcare plan"/>
    <m/>
    <m/>
    <m/>
    <s v="2021-11-29 18:26:07.166000+00:00"/>
    <s v="2022-09-12 03:33:59.124000+00:00"/>
    <m/>
  </r>
  <r>
    <s v="Chetan Kumar"/>
    <n v="375000"/>
    <s v="INR"/>
    <n v="0"/>
    <s v="9/30/22"/>
    <s v="Sales"/>
    <s v="stat_kcR4fZg7TU7jjk1jAVua3qGLRS4J5uFayEjK5j02wtv"/>
    <s v="Unqualified"/>
    <n v="0"/>
    <s v="OpportunityStatusType.Lost"/>
    <s v="cont_qGhoMJsLtuZOAmHmxaZ8wYE3xhv1PEEGjQV2v39KXci"/>
    <s v="Balwinder singh arora"/>
    <s v="4. GMC B. VVF Limited - GMC - Sept - 3.75 Lakhs Pre - Employees - 97 employees - 227 Lives"/>
    <s v="lead_QPYb7livVMnFnGcXoCMQqJHErjbwJ0OaY73uPlVT8ft"/>
    <s v="VVF Group"/>
    <s v="Mayur Gadiyar"/>
    <s v="user_hAuUqCTCw5r4tCUrswIWPSW7LJ1XIBbttZVmJkxmzGq"/>
    <s v="Chetan Kumar"/>
    <s v="2022-02-03 12:14:47.264000+00:00"/>
    <s v="2022-09-12 02:47:17.165000+00:00"/>
    <m/>
    <s v="Mumbai"/>
    <m/>
    <m/>
    <m/>
    <n v="818"/>
    <m/>
    <m/>
    <m/>
    <m/>
    <m/>
    <m/>
    <m/>
    <m/>
    <m/>
    <m/>
    <m/>
    <s v="Manufacturing"/>
    <m/>
    <m/>
    <m/>
    <m/>
    <m/>
    <m/>
    <m/>
    <m/>
    <m/>
    <m/>
    <m/>
    <m/>
    <s v="Aniket Vahile"/>
    <m/>
    <s v="user_bdUPAGjcS7p6513So3N4g3aWNS5HuBuVJi7bvCPAsLt"/>
    <s v="Mayur Gadiyar"/>
    <s v="Anjali Nishu"/>
    <m/>
    <s v="July; March; September"/>
    <x v="2"/>
    <s v="fundoodata"/>
    <m/>
    <m/>
    <m/>
    <m/>
    <m/>
    <s v="2020-12-14 12:48:32.404000+00:00"/>
    <s v="2022-10-13 07:43:25.514000+00:00"/>
    <m/>
  </r>
  <r>
    <s v="Mayur Gadiyar"/>
    <n v="169858"/>
    <s v="INR"/>
    <n v="100"/>
    <d v="2022-09-09T00:00:00"/>
    <s v="Sales"/>
    <s v="stat_OZRiD1474QRJIpvnjHCZfiIvKcVD6mIKSSTzg8SwDVx"/>
    <s v="Won- Payment Completed"/>
    <n v="1"/>
    <s v="OpportunityStatusType.Won"/>
    <s v="cont_3lTToNt9YLCvJMmiDzRztRwL9D8LldCLsYUce4UxE8Y"/>
    <s v="Nisha Singh"/>
    <m/>
    <s v="lead_pypIwwfzDV8Wisvp7Iuni53X3x6AN8MYzt3zQLagqOW"/>
    <s v="Mascot Spincontrol India Pvt Ltd"/>
    <s v="Vinoth Mohan"/>
    <s v="user_bdUPAGjcS7p6513So3N4g3aWNS5HuBuVJi7bvCPAsLt"/>
    <s v="Mayur Gadiyar"/>
    <s v="2022-07-28 05:43:29.069000+00:00"/>
    <s v="2022-09-10 09:31:31.233000+00:00"/>
    <m/>
    <s v="Mumbai"/>
    <m/>
    <m/>
    <m/>
    <n v="63"/>
    <m/>
    <m/>
    <m/>
    <m/>
    <m/>
    <m/>
    <m/>
    <s v="PAID_SOCIAL"/>
    <m/>
    <m/>
    <m/>
    <s v="Manufacturing"/>
    <m/>
    <m/>
    <m/>
    <m/>
    <m/>
    <m/>
    <m/>
    <m/>
    <m/>
    <m/>
    <m/>
    <m/>
    <m/>
    <m/>
    <s v="user_N2Wvx57ff3o0vmVPS4RR0gXHdA5qVZKmxAMYwKh2zLa"/>
    <s v="Vinoth Mohan"/>
    <s v="Yogesh Shukla"/>
    <m/>
    <s v="July"/>
    <x v="4"/>
    <m/>
    <m/>
    <s v="Employee Engagement Handbook"/>
    <m/>
    <m/>
    <m/>
    <s v="2022-06-23 10:19:18.761000+00:00"/>
    <s v="2022-10-19 09:12:15.677000+00:00"/>
    <s v="GMC"/>
  </r>
  <r>
    <s v="Chetan Kumar"/>
    <n v="8000000"/>
    <s v="INR"/>
    <n v="0"/>
    <s v="9/29/22"/>
    <s v="Sales"/>
    <s v="stat_kcR4fZg7TU7jjk1jAVua3qGLRS4J5uFayEjK5j02wtv"/>
    <s v="Unqualified"/>
    <n v="0"/>
    <s v="OpportunityStatusType.Lost"/>
    <s v="cont_qGhoMJsLtuZOAmHmxaZ8wYE3xhv1PEEGjQV2v39KXci"/>
    <s v="Balwinder singh arora"/>
    <s v="C. GMC  VVF India - - GMC - Sept - 80 Lakhs Pre -"/>
    <s v="lead_QPYb7livVMnFnGcXoCMQqJHErjbwJ0OaY73uPlVT8ft"/>
    <s v="VVF Group"/>
    <s v="Mayur Gadiyar"/>
    <s v="user_hAuUqCTCw5r4tCUrswIWPSW7LJ1XIBbttZVmJkxmzGq"/>
    <s v="Chetan Kumar"/>
    <s v="2022-02-03 12:16:25.696000+00:00"/>
    <s v="2022-09-12 02:47:08.029000+00:00"/>
    <m/>
    <s v="Mumbai"/>
    <m/>
    <m/>
    <m/>
    <n v="818"/>
    <m/>
    <m/>
    <m/>
    <m/>
    <m/>
    <m/>
    <m/>
    <m/>
    <m/>
    <m/>
    <m/>
    <s v="Manufacturing"/>
    <m/>
    <m/>
    <m/>
    <m/>
    <m/>
    <m/>
    <m/>
    <m/>
    <m/>
    <m/>
    <m/>
    <m/>
    <s v="Aniket Vahile"/>
    <m/>
    <s v="user_bdUPAGjcS7p6513So3N4g3aWNS5HuBuVJi7bvCPAsLt"/>
    <s v="Mayur Gadiyar"/>
    <s v="Anjali Nishu"/>
    <m/>
    <s v="July; March; September"/>
    <x v="2"/>
    <s v="fundoodata"/>
    <m/>
    <m/>
    <m/>
    <m/>
    <m/>
    <s v="2020-12-14 12:48:32.404000+00:00"/>
    <s v="2022-10-13 07:43:25.514000+00:00"/>
    <s v="GMC"/>
  </r>
  <r>
    <s v="Anshum Naithani"/>
    <n v="1000000"/>
    <s v="INR"/>
    <n v="0"/>
    <s v="9/30/22"/>
    <s v="Sales"/>
    <s v="stat_kcR4fZg7TU7jjk1jAVua3qGLRS4J5uFayEjK5j02wtv"/>
    <s v="Unqualified"/>
    <n v="0"/>
    <s v="OpportunityStatusType.Lost"/>
    <s v="cont_t2H7jmgDIVWCNmXXyibW4ViMmhrcqKIgkiqSI5comAa"/>
    <s v="BalaKrishnan Narayanasamy"/>
    <s v="GPA - Renewal"/>
    <s v="lead_WMb1QHbGvFIAd87WP68A4il0q0lnqHeW5sZL3hg6mGG"/>
    <s v="KFin Technologies"/>
    <s v="Shreenath Bhat"/>
    <s v="user_GL8PBiV4pvzsQLVHSdZLeMQAQcGjCvLkffg486DHfZJ"/>
    <s v="Anshum Naithani"/>
    <s v="2022-07-08 09:42:02.223000+00:00"/>
    <s v="2022-09-12 00:59:09.511000+00:00"/>
    <m/>
    <s v="Hyderabad"/>
    <m/>
    <m/>
    <m/>
    <n v="4500"/>
    <m/>
    <m/>
    <m/>
    <m/>
    <m/>
    <m/>
    <m/>
    <m/>
    <m/>
    <m/>
    <m/>
    <s v="IT Services &amp; IT Consulting"/>
    <m/>
    <m/>
    <m/>
    <m/>
    <m/>
    <m/>
    <m/>
    <m/>
    <m/>
    <m/>
    <m/>
    <m/>
    <s v="Amol Gawali"/>
    <m/>
    <s v="user_vMd4rmcrSbjykdyL2J7rrYn84SWdcNc5FKligrmItPw"/>
    <s v="Shreenath Bhat"/>
    <m/>
    <m/>
    <s v="August"/>
    <x v="2"/>
    <s v="Naukri.com"/>
    <m/>
    <m/>
    <m/>
    <m/>
    <m/>
    <s v="2022-05-23 07:04:01.628000+00:00"/>
    <s v="2022-10-20 10:25:19.273000+00:00"/>
    <s v="GPA"/>
  </r>
  <r>
    <s v="Mayur Gadiyar"/>
    <n v="259000"/>
    <s v="INR"/>
    <n v="100"/>
    <d v="2022-10-09T00:00:00"/>
    <s v="Sales"/>
    <s v="stat_OZRiD1474QRJIpvnjHCZfiIvKcVD6mIKSSTzg8SwDVx"/>
    <s v="Won- Payment Completed"/>
    <n v="1"/>
    <s v="OpportunityStatusType.Won"/>
    <s v="cont_UhN2ekLVgVKrpqfvZYGb97rEvSVCZtCn7VQBvqYihfW"/>
    <s v="Priyanka"/>
    <m/>
    <s v="lead_3PYWSwuUDFPWny8p5ZT2xu33ydrp3Yt3wf3DePn514l"/>
    <s v="Balaji Formalin Pvt Ltd"/>
    <s v="Sarvesh Pawar"/>
    <s v="user_bdUPAGjcS7p6513So3N4g3aWNS5HuBuVJi7bvCPAsLt"/>
    <s v="Mayur Gadiyar"/>
    <s v="2022-08-18 06:38:08.420000+00:00"/>
    <s v="2022-09-10 09:30:26.983000+00:00"/>
    <m/>
    <s v="Mumbai"/>
    <m/>
    <s v="2021-09-08 09:49:11+00:00"/>
    <m/>
    <n v="110"/>
    <m/>
    <m/>
    <m/>
    <m/>
    <m/>
    <m/>
    <m/>
    <m/>
    <m/>
    <m/>
    <m/>
    <s v="Chemical"/>
    <m/>
    <m/>
    <m/>
    <m/>
    <m/>
    <m/>
    <m/>
    <m/>
    <m/>
    <m/>
    <m/>
    <m/>
    <m/>
    <m/>
    <s v="user_A8KOTZADnUtEQOLt4nSLAmteNStuGh80js75RYjrXVt"/>
    <s v="Sarvesh Pawar"/>
    <s v="Shahid Shaikh"/>
    <m/>
    <s v="September"/>
    <x v="3"/>
    <s v="Inbound via website"/>
    <m/>
    <s v="Employee Count 150"/>
    <m/>
    <m/>
    <m/>
    <s v="2021-09-08 09:51:49.181000+00:00"/>
    <s v="2022-10-17 07:28:00.577000+00:00"/>
    <s v="GMC"/>
  </r>
  <r>
    <s v="Abhishek Chauhan"/>
    <n v="40000"/>
    <s v="INR"/>
    <n v="0"/>
    <s v="8/31/22"/>
    <s v="Sales"/>
    <s v="stat_kcR4fZg7TU7jjk1jAVua3qGLRS4J5uFayEjK5j02wtv"/>
    <s v="Unqualified"/>
    <n v="0"/>
    <s v="OpportunityStatusType.Lost"/>
    <m/>
    <m/>
    <s v="GMC-fresh"/>
    <s v="lead_MDZt98NXKPp8ume39NHUOa2C9zBE23tbwkt6khSuKMx"/>
    <s v="Wehear Innovations Pvt Ltd"/>
    <s v="Bharti Bankey"/>
    <s v="user_ojX3B6giQCeKnOjqd4gdwXUl0CqqHMXNORvxR6POXn6"/>
    <s v="Abhishek Chauhan"/>
    <s v="2022-05-02 06:48:31.198000+00:00"/>
    <s v="2022-09-09 06:34:43.951000+00:00"/>
    <m/>
    <s v="Ahmedabad"/>
    <m/>
    <s v="2022-04-25 05:04:25+00:00"/>
    <m/>
    <n v="19"/>
    <m/>
    <m/>
    <m/>
    <m/>
    <m/>
    <m/>
    <m/>
    <s v="ORGANIC_SEARCH"/>
    <m/>
    <m/>
    <m/>
    <m/>
    <m/>
    <m/>
    <m/>
    <m/>
    <m/>
    <m/>
    <m/>
    <m/>
    <m/>
    <m/>
    <m/>
    <m/>
    <m/>
    <m/>
    <s v="user_aM3WaaSUQQmaNnsm9l2FQRVWUEr8RN2ZdXzsuQUalQ3"/>
    <s v="Bharti Bankey"/>
    <m/>
    <m/>
    <m/>
    <x v="3"/>
    <s v="Inbound via website"/>
    <m/>
    <s v="Employee Count 25"/>
    <m/>
    <m/>
    <m/>
    <s v="2022-04-25 05:07:06.871000+00:00"/>
    <s v="2022-09-09 06:34:43.999000+00:00"/>
    <m/>
  </r>
  <r>
    <s v="Pallab Gupta"/>
    <n v="304000"/>
    <s v="INR"/>
    <n v="0"/>
    <s v="9/30/22"/>
    <s v="Sales"/>
    <s v="stat_kcR4fZg7TU7jjk1jAVua3qGLRS4J5uFayEjK5j02wtv"/>
    <s v="Unqualified"/>
    <n v="0"/>
    <s v="OpportunityStatusType.Lost"/>
    <s v="cont_YqeBLa6jNPIRmRxSplVpFdo6nzJO0qrnMc6vyKYCbyh"/>
    <s v="sridhar@mobicip.com"/>
    <s v="GMC"/>
    <s v="lead_Nffd28OEKZrmvvSBOEYsTuZSBw0b32dcKg3H6KdvRID"/>
    <s v="Mobicip"/>
    <s v="Pallab Gupta"/>
    <s v="user_g5Yw4Z4XnIbmcGhJO80vdtFdd5ElcDlgYO3q8l82ODn"/>
    <s v="Aditya Binani"/>
    <s v="2022-08-05 08:06:58.962000+00:00"/>
    <s v="2022-09-09 06:37:33.241000+00:00"/>
    <m/>
    <s v="Bangalore"/>
    <m/>
    <m/>
    <m/>
    <n v="35"/>
    <m/>
    <m/>
    <m/>
    <m/>
    <m/>
    <m/>
    <m/>
    <m/>
    <m/>
    <m/>
    <m/>
    <s v="IT Services &amp; IT Consulting"/>
    <m/>
    <m/>
    <m/>
    <m/>
    <m/>
    <m/>
    <m/>
    <m/>
    <m/>
    <m/>
    <m/>
    <m/>
    <s v="Deepak Yadav"/>
    <m/>
    <s v="user_g5Yw4Z4XnIbmcGhJO80vdtFdd5ElcDlgYO3q8l82ODn"/>
    <s v="Aditya Binani"/>
    <m/>
    <m/>
    <s v="August"/>
    <x v="4"/>
    <m/>
    <m/>
    <s v="Downloaded the guide: Designing employee healthcare plan"/>
    <m/>
    <m/>
    <m/>
    <s v="2021-11-10 16:05:28.131000+00:00"/>
    <s v="2022-09-09 06:37:33.277000+00:00"/>
    <m/>
  </r>
  <r>
    <s v="Abhishek Chauhan"/>
    <n v="735000"/>
    <s v="INR"/>
    <n v="100"/>
    <d v="2022-09-09T00:00:00"/>
    <s v="Sales"/>
    <s v="stat_OZRiD1474QRJIpvnjHCZfiIvKcVD6mIKSSTzg8SwDVx"/>
    <s v="Won- Payment Completed"/>
    <n v="1"/>
    <s v="OpportunityStatusType.Won"/>
    <m/>
    <m/>
    <m/>
    <s v="lead_cCWx95FQw1YeVlJLW6tKXZ5HGGOpxEi6yUslWKvB9uC"/>
    <s v="Aeon research"/>
    <s v="Kanchan Kothari"/>
    <s v="user_ojX3B6giQCeKnOjqd4gdwXUl0CqqHMXNORvxR6POXn6"/>
    <s v="Abhishek Chauhan"/>
    <s v="2022-08-26 09:55:12.884000+00:00"/>
    <s v="2022-09-09 06:14:55.230000+00:00"/>
    <m/>
    <s v="Delhi"/>
    <m/>
    <m/>
    <m/>
    <n v="74"/>
    <m/>
    <m/>
    <m/>
    <m/>
    <m/>
    <m/>
    <m/>
    <s v="PAID_SOCIAL"/>
    <m/>
    <m/>
    <m/>
    <m/>
    <m/>
    <m/>
    <m/>
    <m/>
    <m/>
    <m/>
    <m/>
    <m/>
    <m/>
    <m/>
    <m/>
    <m/>
    <m/>
    <m/>
    <s v="user_2jRs4eIjwv8MozxYA1DE9MMy0FWf2gMgweg2LiJNu64"/>
    <s v="Gauri Munge"/>
    <s v="Yogesh Shukla"/>
    <m/>
    <s v="September"/>
    <x v="4"/>
    <m/>
    <m/>
    <s v="Employer Branding Playbook"/>
    <m/>
    <m/>
    <m/>
    <s v="2022-08-17 01:44:47.274000+00:00"/>
    <s v="2022-10-13 06:13:24.788000+00:00"/>
    <m/>
  </r>
  <r>
    <s v="Omkar Ghate"/>
    <n v="500000"/>
    <s v="INR"/>
    <n v="0"/>
    <d v="2022-12-09T00:00:00"/>
    <s v="Sales"/>
    <s v="stat_kcR4fZg7TU7jjk1jAVua3qGLRS4J5uFayEjK5j02wtv"/>
    <s v="Unqualified"/>
    <n v="0"/>
    <s v="OpportunityStatusType.Lost"/>
    <s v="cont_fnWmpkSsaThxyfpsUh50WodRE6XO1yhKNOEP093QTtW"/>
    <s v="Poonam Saluja"/>
    <s v="Holtec Dahej GTL"/>
    <s v="lead_aaP4fTbN4GANvIVMJrT4cXcz26nSm4JIfg69mXddhYA"/>
    <s v="Holtec Asia"/>
    <s v="Sarvesh Pawar"/>
    <s v="user_9SBRjyF0n4iWuhUdqRyQkFhl2J4uyNKhFWvvJEvunX8"/>
    <s v="Omkar Ghate"/>
    <s v="2022-08-30 09:43:39.190000+00:00"/>
    <s v="2022-09-09 05:30:53.417000+00:00"/>
    <m/>
    <s v="Pune"/>
    <m/>
    <s v="2020-08-20 09:04:45+00:00"/>
    <m/>
    <n v="200"/>
    <m/>
    <m/>
    <m/>
    <m/>
    <m/>
    <m/>
    <m/>
    <m/>
    <m/>
    <m/>
    <m/>
    <s v="Oil &amp; Gas"/>
    <m/>
    <m/>
    <m/>
    <m/>
    <m/>
    <m/>
    <m/>
    <m/>
    <m/>
    <m/>
    <m/>
    <m/>
    <s v="Deepak Yadav"/>
    <m/>
    <s v="user_A8KOTZADnUtEQOLt4nSLAmteNStuGh80js75RYjrXVt"/>
    <s v="Sarvesh Pawar"/>
    <m/>
    <m/>
    <s v="March; September"/>
    <x v="4"/>
    <s v="Naukri.com"/>
    <m/>
    <s v="Sameer Feb Outbound'21"/>
    <m/>
    <m/>
    <m/>
    <s v="2020-12-06 09:55:45.828000+00:00"/>
    <s v="2022-09-19 09:59:12.043000+00:00"/>
    <s v="GTL"/>
  </r>
  <r>
    <s v="Omkar Ghate"/>
    <n v="28000"/>
    <s v="INR"/>
    <n v="0"/>
    <d v="2022-11-09T00:00:00"/>
    <s v="Sales"/>
    <s v="stat_kcR4fZg7TU7jjk1jAVua3qGLRS4J5uFayEjK5j02wtv"/>
    <s v="Unqualified"/>
    <n v="0"/>
    <s v="OpportunityStatusType.Lost"/>
    <s v="cont_fnWmpkSsaThxyfpsUh50WodRE6XO1yhKNOEP093QTtW"/>
    <s v="Poonam Saluja"/>
    <s v="Holtec Dahej GPA"/>
    <s v="lead_aaP4fTbN4GANvIVMJrT4cXcz26nSm4JIfg69mXddhYA"/>
    <s v="Holtec Asia"/>
    <s v="Sarvesh Pawar"/>
    <s v="user_9SBRjyF0n4iWuhUdqRyQkFhl2J4uyNKhFWvvJEvunX8"/>
    <s v="Omkar Ghate"/>
    <s v="2022-08-30 09:38:33.221000+00:00"/>
    <s v="2022-09-09 05:30:47.804000+00:00"/>
    <m/>
    <s v="Pune"/>
    <m/>
    <s v="2020-08-20 09:04:45+00:00"/>
    <m/>
    <n v="200"/>
    <m/>
    <m/>
    <m/>
    <m/>
    <m/>
    <m/>
    <m/>
    <m/>
    <m/>
    <m/>
    <m/>
    <s v="Oil &amp; Gas"/>
    <m/>
    <m/>
    <m/>
    <m/>
    <m/>
    <m/>
    <m/>
    <m/>
    <m/>
    <m/>
    <m/>
    <m/>
    <s v="Deepak Yadav"/>
    <m/>
    <s v="user_A8KOTZADnUtEQOLt4nSLAmteNStuGh80js75RYjrXVt"/>
    <s v="Sarvesh Pawar"/>
    <m/>
    <m/>
    <s v="March; September"/>
    <x v="4"/>
    <s v="Naukri.com"/>
    <m/>
    <s v="Sameer Feb Outbound'21"/>
    <m/>
    <m/>
    <m/>
    <s v="2020-12-06 09:55:45.828000+00:00"/>
    <s v="2022-09-19 09:59:12.043000+00:00"/>
    <s v="GPA"/>
  </r>
  <r>
    <s v="Omkar Ghate"/>
    <n v="1200000"/>
    <s v="INR"/>
    <n v="0"/>
    <s v="9/14/22"/>
    <s v="Sales"/>
    <s v="stat_kcR4fZg7TU7jjk1jAVua3qGLRS4J5uFayEjK5j02wtv"/>
    <s v="Unqualified"/>
    <n v="0"/>
    <s v="OpportunityStatusType.Lost"/>
    <s v="cont_D8xxy4tt0XNpf2f8xJtT9PdS5JovO9eYOo64Y3iCdxr"/>
    <s v="Milind Kulkarni"/>
    <m/>
    <s v="lead_UhAXOBWOC4yXGOlxEfTKNzDMG4rUb6ene8p4n9hnFoV"/>
    <s v="H B Fuller India Adhesives Pvt Ltd"/>
    <s v="Sarvesh Pawar"/>
    <s v="user_9SBRjyF0n4iWuhUdqRyQkFhl2J4uyNKhFWvvJEvunX8"/>
    <s v="Omkar Ghate"/>
    <s v="2022-07-07 07:55:28.382000+00:00"/>
    <s v="2022-09-09 05:19:10.079000+00:00"/>
    <m/>
    <s v="Pune"/>
    <m/>
    <m/>
    <m/>
    <n v="250"/>
    <m/>
    <m/>
    <m/>
    <m/>
    <m/>
    <m/>
    <m/>
    <m/>
    <m/>
    <m/>
    <m/>
    <s v="Manufacturing"/>
    <m/>
    <m/>
    <m/>
    <m/>
    <m/>
    <m/>
    <m/>
    <m/>
    <m/>
    <m/>
    <m/>
    <m/>
    <s v="Jitin Gopi"/>
    <m/>
    <s v="user_A8KOTZADnUtEQOLt4nSLAmteNStuGh80js75RYjrXVt"/>
    <s v="Sarvesh Pawar"/>
    <s v="Anjali Nishu"/>
    <m/>
    <s v="September"/>
    <x v="2"/>
    <m/>
    <m/>
    <m/>
    <m/>
    <m/>
    <m/>
    <s v="2021-08-25 11:24:08.526000+00:00"/>
    <s v="2022-09-28 19:41:26.802000+00:00"/>
    <s v="GTL"/>
  </r>
  <r>
    <s v="Omkar Ghate"/>
    <n v="600000"/>
    <s v="INR"/>
    <n v="0"/>
    <s v="9/19/22"/>
    <s v="Sales"/>
    <s v="stat_kcR4fZg7TU7jjk1jAVua3qGLRS4J5uFayEjK5j02wtv"/>
    <s v="Unqualified"/>
    <n v="0"/>
    <s v="OpportunityStatusType.Lost"/>
    <s v="cont_vf518nOgkj64mIswOTp0w5dzVfMBa2n8AC4n81yap1X"/>
    <s v="Ananta Deoche"/>
    <s v="GMC renewal"/>
    <s v="lead_uLJIEAvFXJF1ZNe1kWUrSMut8OzkRnPiN7rQV527NgY"/>
    <s v="K2V2 Technologies Pvt. Ltd."/>
    <s v="Ankita Pingale"/>
    <s v="user_9SBRjyF0n4iWuhUdqRyQkFhl2J4uyNKhFWvvJEvunX8"/>
    <s v="Omkar Ghate"/>
    <s v="2022-09-01 07:05:53.283000+00:00"/>
    <s v="2022-09-09 05:30:01.988000+00:00"/>
    <m/>
    <s v="Pune"/>
    <m/>
    <m/>
    <m/>
    <n v="109"/>
    <m/>
    <m/>
    <m/>
    <m/>
    <m/>
    <m/>
    <m/>
    <m/>
    <m/>
    <m/>
    <m/>
    <s v="IT Services &amp; IT Consulting"/>
    <m/>
    <m/>
    <m/>
    <m/>
    <m/>
    <m/>
    <m/>
    <m/>
    <m/>
    <m/>
    <m/>
    <m/>
    <s v="Deepak Yadav"/>
    <m/>
    <s v="user_1z3bdwgjF9RILRmuQPeXXGoPhafSi1mEgyb4l5sVEvN"/>
    <s v="Ankita Pingale"/>
    <m/>
    <m/>
    <s v="November"/>
    <x v="2"/>
    <s v="Mr. E"/>
    <m/>
    <m/>
    <m/>
    <m/>
    <m/>
    <s v="2022-04-20 10:04:55.779000+00:00"/>
    <s v="2022-10-13 07:19:08.365000+00:00"/>
    <m/>
  </r>
  <r>
    <s v="Omkar Ghate"/>
    <n v="33000"/>
    <s v="INR"/>
    <n v="0"/>
    <d v="2022-11-09T00:00:00"/>
    <s v="Sales"/>
    <s v="stat_kcR4fZg7TU7jjk1jAVua3qGLRS4J5uFayEjK5j02wtv"/>
    <s v="Unqualified"/>
    <n v="0"/>
    <s v="OpportunityStatusType.Lost"/>
    <s v="cont_fnWmpkSsaThxyfpsUh50WodRE6XO1yhKNOEP093QTtW"/>
    <s v="Poonam Saluja"/>
    <s v="Holtec Pune GPA"/>
    <s v="lead_aaP4fTbN4GANvIVMJrT4cXcz26nSm4JIfg69mXddhYA"/>
    <s v="Holtec Asia"/>
    <s v="Sarvesh Pawar"/>
    <s v="user_9SBRjyF0n4iWuhUdqRyQkFhl2J4uyNKhFWvvJEvunX8"/>
    <s v="Omkar Ghate"/>
    <s v="2022-08-30 09:37:18.243000+00:00"/>
    <s v="2022-09-09 05:30:40.275000+00:00"/>
    <m/>
    <s v="Pune"/>
    <m/>
    <s v="2020-08-20 09:04:45+00:00"/>
    <m/>
    <n v="200"/>
    <m/>
    <m/>
    <m/>
    <m/>
    <m/>
    <m/>
    <m/>
    <m/>
    <m/>
    <m/>
    <m/>
    <s v="Oil &amp; Gas"/>
    <m/>
    <m/>
    <m/>
    <m/>
    <m/>
    <m/>
    <m/>
    <m/>
    <m/>
    <m/>
    <m/>
    <m/>
    <s v="Deepak Yadav"/>
    <m/>
    <s v="user_A8KOTZADnUtEQOLt4nSLAmteNStuGh80js75RYjrXVt"/>
    <s v="Sarvesh Pawar"/>
    <m/>
    <m/>
    <s v="March; September"/>
    <x v="4"/>
    <s v="Naukri.com"/>
    <m/>
    <s v="Sameer Feb Outbound'21"/>
    <m/>
    <m/>
    <m/>
    <s v="2020-12-06 09:55:45.828000+00:00"/>
    <s v="2022-09-19 09:59:12.043000+00:00"/>
    <s v="GPA"/>
  </r>
  <r>
    <s v="Omkar Ghate"/>
    <n v="3500000"/>
    <s v="INR"/>
    <n v="0"/>
    <s v="9/14/22"/>
    <s v="Sales"/>
    <s v="stat_kcR4fZg7TU7jjk1jAVua3qGLRS4J5uFayEjK5j02wtv"/>
    <s v="Unqualified"/>
    <n v="0"/>
    <s v="OpportunityStatusType.Lost"/>
    <s v="cont_D8xxy4tt0XNpf2f8xJtT9PdS5JovO9eYOo64Y3iCdxr"/>
    <s v="Milind Kulkarni"/>
    <m/>
    <s v="lead_UhAXOBWOC4yXGOlxEfTKNzDMG4rUb6ene8p4n9hnFoV"/>
    <s v="H B Fuller India Adhesives Pvt Ltd"/>
    <s v="Sarvesh Pawar"/>
    <s v="user_9SBRjyF0n4iWuhUdqRyQkFhl2J4uyNKhFWvvJEvunX8"/>
    <s v="Omkar Ghate"/>
    <s v="2022-07-07 07:54:35.373000+00:00"/>
    <s v="2022-09-09 05:18:50.051000+00:00"/>
    <m/>
    <s v="Pune"/>
    <m/>
    <m/>
    <m/>
    <n v="250"/>
    <m/>
    <m/>
    <m/>
    <m/>
    <m/>
    <m/>
    <m/>
    <m/>
    <m/>
    <m/>
    <m/>
    <s v="Manufacturing"/>
    <m/>
    <m/>
    <m/>
    <m/>
    <m/>
    <m/>
    <m/>
    <m/>
    <m/>
    <m/>
    <m/>
    <m/>
    <s v="Jitin Gopi"/>
    <m/>
    <s v="user_A8KOTZADnUtEQOLt4nSLAmteNStuGh80js75RYjrXVt"/>
    <s v="Sarvesh Pawar"/>
    <s v="Anjali Nishu"/>
    <m/>
    <s v="September"/>
    <x v="2"/>
    <m/>
    <m/>
    <m/>
    <m/>
    <m/>
    <m/>
    <s v="2021-08-25 11:24:08.526000+00:00"/>
    <s v="2022-09-28 19:41:26.802000+00:00"/>
    <s v="GMC"/>
  </r>
  <r>
    <s v="Omkar Ghate"/>
    <n v="150000"/>
    <s v="INR"/>
    <n v="0"/>
    <s v="9/14/22"/>
    <s v="Sales"/>
    <s v="stat_kcR4fZg7TU7jjk1jAVua3qGLRS4J5uFayEjK5j02wtv"/>
    <s v="Unqualified"/>
    <n v="0"/>
    <s v="OpportunityStatusType.Lost"/>
    <s v="cont_D8xxy4tt0XNpf2f8xJtT9PdS5JovO9eYOo64Y3iCdxr"/>
    <s v="Milind Kulkarni"/>
    <m/>
    <s v="lead_UhAXOBWOC4yXGOlxEfTKNzDMG4rUb6ene8p4n9hnFoV"/>
    <s v="H B Fuller India Adhesives Pvt Ltd"/>
    <s v="Sarvesh Pawar"/>
    <s v="user_9SBRjyF0n4iWuhUdqRyQkFhl2J4uyNKhFWvvJEvunX8"/>
    <s v="Omkar Ghate"/>
    <s v="2022-07-07 07:55:02.930000+00:00"/>
    <s v="2022-09-09 05:19:01.417000+00:00"/>
    <m/>
    <s v="Pune"/>
    <m/>
    <m/>
    <m/>
    <n v="250"/>
    <m/>
    <m/>
    <m/>
    <m/>
    <m/>
    <m/>
    <m/>
    <m/>
    <m/>
    <m/>
    <m/>
    <s v="Manufacturing"/>
    <m/>
    <m/>
    <m/>
    <m/>
    <m/>
    <m/>
    <m/>
    <m/>
    <m/>
    <m/>
    <m/>
    <m/>
    <s v="Jitin Gopi"/>
    <m/>
    <s v="user_A8KOTZADnUtEQOLt4nSLAmteNStuGh80js75RYjrXVt"/>
    <s v="Sarvesh Pawar"/>
    <s v="Anjali Nishu"/>
    <m/>
    <s v="September"/>
    <x v="2"/>
    <m/>
    <m/>
    <m/>
    <m/>
    <m/>
    <m/>
    <s v="2021-08-25 11:24:08.526000+00:00"/>
    <s v="2022-09-28 19:41:26.802000+00:00"/>
    <s v="GPA"/>
  </r>
  <r>
    <s v="Naveen Kumar"/>
    <n v="78000"/>
    <s v="INR"/>
    <n v="100"/>
    <d v="2022-09-09T00:00:00"/>
    <s v="Sales"/>
    <s v="stat_OZRiD1474QRJIpvnjHCZfiIvKcVD6mIKSSTzg8SwDVx"/>
    <s v="Won- Payment Completed"/>
    <n v="1"/>
    <s v="OpportunityStatusType.Won"/>
    <m/>
    <m/>
    <m/>
    <s v="lead_TBs73abmAVa1WxFAify3UiOelU0BdxDWpXhkcB0vSv4"/>
    <s v="DyStar"/>
    <s v="Kanchan Kothari"/>
    <s v="user_N52PP2uP2VZc2gm0nhh6CNFSif4n85g1cdxoNFd9ct0"/>
    <s v="Naveen Kumar"/>
    <s v="2022-08-03 10:16:21.396000+00:00"/>
    <s v="2022-09-09 02:13:34.649000+00:00"/>
    <m/>
    <s v="Mumbai"/>
    <m/>
    <m/>
    <m/>
    <n v="135"/>
    <m/>
    <m/>
    <m/>
    <m/>
    <m/>
    <m/>
    <m/>
    <m/>
    <m/>
    <m/>
    <m/>
    <s v="Manufacturing"/>
    <m/>
    <m/>
    <m/>
    <m/>
    <m/>
    <m/>
    <m/>
    <m/>
    <m/>
    <m/>
    <m/>
    <m/>
    <s v="Mrunmay Jalgaonkar"/>
    <m/>
    <s v="user_2jRs4eIjwv8MozxYA1DE9MMy0FWf2gMgweg2LiJNu64"/>
    <s v="Gauri Munge"/>
    <m/>
    <m/>
    <s v="September"/>
    <x v="2"/>
    <s v="Lusha"/>
    <m/>
    <m/>
    <m/>
    <m/>
    <m/>
    <s v="2022-07-07 05:49:56.876000+00:00"/>
    <s v="2022-09-09 02:13:34.709000+00:00"/>
    <s v="GPA"/>
  </r>
  <r>
    <s v="Naveen Kumar"/>
    <n v="730000"/>
    <s v="INR"/>
    <n v="100"/>
    <d v="2022-09-09T00:00:00"/>
    <s v="Sales"/>
    <s v="stat_OZRiD1474QRJIpvnjHCZfiIvKcVD6mIKSSTzg8SwDVx"/>
    <s v="Won- Payment Completed"/>
    <n v="1"/>
    <s v="OpportunityStatusType.Won"/>
    <m/>
    <m/>
    <s v="GMC Renewal"/>
    <s v="lead_TBs73abmAVa1WxFAify3UiOelU0BdxDWpXhkcB0vSv4"/>
    <s v="DyStar"/>
    <s v="Kanchan Kothari"/>
    <s v="user_N52PP2uP2VZc2gm0nhh6CNFSif4n85g1cdxoNFd9ct0"/>
    <s v="Naveen Kumar"/>
    <s v="2022-08-03 09:13:12.491000+00:00"/>
    <s v="2022-09-09 02:13:21.381000+00:00"/>
    <m/>
    <s v="Mumbai"/>
    <m/>
    <m/>
    <m/>
    <n v="135"/>
    <m/>
    <m/>
    <m/>
    <m/>
    <m/>
    <m/>
    <m/>
    <m/>
    <m/>
    <m/>
    <m/>
    <s v="Manufacturing"/>
    <m/>
    <m/>
    <m/>
    <m/>
    <m/>
    <m/>
    <m/>
    <m/>
    <m/>
    <m/>
    <m/>
    <m/>
    <s v="Mrunmay Jalgaonkar"/>
    <m/>
    <s v="user_2jRs4eIjwv8MozxYA1DE9MMy0FWf2gMgweg2LiJNu64"/>
    <s v="Gauri Munge"/>
    <m/>
    <m/>
    <s v="September"/>
    <x v="2"/>
    <s v="Lusha"/>
    <m/>
    <m/>
    <m/>
    <m/>
    <m/>
    <s v="2022-07-07 05:49:56.876000+00:00"/>
    <s v="2022-09-09 02:13:34.709000+00:00"/>
    <m/>
  </r>
  <r>
    <s v="Vivek Singh"/>
    <n v="2548469"/>
    <s v="INR"/>
    <n v="100"/>
    <d v="2022-08-09T00:00:00"/>
    <s v="Sales"/>
    <s v="stat_OZRiD1474QRJIpvnjHCZfiIvKcVD6mIKSSTzg8SwDVx"/>
    <s v="Won- Payment Completed"/>
    <n v="1"/>
    <s v="OpportunityStatusType.Won"/>
    <s v="cont_6cNUCZMY5aQuaMfypkTfEGKaRrLVjG60bYt2eEKSaE4"/>
    <s v="Anumanthan Thiagarajan"/>
    <s v="GMC"/>
    <s v="lead_84Xj5KGIUtLP178fhVI44E54gp5pEjOTIzVFZwDAsZy"/>
    <s v="AL Technology Services"/>
    <s v="Daya Gowda"/>
    <s v="user_6dalmZ7hmWD47jhCVGdU1SSEcFMsz9rWtW2jPORgJvj"/>
    <s v="Vivek Singh"/>
    <s v="2022-05-17 10:51:50.043000+00:00"/>
    <s v="2022-09-08 10:54:41.893000+00:00"/>
    <m/>
    <s v="Bangalore"/>
    <m/>
    <m/>
    <m/>
    <n v="26"/>
    <m/>
    <m/>
    <m/>
    <m/>
    <m/>
    <m/>
    <m/>
    <m/>
    <m/>
    <m/>
    <m/>
    <s v="IT Services &amp; IT Consulting"/>
    <s v="New India"/>
    <m/>
    <m/>
    <m/>
    <m/>
    <m/>
    <m/>
    <m/>
    <m/>
    <m/>
    <m/>
    <m/>
    <s v="Prashant Abhang"/>
    <m/>
    <s v="user_ojX3B6giQCeKnOjqd4gdwXUl0CqqHMXNORvxR6POXn6"/>
    <s v="Abhishek Chauhan"/>
    <s v="Dr. Anil More"/>
    <m/>
    <s v="September"/>
    <x v="2"/>
    <m/>
    <m/>
    <m/>
    <m/>
    <m/>
    <m/>
    <s v="2022-04-20 10:11:08.925000+00:00"/>
    <s v="2022-10-20 07:59:18.721000+00:00"/>
    <m/>
  </r>
  <r>
    <s v="Kashif Ahmad"/>
    <n v="750000"/>
    <s v="INR"/>
    <n v="0"/>
    <s v="9/30/22"/>
    <s v="Sales"/>
    <s v="stat_kcR4fZg7TU7jjk1jAVua3qGLRS4J5uFayEjK5j02wtv"/>
    <s v="Unqualified"/>
    <n v="0"/>
    <s v="OpportunityStatusType.Lost"/>
    <m/>
    <m/>
    <s v="GMC (1+3)-Renewal"/>
    <s v="lead_mmU34t4S3IgV4aAf0cQSPtiS26cY1cgbXvAY1BWDdoD"/>
    <s v="Yanfeng"/>
    <s v="Bhairavi Jog"/>
    <s v="user_LKRhV6rhcBe0uL8u70UUGeDjbMupuho4TaiAOCbT7HT"/>
    <s v="Kashif Ahmad"/>
    <s v="2022-08-24 05:56:02.218000+00:00"/>
    <s v="2022-09-08 10:20:52.321000+00:00"/>
    <m/>
    <s v="Ahmedabad"/>
    <m/>
    <s v="2020-08-26 02:33:06+00:00"/>
    <m/>
    <n v="78"/>
    <m/>
    <m/>
    <m/>
    <m/>
    <m/>
    <m/>
    <m/>
    <m/>
    <m/>
    <m/>
    <m/>
    <s v="Manufacturing"/>
    <m/>
    <m/>
    <m/>
    <m/>
    <m/>
    <m/>
    <m/>
    <m/>
    <m/>
    <m/>
    <m/>
    <m/>
    <s v="Jitin Gopi"/>
    <m/>
    <s v="user_228eUmsdKIb9OItgmiDq1zD4aPZ1eqiapbaLAGeBf8g"/>
    <s v="Bhairavi Jog"/>
    <m/>
    <m/>
    <s v="September"/>
    <x v="12"/>
    <m/>
    <m/>
    <m/>
    <m/>
    <m/>
    <m/>
    <s v="2020-12-06 09:48:37.211000+00:00"/>
    <s v="2022-09-16 11:23:07.408000+00:00"/>
    <s v="GMC"/>
  </r>
  <r>
    <s v="Chetan Kumar"/>
    <n v="56000"/>
    <s v="INR"/>
    <n v="50"/>
    <s v="9/30/22"/>
    <s v="Sales"/>
    <s v="stat_Bh0lNV2usJkCLD6fjWneAqpmASEbmvomDaal7U02FV1"/>
    <s v="Demo Scheduled"/>
    <n v="0"/>
    <s v="OpportunityStatusType.Active"/>
    <s v="cont_i8Ghqat1KsCgqlB2PRtgw1I08hrYTkXU3EMADpL0mCE"/>
    <s v="Sagar"/>
    <m/>
    <s v="lead_L4U1qY3wyLoT8O8uZbFJG16K10VH6MV0aOSJfrMz11G"/>
    <s v="NYK Auto Logistics"/>
    <s v="Daya Gowda"/>
    <s v="user_encRk5bIEFN6ZA11h4WH2AdZTiZpogLSlMIaj0E30SZ"/>
    <s v="Daya Gowda"/>
    <s v="2022-08-25 10:05:04.297000+00:00"/>
    <s v="2022-09-08 09:42:38.109000+00:00"/>
    <m/>
    <s v="Mumbai"/>
    <m/>
    <m/>
    <m/>
    <n v="140"/>
    <m/>
    <m/>
    <m/>
    <m/>
    <m/>
    <m/>
    <m/>
    <m/>
    <m/>
    <m/>
    <m/>
    <m/>
    <m/>
    <m/>
    <m/>
    <m/>
    <m/>
    <m/>
    <m/>
    <m/>
    <m/>
    <m/>
    <m/>
    <m/>
    <s v="Aniket Vahile"/>
    <m/>
    <s v="user_encRk5bIEFN6ZA11h4WH2AdZTiZpogLSlMIaj0E30SZ"/>
    <s v="Daya Gowda"/>
    <m/>
    <m/>
    <s v="April; September"/>
    <x v="2"/>
    <s v="Naukri.com"/>
    <m/>
    <m/>
    <m/>
    <m/>
    <m/>
    <s v="2022-07-08 04:31:16.701000+00:00"/>
    <s v="2022-09-20 05:16:09.756000+00:00"/>
    <s v="WC"/>
  </r>
  <r>
    <s v="Chetan Kumar"/>
    <n v="560000"/>
    <s v="INR"/>
    <n v="50"/>
    <s v="9/30/22"/>
    <s v="Sales"/>
    <s v="stat_Bh0lNV2usJkCLD6fjWneAqpmASEbmvomDaal7U02FV1"/>
    <s v="Demo Scheduled"/>
    <n v="0"/>
    <s v="OpportunityStatusType.Active"/>
    <m/>
    <m/>
    <m/>
    <s v="lead_L4U1qY3wyLoT8O8uZbFJG16K10VH6MV0aOSJfrMz11G"/>
    <s v="NYK Auto Logistics"/>
    <s v="Daya Gowda"/>
    <s v="user_encRk5bIEFN6ZA11h4WH2AdZTiZpogLSlMIaj0E30SZ"/>
    <s v="Daya Gowda"/>
    <s v="2022-08-25 10:04:32.567000+00:00"/>
    <s v="2022-09-08 09:42:28.960000+00:00"/>
    <m/>
    <s v="Mumbai"/>
    <m/>
    <m/>
    <m/>
    <n v="140"/>
    <m/>
    <m/>
    <m/>
    <m/>
    <m/>
    <m/>
    <m/>
    <m/>
    <m/>
    <m/>
    <m/>
    <m/>
    <m/>
    <m/>
    <m/>
    <m/>
    <m/>
    <m/>
    <m/>
    <m/>
    <m/>
    <m/>
    <m/>
    <m/>
    <s v="Aniket Vahile"/>
    <m/>
    <s v="user_encRk5bIEFN6ZA11h4WH2AdZTiZpogLSlMIaj0E30SZ"/>
    <s v="Daya Gowda"/>
    <m/>
    <m/>
    <s v="April; September"/>
    <x v="2"/>
    <s v="Naukri.com"/>
    <m/>
    <m/>
    <m/>
    <m/>
    <m/>
    <s v="2022-07-08 04:31:16.701000+00:00"/>
    <s v="2022-09-20 05:16:09.756000+00:00"/>
    <s v="GTL"/>
  </r>
  <r>
    <s v="Kashif Ahmad"/>
    <n v="60000"/>
    <s v="INR"/>
    <n v="0"/>
    <s v="9/30/22"/>
    <s v="Sales"/>
    <s v="stat_kcR4fZg7TU7jjk1jAVua3qGLRS4J5uFayEjK5j02wtv"/>
    <s v="Unqualified"/>
    <n v="0"/>
    <s v="OpportunityStatusType.Lost"/>
    <m/>
    <m/>
    <s v="GPA-Renewal"/>
    <s v="lead_mmU34t4S3IgV4aAf0cQSPtiS26cY1cgbXvAY1BWDdoD"/>
    <s v="Yanfeng"/>
    <s v="Bhairavi Jog"/>
    <s v="user_LKRhV6rhcBe0uL8u70UUGeDjbMupuho4TaiAOCbT7HT"/>
    <s v="Kashif Ahmad"/>
    <s v="2022-08-24 05:56:54.746000+00:00"/>
    <s v="2022-09-08 10:17:59.609000+00:00"/>
    <m/>
    <s v="Ahmedabad"/>
    <m/>
    <s v="2020-08-26 02:33:06+00:00"/>
    <m/>
    <n v="78"/>
    <m/>
    <m/>
    <m/>
    <m/>
    <m/>
    <m/>
    <m/>
    <m/>
    <m/>
    <m/>
    <m/>
    <s v="Manufacturing"/>
    <m/>
    <m/>
    <m/>
    <m/>
    <m/>
    <m/>
    <m/>
    <m/>
    <m/>
    <m/>
    <m/>
    <m/>
    <s v="Jitin Gopi"/>
    <m/>
    <s v="user_228eUmsdKIb9OItgmiDq1zD4aPZ1eqiapbaLAGeBf8g"/>
    <s v="Bhairavi Jog"/>
    <m/>
    <m/>
    <s v="September"/>
    <x v="12"/>
    <m/>
    <m/>
    <m/>
    <m/>
    <m/>
    <m/>
    <s v="2020-12-06 09:48:37.211000+00:00"/>
    <s v="2022-09-16 11:23:07.408000+00:00"/>
    <s v="GPA"/>
  </r>
  <r>
    <s v="Vikas Gupta"/>
    <n v="100000"/>
    <s v="INR"/>
    <n v="0"/>
    <s v="9/30/22"/>
    <s v="Sales"/>
    <s v="stat_kcR4fZg7TU7jjk1jAVua3qGLRS4J5uFayEjK5j02wtv"/>
    <s v="Unqualified"/>
    <n v="0"/>
    <s v="OpportunityStatusType.Lost"/>
    <s v="cont_9kZWEH7cRESlsBBMwZOKSqK0y7RB8xifQKywPbSdNik"/>
    <s v="Mainak Banerjee"/>
    <s v="The client wanted to create a separate policy for Syntex group employees but did not get approval from the Group CEO and CFO of Welspun group for the same."/>
    <s v="lead_f7mgEwNaMhHlv8mPQxYQkdkxWlSYJGEbc0WJvUNh202"/>
    <s v="AYM/welspun syntex"/>
    <s v="Gauri Jori"/>
    <s v="user_lccnw70UrYzjPcbxrA5N9qp8LF1vx6aP08yPEdeU06P"/>
    <s v="Vikas Gupta"/>
    <s v="2022-08-01 04:39:29.071000+00:00"/>
    <s v="2022-09-08 09:11:50.943000+00:00"/>
    <m/>
    <s v="Mumbai"/>
    <m/>
    <m/>
    <m/>
    <n v="1100"/>
    <m/>
    <m/>
    <m/>
    <m/>
    <m/>
    <m/>
    <m/>
    <m/>
    <m/>
    <m/>
    <m/>
    <s v="Consumer Goods &amp; Electronics"/>
    <m/>
    <m/>
    <m/>
    <m/>
    <m/>
    <m/>
    <m/>
    <m/>
    <m/>
    <m/>
    <m/>
    <m/>
    <m/>
    <m/>
    <s v="user_5YHA1ZU4iP896lD1YJehdJcMx7ZEgWCpulT4T2c3pJ3"/>
    <s v="Gauri Jori"/>
    <m/>
    <m/>
    <s v="September"/>
    <x v="2"/>
    <m/>
    <m/>
    <s v="Vaccine Lead"/>
    <m/>
    <m/>
    <m/>
    <s v="2021-05-11 10:03:55.728000+00:00"/>
    <s v="2022-09-08 09:11:50.999000+00:00"/>
    <m/>
  </r>
  <r>
    <s v="Vikas Gupta"/>
    <n v="5000000"/>
    <s v="INR"/>
    <n v="0"/>
    <s v="9/30/22"/>
    <s v="Sales"/>
    <s v="stat_kcR4fZg7TU7jjk1jAVua3qGLRS4J5uFayEjK5j02wtv"/>
    <s v="Unqualified"/>
    <n v="0"/>
    <s v="OpportunityStatusType.Lost"/>
    <s v="cont_9kZWEH7cRESlsBBMwZOKSqK0y7RB8xifQKywPbSdNik"/>
    <s v="Mainak Banerjee"/>
    <s v="The client wanted to create a separate policy for Syntex group employees but did not get approval from the Group CEO and CFO of Welspun group for the same."/>
    <s v="lead_f7mgEwNaMhHlv8mPQxYQkdkxWlSYJGEbc0WJvUNh202"/>
    <s v="AYM/welspun syntex"/>
    <s v="Gauri Jori"/>
    <s v="user_lccnw70UrYzjPcbxrA5N9qp8LF1vx6aP08yPEdeU06P"/>
    <s v="Vikas Gupta"/>
    <s v="2022-08-01 04:36:40.173000+00:00"/>
    <s v="2022-09-08 09:11:33.839000+00:00"/>
    <m/>
    <s v="Mumbai"/>
    <m/>
    <m/>
    <m/>
    <n v="1100"/>
    <m/>
    <m/>
    <m/>
    <m/>
    <m/>
    <m/>
    <m/>
    <m/>
    <m/>
    <m/>
    <m/>
    <s v="Consumer Goods &amp; Electronics"/>
    <m/>
    <m/>
    <m/>
    <m/>
    <m/>
    <m/>
    <m/>
    <m/>
    <m/>
    <m/>
    <m/>
    <m/>
    <m/>
    <m/>
    <s v="user_5YHA1ZU4iP896lD1YJehdJcMx7ZEgWCpulT4T2c3pJ3"/>
    <s v="Gauri Jori"/>
    <m/>
    <m/>
    <s v="September"/>
    <x v="2"/>
    <m/>
    <m/>
    <s v="Vaccine Lead"/>
    <m/>
    <m/>
    <m/>
    <s v="2021-05-11 10:03:55.728000+00:00"/>
    <s v="2022-09-08 09:11:50.999000+00:00"/>
    <m/>
  </r>
  <r>
    <s v="Pooja Gawas"/>
    <n v="40000"/>
    <s v="INR"/>
    <n v="0"/>
    <s v="9/30/22"/>
    <s v="Sales"/>
    <s v="stat_kcR4fZg7TU7jjk1jAVua3qGLRS4J5uFayEjK5j02wtv"/>
    <s v="Unqualified"/>
    <n v="0"/>
    <s v="OpportunityStatusType.Lost"/>
    <m/>
    <m/>
    <s v="GPA (Renewal)"/>
    <s v="lead_b9XzjSunPiTuMyDf4DvQfQBphMBwAPkNV7yzjGY9LYB"/>
    <s v="Reliable Autotech Pvt Ltd"/>
    <s v="Bhairavi Jog"/>
    <s v="user_KLETV1op4MIjvKQ12xGsWi23CuPjDE6PT29nwG6T3MY"/>
    <s v="Pooja Gawas"/>
    <s v="2022-07-13 12:12:48.880000+00:00"/>
    <s v="2022-09-08 08:58:45.555000+00:00"/>
    <m/>
    <s v="Pune"/>
    <m/>
    <m/>
    <m/>
    <n v="300"/>
    <m/>
    <m/>
    <m/>
    <m/>
    <m/>
    <m/>
    <m/>
    <m/>
    <m/>
    <m/>
    <m/>
    <s v="IT Services &amp; IT Consulting"/>
    <m/>
    <m/>
    <m/>
    <m/>
    <m/>
    <m/>
    <m/>
    <m/>
    <m/>
    <m/>
    <m/>
    <m/>
    <s v="Sakshi Soni"/>
    <m/>
    <s v="user_228eUmsdKIb9OItgmiDq1zD4aPZ1eqiapbaLAGeBf8g"/>
    <s v="Bhairavi Jog"/>
    <m/>
    <m/>
    <s v="September"/>
    <x v="2"/>
    <s v="Naukri.com"/>
    <m/>
    <m/>
    <m/>
    <m/>
    <m/>
    <s v="2022-06-19 07:22:03.820000+00:00"/>
    <s v="2022-09-16 08:28:58.831000+00:00"/>
    <s v="GPA"/>
  </r>
  <r>
    <s v="Satyam Tiwari"/>
    <n v="10000"/>
    <s v="INR"/>
    <n v="0"/>
    <s v="9/30/22"/>
    <s v="Sales"/>
    <s v="stat_kcR4fZg7TU7jjk1jAVua3qGLRS4J5uFayEjK5j02wtv"/>
    <s v="Unqualified"/>
    <n v="0"/>
    <s v="OpportunityStatusType.Lost"/>
    <s v="cont_fNOHlGz9saR11wEYBtb4fF95IXyJ9HPqRcif4T01p18"/>
    <s v="Yusuf Hussain"/>
    <m/>
    <s v="lead_6KcJTL6n14O1zchkctCksJatgRsdHLZy98CkgvVJFyG"/>
    <s v="Core ITX"/>
    <s v="Prateek Wadhwa"/>
    <s v="user_2YgShwgjLNI4FjAqgE9PtKsdIaGh919JGcFG919fe5B"/>
    <s v="Satyam Tiwari"/>
    <s v="2022-04-25 09:29:47.929000+00:00"/>
    <s v="2022-09-08 07:29:28.716000+00:00"/>
    <m/>
    <s v="Mumbai"/>
    <m/>
    <m/>
    <m/>
    <n v="20"/>
    <m/>
    <m/>
    <m/>
    <m/>
    <m/>
    <m/>
    <m/>
    <m/>
    <m/>
    <m/>
    <m/>
    <m/>
    <m/>
    <m/>
    <m/>
    <m/>
    <m/>
    <m/>
    <m/>
    <m/>
    <m/>
    <m/>
    <m/>
    <m/>
    <m/>
    <m/>
    <s v="user_FdWFezbLzkYQcGsBUsjZO25nr2poK2nRbqV47Rs5Kfm"/>
    <s v="Prateek Wadhwa"/>
    <m/>
    <m/>
    <m/>
    <x v="4"/>
    <m/>
    <m/>
    <s v="Employee Wellness Handbook"/>
    <m/>
    <m/>
    <m/>
    <s v="2022-01-18 05:37:56.510000+00:00"/>
    <s v="2022-09-08 07:29:28.748000+00:00"/>
    <s v="GPA"/>
  </r>
  <r>
    <s v="Pooja Gawas"/>
    <n v="4000000"/>
    <s v="INR"/>
    <n v="0"/>
    <s v="9/30/22"/>
    <s v="Sales"/>
    <s v="stat_kcR4fZg7TU7jjk1jAVua3qGLRS4J5uFayEjK5j02wtv"/>
    <s v="Unqualified"/>
    <n v="0"/>
    <s v="OpportunityStatusType.Lost"/>
    <m/>
    <m/>
    <s v="GMC (1+3)- Renewal"/>
    <s v="lead_b9XzjSunPiTuMyDf4DvQfQBphMBwAPkNV7yzjGY9LYB"/>
    <s v="Reliable Autotech Pvt Ltd"/>
    <s v="Bhairavi Jog"/>
    <s v="user_KLETV1op4MIjvKQ12xGsWi23CuPjDE6PT29nwG6T3MY"/>
    <s v="Pooja Gawas"/>
    <s v="2022-07-13 12:11:57.133000+00:00"/>
    <s v="2022-09-08 08:58:35.274000+00:00"/>
    <m/>
    <s v="Pune"/>
    <m/>
    <m/>
    <m/>
    <n v="300"/>
    <m/>
    <m/>
    <m/>
    <m/>
    <m/>
    <m/>
    <m/>
    <m/>
    <m/>
    <m/>
    <m/>
    <s v="IT Services &amp; IT Consulting"/>
    <m/>
    <m/>
    <m/>
    <m/>
    <m/>
    <m/>
    <m/>
    <m/>
    <m/>
    <m/>
    <m/>
    <m/>
    <s v="Sakshi Soni"/>
    <m/>
    <s v="user_228eUmsdKIb9OItgmiDq1zD4aPZ1eqiapbaLAGeBf8g"/>
    <s v="Bhairavi Jog"/>
    <m/>
    <m/>
    <s v="September"/>
    <x v="2"/>
    <s v="Naukri.com"/>
    <m/>
    <m/>
    <m/>
    <m/>
    <m/>
    <s v="2022-06-19 07:22:03.820000+00:00"/>
    <s v="2022-09-16 08:28:58.831000+00:00"/>
    <s v="GMC"/>
  </r>
  <r>
    <s v="Satyam Tiwari"/>
    <n v="60000"/>
    <s v="INR"/>
    <n v="0"/>
    <s v="9/30/22"/>
    <s v="Sales"/>
    <s v="stat_kcR4fZg7TU7jjk1jAVua3qGLRS4J5uFayEjK5j02wtv"/>
    <s v="Unqualified"/>
    <n v="0"/>
    <s v="OpportunityStatusType.Lost"/>
    <s v="cont_fNOHlGz9saR11wEYBtb4fF95IXyJ9HPqRcif4T01p18"/>
    <s v="Yusuf Hussain"/>
    <m/>
    <s v="lead_6KcJTL6n14O1zchkctCksJatgRsdHLZy98CkgvVJFyG"/>
    <s v="Core ITX"/>
    <s v="Prateek Wadhwa"/>
    <s v="user_2YgShwgjLNI4FjAqgE9PtKsdIaGh919JGcFG919fe5B"/>
    <s v="Satyam Tiwari"/>
    <s v="2022-04-25 09:29:23.819000+00:00"/>
    <s v="2022-09-08 07:29:26.604000+00:00"/>
    <m/>
    <s v="Mumbai"/>
    <m/>
    <m/>
    <m/>
    <n v="20"/>
    <m/>
    <m/>
    <m/>
    <m/>
    <m/>
    <m/>
    <m/>
    <m/>
    <m/>
    <m/>
    <m/>
    <m/>
    <m/>
    <m/>
    <m/>
    <m/>
    <m/>
    <m/>
    <m/>
    <m/>
    <m/>
    <m/>
    <m/>
    <m/>
    <m/>
    <m/>
    <s v="user_FdWFezbLzkYQcGsBUsjZO25nr2poK2nRbqV47Rs5Kfm"/>
    <s v="Prateek Wadhwa"/>
    <m/>
    <m/>
    <m/>
    <x v="4"/>
    <m/>
    <m/>
    <s v="Employee Wellness Handbook"/>
    <m/>
    <m/>
    <m/>
    <s v="2022-01-18 05:37:56.510000+00:00"/>
    <s v="2022-09-08 07:29:28.748000+00:00"/>
    <s v="GMC"/>
  </r>
  <r>
    <s v="Abhishek Chauhan"/>
    <n v="50000"/>
    <s v="INR"/>
    <n v="0"/>
    <s v="9/30/22"/>
    <s v="Sales"/>
    <s v="stat_kcR4fZg7TU7jjk1jAVua3qGLRS4J5uFayEjK5j02wtv"/>
    <s v="Unqualified"/>
    <n v="0"/>
    <s v="OpportunityStatusType.Lost"/>
    <s v="cont_Dl7FYk7gw7v1vZNhVvlhoBUUz9dVLpJXtpfB0ynZz41"/>
    <s v="Mrs Rekha Nagaraj"/>
    <s v="GPA Renewal"/>
    <s v="lead_A5L6mSq1vCRApFhXJw85KAdx33tmvUAxXWf91eQkg5Z"/>
    <s v="Mfar Constructions Pvt. Ltd"/>
    <s v="Aishwarya Nyayadhish"/>
    <s v="user_ojX3B6giQCeKnOjqd4gdwXUl0CqqHMXNORvxR6POXn6"/>
    <s v="Abhishek Chauhan"/>
    <s v="2022-06-14 08:17:01.495000+00:00"/>
    <s v="2022-09-08 07:02:43.192000+00:00"/>
    <m/>
    <s v="Bangalore"/>
    <m/>
    <m/>
    <m/>
    <n v="450"/>
    <m/>
    <m/>
    <m/>
    <m/>
    <m/>
    <m/>
    <m/>
    <s v="PAID_SOCIAL"/>
    <m/>
    <m/>
    <m/>
    <s v="Construction &amp; Real Estate"/>
    <m/>
    <m/>
    <m/>
    <m/>
    <m/>
    <m/>
    <m/>
    <m/>
    <m/>
    <m/>
    <m/>
    <m/>
    <m/>
    <m/>
    <s v="user_6hRQhcoLhZEDUBYaw3vS7rv6T5582sGfXq4jNRqTfUU"/>
    <s v="Aishwarya Nyayadhish"/>
    <m/>
    <m/>
    <s v="September"/>
    <x v="4"/>
    <m/>
    <m/>
    <s v="Employee Engagement Handbook"/>
    <m/>
    <m/>
    <m/>
    <s v="2022-05-30 03:55:35.226000+00:00"/>
    <s v="2022-09-13 11:32:27.824000+00:00"/>
    <m/>
  </r>
  <r>
    <s v="Navin Panjwani"/>
    <n v="39000"/>
    <s v="INR"/>
    <n v="0"/>
    <s v="9/30/22"/>
    <s v="Sales"/>
    <s v="stat_1hn9nRJaLbI53NxPuSQgo90kRpbpKsFlwN4oEGNUTdO"/>
    <s v="Lost"/>
    <n v="0"/>
    <s v="OpportunityStatusType.Lost"/>
    <s v="cont_mSjeaSzsmD3wgkfUq7lV7fsR3Mb2mlrwtvJZmlHH2aj"/>
    <s v="Satyanarayan"/>
    <m/>
    <s v="lead_w9L9VYaCHU6JPwEWE4cer3IR5JIhicD2IpjYKfvZWu5"/>
    <s v="Sanjog infoprocess ( Fresh , Sister company of Being Human )"/>
    <s v="Nikhil Ahuja"/>
    <s v="user_sD3YjSs92XKUfD0OPHeo886g6tW6aCM0iUhX5VVUuJi"/>
    <s v="Navin Panjwani"/>
    <s v="2022-05-12 04:49:26.320000+00:00"/>
    <s v="2022-09-08 06:49:39.885000+00:00"/>
    <m/>
    <s v="Mumbai"/>
    <m/>
    <m/>
    <m/>
    <n v="130"/>
    <m/>
    <m/>
    <m/>
    <m/>
    <m/>
    <m/>
    <m/>
    <m/>
    <m/>
    <m/>
    <m/>
    <s v="Retail"/>
    <m/>
    <m/>
    <m/>
    <m/>
    <m/>
    <m/>
    <m/>
    <m/>
    <m/>
    <m/>
    <m/>
    <m/>
    <s v="Jitin Gopi"/>
    <m/>
    <s v="user_ocHSJH83OJnHCvKyMbjx8WOOK8PMgAUGIj1qK0q0dMV"/>
    <s v="Nikhil Ahuja"/>
    <m/>
    <m/>
    <m/>
    <x v="2"/>
    <m/>
    <m/>
    <m/>
    <m/>
    <m/>
    <m/>
    <s v="2022-05-09 10:06:52.132000+00:00"/>
    <s v="2022-09-08 06:49:39.924000+00:00"/>
    <s v="GPA"/>
  </r>
  <r>
    <s v="Abhishek Chauhan"/>
    <n v="2000000"/>
    <s v="INR"/>
    <n v="0"/>
    <s v="9/30/22"/>
    <s v="Sales"/>
    <s v="stat_kcR4fZg7TU7jjk1jAVua3qGLRS4J5uFayEjK5j02wtv"/>
    <s v="Unqualified"/>
    <n v="0"/>
    <s v="OpportunityStatusType.Lost"/>
    <s v="cont_Dl7FYk7gw7v1vZNhVvlhoBUUz9dVLpJXtpfB0ynZz41"/>
    <s v="Mrs Rekha Nagaraj"/>
    <s v="GMC renewal"/>
    <s v="lead_A5L6mSq1vCRApFhXJw85KAdx33tmvUAxXWf91eQkg5Z"/>
    <s v="Mfar Constructions Pvt. Ltd"/>
    <s v="Aishwarya Nyayadhish"/>
    <s v="user_ojX3B6giQCeKnOjqd4gdwXUl0CqqHMXNORvxR6POXn6"/>
    <s v="Abhishek Chauhan"/>
    <s v="2022-06-14 08:15:59.841000+00:00"/>
    <s v="2022-09-08 06:54:09.236000+00:00"/>
    <m/>
    <s v="Bangalore"/>
    <m/>
    <m/>
    <m/>
    <n v="450"/>
    <m/>
    <m/>
    <m/>
    <m/>
    <m/>
    <m/>
    <m/>
    <s v="PAID_SOCIAL"/>
    <m/>
    <m/>
    <m/>
    <s v="Construction &amp; Real Estate"/>
    <m/>
    <m/>
    <m/>
    <m/>
    <m/>
    <m/>
    <m/>
    <m/>
    <m/>
    <m/>
    <m/>
    <m/>
    <m/>
    <m/>
    <s v="user_6hRQhcoLhZEDUBYaw3vS7rv6T5582sGfXq4jNRqTfUU"/>
    <s v="Aishwarya Nyayadhish"/>
    <m/>
    <m/>
    <s v="September"/>
    <x v="4"/>
    <m/>
    <m/>
    <s v="Employee Engagement Handbook"/>
    <m/>
    <m/>
    <m/>
    <s v="2022-05-30 03:55:35.226000+00:00"/>
    <s v="2022-09-13 11:32:27.824000+00:00"/>
    <m/>
  </r>
  <r>
    <s v="Navin Panjwani"/>
    <n v="321000"/>
    <s v="INR"/>
    <n v="0"/>
    <s v="9/30/22"/>
    <s v="Sales"/>
    <s v="stat_1hn9nRJaLbI53NxPuSQgo90kRpbpKsFlwN4oEGNUTdO"/>
    <s v="Lost"/>
    <n v="0"/>
    <s v="OpportunityStatusType.Lost"/>
    <s v="cont_7wrQImYUmsA1QKicujSMKV3gAfAhUJd4l047yJ1So30"/>
    <s v="Satya"/>
    <m/>
    <s v="lead_AMqygv7G9IF9NszieOQ7WQN7cjwkgUDINuueWIDqQMm"/>
    <s v="Being Human Clothing"/>
    <s v="Nikhil Ahuja"/>
    <s v="user_sD3YjSs92XKUfD0OPHeo886g6tW6aCM0iUhX5VVUuJi"/>
    <s v="Navin Panjwani"/>
    <s v="2022-05-09 10:01:18.715000+00:00"/>
    <s v="2022-09-08 06:45:27.935000+00:00"/>
    <m/>
    <s v="Mumbai"/>
    <m/>
    <m/>
    <m/>
    <n v="107"/>
    <m/>
    <m/>
    <m/>
    <m/>
    <m/>
    <m/>
    <m/>
    <m/>
    <m/>
    <m/>
    <m/>
    <s v="Retail"/>
    <m/>
    <m/>
    <m/>
    <m/>
    <m/>
    <m/>
    <m/>
    <m/>
    <m/>
    <m/>
    <m/>
    <m/>
    <s v="Jithendra Goalla"/>
    <m/>
    <s v="user_ocHSJH83OJnHCvKyMbjx8WOOK8PMgAUGIj1qK0q0dMV"/>
    <s v="Nikhil Ahuja"/>
    <m/>
    <m/>
    <m/>
    <x v="1"/>
    <s v="Naukri.com"/>
    <m/>
    <s v="Employee Engagement Handbook"/>
    <m/>
    <m/>
    <m/>
    <s v="2022-04-24 16:16:29.979000+00:00"/>
    <s v="2022-09-08 06:46:47.399000+00:00"/>
    <s v="GMC"/>
  </r>
  <r>
    <s v="Navin Panjwani"/>
    <n v="32000"/>
    <s v="INR"/>
    <n v="0"/>
    <s v="9/30/22"/>
    <s v="Sales"/>
    <s v="stat_1hn9nRJaLbI53NxPuSQgo90kRpbpKsFlwN4oEGNUTdO"/>
    <s v="Lost"/>
    <n v="0"/>
    <s v="OpportunityStatusType.Lost"/>
    <s v="cont_7wrQImYUmsA1QKicujSMKV3gAfAhUJd4l047yJ1So30"/>
    <s v="Satya"/>
    <m/>
    <s v="lead_AMqygv7G9IF9NszieOQ7WQN7cjwkgUDINuueWIDqQMm"/>
    <s v="Being Human Clothing"/>
    <s v="Nikhil Ahuja"/>
    <s v="user_sD3YjSs92XKUfD0OPHeo886g6tW6aCM0iUhX5VVUuJi"/>
    <s v="Navin Panjwani"/>
    <s v="2022-05-09 10:02:24.304000+00:00"/>
    <s v="2022-09-08 06:45:33.712000+00:00"/>
    <m/>
    <s v="Mumbai"/>
    <m/>
    <m/>
    <m/>
    <n v="107"/>
    <m/>
    <m/>
    <m/>
    <m/>
    <m/>
    <m/>
    <m/>
    <m/>
    <m/>
    <m/>
    <m/>
    <s v="Retail"/>
    <m/>
    <m/>
    <m/>
    <m/>
    <m/>
    <m/>
    <m/>
    <m/>
    <m/>
    <m/>
    <m/>
    <m/>
    <s v="Jithendra Goalla"/>
    <m/>
    <s v="user_ocHSJH83OJnHCvKyMbjx8WOOK8PMgAUGIj1qK0q0dMV"/>
    <s v="Nikhil Ahuja"/>
    <m/>
    <m/>
    <m/>
    <x v="1"/>
    <s v="Naukri.com"/>
    <m/>
    <s v="Employee Engagement Handbook"/>
    <m/>
    <m/>
    <m/>
    <s v="2022-04-24 16:16:29.979000+00:00"/>
    <s v="2022-09-08 06:46:47.399000+00:00"/>
    <s v="GPA"/>
  </r>
  <r>
    <s v="Navin Panjwani"/>
    <n v="390000"/>
    <s v="INR"/>
    <n v="0"/>
    <s v="9/30/22"/>
    <s v="Sales"/>
    <s v="stat_1hn9nRJaLbI53NxPuSQgo90kRpbpKsFlwN4oEGNUTdO"/>
    <s v="Lost"/>
    <n v="0"/>
    <s v="OpportunityStatusType.Lost"/>
    <s v="cont_mSjeaSzsmD3wgkfUq7lV7fsR3Mb2mlrwtvJZmlHH2aj"/>
    <s v="Satyanarayan"/>
    <m/>
    <s v="lead_w9L9VYaCHU6JPwEWE4cer3IR5JIhicD2IpjYKfvZWu5"/>
    <s v="Sanjog infoprocess ( Fresh , Sister company of Being Human )"/>
    <s v="Nikhil Ahuja"/>
    <s v="user_sD3YjSs92XKUfD0OPHeo886g6tW6aCM0iUhX5VVUuJi"/>
    <s v="Navin Panjwani"/>
    <s v="2022-05-09 10:08:55.644000+00:00"/>
    <s v="2022-09-08 06:49:33.246000+00:00"/>
    <m/>
    <s v="Mumbai"/>
    <m/>
    <m/>
    <m/>
    <n v="130"/>
    <m/>
    <m/>
    <m/>
    <m/>
    <m/>
    <m/>
    <m/>
    <m/>
    <m/>
    <m/>
    <m/>
    <s v="Retail"/>
    <m/>
    <m/>
    <m/>
    <m/>
    <m/>
    <m/>
    <m/>
    <m/>
    <m/>
    <m/>
    <m/>
    <m/>
    <s v="Jitin Gopi"/>
    <m/>
    <s v="user_ocHSJH83OJnHCvKyMbjx8WOOK8PMgAUGIj1qK0q0dMV"/>
    <s v="Nikhil Ahuja"/>
    <m/>
    <m/>
    <m/>
    <x v="2"/>
    <m/>
    <m/>
    <m/>
    <m/>
    <m/>
    <m/>
    <s v="2022-05-09 10:06:52.132000+00:00"/>
    <s v="2022-09-08 06:49:39.924000+00:00"/>
    <s v="GMC"/>
  </r>
  <r>
    <s v="Omkar Ghate"/>
    <n v="100000"/>
    <s v="INR"/>
    <n v="0"/>
    <s v="9/14/22"/>
    <s v="Sales"/>
    <s v="stat_kcR4fZg7TU7jjk1jAVua3qGLRS4J5uFayEjK5j02wtv"/>
    <s v="Unqualified"/>
    <n v="0"/>
    <s v="OpportunityStatusType.Lost"/>
    <s v="cont_PCe9H2cgtZueb6UR61efl2Otd0K5q3tg9HjigngDClg"/>
    <s v="Gayatri Shetty"/>
    <m/>
    <s v="lead_CAdf2G7s5SVCnIVTf0DhaGWjvZqSN4CrJBNVAn5Ey8U"/>
    <s v="SeaGull Advertising Pvt. Ltd."/>
    <s v="Sarvesh Pawar"/>
    <s v="user_9SBRjyF0n4iWuhUdqRyQkFhl2J4uyNKhFWvvJEvunX8"/>
    <s v="Omkar Ghate"/>
    <s v="2022-08-02 13:20:30.638000+00:00"/>
    <s v="2022-09-08 06:36:00.833000+00:00"/>
    <m/>
    <s v="Pune"/>
    <m/>
    <s v="2020-08-24 07:04:42+00:00"/>
    <m/>
    <n v="58"/>
    <m/>
    <m/>
    <m/>
    <m/>
    <m/>
    <m/>
    <m/>
    <m/>
    <m/>
    <m/>
    <m/>
    <s v="HR / Staffing / Recruitment"/>
    <m/>
    <m/>
    <m/>
    <m/>
    <m/>
    <m/>
    <m/>
    <m/>
    <m/>
    <m/>
    <m/>
    <m/>
    <m/>
    <m/>
    <s v="user_A8KOTZADnUtEQOLt4nSLAmteNStuGh80js75RYjrXVt"/>
    <s v="Sarvesh Pawar"/>
    <m/>
    <m/>
    <s v="September"/>
    <x v="2"/>
    <m/>
    <m/>
    <s v="Talent Acquisition Strategies"/>
    <m/>
    <m/>
    <m/>
    <s v="2020-12-06 09:47:21.515000+00:00"/>
    <s v="2022-09-12 16:11:08.514000+00:00"/>
    <s v="GMC"/>
  </r>
  <r>
    <s v="Omkar Ghate"/>
    <n v="200000"/>
    <s v="INR"/>
    <n v="0"/>
    <s v="9/15/22"/>
    <s v="Sales"/>
    <s v="stat_kcR4fZg7TU7jjk1jAVua3qGLRS4J5uFayEjK5j02wtv"/>
    <s v="Unqualified"/>
    <n v="0"/>
    <s v="OpportunityStatusType.Lost"/>
    <m/>
    <m/>
    <s v="67 Employees  20L Sum Insured GTL (Renewal) They did not have a policy copy for renewal, ICICI offered them a fresh quote"/>
    <s v="lead_hFtKHhvaRkuuzWhJmfdkXi1nI6DGsBCV9BgSmrw1YFw"/>
    <s v="SPAR Solutions"/>
    <s v="Pranav Kenjale"/>
    <s v="user_9SBRjyF0n4iWuhUdqRyQkFhl2J4uyNKhFWvvJEvunX8"/>
    <s v="Omkar Ghate"/>
    <s v="2022-07-28 09:47:18.414000+00:00"/>
    <s v="2022-09-08 06:28:22.994000+00:00"/>
    <m/>
    <s v="Pune"/>
    <m/>
    <m/>
    <m/>
    <n v="67"/>
    <m/>
    <m/>
    <m/>
    <m/>
    <m/>
    <m/>
    <m/>
    <s v="PAID_SOCIAL"/>
    <m/>
    <m/>
    <m/>
    <s v="Professional Services"/>
    <m/>
    <m/>
    <m/>
    <m/>
    <m/>
    <m/>
    <m/>
    <m/>
    <m/>
    <m/>
    <m/>
    <m/>
    <m/>
    <m/>
    <s v="user_x9AtbGLhDmWYC9XAmYdfwBt9yiXbgMhBuZpIoFuN8Cd"/>
    <s v="Pranav Kenjale"/>
    <m/>
    <m/>
    <s v="August"/>
    <x v="4"/>
    <m/>
    <m/>
    <s v="Employee Engagement Handbook"/>
    <m/>
    <m/>
    <m/>
    <s v="2022-05-31 04:33:10.666000+00:00"/>
    <s v="2022-09-08 06:31:41.535000+00:00"/>
    <m/>
  </r>
  <r>
    <s v="Omkar Ghate"/>
    <n v="10000"/>
    <s v="INR"/>
    <n v="0"/>
    <s v="9/14/22"/>
    <s v="Sales"/>
    <s v="stat_kcR4fZg7TU7jjk1jAVua3qGLRS4J5uFayEjK5j02wtv"/>
    <s v="Unqualified"/>
    <n v="0"/>
    <s v="OpportunityStatusType.Lost"/>
    <s v="cont_PCe9H2cgtZueb6UR61efl2Otd0K5q3tg9HjigngDClg"/>
    <s v="Gayatri Shetty"/>
    <m/>
    <s v="lead_CAdf2G7s5SVCnIVTf0DhaGWjvZqSN4CrJBNVAn5Ey8U"/>
    <s v="SeaGull Advertising Pvt. Ltd."/>
    <s v="Sarvesh Pawar"/>
    <s v="user_9SBRjyF0n4iWuhUdqRyQkFhl2J4uyNKhFWvvJEvunX8"/>
    <s v="Omkar Ghate"/>
    <s v="2022-08-02 13:20:52.146000+00:00"/>
    <s v="2022-09-08 06:37:22.324000+00:00"/>
    <m/>
    <s v="Pune"/>
    <m/>
    <s v="2020-08-24 07:04:42+00:00"/>
    <m/>
    <n v="58"/>
    <m/>
    <m/>
    <m/>
    <m/>
    <m/>
    <m/>
    <m/>
    <m/>
    <m/>
    <m/>
    <m/>
    <s v="HR / Staffing / Recruitment"/>
    <m/>
    <m/>
    <m/>
    <m/>
    <m/>
    <m/>
    <m/>
    <m/>
    <m/>
    <m/>
    <m/>
    <m/>
    <m/>
    <m/>
    <s v="user_A8KOTZADnUtEQOLt4nSLAmteNStuGh80js75RYjrXVt"/>
    <s v="Sarvesh Pawar"/>
    <m/>
    <m/>
    <s v="September"/>
    <x v="2"/>
    <m/>
    <m/>
    <s v="Talent Acquisition Strategies"/>
    <m/>
    <m/>
    <m/>
    <s v="2020-12-06 09:47:21.515000+00:00"/>
    <s v="2022-09-12 16:11:08.514000+00:00"/>
    <s v="GPA"/>
  </r>
  <r>
    <s v="Navin Panjwani"/>
    <n v="10000"/>
    <s v="INR"/>
    <n v="0"/>
    <s v="9/15/22"/>
    <s v="Sales"/>
    <s v="stat_kcR4fZg7TU7jjk1jAVua3qGLRS4J5uFayEjK5j02wtv"/>
    <s v="Unqualified"/>
    <n v="0"/>
    <s v="OpportunityStatusType.Lost"/>
    <s v="cont_ovATn5yzGasAAndawPJqZA6jReoOKtMxeoS5YPqJbfK"/>
    <s v="Ajayakumar Karunakaran"/>
    <s v="GPA - Renewal"/>
    <s v="lead_UGjU0XEGwL1jrujoWvWNg1VJSryVl0RDqFoyivA3rFl"/>
    <s v="Solar Up ( Renewal , 15th Sept )"/>
    <s v="Shreenath Bhat"/>
    <s v="user_sD3YjSs92XKUfD0OPHeo886g6tW6aCM0iUhX5VVUuJi"/>
    <s v="Navin Panjwani"/>
    <s v="2022-08-30 05:19:58.644000+00:00"/>
    <s v="2022-09-08 06:03:43.678000+00:00"/>
    <m/>
    <s v="Mumbai"/>
    <m/>
    <m/>
    <m/>
    <n v="15"/>
    <m/>
    <m/>
    <m/>
    <m/>
    <m/>
    <m/>
    <m/>
    <m/>
    <m/>
    <m/>
    <m/>
    <m/>
    <m/>
    <m/>
    <m/>
    <m/>
    <m/>
    <m/>
    <m/>
    <m/>
    <m/>
    <m/>
    <m/>
    <m/>
    <m/>
    <m/>
    <m/>
    <m/>
    <m/>
    <m/>
    <s v="September"/>
    <x v="2"/>
    <m/>
    <m/>
    <m/>
    <m/>
    <m/>
    <m/>
    <s v="2022-08-30 05:16:05.548000+00:00"/>
    <s v="2022-09-08 06:03:47.041000+00:00"/>
    <s v="GPA"/>
  </r>
  <r>
    <s v="Navin Panjwani"/>
    <n v="150000"/>
    <s v="INR"/>
    <n v="0"/>
    <s v="9/15/22"/>
    <s v="Sales"/>
    <s v="stat_kcR4fZg7TU7jjk1jAVua3qGLRS4J5uFayEjK5j02wtv"/>
    <s v="Unqualified"/>
    <n v="0"/>
    <s v="OpportunityStatusType.Lost"/>
    <s v="cont_ovATn5yzGasAAndawPJqZA6jReoOKtMxeoS5YPqJbfK"/>
    <s v="Ajayakumar Karunakaran"/>
    <s v="GMC - Renewal; 1+3 policy"/>
    <s v="lead_UGjU0XEGwL1jrujoWvWNg1VJSryVl0RDqFoyivA3rFl"/>
    <s v="Solar Up ( Renewal , 15th Sept )"/>
    <s v="Shreenath Bhat"/>
    <s v="user_sD3YjSs92XKUfD0OPHeo886g6tW6aCM0iUhX5VVUuJi"/>
    <s v="Navin Panjwani"/>
    <s v="2022-08-30 05:19:15.067000+00:00"/>
    <s v="2022-09-08 06:03:37.092000+00:00"/>
    <m/>
    <s v="Mumbai"/>
    <m/>
    <m/>
    <m/>
    <n v="15"/>
    <m/>
    <m/>
    <m/>
    <m/>
    <m/>
    <m/>
    <m/>
    <m/>
    <m/>
    <m/>
    <m/>
    <m/>
    <m/>
    <m/>
    <m/>
    <m/>
    <m/>
    <m/>
    <m/>
    <m/>
    <m/>
    <m/>
    <m/>
    <m/>
    <m/>
    <m/>
    <m/>
    <m/>
    <m/>
    <m/>
    <s v="September"/>
    <x v="2"/>
    <m/>
    <m/>
    <m/>
    <m/>
    <m/>
    <m/>
    <s v="2022-08-30 05:16:05.548000+00:00"/>
    <s v="2022-09-08 06:03:47.041000+00:00"/>
    <s v="GMC"/>
  </r>
  <r>
    <s v="Navin Panjwani"/>
    <n v="800000"/>
    <s v="INR"/>
    <n v="0"/>
    <s v="9/15/22"/>
    <s v="Sales"/>
    <s v="stat_kcR4fZg7TU7jjk1jAVua3qGLRS4J5uFayEjK5j02wtv"/>
    <s v="Unqualified"/>
    <n v="0"/>
    <s v="OpportunityStatusType.Lost"/>
    <s v="cont_v86jBidMjmz8vWvgFdGUF7XNkLyZNhdGazgojR7Gt38"/>
    <s v="Sahila Suman"/>
    <s v="Parental"/>
    <s v="lead_0wXgopg3UhT6UkqpLAXVERfPktElJk6InnnJQSrQzj5"/>
    <s v="Voltup ( Renewal , 15th Sept )"/>
    <s v="Shreenath Bhat"/>
    <s v="user_sD3YjSs92XKUfD0OPHeo886g6tW6aCM0iUhX5VVUuJi"/>
    <s v="Navin Panjwani"/>
    <s v="2022-08-02 07:18:04.334000+00:00"/>
    <s v="2022-09-08 06:00:20.552000+00:00"/>
    <m/>
    <s v="Mumbai"/>
    <m/>
    <m/>
    <m/>
    <n v="44"/>
    <m/>
    <m/>
    <m/>
    <m/>
    <m/>
    <m/>
    <m/>
    <m/>
    <m/>
    <m/>
    <m/>
    <s v="Manufacturing"/>
    <m/>
    <m/>
    <m/>
    <m/>
    <m/>
    <m/>
    <m/>
    <m/>
    <m/>
    <m/>
    <m/>
    <m/>
    <s v="Aniket Vahile"/>
    <m/>
    <s v="user_vMd4rmcrSbjykdyL2J7rrYn84SWdcNc5FKligrmItPw"/>
    <s v="Shreenath Bhat"/>
    <m/>
    <m/>
    <s v="September"/>
    <x v="2"/>
    <s v="Naukri.com"/>
    <m/>
    <m/>
    <m/>
    <m/>
    <m/>
    <s v="2022-07-12 04:12:08.943000+00:00"/>
    <s v="2022-09-08 06:02:49.415000+00:00"/>
    <s v="GMC"/>
  </r>
  <r>
    <s v="Navin Panjwani"/>
    <n v="450000"/>
    <s v="INR"/>
    <n v="0"/>
    <s v="9/15/22"/>
    <s v="Sales"/>
    <s v="stat_kcR4fZg7TU7jjk1jAVua3qGLRS4J5uFayEjK5j02wtv"/>
    <s v="Unqualified"/>
    <n v="0"/>
    <s v="OpportunityStatusType.Lost"/>
    <s v="cont_v86jBidMjmz8vWvgFdGUF7XNkLyZNhdGazgojR7Gt38"/>
    <s v="Sahila Suman"/>
    <s v="GMC - Renewal; 1+3 with New India."/>
    <s v="lead_0wXgopg3UhT6UkqpLAXVERfPktElJk6InnnJQSrQzj5"/>
    <s v="Voltup ( Renewal , 15th Sept )"/>
    <s v="Shreenath Bhat"/>
    <s v="user_sD3YjSs92XKUfD0OPHeo886g6tW6aCM0iUhX5VVUuJi"/>
    <s v="Navin Panjwani"/>
    <s v="2022-08-01 12:31:16.749000+00:00"/>
    <s v="2022-09-08 05:59:54.162000+00:00"/>
    <m/>
    <s v="Mumbai"/>
    <m/>
    <m/>
    <m/>
    <n v="44"/>
    <m/>
    <m/>
    <m/>
    <m/>
    <m/>
    <m/>
    <m/>
    <m/>
    <m/>
    <m/>
    <m/>
    <s v="Manufacturing"/>
    <m/>
    <m/>
    <m/>
    <m/>
    <m/>
    <m/>
    <m/>
    <m/>
    <m/>
    <m/>
    <m/>
    <m/>
    <s v="Aniket Vahile"/>
    <m/>
    <s v="user_vMd4rmcrSbjykdyL2J7rrYn84SWdcNc5FKligrmItPw"/>
    <s v="Shreenath Bhat"/>
    <m/>
    <m/>
    <s v="September"/>
    <x v="2"/>
    <s v="Naukri.com"/>
    <m/>
    <m/>
    <m/>
    <m/>
    <m/>
    <s v="2022-07-12 04:12:08.943000+00:00"/>
    <s v="2022-09-08 06:02:49.415000+00:00"/>
    <s v="GMC"/>
  </r>
  <r>
    <s v="Vrushali Kummar"/>
    <n v="4610"/>
    <s v="INR"/>
    <n v="100"/>
    <d v="2022-08-09T00:00:00"/>
    <s v="Sales"/>
    <s v="stat_OZRiD1474QRJIpvnjHCZfiIvKcVD6mIKSSTzg8SwDVx"/>
    <s v="Won- Payment Completed"/>
    <n v="1"/>
    <s v="OpportunityStatusType.Won"/>
    <m/>
    <m/>
    <s v="WC"/>
    <s v="lead_QVMbuY2WkXiGIsixlcOPA5eKxBq23pza1C7kfJxporw"/>
    <s v="Hyatt Regency"/>
    <s v="Vrushali Kummar"/>
    <s v="user_TZzywQwym26DjuswO479pxRhNKX152z8X1haCx2vcst"/>
    <s v="Vrushali Kummar"/>
    <s v="2022-09-08 06:00:08.733000+00:00"/>
    <s v="2022-09-08 06:00:08.733000+00:00"/>
    <m/>
    <s v="Pune"/>
    <m/>
    <m/>
    <m/>
    <n v="300"/>
    <m/>
    <m/>
    <m/>
    <m/>
    <m/>
    <m/>
    <m/>
    <m/>
    <m/>
    <m/>
    <m/>
    <s v="Hospitality &amp; Travel"/>
    <m/>
    <m/>
    <m/>
    <m/>
    <m/>
    <m/>
    <m/>
    <m/>
    <m/>
    <m/>
    <m/>
    <m/>
    <m/>
    <m/>
    <s v="user_228eUmsdKIb9OItgmiDq1zD4aPZ1eqiapbaLAGeBf8g"/>
    <s v="Bhairavi Jog"/>
    <s v="Snehal Mane"/>
    <m/>
    <s v="July"/>
    <x v="2"/>
    <m/>
    <m/>
    <m/>
    <m/>
    <m/>
    <m/>
    <s v="2022-07-19 10:22:53.104000+00:00"/>
    <s v="2022-10-18 07:18:26.410000+00:00"/>
    <s v="WC"/>
  </r>
  <r>
    <s v="Navin Panjwani"/>
    <n v="40000"/>
    <s v="INR"/>
    <n v="0"/>
    <s v="9/15/22"/>
    <s v="Sales"/>
    <s v="stat_kcR4fZg7TU7jjk1jAVua3qGLRS4J5uFayEjK5j02wtv"/>
    <s v="Unqualified"/>
    <n v="0"/>
    <s v="OpportunityStatusType.Lost"/>
    <s v="cont_v86jBidMjmz8vWvgFdGUF7XNkLyZNhdGazgojR7Gt38"/>
    <s v="Sahila Suman"/>
    <s v="GPA - Renewal; 7 lakhs and 10 Lakhs cover"/>
    <s v="lead_0wXgopg3UhT6UkqpLAXVERfPktElJk6InnnJQSrQzj5"/>
    <s v="Voltup ( Renewal , 15th Sept )"/>
    <s v="Shreenath Bhat"/>
    <s v="user_sD3YjSs92XKUfD0OPHeo886g6tW6aCM0iUhX5VVUuJi"/>
    <s v="Navin Panjwani"/>
    <s v="2022-08-02 07:16:43.555000+00:00"/>
    <s v="2022-09-08 06:00:10.322000+00:00"/>
    <m/>
    <s v="Mumbai"/>
    <m/>
    <m/>
    <m/>
    <n v="44"/>
    <m/>
    <m/>
    <m/>
    <m/>
    <m/>
    <m/>
    <m/>
    <m/>
    <m/>
    <m/>
    <m/>
    <s v="Manufacturing"/>
    <m/>
    <m/>
    <m/>
    <m/>
    <m/>
    <m/>
    <m/>
    <m/>
    <m/>
    <m/>
    <m/>
    <m/>
    <s v="Aniket Vahile"/>
    <m/>
    <s v="user_vMd4rmcrSbjykdyL2J7rrYn84SWdcNc5FKligrmItPw"/>
    <s v="Shreenath Bhat"/>
    <m/>
    <m/>
    <s v="September"/>
    <x v="2"/>
    <s v="Naukri.com"/>
    <m/>
    <m/>
    <m/>
    <m/>
    <m/>
    <s v="2022-07-12 04:12:08.943000+00:00"/>
    <s v="2022-09-08 06:02:49.415000+00:00"/>
    <s v="GPA"/>
  </r>
  <r>
    <s v="Omkar Ghate"/>
    <n v="170000"/>
    <s v="INR"/>
    <n v="0"/>
    <d v="2022-09-09T00:00:00"/>
    <s v="Sales"/>
    <s v="stat_1hn9nRJaLbI53NxPuSQgo90kRpbpKsFlwN4oEGNUTdO"/>
    <s v="Lost"/>
    <n v="0"/>
    <s v="OpportunityStatusType.Lost"/>
    <s v="cont_yHfHasS6Ni68f26u1C9dooPFZTuseBRDkML6grSOw91"/>
    <s v="Joel Samuel"/>
    <s v="We had excellent quotes but the client wanted to close with Bajaj. Our bajaj quote was 1 Lakh higher than what they had received"/>
    <s v="lead_niZYrvmkFiYe5miAVPBEjR2xuIirEh7UsDZbgq8fInC"/>
    <s v="Amura Marketing Technologies Pvt Ltd"/>
    <s v="Moziez Chamadia"/>
    <s v="user_9SBRjyF0n4iWuhUdqRyQkFhl2J4uyNKhFWvvJEvunX8"/>
    <s v="Omkar Ghate"/>
    <s v="2022-03-21 10:17:50.761000+00:00"/>
    <s v="2022-09-08 05:53:42.178000+00:00"/>
    <m/>
    <s v="Pune"/>
    <m/>
    <m/>
    <m/>
    <n v="134"/>
    <m/>
    <m/>
    <m/>
    <m/>
    <m/>
    <m/>
    <m/>
    <m/>
    <m/>
    <m/>
    <m/>
    <s v="Digital Marketing &amp; Advertising"/>
    <m/>
    <m/>
    <m/>
    <m/>
    <m/>
    <m/>
    <m/>
    <m/>
    <m/>
    <m/>
    <m/>
    <m/>
    <s v="Yogesh Paigude"/>
    <m/>
    <s v="user_6hRQhcoLhZEDUBYaw3vS7rv6T5582sGfXq4jNRqTfUU"/>
    <s v="Aishwarya Nyayadhish"/>
    <m/>
    <m/>
    <s v="August"/>
    <x v="4"/>
    <s v="Linkedin"/>
    <m/>
    <s v="Employee Wellness Handbook"/>
    <m/>
    <m/>
    <m/>
    <s v="2022-01-10 13:08:57.628000+00:00"/>
    <s v="2022-09-13 11:33:00.209000+00:00"/>
    <s v="GMC"/>
  </r>
  <r>
    <s v="Sarvesh Pawar"/>
    <n v="18671"/>
    <s v="INR"/>
    <n v="100"/>
    <d v="2022-08-09T00:00:00"/>
    <s v="Sales"/>
    <s v="stat_OZRiD1474QRJIpvnjHCZfiIvKcVD6mIKSSTzg8SwDVx"/>
    <s v="Won- Payment Completed"/>
    <n v="1"/>
    <s v="OpportunityStatusType.Won"/>
    <s v="cont_w6rCd4FRcaOXzUUWBvFyAawQnNfcXF4f1g9s3ZWnX0W"/>
    <s v="Priyanka"/>
    <m/>
    <s v="lead_6Idf6gdyXgT6MxbjdmPZued44Xqq3sSaIraz54SMrBb"/>
    <s v="VTEST - Software Testing Company"/>
    <s v="Sarvesh Pawar"/>
    <s v="user_A8KOTZADnUtEQOLt4nSLAmteNStuGh80js75RYjrXVt"/>
    <s v="Sarvesh Pawar"/>
    <s v="2022-09-06 12:23:09.897000+00:00"/>
    <s v="2022-09-08 05:33:27.561000+00:00"/>
    <m/>
    <s v="Pune"/>
    <m/>
    <m/>
    <m/>
    <n v="92"/>
    <m/>
    <m/>
    <m/>
    <m/>
    <m/>
    <m/>
    <m/>
    <m/>
    <m/>
    <m/>
    <m/>
    <s v="IT Services &amp; IT Consulting"/>
    <m/>
    <m/>
    <m/>
    <m/>
    <m/>
    <m/>
    <m/>
    <m/>
    <m/>
    <m/>
    <m/>
    <m/>
    <m/>
    <m/>
    <s v="user_A8KOTZADnUtEQOLt4nSLAmteNStuGh80js75RYjrXVt"/>
    <s v="Sarvesh Pawar"/>
    <s v="Siddharth Angolkar"/>
    <m/>
    <s v="August"/>
    <x v="2"/>
    <s v="Lusha"/>
    <m/>
    <m/>
    <m/>
    <m/>
    <m/>
    <s v="2022-03-09 05:22:13.329000+00:00"/>
    <s v="2022-10-20 05:53:29.889000+00:00"/>
    <s v="GPA"/>
  </r>
  <r>
    <s v="Sarvesh Pawar"/>
    <n v="364635"/>
    <s v="INR"/>
    <n v="100"/>
    <d v="2022-08-09T00:00:00"/>
    <s v="Sales"/>
    <s v="stat_OZRiD1474QRJIpvnjHCZfiIvKcVD6mIKSSTzg8SwDVx"/>
    <s v="Won- Payment Completed"/>
    <n v="1"/>
    <s v="OpportunityStatusType.Won"/>
    <s v="cont_w6rCd4FRcaOXzUUWBvFyAawQnNfcXF4f1g9s3ZWnX0W"/>
    <s v="Priyanka"/>
    <m/>
    <s v="lead_6Idf6gdyXgT6MxbjdmPZued44Xqq3sSaIraz54SMrBb"/>
    <s v="VTEST - Software Testing Company"/>
    <s v="Sarvesh Pawar"/>
    <s v="user_A8KOTZADnUtEQOLt4nSLAmteNStuGh80js75RYjrXVt"/>
    <s v="Sarvesh Pawar"/>
    <s v="2022-08-24 11:30:43.217000+00:00"/>
    <s v="2022-09-08 05:33:17.608000+00:00"/>
    <m/>
    <s v="Pune"/>
    <m/>
    <m/>
    <m/>
    <n v="92"/>
    <m/>
    <m/>
    <m/>
    <m/>
    <m/>
    <m/>
    <m/>
    <m/>
    <m/>
    <m/>
    <m/>
    <s v="IT Services &amp; IT Consulting"/>
    <m/>
    <m/>
    <m/>
    <m/>
    <m/>
    <m/>
    <m/>
    <m/>
    <m/>
    <m/>
    <m/>
    <m/>
    <m/>
    <m/>
    <s v="user_A8KOTZADnUtEQOLt4nSLAmteNStuGh80js75RYjrXVt"/>
    <s v="Sarvesh Pawar"/>
    <s v="Siddharth Angolkar"/>
    <m/>
    <s v="August"/>
    <x v="2"/>
    <s v="Lusha"/>
    <m/>
    <m/>
    <m/>
    <m/>
    <m/>
    <s v="2022-03-09 05:22:13.329000+00:00"/>
    <s v="2022-10-20 05:53:29.889000+00:00"/>
    <s v="GMC"/>
  </r>
  <r>
    <s v="Moziez Chamadia"/>
    <n v="10000000"/>
    <s v="INR"/>
    <n v="0"/>
    <s v="9/20/22"/>
    <s v="Sales"/>
    <s v="stat_kcR4fZg7TU7jjk1jAVua3qGLRS4J5uFayEjK5j02wtv"/>
    <s v="Unqualified"/>
    <n v="0"/>
    <s v="OpportunityStatusType.Lost"/>
    <m/>
    <m/>
    <s v="GMC Renewal"/>
    <s v="lead_1zJ0wvuk9SvcyRqhkhSNHfdyjFDO8CTfhoTOLhSFSjY"/>
    <s v="Welspun Group"/>
    <s v="Trupti Suryavanshi"/>
    <s v="user_IgNfKH7wuLLjHvexoMm2PXWcnF3zYft0ZbMTyfwKRUg"/>
    <s v="Moziez Chamadia"/>
    <s v="2022-05-11 09:25:28.898000+00:00"/>
    <s v="2022-09-07 09:36:51.602000+00:00"/>
    <m/>
    <s v="Mumbai"/>
    <m/>
    <s v="2022-05-05 13:41:17+00:00"/>
    <m/>
    <n v="5440"/>
    <m/>
    <m/>
    <m/>
    <m/>
    <m/>
    <m/>
    <m/>
    <s v="ORGANIC_SEARCH"/>
    <m/>
    <m/>
    <m/>
    <s v="Manufacturing"/>
    <m/>
    <m/>
    <m/>
    <m/>
    <m/>
    <m/>
    <m/>
    <m/>
    <m/>
    <m/>
    <m/>
    <m/>
    <s v="Aniket Vahile"/>
    <m/>
    <s v="user_L8E6IFhq6UCzKLHa45LUUTZCznDuyDwFrGaEp9DXiUM"/>
    <s v="Trupti Suryavanshi"/>
    <m/>
    <m/>
    <s v="November; October; September"/>
    <x v="2"/>
    <s v="Inbound via website"/>
    <m/>
    <s v="Downloaded the guide: Designing employee healthcare plan"/>
    <m/>
    <m/>
    <m/>
    <s v="2021-08-05 07:01:39.111000+00:00"/>
    <s v="2022-09-16 06:16:05.086000+00:00"/>
    <s v="GMC"/>
  </r>
  <r>
    <s v="Vivek Singh"/>
    <n v="800000"/>
    <s v="INR"/>
    <n v="0"/>
    <d v="2022-06-09T00:00:00"/>
    <s v="Sales"/>
    <s v="stat_kcR4fZg7TU7jjk1jAVua3qGLRS4J5uFayEjK5j02wtv"/>
    <s v="Unqualified"/>
    <n v="0"/>
    <s v="OpportunityStatusType.Lost"/>
    <m/>
    <m/>
    <s v="GMC (1+5)- Renewal"/>
    <s v="lead_6hJ6662BZC1bmfq1ALUr7F5ALKlCVsItEM1svq9JmI4"/>
    <s v="Even"/>
    <s v="Bhairavi Jog"/>
    <s v="user_228eUmsdKIb9OItgmiDq1zD4aPZ1eqiapbaLAGeBf8g"/>
    <s v="Bhairavi Jog"/>
    <s v="2022-05-30 08:31:25.201000+00:00"/>
    <s v="2022-09-07 12:38:41.325000+00:00"/>
    <m/>
    <s v="Bangalore"/>
    <m/>
    <m/>
    <m/>
    <n v="25"/>
    <m/>
    <m/>
    <m/>
    <m/>
    <m/>
    <m/>
    <m/>
    <m/>
    <m/>
    <m/>
    <m/>
    <m/>
    <m/>
    <m/>
    <m/>
    <m/>
    <m/>
    <m/>
    <m/>
    <m/>
    <m/>
    <m/>
    <m/>
    <m/>
    <m/>
    <m/>
    <s v="user_228eUmsdKIb9OItgmiDq1zD4aPZ1eqiapbaLAGeBf8g"/>
    <s v="Bhairavi Jog"/>
    <m/>
    <m/>
    <s v="August"/>
    <x v="4"/>
    <m/>
    <m/>
    <s v="Downloaded the guide: Designing employee healthcare plan"/>
    <m/>
    <m/>
    <m/>
    <s v="2021-11-14 15:43:31.825000+00:00"/>
    <s v="2022-09-07 12:39:07.859000+00:00"/>
    <s v="GMC"/>
  </r>
  <r>
    <s v="Abhiroop Ganguly"/>
    <n v="70000"/>
    <s v="INR"/>
    <n v="0"/>
    <d v="2022-07-09T00:00:00"/>
    <s v="Sales"/>
    <s v="stat_kcR4fZg7TU7jjk1jAVua3qGLRS4J5uFayEjK5j02wtv"/>
    <s v="Unqualified"/>
    <n v="0"/>
    <s v="OpportunityStatusType.Lost"/>
    <s v="cont_Cw5neM06K7y2ucKFhgoHu4vnPHeiANvinOboNx0gaFU"/>
    <s v="pratiksha nagori"/>
    <s v="GPA ren"/>
    <s v="lead_oZTozl1oFcfeCkqZuGT1pGJ72OEcHHCi2sTHrbBcEdf"/>
    <s v="Sumo India Studios"/>
    <s v="Gauri Jori"/>
    <s v="user_U27GK6WjhLhUhi1EDKXV57xMpn8n8DMIOjci1q3UReZ"/>
    <s v="Abhiroop Ganguly"/>
    <s v="2022-08-10 06:55:07.485000+00:00"/>
    <s v="2022-09-07 07:34:49.025000+00:00"/>
    <m/>
    <s v="Pune"/>
    <m/>
    <s v="2020-08-14 08:05:16+00:00"/>
    <m/>
    <n v="129"/>
    <m/>
    <m/>
    <m/>
    <m/>
    <m/>
    <m/>
    <m/>
    <m/>
    <m/>
    <m/>
    <m/>
    <s v="IT Services &amp; IT Consulting"/>
    <m/>
    <m/>
    <m/>
    <m/>
    <m/>
    <m/>
    <m/>
    <m/>
    <m/>
    <m/>
    <m/>
    <m/>
    <s v="Rakesh Nade"/>
    <m/>
    <s v="user_5YHA1ZU4iP896lD1YJehdJcMx7ZEgWCpulT4T2c3pJ3"/>
    <s v="Gauri Jori"/>
    <m/>
    <m/>
    <s v="September"/>
    <x v="11"/>
    <s v="mccia webinar - esic session"/>
    <m/>
    <m/>
    <m/>
    <m/>
    <m/>
    <s v="2020-12-06 09:46:36.743000+00:00"/>
    <s v="2022-09-08 09:28:41.479000+00:00"/>
    <m/>
  </r>
  <r>
    <s v="Abhiroop Ganguly"/>
    <n v="900000"/>
    <s v="INR"/>
    <n v="0"/>
    <d v="2022-07-09T00:00:00"/>
    <s v="Sales"/>
    <s v="stat_kcR4fZg7TU7jjk1jAVua3qGLRS4J5uFayEjK5j02wtv"/>
    <s v="Unqualified"/>
    <n v="0"/>
    <s v="OpportunityStatusType.Lost"/>
    <s v="cont_Cw5neM06K7y2ucKFhgoHu4vnPHeiANvinOboNx0gaFU"/>
    <s v="pratiksha nagori"/>
    <s v="GMC ren"/>
    <s v="lead_oZTozl1oFcfeCkqZuGT1pGJ72OEcHHCi2sTHrbBcEdf"/>
    <s v="Sumo India Studios"/>
    <s v="Gauri Jori"/>
    <s v="user_U27GK6WjhLhUhi1EDKXV57xMpn8n8DMIOjci1q3UReZ"/>
    <s v="Abhiroop Ganguly"/>
    <s v="2022-08-10 06:40:39.532000+00:00"/>
    <s v="2022-09-07 07:34:36.736000+00:00"/>
    <m/>
    <s v="Pune"/>
    <m/>
    <s v="2020-08-14 08:05:16+00:00"/>
    <m/>
    <n v="129"/>
    <m/>
    <m/>
    <m/>
    <m/>
    <m/>
    <m/>
    <m/>
    <m/>
    <m/>
    <m/>
    <m/>
    <s v="IT Services &amp; IT Consulting"/>
    <m/>
    <m/>
    <m/>
    <m/>
    <m/>
    <m/>
    <m/>
    <m/>
    <m/>
    <m/>
    <m/>
    <m/>
    <s v="Rakesh Nade"/>
    <m/>
    <s v="user_5YHA1ZU4iP896lD1YJehdJcMx7ZEgWCpulT4T2c3pJ3"/>
    <s v="Gauri Jori"/>
    <m/>
    <m/>
    <s v="September"/>
    <x v="11"/>
    <s v="mccia webinar - esic session"/>
    <m/>
    <m/>
    <m/>
    <m/>
    <m/>
    <s v="2020-12-06 09:46:36.743000+00:00"/>
    <s v="2022-09-08 09:28:41.479000+00:00"/>
    <m/>
  </r>
  <r>
    <s v="Vivek Singh"/>
    <n v="1000000"/>
    <s v="INR"/>
    <n v="0"/>
    <d v="2022-07-09T00:00:00"/>
    <s v="Sales"/>
    <s v="stat_1hn9nRJaLbI53NxPuSQgo90kRpbpKsFlwN4oEGNUTdO"/>
    <s v="Lost"/>
    <n v="0"/>
    <s v="OpportunityStatusType.Lost"/>
    <s v="cont_KfX3K2h04a8IUibxEQ9qNZxtDaD8lZDSJGycdBAQAiI"/>
    <s v="Muhammad Ismail"/>
    <s v="GMC"/>
    <s v="lead_4oGuByOM2zgFwQsYGnfzS8G2yGHMmkskLzQIn8g8kDF"/>
    <s v="Zia Semiconductor Pvt Ltd"/>
    <s v="Daya Gowda"/>
    <s v="user_6dalmZ7hmWD47jhCVGdU1SSEcFMsz9rWtW2jPORgJvj"/>
    <s v="Vivek Singh"/>
    <s v="2022-05-20 11:10:47.581000+00:00"/>
    <s v="2022-09-07 07:28:41.936000+00:00"/>
    <m/>
    <s v="Bangalore"/>
    <m/>
    <m/>
    <m/>
    <n v="103"/>
    <m/>
    <m/>
    <m/>
    <m/>
    <m/>
    <m/>
    <m/>
    <m/>
    <m/>
    <m/>
    <m/>
    <s v="Manufacturing"/>
    <s v="Pioneer"/>
    <m/>
    <m/>
    <m/>
    <m/>
    <m/>
    <m/>
    <m/>
    <m/>
    <m/>
    <m/>
    <m/>
    <s v="Jitin Gopi"/>
    <m/>
    <s v="user_ojX3B6giQCeKnOjqd4gdwXUl0CqqHMXNORvxR6POXn6"/>
    <s v="Abhishek Chauhan"/>
    <s v="Dr. Anil More"/>
    <m/>
    <s v="September"/>
    <x v="2"/>
    <m/>
    <m/>
    <m/>
    <m/>
    <m/>
    <m/>
    <s v="2022-05-20 11:00:00.963000+00:00"/>
    <s v="2022-09-09 11:38:37.064000+00:00"/>
    <m/>
  </r>
  <r>
    <s v="Sreenivas Hatti"/>
    <n v="1500000"/>
    <s v="INR"/>
    <n v="50"/>
    <s v="9/30/22"/>
    <s v="Sales"/>
    <s v="stat_kLhaUSYbyIgQOHjvcKAHYNQn1lIjd0wTZfiU50Lt3mL"/>
    <s v="Demo Completed"/>
    <n v="0"/>
    <s v="OpportunityStatusType.Active"/>
    <m/>
    <m/>
    <m/>
    <s v="lead_7NwfBA5CvyOqQHMFa8hn7BCQ7TztnejJ1xrEQTqORh8"/>
    <s v="UrbanPiper"/>
    <s v="Satyajit Chati"/>
    <s v="user_5IQTpX6DsnoeoDfxqzqojpVoQLXPh68nhDjLS5ETjYj"/>
    <s v="Satyajit Chati"/>
    <s v="2022-07-19 12:07:16.484000+00:00"/>
    <s v="2022-09-07 07:14:14.636000+00:00"/>
    <m/>
    <s v="Bangalore"/>
    <m/>
    <m/>
    <m/>
    <n v="150"/>
    <m/>
    <m/>
    <m/>
    <m/>
    <m/>
    <m/>
    <m/>
    <m/>
    <m/>
    <m/>
    <m/>
    <m/>
    <m/>
    <m/>
    <m/>
    <m/>
    <m/>
    <m/>
    <m/>
    <m/>
    <m/>
    <m/>
    <m/>
    <m/>
    <m/>
    <m/>
    <s v="user_5IQTpX6DsnoeoDfxqzqojpVoQLXPh68nhDjLS5ETjYj"/>
    <s v="Satyajit Chati"/>
    <m/>
    <m/>
    <s v="September"/>
    <x v="4"/>
    <m/>
    <m/>
    <s v="Employee Engagement Handbook"/>
    <m/>
    <m/>
    <m/>
    <s v="2022-03-29 05:51:26.193000+00:00"/>
    <s v="2022-09-27 04:51:29.848000+00:00"/>
    <m/>
  </r>
  <r>
    <s v="Sonal Paithankar"/>
    <n v="11000000"/>
    <s v="INR"/>
    <n v="0"/>
    <s v="9/19/22"/>
    <s v="Sales"/>
    <s v="stat_1hn9nRJaLbI53NxPuSQgo90kRpbpKsFlwN4oEGNUTdO"/>
    <s v="Lost"/>
    <n v="0"/>
    <s v="OpportunityStatusType.Lost"/>
    <m/>
    <m/>
    <s v="GMC"/>
    <s v="lead_YN8nhvMwdmIgP7HqqOPErcjOETTVINGhQyv3iGAlMWu"/>
    <s v="Marks and Spencer Reliance India Private Limited"/>
    <s v="Aditya Binani"/>
    <s v="user_Iwn6da5WKkZqwUySK0oUuCb72pFP5WEm4zAb92ijqFe"/>
    <s v="Sonal Paithankar"/>
    <s v="2022-07-01 11:17:56.165000+00:00"/>
    <s v="2022-09-07 07:05:53.321000+00:00"/>
    <m/>
    <s v="Mumbai"/>
    <m/>
    <m/>
    <m/>
    <n v="1000"/>
    <m/>
    <m/>
    <m/>
    <m/>
    <m/>
    <m/>
    <m/>
    <m/>
    <m/>
    <m/>
    <m/>
    <s v="Others"/>
    <m/>
    <m/>
    <m/>
    <m/>
    <m/>
    <m/>
    <m/>
    <m/>
    <m/>
    <m/>
    <m/>
    <m/>
    <m/>
    <m/>
    <s v="user_228eUmsdKIb9OItgmiDq1zD4aPZ1eqiapbaLAGeBf8g"/>
    <s v="Bhairavi Jog"/>
    <m/>
    <m/>
    <s v="October; September"/>
    <x v="2"/>
    <m/>
    <m/>
    <m/>
    <m/>
    <m/>
    <m/>
    <s v="2022-03-09 17:10:58.669000+00:00"/>
    <s v="2022-10-13 07:42:59.726000+00:00"/>
    <m/>
  </r>
  <r>
    <s v="Moziez Chamadia"/>
    <n v="12500000"/>
    <s v="INR"/>
    <n v="0"/>
    <d v="2022-07-09T00:00:00"/>
    <s v="Sales"/>
    <s v="stat_1hn9nRJaLbI53NxPuSQgo90kRpbpKsFlwN4oEGNUTdO"/>
    <s v="Lost"/>
    <n v="0"/>
    <s v="OpportunityStatusType.Lost"/>
    <m/>
    <m/>
    <s v="GMC (1+5)"/>
    <s v="lead_jPOWf16EdCZL2GLEicbS4HMUmdv9MVNWkXc9WSSV0ea"/>
    <s v="Intellecap"/>
    <s v="Bhairavi Jog"/>
    <s v="user_IgNfKH7wuLLjHvexoMm2PXWcnF3zYft0ZbMTyfwKRUg"/>
    <s v="Moziez Chamadia"/>
    <s v="2022-07-21 09:37:11.552000+00:00"/>
    <s v="2022-09-07 06:10:09.166000+00:00"/>
    <m/>
    <s v="Mumbai"/>
    <m/>
    <m/>
    <m/>
    <n v="124"/>
    <m/>
    <m/>
    <m/>
    <m/>
    <m/>
    <m/>
    <m/>
    <s v="PAID_SOCIAL"/>
    <m/>
    <m/>
    <m/>
    <s v="Professional Services"/>
    <m/>
    <m/>
    <m/>
    <m/>
    <m/>
    <m/>
    <m/>
    <m/>
    <m/>
    <m/>
    <m/>
    <m/>
    <s v="Aniket Vahile"/>
    <m/>
    <s v="user_228eUmsdKIb9OItgmiDq1zD4aPZ1eqiapbaLAGeBf8g"/>
    <s v="Bhairavi Jog"/>
    <m/>
    <m/>
    <s v="September"/>
    <x v="1"/>
    <s v="Naukri.com"/>
    <m/>
    <s v="Employer Review Tracker"/>
    <m/>
    <m/>
    <m/>
    <s v="2022-07-07 05:49:46.538000+00:00"/>
    <s v="2022-09-09 11:35:24.759000+00:00"/>
    <s v="GMC"/>
  </r>
  <r>
    <s v="Moziez Chamadia"/>
    <n v="65000"/>
    <s v="INR"/>
    <n v="0"/>
    <d v="2022-07-09T00:00:00"/>
    <s v="Sales"/>
    <s v="stat_1hn9nRJaLbI53NxPuSQgo90kRpbpKsFlwN4oEGNUTdO"/>
    <s v="Lost"/>
    <n v="0"/>
    <s v="OpportunityStatusType.Lost"/>
    <m/>
    <m/>
    <s v="GPA (Renewal)"/>
    <s v="lead_jPOWf16EdCZL2GLEicbS4HMUmdv9MVNWkXc9WSSV0ea"/>
    <s v="Intellecap"/>
    <s v="Bhairavi Jog"/>
    <s v="user_IgNfKH7wuLLjHvexoMm2PXWcnF3zYft0ZbMTyfwKRUg"/>
    <s v="Moziez Chamadia"/>
    <s v="2022-07-21 09:40:25.472000+00:00"/>
    <s v="2022-09-07 06:09:49.855000+00:00"/>
    <m/>
    <s v="Mumbai"/>
    <m/>
    <m/>
    <m/>
    <n v="124"/>
    <m/>
    <m/>
    <m/>
    <m/>
    <m/>
    <m/>
    <m/>
    <s v="PAID_SOCIAL"/>
    <m/>
    <m/>
    <m/>
    <s v="Professional Services"/>
    <m/>
    <m/>
    <m/>
    <m/>
    <m/>
    <m/>
    <m/>
    <m/>
    <m/>
    <m/>
    <m/>
    <m/>
    <s v="Aniket Vahile"/>
    <m/>
    <s v="user_228eUmsdKIb9OItgmiDq1zD4aPZ1eqiapbaLAGeBf8g"/>
    <s v="Bhairavi Jog"/>
    <m/>
    <m/>
    <s v="September"/>
    <x v="1"/>
    <s v="Naukri.com"/>
    <m/>
    <s v="Employer Review Tracker"/>
    <m/>
    <m/>
    <m/>
    <s v="2022-07-07 05:49:46.538000+00:00"/>
    <s v="2022-09-09 11:35:24.759000+00:00"/>
    <s v="GPA"/>
  </r>
  <r>
    <s v="Mayur Gadiyar"/>
    <n v="500000"/>
    <s v="INR"/>
    <n v="0"/>
    <d v="2022-08-09T00:00:00"/>
    <s v="Sales"/>
    <s v="stat_kcR4fZg7TU7jjk1jAVua3qGLRS4J5uFayEjK5j02wtv"/>
    <s v="Unqualified"/>
    <n v="0"/>
    <s v="OpportunityStatusType.Lost"/>
    <s v="cont_VTuVcHbwSeCeiqdp5awTyEo3G5LV6QoVUcddHKV5udj"/>
    <s v="vaishali Shinde"/>
    <s v="Client added this set of employees in a different entity. this policy data is to be disqualified."/>
    <s v="lead_oMVSa0QVldxpdRqIklMIM6eNALTf1A9L2mtL5ibf5GB"/>
    <s v="ScrollStack"/>
    <s v="Prateek Wadhwa"/>
    <s v="user_bdUPAGjcS7p6513So3N4g3aWNS5HuBuVJi7bvCPAsLt"/>
    <s v="Mayur Gadiyar"/>
    <s v="2022-08-30 09:27:20.650000+00:00"/>
    <s v="2022-09-07 06:04:57.091000+00:00"/>
    <m/>
    <s v="Mumbai"/>
    <m/>
    <m/>
    <m/>
    <n v="45"/>
    <m/>
    <m/>
    <m/>
    <m/>
    <m/>
    <m/>
    <m/>
    <m/>
    <m/>
    <m/>
    <m/>
    <m/>
    <m/>
    <m/>
    <m/>
    <m/>
    <m/>
    <m/>
    <m/>
    <m/>
    <m/>
    <m/>
    <m/>
    <m/>
    <m/>
    <m/>
    <s v="user_YU8wb0sUeeFASsO9nvQwaLS6e38xkJTv97wb7lghIZT"/>
    <s v="Mahendra Singh"/>
    <m/>
    <m/>
    <s v="September"/>
    <x v="2"/>
    <m/>
    <m/>
    <m/>
    <m/>
    <m/>
    <m/>
    <s v="2022-08-30 09:25:04.778000+00:00"/>
    <s v="2022-09-24 06:37:27.007000+00:00"/>
    <s v="GMC"/>
  </r>
  <r>
    <s v="Navin Panjwani"/>
    <n v="60000"/>
    <s v="INR"/>
    <n v="0"/>
    <d v="2022-07-09T00:00:00"/>
    <s v="Sales"/>
    <s v="stat_1hn9nRJaLbI53NxPuSQgo90kRpbpKsFlwN4oEGNUTdO"/>
    <s v="Lost"/>
    <n v="0"/>
    <s v="OpportunityStatusType.Lost"/>
    <s v="cont_aMmdUYMfB5phkNqiTbHUg7En0uu0PZxGtiVXZID3Waz"/>
    <s v="Dilsheen Kaur"/>
    <m/>
    <s v="lead_5jACkw22xPcZADZxlpCanW9xemQ9v6rmeu7fPqRTPV3"/>
    <s v="Mindfields Consulting ( Renewal , 7th Sept )"/>
    <s v="Nikhil Ahuja"/>
    <s v="user_sD3YjSs92XKUfD0OPHeo886g6tW6aCM0iUhX5VVUuJi"/>
    <s v="Navin Panjwani"/>
    <s v="2022-06-01 05:09:38.864000+00:00"/>
    <s v="2022-09-07 05:31:10.294000+00:00"/>
    <m/>
    <s v="Bangalore"/>
    <m/>
    <m/>
    <m/>
    <n v="12"/>
    <m/>
    <m/>
    <m/>
    <m/>
    <m/>
    <m/>
    <m/>
    <m/>
    <m/>
    <m/>
    <m/>
    <s v="Others"/>
    <m/>
    <m/>
    <m/>
    <m/>
    <m/>
    <m/>
    <m/>
    <m/>
    <m/>
    <m/>
    <m/>
    <m/>
    <s v="Deepak Yadav"/>
    <m/>
    <s v="user_ocHSJH83OJnHCvKyMbjx8WOOK8PMgAUGIj1qK0q0dMV"/>
    <s v="Nikhil Ahuja"/>
    <m/>
    <m/>
    <s v="August"/>
    <x v="4"/>
    <m/>
    <m/>
    <s v="Employee Wellness Handbook"/>
    <m/>
    <m/>
    <m/>
    <s v="2022-03-16 16:41:56.523000+00:00"/>
    <s v="2022-09-07 05:31:40.945000+00:00"/>
    <s v="GMC"/>
  </r>
  <r>
    <s v="Navin Panjwani"/>
    <n v="2647000"/>
    <s v="INR"/>
    <n v="0"/>
    <s v="9/13/22"/>
    <s v="Sales"/>
    <s v="stat_1hn9nRJaLbI53NxPuSQgo90kRpbpKsFlwN4oEGNUTdO"/>
    <s v="Lost"/>
    <n v="0"/>
    <s v="OpportunityStatusType.Lost"/>
    <s v="cont_d7DQdi0gUOXu1GSdskKj387IrjJj8rOznFbX3isrGkf"/>
    <s v="Nutan Bhandari"/>
    <s v="GMC Renewal"/>
    <s v="lead_VEVvS1LZqCAhwIsLzt0SlOkimvzy8AAzy2xOBBqIlFF"/>
    <s v="Spykar Lifestyles Pvt Ltd"/>
    <s v="Trupti Suryavanshi"/>
    <s v="user_sD3YjSs92XKUfD0OPHeo886g6tW6aCM0iUhX5VVUuJi"/>
    <s v="Navin Panjwani"/>
    <s v="2022-08-12 06:52:34.684000+00:00"/>
    <s v="2022-09-07 05:32:36.037000+00:00"/>
    <m/>
    <s v="Mumbai"/>
    <m/>
    <m/>
    <m/>
    <n v="644"/>
    <m/>
    <m/>
    <m/>
    <m/>
    <m/>
    <m/>
    <m/>
    <m/>
    <m/>
    <m/>
    <m/>
    <s v="Retail"/>
    <m/>
    <m/>
    <m/>
    <m/>
    <m/>
    <m/>
    <m/>
    <m/>
    <m/>
    <m/>
    <m/>
    <m/>
    <s v="Jitin Gopi"/>
    <m/>
    <s v="user_L8E6IFhq6UCzKLHa45LUUTZCznDuyDwFrGaEp9DXiUM"/>
    <s v="Trupti Suryavanshi"/>
    <s v="Anjali Nishu"/>
    <m/>
    <s v="September"/>
    <x v="2"/>
    <s v="Linkedin"/>
    <m/>
    <s v="vaccine lead"/>
    <m/>
    <m/>
    <m/>
    <s v="2020-12-12 11:22:16.189000+00:00"/>
    <s v="2022-09-13 11:46:19.250000+00:00"/>
    <s v="GMC"/>
  </r>
  <r>
    <s v="Pranav Kenjale"/>
    <n v="88500"/>
    <s v="INR"/>
    <n v="100"/>
    <d v="2022-07-09T00:00:00"/>
    <s v="Sales"/>
    <s v="stat_OZRiD1474QRJIpvnjHCZfiIvKcVD6mIKSSTzg8SwDVx"/>
    <s v="Won- Payment Completed"/>
    <n v="1"/>
    <s v="OpportunityStatusType.Won"/>
    <m/>
    <m/>
    <s v="GMC (Renewal)"/>
    <s v="lead_tU77cy57rGUYVNXP8QyNzkkQrxb0VqRs19chI7ETSkr"/>
    <s v="RIIS INDIA IT SOLUTIONS PVT LTD"/>
    <s v="Pranav Kenjale"/>
    <s v="user_x9AtbGLhDmWYC9XAmYdfwBt9yiXbgMhBuZpIoFuN8Cd"/>
    <s v="Pranav Kenjale"/>
    <s v="2022-08-05 07:39:33.465000+00:00"/>
    <s v="2022-09-07 04:20:52.161000+00:00"/>
    <m/>
    <s v="Pune"/>
    <m/>
    <s v="2020-08-20 10:25:20+00:00"/>
    <m/>
    <n v="7"/>
    <m/>
    <m/>
    <m/>
    <m/>
    <m/>
    <m/>
    <m/>
    <m/>
    <m/>
    <m/>
    <m/>
    <s v="Professional Services"/>
    <m/>
    <m/>
    <m/>
    <m/>
    <m/>
    <m/>
    <m/>
    <m/>
    <m/>
    <m/>
    <m/>
    <m/>
    <m/>
    <m/>
    <s v="user_x9AtbGLhDmWYC9XAmYdfwBt9yiXbgMhBuZpIoFuN8Cd"/>
    <s v="Pranav Kenjale"/>
    <s v="Siddharth Angolkar"/>
    <m/>
    <s v="September"/>
    <x v="10"/>
    <m/>
    <m/>
    <m/>
    <m/>
    <m/>
    <m/>
    <s v="2020-12-06 09:47:16.944000+00:00"/>
    <s v="2022-10-19 04:36:21.933000+00:00"/>
    <m/>
  </r>
  <r>
    <s v="Namrata Aurora"/>
    <n v="10000"/>
    <s v="INR"/>
    <n v="0"/>
    <s v="7/31/22"/>
    <s v="Sales"/>
    <s v="stat_1hn9nRJaLbI53NxPuSQgo90kRpbpKsFlwN4oEGNUTdO"/>
    <s v="Lost"/>
    <n v="0"/>
    <s v="OpportunityStatusType.Lost"/>
    <m/>
    <m/>
    <m/>
    <s v="lead_4qvehEUNBXw74Ck4vzsB7VH4aJY5J8ThaaQHHOkWtxi"/>
    <s v="Anchor Cork Pvt.Ltd."/>
    <s v="Namrata Aurora"/>
    <s v="user_P3f70h2AcefBkFTBZpvA9LgDbjTmUIXkqdKqHJ5evwA"/>
    <s v="Manojkumar Tinna"/>
    <s v="2022-06-27 12:29:22.710000+00:00"/>
    <s v="2022-09-07 03:39:16.792000+00:00"/>
    <m/>
    <s v="Chennai"/>
    <m/>
    <m/>
    <m/>
    <n v="1"/>
    <m/>
    <m/>
    <m/>
    <m/>
    <m/>
    <m/>
    <m/>
    <m/>
    <m/>
    <m/>
    <m/>
    <s v="Others"/>
    <m/>
    <m/>
    <m/>
    <m/>
    <m/>
    <m/>
    <m/>
    <m/>
    <m/>
    <m/>
    <m/>
    <m/>
    <m/>
    <m/>
    <s v="user_ocHSJH83OJnHCvKyMbjx8WOOK8PMgAUGIj1qK0q0dMV"/>
    <s v="Nikhil Ahuja"/>
    <m/>
    <m/>
    <s v="July"/>
    <x v="2"/>
    <m/>
    <m/>
    <m/>
    <m/>
    <m/>
    <m/>
    <s v="2021-11-17 01:29:58.593000+00:00"/>
    <s v="2022-09-07 03:39:33.873000+00:00"/>
    <s v="GPA"/>
  </r>
  <r>
    <s v="Namrata Aurora"/>
    <n v="170000"/>
    <s v="INR"/>
    <n v="0"/>
    <s v="8/24/22"/>
    <s v="Sales"/>
    <s v="stat_1hn9nRJaLbI53NxPuSQgo90kRpbpKsFlwN4oEGNUTdO"/>
    <s v="Lost"/>
    <n v="0"/>
    <s v="OpportunityStatusType.Lost"/>
    <m/>
    <m/>
    <m/>
    <s v="lead_4qvehEUNBXw74Ck4vzsB7VH4aJY5J8ThaaQHHOkWtxi"/>
    <s v="Anchor Cork Pvt.Ltd."/>
    <s v="Namrata Aurora"/>
    <s v="user_P3f70h2AcefBkFTBZpvA9LgDbjTmUIXkqdKqHJ5evwA"/>
    <s v="Manojkumar Tinna"/>
    <s v="2022-06-27 12:27:26.287000+00:00"/>
    <s v="2022-09-07 03:39:24.154000+00:00"/>
    <m/>
    <s v="Chennai"/>
    <m/>
    <m/>
    <m/>
    <n v="1"/>
    <m/>
    <m/>
    <m/>
    <m/>
    <m/>
    <m/>
    <m/>
    <m/>
    <m/>
    <m/>
    <m/>
    <s v="Others"/>
    <m/>
    <m/>
    <m/>
    <m/>
    <m/>
    <m/>
    <m/>
    <m/>
    <m/>
    <m/>
    <m/>
    <m/>
    <m/>
    <m/>
    <s v="user_ocHSJH83OJnHCvKyMbjx8WOOK8PMgAUGIj1qK0q0dMV"/>
    <s v="Nikhil Ahuja"/>
    <m/>
    <m/>
    <s v="July"/>
    <x v="2"/>
    <m/>
    <m/>
    <m/>
    <m/>
    <m/>
    <m/>
    <s v="2021-11-17 01:29:58.593000+00:00"/>
    <s v="2022-09-07 03:39:33.873000+00:00"/>
    <s v="GMC"/>
  </r>
  <r>
    <s v="Vikas Gupta"/>
    <n v="1000000"/>
    <s v="INR"/>
    <n v="0"/>
    <d v="2022-08-09T00:00:00"/>
    <s v="Sales"/>
    <s v="stat_1hn9nRJaLbI53NxPuSQgo90kRpbpKsFlwN4oEGNUTdO"/>
    <s v="Lost"/>
    <n v="0"/>
    <s v="OpportunityStatusType.Lost"/>
    <s v="cont_SlJMIWCnukexUDS8IXgYT3g2GksWlvk9DeWFVsypsvW"/>
    <s v="swapnil pawar"/>
    <s v="Our quotes were high."/>
    <s v="lead_u3Dbj03wRoXodO0em8YjTxIeAtAJe0kItbxOoLJ9YI0"/>
    <s v="Nitco Tiles Ltd"/>
    <s v="Prateek Wadhwa"/>
    <s v="user_lccnw70UrYzjPcbxrA5N9qp8LF1vx6aP08yPEdeU06P"/>
    <s v="Vikas Gupta"/>
    <s v="2022-07-27 11:09:28.138000+00:00"/>
    <s v="2022-09-06 15:58:46.744000+00:00"/>
    <m/>
    <s v="Mumbai"/>
    <m/>
    <m/>
    <m/>
    <n v="1320"/>
    <m/>
    <m/>
    <m/>
    <m/>
    <m/>
    <m/>
    <m/>
    <m/>
    <m/>
    <m/>
    <m/>
    <s v="Others"/>
    <m/>
    <m/>
    <m/>
    <m/>
    <m/>
    <m/>
    <m/>
    <m/>
    <m/>
    <m/>
    <m/>
    <m/>
    <m/>
    <m/>
    <s v="user_FdWFezbLzkYQcGsBUsjZO25nr2poK2nRbqV47Rs5Kfm"/>
    <s v="Prateek Wadhwa"/>
    <s v="Anjali Nishu"/>
    <m/>
    <s v="September"/>
    <x v="1"/>
    <s v="fundoodata"/>
    <m/>
    <s v="Mayur Leads"/>
    <m/>
    <m/>
    <m/>
    <s v="2020-12-12 11:00:35.286000+00:00"/>
    <s v="2022-09-06 15:58:46.931000+00:00"/>
    <s v="GMC"/>
  </r>
  <r>
    <s v="Namrata Aurora"/>
    <n v="70000"/>
    <s v="INR"/>
    <n v="0"/>
    <s v="7/15/22"/>
    <s v="Sales"/>
    <s v="stat_kcR4fZg7TU7jjk1jAVua3qGLRS4J5uFayEjK5j02wtv"/>
    <s v="Unqualified"/>
    <n v="0"/>
    <s v="OpportunityStatusType.Lost"/>
    <m/>
    <m/>
    <s v="Noida Based"/>
    <s v="lead_n8kqDveJwxbORbK5iOCt2gG0yPzK82gXj9KfWNo6Ms2"/>
    <s v="Creative Tools"/>
    <s v="Namrata Aurora"/>
    <s v="user_P3f70h2AcefBkFTBZpvA9LgDbjTmUIXkqdKqHJ5evwA"/>
    <s v="Manojkumar Tinna"/>
    <s v="2022-06-23 12:27:00.728000+00:00"/>
    <s v="2022-09-07 03:36:13.481000+00:00"/>
    <m/>
    <s v="Pune"/>
    <m/>
    <m/>
    <m/>
    <n v="100"/>
    <m/>
    <m/>
    <m/>
    <m/>
    <m/>
    <m/>
    <m/>
    <m/>
    <m/>
    <m/>
    <m/>
    <s v="Manufacturing"/>
    <m/>
    <m/>
    <m/>
    <m/>
    <m/>
    <m/>
    <m/>
    <m/>
    <m/>
    <m/>
    <m/>
    <m/>
    <m/>
    <m/>
    <s v="user_IpBH4s1Av5OVFfQQ3nW0qPDDjwLT9uRfx1sVhml8UQA"/>
    <s v="Namrata Aurora"/>
    <m/>
    <m/>
    <s v="July"/>
    <x v="2"/>
    <s v="Vishwesh Kulkarni"/>
    <m/>
    <m/>
    <m/>
    <m/>
    <m/>
    <s v="2021-08-17 11:07:48.853000+00:00"/>
    <s v="2022-09-07 03:36:22.347000+00:00"/>
    <s v="GMC"/>
  </r>
  <r>
    <s v="Namrata Aurora"/>
    <n v="250000"/>
    <s v="INR"/>
    <n v="0"/>
    <s v="8/31/22"/>
    <s v="Sales"/>
    <s v="stat_kcR4fZg7TU7jjk1jAVua3qGLRS4J5uFayEjK5j02wtv"/>
    <s v="Unqualified"/>
    <n v="0"/>
    <s v="OpportunityStatusType.Lost"/>
    <m/>
    <m/>
    <m/>
    <s v="lead_wI4vNxjD6ouFc1nzjkNi8bNUCERq76Q32j0wITSiBto"/>
    <s v="IMSCDR Ahmedna"/>
    <s v="Namrata Aurora"/>
    <s v="user_P3f70h2AcefBkFTBZpvA9LgDbjTmUIXkqdKqHJ5evwA"/>
    <s v="Manojkumar Tinna"/>
    <s v="2022-07-14 10:29:46.938000+00:00"/>
    <s v="2022-09-07 03:37:18.340000+00:00"/>
    <m/>
    <s v="Pune"/>
    <m/>
    <m/>
    <m/>
    <m/>
    <m/>
    <m/>
    <s v="Facebook"/>
    <m/>
    <m/>
    <m/>
    <m/>
    <s v="PAID_SOCIAL"/>
    <m/>
    <m/>
    <m/>
    <m/>
    <m/>
    <m/>
    <m/>
    <m/>
    <m/>
    <m/>
    <m/>
    <m/>
    <m/>
    <m/>
    <m/>
    <m/>
    <m/>
    <m/>
    <s v="user_5IQTpX6DsnoeoDfxqzqojpVoQLXPh68nhDjLS5ETjYj"/>
    <s v="Satyajit Chati"/>
    <m/>
    <m/>
    <m/>
    <x v="4"/>
    <m/>
    <m/>
    <s v="Employee Engagement Handbook"/>
    <m/>
    <m/>
    <m/>
    <s v="2022-07-13 09:17:59.003000+00:00"/>
    <s v="2022-09-09 07:17:05.230000+00:00"/>
    <s v="GMC"/>
  </r>
  <r>
    <s v="Kashif Ahmad"/>
    <n v="170000"/>
    <s v="INR"/>
    <n v="0"/>
    <s v="9/15/22"/>
    <s v="Sales"/>
    <s v="stat_1hn9nRJaLbI53NxPuSQgo90kRpbpKsFlwN4oEGNUTdO"/>
    <s v="Lost"/>
    <n v="0"/>
    <s v="OpportunityStatusType.Lost"/>
    <m/>
    <m/>
    <s v="GMC-Fresh"/>
    <s v="lead_tTeJcGQGb6FGVj07eMF0udXmI54qX7FDGsyjXR0ocXz"/>
    <s v="RajSang HR Solutions"/>
    <s v="Bharti Bankey"/>
    <s v="user_LKRhV6rhcBe0uL8u70UUGeDjbMupuho4TaiAOCbT7HT"/>
    <s v="Kashif Ahmad"/>
    <s v="2022-06-16 05:19:02.512000+00:00"/>
    <s v="2022-09-06 10:55:02.589000+00:00"/>
    <m/>
    <s v="Delhi"/>
    <m/>
    <s v="2022-03-16 08:20:28+00:00"/>
    <m/>
    <n v="14"/>
    <m/>
    <m/>
    <m/>
    <m/>
    <m/>
    <m/>
    <m/>
    <s v="EMAIL_MARKETING"/>
    <m/>
    <m/>
    <m/>
    <s v="Professional Services"/>
    <m/>
    <m/>
    <m/>
    <m/>
    <m/>
    <m/>
    <m/>
    <m/>
    <m/>
    <m/>
    <m/>
    <m/>
    <m/>
    <m/>
    <s v="user_aM3WaaSUQQmaNnsm9l2FQRVWUEr8RN2ZdXzsuQUalQ3"/>
    <s v="Bharti Bankey"/>
    <m/>
    <m/>
    <m/>
    <x v="3"/>
    <s v="Inbound via website"/>
    <m/>
    <s v="Employee Count 25"/>
    <m/>
    <m/>
    <m/>
    <s v="2022-03-16 08:23:08.685000+00:00"/>
    <s v="2022-09-06 10:55:02.629000+00:00"/>
    <m/>
  </r>
  <r>
    <s v="Vikas Gupta"/>
    <n v="4000000"/>
    <s v="INR"/>
    <n v="0"/>
    <d v="2022-08-09T00:00:00"/>
    <s v="Sales"/>
    <s v="stat_1hn9nRJaLbI53NxPuSQgo90kRpbpKsFlwN4oEGNUTdO"/>
    <s v="Lost"/>
    <n v="0"/>
    <s v="OpportunityStatusType.Lost"/>
    <s v="cont_SlJMIWCnukexUDS8IXgYT3g2GksWlvk9DeWFVsypsvW"/>
    <s v="swapnil pawar"/>
    <s v="Our quotes were high."/>
    <s v="lead_u3Dbj03wRoXodO0em8YjTxIeAtAJe0kItbxOoLJ9YI0"/>
    <s v="Nitco Tiles Ltd"/>
    <s v="Prateek Wadhwa"/>
    <s v="user_lccnw70UrYzjPcbxrA5N9qp8LF1vx6aP08yPEdeU06P"/>
    <s v="Vikas Gupta"/>
    <s v="2022-07-25 09:20:59.728000+00:00"/>
    <s v="2022-09-06 15:58:32.935000+00:00"/>
    <m/>
    <s v="Mumbai"/>
    <m/>
    <m/>
    <m/>
    <n v="1320"/>
    <m/>
    <m/>
    <m/>
    <m/>
    <m/>
    <m/>
    <m/>
    <m/>
    <m/>
    <m/>
    <m/>
    <s v="Others"/>
    <m/>
    <m/>
    <m/>
    <m/>
    <m/>
    <m/>
    <m/>
    <m/>
    <m/>
    <m/>
    <m/>
    <m/>
    <m/>
    <m/>
    <s v="user_FdWFezbLzkYQcGsBUsjZO25nr2poK2nRbqV47Rs5Kfm"/>
    <s v="Prateek Wadhwa"/>
    <s v="Anjali Nishu"/>
    <m/>
    <s v="September"/>
    <x v="1"/>
    <s v="fundoodata"/>
    <m/>
    <s v="Mayur Leads"/>
    <m/>
    <m/>
    <m/>
    <s v="2020-12-12 11:00:35.286000+00:00"/>
    <s v="2022-09-06 15:58:46.931000+00:00"/>
    <s v="GMC"/>
  </r>
  <r>
    <s v="Kashif Ahmad"/>
    <n v="312114"/>
    <s v="INR"/>
    <n v="100"/>
    <d v="2022-06-09T00:00:00"/>
    <s v="Sales"/>
    <s v="stat_OZRiD1474QRJIpvnjHCZfiIvKcVD6mIKSSTzg8SwDVx"/>
    <s v="Won- Payment Completed"/>
    <n v="1"/>
    <s v="OpportunityStatusType.Won"/>
    <s v="cont_Qkr797xrajkwdnoiPVAitLOJvgrm47m2albD7mXepY4"/>
    <s v="Avichal Singh"/>
    <m/>
    <s v="lead_PGgmsYoJgqc1hySUtsRKjl0ruub15O7KIRaCME4sUk3"/>
    <s v="GOMO MARKETING SERVICES INDIA PRIVATE LIMITED"/>
    <s v="Harmanjit Singh"/>
    <s v="user_LKRhV6rhcBe0uL8u70UUGeDjbMupuho4TaiAOCbT7HT"/>
    <s v="Kashif Ahmad"/>
    <s v="2022-08-02 07:01:06.431000+00:00"/>
    <s v="2022-09-06 11:59:45.386000+00:00"/>
    <m/>
    <s v="Pune"/>
    <m/>
    <m/>
    <m/>
    <n v="54"/>
    <m/>
    <m/>
    <m/>
    <m/>
    <m/>
    <m/>
    <m/>
    <s v="PAID_SOCIAL"/>
    <m/>
    <m/>
    <m/>
    <s v="Digital Marketing &amp; Advertising"/>
    <m/>
    <m/>
    <m/>
    <m/>
    <m/>
    <m/>
    <m/>
    <m/>
    <m/>
    <m/>
    <m/>
    <m/>
    <s v="Ravi Jaiswal"/>
    <m/>
    <s v="user_lwF8ctKa5IyxqATpO2EOw2h0AEPiCMHOgewiH38Ei77"/>
    <s v="Harmanjit Singh"/>
    <s v="Siddharth Angolkar"/>
    <m/>
    <s v="September"/>
    <x v="1"/>
    <s v="Mr. E"/>
    <m/>
    <s v="Hacks To Automate HR Tasks"/>
    <m/>
    <m/>
    <m/>
    <s v="2022-06-19 07:21:55.496000+00:00"/>
    <s v="2022-10-19 07:45:36.056000+00:00"/>
    <s v="GMC"/>
  </r>
  <r>
    <s v="Satyajit Chati"/>
    <n v="254237"/>
    <s v="INR"/>
    <n v="100"/>
    <d v="2022-06-09T00:00:00"/>
    <s v="Sales"/>
    <s v="stat_OZRiD1474QRJIpvnjHCZfiIvKcVD6mIKSSTzg8SwDVx"/>
    <s v="Won- Payment Completed"/>
    <n v="1"/>
    <s v="OpportunityStatusType.Won"/>
    <m/>
    <m/>
    <m/>
    <s v="lead_X3NzL5PytIVKWZtkj0I0u6PxNKCdhFMUwQy9EdwXMOm"/>
    <s v="Infollion Research Services"/>
    <s v="Satyajit Chati"/>
    <s v="user_5IQTpX6DsnoeoDfxqzqojpVoQLXPh68nhDjLS5ETjYj"/>
    <s v="Satyajit Chati"/>
    <s v="2022-08-30 12:00:05.914000+00:00"/>
    <s v="2022-09-06 09:36:07.919000+00:00"/>
    <m/>
    <s v="Gurgaon"/>
    <m/>
    <m/>
    <m/>
    <n v="91"/>
    <m/>
    <m/>
    <m/>
    <m/>
    <m/>
    <m/>
    <m/>
    <m/>
    <m/>
    <m/>
    <m/>
    <s v="Others"/>
    <m/>
    <m/>
    <m/>
    <m/>
    <m/>
    <m/>
    <m/>
    <m/>
    <m/>
    <m/>
    <m/>
    <m/>
    <m/>
    <m/>
    <s v="user_5IQTpX6DsnoeoDfxqzqojpVoQLXPh68nhDjLS5ETjYj"/>
    <s v="Satyajit Chati"/>
    <s v="Shriram Kulkarni"/>
    <m/>
    <m/>
    <x v="2"/>
    <m/>
    <m/>
    <m/>
    <m/>
    <m/>
    <m/>
    <s v="2022-03-09 17:10:38.170000+00:00"/>
    <s v="2022-10-20 08:56:04.746000+00:00"/>
    <s v="GMC"/>
  </r>
  <r>
    <s v="Omkar Ghate"/>
    <n v="850000"/>
    <s v="INR"/>
    <n v="0"/>
    <s v="9/15/22"/>
    <s v="Sales"/>
    <s v="stat_kcR4fZg7TU7jjk1jAVua3qGLRS4J5uFayEjK5j02wtv"/>
    <s v="Unqualified"/>
    <n v="0"/>
    <s v="OpportunityStatusType.Lost"/>
    <m/>
    <m/>
    <s v="Not ready for a meeting and wants quotes directly"/>
    <s v="lead_CwvdaNnYVntzX9JYE9yffkLuxkQD0VxD2UAAwkuAZWR"/>
    <s v="Angsana Oasis Spa &amp; Resort"/>
    <s v="Ankita Pingale"/>
    <s v="user_9SBRjyF0n4iWuhUdqRyQkFhl2J4uyNKhFWvvJEvunX8"/>
    <s v="Omkar Ghate"/>
    <s v="2022-08-11 12:38:58.319000+00:00"/>
    <s v="2022-09-06 08:06:24.040000+00:00"/>
    <m/>
    <s v="Bangalore"/>
    <m/>
    <m/>
    <m/>
    <n v="170"/>
    <m/>
    <m/>
    <m/>
    <m/>
    <m/>
    <m/>
    <m/>
    <m/>
    <m/>
    <m/>
    <m/>
    <s v="Hospitality &amp; Travel"/>
    <m/>
    <m/>
    <m/>
    <m/>
    <m/>
    <m/>
    <m/>
    <m/>
    <m/>
    <m/>
    <m/>
    <m/>
    <m/>
    <m/>
    <s v="user_1z3bdwgjF9RILRmuQPeXXGoPhafSi1mEgyb4l5sVEvN"/>
    <s v="Ankita Pingale"/>
    <m/>
    <m/>
    <s v="September"/>
    <x v="2"/>
    <m/>
    <m/>
    <s v="Lead Magnet Lead"/>
    <m/>
    <m/>
    <m/>
    <s v="2021-09-05 17:30:11.509000+00:00"/>
    <s v="2022-09-06 08:06:27.121000+00:00"/>
    <m/>
  </r>
  <r>
    <s v="Chetan Kumar"/>
    <n v="1150000"/>
    <s v="INR"/>
    <n v="0"/>
    <d v="2022-06-09T00:00:00"/>
    <s v="Sales"/>
    <s v="stat_1hn9nRJaLbI53NxPuSQgo90kRpbpKsFlwN4oEGNUTdO"/>
    <s v="Lost"/>
    <n v="0"/>
    <s v="OpportunityStatusType.Lost"/>
    <s v="cont_TTecuEnhiVdELfWeYaljnuyTPZSvTKFLsebOfGcWL2D"/>
    <s v="Nandu Salunke"/>
    <m/>
    <s v="lead_N1y4KDGAMVZEvy5QA1VQw5KjqGq1dn5nrrcDRLLsgCD"/>
    <s v="Ascott"/>
    <s v="Harmanjit Singh"/>
    <s v="user_hAuUqCTCw5r4tCUrswIWPSW7LJ1XIBbttZVmJkxmzGq"/>
    <s v="Chetan Kumar"/>
    <s v="2022-08-17 05:04:38.340000+00:00"/>
    <s v="2022-09-06 08:36:33.490000+00:00"/>
    <m/>
    <s v="Mumbai"/>
    <m/>
    <m/>
    <m/>
    <n v="230"/>
    <m/>
    <m/>
    <s v="Facebook"/>
    <m/>
    <m/>
    <m/>
    <m/>
    <s v="PAID_SOCIAL"/>
    <m/>
    <m/>
    <m/>
    <m/>
    <m/>
    <m/>
    <m/>
    <m/>
    <m/>
    <m/>
    <m/>
    <m/>
    <m/>
    <m/>
    <m/>
    <m/>
    <m/>
    <m/>
    <s v="user_lwF8ctKa5IyxqATpO2EOw2h0AEPiCMHOgewiH38Ei77"/>
    <s v="Harmanjit Singh"/>
    <m/>
    <m/>
    <s v="September"/>
    <x v="4"/>
    <m/>
    <m/>
    <s v="Employee Engagement Handbook"/>
    <m/>
    <m/>
    <m/>
    <s v="2022-07-15 08:14:39.989000+00:00"/>
    <s v="2022-09-06 08:38:12.398000+00:00"/>
    <s v="GMC"/>
  </r>
  <r>
    <s v="Mayur Gadiyar"/>
    <n v="100000"/>
    <s v="INR"/>
    <n v="0"/>
    <s v="9/30/22"/>
    <s v="Sales"/>
    <s v="stat_kcR4fZg7TU7jjk1jAVua3qGLRS4J5uFayEjK5j02wtv"/>
    <s v="Unqualified"/>
    <n v="0"/>
    <s v="OpportunityStatusType.Lost"/>
    <s v="cont_nmI1VTY6mM3KCuRBiopuk6iWHfsgASHyjaxpQsrHfdd"/>
    <s v="Dhruv Abrol"/>
    <s v="GMC"/>
    <s v="lead_XIyhlAGyv5pB8vmrD3vmP0ct680WaQZRZWDyRWbrwTL"/>
    <s v="The Voice Authority"/>
    <s v="Shreenath Bhat"/>
    <s v="user_bdUPAGjcS7p6513So3N4g3aWNS5HuBuVJi7bvCPAsLt"/>
    <s v="Mayur Gadiyar"/>
    <s v="2022-08-01 16:07:33.991000+00:00"/>
    <s v="2022-09-06 07:42:43.429000+00:00"/>
    <m/>
    <s v="Mumbai"/>
    <m/>
    <m/>
    <m/>
    <n v="63"/>
    <m/>
    <m/>
    <m/>
    <m/>
    <m/>
    <m/>
    <m/>
    <m/>
    <m/>
    <m/>
    <m/>
    <s v="Professional Services"/>
    <m/>
    <m/>
    <m/>
    <m/>
    <m/>
    <m/>
    <m/>
    <m/>
    <m/>
    <m/>
    <m/>
    <m/>
    <s v="Jithendra Goalla"/>
    <m/>
    <s v="user_vMd4rmcrSbjykdyL2J7rrYn84SWdcNc5FKligrmItPw"/>
    <s v="Shreenath Bhat"/>
    <m/>
    <m/>
    <m/>
    <x v="2"/>
    <s v="Lusha"/>
    <m/>
    <m/>
    <m/>
    <m/>
    <m/>
    <s v="2022-07-12 04:12:13.548000+00:00"/>
    <s v="2022-09-06 07:42:43.465000+00:00"/>
    <s v="GMC"/>
  </r>
  <r>
    <s v="Abhiroop Ganguly"/>
    <n v="1034000"/>
    <s v="INR"/>
    <n v="100"/>
    <d v="2022-06-09T00:00:00"/>
    <s v="Sales"/>
    <s v="stat_OZRiD1474QRJIpvnjHCZfiIvKcVD6mIKSSTzg8SwDVx"/>
    <s v="Won- Payment Completed"/>
    <n v="1"/>
    <s v="OpportunityStatusType.Won"/>
    <m/>
    <m/>
    <s v="GMC Renewal"/>
    <s v="lead_mqKXZZ8vn3NgaLWrw4Tosm7YWFCR0VIVFwi9jCslheB"/>
    <s v="Bista Solution"/>
    <s v="Pranav Kenjale"/>
    <s v="user_U27GK6WjhLhUhi1EDKXV57xMpn8n8DMIOjci1q3UReZ"/>
    <s v="Abhiroop Ganguly"/>
    <s v="2022-07-21 11:01:18.654000+00:00"/>
    <s v="2022-09-06 07:35:45.879000+00:00"/>
    <m/>
    <s v="Pune"/>
    <m/>
    <m/>
    <m/>
    <n v="200"/>
    <m/>
    <m/>
    <m/>
    <m/>
    <m/>
    <m/>
    <m/>
    <m/>
    <m/>
    <m/>
    <m/>
    <s v="IT Services &amp; IT Consulting; Others"/>
    <m/>
    <m/>
    <m/>
    <m/>
    <m/>
    <m/>
    <m/>
    <m/>
    <m/>
    <m/>
    <m/>
    <m/>
    <m/>
    <m/>
    <s v="user_Jujy0sFufO9J3qwY7aNpCCnF6nFZMrfvciNEydEzhaI"/>
    <s v="Shreya Solanki"/>
    <s v="Snehal Mane"/>
    <m/>
    <s v="August"/>
    <x v="2"/>
    <m/>
    <m/>
    <m/>
    <m/>
    <m/>
    <m/>
    <s v="2021-10-01 09:11:10.184000+00:00"/>
    <s v="2022-10-18 18:48:43.104000+00:00"/>
    <m/>
  </r>
  <r>
    <s v="Navin Panjwani"/>
    <n v="100000"/>
    <s v="INR"/>
    <n v="0"/>
    <s v="9/30/22"/>
    <s v="Sales"/>
    <s v="stat_kcR4fZg7TU7jjk1jAVua3qGLRS4J5uFayEjK5j02wtv"/>
    <s v="Unqualified"/>
    <n v="0"/>
    <s v="OpportunityStatusType.Lost"/>
    <m/>
    <m/>
    <s v="Non-EB (Renewal)"/>
    <s v="lead_PZ7kAHqBW5DgXfy8tN9SgXYqY8LQBX8Xded4jicdzi4"/>
    <s v="Sumit Woods Group ( Fresh )"/>
    <s v="Bhairavi Jog"/>
    <s v="user_sD3YjSs92XKUfD0OPHeo886g6tW6aCM0iUhX5VVUuJi"/>
    <s v="Navin Panjwani"/>
    <s v="2022-08-25 12:25:12.884000+00:00"/>
    <s v="2022-09-06 07:03:42.632000+00:00"/>
    <m/>
    <s v="Mumbai"/>
    <m/>
    <m/>
    <m/>
    <n v="50"/>
    <m/>
    <m/>
    <m/>
    <m/>
    <m/>
    <m/>
    <m/>
    <s v="PAID_SOCIAL"/>
    <m/>
    <m/>
    <m/>
    <m/>
    <m/>
    <m/>
    <m/>
    <m/>
    <m/>
    <m/>
    <m/>
    <m/>
    <m/>
    <m/>
    <m/>
    <m/>
    <m/>
    <m/>
    <s v="user_228eUmsdKIb9OItgmiDq1zD4aPZ1eqiapbaLAGeBf8g"/>
    <s v="Bhairavi Jog"/>
    <m/>
    <m/>
    <s v="September"/>
    <x v="4"/>
    <m/>
    <m/>
    <s v="Employee Engagement Handbook"/>
    <m/>
    <m/>
    <m/>
    <s v="2021-08-25 11:28:58.854000+00:00"/>
    <s v="2022-10-10 08:51:31.207000+00:00"/>
    <s v="NON EB"/>
  </r>
  <r>
    <s v="Prateek Wadhwa"/>
    <n v="8000"/>
    <s v="INR"/>
    <n v="0"/>
    <s v="9/30/22"/>
    <s v="Sales"/>
    <s v="stat_kcR4fZg7TU7jjk1jAVua3qGLRS4J5uFayEjK5j02wtv"/>
    <s v="Unqualified"/>
    <n v="0"/>
    <s v="OpportunityStatusType.Lost"/>
    <m/>
    <m/>
    <s v="GPA"/>
    <s v="lead_vOFSxYmsKluk8FkKdlpchj4d1n4h9Oql88FKFRyiv36"/>
    <s v="Beeworks"/>
    <s v="Bharti Bankey"/>
    <s v="user_FdWFezbLzkYQcGsBUsjZO25nr2poK2nRbqV47Rs5Kfm"/>
    <s v="Prateek Wadhwa"/>
    <s v="2022-08-24 07:20:59.985000+00:00"/>
    <s v="2022-09-06 05:44:55.224000+00:00"/>
    <m/>
    <s v="Bangalore"/>
    <m/>
    <s v="2022-08-23 10:14:30+00:00"/>
    <m/>
    <n v="25"/>
    <m/>
    <m/>
    <m/>
    <m/>
    <m/>
    <m/>
    <m/>
    <s v="DIRECT_TRAFFIC"/>
    <m/>
    <m/>
    <m/>
    <m/>
    <m/>
    <m/>
    <m/>
    <m/>
    <m/>
    <m/>
    <m/>
    <m/>
    <m/>
    <m/>
    <m/>
    <m/>
    <m/>
    <m/>
    <s v="user_aM3WaaSUQQmaNnsm9l2FQRVWUEr8RN2ZdXzsuQUalQ3"/>
    <s v="Bharti Bankey"/>
    <m/>
    <m/>
    <m/>
    <x v="3"/>
    <s v="Inbound via website"/>
    <m/>
    <s v="Employee Count 25"/>
    <m/>
    <m/>
    <m/>
    <s v="2022-08-23 10:16:09.722000+00:00"/>
    <s v="2022-09-06 05:44:55.263000+00:00"/>
    <m/>
  </r>
  <r>
    <s v="Prateek Wadhwa"/>
    <n v="50000"/>
    <s v="INR"/>
    <n v="0"/>
    <s v="9/30/22"/>
    <s v="Sales"/>
    <s v="stat_kcR4fZg7TU7jjk1jAVua3qGLRS4J5uFayEjK5j02wtv"/>
    <s v="Unqualified"/>
    <n v="0"/>
    <s v="OpportunityStatusType.Lost"/>
    <m/>
    <m/>
    <s v="GMC"/>
    <s v="lead_vOFSxYmsKluk8FkKdlpchj4d1n4h9Oql88FKFRyiv36"/>
    <s v="Beeworks"/>
    <s v="Bharti Bankey"/>
    <s v="user_FdWFezbLzkYQcGsBUsjZO25nr2poK2nRbqV47Rs5Kfm"/>
    <s v="Prateek Wadhwa"/>
    <s v="2022-08-24 07:20:30.954000+00:00"/>
    <s v="2022-09-06 05:44:46.535000+00:00"/>
    <m/>
    <s v="Bangalore"/>
    <m/>
    <s v="2022-08-23 10:14:30+00:00"/>
    <m/>
    <n v="25"/>
    <m/>
    <m/>
    <m/>
    <m/>
    <m/>
    <m/>
    <m/>
    <s v="DIRECT_TRAFFIC"/>
    <m/>
    <m/>
    <m/>
    <m/>
    <m/>
    <m/>
    <m/>
    <m/>
    <m/>
    <m/>
    <m/>
    <m/>
    <m/>
    <m/>
    <m/>
    <m/>
    <m/>
    <m/>
    <s v="user_aM3WaaSUQQmaNnsm9l2FQRVWUEr8RN2ZdXzsuQUalQ3"/>
    <s v="Bharti Bankey"/>
    <m/>
    <m/>
    <m/>
    <x v="3"/>
    <s v="Inbound via website"/>
    <m/>
    <s v="Employee Count 25"/>
    <m/>
    <m/>
    <m/>
    <s v="2022-08-23 10:16:09.722000+00:00"/>
    <s v="2022-09-06 05:44:55.263000+00:00"/>
    <m/>
  </r>
  <r>
    <s v="Vrushali Kummar"/>
    <n v="80000"/>
    <s v="INR"/>
    <n v="0"/>
    <d v="2022-10-09T00:00:00"/>
    <s v="Sales"/>
    <s v="stat_kcR4fZg7TU7jjk1jAVua3qGLRS4J5uFayEjK5j02wtv"/>
    <s v="Unqualified"/>
    <n v="0"/>
    <s v="OpportunityStatusType.Lost"/>
    <s v="cont_gRVnyq1Pb8xDHuOg0mfXHItAOINPl3wv8ukesTcGk3Q"/>
    <s v="Mugdha Naik"/>
    <s v="GPA renewal"/>
    <s v="lead_5C8mZtXhz5ODwh5sJkCQl8carCSAXX80GRdRoICKuis"/>
    <s v="UpsideLMS"/>
    <s v="Trupti Suryavanshi"/>
    <s v="user_TZzywQwym26DjuswO479pxRhNKX152z8X1haCx2vcst"/>
    <s v="Vrushali Kummar"/>
    <s v="2022-06-13 09:30:15.716000+00:00"/>
    <s v="2022-09-06 05:37:19.743000+00:00"/>
    <m/>
    <s v="Pune"/>
    <m/>
    <m/>
    <m/>
    <n v="65"/>
    <m/>
    <m/>
    <m/>
    <m/>
    <m/>
    <m/>
    <m/>
    <m/>
    <m/>
    <m/>
    <m/>
    <s v="Education"/>
    <m/>
    <m/>
    <m/>
    <m/>
    <m/>
    <m/>
    <m/>
    <m/>
    <m/>
    <m/>
    <m/>
    <m/>
    <s v="Aniket Vahile"/>
    <m/>
    <s v="user_L8E6IFhq6UCzKLHa45LUUTZCznDuyDwFrGaEp9DXiUM"/>
    <s v="Trupti Suryavanshi"/>
    <m/>
    <m/>
    <s v="August; December; September"/>
    <x v="4"/>
    <s v="Lusha"/>
    <m/>
    <s v="Employee Engagement Handbook"/>
    <m/>
    <m/>
    <m/>
    <s v="2021-05-13 14:07:11.981000+00:00"/>
    <s v="2022-09-14 05:55:36.734000+00:00"/>
    <s v="GPA"/>
  </r>
  <r>
    <s v="Naveen Kumar"/>
    <n v="400000"/>
    <s v="INR"/>
    <n v="0"/>
    <s v="9/30/22"/>
    <s v="Sales"/>
    <s v="stat_1hn9nRJaLbI53NxPuSQgo90kRpbpKsFlwN4oEGNUTdO"/>
    <s v="Lost"/>
    <n v="0"/>
    <s v="OpportunityStatusType.Lost"/>
    <m/>
    <m/>
    <s v="Fresh Case - still not any go-ahead from Mangement. Still needs time"/>
    <s v="lead_MikI9Qq1LABylF8uOF4cJlbqndlj2WAKHroYIrsjEnp"/>
    <s v="Efleet Systems Pvt Ltd"/>
    <s v="Satyam Tiwari"/>
    <s v="user_N52PP2uP2VZc2gm0nhh6CNFSif4n85g1cdxoNFd9ct0"/>
    <s v="Naveen Kumar"/>
    <s v="2022-08-03 11:18:02.142000+00:00"/>
    <s v="2022-09-06 03:24:19.586000+00:00"/>
    <m/>
    <s v="Mumbai"/>
    <m/>
    <m/>
    <m/>
    <n v="150"/>
    <m/>
    <m/>
    <m/>
    <m/>
    <m/>
    <m/>
    <m/>
    <m/>
    <m/>
    <m/>
    <m/>
    <s v="IT Services &amp; IT Consulting"/>
    <m/>
    <m/>
    <m/>
    <m/>
    <m/>
    <m/>
    <m/>
    <m/>
    <m/>
    <m/>
    <m/>
    <m/>
    <s v="Jithendra Goalla"/>
    <m/>
    <s v="user_2YgShwgjLNI4FjAqgE9PtKsdIaGh919JGcFG919fe5B"/>
    <s v="Satyam Tiwari"/>
    <m/>
    <m/>
    <m/>
    <x v="2"/>
    <s v="Naukri.com"/>
    <m/>
    <m/>
    <m/>
    <m/>
    <m/>
    <s v="2022-08-01 09:58:58.092000+00:00"/>
    <s v="2022-09-26 11:43:38.751000+00:00"/>
    <s v="GMC"/>
  </r>
  <r>
    <s v="Naveen Kumar"/>
    <n v="1565000"/>
    <s v="INR"/>
    <n v="0"/>
    <s v="9/18/22"/>
    <s v="Sales"/>
    <s v="stat_kcR4fZg7TU7jjk1jAVua3qGLRS4J5uFayEjK5j02wtv"/>
    <s v="Unqualified"/>
    <n v="0"/>
    <s v="OpportunityStatusType.Lost"/>
    <s v="cont_lmSMyejNAwdIg1uVJzL1YsL3sOBxMnmmlS76PoZ3EnB"/>
    <s v="Sharad Dubole"/>
    <s v="GMC Renewal - Not ready to share the base Policy. Happy with New india and Allianz"/>
    <s v="lead_jEECMUUKVbsBfkVYERfdhmW7J7d1Rvk8dupNPQVv0VC"/>
    <s v="CR Asia India"/>
    <s v="Trupti Suryavanshi"/>
    <s v="user_N52PP2uP2VZc2gm0nhh6CNFSif4n85g1cdxoNFd9ct0"/>
    <s v="Naveen Kumar"/>
    <s v="2022-08-08 09:41:18.152000+00:00"/>
    <s v="2022-09-06 03:23:39.101000+00:00"/>
    <m/>
    <s v="Mumbai"/>
    <m/>
    <m/>
    <m/>
    <n v="600"/>
    <m/>
    <m/>
    <m/>
    <m/>
    <m/>
    <m/>
    <m/>
    <m/>
    <m/>
    <m/>
    <m/>
    <m/>
    <m/>
    <m/>
    <m/>
    <m/>
    <m/>
    <m/>
    <m/>
    <m/>
    <m/>
    <m/>
    <m/>
    <m/>
    <m/>
    <m/>
    <s v="user_L8E6IFhq6UCzKLHa45LUUTZCznDuyDwFrGaEp9DXiUM"/>
    <s v="Trupti Suryavanshi"/>
    <m/>
    <m/>
    <s v="September"/>
    <x v="4"/>
    <m/>
    <m/>
    <s v="Employee Engagement Handbook"/>
    <m/>
    <m/>
    <m/>
    <s v="2022-05-20 16:14:55.870000+00:00"/>
    <s v="2022-09-09 11:34:07.707000+00:00"/>
    <s v="GMC"/>
  </r>
  <r>
    <s v="Naveen Kumar"/>
    <n v="500000"/>
    <s v="INR"/>
    <n v="100"/>
    <d v="2022-06-09T00:00:00"/>
    <s v="Sales"/>
    <s v="stat_OZRiD1474QRJIpvnjHCZfiIvKcVD6mIKSSTzg8SwDVx"/>
    <s v="Won- Payment Completed"/>
    <n v="1"/>
    <s v="OpportunityStatusType.Won"/>
    <m/>
    <m/>
    <s v="CD Account"/>
    <s v="lead_Ez8t1P9zR47iiOSwQBflTM3ZHNXoFc8ILdVIPqdaIAy"/>
    <s v="Toothsi"/>
    <s v="Naveen Kumar"/>
    <s v="user_N52PP2uP2VZc2gm0nhh6CNFSif4n85g1cdxoNFd9ct0"/>
    <s v="Naveen Kumar"/>
    <s v="2022-09-06 05:21:09.344000+00:00"/>
    <s v="2022-09-06 05:21:09.344000+00:00"/>
    <m/>
    <s v="Mumbai"/>
    <m/>
    <m/>
    <m/>
    <n v="2800"/>
    <m/>
    <m/>
    <m/>
    <m/>
    <m/>
    <m/>
    <m/>
    <s v="PAID_SOCIAL"/>
    <m/>
    <m/>
    <m/>
    <s v="Health, Wellness &amp; Fitness"/>
    <m/>
    <m/>
    <m/>
    <m/>
    <m/>
    <m/>
    <m/>
    <m/>
    <m/>
    <m/>
    <m/>
    <m/>
    <s v="Mrunmay Jalgaonkar"/>
    <m/>
    <s v="user_A8KOTZADnUtEQOLt4nSLAmteNStuGh80js75RYjrXVt"/>
    <s v="Sarvesh Pawar"/>
    <s v="Yogesh Shukla"/>
    <m/>
    <s v="August; March"/>
    <x v="13"/>
    <s v="Lusha"/>
    <m/>
    <s v="Employer Branding Playbook"/>
    <m/>
    <s v="Think Investments, Ramakant Sharma, Eight Roads Ventures, Mankekar Family Office, Dharmil Sheth"/>
    <m/>
    <s v="2021-12-09 09:17:38.074000+00:00"/>
    <s v="2022-10-19 05:13:32.225000+00:00"/>
    <m/>
  </r>
  <r>
    <s v="Moziez Chamadia"/>
    <n v="1652000"/>
    <s v="INR"/>
    <n v="0"/>
    <d v="2022-08-09T00:00:00"/>
    <s v="Sales"/>
    <s v="stat_1hn9nRJaLbI53NxPuSQgo90kRpbpKsFlwN4oEGNUTdO"/>
    <s v="Lost"/>
    <n v="0"/>
    <s v="OpportunityStatusType.Lost"/>
    <s v="cont_2yW2KufNWJIc7liloiHPO0hso1TvEPUUpTHF2sIQBXP"/>
    <s v="Saloni Vasa"/>
    <s v="GMC"/>
    <s v="lead_eWLpRhbKW2Mzdn5ZTVxb4WNCyZRsEGJXlpyMt7kA5wK"/>
    <s v="Syndrome Technologies Private Limited"/>
    <s v="Pallab Gupta"/>
    <s v="user_t8sUu4byhPnyQ33u64Ecs5WRL98oy2iuu4iTrhCr4vl"/>
    <s v="Nilesh Dhanani"/>
    <s v="2022-08-10 11:01:57.026000+00:00"/>
    <s v="2022-09-06 02:47:53.720000+00:00"/>
    <m/>
    <s v="Mumbai"/>
    <m/>
    <m/>
    <m/>
    <n v="156"/>
    <m/>
    <m/>
    <m/>
    <m/>
    <m/>
    <m/>
    <m/>
    <s v="PAID_SOCIAL"/>
    <m/>
    <m/>
    <m/>
    <s v="IT Services &amp; IT Consulting"/>
    <m/>
    <m/>
    <m/>
    <m/>
    <m/>
    <m/>
    <m/>
    <m/>
    <m/>
    <m/>
    <m/>
    <m/>
    <s v="Aniket Vahile"/>
    <m/>
    <s v="user_FdWFezbLzkYQcGsBUsjZO25nr2poK2nRbqV47Rs5Kfm"/>
    <s v="Prateek Wadhwa"/>
    <m/>
    <m/>
    <s v="August"/>
    <x v="1"/>
    <s v="Naukri.com"/>
    <m/>
    <s v="Employee Wellness Handbook"/>
    <m/>
    <m/>
    <m/>
    <s v="2022-04-18 12:38:49.277000+00:00"/>
    <s v="2022-10-06 09:26:35.509000+00:00"/>
    <m/>
  </r>
  <r>
    <s v="Pooja Gawas"/>
    <n v="1000000"/>
    <s v="INR"/>
    <n v="0"/>
    <s v="9/30/22"/>
    <s v="Sales"/>
    <s v="stat_kcR4fZg7TU7jjk1jAVua3qGLRS4J5uFayEjK5j02wtv"/>
    <s v="Unqualified"/>
    <n v="0"/>
    <s v="OpportunityStatusType.Lost"/>
    <s v="cont_YDxVYYsodUpjsfEN4cUBBgEXgVjnwToKi8L8tcMcP0i"/>
    <s v="Sanjeev Rana"/>
    <s v="150 emps"/>
    <s v="lead_FXwwGc67eb4JgcqqTWsCTh4Xb1e6sxnlMRRiz45c5pJ"/>
    <s v="CresTech Software Systems Pvt.Ltd."/>
    <s v="Prateek Wadhwa"/>
    <s v="user_KLETV1op4MIjvKQ12xGsWi23CuPjDE6PT29nwG6T3MY"/>
    <s v="Pooja Gawas"/>
    <s v="2022-07-12 06:02:05.602000+00:00"/>
    <s v="2022-09-05 15:10:36.543000+00:00"/>
    <m/>
    <s v="Delhi"/>
    <m/>
    <m/>
    <m/>
    <n v="350"/>
    <m/>
    <m/>
    <m/>
    <m/>
    <m/>
    <m/>
    <m/>
    <s v="PAID_SOCIAL"/>
    <m/>
    <m/>
    <m/>
    <m/>
    <m/>
    <m/>
    <m/>
    <m/>
    <m/>
    <m/>
    <m/>
    <m/>
    <m/>
    <m/>
    <m/>
    <m/>
    <m/>
    <m/>
    <s v="user_FdWFezbLzkYQcGsBUsjZO25nr2poK2nRbqV47Rs5Kfm"/>
    <s v="Prateek Wadhwa"/>
    <m/>
    <m/>
    <s v="September"/>
    <x v="4"/>
    <m/>
    <m/>
    <s v="Employee Engagement Calendar"/>
    <m/>
    <m/>
    <m/>
    <s v="2022-07-04 12:10:16.381000+00:00"/>
    <s v="2022-09-05 15:10:48.755000+00:00"/>
    <s v="GMC"/>
  </r>
  <r>
    <s v="Pooja Gawas"/>
    <n v="75000"/>
    <s v="INR"/>
    <n v="0"/>
    <s v="9/30/22"/>
    <s v="Sales"/>
    <s v="stat_kcR4fZg7TU7jjk1jAVua3qGLRS4J5uFayEjK5j02wtv"/>
    <s v="Unqualified"/>
    <n v="0"/>
    <s v="OpportunityStatusType.Lost"/>
    <s v="cont_YDxVYYsodUpjsfEN4cUBBgEXgVjnwToKi8L8tcMcP0i"/>
    <s v="Sanjeev Rana"/>
    <s v="200 emps"/>
    <s v="lead_FXwwGc67eb4JgcqqTWsCTh4Xb1e6sxnlMRRiz45c5pJ"/>
    <s v="CresTech Software Systems Pvt.Ltd."/>
    <s v="Prateek Wadhwa"/>
    <s v="user_KLETV1op4MIjvKQ12xGsWi23CuPjDE6PT29nwG6T3MY"/>
    <s v="Pooja Gawas"/>
    <s v="2022-07-12 06:03:26.100000+00:00"/>
    <s v="2022-09-05 15:10:48.711000+00:00"/>
    <m/>
    <s v="Delhi"/>
    <m/>
    <m/>
    <m/>
    <n v="350"/>
    <m/>
    <m/>
    <m/>
    <m/>
    <m/>
    <m/>
    <m/>
    <s v="PAID_SOCIAL"/>
    <m/>
    <m/>
    <m/>
    <m/>
    <m/>
    <m/>
    <m/>
    <m/>
    <m/>
    <m/>
    <m/>
    <m/>
    <m/>
    <m/>
    <m/>
    <m/>
    <m/>
    <m/>
    <s v="user_FdWFezbLzkYQcGsBUsjZO25nr2poK2nRbqV47Rs5Kfm"/>
    <s v="Prateek Wadhwa"/>
    <m/>
    <m/>
    <s v="September"/>
    <x v="4"/>
    <m/>
    <m/>
    <s v="Employee Engagement Calendar"/>
    <m/>
    <m/>
    <m/>
    <s v="2022-07-04 12:10:16.381000+00:00"/>
    <s v="2022-09-05 15:10:48.755000+00:00"/>
    <s v="GPA"/>
  </r>
  <r>
    <s v="Satyajit Chati"/>
    <n v="50000"/>
    <s v="INR"/>
    <n v="0"/>
    <s v="8/31/22"/>
    <s v="Sales"/>
    <s v="stat_1hn9nRJaLbI53NxPuSQgo90kRpbpKsFlwN4oEGNUTdO"/>
    <s v="Lost"/>
    <n v="0"/>
    <s v="OpportunityStatusType.Lost"/>
    <m/>
    <m/>
    <s v="GMC-fresh"/>
    <s v="lead_IjzKqb7HFSPqCyqQP5hYym4WHrH1AZXGljPwqGyOT6R"/>
    <s v="yelo furniture"/>
    <s v="Bharti Bankey"/>
    <s v="user_jbppzD9HyqqioXDaUzrIJfkBW97sQdk5kSNPsBKGx0r"/>
    <s v="Pranaav Marathe"/>
    <s v="2022-07-20 05:14:08.711000+00:00"/>
    <s v="2022-09-05 12:20:03.925000+00:00"/>
    <m/>
    <s v="Pune"/>
    <m/>
    <s v="2022-07-19 05:11:54+00:00"/>
    <m/>
    <n v="8"/>
    <m/>
    <m/>
    <m/>
    <m/>
    <m/>
    <m/>
    <m/>
    <m/>
    <m/>
    <m/>
    <m/>
    <m/>
    <m/>
    <m/>
    <m/>
    <m/>
    <m/>
    <m/>
    <m/>
    <m/>
    <m/>
    <m/>
    <m/>
    <m/>
    <m/>
    <m/>
    <s v="user_aM3WaaSUQQmaNnsm9l2FQRVWUEr8RN2ZdXzsuQUalQ3"/>
    <s v="Bharti Bankey"/>
    <m/>
    <m/>
    <m/>
    <x v="3"/>
    <s v="Inbound via website"/>
    <m/>
    <s v="Employee Count 25"/>
    <m/>
    <m/>
    <m/>
    <s v="2022-07-19 05:14:45.216000+00:00"/>
    <s v="2022-09-05 12:20:03.997000+00:00"/>
    <m/>
  </r>
  <r>
    <s v="Satyajit Chati"/>
    <n v="240000"/>
    <s v="INR"/>
    <n v="0"/>
    <s v="8/31/22"/>
    <s v="Sales"/>
    <s v="stat_1hn9nRJaLbI53NxPuSQgo90kRpbpKsFlwN4oEGNUTdO"/>
    <s v="Lost"/>
    <n v="0"/>
    <s v="OpportunityStatusType.Lost"/>
    <m/>
    <m/>
    <m/>
    <s v="lead_jvUtHCPkQW2baLKYCQQYQytsrCQctDoggW4GQHrlbwy"/>
    <s v="Oslash"/>
    <s v="Shreya Solanki"/>
    <s v="user_jbppzD9HyqqioXDaUzrIJfkBW97sQdk5kSNPsBKGx0r"/>
    <s v="Pranaav Marathe"/>
    <s v="2022-08-17 05:56:58.918000+00:00"/>
    <s v="2022-09-05 12:21:48.247000+00:00"/>
    <m/>
    <s v="Bangalore"/>
    <m/>
    <s v="2022-08-16 07:38:40+00:00"/>
    <m/>
    <n v="30"/>
    <m/>
    <m/>
    <m/>
    <m/>
    <m/>
    <m/>
    <m/>
    <s v="PAID_SEARCH"/>
    <m/>
    <m/>
    <m/>
    <m/>
    <m/>
    <m/>
    <m/>
    <m/>
    <m/>
    <m/>
    <m/>
    <m/>
    <m/>
    <m/>
    <m/>
    <m/>
    <m/>
    <m/>
    <s v="user_Jujy0sFufO9J3qwY7aNpCCnF6nFZMrfvciNEydEzhaI"/>
    <s v="Shreya Solanki"/>
    <m/>
    <m/>
    <m/>
    <x v="3"/>
    <s v="Inbound via website"/>
    <m/>
    <s v="Employee Count 25"/>
    <m/>
    <m/>
    <m/>
    <s v="2022-08-16 07:41:33.436000+00:00"/>
    <s v="2022-09-21 06:18:41.657000+00:00"/>
    <m/>
  </r>
  <r>
    <s v="Sonal Paithankar"/>
    <n v="2500000"/>
    <s v="INR"/>
    <n v="20"/>
    <s v="8/20/22"/>
    <s v="Sales"/>
    <s v="stat_kLhaUSYbyIgQOHjvcKAHYNQn1lIjd0wTZfiU50Lt3mL"/>
    <s v="Demo Completed"/>
    <n v="0"/>
    <s v="OpportunityStatusType.Active"/>
    <m/>
    <m/>
    <s v="GMC"/>
    <s v="lead_TD8npeobYZYuLtu1EovgLtgj2XslYmTJqFXLyIp0yR9"/>
    <s v="Netcore Cloud"/>
    <s v="Satyam Tiwari"/>
    <s v="user_jbppzD9HyqqioXDaUzrIJfkBW97sQdk5kSNPsBKGx0r"/>
    <s v="Pranaav Marathe"/>
    <s v="2022-02-07 07:21:31.707000+00:00"/>
    <s v="2022-09-05 12:03:15.531000+00:00"/>
    <m/>
    <s v="Mumbai"/>
    <m/>
    <m/>
    <m/>
    <n v="801"/>
    <m/>
    <s v="BOF - Dream Co. list - Employee Engagement Handbook - Conversation Ad"/>
    <s v="LinkedIn"/>
    <m/>
    <m/>
    <m/>
    <m/>
    <s v="PAID_SOCIAL"/>
    <m/>
    <m/>
    <m/>
    <s v="IT Services &amp; IT Consulting"/>
    <m/>
    <m/>
    <m/>
    <m/>
    <m/>
    <m/>
    <m/>
    <m/>
    <m/>
    <m/>
    <m/>
    <m/>
    <s v="Deepak Yadav"/>
    <m/>
    <s v="user_FdWFezbLzkYQcGsBUsjZO25nr2poK2nRbqV47Rs5Kfm"/>
    <s v="Prateek Wadhwa"/>
    <m/>
    <m/>
    <s v="July; October"/>
    <x v="4"/>
    <m/>
    <m/>
    <s v="Talent Acquisition Strategies"/>
    <m/>
    <m/>
    <m/>
    <s v="2022-02-07 06:46:06.924000+00:00"/>
    <s v="2022-09-29 17:03:25.346000+00:00"/>
    <m/>
  </r>
  <r>
    <s v="Satyam Tiwari"/>
    <n v="45970"/>
    <s v="INR"/>
    <n v="0"/>
    <s v="7/15/22"/>
    <s v="Sales"/>
    <s v="stat_kcR4fZg7TU7jjk1jAVua3qGLRS4J5uFayEjK5j02wtv"/>
    <s v="Unqualified"/>
    <n v="0"/>
    <s v="OpportunityStatusType.Lost"/>
    <s v="cont_tVx9wiZoDEPM29alpIqLqN5kEcjy11selEtswjf8Vm2"/>
    <s v="patra.debolina1992@gmail.com"/>
    <s v="GMC - Fresh Policy"/>
    <s v="lead_tRH9WM29bdvT36f7runzneOjpCcWJlMZ1ZHUYmIKVqP"/>
    <s v="Saara.io(Fresh)"/>
    <s v="Kaushlya Bhavsar"/>
    <s v="user_jbppzD9HyqqioXDaUzrIJfkBW97sQdk5kSNPsBKGx0r"/>
    <s v="Pranaav Marathe"/>
    <s v="2022-01-18 06:50:41.321000+00:00"/>
    <s v="2022-09-05 11:59:58.532000+00:00"/>
    <m/>
    <m/>
    <m/>
    <m/>
    <m/>
    <n v="50"/>
    <m/>
    <m/>
    <m/>
    <m/>
    <m/>
    <m/>
    <m/>
    <m/>
    <m/>
    <m/>
    <m/>
    <m/>
    <m/>
    <m/>
    <m/>
    <m/>
    <m/>
    <m/>
    <m/>
    <m/>
    <m/>
    <m/>
    <m/>
    <m/>
    <m/>
    <m/>
    <s v="user_g5Yw4Z4XnIbmcGhJO80vdtFdd5ElcDlgYO3q8l82ODn"/>
    <s v="Aditya Binani"/>
    <s v="Siddharth Angolkar"/>
    <m/>
    <s v="February"/>
    <x v="4"/>
    <m/>
    <m/>
    <s v="Downloaded the guide: Employee Wellness Handbook"/>
    <m/>
    <m/>
    <m/>
    <s v="2021-12-23 12:43:16.196000+00:00"/>
    <s v="2022-09-05 11:59:58.612000+00:00"/>
    <s v="GMC"/>
  </r>
  <r>
    <s v="Satyam Tiwari"/>
    <n v="500000"/>
    <s v="INR"/>
    <n v="0"/>
    <d v="2022-05-07T00:00:00"/>
    <s v="Sales"/>
    <s v="stat_kcR4fZg7TU7jjk1jAVua3qGLRS4J5uFayEjK5j02wtv"/>
    <s v="Unqualified"/>
    <n v="0"/>
    <s v="OpportunityStatusType.Lost"/>
    <m/>
    <m/>
    <m/>
    <s v="lead_3GK2Ofzz4OIjOU1FgB7a0DQVw7GCLYOuAKtHf41C8Cj"/>
    <s v="Netgear Technologies pvt ltd"/>
    <s v="Satyam Tiwari"/>
    <s v="user_jbppzD9HyqqioXDaUzrIJfkBW97sQdk5kSNPsBKGx0r"/>
    <s v="Pranaav Marathe"/>
    <s v="2022-06-13 13:49:03.735000+00:00"/>
    <s v="2022-09-05 11:56:27.518000+00:00"/>
    <m/>
    <s v="Delhi"/>
    <m/>
    <m/>
    <m/>
    <n v="120"/>
    <m/>
    <m/>
    <m/>
    <m/>
    <m/>
    <m/>
    <m/>
    <m/>
    <m/>
    <m/>
    <m/>
    <s v="IT Services &amp; IT Consulting"/>
    <m/>
    <m/>
    <m/>
    <m/>
    <m/>
    <m/>
    <m/>
    <m/>
    <m/>
    <m/>
    <m/>
    <m/>
    <s v="Deepak Yadav"/>
    <m/>
    <s v="user_2YgShwgjLNI4FjAqgE9PtKsdIaGh919JGcFG919fe5B"/>
    <s v="Satyam Tiwari"/>
    <s v="Dr. Anil More"/>
    <m/>
    <s v="March"/>
    <x v="2"/>
    <m/>
    <m/>
    <m/>
    <m/>
    <m/>
    <m/>
    <s v="2022-02-11 10:57:46.801000+00:00"/>
    <s v="2022-09-05 11:56:27.552000+00:00"/>
    <s v="GTL"/>
  </r>
  <r>
    <s v="Satyam Tiwari"/>
    <n v="50000"/>
    <s v="INR"/>
    <n v="0"/>
    <d v="2022-01-08T00:00:00"/>
    <s v="Sales"/>
    <s v="stat_1hn9nRJaLbI53NxPuSQgo90kRpbpKsFlwN4oEGNUTdO"/>
    <s v="Lost"/>
    <n v="0"/>
    <s v="OpportunityStatusType.Lost"/>
    <s v="cont_kZwSoB0ZeCTNruU05MR0XJzeUmNKxekIk8sh8vRvhjl"/>
    <s v="Aanchal Jain"/>
    <m/>
    <s v="lead_iocsjPGegpIpoe0r18eBwGZq0Strxnb7VWjh98a0sal"/>
    <s v="Kubik - Discover Luxury"/>
    <s v="Prateek Wadhwa"/>
    <s v="user_jbppzD9HyqqioXDaUzrIJfkBW97sQdk5kSNPsBKGx0r"/>
    <s v="Pranaav Marathe"/>
    <s v="2022-06-09 09:51:21.577000+00:00"/>
    <s v="2022-09-05 11:56:03.114000+00:00"/>
    <m/>
    <s v="Mumbai"/>
    <m/>
    <m/>
    <m/>
    <n v="150"/>
    <m/>
    <m/>
    <m/>
    <m/>
    <m/>
    <m/>
    <m/>
    <s v="PAID_SOCIAL"/>
    <m/>
    <m/>
    <m/>
    <m/>
    <m/>
    <m/>
    <m/>
    <m/>
    <m/>
    <m/>
    <m/>
    <m/>
    <m/>
    <m/>
    <m/>
    <m/>
    <m/>
    <m/>
    <s v="user_FdWFezbLzkYQcGsBUsjZO25nr2poK2nRbqV47Rs5Kfm"/>
    <s v="Prateek Wadhwa"/>
    <m/>
    <m/>
    <s v="August"/>
    <x v="4"/>
    <m/>
    <m/>
    <s v="Employee Engagement Handbook"/>
    <m/>
    <m/>
    <m/>
    <s v="2022-06-08 13:51:02.419000+00:00"/>
    <s v="2022-09-05 11:56:03.156000+00:00"/>
    <s v="GPA"/>
  </r>
  <r>
    <s v="Sarvesh Pawar"/>
    <n v="600000"/>
    <s v="INR"/>
    <n v="0"/>
    <d v="2022-05-09T00:00:00"/>
    <s v="Sales"/>
    <s v="stat_kcR4fZg7TU7jjk1jAVua3qGLRS4J5uFayEjK5j02wtv"/>
    <s v="Unqualified"/>
    <n v="0"/>
    <s v="OpportunityStatusType.Lost"/>
    <s v="cont_uPYd0g4ol9KMXtiIN3lcYJEIilUwPZDZau9YUo3YVxK"/>
    <s v="Parmeshwar Rajure"/>
    <m/>
    <s v="lead_p9dZJ7ru62jjlkjT6e2KwKbpVbmrS3XsOy2C6bOoC5y"/>
    <s v="Parakh Agro Industries Ltd."/>
    <s v="Sarvesh Pawar"/>
    <s v="user_A8KOTZADnUtEQOLt4nSLAmteNStuGh80js75RYjrXVt"/>
    <s v="Sarvesh Pawar"/>
    <s v="2022-08-17 12:49:33.312000+00:00"/>
    <s v="2022-09-05 10:57:13.565000+00:00"/>
    <m/>
    <s v="Pune"/>
    <m/>
    <m/>
    <m/>
    <n v="1200"/>
    <m/>
    <m/>
    <m/>
    <m/>
    <m/>
    <m/>
    <m/>
    <m/>
    <m/>
    <m/>
    <m/>
    <s v="Manufacturing"/>
    <m/>
    <m/>
    <m/>
    <m/>
    <m/>
    <m/>
    <m/>
    <m/>
    <m/>
    <m/>
    <m/>
    <m/>
    <s v="Rakesh Nade"/>
    <m/>
    <s v="user_A8KOTZADnUtEQOLt4nSLAmteNStuGh80js75RYjrXVt"/>
    <s v="Sarvesh Pawar"/>
    <m/>
    <m/>
    <s v="April; June; November; September"/>
    <x v="2"/>
    <m/>
    <m/>
    <s v="AM is Amit Singh"/>
    <m/>
    <m/>
    <m/>
    <s v="2022-08-17 12:20:03.423000+00:00"/>
    <s v="2022-10-15 18:06:56.338000+00:00"/>
    <s v="GPA"/>
  </r>
  <r>
    <s v="Pranav Kenjale"/>
    <n v="300000"/>
    <s v="INR"/>
    <n v="50"/>
    <s v="8/31/22"/>
    <s v="Sales"/>
    <s v="stat_f8isA8PLi8FcBUQXfvybN0OzrsX9nIePVvpcj94eist"/>
    <s v="LQ Quote Awaited"/>
    <n v="0"/>
    <s v="OpportunityStatusType.Active"/>
    <s v="cont_Cd2zs7yCAeOW7fs6CMKCqjxX3CuYV8kybbpptqLbmb5"/>
    <s v="Shreya Singhal"/>
    <s v="GMC"/>
    <s v="lead_gxsDbLYHuBihBTb2eXhul6CVbZORLaQVOqlAZ9Hgr7u"/>
    <s v="DigitUp (Fresh)"/>
    <s v="Bhairavi Jog"/>
    <s v="user_jbppzD9HyqqioXDaUzrIJfkBW97sQdk5kSNPsBKGx0r"/>
    <s v="Pranaav Marathe"/>
    <s v="2022-01-05 09:46:32.211000+00:00"/>
    <s v="2022-09-05 11:13:57.945000+00:00"/>
    <m/>
    <s v="Gurgaon"/>
    <m/>
    <m/>
    <m/>
    <n v="36"/>
    <m/>
    <m/>
    <m/>
    <m/>
    <m/>
    <m/>
    <m/>
    <m/>
    <m/>
    <m/>
    <m/>
    <s v="Others"/>
    <m/>
    <m/>
    <m/>
    <m/>
    <m/>
    <m/>
    <m/>
    <m/>
    <m/>
    <m/>
    <m/>
    <m/>
    <m/>
    <m/>
    <s v="user_228eUmsdKIb9OItgmiDq1zD4aPZ1eqiapbaLAGeBf8g"/>
    <s v="Bhairavi Jog"/>
    <s v="Snehal Mane"/>
    <m/>
    <m/>
    <x v="4"/>
    <m/>
    <m/>
    <s v="Downloaded the guide: Employee Wellness Handbook"/>
    <m/>
    <m/>
    <m/>
    <s v="2021-12-26 01:38:18.025000+00:00"/>
    <s v="2022-09-05 11:14:55.075000+00:00"/>
    <m/>
  </r>
  <r>
    <s v="Satyam Tiwari"/>
    <n v="500000"/>
    <s v="INR"/>
    <n v="0"/>
    <d v="2022-01-08T00:00:00"/>
    <s v="Sales"/>
    <s v="stat_1hn9nRJaLbI53NxPuSQgo90kRpbpKsFlwN4oEGNUTdO"/>
    <s v="Lost"/>
    <n v="0"/>
    <s v="OpportunityStatusType.Lost"/>
    <s v="cont_kZwSoB0ZeCTNruU05MR0XJzeUmNKxekIk8sh8vRvhjl"/>
    <s v="Aanchal Jain"/>
    <m/>
    <s v="lead_iocsjPGegpIpoe0r18eBwGZq0Strxnb7VWjh98a0sal"/>
    <s v="Kubik - Discover Luxury"/>
    <s v="Prateek Wadhwa"/>
    <s v="user_jbppzD9HyqqioXDaUzrIJfkBW97sQdk5kSNPsBKGx0r"/>
    <s v="Pranaav Marathe"/>
    <s v="2022-06-09 09:50:58.452000+00:00"/>
    <s v="2022-09-05 11:55:52.513000+00:00"/>
    <m/>
    <s v="Mumbai"/>
    <m/>
    <m/>
    <m/>
    <n v="150"/>
    <m/>
    <m/>
    <m/>
    <m/>
    <m/>
    <m/>
    <m/>
    <s v="PAID_SOCIAL"/>
    <m/>
    <m/>
    <m/>
    <m/>
    <m/>
    <m/>
    <m/>
    <m/>
    <m/>
    <m/>
    <m/>
    <m/>
    <m/>
    <m/>
    <m/>
    <m/>
    <m/>
    <m/>
    <s v="user_FdWFezbLzkYQcGsBUsjZO25nr2poK2nRbqV47Rs5Kfm"/>
    <s v="Prateek Wadhwa"/>
    <m/>
    <m/>
    <s v="August"/>
    <x v="4"/>
    <m/>
    <m/>
    <s v="Employee Engagement Handbook"/>
    <m/>
    <m/>
    <m/>
    <s v="2022-06-08 13:51:02.419000+00:00"/>
    <s v="2022-09-05 11:56:03.156000+00:00"/>
    <s v="GMC"/>
  </r>
  <r>
    <s v="Namrata Aurora"/>
    <n v="36000"/>
    <s v="INR"/>
    <n v="0"/>
    <s v="7/31/22"/>
    <s v="Sales"/>
    <s v="stat_1hn9nRJaLbI53NxPuSQgo90kRpbpKsFlwN4oEGNUTdO"/>
    <s v="Lost"/>
    <n v="0"/>
    <s v="OpportunityStatusType.Lost"/>
    <m/>
    <m/>
    <m/>
    <s v="lead_VWn109rhAZYm6geIXSIpOX95n9T0atfCTm7BoPzl4pR"/>
    <s v="Ula"/>
    <s v="Namrata Aurora"/>
    <s v="user_jbppzD9HyqqioXDaUzrIJfkBW97sQdk5kSNPsBKGx0r"/>
    <s v="Pranaav Marathe"/>
    <s v="2022-07-05 06:56:01.922000+00:00"/>
    <s v="2022-09-05 10:32:32.456000+00:00"/>
    <m/>
    <s v="Bangalore"/>
    <m/>
    <m/>
    <m/>
    <m/>
    <m/>
    <m/>
    <m/>
    <m/>
    <m/>
    <m/>
    <m/>
    <s v="PAID_SOCIAL"/>
    <m/>
    <m/>
    <m/>
    <m/>
    <m/>
    <m/>
    <m/>
    <m/>
    <m/>
    <m/>
    <m/>
    <m/>
    <m/>
    <m/>
    <m/>
    <m/>
    <m/>
    <m/>
    <s v="user_IpBH4s1Av5OVFfQQ3nW0qPDDjwLT9uRfx1sVhml8UQA"/>
    <s v="Namrata Aurora"/>
    <m/>
    <m/>
    <m/>
    <x v="4"/>
    <m/>
    <m/>
    <s v="Employee Engagement Calendar"/>
    <m/>
    <m/>
    <m/>
    <s v="2022-06-24 03:03:10.108000+00:00"/>
    <s v="2022-10-20 09:18:40.171000+00:00"/>
    <s v="GPA"/>
  </r>
  <r>
    <s v="Namrata Aurora"/>
    <n v="120000"/>
    <s v="INR"/>
    <n v="0"/>
    <s v="7/31/22"/>
    <s v="Sales"/>
    <s v="stat_1hn9nRJaLbI53NxPuSQgo90kRpbpKsFlwN4oEGNUTdO"/>
    <s v="Lost"/>
    <n v="0"/>
    <s v="OpportunityStatusType.Lost"/>
    <m/>
    <m/>
    <m/>
    <s v="lead_VWn109rhAZYm6geIXSIpOX95n9T0atfCTm7BoPzl4pR"/>
    <s v="Ula"/>
    <s v="Namrata Aurora"/>
    <s v="user_jbppzD9HyqqioXDaUzrIJfkBW97sQdk5kSNPsBKGx0r"/>
    <s v="Pranaav Marathe"/>
    <s v="2022-07-05 06:56:17.023000+00:00"/>
    <s v="2022-09-05 10:32:38.354000+00:00"/>
    <m/>
    <s v="Bangalore"/>
    <m/>
    <m/>
    <m/>
    <m/>
    <m/>
    <m/>
    <m/>
    <m/>
    <m/>
    <m/>
    <m/>
    <s v="PAID_SOCIAL"/>
    <m/>
    <m/>
    <m/>
    <m/>
    <m/>
    <m/>
    <m/>
    <m/>
    <m/>
    <m/>
    <m/>
    <m/>
    <m/>
    <m/>
    <m/>
    <m/>
    <m/>
    <m/>
    <s v="user_IpBH4s1Av5OVFfQQ3nW0qPDDjwLT9uRfx1sVhml8UQA"/>
    <s v="Namrata Aurora"/>
    <m/>
    <m/>
    <m/>
    <x v="4"/>
    <m/>
    <m/>
    <s v="Employee Engagement Calendar"/>
    <m/>
    <m/>
    <m/>
    <s v="2022-06-24 03:03:10.108000+00:00"/>
    <s v="2022-10-20 09:18:40.171000+00:00"/>
    <m/>
  </r>
  <r>
    <s v="Namrata Aurora"/>
    <n v="360000"/>
    <s v="INR"/>
    <n v="0"/>
    <s v="7/29/22"/>
    <s v="Sales"/>
    <s v="stat_1hn9nRJaLbI53NxPuSQgo90kRpbpKsFlwN4oEGNUTdO"/>
    <s v="Lost"/>
    <n v="0"/>
    <s v="OpportunityStatusType.Lost"/>
    <m/>
    <m/>
    <m/>
    <s v="lead_VWn109rhAZYm6geIXSIpOX95n9T0atfCTm7BoPzl4pR"/>
    <s v="Ula"/>
    <s v="Namrata Aurora"/>
    <s v="user_jbppzD9HyqqioXDaUzrIJfkBW97sQdk5kSNPsBKGx0r"/>
    <s v="Pranaav Marathe"/>
    <s v="2022-07-05 06:55:46.616000+00:00"/>
    <s v="2022-09-05 10:32:26.544000+00:00"/>
    <m/>
    <s v="Bangalore"/>
    <m/>
    <m/>
    <m/>
    <m/>
    <m/>
    <m/>
    <m/>
    <m/>
    <m/>
    <m/>
    <m/>
    <s v="PAID_SOCIAL"/>
    <m/>
    <m/>
    <m/>
    <m/>
    <m/>
    <m/>
    <m/>
    <m/>
    <m/>
    <m/>
    <m/>
    <m/>
    <m/>
    <m/>
    <m/>
    <m/>
    <m/>
    <m/>
    <s v="user_IpBH4s1Av5OVFfQQ3nW0qPDDjwLT9uRfx1sVhml8UQA"/>
    <s v="Namrata Aurora"/>
    <m/>
    <m/>
    <m/>
    <x v="4"/>
    <m/>
    <m/>
    <s v="Employee Engagement Calendar"/>
    <m/>
    <m/>
    <m/>
    <s v="2022-06-24 03:03:10.108000+00:00"/>
    <s v="2022-10-20 09:18:40.171000+00:00"/>
    <s v="GMC"/>
  </r>
  <r>
    <s v="Chetan Kumar"/>
    <n v="1650000"/>
    <s v="INR"/>
    <n v="0"/>
    <s v="8/23/22"/>
    <s v="Sales"/>
    <s v="stat_1hn9nRJaLbI53NxPuSQgo90kRpbpKsFlwN4oEGNUTdO"/>
    <s v="Lost"/>
    <n v="0"/>
    <s v="OpportunityStatusType.Lost"/>
    <s v="cont_LQunAcLR7XVtz3YDaneR7G91L4cB9aXS7eOOT40Cg1m"/>
    <s v="kishor"/>
    <s v="GMC renewal"/>
    <s v="lead_bMeoHrNUgg7ZuS68iUrJ2OEzl6N0ytwCzH38R1xwUNb"/>
    <s v="Jewelex India Pvt. Ltd."/>
    <s v="Aishwarya Nyayadhish"/>
    <s v="user_jbppzD9HyqqioXDaUzrIJfkBW97sQdk5kSNPsBKGx0r"/>
    <s v="Pranaav Marathe"/>
    <s v="2022-08-10 11:21:21.891000+00:00"/>
    <s v="2022-09-05 10:20:30.266000+00:00"/>
    <m/>
    <s v="Mumbai"/>
    <m/>
    <m/>
    <m/>
    <n v="332"/>
    <m/>
    <m/>
    <m/>
    <m/>
    <m/>
    <m/>
    <m/>
    <m/>
    <m/>
    <m/>
    <m/>
    <s v="Retail"/>
    <m/>
    <m/>
    <m/>
    <m/>
    <m/>
    <m/>
    <m/>
    <m/>
    <m/>
    <m/>
    <m/>
    <m/>
    <s v="Aniket Vahile"/>
    <m/>
    <s v="user_6hRQhcoLhZEDUBYaw3vS7rv6T5582sGfXq4jNRqTfUU"/>
    <s v="Aishwarya Nyayadhish"/>
    <m/>
    <m/>
    <s v="August"/>
    <x v="2"/>
    <s v="Naukri.com"/>
    <m/>
    <m/>
    <m/>
    <m/>
    <m/>
    <s v="2022-08-01 09:57:52.621000+00:00"/>
    <s v="2022-09-07 10:18:23.047000+00:00"/>
    <m/>
  </r>
  <r>
    <s v="Abhiroop Ganguly"/>
    <n v="800000"/>
    <s v="INR"/>
    <n v="0"/>
    <s v="8/31/22"/>
    <s v="Sales"/>
    <s v="stat_1hn9nRJaLbI53NxPuSQgo90kRpbpKsFlwN4oEGNUTdO"/>
    <s v="Lost"/>
    <n v="0"/>
    <s v="OpportunityStatusType.Lost"/>
    <s v="cont_h9Tm85RE3H0le9omagtEm0ws5aQJpqJ4nuLfSXuOWaD"/>
    <s v="Asha Jose"/>
    <s v="GMC - Renewal"/>
    <s v="lead_12qEPmRS9cDToPlprw3k9CEr703oZnfwq8CXj299oKw"/>
    <s v="Exostar"/>
    <s v="Shreenath Bhat"/>
    <s v="user_jbppzD9HyqqioXDaUzrIJfkBW97sQdk5kSNPsBKGx0r"/>
    <s v="Pranaav Marathe"/>
    <s v="2022-07-07 10:36:48.451000+00:00"/>
    <s v="2022-09-05 10:00:38.475000+00:00"/>
    <m/>
    <s v="Bangalore"/>
    <m/>
    <m/>
    <m/>
    <n v="25"/>
    <m/>
    <m/>
    <m/>
    <m/>
    <m/>
    <m/>
    <m/>
    <s v="PAID_SOCIAL"/>
    <m/>
    <m/>
    <m/>
    <m/>
    <m/>
    <m/>
    <m/>
    <m/>
    <m/>
    <m/>
    <m/>
    <m/>
    <m/>
    <m/>
    <m/>
    <m/>
    <m/>
    <m/>
    <s v="user_vMd4rmcrSbjykdyL2J7rrYn84SWdcNc5FKligrmItPw"/>
    <s v="Shreenath Bhat"/>
    <m/>
    <m/>
    <s v="September"/>
    <x v="4"/>
    <m/>
    <m/>
    <s v="Employee Engagement Handbook"/>
    <m/>
    <m/>
    <m/>
    <s v="2022-06-04 13:52:04.827000+00:00"/>
    <s v="2022-09-05 10:00:43.634000+00:00"/>
    <s v="GMC"/>
  </r>
  <r>
    <s v="Chetan Kumar"/>
    <n v="1000000"/>
    <s v="INR"/>
    <n v="0"/>
    <d v="2022-02-09T00:00:00"/>
    <s v="Sales"/>
    <s v="stat_1hn9nRJaLbI53NxPuSQgo90kRpbpKsFlwN4oEGNUTdO"/>
    <s v="Lost"/>
    <n v="0"/>
    <s v="OpportunityStatusType.Lost"/>
    <m/>
    <m/>
    <s v="GMC"/>
    <s v="lead_9NuM3xiGyfQumBrxWJCuwSuDNprH8xg9gwqbWOWiz8W"/>
    <s v="Swani Spice Mills Pvt Ltd"/>
    <s v="Aditya Binani"/>
    <s v="user_jbppzD9HyqqioXDaUzrIJfkBW97sQdk5kSNPsBKGx0r"/>
    <s v="Pranaav Marathe"/>
    <s v="2022-08-23 12:02:54.984000+00:00"/>
    <s v="2022-09-05 10:21:46.543000+00:00"/>
    <m/>
    <s v="Mumbai"/>
    <m/>
    <m/>
    <m/>
    <n v="65"/>
    <m/>
    <m/>
    <m/>
    <m/>
    <m/>
    <m/>
    <m/>
    <m/>
    <m/>
    <m/>
    <m/>
    <s v="Manufacturing"/>
    <m/>
    <m/>
    <m/>
    <m/>
    <m/>
    <m/>
    <m/>
    <m/>
    <m/>
    <m/>
    <m/>
    <m/>
    <s v="Jitin Gopi"/>
    <m/>
    <s v="user_g5Yw4Z4XnIbmcGhJO80vdtFdd5ElcDlgYO3q8l82ODn"/>
    <s v="Aditya Binani"/>
    <m/>
    <m/>
    <s v="September"/>
    <x v="2"/>
    <m/>
    <m/>
    <s v="AM Opps - Abhijit"/>
    <m/>
    <m/>
    <m/>
    <s v="2021-11-16 03:31:59.198000+00:00"/>
    <s v="2022-09-27 12:34:27.493000+00:00"/>
    <m/>
  </r>
  <r>
    <s v="Navin Panjwani"/>
    <n v="5618"/>
    <s v="INR"/>
    <n v="0"/>
    <d v="2022-05-09T00:00:00"/>
    <s v="Sales"/>
    <s v="stat_1hn9nRJaLbI53NxPuSQgo90kRpbpKsFlwN4oEGNUTdO"/>
    <s v="Lost"/>
    <n v="0"/>
    <s v="OpportunityStatusType.Lost"/>
    <m/>
    <m/>
    <m/>
    <s v="lead_AA8gYtJfJudXb2Lihrpd2N7cwtGS3nH4LUo831z3jhA"/>
    <s v="Global Logistics Solutions India Pvt. Ltd ( Renewal , 5th Sept )"/>
    <s v="Vikas Raj"/>
    <s v="user_sD3YjSs92XKUfD0OPHeo886g6tW6aCM0iUhX5VVUuJi"/>
    <s v="Navin Panjwani"/>
    <s v="2022-07-07 11:19:54.491000+00:00"/>
    <s v="2022-09-05 07:26:32.797000+00:00"/>
    <m/>
    <s v="Mumbai"/>
    <m/>
    <m/>
    <m/>
    <n v="225"/>
    <s v="No"/>
    <m/>
    <m/>
    <m/>
    <m/>
    <m/>
    <m/>
    <m/>
    <m/>
    <m/>
    <m/>
    <s v="Transportation &amp; Logistics"/>
    <m/>
    <m/>
    <m/>
    <m/>
    <m/>
    <m/>
    <m/>
    <m/>
    <m/>
    <m/>
    <m/>
    <m/>
    <s v="Aniket Vahile"/>
    <m/>
    <s v="user_BtmkQ6xvtDyCMLstiH7YmmQURsFQdjarGcnSBd9UgEk"/>
    <s v="Vikas Raj"/>
    <m/>
    <m/>
    <s v="September"/>
    <x v="2"/>
    <s v="Naukri.com"/>
    <m/>
    <m/>
    <m/>
    <m/>
    <m/>
    <s v="2022-06-06 04:38:55.707000+00:00"/>
    <s v="2022-09-05 07:26:32.854000+00:00"/>
    <s v="GPA"/>
  </r>
  <r>
    <s v="Navin Panjwani"/>
    <n v="305000"/>
    <s v="INR"/>
    <n v="0"/>
    <d v="2022-05-09T00:00:00"/>
    <s v="Sales"/>
    <s v="stat_1hn9nRJaLbI53NxPuSQgo90kRpbpKsFlwN4oEGNUTdO"/>
    <s v="Lost"/>
    <n v="0"/>
    <s v="OpportunityStatusType.Lost"/>
    <s v="cont_1DKX2OSmMSVhx1x0F5dvwwLmsd8Pq7kLpWk1C0pjAA0"/>
    <s v="Supriya Karalkar"/>
    <s v="Navin Panjwani Taken Demo"/>
    <s v="lead_AA8gYtJfJudXb2Lihrpd2N7cwtGS3nH4LUo831z3jhA"/>
    <s v="Global Logistics Solutions India Pvt. Ltd ( Renewal , 5th Sept )"/>
    <s v="Vikas Raj"/>
    <s v="user_sD3YjSs92XKUfD0OPHeo886g6tW6aCM0iUhX5VVUuJi"/>
    <s v="Navin Panjwani"/>
    <s v="2022-06-14 10:01:53.308000+00:00"/>
    <s v="2022-09-05 07:26:26.106000+00:00"/>
    <m/>
    <s v="Mumbai"/>
    <m/>
    <m/>
    <m/>
    <n v="225"/>
    <s v="No"/>
    <m/>
    <m/>
    <m/>
    <m/>
    <m/>
    <m/>
    <m/>
    <m/>
    <m/>
    <m/>
    <s v="Transportation &amp; Logistics"/>
    <m/>
    <m/>
    <m/>
    <m/>
    <m/>
    <m/>
    <m/>
    <m/>
    <m/>
    <m/>
    <m/>
    <m/>
    <s v="Aniket Vahile"/>
    <m/>
    <s v="user_BtmkQ6xvtDyCMLstiH7YmmQURsFQdjarGcnSBd9UgEk"/>
    <s v="Vikas Raj"/>
    <m/>
    <m/>
    <s v="September"/>
    <x v="2"/>
    <s v="Naukri.com"/>
    <m/>
    <m/>
    <m/>
    <m/>
    <m/>
    <s v="2022-06-06 04:38:55.707000+00:00"/>
    <s v="2022-09-05 07:26:32.854000+00:00"/>
    <s v="GMC"/>
  </r>
  <r>
    <s v="Moziez Chamadia"/>
    <n v="1078919"/>
    <s v="INR"/>
    <n v="50"/>
    <s v="9/30/22"/>
    <s v="Sales"/>
    <s v="stat_FKdNPXXuhXKKBjrSCi23zNHNqbRdSPZ9hl2qCMmtVnP"/>
    <s v="Negotiation"/>
    <n v="0"/>
    <s v="OpportunityStatusType.Active"/>
    <m/>
    <m/>
    <s v="Parental Policy"/>
    <s v="lead_OzYcwLKTkDHefTNRVUjKhZ2uaW9kdQMFZ3QUib3EFuD"/>
    <s v="Umbrella Infocare Pvt Ltd"/>
    <s v="Moziez Chamadia"/>
    <s v="user_IgNfKH7wuLLjHvexoMm2PXWcnF3zYft0ZbMTyfwKRUg"/>
    <s v="Moziez Chamadia"/>
    <s v="2022-09-05 07:16:21.610000+00:00"/>
    <s v="2022-09-05 07:16:21.610000+00:00"/>
    <m/>
    <s v="Mumbai"/>
    <m/>
    <s v="2022-04-19 12:41:11+00:00"/>
    <m/>
    <n v="214"/>
    <m/>
    <m/>
    <m/>
    <m/>
    <m/>
    <m/>
    <m/>
    <s v="DIRECT_TRAFFIC"/>
    <m/>
    <m/>
    <m/>
    <s v="IT Services &amp; IT Consulting"/>
    <m/>
    <m/>
    <m/>
    <m/>
    <m/>
    <m/>
    <m/>
    <m/>
    <m/>
    <m/>
    <m/>
    <m/>
    <s v="Aniket Vahile"/>
    <m/>
    <s v="user_vMd4rmcrSbjykdyL2J7rrYn84SWdcNc5FKligrmItPw"/>
    <s v="Shreenath Bhat"/>
    <s v="Kunal Hire"/>
    <m/>
    <s v="August"/>
    <x v="14"/>
    <s v="Inbound via website"/>
    <m/>
    <s v="Employee Count 200"/>
    <m/>
    <m/>
    <m/>
    <s v="2022-03-09 05:22:12.701000+00:00"/>
    <s v="2022-10-18 08:07:22.809000+00:00"/>
    <s v="GMC"/>
  </r>
  <r>
    <s v="Sameer Iftekhari"/>
    <n v="1000000"/>
    <s v="INR"/>
    <n v="0"/>
    <d v="2022-01-09T00:00:00"/>
    <s v="Sales"/>
    <s v="stat_kcR4fZg7TU7jjk1jAVua3qGLRS4J5uFayEjK5j02wtv"/>
    <s v="Unqualified"/>
    <n v="0"/>
    <s v="OpportunityStatusType.Lost"/>
    <m/>
    <m/>
    <s v="Non-EB"/>
    <s v="lead_OvgRz42UA4XRxSRtl5CCaWjuENaA6HNEHTqBois5sW6"/>
    <s v="Forbes Marshall"/>
    <s v="Bhairavi Jog"/>
    <s v="user_sREdxbAJihL2Zbgic7tyQ6Rc4Mny7HnD1RNGhA9DDYh"/>
    <s v="Prajakta Sahastrabudhe"/>
    <s v="2022-06-27 11:19:23.238000+00:00"/>
    <s v="2022-09-05 05:47:41.962000+00:00"/>
    <m/>
    <s v="Pune"/>
    <m/>
    <s v="2020-08-26 02:10:57+00:00"/>
    <m/>
    <n v="1800"/>
    <m/>
    <m/>
    <m/>
    <m/>
    <m/>
    <m/>
    <m/>
    <m/>
    <m/>
    <m/>
    <m/>
    <s v="Manufacturing"/>
    <m/>
    <m/>
    <m/>
    <m/>
    <m/>
    <m/>
    <m/>
    <m/>
    <m/>
    <m/>
    <m/>
    <m/>
    <s v="Yogesh Paigude"/>
    <m/>
    <s v="user_228eUmsdKIb9OItgmiDq1zD4aPZ1eqiapbaLAGeBf8g"/>
    <s v="Bhairavi Jog"/>
    <m/>
    <m/>
    <s v="October; September"/>
    <x v="6"/>
    <m/>
    <m/>
    <s v="Sameer Feb Outbound'21"/>
    <m/>
    <m/>
    <m/>
    <s v="2020-12-06 09:47:21.596000+00:00"/>
    <s v="2022-09-06 09:28:38.540000+00:00"/>
    <s v="NON EB"/>
  </r>
  <r>
    <s v="Abhiroop Ganguly"/>
    <n v="1600000"/>
    <s v="INR"/>
    <n v="0"/>
    <d v="2022-04-09T00:00:00"/>
    <s v="Sales"/>
    <s v="stat_1hn9nRJaLbI53NxPuSQgo90kRpbpKsFlwN4oEGNUTdO"/>
    <s v="Lost"/>
    <n v="0"/>
    <s v="OpportunityStatusType.Lost"/>
    <s v="cont_ajc5YWZpuiw0s3ng8UK6wWHn7ue8bFgfLpJVX68AGa7"/>
    <s v="Shounak Roy"/>
    <s v="GMC Renewal"/>
    <s v="lead_KXVgXs2Ctts5sS5Lg4zNWDaqgL2U33960nRZniKnGYU"/>
    <s v="Taural India pvt ltd"/>
    <s v="Trupti Suryavanshi"/>
    <s v="user_U27GK6WjhLhUhi1EDKXV57xMpn8n8DMIOjci1q3UReZ"/>
    <s v="Abhiroop Ganguly"/>
    <s v="2022-07-01 10:09:51.856000+00:00"/>
    <s v="2022-09-05 06:44:07.875000+00:00"/>
    <m/>
    <s v="Pune"/>
    <m/>
    <m/>
    <m/>
    <n v="220"/>
    <m/>
    <m/>
    <m/>
    <m/>
    <m/>
    <m/>
    <m/>
    <s v="PAID_SOCIAL"/>
    <m/>
    <m/>
    <m/>
    <s v="Manufacturing"/>
    <m/>
    <m/>
    <m/>
    <m/>
    <m/>
    <m/>
    <m/>
    <m/>
    <m/>
    <m/>
    <m/>
    <m/>
    <m/>
    <m/>
    <s v="user_L8E6IFhq6UCzKLHa45LUUTZCznDuyDwFrGaEp9DXiUM"/>
    <s v="Trupti Suryavanshi"/>
    <s v="Anjali Nishu"/>
    <m/>
    <s v="September"/>
    <x v="1"/>
    <m/>
    <m/>
    <s v="Employer Branding Playbook"/>
    <m/>
    <m/>
    <m/>
    <s v="2020-12-18 12:57:03.979000+00:00"/>
    <s v="2022-09-28 07:27:17.456000+00:00"/>
    <s v="GMC"/>
  </r>
  <r>
    <s v="Mayur Gadiyar"/>
    <n v="150000"/>
    <s v="INR"/>
    <n v="0"/>
    <d v="2022-01-09T00:00:00"/>
    <s v="Sales"/>
    <s v="stat_1hn9nRJaLbI53NxPuSQgo90kRpbpKsFlwN4oEGNUTdO"/>
    <s v="Lost"/>
    <n v="0"/>
    <s v="OpportunityStatusType.Lost"/>
    <s v="cont_dt2MtoJkIC8HHYZEQoneIWdgcpqJ64i8VgVm5bTbS4s"/>
    <s v="Mahesh Rahatwal"/>
    <s v="Lost bcz other vendor provided a difference of 30K in the quote"/>
    <s v="lead_IvKBS9vOGD0Ql9gXCxwhE88SessBTIW3v2tWY8N9EtT"/>
    <s v="Aga Khan Education Service, India"/>
    <s v="Prateek Wadhwa"/>
    <s v="user_bdUPAGjcS7p6513So3N4g3aWNS5HuBuVJi7bvCPAsLt"/>
    <s v="Mayur Gadiyar"/>
    <s v="2022-08-25 08:55:47.679000+00:00"/>
    <s v="2022-09-05 06:31:56.504000+00:00"/>
    <m/>
    <s v="Mumbai"/>
    <m/>
    <m/>
    <m/>
    <n v="130"/>
    <m/>
    <m/>
    <m/>
    <m/>
    <m/>
    <m/>
    <m/>
    <m/>
    <m/>
    <m/>
    <m/>
    <s v="Education"/>
    <m/>
    <m/>
    <m/>
    <m/>
    <m/>
    <m/>
    <m/>
    <m/>
    <m/>
    <m/>
    <m/>
    <m/>
    <m/>
    <m/>
    <s v="user_ocHSJH83OJnHCvKyMbjx8WOOK8PMgAUGIj1qK0q0dMV"/>
    <s v="Nikhil Ahuja"/>
    <s v="Arindam Majee"/>
    <m/>
    <s v="January; September"/>
    <x v="4"/>
    <m/>
    <m/>
    <s v="Downloaded the guide: Designing employee healthcare plan"/>
    <m/>
    <m/>
    <m/>
    <s v="2021-11-23 07:56:09.898000+00:00"/>
    <s v="2022-10-20 05:23:35.752000+00:00"/>
    <s v="GMC"/>
  </r>
  <r>
    <s v="Sameer Iftekhari"/>
    <n v="30000000"/>
    <s v="INR"/>
    <n v="0"/>
    <d v="2022-01-09T00:00:00"/>
    <s v="Sales"/>
    <s v="stat_kcR4fZg7TU7jjk1jAVua3qGLRS4J5uFayEjK5j02wtv"/>
    <s v="Unqualified"/>
    <n v="0"/>
    <s v="OpportunityStatusType.Lost"/>
    <m/>
    <m/>
    <s v="GMC (1+3)"/>
    <s v="lead_OvgRz42UA4XRxSRtl5CCaWjuENaA6HNEHTqBois5sW6"/>
    <s v="Forbes Marshall"/>
    <s v="Bhairavi Jog"/>
    <s v="user_sREdxbAJihL2Zbgic7tyQ6Rc4Mny7HnD1RNGhA9DDYh"/>
    <s v="Prajakta Sahastrabudhe"/>
    <s v="2022-06-27 11:13:04.374000+00:00"/>
    <s v="2022-09-05 05:47:28.589000+00:00"/>
    <m/>
    <s v="Pune"/>
    <m/>
    <s v="2020-08-26 02:10:57+00:00"/>
    <m/>
    <n v="1800"/>
    <m/>
    <m/>
    <m/>
    <m/>
    <m/>
    <m/>
    <m/>
    <m/>
    <m/>
    <m/>
    <m/>
    <s v="Manufacturing"/>
    <m/>
    <m/>
    <m/>
    <m/>
    <m/>
    <m/>
    <m/>
    <m/>
    <m/>
    <m/>
    <m/>
    <m/>
    <s v="Yogesh Paigude"/>
    <m/>
    <s v="user_228eUmsdKIb9OItgmiDq1zD4aPZ1eqiapbaLAGeBf8g"/>
    <s v="Bhairavi Jog"/>
    <m/>
    <m/>
    <s v="October; September"/>
    <x v="6"/>
    <m/>
    <m/>
    <s v="Sameer Feb Outbound'21"/>
    <m/>
    <m/>
    <m/>
    <s v="2020-12-06 09:47:21.596000+00:00"/>
    <s v="2022-09-06 09:28:38.540000+00:00"/>
    <s v="GMC"/>
  </r>
  <r>
    <s v="Bhairavi Jog"/>
    <n v="800000"/>
    <s v="INR"/>
    <n v="0"/>
    <s v="9/30/22"/>
    <s v="Sales"/>
    <s v="stat_kcR4fZg7TU7jjk1jAVua3qGLRS4J5uFayEjK5j02wtv"/>
    <s v="Unqualified"/>
    <n v="0"/>
    <s v="OpportunityStatusType.Lost"/>
    <m/>
    <m/>
    <s v="GMC (1+1)-Renewal"/>
    <s v="lead_YscxPb3LJJvV229vIVnWcfHzDGJNXpZ2fqdEzmgh2Z3"/>
    <s v="Polmann India Ltd"/>
    <s v="Bhairavi Jog"/>
    <s v="user_228eUmsdKIb9OItgmiDq1zD4aPZ1eqiapbaLAGeBf8g"/>
    <s v="Bhairavi Jog"/>
    <s v="2022-08-19 12:40:58.191000+00:00"/>
    <s v="2022-09-05 05:46:10.926000+00:00"/>
    <m/>
    <s v="Mumbai"/>
    <m/>
    <m/>
    <m/>
    <n v="200"/>
    <m/>
    <m/>
    <m/>
    <m/>
    <m/>
    <m/>
    <m/>
    <m/>
    <m/>
    <m/>
    <m/>
    <s v="Chemical"/>
    <m/>
    <m/>
    <m/>
    <m/>
    <m/>
    <m/>
    <m/>
    <m/>
    <m/>
    <m/>
    <m/>
    <m/>
    <s v="Jithendra Goalla"/>
    <m/>
    <s v="user_228eUmsdKIb9OItgmiDq1zD4aPZ1eqiapbaLAGeBf8g"/>
    <s v="Bhairavi Jog"/>
    <m/>
    <m/>
    <s v="September"/>
    <x v="2"/>
    <s v="Naukri.com"/>
    <m/>
    <m/>
    <m/>
    <m/>
    <m/>
    <s v="2021-07-19 10:38:28.809000+00:00"/>
    <s v="2022-09-12 04:12:50.708000+00:00"/>
    <s v="GMC"/>
  </r>
  <r>
    <s v="Sameer Iftekhari"/>
    <n v="1000000"/>
    <s v="INR"/>
    <n v="0"/>
    <d v="2022-01-09T00:00:00"/>
    <s v="Sales"/>
    <s v="stat_kcR4fZg7TU7jjk1jAVua3qGLRS4J5uFayEjK5j02wtv"/>
    <s v="Unqualified"/>
    <n v="0"/>
    <s v="OpportunityStatusType.Lost"/>
    <m/>
    <m/>
    <s v="GPA (Renewal)"/>
    <s v="lead_OvgRz42UA4XRxSRtl5CCaWjuENaA6HNEHTqBois5sW6"/>
    <s v="Forbes Marshall"/>
    <s v="Bhairavi Jog"/>
    <s v="user_sREdxbAJihL2Zbgic7tyQ6Rc4Mny7HnD1RNGhA9DDYh"/>
    <s v="Prajakta Sahastrabudhe"/>
    <s v="2022-06-27 11:18:16.289000+00:00"/>
    <s v="2022-09-05 05:47:35.449000+00:00"/>
    <m/>
    <s v="Pune"/>
    <m/>
    <s v="2020-08-26 02:10:57+00:00"/>
    <m/>
    <n v="1800"/>
    <m/>
    <m/>
    <m/>
    <m/>
    <m/>
    <m/>
    <m/>
    <m/>
    <m/>
    <m/>
    <m/>
    <s v="Manufacturing"/>
    <m/>
    <m/>
    <m/>
    <m/>
    <m/>
    <m/>
    <m/>
    <m/>
    <m/>
    <m/>
    <m/>
    <m/>
    <s v="Yogesh Paigude"/>
    <m/>
    <s v="user_228eUmsdKIb9OItgmiDq1zD4aPZ1eqiapbaLAGeBf8g"/>
    <s v="Bhairavi Jog"/>
    <m/>
    <m/>
    <s v="October; September"/>
    <x v="6"/>
    <m/>
    <m/>
    <s v="Sameer Feb Outbound'21"/>
    <m/>
    <m/>
    <m/>
    <s v="2020-12-06 09:47:21.596000+00:00"/>
    <s v="2022-09-06 09:28:38.540000+00:00"/>
    <s v="GPA"/>
  </r>
  <r>
    <s v="Pooja Gawas"/>
    <n v="7300000"/>
    <s v="INR"/>
    <n v="0"/>
    <s v="9/13/22"/>
    <s v="Sales"/>
    <s v="stat_kcR4fZg7TU7jjk1jAVua3qGLRS4J5uFayEjK5j02wtv"/>
    <s v="Unqualified"/>
    <n v="0"/>
    <s v="OpportunityStatusType.Lost"/>
    <s v="cont_tBQFeMPFAnzlCMqazwwgvsJmPXM0fRMWVMHJCtad9KZ"/>
    <s v="Kadambari Jadhav"/>
    <m/>
    <s v="lead_MugAzm5Gd7zy3svcFogCwnhKjEVge0LBh2Y6vIEjQ1w"/>
    <s v="AppDirect, Inc"/>
    <s v="Sarvesh Pawar"/>
    <s v="user_KLETV1op4MIjvKQ12xGsWi23CuPjDE6PT29nwG6T3MY"/>
    <s v="Pooja Gawas"/>
    <s v="2022-07-12 08:17:35.954000+00:00"/>
    <s v="2022-09-05 05:22:25.994000+00:00"/>
    <m/>
    <s v="Pune"/>
    <m/>
    <m/>
    <m/>
    <n v="250"/>
    <m/>
    <m/>
    <m/>
    <m/>
    <m/>
    <m/>
    <m/>
    <s v="PAID_SOCIAL"/>
    <m/>
    <m/>
    <m/>
    <s v="IT Services &amp; IT Consulting; Others"/>
    <m/>
    <m/>
    <m/>
    <m/>
    <m/>
    <m/>
    <m/>
    <m/>
    <m/>
    <m/>
    <m/>
    <m/>
    <s v="Mrunmay Jalgaonkar"/>
    <m/>
    <s v="user_A8KOTZADnUtEQOLt4nSLAmteNStuGh80js75RYjrXVt"/>
    <s v="Sarvesh Pawar"/>
    <m/>
    <m/>
    <s v="September"/>
    <x v="1"/>
    <s v="Naukri.com"/>
    <m/>
    <s v="Essential HR Policies"/>
    <m/>
    <m/>
    <m/>
    <s v="2021-08-11 08:03:12.820000+00:00"/>
    <s v="2022-09-30 06:37:37.681000+00:00"/>
    <s v="GMC"/>
  </r>
  <r>
    <s v="Satyam Tiwari"/>
    <n v="15000"/>
    <s v="INR"/>
    <n v="0"/>
    <d v="2022-01-08T00:00:00"/>
    <s v="Sales"/>
    <s v="stat_kcR4fZg7TU7jjk1jAVua3qGLRS4J5uFayEjK5j02wtv"/>
    <s v="Unqualified"/>
    <n v="0"/>
    <s v="OpportunityStatusType.Lost"/>
    <m/>
    <m/>
    <m/>
    <s v="lead_BIDJcuAHbH7C9JTXgdDzmGrvGiOvxkjIbJ7jGuwb7Dz"/>
    <s v="Proteon Pharmaceuticals"/>
    <s v="Satyam Tiwari"/>
    <s v="user_2YgShwgjLNI4FjAqgE9PtKsdIaGh919JGcFG919fe5B"/>
    <s v="Satyam Tiwari"/>
    <s v="2022-07-25 12:27:20.648000+00:00"/>
    <s v="2022-09-05 05:04:48.240000+00:00"/>
    <m/>
    <s v="Mumbai"/>
    <m/>
    <m/>
    <m/>
    <n v="8"/>
    <m/>
    <m/>
    <m/>
    <m/>
    <m/>
    <m/>
    <m/>
    <m/>
    <m/>
    <m/>
    <m/>
    <s v="Others"/>
    <m/>
    <m/>
    <m/>
    <m/>
    <m/>
    <m/>
    <m/>
    <m/>
    <m/>
    <m/>
    <m/>
    <m/>
    <s v="Deepak Yadav"/>
    <m/>
    <s v="user_x9AtbGLhDmWYC9XAmYdfwBt9yiXbgMhBuZpIoFuN8Cd"/>
    <s v="Pranav Kenjale"/>
    <s v="Siddharth Angolkar"/>
    <m/>
    <m/>
    <x v="4"/>
    <m/>
    <m/>
    <s v="Employee Wellness Handbook"/>
    <m/>
    <m/>
    <m/>
    <s v="2022-03-21 06:00:09.024000+00:00"/>
    <s v="2022-09-08 05:12:58.341000+00:00"/>
    <s v="GPA"/>
  </r>
  <r>
    <s v="Omkar Ghate"/>
    <n v="800000"/>
    <s v="INR"/>
    <n v="0"/>
    <s v="9/15/22"/>
    <s v="Sales"/>
    <s v="stat_kcR4fZg7TU7jjk1jAVua3qGLRS4J5uFayEjK5j02wtv"/>
    <s v="Unqualified"/>
    <n v="0"/>
    <s v="OpportunityStatusType.Lost"/>
    <m/>
    <m/>
    <s v="GMC (employee only) Client gone cold"/>
    <s v="lead_kUuSDP5pTwCEYnYBl291jNrD79hsSbELtS0r1R6E2m7"/>
    <s v="Unique Biotech"/>
    <s v="Bhairavi Jog"/>
    <s v="user_9SBRjyF0n4iWuhUdqRyQkFhl2J4uyNKhFWvvJEvunX8"/>
    <s v="Omkar Ghate"/>
    <s v="2022-07-06 09:54:08.646000+00:00"/>
    <s v="2022-09-05 05:44:04.026000+00:00"/>
    <m/>
    <s v="Hyderabad"/>
    <m/>
    <m/>
    <m/>
    <n v="188"/>
    <m/>
    <m/>
    <m/>
    <m/>
    <m/>
    <m/>
    <m/>
    <m/>
    <m/>
    <m/>
    <m/>
    <s v="Others"/>
    <m/>
    <m/>
    <m/>
    <m/>
    <m/>
    <m/>
    <m/>
    <m/>
    <m/>
    <m/>
    <m/>
    <m/>
    <s v="Aniket Vahile"/>
    <m/>
    <s v="user_228eUmsdKIb9OItgmiDq1zD4aPZ1eqiapbaLAGeBf8g"/>
    <s v="Bhairavi Jog"/>
    <m/>
    <m/>
    <s v="August; September"/>
    <x v="4"/>
    <m/>
    <m/>
    <s v="Downloaded the guide: Employee Wellness Handbook"/>
    <m/>
    <m/>
    <m/>
    <s v="2021-11-05 03:07:47.862000+00:00"/>
    <s v="2022-09-05 05:44:04.066000+00:00"/>
    <s v="GMC"/>
  </r>
  <r>
    <s v="Sonal Paithankar"/>
    <n v="500000"/>
    <s v="INR"/>
    <n v="0"/>
    <s v="9/15/22"/>
    <s v="Sales"/>
    <s v="stat_kcR4fZg7TU7jjk1jAVua3qGLRS4J5uFayEjK5j02wtv"/>
    <s v="Unqualified"/>
    <n v="0"/>
    <s v="OpportunityStatusType.Lost"/>
    <m/>
    <m/>
    <s v="Top Up"/>
    <s v="lead_2nPV9trO5qQR3TFyGl8GpvIdXKscoSgIRSvL4PRWi9y"/>
    <s v="Happiest Minds Technologies"/>
    <s v="Aditya Binani"/>
    <s v="user_Iwn6da5WKkZqwUySK0oUuCb72pFP5WEm4zAb92ijqFe"/>
    <s v="Sonal Paithankar"/>
    <s v="2022-07-22 11:03:28.337000+00:00"/>
    <s v="2022-09-05 04:51:56.176000+00:00"/>
    <m/>
    <s v="Bangalore"/>
    <m/>
    <m/>
    <m/>
    <n v="3270"/>
    <m/>
    <m/>
    <m/>
    <m/>
    <m/>
    <m/>
    <m/>
    <m/>
    <m/>
    <m/>
    <m/>
    <s v="IT Services &amp; IT Consulting"/>
    <m/>
    <m/>
    <m/>
    <m/>
    <m/>
    <m/>
    <m/>
    <m/>
    <m/>
    <m/>
    <m/>
    <m/>
    <m/>
    <m/>
    <s v="user_g5Yw4Z4XnIbmcGhJO80vdtFdd5ElcDlgYO3q8l82ODn"/>
    <s v="Aditya Binani"/>
    <m/>
    <m/>
    <s v="September"/>
    <x v="15"/>
    <m/>
    <m/>
    <m/>
    <m/>
    <m/>
    <m/>
    <s v="2021-06-07 08:49:50.987000+00:00"/>
    <s v="2022-10-20 10:15:44.858000+00:00"/>
    <m/>
  </r>
  <r>
    <s v="Satyam Tiwari"/>
    <n v="131113"/>
    <s v="INR"/>
    <n v="0"/>
    <s v="7/27/22"/>
    <s v="Sales"/>
    <s v="stat_kcR4fZg7TU7jjk1jAVua3qGLRS4J5uFayEjK5j02wtv"/>
    <s v="Unqualified"/>
    <n v="0"/>
    <s v="OpportunityStatusType.Lost"/>
    <m/>
    <m/>
    <m/>
    <s v="lead_BIDJcuAHbH7C9JTXgdDzmGrvGiOvxkjIbJ7jGuwb7Dz"/>
    <s v="Proteon Pharmaceuticals"/>
    <s v="Vikas Raj"/>
    <s v="user_2YgShwgjLNI4FjAqgE9PtKsdIaGh919JGcFG919fe5B"/>
    <s v="Satyam Tiwari"/>
    <s v="2022-06-30 05:08:34.340000+00:00"/>
    <s v="2022-09-05 05:04:45.521000+00:00"/>
    <m/>
    <s v="Mumbai"/>
    <m/>
    <m/>
    <m/>
    <n v="8"/>
    <m/>
    <m/>
    <m/>
    <m/>
    <m/>
    <m/>
    <m/>
    <m/>
    <m/>
    <m/>
    <m/>
    <s v="Others"/>
    <m/>
    <m/>
    <m/>
    <m/>
    <m/>
    <m/>
    <m/>
    <m/>
    <m/>
    <m/>
    <m/>
    <m/>
    <s v="Deepak Yadav"/>
    <m/>
    <s v="user_x9AtbGLhDmWYC9XAmYdfwBt9yiXbgMhBuZpIoFuN8Cd"/>
    <s v="Pranav Kenjale"/>
    <s v="Siddharth Angolkar"/>
    <m/>
    <m/>
    <x v="4"/>
    <m/>
    <m/>
    <s v="Employee Wellness Handbook"/>
    <m/>
    <m/>
    <m/>
    <s v="2022-03-21 06:00:09.024000+00:00"/>
    <s v="2022-09-08 05:12:58.341000+00:00"/>
    <s v="GMC"/>
  </r>
  <r>
    <s v="Sonal Paithankar"/>
    <n v="5000000"/>
    <s v="INR"/>
    <n v="0"/>
    <s v="9/15/22"/>
    <s v="Sales"/>
    <s v="stat_kcR4fZg7TU7jjk1jAVua3qGLRS4J5uFayEjK5j02wtv"/>
    <s v="Unqualified"/>
    <n v="0"/>
    <s v="OpportunityStatusType.Lost"/>
    <m/>
    <m/>
    <s v="Parental"/>
    <s v="lead_2nPV9trO5qQR3TFyGl8GpvIdXKscoSgIRSvL4PRWi9y"/>
    <s v="Happiest Minds Technologies"/>
    <s v="Aditya Binani"/>
    <s v="user_Iwn6da5WKkZqwUySK0oUuCb72pFP5WEm4zAb92ijqFe"/>
    <s v="Sonal Paithankar"/>
    <s v="2022-07-22 11:02:43.101000+00:00"/>
    <s v="2022-09-05 04:51:50.324000+00:00"/>
    <m/>
    <s v="Bangalore"/>
    <m/>
    <m/>
    <m/>
    <n v="3270"/>
    <m/>
    <m/>
    <m/>
    <m/>
    <m/>
    <m/>
    <m/>
    <m/>
    <m/>
    <m/>
    <m/>
    <s v="IT Services &amp; IT Consulting"/>
    <m/>
    <m/>
    <m/>
    <m/>
    <m/>
    <m/>
    <m/>
    <m/>
    <m/>
    <m/>
    <m/>
    <m/>
    <m/>
    <m/>
    <s v="user_g5Yw4Z4XnIbmcGhJO80vdtFdd5ElcDlgYO3q8l82ODn"/>
    <s v="Aditya Binani"/>
    <m/>
    <m/>
    <s v="September"/>
    <x v="15"/>
    <m/>
    <m/>
    <m/>
    <m/>
    <m/>
    <m/>
    <s v="2021-06-07 08:49:50.987000+00:00"/>
    <s v="2022-10-20 10:15:44.858000+00:00"/>
    <m/>
  </r>
  <r>
    <s v="Prajakta Sahastrabudhe"/>
    <n v="4300000"/>
    <s v="INR"/>
    <n v="50"/>
    <s v="9/30/22"/>
    <s v="Sales"/>
    <s v="stat_f8isA8PLi8FcBUQXfvybN0OzrsX9nIePVvpcj94eist"/>
    <s v="LQ Quote Awaited"/>
    <n v="0"/>
    <s v="OpportunityStatusType.Active"/>
    <m/>
    <m/>
    <s v="GTL"/>
    <s v="lead_VtLDRQTK5FEb2KYeFI9ldZ2mpuFJYtiv6LbY5Ns4alj"/>
    <s v="SKF"/>
    <s v="Bhairavi Jog"/>
    <s v="user_P3f70h2AcefBkFTBZpvA9LgDbjTmUIXkqdKqHJ5evwA"/>
    <s v="Manojkumar Tinna"/>
    <s v="2022-08-03 07:21:13.641000+00:00"/>
    <s v="2022-09-05 02:58:06.727000+00:00"/>
    <m/>
    <s v="Pune"/>
    <m/>
    <s v="2020-08-14 08:05:11+00:00"/>
    <m/>
    <n v="2279"/>
    <m/>
    <m/>
    <m/>
    <m/>
    <m/>
    <m/>
    <m/>
    <s v="PAID_SOCIAL"/>
    <m/>
    <m/>
    <m/>
    <s v="Manufacturing"/>
    <m/>
    <m/>
    <m/>
    <m/>
    <m/>
    <m/>
    <m/>
    <m/>
    <m/>
    <m/>
    <m/>
    <m/>
    <m/>
    <m/>
    <s v="user_sREdxbAJihL2Zbgic7tyQ6Rc4Mny7HnD1RNGhA9DDYh"/>
    <s v="Prajakta Sahastrabudhe"/>
    <s v="Anjali Nishu"/>
    <m/>
    <s v="January"/>
    <x v="2"/>
    <s v="Inbound via website"/>
    <m/>
    <s v="Employee Engagement Handbook"/>
    <m/>
    <m/>
    <m/>
    <s v="2020-12-06 09:46:14.773000+00:00"/>
    <s v="2022-10-11 15:10:10.959000+00:00"/>
    <s v="GTL"/>
  </r>
  <r>
    <s v="Sanket Kulkarni"/>
    <n v="500000"/>
    <s v="INR"/>
    <n v="0"/>
    <s v="8/31/22"/>
    <s v="Sales"/>
    <s v="stat_kcR4fZg7TU7jjk1jAVua3qGLRS4J5uFayEjK5j02wtv"/>
    <s v="Unqualified"/>
    <n v="0"/>
    <s v="OpportunityStatusType.Lost"/>
    <s v="cont_qWnM3vYC4ynBTr8STuqIyBCpoLP4bXHX7mIyFns8SoC"/>
    <s v="archana pimple"/>
    <s v="GMC ren (1+1+3+2)"/>
    <s v="lead_sErogi5C7Gtuu8f1MgLfVUcoeyHdz67RvXee0mBeXMn"/>
    <s v="BECK And POLLITZER INDIA PRIVATE LIMITED"/>
    <s v="Gauri Jori"/>
    <s v="user_k8sSUtRXfYEMul9CBIF4ZOmv3vnev5cdEvVZbtETMKp"/>
    <s v="Sanket Kulkarni"/>
    <s v="2022-08-25 07:57:31.241000+00:00"/>
    <s v="2022-09-05 04:34:56.993000+00:00"/>
    <m/>
    <s v="Pune"/>
    <m/>
    <m/>
    <m/>
    <n v="61"/>
    <m/>
    <m/>
    <m/>
    <m/>
    <m/>
    <m/>
    <m/>
    <m/>
    <m/>
    <m/>
    <m/>
    <s v="Manufacturing"/>
    <m/>
    <m/>
    <m/>
    <m/>
    <m/>
    <m/>
    <m/>
    <m/>
    <m/>
    <m/>
    <m/>
    <m/>
    <m/>
    <m/>
    <s v="user_5YHA1ZU4iP896lD1YJehdJcMx7ZEgWCpulT4T2c3pJ3"/>
    <s v="Gauri Jori"/>
    <m/>
    <m/>
    <s v="August"/>
    <x v="2"/>
    <m/>
    <m/>
    <m/>
    <m/>
    <m/>
    <m/>
    <s v="2021-08-23 06:46:15.656000+00:00"/>
    <s v="2022-09-05 04:35:05.373000+00:00"/>
    <m/>
  </r>
  <r>
    <s v="Sanket Kulkarni"/>
    <n v="24400"/>
    <s v="INR"/>
    <n v="0"/>
    <s v="8/31/22"/>
    <s v="Sales"/>
    <s v="stat_kcR4fZg7TU7jjk1jAVua3qGLRS4J5uFayEjK5j02wtv"/>
    <s v="Unqualified"/>
    <n v="0"/>
    <s v="OpportunityStatusType.Lost"/>
    <s v="cont_qWnM3vYC4ynBTr8STuqIyBCpoLP4bXHX7mIyFns8SoC"/>
    <s v="archana pimple"/>
    <s v="GPA ren"/>
    <s v="lead_sErogi5C7Gtuu8f1MgLfVUcoeyHdz67RvXee0mBeXMn"/>
    <s v="BECK And POLLITZER INDIA PRIVATE LIMITED"/>
    <s v="Gauri Jori"/>
    <s v="user_k8sSUtRXfYEMul9CBIF4ZOmv3vnev5cdEvVZbtETMKp"/>
    <s v="Sanket Kulkarni"/>
    <s v="2022-08-25 07:58:04.534000+00:00"/>
    <s v="2022-09-05 04:35:05.328000+00:00"/>
    <m/>
    <s v="Pune"/>
    <m/>
    <m/>
    <m/>
    <n v="61"/>
    <m/>
    <m/>
    <m/>
    <m/>
    <m/>
    <m/>
    <m/>
    <m/>
    <m/>
    <m/>
    <m/>
    <s v="Manufacturing"/>
    <m/>
    <m/>
    <m/>
    <m/>
    <m/>
    <m/>
    <m/>
    <m/>
    <m/>
    <m/>
    <m/>
    <m/>
    <m/>
    <m/>
    <s v="user_5YHA1ZU4iP896lD1YJehdJcMx7ZEgWCpulT4T2c3pJ3"/>
    <s v="Gauri Jori"/>
    <m/>
    <m/>
    <s v="August"/>
    <x v="2"/>
    <m/>
    <m/>
    <m/>
    <m/>
    <m/>
    <m/>
    <s v="2021-08-23 06:46:15.656000+00:00"/>
    <s v="2022-09-05 04:35:05.373000+00:00"/>
    <m/>
  </r>
  <r>
    <s v="Mayur Gadiyar"/>
    <n v="480000"/>
    <s v="INR"/>
    <n v="0"/>
    <s v="8/31/22"/>
    <s v="Sales"/>
    <s v="stat_1hn9nRJaLbI53NxPuSQgo90kRpbpKsFlwN4oEGNUTdO"/>
    <s v="Lost"/>
    <n v="0"/>
    <s v="OpportunityStatusType.Lost"/>
    <s v="cont_TigKpKmnX95fppu7KwAhnVcvatQZ3aeZAtCoYYocFdZ"/>
    <s v="Madhuri Gaikwad"/>
    <s v="500+ emps"/>
    <s v="lead_jKCQUNNMXaDQ5uuBsSUnyxGzn6CM2FVwrYuZvO9fNXw"/>
    <s v="Hometown ( Praxis Home Retail Limited )"/>
    <s v="Prateek Wadhwa"/>
    <s v="user_P3f70h2AcefBkFTBZpvA9LgDbjTmUIXkqdKqHJ5evwA"/>
    <s v="Manojkumar Tinna"/>
    <s v="2022-08-25 08:11:50.118000+00:00"/>
    <s v="2022-09-05 02:57:25.582000+00:00"/>
    <m/>
    <s v="Mumbai"/>
    <m/>
    <m/>
    <m/>
    <n v="500"/>
    <m/>
    <m/>
    <m/>
    <m/>
    <m/>
    <m/>
    <m/>
    <m/>
    <m/>
    <m/>
    <m/>
    <s v="Retail"/>
    <m/>
    <m/>
    <m/>
    <m/>
    <m/>
    <m/>
    <m/>
    <m/>
    <m/>
    <m/>
    <m/>
    <m/>
    <m/>
    <m/>
    <s v="user_FdWFezbLzkYQcGsBUsjZO25nr2poK2nRbqV47Rs5Kfm"/>
    <s v="Prateek Wadhwa"/>
    <m/>
    <m/>
    <s v="August"/>
    <x v="2"/>
    <m/>
    <m/>
    <m/>
    <m/>
    <m/>
    <m/>
    <s v="2022-03-03 07:05:03.576000+00:00"/>
    <s v="2022-10-01 12:52:06.277000+00:00"/>
    <s v="GMC"/>
  </r>
  <r>
    <s v="Tejas Kulkarni"/>
    <n v="400000"/>
    <s v="INR"/>
    <n v="0"/>
    <s v="9/29/22"/>
    <s v="Sales"/>
    <s v="stat_1hn9nRJaLbI53NxPuSQgo90kRpbpKsFlwN4oEGNUTdO"/>
    <s v="Lost"/>
    <n v="0"/>
    <s v="OpportunityStatusType.Lost"/>
    <s v="cont_VxoTAT8B8myyRoN4Y2Swq7bRbRE5nluIzAaFxYQjeKf"/>
    <s v="Sonal Somani"/>
    <m/>
    <s v="lead_vuAxZqlUQ70CisGwdcab5Nf6hYlT82FQ7KCw8DLzK66"/>
    <s v="Bright Money"/>
    <s v="Nikhil Ahuja"/>
    <s v="user_kbtBHYtBjVDNyI72HTF6C1SCvC7yVBiA6OrBOy3t96U"/>
    <s v="Tejas Kulkarni"/>
    <s v="2022-04-07 06:36:57.718000+00:00"/>
    <s v="2022-09-05 01:54:55.075000+00:00"/>
    <m/>
    <s v="Bangalore"/>
    <m/>
    <m/>
    <m/>
    <n v="160"/>
    <m/>
    <m/>
    <m/>
    <m/>
    <m/>
    <m/>
    <m/>
    <m/>
    <m/>
    <m/>
    <m/>
    <m/>
    <m/>
    <m/>
    <m/>
    <m/>
    <m/>
    <m/>
    <m/>
    <m/>
    <m/>
    <m/>
    <m/>
    <m/>
    <m/>
    <m/>
    <s v="user_ocHSJH83OJnHCvKyMbjx8WOOK8PMgAUGIj1qK0q0dMV"/>
    <s v="Nikhil Ahuja"/>
    <m/>
    <m/>
    <s v="December"/>
    <x v="4"/>
    <m/>
    <m/>
    <s v="Employee Engagement Handbook"/>
    <m/>
    <m/>
    <m/>
    <s v="2022-03-28 11:56:20.330000+00:00"/>
    <s v="2022-10-19 04:59:49.113000+00:00"/>
    <s v="GTL"/>
  </r>
  <r>
    <s v="Anshum Naithani"/>
    <n v="4000000"/>
    <s v="INR"/>
    <n v="0"/>
    <s v="8/24/22"/>
    <s v="Sales"/>
    <s v="stat_1hn9nRJaLbI53NxPuSQgo90kRpbpKsFlwN4oEGNUTdO"/>
    <s v="Lost"/>
    <n v="0"/>
    <s v="OpportunityStatusType.Lost"/>
    <s v="cont_uwkzRqMEvcJ7H4zbXoektr3XYsn1tjnR9WJrMtXeP5e"/>
    <s v="Shrikant  Mirajkar"/>
    <s v="GMC - Renewal"/>
    <s v="lead_fyWK1frPWTP5M68gcS5vnS9TiR7Z6UM5yhuIXB81AVw"/>
    <s v="Bombay Rayon Fashions Limited"/>
    <s v="Shreenath Bhat"/>
    <s v="user_P3f70h2AcefBkFTBZpvA9LgDbjTmUIXkqdKqHJ5evwA"/>
    <s v="Manojkumar Tinna"/>
    <s v="2022-07-12 07:37:42.935000+00:00"/>
    <s v="2022-09-05 02:56:51.361000+00:00"/>
    <m/>
    <s v="Mumbai"/>
    <m/>
    <m/>
    <m/>
    <n v="1924"/>
    <m/>
    <m/>
    <m/>
    <m/>
    <m/>
    <m/>
    <m/>
    <m/>
    <m/>
    <m/>
    <m/>
    <s v="Retail"/>
    <m/>
    <m/>
    <m/>
    <m/>
    <m/>
    <m/>
    <m/>
    <m/>
    <m/>
    <m/>
    <m/>
    <m/>
    <s v="Jithendra Goalla"/>
    <m/>
    <s v="user_6hRQhcoLhZEDUBYaw3vS7rv6T5582sGfXq4jNRqTfUU"/>
    <s v="Aishwarya Nyayadhish"/>
    <m/>
    <m/>
    <s v="August"/>
    <x v="7"/>
    <s v="Naukri.com"/>
    <m/>
    <m/>
    <m/>
    <m/>
    <m/>
    <s v="2022-03-02 12:20:07.202000+00:00"/>
    <s v="2022-10-20 10:26:10.525000+00:00"/>
    <s v="GMC"/>
  </r>
  <r>
    <s v="Aditya Binani"/>
    <n v="10000"/>
    <s v="INR"/>
    <n v="0"/>
    <s v="8/31/22"/>
    <s v="Sales"/>
    <s v="stat_kcR4fZg7TU7jjk1jAVua3qGLRS4J5uFayEjK5j02wtv"/>
    <s v="Unqualified"/>
    <n v="0"/>
    <s v="OpportunityStatusType.Lost"/>
    <s v="cont_ubGj0r2APnVhN4INuvVXbLXJSx3oakFl7ekw7Ju17iI"/>
    <s v="Priyanka"/>
    <s v="Travel"/>
    <s v="lead_YfKXN4OCme46lwgQYBN4e6FA1TDgKfs3XiznY2yTKLk"/>
    <s v="Codebase"/>
    <s v="Prateek Wadhwa"/>
    <s v="user_g5Yw4Z4XnIbmcGhJO80vdtFdd5ElcDlgYO3q8l82ODn"/>
    <s v="Aditya Binani"/>
    <s v="2022-08-18 12:48:35.153000+00:00"/>
    <s v="2022-09-03 07:03:13.575000+00:00"/>
    <m/>
    <s v="Pune"/>
    <m/>
    <m/>
    <m/>
    <n v="36"/>
    <m/>
    <m/>
    <m/>
    <m/>
    <m/>
    <m/>
    <m/>
    <m/>
    <m/>
    <m/>
    <m/>
    <s v="Others"/>
    <m/>
    <m/>
    <m/>
    <m/>
    <m/>
    <m/>
    <m/>
    <m/>
    <m/>
    <m/>
    <m/>
    <m/>
    <s v="Aniket Vahile"/>
    <m/>
    <s v="user_g5Yw4Z4XnIbmcGhJO80vdtFdd5ElcDlgYO3q8l82ODn"/>
    <s v="Aditya Binani"/>
    <m/>
    <m/>
    <s v="July"/>
    <x v="2"/>
    <m/>
    <m/>
    <m/>
    <m/>
    <m/>
    <m/>
    <s v="2022-05-09 07:26:45.852000+00:00"/>
    <s v="2022-09-30 06:28:53.894000+00:00"/>
    <s v="NON EB"/>
  </r>
  <r>
    <s v="Tejas Kulkarni"/>
    <n v="100000"/>
    <s v="INR"/>
    <n v="0"/>
    <s v="9/30/22"/>
    <s v="Sales"/>
    <s v="stat_1hn9nRJaLbI53NxPuSQgo90kRpbpKsFlwN4oEGNUTdO"/>
    <s v="Lost"/>
    <n v="0"/>
    <s v="OpportunityStatusType.Lost"/>
    <s v="cont_KZa0itTK4byEcuapmEYIBvsBo7xU65pOU9srMB7Xohc"/>
    <s v="Navya Shyamsundar"/>
    <m/>
    <s v="lead_14jI7HGgseSVmzk93ESmYm9hPc1crXm8sUIM6KPBEzB"/>
    <s v="Sleepyhead"/>
    <s v="Prateek Wadhwa"/>
    <s v="user_kbtBHYtBjVDNyI72HTF6C1SCvC7yVBiA6OrBOy3t96U"/>
    <s v="Tejas Kulkarni"/>
    <s v="2022-06-23 09:24:13.668000+00:00"/>
    <s v="2022-09-03 06:16:54.148000+00:00"/>
    <m/>
    <s v="Bangalore"/>
    <m/>
    <m/>
    <m/>
    <n v="200"/>
    <m/>
    <m/>
    <m/>
    <m/>
    <m/>
    <m/>
    <m/>
    <s v="PAID_SOCIAL"/>
    <m/>
    <m/>
    <m/>
    <m/>
    <m/>
    <m/>
    <m/>
    <m/>
    <m/>
    <m/>
    <m/>
    <m/>
    <m/>
    <m/>
    <m/>
    <m/>
    <m/>
    <m/>
    <s v="user_FdWFezbLzkYQcGsBUsjZO25nr2poK2nRbqV47Rs5Kfm"/>
    <s v="Prateek Wadhwa"/>
    <m/>
    <m/>
    <s v="September"/>
    <x v="4"/>
    <m/>
    <m/>
    <s v="Employee Engagement Handbook"/>
    <m/>
    <m/>
    <m/>
    <s v="2022-06-23 06:58:31.526000+00:00"/>
    <s v="2022-09-15 09:28:32.986000+00:00"/>
    <s v="GPA"/>
  </r>
  <r>
    <s v="Sameer Iftekhari"/>
    <n v="100000"/>
    <s v="INR"/>
    <n v="50"/>
    <s v="9/30/22"/>
    <s v="Sales"/>
    <s v="stat_LAF6zc710op7pnBQxMZo0IXU6mVHAxtY6FLz1R7BEWw"/>
    <s v="Data Received"/>
    <n v="0"/>
    <s v="OpportunityStatusType.Active"/>
    <m/>
    <m/>
    <m/>
    <s v="lead_VtLDRQTK5FEb2KYeFI9ldZ2mpuFJYtiv6LbY5Ns4alj"/>
    <s v="SKF"/>
    <s v="Sarvesh Pawar"/>
    <s v="user_sREdxbAJihL2Zbgic7tyQ6Rc4Mny7HnD1RNGhA9DDYh"/>
    <s v="Prajakta Sahastrabudhe"/>
    <s v="2022-09-02 10:31:44.257000+00:00"/>
    <s v="2022-09-04 08:11:45.429000+00:00"/>
    <m/>
    <s v="Pune"/>
    <m/>
    <s v="2020-08-14 08:05:11+00:00"/>
    <m/>
    <n v="2279"/>
    <m/>
    <m/>
    <m/>
    <m/>
    <m/>
    <m/>
    <m/>
    <s v="PAID_SOCIAL"/>
    <m/>
    <m/>
    <m/>
    <s v="Manufacturing"/>
    <m/>
    <m/>
    <m/>
    <m/>
    <m/>
    <m/>
    <m/>
    <m/>
    <m/>
    <m/>
    <m/>
    <m/>
    <m/>
    <m/>
    <s v="user_sREdxbAJihL2Zbgic7tyQ6Rc4Mny7HnD1RNGhA9DDYh"/>
    <s v="Prajakta Sahastrabudhe"/>
    <s v="Anjali Nishu"/>
    <m/>
    <s v="January"/>
    <x v="2"/>
    <s v="Inbound via website"/>
    <m/>
    <s v="Employee Engagement Handbook"/>
    <m/>
    <m/>
    <m/>
    <s v="2020-12-06 09:46:14.773000+00:00"/>
    <s v="2022-10-11 15:10:10.959000+00:00"/>
    <s v="GPA"/>
  </r>
  <r>
    <s v="Prateek Wadhwa"/>
    <n v="50000"/>
    <s v="INR"/>
    <n v="0"/>
    <s v="8/31/22"/>
    <s v="Sales"/>
    <s v="stat_kcR4fZg7TU7jjk1jAVua3qGLRS4J5uFayEjK5j02wtv"/>
    <s v="Unqualified"/>
    <n v="0"/>
    <s v="OpportunityStatusType.Lost"/>
    <s v="cont_Mn2PBp31TflGt48gC4dtCRpqtBbhHYLB9tgG8LLTa7R"/>
    <s v="Paulami Chakraborty"/>
    <m/>
    <s v="lead_qRJ7KI3dtbrO9zNACqrfHGwgk1t4RfofKI6JN4CKoWD"/>
    <s v="Neev Academy"/>
    <s v="Prateek Wadhwa"/>
    <s v="user_FdWFezbLzkYQcGsBUsjZO25nr2poK2nRbqV47Rs5Kfm"/>
    <s v="Prateek Wadhwa"/>
    <s v="2022-05-16 11:22:26.283000+00:00"/>
    <s v="2022-09-03 05:36:46.436000+00:00"/>
    <m/>
    <s v="Bangalore"/>
    <m/>
    <m/>
    <m/>
    <n v="250"/>
    <m/>
    <m/>
    <m/>
    <m/>
    <m/>
    <m/>
    <m/>
    <m/>
    <m/>
    <m/>
    <m/>
    <s v="Education"/>
    <m/>
    <m/>
    <m/>
    <m/>
    <m/>
    <m/>
    <m/>
    <m/>
    <m/>
    <m/>
    <m/>
    <m/>
    <m/>
    <m/>
    <s v="user_FdWFezbLzkYQcGsBUsjZO25nr2poK2nRbqV47Rs5Kfm"/>
    <s v="Prateek Wadhwa"/>
    <m/>
    <m/>
    <s v="August"/>
    <x v="4"/>
    <m/>
    <m/>
    <s v="Employee Wellness Handbook"/>
    <m/>
    <m/>
    <m/>
    <s v="2022-05-14 04:42:44.956000+00:00"/>
    <s v="2022-09-03 05:37:27.907000+00:00"/>
    <s v="GPA"/>
  </r>
  <r>
    <s v="Tejas Kulkarni"/>
    <n v="1500000"/>
    <s v="INR"/>
    <n v="0"/>
    <s v="9/30/22"/>
    <s v="Sales"/>
    <s v="stat_1hn9nRJaLbI53NxPuSQgo90kRpbpKsFlwN4oEGNUTdO"/>
    <s v="Lost"/>
    <n v="0"/>
    <s v="OpportunityStatusType.Lost"/>
    <s v="cont_KZa0itTK4byEcuapmEYIBvsBo7xU65pOU9srMB7Xohc"/>
    <s v="Navya Shyamsundar"/>
    <m/>
    <s v="lead_14jI7HGgseSVmzk93ESmYm9hPc1crXm8sUIM6KPBEzB"/>
    <s v="Sleepyhead"/>
    <s v="Prateek Wadhwa"/>
    <s v="user_kbtBHYtBjVDNyI72HTF6C1SCvC7yVBiA6OrBOy3t96U"/>
    <s v="Tejas Kulkarni"/>
    <s v="2022-06-23 09:23:50.064000+00:00"/>
    <s v="2022-09-03 06:16:40.404000+00:00"/>
    <m/>
    <s v="Bangalore"/>
    <m/>
    <m/>
    <m/>
    <n v="200"/>
    <m/>
    <m/>
    <m/>
    <m/>
    <m/>
    <m/>
    <m/>
    <s v="PAID_SOCIAL"/>
    <m/>
    <m/>
    <m/>
    <m/>
    <m/>
    <m/>
    <m/>
    <m/>
    <m/>
    <m/>
    <m/>
    <m/>
    <m/>
    <m/>
    <m/>
    <m/>
    <m/>
    <m/>
    <s v="user_FdWFezbLzkYQcGsBUsjZO25nr2poK2nRbqV47Rs5Kfm"/>
    <s v="Prateek Wadhwa"/>
    <m/>
    <m/>
    <s v="September"/>
    <x v="4"/>
    <m/>
    <m/>
    <s v="Employee Engagement Handbook"/>
    <m/>
    <m/>
    <m/>
    <s v="2022-06-23 06:58:31.526000+00:00"/>
    <s v="2022-09-15 09:28:32.986000+00:00"/>
    <s v="GMC"/>
  </r>
  <r>
    <s v="Prateek Wadhwa"/>
    <n v="4000000"/>
    <s v="INR"/>
    <n v="0"/>
    <s v="8/28/22"/>
    <s v="Sales"/>
    <s v="stat_kcR4fZg7TU7jjk1jAVua3qGLRS4J5uFayEjK5j02wtv"/>
    <s v="Unqualified"/>
    <n v="0"/>
    <s v="OpportunityStatusType.Lost"/>
    <s v="cont_DPLyMWY6oAbZNG3KXjQD2PpiYtFpI7eh14pY68HqXce"/>
    <s v="Charulata Jain"/>
    <m/>
    <s v="lead_2GdlMkh9QqIo6yXfDVyKCv2lBgr3rayrceI0FKRASiT"/>
    <s v="Kewal Kiran Clothing Limited"/>
    <s v="Prateek Wadhwa"/>
    <s v="user_FdWFezbLzkYQcGsBUsjZO25nr2poK2nRbqV47Rs5Kfm"/>
    <s v="Prateek Wadhwa"/>
    <s v="2022-07-28 09:48:46.744000+00:00"/>
    <s v="2022-09-03 05:37:06.093000+00:00"/>
    <m/>
    <s v="Mumbai"/>
    <m/>
    <m/>
    <m/>
    <n v="506"/>
    <m/>
    <m/>
    <m/>
    <m/>
    <m/>
    <m/>
    <m/>
    <m/>
    <m/>
    <m/>
    <m/>
    <s v="Retail"/>
    <m/>
    <m/>
    <m/>
    <m/>
    <m/>
    <m/>
    <m/>
    <m/>
    <m/>
    <m/>
    <m/>
    <m/>
    <s v="Aniket Vahile"/>
    <m/>
    <s v="user_FdWFezbLzkYQcGsBUsjZO25nr2poK2nRbqV47Rs5Kfm"/>
    <s v="Prateek Wadhwa"/>
    <m/>
    <m/>
    <s v="August"/>
    <x v="2"/>
    <m/>
    <m/>
    <m/>
    <m/>
    <m/>
    <m/>
    <s v="2021-08-05 07:12:40.013000+00:00"/>
    <s v="2022-09-21 04:07:22.676000+00:00"/>
    <s v="GMC"/>
  </r>
  <r>
    <s v="Tejas Kulkarni"/>
    <n v="100000"/>
    <s v="INR"/>
    <n v="50"/>
    <d v="2022-09-09T00:00:00"/>
    <s v="Sales"/>
    <s v="stat_kLhaUSYbyIgQOHjvcKAHYNQn1lIjd0wTZfiU50Lt3mL"/>
    <s v="Demo Completed"/>
    <n v="0"/>
    <s v="OpportunityStatusType.Active"/>
    <s v="cont_IFGcDJAOf9WHE5XrOyM72RgGDL3EcqMc088Mqm5poyZ"/>
    <s v="Ashika Prakash"/>
    <m/>
    <s v="lead_cSTJAy4jqHu5OsmZjXTkbWcRdC5OU9LPXLUSCZqyog2"/>
    <s v="PlasticCity"/>
    <s v="Prateek Wadhwa"/>
    <s v="user_P3f70h2AcefBkFTBZpvA9LgDbjTmUIXkqdKqHJ5evwA"/>
    <s v="Manojkumar Tinna"/>
    <s v="2022-04-29 12:20:57.183000+00:00"/>
    <s v="2022-09-03 05:19:39.983000+00:00"/>
    <m/>
    <s v="Bangalore"/>
    <m/>
    <m/>
    <m/>
    <n v="25"/>
    <m/>
    <m/>
    <m/>
    <m/>
    <m/>
    <m/>
    <m/>
    <m/>
    <m/>
    <m/>
    <m/>
    <m/>
    <m/>
    <m/>
    <m/>
    <m/>
    <m/>
    <m/>
    <m/>
    <m/>
    <m/>
    <m/>
    <m/>
    <m/>
    <m/>
    <m/>
    <s v="user_FdWFezbLzkYQcGsBUsjZO25nr2poK2nRbqV47Rs5Kfm"/>
    <s v="Prateek Wadhwa"/>
    <m/>
    <m/>
    <m/>
    <x v="4"/>
    <m/>
    <m/>
    <s v="Employee Engagement Handbook"/>
    <m/>
    <m/>
    <m/>
    <s v="2022-04-29 09:25:45.959000+00:00"/>
    <s v="2022-09-03 05:19:40.056000+00:00"/>
    <s v="GMC"/>
  </r>
  <r>
    <s v="Prateek Wadhwa"/>
    <n v="1200000"/>
    <s v="INR"/>
    <n v="0"/>
    <s v="8/31/22"/>
    <s v="Sales"/>
    <s v="stat_kcR4fZg7TU7jjk1jAVua3qGLRS4J5uFayEjK5j02wtv"/>
    <s v="Unqualified"/>
    <n v="0"/>
    <s v="OpportunityStatusType.Lost"/>
    <s v="cont_Mn2PBp31TflGt48gC4dtCRpqtBbhHYLB9tgG8LLTa7R"/>
    <s v="Paulami Chakraborty"/>
    <m/>
    <s v="lead_qRJ7KI3dtbrO9zNACqrfHGwgk1t4RfofKI6JN4CKoWD"/>
    <s v="Neev Academy"/>
    <s v="Prateek Wadhwa"/>
    <s v="user_FdWFezbLzkYQcGsBUsjZO25nr2poK2nRbqV47Rs5Kfm"/>
    <s v="Prateek Wadhwa"/>
    <s v="2022-05-16 11:22:02.390000+00:00"/>
    <s v="2022-09-03 05:36:34.291000+00:00"/>
    <m/>
    <s v="Bangalore"/>
    <m/>
    <m/>
    <m/>
    <n v="250"/>
    <m/>
    <m/>
    <m/>
    <m/>
    <m/>
    <m/>
    <m/>
    <m/>
    <m/>
    <m/>
    <m/>
    <s v="Education"/>
    <m/>
    <m/>
    <m/>
    <m/>
    <m/>
    <m/>
    <m/>
    <m/>
    <m/>
    <m/>
    <m/>
    <m/>
    <m/>
    <m/>
    <s v="user_FdWFezbLzkYQcGsBUsjZO25nr2poK2nRbqV47Rs5Kfm"/>
    <s v="Prateek Wadhwa"/>
    <m/>
    <m/>
    <s v="August"/>
    <x v="4"/>
    <m/>
    <m/>
    <s v="Employee Wellness Handbook"/>
    <m/>
    <m/>
    <m/>
    <s v="2022-05-14 04:42:44.956000+00:00"/>
    <s v="2022-09-03 05:37:27.907000+00:00"/>
    <s v="GMC"/>
  </r>
  <r>
    <s v="Vivek Singh"/>
    <n v="40000"/>
    <s v="INR"/>
    <n v="0"/>
    <s v="9/30/22"/>
    <s v="Sales"/>
    <s v="stat_1hn9nRJaLbI53NxPuSQgo90kRpbpKsFlwN4oEGNUTdO"/>
    <s v="Lost"/>
    <n v="0"/>
    <s v="OpportunityStatusType.Lost"/>
    <s v="cont_NA18UA6dmXOCbNcSllD7GqUwmNl28nUDkjG546nTDmR"/>
    <s v="Manasa Shetty"/>
    <s v="GTLI"/>
    <s v="lead_tq9karZlhcffsJ6WeCrKAfsoQKMLgLtyfzgqJQd2hr8"/>
    <s v="MagnaSoft Consulting India Pvt Ltd"/>
    <s v="Daya Gowda"/>
    <s v="user_6dalmZ7hmWD47jhCVGdU1SSEcFMsz9rWtW2jPORgJvj"/>
    <s v="Vivek Singh"/>
    <s v="2022-08-23 11:58:21.284000+00:00"/>
    <s v="2022-09-02 16:41:58.985000+00:00"/>
    <m/>
    <s v="Bangalore"/>
    <m/>
    <m/>
    <m/>
    <n v="184"/>
    <m/>
    <m/>
    <m/>
    <m/>
    <m/>
    <m/>
    <m/>
    <m/>
    <m/>
    <m/>
    <m/>
    <s v="IT Services &amp; IT Consulting"/>
    <m/>
    <m/>
    <m/>
    <m/>
    <m/>
    <m/>
    <m/>
    <m/>
    <m/>
    <m/>
    <m/>
    <m/>
    <s v="Rakesh Nade"/>
    <m/>
    <s v="user_ojX3B6giQCeKnOjqd4gdwXUl0CqqHMXNORvxR6POXn6"/>
    <s v="Abhishek Chauhan"/>
    <m/>
    <m/>
    <s v="September"/>
    <x v="2"/>
    <m/>
    <m/>
    <m/>
    <m/>
    <m/>
    <m/>
    <s v="2022-05-06 10:48:28.443000+00:00"/>
    <s v="2022-10-04 06:48:48.972000+00:00"/>
    <m/>
  </r>
  <r>
    <s v="Sonal Paithankar"/>
    <n v="5000000"/>
    <s v="INR"/>
    <n v="0"/>
    <s v="9/15/22"/>
    <s v="Sales"/>
    <s v="stat_kcR4fZg7TU7jjk1jAVua3qGLRS4J5uFayEjK5j02wtv"/>
    <s v="Unqualified"/>
    <n v="0"/>
    <s v="OpportunityStatusType.Lost"/>
    <m/>
    <m/>
    <s v="GTL"/>
    <s v="lead_2nPV9trO5qQR3TFyGl8GpvIdXKscoSgIRSvL4PRWi9y"/>
    <s v="Happiest Minds Technologies"/>
    <s v="Aditya Binani"/>
    <s v="user_Iwn6da5WKkZqwUySK0oUuCb72pFP5WEm4zAb92ijqFe"/>
    <s v="Sonal Paithankar"/>
    <s v="2022-07-22 11:02:26.147000+00:00"/>
    <s v="2022-09-02 12:34:17.170000+00:00"/>
    <m/>
    <s v="Bangalore"/>
    <m/>
    <m/>
    <m/>
    <n v="3270"/>
    <m/>
    <m/>
    <m/>
    <m/>
    <m/>
    <m/>
    <m/>
    <m/>
    <m/>
    <m/>
    <m/>
    <s v="IT Services &amp; IT Consulting"/>
    <m/>
    <m/>
    <m/>
    <m/>
    <m/>
    <m/>
    <m/>
    <m/>
    <m/>
    <m/>
    <m/>
    <m/>
    <m/>
    <m/>
    <s v="user_g5Yw4Z4XnIbmcGhJO80vdtFdd5ElcDlgYO3q8l82ODn"/>
    <s v="Aditya Binani"/>
    <m/>
    <m/>
    <s v="September"/>
    <x v="15"/>
    <m/>
    <m/>
    <m/>
    <m/>
    <m/>
    <m/>
    <s v="2021-06-07 08:49:50.987000+00:00"/>
    <s v="2022-10-20 10:15:44.858000+00:00"/>
    <m/>
  </r>
  <r>
    <s v="Sonal Paithankar"/>
    <n v="200000"/>
    <s v="INR"/>
    <n v="0"/>
    <s v="9/15/22"/>
    <s v="Sales"/>
    <s v="stat_kcR4fZg7TU7jjk1jAVua3qGLRS4J5uFayEjK5j02wtv"/>
    <s v="Unqualified"/>
    <n v="0"/>
    <s v="OpportunityStatusType.Lost"/>
    <m/>
    <m/>
    <s v="GPA"/>
    <s v="lead_2nPV9trO5qQR3TFyGl8GpvIdXKscoSgIRSvL4PRWi9y"/>
    <s v="Happiest Minds Technologies"/>
    <s v="Aditya Binani"/>
    <s v="user_Iwn6da5WKkZqwUySK0oUuCb72pFP5WEm4zAb92ijqFe"/>
    <s v="Sonal Paithankar"/>
    <s v="2022-06-27 11:11:22.693000+00:00"/>
    <s v="2022-09-02 12:34:11.494000+00:00"/>
    <m/>
    <s v="Bangalore"/>
    <m/>
    <m/>
    <m/>
    <n v="3270"/>
    <m/>
    <m/>
    <m/>
    <m/>
    <m/>
    <m/>
    <m/>
    <m/>
    <m/>
    <m/>
    <m/>
    <s v="IT Services &amp; IT Consulting"/>
    <m/>
    <m/>
    <m/>
    <m/>
    <m/>
    <m/>
    <m/>
    <m/>
    <m/>
    <m/>
    <m/>
    <m/>
    <m/>
    <m/>
    <s v="user_g5Yw4Z4XnIbmcGhJO80vdtFdd5ElcDlgYO3q8l82ODn"/>
    <s v="Aditya Binani"/>
    <m/>
    <m/>
    <s v="September"/>
    <x v="15"/>
    <m/>
    <m/>
    <m/>
    <m/>
    <m/>
    <m/>
    <s v="2021-06-07 08:49:50.987000+00:00"/>
    <s v="2022-10-20 10:15:44.858000+00:00"/>
    <m/>
  </r>
  <r>
    <s v="Vivek Singh"/>
    <n v="12000"/>
    <s v="INR"/>
    <n v="0"/>
    <s v="9/30/22"/>
    <s v="Sales"/>
    <s v="stat_1hn9nRJaLbI53NxPuSQgo90kRpbpKsFlwN4oEGNUTdO"/>
    <s v="Lost"/>
    <n v="0"/>
    <s v="OpportunityStatusType.Lost"/>
    <s v="cont_NA18UA6dmXOCbNcSllD7GqUwmNl28nUDkjG546nTDmR"/>
    <s v="Manasa Shetty"/>
    <s v="GPA"/>
    <s v="lead_tq9karZlhcffsJ6WeCrKAfsoQKMLgLtyfzgqJQd2hr8"/>
    <s v="MagnaSoft Consulting India Pvt Ltd"/>
    <s v="Daya Gowda"/>
    <s v="user_6dalmZ7hmWD47jhCVGdU1SSEcFMsz9rWtW2jPORgJvj"/>
    <s v="Vivek Singh"/>
    <s v="2022-08-23 11:57:52.368000+00:00"/>
    <s v="2022-09-02 16:41:45.217000+00:00"/>
    <m/>
    <s v="Bangalore"/>
    <m/>
    <m/>
    <m/>
    <n v="184"/>
    <m/>
    <m/>
    <m/>
    <m/>
    <m/>
    <m/>
    <m/>
    <m/>
    <m/>
    <m/>
    <m/>
    <s v="IT Services &amp; IT Consulting"/>
    <m/>
    <m/>
    <m/>
    <m/>
    <m/>
    <m/>
    <m/>
    <m/>
    <m/>
    <m/>
    <m/>
    <m/>
    <s v="Rakesh Nade"/>
    <m/>
    <s v="user_ojX3B6giQCeKnOjqd4gdwXUl0CqqHMXNORvxR6POXn6"/>
    <s v="Abhishek Chauhan"/>
    <m/>
    <m/>
    <s v="September"/>
    <x v="2"/>
    <m/>
    <m/>
    <m/>
    <m/>
    <m/>
    <m/>
    <s v="2022-05-06 10:48:28.443000+00:00"/>
    <s v="2022-10-04 06:48:48.972000+00:00"/>
    <m/>
  </r>
  <r>
    <s v="Sonal Paithankar"/>
    <n v="2000000"/>
    <s v="INR"/>
    <n v="0"/>
    <d v="2022-08-09T00:00:00"/>
    <s v="Sales"/>
    <s v="stat_kcR4fZg7TU7jjk1jAVua3qGLRS4J5uFayEjK5j02wtv"/>
    <s v="Unqualified"/>
    <n v="0"/>
    <s v="OpportunityStatusType.Lost"/>
    <m/>
    <m/>
    <s v="Parental Policy"/>
    <s v="lead_6961L6eRTlGhue3abhJaXQJOooWMaSMBl6XkynCsioZ"/>
    <s v="Xoxoday"/>
    <s v="Satyajit Chati"/>
    <s v="user_Iwn6da5WKkZqwUySK0oUuCb72pFP5WEm4zAb92ijqFe"/>
    <s v="Sonal Paithankar"/>
    <s v="2022-07-06 12:06:59.526000+00:00"/>
    <s v="2022-09-02 11:55:39.781000+00:00"/>
    <m/>
    <s v="Bangalore"/>
    <m/>
    <m/>
    <m/>
    <n v="384"/>
    <m/>
    <s v="BOF - Dream Co. list - Employee Engagement Handbook - Conversation Ad"/>
    <s v="LinkedIn"/>
    <m/>
    <m/>
    <m/>
    <m/>
    <s v="PAID_SOCIAL"/>
    <m/>
    <m/>
    <m/>
    <s v="Others"/>
    <m/>
    <m/>
    <m/>
    <m/>
    <m/>
    <m/>
    <m/>
    <m/>
    <m/>
    <m/>
    <m/>
    <m/>
    <s v="Aniket Vahile"/>
    <m/>
    <s v="user_5IQTpX6DsnoeoDfxqzqojpVoQLXPh68nhDjLS5ETjYj"/>
    <s v="Satyajit Chati"/>
    <m/>
    <m/>
    <s v="September"/>
    <x v="4"/>
    <s v="Lusha"/>
    <m/>
    <s v="Employee Engagement Handbook"/>
    <m/>
    <m/>
    <m/>
    <s v="2021-01-04 09:53:22.701000+00:00"/>
    <s v="2022-09-26 15:25:12.225000+00:00"/>
    <m/>
  </r>
  <r>
    <s v="Sonal Paithankar"/>
    <n v="15000000"/>
    <s v="INR"/>
    <n v="0"/>
    <s v="9/15/22"/>
    <s v="Sales"/>
    <s v="stat_kcR4fZg7TU7jjk1jAVua3qGLRS4J5uFayEjK5j02wtv"/>
    <s v="Unqualified"/>
    <n v="0"/>
    <s v="OpportunityStatusType.Lost"/>
    <m/>
    <m/>
    <s v="GMC"/>
    <s v="lead_2nPV9trO5qQR3TFyGl8GpvIdXKscoSgIRSvL4PRWi9y"/>
    <s v="Happiest Minds Technologies"/>
    <s v="Aditya Binani"/>
    <s v="user_Iwn6da5WKkZqwUySK0oUuCb72pFP5WEm4zAb92ijqFe"/>
    <s v="Sonal Paithankar"/>
    <s v="2022-06-27 11:11:01.004000+00:00"/>
    <s v="2022-09-02 12:34:05.351000+00:00"/>
    <m/>
    <s v="Bangalore"/>
    <m/>
    <m/>
    <m/>
    <n v="3270"/>
    <m/>
    <m/>
    <m/>
    <m/>
    <m/>
    <m/>
    <m/>
    <m/>
    <m/>
    <m/>
    <m/>
    <s v="IT Services &amp; IT Consulting"/>
    <m/>
    <m/>
    <m/>
    <m/>
    <m/>
    <m/>
    <m/>
    <m/>
    <m/>
    <m/>
    <m/>
    <m/>
    <m/>
    <m/>
    <s v="user_g5Yw4Z4XnIbmcGhJO80vdtFdd5ElcDlgYO3q8l82ODn"/>
    <s v="Aditya Binani"/>
    <m/>
    <m/>
    <s v="September"/>
    <x v="15"/>
    <m/>
    <m/>
    <m/>
    <m/>
    <m/>
    <m/>
    <s v="2021-06-07 08:49:50.987000+00:00"/>
    <s v="2022-10-20 10:15:44.858000+00:00"/>
    <m/>
  </r>
  <r>
    <s v="Sonal Paithankar"/>
    <n v="3500000"/>
    <s v="INR"/>
    <n v="0"/>
    <d v="2022-08-09T00:00:00"/>
    <s v="Sales"/>
    <s v="stat_kcR4fZg7TU7jjk1jAVua3qGLRS4J5uFayEjK5j02wtv"/>
    <s v="Unqualified"/>
    <n v="0"/>
    <s v="OpportunityStatusType.Lost"/>
    <m/>
    <m/>
    <s v="GMC 1+3 340 employees"/>
    <s v="lead_6961L6eRTlGhue3abhJaXQJOooWMaSMBl6XkynCsioZ"/>
    <s v="Xoxoday"/>
    <s v="Satyajit Chati"/>
    <s v="user_Iwn6da5WKkZqwUySK0oUuCb72pFP5WEm4zAb92ijqFe"/>
    <s v="Sonal Paithankar"/>
    <s v="2022-07-06 12:06:29.348000+00:00"/>
    <s v="2022-09-02 11:55:33.884000+00:00"/>
    <m/>
    <s v="Bangalore"/>
    <m/>
    <m/>
    <m/>
    <n v="384"/>
    <m/>
    <s v="BOF - Dream Co. list - Employee Engagement Handbook - Conversation Ad"/>
    <s v="LinkedIn"/>
    <m/>
    <m/>
    <m/>
    <m/>
    <s v="PAID_SOCIAL"/>
    <m/>
    <m/>
    <m/>
    <s v="Others"/>
    <m/>
    <m/>
    <m/>
    <m/>
    <m/>
    <m/>
    <m/>
    <m/>
    <m/>
    <m/>
    <m/>
    <m/>
    <s v="Aniket Vahile"/>
    <m/>
    <s v="user_5IQTpX6DsnoeoDfxqzqojpVoQLXPh68nhDjLS5ETjYj"/>
    <s v="Satyajit Chati"/>
    <m/>
    <m/>
    <s v="September"/>
    <x v="4"/>
    <s v="Lusha"/>
    <m/>
    <s v="Employee Engagement Handbook"/>
    <m/>
    <m/>
    <m/>
    <s v="2021-01-04 09:53:22.701000+00:00"/>
    <s v="2022-09-26 15:25:12.225000+00:00"/>
    <s v="GMC"/>
  </r>
  <r>
    <s v="Naveen Kumar"/>
    <n v="950000"/>
    <s v="INR"/>
    <n v="0"/>
    <d v="2022-02-09T00:00:00"/>
    <s v="Sales"/>
    <s v="stat_1hn9nRJaLbI53NxPuSQgo90kRpbpKsFlwN4oEGNUTdO"/>
    <s v="Lost"/>
    <n v="0"/>
    <s v="OpportunityStatusType.Lost"/>
    <s v="cont_bJu8ENQ92q2rT7VorExdWeq3lTZmefmGx5bnhnsoY3b"/>
    <s v="Roshan Sequeira"/>
    <s v="GMC ren (1+3) - they want to continue with CARE (DIrect)"/>
    <s v="lead_AdJ1LKyvnFyL2KXVeu5j5HgBe55H03rjiOiYseqoZ5q"/>
    <s v="KONICA MINOLTA HEALTHCARE INDIA PVT LTD"/>
    <s v="Gauri Jori"/>
    <s v="user_N52PP2uP2VZc2gm0nhh6CNFSif4n85g1cdxoNFd9ct0"/>
    <s v="Naveen Kumar"/>
    <s v="2022-08-22 09:14:49.161000+00:00"/>
    <s v="2022-09-02 10:10:46.595000+00:00"/>
    <m/>
    <s v="Mumbai"/>
    <m/>
    <m/>
    <m/>
    <n v="190"/>
    <m/>
    <m/>
    <m/>
    <m/>
    <m/>
    <m/>
    <m/>
    <m/>
    <m/>
    <m/>
    <m/>
    <s v="Health, Wellness &amp; Fitness"/>
    <m/>
    <m/>
    <m/>
    <m/>
    <m/>
    <m/>
    <m/>
    <m/>
    <m/>
    <m/>
    <m/>
    <m/>
    <m/>
    <m/>
    <s v="user_5YHA1ZU4iP896lD1YJehdJcMx7ZEgWCpulT4T2c3pJ3"/>
    <s v="Gauri Jori"/>
    <m/>
    <m/>
    <s v="September"/>
    <x v="1"/>
    <m/>
    <m/>
    <s v="Employee Engagement Handbook"/>
    <m/>
    <m/>
    <m/>
    <s v="2021-08-25 11:24:03.438000+00:00"/>
    <s v="2022-10-08 03:09:31.123000+00:00"/>
    <m/>
  </r>
  <r>
    <s v="Kashif Ahmad"/>
    <n v="860000"/>
    <s v="INR"/>
    <n v="0"/>
    <d v="2022-04-09T00:00:00"/>
    <s v="Sales"/>
    <s v="stat_1hn9nRJaLbI53NxPuSQgo90kRpbpKsFlwN4oEGNUTdO"/>
    <s v="Lost"/>
    <n v="0"/>
    <s v="OpportunityStatusType.Lost"/>
    <s v="cont_9phfTaFwK2mBQSTMlVXBHxUoolraa0F5aH8fdI5wdev"/>
    <s v="reema banerjee"/>
    <s v="GMC Renewal"/>
    <s v="lead_PfkC4P5bntHy2TD4RoyhO4xFXEULH4qC81TCGp1iWA3"/>
    <s v="MAXXTON INDIA TECHNOLOGIES PRIVATE LIMITED"/>
    <s v="Aishwarya Nyayadhish"/>
    <s v="user_LKRhV6rhcBe0uL8u70UUGeDjbMupuho4TaiAOCbT7HT"/>
    <s v="Kashif Ahmad"/>
    <s v="2022-05-13 04:29:08.428000+00:00"/>
    <s v="2022-09-02 08:50:15.725000+00:00"/>
    <m/>
    <s v="Pune"/>
    <m/>
    <m/>
    <m/>
    <n v="124"/>
    <m/>
    <m/>
    <m/>
    <m/>
    <m/>
    <m/>
    <m/>
    <m/>
    <m/>
    <m/>
    <m/>
    <s v="IT Services &amp; IT Consulting"/>
    <m/>
    <m/>
    <m/>
    <m/>
    <m/>
    <m/>
    <m/>
    <m/>
    <m/>
    <m/>
    <m/>
    <m/>
    <s v="Jitin Gopi"/>
    <m/>
    <s v="user_6hRQhcoLhZEDUBYaw3vS7rv6T5582sGfXq4jNRqTfUU"/>
    <s v="Aishwarya Nyayadhish"/>
    <m/>
    <m/>
    <s v="September"/>
    <x v="4"/>
    <s v="Lusha"/>
    <m/>
    <s v="Employee Wellness Handbook"/>
    <m/>
    <m/>
    <m/>
    <s v="2022-03-14 02:46:56.121000+00:00"/>
    <s v="2022-09-16 06:06:38.435000+00:00"/>
    <m/>
  </r>
  <r>
    <s v="Kashif Ahmad"/>
    <n v="25000"/>
    <s v="INR"/>
    <n v="0"/>
    <d v="2022-04-09T00:00:00"/>
    <s v="Sales"/>
    <s v="stat_1hn9nRJaLbI53NxPuSQgo90kRpbpKsFlwN4oEGNUTdO"/>
    <s v="Lost"/>
    <n v="0"/>
    <s v="OpportunityStatusType.Lost"/>
    <s v="cont_9phfTaFwK2mBQSTMlVXBHxUoolraa0F5aH8fdI5wdev"/>
    <s v="reema banerjee"/>
    <s v="GPA Renewal"/>
    <s v="lead_PfkC4P5bntHy2TD4RoyhO4xFXEULH4qC81TCGp1iWA3"/>
    <s v="MAXXTON INDIA TECHNOLOGIES PRIVATE LIMITED"/>
    <s v="Aishwarya Nyayadhish"/>
    <s v="user_LKRhV6rhcBe0uL8u70UUGeDjbMupuho4TaiAOCbT7HT"/>
    <s v="Kashif Ahmad"/>
    <s v="2022-05-13 04:29:36.560000+00:00"/>
    <s v="2022-09-02 08:50:29.587000+00:00"/>
    <m/>
    <s v="Pune"/>
    <m/>
    <m/>
    <m/>
    <n v="124"/>
    <m/>
    <m/>
    <m/>
    <m/>
    <m/>
    <m/>
    <m/>
    <m/>
    <m/>
    <m/>
    <m/>
    <s v="IT Services &amp; IT Consulting"/>
    <m/>
    <m/>
    <m/>
    <m/>
    <m/>
    <m/>
    <m/>
    <m/>
    <m/>
    <m/>
    <m/>
    <m/>
    <s v="Jitin Gopi"/>
    <m/>
    <s v="user_6hRQhcoLhZEDUBYaw3vS7rv6T5582sGfXq4jNRqTfUU"/>
    <s v="Aishwarya Nyayadhish"/>
    <m/>
    <m/>
    <s v="September"/>
    <x v="4"/>
    <s v="Lusha"/>
    <m/>
    <s v="Employee Wellness Handbook"/>
    <m/>
    <m/>
    <m/>
    <s v="2022-03-14 02:46:56.121000+00:00"/>
    <s v="2022-09-16 06:06:38.435000+00:00"/>
    <m/>
  </r>
  <r>
    <s v="Omkar Ghate"/>
    <n v="50000"/>
    <s v="INR"/>
    <n v="0"/>
    <s v="9/30/22"/>
    <s v="Sales"/>
    <s v="stat_kcR4fZg7TU7jjk1jAVua3qGLRS4J5uFayEjK5j02wtv"/>
    <s v="Unqualified"/>
    <n v="0"/>
    <s v="OpportunityStatusType.Lost"/>
    <s v="cont_YJjwZABIuXPeuFb8dnfFtpHywK336zwJkuYG9ZmlhQy"/>
    <s v="Vijay Kumar"/>
    <s v="GPA  Public liability Sept"/>
    <s v="lead_Xr5HaYiIPZUsi9MnUD5gLzMEo0JXoi2rQY0rMLIoh1N"/>
    <s v="Nuray Chemicals Pvt. Ltd."/>
    <s v="Daya Gowda"/>
    <s v="user_9SBRjyF0n4iWuhUdqRyQkFhl2J4uyNKhFWvvJEvunX8"/>
    <s v="Omkar Ghate"/>
    <s v="2022-07-20 05:36:38.497000+00:00"/>
    <s v="2022-09-02 06:00:46.328000+00:00"/>
    <m/>
    <s v="Chennai"/>
    <m/>
    <m/>
    <m/>
    <n v="192"/>
    <m/>
    <m/>
    <m/>
    <m/>
    <m/>
    <m/>
    <m/>
    <m/>
    <m/>
    <m/>
    <m/>
    <s v="Manufacturing"/>
    <m/>
    <m/>
    <m/>
    <m/>
    <m/>
    <m/>
    <m/>
    <m/>
    <m/>
    <m/>
    <m/>
    <m/>
    <s v="Aniket Vahile"/>
    <m/>
    <s v="user_encRk5bIEFN6ZA11h4WH2AdZTiZpogLSlMIaj0E30SZ"/>
    <s v="Daya Gowda"/>
    <m/>
    <m/>
    <s v="August; September"/>
    <x v="2"/>
    <m/>
    <m/>
    <m/>
    <m/>
    <m/>
    <m/>
    <s v="2022-04-20 10:12:56.837000+00:00"/>
    <s v="2022-09-28 04:50:12.192000+00:00"/>
    <m/>
  </r>
  <r>
    <s v="Vivek Singh"/>
    <n v="40000"/>
    <s v="INR"/>
    <n v="0"/>
    <s v="9/30/22"/>
    <s v="Sales"/>
    <s v="stat_kcR4fZg7TU7jjk1jAVua3qGLRS4J5uFayEjK5j02wtv"/>
    <s v="Unqualified"/>
    <n v="0"/>
    <s v="OpportunityStatusType.Lost"/>
    <s v="cont_Zv0KtNleJWE20n9y3vI2EVdqCN71Vn3TcN2qm9eVyqx"/>
    <s v="Ashwini Kalgutkar"/>
    <m/>
    <s v="lead_XYfEmaFiN8szQ3TVLSZFlaQfhHeJhtiLlqoT7Bd9VJm"/>
    <s v="Algorics"/>
    <s v="Prateek Wadhwa"/>
    <s v="user_6dalmZ7hmWD47jhCVGdU1SSEcFMsz9rWtW2jPORgJvj"/>
    <s v="Vivek Singh"/>
    <s v="2022-08-17 07:02:08.046000+00:00"/>
    <s v="2022-09-02 05:23:38.054000+00:00"/>
    <m/>
    <s v="Bangalore"/>
    <m/>
    <m/>
    <m/>
    <n v="110"/>
    <m/>
    <m/>
    <m/>
    <m/>
    <m/>
    <m/>
    <m/>
    <s v="PAID_SOCIAL"/>
    <m/>
    <m/>
    <m/>
    <m/>
    <m/>
    <m/>
    <m/>
    <m/>
    <m/>
    <m/>
    <m/>
    <m/>
    <m/>
    <m/>
    <m/>
    <m/>
    <m/>
    <m/>
    <s v="user_FdWFezbLzkYQcGsBUsjZO25nr2poK2nRbqV47Rs5Kfm"/>
    <s v="Prateek Wadhwa"/>
    <m/>
    <m/>
    <s v="September"/>
    <x v="4"/>
    <m/>
    <m/>
    <s v="Employee Engagement Handbook"/>
    <m/>
    <m/>
    <m/>
    <s v="2022-05-27 15:18:14.030000+00:00"/>
    <s v="2022-09-02 05:25:42.287000+00:00"/>
    <s v="GPA"/>
  </r>
  <r>
    <s v="Omkar Ghate"/>
    <n v="150000"/>
    <s v="INR"/>
    <n v="0"/>
    <s v="9/30/22"/>
    <s v="Sales"/>
    <s v="stat_kcR4fZg7TU7jjk1jAVua3qGLRS4J5uFayEjK5j02wtv"/>
    <s v="Unqualified"/>
    <n v="0"/>
    <s v="OpportunityStatusType.Lost"/>
    <m/>
    <m/>
    <m/>
    <s v="lead_wF0aMSeSiqSRSMWlN97bQ4CP66VZUY36M6XymvOhq6D"/>
    <s v="Digital Art India Pvt. Ltd."/>
    <s v="Satyam Tiwari"/>
    <s v="user_9SBRjyF0n4iWuhUdqRyQkFhl2J4uyNKhFWvvJEvunX8"/>
    <s v="Omkar Ghate"/>
    <s v="2022-03-07 05:29:50.565000+00:00"/>
    <s v="2022-09-02 06:01:12.880000+00:00"/>
    <m/>
    <s v="Pune"/>
    <m/>
    <m/>
    <m/>
    <n v="20"/>
    <m/>
    <m/>
    <m/>
    <m/>
    <m/>
    <m/>
    <m/>
    <m/>
    <m/>
    <m/>
    <m/>
    <s v="Digital Marketing &amp; Advertising"/>
    <m/>
    <m/>
    <m/>
    <m/>
    <m/>
    <m/>
    <m/>
    <m/>
    <m/>
    <m/>
    <m/>
    <m/>
    <m/>
    <m/>
    <s v="user_PApNwMjp7lPIEBp7acretouakdtYNVHpPO9ja9KoR5D"/>
    <s v="Pallab Gupta"/>
    <m/>
    <m/>
    <m/>
    <x v="2"/>
    <m/>
    <m/>
    <s v="Vaccine inbound"/>
    <m/>
    <m/>
    <m/>
    <s v="2021-04-07 08:47:28.359000+00:00"/>
    <s v="2022-09-02 06:01:12.944000+00:00"/>
    <s v="GMC"/>
  </r>
  <r>
    <s v="Vikas Gupta"/>
    <n v="2000000"/>
    <s v="INR"/>
    <n v="0"/>
    <s v="9/30/22"/>
    <s v="Sales"/>
    <s v="stat_kcR4fZg7TU7jjk1jAVua3qGLRS4J5uFayEjK5j02wtv"/>
    <s v="Unqualified"/>
    <n v="0"/>
    <s v="OpportunityStatusType.Lost"/>
    <s v="cont_BrA7whsbq2gArZ8N1YDt5YhbGlKrRbO8Nd0Q8FPscfG"/>
    <s v="Pankaj Adhav"/>
    <s v="The client wanted to create a separate policy for 5 Paisa employees but did not get approval from Group CEO and CFO for the same."/>
    <s v="lead_jAClxX8EnWAPY6hIJykkhpbqfaT0BKm0hncOViZ0L78"/>
    <s v="5Paisa"/>
    <s v="Bhairavi Jog"/>
    <s v="user_lccnw70UrYzjPcbxrA5N9qp8LF1vx6aP08yPEdeU06P"/>
    <s v="Vikas Gupta"/>
    <s v="2022-07-13 12:13:50.865000+00:00"/>
    <s v="2022-09-01 14:52:33.041000+00:00"/>
    <m/>
    <s v="Mumbai"/>
    <m/>
    <m/>
    <m/>
    <n v="550"/>
    <m/>
    <m/>
    <m/>
    <m/>
    <m/>
    <m/>
    <m/>
    <m/>
    <m/>
    <m/>
    <m/>
    <s v="Banking &amp; Finance"/>
    <m/>
    <m/>
    <m/>
    <m/>
    <m/>
    <m/>
    <m/>
    <m/>
    <m/>
    <m/>
    <m/>
    <m/>
    <s v="Mrunmay Jalgaonkar"/>
    <m/>
    <s v="user_228eUmsdKIb9OItgmiDq1zD4aPZ1eqiapbaLAGeBf8g"/>
    <s v="Bhairavi Jog"/>
    <m/>
    <m/>
    <s v="September"/>
    <x v="2"/>
    <m/>
    <m/>
    <m/>
    <m/>
    <m/>
    <m/>
    <s v="2020-12-12 11:18:54.776000+00:00"/>
    <s v="2022-09-21 04:07:21.799000+00:00"/>
    <s v="GMC"/>
  </r>
  <r>
    <s v="Vivek Singh"/>
    <n v="5600000"/>
    <s v="INR"/>
    <n v="0"/>
    <d v="2022-12-09T00:00:00"/>
    <s v="Sales"/>
    <s v="stat_kcR4fZg7TU7jjk1jAVua3qGLRS4J5uFayEjK5j02wtv"/>
    <s v="Unqualified"/>
    <n v="0"/>
    <s v="OpportunityStatusType.Lost"/>
    <s v="cont_PbMDjnuW8oyuKlOaGsgSaKXMMHZSd3dePcPB8JmWcRQ"/>
    <s v="Pradeep Kumar Gunasekaran"/>
    <s v="GMC Renewal"/>
    <s v="lead_rXIzvhXQxAYhh98w405UkmVCoZhKsl7lbnQ8qjoa0Au"/>
    <s v="Kaar Technologies"/>
    <s v="Trupti Suryavanshi"/>
    <s v="user_6dalmZ7hmWD47jhCVGdU1SSEcFMsz9rWtW2jPORgJvj"/>
    <s v="Vivek Singh"/>
    <s v="2022-08-11 11:25:28.716000+00:00"/>
    <s v="2022-09-01 18:24:09.603000+00:00"/>
    <m/>
    <s v="Chennai"/>
    <m/>
    <m/>
    <m/>
    <n v="700"/>
    <m/>
    <m/>
    <m/>
    <m/>
    <m/>
    <m/>
    <m/>
    <m/>
    <m/>
    <m/>
    <m/>
    <s v="IT Services &amp; IT Consulting"/>
    <m/>
    <m/>
    <m/>
    <m/>
    <m/>
    <m/>
    <m/>
    <m/>
    <m/>
    <m/>
    <m/>
    <m/>
    <m/>
    <m/>
    <s v="user_L8E6IFhq6UCzKLHa45LUUTZCznDuyDwFrGaEp9DXiUM"/>
    <s v="Trupti Suryavanshi"/>
    <m/>
    <m/>
    <s v="September"/>
    <x v="0"/>
    <s v="Ref - Bhushan"/>
    <m/>
    <s v="Downloaded the guide: Employee Wellness Handbook"/>
    <m/>
    <m/>
    <m/>
    <s v="2021-12-13 06:26:34.591000+00:00"/>
    <s v="2022-10-03 01:25:51.188000+00:00"/>
    <s v="GMC"/>
  </r>
  <r>
    <s v="Vivek Singh"/>
    <n v="500000"/>
    <s v="INR"/>
    <n v="0"/>
    <s v="9/30/22"/>
    <s v="Sales"/>
    <s v="stat_kcR4fZg7TU7jjk1jAVua3qGLRS4J5uFayEjK5j02wtv"/>
    <s v="Unqualified"/>
    <n v="0"/>
    <s v="OpportunityStatusType.Lost"/>
    <s v="cont_Zv0KtNleJWE20n9y3vI2EVdqCN71Vn3TcN2qm9eVyqx"/>
    <s v="Ashwini Kalgutkar"/>
    <m/>
    <s v="lead_XYfEmaFiN8szQ3TVLSZFlaQfhHeJhtiLlqoT7Bd9VJm"/>
    <s v="Algorics"/>
    <s v="Prateek Wadhwa"/>
    <s v="user_6dalmZ7hmWD47jhCVGdU1SSEcFMsz9rWtW2jPORgJvj"/>
    <s v="Vivek Singh"/>
    <s v="2022-08-17 07:01:45.895000+00:00"/>
    <s v="2022-09-02 05:23:31.520000+00:00"/>
    <m/>
    <s v="Bangalore"/>
    <m/>
    <m/>
    <m/>
    <n v="110"/>
    <m/>
    <m/>
    <m/>
    <m/>
    <m/>
    <m/>
    <m/>
    <s v="PAID_SOCIAL"/>
    <m/>
    <m/>
    <m/>
    <m/>
    <m/>
    <m/>
    <m/>
    <m/>
    <m/>
    <m/>
    <m/>
    <m/>
    <m/>
    <m/>
    <m/>
    <m/>
    <m/>
    <m/>
    <s v="user_FdWFezbLzkYQcGsBUsjZO25nr2poK2nRbqV47Rs5Kfm"/>
    <s v="Prateek Wadhwa"/>
    <m/>
    <m/>
    <s v="September"/>
    <x v="4"/>
    <m/>
    <m/>
    <s v="Employee Engagement Handbook"/>
    <m/>
    <m/>
    <m/>
    <s v="2022-05-27 15:18:14.030000+00:00"/>
    <s v="2022-09-02 05:25:42.287000+00:00"/>
    <s v="GMC"/>
  </r>
  <r>
    <s v="Vikas Gupta"/>
    <n v="600000"/>
    <s v="INR"/>
    <n v="0"/>
    <s v="9/29/22"/>
    <s v="Sales"/>
    <s v="stat_1hn9nRJaLbI53NxPuSQgo90kRpbpKsFlwN4oEGNUTdO"/>
    <s v="Lost"/>
    <n v="0"/>
    <s v="OpportunityStatusType.Lost"/>
    <s v="cont_QyOsCGN9tfRAzxPDWuPCE7ObIY24CJYSk5Ox7rlTnvp"/>
    <s v="Snehal Salian"/>
    <s v="The client used us just for quote comparisons."/>
    <s v="lead_qFvtD5XvWmq5Vp68KiXPb9Pr7M8UhLCDpwNEXigTPhu"/>
    <s v="GEP Worldwide"/>
    <s v="Shreenath Bhat"/>
    <s v="user_lccnw70UrYzjPcbxrA5N9qp8LF1vx6aP08yPEdeU06P"/>
    <s v="Vikas Gupta"/>
    <s v="2022-07-20 05:54:48.639000+00:00"/>
    <s v="2022-09-01 14:48:01.002000+00:00"/>
    <m/>
    <s v="Mumbai"/>
    <m/>
    <m/>
    <m/>
    <n v="1000"/>
    <m/>
    <m/>
    <s v="Facebook"/>
    <m/>
    <m/>
    <m/>
    <m/>
    <s v="PAID_SOCIAL"/>
    <m/>
    <m/>
    <m/>
    <s v="IT Services &amp; IT Consulting"/>
    <m/>
    <m/>
    <m/>
    <m/>
    <m/>
    <m/>
    <m/>
    <m/>
    <m/>
    <m/>
    <m/>
    <m/>
    <s v="Aniket Vahile"/>
    <m/>
    <s v="user_vMd4rmcrSbjykdyL2J7rrYn84SWdcNc5FKligrmItPw"/>
    <s v="Shreenath Bhat"/>
    <m/>
    <m/>
    <s v="August"/>
    <x v="2"/>
    <s v="Naukri.com"/>
    <m/>
    <s v="Employee Engagement Handbook"/>
    <m/>
    <m/>
    <m/>
    <s v="2021-10-26 11:53:57.041000+00:00"/>
    <s v="2022-10-20 06:26:50.038000+00:00"/>
    <s v="GMC"/>
  </r>
  <r>
    <s v="Vikas Gupta"/>
    <n v="13000000"/>
    <s v="INR"/>
    <n v="0"/>
    <d v="2022-04-09T00:00:00"/>
    <s v="Sales"/>
    <s v="stat_1hn9nRJaLbI53NxPuSQgo90kRpbpKsFlwN4oEGNUTdO"/>
    <s v="Lost"/>
    <n v="0"/>
    <s v="OpportunityStatusType.Lost"/>
    <s v="cont_QyOsCGN9tfRAzxPDWuPCE7ObIY24CJYSk5Ox7rlTnvp"/>
    <s v="Snehal Salian"/>
    <s v="The client used us just for quote comparisons."/>
    <s v="lead_qFvtD5XvWmq5Vp68KiXPb9Pr7M8UhLCDpwNEXigTPhu"/>
    <s v="GEP Worldwide"/>
    <s v="Shreenath Bhat"/>
    <s v="user_lccnw70UrYzjPcbxrA5N9qp8LF1vx6aP08yPEdeU06P"/>
    <s v="Vikas Gupta"/>
    <s v="2022-06-27 09:27:18.552000+00:00"/>
    <s v="2022-09-01 14:47:42.724000+00:00"/>
    <m/>
    <s v="Mumbai"/>
    <m/>
    <m/>
    <m/>
    <n v="1000"/>
    <m/>
    <m/>
    <s v="Facebook"/>
    <m/>
    <m/>
    <m/>
    <m/>
    <s v="PAID_SOCIAL"/>
    <m/>
    <m/>
    <m/>
    <s v="IT Services &amp; IT Consulting"/>
    <m/>
    <m/>
    <m/>
    <m/>
    <m/>
    <m/>
    <m/>
    <m/>
    <m/>
    <m/>
    <m/>
    <m/>
    <s v="Aniket Vahile"/>
    <m/>
    <s v="user_vMd4rmcrSbjykdyL2J7rrYn84SWdcNc5FKligrmItPw"/>
    <s v="Shreenath Bhat"/>
    <m/>
    <m/>
    <s v="August"/>
    <x v="2"/>
    <s v="Naukri.com"/>
    <m/>
    <s v="Employee Engagement Handbook"/>
    <m/>
    <m/>
    <m/>
    <s v="2021-10-26 11:53:57.041000+00:00"/>
    <s v="2022-10-20 06:26:50.038000+00:00"/>
    <s v="GMC"/>
  </r>
  <r>
    <s v="Abhiroop Ganguly"/>
    <n v="2900000"/>
    <s v="INR"/>
    <n v="0"/>
    <s v="8/31/22"/>
    <s v="Sales"/>
    <s v="stat_1hn9nRJaLbI53NxPuSQgo90kRpbpKsFlwN4oEGNUTdO"/>
    <s v="Lost"/>
    <n v="0"/>
    <s v="OpportunityStatusType.Lost"/>
    <s v="cont_DzCBPjQ9Z6sQQeUHNliG3Bp6un0E0fQ6DcpLEXpp5Tq"/>
    <s v="Pallavi Chavan"/>
    <s v="GMC Renewal"/>
    <s v="lead_YR8PfCCSCEt51A7y8M3jwNho3TKt7EDUZrfaSIkUhIy"/>
    <s v="Jendamark India Pvt.Ltd."/>
    <s v="Trupti Suryavanshi"/>
    <s v="user_U27GK6WjhLhUhi1EDKXV57xMpn8n8DMIOjci1q3UReZ"/>
    <s v="Abhiroop Ganguly"/>
    <s v="2022-06-10 12:07:11.605000+00:00"/>
    <s v="2022-09-01 13:49:23.852000+00:00"/>
    <m/>
    <s v="Pune"/>
    <m/>
    <m/>
    <m/>
    <n v="170"/>
    <m/>
    <m/>
    <m/>
    <m/>
    <m/>
    <m/>
    <m/>
    <s v="PAID_SOCIAL"/>
    <m/>
    <m/>
    <m/>
    <m/>
    <m/>
    <m/>
    <m/>
    <m/>
    <m/>
    <m/>
    <m/>
    <m/>
    <m/>
    <m/>
    <m/>
    <m/>
    <m/>
    <m/>
    <s v="user_L8E6IFhq6UCzKLHa45LUUTZCznDuyDwFrGaEp9DXiUM"/>
    <s v="Trupti Suryavanshi"/>
    <m/>
    <m/>
    <s v="September"/>
    <x v="8"/>
    <m/>
    <m/>
    <s v="Employee Engagement Handbook"/>
    <m/>
    <m/>
    <m/>
    <s v="2021-07-22 11:14:41.435000+00:00"/>
    <s v="2022-09-24 00:05:08.545000+00:00"/>
    <s v="GMC"/>
  </r>
  <r>
    <s v="Omkar Ghate"/>
    <n v="100000"/>
    <s v="INR"/>
    <n v="0"/>
    <s v="8/31/22"/>
    <s v="Sales"/>
    <s v="stat_kcR4fZg7TU7jjk1jAVua3qGLRS4J5uFayEjK5j02wtv"/>
    <s v="Unqualified"/>
    <n v="0"/>
    <s v="OpportunityStatusType.Lost"/>
    <m/>
    <m/>
    <s v="GMC-fresh"/>
    <s v="lead_Au0TKg25kwN0LKDqh4CJnYf0IG0pQ2VqA8LlM7tuo5H"/>
    <s v="KOLO APP PTE LTD"/>
    <s v="Bharti Bankey"/>
    <s v="user_9SBRjyF0n4iWuhUdqRyQkFhl2J4uyNKhFWvvJEvunX8"/>
    <s v="Omkar Ghate"/>
    <s v="2022-05-11 04:07:50.547000+00:00"/>
    <s v="2022-09-01 10:56:13.728000+00:00"/>
    <m/>
    <s v="Bangalore"/>
    <m/>
    <s v="2022-04-19 11:49:24+00:00"/>
    <m/>
    <n v="25"/>
    <m/>
    <m/>
    <m/>
    <m/>
    <m/>
    <m/>
    <m/>
    <s v="ORGANIC_SEARCH"/>
    <m/>
    <m/>
    <m/>
    <m/>
    <m/>
    <m/>
    <m/>
    <m/>
    <m/>
    <m/>
    <m/>
    <m/>
    <m/>
    <m/>
    <m/>
    <m/>
    <m/>
    <m/>
    <s v="user_aM3WaaSUQQmaNnsm9l2FQRVWUEr8RN2ZdXzsuQUalQ3"/>
    <s v="Bharti Bankey"/>
    <s v="Siddharth Angolkar"/>
    <m/>
    <m/>
    <x v="3"/>
    <s v="Inbound via website"/>
    <m/>
    <s v="Employee Count 25"/>
    <m/>
    <m/>
    <m/>
    <s v="2022-04-19 11:52:06.259000+00:00"/>
    <s v="2022-09-01 10:56:13.796000+00:00"/>
    <m/>
  </r>
  <r>
    <s v="Sameer Iftekhari"/>
    <n v="25641"/>
    <s v="INR"/>
    <n v="100"/>
    <d v="2022-01-09T00:00:00"/>
    <s v="Sales"/>
    <s v="stat_OZRiD1474QRJIpvnjHCZfiIvKcVD6mIKSSTzg8SwDVx"/>
    <s v="Won- Payment Completed"/>
    <n v="1"/>
    <s v="OpportunityStatusType.Won"/>
    <m/>
    <m/>
    <s v="Non-EB"/>
    <s v="lead_Oz5893MoR7ALCurxI8Y24tbXgkdSKw6r9WTLjUWz5dV"/>
    <s v="DIGIVRIDDHI TECHNOLOGIES PRIVATE LIMITED"/>
    <s v="Bharti Bankey"/>
    <s v="user_aM3WaaSUQQmaNnsm9l2FQRVWUEr8RN2ZdXzsuQUalQ3"/>
    <s v="Bharti Bankey"/>
    <s v="2022-09-01 10:06:53.385000+00:00"/>
    <s v="2022-09-01 10:06:53.385000+00:00"/>
    <m/>
    <s v="Mumbai"/>
    <m/>
    <s v="2021-09-18 02:02:57+00:00"/>
    <m/>
    <n v="40"/>
    <m/>
    <m/>
    <m/>
    <m/>
    <m/>
    <m/>
    <m/>
    <s v="PAID_SOCIAL"/>
    <m/>
    <m/>
    <m/>
    <s v="IT Services &amp; IT Consulting"/>
    <m/>
    <m/>
    <m/>
    <m/>
    <m/>
    <m/>
    <m/>
    <m/>
    <m/>
    <m/>
    <m/>
    <m/>
    <m/>
    <m/>
    <s v="user_aM3WaaSUQQmaNnsm9l2FQRVWUEr8RN2ZdXzsuQUalQ3"/>
    <s v="Bharti Bankey"/>
    <m/>
    <m/>
    <s v="November"/>
    <x v="8"/>
    <s v="Inbound via website"/>
    <m/>
    <s v="Employee Count 25"/>
    <m/>
    <m/>
    <m/>
    <s v="2021-09-18 02:05:42.373000+00:00"/>
    <s v="2022-10-20 06:16:50.382000+00:00"/>
    <m/>
  </r>
  <r>
    <s v="Abhishek Chauhan"/>
    <n v="105000"/>
    <s v="INR"/>
    <n v="0"/>
    <s v="9/15/22"/>
    <s v="Sales"/>
    <s v="stat_kcR4fZg7TU7jjk1jAVua3qGLRS4J5uFayEjK5j02wtv"/>
    <s v="Unqualified"/>
    <n v="0"/>
    <s v="OpportunityStatusType.Lost"/>
    <s v="cont_3bVfpbvV3jZZ7liFUmOwxDOgF0mh13xUmsX7gjSvIAA"/>
    <s v="Sheena Israni"/>
    <s v="~20 employees No immediate requirement."/>
    <s v="lead_smhXBvHUUVygsaFhI1xC5IkRJj4z19YL0bFlKSweVlN"/>
    <s v="Voxxy Media (Fresh)"/>
    <s v="Nikhil Ahuja"/>
    <s v="user_ojX3B6giQCeKnOjqd4gdwXUl0CqqHMXNORvxR6POXn6"/>
    <s v="Abhishek Chauhan"/>
    <s v="2022-03-28 08:57:15.953000+00:00"/>
    <s v="2022-09-01 10:41:05.901000+00:00"/>
    <m/>
    <m/>
    <m/>
    <m/>
    <m/>
    <n v="20"/>
    <m/>
    <m/>
    <m/>
    <m/>
    <m/>
    <m/>
    <m/>
    <m/>
    <m/>
    <m/>
    <m/>
    <m/>
    <m/>
    <m/>
    <m/>
    <m/>
    <m/>
    <m/>
    <m/>
    <m/>
    <m/>
    <m/>
    <m/>
    <m/>
    <m/>
    <m/>
    <s v="user_ocHSJH83OJnHCvKyMbjx8WOOK8PMgAUGIj1qK0q0dMV"/>
    <s v="Nikhil Ahuja"/>
    <m/>
    <m/>
    <m/>
    <x v="4"/>
    <m/>
    <m/>
    <s v="Employee Engagement Handbook"/>
    <m/>
    <m/>
    <m/>
    <s v="2022-03-28 07:08:22.120000+00:00"/>
    <s v="2022-09-22 06:44:23.199000+00:00"/>
    <s v="GMC"/>
  </r>
  <r>
    <s v="Abhishek Chauhan"/>
    <n v="450000"/>
    <s v="INR"/>
    <n v="0"/>
    <s v="9/30/22"/>
    <s v="Sales"/>
    <s v="stat_kcR4fZg7TU7jjk1jAVua3qGLRS4J5uFayEjK5j02wtv"/>
    <s v="Unqualified"/>
    <n v="0"/>
    <s v="OpportunityStatusType.Lost"/>
    <m/>
    <m/>
    <m/>
    <s v="lead_v27ityW4v7Oe3wTAFhEA0PEFBC7HA7ihUEexqD7SjsK"/>
    <s v="EDUMARZ (Fresh)"/>
    <s v="Satyam Tiwari"/>
    <s v="user_ojX3B6giQCeKnOjqd4gdwXUl0CqqHMXNORvxR6POXn6"/>
    <s v="Abhishek Chauhan"/>
    <s v="2022-07-26 10:32:34.844000+00:00"/>
    <s v="2022-09-01 07:57:22.617000+00:00"/>
    <m/>
    <s v="Bangalore"/>
    <m/>
    <m/>
    <m/>
    <n v="150"/>
    <m/>
    <m/>
    <m/>
    <m/>
    <m/>
    <m/>
    <m/>
    <m/>
    <m/>
    <m/>
    <m/>
    <s v="Education"/>
    <m/>
    <m/>
    <m/>
    <m/>
    <m/>
    <m/>
    <m/>
    <m/>
    <m/>
    <m/>
    <m/>
    <m/>
    <m/>
    <m/>
    <s v="user_2YgShwgjLNI4FjAqgE9PtKsdIaGh919JGcFG919fe5B"/>
    <s v="Satyam Tiwari"/>
    <m/>
    <m/>
    <m/>
    <x v="4"/>
    <m/>
    <m/>
    <s v="Employee Wellness Handbook"/>
    <m/>
    <m/>
    <m/>
    <s v="2022-02-02 13:44:19.463000+00:00"/>
    <s v="2022-09-01 07:57:22.690000+00:00"/>
    <s v="GMC"/>
  </r>
  <r>
    <s v="Mayur Gadiyar"/>
    <n v="229000"/>
    <s v="INR"/>
    <n v="100"/>
    <d v="2022-01-09T00:00:00"/>
    <s v="Sales"/>
    <s v="stat_OZRiD1474QRJIpvnjHCZfiIvKcVD6mIKSSTzg8SwDVx"/>
    <s v="Won- Payment Completed"/>
    <n v="1"/>
    <s v="OpportunityStatusType.Won"/>
    <m/>
    <m/>
    <s v="GMC (1+3)-Renewal"/>
    <s v="lead_Gc9uc77k8Qk4EViKOTzdSfLnL6hoxi5kIjvAT10BtzK"/>
    <s v="Mindwave Media Pvt Ltd!!"/>
    <s v="Bhairavi Jog"/>
    <s v="user_bdUPAGjcS7p6513So3N4g3aWNS5HuBuVJi7bvCPAsLt"/>
    <s v="Mayur Gadiyar"/>
    <s v="2022-08-11 05:31:08.932000+00:00"/>
    <s v="2022-09-01 07:03:39.679000+00:00"/>
    <m/>
    <s v="Pune"/>
    <m/>
    <m/>
    <m/>
    <n v="45"/>
    <m/>
    <m/>
    <m/>
    <m/>
    <m/>
    <m/>
    <m/>
    <m/>
    <m/>
    <m/>
    <m/>
    <s v="Digital Marketing &amp; Advertising"/>
    <m/>
    <m/>
    <m/>
    <m/>
    <m/>
    <m/>
    <m/>
    <m/>
    <m/>
    <m/>
    <m/>
    <m/>
    <s v="Rakesh Nade"/>
    <m/>
    <s v="user_228eUmsdKIb9OItgmiDq1zD4aPZ1eqiapbaLAGeBf8g"/>
    <s v="Bhairavi Jog"/>
    <s v="Dr. Anil More"/>
    <m/>
    <s v="August"/>
    <x v="2"/>
    <m/>
    <m/>
    <m/>
    <m/>
    <m/>
    <m/>
    <s v="2022-07-01 11:14:50.180000+00:00"/>
    <s v="2022-10-13 04:21:26.676000+00:00"/>
    <s v="GMC"/>
  </r>
  <r>
    <s v="Mayur Gadiyar"/>
    <n v="11500"/>
    <s v="INR"/>
    <n v="100"/>
    <d v="2022-01-09T00:00:00"/>
    <s v="Sales"/>
    <s v="stat_OZRiD1474QRJIpvnjHCZfiIvKcVD6mIKSSTzg8SwDVx"/>
    <s v="Won- Payment Completed"/>
    <n v="1"/>
    <s v="OpportunityStatusType.Won"/>
    <m/>
    <m/>
    <s v="GPA"/>
    <s v="lead_Gc9uc77k8Qk4EViKOTzdSfLnL6hoxi5kIjvAT10BtzK"/>
    <s v="Mindwave Media Pvt Ltd!!"/>
    <s v="Bhairavi Jog"/>
    <s v="user_bdUPAGjcS7p6513So3N4g3aWNS5HuBuVJi7bvCPAsLt"/>
    <s v="Mayur Gadiyar"/>
    <s v="2022-08-11 12:53:57.218000+00:00"/>
    <s v="2022-09-01 07:03:54.415000+00:00"/>
    <m/>
    <s v="Pune"/>
    <m/>
    <m/>
    <m/>
    <n v="45"/>
    <m/>
    <m/>
    <m/>
    <m/>
    <m/>
    <m/>
    <m/>
    <m/>
    <m/>
    <m/>
    <m/>
    <s v="Digital Marketing &amp; Advertising"/>
    <m/>
    <m/>
    <m/>
    <m/>
    <m/>
    <m/>
    <m/>
    <m/>
    <m/>
    <m/>
    <m/>
    <m/>
    <s v="Rakesh Nade"/>
    <m/>
    <s v="user_228eUmsdKIb9OItgmiDq1zD4aPZ1eqiapbaLAGeBf8g"/>
    <s v="Bhairavi Jog"/>
    <s v="Dr. Anil More"/>
    <m/>
    <s v="August"/>
    <x v="2"/>
    <m/>
    <m/>
    <m/>
    <m/>
    <m/>
    <m/>
    <s v="2022-07-01 11:14:50.180000+00:00"/>
    <s v="2022-10-13 04:21:26.676000+00:00"/>
    <s v="GPA"/>
  </r>
  <r>
    <s v="Satyajit Chati"/>
    <n v="60000"/>
    <s v="INR"/>
    <n v="50"/>
    <s v="9/20/22"/>
    <s v="Sales"/>
    <s v="stat_LAF6zc710op7pnBQxMZo0IXU6mVHAxtY6FLz1R7BEWw"/>
    <s v="Data Received"/>
    <n v="0"/>
    <s v="OpportunityStatusType.Active"/>
    <s v="cont_E5mbsAvUhkaw3plmmOZPoTYWC4t4w4TbYrldrfVTsWO"/>
    <s v="Jasjit Chopra"/>
    <s v="GMC renewal"/>
    <s v="lead_1nxEpuwndW3Xh7tQQuvK622xb1u5kU1P0muyb6GIqmh"/>
    <s v="Penthara Technologies LLP"/>
    <s v="Trupti Suryavanshi"/>
    <s v="user_L8E6IFhq6UCzKLHa45LUUTZCznDuyDwFrGaEp9DXiUM"/>
    <s v="Trupti Suryavanshi"/>
    <s v="2022-09-01 06:18:33.648000+00:00"/>
    <s v="2022-09-01 06:19:05.667000+00:00"/>
    <m/>
    <s v="Chandigarh"/>
    <m/>
    <s v="2021-02-12 08:13:35+00:00"/>
    <m/>
    <n v="9"/>
    <m/>
    <m/>
    <m/>
    <m/>
    <m/>
    <m/>
    <m/>
    <m/>
    <m/>
    <m/>
    <m/>
    <s v="IT Services &amp; IT Consulting"/>
    <m/>
    <m/>
    <m/>
    <m/>
    <m/>
    <m/>
    <m/>
    <m/>
    <m/>
    <m/>
    <m/>
    <m/>
    <s v="Prashant Abhang"/>
    <m/>
    <s v="user_aM3WaaSUQQmaNnsm9l2FQRVWUEr8RN2ZdXzsuQUalQ3"/>
    <s v="Bharti Bankey"/>
    <m/>
    <m/>
    <s v="March"/>
    <x v="3"/>
    <s v="Inbound via website"/>
    <m/>
    <s v="Employee Count 25"/>
    <m/>
    <m/>
    <m/>
    <s v="2021-02-12 08:16:18.291000+00:00"/>
    <s v="2022-09-14 05:15:10.136000+00:00"/>
    <s v="GMC"/>
  </r>
  <r>
    <s v="Prateek Wadhwa"/>
    <n v="150000"/>
    <s v="INR"/>
    <n v="0"/>
    <s v="9/30/22"/>
    <s v="Sales"/>
    <s v="stat_kcR4fZg7TU7jjk1jAVua3qGLRS4J5uFayEjK5j02wtv"/>
    <s v="Unqualified"/>
    <n v="0"/>
    <s v="OpportunityStatusType.Lost"/>
    <s v="cont_ROy2mJh5KS3BIJaVzWhUJPyv2xuoMRH4OAFeRdFBrdO"/>
    <s v="Praveen Gaikwad"/>
    <s v="Fresh- on hold"/>
    <s v="lead_LVVEAGuSZQV5Q4MxSLZqdTAakklAVIQvaUnBnRwZ63T"/>
    <s v="Kagome food's India"/>
    <s v="Prateek Wadhwa"/>
    <s v="user_FdWFezbLzkYQcGsBUsjZO25nr2poK2nRbqV47Rs5Kfm"/>
    <s v="Prateek Wadhwa"/>
    <s v="2022-07-21 11:40:09.092000+00:00"/>
    <s v="2022-09-01 06:22:42.093000+00:00"/>
    <m/>
    <s v="Mumbai"/>
    <m/>
    <m/>
    <m/>
    <n v="40"/>
    <m/>
    <m/>
    <s v="Facebook"/>
    <m/>
    <m/>
    <m/>
    <m/>
    <s v="PAID_SOCIAL"/>
    <m/>
    <m/>
    <m/>
    <s v="Manufacturing"/>
    <m/>
    <m/>
    <m/>
    <m/>
    <m/>
    <m/>
    <m/>
    <m/>
    <m/>
    <m/>
    <m/>
    <m/>
    <s v="Aniket Vahile"/>
    <m/>
    <s v="user_FdWFezbLzkYQcGsBUsjZO25nr2poK2nRbqV47Rs5Kfm"/>
    <s v="Prateek Wadhwa"/>
    <s v="Kunal Hire; Shriram Kulkarni"/>
    <m/>
    <s v="August; November; September"/>
    <x v="4"/>
    <m/>
    <m/>
    <s v="Employee Engagement Handbook"/>
    <m/>
    <m/>
    <m/>
    <s v="2022-07-15 08:14:52.416000+00:00"/>
    <s v="2022-10-19 09:53:01.241000+00:00"/>
    <s v="GTL"/>
  </r>
  <r>
    <s v="Sarvesh Pawar"/>
    <n v="100000"/>
    <s v="INR"/>
    <n v="0"/>
    <s v="9/20/22"/>
    <s v="Sales"/>
    <s v="stat_1hn9nRJaLbI53NxPuSQgo90kRpbpKsFlwN4oEGNUTdO"/>
    <s v="Lost"/>
    <n v="0"/>
    <s v="OpportunityStatusType.Lost"/>
    <s v="cont_tK9jvBuBYtd9mCPIjS6humfVZ8DrGXDzkweH8sQOiLv"/>
    <s v="Kreya Shah"/>
    <m/>
    <s v="lead_szZJaaN649qW5qAHO8KmXGruQfKrv4ErOwWVdp6ZTtl"/>
    <s v="Ecosmob Technologies"/>
    <s v="Sarvesh Pawar"/>
    <s v="user_A8KOTZADnUtEQOLt4nSLAmteNStuGh80js75RYjrXVt"/>
    <s v="Sarvesh Pawar"/>
    <s v="2022-07-13 10:44:25.052000+00:00"/>
    <s v="2022-09-01 06:28:12.500000+00:00"/>
    <m/>
    <s v="Ahmedabad"/>
    <m/>
    <m/>
    <m/>
    <n v="300"/>
    <m/>
    <m/>
    <m/>
    <m/>
    <m/>
    <m/>
    <m/>
    <m/>
    <m/>
    <m/>
    <m/>
    <s v="IT Services &amp; IT Consulting"/>
    <m/>
    <m/>
    <m/>
    <m/>
    <m/>
    <m/>
    <m/>
    <m/>
    <m/>
    <m/>
    <m/>
    <m/>
    <m/>
    <m/>
    <s v="user_A8KOTZADnUtEQOLt4nSLAmteNStuGh80js75RYjrXVt"/>
    <s v="Sarvesh Pawar"/>
    <m/>
    <m/>
    <s v="February; October; September"/>
    <x v="2"/>
    <m/>
    <m/>
    <m/>
    <m/>
    <m/>
    <m/>
    <s v="2022-03-09 17:10:45.652000+00:00"/>
    <s v="2022-09-21 10:10:55.742000+00:00"/>
    <s v="NON EB"/>
  </r>
  <r>
    <s v="Mayur Gadiyar"/>
    <n v="195000"/>
    <s v="INR"/>
    <n v="100"/>
    <d v="2022-01-09T00:00:00"/>
    <s v="Sales"/>
    <s v="stat_OZRiD1474QRJIpvnjHCZfiIvKcVD6mIKSSTzg8SwDVx"/>
    <s v="Won- Payment Completed"/>
    <n v="1"/>
    <s v="OpportunityStatusType.Won"/>
    <s v="cont_UNhW5VkZnR6TRo5ZkaaIYKFQZh55CvpJLiA3Gzs3Gnp"/>
    <s v="Athikur Ansari"/>
    <s v="GMC - Renewal; 1+3 policy;"/>
    <s v="lead_rVZTmpA4IxhfAHMF3UZEYN3l51iyZ4KbH8Id2z4K1ix"/>
    <s v="Cerebrate Solutions"/>
    <s v="Shreenath Bhat"/>
    <s v="user_bdUPAGjcS7p6513So3N4g3aWNS5HuBuVJi7bvCPAsLt"/>
    <s v="Mayur Gadiyar"/>
    <s v="2022-08-19 11:15:17.544000+00:00"/>
    <s v="2022-09-01 06:08:51.746000+00:00"/>
    <m/>
    <s v="Mumbai"/>
    <m/>
    <m/>
    <m/>
    <n v="61"/>
    <m/>
    <m/>
    <m/>
    <m/>
    <m/>
    <m/>
    <m/>
    <m/>
    <m/>
    <m/>
    <m/>
    <s v="Digital Marketing &amp; Advertising"/>
    <m/>
    <m/>
    <m/>
    <m/>
    <m/>
    <m/>
    <m/>
    <m/>
    <m/>
    <m/>
    <m/>
    <m/>
    <m/>
    <m/>
    <s v="user_vMd4rmcrSbjykdyL2J7rrYn84SWdcNc5FKligrmItPw"/>
    <s v="Shreenath Bhat"/>
    <s v="Dr. Anil More"/>
    <m/>
    <m/>
    <x v="2"/>
    <s v="Lusha"/>
    <m/>
    <m/>
    <m/>
    <m/>
    <m/>
    <s v="2022-08-01 10:06:13.267000+00:00"/>
    <s v="2022-10-19 06:48:10.506000+00:00"/>
    <s v="GMC"/>
  </r>
  <r>
    <s v="Sanket Kulkarni"/>
    <n v="18200000"/>
    <s v="INR"/>
    <n v="100"/>
    <s v="8/25/22"/>
    <s v="Sales"/>
    <s v="stat_OZRiD1474QRJIpvnjHCZfiIvKcVD6mIKSSTzg8SwDVx"/>
    <s v="Won- Payment Completed"/>
    <n v="1"/>
    <s v="OpportunityStatusType.Won"/>
    <m/>
    <m/>
    <m/>
    <s v="lead_AV5593EdCIVEDBHLpcc7hYGqNj4vfSIsR3TsYQXk6Td"/>
    <s v="MANPOWERGROUP SERVICES INDIA PVT. LTD"/>
    <s v="Sanket Kulkarni"/>
    <s v="user_k8sSUtRXfYEMul9CBIF4ZOmv3vnev5cdEvVZbtETMKp"/>
    <s v="Sanket Kulkarni"/>
    <s v="2022-08-23 15:55:19.165000+00:00"/>
    <s v="2022-09-01 05:42:55.021000+00:00"/>
    <m/>
    <s v="Pune"/>
    <m/>
    <m/>
    <m/>
    <n v="4378"/>
    <m/>
    <m/>
    <m/>
    <m/>
    <m/>
    <m/>
    <m/>
    <m/>
    <m/>
    <m/>
    <m/>
    <s v="HR / Staffing / Recruitment"/>
    <m/>
    <m/>
    <m/>
    <m/>
    <m/>
    <m/>
    <m/>
    <m/>
    <m/>
    <m/>
    <m/>
    <m/>
    <s v="Rakesh Nade"/>
    <m/>
    <s v="user_A8KOTZADnUtEQOLt4nSLAmteNStuGh80js75RYjrXVt"/>
    <s v="Sarvesh Pawar"/>
    <m/>
    <m/>
    <s v="August"/>
    <x v="2"/>
    <m/>
    <m/>
    <m/>
    <m/>
    <m/>
    <m/>
    <s v="2022-08-23 08:39:42.231000+00:00"/>
    <s v="2022-10-20 10:18:55.346000+00:00"/>
    <s v="GMC"/>
  </r>
  <r>
    <s v="Satyam Tiwari"/>
    <n v="40000"/>
    <s v="INR"/>
    <n v="0"/>
    <s v="8/26/22"/>
    <s v="Sales"/>
    <s v="stat_1hn9nRJaLbI53NxPuSQgo90kRpbpKsFlwN4oEGNUTdO"/>
    <s v="Lost"/>
    <n v="0"/>
    <s v="OpportunityStatusType.Lost"/>
    <m/>
    <m/>
    <s v="Got the quote of 30K"/>
    <s v="lead_evZgJMFwTkn5S0aYM63Q5XPOrtQbSh02sUIHt8t5gjv"/>
    <s v="ADF Foods Ltd"/>
    <s v="Satyam Tiwari"/>
    <s v="user_2YgShwgjLNI4FjAqgE9PtKsdIaGh919JGcFG919fe5B"/>
    <s v="Satyam Tiwari"/>
    <s v="2022-08-08 11:03:34.417000+00:00"/>
    <s v="2022-09-01 05:50:47.841000+00:00"/>
    <m/>
    <s v="Mumbai"/>
    <m/>
    <m/>
    <m/>
    <n v="170"/>
    <m/>
    <m/>
    <m/>
    <m/>
    <m/>
    <m/>
    <m/>
    <m/>
    <m/>
    <m/>
    <m/>
    <s v="Food &amp; Beverages"/>
    <m/>
    <m/>
    <m/>
    <m/>
    <m/>
    <m/>
    <m/>
    <m/>
    <m/>
    <m/>
    <m/>
    <m/>
    <s v="Aniket Vahile"/>
    <m/>
    <s v="user_g5Yw4Z4XnIbmcGhJO80vdtFdd5ElcDlgYO3q8l82ODn"/>
    <s v="Aditya Binani"/>
    <s v="Sumit Dolas"/>
    <m/>
    <s v="July"/>
    <x v="2"/>
    <s v="Naukri.com"/>
    <m/>
    <m/>
    <m/>
    <m/>
    <m/>
    <s v="2021-08-05 07:12:29.472000+00:00"/>
    <s v="2022-09-07 06:15:28.067000+00:00"/>
    <s v="GPA"/>
  </r>
  <r>
    <s v="Vrushali Kummar"/>
    <n v="140000"/>
    <s v="INR"/>
    <n v="0"/>
    <s v="8/31/22"/>
    <s v="Sales"/>
    <s v="stat_1hn9nRJaLbI53NxPuSQgo90kRpbpKsFlwN4oEGNUTdO"/>
    <s v="Lost"/>
    <n v="0"/>
    <s v="OpportunityStatusType.Lost"/>
    <s v="cont_ukfJHOAWYrRkklj44FXqyMcbQawQER9Qyaqta90hLoI"/>
    <s v="saurabh sanyal"/>
    <s v="GPA for 3 companies"/>
    <s v="lead_m3UA8eWqFVrLu7R5Qk1LjXwcQ8DXmkNmaSgaV7sfrjt"/>
    <s v="Spencer's retail"/>
    <s v="Gauri Jori"/>
    <s v="user_TZzywQwym26DjuswO479pxRhNKX152z8X1haCx2vcst"/>
    <s v="Vrushali Kummar"/>
    <s v="2022-07-15 13:11:08.523000+00:00"/>
    <s v="2022-09-01 05:26:14.433000+00:00"/>
    <m/>
    <s v="Kolkata"/>
    <m/>
    <m/>
    <m/>
    <n v="1000"/>
    <m/>
    <m/>
    <m/>
    <m/>
    <m/>
    <m/>
    <m/>
    <m/>
    <m/>
    <m/>
    <m/>
    <s v="Retail"/>
    <m/>
    <m/>
    <m/>
    <m/>
    <m/>
    <m/>
    <m/>
    <m/>
    <m/>
    <m/>
    <m/>
    <m/>
    <s v="Deepak Yadav"/>
    <m/>
    <s v="user_5YHA1ZU4iP896lD1YJehdJcMx7ZEgWCpulT4T2c3pJ3"/>
    <s v="Gauri Jori"/>
    <m/>
    <m/>
    <s v="September"/>
    <x v="4"/>
    <s v="Naukri.com"/>
    <m/>
    <s v="Downloaded the guide: Designing employee healthcare plan"/>
    <m/>
    <m/>
    <m/>
    <s v="2021-10-04 16:56:39.567000+00:00"/>
    <s v="2022-10-10 03:09:13.468000+00:00"/>
    <m/>
  </r>
  <r>
    <s v="Sanket Kulkarni"/>
    <n v="2587428"/>
    <s v="INR"/>
    <n v="100"/>
    <d v="2022-01-09T00:00:00"/>
    <s v="Sales"/>
    <s v="stat_OZRiD1474QRJIpvnjHCZfiIvKcVD6mIKSSTzg8SwDVx"/>
    <s v="Won- Payment Completed"/>
    <n v="1"/>
    <s v="OpportunityStatusType.Won"/>
    <m/>
    <m/>
    <s v="Fire Policy"/>
    <s v="lead_XRNI8vpPA4lmfiY4l7o0wEte61HwQVBjwEKGNIYzbDI"/>
    <s v="Shraddha energy and infraprojects private limited"/>
    <s v="Pranaav Marathe"/>
    <s v="user_k8sSUtRXfYEMul9CBIF4ZOmv3vnev5cdEvVZbtETMKp"/>
    <s v="Sanket Kulkarni"/>
    <s v="2022-08-30 07:41:55.758000+00:00"/>
    <s v="2022-09-01 05:26:47.808000+00:00"/>
    <m/>
    <s v="Pune"/>
    <m/>
    <m/>
    <m/>
    <n v="13"/>
    <m/>
    <m/>
    <m/>
    <m/>
    <m/>
    <m/>
    <m/>
    <m/>
    <m/>
    <m/>
    <m/>
    <s v="Manufacturing"/>
    <m/>
    <m/>
    <m/>
    <m/>
    <m/>
    <m/>
    <m/>
    <m/>
    <m/>
    <m/>
    <m/>
    <m/>
    <s v="Arunkumar Dubey"/>
    <m/>
    <s v="user_k8sSUtRXfYEMul9CBIF4ZOmv3vnev5cdEvVZbtETMKp"/>
    <s v="Sanket Kulkarni"/>
    <s v="Shriram Kulkarni"/>
    <m/>
    <m/>
    <x v="2"/>
    <m/>
    <m/>
    <m/>
    <m/>
    <m/>
    <m/>
    <s v="2022-08-30 07:41:08.562000+00:00"/>
    <s v="2022-09-20 08:44:58.410000+00:00"/>
    <m/>
  </r>
  <r>
    <s v="Vrushali Kummar"/>
    <n v="200000"/>
    <s v="INR"/>
    <n v="0"/>
    <s v="8/31/22"/>
    <s v="Sales"/>
    <s v="stat_1hn9nRJaLbI53NxPuSQgo90kRpbpKsFlwN4oEGNUTdO"/>
    <s v="Lost"/>
    <n v="0"/>
    <s v="OpportunityStatusType.Lost"/>
    <s v="cont_ukfJHOAWYrRkklj44FXqyMcbQawQER9Qyaqta90hLoI"/>
    <s v="saurabh sanyal"/>
    <s v="GMC ren for Omnipresent"/>
    <s v="lead_m3UA8eWqFVrLu7R5Qk1LjXwcQ8DXmkNmaSgaV7sfrjt"/>
    <s v="Spencer's retail"/>
    <s v="Gauri Jori"/>
    <s v="user_TZzywQwym26DjuswO479pxRhNKX152z8X1haCx2vcst"/>
    <s v="Vrushali Kummar"/>
    <s v="2022-08-17 10:55:31.996000+00:00"/>
    <s v="2022-09-01 05:25:59.306000+00:00"/>
    <m/>
    <s v="Kolkata"/>
    <m/>
    <m/>
    <m/>
    <n v="1000"/>
    <m/>
    <m/>
    <m/>
    <m/>
    <m/>
    <m/>
    <m/>
    <m/>
    <m/>
    <m/>
    <m/>
    <s v="Retail"/>
    <m/>
    <m/>
    <m/>
    <m/>
    <m/>
    <m/>
    <m/>
    <m/>
    <m/>
    <m/>
    <m/>
    <m/>
    <s v="Deepak Yadav"/>
    <m/>
    <s v="user_5YHA1ZU4iP896lD1YJehdJcMx7ZEgWCpulT4T2c3pJ3"/>
    <s v="Gauri Jori"/>
    <m/>
    <m/>
    <s v="September"/>
    <x v="4"/>
    <s v="Naukri.com"/>
    <m/>
    <s v="Downloaded the guide: Designing employee healthcare plan"/>
    <m/>
    <m/>
    <m/>
    <s v="2021-10-04 16:56:39.567000+00:00"/>
    <s v="2022-10-10 03:09:13.468000+00:00"/>
    <m/>
  </r>
  <r>
    <s v="Shreenath Bhat"/>
    <n v="100000"/>
    <s v="INR"/>
    <n v="0"/>
    <s v="8/31/22"/>
    <s v="Sales"/>
    <s v="stat_kcR4fZg7TU7jjk1jAVua3qGLRS4J5uFayEjK5j02wtv"/>
    <s v="Unqualified"/>
    <n v="0"/>
    <s v="OpportunityStatusType.Lost"/>
    <s v="cont_XVdI4vmZyXIUUOPw6oAKM0wOqGNcMiF2pwgQmevRimp"/>
    <s v="Manohar G"/>
    <s v="GTL - Fresh global validity. Have budget for this."/>
    <s v="lead_MdFYDK9Rr7E7VXNkPaZafPetYQjdpYN21s8XcuL7xFs"/>
    <s v="Mecwin Technologies India Pvt Ltd"/>
    <s v="Shreenath Bhat"/>
    <s v="user_vMd4rmcrSbjykdyL2J7rrYn84SWdcNc5FKligrmItPw"/>
    <s v="Shreenath Bhat"/>
    <s v="2022-06-28 05:21:18.484000+00:00"/>
    <s v="2022-09-01 05:25:45.543000+00:00"/>
    <m/>
    <s v="Bangalore"/>
    <m/>
    <m/>
    <m/>
    <m/>
    <m/>
    <m/>
    <m/>
    <m/>
    <m/>
    <m/>
    <m/>
    <s v="DIRECT_TRAFFIC"/>
    <m/>
    <m/>
    <m/>
    <s v="IT Services &amp; IT Consulting"/>
    <m/>
    <m/>
    <m/>
    <m/>
    <m/>
    <m/>
    <m/>
    <m/>
    <m/>
    <m/>
    <m/>
    <m/>
    <m/>
    <m/>
    <s v="user_vMd4rmcrSbjykdyL2J7rrYn84SWdcNc5FKligrmItPw"/>
    <s v="Shreenath Bhat"/>
    <m/>
    <m/>
    <s v="August"/>
    <x v="4"/>
    <m/>
    <m/>
    <s v="Employee Engagement Calendar"/>
    <m/>
    <m/>
    <m/>
    <s v="2022-06-20 16:47:55.511000+00:00"/>
    <s v="2022-09-01 05:32:14.638000+00:00"/>
    <s v="GTL"/>
  </r>
  <r>
    <s v="Vrushali Kummar"/>
    <n v="8000000"/>
    <s v="INR"/>
    <n v="0"/>
    <s v="8/31/22"/>
    <s v="Sales"/>
    <s v="stat_1hn9nRJaLbI53NxPuSQgo90kRpbpKsFlwN4oEGNUTdO"/>
    <s v="Lost"/>
    <n v="0"/>
    <s v="OpportunityStatusType.Lost"/>
    <s v="cont_ukfJHOAWYrRkklj44FXqyMcbQawQER9Qyaqta90hLoI"/>
    <s v="saurabh sanyal"/>
    <s v="GMC ren for 1000 emp"/>
    <s v="lead_m3UA8eWqFVrLu7R5Qk1LjXwcQ8DXmkNmaSgaV7sfrjt"/>
    <s v="Spencer's retail"/>
    <s v="Gauri Jori"/>
    <s v="user_TZzywQwym26DjuswO479pxRhNKX152z8X1haCx2vcst"/>
    <s v="Vrushali Kummar"/>
    <s v="2022-07-15 13:11:54.607000+00:00"/>
    <s v="2022-09-01 05:25:45.860000+00:00"/>
    <m/>
    <s v="Kolkata"/>
    <m/>
    <m/>
    <m/>
    <n v="1000"/>
    <m/>
    <m/>
    <m/>
    <m/>
    <m/>
    <m/>
    <m/>
    <m/>
    <m/>
    <m/>
    <m/>
    <s v="Retail"/>
    <m/>
    <m/>
    <m/>
    <m/>
    <m/>
    <m/>
    <m/>
    <m/>
    <m/>
    <m/>
    <m/>
    <m/>
    <s v="Deepak Yadav"/>
    <m/>
    <s v="user_5YHA1ZU4iP896lD1YJehdJcMx7ZEgWCpulT4T2c3pJ3"/>
    <s v="Gauri Jori"/>
    <m/>
    <m/>
    <s v="September"/>
    <x v="4"/>
    <s v="Naukri.com"/>
    <m/>
    <s v="Downloaded the guide: Designing employee healthcare plan"/>
    <m/>
    <m/>
    <m/>
    <s v="2021-10-04 16:56:39.567000+00:00"/>
    <s v="2022-10-10 03:09:13.468000+00:00"/>
    <m/>
  </r>
  <r>
    <s v="Shreenath Bhat"/>
    <n v="10000"/>
    <s v="INR"/>
    <n v="0"/>
    <s v="8/31/22"/>
    <s v="Sales"/>
    <s v="stat_kcR4fZg7TU7jjk1jAVua3qGLRS4J5uFayEjK5j02wtv"/>
    <s v="Unqualified"/>
    <n v="0"/>
    <s v="OpportunityStatusType.Lost"/>
    <s v="cont_XVdI4vmZyXIUUOPw6oAKM0wOqGNcMiF2pwgQmevRimp"/>
    <s v="Manohar G"/>
    <s v="GPA - Renewal; Global validity"/>
    <s v="lead_MdFYDK9Rr7E7VXNkPaZafPetYQjdpYN21s8XcuL7xFs"/>
    <s v="Mecwin Technologies India Pvt Ltd"/>
    <s v="Shreenath Bhat"/>
    <s v="user_vMd4rmcrSbjykdyL2J7rrYn84SWdcNc5FKligrmItPw"/>
    <s v="Shreenath Bhat"/>
    <s v="2022-06-28 05:20:37.836000+00:00"/>
    <s v="2022-09-01 05:25:39.218000+00:00"/>
    <m/>
    <s v="Bangalore"/>
    <m/>
    <m/>
    <m/>
    <m/>
    <m/>
    <m/>
    <m/>
    <m/>
    <m/>
    <m/>
    <m/>
    <s v="DIRECT_TRAFFIC"/>
    <m/>
    <m/>
    <m/>
    <s v="IT Services &amp; IT Consulting"/>
    <m/>
    <m/>
    <m/>
    <m/>
    <m/>
    <m/>
    <m/>
    <m/>
    <m/>
    <m/>
    <m/>
    <m/>
    <m/>
    <m/>
    <s v="user_vMd4rmcrSbjykdyL2J7rrYn84SWdcNc5FKligrmItPw"/>
    <s v="Shreenath Bhat"/>
    <m/>
    <m/>
    <s v="August"/>
    <x v="4"/>
    <m/>
    <m/>
    <s v="Employee Engagement Calendar"/>
    <m/>
    <m/>
    <m/>
    <s v="2022-06-20 16:47:55.511000+00:00"/>
    <s v="2022-09-01 05:32:14.638000+00:00"/>
    <s v="GPA"/>
  </r>
  <r>
    <s v="Pranav Kenjale"/>
    <n v="280000"/>
    <s v="INR"/>
    <n v="0"/>
    <s v="9/30/22"/>
    <s v="Sales"/>
    <s v="stat_kcR4fZg7TU7jjk1jAVua3qGLRS4J5uFayEjK5j02wtv"/>
    <s v="Unqualified"/>
    <n v="0"/>
    <s v="OpportunityStatusType.Lost"/>
    <m/>
    <m/>
    <s v="GMC"/>
    <s v="lead_dXhWC6LH9CYZo5SsKEoAdpotr5f760IGCBZf5NxGjWK"/>
    <s v="Moneyy app"/>
    <s v="Bharti Bankey"/>
    <s v="user_sREdxbAJihL2Zbgic7tyQ6Rc4Mny7HnD1RNGhA9DDYh"/>
    <s v="Prajakta Sahastrabudhe"/>
    <s v="2022-08-30 06:12:56.856000+00:00"/>
    <s v="2022-09-01 05:20:40.322000+00:00"/>
    <m/>
    <s v="Bangalore"/>
    <m/>
    <s v="2022-08-26 05:05:11+00:00"/>
    <m/>
    <n v="35"/>
    <m/>
    <m/>
    <m/>
    <m/>
    <m/>
    <m/>
    <m/>
    <s v="ORGANIC_SEARCH"/>
    <m/>
    <m/>
    <m/>
    <m/>
    <m/>
    <m/>
    <m/>
    <m/>
    <m/>
    <m/>
    <m/>
    <m/>
    <m/>
    <m/>
    <m/>
    <m/>
    <m/>
    <m/>
    <s v="user_aM3WaaSUQQmaNnsm9l2FQRVWUEr8RN2ZdXzsuQUalQ3"/>
    <s v="Bharti Bankey"/>
    <m/>
    <m/>
    <m/>
    <x v="3"/>
    <s v="Inbound via website"/>
    <m/>
    <s v="Employee Count 25"/>
    <m/>
    <m/>
    <m/>
    <s v="2022-08-26 05:05:39.839000+00:00"/>
    <s v="2022-09-05 09:20:34.104000+00:00"/>
    <m/>
  </r>
  <r>
    <s v="Shreenath Bhat"/>
    <n v="200000"/>
    <s v="INR"/>
    <n v="0"/>
    <s v="8/31/22"/>
    <s v="Sales"/>
    <s v="stat_kcR4fZg7TU7jjk1jAVua3qGLRS4J5uFayEjK5j02wtv"/>
    <s v="Unqualified"/>
    <n v="0"/>
    <s v="OpportunityStatusType.Lost"/>
    <s v="cont_XVdI4vmZyXIUUOPw6oAKM0wOqGNcMiF2pwgQmevRimp"/>
    <s v="Manohar G"/>
    <s v="GMC - Renewal; Want to upgrade from Employee only to at least 1+3 if not 1+5;"/>
    <s v="lead_MdFYDK9Rr7E7VXNkPaZafPetYQjdpYN21s8XcuL7xFs"/>
    <s v="Mecwin Technologies India Pvt Ltd"/>
    <s v="Shreenath Bhat"/>
    <s v="user_vMd4rmcrSbjykdyL2J7rrYn84SWdcNc5FKligrmItPw"/>
    <s v="Shreenath Bhat"/>
    <s v="2022-06-28 05:19:50.972000+00:00"/>
    <s v="2022-09-01 05:25:33.382000+00:00"/>
    <m/>
    <s v="Bangalore"/>
    <m/>
    <m/>
    <m/>
    <m/>
    <m/>
    <m/>
    <m/>
    <m/>
    <m/>
    <m/>
    <m/>
    <s v="DIRECT_TRAFFIC"/>
    <m/>
    <m/>
    <m/>
    <s v="IT Services &amp; IT Consulting"/>
    <m/>
    <m/>
    <m/>
    <m/>
    <m/>
    <m/>
    <m/>
    <m/>
    <m/>
    <m/>
    <m/>
    <m/>
    <m/>
    <m/>
    <s v="user_vMd4rmcrSbjykdyL2J7rrYn84SWdcNc5FKligrmItPw"/>
    <s v="Shreenath Bhat"/>
    <m/>
    <m/>
    <s v="August"/>
    <x v="4"/>
    <m/>
    <m/>
    <s v="Employee Engagement Calendar"/>
    <m/>
    <m/>
    <m/>
    <s v="2022-06-20 16:47:55.511000+00:00"/>
    <s v="2022-09-01 05:32:14.638000+00:00"/>
    <s v="GMC"/>
  </r>
  <r>
    <s v="Shreenath Bhat"/>
    <n v="100000"/>
    <s v="INR"/>
    <n v="0"/>
    <s v="8/31/22"/>
    <s v="Sales"/>
    <s v="stat_kcR4fZg7TU7jjk1jAVua3qGLRS4J5uFayEjK5j02wtv"/>
    <s v="Unqualified"/>
    <n v="0"/>
    <s v="OpportunityStatusType.Lost"/>
    <s v="cont_Fz06uwwRsF2PZKQSyw8K15DR6LJtSnETxkMga3gZcWI"/>
    <s v="Deepak"/>
    <s v="GPA - Renewal"/>
    <s v="lead_D6qu6UWU26zvp9kBRuI8zstc3AkzSGU168IJt0fSKWQ"/>
    <s v="Apparel group"/>
    <s v="Shreenath Bhat"/>
    <s v="user_vMd4rmcrSbjykdyL2J7rrYn84SWdcNc5FKligrmItPw"/>
    <s v="Shreenath Bhat"/>
    <s v="2022-07-11 09:35:41.680000+00:00"/>
    <s v="2022-09-01 05:15:50.028000+00:00"/>
    <m/>
    <s v="Bangalore"/>
    <m/>
    <m/>
    <m/>
    <n v="350"/>
    <m/>
    <m/>
    <m/>
    <m/>
    <m/>
    <m/>
    <m/>
    <m/>
    <m/>
    <m/>
    <m/>
    <m/>
    <m/>
    <m/>
    <m/>
    <m/>
    <m/>
    <m/>
    <m/>
    <m/>
    <m/>
    <m/>
    <m/>
    <m/>
    <m/>
    <m/>
    <s v="user_vMd4rmcrSbjykdyL2J7rrYn84SWdcNc5FKligrmItPw"/>
    <s v="Shreenath Bhat"/>
    <m/>
    <m/>
    <s v="August"/>
    <x v="9"/>
    <m/>
    <m/>
    <s v="Lead Magnet Lead"/>
    <m/>
    <m/>
    <m/>
    <s v="2021-09-05 12:01:49.130000+00:00"/>
    <s v="2022-10-20 06:21:54.227000+00:00"/>
    <s v="GPA"/>
  </r>
  <r>
    <s v="Shreenath Bhat"/>
    <n v="100000"/>
    <s v="INR"/>
    <n v="0"/>
    <s v="8/31/22"/>
    <s v="Sales"/>
    <s v="stat_kcR4fZg7TU7jjk1jAVua3qGLRS4J5uFayEjK5j02wtv"/>
    <s v="Unqualified"/>
    <n v="0"/>
    <s v="OpportunityStatusType.Lost"/>
    <s v="cont_r6hvvdcAvgbf6fjOwpwNpmNbak9hP3cGWEETke6S9p5"/>
    <s v="Sam Naik"/>
    <s v="GMC - Employee only renewal"/>
    <s v="lead_UdUDDUTbROCZOxdwHz9BmQLZifyowKDR5pC1kKgn1qb"/>
    <s v="Team Bryks"/>
    <s v="Shreenath Bhat"/>
    <s v="user_vMd4rmcrSbjykdyL2J7rrYn84SWdcNc5FKligrmItPw"/>
    <s v="Shreenath Bhat"/>
    <s v="2022-06-27 11:45:18.345000+00:00"/>
    <s v="2022-09-01 05:14:37.523000+00:00"/>
    <m/>
    <s v="Bangalore"/>
    <m/>
    <m/>
    <m/>
    <n v="20"/>
    <m/>
    <m/>
    <m/>
    <m/>
    <m/>
    <m/>
    <m/>
    <m/>
    <m/>
    <m/>
    <m/>
    <s v="Construction &amp; Real Estate"/>
    <m/>
    <m/>
    <m/>
    <m/>
    <m/>
    <m/>
    <m/>
    <m/>
    <m/>
    <m/>
    <m/>
    <m/>
    <s v="Rakesh Nade"/>
    <m/>
    <s v="user_vMd4rmcrSbjykdyL2J7rrYn84SWdcNc5FKligrmItPw"/>
    <s v="Shreenath Bhat"/>
    <m/>
    <m/>
    <s v="August"/>
    <x v="9"/>
    <m/>
    <m/>
    <s v="Lead Magnet Lead"/>
    <m/>
    <m/>
    <m/>
    <s v="2021-09-04 13:34:19.663000+00:00"/>
    <s v="2022-09-23 13:10:01.684000+00:00"/>
    <s v="GMC"/>
  </r>
  <r>
    <s v="Shreenath Bhat"/>
    <n v="1800000"/>
    <s v="INR"/>
    <n v="0"/>
    <s v="8/31/22"/>
    <s v="Sales"/>
    <s v="stat_kcR4fZg7TU7jjk1jAVua3qGLRS4J5uFayEjK5j02wtv"/>
    <s v="Unqualified"/>
    <n v="0"/>
    <s v="OpportunityStatusType.Lost"/>
    <s v="cont_Fz06uwwRsF2PZKQSyw8K15DR6LJtSnETxkMga3gZcWI"/>
    <s v="Deepak"/>
    <s v="GMC - Renewal"/>
    <s v="lead_D6qu6UWU26zvp9kBRuI8zstc3AkzSGU168IJt0fSKWQ"/>
    <s v="Apparel group"/>
    <s v="Shreenath Bhat"/>
    <s v="user_vMd4rmcrSbjykdyL2J7rrYn84SWdcNc5FKligrmItPw"/>
    <s v="Shreenath Bhat"/>
    <s v="2022-07-11 09:35:18.103000+00:00"/>
    <s v="2022-09-01 05:15:37.706000+00:00"/>
    <m/>
    <s v="Bangalore"/>
    <m/>
    <m/>
    <m/>
    <n v="350"/>
    <m/>
    <m/>
    <m/>
    <m/>
    <m/>
    <m/>
    <m/>
    <m/>
    <m/>
    <m/>
    <m/>
    <m/>
    <m/>
    <m/>
    <m/>
    <m/>
    <m/>
    <m/>
    <m/>
    <m/>
    <m/>
    <m/>
    <m/>
    <m/>
    <m/>
    <m/>
    <s v="user_vMd4rmcrSbjykdyL2J7rrYn84SWdcNc5FKligrmItPw"/>
    <s v="Shreenath Bhat"/>
    <m/>
    <m/>
    <s v="August"/>
    <x v="9"/>
    <m/>
    <m/>
    <s v="Lead Magnet Lead"/>
    <m/>
    <m/>
    <m/>
    <s v="2021-09-05 12:01:49.130000+00:00"/>
    <s v="2022-10-20 06:21:54.227000+00:00"/>
    <s v="GMC"/>
  </r>
  <r>
    <s v="Navin Panjwani"/>
    <n v="1400000"/>
    <s v="INR"/>
    <n v="0"/>
    <s v="9/22/22"/>
    <s v="Sales"/>
    <s v="stat_kcR4fZg7TU7jjk1jAVua3qGLRS4J5uFayEjK5j02wtv"/>
    <s v="Unqualified"/>
    <n v="0"/>
    <s v="OpportunityStatusType.Lost"/>
    <m/>
    <m/>
    <m/>
    <s v="lead_EsaWC4OpzlBCRQLf5H8nNjglpRitbrbBcgvfc5FVdRs"/>
    <s v="KP Sanghvi &amp; Sons LLP ( Renewal )"/>
    <s v="Satyajit Chati"/>
    <s v="user_sD3YjSs92XKUfD0OPHeo886g6tW6aCM0iUhX5VVUuJi"/>
    <s v="Navin Panjwani"/>
    <s v="2022-07-18 06:09:07.276000+00:00"/>
    <s v="2022-09-01 04:49:58.179000+00:00"/>
    <m/>
    <s v="Mumbai"/>
    <m/>
    <m/>
    <m/>
    <n v="52"/>
    <m/>
    <m/>
    <m/>
    <m/>
    <m/>
    <m/>
    <m/>
    <m/>
    <m/>
    <m/>
    <m/>
    <s v="Mining &amp; Metal"/>
    <m/>
    <m/>
    <m/>
    <m/>
    <m/>
    <m/>
    <m/>
    <m/>
    <m/>
    <m/>
    <m/>
    <m/>
    <s v="Jitin Gopi"/>
    <m/>
    <s v="user_5IQTpX6DsnoeoDfxqzqojpVoQLXPh68nhDjLS5ETjYj"/>
    <s v="Satyajit Chati"/>
    <m/>
    <m/>
    <s v="September"/>
    <x v="2"/>
    <m/>
    <m/>
    <m/>
    <m/>
    <m/>
    <m/>
    <s v="2021-08-05 07:12:24.742000+00:00"/>
    <s v="2022-09-22 00:09:31.746000+00:00"/>
    <m/>
  </r>
  <r>
    <s v="Manish Balpande"/>
    <n v="2000000"/>
    <s v="INR"/>
    <n v="0"/>
    <s v="9/15/22"/>
    <s v="Sales"/>
    <s v="stat_kcR4fZg7TU7jjk1jAVua3qGLRS4J5uFayEjK5j02wtv"/>
    <s v="Unqualified"/>
    <n v="0"/>
    <s v="OpportunityStatusType.Lost"/>
    <s v="cont_r3wH4ghpzNNmrpzEUyRydMVzeDS4GqkzX0632wqAtum"/>
    <s v="sandip jangham"/>
    <s v="GMC ren"/>
    <s v="lead_SEcLsDc1sKLghmYCa0W7kLFdsnMFHkCEUx3U7WFeoiy"/>
    <s v="SGIL - Synergy Green Industries Ltd"/>
    <s v="Gauri Jori"/>
    <s v="user_8jx3L2CDfrbzNnwYUv6Plfha6VxaSGsqcbTXR3sIBZi"/>
    <s v="Manish Balpande"/>
    <s v="2022-07-11 08:29:20.219000+00:00"/>
    <s v="2022-09-01 04:43:16.940000+00:00"/>
    <m/>
    <s v="Kolhapur"/>
    <m/>
    <m/>
    <m/>
    <n v="137"/>
    <m/>
    <m/>
    <m/>
    <m/>
    <m/>
    <m/>
    <m/>
    <m/>
    <m/>
    <m/>
    <m/>
    <s v="Manufacturing"/>
    <m/>
    <m/>
    <m/>
    <m/>
    <m/>
    <m/>
    <m/>
    <m/>
    <m/>
    <m/>
    <m/>
    <m/>
    <m/>
    <m/>
    <s v="user_5YHA1ZU4iP896lD1YJehdJcMx7ZEgWCpulT4T2c3pJ3"/>
    <s v="Gauri Jori"/>
    <m/>
    <m/>
    <s v="September"/>
    <x v="2"/>
    <m/>
    <m/>
    <m/>
    <m/>
    <m/>
    <m/>
    <s v="2021-02-10 09:38:55.515000+00:00"/>
    <s v="2022-09-09 07:44:33.781000+00:00"/>
    <s v="GMC"/>
  </r>
  <r>
    <s v="Manish Balpande"/>
    <n v="5000"/>
    <s v="INR"/>
    <n v="0"/>
    <s v="9/15/22"/>
    <s v="Sales"/>
    <s v="stat_kcR4fZg7TU7jjk1jAVua3qGLRS4J5uFayEjK5j02wtv"/>
    <s v="Unqualified"/>
    <n v="0"/>
    <s v="OpportunityStatusType.Lost"/>
    <s v="cont_r3wH4ghpzNNmrpzEUyRydMVzeDS4GqkzX0632wqAtum"/>
    <s v="sandip jangham"/>
    <s v="WC ren"/>
    <s v="lead_SEcLsDc1sKLghmYCa0W7kLFdsnMFHkCEUx3U7WFeoiy"/>
    <s v="SGIL - Synergy Green Industries Ltd"/>
    <s v="Gauri Jori"/>
    <s v="user_8jx3L2CDfrbzNnwYUv6Plfha6VxaSGsqcbTXR3sIBZi"/>
    <s v="Manish Balpande"/>
    <s v="2022-07-11 08:33:49.886000+00:00"/>
    <s v="2022-09-01 04:43:54.266000+00:00"/>
    <m/>
    <s v="Kolhapur"/>
    <m/>
    <m/>
    <m/>
    <n v="137"/>
    <m/>
    <m/>
    <m/>
    <m/>
    <m/>
    <m/>
    <m/>
    <m/>
    <m/>
    <m/>
    <m/>
    <s v="Manufacturing"/>
    <m/>
    <m/>
    <m/>
    <m/>
    <m/>
    <m/>
    <m/>
    <m/>
    <m/>
    <m/>
    <m/>
    <m/>
    <m/>
    <m/>
    <s v="user_5YHA1ZU4iP896lD1YJehdJcMx7ZEgWCpulT4T2c3pJ3"/>
    <s v="Gauri Jori"/>
    <m/>
    <m/>
    <s v="September"/>
    <x v="2"/>
    <m/>
    <m/>
    <m/>
    <m/>
    <m/>
    <m/>
    <s v="2021-02-10 09:38:55.515000+00:00"/>
    <s v="2022-09-09 07:44:33.781000+00:00"/>
    <s v="WC"/>
  </r>
  <r>
    <s v="Manish Balpande"/>
    <n v="100000"/>
    <s v="INR"/>
    <n v="0"/>
    <s v="9/15/22"/>
    <s v="Sales"/>
    <s v="stat_kcR4fZg7TU7jjk1jAVua3qGLRS4J5uFayEjK5j02wtv"/>
    <s v="Unqualified"/>
    <n v="0"/>
    <s v="OpportunityStatusType.Lost"/>
    <s v="cont_r3wH4ghpzNNmrpzEUyRydMVzeDS4GqkzX0632wqAtum"/>
    <s v="sandip jangham"/>
    <s v="GPA ren"/>
    <s v="lead_SEcLsDc1sKLghmYCa0W7kLFdsnMFHkCEUx3U7WFeoiy"/>
    <s v="SGIL - Synergy Green Industries Ltd"/>
    <s v="Gauri Jori"/>
    <s v="user_8jx3L2CDfrbzNnwYUv6Plfha6VxaSGsqcbTXR3sIBZi"/>
    <s v="Manish Balpande"/>
    <s v="2022-07-11 08:30:10.935000+00:00"/>
    <s v="2022-09-01 04:43:40.193000+00:00"/>
    <m/>
    <s v="Kolhapur"/>
    <m/>
    <m/>
    <m/>
    <n v="137"/>
    <m/>
    <m/>
    <m/>
    <m/>
    <m/>
    <m/>
    <m/>
    <m/>
    <m/>
    <m/>
    <m/>
    <s v="Manufacturing"/>
    <m/>
    <m/>
    <m/>
    <m/>
    <m/>
    <m/>
    <m/>
    <m/>
    <m/>
    <m/>
    <m/>
    <m/>
    <m/>
    <m/>
    <s v="user_5YHA1ZU4iP896lD1YJehdJcMx7ZEgWCpulT4T2c3pJ3"/>
    <s v="Gauri Jori"/>
    <m/>
    <m/>
    <s v="September"/>
    <x v="2"/>
    <m/>
    <m/>
    <m/>
    <m/>
    <m/>
    <m/>
    <s v="2021-02-10 09:38:55.515000+00:00"/>
    <s v="2022-09-09 07:44:33.781000+00:00"/>
    <s v="GPA"/>
  </r>
  <r>
    <s v="Sameer Iftekhari"/>
    <n v="5039602"/>
    <s v="INR"/>
    <n v="100"/>
    <s v="8/30/22"/>
    <s v="Sales"/>
    <s v="stat_OZRiD1474QRJIpvnjHCZfiIvKcVD6mIKSSTzg8SwDVx"/>
    <s v="Won- Payment Completed"/>
    <n v="1"/>
    <s v="OpportunityStatusType.Won"/>
    <s v="cont_yHejaTHxBHGMtjI06Sg17f0hwMFs8wajfhemYl2hpZK"/>
    <s v="Satish Kale"/>
    <s v="Fire Insurance"/>
    <s v="lead_N3MBFwQElHKMYszAW0QJlIzl57ZciXMig8LtJCw4p8l"/>
    <s v="City Realty &amp; Development Pvt. Ltd."/>
    <s v="Sameer Iftekhari"/>
    <s v="user_ld5YgHNj2pvuncdfHoHOwdXz2NpUhXpbkNchGaPKUXG"/>
    <s v="Sameer Iftekhari"/>
    <s v="2022-09-01 03:19:20.926000+00:00"/>
    <s v="2022-09-01 03:19:20.926000+00:00"/>
    <m/>
    <s v="Pune"/>
    <m/>
    <m/>
    <m/>
    <n v="5"/>
    <s v="Yes"/>
    <m/>
    <m/>
    <m/>
    <m/>
    <m/>
    <m/>
    <m/>
    <m/>
    <m/>
    <m/>
    <s v="Others"/>
    <m/>
    <m/>
    <m/>
    <m/>
    <m/>
    <m/>
    <m/>
    <m/>
    <m/>
    <m/>
    <m/>
    <m/>
    <m/>
    <m/>
    <s v="user_6hRQhcoLhZEDUBYaw3vS7rv6T5582sGfXq4jNRqTfUU"/>
    <s v="Aishwarya Nyayadhish"/>
    <s v="Shriram Kulkarni"/>
    <m/>
    <m/>
    <x v="2"/>
    <m/>
    <m/>
    <m/>
    <m/>
    <m/>
    <m/>
    <s v="2021-08-03 15:23:58.280000+00:00"/>
    <s v="2022-09-01 03:19:57.997000+00:00"/>
    <s v="NON EB"/>
  </r>
  <r>
    <s v="Sreenivas Hatti"/>
    <n v="16837"/>
    <s v="INR"/>
    <n v="100"/>
    <s v="8/31/22"/>
    <s v="Sales"/>
    <s v="stat_OZRiD1474QRJIpvnjHCZfiIvKcVD6mIKSSTzg8SwDVx"/>
    <s v="Won- Payment Completed"/>
    <n v="1"/>
    <s v="OpportunityStatusType.Won"/>
    <s v="cont_hERfZeXRLBrr3TA4vz2eGiIuLeR8OF8BejHVmRjBh1o"/>
    <s v="Ashish Agarwal"/>
    <s v="Asset Insurance Policy"/>
    <s v="lead_b5nKVpz63r6Xx9jvO3zXuM3GyJ3C3NPA663AKchEp1x"/>
    <s v="Ashish Agarwal"/>
    <s v="Sreenivas Hatti"/>
    <s v="user_JjaNBsxmUKBROYZvEahyXgec466W5jQa2pL0NUZ81Lb"/>
    <s v="Sreenivas Hatti"/>
    <s v="2022-08-16 08:17:00.973000+00:00"/>
    <s v="2022-08-31 09:07:58.669000+00:00"/>
    <m/>
    <m/>
    <m/>
    <m/>
    <m/>
    <m/>
    <m/>
    <m/>
    <m/>
    <m/>
    <m/>
    <m/>
    <m/>
    <m/>
    <m/>
    <m/>
    <m/>
    <m/>
    <m/>
    <m/>
    <m/>
    <m/>
    <m/>
    <m/>
    <m/>
    <m/>
    <m/>
    <m/>
    <m/>
    <m/>
    <m/>
    <m/>
    <s v="user_2xxO9oirwARSUqciX3GYka6xNStOBqukokcFSRX0LsZ"/>
    <s v="Tanmay Diwadkar"/>
    <m/>
    <m/>
    <m/>
    <x v="2"/>
    <m/>
    <m/>
    <m/>
    <m/>
    <m/>
    <m/>
    <s v="2022-08-16 08:16:16.816000+00:00"/>
    <s v="2022-10-13 10:50:58.738000+00:00"/>
    <m/>
  </r>
  <r>
    <s v="Vrushali Kummar"/>
    <n v="1200000"/>
    <s v="INR"/>
    <n v="0"/>
    <s v="8/31/22"/>
    <s v="Sales"/>
    <s v="stat_1hn9nRJaLbI53NxPuSQgo90kRpbpKsFlwN4oEGNUTdO"/>
    <s v="Lost"/>
    <n v="0"/>
    <s v="OpportunityStatusType.Lost"/>
    <s v="cont_hEzrOEM2V7xmXzva6xrsYZDLsLJfsp8oo0nLxWMEmeP"/>
    <s v="Bhawani Shekhawat"/>
    <m/>
    <s v="lead_99B6XYabJtYERqcxadicCfBHGzlIBeTOL8aib9nMXWr"/>
    <s v="Select Holiday Resorts Pvt. Ltd."/>
    <s v="Sarvesh Pawar"/>
    <s v="user_TZzywQwym26DjuswO479pxRhNKX152z8X1haCx2vcst"/>
    <s v="Vrushali Kummar"/>
    <s v="2022-06-21 08:08:46.554000+00:00"/>
    <s v="2022-09-01 04:37:10.267000+00:00"/>
    <m/>
    <s v="Gurgaon"/>
    <m/>
    <m/>
    <m/>
    <n v="150"/>
    <m/>
    <m/>
    <m/>
    <m/>
    <m/>
    <m/>
    <m/>
    <m/>
    <m/>
    <m/>
    <m/>
    <s v="Hospitality &amp; Travel"/>
    <m/>
    <m/>
    <m/>
    <m/>
    <m/>
    <m/>
    <m/>
    <m/>
    <m/>
    <m/>
    <m/>
    <m/>
    <m/>
    <m/>
    <s v="user_A8KOTZADnUtEQOLt4nSLAmteNStuGh80js75RYjrXVt"/>
    <s v="Sarvesh Pawar"/>
    <m/>
    <m/>
    <s v="April; August"/>
    <x v="4"/>
    <m/>
    <m/>
    <s v="Downloaded the guide: Employee Wellness Handbook"/>
    <m/>
    <m/>
    <m/>
    <s v="2021-12-15 06:21:21.497000+00:00"/>
    <s v="2022-09-02 05:30:43.531000+00:00"/>
    <s v="GMC"/>
  </r>
  <r>
    <s v="Sreenivas Hatti"/>
    <n v="2361"/>
    <s v="INR"/>
    <n v="100"/>
    <s v="8/31/22"/>
    <s v="Sales"/>
    <s v="stat_OZRiD1474QRJIpvnjHCZfiIvKcVD6mIKSSTzg8SwDVx"/>
    <s v="Won- Payment Completed"/>
    <n v="1"/>
    <s v="OpportunityStatusType.Won"/>
    <s v="cont_hERfZeXRLBrr3TA4vz2eGiIuLeR8OF8BejHVmRjBh1o"/>
    <s v="Ashish Agarwal"/>
    <s v="Public Liability Insurance"/>
    <s v="lead_b5nKVpz63r6Xx9jvO3zXuM3GyJ3C3NPA663AKchEp1x"/>
    <s v="Ashish Agarwal"/>
    <s v="Sreenivas Hatti"/>
    <s v="user_JjaNBsxmUKBROYZvEahyXgec466W5jQa2pL0NUZ81Lb"/>
    <s v="Sreenivas Hatti"/>
    <s v="2022-08-31 09:06:59.581000+00:00"/>
    <s v="2022-08-31 09:07:51.427000+00:00"/>
    <m/>
    <m/>
    <m/>
    <m/>
    <m/>
    <m/>
    <m/>
    <m/>
    <m/>
    <m/>
    <m/>
    <m/>
    <m/>
    <m/>
    <m/>
    <m/>
    <m/>
    <m/>
    <m/>
    <m/>
    <m/>
    <m/>
    <m/>
    <m/>
    <m/>
    <m/>
    <m/>
    <m/>
    <m/>
    <m/>
    <m/>
    <m/>
    <s v="user_2xxO9oirwARSUqciX3GYka6xNStOBqukokcFSRX0LsZ"/>
    <s v="Tanmay Diwadkar"/>
    <m/>
    <m/>
    <m/>
    <x v="2"/>
    <m/>
    <m/>
    <m/>
    <m/>
    <m/>
    <m/>
    <s v="2022-08-16 08:16:16.816000+00:00"/>
    <s v="2022-10-13 10:50:58.738000+00:00"/>
    <m/>
  </r>
  <r>
    <s v="Vivek Singh"/>
    <n v="7000000"/>
    <s v="INR"/>
    <n v="0"/>
    <d v="2022-08-09T00:00:00"/>
    <s v="Sales"/>
    <s v="stat_kcR4fZg7TU7jjk1jAVua3qGLRS4J5uFayEjK5j02wtv"/>
    <s v="Unqualified"/>
    <n v="0"/>
    <s v="OpportunityStatusType.Lost"/>
    <m/>
    <m/>
    <m/>
    <s v="lead_Bcma4zDVfNqjt6Cxz7HECgGPd6slAfXwUU2rR7iUnoE"/>
    <s v="CredAvenue (Now Yubi)"/>
    <s v="Satyajit Chati"/>
    <s v="user_P3f70h2AcefBkFTBZpvA9LgDbjTmUIXkqdKqHJ5evwA"/>
    <s v="Manojkumar Tinna"/>
    <s v="2022-08-02 06:01:21.693000+00:00"/>
    <s v="2022-08-30 13:53:24.273000+00:00"/>
    <m/>
    <s v="Chennai"/>
    <m/>
    <m/>
    <m/>
    <n v="143"/>
    <m/>
    <m/>
    <m/>
    <m/>
    <m/>
    <m/>
    <m/>
    <m/>
    <m/>
    <m/>
    <m/>
    <s v="Banking &amp; Finance"/>
    <m/>
    <m/>
    <m/>
    <m/>
    <m/>
    <m/>
    <m/>
    <m/>
    <m/>
    <m/>
    <m/>
    <m/>
    <s v="Jitin Gopi"/>
    <m/>
    <s v="user_5IQTpX6DsnoeoDfxqzqojpVoQLXPh68nhDjLS5ETjYj"/>
    <s v="Satyajit Chati"/>
    <m/>
    <m/>
    <s v="September"/>
    <x v="4"/>
    <m/>
    <m/>
    <s v="Downloaded the guide: Designing employee healthcare plan"/>
    <m/>
    <m/>
    <m/>
    <s v="2021-11-13 06:41:58.432000+00:00"/>
    <s v="2022-09-02 04:30:28.103000+00:00"/>
    <m/>
  </r>
  <r>
    <s v="Vivek Singh"/>
    <n v="6500000"/>
    <s v="INR"/>
    <n v="0"/>
    <d v="2022-08-09T00:00:00"/>
    <s v="Sales"/>
    <s v="stat_kcR4fZg7TU7jjk1jAVua3qGLRS4J5uFayEjK5j02wtv"/>
    <s v="Unqualified"/>
    <n v="0"/>
    <s v="OpportunityStatusType.Lost"/>
    <s v="cont_SV5dOhJ458VFygG5aS94VIH2iqnTdUN7dejgqnKEayl"/>
    <s v="Smita.dive@spocto.com"/>
    <m/>
    <s v="lead_CFptmOqUX3JbnbWcrskAYnqksZkh3Tky0p0eurBhkd6"/>
    <s v="Spocto"/>
    <s v="Sarvesh Pawar"/>
    <s v="user_P3f70h2AcefBkFTBZpvA9LgDbjTmUIXkqdKqHJ5evwA"/>
    <s v="Manojkumar Tinna"/>
    <s v="2022-05-31 07:13:03.549000+00:00"/>
    <s v="2022-08-30 13:55:10.250000+00:00"/>
    <m/>
    <s v="Mumbai"/>
    <m/>
    <m/>
    <m/>
    <n v="177"/>
    <m/>
    <m/>
    <m/>
    <m/>
    <m/>
    <m/>
    <m/>
    <m/>
    <m/>
    <m/>
    <m/>
    <s v="Banking &amp; Finance"/>
    <m/>
    <m/>
    <m/>
    <m/>
    <m/>
    <m/>
    <m/>
    <m/>
    <m/>
    <m/>
    <m/>
    <m/>
    <s v="Aniket Vahile"/>
    <m/>
    <s v="user_A8KOTZADnUtEQOLt4nSLAmteNStuGh80js75RYjrXVt"/>
    <s v="Sarvesh Pawar"/>
    <m/>
    <m/>
    <s v="August"/>
    <x v="4"/>
    <s v="Lusha"/>
    <m/>
    <s v="Downloaded the guide: Designing employee healthcare plan"/>
    <m/>
    <m/>
    <m/>
    <s v="2021-11-19 05:35:53.675000+00:00"/>
    <s v="2022-09-01 15:58:53.618000+00:00"/>
    <s v="GMC"/>
  </r>
  <r>
    <s v="Mayur Gadiyar"/>
    <n v="410000"/>
    <s v="INR"/>
    <n v="100"/>
    <s v="8/30/22"/>
    <s v="Sales"/>
    <s v="stat_OZRiD1474QRJIpvnjHCZfiIvKcVD6mIKSSTzg8SwDVx"/>
    <s v="Won- Payment Completed"/>
    <n v="1"/>
    <s v="OpportunityStatusType.Won"/>
    <s v="cont_ROy2mJh5KS3BIJaVzWhUJPyv2xuoMRH4OAFeRdFBrdO"/>
    <s v="Praveen Gaikwad"/>
    <s v="GMC"/>
    <s v="lead_LVVEAGuSZQV5Q4MxSLZqdTAakklAVIQvaUnBnRwZ63T"/>
    <s v="Kagome food's India"/>
    <s v="Prateek Wadhwa"/>
    <s v="user_bdUPAGjcS7p6513So3N4g3aWNS5HuBuVJi7bvCPAsLt"/>
    <s v="Mayur Gadiyar"/>
    <s v="2022-07-15 10:11:28.554000+00:00"/>
    <s v="2022-08-30 13:14:48.757000+00:00"/>
    <m/>
    <s v="Mumbai"/>
    <m/>
    <m/>
    <m/>
    <n v="40"/>
    <m/>
    <m/>
    <s v="Facebook"/>
    <m/>
    <m/>
    <m/>
    <m/>
    <s v="PAID_SOCIAL"/>
    <m/>
    <m/>
    <m/>
    <s v="Manufacturing"/>
    <m/>
    <m/>
    <m/>
    <m/>
    <m/>
    <m/>
    <m/>
    <m/>
    <m/>
    <m/>
    <m/>
    <m/>
    <s v="Aniket Vahile"/>
    <m/>
    <s v="user_FdWFezbLzkYQcGsBUsjZO25nr2poK2nRbqV47Rs5Kfm"/>
    <s v="Prateek Wadhwa"/>
    <s v="Kunal Hire; Shriram Kulkarni"/>
    <m/>
    <s v="August; November; September"/>
    <x v="4"/>
    <m/>
    <m/>
    <s v="Employee Engagement Handbook"/>
    <m/>
    <m/>
    <m/>
    <s v="2022-07-15 08:14:52.416000+00:00"/>
    <s v="2022-10-19 09:53:01.241000+00:00"/>
    <s v="GMC"/>
  </r>
  <r>
    <s v="Mayur Gadiyar"/>
    <n v="350000"/>
    <s v="INR"/>
    <n v="0"/>
    <d v="2022-01-09T00:00:00"/>
    <s v="Sales"/>
    <s v="stat_1hn9nRJaLbI53NxPuSQgo90kRpbpKsFlwN4oEGNUTdO"/>
    <s v="Lost"/>
    <n v="0"/>
    <s v="OpportunityStatusType.Lost"/>
    <m/>
    <m/>
    <s v="GMC (self)-Fresh"/>
    <s v="lead_KaZKQrjfKPoWlZ0uc3xGmBGIo0913a3sr6xkmhlDMVq"/>
    <s v="Logicloop Digital"/>
    <s v="Bhairavi Jog"/>
    <s v="user_bdUPAGjcS7p6513So3N4g3aWNS5HuBuVJi7bvCPAsLt"/>
    <s v="Mayur Gadiyar"/>
    <s v="2022-07-18 09:51:40.250000+00:00"/>
    <s v="2022-08-30 13:23:48.246000+00:00"/>
    <m/>
    <s v="Mumbai"/>
    <m/>
    <m/>
    <m/>
    <n v="200"/>
    <m/>
    <s v="BOF - V11 - Employee engagement handbook - Conversation Ad"/>
    <s v="LinkedIn"/>
    <m/>
    <m/>
    <m/>
    <m/>
    <s v="PAID_SOCIAL"/>
    <m/>
    <m/>
    <m/>
    <s v="Banking &amp; Finance"/>
    <m/>
    <m/>
    <m/>
    <m/>
    <m/>
    <m/>
    <m/>
    <m/>
    <m/>
    <m/>
    <m/>
    <m/>
    <s v="Jithendra Goalla"/>
    <m/>
    <s v="user_228eUmsdKIb9OItgmiDq1zD4aPZ1eqiapbaLAGeBf8g"/>
    <s v="Bhairavi Jog"/>
    <m/>
    <m/>
    <m/>
    <x v="1"/>
    <s v="Lusha, Mr E"/>
    <m/>
    <s v="Employee Engagement Handbook"/>
    <m/>
    <m/>
    <m/>
    <s v="2022-05-30 10:39:44.616000+00:00"/>
    <s v="2022-10-12 05:59:09.833000+00:00"/>
    <s v="GMC"/>
  </r>
  <r>
    <s v="Omkar Ghate"/>
    <n v="30000"/>
    <s v="INR"/>
    <n v="0"/>
    <s v="8/31/22"/>
    <s v="Sales"/>
    <s v="stat_1hn9nRJaLbI53NxPuSQgo90kRpbpKsFlwN4oEGNUTdO"/>
    <s v="Lost"/>
    <n v="0"/>
    <s v="OpportunityStatusType.Lost"/>
    <s v="cont_D9d6jaROmNwe8oOCW79HLts4OFq6ml6xTRcspZDCXi9"/>
    <s v="Nilesh"/>
    <m/>
    <s v="lead_yC7iAfUu1hw16dHKMrFtU6aq7aRKU2M8KsVolAeI8B8"/>
    <s v="Multiversity"/>
    <s v="Prateek Wadhwa"/>
    <s v="user_P3f70h2AcefBkFTBZpvA9LgDbjTmUIXkqdKqHJ5evwA"/>
    <s v="Manojkumar Tinna"/>
    <s v="2022-06-27 10:14:54.226000+00:00"/>
    <s v="2022-08-30 13:34:08.900000+00:00"/>
    <m/>
    <s v="Pune"/>
    <m/>
    <m/>
    <m/>
    <n v="110"/>
    <m/>
    <m/>
    <m/>
    <m/>
    <m/>
    <m/>
    <m/>
    <s v="PAID_SOCIAL"/>
    <m/>
    <m/>
    <m/>
    <m/>
    <m/>
    <m/>
    <m/>
    <m/>
    <m/>
    <m/>
    <m/>
    <m/>
    <m/>
    <m/>
    <m/>
    <m/>
    <m/>
    <m/>
    <s v="user_FdWFezbLzkYQcGsBUsjZO25nr2poK2nRbqV47Rs5Kfm"/>
    <s v="Prateek Wadhwa"/>
    <m/>
    <m/>
    <s v="August"/>
    <x v="4"/>
    <m/>
    <m/>
    <s v="Employee Engagement Handbook"/>
    <m/>
    <m/>
    <m/>
    <s v="2022-06-19 03:12:35.783000+00:00"/>
    <s v="2022-08-30 13:34:08.982000+00:00"/>
    <s v="GPA"/>
  </r>
  <r>
    <s v="Tejas Kulkarni"/>
    <n v="1000000"/>
    <s v="INR"/>
    <n v="50"/>
    <s v="9/30/22"/>
    <s v="Sales"/>
    <s v="stat_kLhaUSYbyIgQOHjvcKAHYNQn1lIjd0wTZfiU50Lt3mL"/>
    <s v="Demo Completed"/>
    <n v="0"/>
    <s v="OpportunityStatusType.Active"/>
    <s v="cont_4AQ6LTqQ82s3rSRjmLE08HnFXxWRo7MZb0fzJUoWC4g"/>
    <s v="bhavita@aimtron.com"/>
    <m/>
    <s v="lead_W4Hx6R8eM4XiT61J9Ju7yYIqsDkU6S5jMVNPB9sNCR8"/>
    <s v="AIMTRON ELECTRONICS PRIVATE LIMITED"/>
    <s v="Hardik Panchal"/>
    <s v="user_P3f70h2AcefBkFTBZpvA9LgDbjTmUIXkqdKqHJ5evwA"/>
    <s v="Manojkumar Tinna"/>
    <s v="2021-12-23 09:56:26.053000+00:00"/>
    <s v="2022-08-30 12:55:03.096000+00:00"/>
    <m/>
    <s v="Vadodara"/>
    <m/>
    <m/>
    <m/>
    <n v="67"/>
    <m/>
    <m/>
    <m/>
    <m/>
    <m/>
    <m/>
    <m/>
    <m/>
    <m/>
    <m/>
    <m/>
    <s v="Manufacturing"/>
    <m/>
    <m/>
    <m/>
    <m/>
    <m/>
    <m/>
    <m/>
    <m/>
    <m/>
    <m/>
    <m/>
    <m/>
    <s v="Aniket Vahile"/>
    <m/>
    <s v="user_5IQTpX6DsnoeoDfxqzqojpVoQLXPh68nhDjLS5ETjYj"/>
    <s v="Satyajit Chati"/>
    <m/>
    <m/>
    <s v="January"/>
    <x v="4"/>
    <m/>
    <m/>
    <s v="Downloaded the guide: Employee Wellness Handbook"/>
    <m/>
    <m/>
    <m/>
    <s v="2021-12-20 00:55:11.848000+00:00"/>
    <s v="2022-09-19 08:03:53.277000+00:00"/>
    <s v="GMC"/>
  </r>
  <r>
    <s v="Satyajit Chati"/>
    <n v="500000"/>
    <s v="INR"/>
    <n v="0"/>
    <s v="8/31/22"/>
    <s v="Sales"/>
    <s v="stat_kcR4fZg7TU7jjk1jAVua3qGLRS4J5uFayEjK5j02wtv"/>
    <s v="Unqualified"/>
    <n v="0"/>
    <s v="OpportunityStatusType.Lost"/>
    <m/>
    <m/>
    <m/>
    <s v="lead_LfCbn59mOu9Nlkx3u7IN0hIlpfHlolbniAHYYf9kl02"/>
    <s v="Humanetics Innovative Solutions Inc."/>
    <s v="Satyajit Chati"/>
    <s v="user_P3f70h2AcefBkFTBZpvA9LgDbjTmUIXkqdKqHJ5evwA"/>
    <s v="Manojkumar Tinna"/>
    <s v="2022-05-09 12:01:18.814000+00:00"/>
    <s v="2022-08-30 13:04:30.480000+00:00"/>
    <m/>
    <s v="Bangalore"/>
    <m/>
    <m/>
    <m/>
    <n v="55"/>
    <m/>
    <m/>
    <m/>
    <m/>
    <m/>
    <m/>
    <m/>
    <m/>
    <m/>
    <m/>
    <m/>
    <s v="Professional Services"/>
    <m/>
    <m/>
    <m/>
    <m/>
    <m/>
    <m/>
    <m/>
    <m/>
    <m/>
    <m/>
    <m/>
    <m/>
    <m/>
    <m/>
    <s v="user_5IQTpX6DsnoeoDfxqzqojpVoQLXPh68nhDjLS5ETjYj"/>
    <s v="Satyajit Chati"/>
    <m/>
    <m/>
    <s v="June"/>
    <x v="4"/>
    <m/>
    <m/>
    <s v="Employee Engagement Handbook"/>
    <m/>
    <m/>
    <m/>
    <s v="2022-04-03 19:12:14.826000+00:00"/>
    <s v="2022-08-30 13:04:30.585000+00:00"/>
    <m/>
  </r>
  <r>
    <s v="Tejas Kulkarni"/>
    <n v="200000"/>
    <s v="INR"/>
    <n v="50"/>
    <s v="9/30/22"/>
    <s v="Sales"/>
    <s v="stat_kLhaUSYbyIgQOHjvcKAHYNQn1lIjd0wTZfiU50Lt3mL"/>
    <s v="Demo Completed"/>
    <n v="0"/>
    <s v="OpportunityStatusType.Active"/>
    <s v="cont_J6ALEIgE038gWR3nrIMnJlowRTPHUDiOsP2IaLJNBTs"/>
    <s v="Nandita"/>
    <m/>
    <s v="lead_DHT0odvAN8y9IAedo6fEnyHzeEIRiKMWQYlfFJqsv8G"/>
    <s v="Ymir"/>
    <s v="Nikhil Ahuja"/>
    <s v="user_P3f70h2AcefBkFTBZpvA9LgDbjTmUIXkqdKqHJ5evwA"/>
    <s v="Manojkumar Tinna"/>
    <s v="2022-07-27 10:44:06.568000+00:00"/>
    <s v="2022-08-30 13:10:28.589000+00:00"/>
    <m/>
    <s v="Mumbai"/>
    <m/>
    <s v="2020-11-09 14:03:02+00:00"/>
    <m/>
    <n v="40"/>
    <m/>
    <m/>
    <m/>
    <m/>
    <m/>
    <m/>
    <m/>
    <m/>
    <m/>
    <m/>
    <m/>
    <s v="IT Services &amp; IT Consulting"/>
    <m/>
    <m/>
    <m/>
    <m/>
    <m/>
    <m/>
    <m/>
    <m/>
    <m/>
    <m/>
    <m/>
    <m/>
    <s v="Rakesh Nade"/>
    <m/>
    <s v="user_ocHSJH83OJnHCvKyMbjx8WOOK8PMgAUGIj1qK0q0dMV"/>
    <s v="Nikhil Ahuja"/>
    <m/>
    <m/>
    <m/>
    <x v="3"/>
    <m/>
    <m/>
    <s v="Nameless Lead"/>
    <m/>
    <m/>
    <m/>
    <s v="2020-12-06 09:50:05.184000+00:00"/>
    <s v="2022-09-23 13:15:39.353000+00:00"/>
    <s v="GMC"/>
  </r>
  <r>
    <s v="Prateek Wadhwa"/>
    <n v="23000"/>
    <s v="INR"/>
    <n v="0"/>
    <s v="8/31/22"/>
    <s v="Sales"/>
    <s v="stat_1hn9nRJaLbI53NxPuSQgo90kRpbpKsFlwN4oEGNUTdO"/>
    <s v="Lost"/>
    <n v="0"/>
    <s v="OpportunityStatusType.Lost"/>
    <s v="cont_ROy2mJh5KS3BIJaVzWhUJPyv2xuoMRH4OAFeRdFBrdO"/>
    <s v="Praveen Gaikwad"/>
    <m/>
    <s v="lead_LVVEAGuSZQV5Q4MxSLZqdTAakklAVIQvaUnBnRwZ63T"/>
    <s v="Kagome food's India"/>
    <s v="Prateek Wadhwa"/>
    <s v="user_FdWFezbLzkYQcGsBUsjZO25nr2poK2nRbqV47Rs5Kfm"/>
    <s v="Prateek Wadhwa"/>
    <s v="2022-08-26 07:24:29.882000+00:00"/>
    <s v="2022-08-30 12:48:43.480000+00:00"/>
    <m/>
    <s v="Mumbai"/>
    <m/>
    <m/>
    <m/>
    <n v="40"/>
    <m/>
    <m/>
    <s v="Facebook"/>
    <m/>
    <m/>
    <m/>
    <m/>
    <s v="PAID_SOCIAL"/>
    <m/>
    <m/>
    <m/>
    <s v="Manufacturing"/>
    <m/>
    <m/>
    <m/>
    <m/>
    <m/>
    <m/>
    <m/>
    <m/>
    <m/>
    <m/>
    <m/>
    <m/>
    <s v="Aniket Vahile"/>
    <m/>
    <s v="user_FdWFezbLzkYQcGsBUsjZO25nr2poK2nRbqV47Rs5Kfm"/>
    <s v="Prateek Wadhwa"/>
    <s v="Kunal Hire; Shriram Kulkarni"/>
    <m/>
    <s v="August; November; September"/>
    <x v="4"/>
    <m/>
    <m/>
    <s v="Employee Engagement Handbook"/>
    <m/>
    <m/>
    <m/>
    <s v="2022-07-15 08:14:52.416000+00:00"/>
    <s v="2022-10-19 09:53:01.241000+00:00"/>
    <s v="WC"/>
  </r>
  <r>
    <s v="Prateek Wadhwa"/>
    <n v="4000"/>
    <s v="INR"/>
    <n v="0"/>
    <s v="8/31/22"/>
    <s v="Sales"/>
    <s v="stat_1hn9nRJaLbI53NxPuSQgo90kRpbpKsFlwN4oEGNUTdO"/>
    <s v="Lost"/>
    <n v="0"/>
    <s v="OpportunityStatusType.Lost"/>
    <s v="cont_ROy2mJh5KS3BIJaVzWhUJPyv2xuoMRH4OAFeRdFBrdO"/>
    <s v="Praveen Gaikwad"/>
    <s v="Boiler"/>
    <s v="lead_LVVEAGuSZQV5Q4MxSLZqdTAakklAVIQvaUnBnRwZ63T"/>
    <s v="Kagome food's India"/>
    <s v="Prateek Wadhwa"/>
    <s v="user_FdWFezbLzkYQcGsBUsjZO25nr2poK2nRbqV47Rs5Kfm"/>
    <s v="Prateek Wadhwa"/>
    <s v="2022-08-26 07:24:09.913000+00:00"/>
    <s v="2022-08-30 12:48:35.746000+00:00"/>
    <m/>
    <s v="Mumbai"/>
    <m/>
    <m/>
    <m/>
    <n v="40"/>
    <m/>
    <m/>
    <s v="Facebook"/>
    <m/>
    <m/>
    <m/>
    <m/>
    <s v="PAID_SOCIAL"/>
    <m/>
    <m/>
    <m/>
    <s v="Manufacturing"/>
    <m/>
    <m/>
    <m/>
    <m/>
    <m/>
    <m/>
    <m/>
    <m/>
    <m/>
    <m/>
    <m/>
    <m/>
    <s v="Aniket Vahile"/>
    <m/>
    <s v="user_FdWFezbLzkYQcGsBUsjZO25nr2poK2nRbqV47Rs5Kfm"/>
    <s v="Prateek Wadhwa"/>
    <s v="Kunal Hire; Shriram Kulkarni"/>
    <m/>
    <s v="August; November; September"/>
    <x v="4"/>
    <m/>
    <m/>
    <s v="Employee Engagement Handbook"/>
    <m/>
    <m/>
    <m/>
    <s v="2022-07-15 08:14:52.416000+00:00"/>
    <s v="2022-10-19 09:53:01.241000+00:00"/>
    <s v="NON EB"/>
  </r>
  <r>
    <s v="Aditya Binani"/>
    <n v="300000"/>
    <s v="INR"/>
    <n v="0"/>
    <s v="8/29/22"/>
    <s v="Sales"/>
    <s v="stat_1hn9nRJaLbI53NxPuSQgo90kRpbpKsFlwN4oEGNUTdO"/>
    <s v="Lost"/>
    <n v="0"/>
    <s v="OpportunityStatusType.Lost"/>
    <s v="cont_VEDncMxUCNgUzgEpiorBMJs3WB1KcJ1yCqXMqaII8ac"/>
    <s v="Mahesh"/>
    <s v="GMC"/>
    <s v="lead_fIrAFNLLEWy5jWPcbemIMN49ENjQZbFovDrOvU5JHfr"/>
    <s v="prithvi jewels"/>
    <s v="Daya Gowda"/>
    <s v="user_g5Yw4Z4XnIbmcGhJO80vdtFdd5ElcDlgYO3q8l82ODn"/>
    <s v="Aditya Binani"/>
    <s v="2022-08-22 06:42:59.055000+00:00"/>
    <s v="2022-08-30 09:57:35.138000+00:00"/>
    <m/>
    <s v="Mysuru"/>
    <m/>
    <m/>
    <m/>
    <n v="19"/>
    <m/>
    <m/>
    <m/>
    <m/>
    <m/>
    <m/>
    <m/>
    <m/>
    <m/>
    <m/>
    <m/>
    <m/>
    <m/>
    <m/>
    <m/>
    <m/>
    <m/>
    <m/>
    <m/>
    <m/>
    <m/>
    <m/>
    <m/>
    <m/>
    <m/>
    <m/>
    <s v="user_encRk5bIEFN6ZA11h4WH2AdZTiZpogLSlMIaj0E30SZ"/>
    <s v="Daya Gowda"/>
    <m/>
    <m/>
    <s v="August"/>
    <x v="4"/>
    <m/>
    <m/>
    <s v="Workplace Culture Playbook"/>
    <m/>
    <m/>
    <m/>
    <s v="2022-08-17 10:50:27.611000+00:00"/>
    <s v="2022-09-30 09:39:56.401000+00:00"/>
    <m/>
  </r>
  <r>
    <s v="Abhishek Chauhan"/>
    <n v="50000"/>
    <s v="INR"/>
    <n v="0"/>
    <s v="8/28/22"/>
    <s v="Sales"/>
    <s v="stat_kcR4fZg7TU7jjk1jAVua3qGLRS4J5uFayEjK5j02wtv"/>
    <s v="Unqualified"/>
    <n v="0"/>
    <s v="OpportunityStatusType.Lost"/>
    <s v="cont_79imT4u3NCNYRHYMOEq0cMucytSEpDdGAHDMN0dPkJl"/>
    <s v="Venkatesh K"/>
    <m/>
    <s v="lead_AhtesXafr8K2kRPLAeC4uH5JsDEvfnMlmGVYkmAqm1C"/>
    <s v="Swayam Group"/>
    <s v="Sarvesh Pawar"/>
    <s v="user_P3f70h2AcefBkFTBZpvA9LgDbjTmUIXkqdKqHJ5evwA"/>
    <s v="Manojkumar Tinna"/>
    <s v="2022-06-14 07:56:50.646000+00:00"/>
    <s v="2022-08-30 09:24:03.305000+00:00"/>
    <m/>
    <s v="Hyderabad"/>
    <m/>
    <m/>
    <m/>
    <n v="100"/>
    <m/>
    <m/>
    <m/>
    <m/>
    <m/>
    <m/>
    <m/>
    <m/>
    <m/>
    <m/>
    <m/>
    <m/>
    <m/>
    <m/>
    <m/>
    <m/>
    <m/>
    <m/>
    <m/>
    <m/>
    <m/>
    <m/>
    <m/>
    <m/>
    <m/>
    <m/>
    <s v="user_A8KOTZADnUtEQOLt4nSLAmteNStuGh80js75RYjrXVt"/>
    <s v="Sarvesh Pawar"/>
    <m/>
    <m/>
    <s v="August"/>
    <x v="4"/>
    <m/>
    <m/>
    <s v="Downloaded the guide: Employee Wellness Handbook"/>
    <m/>
    <m/>
    <m/>
    <s v="2021-12-27 11:58:58.391000+00:00"/>
    <s v="2022-08-30 09:24:03.370000+00:00"/>
    <s v="GPA"/>
  </r>
  <r>
    <s v="Abhishek Chauhan"/>
    <n v="800000"/>
    <s v="INR"/>
    <n v="0"/>
    <s v="8/28/22"/>
    <s v="Sales"/>
    <s v="stat_kcR4fZg7TU7jjk1jAVua3qGLRS4J5uFayEjK5j02wtv"/>
    <s v="Unqualified"/>
    <n v="0"/>
    <s v="OpportunityStatusType.Lost"/>
    <s v="cont_79imT4u3NCNYRHYMOEq0cMucytSEpDdGAHDMN0dPkJl"/>
    <s v="Venkatesh K"/>
    <m/>
    <s v="lead_AhtesXafr8K2kRPLAeC4uH5JsDEvfnMlmGVYkmAqm1C"/>
    <s v="Swayam Group"/>
    <s v="Sarvesh Pawar"/>
    <s v="user_P3f70h2AcefBkFTBZpvA9LgDbjTmUIXkqdKqHJ5evwA"/>
    <s v="Manojkumar Tinna"/>
    <s v="2022-06-14 07:56:27.590000+00:00"/>
    <s v="2022-08-30 09:23:57.726000+00:00"/>
    <m/>
    <s v="Hyderabad"/>
    <m/>
    <m/>
    <m/>
    <n v="100"/>
    <m/>
    <m/>
    <m/>
    <m/>
    <m/>
    <m/>
    <m/>
    <m/>
    <m/>
    <m/>
    <m/>
    <m/>
    <m/>
    <m/>
    <m/>
    <m/>
    <m/>
    <m/>
    <m/>
    <m/>
    <m/>
    <m/>
    <m/>
    <m/>
    <m/>
    <m/>
    <s v="user_A8KOTZADnUtEQOLt4nSLAmteNStuGh80js75RYjrXVt"/>
    <s v="Sarvesh Pawar"/>
    <m/>
    <m/>
    <s v="August"/>
    <x v="4"/>
    <m/>
    <m/>
    <s v="Downloaded the guide: Employee Wellness Handbook"/>
    <m/>
    <m/>
    <m/>
    <s v="2021-12-27 11:58:58.391000+00:00"/>
    <s v="2022-08-30 09:24:03.370000+00:00"/>
    <s v="GMC"/>
  </r>
  <r>
    <s v="Daya Gowda"/>
    <n v="38000"/>
    <s v="INR"/>
    <n v="0"/>
    <s v="9/30/22"/>
    <s v="Sales"/>
    <s v="stat_kcR4fZg7TU7jjk1jAVua3qGLRS4J5uFayEjK5j02wtv"/>
    <s v="Unqualified"/>
    <n v="0"/>
    <s v="OpportunityStatusType.Lost"/>
    <s v="cont_VEDncMxUCNgUzgEpiorBMJs3WB1KcJ1yCqXMqaII8ac"/>
    <s v="Mahesh"/>
    <s v="Fresh GTLI"/>
    <s v="lead_fIrAFNLLEWy5jWPcbemIMN49ENjQZbFovDrOvU5JHfr"/>
    <s v="prithvi jewels"/>
    <s v="Daya Gowda"/>
    <s v="user_g5Yw4Z4XnIbmcGhJO80vdtFdd5ElcDlgYO3q8l82ODn"/>
    <s v="Aditya Binani"/>
    <s v="2022-08-22 06:43:26.797000+00:00"/>
    <s v="2022-08-30 09:53:17.265000+00:00"/>
    <m/>
    <s v="Mysuru"/>
    <m/>
    <m/>
    <m/>
    <n v="19"/>
    <m/>
    <m/>
    <m/>
    <m/>
    <m/>
    <m/>
    <m/>
    <m/>
    <m/>
    <m/>
    <m/>
    <m/>
    <m/>
    <m/>
    <m/>
    <m/>
    <m/>
    <m/>
    <m/>
    <m/>
    <m/>
    <m/>
    <m/>
    <m/>
    <m/>
    <m/>
    <s v="user_encRk5bIEFN6ZA11h4WH2AdZTiZpogLSlMIaj0E30SZ"/>
    <s v="Daya Gowda"/>
    <m/>
    <m/>
    <s v="August"/>
    <x v="4"/>
    <m/>
    <m/>
    <s v="Workplace Culture Playbook"/>
    <m/>
    <m/>
    <m/>
    <s v="2022-08-17 10:50:27.611000+00:00"/>
    <s v="2022-09-30 09:39:56.401000+00:00"/>
    <m/>
  </r>
  <r>
    <s v="Anshum Naithani"/>
    <n v="10000000"/>
    <s v="INR"/>
    <n v="0"/>
    <s v="9/30/22"/>
    <s v="Sales"/>
    <s v="stat_kcR4fZg7TU7jjk1jAVua3qGLRS4J5uFayEjK5j02wtv"/>
    <s v="Unqualified"/>
    <n v="0"/>
    <s v="OpportunityStatusType.Lost"/>
    <s v="cont_t2H7jmgDIVWCNmXXyibW4ViMmhrcqKIgkiqSI5comAa"/>
    <s v="BalaKrishnan Narayanasamy"/>
    <s v="GTL - Renewal"/>
    <s v="lead_WMb1QHbGvFIAd87WP68A4il0q0lnqHeW5sZL3hg6mGG"/>
    <s v="KFin Technologies"/>
    <s v="Shreenath Bhat"/>
    <s v="user_GL8PBiV4pvzsQLVHSdZLeMQAQcGjCvLkffg486DHfZJ"/>
    <s v="Anshum Naithani"/>
    <s v="2022-07-08 10:00:43.304000+00:00"/>
    <s v="2022-08-30 07:04:21.738000+00:00"/>
    <m/>
    <s v="Hyderabad"/>
    <m/>
    <m/>
    <m/>
    <n v="4500"/>
    <m/>
    <m/>
    <m/>
    <m/>
    <m/>
    <m/>
    <m/>
    <m/>
    <m/>
    <m/>
    <m/>
    <s v="IT Services &amp; IT Consulting"/>
    <m/>
    <m/>
    <m/>
    <m/>
    <m/>
    <m/>
    <m/>
    <m/>
    <m/>
    <m/>
    <m/>
    <m/>
    <s v="Amol Gawali"/>
    <m/>
    <s v="user_vMd4rmcrSbjykdyL2J7rrYn84SWdcNc5FKligrmItPw"/>
    <s v="Shreenath Bhat"/>
    <m/>
    <m/>
    <s v="August"/>
    <x v="2"/>
    <s v="Naukri.com"/>
    <m/>
    <m/>
    <m/>
    <m/>
    <m/>
    <s v="2022-05-23 07:04:01.628000+00:00"/>
    <s v="2022-10-20 10:25:19.273000+00:00"/>
    <s v="GTL"/>
  </r>
  <r>
    <s v="Anshum Naithani"/>
    <n v="800000"/>
    <s v="INR"/>
    <n v="0"/>
    <s v="8/18/22"/>
    <s v="Sales"/>
    <s v="stat_kcR4fZg7TU7jjk1jAVua3qGLRS4J5uFayEjK5j02wtv"/>
    <s v="Unqualified"/>
    <n v="0"/>
    <s v="OpportunityStatusType.Lost"/>
    <m/>
    <m/>
    <m/>
    <s v="lead_FufBbJ7q7Rv5pp9jskKhmC7d9esMpO66EkZvUS1c2bU"/>
    <s v="GMP Technical Solutions"/>
    <s v="Kanchan Kothari"/>
    <s v="user_GL8PBiV4pvzsQLVHSdZLeMQAQcGjCvLkffg486DHfZJ"/>
    <s v="Anshum Naithani"/>
    <s v="2022-06-06 09:20:55.196000+00:00"/>
    <s v="2022-08-30 07:02:13.853000+00:00"/>
    <m/>
    <s v="Mumbai"/>
    <m/>
    <m/>
    <m/>
    <n v="484"/>
    <m/>
    <m/>
    <m/>
    <m/>
    <m/>
    <m/>
    <m/>
    <m/>
    <m/>
    <m/>
    <m/>
    <s v="Manufacturing"/>
    <m/>
    <m/>
    <m/>
    <m/>
    <m/>
    <m/>
    <m/>
    <m/>
    <m/>
    <m/>
    <m/>
    <m/>
    <s v="Deepak Yadav"/>
    <m/>
    <s v="user_PApNwMjp7lPIEBp7acretouakdtYNVHpPO9ja9KoR5D"/>
    <s v="Pallab Gupta"/>
    <m/>
    <m/>
    <s v="August"/>
    <x v="2"/>
    <m/>
    <m/>
    <m/>
    <m/>
    <m/>
    <m/>
    <s v="2022-06-06 06:30:15.700000+00:00"/>
    <s v="2022-09-02 03:46:18.192000+00:00"/>
    <m/>
  </r>
  <r>
    <s v="Anshum Naithani"/>
    <n v="1500000"/>
    <s v="INR"/>
    <n v="0"/>
    <s v="9/15/22"/>
    <s v="Sales"/>
    <s v="stat_kcR4fZg7TU7jjk1jAVua3qGLRS4J5uFayEjK5j02wtv"/>
    <s v="Unqualified"/>
    <n v="0"/>
    <s v="OpportunityStatusType.Lost"/>
    <s v="cont_t2H7jmgDIVWCNmXXyibW4ViMmhrcqKIgkiqSI5comAa"/>
    <s v="BalaKrishnan Narayanasamy"/>
    <s v="GMC - renewal, 1+5, 10 lakh cover. Want day 1 cover for parents"/>
    <s v="lead_WMb1QHbGvFIAd87WP68A4il0q0lnqHeW5sZL3hg6mGG"/>
    <s v="KFin Technologies"/>
    <s v="Shreenath Bhat"/>
    <s v="user_GL8PBiV4pvzsQLVHSdZLeMQAQcGjCvLkffg486DHfZJ"/>
    <s v="Anshum Naithani"/>
    <s v="2022-07-08 09:39:03.481000+00:00"/>
    <s v="2022-08-30 07:04:10.522000+00:00"/>
    <m/>
    <s v="Hyderabad"/>
    <m/>
    <m/>
    <m/>
    <n v="4500"/>
    <m/>
    <m/>
    <m/>
    <m/>
    <m/>
    <m/>
    <m/>
    <m/>
    <m/>
    <m/>
    <m/>
    <s v="IT Services &amp; IT Consulting"/>
    <m/>
    <m/>
    <m/>
    <m/>
    <m/>
    <m/>
    <m/>
    <m/>
    <m/>
    <m/>
    <m/>
    <m/>
    <s v="Amol Gawali"/>
    <m/>
    <s v="user_vMd4rmcrSbjykdyL2J7rrYn84SWdcNc5FKligrmItPw"/>
    <s v="Shreenath Bhat"/>
    <m/>
    <m/>
    <s v="August"/>
    <x v="2"/>
    <s v="Naukri.com"/>
    <m/>
    <m/>
    <m/>
    <m/>
    <m/>
    <s v="2022-05-23 07:04:01.628000+00:00"/>
    <s v="2022-10-20 10:25:19.273000+00:00"/>
    <s v="GMC"/>
  </r>
  <r>
    <s v="Anshum Naithani"/>
    <n v="1000000"/>
    <s v="INR"/>
    <n v="0"/>
    <s v="8/24/22"/>
    <s v="Sales"/>
    <s v="stat_1hn9nRJaLbI53NxPuSQgo90kRpbpKsFlwN4oEGNUTdO"/>
    <s v="Lost"/>
    <n v="0"/>
    <s v="OpportunityStatusType.Lost"/>
    <s v="cont_uwkzRqMEvcJ7H4zbXoektr3XYsn1tjnR9WJrMtXeP5e"/>
    <s v="Shrikant  Mirajkar"/>
    <s v="GTL - Renewal"/>
    <s v="lead_fyWK1frPWTP5M68gcS5vnS9TiR7Z6UM5yhuIXB81AVw"/>
    <s v="Bombay Rayon Fashions Limited"/>
    <s v="Shreenath Bhat"/>
    <s v="user_GL8PBiV4pvzsQLVHSdZLeMQAQcGjCvLkffg486DHfZJ"/>
    <s v="Anshum Naithani"/>
    <s v="2022-07-12 07:39:57.724000+00:00"/>
    <s v="2022-08-30 06:26:46.126000+00:00"/>
    <m/>
    <s v="Mumbai"/>
    <m/>
    <m/>
    <m/>
    <n v="1924"/>
    <m/>
    <m/>
    <m/>
    <m/>
    <m/>
    <m/>
    <m/>
    <m/>
    <m/>
    <m/>
    <m/>
    <s v="Retail"/>
    <m/>
    <m/>
    <m/>
    <m/>
    <m/>
    <m/>
    <m/>
    <m/>
    <m/>
    <m/>
    <m/>
    <m/>
    <s v="Jithendra Goalla"/>
    <m/>
    <s v="user_6hRQhcoLhZEDUBYaw3vS7rv6T5582sGfXq4jNRqTfUU"/>
    <s v="Aishwarya Nyayadhish"/>
    <m/>
    <m/>
    <s v="August"/>
    <x v="7"/>
    <s v="Naukri.com"/>
    <m/>
    <m/>
    <m/>
    <m/>
    <m/>
    <s v="2022-03-02 12:20:07.202000+00:00"/>
    <s v="2022-10-20 10:26:10.525000+00:00"/>
    <s v="GTL"/>
  </r>
  <r>
    <s v="Omkar Ghate"/>
    <n v="165250"/>
    <s v="INR"/>
    <n v="0"/>
    <s v="8/31/22"/>
    <s v="Sales"/>
    <s v="stat_1hn9nRJaLbI53NxPuSQgo90kRpbpKsFlwN4oEGNUTdO"/>
    <s v="Lost"/>
    <n v="0"/>
    <s v="OpportunityStatusType.Lost"/>
    <s v="cont_D9d6jaROmNwe8oOCW79HLts4OFq6ml6xTRcspZDCXi9"/>
    <s v="Nilesh"/>
    <s v="Closed with incumbent due to higher quote JB BODA with ICICI"/>
    <s v="lead_yC7iAfUu1hw16dHKMrFtU6aq7aRKU2M8KsVolAeI8B8"/>
    <s v="Multiversity"/>
    <s v="Prateek Wadhwa"/>
    <s v="user_9SBRjyF0n4iWuhUdqRyQkFhl2J4uyNKhFWvvJEvunX8"/>
    <s v="Omkar Ghate"/>
    <s v="2022-06-27 10:14:32.224000+00:00"/>
    <s v="2022-08-30 06:28:37.026000+00:00"/>
    <m/>
    <s v="Pune"/>
    <m/>
    <m/>
    <m/>
    <n v="110"/>
    <m/>
    <m/>
    <m/>
    <m/>
    <m/>
    <m/>
    <m/>
    <s v="PAID_SOCIAL"/>
    <m/>
    <m/>
    <m/>
    <m/>
    <m/>
    <m/>
    <m/>
    <m/>
    <m/>
    <m/>
    <m/>
    <m/>
    <m/>
    <m/>
    <m/>
    <m/>
    <m/>
    <m/>
    <s v="user_FdWFezbLzkYQcGsBUsjZO25nr2poK2nRbqV47Rs5Kfm"/>
    <s v="Prateek Wadhwa"/>
    <m/>
    <m/>
    <s v="August"/>
    <x v="4"/>
    <m/>
    <m/>
    <s v="Employee Engagement Handbook"/>
    <m/>
    <m/>
    <m/>
    <s v="2022-06-19 03:12:35.783000+00:00"/>
    <s v="2022-08-30 13:34:08.982000+00:00"/>
    <s v="GMC"/>
  </r>
  <r>
    <s v="Omkar Ghate"/>
    <n v="243250"/>
    <s v="INR"/>
    <n v="0"/>
    <s v="8/31/22"/>
    <s v="Sales"/>
    <s v="stat_1hn9nRJaLbI53NxPuSQgo90kRpbpKsFlwN4oEGNUTdO"/>
    <s v="Lost"/>
    <n v="0"/>
    <s v="OpportunityStatusType.Lost"/>
    <s v="cont_v41XIZq9CHquGDFim2DAl0GNDWg40VJjgOMrAIVmIYm"/>
    <s v="Nilesh Shaligram"/>
    <s v="Closed due to higher quote with the incumbent - JB BODA with ICICI"/>
    <s v="lead_22yj4GmLZKT2KfoddwKTzogVVkqXLdPtAaJsMEPF6Ul"/>
    <s v="KNOWLEDGE DIVINE INFORMATION TECHNOLOGY PRIVATE LIMITED"/>
    <s v="Prateek Wadhwa"/>
    <s v="user_9SBRjyF0n4iWuhUdqRyQkFhl2J4uyNKhFWvvJEvunX8"/>
    <s v="Omkar Ghate"/>
    <s v="2022-08-17 05:40:42.801000+00:00"/>
    <s v="2022-08-30 06:29:29.208000+00:00"/>
    <m/>
    <s v="Pune"/>
    <m/>
    <m/>
    <m/>
    <n v="20"/>
    <m/>
    <m/>
    <m/>
    <m/>
    <m/>
    <m/>
    <m/>
    <m/>
    <m/>
    <m/>
    <m/>
    <m/>
    <m/>
    <m/>
    <m/>
    <m/>
    <m/>
    <m/>
    <m/>
    <m/>
    <m/>
    <m/>
    <m/>
    <m/>
    <m/>
    <m/>
    <m/>
    <m/>
    <m/>
    <m/>
    <s v="September"/>
    <x v="2"/>
    <m/>
    <m/>
    <m/>
    <m/>
    <m/>
    <m/>
    <s v="2022-08-17 05:33:54.537000+00:00"/>
    <s v="2022-08-30 06:29:29.243000+00:00"/>
    <s v="GMC"/>
  </r>
  <r>
    <s v="Anshum Naithani"/>
    <n v="500000"/>
    <s v="INR"/>
    <n v="0"/>
    <d v="2022-07-09T00:00:00"/>
    <s v="Sales"/>
    <s v="stat_kcR4fZg7TU7jjk1jAVua3qGLRS4J5uFayEjK5j02wtv"/>
    <s v="Unqualified"/>
    <n v="0"/>
    <s v="OpportunityStatusType.Lost"/>
    <s v="cont_B4bRvLFbsjMfpHT13AdhcqWOGrpTqWTskTfprJ0ypJf"/>
    <s v="Linette D'cunha"/>
    <m/>
    <s v="lead_Zk4Prut8JvwvGWPZYwKmuSvUvMVx9sQGO8BFC7HwyOU"/>
    <s v="GS Caltex"/>
    <s v="Sarvesh Pawar"/>
    <s v="user_GL8PBiV4pvzsQLVHSdZLeMQAQcGjCvLkffg486DHfZJ"/>
    <s v="Anshum Naithani"/>
    <s v="2022-08-17 05:28:21.573000+00:00"/>
    <s v="2022-08-30 06:22:56.424000+00:00"/>
    <m/>
    <s v="Mumbai"/>
    <m/>
    <m/>
    <m/>
    <n v="195"/>
    <m/>
    <m/>
    <m/>
    <m/>
    <m/>
    <m/>
    <m/>
    <m/>
    <m/>
    <m/>
    <m/>
    <s v="Oil &amp; Gas"/>
    <m/>
    <m/>
    <m/>
    <m/>
    <m/>
    <m/>
    <m/>
    <m/>
    <m/>
    <m/>
    <m/>
    <m/>
    <s v="Rakesh Nade"/>
    <m/>
    <s v="user_A8KOTZADnUtEQOLt4nSLAmteNStuGh80js75RYjrXVt"/>
    <s v="Sarvesh Pawar"/>
    <m/>
    <m/>
    <s v="September"/>
    <x v="4"/>
    <m/>
    <m/>
    <s v="Employee Engagement Handbook"/>
    <m/>
    <m/>
    <m/>
    <s v="2022-04-22 15:41:40.272000+00:00"/>
    <s v="2022-09-01 07:41:41.411000+00:00"/>
    <s v="GMC"/>
  </r>
  <r>
    <s v="Mayur Gadiyar"/>
    <n v="148000"/>
    <s v="INR"/>
    <n v="100"/>
    <s v="8/30/22"/>
    <s v="Sales"/>
    <s v="stat_OZRiD1474QRJIpvnjHCZfiIvKcVD6mIKSSTzg8SwDVx"/>
    <s v="Won- Payment Completed"/>
    <n v="1"/>
    <s v="OpportunityStatusType.Won"/>
    <s v="cont_CfU9v25pyG7Gz7wbPpzIpSgI82SmacAyLbOC2ULYoWE"/>
    <s v="Jayesh Shettigar"/>
    <s v="GMC Renewal"/>
    <s v="lead_AnQfbpN0RuVUU0ztu88ycY2gBXcqGKiO2YRSCP8p7Cq"/>
    <s v="AMYGB.AI - (EOS Globe)Eureka Outsourcing Solutions"/>
    <s v="Trupti Suryavanshi"/>
    <s v="user_bdUPAGjcS7p6513So3N4g3aWNS5HuBuVJi7bvCPAsLt"/>
    <s v="Mayur Gadiyar"/>
    <s v="2022-08-12 09:42:32.769000+00:00"/>
    <s v="2022-08-30 04:49:50.523000+00:00"/>
    <m/>
    <s v="Mumbai"/>
    <m/>
    <m/>
    <m/>
    <n v="60"/>
    <m/>
    <m/>
    <m/>
    <m/>
    <m/>
    <m/>
    <m/>
    <m/>
    <m/>
    <m/>
    <m/>
    <s v="IT Services &amp; IT Consulting"/>
    <m/>
    <m/>
    <m/>
    <m/>
    <m/>
    <m/>
    <m/>
    <m/>
    <m/>
    <m/>
    <m/>
    <m/>
    <s v="Sakshi Soni"/>
    <m/>
    <s v="user_L8E6IFhq6UCzKLHa45LUUTZCznDuyDwFrGaEp9DXiUM"/>
    <s v="Trupti Suryavanshi"/>
    <s v="Kunal Hire"/>
    <m/>
    <s v="October"/>
    <x v="2"/>
    <s v="Naukri.com"/>
    <m/>
    <m/>
    <m/>
    <m/>
    <m/>
    <s v="2021-08-25 17:19:59.456000+00:00"/>
    <s v="2022-10-12 11:06:49.644000+00:00"/>
    <s v="GMC"/>
  </r>
  <r>
    <s v="Anshum Naithani"/>
    <n v="40000"/>
    <s v="INR"/>
    <n v="0"/>
    <d v="2022-07-09T00:00:00"/>
    <s v="Sales"/>
    <s v="stat_kcR4fZg7TU7jjk1jAVua3qGLRS4J5uFayEjK5j02wtv"/>
    <s v="Unqualified"/>
    <n v="0"/>
    <s v="OpportunityStatusType.Lost"/>
    <s v="cont_B4bRvLFbsjMfpHT13AdhcqWOGrpTqWTskTfprJ0ypJf"/>
    <s v="Linette D'cunha"/>
    <m/>
    <s v="lead_Zk4Prut8JvwvGWPZYwKmuSvUvMVx9sQGO8BFC7HwyOU"/>
    <s v="GS Caltex"/>
    <s v="Sarvesh Pawar"/>
    <s v="user_GL8PBiV4pvzsQLVHSdZLeMQAQcGjCvLkffg486DHfZJ"/>
    <s v="Anshum Naithani"/>
    <s v="2022-08-17 05:29:10.246000+00:00"/>
    <s v="2022-08-30 06:23:49.454000+00:00"/>
    <m/>
    <s v="Mumbai"/>
    <m/>
    <m/>
    <m/>
    <n v="195"/>
    <m/>
    <m/>
    <m/>
    <m/>
    <m/>
    <m/>
    <m/>
    <m/>
    <m/>
    <m/>
    <m/>
    <s v="Oil &amp; Gas"/>
    <m/>
    <m/>
    <m/>
    <m/>
    <m/>
    <m/>
    <m/>
    <m/>
    <m/>
    <m/>
    <m/>
    <m/>
    <s v="Rakesh Nade"/>
    <m/>
    <s v="user_A8KOTZADnUtEQOLt4nSLAmteNStuGh80js75RYjrXVt"/>
    <s v="Sarvesh Pawar"/>
    <m/>
    <m/>
    <s v="September"/>
    <x v="4"/>
    <m/>
    <m/>
    <s v="Employee Engagement Handbook"/>
    <m/>
    <m/>
    <m/>
    <s v="2022-04-22 15:41:40.272000+00:00"/>
    <s v="2022-09-01 07:41:41.411000+00:00"/>
    <s v="GPA"/>
  </r>
  <r>
    <s v="Vrushali Kummar"/>
    <n v="500000"/>
    <s v="INR"/>
    <n v="0"/>
    <s v="9/30/22"/>
    <s v="Sales"/>
    <s v="stat_kcR4fZg7TU7jjk1jAVua3qGLRS4J5uFayEjK5j02wtv"/>
    <s v="Unqualified"/>
    <n v="0"/>
    <s v="OpportunityStatusType.Lost"/>
    <s v="cont_ekixUdXM8JNdvtSEHomrWt9PK3poIR7gJ6fMA2JfBeA"/>
    <s v="Kiran Nanaware"/>
    <s v="GPA ren"/>
    <s v="lead_TxDC1cCe5ySJlM8AAX8MLw0xgFpnGfVwbhTYvEwjsYz"/>
    <s v="Inteva Products"/>
    <s v="Gauri Jori"/>
    <s v="user_TZzywQwym26DjuswO479pxRhNKX152z8X1haCx2vcst"/>
    <s v="Vrushali Kummar"/>
    <s v="2022-07-25 08:30:06.535000+00:00"/>
    <s v="2022-08-30 03:50:16.800000+00:00"/>
    <m/>
    <s v="Pune"/>
    <m/>
    <s v="2020-08-24 07:30:12+00:00"/>
    <m/>
    <n v="500"/>
    <m/>
    <m/>
    <m/>
    <m/>
    <m/>
    <m/>
    <m/>
    <m/>
    <m/>
    <m/>
    <m/>
    <s v="Automotive; Manufacturing"/>
    <m/>
    <m/>
    <m/>
    <m/>
    <m/>
    <m/>
    <m/>
    <m/>
    <m/>
    <m/>
    <m/>
    <m/>
    <s v="Deepak Yadav"/>
    <m/>
    <s v="user_5YHA1ZU4iP896lD1YJehdJcMx7ZEgWCpulT4T2c3pJ3"/>
    <s v="Gauri Jori"/>
    <m/>
    <m/>
    <s v="September"/>
    <x v="12"/>
    <s v="Naukri.com"/>
    <m/>
    <m/>
    <m/>
    <m/>
    <m/>
    <s v="2020-12-06 09:47:23.467000+00:00"/>
    <s v="2022-10-10 02:50:22.998000+00:00"/>
    <m/>
  </r>
  <r>
    <s v="Vrushali Kummar"/>
    <n v="4000000"/>
    <s v="INR"/>
    <n v="0"/>
    <s v="9/30/22"/>
    <s v="Sales"/>
    <s v="stat_kcR4fZg7TU7jjk1jAVua3qGLRS4J5uFayEjK5j02wtv"/>
    <s v="Unqualified"/>
    <n v="0"/>
    <s v="OpportunityStatusType.Lost"/>
    <s v="cont_ekixUdXM8JNdvtSEHomrWt9PK3poIR7gJ6fMA2JfBeA"/>
    <s v="Kiran Nanaware"/>
    <s v="GMC ren"/>
    <s v="lead_TxDC1cCe5ySJlM8AAX8MLw0xgFpnGfVwbhTYvEwjsYz"/>
    <s v="Inteva Products"/>
    <s v="Gauri Jori"/>
    <s v="user_TZzywQwym26DjuswO479pxRhNKX152z8X1haCx2vcst"/>
    <s v="Vrushali Kummar"/>
    <s v="2022-07-25 08:29:07.528000+00:00"/>
    <s v="2022-08-30 03:50:05.939000+00:00"/>
    <m/>
    <s v="Pune"/>
    <m/>
    <s v="2020-08-24 07:30:12+00:00"/>
    <m/>
    <n v="500"/>
    <m/>
    <m/>
    <m/>
    <m/>
    <m/>
    <m/>
    <m/>
    <m/>
    <m/>
    <m/>
    <m/>
    <s v="Automotive; Manufacturing"/>
    <m/>
    <m/>
    <m/>
    <m/>
    <m/>
    <m/>
    <m/>
    <m/>
    <m/>
    <m/>
    <m/>
    <m/>
    <s v="Deepak Yadav"/>
    <m/>
    <s v="user_5YHA1ZU4iP896lD1YJehdJcMx7ZEgWCpulT4T2c3pJ3"/>
    <s v="Gauri Jori"/>
    <m/>
    <m/>
    <s v="September"/>
    <x v="12"/>
    <s v="Naukri.com"/>
    <m/>
    <m/>
    <m/>
    <m/>
    <m/>
    <s v="2020-12-06 09:47:23.467000+00:00"/>
    <s v="2022-10-10 02:50:22.998000+00:00"/>
    <m/>
  </r>
  <r>
    <s v="Vrushali Kummar"/>
    <n v="500000"/>
    <s v="INR"/>
    <n v="0"/>
    <d v="2022-10-09T00:00:00"/>
    <s v="Sales"/>
    <s v="stat_kcR4fZg7TU7jjk1jAVua3qGLRS4J5uFayEjK5j02wtv"/>
    <s v="Unqualified"/>
    <n v="0"/>
    <s v="OpportunityStatusType.Lost"/>
    <s v="cont_gRVnyq1Pb8xDHuOg0mfXHItAOINPl3wv8ukesTcGk3Q"/>
    <s v="Mugdha Naik"/>
    <s v="GMC renewal"/>
    <s v="lead_5C8mZtXhz5ODwh5sJkCQl8carCSAXX80GRdRoICKuis"/>
    <s v="UpsideLMS"/>
    <s v="Trupti Suryavanshi"/>
    <s v="user_TZzywQwym26DjuswO479pxRhNKX152z8X1haCx2vcst"/>
    <s v="Vrushali Kummar"/>
    <s v="2022-06-13 09:29:36.146000+00:00"/>
    <s v="2022-08-30 02:37:26.650000+00:00"/>
    <m/>
    <s v="Pune"/>
    <m/>
    <m/>
    <m/>
    <n v="65"/>
    <m/>
    <m/>
    <m/>
    <m/>
    <m/>
    <m/>
    <m/>
    <m/>
    <m/>
    <m/>
    <m/>
    <s v="Education"/>
    <m/>
    <m/>
    <m/>
    <m/>
    <m/>
    <m/>
    <m/>
    <m/>
    <m/>
    <m/>
    <m/>
    <m/>
    <s v="Aniket Vahile"/>
    <m/>
    <s v="user_L8E6IFhq6UCzKLHa45LUUTZCznDuyDwFrGaEp9DXiUM"/>
    <s v="Trupti Suryavanshi"/>
    <m/>
    <m/>
    <s v="August; December; September"/>
    <x v="4"/>
    <s v="Lusha"/>
    <m/>
    <s v="Employee Engagement Handbook"/>
    <m/>
    <m/>
    <m/>
    <s v="2021-05-13 14:07:11.981000+00:00"/>
    <s v="2022-09-14 05:55:36.734000+00:00"/>
    <s v="GMC"/>
  </r>
  <r>
    <s v="Sanket Kulkarni"/>
    <n v="18200000"/>
    <s v="INR"/>
    <n v="0"/>
    <s v="8/31/22"/>
    <s v="Sales"/>
    <s v="stat_1hn9nRJaLbI53NxPuSQgo90kRpbpKsFlwN4oEGNUTdO"/>
    <s v="Lost"/>
    <n v="0"/>
    <s v="OpportunityStatusType.Lost"/>
    <s v="cont_9RVX1IFx4uqZSDDBLK4p4vQFv5vSqqumIbpDSZlsQGU"/>
    <s v="swapnil wagh"/>
    <s v="GMC ren"/>
    <s v="lead_LS02AuPTfB7GHiqE4GDTMqewksn0zQwrkF0ZMK9qOnz"/>
    <s v="Baramati Agro Pvt Ltd (FRESH)"/>
    <s v="Gauri Jori"/>
    <s v="user_k8sSUtRXfYEMul9CBIF4ZOmv3vnev5cdEvVZbtETMKp"/>
    <s v="Sanket Kulkarni"/>
    <s v="2022-05-27 13:14:03.795000+00:00"/>
    <s v="2022-08-29 16:32:44.473000+00:00"/>
    <m/>
    <s v="Pune"/>
    <m/>
    <m/>
    <m/>
    <n v="3500"/>
    <m/>
    <m/>
    <m/>
    <m/>
    <m/>
    <m/>
    <m/>
    <s v="PAID_SOCIAL"/>
    <m/>
    <m/>
    <m/>
    <s v="Food &amp; Beverages"/>
    <m/>
    <m/>
    <m/>
    <m/>
    <m/>
    <m/>
    <m/>
    <m/>
    <m/>
    <m/>
    <m/>
    <m/>
    <s v="Amol Gawali"/>
    <m/>
    <s v="user_5YHA1ZU4iP896lD1YJehdJcMx7ZEgWCpulT4T2c3pJ3"/>
    <s v="Gauri Jori"/>
    <s v="Anjali Nishu"/>
    <m/>
    <s v="August"/>
    <x v="1"/>
    <m/>
    <m/>
    <s v="Essential HR Policies"/>
    <m/>
    <m/>
    <m/>
    <s v="2022-03-08 05:49:09.853000+00:00"/>
    <s v="2022-09-28 18:09:07.559000+00:00"/>
    <m/>
  </r>
  <r>
    <s v="Sonal Paithankar"/>
    <n v="1000000"/>
    <s v="INR"/>
    <n v="0"/>
    <s v="8/31/22"/>
    <s v="Sales"/>
    <s v="stat_kcR4fZg7TU7jjk1jAVua3qGLRS4J5uFayEjK5j02wtv"/>
    <s v="Unqualified"/>
    <n v="0"/>
    <s v="OpportunityStatusType.Lost"/>
    <s v="cont_pOhwO3J9Z9XUZxESLeeBltCWBXY4fiRxczqadAS3vfL"/>
    <s v="Deeksha Bhagia"/>
    <m/>
    <s v="lead_3VneE99hQj9sbbfcy4Fl3ovUXx13eph4LzqqTDxwMEz"/>
    <s v="WazirX: Bitcoin &amp; Cryptocurrency Exchange in India"/>
    <s v="Nikhil Ahuja"/>
    <s v="user_Iwn6da5WKkZqwUySK0oUuCb72pFP5WEm4zAb92ijqFe"/>
    <s v="Sonal Paithankar"/>
    <s v="2022-05-27 06:09:44.959000+00:00"/>
    <s v="2022-08-29 17:04:47.348000+00:00"/>
    <m/>
    <s v="Bangalore"/>
    <m/>
    <m/>
    <m/>
    <n v="200"/>
    <m/>
    <m/>
    <m/>
    <m/>
    <m/>
    <m/>
    <m/>
    <m/>
    <m/>
    <m/>
    <m/>
    <m/>
    <m/>
    <m/>
    <m/>
    <m/>
    <m/>
    <m/>
    <m/>
    <m/>
    <m/>
    <m/>
    <m/>
    <m/>
    <m/>
    <m/>
    <s v="user_ocHSJH83OJnHCvKyMbjx8WOOK8PMgAUGIj1qK0q0dMV"/>
    <s v="Nikhil Ahuja"/>
    <m/>
    <m/>
    <s v="August"/>
    <x v="4"/>
    <m/>
    <m/>
    <s v="Employee Engagement Handbook"/>
    <m/>
    <m/>
    <m/>
    <s v="2022-04-29 07:36:12.743000+00:00"/>
    <s v="2022-08-29 17:05:17.763000+00:00"/>
    <s v="GMC"/>
  </r>
  <r>
    <s v="Sanket Kulkarni"/>
    <n v="7500000"/>
    <s v="INR"/>
    <n v="0"/>
    <s v="8/30/22"/>
    <s v="Sales"/>
    <s v="stat_kcR4fZg7TU7jjk1jAVua3qGLRS4J5uFayEjK5j02wtv"/>
    <s v="Unqualified"/>
    <n v="0"/>
    <s v="OpportunityStatusType.Lost"/>
    <s v="cont_724C8PjgM0ko1cq0sHA7kszQ48ELRfWEJWPJRrvkXqG"/>
    <s v="Anup Mishra"/>
    <s v="GMC"/>
    <s v="lead_IArVRNuCmARIkTKqjOAYjXOyIsNVp9sMuRote88iDRt"/>
    <s v="Mahindra CIE Automotive Ltd."/>
    <s v="Mayur Gadiyar"/>
    <s v="user_k8sSUtRXfYEMul9CBIF4ZOmv3vnev5cdEvVZbtETMKp"/>
    <s v="Sanket Kulkarni"/>
    <s v="2022-06-10 08:58:29.152000+00:00"/>
    <s v="2022-08-29 16:30:12.131000+00:00"/>
    <m/>
    <s v="Pune"/>
    <m/>
    <m/>
    <m/>
    <n v="932"/>
    <m/>
    <m/>
    <m/>
    <m/>
    <m/>
    <m/>
    <m/>
    <m/>
    <m/>
    <m/>
    <m/>
    <s v="Manufacturing"/>
    <m/>
    <m/>
    <m/>
    <m/>
    <m/>
    <m/>
    <m/>
    <m/>
    <m/>
    <m/>
    <m/>
    <m/>
    <s v="Aniket Vahile"/>
    <m/>
    <s v="user_bdUPAGjcS7p6513So3N4g3aWNS5HuBuVJi7bvCPAsLt"/>
    <s v="Mayur Gadiyar"/>
    <m/>
    <m/>
    <s v="July"/>
    <x v="2"/>
    <m/>
    <m/>
    <m/>
    <m/>
    <m/>
    <m/>
    <s v="2021-10-20 09:47:01.373000+00:00"/>
    <s v="2022-10-13 07:39:13.885000+00:00"/>
    <s v="GMC"/>
  </r>
  <r>
    <s v="Pooja Gawas"/>
    <n v="1000000"/>
    <s v="INR"/>
    <n v="0"/>
    <s v="8/22/22"/>
    <s v="Sales"/>
    <s v="stat_kcR4fZg7TU7jjk1jAVua3qGLRS4J5uFayEjK5j02wtv"/>
    <s v="Unqualified"/>
    <n v="0"/>
    <s v="OpportunityStatusType.Lost"/>
    <s v="cont_04NDqG7wiCCsgzWFRaas1DX7TEjnUDXwnNuajZenKpV"/>
    <s v="Siddharth Kadam"/>
    <s v="GMC renewal"/>
    <s v="lead_WIFzc6RXPV50d8QmE1hmvfSGju3tsU1jPLktecejCNf"/>
    <s v="Fibro India Precision Products Pvt Ltd"/>
    <s v="Trupti Suryavanshi"/>
    <s v="user_KLETV1op4MIjvKQ12xGsWi23CuPjDE6PT29nwG6T3MY"/>
    <s v="Pooja Gawas"/>
    <s v="2022-07-07 05:10:06.217000+00:00"/>
    <s v="2022-08-29 15:01:57.817000+00:00"/>
    <m/>
    <s v="Pune"/>
    <m/>
    <m/>
    <m/>
    <n v="41"/>
    <m/>
    <m/>
    <m/>
    <m/>
    <m/>
    <m/>
    <m/>
    <m/>
    <m/>
    <m/>
    <m/>
    <s v="Manufacturing"/>
    <m/>
    <m/>
    <m/>
    <m/>
    <m/>
    <m/>
    <m/>
    <m/>
    <m/>
    <m/>
    <m/>
    <m/>
    <s v="Jitin Gopi"/>
    <m/>
    <s v="user_L8E6IFhq6UCzKLHa45LUUTZCznDuyDwFrGaEp9DXiUM"/>
    <s v="Trupti Suryavanshi"/>
    <m/>
    <m/>
    <s v="August"/>
    <x v="8"/>
    <m/>
    <m/>
    <s v="Employee Wellness Handbook"/>
    <m/>
    <m/>
    <m/>
    <s v="2021-07-06 11:26:05.801000+00:00"/>
    <s v="2022-08-29 15:02:45.294000+00:00"/>
    <s v="GMC"/>
  </r>
  <r>
    <s v="Vikas Gupta"/>
    <n v="3500000"/>
    <s v="INR"/>
    <n v="0"/>
    <s v="8/28/22"/>
    <s v="Sales"/>
    <s v="stat_1hn9nRJaLbI53NxPuSQgo90kRpbpKsFlwN4oEGNUTdO"/>
    <s v="Lost"/>
    <n v="0"/>
    <s v="OpportunityStatusType.Lost"/>
    <s v="cont_hdaSbjvPbYMpe6Ylh46cHmKUwWVEqfvLI21pM4LonYc"/>
    <s v="Ashok Kotian"/>
    <s v="Our Quotes were High."/>
    <s v="lead_TOaZ0iB0NrQJYvvCk4sj2NsihRtgf2KttlKRxtGurhY"/>
    <s v="Viswaat Chemicals Ltd"/>
    <s v="Aditya Binani"/>
    <s v="user_lccnw70UrYzjPcbxrA5N9qp8LF1vx6aP08yPEdeU06P"/>
    <s v="Vikas Gupta"/>
    <s v="2022-08-10 10:58:03.275000+00:00"/>
    <s v="2022-08-29 13:40:15.551000+00:00"/>
    <m/>
    <s v="Mumbai"/>
    <m/>
    <m/>
    <m/>
    <n v="54"/>
    <m/>
    <m/>
    <m/>
    <m/>
    <m/>
    <m/>
    <m/>
    <m/>
    <m/>
    <m/>
    <m/>
    <s v="Manufacturing"/>
    <m/>
    <m/>
    <m/>
    <m/>
    <m/>
    <m/>
    <m/>
    <m/>
    <m/>
    <m/>
    <m/>
    <m/>
    <s v="Aniket Vahile"/>
    <m/>
    <s v="user_g5Yw4Z4XnIbmcGhJO80vdtFdd5ElcDlgYO3q8l82ODn"/>
    <s v="Aditya Binani"/>
    <m/>
    <m/>
    <s v="August; June; May"/>
    <x v="2"/>
    <m/>
    <m/>
    <s v="AM Opps - Kunal"/>
    <m/>
    <m/>
    <m/>
    <s v="2021-11-18 08:11:15.648000+00:00"/>
    <s v="2022-09-15 04:32:51.299000+00:00"/>
    <s v="GMC"/>
  </r>
  <r>
    <s v="Sanket Kulkarni"/>
    <n v="800000"/>
    <s v="INR"/>
    <n v="0"/>
    <s v="8/31/22"/>
    <s v="Sales"/>
    <s v="stat_kcR4fZg7TU7jjk1jAVua3qGLRS4J5uFayEjK5j02wtv"/>
    <s v="Unqualified"/>
    <n v="0"/>
    <s v="OpportunityStatusType.Lost"/>
    <m/>
    <m/>
    <s v="WC (Renewal)"/>
    <s v="lead_x3JuJ1VKKTbOpTsDH6VxQFDOJQfFKFCXfKiyEvKuEFs"/>
    <s v="Burckhardt Compression India Pvt Ltd"/>
    <s v="Bhairavi Jog"/>
    <s v="user_k8sSUtRXfYEMul9CBIF4ZOmv3vnev5cdEvVZbtETMKp"/>
    <s v="Sanket Kulkarni"/>
    <s v="2022-08-01 12:10:14.893000+00:00"/>
    <s v="2022-08-29 16:29:39.921000+00:00"/>
    <m/>
    <s v="Pune"/>
    <m/>
    <m/>
    <m/>
    <n v="106"/>
    <m/>
    <m/>
    <m/>
    <m/>
    <m/>
    <m/>
    <m/>
    <s v="PAID_SOCIAL"/>
    <m/>
    <m/>
    <m/>
    <s v="Oil &amp; Gas"/>
    <m/>
    <m/>
    <m/>
    <m/>
    <m/>
    <m/>
    <m/>
    <m/>
    <m/>
    <m/>
    <m/>
    <m/>
    <s v="Jitin Gopi"/>
    <m/>
    <s v="user_sREdxbAJihL2Zbgic7tyQ6Rc4Mny7HnD1RNGhA9DDYh"/>
    <s v="Prajakta Sahastrabudhe"/>
    <s v="Anjali Nishu"/>
    <m/>
    <s v="December; January"/>
    <x v="2"/>
    <s v="Naukri.com"/>
    <m/>
    <s v="Employee Engagement Handbook"/>
    <m/>
    <m/>
    <m/>
    <s v="2020-12-09 10:49:50.759000+00:00"/>
    <s v="2022-09-16 08:38:41.392000+00:00"/>
    <s v="WC"/>
  </r>
  <r>
    <s v="Abhiroop Ganguly"/>
    <n v="3500"/>
    <s v="INR"/>
    <n v="0"/>
    <s v="8/24/22"/>
    <s v="Sales"/>
    <s v="stat_1hn9nRJaLbI53NxPuSQgo90kRpbpKsFlwN4oEGNUTdO"/>
    <s v="Lost"/>
    <n v="0"/>
    <s v="OpportunityStatusType.Lost"/>
    <s v="cont_xMa4UkNoODXuUDt2fndXGZVycrR2e0Xe6L8AuQONp4Y"/>
    <s v="vijendra.kankala@makrogrp.com"/>
    <s v="GPA - Renewal"/>
    <s v="lead_Ns1v3HzYSWKeirmaVc5BBnlrv3xgIhvbXL4pxKozlF2"/>
    <s v="MakroCare"/>
    <s v="Shreenath Bhat"/>
    <s v="user_U27GK6WjhLhUhi1EDKXV57xMpn8n8DMIOjci1q3UReZ"/>
    <s v="Abhiroop Ganguly"/>
    <s v="2022-08-16 06:04:56.129000+00:00"/>
    <s v="2022-08-29 12:38:07.459000+00:00"/>
    <m/>
    <s v="Hyderabad"/>
    <m/>
    <m/>
    <m/>
    <n v="225"/>
    <m/>
    <m/>
    <m/>
    <m/>
    <m/>
    <m/>
    <m/>
    <m/>
    <m/>
    <m/>
    <m/>
    <m/>
    <m/>
    <m/>
    <m/>
    <m/>
    <m/>
    <m/>
    <m/>
    <m/>
    <m/>
    <m/>
    <m/>
    <m/>
    <m/>
    <m/>
    <s v="user_vMd4rmcrSbjykdyL2J7rrYn84SWdcNc5FKligrmItPw"/>
    <s v="Shreenath Bhat"/>
    <m/>
    <m/>
    <s v="August"/>
    <x v="4"/>
    <m/>
    <m/>
    <s v="Employee Wellness Handbook"/>
    <m/>
    <m/>
    <m/>
    <s v="2022-01-13 11:17:08.146000+00:00"/>
    <s v="2022-09-23 13:05:35.605000+00:00"/>
    <s v="GPA"/>
  </r>
  <r>
    <s v="Sameer Iftekhari"/>
    <n v="2968711"/>
    <s v="INR"/>
    <n v="100"/>
    <s v="8/29/22"/>
    <s v="Sales"/>
    <s v="stat_OZRiD1474QRJIpvnjHCZfiIvKcVD6mIKSSTzg8SwDVx"/>
    <s v="Won- Payment Completed"/>
    <n v="1"/>
    <s v="OpportunityStatusType.Won"/>
    <s v="cont_ofxhp52cRsWF8E1p1zXz8jOZoNbssZHQbWZ0CeYZRNk"/>
    <s v="Mukesh Narayanji Upadhyay"/>
    <m/>
    <s v="lead_ihq1M5tcL13HQZjvhRLnah5B42tGxlJgsqhdkfaXGZB"/>
    <s v="VILAS JAVDEKAR DEVELOPERS"/>
    <s v="Kaushlya Bhavsar"/>
    <s v="user_sREdxbAJihL2Zbgic7tyQ6Rc4Mny7HnD1RNGhA9DDYh"/>
    <s v="Prajakta Sahastrabudhe"/>
    <s v="2022-05-23 10:21:31.798000+00:00"/>
    <s v="2022-08-29 12:45:56.097000+00:00"/>
    <m/>
    <s v="Pune"/>
    <m/>
    <s v="2020-08-20 09:04:45+00:00"/>
    <m/>
    <n v="258"/>
    <m/>
    <m/>
    <m/>
    <m/>
    <m/>
    <m/>
    <m/>
    <m/>
    <m/>
    <m/>
    <m/>
    <s v="Construction &amp; Real Estate"/>
    <m/>
    <m/>
    <m/>
    <m/>
    <m/>
    <m/>
    <m/>
    <m/>
    <m/>
    <m/>
    <m/>
    <m/>
    <s v="Mrunmay Jalgaonkar"/>
    <m/>
    <s v="user_sREdxbAJihL2Zbgic7tyQ6Rc4Mny7HnD1RNGhA9DDYh"/>
    <s v="Prajakta Sahastrabudhe"/>
    <s v="Siddharth Angolkar"/>
    <m/>
    <s v="August"/>
    <x v="2"/>
    <s v="Naukri.com"/>
    <m/>
    <m/>
    <m/>
    <m/>
    <m/>
    <s v="2020-12-06 09:55:48.215000+00:00"/>
    <s v="2022-10-14 13:17:02.025000+00:00"/>
    <s v="GMC"/>
  </r>
  <r>
    <s v="Sameer Iftekhari"/>
    <n v="919237"/>
    <s v="INR"/>
    <n v="100"/>
    <s v="8/29/22"/>
    <s v="Sales"/>
    <s v="stat_OZRiD1474QRJIpvnjHCZfiIvKcVD6mIKSSTzg8SwDVx"/>
    <s v="Won- Payment Completed"/>
    <n v="1"/>
    <s v="OpportunityStatusType.Won"/>
    <s v="cont_ofxhp52cRsWF8E1p1zXz8jOZoNbssZHQbWZ0CeYZRNk"/>
    <s v="Mukesh Narayanji Upadhyay"/>
    <m/>
    <s v="lead_ihq1M5tcL13HQZjvhRLnah5B42tGxlJgsqhdkfaXGZB"/>
    <s v="VILAS JAVDEKAR DEVELOPERS"/>
    <s v="Kaushlya Bhavsar"/>
    <s v="user_sREdxbAJihL2Zbgic7tyQ6Rc4Mny7HnD1RNGhA9DDYh"/>
    <s v="Prajakta Sahastrabudhe"/>
    <s v="2022-05-23 11:32:50.813000+00:00"/>
    <s v="2022-08-29 12:46:03.657000+00:00"/>
    <m/>
    <s v="Pune"/>
    <m/>
    <s v="2020-08-20 09:04:45+00:00"/>
    <m/>
    <n v="258"/>
    <m/>
    <m/>
    <m/>
    <m/>
    <m/>
    <m/>
    <m/>
    <m/>
    <m/>
    <m/>
    <m/>
    <s v="Construction &amp; Real Estate"/>
    <m/>
    <m/>
    <m/>
    <m/>
    <m/>
    <m/>
    <m/>
    <m/>
    <m/>
    <m/>
    <m/>
    <m/>
    <s v="Mrunmay Jalgaonkar"/>
    <m/>
    <s v="user_sREdxbAJihL2Zbgic7tyQ6Rc4Mny7HnD1RNGhA9DDYh"/>
    <s v="Prajakta Sahastrabudhe"/>
    <s v="Siddharth Angolkar"/>
    <m/>
    <s v="August"/>
    <x v="2"/>
    <s v="Naukri.com"/>
    <m/>
    <m/>
    <m/>
    <m/>
    <m/>
    <s v="2020-12-06 09:55:48.215000+00:00"/>
    <s v="2022-10-14 13:17:02.025000+00:00"/>
    <s v="GPA"/>
  </r>
  <r>
    <s v="Abhiroop Ganguly"/>
    <n v="800000"/>
    <s v="INR"/>
    <n v="0"/>
    <s v="8/24/22"/>
    <s v="Sales"/>
    <s v="stat_1hn9nRJaLbI53NxPuSQgo90kRpbpKsFlwN4oEGNUTdO"/>
    <s v="Lost"/>
    <n v="0"/>
    <s v="OpportunityStatusType.Lost"/>
    <s v="cont_xMa4UkNoODXuUDt2fndXGZVycrR2e0Xe6L8AuQONp4Y"/>
    <s v="vijendra.kankala@makrogrp.com"/>
    <s v="GMC - Renewal"/>
    <s v="lead_Ns1v3HzYSWKeirmaVc5BBnlrv3xgIhvbXL4pxKozlF2"/>
    <s v="MakroCare"/>
    <s v="Shreenath Bhat"/>
    <s v="user_U27GK6WjhLhUhi1EDKXV57xMpn8n8DMIOjci1q3UReZ"/>
    <s v="Abhiroop Ganguly"/>
    <s v="2022-07-04 06:59:07.994000+00:00"/>
    <s v="2022-08-29 12:37:54.110000+00:00"/>
    <m/>
    <s v="Hyderabad"/>
    <m/>
    <m/>
    <m/>
    <n v="225"/>
    <m/>
    <m/>
    <m/>
    <m/>
    <m/>
    <m/>
    <m/>
    <m/>
    <m/>
    <m/>
    <m/>
    <m/>
    <m/>
    <m/>
    <m/>
    <m/>
    <m/>
    <m/>
    <m/>
    <m/>
    <m/>
    <m/>
    <m/>
    <m/>
    <m/>
    <m/>
    <s v="user_vMd4rmcrSbjykdyL2J7rrYn84SWdcNc5FKligrmItPw"/>
    <s v="Shreenath Bhat"/>
    <m/>
    <m/>
    <s v="August"/>
    <x v="4"/>
    <m/>
    <m/>
    <s v="Employee Wellness Handbook"/>
    <m/>
    <m/>
    <m/>
    <s v="2022-01-13 11:17:08.146000+00:00"/>
    <s v="2022-09-23 13:05:35.605000+00:00"/>
    <s v="GMC"/>
  </r>
  <r>
    <s v="Mayur Gadiyar"/>
    <n v="3000000"/>
    <s v="INR"/>
    <n v="0"/>
    <s v="9/30/22"/>
    <s v="Sales"/>
    <s v="stat_kcR4fZg7TU7jjk1jAVua3qGLRS4J5uFayEjK5j02wtv"/>
    <s v="Unqualified"/>
    <n v="0"/>
    <s v="OpportunityStatusType.Lost"/>
    <s v="cont_GY6PyUG1uIe19rgUBQ4hyhrfz73gBB0F9j6E87mUC1A"/>
    <s v="Sahil Ramteke"/>
    <s v="Loop App"/>
    <s v="lead_qWw1mdp6yyENOax6krC9LHNzXRw38TXa9yJEzANKLzA"/>
    <s v="Cargill"/>
    <s v="Shreenath Bhat"/>
    <s v="user_bdUPAGjcS7p6513So3N4g3aWNS5HuBuVJi7bvCPAsLt"/>
    <s v="Mayur Gadiyar"/>
    <s v="2022-08-22 12:39:06.888000+00:00"/>
    <s v="2022-08-29 12:32:03.976000+00:00"/>
    <m/>
    <s v="Bangalore"/>
    <m/>
    <m/>
    <m/>
    <n v="4412"/>
    <m/>
    <m/>
    <m/>
    <m/>
    <m/>
    <m/>
    <m/>
    <m/>
    <m/>
    <m/>
    <m/>
    <s v="Manufacturing"/>
    <m/>
    <m/>
    <m/>
    <m/>
    <m/>
    <m/>
    <m/>
    <m/>
    <m/>
    <m/>
    <m/>
    <m/>
    <m/>
    <m/>
    <s v="user_vMd4rmcrSbjykdyL2J7rrYn84SWdcNc5FKligrmItPw"/>
    <s v="Shreenath Bhat"/>
    <m/>
    <m/>
    <s v="April"/>
    <x v="2"/>
    <m/>
    <m/>
    <s v="Vaccine inbound"/>
    <m/>
    <m/>
    <m/>
    <s v="2021-05-01 06:08:26.731000+00:00"/>
    <s v="2022-10-20 06:24:17.657000+00:00"/>
    <m/>
  </r>
  <r>
    <s v="Mayur Gadiyar"/>
    <n v="700000"/>
    <s v="INR"/>
    <n v="0"/>
    <s v="9/23/22"/>
    <s v="Sales"/>
    <s v="stat_kcR4fZg7TU7jjk1jAVua3qGLRS4J5uFayEjK5j02wtv"/>
    <s v="Unqualified"/>
    <n v="0"/>
    <s v="OpportunityStatusType.Lost"/>
    <s v="cont_jFB6YkZAtRfQ2z2NUeaJh8BySwJ9jvhtkR4VaLEJHjp"/>
    <s v="Pranab Sen"/>
    <s v="GMC - 1+3, 5 lakh"/>
    <s v="lead_FbBMDw0Cj2O4DMR0WxPjsSqnwnihC35SYYFcTbEXosn"/>
    <s v="Hand Digital"/>
    <s v="Shreenath Bhat"/>
    <s v="user_bdUPAGjcS7p6513So3N4g3aWNS5HuBuVJi7bvCPAsLt"/>
    <s v="Mayur Gadiyar"/>
    <s v="2022-08-25 12:06:55.391000+00:00"/>
    <s v="2022-08-29 12:31:14.044000+00:00"/>
    <m/>
    <s v="Mumbai"/>
    <m/>
    <m/>
    <m/>
    <n v="100"/>
    <m/>
    <m/>
    <m/>
    <m/>
    <m/>
    <m/>
    <m/>
    <m/>
    <m/>
    <m/>
    <m/>
    <m/>
    <s v="ICICI Lombard"/>
    <m/>
    <m/>
    <m/>
    <m/>
    <m/>
    <m/>
    <m/>
    <m/>
    <m/>
    <m/>
    <m/>
    <m/>
    <m/>
    <s v="user_vMd4rmcrSbjykdyL2J7rrYn84SWdcNc5FKligrmItPw"/>
    <s v="Shreenath Bhat"/>
    <m/>
    <m/>
    <s v="September"/>
    <x v="2"/>
    <m/>
    <m/>
    <m/>
    <m/>
    <m/>
    <m/>
    <s v="2022-08-25 12:02:25.339000+00:00"/>
    <s v="2022-09-09 08:30:37.995000+00:00"/>
    <s v="GMC"/>
  </r>
  <r>
    <s v="Moziez Chamadia"/>
    <n v="500000"/>
    <s v="INR"/>
    <n v="0"/>
    <s v="8/29/22"/>
    <s v="Sales"/>
    <s v="stat_1hn9nRJaLbI53NxPuSQgo90kRpbpKsFlwN4oEGNUTdO"/>
    <s v="Lost"/>
    <n v="0"/>
    <s v="OpportunityStatusType.Lost"/>
    <s v="cont_j0cwLs7o6Y8tOL7XdVKUVpguVopil32FROTbpcxQ0cV"/>
    <s v="Unmesh Patole"/>
    <s v="GMC - Renewal dates he will mention over call, but would like to know about product completely."/>
    <s v="lead_pCJFf8WDgqdaiBQqG0jOAzLRiJPa3swxxrzmc0hl9lA"/>
    <s v="Globus Stores Private Limited"/>
    <s v="Shreenath Bhat"/>
    <s v="user_IgNfKH7wuLLjHvexoMm2PXWcnF3zYft0ZbMTyfwKRUg"/>
    <s v="Moziez Chamadia"/>
    <s v="2022-05-16 09:49:28.475000+00:00"/>
    <s v="2022-08-29 11:50:09.550000+00:00"/>
    <m/>
    <s v="Mumbai"/>
    <m/>
    <s v="2021-08-11 12:32:23+00:00"/>
    <m/>
    <n v="150"/>
    <m/>
    <m/>
    <m/>
    <m/>
    <m/>
    <m/>
    <m/>
    <m/>
    <m/>
    <m/>
    <m/>
    <s v="Retail"/>
    <s v="IFCO"/>
    <m/>
    <m/>
    <m/>
    <m/>
    <m/>
    <m/>
    <m/>
    <m/>
    <m/>
    <m/>
    <m/>
    <s v="Mrunmay Jalgaonkar"/>
    <m/>
    <s v="user_vMd4rmcrSbjykdyL2J7rrYn84SWdcNc5FKligrmItPw"/>
    <s v="Shreenath Bhat"/>
    <s v="Anjali Nishu"/>
    <m/>
    <s v="July; October"/>
    <x v="14"/>
    <s v="Inbound via website"/>
    <m/>
    <s v="Employee Count 150"/>
    <m/>
    <m/>
    <m/>
    <s v="2021-08-11 12:35:08.108000+00:00"/>
    <s v="2022-09-09 16:40:25.633000+00:00"/>
    <s v="GMC"/>
  </r>
  <r>
    <s v="Prateek Wadhwa"/>
    <n v="40000"/>
    <s v="INR"/>
    <n v="0"/>
    <s v="8/31/22"/>
    <s v="Sales"/>
    <s v="stat_kcR4fZg7TU7jjk1jAVua3qGLRS4J5uFayEjK5j02wtv"/>
    <s v="Unqualified"/>
    <n v="0"/>
    <s v="OpportunityStatusType.Lost"/>
    <s v="cont_ScB5GflYeLhBFEIBvAcWZ3CHEVQOoz0fzbe3Rw2Vg7N"/>
    <s v="Tushar Bane"/>
    <m/>
    <s v="lead_sy84n5iEd92umxkB98pBwKN9A5wdcIYVfLm4S6pQj1o"/>
    <s v="Sigue Support Services Pvt. Ltd."/>
    <s v="Prateek Wadhwa"/>
    <s v="user_FdWFezbLzkYQcGsBUsjZO25nr2poK2nRbqV47Rs5Kfm"/>
    <s v="Prateek Wadhwa"/>
    <s v="2022-08-02 09:04:37.940000+00:00"/>
    <s v="2022-08-29 11:53:19.448000+00:00"/>
    <m/>
    <s v="Mumbai"/>
    <m/>
    <m/>
    <m/>
    <n v="5"/>
    <m/>
    <m/>
    <m/>
    <m/>
    <m/>
    <m/>
    <m/>
    <m/>
    <m/>
    <m/>
    <m/>
    <s v="Banking &amp; Finance"/>
    <m/>
    <m/>
    <m/>
    <m/>
    <m/>
    <m/>
    <m/>
    <m/>
    <m/>
    <m/>
    <m/>
    <m/>
    <s v="Jitin Gopi"/>
    <m/>
    <s v="user_FdWFezbLzkYQcGsBUsjZO25nr2poK2nRbqV47Rs5Kfm"/>
    <s v="Prateek Wadhwa"/>
    <m/>
    <m/>
    <s v="August"/>
    <x v="2"/>
    <m/>
    <m/>
    <m/>
    <m/>
    <m/>
    <m/>
    <s v="2021-07-08 07:38:27.753000+00:00"/>
    <s v="2022-09-02 14:09:54.400000+00:00"/>
    <s v="GMC"/>
  </r>
  <r>
    <s v="Mayur Gadiyar"/>
    <n v="150000"/>
    <s v="INR"/>
    <n v="0"/>
    <s v="9/23/22"/>
    <s v="Sales"/>
    <s v="stat_kcR4fZg7TU7jjk1jAVua3qGLRS4J5uFayEjK5j02wtv"/>
    <s v="Unqualified"/>
    <n v="0"/>
    <s v="OpportunityStatusType.Lost"/>
    <s v="cont_5wbXWpij9MUZFXY5UcZQaLZKPSOcYNQGrLMATe3jONF"/>
    <s v="Pranab Sen"/>
    <s v="GMC - renewal"/>
    <s v="lead_72zQYfPtJg85TIdNqVy5h4aNmdvNSwScWwc9c5fkSJ1"/>
    <s v="ResearchFox Consulting"/>
    <s v="Shreenath Bhat"/>
    <s v="user_bdUPAGjcS7p6513So3N4g3aWNS5HuBuVJi7bvCPAsLt"/>
    <s v="Mayur Gadiyar"/>
    <s v="2022-08-18 12:38:19.510000+00:00"/>
    <s v="2022-08-29 12:30:24.704000+00:00"/>
    <m/>
    <s v="Bangalore"/>
    <m/>
    <m/>
    <m/>
    <n v="35"/>
    <m/>
    <m/>
    <m/>
    <m/>
    <m/>
    <m/>
    <m/>
    <m/>
    <m/>
    <m/>
    <m/>
    <s v="Others"/>
    <m/>
    <m/>
    <m/>
    <m/>
    <m/>
    <m/>
    <m/>
    <m/>
    <m/>
    <m/>
    <m/>
    <m/>
    <s v="Aniket Vahile"/>
    <m/>
    <s v="user_vMd4rmcrSbjykdyL2J7rrYn84SWdcNc5FKligrmItPw"/>
    <s v="Shreenath Bhat"/>
    <m/>
    <m/>
    <s v="September"/>
    <x v="2"/>
    <s v="Lusha"/>
    <m/>
    <s v="Glengarry"/>
    <m/>
    <m/>
    <m/>
    <s v="2022-02-04 11:11:44.702000+00:00"/>
    <s v="2022-09-02 07:49:39.949000+00:00"/>
    <s v="GMC"/>
  </r>
  <r>
    <s v="Kashif Ahmad"/>
    <n v="200000"/>
    <s v="INR"/>
    <n v="0"/>
    <s v="9/30/22"/>
    <s v="Sales"/>
    <s v="stat_kcR4fZg7TU7jjk1jAVua3qGLRS4J5uFayEjK5j02wtv"/>
    <s v="Unqualified"/>
    <n v="0"/>
    <s v="OpportunityStatusType.Lost"/>
    <s v="cont_Nfh7hL4QYiVhaIpJDg4zBh1sZcFDjJv6gkxOsGGO2kC"/>
    <s v="Sanjivani Kulkarni"/>
    <s v="GMC - Renewal in September"/>
    <s v="lead_cT7fq0Eja4BWNZFvWyrMmq39xO7zZ3zuZHLQrlujVgW"/>
    <s v="Ithena Technologies"/>
    <s v="Shreenath Bhat"/>
    <s v="user_LKRhV6rhcBe0uL8u70UUGeDjbMupuho4TaiAOCbT7HT"/>
    <s v="Kashif Ahmad"/>
    <s v="2022-06-27 06:21:30.752000+00:00"/>
    <s v="2022-08-29 11:49:56.359000+00:00"/>
    <m/>
    <s v="Pune"/>
    <m/>
    <m/>
    <m/>
    <n v="60"/>
    <m/>
    <m/>
    <m/>
    <m/>
    <m/>
    <m/>
    <m/>
    <m/>
    <m/>
    <m/>
    <m/>
    <s v="IT Services &amp; IT Consulting"/>
    <m/>
    <m/>
    <m/>
    <m/>
    <m/>
    <m/>
    <m/>
    <m/>
    <m/>
    <m/>
    <m/>
    <m/>
    <s v="Yogesh Paigude"/>
    <m/>
    <s v="user_vMd4rmcrSbjykdyL2J7rrYn84SWdcNc5FKligrmItPw"/>
    <s v="Shreenath Bhat"/>
    <m/>
    <m/>
    <s v="September"/>
    <x v="2"/>
    <s v="Linkedin"/>
    <m/>
    <m/>
    <m/>
    <m/>
    <m/>
    <s v="2022-01-10 13:09:06.211000+00:00"/>
    <s v="2022-08-29 11:51:31.170000+00:00"/>
    <s v="GMC"/>
  </r>
  <r>
    <s v="Moziez Chamadia"/>
    <n v="360000"/>
    <s v="INR"/>
    <n v="0"/>
    <s v="9/30/22"/>
    <s v="Sales"/>
    <s v="stat_kcR4fZg7TU7jjk1jAVua3qGLRS4J5uFayEjK5j02wtv"/>
    <s v="Unqualified"/>
    <n v="0"/>
    <s v="OpportunityStatusType.Lost"/>
    <s v="cont_GHvjrOl08ZAi6USZAABa4cD8kRzLvNA3QYaJtHJ8zeD"/>
    <s v="Yattri Upadhyay"/>
    <s v="GMC - Fresh"/>
    <s v="lead_jPNwcn6uMfPYvdLJsJrFjhyoJplVJauUAm23idMFn8I"/>
    <s v="CredFine Digital India Pvt Ltd"/>
    <s v="Shreenath Bhat"/>
    <s v="user_IgNfKH7wuLLjHvexoMm2PXWcnF3zYft0ZbMTyfwKRUg"/>
    <s v="Moziez Chamadia"/>
    <s v="2022-06-20 05:42:52.045000+00:00"/>
    <s v="2022-08-29 11:41:02.728000+00:00"/>
    <m/>
    <s v="Mumbai"/>
    <m/>
    <m/>
    <m/>
    <n v="155"/>
    <m/>
    <m/>
    <m/>
    <m/>
    <m/>
    <m/>
    <m/>
    <m/>
    <m/>
    <m/>
    <m/>
    <s v="Banking &amp; Finance"/>
    <m/>
    <m/>
    <m/>
    <m/>
    <m/>
    <m/>
    <m/>
    <m/>
    <m/>
    <m/>
    <m/>
    <m/>
    <s v="Jithendra Goalla"/>
    <m/>
    <s v="user_vMd4rmcrSbjykdyL2J7rrYn84SWdcNc5FKligrmItPw"/>
    <s v="Shreenath Bhat"/>
    <m/>
    <m/>
    <s v="July"/>
    <x v="2"/>
    <m/>
    <m/>
    <m/>
    <m/>
    <m/>
    <m/>
    <s v="2022-05-23 07:04:04.379000+00:00"/>
    <s v="2022-09-02 18:01:19.235000+00:00"/>
    <s v="GMC"/>
  </r>
  <r>
    <s v="Kashif Ahmad"/>
    <n v="10000"/>
    <s v="INR"/>
    <n v="0"/>
    <s v="9/30/22"/>
    <s v="Sales"/>
    <s v="stat_kcR4fZg7TU7jjk1jAVua3qGLRS4J5uFayEjK5j02wtv"/>
    <s v="Unqualified"/>
    <n v="0"/>
    <s v="OpportunityStatusType.Lost"/>
    <s v="cont_Nfh7hL4QYiVhaIpJDg4zBh1sZcFDjJv6gkxOsGGO2kC"/>
    <s v="Sanjivani Kulkarni"/>
    <s v="GPA - Renewal"/>
    <s v="lead_cT7fq0Eja4BWNZFvWyrMmq39xO7zZ3zuZHLQrlujVgW"/>
    <s v="Ithena Technologies"/>
    <s v="Shreenath Bhat"/>
    <s v="user_LKRhV6rhcBe0uL8u70UUGeDjbMupuho4TaiAOCbT7HT"/>
    <s v="Kashif Ahmad"/>
    <s v="2022-06-27 06:22:11.706000+00:00"/>
    <s v="2022-08-29 11:50:08.138000+00:00"/>
    <m/>
    <s v="Pune"/>
    <m/>
    <m/>
    <m/>
    <n v="60"/>
    <m/>
    <m/>
    <m/>
    <m/>
    <m/>
    <m/>
    <m/>
    <m/>
    <m/>
    <m/>
    <m/>
    <s v="IT Services &amp; IT Consulting"/>
    <m/>
    <m/>
    <m/>
    <m/>
    <m/>
    <m/>
    <m/>
    <m/>
    <m/>
    <m/>
    <m/>
    <m/>
    <s v="Yogesh Paigude"/>
    <m/>
    <s v="user_vMd4rmcrSbjykdyL2J7rrYn84SWdcNc5FKligrmItPw"/>
    <s v="Shreenath Bhat"/>
    <m/>
    <m/>
    <s v="September"/>
    <x v="2"/>
    <s v="Linkedin"/>
    <m/>
    <m/>
    <m/>
    <m/>
    <m/>
    <s v="2022-01-10 13:09:06.211000+00:00"/>
    <s v="2022-08-29 11:51:31.170000+00:00"/>
    <s v="GPA"/>
  </r>
  <r>
    <s v="Kashif Ahmad"/>
    <n v="100000"/>
    <s v="INR"/>
    <n v="0"/>
    <s v="8/31/22"/>
    <s v="Sales"/>
    <s v="stat_1hn9nRJaLbI53NxPuSQgo90kRpbpKsFlwN4oEGNUTdO"/>
    <s v="Lost"/>
    <n v="0"/>
    <s v="OpportunityStatusType.Lost"/>
    <s v="cont_7KH9EsfN7YOT7XLg9hbx238q7nqhJwwi21SpTkLlBIp"/>
    <m/>
    <s v="GMC - Renewal"/>
    <s v="lead_cLQpdxSgQ9Q2g2HmbIIazjbkrFNsRMwCXQhGQ1SXEcq"/>
    <s v="ThinkSmart IT Solutions Pvt. Ltd."/>
    <s v="Shreenath Bhat"/>
    <s v="user_LKRhV6rhcBe0uL8u70UUGeDjbMupuho4TaiAOCbT7HT"/>
    <s v="Kashif Ahmad"/>
    <s v="2022-07-19 12:10:29.183000+00:00"/>
    <s v="2022-08-29 10:17:08.278000+00:00"/>
    <m/>
    <s v="Pune"/>
    <m/>
    <m/>
    <m/>
    <n v="80"/>
    <m/>
    <m/>
    <m/>
    <m/>
    <m/>
    <m/>
    <m/>
    <m/>
    <m/>
    <m/>
    <m/>
    <s v="Professional Services"/>
    <m/>
    <m/>
    <m/>
    <m/>
    <m/>
    <m/>
    <m/>
    <m/>
    <m/>
    <m/>
    <m/>
    <m/>
    <m/>
    <m/>
    <s v="user_g5Yw4Z4XnIbmcGhJO80vdtFdd5ElcDlgYO3q8l82ODn"/>
    <s v="Aditya Binani"/>
    <m/>
    <m/>
    <s v="July"/>
    <x v="2"/>
    <m/>
    <m/>
    <s v="Lead Magnet Lead"/>
    <m/>
    <m/>
    <m/>
    <s v="2021-09-07 04:20:42.088000+00:00"/>
    <s v="2022-08-29 10:18:00.159000+00:00"/>
    <s v="GMC"/>
  </r>
  <r>
    <s v="Arun Iyer"/>
    <n v="0"/>
    <s v="INR"/>
    <n v="0"/>
    <d v="2022-07-07T00:00:00"/>
    <s v="Sales"/>
    <s v="stat_1hn9nRJaLbI53NxPuSQgo90kRpbpKsFlwN4oEGNUTdO"/>
    <s v="Lost"/>
    <n v="0"/>
    <s v="OpportunityStatusType.Lost"/>
    <s v="cont_NmqY00iePUNDlgq2artqb3x1sKT9lepFkWahEX3i120"/>
    <s v="Ranjith Kumar"/>
    <m/>
    <s v="lead_y5V2Zq5N1EkEnvIgHC94nSWpwAPfugzPW9EMPSZaJ3x"/>
    <s v="Harsco Environmental"/>
    <s v="Kaushlya Bhavsar"/>
    <s v="user_sREdxbAJihL2Zbgic7tyQ6Rc4Mny7HnD1RNGhA9DDYh"/>
    <s v="Prajakta Sahastrabudhe"/>
    <s v="2022-01-25 12:14:26.317000+00:00"/>
    <s v="2022-08-29 10:30:50.711000+00:00"/>
    <m/>
    <s v="Mumbai"/>
    <m/>
    <m/>
    <m/>
    <n v="80"/>
    <m/>
    <m/>
    <m/>
    <m/>
    <m/>
    <m/>
    <m/>
    <m/>
    <m/>
    <m/>
    <m/>
    <s v="Professional Services"/>
    <m/>
    <m/>
    <m/>
    <m/>
    <m/>
    <m/>
    <m/>
    <m/>
    <m/>
    <m/>
    <m/>
    <m/>
    <s v="Aniket Vahile"/>
    <m/>
    <s v="user_Jujy0sFufO9J3qwY7aNpCCnF6nFZMrfvciNEydEzhaI"/>
    <s v="Shreya Solanki"/>
    <m/>
    <m/>
    <s v="December"/>
    <x v="1"/>
    <s v="Naukri.com"/>
    <m/>
    <s v="Employee Wellness Handbook"/>
    <m/>
    <m/>
    <m/>
    <s v="2022-01-16 00:28:35.247000+00:00"/>
    <s v="2022-09-14 11:50:12.188000+00:00"/>
    <s v="Covid"/>
  </r>
  <r>
    <s v="Moziez Chamadia"/>
    <n v="700000"/>
    <s v="INR"/>
    <n v="0"/>
    <s v="9/30/22"/>
    <s v="Sales"/>
    <s v="stat_kcR4fZg7TU7jjk1jAVua3qGLRS4J5uFayEjK5j02wtv"/>
    <s v="Unqualified"/>
    <n v="0"/>
    <s v="OpportunityStatusType.Lost"/>
    <s v="cont_ja7s39VkJ3rotBTEbp07uFza9oCAgG5lm9NmKzTYobs"/>
    <s v="Gauri"/>
    <s v="GMC"/>
    <s v="lead_v0feIat8jDxMn8weaKXEIADTRjVnqchtvXWLqBoNEcA"/>
    <s v="SolarSquare Energy"/>
    <s v="Pallab Gupta"/>
    <s v="user_IgNfKH7wuLLjHvexoMm2PXWcnF3zYft0ZbMTyfwKRUg"/>
    <s v="Moziez Chamadia"/>
    <s v="2022-08-08 05:32:07.116000+00:00"/>
    <s v="2022-08-29 11:37:08.566000+00:00"/>
    <m/>
    <s v="Mumbai"/>
    <m/>
    <m/>
    <m/>
    <n v="184"/>
    <m/>
    <m/>
    <m/>
    <m/>
    <m/>
    <m/>
    <m/>
    <m/>
    <m/>
    <m/>
    <m/>
    <s v="Manufacturing"/>
    <m/>
    <m/>
    <m/>
    <m/>
    <m/>
    <m/>
    <m/>
    <m/>
    <m/>
    <m/>
    <m/>
    <m/>
    <s v="Mrunmay Jalgaonkar"/>
    <m/>
    <s v="user_PApNwMjp7lPIEBp7acretouakdtYNVHpPO9ja9KoR5D"/>
    <s v="Pallab Gupta"/>
    <m/>
    <m/>
    <s v="August"/>
    <x v="4"/>
    <s v="Mr. E"/>
    <m/>
    <s v="Downloaded the guide: Designing employee healthcare plan"/>
    <m/>
    <m/>
    <m/>
    <s v="2021-11-07 11:39:08.672000+00:00"/>
    <s v="2022-09-09 11:37:34.455000+00:00"/>
    <m/>
  </r>
  <r>
    <s v="Kashif Ahmad"/>
    <n v="124000"/>
    <s v="INR"/>
    <n v="100"/>
    <s v="8/29/22"/>
    <s v="Sales"/>
    <s v="stat_OZRiD1474QRJIpvnjHCZfiIvKcVD6mIKSSTzg8SwDVx"/>
    <s v="Won- Payment Completed"/>
    <n v="1"/>
    <s v="OpportunityStatusType.Won"/>
    <s v="cont_aonsflIGFo2VZOUTA6r1CMXELAfRRpZUqwznPvIUlZZ"/>
    <s v="Susanna Franklin"/>
    <s v="GMC- fresh -1+3"/>
    <s v="lead_RDbRjzJ5cx02QgMmkCOgRjlV3N7LAoUVIp1KrvEGvSl"/>
    <s v="Tentwenty Digital LLP(Fresh)"/>
    <s v="Bharti Bankey"/>
    <s v="user_LKRhV6rhcBe0uL8u70UUGeDjbMupuho4TaiAOCbT7HT"/>
    <s v="Kashif Ahmad"/>
    <s v="2022-03-31 08:17:09.419000+00:00"/>
    <s v="2022-08-29 07:24:34.550000+00:00"/>
    <m/>
    <s v="Goa"/>
    <m/>
    <s v="2022-03-17 12:00:12+00:00"/>
    <m/>
    <n v="27"/>
    <m/>
    <m/>
    <m/>
    <m/>
    <m/>
    <m/>
    <m/>
    <s v="ORGANIC_SEARCH"/>
    <m/>
    <m/>
    <m/>
    <s v="Digital Marketing &amp; Advertising"/>
    <m/>
    <m/>
    <m/>
    <m/>
    <m/>
    <m/>
    <m/>
    <m/>
    <m/>
    <m/>
    <m/>
    <m/>
    <m/>
    <m/>
    <s v="user_aM3WaaSUQQmaNnsm9l2FQRVWUEr8RN2ZdXzsuQUalQ3"/>
    <s v="Bharti Bankey"/>
    <s v="Siddharth Angolkar"/>
    <m/>
    <m/>
    <x v="3"/>
    <s v="Inbound via website"/>
    <m/>
    <s v="Employee Count 25"/>
    <m/>
    <m/>
    <m/>
    <s v="2022-03-17 12:02:56.398000+00:00"/>
    <s v="2022-09-20 05:06:15.252000+00:00"/>
    <m/>
  </r>
  <r>
    <s v="Kashif Ahmad"/>
    <n v="30000"/>
    <s v="INR"/>
    <n v="0"/>
    <s v="8/20/22"/>
    <s v="Sales"/>
    <s v="stat_kcR4fZg7TU7jjk1jAVua3qGLRS4J5uFayEjK5j02wtv"/>
    <s v="Unqualified"/>
    <n v="0"/>
    <s v="OpportunityStatusType.Lost"/>
    <s v="cont_k9VuwCWOXX7LcmuaKlKFDVTuLk7Qye0jhWk1duoil3X"/>
    <s v="Deepa Urankar"/>
    <s v="GPA (Renewal)"/>
    <s v="lead_OXdy1t2ynrOs7sNI1blJdPRVVzmknBByG3qC3dlBQil"/>
    <s v="pilz india"/>
    <s v="Pranav Kenjale"/>
    <s v="user_LKRhV6rhcBe0uL8u70UUGeDjbMupuho4TaiAOCbT7HT"/>
    <s v="Kashif Ahmad"/>
    <s v="2022-06-22 10:03:39.238000+00:00"/>
    <s v="2022-08-29 09:55:27.869000+00:00"/>
    <m/>
    <s v="Pune"/>
    <m/>
    <m/>
    <m/>
    <n v="35"/>
    <m/>
    <m/>
    <m/>
    <m/>
    <m/>
    <m/>
    <m/>
    <m/>
    <m/>
    <m/>
    <m/>
    <s v="Manufacturing"/>
    <m/>
    <m/>
    <m/>
    <m/>
    <m/>
    <m/>
    <m/>
    <m/>
    <m/>
    <m/>
    <m/>
    <m/>
    <m/>
    <m/>
    <s v="user_x9AtbGLhDmWYC9XAmYdfwBt9yiXbgMhBuZpIoFuN8Cd"/>
    <s v="Pranav Kenjale"/>
    <m/>
    <m/>
    <s v="August"/>
    <x v="10"/>
    <s v="own ref"/>
    <m/>
    <m/>
    <m/>
    <m/>
    <m/>
    <s v="2020-12-14 05:17:17.291000+00:00"/>
    <s v="2022-08-29 09:55:49.788000+00:00"/>
    <m/>
  </r>
  <r>
    <s v="Kashif Ahmad"/>
    <n v="200000"/>
    <s v="INR"/>
    <n v="0"/>
    <s v="8/20/22"/>
    <s v="Sales"/>
    <s v="stat_kcR4fZg7TU7jjk1jAVua3qGLRS4J5uFayEjK5j02wtv"/>
    <s v="Unqualified"/>
    <n v="0"/>
    <s v="OpportunityStatusType.Lost"/>
    <s v="cont_k9VuwCWOXX7LcmuaKlKFDVTuLk7Qye0jhWk1duoil3X"/>
    <s v="Deepa Urankar"/>
    <s v="GMC (Renewal)"/>
    <s v="lead_OXdy1t2ynrOs7sNI1blJdPRVVzmknBByG3qC3dlBQil"/>
    <s v="pilz india"/>
    <s v="Pranav Kenjale"/>
    <s v="user_LKRhV6rhcBe0uL8u70UUGeDjbMupuho4TaiAOCbT7HT"/>
    <s v="Kashif Ahmad"/>
    <s v="2022-06-22 10:03:13.805000+00:00"/>
    <s v="2022-08-29 09:55:16.828000+00:00"/>
    <m/>
    <s v="Pune"/>
    <m/>
    <m/>
    <m/>
    <n v="35"/>
    <m/>
    <m/>
    <m/>
    <m/>
    <m/>
    <m/>
    <m/>
    <m/>
    <m/>
    <m/>
    <m/>
    <s v="Manufacturing"/>
    <m/>
    <m/>
    <m/>
    <m/>
    <m/>
    <m/>
    <m/>
    <m/>
    <m/>
    <m/>
    <m/>
    <m/>
    <m/>
    <m/>
    <s v="user_x9AtbGLhDmWYC9XAmYdfwBt9yiXbgMhBuZpIoFuN8Cd"/>
    <s v="Pranav Kenjale"/>
    <m/>
    <m/>
    <s v="August"/>
    <x v="10"/>
    <s v="own ref"/>
    <m/>
    <m/>
    <m/>
    <m/>
    <m/>
    <s v="2020-12-14 05:17:17.291000+00:00"/>
    <s v="2022-08-29 09:55:49.788000+00:00"/>
    <m/>
  </r>
  <r>
    <s v="Abhiroop Ganguly"/>
    <n v="60000"/>
    <s v="INR"/>
    <n v="0"/>
    <d v="2022-01-08T00:00:00"/>
    <s v="Sales"/>
    <s v="stat_kcR4fZg7TU7jjk1jAVua3qGLRS4J5uFayEjK5j02wtv"/>
    <s v="Unqualified"/>
    <n v="0"/>
    <s v="OpportunityStatusType.Lost"/>
    <s v="cont_9IT85Sq8Mmo3rQccieeTrUgc8a6mPAA5mJSmb5TP8If"/>
    <s v="nandkumar khopade"/>
    <s v="GPA ren"/>
    <s v="lead_xlfiOkuZT1B05lYneu6lbMT1hAGeqMMq5cfROUhbw5H"/>
    <s v="Americhem Inc."/>
    <s v="Gauri Jori"/>
    <s v="user_U27GK6WjhLhUhi1EDKXV57xMpn8n8DMIOjci1q3UReZ"/>
    <s v="Abhiroop Ganguly"/>
    <s v="2022-08-24 04:53:49.332000+00:00"/>
    <s v="2022-08-29 06:32:15.350000+00:00"/>
    <m/>
    <s v="Pune"/>
    <m/>
    <s v="2020-08-14 08:05:16+00:00"/>
    <m/>
    <n v="19"/>
    <m/>
    <m/>
    <m/>
    <m/>
    <m/>
    <m/>
    <m/>
    <m/>
    <m/>
    <m/>
    <m/>
    <s v="Manufacturing"/>
    <m/>
    <m/>
    <m/>
    <m/>
    <m/>
    <m/>
    <m/>
    <m/>
    <m/>
    <m/>
    <m/>
    <m/>
    <s v="Jitin Gopi"/>
    <m/>
    <s v="user_5YHA1ZU4iP896lD1YJehdJcMx7ZEgWCpulT4T2c3pJ3"/>
    <s v="Gauri Jori"/>
    <m/>
    <m/>
    <s v="July"/>
    <x v="2"/>
    <m/>
    <m/>
    <m/>
    <m/>
    <m/>
    <m/>
    <s v="2020-12-06 09:46:35.555000+00:00"/>
    <s v="2022-09-16 05:24:37.301000+00:00"/>
    <m/>
  </r>
  <r>
    <s v="Anshum Naithani"/>
    <n v="500000"/>
    <s v="INR"/>
    <n v="100"/>
    <s v="8/27/22"/>
    <s v="Sales"/>
    <s v="stat_OZRiD1474QRJIpvnjHCZfiIvKcVD6mIKSSTzg8SwDVx"/>
    <s v="Won- Payment Completed"/>
    <n v="1"/>
    <s v="OpportunityStatusType.Won"/>
    <s v="cont_xzGEU2rgvLXw46m785lfhG494su9sLTnBl4OMF23Lyo"/>
    <s v="Deepika Salian"/>
    <s v="GMC (Renewal)"/>
    <s v="lead_qPOVRwia9CzlQQ7CDjx1Y7lnnDQqYmq2zwpEoyyrzSH"/>
    <s v="PINKVILLA"/>
    <s v="Pranav Kenjale"/>
    <s v="user_GL8PBiV4pvzsQLVHSdZLeMQAQcGjCvLkffg486DHfZJ"/>
    <s v="Anshum Naithani"/>
    <s v="2022-07-05 06:25:09.187000+00:00"/>
    <s v="2022-08-29 07:03:42.325000+00:00"/>
    <m/>
    <s v="Mumbai"/>
    <m/>
    <m/>
    <m/>
    <n v="173"/>
    <m/>
    <m/>
    <m/>
    <m/>
    <m/>
    <m/>
    <m/>
    <s v="PAID_SOCIAL"/>
    <m/>
    <m/>
    <m/>
    <s v="IT Services &amp; IT Consulting"/>
    <m/>
    <m/>
    <m/>
    <m/>
    <m/>
    <m/>
    <m/>
    <m/>
    <m/>
    <m/>
    <m/>
    <m/>
    <s v="Jithendra Goalla; Mrunmay Jalgaonkar"/>
    <m/>
    <s v="user_elsJRWsVnVWXwXYDqwMxWZeO0sLXCWVtdfpMy6LREbN"/>
    <s v="Suraj Jadhav"/>
    <s v="Jayesh Gandhi"/>
    <m/>
    <s v="August"/>
    <x v="4"/>
    <s v="Naukri.com"/>
    <m/>
    <s v="Employee Engagement Handbook"/>
    <m/>
    <m/>
    <m/>
    <s v="2022-05-09 09:49:21.257000+00:00"/>
    <s v="2022-10-10 07:34:03.141000+00:00"/>
    <s v="GMC"/>
  </r>
  <r>
    <s v="Anshum Naithani"/>
    <n v="1400000"/>
    <s v="INR"/>
    <n v="100"/>
    <s v="8/27/22"/>
    <s v="Sales"/>
    <s v="stat_OZRiD1474QRJIpvnjHCZfiIvKcVD6mIKSSTzg8SwDVx"/>
    <s v="Won- Payment Completed"/>
    <n v="1"/>
    <s v="OpportunityStatusType.Won"/>
    <s v="cont_Lwn8LyqiS67VCnjyKk8RUYZ86daCnRU2QX2KD6VGSK8"/>
    <s v="Bineet"/>
    <s v="GMC Policy"/>
    <s v="lead_XKgtxjSdnn6L06KIxqXIOLVZmAvjM86y5p09JRuM524"/>
    <s v="DNIF"/>
    <s v="Shreenath Bhat"/>
    <s v="user_P3f70h2AcefBkFTBZpvA9LgDbjTmUIXkqdKqHJ5evwA"/>
    <s v="Manojkumar Tinna"/>
    <s v="2022-06-21 10:51:23.197000+00:00"/>
    <s v="2022-08-29 07:07:17.158000+00:00"/>
    <m/>
    <s v="Mumbai"/>
    <m/>
    <m/>
    <m/>
    <n v="187"/>
    <m/>
    <m/>
    <m/>
    <m/>
    <m/>
    <m/>
    <m/>
    <m/>
    <m/>
    <m/>
    <m/>
    <s v="IT Services &amp; IT Consulting"/>
    <m/>
    <m/>
    <m/>
    <m/>
    <m/>
    <m/>
    <m/>
    <m/>
    <m/>
    <m/>
    <m/>
    <m/>
    <s v="Jithendra Goalla"/>
    <m/>
    <s v="user_vMd4rmcrSbjykdyL2J7rrYn84SWdcNc5FKligrmItPw"/>
    <s v="Shreenath Bhat"/>
    <s v="Yogesh Shukla"/>
    <m/>
    <s v="August"/>
    <x v="2"/>
    <m/>
    <m/>
    <m/>
    <m/>
    <m/>
    <m/>
    <s v="2022-05-23 07:04:19.896000+00:00"/>
    <s v="2022-09-19 07:46:36.378000+00:00"/>
    <s v="GMC"/>
  </r>
  <r>
    <s v="Abhiroop Ganguly"/>
    <n v="750000"/>
    <s v="INR"/>
    <n v="0"/>
    <d v="2022-01-08T00:00:00"/>
    <s v="Sales"/>
    <s v="stat_kcR4fZg7TU7jjk1jAVua3qGLRS4J5uFayEjK5j02wtv"/>
    <s v="Unqualified"/>
    <n v="0"/>
    <s v="OpportunityStatusType.Lost"/>
    <s v="cont_9IT85Sq8Mmo3rQccieeTrUgc8a6mPAA5mJSmb5TP8If"/>
    <s v="nandkumar khopade"/>
    <s v="GMC ren"/>
    <s v="lead_xlfiOkuZT1B05lYneu6lbMT1hAGeqMMq5cfROUhbw5H"/>
    <s v="Americhem Inc."/>
    <s v="Gauri Jori"/>
    <s v="user_U27GK6WjhLhUhi1EDKXV57xMpn8n8DMIOjci1q3UReZ"/>
    <s v="Abhiroop Ganguly"/>
    <s v="2022-08-24 04:52:36.112000+00:00"/>
    <s v="2022-08-29 06:31:55.506000+00:00"/>
    <m/>
    <s v="Pune"/>
    <m/>
    <s v="2020-08-14 08:05:16+00:00"/>
    <m/>
    <n v="19"/>
    <m/>
    <m/>
    <m/>
    <m/>
    <m/>
    <m/>
    <m/>
    <m/>
    <m/>
    <m/>
    <m/>
    <s v="Manufacturing"/>
    <m/>
    <m/>
    <m/>
    <m/>
    <m/>
    <m/>
    <m/>
    <m/>
    <m/>
    <m/>
    <m/>
    <m/>
    <s v="Jitin Gopi"/>
    <m/>
    <s v="user_5YHA1ZU4iP896lD1YJehdJcMx7ZEgWCpulT4T2c3pJ3"/>
    <s v="Gauri Jori"/>
    <m/>
    <m/>
    <s v="July"/>
    <x v="2"/>
    <m/>
    <m/>
    <m/>
    <m/>
    <m/>
    <m/>
    <s v="2020-12-06 09:46:35.555000+00:00"/>
    <s v="2022-09-16 05:24:37.301000+00:00"/>
    <m/>
  </r>
  <r>
    <s v="Abhiroop Ganguly"/>
    <n v="100000"/>
    <s v="INR"/>
    <n v="0"/>
    <s v="8/31/22"/>
    <s v="Sales"/>
    <s v="stat_kcR4fZg7TU7jjk1jAVua3qGLRS4J5uFayEjK5j02wtv"/>
    <s v="Unqualified"/>
    <n v="0"/>
    <s v="OpportunityStatusType.Lost"/>
    <m/>
    <m/>
    <s v="GPA (Renewal)"/>
    <s v="lead_6DwZs40B5teg43JvByepgFA64U1sTEY9jK43Ap4tTeU"/>
    <s v="Waaree Energies Ltd."/>
    <s v="Bhairavi Jog"/>
    <s v="user_U27GK6WjhLhUhi1EDKXV57xMpn8n8DMIOjci1q3UReZ"/>
    <s v="Abhiroop Ganguly"/>
    <s v="2022-06-29 12:44:04.826000+00:00"/>
    <s v="2022-08-29 06:13:22.886000+00:00"/>
    <m/>
    <s v="Mumbai"/>
    <m/>
    <m/>
    <m/>
    <n v="962"/>
    <m/>
    <m/>
    <m/>
    <m/>
    <m/>
    <m/>
    <m/>
    <m/>
    <m/>
    <m/>
    <m/>
    <s v="Renewables &amp; Environment"/>
    <m/>
    <m/>
    <m/>
    <m/>
    <m/>
    <m/>
    <m/>
    <m/>
    <m/>
    <m/>
    <m/>
    <m/>
    <s v="Deepak Yadav"/>
    <m/>
    <s v="user_228eUmsdKIb9OItgmiDq1zD4aPZ1eqiapbaLAGeBf8g"/>
    <s v="Bhairavi Jog"/>
    <m/>
    <m/>
    <s v="August"/>
    <x v="2"/>
    <m/>
    <m/>
    <m/>
    <m/>
    <m/>
    <m/>
    <s v="2021-07-13 07:22:45.367000+00:00"/>
    <s v="2022-10-13 07:39:09.540000+00:00"/>
    <s v="GPA"/>
  </r>
  <r>
    <s v="Abhiroop Ganguly"/>
    <n v="300000"/>
    <s v="INR"/>
    <n v="0"/>
    <d v="2022-01-08T00:00:00"/>
    <s v="Sales"/>
    <s v="stat_kcR4fZg7TU7jjk1jAVua3qGLRS4J5uFayEjK5j02wtv"/>
    <s v="Unqualified"/>
    <n v="0"/>
    <s v="OpportunityStatusType.Lost"/>
    <s v="cont_9IT85Sq8Mmo3rQccieeTrUgc8a6mPAA5mJSmb5TP8If"/>
    <s v="nandkumar khopade"/>
    <s v="GTL ren"/>
    <s v="lead_xlfiOkuZT1B05lYneu6lbMT1hAGeqMMq5cfROUhbw5H"/>
    <s v="Americhem Inc."/>
    <s v="Gauri Jori"/>
    <s v="user_U27GK6WjhLhUhi1EDKXV57xMpn8n8DMIOjci1q3UReZ"/>
    <s v="Abhiroop Ganguly"/>
    <s v="2022-08-24 04:54:37.170000+00:00"/>
    <s v="2022-08-29 06:32:04.351000+00:00"/>
    <m/>
    <s v="Pune"/>
    <m/>
    <s v="2020-08-14 08:05:16+00:00"/>
    <m/>
    <n v="19"/>
    <m/>
    <m/>
    <m/>
    <m/>
    <m/>
    <m/>
    <m/>
    <m/>
    <m/>
    <m/>
    <m/>
    <s v="Manufacturing"/>
    <m/>
    <m/>
    <m/>
    <m/>
    <m/>
    <m/>
    <m/>
    <m/>
    <m/>
    <m/>
    <m/>
    <m/>
    <s v="Jitin Gopi"/>
    <m/>
    <s v="user_5YHA1ZU4iP896lD1YJehdJcMx7ZEgWCpulT4T2c3pJ3"/>
    <s v="Gauri Jori"/>
    <m/>
    <m/>
    <s v="July"/>
    <x v="2"/>
    <m/>
    <m/>
    <m/>
    <m/>
    <m/>
    <m/>
    <s v="2020-12-06 09:46:35.555000+00:00"/>
    <s v="2022-09-16 05:24:37.301000+00:00"/>
    <m/>
  </r>
  <r>
    <s v="Omkar Ghate"/>
    <n v="1800000"/>
    <s v="INR"/>
    <n v="0"/>
    <s v="8/31/22"/>
    <s v="Sales"/>
    <s v="stat_kcR4fZg7TU7jjk1jAVua3qGLRS4J5uFayEjK5j02wtv"/>
    <s v="Unqualified"/>
    <n v="0"/>
    <s v="OpportunityStatusType.Lost"/>
    <m/>
    <m/>
    <m/>
    <s v="lead_2QThVuecSiT3I4EuyEQZ5nMZMTewqZYh28f62M2MU9y"/>
    <s v="Examroom"/>
    <s v="Satyajit Chati"/>
    <s v="user_9SBRjyF0n4iWuhUdqRyQkFhl2J4uyNKhFWvvJEvunX8"/>
    <s v="Omkar Ghate"/>
    <s v="2022-07-07 11:52:46.772000+00:00"/>
    <s v="2022-08-29 05:46:39.773000+00:00"/>
    <m/>
    <s v="Bangalore"/>
    <m/>
    <m/>
    <m/>
    <n v="177"/>
    <m/>
    <m/>
    <m/>
    <m/>
    <m/>
    <m/>
    <m/>
    <m/>
    <m/>
    <m/>
    <m/>
    <s v="Education"/>
    <m/>
    <m/>
    <m/>
    <m/>
    <m/>
    <m/>
    <m/>
    <m/>
    <m/>
    <m/>
    <m/>
    <m/>
    <s v="Aniket Vahile"/>
    <m/>
    <s v="user_5IQTpX6DsnoeoDfxqzqojpVoQLXPh68nhDjLS5ETjYj"/>
    <s v="Satyajit Chati"/>
    <m/>
    <m/>
    <s v="September"/>
    <x v="4"/>
    <s v="Naukri.com"/>
    <m/>
    <s v="Employee Wellness Handbook"/>
    <m/>
    <m/>
    <m/>
    <s v="2022-03-11 04:21:43.761000+00:00"/>
    <s v="2022-10-10 02:49:26.568000+00:00"/>
    <m/>
  </r>
  <r>
    <s v="Abhiroop Ganguly"/>
    <n v="500000"/>
    <s v="INR"/>
    <n v="0"/>
    <s v="8/31/22"/>
    <s v="Sales"/>
    <s v="stat_kcR4fZg7TU7jjk1jAVua3qGLRS4J5uFayEjK5j02wtv"/>
    <s v="Unqualified"/>
    <n v="0"/>
    <s v="OpportunityStatusType.Lost"/>
    <m/>
    <m/>
    <s v="Non-EB"/>
    <s v="lead_6DwZs40B5teg43JvByepgFA64U1sTEY9jK43Ap4tTeU"/>
    <s v="Waaree Energies Ltd."/>
    <s v="Bhairavi Jog"/>
    <s v="user_U27GK6WjhLhUhi1EDKXV57xMpn8n8DMIOjci1q3UReZ"/>
    <s v="Abhiroop Ganguly"/>
    <s v="2022-06-29 12:44:34.996000+00:00"/>
    <s v="2022-08-29 06:12:49.560000+00:00"/>
    <m/>
    <s v="Mumbai"/>
    <m/>
    <m/>
    <m/>
    <n v="962"/>
    <m/>
    <m/>
    <m/>
    <m/>
    <m/>
    <m/>
    <m/>
    <m/>
    <m/>
    <m/>
    <m/>
    <s v="Renewables &amp; Environment"/>
    <m/>
    <m/>
    <m/>
    <m/>
    <m/>
    <m/>
    <m/>
    <m/>
    <m/>
    <m/>
    <m/>
    <m/>
    <s v="Deepak Yadav"/>
    <m/>
    <s v="user_228eUmsdKIb9OItgmiDq1zD4aPZ1eqiapbaLAGeBf8g"/>
    <s v="Bhairavi Jog"/>
    <m/>
    <m/>
    <s v="August"/>
    <x v="2"/>
    <m/>
    <m/>
    <m/>
    <m/>
    <m/>
    <m/>
    <s v="2021-07-13 07:22:45.367000+00:00"/>
    <s v="2022-10-13 07:39:09.540000+00:00"/>
    <s v="NON EB"/>
  </r>
  <r>
    <s v="Abhiroop Ganguly"/>
    <n v="3000000"/>
    <s v="INR"/>
    <n v="0"/>
    <s v="8/31/22"/>
    <s v="Sales"/>
    <s v="stat_kcR4fZg7TU7jjk1jAVua3qGLRS4J5uFayEjK5j02wtv"/>
    <s v="Unqualified"/>
    <n v="0"/>
    <s v="OpportunityStatusType.Lost"/>
    <m/>
    <m/>
    <s v="GMC (1+3)- Renewal"/>
    <s v="lead_6DwZs40B5teg43JvByepgFA64U1sTEY9jK43Ap4tTeU"/>
    <s v="Waaree Energies Ltd."/>
    <s v="Bhairavi Jog"/>
    <s v="user_U27GK6WjhLhUhi1EDKXV57xMpn8n8DMIOjci1q3UReZ"/>
    <s v="Abhiroop Ganguly"/>
    <s v="2022-06-29 12:42:37.027000+00:00"/>
    <s v="2022-08-29 06:12:19.631000+00:00"/>
    <m/>
    <s v="Mumbai"/>
    <m/>
    <m/>
    <m/>
    <n v="962"/>
    <m/>
    <m/>
    <m/>
    <m/>
    <m/>
    <m/>
    <m/>
    <m/>
    <m/>
    <m/>
    <m/>
    <s v="Renewables &amp; Environment"/>
    <m/>
    <m/>
    <m/>
    <m/>
    <m/>
    <m/>
    <m/>
    <m/>
    <m/>
    <m/>
    <m/>
    <m/>
    <s v="Deepak Yadav"/>
    <m/>
    <s v="user_228eUmsdKIb9OItgmiDq1zD4aPZ1eqiapbaLAGeBf8g"/>
    <s v="Bhairavi Jog"/>
    <m/>
    <m/>
    <s v="August"/>
    <x v="2"/>
    <m/>
    <m/>
    <m/>
    <m/>
    <m/>
    <m/>
    <s v="2021-07-13 07:22:45.367000+00:00"/>
    <s v="2022-10-13 07:39:09.540000+00:00"/>
    <s v="GMC"/>
  </r>
  <r>
    <s v="Sameer Iftekhari"/>
    <n v="59475"/>
    <s v="INR"/>
    <n v="100"/>
    <s v="8/29/22"/>
    <s v="Sales"/>
    <s v="stat_OZRiD1474QRJIpvnjHCZfiIvKcVD6mIKSSTzg8SwDVx"/>
    <s v="Won- Payment Completed"/>
    <n v="1"/>
    <s v="OpportunityStatusType.Won"/>
    <s v="cont_tBI85tnJDoy4N24fa8JehwfIJv2NQOhwQpcdJKaafoD"/>
    <s v="Kiran Sonawane"/>
    <s v="Marine Policy"/>
    <s v="lead_PHm9WdxFGg1sNAgHP5uqq4XoiLeJgzmnFqWDpxLvAeW"/>
    <s v="STARION INDIA PVT LTD"/>
    <s v="Pranav Kenjale"/>
    <s v="user_sREdxbAJihL2Zbgic7tyQ6Rc4Mny7HnD1RNGhA9DDYh"/>
    <s v="Prajakta Sahastrabudhe"/>
    <s v="2022-08-29 04:04:08.535000+00:00"/>
    <s v="2022-08-29 04:11:38.414000+00:00"/>
    <m/>
    <s v="Pune"/>
    <m/>
    <m/>
    <m/>
    <n v="150"/>
    <m/>
    <m/>
    <m/>
    <m/>
    <m/>
    <m/>
    <m/>
    <m/>
    <m/>
    <m/>
    <m/>
    <m/>
    <m/>
    <m/>
    <m/>
    <m/>
    <m/>
    <m/>
    <m/>
    <m/>
    <m/>
    <m/>
    <m/>
    <m/>
    <s v="Sakshi Soni"/>
    <m/>
    <s v="user_A8KOTZADnUtEQOLt4nSLAmteNStuGh80js75RYjrXVt"/>
    <s v="Sarvesh Pawar"/>
    <s v="Shriram Kulkarni"/>
    <m/>
    <s v="August; July"/>
    <x v="2"/>
    <s v="Naukri.com"/>
    <m/>
    <m/>
    <m/>
    <m/>
    <m/>
    <s v="2022-05-30 13:17:36.957000+00:00"/>
    <s v="2022-10-12 06:14:02.042000+00:00"/>
    <m/>
  </r>
  <r>
    <s v="Omkar Ghate"/>
    <n v="1350000"/>
    <s v="INR"/>
    <n v="0"/>
    <s v="8/31/22"/>
    <s v="Sales"/>
    <s v="stat_1hn9nRJaLbI53NxPuSQgo90kRpbpKsFlwN4oEGNUTdO"/>
    <s v="Lost"/>
    <n v="0"/>
    <s v="OpportunityStatusType.Lost"/>
    <s v="cont_tnrQwAXzwnq2tTUBWEHv5yOZzvgJE6GkstcGF7boYXg"/>
    <s v="Tushar Mohire"/>
    <m/>
    <s v="lead_3z57FFMMZOKD60CKzESLndXv5PsfDJ1bN0wOwTcbzeu"/>
    <s v="eNyota Learning Pvt ltd"/>
    <s v="Kaushlya Bhavsar"/>
    <s v="user_9SBRjyF0n4iWuhUdqRyQkFhl2J4uyNKhFWvvJEvunX8"/>
    <s v="Omkar Ghate"/>
    <s v="2022-05-20 07:32:33.101000+00:00"/>
    <s v="2022-08-29 05:41:09.935000+00:00"/>
    <m/>
    <s v="Pune"/>
    <m/>
    <m/>
    <m/>
    <n v="116"/>
    <m/>
    <m/>
    <m/>
    <m/>
    <m/>
    <m/>
    <m/>
    <m/>
    <m/>
    <m/>
    <m/>
    <s v="IT Services &amp; IT Consulting"/>
    <m/>
    <m/>
    <m/>
    <m/>
    <m/>
    <m/>
    <m/>
    <m/>
    <m/>
    <m/>
    <m/>
    <m/>
    <s v="Jitin Gopi"/>
    <m/>
    <s v="user_g5Yw4Z4XnIbmcGhJO80vdtFdd5ElcDlgYO3q8l82ODn"/>
    <s v="Aditya Binani"/>
    <s v="Siddharth Angolkar"/>
    <m/>
    <s v="June"/>
    <x v="2"/>
    <m/>
    <m/>
    <m/>
    <m/>
    <m/>
    <m/>
    <s v="2021-08-25 11:24:13.666000+00:00"/>
    <s v="2022-09-05 11:32:36.479000+00:00"/>
    <s v="GMC"/>
  </r>
  <r>
    <s v="Tejas Kulkarni"/>
    <n v="100000"/>
    <s v="INR"/>
    <n v="0"/>
    <s v="8/25/22"/>
    <s v="Sales"/>
    <s v="stat_1hn9nRJaLbI53NxPuSQgo90kRpbpKsFlwN4oEGNUTdO"/>
    <s v="Lost"/>
    <n v="0"/>
    <s v="OpportunityStatusType.Lost"/>
    <m/>
    <m/>
    <s v="Owner Mr. Suresh is non respionsive since a long time"/>
    <s v="lead_XhS3LSlObTbkTjPSkB1BDD1kANQbebvYmyxmB6TCB3P"/>
    <s v="Uri Retail (Fresh)"/>
    <s v="Kaushlya Bhavsar"/>
    <s v="user_kbtBHYtBjVDNyI72HTF6C1SCvC7yVBiA6OrBOy3t96U"/>
    <s v="Tejas Kulkarni"/>
    <s v="2022-04-20 06:28:31.784000+00:00"/>
    <s v="2022-08-29 01:45:09.797000+00:00"/>
    <m/>
    <s v="Bangalore"/>
    <m/>
    <s v="2022-04-20 04:38:53+00:00"/>
    <m/>
    <n v="52"/>
    <m/>
    <m/>
    <m/>
    <m/>
    <m/>
    <m/>
    <m/>
    <s v="ORGANIC_SEARCH"/>
    <m/>
    <m/>
    <m/>
    <s v="Retail"/>
    <m/>
    <m/>
    <m/>
    <m/>
    <m/>
    <m/>
    <m/>
    <m/>
    <m/>
    <m/>
    <m/>
    <m/>
    <m/>
    <m/>
    <s v="user_g5Yw4Z4XnIbmcGhJO80vdtFdd5ElcDlgYO3q8l82ODn"/>
    <s v="Aditya Binani"/>
    <s v="Dr. Anil More"/>
    <m/>
    <m/>
    <x v="3"/>
    <s v="Inbound via website"/>
    <m/>
    <s v="Employee Count 25"/>
    <m/>
    <m/>
    <m/>
    <s v="2022-04-20 04:39:19.691000+00:00"/>
    <s v="2022-08-29 01:45:09.847000+00:00"/>
    <s v="GMC"/>
  </r>
  <r>
    <s v="Vivek Singh"/>
    <n v="35000"/>
    <s v="INR"/>
    <n v="0"/>
    <s v="8/26/22"/>
    <s v="Sales"/>
    <s v="stat_1hn9nRJaLbI53NxPuSQgo90kRpbpKsFlwN4oEGNUTdO"/>
    <s v="Lost"/>
    <n v="0"/>
    <s v="OpportunityStatusType.Lost"/>
    <m/>
    <m/>
    <s v="GPA (Renewal)"/>
    <s v="lead_c51i7YyeAH20JtIS7QlDXfTN32XWMWGdPdhEFHmMPsU"/>
    <s v="TRUGlobal"/>
    <s v="Bhairavi Jog"/>
    <s v="user_6dalmZ7hmWD47jhCVGdU1SSEcFMsz9rWtW2jPORgJvj"/>
    <s v="Vivek Singh"/>
    <s v="2022-07-06 06:30:04.365000+00:00"/>
    <s v="2022-08-26 14:33:38.861000+00:00"/>
    <m/>
    <s v="Bangalore"/>
    <m/>
    <m/>
    <m/>
    <n v="150"/>
    <m/>
    <m/>
    <m/>
    <m/>
    <m/>
    <m/>
    <m/>
    <m/>
    <m/>
    <m/>
    <m/>
    <s v="Others"/>
    <m/>
    <m/>
    <m/>
    <m/>
    <m/>
    <m/>
    <m/>
    <m/>
    <m/>
    <m/>
    <m/>
    <m/>
    <s v="Yogesh Paigude"/>
    <m/>
    <s v="user_228eUmsdKIb9OItgmiDq1zD4aPZ1eqiapbaLAGeBf8g"/>
    <s v="Bhairavi Jog"/>
    <s v="Dr. Anil More"/>
    <m/>
    <s v="August"/>
    <x v="2"/>
    <s v="Linkedin"/>
    <m/>
    <m/>
    <m/>
    <m/>
    <m/>
    <s v="2022-01-10 13:09:20.736000+00:00"/>
    <s v="2022-08-26 14:33:38.913000+00:00"/>
    <s v="GPA"/>
  </r>
  <r>
    <s v="Vivek Singh"/>
    <n v="300000"/>
    <s v="INR"/>
    <n v="0"/>
    <s v="8/26/22"/>
    <s v="Sales"/>
    <s v="stat_1hn9nRJaLbI53NxPuSQgo90kRpbpKsFlwN4oEGNUTdO"/>
    <s v="Lost"/>
    <n v="0"/>
    <s v="OpportunityStatusType.Lost"/>
    <s v="cont_VyKc4sEWuJXuXDvZqm9YsEAC8CKShJl0PmiTNBT5oXs"/>
    <s v="Sophiya Yengkokpam"/>
    <s v="GTLI Renewal"/>
    <s v="lead_exx2KXJin3rUhXENhJKKPzgX0YzX96GZojaByAf4DaF"/>
    <s v="Marketone International"/>
    <s v="Trupti Suryavanshi"/>
    <s v="user_6dalmZ7hmWD47jhCVGdU1SSEcFMsz9rWtW2jPORgJvj"/>
    <s v="Vivek Singh"/>
    <s v="2022-06-23 06:07:06.433000+00:00"/>
    <s v="2022-08-26 14:28:08.851000+00:00"/>
    <m/>
    <s v="Bangalore"/>
    <m/>
    <m/>
    <m/>
    <n v="90"/>
    <m/>
    <m/>
    <m/>
    <m/>
    <m/>
    <m/>
    <m/>
    <m/>
    <m/>
    <m/>
    <m/>
    <s v="Digital Marketing &amp; Advertising"/>
    <m/>
    <m/>
    <m/>
    <m/>
    <m/>
    <m/>
    <m/>
    <m/>
    <m/>
    <m/>
    <m/>
    <m/>
    <s v="Prashant Abhang"/>
    <m/>
    <s v="user_L8E6IFhq6UCzKLHa45LUUTZCznDuyDwFrGaEp9DXiUM"/>
    <s v="Trupti Suryavanshi"/>
    <s v="Snehal Mane"/>
    <m/>
    <s v="August; February"/>
    <x v="2"/>
    <m/>
    <m/>
    <m/>
    <m/>
    <m/>
    <m/>
    <s v="2022-05-07 04:45:24.273000+00:00"/>
    <s v="2022-09-08 09:44:33.649000+00:00"/>
    <s v="GTL"/>
  </r>
  <r>
    <s v="Vivek Singh"/>
    <n v="3265000"/>
    <s v="INR"/>
    <n v="0"/>
    <s v="8/26/22"/>
    <s v="Sales"/>
    <s v="stat_1hn9nRJaLbI53NxPuSQgo90kRpbpKsFlwN4oEGNUTdO"/>
    <s v="Lost"/>
    <n v="0"/>
    <s v="OpportunityStatusType.Lost"/>
    <m/>
    <m/>
    <s v="GMC (1+3)"/>
    <s v="lead_c51i7YyeAH20JtIS7QlDXfTN32XWMWGdPdhEFHmMPsU"/>
    <s v="TRUGlobal"/>
    <s v="Bhairavi Jog"/>
    <s v="user_6dalmZ7hmWD47jhCVGdU1SSEcFMsz9rWtW2jPORgJvj"/>
    <s v="Vivek Singh"/>
    <s v="2022-07-06 06:29:35.731000+00:00"/>
    <s v="2022-08-26 14:33:32.566000+00:00"/>
    <m/>
    <s v="Bangalore"/>
    <m/>
    <m/>
    <m/>
    <n v="150"/>
    <m/>
    <m/>
    <m/>
    <m/>
    <m/>
    <m/>
    <m/>
    <m/>
    <m/>
    <m/>
    <m/>
    <s v="Others"/>
    <m/>
    <m/>
    <m/>
    <m/>
    <m/>
    <m/>
    <m/>
    <m/>
    <m/>
    <m/>
    <m/>
    <m/>
    <s v="Yogesh Paigude"/>
    <m/>
    <s v="user_228eUmsdKIb9OItgmiDq1zD4aPZ1eqiapbaLAGeBf8g"/>
    <s v="Bhairavi Jog"/>
    <s v="Dr. Anil More"/>
    <m/>
    <s v="August"/>
    <x v="2"/>
    <s v="Linkedin"/>
    <m/>
    <m/>
    <m/>
    <m/>
    <m/>
    <s v="2022-01-10 13:09:20.736000+00:00"/>
    <s v="2022-08-26 14:33:38.913000+00:00"/>
    <s v="GMC"/>
  </r>
  <r>
    <s v="Pooja Gawas"/>
    <n v="500000"/>
    <s v="INR"/>
    <n v="0"/>
    <s v="9/30/22"/>
    <s v="Sales"/>
    <s v="stat_kcR4fZg7TU7jjk1jAVua3qGLRS4J5uFayEjK5j02wtv"/>
    <s v="Unqualified"/>
    <n v="0"/>
    <s v="OpportunityStatusType.Lost"/>
    <m/>
    <m/>
    <s v="GPA"/>
    <s v="lead_qyHCrPqmeWIaLypWQupKxKPXfoNQrZY4gG6sRHPcicT"/>
    <s v="SQS India Infoservices Private Limited"/>
    <s v="Aditya Binani"/>
    <s v="user_KLETV1op4MIjvKQ12xGsWi23CuPjDE6PT29nwG6T3MY"/>
    <s v="Pooja Gawas"/>
    <s v="2022-07-25 05:37:33.374000+00:00"/>
    <s v="2022-08-26 11:32:42.548000+00:00"/>
    <m/>
    <s v="Pune"/>
    <m/>
    <m/>
    <m/>
    <n v="730"/>
    <m/>
    <m/>
    <m/>
    <m/>
    <m/>
    <m/>
    <m/>
    <m/>
    <m/>
    <m/>
    <m/>
    <s v="IT Services &amp; IT Consulting"/>
    <m/>
    <m/>
    <m/>
    <m/>
    <m/>
    <m/>
    <m/>
    <m/>
    <m/>
    <m/>
    <m/>
    <m/>
    <s v="Prashant Abhang"/>
    <m/>
    <s v="user_g5Yw4Z4XnIbmcGhJO80vdtFdd5ElcDlgYO3q8l82ODn"/>
    <s v="Aditya Binani"/>
    <m/>
    <m/>
    <s v="October"/>
    <x v="2"/>
    <m/>
    <m/>
    <m/>
    <m/>
    <m/>
    <m/>
    <s v="2021-12-07 10:51:58.924000+00:00"/>
    <s v="2022-10-13 07:42:45.649000+00:00"/>
    <m/>
  </r>
  <r>
    <s v="Pooja Gawas"/>
    <n v="10000000"/>
    <s v="INR"/>
    <n v="0"/>
    <s v="9/30/22"/>
    <s v="Sales"/>
    <s v="stat_kcR4fZg7TU7jjk1jAVua3qGLRS4J5uFayEjK5j02wtv"/>
    <s v="Unqualified"/>
    <n v="0"/>
    <s v="OpportunityStatusType.Lost"/>
    <m/>
    <m/>
    <s v="GMC"/>
    <s v="lead_qyHCrPqmeWIaLypWQupKxKPXfoNQrZY4gG6sRHPcicT"/>
    <s v="SQS India Infoservices Private Limited"/>
    <s v="Aditya Binani"/>
    <s v="user_KLETV1op4MIjvKQ12xGsWi23CuPjDE6PT29nwG6T3MY"/>
    <s v="Pooja Gawas"/>
    <s v="2022-07-25 05:37:23.395000+00:00"/>
    <s v="2022-08-26 11:32:31.243000+00:00"/>
    <m/>
    <s v="Pune"/>
    <m/>
    <m/>
    <m/>
    <n v="730"/>
    <m/>
    <m/>
    <m/>
    <m/>
    <m/>
    <m/>
    <m/>
    <m/>
    <m/>
    <m/>
    <m/>
    <s v="IT Services &amp; IT Consulting"/>
    <m/>
    <m/>
    <m/>
    <m/>
    <m/>
    <m/>
    <m/>
    <m/>
    <m/>
    <m/>
    <m/>
    <m/>
    <s v="Prashant Abhang"/>
    <m/>
    <s v="user_g5Yw4Z4XnIbmcGhJO80vdtFdd5ElcDlgYO3q8l82ODn"/>
    <s v="Aditya Binani"/>
    <m/>
    <m/>
    <s v="October"/>
    <x v="2"/>
    <m/>
    <m/>
    <m/>
    <m/>
    <m/>
    <m/>
    <s v="2021-12-07 10:51:58.924000+00:00"/>
    <s v="2022-10-13 07:42:45.649000+00:00"/>
    <m/>
  </r>
  <r>
    <s v="Pooja Gawas"/>
    <n v="27547.1"/>
    <s v="INR"/>
    <n v="100"/>
    <s v="8/26/22"/>
    <s v="Sales"/>
    <s v="stat_OZRiD1474QRJIpvnjHCZfiIvKcVD6mIKSSTzg8SwDVx"/>
    <s v="Won- Payment Completed"/>
    <n v="1"/>
    <s v="OpportunityStatusType.Won"/>
    <m/>
    <m/>
    <s v="GPA"/>
    <s v="lead_koXn0DLfJaWzoFXJcIkatksJKqwF5PKZqnzhDyNlEDv"/>
    <s v="Hella India Automotive Pvt. Ltd."/>
    <s v="Satyajit Chati"/>
    <s v="user_KLETV1op4MIjvKQ12xGsWi23CuPjDE6PT29nwG6T3MY"/>
    <s v="Pooja Gawas"/>
    <s v="2022-04-21 08:48:05.650000+00:00"/>
    <s v="2022-08-26 10:02:51.839000+00:00"/>
    <m/>
    <s v="Pune"/>
    <m/>
    <s v="2021-06-15 12:59:33+00:00"/>
    <m/>
    <n v="1500"/>
    <m/>
    <m/>
    <m/>
    <m/>
    <m/>
    <m/>
    <m/>
    <m/>
    <m/>
    <m/>
    <m/>
    <s v="Manufacturing"/>
    <m/>
    <m/>
    <m/>
    <m/>
    <m/>
    <m/>
    <m/>
    <m/>
    <m/>
    <m/>
    <m/>
    <m/>
    <s v="Sakshi Soni"/>
    <m/>
    <s v="user_5IQTpX6DsnoeoDfxqzqojpVoQLXPh68nhDjLS5ETjYj"/>
    <s v="Satyajit Chati"/>
    <s v="Anjali Nishu"/>
    <m/>
    <s v="June"/>
    <x v="3"/>
    <s v="Inbound via website"/>
    <m/>
    <s v="Employee Count 50"/>
    <m/>
    <m/>
    <m/>
    <s v="2021-06-15 13:02:12.036000+00:00"/>
    <s v="2022-08-26 10:03:26.308000+00:00"/>
    <m/>
  </r>
  <r>
    <s v="Kashif Ahmad"/>
    <n v="175000"/>
    <s v="INR"/>
    <n v="0"/>
    <s v="9/30/22"/>
    <s v="Sales"/>
    <s v="stat_kcR4fZg7TU7jjk1jAVua3qGLRS4J5uFayEjK5j02wtv"/>
    <s v="Unqualified"/>
    <n v="0"/>
    <s v="OpportunityStatusType.Lost"/>
    <s v="cont_JG2fvcsGoxuJqGML4zT9spKu2hMRtAZkq2DJp565Vkc"/>
    <s v="Rubeena Khan (L.I.O.N)"/>
    <s v="GMC Fresh"/>
    <s v="lead_y7z746pJA1t5kLUEHZEvdHyz8CpkODQqTdOoB96fABE"/>
    <s v="VBS - Vertedge business solutions"/>
    <s v="Daya Gowda"/>
    <s v="user_LKRhV6rhcBe0uL8u70UUGeDjbMupuho4TaiAOCbT7HT"/>
    <s v="Kashif Ahmad"/>
    <s v="2022-08-08 12:10:23.151000+00:00"/>
    <s v="2022-08-26 09:48:20.893000+00:00"/>
    <m/>
    <s v="Pune"/>
    <m/>
    <m/>
    <m/>
    <n v="35"/>
    <m/>
    <m/>
    <m/>
    <m/>
    <m/>
    <m/>
    <m/>
    <m/>
    <m/>
    <m/>
    <m/>
    <m/>
    <m/>
    <m/>
    <m/>
    <m/>
    <m/>
    <m/>
    <m/>
    <m/>
    <m/>
    <m/>
    <m/>
    <m/>
    <m/>
    <m/>
    <s v="user_encRk5bIEFN6ZA11h4WH2AdZTiZpogLSlMIaj0E30SZ"/>
    <s v="Daya Gowda"/>
    <m/>
    <m/>
    <m/>
    <x v="4"/>
    <m/>
    <m/>
    <s v="Employee Engagement Handbook"/>
    <m/>
    <m/>
    <m/>
    <s v="2022-07-28 14:04:16.934000+00:00"/>
    <s v="2022-09-01 12:00:54.659000+00:00"/>
    <m/>
  </r>
  <r>
    <s v="Kashif Ahmad"/>
    <n v="65000"/>
    <s v="INR"/>
    <n v="0"/>
    <s v="8/31/22"/>
    <s v="Sales"/>
    <s v="stat_kcR4fZg7TU7jjk1jAVua3qGLRS4J5uFayEjK5j02wtv"/>
    <s v="Unqualified"/>
    <n v="0"/>
    <s v="OpportunityStatusType.Lost"/>
    <m/>
    <m/>
    <s v="GMC-FResh"/>
    <s v="lead_EO56SLUMKeFDeNv9NkaWn1cQmclVNRZENwvIVnUiF0k"/>
    <s v="mezink"/>
    <s v="Bharti Bankey"/>
    <s v="user_LKRhV6rhcBe0uL8u70UUGeDjbMupuho4TaiAOCbT7HT"/>
    <s v="Kashif Ahmad"/>
    <s v="2022-06-22 09:13:48.043000+00:00"/>
    <s v="2022-08-26 09:42:12.846000+00:00"/>
    <m/>
    <s v="Delhi"/>
    <m/>
    <s v="2022-06-20 18:28:36+00:00"/>
    <m/>
    <n v="15"/>
    <m/>
    <m/>
    <m/>
    <m/>
    <m/>
    <m/>
    <m/>
    <s v="ORGANIC_SEARCH"/>
    <m/>
    <m/>
    <m/>
    <m/>
    <m/>
    <m/>
    <m/>
    <m/>
    <m/>
    <m/>
    <m/>
    <m/>
    <m/>
    <m/>
    <m/>
    <m/>
    <m/>
    <m/>
    <s v="user_aM3WaaSUQQmaNnsm9l2FQRVWUEr8RN2ZdXzsuQUalQ3"/>
    <s v="Bharti Bankey"/>
    <m/>
    <m/>
    <m/>
    <x v="3"/>
    <s v="Inbound via website"/>
    <m/>
    <s v="Employee Count 25"/>
    <m/>
    <m/>
    <m/>
    <s v="2022-06-20 18:31:27.969000+00:00"/>
    <s v="2022-08-26 09:42:55.521000+00:00"/>
    <m/>
  </r>
  <r>
    <s v="Kashif Ahmad"/>
    <n v="100000"/>
    <s v="INR"/>
    <n v="0"/>
    <s v="9/15/22"/>
    <s v="Sales"/>
    <s v="stat_kcR4fZg7TU7jjk1jAVua3qGLRS4J5uFayEjK5j02wtv"/>
    <s v="Unqualified"/>
    <n v="0"/>
    <s v="OpportunityStatusType.Lost"/>
    <m/>
    <m/>
    <s v="GMC ( Fresh Policy )"/>
    <s v="lead_fE3KjchiAuPCe2QxMR7IQL0j4cCfVeuoXFKYtc4Bgwv"/>
    <s v="Green World Renewable Energy LLC (Fresh)"/>
    <s v="Pranav Kenjale"/>
    <s v="user_LKRhV6rhcBe0uL8u70UUGeDjbMupuho4TaiAOCbT7HT"/>
    <s v="Kashif Ahmad"/>
    <s v="2022-04-29 10:23:26.119000+00:00"/>
    <s v="2022-08-26 09:39:13.390000+00:00"/>
    <m/>
    <m/>
    <m/>
    <m/>
    <m/>
    <n v="50"/>
    <m/>
    <m/>
    <m/>
    <m/>
    <m/>
    <m/>
    <m/>
    <m/>
    <m/>
    <m/>
    <m/>
    <s v="Renewables &amp; Environment"/>
    <m/>
    <m/>
    <m/>
    <m/>
    <m/>
    <m/>
    <m/>
    <m/>
    <m/>
    <m/>
    <m/>
    <m/>
    <m/>
    <m/>
    <s v="user_x9AtbGLhDmWYC9XAmYdfwBt9yiXbgMhBuZpIoFuN8Cd"/>
    <s v="Pranav Kenjale"/>
    <m/>
    <m/>
    <m/>
    <x v="4"/>
    <m/>
    <m/>
    <s v="Employee Engagement Handbook"/>
    <m/>
    <m/>
    <m/>
    <s v="2022-03-28 16:23:03.248000+00:00"/>
    <s v="2022-08-26 09:39:13.449000+00:00"/>
    <m/>
  </r>
  <r>
    <s v="Kashif Ahmad"/>
    <n v="400000"/>
    <s v="INR"/>
    <n v="0"/>
    <s v="8/31/22"/>
    <s v="Sales"/>
    <s v="stat_kcR4fZg7TU7jjk1jAVua3qGLRS4J5uFayEjK5j02wtv"/>
    <s v="Unqualified"/>
    <n v="0"/>
    <s v="OpportunityStatusType.Lost"/>
    <s v="cont_MGrte5hbvoF3qWCit9Mv30Pa8xqauU5aZp8keLaBqeX"/>
    <s v="Sharmishta Wilson"/>
    <m/>
    <s v="lead_vqb7EAPGtpda6bstzQHrGNO3Q3d07d9ws7i2fOUqY8K"/>
    <s v="Demand Infotech Solutions"/>
    <s v="Vinoth Mohan"/>
    <s v="user_LKRhV6rhcBe0uL8u70UUGeDjbMupuho4TaiAOCbT7HT"/>
    <s v="Kashif Ahmad"/>
    <s v="2022-05-20 09:41:20.567000+00:00"/>
    <s v="2022-08-26 09:22:42.762000+00:00"/>
    <m/>
    <s v="Pune"/>
    <m/>
    <m/>
    <m/>
    <n v="60"/>
    <m/>
    <m/>
    <m/>
    <m/>
    <m/>
    <m/>
    <m/>
    <s v="PAID_SOCIAL"/>
    <m/>
    <m/>
    <m/>
    <s v="IT Services &amp; IT Consulting"/>
    <m/>
    <m/>
    <m/>
    <m/>
    <m/>
    <m/>
    <m/>
    <m/>
    <m/>
    <m/>
    <m/>
    <m/>
    <m/>
    <m/>
    <s v="user_N2Wvx57ff3o0vmVPS4RR0gXHdA5qVZKmxAMYwKh2zLa"/>
    <s v="Vinoth Mohan"/>
    <m/>
    <m/>
    <m/>
    <x v="4"/>
    <m/>
    <m/>
    <s v="Employee Wellness Handbook"/>
    <m/>
    <m/>
    <m/>
    <s v="2022-03-31 04:21:31.075000+00:00"/>
    <s v="2022-10-04 06:48:22.034000+00:00"/>
    <s v="GMC"/>
  </r>
  <r>
    <s v="Mayur Gadiyar"/>
    <n v="350000"/>
    <s v="INR"/>
    <n v="0"/>
    <d v="2022-01-09T00:00:00"/>
    <s v="Sales"/>
    <s v="stat_1hn9nRJaLbI53NxPuSQgo90kRpbpKsFlwN4oEGNUTdO"/>
    <s v="Lost"/>
    <n v="0"/>
    <s v="OpportunityStatusType.Lost"/>
    <s v="cont_JRudZsPdz7C8FkYMwRNOj9pua9SJNKOOnAyhkCyxX8F"/>
    <s v="DILI TABHANE"/>
    <s v="Said they have a owner connect with Onsurity - will go ahead with them only Also there is a difference of 45 thousand between us and onsurity . we have a higher quote.  Onsurity is on a lower side even by providing maternity cover, whereas we havent given maternity cover Onsurity is also giving monthly payment option - Deal Lost"/>
    <s v="lead_5q0BRhwmMzEFyFj0jCyJ9FGaxygOLUAhqQ9rQLtao2H"/>
    <s v="Parekhplast India Ltd"/>
    <s v="Pranav Kenjale"/>
    <s v="user_bdUPAGjcS7p6513So3N4g3aWNS5HuBuVJi7bvCPAsLt"/>
    <s v="Mayur Gadiyar"/>
    <s v="2022-07-26 12:04:03.172000+00:00"/>
    <s v="2022-08-26 09:21:34.589000+00:00"/>
    <m/>
    <s v="Mumbai"/>
    <m/>
    <m/>
    <m/>
    <n v="50"/>
    <m/>
    <m/>
    <m/>
    <m/>
    <m/>
    <m/>
    <m/>
    <m/>
    <m/>
    <m/>
    <m/>
    <s v="Manufacturing"/>
    <m/>
    <m/>
    <m/>
    <m/>
    <m/>
    <m/>
    <m/>
    <m/>
    <m/>
    <m/>
    <m/>
    <m/>
    <s v="Jitin Gopi"/>
    <m/>
    <s v="user_x9AtbGLhDmWYC9XAmYdfwBt9yiXbgMhBuZpIoFuN8Cd"/>
    <s v="Pranav Kenjale"/>
    <m/>
    <m/>
    <s v="September"/>
    <x v="2"/>
    <m/>
    <m/>
    <s v="Vaccine inbound"/>
    <m/>
    <m/>
    <m/>
    <s v="2021-04-19 18:24:32.256000+00:00"/>
    <s v="2022-09-30 10:12:27.447000+00:00"/>
    <m/>
  </r>
  <r>
    <s v="Vrushali Kummar"/>
    <n v="1200000"/>
    <s v="INR"/>
    <n v="0"/>
    <d v="2022-03-09T00:00:00"/>
    <s v="Sales"/>
    <s v="stat_1hn9nRJaLbI53NxPuSQgo90kRpbpKsFlwN4oEGNUTdO"/>
    <s v="Lost"/>
    <n v="0"/>
    <s v="OpportunityStatusType.Lost"/>
    <s v="cont_EKJzH1RH0lQFqoVbZswSY0sDDdyh3Kz0Y1YZAVGG067"/>
    <s v="Sujatha"/>
    <s v="GTLI Renewal"/>
    <s v="lead_kmqDng7lIVrfd6KbLOI16SWMC1XZN6ELSKgR5wsPpa4"/>
    <s v="Capillary technologies"/>
    <s v="Trupti Suryavanshi"/>
    <s v="user_TZzywQwym26DjuswO479pxRhNKX152z8X1haCx2vcst"/>
    <s v="Vrushali Kummar"/>
    <s v="2022-07-22 06:25:27.910000+00:00"/>
    <s v="2022-08-26 09:08:03.551000+00:00"/>
    <m/>
    <s v="Bangalore"/>
    <m/>
    <m/>
    <m/>
    <n v="840"/>
    <m/>
    <m/>
    <m/>
    <m/>
    <m/>
    <m/>
    <m/>
    <s v="PAID_SOCIAL"/>
    <m/>
    <m/>
    <m/>
    <s v="IT Services &amp; IT Consulting"/>
    <m/>
    <m/>
    <m/>
    <m/>
    <m/>
    <m/>
    <m/>
    <m/>
    <m/>
    <m/>
    <m/>
    <m/>
    <m/>
    <m/>
    <s v="user_L8E6IFhq6UCzKLHa45LUUTZCznDuyDwFrGaEp9DXiUM"/>
    <s v="Trupti Suryavanshi"/>
    <m/>
    <m/>
    <s v="August"/>
    <x v="4"/>
    <m/>
    <m/>
    <s v="Vaccine Lead"/>
    <m/>
    <m/>
    <m/>
    <s v="2021-05-03 07:49:32.279000+00:00"/>
    <s v="2022-09-19 07:09:40.872000+00:00"/>
    <s v="GTL"/>
  </r>
  <r>
    <s v="Navin Panjwani"/>
    <n v="200000"/>
    <s v="INR"/>
    <n v="0"/>
    <s v="9/30/22"/>
    <s v="Sales"/>
    <s v="stat_kcR4fZg7TU7jjk1jAVua3qGLRS4J5uFayEjK5j02wtv"/>
    <s v="Unqualified"/>
    <n v="0"/>
    <s v="OpportunityStatusType.Lost"/>
    <s v="cont_vbIt0mUgxdo7sul1qaVpTxNL4qgStFbW9mLnl3Vzvuf"/>
    <s v="Anil Joshi"/>
    <m/>
    <s v="lead_VSbEaNsR68wd4JB29CxaEJ83GZ77OB1sTHfo1R6ZudR"/>
    <s v="Transient HR"/>
    <s v="Prateek Wadhwa"/>
    <s v="user_sD3YjSs92XKUfD0OPHeo886g6tW6aCM0iUhX5VVUuJi"/>
    <s v="Navin Panjwani"/>
    <s v="2022-08-05 07:01:29.385000+00:00"/>
    <s v="2022-08-26 08:35:15.880000+00:00"/>
    <m/>
    <s v="Mumbai"/>
    <m/>
    <m/>
    <m/>
    <n v="325"/>
    <m/>
    <m/>
    <m/>
    <m/>
    <m/>
    <m/>
    <m/>
    <m/>
    <m/>
    <m/>
    <m/>
    <s v="Manufacturing"/>
    <m/>
    <m/>
    <m/>
    <m/>
    <m/>
    <m/>
    <m/>
    <m/>
    <m/>
    <m/>
    <m/>
    <m/>
    <s v="Jitin Gopi"/>
    <m/>
    <s v="user_FdWFezbLzkYQcGsBUsjZO25nr2poK2nRbqV47Rs5Kfm"/>
    <s v="Prateek Wadhwa"/>
    <m/>
    <m/>
    <s v="September"/>
    <x v="2"/>
    <m/>
    <m/>
    <m/>
    <m/>
    <m/>
    <m/>
    <s v="2021-11-17 01:30:09.917000+00:00"/>
    <s v="2022-08-26 08:35:38.102000+00:00"/>
    <s v="WC"/>
  </r>
  <r>
    <s v="Vrushali Kummar"/>
    <n v="120000"/>
    <s v="INR"/>
    <n v="0"/>
    <s v="8/24/22"/>
    <s v="Sales"/>
    <s v="stat_1hn9nRJaLbI53NxPuSQgo90kRpbpKsFlwN4oEGNUTdO"/>
    <s v="Lost"/>
    <n v="0"/>
    <s v="OpportunityStatusType.Lost"/>
    <s v="cont_EKJzH1RH0lQFqoVbZswSY0sDDdyh3Kz0Y1YZAVGG067"/>
    <s v="Sujatha"/>
    <s v="GPA Renewal"/>
    <s v="lead_kmqDng7lIVrfd6KbLOI16SWMC1XZN6ELSKgR5wsPpa4"/>
    <s v="Capillary technologies"/>
    <s v="Trupti Suryavanshi"/>
    <s v="user_TZzywQwym26DjuswO479pxRhNKX152z8X1haCx2vcst"/>
    <s v="Vrushali Kummar"/>
    <s v="2022-06-28 09:31:35.263000+00:00"/>
    <s v="2022-08-26 09:06:45.250000+00:00"/>
    <m/>
    <s v="Bangalore"/>
    <m/>
    <m/>
    <m/>
    <n v="840"/>
    <m/>
    <m/>
    <m/>
    <m/>
    <m/>
    <m/>
    <m/>
    <s v="PAID_SOCIAL"/>
    <m/>
    <m/>
    <m/>
    <s v="IT Services &amp; IT Consulting"/>
    <m/>
    <m/>
    <m/>
    <m/>
    <m/>
    <m/>
    <m/>
    <m/>
    <m/>
    <m/>
    <m/>
    <m/>
    <m/>
    <m/>
    <s v="user_L8E6IFhq6UCzKLHa45LUUTZCznDuyDwFrGaEp9DXiUM"/>
    <s v="Trupti Suryavanshi"/>
    <m/>
    <m/>
    <s v="August"/>
    <x v="4"/>
    <m/>
    <m/>
    <s v="Vaccine Lead"/>
    <m/>
    <m/>
    <m/>
    <s v="2021-05-03 07:49:32.279000+00:00"/>
    <s v="2022-09-19 07:09:40.872000+00:00"/>
    <s v="GPA"/>
  </r>
  <r>
    <s v="Vrushali Kummar"/>
    <n v="6150000"/>
    <s v="INR"/>
    <n v="0"/>
    <s v="8/24/22"/>
    <s v="Sales"/>
    <s v="stat_1hn9nRJaLbI53NxPuSQgo90kRpbpKsFlwN4oEGNUTdO"/>
    <s v="Lost"/>
    <n v="0"/>
    <s v="OpportunityStatusType.Lost"/>
    <s v="cont_EKJzH1RH0lQFqoVbZswSY0sDDdyh3Kz0Y1YZAVGG067"/>
    <s v="Sujatha"/>
    <s v="GMC Renewal"/>
    <s v="lead_kmqDng7lIVrfd6KbLOI16SWMC1XZN6ELSKgR5wsPpa4"/>
    <s v="Capillary technologies"/>
    <s v="Trupti Suryavanshi"/>
    <s v="user_TZzywQwym26DjuswO479pxRhNKX152z8X1haCx2vcst"/>
    <s v="Vrushali Kummar"/>
    <s v="2022-06-28 09:25:55.152000+00:00"/>
    <s v="2022-08-26 09:06:32.181000+00:00"/>
    <m/>
    <s v="Bangalore"/>
    <m/>
    <m/>
    <m/>
    <n v="840"/>
    <m/>
    <m/>
    <m/>
    <m/>
    <m/>
    <m/>
    <m/>
    <s v="PAID_SOCIAL"/>
    <m/>
    <m/>
    <m/>
    <s v="IT Services &amp; IT Consulting"/>
    <m/>
    <m/>
    <m/>
    <m/>
    <m/>
    <m/>
    <m/>
    <m/>
    <m/>
    <m/>
    <m/>
    <m/>
    <m/>
    <m/>
    <s v="user_L8E6IFhq6UCzKLHa45LUUTZCznDuyDwFrGaEp9DXiUM"/>
    <s v="Trupti Suryavanshi"/>
    <m/>
    <m/>
    <s v="August"/>
    <x v="4"/>
    <m/>
    <m/>
    <s v="Vaccine Lead"/>
    <m/>
    <m/>
    <m/>
    <s v="2021-05-03 07:49:32.279000+00:00"/>
    <s v="2022-09-19 07:09:40.872000+00:00"/>
    <s v="GMC"/>
  </r>
  <r>
    <s v="Vivek Singh"/>
    <n v="5000000"/>
    <s v="INR"/>
    <n v="0"/>
    <s v="8/24/22"/>
    <s v="Sales"/>
    <s v="stat_kcR4fZg7TU7jjk1jAVua3qGLRS4J5uFayEjK5j02wtv"/>
    <s v="Unqualified"/>
    <n v="0"/>
    <s v="OpportunityStatusType.Lost"/>
    <s v="cont_B9WCVXBP8U1rR7KXr3zKgzDC6XTyTxXj9vdghwc4xiz"/>
    <s v="Mahendran"/>
    <s v="new india -insurance comapny tpa-mediassist 1+5"/>
    <s v="lead_iof6vM21AXoNyKikrY68TZMGgigE5cYj7RLQaS2OUeW"/>
    <s v="Taal Tech"/>
    <s v="Gauri Munge"/>
    <s v="user_6dalmZ7hmWD47jhCVGdU1SSEcFMsz9rWtW2jPORgJvj"/>
    <s v="Vivek Singh"/>
    <s v="2022-08-24 09:39:50.906000+00:00"/>
    <s v="2022-08-26 08:18:22.664000+00:00"/>
    <m/>
    <s v="Bangalore"/>
    <m/>
    <m/>
    <m/>
    <m/>
    <m/>
    <m/>
    <m/>
    <m/>
    <m/>
    <m/>
    <m/>
    <m/>
    <m/>
    <m/>
    <m/>
    <s v="Others"/>
    <m/>
    <m/>
    <m/>
    <m/>
    <m/>
    <m/>
    <m/>
    <m/>
    <m/>
    <m/>
    <m/>
    <m/>
    <m/>
    <m/>
    <s v="user_2jRs4eIjwv8MozxYA1DE9MMy0FWf2gMgweg2LiJNu64"/>
    <s v="Gauri Munge"/>
    <m/>
    <m/>
    <s v="September"/>
    <x v="4"/>
    <m/>
    <m/>
    <s v="Downloaded the guide: Employee Wellness Handbook"/>
    <m/>
    <m/>
    <m/>
    <s v="2021-12-11 05:16:41.527000+00:00"/>
    <s v="2022-08-26 08:18:22.728000+00:00"/>
    <m/>
  </r>
  <r>
    <s v="Naveen Kumar"/>
    <n v="10000"/>
    <s v="INR"/>
    <n v="0"/>
    <s v="8/30/22"/>
    <s v="Sales"/>
    <s v="stat_1hn9nRJaLbI53NxPuSQgo90kRpbpKsFlwN4oEGNUTdO"/>
    <s v="Lost"/>
    <n v="0"/>
    <s v="OpportunityStatusType.Lost"/>
    <s v="cont_CNiBWVoFwEgBCKNtoE9gZzYu2zXxJytUvZuuKAxtIyH"/>
    <s v="Shamkant Bhavsar"/>
    <s v="GPA - Fresh - Client still Unsure"/>
    <s v="lead_stQIwqTlufxHJ8Uif6OlpfbuFGVXyZqzId31hOIMTrC"/>
    <s v="Esmech Equipment Pvt. Ltd."/>
    <s v="Shreenath Bhat"/>
    <s v="user_N52PP2uP2VZc2gm0nhh6CNFSif4n85g1cdxoNFd9ct0"/>
    <s v="Naveen Kumar"/>
    <s v="2022-06-22 03:36:56.914000+00:00"/>
    <s v="2022-08-26 07:39:48.032000+00:00"/>
    <m/>
    <s v="Mumbai"/>
    <m/>
    <m/>
    <m/>
    <n v="250"/>
    <m/>
    <m/>
    <m/>
    <m/>
    <m/>
    <m/>
    <m/>
    <m/>
    <m/>
    <m/>
    <m/>
    <s v="Manufacturing"/>
    <m/>
    <m/>
    <m/>
    <m/>
    <m/>
    <m/>
    <m/>
    <m/>
    <m/>
    <m/>
    <m/>
    <m/>
    <s v="Mrunmay Jalgaonkar"/>
    <m/>
    <s v="user_vMd4rmcrSbjykdyL2J7rrYn84SWdcNc5FKligrmItPw"/>
    <s v="Shreenath Bhat"/>
    <m/>
    <m/>
    <m/>
    <x v="2"/>
    <m/>
    <m/>
    <m/>
    <m/>
    <m/>
    <m/>
    <s v="2022-04-03 18:13:55.077000+00:00"/>
    <s v="2022-09-29 04:04:57.443000+00:00"/>
    <s v="GPA"/>
  </r>
  <r>
    <s v="Navin Panjwani"/>
    <n v="300000"/>
    <s v="INR"/>
    <n v="0"/>
    <s v="9/30/22"/>
    <s v="Sales"/>
    <s v="stat_kcR4fZg7TU7jjk1jAVua3qGLRS4J5uFayEjK5j02wtv"/>
    <s v="Unqualified"/>
    <n v="0"/>
    <s v="OpportunityStatusType.Lost"/>
    <s v="cont_vbIt0mUgxdo7sul1qaVpTxNL4qgStFbW9mLnl3Vzvuf"/>
    <s v="Anil Joshi"/>
    <m/>
    <s v="lead_VSbEaNsR68wd4JB29CxaEJ83GZ77OB1sTHfo1R6ZudR"/>
    <s v="Transient HR"/>
    <s v="Prateek Wadhwa"/>
    <s v="user_sD3YjSs92XKUfD0OPHeo886g6tW6aCM0iUhX5VVUuJi"/>
    <s v="Navin Panjwani"/>
    <s v="2022-08-04 11:02:53.225000+00:00"/>
    <s v="2022-08-26 08:35:08.855000+00:00"/>
    <m/>
    <s v="Mumbai"/>
    <m/>
    <m/>
    <m/>
    <n v="325"/>
    <m/>
    <m/>
    <m/>
    <m/>
    <m/>
    <m/>
    <m/>
    <m/>
    <m/>
    <m/>
    <m/>
    <s v="Manufacturing"/>
    <m/>
    <m/>
    <m/>
    <m/>
    <m/>
    <m/>
    <m/>
    <m/>
    <m/>
    <m/>
    <m/>
    <m/>
    <s v="Jitin Gopi"/>
    <m/>
    <s v="user_FdWFezbLzkYQcGsBUsjZO25nr2poK2nRbqV47Rs5Kfm"/>
    <s v="Prateek Wadhwa"/>
    <m/>
    <m/>
    <s v="September"/>
    <x v="2"/>
    <m/>
    <m/>
    <m/>
    <m/>
    <m/>
    <m/>
    <s v="2021-11-17 01:30:09.917000+00:00"/>
    <s v="2022-08-26 08:35:38.102000+00:00"/>
    <s v="GMC"/>
  </r>
  <r>
    <s v="Navin Panjwani"/>
    <n v="100000"/>
    <s v="INR"/>
    <n v="0"/>
    <s v="8/30/22"/>
    <s v="Sales"/>
    <s v="stat_kcR4fZg7TU7jjk1jAVua3qGLRS4J5uFayEjK5j02wtv"/>
    <s v="Unqualified"/>
    <n v="0"/>
    <s v="OpportunityStatusType.Lost"/>
    <m/>
    <m/>
    <m/>
    <s v="lead_k33KIjEO0RPthJ5lm3J7N8dXBMR45BakKKM9JQSTj2W"/>
    <s v="TVS Sirius Controls Pvt Ltd ( Renewal , 30th Aug )"/>
    <s v="Kaushlya Bhavsar"/>
    <s v="user_sD3YjSs92XKUfD0OPHeo886g6tW6aCM0iUhX5VVUuJi"/>
    <s v="Navin Panjwani"/>
    <s v="2022-06-22 08:57:29.016000+00:00"/>
    <s v="2022-08-26 07:30:49.450000+00:00"/>
    <m/>
    <m/>
    <m/>
    <m/>
    <m/>
    <n v="50"/>
    <m/>
    <m/>
    <m/>
    <m/>
    <m/>
    <m/>
    <m/>
    <s v="PAID_SOCIAL"/>
    <m/>
    <m/>
    <m/>
    <m/>
    <m/>
    <m/>
    <m/>
    <m/>
    <m/>
    <m/>
    <m/>
    <m/>
    <m/>
    <m/>
    <m/>
    <m/>
    <m/>
    <m/>
    <s v="user_vMd4rmcrSbjykdyL2J7rrYn84SWdcNc5FKligrmItPw"/>
    <s v="Shreenath Bhat"/>
    <m/>
    <m/>
    <s v="August"/>
    <x v="4"/>
    <m/>
    <m/>
    <s v="Employee Engagement Calendar"/>
    <m/>
    <m/>
    <m/>
    <s v="2022-06-05 10:12:48.719000+00:00"/>
    <s v="2022-08-26 07:31:43.381000+00:00"/>
    <s v="GPA"/>
  </r>
  <r>
    <s v="Naveen Kumar"/>
    <n v="1150000"/>
    <s v="INR"/>
    <n v="0"/>
    <s v="8/31/22"/>
    <s v="Sales"/>
    <s v="stat_1hn9nRJaLbI53NxPuSQgo90kRpbpKsFlwN4oEGNUTdO"/>
    <s v="Lost"/>
    <n v="0"/>
    <s v="OpportunityStatusType.Lost"/>
    <s v="cont_aABnYvKFa5HZDsC8E8XbPJMiphWN740jKmEcZsBY9ZE"/>
    <s v="Kruti Tanna"/>
    <s v="Going wit their Existing Broker (as he is X-emp) and management decided to not change"/>
    <s v="lead_5aqmUEJVXjb2iRGtHj8h4jff3bMeRKJZBRx0GUqzD61"/>
    <s v="PivotRoots"/>
    <s v="Anjali Joshi"/>
    <s v="user_N52PP2uP2VZc2gm0nhh6CNFSif4n85g1cdxoNFd9ct0"/>
    <s v="Naveen Kumar"/>
    <s v="2022-08-08 11:22:30.230000+00:00"/>
    <s v="2022-08-26 07:38:27.721000+00:00"/>
    <m/>
    <s v="Mumbai"/>
    <m/>
    <m/>
    <m/>
    <n v="230"/>
    <m/>
    <m/>
    <m/>
    <m/>
    <m/>
    <m/>
    <m/>
    <m/>
    <m/>
    <m/>
    <m/>
    <s v="Digital Marketing &amp; Advertising"/>
    <m/>
    <m/>
    <m/>
    <m/>
    <m/>
    <m/>
    <m/>
    <m/>
    <m/>
    <m/>
    <m/>
    <m/>
    <s v="Mrunmay Jalgaonkar"/>
    <m/>
    <s v="user_hHzEI8aaFubIuMSRtZFdLLN0nHQemBBpkBNLZGwVt3v"/>
    <s v="Anjali Joshi"/>
    <m/>
    <m/>
    <s v="August"/>
    <x v="2"/>
    <s v="Naukri.com"/>
    <m/>
    <m/>
    <m/>
    <m/>
    <m/>
    <s v="2022-07-26 03:03:42.461000+00:00"/>
    <s v="2022-09-06 07:42:02.529000+00:00"/>
    <s v="GMC"/>
  </r>
  <r>
    <s v="Naveen Kumar"/>
    <n v="200000"/>
    <s v="INR"/>
    <n v="0"/>
    <s v="8/30/22"/>
    <s v="Sales"/>
    <s v="stat_1hn9nRJaLbI53NxPuSQgo90kRpbpKsFlwN4oEGNUTdO"/>
    <s v="Lost"/>
    <n v="0"/>
    <s v="OpportunityStatusType.Lost"/>
    <s v="cont_CNiBWVoFwEgBCKNtoE9gZzYu2zXxJytUvZuuKAxtIyH"/>
    <s v="Shamkant Bhavsar"/>
    <s v="GMC - Fresh - Client Still not sure"/>
    <s v="lead_stQIwqTlufxHJ8Uif6OlpfbuFGVXyZqzId31hOIMTrC"/>
    <s v="Esmech Equipment Pvt. Ltd."/>
    <s v="Shreenath Bhat"/>
    <s v="user_N52PP2uP2VZc2gm0nhh6CNFSif4n85g1cdxoNFd9ct0"/>
    <s v="Naveen Kumar"/>
    <s v="2022-06-22 03:36:22.626000+00:00"/>
    <s v="2022-08-26 07:39:14.573000+00:00"/>
    <m/>
    <s v="Mumbai"/>
    <m/>
    <m/>
    <m/>
    <n v="250"/>
    <m/>
    <m/>
    <m/>
    <m/>
    <m/>
    <m/>
    <m/>
    <m/>
    <m/>
    <m/>
    <m/>
    <s v="Manufacturing"/>
    <m/>
    <m/>
    <m/>
    <m/>
    <m/>
    <m/>
    <m/>
    <m/>
    <m/>
    <m/>
    <m/>
    <m/>
    <s v="Mrunmay Jalgaonkar"/>
    <m/>
    <s v="user_vMd4rmcrSbjykdyL2J7rrYn84SWdcNc5FKligrmItPw"/>
    <s v="Shreenath Bhat"/>
    <m/>
    <m/>
    <m/>
    <x v="2"/>
    <m/>
    <m/>
    <m/>
    <m/>
    <m/>
    <m/>
    <s v="2022-04-03 18:13:55.077000+00:00"/>
    <s v="2022-09-29 04:04:57.443000+00:00"/>
    <s v="GMC"/>
  </r>
  <r>
    <s v="Manish Balpande"/>
    <n v="1200000"/>
    <s v="INR"/>
    <n v="0"/>
    <s v="8/25/22"/>
    <s v="Sales"/>
    <s v="stat_1hn9nRJaLbI53NxPuSQgo90kRpbpKsFlwN4oEGNUTdO"/>
    <s v="Lost"/>
    <n v="0"/>
    <s v="OpportunityStatusType.Lost"/>
    <m/>
    <m/>
    <s v="GMC (1+3)-Renewal"/>
    <s v="lead_XOLW74JiVyHO0uSqD3nWHPcgVwfPTT5akOYKNB5OsY5"/>
    <s v="Sumeet Group Enterprises"/>
    <s v="Bhairavi Jog"/>
    <s v="user_8jx3L2CDfrbzNnwYUv6Plfha6VxaSGsqcbTXR3sIBZi"/>
    <s v="Manish Balpande"/>
    <s v="2022-08-10 09:11:55.449000+00:00"/>
    <s v="2022-08-26 07:08:34.493000+00:00"/>
    <m/>
    <s v="Pune"/>
    <m/>
    <m/>
    <m/>
    <n v="280"/>
    <m/>
    <m/>
    <m/>
    <m/>
    <m/>
    <m/>
    <m/>
    <m/>
    <m/>
    <m/>
    <m/>
    <s v="Others"/>
    <m/>
    <m/>
    <m/>
    <m/>
    <m/>
    <m/>
    <m/>
    <m/>
    <m/>
    <m/>
    <m/>
    <m/>
    <s v="Jitin Gopi"/>
    <m/>
    <s v="user_228eUmsdKIb9OItgmiDq1zD4aPZ1eqiapbaLAGeBf8g"/>
    <s v="Bhairavi Jog"/>
    <m/>
    <m/>
    <s v="August"/>
    <x v="2"/>
    <s v="Mr. E"/>
    <m/>
    <m/>
    <m/>
    <m/>
    <m/>
    <s v="2022-08-01 10:03:10.462000+00:00"/>
    <s v="2022-09-12 20:22:23.545000+00:00"/>
    <s v="GMC"/>
  </r>
  <r>
    <s v="Pooja Gawas"/>
    <n v="300000"/>
    <s v="INR"/>
    <n v="0"/>
    <s v="8/31/22"/>
    <s v="Sales"/>
    <s v="stat_1hn9nRJaLbI53NxPuSQgo90kRpbpKsFlwN4oEGNUTdO"/>
    <s v="Lost"/>
    <n v="0"/>
    <s v="OpportunityStatusType.Lost"/>
    <s v="cont_GaURDVxhRPz3DCrQlFc7Vf8EVBXQmZN6WfYB4oe6bmZ"/>
    <s v="sunil roshan Banglore"/>
    <s v="GPA ren"/>
    <s v="lead_po7yA2i3PUWhToP2GI281U5OGzRaEgPvUpCgQ4PqPF5"/>
    <s v="Jubilant motorworks"/>
    <s v="Gauri Jori"/>
    <s v="user_KLETV1op4MIjvKQ12xGsWi23CuPjDE6PT29nwG6T3MY"/>
    <s v="Pooja Gawas"/>
    <s v="2022-06-30 07:21:08.299000+00:00"/>
    <s v="2022-08-26 05:42:45.488000+00:00"/>
    <m/>
    <s v="Pune"/>
    <m/>
    <m/>
    <m/>
    <n v="1000"/>
    <m/>
    <m/>
    <m/>
    <m/>
    <m/>
    <m/>
    <m/>
    <m/>
    <m/>
    <m/>
    <m/>
    <s v="Automotive"/>
    <m/>
    <m/>
    <m/>
    <m/>
    <m/>
    <m/>
    <m/>
    <m/>
    <m/>
    <m/>
    <m/>
    <m/>
    <m/>
    <m/>
    <s v="user_5YHA1ZU4iP896lD1YJehdJcMx7ZEgWCpulT4T2c3pJ3"/>
    <s v="Gauri Jori"/>
    <m/>
    <m/>
    <s v="April; August"/>
    <x v="2"/>
    <m/>
    <m/>
    <m/>
    <m/>
    <m/>
    <m/>
    <s v="2021-08-05 07:01:39.792000+00:00"/>
    <s v="2022-10-13 07:37:08.343000+00:00"/>
    <m/>
  </r>
  <r>
    <s v="Navin Panjwani"/>
    <n v="500000"/>
    <s v="INR"/>
    <n v="0"/>
    <s v="8/30/22"/>
    <s v="Sales"/>
    <s v="stat_kcR4fZg7TU7jjk1jAVua3qGLRS4J5uFayEjK5j02wtv"/>
    <s v="Unqualified"/>
    <n v="0"/>
    <s v="OpportunityStatusType.Lost"/>
    <m/>
    <m/>
    <m/>
    <s v="lead_k33KIjEO0RPthJ5lm3J7N8dXBMR45BakKKM9JQSTj2W"/>
    <s v="TVS Sirius Controls Pvt Ltd ( Renewal , 30th Aug )"/>
    <s v="Kaushlya Bhavsar"/>
    <s v="user_sD3YjSs92XKUfD0OPHeo886g6tW6aCM0iUhX5VVUuJi"/>
    <s v="Navin Panjwani"/>
    <s v="2022-06-22 08:54:09.878000+00:00"/>
    <s v="2022-08-26 07:30:42.843000+00:00"/>
    <m/>
    <m/>
    <m/>
    <m/>
    <m/>
    <n v="50"/>
    <m/>
    <m/>
    <m/>
    <m/>
    <m/>
    <m/>
    <m/>
    <s v="PAID_SOCIAL"/>
    <m/>
    <m/>
    <m/>
    <m/>
    <m/>
    <m/>
    <m/>
    <m/>
    <m/>
    <m/>
    <m/>
    <m/>
    <m/>
    <m/>
    <m/>
    <m/>
    <m/>
    <m/>
    <s v="user_vMd4rmcrSbjykdyL2J7rrYn84SWdcNc5FKligrmItPw"/>
    <s v="Shreenath Bhat"/>
    <m/>
    <m/>
    <s v="August"/>
    <x v="4"/>
    <m/>
    <m/>
    <s v="Employee Engagement Calendar"/>
    <m/>
    <m/>
    <m/>
    <s v="2022-06-05 10:12:48.719000+00:00"/>
    <s v="2022-08-26 07:31:43.381000+00:00"/>
    <s v="GMC"/>
  </r>
  <r>
    <s v="Pooja Gawas"/>
    <n v="2200000"/>
    <s v="INR"/>
    <n v="0"/>
    <s v="8/31/22"/>
    <s v="Sales"/>
    <s v="stat_1hn9nRJaLbI53NxPuSQgo90kRpbpKsFlwN4oEGNUTdO"/>
    <s v="Lost"/>
    <n v="0"/>
    <s v="OpportunityStatusType.Lost"/>
    <s v="cont_GaURDVxhRPz3DCrQlFc7Vf8EVBXQmZN6WfYB4oe6bmZ"/>
    <s v="sunil roshan Banglore"/>
    <s v="GMC ren"/>
    <s v="lead_po7yA2i3PUWhToP2GI281U5OGzRaEgPvUpCgQ4PqPF5"/>
    <s v="Jubilant motorworks"/>
    <s v="Gauri Jori"/>
    <s v="user_KLETV1op4MIjvKQ12xGsWi23CuPjDE6PT29nwG6T3MY"/>
    <s v="Pooja Gawas"/>
    <s v="2022-06-30 07:20:33.478000+00:00"/>
    <s v="2022-08-26 05:42:35.189000+00:00"/>
    <m/>
    <s v="Pune"/>
    <m/>
    <m/>
    <m/>
    <n v="1000"/>
    <m/>
    <m/>
    <m/>
    <m/>
    <m/>
    <m/>
    <m/>
    <m/>
    <m/>
    <m/>
    <m/>
    <s v="Automotive"/>
    <m/>
    <m/>
    <m/>
    <m/>
    <m/>
    <m/>
    <m/>
    <m/>
    <m/>
    <m/>
    <m/>
    <m/>
    <m/>
    <m/>
    <s v="user_5YHA1ZU4iP896lD1YJehdJcMx7ZEgWCpulT4T2c3pJ3"/>
    <s v="Gauri Jori"/>
    <m/>
    <m/>
    <s v="April; August"/>
    <x v="2"/>
    <m/>
    <m/>
    <m/>
    <m/>
    <m/>
    <m/>
    <s v="2021-08-05 07:01:39.792000+00:00"/>
    <s v="2022-10-13 07:37:08.343000+00:00"/>
    <m/>
  </r>
  <r>
    <s v="Kashif Ahmad"/>
    <n v="200000"/>
    <s v="INR"/>
    <n v="0"/>
    <s v="8/31/22"/>
    <s v="Sales"/>
    <s v="stat_kcR4fZg7TU7jjk1jAVua3qGLRS4J5uFayEjK5j02wtv"/>
    <s v="Unqualified"/>
    <n v="0"/>
    <s v="OpportunityStatusType.Lost"/>
    <s v="cont_tzGA2EW6Fe2QGnqhMxVtpoKvx3QbJwfshLdV5fU7fWu"/>
    <s v="shilpa gholap"/>
    <s v="fresh GTL"/>
    <s v="lead_Lqo76CB7hCU7Z32d2zO5eB6WtZORn6B3yZZb0OmKkCc"/>
    <s v="YAPP INDIA AUTOMOTIVE SYSTEMS PRIVATE LIMITED"/>
    <s v="Gauri Jori"/>
    <s v="user_LKRhV6rhcBe0uL8u70UUGeDjbMupuho4TaiAOCbT7HT"/>
    <s v="Kashif Ahmad"/>
    <s v="2022-07-25 10:05:18.973000+00:00"/>
    <s v="2022-08-26 04:53:21.971000+00:00"/>
    <m/>
    <s v="Pune"/>
    <m/>
    <m/>
    <m/>
    <n v="100"/>
    <m/>
    <m/>
    <m/>
    <m/>
    <m/>
    <m/>
    <m/>
    <s v="PAID_SOCIAL"/>
    <m/>
    <m/>
    <m/>
    <s v="Manufacturing"/>
    <m/>
    <m/>
    <m/>
    <m/>
    <m/>
    <m/>
    <m/>
    <m/>
    <m/>
    <m/>
    <m/>
    <m/>
    <s v="Jitin Gopi"/>
    <m/>
    <s v="user_5YHA1ZU4iP896lD1YJehdJcMx7ZEgWCpulT4T2c3pJ3"/>
    <s v="Gauri Jori"/>
    <m/>
    <m/>
    <s v="August"/>
    <x v="1"/>
    <m/>
    <m/>
    <s v="Essential HR Policies"/>
    <m/>
    <m/>
    <m/>
    <s v="2020-12-12 08:39:10.296000+00:00"/>
    <s v="2022-09-15 05:21:31.065000+00:00"/>
    <m/>
  </r>
  <r>
    <s v="Sameer Iftekhari"/>
    <n v="30000000"/>
    <s v="INR"/>
    <n v="0"/>
    <s v="8/31/22"/>
    <s v="Sales"/>
    <s v="stat_kcR4fZg7TU7jjk1jAVua3qGLRS4J5uFayEjK5j02wtv"/>
    <s v="Unqualified"/>
    <n v="0"/>
    <s v="OpportunityStatusType.Lost"/>
    <m/>
    <m/>
    <m/>
    <s v="lead_KjCHY9oEHVM6mOlZ41vvtP5t26ftADcxS4hPavxzDwN"/>
    <s v="Rockstar Games"/>
    <s v="Prajakta Sahastrabudhe"/>
    <s v="user_P3f70h2AcefBkFTBZpvA9LgDbjTmUIXkqdKqHJ5evwA"/>
    <s v="Manojkumar Tinna"/>
    <s v="2022-05-19 13:57:07.835000+00:00"/>
    <s v="2022-08-26 05:04:01.503000+00:00"/>
    <m/>
    <s v="Bangalore"/>
    <m/>
    <m/>
    <m/>
    <n v="1118"/>
    <m/>
    <m/>
    <m/>
    <m/>
    <m/>
    <m/>
    <m/>
    <m/>
    <m/>
    <m/>
    <m/>
    <s v="IT Services &amp; IT Consulting"/>
    <m/>
    <m/>
    <m/>
    <m/>
    <m/>
    <m/>
    <m/>
    <m/>
    <m/>
    <m/>
    <m/>
    <m/>
    <s v="Nilesh Dhanani"/>
    <m/>
    <s v="user_encRk5bIEFN6ZA11h4WH2AdZTiZpogLSlMIaj0E30SZ"/>
    <s v="Daya Gowda"/>
    <m/>
    <m/>
    <s v="August"/>
    <x v="7"/>
    <m/>
    <m/>
    <s v="AM-Manali"/>
    <m/>
    <m/>
    <m/>
    <s v="2022-05-19 13:36:34.515000+00:00"/>
    <s v="2022-10-04 11:44:07.931000+00:00"/>
    <m/>
  </r>
  <r>
    <s v="Vikas Gupta"/>
    <n v="1000000"/>
    <s v="INR"/>
    <n v="0"/>
    <s v="8/24/22"/>
    <s v="Sales"/>
    <s v="stat_1hn9nRJaLbI53NxPuSQgo90kRpbpKsFlwN4oEGNUTdO"/>
    <s v="Lost"/>
    <n v="0"/>
    <s v="OpportunityStatusType.Lost"/>
    <s v="cont_eRf83qTVPCIxTAGT3gvU0BXbR8oNvzi7lEWT4eh6z4W"/>
    <s v="Aditi Nair"/>
    <s v="The client used us for quote comparison purposes."/>
    <s v="lead_CjelwxpieuRQjWtHWJljgbNRCCT4AV5vczkgsq9Xj0n"/>
    <s v="Practus"/>
    <s v="Prateek Wadhwa"/>
    <s v="user_lccnw70UrYzjPcbxrA5N9qp8LF1vx6aP08yPEdeU06P"/>
    <s v="Vikas Gupta"/>
    <s v="2022-05-16 06:42:47.947000+00:00"/>
    <s v="2022-08-26 04:47:37.413000+00:00"/>
    <m/>
    <s v="Mumbai"/>
    <m/>
    <m/>
    <m/>
    <n v="250"/>
    <m/>
    <m/>
    <m/>
    <m/>
    <m/>
    <m/>
    <m/>
    <m/>
    <m/>
    <m/>
    <m/>
    <s v="IT Services &amp; IT Consulting"/>
    <m/>
    <m/>
    <m/>
    <m/>
    <m/>
    <m/>
    <m/>
    <m/>
    <m/>
    <m/>
    <m/>
    <m/>
    <s v="Jitin Gopi"/>
    <m/>
    <s v="user_FdWFezbLzkYQcGsBUsjZO25nr2poK2nRbqV47Rs5Kfm"/>
    <s v="Prateek Wadhwa"/>
    <m/>
    <m/>
    <s v="August"/>
    <x v="2"/>
    <m/>
    <m/>
    <m/>
    <m/>
    <m/>
    <m/>
    <s v="2021-09-21 09:09:39.878000+00:00"/>
    <s v="2022-09-09 11:36:47.766000+00:00"/>
    <s v="GMC"/>
  </r>
  <r>
    <s v="Sameer Iftekhari"/>
    <n v="563436"/>
    <s v="INR"/>
    <n v="100"/>
    <s v="8/26/22"/>
    <s v="Sales"/>
    <s v="stat_OZRiD1474QRJIpvnjHCZfiIvKcVD6mIKSSTzg8SwDVx"/>
    <s v="Won- Payment Completed"/>
    <n v="1"/>
    <s v="OpportunityStatusType.Won"/>
    <m/>
    <m/>
    <m/>
    <s v="lead_N6O0AAtMW4AabehgxD6tmEL2IaHjsZnXVCYDJDHSnQK"/>
    <s v="Mojj Engineering Systems Ltd"/>
    <s v="Sarvesh Pawar"/>
    <s v="user_sREdxbAJihL2Zbgic7tyQ6Rc4Mny7HnD1RNGhA9DDYh"/>
    <s v="Prajakta Sahastrabudhe"/>
    <s v="2022-08-26 04:00:38.265000+00:00"/>
    <s v="2022-08-26 04:23:48.172000+00:00"/>
    <m/>
    <s v="Pune"/>
    <m/>
    <s v="2020-08-14 08:05:16+00:00"/>
    <m/>
    <n v="147"/>
    <m/>
    <m/>
    <m/>
    <m/>
    <m/>
    <m/>
    <m/>
    <m/>
    <m/>
    <m/>
    <m/>
    <s v="Manufacturing"/>
    <m/>
    <m/>
    <m/>
    <m/>
    <m/>
    <m/>
    <m/>
    <m/>
    <m/>
    <m/>
    <m/>
    <m/>
    <s v="Deepak Yadav"/>
    <m/>
    <s v="user_A8KOTZADnUtEQOLt4nSLAmteNStuGh80js75RYjrXVt"/>
    <s v="Sarvesh Pawar"/>
    <s v="Shriram Kulkarni"/>
    <m/>
    <s v="April"/>
    <x v="2"/>
    <m/>
    <m/>
    <m/>
    <m/>
    <m/>
    <m/>
    <s v="2020-12-06 09:46:32.129000+00:00"/>
    <s v="2022-08-26 04:23:48.302000+00:00"/>
    <m/>
  </r>
  <r>
    <s v="Sonal Paithankar"/>
    <n v="200000"/>
    <s v="INR"/>
    <n v="0"/>
    <s v="8/18/22"/>
    <s v="Sales"/>
    <s v="stat_kcR4fZg7TU7jjk1jAVua3qGLRS4J5uFayEjK5j02wtv"/>
    <s v="Unqualified"/>
    <n v="0"/>
    <s v="OpportunityStatusType.Lost"/>
    <s v="cont_A64xFo6UXQsrjdZZ3k3ItCCJ0AwfZgC3Me6KVKVuHEq"/>
    <s v="veerabhadra madalabhavi(he)"/>
    <s v="GPA ren"/>
    <s v="lead_aVjFzBgXUVVPHiV5ueyrCW2IDpZ9eMK7IqTw4XbroHT"/>
    <s v="Wistron"/>
    <s v="Gauri Jori"/>
    <s v="user_P3f70h2AcefBkFTBZpvA9LgDbjTmUIXkqdKqHJ5evwA"/>
    <s v="Manojkumar Tinna"/>
    <s v="2022-07-05 12:54:04.150000+00:00"/>
    <s v="2022-08-26 04:09:18.363000+00:00"/>
    <m/>
    <s v="Bangalore"/>
    <m/>
    <m/>
    <m/>
    <n v="2500"/>
    <m/>
    <m/>
    <m/>
    <m/>
    <m/>
    <m/>
    <m/>
    <m/>
    <m/>
    <m/>
    <m/>
    <s v="Manufacturing"/>
    <m/>
    <m/>
    <m/>
    <m/>
    <m/>
    <m/>
    <m/>
    <m/>
    <m/>
    <m/>
    <m/>
    <m/>
    <m/>
    <m/>
    <s v="user_5YHA1ZU4iP896lD1YJehdJcMx7ZEgWCpulT4T2c3pJ3"/>
    <s v="Gauri Jori"/>
    <m/>
    <m/>
    <s v="August; February"/>
    <x v="4"/>
    <m/>
    <m/>
    <s v="Downloaded the guide: Designing employee healthcare plan"/>
    <m/>
    <m/>
    <m/>
    <s v="2021-08-29 20:09:29.409000+00:00"/>
    <s v="2022-08-26 04:09:18.470000+00:00"/>
    <m/>
  </r>
  <r>
    <s v="Vivek Singh"/>
    <n v="0"/>
    <s v="INR"/>
    <n v="0"/>
    <s v="9/30/22"/>
    <s v="Sales"/>
    <s v="stat_1hn9nRJaLbI53NxPuSQgo90kRpbpKsFlwN4oEGNUTdO"/>
    <s v="Lost"/>
    <n v="0"/>
    <s v="OpportunityStatusType.Lost"/>
    <s v="cont_6cNUCZMY5aQuaMfypkTfEGKaRrLVjG60bYt2eEKSaE4"/>
    <s v="Anumanthan Thiagarajan"/>
    <s v="Business ins, cyber insurance, professional indemnity insurance etc."/>
    <s v="lead_84Xj5KGIUtLP178fhVI44E54gp5pEjOTIzVFZwDAsZy"/>
    <s v="AL Technology Services"/>
    <s v="Daya Gowda"/>
    <s v="user_6dalmZ7hmWD47jhCVGdU1SSEcFMsz9rWtW2jPORgJvj"/>
    <s v="Vivek Singh"/>
    <s v="2022-05-17 10:52:17.310000+00:00"/>
    <s v="2022-08-25 16:25:05.625000+00:00"/>
    <m/>
    <s v="Bangalore"/>
    <m/>
    <m/>
    <m/>
    <n v="26"/>
    <m/>
    <m/>
    <m/>
    <m/>
    <m/>
    <m/>
    <m/>
    <m/>
    <m/>
    <m/>
    <m/>
    <s v="IT Services &amp; IT Consulting"/>
    <s v="New India"/>
    <m/>
    <m/>
    <m/>
    <m/>
    <m/>
    <m/>
    <m/>
    <m/>
    <m/>
    <m/>
    <m/>
    <s v="Prashant Abhang"/>
    <m/>
    <s v="user_ojX3B6giQCeKnOjqd4gdwXUl0CqqHMXNORvxR6POXn6"/>
    <s v="Abhishek Chauhan"/>
    <s v="Dr. Anil More"/>
    <m/>
    <s v="September"/>
    <x v="2"/>
    <m/>
    <m/>
    <m/>
    <m/>
    <m/>
    <m/>
    <s v="2022-04-20 10:11:08.925000+00:00"/>
    <s v="2022-10-20 07:59:18.721000+00:00"/>
    <m/>
  </r>
  <r>
    <s v="Vivek Singh"/>
    <n v="2500000"/>
    <s v="INR"/>
    <n v="0"/>
    <s v="9/20/22"/>
    <s v="Sales"/>
    <s v="stat_kcR4fZg7TU7jjk1jAVua3qGLRS4J5uFayEjK5j02wtv"/>
    <s v="Unqualified"/>
    <n v="0"/>
    <s v="OpportunityStatusType.Lost"/>
    <s v="cont_haG9C4i6J5ULRGifRjqpgLeQqoESI0DGoUsWLej7jWs"/>
    <s v="Pronoti Roy"/>
    <m/>
    <s v="lead_RtkWcf90PD4RhbEo07oWqcSjsZCQsCwgsllKqqQdGo2"/>
    <s v="HyperVerge"/>
    <s v="Sarvesh Pawar"/>
    <s v="user_6dalmZ7hmWD47jhCVGdU1SSEcFMsz9rWtW2jPORgJvj"/>
    <s v="Vivek Singh"/>
    <s v="2022-07-28 11:26:54.520000+00:00"/>
    <s v="2022-08-25 16:23:46.577000+00:00"/>
    <m/>
    <s v="Bangalore"/>
    <m/>
    <m/>
    <m/>
    <n v="120"/>
    <m/>
    <m/>
    <m/>
    <m/>
    <m/>
    <m/>
    <m/>
    <m/>
    <m/>
    <m/>
    <m/>
    <m/>
    <m/>
    <m/>
    <m/>
    <m/>
    <m/>
    <m/>
    <m/>
    <m/>
    <m/>
    <m/>
    <m/>
    <m/>
    <m/>
    <m/>
    <s v="user_A8KOTZADnUtEQOLt4nSLAmteNStuGh80js75RYjrXVt"/>
    <s v="Sarvesh Pawar"/>
    <m/>
    <m/>
    <s v="September"/>
    <x v="4"/>
    <m/>
    <m/>
    <s v="Downloaded the guide: Designing employee healthcare plan"/>
    <m/>
    <m/>
    <m/>
    <s v="2021-11-30 09:50:33.593000+00:00"/>
    <s v="2022-09-30 07:45:21.270000+00:00"/>
    <s v="GMC"/>
  </r>
  <r>
    <s v="Sonal Paithankar"/>
    <n v="12000000"/>
    <s v="INR"/>
    <n v="0"/>
    <s v="8/18/22"/>
    <s v="Sales"/>
    <s v="stat_kcR4fZg7TU7jjk1jAVua3qGLRS4J5uFayEjK5j02wtv"/>
    <s v="Unqualified"/>
    <n v="0"/>
    <s v="OpportunityStatusType.Lost"/>
    <s v="cont_A64xFo6UXQsrjdZZ3k3ItCCJ0AwfZgC3Me6KVKVuHEq"/>
    <s v="veerabhadra madalabhavi(he)"/>
    <s v="GMC ren"/>
    <s v="lead_aVjFzBgXUVVPHiV5ueyrCW2IDpZ9eMK7IqTw4XbroHT"/>
    <s v="Wistron"/>
    <s v="Gauri Jori"/>
    <s v="user_P3f70h2AcefBkFTBZpvA9LgDbjTmUIXkqdKqHJ5evwA"/>
    <s v="Manojkumar Tinna"/>
    <s v="2022-07-05 12:53:21.111000+00:00"/>
    <s v="2022-08-26 04:09:10.876000+00:00"/>
    <m/>
    <s v="Bangalore"/>
    <m/>
    <m/>
    <m/>
    <n v="2500"/>
    <m/>
    <m/>
    <m/>
    <m/>
    <m/>
    <m/>
    <m/>
    <m/>
    <m/>
    <m/>
    <m/>
    <s v="Manufacturing"/>
    <m/>
    <m/>
    <m/>
    <m/>
    <m/>
    <m/>
    <m/>
    <m/>
    <m/>
    <m/>
    <m/>
    <m/>
    <m/>
    <m/>
    <s v="user_5YHA1ZU4iP896lD1YJehdJcMx7ZEgWCpulT4T2c3pJ3"/>
    <s v="Gauri Jori"/>
    <m/>
    <m/>
    <s v="August; February"/>
    <x v="4"/>
    <m/>
    <m/>
    <s v="Downloaded the guide: Designing employee healthcare plan"/>
    <m/>
    <m/>
    <m/>
    <s v="2021-08-29 20:09:29.409000+00:00"/>
    <s v="2022-08-26 04:09:18.470000+00:00"/>
    <m/>
  </r>
  <r>
    <s v="Vivek Singh"/>
    <n v="8000000"/>
    <s v="INR"/>
    <n v="0"/>
    <d v="2022-03-09T00:00:00"/>
    <s v="Sales"/>
    <s v="stat_kcR4fZg7TU7jjk1jAVua3qGLRS4J5uFayEjK5j02wtv"/>
    <s v="Unqualified"/>
    <n v="0"/>
    <s v="OpportunityStatusType.Lost"/>
    <s v="cont_fnG7bz0QwP9FHPEPpQ3z07I0dC6PzYgGZ5nzvNKSQHv"/>
    <s v="Suresh S"/>
    <s v="GMC renewal"/>
    <s v="lead_eGFVFYklEUKNouC6kIszB5zMoBuJOMu9RiaomCfnO2y"/>
    <s v="GamesKraft"/>
    <s v="Trupti Suryavanshi"/>
    <s v="user_6dalmZ7hmWD47jhCVGdU1SSEcFMsz9rWtW2jPORgJvj"/>
    <s v="Vivek Singh"/>
    <s v="2022-07-07 12:45:57.457000+00:00"/>
    <s v="2022-08-25 16:22:32.891000+00:00"/>
    <m/>
    <s v="Bangalore"/>
    <m/>
    <s v="2022-02-15 23:55:22+00:00"/>
    <m/>
    <n v="750"/>
    <m/>
    <m/>
    <m/>
    <m/>
    <m/>
    <m/>
    <m/>
    <s v="PAID_SOCIAL"/>
    <m/>
    <m/>
    <m/>
    <s v="Digital Marketing &amp; Advertising"/>
    <m/>
    <m/>
    <m/>
    <m/>
    <m/>
    <m/>
    <m/>
    <m/>
    <m/>
    <m/>
    <m/>
    <m/>
    <s v="Sakshi Soni"/>
    <m/>
    <s v="user_L8E6IFhq6UCzKLHa45LUUTZCznDuyDwFrGaEp9DXiUM"/>
    <s v="Trupti Suryavanshi"/>
    <s v="Snehal Mane"/>
    <m/>
    <s v="August; September"/>
    <x v="2"/>
    <s v="Inbound via website"/>
    <m/>
    <s v="Employee Count 480"/>
    <m/>
    <m/>
    <m/>
    <s v="2021-09-02 04:24:41.031000+00:00"/>
    <s v="2022-09-01 18:02:01.749000+00:00"/>
    <s v="GMC"/>
  </r>
  <r>
    <s v="Vivek Singh"/>
    <n v="500000"/>
    <s v="INR"/>
    <n v="0"/>
    <d v="2022-03-09T00:00:00"/>
    <s v="Sales"/>
    <s v="stat_kcR4fZg7TU7jjk1jAVua3qGLRS4J5uFayEjK5j02wtv"/>
    <s v="Unqualified"/>
    <n v="0"/>
    <s v="OpportunityStatusType.Lost"/>
    <s v="cont_fnG7bz0QwP9FHPEPpQ3z07I0dC6PzYgGZ5nzvNKSQHv"/>
    <s v="Suresh S"/>
    <s v="GPA Renewal"/>
    <s v="lead_eGFVFYklEUKNouC6kIszB5zMoBuJOMu9RiaomCfnO2y"/>
    <s v="GamesKraft"/>
    <s v="Trupti Suryavanshi"/>
    <s v="user_6dalmZ7hmWD47jhCVGdU1SSEcFMsz9rWtW2jPORgJvj"/>
    <s v="Vivek Singh"/>
    <s v="2022-07-07 12:46:30.668000+00:00"/>
    <s v="2022-08-25 16:22:40.383000+00:00"/>
    <m/>
    <s v="Bangalore"/>
    <m/>
    <s v="2022-02-15 23:55:22+00:00"/>
    <m/>
    <n v="750"/>
    <m/>
    <m/>
    <m/>
    <m/>
    <m/>
    <m/>
    <m/>
    <s v="PAID_SOCIAL"/>
    <m/>
    <m/>
    <m/>
    <s v="Digital Marketing &amp; Advertising"/>
    <m/>
    <m/>
    <m/>
    <m/>
    <m/>
    <m/>
    <m/>
    <m/>
    <m/>
    <m/>
    <m/>
    <m/>
    <s v="Sakshi Soni"/>
    <m/>
    <s v="user_L8E6IFhq6UCzKLHa45LUUTZCznDuyDwFrGaEp9DXiUM"/>
    <s v="Trupti Suryavanshi"/>
    <s v="Snehal Mane"/>
    <m/>
    <s v="August; September"/>
    <x v="2"/>
    <s v="Inbound via website"/>
    <m/>
    <s v="Employee Count 480"/>
    <m/>
    <m/>
    <m/>
    <s v="2021-09-02 04:24:41.031000+00:00"/>
    <s v="2022-09-01 18:02:01.749000+00:00"/>
    <s v="GPA"/>
  </r>
  <r>
    <s v="Vivek Singh"/>
    <n v="50000"/>
    <s v="INR"/>
    <n v="0"/>
    <d v="2022-01-09T00:00:00"/>
    <s v="Sales"/>
    <s v="stat_kcR4fZg7TU7jjk1jAVua3qGLRS4J5uFayEjK5j02wtv"/>
    <s v="Unqualified"/>
    <n v="0"/>
    <s v="OpportunityStatusType.Lost"/>
    <s v="cont_TC2w9ZnPsKBTBg0XKWbQrD8ogADvPLhjCM2yXIRgHvp"/>
    <s v="Sai Jyothi"/>
    <m/>
    <s v="lead_ABaTJIixWJzCBJf6mViYFqhuQky0RYITZjDyEreQ3t5"/>
    <s v="WeRize"/>
    <s v="Prateek Wadhwa"/>
    <s v="user_6dalmZ7hmWD47jhCVGdU1SSEcFMsz9rWtW2jPORgJvj"/>
    <s v="Vivek Singh"/>
    <s v="2022-06-24 06:11:40.403000+00:00"/>
    <s v="2022-08-25 16:20:46.437000+00:00"/>
    <m/>
    <s v="Bangalore"/>
    <m/>
    <m/>
    <m/>
    <n v="157"/>
    <m/>
    <m/>
    <m/>
    <m/>
    <m/>
    <m/>
    <m/>
    <m/>
    <m/>
    <m/>
    <m/>
    <s v="Banking &amp; Finance"/>
    <m/>
    <m/>
    <m/>
    <m/>
    <m/>
    <m/>
    <m/>
    <m/>
    <m/>
    <m/>
    <m/>
    <m/>
    <s v="Aniket Vahile"/>
    <m/>
    <s v="user_FdWFezbLzkYQcGsBUsjZO25nr2poK2nRbqV47Rs5Kfm"/>
    <s v="Prateek Wadhwa"/>
    <m/>
    <m/>
    <s v="September"/>
    <x v="2"/>
    <s v="Lusha"/>
    <m/>
    <m/>
    <m/>
    <m/>
    <m/>
    <s v="2021-12-09 09:17:54.709000+00:00"/>
    <s v="2022-09-09 11:38:28.326000+00:00"/>
    <s v="GPA"/>
  </r>
  <r>
    <s v="Vivek Singh"/>
    <n v="1000000"/>
    <s v="INR"/>
    <n v="0"/>
    <s v="8/31/22"/>
    <s v="Sales"/>
    <s v="stat_kcR4fZg7TU7jjk1jAVua3qGLRS4J5uFayEjK5j02wtv"/>
    <s v="Unqualified"/>
    <n v="0"/>
    <s v="OpportunityStatusType.Lost"/>
    <s v="cont_smA8wiavq1K4eyi0KIS1SNQCnAlX7TOLxkw0kg9Pm0g"/>
    <s v="Madhu R"/>
    <s v="100 employees in this group co looking for 1+3 Indian garage - Group co name Fresh Requirement"/>
    <s v="lead_QjJomLSXQvogN4V95JE82yu9taSkxoXq4j786WBWJSq"/>
    <s v="The Indian Garage co(Fresh)"/>
    <s v="Daya Gowda"/>
    <s v="user_6dalmZ7hmWD47jhCVGdU1SSEcFMsz9rWtW2jPORgJvj"/>
    <s v="Vivek Singh"/>
    <s v="2022-07-19 09:30:08.398000+00:00"/>
    <s v="2022-08-25 16:08:16.470000+00:00"/>
    <m/>
    <s v="Bangalore"/>
    <m/>
    <m/>
    <m/>
    <n v="50"/>
    <m/>
    <m/>
    <m/>
    <m/>
    <m/>
    <m/>
    <m/>
    <s v="PAID_SOCIAL"/>
    <m/>
    <m/>
    <m/>
    <s v="Construction &amp; Real Estate"/>
    <m/>
    <m/>
    <m/>
    <m/>
    <m/>
    <m/>
    <m/>
    <m/>
    <m/>
    <m/>
    <m/>
    <m/>
    <m/>
    <m/>
    <s v="user_encRk5bIEFN6ZA11h4WH2AdZTiZpogLSlMIaj0E30SZ"/>
    <s v="Daya Gowda"/>
    <m/>
    <m/>
    <m/>
    <x v="4"/>
    <m/>
    <m/>
    <s v="Employee Engagement Handbook"/>
    <m/>
    <m/>
    <m/>
    <s v="2022-06-11 14:19:28.336000+00:00"/>
    <s v="2022-10-11 16:30:33.080000+00:00"/>
    <m/>
  </r>
  <r>
    <s v="Vivek Singh"/>
    <n v="8000000"/>
    <s v="INR"/>
    <n v="0"/>
    <s v="8/31/22"/>
    <s v="Sales"/>
    <s v="stat_kcR4fZg7TU7jjk1jAVua3qGLRS4J5uFayEjK5j02wtv"/>
    <s v="Unqualified"/>
    <n v="0"/>
    <s v="OpportunityStatusType.Lost"/>
    <m/>
    <m/>
    <m/>
    <s v="lead_nq7HLZGJvfrP8Wj03g2XSilOmDDqW3O8V4SczUQKeQk"/>
    <s v="GalaxE Solutions"/>
    <s v="Kaushlya Bhavsar"/>
    <s v="user_6dalmZ7hmWD47jhCVGdU1SSEcFMsz9rWtW2jPORgJvj"/>
    <s v="Vivek Singh"/>
    <s v="2022-04-04 08:56:42.381000+00:00"/>
    <s v="2022-08-25 15:05:59.523000+00:00"/>
    <m/>
    <s v="Bangalore"/>
    <m/>
    <m/>
    <m/>
    <n v="1300"/>
    <m/>
    <m/>
    <m/>
    <m/>
    <m/>
    <m/>
    <m/>
    <m/>
    <m/>
    <m/>
    <m/>
    <s v="Professional Services"/>
    <m/>
    <m/>
    <m/>
    <m/>
    <m/>
    <m/>
    <m/>
    <m/>
    <m/>
    <m/>
    <m/>
    <m/>
    <m/>
    <m/>
    <s v="user_FdWFezbLzkYQcGsBUsjZO25nr2poK2nRbqV47Rs5Kfm"/>
    <s v="Prateek Wadhwa"/>
    <m/>
    <m/>
    <s v="August"/>
    <x v="4"/>
    <m/>
    <m/>
    <s v="Employee Engagement Handbook"/>
    <m/>
    <m/>
    <m/>
    <s v="2022-03-26 15:01:32.909000+00:00"/>
    <s v="2022-08-25 15:05:59.572000+00:00"/>
    <s v="GMC"/>
  </r>
  <r>
    <s v="Vivek Singh"/>
    <n v="2000000"/>
    <s v="INR"/>
    <n v="0"/>
    <d v="2022-01-09T00:00:00"/>
    <s v="Sales"/>
    <s v="stat_kcR4fZg7TU7jjk1jAVua3qGLRS4J5uFayEjK5j02wtv"/>
    <s v="Unqualified"/>
    <n v="0"/>
    <s v="OpportunityStatusType.Lost"/>
    <s v="cont_TC2w9ZnPsKBTBg0XKWbQrD8ogADvPLhjCM2yXIRgHvp"/>
    <s v="Sai Jyothi"/>
    <m/>
    <s v="lead_ABaTJIixWJzCBJf6mViYFqhuQky0RYITZjDyEreQ3t5"/>
    <s v="WeRize"/>
    <s v="Prateek Wadhwa"/>
    <s v="user_6dalmZ7hmWD47jhCVGdU1SSEcFMsz9rWtW2jPORgJvj"/>
    <s v="Vivek Singh"/>
    <s v="2022-06-24 06:11:18.478000+00:00"/>
    <s v="2022-08-25 16:20:39.105000+00:00"/>
    <m/>
    <s v="Bangalore"/>
    <m/>
    <m/>
    <m/>
    <n v="157"/>
    <m/>
    <m/>
    <m/>
    <m/>
    <m/>
    <m/>
    <m/>
    <m/>
    <m/>
    <m/>
    <m/>
    <s v="Banking &amp; Finance"/>
    <m/>
    <m/>
    <m/>
    <m/>
    <m/>
    <m/>
    <m/>
    <m/>
    <m/>
    <m/>
    <m/>
    <m/>
    <s v="Aniket Vahile"/>
    <m/>
    <s v="user_FdWFezbLzkYQcGsBUsjZO25nr2poK2nRbqV47Rs5Kfm"/>
    <s v="Prateek Wadhwa"/>
    <m/>
    <m/>
    <s v="September"/>
    <x v="2"/>
    <s v="Lusha"/>
    <m/>
    <m/>
    <m/>
    <m/>
    <m/>
    <s v="2021-12-09 09:17:54.709000+00:00"/>
    <s v="2022-09-09 11:38:28.326000+00:00"/>
    <s v="GMC"/>
  </r>
  <r>
    <s v="Vivek Singh"/>
    <n v="100000"/>
    <s v="INR"/>
    <n v="0"/>
    <s v="8/22/22"/>
    <s v="Sales"/>
    <s v="stat_1hn9nRJaLbI53NxPuSQgo90kRpbpKsFlwN4oEGNUTdO"/>
    <s v="Lost"/>
    <n v="0"/>
    <s v="OpportunityStatusType.Lost"/>
    <m/>
    <m/>
    <s v="GPA"/>
    <s v="lead_JtwgVqx7zVcsEwTHy0eDlSlCEdjddFPCKloVWwOTpFm"/>
    <s v="Nuvento Inc"/>
    <s v="Daya Gowda"/>
    <s v="user_6dalmZ7hmWD47jhCVGdU1SSEcFMsz9rWtW2jPORgJvj"/>
    <s v="Vivek Singh"/>
    <s v="2022-08-18 10:17:46.646000+00:00"/>
    <s v="2022-08-25 14:54:31.446000+00:00"/>
    <m/>
    <s v="Bangalore"/>
    <m/>
    <m/>
    <m/>
    <n v="355"/>
    <m/>
    <m/>
    <m/>
    <m/>
    <m/>
    <m/>
    <m/>
    <s v="PAID_SOCIAL"/>
    <m/>
    <m/>
    <m/>
    <s v="IT Services &amp; IT Consulting"/>
    <s v="religare"/>
    <m/>
    <m/>
    <m/>
    <m/>
    <m/>
    <m/>
    <m/>
    <m/>
    <m/>
    <m/>
    <m/>
    <s v="Sakshi Soni"/>
    <m/>
    <s v="user_encRk5bIEFN6ZA11h4WH2AdZTiZpogLSlMIaj0E30SZ"/>
    <s v="Daya Gowda"/>
    <s v="Kunal Hire"/>
    <m/>
    <s v="August"/>
    <x v="4"/>
    <s v="Mr. E"/>
    <m/>
    <s v="Employee Engagement Handbook"/>
    <m/>
    <m/>
    <m/>
    <s v="2022-05-17 16:52:19.423000+00:00"/>
    <s v="2022-10-20 08:32:30.246000+00:00"/>
    <m/>
  </r>
  <r>
    <s v="Vivek Singh"/>
    <n v="5000000"/>
    <s v="INR"/>
    <n v="0"/>
    <s v="8/30/22"/>
    <s v="Sales"/>
    <s v="stat_kcR4fZg7TU7jjk1jAVua3qGLRS4J5uFayEjK5j02wtv"/>
    <s v="Unqualified"/>
    <n v="0"/>
    <s v="OpportunityStatusType.Lost"/>
    <m/>
    <m/>
    <s v="Renewal is in the month of Aug"/>
    <s v="lead_nq7HLZGJvfrP8Wj03g2XSilOmDDqW3O8V4SczUQKeQk"/>
    <s v="GalaxE Solutions"/>
    <s v="Kaushlya Bhavsar"/>
    <s v="user_6dalmZ7hmWD47jhCVGdU1SSEcFMsz9rWtW2jPORgJvj"/>
    <s v="Vivek Singh"/>
    <s v="2022-04-05 06:57:37.091000+00:00"/>
    <s v="2022-08-25 15:05:50.252000+00:00"/>
    <m/>
    <s v="Bangalore"/>
    <m/>
    <m/>
    <m/>
    <n v="1300"/>
    <m/>
    <m/>
    <m/>
    <m/>
    <m/>
    <m/>
    <m/>
    <m/>
    <m/>
    <m/>
    <m/>
    <s v="Professional Services"/>
    <m/>
    <m/>
    <m/>
    <m/>
    <m/>
    <m/>
    <m/>
    <m/>
    <m/>
    <m/>
    <m/>
    <m/>
    <m/>
    <m/>
    <s v="user_FdWFezbLzkYQcGsBUsjZO25nr2poK2nRbqV47Rs5Kfm"/>
    <s v="Prateek Wadhwa"/>
    <m/>
    <m/>
    <s v="August"/>
    <x v="4"/>
    <m/>
    <m/>
    <s v="Employee Engagement Handbook"/>
    <m/>
    <m/>
    <m/>
    <s v="2022-03-26 15:01:32.909000+00:00"/>
    <s v="2022-08-25 15:05:59.572000+00:00"/>
    <s v="GTL"/>
  </r>
  <r>
    <s v="Kashif Ahmad"/>
    <n v="100000"/>
    <s v="INR"/>
    <n v="0"/>
    <s v="8/31/22"/>
    <s v="Sales"/>
    <s v="stat_kcR4fZg7TU7jjk1jAVua3qGLRS4J5uFayEjK5j02wtv"/>
    <s v="Unqualified"/>
    <n v="0"/>
    <s v="OpportunityStatusType.Lost"/>
    <s v="cont_tzGA2EW6Fe2QGnqhMxVtpoKvx3QbJwfshLdV5fU7fWu"/>
    <s v="shilpa gholap"/>
    <s v="WC ren"/>
    <s v="lead_Lqo76CB7hCU7Z32d2zO5eB6WtZORn6B3yZZb0OmKkCc"/>
    <s v="YAPP INDIA AUTOMOTIVE SYSTEMS PRIVATE LIMITED"/>
    <s v="Gauri Jori"/>
    <s v="user_LKRhV6rhcBe0uL8u70UUGeDjbMupuho4TaiAOCbT7HT"/>
    <s v="Kashif Ahmad"/>
    <s v="2022-07-25 10:04:41.226000+00:00"/>
    <s v="2022-08-25 14:16:05.101000+00:00"/>
    <m/>
    <s v="Pune"/>
    <m/>
    <m/>
    <m/>
    <n v="100"/>
    <m/>
    <m/>
    <m/>
    <m/>
    <m/>
    <m/>
    <m/>
    <s v="PAID_SOCIAL"/>
    <m/>
    <m/>
    <m/>
    <s v="Manufacturing"/>
    <m/>
    <m/>
    <m/>
    <m/>
    <m/>
    <m/>
    <m/>
    <m/>
    <m/>
    <m/>
    <m/>
    <m/>
    <s v="Jitin Gopi"/>
    <m/>
    <s v="user_5YHA1ZU4iP896lD1YJehdJcMx7ZEgWCpulT4T2c3pJ3"/>
    <s v="Gauri Jori"/>
    <m/>
    <m/>
    <s v="August"/>
    <x v="1"/>
    <m/>
    <m/>
    <s v="Essential HR Policies"/>
    <m/>
    <m/>
    <m/>
    <s v="2020-12-12 08:39:10.296000+00:00"/>
    <s v="2022-09-15 05:21:31.065000+00:00"/>
    <m/>
  </r>
  <r>
    <s v="Kashif Ahmad"/>
    <n v="700000"/>
    <s v="INR"/>
    <n v="0"/>
    <s v="8/31/22"/>
    <s v="Sales"/>
    <s v="stat_1hn9nRJaLbI53NxPuSQgo90kRpbpKsFlwN4oEGNUTdO"/>
    <s v="Lost"/>
    <n v="0"/>
    <s v="OpportunityStatusType.Lost"/>
    <s v="cont_j6ZGIdb1GjB6EsvGlhgCT05dBMtBfdQh3g6Aw86Fh13"/>
    <s v="Praveen"/>
    <m/>
    <s v="lead_iLMvfJrAJROjuSNDk7Iz7I0Qscbw3BOyWXGU3TZt0F8"/>
    <s v="TECSIDEL INDIA PRIVATE LIMITED"/>
    <s v="Hardik Panchal"/>
    <s v="user_LKRhV6rhcBe0uL8u70UUGeDjbMupuho4TaiAOCbT7HT"/>
    <s v="Kashif Ahmad"/>
    <s v="2022-01-20 07:13:04.504000+00:00"/>
    <s v="2022-08-25 14:13:13.871000+00:00"/>
    <m/>
    <s v="Gurgaon"/>
    <m/>
    <m/>
    <m/>
    <n v="66"/>
    <m/>
    <m/>
    <m/>
    <m/>
    <m/>
    <m/>
    <m/>
    <m/>
    <m/>
    <m/>
    <m/>
    <s v="IT Services &amp; IT Consulting"/>
    <m/>
    <m/>
    <m/>
    <m/>
    <m/>
    <m/>
    <m/>
    <m/>
    <m/>
    <m/>
    <m/>
    <m/>
    <m/>
    <m/>
    <s v="user_5IQTpX6DsnoeoDfxqzqojpVoQLXPh68nhDjLS5ETjYj"/>
    <s v="Satyajit Chati"/>
    <m/>
    <m/>
    <s v="August; July"/>
    <x v="2"/>
    <m/>
    <m/>
    <s v="Rakesh TPA"/>
    <m/>
    <m/>
    <m/>
    <s v="2022-01-13 13:57:32.961000+00:00"/>
    <s v="2022-10-19 12:03:45.220000+00:00"/>
    <m/>
  </r>
  <r>
    <s v="Kashif Ahmad"/>
    <n v="500000"/>
    <s v="INR"/>
    <n v="0"/>
    <s v="8/28/22"/>
    <s v="Sales"/>
    <s v="stat_kcR4fZg7TU7jjk1jAVua3qGLRS4J5uFayEjK5j02wtv"/>
    <s v="Unqualified"/>
    <n v="0"/>
    <s v="OpportunityStatusType.Lost"/>
    <s v="cont_tzGA2EW6Fe2QGnqhMxVtpoKvx3QbJwfshLdV5fU7fWu"/>
    <s v="shilpa gholap"/>
    <s v="GMC renewal"/>
    <s v="lead_Lqo76CB7hCU7Z32d2zO5eB6WtZORn6B3yZZb0OmKkCc"/>
    <s v="YAPP INDIA AUTOMOTIVE SYSTEMS PRIVATE LIMITED"/>
    <s v="Gauri Jori"/>
    <s v="user_LKRhV6rhcBe0uL8u70UUGeDjbMupuho4TaiAOCbT7HT"/>
    <s v="Kashif Ahmad"/>
    <s v="2022-07-25 10:03:48.053000+00:00"/>
    <s v="2022-08-25 14:15:42.989000+00:00"/>
    <m/>
    <s v="Pune"/>
    <m/>
    <m/>
    <m/>
    <n v="100"/>
    <m/>
    <m/>
    <m/>
    <m/>
    <m/>
    <m/>
    <m/>
    <s v="PAID_SOCIAL"/>
    <m/>
    <m/>
    <m/>
    <s v="Manufacturing"/>
    <m/>
    <m/>
    <m/>
    <m/>
    <m/>
    <m/>
    <m/>
    <m/>
    <m/>
    <m/>
    <m/>
    <m/>
    <s v="Jitin Gopi"/>
    <m/>
    <s v="user_5YHA1ZU4iP896lD1YJehdJcMx7ZEgWCpulT4T2c3pJ3"/>
    <s v="Gauri Jori"/>
    <m/>
    <m/>
    <s v="August"/>
    <x v="1"/>
    <m/>
    <m/>
    <s v="Essential HR Policies"/>
    <m/>
    <m/>
    <m/>
    <s v="2020-12-12 08:39:10.296000+00:00"/>
    <s v="2022-09-15 05:21:31.065000+00:00"/>
    <m/>
  </r>
  <r>
    <s v="Kashif Ahmad"/>
    <n v="50000"/>
    <s v="INR"/>
    <n v="0"/>
    <s v="8/31/22"/>
    <s v="Sales"/>
    <s v="stat_kcR4fZg7TU7jjk1jAVua3qGLRS4J5uFayEjK5j02wtv"/>
    <s v="Unqualified"/>
    <n v="0"/>
    <s v="OpportunityStatusType.Lost"/>
    <s v="cont_tzGA2EW6Fe2QGnqhMxVtpoKvx3QbJwfshLdV5fU7fWu"/>
    <s v="shilpa gholap"/>
    <s v="GPA ren"/>
    <s v="lead_Lqo76CB7hCU7Z32d2zO5eB6WtZORn6B3yZZb0OmKkCc"/>
    <s v="YAPP INDIA AUTOMOTIVE SYSTEMS PRIVATE LIMITED"/>
    <s v="Gauri Jori"/>
    <s v="user_LKRhV6rhcBe0uL8u70UUGeDjbMupuho4TaiAOCbT7HT"/>
    <s v="Kashif Ahmad"/>
    <s v="2022-07-25 10:04:14.107000+00:00"/>
    <s v="2022-08-25 14:15:52.997000+00:00"/>
    <m/>
    <s v="Pune"/>
    <m/>
    <m/>
    <m/>
    <n v="100"/>
    <m/>
    <m/>
    <m/>
    <m/>
    <m/>
    <m/>
    <m/>
    <s v="PAID_SOCIAL"/>
    <m/>
    <m/>
    <m/>
    <s v="Manufacturing"/>
    <m/>
    <m/>
    <m/>
    <m/>
    <m/>
    <m/>
    <m/>
    <m/>
    <m/>
    <m/>
    <m/>
    <m/>
    <s v="Jitin Gopi"/>
    <m/>
    <s v="user_5YHA1ZU4iP896lD1YJehdJcMx7ZEgWCpulT4T2c3pJ3"/>
    <s v="Gauri Jori"/>
    <m/>
    <m/>
    <s v="August"/>
    <x v="1"/>
    <m/>
    <m/>
    <s v="Essential HR Policies"/>
    <m/>
    <m/>
    <m/>
    <s v="2020-12-12 08:39:10.296000+00:00"/>
    <s v="2022-09-15 05:21:31.065000+00:00"/>
    <m/>
  </r>
  <r>
    <s v="Omkar Ghate"/>
    <n v="41000"/>
    <s v="INR"/>
    <n v="100"/>
    <s v="8/25/22"/>
    <s v="Sales"/>
    <s v="stat_OZRiD1474QRJIpvnjHCZfiIvKcVD6mIKSSTzg8SwDVx"/>
    <s v="Won- Payment Completed"/>
    <n v="1"/>
    <s v="OpportunityStatusType.Won"/>
    <s v="cont_vPShCAuB2XKbHXTUodaZ1ZvlO54vIlL7p9n3bhIRR4U"/>
    <s v="Rajeev (Ranjan) Kunwar"/>
    <m/>
    <s v="lead_PRWuCMWiPgNs50N6JQscpJ7FUrgErr2emKx5fXY04gm"/>
    <s v="EvolveBPM, LLC"/>
    <s v="Vishnu Veeramani"/>
    <s v="user_9SBRjyF0n4iWuhUdqRyQkFhl2J4uyNKhFWvvJEvunX8"/>
    <s v="Omkar Ghate"/>
    <s v="2022-08-24 05:55:44.538000+00:00"/>
    <s v="2022-08-25 07:37:22.357000+00:00"/>
    <m/>
    <s v="Pune"/>
    <m/>
    <m/>
    <m/>
    <n v="144"/>
    <m/>
    <m/>
    <m/>
    <m/>
    <m/>
    <m/>
    <m/>
    <m/>
    <m/>
    <m/>
    <m/>
    <m/>
    <s v="ICICI Lombard"/>
    <m/>
    <m/>
    <m/>
    <m/>
    <m/>
    <m/>
    <m/>
    <m/>
    <m/>
    <m/>
    <m/>
    <s v="Aniket Vahile"/>
    <m/>
    <s v="user_hYneJegkOPVKmVrtUbBOUXxrjYMTRntZlRehPSnApep"/>
    <s v="Vishnu Veeramani"/>
    <s v="Siddharth Angolkar"/>
    <m/>
    <s v="August"/>
    <x v="4"/>
    <s v="Mr. E"/>
    <m/>
    <s v="Employee Engagement Handbook"/>
    <m/>
    <m/>
    <m/>
    <s v="2022-03-30 05:14:53.350000+00:00"/>
    <s v="2022-10-20 11:43:56.837000+00:00"/>
    <s v="GPA"/>
  </r>
  <r>
    <s v="Omkar Ghate"/>
    <n v="135000"/>
    <s v="INR"/>
    <n v="100"/>
    <s v="8/25/22"/>
    <s v="Sales"/>
    <s v="stat_OZRiD1474QRJIpvnjHCZfiIvKcVD6mIKSSTzg8SwDVx"/>
    <s v="Won- Payment Completed"/>
    <n v="1"/>
    <s v="OpportunityStatusType.Won"/>
    <m/>
    <m/>
    <s v="D &amp; O Policy"/>
    <s v="lead_CzT4w7CWhZUUkXh7MVqvMmEOPHn9UpJSjDcMCw4PYO1"/>
    <s v="SOLOCO GLOBAL INDIA PRIVATE LIMITED"/>
    <s v="Omkar Ghate"/>
    <s v="user_9SBRjyF0n4iWuhUdqRyQkFhl2J4uyNKhFWvvJEvunX8"/>
    <s v="Omkar Ghate"/>
    <s v="2022-05-18 05:24:58.850000+00:00"/>
    <s v="2022-08-25 10:08:01.832000+00:00"/>
    <m/>
    <s v="Pune"/>
    <m/>
    <m/>
    <m/>
    <n v="7"/>
    <m/>
    <m/>
    <m/>
    <m/>
    <m/>
    <m/>
    <m/>
    <m/>
    <m/>
    <m/>
    <m/>
    <m/>
    <m/>
    <m/>
    <m/>
    <m/>
    <m/>
    <m/>
    <m/>
    <m/>
    <m/>
    <m/>
    <m/>
    <m/>
    <m/>
    <m/>
    <s v="user_FdWFezbLzkYQcGsBUsjZO25nr2poK2nRbqV47Rs5Kfm"/>
    <s v="Prateek Wadhwa"/>
    <s v="Komal Chougale; Siddharth Angolkar"/>
    <m/>
    <s v="April"/>
    <x v="7"/>
    <m/>
    <m/>
    <s v="Lead Magnet Lead"/>
    <m/>
    <m/>
    <m/>
    <s v="2021-08-30 04:40:46.516000+00:00"/>
    <s v="2022-10-20 09:10:29.117000+00:00"/>
    <s v="NON EB"/>
  </r>
  <r>
    <s v="Sanket Kulkarni"/>
    <n v="1000000"/>
    <s v="INR"/>
    <n v="0"/>
    <d v="2022-01-09T00:00:00"/>
    <s v="Sales"/>
    <s v="stat_kcR4fZg7TU7jjk1jAVua3qGLRS4J5uFayEjK5j02wtv"/>
    <s v="Unqualified"/>
    <n v="0"/>
    <s v="OpportunityStatusType.Lost"/>
    <m/>
    <m/>
    <s v="GMC (1+3)"/>
    <s v="lead_BnGAjpRxAguzuwT6W8aw6IuqdqeOpIWxIXJgFdIVXGu"/>
    <s v="BSA CORPORATION LIMITED"/>
    <s v="Bhairavi Jog"/>
    <s v="user_k8sSUtRXfYEMul9CBIF4ZOmv3vnev5cdEvVZbtETMKp"/>
    <s v="Sanket Kulkarni"/>
    <s v="2022-08-03 12:22:32.488000+00:00"/>
    <s v="2022-08-25 08:37:44.595000+00:00"/>
    <m/>
    <s v="Pune"/>
    <m/>
    <s v="2020-08-26 02:33:00+00:00"/>
    <m/>
    <n v="200"/>
    <m/>
    <m/>
    <m/>
    <m/>
    <m/>
    <m/>
    <m/>
    <m/>
    <m/>
    <m/>
    <m/>
    <s v="Manufacturing"/>
    <m/>
    <m/>
    <m/>
    <m/>
    <m/>
    <m/>
    <m/>
    <m/>
    <m/>
    <m/>
    <m/>
    <m/>
    <s v="Jitin Gopi"/>
    <m/>
    <s v="user_228eUmsdKIb9OItgmiDq1zD4aPZ1eqiapbaLAGeBf8g"/>
    <s v="Bhairavi Jog"/>
    <m/>
    <m/>
    <s v="September"/>
    <x v="12"/>
    <m/>
    <m/>
    <m/>
    <m/>
    <m/>
    <m/>
    <s v="2020-12-06 09:47:23.622000+00:00"/>
    <s v="2022-09-16 10:29:46.234000+00:00"/>
    <s v="GMC"/>
  </r>
  <r>
    <s v="Omkar Ghate"/>
    <n v="143006"/>
    <s v="INR"/>
    <n v="100"/>
    <s v="8/25/22"/>
    <s v="Sales"/>
    <s v="stat_OZRiD1474QRJIpvnjHCZfiIvKcVD6mIKSSTzg8SwDVx"/>
    <s v="Won- Payment Completed"/>
    <n v="1"/>
    <s v="OpportunityStatusType.Won"/>
    <s v="cont_vPShCAuB2XKbHXTUodaZ1ZvlO54vIlL7p9n3bhIRR4U"/>
    <s v="Rajeev (Ranjan) Kunwar"/>
    <s v="GTL"/>
    <s v="lead_PRWuCMWiPgNs50N6JQscpJ7FUrgErr2emKx5fXY04gm"/>
    <s v="EvolveBPM, LLC"/>
    <s v="Vishnu Veeramani"/>
    <s v="user_9SBRjyF0n4iWuhUdqRyQkFhl2J4uyNKhFWvvJEvunX8"/>
    <s v="Omkar Ghate"/>
    <s v="2022-08-11 10:15:57.237000+00:00"/>
    <s v="2022-08-25 07:36:08.498000+00:00"/>
    <m/>
    <s v="Pune"/>
    <m/>
    <m/>
    <m/>
    <n v="144"/>
    <m/>
    <m/>
    <m/>
    <m/>
    <m/>
    <m/>
    <m/>
    <m/>
    <m/>
    <m/>
    <m/>
    <m/>
    <s v="ICICI Lombard"/>
    <m/>
    <m/>
    <m/>
    <m/>
    <m/>
    <m/>
    <m/>
    <m/>
    <m/>
    <m/>
    <m/>
    <s v="Aniket Vahile"/>
    <m/>
    <s v="user_hYneJegkOPVKmVrtUbBOUXxrjYMTRntZlRehPSnApep"/>
    <s v="Vishnu Veeramani"/>
    <s v="Siddharth Angolkar"/>
    <m/>
    <s v="August"/>
    <x v="4"/>
    <s v="Mr. E"/>
    <m/>
    <s v="Employee Engagement Handbook"/>
    <m/>
    <m/>
    <m/>
    <s v="2022-03-30 05:14:53.350000+00:00"/>
    <s v="2022-10-20 11:43:56.837000+00:00"/>
    <s v="GTL"/>
  </r>
  <r>
    <s v="Navin Panjwani"/>
    <n v="66500"/>
    <s v="INR"/>
    <n v="100"/>
    <s v="8/24/22"/>
    <s v="Sales"/>
    <s v="stat_OZRiD1474QRJIpvnjHCZfiIvKcVD6mIKSSTzg8SwDVx"/>
    <s v="Won- Payment Completed"/>
    <n v="1"/>
    <s v="OpportunityStatusType.Won"/>
    <s v="cont_Vc972L8JfiFcUscj5kEfvctnfG2a4THYscUYPQRWyUZ"/>
    <s v="Ridhi Shah"/>
    <s v="40 employees july 31st Edelwise Broker - pazzcare - since 1 year Mr stevan - Decision maker 1+3 3 lakhs - SI"/>
    <s v="lead_9hDkYXDRlQSdA3Lb1rCjsTHB5SUNLTE1fLoV6TLBvUF"/>
    <s v="Foxbox Retail"/>
    <s v="Daya Gowda"/>
    <s v="user_sD3YjSs92XKUfD0OPHeo886g6tW6aCM0iUhX5VVUuJi"/>
    <s v="Navin Panjwani"/>
    <s v="2022-07-19 05:44:06.723000+00:00"/>
    <s v="2022-08-25 06:15:21.462000+00:00"/>
    <m/>
    <s v="Mumbai"/>
    <m/>
    <m/>
    <m/>
    <n v="28"/>
    <m/>
    <m/>
    <m/>
    <m/>
    <m/>
    <m/>
    <m/>
    <m/>
    <m/>
    <m/>
    <m/>
    <s v="Digital Marketing &amp; Advertising"/>
    <s v="Pazzcare"/>
    <m/>
    <m/>
    <m/>
    <m/>
    <m/>
    <m/>
    <m/>
    <m/>
    <m/>
    <m/>
    <m/>
    <s v="Rakesh Nade"/>
    <m/>
    <s v="user_encRk5bIEFN6ZA11h4WH2AdZTiZpogLSlMIaj0E30SZ"/>
    <s v="Daya Gowda"/>
    <s v="Kunal Hire"/>
    <m/>
    <s v="July"/>
    <x v="2"/>
    <s v="Lusha"/>
    <m/>
    <m/>
    <m/>
    <m/>
    <m/>
    <s v="2022-07-12 04:11:11.779000+00:00"/>
    <s v="2022-09-29 15:17:12.132000+00:00"/>
    <m/>
  </r>
  <r>
    <s v="Omkar Ghate"/>
    <n v="2022000"/>
    <s v="INR"/>
    <n v="100"/>
    <s v="8/25/22"/>
    <s v="Sales"/>
    <s v="stat_OZRiD1474QRJIpvnjHCZfiIvKcVD6mIKSSTzg8SwDVx"/>
    <s v="Won- Payment Completed"/>
    <n v="1"/>
    <s v="OpportunityStatusType.Won"/>
    <s v="cont_xDnK3FAoxMaAzMg9OI5IzIuhR5meuUjJEyKTD4lcAHU"/>
    <s v="Rajeev Ranjan"/>
    <m/>
    <s v="lead_PRWuCMWiPgNs50N6JQscpJ7FUrgErr2emKx5fXY04gm"/>
    <s v="EvolveBPM, LLC"/>
    <s v="Vishnu Veeramani"/>
    <s v="user_9SBRjyF0n4iWuhUdqRyQkFhl2J4uyNKhFWvvJEvunX8"/>
    <s v="Omkar Ghate"/>
    <s v="2022-08-02 11:31:03.582000+00:00"/>
    <s v="2022-08-25 07:34:47.617000+00:00"/>
    <m/>
    <s v="Pune"/>
    <m/>
    <m/>
    <m/>
    <n v="144"/>
    <m/>
    <m/>
    <m/>
    <m/>
    <m/>
    <m/>
    <m/>
    <m/>
    <m/>
    <m/>
    <m/>
    <m/>
    <s v="ICICI Lombard"/>
    <m/>
    <m/>
    <m/>
    <m/>
    <m/>
    <m/>
    <m/>
    <m/>
    <m/>
    <m/>
    <m/>
    <s v="Aniket Vahile"/>
    <m/>
    <s v="user_hYneJegkOPVKmVrtUbBOUXxrjYMTRntZlRehPSnApep"/>
    <s v="Vishnu Veeramani"/>
    <s v="Siddharth Angolkar"/>
    <m/>
    <s v="August"/>
    <x v="4"/>
    <s v="Mr. E"/>
    <m/>
    <s v="Employee Engagement Handbook"/>
    <m/>
    <m/>
    <m/>
    <s v="2022-03-30 05:14:53.350000+00:00"/>
    <s v="2022-10-20 11:43:56.837000+00:00"/>
    <s v="GMC"/>
  </r>
  <r>
    <s v="Abhiroop Ganguly"/>
    <n v="100000"/>
    <s v="INR"/>
    <n v="0"/>
    <s v="8/30/22"/>
    <s v="Sales"/>
    <s v="stat_kcR4fZg7TU7jjk1jAVua3qGLRS4J5uFayEjK5j02wtv"/>
    <s v="Unqualified"/>
    <n v="0"/>
    <s v="OpportunityStatusType.Lost"/>
    <s v="cont_qb7b0UhmbxN8ivBn1ttlPLCiScNMv4LsTnGljP1UI8B"/>
    <s v="Josna Vimal"/>
    <s v="GPA renewal"/>
    <s v="lead_SFLObzv7AI5ps7PGScdTcoGn2E4shugC68IJmDfPbi6"/>
    <s v="Open Financial Technologies"/>
    <s v="Trupti Suryavanshi"/>
    <s v="user_U27GK6WjhLhUhi1EDKXV57xMpn8n8DMIOjci1q3UReZ"/>
    <s v="Abhiroop Ganguly"/>
    <s v="2022-06-21 12:35:57.668000+00:00"/>
    <s v="2022-08-25 04:45:21.158000+00:00"/>
    <m/>
    <s v="Bangalore"/>
    <m/>
    <m/>
    <m/>
    <n v="494"/>
    <m/>
    <m/>
    <m/>
    <m/>
    <m/>
    <m/>
    <m/>
    <m/>
    <m/>
    <m/>
    <m/>
    <s v="Banking &amp; Finance"/>
    <m/>
    <m/>
    <m/>
    <m/>
    <m/>
    <m/>
    <m/>
    <m/>
    <m/>
    <m/>
    <m/>
    <m/>
    <s v="Aniket Vahile"/>
    <m/>
    <s v="user_L8E6IFhq6UCzKLHa45LUUTZCznDuyDwFrGaEp9DXiUM"/>
    <s v="Trupti Suryavanshi"/>
    <m/>
    <m/>
    <s v="August; September"/>
    <x v="2"/>
    <s v="Lusha"/>
    <m/>
    <m/>
    <m/>
    <m/>
    <m/>
    <s v="2021-12-09 09:18:07.685000+00:00"/>
    <s v="2022-09-07 06:24:03.763000+00:00"/>
    <s v="GPA"/>
  </r>
  <r>
    <s v="Sonal Paithankar"/>
    <n v="200000"/>
    <s v="INR"/>
    <n v="0"/>
    <s v="8/26/22"/>
    <s v="Sales"/>
    <s v="stat_1hn9nRJaLbI53NxPuSQgo90kRpbpKsFlwN4oEGNUTdO"/>
    <s v="Lost"/>
    <n v="0"/>
    <s v="OpportunityStatusType.Lost"/>
    <m/>
    <m/>
    <s v="GPA"/>
    <s v="lead_UhhnbWkTp2hTS9Zs49hsZQOY2vw3m57ahxaABSGkQS4"/>
    <s v="Cotecna Inspection Pvt Ltd"/>
    <s v="Aditya Binani"/>
    <s v="user_Iwn6da5WKkZqwUySK0oUuCb72pFP5WEm4zAb92ijqFe"/>
    <s v="Sonal Paithankar"/>
    <s v="2022-07-26 07:28:30.676000+00:00"/>
    <s v="2022-08-25 05:56:48.166000+00:00"/>
    <m/>
    <s v="Mumbai"/>
    <m/>
    <m/>
    <m/>
    <n v="1200"/>
    <m/>
    <m/>
    <m/>
    <m/>
    <m/>
    <m/>
    <m/>
    <m/>
    <m/>
    <m/>
    <m/>
    <s v="Others"/>
    <m/>
    <m/>
    <m/>
    <m/>
    <m/>
    <m/>
    <m/>
    <m/>
    <m/>
    <m/>
    <m/>
    <m/>
    <s v="Jitin Gopi"/>
    <m/>
    <s v="user_g5Yw4Z4XnIbmcGhJO80vdtFdd5ElcDlgYO3q8l82ODn"/>
    <s v="Aditya Binani"/>
    <m/>
    <m/>
    <s v="August"/>
    <x v="2"/>
    <m/>
    <m/>
    <m/>
    <m/>
    <m/>
    <m/>
    <s v="2021-11-17 01:30:03.218000+00:00"/>
    <s v="2022-10-20 10:21:52.948000+00:00"/>
    <m/>
  </r>
  <r>
    <s v="Sonal Paithankar"/>
    <n v="3000000"/>
    <s v="INR"/>
    <n v="0"/>
    <s v="8/26/22"/>
    <s v="Sales"/>
    <s v="stat_1hn9nRJaLbI53NxPuSQgo90kRpbpKsFlwN4oEGNUTdO"/>
    <s v="Lost"/>
    <n v="0"/>
    <s v="OpportunityStatusType.Lost"/>
    <m/>
    <m/>
    <s v="GMC"/>
    <s v="lead_UhhnbWkTp2hTS9Zs49hsZQOY2vw3m57ahxaABSGkQS4"/>
    <s v="Cotecna Inspection Pvt Ltd"/>
    <s v="Aditya Binani"/>
    <s v="user_Iwn6da5WKkZqwUySK0oUuCb72pFP5WEm4zAb92ijqFe"/>
    <s v="Sonal Paithankar"/>
    <s v="2022-07-15 07:28:09.562000+00:00"/>
    <s v="2022-08-25 05:56:37.720000+00:00"/>
    <m/>
    <s v="Mumbai"/>
    <m/>
    <m/>
    <m/>
    <n v="1200"/>
    <m/>
    <m/>
    <m/>
    <m/>
    <m/>
    <m/>
    <m/>
    <m/>
    <m/>
    <m/>
    <m/>
    <s v="Others"/>
    <m/>
    <m/>
    <m/>
    <m/>
    <m/>
    <m/>
    <m/>
    <m/>
    <m/>
    <m/>
    <m/>
    <m/>
    <s v="Jitin Gopi"/>
    <m/>
    <s v="user_g5Yw4Z4XnIbmcGhJO80vdtFdd5ElcDlgYO3q8l82ODn"/>
    <s v="Aditya Binani"/>
    <m/>
    <m/>
    <s v="August"/>
    <x v="2"/>
    <m/>
    <m/>
    <m/>
    <m/>
    <m/>
    <m/>
    <s v="2021-11-17 01:30:03.218000+00:00"/>
    <s v="2022-10-20 10:21:52.948000+00:00"/>
    <m/>
  </r>
  <r>
    <s v="Abhiroop Ganguly"/>
    <n v="3500000"/>
    <s v="INR"/>
    <n v="0"/>
    <s v="8/30/22"/>
    <s v="Sales"/>
    <s v="stat_kcR4fZg7TU7jjk1jAVua3qGLRS4J5uFayEjK5j02wtv"/>
    <s v="Unqualified"/>
    <n v="0"/>
    <s v="OpportunityStatusType.Lost"/>
    <s v="cont_qb7b0UhmbxN8ivBn1ttlPLCiScNMv4LsTnGljP1UI8B"/>
    <s v="Josna Vimal"/>
    <s v="GMC Renewal"/>
    <s v="lead_SFLObzv7AI5ps7PGScdTcoGn2E4shugC68IJmDfPbi6"/>
    <s v="Open Financial Technologies"/>
    <s v="Trupti Suryavanshi"/>
    <s v="user_U27GK6WjhLhUhi1EDKXV57xMpn8n8DMIOjci1q3UReZ"/>
    <s v="Abhiroop Ganguly"/>
    <s v="2022-06-21 12:34:42.881000+00:00"/>
    <s v="2022-08-25 04:44:57.777000+00:00"/>
    <m/>
    <s v="Bangalore"/>
    <m/>
    <m/>
    <m/>
    <n v="494"/>
    <m/>
    <m/>
    <m/>
    <m/>
    <m/>
    <m/>
    <m/>
    <m/>
    <m/>
    <m/>
    <m/>
    <s v="Banking &amp; Finance"/>
    <m/>
    <m/>
    <m/>
    <m/>
    <m/>
    <m/>
    <m/>
    <m/>
    <m/>
    <m/>
    <m/>
    <m/>
    <s v="Aniket Vahile"/>
    <m/>
    <s v="user_L8E6IFhq6UCzKLHa45LUUTZCznDuyDwFrGaEp9DXiUM"/>
    <s v="Trupti Suryavanshi"/>
    <m/>
    <m/>
    <s v="August; September"/>
    <x v="2"/>
    <s v="Lusha"/>
    <m/>
    <m/>
    <m/>
    <m/>
    <m/>
    <s v="2021-12-09 09:18:07.685000+00:00"/>
    <s v="2022-09-07 06:24:03.763000+00:00"/>
    <s v="GMC"/>
  </r>
  <r>
    <s v="Kashif Ahmad"/>
    <n v="2200000"/>
    <s v="INR"/>
    <n v="0"/>
    <d v="2022-01-09T00:00:00"/>
    <s v="Sales"/>
    <s v="stat_kcR4fZg7TU7jjk1jAVua3qGLRS4J5uFayEjK5j02wtv"/>
    <s v="Unqualified"/>
    <n v="0"/>
    <s v="OpportunityStatusType.Lost"/>
    <s v="cont_wxXk0Oxk81VDLK8Eh21UkOMFltDJwINN728tVKdAA50"/>
    <s v="Dharmendra Tiwari"/>
    <s v="GMC (Renewal)"/>
    <s v="lead_3JjBXwVrbIyt7q4QLI7I9fFFaFit5yF6WzSWolMgZt5"/>
    <s v="BEYOND KEY SYSTEMS PRIVATE LIMITED"/>
    <s v="Pranav Kenjale"/>
    <s v="user_LKRhV6rhcBe0uL8u70UUGeDjbMupuho4TaiAOCbT7HT"/>
    <s v="Kashif Ahmad"/>
    <s v="2022-07-12 04:43:13.897000+00:00"/>
    <s v="2022-08-25 04:37:49.647000+00:00"/>
    <m/>
    <s v="Indore"/>
    <m/>
    <m/>
    <m/>
    <n v="262"/>
    <m/>
    <m/>
    <m/>
    <m/>
    <m/>
    <m/>
    <m/>
    <m/>
    <m/>
    <m/>
    <m/>
    <s v="IT Services &amp; IT Consulting; Professional Services"/>
    <m/>
    <m/>
    <m/>
    <m/>
    <m/>
    <m/>
    <m/>
    <m/>
    <m/>
    <m/>
    <m/>
    <m/>
    <m/>
    <m/>
    <s v="user_Jujy0sFufO9J3qwY7aNpCCnF6nFZMrfvciNEydEzhaI"/>
    <s v="Shreya Solanki"/>
    <m/>
    <m/>
    <s v="September"/>
    <x v="4"/>
    <m/>
    <m/>
    <s v="Downloaded the guide: Employee Wellness Handbook"/>
    <m/>
    <m/>
    <m/>
    <s v="2021-08-25 11:24:16.122000+00:00"/>
    <s v="2022-10-10 07:35:28.053000+00:00"/>
    <m/>
  </r>
  <r>
    <s v="Manish Balpande"/>
    <n v="12500000"/>
    <s v="INR"/>
    <n v="0"/>
    <s v="9/13/22"/>
    <s v="Sales"/>
    <s v="stat_kcR4fZg7TU7jjk1jAVua3qGLRS4J5uFayEjK5j02wtv"/>
    <s v="Unqualified"/>
    <n v="0"/>
    <s v="OpportunityStatusType.Lost"/>
    <m/>
    <m/>
    <m/>
    <s v="lead_R0X9AZxCbxqMrpnjTvHoUOM5oQc7ywp7IcYTURXq1oa"/>
    <s v="Classplus"/>
    <s v="Sarvesh Pawar"/>
    <s v="user_8jx3L2CDfrbzNnwYUv6Plfha6VxaSGsqcbTXR3sIBZi"/>
    <s v="Manish Balpande"/>
    <s v="2022-07-08 09:23:13.544000+00:00"/>
    <s v="2022-08-25 04:34:57.289000+00:00"/>
    <m/>
    <s v="Delhi"/>
    <m/>
    <m/>
    <m/>
    <n v="860"/>
    <m/>
    <m/>
    <m/>
    <m/>
    <m/>
    <m/>
    <m/>
    <s v="PAID_SOCIAL"/>
    <m/>
    <m/>
    <m/>
    <s v="Education"/>
    <m/>
    <m/>
    <m/>
    <m/>
    <m/>
    <m/>
    <m/>
    <m/>
    <m/>
    <m/>
    <m/>
    <m/>
    <m/>
    <m/>
    <s v="user_A8KOTZADnUtEQOLt4nSLAmteNStuGh80js75RYjrXVt"/>
    <s v="Sarvesh Pawar"/>
    <m/>
    <m/>
    <s v="September"/>
    <x v="4"/>
    <m/>
    <m/>
    <s v="AM Ops - Abhishek.wahane"/>
    <m/>
    <m/>
    <m/>
    <s v="2022-02-14 06:44:19.761000+00:00"/>
    <s v="2022-09-12 17:00:15.014000+00:00"/>
    <s v="GMC"/>
  </r>
  <r>
    <s v="Abhiroop Ganguly"/>
    <n v="200000"/>
    <s v="INR"/>
    <n v="0"/>
    <s v="8/31/22"/>
    <s v="Sales"/>
    <s v="stat_kcR4fZg7TU7jjk1jAVua3qGLRS4J5uFayEjK5j02wtv"/>
    <s v="Unqualified"/>
    <n v="0"/>
    <s v="OpportunityStatusType.Lost"/>
    <s v="cont_PSjCbiMsqj0Iy2k2zRTXPhOEaXxCTERNcjR2QUWexVt"/>
    <s v="Subhasish Sircar"/>
    <s v="GMC- Renewal, August. Marsh is the current broker"/>
    <s v="lead_Yf449qeevOjU3hOv6zrn8YoJ6aO7YWbGAsqO9GJSv7n"/>
    <s v="Health Vectors"/>
    <s v="Shreenath Bhat"/>
    <s v="user_U27GK6WjhLhUhi1EDKXV57xMpn8n8DMIOjci1q3UReZ"/>
    <s v="Abhiroop Ganguly"/>
    <s v="2022-07-11 07:17:25.795000+00:00"/>
    <s v="2022-08-24 13:56:45.495000+00:00"/>
    <m/>
    <s v="Bangalore"/>
    <m/>
    <m/>
    <m/>
    <n v="28"/>
    <m/>
    <m/>
    <m/>
    <m/>
    <m/>
    <m/>
    <m/>
    <m/>
    <m/>
    <m/>
    <m/>
    <s v="IT Services &amp; IT Consulting"/>
    <m/>
    <m/>
    <m/>
    <m/>
    <m/>
    <m/>
    <m/>
    <m/>
    <m/>
    <m/>
    <m/>
    <m/>
    <s v="Aniket Vahile"/>
    <m/>
    <s v="user_vMd4rmcrSbjykdyL2J7rrYn84SWdcNc5FKligrmItPw"/>
    <s v="Shreenath Bhat"/>
    <m/>
    <m/>
    <s v="August"/>
    <x v="2"/>
    <s v="Lusha"/>
    <m/>
    <s v="Glengarry"/>
    <m/>
    <m/>
    <m/>
    <s v="2022-02-04 11:11:15.234000+00:00"/>
    <s v="2022-09-26 08:58:38.904000+00:00"/>
    <s v="GMC"/>
  </r>
  <r>
    <s v="Omkar Ghate"/>
    <n v="1280000"/>
    <s v="INR"/>
    <n v="0"/>
    <s v="8/31/22"/>
    <s v="Sales"/>
    <s v="stat_1hn9nRJaLbI53NxPuSQgo90kRpbpKsFlwN4oEGNUTdO"/>
    <s v="Lost"/>
    <n v="0"/>
    <s v="OpportunityStatusType.Lost"/>
    <s v="cont_YJjwZABIuXPeuFb8dnfFtpHywK336zwJkuYG9ZmlhQy"/>
    <s v="Vijay Kumar"/>
    <s v="Lost due to higher quote"/>
    <s v="lead_Xr5HaYiIPZUsi9MnUD5gLzMEo0JXoi2rQY0rMLIoh1N"/>
    <s v="Nuray Chemicals Pvt. Ltd."/>
    <s v="Daya Gowda"/>
    <s v="user_9SBRjyF0n4iWuhUdqRyQkFhl2J4uyNKhFWvvJEvunX8"/>
    <s v="Omkar Ghate"/>
    <s v="2022-07-18 07:19:01.063000+00:00"/>
    <s v="2022-08-24 11:42:28.231000+00:00"/>
    <m/>
    <s v="Chennai"/>
    <m/>
    <m/>
    <m/>
    <n v="192"/>
    <m/>
    <m/>
    <m/>
    <m/>
    <m/>
    <m/>
    <m/>
    <m/>
    <m/>
    <m/>
    <m/>
    <s v="Manufacturing"/>
    <m/>
    <m/>
    <m/>
    <m/>
    <m/>
    <m/>
    <m/>
    <m/>
    <m/>
    <m/>
    <m/>
    <m/>
    <s v="Aniket Vahile"/>
    <m/>
    <s v="user_encRk5bIEFN6ZA11h4WH2AdZTiZpogLSlMIaj0E30SZ"/>
    <s v="Daya Gowda"/>
    <m/>
    <m/>
    <s v="August; September"/>
    <x v="2"/>
    <m/>
    <m/>
    <m/>
    <m/>
    <m/>
    <m/>
    <s v="2022-04-20 10:12:56.837000+00:00"/>
    <s v="2022-09-28 04:50:12.192000+00:00"/>
    <m/>
  </r>
  <r>
    <s v="Vrushali Kummar"/>
    <n v="800000"/>
    <s v="INR"/>
    <n v="0"/>
    <s v="8/23/22"/>
    <s v="Sales"/>
    <s v="stat_1hn9nRJaLbI53NxPuSQgo90kRpbpKsFlwN4oEGNUTdO"/>
    <s v="Lost"/>
    <n v="0"/>
    <s v="OpportunityStatusType.Lost"/>
    <s v="cont_sgBjhFRJyiYX8PJovRInNFKalMn3BMQLo1bYdmANnXy"/>
    <s v="Jyoti Todkar"/>
    <s v="400 emps - Self only policy, 2L coverage - no quotes"/>
    <s v="lead_3lQVmWqk34oQIelHcZL1vaoAwvPnvc4Wk32VYvHKMvK"/>
    <s v="Victorious Kidss Educares"/>
    <s v="Prateek Wadhwa"/>
    <s v="user_TZzywQwym26DjuswO479pxRhNKX152z8X1haCx2vcst"/>
    <s v="Vrushali Kummar"/>
    <s v="2022-06-27 06:05:34.673000+00:00"/>
    <s v="2022-08-24 05:52:23.615000+00:00"/>
    <m/>
    <s v="Pune"/>
    <m/>
    <m/>
    <m/>
    <n v="400"/>
    <m/>
    <m/>
    <m/>
    <m/>
    <m/>
    <m/>
    <m/>
    <s v="PAID_SOCIAL"/>
    <m/>
    <m/>
    <m/>
    <m/>
    <m/>
    <m/>
    <m/>
    <m/>
    <m/>
    <m/>
    <m/>
    <m/>
    <m/>
    <m/>
    <m/>
    <m/>
    <m/>
    <m/>
    <s v="user_FdWFezbLzkYQcGsBUsjZO25nr2poK2nRbqV47Rs5Kfm"/>
    <s v="Prateek Wadhwa"/>
    <m/>
    <m/>
    <s v="August"/>
    <x v="4"/>
    <m/>
    <m/>
    <s v="Employee Engagement Handbook"/>
    <m/>
    <m/>
    <m/>
    <s v="2022-05-06 15:00:42.190000+00:00"/>
    <s v="2022-08-27 07:38:55.376000+00:00"/>
    <s v="GMC"/>
  </r>
  <r>
    <s v="Sonal Paithankar"/>
    <n v="300000"/>
    <s v="INR"/>
    <n v="0"/>
    <s v="8/31/22"/>
    <s v="Sales"/>
    <s v="stat_1hn9nRJaLbI53NxPuSQgo90kRpbpKsFlwN4oEGNUTdO"/>
    <s v="Lost"/>
    <n v="0"/>
    <s v="OpportunityStatusType.Lost"/>
    <m/>
    <m/>
    <s v="OPD - Aditya Birla"/>
    <s v="lead_J2MQRNuwydrnfrXVpUAcAdjn8AXvWJJVWnaO5EXt6A3"/>
    <s v="H1"/>
    <s v="Aditya Binani"/>
    <s v="user_Iwn6da5WKkZqwUySK0oUuCb72pFP5WEm4zAb92ijqFe"/>
    <s v="Sonal Paithankar"/>
    <s v="2022-07-14 10:34:50.765000+00:00"/>
    <s v="2022-08-24 05:35:46.107000+00:00"/>
    <m/>
    <s v="Bangalore"/>
    <m/>
    <m/>
    <m/>
    <n v="216"/>
    <m/>
    <m/>
    <m/>
    <m/>
    <m/>
    <m/>
    <m/>
    <m/>
    <m/>
    <m/>
    <m/>
    <s v="IT Services &amp; IT Consulting"/>
    <m/>
    <m/>
    <m/>
    <m/>
    <m/>
    <m/>
    <m/>
    <m/>
    <m/>
    <m/>
    <m/>
    <m/>
    <s v="Aniket Vahile"/>
    <m/>
    <s v="user_g5Yw4Z4XnIbmcGhJO80vdtFdd5ElcDlgYO3q8l82ODn"/>
    <s v="Aditya Binani"/>
    <m/>
    <m/>
    <s v="August"/>
    <x v="2"/>
    <s v="Lusha"/>
    <m/>
    <s v="Lead Magnet Lead"/>
    <m/>
    <m/>
    <m/>
    <s v="2021-09-01 02:05:45.036000+00:00"/>
    <s v="2022-09-07 09:18:21.827000+00:00"/>
    <m/>
  </r>
  <r>
    <s v="Naveen Kumar"/>
    <n v="50000"/>
    <s v="INR"/>
    <n v="0"/>
    <s v="8/24/22"/>
    <s v="Sales"/>
    <s v="stat_1hn9nRJaLbI53NxPuSQgo90kRpbpKsFlwN4oEGNUTdO"/>
    <s v="Lost"/>
    <n v="0"/>
    <s v="OpportunityStatusType.Lost"/>
    <m/>
    <m/>
    <s v="GPA - 24th AUg"/>
    <s v="lead_2cG2CrUZ5rYunrSXILmU5xWowDl2QxccB39v5qA3Njh"/>
    <s v="InterMiles (Jet Privilege Pvt. Ltd)"/>
    <s v="Daya Gowda"/>
    <s v="user_N52PP2uP2VZc2gm0nhh6CNFSif4n85g1cdxoNFd9ct0"/>
    <s v="Naveen Kumar"/>
    <s v="2022-07-04 05:16:50.807000+00:00"/>
    <s v="2022-08-24 04:57:22.463000+00:00"/>
    <m/>
    <s v="Mumbai"/>
    <m/>
    <m/>
    <m/>
    <n v="69"/>
    <m/>
    <m/>
    <m/>
    <m/>
    <m/>
    <m/>
    <m/>
    <m/>
    <m/>
    <m/>
    <m/>
    <s v="Hospitality &amp; Travel"/>
    <m/>
    <m/>
    <m/>
    <m/>
    <m/>
    <m/>
    <m/>
    <m/>
    <m/>
    <m/>
    <m/>
    <m/>
    <s v="Jitin Gopi"/>
    <m/>
    <s v="user_encRk5bIEFN6ZA11h4WH2AdZTiZpogLSlMIaj0E30SZ"/>
    <s v="Daya Gowda"/>
    <m/>
    <m/>
    <s v="August"/>
    <x v="2"/>
    <s v="Mr. E"/>
    <m/>
    <m/>
    <m/>
    <m/>
    <m/>
    <s v="2021-11-17 01:30:06.611000+00:00"/>
    <s v="2022-09-16 07:29:39.378000+00:00"/>
    <m/>
  </r>
  <r>
    <s v="Naveen Kumar"/>
    <n v="2000000"/>
    <s v="INR"/>
    <n v="0"/>
    <s v="8/24/22"/>
    <s v="Sales"/>
    <s v="stat_1hn9nRJaLbI53NxPuSQgo90kRpbpKsFlwN4oEGNUTdO"/>
    <s v="Lost"/>
    <n v="0"/>
    <s v="OpportunityStatusType.Lost"/>
    <s v="cont_cSgA6FhuWz12kTZ3hkwxX2me3DM2RhC7s64bRUEA8wF"/>
    <s v="Neeraj Baluni"/>
    <s v="GMC - Parental policy"/>
    <s v="lead_2cG2CrUZ5rYunrSXILmU5xWowDl2QxccB39v5qA3Njh"/>
    <s v="InterMiles (Jet Privilege Pvt. Ltd)"/>
    <s v="Daya Gowda"/>
    <s v="user_N52PP2uP2VZc2gm0nhh6CNFSif4n85g1cdxoNFd9ct0"/>
    <s v="Naveen Kumar"/>
    <s v="2022-07-05 08:18:08.513000+00:00"/>
    <s v="2022-08-24 04:57:07.952000+00:00"/>
    <m/>
    <s v="Mumbai"/>
    <m/>
    <m/>
    <m/>
    <n v="69"/>
    <m/>
    <m/>
    <m/>
    <m/>
    <m/>
    <m/>
    <m/>
    <m/>
    <m/>
    <m/>
    <m/>
    <s v="Hospitality &amp; Travel"/>
    <m/>
    <m/>
    <m/>
    <m/>
    <m/>
    <m/>
    <m/>
    <m/>
    <m/>
    <m/>
    <m/>
    <m/>
    <s v="Jitin Gopi"/>
    <m/>
    <s v="user_encRk5bIEFN6ZA11h4WH2AdZTiZpogLSlMIaj0E30SZ"/>
    <s v="Daya Gowda"/>
    <m/>
    <m/>
    <s v="August"/>
    <x v="2"/>
    <s v="Mr. E"/>
    <m/>
    <m/>
    <m/>
    <m/>
    <m/>
    <s v="2021-11-17 01:30:06.611000+00:00"/>
    <s v="2022-09-16 07:29:39.378000+00:00"/>
    <m/>
  </r>
  <r>
    <s v="Vivek Singh"/>
    <n v="580500"/>
    <s v="INR"/>
    <n v="0"/>
    <s v="8/15/22"/>
    <s v="Sales"/>
    <s v="stat_1hn9nRJaLbI53NxPuSQgo90kRpbpKsFlwN4oEGNUTdO"/>
    <s v="Lost"/>
    <n v="0"/>
    <s v="OpportunityStatusType.Lost"/>
    <s v="cont_cT7P0qpOBLxx41WkIOSmm9PeEMMvVkmvJylBQFziObf"/>
    <s v="Arthur Michael"/>
    <s v="GPA"/>
    <s v="lead_sxD8JelX9TgQOKw2gM4mNdW2XYyragyfQJbAdQN3S5B"/>
    <s v="Pentland Brands"/>
    <s v="Pallab Gupta"/>
    <s v="user_6dalmZ7hmWD47jhCVGdU1SSEcFMsz9rWtW2jPORgJvj"/>
    <s v="Vivek Singh"/>
    <s v="2022-08-01 12:36:38.732000+00:00"/>
    <s v="2022-08-23 12:58:11.970000+00:00"/>
    <m/>
    <s v="Bangalore"/>
    <m/>
    <m/>
    <m/>
    <n v="110"/>
    <m/>
    <m/>
    <m/>
    <m/>
    <m/>
    <m/>
    <m/>
    <m/>
    <m/>
    <m/>
    <m/>
    <s v="Consumer Goods &amp; Electronics"/>
    <m/>
    <m/>
    <m/>
    <m/>
    <m/>
    <m/>
    <m/>
    <m/>
    <m/>
    <m/>
    <m/>
    <m/>
    <m/>
    <m/>
    <s v="user_PApNwMjp7lPIEBp7acretouakdtYNVHpPO9ja9KoR5D"/>
    <s v="Pallab Gupta"/>
    <s v="Yogesh Shukla"/>
    <m/>
    <s v="August"/>
    <x v="2"/>
    <m/>
    <m/>
    <m/>
    <m/>
    <m/>
    <m/>
    <s v="2021-09-29 12:33:55.838000+00:00"/>
    <s v="2022-10-14 11:49:00.291000+00:00"/>
    <s v="GPA"/>
  </r>
  <r>
    <s v="Kashif Ahmad"/>
    <n v="80000"/>
    <s v="INR"/>
    <n v="0"/>
    <s v="9/30/22"/>
    <s v="Sales"/>
    <s v="stat_kcR4fZg7TU7jjk1jAVua3qGLRS4J5uFayEjK5j02wtv"/>
    <s v="Unqualified"/>
    <n v="0"/>
    <s v="OpportunityStatusType.Lost"/>
    <m/>
    <m/>
    <s v="Retail policy / -to be converted to a group policy"/>
    <s v="lead_1P6gtrhSiad2Qoq4yzKpWDlDCEqkIpJHA6hvBk5cSzL"/>
    <s v="Versa control"/>
    <s v="Gauri Munge"/>
    <s v="user_LKRhV6rhcBe0uL8u70UUGeDjbMupuho4TaiAOCbT7HT"/>
    <s v="Kashif Ahmad"/>
    <s v="2022-08-05 10:36:13.071000+00:00"/>
    <s v="2022-08-23 13:04:13.709000+00:00"/>
    <m/>
    <s v="Pune"/>
    <m/>
    <m/>
    <m/>
    <n v="40"/>
    <m/>
    <m/>
    <m/>
    <m/>
    <m/>
    <m/>
    <m/>
    <m/>
    <m/>
    <m/>
    <m/>
    <s v="Manufacturing"/>
    <m/>
    <m/>
    <m/>
    <m/>
    <m/>
    <m/>
    <m/>
    <m/>
    <m/>
    <m/>
    <m/>
    <m/>
    <s v="Rakesh Nade"/>
    <m/>
    <s v="user_2jRs4eIjwv8MozxYA1DE9MMy0FWf2gMgweg2LiJNu64"/>
    <s v="Gauri Munge"/>
    <m/>
    <m/>
    <m/>
    <x v="2"/>
    <s v="Lusha"/>
    <m/>
    <m/>
    <m/>
    <m/>
    <m/>
    <s v="2022-03-07 17:00:57.046000+00:00"/>
    <s v="2022-09-05 12:15:10.092000+00:00"/>
    <m/>
  </r>
  <r>
    <s v="Naveen Kumar"/>
    <n v="1000000"/>
    <s v="INR"/>
    <n v="0"/>
    <s v="8/24/22"/>
    <s v="Sales"/>
    <s v="stat_1hn9nRJaLbI53NxPuSQgo90kRpbpKsFlwN4oEGNUTdO"/>
    <s v="Lost"/>
    <n v="0"/>
    <s v="OpportunityStatusType.Lost"/>
    <s v="cont_cSgA6FhuWz12kTZ3hkwxX2me3DM2RhC7s64bRUEA8wF"/>
    <s v="Neeraj Baluni"/>
    <s v="GMC  Renewal - 24th Aug 1+3 policy 100 + employees covid policy as well"/>
    <s v="lead_2cG2CrUZ5rYunrSXILmU5xWowDl2QxccB39v5qA3Njh"/>
    <s v="InterMiles (Jet Privilege Pvt. Ltd)"/>
    <s v="Daya Gowda"/>
    <s v="user_N52PP2uP2VZc2gm0nhh6CNFSif4n85g1cdxoNFd9ct0"/>
    <s v="Naveen Kumar"/>
    <s v="2022-07-04 05:15:37.435000+00:00"/>
    <s v="2022-08-24 04:56:58.159000+00:00"/>
    <m/>
    <s v="Mumbai"/>
    <m/>
    <m/>
    <m/>
    <n v="69"/>
    <m/>
    <m/>
    <m/>
    <m/>
    <m/>
    <m/>
    <m/>
    <m/>
    <m/>
    <m/>
    <m/>
    <s v="Hospitality &amp; Travel"/>
    <m/>
    <m/>
    <m/>
    <m/>
    <m/>
    <m/>
    <m/>
    <m/>
    <m/>
    <m/>
    <m/>
    <m/>
    <s v="Jitin Gopi"/>
    <m/>
    <s v="user_encRk5bIEFN6ZA11h4WH2AdZTiZpogLSlMIaj0E30SZ"/>
    <s v="Daya Gowda"/>
    <m/>
    <m/>
    <s v="August"/>
    <x v="2"/>
    <s v="Mr. E"/>
    <m/>
    <m/>
    <m/>
    <m/>
    <m/>
    <s v="2021-11-17 01:30:06.611000+00:00"/>
    <s v="2022-09-16 07:29:39.378000+00:00"/>
    <m/>
  </r>
  <r>
    <s v="Naveen Kumar"/>
    <n v="762712"/>
    <s v="INR"/>
    <n v="100"/>
    <s v="8/23/22"/>
    <s v="Sales"/>
    <s v="stat_OZRiD1474QRJIpvnjHCZfiIvKcVD6mIKSSTzg8SwDVx"/>
    <s v="Won- Payment Completed"/>
    <n v="1"/>
    <s v="OpportunityStatusType.Won"/>
    <s v="cont_C1NHfPQq8nKVukSMUPP6fa9jrqzRa65fYk17dGnR0Bd"/>
    <s v="Rohit Chauhan"/>
    <s v="GMC Renewal"/>
    <s v="lead_4QJu1l9sklNwLP5Uuzm6EvD1WSrfPktyMsnCnwCpLwK"/>
    <s v="Webware.io"/>
    <s v="Trupti Suryavanshi"/>
    <s v="user_Iwn6da5WKkZqwUySK0oUuCb72pFP5WEm4zAb92ijqFe"/>
    <s v="Sonal Paithankar"/>
    <s v="2022-07-12 10:18:25.404000+00:00"/>
    <s v="2022-08-23 12:50:34.040000+00:00"/>
    <m/>
    <s v="Goa"/>
    <m/>
    <s v="2022-07-11 10:30:00+00:00"/>
    <m/>
    <n v="258"/>
    <m/>
    <m/>
    <m/>
    <m/>
    <m/>
    <m/>
    <m/>
    <m/>
    <m/>
    <m/>
    <m/>
    <s v="IT Services &amp; IT Consulting"/>
    <m/>
    <m/>
    <m/>
    <m/>
    <m/>
    <m/>
    <m/>
    <m/>
    <m/>
    <m/>
    <m/>
    <m/>
    <m/>
    <m/>
    <s v="user_L8E6IFhq6UCzKLHa45LUUTZCznDuyDwFrGaEp9DXiUM"/>
    <s v="Trupti Suryavanshi"/>
    <s v="Dr. Anil More"/>
    <s v="AM - Manali Wagh"/>
    <s v="August"/>
    <x v="7"/>
    <s v="Internal reference"/>
    <m/>
    <m/>
    <m/>
    <m/>
    <m/>
    <s v="2022-07-11 10:31:51.630000+00:00"/>
    <s v="2022-09-28 07:42:35.731000+00:00"/>
    <s v="GMC"/>
  </r>
  <r>
    <s v="Sonal Paithankar"/>
    <n v="150000"/>
    <s v="INR"/>
    <n v="0"/>
    <s v="9/20/22"/>
    <s v="Sales"/>
    <s v="stat_kcR4fZg7TU7jjk1jAVua3qGLRS4J5uFayEjK5j02wtv"/>
    <s v="Unqualified"/>
    <n v="0"/>
    <s v="OpportunityStatusType.Lost"/>
    <s v="cont_V71DreUM8j6VG8K86MQYCqBe0ukKFg3DPban5KnrVdA"/>
    <s v="Nilesh Bhole"/>
    <s v="GPA Renewal"/>
    <s v="lead_lagQ7fIGE5gb5wlNIaX6C7SWoriyXgOe2T8lJkB5vUu"/>
    <s v="Indoco remedies Pvt Ltd"/>
    <s v="Trupti Suryavanshi"/>
    <s v="user_Iwn6da5WKkZqwUySK0oUuCb72pFP5WEm4zAb92ijqFe"/>
    <s v="Sonal Paithankar"/>
    <s v="2022-07-25 06:34:08.595000+00:00"/>
    <s v="2022-08-23 12:15:34.460000+00:00"/>
    <m/>
    <s v="Mumbai"/>
    <m/>
    <s v="2020-09-01 07:17:05+00:00"/>
    <m/>
    <n v="6000"/>
    <m/>
    <m/>
    <m/>
    <m/>
    <m/>
    <m/>
    <m/>
    <m/>
    <m/>
    <m/>
    <m/>
    <s v="Health, Wellness &amp; Fitness"/>
    <m/>
    <m/>
    <m/>
    <m/>
    <m/>
    <m/>
    <m/>
    <m/>
    <m/>
    <m/>
    <m/>
    <m/>
    <m/>
    <m/>
    <s v="user_L8E6IFhq6UCzKLHa45LUUTZCznDuyDwFrGaEp9DXiUM"/>
    <s v="Trupti Suryavanshi"/>
    <s v="Anjali Nishu"/>
    <m/>
    <s v="September"/>
    <x v="3"/>
    <s v="Lusha"/>
    <m/>
    <s v="Pharma"/>
    <m/>
    <m/>
    <m/>
    <s v="2020-12-06 09:49:24.041000+00:00"/>
    <s v="2022-08-23 12:16:14.654000+00:00"/>
    <s v="GPA"/>
  </r>
  <r>
    <s v="Sonal Paithankar"/>
    <n v="20000000"/>
    <s v="INR"/>
    <n v="0"/>
    <d v="2022-05-09T00:00:00"/>
    <s v="Sales"/>
    <s v="stat_kcR4fZg7TU7jjk1jAVua3qGLRS4J5uFayEjK5j02wtv"/>
    <s v="Unqualified"/>
    <n v="0"/>
    <s v="OpportunityStatusType.Lost"/>
    <s v="cont_V71DreUM8j6VG8K86MQYCqBe0ukKFg3DPban5KnrVdA"/>
    <s v="Nilesh Bhole"/>
    <s v="GMC Renewal - follow up for data on 10th Aug"/>
    <s v="lead_lagQ7fIGE5gb5wlNIaX6C7SWoriyXgOe2T8lJkB5vUu"/>
    <s v="Indoco remedies Pvt Ltd"/>
    <s v="Trupti Suryavanshi"/>
    <s v="user_Iwn6da5WKkZqwUySK0oUuCb72pFP5WEm4zAb92ijqFe"/>
    <s v="Sonal Paithankar"/>
    <s v="2022-07-25 06:33:18.617000+00:00"/>
    <s v="2022-08-23 12:15:28.984000+00:00"/>
    <m/>
    <s v="Mumbai"/>
    <m/>
    <s v="2020-09-01 07:17:05+00:00"/>
    <m/>
    <n v="6000"/>
    <m/>
    <m/>
    <m/>
    <m/>
    <m/>
    <m/>
    <m/>
    <m/>
    <m/>
    <m/>
    <m/>
    <s v="Health, Wellness &amp; Fitness"/>
    <m/>
    <m/>
    <m/>
    <m/>
    <m/>
    <m/>
    <m/>
    <m/>
    <m/>
    <m/>
    <m/>
    <m/>
    <m/>
    <m/>
    <s v="user_L8E6IFhq6UCzKLHa45LUUTZCznDuyDwFrGaEp9DXiUM"/>
    <s v="Trupti Suryavanshi"/>
    <s v="Anjali Nishu"/>
    <m/>
    <s v="September"/>
    <x v="3"/>
    <s v="Lusha"/>
    <m/>
    <s v="Pharma"/>
    <m/>
    <m/>
    <m/>
    <s v="2020-12-06 09:49:24.041000+00:00"/>
    <s v="2022-08-23 12:16:14.654000+00:00"/>
    <s v="GMC"/>
  </r>
  <r>
    <s v="Sonal Paithankar"/>
    <n v="200000"/>
    <s v="INR"/>
    <n v="0"/>
    <s v="8/31/22"/>
    <s v="Sales"/>
    <s v="stat_1hn9nRJaLbI53NxPuSQgo90kRpbpKsFlwN4oEGNUTdO"/>
    <s v="Lost"/>
    <n v="0"/>
    <s v="OpportunityStatusType.Lost"/>
    <m/>
    <m/>
    <s v="GPA"/>
    <s v="lead_J2MQRNuwydrnfrXVpUAcAdjn8AXvWJJVWnaO5EXt6A3"/>
    <s v="H1"/>
    <s v="Aditya Binani"/>
    <s v="user_Iwn6da5WKkZqwUySK0oUuCb72pFP5WEm4zAb92ijqFe"/>
    <s v="Sonal Paithankar"/>
    <s v="2022-07-14 10:33:59.222000+00:00"/>
    <s v="2022-08-23 12:10:06.729000+00:00"/>
    <m/>
    <s v="Bangalore"/>
    <m/>
    <m/>
    <m/>
    <n v="216"/>
    <m/>
    <m/>
    <m/>
    <m/>
    <m/>
    <m/>
    <m/>
    <m/>
    <m/>
    <m/>
    <m/>
    <s v="IT Services &amp; IT Consulting"/>
    <m/>
    <m/>
    <m/>
    <m/>
    <m/>
    <m/>
    <m/>
    <m/>
    <m/>
    <m/>
    <m/>
    <m/>
    <s v="Aniket Vahile"/>
    <m/>
    <s v="user_g5Yw4Z4XnIbmcGhJO80vdtFdd5ElcDlgYO3q8l82ODn"/>
    <s v="Aditya Binani"/>
    <m/>
    <m/>
    <s v="August"/>
    <x v="2"/>
    <s v="Lusha"/>
    <m/>
    <s v="Lead Magnet Lead"/>
    <m/>
    <m/>
    <m/>
    <s v="2021-09-01 02:05:45.036000+00:00"/>
    <s v="2022-09-07 09:18:21.827000+00:00"/>
    <m/>
  </r>
  <r>
    <s v="Sonal Paithankar"/>
    <n v="3500000"/>
    <s v="INR"/>
    <n v="0"/>
    <s v="8/31/22"/>
    <s v="Sales"/>
    <s v="stat_1hn9nRJaLbI53NxPuSQgo90kRpbpKsFlwN4oEGNUTdO"/>
    <s v="Lost"/>
    <n v="0"/>
    <s v="OpportunityStatusType.Lost"/>
    <m/>
    <m/>
    <s v="GMC"/>
    <s v="lead_J2MQRNuwydrnfrXVpUAcAdjn8AXvWJJVWnaO5EXt6A3"/>
    <s v="H1"/>
    <s v="Aditya Binani"/>
    <s v="user_Iwn6da5WKkZqwUySK0oUuCb72pFP5WEm4zAb92ijqFe"/>
    <s v="Sonal Paithankar"/>
    <s v="2022-05-31 07:00:49.634000+00:00"/>
    <s v="2022-08-23 12:09:54.844000+00:00"/>
    <m/>
    <s v="Bangalore"/>
    <m/>
    <m/>
    <m/>
    <n v="216"/>
    <m/>
    <m/>
    <m/>
    <m/>
    <m/>
    <m/>
    <m/>
    <m/>
    <m/>
    <m/>
    <m/>
    <s v="IT Services &amp; IT Consulting"/>
    <m/>
    <m/>
    <m/>
    <m/>
    <m/>
    <m/>
    <m/>
    <m/>
    <m/>
    <m/>
    <m/>
    <m/>
    <s v="Aniket Vahile"/>
    <m/>
    <s v="user_g5Yw4Z4XnIbmcGhJO80vdtFdd5ElcDlgYO3q8l82ODn"/>
    <s v="Aditya Binani"/>
    <m/>
    <m/>
    <s v="August"/>
    <x v="2"/>
    <s v="Lusha"/>
    <m/>
    <s v="Lead Magnet Lead"/>
    <m/>
    <m/>
    <m/>
    <s v="2021-09-01 02:05:45.036000+00:00"/>
    <s v="2022-09-07 09:18:21.827000+00:00"/>
    <m/>
  </r>
  <r>
    <s v="Sonal Paithankar"/>
    <n v="1000000"/>
    <s v="INR"/>
    <n v="0"/>
    <s v="8/31/22"/>
    <s v="Sales"/>
    <s v="stat_1hn9nRJaLbI53NxPuSQgo90kRpbpKsFlwN4oEGNUTdO"/>
    <s v="Lost"/>
    <n v="0"/>
    <s v="OpportunityStatusType.Lost"/>
    <m/>
    <m/>
    <s v="Top up"/>
    <s v="lead_J2MQRNuwydrnfrXVpUAcAdjn8AXvWJJVWnaO5EXt6A3"/>
    <s v="H1"/>
    <s v="Aditya Binani"/>
    <s v="user_Iwn6da5WKkZqwUySK0oUuCb72pFP5WEm4zAb92ijqFe"/>
    <s v="Sonal Paithankar"/>
    <s v="2022-07-14 10:33:44.044000+00:00"/>
    <s v="2022-08-23 12:10:01.494000+00:00"/>
    <m/>
    <s v="Bangalore"/>
    <m/>
    <m/>
    <m/>
    <n v="216"/>
    <m/>
    <m/>
    <m/>
    <m/>
    <m/>
    <m/>
    <m/>
    <m/>
    <m/>
    <m/>
    <m/>
    <s v="IT Services &amp; IT Consulting"/>
    <m/>
    <m/>
    <m/>
    <m/>
    <m/>
    <m/>
    <m/>
    <m/>
    <m/>
    <m/>
    <m/>
    <m/>
    <s v="Aniket Vahile"/>
    <m/>
    <s v="user_g5Yw4Z4XnIbmcGhJO80vdtFdd5ElcDlgYO3q8l82ODn"/>
    <s v="Aditya Binani"/>
    <m/>
    <m/>
    <s v="August"/>
    <x v="2"/>
    <s v="Lusha"/>
    <m/>
    <s v="Lead Magnet Lead"/>
    <m/>
    <m/>
    <m/>
    <s v="2021-09-01 02:05:45.036000+00:00"/>
    <s v="2022-09-07 09:18:21.827000+00:00"/>
    <m/>
  </r>
  <r>
    <s v="Pranav Kenjale"/>
    <n v="12178"/>
    <s v="INR"/>
    <n v="100"/>
    <s v="8/23/22"/>
    <s v="Sales"/>
    <s v="stat_OZRiD1474QRJIpvnjHCZfiIvKcVD6mIKSSTzg8SwDVx"/>
    <s v="Won- Payment Completed"/>
    <n v="1"/>
    <s v="OpportunityStatusType.Won"/>
    <s v="cont_gjyjLG0V85rpdn4Knun4tBRIGkcrdnL31PhkaCN3jlA"/>
    <s v="Apala Bardhan"/>
    <s v="GPA"/>
    <s v="lead_4w9UHdkhimFhB6D7PzKCvYiVTJLBPiClqY3CWi68SEd"/>
    <s v="Microtalk Communications Private Limited"/>
    <s v="Omkar Ghate"/>
    <s v="user_x9AtbGLhDmWYC9XAmYdfwBt9yiXbgMhBuZpIoFuN8Cd"/>
    <s v="Pranav Kenjale"/>
    <s v="2022-01-20 11:53:50.347000+00:00"/>
    <s v="2022-08-23 11:03:38.680000+00:00"/>
    <m/>
    <s v="Kolkata"/>
    <m/>
    <s v="2022-01-13 14:41:50+00:00"/>
    <m/>
    <n v="53"/>
    <m/>
    <m/>
    <m/>
    <m/>
    <m/>
    <m/>
    <m/>
    <s v="ORGANIC_SEARCH"/>
    <m/>
    <m/>
    <m/>
    <s v="Telecommunications"/>
    <m/>
    <m/>
    <m/>
    <m/>
    <m/>
    <m/>
    <m/>
    <m/>
    <m/>
    <m/>
    <m/>
    <m/>
    <s v="Deepak Yadav"/>
    <m/>
    <s v="user_9SBRjyF0n4iWuhUdqRyQkFhl2J4uyNKhFWvvJEvunX8"/>
    <s v="Omkar Ghate"/>
    <s v="Siddharth Angolkar"/>
    <m/>
    <s v="June"/>
    <x v="3"/>
    <s v="Inbound via website"/>
    <m/>
    <s v="Employee Count"/>
    <m/>
    <m/>
    <m/>
    <s v="2022-01-13 14:42:56.365000+00:00"/>
    <s v="2022-10-12 07:59:15.240000+00:00"/>
    <s v="GPA"/>
  </r>
  <r>
    <s v="Pooja Gawas"/>
    <n v="2500000"/>
    <s v="INR"/>
    <n v="0"/>
    <s v="8/28/22"/>
    <s v="Sales"/>
    <s v="stat_kcR4fZg7TU7jjk1jAVua3qGLRS4J5uFayEjK5j02wtv"/>
    <s v="Unqualified"/>
    <n v="0"/>
    <s v="OpportunityStatusType.Lost"/>
    <s v="cont_5Vk3bo4FIccUFoAMbMMbJ8JpXcIQpDciAdL6mOL1CZL"/>
    <s v="Evelyn Lopez"/>
    <s v="GMC (Policy)"/>
    <s v="lead_oQOppWIJWTSMymadCz12ho7lJlTjEjNgLllDkiB9XL8"/>
    <s v="Hager"/>
    <s v="Pranav Kenjale"/>
    <s v="user_KLETV1op4MIjvKQ12xGsWi23CuPjDE6PT29nwG6T3MY"/>
    <s v="Pooja Gawas"/>
    <s v="2022-07-18 06:25:18.922000+00:00"/>
    <s v="2022-08-23 10:14:12.490000+00:00"/>
    <m/>
    <s v="Pune"/>
    <m/>
    <m/>
    <m/>
    <n v="300"/>
    <m/>
    <m/>
    <m/>
    <m/>
    <m/>
    <m/>
    <m/>
    <m/>
    <m/>
    <m/>
    <m/>
    <s v="Manufacturing"/>
    <m/>
    <m/>
    <m/>
    <m/>
    <m/>
    <m/>
    <m/>
    <m/>
    <m/>
    <m/>
    <m/>
    <m/>
    <s v="Yogesh Paigude"/>
    <m/>
    <s v="user_elsJRWsVnVWXwXYDqwMxWZeO0sLXCWVtdfpMy6LREbN"/>
    <s v="Suraj Jadhav"/>
    <m/>
    <m/>
    <s v="August"/>
    <x v="2"/>
    <m/>
    <m/>
    <s v="ABM Leads"/>
    <m/>
    <m/>
    <m/>
    <s v="2021-05-03 10:53:34.953000+00:00"/>
    <s v="2022-10-10 07:33:53.264000+00:00"/>
    <m/>
  </r>
  <r>
    <s v="Pooja Gawas"/>
    <n v="2500000"/>
    <s v="INR"/>
    <n v="0"/>
    <s v="8/28/22"/>
    <s v="Sales"/>
    <s v="stat_kcR4fZg7TU7jjk1jAVua3qGLRS4J5uFayEjK5j02wtv"/>
    <s v="Unqualified"/>
    <n v="0"/>
    <s v="OpportunityStatusType.Lost"/>
    <s v="cont_5Vk3bo4FIccUFoAMbMMbJ8JpXcIQpDciAdL6mOL1CZL"/>
    <s v="Evelyn Lopez"/>
    <s v="Parental Policy (Renewal)"/>
    <s v="lead_oQOppWIJWTSMymadCz12ho7lJlTjEjNgLllDkiB9XL8"/>
    <s v="Hager"/>
    <s v="Pranav Kenjale"/>
    <s v="user_KLETV1op4MIjvKQ12xGsWi23CuPjDE6PT29nwG6T3MY"/>
    <s v="Pooja Gawas"/>
    <s v="2022-07-18 06:27:55.094000+00:00"/>
    <s v="2022-08-23 10:14:22.558000+00:00"/>
    <m/>
    <s v="Pune"/>
    <m/>
    <m/>
    <m/>
    <n v="300"/>
    <m/>
    <m/>
    <m/>
    <m/>
    <m/>
    <m/>
    <m/>
    <m/>
    <m/>
    <m/>
    <m/>
    <s v="Manufacturing"/>
    <m/>
    <m/>
    <m/>
    <m/>
    <m/>
    <m/>
    <m/>
    <m/>
    <m/>
    <m/>
    <m/>
    <m/>
    <s v="Yogesh Paigude"/>
    <m/>
    <s v="user_elsJRWsVnVWXwXYDqwMxWZeO0sLXCWVtdfpMy6LREbN"/>
    <s v="Suraj Jadhav"/>
    <m/>
    <m/>
    <s v="August"/>
    <x v="2"/>
    <m/>
    <m/>
    <s v="ABM Leads"/>
    <m/>
    <m/>
    <m/>
    <s v="2021-05-03 10:53:34.953000+00:00"/>
    <s v="2022-10-10 07:33:53.264000+00:00"/>
    <m/>
  </r>
  <r>
    <s v="Kashif Ahmad"/>
    <n v="100000"/>
    <s v="INR"/>
    <n v="0"/>
    <s v="9/13/22"/>
    <s v="Sales"/>
    <s v="stat_kcR4fZg7TU7jjk1jAVua3qGLRS4J5uFayEjK5j02wtv"/>
    <s v="Unqualified"/>
    <n v="0"/>
    <s v="OpportunityStatusType.Lost"/>
    <s v="cont_5UjVyeaGi8w5Y0NZfkyLLlXweOk5zDYv9Vm0Rl90UP2"/>
    <s v="Harshadip Dongare"/>
    <s v="GMC"/>
    <s v="lead_wScmgjHixy5Lo8K3u4vxJMxtspuitVN7LDJd7yCLAtJ"/>
    <s v="Imperial Martor Engine Tubes Pvt. Ltd."/>
    <s v="Sarvesh Pawar"/>
    <s v="user_LKRhV6rhcBe0uL8u70UUGeDjbMupuho4TaiAOCbT7HT"/>
    <s v="Kashif Ahmad"/>
    <s v="2022-08-17 07:20:26.271000+00:00"/>
    <s v="2022-08-23 07:53:20.035000+00:00"/>
    <m/>
    <s v="Pune"/>
    <m/>
    <s v="2020-08-14 08:05:16+00:00"/>
    <m/>
    <n v="50"/>
    <m/>
    <m/>
    <m/>
    <m/>
    <m/>
    <m/>
    <m/>
    <m/>
    <m/>
    <m/>
    <m/>
    <s v="Manufacturing"/>
    <m/>
    <m/>
    <m/>
    <m/>
    <m/>
    <m/>
    <m/>
    <m/>
    <m/>
    <m/>
    <m/>
    <m/>
    <m/>
    <m/>
    <s v="user_A8KOTZADnUtEQOLt4nSLAmteNStuGh80js75RYjrXVt"/>
    <s v="Sarvesh Pawar"/>
    <m/>
    <m/>
    <s v="September"/>
    <x v="2"/>
    <m/>
    <m/>
    <m/>
    <m/>
    <m/>
    <m/>
    <s v="2020-12-06 09:46:36.602000+00:00"/>
    <s v="2022-09-06 12:04:23.327000+00:00"/>
    <s v="GMC"/>
  </r>
  <r>
    <s v="Manish Balpande"/>
    <n v="1150000"/>
    <s v="INR"/>
    <n v="100"/>
    <s v="8/23/22"/>
    <s v="Sales"/>
    <s v="stat_OZRiD1474QRJIpvnjHCZfiIvKcVD6mIKSSTzg8SwDVx"/>
    <s v="Won- Payment Completed"/>
    <n v="1"/>
    <s v="OpportunityStatusType.Won"/>
    <s v="cont_P6bviavam70YHOAZH7wWfpDatZtCCqxbg5qCNreIr1S"/>
    <s v="Shikha Gangwar"/>
    <s v="Fresh GMC"/>
    <s v="lead_T6doG0hgF1hz0dV2KKqtIYNEPzOsf7H8R8Ke4GkW5ew"/>
    <s v="GlobalStep (Fresh)"/>
    <s v="Sarvesh Pawar"/>
    <s v="user_8jx3L2CDfrbzNnwYUv6Plfha6VxaSGsqcbTXR3sIBZi"/>
    <s v="Manish Balpande"/>
    <s v="2022-05-05 08:32:54.542000+00:00"/>
    <s v="2022-08-23 10:11:20.209000+00:00"/>
    <m/>
    <s v="Pune"/>
    <m/>
    <m/>
    <m/>
    <n v="273"/>
    <m/>
    <m/>
    <m/>
    <m/>
    <m/>
    <m/>
    <m/>
    <m/>
    <m/>
    <m/>
    <m/>
    <s v="IT Services &amp; IT Consulting"/>
    <m/>
    <m/>
    <m/>
    <m/>
    <m/>
    <m/>
    <m/>
    <m/>
    <m/>
    <m/>
    <m/>
    <m/>
    <s v="Rakesh Nade"/>
    <m/>
    <s v="user_A8KOTZADnUtEQOLt4nSLAmteNStuGh80js75RYjrXVt"/>
    <s v="Sarvesh Pawar"/>
    <s v="Snehal Mane"/>
    <m/>
    <m/>
    <x v="2"/>
    <m/>
    <m/>
    <m/>
    <m/>
    <m/>
    <m/>
    <s v="2021-11-17 10:54:58.118000+00:00"/>
    <s v="2022-10-10 12:18:20.921000+00:00"/>
    <s v="GMC"/>
  </r>
  <r>
    <s v="Kashif Ahmad"/>
    <n v="10000"/>
    <s v="INR"/>
    <n v="0"/>
    <s v="9/13/22"/>
    <s v="Sales"/>
    <s v="stat_kcR4fZg7TU7jjk1jAVua3qGLRS4J5uFayEjK5j02wtv"/>
    <s v="Unqualified"/>
    <n v="0"/>
    <s v="OpportunityStatusType.Lost"/>
    <s v="cont_5UjVyeaGi8w5Y0NZfkyLLlXweOk5zDYv9Vm0Rl90UP2"/>
    <s v="Harshadip Dongare"/>
    <m/>
    <s v="lead_wScmgjHixy5Lo8K3u4vxJMxtspuitVN7LDJd7yCLAtJ"/>
    <s v="Imperial Martor Engine Tubes Pvt. Ltd."/>
    <s v="Sarvesh Pawar"/>
    <s v="user_LKRhV6rhcBe0uL8u70UUGeDjbMupuho4TaiAOCbT7HT"/>
    <s v="Kashif Ahmad"/>
    <s v="2022-08-17 07:20:45.206000+00:00"/>
    <s v="2022-08-23 07:52:54.982000+00:00"/>
    <m/>
    <s v="Pune"/>
    <m/>
    <s v="2020-08-14 08:05:16+00:00"/>
    <m/>
    <n v="50"/>
    <m/>
    <m/>
    <m/>
    <m/>
    <m/>
    <m/>
    <m/>
    <m/>
    <m/>
    <m/>
    <m/>
    <s v="Manufacturing"/>
    <m/>
    <m/>
    <m/>
    <m/>
    <m/>
    <m/>
    <m/>
    <m/>
    <m/>
    <m/>
    <m/>
    <m/>
    <m/>
    <m/>
    <s v="user_A8KOTZADnUtEQOLt4nSLAmteNStuGh80js75RYjrXVt"/>
    <s v="Sarvesh Pawar"/>
    <m/>
    <m/>
    <s v="September"/>
    <x v="2"/>
    <m/>
    <m/>
    <m/>
    <m/>
    <m/>
    <m/>
    <s v="2020-12-06 09:46:36.602000+00:00"/>
    <s v="2022-09-06 12:04:23.327000+00:00"/>
    <s v="WC"/>
  </r>
  <r>
    <s v="Moziez Chamadia"/>
    <n v="2500000"/>
    <s v="INR"/>
    <n v="0"/>
    <s v="8/26/22"/>
    <s v="Sales"/>
    <s v="stat_kcR4fZg7TU7jjk1jAVua3qGLRS4J5uFayEjK5j02wtv"/>
    <s v="Unqualified"/>
    <n v="0"/>
    <s v="OpportunityStatusType.Lost"/>
    <s v="cont_OkjqOUXd55EBN1T0erTNJycAkbhpmMzAh4zFBbX3OC5"/>
    <s v="Shreya Potdar"/>
    <s v="GMC Renewal"/>
    <s v="lead_r25kxTI4EhFKNDHHOl22x53sn8hy1i88Y323j9hYpaL"/>
    <s v="Sutlej Textiles"/>
    <s v="Trupti Suryavanshi"/>
    <s v="user_IgNfKH7wuLLjHvexoMm2PXWcnF3zYft0ZbMTyfwKRUg"/>
    <s v="Moziez Chamadia"/>
    <s v="2022-07-06 05:45:20.869000+00:00"/>
    <s v="2022-08-23 06:43:28.072000+00:00"/>
    <m/>
    <s v="Mumbai"/>
    <m/>
    <m/>
    <m/>
    <n v="325"/>
    <m/>
    <m/>
    <m/>
    <m/>
    <m/>
    <m/>
    <m/>
    <m/>
    <m/>
    <m/>
    <m/>
    <s v="Manufacturing"/>
    <m/>
    <m/>
    <m/>
    <m/>
    <m/>
    <m/>
    <m/>
    <m/>
    <m/>
    <m/>
    <m/>
    <m/>
    <m/>
    <m/>
    <s v="user_L8E6IFhq6UCzKLHa45LUUTZCznDuyDwFrGaEp9DXiUM"/>
    <s v="Trupti Suryavanshi"/>
    <s v="Anjali Nishu"/>
    <m/>
    <s v="August; September"/>
    <x v="10"/>
    <s v="own ref"/>
    <m/>
    <m/>
    <m/>
    <m/>
    <m/>
    <s v="2020-12-14 05:45:03.958000+00:00"/>
    <s v="2022-09-14 07:01:41.658000+00:00"/>
    <s v="GMC"/>
  </r>
  <r>
    <s v="Moziez Chamadia"/>
    <n v="100000"/>
    <s v="INR"/>
    <n v="0"/>
    <s v="8/26/22"/>
    <s v="Sales"/>
    <s v="stat_kcR4fZg7TU7jjk1jAVua3qGLRS4J5uFayEjK5j02wtv"/>
    <s v="Unqualified"/>
    <n v="0"/>
    <s v="OpportunityStatusType.Lost"/>
    <s v="cont_OkjqOUXd55EBN1T0erTNJycAkbhpmMzAh4zFBbX3OC5"/>
    <s v="Shreya Potdar"/>
    <s v="GTLI Renewal"/>
    <s v="lead_r25kxTI4EhFKNDHHOl22x53sn8hy1i88Y323j9hYpaL"/>
    <s v="Sutlej Textiles"/>
    <s v="Trupti Suryavanshi"/>
    <s v="user_IgNfKH7wuLLjHvexoMm2PXWcnF3zYft0ZbMTyfwKRUg"/>
    <s v="Moziez Chamadia"/>
    <s v="2022-07-06 05:46:00.626000+00:00"/>
    <s v="2022-08-23 06:43:38.911000+00:00"/>
    <m/>
    <s v="Mumbai"/>
    <m/>
    <m/>
    <m/>
    <n v="325"/>
    <m/>
    <m/>
    <m/>
    <m/>
    <m/>
    <m/>
    <m/>
    <m/>
    <m/>
    <m/>
    <m/>
    <s v="Manufacturing"/>
    <m/>
    <m/>
    <m/>
    <m/>
    <m/>
    <m/>
    <m/>
    <m/>
    <m/>
    <m/>
    <m/>
    <m/>
    <m/>
    <m/>
    <s v="user_L8E6IFhq6UCzKLHa45LUUTZCznDuyDwFrGaEp9DXiUM"/>
    <s v="Trupti Suryavanshi"/>
    <s v="Anjali Nishu"/>
    <m/>
    <s v="August; September"/>
    <x v="10"/>
    <s v="own ref"/>
    <m/>
    <m/>
    <m/>
    <m/>
    <m/>
    <s v="2020-12-14 05:45:03.958000+00:00"/>
    <s v="2022-09-14 07:01:41.658000+00:00"/>
    <s v="GTL"/>
  </r>
  <r>
    <s v="Kashif Ahmad"/>
    <n v="150000"/>
    <s v="INR"/>
    <n v="0"/>
    <s v="9/15/22"/>
    <s v="Sales"/>
    <s v="stat_kcR4fZg7TU7jjk1jAVua3qGLRS4J5uFayEjK5j02wtv"/>
    <s v="Unqualified"/>
    <n v="0"/>
    <s v="OpportunityStatusType.Lost"/>
    <m/>
    <m/>
    <s v="GMC Renewal"/>
    <s v="lead_j6C8ZkP0mGUiUn8RFcwChN9kCgysQJjAXs9FATuHm09"/>
    <s v="Gloinnt Solutions Pvt. ltd."/>
    <s v="Satyajit Chati"/>
    <s v="user_LKRhV6rhcBe0uL8u70UUGeDjbMupuho4TaiAOCbT7HT"/>
    <s v="Kashif Ahmad"/>
    <s v="2022-08-18 09:36:27.564000+00:00"/>
    <s v="2022-08-23 07:46:43.010000+00:00"/>
    <m/>
    <s v="Bangalore"/>
    <m/>
    <s v="2021-09-13 16:51:14+00:00"/>
    <m/>
    <n v="25"/>
    <m/>
    <m/>
    <m/>
    <m/>
    <m/>
    <m/>
    <m/>
    <s v="PAID_SOCIAL"/>
    <m/>
    <m/>
    <m/>
    <s v="Professional Services"/>
    <m/>
    <m/>
    <m/>
    <m/>
    <m/>
    <m/>
    <m/>
    <m/>
    <m/>
    <m/>
    <m/>
    <m/>
    <m/>
    <m/>
    <s v="user_5IQTpX6DsnoeoDfxqzqojpVoQLXPh68nhDjLS5ETjYj"/>
    <s v="Satyajit Chati"/>
    <m/>
    <m/>
    <s v="September"/>
    <x v="8"/>
    <s v="Inbound via website"/>
    <m/>
    <s v="Employee Count 25"/>
    <m/>
    <m/>
    <m/>
    <s v="2021-09-13 16:53:59.737000+00:00"/>
    <s v="2022-09-27 04:51:33.956000+00:00"/>
    <m/>
  </r>
  <r>
    <s v="Moziez Chamadia"/>
    <n v="2500000"/>
    <s v="INR"/>
    <n v="0"/>
    <s v="8/20/22"/>
    <s v="Sales"/>
    <s v="stat_kcR4fZg7TU7jjk1jAVua3qGLRS4J5uFayEjK5j02wtv"/>
    <s v="Unqualified"/>
    <n v="0"/>
    <s v="OpportunityStatusType.Lost"/>
    <m/>
    <m/>
    <s v="GMC (1+3)- Renewal"/>
    <s v="lead_pNSJH9FIdZlhN4gqKkzvu3t7Rw8a6PorkWBfrS7wh7X"/>
    <s v="SpurTree Technologies"/>
    <s v="Bhairavi Jog"/>
    <s v="user_IgNfKH7wuLLjHvexoMm2PXWcnF3zYft0ZbMTyfwKRUg"/>
    <s v="Moziez Chamadia"/>
    <s v="2022-07-04 07:54:53.117000+00:00"/>
    <s v="2022-08-23 06:33:02.378000+00:00"/>
    <m/>
    <s v="Mumbai"/>
    <m/>
    <m/>
    <m/>
    <n v="160"/>
    <m/>
    <m/>
    <m/>
    <m/>
    <m/>
    <m/>
    <m/>
    <s v="PAID_SOCIAL"/>
    <m/>
    <m/>
    <m/>
    <s v="IT Services &amp; IT Consulting"/>
    <m/>
    <m/>
    <m/>
    <m/>
    <m/>
    <m/>
    <m/>
    <m/>
    <m/>
    <m/>
    <m/>
    <m/>
    <s v="Sakshi Soni"/>
    <m/>
    <s v="user_228eUmsdKIb9OItgmiDq1zD4aPZ1eqiapbaLAGeBf8g"/>
    <s v="Bhairavi Jog"/>
    <m/>
    <m/>
    <s v="August"/>
    <x v="4"/>
    <s v="Lusha"/>
    <m/>
    <s v="Employee Engagement Handbook"/>
    <m/>
    <m/>
    <m/>
    <s v="2022-05-31 19:25:07.924000+00:00"/>
    <s v="2022-08-23 06:35:03.405000+00:00"/>
    <s v="GMC"/>
  </r>
  <r>
    <s v="Manish Balpande"/>
    <n v="211864"/>
    <s v="INR"/>
    <n v="100"/>
    <s v="8/23/22"/>
    <s v="Sales"/>
    <s v="stat_OZRiD1474QRJIpvnjHCZfiIvKcVD6mIKSSTzg8SwDVx"/>
    <s v="Won- Payment Completed"/>
    <n v="1"/>
    <s v="OpportunityStatusType.Won"/>
    <s v="cont_xp7EmI2VDogQlwib9XTeWFE8TylR9qUkW81ixwiFal9"/>
    <s v="Swapnil Bhoskar"/>
    <m/>
    <s v="lead_0UPDogduPhLEk9ltObxC9ki5mvf2jufbROcBLOuCEAQ"/>
    <s v="Pragmasys Consulting LLP"/>
    <s v="Manish Balpande"/>
    <s v="user_8jx3L2CDfrbzNnwYUv6Plfha6VxaSGsqcbTXR3sIBZi"/>
    <s v="Manish Balpande"/>
    <s v="2022-08-22 14:04:56.365000+00:00"/>
    <s v="2022-08-23 06:23:46.823000+00:00"/>
    <m/>
    <s v="Pune"/>
    <m/>
    <m/>
    <m/>
    <n v="303"/>
    <m/>
    <m/>
    <m/>
    <m/>
    <m/>
    <m/>
    <m/>
    <s v="PAID_SOCIAL"/>
    <m/>
    <m/>
    <m/>
    <s v="IT Services &amp; IT Consulting"/>
    <m/>
    <m/>
    <m/>
    <m/>
    <m/>
    <m/>
    <m/>
    <m/>
    <m/>
    <m/>
    <m/>
    <m/>
    <s v="Ravi Jaiswal"/>
    <m/>
    <s v="user_5YHA1ZU4iP896lD1YJehdJcMx7ZEgWCpulT4T2c3pJ3"/>
    <s v="Gauri Jori"/>
    <m/>
    <m/>
    <s v="August; September"/>
    <x v="4"/>
    <m/>
    <m/>
    <s v="Employee Engagement Handbook"/>
    <m/>
    <m/>
    <m/>
    <s v="2022-05-18 04:35:07.490000+00:00"/>
    <s v="2022-10-11 11:05:42.966000+00:00"/>
    <s v="GMC"/>
  </r>
  <r>
    <s v="Navin Panjwani"/>
    <n v="9500"/>
    <s v="INR"/>
    <n v="0"/>
    <s v="9/30/22"/>
    <s v="Sales"/>
    <s v="stat_1hn9nRJaLbI53NxPuSQgo90kRpbpKsFlwN4oEGNUTdO"/>
    <s v="Lost"/>
    <n v="0"/>
    <s v="OpportunityStatusType.Lost"/>
    <m/>
    <m/>
    <s v="GPA- 5 lakhs"/>
    <s v="lead_tkamrXlTR6rvIU3ZtV6PXPCLIBo5vc2EY3NiVgIcj2k"/>
    <s v="Teamease Consulting ( Fresh )"/>
    <s v="Bharti Bankey"/>
    <s v="user_sD3YjSs92XKUfD0OPHeo886g6tW6aCM0iUhX5VVUuJi"/>
    <s v="Navin Panjwani"/>
    <s v="2022-01-05 10:20:12.330000+00:00"/>
    <s v="2022-08-23 06:30:56.031000+00:00"/>
    <m/>
    <s v="Delhi"/>
    <m/>
    <s v="2021-11-27 05:34:30+00:00"/>
    <m/>
    <n v="18"/>
    <m/>
    <m/>
    <m/>
    <m/>
    <m/>
    <m/>
    <m/>
    <m/>
    <m/>
    <m/>
    <m/>
    <s v="Professional Services"/>
    <m/>
    <m/>
    <m/>
    <m/>
    <m/>
    <m/>
    <m/>
    <m/>
    <m/>
    <m/>
    <m/>
    <m/>
    <m/>
    <m/>
    <s v="user_aM3WaaSUQQmaNnsm9l2FQRVWUEr8RN2ZdXzsuQUalQ3"/>
    <s v="Bharti Bankey"/>
    <s v="Dr. Anil More"/>
    <m/>
    <m/>
    <x v="3"/>
    <s v="Inbound via website"/>
    <m/>
    <s v="Employee Count 15"/>
    <m/>
    <m/>
    <m/>
    <s v="2021-11-27 05:37:15.459000+00:00"/>
    <s v="2022-10-06 09:47:25.925000+00:00"/>
    <m/>
  </r>
  <r>
    <s v="Vivek Singh"/>
    <n v="70000"/>
    <s v="INR"/>
    <n v="0"/>
    <s v="8/23/22"/>
    <s v="Sales"/>
    <s v="stat_kcR4fZg7TU7jjk1jAVua3qGLRS4J5uFayEjK5j02wtv"/>
    <s v="Unqualified"/>
    <n v="0"/>
    <s v="OpportunityStatusType.Lost"/>
    <m/>
    <m/>
    <s v="GPA-Essae GEARS"/>
    <s v="lead_mkC2Vgv4sduhe9j7iiZG7wLKOHsWwNY2mQbiMhTLQXf"/>
    <s v="ESSAE DIGITRONICS PVT LTD"/>
    <s v="Bhairavi Jog"/>
    <s v="user_228eUmsdKIb9OItgmiDq1zD4aPZ1eqiapbaLAGeBf8g"/>
    <s v="Bhairavi Jog"/>
    <s v="2022-08-08 12:20:55.027000+00:00"/>
    <s v="2022-08-23 06:21:35.893000+00:00"/>
    <m/>
    <s v="Bangalore"/>
    <m/>
    <m/>
    <m/>
    <n v="460"/>
    <m/>
    <m/>
    <s v="Facebook"/>
    <m/>
    <m/>
    <m/>
    <m/>
    <s v="PAID_SOCIAL"/>
    <m/>
    <m/>
    <m/>
    <m/>
    <m/>
    <m/>
    <m/>
    <m/>
    <m/>
    <m/>
    <m/>
    <m/>
    <m/>
    <m/>
    <m/>
    <m/>
    <m/>
    <m/>
    <s v="user_228eUmsdKIb9OItgmiDq1zD4aPZ1eqiapbaLAGeBf8g"/>
    <s v="Bhairavi Jog"/>
    <m/>
    <m/>
    <s v="August"/>
    <x v="4"/>
    <s v="Lusha"/>
    <m/>
    <s v="Employee Engagement Handbook"/>
    <m/>
    <m/>
    <m/>
    <s v="2022-03-14 02:46:44.131000+00:00"/>
    <s v="2022-10-03 09:37:55.991000+00:00"/>
    <s v="GPA"/>
  </r>
  <r>
    <s v="Vivek Singh"/>
    <n v="1500000"/>
    <s v="INR"/>
    <n v="0"/>
    <s v="8/23/22"/>
    <s v="Sales"/>
    <s v="stat_kcR4fZg7TU7jjk1jAVua3qGLRS4J5uFayEjK5j02wtv"/>
    <s v="Unqualified"/>
    <n v="0"/>
    <s v="OpportunityStatusType.Lost"/>
    <m/>
    <m/>
    <s v="GMC- Essae GEARS"/>
    <s v="lead_mkC2Vgv4sduhe9j7iiZG7wLKOHsWwNY2mQbiMhTLQXf"/>
    <s v="ESSAE DIGITRONICS PVT LTD"/>
    <s v="Bhairavi Jog"/>
    <s v="user_228eUmsdKIb9OItgmiDq1zD4aPZ1eqiapbaLAGeBf8g"/>
    <s v="Bhairavi Jog"/>
    <s v="2022-08-08 12:19:37.045000+00:00"/>
    <s v="2022-08-23 06:21:22.858000+00:00"/>
    <m/>
    <s v="Bangalore"/>
    <m/>
    <m/>
    <m/>
    <n v="460"/>
    <m/>
    <m/>
    <s v="Facebook"/>
    <m/>
    <m/>
    <m/>
    <m/>
    <s v="PAID_SOCIAL"/>
    <m/>
    <m/>
    <m/>
    <m/>
    <m/>
    <m/>
    <m/>
    <m/>
    <m/>
    <m/>
    <m/>
    <m/>
    <m/>
    <m/>
    <m/>
    <m/>
    <m/>
    <m/>
    <s v="user_228eUmsdKIb9OItgmiDq1zD4aPZ1eqiapbaLAGeBf8g"/>
    <s v="Bhairavi Jog"/>
    <m/>
    <m/>
    <s v="August"/>
    <x v="4"/>
    <s v="Lusha"/>
    <m/>
    <s v="Employee Engagement Handbook"/>
    <m/>
    <m/>
    <m/>
    <s v="2022-03-14 02:46:44.131000+00:00"/>
    <s v="2022-10-03 09:37:55.991000+00:00"/>
    <s v="GMC"/>
  </r>
  <r>
    <s v="Vivek Singh"/>
    <n v="70000"/>
    <s v="INR"/>
    <n v="0"/>
    <s v="8/23/22"/>
    <s v="Sales"/>
    <s v="stat_kcR4fZg7TU7jjk1jAVua3qGLRS4J5uFayEjK5j02wtv"/>
    <s v="Unqualified"/>
    <n v="0"/>
    <s v="OpportunityStatusType.Lost"/>
    <m/>
    <m/>
    <s v="GPA- Essae DIGITRONICS"/>
    <s v="lead_mkC2Vgv4sduhe9j7iiZG7wLKOHsWwNY2mQbiMhTLQXf"/>
    <s v="ESSAE DIGITRONICS PVT LTD"/>
    <s v="Bhairavi Jog"/>
    <s v="user_228eUmsdKIb9OItgmiDq1zD4aPZ1eqiapbaLAGeBf8g"/>
    <s v="Bhairavi Jog"/>
    <s v="2022-08-08 12:18:33.849000+00:00"/>
    <s v="2022-08-23 06:21:10.012000+00:00"/>
    <m/>
    <s v="Bangalore"/>
    <m/>
    <m/>
    <m/>
    <n v="460"/>
    <m/>
    <m/>
    <s v="Facebook"/>
    <m/>
    <m/>
    <m/>
    <m/>
    <s v="PAID_SOCIAL"/>
    <m/>
    <m/>
    <m/>
    <m/>
    <m/>
    <m/>
    <m/>
    <m/>
    <m/>
    <m/>
    <m/>
    <m/>
    <m/>
    <m/>
    <m/>
    <m/>
    <m/>
    <m/>
    <s v="user_228eUmsdKIb9OItgmiDq1zD4aPZ1eqiapbaLAGeBf8g"/>
    <s v="Bhairavi Jog"/>
    <m/>
    <m/>
    <s v="August"/>
    <x v="4"/>
    <s v="Lusha"/>
    <m/>
    <s v="Employee Engagement Handbook"/>
    <m/>
    <m/>
    <m/>
    <s v="2022-03-14 02:46:44.131000+00:00"/>
    <s v="2022-10-03 09:37:55.991000+00:00"/>
    <s v="GPA"/>
  </r>
  <r>
    <s v="Vivek Singh"/>
    <n v="1000000"/>
    <s v="INR"/>
    <n v="0"/>
    <s v="8/31/22"/>
    <s v="Sales"/>
    <s v="stat_1hn9nRJaLbI53NxPuSQgo90kRpbpKsFlwN4oEGNUTdO"/>
    <s v="Lost"/>
    <n v="0"/>
    <s v="OpportunityStatusType.Lost"/>
    <s v="cont_DurFNyKycohHg5IIzbzQqOAIO9uOJLiW5VearMRAZ5c"/>
    <s v="Rajesh N B"/>
    <s v="GMC - 200 employees, looking for 1 + 1 policy August renewal"/>
    <s v="lead_sOJ6UbmbRd2jCG6siL1JNNVQzwAAxKiHwdHwblI9JiC"/>
    <s v="Featherlite"/>
    <s v="Daya Gowda"/>
    <s v="user_P3f70h2AcefBkFTBZpvA9LgDbjTmUIXkqdKqHJ5evwA"/>
    <s v="Manojkumar Tinna"/>
    <s v="2022-06-22 11:28:28.788000+00:00"/>
    <s v="2022-08-23 03:20:20.432000+00:00"/>
    <m/>
    <s v="Bangalore"/>
    <m/>
    <m/>
    <m/>
    <n v="460"/>
    <m/>
    <m/>
    <m/>
    <m/>
    <m/>
    <m/>
    <m/>
    <s v="PAID_SOCIAL"/>
    <m/>
    <m/>
    <m/>
    <s v="Retail"/>
    <m/>
    <m/>
    <m/>
    <m/>
    <m/>
    <m/>
    <m/>
    <m/>
    <m/>
    <m/>
    <m/>
    <m/>
    <s v="Rakesh Nade"/>
    <m/>
    <s v="user_encRk5bIEFN6ZA11h4WH2AdZTiZpogLSlMIaj0E30SZ"/>
    <s v="Daya Gowda"/>
    <m/>
    <m/>
    <s v="August; February"/>
    <x v="4"/>
    <m/>
    <m/>
    <s v="Employee Engagement Calendar"/>
    <m/>
    <m/>
    <m/>
    <s v="2022-04-03 18:11:02.293000+00:00"/>
    <s v="2022-09-20 09:15:31.833000+00:00"/>
    <m/>
  </r>
  <r>
    <s v="Shreenath Bhat"/>
    <n v="500000"/>
    <s v="INR"/>
    <n v="0"/>
    <s v="8/23/22"/>
    <s v="Sales"/>
    <s v="stat_1hn9nRJaLbI53NxPuSQgo90kRpbpKsFlwN4oEGNUTdO"/>
    <s v="Lost"/>
    <n v="0"/>
    <s v="OpportunityStatusType.Lost"/>
    <s v="cont_IBThhpr3IkwCZhJdPI81Po4LiGTkFDZS5jqDSaZKvaV"/>
    <s v="Asmita Paul"/>
    <s v="GMC - 5 lakh CD balance"/>
    <s v="lead_cJY3sHgyRID1Ou2TrMQy0SY1X0aSDAekTs1pJySsHKd"/>
    <s v="HackerEarth Technology"/>
    <s v="Shreenath Bhat"/>
    <s v="user_vMd4rmcrSbjykdyL2J7rrYn84SWdcNc5FKligrmItPw"/>
    <s v="Shreenath Bhat"/>
    <s v="2022-07-21 05:30:37.441000+00:00"/>
    <s v="2022-08-23 04:39:03.253000+00:00"/>
    <m/>
    <s v="Bangalore"/>
    <m/>
    <m/>
    <m/>
    <n v="230"/>
    <m/>
    <m/>
    <m/>
    <m/>
    <m/>
    <m/>
    <m/>
    <m/>
    <m/>
    <m/>
    <m/>
    <s v="Others"/>
    <m/>
    <m/>
    <m/>
    <m/>
    <m/>
    <m/>
    <m/>
    <m/>
    <m/>
    <m/>
    <m/>
    <m/>
    <m/>
    <m/>
    <s v="user_Jujy0sFufO9J3qwY7aNpCCnF6nFZMrfvciNEydEzhaI"/>
    <s v="Shreya Solanki"/>
    <s v="Dr. Anil More"/>
    <m/>
    <s v="July"/>
    <x v="2"/>
    <s v="Lusha"/>
    <m/>
    <m/>
    <m/>
    <m/>
    <m/>
    <s v="2022-03-14 02:47:04.868000+00:00"/>
    <s v="2022-10-12 08:49:01.291000+00:00"/>
    <s v="GMC"/>
  </r>
  <r>
    <s v="Vivek Singh"/>
    <n v="2500000"/>
    <s v="INR"/>
    <n v="0"/>
    <s v="8/23/22"/>
    <s v="Sales"/>
    <s v="stat_kcR4fZg7TU7jjk1jAVua3qGLRS4J5uFayEjK5j02wtv"/>
    <s v="Unqualified"/>
    <n v="0"/>
    <s v="OpportunityStatusType.Lost"/>
    <m/>
    <m/>
    <s v="GMC- Essae DIGITRONICS"/>
    <s v="lead_mkC2Vgv4sduhe9j7iiZG7wLKOHsWwNY2mQbiMhTLQXf"/>
    <s v="ESSAE DIGITRONICS PVT LTD"/>
    <s v="Bhairavi Jog"/>
    <s v="user_228eUmsdKIb9OItgmiDq1zD4aPZ1eqiapbaLAGeBf8g"/>
    <s v="Bhairavi Jog"/>
    <s v="2022-08-08 12:17:36.006000+00:00"/>
    <s v="2022-08-23 06:20:52.902000+00:00"/>
    <m/>
    <s v="Bangalore"/>
    <m/>
    <m/>
    <m/>
    <n v="460"/>
    <m/>
    <m/>
    <s v="Facebook"/>
    <m/>
    <m/>
    <m/>
    <m/>
    <s v="PAID_SOCIAL"/>
    <m/>
    <m/>
    <m/>
    <m/>
    <m/>
    <m/>
    <m/>
    <m/>
    <m/>
    <m/>
    <m/>
    <m/>
    <m/>
    <m/>
    <m/>
    <m/>
    <m/>
    <m/>
    <s v="user_228eUmsdKIb9OItgmiDq1zD4aPZ1eqiapbaLAGeBf8g"/>
    <s v="Bhairavi Jog"/>
    <m/>
    <m/>
    <s v="August"/>
    <x v="4"/>
    <s v="Lusha"/>
    <m/>
    <s v="Employee Engagement Handbook"/>
    <m/>
    <m/>
    <m/>
    <s v="2022-03-14 02:46:44.131000+00:00"/>
    <s v="2022-10-03 09:37:55.991000+00:00"/>
    <s v="GMC"/>
  </r>
  <r>
    <s v="Chetan Kumar"/>
    <n v="120000"/>
    <s v="INR"/>
    <n v="0"/>
    <s v="8/16/22"/>
    <s v="Sales"/>
    <s v="stat_1hn9nRJaLbI53NxPuSQgo90kRpbpKsFlwN4oEGNUTdO"/>
    <s v="Lost"/>
    <n v="0"/>
    <s v="OpportunityStatusType.Lost"/>
    <s v="cont_mPfQZSx8DSwOaatVSbS9HdICIvJiIaNB2rM80tBQpd5"/>
    <s v="Vaishali Sawant"/>
    <s v="GPA (Renewal)"/>
    <s v="lead_nu0Y1m9anBPCI6dAGeUzsXXuEu5BpylcIAcQ137dH6V"/>
    <s v="AZELIS INDIA PRIVATE LIMITED"/>
    <s v="Pranav Kenjale"/>
    <s v="user_hAuUqCTCw5r4tCUrswIWPSW7LJ1XIBbttZVmJkxmzGq"/>
    <s v="Chetan Kumar"/>
    <s v="2022-06-15 10:09:04.114000+00:00"/>
    <s v="2022-08-23 01:35:25.876000+00:00"/>
    <m/>
    <s v="Mumbai"/>
    <m/>
    <m/>
    <m/>
    <n v="150"/>
    <m/>
    <m/>
    <m/>
    <m/>
    <m/>
    <m/>
    <m/>
    <m/>
    <m/>
    <m/>
    <m/>
    <s v="Chemical"/>
    <m/>
    <m/>
    <m/>
    <m/>
    <m/>
    <m/>
    <m/>
    <m/>
    <m/>
    <m/>
    <m/>
    <m/>
    <s v="Jithendra Goalla"/>
    <m/>
    <s v="user_Jujy0sFufO9J3qwY7aNpCCnF6nFZMrfvciNEydEzhaI"/>
    <s v="Shreya Solanki"/>
    <m/>
    <m/>
    <s v="August"/>
    <x v="4"/>
    <s v="Naukri.com"/>
    <m/>
    <s v="Employee Engagement Handbook"/>
    <m/>
    <m/>
    <m/>
    <s v="2022-03-28 08:09:55.556000+00:00"/>
    <s v="2022-10-10 07:35:17.335000+00:00"/>
    <m/>
  </r>
  <r>
    <s v="Vrushali Kummar"/>
    <n v="12000"/>
    <s v="INR"/>
    <n v="0"/>
    <s v="8/23/22"/>
    <s v="Sales"/>
    <s v="stat_1hn9nRJaLbI53NxPuSQgo90kRpbpKsFlwN4oEGNUTdO"/>
    <s v="Lost"/>
    <n v="0"/>
    <s v="OpportunityStatusType.Lost"/>
    <m/>
    <m/>
    <m/>
    <s v="lead_xgDnL2nj5gggyxu21jrYZeGfS9bV8FWZb5WXV5jtW7R"/>
    <s v="Arwade Infrastructure Limited"/>
    <s v="Vrushali Kummar"/>
    <s v="user_TZzywQwym26DjuswO479pxRhNKX152z8X1haCx2vcst"/>
    <s v="Vrushali Kummar"/>
    <s v="2022-08-20 07:16:27.528000+00:00"/>
    <s v="2022-08-23 02:06:38.284000+00:00"/>
    <m/>
    <s v="Pune"/>
    <m/>
    <s v="2020-08-26 02:10:57+00:00"/>
    <m/>
    <n v="202"/>
    <m/>
    <m/>
    <m/>
    <m/>
    <m/>
    <m/>
    <m/>
    <s v="PAID_SOCIAL"/>
    <m/>
    <m/>
    <m/>
    <s v="Others"/>
    <m/>
    <m/>
    <m/>
    <m/>
    <m/>
    <m/>
    <m/>
    <m/>
    <m/>
    <m/>
    <m/>
    <m/>
    <s v="Sakshi Soni"/>
    <m/>
    <s v="user_ocHSJH83OJnHCvKyMbjx8WOOK8PMgAUGIj1qK0q0dMV"/>
    <s v="Nikhil Ahuja"/>
    <m/>
    <m/>
    <s v="July; June"/>
    <x v="2"/>
    <s v="Naukri.com"/>
    <m/>
    <s v="Employee Engagement Handbook"/>
    <m/>
    <m/>
    <m/>
    <s v="2020-12-06 09:48:16.815000+00:00"/>
    <s v="2022-09-23 04:10:55.033000+00:00"/>
    <s v="GPA"/>
  </r>
  <r>
    <s v="Chetan Kumar"/>
    <n v="2100000"/>
    <s v="INR"/>
    <n v="0"/>
    <s v="8/16/22"/>
    <s v="Sales"/>
    <s v="stat_1hn9nRJaLbI53NxPuSQgo90kRpbpKsFlwN4oEGNUTdO"/>
    <s v="Lost"/>
    <n v="0"/>
    <s v="OpportunityStatusType.Lost"/>
    <s v="cont_mPfQZSx8DSwOaatVSbS9HdICIvJiIaNB2rM80tBQpd5"/>
    <s v="Vaishali Sawant"/>
    <s v="GMC (Renewal)"/>
    <s v="lead_nu0Y1m9anBPCI6dAGeUzsXXuEu5BpylcIAcQ137dH6V"/>
    <s v="AZELIS INDIA PRIVATE LIMITED"/>
    <s v="Pranav Kenjale"/>
    <s v="user_hAuUqCTCw5r4tCUrswIWPSW7LJ1XIBbttZVmJkxmzGq"/>
    <s v="Chetan Kumar"/>
    <s v="2022-06-15 10:00:34.298000+00:00"/>
    <s v="2022-08-23 01:35:16.588000+00:00"/>
    <m/>
    <s v="Mumbai"/>
    <m/>
    <m/>
    <m/>
    <n v="150"/>
    <m/>
    <m/>
    <m/>
    <m/>
    <m/>
    <m/>
    <m/>
    <m/>
    <m/>
    <m/>
    <m/>
    <s v="Chemical"/>
    <m/>
    <m/>
    <m/>
    <m/>
    <m/>
    <m/>
    <m/>
    <m/>
    <m/>
    <m/>
    <m/>
    <m/>
    <s v="Jithendra Goalla"/>
    <m/>
    <s v="user_Jujy0sFufO9J3qwY7aNpCCnF6nFZMrfvciNEydEzhaI"/>
    <s v="Shreya Solanki"/>
    <m/>
    <m/>
    <s v="August"/>
    <x v="4"/>
    <s v="Naukri.com"/>
    <m/>
    <s v="Employee Engagement Handbook"/>
    <m/>
    <m/>
    <m/>
    <s v="2022-03-28 08:09:55.556000+00:00"/>
    <s v="2022-10-10 07:35:17.335000+00:00"/>
    <m/>
  </r>
  <r>
    <s v="Kashif Ahmad"/>
    <n v="350000"/>
    <s v="INR"/>
    <n v="0"/>
    <s v="8/22/22"/>
    <s v="Sales"/>
    <s v="stat_1hn9nRJaLbI53NxPuSQgo90kRpbpKsFlwN4oEGNUTdO"/>
    <s v="Lost"/>
    <n v="0"/>
    <s v="OpportunityStatusType.Lost"/>
    <s v="cont_Z15IoTaADSQfB7DtxBXapoPO3GpNdXL2FfeXPx28yKb"/>
    <s v="Divya Puri"/>
    <s v="GMC-Renewal"/>
    <s v="lead_XQ3jPwoNIQPFzMMjyTNUx2iGRVS3DLKVSq6eEPicn1R"/>
    <s v="Block8 Technologies"/>
    <s v="Bharti Bankey"/>
    <s v="user_LKRhV6rhcBe0uL8u70UUGeDjbMupuho4TaiAOCbT7HT"/>
    <s v="Kashif Ahmad"/>
    <s v="2022-06-20 09:14:17.592000+00:00"/>
    <s v="2022-08-22 14:25:11.221000+00:00"/>
    <m/>
    <s v="Chandigarh"/>
    <m/>
    <s v="2022-01-03 11:29:45+00:00"/>
    <m/>
    <n v="52"/>
    <m/>
    <m/>
    <m/>
    <m/>
    <m/>
    <m/>
    <m/>
    <s v="DIRECT_TRAFFIC"/>
    <m/>
    <m/>
    <m/>
    <s v="IT Services &amp; IT Consulting"/>
    <m/>
    <m/>
    <m/>
    <m/>
    <m/>
    <m/>
    <m/>
    <m/>
    <m/>
    <m/>
    <m/>
    <m/>
    <m/>
    <m/>
    <s v="user_aM3WaaSUQQmaNnsm9l2FQRVWUEr8RN2ZdXzsuQUalQ3"/>
    <s v="Bharti Bankey"/>
    <s v="Siddharth Angolkar"/>
    <m/>
    <s v="July"/>
    <x v="3"/>
    <s v="Inbound via website"/>
    <m/>
    <s v="Employee Count 50"/>
    <m/>
    <m/>
    <m/>
    <s v="2022-01-03 11:32:30.011000+00:00"/>
    <s v="2022-09-09 10:02:50.663000+00:00"/>
    <m/>
  </r>
  <r>
    <s v="Vikas Gupta"/>
    <n v="2724000"/>
    <s v="INR"/>
    <n v="100"/>
    <d v="2022-09-07T00:00:00"/>
    <s v="Sales"/>
    <s v="stat_OZRiD1474QRJIpvnjHCZfiIvKcVD6mIKSSTzg8SwDVx"/>
    <s v="Won- Payment Completed"/>
    <n v="1"/>
    <s v="OpportunityStatusType.Won"/>
    <s v="cont_JvMrOAnXNYS85rkFOWFeKAsCrGxK9Zodc978JIczEGy"/>
    <s v="Prasan Das"/>
    <s v="24 lakh is L1 quote recieved from other broker"/>
    <s v="lead_fjseqKcRTRu3msAtpua9N62Pcq7Lvy5McO4avhUbEaW"/>
    <s v="Chingari"/>
    <s v="Kanchan Kothari"/>
    <s v="user_P3f70h2AcefBkFTBZpvA9LgDbjTmUIXkqdKqHJ5evwA"/>
    <s v="Manojkumar Tinna"/>
    <s v="2022-05-04 08:03:37.775000+00:00"/>
    <s v="2022-08-22 22:56:42.912000+00:00"/>
    <m/>
    <s v="Bangalore"/>
    <m/>
    <m/>
    <m/>
    <n v="145"/>
    <m/>
    <m/>
    <m/>
    <m/>
    <m/>
    <m/>
    <m/>
    <m/>
    <m/>
    <m/>
    <m/>
    <s v="Consumer Goods &amp; Electronics"/>
    <s v="star health"/>
    <m/>
    <m/>
    <m/>
    <m/>
    <m/>
    <m/>
    <m/>
    <m/>
    <m/>
    <m/>
    <m/>
    <s v="Jitin Gopi"/>
    <m/>
    <s v="user_FdWFezbLzkYQcGsBUsjZO25nr2poK2nRbqV47Rs5Kfm"/>
    <s v="Prateek Wadhwa"/>
    <s v="Jayesh Gandhi"/>
    <m/>
    <s v="July"/>
    <x v="2"/>
    <m/>
    <m/>
    <m/>
    <m/>
    <m/>
    <m/>
    <s v="2021-07-29 13:52:46.057000+00:00"/>
    <s v="2022-09-07 03:52:11.534000+00:00"/>
    <s v="GMC"/>
  </r>
  <r>
    <s v="Vikas Gupta"/>
    <n v="3000000"/>
    <s v="INR"/>
    <n v="0"/>
    <s v="8/23/22"/>
    <s v="Sales"/>
    <s v="stat_kcR4fZg7TU7jjk1jAVua3qGLRS4J5uFayEjK5j02wtv"/>
    <s v="Unqualified"/>
    <n v="0"/>
    <s v="OpportunityStatusType.Lost"/>
    <s v="cont_pmgflTpbp1S5uZZKK2YrJF10Eo59SLjR0HWna0WTjMS"/>
    <s v="Radha Pradhan"/>
    <s v="Too late for initiating the discussion."/>
    <s v="lead_W2SaJdrwHt8cYd3jQV7y4ZmuQ3r5kswX9wHLYB7H6tP"/>
    <s v="C-Edge Technologies Limited"/>
    <s v="Shreenath Bhat"/>
    <s v="user_lccnw70UrYzjPcbxrA5N9qp8LF1vx6aP08yPEdeU06P"/>
    <s v="Vikas Gupta"/>
    <s v="2022-08-02 06:18:31.346000+00:00"/>
    <s v="2022-08-22 14:33:13.864000+00:00"/>
    <m/>
    <s v="Mumbai"/>
    <m/>
    <m/>
    <m/>
    <n v="616"/>
    <m/>
    <m/>
    <m/>
    <m/>
    <m/>
    <m/>
    <m/>
    <m/>
    <m/>
    <m/>
    <m/>
    <s v="IT Services &amp; IT Consulting"/>
    <m/>
    <m/>
    <m/>
    <m/>
    <m/>
    <m/>
    <m/>
    <m/>
    <m/>
    <m/>
    <m/>
    <m/>
    <s v="Aniket Vahile"/>
    <m/>
    <s v="user_vMd4rmcrSbjykdyL2J7rrYn84SWdcNc5FKligrmItPw"/>
    <s v="Shreenath Bhat"/>
    <m/>
    <m/>
    <s v="August"/>
    <x v="4"/>
    <m/>
    <m/>
    <s v="Employee Engagement Handbook"/>
    <m/>
    <m/>
    <m/>
    <s v="2021-11-17 01:30:01.845000+00:00"/>
    <s v="2022-09-01 11:59:19.192000+00:00"/>
    <s v="GMC"/>
  </r>
  <r>
    <s v="Vivek Singh"/>
    <n v="3202703"/>
    <s v="INR"/>
    <n v="100"/>
    <s v="8/22/22"/>
    <s v="Sales"/>
    <s v="stat_OZRiD1474QRJIpvnjHCZfiIvKcVD6mIKSSTzg8SwDVx"/>
    <s v="Won- Payment Completed"/>
    <n v="1"/>
    <s v="OpportunityStatusType.Won"/>
    <s v="cont_goO3nHVmJS5piwWIkK2ANmNpGJT16JR4Cbys1hvwDxx"/>
    <s v="Poonam"/>
    <s v="GMC 17th aug.... 3 lakhs 5 laks - 1+3. 1+5 380 instrumess - relicare good Experience so far since 1 year. with current broker.."/>
    <s v="lead_JtwgVqx7zVcsEwTHy0eDlSlCEdjddFPCKloVWwOTpFm"/>
    <s v="Nuvento Inc"/>
    <s v="Daya Gowda"/>
    <s v="user_6dalmZ7hmWD47jhCVGdU1SSEcFMsz9rWtW2jPORgJvj"/>
    <s v="Vivek Singh"/>
    <s v="2022-08-03 11:28:29.210000+00:00"/>
    <s v="2022-08-22 12:11:31.382000+00:00"/>
    <m/>
    <s v="Bangalore"/>
    <m/>
    <m/>
    <m/>
    <n v="355"/>
    <m/>
    <m/>
    <m/>
    <m/>
    <m/>
    <m/>
    <m/>
    <s v="PAID_SOCIAL"/>
    <m/>
    <m/>
    <m/>
    <s v="IT Services &amp; IT Consulting"/>
    <s v="religare"/>
    <m/>
    <m/>
    <m/>
    <m/>
    <m/>
    <m/>
    <m/>
    <m/>
    <m/>
    <m/>
    <m/>
    <s v="Sakshi Soni"/>
    <m/>
    <s v="user_encRk5bIEFN6ZA11h4WH2AdZTiZpogLSlMIaj0E30SZ"/>
    <s v="Daya Gowda"/>
    <s v="Kunal Hire"/>
    <m/>
    <s v="August"/>
    <x v="4"/>
    <s v="Mr. E"/>
    <m/>
    <s v="Employee Engagement Handbook"/>
    <m/>
    <m/>
    <m/>
    <s v="2022-05-17 16:52:19.423000+00:00"/>
    <s v="2022-10-20 08:32:30.246000+00:00"/>
    <s v="GMC"/>
  </r>
  <r>
    <s v="Kashif Ahmad"/>
    <n v="3000000"/>
    <s v="INR"/>
    <n v="0"/>
    <s v="8/24/22"/>
    <s v="Sales"/>
    <s v="stat_1hn9nRJaLbI53NxPuSQgo90kRpbpKsFlwN4oEGNUTdO"/>
    <s v="Lost"/>
    <n v="0"/>
    <s v="OpportunityStatusType.Lost"/>
    <s v="cont_BzLlvabygJUfsStBMnkViepsIcSVXBrjH2FRUJV4ltC"/>
    <s v="Pranesh Choudhary"/>
    <m/>
    <s v="lead_AC0RkCbJ7o3yjRmbE1HmgZcqdyp9v48Sa2JuKmn3xT0"/>
    <s v="BECIS - Commercial Industrial Solutions"/>
    <s v="Kaushlya Bhavsar"/>
    <s v="user_LKRhV6rhcBe0uL8u70UUGeDjbMupuho4TaiAOCbT7HT"/>
    <s v="Kashif Ahmad"/>
    <s v="2022-06-01 08:49:05.037000+00:00"/>
    <s v="2022-08-22 14:16:33.688000+00:00"/>
    <m/>
    <s v="Pune"/>
    <m/>
    <m/>
    <m/>
    <n v="105"/>
    <m/>
    <m/>
    <m/>
    <m/>
    <m/>
    <m/>
    <m/>
    <m/>
    <m/>
    <m/>
    <m/>
    <s v="Professional Services"/>
    <m/>
    <m/>
    <m/>
    <m/>
    <m/>
    <m/>
    <m/>
    <m/>
    <m/>
    <m/>
    <m/>
    <m/>
    <m/>
    <m/>
    <s v="user_vMd4rmcrSbjykdyL2J7rrYn84SWdcNc5FKligrmItPw"/>
    <s v="Shreenath Bhat"/>
    <s v="Snehal Mane"/>
    <m/>
    <s v="August"/>
    <x v="4"/>
    <m/>
    <m/>
    <s v="Employee Wellness Handbook"/>
    <m/>
    <m/>
    <m/>
    <s v="2022-04-07 08:51:53.799000+00:00"/>
    <s v="2022-08-22 14:22:39.757000+00:00"/>
    <s v="GMC"/>
  </r>
  <r>
    <s v="Kashif Ahmad"/>
    <n v="234403"/>
    <s v="INR"/>
    <n v="100"/>
    <s v="8/22/22"/>
    <s v="Sales"/>
    <s v="stat_OZRiD1474QRJIpvnjHCZfiIvKcVD6mIKSSTzg8SwDVx"/>
    <s v="Won- Payment Completed"/>
    <n v="1"/>
    <s v="OpportunityStatusType.Won"/>
    <s v="cont_6WTkkBwQXqY5nEWJcjg5AMxzZRN7OTxye2IDb1vjbl0"/>
    <s v="Nithin Murali"/>
    <s v="GMC-renewal"/>
    <s v="lead_7nHnalGwZ2tE49MYZIYZyfbOgl8HFrux8qQwOIJFTMD"/>
    <s v="Deepnetsoft Solutions Pvt. Ltd."/>
    <s v="Bharti Bankey"/>
    <s v="user_LKRhV6rhcBe0uL8u70UUGeDjbMupuho4TaiAOCbT7HT"/>
    <s v="Kashif Ahmad"/>
    <s v="2022-06-03 11:08:46.282000+00:00"/>
    <s v="2022-08-22 13:40:22.916000+00:00"/>
    <m/>
    <s v="Kochi"/>
    <m/>
    <m/>
    <m/>
    <n v="13"/>
    <m/>
    <m/>
    <m/>
    <m/>
    <m/>
    <m/>
    <m/>
    <m/>
    <m/>
    <m/>
    <m/>
    <s v="IT Services &amp; IT Consulting"/>
    <m/>
    <m/>
    <m/>
    <m/>
    <m/>
    <m/>
    <m/>
    <m/>
    <m/>
    <m/>
    <m/>
    <m/>
    <m/>
    <m/>
    <m/>
    <m/>
    <s v="Siddharth Angolkar"/>
    <m/>
    <s v="May"/>
    <x v="2"/>
    <m/>
    <m/>
    <m/>
    <m/>
    <m/>
    <m/>
    <s v="2022-06-03 10:48:15.268000+00:00"/>
    <s v="2022-09-21 10:48:29.795000+00:00"/>
    <m/>
  </r>
  <r>
    <s v="Sreenivas Hatti"/>
    <n v="1500000"/>
    <s v="INR"/>
    <n v="0"/>
    <s v="8/15/22"/>
    <s v="Sales"/>
    <s v="stat_kcR4fZg7TU7jjk1jAVua3qGLRS4J5uFayEjK5j02wtv"/>
    <s v="Unqualified"/>
    <n v="0"/>
    <s v="OpportunityStatusType.Lost"/>
    <s v="cont_6WJVZacPpuRT0tbkWVBs0BowgpeJYoIiaBaGu0NMth8"/>
    <s v="sandeep"/>
    <s v="GMC"/>
    <s v="lead_YIyUwaKqEo4HtXADd0LEWdZPSUTf3LqcepibVjxHqeZ"/>
    <s v="Estuate Software"/>
    <s v="Daya Gowda"/>
    <s v="user_JjaNBsxmUKBROYZvEahyXgec466W5jQa2pL0NUZ81Lb"/>
    <s v="Sreenivas Hatti"/>
    <s v="2022-05-30 10:17:25.975000+00:00"/>
    <s v="2022-08-22 12:00:08.910000+00:00"/>
    <m/>
    <s v="Bangalore"/>
    <m/>
    <m/>
    <m/>
    <n v="388"/>
    <m/>
    <m/>
    <m/>
    <m/>
    <m/>
    <m/>
    <m/>
    <m/>
    <m/>
    <m/>
    <m/>
    <s v="IT Services &amp; IT Consulting; Others"/>
    <s v="Prudent"/>
    <m/>
    <m/>
    <m/>
    <m/>
    <m/>
    <m/>
    <m/>
    <m/>
    <m/>
    <m/>
    <m/>
    <s v="Rakesh Nade"/>
    <m/>
    <s v="user_encRk5bIEFN6ZA11h4WH2AdZTiZpogLSlMIaj0E30SZ"/>
    <s v="Daya Gowda"/>
    <m/>
    <m/>
    <s v="August"/>
    <x v="2"/>
    <s v="Naukri.com"/>
    <m/>
    <m/>
    <m/>
    <m/>
    <m/>
    <s v="2022-05-06 10:48:23.051000+00:00"/>
    <s v="2022-10-10 02:58:43.134000+00:00"/>
    <m/>
  </r>
  <r>
    <s v="Sreenivas Hatti"/>
    <n v="50000"/>
    <s v="INR"/>
    <n v="0"/>
    <s v="8/15/22"/>
    <s v="Sales"/>
    <s v="stat_kcR4fZg7TU7jjk1jAVua3qGLRS4J5uFayEjK5j02wtv"/>
    <s v="Unqualified"/>
    <n v="0"/>
    <s v="OpportunityStatusType.Lost"/>
    <m/>
    <m/>
    <s v="GPA"/>
    <s v="lead_YIyUwaKqEo4HtXADd0LEWdZPSUTf3LqcepibVjxHqeZ"/>
    <s v="Estuate Software"/>
    <s v="Daya Gowda"/>
    <s v="user_JjaNBsxmUKBROYZvEahyXgec466W5jQa2pL0NUZ81Lb"/>
    <s v="Sreenivas Hatti"/>
    <s v="2022-05-30 10:19:01.596000+00:00"/>
    <s v="2022-08-22 12:00:20.858000+00:00"/>
    <m/>
    <s v="Bangalore"/>
    <m/>
    <m/>
    <m/>
    <n v="388"/>
    <m/>
    <m/>
    <m/>
    <m/>
    <m/>
    <m/>
    <m/>
    <m/>
    <m/>
    <m/>
    <m/>
    <s v="IT Services &amp; IT Consulting; Others"/>
    <s v="Prudent"/>
    <m/>
    <m/>
    <m/>
    <m/>
    <m/>
    <m/>
    <m/>
    <m/>
    <m/>
    <m/>
    <m/>
    <s v="Rakesh Nade"/>
    <m/>
    <s v="user_encRk5bIEFN6ZA11h4WH2AdZTiZpogLSlMIaj0E30SZ"/>
    <s v="Daya Gowda"/>
    <m/>
    <m/>
    <s v="August"/>
    <x v="2"/>
    <s v="Naukri.com"/>
    <m/>
    <m/>
    <m/>
    <m/>
    <m/>
    <s v="2022-05-06 10:48:23.051000+00:00"/>
    <s v="2022-10-10 02:58:43.134000+00:00"/>
    <m/>
  </r>
  <r>
    <s v="Kashif Ahmad"/>
    <n v="35000"/>
    <s v="INR"/>
    <n v="0"/>
    <s v="8/23/22"/>
    <s v="Sales"/>
    <s v="stat_1hn9nRJaLbI53NxPuSQgo90kRpbpKsFlwN4oEGNUTdO"/>
    <s v="Lost"/>
    <n v="0"/>
    <s v="OpportunityStatusType.Lost"/>
    <s v="cont_Vdj6AvgmhKRlreiX4MGMwRDKk6NsSVveraEzdo97i2Q"/>
    <s v="Bharat Rahane"/>
    <m/>
    <s v="lead_MBmOBv4RPJhbNeMjzSTyudxkFbI0GyY4CXyHZxqTFgX"/>
    <s v="GFI Informatique/MGS"/>
    <s v="Prateek Wadhwa"/>
    <s v="user_LKRhV6rhcBe0uL8u70UUGeDjbMupuho4TaiAOCbT7HT"/>
    <s v="Kashif Ahmad"/>
    <s v="2022-06-27 07:53:24.183000+00:00"/>
    <s v="2022-08-22 11:23:19.304000+00:00"/>
    <m/>
    <s v="Pune"/>
    <m/>
    <m/>
    <m/>
    <n v="164"/>
    <m/>
    <m/>
    <m/>
    <m/>
    <m/>
    <m/>
    <m/>
    <m/>
    <m/>
    <m/>
    <m/>
    <s v="IT Services &amp; IT Consulting"/>
    <m/>
    <m/>
    <m/>
    <m/>
    <m/>
    <m/>
    <m/>
    <m/>
    <m/>
    <m/>
    <m/>
    <m/>
    <s v="Arunkumar Dubey"/>
    <m/>
    <s v="user_FdWFezbLzkYQcGsBUsjZO25nr2poK2nRbqV47Rs5Kfm"/>
    <s v="Prateek Wadhwa"/>
    <s v="Siddharth Angolkar"/>
    <m/>
    <s v="August"/>
    <x v="2"/>
    <s v="Linkedin"/>
    <m/>
    <m/>
    <m/>
    <m/>
    <m/>
    <s v="2021-08-17 06:10:18.097000+00:00"/>
    <s v="2022-09-08 06:43:28.491000+00:00"/>
    <s v="GPA"/>
  </r>
  <r>
    <s v="Navin Panjwani"/>
    <n v="450000"/>
    <s v="INR"/>
    <n v="0"/>
    <s v="8/26/22"/>
    <s v="Sales"/>
    <s v="stat_1hn9nRJaLbI53NxPuSQgo90kRpbpKsFlwN4oEGNUTdO"/>
    <s v="Lost"/>
    <n v="0"/>
    <s v="OpportunityStatusType.Lost"/>
    <s v="cont_bPry6gWW1bNafyVk0Afdf6Kl7kOsr3SmBsM92zrWz3Y"/>
    <s v="Ragunath Chandran"/>
    <m/>
    <s v="lead_HEMnug7LDedDBcV40uETHfbSbNIrKL6980xzulGGV6E"/>
    <s v="Eswari Global ( Renewal , 26th Aug )"/>
    <s v="Kaushlya Bhavsar"/>
    <s v="user_sD3YjSs92XKUfD0OPHeo886g6tW6aCM0iUhX5VVUuJi"/>
    <s v="Navin Panjwani"/>
    <s v="2022-06-14 12:38:39.619000+00:00"/>
    <s v="2022-08-22 09:01:10.016000+00:00"/>
    <m/>
    <m/>
    <m/>
    <m/>
    <m/>
    <n v="350"/>
    <m/>
    <m/>
    <m/>
    <m/>
    <m/>
    <m/>
    <m/>
    <s v="PAID_SOCIAL"/>
    <m/>
    <m/>
    <m/>
    <m/>
    <m/>
    <m/>
    <m/>
    <m/>
    <m/>
    <m/>
    <m/>
    <m/>
    <m/>
    <m/>
    <m/>
    <m/>
    <m/>
    <m/>
    <s v="user_vMd4rmcrSbjykdyL2J7rrYn84SWdcNc5FKligrmItPw"/>
    <s v="Shreenath Bhat"/>
    <m/>
    <m/>
    <s v="August; July"/>
    <x v="4"/>
    <m/>
    <m/>
    <s v="Employee Engagement Handbook"/>
    <m/>
    <m/>
    <m/>
    <s v="2022-05-31 16:30:49.954000+00:00"/>
    <s v="2022-08-26 08:53:54.088000+00:00"/>
    <s v="GMC"/>
  </r>
  <r>
    <s v="Pranav Kenjale"/>
    <n v="447615"/>
    <s v="INR"/>
    <n v="0"/>
    <d v="2022-09-08T00:00:00"/>
    <s v="Sales"/>
    <s v="stat_1hn9nRJaLbI53NxPuSQgo90kRpbpKsFlwN4oEGNUTdO"/>
    <s v="Lost"/>
    <n v="0"/>
    <s v="OpportunityStatusType.Lost"/>
    <m/>
    <m/>
    <s v="1+3  Max Bupa"/>
    <s v="lead_ont2QLCyp23uwPj9UDjQQj3b5w9iQmwkx8quZ7aQc3W"/>
    <s v="FLASH ELECTRONICS (I) PVT LTD"/>
    <s v="Pranav Kenjale"/>
    <s v="user_sREdxbAJihL2Zbgic7tyQ6Rc4Mny7HnD1RNGhA9DDYh"/>
    <s v="Prajakta Sahastrabudhe"/>
    <s v="2022-08-01 12:23:03.222000+00:00"/>
    <s v="2022-08-22 09:09:00.577000+00:00"/>
    <m/>
    <s v="Pune"/>
    <m/>
    <s v="2020-08-26 02:33:06+00:00"/>
    <m/>
    <n v="355"/>
    <s v="Yes"/>
    <m/>
    <m/>
    <m/>
    <m/>
    <m/>
    <m/>
    <m/>
    <m/>
    <m/>
    <m/>
    <s v="Manufacturing"/>
    <m/>
    <m/>
    <m/>
    <m/>
    <m/>
    <m/>
    <m/>
    <m/>
    <m/>
    <m/>
    <m/>
    <m/>
    <s v="Arunkumar Dubey"/>
    <m/>
    <s v="user_elsJRWsVnVWXwXYDqwMxWZeO0sLXCWVtdfpMy6LREbN"/>
    <s v="Suraj Jadhav"/>
    <s v="Anjali Nishu"/>
    <m/>
    <s v="March"/>
    <x v="16"/>
    <s v="Inbound via website"/>
    <m/>
    <s v="Employee Count"/>
    <m/>
    <m/>
    <m/>
    <s v="2020-12-06 09:48:39.180000+00:00"/>
    <s v="2022-10-10 07:34:47.226000+00:00"/>
    <m/>
  </r>
  <r>
    <s v="Kashif Ahmad"/>
    <n v="790000"/>
    <s v="INR"/>
    <n v="0"/>
    <s v="8/23/22"/>
    <s v="Sales"/>
    <s v="stat_1hn9nRJaLbI53NxPuSQgo90kRpbpKsFlwN4oEGNUTdO"/>
    <s v="Lost"/>
    <n v="0"/>
    <s v="OpportunityStatusType.Lost"/>
    <s v="cont_Vdj6AvgmhKRlreiX4MGMwRDKk6NsSVveraEzdo97i2Q"/>
    <s v="Bharat Rahane"/>
    <m/>
    <s v="lead_MBmOBv4RPJhbNeMjzSTyudxkFbI0GyY4CXyHZxqTFgX"/>
    <s v="GFI Informatique/MGS"/>
    <s v="Prateek Wadhwa"/>
    <s v="user_LKRhV6rhcBe0uL8u70UUGeDjbMupuho4TaiAOCbT7HT"/>
    <s v="Kashif Ahmad"/>
    <s v="2022-06-27 06:47:01.805000+00:00"/>
    <s v="2022-08-22 11:23:01.499000+00:00"/>
    <m/>
    <s v="Pune"/>
    <m/>
    <m/>
    <m/>
    <n v="164"/>
    <m/>
    <m/>
    <m/>
    <m/>
    <m/>
    <m/>
    <m/>
    <m/>
    <m/>
    <m/>
    <m/>
    <s v="IT Services &amp; IT Consulting"/>
    <m/>
    <m/>
    <m/>
    <m/>
    <m/>
    <m/>
    <m/>
    <m/>
    <m/>
    <m/>
    <m/>
    <m/>
    <s v="Arunkumar Dubey"/>
    <m/>
    <s v="user_FdWFezbLzkYQcGsBUsjZO25nr2poK2nRbqV47Rs5Kfm"/>
    <s v="Prateek Wadhwa"/>
    <s v="Siddharth Angolkar"/>
    <m/>
    <s v="August"/>
    <x v="2"/>
    <s v="Linkedin"/>
    <m/>
    <m/>
    <m/>
    <m/>
    <m/>
    <s v="2021-08-17 06:10:18.097000+00:00"/>
    <s v="2022-09-08 06:43:28.491000+00:00"/>
    <s v="GMC"/>
  </r>
  <r>
    <s v="Tejas Kulkarni"/>
    <n v="1500000"/>
    <s v="INR"/>
    <n v="0"/>
    <s v="8/26/22"/>
    <s v="Sales"/>
    <s v="stat_1hn9nRJaLbI53NxPuSQgo90kRpbpKsFlwN4oEGNUTdO"/>
    <s v="Lost"/>
    <n v="0"/>
    <s v="OpportunityStatusType.Lost"/>
    <s v="cont_BluEmuBBUBYbwUeXYqQdxAzD77utLHEzPr1wQSUJHp0"/>
    <s v="Merlin Mathew"/>
    <s v="He will talk to management and confirm the participation. they have gone aehad with another"/>
    <s v="lead_L4gl4UbbTgsVeKUo9ycn6OlI1g3U6SyCvtlrJFHnzq7"/>
    <s v="Milaap Social Ventures India Pvt Ltd"/>
    <s v="Vinoth Mohan"/>
    <s v="user_kbtBHYtBjVDNyI72HTF6C1SCvC7yVBiA6OrBOy3t96U"/>
    <s v="Tejas Kulkarni"/>
    <s v="2022-05-24 11:47:51.033000+00:00"/>
    <s v="2022-08-22 07:33:26.561000+00:00"/>
    <m/>
    <s v="Bangalore"/>
    <m/>
    <m/>
    <m/>
    <n v="152"/>
    <m/>
    <m/>
    <m/>
    <m/>
    <m/>
    <m/>
    <m/>
    <m/>
    <m/>
    <m/>
    <m/>
    <s v="Banking &amp; Finance"/>
    <m/>
    <m/>
    <m/>
    <m/>
    <m/>
    <m/>
    <m/>
    <m/>
    <m/>
    <m/>
    <m/>
    <m/>
    <s v="Jithendra Goalla"/>
    <m/>
    <s v="user_N2Wvx57ff3o0vmVPS4RR0gXHdA5qVZKmxAMYwKh2zLa"/>
    <s v="Vinoth Mohan"/>
    <m/>
    <m/>
    <s v="August"/>
    <x v="2"/>
    <m/>
    <n v="300000"/>
    <m/>
    <m/>
    <m/>
    <m/>
    <s v="2022-04-28 07:26:26.712000+00:00"/>
    <s v="2022-09-05 05:31:15.249000+00:00"/>
    <s v="GMC"/>
  </r>
  <r>
    <s v="Prasoon Mishra"/>
    <n v="1000000"/>
    <s v="INR"/>
    <n v="0"/>
    <s v="8/16/22"/>
    <s v="Sales"/>
    <s v="stat_1hn9nRJaLbI53NxPuSQgo90kRpbpKsFlwN4oEGNUTdO"/>
    <s v="Lost"/>
    <n v="0"/>
    <s v="OpportunityStatusType.Lost"/>
    <s v="cont_AMqdU91kUSql1QmPOkao6HLZfuBTFNQDiEVvESNiFOQ"/>
    <s v="Anshu Singh"/>
    <m/>
    <s v="lead_tnaPjVcsHBnItSNt0gAhEQ45KpMYNy7A4i430rQ02LA"/>
    <s v="On Move (Zast Logisolutions)"/>
    <s v="Sarvesh Pawar"/>
    <s v="user_RYbBTp8BVWNa7ppiOz6QVJMGK0exHsFmc5uCLn34ODZ"/>
    <s v="Prasoon Mishra"/>
    <s v="2022-07-05 09:41:58.952000+00:00"/>
    <s v="2022-08-22 07:04:36.799000+00:00"/>
    <m/>
    <s v="Gurgaon"/>
    <m/>
    <m/>
    <m/>
    <n v="200"/>
    <m/>
    <m/>
    <m/>
    <m/>
    <m/>
    <m/>
    <m/>
    <m/>
    <m/>
    <m/>
    <m/>
    <m/>
    <m/>
    <m/>
    <m/>
    <m/>
    <m/>
    <m/>
    <m/>
    <m/>
    <m/>
    <m/>
    <m/>
    <m/>
    <m/>
    <m/>
    <s v="user_A8KOTZADnUtEQOLt4nSLAmteNStuGh80js75RYjrXVt"/>
    <s v="Sarvesh Pawar"/>
    <m/>
    <m/>
    <s v="August"/>
    <x v="4"/>
    <m/>
    <m/>
    <s v="Employee Wellness Handbook"/>
    <m/>
    <m/>
    <m/>
    <s v="2022-02-12 15:39:11.705000+00:00"/>
    <s v="2022-09-01 11:19:53.654000+00:00"/>
    <s v="GMC"/>
  </r>
  <r>
    <s v="Prasoon Mishra"/>
    <n v="50000"/>
    <s v="INR"/>
    <n v="0"/>
    <s v="8/16/22"/>
    <s v="Sales"/>
    <s v="stat_1hn9nRJaLbI53NxPuSQgo90kRpbpKsFlwN4oEGNUTdO"/>
    <s v="Lost"/>
    <n v="0"/>
    <s v="OpportunityStatusType.Lost"/>
    <s v="cont_AMqdU91kUSql1QmPOkao6HLZfuBTFNQDiEVvESNiFOQ"/>
    <s v="Anshu Singh"/>
    <m/>
    <s v="lead_tnaPjVcsHBnItSNt0gAhEQ45KpMYNy7A4i430rQ02LA"/>
    <s v="On Move (Zast Logisolutions)"/>
    <s v="Sarvesh Pawar"/>
    <s v="user_RYbBTp8BVWNa7ppiOz6QVJMGK0exHsFmc5uCLn34ODZ"/>
    <s v="Prasoon Mishra"/>
    <s v="2022-07-05 09:39:58.069000+00:00"/>
    <s v="2022-08-22 07:04:49.193000+00:00"/>
    <m/>
    <s v="Gurgaon"/>
    <m/>
    <m/>
    <m/>
    <n v="200"/>
    <m/>
    <m/>
    <m/>
    <m/>
    <m/>
    <m/>
    <m/>
    <m/>
    <m/>
    <m/>
    <m/>
    <m/>
    <m/>
    <m/>
    <m/>
    <m/>
    <m/>
    <m/>
    <m/>
    <m/>
    <m/>
    <m/>
    <m/>
    <m/>
    <m/>
    <m/>
    <s v="user_A8KOTZADnUtEQOLt4nSLAmteNStuGh80js75RYjrXVt"/>
    <s v="Sarvesh Pawar"/>
    <m/>
    <m/>
    <s v="August"/>
    <x v="4"/>
    <m/>
    <m/>
    <s v="Employee Wellness Handbook"/>
    <m/>
    <m/>
    <m/>
    <s v="2022-02-12 15:39:11.705000+00:00"/>
    <s v="2022-09-01 11:19:53.654000+00:00"/>
    <s v="GPA"/>
  </r>
  <r>
    <s v="Prasoon Mishra"/>
    <n v="1500000"/>
    <s v="INR"/>
    <n v="0"/>
    <s v="8/17/22"/>
    <s v="Sales"/>
    <s v="stat_kcR4fZg7TU7jjk1jAVua3qGLRS4J5uFayEjK5j02wtv"/>
    <s v="Unqualified"/>
    <n v="0"/>
    <s v="OpportunityStatusType.Lost"/>
    <s v="cont_ln5gduIn0X8aMYQNn0M2YwES4QX2ijUZhfu4M5soMH1"/>
    <s v="Prakash Bhojwani"/>
    <m/>
    <s v="lead_uZ1CNyGeqrNFC6NON4EtQRwaQoh9xoeMrWZnv3ps4rM"/>
    <s v="Speciality Sintered Products"/>
    <s v="Sarvesh Pawar"/>
    <s v="user_RYbBTp8BVWNa7ppiOz6QVJMGK0exHsFmc5uCLn34ODZ"/>
    <s v="Prasoon Mishra"/>
    <s v="2022-05-30 07:11:09.678000+00:00"/>
    <s v="2022-08-22 07:03:00.853000+00:00"/>
    <m/>
    <s v="Pune"/>
    <m/>
    <m/>
    <m/>
    <n v="350"/>
    <m/>
    <m/>
    <m/>
    <m/>
    <m/>
    <m/>
    <m/>
    <m/>
    <m/>
    <m/>
    <m/>
    <m/>
    <m/>
    <m/>
    <m/>
    <m/>
    <m/>
    <m/>
    <m/>
    <m/>
    <m/>
    <m/>
    <m/>
    <m/>
    <s v="Yogesh Paigude"/>
    <m/>
    <s v="user_A8KOTZADnUtEQOLt4nSLAmteNStuGh80js75RYjrXVt"/>
    <s v="Sarvesh Pawar"/>
    <m/>
    <m/>
    <m/>
    <x v="2"/>
    <m/>
    <m/>
    <s v="AM OPS - Vinod Pawar"/>
    <m/>
    <m/>
    <m/>
    <s v="2022-05-28 06:59:18.207000+00:00"/>
    <s v="2022-08-26 12:50:12.134000+00:00"/>
    <s v="GMC"/>
  </r>
  <r>
    <s v="Moziez Chamadia"/>
    <n v="2000000"/>
    <s v="INR"/>
    <n v="0"/>
    <s v="8/31/22"/>
    <s v="Sales"/>
    <s v="stat_kcR4fZg7TU7jjk1jAVua3qGLRS4J5uFayEjK5j02wtv"/>
    <s v="Unqualified"/>
    <n v="0"/>
    <s v="OpportunityStatusType.Lost"/>
    <s v="cont_BQH8vdWER7da1aZ92Lyexb8WlwNwRWPyK0auDLYi0HG"/>
    <s v="Swati Dahilkar"/>
    <s v="GMC Renewal"/>
    <s v="lead_6WBOBrpxx6ZFqtzjZKWSoh8pUtFXrJboJH2XjZ84GxJ"/>
    <s v="Tristha Global Pvt. Ltd."/>
    <s v="Aishwarya Nyayadhish"/>
    <s v="user_IgNfKH7wuLLjHvexoMm2PXWcnF3zYft0ZbMTyfwKRUg"/>
    <s v="Moziez Chamadia"/>
    <s v="2022-05-16 12:43:29.320000+00:00"/>
    <s v="2022-08-22 06:59:34.280000+00:00"/>
    <m/>
    <s v="Chennai"/>
    <m/>
    <m/>
    <m/>
    <n v="222"/>
    <m/>
    <m/>
    <m/>
    <m/>
    <m/>
    <m/>
    <m/>
    <m/>
    <m/>
    <m/>
    <m/>
    <s v="IT Services &amp; IT Consulting"/>
    <m/>
    <m/>
    <m/>
    <m/>
    <m/>
    <m/>
    <m/>
    <m/>
    <m/>
    <m/>
    <m/>
    <m/>
    <s v="Arunkumar Dubey"/>
    <m/>
    <s v="user_6hRQhcoLhZEDUBYaw3vS7rv6T5582sGfXq4jNRqTfUU"/>
    <s v="Aishwarya Nyayadhish"/>
    <m/>
    <m/>
    <s v="August"/>
    <x v="2"/>
    <s v="Lusha"/>
    <m/>
    <s v="Glengarry"/>
    <m/>
    <m/>
    <m/>
    <s v="2021-12-09 09:17:46.579000+00:00"/>
    <s v="2022-09-07 15:08:13+00:00"/>
    <m/>
  </r>
  <r>
    <s v="Prasoon Mishra"/>
    <n v="1800000"/>
    <s v="INR"/>
    <n v="0"/>
    <s v="8/17/22"/>
    <s v="Sales"/>
    <s v="stat_1hn9nRJaLbI53NxPuSQgo90kRpbpKsFlwN4oEGNUTdO"/>
    <s v="Lost"/>
    <n v="0"/>
    <s v="OpportunityStatusType.Lost"/>
    <s v="cont_OhXixjt1OIbVS3Yvcy2Y3Hr60k5W182KGj8k6Gwf0G6"/>
    <s v="Debjani Dasgupta"/>
    <m/>
    <s v="lead_ycTvGjW70MhOU1zdQwhcO0y1Y6B7kuEEM7mVHZZazlz"/>
    <s v="Jindal Poly Films Limited"/>
    <s v="Sarvesh Pawar"/>
    <s v="user_RYbBTp8BVWNa7ppiOz6QVJMGK0exHsFmc5uCLn34ODZ"/>
    <s v="Prasoon Mishra"/>
    <s v="2022-06-09 11:30:32.691000+00:00"/>
    <s v="2022-08-22 07:03:28.357000+00:00"/>
    <m/>
    <s v="Delhi"/>
    <m/>
    <m/>
    <m/>
    <n v="648"/>
    <m/>
    <m/>
    <m/>
    <m/>
    <m/>
    <m/>
    <m/>
    <m/>
    <m/>
    <m/>
    <m/>
    <s v="Manufacturing"/>
    <m/>
    <m/>
    <m/>
    <m/>
    <m/>
    <m/>
    <m/>
    <m/>
    <m/>
    <m/>
    <m/>
    <m/>
    <s v="Aniket Vahile"/>
    <m/>
    <s v="user_A8KOTZADnUtEQOLt4nSLAmteNStuGh80js75RYjrXVt"/>
    <s v="Sarvesh Pawar"/>
    <m/>
    <m/>
    <s v="July"/>
    <x v="4"/>
    <s v="Naukri.com"/>
    <m/>
    <s v="Employee Wellness Handbook"/>
    <m/>
    <m/>
    <m/>
    <s v="2022-02-04 03:47:26.354000+00:00"/>
    <s v="2022-09-07 11:42:48.189000+00:00"/>
    <s v="GMC"/>
  </r>
  <r>
    <s v="Vivek Singh"/>
    <n v="300000"/>
    <s v="INR"/>
    <n v="0"/>
    <s v="8/19/22"/>
    <s v="Sales"/>
    <s v="stat_1hn9nRJaLbI53NxPuSQgo90kRpbpKsFlwN4oEGNUTdO"/>
    <s v="Lost"/>
    <n v="0"/>
    <s v="OpportunityStatusType.Lost"/>
    <m/>
    <m/>
    <s v="GMC (Renewal)"/>
    <s v="lead_Kn2sZqTqJWQNj5DMjxUyBNdDBg8he27e4kOkLfDi11w"/>
    <s v="1BRIDGE"/>
    <s v="Pranav Kenjale"/>
    <s v="user_6dalmZ7hmWD47jhCVGdU1SSEcFMsz9rWtW2jPORgJvj"/>
    <s v="Vivek Singh"/>
    <s v="2022-06-02 11:34:11.390000+00:00"/>
    <s v="2022-08-21 16:31:09.014000+00:00"/>
    <m/>
    <s v="Bangalore"/>
    <m/>
    <m/>
    <m/>
    <n v="35"/>
    <m/>
    <m/>
    <m/>
    <m/>
    <m/>
    <m/>
    <m/>
    <m/>
    <m/>
    <m/>
    <m/>
    <s v="Others"/>
    <m/>
    <m/>
    <m/>
    <m/>
    <m/>
    <m/>
    <m/>
    <m/>
    <m/>
    <m/>
    <m/>
    <m/>
    <s v="Aniket Vahile"/>
    <m/>
    <s v="user_x9AtbGLhDmWYC9XAmYdfwBt9yiXbgMhBuZpIoFuN8Cd"/>
    <s v="Pranav Kenjale"/>
    <m/>
    <m/>
    <s v="August"/>
    <x v="2"/>
    <s v="Lusha"/>
    <m/>
    <s v="Glengarry"/>
    <m/>
    <s v="Prashanth Prakash, C4D Partners, KAAJ Ventures, Prashanth PV Boccasam, Puneet Jetli"/>
    <m/>
    <s v="2021-12-09 09:18:08.761000+00:00"/>
    <s v="2022-09-07 13:15:28.420000+00:00"/>
    <m/>
  </r>
  <r>
    <s v="Manish Balpande"/>
    <n v="15000"/>
    <s v="INR"/>
    <n v="0"/>
    <s v="8/19/22"/>
    <s v="Sales"/>
    <s v="stat_1hn9nRJaLbI53NxPuSQgo90kRpbpKsFlwN4oEGNUTdO"/>
    <s v="Lost"/>
    <n v="0"/>
    <s v="OpportunityStatusType.Lost"/>
    <s v="cont_GMsZL3CTopRBARr55xQvg2GWvX7ZAphYOS1MKfh99Lg"/>
    <s v="Pragati Shinde"/>
    <m/>
    <s v="lead_IZVJYYOTgYfOR8j3VqG2cmYKVr5NDPtHONHqwMpVVed"/>
    <s v="Onama Consultants Pvt Ltd"/>
    <s v="Ankita Pingale"/>
    <s v="user_8jx3L2CDfrbzNnwYUv6Plfha6VxaSGsqcbTXR3sIBZi"/>
    <s v="Manish Balpande"/>
    <s v="2022-08-10 09:50:11.620000+00:00"/>
    <s v="2022-08-22 04:10:19.548000+00:00"/>
    <m/>
    <s v="Pune"/>
    <m/>
    <s v="2020-09-13 10:29:21+00:00"/>
    <m/>
    <n v="150"/>
    <m/>
    <m/>
    <m/>
    <m/>
    <m/>
    <m/>
    <m/>
    <s v="PAID_SOCIAL"/>
    <m/>
    <m/>
    <m/>
    <s v="Professional Services"/>
    <m/>
    <m/>
    <m/>
    <m/>
    <m/>
    <m/>
    <m/>
    <m/>
    <m/>
    <m/>
    <m/>
    <m/>
    <m/>
    <m/>
    <s v="user_1z3bdwgjF9RILRmuQPeXXGoPhafSi1mEgyb4l5sVEvN"/>
    <s v="Ankita Pingale"/>
    <m/>
    <m/>
    <s v="August"/>
    <x v="4"/>
    <m/>
    <m/>
    <s v="Nameless Lead"/>
    <m/>
    <m/>
    <m/>
    <s v="2020-12-06 09:56:15.855000+00:00"/>
    <s v="2022-09-09 07:44:34.292000+00:00"/>
    <s v="WC"/>
  </r>
  <r>
    <s v="Manish Balpande"/>
    <n v="250000"/>
    <s v="INR"/>
    <n v="0"/>
    <s v="8/19/22"/>
    <s v="Sales"/>
    <s v="stat_1hn9nRJaLbI53NxPuSQgo90kRpbpKsFlwN4oEGNUTdO"/>
    <s v="Lost"/>
    <n v="0"/>
    <s v="OpportunityStatusType.Lost"/>
    <s v="cont_GMsZL3CTopRBARr55xQvg2GWvX7ZAphYOS1MKfh99Lg"/>
    <s v="Pragati Shinde"/>
    <m/>
    <s v="lead_IZVJYYOTgYfOR8j3VqG2cmYKVr5NDPtHONHqwMpVVed"/>
    <s v="Onama Consultants Pvt Ltd"/>
    <s v="Ankita Pingale"/>
    <s v="user_8jx3L2CDfrbzNnwYUv6Plfha6VxaSGsqcbTXR3sIBZi"/>
    <s v="Manish Balpande"/>
    <s v="2022-07-05 11:49:52.447000+00:00"/>
    <s v="2022-08-22 04:09:58.823000+00:00"/>
    <m/>
    <s v="Pune"/>
    <m/>
    <s v="2020-09-13 10:29:21+00:00"/>
    <m/>
    <n v="150"/>
    <m/>
    <m/>
    <m/>
    <m/>
    <m/>
    <m/>
    <m/>
    <s v="PAID_SOCIAL"/>
    <m/>
    <m/>
    <m/>
    <s v="Professional Services"/>
    <m/>
    <m/>
    <m/>
    <m/>
    <m/>
    <m/>
    <m/>
    <m/>
    <m/>
    <m/>
    <m/>
    <m/>
    <m/>
    <m/>
    <s v="user_1z3bdwgjF9RILRmuQPeXXGoPhafSi1mEgyb4l5sVEvN"/>
    <s v="Ankita Pingale"/>
    <m/>
    <m/>
    <s v="August"/>
    <x v="4"/>
    <m/>
    <m/>
    <s v="Nameless Lead"/>
    <m/>
    <m/>
    <m/>
    <s v="2020-12-06 09:56:15.855000+00:00"/>
    <s v="2022-09-09 07:44:34.292000+00:00"/>
    <s v="GMC"/>
  </r>
  <r>
    <s v="Naveen Kumar"/>
    <n v="4800000"/>
    <s v="INR"/>
    <n v="100"/>
    <s v="8/20/22"/>
    <s v="Sales"/>
    <s v="stat_OZRiD1474QRJIpvnjHCZfiIvKcVD6mIKSSTzg8SwDVx"/>
    <s v="Won- Payment Completed"/>
    <n v="1"/>
    <s v="OpportunityStatusType.Won"/>
    <s v="cont_7ijTE5yDFe9Qxmg4jWaXd6HNStJTmHhtSe3JydbbtYU"/>
    <s v="Ashish Vyas"/>
    <s v="Special Thanks to Chetan, Vikas &amp; Sonal for all the Hard work towards closing this in the Absence of Naveen Kumar."/>
    <s v="lead_Ez8t1P9zR47iiOSwQBflTM3ZHNXoFc8ILdVIPqdaIAy"/>
    <s v="Toothsi"/>
    <s v="Sarvesh Pawar"/>
    <s v="user_P3f70h2AcefBkFTBZpvA9LgDbjTmUIXkqdKqHJ5evwA"/>
    <s v="Manojkumar Tinna"/>
    <s v="2022-06-03 07:30:14.602000+00:00"/>
    <s v="2022-08-20 15:26:27.510000+00:00"/>
    <m/>
    <s v="Mumbai"/>
    <m/>
    <m/>
    <m/>
    <n v="2800"/>
    <m/>
    <m/>
    <m/>
    <m/>
    <m/>
    <m/>
    <m/>
    <s v="PAID_SOCIAL"/>
    <m/>
    <m/>
    <m/>
    <s v="Health, Wellness &amp; Fitness"/>
    <m/>
    <m/>
    <m/>
    <m/>
    <m/>
    <m/>
    <m/>
    <m/>
    <m/>
    <m/>
    <m/>
    <m/>
    <s v="Mrunmay Jalgaonkar"/>
    <m/>
    <s v="user_A8KOTZADnUtEQOLt4nSLAmteNStuGh80js75RYjrXVt"/>
    <s v="Sarvesh Pawar"/>
    <s v="Yogesh Shukla"/>
    <m/>
    <s v="August; March"/>
    <x v="13"/>
    <s v="Lusha"/>
    <m/>
    <s v="Employer Branding Playbook"/>
    <m/>
    <s v="Think Investments, Ramakant Sharma, Eight Roads Ventures, Mankekar Family Office, Dharmil Sheth"/>
    <m/>
    <s v="2021-12-09 09:17:38.074000+00:00"/>
    <s v="2022-10-19 05:13:32.225000+00:00"/>
    <s v="GMC"/>
  </r>
  <r>
    <s v="Vrushali Kummar"/>
    <n v="50000"/>
    <s v="INR"/>
    <n v="0"/>
    <d v="2022-01-08T00:00:00"/>
    <s v="Sales"/>
    <s v="stat_kcR4fZg7TU7jjk1jAVua3qGLRS4J5uFayEjK5j02wtv"/>
    <s v="Unqualified"/>
    <n v="0"/>
    <s v="OpportunityStatusType.Lost"/>
    <m/>
    <m/>
    <s v="GPA-Renewal - Plant 1"/>
    <s v="lead_EgwAV7TMRrJeW6XsmOcAMrtj0TRz7wATOU9rwltRS8P"/>
    <s v="Rucha Engineers P Ltd"/>
    <s v="Bhairavi Jog"/>
    <s v="user_TZzywQwym26DjuswO479pxRhNKX152z8X1haCx2vcst"/>
    <s v="Vrushali Kummar"/>
    <s v="2022-05-11 12:00:36.920000+00:00"/>
    <s v="2022-08-20 07:21:48.430000+00:00"/>
    <m/>
    <s v="Aurangabad"/>
    <m/>
    <m/>
    <m/>
    <n v="590"/>
    <m/>
    <m/>
    <m/>
    <m/>
    <m/>
    <m/>
    <m/>
    <s v="PAID_SOCIAL"/>
    <m/>
    <m/>
    <m/>
    <s v="Automotive; Manufacturing"/>
    <m/>
    <m/>
    <m/>
    <m/>
    <m/>
    <m/>
    <m/>
    <m/>
    <m/>
    <m/>
    <m/>
    <m/>
    <s v="Deepak Yadav"/>
    <m/>
    <s v="user_228eUmsdKIb9OItgmiDq1zD4aPZ1eqiapbaLAGeBf8g"/>
    <s v="Bhairavi Jog"/>
    <m/>
    <m/>
    <s v="February; July; October"/>
    <x v="4"/>
    <s v="Naukri.com"/>
    <m/>
    <s v="Employee Engagement Handbook"/>
    <m/>
    <m/>
    <m/>
    <s v="2021-07-09 10:50:04.171000+00:00"/>
    <s v="2022-10-19 01:43:24.619000+00:00"/>
    <s v="GPA"/>
  </r>
  <r>
    <s v="Tejas Kulkarni"/>
    <n v="300000"/>
    <s v="INR"/>
    <n v="0"/>
    <s v="8/31/22"/>
    <s v="Sales"/>
    <s v="stat_1hn9nRJaLbI53NxPuSQgo90kRpbpKsFlwN4oEGNUTdO"/>
    <s v="Lost"/>
    <n v="0"/>
    <s v="OpportunityStatusType.Lost"/>
    <m/>
    <m/>
    <s v="GMC-Fresh. They went ahead with plum two weeks back"/>
    <s v="lead_9q8VHzuiNVpHl2Ap84unnsokhKE4LF4w3fJnTR8QRXv"/>
    <s v="Plotline"/>
    <s v="Bharti Bankey"/>
    <s v="user_kbtBHYtBjVDNyI72HTF6C1SCvC7yVBiA6OrBOy3t96U"/>
    <s v="Tejas Kulkarni"/>
    <s v="2022-07-20 06:26:10.614000+00:00"/>
    <s v="2022-08-20 13:57:21.191000+00:00"/>
    <m/>
    <s v="Bangalore"/>
    <m/>
    <s v="2022-07-18 09:06:06+00:00"/>
    <m/>
    <n v="10"/>
    <m/>
    <m/>
    <m/>
    <m/>
    <m/>
    <m/>
    <m/>
    <m/>
    <m/>
    <m/>
    <m/>
    <s v="IT Services &amp; IT Consulting"/>
    <m/>
    <m/>
    <m/>
    <m/>
    <m/>
    <m/>
    <m/>
    <m/>
    <m/>
    <m/>
    <m/>
    <m/>
    <m/>
    <m/>
    <s v="user_aM3WaaSUQQmaNnsm9l2FQRVWUEr8RN2ZdXzsuQUalQ3"/>
    <s v="Bharti Bankey"/>
    <m/>
    <m/>
    <m/>
    <x v="3"/>
    <s v="Inbound via website"/>
    <m/>
    <s v="Employee Count 25"/>
    <m/>
    <m/>
    <m/>
    <s v="2022-07-18 09:07:41.665000+00:00"/>
    <s v="2022-09-23 10:29:45.167000+00:00"/>
    <m/>
  </r>
  <r>
    <s v="Vivek Singh"/>
    <n v="1200000"/>
    <s v="INR"/>
    <n v="0"/>
    <s v="8/21/22"/>
    <s v="Sales"/>
    <s v="stat_1hn9nRJaLbI53NxPuSQgo90kRpbpKsFlwN4oEGNUTdO"/>
    <s v="Lost"/>
    <n v="0"/>
    <s v="OpportunityStatusType.Lost"/>
    <m/>
    <m/>
    <s v="GMC-renewal"/>
    <s v="lead_xBgP2SAuPIsbhdEsYfmRV6c4d12K7Bwe9QpA1uVwivH"/>
    <s v="Gain-Insights"/>
    <s v="Bharti Bankey"/>
    <s v="user_6dalmZ7hmWD47jhCVGdU1SSEcFMsz9rWtW2jPORgJvj"/>
    <s v="Vivek Singh"/>
    <s v="2022-04-27 06:36:09.640000+00:00"/>
    <s v="2022-08-19 14:18:02.682000+00:00"/>
    <m/>
    <s v="Bangalore"/>
    <m/>
    <s v="2022-04-26 09:47:22+00:00"/>
    <m/>
    <n v="150"/>
    <m/>
    <m/>
    <m/>
    <m/>
    <m/>
    <m/>
    <m/>
    <s v="DIRECT_TRAFFIC"/>
    <m/>
    <m/>
    <m/>
    <s v="Digital Marketing &amp; Advertising"/>
    <m/>
    <m/>
    <m/>
    <m/>
    <m/>
    <m/>
    <m/>
    <m/>
    <m/>
    <m/>
    <m/>
    <m/>
    <s v="Sakshi Soni"/>
    <m/>
    <s v="user_aM3WaaSUQQmaNnsm9l2FQRVWUEr8RN2ZdXzsuQUalQ3"/>
    <s v="Bharti Bankey"/>
    <m/>
    <m/>
    <s v="August"/>
    <x v="3"/>
    <s v="Inbound via website"/>
    <m/>
    <s v="Employee Count 100"/>
    <m/>
    <m/>
    <m/>
    <s v="2022-03-09 05:21:55.073000+00:00"/>
    <s v="2022-08-26 06:04:27.573000+00:00"/>
    <m/>
  </r>
  <r>
    <s v="Navin Panjwani"/>
    <n v="75000"/>
    <s v="INR"/>
    <n v="100"/>
    <s v="8/19/22"/>
    <s v="Sales"/>
    <s v="stat_OZRiD1474QRJIpvnjHCZfiIvKcVD6mIKSSTzg8SwDVx"/>
    <s v="Won- Payment Completed"/>
    <n v="1"/>
    <s v="OpportunityStatusType.Won"/>
    <s v="cont_er4e8uDcUscinclBgy00eyhDP3lE17wiS2to3Xb06KL"/>
    <s v="Renilda Nathalia"/>
    <m/>
    <s v="lead_boJvjUc6H6honsmOaL8GrnOWWcA6xnoCTWuM7eV3zfZ"/>
    <s v="Wizqart"/>
    <s v="Vinoth Mohan"/>
    <s v="user_sD3YjSs92XKUfD0OPHeo886g6tW6aCM0iUhX5VVUuJi"/>
    <s v="Navin Panjwani"/>
    <s v="2022-05-13 13:19:31.106000+00:00"/>
    <s v="2022-08-20 05:29:27.617000+00:00"/>
    <m/>
    <s v="Mumbai"/>
    <m/>
    <m/>
    <m/>
    <n v="28"/>
    <m/>
    <m/>
    <m/>
    <m/>
    <m/>
    <m/>
    <m/>
    <m/>
    <m/>
    <m/>
    <m/>
    <m/>
    <m/>
    <m/>
    <m/>
    <m/>
    <m/>
    <m/>
    <m/>
    <m/>
    <m/>
    <m/>
    <m/>
    <m/>
    <m/>
    <m/>
    <s v="user_N2Wvx57ff3o0vmVPS4RR0gXHdA5qVZKmxAMYwKh2zLa"/>
    <s v="Vinoth Mohan"/>
    <s v="Shahid Shaikh"/>
    <m/>
    <s v="August"/>
    <x v="4"/>
    <m/>
    <n v="300000"/>
    <s v="Employee Wellness Handbook"/>
    <m/>
    <m/>
    <m/>
    <s v="2022-03-29 03:45:27.382000+00:00"/>
    <s v="2022-10-06 04:00:05.136000+00:00"/>
    <s v="GMC"/>
  </r>
  <r>
    <s v="Vikas Gupta"/>
    <n v="2800000"/>
    <s v="INR"/>
    <n v="0"/>
    <s v="8/19/22"/>
    <s v="Sales"/>
    <s v="stat_1hn9nRJaLbI53NxPuSQgo90kRpbpKsFlwN4oEGNUTdO"/>
    <s v="Lost"/>
    <n v="0"/>
    <s v="OpportunityStatusType.Lost"/>
    <s v="cont_cIhGGmp3PtwavqAbpdtdhh8O1kvkdrHqll9SRUiRa7c"/>
    <s v="Nitin Sonar"/>
    <s v="The client has closed with ICICI Lombard in 28L, where our final price was 28.5L."/>
    <s v="lead_SirIUaQc8Fbhj6jzNWHsdxSCxAV5n60wfdyxAL7faTF"/>
    <s v="KLT Automotive &amp; Tubular Products Ltd"/>
    <s v="Aditya Binani"/>
    <s v="user_lccnw70UrYzjPcbxrA5N9qp8LF1vx6aP08yPEdeU06P"/>
    <s v="Vikas Gupta"/>
    <s v="2022-06-21 06:38:14.756000+00:00"/>
    <s v="2022-08-20 06:31:27.837000+00:00"/>
    <m/>
    <s v="Mumbai"/>
    <m/>
    <m/>
    <m/>
    <n v="223"/>
    <m/>
    <m/>
    <m/>
    <m/>
    <m/>
    <m/>
    <m/>
    <m/>
    <m/>
    <m/>
    <m/>
    <s v="Manufacturing"/>
    <m/>
    <m/>
    <m/>
    <m/>
    <m/>
    <m/>
    <m/>
    <m/>
    <m/>
    <m/>
    <m/>
    <m/>
    <s v="Mrunmay Jalgaonkar"/>
    <m/>
    <s v="user_g5Yw4Z4XnIbmcGhJO80vdtFdd5ElcDlgYO3q8l82ODn"/>
    <s v="Aditya Binani"/>
    <m/>
    <m/>
    <s v="August"/>
    <x v="2"/>
    <s v="Mr. E"/>
    <m/>
    <m/>
    <m/>
    <m/>
    <m/>
    <s v="2021-09-20 12:04:11.084000+00:00"/>
    <s v="2022-10-19 09:25:59.173000+00:00"/>
    <s v="GMC"/>
  </r>
  <r>
    <s v="Tejas Kulkarni"/>
    <n v="1000000"/>
    <s v="INR"/>
    <n v="0"/>
    <s v="8/22/22"/>
    <s v="Sales"/>
    <s v="stat_1hn9nRJaLbI53NxPuSQgo90kRpbpKsFlwN4oEGNUTdO"/>
    <s v="Lost"/>
    <n v="0"/>
    <s v="OpportunityStatusType.Lost"/>
    <m/>
    <m/>
    <s v="No response from CEO since a very long time"/>
    <s v="lead_Q9RN1ulRMPX4P1DdaPi6EfV85Ondi0OEZvKllIgsSOu"/>
    <s v="Confirmare"/>
    <s v="Kaushlya Bhavsar"/>
    <s v="user_kbtBHYtBjVDNyI72HTF6C1SCvC7yVBiA6OrBOy3t96U"/>
    <s v="Tejas Kulkarni"/>
    <s v="2022-04-20 12:37:30.233000+00:00"/>
    <s v="2022-08-19 08:51:29.560000+00:00"/>
    <m/>
    <s v="Kolkata"/>
    <m/>
    <s v="2022-04-20 06:35:58+00:00"/>
    <m/>
    <n v="100"/>
    <m/>
    <m/>
    <m/>
    <m/>
    <m/>
    <m/>
    <m/>
    <s v="DIRECT_TRAFFIC"/>
    <m/>
    <m/>
    <m/>
    <m/>
    <m/>
    <m/>
    <m/>
    <m/>
    <m/>
    <m/>
    <m/>
    <m/>
    <m/>
    <m/>
    <m/>
    <m/>
    <m/>
    <m/>
    <s v="user_g5Yw4Z4XnIbmcGhJO80vdtFdd5ElcDlgYO3q8l82ODn"/>
    <s v="Aditya Binani"/>
    <m/>
    <m/>
    <m/>
    <x v="3"/>
    <s v="Inbound via website"/>
    <m/>
    <s v="Employee Count 100"/>
    <m/>
    <m/>
    <m/>
    <s v="2022-04-20 06:38:40.092000+00:00"/>
    <s v="2022-10-10 09:22:39.889000+00:00"/>
    <s v="GMC"/>
  </r>
  <r>
    <s v="Manish Balpande"/>
    <n v="1000000"/>
    <s v="INR"/>
    <n v="0"/>
    <d v="2022-01-09T00:00:00"/>
    <s v="Sales"/>
    <s v="stat_kcR4fZg7TU7jjk1jAVua3qGLRS4J5uFayEjK5j02wtv"/>
    <s v="Unqualified"/>
    <n v="0"/>
    <s v="OpportunityStatusType.Lost"/>
    <m/>
    <m/>
    <s v="GMC (Renewal)"/>
    <s v="lead_eA7aOgD1CIJ556txPOVKLBaNxOiIwNDEjHWFprHExsC"/>
    <s v="Customized Energy Solutions"/>
    <s v="Pranav Kenjale"/>
    <s v="user_8jx3L2CDfrbzNnwYUv6Plfha6VxaSGsqcbTXR3sIBZi"/>
    <s v="Manish Balpande"/>
    <s v="2022-06-23 08:55:40.694000+00:00"/>
    <s v="2022-08-19 09:54:33.784000+00:00"/>
    <m/>
    <s v="Pune"/>
    <m/>
    <m/>
    <m/>
    <n v="96"/>
    <m/>
    <m/>
    <m/>
    <m/>
    <m/>
    <m/>
    <m/>
    <m/>
    <m/>
    <m/>
    <m/>
    <s v="Utilities &amp; Textile"/>
    <m/>
    <m/>
    <m/>
    <m/>
    <m/>
    <m/>
    <m/>
    <m/>
    <m/>
    <m/>
    <m/>
    <m/>
    <s v="Aniket Vahile"/>
    <m/>
    <s v="user_x9AtbGLhDmWYC9XAmYdfwBt9yiXbgMhBuZpIoFuN8Cd"/>
    <s v="Pranav Kenjale"/>
    <m/>
    <m/>
    <s v="September"/>
    <x v="2"/>
    <s v="Mr. E"/>
    <m/>
    <m/>
    <m/>
    <m/>
    <m/>
    <s v="2022-05-23 07:04:21.755000+00:00"/>
    <s v="2022-09-01 12:11:39.573000+00:00"/>
    <m/>
  </r>
  <r>
    <s v="Tejas Kulkarni"/>
    <n v="200000"/>
    <s v="INR"/>
    <n v="0"/>
    <s v="8/19/22"/>
    <s v="Sales"/>
    <s v="stat_kcR4fZg7TU7jjk1jAVua3qGLRS4J5uFayEjK5j02wtv"/>
    <s v="Unqualified"/>
    <n v="0"/>
    <s v="OpportunityStatusType.Lost"/>
    <s v="cont_SvEru8duFlNla6ARz93x7wKmhOPaWHuqBYKXOTdXG7s"/>
    <m/>
    <s v="for 60 emps"/>
    <s v="lead_YjSjpPyjev9ws8tGcPy1GTcARqkXXlSCoxsUDIOKfdU"/>
    <s v="Delta X"/>
    <s v="Prateek Wadhwa"/>
    <s v="user_kbtBHYtBjVDNyI72HTF6C1SCvC7yVBiA6OrBOy3t96U"/>
    <s v="Tejas Kulkarni"/>
    <s v="2022-04-27 08:51:32.781000+00:00"/>
    <s v="2022-08-19 08:56:08.875000+00:00"/>
    <m/>
    <s v="Mumbai"/>
    <m/>
    <s v="2022-04-09 04:41:48+00:00"/>
    <m/>
    <n v="100"/>
    <m/>
    <m/>
    <m/>
    <m/>
    <m/>
    <m/>
    <m/>
    <m/>
    <m/>
    <m/>
    <m/>
    <m/>
    <m/>
    <m/>
    <m/>
    <m/>
    <m/>
    <m/>
    <m/>
    <m/>
    <m/>
    <m/>
    <m/>
    <m/>
    <m/>
    <m/>
    <s v="user_FdWFezbLzkYQcGsBUsjZO25nr2poK2nRbqV47Rs5Kfm"/>
    <s v="Prateek Wadhwa"/>
    <m/>
    <m/>
    <m/>
    <x v="3"/>
    <s v="Inbound via website"/>
    <m/>
    <s v="Employee Count 100"/>
    <m/>
    <m/>
    <m/>
    <s v="2022-04-09 04:44:15.730000+00:00"/>
    <s v="2022-08-27 08:09:24.940000+00:00"/>
    <s v="GMC"/>
  </r>
  <r>
    <s v="Chetan Kumar"/>
    <n v="7500000"/>
    <s v="INR"/>
    <n v="0"/>
    <s v="8/26/22"/>
    <s v="Sales"/>
    <s v="stat_kcR4fZg7TU7jjk1jAVua3qGLRS4J5uFayEjK5j02wtv"/>
    <s v="Unqualified"/>
    <n v="0"/>
    <s v="OpportunityStatusType.Lost"/>
    <s v="cont_6mzXPifUoCPVPQ3hG6goxfjZnGfsaHlNohTPLYh0ELX"/>
    <s v="Sunil Gurav"/>
    <m/>
    <s v="lead_EI8m6ZmSAlS2EWkN2hpAZypXgmi6p73FGQRHRq5VQZ8"/>
    <s v="Bisleri International"/>
    <s v="Vinoth Mohan"/>
    <s v="user_hAuUqCTCw5r4tCUrswIWPSW7LJ1XIBbttZVmJkxmzGq"/>
    <s v="Chetan Kumar"/>
    <s v="2022-06-06 05:53:53.899000+00:00"/>
    <s v="2022-08-19 06:00:41.898000+00:00"/>
    <m/>
    <s v="Mumbai"/>
    <m/>
    <m/>
    <m/>
    <n v="600"/>
    <m/>
    <m/>
    <m/>
    <m/>
    <m/>
    <m/>
    <m/>
    <m/>
    <m/>
    <m/>
    <m/>
    <m/>
    <m/>
    <m/>
    <m/>
    <m/>
    <m/>
    <m/>
    <m/>
    <m/>
    <m/>
    <m/>
    <m/>
    <m/>
    <m/>
    <m/>
    <s v="user_N2Wvx57ff3o0vmVPS4RR0gXHdA5qVZKmxAMYwKh2zLa"/>
    <s v="Vinoth Mohan"/>
    <m/>
    <m/>
    <s v="August"/>
    <x v="4"/>
    <m/>
    <s v="150000, 3250000, 750000"/>
    <s v="Employee Engagement Handbook"/>
    <m/>
    <m/>
    <m/>
    <s v="2022-04-19 17:59:03.585000+00:00"/>
    <s v="2022-09-09 11:33:46.350000+00:00"/>
    <s v="GMC"/>
  </r>
  <r>
    <s v="Prateek Wadhwa"/>
    <n v="30000"/>
    <s v="INR"/>
    <n v="0"/>
    <s v="9/30/22"/>
    <s v="Sales"/>
    <s v="stat_1hn9nRJaLbI53NxPuSQgo90kRpbpKsFlwN4oEGNUTdO"/>
    <s v="Lost"/>
    <n v="0"/>
    <s v="OpportunityStatusType.Lost"/>
    <s v="cont_eW5W27130oMSi7XLvWFHI3djGiWzxGNtVzRa2eY3Qeh"/>
    <s v="Maddie"/>
    <s v="No budget"/>
    <s v="lead_f0s0yX7d9ekroW1ZCIhAPu6b4PdY5wR3FrENql310bB"/>
    <s v="Glad U Came(Fresh)"/>
    <s v="Nikhil Ahuja"/>
    <s v="user_FdWFezbLzkYQcGsBUsjZO25nr2poK2nRbqV47Rs5Kfm"/>
    <s v="Prateek Wadhwa"/>
    <s v="2022-07-19 10:26:57.757000+00:00"/>
    <s v="2022-08-19 08:08:39.702000+00:00"/>
    <m/>
    <s v="Mumbai"/>
    <m/>
    <m/>
    <m/>
    <n v="17"/>
    <m/>
    <m/>
    <s v="Facebook"/>
    <m/>
    <m/>
    <m/>
    <m/>
    <s v="PAID_SOCIAL"/>
    <m/>
    <m/>
    <m/>
    <s v="Digital Marketing &amp; Advertising"/>
    <m/>
    <m/>
    <m/>
    <m/>
    <m/>
    <m/>
    <m/>
    <m/>
    <m/>
    <m/>
    <m/>
    <m/>
    <m/>
    <m/>
    <s v="user_ocHSJH83OJnHCvKyMbjx8WOOK8PMgAUGIj1qK0q0dMV"/>
    <s v="Nikhil Ahuja"/>
    <m/>
    <m/>
    <m/>
    <x v="4"/>
    <m/>
    <m/>
    <s v="Employee Engagement Handbook"/>
    <m/>
    <m/>
    <m/>
    <s v="2022-07-11 06:56:21.246000+00:00"/>
    <s v="2022-08-19 08:08:50.927000+00:00"/>
    <s v="GMC"/>
  </r>
  <r>
    <s v="Tejas Kulkarni"/>
    <n v="1500000"/>
    <s v="INR"/>
    <n v="0"/>
    <s v="8/17/22"/>
    <s v="Sales"/>
    <s v="stat_1hn9nRJaLbI53NxPuSQgo90kRpbpKsFlwN4oEGNUTdO"/>
    <s v="Lost"/>
    <n v="0"/>
    <s v="OpportunityStatusType.Lost"/>
    <s v="cont_l8J2TXD7xp1IMx53mJyhoXGvJirvUg6BvXC0xo1zER2"/>
    <s v="Amy"/>
    <s v="Kenko + Policy bazaar. No competitive quotes available with us"/>
    <s v="lead_2rxdYGjN76gF29iT71kq4lnXI3DKpBqSovILpQFGdQr"/>
    <s v="Dhwani Rural Information Systems Pvt. Ltd."/>
    <s v="Sarvesh Pawar"/>
    <s v="user_kbtBHYtBjVDNyI72HTF6C1SCvC7yVBiA6OrBOy3t96U"/>
    <s v="Tejas Kulkarni"/>
    <s v="2022-07-13 09:26:00.229000+00:00"/>
    <s v="2022-08-19 08:51:00.193000+00:00"/>
    <m/>
    <s v="Gurgaon"/>
    <m/>
    <m/>
    <m/>
    <n v="100"/>
    <m/>
    <m/>
    <m/>
    <m/>
    <m/>
    <m/>
    <m/>
    <m/>
    <m/>
    <m/>
    <m/>
    <s v="Others"/>
    <m/>
    <m/>
    <m/>
    <m/>
    <m/>
    <m/>
    <m/>
    <m/>
    <m/>
    <m/>
    <m/>
    <m/>
    <m/>
    <m/>
    <s v="user_A8KOTZADnUtEQOLt4nSLAmteNStuGh80js75RYjrXVt"/>
    <s v="Sarvesh Pawar"/>
    <m/>
    <m/>
    <s v="August"/>
    <x v="4"/>
    <m/>
    <m/>
    <s v="Downloaded the guide: Designing employee healthcare plan"/>
    <m/>
    <m/>
    <m/>
    <s v="2021-10-12 16:51:49.405000+00:00"/>
    <s v="2022-09-09 13:49:54.215000+00:00"/>
    <s v="GMC"/>
  </r>
  <r>
    <s v="Chetan Kumar"/>
    <n v="2000000"/>
    <s v="INR"/>
    <n v="0"/>
    <s v="8/19/22"/>
    <s v="Sales"/>
    <s v="stat_1hn9nRJaLbI53NxPuSQgo90kRpbpKsFlwN4oEGNUTdO"/>
    <s v="Lost"/>
    <n v="0"/>
    <s v="OpportunityStatusType.Lost"/>
    <m/>
    <m/>
    <s v="GMC"/>
    <s v="lead_ddwxeLxg3cvRkPgQjKjPdrD4dxQpcGF6aBaBG9YVSRT"/>
    <s v="Calyx Chemicals &amp; Pharmaceuticals Ltd."/>
    <s v="Aditya Binani"/>
    <s v="user_hAuUqCTCw5r4tCUrswIWPSW7LJ1XIBbttZVmJkxmzGq"/>
    <s v="Chetan Kumar"/>
    <s v="2022-07-27 06:49:00.918000+00:00"/>
    <s v="2022-08-19 05:52:46.684000+00:00"/>
    <m/>
    <s v="Mumbai"/>
    <m/>
    <m/>
    <m/>
    <n v="267"/>
    <m/>
    <m/>
    <m/>
    <m/>
    <m/>
    <m/>
    <m/>
    <m/>
    <m/>
    <m/>
    <m/>
    <s v="Manufacturing"/>
    <m/>
    <m/>
    <m/>
    <m/>
    <m/>
    <m/>
    <m/>
    <m/>
    <m/>
    <m/>
    <m/>
    <m/>
    <s v="Aniket Vahile"/>
    <m/>
    <s v="user_g5Yw4Z4XnIbmcGhJO80vdtFdd5ElcDlgYO3q8l82ODn"/>
    <s v="Aditya Binani"/>
    <m/>
    <m/>
    <s v="August"/>
    <x v="2"/>
    <s v="Lusha"/>
    <m/>
    <s v="Pharma"/>
    <m/>
    <m/>
    <m/>
    <s v="2022-02-15 08:52:43.734000+00:00"/>
    <s v="2022-09-08 04:37:19.998000+00:00"/>
    <m/>
  </r>
  <r>
    <s v="Abhiroop Ganguly"/>
    <n v="2300000"/>
    <s v="INR"/>
    <n v="0"/>
    <s v="8/18/22"/>
    <s v="Sales"/>
    <s v="stat_1hn9nRJaLbI53NxPuSQgo90kRpbpKsFlwN4oEGNUTdO"/>
    <s v="Lost"/>
    <n v="0"/>
    <s v="OpportunityStatusType.Lost"/>
    <m/>
    <m/>
    <s v="GMC (Renewal)"/>
    <s v="lead_3lY94U9CUDpmrIp82F47x3oPCHI7aZngvZGVvvvjzyl"/>
    <s v="MRC Logistics"/>
    <s v="Pranav Kenjale"/>
    <s v="user_jbppzD9HyqqioXDaUzrIJfkBW97sQdk5kSNPsBKGx0r"/>
    <s v="Pranaav Marathe"/>
    <s v="2022-07-27 07:48:54.113000+00:00"/>
    <s v="2022-08-19 05:50:44.412000+00:00"/>
    <m/>
    <s v="Pune"/>
    <m/>
    <m/>
    <m/>
    <n v="250"/>
    <m/>
    <m/>
    <m/>
    <m/>
    <m/>
    <m/>
    <m/>
    <m/>
    <m/>
    <m/>
    <m/>
    <s v="Education; Transportation &amp; Logistics"/>
    <m/>
    <m/>
    <m/>
    <m/>
    <m/>
    <m/>
    <m/>
    <m/>
    <m/>
    <m/>
    <m/>
    <m/>
    <s v="Sakshi Soni"/>
    <m/>
    <s v="user_6hRQhcoLhZEDUBYaw3vS7rv6T5582sGfXq4jNRqTfUU"/>
    <s v="Aishwarya Nyayadhish"/>
    <s v="Anjali Nishu"/>
    <m/>
    <s v="August"/>
    <x v="2"/>
    <s v="Naukri.com"/>
    <m/>
    <s v="AM Opps - Sachin"/>
    <m/>
    <m/>
    <m/>
    <s v="2021-08-18 08:36:19.020000+00:00"/>
    <s v="2022-10-10 07:30:46.408000+00:00"/>
    <m/>
  </r>
  <r>
    <s v="Vivek Singh"/>
    <n v="1000000"/>
    <s v="INR"/>
    <n v="0"/>
    <s v="9/30/22"/>
    <s v="Sales"/>
    <s v="stat_kcR4fZg7TU7jjk1jAVua3qGLRS4J5uFayEjK5j02wtv"/>
    <s v="Unqualified"/>
    <n v="0"/>
    <s v="OpportunityStatusType.Lost"/>
    <s v="cont_KWRDG1uPn0rqzcQAMNwt8xRoCQWsxGN9T66VruschM5"/>
    <s v="Shilpa Jnanesh"/>
    <s v="GTLI Fresh"/>
    <s v="lead_FpY0Qr8YrKr4EQnNShbz9feLNEkVdcAj6KiI9z6F62M"/>
    <s v="rProcess (Fresh)"/>
    <s v="Daya Gowda"/>
    <s v="user_P3f70h2AcefBkFTBZpvA9LgDbjTmUIXkqdKqHJ5evwA"/>
    <s v="Manojkumar Tinna"/>
    <s v="2022-08-11 06:31:23.476000+00:00"/>
    <s v="2022-08-19 04:07:42.049000+00:00"/>
    <m/>
    <s v="Bangalore"/>
    <m/>
    <m/>
    <m/>
    <n v="1000"/>
    <m/>
    <m/>
    <m/>
    <m/>
    <m/>
    <m/>
    <m/>
    <s v="PAID_SOCIAL"/>
    <m/>
    <m/>
    <m/>
    <m/>
    <m/>
    <m/>
    <m/>
    <m/>
    <m/>
    <m/>
    <m/>
    <m/>
    <m/>
    <m/>
    <m/>
    <m/>
    <m/>
    <m/>
    <s v="user_encRk5bIEFN6ZA11h4WH2AdZTiZpogLSlMIaj0E30SZ"/>
    <s v="Daya Gowda"/>
    <m/>
    <m/>
    <s v="July"/>
    <x v="4"/>
    <m/>
    <m/>
    <s v="Employee Engagement Handbook"/>
    <m/>
    <m/>
    <m/>
    <s v="2022-07-07 01:52:58.629000+00:00"/>
    <s v="2022-08-22 10:35:49.002000+00:00"/>
    <m/>
  </r>
  <r>
    <s v="Vivek Singh"/>
    <n v="500000"/>
    <s v="INR"/>
    <n v="0"/>
    <s v="8/22/22"/>
    <s v="Sales"/>
    <s v="stat_kcR4fZg7TU7jjk1jAVua3qGLRS4J5uFayEjK5j02wtv"/>
    <s v="Unqualified"/>
    <n v="0"/>
    <s v="OpportunityStatusType.Lost"/>
    <s v="cont_aR2mSSRSBzguiMgPlIHrvR84IOo1vCsupVcUU97M7yb"/>
    <s v="Aarushi Goel"/>
    <m/>
    <s v="lead_fTkeKMnrvEEUw6hBrKwgcLMDmpP0RLYM400ekkOcWHR"/>
    <s v="BetterPlace"/>
    <s v="Sarvesh Pawar"/>
    <s v="user_6dalmZ7hmWD47jhCVGdU1SSEcFMsz9rWtW2jPORgJvj"/>
    <s v="Vivek Singh"/>
    <s v="2022-07-06 12:18:37.331000+00:00"/>
    <s v="2022-08-19 03:28:35.571000+00:00"/>
    <m/>
    <s v="Bangalore"/>
    <m/>
    <m/>
    <m/>
    <n v="446"/>
    <m/>
    <m/>
    <m/>
    <m/>
    <m/>
    <m/>
    <m/>
    <m/>
    <m/>
    <m/>
    <m/>
    <s v="IT Services &amp; IT Consulting"/>
    <m/>
    <m/>
    <m/>
    <m/>
    <m/>
    <m/>
    <m/>
    <m/>
    <m/>
    <m/>
    <m/>
    <m/>
    <s v="Arunkumar Dubey"/>
    <m/>
    <s v="user_A8KOTZADnUtEQOLt4nSLAmteNStuGh80js75RYjrXVt"/>
    <s v="Sarvesh Pawar"/>
    <m/>
    <m/>
    <s v="August"/>
    <x v="1"/>
    <s v="Naukri.com"/>
    <m/>
    <s v="Employee Engagement Handbook"/>
    <m/>
    <m/>
    <m/>
    <s v="2022-03-07 05:56:15.812000+00:00"/>
    <s v="2022-09-09 11:33:38.650000+00:00"/>
    <s v="GPA"/>
  </r>
  <r>
    <s v="Sreenivas Hatti"/>
    <n v="2500000"/>
    <s v="INR"/>
    <n v="0"/>
    <s v="9/30/22"/>
    <s v="Sales"/>
    <s v="stat_kcR4fZg7TU7jjk1jAVua3qGLRS4J5uFayEjK5j02wtv"/>
    <s v="Unqualified"/>
    <n v="0"/>
    <s v="OpportunityStatusType.Lost"/>
    <s v="cont_oRDCbiAMCIIncicFN6Py61phiSeDFzf9eDjNR0tEiIj"/>
    <s v="Mallikarjun Patil"/>
    <s v="GMC - Renewal in September; 1+3; 500 employees"/>
    <s v="lead_r6uMcDSJCZe9H8OkFwihWfzEB0m7OQE7Hozoeg4eFLK"/>
    <s v="N. Ranga Rao &amp; Sons Pvt. Ltd."/>
    <s v="Shreenath Bhat"/>
    <s v="user_P3f70h2AcefBkFTBZpvA9LgDbjTmUIXkqdKqHJ5evwA"/>
    <s v="Manojkumar Tinna"/>
    <s v="2022-06-23 07:00:44.588000+00:00"/>
    <s v="2022-08-19 03:56:49.607000+00:00"/>
    <m/>
    <s v="Bangalore"/>
    <m/>
    <m/>
    <m/>
    <n v="3500"/>
    <m/>
    <m/>
    <m/>
    <m/>
    <m/>
    <m/>
    <m/>
    <s v="PAID_SOCIAL"/>
    <m/>
    <m/>
    <m/>
    <m/>
    <m/>
    <m/>
    <m/>
    <m/>
    <m/>
    <m/>
    <m/>
    <m/>
    <m/>
    <m/>
    <m/>
    <m/>
    <m/>
    <m/>
    <s v="user_vMd4rmcrSbjykdyL2J7rrYn84SWdcNc5FKligrmItPw"/>
    <s v="Shreenath Bhat"/>
    <m/>
    <m/>
    <s v="September"/>
    <x v="4"/>
    <m/>
    <m/>
    <s v="Employee Engagement Handbook"/>
    <m/>
    <m/>
    <m/>
    <s v="2022-05-31 11:32:44.242000+00:00"/>
    <s v="2022-08-19 03:56:57.428000+00:00"/>
    <s v="GMC"/>
  </r>
  <r>
    <s v="Sreenivas Hatti"/>
    <n v="100000"/>
    <s v="INR"/>
    <n v="0"/>
    <s v="9/30/22"/>
    <s v="Sales"/>
    <s v="stat_kcR4fZg7TU7jjk1jAVua3qGLRS4J5uFayEjK5j02wtv"/>
    <s v="Unqualified"/>
    <n v="0"/>
    <s v="OpportunityStatusType.Lost"/>
    <s v="cont_oRDCbiAMCIIncicFN6Py61phiSeDFzf9eDjNR0tEiIj"/>
    <s v="Mallikarjun Patil"/>
    <s v="GPA - Renewal"/>
    <s v="lead_r6uMcDSJCZe9H8OkFwihWfzEB0m7OQE7Hozoeg4eFLK"/>
    <s v="N. Ranga Rao &amp; Sons Pvt. Ltd."/>
    <s v="Shreenath Bhat"/>
    <s v="user_P3f70h2AcefBkFTBZpvA9LgDbjTmUIXkqdKqHJ5evwA"/>
    <s v="Manojkumar Tinna"/>
    <s v="2022-06-23 07:01:56.068000+00:00"/>
    <s v="2022-08-19 03:56:57.370000+00:00"/>
    <m/>
    <s v="Bangalore"/>
    <m/>
    <m/>
    <m/>
    <n v="3500"/>
    <m/>
    <m/>
    <m/>
    <m/>
    <m/>
    <m/>
    <m/>
    <s v="PAID_SOCIAL"/>
    <m/>
    <m/>
    <m/>
    <m/>
    <m/>
    <m/>
    <m/>
    <m/>
    <m/>
    <m/>
    <m/>
    <m/>
    <m/>
    <m/>
    <m/>
    <m/>
    <m/>
    <m/>
    <s v="user_vMd4rmcrSbjykdyL2J7rrYn84SWdcNc5FKligrmItPw"/>
    <s v="Shreenath Bhat"/>
    <m/>
    <m/>
    <s v="September"/>
    <x v="4"/>
    <m/>
    <m/>
    <s v="Employee Engagement Handbook"/>
    <m/>
    <m/>
    <m/>
    <s v="2022-05-31 11:32:44.242000+00:00"/>
    <s v="2022-08-19 03:56:57.428000+00:00"/>
    <s v="GPA"/>
  </r>
  <r>
    <s v="Mayur Gadiyar"/>
    <n v="29580"/>
    <s v="INR"/>
    <n v="100"/>
    <s v="8/18/22"/>
    <s v="Sales"/>
    <s v="stat_OZRiD1474QRJIpvnjHCZfiIvKcVD6mIKSSTzg8SwDVx"/>
    <s v="Won- Payment Completed"/>
    <n v="1"/>
    <s v="OpportunityStatusType.Won"/>
    <m/>
    <m/>
    <s v="GPA"/>
    <s v="lead_bXQ0jw9ermvyVCfx5VvQGNzRSXg246BPbR3gus89J4S"/>
    <s v="Datazymes"/>
    <s v="Aditya Binani"/>
    <s v="user_bdUPAGjcS7p6513So3N4g3aWNS5HuBuVJi7bvCPAsLt"/>
    <s v="Mayur Gadiyar"/>
    <s v="2022-07-26 11:23:03.783000+00:00"/>
    <s v="2022-08-18 17:25:03.504000+00:00"/>
    <m/>
    <s v="Bangalore"/>
    <m/>
    <m/>
    <m/>
    <n v="110"/>
    <m/>
    <m/>
    <m/>
    <m/>
    <m/>
    <m/>
    <m/>
    <s v="PAID_SOCIAL"/>
    <m/>
    <m/>
    <m/>
    <s v="Others"/>
    <m/>
    <m/>
    <m/>
    <m/>
    <m/>
    <m/>
    <m/>
    <m/>
    <m/>
    <m/>
    <m/>
    <m/>
    <m/>
    <m/>
    <s v="user_g5Yw4Z4XnIbmcGhJO80vdtFdd5ElcDlgYO3q8l82ODn"/>
    <s v="Aditya Binani"/>
    <s v="Dr. Anil More"/>
    <m/>
    <s v="August"/>
    <x v="4"/>
    <m/>
    <m/>
    <s v="Downloaded the guide: Designing employee healthcare plan"/>
    <m/>
    <m/>
    <m/>
    <s v="2021-11-07 16:12:33.646000+00:00"/>
    <s v="2022-10-18 10:30:02.659000+00:00"/>
    <m/>
  </r>
  <r>
    <s v="Vivek Singh"/>
    <n v="2500000"/>
    <s v="INR"/>
    <n v="0"/>
    <s v="8/22/22"/>
    <s v="Sales"/>
    <s v="stat_kcR4fZg7TU7jjk1jAVua3qGLRS4J5uFayEjK5j02wtv"/>
    <s v="Unqualified"/>
    <n v="0"/>
    <s v="OpportunityStatusType.Lost"/>
    <s v="cont_aR2mSSRSBzguiMgPlIHrvR84IOo1vCsupVcUU97M7yb"/>
    <s v="Aarushi Goel"/>
    <m/>
    <s v="lead_fTkeKMnrvEEUw6hBrKwgcLMDmpP0RLYM400ekkOcWHR"/>
    <s v="BetterPlace"/>
    <s v="Sarvesh Pawar"/>
    <s v="user_6dalmZ7hmWD47jhCVGdU1SSEcFMsz9rWtW2jPORgJvj"/>
    <s v="Vivek Singh"/>
    <s v="2022-07-06 12:18:15.136000+00:00"/>
    <s v="2022-08-19 03:28:24.984000+00:00"/>
    <m/>
    <s v="Bangalore"/>
    <m/>
    <m/>
    <m/>
    <n v="446"/>
    <m/>
    <m/>
    <m/>
    <m/>
    <m/>
    <m/>
    <m/>
    <m/>
    <m/>
    <m/>
    <m/>
    <s v="IT Services &amp; IT Consulting"/>
    <m/>
    <m/>
    <m/>
    <m/>
    <m/>
    <m/>
    <m/>
    <m/>
    <m/>
    <m/>
    <m/>
    <m/>
    <s v="Arunkumar Dubey"/>
    <m/>
    <s v="user_A8KOTZADnUtEQOLt4nSLAmteNStuGh80js75RYjrXVt"/>
    <s v="Sarvesh Pawar"/>
    <m/>
    <m/>
    <s v="August"/>
    <x v="1"/>
    <s v="Naukri.com"/>
    <m/>
    <s v="Employee Engagement Handbook"/>
    <m/>
    <m/>
    <m/>
    <s v="2022-03-07 05:56:15.812000+00:00"/>
    <s v="2022-09-09 11:33:38.650000+00:00"/>
    <s v="GMC"/>
  </r>
  <r>
    <s v="Mayur Gadiyar"/>
    <n v="245000"/>
    <s v="INR"/>
    <n v="0"/>
    <s v="8/22/22"/>
    <s v="Sales"/>
    <s v="stat_1hn9nRJaLbI53NxPuSQgo90kRpbpKsFlwN4oEGNUTdO"/>
    <s v="Lost"/>
    <n v="0"/>
    <s v="OpportunityStatusType.Lost"/>
    <m/>
    <m/>
    <s v="Client had a rate of 1.90L + GST from her vendor.(Onsurity) - Lost due to pricing"/>
    <s v="lead_CDu7L8D0VAtnWCwa7uVzaRjKhv2zcrSO9UeAHSCZ4l2"/>
    <s v="Mindcube Solutions"/>
    <s v="Shreya Solanki"/>
    <s v="user_bdUPAGjcS7p6513So3N4g3aWNS5HuBuVJi7bvCPAsLt"/>
    <s v="Mayur Gadiyar"/>
    <s v="2022-08-03 10:21:24.640000+00:00"/>
    <s v="2022-08-18 17:32:49.148000+00:00"/>
    <m/>
    <s v="Bangalore"/>
    <m/>
    <s v="2022-08-01 10:53:01+00:00"/>
    <m/>
    <n v="21"/>
    <m/>
    <m/>
    <m/>
    <m/>
    <m/>
    <m/>
    <m/>
    <s v="ORGANIC_SEARCH"/>
    <m/>
    <m/>
    <m/>
    <m/>
    <m/>
    <m/>
    <m/>
    <m/>
    <m/>
    <m/>
    <m/>
    <m/>
    <m/>
    <m/>
    <m/>
    <m/>
    <m/>
    <m/>
    <s v="user_Jujy0sFufO9J3qwY7aNpCCnF6nFZMrfvciNEydEzhaI"/>
    <s v="Shreya Solanki"/>
    <m/>
    <m/>
    <s v="August"/>
    <x v="3"/>
    <s v="Inbound via website"/>
    <m/>
    <s v="Employee Count 25"/>
    <m/>
    <m/>
    <m/>
    <s v="2022-08-01 10:55:53.563000+00:00"/>
    <s v="2022-08-27 08:01:45.235000+00:00"/>
    <m/>
  </r>
  <r>
    <s v="Vivek Singh"/>
    <n v="1000000"/>
    <s v="INR"/>
    <n v="0"/>
    <s v="8/18/22"/>
    <s v="Sales"/>
    <s v="stat_1hn9nRJaLbI53NxPuSQgo90kRpbpKsFlwN4oEGNUTdO"/>
    <s v="Lost"/>
    <n v="0"/>
    <s v="OpportunityStatusType.Lost"/>
    <m/>
    <m/>
    <s v="GPA (Renewal)"/>
    <s v="lead_DQvXPKFvHUkaAySdSgB7Vyo0fOelxASje01PHpvuJnW"/>
    <s v="Rupeek"/>
    <s v="Bhairavi Jog"/>
    <s v="user_6dalmZ7hmWD47jhCVGdU1SSEcFMsz9rWtW2jPORgJvj"/>
    <s v="Vivek Singh"/>
    <s v="2022-06-09 09:54:25.875000+00:00"/>
    <s v="2022-08-18 16:55:31.168000+00:00"/>
    <m/>
    <s v="Bangalore"/>
    <m/>
    <s v="2022-06-14 09:03:18+00:00"/>
    <m/>
    <n v="1800"/>
    <m/>
    <m/>
    <m/>
    <m/>
    <m/>
    <m/>
    <m/>
    <s v="DIRECT_TRAFFIC"/>
    <m/>
    <m/>
    <m/>
    <m/>
    <m/>
    <m/>
    <m/>
    <m/>
    <m/>
    <m/>
    <m/>
    <m/>
    <m/>
    <m/>
    <m/>
    <m/>
    <m/>
    <m/>
    <s v="user_228eUmsdKIb9OItgmiDq1zD4aPZ1eqiapbaLAGeBf8g"/>
    <s v="Bhairavi Jog"/>
    <s v="Yogesh Shukla"/>
    <m/>
    <s v="August; July"/>
    <x v="8"/>
    <s v="Inbound via website"/>
    <m/>
    <s v="Employee Wellness Handbook"/>
    <m/>
    <m/>
    <m/>
    <s v="2022-01-20 04:11:52.915000+00:00"/>
    <s v="2022-08-18 16:55:31.213000+00:00"/>
    <s v="GPA"/>
  </r>
  <r>
    <s v="Vivek Singh"/>
    <n v="20000000"/>
    <s v="INR"/>
    <n v="0"/>
    <s v="8/18/22"/>
    <s v="Sales"/>
    <s v="stat_1hn9nRJaLbI53NxPuSQgo90kRpbpKsFlwN4oEGNUTdO"/>
    <s v="Lost"/>
    <n v="0"/>
    <s v="OpportunityStatusType.Lost"/>
    <m/>
    <m/>
    <s v="GMC (1+5)- Renewal"/>
    <s v="lead_DQvXPKFvHUkaAySdSgB7Vyo0fOelxASje01PHpvuJnW"/>
    <s v="Rupeek"/>
    <s v="Bhairavi Jog"/>
    <s v="user_6dalmZ7hmWD47jhCVGdU1SSEcFMsz9rWtW2jPORgJvj"/>
    <s v="Vivek Singh"/>
    <s v="2022-06-09 09:53:32.379000+00:00"/>
    <s v="2022-08-18 16:55:18.274000+00:00"/>
    <m/>
    <s v="Bangalore"/>
    <m/>
    <s v="2022-06-14 09:03:18+00:00"/>
    <m/>
    <n v="1800"/>
    <m/>
    <m/>
    <m/>
    <m/>
    <m/>
    <m/>
    <m/>
    <s v="DIRECT_TRAFFIC"/>
    <m/>
    <m/>
    <m/>
    <m/>
    <m/>
    <m/>
    <m/>
    <m/>
    <m/>
    <m/>
    <m/>
    <m/>
    <m/>
    <m/>
    <m/>
    <m/>
    <m/>
    <m/>
    <s v="user_228eUmsdKIb9OItgmiDq1zD4aPZ1eqiapbaLAGeBf8g"/>
    <s v="Bhairavi Jog"/>
    <s v="Yogesh Shukla"/>
    <m/>
    <s v="August; July"/>
    <x v="8"/>
    <s v="Inbound via website"/>
    <m/>
    <s v="Employee Wellness Handbook"/>
    <m/>
    <m/>
    <m/>
    <s v="2022-01-20 04:11:52.915000+00:00"/>
    <s v="2022-08-18 16:55:31.213000+00:00"/>
    <s v="GMC"/>
  </r>
  <r>
    <s v="Mayur Gadiyar"/>
    <n v="272000"/>
    <s v="INR"/>
    <n v="100"/>
    <s v="8/18/22"/>
    <s v="Sales"/>
    <s v="stat_OZRiD1474QRJIpvnjHCZfiIvKcVD6mIKSSTzg8SwDVx"/>
    <s v="Won- Payment Completed"/>
    <n v="1"/>
    <s v="OpportunityStatusType.Won"/>
    <m/>
    <m/>
    <s v="GMC"/>
    <s v="lead_bXQ0jw9ermvyVCfx5VvQGNzRSXg246BPbR3gus89J4S"/>
    <s v="Datazymes"/>
    <s v="Aditya Binani"/>
    <s v="user_bdUPAGjcS7p6513So3N4g3aWNS5HuBuVJi7bvCPAsLt"/>
    <s v="Mayur Gadiyar"/>
    <s v="2022-07-21 11:40:02.959000+00:00"/>
    <s v="2022-08-18 17:24:50.255000+00:00"/>
    <m/>
    <s v="Bangalore"/>
    <m/>
    <m/>
    <m/>
    <n v="110"/>
    <m/>
    <m/>
    <m/>
    <m/>
    <m/>
    <m/>
    <m/>
    <s v="PAID_SOCIAL"/>
    <m/>
    <m/>
    <m/>
    <s v="Others"/>
    <m/>
    <m/>
    <m/>
    <m/>
    <m/>
    <m/>
    <m/>
    <m/>
    <m/>
    <m/>
    <m/>
    <m/>
    <m/>
    <m/>
    <s v="user_g5Yw4Z4XnIbmcGhJO80vdtFdd5ElcDlgYO3q8l82ODn"/>
    <s v="Aditya Binani"/>
    <s v="Dr. Anil More"/>
    <m/>
    <s v="August"/>
    <x v="4"/>
    <m/>
    <m/>
    <s v="Downloaded the guide: Designing employee healthcare plan"/>
    <m/>
    <m/>
    <m/>
    <s v="2021-11-07 16:12:33.646000+00:00"/>
    <s v="2022-10-18 10:30:02.659000+00:00"/>
    <m/>
  </r>
  <r>
    <s v="Navin Panjwani"/>
    <n v="253061"/>
    <s v="INR"/>
    <n v="100"/>
    <s v="8/18/22"/>
    <s v="Sales"/>
    <s v="stat_OZRiD1474QRJIpvnjHCZfiIvKcVD6mIKSSTzg8SwDVx"/>
    <s v="Won- Payment Completed"/>
    <n v="1"/>
    <s v="OpportunityStatusType.Won"/>
    <s v="cont_hemyoCoHRmrD5RqUrxuVdKXjmRHGxNkz2BqzReF4Cwh"/>
    <s v="Vivek Ruparel"/>
    <s v="GMC  august end - employee - 40 1+3 policy bazar icici lombard"/>
    <s v="lead_Gxg2TXQaHDo2PLnT35jugqbeioqzEGz16gcaWANpIYl"/>
    <s v="Infinity Corporate Solutions"/>
    <s v="Daya Gowda"/>
    <s v="user_sD3YjSs92XKUfD0OPHeo886g6tW6aCM0iUhX5VVUuJi"/>
    <s v="Navin Panjwani"/>
    <s v="2022-07-14 11:16:05.152000+00:00"/>
    <s v="2022-08-18 12:31:36.749000+00:00"/>
    <m/>
    <s v="Mumbai"/>
    <m/>
    <m/>
    <m/>
    <n v="27"/>
    <m/>
    <m/>
    <m/>
    <m/>
    <m/>
    <m/>
    <m/>
    <m/>
    <m/>
    <m/>
    <m/>
    <s v="HR / Staffing / Recruitment"/>
    <m/>
    <m/>
    <m/>
    <m/>
    <m/>
    <m/>
    <m/>
    <m/>
    <m/>
    <m/>
    <m/>
    <m/>
    <s v="Aniket Vahile"/>
    <m/>
    <s v="user_encRk5bIEFN6ZA11h4WH2AdZTiZpogLSlMIaj0E30SZ"/>
    <s v="Daya Gowda"/>
    <s v="Kunal Hire"/>
    <m/>
    <s v="August"/>
    <x v="2"/>
    <s v="Naukri.com"/>
    <m/>
    <m/>
    <m/>
    <m/>
    <m/>
    <s v="2022-07-07 05:48:38.151000+00:00"/>
    <s v="2022-10-18 08:18:21.027000+00:00"/>
    <m/>
  </r>
  <r>
    <s v="Navin Panjwani"/>
    <n v="9975"/>
    <s v="INR"/>
    <n v="100"/>
    <s v="8/18/22"/>
    <s v="Sales"/>
    <s v="stat_OZRiD1474QRJIpvnjHCZfiIvKcVD6mIKSSTzg8SwDVx"/>
    <s v="Won- Payment Completed"/>
    <n v="1"/>
    <s v="OpportunityStatusType.Won"/>
    <s v="cont_hemyoCoHRmrD5RqUrxuVdKXjmRHGxNkz2BqzReF4Cwh"/>
    <s v="Vivek Ruparel"/>
    <s v="GPA -Aug 31st"/>
    <s v="lead_Gxg2TXQaHDo2PLnT35jugqbeioqzEGz16gcaWANpIYl"/>
    <s v="Infinity Corporate Solutions"/>
    <s v="Daya Gowda"/>
    <s v="user_sD3YjSs92XKUfD0OPHeo886g6tW6aCM0iUhX5VVUuJi"/>
    <s v="Navin Panjwani"/>
    <s v="2022-07-14 11:16:33.403000+00:00"/>
    <s v="2022-08-18 12:31:44.572000+00:00"/>
    <m/>
    <s v="Mumbai"/>
    <m/>
    <m/>
    <m/>
    <n v="27"/>
    <m/>
    <m/>
    <m/>
    <m/>
    <m/>
    <m/>
    <m/>
    <m/>
    <m/>
    <m/>
    <m/>
    <s v="HR / Staffing / Recruitment"/>
    <m/>
    <m/>
    <m/>
    <m/>
    <m/>
    <m/>
    <m/>
    <m/>
    <m/>
    <m/>
    <m/>
    <m/>
    <s v="Aniket Vahile"/>
    <m/>
    <s v="user_encRk5bIEFN6ZA11h4WH2AdZTiZpogLSlMIaj0E30SZ"/>
    <s v="Daya Gowda"/>
    <s v="Kunal Hire"/>
    <m/>
    <s v="August"/>
    <x v="2"/>
    <s v="Naukri.com"/>
    <m/>
    <m/>
    <m/>
    <m/>
    <m/>
    <s v="2022-07-07 05:48:38.151000+00:00"/>
    <s v="2022-10-18 08:18:21.027000+00:00"/>
    <m/>
  </r>
  <r>
    <s v="Mayur Gadiyar"/>
    <n v="250000"/>
    <s v="INR"/>
    <n v="0"/>
    <s v="8/31/22"/>
    <s v="Sales"/>
    <s v="stat_kcR4fZg7TU7jjk1jAVua3qGLRS4J5uFayEjK5j02wtv"/>
    <s v="Unqualified"/>
    <n v="0"/>
    <s v="OpportunityStatusType.Lost"/>
    <m/>
    <m/>
    <s v="Marking it Unqualified as client became unresponsive - Even the demo did not happen for this account"/>
    <s v="lead_RuaWLmJ8sPG0nLXGRd3MhhmezGe98Nxyuzl6p3nj7eY"/>
    <s v="Indus Eximtech Pvt ltd"/>
    <s v="Bharti Bankey"/>
    <s v="user_bdUPAGjcS7p6513So3N4g3aWNS5HuBuVJi7bvCPAsLt"/>
    <s v="Mayur Gadiyar"/>
    <s v="2022-07-19 09:08:51.708000+00:00"/>
    <s v="2022-08-18 09:45:53.668000+00:00"/>
    <m/>
    <s v="Mumbai"/>
    <m/>
    <s v="2022-07-19 07:03:17+00:00"/>
    <m/>
    <n v="73"/>
    <m/>
    <m/>
    <m/>
    <m/>
    <m/>
    <m/>
    <m/>
    <s v="PAID_SEARCH"/>
    <m/>
    <m/>
    <m/>
    <m/>
    <m/>
    <m/>
    <m/>
    <m/>
    <m/>
    <m/>
    <m/>
    <m/>
    <m/>
    <m/>
    <m/>
    <m/>
    <m/>
    <m/>
    <s v="user_aM3WaaSUQQmaNnsm9l2FQRVWUEr8RN2ZdXzsuQUalQ3"/>
    <s v="Bharti Bankey"/>
    <m/>
    <m/>
    <m/>
    <x v="3"/>
    <s v="Inbound via website"/>
    <m/>
    <s v="Employee Count 100"/>
    <m/>
    <m/>
    <m/>
    <s v="2022-07-19 07:06:09.483000+00:00"/>
    <s v="2022-09-08 09:33:07.370000+00:00"/>
    <m/>
  </r>
  <r>
    <s v="Tejas Kulkarni"/>
    <n v="10000"/>
    <s v="INR"/>
    <n v="50"/>
    <s v="9/30/22"/>
    <s v="Sales"/>
    <s v="stat_Bh0lNV2usJkCLD6fjWneAqpmASEbmvomDaal7U02FV1"/>
    <s v="Demo Scheduled"/>
    <n v="0"/>
    <s v="OpportunityStatusType.Active"/>
    <s v="cont_1ZvpYfpgHrlOuW4Q19BygtZV4X5gAdVRfRL3OWmK7GE"/>
    <s v="Jitendra Rath"/>
    <s v="Burglary Policy"/>
    <s v="lead_P6uni03SUNwfGpKDVixajQm98eAipdMV1UaN9HruG5Z"/>
    <s v="kanalytics"/>
    <s v="Shreenath Bhat"/>
    <s v="user_vMd4rmcrSbjykdyL2J7rrYn84SWdcNc5FKligrmItPw"/>
    <s v="Shreenath Bhat"/>
    <s v="2022-08-11 06:31:01.353000+00:00"/>
    <s v="2022-08-18 09:42:31.465000+00:00"/>
    <m/>
    <s v="Mumbai"/>
    <m/>
    <m/>
    <m/>
    <n v="101"/>
    <m/>
    <m/>
    <m/>
    <m/>
    <m/>
    <m/>
    <m/>
    <m/>
    <m/>
    <m/>
    <m/>
    <s v="Others"/>
    <m/>
    <m/>
    <m/>
    <m/>
    <m/>
    <m/>
    <m/>
    <m/>
    <m/>
    <m/>
    <m/>
    <m/>
    <s v="Aniket Vahile"/>
    <m/>
    <s v="user_vMd4rmcrSbjykdyL2J7rrYn84SWdcNc5FKligrmItPw"/>
    <s v="Shreenath Bhat"/>
    <m/>
    <m/>
    <m/>
    <x v="2"/>
    <s v="Mr. E"/>
    <m/>
    <m/>
    <m/>
    <m/>
    <m/>
    <s v="2022-05-23 07:04:05.762000+00:00"/>
    <s v="2022-09-26 10:52:36.842000+00:00"/>
    <s v="NON EB"/>
  </r>
  <r>
    <s v="Tejas Kulkarni"/>
    <n v="10000"/>
    <s v="INR"/>
    <n v="50"/>
    <s v="9/30/22"/>
    <s v="Sales"/>
    <s v="stat_Bh0lNV2usJkCLD6fjWneAqpmASEbmvomDaal7U02FV1"/>
    <s v="Demo Scheduled"/>
    <n v="0"/>
    <s v="OpportunityStatusType.Active"/>
    <s v="cont_1ZvpYfpgHrlOuW4Q19BygtZV4X5gAdVRfRL3OWmK7GE"/>
    <s v="Jitendra Rath"/>
    <s v="Electronic Equipment Insurance"/>
    <s v="lead_P6uni03SUNwfGpKDVixajQm98eAipdMV1UaN9HruG5Z"/>
    <s v="kanalytics"/>
    <s v="Shreenath Bhat"/>
    <s v="user_vMd4rmcrSbjykdyL2J7rrYn84SWdcNc5FKligrmItPw"/>
    <s v="Shreenath Bhat"/>
    <s v="2022-08-11 06:31:48.258000+00:00"/>
    <s v="2022-08-18 09:42:39.663000+00:00"/>
    <m/>
    <s v="Mumbai"/>
    <m/>
    <m/>
    <m/>
    <n v="101"/>
    <m/>
    <m/>
    <m/>
    <m/>
    <m/>
    <m/>
    <m/>
    <m/>
    <m/>
    <m/>
    <m/>
    <s v="Others"/>
    <m/>
    <m/>
    <m/>
    <m/>
    <m/>
    <m/>
    <m/>
    <m/>
    <m/>
    <m/>
    <m/>
    <m/>
    <s v="Aniket Vahile"/>
    <m/>
    <s v="user_vMd4rmcrSbjykdyL2J7rrYn84SWdcNc5FKligrmItPw"/>
    <s v="Shreenath Bhat"/>
    <m/>
    <m/>
    <m/>
    <x v="2"/>
    <s v="Mr. E"/>
    <m/>
    <m/>
    <m/>
    <m/>
    <m/>
    <s v="2022-05-23 07:04:05.762000+00:00"/>
    <s v="2022-09-26 10:52:36.842000+00:00"/>
    <s v="NON EB"/>
  </r>
  <r>
    <s v="Mayur Gadiyar"/>
    <n v="200000"/>
    <s v="INR"/>
    <n v="0"/>
    <s v="8/22/22"/>
    <s v="Sales"/>
    <s v="stat_1hn9nRJaLbI53NxPuSQgo90kRpbpKsFlwN4oEGNUTdO"/>
    <s v="Lost"/>
    <n v="0"/>
    <s v="OpportunityStatusType.Lost"/>
    <m/>
    <m/>
    <s v="GMC (Renewal)- self"/>
    <s v="lead_QErH40HeE536wBvioVWe5uqYiI5hEs9Iv3TvvCOIqE6"/>
    <s v="Clirnet"/>
    <s v="Bhairavi Jog"/>
    <s v="user_bdUPAGjcS7p6513So3N4g3aWNS5HuBuVJi7bvCPAsLt"/>
    <s v="Mayur Gadiyar"/>
    <s v="2022-08-02 06:41:23.794000+00:00"/>
    <s v="2022-08-18 09:44:09.976000+00:00"/>
    <m/>
    <s v="Mumbai"/>
    <m/>
    <s v="2021-01-05 18:11:37+00:00"/>
    <m/>
    <n v="181"/>
    <m/>
    <m/>
    <m/>
    <m/>
    <m/>
    <m/>
    <m/>
    <m/>
    <m/>
    <m/>
    <m/>
    <s v="Health, Wellness &amp; Fitness"/>
    <m/>
    <m/>
    <m/>
    <m/>
    <m/>
    <m/>
    <m/>
    <m/>
    <m/>
    <m/>
    <m/>
    <m/>
    <m/>
    <m/>
    <s v="user_228eUmsdKIb9OItgmiDq1zD4aPZ1eqiapbaLAGeBf8g"/>
    <s v="Bhairavi Jog"/>
    <m/>
    <m/>
    <s v="August"/>
    <x v="3"/>
    <s v="Inbound via website"/>
    <m/>
    <m/>
    <m/>
    <m/>
    <m/>
    <s v="2021-01-05 18:39:08.439000+00:00"/>
    <s v="2022-09-23 11:11:11.157000+00:00"/>
    <s v="GMC"/>
  </r>
  <r>
    <s v="Omkar Ghate"/>
    <n v="2000000"/>
    <s v="INR"/>
    <n v="0"/>
    <s v="8/20/22"/>
    <s v="Sales"/>
    <s v="stat_kcR4fZg7TU7jjk1jAVua3qGLRS4J5uFayEjK5j02wtv"/>
    <s v="Unqualified"/>
    <n v="0"/>
    <s v="OpportunityStatusType.Lost"/>
    <s v="cont_MJnmxiKcnGLjvrGMCj8z8DVyKzWiKsIoXX0TN1KmHA3"/>
    <s v="Chinmay"/>
    <s v="Fire &amp; Property insurance - Data was not shared by them as we were a bit late to approach them for Fire &amp; Property Insurance"/>
    <s v="lead_ENQVywTp8eYxWJlrYWTnzcAJojLNcYX07t3Pjn5qXsN"/>
    <s v="Chitale Bandhu Mithaiwale (Fresh)"/>
    <s v="Trupti Suryavanshi"/>
    <s v="user_9SBRjyF0n4iWuhUdqRyQkFhl2J4uyNKhFWvvJEvunX8"/>
    <s v="Omkar Ghate"/>
    <s v="2022-08-11 05:00:36.226000+00:00"/>
    <s v="2022-08-18 07:01:08.098000+00:00"/>
    <m/>
    <s v="Pune"/>
    <m/>
    <m/>
    <m/>
    <n v="1400"/>
    <m/>
    <m/>
    <m/>
    <m/>
    <m/>
    <m/>
    <m/>
    <m/>
    <m/>
    <m/>
    <m/>
    <m/>
    <m/>
    <m/>
    <m/>
    <m/>
    <m/>
    <m/>
    <m/>
    <m/>
    <m/>
    <m/>
    <m/>
    <m/>
    <m/>
    <m/>
    <s v="user_L8E6IFhq6UCzKLHa45LUUTZCznDuyDwFrGaEp9DXiUM"/>
    <s v="Trupti Suryavanshi"/>
    <m/>
    <m/>
    <s v="August"/>
    <x v="4"/>
    <m/>
    <m/>
    <s v="Employee Engagement Handbook"/>
    <m/>
    <m/>
    <m/>
    <s v="2021-02-06 10:58:36.934000+00:00"/>
    <s v="2022-10-18 05:22:42.368000+00:00"/>
    <s v="NON EB"/>
  </r>
  <r>
    <s v="Aditya Binani"/>
    <n v="250000"/>
    <s v="INR"/>
    <n v="100"/>
    <s v="8/18/22"/>
    <s v="Sales"/>
    <s v="stat_OZRiD1474QRJIpvnjHCZfiIvKcVD6mIKSSTzg8SwDVx"/>
    <s v="Won- Payment Completed"/>
    <n v="1"/>
    <s v="OpportunityStatusType.Won"/>
    <m/>
    <m/>
    <s v="CD"/>
    <s v="lead_3zBjoqtcaZjtEhJ6AgTfDnmF5LqWG3qNbXPc1FDo3pn"/>
    <s v="Pluang"/>
    <s v="Aditya Binani"/>
    <s v="user_g5Yw4Z4XnIbmcGhJO80vdtFdd5ElcDlgYO3q8l82ODn"/>
    <s v="Aditya Binani"/>
    <s v="2022-08-16 10:30:19.082000+00:00"/>
    <s v="2022-08-18 07:00:20.792000+00:00"/>
    <m/>
    <s v="Delhi"/>
    <m/>
    <m/>
    <m/>
    <n v="110"/>
    <m/>
    <m/>
    <m/>
    <m/>
    <m/>
    <m/>
    <m/>
    <m/>
    <m/>
    <m/>
    <m/>
    <s v="Banking &amp; Finance"/>
    <m/>
    <m/>
    <m/>
    <m/>
    <m/>
    <m/>
    <m/>
    <m/>
    <m/>
    <m/>
    <m/>
    <m/>
    <m/>
    <m/>
    <s v="user_g5Yw4Z4XnIbmcGhJO80vdtFdd5ElcDlgYO3q8l82ODn"/>
    <s v="Aditya Binani"/>
    <m/>
    <m/>
    <s v="September"/>
    <x v="4"/>
    <m/>
    <m/>
    <s v="Downloaded the guide: Designing employee healthcare plan"/>
    <m/>
    <m/>
    <m/>
    <s v="2021-10-02 07:19:51.828000+00:00"/>
    <s v="2022-10-14 09:59:39.631000+00:00"/>
    <m/>
  </r>
  <r>
    <s v="Tejas Kulkarni"/>
    <n v="10000"/>
    <s v="INR"/>
    <n v="50"/>
    <s v="9/30/22"/>
    <s v="Sales"/>
    <s v="stat_Bh0lNV2usJkCLD6fjWneAqpmASEbmvomDaal7U02FV1"/>
    <s v="Demo Scheduled"/>
    <n v="0"/>
    <s v="OpportunityStatusType.Active"/>
    <s v="cont_1ZvpYfpgHrlOuW4Q19BygtZV4X5gAdVRfRL3OWmK7GE"/>
    <s v="Jitendra Rath"/>
    <s v="Fire Policy + EQ + STFI + Terrorism"/>
    <s v="lead_P6uni03SUNwfGpKDVixajQm98eAipdMV1UaN9HruG5Z"/>
    <s v="kanalytics"/>
    <s v="Shreenath Bhat"/>
    <s v="user_vMd4rmcrSbjykdyL2J7rrYn84SWdcNc5FKligrmItPw"/>
    <s v="Shreenath Bhat"/>
    <s v="2022-08-11 06:30:10.202000+00:00"/>
    <s v="2022-08-18 09:42:22.369000+00:00"/>
    <m/>
    <s v="Mumbai"/>
    <m/>
    <m/>
    <m/>
    <n v="101"/>
    <m/>
    <m/>
    <m/>
    <m/>
    <m/>
    <m/>
    <m/>
    <m/>
    <m/>
    <m/>
    <m/>
    <s v="Others"/>
    <m/>
    <m/>
    <m/>
    <m/>
    <m/>
    <m/>
    <m/>
    <m/>
    <m/>
    <m/>
    <m/>
    <m/>
    <s v="Aniket Vahile"/>
    <m/>
    <s v="user_vMd4rmcrSbjykdyL2J7rrYn84SWdcNc5FKligrmItPw"/>
    <s v="Shreenath Bhat"/>
    <m/>
    <m/>
    <m/>
    <x v="2"/>
    <s v="Mr. E"/>
    <m/>
    <m/>
    <m/>
    <m/>
    <m/>
    <s v="2022-05-23 07:04:05.762000+00:00"/>
    <s v="2022-09-26 10:52:36.842000+00:00"/>
    <s v="NON EB"/>
  </r>
  <r>
    <s v="Mayur Gadiyar"/>
    <n v="1241500"/>
    <s v="INR"/>
    <n v="100"/>
    <s v="8/18/22"/>
    <s v="Sales"/>
    <s v="stat_OZRiD1474QRJIpvnjHCZfiIvKcVD6mIKSSTzg8SwDVx"/>
    <s v="Won- Payment Completed"/>
    <n v="1"/>
    <s v="OpportunityStatusType.Won"/>
    <s v="cont_v9qHrtKz8gjTiZYftmb8kNLjxaSvSHqvXCoQH2p4Hr1"/>
    <s v="Rimmy Jain"/>
    <m/>
    <s v="lead_hOYLymnbaYY72bOnoStrX9ynk1lAU0ukXYSjbOuyy2I"/>
    <s v="Metadome.ai / Adloid"/>
    <s v="Nikhil Ahuja"/>
    <s v="user_bdUPAGjcS7p6513So3N4g3aWNS5HuBuVJi7bvCPAsLt"/>
    <s v="Mayur Gadiyar"/>
    <s v="2022-07-06 07:32:10.561000+00:00"/>
    <s v="2022-08-18 06:39:03.567000+00:00"/>
    <m/>
    <s v="Gurgaon"/>
    <m/>
    <s v="2022-07-06 07:56:33+00:00"/>
    <m/>
    <n v="103"/>
    <m/>
    <m/>
    <m/>
    <m/>
    <m/>
    <m/>
    <m/>
    <m/>
    <m/>
    <m/>
    <m/>
    <s v="Others"/>
    <m/>
    <m/>
    <m/>
    <m/>
    <m/>
    <m/>
    <m/>
    <m/>
    <m/>
    <m/>
    <m/>
    <m/>
    <s v="Yogesh Paigude"/>
    <m/>
    <s v="user_ocHSJH83OJnHCvKyMbjx8WOOK8PMgAUGIj1qK0q0dMV"/>
    <s v="Nikhil Ahuja"/>
    <m/>
    <m/>
    <s v="August"/>
    <x v="2"/>
    <s v="Lusha"/>
    <m/>
    <m/>
    <m/>
    <m/>
    <m/>
    <s v="2022-03-09 05:22:02.595000+00:00"/>
    <s v="2022-09-22 05:12:54.843000+00:00"/>
    <s v="GMC"/>
  </r>
  <r>
    <s v="Navin Panjwani"/>
    <n v="65000"/>
    <s v="INR"/>
    <n v="100"/>
    <s v="8/18/22"/>
    <s v="Sales"/>
    <s v="stat_OZRiD1474QRJIpvnjHCZfiIvKcVD6mIKSSTzg8SwDVx"/>
    <s v="Won- Payment Completed"/>
    <n v="1"/>
    <s v="OpportunityStatusType.Won"/>
    <m/>
    <m/>
    <m/>
    <s v="lead_dBb5JjCmHUS25iKkcdTABtJ1gUAbiFnBcBFoLFPLS1z"/>
    <s v="Atindriya ( Renewal )"/>
    <s v="Shreya Solanki"/>
    <s v="user_sD3YjSs92XKUfD0OPHeo886g6tW6aCM0iUhX5VVUuJi"/>
    <s v="Navin Panjwani"/>
    <s v="2022-07-18 10:12:10.799000+00:00"/>
    <s v="2022-08-18 06:22:37.596000+00:00"/>
    <m/>
    <s v="Bangalore"/>
    <m/>
    <s v="2022-07-17 05:59:45+00:00"/>
    <m/>
    <n v="17"/>
    <m/>
    <m/>
    <m/>
    <m/>
    <m/>
    <m/>
    <m/>
    <s v="PAID_SEARCH"/>
    <m/>
    <m/>
    <m/>
    <m/>
    <m/>
    <m/>
    <m/>
    <m/>
    <m/>
    <m/>
    <m/>
    <m/>
    <m/>
    <m/>
    <m/>
    <m/>
    <m/>
    <m/>
    <s v="user_Jujy0sFufO9J3qwY7aNpCCnF6nFZMrfvciNEydEzhaI"/>
    <s v="Shreya Solanki"/>
    <m/>
    <m/>
    <s v="August"/>
    <x v="3"/>
    <s v="Inbound via website"/>
    <m/>
    <s v="Employee Count 17"/>
    <m/>
    <m/>
    <m/>
    <s v="2022-07-17 06:00:52.660000+00:00"/>
    <s v="2022-10-01 12:44:39.907000+00:00"/>
    <m/>
  </r>
  <r>
    <s v="Mayur Gadiyar"/>
    <n v="11500"/>
    <s v="INR"/>
    <n v="100"/>
    <s v="8/18/22"/>
    <s v="Sales"/>
    <s v="stat_OZRiD1474QRJIpvnjHCZfiIvKcVD6mIKSSTzg8SwDVx"/>
    <s v="Won- Payment Completed"/>
    <n v="1"/>
    <s v="OpportunityStatusType.Won"/>
    <s v="cont_v9qHrtKz8gjTiZYftmb8kNLjxaSvSHqvXCoQH2p4Hr1"/>
    <s v="Rimmy Jain"/>
    <m/>
    <s v="lead_hOYLymnbaYY72bOnoStrX9ynk1lAU0ukXYSjbOuyy2I"/>
    <s v="Metadome.ai / Adloid"/>
    <s v="Nikhil Ahuja"/>
    <s v="user_bdUPAGjcS7p6513So3N4g3aWNS5HuBuVJi7bvCPAsLt"/>
    <s v="Mayur Gadiyar"/>
    <s v="2022-07-07 06:08:25.033000+00:00"/>
    <s v="2022-08-18 06:38:42.204000+00:00"/>
    <m/>
    <s v="Gurgaon"/>
    <m/>
    <s v="2022-07-06 07:56:33+00:00"/>
    <m/>
    <n v="103"/>
    <m/>
    <m/>
    <m/>
    <m/>
    <m/>
    <m/>
    <m/>
    <m/>
    <m/>
    <m/>
    <m/>
    <s v="Others"/>
    <m/>
    <m/>
    <m/>
    <m/>
    <m/>
    <m/>
    <m/>
    <m/>
    <m/>
    <m/>
    <m/>
    <m/>
    <s v="Yogesh Paigude"/>
    <m/>
    <s v="user_ocHSJH83OJnHCvKyMbjx8WOOK8PMgAUGIj1qK0q0dMV"/>
    <s v="Nikhil Ahuja"/>
    <m/>
    <m/>
    <s v="August"/>
    <x v="2"/>
    <s v="Lusha"/>
    <m/>
    <m/>
    <m/>
    <m/>
    <m/>
    <s v="2022-03-09 05:22:02.595000+00:00"/>
    <s v="2022-09-22 05:12:54.843000+00:00"/>
    <s v="GPA"/>
  </r>
  <r>
    <s v="Manish Balpande"/>
    <n v="10000"/>
    <s v="INR"/>
    <n v="0"/>
    <s v="8/19/22"/>
    <s v="Sales"/>
    <s v="stat_1hn9nRJaLbI53NxPuSQgo90kRpbpKsFlwN4oEGNUTdO"/>
    <s v="Lost"/>
    <n v="0"/>
    <s v="OpportunityStatusType.Lost"/>
    <s v="cont_buIfKA5Pq4ylgMC9qTkSSbdmn7M7tKfmXuMh3GO6Wn1"/>
    <s v="Vandana Bhansali"/>
    <s v="GPA (renewal)"/>
    <s v="lead_coOMZPEO4CBcYOwMhvta9h1smCMcJauJV7HPlUTttnx"/>
    <s v="Yashraj Biotechnology Ltd."/>
    <s v="Pranav Kenjale"/>
    <s v="user_jbppzD9HyqqioXDaUzrIJfkBW97sQdk5kSNPsBKGx0r"/>
    <s v="Pranaav Marathe"/>
    <s v="2022-06-20 03:39:12.580000+00:00"/>
    <s v="2022-08-18 04:51:49.629000+00:00"/>
    <m/>
    <s v="Mumbai"/>
    <m/>
    <m/>
    <m/>
    <n v="176"/>
    <m/>
    <m/>
    <m/>
    <m/>
    <m/>
    <m/>
    <m/>
    <s v="PAID_SOCIAL"/>
    <m/>
    <m/>
    <m/>
    <s v="Health, Wellness &amp; Fitness"/>
    <m/>
    <m/>
    <m/>
    <m/>
    <m/>
    <m/>
    <m/>
    <m/>
    <m/>
    <m/>
    <m/>
    <m/>
    <s v="Arunkumar Dubey"/>
    <m/>
    <s v="user_Jujy0sFufO9J3qwY7aNpCCnF6nFZMrfvciNEydEzhaI"/>
    <s v="Shreya Solanki"/>
    <m/>
    <m/>
    <s v="September"/>
    <x v="2"/>
    <s v="Lusha"/>
    <m/>
    <s v="Pharma"/>
    <m/>
    <m/>
    <m/>
    <s v="2022-02-15 08:53:21.262000+00:00"/>
    <s v="2022-10-10 07:35:06.855000+00:00"/>
    <s v="GPA"/>
  </r>
  <r>
    <s v="Moziez Chamadia"/>
    <n v="1200000"/>
    <s v="INR"/>
    <n v="0"/>
    <s v="8/31/22"/>
    <s v="Sales"/>
    <s v="stat_kcR4fZg7TU7jjk1jAVua3qGLRS4J5uFayEjK5j02wtv"/>
    <s v="Unqualified"/>
    <n v="0"/>
    <s v="OpportunityStatusType.Lost"/>
    <s v="cont_sK5tbY7u8UlgnHiSLPOXYYcTuocC6ZbN5ZmtJtP3i6h"/>
    <s v="Ophelia"/>
    <s v="170 1+3 bajaj via - 2 years pain point - no single point of contact Employees does not aware of policy related info and No digital app"/>
    <s v="lead_GB2WxbPw2xfxCxw8ofrIRK6EIsduaguetRkzqVePryK"/>
    <s v="Unitile"/>
    <s v="Daya Gowda"/>
    <s v="user_IgNfKH7wuLLjHvexoMm2PXWcnF3zYft0ZbMTyfwKRUg"/>
    <s v="Moziez Chamadia"/>
    <s v="2022-07-20 04:50:12.303000+00:00"/>
    <s v="2022-08-18 06:12:29.904000+00:00"/>
    <m/>
    <s v="Mumbai"/>
    <m/>
    <m/>
    <m/>
    <n v="156"/>
    <m/>
    <m/>
    <m/>
    <m/>
    <m/>
    <m/>
    <m/>
    <s v="PAID_SOCIAL"/>
    <m/>
    <m/>
    <m/>
    <s v="Construction &amp; Real Estate"/>
    <m/>
    <m/>
    <m/>
    <m/>
    <m/>
    <m/>
    <m/>
    <m/>
    <m/>
    <m/>
    <m/>
    <m/>
    <s v="Aniket Vahile"/>
    <m/>
    <s v="user_encRk5bIEFN6ZA11h4WH2AdZTiZpogLSlMIaj0E30SZ"/>
    <s v="Daya Gowda"/>
    <m/>
    <m/>
    <s v="August"/>
    <x v="1"/>
    <s v="Naukri.com"/>
    <m/>
    <s v="Essential HR Policies"/>
    <m/>
    <m/>
    <m/>
    <s v="2022-07-07 05:48:42.132000+00:00"/>
    <s v="2022-10-04 12:10:00.150000+00:00"/>
    <m/>
  </r>
  <r>
    <s v="Moziez Chamadia"/>
    <n v="725000"/>
    <s v="INR"/>
    <n v="0"/>
    <d v="2022-01-09T00:00:00"/>
    <s v="Sales"/>
    <s v="stat_kcR4fZg7TU7jjk1jAVua3qGLRS4J5uFayEjK5j02wtv"/>
    <s v="Unqualified"/>
    <n v="0"/>
    <s v="OpportunityStatusType.Lost"/>
    <m/>
    <m/>
    <s v="GMC (Renewal)"/>
    <s v="lead_qKXgKjA3DhIRrzAeczfRyvFtDl2CKmJ8EbBhKAVzkHF"/>
    <s v="Samsara Group"/>
    <s v="Pranav Kenjale"/>
    <s v="user_IgNfKH7wuLLjHvexoMm2PXWcnF3zYft0ZbMTyfwKRUg"/>
    <s v="Moziez Chamadia"/>
    <s v="2022-08-04 07:31:28.811000+00:00"/>
    <s v="2022-08-18 06:09:18.805000+00:00"/>
    <m/>
    <s v="Mumbai"/>
    <m/>
    <m/>
    <m/>
    <n v="131"/>
    <m/>
    <m/>
    <m/>
    <m/>
    <m/>
    <m/>
    <m/>
    <m/>
    <m/>
    <m/>
    <m/>
    <s v="Transportation &amp; Logistics"/>
    <m/>
    <m/>
    <m/>
    <m/>
    <m/>
    <m/>
    <m/>
    <m/>
    <m/>
    <m/>
    <m/>
    <m/>
    <s v="Jithendra Goalla"/>
    <m/>
    <s v="user_x9AtbGLhDmWYC9XAmYdfwBt9yiXbgMhBuZpIoFuN8Cd"/>
    <s v="Pranav Kenjale"/>
    <m/>
    <m/>
    <s v="September"/>
    <x v="2"/>
    <s v="Lusha"/>
    <m/>
    <m/>
    <m/>
    <m/>
    <m/>
    <s v="2022-08-01 09:57:42.306000+00:00"/>
    <s v="2022-09-09 11:37:16.078000+00:00"/>
    <m/>
  </r>
  <r>
    <s v="Moziez Chamadia"/>
    <n v="1500000"/>
    <s v="INR"/>
    <n v="0"/>
    <s v="8/19/22"/>
    <s v="Sales"/>
    <s v="stat_1hn9nRJaLbI53NxPuSQgo90kRpbpKsFlwN4oEGNUTdO"/>
    <s v="Lost"/>
    <n v="0"/>
    <s v="OpportunityStatusType.Lost"/>
    <m/>
    <m/>
    <m/>
    <s v="lead_P6ozJv317Y2XDjdvedbz7eAIHjXvkImS4ZbJHdKlRZN"/>
    <s v="Innovcare Lifesciences Pvt. Ltd."/>
    <s v="Nikhil Ahuja"/>
    <s v="user_IgNfKH7wuLLjHvexoMm2PXWcnF3zYft0ZbMTyfwKRUg"/>
    <s v="Moziez Chamadia"/>
    <s v="2022-07-14 11:03:40.050000+00:00"/>
    <s v="2022-08-18 04:38:00.539000+00:00"/>
    <m/>
    <s v="Mumbai"/>
    <m/>
    <m/>
    <m/>
    <n v="135"/>
    <m/>
    <m/>
    <m/>
    <m/>
    <m/>
    <m/>
    <m/>
    <s v="PAID_SOCIAL"/>
    <m/>
    <m/>
    <m/>
    <s v="Manufacturing"/>
    <m/>
    <m/>
    <m/>
    <m/>
    <m/>
    <m/>
    <m/>
    <m/>
    <m/>
    <m/>
    <m/>
    <m/>
    <s v="Aniket Vahile"/>
    <m/>
    <s v="user_ocHSJH83OJnHCvKyMbjx8WOOK8PMgAUGIj1qK0q0dMV"/>
    <s v="Nikhil Ahuja"/>
    <s v="Anjali Nishu"/>
    <m/>
    <s v="August; February; May"/>
    <x v="1"/>
    <s v="Lusha"/>
    <m/>
    <s v="Glengarry"/>
    <m/>
    <s v="JM Financial"/>
    <m/>
    <s v="2021-12-15 06:24:35.091000+00:00"/>
    <s v="2022-09-12 08:02:43.596000+00:00"/>
    <s v="GMC"/>
  </r>
  <r>
    <s v="Manish Balpande"/>
    <n v="132687"/>
    <s v="INR"/>
    <n v="100"/>
    <s v="8/17/22"/>
    <s v="Sales"/>
    <s v="stat_OZRiD1474QRJIpvnjHCZfiIvKcVD6mIKSSTzg8SwDVx"/>
    <s v="Won- Payment Completed"/>
    <n v="1"/>
    <s v="OpportunityStatusType.Won"/>
    <s v="cont_xp7EmI2VDogQlwib9XTeWFE8TylR9qUkW81ixwiFal9"/>
    <s v="Swapnil Bhoskar"/>
    <s v="GPA ren"/>
    <s v="lead_0UPDogduPhLEk9ltObxC9ki5mvf2jufbROcBLOuCEAQ"/>
    <s v="Pragmasys Consulting LLP"/>
    <s v="Gauri Jori"/>
    <s v="user_8jx3L2CDfrbzNnwYUv6Plfha6VxaSGsqcbTXR3sIBZi"/>
    <s v="Manish Balpande"/>
    <s v="2022-07-07 12:09:32.780000+00:00"/>
    <s v="2022-08-17 15:00:16.048000+00:00"/>
    <m/>
    <s v="Pune"/>
    <m/>
    <m/>
    <m/>
    <n v="303"/>
    <m/>
    <m/>
    <m/>
    <m/>
    <m/>
    <m/>
    <m/>
    <s v="PAID_SOCIAL"/>
    <m/>
    <m/>
    <m/>
    <s v="IT Services &amp; IT Consulting"/>
    <m/>
    <m/>
    <m/>
    <m/>
    <m/>
    <m/>
    <m/>
    <m/>
    <m/>
    <m/>
    <m/>
    <m/>
    <s v="Ravi Jaiswal"/>
    <m/>
    <s v="user_5YHA1ZU4iP896lD1YJehdJcMx7ZEgWCpulT4T2c3pJ3"/>
    <s v="Gauri Jori"/>
    <m/>
    <m/>
    <s v="August; September"/>
    <x v="4"/>
    <m/>
    <m/>
    <s v="Employee Engagement Handbook"/>
    <m/>
    <m/>
    <m/>
    <s v="2022-05-18 04:35:07.490000+00:00"/>
    <s v="2022-10-11 11:05:42.966000+00:00"/>
    <m/>
  </r>
  <r>
    <s v="Manish Balpande"/>
    <n v="800000"/>
    <s v="INR"/>
    <n v="0"/>
    <s v="8/19/22"/>
    <s v="Sales"/>
    <s v="stat_1hn9nRJaLbI53NxPuSQgo90kRpbpKsFlwN4oEGNUTdO"/>
    <s v="Lost"/>
    <n v="0"/>
    <s v="OpportunityStatusType.Lost"/>
    <s v="cont_buIfKA5Pq4ylgMC9qTkSSbdmn7M7tKfmXuMh3GO6Wn1"/>
    <s v="Vandana Bhansali"/>
    <s v="GMC (renewal)"/>
    <s v="lead_coOMZPEO4CBcYOwMhvta9h1smCMcJauJV7HPlUTttnx"/>
    <s v="Yashraj Biotechnology Ltd."/>
    <s v="Pranav Kenjale"/>
    <s v="user_jbppzD9HyqqioXDaUzrIJfkBW97sQdk5kSNPsBKGx0r"/>
    <s v="Pranaav Marathe"/>
    <s v="2022-06-20 03:38:37.798000+00:00"/>
    <s v="2022-08-18 04:51:39.801000+00:00"/>
    <m/>
    <s v="Mumbai"/>
    <m/>
    <m/>
    <m/>
    <n v="176"/>
    <m/>
    <m/>
    <m/>
    <m/>
    <m/>
    <m/>
    <m/>
    <s v="PAID_SOCIAL"/>
    <m/>
    <m/>
    <m/>
    <s v="Health, Wellness &amp; Fitness"/>
    <m/>
    <m/>
    <m/>
    <m/>
    <m/>
    <m/>
    <m/>
    <m/>
    <m/>
    <m/>
    <m/>
    <m/>
    <s v="Arunkumar Dubey"/>
    <m/>
    <s v="user_Jujy0sFufO9J3qwY7aNpCCnF6nFZMrfvciNEydEzhaI"/>
    <s v="Shreya Solanki"/>
    <m/>
    <m/>
    <s v="September"/>
    <x v="2"/>
    <s v="Lusha"/>
    <m/>
    <s v="Pharma"/>
    <m/>
    <m/>
    <m/>
    <s v="2022-02-15 08:53:21.262000+00:00"/>
    <s v="2022-10-10 07:35:06.855000+00:00"/>
    <s v="GMC"/>
  </r>
  <r>
    <s v="Aditya Binani"/>
    <n v="100000"/>
    <s v="INR"/>
    <n v="0"/>
    <s v="8/30/22"/>
    <s v="Sales"/>
    <s v="stat_1hn9nRJaLbI53NxPuSQgo90kRpbpKsFlwN4oEGNUTdO"/>
    <s v="Lost"/>
    <n v="0"/>
    <s v="OpportunityStatusType.Lost"/>
    <s v="cont_DeCgjxqi6DJopxpE2657H3fGacke6ABeuGBpEh1hX3m"/>
    <s v="Chandra"/>
    <s v="Fresh GMC"/>
    <s v="lead_oL5jvqTdRBDlLMBbD4x6YtohIA8yZ2eWohy5GEkqUKn"/>
    <s v="F and M Daily"/>
    <s v="Nikhil Ahuja"/>
    <s v="user_bdUPAGjcS7p6513So3N4g3aWNS5HuBuVJi7bvCPAsLt"/>
    <s v="Mayur Gadiyar"/>
    <s v="2022-05-13 09:23:08.605000+00:00"/>
    <s v="2022-08-17 14:12:50.930000+00:00"/>
    <m/>
    <s v="Bangalore"/>
    <m/>
    <s v="2021-06-02 12:39:05+00:00"/>
    <m/>
    <n v="5"/>
    <m/>
    <m/>
    <m/>
    <m/>
    <m/>
    <m/>
    <m/>
    <m/>
    <m/>
    <m/>
    <m/>
    <s v="Food &amp; Beverages"/>
    <m/>
    <m/>
    <m/>
    <m/>
    <m/>
    <m/>
    <m/>
    <m/>
    <m/>
    <m/>
    <m/>
    <m/>
    <m/>
    <m/>
    <s v="user_ocHSJH83OJnHCvKyMbjx8WOOK8PMgAUGIj1qK0q0dMV"/>
    <s v="Nikhil Ahuja"/>
    <m/>
    <m/>
    <s v="July"/>
    <x v="3"/>
    <s v="Inbound via website"/>
    <m/>
    <s v="Employee Count 8"/>
    <m/>
    <m/>
    <m/>
    <s v="2021-06-02 12:41:44.268000+00:00"/>
    <s v="2022-09-23 11:16:46.462000+00:00"/>
    <s v="GMC"/>
  </r>
  <r>
    <s v="Manish Balpande"/>
    <n v="6250655"/>
    <s v="INR"/>
    <n v="100"/>
    <s v="8/17/22"/>
    <s v="Sales"/>
    <s v="stat_OZRiD1474QRJIpvnjHCZfiIvKcVD6mIKSSTzg8SwDVx"/>
    <s v="Won- Payment Completed"/>
    <n v="1"/>
    <s v="OpportunityStatusType.Won"/>
    <s v="cont_xp7EmI2VDogQlwib9XTeWFE8TylR9qUkW81ixwiFal9"/>
    <s v="Swapnil Bhoskar"/>
    <s v="GMC ren"/>
    <s v="lead_0UPDogduPhLEk9ltObxC9ki5mvf2jufbROcBLOuCEAQ"/>
    <s v="Pragmasys Consulting LLP"/>
    <s v="Gauri Jori"/>
    <s v="user_8jx3L2CDfrbzNnwYUv6Plfha6VxaSGsqcbTXR3sIBZi"/>
    <s v="Manish Balpande"/>
    <s v="2022-07-07 12:09:00.683000+00:00"/>
    <s v="2022-08-17 14:59:39.046000+00:00"/>
    <m/>
    <s v="Pune"/>
    <m/>
    <m/>
    <m/>
    <n v="303"/>
    <m/>
    <m/>
    <m/>
    <m/>
    <m/>
    <m/>
    <m/>
    <s v="PAID_SOCIAL"/>
    <m/>
    <m/>
    <m/>
    <s v="IT Services &amp; IT Consulting"/>
    <m/>
    <m/>
    <m/>
    <m/>
    <m/>
    <m/>
    <m/>
    <m/>
    <m/>
    <m/>
    <m/>
    <m/>
    <s v="Ravi Jaiswal"/>
    <m/>
    <s v="user_5YHA1ZU4iP896lD1YJehdJcMx7ZEgWCpulT4T2c3pJ3"/>
    <s v="Gauri Jori"/>
    <m/>
    <m/>
    <s v="August; September"/>
    <x v="4"/>
    <m/>
    <m/>
    <s v="Employee Engagement Handbook"/>
    <m/>
    <m/>
    <m/>
    <s v="2022-05-18 04:35:07.490000+00:00"/>
    <s v="2022-10-11 11:05:42.966000+00:00"/>
    <m/>
  </r>
  <r>
    <s v="Mayur Gadiyar"/>
    <n v="50000"/>
    <s v="INR"/>
    <n v="0"/>
    <s v="9/30/22"/>
    <s v="Sales"/>
    <s v="stat_kcR4fZg7TU7jjk1jAVua3qGLRS4J5uFayEjK5j02wtv"/>
    <s v="Unqualified"/>
    <n v="0"/>
    <s v="OpportunityStatusType.Lost"/>
    <s v="cont_l9xXgzYVzRPnihxbuVBPSgjhS2ar4fkg6btiwsVicWh"/>
    <s v="p_x001d__x0017_&amp;p_x001d__x0017_6p_x001d__x0017_1p_x001d__x0017_1p_x001d__x0017_5p_x001d__x0017_.p_x001d__x0017_?p_x001d__x0018__x0001_p_x001d__x0017_5 p_x001d__x0017__x0014_p_x001d__x0017_;p_x001d__x0017_1p_x001d__x0018__x0002_p_x001d__x0017_?p_x001d__x0017_9p_x001d__x0017_2p_x001d__x0017_8p_x001d__x0017_.p_x001d__x0017_?b_x001c__x0013_"/>
    <s v="Loop App"/>
    <s v="lead_ua4hrPsCxFE5AJ2VCbi0aCnxPrnQFpOHHIpq3Y7iFMc"/>
    <s v="AsmitA India Realty"/>
    <s v="Pallab Gupta"/>
    <s v="user_bdUPAGjcS7p6513So3N4g3aWNS5HuBuVJi7bvCPAsLt"/>
    <s v="Mayur Gadiyar"/>
    <s v="2022-08-05 06:08:17.226000+00:00"/>
    <s v="2022-08-17 13:41:31.575000+00:00"/>
    <m/>
    <m/>
    <m/>
    <m/>
    <m/>
    <m/>
    <m/>
    <m/>
    <m/>
    <m/>
    <m/>
    <m/>
    <m/>
    <s v="PAID_SOCIAL"/>
    <m/>
    <m/>
    <m/>
    <m/>
    <m/>
    <m/>
    <m/>
    <m/>
    <m/>
    <m/>
    <m/>
    <m/>
    <m/>
    <m/>
    <m/>
    <m/>
    <m/>
    <m/>
    <s v="user_PApNwMjp7lPIEBp7acretouakdtYNVHpPO9ja9KoR5D"/>
    <s v="Pallab Gupta"/>
    <m/>
    <m/>
    <m/>
    <x v="4"/>
    <m/>
    <m/>
    <s v="Employee Engagement Calendar"/>
    <m/>
    <m/>
    <m/>
    <s v="2022-06-24 10:05:24.359000+00:00"/>
    <s v="2022-08-17 13:41:31.634000+00:00"/>
    <m/>
  </r>
  <r>
    <s v="Sonal Paithankar"/>
    <n v="3700000"/>
    <s v="INR"/>
    <n v="100"/>
    <s v="8/17/22"/>
    <s v="Sales"/>
    <s v="stat_OZRiD1474QRJIpvnjHCZfiIvKcVD6mIKSSTzg8SwDVx"/>
    <s v="Won- Payment Completed"/>
    <n v="1"/>
    <s v="OpportunityStatusType.Won"/>
    <s v="cont_MHB8d62ChqNONcQ7HNeuAqrQmKGZfgQFpwuZN14Vkb8"/>
    <s v="Souvik Bhattacharjee"/>
    <s v="GMC Renewal"/>
    <s v="lead_OIp4d1wuLuxZDTPv7qKA7d6E3gXJ0heo8sWAybi2XaX"/>
    <s v="Gleeds"/>
    <s v="Trupti Suryavanshi"/>
    <s v="user_Iwn6da5WKkZqwUySK0oUuCb72pFP5WEm4zAb92ijqFe"/>
    <s v="Sonal Paithankar"/>
    <s v="2022-07-01 12:22:54.175000+00:00"/>
    <s v="2022-08-17 12:51:15.611000+00:00"/>
    <m/>
    <s v="Bangalore"/>
    <m/>
    <m/>
    <m/>
    <n v="325"/>
    <m/>
    <m/>
    <m/>
    <m/>
    <m/>
    <m/>
    <m/>
    <m/>
    <m/>
    <m/>
    <m/>
    <s v="Construction &amp; Real Estate"/>
    <m/>
    <m/>
    <m/>
    <m/>
    <m/>
    <m/>
    <m/>
    <m/>
    <m/>
    <m/>
    <m/>
    <m/>
    <s v="Jitin Gopi"/>
    <m/>
    <s v="user_L8E6IFhq6UCzKLHa45LUUTZCznDuyDwFrGaEp9DXiUM"/>
    <s v="Trupti Suryavanshi"/>
    <s v="Arindam Majee"/>
    <m/>
    <s v="August"/>
    <x v="2"/>
    <m/>
    <m/>
    <m/>
    <m/>
    <m/>
    <m/>
    <s v="2022-04-28 07:26:27.593000+00:00"/>
    <s v="2022-09-30 06:49:50.800000+00:00"/>
    <s v="GMC"/>
  </r>
  <r>
    <s v="Sonal Paithankar"/>
    <n v="43777"/>
    <s v="INR"/>
    <n v="100"/>
    <s v="8/17/22"/>
    <s v="Sales"/>
    <s v="stat_OZRiD1474QRJIpvnjHCZfiIvKcVD6mIKSSTzg8SwDVx"/>
    <s v="Won- Payment Completed"/>
    <n v="1"/>
    <s v="OpportunityStatusType.Won"/>
    <s v="cont_MHB8d62ChqNONcQ7HNeuAqrQmKGZfgQFpwuZN14Vkb8"/>
    <s v="Souvik Bhattacharjee"/>
    <s v="GPA Renewal"/>
    <s v="lead_OIp4d1wuLuxZDTPv7qKA7d6E3gXJ0heo8sWAybi2XaX"/>
    <s v="Gleeds"/>
    <s v="Trupti Suryavanshi"/>
    <s v="user_Iwn6da5WKkZqwUySK0oUuCb72pFP5WEm4zAb92ijqFe"/>
    <s v="Sonal Paithankar"/>
    <s v="2022-07-04 06:01:17.663000+00:00"/>
    <s v="2022-08-17 12:51:26.769000+00:00"/>
    <m/>
    <s v="Bangalore"/>
    <m/>
    <m/>
    <m/>
    <n v="325"/>
    <m/>
    <m/>
    <m/>
    <m/>
    <m/>
    <m/>
    <m/>
    <m/>
    <m/>
    <m/>
    <m/>
    <s v="Construction &amp; Real Estate"/>
    <m/>
    <m/>
    <m/>
    <m/>
    <m/>
    <m/>
    <m/>
    <m/>
    <m/>
    <m/>
    <m/>
    <m/>
    <s v="Jitin Gopi"/>
    <m/>
    <s v="user_L8E6IFhq6UCzKLHa45LUUTZCznDuyDwFrGaEp9DXiUM"/>
    <s v="Trupti Suryavanshi"/>
    <s v="Arindam Majee"/>
    <m/>
    <s v="August"/>
    <x v="2"/>
    <m/>
    <m/>
    <m/>
    <m/>
    <m/>
    <m/>
    <s v="2022-04-28 07:26:27.593000+00:00"/>
    <s v="2022-09-30 06:49:50.800000+00:00"/>
    <s v="GPA"/>
  </r>
  <r>
    <s v="Mayur Gadiyar"/>
    <n v="140000"/>
    <s v="INR"/>
    <n v="0"/>
    <s v="8/31/22"/>
    <s v="Sales"/>
    <s v="stat_kcR4fZg7TU7jjk1jAVua3qGLRS4J5uFayEjK5j02wtv"/>
    <s v="Unqualified"/>
    <n v="0"/>
    <s v="OpportunityStatusType.Lost"/>
    <s v="cont_0rwMUbXQgT9yUak3OoUYOkjubBCSo9lpHc8OUbrVinB"/>
    <s v="Manali"/>
    <s v="on Hold for 1 month"/>
    <s v="lead_ZtUy7RJgua0myzRActN84K8zxvwCRYxWDUBCPsSUfdh"/>
    <s v="PRODIGITAS IT SERVICES PVT LTD"/>
    <s v="Prateek Wadhwa"/>
    <s v="user_bdUPAGjcS7p6513So3N4g3aWNS5HuBuVJi7bvCPAsLt"/>
    <s v="Mayur Gadiyar"/>
    <s v="2022-07-11 06:28:34.382000+00:00"/>
    <s v="2022-08-17 12:25:09.312000+00:00"/>
    <m/>
    <s v="Pune"/>
    <m/>
    <s v="2020-08-20 10:25:20+00:00"/>
    <m/>
    <n v="16"/>
    <m/>
    <m/>
    <m/>
    <m/>
    <m/>
    <m/>
    <m/>
    <m/>
    <m/>
    <m/>
    <m/>
    <s v="Digital Marketing &amp; Advertising"/>
    <m/>
    <m/>
    <m/>
    <m/>
    <m/>
    <m/>
    <m/>
    <m/>
    <m/>
    <m/>
    <m/>
    <m/>
    <s v="Deepak Yadav"/>
    <m/>
    <s v="user_bdUPAGjcS7p6513So3N4g3aWNS5HuBuVJi7bvCPAsLt"/>
    <s v="Mayur Gadiyar"/>
    <m/>
    <m/>
    <s v="July"/>
    <x v="10"/>
    <m/>
    <m/>
    <m/>
    <m/>
    <m/>
    <m/>
    <s v="2020-12-06 09:47:15.661000+00:00"/>
    <s v="2022-08-17 12:25:09.414000+00:00"/>
    <s v="GMC"/>
  </r>
  <r>
    <s v="Kashif Ahmad"/>
    <n v="50000"/>
    <s v="INR"/>
    <n v="0"/>
    <s v="8/31/22"/>
    <s v="Sales"/>
    <s v="stat_kcR4fZg7TU7jjk1jAVua3qGLRS4J5uFayEjK5j02wtv"/>
    <s v="Unqualified"/>
    <n v="0"/>
    <s v="OpportunityStatusType.Lost"/>
    <m/>
    <m/>
    <s v="Fresh - 6 employees&amp; lives"/>
    <s v="lead_0XqkVR4aY5UVqKpJjHSDvCsi7FRMYMu5C6WqNuVN76o"/>
    <s v="Radcam Technologies(Fresh)"/>
    <s v="Daya Gowda"/>
    <s v="user_LKRhV6rhcBe0uL8u70UUGeDjbMupuho4TaiAOCbT7HT"/>
    <s v="Kashif Ahmad"/>
    <s v="2022-07-04 11:43:48.183000+00:00"/>
    <s v="2022-08-17 09:40:29.780000+00:00"/>
    <m/>
    <s v="Bangalore"/>
    <m/>
    <m/>
    <m/>
    <n v="6"/>
    <m/>
    <m/>
    <s v="Facebook"/>
    <m/>
    <m/>
    <m/>
    <m/>
    <s v="PAID_SOCIAL"/>
    <m/>
    <m/>
    <m/>
    <s v="IT Services &amp; IT Consulting"/>
    <m/>
    <m/>
    <m/>
    <m/>
    <m/>
    <m/>
    <m/>
    <m/>
    <m/>
    <m/>
    <m/>
    <m/>
    <m/>
    <m/>
    <s v="user_encRk5bIEFN6ZA11h4WH2AdZTiZpogLSlMIaj0E30SZ"/>
    <s v="Daya Gowda"/>
    <m/>
    <m/>
    <m/>
    <x v="4"/>
    <m/>
    <m/>
    <s v="Employee Engagement Handbook"/>
    <m/>
    <m/>
    <m/>
    <s v="2022-07-04 05:04:12.989000+00:00"/>
    <s v="2022-09-09 10:02:58.483000+00:00"/>
    <m/>
  </r>
  <r>
    <s v="Kashif Ahmad"/>
    <n v="15000"/>
    <s v="INR"/>
    <n v="0"/>
    <s v="8/31/22"/>
    <s v="Sales"/>
    <s v="stat_kcR4fZg7TU7jjk1jAVua3qGLRS4J5uFayEjK5j02wtv"/>
    <s v="Unqualified"/>
    <n v="0"/>
    <s v="OpportunityStatusType.Lost"/>
    <s v="cont_NRsVtQ6o3aKWy8dJ6u27s2PozMOwRiIUaQkkbMJ7DdY"/>
    <s v="Amit Kedari"/>
    <s v="GPA - Policy already renewed in March"/>
    <s v="lead_dThEeYfgXllQKFGMFkOJdMZMs3z56o0fPI6bay6PwZQ"/>
    <s v="Ross Process Solutions"/>
    <s v="Trupti Suryavanshi"/>
    <s v="user_LKRhV6rhcBe0uL8u70UUGeDjbMupuho4TaiAOCbT7HT"/>
    <s v="Kashif Ahmad"/>
    <s v="2022-08-10 06:33:04.765000+00:00"/>
    <s v="2022-08-17 06:44:46.969000+00:00"/>
    <m/>
    <s v="Pune"/>
    <m/>
    <s v="2022-08-10 06:30:00+00:00"/>
    <m/>
    <n v="50"/>
    <m/>
    <m/>
    <m/>
    <m/>
    <m/>
    <m/>
    <m/>
    <m/>
    <m/>
    <m/>
    <m/>
    <s v="Manufacturing"/>
    <m/>
    <m/>
    <m/>
    <m/>
    <m/>
    <m/>
    <m/>
    <m/>
    <m/>
    <m/>
    <m/>
    <m/>
    <s v="Rakesh Nade"/>
    <m/>
    <s v="user_L8E6IFhq6UCzKLHa45LUUTZCznDuyDwFrGaEp9DXiUM"/>
    <s v="Trupti Suryavanshi"/>
    <m/>
    <m/>
    <s v="August; March"/>
    <x v="7"/>
    <s v="Prajakta's reference"/>
    <m/>
    <m/>
    <m/>
    <m/>
    <m/>
    <s v="2022-08-10 06:19:25.327000+00:00"/>
    <s v="2022-09-23 09:34:04.269000+00:00"/>
    <s v="GPA"/>
  </r>
  <r>
    <s v="Nikhil Ahuja"/>
    <n v="200000"/>
    <s v="INR"/>
    <n v="0"/>
    <s v="8/31/22"/>
    <s v="Sales"/>
    <s v="stat_kcR4fZg7TU7jjk1jAVua3qGLRS4J5uFayEjK5j02wtv"/>
    <s v="Unqualified"/>
    <n v="0"/>
    <s v="OpportunityStatusType.Lost"/>
    <s v="cont_JkNJFrqomaObMK0rJrO0RU9uk1eocqFXwcuZyvN4OGm"/>
    <s v="Meha Lodha Assoc. CIPD"/>
    <m/>
    <s v="lead_W6h0HB52Iyuc17isCf5febDVJyVYfO6cjqKA34Mlh0m"/>
    <s v="Blue Matter"/>
    <s v="Nikhil Ahuja"/>
    <s v="user_ocHSJH83OJnHCvKyMbjx8WOOK8PMgAUGIj1qK0q0dMV"/>
    <s v="Nikhil Ahuja"/>
    <s v="2022-08-04 11:34:53.145000+00:00"/>
    <s v="2022-08-17 11:58:35.048000+00:00"/>
    <m/>
    <s v="Mumbai"/>
    <m/>
    <m/>
    <m/>
    <n v="50"/>
    <m/>
    <m/>
    <m/>
    <m/>
    <m/>
    <m/>
    <m/>
    <s v="PAID_SOCIAL"/>
    <m/>
    <m/>
    <m/>
    <m/>
    <m/>
    <m/>
    <m/>
    <m/>
    <m/>
    <m/>
    <m/>
    <m/>
    <m/>
    <m/>
    <m/>
    <m/>
    <m/>
    <m/>
    <s v="user_ocHSJH83OJnHCvKyMbjx8WOOK8PMgAUGIj1qK0q0dMV"/>
    <s v="Nikhil Ahuja"/>
    <m/>
    <m/>
    <s v="August"/>
    <x v="4"/>
    <m/>
    <m/>
    <s v="Winning talent beyond salary"/>
    <m/>
    <m/>
    <m/>
    <s v="2022-07-20 10:07:21.566000+00:00"/>
    <s v="2022-09-09 11:33:43.895000+00:00"/>
    <s v="GMC"/>
  </r>
  <r>
    <s v="Vikas Gupta"/>
    <n v="5000000"/>
    <s v="INR"/>
    <n v="0"/>
    <s v="9/30/22"/>
    <s v="Sales"/>
    <s v="stat_kcR4fZg7TU7jjk1jAVua3qGLRS4J5uFayEjK5j02wtv"/>
    <s v="Unqualified"/>
    <n v="0"/>
    <s v="OpportunityStatusType.Lost"/>
    <s v="cont_4qXbySWP1sIYeUxccpIlfTARGpAvs8mxzircuOpGc0a"/>
    <s v="Susan Cheryl Noronha"/>
    <s v="The client wanted to create a separate policy for IIFL Wealth employees but did not get approval from Group CEO and CFO for the same."/>
    <s v="lead_0qoo1Znn5udizY02gerRBdpycCY3fkcsdd3lDNlsSaX"/>
    <s v="IIFL Wealth &amp; asset mangement"/>
    <s v="Gauri Jori"/>
    <s v="user_lccnw70UrYzjPcbxrA5N9qp8LF1vx6aP08yPEdeU06P"/>
    <s v="Vikas Gupta"/>
    <s v="2022-07-14 05:59:33.909000+00:00"/>
    <s v="2022-08-17 06:38:33.014000+00:00"/>
    <m/>
    <s v="Mumbai"/>
    <m/>
    <s v="2020-11-07 07:55:03+00:00"/>
    <m/>
    <n v="1000"/>
    <m/>
    <m/>
    <m/>
    <m/>
    <m/>
    <m/>
    <m/>
    <s v="PAID_SOCIAL"/>
    <m/>
    <m/>
    <m/>
    <s v="Banking &amp; Finance"/>
    <m/>
    <m/>
    <m/>
    <m/>
    <m/>
    <m/>
    <m/>
    <m/>
    <m/>
    <m/>
    <m/>
    <m/>
    <m/>
    <m/>
    <s v="user_5YHA1ZU4iP896lD1YJehdJcMx7ZEgWCpulT4T2c3pJ3"/>
    <s v="Gauri Jori"/>
    <m/>
    <m/>
    <s v="September"/>
    <x v="2"/>
    <m/>
    <m/>
    <s v="Winning talent beyond salary"/>
    <m/>
    <m/>
    <m/>
    <s v="2020-12-06 09:50:01.430000+00:00"/>
    <s v="2022-09-23 08:57:56.297000+00:00"/>
    <m/>
  </r>
  <r>
    <s v="Vikas Gupta"/>
    <n v="20000000"/>
    <s v="INR"/>
    <n v="0"/>
    <s v="9/30/22"/>
    <s v="Sales"/>
    <s v="stat_kcR4fZg7TU7jjk1jAVua3qGLRS4J5uFayEjK5j02wtv"/>
    <s v="Unqualified"/>
    <n v="0"/>
    <s v="OpportunityStatusType.Lost"/>
    <s v="cont_4qXbySWP1sIYeUxccpIlfTARGpAvs8mxzircuOpGc0a"/>
    <s v="Susan Cheryl Noronha"/>
    <s v="The client wanted to create a separate policy for IIFL Wealth employees but did not get approval from Group CEO and CFO for the same."/>
    <s v="lead_0qoo1Znn5udizY02gerRBdpycCY3fkcsdd3lDNlsSaX"/>
    <s v="IIFL Wealth &amp; asset mangement"/>
    <s v="Gauri Jori"/>
    <s v="user_lccnw70UrYzjPcbxrA5N9qp8LF1vx6aP08yPEdeU06P"/>
    <s v="Vikas Gupta"/>
    <s v="2022-07-14 05:58:51.476000+00:00"/>
    <s v="2022-08-17 06:38:11.391000+00:00"/>
    <m/>
    <s v="Mumbai"/>
    <m/>
    <s v="2020-11-07 07:55:03+00:00"/>
    <m/>
    <n v="1000"/>
    <m/>
    <m/>
    <m/>
    <m/>
    <m/>
    <m/>
    <m/>
    <s v="PAID_SOCIAL"/>
    <m/>
    <m/>
    <m/>
    <s v="Banking &amp; Finance"/>
    <m/>
    <m/>
    <m/>
    <m/>
    <m/>
    <m/>
    <m/>
    <m/>
    <m/>
    <m/>
    <m/>
    <m/>
    <m/>
    <m/>
    <s v="user_5YHA1ZU4iP896lD1YJehdJcMx7ZEgWCpulT4T2c3pJ3"/>
    <s v="Gauri Jori"/>
    <m/>
    <m/>
    <s v="September"/>
    <x v="2"/>
    <m/>
    <m/>
    <s v="Winning talent beyond salary"/>
    <m/>
    <m/>
    <m/>
    <s v="2020-12-06 09:50:01.430000+00:00"/>
    <s v="2022-09-23 08:57:56.297000+00:00"/>
    <s v="GMC"/>
  </r>
  <r>
    <s v="Vikas Gupta"/>
    <n v="2700000"/>
    <s v="INR"/>
    <n v="0"/>
    <s v="8/17/22"/>
    <s v="Sales"/>
    <s v="stat_1hn9nRJaLbI53NxPuSQgo90kRpbpKsFlwN4oEGNUTdO"/>
    <s v="Lost"/>
    <n v="0"/>
    <s v="OpportunityStatusType.Lost"/>
    <s v="cont_I2UoJol1nZhD3wTvs1chbURRhWBO1Ut0DiEDtuVrOsg"/>
    <s v="Sharad Darekar"/>
    <s v="The client has closed with Go Digit Insurance company and Prudent Insurance Broker. They closed at 23.5 L whereas our price was 28.5L."/>
    <s v="lead_MoYF4iiVU37rbIMEslBMzdq3oRmpvgI5cAxZI63i2rL"/>
    <s v="Indo Amines Limited"/>
    <s v="Pranav Kenjale"/>
    <s v="user_lccnw70UrYzjPcbxrA5N9qp8LF1vx6aP08yPEdeU06P"/>
    <s v="Vikas Gupta"/>
    <s v="2022-06-29 07:41:23.086000+00:00"/>
    <s v="2022-08-17 05:39:39.772000+00:00"/>
    <m/>
    <s v="Mumbai"/>
    <m/>
    <m/>
    <m/>
    <n v="368"/>
    <m/>
    <m/>
    <m/>
    <m/>
    <m/>
    <m/>
    <m/>
    <s v="PAID_SOCIAL"/>
    <m/>
    <m/>
    <m/>
    <s v="Manufacturing"/>
    <m/>
    <m/>
    <m/>
    <m/>
    <m/>
    <m/>
    <m/>
    <m/>
    <m/>
    <m/>
    <m/>
    <m/>
    <s v="Jitin Gopi"/>
    <m/>
    <s v="user_Jujy0sFufO9J3qwY7aNpCCnF6nFZMrfvciNEydEzhaI"/>
    <s v="Shreya Solanki"/>
    <m/>
    <m/>
    <s v="August; September"/>
    <x v="1"/>
    <s v="Lusha"/>
    <m/>
    <s v="Employee Engagement Handbook"/>
    <m/>
    <m/>
    <m/>
    <s v="2021-11-17 01:30:11.617000+00:00"/>
    <s v="2022-10-10 07:34:54.245000+00:00"/>
    <s v="GMC"/>
  </r>
  <r>
    <s v="Chetan Kumar"/>
    <n v="1500000"/>
    <s v="INR"/>
    <n v="0"/>
    <s v="8/15/22"/>
    <s v="Sales"/>
    <s v="stat_1hn9nRJaLbI53NxPuSQgo90kRpbpKsFlwN4oEGNUTdO"/>
    <s v="Lost"/>
    <n v="0"/>
    <s v="OpportunityStatusType.Lost"/>
    <s v="cont_aJCreJfXvDwxGD45PcNSmHOAo2aBeJOawTuzXCEzzbe"/>
    <s v="Dipika"/>
    <s v="Parental"/>
    <s v="lead_h3Qfn3flavYALWnjw6LpsBK5Dq3QLvmun83EFinDuWr"/>
    <s v="Lindstrom Services India"/>
    <s v="Prateek Wadhwa"/>
    <s v="user_hAuUqCTCw5r4tCUrswIWPSW7LJ1XIBbttZVmJkxmzGq"/>
    <s v="Chetan Kumar"/>
    <s v="2022-07-29 07:46:03.387000+00:00"/>
    <s v="2022-08-17 05:15:29.094000+00:00"/>
    <m/>
    <s v="Mumbai"/>
    <m/>
    <m/>
    <m/>
    <n v="90"/>
    <m/>
    <m/>
    <m/>
    <m/>
    <m/>
    <m/>
    <m/>
    <m/>
    <m/>
    <m/>
    <m/>
    <s v="Manufacturing"/>
    <m/>
    <m/>
    <m/>
    <m/>
    <m/>
    <m/>
    <m/>
    <m/>
    <m/>
    <m/>
    <m/>
    <m/>
    <s v="Rakesh Nade"/>
    <m/>
    <s v="user_FdWFezbLzkYQcGsBUsjZO25nr2poK2nRbqV47Rs5Kfm"/>
    <s v="Prateek Wadhwa"/>
    <m/>
    <m/>
    <s v="September"/>
    <x v="2"/>
    <s v="Lusha"/>
    <m/>
    <m/>
    <m/>
    <m/>
    <m/>
    <s v="2022-06-13 02:47:02.958000+00:00"/>
    <s v="2022-09-07 08:30:24.064000+00:00"/>
    <s v="GMC"/>
  </r>
  <r>
    <s v="Chetan Kumar"/>
    <n v="2000000"/>
    <s v="INR"/>
    <n v="0"/>
    <s v="8/15/22"/>
    <s v="Sales"/>
    <s v="stat_1hn9nRJaLbI53NxPuSQgo90kRpbpKsFlwN4oEGNUTdO"/>
    <s v="Lost"/>
    <n v="0"/>
    <s v="OpportunityStatusType.Lost"/>
    <s v="cont_aJCreJfXvDwxGD45PcNSmHOAo2aBeJOawTuzXCEzzbe"/>
    <s v="Dipika"/>
    <m/>
    <s v="lead_h3Qfn3flavYALWnjw6LpsBK5Dq3QLvmun83EFinDuWr"/>
    <s v="Lindstrom Services India"/>
    <s v="Prateek Wadhwa"/>
    <s v="user_hAuUqCTCw5r4tCUrswIWPSW7LJ1XIBbttZVmJkxmzGq"/>
    <s v="Chetan Kumar"/>
    <s v="2022-07-29 07:45:33.476000+00:00"/>
    <s v="2022-08-17 05:15:17.657000+00:00"/>
    <m/>
    <s v="Mumbai"/>
    <m/>
    <m/>
    <m/>
    <n v="90"/>
    <m/>
    <m/>
    <m/>
    <m/>
    <m/>
    <m/>
    <m/>
    <m/>
    <m/>
    <m/>
    <m/>
    <s v="Manufacturing"/>
    <m/>
    <m/>
    <m/>
    <m/>
    <m/>
    <m/>
    <m/>
    <m/>
    <m/>
    <m/>
    <m/>
    <m/>
    <s v="Rakesh Nade"/>
    <m/>
    <s v="user_FdWFezbLzkYQcGsBUsjZO25nr2poK2nRbqV47Rs5Kfm"/>
    <s v="Prateek Wadhwa"/>
    <m/>
    <m/>
    <s v="September"/>
    <x v="2"/>
    <s v="Lusha"/>
    <m/>
    <m/>
    <m/>
    <m/>
    <m/>
    <s v="2022-06-13 02:47:02.958000+00:00"/>
    <s v="2022-09-07 08:30:24.064000+00:00"/>
    <s v="GMC"/>
  </r>
  <r>
    <s v="Manish Balpande"/>
    <n v="1500000"/>
    <s v="INR"/>
    <n v="0"/>
    <s v="8/31/22"/>
    <s v="Sales"/>
    <s v="stat_kcR4fZg7TU7jjk1jAVua3qGLRS4J5uFayEjK5j02wtv"/>
    <s v="Unqualified"/>
    <n v="0"/>
    <s v="OpportunityStatusType.Lost"/>
    <s v="cont_P0oWWGiqRIYAo6r3GZd2PhG0YcsaYFbnjYe28YvsLYv"/>
    <s v="Rajanna N(he)"/>
    <s v="GTL ren  Discussed with Pranaav - Marking as unqualified."/>
    <s v="lead_HIjwU2tVu4PYrRK9djB05w3iaJgQidQQTNuIXfDPEIh"/>
    <s v="Kewaunee International Group"/>
    <s v="Gauri Jori"/>
    <s v="user_8jx3L2CDfrbzNnwYUv6Plfha6VxaSGsqcbTXR3sIBZi"/>
    <s v="Manish Balpande"/>
    <s v="2022-07-12 12:10:12.779000+00:00"/>
    <s v="2022-08-17 04:43:33.887000+00:00"/>
    <m/>
    <s v="Bangalore"/>
    <m/>
    <m/>
    <m/>
    <n v="185"/>
    <m/>
    <m/>
    <m/>
    <m/>
    <m/>
    <m/>
    <m/>
    <m/>
    <m/>
    <m/>
    <m/>
    <s v="Manufacturing"/>
    <m/>
    <m/>
    <m/>
    <m/>
    <m/>
    <m/>
    <m/>
    <m/>
    <m/>
    <m/>
    <m/>
    <m/>
    <s v="Mrunmay Jalgaonkar; Ravi Jaiswal"/>
    <m/>
    <s v="user_5YHA1ZU4iP896lD1YJehdJcMx7ZEgWCpulT4T2c3pJ3"/>
    <s v="Gauri Jori"/>
    <s v="Komal Chougale"/>
    <m/>
    <s v="August; March"/>
    <x v="4"/>
    <s v="Naukri.com"/>
    <m/>
    <s v="Downloaded the guide: Employee Wellness Handbook"/>
    <m/>
    <m/>
    <m/>
    <s v="2021-09-14 03:43:49.762000+00:00"/>
    <s v="2022-10-10 02:49:28.613000+00:00"/>
    <m/>
  </r>
  <r>
    <s v="Tejas Kulkarni"/>
    <n v="130000"/>
    <s v="INR"/>
    <n v="0"/>
    <s v="9/30/22"/>
    <s v="Sales"/>
    <s v="stat_kcR4fZg7TU7jjk1jAVua3qGLRS4J5uFayEjK5j02wtv"/>
    <s v="Unqualified"/>
    <n v="0"/>
    <s v="OpportunityStatusType.Lost"/>
    <s v="cont_DMRMG9RmnpMtglr0LxA5Fa2WRiWYix4xdiTgnTy6zD6"/>
    <s v="Devanshi"/>
    <s v="GMC (Self) Fresh Requirement 40 Employees Loc: Rajkot"/>
    <s v="lead_YJLrW5hw937Oz08jBlxhuyWlDHSDslsXjtp9f16bkWV"/>
    <s v="Vispan Solutions (Fresh)"/>
    <s v="Mayur Gadiyar"/>
    <s v="user_kbtBHYtBjVDNyI72HTF6C1SCvC7yVBiA6OrBOy3t96U"/>
    <s v="Tejas Kulkarni"/>
    <s v="2021-12-20 09:16:33.809000+00:00"/>
    <s v="2022-08-17 02:26:18.397000+00:00"/>
    <m/>
    <m/>
    <m/>
    <m/>
    <m/>
    <n v="40"/>
    <m/>
    <m/>
    <m/>
    <m/>
    <m/>
    <m/>
    <m/>
    <m/>
    <m/>
    <m/>
    <m/>
    <s v="Professional Services"/>
    <m/>
    <m/>
    <m/>
    <m/>
    <m/>
    <m/>
    <m/>
    <m/>
    <m/>
    <m/>
    <m/>
    <m/>
    <m/>
    <m/>
    <s v="user_bdUPAGjcS7p6513So3N4g3aWNS5HuBuVJi7bvCPAsLt"/>
    <s v="Mayur Gadiyar"/>
    <m/>
    <m/>
    <s v="March"/>
    <x v="4"/>
    <m/>
    <m/>
    <s v="Downloaded the guide: Employee Wellness Handbook"/>
    <m/>
    <m/>
    <m/>
    <s v="2021-12-20 06:27:38.144000+00:00"/>
    <s v="2022-08-17 02:26:18.455000+00:00"/>
    <m/>
  </r>
  <r>
    <s v="Tejas Kulkarni"/>
    <n v="200000"/>
    <s v="INR"/>
    <n v="0"/>
    <s v="9/14/22"/>
    <s v="Sales"/>
    <s v="stat_kcR4fZg7TU7jjk1jAVua3qGLRS4J5uFayEjK5j02wtv"/>
    <s v="Unqualified"/>
    <n v="0"/>
    <s v="OpportunityStatusType.Lost"/>
    <s v="cont_5WtGUfy6OqeFRwlCqeODOOkhxcaJgf0VALsJ2tYOBVG"/>
    <s v="Alka Yadav"/>
    <s v="Fresh"/>
    <s v="lead_F5Z7hMCaAxeyZ6iEWbfn559W0NGrh2F4JnZuewmBinV"/>
    <s v="Esearch Logix(Fresh)"/>
    <s v="Prateek Wadhwa"/>
    <s v="user_kbtBHYtBjVDNyI72HTF6C1SCvC7yVBiA6OrBOy3t96U"/>
    <s v="Tejas Kulkarni"/>
    <s v="2022-05-26 11:20:37.685000+00:00"/>
    <s v="2022-08-17 02:30:24.546000+00:00"/>
    <m/>
    <m/>
    <m/>
    <m/>
    <m/>
    <m/>
    <m/>
    <m/>
    <m/>
    <m/>
    <m/>
    <m/>
    <m/>
    <s v="ORGANIC_SEARCH"/>
    <m/>
    <m/>
    <m/>
    <m/>
    <m/>
    <m/>
    <m/>
    <m/>
    <m/>
    <m/>
    <m/>
    <m/>
    <m/>
    <m/>
    <m/>
    <m/>
    <m/>
    <m/>
    <s v="user_FdWFezbLzkYQcGsBUsjZO25nr2poK2nRbqV47Rs5Kfm"/>
    <s v="Prateek Wadhwa"/>
    <m/>
    <m/>
    <m/>
    <x v="4"/>
    <m/>
    <m/>
    <s v="Employee Engagement Handbook"/>
    <m/>
    <m/>
    <m/>
    <s v="2022-05-26 11:05:12.139000+00:00"/>
    <s v="2022-08-17 02:30:24.608000+00:00"/>
    <s v="GMC"/>
  </r>
  <r>
    <s v="Tejas Kulkarni"/>
    <n v="20000"/>
    <s v="INR"/>
    <n v="0"/>
    <s v="8/31/22"/>
    <s v="Sales"/>
    <s v="stat_kcR4fZg7TU7jjk1jAVua3qGLRS4J5uFayEjK5j02wtv"/>
    <s v="Unqualified"/>
    <n v="0"/>
    <s v="OpportunityStatusType.Lost"/>
    <s v="cont_sMjmTzRDEoRl5zP6V8QfvNt2BCU01yLwmbDOl6d67Ij"/>
    <s v="Dipti Sharma"/>
    <m/>
    <s v="lead_nTrExC8TRWKiSkjLyIOEa5CpYDzzVVJ0WaHUu4n94JC"/>
    <s v="Stancor Alloy INC"/>
    <s v="Nikhil Ahuja"/>
    <s v="user_kbtBHYtBjVDNyI72HTF6C1SCvC7yVBiA6OrBOy3t96U"/>
    <s v="Tejas Kulkarni"/>
    <s v="2022-07-20 07:12:25.501000+00:00"/>
    <s v="2022-08-17 02:27:04.341000+00:00"/>
    <m/>
    <s v="Mumbai"/>
    <m/>
    <m/>
    <m/>
    <n v="22"/>
    <m/>
    <m/>
    <m/>
    <m/>
    <m/>
    <m/>
    <m/>
    <s v="PAID_SOCIAL"/>
    <m/>
    <m/>
    <m/>
    <m/>
    <m/>
    <m/>
    <m/>
    <m/>
    <m/>
    <m/>
    <m/>
    <m/>
    <m/>
    <m/>
    <m/>
    <m/>
    <m/>
    <m/>
    <s v="user_ocHSJH83OJnHCvKyMbjx8WOOK8PMgAUGIj1qK0q0dMV"/>
    <s v="Nikhil Ahuja"/>
    <m/>
    <m/>
    <s v="June"/>
    <x v="4"/>
    <m/>
    <m/>
    <s v="Employee Engagement Calendar"/>
    <m/>
    <m/>
    <m/>
    <s v="2022-06-21 16:24:13.994000+00:00"/>
    <s v="2022-08-17 02:27:04.579000+00:00"/>
    <s v="GTL"/>
  </r>
  <r>
    <s v="Tejas Kulkarni"/>
    <n v="400000"/>
    <s v="INR"/>
    <n v="0"/>
    <s v="8/31/22"/>
    <s v="Sales"/>
    <s v="stat_1hn9nRJaLbI53NxPuSQgo90kRpbpKsFlwN4oEGNUTdO"/>
    <s v="Lost"/>
    <n v="0"/>
    <s v="OpportunityStatusType.Lost"/>
    <s v="cont_jijiD2sfi4AVzPz8WU5GeKWW2r5BccOzyrC95H4PEUQ"/>
    <s v="Ganesh Naik"/>
    <s v="GMC. No quotes received"/>
    <s v="lead_ZUPbRbQnaoH7aQQnbq8BL8AihQZiHcspoxYVO8jmgEU"/>
    <s v="Atlas Logistics India pvt ltd"/>
    <s v="Daya Gowda"/>
    <s v="user_kbtBHYtBjVDNyI72HTF6C1SCvC7yVBiA6OrBOy3t96U"/>
    <s v="Tejas Kulkarni"/>
    <s v="2022-06-01 05:33:14.305000+00:00"/>
    <s v="2022-08-17 02:24:41.240000+00:00"/>
    <m/>
    <s v="Bangalore"/>
    <m/>
    <m/>
    <m/>
    <n v="50"/>
    <m/>
    <m/>
    <m/>
    <m/>
    <m/>
    <m/>
    <m/>
    <m/>
    <m/>
    <m/>
    <m/>
    <s v="Transportation &amp; Logistics"/>
    <s v="New India"/>
    <m/>
    <m/>
    <m/>
    <m/>
    <m/>
    <m/>
    <m/>
    <m/>
    <m/>
    <m/>
    <m/>
    <m/>
    <m/>
    <s v="user_encRk5bIEFN6ZA11h4WH2AdZTiZpogLSlMIaj0E30SZ"/>
    <s v="Daya Gowda"/>
    <m/>
    <m/>
    <s v="August"/>
    <x v="2"/>
    <m/>
    <m/>
    <m/>
    <m/>
    <m/>
    <m/>
    <s v="2022-03-30 06:46:00.182000+00:00"/>
    <s v="2022-09-03 02:03:58.497000+00:00"/>
    <m/>
  </r>
  <r>
    <s v="Tejas Kulkarni"/>
    <n v="23000"/>
    <s v="INR"/>
    <n v="0"/>
    <s v="8/31/22"/>
    <s v="Sales"/>
    <s v="stat_1hn9nRJaLbI53NxPuSQgo90kRpbpKsFlwN4oEGNUTdO"/>
    <s v="Lost"/>
    <n v="0"/>
    <s v="OpportunityStatusType.Lost"/>
    <s v="cont_jijiD2sfi4AVzPz8WU5GeKWW2r5BccOzyrC95H4PEUQ"/>
    <s v="Ganesh Naik"/>
    <s v="GPA"/>
    <s v="lead_ZUPbRbQnaoH7aQQnbq8BL8AihQZiHcspoxYVO8jmgEU"/>
    <s v="Atlas Logistics India pvt ltd"/>
    <s v="Daya Gowda"/>
    <s v="user_kbtBHYtBjVDNyI72HTF6C1SCvC7yVBiA6OrBOy3t96U"/>
    <s v="Tejas Kulkarni"/>
    <s v="2022-08-08 05:24:14.491000+00:00"/>
    <s v="2022-08-17 02:24:54.324000+00:00"/>
    <m/>
    <s v="Bangalore"/>
    <m/>
    <m/>
    <m/>
    <n v="50"/>
    <m/>
    <m/>
    <m/>
    <m/>
    <m/>
    <m/>
    <m/>
    <m/>
    <m/>
    <m/>
    <m/>
    <s v="Transportation &amp; Logistics"/>
    <s v="New India"/>
    <m/>
    <m/>
    <m/>
    <m/>
    <m/>
    <m/>
    <m/>
    <m/>
    <m/>
    <m/>
    <m/>
    <m/>
    <m/>
    <s v="user_encRk5bIEFN6ZA11h4WH2AdZTiZpogLSlMIaj0E30SZ"/>
    <s v="Daya Gowda"/>
    <m/>
    <m/>
    <s v="August"/>
    <x v="2"/>
    <m/>
    <m/>
    <m/>
    <m/>
    <m/>
    <m/>
    <s v="2022-03-30 06:46:00.182000+00:00"/>
    <s v="2022-09-03 02:03:58.497000+00:00"/>
    <m/>
  </r>
  <r>
    <s v="Tejas Kulkarni"/>
    <n v="400000"/>
    <s v="INR"/>
    <n v="0"/>
    <d v="2022-09-09T00:00:00"/>
    <s v="Sales"/>
    <s v="stat_kcR4fZg7TU7jjk1jAVua3qGLRS4J5uFayEjK5j02wtv"/>
    <s v="Unqualified"/>
    <n v="0"/>
    <s v="OpportunityStatusType.Lost"/>
    <s v="cont_bo0ldnl0KB9ZQPrsmm9CgVnzg82zGiESgNbMmker93v"/>
    <s v="Soundarya Poojari"/>
    <s v="Face to Face meeting in Andheri office for GMC policy for 100 people, employee only"/>
    <s v="lead_kM9msk2Em1nkFtO2JcFCPCG0ee4oY7QgWMt74zbSrt4"/>
    <s v="Aczet"/>
    <s v="Shreenath Bhat"/>
    <s v="user_kbtBHYtBjVDNyI72HTF6C1SCvC7yVBiA6OrBOy3t96U"/>
    <s v="Tejas Kulkarni"/>
    <s v="2022-05-04 07:01:45.983000+00:00"/>
    <s v="2022-08-17 02:23:06.408000+00:00"/>
    <m/>
    <s v="Mumbai"/>
    <m/>
    <m/>
    <m/>
    <n v="146"/>
    <m/>
    <m/>
    <m/>
    <m/>
    <m/>
    <m/>
    <m/>
    <m/>
    <m/>
    <m/>
    <m/>
    <s v="Manufacturing"/>
    <m/>
    <m/>
    <m/>
    <m/>
    <m/>
    <m/>
    <m/>
    <m/>
    <m/>
    <m/>
    <m/>
    <m/>
    <s v="Arunkumar Dubey"/>
    <m/>
    <s v="user_vMd4rmcrSbjykdyL2J7rrYn84SWdcNc5FKligrmItPw"/>
    <s v="Shreenath Bhat"/>
    <m/>
    <m/>
    <m/>
    <x v="2"/>
    <s v="Naukri.com"/>
    <m/>
    <m/>
    <m/>
    <m/>
    <m/>
    <s v="2022-04-03 18:13:46.978000+00:00"/>
    <s v="2022-09-08 10:18:20.544000+00:00"/>
    <s v="GMC"/>
  </r>
  <r>
    <s v="Tejas Kulkarni"/>
    <n v="400000"/>
    <s v="INR"/>
    <n v="0"/>
    <s v="9/23/22"/>
    <s v="Sales"/>
    <s v="stat_kcR4fZg7TU7jjk1jAVua3qGLRS4J5uFayEjK5j02wtv"/>
    <s v="Unqualified"/>
    <n v="0"/>
    <s v="OpportunityStatusType.Lost"/>
    <m/>
    <m/>
    <m/>
    <s v="lead_ftpbzlQAt6JL9Kx4LLh5Lcs6vAEsl0TtgX3qLCypnix"/>
    <s v="Zenatix Solutions"/>
    <s v="Tulika Chakra"/>
    <s v="user_kbtBHYtBjVDNyI72HTF6C1SCvC7yVBiA6OrBOy3t96U"/>
    <s v="Tejas Kulkarni"/>
    <s v="2022-01-31 10:13:41.042000+00:00"/>
    <s v="2022-08-17 02:22:34.281000+00:00"/>
    <m/>
    <s v="Gurgaon"/>
    <m/>
    <m/>
    <m/>
    <n v="115"/>
    <m/>
    <m/>
    <m/>
    <m/>
    <m/>
    <m/>
    <m/>
    <m/>
    <m/>
    <m/>
    <m/>
    <s v="Professional Services"/>
    <m/>
    <m/>
    <m/>
    <m/>
    <m/>
    <m/>
    <m/>
    <m/>
    <m/>
    <m/>
    <m/>
    <m/>
    <m/>
    <m/>
    <s v="user_doWYUHOvQ3f5K3ugoH7kbrXnoPuCbasVEsKoA9COWQo"/>
    <s v="Daniel Patra"/>
    <m/>
    <m/>
    <s v="May"/>
    <x v="4"/>
    <m/>
    <m/>
    <s v="Downloaded the guide: Employee Wellness Handbook"/>
    <m/>
    <m/>
    <m/>
    <s v="2021-12-21 10:44:36.496000+00:00"/>
    <s v="2022-09-26 11:42:30.994000+00:00"/>
    <s v="GMC"/>
  </r>
  <r>
    <s v="Tejas Kulkarni"/>
    <n v="600000"/>
    <s v="INR"/>
    <n v="0"/>
    <s v="9/30/22"/>
    <s v="Sales"/>
    <s v="stat_kcR4fZg7TU7jjk1jAVua3qGLRS4J5uFayEjK5j02wtv"/>
    <s v="Unqualified"/>
    <n v="0"/>
    <s v="OpportunityStatusType.Lost"/>
    <s v="cont_8JmvgqK5eYeHmU397mmLH3LWyUyZhlqPscaJvxgXKVj"/>
    <s v="Aayush"/>
    <s v="GTL Fresh Policy. No go ahead from the management yet"/>
    <s v="lead_NnABenjk5ctFmPvjSBcHWJGHemzy1Rt1eW64a3O0gkQ"/>
    <s v="Unnati"/>
    <s v="Aditya Binani"/>
    <s v="user_kbtBHYtBjVDNyI72HTF6C1SCvC7yVBiA6OrBOy3t96U"/>
    <s v="Tejas Kulkarni"/>
    <s v="2022-01-18 10:42:38.682000+00:00"/>
    <s v="2022-08-17 02:15:59.637000+00:00"/>
    <m/>
    <s v="Noida"/>
    <m/>
    <m/>
    <m/>
    <n v="144"/>
    <m/>
    <m/>
    <m/>
    <m/>
    <m/>
    <m/>
    <m/>
    <m/>
    <m/>
    <m/>
    <m/>
    <s v="Others"/>
    <m/>
    <m/>
    <m/>
    <m/>
    <m/>
    <m/>
    <m/>
    <m/>
    <m/>
    <m/>
    <m/>
    <m/>
    <s v="Shekhar Sakore"/>
    <m/>
    <s v="user_g5Yw4Z4XnIbmcGhJO80vdtFdd5ElcDlgYO3q8l82ODn"/>
    <s v="Aditya Binani"/>
    <m/>
    <m/>
    <m/>
    <x v="2"/>
    <m/>
    <m/>
    <m/>
    <m/>
    <m/>
    <m/>
    <s v="2022-01-18 10:38:06.498000+00:00"/>
    <s v="2022-09-23 09:23:38.150000+00:00"/>
    <m/>
  </r>
  <r>
    <s v="Tejas Kulkarni"/>
    <n v="500000"/>
    <s v="INR"/>
    <n v="0"/>
    <s v="8/31/22"/>
    <s v="Sales"/>
    <s v="stat_kcR4fZg7TU7jjk1jAVua3qGLRS4J5uFayEjK5j02wtv"/>
    <s v="Unqualified"/>
    <n v="0"/>
    <s v="OpportunityStatusType.Lost"/>
    <s v="cont_RmrLOTHhqDcWnheHjxe8lvxKGqd8jIQIJCvBWe3Hk5C"/>
    <s v="Ekta Gandhi"/>
    <s v="GMC - Fresh policy, have 70 - 80% physically challenged people in the company.  Details regarding the disability  are not shared with us for procuring the quotes (disability certificate , reparable or beyond repair )"/>
    <s v="lead_wbEQFyXNfN3M3tnaN5DaSr6G4JxjhPdTgDhYFGqp8gm"/>
    <s v="Saarathee CRM"/>
    <s v="Shreenath Bhat"/>
    <s v="user_kbtBHYtBjVDNyI72HTF6C1SCvC7yVBiA6OrBOy3t96U"/>
    <s v="Tejas Kulkarni"/>
    <s v="2022-05-25 06:15:08.115000+00:00"/>
    <s v="2022-08-17 02:14:23.442000+00:00"/>
    <m/>
    <s v="Delhi"/>
    <m/>
    <m/>
    <m/>
    <n v="100"/>
    <m/>
    <m/>
    <m/>
    <m/>
    <m/>
    <m/>
    <m/>
    <m/>
    <m/>
    <m/>
    <m/>
    <s v="Others"/>
    <m/>
    <m/>
    <m/>
    <m/>
    <m/>
    <m/>
    <m/>
    <m/>
    <m/>
    <m/>
    <m/>
    <m/>
    <s v="Nilesh Dhanani"/>
    <m/>
    <s v="user_vMd4rmcrSbjykdyL2J7rrYn84SWdcNc5FKligrmItPw"/>
    <s v="Shreenath Bhat"/>
    <m/>
    <m/>
    <m/>
    <x v="2"/>
    <m/>
    <m/>
    <m/>
    <m/>
    <m/>
    <m/>
    <s v="2022-05-25 05:56:12.315000+00:00"/>
    <s v="2022-08-17 02:14:23.535000+00:00"/>
    <s v="GMC"/>
  </r>
  <r>
    <s v="Mayur Gadiyar"/>
    <n v="555000"/>
    <s v="INR"/>
    <n v="100"/>
    <s v="8/16/22"/>
    <s v="Sales"/>
    <s v="stat_OZRiD1474QRJIpvnjHCZfiIvKcVD6mIKSSTzg8SwDVx"/>
    <s v="Won- Payment Completed"/>
    <n v="1"/>
    <s v="OpportunityStatusType.Won"/>
    <s v="cont_ofqbQBdCUBmO5KMGLR1WQV0gwhvXXeuQ8ziZ091N9Fj"/>
    <s v="Akshata"/>
    <s v="GMC Policy."/>
    <s v="lead_MvwfchdNblkvtbMTvNTKC5hvfWqDEEnGTxu9PVXBSqF"/>
    <s v="Luna Technologies Pvt. Ltd."/>
    <s v="Vinoth Mohan"/>
    <s v="user_bdUPAGjcS7p6513So3N4g3aWNS5HuBuVJi7bvCPAsLt"/>
    <s v="Mayur Gadiyar"/>
    <s v="2022-07-26 10:45:54.178000+00:00"/>
    <s v="2022-08-16 12:42:15.822000+00:00"/>
    <m/>
    <s v="Mumbai"/>
    <m/>
    <m/>
    <m/>
    <n v="215"/>
    <m/>
    <m/>
    <m/>
    <m/>
    <m/>
    <m/>
    <m/>
    <m/>
    <m/>
    <m/>
    <m/>
    <s v="Manufacturing"/>
    <m/>
    <m/>
    <m/>
    <m/>
    <m/>
    <m/>
    <m/>
    <m/>
    <m/>
    <m/>
    <m/>
    <m/>
    <s v="Aniket Vahile"/>
    <m/>
    <s v="user_N2Wvx57ff3o0vmVPS4RR0gXHdA5qVZKmxAMYwKh2zLa"/>
    <s v="Vinoth Mohan"/>
    <s v="Kunal Hire"/>
    <m/>
    <s v="June; May"/>
    <x v="2"/>
    <s v="Naukri.com"/>
    <m/>
    <m/>
    <m/>
    <m/>
    <m/>
    <s v="2022-07-21 01:35:05.554000+00:00"/>
    <s v="2022-10-20 08:00:01.451000+00:00"/>
    <s v="GMC"/>
  </r>
  <r>
    <s v="Kashif Ahmad"/>
    <n v="100000"/>
    <s v="INR"/>
    <n v="0"/>
    <s v="8/31/22"/>
    <s v="Sales"/>
    <s v="stat_kcR4fZg7TU7jjk1jAVua3qGLRS4J5uFayEjK5j02wtv"/>
    <s v="Unqualified"/>
    <n v="0"/>
    <s v="OpportunityStatusType.Lost"/>
    <s v="cont_yhMvNk9vKnTvTOhGutRjRP9GppfgWZfjPDmbJ2EmLGl"/>
    <s v="SHALINI"/>
    <s v="GMC &amp; GPA"/>
    <s v="lead_R8NUlANky5xm1EHQcRp8gScdiRwVGkSM9gdpXaHsZLT"/>
    <s v="TICKET DESIGN PVT LTD"/>
    <s v="Daya Gowda"/>
    <s v="user_LKRhV6rhcBe0uL8u70UUGeDjbMupuho4TaiAOCbT7HT"/>
    <s v="Kashif Ahmad"/>
    <s v="2022-05-23 06:18:55.648000+00:00"/>
    <s v="2022-08-16 13:02:44.492000+00:00"/>
    <m/>
    <s v="Pune"/>
    <m/>
    <s v="2020-08-20 10:25:20+00:00"/>
    <m/>
    <n v="20"/>
    <m/>
    <m/>
    <m/>
    <m/>
    <m/>
    <m/>
    <m/>
    <m/>
    <m/>
    <m/>
    <m/>
    <s v="Professional Services"/>
    <m/>
    <m/>
    <m/>
    <m/>
    <m/>
    <m/>
    <m/>
    <m/>
    <m/>
    <m/>
    <m/>
    <m/>
    <m/>
    <m/>
    <s v="user_encRk5bIEFN6ZA11h4WH2AdZTiZpogLSlMIaj0E30SZ"/>
    <s v="Daya Gowda"/>
    <m/>
    <m/>
    <s v="August"/>
    <x v="10"/>
    <m/>
    <m/>
    <m/>
    <m/>
    <m/>
    <m/>
    <s v="2020-12-06 09:47:16.618000+00:00"/>
    <s v="2022-08-27 06:45:11.420000+00:00"/>
    <m/>
  </r>
  <r>
    <s v="Vivek Singh"/>
    <n v="1600000"/>
    <s v="INR"/>
    <n v="0"/>
    <s v="8/16/22"/>
    <s v="Sales"/>
    <s v="stat_kcR4fZg7TU7jjk1jAVua3qGLRS4J5uFayEjK5j02wtv"/>
    <s v="Unqualified"/>
    <n v="0"/>
    <s v="OpportunityStatusType.Lost"/>
    <s v="cont_crvDpB5uduaSxLmMuFZcXB9jpO9KiBzo3TLu3ohS6nR"/>
    <s v="Santhosh"/>
    <s v="client don't have GPA GTL policy"/>
    <s v="lead_11eqaZJ6cZ2ff6gVntUjCX8g8vz06JRqC3VFuzJzTuv"/>
    <s v="DS Max"/>
    <s v="Vikas Raj"/>
    <s v="user_6dalmZ7hmWD47jhCVGdU1SSEcFMsz9rWtW2jPORgJvj"/>
    <s v="Vivek Singh"/>
    <s v="2022-05-24 05:10:05.057000+00:00"/>
    <s v="2022-08-16 18:17:01.579000+00:00"/>
    <m/>
    <s v="Bangalore"/>
    <m/>
    <m/>
    <m/>
    <n v="31"/>
    <m/>
    <m/>
    <m/>
    <m/>
    <m/>
    <m/>
    <m/>
    <m/>
    <m/>
    <m/>
    <m/>
    <s v="IT Services &amp; IT Consulting"/>
    <m/>
    <m/>
    <m/>
    <m/>
    <m/>
    <m/>
    <m/>
    <m/>
    <m/>
    <m/>
    <m/>
    <m/>
    <s v="Aniket Vahile"/>
    <m/>
    <s v="user_BtmkQ6xvtDyCMLstiH7YmmQURsFQdjarGcnSBd9UgEk"/>
    <s v="Vikas Raj"/>
    <m/>
    <m/>
    <s v="August"/>
    <x v="2"/>
    <m/>
    <s v="3 and 5 Lakh"/>
    <m/>
    <m/>
    <m/>
    <m/>
    <s v="2022-05-16 06:19:14.801000+00:00"/>
    <s v="2022-10-12 04:30:16.562000+00:00"/>
    <m/>
  </r>
  <r>
    <s v="Tejas Kulkarni"/>
    <n v="1000000"/>
    <s v="INR"/>
    <n v="0"/>
    <d v="2022-09-08T00:00:00"/>
    <s v="Sales"/>
    <s v="stat_1hn9nRJaLbI53NxPuSQgo90kRpbpKsFlwN4oEGNUTdO"/>
    <s v="Lost"/>
    <n v="0"/>
    <s v="OpportunityStatusType.Lost"/>
    <s v="cont_9aCf1OU0kynimsQKJFeU66FU6mThisntthCje00BXuX"/>
    <s v="Mustufa Mukadam"/>
    <s v="Strong relation with the incumbent"/>
    <s v="lead_pSw7zDmdkfCyWSekzDHriA7kszXzhO0bvC9atomChbL"/>
    <s v="Adroit Biomed"/>
    <s v="Vikas Raj"/>
    <s v="user_kbtBHYtBjVDNyI72HTF6C1SCvC7yVBiA6OrBOy3t96U"/>
    <s v="Tejas Kulkarni"/>
    <s v="2022-06-14 06:24:01.155000+00:00"/>
    <s v="2022-08-16 10:08:16.775000+00:00"/>
    <m/>
    <s v="Mumbai"/>
    <m/>
    <m/>
    <m/>
    <n v="150"/>
    <m/>
    <m/>
    <m/>
    <m/>
    <m/>
    <m/>
    <m/>
    <m/>
    <m/>
    <m/>
    <m/>
    <s v="Health, Wellness &amp; Fitness"/>
    <s v="Bajaj Allianz"/>
    <m/>
    <m/>
    <m/>
    <m/>
    <m/>
    <m/>
    <m/>
    <m/>
    <m/>
    <m/>
    <m/>
    <s v="Aniket Vahile"/>
    <m/>
    <s v="user_BtmkQ6xvtDyCMLstiH7YmmQURsFQdjarGcnSBd9UgEk"/>
    <s v="Vikas Raj"/>
    <m/>
    <m/>
    <s v="August"/>
    <x v="2"/>
    <s v="Naukri.com"/>
    <n v="500000"/>
    <s v="Pharma"/>
    <m/>
    <m/>
    <m/>
    <s v="2022-02-08 21:50:33.215000+00:00"/>
    <s v="2022-09-15 11:19:14.954000+00:00"/>
    <m/>
  </r>
  <r>
    <s v="Tejas Kulkarni"/>
    <n v="800000"/>
    <s v="INR"/>
    <n v="0"/>
    <s v="8/15/22"/>
    <s v="Sales"/>
    <s v="stat_1hn9nRJaLbI53NxPuSQgo90kRpbpKsFlwN4oEGNUTdO"/>
    <s v="Lost"/>
    <n v="0"/>
    <s v="OpportunityStatusType.Lost"/>
    <s v="cont_Zxwmh6z9Ux9qQJQvyj9aY68btSOftq980iMq3b5NYZU"/>
    <m/>
    <s v="GMC"/>
    <s v="lead_h58HoJnhzwSHLondUremJ7lrvjXh9ETFiJUX4Wp42sA"/>
    <s v="Sero soft solution"/>
    <s v="Mayur Gadiyar"/>
    <s v="user_kbtBHYtBjVDNyI72HTF6C1SCvC7yVBiA6OrBOy3t96U"/>
    <s v="Tejas Kulkarni"/>
    <s v="2022-05-12 06:55:30.368000+00:00"/>
    <s v="2022-08-16 10:10:55.456000+00:00"/>
    <m/>
    <s v="Indore"/>
    <m/>
    <s v="2020-10-27 07:56:27+00:00"/>
    <m/>
    <n v="236"/>
    <m/>
    <m/>
    <m/>
    <m/>
    <m/>
    <m/>
    <m/>
    <m/>
    <m/>
    <m/>
    <m/>
    <s v="IT Services &amp; IT Consulting"/>
    <m/>
    <m/>
    <m/>
    <m/>
    <m/>
    <m/>
    <m/>
    <m/>
    <m/>
    <m/>
    <m/>
    <m/>
    <m/>
    <m/>
    <s v="user_bdUPAGjcS7p6513So3N4g3aWNS5HuBuVJi7bvCPAsLt"/>
    <s v="Mayur Gadiyar"/>
    <m/>
    <m/>
    <s v="August"/>
    <x v="3"/>
    <m/>
    <m/>
    <s v="Nameless Lead"/>
    <m/>
    <m/>
    <m/>
    <s v="2020-12-06 09:49:53.078000+00:00"/>
    <s v="2022-09-30 10:12:24.511000+00:00"/>
    <s v="GMC"/>
  </r>
  <r>
    <s v="Omkar Ghate"/>
    <n v="230000"/>
    <s v="INR"/>
    <n v="0"/>
    <s v="8/15/22"/>
    <s v="Sales"/>
    <s v="stat_1hn9nRJaLbI53NxPuSQgo90kRpbpKsFlwN4oEGNUTdO"/>
    <s v="Lost"/>
    <n v="0"/>
    <s v="OpportunityStatusType.Lost"/>
    <m/>
    <m/>
    <s v="GMC (1+3)- Renewal Niva Bupa tricked them into buying 1+5 policy where parents were given retail policies"/>
    <s v="lead_Pr47UU4Li9PDIvEvBXwDEsHTb7XOUWIXU7ayaRZhbnW"/>
    <s v="Kodo Technologies Private Limited"/>
    <s v="Bhairavi Jog"/>
    <s v="user_9SBRjyF0n4iWuhUdqRyQkFhl2J4uyNKhFWvvJEvunX8"/>
    <s v="Omkar Ghate"/>
    <s v="2022-05-12 11:56:02.133000+00:00"/>
    <s v="2022-08-16 11:51:24.825000+00:00"/>
    <m/>
    <s v="Mumbai"/>
    <m/>
    <m/>
    <m/>
    <n v="26"/>
    <m/>
    <m/>
    <m/>
    <m/>
    <m/>
    <m/>
    <m/>
    <m/>
    <m/>
    <m/>
    <m/>
    <s v="Consumer Goods &amp; Electronics"/>
    <m/>
    <m/>
    <m/>
    <m/>
    <m/>
    <m/>
    <m/>
    <m/>
    <m/>
    <m/>
    <m/>
    <m/>
    <m/>
    <m/>
    <s v="user_228eUmsdKIb9OItgmiDq1zD4aPZ1eqiapbaLAGeBf8g"/>
    <s v="Bhairavi Jog"/>
    <m/>
    <m/>
    <m/>
    <x v="4"/>
    <m/>
    <m/>
    <s v="Downloaded the guide: Designing employee healthcare plan"/>
    <m/>
    <m/>
    <m/>
    <s v="2021-11-07 05:27:15.524000+00:00"/>
    <s v="2022-08-25 10:58:53.809000+00:00"/>
    <s v="GMC"/>
  </r>
  <r>
    <s v="Shreenath Bhat"/>
    <n v="250000"/>
    <s v="INR"/>
    <n v="0"/>
    <s v="9/30/22"/>
    <s v="Sales"/>
    <s v="stat_kcR4fZg7TU7jjk1jAVua3qGLRS4J5uFayEjK5j02wtv"/>
    <s v="Unqualified"/>
    <n v="0"/>
    <s v="OpportunityStatusType.Lost"/>
    <s v="cont_EglDyBBwctRqeOz8w87xXlfcjOfJ6i281ZASjgPLbTZ"/>
    <s v="shreyasi.229@gmail.com"/>
    <s v="client stopped responding"/>
    <s v="lead_p0XqgxrV2BngoeWvLXYmHnnAkyaGDX8JMtuLWPLpPkd"/>
    <s v="Winspire Solutions Pvt. Ltd."/>
    <s v="Namrata Aurora"/>
    <s v="user_vMd4rmcrSbjykdyL2J7rrYn84SWdcNc5FKligrmItPw"/>
    <s v="Shreenath Bhat"/>
    <s v="2022-05-16 11:32:07.010000+00:00"/>
    <s v="2022-08-16 08:59:51.997000+00:00"/>
    <m/>
    <s v="Pune"/>
    <m/>
    <m/>
    <m/>
    <n v="139"/>
    <m/>
    <m/>
    <m/>
    <m/>
    <m/>
    <m/>
    <m/>
    <m/>
    <m/>
    <m/>
    <m/>
    <s v="IT Services &amp; IT Consulting"/>
    <m/>
    <m/>
    <m/>
    <m/>
    <m/>
    <m/>
    <m/>
    <m/>
    <m/>
    <m/>
    <m/>
    <m/>
    <s v="Mrunmay Jalgaonkar"/>
    <m/>
    <s v="user_IpBH4s1Av5OVFfQQ3nW0qPDDjwLT9uRfx1sVhml8UQA"/>
    <s v="Namrata Aurora"/>
    <m/>
    <m/>
    <m/>
    <x v="4"/>
    <s v="Naukri.com"/>
    <m/>
    <s v="Employee Wellness Handbook"/>
    <m/>
    <m/>
    <m/>
    <s v="2022-03-31 13:58:41.960000+00:00"/>
    <s v="2022-09-03 14:41:05.081000+00:00"/>
    <s v="GMC"/>
  </r>
  <r>
    <s v="Omkar Ghate"/>
    <n v="10000"/>
    <s v="INR"/>
    <n v="0"/>
    <s v="9/30/22"/>
    <s v="Sales"/>
    <s v="stat_kcR4fZg7TU7jjk1jAVua3qGLRS4J5uFayEjK5j02wtv"/>
    <s v="Unqualified"/>
    <n v="0"/>
    <s v="OpportunityStatusType.Lost"/>
    <m/>
    <m/>
    <m/>
    <s v="lead_wF0aMSeSiqSRSMWlN97bQ4CP66VZUY36M6XymvOhq6D"/>
    <s v="Digital Art India Pvt. Ltd."/>
    <s v="Satyam Tiwari"/>
    <s v="user_9SBRjyF0n4iWuhUdqRyQkFhl2J4uyNKhFWvvJEvunX8"/>
    <s v="Omkar Ghate"/>
    <s v="2022-03-07 05:30:23.094000+00:00"/>
    <s v="2022-08-16 09:18:41.612000+00:00"/>
    <m/>
    <s v="Pune"/>
    <m/>
    <m/>
    <m/>
    <n v="20"/>
    <m/>
    <m/>
    <m/>
    <m/>
    <m/>
    <m/>
    <m/>
    <m/>
    <m/>
    <m/>
    <m/>
    <s v="Digital Marketing &amp; Advertising"/>
    <m/>
    <m/>
    <m/>
    <m/>
    <m/>
    <m/>
    <m/>
    <m/>
    <m/>
    <m/>
    <m/>
    <m/>
    <m/>
    <m/>
    <s v="user_PApNwMjp7lPIEBp7acretouakdtYNVHpPO9ja9KoR5D"/>
    <s v="Pallab Gupta"/>
    <m/>
    <m/>
    <m/>
    <x v="2"/>
    <m/>
    <m/>
    <s v="Vaccine inbound"/>
    <m/>
    <m/>
    <m/>
    <s v="2021-04-07 08:47:28.359000+00:00"/>
    <s v="2022-09-02 06:01:12.944000+00:00"/>
    <s v="GPA"/>
  </r>
  <r>
    <s v="Anshum Naithani"/>
    <n v="1500000"/>
    <s v="INR"/>
    <n v="0"/>
    <s v="8/18/22"/>
    <s v="Sales"/>
    <s v="stat_kcR4fZg7TU7jjk1jAVua3qGLRS4J5uFayEjK5j02wtv"/>
    <s v="Unqualified"/>
    <n v="0"/>
    <s v="OpportunityStatusType.Lost"/>
    <s v="cont_GnIymFk1pSUSN3scXwmcsBEXKxCnulTcr4EGMEBEUgS"/>
    <s v="Vijay Kumar"/>
    <m/>
    <s v="lead_XLlWsZ9CY5sQkR0bfaJUChysCz5zbhXQxatsaSiPdGJ"/>
    <s v="IFTAS (Indian Financial Technology &amp; Allied Services)"/>
    <s v="Kaushlya Bhavsar"/>
    <s v="user_GL8PBiV4pvzsQLVHSdZLeMQAQcGjCvLkffg486DHfZJ"/>
    <s v="Anshum Naithani"/>
    <s v="2022-06-08 09:04:47.825000+00:00"/>
    <s v="2022-08-16 09:54:43.853000+00:00"/>
    <m/>
    <s v="Mumbai"/>
    <m/>
    <m/>
    <m/>
    <n v="165"/>
    <m/>
    <m/>
    <m/>
    <m/>
    <m/>
    <m/>
    <m/>
    <m/>
    <m/>
    <m/>
    <m/>
    <s v="IT Services &amp; IT Consulting"/>
    <m/>
    <m/>
    <m/>
    <m/>
    <m/>
    <m/>
    <m/>
    <m/>
    <m/>
    <m/>
    <m/>
    <m/>
    <s v="Rakesh Nade"/>
    <m/>
    <s v="user_vMd4rmcrSbjykdyL2J7rrYn84SWdcNc5FKligrmItPw"/>
    <s v="Shreenath Bhat"/>
    <m/>
    <m/>
    <s v="August"/>
    <x v="2"/>
    <s v="Lusha"/>
    <m/>
    <s v="Glengarry"/>
    <m/>
    <m/>
    <m/>
    <s v="2021-12-09 09:17:45.383000+00:00"/>
    <s v="2022-09-02 13:47:25.127000+00:00"/>
    <s v="GMC"/>
  </r>
  <r>
    <s v="Mayur Gadiyar"/>
    <n v="245659"/>
    <s v="INR"/>
    <n v="100"/>
    <s v="8/16/22"/>
    <s v="Sales"/>
    <s v="stat_OZRiD1474QRJIpvnjHCZfiIvKcVD6mIKSSTzg8SwDVx"/>
    <s v="Won- Payment Completed"/>
    <n v="1"/>
    <s v="OpportunityStatusType.Won"/>
    <s v="cont_UfCHGtMfmfXWgDCifgyGOUaKtUoGSSUXf0UjOdS8p7V"/>
    <s v="Tulip Karbhari"/>
    <s v="GMC"/>
    <s v="lead_QfhxCH0UMH7KVi5L7i7yLrcPT1FzrffUVPdTwixAgXb"/>
    <s v="Lyka Labs Ltd."/>
    <s v="Harmanjit Singh"/>
    <s v="user_bdUPAGjcS7p6513So3N4g3aWNS5HuBuVJi7bvCPAsLt"/>
    <s v="Mayur Gadiyar"/>
    <s v="2022-06-07 06:00:21.063000+00:00"/>
    <s v="2022-08-16 07:07:26.726000+00:00"/>
    <m/>
    <s v="Mumbai"/>
    <m/>
    <m/>
    <m/>
    <n v="85"/>
    <m/>
    <m/>
    <m/>
    <m/>
    <m/>
    <m/>
    <m/>
    <m/>
    <m/>
    <m/>
    <m/>
    <s v="Health, Wellness &amp; Fitness"/>
    <m/>
    <m/>
    <m/>
    <m/>
    <m/>
    <m/>
    <m/>
    <m/>
    <m/>
    <m/>
    <m/>
    <m/>
    <m/>
    <m/>
    <s v="user_lwF8ctKa5IyxqATpO2EOw2h0AEPiCMHOgewiH38Ei77"/>
    <s v="Harmanjit Singh"/>
    <s v="Kunal Hire"/>
    <m/>
    <s v="August"/>
    <x v="2"/>
    <s v="Lusha"/>
    <m/>
    <s v="Pharma"/>
    <m/>
    <m/>
    <m/>
    <s v="2022-02-15 08:53:00.008000+00:00"/>
    <s v="2022-10-19 05:22:37.998000+00:00"/>
    <s v="GMC"/>
  </r>
  <r>
    <s v="Naveen Kumar"/>
    <n v="300000"/>
    <s v="INR"/>
    <n v="0"/>
    <s v="8/17/22"/>
    <s v="Sales"/>
    <s v="stat_1hn9nRJaLbI53NxPuSQgo90kRpbpKsFlwN4oEGNUTdO"/>
    <s v="Lost"/>
    <n v="0"/>
    <s v="OpportunityStatusType.Lost"/>
    <s v="cont_cSgA6FhuWz12kTZ3hkwxX2me3DM2RhC7s64bRUEA8wF"/>
    <s v="Neeraj Baluni"/>
    <s v="GTL -17th Aug Renewal"/>
    <s v="lead_2cG2CrUZ5rYunrSXILmU5xWowDl2QxccB39v5qA3Njh"/>
    <s v="InterMiles (Jet Privilege Pvt. Ltd)"/>
    <s v="Daya Gowda"/>
    <s v="user_Iwn6da5WKkZqwUySK0oUuCb72pFP5WEm4zAb92ijqFe"/>
    <s v="Sonal Paithankar"/>
    <s v="2022-07-04 05:16:10.843000+00:00"/>
    <s v="2022-08-16 07:37:50.197000+00:00"/>
    <m/>
    <s v="Mumbai"/>
    <m/>
    <m/>
    <m/>
    <n v="69"/>
    <m/>
    <m/>
    <m/>
    <m/>
    <m/>
    <m/>
    <m/>
    <m/>
    <m/>
    <m/>
    <m/>
    <s v="Hospitality &amp; Travel"/>
    <m/>
    <m/>
    <m/>
    <m/>
    <m/>
    <m/>
    <m/>
    <m/>
    <m/>
    <m/>
    <m/>
    <m/>
    <s v="Jitin Gopi"/>
    <m/>
    <s v="user_encRk5bIEFN6ZA11h4WH2AdZTiZpogLSlMIaj0E30SZ"/>
    <s v="Daya Gowda"/>
    <m/>
    <m/>
    <s v="August"/>
    <x v="2"/>
    <s v="Mr. E"/>
    <m/>
    <m/>
    <m/>
    <m/>
    <m/>
    <s v="2021-11-17 01:30:06.611000+00:00"/>
    <s v="2022-09-16 07:29:39.378000+00:00"/>
    <m/>
  </r>
  <r>
    <s v="Omkar Ghate"/>
    <n v="510000"/>
    <s v="INR"/>
    <n v="0"/>
    <s v="8/15/22"/>
    <s v="Sales"/>
    <s v="stat_1hn9nRJaLbI53NxPuSQgo90kRpbpKsFlwN4oEGNUTdO"/>
    <s v="Lost"/>
    <n v="0"/>
    <s v="OpportunityStatusType.Lost"/>
    <m/>
    <m/>
    <s v="Our lowest quote was 6.5 Lakhs. They closed on with Go-Digit for 5.10 Lakhs"/>
    <s v="lead_aNmuCk4Ivo9i76U0eeZN7R40VlkCRH3tYBU6lp5Z3sl"/>
    <s v="TRIMASYS CONTROL SOLUTIONS PVT LTD"/>
    <s v="Aditya Binani"/>
    <s v="user_9SBRjyF0n4iWuhUdqRyQkFhl2J4uyNKhFWvvJEvunX8"/>
    <s v="Omkar Ghate"/>
    <s v="2022-05-26 11:11:47.348000+00:00"/>
    <s v="2022-08-16 08:14:08.781000+00:00"/>
    <m/>
    <s v="Pune"/>
    <m/>
    <s v="2020-08-20 10:25:20+00:00"/>
    <m/>
    <n v="120"/>
    <m/>
    <m/>
    <m/>
    <m/>
    <m/>
    <m/>
    <m/>
    <m/>
    <m/>
    <m/>
    <m/>
    <s v="Professional Services"/>
    <m/>
    <m/>
    <m/>
    <m/>
    <m/>
    <m/>
    <m/>
    <m/>
    <m/>
    <m/>
    <m/>
    <m/>
    <m/>
    <m/>
    <s v="user_g5Yw4Z4XnIbmcGhJO80vdtFdd5ElcDlgYO3q8l82ODn"/>
    <s v="Aditya Binani"/>
    <s v="Siddharth Angolkar"/>
    <m/>
    <s v="August"/>
    <x v="10"/>
    <m/>
    <m/>
    <s v="AM Opps - Jaswanth"/>
    <m/>
    <m/>
    <m/>
    <s v="2020-12-06 09:47:16.723000+00:00"/>
    <s v="2022-09-03 10:57:07.937000+00:00"/>
    <s v="GMC"/>
  </r>
  <r>
    <s v="Anshum Naithani"/>
    <n v="2800000"/>
    <s v="INR"/>
    <n v="0"/>
    <s v="8/31/22"/>
    <s v="Sales"/>
    <s v="stat_kcR4fZg7TU7jjk1jAVua3qGLRS4J5uFayEjK5j02wtv"/>
    <s v="Unqualified"/>
    <n v="0"/>
    <s v="OpportunityStatusType.Lost"/>
    <s v="cont_uNJds60XL6gTg6eQRhokxsWvstSCNdx5kXVxrwwKgEA"/>
    <s v="ANIL VISHE"/>
    <m/>
    <s v="lead_IXseItgNcjZzWEiKOFJ77b54lqlPxgZYwn67Ih2Fqwx"/>
    <s v="NCDEX e Markets"/>
    <s v="Tulika Chakra"/>
    <s v="user_GL8PBiV4pvzsQLVHSdZLeMQAQcGjCvLkffg486DHfZJ"/>
    <s v="Anshum Naithani"/>
    <s v="2022-06-13 06:54:29.928000+00:00"/>
    <s v="2022-08-16 06:38:27.283000+00:00"/>
    <m/>
    <s v="Mumbai"/>
    <m/>
    <s v="2021-05-26 11:39:19+00:00"/>
    <m/>
    <n v="800"/>
    <m/>
    <m/>
    <m/>
    <m/>
    <m/>
    <m/>
    <m/>
    <m/>
    <m/>
    <m/>
    <m/>
    <s v="IT Services &amp; IT Consulting; Others"/>
    <m/>
    <m/>
    <m/>
    <m/>
    <m/>
    <m/>
    <m/>
    <m/>
    <m/>
    <m/>
    <m/>
    <m/>
    <s v="Aniket Vahile"/>
    <m/>
    <s v="user_IpBH4s1Av5OVFfQQ3nW0qPDDjwLT9uRfx1sVhml8UQA"/>
    <s v="Namrata Aurora"/>
    <m/>
    <m/>
    <s v="July"/>
    <x v="8"/>
    <s v="Inbound via website"/>
    <m/>
    <s v="Employee Engagement Handbook"/>
    <m/>
    <m/>
    <m/>
    <s v="2021-05-26 11:42:03.397000+00:00"/>
    <s v="2022-09-21 04:07:22.040000+00:00"/>
    <s v="GTL"/>
  </r>
  <r>
    <s v="Anshum Naithani"/>
    <n v="800000"/>
    <s v="INR"/>
    <n v="0"/>
    <s v="9/30/22"/>
    <s v="Sales"/>
    <s v="stat_kcR4fZg7TU7jjk1jAVua3qGLRS4J5uFayEjK5j02wtv"/>
    <s v="Unqualified"/>
    <n v="0"/>
    <s v="OpportunityStatusType.Lost"/>
    <s v="cont_vS0wH9TMlOfbLPKo8kYOfv1MofvrEknrbJxebi7mR7J"/>
    <s v="Harsha Billaiya"/>
    <s v="They have renewal in September although they have decided to not change the broker and she is only handling the insurance and she is on leave asked me to connect on zoom on Tuesday convinced her for one demo call so we can show her what loop does differently"/>
    <s v="lead_7zKF10ajf7QQjrwVOnO4YIS3jkLGlRF5JRMjMtPB9NR"/>
    <s v="GIA India Laboratory Pvt. Ltd"/>
    <s v="Daniel Patra"/>
    <s v="user_GL8PBiV4pvzsQLVHSdZLeMQAQcGjCvLkffg486DHfZJ"/>
    <s v="Anshum Naithani"/>
    <s v="2022-07-22 07:24:11.553000+00:00"/>
    <s v="2022-08-16 06:42:10.967000+00:00"/>
    <m/>
    <s v="Mumbai"/>
    <m/>
    <m/>
    <m/>
    <n v="120"/>
    <m/>
    <m/>
    <m/>
    <m/>
    <m/>
    <m/>
    <m/>
    <m/>
    <m/>
    <m/>
    <m/>
    <s v="Retail"/>
    <m/>
    <m/>
    <m/>
    <m/>
    <m/>
    <m/>
    <m/>
    <m/>
    <m/>
    <m/>
    <m/>
    <m/>
    <s v="Mrunmay Jalgaonkar"/>
    <m/>
    <s v="user_doWYUHOvQ3f5K3ugoH7kbrXnoPuCbasVEsKoA9COWQo"/>
    <s v="Daniel Patra"/>
    <m/>
    <m/>
    <s v="September"/>
    <x v="2"/>
    <s v="Naukri.com"/>
    <m/>
    <s v="AM Opps - Kunal"/>
    <m/>
    <m/>
    <m/>
    <s v="2021-08-25 11:24:06.296000+00:00"/>
    <s v="2022-09-27 04:50:13.292000+00:00"/>
    <s v="GMC"/>
  </r>
  <r>
    <s v="Anshum Naithani"/>
    <n v="1000000"/>
    <s v="INR"/>
    <n v="0"/>
    <s v="8/31/22"/>
    <s v="Sales"/>
    <s v="stat_kcR4fZg7TU7jjk1jAVua3qGLRS4J5uFayEjK5j02wtv"/>
    <s v="Unqualified"/>
    <n v="0"/>
    <s v="OpportunityStatusType.Lost"/>
    <s v="cont_uNJds60XL6gTg6eQRhokxsWvstSCNdx5kXVxrwwKgEA"/>
    <s v="ANIL VISHE"/>
    <s v="Going ahead with Marsh broker for 10 years"/>
    <s v="lead_IXseItgNcjZzWEiKOFJ77b54lqlPxgZYwn67Ih2Fqwx"/>
    <s v="NCDEX e Markets"/>
    <s v="Tulika Chakra"/>
    <s v="user_GL8PBiV4pvzsQLVHSdZLeMQAQcGjCvLkffg486DHfZJ"/>
    <s v="Anshum Naithani"/>
    <s v="2022-06-13 06:55:30.568000+00:00"/>
    <s v="2022-08-16 06:38:21.749000+00:00"/>
    <m/>
    <s v="Mumbai"/>
    <m/>
    <s v="2021-05-26 11:39:19+00:00"/>
    <m/>
    <n v="800"/>
    <m/>
    <m/>
    <m/>
    <m/>
    <m/>
    <m/>
    <m/>
    <m/>
    <m/>
    <m/>
    <m/>
    <s v="IT Services &amp; IT Consulting; Others"/>
    <m/>
    <m/>
    <m/>
    <m/>
    <m/>
    <m/>
    <m/>
    <m/>
    <m/>
    <m/>
    <m/>
    <m/>
    <s v="Aniket Vahile"/>
    <m/>
    <s v="user_IpBH4s1Av5OVFfQQ3nW0qPDDjwLT9uRfx1sVhml8UQA"/>
    <s v="Namrata Aurora"/>
    <m/>
    <m/>
    <s v="July"/>
    <x v="8"/>
    <s v="Inbound via website"/>
    <m/>
    <s v="Employee Engagement Handbook"/>
    <m/>
    <m/>
    <m/>
    <s v="2021-05-26 11:42:03.397000+00:00"/>
    <s v="2022-09-21 04:07:22.040000+00:00"/>
    <s v="GPA"/>
  </r>
  <r>
    <s v="Pranav Kenjale"/>
    <n v="10000"/>
    <s v="INR"/>
    <n v="0"/>
    <s v="9/30/22"/>
    <s v="Sales"/>
    <s v="stat_kcR4fZg7TU7jjk1jAVua3qGLRS4J5uFayEjK5j02wtv"/>
    <s v="Unqualified"/>
    <n v="0"/>
    <s v="OpportunityStatusType.Lost"/>
    <m/>
    <m/>
    <m/>
    <s v="lead_ACA2AL5ahsin6qVh8iPZ8m8ELrFJcyrSid9TD9HKEa9"/>
    <s v="Aagite technologies Pvt Ltd (Fresh)"/>
    <s v="Bhairavi Jog"/>
    <s v="user_x9AtbGLhDmWYC9XAmYdfwBt9yiXbgMhBuZpIoFuN8Cd"/>
    <s v="Pranav Kenjale"/>
    <s v="2022-01-13 06:47:53.222000+00:00"/>
    <s v="2022-08-16 06:36:04.348000+00:00"/>
    <m/>
    <s v="Ahmedabad"/>
    <m/>
    <m/>
    <m/>
    <n v="12"/>
    <m/>
    <m/>
    <m/>
    <m/>
    <m/>
    <m/>
    <m/>
    <m/>
    <m/>
    <m/>
    <m/>
    <s v="IT Services &amp; IT Consulting"/>
    <m/>
    <m/>
    <m/>
    <m/>
    <m/>
    <m/>
    <m/>
    <m/>
    <m/>
    <m/>
    <m/>
    <m/>
    <m/>
    <m/>
    <s v="user_228eUmsdKIb9OItgmiDq1zD4aPZ1eqiapbaLAGeBf8g"/>
    <s v="Bhairavi Jog"/>
    <m/>
    <m/>
    <m/>
    <x v="4"/>
    <m/>
    <m/>
    <s v="Employee Wellness Handbook"/>
    <m/>
    <m/>
    <m/>
    <s v="2022-01-12 11:18:29.500000+00:00"/>
    <s v="2022-08-16 06:36:04.422000+00:00"/>
    <s v="Covid"/>
  </r>
  <r>
    <s v="Pranav Kenjale"/>
    <n v="10000"/>
    <s v="INR"/>
    <n v="0"/>
    <s v="9/30/22"/>
    <s v="Sales"/>
    <s v="stat_kcR4fZg7TU7jjk1jAVua3qGLRS4J5uFayEjK5j02wtv"/>
    <s v="Unqualified"/>
    <n v="0"/>
    <s v="OpportunityStatusType.Lost"/>
    <m/>
    <m/>
    <m/>
    <s v="lead_ACA2AL5ahsin6qVh8iPZ8m8ELrFJcyrSid9TD9HKEa9"/>
    <s v="Aagite technologies Pvt Ltd (Fresh)"/>
    <s v="Bhairavi Jog"/>
    <s v="user_x9AtbGLhDmWYC9XAmYdfwBt9yiXbgMhBuZpIoFuN8Cd"/>
    <s v="Pranav Kenjale"/>
    <s v="2022-01-13 06:47:31.925000+00:00"/>
    <s v="2022-08-16 06:35:58.738000+00:00"/>
    <m/>
    <s v="Ahmedabad"/>
    <m/>
    <m/>
    <m/>
    <n v="12"/>
    <m/>
    <m/>
    <m/>
    <m/>
    <m/>
    <m/>
    <m/>
    <m/>
    <m/>
    <m/>
    <m/>
    <s v="IT Services &amp; IT Consulting"/>
    <m/>
    <m/>
    <m/>
    <m/>
    <m/>
    <m/>
    <m/>
    <m/>
    <m/>
    <m/>
    <m/>
    <m/>
    <m/>
    <m/>
    <s v="user_228eUmsdKIb9OItgmiDq1zD4aPZ1eqiapbaLAGeBf8g"/>
    <s v="Bhairavi Jog"/>
    <m/>
    <m/>
    <m/>
    <x v="4"/>
    <m/>
    <m/>
    <s v="Employee Wellness Handbook"/>
    <m/>
    <m/>
    <m/>
    <s v="2022-01-12 11:18:29.500000+00:00"/>
    <s v="2022-08-16 06:36:04.422000+00:00"/>
    <s v="GPA"/>
  </r>
  <r>
    <s v="Pranav Kenjale"/>
    <n v="50000"/>
    <s v="INR"/>
    <n v="0"/>
    <s v="9/30/22"/>
    <s v="Sales"/>
    <s v="stat_kcR4fZg7TU7jjk1jAVua3qGLRS4J5uFayEjK5j02wtv"/>
    <s v="Unqualified"/>
    <n v="0"/>
    <s v="OpportunityStatusType.Lost"/>
    <m/>
    <m/>
    <m/>
    <s v="lead_ACA2AL5ahsin6qVh8iPZ8m8ELrFJcyrSid9TD9HKEa9"/>
    <s v="Aagite technologies Pvt Ltd (Fresh)"/>
    <s v="Bhairavi Jog"/>
    <s v="user_x9AtbGLhDmWYC9XAmYdfwBt9yiXbgMhBuZpIoFuN8Cd"/>
    <s v="Pranav Kenjale"/>
    <s v="2022-01-13 06:46:59.425000+00:00"/>
    <s v="2022-08-16 06:35:50.380000+00:00"/>
    <m/>
    <s v="Ahmedabad"/>
    <m/>
    <m/>
    <m/>
    <n v="12"/>
    <m/>
    <m/>
    <m/>
    <m/>
    <m/>
    <m/>
    <m/>
    <m/>
    <m/>
    <m/>
    <m/>
    <s v="IT Services &amp; IT Consulting"/>
    <m/>
    <m/>
    <m/>
    <m/>
    <m/>
    <m/>
    <m/>
    <m/>
    <m/>
    <m/>
    <m/>
    <m/>
    <m/>
    <m/>
    <s v="user_228eUmsdKIb9OItgmiDq1zD4aPZ1eqiapbaLAGeBf8g"/>
    <s v="Bhairavi Jog"/>
    <m/>
    <m/>
    <m/>
    <x v="4"/>
    <m/>
    <m/>
    <s v="Employee Wellness Handbook"/>
    <m/>
    <m/>
    <m/>
    <s v="2022-01-12 11:18:29.500000+00:00"/>
    <s v="2022-08-16 06:36:04.422000+00:00"/>
    <s v="GMC"/>
  </r>
  <r>
    <s v="Anshum Naithani"/>
    <n v="2000000"/>
    <s v="INR"/>
    <n v="0"/>
    <s v="8/18/22"/>
    <s v="Sales"/>
    <s v="stat_kcR4fZg7TU7jjk1jAVua3qGLRS4J5uFayEjK5j02wtv"/>
    <s v="Unqualified"/>
    <n v="0"/>
    <s v="OpportunityStatusType.Lost"/>
    <s v="cont_GnIymFk1pSUSN3scXwmcsBEXKxCnulTcr4EGMEBEUgS"/>
    <s v="Vijay Kumar"/>
    <s v="F2F meeting done 1 more meeting with descion makers aligned for this week"/>
    <s v="lead_XLlWsZ9CY5sQkR0bfaJUChysCz5zbhXQxatsaSiPdGJ"/>
    <s v="IFTAS (Indian Financial Technology &amp; Allied Services)"/>
    <s v="Kaushlya Bhavsar"/>
    <s v="user_GL8PBiV4pvzsQLVHSdZLeMQAQcGjCvLkffg486DHfZJ"/>
    <s v="Anshum Naithani"/>
    <s v="2022-06-08 09:04:06.216000+00:00"/>
    <s v="2022-08-16 06:35:24.318000+00:00"/>
    <m/>
    <s v="Mumbai"/>
    <m/>
    <m/>
    <m/>
    <n v="165"/>
    <m/>
    <m/>
    <m/>
    <m/>
    <m/>
    <m/>
    <m/>
    <m/>
    <m/>
    <m/>
    <m/>
    <s v="IT Services &amp; IT Consulting"/>
    <m/>
    <m/>
    <m/>
    <m/>
    <m/>
    <m/>
    <m/>
    <m/>
    <m/>
    <m/>
    <m/>
    <m/>
    <s v="Rakesh Nade"/>
    <m/>
    <s v="user_vMd4rmcrSbjykdyL2J7rrYn84SWdcNc5FKligrmItPw"/>
    <s v="Shreenath Bhat"/>
    <m/>
    <m/>
    <s v="August"/>
    <x v="2"/>
    <s v="Lusha"/>
    <m/>
    <s v="Glengarry"/>
    <m/>
    <m/>
    <m/>
    <s v="2021-12-09 09:17:45.383000+00:00"/>
    <s v="2022-09-02 13:47:25.127000+00:00"/>
    <s v="GMC"/>
  </r>
  <r>
    <s v="Anshum Naithani"/>
    <n v="100000"/>
    <s v="INR"/>
    <n v="0"/>
    <s v="8/17/22"/>
    <s v="Sales"/>
    <s v="stat_kcR4fZg7TU7jjk1jAVua3qGLRS4J5uFayEjK5j02wtv"/>
    <s v="Unqualified"/>
    <n v="0"/>
    <s v="OpportunityStatusType.Lost"/>
    <s v="cont_GnIymFk1pSUSN3scXwmcsBEXKxCnulTcr4EGMEBEUgS"/>
    <s v="Vijay Kumar"/>
    <m/>
    <s v="lead_XLlWsZ9CY5sQkR0bfaJUChysCz5zbhXQxatsaSiPdGJ"/>
    <s v="IFTAS (Indian Financial Technology &amp; Allied Services)"/>
    <s v="Kaushlya Bhavsar"/>
    <s v="user_GL8PBiV4pvzsQLVHSdZLeMQAQcGjCvLkffg486DHfZJ"/>
    <s v="Anshum Naithani"/>
    <s v="2022-06-08 09:05:19.364000+00:00"/>
    <s v="2022-08-16 06:35:29.670000+00:00"/>
    <m/>
    <s v="Mumbai"/>
    <m/>
    <m/>
    <m/>
    <n v="165"/>
    <m/>
    <m/>
    <m/>
    <m/>
    <m/>
    <m/>
    <m/>
    <m/>
    <m/>
    <m/>
    <m/>
    <s v="IT Services &amp; IT Consulting"/>
    <m/>
    <m/>
    <m/>
    <m/>
    <m/>
    <m/>
    <m/>
    <m/>
    <m/>
    <m/>
    <m/>
    <m/>
    <s v="Rakesh Nade"/>
    <m/>
    <s v="user_vMd4rmcrSbjykdyL2J7rrYn84SWdcNc5FKligrmItPw"/>
    <s v="Shreenath Bhat"/>
    <m/>
    <m/>
    <s v="August"/>
    <x v="2"/>
    <s v="Lusha"/>
    <m/>
    <s v="Glengarry"/>
    <m/>
    <m/>
    <m/>
    <s v="2021-12-09 09:17:45.383000+00:00"/>
    <s v="2022-09-02 13:47:25.127000+00:00"/>
    <s v="GPA"/>
  </r>
  <r>
    <s v="Moziez Chamadia"/>
    <n v="2500000"/>
    <s v="INR"/>
    <n v="0"/>
    <d v="2022-10-09T00:00:00"/>
    <s v="Sales"/>
    <s v="stat_kcR4fZg7TU7jjk1jAVua3qGLRS4J5uFayEjK5j02wtv"/>
    <s v="Unqualified"/>
    <n v="0"/>
    <s v="OpportunityStatusType.Lost"/>
    <s v="cont_aJu41dGEMj7aygFYOurmejtCXctfBULF4c4LKPM6LMG"/>
    <s v="Mr. Zalak Thakkar"/>
    <m/>
    <s v="lead_PFmfM1ynnNu4B3iFFF4BIOHgXrdWPD1nH0FvcDCdomN"/>
    <s v="JECON ENGINEERS"/>
    <s v="Prateek Wadhwa"/>
    <s v="user_IgNfKH7wuLLjHvexoMm2PXWcnF3zYft0ZbMTyfwKRUg"/>
    <s v="Moziez Chamadia"/>
    <s v="2022-07-11 08:52:27.863000+00:00"/>
    <s v="2022-08-16 06:05:13.787000+00:00"/>
    <m/>
    <s v="Vadodara"/>
    <m/>
    <m/>
    <m/>
    <n v="117"/>
    <m/>
    <m/>
    <m/>
    <m/>
    <m/>
    <m/>
    <m/>
    <m/>
    <m/>
    <m/>
    <m/>
    <s v="Manufacturing"/>
    <m/>
    <m/>
    <m/>
    <m/>
    <m/>
    <m/>
    <m/>
    <m/>
    <m/>
    <m/>
    <m/>
    <m/>
    <s v="Rakesh Nade"/>
    <m/>
    <s v="user_FdWFezbLzkYQcGsBUsjZO25nr2poK2nRbqV47Rs5Kfm"/>
    <s v="Prateek Wadhwa"/>
    <m/>
    <m/>
    <s v="September"/>
    <x v="2"/>
    <s v="Lusha"/>
    <m/>
    <m/>
    <m/>
    <m/>
    <m/>
    <s v="2022-06-06 04:35:04.185000+00:00"/>
    <s v="2022-09-09 04:24:36.923000+00:00"/>
    <s v="GMC"/>
  </r>
  <r>
    <s v="Navin Panjwani"/>
    <n v="10000"/>
    <s v="INR"/>
    <n v="0"/>
    <s v="8/31/22"/>
    <s v="Sales"/>
    <s v="stat_1hn9nRJaLbI53NxPuSQgo90kRpbpKsFlwN4oEGNUTdO"/>
    <s v="Lost"/>
    <n v="0"/>
    <s v="OpportunityStatusType.Lost"/>
    <s v="cont_cyxQ5cF3WF01YVJSEHxrxANxRcjG7i4K2liamUKqN6r"/>
    <s v="Varsha Mahto"/>
    <s v="GPA"/>
    <s v="lead_Bwl2blWszw3hsyBSsINAlXKct2oJFp5nD6LgqdK5Zp2"/>
    <s v="Stirred Creative Advertising Private Limited"/>
    <s v="Daya Gowda"/>
    <s v="user_sD3YjSs92XKUfD0OPHeo886g6tW6aCM0iUhX5VVUuJi"/>
    <s v="Navin Panjwani"/>
    <s v="2022-05-12 10:08:01.960000+00:00"/>
    <s v="2022-08-16 05:59:33.306000+00:00"/>
    <m/>
    <s v="Bangalore"/>
    <m/>
    <m/>
    <m/>
    <n v="93"/>
    <m/>
    <m/>
    <m/>
    <m/>
    <m/>
    <m/>
    <m/>
    <m/>
    <m/>
    <m/>
    <m/>
    <s v="Digital Marketing &amp; Advertising"/>
    <s v="ICICI"/>
    <m/>
    <m/>
    <m/>
    <m/>
    <m/>
    <m/>
    <m/>
    <m/>
    <m/>
    <m/>
    <m/>
    <s v="Prashant Abhang"/>
    <m/>
    <s v="user_encRk5bIEFN6ZA11h4WH2AdZTiZpogLSlMIaj0E30SZ"/>
    <s v="Daya Gowda"/>
    <m/>
    <m/>
    <s v="August"/>
    <x v="2"/>
    <m/>
    <m/>
    <m/>
    <m/>
    <m/>
    <m/>
    <s v="2022-04-20 10:10:53.411000+00:00"/>
    <s v="2022-09-08 12:56:02.837000+00:00"/>
    <m/>
  </r>
  <r>
    <s v="Pooja Gawas"/>
    <n v="12000000"/>
    <s v="INR"/>
    <n v="0"/>
    <s v="8/13/22"/>
    <s v="Sales"/>
    <s v="stat_1hn9nRJaLbI53NxPuSQgo90kRpbpKsFlwN4oEGNUTdO"/>
    <s v="Lost"/>
    <n v="0"/>
    <s v="OpportunityStatusType.Lost"/>
    <m/>
    <m/>
    <s v="GMC"/>
    <s v="lead_LrH0qFm4QHu99mokQjFhTGuG0ZkAD7631qGRKo6iqAV"/>
    <s v="Kolte Patil Developers PUNE"/>
    <s v="Pallab Gupta"/>
    <s v="user_KLETV1op4MIjvKQ12xGsWi23CuPjDE6PT29nwG6T3MY"/>
    <s v="Pooja Gawas"/>
    <s v="2022-07-28 08:30:42.623000+00:00"/>
    <s v="2022-08-16 04:38:01.346000+00:00"/>
    <m/>
    <s v="Pune"/>
    <m/>
    <m/>
    <m/>
    <n v="1087"/>
    <m/>
    <m/>
    <m/>
    <m/>
    <m/>
    <m/>
    <m/>
    <m/>
    <m/>
    <m/>
    <m/>
    <s v="Others"/>
    <m/>
    <m/>
    <m/>
    <m/>
    <m/>
    <m/>
    <m/>
    <m/>
    <m/>
    <m/>
    <m/>
    <m/>
    <s v="Yogesh Paigude"/>
    <m/>
    <s v="user_PApNwMjp7lPIEBp7acretouakdtYNVHpPO9ja9KoR5D"/>
    <s v="Pallab Gupta"/>
    <m/>
    <m/>
    <s v="August"/>
    <x v="2"/>
    <m/>
    <m/>
    <s v="AM Opps - Sachin"/>
    <m/>
    <m/>
    <m/>
    <s v="2022-05-12 08:33:57.235000+00:00"/>
    <s v="2022-10-08 00:19:47.236000+00:00"/>
    <s v="GMC"/>
  </r>
  <r>
    <s v="Navin Panjwani"/>
    <n v="200000"/>
    <s v="INR"/>
    <n v="0"/>
    <s v="8/31/22"/>
    <s v="Sales"/>
    <s v="stat_1hn9nRJaLbI53NxPuSQgo90kRpbpKsFlwN4oEGNUTdO"/>
    <s v="Lost"/>
    <n v="0"/>
    <s v="OpportunityStatusType.Lost"/>
    <m/>
    <m/>
    <s v="GMC"/>
    <s v="lead_Bwl2blWszw3hsyBSsINAlXKct2oJFp5nD6LgqdK5Zp2"/>
    <s v="Stirred Creative Advertising Private Limited"/>
    <s v="Daya Gowda"/>
    <s v="user_sD3YjSs92XKUfD0OPHeo886g6tW6aCM0iUhX5VVUuJi"/>
    <s v="Navin Panjwani"/>
    <s v="2022-05-12 10:07:03.516000+00:00"/>
    <s v="2022-08-16 05:59:25.432000+00:00"/>
    <m/>
    <s v="Bangalore"/>
    <m/>
    <m/>
    <m/>
    <n v="93"/>
    <m/>
    <m/>
    <m/>
    <m/>
    <m/>
    <m/>
    <m/>
    <m/>
    <m/>
    <m/>
    <m/>
    <s v="Digital Marketing &amp; Advertising"/>
    <s v="ICICI"/>
    <m/>
    <m/>
    <m/>
    <m/>
    <m/>
    <m/>
    <m/>
    <m/>
    <m/>
    <m/>
    <m/>
    <s v="Prashant Abhang"/>
    <m/>
    <s v="user_encRk5bIEFN6ZA11h4WH2AdZTiZpogLSlMIaj0E30SZ"/>
    <s v="Daya Gowda"/>
    <m/>
    <m/>
    <s v="August"/>
    <x v="2"/>
    <m/>
    <m/>
    <m/>
    <m/>
    <m/>
    <m/>
    <s v="2022-04-20 10:10:53.411000+00:00"/>
    <s v="2022-09-08 12:56:02.837000+00:00"/>
    <m/>
  </r>
  <r>
    <s v="Manish Balpande"/>
    <n v="200000"/>
    <s v="INR"/>
    <n v="0"/>
    <s v="8/15/22"/>
    <s v="Sales"/>
    <s v="stat_kcR4fZg7TU7jjk1jAVua3qGLRS4J5uFayEjK5j02wtv"/>
    <s v="Unqualified"/>
    <n v="0"/>
    <s v="OpportunityStatusType.Lost"/>
    <m/>
    <m/>
    <s v="GMC-FRESH"/>
    <s v="lead_CkXeKgCUCYMQ3DEHWay25VBTcQHYIm5wbD7S3lf1EqB"/>
    <s v="Heelium sports pvt ltd"/>
    <s v="Bharti Bankey"/>
    <s v="user_8jx3L2CDfrbzNnwYUv6Plfha6VxaSGsqcbTXR3sIBZi"/>
    <s v="Manish Balpande"/>
    <s v="2022-07-01 08:55:13.502000+00:00"/>
    <s v="2022-08-16 04:21:55.588000+00:00"/>
    <m/>
    <s v="Pune"/>
    <m/>
    <m/>
    <m/>
    <n v="30"/>
    <m/>
    <m/>
    <m/>
    <m/>
    <m/>
    <m/>
    <m/>
    <m/>
    <m/>
    <m/>
    <m/>
    <s v="Sports &amp; Entertainment"/>
    <m/>
    <m/>
    <m/>
    <m/>
    <m/>
    <m/>
    <m/>
    <m/>
    <m/>
    <m/>
    <m/>
    <m/>
    <m/>
    <m/>
    <s v="user_elsJRWsVnVWXwXYDqwMxWZeO0sLXCWVtdfpMy6LREbN"/>
    <s v="Suraj Jadhav"/>
    <m/>
    <m/>
    <m/>
    <x v="2"/>
    <m/>
    <m/>
    <m/>
    <m/>
    <m/>
    <m/>
    <s v="2022-06-29 08:48:27.282000+00:00"/>
    <s v="2022-10-03 10:54:48.415000+00:00"/>
    <m/>
  </r>
  <r>
    <s v="Navin Panjwani"/>
    <n v="50000"/>
    <s v="INR"/>
    <n v="0"/>
    <s v="8/31/22"/>
    <s v="Sales"/>
    <s v="stat_1hn9nRJaLbI53NxPuSQgo90kRpbpKsFlwN4oEGNUTdO"/>
    <s v="Lost"/>
    <n v="0"/>
    <s v="OpportunityStatusType.Lost"/>
    <s v="cont_cInbZCl5OH8zyovEFXiR26nZ4pLFz6GPP2gvQCRGIWO"/>
    <s v="Gpriya Balaji"/>
    <s v="GPA ren"/>
    <s v="lead_YLJEgoFH5DFBF6577y67YrwgMNhezXR7ja1t3t4PMX2"/>
    <s v="Hepatica Technologies Pvt Ltd"/>
    <s v="Gauri Jori"/>
    <s v="user_sD3YjSs92XKUfD0OPHeo886g6tW6aCM0iUhX5VVUuJi"/>
    <s v="Navin Panjwani"/>
    <s v="2022-07-01 12:26:12.699000+00:00"/>
    <s v="2022-08-16 04:33:32.620000+00:00"/>
    <m/>
    <s v="Bangalore"/>
    <m/>
    <m/>
    <m/>
    <n v="67"/>
    <m/>
    <m/>
    <m/>
    <m/>
    <m/>
    <m/>
    <m/>
    <m/>
    <m/>
    <m/>
    <m/>
    <s v="Manufacturing"/>
    <m/>
    <m/>
    <m/>
    <m/>
    <m/>
    <m/>
    <m/>
    <m/>
    <m/>
    <m/>
    <m/>
    <m/>
    <s v="Aniket Vahile"/>
    <m/>
    <s v="user_5YHA1ZU4iP896lD1YJehdJcMx7ZEgWCpulT4T2c3pJ3"/>
    <s v="Gauri Jori"/>
    <m/>
    <m/>
    <s v="August"/>
    <x v="4"/>
    <s v="Lusha"/>
    <m/>
    <s v="Downloaded the guide: Designing employee healthcare plan"/>
    <m/>
    <m/>
    <m/>
    <s v="2021-10-20 06:27:23.798000+00:00"/>
    <s v="2022-09-07 10:39:16.593000+00:00"/>
    <m/>
  </r>
  <r>
    <s v="Navin Panjwani"/>
    <n v="400000"/>
    <s v="INR"/>
    <n v="0"/>
    <s v="8/13/22"/>
    <s v="Sales"/>
    <s v="stat_1hn9nRJaLbI53NxPuSQgo90kRpbpKsFlwN4oEGNUTdO"/>
    <s v="Lost"/>
    <n v="0"/>
    <s v="OpportunityStatusType.Lost"/>
    <s v="cont_cInbZCl5OH8zyovEFXiR26nZ4pLFz6GPP2gvQCRGIWO"/>
    <s v="Gpriya Balaji"/>
    <s v="GMC ren"/>
    <s v="lead_YLJEgoFH5DFBF6577y67YrwgMNhezXR7ja1t3t4PMX2"/>
    <s v="Hepatica Technologies Pvt Ltd"/>
    <s v="Gauri Jori"/>
    <s v="user_sD3YjSs92XKUfD0OPHeo886g6tW6aCM0iUhX5VVUuJi"/>
    <s v="Navin Panjwani"/>
    <s v="2022-07-01 12:25:49.946000+00:00"/>
    <s v="2022-08-16 04:33:25.568000+00:00"/>
    <m/>
    <s v="Bangalore"/>
    <m/>
    <m/>
    <m/>
    <n v="67"/>
    <m/>
    <m/>
    <m/>
    <m/>
    <m/>
    <m/>
    <m/>
    <m/>
    <m/>
    <m/>
    <m/>
    <s v="Manufacturing"/>
    <m/>
    <m/>
    <m/>
    <m/>
    <m/>
    <m/>
    <m/>
    <m/>
    <m/>
    <m/>
    <m/>
    <m/>
    <s v="Aniket Vahile"/>
    <m/>
    <s v="user_5YHA1ZU4iP896lD1YJehdJcMx7ZEgWCpulT4T2c3pJ3"/>
    <s v="Gauri Jori"/>
    <m/>
    <m/>
    <s v="August"/>
    <x v="4"/>
    <s v="Lusha"/>
    <m/>
    <s v="Downloaded the guide: Designing employee healthcare plan"/>
    <m/>
    <m/>
    <m/>
    <s v="2021-10-20 06:27:23.798000+00:00"/>
    <s v="2022-09-07 10:39:16.593000+00:00"/>
    <m/>
  </r>
  <r>
    <s v="Moziez Chamadia"/>
    <n v="1867380"/>
    <s v="INR"/>
    <n v="100"/>
    <d v="2022-12-08T00:00:00"/>
    <s v="Sales"/>
    <s v="stat_OZRiD1474QRJIpvnjHCZfiIvKcVD6mIKSSTzg8SwDVx"/>
    <s v="Won- Payment Completed"/>
    <n v="1"/>
    <s v="OpportunityStatusType.Won"/>
    <m/>
    <m/>
    <m/>
    <s v="lead_OzYcwLKTkDHefTNRVUjKhZ2uaW9kdQMFZ3QUib3EFuD"/>
    <s v="Umbrella Infocare Pvt Ltd"/>
    <s v="Kaushlya Bhavsar"/>
    <s v="user_IgNfKH7wuLLjHvexoMm2PXWcnF3zYft0ZbMTyfwKRUg"/>
    <s v="Moziez Chamadia"/>
    <s v="2022-04-20 12:38:14.679000+00:00"/>
    <s v="2022-08-12 16:01:34.451000+00:00"/>
    <m/>
    <s v="Mumbai"/>
    <m/>
    <s v="2022-04-19 12:41:11+00:00"/>
    <m/>
    <n v="214"/>
    <m/>
    <m/>
    <m/>
    <m/>
    <m/>
    <m/>
    <m/>
    <s v="DIRECT_TRAFFIC"/>
    <m/>
    <m/>
    <m/>
    <s v="IT Services &amp; IT Consulting"/>
    <m/>
    <m/>
    <m/>
    <m/>
    <m/>
    <m/>
    <m/>
    <m/>
    <m/>
    <m/>
    <m/>
    <m/>
    <s v="Aniket Vahile"/>
    <m/>
    <s v="user_vMd4rmcrSbjykdyL2J7rrYn84SWdcNc5FKligrmItPw"/>
    <s v="Shreenath Bhat"/>
    <s v="Kunal Hire"/>
    <m/>
    <s v="August"/>
    <x v="14"/>
    <s v="Inbound via website"/>
    <m/>
    <s v="Employee Count 200"/>
    <m/>
    <m/>
    <m/>
    <s v="2022-03-09 05:22:12.701000+00:00"/>
    <s v="2022-10-18 08:07:22.809000+00:00"/>
    <s v="GMC"/>
  </r>
  <r>
    <s v="Pranav Kenjale"/>
    <n v="389000"/>
    <s v="INR"/>
    <n v="50"/>
    <s v="8/27/22"/>
    <s v="Sales"/>
    <s v="stat_FKdNPXXuhXKKBjrSCi23zNHNqbRdSPZ9hl2qCMmtVnP"/>
    <s v="Negotiation"/>
    <n v="0"/>
    <s v="OpportunityStatusType.Active"/>
    <m/>
    <m/>
    <s v="GMC (FRESH)"/>
    <s v="lead_cYTUvZtyBmtPXltmAWh4ZQuVW2XduHrHb9ngFj939Op"/>
    <s v="Buzo Media Services"/>
    <s v="Pranav Kenjale"/>
    <s v="user_P3f70h2AcefBkFTBZpvA9LgDbjTmUIXkqdKqHJ5evwA"/>
    <s v="Manojkumar Tinna"/>
    <s v="2022-07-12 12:17:09.348000+00:00"/>
    <s v="2022-08-15 08:05:59.425000+00:00"/>
    <m/>
    <s v="Nagpur"/>
    <m/>
    <m/>
    <m/>
    <n v="41"/>
    <m/>
    <m/>
    <m/>
    <m/>
    <m/>
    <m/>
    <m/>
    <m/>
    <m/>
    <m/>
    <m/>
    <s v="IT Services &amp; IT Consulting"/>
    <m/>
    <m/>
    <m/>
    <m/>
    <m/>
    <m/>
    <m/>
    <m/>
    <m/>
    <m/>
    <m/>
    <m/>
    <s v="Arunkumar Dubey"/>
    <m/>
    <m/>
    <m/>
    <m/>
    <m/>
    <m/>
    <x v="2"/>
    <m/>
    <m/>
    <m/>
    <m/>
    <m/>
    <m/>
    <s v="2022-07-12 11:46:04.263000+00:00"/>
    <s v="2022-10-12 06:15:32.928000+00:00"/>
    <m/>
  </r>
  <r>
    <s v="Sameer Iftekhari"/>
    <n v="500000"/>
    <s v="INR"/>
    <n v="50"/>
    <s v="8/21/22"/>
    <s v="Sales"/>
    <s v="stat_FKdNPXXuhXKKBjrSCi23zNHNqbRdSPZ9hl2qCMmtVnP"/>
    <s v="Negotiation"/>
    <n v="0"/>
    <s v="OpportunityStatusType.Active"/>
    <m/>
    <m/>
    <m/>
    <s v="lead_yFhnlAzzyfNWeaJ34GtPpyP7TIsLDSgyi6jpovTGz8b"/>
    <s v="Pinnacle Mobility Solutions"/>
    <s v="Prajakta Sahastrabudhe"/>
    <s v="user_P3f70h2AcefBkFTBZpvA9LgDbjTmUIXkqdKqHJ5evwA"/>
    <s v="Manojkumar Tinna"/>
    <s v="2022-04-18 05:49:38.663000+00:00"/>
    <s v="2022-08-15 08:01:05.854000+00:00"/>
    <m/>
    <s v="Pune"/>
    <m/>
    <m/>
    <m/>
    <n v="500"/>
    <m/>
    <m/>
    <m/>
    <m/>
    <m/>
    <m/>
    <m/>
    <m/>
    <m/>
    <m/>
    <m/>
    <s v="Manufacturing"/>
    <m/>
    <m/>
    <m/>
    <m/>
    <m/>
    <m/>
    <m/>
    <m/>
    <m/>
    <m/>
    <m/>
    <m/>
    <m/>
    <m/>
    <s v="user_sREdxbAJihL2Zbgic7tyQ6Rc4Mny7HnD1RNGhA9DDYh"/>
    <s v="Prajakta Sahastrabudhe"/>
    <m/>
    <m/>
    <s v="July; March"/>
    <x v="7"/>
    <s v="Lusha"/>
    <m/>
    <s v="Employee Engagement Handbook"/>
    <m/>
    <m/>
    <m/>
    <s v="2022-03-29 18:29:41.875000+00:00"/>
    <s v="2022-09-05 06:11:49.613000+00:00"/>
    <m/>
  </r>
  <r>
    <s v="Kashif Ahmad"/>
    <n v="169000"/>
    <s v="INR"/>
    <n v="0"/>
    <s v="8/13/22"/>
    <s v="Sales"/>
    <s v="stat_1hn9nRJaLbI53NxPuSQgo90kRpbpKsFlwN4oEGNUTdO"/>
    <s v="Lost"/>
    <n v="0"/>
    <s v="OpportunityStatusType.Lost"/>
    <m/>
    <m/>
    <s v="GMC-renewal"/>
    <s v="lead_i1IytKRMU7YM8UbHPJeuud0WW1PlaKfksTt6OoUq7DV"/>
    <s v="ADEPTION INDIA LLP"/>
    <s v="Bharti Bankey"/>
    <s v="user_LKRhV6rhcBe0uL8u70UUGeDjbMupuho4TaiAOCbT7HT"/>
    <s v="Kashif Ahmad"/>
    <s v="2022-07-18 09:41:01.123000+00:00"/>
    <s v="2022-08-12 12:40:57.260000+00:00"/>
    <m/>
    <s v="Pune"/>
    <m/>
    <s v="2022-07-07 11:35:52+00:00"/>
    <m/>
    <n v="23"/>
    <m/>
    <m/>
    <m/>
    <m/>
    <m/>
    <m/>
    <m/>
    <m/>
    <m/>
    <m/>
    <m/>
    <s v="Education"/>
    <m/>
    <m/>
    <m/>
    <m/>
    <m/>
    <m/>
    <m/>
    <m/>
    <m/>
    <m/>
    <m/>
    <m/>
    <m/>
    <m/>
    <s v="user_aM3WaaSUQQmaNnsm9l2FQRVWUEr8RN2ZdXzsuQUalQ3"/>
    <s v="Bharti Bankey"/>
    <m/>
    <m/>
    <s v="August"/>
    <x v="3"/>
    <s v="Inbound via website"/>
    <m/>
    <s v="Employee Count 25"/>
    <m/>
    <m/>
    <m/>
    <s v="2022-07-07 11:38:45.209000+00:00"/>
    <s v="2022-08-17 06:51:39.456000+00:00"/>
    <m/>
  </r>
  <r>
    <s v="Moziez Chamadia"/>
    <n v="317223"/>
    <s v="INR"/>
    <n v="100"/>
    <d v="2022-12-08T00:00:00"/>
    <s v="Sales"/>
    <s v="stat_OZRiD1474QRJIpvnjHCZfiIvKcVD6mIKSSTzg8SwDVx"/>
    <s v="Won- Payment Completed"/>
    <n v="1"/>
    <s v="OpportunityStatusType.Won"/>
    <m/>
    <m/>
    <m/>
    <s v="lead_OzYcwLKTkDHefTNRVUjKhZ2uaW9kdQMFZ3QUib3EFuD"/>
    <s v="Umbrella Infocare Pvt Ltd"/>
    <s v="Moziez Chamadia"/>
    <s v="user_IgNfKH7wuLLjHvexoMm2PXWcnF3zYft0ZbMTyfwKRUg"/>
    <s v="Moziez Chamadia"/>
    <s v="2022-08-12 15:59:11.535000+00:00"/>
    <s v="2022-08-12 16:01:23.993000+00:00"/>
    <m/>
    <s v="Mumbai"/>
    <m/>
    <s v="2022-04-19 12:41:11+00:00"/>
    <m/>
    <n v="214"/>
    <m/>
    <m/>
    <m/>
    <m/>
    <m/>
    <m/>
    <m/>
    <s v="DIRECT_TRAFFIC"/>
    <m/>
    <m/>
    <m/>
    <s v="IT Services &amp; IT Consulting"/>
    <m/>
    <m/>
    <m/>
    <m/>
    <m/>
    <m/>
    <m/>
    <m/>
    <m/>
    <m/>
    <m/>
    <m/>
    <s v="Aniket Vahile"/>
    <m/>
    <s v="user_vMd4rmcrSbjykdyL2J7rrYn84SWdcNc5FKligrmItPw"/>
    <s v="Shreenath Bhat"/>
    <s v="Kunal Hire"/>
    <m/>
    <s v="August"/>
    <x v="14"/>
    <s v="Inbound via website"/>
    <m/>
    <s v="Employee Count 200"/>
    <m/>
    <m/>
    <m/>
    <s v="2022-03-09 05:22:12.701000+00:00"/>
    <s v="2022-10-18 08:07:22.809000+00:00"/>
    <s v="GTL"/>
  </r>
  <r>
    <s v="Vivek Singh"/>
    <n v="100000"/>
    <s v="INR"/>
    <n v="0"/>
    <s v="9/30/22"/>
    <s v="Sales"/>
    <s v="stat_kcR4fZg7TU7jjk1jAVua3qGLRS4J5uFayEjK5j02wtv"/>
    <s v="Unqualified"/>
    <n v="0"/>
    <s v="OpportunityStatusType.Lost"/>
    <s v="cont_lXiIol9kgdvwlhJaqkA9L1s5jqK9y6nkOIqDwYb07IH"/>
    <s v="shahul hameed"/>
    <s v="GPA"/>
    <s v="lead_paUffxGcjR3XFYSnB7Qnk3LsGYziN53CCd73SWuPAky"/>
    <s v="Scientific Games"/>
    <s v="Daya Gowda"/>
    <s v="user_6dalmZ7hmWD47jhCVGdU1SSEcFMsz9rWtW2jPORgJvj"/>
    <s v="Vivek Singh"/>
    <s v="2022-05-26 10:23:02.921000+00:00"/>
    <s v="2022-08-12 13:51:31.410000+00:00"/>
    <m/>
    <s v="Bangalore"/>
    <m/>
    <m/>
    <m/>
    <n v="1500"/>
    <m/>
    <m/>
    <m/>
    <m/>
    <m/>
    <m/>
    <m/>
    <m/>
    <m/>
    <m/>
    <m/>
    <s v="IT Services &amp; IT Consulting"/>
    <m/>
    <m/>
    <m/>
    <m/>
    <m/>
    <m/>
    <m/>
    <m/>
    <m/>
    <m/>
    <m/>
    <m/>
    <s v="Deepak Yadav; Rakesh Nade"/>
    <m/>
    <s v="user_ojX3B6giQCeKnOjqd4gdwXUl0CqqHMXNORvxR6POXn6"/>
    <s v="Abhishek Chauhan"/>
    <m/>
    <m/>
    <s v="September"/>
    <x v="2"/>
    <s v="Naukri.com"/>
    <n v="600000"/>
    <m/>
    <m/>
    <m/>
    <m/>
    <s v="2022-05-06 10:48:25.685000+00:00"/>
    <s v="2022-10-20 10:15:11.013000+00:00"/>
    <m/>
  </r>
  <r>
    <s v="Vrushali Kummar"/>
    <n v="2000000"/>
    <s v="INR"/>
    <n v="0"/>
    <s v="8/31/22"/>
    <s v="Sales"/>
    <s v="stat_kcR4fZg7TU7jjk1jAVua3qGLRS4J5uFayEjK5j02wtv"/>
    <s v="Unqualified"/>
    <n v="0"/>
    <s v="OpportunityStatusType.Lost"/>
    <s v="cont_FhdUvR83uktAM3Nc2Z01ZEIrzWonnikeuw66jWRdgAl"/>
    <s v="shanmuga raja"/>
    <s v="GMC ren"/>
    <s v="lead_EIF0fLkOSYAbrmO1J6LaF3z3sxrILKKNSY7Ej6s2hXY"/>
    <s v="Rebar Design &amp; Detail pvt ltd"/>
    <s v="Gauri Jori"/>
    <s v="user_TZzywQwym26DjuswO479pxRhNKX152z8X1haCx2vcst"/>
    <s v="Vrushali Kummar"/>
    <s v="2022-07-08 10:10:22.035000+00:00"/>
    <s v="2022-08-12 12:12:28.973000+00:00"/>
    <m/>
    <s v="Other"/>
    <m/>
    <m/>
    <m/>
    <n v="200"/>
    <m/>
    <m/>
    <m/>
    <m/>
    <m/>
    <m/>
    <m/>
    <m/>
    <m/>
    <m/>
    <m/>
    <s v="Professional Services"/>
    <m/>
    <m/>
    <m/>
    <m/>
    <m/>
    <m/>
    <m/>
    <m/>
    <m/>
    <m/>
    <m/>
    <m/>
    <m/>
    <m/>
    <s v="user_5YHA1ZU4iP896lD1YJehdJcMx7ZEgWCpulT4T2c3pJ3"/>
    <s v="Gauri Jori"/>
    <m/>
    <m/>
    <s v="August"/>
    <x v="4"/>
    <m/>
    <m/>
    <s v="Downloaded the guide: Employee Wellness Handbook"/>
    <m/>
    <m/>
    <m/>
    <s v="2021-12-28 02:43:22.105000+00:00"/>
    <s v="2022-08-12 12:12:39.059000+00:00"/>
    <m/>
  </r>
  <r>
    <s v="Vrushali Kummar"/>
    <n v="200000"/>
    <s v="INR"/>
    <n v="0"/>
    <s v="8/31/22"/>
    <s v="Sales"/>
    <s v="stat_kcR4fZg7TU7jjk1jAVua3qGLRS4J5uFayEjK5j02wtv"/>
    <s v="Unqualified"/>
    <n v="0"/>
    <s v="OpportunityStatusType.Lost"/>
    <s v="cont_FhdUvR83uktAM3Nc2Z01ZEIrzWonnikeuw66jWRdgAl"/>
    <s v="shanmuga raja"/>
    <s v="GPA ren"/>
    <s v="lead_EIF0fLkOSYAbrmO1J6LaF3z3sxrILKKNSY7Ej6s2hXY"/>
    <s v="Rebar Design &amp; Detail pvt ltd"/>
    <s v="Gauri Jori"/>
    <s v="user_TZzywQwym26DjuswO479pxRhNKX152z8X1haCx2vcst"/>
    <s v="Vrushali Kummar"/>
    <s v="2022-07-08 10:10:52.518000+00:00"/>
    <s v="2022-08-12 12:12:39.008000+00:00"/>
    <m/>
    <s v="Other"/>
    <m/>
    <m/>
    <m/>
    <n v="200"/>
    <m/>
    <m/>
    <m/>
    <m/>
    <m/>
    <m/>
    <m/>
    <m/>
    <m/>
    <m/>
    <m/>
    <s v="Professional Services"/>
    <m/>
    <m/>
    <m/>
    <m/>
    <m/>
    <m/>
    <m/>
    <m/>
    <m/>
    <m/>
    <m/>
    <m/>
    <m/>
    <m/>
    <s v="user_5YHA1ZU4iP896lD1YJehdJcMx7ZEgWCpulT4T2c3pJ3"/>
    <s v="Gauri Jori"/>
    <m/>
    <m/>
    <s v="August"/>
    <x v="4"/>
    <m/>
    <m/>
    <s v="Downloaded the guide: Employee Wellness Handbook"/>
    <m/>
    <m/>
    <m/>
    <s v="2021-12-28 02:43:22.105000+00:00"/>
    <s v="2022-08-12 12:12:39.059000+00:00"/>
    <m/>
  </r>
  <r>
    <s v="Mayur Gadiyar"/>
    <n v="973685"/>
    <s v="INR"/>
    <n v="100"/>
    <d v="2022-12-08T00:00:00"/>
    <s v="Sales"/>
    <s v="stat_OZRiD1474QRJIpvnjHCZfiIvKcVD6mIKSSTzg8SwDVx"/>
    <s v="Won- Payment Completed"/>
    <n v="1"/>
    <s v="OpportunityStatusType.Won"/>
    <m/>
    <m/>
    <s v="GMC"/>
    <s v="lead_QTt29tB2HezF7CFdZpcUSElmhf8IgRgjzgwibw7KMj6"/>
    <s v="21North"/>
    <s v="Aditya Binani"/>
    <s v="user_Iwn6da5WKkZqwUySK0oUuCb72pFP5WEm4zAb92ijqFe"/>
    <s v="Sonal Paithankar"/>
    <s v="2022-05-10 09:18:23.892000+00:00"/>
    <s v="2022-08-12 11:19:45.790000+00:00"/>
    <m/>
    <s v="Bangalore"/>
    <m/>
    <s v="2022-05-09 10:09:57+00:00"/>
    <m/>
    <n v="137"/>
    <m/>
    <m/>
    <m/>
    <m/>
    <m/>
    <m/>
    <m/>
    <m/>
    <m/>
    <m/>
    <m/>
    <s v="Automotive"/>
    <m/>
    <m/>
    <m/>
    <m/>
    <m/>
    <m/>
    <m/>
    <m/>
    <m/>
    <m/>
    <m/>
    <m/>
    <s v="Aniket Vahile"/>
    <m/>
    <s v="user_g5Yw4Z4XnIbmcGhJO80vdtFdd5ElcDlgYO3q8l82ODn"/>
    <s v="Aditya Binani"/>
    <s v="Dr. Anil More"/>
    <m/>
    <s v="August; July"/>
    <x v="3"/>
    <s v="Lusha"/>
    <m/>
    <s v="Glengarry"/>
    <m/>
    <m/>
    <m/>
    <s v="2022-02-06 09:49:22.922000+00:00"/>
    <s v="2022-10-14 09:29:49.056000+00:00"/>
    <m/>
  </r>
  <r>
    <s v="Vrushali Kummar"/>
    <n v="500000"/>
    <s v="INR"/>
    <n v="0"/>
    <s v="9/15/22"/>
    <s v="Sales"/>
    <s v="stat_kcR4fZg7TU7jjk1jAVua3qGLRS4J5uFayEjK5j02wtv"/>
    <s v="Unqualified"/>
    <n v="0"/>
    <s v="OpportunityStatusType.Lost"/>
    <s v="cont_t5TpRBfUJeXL5UCf5fwByPG8ETJEUCRO2bILeaQrI0x"/>
    <s v="Rajendra Pawar"/>
    <s v="GPA Renewal"/>
    <s v="lead_oyTkDu2G4JWihAq1zPG8XMRJCIj9lxiOPEWckCAXssN"/>
    <s v="Gadre Marine Group"/>
    <s v="Trupti Suryavanshi"/>
    <s v="user_TZzywQwym26DjuswO479pxRhNKX152z8X1haCx2vcst"/>
    <s v="Vrushali Kummar"/>
    <s v="2022-06-16 07:02:07.237000+00:00"/>
    <s v="2022-08-12 04:48:11.532000+00:00"/>
    <m/>
    <s v="Other"/>
    <m/>
    <m/>
    <m/>
    <n v="3500"/>
    <m/>
    <m/>
    <m/>
    <m/>
    <m/>
    <m/>
    <m/>
    <m/>
    <m/>
    <m/>
    <m/>
    <s v="Manufacturing"/>
    <m/>
    <m/>
    <m/>
    <m/>
    <m/>
    <m/>
    <m/>
    <m/>
    <m/>
    <m/>
    <m/>
    <m/>
    <m/>
    <m/>
    <s v="user_L8E6IFhq6UCzKLHa45LUUTZCznDuyDwFrGaEp9DXiUM"/>
    <s v="Trupti Suryavanshi"/>
    <m/>
    <m/>
    <s v="September"/>
    <x v="2"/>
    <m/>
    <m/>
    <s v="TPA + Sameer"/>
    <m/>
    <m/>
    <m/>
    <s v="2021-11-22 09:23:47.760000+00:00"/>
    <s v="2022-08-29 10:00:33.428000+00:00"/>
    <s v="GPA"/>
  </r>
  <r>
    <s v="Vrushali Kummar"/>
    <n v="200000"/>
    <s v="INR"/>
    <n v="0"/>
    <s v="9/15/22"/>
    <s v="Sales"/>
    <s v="stat_kcR4fZg7TU7jjk1jAVua3qGLRS4J5uFayEjK5j02wtv"/>
    <s v="Unqualified"/>
    <n v="0"/>
    <s v="OpportunityStatusType.Lost"/>
    <s v="cont_t5TpRBfUJeXL5UCf5fwByPG8ETJEUCRO2bILeaQrI0x"/>
    <s v="Rajendra Pawar"/>
    <s v="WC Renewal"/>
    <s v="lead_oyTkDu2G4JWihAq1zPG8XMRJCIj9lxiOPEWckCAXssN"/>
    <s v="Gadre Marine Group"/>
    <s v="Trupti Suryavanshi"/>
    <s v="user_TZzywQwym26DjuswO479pxRhNKX152z8X1haCx2vcst"/>
    <s v="Vrushali Kummar"/>
    <s v="2022-06-20 12:46:56.951000+00:00"/>
    <s v="2022-08-12 04:48:20.099000+00:00"/>
    <m/>
    <s v="Other"/>
    <m/>
    <m/>
    <m/>
    <n v="3500"/>
    <m/>
    <m/>
    <m/>
    <m/>
    <m/>
    <m/>
    <m/>
    <m/>
    <m/>
    <m/>
    <m/>
    <s v="Manufacturing"/>
    <m/>
    <m/>
    <m/>
    <m/>
    <m/>
    <m/>
    <m/>
    <m/>
    <m/>
    <m/>
    <m/>
    <m/>
    <m/>
    <m/>
    <s v="user_L8E6IFhq6UCzKLHa45LUUTZCznDuyDwFrGaEp9DXiUM"/>
    <s v="Trupti Suryavanshi"/>
    <m/>
    <m/>
    <s v="September"/>
    <x v="2"/>
    <m/>
    <m/>
    <s v="TPA + Sameer"/>
    <m/>
    <m/>
    <m/>
    <s v="2021-11-22 09:23:47.760000+00:00"/>
    <s v="2022-08-29 10:00:33.428000+00:00"/>
    <s v="WC"/>
  </r>
  <r>
    <s v="Omkar Ghate"/>
    <n v="600000"/>
    <s v="INR"/>
    <n v="100"/>
    <d v="2022-12-08T00:00:00"/>
    <s v="Sales"/>
    <s v="stat_OZRiD1474QRJIpvnjHCZfiIvKcVD6mIKSSTzg8SwDVx"/>
    <s v="Won- Payment Completed"/>
    <n v="1"/>
    <s v="OpportunityStatusType.Won"/>
    <m/>
    <m/>
    <s v="GMC-Renewal"/>
    <s v="lead_8Ydv8SXQVyBHjHaaNt87HIZpnSFQes9WRi00MtzmFH5"/>
    <s v="TORK MOTORS PRIVATE LIMITED"/>
    <s v="Bharti Bankey"/>
    <s v="user_9SBRjyF0n4iWuhUdqRyQkFhl2J4uyNKhFWvvJEvunX8"/>
    <s v="Omkar Ghate"/>
    <s v="2022-07-01 11:32:27.157000+00:00"/>
    <s v="2022-08-12 10:38:13.933000+00:00"/>
    <m/>
    <s v="Pune"/>
    <m/>
    <s v="2022-03-14 09:07:40+00:00"/>
    <m/>
    <n v="103"/>
    <m/>
    <m/>
    <m/>
    <m/>
    <m/>
    <m/>
    <m/>
    <s v="OTHER_CAMPAIGNS"/>
    <m/>
    <m/>
    <m/>
    <s v="Automotive"/>
    <m/>
    <m/>
    <m/>
    <m/>
    <m/>
    <m/>
    <m/>
    <m/>
    <m/>
    <m/>
    <m/>
    <m/>
    <m/>
    <m/>
    <s v="user_aM3WaaSUQQmaNnsm9l2FQRVWUEr8RN2ZdXzsuQUalQ3"/>
    <s v="Bharti Bankey"/>
    <s v="Siddharth Angolkar"/>
    <m/>
    <s v="August"/>
    <x v="3"/>
    <s v="Inbound via website"/>
    <m/>
    <s v="Employee Count 100"/>
    <m/>
    <m/>
    <m/>
    <s v="2022-03-14 09:10:22.349000+00:00"/>
    <s v="2022-10-20 09:12:11.163000+00:00"/>
    <m/>
  </r>
  <r>
    <s v="Vikas Gupta"/>
    <n v="8000000"/>
    <s v="INR"/>
    <n v="0"/>
    <s v="9/30/22"/>
    <s v="Sales"/>
    <s v="stat_kcR4fZg7TU7jjk1jAVua3qGLRS4J5uFayEjK5j02wtv"/>
    <s v="Unqualified"/>
    <n v="0"/>
    <s v="OpportunityStatusType.Lost"/>
    <s v="cont_KsJqpOo3ohKwWUAyAqLEPw1th0i2gxpXz0PTsEBzOpq"/>
    <s v="rohini gupta"/>
    <s v="The management has decided to continue with the incumbent broker this year."/>
    <s v="lead_sUGCjEbzqPhdKnG4MucUSE3zmv61SDyz8EU5scF6QOf"/>
    <s v="Burger King"/>
    <s v="Gauri Jori"/>
    <s v="user_lccnw70UrYzjPcbxrA5N9qp8LF1vx6aP08yPEdeU06P"/>
    <s v="Vikas Gupta"/>
    <s v="2022-07-14 05:24:22.819000+00:00"/>
    <s v="2022-08-12 04:23:04.441000+00:00"/>
    <m/>
    <s v="Mumbai"/>
    <m/>
    <m/>
    <m/>
    <n v="1800"/>
    <m/>
    <m/>
    <m/>
    <m/>
    <m/>
    <m/>
    <m/>
    <m/>
    <m/>
    <m/>
    <m/>
    <s v="Food &amp; Beverages"/>
    <m/>
    <m/>
    <m/>
    <m/>
    <m/>
    <m/>
    <m/>
    <m/>
    <m/>
    <m/>
    <m/>
    <m/>
    <s v="Aniket Vahile"/>
    <m/>
    <s v="user_hHzEI8aaFubIuMSRtZFdLLN0nHQemBBpkBNLZGwVt3v"/>
    <s v="Anjali Joshi"/>
    <s v="Anjali Nishu"/>
    <m/>
    <s v="September"/>
    <x v="2"/>
    <s v="Naukri.com"/>
    <m/>
    <s v="Vaccine inbound"/>
    <m/>
    <m/>
    <m/>
    <s v="2021-04-20 05:36:10.753000+00:00"/>
    <s v="2022-10-10 03:15:13.164000+00:00"/>
    <m/>
  </r>
  <r>
    <s v="Vrushali Kummar"/>
    <n v="20000000"/>
    <s v="INR"/>
    <n v="0"/>
    <s v="9/15/22"/>
    <s v="Sales"/>
    <s v="stat_kcR4fZg7TU7jjk1jAVua3qGLRS4J5uFayEjK5j02wtv"/>
    <s v="Unqualified"/>
    <n v="0"/>
    <s v="OpportunityStatusType.Lost"/>
    <s v="cont_t5TpRBfUJeXL5UCf5fwByPG8ETJEUCRO2bILeaQrI0x"/>
    <s v="Rajendra Pawar"/>
    <s v="GMC renewal"/>
    <s v="lead_oyTkDu2G4JWihAq1zPG8XMRJCIj9lxiOPEWckCAXssN"/>
    <s v="Gadre Marine Group"/>
    <s v="Trupti Suryavanshi"/>
    <s v="user_TZzywQwym26DjuswO479pxRhNKX152z8X1haCx2vcst"/>
    <s v="Vrushali Kummar"/>
    <s v="2022-06-16 07:01:33.289000+00:00"/>
    <s v="2022-08-12 04:47:59.592000+00:00"/>
    <m/>
    <s v="Other"/>
    <m/>
    <m/>
    <m/>
    <n v="3500"/>
    <m/>
    <m/>
    <m/>
    <m/>
    <m/>
    <m/>
    <m/>
    <m/>
    <m/>
    <m/>
    <m/>
    <s v="Manufacturing"/>
    <m/>
    <m/>
    <m/>
    <m/>
    <m/>
    <m/>
    <m/>
    <m/>
    <m/>
    <m/>
    <m/>
    <m/>
    <m/>
    <m/>
    <s v="user_L8E6IFhq6UCzKLHa45LUUTZCznDuyDwFrGaEp9DXiUM"/>
    <s v="Trupti Suryavanshi"/>
    <m/>
    <m/>
    <s v="September"/>
    <x v="2"/>
    <m/>
    <m/>
    <s v="TPA + Sameer"/>
    <m/>
    <m/>
    <m/>
    <s v="2021-11-22 09:23:47.760000+00:00"/>
    <s v="2022-08-29 10:00:33.428000+00:00"/>
    <s v="GMC"/>
  </r>
  <r>
    <s v="Omkar Ghate"/>
    <n v="8000"/>
    <s v="INR"/>
    <n v="0"/>
    <s v="8/31/22"/>
    <s v="Sales"/>
    <s v="stat_kcR4fZg7TU7jjk1jAVua3qGLRS4J5uFayEjK5j02wtv"/>
    <s v="Unqualified"/>
    <n v="0"/>
    <s v="OpportunityStatusType.Lost"/>
    <m/>
    <m/>
    <s v="Above company has taken multiple quotes and has ghosted us thrice. So I have unqualified them accordingly"/>
    <s v="lead_lSl9UdP1f0EtoSwdnaoUDHcNGKGBt6EaVxTZWMjgFUg"/>
    <s v="UNIRUB TECHNO INDIA PVT. LTD."/>
    <s v="Omkar Ghate"/>
    <s v="user_9SBRjyF0n4iWuhUdqRyQkFhl2J4uyNKhFWvvJEvunX8"/>
    <s v="Omkar Ghate"/>
    <s v="2022-03-08 07:04:30.676000+00:00"/>
    <s v="2022-08-11 12:56:41.417000+00:00"/>
    <m/>
    <s v="Pune"/>
    <m/>
    <m/>
    <m/>
    <n v="13"/>
    <m/>
    <m/>
    <m/>
    <m/>
    <m/>
    <m/>
    <m/>
    <m/>
    <m/>
    <m/>
    <m/>
    <s v="IT Services &amp; IT Consulting"/>
    <m/>
    <m/>
    <m/>
    <m/>
    <m/>
    <m/>
    <m/>
    <m/>
    <m/>
    <m/>
    <m/>
    <m/>
    <m/>
    <m/>
    <s v="user_A8KOTZADnUtEQOLt4nSLAmteNStuGh80js75RYjrXVt"/>
    <s v="Sarvesh Pawar"/>
    <s v="Siddharth Angolkar"/>
    <m/>
    <s v="May"/>
    <x v="2"/>
    <m/>
    <m/>
    <s v="TPA + Sameer"/>
    <m/>
    <m/>
    <m/>
    <s v="2021-11-22 09:23:49.152000+00:00"/>
    <s v="2022-09-20 05:43:44.678000+00:00"/>
    <s v="GPA"/>
  </r>
  <r>
    <s v="Omkar Ghate"/>
    <n v="90000"/>
    <s v="INR"/>
    <n v="0"/>
    <s v="8/31/22"/>
    <s v="Sales"/>
    <s v="stat_kcR4fZg7TU7jjk1jAVua3qGLRS4J5uFayEjK5j02wtv"/>
    <s v="Unqualified"/>
    <n v="0"/>
    <s v="OpportunityStatusType.Lost"/>
    <m/>
    <m/>
    <s v="Above company has taken multiple quotes and has ghosted us thrice. So I have unqualified them accordingly"/>
    <s v="lead_lSl9UdP1f0EtoSwdnaoUDHcNGKGBt6EaVxTZWMjgFUg"/>
    <s v="UNIRUB TECHNO INDIA PVT. LTD."/>
    <s v="Omkar Ghate"/>
    <s v="user_9SBRjyF0n4iWuhUdqRyQkFhl2J4uyNKhFWvvJEvunX8"/>
    <s v="Omkar Ghate"/>
    <s v="2022-04-19 07:20:27.699000+00:00"/>
    <s v="2022-08-11 12:56:35.117000+00:00"/>
    <m/>
    <s v="Pune"/>
    <m/>
    <m/>
    <m/>
    <n v="13"/>
    <m/>
    <m/>
    <m/>
    <m/>
    <m/>
    <m/>
    <m/>
    <m/>
    <m/>
    <m/>
    <m/>
    <s v="IT Services &amp; IT Consulting"/>
    <m/>
    <m/>
    <m/>
    <m/>
    <m/>
    <m/>
    <m/>
    <m/>
    <m/>
    <m/>
    <m/>
    <m/>
    <m/>
    <m/>
    <s v="user_A8KOTZADnUtEQOLt4nSLAmteNStuGh80js75RYjrXVt"/>
    <s v="Sarvesh Pawar"/>
    <s v="Siddharth Angolkar"/>
    <m/>
    <s v="May"/>
    <x v="2"/>
    <m/>
    <m/>
    <s v="TPA + Sameer"/>
    <m/>
    <m/>
    <m/>
    <s v="2021-11-22 09:23:49.152000+00:00"/>
    <s v="2022-09-20 05:43:44.678000+00:00"/>
    <s v="GMC"/>
  </r>
  <r>
    <s v="Vivek Singh"/>
    <n v="10500000"/>
    <s v="INR"/>
    <n v="0"/>
    <s v="9/30/22"/>
    <s v="Sales"/>
    <s v="stat_kcR4fZg7TU7jjk1jAVua3qGLRS4J5uFayEjK5j02wtv"/>
    <s v="Unqualified"/>
    <n v="0"/>
    <s v="OpportunityStatusType.Lost"/>
    <s v="cont_lXiIol9kgdvwlhJaqkA9L1s5jqK9y6nkOIqDwYb07IH"/>
    <s v="shahul hameed"/>
    <s v="GMC"/>
    <s v="lead_paUffxGcjR3XFYSnB7Qnk3LsGYziN53CCd73SWuPAky"/>
    <s v="Scientific Games"/>
    <s v="Daya Gowda"/>
    <s v="user_6dalmZ7hmWD47jhCVGdU1SSEcFMsz9rWtW2jPORgJvj"/>
    <s v="Vivek Singh"/>
    <s v="2022-05-26 10:21:50.156000+00:00"/>
    <s v="2022-08-11 11:59:32.955000+00:00"/>
    <m/>
    <s v="Bangalore"/>
    <m/>
    <m/>
    <m/>
    <n v="1500"/>
    <m/>
    <m/>
    <m/>
    <m/>
    <m/>
    <m/>
    <m/>
    <m/>
    <m/>
    <m/>
    <m/>
    <s v="IT Services &amp; IT Consulting"/>
    <m/>
    <m/>
    <m/>
    <m/>
    <m/>
    <m/>
    <m/>
    <m/>
    <m/>
    <m/>
    <m/>
    <m/>
    <s v="Deepak Yadav; Rakesh Nade"/>
    <m/>
    <s v="user_ojX3B6giQCeKnOjqd4gdwXUl0CqqHMXNORvxR6POXn6"/>
    <s v="Abhishek Chauhan"/>
    <m/>
    <m/>
    <s v="September"/>
    <x v="2"/>
    <s v="Naukri.com"/>
    <n v="600000"/>
    <m/>
    <m/>
    <m/>
    <m/>
    <s v="2022-05-06 10:48:25.685000+00:00"/>
    <s v="2022-10-20 10:15:11.013000+00:00"/>
    <m/>
  </r>
  <r>
    <s v="Vivek Singh"/>
    <n v="2000000"/>
    <s v="INR"/>
    <n v="0"/>
    <s v="9/30/22"/>
    <s v="Sales"/>
    <s v="stat_kcR4fZg7TU7jjk1jAVua3qGLRS4J5uFayEjK5j02wtv"/>
    <s v="Unqualified"/>
    <n v="0"/>
    <s v="OpportunityStatusType.Lost"/>
    <s v="cont_lXiIol9kgdvwlhJaqkA9L1s5jqK9y6nkOIqDwYb07IH"/>
    <s v="shahul hameed"/>
    <s v="GTL"/>
    <s v="lead_paUffxGcjR3XFYSnB7Qnk3LsGYziN53CCd73SWuPAky"/>
    <s v="Scientific Games"/>
    <s v="Daya Gowda"/>
    <s v="user_6dalmZ7hmWD47jhCVGdU1SSEcFMsz9rWtW2jPORgJvj"/>
    <s v="Vivek Singh"/>
    <s v="2022-05-26 10:29:18.685000+00:00"/>
    <s v="2022-08-11 11:59:49.116000+00:00"/>
    <m/>
    <s v="Bangalore"/>
    <m/>
    <m/>
    <m/>
    <n v="1500"/>
    <m/>
    <m/>
    <m/>
    <m/>
    <m/>
    <m/>
    <m/>
    <m/>
    <m/>
    <m/>
    <m/>
    <s v="IT Services &amp; IT Consulting"/>
    <m/>
    <m/>
    <m/>
    <m/>
    <m/>
    <m/>
    <m/>
    <m/>
    <m/>
    <m/>
    <m/>
    <m/>
    <s v="Deepak Yadav; Rakesh Nade"/>
    <m/>
    <s v="user_ojX3B6giQCeKnOjqd4gdwXUl0CqqHMXNORvxR6POXn6"/>
    <s v="Abhishek Chauhan"/>
    <m/>
    <m/>
    <s v="September"/>
    <x v="2"/>
    <s v="Naukri.com"/>
    <n v="600000"/>
    <m/>
    <m/>
    <m/>
    <m/>
    <s v="2022-05-06 10:48:25.685000+00:00"/>
    <s v="2022-10-20 10:15:11.013000+00:00"/>
    <m/>
  </r>
  <r>
    <s v="Vikas Gupta"/>
    <n v="3500000"/>
    <s v="INR"/>
    <n v="0"/>
    <s v="8/13/22"/>
    <s v="Sales"/>
    <s v="stat_1hn9nRJaLbI53NxPuSQgo90kRpbpKsFlwN4oEGNUTdO"/>
    <s v="Lost"/>
    <n v="0"/>
    <s v="OpportunityStatusType.Lost"/>
    <s v="cont_Kvjv3d1af1xjc3ip9o9GZmo0im1UxlQ42QBoQvxmcPY"/>
    <s v="Deepak Jadhav"/>
    <s v="The client used us just for quote comparison."/>
    <s v="lead_rEdVtXkZ6DTF6FhATBbZeMSGddZgw162BdUYxypo9fG"/>
    <s v="Green Light Planet"/>
    <s v="Mayur Gadiyar"/>
    <s v="user_lccnw70UrYzjPcbxrA5N9qp8LF1vx6aP08yPEdeU06P"/>
    <s v="Vikas Gupta"/>
    <s v="2022-06-01 07:19:33.633000+00:00"/>
    <s v="2022-08-11 07:45:10.436000+00:00"/>
    <m/>
    <s v="Mumbai"/>
    <m/>
    <m/>
    <m/>
    <n v="246"/>
    <m/>
    <m/>
    <m/>
    <m/>
    <m/>
    <m/>
    <m/>
    <m/>
    <m/>
    <m/>
    <m/>
    <s v="Manufacturing"/>
    <m/>
    <m/>
    <m/>
    <m/>
    <m/>
    <m/>
    <m/>
    <m/>
    <m/>
    <m/>
    <m/>
    <m/>
    <m/>
    <m/>
    <s v="user_lwF8ctKa5IyxqATpO2EOw2h0AEPiCMHOgewiH38Ei77"/>
    <s v="Harmanjit Singh"/>
    <s v="Arindam Majee"/>
    <m/>
    <s v="December"/>
    <x v="2"/>
    <m/>
    <m/>
    <m/>
    <m/>
    <m/>
    <m/>
    <s v="2021-11-09 07:14:56.218000+00:00"/>
    <s v="2022-09-29 10:07:26.677000+00:00"/>
    <s v="GMC"/>
  </r>
  <r>
    <s v="Naveen Kumar"/>
    <n v="730000"/>
    <s v="INR"/>
    <n v="0"/>
    <s v="9/30/22"/>
    <s v="Sales"/>
    <s v="stat_kcR4fZg7TU7jjk1jAVua3qGLRS4J5uFayEjK5j02wtv"/>
    <s v="Unqualified"/>
    <n v="0"/>
    <s v="OpportunityStatusType.Lost"/>
    <s v="cont_dhRnkQyzj0y2wRRyyGWePmDkgNkJz8fsVqiX3o6crgc"/>
    <s v="Ravi"/>
    <s v="GMC - current Broker (Global) has been servicing the client from last 8 years and have personal connect(family friend) with owner."/>
    <s v="lead_wLDoxZ6aPJOM5qmZdqAEfoFt3EwT8OAsWyMYgEDGLMI"/>
    <s v="BEC Chemicals"/>
    <s v="Pallab Gupta"/>
    <s v="user_N52PP2uP2VZc2gm0nhh6CNFSif4n85g1cdxoNFd9ct0"/>
    <s v="Naveen Kumar"/>
    <s v="2022-08-11 06:17:52.414000+00:00"/>
    <s v="2022-08-11 09:56:32.726000+00:00"/>
    <m/>
    <s v="Mumbai"/>
    <m/>
    <m/>
    <m/>
    <n v="136"/>
    <m/>
    <m/>
    <m/>
    <m/>
    <m/>
    <m/>
    <m/>
    <m/>
    <m/>
    <m/>
    <m/>
    <s v="Chemical"/>
    <m/>
    <m/>
    <m/>
    <m/>
    <m/>
    <m/>
    <m/>
    <m/>
    <m/>
    <m/>
    <m/>
    <m/>
    <s v="Aniket Vahile"/>
    <m/>
    <s v="user_PApNwMjp7lPIEBp7acretouakdtYNVHpPO9ja9KoR5D"/>
    <s v="Pallab Gupta"/>
    <m/>
    <m/>
    <s v="September"/>
    <x v="2"/>
    <s v="Naukri.com"/>
    <m/>
    <m/>
    <m/>
    <m/>
    <m/>
    <s v="2021-08-25 11:24:14.943000+00:00"/>
    <s v="2022-09-09 11:33:42.365000+00:00"/>
    <m/>
  </r>
  <r>
    <s v="Vivek Singh"/>
    <n v="7000000"/>
    <s v="INR"/>
    <n v="0"/>
    <s v="8/31/22"/>
    <s v="Sales"/>
    <s v="stat_kcR4fZg7TU7jjk1jAVua3qGLRS4J5uFayEjK5j02wtv"/>
    <s v="Unqualified"/>
    <n v="0"/>
    <s v="OpportunityStatusType.Lost"/>
    <s v="cont_bP1OsDS3vDnvgnBD2jjVUCMCqa6cdhhrMe309Fpvyrm"/>
    <s v="Anita Rai"/>
    <s v="GMC"/>
    <s v="lead_f4oIkReawz2HkwLsneouY8XG3xxdIDJ9GoIT5sjoA2e"/>
    <s v="Artech Infosystems"/>
    <s v="Daya Gowda"/>
    <s v="user_6dalmZ7hmWD47jhCVGdU1SSEcFMsz9rWtW2jPORgJvj"/>
    <s v="Vivek Singh"/>
    <s v="2022-05-24 10:59:00.091000+00:00"/>
    <s v="2022-08-11 08:33:31.422000+00:00"/>
    <m/>
    <s v="Bangalore"/>
    <m/>
    <m/>
    <m/>
    <n v="1400"/>
    <m/>
    <m/>
    <m/>
    <m/>
    <m/>
    <m/>
    <m/>
    <m/>
    <m/>
    <m/>
    <m/>
    <s v="Others"/>
    <m/>
    <m/>
    <m/>
    <m/>
    <m/>
    <m/>
    <m/>
    <m/>
    <m/>
    <m/>
    <m/>
    <m/>
    <m/>
    <m/>
    <s v="user_encRk5bIEFN6ZA11h4WH2AdZTiZpogLSlMIaj0E30SZ"/>
    <s v="Daya Gowda"/>
    <m/>
    <m/>
    <s v="August"/>
    <x v="2"/>
    <m/>
    <m/>
    <m/>
    <m/>
    <m/>
    <m/>
    <s v="2022-02-28 08:15:23.705000+00:00"/>
    <s v="2022-10-20 10:29:22.046000+00:00"/>
    <m/>
  </r>
  <r>
    <s v="Satyajit Chati"/>
    <n v="1400000"/>
    <s v="INR"/>
    <n v="0"/>
    <d v="2022-12-08T00:00:00"/>
    <s v="Sales"/>
    <s v="stat_1hn9nRJaLbI53NxPuSQgo90kRpbpKsFlwN4oEGNUTdO"/>
    <s v="Lost"/>
    <n v="0"/>
    <s v="OpportunityStatusType.Lost"/>
    <m/>
    <m/>
    <s v="Final decision on 12th August  Marsh and Aditya Birla also participating"/>
    <s v="lead_MTVY5RgwCUa4USeu0vskQ2A7BCRUuNWxZJnmBElzZNY"/>
    <s v="Trinity India Forgetech Pvt. Ltd."/>
    <s v="Satyajit Chati"/>
    <s v="user_8jx3L2CDfrbzNnwYUv6Plfha6VxaSGsqcbTXR3sIBZi"/>
    <s v="Manish Balpande"/>
    <s v="2022-08-05 09:48:03.096000+00:00"/>
    <s v="2022-08-11 07:10:48.283000+00:00"/>
    <m/>
    <s v="Pune"/>
    <m/>
    <m/>
    <m/>
    <n v="143"/>
    <m/>
    <m/>
    <m/>
    <m/>
    <m/>
    <m/>
    <m/>
    <m/>
    <m/>
    <m/>
    <m/>
    <s v="Manufacturing"/>
    <m/>
    <m/>
    <m/>
    <m/>
    <m/>
    <m/>
    <m/>
    <m/>
    <m/>
    <m/>
    <m/>
    <m/>
    <s v="Mrunmay Jalgaonkar"/>
    <m/>
    <s v="user_5IQTpX6DsnoeoDfxqzqojpVoQLXPh68nhDjLS5ETjYj"/>
    <s v="Satyajit Chati"/>
    <m/>
    <m/>
    <s v="August"/>
    <x v="2"/>
    <s v="Naukri.com"/>
    <m/>
    <m/>
    <m/>
    <m/>
    <m/>
    <s v="2022-08-01 10:03:02.961000+00:00"/>
    <s v="2022-09-01 11:15:11.122000+00:00"/>
    <m/>
  </r>
  <r>
    <s v="Sameer Iftekhari"/>
    <n v="1000000"/>
    <s v="INR"/>
    <n v="0"/>
    <s v="7/17/22"/>
    <s v="Sales"/>
    <s v="stat_1hn9nRJaLbI53NxPuSQgo90kRpbpKsFlwN4oEGNUTdO"/>
    <s v="Lost"/>
    <n v="0"/>
    <s v="OpportunityStatusType.Lost"/>
    <s v="cont_LzZqJXxl0rZtcT379PrYR3iYt8Fb32HCPYGhoIkFxae"/>
    <m/>
    <m/>
    <s v="lead_qlka9vBrsaPsJAB4BVuBKQHSFBmJgGpq5BlPldkSa0u"/>
    <s v="Japfa Comfeed"/>
    <s v="Sarvesh Pawar"/>
    <s v="user_jbppzD9HyqqioXDaUzrIJfkBW97sQdk5kSNPsBKGx0r"/>
    <s v="Pranaav Marathe"/>
    <s v="2022-07-15 05:57:07.964000+00:00"/>
    <s v="2022-08-11 05:37:23.553000+00:00"/>
    <m/>
    <s v="Pune"/>
    <m/>
    <m/>
    <m/>
    <n v="600"/>
    <m/>
    <m/>
    <s v="Facebook"/>
    <m/>
    <m/>
    <m/>
    <m/>
    <m/>
    <m/>
    <m/>
    <m/>
    <s v="Food &amp; Beverages"/>
    <m/>
    <m/>
    <m/>
    <m/>
    <m/>
    <m/>
    <m/>
    <m/>
    <m/>
    <m/>
    <m/>
    <m/>
    <s v="Deepak Yadav; Mrunmay Jalgaonkar"/>
    <m/>
    <s v="user_sREdxbAJihL2Zbgic7tyQ6Rc4Mny7HnD1RNGhA9DDYh"/>
    <s v="Prajakta Sahastrabudhe"/>
    <s v="Anjali Nishu"/>
    <m/>
    <s v="July"/>
    <x v="2"/>
    <s v="Naukri.com"/>
    <m/>
    <m/>
    <m/>
    <m/>
    <m/>
    <s v="2020-12-12 09:51:58.304000+00:00"/>
    <s v="2022-10-19 09:24:18.112000+00:00"/>
    <s v="NON EB"/>
  </r>
  <r>
    <s v="Abhiroop Ganguly"/>
    <n v="1000000"/>
    <s v="INR"/>
    <n v="0"/>
    <s v="9/20/22"/>
    <s v="Sales"/>
    <s v="stat_kcR4fZg7TU7jjk1jAVua3qGLRS4J5uFayEjK5j02wtv"/>
    <s v="Unqualified"/>
    <n v="0"/>
    <s v="OpportunityStatusType.Lost"/>
    <s v="cont_OQIXRJCSH7VWx1J4XmjergbZwYfAM9oT2nnib347i5s"/>
    <s v="Yogesh Karwa"/>
    <s v="GMC ren"/>
    <s v="lead_GNy5vk9G70ggR9MNOjGySexxCMZfjLmz4daBTOEHwry"/>
    <s v="FinIQ Consulting"/>
    <s v="Gauri Jori"/>
    <s v="user_U27GK6WjhLhUhi1EDKXV57xMpn8n8DMIOjci1q3UReZ"/>
    <s v="Abhiroop Ganguly"/>
    <s v="2022-08-01 05:34:16.605000+00:00"/>
    <s v="2022-08-11 07:14:30.647000+00:00"/>
    <m/>
    <s v="Pune"/>
    <m/>
    <m/>
    <m/>
    <n v="385"/>
    <m/>
    <m/>
    <m/>
    <m/>
    <m/>
    <m/>
    <m/>
    <m/>
    <m/>
    <m/>
    <m/>
    <s v="IT Services &amp; IT Consulting; Others"/>
    <m/>
    <m/>
    <m/>
    <m/>
    <m/>
    <m/>
    <m/>
    <m/>
    <m/>
    <m/>
    <m/>
    <m/>
    <s v="Deepak Yadav; Yogesh Paigude"/>
    <m/>
    <s v="user_5YHA1ZU4iP896lD1YJehdJcMx7ZEgWCpulT4T2c3pJ3"/>
    <s v="Gauri Jori"/>
    <m/>
    <m/>
    <s v="October; September"/>
    <x v="2"/>
    <s v="Lusha"/>
    <m/>
    <m/>
    <m/>
    <m/>
    <m/>
    <s v="2022-04-20 10:05:02.021000+00:00"/>
    <s v="2022-10-19 01:44:37.757000+00:00"/>
    <m/>
  </r>
  <r>
    <s v="Manish Balpande"/>
    <n v="3500000"/>
    <s v="INR"/>
    <n v="0"/>
    <s v="8/15/22"/>
    <s v="Sales"/>
    <s v="stat_kcR4fZg7TU7jjk1jAVua3qGLRS4J5uFayEjK5j02wtv"/>
    <s v="Unqualified"/>
    <n v="0"/>
    <s v="OpportunityStatusType.Lost"/>
    <s v="cont_47SMO0H1or0dtK2lgIXBg45ChoUMepjT9w8svzln9t2"/>
    <s v="ayush mehra"/>
    <s v="GMC ren"/>
    <s v="lead_fYuLoDdBVSeF1CLRctNWSGtCEcyOxkurfgpcVUl5W9W"/>
    <s v="Entrata/ Xento Systems"/>
    <s v="Gauri Jori"/>
    <s v="user_8jx3L2CDfrbzNnwYUv6Plfha6VxaSGsqcbTXR3sIBZi"/>
    <s v="Manish Balpande"/>
    <s v="2022-07-08 07:15:17.518000+00:00"/>
    <s v="2022-08-11 05:01:35.001000+00:00"/>
    <m/>
    <s v="Pune"/>
    <m/>
    <s v="2020-08-14 08:05:16+00:00"/>
    <m/>
    <n v="850"/>
    <m/>
    <m/>
    <m/>
    <m/>
    <m/>
    <m/>
    <m/>
    <m/>
    <m/>
    <m/>
    <m/>
    <s v="IT Services &amp; IT Consulting"/>
    <m/>
    <m/>
    <m/>
    <m/>
    <m/>
    <m/>
    <m/>
    <m/>
    <m/>
    <m/>
    <m/>
    <m/>
    <s v="Mrunmay Jalgaonkar"/>
    <m/>
    <s v="user_5YHA1ZU4iP896lD1YJehdJcMx7ZEgWCpulT4T2c3pJ3"/>
    <s v="Gauri Jori"/>
    <m/>
    <m/>
    <s v="April; August"/>
    <x v="2"/>
    <s v="Lusha"/>
    <m/>
    <s v="Downloaded the guide: Designing employee healthcare plan"/>
    <m/>
    <m/>
    <m/>
    <s v="2020-12-06 09:46:42.516000+00:00"/>
    <s v="2022-09-09 11:34:35.463000+00:00"/>
    <m/>
  </r>
  <r>
    <s v="Vivek Singh"/>
    <n v="3500000"/>
    <s v="INR"/>
    <n v="0"/>
    <s v="8/20/22"/>
    <s v="Sales"/>
    <s v="stat_kcR4fZg7TU7jjk1jAVua3qGLRS4J5uFayEjK5j02wtv"/>
    <s v="Unqualified"/>
    <n v="0"/>
    <s v="OpportunityStatusType.Lost"/>
    <m/>
    <m/>
    <s v="GMC (1+5)-Renewal"/>
    <s v="lead_6q2380VDOWSDIckgmkLuZSEZ9Wvi90mwqfvkjv3mUuz"/>
    <s v="Saggraha Management Services Pvt Ltd"/>
    <s v="Bhairavi Jog"/>
    <s v="user_6dalmZ7hmWD47jhCVGdU1SSEcFMsz9rWtW2jPORgJvj"/>
    <s v="Vivek Singh"/>
    <s v="2022-07-06 06:13:16.096000+00:00"/>
    <s v="2022-08-10 19:32:24.599000+00:00"/>
    <m/>
    <s v="Bangalore"/>
    <m/>
    <m/>
    <m/>
    <n v="244"/>
    <m/>
    <m/>
    <m/>
    <m/>
    <m/>
    <m/>
    <m/>
    <m/>
    <m/>
    <m/>
    <m/>
    <s v="Banking &amp; Finance"/>
    <m/>
    <m/>
    <m/>
    <m/>
    <m/>
    <m/>
    <m/>
    <m/>
    <m/>
    <m/>
    <m/>
    <m/>
    <s v="Sakshi Soni"/>
    <m/>
    <s v="user_6hRQhcoLhZEDUBYaw3vS7rv6T5582sGfXq4jNRqTfUU"/>
    <s v="Aishwarya Nyayadhish"/>
    <s v="Anjali Nishu"/>
    <m/>
    <s v="August; May"/>
    <x v="2"/>
    <s v="Lusha"/>
    <m/>
    <s v="Glengarry"/>
    <m/>
    <m/>
    <m/>
    <s v="2022-02-06 08:47:04.781000+00:00"/>
    <s v="2022-08-11 07:44:34.463000+00:00"/>
    <s v="GMC"/>
  </r>
  <r>
    <s v="Manish Balpande"/>
    <n v="300000"/>
    <s v="INR"/>
    <n v="0"/>
    <s v="8/15/22"/>
    <s v="Sales"/>
    <s v="stat_kcR4fZg7TU7jjk1jAVua3qGLRS4J5uFayEjK5j02wtv"/>
    <s v="Unqualified"/>
    <n v="0"/>
    <s v="OpportunityStatusType.Lost"/>
    <s v="cont_47SMO0H1or0dtK2lgIXBg45ChoUMepjT9w8svzln9t2"/>
    <s v="ayush mehra"/>
    <s v="GPA ren"/>
    <s v="lead_fYuLoDdBVSeF1CLRctNWSGtCEcyOxkurfgpcVUl5W9W"/>
    <s v="Entrata/ Xento Systems"/>
    <s v="Gauri Jori"/>
    <s v="user_8jx3L2CDfrbzNnwYUv6Plfha6VxaSGsqcbTXR3sIBZi"/>
    <s v="Manish Balpande"/>
    <s v="2022-07-08 07:16:03.244000+00:00"/>
    <s v="2022-08-11 05:01:26.973000+00:00"/>
    <m/>
    <s v="Pune"/>
    <m/>
    <s v="2020-08-14 08:05:16+00:00"/>
    <m/>
    <n v="850"/>
    <m/>
    <m/>
    <m/>
    <m/>
    <m/>
    <m/>
    <m/>
    <m/>
    <m/>
    <m/>
    <m/>
    <s v="IT Services &amp; IT Consulting"/>
    <m/>
    <m/>
    <m/>
    <m/>
    <m/>
    <m/>
    <m/>
    <m/>
    <m/>
    <m/>
    <m/>
    <m/>
    <s v="Mrunmay Jalgaonkar"/>
    <m/>
    <s v="user_5YHA1ZU4iP896lD1YJehdJcMx7ZEgWCpulT4T2c3pJ3"/>
    <s v="Gauri Jori"/>
    <m/>
    <m/>
    <s v="April; August"/>
    <x v="2"/>
    <s v="Lusha"/>
    <m/>
    <s v="Downloaded the guide: Designing employee healthcare plan"/>
    <m/>
    <m/>
    <m/>
    <s v="2020-12-06 09:46:42.516000+00:00"/>
    <s v="2022-09-09 11:34:35.463000+00:00"/>
    <m/>
  </r>
  <r>
    <s v="Vivek Singh"/>
    <n v="2000000"/>
    <s v="INR"/>
    <n v="0"/>
    <s v="8/31/22"/>
    <s v="Sales"/>
    <s v="stat_kcR4fZg7TU7jjk1jAVua3qGLRS4J5uFayEjK5j02wtv"/>
    <s v="Unqualified"/>
    <n v="0"/>
    <s v="OpportunityStatusType.Lost"/>
    <m/>
    <m/>
    <s v="Parental"/>
    <s v="lead_aIWwJsit24K5bJyo6dzMD0Oa2267XVItcZdcOCkt4HL"/>
    <s v="ZopNow"/>
    <s v="Satyajit Chati"/>
    <s v="user_6dalmZ7hmWD47jhCVGdU1SSEcFMsz9rWtW2jPORgJvj"/>
    <s v="Vivek Singh"/>
    <s v="2022-07-07 12:48:33.984000+00:00"/>
    <s v="2022-08-10 09:22:20.648000+00:00"/>
    <m/>
    <s v="Bangalore"/>
    <m/>
    <m/>
    <m/>
    <n v="90"/>
    <m/>
    <m/>
    <m/>
    <m/>
    <m/>
    <m/>
    <m/>
    <m/>
    <m/>
    <m/>
    <m/>
    <s v="Retail"/>
    <m/>
    <m/>
    <m/>
    <m/>
    <m/>
    <m/>
    <m/>
    <m/>
    <m/>
    <m/>
    <m/>
    <m/>
    <s v="Rakesh Nade"/>
    <m/>
    <s v="user_5IQTpX6DsnoeoDfxqzqojpVoQLXPh68nhDjLS5ETjYj"/>
    <s v="Satyajit Chati"/>
    <m/>
    <m/>
    <s v="August"/>
    <x v="2"/>
    <m/>
    <m/>
    <m/>
    <m/>
    <m/>
    <m/>
    <s v="2022-04-03 18:11:13.771000+00:00"/>
    <s v="2022-09-07 10:56:46.506000+00:00"/>
    <m/>
  </r>
  <r>
    <s v="Satyam Tiwari"/>
    <n v="6400"/>
    <s v="INR"/>
    <n v="100"/>
    <d v="2022-10-08T00:00:00"/>
    <s v="Sales"/>
    <s v="stat_OZRiD1474QRJIpvnjHCZfiIvKcVD6mIKSSTzg8SwDVx"/>
    <s v="Won- Payment Completed"/>
    <n v="1"/>
    <s v="OpportunityStatusType.Won"/>
    <m/>
    <m/>
    <s v="NIVA BUPA"/>
    <s v="lead_NvQFI4cV4nGqisp1Nm92yXa9kim38CAEAJk0emZDrfN"/>
    <s v="Proteon Pharmaceuticals"/>
    <s v="Satyam Tiwari"/>
    <s v="user_2YgShwgjLNI4FjAqgE9PtKsdIaGh919JGcFG919fe5B"/>
    <s v="Satyam Tiwari"/>
    <s v="2022-07-27 07:39:13.333000+00:00"/>
    <s v="2022-08-10 10:10:03.450000+00:00"/>
    <m/>
    <s v="Mumbai"/>
    <m/>
    <m/>
    <m/>
    <n v="8"/>
    <m/>
    <m/>
    <m/>
    <m/>
    <m/>
    <m/>
    <m/>
    <m/>
    <m/>
    <m/>
    <m/>
    <s v="Health, Wellness &amp; Fitness"/>
    <m/>
    <m/>
    <m/>
    <m/>
    <m/>
    <m/>
    <m/>
    <m/>
    <m/>
    <m/>
    <m/>
    <m/>
    <s v="Aniket Vahile"/>
    <m/>
    <s v="user_BtmkQ6xvtDyCMLstiH7YmmQURsFQdjarGcnSBd9UgEk"/>
    <s v="Vikas Raj"/>
    <s v="Siddharth Angolkar"/>
    <m/>
    <m/>
    <x v="2"/>
    <s v="Naukri.com"/>
    <m/>
    <m/>
    <m/>
    <m/>
    <m/>
    <s v="2022-06-06 04:38:51.488000+00:00"/>
    <s v="2022-09-22 06:47:09.532000+00:00"/>
    <s v="GPA"/>
  </r>
  <r>
    <s v="Aditya Binani"/>
    <n v="1445000"/>
    <s v="INR"/>
    <n v="100"/>
    <d v="2022-10-08T00:00:00"/>
    <s v="Sales"/>
    <s v="stat_OZRiD1474QRJIpvnjHCZfiIvKcVD6mIKSSTzg8SwDVx"/>
    <s v="Won- Payment Completed"/>
    <n v="1"/>
    <s v="OpportunityStatusType.Won"/>
    <s v="cont_WaC0EOriZ4aJrufXyCwFFnfnZWudpOgueTV1yOj64ND"/>
    <s v="Ravi Singh"/>
    <s v="GMC"/>
    <s v="lead_3zBjoqtcaZjtEhJ6AgTfDnmF5LqWG3qNbXPc1FDo3pn"/>
    <s v="Pluang"/>
    <s v="Aditya Binani"/>
    <s v="user_g5Yw4Z4XnIbmcGhJO80vdtFdd5ElcDlgYO3q8l82ODn"/>
    <s v="Aditya Binani"/>
    <s v="2022-06-06 12:12:59.916000+00:00"/>
    <s v="2022-08-10 09:51:32.856000+00:00"/>
    <m/>
    <s v="Delhi"/>
    <m/>
    <m/>
    <m/>
    <n v="110"/>
    <m/>
    <m/>
    <m/>
    <m/>
    <m/>
    <m/>
    <m/>
    <m/>
    <m/>
    <m/>
    <m/>
    <s v="Banking &amp; Finance"/>
    <m/>
    <m/>
    <m/>
    <m/>
    <m/>
    <m/>
    <m/>
    <m/>
    <m/>
    <m/>
    <m/>
    <m/>
    <m/>
    <m/>
    <s v="user_g5Yw4Z4XnIbmcGhJO80vdtFdd5ElcDlgYO3q8l82ODn"/>
    <s v="Aditya Binani"/>
    <m/>
    <m/>
    <s v="September"/>
    <x v="4"/>
    <m/>
    <m/>
    <s v="Downloaded the guide: Designing employee healthcare plan"/>
    <m/>
    <m/>
    <m/>
    <s v="2021-10-02 07:19:51.828000+00:00"/>
    <s v="2022-10-14 09:59:39.631000+00:00"/>
    <m/>
  </r>
  <r>
    <s v="Vivek Singh"/>
    <n v="5000000"/>
    <s v="INR"/>
    <n v="0"/>
    <s v="8/31/22"/>
    <s v="Sales"/>
    <s v="stat_kcR4fZg7TU7jjk1jAVua3qGLRS4J5uFayEjK5j02wtv"/>
    <s v="Unqualified"/>
    <n v="0"/>
    <s v="OpportunityStatusType.Lost"/>
    <m/>
    <m/>
    <s v="The customer is not happy with the current broker as they have been struggling with the claims and hence customer is looking for a change.  They have liked Loop's offering and would like to take this forward."/>
    <s v="lead_aIWwJsit24K5bJyo6dzMD0Oa2267XVItcZdcOCkt4HL"/>
    <s v="ZopNow"/>
    <s v="Satyajit Chati"/>
    <s v="user_6dalmZ7hmWD47jhCVGdU1SSEcFMsz9rWtW2jPORgJvj"/>
    <s v="Vivek Singh"/>
    <s v="2022-07-07 12:47:53.298000+00:00"/>
    <s v="2022-08-10 09:22:08.333000+00:00"/>
    <m/>
    <s v="Bangalore"/>
    <m/>
    <m/>
    <m/>
    <n v="90"/>
    <m/>
    <m/>
    <m/>
    <m/>
    <m/>
    <m/>
    <m/>
    <m/>
    <m/>
    <m/>
    <m/>
    <s v="Retail"/>
    <m/>
    <m/>
    <m/>
    <m/>
    <m/>
    <m/>
    <m/>
    <m/>
    <m/>
    <m/>
    <m/>
    <m/>
    <s v="Rakesh Nade"/>
    <m/>
    <s v="user_5IQTpX6DsnoeoDfxqzqojpVoQLXPh68nhDjLS5ETjYj"/>
    <s v="Satyajit Chati"/>
    <m/>
    <m/>
    <s v="August"/>
    <x v="2"/>
    <m/>
    <m/>
    <m/>
    <m/>
    <m/>
    <m/>
    <s v="2022-04-03 18:11:13.771000+00:00"/>
    <s v="2022-09-07 10:56:46.506000+00:00"/>
    <s v="GMC"/>
  </r>
  <r>
    <s v="Vrushali Kummar"/>
    <n v="314000"/>
    <s v="INR"/>
    <n v="0"/>
    <s v="8/13/22"/>
    <s v="Sales"/>
    <s v="stat_1hn9nRJaLbI53NxPuSQgo90kRpbpKsFlwN4oEGNUTdO"/>
    <s v="Lost"/>
    <n v="0"/>
    <s v="OpportunityStatusType.Lost"/>
    <s v="cont_KfIQthiS7OWFKl3yOH2Cm0LuJqmqr1KcHtt2i6rVqov"/>
    <s v="Akshata(DND/whatsapp)"/>
    <s v="GPA ren"/>
    <s v="lead_QQjl0MebKk1cFtSKeHjaGHMJySWFMIyISGDcqifxQbF"/>
    <s v="ESI Software India/ ESI Group"/>
    <s v="Gauri Jori"/>
    <s v="user_TZzywQwym26DjuswO479pxRhNKX152z8X1haCx2vcst"/>
    <s v="Vrushali Kummar"/>
    <s v="2022-06-21 08:24:52.290000+00:00"/>
    <s v="2022-08-10 08:57:56.936000+00:00"/>
    <m/>
    <s v="Pune"/>
    <m/>
    <m/>
    <m/>
    <n v="400"/>
    <m/>
    <m/>
    <m/>
    <m/>
    <m/>
    <m/>
    <m/>
    <m/>
    <m/>
    <m/>
    <m/>
    <s v="IT Services &amp; IT Consulting"/>
    <m/>
    <m/>
    <m/>
    <m/>
    <m/>
    <m/>
    <m/>
    <m/>
    <m/>
    <m/>
    <m/>
    <m/>
    <m/>
    <m/>
    <s v="user_5YHA1ZU4iP896lD1YJehdJcMx7ZEgWCpulT4T2c3pJ3"/>
    <s v="Gauri Jori"/>
    <m/>
    <m/>
    <s v="August; July"/>
    <x v="2"/>
    <m/>
    <m/>
    <s v="Vaccine inbound"/>
    <m/>
    <m/>
    <m/>
    <s v="2021-05-07 15:55:10.362000+00:00"/>
    <s v="2022-08-25 09:07:35.846000+00:00"/>
    <m/>
  </r>
  <r>
    <s v="Vrushali Kummar"/>
    <n v="630695"/>
    <s v="INR"/>
    <n v="0"/>
    <s v="8/13/22"/>
    <s v="Sales"/>
    <s v="stat_1hn9nRJaLbI53NxPuSQgo90kRpbpKsFlwN4oEGNUTdO"/>
    <s v="Lost"/>
    <n v="0"/>
    <s v="OpportunityStatusType.Lost"/>
    <s v="cont_KfIQthiS7OWFKl3yOH2Cm0LuJqmqr1KcHtt2i6rVqov"/>
    <s v="Akshata(DND/whatsapp)"/>
    <s v="Top Up"/>
    <s v="lead_QQjl0MebKk1cFtSKeHjaGHMJySWFMIyISGDcqifxQbF"/>
    <s v="ESI Software India/ ESI Group"/>
    <s v="Gauri Jori"/>
    <s v="user_TZzywQwym26DjuswO479pxRhNKX152z8X1haCx2vcst"/>
    <s v="Vrushali Kummar"/>
    <s v="2022-06-21 08:25:34.415000+00:00"/>
    <s v="2022-08-10 08:58:08.969000+00:00"/>
    <m/>
    <s v="Pune"/>
    <m/>
    <m/>
    <m/>
    <n v="400"/>
    <m/>
    <m/>
    <m/>
    <m/>
    <m/>
    <m/>
    <m/>
    <m/>
    <m/>
    <m/>
    <m/>
    <s v="IT Services &amp; IT Consulting"/>
    <m/>
    <m/>
    <m/>
    <m/>
    <m/>
    <m/>
    <m/>
    <m/>
    <m/>
    <m/>
    <m/>
    <m/>
    <m/>
    <m/>
    <s v="user_5YHA1ZU4iP896lD1YJehdJcMx7ZEgWCpulT4T2c3pJ3"/>
    <s v="Gauri Jori"/>
    <m/>
    <m/>
    <s v="August; July"/>
    <x v="2"/>
    <m/>
    <m/>
    <s v="Vaccine inbound"/>
    <m/>
    <m/>
    <m/>
    <s v="2021-05-07 15:55:10.362000+00:00"/>
    <s v="2022-08-25 09:07:35.846000+00:00"/>
    <m/>
  </r>
  <r>
    <s v="Vrushali Kummar"/>
    <n v="7000000"/>
    <s v="INR"/>
    <n v="0"/>
    <s v="8/13/22"/>
    <s v="Sales"/>
    <s v="stat_1hn9nRJaLbI53NxPuSQgo90kRpbpKsFlwN4oEGNUTdO"/>
    <s v="Lost"/>
    <n v="0"/>
    <s v="OpportunityStatusType.Lost"/>
    <s v="cont_KfIQthiS7OWFKl3yOH2Cm0LuJqmqr1KcHtt2i6rVqov"/>
    <s v="Akshata(DND/whatsapp)"/>
    <s v="GMC ren"/>
    <s v="lead_QQjl0MebKk1cFtSKeHjaGHMJySWFMIyISGDcqifxQbF"/>
    <s v="ESI Software India/ ESI Group"/>
    <s v="Gauri Jori"/>
    <s v="user_TZzywQwym26DjuswO479pxRhNKX152z8X1haCx2vcst"/>
    <s v="Vrushali Kummar"/>
    <s v="2022-05-27 08:24:49.847000+00:00"/>
    <s v="2022-08-10 08:57:29.228000+00:00"/>
    <m/>
    <s v="Pune"/>
    <m/>
    <m/>
    <m/>
    <n v="400"/>
    <m/>
    <m/>
    <m/>
    <m/>
    <m/>
    <m/>
    <m/>
    <m/>
    <m/>
    <m/>
    <m/>
    <s v="IT Services &amp; IT Consulting"/>
    <m/>
    <m/>
    <m/>
    <m/>
    <m/>
    <m/>
    <m/>
    <m/>
    <m/>
    <m/>
    <m/>
    <m/>
    <m/>
    <m/>
    <s v="user_5YHA1ZU4iP896lD1YJehdJcMx7ZEgWCpulT4T2c3pJ3"/>
    <s v="Gauri Jori"/>
    <m/>
    <m/>
    <s v="August; July"/>
    <x v="2"/>
    <m/>
    <m/>
    <s v="Vaccine inbound"/>
    <m/>
    <m/>
    <m/>
    <s v="2021-05-07 15:55:10.362000+00:00"/>
    <s v="2022-08-25 09:07:35.846000+00:00"/>
    <m/>
  </r>
  <r>
    <s v="Manish Balpande"/>
    <n v="1800000"/>
    <s v="INR"/>
    <n v="0"/>
    <s v="8/22/22"/>
    <s v="Sales"/>
    <s v="stat_kcR4fZg7TU7jjk1jAVua3qGLRS4J5uFayEjK5j02wtv"/>
    <s v="Unqualified"/>
    <n v="0"/>
    <s v="OpportunityStatusType.Lost"/>
    <m/>
    <m/>
    <s v="GMC (Renewal) ICICI Policy"/>
    <s v="lead_GOsTt6NxUYijzJRN9yIK69ml8WNeelxWDXuA7btzEvJ"/>
    <s v="Radhe Sham Well pack limited"/>
    <s v="Pranav Kenjale"/>
    <s v="user_8jx3L2CDfrbzNnwYUv6Plfha6VxaSGsqcbTXR3sIBZi"/>
    <s v="Manish Balpande"/>
    <s v="2022-07-29 12:26:03.027000+00:00"/>
    <s v="2022-08-10 08:32:31.352000+00:00"/>
    <m/>
    <s v="Pune"/>
    <m/>
    <m/>
    <m/>
    <n v="225"/>
    <m/>
    <m/>
    <m/>
    <m/>
    <m/>
    <m/>
    <m/>
    <m/>
    <m/>
    <m/>
    <m/>
    <m/>
    <m/>
    <m/>
    <m/>
    <m/>
    <m/>
    <m/>
    <m/>
    <m/>
    <m/>
    <m/>
    <m/>
    <m/>
    <m/>
    <m/>
    <s v="user_Jujy0sFufO9J3qwY7aNpCCnF6nFZMrfvciNEydEzhaI"/>
    <s v="Shreya Solanki"/>
    <m/>
    <m/>
    <s v="August"/>
    <x v="4"/>
    <m/>
    <m/>
    <s v="Employee Wellness Handbook"/>
    <m/>
    <m/>
    <m/>
    <s v="2022-04-06 06:24:23.937000+00:00"/>
    <s v="2022-10-10 07:34:54.810000+00:00"/>
    <m/>
  </r>
  <r>
    <s v="Kashif Ahmad"/>
    <n v="190000"/>
    <s v="INR"/>
    <n v="100"/>
    <d v="2022-10-08T00:00:00"/>
    <s v="Sales"/>
    <s v="stat_OZRiD1474QRJIpvnjHCZfiIvKcVD6mIKSSTzg8SwDVx"/>
    <s v="Won- Payment Completed"/>
    <n v="1"/>
    <s v="OpportunityStatusType.Won"/>
    <s v="cont_LSQFUUlsjYU1lscZnPxyfANcj3ocAydefpFTjdvXH00"/>
    <s v="Amiya Sagar"/>
    <s v="GMC-fresh"/>
    <s v="lead_Xr4uwrFc7S1IXlOORXl7bkA1lre3GVEszyiYTswjJtq"/>
    <s v="TRUCVR TECHNOLOGIES PRIVATE LIMITED(Fresh)"/>
    <s v="Bharti Bankey"/>
    <s v="user_LKRhV6rhcBe0uL8u70UUGeDjbMupuho4TaiAOCbT7HT"/>
    <s v="Kashif Ahmad"/>
    <s v="2022-06-16 08:42:46.827000+00:00"/>
    <s v="2022-08-10 08:41:30.398000+00:00"/>
    <m/>
    <s v="Bangalore"/>
    <m/>
    <s v="2022-06-03 11:40:09+00:00"/>
    <m/>
    <n v="15"/>
    <m/>
    <m/>
    <m/>
    <m/>
    <m/>
    <m/>
    <m/>
    <s v="ORGANIC_SEARCH"/>
    <m/>
    <m/>
    <m/>
    <s v="IT Services &amp; IT Consulting"/>
    <m/>
    <m/>
    <m/>
    <m/>
    <m/>
    <m/>
    <m/>
    <m/>
    <m/>
    <m/>
    <m/>
    <m/>
    <m/>
    <m/>
    <s v="user_aM3WaaSUQQmaNnsm9l2FQRVWUEr8RN2ZdXzsuQUalQ3"/>
    <s v="Bharti Bankey"/>
    <s v="Siddharth Angolkar"/>
    <m/>
    <m/>
    <x v="3"/>
    <s v="Inbound via website"/>
    <m/>
    <s v="Employee Count 25"/>
    <m/>
    <m/>
    <m/>
    <s v="2022-06-03 11:41:01.144000+00:00"/>
    <s v="2022-09-09 10:02:34.735000+00:00"/>
    <m/>
  </r>
  <r>
    <s v="Sameer Iftekhari"/>
    <n v="700000"/>
    <s v="INR"/>
    <n v="0"/>
    <s v="8/31/22"/>
    <s v="Sales"/>
    <s v="stat_1hn9nRJaLbI53NxPuSQgo90kRpbpKsFlwN4oEGNUTdO"/>
    <s v="Lost"/>
    <n v="0"/>
    <s v="OpportunityStatusType.Lost"/>
    <m/>
    <m/>
    <s v="Lost"/>
    <s v="lead_VHW5jyfVQjGZHrqxa0qbmQJtEUD38KQVLxlf5UGGzZx"/>
    <s v="Tasty Bite Eatables Pvt Ltd"/>
    <s v="Bharti Bankey"/>
    <s v="user_ld5YgHNj2pvuncdfHoHOwdXz2NpUhXpbkNchGaPKUXG"/>
    <s v="Sameer Iftekhari"/>
    <s v="2022-07-19 07:08:08.141000+00:00"/>
    <s v="2022-08-10 06:56:24.621000+00:00"/>
    <m/>
    <s v="Pune"/>
    <m/>
    <m/>
    <m/>
    <n v="171"/>
    <m/>
    <m/>
    <m/>
    <m/>
    <m/>
    <m/>
    <m/>
    <s v="PAID_SOCIAL"/>
    <m/>
    <m/>
    <m/>
    <s v="Food &amp; Beverages"/>
    <m/>
    <m/>
    <m/>
    <m/>
    <m/>
    <m/>
    <m/>
    <m/>
    <m/>
    <m/>
    <m/>
    <m/>
    <s v="Sakshi Soni"/>
    <m/>
    <s v="user_aM3WaaSUQQmaNnsm9l2FQRVWUEr8RN2ZdXzsuQUalQ3"/>
    <s v="Bharti Bankey"/>
    <s v="Anjali Nishu"/>
    <m/>
    <s v="October"/>
    <x v="2"/>
    <s v="Naukri.com"/>
    <m/>
    <m/>
    <m/>
    <m/>
    <m/>
    <s v="2021-01-04 06:27:44.246000+00:00"/>
    <s v="2022-10-14 09:50:47.316000+00:00"/>
    <m/>
  </r>
  <r>
    <s v="Sanket Kulkarni"/>
    <n v="400000"/>
    <s v="INR"/>
    <n v="0"/>
    <d v="2022-06-08T00:00:00"/>
    <s v="Sales"/>
    <s v="stat_1hn9nRJaLbI53NxPuSQgo90kRpbpKsFlwN4oEGNUTdO"/>
    <s v="Lost"/>
    <n v="0"/>
    <s v="OpportunityStatusType.Lost"/>
    <m/>
    <m/>
    <s v="Parental Policy"/>
    <s v="lead_ssSm2lXvGVIa5c81eAHdH2yt0I8yUxfYbdl75oqnkcT"/>
    <s v="T &amp; T Infra"/>
    <s v="Sarvesh Pawar"/>
    <s v="user_k8sSUtRXfYEMul9CBIF4ZOmv3vnev5cdEvVZbtETMKp"/>
    <s v="Sanket Kulkarni"/>
    <s v="2022-07-28 07:56:28.185000+00:00"/>
    <s v="2022-08-10 08:09:29.270000+00:00"/>
    <m/>
    <s v="Pune"/>
    <m/>
    <s v="2020-09-30 05:03:24+00:00"/>
    <m/>
    <n v="300"/>
    <m/>
    <m/>
    <m/>
    <m/>
    <m/>
    <m/>
    <m/>
    <m/>
    <m/>
    <m/>
    <m/>
    <s v="Others"/>
    <m/>
    <m/>
    <m/>
    <m/>
    <m/>
    <m/>
    <m/>
    <m/>
    <m/>
    <m/>
    <m/>
    <m/>
    <m/>
    <m/>
    <s v="user_A8KOTZADnUtEQOLt4nSLAmteNStuGh80js75RYjrXVt"/>
    <s v="Sarvesh Pawar"/>
    <m/>
    <m/>
    <s v="October"/>
    <x v="12"/>
    <m/>
    <m/>
    <m/>
    <m/>
    <m/>
    <m/>
    <s v="2020-12-06 09:49:43.165000+00:00"/>
    <s v="2022-10-11 15:15:02.429000+00:00"/>
    <s v="GMC"/>
  </r>
  <r>
    <s v="Kashif Ahmad"/>
    <n v="500000"/>
    <s v="INR"/>
    <n v="0"/>
    <d v="2022-07-08T00:00:00"/>
    <s v="Sales"/>
    <s v="stat_1hn9nRJaLbI53NxPuSQgo90kRpbpKsFlwN4oEGNUTdO"/>
    <s v="Lost"/>
    <n v="0"/>
    <s v="OpportunityStatusType.Lost"/>
    <s v="cont_7E5f1LfZWjJISWu8dnaaq8Jn2WCAngXaKMWArvt8yzi"/>
    <s v="shalini"/>
    <s v="GMC  Family cover 1+5 Current quotes higher than their budget"/>
    <s v="lead_diyZtIVRlZMKa0Zmibqfk0SoRjAtrW0rTj7u07UXMhU"/>
    <s v="Rooman Technologies"/>
    <s v="Daya Gowda"/>
    <s v="user_LKRhV6rhcBe0uL8u70UUGeDjbMupuho4TaiAOCbT7HT"/>
    <s v="Kashif Ahmad"/>
    <s v="2022-06-28 11:09:49.271000+00:00"/>
    <s v="2022-08-10 06:23:59.355000+00:00"/>
    <m/>
    <s v="Bangalore"/>
    <m/>
    <m/>
    <m/>
    <n v="125"/>
    <m/>
    <m/>
    <m/>
    <m/>
    <m/>
    <m/>
    <m/>
    <m/>
    <m/>
    <m/>
    <m/>
    <s v="IT Services &amp; IT Consulting"/>
    <m/>
    <m/>
    <m/>
    <m/>
    <m/>
    <m/>
    <m/>
    <m/>
    <m/>
    <m/>
    <m/>
    <m/>
    <s v="Jithendra Goalla; Rakesh Nade"/>
    <m/>
    <s v="user_encRk5bIEFN6ZA11h4WH2AdZTiZpogLSlMIaj0E30SZ"/>
    <s v="Daya Gowda"/>
    <m/>
    <m/>
    <m/>
    <x v="2"/>
    <s v="Mr. E"/>
    <m/>
    <m/>
    <m/>
    <m/>
    <m/>
    <s v="2022-04-20 10:11:00.353000+00:00"/>
    <s v="2022-10-10 02:51:47.563000+00:00"/>
    <m/>
  </r>
  <r>
    <s v="Moziez Chamadia"/>
    <n v="200000"/>
    <s v="INR"/>
    <n v="0"/>
    <s v="8/15/22"/>
    <s v="Sales"/>
    <s v="stat_kcR4fZg7TU7jjk1jAVua3qGLRS4J5uFayEjK5j02wtv"/>
    <s v="Unqualified"/>
    <n v="0"/>
    <s v="OpportunityStatusType.Lost"/>
    <s v="cont_lao28cEyoeYbN2wgUOf8C3j19eq0YEC7Gp4MiYtZ2DH"/>
    <s v="Poornima Patil"/>
    <m/>
    <s v="lead_SApXJZxMTwmqn6gz5QX9yCgNXnSFyXY39Z8dRvtGj1q"/>
    <s v="D Cube Analytics"/>
    <s v="Sarvesh Pawar"/>
    <s v="user_IgNfKH7wuLLjHvexoMm2PXWcnF3zYft0ZbMTyfwKRUg"/>
    <s v="Moziez Chamadia"/>
    <s v="2022-07-01 06:42:58.420000+00:00"/>
    <s v="2022-08-10 04:22:34.418000+00:00"/>
    <m/>
    <s v="Bangalore"/>
    <m/>
    <m/>
    <m/>
    <n v="193"/>
    <m/>
    <m/>
    <m/>
    <m/>
    <m/>
    <m/>
    <m/>
    <s v="PAID_SOCIAL"/>
    <m/>
    <m/>
    <m/>
    <s v="Health, Wellness &amp; Fitness; Manufacturing"/>
    <m/>
    <m/>
    <m/>
    <m/>
    <m/>
    <m/>
    <m/>
    <m/>
    <m/>
    <m/>
    <m/>
    <m/>
    <s v="Deepak Yadav"/>
    <m/>
    <s v="user_A8KOTZADnUtEQOLt4nSLAmteNStuGh80js75RYjrXVt"/>
    <s v="Sarvesh Pawar"/>
    <m/>
    <m/>
    <s v="August"/>
    <x v="4"/>
    <s v="Naukri.com"/>
    <m/>
    <s v="Employee Wellness Handbook"/>
    <m/>
    <m/>
    <m/>
    <s v="2022-02-01 18:36:14.382000+00:00"/>
    <s v="2022-10-10 02:50:27.086000+00:00"/>
    <s v="GPA"/>
  </r>
  <r>
    <s v="Tejas Kulkarni"/>
    <n v="500000"/>
    <s v="INR"/>
    <n v="0"/>
    <s v="8/26/22"/>
    <s v="Sales"/>
    <s v="stat_1hn9nRJaLbI53NxPuSQgo90kRpbpKsFlwN4oEGNUTdO"/>
    <s v="Lost"/>
    <n v="0"/>
    <s v="OpportunityStatusType.Lost"/>
    <s v="cont_jnq5EQyPcwYBIl4UxoRniEzOcibDD5u0Gnww4QsNtVE"/>
    <s v="Leena Arora"/>
    <s v="Not going for GMC as of now . Instead are thinking for app only proposal"/>
    <s v="lead_7nztfLCI82KaOfkT61NPIEiHmHxBbZ9HnaOMVGa92AZ"/>
    <s v="Certa (getcerta.com) (Fresh)"/>
    <s v="Nikhil Ahuja"/>
    <s v="user_kbtBHYtBjVDNyI72HTF6C1SCvC7yVBiA6OrBOy3t96U"/>
    <s v="Tejas Kulkarni"/>
    <s v="2022-05-02 09:57:32.791000+00:00"/>
    <s v="2022-08-10 05:21:16.284000+00:00"/>
    <m/>
    <s v="Delhi"/>
    <m/>
    <m/>
    <m/>
    <n v="100"/>
    <m/>
    <m/>
    <m/>
    <m/>
    <m/>
    <m/>
    <m/>
    <m/>
    <m/>
    <m/>
    <m/>
    <m/>
    <m/>
    <m/>
    <m/>
    <m/>
    <m/>
    <m/>
    <m/>
    <m/>
    <m/>
    <m/>
    <m/>
    <m/>
    <m/>
    <m/>
    <s v="user_ocHSJH83OJnHCvKyMbjx8WOOK8PMgAUGIj1qK0q0dMV"/>
    <s v="Nikhil Ahuja"/>
    <m/>
    <m/>
    <s v="June"/>
    <x v="4"/>
    <m/>
    <m/>
    <s v="Employee Engagement Handbook"/>
    <m/>
    <m/>
    <m/>
    <s v="2022-05-02 05:21:08.683000+00:00"/>
    <s v="2022-08-10 05:21:16.327000+00:00"/>
    <s v="GMC"/>
  </r>
  <r>
    <s v="Moziez Chamadia"/>
    <n v="800000"/>
    <s v="INR"/>
    <n v="0"/>
    <s v="8/15/22"/>
    <s v="Sales"/>
    <s v="stat_kcR4fZg7TU7jjk1jAVua3qGLRS4J5uFayEjK5j02wtv"/>
    <s v="Unqualified"/>
    <n v="0"/>
    <s v="OpportunityStatusType.Lost"/>
    <s v="cont_lao28cEyoeYbN2wgUOf8C3j19eq0YEC7Gp4MiYtZ2DH"/>
    <s v="Poornima Patil"/>
    <s v="Fresh GTL"/>
    <s v="lead_SApXJZxMTwmqn6gz5QX9yCgNXnSFyXY39Z8dRvtGj1q"/>
    <s v="D Cube Analytics"/>
    <s v="Sarvesh Pawar"/>
    <s v="user_IgNfKH7wuLLjHvexoMm2PXWcnF3zYft0ZbMTyfwKRUg"/>
    <s v="Moziez Chamadia"/>
    <s v="2022-07-01 06:44:32.926000+00:00"/>
    <s v="2022-08-10 04:22:43.377000+00:00"/>
    <m/>
    <s v="Bangalore"/>
    <m/>
    <m/>
    <m/>
    <n v="193"/>
    <m/>
    <m/>
    <m/>
    <m/>
    <m/>
    <m/>
    <m/>
    <s v="PAID_SOCIAL"/>
    <m/>
    <m/>
    <m/>
    <s v="Health, Wellness &amp; Fitness; Manufacturing"/>
    <m/>
    <m/>
    <m/>
    <m/>
    <m/>
    <m/>
    <m/>
    <m/>
    <m/>
    <m/>
    <m/>
    <m/>
    <s v="Deepak Yadav"/>
    <m/>
    <s v="user_A8KOTZADnUtEQOLt4nSLAmteNStuGh80js75RYjrXVt"/>
    <s v="Sarvesh Pawar"/>
    <m/>
    <m/>
    <s v="August"/>
    <x v="4"/>
    <s v="Naukri.com"/>
    <m/>
    <s v="Employee Wellness Handbook"/>
    <m/>
    <m/>
    <m/>
    <s v="2022-02-01 18:36:14.382000+00:00"/>
    <s v="2022-10-10 02:50:27.086000+00:00"/>
    <s v="GTL"/>
  </r>
  <r>
    <s v="Vivek Singh"/>
    <n v="100000"/>
    <s v="INR"/>
    <n v="0"/>
    <d v="2022-09-08T00:00:00"/>
    <s v="Sales"/>
    <s v="stat_kcR4fZg7TU7jjk1jAVua3qGLRS4J5uFayEjK5j02wtv"/>
    <s v="Unqualified"/>
    <n v="0"/>
    <s v="OpportunityStatusType.Lost"/>
    <m/>
    <m/>
    <m/>
    <s v="lead_WuFR7mtYhTR6pdJINXy3ZMEDTcuJfauryb9ECmoatBV"/>
    <s v="hr@flogic.in"/>
    <s v="Shreya Solanki"/>
    <s v="user_6dalmZ7hmWD47jhCVGdU1SSEcFMsz9rWtW2jPORgJvj"/>
    <s v="Vivek Singh"/>
    <s v="2022-07-29 09:57:06.615000+00:00"/>
    <s v="2022-08-09 12:11:47.308000+00:00"/>
    <m/>
    <s v="Bangalore"/>
    <m/>
    <s v="2022-07-28 09:33:23+00:00"/>
    <m/>
    <n v="25"/>
    <m/>
    <m/>
    <m/>
    <m/>
    <m/>
    <m/>
    <m/>
    <s v="ORGANIC_SEARCH"/>
    <m/>
    <m/>
    <m/>
    <m/>
    <m/>
    <m/>
    <m/>
    <m/>
    <m/>
    <m/>
    <m/>
    <m/>
    <m/>
    <m/>
    <m/>
    <m/>
    <m/>
    <m/>
    <s v="user_Jujy0sFufO9J3qwY7aNpCCnF6nFZMrfvciNEydEzhaI"/>
    <s v="Shreya Solanki"/>
    <m/>
    <m/>
    <s v="August"/>
    <x v="3"/>
    <s v="Inbound via website"/>
    <m/>
    <s v="Employee Count 25"/>
    <m/>
    <m/>
    <m/>
    <s v="2022-07-28 09:36:14.252000+00:00"/>
    <s v="2022-09-21 06:44:34.592000+00:00"/>
    <m/>
  </r>
  <r>
    <s v="Moziez Chamadia"/>
    <n v="3000000"/>
    <s v="INR"/>
    <n v="0"/>
    <s v="8/15/22"/>
    <s v="Sales"/>
    <s v="stat_kcR4fZg7TU7jjk1jAVua3qGLRS4J5uFayEjK5j02wtv"/>
    <s v="Unqualified"/>
    <n v="0"/>
    <s v="OpportunityStatusType.Lost"/>
    <s v="cont_lao28cEyoeYbN2wgUOf8C3j19eq0YEC7Gp4MiYtZ2DH"/>
    <s v="Poornima Patil"/>
    <m/>
    <s v="lead_SApXJZxMTwmqn6gz5QX9yCgNXnSFyXY39Z8dRvtGj1q"/>
    <s v="D Cube Analytics"/>
    <s v="Sarvesh Pawar"/>
    <s v="user_IgNfKH7wuLLjHvexoMm2PXWcnF3zYft0ZbMTyfwKRUg"/>
    <s v="Moziez Chamadia"/>
    <s v="2022-07-01 06:42:30.928000+00:00"/>
    <s v="2022-08-10 04:22:25.908000+00:00"/>
    <m/>
    <s v="Bangalore"/>
    <m/>
    <m/>
    <m/>
    <n v="193"/>
    <m/>
    <m/>
    <m/>
    <m/>
    <m/>
    <m/>
    <m/>
    <s v="PAID_SOCIAL"/>
    <m/>
    <m/>
    <m/>
    <s v="Health, Wellness &amp; Fitness; Manufacturing"/>
    <m/>
    <m/>
    <m/>
    <m/>
    <m/>
    <m/>
    <m/>
    <m/>
    <m/>
    <m/>
    <m/>
    <m/>
    <s v="Deepak Yadav"/>
    <m/>
    <s v="user_A8KOTZADnUtEQOLt4nSLAmteNStuGh80js75RYjrXVt"/>
    <s v="Sarvesh Pawar"/>
    <m/>
    <m/>
    <s v="August"/>
    <x v="4"/>
    <s v="Naukri.com"/>
    <m/>
    <s v="Employee Wellness Handbook"/>
    <m/>
    <m/>
    <m/>
    <s v="2022-02-01 18:36:14.382000+00:00"/>
    <s v="2022-10-10 02:50:27.086000+00:00"/>
    <s v="GMC"/>
  </r>
  <r>
    <s v="Pooja Gawas"/>
    <n v="600000"/>
    <s v="INR"/>
    <n v="0"/>
    <s v="8/31/22"/>
    <s v="Sales"/>
    <s v="stat_kcR4fZg7TU7jjk1jAVua3qGLRS4J5uFayEjK5j02wtv"/>
    <s v="Unqualified"/>
    <n v="0"/>
    <s v="OpportunityStatusType.Lost"/>
    <s v="cont_67lnOECnQGcDDxnFvYVjercRiy1feFGDigooN3fqJqi"/>
    <s v="Rahul Jain"/>
    <s v="No response from Client, based in Kota, Rajasthan"/>
    <s v="lead_3HxIraTCQlX2G0y2KNhVXExIM67Ps3AP6AZuDp6oA3R"/>
    <s v="Eduncle"/>
    <s v="Harmanjit Singh"/>
    <s v="user_KLETV1op4MIjvKQ12xGsWi23CuPjDE6PT29nwG6T3MY"/>
    <s v="Pooja Gawas"/>
    <s v="2022-07-08 10:01:43.539000+00:00"/>
    <s v="2022-08-09 05:43:40.578000+00:00"/>
    <m/>
    <s v="Other"/>
    <m/>
    <m/>
    <m/>
    <n v="180"/>
    <m/>
    <m/>
    <m/>
    <m/>
    <m/>
    <m/>
    <m/>
    <m/>
    <m/>
    <m/>
    <m/>
    <s v="Education"/>
    <m/>
    <m/>
    <m/>
    <m/>
    <m/>
    <m/>
    <m/>
    <m/>
    <m/>
    <m/>
    <m/>
    <m/>
    <m/>
    <m/>
    <s v="user_lwF8ctKa5IyxqATpO2EOw2h0AEPiCMHOgewiH38Ei77"/>
    <s v="Harmanjit Singh"/>
    <m/>
    <m/>
    <m/>
    <x v="9"/>
    <m/>
    <m/>
    <s v="Lead Magnet Lead"/>
    <m/>
    <m/>
    <m/>
    <s v="2021-09-09 11:55:46.735000+00:00"/>
    <s v="2022-09-23 12:07:55.158000+00:00"/>
    <s v="GMC"/>
  </r>
  <r>
    <s v="Vrushali Kummar"/>
    <n v="5000000"/>
    <s v="INR"/>
    <n v="0"/>
    <d v="2022-08-08T00:00:00"/>
    <s v="Sales"/>
    <s v="stat_1hn9nRJaLbI53NxPuSQgo90kRpbpKsFlwN4oEGNUTdO"/>
    <s v="Lost"/>
    <n v="0"/>
    <s v="OpportunityStatusType.Lost"/>
    <m/>
    <m/>
    <s v="GMC (Renewal) - did not get revised quotes"/>
    <s v="lead_OsaeQPbz6JfwGB6j4p5mH7q51o2sjjPnfQpeRq6ZBIr"/>
    <s v="Ebo"/>
    <s v="Bhairavi Jog"/>
    <s v="user_TZzywQwym26DjuswO479pxRhNKX152z8X1haCx2vcst"/>
    <s v="Vrushali Kummar"/>
    <s v="2022-01-27 05:48:01.143000+00:00"/>
    <s v="2022-08-09 04:23:16.868000+00:00"/>
    <m/>
    <s v="Bangalore"/>
    <m/>
    <m/>
    <m/>
    <n v="220"/>
    <m/>
    <m/>
    <m/>
    <m/>
    <m/>
    <m/>
    <m/>
    <m/>
    <m/>
    <m/>
    <m/>
    <m/>
    <m/>
    <m/>
    <m/>
    <m/>
    <m/>
    <m/>
    <m/>
    <m/>
    <m/>
    <m/>
    <m/>
    <m/>
    <m/>
    <m/>
    <s v="user_228eUmsdKIb9OItgmiDq1zD4aPZ1eqiapbaLAGeBf8g"/>
    <s v="Bhairavi Jog"/>
    <m/>
    <m/>
    <s v="August"/>
    <x v="4"/>
    <m/>
    <m/>
    <s v="Downloaded the guide: Designing employee healthcare plan"/>
    <m/>
    <m/>
    <m/>
    <s v="2021-11-13 14:39:41.850000+00:00"/>
    <s v="2022-08-09 04:24:00.497000+00:00"/>
    <s v="GMC"/>
  </r>
  <r>
    <s v="Vrushali Kummar"/>
    <n v="100000"/>
    <s v="INR"/>
    <n v="0"/>
    <s v="8/31/22"/>
    <s v="Sales"/>
    <s v="stat_1hn9nRJaLbI53NxPuSQgo90kRpbpKsFlwN4oEGNUTdO"/>
    <s v="Lost"/>
    <n v="0"/>
    <s v="OpportunityStatusType.Lost"/>
    <m/>
    <m/>
    <s v="GPA (Renewal) - did not get revised quotes"/>
    <s v="lead_OsaeQPbz6JfwGB6j4p5mH7q51o2sjjPnfQpeRq6ZBIr"/>
    <s v="Ebo"/>
    <s v="Bhairavi Jog"/>
    <s v="user_TZzywQwym26DjuswO479pxRhNKX152z8X1haCx2vcst"/>
    <s v="Vrushali Kummar"/>
    <s v="2022-01-27 05:49:57.733000+00:00"/>
    <s v="2022-08-09 04:23:35.553000+00:00"/>
    <m/>
    <s v="Bangalore"/>
    <m/>
    <m/>
    <m/>
    <n v="220"/>
    <m/>
    <m/>
    <m/>
    <m/>
    <m/>
    <m/>
    <m/>
    <m/>
    <m/>
    <m/>
    <m/>
    <m/>
    <m/>
    <m/>
    <m/>
    <m/>
    <m/>
    <m/>
    <m/>
    <m/>
    <m/>
    <m/>
    <m/>
    <m/>
    <m/>
    <m/>
    <s v="user_228eUmsdKIb9OItgmiDq1zD4aPZ1eqiapbaLAGeBf8g"/>
    <s v="Bhairavi Jog"/>
    <m/>
    <m/>
    <s v="August"/>
    <x v="4"/>
    <m/>
    <m/>
    <s v="Downloaded the guide: Designing employee healthcare plan"/>
    <m/>
    <m/>
    <m/>
    <s v="2021-11-13 14:39:41.850000+00:00"/>
    <s v="2022-08-09 04:24:00.497000+00:00"/>
    <m/>
  </r>
  <r>
    <s v="Sonal Paithankar"/>
    <n v="5000000"/>
    <s v="INR"/>
    <n v="0"/>
    <d v="2022-10-08T00:00:00"/>
    <s v="Sales"/>
    <s v="stat_1hn9nRJaLbI53NxPuSQgo90kRpbpKsFlwN4oEGNUTdO"/>
    <s v="Lost"/>
    <n v="0"/>
    <s v="OpportunityStatusType.Lost"/>
    <m/>
    <m/>
    <s v="GMC"/>
    <s v="lead_tT5Zsi1oNCVFijhFJTd75ompbb3icei6klFh3mwOOBS"/>
    <s v="Bizongo"/>
    <s v="Aditya Binani"/>
    <s v="user_Iwn6da5WKkZqwUySK0oUuCb72pFP5WEm4zAb92ijqFe"/>
    <s v="Sonal Paithankar"/>
    <s v="2022-05-30 10:10:21.747000+00:00"/>
    <s v="2022-08-09 05:13:21.206000+00:00"/>
    <m/>
    <s v="Mumbai"/>
    <m/>
    <s v="2021-07-21 07:17:39+00:00"/>
    <m/>
    <n v="330"/>
    <m/>
    <m/>
    <m/>
    <m/>
    <m/>
    <m/>
    <m/>
    <m/>
    <m/>
    <m/>
    <m/>
    <s v="Others"/>
    <m/>
    <m/>
    <m/>
    <m/>
    <m/>
    <m/>
    <m/>
    <m/>
    <m/>
    <m/>
    <m/>
    <m/>
    <s v="Aniket Vahile"/>
    <m/>
    <s v="user_g5Yw4Z4XnIbmcGhJO80vdtFdd5ElcDlgYO3q8l82ODn"/>
    <s v="Aditya Binani"/>
    <m/>
    <m/>
    <s v="August"/>
    <x v="2"/>
    <m/>
    <m/>
    <m/>
    <m/>
    <s v="IDG Capital, B Capital Group, Accel, CDC Group, International Finance Corporation"/>
    <m/>
    <s v="2021-01-20 07:45:54.730000+00:00"/>
    <s v="2022-09-27 09:51:54.202000+00:00"/>
    <m/>
  </r>
  <r>
    <s v="Kashif Ahmad"/>
    <n v="432169"/>
    <s v="INR"/>
    <n v="100"/>
    <d v="2022-08-08T00:00:00"/>
    <s v="Sales"/>
    <s v="stat_OZRiD1474QRJIpvnjHCZfiIvKcVD6mIKSSTzg8SwDVx"/>
    <s v="Won- Payment Completed"/>
    <n v="1"/>
    <s v="OpportunityStatusType.Won"/>
    <s v="cont_pbZtAdinK04uHuDwgF6EqR1zDnvRsEHOD0dXiLz8pLN"/>
    <s v="KETAN JADHAV"/>
    <s v="GMC Renewal"/>
    <s v="lead_wITxL8eADLQOVUAjmX3cpdjRzl9ZCnz77weEDXzDnVM"/>
    <s v="Ascentech Information Technology Pvt Ltd"/>
    <s v="Aishwarya Nyayadhish"/>
    <s v="user_LKRhV6rhcBe0uL8u70UUGeDjbMupuho4TaiAOCbT7HT"/>
    <s v="Kashif Ahmad"/>
    <s v="2022-05-11 11:53:49.886000+00:00"/>
    <s v="2022-08-08 16:16:42.476000+00:00"/>
    <m/>
    <s v="Mumbai"/>
    <m/>
    <m/>
    <m/>
    <n v="36"/>
    <m/>
    <m/>
    <m/>
    <m/>
    <m/>
    <m/>
    <m/>
    <m/>
    <m/>
    <m/>
    <m/>
    <s v="IT Services &amp; IT Consulting"/>
    <m/>
    <m/>
    <m/>
    <m/>
    <m/>
    <m/>
    <m/>
    <m/>
    <m/>
    <m/>
    <m/>
    <m/>
    <m/>
    <m/>
    <s v="user_6hRQhcoLhZEDUBYaw3vS7rv6T5582sGfXq4jNRqTfUU"/>
    <s v="Aishwarya Nyayadhish"/>
    <s v="Siddharth Angolkar"/>
    <m/>
    <s v="August"/>
    <x v="4"/>
    <m/>
    <m/>
    <s v="Employee Engagement Handbook"/>
    <m/>
    <m/>
    <m/>
    <s v="2022-05-03 17:46:52.115000+00:00"/>
    <s v="2022-10-12 07:56:48.220000+00:00"/>
    <m/>
  </r>
  <r>
    <s v="Sameer Iftekhari"/>
    <n v="10000000"/>
    <s v="INR"/>
    <n v="0"/>
    <d v="2022-01-07T00:00:00"/>
    <s v="Sales"/>
    <s v="stat_kcR4fZg7TU7jjk1jAVua3qGLRS4J5uFayEjK5j02wtv"/>
    <s v="Unqualified"/>
    <n v="0"/>
    <s v="OpportunityStatusType.Lost"/>
    <m/>
    <m/>
    <m/>
    <s v="lead_LjHHapJhS6BpqgzgilWqQlfObz2aAt9y7vh2c7Z1gYG"/>
    <s v="TATA AUTOCOMP SYSTEMS LTD - SCM"/>
    <s v="Prajakta Sahastrabudhe"/>
    <s v="user_t8sUu4byhPnyQ33u64Ecs5WRL98oy2iuu4iTrhCr4vl"/>
    <s v="Nilesh Dhanani"/>
    <s v="2022-01-13 09:08:37.313000+00:00"/>
    <s v="2022-08-09 04:21:43.773000+00:00"/>
    <m/>
    <s v="Pune"/>
    <m/>
    <s v="2020-08-26 02:33:00+00:00"/>
    <m/>
    <n v="2108"/>
    <m/>
    <m/>
    <m/>
    <m/>
    <m/>
    <m/>
    <m/>
    <s v="PAID_SOCIAL"/>
    <m/>
    <m/>
    <m/>
    <s v="Manufacturing; Professional Services"/>
    <m/>
    <m/>
    <m/>
    <m/>
    <m/>
    <m/>
    <m/>
    <m/>
    <m/>
    <m/>
    <m/>
    <m/>
    <s v="Sakshi Soni; Yogesh Paigude"/>
    <m/>
    <s v="user_hHzEI8aaFubIuMSRtZFdLLN0nHQemBBpkBNLZGwVt3v"/>
    <s v="Anjali Joshi"/>
    <m/>
    <m/>
    <s v="April; July"/>
    <x v="1"/>
    <s v="own reference and mccia"/>
    <m/>
    <s v="AM is Rohit Rahate , Employee Engagement Handbook"/>
    <m/>
    <m/>
    <m/>
    <s v="2020-12-06 09:48:33.488000+00:00"/>
    <s v="2022-10-15 17:56:00.889000+00:00"/>
    <m/>
  </r>
  <r>
    <s v="Sameer Iftekhari"/>
    <n v="1984759"/>
    <s v="INR"/>
    <n v="100"/>
    <d v="2022-09-08T00:00:00"/>
    <s v="Sales"/>
    <s v="stat_OZRiD1474QRJIpvnjHCZfiIvKcVD6mIKSSTzg8SwDVx"/>
    <s v="Won- Payment Completed"/>
    <n v="1"/>
    <s v="OpportunityStatusType.Won"/>
    <m/>
    <m/>
    <s v="Workers Policy"/>
    <s v="lead_VtLDRQTK5FEb2KYeFI9ldZ2mpuFJYtiv6LbY5Ns4alj"/>
    <s v="SKF"/>
    <s v="Sarvesh Pawar"/>
    <s v="user_sREdxbAJihL2Zbgic7tyQ6Rc4Mny7HnD1RNGhA9DDYh"/>
    <s v="Prajakta Sahastrabudhe"/>
    <s v="2022-07-27 10:41:53.007000+00:00"/>
    <s v="2022-08-09 04:18:27.199000+00:00"/>
    <m/>
    <s v="Pune"/>
    <m/>
    <s v="2020-08-14 08:05:11+00:00"/>
    <m/>
    <n v="2279"/>
    <m/>
    <m/>
    <m/>
    <m/>
    <m/>
    <m/>
    <m/>
    <s v="PAID_SOCIAL"/>
    <m/>
    <m/>
    <m/>
    <s v="Manufacturing"/>
    <m/>
    <m/>
    <m/>
    <m/>
    <m/>
    <m/>
    <m/>
    <m/>
    <m/>
    <m/>
    <m/>
    <m/>
    <m/>
    <m/>
    <s v="user_sREdxbAJihL2Zbgic7tyQ6Rc4Mny7HnD1RNGhA9DDYh"/>
    <s v="Prajakta Sahastrabudhe"/>
    <s v="Anjali Nishu"/>
    <m/>
    <s v="January"/>
    <x v="2"/>
    <s v="Inbound via website"/>
    <m/>
    <s v="Employee Engagement Handbook"/>
    <m/>
    <m/>
    <m/>
    <s v="2020-12-06 09:46:14.773000+00:00"/>
    <s v="2022-10-11 15:10:10.959000+00:00"/>
    <m/>
  </r>
  <r>
    <s v="Kashif Ahmad"/>
    <n v="50000"/>
    <s v="INR"/>
    <n v="0"/>
    <s v="8/14/22"/>
    <s v="Sales"/>
    <s v="stat_kcR4fZg7TU7jjk1jAVua3qGLRS4J5uFayEjK5j02wtv"/>
    <s v="Unqualified"/>
    <n v="0"/>
    <s v="OpportunityStatusType.Lost"/>
    <s v="cont_kb5aA3ahbxx4aeAJ1niFhe59Sr2S6K05ALykLEyZOch"/>
    <s v="Sunil"/>
    <s v="GPA - Renewal"/>
    <s v="lead_d4g48aHbdyTPxPXA2s7LKWX0rOnvyOBtxcOsEYtRJAD"/>
    <s v="Venus Precision Tools &amp; Components"/>
    <s v="Shreenath Bhat"/>
    <s v="user_LKRhV6rhcBe0uL8u70UUGeDjbMupuho4TaiAOCbT7HT"/>
    <s v="Kashif Ahmad"/>
    <s v="2022-07-13 12:24:22.686000+00:00"/>
    <s v="2022-08-08 16:09:46.993000+00:00"/>
    <m/>
    <s v="Pune"/>
    <m/>
    <m/>
    <m/>
    <n v="100"/>
    <m/>
    <m/>
    <m/>
    <m/>
    <m/>
    <m/>
    <m/>
    <m/>
    <m/>
    <m/>
    <m/>
    <s v="Mining &amp; Metal"/>
    <m/>
    <m/>
    <m/>
    <m/>
    <m/>
    <m/>
    <m/>
    <m/>
    <m/>
    <m/>
    <m/>
    <m/>
    <s v="Arunkumar Dubey"/>
    <m/>
    <s v="user_g5Yw4Z4XnIbmcGhJO80vdtFdd5ElcDlgYO3q8l82ODn"/>
    <s v="Aditya Binani"/>
    <m/>
    <m/>
    <s v="August"/>
    <x v="11"/>
    <m/>
    <m/>
    <m/>
    <m/>
    <m/>
    <m/>
    <s v="2021-07-06 12:03:26.522000+00:00"/>
    <s v="2022-09-13 11:16:33.394000+00:00"/>
    <s v="GPA"/>
  </r>
  <r>
    <s v="Kashif Ahmad"/>
    <n v="200000"/>
    <s v="INR"/>
    <n v="0"/>
    <d v="2022-08-08T00:00:00"/>
    <s v="Sales"/>
    <s v="stat_kcR4fZg7TU7jjk1jAVua3qGLRS4J5uFayEjK5j02wtv"/>
    <s v="Unqualified"/>
    <n v="0"/>
    <s v="OpportunityStatusType.Lost"/>
    <s v="cont_kb5aA3ahbxx4aeAJ1niFhe59Sr2S6K05ALykLEyZOch"/>
    <s v="Sunil"/>
    <s v="GMC - Renewal"/>
    <s v="lead_d4g48aHbdyTPxPXA2s7LKWX0rOnvyOBtxcOsEYtRJAD"/>
    <s v="Venus Precision Tools &amp; Components"/>
    <s v="Shreenath Bhat"/>
    <s v="user_LKRhV6rhcBe0uL8u70UUGeDjbMupuho4TaiAOCbT7HT"/>
    <s v="Kashif Ahmad"/>
    <s v="2022-07-13 06:21:50.724000+00:00"/>
    <s v="2022-08-08 16:09:34.582000+00:00"/>
    <m/>
    <s v="Pune"/>
    <m/>
    <m/>
    <m/>
    <n v="100"/>
    <m/>
    <m/>
    <m/>
    <m/>
    <m/>
    <m/>
    <m/>
    <m/>
    <m/>
    <m/>
    <m/>
    <s v="Mining &amp; Metal"/>
    <m/>
    <m/>
    <m/>
    <m/>
    <m/>
    <m/>
    <m/>
    <m/>
    <m/>
    <m/>
    <m/>
    <m/>
    <s v="Arunkumar Dubey"/>
    <m/>
    <s v="user_g5Yw4Z4XnIbmcGhJO80vdtFdd5ElcDlgYO3q8l82ODn"/>
    <s v="Aditya Binani"/>
    <m/>
    <m/>
    <s v="August"/>
    <x v="11"/>
    <m/>
    <m/>
    <m/>
    <m/>
    <m/>
    <m/>
    <s v="2021-07-06 12:03:26.522000+00:00"/>
    <s v="2022-09-13 11:16:33.394000+00:00"/>
    <s v="GMC"/>
  </r>
  <r>
    <s v="Satyam Tiwari"/>
    <n v="711864"/>
    <s v="INR"/>
    <n v="100"/>
    <d v="2022-05-07T00:00:00"/>
    <s v="Sales"/>
    <s v="stat_OZRiD1474QRJIpvnjHCZfiIvKcVD6mIKSSTzg8SwDVx"/>
    <s v="Won- Payment Completed"/>
    <n v="1"/>
    <s v="OpportunityStatusType.Won"/>
    <m/>
    <m/>
    <s v="Closed with IFFCO TOKIO"/>
    <s v="lead_evZgJMFwTkn5S0aYM63Q5XPOrtQbSh02sUIHt8t5gjv"/>
    <s v="ADF Foods Ltd"/>
    <s v="Aditya Binani"/>
    <s v="user_2YgShwgjLNI4FjAqgE9PtKsdIaGh919JGcFG919fe5B"/>
    <s v="Satyam Tiwari"/>
    <s v="2022-06-08 06:00:08.125000+00:00"/>
    <s v="2022-08-08 11:03:50.576000+00:00"/>
    <m/>
    <s v="Mumbai"/>
    <m/>
    <m/>
    <m/>
    <n v="170"/>
    <m/>
    <m/>
    <m/>
    <m/>
    <m/>
    <m/>
    <m/>
    <m/>
    <m/>
    <m/>
    <m/>
    <s v="Food &amp; Beverages"/>
    <m/>
    <m/>
    <m/>
    <m/>
    <m/>
    <m/>
    <m/>
    <m/>
    <m/>
    <m/>
    <m/>
    <m/>
    <s v="Aniket Vahile"/>
    <m/>
    <s v="user_g5Yw4Z4XnIbmcGhJO80vdtFdd5ElcDlgYO3q8l82ODn"/>
    <s v="Aditya Binani"/>
    <s v="Sumit Dolas"/>
    <m/>
    <s v="July"/>
    <x v="2"/>
    <s v="Naukri.com"/>
    <m/>
    <m/>
    <m/>
    <m/>
    <m/>
    <s v="2021-08-05 07:12:29.472000+00:00"/>
    <s v="2022-09-07 06:15:28.067000+00:00"/>
    <s v="GMC"/>
  </r>
  <r>
    <s v="Manish Balpande"/>
    <n v="3000000"/>
    <s v="INR"/>
    <n v="0"/>
    <s v="8/31/22"/>
    <s v="Sales"/>
    <s v="stat_kcR4fZg7TU7jjk1jAVua3qGLRS4J5uFayEjK5j02wtv"/>
    <s v="Unqualified"/>
    <n v="0"/>
    <s v="OpportunityStatusType.Lost"/>
    <m/>
    <m/>
    <s v="GMC (Renewal)"/>
    <s v="lead_OgMAj8Dnwf5XiEBOpl3yK0mgxn1jm1FO76JlYoRR6c8"/>
    <s v="PRIMUS Techsystems Private Limited"/>
    <s v="Pranav Kenjale"/>
    <s v="user_8jx3L2CDfrbzNnwYUv6Plfha6VxaSGsqcbTXR3sIBZi"/>
    <s v="Manish Balpande"/>
    <s v="2022-07-18 11:18:15.483000+00:00"/>
    <s v="2022-08-08 09:52:03.458000+00:00"/>
    <m/>
    <s v="Pune"/>
    <m/>
    <m/>
    <m/>
    <n v="550"/>
    <m/>
    <m/>
    <m/>
    <m/>
    <m/>
    <m/>
    <m/>
    <s v="PAID_SOCIAL"/>
    <m/>
    <m/>
    <m/>
    <s v="IT Services &amp; IT Consulting; Others"/>
    <m/>
    <m/>
    <m/>
    <m/>
    <m/>
    <m/>
    <m/>
    <m/>
    <m/>
    <m/>
    <m/>
    <m/>
    <s v="Sakshi Soni; Yogesh Paigude"/>
    <m/>
    <s v="user_aM3WaaSUQQmaNnsm9l2FQRVWUEr8RN2ZdXzsuQUalQ3"/>
    <s v="Bharti Bankey"/>
    <m/>
    <m/>
    <s v="August"/>
    <x v="2"/>
    <s v="Linkedin"/>
    <m/>
    <s v="Employee Engagement Handbook"/>
    <m/>
    <m/>
    <m/>
    <s v="2022-01-10 13:09:11.965000+00:00"/>
    <s v="2022-10-10 07:32:50.691000+00:00"/>
    <m/>
  </r>
  <r>
    <s v="Sreenivas Hatti"/>
    <n v="200000"/>
    <s v="INR"/>
    <n v="0"/>
    <d v="2022-01-08T00:00:00"/>
    <s v="Sales"/>
    <s v="stat_kcR4fZg7TU7jjk1jAVua3qGLRS4J5uFayEjK5j02wtv"/>
    <s v="Unqualified"/>
    <n v="0"/>
    <s v="OpportunityStatusType.Lost"/>
    <m/>
    <m/>
    <s v="GPA (Renewal)"/>
    <s v="lead_3NguDYSUXIKg4lXSowlD3olThLpw3TVepL1eTu45tdN"/>
    <s v="CS Aerotherm Pvt Ltd"/>
    <s v="Bhairavi Jog"/>
    <s v="user_JjaNBsxmUKBROYZvEahyXgec466W5jQa2pL0NUZ81Lb"/>
    <s v="Sreenivas Hatti"/>
    <s v="2022-06-29 06:31:55.176000+00:00"/>
    <s v="2022-08-08 09:45:07.687000+00:00"/>
    <m/>
    <s v="Bangalore"/>
    <m/>
    <m/>
    <m/>
    <n v="120"/>
    <m/>
    <m/>
    <m/>
    <m/>
    <m/>
    <m/>
    <m/>
    <m/>
    <m/>
    <m/>
    <m/>
    <s v="Manufacturing"/>
    <m/>
    <m/>
    <m/>
    <m/>
    <m/>
    <m/>
    <m/>
    <m/>
    <m/>
    <m/>
    <m/>
    <m/>
    <s v="Sakshi Soni"/>
    <m/>
    <s v="user_228eUmsdKIb9OItgmiDq1zD4aPZ1eqiapbaLAGeBf8g"/>
    <s v="Bhairavi Jog"/>
    <m/>
    <m/>
    <s v="August"/>
    <x v="4"/>
    <s v="Lusha"/>
    <m/>
    <s v="Employee Wellness Handbook"/>
    <m/>
    <m/>
    <m/>
    <s v="2022-01-07 05:32:56.265000+00:00"/>
    <s v="2022-08-08 12:24:12.184000+00:00"/>
    <s v="GPA"/>
  </r>
  <r>
    <s v="Sreenivas Hatti"/>
    <n v="25000"/>
    <s v="INR"/>
    <n v="0"/>
    <s v="8/31/22"/>
    <s v="Sales"/>
    <s v="stat_kcR4fZg7TU7jjk1jAVua3qGLRS4J5uFayEjK5j02wtv"/>
    <s v="Unqualified"/>
    <n v="0"/>
    <s v="OpportunityStatusType.Lost"/>
    <s v="cont_gdQHTH7zzZKRGz4O7sDuv1WODMlA6nuyshzAKQeabGb"/>
    <s v="Vindhya"/>
    <m/>
    <s v="lead_Szm2YJdxnpB4LpQcyBSnvLQXlpLualJDzDcCh590mYO"/>
    <s v="iDrive Software India Pvt Ltd"/>
    <s v="Sreenivas Hatti"/>
    <s v="user_JjaNBsxmUKBROYZvEahyXgec466W5jQa2pL0NUZ81Lb"/>
    <s v="Sreenivas Hatti"/>
    <s v="2022-03-15 09:49:15.130000+00:00"/>
    <s v="2022-08-08 09:45:46.241000+00:00"/>
    <m/>
    <s v="Bangalore"/>
    <m/>
    <m/>
    <m/>
    <n v="223"/>
    <m/>
    <m/>
    <m/>
    <m/>
    <m/>
    <m/>
    <m/>
    <s v="PAID_SOCIAL"/>
    <m/>
    <m/>
    <m/>
    <s v="IT Services &amp; IT Consulting"/>
    <m/>
    <m/>
    <m/>
    <m/>
    <m/>
    <m/>
    <m/>
    <m/>
    <m/>
    <m/>
    <m/>
    <m/>
    <s v="Arunkumar Dubey"/>
    <m/>
    <s v="user_encRk5bIEFN6ZA11h4WH2AdZTiZpogLSlMIaj0E30SZ"/>
    <s v="Daya Gowda"/>
    <m/>
    <m/>
    <s v="August; March"/>
    <x v="4"/>
    <m/>
    <m/>
    <s v="Ref - Sreenivas"/>
    <m/>
    <m/>
    <m/>
    <s v="2022-03-15 09:45:06.940000+00:00"/>
    <s v="2022-09-13 11:16:18.714000+00:00"/>
    <s v="GPA"/>
  </r>
  <r>
    <s v="Manish Balpande"/>
    <n v="2000000"/>
    <s v="INR"/>
    <n v="0"/>
    <d v="2022-09-08T00:00:00"/>
    <s v="Sales"/>
    <s v="stat_1hn9nRJaLbI53NxPuSQgo90kRpbpKsFlwN4oEGNUTdO"/>
    <s v="Lost"/>
    <n v="0"/>
    <s v="OpportunityStatusType.Lost"/>
    <s v="cont_qd6X5DhM7iDXG9nz9rmu6JuQQHwahoxwhkEjtL6l7RG"/>
    <s v="Deepak Raibole"/>
    <m/>
    <s v="lead_PCl2IzGKJ8WGf9ZC0K7lfBBd1ZNxsUuglgW4nvXd7RM"/>
    <s v="UNIQUE DELTA FORCE SECURITY"/>
    <s v="Sarvesh Pawar"/>
    <s v="user_8jx3L2CDfrbzNnwYUv6Plfha6VxaSGsqcbTXR3sIBZi"/>
    <s v="Manish Balpande"/>
    <s v="2022-07-27 06:58:20.395000+00:00"/>
    <s v="2022-08-08 09:34:27.403000+00:00"/>
    <m/>
    <s v="Pune"/>
    <m/>
    <m/>
    <m/>
    <n v="287"/>
    <m/>
    <m/>
    <m/>
    <m/>
    <m/>
    <m/>
    <m/>
    <m/>
    <m/>
    <m/>
    <m/>
    <m/>
    <m/>
    <m/>
    <m/>
    <m/>
    <m/>
    <m/>
    <m/>
    <m/>
    <m/>
    <m/>
    <m/>
    <m/>
    <m/>
    <m/>
    <s v="user_A8KOTZADnUtEQOLt4nSLAmteNStuGh80js75RYjrXVt"/>
    <s v="Sarvesh Pawar"/>
    <m/>
    <m/>
    <s v="August"/>
    <x v="2"/>
    <m/>
    <m/>
    <s v="Prasanna Agent"/>
    <m/>
    <m/>
    <m/>
    <s v="2022-07-27 05:27:52.989000+00:00"/>
    <s v="2022-09-08 06:40:45.632000+00:00"/>
    <s v="GMC"/>
  </r>
  <r>
    <s v="Chetan Kumar"/>
    <n v="40000000"/>
    <s v="INR"/>
    <n v="0"/>
    <s v="8/28/22"/>
    <s v="Sales"/>
    <s v="stat_kcR4fZg7TU7jjk1jAVua3qGLRS4J5uFayEjK5j02wtv"/>
    <s v="Unqualified"/>
    <n v="0"/>
    <s v="OpportunityStatusType.Lost"/>
    <s v="cont_xdPvg0nXOEtOykVkIAKuvVwfvHuU9rRUMzvWGMJeIv7"/>
    <s v="Niranjan Parida"/>
    <s v="GMC - Renewal"/>
    <s v="lead_erLlrQVuM2C4jZVsLzcMkqe7pEfSJNuri6wuo7qlkhB"/>
    <s v="SBI (General Insurance)"/>
    <s v="Shreenath Bhat"/>
    <s v="user_hAuUqCTCw5r4tCUrswIWPSW7LJ1XIBbttZVmJkxmzGq"/>
    <s v="Chetan Kumar"/>
    <s v="2022-08-01 06:03:11.490000+00:00"/>
    <s v="2022-08-08 09:29:01.103000+00:00"/>
    <m/>
    <s v="Mumbai"/>
    <m/>
    <m/>
    <m/>
    <n v="3200"/>
    <m/>
    <m/>
    <m/>
    <m/>
    <m/>
    <m/>
    <m/>
    <s v="PAID_SOCIAL"/>
    <m/>
    <m/>
    <m/>
    <s v="Banking &amp; Finance"/>
    <m/>
    <m/>
    <m/>
    <m/>
    <m/>
    <m/>
    <m/>
    <m/>
    <m/>
    <m/>
    <m/>
    <m/>
    <m/>
    <m/>
    <s v="user_FdWFezbLzkYQcGsBUsjZO25nr2poK2nRbqV47Rs5Kfm"/>
    <s v="Prateek Wadhwa"/>
    <m/>
    <m/>
    <s v="August"/>
    <x v="1"/>
    <s v="Lusha"/>
    <m/>
    <s v="Mayur Leads"/>
    <m/>
    <m/>
    <m/>
    <s v="2022-03-04 07:24:50.962000+00:00"/>
    <s v="2022-09-19 11:08:59.647000+00:00"/>
    <s v="GMC"/>
  </r>
  <r>
    <s v="Sreenivas Hatti"/>
    <n v="2500000"/>
    <s v="INR"/>
    <n v="0"/>
    <d v="2022-01-08T00:00:00"/>
    <s v="Sales"/>
    <s v="stat_kcR4fZg7TU7jjk1jAVua3qGLRS4J5uFayEjK5j02wtv"/>
    <s v="Unqualified"/>
    <n v="0"/>
    <s v="OpportunityStatusType.Lost"/>
    <m/>
    <m/>
    <s v="GMC (1+5)- Renewal"/>
    <s v="lead_3NguDYSUXIKg4lXSowlD3olThLpw3TVepL1eTu45tdN"/>
    <s v="CS Aerotherm Pvt Ltd"/>
    <s v="Bhairavi Jog"/>
    <s v="user_JjaNBsxmUKBROYZvEahyXgec466W5jQa2pL0NUZ81Lb"/>
    <s v="Sreenivas Hatti"/>
    <s v="2022-06-29 06:31:19.964000+00:00"/>
    <s v="2022-08-08 09:45:04.628000+00:00"/>
    <m/>
    <s v="Bangalore"/>
    <m/>
    <m/>
    <m/>
    <n v="120"/>
    <m/>
    <m/>
    <m/>
    <m/>
    <m/>
    <m/>
    <m/>
    <m/>
    <m/>
    <m/>
    <m/>
    <s v="Manufacturing"/>
    <m/>
    <m/>
    <m/>
    <m/>
    <m/>
    <m/>
    <m/>
    <m/>
    <m/>
    <m/>
    <m/>
    <m/>
    <s v="Sakshi Soni"/>
    <m/>
    <s v="user_228eUmsdKIb9OItgmiDq1zD4aPZ1eqiapbaLAGeBf8g"/>
    <s v="Bhairavi Jog"/>
    <m/>
    <m/>
    <s v="August"/>
    <x v="4"/>
    <s v="Lusha"/>
    <m/>
    <s v="Employee Wellness Handbook"/>
    <m/>
    <m/>
    <m/>
    <s v="2022-01-07 05:32:56.265000+00:00"/>
    <s v="2022-08-08 12:24:12.184000+00:00"/>
    <s v="GMC"/>
  </r>
  <r>
    <s v="Shreenath Bhat"/>
    <n v="10000"/>
    <s v="INR"/>
    <n v="0"/>
    <s v="9/30/22"/>
    <s v="Sales"/>
    <s v="stat_kcR4fZg7TU7jjk1jAVua3qGLRS4J5uFayEjK5j02wtv"/>
    <s v="Unqualified"/>
    <n v="0"/>
    <s v="OpportunityStatusType.Lost"/>
    <s v="cont_onjBTOG1aNnHmRdIzzQdzZNwyNGIN8ZO9wsHqq9R7zp"/>
    <s v="Gyanendra Singh"/>
    <s v="GPA -Fresh"/>
    <s v="lead_2odm7KtuMYsmPohmSEbqpdEZ2bsnCmM0k6viRU2LEv1"/>
    <s v="GenNext India Private Limited"/>
    <s v="Shreenath Bhat"/>
    <s v="user_vMd4rmcrSbjykdyL2J7rrYn84SWdcNc5FKligrmItPw"/>
    <s v="Shreenath Bhat"/>
    <s v="2022-06-21 05:49:45.103000+00:00"/>
    <s v="2022-08-08 05:33:09.717000+00:00"/>
    <m/>
    <m/>
    <m/>
    <m/>
    <m/>
    <n v="35"/>
    <m/>
    <m/>
    <m/>
    <m/>
    <m/>
    <m/>
    <m/>
    <m/>
    <m/>
    <m/>
    <m/>
    <m/>
    <m/>
    <m/>
    <m/>
    <m/>
    <m/>
    <m/>
    <m/>
    <m/>
    <m/>
    <m/>
    <m/>
    <m/>
    <m/>
    <m/>
    <s v="user_vMd4rmcrSbjykdyL2J7rrYn84SWdcNc5FKligrmItPw"/>
    <s v="Shreenath Bhat"/>
    <m/>
    <m/>
    <s v="July"/>
    <x v="4"/>
    <m/>
    <m/>
    <s v="Downloaded the guide: Employee Wellness Handbook"/>
    <m/>
    <m/>
    <m/>
    <s v="2021-12-24 06:37:25.888000+00:00"/>
    <s v="2022-08-08 05:33:32.746000+00:00"/>
    <s v="GPA"/>
  </r>
  <r>
    <s v="Shreenath Bhat"/>
    <n v="150000"/>
    <s v="INR"/>
    <n v="0"/>
    <s v="9/30/22"/>
    <s v="Sales"/>
    <s v="stat_kcR4fZg7TU7jjk1jAVua3qGLRS4J5uFayEjK5j02wtv"/>
    <s v="Unqualified"/>
    <n v="0"/>
    <s v="OpportunityStatusType.Lost"/>
    <s v="cont_onjBTOG1aNnHmRdIzzQdzZNwyNGIN8ZO9wsHqq9R7zp"/>
    <s v="Gyanendra Singh"/>
    <s v="GMC - Fresh; Looking at Policy Bazar"/>
    <s v="lead_2odm7KtuMYsmPohmSEbqpdEZ2bsnCmM0k6viRU2LEv1"/>
    <s v="GenNext India Private Limited"/>
    <s v="Shreenath Bhat"/>
    <s v="user_vMd4rmcrSbjykdyL2J7rrYn84SWdcNc5FKligrmItPw"/>
    <s v="Shreenath Bhat"/>
    <s v="2022-06-21 05:35:22.708000+00:00"/>
    <s v="2022-08-08 05:33:01.200000+00:00"/>
    <m/>
    <m/>
    <m/>
    <m/>
    <m/>
    <n v="35"/>
    <m/>
    <m/>
    <m/>
    <m/>
    <m/>
    <m/>
    <m/>
    <m/>
    <m/>
    <m/>
    <m/>
    <m/>
    <m/>
    <m/>
    <m/>
    <m/>
    <m/>
    <m/>
    <m/>
    <m/>
    <m/>
    <m/>
    <m/>
    <m/>
    <m/>
    <m/>
    <s v="user_vMd4rmcrSbjykdyL2J7rrYn84SWdcNc5FKligrmItPw"/>
    <s v="Shreenath Bhat"/>
    <m/>
    <m/>
    <s v="July"/>
    <x v="4"/>
    <m/>
    <m/>
    <s v="Downloaded the guide: Employee Wellness Handbook"/>
    <m/>
    <m/>
    <m/>
    <s v="2021-12-24 06:37:25.888000+00:00"/>
    <s v="2022-08-08 05:33:32.746000+00:00"/>
    <s v="GMC"/>
  </r>
  <r>
    <s v="Prasoon Mishra"/>
    <n v="1000000"/>
    <s v="INR"/>
    <n v="0"/>
    <d v="2022-06-08T00:00:00"/>
    <s v="Sales"/>
    <s v="stat_1hn9nRJaLbI53NxPuSQgo90kRpbpKsFlwN4oEGNUTdO"/>
    <s v="Lost"/>
    <n v="0"/>
    <s v="OpportunityStatusType.Lost"/>
    <m/>
    <m/>
    <s v="We were L3 They went ahead with Incumbent  (without broker)"/>
    <s v="lead_ip10cxGpK4DzwXJJJ9GwYa2y4rKz5A0roujlbztxdd3"/>
    <s v="Navchetna-NextRu Livelihoods Private Limited"/>
    <s v="Satyajit Chati"/>
    <s v="user_RYbBTp8BVWNa7ppiOz6QVJMGK0exHsFmc5uCLn34ODZ"/>
    <s v="Prasoon Mishra"/>
    <s v="2022-07-05 09:56:55.931000+00:00"/>
    <s v="2022-08-08 09:01:22.106000+00:00"/>
    <m/>
    <s v="Bangalore"/>
    <m/>
    <m/>
    <m/>
    <n v="1400"/>
    <m/>
    <m/>
    <m/>
    <m/>
    <m/>
    <m/>
    <m/>
    <m/>
    <m/>
    <m/>
    <m/>
    <s v="Banking &amp; Finance"/>
    <m/>
    <m/>
    <m/>
    <m/>
    <m/>
    <m/>
    <m/>
    <m/>
    <m/>
    <m/>
    <m/>
    <m/>
    <s v="Deepak Yadav"/>
    <m/>
    <s v="user_5IQTpX6DsnoeoDfxqzqojpVoQLXPh68nhDjLS5ETjYj"/>
    <s v="Satyajit Chati"/>
    <s v="Siddharth Angolkar"/>
    <m/>
    <s v="August"/>
    <x v="4"/>
    <m/>
    <m/>
    <s v="Employee Wellness Handbook"/>
    <m/>
    <m/>
    <m/>
    <s v="2022-03-26 02:25:44.493000+00:00"/>
    <s v="2022-08-08 09:01:55.184000+00:00"/>
    <m/>
  </r>
  <r>
    <s v="Vivek Singh"/>
    <n v="1500000"/>
    <s v="INR"/>
    <n v="0"/>
    <s v="8/15/22"/>
    <s v="Sales"/>
    <s v="stat_kcR4fZg7TU7jjk1jAVua3qGLRS4J5uFayEjK5j02wtv"/>
    <s v="Unqualified"/>
    <n v="0"/>
    <s v="OpportunityStatusType.Lost"/>
    <s v="cont_167JfvZJc4yn56kN4FqtXz9miDgje3T3UjDABrVRPTF"/>
    <s v="Shiji George"/>
    <s v="GMC Renewal"/>
    <s v="lead_ST68keTfrXAdzD2btYh7uQHI6qPf9W8wAlUgiCbklPz"/>
    <s v="Lighting Technologies India Private Limited"/>
    <s v="Trupti Suryavanshi"/>
    <s v="user_6dalmZ7hmWD47jhCVGdU1SSEcFMsz9rWtW2jPORgJvj"/>
    <s v="Vivek Singh"/>
    <s v="2022-07-05 12:02:27.736000+00:00"/>
    <s v="2022-08-07 10:43:28.167000+00:00"/>
    <m/>
    <s v="Bangalore"/>
    <m/>
    <m/>
    <m/>
    <n v="98"/>
    <m/>
    <m/>
    <m/>
    <m/>
    <m/>
    <m/>
    <m/>
    <m/>
    <m/>
    <m/>
    <m/>
    <s v="Manufacturing"/>
    <m/>
    <m/>
    <m/>
    <m/>
    <m/>
    <m/>
    <m/>
    <m/>
    <m/>
    <m/>
    <m/>
    <m/>
    <s v="Prashant Abhang"/>
    <m/>
    <s v="user_L8E6IFhq6UCzKLHa45LUUTZCznDuyDwFrGaEp9DXiUM"/>
    <s v="Trupti Suryavanshi"/>
    <m/>
    <m/>
    <s v="August"/>
    <x v="2"/>
    <m/>
    <m/>
    <m/>
    <m/>
    <m/>
    <m/>
    <s v="2022-04-20 10:11:41.828000+00:00"/>
    <s v="2022-09-08 09:27:02.793000+00:00"/>
    <s v="GMC"/>
  </r>
  <r>
    <s v="Kashif Ahmad"/>
    <n v="85000"/>
    <s v="INR"/>
    <n v="0"/>
    <d v="2022-08-08T00:00:00"/>
    <s v="Sales"/>
    <s v="stat_1hn9nRJaLbI53NxPuSQgo90kRpbpKsFlwN4oEGNUTdO"/>
    <s v="Lost"/>
    <n v="0"/>
    <s v="OpportunityStatusType.Lost"/>
    <s v="cont_s5PlqP6ewhjVfWxNVd3GvFIJu6bgd1GJ2pD32OBkvh1"/>
    <s v="Vaishali"/>
    <s v="Lost to incumbent HDFC Life(Alliance) as they were L1 and we were L3"/>
    <s v="lead_MBmOBv4RPJhbNeMjzSTyudxkFbI0GyY4CXyHZxqTFgX"/>
    <s v="GFI Informatique/MGS"/>
    <s v="Prateek Wadhwa"/>
    <s v="user_LKRhV6rhcBe0uL8u70UUGeDjbMupuho4TaiAOCbT7HT"/>
    <s v="Kashif Ahmad"/>
    <s v="2022-07-21 08:34:33.466000+00:00"/>
    <s v="2022-08-07 07:58:42.665000+00:00"/>
    <m/>
    <s v="Pune"/>
    <m/>
    <m/>
    <m/>
    <n v="164"/>
    <m/>
    <m/>
    <m/>
    <m/>
    <m/>
    <m/>
    <m/>
    <m/>
    <m/>
    <m/>
    <m/>
    <s v="IT Services &amp; IT Consulting"/>
    <m/>
    <m/>
    <m/>
    <m/>
    <m/>
    <m/>
    <m/>
    <m/>
    <m/>
    <m/>
    <m/>
    <m/>
    <s v="Arunkumar Dubey"/>
    <m/>
    <s v="user_FdWFezbLzkYQcGsBUsjZO25nr2poK2nRbqV47Rs5Kfm"/>
    <s v="Prateek Wadhwa"/>
    <s v="Siddharth Angolkar"/>
    <m/>
    <s v="August"/>
    <x v="2"/>
    <s v="Linkedin"/>
    <m/>
    <m/>
    <m/>
    <m/>
    <m/>
    <s v="2021-08-17 06:10:18.097000+00:00"/>
    <s v="2022-09-08 06:43:28.491000+00:00"/>
    <s v="GTL"/>
  </r>
  <r>
    <s v="Pooja Gawas"/>
    <n v="550000"/>
    <s v="INR"/>
    <n v="0"/>
    <d v="2022-01-08T00:00:00"/>
    <s v="Sales"/>
    <s v="stat_1hn9nRJaLbI53NxPuSQgo90kRpbpKsFlwN4oEGNUTdO"/>
    <s v="Lost"/>
    <n v="0"/>
    <s v="OpportunityStatusType.Lost"/>
    <m/>
    <m/>
    <s v="GMC (1+3)- Renewal"/>
    <s v="lead_Jae0mtra1eLyFSea3kTE7ZPe8VaqqZQhvfHAgILpFgf"/>
    <s v="KANAKADURGA FINANCE LIMITED"/>
    <s v="Bhairavi Jog"/>
    <s v="user_KLETV1op4MIjvKQ12xGsWi23CuPjDE6PT29nwG6T3MY"/>
    <s v="Pooja Gawas"/>
    <s v="2022-06-24 06:01:58.676000+00:00"/>
    <s v="2022-08-07 10:58:38.542000+00:00"/>
    <m/>
    <s v="Vijayawada"/>
    <m/>
    <m/>
    <m/>
    <n v="43"/>
    <m/>
    <m/>
    <m/>
    <m/>
    <m/>
    <m/>
    <m/>
    <m/>
    <m/>
    <m/>
    <m/>
    <s v="Banking &amp; Finance"/>
    <m/>
    <m/>
    <m/>
    <m/>
    <m/>
    <m/>
    <m/>
    <m/>
    <m/>
    <m/>
    <m/>
    <m/>
    <m/>
    <m/>
    <s v="user_228eUmsdKIb9OItgmiDq1zD4aPZ1eqiapbaLAGeBf8g"/>
    <s v="Bhairavi Jog"/>
    <m/>
    <m/>
    <s v="August"/>
    <x v="4"/>
    <m/>
    <m/>
    <s v="Downloaded the guide: Employee Wellness Handbook"/>
    <m/>
    <m/>
    <m/>
    <s v="2021-12-21 02:47:53.188000+00:00"/>
    <s v="2022-08-09 11:42:24.288000+00:00"/>
    <s v="GMC"/>
  </r>
  <r>
    <s v="Omkar Ghate"/>
    <n v="3200000"/>
    <s v="INR"/>
    <n v="0"/>
    <d v="2022-06-08T00:00:00"/>
    <s v="Sales"/>
    <s v="stat_1hn9nRJaLbI53NxPuSQgo90kRpbpKsFlwN4oEGNUTdO"/>
    <s v="Lost"/>
    <n v="0"/>
    <s v="OpportunityStatusType.Lost"/>
    <s v="cont_EG0NeAaIIiruTTBPf6c76aAdEz1uS1U8ELymNQFfNmf"/>
    <s v="Omkar Patwardhan"/>
    <s v="We had only one quote as the data was shared late, their director didn't want to work with an intermediary and preferred to deal directly with the insurer"/>
    <s v="lead_T1NR30UJeJkL5NSGwzR0NzILVl3Oa9PXNBIgZoq6mI5"/>
    <s v="M/S COREFLEX SOLUTIONS PRIVATE LIMITED"/>
    <s v="Harmanjit Singh"/>
    <s v="user_9SBRjyF0n4iWuhUdqRyQkFhl2J4uyNKhFWvvJEvunX8"/>
    <s v="Omkar Ghate"/>
    <s v="2022-07-11 08:03:34.415000+00:00"/>
    <s v="2022-08-07 05:24:29.715000+00:00"/>
    <m/>
    <s v="Pune"/>
    <m/>
    <m/>
    <m/>
    <n v="204"/>
    <m/>
    <m/>
    <m/>
    <m/>
    <m/>
    <m/>
    <m/>
    <s v="PAID_SOCIAL"/>
    <m/>
    <m/>
    <m/>
    <s v="IT Services &amp; IT Consulting"/>
    <m/>
    <m/>
    <m/>
    <m/>
    <m/>
    <m/>
    <m/>
    <m/>
    <m/>
    <m/>
    <m/>
    <m/>
    <s v="Ravi Jaiswal"/>
    <m/>
    <s v="user_lwF8ctKa5IyxqATpO2EOw2h0AEPiCMHOgewiH38Ei77"/>
    <s v="Harmanjit Singh"/>
    <m/>
    <m/>
    <s v="August"/>
    <x v="2"/>
    <s v="Mr. E"/>
    <m/>
    <s v="Employee Engagement Handbook"/>
    <m/>
    <m/>
    <m/>
    <s v="2022-02-18 11:09:39.451000+00:00"/>
    <s v="2022-09-05 15:02:10.623000+00:00"/>
    <s v="GMC"/>
  </r>
  <r>
    <s v="Moziez Chamadia"/>
    <n v="4000000"/>
    <s v="INR"/>
    <n v="0"/>
    <d v="2022-01-08T00:00:00"/>
    <s v="Sales"/>
    <s v="stat_1hn9nRJaLbI53NxPuSQgo90kRpbpKsFlwN4oEGNUTdO"/>
    <s v="Lost"/>
    <n v="0"/>
    <s v="OpportunityStatusType.Lost"/>
    <s v="cont_om2T3Tu2dkBEs5Q1ifw2RFlVsJWK86qfHJD1gVxNRsc"/>
    <s v="Arvind Vishwakarma"/>
    <s v="GMC - they had a 70 - 80 lakh claim last year so they got the quotes of 1.15 cr and 45 - 46 lakh. Would like to know about us."/>
    <s v="lead_7kGjt0mrLBZtSwNO0x5f89XvHclR7FnlBsRTiSkBY1p"/>
    <s v="LOUIS BERGER SAS"/>
    <s v="Shreenath Bhat"/>
    <s v="user_IgNfKH7wuLLjHvexoMm2PXWcnF3zYft0ZbMTyfwKRUg"/>
    <s v="Moziez Chamadia"/>
    <s v="2022-05-17 12:16:11.680000+00:00"/>
    <s v="2022-08-06 10:24:58.419000+00:00"/>
    <m/>
    <s v="Mumbai"/>
    <m/>
    <m/>
    <m/>
    <n v="1160"/>
    <m/>
    <m/>
    <m/>
    <m/>
    <m/>
    <m/>
    <m/>
    <m/>
    <m/>
    <m/>
    <m/>
    <s v="Construction &amp; Real Estate; Others"/>
    <m/>
    <m/>
    <m/>
    <m/>
    <m/>
    <m/>
    <m/>
    <m/>
    <m/>
    <m/>
    <m/>
    <m/>
    <s v="Amol Gawali"/>
    <m/>
    <s v="user_vMd4rmcrSbjykdyL2J7rrYn84SWdcNc5FKligrmItPw"/>
    <s v="Shreenath Bhat"/>
    <m/>
    <m/>
    <s v="June"/>
    <x v="2"/>
    <s v="Naukri.com"/>
    <m/>
    <m/>
    <m/>
    <m/>
    <m/>
    <s v="2022-04-03 18:14:08.944000+00:00"/>
    <s v="2022-10-13 07:44:57.539000+00:00"/>
    <s v="GTL"/>
  </r>
  <r>
    <s v="Omkar Ghate"/>
    <n v="300000"/>
    <s v="INR"/>
    <n v="0"/>
    <d v="2022-06-08T00:00:00"/>
    <s v="Sales"/>
    <s v="stat_1hn9nRJaLbI53NxPuSQgo90kRpbpKsFlwN4oEGNUTdO"/>
    <s v="Lost"/>
    <n v="0"/>
    <s v="OpportunityStatusType.Lost"/>
    <s v="cont_QUYTU6iWX5ioTrRIQWcjzJbjHqWq6fSAmyOrqntkSB2"/>
    <s v="Omkar Patwardhan"/>
    <s v="Subsidiary company of Coreflex"/>
    <s v="lead_jgiYkp22gVnc7ezb5QUTXpE1hTe5aRSJo6sb0mB023R"/>
    <s v="XANADUTEC DATA SOLUTIONS PRIVATE LIMITED"/>
    <s v="Harmanjit Singh"/>
    <s v="user_9SBRjyF0n4iWuhUdqRyQkFhl2J4uyNKhFWvvJEvunX8"/>
    <s v="Omkar Ghate"/>
    <s v="2022-07-27 09:22:30.304000+00:00"/>
    <s v="2022-08-07 05:26:20.749000+00:00"/>
    <m/>
    <s v="Pune"/>
    <m/>
    <m/>
    <m/>
    <n v="52"/>
    <m/>
    <m/>
    <m/>
    <m/>
    <m/>
    <m/>
    <m/>
    <m/>
    <m/>
    <m/>
    <m/>
    <s v="IT Services &amp; IT Consulting"/>
    <m/>
    <m/>
    <m/>
    <m/>
    <m/>
    <m/>
    <m/>
    <m/>
    <m/>
    <m/>
    <m/>
    <m/>
    <m/>
    <m/>
    <m/>
    <m/>
    <m/>
    <m/>
    <s v="August"/>
    <x v="2"/>
    <m/>
    <m/>
    <m/>
    <m/>
    <m/>
    <m/>
    <s v="2022-07-27 09:15:23.423000+00:00"/>
    <s v="2022-08-18 08:46:33.873000+00:00"/>
    <s v="GMC"/>
  </r>
  <r>
    <s v="Omkar Ghate"/>
    <n v="358229"/>
    <s v="INR"/>
    <n v="100"/>
    <d v="2022-05-08T00:00:00"/>
    <s v="Sales"/>
    <s v="stat_OZRiD1474QRJIpvnjHCZfiIvKcVD6mIKSSTzg8SwDVx"/>
    <s v="Won- Payment Completed"/>
    <n v="1"/>
    <s v="OpportunityStatusType.Won"/>
    <m/>
    <m/>
    <s v="GMC"/>
    <s v="lead_LSmdLdKbcsZIudJYm7m7N7MYgiUmQAznxlYuxxeBqKy"/>
    <s v="KUBETRON TECHNOLOGIES PRIVATE LIMITED"/>
    <s v="Bharti Bankey"/>
    <s v="user_9SBRjyF0n4iWuhUdqRyQkFhl2J4uyNKhFWvvJEvunX8"/>
    <s v="Omkar Ghate"/>
    <s v="2022-05-26 10:25:05.169000+00:00"/>
    <s v="2022-08-05 16:10:18.077000+00:00"/>
    <m/>
    <s v="Delhi"/>
    <m/>
    <m/>
    <m/>
    <n v="47"/>
    <m/>
    <m/>
    <m/>
    <m/>
    <m/>
    <m/>
    <m/>
    <m/>
    <m/>
    <m/>
    <m/>
    <s v="IT Services &amp; IT Consulting"/>
    <m/>
    <m/>
    <m/>
    <m/>
    <m/>
    <m/>
    <m/>
    <m/>
    <m/>
    <m/>
    <m/>
    <m/>
    <s v="Nilesh Dhanani"/>
    <m/>
    <s v="user_9SBRjyF0n4iWuhUdqRyQkFhl2J4uyNKhFWvvJEvunX8"/>
    <s v="Omkar Ghate"/>
    <s v="Siddharth Angolkar"/>
    <s v="Nilesh Dhanani"/>
    <m/>
    <x v="7"/>
    <m/>
    <m/>
    <m/>
    <m/>
    <m/>
    <m/>
    <s v="2022-05-25 15:41:41.649000+00:00"/>
    <s v="2022-10-19 11:43:39.545000+00:00"/>
    <s v="GMC"/>
  </r>
  <r>
    <s v="Navin Panjwani"/>
    <n v="425000"/>
    <s v="INR"/>
    <n v="0"/>
    <s v="8/19/22"/>
    <s v="Sales"/>
    <s v="stat_kcR4fZg7TU7jjk1jAVua3qGLRS4J5uFayEjK5j02wtv"/>
    <s v="Unqualified"/>
    <n v="0"/>
    <s v="OpportunityStatusType.Lost"/>
    <s v="cont_QccFG1UfQkHuU3sxjo0D97dG3vqqUOu6oxGNjqZFy9c"/>
    <s v="Nitin Jadhav"/>
    <s v="GMC renewal"/>
    <s v="lead_XsjbB0VMxL9HMBi9bJxH3Q6Y7TxuU0AEm2h54A6EUJa"/>
    <s v="NY Cinemas"/>
    <s v="Aishwarya Nyayadhish"/>
    <s v="user_sD3YjSs92XKUfD0OPHeo886g6tW6aCM0iUhX5VVUuJi"/>
    <s v="Navin Panjwani"/>
    <s v="2022-08-04 09:53:32.089000+00:00"/>
    <s v="2022-08-05 11:33:12.219000+00:00"/>
    <m/>
    <s v="Mumbai"/>
    <m/>
    <m/>
    <m/>
    <n v="22"/>
    <m/>
    <m/>
    <m/>
    <m/>
    <m/>
    <m/>
    <m/>
    <m/>
    <m/>
    <m/>
    <m/>
    <s v="Sports &amp; Entertainment"/>
    <m/>
    <m/>
    <m/>
    <m/>
    <m/>
    <m/>
    <m/>
    <m/>
    <m/>
    <m/>
    <m/>
    <m/>
    <s v="Ravi Jaiswal"/>
    <m/>
    <s v="user_6hRQhcoLhZEDUBYaw3vS7rv6T5582sGfXq4jNRqTfUU"/>
    <s v="Aishwarya Nyayadhish"/>
    <m/>
    <m/>
    <s v="August"/>
    <x v="2"/>
    <s v="Naukri.com"/>
    <m/>
    <m/>
    <m/>
    <m/>
    <m/>
    <s v="2022-08-01 09:59:16.797000+00:00"/>
    <s v="2022-09-16 13:35:23.285000+00:00"/>
    <m/>
  </r>
  <r>
    <s v="Abhiroop Ganguly"/>
    <n v="350000"/>
    <s v="INR"/>
    <n v="0"/>
    <s v="8/25/22"/>
    <s v="Sales"/>
    <s v="stat_1hn9nRJaLbI53NxPuSQgo90kRpbpKsFlwN4oEGNUTdO"/>
    <s v="Lost"/>
    <n v="0"/>
    <s v="OpportunityStatusType.Lost"/>
    <s v="cont_Ql9iBdyQF8FzDEF6k1kjcV2ZX9DHHhmfUOEy4cUNzgd"/>
    <s v="Sukvinder Singh"/>
    <s v="Loop membership"/>
    <s v="lead_uujhaIHZ418974u1aNILsSHayaqJeo9t87LhpqEDfIA"/>
    <s v="InfoCepts"/>
    <s v="Gauri Jori"/>
    <s v="user_U27GK6WjhLhUhi1EDKXV57xMpn8n8DMIOjci1q3UReZ"/>
    <s v="Abhiroop Ganguly"/>
    <s v="2022-05-30 11:54:50.589000+00:00"/>
    <s v="2022-08-05 10:34:07.806000+00:00"/>
    <m/>
    <s v="Nagpur"/>
    <m/>
    <m/>
    <m/>
    <n v="1150"/>
    <m/>
    <m/>
    <m/>
    <m/>
    <m/>
    <m/>
    <m/>
    <s v="PAID_SOCIAL"/>
    <m/>
    <m/>
    <m/>
    <s v="IT Services &amp; IT Consulting"/>
    <m/>
    <m/>
    <m/>
    <m/>
    <m/>
    <m/>
    <m/>
    <m/>
    <m/>
    <m/>
    <m/>
    <m/>
    <s v="Deepak Yadav"/>
    <m/>
    <s v="user_5YHA1ZU4iP896lD1YJehdJcMx7ZEgWCpulT4T2c3pJ3"/>
    <s v="Gauri Jori"/>
    <m/>
    <m/>
    <s v="February"/>
    <x v="1"/>
    <s v="soumen majumdar"/>
    <m/>
    <s v="Ssoumen List"/>
    <m/>
    <m/>
    <m/>
    <s v="2021-10-26 11:53:00.068000+00:00"/>
    <s v="2022-09-01 15:26:12.334000+00:00"/>
    <m/>
  </r>
  <r>
    <s v="Satyam Tiwari"/>
    <n v="250000"/>
    <s v="INR"/>
    <n v="0"/>
    <s v="7/22/22"/>
    <s v="Sales"/>
    <s v="stat_1hn9nRJaLbI53NxPuSQgo90kRpbpKsFlwN4oEGNUTdO"/>
    <s v="Lost"/>
    <n v="0"/>
    <s v="OpportunityStatusType.Lost"/>
    <m/>
    <m/>
    <s v="GMC-Renewal"/>
    <s v="lead_aQPhiwmHaLtP9JuvTlX3kibhGg96UPvXi9fegvQTKxO"/>
    <s v="Hoolime"/>
    <s v="Bharti Bankey"/>
    <s v="user_2YgShwgjLNI4FjAqgE9PtKsdIaGh919JGcFG919fe5B"/>
    <s v="Satyam Tiwari"/>
    <s v="2022-07-01 11:53:15.572000+00:00"/>
    <s v="2022-08-05 08:15:44.308000+00:00"/>
    <m/>
    <s v="Chandigarh"/>
    <m/>
    <s v="2022-06-30 14:04:09+00:00"/>
    <m/>
    <n v="30"/>
    <m/>
    <m/>
    <m/>
    <m/>
    <m/>
    <m/>
    <m/>
    <m/>
    <m/>
    <m/>
    <m/>
    <s v="IT Services &amp; IT Consulting"/>
    <m/>
    <m/>
    <m/>
    <m/>
    <m/>
    <m/>
    <m/>
    <m/>
    <m/>
    <m/>
    <m/>
    <m/>
    <m/>
    <m/>
    <s v="user_aM3WaaSUQQmaNnsm9l2FQRVWUEr8RN2ZdXzsuQUalQ3"/>
    <s v="Bharti Bankey"/>
    <s v="Sumit Dolas"/>
    <m/>
    <s v="August"/>
    <x v="3"/>
    <s v="Inbound via website"/>
    <m/>
    <s v="Employee Count 25"/>
    <m/>
    <m/>
    <m/>
    <s v="2022-06-30 14:06:50.406000+00:00"/>
    <s v="2022-09-23 12:30:11.370000+00:00"/>
    <m/>
  </r>
  <r>
    <s v="Abhiroop Ganguly"/>
    <n v="3000000"/>
    <s v="INR"/>
    <n v="0"/>
    <s v="8/17/22"/>
    <s v="Sales"/>
    <s v="stat_kcR4fZg7TU7jjk1jAVua3qGLRS4J5uFayEjK5j02wtv"/>
    <s v="Unqualified"/>
    <n v="0"/>
    <s v="OpportunityStatusType.Lost"/>
    <m/>
    <m/>
    <m/>
    <s v="lead_PlZEishNzu3hwJswEdF329L8meRyPQt9PZgLW4UvZYd"/>
    <s v="GARWARE Technical Fibers LtdROPES."/>
    <s v="Satyajit Chati"/>
    <s v="user_U27GK6WjhLhUhi1EDKXV57xMpn8n8DMIOjci1q3UReZ"/>
    <s v="Abhiroop Ganguly"/>
    <s v="2022-06-20 10:23:32.443000+00:00"/>
    <s v="2022-08-05 08:15:47.449000+00:00"/>
    <m/>
    <s v="Pune"/>
    <m/>
    <m/>
    <m/>
    <n v="403"/>
    <m/>
    <m/>
    <m/>
    <m/>
    <m/>
    <m/>
    <m/>
    <m/>
    <m/>
    <m/>
    <m/>
    <s v="Automotive"/>
    <m/>
    <m/>
    <m/>
    <m/>
    <m/>
    <m/>
    <m/>
    <m/>
    <m/>
    <m/>
    <m/>
    <m/>
    <m/>
    <m/>
    <s v="user_5IQTpX6DsnoeoDfxqzqojpVoQLXPh68nhDjLS5ETjYj"/>
    <s v="Satyajit Chati"/>
    <m/>
    <m/>
    <s v="August"/>
    <x v="2"/>
    <m/>
    <m/>
    <s v="Ssoumen List"/>
    <m/>
    <m/>
    <m/>
    <s v="2022-02-13 10:01:07.485000+00:00"/>
    <s v="2022-09-27 04:51:31.199000+00:00"/>
    <m/>
  </r>
  <r>
    <s v="Mayur Gadiyar"/>
    <n v="131000"/>
    <s v="INR"/>
    <n v="100"/>
    <d v="2022-01-08T00:00:00"/>
    <s v="Sales"/>
    <s v="stat_OZRiD1474QRJIpvnjHCZfiIvKcVD6mIKSSTzg8SwDVx"/>
    <s v="Won- Payment Completed"/>
    <n v="1"/>
    <s v="OpportunityStatusType.Won"/>
    <s v="cont_2K771LtktwpJlE57hzRsJYpAJvxOPsL7p6nWGYsDVf6"/>
    <s v="Rahul Kharat"/>
    <m/>
    <s v="lead_gGWFRmiHUBUj1f0LBQ9bOR8fMQpshCTyBDi0BQVhMKv"/>
    <s v="Lords Hotels &amp; Resorts"/>
    <s v="Nikhil Ahuja"/>
    <s v="user_bdUPAGjcS7p6513So3N4g3aWNS5HuBuVJi7bvCPAsLt"/>
    <s v="Mayur Gadiyar"/>
    <s v="2022-06-09 10:27:19.034000+00:00"/>
    <s v="2022-08-05 08:53:53.865000+00:00"/>
    <m/>
    <s v="Mumbai"/>
    <m/>
    <m/>
    <m/>
    <n v="20"/>
    <m/>
    <m/>
    <m/>
    <m/>
    <m/>
    <m/>
    <m/>
    <s v="PAID_SOCIAL"/>
    <m/>
    <m/>
    <m/>
    <s v="Hospitality &amp; Travel"/>
    <m/>
    <m/>
    <m/>
    <m/>
    <m/>
    <m/>
    <m/>
    <m/>
    <m/>
    <m/>
    <m/>
    <m/>
    <s v="Kaustubh Gaikwad"/>
    <m/>
    <s v="user_ocHSJH83OJnHCvKyMbjx8WOOK8PMgAUGIj1qK0q0dMV"/>
    <s v="Nikhil Ahuja"/>
    <m/>
    <m/>
    <s v="July"/>
    <x v="4"/>
    <s v="Mr. E"/>
    <m/>
    <s v="Employee Engagement Handbook"/>
    <m/>
    <m/>
    <m/>
    <s v="2022-06-09 02:54:32.561000+00:00"/>
    <s v="2022-10-19 01:44:16.492000+00:00"/>
    <s v="GMC"/>
  </r>
  <r>
    <s v="Satyam Tiwari"/>
    <n v="50000"/>
    <s v="INR"/>
    <n v="0"/>
    <s v="7/25/22"/>
    <s v="Sales"/>
    <s v="stat_1hn9nRJaLbI53NxPuSQgo90kRpbpKsFlwN4oEGNUTdO"/>
    <s v="Lost"/>
    <n v="0"/>
    <s v="OpportunityStatusType.Lost"/>
    <m/>
    <m/>
    <m/>
    <s v="lead_aQPhiwmHaLtP9JuvTlX3kibhGg96UPvXi9fegvQTKxO"/>
    <s v="Hoolime"/>
    <s v="Satyam Tiwari"/>
    <s v="user_2YgShwgjLNI4FjAqgE9PtKsdIaGh919JGcFG919fe5B"/>
    <s v="Satyam Tiwari"/>
    <s v="2022-07-20 08:30:14.005000+00:00"/>
    <s v="2022-08-05 08:15:40.326000+00:00"/>
    <m/>
    <s v="Chandigarh"/>
    <m/>
    <s v="2022-06-30 14:04:09+00:00"/>
    <m/>
    <n v="30"/>
    <m/>
    <m/>
    <m/>
    <m/>
    <m/>
    <m/>
    <m/>
    <m/>
    <m/>
    <m/>
    <m/>
    <s v="IT Services &amp; IT Consulting"/>
    <m/>
    <m/>
    <m/>
    <m/>
    <m/>
    <m/>
    <m/>
    <m/>
    <m/>
    <m/>
    <m/>
    <m/>
    <m/>
    <m/>
    <s v="user_aM3WaaSUQQmaNnsm9l2FQRVWUEr8RN2ZdXzsuQUalQ3"/>
    <s v="Bharti Bankey"/>
    <s v="Sumit Dolas"/>
    <m/>
    <s v="August"/>
    <x v="3"/>
    <s v="Inbound via website"/>
    <m/>
    <s v="Employee Count 25"/>
    <m/>
    <m/>
    <m/>
    <s v="2022-06-30 14:06:50.406000+00:00"/>
    <s v="2022-09-23 12:30:11.370000+00:00"/>
    <m/>
  </r>
  <r>
    <s v="Satyam Tiwari"/>
    <n v="700000"/>
    <s v="INR"/>
    <n v="0"/>
    <d v="2022-07-08T00:00:00"/>
    <s v="Sales"/>
    <s v="stat_1hn9nRJaLbI53NxPuSQgo90kRpbpKsFlwN4oEGNUTdO"/>
    <s v="Lost"/>
    <n v="0"/>
    <s v="OpportunityStatusType.Lost"/>
    <s v="cont_NlsryZAvHPh70fwLenvkXXtB6T1auXm55WFCuS4zOIL"/>
    <s v="Suyyaash Bhosale"/>
    <m/>
    <s v="lead_ur09d82PtYVuord3YoTQKMsxNNhDWlfrJlXq5ZQBSCL"/>
    <s v="Sulzer Pumps India"/>
    <s v="Vikas Raj"/>
    <s v="user_2YgShwgjLNI4FjAqgE9PtKsdIaGh919JGcFG919fe5B"/>
    <s v="Satyam Tiwari"/>
    <s v="2022-07-11 07:07:49.755000+00:00"/>
    <s v="2022-08-05 08:07:04.597000+00:00"/>
    <m/>
    <s v="Mumbai"/>
    <s v="India"/>
    <m/>
    <m/>
    <n v="200"/>
    <m/>
    <m/>
    <m/>
    <m/>
    <m/>
    <m/>
    <m/>
    <m/>
    <m/>
    <m/>
    <m/>
    <s v="Consumer Goods &amp; Electronics; Manufacturing"/>
    <m/>
    <s v="Suvidha Dnyanganga"/>
    <m/>
    <m/>
    <m/>
    <m/>
    <m/>
    <m/>
    <m/>
    <m/>
    <m/>
    <m/>
    <s v="Aniket Vahile"/>
    <m/>
    <s v="user_FdWFezbLzkYQcGsBUsjZO25nr2poK2nRbqV47Rs5Kfm"/>
    <s v="Prateek Wadhwa"/>
    <s v="Sumit Dolas"/>
    <m/>
    <s v="August; May"/>
    <x v="2"/>
    <s v="Naukri.com"/>
    <m/>
    <m/>
    <m/>
    <m/>
    <m/>
    <s v="2021-03-31 11:16:26.689000+00:00"/>
    <s v="2022-09-29 17:16:01.278000+00:00"/>
    <s v="GMC"/>
  </r>
  <r>
    <s v="Satyam Tiwari"/>
    <n v="50000"/>
    <s v="INR"/>
    <n v="0"/>
    <d v="2022-07-08T00:00:00"/>
    <s v="Sales"/>
    <s v="stat_1hn9nRJaLbI53NxPuSQgo90kRpbpKsFlwN4oEGNUTdO"/>
    <s v="Lost"/>
    <n v="0"/>
    <s v="OpportunityStatusType.Lost"/>
    <m/>
    <m/>
    <m/>
    <s v="lead_ur09d82PtYVuord3YoTQKMsxNNhDWlfrJlXq5ZQBSCL"/>
    <s v="Sulzer Pumps India"/>
    <s v="Satyam Tiwari"/>
    <s v="user_2YgShwgjLNI4FjAqgE9PtKsdIaGh919JGcFG919fe5B"/>
    <s v="Satyam Tiwari"/>
    <s v="2022-07-20 07:00:29.091000+00:00"/>
    <s v="2022-08-05 08:07:12.280000+00:00"/>
    <m/>
    <s v="Mumbai"/>
    <s v="India"/>
    <m/>
    <m/>
    <n v="200"/>
    <m/>
    <m/>
    <m/>
    <m/>
    <m/>
    <m/>
    <m/>
    <m/>
    <m/>
    <m/>
    <m/>
    <s v="Consumer Goods &amp; Electronics; Manufacturing"/>
    <m/>
    <s v="Suvidha Dnyanganga"/>
    <m/>
    <m/>
    <m/>
    <m/>
    <m/>
    <m/>
    <m/>
    <m/>
    <m/>
    <m/>
    <s v="Aniket Vahile"/>
    <m/>
    <s v="user_FdWFezbLzkYQcGsBUsjZO25nr2poK2nRbqV47Rs5Kfm"/>
    <s v="Prateek Wadhwa"/>
    <s v="Sumit Dolas"/>
    <m/>
    <s v="August; May"/>
    <x v="2"/>
    <s v="Naukri.com"/>
    <m/>
    <m/>
    <m/>
    <m/>
    <m/>
    <s v="2021-03-31 11:16:26.689000+00:00"/>
    <s v="2022-09-29 17:16:01.278000+00:00"/>
    <s v="GPA"/>
  </r>
  <r>
    <s v="Kashif Ahmad"/>
    <n v="30000"/>
    <s v="INR"/>
    <n v="0"/>
    <d v="2022-09-08T00:00:00"/>
    <s v="Sales"/>
    <s v="stat_1hn9nRJaLbI53NxPuSQgo90kRpbpKsFlwN4oEGNUTdO"/>
    <s v="Lost"/>
    <n v="0"/>
    <s v="OpportunityStatusType.Lost"/>
    <s v="cont_yeqrpbm5Sai9eMtoaIB5hGLT0Nr5CIVTB5q3QHhSfIo"/>
    <s v="Dinesh"/>
    <s v="GPA - Lost to Plum as they were providing quotes for GTL as well with employee size of 64."/>
    <s v="lead_1a9U1DrflrPABlYoJbuEpZCML17xwWW1K2OpN9V9pE7"/>
    <s v="Dezerv Investments Private Limited"/>
    <s v="Bharti Bankey"/>
    <s v="user_LKRhV6rhcBe0uL8u70UUGeDjbMupuho4TaiAOCbT7HT"/>
    <s v="Kashif Ahmad"/>
    <s v="2022-04-08 10:05:26.390000+00:00"/>
    <s v="2022-08-04 12:09:59.267000+00:00"/>
    <m/>
    <s v="Mumbai"/>
    <m/>
    <s v="2022-04-07 05:18:12+00:00"/>
    <m/>
    <n v="64"/>
    <m/>
    <m/>
    <m/>
    <m/>
    <m/>
    <m/>
    <m/>
    <s v="PAID_SOCIAL"/>
    <m/>
    <m/>
    <m/>
    <s v="Banking &amp; Finance"/>
    <m/>
    <m/>
    <m/>
    <m/>
    <m/>
    <m/>
    <m/>
    <m/>
    <m/>
    <m/>
    <m/>
    <m/>
    <s v="Yogesh Paigude"/>
    <m/>
    <s v="user_aM3WaaSUQQmaNnsm9l2FQRVWUEr8RN2ZdXzsuQUalQ3"/>
    <s v="Bharti Bankey"/>
    <s v="Siddharth Angolkar"/>
    <m/>
    <s v="August"/>
    <x v="8"/>
    <s v="Inbound via website"/>
    <m/>
    <s v="Employee Wellness Handbook"/>
    <m/>
    <m/>
    <m/>
    <s v="2022-03-22 10:43:44.641000+00:00"/>
    <s v="2022-08-04 12:09:59.352000+00:00"/>
    <m/>
  </r>
  <r>
    <s v="Prasoon Mishra"/>
    <n v="800000"/>
    <s v="INR"/>
    <n v="0"/>
    <s v="8/31/22"/>
    <s v="Sales"/>
    <s v="stat_kcR4fZg7TU7jjk1jAVua3qGLRS4J5uFayEjK5j02wtv"/>
    <s v="Unqualified"/>
    <n v="0"/>
    <s v="OpportunityStatusType.Lost"/>
    <s v="cont_hEzrOEM2V7xmXzva6xrsYZDLsLJfsp8oo0nLxWMEmeP"/>
    <s v="Bhawani Shekhawat"/>
    <s v="EDLI Policy and we dont deal in EDLI Policies,(Updated by Siddharth Angolkar)"/>
    <s v="lead_99B6XYabJtYERqcxadicCfBHGzlIBeTOL8aib9nMXWr"/>
    <s v="Select Holiday Resorts Pvt. Ltd."/>
    <s v="Sarvesh Pawar"/>
    <s v="user_RYbBTp8BVWNa7ppiOz6QVJMGK0exHsFmc5uCLn34ODZ"/>
    <s v="Prasoon Mishra"/>
    <s v="2022-07-15 07:45:44.583000+00:00"/>
    <s v="2022-08-05 06:50:11.154000+00:00"/>
    <m/>
    <s v="Gurgaon"/>
    <m/>
    <m/>
    <m/>
    <n v="150"/>
    <m/>
    <m/>
    <m/>
    <m/>
    <m/>
    <m/>
    <m/>
    <m/>
    <m/>
    <m/>
    <m/>
    <s v="Hospitality &amp; Travel"/>
    <m/>
    <m/>
    <m/>
    <m/>
    <m/>
    <m/>
    <m/>
    <m/>
    <m/>
    <m/>
    <m/>
    <m/>
    <m/>
    <m/>
    <s v="user_A8KOTZADnUtEQOLt4nSLAmteNStuGh80js75RYjrXVt"/>
    <s v="Sarvesh Pawar"/>
    <m/>
    <m/>
    <s v="April; August"/>
    <x v="4"/>
    <m/>
    <m/>
    <s v="Downloaded the guide: Employee Wellness Handbook"/>
    <m/>
    <m/>
    <m/>
    <s v="2021-12-15 06:21:21.497000+00:00"/>
    <s v="2022-09-02 05:30:43.531000+00:00"/>
    <s v="GTL"/>
  </r>
  <r>
    <s v="Omkar Ghate"/>
    <n v="1350000"/>
    <s v="INR"/>
    <n v="0"/>
    <d v="2022-09-08T00:00:00"/>
    <s v="Sales"/>
    <s v="stat_1hn9nRJaLbI53NxPuSQgo90kRpbpKsFlwN4oEGNUTdO"/>
    <s v="Lost"/>
    <n v="0"/>
    <s v="OpportunityStatusType.Lost"/>
    <s v="cont_uZDqm1KEAWATlYwU97M9OiUR8maje5ZiSoSPb23aS5I"/>
    <s v="Chandan Auradkar"/>
    <s v="Director closed with his relative"/>
    <s v="lead_or9GYGsfyhGQVxm09YVgYliWzBqxjcIhJLf5fdahPAT"/>
    <s v="Polyrub Cooper Standard FTS Pvt Ltd"/>
    <s v="Trupti Suryavanshi"/>
    <s v="user_9SBRjyF0n4iWuhUdqRyQkFhl2J4uyNKhFWvvJEvunX8"/>
    <s v="Omkar Ghate"/>
    <s v="2022-07-13 06:54:39.966000+00:00"/>
    <s v="2022-08-05 06:37:28.789000+00:00"/>
    <m/>
    <s v="Pune"/>
    <m/>
    <s v="2022-07-11 08:30:00+00:00"/>
    <m/>
    <n v="116"/>
    <m/>
    <m/>
    <m/>
    <m/>
    <m/>
    <m/>
    <m/>
    <m/>
    <m/>
    <m/>
    <m/>
    <s v="Automotive"/>
    <m/>
    <m/>
    <m/>
    <m/>
    <m/>
    <m/>
    <m/>
    <m/>
    <m/>
    <m/>
    <m/>
    <m/>
    <m/>
    <m/>
    <s v="user_L8E6IFhq6UCzKLHa45LUUTZCznDuyDwFrGaEp9DXiUM"/>
    <s v="Trupti Suryavanshi"/>
    <m/>
    <m/>
    <s v="August"/>
    <x v="7"/>
    <s v="Rakesh ref."/>
    <m/>
    <m/>
    <m/>
    <m/>
    <m/>
    <s v="2022-07-11 08:47:53.667000+00:00"/>
    <s v="2022-09-23 12:30:53.784000+00:00"/>
    <s v="GMC"/>
  </r>
  <r>
    <s v="Kashif Ahmad"/>
    <n v="500000"/>
    <s v="INR"/>
    <n v="0"/>
    <d v="2022-09-08T00:00:00"/>
    <s v="Sales"/>
    <s v="stat_1hn9nRJaLbI53NxPuSQgo90kRpbpKsFlwN4oEGNUTdO"/>
    <s v="Lost"/>
    <n v="0"/>
    <s v="OpportunityStatusType.Lost"/>
    <s v="cont_yeqrpbm5Sai9eMtoaIB5hGLT0Nr5CIVTB5q3QHhSfIo"/>
    <s v="Dinesh"/>
    <s v="GMC- renewal Lost to Plum as they were providing quotes for GTL as well with employee size of 64."/>
    <s v="lead_1a9U1DrflrPABlYoJbuEpZCML17xwWW1K2OpN9V9pE7"/>
    <s v="Dezerv Investments Private Limited"/>
    <s v="Bharti Bankey"/>
    <s v="user_LKRhV6rhcBe0uL8u70UUGeDjbMupuho4TaiAOCbT7HT"/>
    <s v="Kashif Ahmad"/>
    <s v="2022-04-07 10:02:15.999000+00:00"/>
    <s v="2022-08-04 12:09:44.772000+00:00"/>
    <m/>
    <s v="Mumbai"/>
    <m/>
    <s v="2022-04-07 05:18:12+00:00"/>
    <m/>
    <n v="64"/>
    <m/>
    <m/>
    <m/>
    <m/>
    <m/>
    <m/>
    <m/>
    <s v="PAID_SOCIAL"/>
    <m/>
    <m/>
    <m/>
    <s v="Banking &amp; Finance"/>
    <m/>
    <m/>
    <m/>
    <m/>
    <m/>
    <m/>
    <m/>
    <m/>
    <m/>
    <m/>
    <m/>
    <m/>
    <s v="Yogesh Paigude"/>
    <m/>
    <s v="user_aM3WaaSUQQmaNnsm9l2FQRVWUEr8RN2ZdXzsuQUalQ3"/>
    <s v="Bharti Bankey"/>
    <s v="Siddharth Angolkar"/>
    <m/>
    <s v="August"/>
    <x v="8"/>
    <s v="Inbound via website"/>
    <m/>
    <s v="Employee Wellness Handbook"/>
    <m/>
    <m/>
    <m/>
    <s v="2022-03-22 10:43:44.641000+00:00"/>
    <s v="2022-08-04 12:09:59.352000+00:00"/>
    <m/>
  </r>
  <r>
    <s v="Nikhil Ahuja"/>
    <n v="40000"/>
    <s v="INR"/>
    <n v="0"/>
    <d v="2022-12-08T00:00:00"/>
    <s v="Sales"/>
    <s v="stat_kcR4fZg7TU7jjk1jAVua3qGLRS4J5uFayEjK5j02wtv"/>
    <s v="Unqualified"/>
    <n v="0"/>
    <s v="OpportunityStatusType.Lost"/>
    <s v="cont_shb9EBzAn9oqJtyBbaX2PKJ9p8Yo8zlDUeIWYfPea1v"/>
    <s v="Piyush Padhen"/>
    <m/>
    <s v="lead_ry9vQmJy4wMQeKKETiUheTofd2WoQECRnjiVXCquHd6"/>
    <s v="ESOP"/>
    <s v="Nikhil Ahuja"/>
    <s v="user_ocHSJH83OJnHCvKyMbjx8WOOK8PMgAUGIj1qK0q0dMV"/>
    <s v="Nikhil Ahuja"/>
    <s v="2022-07-12 06:30:34.979000+00:00"/>
    <s v="2022-08-04 10:09:43.747000+00:00"/>
    <m/>
    <s v="Pune"/>
    <m/>
    <m/>
    <m/>
    <n v="135"/>
    <m/>
    <m/>
    <s v="Facebook"/>
    <m/>
    <m/>
    <m/>
    <m/>
    <s v="PAID_SOCIAL"/>
    <m/>
    <m/>
    <m/>
    <m/>
    <m/>
    <m/>
    <m/>
    <m/>
    <m/>
    <m/>
    <m/>
    <m/>
    <m/>
    <m/>
    <m/>
    <m/>
    <m/>
    <m/>
    <s v="user_ocHSJH83OJnHCvKyMbjx8WOOK8PMgAUGIj1qK0q0dMV"/>
    <s v="Nikhil Ahuja"/>
    <m/>
    <m/>
    <m/>
    <x v="4"/>
    <m/>
    <m/>
    <s v="Employee Engagement Handbook"/>
    <m/>
    <m/>
    <m/>
    <s v="2022-07-11 06:56:17.051000+00:00"/>
    <s v="2022-09-30 09:37:38.119000+00:00"/>
    <s v="GPA"/>
  </r>
  <r>
    <s v="Nikhil Ahuja"/>
    <n v="400000"/>
    <s v="INR"/>
    <n v="0"/>
    <d v="2022-12-08T00:00:00"/>
    <s v="Sales"/>
    <s v="stat_kcR4fZg7TU7jjk1jAVua3qGLRS4J5uFayEjK5j02wtv"/>
    <s v="Unqualified"/>
    <n v="0"/>
    <s v="OpportunityStatusType.Lost"/>
    <s v="cont_shb9EBzAn9oqJtyBbaX2PKJ9p8Yo8zlDUeIWYfPea1v"/>
    <s v="Piyush Padhen"/>
    <m/>
    <s v="lead_ry9vQmJy4wMQeKKETiUheTofd2WoQECRnjiVXCquHd6"/>
    <s v="ESOP"/>
    <s v="Nikhil Ahuja"/>
    <s v="user_ocHSJH83OJnHCvKyMbjx8WOOK8PMgAUGIj1qK0q0dMV"/>
    <s v="Nikhil Ahuja"/>
    <s v="2022-07-12 06:30:11.630000+00:00"/>
    <s v="2022-08-04 10:09:36.786000+00:00"/>
    <m/>
    <s v="Pune"/>
    <m/>
    <m/>
    <m/>
    <n v="135"/>
    <m/>
    <m/>
    <s v="Facebook"/>
    <m/>
    <m/>
    <m/>
    <m/>
    <s v="PAID_SOCIAL"/>
    <m/>
    <m/>
    <m/>
    <m/>
    <m/>
    <m/>
    <m/>
    <m/>
    <m/>
    <m/>
    <m/>
    <m/>
    <m/>
    <m/>
    <m/>
    <m/>
    <m/>
    <m/>
    <s v="user_ocHSJH83OJnHCvKyMbjx8WOOK8PMgAUGIj1qK0q0dMV"/>
    <s v="Nikhil Ahuja"/>
    <m/>
    <m/>
    <m/>
    <x v="4"/>
    <m/>
    <m/>
    <s v="Employee Engagement Handbook"/>
    <m/>
    <m/>
    <m/>
    <s v="2022-07-11 06:56:17.051000+00:00"/>
    <s v="2022-09-30 09:37:38.119000+00:00"/>
    <s v="GMC"/>
  </r>
  <r>
    <s v="Tejas Kulkarni"/>
    <n v="250000"/>
    <s v="INR"/>
    <n v="50"/>
    <s v="9/30/22"/>
    <s v="Sales"/>
    <s v="stat_kLhaUSYbyIgQOHjvcKAHYNQn1lIjd0wTZfiU50Lt3mL"/>
    <s v="Demo Completed"/>
    <n v="0"/>
    <s v="OpportunityStatusType.Active"/>
    <m/>
    <m/>
    <s v="GMC"/>
    <s v="lead_Via01XzSfOp71xvufIAZsDKLa36ZBRAyz8bie2TDG2F"/>
    <s v="RewardPort"/>
    <s v="Pallab Gupta"/>
    <s v="user_PApNwMjp7lPIEBp7acretouakdtYNVHpPO9ja9KoR5D"/>
    <s v="Pallab Gupta"/>
    <s v="2022-08-02 05:56:38.495000+00:00"/>
    <s v="2022-08-04 05:23:48.531000+00:00"/>
    <m/>
    <s v="Mumbai"/>
    <m/>
    <m/>
    <m/>
    <n v="52"/>
    <m/>
    <m/>
    <m/>
    <m/>
    <m/>
    <m/>
    <m/>
    <m/>
    <m/>
    <m/>
    <m/>
    <s v="Professional Services"/>
    <m/>
    <m/>
    <m/>
    <m/>
    <m/>
    <m/>
    <m/>
    <m/>
    <m/>
    <m/>
    <m/>
    <m/>
    <s v="Jithendra Goalla"/>
    <m/>
    <s v="user_PApNwMjp7lPIEBp7acretouakdtYNVHpPO9ja9KoR5D"/>
    <s v="Pallab Gupta"/>
    <m/>
    <m/>
    <m/>
    <x v="2"/>
    <s v="Lusha"/>
    <m/>
    <m/>
    <m/>
    <m/>
    <m/>
    <s v="2022-07-12 04:12:29.872000+00:00"/>
    <s v="2022-09-09 11:37:04.839000+00:00"/>
    <s v="GMC"/>
  </r>
  <r>
    <s v="Nikhil Ahuja"/>
    <n v="700000"/>
    <s v="INR"/>
    <n v="0"/>
    <s v="9/16/22"/>
    <s v="Sales"/>
    <s v="stat_kcR4fZg7TU7jjk1jAVua3qGLRS4J5uFayEjK5j02wtv"/>
    <s v="Unqualified"/>
    <n v="0"/>
    <s v="OpportunityStatusType.Lost"/>
    <s v="cont_Ue9Ff4dFRE8GtgU02FFHqnwy0ALz7m9YcTtWipXTTW1"/>
    <s v="Pratima Jadhav"/>
    <m/>
    <s v="lead_DW6gZkuaju8QlAgscsLUMSb4JhnC9RaGmR050E6We93"/>
    <s v="Freestone Infotech"/>
    <s v="Nikhil Ahuja"/>
    <s v="user_ocHSJH83OJnHCvKyMbjx8WOOK8PMgAUGIj1qK0q0dMV"/>
    <s v="Nikhil Ahuja"/>
    <s v="2022-07-26 07:35:30.411000+00:00"/>
    <s v="2022-08-04 10:09:09.406000+00:00"/>
    <m/>
    <s v="Mumbai"/>
    <m/>
    <m/>
    <m/>
    <n v="140"/>
    <m/>
    <m/>
    <m/>
    <m/>
    <m/>
    <m/>
    <m/>
    <m/>
    <m/>
    <m/>
    <m/>
    <s v="IT Services &amp; IT Consulting"/>
    <m/>
    <m/>
    <m/>
    <m/>
    <m/>
    <m/>
    <m/>
    <m/>
    <m/>
    <m/>
    <m/>
    <m/>
    <s v="Aniket Vahile"/>
    <m/>
    <s v="user_IpBH4s1Av5OVFfQQ3nW0qPDDjwLT9uRfx1sVhml8UQA"/>
    <s v="Namrata Aurora"/>
    <m/>
    <m/>
    <s v="September"/>
    <x v="2"/>
    <s v="Naukri.com"/>
    <m/>
    <s v="Downloaded the guide: Designing employee healthcare plan"/>
    <m/>
    <m/>
    <m/>
    <s v="2021-11-09 05:47:16.023000+00:00"/>
    <s v="2022-10-20 07:31:04.077000+00:00"/>
    <s v="GMC"/>
  </r>
  <r>
    <s v="Moziez Chamadia"/>
    <n v="1000000"/>
    <s v="INR"/>
    <n v="0"/>
    <d v="2022-02-08T00:00:00"/>
    <s v="Sales"/>
    <s v="stat_1hn9nRJaLbI53NxPuSQgo90kRpbpKsFlwN4oEGNUTdO"/>
    <s v="Lost"/>
    <n v="0"/>
    <s v="OpportunityStatusType.Lost"/>
    <s v="cont_A3iXpiUJHVuXMkS1KQwBEqIGJmGV5k0jGcDif4PJKSs"/>
    <s v="Sabina Kunder"/>
    <s v="Lost to ICICI - .. Direct policy taken at 8.25L"/>
    <s v="lead_MyrJs9N2iTckX9U7hHjDCs7Z7MuIutBXNMosrnD5Xd3"/>
    <s v="Royal Realtors Group"/>
    <s v="Ankita Pingale"/>
    <s v="user_IgNfKH7wuLLjHvexoMm2PXWcnF3zYft0ZbMTyfwKRUg"/>
    <s v="Moziez Chamadia"/>
    <s v="2022-08-01 06:02:00.659000+00:00"/>
    <s v="2022-08-04 08:36:47.432000+00:00"/>
    <m/>
    <s v="Mumbai"/>
    <m/>
    <m/>
    <m/>
    <n v="62"/>
    <m/>
    <m/>
    <m/>
    <m/>
    <m/>
    <m/>
    <m/>
    <m/>
    <m/>
    <m/>
    <m/>
    <s v="Construction &amp; Real Estate"/>
    <m/>
    <m/>
    <m/>
    <m/>
    <m/>
    <m/>
    <m/>
    <m/>
    <m/>
    <m/>
    <m/>
    <m/>
    <s v="Aniket Vahile"/>
    <m/>
    <s v="user_1z3bdwgjF9RILRmuQPeXXGoPhafSi1mEgyb4l5sVEvN"/>
    <s v="Ankita Pingale"/>
    <m/>
    <m/>
    <s v="August"/>
    <x v="4"/>
    <s v="Naukri.com"/>
    <m/>
    <s v="Employee Engagement Handbook"/>
    <m/>
    <m/>
    <m/>
    <s v="2022-05-18 09:04:38.564000+00:00"/>
    <s v="2022-09-14 11:13:43.906000+00:00"/>
    <s v="GMC"/>
  </r>
  <r>
    <s v="Navin Panjwani"/>
    <n v="200000"/>
    <s v="INR"/>
    <n v="0"/>
    <s v="9/30/22"/>
    <s v="Sales"/>
    <s v="stat_kcR4fZg7TU7jjk1jAVua3qGLRS4J5uFayEjK5j02wtv"/>
    <s v="Unqualified"/>
    <n v="0"/>
    <s v="OpportunityStatusType.Lost"/>
    <s v="cont_5FXZHwjBlxvuTX5bKw4Xjd1hJJSa3bZZbc6ioEynghF"/>
    <s v="Ravi Iyer"/>
    <s v="GMC - Renewal but does not know details for now"/>
    <s v="lead_nPOnPaZcjYYWhcjHLqn1XefA7tqhWvidtcunIMyQYkf"/>
    <s v="ACUMEN PACKAGING"/>
    <s v="Shreenath Bhat"/>
    <s v="user_vMd4rmcrSbjykdyL2J7rrYn84SWdcNc5FKligrmItPw"/>
    <s v="Shreenath Bhat"/>
    <s v="2022-07-28 11:59:37.711000+00:00"/>
    <s v="2022-08-03 07:19:01.292000+00:00"/>
    <m/>
    <s v="Mumbai"/>
    <m/>
    <m/>
    <m/>
    <n v="20"/>
    <m/>
    <m/>
    <m/>
    <m/>
    <m/>
    <m/>
    <m/>
    <m/>
    <m/>
    <m/>
    <m/>
    <s v="Manufacturing"/>
    <m/>
    <m/>
    <m/>
    <m/>
    <m/>
    <m/>
    <m/>
    <m/>
    <m/>
    <m/>
    <m/>
    <m/>
    <s v="Aniket Vahile"/>
    <m/>
    <s v="user_vMd4rmcrSbjykdyL2J7rrYn84SWdcNc5FKligrmItPw"/>
    <s v="Shreenath Bhat"/>
    <m/>
    <m/>
    <m/>
    <x v="2"/>
    <s v="Naukri.com"/>
    <m/>
    <m/>
    <m/>
    <m/>
    <m/>
    <s v="2022-07-12 04:11:50.944000+00:00"/>
    <s v="2022-09-12 08:44:33.296000+00:00"/>
    <s v="GMC"/>
  </r>
  <r>
    <s v="Sreenivas Hatti"/>
    <n v="1500000"/>
    <s v="INR"/>
    <n v="0"/>
    <d v="2022-03-08T00:00:00"/>
    <s v="Sales"/>
    <s v="stat_1hn9nRJaLbI53NxPuSQgo90kRpbpKsFlwN4oEGNUTdO"/>
    <s v="Lost"/>
    <n v="0"/>
    <s v="OpportunityStatusType.Lost"/>
    <s v="cont_q00Gejql8ltASsWcZbaVANEbEG6ZseeAubPg16n9MBI"/>
    <s v="Anagha Bandekar"/>
    <s v="GMC renewal"/>
    <s v="lead_BxtFytsiYKx4vmClhOVX1tlfjOo4fsFjXkVAsjeKUwY"/>
    <s v="Staubli"/>
    <s v="Trupti Suryavanshi"/>
    <s v="user_JjaNBsxmUKBROYZvEahyXgec466W5jQa2pL0NUZ81Lb"/>
    <s v="Sreenivas Hatti"/>
    <s v="2022-06-16 09:54:22.743000+00:00"/>
    <s v="2022-08-03 13:51:46.172000+00:00"/>
    <m/>
    <s v="Bangalore"/>
    <m/>
    <m/>
    <m/>
    <n v="68"/>
    <m/>
    <m/>
    <m/>
    <m/>
    <m/>
    <m/>
    <m/>
    <m/>
    <m/>
    <m/>
    <m/>
    <s v="Manufacturing"/>
    <m/>
    <m/>
    <m/>
    <m/>
    <m/>
    <m/>
    <m/>
    <m/>
    <m/>
    <m/>
    <m/>
    <m/>
    <s v="Jitin Gopi"/>
    <m/>
    <s v="user_L8E6IFhq6UCzKLHa45LUUTZCznDuyDwFrGaEp9DXiUM"/>
    <s v="Trupti Suryavanshi"/>
    <m/>
    <m/>
    <s v="August"/>
    <x v="2"/>
    <s v="Sagarneel's Ref"/>
    <m/>
    <s v="Employee Wellness Handbook"/>
    <m/>
    <m/>
    <m/>
    <s v="2021-11-08 15:50:42.479000+00:00"/>
    <s v="2022-09-07 11:15:49.493000+00:00"/>
    <s v="GMC"/>
  </r>
  <r>
    <s v="Sreenivas Hatti"/>
    <n v="100000"/>
    <s v="INR"/>
    <n v="0"/>
    <s v="8/24/22"/>
    <s v="Sales"/>
    <s v="stat_1hn9nRJaLbI53NxPuSQgo90kRpbpKsFlwN4oEGNUTdO"/>
    <s v="Lost"/>
    <n v="0"/>
    <s v="OpportunityStatusType.Lost"/>
    <s v="cont_q00Gejql8ltASsWcZbaVANEbEG6ZseeAubPg16n9MBI"/>
    <s v="Anagha Bandekar"/>
    <s v="GPA Fresh"/>
    <s v="lead_BxtFytsiYKx4vmClhOVX1tlfjOo4fsFjXkVAsjeKUwY"/>
    <s v="Staubli"/>
    <s v="Trupti Suryavanshi"/>
    <s v="user_JjaNBsxmUKBROYZvEahyXgec466W5jQa2pL0NUZ81Lb"/>
    <s v="Sreenivas Hatti"/>
    <s v="2022-06-16 09:54:57.885000+00:00"/>
    <s v="2022-08-03 13:51:44.503000+00:00"/>
    <m/>
    <s v="Bangalore"/>
    <m/>
    <m/>
    <m/>
    <n v="68"/>
    <m/>
    <m/>
    <m/>
    <m/>
    <m/>
    <m/>
    <m/>
    <m/>
    <m/>
    <m/>
    <m/>
    <s v="Manufacturing"/>
    <m/>
    <m/>
    <m/>
    <m/>
    <m/>
    <m/>
    <m/>
    <m/>
    <m/>
    <m/>
    <m/>
    <m/>
    <s v="Jitin Gopi"/>
    <m/>
    <s v="user_L8E6IFhq6UCzKLHa45LUUTZCznDuyDwFrGaEp9DXiUM"/>
    <s v="Trupti Suryavanshi"/>
    <m/>
    <m/>
    <s v="August"/>
    <x v="2"/>
    <s v="Sagarneel's Ref"/>
    <m/>
    <s v="Employee Wellness Handbook"/>
    <m/>
    <m/>
    <m/>
    <s v="2021-11-08 15:50:42.479000+00:00"/>
    <s v="2022-09-07 11:15:49.493000+00:00"/>
    <s v="GPA"/>
  </r>
  <r>
    <s v="Vrushali Kummar"/>
    <n v="2000000"/>
    <s v="INR"/>
    <n v="0"/>
    <d v="2022-01-08T00:00:00"/>
    <s v="Sales"/>
    <s v="stat_1hn9nRJaLbI53NxPuSQgo90kRpbpKsFlwN4oEGNUTdO"/>
    <s v="Lost"/>
    <n v="0"/>
    <s v="OpportunityStatusType.Lost"/>
    <m/>
    <m/>
    <s v="GMC - Lost to Care at 19.5 L new proposed options. our quote was 23.55L + taxes"/>
    <s v="lead_nhR2NUzigyF0IeRNX2lQ2017GRYEBx4uG0sOmtGmsVJ"/>
    <s v="sheraton/ref brahmacorp"/>
    <s v="Prajakta Sahastrabudhe"/>
    <s v="user_TZzywQwym26DjuswO479pxRhNKX152z8X1haCx2vcst"/>
    <s v="Vrushali Kummar"/>
    <s v="2022-05-19 10:49:52.889000+00:00"/>
    <s v="2022-08-03 06:20:00.007000+00:00"/>
    <m/>
    <s v="Pune"/>
    <m/>
    <m/>
    <m/>
    <n v="195"/>
    <m/>
    <m/>
    <m/>
    <m/>
    <m/>
    <m/>
    <m/>
    <m/>
    <m/>
    <m/>
    <m/>
    <s v="Others"/>
    <m/>
    <m/>
    <m/>
    <m/>
    <m/>
    <m/>
    <m/>
    <m/>
    <m/>
    <m/>
    <m/>
    <m/>
    <m/>
    <m/>
    <s v="user_sREdxbAJihL2Zbgic7tyQ6Rc4Mny7HnD1RNGhA9DDYh"/>
    <s v="Prajakta Sahastrabudhe"/>
    <s v="Anjali Nishu"/>
    <m/>
    <s v="January"/>
    <x v="2"/>
    <m/>
    <m/>
    <s v="Vaccine inbound"/>
    <m/>
    <m/>
    <m/>
    <s v="2020-12-17 07:47:35.906000+00:00"/>
    <s v="2022-10-10 02:51:55.380000+00:00"/>
    <m/>
  </r>
  <r>
    <s v="Abhiroop Ganguly"/>
    <n v="2300000"/>
    <s v="INR"/>
    <n v="0"/>
    <s v="8/15/22"/>
    <s v="Sales"/>
    <s v="stat_kcR4fZg7TU7jjk1jAVua3qGLRS4J5uFayEjK5j02wtv"/>
    <s v="Unqualified"/>
    <n v="0"/>
    <s v="OpportunityStatusType.Lost"/>
    <m/>
    <m/>
    <m/>
    <s v="lead_PZKk1Bn7lraw1XiKdspvb1ZmHPmIvmV2r9OxFsLoJfk"/>
    <s v="Krishi Rasayan"/>
    <s v="Namrata Aurora"/>
    <s v="user_U27GK6WjhLhUhi1EDKXV57xMpn8n8DMIOjci1q3UReZ"/>
    <s v="Abhiroop Ganguly"/>
    <s v="2022-06-28 11:22:13.585000+00:00"/>
    <s v="2022-08-03 04:57:14.748000+00:00"/>
    <m/>
    <s v="Kolkata"/>
    <m/>
    <m/>
    <m/>
    <m/>
    <m/>
    <m/>
    <m/>
    <m/>
    <m/>
    <m/>
    <m/>
    <m/>
    <m/>
    <m/>
    <m/>
    <m/>
    <m/>
    <m/>
    <m/>
    <m/>
    <m/>
    <m/>
    <m/>
    <m/>
    <m/>
    <m/>
    <m/>
    <m/>
    <m/>
    <m/>
    <s v="user_IpBH4s1Av5OVFfQQ3nW0qPDDjwLT9uRfx1sVhml8UQA"/>
    <s v="Namrata Aurora"/>
    <m/>
    <m/>
    <s v="July; June"/>
    <x v="4"/>
    <m/>
    <m/>
    <s v="Downloaded the guide: Designing employee healthcare plan"/>
    <m/>
    <m/>
    <m/>
    <s v="2021-11-23 07:28:12.431000+00:00"/>
    <s v="2022-08-03 04:57:26.619000+00:00"/>
    <s v="GMC"/>
  </r>
  <r>
    <s v="Abhiroop Ganguly"/>
    <n v="230000"/>
    <s v="INR"/>
    <n v="0"/>
    <s v="8/15/22"/>
    <s v="Sales"/>
    <s v="stat_kcR4fZg7TU7jjk1jAVua3qGLRS4J5uFayEjK5j02wtv"/>
    <s v="Unqualified"/>
    <n v="0"/>
    <s v="OpportunityStatusType.Lost"/>
    <m/>
    <m/>
    <m/>
    <s v="lead_PZKk1Bn7lraw1XiKdspvb1ZmHPmIvmV2r9OxFsLoJfk"/>
    <s v="Krishi Rasayan"/>
    <s v="Namrata Aurora"/>
    <s v="user_U27GK6WjhLhUhi1EDKXV57xMpn8n8DMIOjci1q3UReZ"/>
    <s v="Abhiroop Ganguly"/>
    <s v="2022-06-28 11:22:36.460000+00:00"/>
    <s v="2022-08-03 04:57:26.586000+00:00"/>
    <m/>
    <s v="Kolkata"/>
    <m/>
    <m/>
    <m/>
    <m/>
    <m/>
    <m/>
    <m/>
    <m/>
    <m/>
    <m/>
    <m/>
    <m/>
    <m/>
    <m/>
    <m/>
    <m/>
    <m/>
    <m/>
    <m/>
    <m/>
    <m/>
    <m/>
    <m/>
    <m/>
    <m/>
    <m/>
    <m/>
    <m/>
    <m/>
    <m/>
    <s v="user_IpBH4s1Av5OVFfQQ3nW0qPDDjwLT9uRfx1sVhml8UQA"/>
    <s v="Namrata Aurora"/>
    <m/>
    <m/>
    <s v="July; June"/>
    <x v="4"/>
    <m/>
    <m/>
    <s v="Downloaded the guide: Designing employee healthcare plan"/>
    <m/>
    <m/>
    <m/>
    <s v="2021-11-23 07:28:12.431000+00:00"/>
    <s v="2022-08-03 04:57:26.619000+00:00"/>
    <s v="GPA"/>
  </r>
  <r>
    <s v="Pooja Gawas"/>
    <n v="71000"/>
    <s v="INR"/>
    <n v="100"/>
    <d v="2022-02-08T00:00:00"/>
    <s v="Sales"/>
    <s v="stat_OZRiD1474QRJIpvnjHCZfiIvKcVD6mIKSSTzg8SwDVx"/>
    <s v="Won- Payment Completed"/>
    <n v="1"/>
    <s v="OpportunityStatusType.Won"/>
    <s v="cont_7XM7MN9XOcuRwstfWNKwEL35i2CacyUxJMuCxmqHuzi"/>
    <s v="Parmender (Prem) Tyagi"/>
    <s v="Closed GPA for 186 employees with Iffco Tokio"/>
    <s v="lead_gkwIWTlZxP6PRKtMeYMJlJkVvPoBqbP6P8M0wKVwAWe"/>
    <s v="Helical Springs ( Unit of T.K.Precisions Pvt LTD)"/>
    <s v="Shreya Solanki"/>
    <s v="user_KLETV1op4MIjvKQ12xGsWi23CuPjDE6PT29nwG6T3MY"/>
    <s v="Pooja Gawas"/>
    <s v="2022-07-12 12:06:25.239000+00:00"/>
    <s v="2022-08-02 15:53:38.807000+00:00"/>
    <m/>
    <s v="Gurgaon"/>
    <m/>
    <m/>
    <m/>
    <n v="186"/>
    <m/>
    <m/>
    <m/>
    <m/>
    <m/>
    <m/>
    <m/>
    <s v="PAID_SOCIAL"/>
    <m/>
    <m/>
    <m/>
    <m/>
    <m/>
    <m/>
    <m/>
    <m/>
    <m/>
    <m/>
    <m/>
    <m/>
    <m/>
    <m/>
    <m/>
    <m/>
    <m/>
    <m/>
    <s v="user_Jujy0sFufO9J3qwY7aNpCCnF6nFZMrfvciNEydEzhaI"/>
    <s v="Shreya Solanki"/>
    <m/>
    <m/>
    <s v="August"/>
    <x v="4"/>
    <m/>
    <m/>
    <s v="Employee Engagement Handbook"/>
    <m/>
    <m/>
    <m/>
    <s v="2022-07-04 12:45:28.332000+00:00"/>
    <s v="2022-09-21 05:53:43.351000+00:00"/>
    <s v="GPA"/>
  </r>
  <r>
    <s v="Chetan Kumar"/>
    <n v="4000000"/>
    <s v="INR"/>
    <n v="0"/>
    <d v="2022-05-08T00:00:00"/>
    <s v="Sales"/>
    <s v="stat_1hn9nRJaLbI53NxPuSQgo90kRpbpKsFlwN4oEGNUTdO"/>
    <s v="Lost"/>
    <n v="0"/>
    <s v="OpportunityStatusType.Lost"/>
    <s v="cont_O5loeN48LiBpiSWqDw78bv1A5U2UcKPUpvnPIDbgMb7"/>
    <s v="Brinda Karnik"/>
    <s v="GMC"/>
    <s v="lead_pMmdOLWQqI87ErmPzaBgW8V5tX02381FDoBrW0XUNTF"/>
    <s v="BENNETT COLEMAN &amp; COMPANY LTD/Times Professional"/>
    <s v="Mayur Gadiyar"/>
    <s v="user_hAuUqCTCw5r4tCUrswIWPSW7LJ1XIBbttZVmJkxmzGq"/>
    <s v="Chetan Kumar"/>
    <s v="2022-04-28 18:17:05.072000+00:00"/>
    <s v="2022-08-03 02:28:01.063000+00:00"/>
    <m/>
    <s v="Mumbai"/>
    <m/>
    <m/>
    <m/>
    <n v="8383"/>
    <m/>
    <m/>
    <m/>
    <m/>
    <m/>
    <m/>
    <m/>
    <m/>
    <m/>
    <m/>
    <m/>
    <s v="Publishing"/>
    <m/>
    <m/>
    <m/>
    <m/>
    <m/>
    <m/>
    <m/>
    <m/>
    <m/>
    <m/>
    <m/>
    <m/>
    <s v="Aniket Vahile"/>
    <m/>
    <s v="user_bdUPAGjcS7p6513So3N4g3aWNS5HuBuVJi7bvCPAsLt"/>
    <s v="Mayur Gadiyar"/>
    <m/>
    <m/>
    <s v="August; June"/>
    <x v="2"/>
    <s v="Lusha"/>
    <m/>
    <s v="Mayur Leads"/>
    <m/>
    <m/>
    <m/>
    <s v="2021-08-23 10:16:58.277000+00:00"/>
    <s v="2022-10-17 07:07:57.867000+00:00"/>
    <s v="GMC"/>
  </r>
  <r>
    <s v="Vrushali Kummar"/>
    <n v="70000"/>
    <s v="INR"/>
    <n v="100"/>
    <d v="2022-02-08T00:00:00"/>
    <s v="Sales"/>
    <s v="stat_OZRiD1474QRJIpvnjHCZfiIvKcVD6mIKSSTzg8SwDVx"/>
    <s v="Won- Payment Completed"/>
    <n v="1"/>
    <s v="OpportunityStatusType.Won"/>
    <m/>
    <m/>
    <s v="GPa"/>
    <s v="lead_QVMbuY2WkXiGIsixlcOPA5eKxBq23pza1C7kfJxporw"/>
    <s v="Hyatt Regency"/>
    <s v="Bhairavi Jog"/>
    <s v="user_TZzywQwym26DjuswO479pxRhNKX152z8X1haCx2vcst"/>
    <s v="Vrushali Kummar"/>
    <s v="2022-07-19 10:36:14.395000+00:00"/>
    <s v="2022-08-02 14:47:31.145000+00:00"/>
    <m/>
    <s v="Pune"/>
    <m/>
    <m/>
    <m/>
    <n v="300"/>
    <m/>
    <m/>
    <m/>
    <m/>
    <m/>
    <m/>
    <m/>
    <m/>
    <m/>
    <m/>
    <m/>
    <s v="Hospitality &amp; Travel"/>
    <m/>
    <m/>
    <m/>
    <m/>
    <m/>
    <m/>
    <m/>
    <m/>
    <m/>
    <m/>
    <m/>
    <m/>
    <m/>
    <m/>
    <s v="user_228eUmsdKIb9OItgmiDq1zD4aPZ1eqiapbaLAGeBf8g"/>
    <s v="Bhairavi Jog"/>
    <s v="Snehal Mane"/>
    <m/>
    <s v="July"/>
    <x v="2"/>
    <m/>
    <m/>
    <m/>
    <m/>
    <m/>
    <m/>
    <s v="2022-07-19 10:22:53.104000+00:00"/>
    <s v="2022-10-18 07:18:26.410000+00:00"/>
    <s v="GPA"/>
  </r>
  <r>
    <s v="Vrushali Kummar"/>
    <n v="400000"/>
    <s v="INR"/>
    <n v="0"/>
    <s v="8/31/22"/>
    <s v="Sales"/>
    <s v="stat_1hn9nRJaLbI53NxPuSQgo90kRpbpKsFlwN4oEGNUTdO"/>
    <s v="Lost"/>
    <n v="0"/>
    <s v="OpportunityStatusType.Lost"/>
    <s v="cont_gAlYcw4ZB3g9kKqNlekQ9BLePIExv7Y1K3m7ZBu7veK"/>
    <s v="vikaas arora"/>
    <s v="GPA ren"/>
    <s v="lead_BnotPO353bgaSxjNmP6X08zGxr0VJDu0hcWxeAwyn9z"/>
    <s v="infiiloom India"/>
    <s v="Gauri Jori"/>
    <s v="user_TZzywQwym26DjuswO479pxRhNKX152z8X1haCx2vcst"/>
    <s v="Vrushali Kummar"/>
    <s v="2022-07-11 12:32:09.470000+00:00"/>
    <s v="2022-08-02 14:26:42.461000+00:00"/>
    <m/>
    <s v="Pune"/>
    <m/>
    <m/>
    <m/>
    <n v="383"/>
    <m/>
    <m/>
    <m/>
    <m/>
    <m/>
    <m/>
    <m/>
    <m/>
    <m/>
    <m/>
    <m/>
    <s v="Manufacturing"/>
    <m/>
    <m/>
    <m/>
    <m/>
    <m/>
    <m/>
    <m/>
    <m/>
    <m/>
    <m/>
    <m/>
    <m/>
    <m/>
    <m/>
    <s v="user_5YHA1ZU4iP896lD1YJehdJcMx7ZEgWCpulT4T2c3pJ3"/>
    <s v="Gauri Jori"/>
    <m/>
    <m/>
    <s v="August; July"/>
    <x v="10"/>
    <s v="own ref"/>
    <m/>
    <m/>
    <m/>
    <m/>
    <m/>
    <s v="2020-12-16 06:21:00.407000+00:00"/>
    <s v="2022-08-12 00:21:14.113000+00:00"/>
    <m/>
  </r>
  <r>
    <s v="Vrushali Kummar"/>
    <n v="2500000"/>
    <s v="INR"/>
    <n v="0"/>
    <d v="2022-10-08T00:00:00"/>
    <s v="Sales"/>
    <s v="stat_1hn9nRJaLbI53NxPuSQgo90kRpbpKsFlwN4oEGNUTdO"/>
    <s v="Lost"/>
    <n v="0"/>
    <s v="OpportunityStatusType.Lost"/>
    <s v="cont_gAlYcw4ZB3g9kKqNlekQ9BLePIExv7Y1K3m7ZBu7veK"/>
    <s v="vikaas arora"/>
    <s v="GMC ren"/>
    <s v="lead_BnotPO353bgaSxjNmP6X08zGxr0VJDu0hcWxeAwyn9z"/>
    <s v="infiiloom India"/>
    <s v="Gauri Jori"/>
    <s v="user_TZzywQwym26DjuswO479pxRhNKX152z8X1haCx2vcst"/>
    <s v="Vrushali Kummar"/>
    <s v="2022-07-11 12:31:40.014000+00:00"/>
    <s v="2022-08-02 14:26:29.423000+00:00"/>
    <m/>
    <s v="Pune"/>
    <m/>
    <m/>
    <m/>
    <n v="383"/>
    <m/>
    <m/>
    <m/>
    <m/>
    <m/>
    <m/>
    <m/>
    <m/>
    <m/>
    <m/>
    <m/>
    <s v="Manufacturing"/>
    <m/>
    <m/>
    <m/>
    <m/>
    <m/>
    <m/>
    <m/>
    <m/>
    <m/>
    <m/>
    <m/>
    <m/>
    <m/>
    <m/>
    <s v="user_5YHA1ZU4iP896lD1YJehdJcMx7ZEgWCpulT4T2c3pJ3"/>
    <s v="Gauri Jori"/>
    <m/>
    <m/>
    <s v="August; July"/>
    <x v="10"/>
    <s v="own ref"/>
    <m/>
    <m/>
    <m/>
    <m/>
    <m/>
    <s v="2020-12-16 06:21:00.407000+00:00"/>
    <s v="2022-08-12 00:21:14.113000+00:00"/>
    <m/>
  </r>
  <r>
    <s v="Vrushali Kummar"/>
    <n v="1000000"/>
    <s v="INR"/>
    <n v="0"/>
    <s v="8/31/22"/>
    <s v="Sales"/>
    <s v="stat_kcR4fZg7TU7jjk1jAVua3qGLRS4J5uFayEjK5j02wtv"/>
    <s v="Unqualified"/>
    <n v="0"/>
    <s v="OpportunityStatusType.Lost"/>
    <m/>
    <m/>
    <s v="GPA (Renewal)"/>
    <s v="lead_QH2e0haDmSMWw9ANAL3xRBBOwydueGtI2fzRncOxM0B"/>
    <s v="Poly Plastics"/>
    <s v="Bhairavi Jog"/>
    <s v="user_TZzywQwym26DjuswO479pxRhNKX152z8X1haCx2vcst"/>
    <s v="Vrushali Kummar"/>
    <s v="2022-07-14 11:56:33.352000+00:00"/>
    <s v="2022-08-02 14:25:19.201000+00:00"/>
    <m/>
    <s v="Pune"/>
    <m/>
    <m/>
    <m/>
    <n v="800"/>
    <m/>
    <m/>
    <m/>
    <m/>
    <m/>
    <m/>
    <m/>
    <m/>
    <m/>
    <m/>
    <m/>
    <s v="Automotive"/>
    <m/>
    <m/>
    <m/>
    <m/>
    <m/>
    <m/>
    <m/>
    <m/>
    <m/>
    <m/>
    <m/>
    <m/>
    <s v="Sakshi Soni"/>
    <m/>
    <s v="user_228eUmsdKIb9OItgmiDq1zD4aPZ1eqiapbaLAGeBf8g"/>
    <s v="Bhairavi Jog"/>
    <m/>
    <m/>
    <s v="August"/>
    <x v="2"/>
    <m/>
    <m/>
    <s v="Vrushali DB"/>
    <m/>
    <m/>
    <m/>
    <s v="2022-03-04 08:44:43.158000+00:00"/>
    <s v="2022-08-02 14:25:19.353000+00:00"/>
    <s v="GPA"/>
  </r>
  <r>
    <s v="Vrushali Kummar"/>
    <n v="500000"/>
    <s v="INR"/>
    <n v="0"/>
    <s v="8/31/22"/>
    <s v="Sales"/>
    <s v="stat_kcR4fZg7TU7jjk1jAVua3qGLRS4J5uFayEjK5j02wtv"/>
    <s v="Unqualified"/>
    <n v="0"/>
    <s v="OpportunityStatusType.Lost"/>
    <m/>
    <m/>
    <m/>
    <s v="lead_Eyxs4ejMyg8SvyH1pbMzOm9oXKBxOJrPlBegPHaeaG9"/>
    <s v="Seedworks International Pvt. Ltd."/>
    <s v="Satyajit Chati"/>
    <s v="user_TZzywQwym26DjuswO479pxRhNKX152z8X1haCx2vcst"/>
    <s v="Vrushali Kummar"/>
    <s v="2022-07-21 05:18:44.750000+00:00"/>
    <s v="2022-08-02 14:17:52.903000+00:00"/>
    <m/>
    <s v="Hyderabad"/>
    <m/>
    <m/>
    <m/>
    <n v="410"/>
    <m/>
    <m/>
    <m/>
    <m/>
    <m/>
    <m/>
    <m/>
    <m/>
    <m/>
    <m/>
    <m/>
    <s v="Others"/>
    <m/>
    <m/>
    <m/>
    <m/>
    <m/>
    <m/>
    <m/>
    <m/>
    <m/>
    <m/>
    <m/>
    <m/>
    <s v="Amol Gawali"/>
    <m/>
    <s v="user_228eUmsdKIb9OItgmiDq1zD4aPZ1eqiapbaLAGeBf8g"/>
    <s v="Bhairavi Jog"/>
    <m/>
    <m/>
    <s v="August; July"/>
    <x v="2"/>
    <m/>
    <m/>
    <m/>
    <m/>
    <m/>
    <m/>
    <s v="2022-05-12 04:48:48.302000+00:00"/>
    <s v="2022-08-11 06:58:34.705000+00:00"/>
    <m/>
  </r>
  <r>
    <s v="Vrushali Kummar"/>
    <n v="500000"/>
    <s v="INR"/>
    <n v="0"/>
    <s v="8/31/22"/>
    <s v="Sales"/>
    <s v="stat_kcR4fZg7TU7jjk1jAVua3qGLRS4J5uFayEjK5j02wtv"/>
    <s v="Unqualified"/>
    <n v="0"/>
    <s v="OpportunityStatusType.Lost"/>
    <m/>
    <m/>
    <s v="Non-EB (Renewal)"/>
    <s v="lead_QH2e0haDmSMWw9ANAL3xRBBOwydueGtI2fzRncOxM0B"/>
    <s v="Poly Plastics"/>
    <s v="Bhairavi Jog"/>
    <s v="user_TZzywQwym26DjuswO479pxRhNKX152z8X1haCx2vcst"/>
    <s v="Vrushali Kummar"/>
    <s v="2022-07-14 11:57:05.239000+00:00"/>
    <s v="2022-08-02 14:24:58.297000+00:00"/>
    <m/>
    <s v="Pune"/>
    <m/>
    <m/>
    <m/>
    <n v="800"/>
    <m/>
    <m/>
    <m/>
    <m/>
    <m/>
    <m/>
    <m/>
    <m/>
    <m/>
    <m/>
    <m/>
    <s v="Automotive"/>
    <m/>
    <m/>
    <m/>
    <m/>
    <m/>
    <m/>
    <m/>
    <m/>
    <m/>
    <m/>
    <m/>
    <m/>
    <s v="Sakshi Soni"/>
    <m/>
    <s v="user_228eUmsdKIb9OItgmiDq1zD4aPZ1eqiapbaLAGeBf8g"/>
    <s v="Bhairavi Jog"/>
    <m/>
    <m/>
    <s v="August"/>
    <x v="2"/>
    <m/>
    <m/>
    <s v="Vrushali DB"/>
    <m/>
    <m/>
    <m/>
    <s v="2022-03-04 08:44:43.158000+00:00"/>
    <s v="2022-08-02 14:25:19.353000+00:00"/>
    <s v="NON EB"/>
  </r>
  <r>
    <s v="Vrushali Kummar"/>
    <n v="6100000"/>
    <s v="INR"/>
    <n v="0"/>
    <s v="8/31/22"/>
    <s v="Sales"/>
    <s v="stat_kcR4fZg7TU7jjk1jAVua3qGLRS4J5uFayEjK5j02wtv"/>
    <s v="Unqualified"/>
    <n v="0"/>
    <s v="OpportunityStatusType.Lost"/>
    <m/>
    <m/>
    <m/>
    <s v="lead_Eyxs4ejMyg8SvyH1pbMzOm9oXKBxOJrPlBegPHaeaG9"/>
    <s v="Seedworks International Pvt. Ltd."/>
    <s v="Satyajit Chati"/>
    <s v="user_TZzywQwym26DjuswO479pxRhNKX152z8X1haCx2vcst"/>
    <s v="Vrushali Kummar"/>
    <s v="2022-07-11 09:43:05.384000+00:00"/>
    <s v="2022-08-02 14:17:41.527000+00:00"/>
    <m/>
    <s v="Hyderabad"/>
    <m/>
    <m/>
    <m/>
    <n v="410"/>
    <m/>
    <m/>
    <m/>
    <m/>
    <m/>
    <m/>
    <m/>
    <m/>
    <m/>
    <m/>
    <m/>
    <s v="Others"/>
    <m/>
    <m/>
    <m/>
    <m/>
    <m/>
    <m/>
    <m/>
    <m/>
    <m/>
    <m/>
    <m/>
    <m/>
    <s v="Amol Gawali"/>
    <m/>
    <s v="user_228eUmsdKIb9OItgmiDq1zD4aPZ1eqiapbaLAGeBf8g"/>
    <s v="Bhairavi Jog"/>
    <m/>
    <m/>
    <s v="August; July"/>
    <x v="2"/>
    <m/>
    <m/>
    <m/>
    <m/>
    <m/>
    <m/>
    <s v="2022-05-12 04:48:48.302000+00:00"/>
    <s v="2022-08-11 06:58:34.705000+00:00"/>
    <s v="GMC"/>
  </r>
  <r>
    <s v="Daya Gowda"/>
    <n v="1200000"/>
    <s v="INR"/>
    <n v="0"/>
    <s v="8/31/22"/>
    <s v="Sales"/>
    <s v="stat_kcR4fZg7TU7jjk1jAVua3qGLRS4J5uFayEjK5j02wtv"/>
    <s v="Unqualified"/>
    <n v="0"/>
    <s v="OpportunityStatusType.Lost"/>
    <s v="cont_3aTcg8vwRt6jfjKqHlQvGlDcbF5S8StfCzb4klXTc72"/>
    <s v="Prajakta Diwan"/>
    <s v="GMC Aug renewal"/>
    <s v="lead_3wfNBOueU8Z8eq2VwimH2QS3cYSHn5KkMW65QmcqnXK"/>
    <s v="Coriolis Technologies Pvt. Ltd."/>
    <s v="Daya Gowda"/>
    <s v="user_encRk5bIEFN6ZA11h4WH2AdZTiZpogLSlMIaj0E30SZ"/>
    <s v="Daya Gowda"/>
    <s v="2022-07-11 05:27:32.908000+00:00"/>
    <s v="2022-08-02 09:00:29.664000+00:00"/>
    <m/>
    <s v="Pune"/>
    <m/>
    <m/>
    <m/>
    <n v="131"/>
    <m/>
    <m/>
    <m/>
    <m/>
    <m/>
    <m/>
    <m/>
    <m/>
    <m/>
    <m/>
    <m/>
    <s v="IT Services &amp; IT Consulting"/>
    <s v="HDFC"/>
    <m/>
    <m/>
    <m/>
    <m/>
    <m/>
    <m/>
    <m/>
    <m/>
    <m/>
    <m/>
    <m/>
    <s v="Jitin Gopi"/>
    <m/>
    <s v="user_encRk5bIEFN6ZA11h4WH2AdZTiZpogLSlMIaj0E30SZ"/>
    <s v="Daya Gowda"/>
    <m/>
    <m/>
    <s v="July"/>
    <x v="2"/>
    <m/>
    <m/>
    <m/>
    <m/>
    <m/>
    <m/>
    <s v="2022-05-18 04:34:34.493000+00:00"/>
    <s v="2022-08-02 09:00:29.756000+00:00"/>
    <m/>
  </r>
  <r>
    <s v="Kashif Ahmad"/>
    <n v="300000"/>
    <s v="INR"/>
    <n v="0"/>
    <s v="8/31/22"/>
    <s v="Sales"/>
    <s v="stat_kcR4fZg7TU7jjk1jAVua3qGLRS4J5uFayEjK5j02wtv"/>
    <s v="Unqualified"/>
    <n v="0"/>
    <s v="OpportunityStatusType.Lost"/>
    <m/>
    <m/>
    <s v="GMC (1+3)- Fresh"/>
    <s v="lead_k7r0Som44404fgB9TkYL8r0z7hxZkVtuGu7VhS7y8Yy"/>
    <s v="GEMFORD SCHOOL (Fresh)"/>
    <s v="Bhairavi Jog"/>
    <s v="user_sREdxbAJihL2Zbgic7tyQ6Rc4Mny7HnD1RNGhA9DDYh"/>
    <s v="Prajakta Sahastrabudhe"/>
    <s v="2022-06-27 09:25:29.305000+00:00"/>
    <s v="2022-08-02 10:28:07.324000+00:00"/>
    <m/>
    <s v="Other"/>
    <m/>
    <m/>
    <m/>
    <n v="30"/>
    <m/>
    <m/>
    <m/>
    <m/>
    <m/>
    <m/>
    <m/>
    <m/>
    <m/>
    <m/>
    <m/>
    <s v="Education"/>
    <m/>
    <m/>
    <m/>
    <m/>
    <m/>
    <m/>
    <m/>
    <m/>
    <m/>
    <m/>
    <m/>
    <m/>
    <m/>
    <m/>
    <s v="user_228eUmsdKIb9OItgmiDq1zD4aPZ1eqiapbaLAGeBf8g"/>
    <s v="Bhairavi Jog"/>
    <m/>
    <m/>
    <m/>
    <x v="4"/>
    <m/>
    <m/>
    <s v="Employee Wellness Handbook"/>
    <m/>
    <m/>
    <m/>
    <s v="2022-01-11 14:32:05.470000+00:00"/>
    <s v="2022-08-02 10:28:16.969000+00:00"/>
    <s v="GMC"/>
  </r>
  <r>
    <s v="Kashif Ahmad"/>
    <n v="459000"/>
    <s v="INR"/>
    <n v="0"/>
    <d v="2022-02-08T00:00:00"/>
    <s v="Sales"/>
    <s v="stat_1hn9nRJaLbI53NxPuSQgo90kRpbpKsFlwN4oEGNUTdO"/>
    <s v="Lost"/>
    <n v="0"/>
    <s v="OpportunityStatusType.Lost"/>
    <s v="cont_T4jENQCTowBOICRjUIjCHTSpovNtE3DOpJGr1lpK869"/>
    <s v="Anna Joy"/>
    <s v="GMC renewal(Went with their incumbent broker and TATA AIG as they were L1)"/>
    <s v="lead_aBoJkJ9CjwTqy9kzvBhEM9L3UGUAvbYgHN9xrwYhvz3"/>
    <s v="UIS GLOBAL PRIVATE LIMITED"/>
    <s v="Trupti Suryavanshi"/>
    <s v="user_LKRhV6rhcBe0uL8u70UUGeDjbMupuho4TaiAOCbT7HT"/>
    <s v="Kashif Ahmad"/>
    <s v="2022-04-26 09:07:40.118000+00:00"/>
    <s v="2022-08-02 11:12:33.276000+00:00"/>
    <m/>
    <s v="Kochi"/>
    <m/>
    <m/>
    <m/>
    <n v="144"/>
    <m/>
    <m/>
    <m/>
    <m/>
    <m/>
    <m/>
    <m/>
    <m/>
    <m/>
    <m/>
    <m/>
    <s v="IT Services &amp; IT Consulting"/>
    <m/>
    <m/>
    <m/>
    <m/>
    <m/>
    <m/>
    <m/>
    <m/>
    <m/>
    <m/>
    <m/>
    <m/>
    <m/>
    <m/>
    <s v="user_L8E6IFhq6UCzKLHa45LUUTZCznDuyDwFrGaEp9DXiUM"/>
    <s v="Trupti Suryavanshi"/>
    <m/>
    <m/>
    <s v="June"/>
    <x v="4"/>
    <m/>
    <m/>
    <s v="Downloaded the guide: Designing employee healthcare plan"/>
    <m/>
    <m/>
    <m/>
    <s v="2021-10-14 06:44:17.620000+00:00"/>
    <s v="2022-08-02 11:12:33.337000+00:00"/>
    <s v="GMC"/>
  </r>
  <r>
    <s v="Mayur Gadiyar"/>
    <n v="1000000"/>
    <s v="INR"/>
    <n v="0"/>
    <s v="8/19/22"/>
    <s v="Sales"/>
    <s v="stat_kcR4fZg7TU7jjk1jAVua3qGLRS4J5uFayEjK5j02wtv"/>
    <s v="Unqualified"/>
    <n v="0"/>
    <s v="OpportunityStatusType.Lost"/>
    <s v="cont_MIQcIHFfJMC2bvK7j6MLmkFd5IbQ0VuM6vIYFG9L9D1"/>
    <s v="ashwini panchal"/>
    <s v="client not ready to share the data"/>
    <s v="lead_GceeHW0arZ0fwgJviAA5cl2f3aePp5GZTcoFCmnzFBV"/>
    <s v="ANVIL SHARE &amp; STOCK BROKING PVT LTD"/>
    <s v="Nikhil Ahuja"/>
    <s v="user_bdUPAGjcS7p6513So3N4g3aWNS5HuBuVJi7bvCPAsLt"/>
    <s v="Mayur Gadiyar"/>
    <s v="2022-07-13 09:07:15.596000+00:00"/>
    <s v="2022-08-02 08:33:24.261000+00:00"/>
    <m/>
    <s v="Mumbai"/>
    <m/>
    <m/>
    <m/>
    <n v="112"/>
    <m/>
    <m/>
    <s v="Facebook"/>
    <m/>
    <m/>
    <m/>
    <m/>
    <s v="PAID_SOCIAL"/>
    <m/>
    <m/>
    <m/>
    <m/>
    <m/>
    <m/>
    <m/>
    <m/>
    <m/>
    <m/>
    <m/>
    <m/>
    <m/>
    <m/>
    <m/>
    <m/>
    <m/>
    <m/>
    <s v="user_ocHSJH83OJnHCvKyMbjx8WOOK8PMgAUGIj1qK0q0dMV"/>
    <s v="Nikhil Ahuja"/>
    <m/>
    <m/>
    <s v="August"/>
    <x v="4"/>
    <m/>
    <m/>
    <s v="Employee Engagement Handbook"/>
    <m/>
    <m/>
    <m/>
    <s v="2022-07-04 05:06:26.824000+00:00"/>
    <s v="2022-08-02 08:34:36.202000+00:00"/>
    <s v="GMC"/>
  </r>
  <r>
    <s v="Naveen Kumar"/>
    <n v="3500000"/>
    <s v="INR"/>
    <n v="0"/>
    <s v="9/30/22"/>
    <s v="Sales"/>
    <s v="stat_kcR4fZg7TU7jjk1jAVua3qGLRS4J5uFayEjK5j02wtv"/>
    <s v="Unqualified"/>
    <n v="0"/>
    <s v="OpportunityStatusType.Lost"/>
    <s v="cont_3AKjnHiQdYF3FxMsAMYAoqzlgvc8Uhkf2DdMG6ziPa0"/>
    <s v="DARSHAN SAWANT"/>
    <s v="GMC policy - They have now inhouse Broker to take care of their policies"/>
    <s v="lead_N62cVXjd3P9BiDCBgSekVYxn5Q0i6VgewWDWN0mWTww"/>
    <s v="Bombay Stock Exchange"/>
    <s v="Daniel Patra"/>
    <s v="user_N52PP2uP2VZc2gm0nhh6CNFSif4n85g1cdxoNFd9ct0"/>
    <s v="Naveen Kumar"/>
    <s v="2022-07-28 06:48:36.065000+00:00"/>
    <s v="2022-08-02 07:51:00.817000+00:00"/>
    <m/>
    <s v="Mumbai"/>
    <m/>
    <m/>
    <m/>
    <n v="500"/>
    <m/>
    <m/>
    <m/>
    <m/>
    <m/>
    <m/>
    <m/>
    <m/>
    <m/>
    <m/>
    <m/>
    <s v="Banking &amp; Finance"/>
    <m/>
    <m/>
    <m/>
    <m/>
    <m/>
    <m/>
    <m/>
    <m/>
    <m/>
    <m/>
    <m/>
    <m/>
    <s v="Arunkumar Dubey"/>
    <m/>
    <s v="user_doWYUHOvQ3f5K3ugoH7kbrXnoPuCbasVEsKoA9COWQo"/>
    <s v="Daniel Patra"/>
    <m/>
    <m/>
    <s v="September"/>
    <x v="2"/>
    <s v="Naukri.com"/>
    <m/>
    <m/>
    <m/>
    <m/>
    <m/>
    <s v="2021-07-26 07:25:17.895000+00:00"/>
    <s v="2022-09-08 13:28:12.867000+00:00"/>
    <s v="GMC"/>
  </r>
  <r>
    <s v="Sreenivas Hatti"/>
    <n v="1000000"/>
    <s v="INR"/>
    <n v="0"/>
    <d v="2022-02-08T00:00:00"/>
    <s v="Sales"/>
    <s v="stat_kcR4fZg7TU7jjk1jAVua3qGLRS4J5uFayEjK5j02wtv"/>
    <s v="Unqualified"/>
    <n v="0"/>
    <s v="OpportunityStatusType.Lost"/>
    <s v="cont_D9e4W4fxwJWvk9ddlISP1ajuKy8bzntpczQVncI32Le"/>
    <s v="Sonia Thomas"/>
    <s v="Demo taken by Sonal"/>
    <s v="lead_L1PoPay1hS7XoHbDqVAGYkXlHusnZdiTsHp0A3HwQC4"/>
    <s v="Hatio"/>
    <s v="Vikas Raj"/>
    <s v="user_P3f70h2AcefBkFTBZpvA9LgDbjTmUIXkqdKqHJ5evwA"/>
    <s v="Manojkumar Tinna"/>
    <s v="2022-06-13 09:25:44.752000+00:00"/>
    <s v="2022-08-02 07:43:11.464000+00:00"/>
    <m/>
    <s v="Kochi"/>
    <m/>
    <m/>
    <m/>
    <n v="250"/>
    <m/>
    <m/>
    <m/>
    <m/>
    <m/>
    <m/>
    <m/>
    <m/>
    <m/>
    <m/>
    <m/>
    <s v="IT Services &amp; IT Consulting"/>
    <s v="IFFCO"/>
    <m/>
    <m/>
    <m/>
    <m/>
    <m/>
    <m/>
    <m/>
    <m/>
    <m/>
    <m/>
    <m/>
    <s v="Jithendra Goalla"/>
    <m/>
    <s v="user_BtmkQ6xvtDyCMLstiH7YmmQURsFQdjarGcnSBd9UgEk"/>
    <s v="Vikas Raj"/>
    <m/>
    <m/>
    <s v="August"/>
    <x v="2"/>
    <s v="Lusha"/>
    <n v="1000000"/>
    <m/>
    <m/>
    <m/>
    <m/>
    <s v="2022-06-06 04:38:50.716000+00:00"/>
    <s v="2022-09-25 14:05:49.146000+00:00"/>
    <m/>
  </r>
  <r>
    <s v="Sreenivas Hatti"/>
    <n v="25000"/>
    <s v="INR"/>
    <n v="0"/>
    <s v="7/31/22"/>
    <s v="Sales"/>
    <s v="stat_1hn9nRJaLbI53NxPuSQgo90kRpbpKsFlwN4oEGNUTdO"/>
    <s v="Lost"/>
    <n v="0"/>
    <s v="OpportunityStatusType.Lost"/>
    <s v="cont_fCzc3wZgG305EkYGl0orMoeAbDp6LAIK2kwebmMtXdD"/>
    <s v="Veeresh Gangadharmath"/>
    <m/>
    <s v="lead_bpyF1vlPdduf9o5HZHYAHlJyxbxD8wikfM0g5HMGNMO"/>
    <s v="Maven Silicon"/>
    <s v="Sarvesh Pawar"/>
    <s v="user_P3f70h2AcefBkFTBZpvA9LgDbjTmUIXkqdKqHJ5evwA"/>
    <s v="Manojkumar Tinna"/>
    <s v="2022-07-07 05:59:07.827000+00:00"/>
    <s v="2022-08-02 07:13:42.923000+00:00"/>
    <m/>
    <s v="Bangalore"/>
    <m/>
    <m/>
    <m/>
    <n v="500"/>
    <m/>
    <m/>
    <m/>
    <m/>
    <m/>
    <m/>
    <m/>
    <m/>
    <m/>
    <m/>
    <m/>
    <s v="Manufacturing"/>
    <m/>
    <m/>
    <m/>
    <m/>
    <m/>
    <m/>
    <m/>
    <m/>
    <m/>
    <m/>
    <m/>
    <m/>
    <s v="Deepak Yadav"/>
    <m/>
    <s v="user_A8KOTZADnUtEQOLt4nSLAmteNStuGh80js75RYjrXVt"/>
    <s v="Sarvesh Pawar"/>
    <m/>
    <m/>
    <s v="July"/>
    <x v="4"/>
    <m/>
    <m/>
    <s v="Employee Wellness Handbook"/>
    <m/>
    <m/>
    <m/>
    <s v="2022-01-10 12:49:57.896000+00:00"/>
    <s v="2022-10-03 06:05:46.654000+00:00"/>
    <s v="GPA"/>
  </r>
  <r>
    <s v="Sreenivas Hatti"/>
    <n v="300000"/>
    <s v="INR"/>
    <n v="0"/>
    <s v="7/31/22"/>
    <s v="Sales"/>
    <s v="stat_1hn9nRJaLbI53NxPuSQgo90kRpbpKsFlwN4oEGNUTdO"/>
    <s v="Lost"/>
    <n v="0"/>
    <s v="OpportunityStatusType.Lost"/>
    <s v="cont_fCzc3wZgG305EkYGl0orMoeAbDp6LAIK2kwebmMtXdD"/>
    <s v="Veeresh Gangadharmath"/>
    <m/>
    <s v="lead_bpyF1vlPdduf9o5HZHYAHlJyxbxD8wikfM0g5HMGNMO"/>
    <s v="Maven Silicon"/>
    <s v="Sarvesh Pawar"/>
    <s v="user_P3f70h2AcefBkFTBZpvA9LgDbjTmUIXkqdKqHJ5evwA"/>
    <s v="Manojkumar Tinna"/>
    <s v="2022-07-07 05:58:47.411000+00:00"/>
    <s v="2022-08-02 07:13:32.894000+00:00"/>
    <m/>
    <s v="Bangalore"/>
    <m/>
    <m/>
    <m/>
    <n v="500"/>
    <m/>
    <m/>
    <m/>
    <m/>
    <m/>
    <m/>
    <m/>
    <m/>
    <m/>
    <m/>
    <m/>
    <s v="Manufacturing"/>
    <m/>
    <m/>
    <m/>
    <m/>
    <m/>
    <m/>
    <m/>
    <m/>
    <m/>
    <m/>
    <m/>
    <m/>
    <s v="Deepak Yadav"/>
    <m/>
    <s v="user_A8KOTZADnUtEQOLt4nSLAmteNStuGh80js75RYjrXVt"/>
    <s v="Sarvesh Pawar"/>
    <m/>
    <m/>
    <s v="July"/>
    <x v="4"/>
    <m/>
    <m/>
    <s v="Employee Wellness Handbook"/>
    <m/>
    <m/>
    <m/>
    <s v="2022-01-10 12:49:57.896000+00:00"/>
    <s v="2022-10-03 06:05:46.654000+00:00"/>
    <s v="GMC"/>
  </r>
  <r>
    <s v="Omkar Ghate"/>
    <n v="78000"/>
    <s v="INR"/>
    <n v="0"/>
    <d v="2022-09-08T00:00:00"/>
    <s v="Sales"/>
    <s v="stat_kcR4fZg7TU7jjk1jAVua3qGLRS4J5uFayEjK5j02wtv"/>
    <s v="Unqualified"/>
    <n v="0"/>
    <s v="OpportunityStatusType.Lost"/>
    <s v="cont_uZDqm1KEAWATlYwU97M9OiUR8maje5ZiSoSPb23aS5I"/>
    <s v="Chandan Auradkar"/>
    <s v="GPA Renewal"/>
    <s v="lead_or9GYGsfyhGQVxm09YVgYliWzBqxjcIhJLf5fdahPAT"/>
    <s v="Polyrub Cooper Standard FTS Pvt Ltd"/>
    <s v="Trupti Suryavanshi"/>
    <s v="user_9SBRjyF0n4iWuhUdqRyQkFhl2J4uyNKhFWvvJEvunX8"/>
    <s v="Omkar Ghate"/>
    <s v="2022-07-19 05:09:43.337000+00:00"/>
    <s v="2022-08-02 06:42:33.733000+00:00"/>
    <m/>
    <s v="Pune"/>
    <m/>
    <s v="2022-07-11 08:30:00+00:00"/>
    <m/>
    <n v="116"/>
    <m/>
    <m/>
    <m/>
    <m/>
    <m/>
    <m/>
    <m/>
    <m/>
    <m/>
    <m/>
    <m/>
    <s v="Automotive"/>
    <m/>
    <m/>
    <m/>
    <m/>
    <m/>
    <m/>
    <m/>
    <m/>
    <m/>
    <m/>
    <m/>
    <m/>
    <m/>
    <m/>
    <s v="user_L8E6IFhq6UCzKLHa45LUUTZCznDuyDwFrGaEp9DXiUM"/>
    <s v="Trupti Suryavanshi"/>
    <m/>
    <m/>
    <s v="August"/>
    <x v="7"/>
    <s v="Rakesh ref."/>
    <m/>
    <m/>
    <m/>
    <m/>
    <m/>
    <s v="2022-07-11 08:47:53.667000+00:00"/>
    <s v="2022-09-23 12:30:53.784000+00:00"/>
    <s v="GPA"/>
  </r>
  <r>
    <s v="Kashif Ahmad"/>
    <n v="20000"/>
    <s v="INR"/>
    <n v="0"/>
    <s v="8/20/22"/>
    <s v="Sales"/>
    <s v="stat_kcR4fZg7TU7jjk1jAVua3qGLRS4J5uFayEjK5j02wtv"/>
    <s v="Unqualified"/>
    <n v="0"/>
    <s v="OpportunityStatusType.Lost"/>
    <s v="cont_5P1bOqoD2tPOOJyeuBrYpqRQgK8sdEr1wk5zQYbL7zk"/>
    <s v="Nirmalya Tripathi"/>
    <s v="GPA-Good relationship with existing vendor"/>
    <s v="lead_yZQUE4hkdGQ96kAozxTuI2HtW108nSrycTmDmZlyWGQ"/>
    <s v="Fibro plastic chem"/>
    <s v="Aishwarya Nyayadhish"/>
    <s v="user_LKRhV6rhcBe0uL8u70UUGeDjbMupuho4TaiAOCbT7HT"/>
    <s v="Kashif Ahmad"/>
    <s v="2022-04-11 09:38:38.796000+00:00"/>
    <s v="2022-08-02 06:15:40.156000+00:00"/>
    <m/>
    <s v="Kolkata"/>
    <m/>
    <s v="2021-01-21 13:24:16+00:00"/>
    <m/>
    <n v="230"/>
    <m/>
    <m/>
    <m/>
    <m/>
    <m/>
    <m/>
    <m/>
    <m/>
    <m/>
    <m/>
    <m/>
    <s v="Manufacturing"/>
    <m/>
    <m/>
    <m/>
    <m/>
    <m/>
    <m/>
    <m/>
    <m/>
    <m/>
    <m/>
    <m/>
    <m/>
    <m/>
    <m/>
    <s v="user_6hRQhcoLhZEDUBYaw3vS7rv6T5582sGfXq4jNRqTfUU"/>
    <s v="Aishwarya Nyayadhish"/>
    <m/>
    <m/>
    <s v="June"/>
    <x v="3"/>
    <s v="Inbound via website"/>
    <m/>
    <s v="Employee Count 230"/>
    <m/>
    <m/>
    <m/>
    <s v="2021-01-21 13:26:58.772000+00:00"/>
    <s v="2022-09-23 12:42:40.149000+00:00"/>
    <m/>
  </r>
  <r>
    <s v="Navin Panjwani"/>
    <n v="500000"/>
    <s v="INR"/>
    <n v="0"/>
    <s v="8/20/22"/>
    <s v="Sales"/>
    <s v="stat_1hn9nRJaLbI53NxPuSQgo90kRpbpKsFlwN4oEGNUTdO"/>
    <s v="Lost"/>
    <n v="0"/>
    <s v="OpportunityStatusType.Lost"/>
    <s v="cont_cBpPgT3VowRpkwDCuawOhH2XwjTdEU3BGYGA8h6a22x"/>
    <s v="Priyadarshini R"/>
    <m/>
    <s v="lead_1JoDsLwz3xYi9VXbXsKptY1cYW1vX5TrSkZZoPN34vH"/>
    <s v="enParadigm"/>
    <s v="Harmanjit Singh"/>
    <s v="user_sD3YjSs92XKUfD0OPHeo886g6tW6aCM0iUhX5VVUuJi"/>
    <s v="Navin Panjwani"/>
    <s v="2022-05-11 11:44:10.275000+00:00"/>
    <s v="2022-08-02 06:30:06.130000+00:00"/>
    <m/>
    <s v="Bangalore"/>
    <m/>
    <s v="2021-08-16 13:24:01+00:00"/>
    <m/>
    <n v="45"/>
    <m/>
    <m/>
    <m/>
    <m/>
    <m/>
    <m/>
    <m/>
    <m/>
    <m/>
    <m/>
    <m/>
    <s v="IT Services &amp; IT Consulting"/>
    <m/>
    <m/>
    <m/>
    <m/>
    <m/>
    <m/>
    <m/>
    <m/>
    <m/>
    <m/>
    <m/>
    <m/>
    <s v="Aniket Vahile"/>
    <m/>
    <s v="user_lwF8ctKa5IyxqATpO2EOw2h0AEPiCMHOgewiH38Ei77"/>
    <s v="Harmanjit Singh"/>
    <m/>
    <m/>
    <s v="July"/>
    <x v="3"/>
    <s v="Inbound via website"/>
    <m/>
    <s v="Employee Count 50"/>
    <m/>
    <s v="Cornerstone Venture Partners Fund"/>
    <m/>
    <s v="2021-08-16 13:26:46.656000+00:00"/>
    <s v="2022-09-07 07:29:45.476000+00:00"/>
    <s v="GMC"/>
  </r>
  <r>
    <s v="Navin Panjwani"/>
    <n v="100000"/>
    <s v="INR"/>
    <n v="0"/>
    <s v="8/20/22"/>
    <s v="Sales"/>
    <s v="stat_1hn9nRJaLbI53NxPuSQgo90kRpbpKsFlwN4oEGNUTdO"/>
    <s v="Lost"/>
    <n v="0"/>
    <s v="OpportunityStatusType.Lost"/>
    <s v="cont_cBpPgT3VowRpkwDCuawOhH2XwjTdEU3BGYGA8h6a22x"/>
    <s v="Priyadarshini R"/>
    <s v="Loop Membership"/>
    <s v="lead_1JoDsLwz3xYi9VXbXsKptY1cYW1vX5TrSkZZoPN34vH"/>
    <s v="enParadigm"/>
    <s v="Harmanjit Singh"/>
    <s v="user_sD3YjSs92XKUfD0OPHeo886g6tW6aCM0iUhX5VVUuJi"/>
    <s v="Navin Panjwani"/>
    <s v="2022-05-11 11:42:51.387000+00:00"/>
    <s v="2022-08-02 06:29:57.566000+00:00"/>
    <m/>
    <s v="Bangalore"/>
    <m/>
    <s v="2021-08-16 13:24:01+00:00"/>
    <m/>
    <n v="45"/>
    <m/>
    <m/>
    <m/>
    <m/>
    <m/>
    <m/>
    <m/>
    <m/>
    <m/>
    <m/>
    <m/>
    <s v="IT Services &amp; IT Consulting"/>
    <m/>
    <m/>
    <m/>
    <m/>
    <m/>
    <m/>
    <m/>
    <m/>
    <m/>
    <m/>
    <m/>
    <m/>
    <s v="Aniket Vahile"/>
    <m/>
    <s v="user_lwF8ctKa5IyxqATpO2EOw2h0AEPiCMHOgewiH38Ei77"/>
    <s v="Harmanjit Singh"/>
    <m/>
    <m/>
    <s v="July"/>
    <x v="3"/>
    <s v="Inbound via website"/>
    <m/>
    <s v="Employee Count 50"/>
    <m/>
    <s v="Cornerstone Venture Partners Fund"/>
    <m/>
    <s v="2021-08-16 13:26:46.656000+00:00"/>
    <s v="2022-09-07 07:29:45.476000+00:00"/>
    <m/>
  </r>
  <r>
    <s v="Kashif Ahmad"/>
    <n v="1000000"/>
    <s v="INR"/>
    <n v="0"/>
    <s v="8/20/22"/>
    <s v="Sales"/>
    <s v="stat_kcR4fZg7TU7jjk1jAVua3qGLRS4J5uFayEjK5j02wtv"/>
    <s v="Unqualified"/>
    <n v="0"/>
    <s v="OpportunityStatusType.Lost"/>
    <s v="cont_5P1bOqoD2tPOOJyeuBrYpqRQgK8sdEr1wk5zQYbL7zk"/>
    <s v="Nirmalya Tripathi"/>
    <s v="GMC- Good relationship with existing vendor"/>
    <s v="lead_yZQUE4hkdGQ96kAozxTuI2HtW108nSrycTmDmZlyWGQ"/>
    <s v="Fibro plastic chem"/>
    <s v="Aishwarya Nyayadhish"/>
    <s v="user_LKRhV6rhcBe0uL8u70UUGeDjbMupuho4TaiAOCbT7HT"/>
    <s v="Kashif Ahmad"/>
    <s v="2022-04-11 09:38:17.342000+00:00"/>
    <s v="2022-08-02 06:14:49.061000+00:00"/>
    <m/>
    <s v="Kolkata"/>
    <m/>
    <s v="2021-01-21 13:24:16+00:00"/>
    <m/>
    <n v="230"/>
    <m/>
    <m/>
    <m/>
    <m/>
    <m/>
    <m/>
    <m/>
    <m/>
    <m/>
    <m/>
    <m/>
    <s v="Manufacturing"/>
    <m/>
    <m/>
    <m/>
    <m/>
    <m/>
    <m/>
    <m/>
    <m/>
    <m/>
    <m/>
    <m/>
    <m/>
    <m/>
    <m/>
    <s v="user_6hRQhcoLhZEDUBYaw3vS7rv6T5582sGfXq4jNRqTfUU"/>
    <s v="Aishwarya Nyayadhish"/>
    <m/>
    <m/>
    <s v="June"/>
    <x v="3"/>
    <s v="Inbound via website"/>
    <m/>
    <s v="Employee Count 230"/>
    <m/>
    <m/>
    <m/>
    <s v="2021-01-21 13:26:58.772000+00:00"/>
    <s v="2022-09-23 12:42:40.149000+00:00"/>
    <m/>
  </r>
  <r>
    <s v="Omkar Ghate"/>
    <n v="400000"/>
    <s v="INR"/>
    <n v="0"/>
    <s v="8/15/22"/>
    <s v="Sales"/>
    <s v="stat_kcR4fZg7TU7jjk1jAVua3qGLRS4J5uFayEjK5j02wtv"/>
    <s v="Unqualified"/>
    <n v="0"/>
    <s v="OpportunityStatusType.Lost"/>
    <m/>
    <m/>
    <s v="Parental"/>
    <s v="lead_LSmdLdKbcsZIudJYm7m7N7MYgiUmQAznxlYuxxeBqKy"/>
    <s v="KUBETRON TECHNOLOGIES PRIVATE LIMITED"/>
    <s v="Omkar Ghate"/>
    <s v="user_9SBRjyF0n4iWuhUdqRyQkFhl2J4uyNKhFWvvJEvunX8"/>
    <s v="Omkar Ghate"/>
    <s v="2022-07-21 06:34:07.604000+00:00"/>
    <s v="2022-08-02 06:04:47.788000+00:00"/>
    <m/>
    <s v="Delhi"/>
    <m/>
    <m/>
    <m/>
    <n v="47"/>
    <m/>
    <m/>
    <m/>
    <m/>
    <m/>
    <m/>
    <m/>
    <m/>
    <m/>
    <m/>
    <m/>
    <s v="IT Services &amp; IT Consulting"/>
    <m/>
    <m/>
    <m/>
    <m/>
    <m/>
    <m/>
    <m/>
    <m/>
    <m/>
    <m/>
    <m/>
    <m/>
    <s v="Nilesh Dhanani"/>
    <m/>
    <s v="user_9SBRjyF0n4iWuhUdqRyQkFhl2J4uyNKhFWvvJEvunX8"/>
    <s v="Omkar Ghate"/>
    <s v="Siddharth Angolkar"/>
    <s v="Nilesh Dhanani"/>
    <m/>
    <x v="7"/>
    <m/>
    <m/>
    <m/>
    <m/>
    <m/>
    <m/>
    <s v="2022-05-25 15:41:41.649000+00:00"/>
    <s v="2022-10-19 11:43:39.545000+00:00"/>
    <s v="GMC"/>
  </r>
  <r>
    <s v="Prateek Wadhwa"/>
    <n v="50000"/>
    <s v="INR"/>
    <n v="0"/>
    <s v="8/16/22"/>
    <s v="Sales"/>
    <s v="stat_kcR4fZg7TU7jjk1jAVua3qGLRS4J5uFayEjK5j02wtv"/>
    <s v="Unqualified"/>
    <n v="0"/>
    <s v="OpportunityStatusType.Lost"/>
    <s v="cont_fO1l1UvUE4eQXxJfj5gdxi8cPV7F8BFKMBvJJxiae3E"/>
    <s v="Swamini"/>
    <m/>
    <s v="lead_Wo5GtK4hDoUgSe7Xs1I2XKe3tcgYKabYydlc1S9lvbX"/>
    <s v="Geekay Infotech"/>
    <s v="Prateek Wadhwa"/>
    <s v="user_FdWFezbLzkYQcGsBUsjZO25nr2poK2nRbqV47Rs5Kfm"/>
    <s v="Prateek Wadhwa"/>
    <s v="2022-05-11 11:41:30.181000+00:00"/>
    <s v="2022-08-02 05:57:09.656000+00:00"/>
    <m/>
    <s v="Mumbai"/>
    <m/>
    <m/>
    <m/>
    <n v="120"/>
    <m/>
    <m/>
    <m/>
    <m/>
    <m/>
    <m/>
    <m/>
    <m/>
    <m/>
    <m/>
    <m/>
    <s v="IT Services &amp; IT Consulting"/>
    <m/>
    <m/>
    <m/>
    <m/>
    <m/>
    <m/>
    <m/>
    <m/>
    <m/>
    <m/>
    <m/>
    <m/>
    <s v="Sakshi Soni"/>
    <m/>
    <s v="user_FdWFezbLzkYQcGsBUsjZO25nr2poK2nRbqV47Rs5Kfm"/>
    <s v="Prateek Wadhwa"/>
    <m/>
    <m/>
    <s v="August"/>
    <x v="4"/>
    <s v="Mr. E"/>
    <m/>
    <s v="Employee Wellness Handbook"/>
    <m/>
    <m/>
    <m/>
    <s v="2022-05-10 07:04:51.443000+00:00"/>
    <s v="2022-09-09 11:34:51.570000+00:00"/>
    <s v="GPA"/>
  </r>
  <r>
    <s v="Vivek Singh"/>
    <n v="500000"/>
    <s v="INR"/>
    <n v="0"/>
    <s v="7/31/22"/>
    <s v="Sales"/>
    <s v="stat_1hn9nRJaLbI53NxPuSQgo90kRpbpKsFlwN4oEGNUTdO"/>
    <s v="Lost"/>
    <n v="0"/>
    <s v="OpportunityStatusType.Lost"/>
    <m/>
    <m/>
    <m/>
    <s v="lead_o5IYDL84EOAN27E5IlOGvPFqZSvAyx2gjlOKBnlw1EZ"/>
    <s v="Shenzyn"/>
    <s v="Satyajit Chati"/>
    <s v="user_6dalmZ7hmWD47jhCVGdU1SSEcFMsz9rWtW2jPORgJvj"/>
    <s v="Vivek Singh"/>
    <s v="2022-06-03 09:26:34.762000+00:00"/>
    <s v="2022-08-01 18:07:45.286000+00:00"/>
    <m/>
    <s v="Bangalore"/>
    <m/>
    <m/>
    <m/>
    <n v="34"/>
    <m/>
    <m/>
    <m/>
    <m/>
    <m/>
    <m/>
    <m/>
    <m/>
    <m/>
    <m/>
    <m/>
    <s v="Others"/>
    <m/>
    <m/>
    <m/>
    <m/>
    <m/>
    <m/>
    <m/>
    <m/>
    <m/>
    <m/>
    <m/>
    <m/>
    <s v="Aniket Vahile"/>
    <m/>
    <s v="user_5IQTpX6DsnoeoDfxqzqojpVoQLXPh68nhDjLS5ETjYj"/>
    <s v="Satyajit Chati"/>
    <m/>
    <m/>
    <s v="July"/>
    <x v="2"/>
    <s v="Lusha"/>
    <m/>
    <s v="Glengarry"/>
    <m/>
    <m/>
    <m/>
    <s v="2022-02-04 11:11:49.436000+00:00"/>
    <s v="2022-10-12 04:26:25.539000+00:00"/>
    <m/>
  </r>
  <r>
    <s v="Omkar Ghate"/>
    <n v="500000"/>
    <s v="INR"/>
    <n v="0"/>
    <s v="8/15/22"/>
    <s v="Sales"/>
    <s v="stat_kcR4fZg7TU7jjk1jAVua3qGLRS4J5uFayEjK5j02wtv"/>
    <s v="Unqualified"/>
    <n v="0"/>
    <s v="OpportunityStatusType.Lost"/>
    <m/>
    <m/>
    <s v="Parental (Fresh)"/>
    <s v="lead_Pr47UU4Li9PDIvEvBXwDEsHTb7XOUWIXU7ayaRZhbnW"/>
    <s v="Kodo Technologies Private Limited"/>
    <s v="Bhairavi Jog"/>
    <s v="user_9SBRjyF0n4iWuhUdqRyQkFhl2J4uyNKhFWvvJEvunX8"/>
    <s v="Omkar Ghate"/>
    <s v="2022-05-12 11:57:13.606000+00:00"/>
    <s v="2022-08-02 05:31:38.264000+00:00"/>
    <m/>
    <s v="Mumbai"/>
    <m/>
    <m/>
    <m/>
    <n v="26"/>
    <m/>
    <m/>
    <m/>
    <m/>
    <m/>
    <m/>
    <m/>
    <m/>
    <m/>
    <m/>
    <m/>
    <s v="Consumer Goods &amp; Electronics"/>
    <m/>
    <m/>
    <m/>
    <m/>
    <m/>
    <m/>
    <m/>
    <m/>
    <m/>
    <m/>
    <m/>
    <m/>
    <m/>
    <m/>
    <s v="user_228eUmsdKIb9OItgmiDq1zD4aPZ1eqiapbaLAGeBf8g"/>
    <s v="Bhairavi Jog"/>
    <m/>
    <m/>
    <m/>
    <x v="4"/>
    <m/>
    <m/>
    <s v="Downloaded the guide: Designing employee healthcare plan"/>
    <m/>
    <m/>
    <m/>
    <s v="2021-11-07 05:27:15.524000+00:00"/>
    <s v="2022-08-25 10:58:53.809000+00:00"/>
    <m/>
  </r>
  <r>
    <s v="Prateek Wadhwa"/>
    <n v="500000"/>
    <s v="INR"/>
    <n v="0"/>
    <s v="8/16/22"/>
    <s v="Sales"/>
    <s v="stat_kcR4fZg7TU7jjk1jAVua3qGLRS4J5uFayEjK5j02wtv"/>
    <s v="Unqualified"/>
    <n v="0"/>
    <s v="OpportunityStatusType.Lost"/>
    <s v="cont_fO1l1UvUE4eQXxJfj5gdxi8cPV7F8BFKMBvJJxiae3E"/>
    <s v="Swamini"/>
    <m/>
    <s v="lead_Wo5GtK4hDoUgSe7Xs1I2XKe3tcgYKabYydlc1S9lvbX"/>
    <s v="Geekay Infotech"/>
    <s v="Prateek Wadhwa"/>
    <s v="user_FdWFezbLzkYQcGsBUsjZO25nr2poK2nRbqV47Rs5Kfm"/>
    <s v="Prateek Wadhwa"/>
    <s v="2022-05-11 11:39:44.241000+00:00"/>
    <s v="2022-08-02 05:57:01.683000+00:00"/>
    <m/>
    <s v="Mumbai"/>
    <m/>
    <m/>
    <m/>
    <n v="120"/>
    <m/>
    <m/>
    <m/>
    <m/>
    <m/>
    <m/>
    <m/>
    <m/>
    <m/>
    <m/>
    <m/>
    <s v="IT Services &amp; IT Consulting"/>
    <m/>
    <m/>
    <m/>
    <m/>
    <m/>
    <m/>
    <m/>
    <m/>
    <m/>
    <m/>
    <m/>
    <m/>
    <s v="Sakshi Soni"/>
    <m/>
    <s v="user_FdWFezbLzkYQcGsBUsjZO25nr2poK2nRbqV47Rs5Kfm"/>
    <s v="Prateek Wadhwa"/>
    <m/>
    <m/>
    <s v="August"/>
    <x v="4"/>
    <s v="Mr. E"/>
    <m/>
    <s v="Employee Wellness Handbook"/>
    <m/>
    <m/>
    <m/>
    <s v="2022-05-10 07:04:51.443000+00:00"/>
    <s v="2022-09-09 11:34:51.570000+00:00"/>
    <s v="GMC"/>
  </r>
  <r>
    <s v="Vrushali Kummar"/>
    <n v="1300000"/>
    <s v="INR"/>
    <n v="100"/>
    <d v="2022-01-08T00:00:00"/>
    <s v="Sales"/>
    <s v="stat_OZRiD1474QRJIpvnjHCZfiIvKcVD6mIKSSTzg8SwDVx"/>
    <s v="Won- Payment Completed"/>
    <n v="1"/>
    <s v="OpportunityStatusType.Won"/>
    <m/>
    <m/>
    <s v="GMC"/>
    <s v="lead_QVMbuY2WkXiGIsixlcOPA5eKxBq23pza1C7kfJxporw"/>
    <s v="Hyatt Regency"/>
    <s v="Bhairavi Jog"/>
    <s v="user_TZzywQwym26DjuswO479pxRhNKX152z8X1haCx2vcst"/>
    <s v="Vrushali Kummar"/>
    <s v="2022-07-19 10:54:39.122000+00:00"/>
    <s v="2022-08-01 15:21:11.888000+00:00"/>
    <m/>
    <s v="Pune"/>
    <m/>
    <m/>
    <m/>
    <n v="300"/>
    <m/>
    <m/>
    <m/>
    <m/>
    <m/>
    <m/>
    <m/>
    <m/>
    <m/>
    <m/>
    <m/>
    <s v="Hospitality &amp; Travel"/>
    <m/>
    <m/>
    <m/>
    <m/>
    <m/>
    <m/>
    <m/>
    <m/>
    <m/>
    <m/>
    <m/>
    <m/>
    <m/>
    <m/>
    <s v="user_228eUmsdKIb9OItgmiDq1zD4aPZ1eqiapbaLAGeBf8g"/>
    <s v="Bhairavi Jog"/>
    <s v="Snehal Mane"/>
    <m/>
    <s v="July"/>
    <x v="2"/>
    <m/>
    <m/>
    <m/>
    <m/>
    <m/>
    <m/>
    <s v="2022-07-19 10:22:53.104000+00:00"/>
    <s v="2022-10-18 07:18:26.410000+00:00"/>
    <s v="GMC"/>
  </r>
  <r>
    <s v="Vivek Singh"/>
    <n v="100000"/>
    <s v="INR"/>
    <n v="50"/>
    <s v="9/30/22"/>
    <s v="Sales"/>
    <s v="stat_Bh0lNV2usJkCLD6fjWneAqpmASEbmvomDaal7U02FV1"/>
    <s v="Demo Scheduled"/>
    <n v="0"/>
    <s v="OpportunityStatusType.Active"/>
    <s v="cont_MIiHEPOFdxeFc69oQxf3esB8AW3EjMN2tWmyHjNSdeC"/>
    <s v="Stella"/>
    <s v="GMC - Fresh; Employee only"/>
    <s v="lead_ADTvFLlXLuk4xtWOztHckbQzIeVsCZbXGcz7HfP30Lz"/>
    <s v="Inflexion Infotech"/>
    <s v="Shreenath Bhat"/>
    <s v="user_6dalmZ7hmWD47jhCVGdU1SSEcFMsz9rWtW2jPORgJvj"/>
    <s v="Vivek Singh"/>
    <s v="2022-07-18 09:23:03.494000+00:00"/>
    <s v="2022-08-01 18:05:54.988000+00:00"/>
    <m/>
    <s v="Bangalore"/>
    <m/>
    <m/>
    <m/>
    <n v="35"/>
    <m/>
    <m/>
    <m/>
    <m/>
    <m/>
    <m/>
    <m/>
    <m/>
    <m/>
    <m/>
    <m/>
    <s v="IT Services &amp; IT Consulting"/>
    <m/>
    <m/>
    <m/>
    <m/>
    <m/>
    <m/>
    <m/>
    <m/>
    <m/>
    <m/>
    <m/>
    <m/>
    <m/>
    <m/>
    <s v="user_PApNwMjp7lPIEBp7acretouakdtYNVHpPO9ja9KoR5D"/>
    <s v="Pallab Gupta"/>
    <s v="Siddharth Angolkar"/>
    <m/>
    <m/>
    <x v="4"/>
    <m/>
    <m/>
    <s v="Employee Wellness Handbook"/>
    <m/>
    <m/>
    <m/>
    <s v="2022-01-18 05:34:54.282000+00:00"/>
    <s v="2022-10-20 09:30:25.933000+00:00"/>
    <s v="GMC"/>
  </r>
  <r>
    <s v="Vivek Singh"/>
    <n v="3000000"/>
    <s v="INR"/>
    <n v="0"/>
    <d v="2022-05-08T00:00:00"/>
    <s v="Sales"/>
    <s v="stat_kcR4fZg7TU7jjk1jAVua3qGLRS4J5uFayEjK5j02wtv"/>
    <s v="Unqualified"/>
    <n v="0"/>
    <s v="OpportunityStatusType.Lost"/>
    <m/>
    <m/>
    <m/>
    <s v="lead_K7jt9BopADV5zDF2Hd4ChA8v6GnW2lmHNU0EI282PwS"/>
    <s v="Cadmaxx Solutions Pvt Ltd"/>
    <s v="Satyajit Chati"/>
    <s v="user_6dalmZ7hmWD47jhCVGdU1SSEcFMsz9rWtW2jPORgJvj"/>
    <s v="Vivek Singh"/>
    <s v="2022-07-19 08:23:41.865000+00:00"/>
    <s v="2022-08-01 18:03:20.316000+00:00"/>
    <m/>
    <s v="Bangalore"/>
    <m/>
    <m/>
    <m/>
    <n v="260"/>
    <m/>
    <m/>
    <m/>
    <m/>
    <m/>
    <m/>
    <m/>
    <m/>
    <m/>
    <m/>
    <m/>
    <s v="IT Services &amp; IT Consulting"/>
    <m/>
    <m/>
    <m/>
    <m/>
    <m/>
    <m/>
    <m/>
    <m/>
    <m/>
    <m/>
    <m/>
    <m/>
    <s v="Aniket Vahile"/>
    <m/>
    <s v="user_5IQTpX6DsnoeoDfxqzqojpVoQLXPh68nhDjLS5ETjYj"/>
    <s v="Satyajit Chati"/>
    <m/>
    <m/>
    <s v="August"/>
    <x v="2"/>
    <m/>
    <m/>
    <m/>
    <m/>
    <m/>
    <m/>
    <s v="2022-03-04 10:22:59.842000+00:00"/>
    <s v="2022-09-12 08:59:31.302000+00:00"/>
    <m/>
  </r>
  <r>
    <s v="Kashif Ahmad"/>
    <n v="200000"/>
    <s v="INR"/>
    <n v="0"/>
    <d v="2022-05-07T00:00:00"/>
    <s v="Sales"/>
    <s v="stat_kcR4fZg7TU7jjk1jAVua3qGLRS4J5uFayEjK5j02wtv"/>
    <s v="Unqualified"/>
    <n v="0"/>
    <s v="OpportunityStatusType.Lost"/>
    <s v="cont_494aP5wnaIrkTqrKcSdYDZGfjSF37mUgVnGgfYEO0iz"/>
    <s v="Geeta Saini"/>
    <s v="Already Renewed"/>
    <s v="lead_iLMvfJrAJROjuSNDk7Iz7I0Qscbw3BOyWXGU3TZt0F8"/>
    <s v="TECSIDEL INDIA PRIVATE LIMITED"/>
    <s v="Manish Balpande"/>
    <s v="user_LKRhV6rhcBe0uL8u70UUGeDjbMupuho4TaiAOCbT7HT"/>
    <s v="Kashif Ahmad"/>
    <s v="2022-01-27 11:40:55.356000+00:00"/>
    <s v="2022-08-01 14:26:45.828000+00:00"/>
    <m/>
    <s v="Gurgaon"/>
    <m/>
    <m/>
    <m/>
    <n v="66"/>
    <m/>
    <m/>
    <m/>
    <m/>
    <m/>
    <m/>
    <m/>
    <m/>
    <m/>
    <m/>
    <m/>
    <s v="IT Services &amp; IT Consulting"/>
    <m/>
    <m/>
    <m/>
    <m/>
    <m/>
    <m/>
    <m/>
    <m/>
    <m/>
    <m/>
    <m/>
    <m/>
    <m/>
    <m/>
    <s v="user_5IQTpX6DsnoeoDfxqzqojpVoQLXPh68nhDjLS5ETjYj"/>
    <s v="Satyajit Chati"/>
    <m/>
    <m/>
    <s v="August; July"/>
    <x v="2"/>
    <m/>
    <m/>
    <s v="Rakesh TPA"/>
    <m/>
    <m/>
    <m/>
    <s v="2022-01-13 13:57:32.961000+00:00"/>
    <s v="2022-10-19 12:03:45.220000+00:00"/>
    <s v="GPA"/>
  </r>
  <r>
    <s v="Sonal Paithankar"/>
    <n v="1000000"/>
    <s v="INR"/>
    <n v="0"/>
    <s v="7/31/22"/>
    <s v="Sales"/>
    <s v="stat_1hn9nRJaLbI53NxPuSQgo90kRpbpKsFlwN4oEGNUTdO"/>
    <s v="Lost"/>
    <n v="0"/>
    <s v="OpportunityStatusType.Lost"/>
    <m/>
    <m/>
    <s v="App Benefits"/>
    <s v="lead_lNOgyYFu9gdmG32yCirgyQi2QXBsFhfVIKrlSD1OTMU"/>
    <s v="Trianz"/>
    <s v="Aditya Binani"/>
    <s v="user_Iwn6da5WKkZqwUySK0oUuCb72pFP5WEm4zAb92ijqFe"/>
    <s v="Sonal Paithankar"/>
    <s v="2022-06-16 10:36:10.075000+00:00"/>
    <s v="2022-08-01 14:31:14.401000+00:00"/>
    <m/>
    <s v="Bangalore"/>
    <m/>
    <m/>
    <m/>
    <n v="1539"/>
    <m/>
    <m/>
    <m/>
    <m/>
    <m/>
    <m/>
    <m/>
    <m/>
    <m/>
    <m/>
    <m/>
    <s v="Professional Services"/>
    <m/>
    <m/>
    <m/>
    <m/>
    <m/>
    <m/>
    <m/>
    <m/>
    <m/>
    <m/>
    <m/>
    <m/>
    <m/>
    <m/>
    <s v="user_g5Yw4Z4XnIbmcGhJO80vdtFdd5ElcDlgYO3q8l82ODn"/>
    <s v="Aditya Binani"/>
    <m/>
    <m/>
    <s v="August; July"/>
    <x v="2"/>
    <m/>
    <m/>
    <m/>
    <m/>
    <m/>
    <m/>
    <s v="2022-01-31 05:10:30.408000+00:00"/>
    <s v="2022-10-20 10:16:19.828000+00:00"/>
    <m/>
  </r>
  <r>
    <s v="Kashif Ahmad"/>
    <n v="700000"/>
    <s v="INR"/>
    <n v="0"/>
    <d v="2022-05-07T00:00:00"/>
    <s v="Sales"/>
    <s v="stat_kcR4fZg7TU7jjk1jAVua3qGLRS4J5uFayEjK5j02wtv"/>
    <s v="Unqualified"/>
    <n v="0"/>
    <s v="OpportunityStatusType.Lost"/>
    <s v="cont_494aP5wnaIrkTqrKcSdYDZGfjSF37mUgVnGgfYEO0iz"/>
    <s v="Geeta Saini"/>
    <s v="Not looking for it as of now"/>
    <s v="lead_iLMvfJrAJROjuSNDk7Iz7I0Qscbw3BOyWXGU3TZt0F8"/>
    <s v="TECSIDEL INDIA PRIVATE LIMITED"/>
    <s v="Manish Balpande"/>
    <s v="user_LKRhV6rhcBe0uL8u70UUGeDjbMupuho4TaiAOCbT7HT"/>
    <s v="Kashif Ahmad"/>
    <s v="2022-01-27 11:39:49.782000+00:00"/>
    <s v="2022-08-01 14:27:05.777000+00:00"/>
    <m/>
    <s v="Gurgaon"/>
    <m/>
    <m/>
    <m/>
    <n v="66"/>
    <m/>
    <m/>
    <m/>
    <m/>
    <m/>
    <m/>
    <m/>
    <m/>
    <m/>
    <m/>
    <m/>
    <s v="IT Services &amp; IT Consulting"/>
    <m/>
    <m/>
    <m/>
    <m/>
    <m/>
    <m/>
    <m/>
    <m/>
    <m/>
    <m/>
    <m/>
    <m/>
    <m/>
    <m/>
    <s v="user_5IQTpX6DsnoeoDfxqzqojpVoQLXPh68nhDjLS5ETjYj"/>
    <s v="Satyajit Chati"/>
    <m/>
    <m/>
    <s v="August; July"/>
    <x v="2"/>
    <m/>
    <m/>
    <s v="Rakesh TPA"/>
    <m/>
    <m/>
    <m/>
    <s v="2022-01-13 13:57:32.961000+00:00"/>
    <s v="2022-10-19 12:03:45.220000+00:00"/>
    <s v="GTL"/>
  </r>
  <r>
    <s v="Chetan Kumar"/>
    <n v="1600000"/>
    <s v="INR"/>
    <n v="0"/>
    <s v="7/27/22"/>
    <s v="Sales"/>
    <s v="stat_1hn9nRJaLbI53NxPuSQgo90kRpbpKsFlwN4oEGNUTdO"/>
    <s v="Lost"/>
    <n v="0"/>
    <s v="OpportunityStatusType.Lost"/>
    <m/>
    <m/>
    <s v="GMC (Renewal)"/>
    <s v="lead_8paU88uY5L8ffuSRyBqNO6nRXjx0awYVRT6xRahD7cE"/>
    <s v="Courtyard by Marriott Mumbai/KANAKIA HOTELS&amp; RESORTS PRIVATE LIMITED"/>
    <s v="Bhairavi Jog"/>
    <s v="user_Iwn6da5WKkZqwUySK0oUuCb72pFP5WEm4zAb92ijqFe"/>
    <s v="Sonal Paithankar"/>
    <s v="2022-05-02 11:11:23.972000+00:00"/>
    <s v="2022-08-01 14:26:13.638000+00:00"/>
    <m/>
    <s v="Mumbai"/>
    <m/>
    <m/>
    <m/>
    <n v="375"/>
    <m/>
    <m/>
    <m/>
    <m/>
    <m/>
    <m/>
    <m/>
    <m/>
    <m/>
    <m/>
    <m/>
    <s v="Health, Wellness &amp; Fitness"/>
    <m/>
    <m/>
    <m/>
    <m/>
    <m/>
    <m/>
    <m/>
    <m/>
    <m/>
    <m/>
    <m/>
    <m/>
    <s v="Sakshi Soni"/>
    <m/>
    <s v="user_228eUmsdKIb9OItgmiDq1zD4aPZ1eqiapbaLAGeBf8g"/>
    <s v="Bhairavi Jog"/>
    <m/>
    <m/>
    <s v="January; July"/>
    <x v="2"/>
    <s v="Naukri.com"/>
    <m/>
    <m/>
    <m/>
    <m/>
    <m/>
    <s v="2022-01-31 10:19:09.508000+00:00"/>
    <s v="2022-10-17 12:11:37.229000+00:00"/>
    <s v="GMC"/>
  </r>
  <r>
    <s v="Naveen Kumar"/>
    <n v="5000000"/>
    <s v="INR"/>
    <n v="0"/>
    <d v="2022-09-08T00:00:00"/>
    <s v="Sales"/>
    <s v="stat_kcR4fZg7TU7jjk1jAVua3qGLRS4J5uFayEjK5j02wtv"/>
    <s v="Unqualified"/>
    <n v="0"/>
    <s v="OpportunityStatusType.Lost"/>
    <s v="cont_pKL8vxMUByU9EYOYRbPCATFhHGztzbZEbo9BJJay25b"/>
    <s v="Meenakshi Yadav"/>
    <m/>
    <s v="lead_anjK5scQNBdXEu5A4rsJFtIRslqTRpRKcaIUcqIiHVC"/>
    <s v="Rapido"/>
    <s v="Prateek Wadhwa"/>
    <s v="user_Iwn6da5WKkZqwUySK0oUuCb72pFP5WEm4zAb92ijqFe"/>
    <s v="Sonal Paithankar"/>
    <s v="2022-05-30 11:21:53.536000+00:00"/>
    <s v="2022-08-01 14:14:56.939000+00:00"/>
    <m/>
    <s v="Bangalore"/>
    <m/>
    <m/>
    <m/>
    <n v="1975"/>
    <m/>
    <m/>
    <m/>
    <m/>
    <m/>
    <m/>
    <m/>
    <s v="PAID_SOCIAL"/>
    <m/>
    <m/>
    <m/>
    <s v="IT Services &amp; IT Consulting"/>
    <m/>
    <m/>
    <m/>
    <m/>
    <m/>
    <m/>
    <m/>
    <m/>
    <m/>
    <m/>
    <m/>
    <m/>
    <s v="Aniket Vahile; Mrunmay Jalgaonkar"/>
    <m/>
    <s v="user_FdWFezbLzkYQcGsBUsjZO25nr2poK2nRbqV47Rs5Kfm"/>
    <s v="Prateek Wadhwa"/>
    <m/>
    <m/>
    <s v="August"/>
    <x v="4"/>
    <s v="Lusha"/>
    <m/>
    <s v="Employee Wellness Trends in 2022"/>
    <m/>
    <m/>
    <m/>
    <s v="2021-09-02 09:04:53.583000+00:00"/>
    <s v="2022-10-20 02:39:54.338000+00:00"/>
    <s v="GMC"/>
  </r>
  <r>
    <s v="Naveen Kumar"/>
    <n v="100000"/>
    <s v="INR"/>
    <n v="0"/>
    <s v="7/31/22"/>
    <s v="Sales"/>
    <s v="stat_1hn9nRJaLbI53NxPuSQgo90kRpbpKsFlwN4oEGNUTdO"/>
    <s v="Lost"/>
    <n v="0"/>
    <s v="OpportunityStatusType.Lost"/>
    <s v="cont_2i0ULw15l0AjnYOxsAZO6RnqllAIeUSspB55wimqrlP"/>
    <s v="Yogesh Ghodekar"/>
    <s v="GPA ren - With Oriental"/>
    <s v="lead_EDLUiZAF2KGjSDTHsfmxb2tVj439zyyTSuxNLuIv3uN"/>
    <s v="Sika India"/>
    <s v="Gauri Jori"/>
    <s v="user_Iwn6da5WKkZqwUySK0oUuCb72pFP5WEm4zAb92ijqFe"/>
    <s v="Sonal Paithankar"/>
    <s v="2022-06-14 06:10:16.314000+00:00"/>
    <s v="2022-08-01 14:13:22.941000+00:00"/>
    <m/>
    <s v="Mumbai"/>
    <m/>
    <m/>
    <m/>
    <n v="120"/>
    <m/>
    <m/>
    <m/>
    <m/>
    <m/>
    <m/>
    <m/>
    <m/>
    <m/>
    <m/>
    <m/>
    <s v="Chemical"/>
    <m/>
    <m/>
    <m/>
    <m/>
    <m/>
    <m/>
    <m/>
    <m/>
    <m/>
    <m/>
    <m/>
    <m/>
    <s v="Rakesh Nade"/>
    <m/>
    <s v="user_5YHA1ZU4iP896lD1YJehdJcMx7ZEgWCpulT4T2c3pJ3"/>
    <s v="Gauri Jori"/>
    <m/>
    <m/>
    <s v="July"/>
    <x v="2"/>
    <s v="Naukri.com"/>
    <m/>
    <m/>
    <m/>
    <m/>
    <m/>
    <s v="2021-04-19 18:29:33.333000+00:00"/>
    <s v="2022-09-08 05:33:29.976000+00:00"/>
    <m/>
  </r>
  <r>
    <s v="Naveen Kumar"/>
    <n v="2200000"/>
    <s v="INR"/>
    <n v="0"/>
    <s v="7/31/22"/>
    <s v="Sales"/>
    <s v="stat_1hn9nRJaLbI53NxPuSQgo90kRpbpKsFlwN4oEGNUTdO"/>
    <s v="Lost"/>
    <n v="0"/>
    <s v="OpportunityStatusType.Lost"/>
    <m/>
    <m/>
    <s v="Parental policy ren - With Oriental"/>
    <s v="lead_EDLUiZAF2KGjSDTHsfmxb2tVj439zyyTSuxNLuIv3uN"/>
    <s v="Sika India"/>
    <s v="Gauri Jori"/>
    <s v="user_Iwn6da5WKkZqwUySK0oUuCb72pFP5WEm4zAb92ijqFe"/>
    <s v="Sonal Paithankar"/>
    <s v="2022-06-14 06:09:46.796000+00:00"/>
    <s v="2022-08-01 14:12:57.093000+00:00"/>
    <m/>
    <s v="Mumbai"/>
    <m/>
    <m/>
    <m/>
    <n v="120"/>
    <m/>
    <m/>
    <m/>
    <m/>
    <m/>
    <m/>
    <m/>
    <m/>
    <m/>
    <m/>
    <m/>
    <s v="Chemical"/>
    <m/>
    <m/>
    <m/>
    <m/>
    <m/>
    <m/>
    <m/>
    <m/>
    <m/>
    <m/>
    <m/>
    <m/>
    <s v="Rakesh Nade"/>
    <m/>
    <s v="user_5YHA1ZU4iP896lD1YJehdJcMx7ZEgWCpulT4T2c3pJ3"/>
    <s v="Gauri Jori"/>
    <m/>
    <m/>
    <s v="July"/>
    <x v="2"/>
    <s v="Naukri.com"/>
    <m/>
    <m/>
    <m/>
    <m/>
    <m/>
    <s v="2021-04-19 18:29:33.333000+00:00"/>
    <s v="2022-09-08 05:33:29.976000+00:00"/>
    <m/>
  </r>
  <r>
    <s v="Naveen Kumar"/>
    <n v="3800000"/>
    <s v="INR"/>
    <n v="0"/>
    <s v="7/31/22"/>
    <s v="Sales"/>
    <s v="stat_1hn9nRJaLbI53NxPuSQgo90kRpbpKsFlwN4oEGNUTdO"/>
    <s v="Lost"/>
    <n v="0"/>
    <s v="OpportunityStatusType.Lost"/>
    <s v="cont_2i0ULw15l0AjnYOxsAZO6RnqllAIeUSspB55wimqrlP"/>
    <s v="Yogesh Ghodekar"/>
    <s v="GMC ren - Gone ahead with Oriental"/>
    <s v="lead_EDLUiZAF2KGjSDTHsfmxb2tVj439zyyTSuxNLuIv3uN"/>
    <s v="Sika India"/>
    <s v="Gauri Jori"/>
    <s v="user_Iwn6da5WKkZqwUySK0oUuCb72pFP5WEm4zAb92ijqFe"/>
    <s v="Sonal Paithankar"/>
    <s v="2022-06-14 06:09:08.696000+00:00"/>
    <s v="2022-08-01 14:11:48.215000+00:00"/>
    <m/>
    <s v="Mumbai"/>
    <m/>
    <m/>
    <m/>
    <n v="120"/>
    <m/>
    <m/>
    <m/>
    <m/>
    <m/>
    <m/>
    <m/>
    <m/>
    <m/>
    <m/>
    <m/>
    <s v="Chemical"/>
    <m/>
    <m/>
    <m/>
    <m/>
    <m/>
    <m/>
    <m/>
    <m/>
    <m/>
    <m/>
    <m/>
    <m/>
    <s v="Rakesh Nade"/>
    <m/>
    <s v="user_5YHA1ZU4iP896lD1YJehdJcMx7ZEgWCpulT4T2c3pJ3"/>
    <s v="Gauri Jori"/>
    <m/>
    <m/>
    <s v="July"/>
    <x v="2"/>
    <s v="Naukri.com"/>
    <m/>
    <m/>
    <m/>
    <m/>
    <m/>
    <s v="2021-04-19 18:29:33.333000+00:00"/>
    <s v="2022-09-08 05:33:29.976000+00:00"/>
    <m/>
  </r>
  <r>
    <s v="Vrushali Kummar"/>
    <n v="80000"/>
    <s v="INR"/>
    <n v="0"/>
    <d v="2022-01-08T00:00:00"/>
    <s v="Sales"/>
    <s v="stat_1hn9nRJaLbI53NxPuSQgo90kRpbpKsFlwN4oEGNUTdO"/>
    <s v="Lost"/>
    <n v="0"/>
    <s v="OpportunityStatusType.Lost"/>
    <m/>
    <m/>
    <s v="GPA- Renewal"/>
    <s v="lead_hKYZkTH1qT4ZP3FotFqv606QQL8fWik6ec5IIgh1kDb"/>
    <s v="Clarion Technologies Pvt Ltd"/>
    <s v="Bhairavi Jog"/>
    <s v="user_TZzywQwym26DjuswO479pxRhNKX152z8X1haCx2vcst"/>
    <s v="Vrushali Kummar"/>
    <s v="2022-07-29 11:53:58.841000+00:00"/>
    <s v="2022-08-01 13:45:17.540000+00:00"/>
    <m/>
    <s v="Pune"/>
    <m/>
    <s v="2020-08-20 09:04:46+00:00"/>
    <m/>
    <n v="600"/>
    <m/>
    <m/>
    <m/>
    <m/>
    <m/>
    <m/>
    <m/>
    <s v="PAID_SOCIAL"/>
    <m/>
    <m/>
    <m/>
    <s v="IT Services &amp; IT Consulting"/>
    <m/>
    <m/>
    <m/>
    <m/>
    <m/>
    <m/>
    <m/>
    <m/>
    <m/>
    <m/>
    <m/>
    <m/>
    <s v="Sakshi Soni"/>
    <m/>
    <s v="user_228eUmsdKIb9OItgmiDq1zD4aPZ1eqiapbaLAGeBf8g"/>
    <s v="Bhairavi Jog"/>
    <m/>
    <m/>
    <s v="August"/>
    <x v="2"/>
    <s v="Mr. E"/>
    <m/>
    <s v="Nameless Lead"/>
    <m/>
    <m/>
    <m/>
    <s v="2020-12-06 09:47:02.074000+00:00"/>
    <s v="2022-09-16 09:10:23.698000+00:00"/>
    <s v="GPA"/>
  </r>
  <r>
    <s v="Chetan Kumar"/>
    <n v="200000"/>
    <s v="INR"/>
    <n v="0"/>
    <s v="8/31/22"/>
    <s v="Sales"/>
    <s v="stat_kcR4fZg7TU7jjk1jAVua3qGLRS4J5uFayEjK5j02wtv"/>
    <s v="Unqualified"/>
    <n v="0"/>
    <s v="OpportunityStatusType.Lost"/>
    <m/>
    <m/>
    <s v="GPA"/>
    <s v="lead_bLwWftoRNEx2xAt9rFQumnUgFLPLkdJnHF4XVQrs43E"/>
    <s v="Tuaman"/>
    <s v="Aditya Binani"/>
    <s v="user_Iwn6da5WKkZqwUySK0oUuCb72pFP5WEm4zAb92ijqFe"/>
    <s v="Sonal Paithankar"/>
    <s v="2022-06-13 07:53:18.711000+00:00"/>
    <s v="2022-08-01 13:04:15.583000+00:00"/>
    <m/>
    <s v="Kolkata"/>
    <m/>
    <m/>
    <m/>
    <n v="500"/>
    <m/>
    <m/>
    <m/>
    <m/>
    <m/>
    <m/>
    <m/>
    <m/>
    <m/>
    <m/>
    <m/>
    <s v="Construction &amp; Real Estate"/>
    <m/>
    <m/>
    <m/>
    <m/>
    <m/>
    <m/>
    <m/>
    <m/>
    <m/>
    <m/>
    <m/>
    <m/>
    <m/>
    <m/>
    <s v="user_g5Yw4Z4XnIbmcGhJO80vdtFdd5ElcDlgYO3q8l82ODn"/>
    <s v="Aditya Binani"/>
    <m/>
    <m/>
    <s v="September"/>
    <x v="9"/>
    <m/>
    <m/>
    <s v="Lead Magnet Lead"/>
    <m/>
    <m/>
    <m/>
    <s v="2021-09-16 06:30:32.095000+00:00"/>
    <s v="2022-09-23 11:22:50.357000+00:00"/>
    <m/>
  </r>
  <r>
    <s v="Chetan Kumar"/>
    <n v="2500000"/>
    <s v="INR"/>
    <n v="0"/>
    <s v="8/31/22"/>
    <s v="Sales"/>
    <s v="stat_kcR4fZg7TU7jjk1jAVua3qGLRS4J5uFayEjK5j02wtv"/>
    <s v="Unqualified"/>
    <n v="0"/>
    <s v="OpportunityStatusType.Lost"/>
    <m/>
    <m/>
    <s v="GMC"/>
    <s v="lead_bLwWftoRNEx2xAt9rFQumnUgFLPLkdJnHF4XVQrs43E"/>
    <s v="Tuaman"/>
    <s v="Aditya Binani"/>
    <s v="user_Iwn6da5WKkZqwUySK0oUuCb72pFP5WEm4zAb92ijqFe"/>
    <s v="Sonal Paithankar"/>
    <s v="2022-06-13 07:53:06.091000+00:00"/>
    <s v="2022-08-01 13:04:09.050000+00:00"/>
    <m/>
    <s v="Kolkata"/>
    <m/>
    <m/>
    <m/>
    <n v="500"/>
    <m/>
    <m/>
    <m/>
    <m/>
    <m/>
    <m/>
    <m/>
    <m/>
    <m/>
    <m/>
    <m/>
    <s v="Construction &amp; Real Estate"/>
    <m/>
    <m/>
    <m/>
    <m/>
    <m/>
    <m/>
    <m/>
    <m/>
    <m/>
    <m/>
    <m/>
    <m/>
    <m/>
    <m/>
    <s v="user_g5Yw4Z4XnIbmcGhJO80vdtFdd5ElcDlgYO3q8l82ODn"/>
    <s v="Aditya Binani"/>
    <m/>
    <m/>
    <s v="September"/>
    <x v="9"/>
    <m/>
    <m/>
    <s v="Lead Magnet Lead"/>
    <m/>
    <m/>
    <m/>
    <s v="2021-09-16 06:30:32.095000+00:00"/>
    <s v="2022-09-23 11:22:50.357000+00:00"/>
    <m/>
  </r>
  <r>
    <s v="Vrushali Kummar"/>
    <n v="5500000"/>
    <s v="INR"/>
    <n v="0"/>
    <d v="2022-01-08T00:00:00"/>
    <s v="Sales"/>
    <s v="stat_1hn9nRJaLbI53NxPuSQgo90kRpbpKsFlwN4oEGNUTdO"/>
    <s v="Lost"/>
    <n v="0"/>
    <s v="OpportunityStatusType.Lost"/>
    <m/>
    <m/>
    <s v="GMC (1+3)-Renewal"/>
    <s v="lead_hKYZkTH1qT4ZP3FotFqv606QQL8fWik6ec5IIgh1kDb"/>
    <s v="Clarion Technologies Pvt Ltd"/>
    <s v="Bhairavi Jog"/>
    <s v="user_TZzywQwym26DjuswO479pxRhNKX152z8X1haCx2vcst"/>
    <s v="Vrushali Kummar"/>
    <s v="2022-07-29 11:52:48.235000+00:00"/>
    <s v="2022-08-01 13:45:05.724000+00:00"/>
    <m/>
    <s v="Pune"/>
    <m/>
    <s v="2020-08-20 09:04:46+00:00"/>
    <m/>
    <n v="600"/>
    <m/>
    <m/>
    <m/>
    <m/>
    <m/>
    <m/>
    <m/>
    <s v="PAID_SOCIAL"/>
    <m/>
    <m/>
    <m/>
    <s v="IT Services &amp; IT Consulting"/>
    <m/>
    <m/>
    <m/>
    <m/>
    <m/>
    <m/>
    <m/>
    <m/>
    <m/>
    <m/>
    <m/>
    <m/>
    <s v="Sakshi Soni"/>
    <m/>
    <s v="user_228eUmsdKIb9OItgmiDq1zD4aPZ1eqiapbaLAGeBf8g"/>
    <s v="Bhairavi Jog"/>
    <m/>
    <m/>
    <s v="August"/>
    <x v="2"/>
    <s v="Mr. E"/>
    <m/>
    <s v="Nameless Lead"/>
    <m/>
    <m/>
    <m/>
    <s v="2020-12-06 09:47:02.074000+00:00"/>
    <s v="2022-09-16 09:10:23.698000+00:00"/>
    <s v="GMC"/>
  </r>
  <r>
    <s v="Mayur Gadiyar"/>
    <n v="1300000"/>
    <s v="INR"/>
    <n v="0"/>
    <s v="7/31/22"/>
    <s v="Sales"/>
    <s v="stat_1hn9nRJaLbI53NxPuSQgo90kRpbpKsFlwN4oEGNUTdO"/>
    <s v="Lost"/>
    <n v="0"/>
    <s v="OpportunityStatusType.Lost"/>
    <s v="cont_M6d0ALJ5P1rmVaQv9bceIDuwfXTCyBKOBUUnZXOuvRy"/>
    <s v="Anju Singh"/>
    <s v="Client wanted quote from PSU , we had quote from Iffco Tokio."/>
    <s v="lead_2fHvmCe9ymb8E8J5M7FMC8q42DJYkuEtIR8K5ix6bGO"/>
    <s v="Times Strategic Solutions ltd"/>
    <s v="Prateek Wadhwa"/>
    <s v="user_bdUPAGjcS7p6513So3N4g3aWNS5HuBuVJi7bvCPAsLt"/>
    <s v="Mayur Gadiyar"/>
    <s v="2022-07-25 04:32:32.211000+00:00"/>
    <s v="2022-08-01 12:39:01.465000+00:00"/>
    <m/>
    <s v="Mumbai"/>
    <m/>
    <m/>
    <m/>
    <n v="9"/>
    <m/>
    <m/>
    <m/>
    <m/>
    <m/>
    <m/>
    <m/>
    <m/>
    <m/>
    <m/>
    <m/>
    <s v="Others"/>
    <m/>
    <m/>
    <m/>
    <m/>
    <m/>
    <m/>
    <m/>
    <m/>
    <m/>
    <m/>
    <m/>
    <m/>
    <s v="Aniket Vahile"/>
    <m/>
    <s v="user_FdWFezbLzkYQcGsBUsjZO25nr2poK2nRbqV47Rs5Kfm"/>
    <s v="Prateek Wadhwa"/>
    <m/>
    <m/>
    <s v="July"/>
    <x v="2"/>
    <s v="Naukri.com"/>
    <m/>
    <m/>
    <m/>
    <m/>
    <m/>
    <s v="2022-07-12 04:12:37.679000+00:00"/>
    <s v="2022-09-12 09:53:03.675000+00:00"/>
    <s v="GMC"/>
  </r>
  <r>
    <s v="Vrushali Kummar"/>
    <n v="3500000"/>
    <s v="INR"/>
    <n v="0"/>
    <s v="7/21/22"/>
    <s v="Sales"/>
    <s v="stat_kcR4fZg7TU7jjk1jAVua3qGLRS4J5uFayEjK5j02wtv"/>
    <s v="Unqualified"/>
    <n v="0"/>
    <s v="OpportunityStatusType.Lost"/>
    <m/>
    <m/>
    <s v="GTL (Renewal) client refused to share covid status for GTL"/>
    <s v="lead_LuT7Mm6Zgxr4eSjW1ZfcZx7eMshxi1C4bkuLLXTffCH"/>
    <s v="Calsoft"/>
    <s v="Bhairavi Jog"/>
    <s v="user_TZzywQwym26DjuswO479pxRhNKX152z8X1haCx2vcst"/>
    <s v="Vrushali Kummar"/>
    <s v="2022-07-06 11:39:01.896000+00:00"/>
    <s v="2022-08-01 12:57:45.164000+00:00"/>
    <m/>
    <s v="Pune"/>
    <m/>
    <s v="2021-06-16 05:14:22+00:00"/>
    <m/>
    <n v="1132"/>
    <m/>
    <m/>
    <m/>
    <m/>
    <m/>
    <m/>
    <m/>
    <s v="PAID_SOCIAL"/>
    <m/>
    <m/>
    <m/>
    <s v="IT Services &amp; IT Consulting; Others"/>
    <s v="star health"/>
    <m/>
    <m/>
    <m/>
    <m/>
    <m/>
    <m/>
    <m/>
    <m/>
    <m/>
    <m/>
    <m/>
    <s v="Aniket Vahile; Deepak Yadav"/>
    <m/>
    <s v="user_228eUmsdKIb9OItgmiDq1zD4aPZ1eqiapbaLAGeBf8g"/>
    <s v="Bhairavi Jog"/>
    <s v="Anjali Nishu"/>
    <m/>
    <s v="July; March"/>
    <x v="8"/>
    <s v="Inbound via website"/>
    <m/>
    <s v="Sameer Feb Outbound'21"/>
    <m/>
    <m/>
    <m/>
    <s v="2021-01-27 07:08:22.669000+00:00"/>
    <s v="2022-10-10 03:08:55.952000+00:00"/>
    <s v="GTL"/>
  </r>
  <r>
    <s v="Moziez Chamadia"/>
    <n v="1500000"/>
    <s v="INR"/>
    <n v="0"/>
    <s v="7/31/22"/>
    <s v="Sales"/>
    <s v="stat_1hn9nRJaLbI53NxPuSQgo90kRpbpKsFlwN4oEGNUTdO"/>
    <s v="Lost"/>
    <n v="0"/>
    <s v="OpportunityStatusType.Lost"/>
    <m/>
    <m/>
    <m/>
    <s v="lead_ImStyiAnurHVkpQXD3NMt5Rf4QcKJ0sadKRvmfw6pYb"/>
    <s v="Zteck Consulting"/>
    <s v="Shreya Solanki"/>
    <s v="user_IgNfKH7wuLLjHvexoMm2PXWcnF3zYft0ZbMTyfwKRUg"/>
    <s v="Moziez Chamadia"/>
    <s v="2022-07-14 12:37:43.611000+00:00"/>
    <s v="2022-08-01 12:27:19.872000+00:00"/>
    <m/>
    <s v="Nashik"/>
    <m/>
    <s v="2022-07-05 15:52:25+00:00"/>
    <m/>
    <n v="190"/>
    <m/>
    <m/>
    <m/>
    <m/>
    <m/>
    <m/>
    <m/>
    <s v="PAID_SEARCH"/>
    <m/>
    <m/>
    <m/>
    <m/>
    <m/>
    <m/>
    <m/>
    <m/>
    <m/>
    <m/>
    <m/>
    <m/>
    <m/>
    <m/>
    <m/>
    <m/>
    <m/>
    <m/>
    <s v="user_Jujy0sFufO9J3qwY7aNpCCnF6nFZMrfvciNEydEzhaI"/>
    <s v="Shreya Solanki"/>
    <m/>
    <m/>
    <s v="August"/>
    <x v="3"/>
    <s v="Inbound via website"/>
    <m/>
    <s v="Employee Count 190"/>
    <m/>
    <m/>
    <m/>
    <s v="2022-07-05 15:55:18.743000+00:00"/>
    <s v="2022-08-12 08:33:15.963000+00:00"/>
    <m/>
  </r>
  <r>
    <s v="Moziez Chamadia"/>
    <n v="2000000"/>
    <s v="INR"/>
    <n v="0"/>
    <s v="7/31/22"/>
    <s v="Sales"/>
    <s v="stat_1hn9nRJaLbI53NxPuSQgo90kRpbpKsFlwN4oEGNUTdO"/>
    <s v="Lost"/>
    <n v="0"/>
    <s v="OpportunityStatusType.Lost"/>
    <m/>
    <m/>
    <m/>
    <s v="lead_BXNEmtjhpog3tiPKYcQxaC7ByDMP7mgX2myJ9JZISZh"/>
    <s v="Sridevi Tool Engineers Pvt Ltd"/>
    <s v="Kaushlya Bhavsar"/>
    <s v="user_IgNfKH7wuLLjHvexoMm2PXWcnF3zYft0ZbMTyfwKRUg"/>
    <s v="Moziez Chamadia"/>
    <s v="2022-06-08 07:38:47.214000+00:00"/>
    <s v="2022-08-01 12:26:19.950000+00:00"/>
    <m/>
    <s v="Mumbai"/>
    <m/>
    <m/>
    <m/>
    <n v="250"/>
    <m/>
    <m/>
    <m/>
    <m/>
    <m/>
    <m/>
    <m/>
    <s v="PAID_SOCIAL"/>
    <m/>
    <m/>
    <m/>
    <s v="Manufacturing"/>
    <m/>
    <m/>
    <m/>
    <m/>
    <m/>
    <m/>
    <m/>
    <m/>
    <m/>
    <m/>
    <m/>
    <m/>
    <s v="Mrunmay Jalgaonkar"/>
    <m/>
    <s v="user_FdWFezbLzkYQcGsBUsjZO25nr2poK2nRbqV47Rs5Kfm"/>
    <s v="Prateek Wadhwa"/>
    <m/>
    <m/>
    <s v="July"/>
    <x v="4"/>
    <s v="Naukri.com"/>
    <m/>
    <s v="Employee Engagement Handbook"/>
    <m/>
    <m/>
    <m/>
    <s v="2022-06-03 09:06:49.058000+00:00"/>
    <s v="2022-09-01 10:43:16.591000+00:00"/>
    <s v="GMC"/>
  </r>
  <r>
    <s v="Navin Panjwani"/>
    <n v="42750"/>
    <s v="INR"/>
    <n v="100"/>
    <d v="2022-01-08T00:00:00"/>
    <s v="Sales"/>
    <s v="stat_OZRiD1474QRJIpvnjHCZfiIvKcVD6mIKSSTzg8SwDVx"/>
    <s v="Won- Payment Completed"/>
    <n v="1"/>
    <s v="OpportunityStatusType.Won"/>
    <s v="cont_x0sbtW4HFse7U6JHcv001woKcowV0fIBP6XsNvJLmoM"/>
    <s v="Akshatta ."/>
    <m/>
    <s v="lead_ng02z5594xkhJAgD4aNnTq4cMFzRNhmHPB8RI2rLSWf"/>
    <s v="Alleset ( Renewal )"/>
    <s v="Harmanjit Singh"/>
    <s v="user_sD3YjSs92XKUfD0OPHeo886g6tW6aCM0iUhX5VVUuJi"/>
    <s v="Navin Panjwani"/>
    <s v="2022-07-05 08:05:17.072000+00:00"/>
    <s v="2022-08-01 12:19:36.394000+00:00"/>
    <m/>
    <s v="Mumbai"/>
    <m/>
    <m/>
    <m/>
    <n v="45"/>
    <m/>
    <m/>
    <m/>
    <m/>
    <m/>
    <m/>
    <m/>
    <m/>
    <m/>
    <m/>
    <m/>
    <m/>
    <m/>
    <m/>
    <m/>
    <m/>
    <m/>
    <m/>
    <m/>
    <m/>
    <m/>
    <m/>
    <m/>
    <m/>
    <m/>
    <m/>
    <s v="user_lwF8ctKa5IyxqATpO2EOw2h0AEPiCMHOgewiH38Ei77"/>
    <s v="Harmanjit Singh"/>
    <m/>
    <m/>
    <s v="July"/>
    <x v="4"/>
    <m/>
    <m/>
    <s v="Employee Wellness Handbook"/>
    <m/>
    <m/>
    <m/>
    <s v="2022-03-12 03:55:19.044000+00:00"/>
    <s v="2022-08-03 07:33:27.232000+00:00"/>
    <s v="GPA"/>
  </r>
  <r>
    <s v="Navin Panjwani"/>
    <n v="193000"/>
    <s v="INR"/>
    <n v="100"/>
    <d v="2022-01-08T00:00:00"/>
    <s v="Sales"/>
    <s v="stat_OZRiD1474QRJIpvnjHCZfiIvKcVD6mIKSSTzg8SwDVx"/>
    <s v="Won- Payment Completed"/>
    <n v="1"/>
    <s v="OpportunityStatusType.Won"/>
    <s v="cont_x0sbtW4HFse7U6JHcv001woKcowV0fIBP6XsNvJLmoM"/>
    <s v="Akshatta ."/>
    <m/>
    <s v="lead_ng02z5594xkhJAgD4aNnTq4cMFzRNhmHPB8RI2rLSWf"/>
    <s v="Alleset ( Renewal )"/>
    <s v="Harmanjit Singh"/>
    <s v="user_sD3YjSs92XKUfD0OPHeo886g6tW6aCM0iUhX5VVUuJi"/>
    <s v="Navin Panjwani"/>
    <s v="2022-05-02 10:29:28.507000+00:00"/>
    <s v="2022-08-01 12:19:28.488000+00:00"/>
    <m/>
    <s v="Mumbai"/>
    <m/>
    <m/>
    <m/>
    <n v="45"/>
    <m/>
    <m/>
    <m/>
    <m/>
    <m/>
    <m/>
    <m/>
    <m/>
    <m/>
    <m/>
    <m/>
    <m/>
    <m/>
    <m/>
    <m/>
    <m/>
    <m/>
    <m/>
    <m/>
    <m/>
    <m/>
    <m/>
    <m/>
    <m/>
    <m/>
    <m/>
    <s v="user_lwF8ctKa5IyxqATpO2EOw2h0AEPiCMHOgewiH38Ei77"/>
    <s v="Harmanjit Singh"/>
    <m/>
    <m/>
    <s v="July"/>
    <x v="4"/>
    <m/>
    <m/>
    <s v="Employee Wellness Handbook"/>
    <m/>
    <m/>
    <m/>
    <s v="2022-03-12 03:55:19.044000+00:00"/>
    <s v="2022-08-03 07:33:27.232000+00:00"/>
    <s v="GMC"/>
  </r>
  <r>
    <s v="Navin Panjwani"/>
    <n v="300000"/>
    <s v="INR"/>
    <n v="0"/>
    <s v="8/15/22"/>
    <s v="Sales"/>
    <s v="stat_kcR4fZg7TU7jjk1jAVua3qGLRS4J5uFayEjK5j02wtv"/>
    <s v="Unqualified"/>
    <n v="0"/>
    <s v="OpportunityStatusType.Lost"/>
    <m/>
    <m/>
    <m/>
    <s v="lead_OtS21UfBKL8T14fzvg7Uegyd38Uf1QfkvCgz1BSm2ll"/>
    <s v="KEVA KAIPO INDUSTRIES PVT LTD MAHARASHTRA"/>
    <s v="Kaushlya Bhavsar"/>
    <s v="user_sD3YjSs92XKUfD0OPHeo886g6tW6aCM0iUhX5VVUuJi"/>
    <s v="Navin Panjwani"/>
    <s v="2022-06-23 11:34:25.011000+00:00"/>
    <s v="2022-08-01 11:15:34.280000+00:00"/>
    <m/>
    <s v="Ahmednagar"/>
    <m/>
    <m/>
    <m/>
    <n v="104"/>
    <m/>
    <m/>
    <m/>
    <m/>
    <m/>
    <m/>
    <m/>
    <s v="PAID_SOCIAL"/>
    <m/>
    <m/>
    <m/>
    <s v="Health, Wellness &amp; Fitness"/>
    <m/>
    <m/>
    <m/>
    <m/>
    <m/>
    <m/>
    <m/>
    <m/>
    <m/>
    <m/>
    <m/>
    <m/>
    <m/>
    <m/>
    <s v="user_vMd4rmcrSbjykdyL2J7rrYn84SWdcNc5FKligrmItPw"/>
    <s v="Shreenath Bhat"/>
    <m/>
    <m/>
    <s v="April; August"/>
    <x v="4"/>
    <m/>
    <m/>
    <s v="Employee Engagement Handbook"/>
    <m/>
    <m/>
    <m/>
    <s v="2022-06-16 16:45:32.270000+00:00"/>
    <s v="2022-09-13 04:47:05.641000+00:00"/>
    <s v="GMC"/>
  </r>
  <r>
    <s v="Abhiroop Ganguly"/>
    <n v="4000000"/>
    <s v="INR"/>
    <n v="0"/>
    <d v="2022-12-08T00:00:00"/>
    <s v="Sales"/>
    <s v="stat_kcR4fZg7TU7jjk1jAVua3qGLRS4J5uFayEjK5j02wtv"/>
    <s v="Unqualified"/>
    <n v="0"/>
    <s v="OpportunityStatusType.Lost"/>
    <s v="cont_bbmYUYD1UbhgrcCwVx3e4xd8JyCsfWji6ixx4l7K0Bt"/>
    <s v="Rashmi Taksande"/>
    <m/>
    <s v="lead_BUDzAgPGYPlBvLtcIl74XQoHpD1hb36qYABlus6Iz2u"/>
    <s v="Softdel"/>
    <s v="Sarvesh Pawar"/>
    <s v="user_U27GK6WjhLhUhi1EDKXV57xMpn8n8DMIOjci1q3UReZ"/>
    <s v="Abhiroop Ganguly"/>
    <s v="2022-07-22 11:27:26.982000+00:00"/>
    <s v="2022-08-01 11:02:08.870000+00:00"/>
    <m/>
    <s v="Pune"/>
    <m/>
    <m/>
    <m/>
    <n v="300"/>
    <m/>
    <m/>
    <m/>
    <m/>
    <m/>
    <m/>
    <m/>
    <m/>
    <m/>
    <m/>
    <m/>
    <m/>
    <m/>
    <m/>
    <m/>
    <m/>
    <m/>
    <m/>
    <m/>
    <m/>
    <m/>
    <m/>
    <m/>
    <m/>
    <s v="Sakshi Soni"/>
    <m/>
    <s v="user_A8KOTZADnUtEQOLt4nSLAmteNStuGh80js75RYjrXVt"/>
    <s v="Sarvesh Pawar"/>
    <m/>
    <m/>
    <s v="August"/>
    <x v="2"/>
    <s v="Linkedin"/>
    <m/>
    <s v="Employee Engagement Handbook"/>
    <m/>
    <m/>
    <m/>
    <s v="2022-01-10 13:09:14.094000+00:00"/>
    <s v="2022-08-08 12:12:56.968000+00:00"/>
    <s v="GMC"/>
  </r>
  <r>
    <s v="Abhiroop Ganguly"/>
    <n v="50000"/>
    <s v="INR"/>
    <n v="0"/>
    <d v="2022-09-08T00:00:00"/>
    <s v="Sales"/>
    <s v="stat_kcR4fZg7TU7jjk1jAVua3qGLRS4J5uFayEjK5j02wtv"/>
    <s v="Unqualified"/>
    <n v="0"/>
    <s v="OpportunityStatusType.Lost"/>
    <s v="cont_bbmYUYD1UbhgrcCwVx3e4xd8JyCsfWji6ixx4l7K0Bt"/>
    <s v="Rashmi Taksande"/>
    <m/>
    <s v="lead_BUDzAgPGYPlBvLtcIl74XQoHpD1hb36qYABlus6Iz2u"/>
    <s v="Softdel"/>
    <s v="Sarvesh Pawar"/>
    <s v="user_U27GK6WjhLhUhi1EDKXV57xMpn8n8DMIOjci1q3UReZ"/>
    <s v="Abhiroop Ganguly"/>
    <s v="2022-07-22 11:26:51.581000+00:00"/>
    <s v="2022-08-01 11:01:56.546000+00:00"/>
    <m/>
    <s v="Pune"/>
    <m/>
    <m/>
    <m/>
    <n v="300"/>
    <m/>
    <m/>
    <m/>
    <m/>
    <m/>
    <m/>
    <m/>
    <m/>
    <m/>
    <m/>
    <m/>
    <m/>
    <m/>
    <m/>
    <m/>
    <m/>
    <m/>
    <m/>
    <m/>
    <m/>
    <m/>
    <m/>
    <m/>
    <m/>
    <s v="Sakshi Soni"/>
    <m/>
    <s v="user_A8KOTZADnUtEQOLt4nSLAmteNStuGh80js75RYjrXVt"/>
    <s v="Sarvesh Pawar"/>
    <m/>
    <m/>
    <s v="August"/>
    <x v="2"/>
    <s v="Linkedin"/>
    <m/>
    <s v="Employee Engagement Handbook"/>
    <m/>
    <m/>
    <m/>
    <s v="2022-01-10 13:09:14.094000+00:00"/>
    <s v="2022-08-08 12:12:56.968000+00:00"/>
    <s v="GPA"/>
  </r>
  <r>
    <s v="Vrushali Kummar"/>
    <n v="1000000"/>
    <s v="INR"/>
    <n v="0"/>
    <s v="8/31/22"/>
    <s v="Sales"/>
    <s v="stat_1hn9nRJaLbI53NxPuSQgo90kRpbpKsFlwN4oEGNUTdO"/>
    <s v="Lost"/>
    <n v="0"/>
    <s v="OpportunityStatusType.Lost"/>
    <m/>
    <m/>
    <s v="GMC -Renewal - opp handed over post expiring"/>
    <s v="lead_xRx5s0c8HbQsvCZzcWutlw94rrrEuX4SExOQKBPthtO"/>
    <s v="All India Football Federation"/>
    <s v="Bharti Bankey"/>
    <s v="user_TZzywQwym26DjuswO479pxRhNKX152z8X1haCx2vcst"/>
    <s v="Vrushali Kummar"/>
    <s v="2022-04-08 12:10:17.478000+00:00"/>
    <s v="2022-08-01 10:57:32.577000+00:00"/>
    <m/>
    <s v="Delhi"/>
    <m/>
    <s v="2022-04-04 13:01:03+00:00"/>
    <m/>
    <n v="50"/>
    <m/>
    <m/>
    <m/>
    <m/>
    <m/>
    <m/>
    <m/>
    <m/>
    <m/>
    <m/>
    <m/>
    <s v="Sports &amp; Entertainment"/>
    <m/>
    <m/>
    <m/>
    <m/>
    <m/>
    <m/>
    <m/>
    <m/>
    <m/>
    <m/>
    <m/>
    <m/>
    <s v="Jitin Gopi"/>
    <m/>
    <s v="user_aM3WaaSUQQmaNnsm9l2FQRVWUEr8RN2ZdXzsuQUalQ3"/>
    <s v="Bharti Bankey"/>
    <m/>
    <m/>
    <s v="August; July"/>
    <x v="8"/>
    <s v="Inbound via website"/>
    <m/>
    <s v="Employee Count 100"/>
    <m/>
    <m/>
    <m/>
    <s v="2021-12-16 14:19:42.630000+00:00"/>
    <s v="2022-08-01 10:58:31.014000+00:00"/>
    <m/>
  </r>
  <r>
    <s v="Vrushali Kummar"/>
    <n v="50000"/>
    <s v="INR"/>
    <n v="0"/>
    <s v="8/31/22"/>
    <s v="Sales"/>
    <s v="stat_1hn9nRJaLbI53NxPuSQgo90kRpbpKsFlwN4oEGNUTdO"/>
    <s v="Lost"/>
    <n v="0"/>
    <s v="OpportunityStatusType.Lost"/>
    <m/>
    <m/>
    <s v="GPA-policy expired - opp handed over post expiring"/>
    <s v="lead_xRx5s0c8HbQsvCZzcWutlw94rrrEuX4SExOQKBPthtO"/>
    <s v="All India Football Federation"/>
    <s v="Bharti Bankey"/>
    <s v="user_TZzywQwym26DjuswO479pxRhNKX152z8X1haCx2vcst"/>
    <s v="Vrushali Kummar"/>
    <s v="2022-04-08 12:10:47.333000+00:00"/>
    <s v="2022-08-01 10:58:30.936000+00:00"/>
    <m/>
    <s v="Delhi"/>
    <m/>
    <s v="2022-04-04 13:01:03+00:00"/>
    <m/>
    <n v="50"/>
    <m/>
    <m/>
    <m/>
    <m/>
    <m/>
    <m/>
    <m/>
    <m/>
    <m/>
    <m/>
    <m/>
    <s v="Sports &amp; Entertainment"/>
    <m/>
    <m/>
    <m/>
    <m/>
    <m/>
    <m/>
    <m/>
    <m/>
    <m/>
    <m/>
    <m/>
    <m/>
    <s v="Jitin Gopi"/>
    <m/>
    <s v="user_aM3WaaSUQQmaNnsm9l2FQRVWUEr8RN2ZdXzsuQUalQ3"/>
    <s v="Bharti Bankey"/>
    <m/>
    <m/>
    <s v="August; July"/>
    <x v="8"/>
    <s v="Inbound via website"/>
    <m/>
    <s v="Employee Count 100"/>
    <m/>
    <m/>
    <m/>
    <s v="2021-12-16 14:19:42.630000+00:00"/>
    <s v="2022-08-01 10:58:31.014000+00:00"/>
    <m/>
  </r>
  <r>
    <s v="Navin Panjwani"/>
    <n v="200000"/>
    <s v="INR"/>
    <n v="0"/>
    <s v="8/31/22"/>
    <s v="Sales"/>
    <s v="stat_1hn9nRJaLbI53NxPuSQgo90kRpbpKsFlwN4oEGNUTdO"/>
    <s v="Lost"/>
    <n v="0"/>
    <s v="OpportunityStatusType.Lost"/>
    <m/>
    <m/>
    <m/>
    <s v="lead_by9UdnuUjI2EG1Dl6oTBAZ6b7bCRDhXTlI3hpwONIpX"/>
    <s v="Hugosave ( Fresh )"/>
    <s v="Kaushlya Bhavsar"/>
    <s v="user_sD3YjSs92XKUfD0OPHeo886g6tW6aCM0iUhX5VVUuJi"/>
    <s v="Navin Panjwani"/>
    <s v="2022-04-20 10:15:53.293000+00:00"/>
    <s v="2022-08-01 09:24:55.841000+00:00"/>
    <m/>
    <m/>
    <m/>
    <s v="2022-04-12 09:10:35+00:00"/>
    <m/>
    <n v="25"/>
    <m/>
    <m/>
    <m/>
    <m/>
    <m/>
    <m/>
    <m/>
    <s v="PAID_SEARCH"/>
    <m/>
    <m/>
    <m/>
    <m/>
    <m/>
    <m/>
    <m/>
    <m/>
    <m/>
    <m/>
    <m/>
    <m/>
    <m/>
    <m/>
    <m/>
    <m/>
    <m/>
    <m/>
    <s v="user_hHzEI8aaFubIuMSRtZFdLLN0nHQemBBpkBNLZGwVt3v"/>
    <s v="Anjali Joshi"/>
    <s v="Siddharth Angolkar"/>
    <m/>
    <s v="May"/>
    <x v="3"/>
    <s v="Inbound via website"/>
    <m/>
    <s v="Employee Count 25"/>
    <m/>
    <m/>
    <m/>
    <s v="2022-04-12 09:13:20.426000+00:00"/>
    <s v="2022-09-01 09:30:56.155000+00:00"/>
    <s v="GMC"/>
  </r>
  <r>
    <s v="Abhiroop Ganguly"/>
    <n v="100000"/>
    <s v="INR"/>
    <n v="0"/>
    <d v="2022-11-08T00:00:00"/>
    <s v="Sales"/>
    <s v="stat_kcR4fZg7TU7jjk1jAVua3qGLRS4J5uFayEjK5j02wtv"/>
    <s v="Unqualified"/>
    <n v="0"/>
    <s v="OpportunityStatusType.Lost"/>
    <s v="cont_u3YBdYEDO4BfvmrBOE6UBf69zvJgGQEMzpzMIVPzGdt"/>
    <s v="Sanjeeb Lahiri"/>
    <m/>
    <s v="lead_MxSyzZc0ztZ1qaK94mRVQ8RKyAdT2kmMigttwsJQB5n"/>
    <s v="GRP Ltd."/>
    <s v="Sarvesh Pawar"/>
    <s v="user_U27GK6WjhLhUhi1EDKXV57xMpn8n8DMIOjci1q3UReZ"/>
    <s v="Abhiroop Ganguly"/>
    <s v="2022-06-30 09:41:44.707000+00:00"/>
    <s v="2022-08-01 09:18:15.926000+00:00"/>
    <m/>
    <s v="Mumbai"/>
    <m/>
    <m/>
    <m/>
    <n v="300"/>
    <m/>
    <m/>
    <m/>
    <m/>
    <m/>
    <m/>
    <m/>
    <s v="PAID_SOCIAL"/>
    <m/>
    <m/>
    <m/>
    <s v="Automotive"/>
    <m/>
    <m/>
    <m/>
    <m/>
    <m/>
    <m/>
    <m/>
    <m/>
    <m/>
    <m/>
    <m/>
    <m/>
    <s v="Sakshi Soni"/>
    <m/>
    <s v="user_A8KOTZADnUtEQOLt4nSLAmteNStuGh80js75RYjrXVt"/>
    <s v="Sarvesh Pawar"/>
    <m/>
    <m/>
    <s v="August"/>
    <x v="4"/>
    <m/>
    <m/>
    <s v="Downloaded the guide: Employee Wellness Handbook"/>
    <m/>
    <m/>
    <m/>
    <s v="2021-08-05 07:12:37.770000+00:00"/>
    <s v="2022-10-04 10:59:25.875000+00:00"/>
    <s v="GPA"/>
  </r>
  <r>
    <s v="Abhiroop Ganguly"/>
    <n v="1800000"/>
    <s v="INR"/>
    <n v="0"/>
    <d v="2022-01-08T00:00:00"/>
    <s v="Sales"/>
    <s v="stat_1hn9nRJaLbI53NxPuSQgo90kRpbpKsFlwN4oEGNUTdO"/>
    <s v="Lost"/>
    <n v="0"/>
    <s v="OpportunityStatusType.Lost"/>
    <m/>
    <m/>
    <s v="GMC (1+3)- Renewal"/>
    <s v="lead_VuoxkcmkyRQ6r1EuUQmCZJYp5PBHNsXNmPCp35bFypl"/>
    <s v="AIT Global India Pvt. Ltd."/>
    <s v="Bhairavi Jog"/>
    <s v="user_U27GK6WjhLhUhi1EDKXV57xMpn8n8DMIOjci1q3UReZ"/>
    <s v="Abhiroop Ganguly"/>
    <s v="2022-06-22 09:16:17.119000+00:00"/>
    <s v="2022-08-01 09:24:21.411000+00:00"/>
    <m/>
    <s v="Pune"/>
    <m/>
    <s v="2020-09-10 18:40:51+00:00"/>
    <m/>
    <n v="246"/>
    <m/>
    <m/>
    <m/>
    <m/>
    <m/>
    <m/>
    <m/>
    <m/>
    <m/>
    <m/>
    <m/>
    <s v="IT Services &amp; IT Consulting"/>
    <m/>
    <m/>
    <m/>
    <m/>
    <m/>
    <m/>
    <m/>
    <m/>
    <m/>
    <m/>
    <m/>
    <m/>
    <s v="Deepak Yadav"/>
    <m/>
    <s v="user_228eUmsdKIb9OItgmiDq1zD4aPZ1eqiapbaLAGeBf8g"/>
    <s v="Bhairavi Jog"/>
    <s v="Anjali Nishu"/>
    <m/>
    <s v="July"/>
    <x v="2"/>
    <s v="Lusha"/>
    <m/>
    <m/>
    <m/>
    <m/>
    <m/>
    <s v="2020-12-06 09:46:46.210000+00:00"/>
    <s v="2022-08-02 06:55:28.033000+00:00"/>
    <s v="GMC"/>
  </r>
  <r>
    <s v="Abhiroop Ganguly"/>
    <n v="1500000"/>
    <s v="INR"/>
    <n v="0"/>
    <d v="2022-11-08T00:00:00"/>
    <s v="Sales"/>
    <s v="stat_kcR4fZg7TU7jjk1jAVua3qGLRS4J5uFayEjK5j02wtv"/>
    <s v="Unqualified"/>
    <n v="0"/>
    <s v="OpportunityStatusType.Lost"/>
    <s v="cont_u3YBdYEDO4BfvmrBOE6UBf69zvJgGQEMzpzMIVPzGdt"/>
    <s v="Sanjeeb Lahiri"/>
    <m/>
    <s v="lead_MxSyzZc0ztZ1qaK94mRVQ8RKyAdT2kmMigttwsJQB5n"/>
    <s v="GRP Ltd."/>
    <s v="Sarvesh Pawar"/>
    <s v="user_U27GK6WjhLhUhi1EDKXV57xMpn8n8DMIOjci1q3UReZ"/>
    <s v="Abhiroop Ganguly"/>
    <s v="2022-06-30 09:40:49.693000+00:00"/>
    <s v="2022-08-01 09:19:29.101000+00:00"/>
    <m/>
    <s v="Mumbai"/>
    <m/>
    <m/>
    <m/>
    <n v="300"/>
    <m/>
    <m/>
    <m/>
    <m/>
    <m/>
    <m/>
    <m/>
    <s v="PAID_SOCIAL"/>
    <m/>
    <m/>
    <m/>
    <s v="Automotive"/>
    <m/>
    <m/>
    <m/>
    <m/>
    <m/>
    <m/>
    <m/>
    <m/>
    <m/>
    <m/>
    <m/>
    <m/>
    <s v="Sakshi Soni"/>
    <m/>
    <s v="user_A8KOTZADnUtEQOLt4nSLAmteNStuGh80js75RYjrXVt"/>
    <s v="Sarvesh Pawar"/>
    <m/>
    <m/>
    <s v="August"/>
    <x v="4"/>
    <m/>
    <m/>
    <s v="Downloaded the guide: Employee Wellness Handbook"/>
    <m/>
    <m/>
    <m/>
    <s v="2021-08-05 07:12:37.770000+00:00"/>
    <s v="2022-10-04 10:59:25.875000+00:00"/>
    <s v="GTL"/>
  </r>
  <r>
    <s v="Omkar Ghate"/>
    <n v="1000000"/>
    <s v="INR"/>
    <n v="0"/>
    <s v="8/31/22"/>
    <s v="Sales"/>
    <s v="stat_kcR4fZg7TU7jjk1jAVua3qGLRS4J5uFayEjK5j02wtv"/>
    <s v="Unqualified"/>
    <n v="0"/>
    <s v="OpportunityStatusType.Lost"/>
    <s v="cont_unAhqZ412RrhH1jgSLX8dIoDJx9mzaQbLKkiY6Cm2Oe"/>
    <s v="Abraham Barik"/>
    <s v="New policy"/>
    <s v="lead_rR7lmhkbD9SkJNi9PLENg5MFDYK07o7JFuKqnix9O9s"/>
    <s v="Pharande Promoters &amp; Builders - Pune"/>
    <s v="Daniel Patra"/>
    <s v="user_9SBRjyF0n4iWuhUdqRyQkFhl2J4uyNKhFWvvJEvunX8"/>
    <s v="Omkar Ghate"/>
    <s v="2022-07-05 12:03:30.213000+00:00"/>
    <s v="2022-08-01 09:18:14.834000+00:00"/>
    <m/>
    <s v="Pune"/>
    <m/>
    <m/>
    <m/>
    <n v="350"/>
    <m/>
    <m/>
    <m/>
    <m/>
    <m/>
    <m/>
    <m/>
    <m/>
    <m/>
    <m/>
    <m/>
    <m/>
    <m/>
    <m/>
    <m/>
    <m/>
    <m/>
    <m/>
    <m/>
    <m/>
    <m/>
    <m/>
    <m/>
    <m/>
    <s v="Sakshi Soni"/>
    <m/>
    <s v="user_A8KOTZADnUtEQOLt4nSLAmteNStuGh80js75RYjrXVt"/>
    <s v="Sarvesh Pawar"/>
    <m/>
    <m/>
    <s v="October"/>
    <x v="2"/>
    <s v="Naukri.com"/>
    <m/>
    <m/>
    <m/>
    <m/>
    <m/>
    <s v="2022-06-27 04:02:16.413000+00:00"/>
    <s v="2022-09-28 16:29:31.721000+00:00"/>
    <s v="GMC"/>
  </r>
  <r>
    <s v="Abhiroop Ganguly"/>
    <n v="3000000"/>
    <s v="INR"/>
    <n v="0"/>
    <d v="2022-10-08T00:00:00"/>
    <s v="Sales"/>
    <s v="stat_kcR4fZg7TU7jjk1jAVua3qGLRS4J5uFayEjK5j02wtv"/>
    <s v="Unqualified"/>
    <n v="0"/>
    <s v="OpportunityStatusType.Lost"/>
    <s v="cont_u3YBdYEDO4BfvmrBOE6UBf69zvJgGQEMzpzMIVPzGdt"/>
    <s v="Sanjeeb Lahiri"/>
    <m/>
    <s v="lead_MxSyzZc0ztZ1qaK94mRVQ8RKyAdT2kmMigttwsJQB5n"/>
    <s v="GRP Ltd."/>
    <s v="Sarvesh Pawar"/>
    <s v="user_U27GK6WjhLhUhi1EDKXV57xMpn8n8DMIOjci1q3UReZ"/>
    <s v="Abhiroop Ganguly"/>
    <s v="2022-06-30 09:34:37.031000+00:00"/>
    <s v="2022-08-01 09:18:04.974000+00:00"/>
    <m/>
    <s v="Mumbai"/>
    <m/>
    <m/>
    <m/>
    <n v="300"/>
    <m/>
    <m/>
    <m/>
    <m/>
    <m/>
    <m/>
    <m/>
    <s v="PAID_SOCIAL"/>
    <m/>
    <m/>
    <m/>
    <s v="Automotive"/>
    <m/>
    <m/>
    <m/>
    <m/>
    <m/>
    <m/>
    <m/>
    <m/>
    <m/>
    <m/>
    <m/>
    <m/>
    <s v="Sakshi Soni"/>
    <m/>
    <s v="user_A8KOTZADnUtEQOLt4nSLAmteNStuGh80js75RYjrXVt"/>
    <s v="Sarvesh Pawar"/>
    <m/>
    <m/>
    <s v="August"/>
    <x v="4"/>
    <m/>
    <m/>
    <s v="Downloaded the guide: Employee Wellness Handbook"/>
    <m/>
    <m/>
    <m/>
    <s v="2021-08-05 07:12:37.770000+00:00"/>
    <s v="2022-10-04 10:59:25.875000+00:00"/>
    <s v="GMC"/>
  </r>
  <r>
    <s v="Chetan Kumar"/>
    <n v="500000"/>
    <s v="INR"/>
    <n v="0"/>
    <s v="8/16/22"/>
    <s v="Sales"/>
    <s v="stat_kcR4fZg7TU7jjk1jAVua3qGLRS4J5uFayEjK5j02wtv"/>
    <s v="Unqualified"/>
    <n v="0"/>
    <s v="OpportunityStatusType.Lost"/>
    <s v="cont_SSbCu8TC9RC7e3g9ru46cyaXUBA77SCJTTZ6cDWUrHc"/>
    <s v="Sabina Kunder"/>
    <s v="Renewal"/>
    <s v="lead_MyrJs9N2iTckX9U7hHjDCs7Z7MuIutBXNMosrnD5Xd3"/>
    <s v="Royal Realtors Group"/>
    <s v="Prateek Wadhwa"/>
    <s v="user_sREdxbAJihL2Zbgic7tyQ6Rc4Mny7HnD1RNGhA9DDYh"/>
    <s v="Prajakta Sahastrabudhe"/>
    <s v="2022-05-18 09:42:10.546000+00:00"/>
    <s v="2022-08-01 08:54:17.033000+00:00"/>
    <m/>
    <s v="Mumbai"/>
    <m/>
    <m/>
    <m/>
    <n v="62"/>
    <m/>
    <m/>
    <m/>
    <m/>
    <m/>
    <m/>
    <m/>
    <m/>
    <m/>
    <m/>
    <m/>
    <s v="Construction &amp; Real Estate"/>
    <m/>
    <m/>
    <m/>
    <m/>
    <m/>
    <m/>
    <m/>
    <m/>
    <m/>
    <m/>
    <m/>
    <m/>
    <s v="Aniket Vahile"/>
    <m/>
    <s v="user_1z3bdwgjF9RILRmuQPeXXGoPhafSi1mEgyb4l5sVEvN"/>
    <s v="Ankita Pingale"/>
    <m/>
    <m/>
    <s v="August"/>
    <x v="4"/>
    <s v="Naukri.com"/>
    <m/>
    <s v="Employee Engagement Handbook"/>
    <m/>
    <m/>
    <m/>
    <s v="2022-05-18 09:04:38.564000+00:00"/>
    <s v="2022-09-14 11:13:43.906000+00:00"/>
    <s v="GMC"/>
  </r>
  <r>
    <s v="Navin Panjwani"/>
    <n v="24000"/>
    <s v="INR"/>
    <n v="0"/>
    <s v="8/31/22"/>
    <s v="Sales"/>
    <s v="stat_kcR4fZg7TU7jjk1jAVua3qGLRS4J5uFayEjK5j02wtv"/>
    <s v="Unqualified"/>
    <n v="0"/>
    <s v="OpportunityStatusType.Lost"/>
    <s v="cont_cLqCajoDnZzRnkzkBEIN7pJbyWlSPDK87OtRNSQNNon"/>
    <m/>
    <m/>
    <s v="lead_kwP2KM4hQdRnOci6MV8Zz8heKoj3OBBDDHfR1JGjexz"/>
    <s v="NJ Designpark (Fresh , Potential )"/>
    <s v="Nikhil Ahuja"/>
    <s v="user_sD3YjSs92XKUfD0OPHeo886g6tW6aCM0iUhX5VVUuJi"/>
    <s v="Navin Panjwani"/>
    <s v="2022-02-24 09:28:22.556000+00:00"/>
    <s v="2022-08-01 08:51:32.066000+00:00"/>
    <m/>
    <s v="Chandigarh"/>
    <m/>
    <s v="2021-07-13 08:21:37+00:00"/>
    <m/>
    <n v="8"/>
    <m/>
    <m/>
    <m/>
    <m/>
    <m/>
    <m/>
    <m/>
    <m/>
    <m/>
    <m/>
    <m/>
    <s v="IT Services &amp; IT Consulting"/>
    <m/>
    <m/>
    <m/>
    <m/>
    <m/>
    <m/>
    <m/>
    <m/>
    <m/>
    <m/>
    <m/>
    <m/>
    <s v="Deepak Yadav"/>
    <m/>
    <s v="user_ocHSJH83OJnHCvKyMbjx8WOOK8PMgAUGIj1qK0q0dMV"/>
    <s v="Nikhil Ahuja"/>
    <s v="Dr. Anil More"/>
    <m/>
    <m/>
    <x v="3"/>
    <s v="Inbound via website"/>
    <m/>
    <s v="Employee Count 15"/>
    <m/>
    <m/>
    <m/>
    <s v="2021-07-13 08:24:24.349000+00:00"/>
    <s v="2022-08-01 08:51:32.118000+00:00"/>
    <s v="GMC"/>
  </r>
  <r>
    <s v="Navin Panjwani"/>
    <n v="500000"/>
    <s v="INR"/>
    <n v="0"/>
    <d v="2022-05-09T00:00:00"/>
    <s v="Sales"/>
    <s v="stat_kcR4fZg7TU7jjk1jAVua3qGLRS4J5uFayEjK5j02wtv"/>
    <s v="Unqualified"/>
    <n v="0"/>
    <s v="OpportunityStatusType.Lost"/>
    <m/>
    <m/>
    <s v="GMC"/>
    <s v="lead_XHGrfJRXBbOfA7jd1diKJnTtne7k1ZFXtYzUzjoAGuw"/>
    <s v="Quickshift"/>
    <s v="Aditya Binani"/>
    <s v="user_sD3YjSs92XKUfD0OPHeo886g6tW6aCM0iUhX5VVUuJi"/>
    <s v="Navin Panjwani"/>
    <s v="2022-01-24 09:15:13.763000+00:00"/>
    <s v="2022-08-01 08:47:51.439000+00:00"/>
    <m/>
    <s v="Pune"/>
    <m/>
    <m/>
    <m/>
    <n v="81"/>
    <m/>
    <m/>
    <m/>
    <m/>
    <m/>
    <m/>
    <m/>
    <m/>
    <m/>
    <m/>
    <m/>
    <s v="Transportation &amp; Logistics"/>
    <m/>
    <m/>
    <m/>
    <m/>
    <m/>
    <m/>
    <m/>
    <m/>
    <m/>
    <m/>
    <m/>
    <m/>
    <s v="Rakesh Nade"/>
    <m/>
    <s v="user_g5Yw4Z4XnIbmcGhJO80vdtFdd5ElcDlgYO3q8l82ODn"/>
    <s v="Aditya Binani"/>
    <m/>
    <m/>
    <m/>
    <x v="2"/>
    <s v="Lusha"/>
    <m/>
    <s v="Glengarry"/>
    <m/>
    <m/>
    <m/>
    <s v="2021-12-23 09:21:42.859000+00:00"/>
    <s v="2022-09-09 11:37:00.477000+00:00"/>
    <m/>
  </r>
  <r>
    <s v="Trupti Suryavanshi"/>
    <n v="1500000"/>
    <s v="INR"/>
    <n v="0"/>
    <s v="7/31/22"/>
    <s v="Sales"/>
    <s v="stat_1hn9nRJaLbI53NxPuSQgo90kRpbpKsFlwN4oEGNUTdO"/>
    <s v="Lost"/>
    <n v="0"/>
    <s v="OpportunityStatusType.Lost"/>
    <s v="cont_4AGWw3prnx9vcvrwOCeGe5gXtqEu0VPlnGLZd8adSjR"/>
    <s v="Sneha Kulkarni"/>
    <s v="GMC Renewal"/>
    <s v="lead_os7EfYsNNd2koEOYu4vLB6ljzlU4CyDsVkdt7TFAngx"/>
    <s v="mPHATEK Systems"/>
    <s v="Trupti Suryavanshi"/>
    <s v="user_L8E6IFhq6UCzKLHa45LUUTZCznDuyDwFrGaEp9DXiUM"/>
    <s v="Trupti Suryavanshi"/>
    <s v="2022-07-25 12:34:05.435000+00:00"/>
    <s v="2022-08-01 08:37:36.672000+00:00"/>
    <m/>
    <s v="Pune"/>
    <m/>
    <m/>
    <m/>
    <n v="326"/>
    <m/>
    <m/>
    <m/>
    <m/>
    <m/>
    <m/>
    <m/>
    <m/>
    <m/>
    <m/>
    <m/>
    <s v="IT Services &amp; IT Consulting"/>
    <m/>
    <m/>
    <m/>
    <m/>
    <m/>
    <m/>
    <m/>
    <m/>
    <m/>
    <m/>
    <m/>
    <m/>
    <s v="Aniket Vahile"/>
    <m/>
    <s v="user_L8E6IFhq6UCzKLHa45LUUTZCznDuyDwFrGaEp9DXiUM"/>
    <s v="Trupti Suryavanshi"/>
    <m/>
    <m/>
    <s v="August"/>
    <x v="1"/>
    <s v="Lusha"/>
    <m/>
    <s v="Glengarry"/>
    <m/>
    <m/>
    <m/>
    <s v="2021-12-09 09:17:50.520000+00:00"/>
    <s v="2022-09-07 06:27:39.508000+00:00"/>
    <s v="GMC"/>
  </r>
  <r>
    <s v="Navin Panjwani"/>
    <n v="300000"/>
    <s v="INR"/>
    <n v="0"/>
    <s v="8/31/22"/>
    <s v="Sales"/>
    <s v="stat_kcR4fZg7TU7jjk1jAVua3qGLRS4J5uFayEjK5j02wtv"/>
    <s v="Unqualified"/>
    <n v="0"/>
    <s v="OpportunityStatusType.Lost"/>
    <s v="cont_BlfRIJCCuwdDAks7cmCZG0N6xcV4r2CUbK7R4jOMIBM"/>
    <s v="Radhi"/>
    <m/>
    <s v="lead_QULKomZJBSPvilS8k1IOW1eQvZhyg7V464s293waipt"/>
    <s v="Decodeage ( Fresh )"/>
    <s v="Vinoth Mohan"/>
    <s v="user_sD3YjSs92XKUfD0OPHeo886g6tW6aCM0iUhX5VVUuJi"/>
    <s v="Navin Panjwani"/>
    <s v="2022-06-13 06:38:22.379000+00:00"/>
    <s v="2022-08-01 07:07:55.877000+00:00"/>
    <m/>
    <s v="Bangalore"/>
    <m/>
    <m/>
    <m/>
    <n v="20"/>
    <m/>
    <m/>
    <m/>
    <m/>
    <m/>
    <m/>
    <m/>
    <m/>
    <m/>
    <m/>
    <m/>
    <m/>
    <m/>
    <m/>
    <m/>
    <m/>
    <m/>
    <m/>
    <m/>
    <m/>
    <m/>
    <m/>
    <m/>
    <m/>
    <m/>
    <m/>
    <s v="user_N2Wvx57ff3o0vmVPS4RR0gXHdA5qVZKmxAMYwKh2zLa"/>
    <s v="Vinoth Mohan"/>
    <m/>
    <m/>
    <m/>
    <x v="4"/>
    <m/>
    <m/>
    <s v="Downloaded the guide: Employee Wellness Handbook"/>
    <m/>
    <m/>
    <m/>
    <s v="2021-12-20 05:11:42.471000+00:00"/>
    <s v="2022-08-01 07:08:04.284000+00:00"/>
    <s v="GMC"/>
  </r>
  <r>
    <s v="Navin Panjwani"/>
    <n v="50000"/>
    <s v="INR"/>
    <n v="0"/>
    <s v="8/31/22"/>
    <s v="Sales"/>
    <s v="stat_kcR4fZg7TU7jjk1jAVua3qGLRS4J5uFayEjK5j02wtv"/>
    <s v="Unqualified"/>
    <n v="0"/>
    <s v="OpportunityStatusType.Lost"/>
    <s v="cont_BlfRIJCCuwdDAks7cmCZG0N6xcV4r2CUbK7R4jOMIBM"/>
    <s v="Radhi"/>
    <m/>
    <s v="lead_QULKomZJBSPvilS8k1IOW1eQvZhyg7V464s293waipt"/>
    <s v="Decodeage ( Fresh )"/>
    <s v="Vinoth Mohan"/>
    <s v="user_sD3YjSs92XKUfD0OPHeo886g6tW6aCM0iUhX5VVUuJi"/>
    <s v="Navin Panjwani"/>
    <s v="2022-06-13 08:02:47.643000+00:00"/>
    <s v="2022-08-01 07:08:04.241000+00:00"/>
    <m/>
    <s v="Bangalore"/>
    <m/>
    <m/>
    <m/>
    <n v="20"/>
    <m/>
    <m/>
    <m/>
    <m/>
    <m/>
    <m/>
    <m/>
    <m/>
    <m/>
    <m/>
    <m/>
    <m/>
    <m/>
    <m/>
    <m/>
    <m/>
    <m/>
    <m/>
    <m/>
    <m/>
    <m/>
    <m/>
    <m/>
    <m/>
    <m/>
    <m/>
    <s v="user_N2Wvx57ff3o0vmVPS4RR0gXHdA5qVZKmxAMYwKh2zLa"/>
    <s v="Vinoth Mohan"/>
    <m/>
    <m/>
    <m/>
    <x v="4"/>
    <m/>
    <m/>
    <s v="Downloaded the guide: Employee Wellness Handbook"/>
    <m/>
    <m/>
    <m/>
    <s v="2021-12-20 05:11:42.471000+00:00"/>
    <s v="2022-08-01 07:08:04.284000+00:00"/>
    <s v="GPA"/>
  </r>
  <r>
    <s v="Navin Panjwani"/>
    <n v="800000"/>
    <s v="INR"/>
    <n v="0"/>
    <s v="8/31/22"/>
    <s v="Sales"/>
    <s v="stat_kcR4fZg7TU7jjk1jAVua3qGLRS4J5uFayEjK5j02wtv"/>
    <s v="Unqualified"/>
    <n v="0"/>
    <s v="OpportunityStatusType.Lost"/>
    <m/>
    <m/>
    <s v="GMC- Fresh SI- 2lacs and 5 lacs Maternity-50k RR- 2-4% Ambulance-2k"/>
    <s v="lead_Sb0271Xt5wGp14sJAAOlsSxiFduCLxH9QN9alYbuf3k"/>
    <s v="FEI Cargo Ltd"/>
    <s v="Bharti Bankey"/>
    <s v="user_sD3YjSs92XKUfD0OPHeo886g6tW6aCM0iUhX5VVUuJi"/>
    <s v="Navin Panjwani"/>
    <s v="2022-05-24 11:04:18.028000+00:00"/>
    <s v="2022-08-01 07:44:53.424000+00:00"/>
    <m/>
    <s v="Mumbai"/>
    <m/>
    <s v="2022-05-21 06:03:38+00:00"/>
    <m/>
    <n v="89"/>
    <m/>
    <m/>
    <m/>
    <m/>
    <m/>
    <m/>
    <m/>
    <m/>
    <m/>
    <m/>
    <m/>
    <s v="Transportation &amp; Logistics"/>
    <m/>
    <m/>
    <m/>
    <m/>
    <m/>
    <m/>
    <m/>
    <m/>
    <m/>
    <m/>
    <m/>
    <m/>
    <m/>
    <m/>
    <s v="user_aM3WaaSUQQmaNnsm9l2FQRVWUEr8RN2ZdXzsuQUalQ3"/>
    <s v="Bharti Bankey"/>
    <m/>
    <m/>
    <m/>
    <x v="3"/>
    <s v="Inbound via website"/>
    <m/>
    <s v="Employee Count 200"/>
    <m/>
    <m/>
    <m/>
    <s v="2021-08-18 08:30:46.907000+00:00"/>
    <s v="2022-09-16 10:50:10.909000+00:00"/>
    <m/>
  </r>
  <r>
    <s v="Navin Panjwani"/>
    <n v="735000"/>
    <s v="INR"/>
    <n v="0"/>
    <s v="8/31/22"/>
    <s v="Sales"/>
    <s v="stat_kcR4fZg7TU7jjk1jAVua3qGLRS4J5uFayEjK5j02wtv"/>
    <s v="Unqualified"/>
    <n v="0"/>
    <s v="OpportunityStatusType.Lost"/>
    <s v="cont_YvwwF3nXUH86YSkufcS6IgnMXc66ObNKFbJU9MSFInk"/>
    <s v="Ekta Gadekar"/>
    <s v="In-Person meeting"/>
    <s v="lead_7endU6WfznV7VxqpAathBwFmenP7BIM5r1Y1ueZ1yjZ"/>
    <s v="Mirae Asset Investment Managers (India)"/>
    <s v="Tulika Chakra"/>
    <s v="user_sD3YjSs92XKUfD0OPHeo886g6tW6aCM0iUhX5VVUuJi"/>
    <s v="Navin Panjwani"/>
    <s v="2022-05-27 07:12:27.562000+00:00"/>
    <s v="2022-08-01 07:07:00.616000+00:00"/>
    <m/>
    <s v="Mumbai"/>
    <m/>
    <m/>
    <m/>
    <n v="210"/>
    <m/>
    <m/>
    <m/>
    <m/>
    <m/>
    <m/>
    <m/>
    <m/>
    <m/>
    <m/>
    <m/>
    <m/>
    <m/>
    <m/>
    <m/>
    <m/>
    <m/>
    <m/>
    <m/>
    <m/>
    <m/>
    <m/>
    <m/>
    <m/>
    <m/>
    <m/>
    <s v="user_FdWFezbLzkYQcGsBUsjZO25nr2poK2nRbqV47Rs5Kfm"/>
    <s v="Prateek Wadhwa"/>
    <m/>
    <m/>
    <s v="August"/>
    <x v="4"/>
    <m/>
    <m/>
    <s v="Employee Engagement Handbook"/>
    <m/>
    <m/>
    <m/>
    <s v="2021-11-17 01:30:02.057000+00:00"/>
    <s v="2022-10-20 06:53:50.172000+00:00"/>
    <m/>
  </r>
  <r>
    <s v="Shreenath Bhat"/>
    <n v="1400000"/>
    <s v="INR"/>
    <n v="0"/>
    <s v="7/31/22"/>
    <s v="Sales"/>
    <s v="stat_1hn9nRJaLbI53NxPuSQgo90kRpbpKsFlwN4oEGNUTdO"/>
    <s v="Lost"/>
    <n v="0"/>
    <s v="OpportunityStatusType.Lost"/>
    <s v="cont_wvMt6JDXkjc3CrMM7fA0HAJop7mGGkG1pm9VUJ8OAVE"/>
    <s v="Raghu"/>
    <s v="GMC - Renewal"/>
    <s v="lead_gf1Ena8BEeY2UybF6nWJsmJlwyRAvHxaDn7qm5OpG4b"/>
    <s v="Ram-nath"/>
    <s v="Shreenath Bhat"/>
    <s v="user_vMd4rmcrSbjykdyL2J7rrYn84SWdcNc5FKligrmItPw"/>
    <s v="Shreenath Bhat"/>
    <s v="2022-07-04 12:05:15.791000+00:00"/>
    <s v="2022-08-01 06:20:13.586000+00:00"/>
    <m/>
    <s v="Chennai"/>
    <m/>
    <m/>
    <m/>
    <n v="50"/>
    <m/>
    <m/>
    <m/>
    <m/>
    <m/>
    <m/>
    <m/>
    <m/>
    <m/>
    <m/>
    <m/>
    <m/>
    <m/>
    <m/>
    <m/>
    <m/>
    <m/>
    <m/>
    <m/>
    <m/>
    <m/>
    <m/>
    <m/>
    <m/>
    <m/>
    <m/>
    <s v="user_vMd4rmcrSbjykdyL2J7rrYn84SWdcNc5FKligrmItPw"/>
    <s v="Shreenath Bhat"/>
    <m/>
    <m/>
    <s v="July"/>
    <x v="9"/>
    <m/>
    <m/>
    <s v="Lead Magnet Lead"/>
    <m/>
    <m/>
    <m/>
    <s v="2021-09-04 16:50:01.004000+00:00"/>
    <s v="2022-09-09 10:15:40.803000+00:00"/>
    <s v="GMC"/>
  </r>
  <r>
    <s v="Shreenath Bhat"/>
    <n v="100000"/>
    <s v="INR"/>
    <n v="0"/>
    <s v="7/31/22"/>
    <s v="Sales"/>
    <s v="stat_1hn9nRJaLbI53NxPuSQgo90kRpbpKsFlwN4oEGNUTdO"/>
    <s v="Lost"/>
    <n v="0"/>
    <s v="OpportunityStatusType.Lost"/>
    <s v="cont_wvMt6JDXkjc3CrMM7fA0HAJop7mGGkG1pm9VUJ8OAVE"/>
    <s v="Raghu"/>
    <s v="GPA - Renewal"/>
    <s v="lead_gf1Ena8BEeY2UybF6nWJsmJlwyRAvHxaDn7qm5OpG4b"/>
    <s v="Ram-nath"/>
    <s v="Shreenath Bhat"/>
    <s v="user_vMd4rmcrSbjykdyL2J7rrYn84SWdcNc5FKligrmItPw"/>
    <s v="Shreenath Bhat"/>
    <s v="2022-07-06 06:57:01.822000+00:00"/>
    <s v="2022-08-01 06:20:26.597000+00:00"/>
    <m/>
    <s v="Chennai"/>
    <m/>
    <m/>
    <m/>
    <n v="50"/>
    <m/>
    <m/>
    <m/>
    <m/>
    <m/>
    <m/>
    <m/>
    <m/>
    <m/>
    <m/>
    <m/>
    <m/>
    <m/>
    <m/>
    <m/>
    <m/>
    <m/>
    <m/>
    <m/>
    <m/>
    <m/>
    <m/>
    <m/>
    <m/>
    <m/>
    <m/>
    <s v="user_vMd4rmcrSbjykdyL2J7rrYn84SWdcNc5FKligrmItPw"/>
    <s v="Shreenath Bhat"/>
    <m/>
    <m/>
    <s v="July"/>
    <x v="9"/>
    <m/>
    <m/>
    <s v="Lead Magnet Lead"/>
    <m/>
    <m/>
    <m/>
    <s v="2021-09-04 16:50:01.004000+00:00"/>
    <s v="2022-09-09 10:15:40.803000+00:00"/>
    <s v="GPA"/>
  </r>
  <r>
    <s v="Moziez Chamadia"/>
    <n v="200000"/>
    <s v="INR"/>
    <n v="0"/>
    <s v="7/31/22"/>
    <s v="Sales"/>
    <s v="stat_kcR4fZg7TU7jjk1jAVua3qGLRS4J5uFayEjK5j02wtv"/>
    <s v="Unqualified"/>
    <n v="0"/>
    <s v="OpportunityStatusType.Lost"/>
    <s v="cont_41OPQZy9KBVcigzyxaAffT2MAC6yVcTXhrePLANLHO4"/>
    <s v="Bharti Trivedi"/>
    <s v="GPA - Fresh"/>
    <s v="lead_AqML4GrwnxzpveSV5JC1L48FBLsR1c8hw6RwlHOeY2J"/>
    <s v="Mazars India"/>
    <s v="Shreenath Bhat"/>
    <s v="user_IgNfKH7wuLLjHvexoMm2PXWcnF3zYft0ZbMTyfwKRUg"/>
    <s v="Moziez Chamadia"/>
    <s v="2022-06-14 06:41:35.527000+00:00"/>
    <s v="2022-08-01 06:15:05.732000+00:00"/>
    <m/>
    <s v="Mumbai"/>
    <m/>
    <m/>
    <m/>
    <n v="459"/>
    <m/>
    <m/>
    <m/>
    <m/>
    <m/>
    <m/>
    <m/>
    <m/>
    <m/>
    <m/>
    <m/>
    <s v="Banking &amp; Finance"/>
    <m/>
    <m/>
    <m/>
    <m/>
    <m/>
    <m/>
    <m/>
    <m/>
    <m/>
    <m/>
    <m/>
    <m/>
    <s v="Arunkumar Dubey"/>
    <m/>
    <s v="user_vMd4rmcrSbjykdyL2J7rrYn84SWdcNc5FKligrmItPw"/>
    <s v="Shreenath Bhat"/>
    <m/>
    <m/>
    <s v="June"/>
    <x v="2"/>
    <m/>
    <m/>
    <m/>
    <m/>
    <m/>
    <m/>
    <s v="2022-05-23 07:04:08.074000+00:00"/>
    <s v="2022-09-16 14:16:25.145000+00:00"/>
    <s v="GPA"/>
  </r>
  <r>
    <s v="Moziez Chamadia"/>
    <n v="1500000"/>
    <s v="INR"/>
    <n v="0"/>
    <s v="7/31/22"/>
    <s v="Sales"/>
    <s v="stat_kcR4fZg7TU7jjk1jAVua3qGLRS4J5uFayEjK5j02wtv"/>
    <s v="Unqualified"/>
    <n v="0"/>
    <s v="OpportunityStatusType.Lost"/>
    <s v="cont_41OPQZy9KBVcigzyxaAffT2MAC6yVcTXhrePLANLHO4"/>
    <s v="Bharti Trivedi"/>
    <s v="GMC - Renewal"/>
    <s v="lead_AqML4GrwnxzpveSV5JC1L48FBLsR1c8hw6RwlHOeY2J"/>
    <s v="Mazars India"/>
    <s v="Shreenath Bhat"/>
    <s v="user_IgNfKH7wuLLjHvexoMm2PXWcnF3zYft0ZbMTyfwKRUg"/>
    <s v="Moziez Chamadia"/>
    <s v="2022-06-14 06:41:03.594000+00:00"/>
    <s v="2022-08-01 06:14:54.694000+00:00"/>
    <m/>
    <s v="Mumbai"/>
    <m/>
    <m/>
    <m/>
    <n v="459"/>
    <m/>
    <m/>
    <m/>
    <m/>
    <m/>
    <m/>
    <m/>
    <m/>
    <m/>
    <m/>
    <m/>
    <s v="Banking &amp; Finance"/>
    <m/>
    <m/>
    <m/>
    <m/>
    <m/>
    <m/>
    <m/>
    <m/>
    <m/>
    <m/>
    <m/>
    <m/>
    <s v="Arunkumar Dubey"/>
    <m/>
    <s v="user_vMd4rmcrSbjykdyL2J7rrYn84SWdcNc5FKligrmItPw"/>
    <s v="Shreenath Bhat"/>
    <m/>
    <m/>
    <s v="June"/>
    <x v="2"/>
    <m/>
    <m/>
    <m/>
    <m/>
    <m/>
    <m/>
    <s v="2022-05-23 07:04:08.074000+00:00"/>
    <s v="2022-09-16 14:16:25.145000+00:00"/>
    <s v="GMC"/>
  </r>
  <r>
    <s v="Moziez Chamadia"/>
    <n v="3000000"/>
    <s v="INR"/>
    <n v="0"/>
    <s v="8/15/22"/>
    <s v="Sales"/>
    <s v="stat_1hn9nRJaLbI53NxPuSQgo90kRpbpKsFlwN4oEGNUTdO"/>
    <s v="Lost"/>
    <n v="0"/>
    <s v="OpportunityStatusType.Lost"/>
    <s v="cont_3DK2AKkJLdvYUdCBgFTKhK6qQRitYGl0f7MtfnaA7ZT"/>
    <s v="Indu Vishwanathan"/>
    <s v="GMC"/>
    <s v="lead_0fPO5mGQjhItfiiEaOjSa0CiTUW4SwqcfF5HjtHC6Dv"/>
    <s v="The Executive Centre"/>
    <s v="Mayur Gadiyar"/>
    <s v="user_IgNfKH7wuLLjHvexoMm2PXWcnF3zYft0ZbMTyfwKRUg"/>
    <s v="Moziez Chamadia"/>
    <s v="2022-05-05 12:23:53.165000+00:00"/>
    <s v="2022-08-01 06:18:38.830000+00:00"/>
    <m/>
    <s v="Delhi"/>
    <m/>
    <m/>
    <m/>
    <n v="530"/>
    <m/>
    <m/>
    <m/>
    <m/>
    <m/>
    <m/>
    <m/>
    <m/>
    <m/>
    <m/>
    <m/>
    <s v="Professional Services"/>
    <m/>
    <m/>
    <m/>
    <m/>
    <m/>
    <m/>
    <m/>
    <m/>
    <m/>
    <m/>
    <m/>
    <m/>
    <m/>
    <m/>
    <s v="user_cuWn1aL1OYLr4Jn6i7zouGfa4efY8ya7QxeZnqSq8e5"/>
    <s v="Saurabh Yewale"/>
    <m/>
    <m/>
    <s v="July"/>
    <x v="2"/>
    <m/>
    <s v="Graded 3L to 10L"/>
    <m/>
    <m/>
    <m/>
    <m/>
    <s v="2021-10-26 11:53:41.014000+00:00"/>
    <s v="2022-10-10 10:13:30.796000+00:00"/>
    <s v="GMC"/>
  </r>
  <r>
    <s v="Moziez Chamadia"/>
    <n v="100000"/>
    <s v="INR"/>
    <n v="0"/>
    <s v="7/31/22"/>
    <s v="Sales"/>
    <s v="stat_kcR4fZg7TU7jjk1jAVua3qGLRS4J5uFayEjK5j02wtv"/>
    <s v="Unqualified"/>
    <n v="0"/>
    <s v="OpportunityStatusType.Lost"/>
    <s v="cont_41OPQZy9KBVcigzyxaAffT2MAC6yVcTXhrePLANLHO4"/>
    <s v="Bharti Trivedi"/>
    <s v="WC - Fresh"/>
    <s v="lead_AqML4GrwnxzpveSV5JC1L48FBLsR1c8hw6RwlHOeY2J"/>
    <s v="Mazars India"/>
    <s v="Shreenath Bhat"/>
    <s v="user_IgNfKH7wuLLjHvexoMm2PXWcnF3zYft0ZbMTyfwKRUg"/>
    <s v="Moziez Chamadia"/>
    <s v="2022-06-13 06:08:05.036000+00:00"/>
    <s v="2022-08-01 06:14:45.188000+00:00"/>
    <m/>
    <s v="Mumbai"/>
    <m/>
    <m/>
    <m/>
    <n v="459"/>
    <m/>
    <m/>
    <m/>
    <m/>
    <m/>
    <m/>
    <m/>
    <m/>
    <m/>
    <m/>
    <m/>
    <s v="Banking &amp; Finance"/>
    <m/>
    <m/>
    <m/>
    <m/>
    <m/>
    <m/>
    <m/>
    <m/>
    <m/>
    <m/>
    <m/>
    <m/>
    <s v="Arunkumar Dubey"/>
    <m/>
    <s v="user_vMd4rmcrSbjykdyL2J7rrYn84SWdcNc5FKligrmItPw"/>
    <s v="Shreenath Bhat"/>
    <m/>
    <m/>
    <s v="June"/>
    <x v="2"/>
    <m/>
    <m/>
    <m/>
    <m/>
    <m/>
    <m/>
    <s v="2022-05-23 07:04:08.074000+00:00"/>
    <s v="2022-09-16 14:16:25.145000+00:00"/>
    <s v="WC"/>
  </r>
  <r>
    <s v="Navin Panjwani"/>
    <n v="75000"/>
    <s v="INR"/>
    <n v="0"/>
    <s v="8/31/22"/>
    <s v="Sales"/>
    <s v="stat_1hn9nRJaLbI53NxPuSQgo90kRpbpKsFlwN4oEGNUTdO"/>
    <s v="Lost"/>
    <n v="0"/>
    <s v="OpportunityStatusType.Lost"/>
    <s v="cont_2L7srmMecjnuEzCRW1AtJmMiQbm1mMnXFKgeSNvWpa2"/>
    <m/>
    <m/>
    <s v="lead_43TbyTOOx3L7TSlVeKUFT3L3BpYj7FK7RyC5OGLfdUp"/>
    <s v="Propellyr.com ( Fresh )"/>
    <s v="Prateek Wadhwa"/>
    <s v="user_sD3YjSs92XKUfD0OPHeo886g6tW6aCM0iUhX5VVUuJi"/>
    <s v="Navin Panjwani"/>
    <s v="2022-04-28 10:52:09.133000+00:00"/>
    <s v="2022-08-01 05:54:51.319000+00:00"/>
    <m/>
    <s v="Mumbai"/>
    <m/>
    <s v="2022-04-06 06:42:16+00:00"/>
    <m/>
    <n v="8"/>
    <m/>
    <m/>
    <m/>
    <m/>
    <m/>
    <m/>
    <m/>
    <s v="PAID_SEARCH"/>
    <m/>
    <m/>
    <m/>
    <m/>
    <m/>
    <m/>
    <m/>
    <m/>
    <m/>
    <m/>
    <m/>
    <m/>
    <m/>
    <m/>
    <m/>
    <m/>
    <m/>
    <m/>
    <s v="user_FdWFezbLzkYQcGsBUsjZO25nr2poK2nRbqV47Rs5Kfm"/>
    <s v="Prateek Wadhwa"/>
    <m/>
    <m/>
    <m/>
    <x v="3"/>
    <s v="Inbound via website"/>
    <m/>
    <s v="Employee Count 25"/>
    <m/>
    <m/>
    <m/>
    <s v="2022-04-06 06:45:14.710000+00:00"/>
    <s v="2022-08-27 08:09:31.243000+00:00"/>
    <s v="GMC"/>
  </r>
  <r>
    <s v="Navin Panjwani"/>
    <n v="5000"/>
    <s v="INR"/>
    <n v="0"/>
    <s v="8/31/22"/>
    <s v="Sales"/>
    <s v="stat_1hn9nRJaLbI53NxPuSQgo90kRpbpKsFlwN4oEGNUTdO"/>
    <s v="Lost"/>
    <n v="0"/>
    <s v="OpportunityStatusType.Lost"/>
    <s v="cont_2L7srmMecjnuEzCRW1AtJmMiQbm1mMnXFKgeSNvWpa2"/>
    <m/>
    <m/>
    <s v="lead_43TbyTOOx3L7TSlVeKUFT3L3BpYj7FK7RyC5OGLfdUp"/>
    <s v="Propellyr.com ( Fresh )"/>
    <s v="Prateek Wadhwa"/>
    <s v="user_sD3YjSs92XKUfD0OPHeo886g6tW6aCM0iUhX5VVUuJi"/>
    <s v="Navin Panjwani"/>
    <s v="2022-04-28 12:53:27.104000+00:00"/>
    <s v="2022-08-01 05:55:33.712000+00:00"/>
    <m/>
    <s v="Mumbai"/>
    <m/>
    <s v="2022-04-06 06:42:16+00:00"/>
    <m/>
    <n v="8"/>
    <m/>
    <m/>
    <m/>
    <m/>
    <m/>
    <m/>
    <m/>
    <s v="PAID_SEARCH"/>
    <m/>
    <m/>
    <m/>
    <m/>
    <m/>
    <m/>
    <m/>
    <m/>
    <m/>
    <m/>
    <m/>
    <m/>
    <m/>
    <m/>
    <m/>
    <m/>
    <m/>
    <m/>
    <s v="user_FdWFezbLzkYQcGsBUsjZO25nr2poK2nRbqV47Rs5Kfm"/>
    <s v="Prateek Wadhwa"/>
    <m/>
    <m/>
    <m/>
    <x v="3"/>
    <s v="Inbound via website"/>
    <m/>
    <s v="Employee Count 25"/>
    <m/>
    <m/>
    <m/>
    <s v="2022-04-06 06:45:14.710000+00:00"/>
    <s v="2022-08-27 08:09:31.243000+00:00"/>
    <s v="GPA"/>
  </r>
  <r>
    <s v="Navin Panjwani"/>
    <n v="70000"/>
    <s v="INR"/>
    <n v="0"/>
    <s v="8/31/22"/>
    <s v="Sales"/>
    <s v="stat_kcR4fZg7TU7jjk1jAVua3qGLRS4J5uFayEjK5j02wtv"/>
    <s v="Unqualified"/>
    <n v="0"/>
    <s v="OpportunityStatusType.Lost"/>
    <s v="cont_a5RldVKxvln7kzonjCGAOQxtJnkNfdFf3jPBVWUHycq"/>
    <s v="Rahul"/>
    <s v="Fresh"/>
    <s v="lead_acahXlM4rMdqm22buHgugRNCOUDUQEkiiy5nwfTI0Tq"/>
    <s v="Organic LRM ( Fresh )"/>
    <s v="Prateek Wadhwa"/>
    <s v="user_sD3YjSs92XKUfD0OPHeo886g6tW6aCM0iUhX5VVUuJi"/>
    <s v="Navin Panjwani"/>
    <s v="2022-04-27 05:40:09.767000+00:00"/>
    <s v="2022-08-01 05:42:22.634000+00:00"/>
    <m/>
    <m/>
    <m/>
    <s v="2022-04-05 16:39:52+00:00"/>
    <m/>
    <n v="25"/>
    <m/>
    <m/>
    <m/>
    <m/>
    <m/>
    <m/>
    <m/>
    <s v="OTHER_CAMPAIGNS"/>
    <m/>
    <m/>
    <m/>
    <m/>
    <m/>
    <m/>
    <m/>
    <m/>
    <m/>
    <m/>
    <m/>
    <m/>
    <m/>
    <m/>
    <m/>
    <m/>
    <m/>
    <m/>
    <s v="user_FdWFezbLzkYQcGsBUsjZO25nr2poK2nRbqV47Rs5Kfm"/>
    <s v="Prateek Wadhwa"/>
    <m/>
    <m/>
    <m/>
    <x v="3"/>
    <s v="Inbound via website"/>
    <m/>
    <s v="Employee Count 25"/>
    <m/>
    <m/>
    <m/>
    <s v="2022-04-05 16:42:40.008000+00:00"/>
    <s v="2022-08-01 05:42:22.678000+00:00"/>
    <s v="GMC"/>
  </r>
  <r>
    <s v="Satyajit Chati"/>
    <n v="500000"/>
    <s v="INR"/>
    <n v="0"/>
    <s v="7/31/22"/>
    <s v="Sales"/>
    <s v="stat_1hn9nRJaLbI53NxPuSQgo90kRpbpKsFlwN4oEGNUTdO"/>
    <s v="Lost"/>
    <n v="0"/>
    <s v="OpportunityStatusType.Lost"/>
    <m/>
    <m/>
    <m/>
    <s v="lead_is2UgxeMBxhn7n27E1eXVGKdF2IQ9If8o9Ygl9bpHYT"/>
    <s v="FarmersMandi"/>
    <s v="Satyajit Chati"/>
    <s v="user_5IQTpX6DsnoeoDfxqzqojpVoQLXPh68nhDjLS5ETjYj"/>
    <s v="Satyajit Chati"/>
    <s v="2022-07-12 09:46:57.060000+00:00"/>
    <s v="2022-08-01 05:49:13.634000+00:00"/>
    <m/>
    <s v="Bangalore"/>
    <m/>
    <m/>
    <m/>
    <n v="57"/>
    <m/>
    <m/>
    <m/>
    <m/>
    <m/>
    <m/>
    <m/>
    <m/>
    <m/>
    <m/>
    <m/>
    <s v="Others"/>
    <m/>
    <m/>
    <m/>
    <m/>
    <m/>
    <m/>
    <m/>
    <m/>
    <m/>
    <m/>
    <m/>
    <m/>
    <m/>
    <m/>
    <s v="user_5IQTpX6DsnoeoDfxqzqojpVoQLXPh68nhDjLS5ETjYj"/>
    <s v="Satyajit Chati"/>
    <m/>
    <m/>
    <s v="July"/>
    <x v="4"/>
    <m/>
    <m/>
    <s v="Employee Wellness Handbook"/>
    <m/>
    <m/>
    <m/>
    <s v="2022-04-04 11:27:05.256000+00:00"/>
    <s v="2022-08-27 08:11:07.868000+00:00"/>
    <m/>
  </r>
  <r>
    <s v="Navin Panjwani"/>
    <n v="225000"/>
    <s v="INR"/>
    <n v="0"/>
    <s v="8/31/22"/>
    <s v="Sales"/>
    <s v="stat_kcR4fZg7TU7jjk1jAVua3qGLRS4J5uFayEjK5j02wtv"/>
    <s v="Unqualified"/>
    <n v="0"/>
    <s v="OpportunityStatusType.Lost"/>
    <s v="cont_nX8W6YxcSJtfaGSLdokm8W7xejC24gkF8ETH8CW6v73"/>
    <s v="Ashutosh"/>
    <m/>
    <s v="lead_4lZyiPYx510XaP9MtsNbNKZ13evrK9pLL6h5Oedo53X"/>
    <s v="Bikaner sweets ( Fresh )"/>
    <s v="Nikhil Ahuja"/>
    <s v="user_sD3YjSs92XKUfD0OPHeo886g6tW6aCM0iUhX5VVUuJi"/>
    <s v="Navin Panjwani"/>
    <s v="2022-04-06 05:35:35.718000+00:00"/>
    <s v="2022-08-01 05:41:31.119000+00:00"/>
    <m/>
    <s v="Other"/>
    <m/>
    <m/>
    <m/>
    <n v="50"/>
    <m/>
    <m/>
    <m/>
    <m/>
    <m/>
    <m/>
    <m/>
    <m/>
    <m/>
    <m/>
    <m/>
    <m/>
    <m/>
    <m/>
    <m/>
    <m/>
    <m/>
    <m/>
    <m/>
    <m/>
    <m/>
    <m/>
    <m/>
    <m/>
    <m/>
    <m/>
    <s v="user_ocHSJH83OJnHCvKyMbjx8WOOK8PMgAUGIj1qK0q0dMV"/>
    <s v="Nikhil Ahuja"/>
    <m/>
    <m/>
    <m/>
    <x v="2"/>
    <m/>
    <m/>
    <m/>
    <m/>
    <m/>
    <m/>
    <s v="2020-12-24 07:02:49.983000+00:00"/>
    <s v="2022-08-01 05:41:31.173000+00:00"/>
    <s v="GMC"/>
  </r>
  <r>
    <s v="Navin Panjwani"/>
    <n v="150000"/>
    <s v="INR"/>
    <n v="0"/>
    <s v="8/31/22"/>
    <s v="Sales"/>
    <s v="stat_kcR4fZg7TU7jjk1jAVua3qGLRS4J5uFayEjK5j02wtv"/>
    <s v="Unqualified"/>
    <n v="0"/>
    <s v="OpportunityStatusType.Lost"/>
    <s v="cont_GlE8A1X1qysBqPIxkxXiUdJUGEbJ9rJGi2Hd3q5GaT7"/>
    <s v="Pranjaali D"/>
    <m/>
    <s v="lead_mccYkwP17fgcQUpA3WpihGVfL8t3oXefn15K9iGlhmN"/>
    <s v="Cloud9 e-biz Pvt Ltd ( Expired Policy , 31st March )"/>
    <s v="Nikhil Ahuja"/>
    <s v="user_sD3YjSs92XKUfD0OPHeo886g6tW6aCM0iUhX5VVUuJi"/>
    <s v="Navin Panjwani"/>
    <s v="2022-03-24 11:55:55.892000+00:00"/>
    <s v="2022-08-01 05:36:48.841000+00:00"/>
    <m/>
    <s v="Pune"/>
    <m/>
    <m/>
    <m/>
    <n v="30"/>
    <m/>
    <m/>
    <m/>
    <m/>
    <m/>
    <m/>
    <m/>
    <m/>
    <m/>
    <m/>
    <m/>
    <m/>
    <m/>
    <m/>
    <m/>
    <m/>
    <m/>
    <m/>
    <m/>
    <m/>
    <m/>
    <m/>
    <m/>
    <m/>
    <m/>
    <m/>
    <s v="user_ocHSJH83OJnHCvKyMbjx8WOOK8PMgAUGIj1qK0q0dMV"/>
    <s v="Nikhil Ahuja"/>
    <m/>
    <m/>
    <s v="March"/>
    <x v="4"/>
    <m/>
    <m/>
    <s v="BOF - Case Study"/>
    <m/>
    <m/>
    <m/>
    <s v="2022-03-16 15:54:09.868000+00:00"/>
    <s v="2022-08-27 08:06:08.773000+00:00"/>
    <s v="GMC"/>
  </r>
  <r>
    <s v="Navin Panjwani"/>
    <n v="1000000"/>
    <s v="INR"/>
    <n v="0"/>
    <s v="8/31/22"/>
    <s v="Sales"/>
    <s v="stat_kcR4fZg7TU7jjk1jAVua3qGLRS4J5uFayEjK5j02wtv"/>
    <s v="Unqualified"/>
    <n v="0"/>
    <s v="OpportunityStatusType.Lost"/>
    <s v="cont_VFNf5iZ3kPYIbVfS1xUqAsw6raT0s9so8AJwVc0LX6Z"/>
    <s v="Mubasshir"/>
    <s v="GMC"/>
    <s v="lead_fJ2gFVz4ytag9ACSFkxLG8HF2k2RUvhIezQFLhzUNHl"/>
    <s v="SSIZ International Pvt Ltd (Fresh)"/>
    <s v="Aditya Binani"/>
    <s v="user_sD3YjSs92XKUfD0OPHeo886g6tW6aCM0iUhX5VVUuJi"/>
    <s v="Navin Panjwani"/>
    <s v="2022-01-25 09:49:09.240000+00:00"/>
    <s v="2022-08-01 05:31:45.610000+00:00"/>
    <m/>
    <s v="Mumbai"/>
    <m/>
    <m/>
    <m/>
    <n v="400"/>
    <m/>
    <m/>
    <m/>
    <m/>
    <m/>
    <m/>
    <m/>
    <s v="PAID_SOCIAL"/>
    <m/>
    <m/>
    <m/>
    <s v="Others"/>
    <m/>
    <m/>
    <m/>
    <m/>
    <m/>
    <m/>
    <m/>
    <m/>
    <m/>
    <m/>
    <m/>
    <m/>
    <m/>
    <m/>
    <s v="user_lwF8ctKa5IyxqATpO2EOw2h0AEPiCMHOgewiH38Ei77"/>
    <s v="Harmanjit Singh"/>
    <m/>
    <m/>
    <s v="April"/>
    <x v="4"/>
    <m/>
    <m/>
    <s v="Employee Engagement Handbook"/>
    <m/>
    <m/>
    <m/>
    <s v="2021-09-13 06:27:04.018000+00:00"/>
    <s v="2022-09-22 11:52:53.350000+00:00"/>
    <s v="GMC"/>
  </r>
  <r>
    <s v="Navin Panjwani"/>
    <n v="60000"/>
    <s v="INR"/>
    <n v="0"/>
    <s v="8/31/22"/>
    <s v="Sales"/>
    <s v="stat_kcR4fZg7TU7jjk1jAVua3qGLRS4J5uFayEjK5j02wtv"/>
    <s v="Unqualified"/>
    <n v="0"/>
    <s v="OpportunityStatusType.Lost"/>
    <m/>
    <m/>
    <s v="Fresh GMC"/>
    <s v="lead_kzL41Iz5M5KlamXYcLQYmXGVCCMfyQSBZAyz21OQlTm"/>
    <s v="Playto Labs ( Fresh )"/>
    <s v="Trupti Suryavanshi"/>
    <s v="user_sD3YjSs92XKUfD0OPHeo886g6tW6aCM0iUhX5VVUuJi"/>
    <s v="Navin Panjwani"/>
    <s v="2022-01-17 11:02:03.629000+00:00"/>
    <s v="2022-08-01 05:29:24.651000+00:00"/>
    <m/>
    <s v="Bangalore"/>
    <m/>
    <m/>
    <m/>
    <n v="25"/>
    <m/>
    <m/>
    <m/>
    <m/>
    <m/>
    <m/>
    <m/>
    <m/>
    <m/>
    <m/>
    <m/>
    <s v="Education"/>
    <m/>
    <m/>
    <m/>
    <m/>
    <m/>
    <m/>
    <m/>
    <m/>
    <m/>
    <m/>
    <m/>
    <m/>
    <s v="Sakshi Soni"/>
    <m/>
    <s v="user_L8E6IFhq6UCzKLHa45LUUTZCznDuyDwFrGaEp9DXiUM"/>
    <s v="Trupti Suryavanshi"/>
    <s v="Siddharth Angolkar"/>
    <m/>
    <m/>
    <x v="4"/>
    <s v="Lusha"/>
    <m/>
    <s v="Employee Wellness Handbook"/>
    <m/>
    <m/>
    <m/>
    <s v="2022-01-15 04:37:54.888000+00:00"/>
    <s v="2022-08-01 05:29:24.707000+00:00"/>
    <m/>
  </r>
  <r>
    <s v="Navin Panjwani"/>
    <n v="70000"/>
    <s v="INR"/>
    <n v="0"/>
    <s v="8/31/22"/>
    <s v="Sales"/>
    <s v="stat_kcR4fZg7TU7jjk1jAVua3qGLRS4J5uFayEjK5j02wtv"/>
    <s v="Unqualified"/>
    <n v="0"/>
    <s v="OpportunityStatusType.Lost"/>
    <m/>
    <m/>
    <s v="SI- 3lacs and 2 lacs Maternity-50k Basic policy  hrd@baidynath.net.in"/>
    <s v="lead_Mf675ucLr9Wu9ZLQp8QydYuKoKDFIU1Q3STjCKryyPR"/>
    <s v="Baidyanath ( Fresh )"/>
    <s v="Bharti Bankey"/>
    <s v="user_sD3YjSs92XKUfD0OPHeo886g6tW6aCM0iUhX5VVUuJi"/>
    <s v="Navin Panjwani"/>
    <s v="2022-01-13 06:46:26.327000+00:00"/>
    <s v="2022-08-01 05:27:10.583000+00:00"/>
    <m/>
    <s v="Other"/>
    <m/>
    <s v="2021-12-31 07:03:11+00:00"/>
    <m/>
    <n v="25"/>
    <m/>
    <m/>
    <m/>
    <m/>
    <m/>
    <m/>
    <m/>
    <m/>
    <m/>
    <m/>
    <m/>
    <s v="Health, Wellness &amp; Fitness"/>
    <m/>
    <m/>
    <m/>
    <m/>
    <m/>
    <m/>
    <m/>
    <m/>
    <m/>
    <m/>
    <m/>
    <m/>
    <m/>
    <m/>
    <s v="user_aM3WaaSUQQmaNnsm9l2FQRVWUEr8RN2ZdXzsuQUalQ3"/>
    <s v="Bharti Bankey"/>
    <s v="Siddharth Angolkar"/>
    <m/>
    <m/>
    <x v="3"/>
    <s v="Inbound via website"/>
    <m/>
    <s v="Employee Count 25"/>
    <m/>
    <m/>
    <m/>
    <s v="2021-12-31 07:05:49.265000+00:00"/>
    <s v="2022-08-26 04:20:33.987000+00:00"/>
    <m/>
  </r>
  <r>
    <s v="Sonal Paithankar"/>
    <n v="200000"/>
    <s v="INR"/>
    <n v="0"/>
    <s v="8/15/22"/>
    <s v="Sales"/>
    <s v="stat_kcR4fZg7TU7jjk1jAVua3qGLRS4J5uFayEjK5j02wtv"/>
    <s v="Unqualified"/>
    <n v="0"/>
    <s v="OpportunityStatusType.Lost"/>
    <s v="cont_ibNkgnabRlBbaUp9JNQKv3ftyL0Y26vZ7vcWgIG7P5M"/>
    <s v="Nitin Ghotkar"/>
    <m/>
    <s v="lead_q4PUZBsLP80K41kzcwnpQEuDbI9rs3uzrGHw7ukge2C"/>
    <s v="HFCL Limited"/>
    <s v="Sarvesh Pawar"/>
    <s v="user_Iwn6da5WKkZqwUySK0oUuCb72pFP5WEm4zAb92ijqFe"/>
    <s v="Sonal Paithankar"/>
    <s v="2022-06-02 06:51:43.694000+00:00"/>
    <s v="2022-08-01 05:25:41.685000+00:00"/>
    <m/>
    <s v="Mumbai"/>
    <m/>
    <m/>
    <m/>
    <n v="786"/>
    <m/>
    <m/>
    <m/>
    <m/>
    <m/>
    <m/>
    <m/>
    <s v="PAID_SOCIAL"/>
    <m/>
    <m/>
    <m/>
    <m/>
    <m/>
    <m/>
    <m/>
    <m/>
    <m/>
    <m/>
    <m/>
    <m/>
    <m/>
    <m/>
    <m/>
    <m/>
    <m/>
    <m/>
    <s v="user_A8KOTZADnUtEQOLt4nSLAmteNStuGh80js75RYjrXVt"/>
    <s v="Sarvesh Pawar"/>
    <s v="Arindam Majee"/>
    <m/>
    <s v="August; February"/>
    <x v="4"/>
    <m/>
    <m/>
    <s v="Downloaded the guide: Employee Wellness Handbook"/>
    <m/>
    <m/>
    <m/>
    <s v="2021-12-22 09:51:38.949000+00:00"/>
    <s v="2022-08-12 07:31:02.184000+00:00"/>
    <s v="GPA"/>
  </r>
  <r>
    <s v="Navin Panjwani"/>
    <n v="70000"/>
    <s v="INR"/>
    <n v="0"/>
    <s v="8/31/22"/>
    <s v="Sales"/>
    <s v="stat_kcR4fZg7TU7jjk1jAVua3qGLRS4J5uFayEjK5j02wtv"/>
    <s v="Unqualified"/>
    <n v="0"/>
    <s v="OpportunityStatusType.Lost"/>
    <m/>
    <m/>
    <s v="SI- Graded Maternity- No RR-1-2% Ambulance- 1k Basic Coverages."/>
    <s v="lead_PpaV3eSYESTYhMqOSMb1W594fLHqciixbZGuwLUb2E1"/>
    <s v="FinProv ( Fresh )"/>
    <s v="Bharti Bankey"/>
    <s v="user_sD3YjSs92XKUfD0OPHeo886g6tW6aCM0iUhX5VVUuJi"/>
    <s v="Navin Panjwani"/>
    <s v="2021-12-29 10:08:10.663000+00:00"/>
    <s v="2022-08-01 05:26:41.573000+00:00"/>
    <m/>
    <s v="Kerala"/>
    <m/>
    <s v="2021-12-29 06:22:33+00:00"/>
    <m/>
    <n v="38"/>
    <m/>
    <m/>
    <m/>
    <m/>
    <m/>
    <m/>
    <m/>
    <m/>
    <m/>
    <m/>
    <m/>
    <m/>
    <m/>
    <m/>
    <m/>
    <m/>
    <m/>
    <m/>
    <m/>
    <m/>
    <m/>
    <m/>
    <m/>
    <m/>
    <m/>
    <m/>
    <s v="user_aM3WaaSUQQmaNnsm9l2FQRVWUEr8RN2ZdXzsuQUalQ3"/>
    <s v="Bharti Bankey"/>
    <m/>
    <m/>
    <m/>
    <x v="3"/>
    <s v="Inbound via website"/>
    <m/>
    <s v="Employee Count 25"/>
    <m/>
    <m/>
    <m/>
    <s v="2021-12-29 06:25:22.483000+00:00"/>
    <s v="2022-08-01 05:26:41.609000+00:00"/>
    <m/>
  </r>
  <r>
    <s v="Sonal Paithankar"/>
    <n v="16000000"/>
    <s v="INR"/>
    <n v="0"/>
    <d v="2022-12-08T00:00:00"/>
    <s v="Sales"/>
    <s v="stat_kcR4fZg7TU7jjk1jAVua3qGLRS4J5uFayEjK5j02wtv"/>
    <s v="Unqualified"/>
    <n v="0"/>
    <s v="OpportunityStatusType.Lost"/>
    <s v="cont_ibNkgnabRlBbaUp9JNQKv3ftyL0Y26vZ7vcWgIG7P5M"/>
    <s v="Nitin Ghotkar"/>
    <m/>
    <s v="lead_q4PUZBsLP80K41kzcwnpQEuDbI9rs3uzrGHw7ukge2C"/>
    <s v="HFCL Limited"/>
    <s v="Sarvesh Pawar"/>
    <s v="user_Iwn6da5WKkZqwUySK0oUuCb72pFP5WEm4zAb92ijqFe"/>
    <s v="Sonal Paithankar"/>
    <s v="2022-06-02 06:51:03.304000+00:00"/>
    <s v="2022-08-01 05:25:34.023000+00:00"/>
    <m/>
    <s v="Mumbai"/>
    <m/>
    <m/>
    <m/>
    <n v="786"/>
    <m/>
    <m/>
    <m/>
    <m/>
    <m/>
    <m/>
    <m/>
    <s v="PAID_SOCIAL"/>
    <m/>
    <m/>
    <m/>
    <m/>
    <m/>
    <m/>
    <m/>
    <m/>
    <m/>
    <m/>
    <m/>
    <m/>
    <m/>
    <m/>
    <m/>
    <m/>
    <m/>
    <m/>
    <s v="user_A8KOTZADnUtEQOLt4nSLAmteNStuGh80js75RYjrXVt"/>
    <s v="Sarvesh Pawar"/>
    <s v="Arindam Majee"/>
    <m/>
    <s v="August; February"/>
    <x v="4"/>
    <m/>
    <m/>
    <s v="Downloaded the guide: Employee Wellness Handbook"/>
    <m/>
    <m/>
    <m/>
    <s v="2021-12-22 09:51:38.949000+00:00"/>
    <s v="2022-08-12 07:31:02.184000+00:00"/>
    <s v="GMC"/>
  </r>
  <r>
    <s v="Naveen Kumar"/>
    <n v="2400000"/>
    <s v="INR"/>
    <n v="0"/>
    <d v="2022-11-07T00:00:00"/>
    <s v="Sales"/>
    <s v="stat_1hn9nRJaLbI53NxPuSQgo90kRpbpKsFlwN4oEGNUTdO"/>
    <s v="Lost"/>
    <n v="0"/>
    <s v="OpportunityStatusType.Lost"/>
    <s v="cont_Z4a1GZYjwGCRpYkrr7faifFQbjPo3jIAYvopg5pMmVW"/>
    <s v="Rani Mahey"/>
    <s v="GMC ren - Kept on Hold"/>
    <s v="lead_Q5eDdu3ogjeZEY7hNGdPeCjBLxHjalp44Xx37wvIKaU"/>
    <s v="DB Reality"/>
    <s v="Gauri Jori"/>
    <s v="user_N52PP2uP2VZc2gm0nhh6CNFSif4n85g1cdxoNFd9ct0"/>
    <s v="Naveen Kumar"/>
    <s v="2022-05-11 09:53:29.758000+00:00"/>
    <s v="2022-08-01 05:01:07.145000+00:00"/>
    <m/>
    <s v="Mumbai"/>
    <m/>
    <m/>
    <m/>
    <n v="193"/>
    <m/>
    <m/>
    <m/>
    <m/>
    <m/>
    <m/>
    <m/>
    <m/>
    <m/>
    <m/>
    <m/>
    <s v="Construction &amp; Real Estate; Others"/>
    <m/>
    <m/>
    <m/>
    <m/>
    <m/>
    <m/>
    <m/>
    <m/>
    <m/>
    <m/>
    <m/>
    <m/>
    <s v="Aniket Vahile"/>
    <m/>
    <s v="user_2jRs4eIjwv8MozxYA1DE9MMy0FWf2gMgweg2LiJNu64"/>
    <s v="Gauri Munge"/>
    <m/>
    <m/>
    <s v="July; September"/>
    <x v="2"/>
    <s v="Naukri.com"/>
    <m/>
    <m/>
    <m/>
    <m/>
    <m/>
    <s v="2021-09-02 05:12:08.769000+00:00"/>
    <s v="2022-09-29 10:28:02.053000+00:00"/>
    <m/>
  </r>
  <r>
    <s v="Naveen Kumar"/>
    <n v="200000"/>
    <s v="INR"/>
    <n v="0"/>
    <s v="7/15/22"/>
    <s v="Sales"/>
    <s v="stat_1hn9nRJaLbI53NxPuSQgo90kRpbpKsFlwN4oEGNUTdO"/>
    <s v="Lost"/>
    <n v="0"/>
    <s v="OpportunityStatusType.Lost"/>
    <s v="cont_xzqKfyV6PhLcw8dHRHu8EZT8w4z97DR8PvSAxLePYn1"/>
    <s v="ashraf nagani"/>
    <s v="GPA fresh - Kept on Hold"/>
    <s v="lead_Q5eDdu3ogjeZEY7hNGdPeCjBLxHjalp44Xx37wvIKaU"/>
    <s v="DB Reality"/>
    <s v="Gauri Jori"/>
    <s v="user_N52PP2uP2VZc2gm0nhh6CNFSif4n85g1cdxoNFd9ct0"/>
    <s v="Naveen Kumar"/>
    <s v="2022-05-11 09:54:01.220000+00:00"/>
    <s v="2022-08-01 05:00:47.260000+00:00"/>
    <m/>
    <s v="Mumbai"/>
    <m/>
    <m/>
    <m/>
    <n v="193"/>
    <m/>
    <m/>
    <m/>
    <m/>
    <m/>
    <m/>
    <m/>
    <m/>
    <m/>
    <m/>
    <m/>
    <s v="Construction &amp; Real Estate; Others"/>
    <m/>
    <m/>
    <m/>
    <m/>
    <m/>
    <m/>
    <m/>
    <m/>
    <m/>
    <m/>
    <m/>
    <m/>
    <s v="Aniket Vahile"/>
    <m/>
    <s v="user_2jRs4eIjwv8MozxYA1DE9MMy0FWf2gMgweg2LiJNu64"/>
    <s v="Gauri Munge"/>
    <m/>
    <m/>
    <s v="July; September"/>
    <x v="2"/>
    <s v="Naukri.com"/>
    <m/>
    <m/>
    <m/>
    <m/>
    <m/>
    <s v="2021-09-02 05:12:08.769000+00:00"/>
    <s v="2022-09-29 10:28:02.053000+00:00"/>
    <m/>
  </r>
  <r>
    <s v="Vrushali Kummar"/>
    <n v="1200000"/>
    <s v="INR"/>
    <n v="0"/>
    <d v="2022-04-08T00:00:00"/>
    <s v="Sales"/>
    <s v="stat_kcR4fZg7TU7jjk1jAVua3qGLRS4J5uFayEjK5j02wtv"/>
    <s v="Unqualified"/>
    <n v="0"/>
    <s v="OpportunityStatusType.Lost"/>
    <m/>
    <m/>
    <s v="GMC-Fresh"/>
    <s v="lead_qaVLstFZQ7OIpP9HZ7zajORI8T0QSiE7VvoSKyCKDPb"/>
    <s v="Luxpacking"/>
    <s v="Bharti Bankey"/>
    <s v="user_TZzywQwym26DjuswO479pxRhNKX152z8X1haCx2vcst"/>
    <s v="Vrushali Kummar"/>
    <s v="2022-06-22 08:07:27.218000+00:00"/>
    <s v="2022-07-31 17:22:15.206000+00:00"/>
    <m/>
    <s v="Hyderabad"/>
    <m/>
    <s v="2022-06-22 05:00:12+00:00"/>
    <m/>
    <n v="200"/>
    <m/>
    <m/>
    <m/>
    <m/>
    <m/>
    <m/>
    <m/>
    <s v="ORGANIC_SEARCH"/>
    <m/>
    <m/>
    <m/>
    <m/>
    <m/>
    <m/>
    <m/>
    <m/>
    <m/>
    <m/>
    <m/>
    <m/>
    <m/>
    <m/>
    <m/>
    <m/>
    <m/>
    <m/>
    <s v="user_aM3WaaSUQQmaNnsm9l2FQRVWUEr8RN2ZdXzsuQUalQ3"/>
    <s v="Bharti Bankey"/>
    <m/>
    <m/>
    <m/>
    <x v="3"/>
    <s v="Inbound via website"/>
    <m/>
    <s v="Employee Count 100"/>
    <m/>
    <m/>
    <m/>
    <s v="2022-06-22 05:03:03.154000+00:00"/>
    <s v="2022-09-08 09:24:45.946000+00:00"/>
    <m/>
  </r>
  <r>
    <s v="Vrushali Kummar"/>
    <n v="75000"/>
    <s v="INR"/>
    <n v="0"/>
    <s v="8/17/22"/>
    <s v="Sales"/>
    <s v="stat_kcR4fZg7TU7jjk1jAVua3qGLRS4J5uFayEjK5j02wtv"/>
    <s v="Unqualified"/>
    <n v="0"/>
    <s v="OpportunityStatusType.Lost"/>
    <s v="cont_xpnFqabCDkJ9E3r7ERs4JmxFUM5TYqIFWf73Adnt3W6"/>
    <s v="Jackson Francis"/>
    <s v="Not looking on investing on GMC and GPA"/>
    <s v="lead_T3k1Mub9XwPVpFAGjGFSYMwtNrE2U3sdWVHORc66qhK"/>
    <s v="Mehta Cad Cam Systems"/>
    <s v="Tulika Chakra"/>
    <s v="user_TZzywQwym26DjuswO479pxRhNKX152z8X1haCx2vcst"/>
    <s v="Vrushali Kummar"/>
    <s v="2022-06-17 09:02:16.699000+00:00"/>
    <s v="2022-07-31 17:17:35.156000+00:00"/>
    <m/>
    <s v="Ahmedabad"/>
    <m/>
    <m/>
    <m/>
    <n v="360"/>
    <m/>
    <m/>
    <m/>
    <m/>
    <m/>
    <m/>
    <m/>
    <m/>
    <m/>
    <m/>
    <m/>
    <s v="Manufacturing"/>
    <m/>
    <m/>
    <m/>
    <m/>
    <m/>
    <m/>
    <m/>
    <m/>
    <m/>
    <m/>
    <m/>
    <m/>
    <s v="Deepak Yadav"/>
    <m/>
    <s v="user_doWYUHOvQ3f5K3ugoH7kbrXnoPuCbasVEsKoA9COWQo"/>
    <s v="Daniel Patra"/>
    <m/>
    <m/>
    <m/>
    <x v="2"/>
    <m/>
    <m/>
    <m/>
    <m/>
    <m/>
    <m/>
    <s v="2022-04-03 18:20:03.776000+00:00"/>
    <s v="2022-09-22 10:10:37.897000+00:00"/>
    <s v="GPA"/>
  </r>
  <r>
    <s v="Vrushali Kummar"/>
    <n v="3500000"/>
    <s v="INR"/>
    <n v="0"/>
    <s v="8/17/22"/>
    <s v="Sales"/>
    <s v="stat_kcR4fZg7TU7jjk1jAVua3qGLRS4J5uFayEjK5j02wtv"/>
    <s v="Unqualified"/>
    <n v="0"/>
    <s v="OpportunityStatusType.Lost"/>
    <s v="cont_xpnFqabCDkJ9E3r7ERs4JmxFUM5TYqIFWf73Adnt3W6"/>
    <s v="Jackson Francis"/>
    <s v="Not looking at investing on GMC"/>
    <s v="lead_T3k1Mub9XwPVpFAGjGFSYMwtNrE2U3sdWVHORc66qhK"/>
    <s v="Mehta Cad Cam Systems"/>
    <s v="Tulika Chakra"/>
    <s v="user_TZzywQwym26DjuswO479pxRhNKX152z8X1haCx2vcst"/>
    <s v="Vrushali Kummar"/>
    <s v="2022-05-31 12:05:14.502000+00:00"/>
    <s v="2022-07-31 17:17:17.286000+00:00"/>
    <m/>
    <s v="Ahmedabad"/>
    <m/>
    <m/>
    <m/>
    <n v="360"/>
    <m/>
    <m/>
    <m/>
    <m/>
    <m/>
    <m/>
    <m/>
    <m/>
    <m/>
    <m/>
    <m/>
    <s v="Manufacturing"/>
    <m/>
    <m/>
    <m/>
    <m/>
    <m/>
    <m/>
    <m/>
    <m/>
    <m/>
    <m/>
    <m/>
    <m/>
    <s v="Deepak Yadav"/>
    <m/>
    <s v="user_doWYUHOvQ3f5K3ugoH7kbrXnoPuCbasVEsKoA9COWQo"/>
    <s v="Daniel Patra"/>
    <m/>
    <m/>
    <m/>
    <x v="2"/>
    <m/>
    <m/>
    <m/>
    <m/>
    <m/>
    <m/>
    <s v="2022-04-03 18:20:03.776000+00:00"/>
    <s v="2022-09-22 10:10:37.897000+00:00"/>
    <s v="GMC"/>
  </r>
  <r>
    <s v="Vrushali Kummar"/>
    <n v="200000"/>
    <s v="INR"/>
    <n v="0"/>
    <d v="2022-06-08T00:00:00"/>
    <s v="Sales"/>
    <s v="stat_kcR4fZg7TU7jjk1jAVua3qGLRS4J5uFayEjK5j02wtv"/>
    <s v="Unqualified"/>
    <n v="0"/>
    <s v="OpportunityStatusType.Lost"/>
    <s v="cont_OABKi0npSQIT6QZkxip3KViROqfqCZem4sqhRyNZ8ix"/>
    <s v="Mahether Reddy"/>
    <m/>
    <s v="lead_bsNoLd6X9GfA2VSFBqEd8b8t59Z6UPD0gacBhgW64SQ"/>
    <s v="Colruyt"/>
    <s v="Sarvesh Pawar"/>
    <s v="user_TZzywQwym26DjuswO479pxRhNKX152z8X1haCx2vcst"/>
    <s v="Vrushali Kummar"/>
    <s v="2022-06-30 06:34:07.970000+00:00"/>
    <s v="2022-07-31 17:06:19.350000+00:00"/>
    <m/>
    <s v="Hyderabad"/>
    <m/>
    <m/>
    <m/>
    <n v="500"/>
    <m/>
    <m/>
    <m/>
    <m/>
    <m/>
    <m/>
    <m/>
    <m/>
    <m/>
    <m/>
    <m/>
    <m/>
    <m/>
    <m/>
    <m/>
    <m/>
    <m/>
    <m/>
    <m/>
    <m/>
    <m/>
    <m/>
    <m/>
    <m/>
    <s v="Sakshi Soni"/>
    <m/>
    <s v="user_A8KOTZADnUtEQOLt4nSLAmteNStuGh80js75RYjrXVt"/>
    <s v="Sarvesh Pawar"/>
    <m/>
    <m/>
    <s v="August"/>
    <x v="4"/>
    <s v="Mr. E"/>
    <m/>
    <s v="Employee Wellness Handbook"/>
    <m/>
    <m/>
    <m/>
    <s v="2022-01-12 08:26:10.885000+00:00"/>
    <s v="2022-08-12 05:43:28.310000+00:00"/>
    <s v="GPA"/>
  </r>
  <r>
    <s v="Vrushali Kummar"/>
    <n v="4000000"/>
    <s v="INR"/>
    <n v="0"/>
    <d v="2022-06-08T00:00:00"/>
    <s v="Sales"/>
    <s v="stat_kcR4fZg7TU7jjk1jAVua3qGLRS4J5uFayEjK5j02wtv"/>
    <s v="Unqualified"/>
    <n v="0"/>
    <s v="OpportunityStatusType.Lost"/>
    <s v="cont_OABKi0npSQIT6QZkxip3KViROqfqCZem4sqhRyNZ8ix"/>
    <s v="Mahether Reddy"/>
    <m/>
    <s v="lead_bsNoLd6X9GfA2VSFBqEd8b8t59Z6UPD0gacBhgW64SQ"/>
    <s v="Colruyt"/>
    <s v="Sarvesh Pawar"/>
    <s v="user_TZzywQwym26DjuswO479pxRhNKX152z8X1haCx2vcst"/>
    <s v="Vrushali Kummar"/>
    <s v="2022-06-30 06:34:39.813000+00:00"/>
    <s v="2022-07-31 17:06:38.613000+00:00"/>
    <m/>
    <s v="Hyderabad"/>
    <m/>
    <m/>
    <m/>
    <n v="500"/>
    <m/>
    <m/>
    <m/>
    <m/>
    <m/>
    <m/>
    <m/>
    <m/>
    <m/>
    <m/>
    <m/>
    <m/>
    <m/>
    <m/>
    <m/>
    <m/>
    <m/>
    <m/>
    <m/>
    <m/>
    <m/>
    <m/>
    <m/>
    <m/>
    <s v="Sakshi Soni"/>
    <m/>
    <s v="user_A8KOTZADnUtEQOLt4nSLAmteNStuGh80js75RYjrXVt"/>
    <s v="Sarvesh Pawar"/>
    <m/>
    <m/>
    <s v="August"/>
    <x v="4"/>
    <s v="Mr. E"/>
    <m/>
    <s v="Employee Wellness Handbook"/>
    <m/>
    <m/>
    <m/>
    <s v="2022-01-12 08:26:10.885000+00:00"/>
    <s v="2022-08-12 05:43:28.310000+00:00"/>
    <s v="GTL"/>
  </r>
  <r>
    <s v="Vrushali Kummar"/>
    <n v="8000000"/>
    <s v="INR"/>
    <n v="0"/>
    <d v="2022-06-08T00:00:00"/>
    <s v="Sales"/>
    <s v="stat_kcR4fZg7TU7jjk1jAVua3qGLRS4J5uFayEjK5j02wtv"/>
    <s v="Unqualified"/>
    <n v="0"/>
    <s v="OpportunityStatusType.Lost"/>
    <s v="cont_OABKi0npSQIT6QZkxip3KViROqfqCZem4sqhRyNZ8ix"/>
    <s v="Mahether Reddy"/>
    <m/>
    <s v="lead_bsNoLd6X9GfA2VSFBqEd8b8t59Z6UPD0gacBhgW64SQ"/>
    <s v="Colruyt"/>
    <s v="Sarvesh Pawar"/>
    <s v="user_TZzywQwym26DjuswO479pxRhNKX152z8X1haCx2vcst"/>
    <s v="Vrushali Kummar"/>
    <s v="2022-06-30 06:35:15.145000+00:00"/>
    <s v="2022-07-31 17:06:27.623000+00:00"/>
    <m/>
    <s v="Hyderabad"/>
    <m/>
    <m/>
    <m/>
    <n v="500"/>
    <m/>
    <m/>
    <m/>
    <m/>
    <m/>
    <m/>
    <m/>
    <m/>
    <m/>
    <m/>
    <m/>
    <m/>
    <m/>
    <m/>
    <m/>
    <m/>
    <m/>
    <m/>
    <m/>
    <m/>
    <m/>
    <m/>
    <m/>
    <m/>
    <s v="Sakshi Soni"/>
    <m/>
    <s v="user_A8KOTZADnUtEQOLt4nSLAmteNStuGh80js75RYjrXVt"/>
    <s v="Sarvesh Pawar"/>
    <m/>
    <m/>
    <s v="August"/>
    <x v="4"/>
    <s v="Mr. E"/>
    <m/>
    <s v="Employee Wellness Handbook"/>
    <m/>
    <m/>
    <m/>
    <s v="2022-01-12 08:26:10.885000+00:00"/>
    <s v="2022-08-12 05:43:28.310000+00:00"/>
    <s v="GMC"/>
  </r>
  <r>
    <s v="Vrushali Kummar"/>
    <n v="5000000"/>
    <s v="INR"/>
    <n v="0"/>
    <d v="2022-02-08T00:00:00"/>
    <s v="Sales"/>
    <s v="stat_kcR4fZg7TU7jjk1jAVua3qGLRS4J5uFayEjK5j02wtv"/>
    <s v="Unqualified"/>
    <n v="0"/>
    <s v="OpportunityStatusType.Lost"/>
    <m/>
    <m/>
    <s v="GMC (1+3)-Renewal"/>
    <s v="lead_5EKZqJzteATUizQUoYFwlShq8jlZ6gHAqBBEwFWnSWY"/>
    <s v="Securens"/>
    <s v="Bhairavi Jog"/>
    <s v="user_TZzywQwym26DjuswO479pxRhNKX152z8X1haCx2vcst"/>
    <s v="Vrushali Kummar"/>
    <s v="2022-05-28 03:50:09.809000+00:00"/>
    <s v="2022-07-31 17:04:58.338000+00:00"/>
    <m/>
    <s v="Mumbai"/>
    <m/>
    <m/>
    <m/>
    <n v="425"/>
    <m/>
    <m/>
    <m/>
    <m/>
    <m/>
    <m/>
    <m/>
    <m/>
    <m/>
    <m/>
    <m/>
    <s v="Professional Services"/>
    <m/>
    <m/>
    <m/>
    <m/>
    <m/>
    <m/>
    <m/>
    <m/>
    <m/>
    <m/>
    <m/>
    <m/>
    <s v="Rakesh Nade"/>
    <m/>
    <s v="user_228eUmsdKIb9OItgmiDq1zD4aPZ1eqiapbaLAGeBf8g"/>
    <s v="Bhairavi Jog"/>
    <s v="Snehal Mane"/>
    <m/>
    <s v="June; March; May"/>
    <x v="2"/>
    <s v="Lusha"/>
    <m/>
    <s v="Vaccine inbound"/>
    <m/>
    <s v="Mayfield Fund, Trifecta Capital Advisors, Sharrp Ventures"/>
    <m/>
    <s v="2021-04-20 11:38:23.272000+00:00"/>
    <s v="2022-09-08 09:12:22.768000+00:00"/>
    <s v="GMC"/>
  </r>
  <r>
    <s v="Vrushali Kummar"/>
    <n v="500000"/>
    <s v="INR"/>
    <n v="0"/>
    <d v="2022-02-08T00:00:00"/>
    <s v="Sales"/>
    <s v="stat_kcR4fZg7TU7jjk1jAVua3qGLRS4J5uFayEjK5j02wtv"/>
    <s v="Unqualified"/>
    <n v="0"/>
    <s v="OpportunityStatusType.Lost"/>
    <m/>
    <m/>
    <s v="Non-EB (Renewal)"/>
    <s v="lead_5EKZqJzteATUizQUoYFwlShq8jlZ6gHAqBBEwFWnSWY"/>
    <s v="Securens"/>
    <s v="Bhairavi Jog"/>
    <s v="user_TZzywQwym26DjuswO479pxRhNKX152z8X1haCx2vcst"/>
    <s v="Vrushali Kummar"/>
    <s v="2022-05-28 03:51:44.939000+00:00"/>
    <s v="2022-07-31 17:05:09.196000+00:00"/>
    <m/>
    <s v="Mumbai"/>
    <m/>
    <m/>
    <m/>
    <n v="425"/>
    <m/>
    <m/>
    <m/>
    <m/>
    <m/>
    <m/>
    <m/>
    <m/>
    <m/>
    <m/>
    <m/>
    <s v="Professional Services"/>
    <m/>
    <m/>
    <m/>
    <m/>
    <m/>
    <m/>
    <m/>
    <m/>
    <m/>
    <m/>
    <m/>
    <m/>
    <s v="Rakesh Nade"/>
    <m/>
    <s v="user_228eUmsdKIb9OItgmiDq1zD4aPZ1eqiapbaLAGeBf8g"/>
    <s v="Bhairavi Jog"/>
    <s v="Snehal Mane"/>
    <m/>
    <s v="June; March; May"/>
    <x v="2"/>
    <s v="Lusha"/>
    <m/>
    <s v="Vaccine inbound"/>
    <m/>
    <s v="Mayfield Fund, Trifecta Capital Advisors, Sharrp Ventures"/>
    <m/>
    <s v="2021-04-20 11:38:23.272000+00:00"/>
    <s v="2022-09-08 09:12:22.768000+00:00"/>
    <s v="NON EB"/>
  </r>
  <r>
    <s v="Sanket Kulkarni"/>
    <n v="500000"/>
    <s v="INR"/>
    <n v="0"/>
    <s v="8/16/22"/>
    <s v="Sales"/>
    <s v="stat_kcR4fZg7TU7jjk1jAVua3qGLRS4J5uFayEjK5j02wtv"/>
    <s v="Unqualified"/>
    <n v="0"/>
    <s v="OpportunityStatusType.Lost"/>
    <s v="cont_eD3zBz6BrD5lS86mFBO62tKL7UkgvOEnyw8CA1cNnqL"/>
    <s v="Nilesh Bobade"/>
    <m/>
    <s v="lead_gIBvPeWlxXEKfIkvLOQ7PYjsOzvUl2cDZIrdvZL0SSW"/>
    <s v="Automag India Pvt. Ltd."/>
    <s v="Sarvesh Pawar"/>
    <s v="user_k8sSUtRXfYEMul9CBIF4ZOmv3vnev5cdEvVZbtETMKp"/>
    <s v="Sanket Kulkarni"/>
    <s v="2022-07-13 10:31:07.485000+00:00"/>
    <s v="2022-07-31 16:11:24.322000+00:00"/>
    <m/>
    <s v="Pune"/>
    <m/>
    <m/>
    <m/>
    <n v="204"/>
    <m/>
    <m/>
    <m/>
    <m/>
    <m/>
    <m/>
    <m/>
    <m/>
    <m/>
    <m/>
    <m/>
    <s v="Manufacturing"/>
    <m/>
    <m/>
    <m/>
    <m/>
    <m/>
    <m/>
    <m/>
    <m/>
    <m/>
    <m/>
    <m/>
    <m/>
    <m/>
    <m/>
    <s v="user_A8KOTZADnUtEQOLt4nSLAmteNStuGh80js75RYjrXVt"/>
    <s v="Sarvesh Pawar"/>
    <m/>
    <m/>
    <s v="August; May"/>
    <x v="2"/>
    <m/>
    <m/>
    <m/>
    <m/>
    <m/>
    <m/>
    <s v="2022-04-03 18:16:39.874000+00:00"/>
    <s v="2022-10-20 04:42:09.339000+00:00"/>
    <s v="NON EB"/>
  </r>
  <r>
    <s v="Sanket Kulkarni"/>
    <n v="2500000"/>
    <s v="INR"/>
    <n v="100"/>
    <s v="7/31/22"/>
    <s v="Sales"/>
    <s v="stat_OZRiD1474QRJIpvnjHCZfiIvKcVD6mIKSSTzg8SwDVx"/>
    <s v="Won- Payment Completed"/>
    <n v="1"/>
    <s v="OpportunityStatusType.Won"/>
    <m/>
    <m/>
    <m/>
    <s v="lead_V0szWVZgRDW4ODlI9Vv8Blkzqn9pg3mY8Ij1wkW9rYT"/>
    <s v="Electronica HiTech Machines Tools"/>
    <s v="Sarvesh Pawar"/>
    <s v="user_k8sSUtRXfYEMul9CBIF4ZOmv3vnev5cdEvVZbtETMKp"/>
    <s v="Sanket Kulkarni"/>
    <s v="2022-07-28 12:15:46.844000+00:00"/>
    <s v="2022-07-31 16:08:04.922000+00:00"/>
    <m/>
    <s v="Pune"/>
    <m/>
    <m/>
    <m/>
    <n v="250"/>
    <m/>
    <m/>
    <m/>
    <m/>
    <m/>
    <m/>
    <m/>
    <m/>
    <m/>
    <m/>
    <m/>
    <s v="Consumer Goods &amp; Electronics; Manufacturing"/>
    <m/>
    <m/>
    <m/>
    <m/>
    <m/>
    <m/>
    <m/>
    <m/>
    <m/>
    <m/>
    <m/>
    <m/>
    <s v="Arunkumar Dubey"/>
    <m/>
    <s v="user_A8KOTZADnUtEQOLt4nSLAmteNStuGh80js75RYjrXVt"/>
    <s v="Sarvesh Pawar"/>
    <m/>
    <m/>
    <s v="July"/>
    <x v="2"/>
    <m/>
    <m/>
    <m/>
    <m/>
    <m/>
    <m/>
    <s v="2021-08-23 06:46:13.864000+00:00"/>
    <s v="2022-09-08 11:24:49.347000+00:00"/>
    <s v="GMC"/>
  </r>
  <r>
    <s v="Sanket Kulkarni"/>
    <n v="4800000"/>
    <s v="INR"/>
    <n v="0"/>
    <d v="2022-02-08T00:00:00"/>
    <s v="Sales"/>
    <s v="stat_kcR4fZg7TU7jjk1jAVua3qGLRS4J5uFayEjK5j02wtv"/>
    <s v="Unqualified"/>
    <n v="0"/>
    <s v="OpportunityStatusType.Lost"/>
    <s v="cont_ROiCQ8AEyPkrR2K5DIOCDMaHa7uBOCYkoA9Vft0tiIW"/>
    <s v="Mr. Deepak Nimbalkar"/>
    <s v="GMC Renewal"/>
    <s v="lead_2VUFGWKcHWK9VN2NGOQE8rgEgn6hqbUgi5MXZH4u8Tb"/>
    <s v="Shri Someshwar Sahakari Sakhar Karkhana Ltd."/>
    <s v="Trupti Suryavanshi"/>
    <s v="user_k8sSUtRXfYEMul9CBIF4ZOmv3vnev5cdEvVZbtETMKp"/>
    <s v="Sanket Kulkarni"/>
    <s v="2022-07-19 12:24:23.436000+00:00"/>
    <s v="2022-07-31 16:09:49.830000+00:00"/>
    <m/>
    <s v="Other Maharashtra"/>
    <m/>
    <s v="2022-07-18 19:00:00+00:00"/>
    <m/>
    <n v="620"/>
    <m/>
    <m/>
    <m/>
    <m/>
    <m/>
    <m/>
    <m/>
    <m/>
    <m/>
    <m/>
    <m/>
    <m/>
    <m/>
    <m/>
    <m/>
    <m/>
    <m/>
    <m/>
    <m/>
    <m/>
    <m/>
    <m/>
    <m/>
    <m/>
    <m/>
    <m/>
    <s v="user_L8E6IFhq6UCzKLHa45LUUTZCznDuyDwFrGaEp9DXiUM"/>
    <s v="Trupti Suryavanshi"/>
    <m/>
    <m/>
    <s v="August"/>
    <x v="2"/>
    <m/>
    <m/>
    <m/>
    <m/>
    <m/>
    <m/>
    <s v="2022-07-19 07:09:50.407000+00:00"/>
    <s v="2022-07-31 16:09:49.864000+00:00"/>
    <s v="GMC"/>
  </r>
  <r>
    <s v="Sanket Kulkarni"/>
    <n v="250000"/>
    <s v="INR"/>
    <n v="100"/>
    <s v="7/31/22"/>
    <s v="Sales"/>
    <s v="stat_OZRiD1474QRJIpvnjHCZfiIvKcVD6mIKSSTzg8SwDVx"/>
    <s v="Won- Payment Completed"/>
    <n v="1"/>
    <s v="OpportunityStatusType.Won"/>
    <m/>
    <m/>
    <m/>
    <s v="lead_V0szWVZgRDW4ODlI9Vv8Blkzqn9pg3mY8Ij1wkW9rYT"/>
    <s v="Electronica HiTech Machines Tools"/>
    <s v="Sarvesh Pawar"/>
    <s v="user_k8sSUtRXfYEMul9CBIF4ZOmv3vnev5cdEvVZbtETMKp"/>
    <s v="Sanket Kulkarni"/>
    <s v="2022-07-28 12:16:22.557000+00:00"/>
    <s v="2022-07-31 16:09:10.524000+00:00"/>
    <m/>
    <s v="Pune"/>
    <m/>
    <m/>
    <m/>
    <n v="250"/>
    <m/>
    <m/>
    <m/>
    <m/>
    <m/>
    <m/>
    <m/>
    <m/>
    <m/>
    <m/>
    <m/>
    <s v="Consumer Goods &amp; Electronics; Manufacturing"/>
    <m/>
    <m/>
    <m/>
    <m/>
    <m/>
    <m/>
    <m/>
    <m/>
    <m/>
    <m/>
    <m/>
    <m/>
    <s v="Arunkumar Dubey"/>
    <m/>
    <s v="user_A8KOTZADnUtEQOLt4nSLAmteNStuGh80js75RYjrXVt"/>
    <s v="Sarvesh Pawar"/>
    <m/>
    <m/>
    <s v="July"/>
    <x v="2"/>
    <m/>
    <m/>
    <m/>
    <m/>
    <m/>
    <m/>
    <s v="2021-08-23 06:46:13.864000+00:00"/>
    <s v="2022-09-08 11:24:49.347000+00:00"/>
    <s v="GPA"/>
  </r>
  <r>
    <s v="Sanket Kulkarni"/>
    <n v="2000000"/>
    <s v="INR"/>
    <n v="0"/>
    <s v="8/28/22"/>
    <s v="Sales"/>
    <s v="stat_kcR4fZg7TU7jjk1jAVua3qGLRS4J5uFayEjK5j02wtv"/>
    <s v="Unqualified"/>
    <n v="0"/>
    <s v="OpportunityStatusType.Lost"/>
    <s v="cont_0HDpBEgxhPYJ1CrSxT8yLR8lcIbx2UxIfCCR0dw17C7"/>
    <s v="vishal"/>
    <m/>
    <s v="lead_MageTTCqRzNDsKzya8vLNgwi8iZhYDvtm95KxcEBbXb"/>
    <s v="Nath Bio"/>
    <s v="Sarvesh Pawar"/>
    <s v="user_k8sSUtRXfYEMul9CBIF4ZOmv3vnev5cdEvVZbtETMKp"/>
    <s v="Sanket Kulkarni"/>
    <s v="2022-07-14 06:01:59.505000+00:00"/>
    <s v="2022-07-31 16:00:44.061000+00:00"/>
    <m/>
    <s v="Aurangabad"/>
    <m/>
    <m/>
    <m/>
    <n v="500"/>
    <m/>
    <m/>
    <m/>
    <m/>
    <m/>
    <m/>
    <m/>
    <m/>
    <m/>
    <m/>
    <m/>
    <s v="Others"/>
    <m/>
    <m/>
    <m/>
    <m/>
    <m/>
    <m/>
    <m/>
    <m/>
    <m/>
    <m/>
    <m/>
    <m/>
    <s v="Deepak Yadav"/>
    <m/>
    <s v="user_A8KOTZADnUtEQOLt4nSLAmteNStuGh80js75RYjrXVt"/>
    <s v="Sarvesh Pawar"/>
    <m/>
    <m/>
    <s v="August"/>
    <x v="2"/>
    <m/>
    <m/>
    <m/>
    <m/>
    <m/>
    <m/>
    <s v="2021-05-26 08:05:17.163000+00:00"/>
    <s v="2022-09-08 05:56:49.418000+00:00"/>
    <s v="GMC"/>
  </r>
  <r>
    <s v="Sreenivas Hatti"/>
    <n v="600000"/>
    <s v="INR"/>
    <n v="0"/>
    <s v="7/31/22"/>
    <s v="Sales"/>
    <s v="stat_kcR4fZg7TU7jjk1jAVua3qGLRS4J5uFayEjK5j02wtv"/>
    <s v="Unqualified"/>
    <n v="0"/>
    <s v="OpportunityStatusType.Lost"/>
    <s v="cont_xWb7aGQJ5bvrrPOJMGTdG5fud50cGxxrI4JEixGNKIf"/>
    <s v="mala"/>
    <s v="GMC ren"/>
    <s v="lead_bDU8EuC4mkYySWfS8UelNbjWYWodaf4bd15SMTCiHzP"/>
    <s v="Sungrow Power Supply Co. Ltd."/>
    <s v="Gauri Jori"/>
    <s v="user_JjaNBsxmUKBROYZvEahyXgec466W5jQa2pL0NUZ81Lb"/>
    <s v="Sreenivas Hatti"/>
    <s v="2022-06-28 06:38:30.024000+00:00"/>
    <s v="2022-07-31 15:06:30.959000+00:00"/>
    <m/>
    <s v="Bangalore"/>
    <m/>
    <m/>
    <m/>
    <n v="45"/>
    <m/>
    <m/>
    <m/>
    <m/>
    <m/>
    <m/>
    <m/>
    <m/>
    <m/>
    <m/>
    <m/>
    <m/>
    <m/>
    <m/>
    <m/>
    <m/>
    <m/>
    <m/>
    <m/>
    <m/>
    <m/>
    <m/>
    <m/>
    <m/>
    <m/>
    <m/>
    <s v="user_5YHA1ZU4iP896lD1YJehdJcMx7ZEgWCpulT4T2c3pJ3"/>
    <s v="Gauri Jori"/>
    <m/>
    <m/>
    <s v="July"/>
    <x v="9"/>
    <m/>
    <m/>
    <s v="Lead Magnet Lead"/>
    <m/>
    <m/>
    <m/>
    <s v="2021-09-04 08:43:48.299000+00:00"/>
    <s v="2022-09-09 10:19:33.835000+00:00"/>
    <m/>
  </r>
  <r>
    <s v="Sreenivas Hatti"/>
    <n v="30000"/>
    <s v="INR"/>
    <n v="0"/>
    <s v="7/31/22"/>
    <s v="Sales"/>
    <s v="stat_kcR4fZg7TU7jjk1jAVua3qGLRS4J5uFayEjK5j02wtv"/>
    <s v="Unqualified"/>
    <n v="0"/>
    <s v="OpportunityStatusType.Lost"/>
    <s v="cont_xWb7aGQJ5bvrrPOJMGTdG5fud50cGxxrI4JEixGNKIf"/>
    <s v="mala"/>
    <s v="GPA ren"/>
    <s v="lead_bDU8EuC4mkYySWfS8UelNbjWYWodaf4bd15SMTCiHzP"/>
    <s v="Sungrow Power Supply Co. Ltd."/>
    <s v="Gauri Jori"/>
    <s v="user_JjaNBsxmUKBROYZvEahyXgec466W5jQa2pL0NUZ81Lb"/>
    <s v="Sreenivas Hatti"/>
    <s v="2022-06-28 06:39:17.623000+00:00"/>
    <s v="2022-07-31 15:06:33.806000+00:00"/>
    <m/>
    <s v="Bangalore"/>
    <m/>
    <m/>
    <m/>
    <n v="45"/>
    <m/>
    <m/>
    <m/>
    <m/>
    <m/>
    <m/>
    <m/>
    <m/>
    <m/>
    <m/>
    <m/>
    <m/>
    <m/>
    <m/>
    <m/>
    <m/>
    <m/>
    <m/>
    <m/>
    <m/>
    <m/>
    <m/>
    <m/>
    <m/>
    <m/>
    <m/>
    <s v="user_5YHA1ZU4iP896lD1YJehdJcMx7ZEgWCpulT4T2c3pJ3"/>
    <s v="Gauri Jori"/>
    <m/>
    <m/>
    <s v="July"/>
    <x v="9"/>
    <m/>
    <m/>
    <s v="Lead Magnet Lead"/>
    <m/>
    <m/>
    <m/>
    <s v="2021-09-04 08:43:48.299000+00:00"/>
    <s v="2022-09-09 10:19:33.835000+00:00"/>
    <m/>
  </r>
  <r>
    <s v="Sameer Iftekhari"/>
    <n v="500000"/>
    <s v="INR"/>
    <n v="0"/>
    <s v="7/25/22"/>
    <s v="Sales"/>
    <s v="stat_kcR4fZg7TU7jjk1jAVua3qGLRS4J5uFayEjK5j02wtv"/>
    <s v="Unqualified"/>
    <n v="0"/>
    <s v="OpportunityStatusType.Lost"/>
    <m/>
    <m/>
    <s v="wc"/>
    <s v="lead_v3tbgcv70dWn5z9YJOCfO2FUeqRj5QbYgsf7JYsKawq"/>
    <s v="Atlas Copco India Ltd"/>
    <s v="Prajakta Sahastrabudhe"/>
    <s v="user_P3f70h2AcefBkFTBZpvA9LgDbjTmUIXkqdKqHJ5evwA"/>
    <s v="Manojkumar Tinna"/>
    <s v="2022-05-31 10:18:59.163000+00:00"/>
    <s v="2022-07-30 22:54:54.340000+00:00"/>
    <m/>
    <s v="Pune"/>
    <m/>
    <s v="2020-08-14 08:05:16+00:00"/>
    <m/>
    <n v="1500"/>
    <m/>
    <m/>
    <m/>
    <m/>
    <m/>
    <m/>
    <m/>
    <m/>
    <m/>
    <m/>
    <m/>
    <s v="Manufacturing"/>
    <m/>
    <m/>
    <m/>
    <m/>
    <m/>
    <m/>
    <m/>
    <m/>
    <m/>
    <m/>
    <m/>
    <m/>
    <s v="Mrunmay Jalgaonkar"/>
    <m/>
    <s v="user_sREdxbAJihL2Zbgic7tyQ6Rc4Mny7HnD1RNGhA9DDYh"/>
    <s v="Prajakta Sahastrabudhe"/>
    <m/>
    <m/>
    <s v="July"/>
    <x v="11"/>
    <s v="Naukri.com"/>
    <m/>
    <s v="AM Opps - Sachin"/>
    <m/>
    <m/>
    <m/>
    <s v="2020-12-06 09:46:43.149000+00:00"/>
    <s v="2022-09-08 05:09:05.838000+00:00"/>
    <m/>
  </r>
  <r>
    <s v="Kashif Ahmad"/>
    <n v="40000"/>
    <s v="INR"/>
    <n v="0"/>
    <d v="2022-10-07T00:00:00"/>
    <s v="Sales"/>
    <s v="stat_kcR4fZg7TU7jjk1jAVua3qGLRS4J5uFayEjK5j02wtv"/>
    <s v="Unqualified"/>
    <n v="0"/>
    <s v="OpportunityStatusType.Lost"/>
    <m/>
    <m/>
    <s v="GMC-fresh"/>
    <s v="lead_sTpcMtjuYL3HgOskbpeIJqLmAsUU4DbpzraalSvizYR"/>
    <s v="Manan Associates"/>
    <s v="Bharti Bankey"/>
    <s v="user_LKRhV6rhcBe0uL8u70UUGeDjbMupuho4TaiAOCbT7HT"/>
    <s v="Kashif Ahmad"/>
    <s v="2022-05-12 08:38:02.806000+00:00"/>
    <s v="2022-07-30 16:13:03.519000+00:00"/>
    <m/>
    <s v="Other"/>
    <m/>
    <m/>
    <m/>
    <n v="8"/>
    <m/>
    <m/>
    <m/>
    <m/>
    <m/>
    <m/>
    <m/>
    <m/>
    <m/>
    <m/>
    <m/>
    <m/>
    <m/>
    <m/>
    <m/>
    <m/>
    <m/>
    <m/>
    <m/>
    <m/>
    <m/>
    <m/>
    <m/>
    <m/>
    <s v="Aniket Vahile"/>
    <m/>
    <m/>
    <m/>
    <m/>
    <m/>
    <m/>
    <x v="2"/>
    <m/>
    <m/>
    <m/>
    <m/>
    <m/>
    <m/>
    <s v="2022-05-11 11:16:34.740000+00:00"/>
    <s v="2022-07-30 16:13:03.560000+00:00"/>
    <m/>
  </r>
  <r>
    <s v="Kashif Ahmad"/>
    <n v="100000"/>
    <s v="INR"/>
    <n v="0"/>
    <s v="7/30/22"/>
    <s v="Sales"/>
    <s v="stat_kcR4fZg7TU7jjk1jAVua3qGLRS4J5uFayEjK5j02wtv"/>
    <s v="Unqualified"/>
    <n v="0"/>
    <s v="OpportunityStatusType.Lost"/>
    <m/>
    <m/>
    <s v="GPA-Fresh"/>
    <s v="lead_LxNObb2wpQYFx7zMBaCWuWj3OjyIMoavmhq9nXduCmO"/>
    <s v="HTIC Global"/>
    <s v="Bharti Bankey"/>
    <s v="user_LKRhV6rhcBe0uL8u70UUGeDjbMupuho4TaiAOCbT7HT"/>
    <s v="Kashif Ahmad"/>
    <s v="2022-03-16 06:24:08.294000+00:00"/>
    <s v="2022-07-30 15:32:29.019000+00:00"/>
    <m/>
    <s v="Cochin"/>
    <m/>
    <s v="2022-03-15 10:21:40+00:00"/>
    <m/>
    <n v="126"/>
    <m/>
    <m/>
    <m/>
    <m/>
    <m/>
    <m/>
    <m/>
    <s v="OFFLINE"/>
    <m/>
    <m/>
    <m/>
    <m/>
    <m/>
    <m/>
    <m/>
    <m/>
    <m/>
    <m/>
    <m/>
    <m/>
    <m/>
    <m/>
    <m/>
    <m/>
    <m/>
    <m/>
    <s v="user_aM3WaaSUQQmaNnsm9l2FQRVWUEr8RN2ZdXzsuQUalQ3"/>
    <s v="Bharti Bankey"/>
    <m/>
    <m/>
    <s v="July"/>
    <x v="3"/>
    <s v="Inbound via website"/>
    <m/>
    <s v="Employee Count 200"/>
    <m/>
    <m/>
    <m/>
    <s v="2021-06-04 04:24:55.139000+00:00"/>
    <s v="2022-07-30 15:32:29.056000+00:00"/>
    <m/>
  </r>
  <r>
    <s v="Kashif Ahmad"/>
    <n v="106296"/>
    <s v="INR"/>
    <n v="0"/>
    <s v="7/29/22"/>
    <s v="Sales"/>
    <s v="stat_1hn9nRJaLbI53NxPuSQgo90kRpbpKsFlwN4oEGNUTdO"/>
    <s v="Lost"/>
    <n v="0"/>
    <s v="OpportunityStatusType.Lost"/>
    <s v="cont_XqkZRd6xHA9Nj9jSZwL8n2yA9ja44PuIspwAagd9yhg"/>
    <s v="Samba Pratim Chakraborty"/>
    <s v="GMC"/>
    <s v="lead_n5CWDbDiCz7uirWXX2BjLu98SxZ9rHawY34MuhdjrPN"/>
    <s v="Karma Rehacare Products Pvt Ltd"/>
    <s v="Kashif Ahmad"/>
    <s v="user_LKRhV6rhcBe0uL8u70UUGeDjbMupuho4TaiAOCbT7HT"/>
    <s v="Kashif Ahmad"/>
    <s v="2022-07-19 12:52:48.846000+00:00"/>
    <s v="2022-07-30 15:12:59.640000+00:00"/>
    <m/>
    <s v="Kolkata"/>
    <m/>
    <m/>
    <m/>
    <n v="9"/>
    <m/>
    <m/>
    <m/>
    <m/>
    <m/>
    <m/>
    <m/>
    <m/>
    <m/>
    <m/>
    <m/>
    <s v="Manufacturing"/>
    <m/>
    <m/>
    <m/>
    <m/>
    <m/>
    <m/>
    <m/>
    <m/>
    <m/>
    <m/>
    <m/>
    <m/>
    <m/>
    <m/>
    <s v="user_2xxO9oirwARSUqciX3GYka6xNStOBqukokcFSRX0LsZ"/>
    <s v="Tanmay Diwadkar"/>
    <m/>
    <m/>
    <s v="July"/>
    <x v="2"/>
    <m/>
    <m/>
    <m/>
    <m/>
    <m/>
    <m/>
    <s v="2022-07-19 12:51:31.306000+00:00"/>
    <s v="2022-10-13 10:51:06.532000+00:00"/>
    <m/>
  </r>
  <r>
    <s v="Kashif Ahmad"/>
    <n v="980000"/>
    <s v="INR"/>
    <n v="0"/>
    <s v="7/30/22"/>
    <s v="Sales"/>
    <s v="stat_1hn9nRJaLbI53NxPuSQgo90kRpbpKsFlwN4oEGNUTdO"/>
    <s v="Lost"/>
    <n v="0"/>
    <s v="OpportunityStatusType.Lost"/>
    <m/>
    <m/>
    <s v="GMC- Renewal July End"/>
    <s v="lead_LxNObb2wpQYFx7zMBaCWuWj3OjyIMoavmhq9nXduCmO"/>
    <s v="HTIC Global"/>
    <s v="Bharti Bankey"/>
    <s v="user_LKRhV6rhcBe0uL8u70UUGeDjbMupuho4TaiAOCbT7HT"/>
    <s v="Kashif Ahmad"/>
    <s v="2022-03-16 06:23:32.522000+00:00"/>
    <s v="2022-07-30 15:31:24.658000+00:00"/>
    <m/>
    <s v="Cochin"/>
    <m/>
    <s v="2022-03-15 10:21:40+00:00"/>
    <m/>
    <n v="126"/>
    <m/>
    <m/>
    <m/>
    <m/>
    <m/>
    <m/>
    <m/>
    <s v="OFFLINE"/>
    <m/>
    <m/>
    <m/>
    <m/>
    <m/>
    <m/>
    <m/>
    <m/>
    <m/>
    <m/>
    <m/>
    <m/>
    <m/>
    <m/>
    <m/>
    <m/>
    <m/>
    <m/>
    <s v="user_aM3WaaSUQQmaNnsm9l2FQRVWUEr8RN2ZdXzsuQUalQ3"/>
    <s v="Bharti Bankey"/>
    <m/>
    <m/>
    <s v="July"/>
    <x v="3"/>
    <s v="Inbound via website"/>
    <m/>
    <s v="Employee Count 200"/>
    <m/>
    <m/>
    <m/>
    <s v="2021-06-04 04:24:55.139000+00:00"/>
    <s v="2022-07-30 15:32:29.056000+00:00"/>
    <m/>
  </r>
  <r>
    <s v="Kashif Ahmad"/>
    <n v="1031413"/>
    <s v="INR"/>
    <n v="0"/>
    <s v="7/29/22"/>
    <s v="Sales"/>
    <s v="stat_1hn9nRJaLbI53NxPuSQgo90kRpbpKsFlwN4oEGNUTdO"/>
    <s v="Lost"/>
    <n v="0"/>
    <s v="OpportunityStatusType.Lost"/>
    <s v="cont_U6hvWUMRJF0OJ2I39Lchj8yrx3R5q4X0XEiD22Pzshk"/>
    <s v="Samba Pratim"/>
    <s v="Employees:103 Renewal: July Policy Type 1+3 Policy From: HDFC Ergo SI: 3&amp;4 Lack Email: hr@karmahealthcare.com POC: Samba Pratim"/>
    <s v="lead_sorKZnpmEOVeeM4FWm8gAzjWdKynWFaWKCUqzn9LJEy"/>
    <s v="KARMA HEALTH CARE LIMITED"/>
    <s v="Hardik Panchal"/>
    <s v="user_LKRhV6rhcBe0uL8u70UUGeDjbMupuho4TaiAOCbT7HT"/>
    <s v="Kashif Ahmad"/>
    <s v="2022-01-10 05:42:12.728000+00:00"/>
    <s v="2022-07-30 15:07:31.500000+00:00"/>
    <m/>
    <m/>
    <m/>
    <m/>
    <m/>
    <n v="151"/>
    <m/>
    <m/>
    <m/>
    <m/>
    <m/>
    <m/>
    <m/>
    <m/>
    <m/>
    <m/>
    <m/>
    <s v="Health, Wellness &amp; Fitness"/>
    <m/>
    <m/>
    <m/>
    <m/>
    <m/>
    <m/>
    <m/>
    <m/>
    <m/>
    <m/>
    <m/>
    <m/>
    <m/>
    <m/>
    <s v="user_5IQTpX6DsnoeoDfxqzqojpVoQLXPh68nhDjLS5ETjYj"/>
    <s v="Satyajit Chati"/>
    <m/>
    <m/>
    <s v="July"/>
    <x v="4"/>
    <m/>
    <m/>
    <s v="Employee Wellness Handbook"/>
    <m/>
    <m/>
    <m/>
    <s v="2022-01-09 05:59:18.840000+00:00"/>
    <s v="2022-07-30 15:07:31.554000+00:00"/>
    <m/>
  </r>
  <r>
    <s v="Omkar Ghate"/>
    <n v="200000"/>
    <s v="INR"/>
    <n v="0"/>
    <s v="7/31/22"/>
    <s v="Sales"/>
    <s v="stat_kcR4fZg7TU7jjk1jAVua3qGLRS4J5uFayEjK5j02wtv"/>
    <s v="Unqualified"/>
    <n v="0"/>
    <s v="OpportunityStatusType.Lost"/>
    <m/>
    <m/>
    <m/>
    <s v="lead_RoH7KDxZBhnhifNdsG4EUQnevPQeAHhGTchTgniH9V8"/>
    <s v="Arham Share"/>
    <s v="Omkar Ghate"/>
    <s v="user_9SBRjyF0n4iWuhUdqRyQkFhl2J4uyNKhFWvvJEvunX8"/>
    <s v="Omkar Ghate"/>
    <s v="2022-03-24 11:13:42.043000+00:00"/>
    <s v="2022-07-30 13:22:39.625000+00:00"/>
    <m/>
    <s v="Mumbai"/>
    <m/>
    <s v="2021-12-14 05:41:51+00:00"/>
    <m/>
    <n v="50"/>
    <m/>
    <m/>
    <m/>
    <m/>
    <m/>
    <m/>
    <m/>
    <m/>
    <m/>
    <m/>
    <m/>
    <s v="Banking &amp; Finance"/>
    <m/>
    <m/>
    <m/>
    <m/>
    <m/>
    <m/>
    <m/>
    <m/>
    <m/>
    <m/>
    <m/>
    <m/>
    <m/>
    <m/>
    <s v="user_9SBRjyF0n4iWuhUdqRyQkFhl2J4uyNKhFWvvJEvunX8"/>
    <s v="Omkar Ghate"/>
    <m/>
    <m/>
    <m/>
    <x v="3"/>
    <s v="Inbound via website"/>
    <m/>
    <s v="Employee Count 50"/>
    <m/>
    <m/>
    <m/>
    <s v="2021-12-14 05:46:06.187000+00:00"/>
    <s v="2022-07-30 13:22:39.681000+00:00"/>
    <s v="GMC"/>
  </r>
  <r>
    <s v="Pranav Kenjale"/>
    <n v="361714"/>
    <s v="INR"/>
    <n v="0"/>
    <s v="7/29/22"/>
    <s v="Sales"/>
    <s v="stat_1hn9nRJaLbI53NxPuSQgo90kRpbpKsFlwN4oEGNUTdO"/>
    <s v="Lost"/>
    <n v="0"/>
    <s v="OpportunityStatusType.Lost"/>
    <s v="cont_dCPuUlsNx2e1eQ1ZUw6CoyzHCWiqLu995Ybva3jLjTM"/>
    <s v="Himani Garg"/>
    <s v="GMC (Renewal)"/>
    <s v="lead_emhFvmDXl2FpWffJPya180DU0Rq0mXXAUC0FvlIJ6u6"/>
    <s v="Knimbus Online Pvt Ltd"/>
    <s v="Pranav Kenjale"/>
    <s v="user_x9AtbGLhDmWYC9XAmYdfwBt9yiXbgMhBuZpIoFuN8Cd"/>
    <s v="Pranav Kenjale"/>
    <s v="2022-07-08 07:24:38.413000+00:00"/>
    <s v="2022-07-30 13:26:14.390000+00:00"/>
    <m/>
    <s v="Delhi"/>
    <m/>
    <m/>
    <m/>
    <n v="33"/>
    <m/>
    <m/>
    <m/>
    <m/>
    <m/>
    <m/>
    <m/>
    <m/>
    <m/>
    <m/>
    <m/>
    <s v="IT Services &amp; IT Consulting"/>
    <m/>
    <m/>
    <m/>
    <m/>
    <m/>
    <m/>
    <m/>
    <m/>
    <m/>
    <m/>
    <m/>
    <m/>
    <m/>
    <m/>
    <m/>
    <m/>
    <m/>
    <m/>
    <s v="July"/>
    <x v="2"/>
    <m/>
    <m/>
    <m/>
    <m/>
    <m/>
    <m/>
    <s v="2022-07-08 07:23:51.019000+00:00"/>
    <s v="2022-09-23 12:16:20.140000+00:00"/>
    <m/>
  </r>
  <r>
    <s v="Pranav Kenjale"/>
    <n v="2000000"/>
    <s v="INR"/>
    <n v="0"/>
    <s v="7/25/22"/>
    <s v="Sales"/>
    <s v="stat_1hn9nRJaLbI53NxPuSQgo90kRpbpKsFlwN4oEGNUTdO"/>
    <s v="Lost"/>
    <n v="0"/>
    <s v="OpportunityStatusType.Lost"/>
    <s v="cont_8jVUPu4ORdVXjhwlkfc4aHGO3vMGS3sGkD8tKFjUTRV"/>
    <s v="Ramachandra R"/>
    <s v="GMC (Renewal) 1+3 Tata AIG Ideal Brokers Price sensitive  129 emp 258 Lives High Claim Ratio"/>
    <s v="lead_8MVKjwkmFVM6AOsZi2FlC03sai1qqlBjZzaqkcSsGkZ"/>
    <s v="Alliance University"/>
    <s v="Pranav Kenjale"/>
    <s v="user_x9AtbGLhDmWYC9XAmYdfwBt9yiXbgMhBuZpIoFuN8Cd"/>
    <s v="Pranav Kenjale"/>
    <s v="2022-07-22 11:28:47.472000+00:00"/>
    <s v="2022-07-30 13:25:41.764000+00:00"/>
    <m/>
    <s v="Bangalore"/>
    <m/>
    <m/>
    <m/>
    <n v="742"/>
    <m/>
    <m/>
    <m/>
    <m/>
    <m/>
    <m/>
    <m/>
    <s v="PAID_SOCIAL"/>
    <m/>
    <m/>
    <m/>
    <s v="Education"/>
    <m/>
    <m/>
    <m/>
    <m/>
    <m/>
    <m/>
    <m/>
    <m/>
    <m/>
    <m/>
    <m/>
    <m/>
    <s v="Aniket Vahile; Deepak Yadav"/>
    <m/>
    <s v="user_Jujy0sFufO9J3qwY7aNpCCnF6nFZMrfvciNEydEzhaI"/>
    <s v="Shreya Solanki"/>
    <m/>
    <m/>
    <s v="July"/>
    <x v="1"/>
    <s v="Naukri.com"/>
    <m/>
    <s v="Ssoumen List"/>
    <m/>
    <m/>
    <m/>
    <s v="2022-02-13 10:01:02.177000+00:00"/>
    <s v="2022-10-10 07:35:42.659000+00:00"/>
    <m/>
  </r>
  <r>
    <s v="Pranav Kenjale"/>
    <n v="48000"/>
    <s v="INR"/>
    <n v="0"/>
    <s v="7/14/22"/>
    <s v="Sales"/>
    <s v="stat_1hn9nRJaLbI53NxPuSQgo90kRpbpKsFlwN4oEGNUTdO"/>
    <s v="Lost"/>
    <n v="0"/>
    <s v="OpportunityStatusType.Lost"/>
    <m/>
    <m/>
    <s v="GPA (Renewal)"/>
    <s v="lead_EeBNgZJpKRSarVM2u8on4oeNuYGXWNLmCofkVbMWivT"/>
    <s v="Hoffmann Quality Tools"/>
    <s v="Pranav Kenjale"/>
    <s v="user_x9AtbGLhDmWYC9XAmYdfwBt9yiXbgMhBuZpIoFuN8Cd"/>
    <s v="Pranav Kenjale"/>
    <s v="2022-07-06 06:24:15.931000+00:00"/>
    <s v="2022-07-30 13:21:24.726000+00:00"/>
    <m/>
    <s v="Other"/>
    <m/>
    <m/>
    <m/>
    <n v="17"/>
    <m/>
    <m/>
    <m/>
    <m/>
    <m/>
    <m/>
    <m/>
    <m/>
    <m/>
    <m/>
    <m/>
    <s v="Retail"/>
    <m/>
    <m/>
    <m/>
    <m/>
    <m/>
    <m/>
    <m/>
    <m/>
    <m/>
    <m/>
    <m/>
    <m/>
    <s v="Arunkumar Dubey"/>
    <m/>
    <s v="user_x9AtbGLhDmWYC9XAmYdfwBt9yiXbgMhBuZpIoFuN8Cd"/>
    <s v="Pranav Kenjale"/>
    <m/>
    <m/>
    <m/>
    <x v="2"/>
    <m/>
    <m/>
    <m/>
    <m/>
    <m/>
    <m/>
    <s v="2022-07-06 05:50:40.306000+00:00"/>
    <s v="2022-09-24 06:08:43.810000+00:00"/>
    <m/>
  </r>
  <r>
    <s v="Sameer Iftekhari"/>
    <n v="10000000"/>
    <s v="INR"/>
    <n v="0"/>
    <s v="9/20/22"/>
    <s v="Sales"/>
    <s v="stat_1hn9nRJaLbI53NxPuSQgo90kRpbpKsFlwN4oEGNUTdO"/>
    <s v="Lost"/>
    <n v="0"/>
    <s v="OpportunityStatusType.Lost"/>
    <s v="cont_SRFzSOgUvSf7BJAvwQpNtAJVvhAoCY2BkmgigeKac6l"/>
    <s v="Novel Lopes"/>
    <s v="GTLI Fresh"/>
    <s v="lead_GIPKSN1MZifqIt7sZ1CCyNiVqIe7yF2V0R22SdPoLRL"/>
    <s v="Writer Corporation"/>
    <s v="Trupti Suryavanshi"/>
    <s v="user_P3f70h2AcefBkFTBZpvA9LgDbjTmUIXkqdKqHJ5evwA"/>
    <s v="Manojkumar Tinna"/>
    <s v="2022-07-01 06:37:21.838000+00:00"/>
    <s v="2022-07-30 12:51:28.440000+00:00"/>
    <m/>
    <s v="Mumbai"/>
    <m/>
    <s v="2021-07-02 13:00:31+00:00"/>
    <m/>
    <n v="3264"/>
    <m/>
    <m/>
    <m/>
    <m/>
    <m/>
    <m/>
    <m/>
    <m/>
    <m/>
    <m/>
    <m/>
    <s v="Banking &amp; Finance; Others"/>
    <m/>
    <m/>
    <m/>
    <m/>
    <m/>
    <m/>
    <m/>
    <m/>
    <m/>
    <m/>
    <m/>
    <m/>
    <s v="Aniket Vahile"/>
    <m/>
    <s v="user_228eUmsdKIb9OItgmiDq1zD4aPZ1eqiapbaLAGeBf8g"/>
    <s v="Bhairavi Jog"/>
    <s v="Anjali Nishu"/>
    <m/>
    <s v="April; July; March"/>
    <x v="2"/>
    <s v="Inbound via website"/>
    <m/>
    <m/>
    <m/>
    <m/>
    <m/>
    <s v="2021-07-02 13:03:10.186000+00:00"/>
    <s v="2022-10-20 10:15:34.636000+00:00"/>
    <s v="GTL"/>
  </r>
  <r>
    <s v="Sameer Iftekhari"/>
    <n v="200000"/>
    <s v="INR"/>
    <n v="0"/>
    <s v="7/26/22"/>
    <s v="Sales"/>
    <s v="stat_1hn9nRJaLbI53NxPuSQgo90kRpbpKsFlwN4oEGNUTdO"/>
    <s v="Lost"/>
    <n v="0"/>
    <s v="OpportunityStatusType.Lost"/>
    <s v="cont_SRFzSOgUvSf7BJAvwQpNtAJVvhAoCY2BkmgigeKac6l"/>
    <s v="Novel Lopes"/>
    <s v="GPA Renewal"/>
    <s v="lead_GIPKSN1MZifqIt7sZ1CCyNiVqIe7yF2V0R22SdPoLRL"/>
    <s v="Writer Corporation"/>
    <s v="Trupti Suryavanshi"/>
    <s v="user_P3f70h2AcefBkFTBZpvA9LgDbjTmUIXkqdKqHJ5evwA"/>
    <s v="Manojkumar Tinna"/>
    <s v="2022-06-01 10:30:33.522000+00:00"/>
    <s v="2022-07-30 12:51:21.634000+00:00"/>
    <m/>
    <s v="Mumbai"/>
    <m/>
    <s v="2021-07-02 13:00:31+00:00"/>
    <m/>
    <n v="3264"/>
    <m/>
    <m/>
    <m/>
    <m/>
    <m/>
    <m/>
    <m/>
    <m/>
    <m/>
    <m/>
    <m/>
    <s v="Banking &amp; Finance; Others"/>
    <m/>
    <m/>
    <m/>
    <m/>
    <m/>
    <m/>
    <m/>
    <m/>
    <m/>
    <m/>
    <m/>
    <m/>
    <s v="Aniket Vahile"/>
    <m/>
    <s v="user_228eUmsdKIb9OItgmiDq1zD4aPZ1eqiapbaLAGeBf8g"/>
    <s v="Bhairavi Jog"/>
    <s v="Anjali Nishu"/>
    <m/>
    <s v="April; July; March"/>
    <x v="2"/>
    <s v="Inbound via website"/>
    <m/>
    <m/>
    <m/>
    <m/>
    <m/>
    <s v="2021-07-02 13:03:10.186000+00:00"/>
    <s v="2022-10-20 10:15:34.636000+00:00"/>
    <s v="GPA"/>
  </r>
  <r>
    <s v="Vrushali Kummar"/>
    <n v="596689"/>
    <s v="INR"/>
    <n v="100"/>
    <s v="7/30/22"/>
    <s v="Sales"/>
    <s v="stat_OZRiD1474QRJIpvnjHCZfiIvKcVD6mIKSSTzg8SwDVx"/>
    <s v="Won- Payment Completed"/>
    <n v="1"/>
    <s v="OpportunityStatusType.Won"/>
    <m/>
    <m/>
    <s v="Top-up (Renewal)"/>
    <s v="lead_3bvzLvFXBbVhfsiYFLRo27JrhRnhhp0laUNczo7UQS4"/>
    <s v="Nyati builders"/>
    <s v="Bhairavi Jog"/>
    <s v="user_TZzywQwym26DjuswO479pxRhNKX152z8X1haCx2vcst"/>
    <s v="Vrushali Kummar"/>
    <s v="2022-06-15 06:28:30.614000+00:00"/>
    <s v="2022-07-30 12:21:19.387000+00:00"/>
    <m/>
    <s v="Pune"/>
    <m/>
    <m/>
    <m/>
    <n v="850"/>
    <m/>
    <m/>
    <m/>
    <m/>
    <m/>
    <m/>
    <m/>
    <m/>
    <m/>
    <m/>
    <m/>
    <s v="Others"/>
    <m/>
    <m/>
    <m/>
    <m/>
    <m/>
    <m/>
    <m/>
    <m/>
    <m/>
    <m/>
    <m/>
    <m/>
    <s v="Deepak Yadav"/>
    <m/>
    <s v="user_228eUmsdKIb9OItgmiDq1zD4aPZ1eqiapbaLAGeBf8g"/>
    <s v="Bhairavi Jog"/>
    <s v="Anjali Nishu"/>
    <m/>
    <s v="August; June; October"/>
    <x v="2"/>
    <m/>
    <m/>
    <m/>
    <m/>
    <m/>
    <m/>
    <s v="2021-06-19 10:18:53.287000+00:00"/>
    <s v="2022-10-13 07:45:17.396000+00:00"/>
    <m/>
  </r>
  <r>
    <s v="Sameer Iftekhari"/>
    <n v="15000000"/>
    <s v="INR"/>
    <n v="0"/>
    <s v="7/26/22"/>
    <s v="Sales"/>
    <s v="stat_1hn9nRJaLbI53NxPuSQgo90kRpbpKsFlwN4oEGNUTdO"/>
    <s v="Lost"/>
    <n v="0"/>
    <s v="OpportunityStatusType.Lost"/>
    <s v="cont_SRFzSOgUvSf7BJAvwQpNtAJVvhAoCY2BkmgigeKac6l"/>
    <s v="Novel Lopes"/>
    <s v="GMC Renewal"/>
    <s v="lead_GIPKSN1MZifqIt7sZ1CCyNiVqIe7yF2V0R22SdPoLRL"/>
    <s v="Writer Corporation"/>
    <s v="Trupti Suryavanshi"/>
    <s v="user_P3f70h2AcefBkFTBZpvA9LgDbjTmUIXkqdKqHJ5evwA"/>
    <s v="Manojkumar Tinna"/>
    <s v="2022-06-01 10:29:38.547000+00:00"/>
    <s v="2022-07-30 12:51:15.518000+00:00"/>
    <m/>
    <s v="Mumbai"/>
    <m/>
    <s v="2021-07-02 13:00:31+00:00"/>
    <m/>
    <n v="3264"/>
    <m/>
    <m/>
    <m/>
    <m/>
    <m/>
    <m/>
    <m/>
    <m/>
    <m/>
    <m/>
    <m/>
    <s v="Banking &amp; Finance; Others"/>
    <m/>
    <m/>
    <m/>
    <m/>
    <m/>
    <m/>
    <m/>
    <m/>
    <m/>
    <m/>
    <m/>
    <m/>
    <s v="Aniket Vahile"/>
    <m/>
    <s v="user_228eUmsdKIb9OItgmiDq1zD4aPZ1eqiapbaLAGeBf8g"/>
    <s v="Bhairavi Jog"/>
    <s v="Anjali Nishu"/>
    <m/>
    <s v="April; July; March"/>
    <x v="2"/>
    <s v="Inbound via website"/>
    <m/>
    <m/>
    <m/>
    <m/>
    <m/>
    <s v="2021-07-02 13:03:10.186000+00:00"/>
    <s v="2022-10-20 10:15:34.636000+00:00"/>
    <s v="GMC"/>
  </r>
  <r>
    <s v="Vrushali Kummar"/>
    <n v="3697702"/>
    <s v="INR"/>
    <n v="100"/>
    <s v="7/30/22"/>
    <s v="Sales"/>
    <s v="stat_OZRiD1474QRJIpvnjHCZfiIvKcVD6mIKSSTzg8SwDVx"/>
    <s v="Won- Payment Completed"/>
    <n v="1"/>
    <s v="OpportunityStatusType.Won"/>
    <m/>
    <m/>
    <s v="Parental (Renewal)"/>
    <s v="lead_3bvzLvFXBbVhfsiYFLRo27JrhRnhhp0laUNczo7UQS4"/>
    <s v="Nyati builders"/>
    <s v="Bhairavi Jog"/>
    <s v="user_TZzywQwym26DjuswO479pxRhNKX152z8X1haCx2vcst"/>
    <s v="Vrushali Kummar"/>
    <s v="2022-04-19 06:46:25.027000+00:00"/>
    <s v="2022-07-30 12:21:00.722000+00:00"/>
    <m/>
    <s v="Pune"/>
    <m/>
    <m/>
    <m/>
    <n v="850"/>
    <m/>
    <m/>
    <m/>
    <m/>
    <m/>
    <m/>
    <m/>
    <m/>
    <m/>
    <m/>
    <m/>
    <s v="Others"/>
    <m/>
    <m/>
    <m/>
    <m/>
    <m/>
    <m/>
    <m/>
    <m/>
    <m/>
    <m/>
    <m/>
    <m/>
    <s v="Deepak Yadav"/>
    <m/>
    <s v="user_228eUmsdKIb9OItgmiDq1zD4aPZ1eqiapbaLAGeBf8g"/>
    <s v="Bhairavi Jog"/>
    <s v="Anjali Nishu"/>
    <m/>
    <s v="August; June; October"/>
    <x v="2"/>
    <m/>
    <m/>
    <m/>
    <m/>
    <m/>
    <m/>
    <s v="2021-06-19 10:18:53.287000+00:00"/>
    <s v="2022-10-13 07:45:17.396000+00:00"/>
    <s v="GMC"/>
  </r>
  <r>
    <s v="Sreenivas Hatti"/>
    <n v="324160"/>
    <s v="INR"/>
    <n v="100"/>
    <s v="7/30/22"/>
    <s v="Sales"/>
    <s v="stat_OZRiD1474QRJIpvnjHCZfiIvKcVD6mIKSSTzg8SwDVx"/>
    <s v="Won- Payment Completed"/>
    <n v="1"/>
    <s v="OpportunityStatusType.Won"/>
    <s v="cont_oFaaQQ2hprsYmizJQUxLpzS5c5iP4PdiJzurUicC4Fh"/>
    <s v="SiriSree"/>
    <m/>
    <s v="lead_d9hNhPRUINgVOLeJgnq0jtjFqqlny0hbWDx3pmgLOCx"/>
    <s v="CriticalRiver Inc."/>
    <s v="Vishnu Veeramani"/>
    <s v="user_JjaNBsxmUKBROYZvEahyXgec466W5jQa2pL0NUZ81Lb"/>
    <s v="Sreenivas Hatti"/>
    <s v="2022-07-04 07:34:36.089000+00:00"/>
    <s v="2022-07-30 12:05:20.366000+00:00"/>
    <m/>
    <s v="Hyderabad"/>
    <m/>
    <s v="2022-06-30 06:20:40+00:00"/>
    <m/>
    <n v="442"/>
    <m/>
    <m/>
    <m/>
    <m/>
    <m/>
    <m/>
    <m/>
    <m/>
    <m/>
    <m/>
    <m/>
    <s v="IT Services &amp; IT Consulting"/>
    <m/>
    <m/>
    <m/>
    <m/>
    <m/>
    <m/>
    <m/>
    <m/>
    <m/>
    <m/>
    <m/>
    <m/>
    <s v="Aniket Vahile"/>
    <m/>
    <s v="user_hYneJegkOPVKmVrtUbBOUXxrjYMTRntZlRehPSnApep"/>
    <s v="Vishnu Veeramani"/>
    <m/>
    <m/>
    <m/>
    <x v="2"/>
    <m/>
    <m/>
    <s v="Employee Count 200"/>
    <m/>
    <m/>
    <m/>
    <s v="2022-05-23 07:04:21.279000+00:00"/>
    <s v="2022-10-16 13:31:33.714000+00:00"/>
    <s v="GPA"/>
  </r>
  <r>
    <s v="Naveen Kumar"/>
    <n v="300000"/>
    <s v="INR"/>
    <n v="0"/>
    <s v="8/19/22"/>
    <s v="Sales"/>
    <s v="stat_kcR4fZg7TU7jjk1jAVua3qGLRS4J5uFayEjK5j02wtv"/>
    <s v="Unqualified"/>
    <n v="0"/>
    <s v="OpportunityStatusType.Lost"/>
    <s v="cont_GtzFiaeaLAvKWxxTdnyNHY4QviM2osBVrdyUiPUF1qV"/>
    <s v="Rajshekhar Jakkula"/>
    <m/>
    <s v="lead_ouNRn7ufVSow7B66Cri9pqY7i3zdupw3yPoblV8jtOT"/>
    <s v="Knight Frank"/>
    <s v="Sarvesh Pawar"/>
    <s v="user_sREdxbAJihL2Zbgic7tyQ6Rc4Mny7HnD1RNGhA9DDYh"/>
    <s v="Prajakta Sahastrabudhe"/>
    <s v="2022-06-20 10:57:37.538000+00:00"/>
    <s v="2022-07-30 10:15:59.751000+00:00"/>
    <m/>
    <s v="Mumbai"/>
    <m/>
    <m/>
    <m/>
    <n v="1400"/>
    <m/>
    <m/>
    <m/>
    <m/>
    <m/>
    <m/>
    <m/>
    <m/>
    <m/>
    <m/>
    <m/>
    <s v="Construction &amp; Real Estate"/>
    <m/>
    <m/>
    <m/>
    <m/>
    <m/>
    <m/>
    <m/>
    <m/>
    <m/>
    <m/>
    <m/>
    <m/>
    <s v="Aniket Vahile"/>
    <m/>
    <s v="user_vMd4rmcrSbjykdyL2J7rrYn84SWdcNc5FKligrmItPw"/>
    <s v="Shreenath Bhat"/>
    <m/>
    <m/>
    <s v="August"/>
    <x v="2"/>
    <s v="Naukri.com"/>
    <m/>
    <s v="Employee Engagement Handbook"/>
    <m/>
    <m/>
    <m/>
    <s v="2020-12-16 07:28:51.288000+00:00"/>
    <s v="2022-10-20 06:36:14.429000+00:00"/>
    <s v="GPA"/>
  </r>
  <r>
    <s v="Sreenivas Hatti"/>
    <n v="9600000"/>
    <s v="INR"/>
    <n v="100"/>
    <s v="7/30/22"/>
    <s v="Sales"/>
    <s v="stat_OZRiD1474QRJIpvnjHCZfiIvKcVD6mIKSSTzg8SwDVx"/>
    <s v="Won- Payment Completed"/>
    <n v="1"/>
    <s v="OpportunityStatusType.Won"/>
    <m/>
    <m/>
    <s v="Both 1+3 &amp; Standalone Parental Policy"/>
    <s v="lead_d9hNhPRUINgVOLeJgnq0jtjFqqlny0hbWDx3pmgLOCx"/>
    <s v="CriticalRiver Inc."/>
    <s v="Vishnu Veeramani"/>
    <s v="user_JjaNBsxmUKBROYZvEahyXgec466W5jQa2pL0NUZ81Lb"/>
    <s v="Sreenivas Hatti"/>
    <s v="2022-06-29 06:45:18.426000+00:00"/>
    <s v="2022-07-30 12:16:49.034000+00:00"/>
    <m/>
    <s v="Hyderabad"/>
    <m/>
    <s v="2022-06-30 06:20:40+00:00"/>
    <m/>
    <n v="442"/>
    <m/>
    <m/>
    <m/>
    <m/>
    <m/>
    <m/>
    <m/>
    <m/>
    <m/>
    <m/>
    <m/>
    <s v="IT Services &amp; IT Consulting"/>
    <m/>
    <m/>
    <m/>
    <m/>
    <m/>
    <m/>
    <m/>
    <m/>
    <m/>
    <m/>
    <m/>
    <m/>
    <s v="Aniket Vahile"/>
    <m/>
    <s v="user_hYneJegkOPVKmVrtUbBOUXxrjYMTRntZlRehPSnApep"/>
    <s v="Vishnu Veeramani"/>
    <m/>
    <m/>
    <m/>
    <x v="2"/>
    <m/>
    <m/>
    <s v="Employee Count 200"/>
    <m/>
    <m/>
    <m/>
    <s v="2022-05-23 07:04:21.279000+00:00"/>
    <s v="2022-10-16 13:31:33.714000+00:00"/>
    <s v="GMC"/>
  </r>
  <r>
    <s v="Manish Balpande"/>
    <n v="2500000"/>
    <s v="INR"/>
    <n v="100"/>
    <s v="7/29/22"/>
    <s v="Sales"/>
    <s v="stat_OZRiD1474QRJIpvnjHCZfiIvKcVD6mIKSSTzg8SwDVx"/>
    <s v="Won- Payment Completed"/>
    <n v="1"/>
    <s v="OpportunityStatusType.Won"/>
    <s v="cont_xaRACq6ntS1vOGFGWGLsOMpahMdkXnUUahY2z1SfdP4"/>
    <s v="Aafia Ujede"/>
    <s v="Parental Policy"/>
    <s v="lead_i55v3pAulf9QKWNOX8SbDp4pk7b3pTRxb59cd6VaNap"/>
    <s v="Billennium"/>
    <s v="Sarvesh Pawar"/>
    <s v="user_8jx3L2CDfrbzNnwYUv6Plfha6VxaSGsqcbTXR3sIBZi"/>
    <s v="Manish Balpande"/>
    <s v="2022-07-25 08:06:27.095000+00:00"/>
    <s v="2022-07-29 14:52:05.264000+00:00"/>
    <m/>
    <s v="Pune"/>
    <m/>
    <m/>
    <m/>
    <n v="177"/>
    <m/>
    <m/>
    <m/>
    <m/>
    <m/>
    <m/>
    <m/>
    <s v="PAID_SOCIAL"/>
    <m/>
    <m/>
    <m/>
    <s v="Others"/>
    <m/>
    <m/>
    <m/>
    <m/>
    <m/>
    <m/>
    <m/>
    <m/>
    <m/>
    <m/>
    <m/>
    <m/>
    <m/>
    <m/>
    <s v="user_A8KOTZADnUtEQOLt4nSLAmteNStuGh80js75RYjrXVt"/>
    <s v="Sarvesh Pawar"/>
    <s v="Snehal Mane"/>
    <m/>
    <s v="July; November"/>
    <x v="4"/>
    <m/>
    <m/>
    <s v="Downloaded the guide: Designing employee healthcare plan"/>
    <m/>
    <m/>
    <m/>
    <s v="2021-11-08 19:23:40.113000+00:00"/>
    <s v="2022-10-20 13:09:28.121000+00:00"/>
    <s v="GMC"/>
  </r>
  <r>
    <s v="Naveen Kumar"/>
    <n v="10000000"/>
    <s v="INR"/>
    <n v="0"/>
    <s v="8/19/22"/>
    <s v="Sales"/>
    <s v="stat_kcR4fZg7TU7jjk1jAVua3qGLRS4J5uFayEjK5j02wtv"/>
    <s v="Unqualified"/>
    <n v="0"/>
    <s v="OpportunityStatusType.Lost"/>
    <s v="cont_GtzFiaeaLAvKWxxTdnyNHY4QviM2osBVrdyUiPUF1qV"/>
    <s v="Rajshekhar Jakkula"/>
    <s v="Going with their Existing 3 Brokers only"/>
    <s v="lead_ouNRn7ufVSow7B66Cri9pqY7i3zdupw3yPoblV8jtOT"/>
    <s v="Knight Frank"/>
    <s v="Sarvesh Pawar"/>
    <s v="user_sREdxbAJihL2Zbgic7tyQ6Rc4Mny7HnD1RNGhA9DDYh"/>
    <s v="Prajakta Sahastrabudhe"/>
    <s v="2022-06-20 10:57:00.416000+00:00"/>
    <s v="2022-07-30 10:15:59.611000+00:00"/>
    <m/>
    <s v="Mumbai"/>
    <m/>
    <m/>
    <m/>
    <n v="1400"/>
    <m/>
    <m/>
    <m/>
    <m/>
    <m/>
    <m/>
    <m/>
    <m/>
    <m/>
    <m/>
    <m/>
    <s v="Construction &amp; Real Estate"/>
    <m/>
    <m/>
    <m/>
    <m/>
    <m/>
    <m/>
    <m/>
    <m/>
    <m/>
    <m/>
    <m/>
    <m/>
    <s v="Aniket Vahile"/>
    <m/>
    <s v="user_vMd4rmcrSbjykdyL2J7rrYn84SWdcNc5FKligrmItPw"/>
    <s v="Shreenath Bhat"/>
    <m/>
    <m/>
    <s v="August"/>
    <x v="2"/>
    <s v="Naukri.com"/>
    <m/>
    <s v="Employee Engagement Handbook"/>
    <m/>
    <m/>
    <m/>
    <s v="2020-12-16 07:28:51.288000+00:00"/>
    <s v="2022-10-20 06:36:14.429000+00:00"/>
    <s v="GMC"/>
  </r>
  <r>
    <s v="Vrushali Kummar"/>
    <n v="3100000"/>
    <s v="INR"/>
    <n v="0"/>
    <d v="2022-01-08T00:00:00"/>
    <s v="Sales"/>
    <s v="stat_kcR4fZg7TU7jjk1jAVua3qGLRS4J5uFayEjK5j02wtv"/>
    <s v="Unqualified"/>
    <n v="0"/>
    <s v="OpportunityStatusType.Lost"/>
    <m/>
    <m/>
    <m/>
    <s v="lead_9Ae6TpX2k5kYcua6ydM2GoWLIS5rLjBlW21cS304syG"/>
    <s v="Motivitylabs"/>
    <s v="Satyajit Chati"/>
    <s v="user_TZzywQwym26DjuswO479pxRhNKX152z8X1haCx2vcst"/>
    <s v="Vrushali Kummar"/>
    <s v="2022-05-18 10:01:54.556000+00:00"/>
    <s v="2022-07-29 12:03:27.800000+00:00"/>
    <m/>
    <s v="Hyderabad"/>
    <m/>
    <m/>
    <m/>
    <n v="252"/>
    <m/>
    <m/>
    <m/>
    <m/>
    <m/>
    <m/>
    <m/>
    <m/>
    <m/>
    <m/>
    <m/>
    <s v="IT Services &amp; IT Consulting"/>
    <m/>
    <m/>
    <m/>
    <m/>
    <m/>
    <m/>
    <m/>
    <m/>
    <m/>
    <m/>
    <m/>
    <m/>
    <m/>
    <m/>
    <s v="user_5IQTpX6DsnoeoDfxqzqojpVoQLXPh68nhDjLS5ETjYj"/>
    <s v="Satyajit Chati"/>
    <m/>
    <m/>
    <s v="August"/>
    <x v="4"/>
    <m/>
    <m/>
    <s v="Employee Wellness Handbook"/>
    <m/>
    <m/>
    <m/>
    <s v="2022-01-08 10:54:49.222000+00:00"/>
    <s v="2022-07-29 12:03:27.852000+00:00"/>
    <m/>
  </r>
  <r>
    <s v="Prasoon Mishra"/>
    <n v="200000"/>
    <s v="INR"/>
    <n v="0"/>
    <s v="7/31/22"/>
    <s v="Sales"/>
    <s v="stat_1hn9nRJaLbI53NxPuSQgo90kRpbpKsFlwN4oEGNUTdO"/>
    <s v="Lost"/>
    <n v="0"/>
    <s v="OpportunityStatusType.Lost"/>
    <s v="cont_2QUXUZIRkKu90qzKIPjJ6A9dtk5DtS8OKj5UJW30LEV"/>
    <s v="Priyanka Jalgaonkar"/>
    <s v="GPA - Renewal; 2 lakhs cover flat;"/>
    <s v="lead_B4MPFVUqARcU4CyvF80R3gfJ8hUvJW30tawB2w3bh1g"/>
    <s v="Atidiv"/>
    <s v="Shreenath Bhat"/>
    <s v="user_RYbBTp8BVWNa7ppiOz6QVJMGK0exHsFmc5uCLn34ODZ"/>
    <s v="Prasoon Mishra"/>
    <s v="2022-06-21 06:14:12.392000+00:00"/>
    <s v="2022-07-29 09:43:37.529000+00:00"/>
    <m/>
    <s v="Pune"/>
    <m/>
    <m/>
    <m/>
    <n v="489"/>
    <m/>
    <m/>
    <m/>
    <m/>
    <m/>
    <m/>
    <m/>
    <s v="PAID_SOCIAL"/>
    <m/>
    <m/>
    <m/>
    <s v="IT Services &amp; IT Consulting"/>
    <m/>
    <m/>
    <m/>
    <m/>
    <m/>
    <m/>
    <m/>
    <m/>
    <m/>
    <m/>
    <m/>
    <m/>
    <s v="Jithendra Goalla"/>
    <m/>
    <s v="user_vMd4rmcrSbjykdyL2J7rrYn84SWdcNc5FKligrmItPw"/>
    <s v="Shreenath Bhat"/>
    <s v="Anjali Nishu"/>
    <m/>
    <m/>
    <x v="1"/>
    <s v="Naukri.com"/>
    <m/>
    <s v="Essential HR Policies"/>
    <m/>
    <m/>
    <m/>
    <s v="2022-03-07 05:56:15.672000+00:00"/>
    <s v="2022-09-20 06:08:44.664000+00:00"/>
    <s v="GPA"/>
  </r>
  <r>
    <s v="Vrushali Kummar"/>
    <n v="1850000"/>
    <s v="INR"/>
    <n v="100"/>
    <s v="7/29/22"/>
    <s v="Sales"/>
    <s v="stat_OZRiD1474QRJIpvnjHCZfiIvKcVD6mIKSSTzg8SwDVx"/>
    <s v="Won- Payment Completed"/>
    <n v="1"/>
    <s v="OpportunityStatusType.Won"/>
    <s v="cont_Yfb9IBqVVXd8YH3SqoOtyoliMmn9lObV70laP3jEiGG"/>
    <s v="Medha Keskar"/>
    <s v="GMC ren"/>
    <s v="lead_5xWrW6KCPRrwauGZn4J4Q582EDED8IAvahRpNyNUW5z"/>
    <s v="General Industrial Controls Pvt. Ltd. (GIC)"/>
    <s v="Gauri Jori"/>
    <s v="user_TZzywQwym26DjuswO479pxRhNKX152z8X1haCx2vcst"/>
    <s v="Vrushali Kummar"/>
    <s v="2022-05-24 10:24:19.744000+00:00"/>
    <s v="2022-07-29 11:33:43.151000+00:00"/>
    <m/>
    <s v="Pune"/>
    <m/>
    <s v="2020-09-08 11:50:33+00:00"/>
    <m/>
    <n v="302"/>
    <m/>
    <m/>
    <m/>
    <m/>
    <m/>
    <m/>
    <m/>
    <m/>
    <m/>
    <m/>
    <m/>
    <s v="Manufacturing"/>
    <m/>
    <m/>
    <m/>
    <m/>
    <m/>
    <m/>
    <m/>
    <m/>
    <m/>
    <m/>
    <m/>
    <m/>
    <s v="Sakshi Soni"/>
    <m/>
    <s v="user_5YHA1ZU4iP896lD1YJehdJcMx7ZEgWCpulT4T2c3pJ3"/>
    <s v="Gauri Jori"/>
    <m/>
    <m/>
    <s v="December; July"/>
    <x v="4"/>
    <s v="Naukri.com"/>
    <m/>
    <s v="Employee Engagement Handbook"/>
    <m/>
    <m/>
    <m/>
    <s v="2020-12-06 09:49:25.834000+00:00"/>
    <s v="2022-10-17 06:58:36.768000+00:00"/>
    <m/>
  </r>
  <r>
    <s v="Prasoon Mishra"/>
    <n v="5000000"/>
    <s v="INR"/>
    <n v="0"/>
    <d v="2022-01-08T00:00:00"/>
    <s v="Sales"/>
    <s v="stat_1hn9nRJaLbI53NxPuSQgo90kRpbpKsFlwN4oEGNUTdO"/>
    <s v="Lost"/>
    <n v="0"/>
    <s v="OpportunityStatusType.Lost"/>
    <s v="cont_fsuQaFR1E5ufuD8H7P8XVWigVj3PChtrYXjEX4gn4An"/>
    <s v="Pradeep Dhumale"/>
    <s v="GMC Renewal"/>
    <s v="lead_0a1uPCGkb720WtCjaiGEg9RUPlwXyrhxbcmBEW2Md2F"/>
    <s v="Frames Process and Energy Systems India Private Limited"/>
    <s v="Trupti Suryavanshi"/>
    <s v="user_RYbBTp8BVWNa7ppiOz6QVJMGK0exHsFmc5uCLn34ODZ"/>
    <s v="Prasoon Mishra"/>
    <s v="2022-06-02 13:23:25.868000+00:00"/>
    <s v="2022-07-29 09:59:43.611000+00:00"/>
    <m/>
    <s v="Pune"/>
    <m/>
    <m/>
    <m/>
    <n v="350"/>
    <m/>
    <m/>
    <m/>
    <m/>
    <m/>
    <m/>
    <m/>
    <m/>
    <m/>
    <m/>
    <m/>
    <s v="IT Services &amp; IT Consulting"/>
    <m/>
    <m/>
    <m/>
    <m/>
    <m/>
    <m/>
    <m/>
    <m/>
    <m/>
    <m/>
    <m/>
    <m/>
    <s v="Sakshi Soni"/>
    <m/>
    <s v="user_L8E6IFhq6UCzKLHa45LUUTZCznDuyDwFrGaEp9DXiUM"/>
    <s v="Trupti Suryavanshi"/>
    <s v="Anjali Nishu"/>
    <m/>
    <s v="August"/>
    <x v="2"/>
    <s v="Naukri.com"/>
    <m/>
    <s v="Prasoon Leads"/>
    <m/>
    <m/>
    <m/>
    <s v="2021-08-04 07:10:02.821000+00:00"/>
    <s v="2022-09-01 11:19:53.428000+00:00"/>
    <s v="GMC"/>
  </r>
  <r>
    <s v="Prasoon Mishra"/>
    <n v="3000000"/>
    <s v="INR"/>
    <n v="0"/>
    <s v="7/29/22"/>
    <s v="Sales"/>
    <s v="stat_1hn9nRJaLbI53NxPuSQgo90kRpbpKsFlwN4oEGNUTdO"/>
    <s v="Lost"/>
    <n v="0"/>
    <s v="OpportunityStatusType.Lost"/>
    <s v="cont_2QUXUZIRkKu90qzKIPjJ6A9dtk5DtS8OKj5UJW30LEV"/>
    <s v="Priyanka Jalgaonkar"/>
    <s v="GMC - Renewal; cover of 2, 3 and 5 lakhs Rest details will share along with data."/>
    <s v="lead_B4MPFVUqARcU4CyvF80R3gfJ8hUvJW30tawB2w3bh1g"/>
    <s v="Atidiv"/>
    <s v="Shreenath Bhat"/>
    <s v="user_RYbBTp8BVWNa7ppiOz6QVJMGK0exHsFmc5uCLn34ODZ"/>
    <s v="Prasoon Mishra"/>
    <s v="2022-06-21 06:13:23.066000+00:00"/>
    <s v="2022-07-29 09:21:00.005000+00:00"/>
    <m/>
    <s v="Pune"/>
    <m/>
    <m/>
    <m/>
    <n v="489"/>
    <m/>
    <m/>
    <m/>
    <m/>
    <m/>
    <m/>
    <m/>
    <s v="PAID_SOCIAL"/>
    <m/>
    <m/>
    <m/>
    <s v="IT Services &amp; IT Consulting"/>
    <m/>
    <m/>
    <m/>
    <m/>
    <m/>
    <m/>
    <m/>
    <m/>
    <m/>
    <m/>
    <m/>
    <m/>
    <s v="Jithendra Goalla"/>
    <m/>
    <s v="user_vMd4rmcrSbjykdyL2J7rrYn84SWdcNc5FKligrmItPw"/>
    <s v="Shreenath Bhat"/>
    <s v="Anjali Nishu"/>
    <m/>
    <m/>
    <x v="1"/>
    <s v="Naukri.com"/>
    <m/>
    <s v="Essential HR Policies"/>
    <m/>
    <m/>
    <m/>
    <s v="2022-03-07 05:56:15.672000+00:00"/>
    <s v="2022-09-20 06:08:44.664000+00:00"/>
    <s v="GMC"/>
  </r>
  <r>
    <s v="Prasoon Mishra"/>
    <n v="500000"/>
    <s v="INR"/>
    <n v="0"/>
    <s v="7/31/22"/>
    <s v="Sales"/>
    <s v="stat_1hn9nRJaLbI53NxPuSQgo90kRpbpKsFlwN4oEGNUTdO"/>
    <s v="Lost"/>
    <n v="0"/>
    <s v="OpportunityStatusType.Lost"/>
    <s v="cont_2QUXUZIRkKu90qzKIPjJ6A9dtk5DtS8OKj5UJW30LEV"/>
    <s v="Priyanka Jalgaonkar"/>
    <s v="GTL - Renewal; 2 lakhs flat cover"/>
    <s v="lead_B4MPFVUqARcU4CyvF80R3gfJ8hUvJW30tawB2w3bh1g"/>
    <s v="Atidiv"/>
    <s v="Shreenath Bhat"/>
    <s v="user_RYbBTp8BVWNa7ppiOz6QVJMGK0exHsFmc5uCLn34ODZ"/>
    <s v="Prasoon Mishra"/>
    <s v="2022-06-21 06:15:35.419000+00:00"/>
    <s v="2022-07-29 09:21:10.156000+00:00"/>
    <m/>
    <s v="Pune"/>
    <m/>
    <m/>
    <m/>
    <n v="489"/>
    <m/>
    <m/>
    <m/>
    <m/>
    <m/>
    <m/>
    <m/>
    <s v="PAID_SOCIAL"/>
    <m/>
    <m/>
    <m/>
    <s v="IT Services &amp; IT Consulting"/>
    <m/>
    <m/>
    <m/>
    <m/>
    <m/>
    <m/>
    <m/>
    <m/>
    <m/>
    <m/>
    <m/>
    <m/>
    <s v="Jithendra Goalla"/>
    <m/>
    <s v="user_vMd4rmcrSbjykdyL2J7rrYn84SWdcNc5FKligrmItPw"/>
    <s v="Shreenath Bhat"/>
    <s v="Anjali Nishu"/>
    <m/>
    <m/>
    <x v="1"/>
    <s v="Naukri.com"/>
    <m/>
    <s v="Essential HR Policies"/>
    <m/>
    <m/>
    <m/>
    <s v="2022-03-07 05:56:15.672000+00:00"/>
    <s v="2022-09-20 06:08:44.664000+00:00"/>
    <s v="GTL"/>
  </r>
  <r>
    <s v="Prasoon Mishra"/>
    <n v="200000"/>
    <s v="INR"/>
    <n v="0"/>
    <s v="7/31/22"/>
    <s v="Sales"/>
    <s v="stat_1hn9nRJaLbI53NxPuSQgo90kRpbpKsFlwN4oEGNUTdO"/>
    <s v="Lost"/>
    <n v="0"/>
    <s v="OpportunityStatusType.Lost"/>
    <s v="cont_2QUXUZIRkKu90qzKIPjJ6A9dtk5DtS8OKj5UJW30LEV"/>
    <s v="Priyanka Jalgaonkar"/>
    <s v="Parental top up for 20 employees"/>
    <s v="lead_B4MPFVUqARcU4CyvF80R3gfJ8hUvJW30tawB2w3bh1g"/>
    <s v="Atidiv"/>
    <s v="Shreenath Bhat"/>
    <s v="user_RYbBTp8BVWNa7ppiOz6QVJMGK0exHsFmc5uCLn34ODZ"/>
    <s v="Prasoon Mishra"/>
    <s v="2022-06-21 06:16:26.047000+00:00"/>
    <s v="2022-07-29 09:43:26.363000+00:00"/>
    <m/>
    <s v="Pune"/>
    <m/>
    <m/>
    <m/>
    <n v="489"/>
    <m/>
    <m/>
    <m/>
    <m/>
    <m/>
    <m/>
    <m/>
    <s v="PAID_SOCIAL"/>
    <m/>
    <m/>
    <m/>
    <s v="IT Services &amp; IT Consulting"/>
    <m/>
    <m/>
    <m/>
    <m/>
    <m/>
    <m/>
    <m/>
    <m/>
    <m/>
    <m/>
    <m/>
    <m/>
    <s v="Jithendra Goalla"/>
    <m/>
    <s v="user_vMd4rmcrSbjykdyL2J7rrYn84SWdcNc5FKligrmItPw"/>
    <s v="Shreenath Bhat"/>
    <s v="Anjali Nishu"/>
    <m/>
    <m/>
    <x v="1"/>
    <s v="Naukri.com"/>
    <m/>
    <s v="Essential HR Policies"/>
    <m/>
    <m/>
    <m/>
    <s v="2022-03-07 05:56:15.672000+00:00"/>
    <s v="2022-09-20 06:08:44.664000+00:00"/>
    <s v="GMC"/>
  </r>
  <r>
    <s v="Tejas Kulkarni"/>
    <n v="1000000"/>
    <s v="INR"/>
    <n v="50"/>
    <s v="9/30/22"/>
    <s v="Sales"/>
    <s v="stat_Bh0lNV2usJkCLD6fjWneAqpmASEbmvomDaal7U02FV1"/>
    <s v="Demo Scheduled"/>
    <n v="0"/>
    <s v="OpportunityStatusType.Active"/>
    <s v="cont_N0dQqlMGrg54NweEi6w4LnSHYyWNxQme1wrHg9QsQnh"/>
    <s v="Amol Kulkarni"/>
    <s v="GMC - need to meet in person for more details"/>
    <s v="lead_8PUiAZyBu9Yk58Z7JpBSYC4hV9mb1gTHoQCtO27jY7i"/>
    <s v="Samsonite South Asia Pvt. Ltd."/>
    <s v="Shreenath Bhat"/>
    <s v="user_kbtBHYtBjVDNyI72HTF6C1SCvC7yVBiA6OrBOy3t96U"/>
    <s v="Tejas Kulkarni"/>
    <s v="2022-06-15 07:11:27.785000+00:00"/>
    <s v="2022-07-29 06:48:49.426000+00:00"/>
    <m/>
    <s v="Mumbai"/>
    <m/>
    <m/>
    <m/>
    <n v="287"/>
    <m/>
    <m/>
    <m/>
    <m/>
    <m/>
    <m/>
    <m/>
    <m/>
    <m/>
    <m/>
    <m/>
    <s v="Others"/>
    <m/>
    <m/>
    <m/>
    <m/>
    <m/>
    <m/>
    <m/>
    <m/>
    <m/>
    <m/>
    <m/>
    <m/>
    <s v="Arunkumar Dubey"/>
    <m/>
    <s v="user_vMd4rmcrSbjykdyL2J7rrYn84SWdcNc5FKligrmItPw"/>
    <s v="Shreenath Bhat"/>
    <m/>
    <m/>
    <m/>
    <x v="2"/>
    <s v="Naukri.com"/>
    <m/>
    <s v="Vaccine inbound"/>
    <m/>
    <m/>
    <m/>
    <s v="2021-04-21 07:22:09.071000+00:00"/>
    <s v="2022-09-08 06:40:02.142000+00:00"/>
    <s v="GMC"/>
  </r>
  <r>
    <s v="Tejas Kulkarni"/>
    <n v="200000"/>
    <s v="INR"/>
    <n v="50"/>
    <s v="9/30/22"/>
    <s v="Sales"/>
    <s v="stat_Bh0lNV2usJkCLD6fjWneAqpmASEbmvomDaal7U02FV1"/>
    <s v="Demo Scheduled"/>
    <n v="0"/>
    <s v="OpportunityStatusType.Active"/>
    <s v="cont_N0dQqlMGrg54NweEi6w4LnSHYyWNxQme1wrHg9QsQnh"/>
    <s v="Amol Kulkarni"/>
    <s v="GPA"/>
    <s v="lead_8PUiAZyBu9Yk58Z7JpBSYC4hV9mb1gTHoQCtO27jY7i"/>
    <s v="Samsonite South Asia Pvt. Ltd."/>
    <s v="Shreenath Bhat"/>
    <s v="user_kbtBHYtBjVDNyI72HTF6C1SCvC7yVBiA6OrBOy3t96U"/>
    <s v="Tejas Kulkarni"/>
    <s v="2022-06-15 07:11:51.245000+00:00"/>
    <s v="2022-07-29 06:49:05.393000+00:00"/>
    <m/>
    <s v="Mumbai"/>
    <m/>
    <m/>
    <m/>
    <n v="287"/>
    <m/>
    <m/>
    <m/>
    <m/>
    <m/>
    <m/>
    <m/>
    <m/>
    <m/>
    <m/>
    <m/>
    <s v="Others"/>
    <m/>
    <m/>
    <m/>
    <m/>
    <m/>
    <m/>
    <m/>
    <m/>
    <m/>
    <m/>
    <m/>
    <m/>
    <s v="Arunkumar Dubey"/>
    <m/>
    <s v="user_vMd4rmcrSbjykdyL2J7rrYn84SWdcNc5FKligrmItPw"/>
    <s v="Shreenath Bhat"/>
    <m/>
    <m/>
    <m/>
    <x v="2"/>
    <s v="Naukri.com"/>
    <m/>
    <s v="Vaccine inbound"/>
    <m/>
    <m/>
    <m/>
    <s v="2021-04-21 07:22:09.071000+00:00"/>
    <s v="2022-09-08 06:40:02.142000+00:00"/>
    <s v="GPA"/>
  </r>
  <r>
    <s v="Tejas Kulkarni"/>
    <n v="280000"/>
    <s v="INR"/>
    <n v="100"/>
    <s v="7/29/22"/>
    <s v="Sales"/>
    <s v="stat_OZRiD1474QRJIpvnjHCZfiIvKcVD6mIKSSTzg8SwDVx"/>
    <s v="Won- Payment Completed"/>
    <n v="1"/>
    <s v="OpportunityStatusType.Won"/>
    <m/>
    <m/>
    <m/>
    <s v="lead_YN4iIyAavJ7ViIB0VsGABjSnS8STWuulfuyeIsSgMfc"/>
    <s v="HNR Tech Pvt. Ltd."/>
    <s v="Kanchan Kothari"/>
    <s v="user_kbtBHYtBjVDNyI72HTF6C1SCvC7yVBiA6OrBOy3t96U"/>
    <s v="Tejas Kulkarni"/>
    <s v="2022-07-25 10:50:05.460000+00:00"/>
    <s v="2022-07-29 09:10:44.206000+00:00"/>
    <m/>
    <s v="Mumbai"/>
    <m/>
    <m/>
    <m/>
    <n v="66"/>
    <m/>
    <m/>
    <m/>
    <m/>
    <m/>
    <m/>
    <m/>
    <m/>
    <m/>
    <m/>
    <m/>
    <s v="IT Services &amp; IT Consulting"/>
    <m/>
    <m/>
    <m/>
    <m/>
    <m/>
    <m/>
    <m/>
    <m/>
    <m/>
    <m/>
    <m/>
    <m/>
    <s v="Jithendra Goalla"/>
    <m/>
    <s v="user_FdWFezbLzkYQcGsBUsjZO25nr2poK2nRbqV47Rs5Kfm"/>
    <s v="Prateek Wadhwa"/>
    <s v="Dr. Anil More"/>
    <m/>
    <s v="July"/>
    <x v="2"/>
    <s v="Lusha, Mr E"/>
    <m/>
    <m/>
    <m/>
    <m/>
    <m/>
    <s v="2022-05-30 10:39:46.004000+00:00"/>
    <s v="2022-10-13 06:52:42.175000+00:00"/>
    <m/>
  </r>
  <r>
    <s v="Prateek Wadhwa"/>
    <n v="10000"/>
    <s v="INR"/>
    <n v="0"/>
    <s v="7/31/22"/>
    <s v="Sales"/>
    <s v="stat_1hn9nRJaLbI53NxPuSQgo90kRpbpKsFlwN4oEGNUTdO"/>
    <s v="Lost"/>
    <n v="0"/>
    <s v="OpportunityStatusType.Lost"/>
    <s v="cont_TC0mRIbTFQINRJ1MPnzt9YUOaeByPRKYeNcLsryIBDt"/>
    <s v="Shruti"/>
    <m/>
    <s v="lead_J1CX7zsDgZmK8bfFZLZUstVnjrx992B3ZfMdrDmQauO"/>
    <s v="Ace Brain"/>
    <s v="Prateek Wadhwa"/>
    <s v="user_FdWFezbLzkYQcGsBUsjZO25nr2poK2nRbqV47Rs5Kfm"/>
    <s v="Prateek Wadhwa"/>
    <s v="2022-07-26 12:08:16.946000+00:00"/>
    <s v="2022-07-29 06:16:14.867000+00:00"/>
    <m/>
    <s v="Pune"/>
    <m/>
    <s v="2020-08-20 10:25:20+00:00"/>
    <m/>
    <n v="58"/>
    <m/>
    <m/>
    <m/>
    <m/>
    <m/>
    <m/>
    <m/>
    <m/>
    <m/>
    <m/>
    <m/>
    <s v="Outsourcing and Offshoring Consulting"/>
    <m/>
    <m/>
    <m/>
    <m/>
    <m/>
    <m/>
    <m/>
    <m/>
    <m/>
    <m/>
    <m/>
    <m/>
    <s v="Ravi Jaiswal"/>
    <m/>
    <s v="user_FdWFezbLzkYQcGsBUsjZO25nr2poK2nRbqV47Rs5Kfm"/>
    <s v="Prateek Wadhwa"/>
    <m/>
    <m/>
    <s v="July"/>
    <x v="5"/>
    <s v="Lusha"/>
    <m/>
    <m/>
    <m/>
    <m/>
    <m/>
    <s v="2020-12-06 09:47:16.805000+00:00"/>
    <s v="2022-09-06 14:12:04.167000+00:00"/>
    <s v="GPA"/>
  </r>
  <r>
    <s v="Prateek Wadhwa"/>
    <n v="60000"/>
    <s v="INR"/>
    <n v="0"/>
    <s v="7/31/22"/>
    <s v="Sales"/>
    <s v="stat_1hn9nRJaLbI53NxPuSQgo90kRpbpKsFlwN4oEGNUTdO"/>
    <s v="Lost"/>
    <n v="0"/>
    <s v="OpportunityStatusType.Lost"/>
    <s v="cont_TC0mRIbTFQINRJ1MPnzt9YUOaeByPRKYeNcLsryIBDt"/>
    <s v="Shruti"/>
    <m/>
    <s v="lead_J1CX7zsDgZmK8bfFZLZUstVnjrx992B3ZfMdrDmQauO"/>
    <s v="Ace Brain"/>
    <s v="Prateek Wadhwa"/>
    <s v="user_FdWFezbLzkYQcGsBUsjZO25nr2poK2nRbqV47Rs5Kfm"/>
    <s v="Prateek Wadhwa"/>
    <s v="2022-07-21 09:38:30.907000+00:00"/>
    <s v="2022-07-29 06:16:05.846000+00:00"/>
    <m/>
    <s v="Pune"/>
    <m/>
    <s v="2020-08-20 10:25:20+00:00"/>
    <m/>
    <n v="58"/>
    <m/>
    <m/>
    <m/>
    <m/>
    <m/>
    <m/>
    <m/>
    <m/>
    <m/>
    <m/>
    <m/>
    <s v="Outsourcing and Offshoring Consulting"/>
    <m/>
    <m/>
    <m/>
    <m/>
    <m/>
    <m/>
    <m/>
    <m/>
    <m/>
    <m/>
    <m/>
    <m/>
    <s v="Ravi Jaiswal"/>
    <m/>
    <s v="user_FdWFezbLzkYQcGsBUsjZO25nr2poK2nRbqV47Rs5Kfm"/>
    <s v="Prateek Wadhwa"/>
    <m/>
    <m/>
    <s v="July"/>
    <x v="5"/>
    <s v="Lusha"/>
    <m/>
    <m/>
    <m/>
    <m/>
    <m/>
    <s v="2020-12-06 09:47:16.805000+00:00"/>
    <s v="2022-09-06 14:12:04.167000+00:00"/>
    <s v="GMC"/>
  </r>
  <r>
    <s v="Manish Balpande"/>
    <n v="30000"/>
    <s v="INR"/>
    <n v="0"/>
    <s v="8/19/22"/>
    <s v="Sales"/>
    <s v="stat_kcR4fZg7TU7jjk1jAVua3qGLRS4J5uFayEjK5j02wtv"/>
    <s v="Unqualified"/>
    <n v="0"/>
    <s v="OpportunityStatusType.Lost"/>
    <s v="cont_31d3TzGsrbQZ8xjguHscjIzo4ABIIt6t3Tt3geUHcln"/>
    <s v="Shruti Athara"/>
    <m/>
    <s v="lead_7IAJJwa4t3bJVF07j94vmNv1GeEenwtoyjEK28ND3q1"/>
    <s v="Brickfolio Pvt Ltd"/>
    <s v="Nikhil Ahuja"/>
    <s v="user_P3f70h2AcefBkFTBZpvA9LgDbjTmUIXkqdKqHJ5evwA"/>
    <s v="Manojkumar Tinna"/>
    <s v="2022-07-14 05:34:01.935000+00:00"/>
    <s v="2022-07-29 06:09:44.528000+00:00"/>
    <m/>
    <s v="Pune"/>
    <m/>
    <m/>
    <m/>
    <n v="100"/>
    <m/>
    <m/>
    <m/>
    <m/>
    <m/>
    <m/>
    <m/>
    <s v="PAID_SOCIAL"/>
    <m/>
    <m/>
    <m/>
    <m/>
    <m/>
    <m/>
    <m/>
    <m/>
    <m/>
    <m/>
    <m/>
    <m/>
    <m/>
    <m/>
    <m/>
    <m/>
    <m/>
    <m/>
    <s v="user_ocHSJH83OJnHCvKyMbjx8WOOK8PMgAUGIj1qK0q0dMV"/>
    <s v="Nikhil Ahuja"/>
    <m/>
    <m/>
    <s v="August"/>
    <x v="4"/>
    <m/>
    <m/>
    <s v="Employee Engagement Handbook"/>
    <m/>
    <m/>
    <m/>
    <s v="2022-06-12 13:25:38.938000+00:00"/>
    <s v="2022-07-29 06:09:44.573000+00:00"/>
    <s v="GPA"/>
  </r>
  <r>
    <s v="Manish Balpande"/>
    <n v="300000"/>
    <s v="INR"/>
    <n v="0"/>
    <s v="8/15/22"/>
    <s v="Sales"/>
    <s v="stat_kcR4fZg7TU7jjk1jAVua3qGLRS4J5uFayEjK5j02wtv"/>
    <s v="Unqualified"/>
    <n v="0"/>
    <s v="OpportunityStatusType.Lost"/>
    <s v="cont_31d3TzGsrbQZ8xjguHscjIzo4ABIIt6t3Tt3geUHcln"/>
    <s v="Shruti Athara"/>
    <m/>
    <s v="lead_7IAJJwa4t3bJVF07j94vmNv1GeEenwtoyjEK28ND3q1"/>
    <s v="Brickfolio Pvt Ltd"/>
    <s v="Nikhil Ahuja"/>
    <s v="user_P3f70h2AcefBkFTBZpvA9LgDbjTmUIXkqdKqHJ5evwA"/>
    <s v="Manojkumar Tinna"/>
    <s v="2022-07-11 09:14:22.878000+00:00"/>
    <s v="2022-07-29 06:09:21.757000+00:00"/>
    <m/>
    <s v="Pune"/>
    <m/>
    <m/>
    <m/>
    <n v="100"/>
    <m/>
    <m/>
    <m/>
    <m/>
    <m/>
    <m/>
    <m/>
    <s v="PAID_SOCIAL"/>
    <m/>
    <m/>
    <m/>
    <m/>
    <m/>
    <m/>
    <m/>
    <m/>
    <m/>
    <m/>
    <m/>
    <m/>
    <m/>
    <m/>
    <m/>
    <m/>
    <m/>
    <m/>
    <s v="user_ocHSJH83OJnHCvKyMbjx8WOOK8PMgAUGIj1qK0q0dMV"/>
    <s v="Nikhil Ahuja"/>
    <m/>
    <m/>
    <s v="August"/>
    <x v="4"/>
    <m/>
    <m/>
    <s v="Employee Engagement Handbook"/>
    <m/>
    <m/>
    <m/>
    <s v="2022-06-12 13:25:38.938000+00:00"/>
    <s v="2022-07-29 06:09:44.573000+00:00"/>
    <s v="GMC"/>
  </r>
  <r>
    <s v="Abhiroop Ganguly"/>
    <n v="1000000"/>
    <s v="INR"/>
    <n v="0"/>
    <s v="8/31/22"/>
    <s v="Sales"/>
    <s v="stat_kcR4fZg7TU7jjk1jAVua3qGLRS4J5uFayEjK5j02wtv"/>
    <s v="Unqualified"/>
    <n v="0"/>
    <s v="OpportunityStatusType.Lost"/>
    <s v="cont_vJhZXrGT8sUodrmhJ7O32BGGnumvoGkfjyAEX6K9FDS"/>
    <s v="Amarendra sharan (legal head)"/>
    <s v="GMC renewal"/>
    <s v="lead_lEqiRA1lqEhapO0H9W5uf6ECbDKQXHjRxEMPLvMaUtO"/>
    <s v="Newgen software technologies"/>
    <s v="Gauri Jori"/>
    <s v="user_P3f70h2AcefBkFTBZpvA9LgDbjTmUIXkqdKqHJ5evwA"/>
    <s v="Manojkumar Tinna"/>
    <s v="2022-02-23 10:01:16.358000+00:00"/>
    <s v="2022-07-29 05:17:58.546000+00:00"/>
    <m/>
    <s v="Delhi"/>
    <m/>
    <m/>
    <m/>
    <n v="2700"/>
    <m/>
    <m/>
    <m/>
    <m/>
    <m/>
    <m/>
    <m/>
    <s v="PAID_SOCIAL"/>
    <m/>
    <m/>
    <m/>
    <s v="IT Services &amp; IT Consulting"/>
    <m/>
    <m/>
    <m/>
    <m/>
    <m/>
    <m/>
    <m/>
    <m/>
    <m/>
    <m/>
    <m/>
    <m/>
    <s v="Deepak Yadav"/>
    <m/>
    <s v="user_5YHA1ZU4iP896lD1YJehdJcMx7ZEgWCpulT4T2c3pJ3"/>
    <s v="Gauri Jori"/>
    <m/>
    <m/>
    <s v="April"/>
    <x v="1"/>
    <m/>
    <m/>
    <s v="Essential HR Policies"/>
    <m/>
    <m/>
    <m/>
    <s v="2022-02-14 10:06:18.332000+00:00"/>
    <s v="2022-09-19 08:11:37.233000+00:00"/>
    <m/>
  </r>
  <r>
    <s v="Abhiroop Ganguly"/>
    <n v="100000"/>
    <s v="INR"/>
    <n v="0"/>
    <s v="8/31/22"/>
    <s v="Sales"/>
    <s v="stat_kcR4fZg7TU7jjk1jAVua3qGLRS4J5uFayEjK5j02wtv"/>
    <s v="Unqualified"/>
    <n v="0"/>
    <s v="OpportunityStatusType.Lost"/>
    <s v="cont_vJhZXrGT8sUodrmhJ7O32BGGnumvoGkfjyAEX6K9FDS"/>
    <s v="Amarendra sharan (legal head)"/>
    <s v="GPA ren"/>
    <s v="lead_lEqiRA1lqEhapO0H9W5uf6ECbDKQXHjRxEMPLvMaUtO"/>
    <s v="Newgen software technologies"/>
    <s v="Gauri Jori"/>
    <s v="user_P3f70h2AcefBkFTBZpvA9LgDbjTmUIXkqdKqHJ5evwA"/>
    <s v="Manojkumar Tinna"/>
    <s v="2022-02-23 10:02:54.452000+00:00"/>
    <s v="2022-07-29 05:18:04.529000+00:00"/>
    <m/>
    <s v="Delhi"/>
    <m/>
    <m/>
    <m/>
    <n v="2700"/>
    <m/>
    <m/>
    <m/>
    <m/>
    <m/>
    <m/>
    <m/>
    <s v="PAID_SOCIAL"/>
    <m/>
    <m/>
    <m/>
    <s v="IT Services &amp; IT Consulting"/>
    <m/>
    <m/>
    <m/>
    <m/>
    <m/>
    <m/>
    <m/>
    <m/>
    <m/>
    <m/>
    <m/>
    <m/>
    <s v="Deepak Yadav"/>
    <m/>
    <s v="user_5YHA1ZU4iP896lD1YJehdJcMx7ZEgWCpulT4T2c3pJ3"/>
    <s v="Gauri Jori"/>
    <m/>
    <m/>
    <s v="April"/>
    <x v="1"/>
    <m/>
    <m/>
    <s v="Essential HR Policies"/>
    <m/>
    <m/>
    <m/>
    <s v="2022-02-14 10:06:18.332000+00:00"/>
    <s v="2022-09-19 08:11:37.233000+00:00"/>
    <m/>
  </r>
  <r>
    <s v="Omkar Ghate"/>
    <n v="250000"/>
    <s v="INR"/>
    <n v="0"/>
    <s v="7/27/22"/>
    <s v="Sales"/>
    <s v="stat_1hn9nRJaLbI53NxPuSQgo90kRpbpKsFlwN4oEGNUTdO"/>
    <s v="Lost"/>
    <n v="0"/>
    <s v="OpportunityStatusType.Lost"/>
    <s v="cont_VuWWRIXDzFQp8U1fJXhwGTUUieEVykRld89rGxyXTqz"/>
    <s v="Ravindra Kulkarni"/>
    <s v="Incumbent provided them an expiring premium quote and also they wanted us to provide a fresh policy for a renewal"/>
    <s v="lead_0yUndFSKJ4HXl8PDaj9FSegx62AxGCwcdEm4DqPT8rT"/>
    <s v="Abhi Impact Logistics Solutions"/>
    <s v="Trupti Suryavanshi"/>
    <s v="user_9SBRjyF0n4iWuhUdqRyQkFhl2J4uyNKhFWvvJEvunX8"/>
    <s v="Omkar Ghate"/>
    <s v="2022-05-23 09:21:56.481000+00:00"/>
    <s v="2022-07-29 05:12:36.195000+00:00"/>
    <m/>
    <s v="Pune"/>
    <m/>
    <m/>
    <m/>
    <n v="187"/>
    <m/>
    <m/>
    <m/>
    <m/>
    <m/>
    <m/>
    <m/>
    <m/>
    <m/>
    <m/>
    <m/>
    <s v="Transportation &amp; Logistics"/>
    <m/>
    <m/>
    <m/>
    <m/>
    <m/>
    <m/>
    <m/>
    <m/>
    <m/>
    <m/>
    <m/>
    <m/>
    <m/>
    <m/>
    <s v="user_L8E6IFhq6UCzKLHa45LUUTZCznDuyDwFrGaEp9DXiUM"/>
    <s v="Trupti Suryavanshi"/>
    <s v="Anjali Nishu"/>
    <m/>
    <s v="July"/>
    <x v="12"/>
    <s v="Rd"/>
    <m/>
    <m/>
    <m/>
    <m/>
    <m/>
    <s v="2021-07-07 06:06:25.521000+00:00"/>
    <s v="2022-10-18 10:19:05.605000+00:00"/>
    <s v="GMC"/>
  </r>
  <r>
    <s v="Manish Balpande"/>
    <n v="10000"/>
    <s v="INR"/>
    <n v="0"/>
    <s v="8/31/22"/>
    <s v="Sales"/>
    <s v="stat_kcR4fZg7TU7jjk1jAVua3qGLRS4J5uFayEjK5j02wtv"/>
    <s v="Unqualified"/>
    <n v="0"/>
    <s v="OpportunityStatusType.Lost"/>
    <s v="cont_rRpbpcmvINx2KQAdCkmdYM2X0ZEL8Ca45fB0UgYOPQ5"/>
    <s v="Manu"/>
    <s v="GPA New"/>
    <s v="lead_LsPzJhZ0F8pBMWF9TmG2Cf5VKUvNKd2eAD56syIsZ45"/>
    <s v="Regimmigration Fresh"/>
    <s v="Aishwarya Nyayadhish"/>
    <s v="user_8jx3L2CDfrbzNnwYUv6Plfha6VxaSGsqcbTXR3sIBZi"/>
    <s v="Manish Balpande"/>
    <s v="2022-06-13 11:38:26.855000+00:00"/>
    <s v="2022-07-29 05:06:57.295000+00:00"/>
    <m/>
    <s v="Other"/>
    <m/>
    <m/>
    <m/>
    <n v="100"/>
    <m/>
    <m/>
    <m/>
    <m/>
    <m/>
    <m/>
    <m/>
    <m/>
    <m/>
    <m/>
    <m/>
    <m/>
    <m/>
    <m/>
    <m/>
    <m/>
    <m/>
    <m/>
    <m/>
    <m/>
    <m/>
    <m/>
    <m/>
    <m/>
    <m/>
    <m/>
    <s v="user_6hRQhcoLhZEDUBYaw3vS7rv6T5582sGfXq4jNRqTfUU"/>
    <s v="Aishwarya Nyayadhish"/>
    <m/>
    <m/>
    <m/>
    <x v="4"/>
    <m/>
    <m/>
    <s v="Employee Wellness Handbook"/>
    <m/>
    <m/>
    <m/>
    <s v="2022-03-27 04:37:22.455000+00:00"/>
    <s v="2022-07-29 05:07:18.130000+00:00"/>
    <s v="GPA"/>
  </r>
  <r>
    <s v="Manish Balpande"/>
    <n v="800000"/>
    <s v="INR"/>
    <n v="0"/>
    <s v="8/31/22"/>
    <s v="Sales"/>
    <s v="stat_kcR4fZg7TU7jjk1jAVua3qGLRS4J5uFayEjK5j02wtv"/>
    <s v="Unqualified"/>
    <n v="0"/>
    <s v="OpportunityStatusType.Lost"/>
    <s v="cont_rRpbpcmvINx2KQAdCkmdYM2X0ZEL8Ca45fB0UgYOPQ5"/>
    <s v="Manu"/>
    <s v="GMC Fresh"/>
    <s v="lead_LsPzJhZ0F8pBMWF9TmG2Cf5VKUvNKd2eAD56syIsZ45"/>
    <s v="Regimmigration Fresh"/>
    <s v="Aishwarya Nyayadhish"/>
    <s v="user_8jx3L2CDfrbzNnwYUv6Plfha6VxaSGsqcbTXR3sIBZi"/>
    <s v="Manish Balpande"/>
    <s v="2022-06-13 11:38:07.142000+00:00"/>
    <s v="2022-07-29 05:06:50.097000+00:00"/>
    <m/>
    <s v="Other"/>
    <m/>
    <m/>
    <m/>
    <n v="100"/>
    <m/>
    <m/>
    <m/>
    <m/>
    <m/>
    <m/>
    <m/>
    <m/>
    <m/>
    <m/>
    <m/>
    <m/>
    <m/>
    <m/>
    <m/>
    <m/>
    <m/>
    <m/>
    <m/>
    <m/>
    <m/>
    <m/>
    <m/>
    <m/>
    <m/>
    <m/>
    <s v="user_6hRQhcoLhZEDUBYaw3vS7rv6T5582sGfXq4jNRqTfUU"/>
    <s v="Aishwarya Nyayadhish"/>
    <m/>
    <m/>
    <m/>
    <x v="4"/>
    <m/>
    <m/>
    <s v="Employee Wellness Handbook"/>
    <m/>
    <m/>
    <m/>
    <s v="2022-03-27 04:37:22.455000+00:00"/>
    <s v="2022-07-29 05:07:18.130000+00:00"/>
    <s v="GMC"/>
  </r>
  <r>
    <s v="Manish Balpande"/>
    <n v="200000"/>
    <s v="INR"/>
    <n v="0"/>
    <d v="2022-04-08T00:00:00"/>
    <s v="Sales"/>
    <s v="stat_kcR4fZg7TU7jjk1jAVua3qGLRS4J5uFayEjK5j02wtv"/>
    <s v="Unqualified"/>
    <n v="0"/>
    <s v="OpportunityStatusType.Lost"/>
    <s v="cont_358cQtX6gHgzungCNFgumYVkydZK4gZzIKX3UPCl5mb"/>
    <s v="Jatin Chugh"/>
    <m/>
    <s v="lead_usT4uAl1RSBkMi0yAhviVrlbLsunN6ZzZdQrLu7Ycwt"/>
    <s v="Hike"/>
    <s v="Sarvesh Pawar"/>
    <s v="user_8jx3L2CDfrbzNnwYUv6Plfha6VxaSGsqcbTXR3sIBZi"/>
    <s v="Manish Balpande"/>
    <s v="2022-05-11 07:43:58.897000+00:00"/>
    <s v="2022-07-29 05:05:15.862000+00:00"/>
    <m/>
    <s v="Delhi"/>
    <m/>
    <m/>
    <m/>
    <n v="200"/>
    <m/>
    <m/>
    <m/>
    <m/>
    <m/>
    <m/>
    <m/>
    <m/>
    <m/>
    <m/>
    <m/>
    <s v="Others"/>
    <m/>
    <m/>
    <m/>
    <m/>
    <m/>
    <m/>
    <m/>
    <m/>
    <m/>
    <m/>
    <m/>
    <m/>
    <s v="Yogesh Paigude"/>
    <m/>
    <s v="user_A8KOTZADnUtEQOLt4nSLAmteNStuGh80js75RYjrXVt"/>
    <s v="Sarvesh Pawar"/>
    <m/>
    <m/>
    <s v="July"/>
    <x v="4"/>
    <s v="Linkedin"/>
    <m/>
    <s v="Employee Wellness Handbook"/>
    <m/>
    <m/>
    <m/>
    <s v="2022-01-10 13:09:22.574000+00:00"/>
    <s v="2022-07-30 06:23:56.586000+00:00"/>
    <s v="GPA"/>
  </r>
  <r>
    <s v="Manish Balpande"/>
    <n v="6000000"/>
    <s v="INR"/>
    <n v="0"/>
    <d v="2022-04-08T00:00:00"/>
    <s v="Sales"/>
    <s v="stat_kcR4fZg7TU7jjk1jAVua3qGLRS4J5uFayEjK5j02wtv"/>
    <s v="Unqualified"/>
    <n v="0"/>
    <s v="OpportunityStatusType.Lost"/>
    <s v="cont_358cQtX6gHgzungCNFgumYVkydZK4gZzIKX3UPCl5mb"/>
    <s v="Jatin Chugh"/>
    <m/>
    <s v="lead_usT4uAl1RSBkMi0yAhviVrlbLsunN6ZzZdQrLu7Ycwt"/>
    <s v="Hike"/>
    <s v="Sarvesh Pawar"/>
    <s v="user_8jx3L2CDfrbzNnwYUv6Plfha6VxaSGsqcbTXR3sIBZi"/>
    <s v="Manish Balpande"/>
    <s v="2022-05-11 07:43:36.938000+00:00"/>
    <s v="2022-07-29 05:05:06.951000+00:00"/>
    <m/>
    <s v="Delhi"/>
    <m/>
    <m/>
    <m/>
    <n v="200"/>
    <m/>
    <m/>
    <m/>
    <m/>
    <m/>
    <m/>
    <m/>
    <m/>
    <m/>
    <m/>
    <m/>
    <s v="Others"/>
    <m/>
    <m/>
    <m/>
    <m/>
    <m/>
    <m/>
    <m/>
    <m/>
    <m/>
    <m/>
    <m/>
    <m/>
    <s v="Yogesh Paigude"/>
    <m/>
    <s v="user_A8KOTZADnUtEQOLt4nSLAmteNStuGh80js75RYjrXVt"/>
    <s v="Sarvesh Pawar"/>
    <m/>
    <m/>
    <s v="July"/>
    <x v="4"/>
    <s v="Linkedin"/>
    <m/>
    <s v="Employee Wellness Handbook"/>
    <m/>
    <m/>
    <m/>
    <s v="2022-01-10 13:09:22.574000+00:00"/>
    <s v="2022-07-30 06:23:56.586000+00:00"/>
    <s v="GMC"/>
  </r>
  <r>
    <s v="Manish Balpande"/>
    <n v="1500000"/>
    <s v="INR"/>
    <n v="0"/>
    <d v="2022-04-08T00:00:00"/>
    <s v="Sales"/>
    <s v="stat_kcR4fZg7TU7jjk1jAVua3qGLRS4J5uFayEjK5j02wtv"/>
    <s v="Unqualified"/>
    <n v="0"/>
    <s v="OpportunityStatusType.Lost"/>
    <s v="cont_FUuyQK2I1gbjXziAznxxcf12lbNQXISegyMTvgrV4I8"/>
    <s v="Jatin Chugh"/>
    <m/>
    <s v="lead_usT4uAl1RSBkMi0yAhviVrlbLsunN6ZzZdQrLu7Ycwt"/>
    <s v="Hike"/>
    <s v="Sarvesh Pawar"/>
    <s v="user_8jx3L2CDfrbzNnwYUv6Plfha6VxaSGsqcbTXR3sIBZi"/>
    <s v="Manish Balpande"/>
    <s v="2022-05-11 07:44:27.395000+00:00"/>
    <s v="2022-07-29 05:05:23.258000+00:00"/>
    <m/>
    <s v="Delhi"/>
    <m/>
    <m/>
    <m/>
    <n v="200"/>
    <m/>
    <m/>
    <m/>
    <m/>
    <m/>
    <m/>
    <m/>
    <m/>
    <m/>
    <m/>
    <m/>
    <s v="Others"/>
    <m/>
    <m/>
    <m/>
    <m/>
    <m/>
    <m/>
    <m/>
    <m/>
    <m/>
    <m/>
    <m/>
    <m/>
    <s v="Yogesh Paigude"/>
    <m/>
    <s v="user_A8KOTZADnUtEQOLt4nSLAmteNStuGh80js75RYjrXVt"/>
    <s v="Sarvesh Pawar"/>
    <m/>
    <m/>
    <s v="July"/>
    <x v="4"/>
    <s v="Linkedin"/>
    <m/>
    <s v="Employee Wellness Handbook"/>
    <m/>
    <m/>
    <m/>
    <s v="2022-01-10 13:09:22.574000+00:00"/>
    <s v="2022-07-30 06:23:56.586000+00:00"/>
    <s v="GTL"/>
  </r>
  <r>
    <s v="Kashif Ahmad"/>
    <n v="25000"/>
    <s v="INR"/>
    <n v="0"/>
    <s v="7/15/22"/>
    <s v="Sales"/>
    <s v="stat_kcR4fZg7TU7jjk1jAVua3qGLRS4J5uFayEjK5j02wtv"/>
    <s v="Unqualified"/>
    <n v="0"/>
    <s v="OpportunityStatusType.Lost"/>
    <s v="cont_Mkc3lD1XcUjXeWJPJKfOme3MVLpLBdhLMDU8f2uLysm"/>
    <s v="Akanksha"/>
    <s v="GPA Renewal"/>
    <s v="lead_OPcivpFBxzvdvIhuZ5gC8ge3WRh4ikx1svD3IzTZvkO"/>
    <s v="Encore Healthcare Pvt. Ltd."/>
    <s v="Aishwarya Nyayadhish"/>
    <s v="user_LKRhV6rhcBe0uL8u70UUGeDjbMupuho4TaiAOCbT7HT"/>
    <s v="Kashif Ahmad"/>
    <s v="2022-04-25 11:33:12.132000+00:00"/>
    <s v="2022-07-29 03:39:53.364000+00:00"/>
    <m/>
    <s v="Mumbai"/>
    <m/>
    <m/>
    <m/>
    <n v="40"/>
    <m/>
    <m/>
    <m/>
    <m/>
    <m/>
    <m/>
    <m/>
    <m/>
    <m/>
    <m/>
    <m/>
    <s v="Health, Wellness &amp; Fitness"/>
    <m/>
    <m/>
    <m/>
    <m/>
    <m/>
    <m/>
    <m/>
    <m/>
    <m/>
    <m/>
    <m/>
    <m/>
    <m/>
    <m/>
    <s v="user_6hRQhcoLhZEDUBYaw3vS7rv6T5582sGfXq4jNRqTfUU"/>
    <s v="Aishwarya Nyayadhish"/>
    <m/>
    <m/>
    <s v="June"/>
    <x v="2"/>
    <s v="Lusha"/>
    <m/>
    <s v="Pharma"/>
    <m/>
    <m/>
    <m/>
    <s v="2022-02-15 08:52:49.008000+00:00"/>
    <s v="2022-08-27 07:09:43.361000+00:00"/>
    <m/>
  </r>
  <r>
    <s v="Kashif Ahmad"/>
    <n v="450000"/>
    <s v="INR"/>
    <n v="0"/>
    <s v="7/15/22"/>
    <s v="Sales"/>
    <s v="stat_kcR4fZg7TU7jjk1jAVua3qGLRS4J5uFayEjK5j02wtv"/>
    <s v="Unqualified"/>
    <n v="0"/>
    <s v="OpportunityStatusType.Lost"/>
    <s v="cont_Mkc3lD1XcUjXeWJPJKfOme3MVLpLBdhLMDU8f2uLysm"/>
    <s v="Akanksha"/>
    <s v="GMC Renewal"/>
    <s v="lead_OPcivpFBxzvdvIhuZ5gC8ge3WRh4ikx1svD3IzTZvkO"/>
    <s v="Encore Healthcare Pvt. Ltd."/>
    <s v="Aishwarya Nyayadhish"/>
    <s v="user_LKRhV6rhcBe0uL8u70UUGeDjbMupuho4TaiAOCbT7HT"/>
    <s v="Kashif Ahmad"/>
    <s v="2022-04-25 11:32:41.379000+00:00"/>
    <s v="2022-07-29 03:39:56.994000+00:00"/>
    <m/>
    <s v="Mumbai"/>
    <m/>
    <m/>
    <m/>
    <n v="40"/>
    <m/>
    <m/>
    <m/>
    <m/>
    <m/>
    <m/>
    <m/>
    <m/>
    <m/>
    <m/>
    <m/>
    <s v="Health, Wellness &amp; Fitness"/>
    <m/>
    <m/>
    <m/>
    <m/>
    <m/>
    <m/>
    <m/>
    <m/>
    <m/>
    <m/>
    <m/>
    <m/>
    <m/>
    <m/>
    <s v="user_6hRQhcoLhZEDUBYaw3vS7rv6T5582sGfXq4jNRqTfUU"/>
    <s v="Aishwarya Nyayadhish"/>
    <m/>
    <m/>
    <s v="June"/>
    <x v="2"/>
    <s v="Lusha"/>
    <m/>
    <s v="Pharma"/>
    <m/>
    <m/>
    <m/>
    <s v="2022-02-15 08:52:49.008000+00:00"/>
    <s v="2022-08-27 07:09:43.361000+00:00"/>
    <m/>
  </r>
  <r>
    <s v="Kashif Ahmad"/>
    <n v="702703"/>
    <s v="INR"/>
    <n v="100"/>
    <s v="7/28/22"/>
    <s v="Sales"/>
    <s v="stat_OZRiD1474QRJIpvnjHCZfiIvKcVD6mIKSSTzg8SwDVx"/>
    <s v="Won- Payment Completed"/>
    <n v="1"/>
    <s v="OpportunityStatusType.Won"/>
    <s v="cont_PzyFeE1dDXCSFk605UtjkvAK2JarMl4Bj2S8Wf35xBC"/>
    <s v="Lalit Malpe"/>
    <m/>
    <s v="lead_MWpo0TixJ3gpVopW0b1oB28JKAFug7crTIorib1vqJp"/>
    <s v="Comprehensive Support Services"/>
    <s v="Sarvesh Pawar"/>
    <s v="user_LKRhV6rhcBe0uL8u70UUGeDjbMupuho4TaiAOCbT7HT"/>
    <s v="Kashif Ahmad"/>
    <s v="2022-07-11 05:49:18.941000+00:00"/>
    <s v="2022-07-28 13:53:34.471000+00:00"/>
    <m/>
    <s v="Pune"/>
    <m/>
    <m/>
    <m/>
    <n v="103"/>
    <s v="Yes"/>
    <m/>
    <m/>
    <m/>
    <m/>
    <m/>
    <m/>
    <m/>
    <m/>
    <m/>
    <m/>
    <s v="Hospitality &amp; Travel"/>
    <m/>
    <m/>
    <m/>
    <m/>
    <m/>
    <m/>
    <m/>
    <m/>
    <m/>
    <m/>
    <m/>
    <m/>
    <s v="Ravi Jaiswal; Yogesh Paigude"/>
    <m/>
    <s v="user_A8KOTZADnUtEQOLt4nSLAmteNStuGh80js75RYjrXVt"/>
    <s v="Sarvesh Pawar"/>
    <s v="Snehal Mane"/>
    <m/>
    <s v="July; September"/>
    <x v="2"/>
    <s v="Mr. E"/>
    <m/>
    <s v="Elevation Investor"/>
    <m/>
    <m/>
    <m/>
    <s v="2021-07-21 08:51:49.293000+00:00"/>
    <s v="2022-10-02 05:59:44.930000+00:00"/>
    <s v="GMC"/>
  </r>
  <r>
    <s v="Naveen Kumar"/>
    <n v="35000000"/>
    <s v="INR"/>
    <n v="0"/>
    <s v="8/31/22"/>
    <s v="Sales"/>
    <s v="stat_kcR4fZg7TU7jjk1jAVua3qGLRS4J5uFayEjK5j02wtv"/>
    <s v="Unqualified"/>
    <n v="0"/>
    <s v="OpportunityStatusType.Lost"/>
    <s v="cont_7sw8EsKvZMBMxyvmuIr6r7RGG8CECVJoebmnIy1KvvU"/>
    <s v="Vinod Hinduja"/>
    <s v="ICP Reject"/>
    <s v="lead_Zc4xOSifJtffgrsTFPAPQAk6Fj40ReM3rMUXzRbbqgG"/>
    <s v="Bestseller Retail India Pvt Ltd"/>
    <s v="Sarvesh Pawar"/>
    <s v="user_N52PP2uP2VZc2gm0nhh6CNFSif4n85g1cdxoNFd9ct0"/>
    <s v="Naveen Kumar"/>
    <s v="2022-07-04 07:15:00.025000+00:00"/>
    <s v="2022-07-28 11:22:12.436000+00:00"/>
    <m/>
    <s v="Mumbai"/>
    <m/>
    <m/>
    <m/>
    <n v="1340"/>
    <m/>
    <m/>
    <m/>
    <m/>
    <m/>
    <m/>
    <m/>
    <m/>
    <m/>
    <m/>
    <m/>
    <s v="Retail"/>
    <m/>
    <m/>
    <m/>
    <m/>
    <m/>
    <m/>
    <m/>
    <m/>
    <m/>
    <m/>
    <m/>
    <m/>
    <s v="Arunkumar Dubey"/>
    <m/>
    <s v="user_A8KOTZADnUtEQOLt4nSLAmteNStuGh80js75RYjrXVt"/>
    <s v="Sarvesh Pawar"/>
    <m/>
    <m/>
    <s v="August; December; February; October"/>
    <x v="2"/>
    <s v="Naukri.com"/>
    <m/>
    <m/>
    <m/>
    <m/>
    <m/>
    <s v="2021-07-26 06:56:53.613000+00:00"/>
    <s v="2022-10-20 10:26:53.944000+00:00"/>
    <s v="GMC"/>
  </r>
  <r>
    <s v="siddharth tongay"/>
    <n v="5000000"/>
    <s v="INR"/>
    <n v="0"/>
    <s v="8/31/22"/>
    <s v="Sales"/>
    <s v="stat_kcR4fZg7TU7jjk1jAVua3qGLRS4J5uFayEjK5j02wtv"/>
    <s v="Unqualified"/>
    <n v="0"/>
    <s v="OpportunityStatusType.Lost"/>
    <s v="cont_008sqYP7yppIY1I9ool0Zl2WP3zclfoLJ0ndiunsAau"/>
    <s v="kandavel murugan"/>
    <s v="GMC ren"/>
    <s v="lead_RdIwKaAlGKuSPr647IOm1UyfXCgbtIouxuPY2YDI7ol"/>
    <s v="Aparajitha Corporate Services"/>
    <s v="Gauri Jori"/>
    <s v="user_P3f70h2AcefBkFTBZpvA9LgDbjTmUIXkqdKqHJ5evwA"/>
    <s v="Manojkumar Tinna"/>
    <s v="2022-05-30 10:38:19.695000+00:00"/>
    <s v="2022-07-28 11:16:59.904000+00:00"/>
    <m/>
    <s v="Madurai"/>
    <m/>
    <s v="2020-08-20 09:04:45+00:00"/>
    <m/>
    <n v="1525"/>
    <m/>
    <m/>
    <m/>
    <m/>
    <m/>
    <m/>
    <m/>
    <m/>
    <m/>
    <m/>
    <m/>
    <s v="HR / Staffing / Recruitment"/>
    <m/>
    <m/>
    <m/>
    <m/>
    <m/>
    <m/>
    <m/>
    <m/>
    <m/>
    <m/>
    <m/>
    <m/>
    <m/>
    <m/>
    <s v="user_5YHA1ZU4iP896lD1YJehdJcMx7ZEgWCpulT4T2c3pJ3"/>
    <s v="Gauri Jori"/>
    <m/>
    <m/>
    <s v="August"/>
    <x v="4"/>
    <m/>
    <m/>
    <s v="Lead Magnet Lead"/>
    <m/>
    <m/>
    <m/>
    <s v="2020-12-06 09:46:52.486000+00:00"/>
    <s v="2022-07-28 11:17:45.720000+00:00"/>
    <m/>
  </r>
  <r>
    <s v="siddharth tongay"/>
    <n v="1000000"/>
    <s v="INR"/>
    <n v="0"/>
    <s v="8/31/22"/>
    <s v="Sales"/>
    <s v="stat_kcR4fZg7TU7jjk1jAVua3qGLRS4J5uFayEjK5j02wtv"/>
    <s v="Unqualified"/>
    <n v="0"/>
    <s v="OpportunityStatusType.Lost"/>
    <s v="cont_008sqYP7yppIY1I9ool0Zl2WP3zclfoLJ0ndiunsAau"/>
    <s v="kandavel murugan"/>
    <s v="GPA ren"/>
    <s v="lead_RdIwKaAlGKuSPr647IOm1UyfXCgbtIouxuPY2YDI7ol"/>
    <s v="Aparajitha Corporate Services"/>
    <s v="Gauri Jori"/>
    <s v="user_P3f70h2AcefBkFTBZpvA9LgDbjTmUIXkqdKqHJ5evwA"/>
    <s v="Manojkumar Tinna"/>
    <s v="2022-06-09 09:57:45.814000+00:00"/>
    <s v="2022-07-28 11:17:45.367000+00:00"/>
    <m/>
    <s v="Madurai"/>
    <m/>
    <s v="2020-08-20 09:04:45+00:00"/>
    <m/>
    <n v="1525"/>
    <m/>
    <m/>
    <m/>
    <m/>
    <m/>
    <m/>
    <m/>
    <m/>
    <m/>
    <m/>
    <m/>
    <s v="HR / Staffing / Recruitment"/>
    <m/>
    <m/>
    <m/>
    <m/>
    <m/>
    <m/>
    <m/>
    <m/>
    <m/>
    <m/>
    <m/>
    <m/>
    <m/>
    <m/>
    <s v="user_5YHA1ZU4iP896lD1YJehdJcMx7ZEgWCpulT4T2c3pJ3"/>
    <s v="Gauri Jori"/>
    <m/>
    <m/>
    <s v="August"/>
    <x v="4"/>
    <m/>
    <m/>
    <s v="Lead Magnet Lead"/>
    <m/>
    <m/>
    <m/>
    <s v="2020-12-06 09:46:52.486000+00:00"/>
    <s v="2022-07-28 11:17:45.720000+00:00"/>
    <m/>
  </r>
  <r>
    <s v="siddharth tongay"/>
    <n v="2000000"/>
    <s v="INR"/>
    <n v="0"/>
    <s v="7/31/22"/>
    <s v="Sales"/>
    <s v="stat_kcR4fZg7TU7jjk1jAVua3qGLRS4J5uFayEjK5j02wtv"/>
    <s v="Unqualified"/>
    <n v="0"/>
    <s v="OpportunityStatusType.Lost"/>
    <m/>
    <m/>
    <s v="Demo Scheduled for Saturday"/>
    <s v="lead_H7HYLFqZ0s0xxyM5RN1TDeP9TbFOs3FP26vLY6knxgJ"/>
    <s v="LOXIM INDUSTRIES"/>
    <s v="Kanchan Kothari"/>
    <s v="user_P3f70h2AcefBkFTBZpvA9LgDbjTmUIXkqdKqHJ5evwA"/>
    <s v="Manojkumar Tinna"/>
    <s v="2022-05-18 07:40:56.147000+00:00"/>
    <s v="2022-07-28 11:08:47.663000+00:00"/>
    <m/>
    <s v="Ahmedabad"/>
    <m/>
    <m/>
    <m/>
    <n v="140"/>
    <m/>
    <m/>
    <m/>
    <m/>
    <m/>
    <m/>
    <m/>
    <m/>
    <m/>
    <m/>
    <m/>
    <s v="Chemical"/>
    <m/>
    <m/>
    <m/>
    <m/>
    <m/>
    <m/>
    <m/>
    <m/>
    <m/>
    <m/>
    <m/>
    <m/>
    <s v="Amol Gawali"/>
    <m/>
    <s v="user_FdWFezbLzkYQcGsBUsjZO25nr2poK2nRbqV47Rs5Kfm"/>
    <s v="Prateek Wadhwa"/>
    <m/>
    <m/>
    <s v="July"/>
    <x v="2"/>
    <m/>
    <m/>
    <m/>
    <m/>
    <m/>
    <m/>
    <s v="2022-04-25 19:08:46.368000+00:00"/>
    <s v="2022-09-07 03:51:29.913000+00:00"/>
    <m/>
  </r>
  <r>
    <s v="Abhiroop Ganguly"/>
    <n v="681200"/>
    <s v="INR"/>
    <n v="100"/>
    <s v="7/28/22"/>
    <s v="Sales"/>
    <s v="stat_OZRiD1474QRJIpvnjHCZfiIvKcVD6mIKSSTzg8SwDVx"/>
    <s v="Won- Payment Completed"/>
    <n v="1"/>
    <s v="OpportunityStatusType.Won"/>
    <s v="cont_HY9YRsH9xd2dH2cKO1NvXOyb42Nth4ZY9MTNo8DcmND"/>
    <s v="Swapnil Rane"/>
    <s v="GMC ren."/>
    <s v="lead_VVxWfa1K7gnB6dkSWHtm3gp1GT3pKmxv0TT8Dd5TZfl"/>
    <s v="Systems Plus transformations"/>
    <s v="Gauri Jori"/>
    <s v="user_U27GK6WjhLhUhi1EDKXV57xMpn8n8DMIOjci1q3UReZ"/>
    <s v="Abhiroop Ganguly"/>
    <s v="2022-03-11 12:19:45.355000+00:00"/>
    <s v="2022-07-28 10:14:00.188000+00:00"/>
    <m/>
    <s v="Pune"/>
    <m/>
    <s v="2020-08-14 08:05:16+00:00"/>
    <m/>
    <n v="407"/>
    <m/>
    <m/>
    <m/>
    <m/>
    <m/>
    <m/>
    <m/>
    <m/>
    <m/>
    <m/>
    <m/>
    <s v="IT Services &amp; IT Consulting"/>
    <m/>
    <m/>
    <m/>
    <m/>
    <m/>
    <m/>
    <m/>
    <m/>
    <m/>
    <m/>
    <m/>
    <m/>
    <s v="Prashant Abhang"/>
    <m/>
    <s v="user_5YHA1ZU4iP896lD1YJehdJcMx7ZEgWCpulT4T2c3pJ3"/>
    <s v="Gauri Jori"/>
    <s v="Snehal Mane"/>
    <m/>
    <s v="July"/>
    <x v="2"/>
    <s v="Lusha"/>
    <m/>
    <s v="Glengarry"/>
    <m/>
    <m/>
    <m/>
    <s v="2020-12-06 09:46:31.329000+00:00"/>
    <s v="2022-10-20 12:31:28.939000+00:00"/>
    <m/>
  </r>
  <r>
    <s v="Navin Panjwani"/>
    <n v="100000"/>
    <s v="INR"/>
    <n v="0"/>
    <s v="8/31/22"/>
    <s v="Sales"/>
    <s v="stat_1hn9nRJaLbI53NxPuSQgo90kRpbpKsFlwN4oEGNUTdO"/>
    <s v="Lost"/>
    <n v="0"/>
    <s v="OpportunityStatusType.Lost"/>
    <m/>
    <m/>
    <s v="gmc -fresh"/>
    <s v="lead_HwxlDONuzgWuAeedJMF6FlIwaozCJgAC9Iv8ONx1W8T"/>
    <s v="Bold Finance"/>
    <s v="Bharti Bankey"/>
    <s v="user_sD3YjSs92XKUfD0OPHeo886g6tW6aCM0iUhX5VVUuJi"/>
    <s v="Navin Panjwani"/>
    <s v="2022-06-27 09:26:13.984000+00:00"/>
    <s v="2022-07-28 09:46:30.223000+00:00"/>
    <m/>
    <s v="Mumbai"/>
    <m/>
    <s v="2022-06-25 08:46:56+00:00"/>
    <m/>
    <n v="12"/>
    <m/>
    <m/>
    <m/>
    <m/>
    <m/>
    <m/>
    <m/>
    <m/>
    <m/>
    <m/>
    <m/>
    <s v="Banking &amp; Finance"/>
    <m/>
    <m/>
    <m/>
    <m/>
    <m/>
    <m/>
    <m/>
    <m/>
    <m/>
    <m/>
    <m/>
    <m/>
    <m/>
    <m/>
    <s v="user_aM3WaaSUQQmaNnsm9l2FQRVWUEr8RN2ZdXzsuQUalQ3"/>
    <s v="Bharti Bankey"/>
    <m/>
    <m/>
    <m/>
    <x v="3"/>
    <s v="Inbound via website"/>
    <m/>
    <s v="Employee Count 25"/>
    <m/>
    <m/>
    <m/>
    <s v="2022-06-25 08:49:46.051000+00:00"/>
    <s v="2022-09-23 10:19:16.427000+00:00"/>
    <m/>
  </r>
  <r>
    <s v="Navin Panjwani"/>
    <n v="300000"/>
    <s v="INR"/>
    <n v="0"/>
    <d v="2022-02-08T00:00:00"/>
    <s v="Sales"/>
    <s v="stat_kcR4fZg7TU7jjk1jAVua3qGLRS4J5uFayEjK5j02wtv"/>
    <s v="Unqualified"/>
    <n v="0"/>
    <s v="OpportunityStatusType.Lost"/>
    <m/>
    <m/>
    <s v="GMC"/>
    <s v="lead_6nvA1WslPpuKKnbNN8JcNHtOimpSJC61Zndiebj7FLl"/>
    <s v="Lightspeed"/>
    <s v="Bharti Bankey"/>
    <s v="user_sD3YjSs92XKUfD0OPHeo886g6tW6aCM0iUhX5VVUuJi"/>
    <s v="Navin Panjwani"/>
    <s v="2022-07-01 11:14:27.295000+00:00"/>
    <s v="2022-07-28 09:30:04.675000+00:00"/>
    <m/>
    <s v="Delhi"/>
    <m/>
    <s v="2022-07-01 05:56:40+00:00"/>
    <m/>
    <n v="40"/>
    <m/>
    <m/>
    <m/>
    <m/>
    <m/>
    <m/>
    <m/>
    <s v="ORGANIC_SEARCH"/>
    <m/>
    <m/>
    <m/>
    <m/>
    <m/>
    <m/>
    <m/>
    <m/>
    <m/>
    <m/>
    <m/>
    <m/>
    <m/>
    <m/>
    <m/>
    <m/>
    <m/>
    <m/>
    <s v="user_aM3WaaSUQQmaNnsm9l2FQRVWUEr8RN2ZdXzsuQUalQ3"/>
    <s v="Bharti Bankey"/>
    <m/>
    <m/>
    <s v="August"/>
    <x v="3"/>
    <s v="Inbound via website"/>
    <m/>
    <s v="Employee Count 50 to 200"/>
    <m/>
    <m/>
    <m/>
    <s v="2022-07-01 05:59:31.174000+00:00"/>
    <s v="2022-08-23 09:44:14.260000+00:00"/>
    <m/>
  </r>
  <r>
    <s v="Navin Panjwani"/>
    <n v="0"/>
    <s v="INR"/>
    <n v="0"/>
    <s v="8/25/22"/>
    <s v="Sales"/>
    <s v="stat_kcR4fZg7TU7jjk1jAVua3qGLRS4J5uFayEjK5j02wtv"/>
    <s v="Unqualified"/>
    <n v="0"/>
    <s v="OpportunityStatusType.Lost"/>
    <m/>
    <m/>
    <m/>
    <s v="lead_ArhKm8PvePGniX1M26ak5nBsSKuZmsvvmqODNuzZTEU"/>
    <s v="MBA Chaiwala (Fresh)"/>
    <s v="Kaushlya Bhavsar"/>
    <s v="user_sD3YjSs92XKUfD0OPHeo886g6tW6aCM0iUhX5VVUuJi"/>
    <s v="Navin Panjwani"/>
    <s v="2022-03-15 09:11:37.687000+00:00"/>
    <s v="2022-07-28 09:33:52.049000+00:00"/>
    <m/>
    <m/>
    <m/>
    <m/>
    <m/>
    <n v="40"/>
    <m/>
    <m/>
    <m/>
    <m/>
    <m/>
    <m/>
    <m/>
    <m/>
    <m/>
    <m/>
    <m/>
    <m/>
    <m/>
    <m/>
    <m/>
    <m/>
    <m/>
    <m/>
    <m/>
    <m/>
    <m/>
    <m/>
    <m/>
    <m/>
    <m/>
    <m/>
    <s v="user_2jRs4eIjwv8MozxYA1DE9MMy0FWf2gMgweg2LiJNu64"/>
    <s v="Gauri Munge"/>
    <m/>
    <m/>
    <m/>
    <x v="4"/>
    <m/>
    <m/>
    <s v="Downloaded the guide: Employee Wellness Handbook"/>
    <m/>
    <m/>
    <m/>
    <s v="2021-12-11 06:16:25.418000+00:00"/>
    <s v="2022-08-10 07:10:29.720000+00:00"/>
    <s v="GMC"/>
  </r>
  <r>
    <s v="Navin Panjwani"/>
    <n v="25000"/>
    <s v="INR"/>
    <n v="0"/>
    <s v="8/19/22"/>
    <s v="Sales"/>
    <s v="stat_kcR4fZg7TU7jjk1jAVua3qGLRS4J5uFayEjK5j02wtv"/>
    <s v="Unqualified"/>
    <n v="0"/>
    <s v="OpportunityStatusType.Lost"/>
    <s v="cont_K6xDQHrL9oMYkbp29ihJ2rqhrDK7tEElQftxWFMzMhn"/>
    <s v="Dinesh Makwana"/>
    <m/>
    <s v="lead_QffHyHpUietFPQ7Sw4HlJ9r7OaJeSWk1cA7qxAYK5a5"/>
    <s v="IQGEN-X Pharma Pvt.Ltd ( Renewal )"/>
    <s v="Sarvesh Pawar"/>
    <s v="user_sD3YjSs92XKUfD0OPHeo886g6tW6aCM0iUhX5VVUuJi"/>
    <s v="Navin Panjwani"/>
    <s v="2022-07-19 08:03:00.511000+00:00"/>
    <s v="2022-07-28 07:31:48.025000+00:00"/>
    <m/>
    <s v="Mumbai"/>
    <m/>
    <m/>
    <m/>
    <n v="75"/>
    <m/>
    <m/>
    <m/>
    <m/>
    <m/>
    <m/>
    <m/>
    <m/>
    <m/>
    <m/>
    <m/>
    <s v="Health, Wellness &amp; Fitness"/>
    <m/>
    <m/>
    <m/>
    <m/>
    <m/>
    <m/>
    <m/>
    <m/>
    <m/>
    <m/>
    <m/>
    <m/>
    <m/>
    <m/>
    <s v="user_A8KOTZADnUtEQOLt4nSLAmteNStuGh80js75RYjrXVt"/>
    <s v="Sarvesh Pawar"/>
    <m/>
    <m/>
    <s v="July"/>
    <x v="2"/>
    <m/>
    <m/>
    <s v="Vaccine inbound"/>
    <m/>
    <m/>
    <m/>
    <s v="2021-04-08 05:38:53.908000+00:00"/>
    <s v="2022-09-28 19:49:12.459000+00:00"/>
    <s v="GPA"/>
  </r>
  <r>
    <s v="Navin Panjwani"/>
    <n v="350000"/>
    <s v="INR"/>
    <n v="0"/>
    <s v="7/31/22"/>
    <s v="Sales"/>
    <s v="stat_kcR4fZg7TU7jjk1jAVua3qGLRS4J5uFayEjK5j02wtv"/>
    <s v="Unqualified"/>
    <n v="0"/>
    <s v="OpportunityStatusType.Lost"/>
    <s v="cont_K6xDQHrL9oMYkbp29ihJ2rqhrDK7tEElQftxWFMzMhn"/>
    <s v="Dinesh Makwana"/>
    <m/>
    <s v="lead_QffHyHpUietFPQ7Sw4HlJ9r7OaJeSWk1cA7qxAYK5a5"/>
    <s v="IQGEN-X Pharma Pvt.Ltd ( Renewal )"/>
    <s v="Sarvesh Pawar"/>
    <s v="user_sD3YjSs92XKUfD0OPHeo886g6tW6aCM0iUhX5VVUuJi"/>
    <s v="Navin Panjwani"/>
    <s v="2022-07-19 08:02:40.268000+00:00"/>
    <s v="2022-07-28 07:31:35.006000+00:00"/>
    <m/>
    <s v="Mumbai"/>
    <m/>
    <m/>
    <m/>
    <n v="75"/>
    <m/>
    <m/>
    <m/>
    <m/>
    <m/>
    <m/>
    <m/>
    <m/>
    <m/>
    <m/>
    <m/>
    <s v="Health, Wellness &amp; Fitness"/>
    <m/>
    <m/>
    <m/>
    <m/>
    <m/>
    <m/>
    <m/>
    <m/>
    <m/>
    <m/>
    <m/>
    <m/>
    <m/>
    <m/>
    <s v="user_A8KOTZADnUtEQOLt4nSLAmteNStuGh80js75RYjrXVt"/>
    <s v="Sarvesh Pawar"/>
    <m/>
    <m/>
    <s v="July"/>
    <x v="2"/>
    <m/>
    <m/>
    <s v="Vaccine inbound"/>
    <m/>
    <m/>
    <m/>
    <s v="2021-04-08 05:38:53.908000+00:00"/>
    <s v="2022-09-28 19:49:12.459000+00:00"/>
    <s v="GMC"/>
  </r>
  <r>
    <s v="Namrata Aurora"/>
    <n v="250000"/>
    <s v="INR"/>
    <n v="0"/>
    <s v="7/31/22"/>
    <s v="Sales"/>
    <s v="stat_kcR4fZg7TU7jjk1jAVua3qGLRS4J5uFayEjK5j02wtv"/>
    <s v="Unqualified"/>
    <n v="0"/>
    <s v="OpportunityStatusType.Lost"/>
    <m/>
    <m/>
    <m/>
    <s v="lead_XpD9MSAozds1wiNgES58kheBwn8GHzVYq4zPWWW3ukK"/>
    <s v="Tineta Pharma Pvt. Ltd."/>
    <s v="Namrata Aurora"/>
    <s v="user_IpBH4s1Av5OVFfQQ3nW0qPDDjwLT9uRfx1sVhml8UQA"/>
    <s v="Namrata Aurora"/>
    <s v="2022-04-08 10:51:25.917000+00:00"/>
    <s v="2022-07-28 07:03:42.488000+00:00"/>
    <m/>
    <s v="Mumbai"/>
    <m/>
    <m/>
    <m/>
    <n v="70"/>
    <m/>
    <m/>
    <m/>
    <m/>
    <m/>
    <m/>
    <m/>
    <m/>
    <m/>
    <m/>
    <m/>
    <s v="Health, Wellness &amp; Fitness"/>
    <m/>
    <m/>
    <m/>
    <m/>
    <m/>
    <m/>
    <m/>
    <m/>
    <m/>
    <m/>
    <m/>
    <m/>
    <m/>
    <m/>
    <s v="user_vMd4rmcrSbjykdyL2J7rrYn84SWdcNc5FKligrmItPw"/>
    <s v="Shreenath Bhat"/>
    <m/>
    <m/>
    <s v="June"/>
    <x v="2"/>
    <m/>
    <m/>
    <m/>
    <m/>
    <m/>
    <m/>
    <s v="2021-11-17 01:30:34.099000+00:00"/>
    <s v="2022-08-27 07:06:46.622000+00:00"/>
    <s v="GMC"/>
  </r>
  <r>
    <s v="siddharth tongay"/>
    <n v="30000"/>
    <s v="INR"/>
    <n v="0"/>
    <s v="7/31/22"/>
    <s v="Sales"/>
    <s v="stat_kcR4fZg7TU7jjk1jAVua3qGLRS4J5uFayEjK5j02wtv"/>
    <s v="Unqualified"/>
    <n v="0"/>
    <s v="OpportunityStatusType.Lost"/>
    <s v="cont_Vy52eCdu64uPEsqmtywnSkk6vTN3An2mbcyxcolJIop"/>
    <s v="Rushad Shah"/>
    <m/>
    <s v="lead_tvQXnPHHNcuU8sfqOVWn1yGHbzjwoUfXV9Akbd4c3qw"/>
    <s v="Cygnet Infotech Pvt. Ltd."/>
    <s v="Nikhil Ahuja"/>
    <s v="user_jbppzD9HyqqioXDaUzrIJfkBW97sQdk5kSNPsBKGx0r"/>
    <s v="Pranaav Marathe"/>
    <s v="2022-06-24 06:06:23.391000+00:00"/>
    <s v="2022-07-28 07:00:01.300000+00:00"/>
    <m/>
    <s v="Ahmedabad"/>
    <m/>
    <s v="2020-08-14 08:05:11+00:00"/>
    <m/>
    <n v="1250"/>
    <m/>
    <m/>
    <m/>
    <m/>
    <m/>
    <m/>
    <m/>
    <m/>
    <m/>
    <m/>
    <m/>
    <s v="IT Services &amp; IT Consulting"/>
    <m/>
    <m/>
    <m/>
    <m/>
    <m/>
    <m/>
    <m/>
    <m/>
    <m/>
    <m/>
    <m/>
    <m/>
    <m/>
    <m/>
    <s v="user_ocHSJH83OJnHCvKyMbjx8WOOK8PMgAUGIj1qK0q0dMV"/>
    <s v="Nikhil Ahuja"/>
    <m/>
    <m/>
    <s v="July"/>
    <x v="2"/>
    <m/>
    <m/>
    <s v="Employee Engagement Handbook"/>
    <m/>
    <m/>
    <m/>
    <s v="2020-12-06 09:46:18.247000+00:00"/>
    <s v="2022-08-05 05:26:51.480000+00:00"/>
    <s v="GTL"/>
  </r>
  <r>
    <s v="siddharth tongay"/>
    <n v="3750000"/>
    <s v="INR"/>
    <n v="0"/>
    <s v="7/31/22"/>
    <s v="Sales"/>
    <s v="stat_kcR4fZg7TU7jjk1jAVua3qGLRS4J5uFayEjK5j02wtv"/>
    <s v="Unqualified"/>
    <n v="0"/>
    <s v="OpportunityStatusType.Lost"/>
    <s v="cont_UUuvSzAMMWlXncpY2zxvtckjK3O0EfBNaUT3BVEpX5k"/>
    <s v="Sarita hemnani"/>
    <m/>
    <s v="lead_tvQXnPHHNcuU8sfqOVWn1yGHbzjwoUfXV9Akbd4c3qw"/>
    <s v="Cygnet Infotech Pvt. Ltd."/>
    <s v="Nikhil Ahuja"/>
    <s v="user_jbppzD9HyqqioXDaUzrIJfkBW97sQdk5kSNPsBKGx0r"/>
    <s v="Pranaav Marathe"/>
    <s v="2022-04-22 05:01:08.192000+00:00"/>
    <s v="2022-07-28 06:59:53.865000+00:00"/>
    <m/>
    <s v="Ahmedabad"/>
    <m/>
    <s v="2020-08-14 08:05:11+00:00"/>
    <m/>
    <n v="1250"/>
    <m/>
    <m/>
    <m/>
    <m/>
    <m/>
    <m/>
    <m/>
    <m/>
    <m/>
    <m/>
    <m/>
    <s v="IT Services &amp; IT Consulting"/>
    <m/>
    <m/>
    <m/>
    <m/>
    <m/>
    <m/>
    <m/>
    <m/>
    <m/>
    <m/>
    <m/>
    <m/>
    <m/>
    <m/>
    <s v="user_ocHSJH83OJnHCvKyMbjx8WOOK8PMgAUGIj1qK0q0dMV"/>
    <s v="Nikhil Ahuja"/>
    <m/>
    <m/>
    <s v="July"/>
    <x v="2"/>
    <m/>
    <m/>
    <s v="Employee Engagement Handbook"/>
    <m/>
    <m/>
    <m/>
    <s v="2020-12-06 09:46:18.247000+00:00"/>
    <s v="2022-08-05 05:26:51.480000+00:00"/>
    <s v="GMC"/>
  </r>
  <r>
    <s v="Kashif Ahmad"/>
    <n v="200000"/>
    <s v="INR"/>
    <n v="0"/>
    <d v="2022-07-07T00:00:00"/>
    <s v="Sales"/>
    <s v="stat_kcR4fZg7TU7jjk1jAVua3qGLRS4J5uFayEjK5j02wtv"/>
    <s v="Unqualified"/>
    <n v="0"/>
    <s v="OpportunityStatusType.Lost"/>
    <s v="cont_gOEsKDdm03Av6FJZmADoB0l3vmHNfbtrWyvsrgUU9QO"/>
    <s v="Joobimon Paul"/>
    <m/>
    <s v="lead_mhMRvHPNuVhLcMgOumrh9jrIZ3p9N2sNE4YtedyKGfz"/>
    <s v="Driver Logistics LLP"/>
    <s v="Rohit Ashtaputre"/>
    <s v="user_LKRhV6rhcBe0uL8u70UUGeDjbMupuho4TaiAOCbT7HT"/>
    <s v="Kashif Ahmad"/>
    <s v="2022-05-18 06:06:04.104000+00:00"/>
    <s v="2022-07-28 06:54:41.174000+00:00"/>
    <m/>
    <s v="Kochi"/>
    <m/>
    <m/>
    <m/>
    <n v="50"/>
    <m/>
    <m/>
    <m/>
    <m/>
    <m/>
    <m/>
    <m/>
    <m/>
    <m/>
    <m/>
    <m/>
    <s v="Transportation &amp; Logistics"/>
    <m/>
    <m/>
    <m/>
    <m/>
    <m/>
    <m/>
    <m/>
    <m/>
    <m/>
    <m/>
    <m/>
    <m/>
    <m/>
    <m/>
    <s v="user_L8E6IFhq6UCzKLHa45LUUTZCznDuyDwFrGaEp9DXiUM"/>
    <s v="Trupti Suryavanshi"/>
    <m/>
    <m/>
    <s v="July"/>
    <x v="4"/>
    <m/>
    <m/>
    <s v="Employee Wellness Handbook"/>
    <m/>
    <m/>
    <m/>
    <s v="2022-01-12 10:38:23.819000+00:00"/>
    <s v="2022-07-28 06:54:41.221000+00:00"/>
    <s v="GMC"/>
  </r>
  <r>
    <s v="Satyam Tiwari"/>
    <n v="60000"/>
    <s v="INR"/>
    <n v="0"/>
    <s v="7/31/22"/>
    <s v="Sales"/>
    <s v="stat_1hn9nRJaLbI53NxPuSQgo90kRpbpKsFlwN4oEGNUTdO"/>
    <s v="Lost"/>
    <n v="0"/>
    <s v="OpportunityStatusType.Lost"/>
    <s v="cont_RuDJlwmQdf7jQQZpLHFwHPDcfvSH8Log0Zsh117BimX"/>
    <s v="Laya Kurdekar"/>
    <s v="GPA - Renewal"/>
    <s v="lead_HojyaU02nQYq2b5oalgqcGXrrJOX7MEOkzt3hEyKTMH"/>
    <s v="CashFlo"/>
    <s v="Shreenath Bhat"/>
    <s v="user_jbppzD9HyqqioXDaUzrIJfkBW97sQdk5kSNPsBKGx0r"/>
    <s v="Pranaav Marathe"/>
    <s v="2022-06-13 07:48:41.651000+00:00"/>
    <s v="2022-07-28 06:54:00.567000+00:00"/>
    <m/>
    <s v="Mumbai"/>
    <m/>
    <m/>
    <m/>
    <n v="60"/>
    <m/>
    <m/>
    <m/>
    <m/>
    <m/>
    <m/>
    <m/>
    <m/>
    <m/>
    <m/>
    <m/>
    <s v="Banking &amp; Finance"/>
    <m/>
    <m/>
    <m/>
    <m/>
    <m/>
    <m/>
    <m/>
    <m/>
    <m/>
    <m/>
    <m/>
    <m/>
    <s v="Yogesh Paigude"/>
    <m/>
    <s v="user_vMd4rmcrSbjykdyL2J7rrYn84SWdcNc5FKligrmItPw"/>
    <s v="Shreenath Bhat"/>
    <m/>
    <m/>
    <s v="July"/>
    <x v="2"/>
    <s v="Lusha"/>
    <m/>
    <s v="Elevation Investor"/>
    <m/>
    <m/>
    <m/>
    <s v="2022-05-23 07:03:53.057000+00:00"/>
    <s v="2022-10-16 18:26:24.289000+00:00"/>
    <s v="GPA"/>
  </r>
  <r>
    <s v="Chetan Kumar"/>
    <n v="1000000"/>
    <s v="INR"/>
    <n v="0"/>
    <d v="2022-01-09T00:00:00"/>
    <s v="Sales"/>
    <s v="stat_kcR4fZg7TU7jjk1jAVua3qGLRS4J5uFayEjK5j02wtv"/>
    <s v="Unqualified"/>
    <n v="0"/>
    <s v="OpportunityStatusType.Lost"/>
    <s v="cont_MEAElC3nrxwna2lwCltlPTT6CuzIH1hVMdUKWlv1VFP"/>
    <s v="Chaitali Debnath"/>
    <s v="GTL"/>
    <s v="lead_rjCRYQFok5LyQuEHRatEIMO1vmRvcgiRG6D6QS30Jnt"/>
    <s v="TKM Global Logistics Limited"/>
    <s v="Mayur Gadiyar"/>
    <s v="user_hAuUqCTCw5r4tCUrswIWPSW7LJ1XIBbttZVmJkxmzGq"/>
    <s v="Chetan Kumar"/>
    <s v="2022-01-06 10:40:46.843000+00:00"/>
    <s v="2022-07-28 06:47:41.327000+00:00"/>
    <m/>
    <s v="Pune"/>
    <m/>
    <s v="2020-08-14 08:05:06+00:00"/>
    <m/>
    <n v="200"/>
    <m/>
    <m/>
    <m/>
    <m/>
    <m/>
    <m/>
    <m/>
    <m/>
    <m/>
    <m/>
    <m/>
    <s v="Transportation &amp; Logistics"/>
    <m/>
    <m/>
    <m/>
    <m/>
    <m/>
    <m/>
    <m/>
    <m/>
    <m/>
    <m/>
    <m/>
    <m/>
    <s v="Prashant Abhang"/>
    <m/>
    <s v="user_bdUPAGjcS7p6513So3N4g3aWNS5HuBuVJi7bvCPAsLt"/>
    <s v="Mayur Gadiyar"/>
    <m/>
    <m/>
    <s v="February; January"/>
    <x v="2"/>
    <m/>
    <m/>
    <s v="Lead Magnet Lead"/>
    <m/>
    <m/>
    <m/>
    <s v="2020-12-06 09:43:04.720000+00:00"/>
    <s v="2022-07-28 06:47:41.418000+00:00"/>
    <s v="GTL"/>
  </r>
  <r>
    <s v="Satyam Tiwari"/>
    <n v="300000"/>
    <s v="INR"/>
    <n v="0"/>
    <s v="7/31/22"/>
    <s v="Sales"/>
    <s v="stat_1hn9nRJaLbI53NxPuSQgo90kRpbpKsFlwN4oEGNUTdO"/>
    <s v="Lost"/>
    <n v="0"/>
    <s v="OpportunityStatusType.Lost"/>
    <s v="cont_RuDJlwmQdf7jQQZpLHFwHPDcfvSH8Log0Zsh117BimX"/>
    <s v="Laya Kurdekar"/>
    <s v="GMC - Renewal"/>
    <s v="lead_HojyaU02nQYq2b5oalgqcGXrrJOX7MEOkzt3hEyKTMH"/>
    <s v="CashFlo"/>
    <s v="Shreenath Bhat"/>
    <s v="user_jbppzD9HyqqioXDaUzrIJfkBW97sQdk5kSNPsBKGx0r"/>
    <s v="Pranaav Marathe"/>
    <s v="2022-06-13 07:48:12.918000+00:00"/>
    <s v="2022-07-28 06:53:54.265000+00:00"/>
    <m/>
    <s v="Mumbai"/>
    <m/>
    <m/>
    <m/>
    <n v="60"/>
    <m/>
    <m/>
    <m/>
    <m/>
    <m/>
    <m/>
    <m/>
    <m/>
    <m/>
    <m/>
    <m/>
    <s v="Banking &amp; Finance"/>
    <m/>
    <m/>
    <m/>
    <m/>
    <m/>
    <m/>
    <m/>
    <m/>
    <m/>
    <m/>
    <m/>
    <m/>
    <s v="Yogesh Paigude"/>
    <m/>
    <s v="user_vMd4rmcrSbjykdyL2J7rrYn84SWdcNc5FKligrmItPw"/>
    <s v="Shreenath Bhat"/>
    <m/>
    <m/>
    <s v="July"/>
    <x v="2"/>
    <s v="Lusha"/>
    <m/>
    <s v="Elevation Investor"/>
    <m/>
    <m/>
    <m/>
    <s v="2022-05-23 07:03:53.057000+00:00"/>
    <s v="2022-10-16 18:26:24.289000+00:00"/>
    <s v="GMC"/>
  </r>
  <r>
    <s v="Tejas Kulkarni"/>
    <n v="450000"/>
    <s v="INR"/>
    <n v="0"/>
    <s v="8/30/22"/>
    <s v="Sales"/>
    <s v="stat_kcR4fZg7TU7jjk1jAVua3qGLRS4J5uFayEjK5j02wtv"/>
    <s v="Unqualified"/>
    <n v="0"/>
    <s v="OpportunityStatusType.Lost"/>
    <s v="cont_x2vo7mJ2aSTlOetCWYxXrMX0D7KZNoWqoCtVo1rv0x7"/>
    <s v="Chandan"/>
    <s v="Fresh GMC"/>
    <s v="lead_ezaRD83d7E3Vn1vPSSOTLEyQq0TyLPpK4Ij63lU22Vm"/>
    <s v="BDI Group"/>
    <s v="Prateek Wadhwa"/>
    <s v="user_kbtBHYtBjVDNyI72HTF6C1SCvC7yVBiA6OrBOy3t96U"/>
    <s v="Tejas Kulkarni"/>
    <s v="2022-01-25 09:44:50.561000+00:00"/>
    <s v="2022-07-28 06:50:16.771000+00:00"/>
    <m/>
    <s v="Mumbai"/>
    <m/>
    <m/>
    <m/>
    <n v="150"/>
    <m/>
    <m/>
    <m/>
    <m/>
    <m/>
    <m/>
    <m/>
    <m/>
    <m/>
    <m/>
    <m/>
    <s v="Manufacturing"/>
    <m/>
    <m/>
    <m/>
    <m/>
    <m/>
    <m/>
    <m/>
    <m/>
    <m/>
    <m/>
    <m/>
    <m/>
    <s v="Rakesh Nade"/>
    <m/>
    <s v="user_FdWFezbLzkYQcGsBUsjZO25nr2poK2nRbqV47Rs5Kfm"/>
    <s v="Prateek Wadhwa"/>
    <s v="Anjali Nishu"/>
    <m/>
    <m/>
    <x v="2"/>
    <s v="Lusha"/>
    <m/>
    <m/>
    <m/>
    <m/>
    <m/>
    <s v="2021-01-29 08:53:25.133000+00:00"/>
    <s v="2022-07-28 06:50:16.815000+00:00"/>
    <s v="GMC"/>
  </r>
  <r>
    <s v="Namrata Aurora"/>
    <n v="20000"/>
    <s v="INR"/>
    <n v="0"/>
    <s v="7/30/22"/>
    <s v="Sales"/>
    <s v="stat_kcR4fZg7TU7jjk1jAVua3qGLRS4J5uFayEjK5j02wtv"/>
    <s v="Unqualified"/>
    <n v="0"/>
    <s v="OpportunityStatusType.Lost"/>
    <m/>
    <m/>
    <m/>
    <s v="lead_oFmUCPSZZNHlws7IjyypYfE7YdseDXyowH69PLtJifR"/>
    <s v="Hoopy"/>
    <s v="Namrata Aurora"/>
    <s v="user_jbppzD9HyqqioXDaUzrIJfkBW97sQdk5kSNPsBKGx0r"/>
    <s v="Pranaav Marathe"/>
    <s v="2022-05-24 06:23:53.376000+00:00"/>
    <s v="2022-07-28 06:41:59.333000+00:00"/>
    <m/>
    <s v="Bangalore"/>
    <m/>
    <m/>
    <m/>
    <m/>
    <m/>
    <m/>
    <m/>
    <m/>
    <m/>
    <m/>
    <m/>
    <m/>
    <m/>
    <m/>
    <m/>
    <m/>
    <m/>
    <m/>
    <m/>
    <m/>
    <m/>
    <m/>
    <m/>
    <m/>
    <m/>
    <m/>
    <m/>
    <m/>
    <m/>
    <m/>
    <s v="user_IpBH4s1Av5OVFfQQ3nW0qPDDjwLT9uRfx1sVhml8UQA"/>
    <s v="Namrata Aurora"/>
    <m/>
    <m/>
    <m/>
    <x v="4"/>
    <m/>
    <m/>
    <s v="Employee Engagement Handbook"/>
    <m/>
    <m/>
    <m/>
    <s v="2022-05-17 12:30:02.577000+00:00"/>
    <s v="2022-08-27 08:01:44.592000+00:00"/>
    <m/>
  </r>
  <r>
    <s v="Namrata Aurora"/>
    <n v="70000"/>
    <s v="INR"/>
    <n v="0"/>
    <s v="7/30/22"/>
    <s v="Sales"/>
    <s v="stat_kcR4fZg7TU7jjk1jAVua3qGLRS4J5uFayEjK5j02wtv"/>
    <s v="Unqualified"/>
    <n v="0"/>
    <s v="OpportunityStatusType.Lost"/>
    <m/>
    <m/>
    <m/>
    <s v="lead_oFmUCPSZZNHlws7IjyypYfE7YdseDXyowH69PLtJifR"/>
    <s v="Hoopy"/>
    <s v="Namrata Aurora"/>
    <s v="user_jbppzD9HyqqioXDaUzrIJfkBW97sQdk5kSNPsBKGx0r"/>
    <s v="Pranaav Marathe"/>
    <s v="2022-05-24 06:23:39.373000+00:00"/>
    <s v="2022-07-28 06:41:52.419000+00:00"/>
    <m/>
    <s v="Bangalore"/>
    <m/>
    <m/>
    <m/>
    <m/>
    <m/>
    <m/>
    <m/>
    <m/>
    <m/>
    <m/>
    <m/>
    <m/>
    <m/>
    <m/>
    <m/>
    <m/>
    <m/>
    <m/>
    <m/>
    <m/>
    <m/>
    <m/>
    <m/>
    <m/>
    <m/>
    <m/>
    <m/>
    <m/>
    <m/>
    <m/>
    <s v="user_IpBH4s1Av5OVFfQQ3nW0qPDDjwLT9uRfx1sVhml8UQA"/>
    <s v="Namrata Aurora"/>
    <m/>
    <m/>
    <m/>
    <x v="4"/>
    <m/>
    <m/>
    <s v="Employee Engagement Handbook"/>
    <m/>
    <m/>
    <m/>
    <s v="2022-05-17 12:30:02.577000+00:00"/>
    <s v="2022-08-27 08:01:44.592000+00:00"/>
    <s v="GMC"/>
  </r>
  <r>
    <s v="Naveen Kumar"/>
    <n v="3500000"/>
    <s v="INR"/>
    <n v="0"/>
    <s v="9/30/22"/>
    <s v="Sales"/>
    <s v="stat_kcR4fZg7TU7jjk1jAVua3qGLRS4J5uFayEjK5j02wtv"/>
    <s v="Unqualified"/>
    <n v="0"/>
    <s v="OpportunityStatusType.Lost"/>
    <s v="cont_a4I7a5maxOkTncQHa5NHMbEfKPNTaQHgKtzAwi2SlKw"/>
    <s v="B.S. Agarwal"/>
    <s v="Renewal in July. Decision done from Calcutta."/>
    <s v="lead_Nc12KKKzssvTRD4aNE45uFtnx094ZCqvqZ8S05xqWEu"/>
    <s v="Gannon Dunkerley"/>
    <s v="Nitin Bhavsar"/>
    <s v="user_Iwn6da5WKkZqwUySK0oUuCb72pFP5WEm4zAb92ijqFe"/>
    <s v="Sonal Paithankar"/>
    <s v="2021-10-25 09:31:23.822000+00:00"/>
    <s v="2022-07-28 06:39:44.742000+00:00"/>
    <m/>
    <s v="Kolkata"/>
    <m/>
    <m/>
    <m/>
    <n v="200"/>
    <m/>
    <m/>
    <m/>
    <m/>
    <m/>
    <m/>
    <m/>
    <m/>
    <m/>
    <m/>
    <m/>
    <s v="Others"/>
    <m/>
    <m/>
    <m/>
    <m/>
    <m/>
    <m/>
    <m/>
    <m/>
    <m/>
    <m/>
    <m/>
    <m/>
    <s v="Jitin Gopi; Sakshi Soni"/>
    <m/>
    <s v="user_FdWFezbLzkYQcGsBUsjZO25nr2poK2nRbqV47Rs5Kfm"/>
    <s v="Prateek Wadhwa"/>
    <m/>
    <m/>
    <s v="July"/>
    <x v="2"/>
    <m/>
    <m/>
    <m/>
    <m/>
    <m/>
    <m/>
    <s v="2021-10-25 04:55:39.662000+00:00"/>
    <s v="2022-09-07 03:50:13.929000+00:00"/>
    <m/>
  </r>
  <r>
    <s v="Naveen Kumar"/>
    <n v="500000"/>
    <s v="INR"/>
    <n v="0"/>
    <s v="9/30/22"/>
    <s v="Sales"/>
    <s v="stat_kcR4fZg7TU7jjk1jAVua3qGLRS4J5uFayEjK5j02wtv"/>
    <s v="Unqualified"/>
    <n v="0"/>
    <s v="OpportunityStatusType.Lost"/>
    <s v="cont_qehGxmhTjjjrndiakSxhd4s7eXWhDg2PTgwSHBAF52a"/>
    <s v="Sowmya N"/>
    <s v="GMC - Fresh; 1+3 policy for 110 employees."/>
    <s v="lead_KaEsLC4rJHKUwmjJCKEZuVESqmGxBlacehv8rJSoEXK"/>
    <s v="Mithraa Human Capital"/>
    <s v="Shreenath Bhat"/>
    <s v="user_Iwn6da5WKkZqwUySK0oUuCb72pFP5WEm4zAb92ijqFe"/>
    <s v="Sonal Paithankar"/>
    <s v="2022-06-10 08:26:13.686000+00:00"/>
    <s v="2022-07-28 06:36:57.160000+00:00"/>
    <m/>
    <s v="Mysuru"/>
    <m/>
    <m/>
    <m/>
    <n v="110"/>
    <m/>
    <m/>
    <m/>
    <m/>
    <m/>
    <m/>
    <m/>
    <m/>
    <m/>
    <m/>
    <m/>
    <s v="Banking &amp; Finance"/>
    <m/>
    <m/>
    <m/>
    <m/>
    <m/>
    <m/>
    <m/>
    <m/>
    <m/>
    <m/>
    <m/>
    <m/>
    <s v="Aniket Vahile"/>
    <m/>
    <s v="user_vMd4rmcrSbjykdyL2J7rrYn84SWdcNc5FKligrmItPw"/>
    <s v="Shreenath Bhat"/>
    <m/>
    <m/>
    <m/>
    <x v="2"/>
    <m/>
    <m/>
    <m/>
    <m/>
    <m/>
    <m/>
    <s v="2022-06-09 10:35:10.288000+00:00"/>
    <s v="2022-07-28 06:37:32.278000+00:00"/>
    <s v="GMC"/>
  </r>
  <r>
    <s v="Naveen Kumar"/>
    <n v="50000"/>
    <s v="INR"/>
    <n v="0"/>
    <s v="9/30/22"/>
    <s v="Sales"/>
    <s v="stat_kcR4fZg7TU7jjk1jAVua3qGLRS4J5uFayEjK5j02wtv"/>
    <s v="Unqualified"/>
    <n v="0"/>
    <s v="OpportunityStatusType.Lost"/>
    <s v="cont_qehGxmhTjjjrndiakSxhd4s7eXWhDg2PTgwSHBAF52a"/>
    <s v="Sowmya N"/>
    <s v="GPA - Fresh"/>
    <s v="lead_KaEsLC4rJHKUwmjJCKEZuVESqmGxBlacehv8rJSoEXK"/>
    <s v="Mithraa Human Capital"/>
    <s v="Shreenath Bhat"/>
    <s v="user_Iwn6da5WKkZqwUySK0oUuCb72pFP5WEm4zAb92ijqFe"/>
    <s v="Sonal Paithankar"/>
    <s v="2022-06-10 08:26:50.470000+00:00"/>
    <s v="2022-07-28 06:37:06.247000+00:00"/>
    <m/>
    <s v="Mysuru"/>
    <m/>
    <m/>
    <m/>
    <n v="110"/>
    <m/>
    <m/>
    <m/>
    <m/>
    <m/>
    <m/>
    <m/>
    <m/>
    <m/>
    <m/>
    <m/>
    <s v="Banking &amp; Finance"/>
    <m/>
    <m/>
    <m/>
    <m/>
    <m/>
    <m/>
    <m/>
    <m/>
    <m/>
    <m/>
    <m/>
    <m/>
    <s v="Aniket Vahile"/>
    <m/>
    <s v="user_vMd4rmcrSbjykdyL2J7rrYn84SWdcNc5FKligrmItPw"/>
    <s v="Shreenath Bhat"/>
    <m/>
    <m/>
    <m/>
    <x v="2"/>
    <m/>
    <m/>
    <m/>
    <m/>
    <m/>
    <m/>
    <s v="2022-06-09 10:35:10.288000+00:00"/>
    <s v="2022-07-28 06:37:32.278000+00:00"/>
    <s v="GPA"/>
  </r>
  <r>
    <s v="Naveen Kumar"/>
    <n v="200000"/>
    <s v="INR"/>
    <n v="0"/>
    <s v="9/30/22"/>
    <s v="Sales"/>
    <s v="stat_kcR4fZg7TU7jjk1jAVua3qGLRS4J5uFayEjK5j02wtv"/>
    <s v="Unqualified"/>
    <n v="0"/>
    <s v="OpportunityStatusType.Lost"/>
    <s v="cont_qehGxmhTjjjrndiakSxhd4s7eXWhDg2PTgwSHBAF52a"/>
    <s v="Sowmya N"/>
    <s v="GTL - Fresh"/>
    <s v="lead_KaEsLC4rJHKUwmjJCKEZuVESqmGxBlacehv8rJSoEXK"/>
    <s v="Mithraa Human Capital"/>
    <s v="Shreenath Bhat"/>
    <s v="user_Iwn6da5WKkZqwUySK0oUuCb72pFP5WEm4zAb92ijqFe"/>
    <s v="Sonal Paithankar"/>
    <s v="2022-06-10 08:27:21.937000+00:00"/>
    <s v="2022-07-28 06:37:12.996000+00:00"/>
    <m/>
    <s v="Mysuru"/>
    <m/>
    <m/>
    <m/>
    <n v="110"/>
    <m/>
    <m/>
    <m/>
    <m/>
    <m/>
    <m/>
    <m/>
    <m/>
    <m/>
    <m/>
    <m/>
    <s v="Banking &amp; Finance"/>
    <m/>
    <m/>
    <m/>
    <m/>
    <m/>
    <m/>
    <m/>
    <m/>
    <m/>
    <m/>
    <m/>
    <m/>
    <s v="Aniket Vahile"/>
    <m/>
    <s v="user_vMd4rmcrSbjykdyL2J7rrYn84SWdcNc5FKligrmItPw"/>
    <s v="Shreenath Bhat"/>
    <m/>
    <m/>
    <m/>
    <x v="2"/>
    <m/>
    <m/>
    <m/>
    <m/>
    <m/>
    <m/>
    <s v="2022-06-09 10:35:10.288000+00:00"/>
    <s v="2022-07-28 06:37:32.278000+00:00"/>
    <s v="GTL"/>
  </r>
  <r>
    <s v="Omkar Ghate"/>
    <n v="200000"/>
    <s v="INR"/>
    <n v="0"/>
    <s v="7/30/22"/>
    <s v="Sales"/>
    <s v="stat_kcR4fZg7TU7jjk1jAVua3qGLRS4J5uFayEjK5j02wtv"/>
    <s v="Unqualified"/>
    <n v="0"/>
    <s v="OpportunityStatusType.Lost"/>
    <m/>
    <m/>
    <s v="GMC (Fresh)"/>
    <s v="lead_mz32fyIIol2zbdsPrk9yziaBToyFThZtwMcdfCrGqPl"/>
    <s v="Franchise India (Fresh)"/>
    <s v="Bhairavi Jog"/>
    <s v="user_jbppzD9HyqqioXDaUzrIJfkBW97sQdk5kSNPsBKGx0r"/>
    <s v="Pranaav Marathe"/>
    <s v="2022-05-13 07:36:18.483000+00:00"/>
    <s v="2022-07-28 06:14:56.563000+00:00"/>
    <m/>
    <s v="Delhi"/>
    <m/>
    <m/>
    <m/>
    <n v="530"/>
    <m/>
    <m/>
    <m/>
    <m/>
    <m/>
    <m/>
    <m/>
    <m/>
    <m/>
    <m/>
    <m/>
    <s v="IT Services &amp; IT Consulting"/>
    <m/>
    <m/>
    <m/>
    <m/>
    <m/>
    <m/>
    <m/>
    <m/>
    <m/>
    <m/>
    <m/>
    <m/>
    <s v="Rakesh Nade"/>
    <m/>
    <s v="user_228eUmsdKIb9OItgmiDq1zD4aPZ1eqiapbaLAGeBf8g"/>
    <s v="Bhairavi Jog"/>
    <m/>
    <m/>
    <m/>
    <x v="2"/>
    <m/>
    <m/>
    <s v="Vrushali DB"/>
    <m/>
    <m/>
    <m/>
    <s v="2022-03-09 05:36:39.888000+00:00"/>
    <s v="2022-09-08 06:49:06.828000+00:00"/>
    <s v="GMC"/>
  </r>
  <r>
    <s v="Vrushali Kummar"/>
    <n v="500000"/>
    <s v="INR"/>
    <n v="0"/>
    <s v="7/20/22"/>
    <s v="Sales"/>
    <s v="stat_1hn9nRJaLbI53NxPuSQgo90kRpbpKsFlwN4oEGNUTdO"/>
    <s v="Lost"/>
    <n v="0"/>
    <s v="OpportunityStatusType.Lost"/>
    <s v="cont_vwhT5bpeHUXiYIwYNyfqkpLX5FI80ifhXwjv3PMC6i4"/>
    <s v="Supriya Ranaware"/>
    <s v="GPA Renewal"/>
    <s v="lead_qa2f4fJ3hIFZJT9oZY83pxCxiZW8k5wXqX7szUygctU"/>
    <s v="Katalyst Technologies Inc"/>
    <s v="Trupti Suryavanshi"/>
    <s v="user_jbppzD9HyqqioXDaUzrIJfkBW97sQdk5kSNPsBKGx0r"/>
    <s v="Pranaav Marathe"/>
    <s v="2022-06-29 06:35:31.931000+00:00"/>
    <s v="2022-07-28 06:20:30.383000+00:00"/>
    <m/>
    <s v="Pune"/>
    <m/>
    <m/>
    <m/>
    <n v="1000"/>
    <m/>
    <m/>
    <m/>
    <m/>
    <m/>
    <m/>
    <m/>
    <m/>
    <m/>
    <m/>
    <m/>
    <s v="IT Services &amp; IT Consulting"/>
    <m/>
    <m/>
    <m/>
    <m/>
    <m/>
    <m/>
    <m/>
    <m/>
    <m/>
    <m/>
    <m/>
    <m/>
    <m/>
    <m/>
    <s v="user_sREdxbAJihL2Zbgic7tyQ6Rc4Mny7HnD1RNGhA9DDYh"/>
    <s v="Prajakta Sahastrabudhe"/>
    <m/>
    <m/>
    <s v="June"/>
    <x v="2"/>
    <m/>
    <m/>
    <m/>
    <m/>
    <m/>
    <m/>
    <s v="2022-06-27 05:36:03.326000+00:00"/>
    <s v="2022-10-13 07:35:45.291000+00:00"/>
    <s v="GPA"/>
  </r>
  <r>
    <s v="Tejas Kulkarni"/>
    <n v="56000"/>
    <s v="INR"/>
    <n v="0"/>
    <s v="7/15/22"/>
    <s v="Sales"/>
    <s v="stat_kcR4fZg7TU7jjk1jAVua3qGLRS4J5uFayEjK5j02wtv"/>
    <s v="Unqualified"/>
    <n v="0"/>
    <s v="OpportunityStatusType.Lost"/>
    <s v="cont_Mm8KG48qGL50MZeW4DVYK5sjqPy8eSHLuhEQIrzn8ey"/>
    <s v="Tanvi"/>
    <s v="Fresh Policy for 15 emp. tanvi has been non responsive for a long time"/>
    <s v="lead_atNQkqssdNZgJenFE0oUFqRMVImhK5O8c5E8FWA3HbX"/>
    <s v="Scalelot (Fresh )"/>
    <s v="Tulika Chakra"/>
    <s v="user_kbtBHYtBjVDNyI72HTF6C1SCvC7yVBiA6OrBOy3t96U"/>
    <s v="Tejas Kulkarni"/>
    <s v="2022-01-03 10:47:43.559000+00:00"/>
    <s v="2022-07-28 06:16:48.980000+00:00"/>
    <m/>
    <m/>
    <m/>
    <m/>
    <m/>
    <n v="15"/>
    <m/>
    <m/>
    <m/>
    <m/>
    <m/>
    <m/>
    <m/>
    <m/>
    <m/>
    <m/>
    <m/>
    <m/>
    <m/>
    <m/>
    <m/>
    <m/>
    <m/>
    <m/>
    <m/>
    <m/>
    <m/>
    <m/>
    <m/>
    <m/>
    <m/>
    <m/>
    <s v="user_PApNwMjp7lPIEBp7acretouakdtYNVHpPO9ja9KoR5D"/>
    <s v="Pallab Gupta"/>
    <m/>
    <m/>
    <m/>
    <x v="4"/>
    <m/>
    <m/>
    <s v="Downloaded the guide: Employee Wellness Handbook"/>
    <m/>
    <m/>
    <m/>
    <s v="2021-12-29 04:44:57.365000+00:00"/>
    <s v="2022-08-12 05:06:53.898000+00:00"/>
    <s v="GMC"/>
  </r>
  <r>
    <s v="Vrushali Kummar"/>
    <n v="1000000"/>
    <s v="INR"/>
    <n v="0"/>
    <s v="7/30/22"/>
    <s v="Sales"/>
    <s v="stat_kcR4fZg7TU7jjk1jAVua3qGLRS4J5uFayEjK5j02wtv"/>
    <s v="Unqualified"/>
    <n v="0"/>
    <s v="OpportunityStatusType.Lost"/>
    <m/>
    <m/>
    <s v="Parental Policy- gmc"/>
    <s v="lead_aoUk9zylLWxwJnEkih4PCZk3dFtGFVp53l2w3NeuY8Z"/>
    <s v="Fujifilm India Pvt"/>
    <s v="Namrata Aurora"/>
    <s v="user_TZzywQwym26DjuswO479pxRhNKX152z8X1haCx2vcst"/>
    <s v="Vrushali Kummar"/>
    <s v="2022-02-22 11:18:25.069000+00:00"/>
    <s v="2022-07-28 06:05:13.457000+00:00"/>
    <m/>
    <s v="Pune"/>
    <m/>
    <m/>
    <m/>
    <n v="370"/>
    <m/>
    <m/>
    <m/>
    <m/>
    <m/>
    <m/>
    <m/>
    <m/>
    <m/>
    <m/>
    <m/>
    <s v="Health, Wellness &amp; Fitness; Others"/>
    <m/>
    <m/>
    <m/>
    <m/>
    <m/>
    <m/>
    <m/>
    <m/>
    <m/>
    <m/>
    <m/>
    <m/>
    <s v="Arunkumar Dubey"/>
    <m/>
    <s v="user_228eUmsdKIb9OItgmiDq1zD4aPZ1eqiapbaLAGeBf8g"/>
    <s v="Bhairavi Jog"/>
    <m/>
    <m/>
    <s v="April; June; May"/>
    <x v="2"/>
    <s v="Linkedin"/>
    <m/>
    <s v="Vrushali DB"/>
    <m/>
    <m/>
    <m/>
    <s v="2021-03-11 09:28:04.762000+00:00"/>
    <s v="2022-09-08 10:31:28.261000+00:00"/>
    <m/>
  </r>
  <r>
    <s v="Vrushali Kummar"/>
    <n v="100000"/>
    <s v="INR"/>
    <n v="0"/>
    <s v="7/31/22"/>
    <s v="Sales"/>
    <s v="stat_kcR4fZg7TU7jjk1jAVua3qGLRS4J5uFayEjK5j02wtv"/>
    <s v="Unqualified"/>
    <n v="0"/>
    <s v="OpportunityStatusType.Lost"/>
    <s v="cont_l6ykTAjlqkNnmlm611iurOgvWt0XBV1n80XNrUUiUto"/>
    <s v="vaishnavi.n@orocorp.in"/>
    <s v="GPA - Renewal"/>
    <s v="lead_FN6DPFCC3MUSBH8NCGg9EnXixGsA31sVBKsv2S8OE9F"/>
    <s v="Oro Corp"/>
    <s v="Shreenath Bhat"/>
    <s v="user_TZzywQwym26DjuswO479pxRhNKX152z8X1haCx2vcst"/>
    <s v="Vrushali Kummar"/>
    <s v="2022-07-07 05:51:32.447000+00:00"/>
    <s v="2022-07-28 06:07:07.397000+00:00"/>
    <m/>
    <s v="Pune"/>
    <m/>
    <m/>
    <m/>
    <n v="220"/>
    <m/>
    <m/>
    <m/>
    <m/>
    <m/>
    <m/>
    <m/>
    <m/>
    <m/>
    <m/>
    <m/>
    <m/>
    <m/>
    <m/>
    <m/>
    <m/>
    <m/>
    <m/>
    <m/>
    <m/>
    <m/>
    <m/>
    <m/>
    <m/>
    <m/>
    <m/>
    <s v="user_vMd4rmcrSbjykdyL2J7rrYn84SWdcNc5FKligrmItPw"/>
    <s v="Shreenath Bhat"/>
    <m/>
    <m/>
    <s v="July"/>
    <x v="4"/>
    <m/>
    <m/>
    <s v="Downloaded the guide: Employee Wellness Handbook"/>
    <m/>
    <m/>
    <m/>
    <s v="2021-12-10 12:59:44.885000+00:00"/>
    <s v="2022-07-28 12:52:19.030000+00:00"/>
    <s v="GPA"/>
  </r>
  <r>
    <s v="Vrushali Kummar"/>
    <n v="1100000"/>
    <s v="INR"/>
    <n v="0"/>
    <s v="7/31/22"/>
    <s v="Sales"/>
    <s v="stat_kcR4fZg7TU7jjk1jAVua3qGLRS4J5uFayEjK5j02wtv"/>
    <s v="Unqualified"/>
    <n v="0"/>
    <s v="OpportunityStatusType.Lost"/>
    <s v="cont_l6ykTAjlqkNnmlm611iurOgvWt0XBV1n80XNrUUiUto"/>
    <s v="vaishnavi.n@orocorp.in"/>
    <s v="GMC - Renewal, 3 lakhs and 4 lakhs cover, employee only"/>
    <s v="lead_FN6DPFCC3MUSBH8NCGg9EnXixGsA31sVBKsv2S8OE9F"/>
    <s v="Oro Corp"/>
    <s v="Shreenath Bhat"/>
    <s v="user_TZzywQwym26DjuswO479pxRhNKX152z8X1haCx2vcst"/>
    <s v="Vrushali Kummar"/>
    <s v="2022-07-07 05:51:05.209000+00:00"/>
    <s v="2022-07-28 06:05:59.414000+00:00"/>
    <m/>
    <s v="Pune"/>
    <m/>
    <m/>
    <m/>
    <n v="220"/>
    <m/>
    <m/>
    <m/>
    <m/>
    <m/>
    <m/>
    <m/>
    <m/>
    <m/>
    <m/>
    <m/>
    <m/>
    <m/>
    <m/>
    <m/>
    <m/>
    <m/>
    <m/>
    <m/>
    <m/>
    <m/>
    <m/>
    <m/>
    <m/>
    <m/>
    <m/>
    <s v="user_vMd4rmcrSbjykdyL2J7rrYn84SWdcNc5FKligrmItPw"/>
    <s v="Shreenath Bhat"/>
    <m/>
    <m/>
    <s v="July"/>
    <x v="4"/>
    <m/>
    <m/>
    <s v="Downloaded the guide: Employee Wellness Handbook"/>
    <m/>
    <m/>
    <m/>
    <s v="2021-12-10 12:59:44.885000+00:00"/>
    <s v="2022-07-28 12:52:19.030000+00:00"/>
    <s v="GMC"/>
  </r>
  <r>
    <s v="Omkar Ghate"/>
    <n v="8000"/>
    <s v="INR"/>
    <n v="0"/>
    <s v="7/26/22"/>
    <s v="Sales"/>
    <s v="stat_kcR4fZg7TU7jjk1jAVua3qGLRS4J5uFayEjK5j02wtv"/>
    <s v="Unqualified"/>
    <n v="0"/>
    <s v="OpportunityStatusType.Lost"/>
    <m/>
    <m/>
    <m/>
    <s v="lead_Pr47UU4Li9PDIvEvBXwDEsHTb7XOUWIXU7ayaRZhbnW"/>
    <s v="Kodo Technologies Private Limited"/>
    <s v="Bhairavi Jog"/>
    <s v="user_9SBRjyF0n4iWuhUdqRyQkFhl2J4uyNKhFWvvJEvunX8"/>
    <s v="Omkar Ghate"/>
    <s v="2022-05-12 11:59:05.727000+00:00"/>
    <s v="2022-07-28 05:58:16.613000+00:00"/>
    <m/>
    <s v="Mumbai"/>
    <m/>
    <m/>
    <m/>
    <n v="26"/>
    <m/>
    <m/>
    <m/>
    <m/>
    <m/>
    <m/>
    <m/>
    <m/>
    <m/>
    <m/>
    <m/>
    <s v="Consumer Goods &amp; Electronics"/>
    <m/>
    <m/>
    <m/>
    <m/>
    <m/>
    <m/>
    <m/>
    <m/>
    <m/>
    <m/>
    <m/>
    <m/>
    <m/>
    <m/>
    <s v="user_228eUmsdKIb9OItgmiDq1zD4aPZ1eqiapbaLAGeBf8g"/>
    <s v="Bhairavi Jog"/>
    <m/>
    <m/>
    <m/>
    <x v="4"/>
    <m/>
    <m/>
    <s v="Downloaded the guide: Designing employee healthcare plan"/>
    <m/>
    <m/>
    <m/>
    <s v="2021-11-07 05:27:15.524000+00:00"/>
    <s v="2022-08-25 10:58:53.809000+00:00"/>
    <s v="GPA"/>
  </r>
  <r>
    <s v="Vrushali Kummar"/>
    <n v="500000"/>
    <s v="INR"/>
    <n v="0"/>
    <s v="7/30/22"/>
    <s v="Sales"/>
    <s v="stat_kcR4fZg7TU7jjk1jAVua3qGLRS4J5uFayEjK5j02wtv"/>
    <s v="Unqualified"/>
    <n v="0"/>
    <s v="OpportunityStatusType.Lost"/>
    <m/>
    <m/>
    <s v="Covid policy"/>
    <s v="lead_aoUk9zylLWxwJnEkih4PCZk3dFtGFVp53l2w3NeuY8Z"/>
    <s v="Fujifilm India Pvt"/>
    <s v="Namrata Aurora"/>
    <s v="user_TZzywQwym26DjuswO479pxRhNKX152z8X1haCx2vcst"/>
    <s v="Vrushali Kummar"/>
    <s v="2022-02-22 11:38:50.238000+00:00"/>
    <s v="2022-07-28 06:04:59.514000+00:00"/>
    <m/>
    <s v="Pune"/>
    <m/>
    <m/>
    <m/>
    <n v="370"/>
    <m/>
    <m/>
    <m/>
    <m/>
    <m/>
    <m/>
    <m/>
    <m/>
    <m/>
    <m/>
    <m/>
    <s v="Health, Wellness &amp; Fitness; Others"/>
    <m/>
    <m/>
    <m/>
    <m/>
    <m/>
    <m/>
    <m/>
    <m/>
    <m/>
    <m/>
    <m/>
    <m/>
    <s v="Arunkumar Dubey"/>
    <m/>
    <s v="user_228eUmsdKIb9OItgmiDq1zD4aPZ1eqiapbaLAGeBf8g"/>
    <s v="Bhairavi Jog"/>
    <m/>
    <m/>
    <s v="April; June; May"/>
    <x v="2"/>
    <s v="Linkedin"/>
    <m/>
    <s v="Vrushali DB"/>
    <m/>
    <m/>
    <m/>
    <s v="2021-03-11 09:28:04.762000+00:00"/>
    <s v="2022-09-08 10:31:28.261000+00:00"/>
    <m/>
  </r>
  <r>
    <s v="Vrushali Kummar"/>
    <n v="3500000"/>
    <s v="INR"/>
    <n v="0"/>
    <s v="7/30/22"/>
    <s v="Sales"/>
    <s v="stat_kcR4fZg7TU7jjk1jAVua3qGLRS4J5uFayEjK5j02wtv"/>
    <s v="Unqualified"/>
    <n v="0"/>
    <s v="OpportunityStatusType.Lost"/>
    <m/>
    <m/>
    <m/>
    <s v="lead_aoUk9zylLWxwJnEkih4PCZk3dFtGFVp53l2w3NeuY8Z"/>
    <s v="Fujifilm India Pvt"/>
    <s v="Namrata Aurora"/>
    <s v="user_TZzywQwym26DjuswO479pxRhNKX152z8X1haCx2vcst"/>
    <s v="Vrushali Kummar"/>
    <s v="2022-02-22 11:17:06.954000+00:00"/>
    <s v="2022-07-28 06:04:51.207000+00:00"/>
    <m/>
    <s v="Pune"/>
    <m/>
    <m/>
    <m/>
    <n v="370"/>
    <m/>
    <m/>
    <m/>
    <m/>
    <m/>
    <m/>
    <m/>
    <m/>
    <m/>
    <m/>
    <m/>
    <s v="Health, Wellness &amp; Fitness; Others"/>
    <m/>
    <m/>
    <m/>
    <m/>
    <m/>
    <m/>
    <m/>
    <m/>
    <m/>
    <m/>
    <m/>
    <m/>
    <s v="Arunkumar Dubey"/>
    <m/>
    <s v="user_228eUmsdKIb9OItgmiDq1zD4aPZ1eqiapbaLAGeBf8g"/>
    <s v="Bhairavi Jog"/>
    <m/>
    <m/>
    <s v="April; June; May"/>
    <x v="2"/>
    <s v="Linkedin"/>
    <m/>
    <s v="Vrushali DB"/>
    <m/>
    <m/>
    <m/>
    <s v="2021-03-11 09:28:04.762000+00:00"/>
    <s v="2022-09-08 10:31:28.261000+00:00"/>
    <s v="GMC"/>
  </r>
  <r>
    <s v="Prasoon Mishra"/>
    <n v="1400000"/>
    <s v="INR"/>
    <n v="0"/>
    <s v="7/28/22"/>
    <s v="Sales"/>
    <s v="stat_1hn9nRJaLbI53NxPuSQgo90kRpbpKsFlwN4oEGNUTdO"/>
    <s v="Lost"/>
    <n v="0"/>
    <s v="OpportunityStatusType.Lost"/>
    <s v="cont_aBSx6c6DIRIGRwBSykVXewFldTmM9XZa2yg1yd7reKt"/>
    <s v="Rajendra Bharade"/>
    <m/>
    <s v="lead_xsa3KTGQFicft0sXnhg04EAA3KiFGYgainySkZIZ2RC"/>
    <s v="Sutra Systems India Pvt. Ltd."/>
    <s v="Harmanjit Singh"/>
    <s v="user_RYbBTp8BVWNa7ppiOz6QVJMGK0exHsFmc5uCLn34ODZ"/>
    <s v="Prasoon Mishra"/>
    <s v="2022-07-22 04:59:00.344000+00:00"/>
    <s v="2022-07-28 05:45:41.665000+00:00"/>
    <m/>
    <s v="Pune"/>
    <m/>
    <m/>
    <m/>
    <n v="57"/>
    <m/>
    <m/>
    <m/>
    <m/>
    <m/>
    <m/>
    <m/>
    <m/>
    <m/>
    <m/>
    <m/>
    <s v="IT Services &amp; IT Consulting"/>
    <m/>
    <m/>
    <m/>
    <m/>
    <m/>
    <m/>
    <m/>
    <m/>
    <m/>
    <m/>
    <m/>
    <m/>
    <s v="Rakesh Nade"/>
    <m/>
    <s v="user_lwF8ctKa5IyxqATpO2EOw2h0AEPiCMHOgewiH38Ei77"/>
    <s v="Harmanjit Singh"/>
    <m/>
    <m/>
    <s v="July"/>
    <x v="2"/>
    <m/>
    <m/>
    <m/>
    <m/>
    <m/>
    <m/>
    <s v="2022-07-22 04:56:26.627000+00:00"/>
    <s v="2022-09-20 12:48:47.168000+00:00"/>
    <s v="GMC"/>
  </r>
  <r>
    <s v="Kashif Ahmad"/>
    <n v="250000"/>
    <s v="INR"/>
    <n v="0"/>
    <s v="7/31/22"/>
    <s v="Sales"/>
    <s v="stat_kcR4fZg7TU7jjk1jAVua3qGLRS4J5uFayEjK5j02wtv"/>
    <s v="Unqualified"/>
    <n v="0"/>
    <s v="OpportunityStatusType.Lost"/>
    <m/>
    <m/>
    <s v="GMC-Fresh"/>
    <s v="lead_0fm1mFEGPCKnqJfCrLJNEr9NaanGGn2q0zIe4XJuAXz"/>
    <s v="Expert Lancing(Fresh)"/>
    <s v="Bharti Bankey"/>
    <s v="user_jbppzD9HyqqioXDaUzrIJfkBW97sQdk5kSNPsBKGx0r"/>
    <s v="Pranaav Marathe"/>
    <s v="2022-03-16 11:35:56.873000+00:00"/>
    <s v="2022-07-28 05:49:28.053000+00:00"/>
    <m/>
    <s v="Gurgaon"/>
    <m/>
    <s v="2022-03-16 08:15:41+00:00"/>
    <m/>
    <n v="38"/>
    <m/>
    <m/>
    <m/>
    <m/>
    <m/>
    <m/>
    <m/>
    <s v="OTHER_CAMPAIGNS"/>
    <m/>
    <m/>
    <m/>
    <m/>
    <m/>
    <m/>
    <m/>
    <m/>
    <m/>
    <m/>
    <m/>
    <m/>
    <m/>
    <m/>
    <m/>
    <m/>
    <m/>
    <m/>
    <s v="user_aM3WaaSUQQmaNnsm9l2FQRVWUEr8RN2ZdXzsuQUalQ3"/>
    <s v="Bharti Bankey"/>
    <m/>
    <m/>
    <s v="July"/>
    <x v="3"/>
    <s v="Inbound via website"/>
    <m/>
    <s v="Employee Count 100"/>
    <m/>
    <m/>
    <m/>
    <s v="2022-03-16 08:18:27.388000+00:00"/>
    <s v="2022-07-28 05:49:28.111000+00:00"/>
    <m/>
  </r>
  <r>
    <s v="Prasoon Mishra"/>
    <n v="1000000"/>
    <s v="INR"/>
    <n v="0"/>
    <d v="2022-01-07T00:00:00"/>
    <s v="Sales"/>
    <s v="stat_kcR4fZg7TU7jjk1jAVua3qGLRS4J5uFayEjK5j02wtv"/>
    <s v="Unqualified"/>
    <n v="0"/>
    <s v="OpportunityStatusType.Lost"/>
    <s v="cont_6Ns2vbaIG7xMM6zWnkcODQLl9mdDOmRobfiHA7zYRld"/>
    <s v="Ekta Paghdar"/>
    <m/>
    <s v="lead_J6FvPNgJcHARClOUOhw7i5xXrU7h0Gppbirr9OGSnjp"/>
    <s v="Silver Consumer Electricals Pvt Ltd (FRESH)"/>
    <s v="Sarvesh Pawar"/>
    <s v="user_RYbBTp8BVWNa7ppiOz6QVJMGK0exHsFmc5uCLn34ODZ"/>
    <s v="Prasoon Mishra"/>
    <s v="2022-06-07 11:44:55.646000+00:00"/>
    <s v="2022-07-28 05:46:40.184000+00:00"/>
    <m/>
    <s v="Rajkot"/>
    <m/>
    <m/>
    <m/>
    <n v="500"/>
    <m/>
    <m/>
    <m/>
    <m/>
    <m/>
    <m/>
    <m/>
    <m/>
    <m/>
    <m/>
    <m/>
    <s v="Consumer Goods &amp; Electronics"/>
    <m/>
    <m/>
    <m/>
    <m/>
    <m/>
    <m/>
    <m/>
    <m/>
    <m/>
    <m/>
    <m/>
    <m/>
    <m/>
    <m/>
    <s v="user_A8KOTZADnUtEQOLt4nSLAmteNStuGh80js75RYjrXVt"/>
    <s v="Sarvesh Pawar"/>
    <m/>
    <m/>
    <s v="April; July"/>
    <x v="4"/>
    <m/>
    <m/>
    <s v="Downloaded the guide: Designing employee healthcare plan"/>
    <m/>
    <m/>
    <m/>
    <s v="2021-11-20 12:29:03.347000+00:00"/>
    <s v="2022-08-01 14:02:34.978000+00:00"/>
    <s v="GMC"/>
  </r>
  <r>
    <s v="Prasoon Mishra"/>
    <n v="250000"/>
    <s v="INR"/>
    <n v="0"/>
    <d v="2022-08-08T00:00:00"/>
    <s v="Sales"/>
    <s v="stat_1hn9nRJaLbI53NxPuSQgo90kRpbpKsFlwN4oEGNUTdO"/>
    <s v="Lost"/>
    <n v="0"/>
    <s v="OpportunityStatusType.Lost"/>
    <s v="cont_teByPIaxY7aFjPxl5ISrWlGOIihzCHRq5OrEBX8w1av"/>
    <s v="Charanjeet Singh"/>
    <s v="Risk Cover"/>
    <s v="lead_tsVXIf1wHhEueSRBNty0pA4lg8VB7tuDcHX7uG3Ws6z"/>
    <s v="SKETS Studio"/>
    <s v="Sarvesh Pawar"/>
    <s v="user_RYbBTp8BVWNa7ppiOz6QVJMGK0exHsFmc5uCLn34ODZ"/>
    <s v="Prasoon Mishra"/>
    <s v="2022-06-23 06:36:08.461000+00:00"/>
    <s v="2022-07-28 05:42:53.193000+00:00"/>
    <m/>
    <s v="Delhi"/>
    <m/>
    <m/>
    <m/>
    <n v="470"/>
    <m/>
    <m/>
    <m/>
    <m/>
    <m/>
    <m/>
    <m/>
    <m/>
    <m/>
    <m/>
    <m/>
    <m/>
    <m/>
    <m/>
    <m/>
    <m/>
    <m/>
    <m/>
    <m/>
    <m/>
    <m/>
    <m/>
    <m/>
    <m/>
    <s v="Sakshi Soni"/>
    <m/>
    <s v="user_A8KOTZADnUtEQOLt4nSLAmteNStuGh80js75RYjrXVt"/>
    <s v="Sarvesh Pawar"/>
    <m/>
    <m/>
    <s v="August"/>
    <x v="4"/>
    <s v="Mr. E"/>
    <m/>
    <s v="Downloaded the guide: Employee Wellness Handbook"/>
    <m/>
    <m/>
    <m/>
    <s v="2021-12-08 10:47:49.967000+00:00"/>
    <s v="2022-09-09 11:37:30.817000+00:00"/>
    <s v="NON EB"/>
  </r>
  <r>
    <s v="Prasoon Mishra"/>
    <n v="10000"/>
    <s v="INR"/>
    <n v="0"/>
    <d v="2022-08-08T00:00:00"/>
    <s v="Sales"/>
    <s v="stat_1hn9nRJaLbI53NxPuSQgo90kRpbpKsFlwN4oEGNUTdO"/>
    <s v="Lost"/>
    <n v="0"/>
    <s v="OpportunityStatusType.Lost"/>
    <s v="cont_teByPIaxY7aFjPxl5ISrWlGOIihzCHRq5OrEBX8w1av"/>
    <s v="Charanjeet Singh"/>
    <s v="Fire &amp; Burglary"/>
    <s v="lead_tsVXIf1wHhEueSRBNty0pA4lg8VB7tuDcHX7uG3Ws6z"/>
    <s v="SKETS Studio"/>
    <s v="Sarvesh Pawar"/>
    <s v="user_RYbBTp8BVWNa7ppiOz6QVJMGK0exHsFmc5uCLn34ODZ"/>
    <s v="Prasoon Mishra"/>
    <s v="2022-06-23 06:35:19.537000+00:00"/>
    <s v="2022-07-28 05:43:10.044000+00:00"/>
    <m/>
    <s v="Delhi"/>
    <m/>
    <m/>
    <m/>
    <n v="470"/>
    <m/>
    <m/>
    <m/>
    <m/>
    <m/>
    <m/>
    <m/>
    <m/>
    <m/>
    <m/>
    <m/>
    <m/>
    <m/>
    <m/>
    <m/>
    <m/>
    <m/>
    <m/>
    <m/>
    <m/>
    <m/>
    <m/>
    <m/>
    <m/>
    <s v="Sakshi Soni"/>
    <m/>
    <s v="user_A8KOTZADnUtEQOLt4nSLAmteNStuGh80js75RYjrXVt"/>
    <s v="Sarvesh Pawar"/>
    <m/>
    <m/>
    <s v="August"/>
    <x v="4"/>
    <s v="Mr. E"/>
    <m/>
    <s v="Downloaded the guide: Employee Wellness Handbook"/>
    <m/>
    <m/>
    <m/>
    <s v="2021-12-08 10:47:49.967000+00:00"/>
    <s v="2022-09-09 11:37:30.817000+00:00"/>
    <s v="NON EB"/>
  </r>
  <r>
    <s v="Prasoon Mishra"/>
    <n v="600000"/>
    <s v="INR"/>
    <n v="0"/>
    <d v="2022-08-08T00:00:00"/>
    <s v="Sales"/>
    <s v="stat_1hn9nRJaLbI53NxPuSQgo90kRpbpKsFlwN4oEGNUTdO"/>
    <s v="Lost"/>
    <n v="0"/>
    <s v="OpportunityStatusType.Lost"/>
    <s v="cont_teByPIaxY7aFjPxl5ISrWlGOIihzCHRq5OrEBX8w1av"/>
    <s v="Charanjeet Singh"/>
    <s v="Property"/>
    <s v="lead_tsVXIf1wHhEueSRBNty0pA4lg8VB7tuDcHX7uG3Ws6z"/>
    <s v="SKETS Studio"/>
    <s v="Sarvesh Pawar"/>
    <s v="user_RYbBTp8BVWNa7ppiOz6QVJMGK0exHsFmc5uCLn34ODZ"/>
    <s v="Prasoon Mishra"/>
    <s v="2022-06-23 06:34:36.116000+00:00"/>
    <s v="2022-07-28 05:43:02.469000+00:00"/>
    <m/>
    <s v="Delhi"/>
    <m/>
    <m/>
    <m/>
    <n v="470"/>
    <m/>
    <m/>
    <m/>
    <m/>
    <m/>
    <m/>
    <m/>
    <m/>
    <m/>
    <m/>
    <m/>
    <m/>
    <m/>
    <m/>
    <m/>
    <m/>
    <m/>
    <m/>
    <m/>
    <m/>
    <m/>
    <m/>
    <m/>
    <m/>
    <s v="Sakshi Soni"/>
    <m/>
    <s v="user_A8KOTZADnUtEQOLt4nSLAmteNStuGh80js75RYjrXVt"/>
    <s v="Sarvesh Pawar"/>
    <m/>
    <m/>
    <s v="August"/>
    <x v="4"/>
    <s v="Mr. E"/>
    <m/>
    <s v="Downloaded the guide: Employee Wellness Handbook"/>
    <m/>
    <m/>
    <m/>
    <s v="2021-12-08 10:47:49.967000+00:00"/>
    <s v="2022-09-09 11:37:30.817000+00:00"/>
    <s v="NON EB"/>
  </r>
  <r>
    <s v="Abhiroop Ganguly"/>
    <n v="1000000"/>
    <s v="INR"/>
    <n v="0"/>
    <s v="7/30/22"/>
    <s v="Sales"/>
    <s v="stat_kcR4fZg7TU7jjk1jAVua3qGLRS4J5uFayEjK5j02wtv"/>
    <s v="Unqualified"/>
    <n v="0"/>
    <s v="OpportunityStatusType.Lost"/>
    <m/>
    <m/>
    <s v="Parental"/>
    <s v="lead_VuoxkcmkyRQ6r1EuUQmCZJYp5PBHNsXNmPCp35bFypl"/>
    <s v="AIT Global India Pvt. Ltd."/>
    <s v="Bhairavi Jog"/>
    <s v="user_U27GK6WjhLhUhi1EDKXV57xMpn8n8DMIOjci1q3UReZ"/>
    <s v="Abhiroop Ganguly"/>
    <s v="2022-06-22 09:17:30.236000+00:00"/>
    <s v="2022-07-28 05:31:42.377000+00:00"/>
    <m/>
    <s v="Pune"/>
    <m/>
    <s v="2020-09-10 18:40:51+00:00"/>
    <m/>
    <n v="246"/>
    <m/>
    <m/>
    <m/>
    <m/>
    <m/>
    <m/>
    <m/>
    <m/>
    <m/>
    <m/>
    <m/>
    <s v="IT Services &amp; IT Consulting"/>
    <m/>
    <m/>
    <m/>
    <m/>
    <m/>
    <m/>
    <m/>
    <m/>
    <m/>
    <m/>
    <m/>
    <m/>
    <s v="Deepak Yadav"/>
    <m/>
    <s v="user_228eUmsdKIb9OItgmiDq1zD4aPZ1eqiapbaLAGeBf8g"/>
    <s v="Bhairavi Jog"/>
    <s v="Anjali Nishu"/>
    <m/>
    <s v="July"/>
    <x v="2"/>
    <s v="Lusha"/>
    <m/>
    <m/>
    <m/>
    <m/>
    <m/>
    <s v="2020-12-06 09:46:46.210000+00:00"/>
    <s v="2022-08-02 06:55:28.033000+00:00"/>
    <m/>
  </r>
  <r>
    <s v="Naveen Kumar"/>
    <n v="180000"/>
    <s v="INR"/>
    <n v="0"/>
    <s v="7/31/22"/>
    <s v="Sales"/>
    <s v="stat_kcR4fZg7TU7jjk1jAVua3qGLRS4J5uFayEjK5j02wtv"/>
    <s v="Unqualified"/>
    <n v="0"/>
    <s v="OpportunityStatusType.Lost"/>
    <s v="cont_3SbsShLv0LUVTsK7ufIRFQIlK1J0hVZOFCc9ODBqAC4"/>
    <s v="Santosh Shinde"/>
    <s v="GPA - Fresh"/>
    <s v="lead_JbTSGtw7RaJMP2ks21w04ZFcqGrqqOnocSHIJgX2gpb"/>
    <s v="mBnk Phygital Financial Marketplace Pvt Ltd"/>
    <s v="Shreenath Bhat"/>
    <s v="user_Iwn6da5WKkZqwUySK0oUuCb72pFP5WEm4zAb92ijqFe"/>
    <s v="Sonal Paithankar"/>
    <s v="2022-06-02 06:19:54.498000+00:00"/>
    <s v="2022-07-28 04:58:48.018000+00:00"/>
    <m/>
    <s v="Mumbai"/>
    <m/>
    <m/>
    <m/>
    <n v="300"/>
    <m/>
    <m/>
    <m/>
    <m/>
    <m/>
    <m/>
    <m/>
    <m/>
    <m/>
    <m/>
    <m/>
    <s v="Banking &amp; Finance"/>
    <m/>
    <m/>
    <m/>
    <m/>
    <m/>
    <m/>
    <m/>
    <m/>
    <m/>
    <m/>
    <m/>
    <m/>
    <s v="Jithendra Goalla"/>
    <m/>
    <s v="user_vMd4rmcrSbjykdyL2J7rrYn84SWdcNc5FKligrmItPw"/>
    <s v="Shreenath Bhat"/>
    <m/>
    <m/>
    <m/>
    <x v="2"/>
    <m/>
    <m/>
    <m/>
    <m/>
    <m/>
    <m/>
    <s v="2022-05-23 07:03:55.281000+00:00"/>
    <s v="2022-07-28 04:58:54.587000+00:00"/>
    <s v="GPA"/>
  </r>
  <r>
    <s v="Naveen Kumar"/>
    <n v="500000"/>
    <s v="INR"/>
    <n v="0"/>
    <s v="7/31/22"/>
    <s v="Sales"/>
    <s v="stat_kcR4fZg7TU7jjk1jAVua3qGLRS4J5uFayEjK5j02wtv"/>
    <s v="Unqualified"/>
    <n v="0"/>
    <s v="OpportunityStatusType.Lost"/>
    <s v="cont_3SbsShLv0LUVTsK7ufIRFQIlK1J0hVZOFCc9ODBqAC4"/>
    <s v="Santosh Shinde"/>
    <s v="GTL - Fresh"/>
    <s v="lead_JbTSGtw7RaJMP2ks21w04ZFcqGrqqOnocSHIJgX2gpb"/>
    <s v="mBnk Phygital Financial Marketplace Pvt Ltd"/>
    <s v="Shreenath Bhat"/>
    <s v="user_Iwn6da5WKkZqwUySK0oUuCb72pFP5WEm4zAb92ijqFe"/>
    <s v="Sonal Paithankar"/>
    <s v="2022-06-02 06:20:23.682000+00:00"/>
    <s v="2022-07-28 04:58:54.558000+00:00"/>
    <m/>
    <s v="Mumbai"/>
    <m/>
    <m/>
    <m/>
    <n v="300"/>
    <m/>
    <m/>
    <m/>
    <m/>
    <m/>
    <m/>
    <m/>
    <m/>
    <m/>
    <m/>
    <m/>
    <s v="Banking &amp; Finance"/>
    <m/>
    <m/>
    <m/>
    <m/>
    <m/>
    <m/>
    <m/>
    <m/>
    <m/>
    <m/>
    <m/>
    <m/>
    <s v="Jithendra Goalla"/>
    <m/>
    <s v="user_vMd4rmcrSbjykdyL2J7rrYn84SWdcNc5FKligrmItPw"/>
    <s v="Shreenath Bhat"/>
    <m/>
    <m/>
    <m/>
    <x v="2"/>
    <m/>
    <m/>
    <m/>
    <m/>
    <m/>
    <m/>
    <s v="2022-05-23 07:03:55.281000+00:00"/>
    <s v="2022-07-28 04:58:54.587000+00:00"/>
    <s v="GTL"/>
  </r>
  <r>
    <s v="Naveen Kumar"/>
    <n v="900000"/>
    <s v="INR"/>
    <n v="0"/>
    <s v="7/31/22"/>
    <s v="Sales"/>
    <s v="stat_kcR4fZg7TU7jjk1jAVua3qGLRS4J5uFayEjK5j02wtv"/>
    <s v="Unqualified"/>
    <n v="0"/>
    <s v="OpportunityStatusType.Lost"/>
    <s v="cont_3SbsShLv0LUVTsK7ufIRFQIlK1J0hVZOFCc9ODBqAC4"/>
    <s v="Santosh Shinde"/>
    <s v="GMC - Fresh, 1+3 Policy"/>
    <s v="lead_JbTSGtw7RaJMP2ks21w04ZFcqGrqqOnocSHIJgX2gpb"/>
    <s v="mBnk Phygital Financial Marketplace Pvt Ltd"/>
    <s v="Shreenath Bhat"/>
    <s v="user_Iwn6da5WKkZqwUySK0oUuCb72pFP5WEm4zAb92ijqFe"/>
    <s v="Sonal Paithankar"/>
    <s v="2022-06-02 06:19:22.543000+00:00"/>
    <s v="2022-07-28 04:58:27.402000+00:00"/>
    <m/>
    <s v="Mumbai"/>
    <m/>
    <m/>
    <m/>
    <n v="300"/>
    <m/>
    <m/>
    <m/>
    <m/>
    <m/>
    <m/>
    <m/>
    <m/>
    <m/>
    <m/>
    <m/>
    <s v="Banking &amp; Finance"/>
    <m/>
    <m/>
    <m/>
    <m/>
    <m/>
    <m/>
    <m/>
    <m/>
    <m/>
    <m/>
    <m/>
    <m/>
    <s v="Jithendra Goalla"/>
    <m/>
    <s v="user_vMd4rmcrSbjykdyL2J7rrYn84SWdcNc5FKligrmItPw"/>
    <s v="Shreenath Bhat"/>
    <m/>
    <m/>
    <m/>
    <x v="2"/>
    <m/>
    <m/>
    <m/>
    <m/>
    <m/>
    <m/>
    <s v="2022-05-23 07:03:55.281000+00:00"/>
    <s v="2022-07-28 04:58:54.587000+00:00"/>
    <s v="GMC"/>
  </r>
  <r>
    <s v="Mayur Gadiyar"/>
    <n v="300000"/>
    <s v="INR"/>
    <n v="0"/>
    <s v="7/31/22"/>
    <s v="Sales"/>
    <s v="stat_kcR4fZg7TU7jjk1jAVua3qGLRS4J5uFayEjK5j02wtv"/>
    <s v="Unqualified"/>
    <n v="0"/>
    <s v="OpportunityStatusType.Lost"/>
    <s v="cont_QPi7GvL4tgybs6RO40Ct9vT0uCcjFo7EDOzo3kKBp05"/>
    <s v="Dimple Bajaj"/>
    <s v="GMC - Renewal"/>
    <s v="lead_TDJKQpf6fkQtw0DRDtBra8XhL4WsxNF7qNeZPGMGYkr"/>
    <s v="Avanciers"/>
    <s v="Shreenath Bhat"/>
    <s v="user_Iwn6da5WKkZqwUySK0oUuCb72pFP5WEm4zAb92ijqFe"/>
    <s v="Sonal Paithankar"/>
    <s v="2022-07-19 13:49:06.693000+00:00"/>
    <s v="2022-07-28 04:57:05.165000+00:00"/>
    <m/>
    <s v="Delhi"/>
    <m/>
    <m/>
    <m/>
    <n v="60"/>
    <m/>
    <m/>
    <m/>
    <m/>
    <m/>
    <m/>
    <m/>
    <s v="PAID_SOCIAL"/>
    <m/>
    <m/>
    <m/>
    <s v="Others"/>
    <m/>
    <m/>
    <m/>
    <m/>
    <m/>
    <m/>
    <m/>
    <m/>
    <m/>
    <m/>
    <m/>
    <m/>
    <m/>
    <m/>
    <s v="user_cuWn1aL1OYLr4Jn6i7zouGfa4efY8ya7QxeZnqSq8e5"/>
    <s v="Saurabh Yewale"/>
    <m/>
    <m/>
    <m/>
    <x v="4"/>
    <m/>
    <m/>
    <s v="Downloaded the guide: Designing employee healthcare plan"/>
    <m/>
    <m/>
    <m/>
    <s v="2021-11-15 18:18:30.977000+00:00"/>
    <s v="2022-09-14 11:40:51.783000+00:00"/>
    <s v="GMC"/>
  </r>
  <r>
    <s v="Naveen Kumar"/>
    <n v="2000000"/>
    <s v="INR"/>
    <n v="0"/>
    <s v="9/15/22"/>
    <s v="Sales"/>
    <s v="stat_kcR4fZg7TU7jjk1jAVua3qGLRS4J5uFayEjK5j02wtv"/>
    <s v="Unqualified"/>
    <n v="0"/>
    <s v="OpportunityStatusType.Lost"/>
    <m/>
    <m/>
    <s v="GTL"/>
    <s v="lead_gexftCOxP6Nu7hnSy9ZL2HXXOaQhqriCsqRdlJuCtHN"/>
    <s v="Piramal Realty"/>
    <s v="Aditya Binani"/>
    <s v="user_N52PP2uP2VZc2gm0nhh6CNFSif4n85g1cdxoNFd9ct0"/>
    <s v="Naveen Kumar"/>
    <s v="2022-07-07 05:45:13.289000+00:00"/>
    <s v="2022-07-28 04:45:55.489000+00:00"/>
    <m/>
    <s v="Mumbai"/>
    <m/>
    <m/>
    <m/>
    <n v="500"/>
    <m/>
    <m/>
    <m/>
    <m/>
    <m/>
    <m/>
    <m/>
    <m/>
    <m/>
    <m/>
    <m/>
    <s v="Construction &amp; Real Estate"/>
    <m/>
    <m/>
    <m/>
    <m/>
    <m/>
    <m/>
    <m/>
    <m/>
    <m/>
    <m/>
    <m/>
    <m/>
    <s v="Aniket Vahile"/>
    <m/>
    <s v="user_g5Yw4Z4XnIbmcGhJO80vdtFdd5ElcDlgYO3q8l82ODn"/>
    <s v="Aditya Binani"/>
    <m/>
    <m/>
    <s v="August; May"/>
    <x v="2"/>
    <s v="Lusha"/>
    <m/>
    <m/>
    <m/>
    <m/>
    <m/>
    <s v="2021-08-23 07:39:11.701000+00:00"/>
    <s v="2022-10-10 02:50:33.605000+00:00"/>
    <m/>
  </r>
  <r>
    <s v="Omkar Ghate"/>
    <n v="300000"/>
    <s v="INR"/>
    <n v="0"/>
    <s v="7/23/22"/>
    <s v="Sales"/>
    <s v="stat_1hn9nRJaLbI53NxPuSQgo90kRpbpKsFlwN4oEGNUTdO"/>
    <s v="Lost"/>
    <n v="0"/>
    <s v="OpportunityStatusType.Lost"/>
    <m/>
    <m/>
    <s v="Errors and Omissions Insurance - Policy"/>
    <s v="lead_3z57FFMMZOKD60CKzESLndXv5PsfDJ1bN0wOwTcbzeu"/>
    <s v="eNyota Learning Pvt ltd"/>
    <s v="Kaushlya Bhavsar"/>
    <s v="user_9SBRjyF0n4iWuhUdqRyQkFhl2J4uyNKhFWvvJEvunX8"/>
    <s v="Omkar Ghate"/>
    <s v="2022-06-27 10:11:03.230000+00:00"/>
    <s v="2022-07-27 10:49:12.889000+00:00"/>
    <m/>
    <s v="Pune"/>
    <m/>
    <m/>
    <m/>
    <n v="116"/>
    <m/>
    <m/>
    <m/>
    <m/>
    <m/>
    <m/>
    <m/>
    <m/>
    <m/>
    <m/>
    <m/>
    <s v="IT Services &amp; IT Consulting"/>
    <m/>
    <m/>
    <m/>
    <m/>
    <m/>
    <m/>
    <m/>
    <m/>
    <m/>
    <m/>
    <m/>
    <m/>
    <s v="Jitin Gopi"/>
    <m/>
    <s v="user_g5Yw4Z4XnIbmcGhJO80vdtFdd5ElcDlgYO3q8l82ODn"/>
    <s v="Aditya Binani"/>
    <s v="Siddharth Angolkar"/>
    <m/>
    <s v="June"/>
    <x v="2"/>
    <m/>
    <m/>
    <m/>
    <m/>
    <m/>
    <m/>
    <s v="2021-08-25 11:24:13.666000+00:00"/>
    <s v="2022-09-05 11:32:36.479000+00:00"/>
    <s v="NON EB"/>
  </r>
  <r>
    <s v="Chetan Kumar"/>
    <n v="26000"/>
    <s v="INR"/>
    <n v="0"/>
    <s v="7/27/22"/>
    <s v="Sales"/>
    <s v="stat_1hn9nRJaLbI53NxPuSQgo90kRpbpKsFlwN4oEGNUTdO"/>
    <s v="Lost"/>
    <n v="0"/>
    <s v="OpportunityStatusType.Lost"/>
    <m/>
    <m/>
    <s v="GPA (Renewal)"/>
    <s v="lead_8paU88uY5L8ffuSRyBqNO6nRXjx0awYVRT6xRahD7cE"/>
    <s v="Courtyard by Marriott Mumbai/KANAKIA HOTELS&amp; RESORTS PRIVATE LIMITED"/>
    <s v="Bhairavi Jog"/>
    <s v="user_hAuUqCTCw5r4tCUrswIWPSW7LJ1XIBbttZVmJkxmzGq"/>
    <s v="Chetan Kumar"/>
    <s v="2022-05-02 11:11:55.392000+00:00"/>
    <s v="2022-07-28 02:21:45.540000+00:00"/>
    <m/>
    <s v="Mumbai"/>
    <m/>
    <m/>
    <m/>
    <n v="375"/>
    <m/>
    <m/>
    <m/>
    <m/>
    <m/>
    <m/>
    <m/>
    <m/>
    <m/>
    <m/>
    <m/>
    <s v="Health, Wellness &amp; Fitness"/>
    <m/>
    <m/>
    <m/>
    <m/>
    <m/>
    <m/>
    <m/>
    <m/>
    <m/>
    <m/>
    <m/>
    <m/>
    <s v="Sakshi Soni"/>
    <m/>
    <s v="user_228eUmsdKIb9OItgmiDq1zD4aPZ1eqiapbaLAGeBf8g"/>
    <s v="Bhairavi Jog"/>
    <m/>
    <m/>
    <s v="January; July"/>
    <x v="2"/>
    <s v="Naukri.com"/>
    <m/>
    <m/>
    <m/>
    <m/>
    <m/>
    <s v="2022-01-31 10:19:09.508000+00:00"/>
    <s v="2022-10-17 12:11:37.229000+00:00"/>
    <s v="GPA"/>
  </r>
  <r>
    <s v="Satyam Tiwari"/>
    <n v="131113"/>
    <s v="INR"/>
    <n v="100"/>
    <s v="7/27/22"/>
    <s v="Sales"/>
    <s v="stat_OZRiD1474QRJIpvnjHCZfiIvKcVD6mIKSSTzg8SwDVx"/>
    <s v="Won- Payment Completed"/>
    <n v="1"/>
    <s v="OpportunityStatusType.Won"/>
    <m/>
    <m/>
    <m/>
    <s v="lead_NvQFI4cV4nGqisp1Nm92yXa9kim38CAEAJk0emZDrfN"/>
    <s v="Proteon Pharmaceuticals"/>
    <s v="Vikas Raj"/>
    <s v="user_2YgShwgjLNI4FjAqgE9PtKsdIaGh919JGcFG919fe5B"/>
    <s v="Satyam Tiwari"/>
    <s v="2022-06-28 07:03:39.571000+00:00"/>
    <s v="2022-07-27 11:31:38.459000+00:00"/>
    <m/>
    <s v="Mumbai"/>
    <m/>
    <m/>
    <m/>
    <n v="8"/>
    <m/>
    <m/>
    <m/>
    <m/>
    <m/>
    <m/>
    <m/>
    <m/>
    <m/>
    <m/>
    <m/>
    <s v="Health, Wellness &amp; Fitness"/>
    <m/>
    <m/>
    <m/>
    <m/>
    <m/>
    <m/>
    <m/>
    <m/>
    <m/>
    <m/>
    <m/>
    <m/>
    <s v="Aniket Vahile"/>
    <m/>
    <s v="user_BtmkQ6xvtDyCMLstiH7YmmQURsFQdjarGcnSBd9UgEk"/>
    <s v="Vikas Raj"/>
    <s v="Siddharth Angolkar"/>
    <m/>
    <m/>
    <x v="2"/>
    <s v="Naukri.com"/>
    <m/>
    <m/>
    <m/>
    <m/>
    <m/>
    <s v="2022-06-06 04:38:51.488000+00:00"/>
    <s v="2022-09-22 06:47:09.532000+00:00"/>
    <s v="GMC"/>
  </r>
  <r>
    <s v="Moziez Chamadia"/>
    <n v="1500000"/>
    <s v="INR"/>
    <n v="0"/>
    <s v="7/31/22"/>
    <s v="Sales"/>
    <s v="stat_kcR4fZg7TU7jjk1jAVua3qGLRS4J5uFayEjK5j02wtv"/>
    <s v="Unqualified"/>
    <n v="0"/>
    <s v="OpportunityStatusType.Lost"/>
    <m/>
    <m/>
    <s v="GMC (Renewal)"/>
    <s v="lead_E5rDVaGu9iM19BaNV8GNnh5O3rO29nayTAN9MfOqBtu"/>
    <s v="Avalon Global Research"/>
    <s v="Pranav Kenjale"/>
    <s v="user_IgNfKH7wuLLjHvexoMm2PXWcnF3zYft0ZbMTyfwKRUg"/>
    <s v="Moziez Chamadia"/>
    <s v="2022-07-05 09:34:54.472000+00:00"/>
    <s v="2022-07-27 08:48:26.975000+00:00"/>
    <m/>
    <s v="Mumbai"/>
    <m/>
    <m/>
    <m/>
    <n v="120"/>
    <m/>
    <m/>
    <m/>
    <m/>
    <m/>
    <m/>
    <m/>
    <s v="PAID_SOCIAL"/>
    <m/>
    <m/>
    <m/>
    <s v="Professional Services"/>
    <m/>
    <m/>
    <m/>
    <m/>
    <m/>
    <m/>
    <m/>
    <m/>
    <m/>
    <m/>
    <m/>
    <m/>
    <m/>
    <m/>
    <s v="user_6hRQhcoLhZEDUBYaw3vS7rv6T5582sGfXq4jNRqTfUU"/>
    <s v="Aishwarya Nyayadhish"/>
    <m/>
    <m/>
    <s v="July"/>
    <x v="4"/>
    <m/>
    <m/>
    <s v="Employee Engagement Handbook"/>
    <m/>
    <m/>
    <m/>
    <s v="2022-05-02 08:43:17.755000+00:00"/>
    <s v="2022-07-27 09:54:50.277000+00:00"/>
    <m/>
  </r>
  <r>
    <s v="Moziez Chamadia"/>
    <n v="100000"/>
    <s v="INR"/>
    <n v="0"/>
    <s v="7/31/22"/>
    <s v="Sales"/>
    <s v="stat_kcR4fZg7TU7jjk1jAVua3qGLRS4J5uFayEjK5j02wtv"/>
    <s v="Unqualified"/>
    <n v="0"/>
    <s v="OpportunityStatusType.Lost"/>
    <m/>
    <m/>
    <s v="GPA (Renewal)"/>
    <s v="lead_E5rDVaGu9iM19BaNV8GNnh5O3rO29nayTAN9MfOqBtu"/>
    <s v="Avalon Global Research"/>
    <s v="Pranav Kenjale"/>
    <s v="user_IgNfKH7wuLLjHvexoMm2PXWcnF3zYft0ZbMTyfwKRUg"/>
    <s v="Moziez Chamadia"/>
    <s v="2022-07-05 09:35:56.947000+00:00"/>
    <s v="2022-07-27 08:48:35.432000+00:00"/>
    <m/>
    <s v="Mumbai"/>
    <m/>
    <m/>
    <m/>
    <n v="120"/>
    <m/>
    <m/>
    <m/>
    <m/>
    <m/>
    <m/>
    <m/>
    <s v="PAID_SOCIAL"/>
    <m/>
    <m/>
    <m/>
    <s v="Professional Services"/>
    <m/>
    <m/>
    <m/>
    <m/>
    <m/>
    <m/>
    <m/>
    <m/>
    <m/>
    <m/>
    <m/>
    <m/>
    <m/>
    <m/>
    <s v="user_6hRQhcoLhZEDUBYaw3vS7rv6T5582sGfXq4jNRqTfUU"/>
    <s v="Aishwarya Nyayadhish"/>
    <m/>
    <m/>
    <s v="July"/>
    <x v="4"/>
    <m/>
    <m/>
    <s v="Employee Engagement Handbook"/>
    <m/>
    <m/>
    <m/>
    <s v="2022-05-02 08:43:17.755000+00:00"/>
    <s v="2022-07-27 09:54:50.277000+00:00"/>
    <m/>
  </r>
  <r>
    <s v="Moziez Chamadia"/>
    <n v="1300000"/>
    <s v="INR"/>
    <n v="0"/>
    <s v="8/31/22"/>
    <s v="Sales"/>
    <s v="stat_kcR4fZg7TU7jjk1jAVua3qGLRS4J5uFayEjK5j02wtv"/>
    <s v="Unqualified"/>
    <n v="0"/>
    <s v="OpportunityStatusType.Lost"/>
    <m/>
    <m/>
    <m/>
    <s v="lead_cvfQfM1dqzaBAQcOQDtqeoim00zismiogHcHIDTRnAe"/>
    <s v="Rockman Advanced Composites"/>
    <s v="Satyajit Chati"/>
    <s v="user_IgNfKH7wuLLjHvexoMm2PXWcnF3zYft0ZbMTyfwKRUg"/>
    <s v="Moziez Chamadia"/>
    <s v="2022-07-01 10:55:12.515000+00:00"/>
    <s v="2022-07-27 08:42:25.156000+00:00"/>
    <m/>
    <s v="Surat"/>
    <m/>
    <m/>
    <m/>
    <n v="74"/>
    <m/>
    <m/>
    <m/>
    <m/>
    <m/>
    <m/>
    <m/>
    <m/>
    <m/>
    <m/>
    <m/>
    <s v="Manufacturing"/>
    <m/>
    <m/>
    <m/>
    <m/>
    <m/>
    <m/>
    <m/>
    <m/>
    <m/>
    <m/>
    <m/>
    <m/>
    <s v="Rakesh Nade"/>
    <m/>
    <s v="user_5IQTpX6DsnoeoDfxqzqojpVoQLXPh68nhDjLS5ETjYj"/>
    <s v="Satyajit Chati"/>
    <m/>
    <m/>
    <s v="August"/>
    <x v="2"/>
    <s v="Mr E,Lusha&amp;Skrapp.io"/>
    <m/>
    <m/>
    <m/>
    <m/>
    <m/>
    <s v="2022-05-30 10:39:32.679000+00:00"/>
    <s v="2022-09-08 06:56:40.182000+00:00"/>
    <m/>
  </r>
  <r>
    <s v="Omkar Ghate"/>
    <n v="298000"/>
    <s v="INR"/>
    <n v="0"/>
    <s v="7/31/22"/>
    <s v="Sales"/>
    <s v="stat_1hn9nRJaLbI53NxPuSQgo90kRpbpKsFlwN4oEGNUTdO"/>
    <s v="Lost"/>
    <n v="0"/>
    <s v="OpportunityStatusType.Lost"/>
    <m/>
    <m/>
    <s v="GMC"/>
    <s v="lead_cBDEhcLGlCwI8SrlbD4ofLQIAEMyEMU0T3inp4iF3bN"/>
    <s v="DENASA BUILDCON"/>
    <s v="Aditya Binani"/>
    <s v="user_9SBRjyF0n4iWuhUdqRyQkFhl2J4uyNKhFWvvJEvunX8"/>
    <s v="Omkar Ghate"/>
    <s v="2022-05-27 11:58:51.279000+00:00"/>
    <s v="2022-07-27 08:35:54.678000+00:00"/>
    <m/>
    <s v="Pune"/>
    <m/>
    <m/>
    <m/>
    <n v="102"/>
    <m/>
    <m/>
    <m/>
    <m/>
    <m/>
    <m/>
    <m/>
    <m/>
    <m/>
    <m/>
    <m/>
    <s v="Construction &amp; Real Estate"/>
    <m/>
    <m/>
    <m/>
    <m/>
    <m/>
    <m/>
    <m/>
    <m/>
    <m/>
    <m/>
    <m/>
    <m/>
    <s v="Rakesh Nade"/>
    <m/>
    <s v="user_g5Yw4Z4XnIbmcGhJO80vdtFdd5ElcDlgYO3q8l82ODn"/>
    <s v="Aditya Binani"/>
    <s v="Anjali Nishu"/>
    <m/>
    <s v="August; September"/>
    <x v="2"/>
    <s v="Lusha"/>
    <m/>
    <m/>
    <m/>
    <m/>
    <m/>
    <s v="2021-07-15 06:53:50.533000+00:00"/>
    <s v="2022-09-01 13:45:19.769000+00:00"/>
    <m/>
  </r>
  <r>
    <s v="Prasoon Mishra"/>
    <n v="300000"/>
    <s v="INR"/>
    <n v="0"/>
    <s v="7/31/22"/>
    <s v="Sales"/>
    <s v="stat_kcR4fZg7TU7jjk1jAVua3qGLRS4J5uFayEjK5j02wtv"/>
    <s v="Unqualified"/>
    <n v="0"/>
    <s v="OpportunityStatusType.Lost"/>
    <m/>
    <m/>
    <s v="GMC"/>
    <s v="lead_k3l5TXfN14cB4jKpztzNP4FHtxxQcQ6s8DquIs8ISDS"/>
    <s v="Instaveritas"/>
    <s v="Bharti Bankey"/>
    <s v="user_RYbBTp8BVWNa7ppiOz6QVJMGK0exHsFmc5uCLn34ODZ"/>
    <s v="Prasoon Mishra"/>
    <s v="2022-06-17 10:44:28.144000+00:00"/>
    <s v="2022-07-27 08:35:49.187000+00:00"/>
    <m/>
    <s v="Noida"/>
    <m/>
    <s v="2022-06-13 12:44:35+00:00"/>
    <m/>
    <n v="100"/>
    <m/>
    <m/>
    <m/>
    <m/>
    <m/>
    <m/>
    <m/>
    <s v="ORGANIC_SEARCH"/>
    <m/>
    <m/>
    <m/>
    <m/>
    <m/>
    <m/>
    <m/>
    <m/>
    <m/>
    <m/>
    <m/>
    <m/>
    <m/>
    <m/>
    <m/>
    <m/>
    <m/>
    <m/>
    <s v="user_aM3WaaSUQQmaNnsm9l2FQRVWUEr8RN2ZdXzsuQUalQ3"/>
    <s v="Bharti Bankey"/>
    <m/>
    <m/>
    <m/>
    <x v="3"/>
    <s v="Inbound via website"/>
    <m/>
    <s v="Employee Count 100"/>
    <m/>
    <m/>
    <m/>
    <s v="2022-06-13 12:47:27.976000+00:00"/>
    <s v="2022-08-23 09:47:10.099000+00:00"/>
    <m/>
  </r>
  <r>
    <s v="Moziez Chamadia"/>
    <n v="2000000"/>
    <s v="INR"/>
    <n v="0"/>
    <s v="9/15/22"/>
    <s v="Sales"/>
    <s v="stat_kcR4fZg7TU7jjk1jAVua3qGLRS4J5uFayEjK5j02wtv"/>
    <s v="Unqualified"/>
    <n v="0"/>
    <s v="OpportunityStatusType.Lost"/>
    <m/>
    <m/>
    <s v="GMC (Fresh)"/>
    <s v="lead_sA94qo9BJhGIX7ZEkfz8nnNVOx2PPe6JKN5AvgmDhz7"/>
    <s v="IndiaNIC Infotech (Fresh)"/>
    <s v="Bhairavi Jog"/>
    <s v="user_IgNfKH7wuLLjHvexoMm2PXWcnF3zYft0ZbMTyfwKRUg"/>
    <s v="Moziez Chamadia"/>
    <s v="2022-07-22 11:41:04.090000+00:00"/>
    <s v="2022-07-27 08:41:48.129000+00:00"/>
    <m/>
    <s v="Ahmedabad"/>
    <m/>
    <m/>
    <m/>
    <n v="450"/>
    <m/>
    <m/>
    <m/>
    <m/>
    <m/>
    <m/>
    <m/>
    <m/>
    <m/>
    <m/>
    <m/>
    <s v="IT Services &amp; IT Consulting"/>
    <m/>
    <m/>
    <m/>
    <m/>
    <m/>
    <m/>
    <m/>
    <m/>
    <m/>
    <m/>
    <m/>
    <m/>
    <m/>
    <m/>
    <s v="user_228eUmsdKIb9OItgmiDq1zD4aPZ1eqiapbaLAGeBf8g"/>
    <s v="Bhairavi Jog"/>
    <m/>
    <m/>
    <m/>
    <x v="2"/>
    <s v="Lusha"/>
    <m/>
    <m/>
    <m/>
    <m/>
    <m/>
    <s v="2022-02-24 04:01:57.812000+00:00"/>
    <s v="2022-08-02 12:50:37.400000+00:00"/>
    <s v="GMC"/>
  </r>
  <r>
    <s v="Omkar Ghate"/>
    <n v="10000"/>
    <s v="INR"/>
    <n v="0"/>
    <d v="2022-08-08T00:00:00"/>
    <s v="Sales"/>
    <s v="stat_kcR4fZg7TU7jjk1jAVua3qGLRS4J5uFayEjK5j02wtv"/>
    <s v="Unqualified"/>
    <n v="0"/>
    <s v="OpportunityStatusType.Lost"/>
    <s v="cont_pbdYn04Abm2VQj2ScvcUFzlC1FqNFcSC66alJN8tmFh"/>
    <s v="Preeja S"/>
    <s v="Machintel Media - GPA Ren"/>
    <s v="lead_NK6lbk9sFivKwlCjxZhs6lmNxqzVG9O2OzLgfYtlLRR"/>
    <s v="MACHINTEL SYSTEMS PRIVATE LIMITED"/>
    <s v="Trupti Suryavanshi"/>
    <s v="user_9SBRjyF0n4iWuhUdqRyQkFhl2J4uyNKhFWvvJEvunX8"/>
    <s v="Omkar Ghate"/>
    <s v="2022-07-22 11:06:48.436000+00:00"/>
    <s v="2022-07-27 08:12:01.640000+00:00"/>
    <m/>
    <s v="Pune"/>
    <m/>
    <m/>
    <m/>
    <n v="263"/>
    <m/>
    <m/>
    <m/>
    <m/>
    <m/>
    <m/>
    <m/>
    <m/>
    <m/>
    <m/>
    <m/>
    <s v="Digital Marketing &amp; Advertising"/>
    <m/>
    <m/>
    <m/>
    <m/>
    <m/>
    <m/>
    <m/>
    <m/>
    <m/>
    <m/>
    <m/>
    <m/>
    <s v="Arunkumar Dubey"/>
    <m/>
    <s v="user_L8E6IFhq6UCzKLHa45LUUTZCznDuyDwFrGaEp9DXiUM"/>
    <s v="Trupti Suryavanshi"/>
    <m/>
    <m/>
    <s v="June"/>
    <x v="4"/>
    <s v="Naukri.com"/>
    <m/>
    <s v="Employee Wellness Handbook"/>
    <m/>
    <m/>
    <m/>
    <s v="2022-01-07 05:56:43.289000+00:00"/>
    <s v="2022-09-08 11:28:06.862000+00:00"/>
    <s v="GPA"/>
  </r>
  <r>
    <s v="Prasoon Mishra"/>
    <n v="4000000"/>
    <s v="INR"/>
    <n v="0"/>
    <s v="7/28/22"/>
    <s v="Sales"/>
    <s v="stat_1hn9nRJaLbI53NxPuSQgo90kRpbpKsFlwN4oEGNUTdO"/>
    <s v="Lost"/>
    <n v="0"/>
    <s v="OpportunityStatusType.Lost"/>
    <s v="cont_aiXl6MCi2zBR9JU4Z3Bafek0zGKHSN9WdNSf3TbVBPl"/>
    <s v="Jagruti Mandlik"/>
    <m/>
    <s v="lead_FScViRCvxEvkGSvRtT6oVyaHXKkWoMzhCWWAl7kpPq5"/>
    <s v="Sarda Group"/>
    <s v="Harmanjit Singh"/>
    <s v="user_RYbBTp8BVWNa7ppiOz6QVJMGK0exHsFmc5uCLn34ODZ"/>
    <s v="Prasoon Mishra"/>
    <s v="2022-06-27 10:07:40.119000+00:00"/>
    <s v="2022-07-27 08:28:44.884000+00:00"/>
    <m/>
    <s v="Nashik"/>
    <m/>
    <m/>
    <m/>
    <n v="218"/>
    <m/>
    <m/>
    <m/>
    <m/>
    <m/>
    <m/>
    <m/>
    <m/>
    <m/>
    <m/>
    <m/>
    <s v="Manufacturing"/>
    <m/>
    <m/>
    <m/>
    <m/>
    <m/>
    <m/>
    <m/>
    <m/>
    <m/>
    <m/>
    <m/>
    <m/>
    <s v="Ravi Jaiswal"/>
    <m/>
    <s v="user_lwF8ctKa5IyxqATpO2EOw2h0AEPiCMHOgewiH38Ei77"/>
    <s v="Harmanjit Singh"/>
    <s v="Anjali Nishu"/>
    <m/>
    <s v="July"/>
    <x v="2"/>
    <s v="Mr. E"/>
    <m/>
    <m/>
    <m/>
    <m/>
    <m/>
    <s v="2022-06-13 02:47:03.069000+00:00"/>
    <s v="2022-09-09 11:37:17.384000+00:00"/>
    <s v="GMC"/>
  </r>
  <r>
    <s v="Prasoon Mishra"/>
    <n v="1500000"/>
    <s v="INR"/>
    <n v="0"/>
    <s v="7/31/22"/>
    <s v="Sales"/>
    <s v="stat_1hn9nRJaLbI53NxPuSQgo90kRpbpKsFlwN4oEGNUTdO"/>
    <s v="Lost"/>
    <n v="0"/>
    <s v="OpportunityStatusType.Lost"/>
    <s v="cont_teByPIaxY7aFjPxl5ISrWlGOIihzCHRq5OrEBX8w1av"/>
    <s v="Charanjeet Singh"/>
    <m/>
    <s v="lead_tsVXIf1wHhEueSRBNty0pA4lg8VB7tuDcHX7uG3Ws6z"/>
    <s v="SKETS Studio"/>
    <s v="Sarvesh Pawar"/>
    <s v="user_RYbBTp8BVWNa7ppiOz6QVJMGK0exHsFmc5uCLn34ODZ"/>
    <s v="Prasoon Mishra"/>
    <s v="2022-06-23 06:33:54.660000+00:00"/>
    <s v="2022-07-27 08:29:52.326000+00:00"/>
    <m/>
    <s v="Delhi"/>
    <m/>
    <m/>
    <m/>
    <n v="470"/>
    <m/>
    <m/>
    <m/>
    <m/>
    <m/>
    <m/>
    <m/>
    <m/>
    <m/>
    <m/>
    <m/>
    <m/>
    <m/>
    <m/>
    <m/>
    <m/>
    <m/>
    <m/>
    <m/>
    <m/>
    <m/>
    <m/>
    <m/>
    <m/>
    <s v="Sakshi Soni"/>
    <m/>
    <s v="user_A8KOTZADnUtEQOLt4nSLAmteNStuGh80js75RYjrXVt"/>
    <s v="Sarvesh Pawar"/>
    <m/>
    <m/>
    <s v="August"/>
    <x v="4"/>
    <s v="Mr. E"/>
    <m/>
    <s v="Downloaded the guide: Employee Wellness Handbook"/>
    <m/>
    <m/>
    <m/>
    <s v="2021-12-08 10:47:49.967000+00:00"/>
    <s v="2022-09-09 11:37:30.817000+00:00"/>
    <s v="GMC"/>
  </r>
  <r>
    <s v="Sreenivas Hatti"/>
    <n v="200000"/>
    <s v="INR"/>
    <n v="0"/>
    <s v="7/31/22"/>
    <s v="Sales"/>
    <s v="stat_1hn9nRJaLbI53NxPuSQgo90kRpbpKsFlwN4oEGNUTdO"/>
    <s v="Lost"/>
    <n v="0"/>
    <s v="OpportunityStatusType.Lost"/>
    <s v="cont_ijRkgJS117gC9yLHxNL6Gy1ggIgnbC63qexS0y4Qv48"/>
    <s v="anita borulkar"/>
    <s v="gpa ren"/>
    <s v="lead_hwZ8TQW9wuCcc8y8kc6qZSGJT4ULErVrou5XfF8aCMQ"/>
    <s v="Kemwell Biopharma Pvt. Ltd."/>
    <s v="Gauri Jori"/>
    <s v="user_P3f70h2AcefBkFTBZpvA9LgDbjTmUIXkqdKqHJ5evwA"/>
    <s v="Manojkumar Tinna"/>
    <s v="2022-06-28 11:57:48.642000+00:00"/>
    <s v="2022-07-27 06:59:20.401000+00:00"/>
    <m/>
    <s v="Bangalore"/>
    <m/>
    <m/>
    <m/>
    <n v="231"/>
    <m/>
    <m/>
    <m/>
    <m/>
    <m/>
    <m/>
    <m/>
    <m/>
    <m/>
    <m/>
    <m/>
    <m/>
    <m/>
    <m/>
    <m/>
    <m/>
    <m/>
    <m/>
    <m/>
    <m/>
    <m/>
    <m/>
    <m/>
    <m/>
    <m/>
    <m/>
    <s v="user_5YHA1ZU4iP896lD1YJehdJcMx7ZEgWCpulT4T2c3pJ3"/>
    <s v="Gauri Jori"/>
    <m/>
    <m/>
    <s v="July"/>
    <x v="4"/>
    <m/>
    <m/>
    <s v="Workplace Wellness Playbook"/>
    <m/>
    <m/>
    <m/>
    <s v="2022-04-13 12:22:06.538000+00:00"/>
    <s v="2022-08-10 12:15:47.521000+00:00"/>
    <m/>
  </r>
  <r>
    <s v="Omkar Ghate"/>
    <n v="150000"/>
    <s v="INR"/>
    <n v="0"/>
    <d v="2022-08-08T00:00:00"/>
    <s v="Sales"/>
    <s v="stat_kcR4fZg7TU7jjk1jAVua3qGLRS4J5uFayEjK5j02wtv"/>
    <s v="Unqualified"/>
    <n v="0"/>
    <s v="OpportunityStatusType.Lost"/>
    <s v="cont_pbdYn04Abm2VQj2ScvcUFzlC1FqNFcSC66alJN8tmFh"/>
    <s v="Preeja S"/>
    <s v="Machintel Media - GMC ren"/>
    <s v="lead_NK6lbk9sFivKwlCjxZhs6lmNxqzVG9O2OzLgfYtlLRR"/>
    <s v="MACHINTEL SYSTEMS PRIVATE LIMITED"/>
    <s v="Trupti Suryavanshi"/>
    <s v="user_9SBRjyF0n4iWuhUdqRyQkFhl2J4uyNKhFWvvJEvunX8"/>
    <s v="Omkar Ghate"/>
    <s v="2022-07-22 11:06:11.703000+00:00"/>
    <s v="2022-07-27 08:11:50.645000+00:00"/>
    <m/>
    <s v="Pune"/>
    <m/>
    <m/>
    <m/>
    <n v="263"/>
    <m/>
    <m/>
    <m/>
    <m/>
    <m/>
    <m/>
    <m/>
    <m/>
    <m/>
    <m/>
    <m/>
    <s v="Digital Marketing &amp; Advertising"/>
    <m/>
    <m/>
    <m/>
    <m/>
    <m/>
    <m/>
    <m/>
    <m/>
    <m/>
    <m/>
    <m/>
    <m/>
    <s v="Arunkumar Dubey"/>
    <m/>
    <s v="user_L8E6IFhq6UCzKLHa45LUUTZCznDuyDwFrGaEp9DXiUM"/>
    <s v="Trupti Suryavanshi"/>
    <m/>
    <m/>
    <s v="June"/>
    <x v="4"/>
    <s v="Naukri.com"/>
    <m/>
    <s v="Employee Wellness Handbook"/>
    <m/>
    <m/>
    <m/>
    <s v="2022-01-07 05:56:43.289000+00:00"/>
    <s v="2022-09-08 11:28:06.862000+00:00"/>
    <s v="GMC"/>
  </r>
  <r>
    <s v="Omkar Ghate"/>
    <n v="12000"/>
    <s v="INR"/>
    <n v="0"/>
    <d v="2022-08-08T00:00:00"/>
    <s v="Sales"/>
    <s v="stat_kcR4fZg7TU7jjk1jAVua3qGLRS4J5uFayEjK5j02wtv"/>
    <s v="Unqualified"/>
    <n v="0"/>
    <s v="OpportunityStatusType.Lost"/>
    <s v="cont_pbdYn04Abm2VQj2ScvcUFzlC1FqNFcSC66alJN8tmFh"/>
    <s v="Preeja S"/>
    <s v="Nathan Ark Software - GPA Ren"/>
    <s v="lead_NK6lbk9sFivKwlCjxZhs6lmNxqzVG9O2OzLgfYtlLRR"/>
    <s v="MACHINTEL SYSTEMS PRIVATE LIMITED"/>
    <s v="Trupti Suryavanshi"/>
    <s v="user_9SBRjyF0n4iWuhUdqRyQkFhl2J4uyNKhFWvvJEvunX8"/>
    <s v="Omkar Ghate"/>
    <s v="2022-07-22 11:04:50.719000+00:00"/>
    <s v="2022-07-27 08:11:59.596000+00:00"/>
    <m/>
    <s v="Pune"/>
    <m/>
    <m/>
    <m/>
    <n v="263"/>
    <m/>
    <m/>
    <m/>
    <m/>
    <m/>
    <m/>
    <m/>
    <m/>
    <m/>
    <m/>
    <m/>
    <s v="Digital Marketing &amp; Advertising"/>
    <m/>
    <m/>
    <m/>
    <m/>
    <m/>
    <m/>
    <m/>
    <m/>
    <m/>
    <m/>
    <m/>
    <m/>
    <s v="Arunkumar Dubey"/>
    <m/>
    <s v="user_L8E6IFhq6UCzKLHa45LUUTZCznDuyDwFrGaEp9DXiUM"/>
    <s v="Trupti Suryavanshi"/>
    <m/>
    <m/>
    <s v="June"/>
    <x v="4"/>
    <s v="Naukri.com"/>
    <m/>
    <s v="Employee Wellness Handbook"/>
    <m/>
    <m/>
    <m/>
    <s v="2022-01-07 05:56:43.289000+00:00"/>
    <s v="2022-09-08 11:28:06.862000+00:00"/>
    <s v="GPA"/>
  </r>
  <r>
    <s v="Sreenivas Hatti"/>
    <n v="1500000"/>
    <s v="INR"/>
    <n v="0"/>
    <s v="7/31/22"/>
    <s v="Sales"/>
    <s v="stat_1hn9nRJaLbI53NxPuSQgo90kRpbpKsFlwN4oEGNUTdO"/>
    <s v="Lost"/>
    <n v="0"/>
    <s v="OpportunityStatusType.Lost"/>
    <s v="cont_ijRkgJS117gC9yLHxNL6Gy1ggIgnbC63qexS0y4Qv48"/>
    <s v="anita borulkar"/>
    <s v="gmc ren"/>
    <s v="lead_hwZ8TQW9wuCcc8y8kc6qZSGJT4ULErVrou5XfF8aCMQ"/>
    <s v="Kemwell Biopharma Pvt. Ltd."/>
    <s v="Gauri Jori"/>
    <s v="user_P3f70h2AcefBkFTBZpvA9LgDbjTmUIXkqdKqHJ5evwA"/>
    <s v="Manojkumar Tinna"/>
    <s v="2022-06-28 11:57:27.519000+00:00"/>
    <s v="2022-07-27 06:59:09.752000+00:00"/>
    <m/>
    <s v="Bangalore"/>
    <m/>
    <m/>
    <m/>
    <n v="231"/>
    <m/>
    <m/>
    <m/>
    <m/>
    <m/>
    <m/>
    <m/>
    <m/>
    <m/>
    <m/>
    <m/>
    <m/>
    <m/>
    <m/>
    <m/>
    <m/>
    <m/>
    <m/>
    <m/>
    <m/>
    <m/>
    <m/>
    <m/>
    <m/>
    <m/>
    <m/>
    <s v="user_5YHA1ZU4iP896lD1YJehdJcMx7ZEgWCpulT4T2c3pJ3"/>
    <s v="Gauri Jori"/>
    <m/>
    <m/>
    <s v="July"/>
    <x v="4"/>
    <m/>
    <m/>
    <s v="Workplace Wellness Playbook"/>
    <m/>
    <m/>
    <m/>
    <s v="2022-04-13 12:22:06.538000+00:00"/>
    <s v="2022-08-10 12:15:47.521000+00:00"/>
    <m/>
  </r>
  <r>
    <s v="Sreenivas Hatti"/>
    <n v="8000000"/>
    <s v="INR"/>
    <n v="0"/>
    <s v="7/31/22"/>
    <s v="Sales"/>
    <s v="stat_1hn9nRJaLbI53NxPuSQgo90kRpbpKsFlwN4oEGNUTdO"/>
    <s v="Lost"/>
    <n v="0"/>
    <s v="OpportunityStatusType.Lost"/>
    <s v="cont_EgZHlSUtUqGVJYHF19jtujF1I04moUYF4HjGPOP0xM9"/>
    <s v="Anita Borulkar"/>
    <s v="GMC ren"/>
    <s v="lead_loN7qE25j8DsMx4z0PmUU0PG2TRG1GZJwKGZ1irmHUZ"/>
    <s v="Recipharm"/>
    <s v="Gauri Jori"/>
    <s v="user_P3f70h2AcefBkFTBZpvA9LgDbjTmUIXkqdKqHJ5evwA"/>
    <s v="Manojkumar Tinna"/>
    <s v="2022-05-20 11:29:40.248000+00:00"/>
    <s v="2022-07-27 06:58:35.480000+00:00"/>
    <m/>
    <s v="Bangalore"/>
    <m/>
    <m/>
    <m/>
    <n v="438"/>
    <m/>
    <m/>
    <m/>
    <m/>
    <m/>
    <m/>
    <m/>
    <m/>
    <m/>
    <m/>
    <m/>
    <s v="Manufacturing"/>
    <m/>
    <m/>
    <m/>
    <m/>
    <m/>
    <m/>
    <m/>
    <m/>
    <m/>
    <m/>
    <m/>
    <m/>
    <s v="Rakesh Nade"/>
    <m/>
    <s v="user_5YHA1ZU4iP896lD1YJehdJcMx7ZEgWCpulT4T2c3pJ3"/>
    <s v="Gauri Jori"/>
    <m/>
    <m/>
    <s v="April; July"/>
    <x v="4"/>
    <m/>
    <m/>
    <s v="Downloaded the guide: Designing employee healthcare plan"/>
    <m/>
    <m/>
    <m/>
    <s v="2021-09-03 11:07:11.787000+00:00"/>
    <s v="2022-09-08 06:58:32.556000+00:00"/>
    <m/>
  </r>
  <r>
    <s v="Sreenivas Hatti"/>
    <n v="700000"/>
    <s v="INR"/>
    <n v="0"/>
    <d v="2022-01-08T00:00:00"/>
    <s v="Sales"/>
    <s v="stat_1hn9nRJaLbI53NxPuSQgo90kRpbpKsFlwN4oEGNUTdO"/>
    <s v="Lost"/>
    <n v="0"/>
    <s v="OpportunityStatusType.Lost"/>
    <s v="cont_EgZHlSUtUqGVJYHF19jtujF1I04moUYF4HjGPOP0xM9"/>
    <s v="Anita Borulkar"/>
    <s v="GPA ren"/>
    <s v="lead_loN7qE25j8DsMx4z0PmUU0PG2TRG1GZJwKGZ1irmHUZ"/>
    <s v="Recipharm"/>
    <s v="Gauri Jori"/>
    <s v="user_P3f70h2AcefBkFTBZpvA9LgDbjTmUIXkqdKqHJ5evwA"/>
    <s v="Manojkumar Tinna"/>
    <s v="2022-06-22 11:22:55.591000+00:00"/>
    <s v="2022-07-27 06:58:43.279000+00:00"/>
    <m/>
    <s v="Bangalore"/>
    <m/>
    <m/>
    <m/>
    <n v="438"/>
    <m/>
    <m/>
    <m/>
    <m/>
    <m/>
    <m/>
    <m/>
    <m/>
    <m/>
    <m/>
    <m/>
    <s v="Manufacturing"/>
    <m/>
    <m/>
    <m/>
    <m/>
    <m/>
    <m/>
    <m/>
    <m/>
    <m/>
    <m/>
    <m/>
    <m/>
    <s v="Rakesh Nade"/>
    <m/>
    <s v="user_5YHA1ZU4iP896lD1YJehdJcMx7ZEgWCpulT4T2c3pJ3"/>
    <s v="Gauri Jori"/>
    <m/>
    <m/>
    <s v="April; July"/>
    <x v="4"/>
    <m/>
    <m/>
    <s v="Downloaded the guide: Designing employee healthcare plan"/>
    <m/>
    <m/>
    <m/>
    <s v="2021-09-03 11:07:11.787000+00:00"/>
    <s v="2022-09-08 06:58:32.556000+00:00"/>
    <m/>
  </r>
  <r>
    <s v="Abhiroop Ganguly"/>
    <n v="6000000"/>
    <s v="INR"/>
    <n v="0"/>
    <s v="7/26/22"/>
    <s v="Sales"/>
    <s v="stat_1hn9nRJaLbI53NxPuSQgo90kRpbpKsFlwN4oEGNUTdO"/>
    <s v="Lost"/>
    <n v="0"/>
    <s v="OpportunityStatusType.Lost"/>
    <s v="cont_tzSY4jahHaZ4mMYCxIvwyEIVOPqJcitmy2ZzriTqJ5i"/>
    <s v="Vijayalakshmi Subramaniam"/>
    <m/>
    <s v="lead_DeCJeTqHFXIpKNzB4XaqDZsRvXZHP1lFdNfohOXr91H"/>
    <s v="KANINI"/>
    <s v="Sarvesh Pawar"/>
    <s v="user_U27GK6WjhLhUhi1EDKXV57xMpn8n8DMIOjci1q3UReZ"/>
    <s v="Abhiroop Ganguly"/>
    <s v="2022-05-25 11:39:39.245000+00:00"/>
    <s v="2022-07-27 06:37:56.029000+00:00"/>
    <m/>
    <s v="Pune"/>
    <m/>
    <m/>
    <m/>
    <n v="613"/>
    <m/>
    <m/>
    <m/>
    <m/>
    <m/>
    <m/>
    <m/>
    <m/>
    <m/>
    <m/>
    <m/>
    <m/>
    <m/>
    <m/>
    <m/>
    <m/>
    <m/>
    <m/>
    <m/>
    <m/>
    <m/>
    <m/>
    <m/>
    <m/>
    <s v="Sakshi Soni"/>
    <m/>
    <s v="user_A8KOTZADnUtEQOLt4nSLAmteNStuGh80js75RYjrXVt"/>
    <s v="Sarvesh Pawar"/>
    <m/>
    <m/>
    <s v="July"/>
    <x v="4"/>
    <m/>
    <m/>
    <s v="Employee Wellness Handbook"/>
    <m/>
    <m/>
    <m/>
    <s v="2022-01-29 05:40:51.216000+00:00"/>
    <s v="2022-08-27 08:00:18.312000+00:00"/>
    <s v="GMC"/>
  </r>
  <r>
    <s v="Navin Panjwani"/>
    <n v="1225000"/>
    <s v="INR"/>
    <n v="0"/>
    <s v="7/29/22"/>
    <s v="Sales"/>
    <s v="stat_1hn9nRJaLbI53NxPuSQgo90kRpbpKsFlwN4oEGNUTdO"/>
    <s v="Lost"/>
    <n v="0"/>
    <s v="OpportunityStatusType.Lost"/>
    <m/>
    <m/>
    <s v="We have lost the deal. Please refer to the below details  Broker chosen by them : Idea Insurance Insurer chosen by them : Manipal Cigna Price at which they closed : 9,18,000 + GST"/>
    <s v="lead_qmfCkWKUiovISOiVqZmDup87Jb4pdllM359XuZYVDyg"/>
    <s v="KHOSLA PROFIL PVT. LTD ( Renewal )"/>
    <s v="Satyajit Chati"/>
    <s v="user_P3f70h2AcefBkFTBZpvA9LgDbjTmUIXkqdKqHJ5evwA"/>
    <s v="Manojkumar Tinna"/>
    <s v="2022-06-15 06:29:34.338000+00:00"/>
    <s v="2022-07-27 06:49:17.876000+00:00"/>
    <m/>
    <s v="Mumbai"/>
    <m/>
    <m/>
    <m/>
    <n v="250"/>
    <m/>
    <m/>
    <m/>
    <m/>
    <m/>
    <m/>
    <m/>
    <m/>
    <m/>
    <m/>
    <m/>
    <s v="Manufacturing"/>
    <m/>
    <m/>
    <m/>
    <m/>
    <m/>
    <m/>
    <m/>
    <m/>
    <m/>
    <m/>
    <m/>
    <m/>
    <s v="Jitin Gopi"/>
    <m/>
    <s v="user_5IQTpX6DsnoeoDfxqzqojpVoQLXPh68nhDjLS5ETjYj"/>
    <s v="Satyajit Chati"/>
    <s v="Anjali Nishu"/>
    <m/>
    <s v="July"/>
    <x v="2"/>
    <m/>
    <m/>
    <m/>
    <m/>
    <m/>
    <m/>
    <s v="2021-06-29 11:23:45.086000+00:00"/>
    <s v="2022-09-27 04:51:32.787000+00:00"/>
    <m/>
  </r>
  <r>
    <s v="Sameer Iftekhari"/>
    <n v="200000"/>
    <s v="INR"/>
    <n v="0"/>
    <s v="7/23/22"/>
    <s v="Sales"/>
    <s v="stat_1hn9nRJaLbI53NxPuSQgo90kRpbpKsFlwN4oEGNUTdO"/>
    <s v="Lost"/>
    <n v="0"/>
    <s v="OpportunityStatusType.Lost"/>
    <s v="cont_2p2LqMpdUxVGSLZ1vXPp29j9nuTQJLcQPx55M4UfZfL"/>
    <s v="Shephali Halbe"/>
    <s v="Fresh GPA"/>
    <s v="lead_BnqkeYMNXBcO4CwdV8auliJ1QA8NVV4iDDDA6RkPdM9"/>
    <s v="Sai Services"/>
    <s v="Trupti Suryavanshi"/>
    <s v="user_P3f70h2AcefBkFTBZpvA9LgDbjTmUIXkqdKqHJ5evwA"/>
    <s v="Manojkumar Tinna"/>
    <s v="2022-05-05 11:33:14.844000+00:00"/>
    <s v="2022-07-27 05:48:25.235000+00:00"/>
    <m/>
    <s v="Mumbai"/>
    <m/>
    <s v="2020-08-14 08:05:18+00:00"/>
    <m/>
    <n v="573"/>
    <m/>
    <m/>
    <m/>
    <m/>
    <m/>
    <m/>
    <m/>
    <m/>
    <m/>
    <m/>
    <m/>
    <s v="Manufacturing"/>
    <m/>
    <m/>
    <m/>
    <m/>
    <m/>
    <m/>
    <m/>
    <m/>
    <m/>
    <m/>
    <m/>
    <m/>
    <m/>
    <m/>
    <s v="user_L8E6IFhq6UCzKLHa45LUUTZCznDuyDwFrGaEp9DXiUM"/>
    <s v="Trupti Suryavanshi"/>
    <m/>
    <m/>
    <s v="June"/>
    <x v="2"/>
    <m/>
    <m/>
    <m/>
    <m/>
    <m/>
    <m/>
    <s v="2020-12-06 09:46:46.027000+00:00"/>
    <s v="2022-07-27 05:48:25.287000+00:00"/>
    <m/>
  </r>
  <r>
    <s v="Sameer Iftekhari"/>
    <n v="15000000"/>
    <s v="INR"/>
    <n v="0"/>
    <s v="7/23/22"/>
    <s v="Sales"/>
    <s v="stat_1hn9nRJaLbI53NxPuSQgo90kRpbpKsFlwN4oEGNUTdO"/>
    <s v="Lost"/>
    <n v="0"/>
    <s v="OpportunityStatusType.Lost"/>
    <s v="cont_2p2LqMpdUxVGSLZ1vXPp29j9nuTQJLcQPx55M4UfZfL"/>
    <s v="Shephali Halbe"/>
    <s v="GMC Renewal"/>
    <s v="lead_BnqkeYMNXBcO4CwdV8auliJ1QA8NVV4iDDDA6RkPdM9"/>
    <s v="Sai Services"/>
    <s v="Trupti Suryavanshi"/>
    <s v="user_P3f70h2AcefBkFTBZpvA9LgDbjTmUIXkqdKqHJ5evwA"/>
    <s v="Manojkumar Tinna"/>
    <s v="2022-05-05 07:34:37.543000+00:00"/>
    <s v="2022-07-27 05:48:17.789000+00:00"/>
    <m/>
    <s v="Mumbai"/>
    <m/>
    <s v="2020-08-14 08:05:18+00:00"/>
    <m/>
    <n v="573"/>
    <m/>
    <m/>
    <m/>
    <m/>
    <m/>
    <m/>
    <m/>
    <m/>
    <m/>
    <m/>
    <m/>
    <s v="Manufacturing"/>
    <m/>
    <m/>
    <m/>
    <m/>
    <m/>
    <m/>
    <m/>
    <m/>
    <m/>
    <m/>
    <m/>
    <m/>
    <m/>
    <m/>
    <s v="user_L8E6IFhq6UCzKLHa45LUUTZCznDuyDwFrGaEp9DXiUM"/>
    <s v="Trupti Suryavanshi"/>
    <m/>
    <m/>
    <s v="June"/>
    <x v="2"/>
    <m/>
    <m/>
    <m/>
    <m/>
    <m/>
    <m/>
    <s v="2020-12-06 09:46:46.027000+00:00"/>
    <s v="2022-07-27 05:48:25.287000+00:00"/>
    <s v="GMC"/>
  </r>
  <r>
    <s v="Mayur Gadiyar"/>
    <n v="2000000"/>
    <s v="INR"/>
    <n v="0"/>
    <s v="7/15/22"/>
    <s v="Sales"/>
    <s v="stat_1hn9nRJaLbI53NxPuSQgo90kRpbpKsFlwN4oEGNUTdO"/>
    <s v="Lost"/>
    <n v="0"/>
    <s v="OpportunityStatusType.Lost"/>
    <s v="cont_5NVdu758wQ6hwQkdD4TEqpsy592pHyXo3ecCKbpoSkL"/>
    <s v="Ayesha Gopal"/>
    <s v="We had a price of 47L + gst whereas client had a price of 26.50L+GST."/>
    <s v="lead_F9L9ZR1BPiVTFslKYhgOVBIQjC0KezT20qtihNEj1Sw"/>
    <s v="Cloudphysician"/>
    <s v="Nikhil Ahuja"/>
    <s v="user_bdUPAGjcS7p6513So3N4g3aWNS5HuBuVJi7bvCPAsLt"/>
    <s v="Mayur Gadiyar"/>
    <s v="2022-06-03 06:48:28.759000+00:00"/>
    <s v="2022-07-27 04:12:26.218000+00:00"/>
    <m/>
    <s v="Bangalore"/>
    <m/>
    <m/>
    <m/>
    <n v="156"/>
    <m/>
    <m/>
    <m/>
    <m/>
    <m/>
    <m/>
    <m/>
    <m/>
    <m/>
    <m/>
    <m/>
    <s v="Health, Wellness &amp; Fitness"/>
    <m/>
    <m/>
    <m/>
    <m/>
    <m/>
    <m/>
    <m/>
    <m/>
    <m/>
    <m/>
    <m/>
    <m/>
    <s v="Jitin Gopi"/>
    <m/>
    <s v="user_ocHSJH83OJnHCvKyMbjx8WOOK8PMgAUGIj1qK0q0dMV"/>
    <s v="Nikhil Ahuja"/>
    <m/>
    <m/>
    <s v="July"/>
    <x v="2"/>
    <s v="Lusha"/>
    <m/>
    <s v="Glengarry"/>
    <m/>
    <m/>
    <m/>
    <s v="2022-02-06 09:49:21.416000+00:00"/>
    <s v="2022-10-07 00:35:06.694000+00:00"/>
    <s v="GMC"/>
  </r>
  <r>
    <s v="Mayur Gadiyar"/>
    <n v="85000"/>
    <s v="INR"/>
    <n v="0"/>
    <d v="2022-01-08T00:00:00"/>
    <s v="Sales"/>
    <s v="stat_kcR4fZg7TU7jjk1jAVua3qGLRS4J5uFayEjK5j02wtv"/>
    <s v="Unqualified"/>
    <n v="0"/>
    <s v="OpportunityStatusType.Lost"/>
    <s v="cont_2DTPDG9eqtXkFkApYlkuOTnmSbS6uywLcbedDlH6PPT"/>
    <s v="Kritika Tawde"/>
    <s v="Client Unresponsive"/>
    <s v="lead_2bQkZe166mNpXl1U7RbEVu8mHoRkiOHFPcDiGvZiJEP"/>
    <s v="Sygina Data systems"/>
    <s v="Nikhil Ahuja"/>
    <s v="user_bdUPAGjcS7p6513So3N4g3aWNS5HuBuVJi7bvCPAsLt"/>
    <s v="Mayur Gadiyar"/>
    <s v="2022-07-06 04:50:54.598000+00:00"/>
    <s v="2022-07-27 04:10:45.582000+00:00"/>
    <m/>
    <s v="Mumbai"/>
    <m/>
    <m/>
    <m/>
    <n v="25"/>
    <m/>
    <m/>
    <m/>
    <m/>
    <m/>
    <m/>
    <m/>
    <m/>
    <m/>
    <m/>
    <m/>
    <s v="IT Services &amp; IT Consulting"/>
    <m/>
    <m/>
    <m/>
    <m/>
    <m/>
    <m/>
    <m/>
    <m/>
    <m/>
    <m/>
    <m/>
    <m/>
    <s v="Aniket Vahile"/>
    <m/>
    <s v="user_ocHSJH83OJnHCvKyMbjx8WOOK8PMgAUGIj1qK0q0dMV"/>
    <s v="Nikhil Ahuja"/>
    <m/>
    <m/>
    <s v="March"/>
    <x v="2"/>
    <s v="Lusha"/>
    <m/>
    <s v="Glengarry"/>
    <m/>
    <m/>
    <m/>
    <s v="2022-02-04 11:11:55.768000+00:00"/>
    <s v="2022-07-27 04:10:45.651000+00:00"/>
    <s v="GMC"/>
  </r>
  <r>
    <s v="Mayur Gadiyar"/>
    <n v="125000"/>
    <s v="INR"/>
    <n v="0"/>
    <d v="2022-11-07T00:00:00"/>
    <s v="Sales"/>
    <s v="stat_kcR4fZg7TU7jjk1jAVua3qGLRS4J5uFayEjK5j02wtv"/>
    <s v="Unqualified"/>
    <n v="0"/>
    <s v="OpportunityStatusType.Lost"/>
    <s v="cont_2pKP4S2AmMpUGUjvViCkQVXw4NHeEde2KgZgBvwRJEM"/>
    <s v="Krutika Tawde"/>
    <s v="Client Unresponsive"/>
    <s v="lead_GM3SYaYH3t5RK6ybX82iO3cd86ZJAET6MiTLd3UBzI5"/>
    <s v="Harns Technologies PVT LTD"/>
    <s v="Nikhil Ahuja"/>
    <s v="user_bdUPAGjcS7p6513So3N4g3aWNS5HuBuVJi7bvCPAsLt"/>
    <s v="Mayur Gadiyar"/>
    <s v="2022-05-26 08:48:31.849000+00:00"/>
    <s v="2022-07-27 04:10:23.356000+00:00"/>
    <m/>
    <s v="Mumbai"/>
    <m/>
    <m/>
    <m/>
    <n v="25"/>
    <m/>
    <m/>
    <m/>
    <m/>
    <m/>
    <m/>
    <m/>
    <s v="PAID_SOCIAL"/>
    <m/>
    <m/>
    <m/>
    <s v="IT Services &amp; IT Consulting"/>
    <m/>
    <m/>
    <m/>
    <m/>
    <m/>
    <m/>
    <m/>
    <m/>
    <m/>
    <m/>
    <m/>
    <m/>
    <m/>
    <m/>
    <s v="user_ocHSJH83OJnHCvKyMbjx8WOOK8PMgAUGIj1qK0q0dMV"/>
    <s v="Nikhil Ahuja"/>
    <m/>
    <m/>
    <s v="June"/>
    <x v="4"/>
    <m/>
    <m/>
    <s v="Employee Engagement Handbook"/>
    <m/>
    <m/>
    <m/>
    <s v="2022-05-25 15:48:59.341000+00:00"/>
    <s v="2022-09-21 09:44:39.422000+00:00"/>
    <s v="GMC"/>
  </r>
  <r>
    <s v="Sonal Paithankar"/>
    <n v="2000000"/>
    <s v="INR"/>
    <n v="0"/>
    <s v="7/26/22"/>
    <s v="Sales"/>
    <s v="stat_1hn9nRJaLbI53NxPuSQgo90kRpbpKsFlwN4oEGNUTdO"/>
    <s v="Lost"/>
    <n v="0"/>
    <s v="OpportunityStatusType.Lost"/>
    <m/>
    <m/>
    <s v="GTL"/>
    <s v="lead_pyd1fPTUKAzGLyNaVOtH3X5O1qP4OrQJeFFbpGHIC76"/>
    <s v="Medusind"/>
    <s v="Aditya Binani"/>
    <s v="user_Iwn6da5WKkZqwUySK0oUuCb72pFP5WEm4zAb92ijqFe"/>
    <s v="Sonal Paithankar"/>
    <s v="2022-07-05 10:46:46.965000+00:00"/>
    <s v="2022-07-27 02:18:48.891000+00:00"/>
    <m/>
    <s v="Chennai"/>
    <m/>
    <m/>
    <m/>
    <n v="1598"/>
    <m/>
    <m/>
    <m/>
    <m/>
    <m/>
    <m/>
    <m/>
    <s v="PAID_SOCIAL"/>
    <m/>
    <m/>
    <m/>
    <s v="IT Services &amp; IT Consulting"/>
    <m/>
    <m/>
    <m/>
    <m/>
    <m/>
    <m/>
    <m/>
    <m/>
    <m/>
    <m/>
    <m/>
    <m/>
    <s v="Deepak Yadav"/>
    <m/>
    <s v="user_g5Yw4Z4XnIbmcGhJO80vdtFdd5ElcDlgYO3q8l82ODn"/>
    <s v="Aditya Binani"/>
    <m/>
    <m/>
    <s v="April"/>
    <x v="4"/>
    <m/>
    <m/>
    <s v="Vaccine inbound"/>
    <m/>
    <m/>
    <m/>
    <s v="2021-04-20 06:22:38.318000+00:00"/>
    <s v="2022-09-09 06:53:13.537000+00:00"/>
    <m/>
  </r>
  <r>
    <s v="Shreenath Bhat"/>
    <n v="5000000"/>
    <s v="INR"/>
    <n v="0"/>
    <d v="2022-01-08T00:00:00"/>
    <s v="Sales"/>
    <s v="stat_kcR4fZg7TU7jjk1jAVua3qGLRS4J5uFayEjK5j02wtv"/>
    <s v="Unqualified"/>
    <n v="0"/>
    <s v="OpportunityStatusType.Lost"/>
    <s v="cont_FGtpR5YpEK5LGTZNmE5zeLJyHnUCtiHTr5ITs4Cmu3c"/>
    <s v="Prashant Purohit"/>
    <s v="GMC"/>
    <s v="lead_WefCAud9YNtPuYUAAFsNf9vaNJQdHjQtsdjT8YwOjVU"/>
    <s v="JM Financial"/>
    <s v="Mayur Gadiyar"/>
    <s v="user_GL8PBiV4pvzsQLVHSdZLeMQAQcGjCvLkffg486DHfZJ"/>
    <s v="Anshum Naithani"/>
    <s v="2022-05-30 06:09:54.783000+00:00"/>
    <s v="2022-07-26 19:07:29.302000+00:00"/>
    <m/>
    <s v="Mumbai"/>
    <m/>
    <m/>
    <m/>
    <n v="2117"/>
    <m/>
    <m/>
    <m/>
    <m/>
    <m/>
    <m/>
    <m/>
    <m/>
    <m/>
    <m/>
    <m/>
    <s v="Banking &amp; Finance"/>
    <m/>
    <m/>
    <m/>
    <m/>
    <m/>
    <m/>
    <m/>
    <m/>
    <m/>
    <m/>
    <m/>
    <m/>
    <s v="Mrunmay Jalgaonkar"/>
    <m/>
    <s v="user_tg4md7hMeDB7vzCH1Tg5t2EgpRANab8Kmif9bBN5ohq"/>
    <s v="Talha Shaikh"/>
    <m/>
    <m/>
    <s v="September"/>
    <x v="2"/>
    <m/>
    <m/>
    <m/>
    <m/>
    <m/>
    <m/>
    <s v="2022-05-16 11:07:20.933000+00:00"/>
    <s v="2022-10-20 10:14:49.885000+00:00"/>
    <s v="GMC"/>
  </r>
  <r>
    <s v="Kashif Ahmad"/>
    <n v="128815"/>
    <s v="INR"/>
    <n v="0"/>
    <s v="7/26/22"/>
    <s v="Sales"/>
    <s v="stat_1hn9nRJaLbI53NxPuSQgo90kRpbpKsFlwN4oEGNUTdO"/>
    <s v="Lost"/>
    <n v="0"/>
    <s v="OpportunityStatusType.Lost"/>
    <s v="cont_hdFabiqcKQRd2Z1V4nXn3PpEEqthCqJ0MsXG9BacINE"/>
    <s v="Neeti"/>
    <s v="GMC"/>
    <s v="lead_9QEMTt4kYWk34AtKdhc1TerAdTA4hfhuR60kSUU9Ut6"/>
    <s v="APPENDD DIGITAL SOLUTIONS LLP"/>
    <s v="Daya Gowda"/>
    <s v="user_LKRhV6rhcBe0uL8u70UUGeDjbMupuho4TaiAOCbT7HT"/>
    <s v="Kashif Ahmad"/>
    <s v="2022-05-27 06:35:20.049000+00:00"/>
    <s v="2022-07-26 17:02:25.563000+00:00"/>
    <m/>
    <s v="Pune"/>
    <m/>
    <s v="2020-08-20 10:25:20+00:00"/>
    <m/>
    <n v="26"/>
    <m/>
    <m/>
    <m/>
    <m/>
    <m/>
    <m/>
    <m/>
    <m/>
    <m/>
    <m/>
    <m/>
    <s v="Professional Services"/>
    <m/>
    <m/>
    <m/>
    <m/>
    <m/>
    <m/>
    <m/>
    <m/>
    <m/>
    <m/>
    <m/>
    <m/>
    <m/>
    <m/>
    <s v="user_encRk5bIEFN6ZA11h4WH2AdZTiZpogLSlMIaj0E30SZ"/>
    <s v="Daya Gowda"/>
    <m/>
    <m/>
    <s v="July"/>
    <x v="10"/>
    <m/>
    <m/>
    <m/>
    <m/>
    <m/>
    <m/>
    <s v="2020-12-06 09:47:16.006000+00:00"/>
    <s v="2022-07-27 08:00:49.589000+00:00"/>
    <m/>
  </r>
  <r>
    <s v="Sreenivas Hatti"/>
    <n v="500000"/>
    <s v="INR"/>
    <n v="0"/>
    <s v="8/31/22"/>
    <s v="Sales"/>
    <s v="stat_kcR4fZg7TU7jjk1jAVua3qGLRS4J5uFayEjK5j02wtv"/>
    <s v="Unqualified"/>
    <n v="0"/>
    <s v="OpportunityStatusType.Lost"/>
    <m/>
    <m/>
    <s v="GMC-fresh with 1+5 coverage"/>
    <s v="lead_a4CK3TsYEUrZY0MWZHniuborn4M5T9QOwCftbo4v62A"/>
    <s v="Longtail Sourcing India Pvt Ltd (Fresh)"/>
    <s v="Bharti Bankey"/>
    <s v="user_JjaNBsxmUKBROYZvEahyXgec466W5jQa2pL0NUZ81Lb"/>
    <s v="Sreenivas Hatti"/>
    <s v="2022-05-31 11:11:41.553000+00:00"/>
    <s v="2022-07-26 14:24:58.877000+00:00"/>
    <m/>
    <s v="Bangalore"/>
    <m/>
    <s v="2022-05-26 11:55:42+00:00"/>
    <m/>
    <n v="50"/>
    <m/>
    <m/>
    <m/>
    <m/>
    <m/>
    <m/>
    <m/>
    <s v="ORGANIC_SEARCH"/>
    <m/>
    <m/>
    <m/>
    <m/>
    <m/>
    <m/>
    <m/>
    <m/>
    <m/>
    <m/>
    <m/>
    <m/>
    <m/>
    <m/>
    <m/>
    <m/>
    <m/>
    <m/>
    <s v="user_aM3WaaSUQQmaNnsm9l2FQRVWUEr8RN2ZdXzsuQUalQ3"/>
    <s v="Bharti Bankey"/>
    <m/>
    <m/>
    <m/>
    <x v="3"/>
    <s v="Inbound via website"/>
    <m/>
    <s v="Employee Count 100"/>
    <m/>
    <m/>
    <m/>
    <s v="2022-05-26 11:57:12.459000+00:00"/>
    <s v="2022-07-26 14:24:58.929000+00:00"/>
    <m/>
  </r>
  <r>
    <s v="Sreenivas Hatti"/>
    <n v="1500000"/>
    <s v="INR"/>
    <n v="0"/>
    <s v="7/30/22"/>
    <s v="Sales"/>
    <s v="stat_kcR4fZg7TU7jjk1jAVua3qGLRS4J5uFayEjK5j02wtv"/>
    <s v="Unqualified"/>
    <n v="0"/>
    <s v="OpportunityStatusType.Lost"/>
    <m/>
    <m/>
    <s v="GMC/GPA"/>
    <s v="lead_92tPX2JAGgVgbVdBgRDEAPvx1u2XDYzkkRvuReXxRxW"/>
    <s v="LBD NARAYAN NETHRALAYA PRIVATE LIMITED"/>
    <s v="Vikas Raj"/>
    <s v="user_JjaNBsxmUKBROYZvEahyXgec466W5jQa2pL0NUZ81Lb"/>
    <s v="Sreenivas Hatti"/>
    <s v="2022-07-04 10:03:59.152000+00:00"/>
    <s v="2022-07-26 14:25:22.897000+00:00"/>
    <m/>
    <s v="Bangalore"/>
    <m/>
    <m/>
    <m/>
    <n v="120"/>
    <m/>
    <m/>
    <m/>
    <m/>
    <m/>
    <m/>
    <m/>
    <m/>
    <m/>
    <m/>
    <m/>
    <s v="Health, Wellness &amp; Fitness"/>
    <m/>
    <m/>
    <m/>
    <m/>
    <m/>
    <m/>
    <m/>
    <m/>
    <m/>
    <m/>
    <m/>
    <m/>
    <s v="Jitin Gopi"/>
    <m/>
    <m/>
    <m/>
    <m/>
    <m/>
    <s v="July"/>
    <x v="2"/>
    <m/>
    <m/>
    <m/>
    <m/>
    <m/>
    <m/>
    <s v="2022-07-04 10:00:25.157000+00:00"/>
    <s v="2022-09-12 13:19:30.596000+00:00"/>
    <m/>
  </r>
  <r>
    <s v="Vikas Gupta"/>
    <n v="2500000"/>
    <s v="INR"/>
    <n v="0"/>
    <d v="2022-08-08T00:00:00"/>
    <s v="Sales"/>
    <s v="stat_1hn9nRJaLbI53NxPuSQgo90kRpbpKsFlwN4oEGNUTdO"/>
    <s v="Lost"/>
    <n v="0"/>
    <s v="OpportunityStatusType.Lost"/>
    <s v="cont_DjRh2wquaijd1nSV3K3cVX2YeZwVPfatEBduWr2DsOg"/>
    <s v="Manoj Gurkhe"/>
    <s v="The client has used us for the quotes."/>
    <s v="lead_o46PCtRDr9sJIqEPAVzoWjOydISoRNj6uNdIIfVvJ5O"/>
    <s v="Shinhan Bank"/>
    <s v="Aditya Binani"/>
    <s v="user_lccnw70UrYzjPcbxrA5N9qp8LF1vx6aP08yPEdeU06P"/>
    <s v="Vikas Gupta"/>
    <s v="2022-07-11 07:41:24.459000+00:00"/>
    <s v="2022-07-26 13:39:33.225000+00:00"/>
    <m/>
    <s v="Mumbai"/>
    <m/>
    <m/>
    <m/>
    <n v="600"/>
    <m/>
    <m/>
    <m/>
    <m/>
    <m/>
    <m/>
    <m/>
    <m/>
    <m/>
    <m/>
    <m/>
    <s v="Banking &amp; Finance"/>
    <m/>
    <m/>
    <m/>
    <m/>
    <m/>
    <m/>
    <m/>
    <m/>
    <m/>
    <m/>
    <m/>
    <m/>
    <s v="Deepak Yadav; Mrunmay Jalgaonkar"/>
    <m/>
    <s v="user_g5Yw4Z4XnIbmcGhJO80vdtFdd5ElcDlgYO3q8l82ODn"/>
    <s v="Aditya Binani"/>
    <m/>
    <m/>
    <s v="July"/>
    <x v="2"/>
    <s v="Naukri.com"/>
    <m/>
    <s v="Prateek Wadhwa"/>
    <m/>
    <m/>
    <m/>
    <s v="2022-06-02 06:05:20.955000+00:00"/>
    <s v="2022-10-10 02:50:30.055000+00:00"/>
    <m/>
  </r>
  <r>
    <s v="Sreenivas Hatti"/>
    <n v="800000"/>
    <s v="INR"/>
    <n v="0"/>
    <s v="7/31/22"/>
    <s v="Sales"/>
    <s v="stat_kcR4fZg7TU7jjk1jAVua3qGLRS4J5uFayEjK5j02wtv"/>
    <s v="Unqualified"/>
    <n v="0"/>
    <s v="OpportunityStatusType.Lost"/>
    <m/>
    <m/>
    <s v="GMC (Renewal)"/>
    <s v="lead_XN6PN9JXLWRC9AmXun0N15kA7aHcdlEF30zhH8x3L0a"/>
    <s v="NATURAL CAPSULES LIMITED"/>
    <s v="Pranav Kenjale"/>
    <s v="user_JjaNBsxmUKBROYZvEahyXgec466W5jQa2pL0NUZ81Lb"/>
    <s v="Sreenivas Hatti"/>
    <s v="2022-07-04 10:11:33.854000+00:00"/>
    <s v="2022-07-26 14:22:03.575000+00:00"/>
    <m/>
    <s v="Bangalore"/>
    <m/>
    <m/>
    <m/>
    <n v="114"/>
    <m/>
    <m/>
    <m/>
    <m/>
    <m/>
    <m/>
    <m/>
    <m/>
    <m/>
    <m/>
    <m/>
    <s v="Manufacturing"/>
    <m/>
    <m/>
    <m/>
    <m/>
    <m/>
    <m/>
    <m/>
    <m/>
    <m/>
    <m/>
    <m/>
    <m/>
    <s v="Prashant Abhang; Sakshi Soni"/>
    <m/>
    <s v="user_x9AtbGLhDmWYC9XAmYdfwBt9yiXbgMhBuZpIoFuN8Cd"/>
    <s v="Pranav Kenjale"/>
    <m/>
    <m/>
    <s v="July"/>
    <x v="2"/>
    <s v="Mr. E"/>
    <m/>
    <m/>
    <m/>
    <m/>
    <m/>
    <s v="2022-04-19 08:55:42.744000+00:00"/>
    <s v="2022-09-08 09:57:53.293000+00:00"/>
    <m/>
  </r>
  <r>
    <s v="Vikas Gupta"/>
    <n v="125000"/>
    <s v="INR"/>
    <n v="0"/>
    <s v="7/27/22"/>
    <s v="Sales"/>
    <s v="stat_1hn9nRJaLbI53NxPuSQgo90kRpbpKsFlwN4oEGNUTdO"/>
    <s v="Lost"/>
    <n v="0"/>
    <s v="OpportunityStatusType.Lost"/>
    <m/>
    <m/>
    <s v="The client has used us for the quotes."/>
    <s v="lead_o46PCtRDr9sJIqEPAVzoWjOydISoRNj6uNdIIfVvJ5O"/>
    <s v="Shinhan Bank"/>
    <s v="Aditya Binani"/>
    <s v="user_lccnw70UrYzjPcbxrA5N9qp8LF1vx6aP08yPEdeU06P"/>
    <s v="Vikas Gupta"/>
    <s v="2022-07-08 12:05:23.791000+00:00"/>
    <s v="2022-07-26 13:39:14.476000+00:00"/>
    <m/>
    <s v="Mumbai"/>
    <m/>
    <m/>
    <m/>
    <n v="600"/>
    <m/>
    <m/>
    <m/>
    <m/>
    <m/>
    <m/>
    <m/>
    <m/>
    <m/>
    <m/>
    <m/>
    <s v="Banking &amp; Finance"/>
    <m/>
    <m/>
    <m/>
    <m/>
    <m/>
    <m/>
    <m/>
    <m/>
    <m/>
    <m/>
    <m/>
    <m/>
    <s v="Deepak Yadav; Mrunmay Jalgaonkar"/>
    <m/>
    <s v="user_g5Yw4Z4XnIbmcGhJO80vdtFdd5ElcDlgYO3q8l82ODn"/>
    <s v="Aditya Binani"/>
    <m/>
    <m/>
    <s v="July"/>
    <x v="2"/>
    <s v="Naukri.com"/>
    <m/>
    <s v="Prateek Wadhwa"/>
    <m/>
    <m/>
    <m/>
    <s v="2022-06-02 06:05:20.955000+00:00"/>
    <s v="2022-10-10 02:50:30.055000+00:00"/>
    <m/>
  </r>
  <r>
    <s v="Manish Balpande"/>
    <n v="900000"/>
    <s v="INR"/>
    <n v="0"/>
    <s v="7/29/22"/>
    <s v="Sales"/>
    <s v="stat_1hn9nRJaLbI53NxPuSQgo90kRpbpKsFlwN4oEGNUTdO"/>
    <s v="Lost"/>
    <n v="0"/>
    <s v="OpportunityStatusType.Lost"/>
    <s v="cont_NaYpH7f2Yk5nf3BwtGK5Tr0D53nalq0wlCoeQYavMzb"/>
    <s v="Gunjan Rahi"/>
    <s v="They are closing directly with ICICI"/>
    <s v="lead_9FxSN9YhXduYzAW9cVfrRWMWlR01p3wyC1xZ0NySe6k"/>
    <s v="Miko"/>
    <s v="Sarvesh Pawar"/>
    <s v="user_8jx3L2CDfrbzNnwYUv6Plfha6VxaSGsqcbTXR3sIBZi"/>
    <s v="Manish Balpande"/>
    <s v="2022-04-22 10:57:56.965000+00:00"/>
    <s v="2022-07-26 12:40:03.922000+00:00"/>
    <m/>
    <s v="Mumbai"/>
    <m/>
    <s v="2022-04-21 15:00:00+00:00"/>
    <m/>
    <n v="204"/>
    <m/>
    <m/>
    <m/>
    <m/>
    <m/>
    <m/>
    <m/>
    <s v="PAID_SOCIAL"/>
    <m/>
    <m/>
    <m/>
    <s v="Manufacturing"/>
    <m/>
    <m/>
    <m/>
    <m/>
    <m/>
    <m/>
    <m/>
    <m/>
    <m/>
    <m/>
    <m/>
    <m/>
    <s v="Aniket Vahile"/>
    <m/>
    <s v="user_A8KOTZADnUtEQOLt4nSLAmteNStuGh80js75RYjrXVt"/>
    <s v="Sarvesh Pawar"/>
    <m/>
    <m/>
    <s v="July"/>
    <x v="8"/>
    <s v="Lusha"/>
    <m/>
    <s v="Employee Engagement Handbook"/>
    <m/>
    <s v="IDG Capital, Mankind Pharma, Chiratae Ventures, IIFL Finance, Aroa Ventures"/>
    <m/>
    <s v="2021-12-09 09:17:37.996000+00:00"/>
    <s v="2022-09-08 05:20:58.449000+00:00"/>
    <s v="GMC"/>
  </r>
  <r>
    <s v="Prasoon Mishra"/>
    <n v="15000000"/>
    <s v="INR"/>
    <n v="0"/>
    <d v="2022-01-08T00:00:00"/>
    <s v="Sales"/>
    <s v="stat_kcR4fZg7TU7jjk1jAVua3qGLRS4J5uFayEjK5j02wtv"/>
    <s v="Unqualified"/>
    <n v="0"/>
    <s v="OpportunityStatusType.Lost"/>
    <s v="cont_GaZqRZC81MdvAzp8Ce30GY7f3Lj5kUBoHZ0orh0y2bb"/>
    <s v="Jitender Kumar Garg"/>
    <m/>
    <s v="lead_IYkkXTUkX4sw9Ij8mOv2RfnIQpGxZ5UoCmRLRR6odIh"/>
    <s v="Uflex Ltd"/>
    <s v="Sarvesh Pawar"/>
    <s v="user_RYbBTp8BVWNa7ppiOz6QVJMGK0exHsFmc5uCLn34ODZ"/>
    <s v="Prasoon Mishra"/>
    <s v="2022-06-28 09:06:00.820000+00:00"/>
    <s v="2022-07-26 11:56:07.643000+00:00"/>
    <m/>
    <s v="Noida"/>
    <m/>
    <m/>
    <m/>
    <n v="4500"/>
    <m/>
    <m/>
    <m/>
    <m/>
    <m/>
    <m/>
    <m/>
    <m/>
    <m/>
    <m/>
    <m/>
    <s v="Manufacturing"/>
    <m/>
    <m/>
    <m/>
    <m/>
    <m/>
    <m/>
    <m/>
    <m/>
    <m/>
    <m/>
    <m/>
    <m/>
    <m/>
    <m/>
    <s v="user_A8KOTZADnUtEQOLt4nSLAmteNStuGh80js75RYjrXVt"/>
    <s v="Sarvesh Pawar"/>
    <m/>
    <m/>
    <s v="July; March"/>
    <x v="4"/>
    <m/>
    <m/>
    <s v="Downloaded the guide: Employee Wellness Handbook"/>
    <m/>
    <m/>
    <m/>
    <s v="2021-12-10 15:59:54.511000+00:00"/>
    <s v="2022-10-10 11:41:23.358000+00:00"/>
    <s v="GTL"/>
  </r>
  <r>
    <s v="Vikas Gupta"/>
    <n v="15000000"/>
    <s v="INR"/>
    <n v="0"/>
    <s v="7/27/22"/>
    <s v="Sales"/>
    <s v="stat_1hn9nRJaLbI53NxPuSQgo90kRpbpKsFlwN4oEGNUTdO"/>
    <s v="Lost"/>
    <n v="0"/>
    <s v="OpportunityStatusType.Lost"/>
    <m/>
    <m/>
    <s v="The client has used us for the quotes."/>
    <s v="lead_o46PCtRDr9sJIqEPAVzoWjOydISoRNj6uNdIIfVvJ5O"/>
    <s v="Shinhan Bank"/>
    <s v="Aditya Binani"/>
    <s v="user_lccnw70UrYzjPcbxrA5N9qp8LF1vx6aP08yPEdeU06P"/>
    <s v="Vikas Gupta"/>
    <s v="2022-07-08 10:39:57.923000+00:00"/>
    <s v="2022-07-26 13:38:56.313000+00:00"/>
    <m/>
    <s v="Mumbai"/>
    <m/>
    <m/>
    <m/>
    <n v="600"/>
    <m/>
    <m/>
    <m/>
    <m/>
    <m/>
    <m/>
    <m/>
    <m/>
    <m/>
    <m/>
    <m/>
    <s v="Banking &amp; Finance"/>
    <m/>
    <m/>
    <m/>
    <m/>
    <m/>
    <m/>
    <m/>
    <m/>
    <m/>
    <m/>
    <m/>
    <m/>
    <s v="Deepak Yadav; Mrunmay Jalgaonkar"/>
    <m/>
    <s v="user_g5Yw4Z4XnIbmcGhJO80vdtFdd5ElcDlgYO3q8l82ODn"/>
    <s v="Aditya Binani"/>
    <m/>
    <m/>
    <s v="July"/>
    <x v="2"/>
    <s v="Naukri.com"/>
    <m/>
    <s v="Prateek Wadhwa"/>
    <m/>
    <m/>
    <m/>
    <s v="2022-06-02 06:05:20.955000+00:00"/>
    <s v="2022-10-10 02:50:30.055000+00:00"/>
    <m/>
  </r>
  <r>
    <s v="Prasoon Mishra"/>
    <n v="500000"/>
    <s v="INR"/>
    <n v="0"/>
    <d v="2022-01-08T00:00:00"/>
    <s v="Sales"/>
    <s v="stat_kcR4fZg7TU7jjk1jAVua3qGLRS4J5uFayEjK5j02wtv"/>
    <s v="Unqualified"/>
    <n v="0"/>
    <s v="OpportunityStatusType.Lost"/>
    <s v="cont_GaZqRZC81MdvAzp8Ce30GY7f3Lj5kUBoHZ0orh0y2bb"/>
    <s v="Jitender Kumar Garg"/>
    <m/>
    <s v="lead_IYkkXTUkX4sw9Ij8mOv2RfnIQpGxZ5UoCmRLRR6odIh"/>
    <s v="Uflex Ltd"/>
    <s v="Sarvesh Pawar"/>
    <s v="user_RYbBTp8BVWNa7ppiOz6QVJMGK0exHsFmc5uCLn34ODZ"/>
    <s v="Prasoon Mishra"/>
    <s v="2022-06-28 09:05:13.315000+00:00"/>
    <s v="2022-07-26 11:55:59.773000+00:00"/>
    <m/>
    <s v="Noida"/>
    <m/>
    <m/>
    <m/>
    <n v="4500"/>
    <m/>
    <m/>
    <m/>
    <m/>
    <m/>
    <m/>
    <m/>
    <m/>
    <m/>
    <m/>
    <m/>
    <s v="Manufacturing"/>
    <m/>
    <m/>
    <m/>
    <m/>
    <m/>
    <m/>
    <m/>
    <m/>
    <m/>
    <m/>
    <m/>
    <m/>
    <m/>
    <m/>
    <s v="user_A8KOTZADnUtEQOLt4nSLAmteNStuGh80js75RYjrXVt"/>
    <s v="Sarvesh Pawar"/>
    <m/>
    <m/>
    <s v="July; March"/>
    <x v="4"/>
    <m/>
    <m/>
    <s v="Downloaded the guide: Employee Wellness Handbook"/>
    <m/>
    <m/>
    <m/>
    <s v="2021-12-10 15:59:54.511000+00:00"/>
    <s v="2022-10-10 11:41:23.358000+00:00"/>
    <s v="GPA"/>
  </r>
  <r>
    <s v="Tejas Kulkarni"/>
    <n v="500000"/>
    <s v="INR"/>
    <n v="0"/>
    <s v="7/19/22"/>
    <s v="Sales"/>
    <s v="stat_kcR4fZg7TU7jjk1jAVua3qGLRS4J5uFayEjK5j02wtv"/>
    <s v="Unqualified"/>
    <n v="0"/>
    <s v="OpportunityStatusType.Lost"/>
    <s v="cont_Y097qZf7AlDovRVZWdlNXPRpAaUlzYMBhks3fKWSthn"/>
    <s v="Aliya Sidish"/>
    <m/>
    <s v="lead_Yf3aDUH9sJF5YVNcEm6WsAoYmBIfWr6p1jcPtmzmJ2k"/>
    <s v="onesingleview"/>
    <s v="Prateek Wadhwa"/>
    <s v="user_kbtBHYtBjVDNyI72HTF6C1SCvC7yVBiA6OrBOy3t96U"/>
    <s v="Tejas Kulkarni"/>
    <s v="2022-06-03 07:10:50.988000+00:00"/>
    <s v="2022-07-26 11:43:20.023000+00:00"/>
    <m/>
    <s v="Hyderabad"/>
    <m/>
    <m/>
    <m/>
    <n v="10"/>
    <m/>
    <m/>
    <m/>
    <m/>
    <m/>
    <m/>
    <m/>
    <m/>
    <m/>
    <m/>
    <m/>
    <s v="Banking &amp; Finance"/>
    <m/>
    <m/>
    <m/>
    <m/>
    <m/>
    <m/>
    <m/>
    <m/>
    <m/>
    <m/>
    <m/>
    <m/>
    <s v="Rakesh Nade"/>
    <m/>
    <s v="user_FdWFezbLzkYQcGsBUsjZO25nr2poK2nRbqV47Rs5Kfm"/>
    <s v="Prateek Wadhwa"/>
    <m/>
    <m/>
    <s v="July"/>
    <x v="9"/>
    <m/>
    <m/>
    <s v="Lead Magnet Lead"/>
    <m/>
    <m/>
    <m/>
    <s v="2021-08-29 20:08:21.121000+00:00"/>
    <s v="2022-09-20 13:02:57.765000+00:00"/>
    <s v="GMC"/>
  </r>
  <r>
    <s v="Sonal Paithankar"/>
    <n v="5000000"/>
    <s v="INR"/>
    <n v="0"/>
    <d v="2022-10-08T00:00:00"/>
    <s v="Sales"/>
    <s v="stat_kcR4fZg7TU7jjk1jAVua3qGLRS4J5uFayEjK5j02wtv"/>
    <s v="Unqualified"/>
    <n v="0"/>
    <s v="OpportunityStatusType.Lost"/>
    <m/>
    <m/>
    <s v="GMC"/>
    <s v="lead_KbVaYakYtOwgHYKiMRZweKNAwUfOS8wtMm5yDmDjQWm"/>
    <s v="Velocis Systems"/>
    <s v="Aditya Binani"/>
    <s v="user_Iwn6da5WKkZqwUySK0oUuCb72pFP5WEm4zAb92ijqFe"/>
    <s v="Sonal Paithankar"/>
    <s v="2022-05-30 09:38:30.104000+00:00"/>
    <s v="2022-07-26 10:39:12.945000+00:00"/>
    <m/>
    <s v="Delhi"/>
    <m/>
    <m/>
    <m/>
    <n v="1735"/>
    <m/>
    <m/>
    <m/>
    <m/>
    <m/>
    <m/>
    <m/>
    <m/>
    <m/>
    <m/>
    <m/>
    <s v="IT Services &amp; IT Consulting; Others"/>
    <m/>
    <m/>
    <m/>
    <m/>
    <m/>
    <m/>
    <m/>
    <m/>
    <m/>
    <m/>
    <m/>
    <m/>
    <s v="Mrunmay Jalgaonkar"/>
    <m/>
    <s v="user_g5Yw4Z4XnIbmcGhJO80vdtFdd5ElcDlgYO3q8l82ODn"/>
    <s v="Aditya Binani"/>
    <m/>
    <m/>
    <s v="August"/>
    <x v="2"/>
    <s v="Naukri.com"/>
    <m/>
    <m/>
    <m/>
    <m/>
    <m/>
    <s v="2022-01-31 05:10:30.680000+00:00"/>
    <s v="2022-10-20 10:25:41.284000+00:00"/>
    <m/>
  </r>
  <r>
    <s v="Anshum Naithani"/>
    <n v="1500000"/>
    <s v="INR"/>
    <n v="0"/>
    <s v="9/15/22"/>
    <s v="Sales"/>
    <s v="stat_kcR4fZg7TU7jjk1jAVua3qGLRS4J5uFayEjK5j02wtv"/>
    <s v="Unqualified"/>
    <n v="0"/>
    <s v="OpportunityStatusType.Lost"/>
    <s v="cont_irC0t68lAMF12B3pd8Y27Gp67h5yuEXEJCuECgafwrA"/>
    <s v="Milind Patil"/>
    <s v="GPA ren"/>
    <s v="lead_enhNq9C7z8ILJpZ1iWHKF4woGZqrLfti3rooHXSnmrN"/>
    <s v="Bureau Veritas Group"/>
    <s v="Gauri Jori"/>
    <s v="user_GL8PBiV4pvzsQLVHSdZLeMQAQcGjCvLkffg486DHfZJ"/>
    <s v="Anshum Naithani"/>
    <s v="2022-07-15 10:37:02.123000+00:00"/>
    <s v="2022-07-26 10:38:52.821000+00:00"/>
    <m/>
    <s v="Mumbai"/>
    <m/>
    <m/>
    <m/>
    <n v="3548"/>
    <m/>
    <m/>
    <m/>
    <m/>
    <m/>
    <m/>
    <m/>
    <m/>
    <m/>
    <m/>
    <m/>
    <s v="Renewables &amp; Environment"/>
    <m/>
    <m/>
    <m/>
    <m/>
    <m/>
    <m/>
    <m/>
    <m/>
    <m/>
    <m/>
    <m/>
    <m/>
    <s v="Aniket Vahile"/>
    <m/>
    <s v="user_5YHA1ZU4iP896lD1YJehdJcMx7ZEgWCpulT4T2c3pJ3"/>
    <s v="Gauri Jori"/>
    <m/>
    <m/>
    <s v="January; July; March; October; September"/>
    <x v="1"/>
    <s v="Naukri.com"/>
    <m/>
    <s v="Vaccine inbound"/>
    <m/>
    <m/>
    <m/>
    <s v="2021-05-05 17:46:27.291000+00:00"/>
    <s v="2022-10-14 07:41:10.825000+00:00"/>
    <m/>
  </r>
  <r>
    <s v="Sonal Paithankar"/>
    <n v="2500000"/>
    <s v="INR"/>
    <n v="0"/>
    <d v="2022-10-08T00:00:00"/>
    <s v="Sales"/>
    <s v="stat_kcR4fZg7TU7jjk1jAVua3qGLRS4J5uFayEjK5j02wtv"/>
    <s v="Unqualified"/>
    <n v="0"/>
    <s v="OpportunityStatusType.Lost"/>
    <m/>
    <m/>
    <s v="GTL"/>
    <s v="lead_KbVaYakYtOwgHYKiMRZweKNAwUfOS8wtMm5yDmDjQWm"/>
    <s v="Velocis Systems"/>
    <s v="Aditya Binani"/>
    <s v="user_Iwn6da5WKkZqwUySK0oUuCb72pFP5WEm4zAb92ijqFe"/>
    <s v="Sonal Paithankar"/>
    <s v="2022-05-30 09:38:45.432000+00:00"/>
    <s v="2022-07-26 10:39:01.034000+00:00"/>
    <m/>
    <s v="Delhi"/>
    <m/>
    <m/>
    <m/>
    <n v="1735"/>
    <m/>
    <m/>
    <m/>
    <m/>
    <m/>
    <m/>
    <m/>
    <m/>
    <m/>
    <m/>
    <m/>
    <s v="IT Services &amp; IT Consulting; Others"/>
    <m/>
    <m/>
    <m/>
    <m/>
    <m/>
    <m/>
    <m/>
    <m/>
    <m/>
    <m/>
    <m/>
    <m/>
    <s v="Mrunmay Jalgaonkar"/>
    <m/>
    <s v="user_g5Yw4Z4XnIbmcGhJO80vdtFdd5ElcDlgYO3q8l82ODn"/>
    <s v="Aditya Binani"/>
    <m/>
    <m/>
    <s v="August"/>
    <x v="2"/>
    <s v="Naukri.com"/>
    <m/>
    <m/>
    <m/>
    <m/>
    <m/>
    <s v="2022-01-31 05:10:30.680000+00:00"/>
    <s v="2022-10-20 10:25:41.284000+00:00"/>
    <m/>
  </r>
  <r>
    <s v="Sonal Paithankar"/>
    <n v="200000"/>
    <s v="INR"/>
    <n v="0"/>
    <d v="2022-10-08T00:00:00"/>
    <s v="Sales"/>
    <s v="stat_kcR4fZg7TU7jjk1jAVua3qGLRS4J5uFayEjK5j02wtv"/>
    <s v="Unqualified"/>
    <n v="0"/>
    <s v="OpportunityStatusType.Lost"/>
    <m/>
    <m/>
    <s v="GPA"/>
    <s v="lead_KbVaYakYtOwgHYKiMRZweKNAwUfOS8wtMm5yDmDjQWm"/>
    <s v="Velocis Systems"/>
    <s v="Aditya Binani"/>
    <s v="user_Iwn6da5WKkZqwUySK0oUuCb72pFP5WEm4zAb92ijqFe"/>
    <s v="Sonal Paithankar"/>
    <s v="2022-05-30 09:39:05.733000+00:00"/>
    <s v="2022-07-26 10:38:53.315000+00:00"/>
    <m/>
    <s v="Delhi"/>
    <m/>
    <m/>
    <m/>
    <n v="1735"/>
    <m/>
    <m/>
    <m/>
    <m/>
    <m/>
    <m/>
    <m/>
    <m/>
    <m/>
    <m/>
    <m/>
    <s v="IT Services &amp; IT Consulting; Others"/>
    <m/>
    <m/>
    <m/>
    <m/>
    <m/>
    <m/>
    <m/>
    <m/>
    <m/>
    <m/>
    <m/>
    <m/>
    <s v="Mrunmay Jalgaonkar"/>
    <m/>
    <s v="user_g5Yw4Z4XnIbmcGhJO80vdtFdd5ElcDlgYO3q8l82ODn"/>
    <s v="Aditya Binani"/>
    <m/>
    <m/>
    <s v="August"/>
    <x v="2"/>
    <s v="Naukri.com"/>
    <m/>
    <m/>
    <m/>
    <m/>
    <m/>
    <s v="2022-01-31 05:10:30.680000+00:00"/>
    <s v="2022-10-20 10:25:41.284000+00:00"/>
    <m/>
  </r>
  <r>
    <s v="Omkar Ghate"/>
    <n v="100000"/>
    <s v="INR"/>
    <n v="0"/>
    <d v="2022-08-08T00:00:00"/>
    <s v="Sales"/>
    <s v="stat_kcR4fZg7TU7jjk1jAVua3qGLRS4J5uFayEjK5j02wtv"/>
    <s v="Unqualified"/>
    <n v="0"/>
    <s v="OpportunityStatusType.Lost"/>
    <s v="cont_pbdYn04Abm2VQj2ScvcUFzlC1FqNFcSC66alJN8tmFh"/>
    <s v="Preeja S"/>
    <s v="Nathan Ark Software - GMC Ren"/>
    <s v="lead_NK6lbk9sFivKwlCjxZhs6lmNxqzVG9O2OzLgfYtlLRR"/>
    <s v="MACHINTEL SYSTEMS PRIVATE LIMITED"/>
    <s v="Trupti Suryavanshi"/>
    <s v="user_9SBRjyF0n4iWuhUdqRyQkFhl2J4uyNKhFWvvJEvunX8"/>
    <s v="Omkar Ghate"/>
    <s v="2022-07-22 11:04:10.030000+00:00"/>
    <s v="2022-07-26 09:56:12.266000+00:00"/>
    <m/>
    <s v="Pune"/>
    <m/>
    <m/>
    <m/>
    <n v="263"/>
    <m/>
    <m/>
    <m/>
    <m/>
    <m/>
    <m/>
    <m/>
    <m/>
    <m/>
    <m/>
    <m/>
    <s v="Digital Marketing &amp; Advertising"/>
    <m/>
    <m/>
    <m/>
    <m/>
    <m/>
    <m/>
    <m/>
    <m/>
    <m/>
    <m/>
    <m/>
    <m/>
    <s v="Arunkumar Dubey"/>
    <m/>
    <s v="user_L8E6IFhq6UCzKLHa45LUUTZCznDuyDwFrGaEp9DXiUM"/>
    <s v="Trupti Suryavanshi"/>
    <m/>
    <m/>
    <s v="June"/>
    <x v="4"/>
    <s v="Naukri.com"/>
    <m/>
    <s v="Employee Wellness Handbook"/>
    <m/>
    <m/>
    <m/>
    <s v="2022-01-07 05:56:43.289000+00:00"/>
    <s v="2022-09-08 11:28:06.862000+00:00"/>
    <s v="GMC"/>
  </r>
  <r>
    <s v="Sreenivas Hatti"/>
    <n v="100000"/>
    <s v="INR"/>
    <n v="0"/>
    <s v="7/31/22"/>
    <s v="Sales"/>
    <s v="stat_kcR4fZg7TU7jjk1jAVua3qGLRS4J5uFayEjK5j02wtv"/>
    <s v="Unqualified"/>
    <n v="0"/>
    <s v="OpportunityStatusType.Lost"/>
    <s v="cont_OKHfOshgHMba7jfNEwkLIPJPGVoAxDZBMuEowcOCu4Z"/>
    <s v="Kantharaju"/>
    <s v="GPA - July 31st"/>
    <s v="lead_f05PaWe89PcsHMe5tO3vkYrqSEUhPe270yU9E6z8IXI"/>
    <s v="Bal Pharma"/>
    <s v="Daya Gowda"/>
    <s v="user_JjaNBsxmUKBROYZvEahyXgec466W5jQa2pL0NUZ81Lb"/>
    <s v="Sreenivas Hatti"/>
    <s v="2022-07-04 10:06:48.562000+00:00"/>
    <s v="2022-07-26 10:07:48.382000+00:00"/>
    <m/>
    <s v="Bangalore"/>
    <m/>
    <m/>
    <m/>
    <n v="768"/>
    <m/>
    <m/>
    <m/>
    <m/>
    <m/>
    <m/>
    <m/>
    <m/>
    <m/>
    <m/>
    <m/>
    <s v="Manufacturing"/>
    <s v="The Orientals Insurance co"/>
    <m/>
    <m/>
    <m/>
    <m/>
    <m/>
    <m/>
    <m/>
    <m/>
    <m/>
    <m/>
    <m/>
    <s v="Rakesh Nade"/>
    <m/>
    <s v="user_ojX3B6giQCeKnOjqd4gdwXUl0CqqHMXNORvxR6POXn6"/>
    <s v="Abhishek Chauhan"/>
    <m/>
    <m/>
    <s v="July; September"/>
    <x v="2"/>
    <m/>
    <m/>
    <m/>
    <m/>
    <m/>
    <m/>
    <s v="2022-04-19 08:55:35.653000+00:00"/>
    <s v="2022-10-13 07:43:54.382000+00:00"/>
    <m/>
  </r>
  <r>
    <s v="Omkar Ghate"/>
    <n v="50000"/>
    <s v="INR"/>
    <n v="0"/>
    <d v="2022-08-08T00:00:00"/>
    <s v="Sales"/>
    <s v="stat_kcR4fZg7TU7jjk1jAVua3qGLRS4J5uFayEjK5j02wtv"/>
    <s v="Unqualified"/>
    <n v="0"/>
    <s v="OpportunityStatusType.Lost"/>
    <s v="cont_pbdYn04Abm2VQj2ScvcUFzlC1FqNFcSC66alJN8tmFh"/>
    <s v="Preeja S"/>
    <s v="Machintel Systems P. L. - GPA ren"/>
    <s v="lead_NK6lbk9sFivKwlCjxZhs6lmNxqzVG9O2OzLgfYtlLRR"/>
    <s v="MACHINTEL SYSTEMS PRIVATE LIMITED"/>
    <s v="Trupti Suryavanshi"/>
    <s v="user_9SBRjyF0n4iWuhUdqRyQkFhl2J4uyNKhFWvvJEvunX8"/>
    <s v="Omkar Ghate"/>
    <s v="2022-07-22 11:03:15.285000+00:00"/>
    <s v="2022-07-26 09:56:03.257000+00:00"/>
    <m/>
    <s v="Pune"/>
    <m/>
    <m/>
    <m/>
    <n v="263"/>
    <m/>
    <m/>
    <m/>
    <m/>
    <m/>
    <m/>
    <m/>
    <m/>
    <m/>
    <m/>
    <m/>
    <s v="Digital Marketing &amp; Advertising"/>
    <m/>
    <m/>
    <m/>
    <m/>
    <m/>
    <m/>
    <m/>
    <m/>
    <m/>
    <m/>
    <m/>
    <m/>
    <s v="Arunkumar Dubey"/>
    <m/>
    <s v="user_L8E6IFhq6UCzKLHa45LUUTZCznDuyDwFrGaEp9DXiUM"/>
    <s v="Trupti Suryavanshi"/>
    <m/>
    <m/>
    <s v="June"/>
    <x v="4"/>
    <s v="Naukri.com"/>
    <m/>
    <s v="Employee Wellness Handbook"/>
    <m/>
    <m/>
    <m/>
    <s v="2022-01-07 05:56:43.289000+00:00"/>
    <s v="2022-09-08 11:28:06.862000+00:00"/>
    <s v="GPA"/>
  </r>
  <r>
    <s v="Omkar Ghate"/>
    <n v="480704"/>
    <s v="INR"/>
    <n v="0"/>
    <s v="7/15/22"/>
    <s v="Sales"/>
    <s v="stat_kcR4fZg7TU7jjk1jAVua3qGLRS4J5uFayEjK5j02wtv"/>
    <s v="Unqualified"/>
    <n v="0"/>
    <s v="OpportunityStatusType.Lost"/>
    <m/>
    <m/>
    <m/>
    <s v="lead_8JpT9LCJyd0QUAhApcldhDE2cpI8NhEh92XDTKWad4N"/>
    <s v="SRtekBox"/>
    <s v="Satyajit Chati"/>
    <s v="user_9SBRjyF0n4iWuhUdqRyQkFhl2J4uyNKhFWvvJEvunX8"/>
    <s v="Omkar Ghate"/>
    <s v="2022-05-13 08:05:05.692000+00:00"/>
    <s v="2022-07-26 09:09:13.721000+00:00"/>
    <m/>
    <s v="Bangalore"/>
    <m/>
    <s v="2021-06-11 13:21:43+00:00"/>
    <m/>
    <n v="110"/>
    <m/>
    <m/>
    <m/>
    <m/>
    <m/>
    <m/>
    <m/>
    <m/>
    <m/>
    <m/>
    <m/>
    <m/>
    <m/>
    <m/>
    <m/>
    <m/>
    <m/>
    <m/>
    <m/>
    <m/>
    <m/>
    <m/>
    <m/>
    <m/>
    <m/>
    <m/>
    <s v="user_5IQTpX6DsnoeoDfxqzqojpVoQLXPh68nhDjLS5ETjYj"/>
    <s v="Satyajit Chati"/>
    <m/>
    <m/>
    <s v="July"/>
    <x v="3"/>
    <s v="Inbound via website"/>
    <m/>
    <s v="Employee Count 50"/>
    <m/>
    <m/>
    <m/>
    <s v="2021-06-11 13:23:44.271000+00:00"/>
    <s v="2022-09-27 04:50:14.777000+00:00"/>
    <m/>
  </r>
  <r>
    <s v="Omkar Ghate"/>
    <n v="1800000"/>
    <s v="INR"/>
    <n v="0"/>
    <d v="2022-08-08T00:00:00"/>
    <s v="Sales"/>
    <s v="stat_kcR4fZg7TU7jjk1jAVua3qGLRS4J5uFayEjK5j02wtv"/>
    <s v="Unqualified"/>
    <n v="0"/>
    <s v="OpportunityStatusType.Lost"/>
    <s v="cont_pbdYn04Abm2VQj2ScvcUFzlC1FqNFcSC66alJN8tmFh"/>
    <s v="Preeja S"/>
    <s v="Machintel Systems P. L. - GMC Renewal"/>
    <s v="lead_NK6lbk9sFivKwlCjxZhs6lmNxqzVG9O2OzLgfYtlLRR"/>
    <s v="MACHINTEL SYSTEMS PRIVATE LIMITED"/>
    <s v="Trupti Suryavanshi"/>
    <s v="user_9SBRjyF0n4iWuhUdqRyQkFhl2J4uyNKhFWvvJEvunX8"/>
    <s v="Omkar Ghate"/>
    <s v="2022-07-22 11:02:32.788000+00:00"/>
    <s v="2022-07-26 09:55:41.226000+00:00"/>
    <m/>
    <s v="Pune"/>
    <m/>
    <m/>
    <m/>
    <n v="263"/>
    <m/>
    <m/>
    <m/>
    <m/>
    <m/>
    <m/>
    <m/>
    <m/>
    <m/>
    <m/>
    <m/>
    <s v="Digital Marketing &amp; Advertising"/>
    <m/>
    <m/>
    <m/>
    <m/>
    <m/>
    <m/>
    <m/>
    <m/>
    <m/>
    <m/>
    <m/>
    <m/>
    <s v="Arunkumar Dubey"/>
    <m/>
    <s v="user_L8E6IFhq6UCzKLHa45LUUTZCznDuyDwFrGaEp9DXiUM"/>
    <s v="Trupti Suryavanshi"/>
    <m/>
    <m/>
    <s v="June"/>
    <x v="4"/>
    <s v="Naukri.com"/>
    <m/>
    <s v="Employee Wellness Handbook"/>
    <m/>
    <m/>
    <m/>
    <s v="2022-01-07 05:56:43.289000+00:00"/>
    <s v="2022-09-08 11:28:06.862000+00:00"/>
    <s v="GMC"/>
  </r>
  <r>
    <s v="Omkar Ghate"/>
    <n v="600000"/>
    <s v="INR"/>
    <n v="0"/>
    <s v="8/31/22"/>
    <s v="Sales"/>
    <s v="stat_kcR4fZg7TU7jjk1jAVua3qGLRS4J5uFayEjK5j02wtv"/>
    <s v="Unqualified"/>
    <n v="0"/>
    <s v="OpportunityStatusType.Lost"/>
    <m/>
    <m/>
    <m/>
    <s v="lead_Y8FGvwFWLZwpILQEzqKHq1tnHAx5bkdO9MpWx42jiz2"/>
    <s v="mamasaheb khandge school"/>
    <s v="Prajakta Sahastrabudhe"/>
    <s v="user_9SBRjyF0n4iWuhUdqRyQkFhl2J4uyNKhFWvvJEvunX8"/>
    <s v="Omkar Ghate"/>
    <s v="2022-06-04 07:45:26.688000+00:00"/>
    <s v="2022-07-26 09:07:42.735000+00:00"/>
    <m/>
    <s v="Pune"/>
    <m/>
    <m/>
    <m/>
    <n v="500"/>
    <m/>
    <m/>
    <m/>
    <m/>
    <m/>
    <m/>
    <m/>
    <m/>
    <m/>
    <m/>
    <m/>
    <s v="Education"/>
    <m/>
    <m/>
    <m/>
    <m/>
    <m/>
    <m/>
    <m/>
    <m/>
    <m/>
    <m/>
    <m/>
    <m/>
    <s v="Yogesh Paigude"/>
    <m/>
    <s v="user_6hRQhcoLhZEDUBYaw3vS7rv6T5582sGfXq4jNRqTfUU"/>
    <s v="Aishwarya Nyayadhish"/>
    <m/>
    <m/>
    <m/>
    <x v="2"/>
    <m/>
    <m/>
    <m/>
    <m/>
    <m/>
    <m/>
    <s v="2022-06-04 07:44:30.118000+00:00"/>
    <s v="2022-08-30 06:57:11.505000+00:00"/>
    <m/>
  </r>
  <r>
    <s v="Chetan Kumar"/>
    <n v="1500000"/>
    <s v="INR"/>
    <n v="0"/>
    <s v="7/27/22"/>
    <s v="Sales"/>
    <s v="stat_kcR4fZg7TU7jjk1jAVua3qGLRS4J5uFayEjK5j02wtv"/>
    <s v="Unqualified"/>
    <n v="0"/>
    <s v="OpportunityStatusType.Lost"/>
    <m/>
    <m/>
    <s v="GMC Renewal"/>
    <s v="lead_EERqMJHpsGhP9CEDnw5RldFMEahXVhoxubX2BQYH0Ro"/>
    <s v="Eurobond"/>
    <s v="Pranav Kenjale"/>
    <s v="user_hAuUqCTCw5r4tCUrswIWPSW7LJ1XIBbttZVmJkxmzGq"/>
    <s v="Chetan Kumar"/>
    <s v="2022-06-09 11:55:02.070000+00:00"/>
    <s v="2022-07-26 08:05:54.430000+00:00"/>
    <m/>
    <s v="Mumbai"/>
    <m/>
    <s v="2021-04-20 05:20:37+00:00"/>
    <m/>
    <n v="119"/>
    <m/>
    <m/>
    <m/>
    <m/>
    <m/>
    <m/>
    <m/>
    <s v="PAID_SOCIAL"/>
    <m/>
    <m/>
    <m/>
    <s v="Others"/>
    <m/>
    <m/>
    <m/>
    <m/>
    <m/>
    <m/>
    <m/>
    <m/>
    <m/>
    <m/>
    <m/>
    <m/>
    <m/>
    <m/>
    <s v="user_x9AtbGLhDmWYC9XAmYdfwBt9yiXbgMhBuZpIoFuN8Cd"/>
    <s v="Pranav Kenjale"/>
    <s v="Anjali Nishu"/>
    <m/>
    <s v="July"/>
    <x v="8"/>
    <s v="Inbound via website"/>
    <m/>
    <s v="Vaccine inbound"/>
    <m/>
    <m/>
    <m/>
    <s v="2021-04-20 05:21:48.340000+00:00"/>
    <s v="2022-08-17 05:19:21.510000+00:00"/>
    <m/>
  </r>
  <r>
    <s v="Sreenivas Hatti"/>
    <n v="1000000"/>
    <s v="INR"/>
    <n v="0"/>
    <d v="2022-11-07T00:00:00"/>
    <s v="Sales"/>
    <s v="stat_kcR4fZg7TU7jjk1jAVua3qGLRS4J5uFayEjK5j02wtv"/>
    <s v="Unqualified"/>
    <n v="0"/>
    <s v="OpportunityStatusType.Lost"/>
    <s v="cont_2s9rH4onuxNNUZpcbJcDMzS4D0wUBo4IIbtwrygiq7W"/>
    <s v="Vardararaja Varada"/>
    <s v="GMC Aug Renewal"/>
    <s v="lead_Dgj00hljoGLzgQ6lodMOxJSDCMtm7pWz5Ul5oJXEI0O"/>
    <s v="Hombale Group"/>
    <s v="Vikas Raj"/>
    <s v="user_JjaNBsxmUKBROYZvEahyXgec466W5jQa2pL0NUZ81Lb"/>
    <s v="Sreenivas Hatti"/>
    <s v="2022-07-11 05:23:10.815000+00:00"/>
    <s v="2022-07-26 08:34:39.576000+00:00"/>
    <m/>
    <s v="Bangalore"/>
    <m/>
    <m/>
    <m/>
    <n v="101"/>
    <m/>
    <m/>
    <m/>
    <m/>
    <m/>
    <m/>
    <m/>
    <m/>
    <m/>
    <m/>
    <m/>
    <s v="Construction &amp; Real Estate"/>
    <m/>
    <m/>
    <m/>
    <m/>
    <m/>
    <m/>
    <m/>
    <m/>
    <m/>
    <m/>
    <m/>
    <m/>
    <s v="Prashant Abhang"/>
    <m/>
    <s v="user_BtmkQ6xvtDyCMLstiH7YmmQURsFQdjarGcnSBd9UgEk"/>
    <s v="Vikas Raj"/>
    <m/>
    <m/>
    <s v="August"/>
    <x v="2"/>
    <m/>
    <m/>
    <m/>
    <m/>
    <m/>
    <m/>
    <s v="2022-04-19 08:55:34.601000+00:00"/>
    <s v="2022-09-25 14:20:16.673000+00:00"/>
    <m/>
  </r>
  <r>
    <s v="Sreenivas Hatti"/>
    <n v="1000000"/>
    <s v="INR"/>
    <n v="0"/>
    <d v="2022-08-07T00:00:00"/>
    <s v="Sales"/>
    <s v="stat_kcR4fZg7TU7jjk1jAVua3qGLRS4J5uFayEjK5j02wtv"/>
    <s v="Unqualified"/>
    <n v="0"/>
    <s v="OpportunityStatusType.Lost"/>
    <m/>
    <m/>
    <s v="GMC Renewal July, call him on 8 June for timing conformation."/>
    <s v="lead_Dgj00hljoGLzgQ6lodMOxJSDCMtm7pWz5Ul5oJXEI0O"/>
    <s v="Hombale Group"/>
    <s v="Vikas Raj"/>
    <s v="user_JjaNBsxmUKBROYZvEahyXgec466W5jQa2pL0NUZ81Lb"/>
    <s v="Sreenivas Hatti"/>
    <s v="2022-07-04 09:47:46.410000+00:00"/>
    <s v="2022-07-26 08:34:43.501000+00:00"/>
    <m/>
    <s v="Bangalore"/>
    <m/>
    <m/>
    <m/>
    <n v="101"/>
    <m/>
    <m/>
    <m/>
    <m/>
    <m/>
    <m/>
    <m/>
    <m/>
    <m/>
    <m/>
    <m/>
    <s v="Construction &amp; Real Estate"/>
    <m/>
    <m/>
    <m/>
    <m/>
    <m/>
    <m/>
    <m/>
    <m/>
    <m/>
    <m/>
    <m/>
    <m/>
    <s v="Prashant Abhang"/>
    <m/>
    <s v="user_BtmkQ6xvtDyCMLstiH7YmmQURsFQdjarGcnSBd9UgEk"/>
    <s v="Vikas Raj"/>
    <m/>
    <m/>
    <s v="August"/>
    <x v="2"/>
    <m/>
    <m/>
    <m/>
    <m/>
    <m/>
    <m/>
    <s v="2022-04-19 08:55:34.601000+00:00"/>
    <s v="2022-09-25 14:20:16.673000+00:00"/>
    <m/>
  </r>
  <r>
    <s v="Vivek Singh"/>
    <n v="300000"/>
    <s v="INR"/>
    <n v="0"/>
    <s v="7/26/22"/>
    <s v="Sales"/>
    <s v="stat_kcR4fZg7TU7jjk1jAVua3qGLRS4J5uFayEjK5j02wtv"/>
    <s v="Unqualified"/>
    <n v="0"/>
    <s v="OpportunityStatusType.Lost"/>
    <s v="cont_7YlkyvitmXkXF1TA4rtwBt7gY9SPaUZTPYhm1SU2Eun"/>
    <s v="Nayana Hegde"/>
    <m/>
    <s v="lead_RlWDnw7ezOVQmuGQHfW52VZTTBPV6ENVklrP1WG0dW6"/>
    <s v="Cloudthing India Pvt Ltd"/>
    <s v="Sarvesh Pawar"/>
    <s v="user_6dalmZ7hmWD47jhCVGdU1SSEcFMsz9rWtW2jPORgJvj"/>
    <s v="Vivek Singh"/>
    <s v="2022-07-07 09:23:29.777000+00:00"/>
    <s v="2022-07-26 07:45:17.293000+00:00"/>
    <m/>
    <s v="Bangalore"/>
    <m/>
    <m/>
    <m/>
    <n v="200"/>
    <m/>
    <m/>
    <m/>
    <m/>
    <m/>
    <m/>
    <m/>
    <s v="PAID_SOCIAL"/>
    <m/>
    <m/>
    <m/>
    <m/>
    <s v="United India Insurance company"/>
    <m/>
    <m/>
    <m/>
    <m/>
    <m/>
    <m/>
    <m/>
    <m/>
    <m/>
    <m/>
    <m/>
    <m/>
    <m/>
    <s v="user_A8KOTZADnUtEQOLt4nSLAmteNStuGh80js75RYjrXVt"/>
    <s v="Sarvesh Pawar"/>
    <m/>
    <m/>
    <s v="July"/>
    <x v="4"/>
    <m/>
    <s v="3 lacs"/>
    <s v="Employee Wellness Handbook"/>
    <m/>
    <m/>
    <s v="Medi Assist"/>
    <s v="2022-03-25 12:09:59.399000+00:00"/>
    <s v="2022-08-02 10:42:27.660000+00:00"/>
    <s v="Covid"/>
  </r>
  <r>
    <s v="Sreenivas Hatti"/>
    <n v="1000000"/>
    <s v="INR"/>
    <n v="0"/>
    <s v="7/30/22"/>
    <s v="Sales"/>
    <s v="stat_kcR4fZg7TU7jjk1jAVua3qGLRS4J5uFayEjK5j02wtv"/>
    <s v="Unqualified"/>
    <n v="0"/>
    <s v="OpportunityStatusType.Lost"/>
    <s v="cont_pgL1Sxib3nIS9ijD3fvCUvcHi61WN2y2d1yU37IaZ7T"/>
    <s v="Maya Unnikrishnan"/>
    <s v="GMC"/>
    <s v="lead_xqCtd11Se2dr78oCaW4ze9zQ9musUWvU9jNH6MUL5bH"/>
    <s v="BORQS Software Solutions"/>
    <s v="Daya Gowda"/>
    <s v="user_JjaNBsxmUKBROYZvEahyXgec466W5jQa2pL0NUZ81Lb"/>
    <s v="Sreenivas Hatti"/>
    <s v="2022-05-16 12:41:44.718000+00:00"/>
    <s v="2022-07-26 07:55:35.958000+00:00"/>
    <m/>
    <s v="Bangalore"/>
    <m/>
    <m/>
    <m/>
    <n v="185"/>
    <m/>
    <m/>
    <m/>
    <m/>
    <m/>
    <m/>
    <m/>
    <m/>
    <m/>
    <m/>
    <m/>
    <s v="IT Services &amp; IT Consulting"/>
    <m/>
    <m/>
    <m/>
    <m/>
    <m/>
    <m/>
    <m/>
    <m/>
    <m/>
    <m/>
    <m/>
    <m/>
    <s v="Prashant Abhang"/>
    <m/>
    <s v="user_encRk5bIEFN6ZA11h4WH2AdZTiZpogLSlMIaj0E30SZ"/>
    <s v="Daya Gowda"/>
    <m/>
    <m/>
    <s v="July"/>
    <x v="2"/>
    <m/>
    <m/>
    <m/>
    <m/>
    <m/>
    <m/>
    <s v="2022-05-06 10:48:26.407000+00:00"/>
    <s v="2022-07-26 07:55:36.007000+00:00"/>
    <m/>
  </r>
  <r>
    <s v="Abhiroop Ganguly"/>
    <n v="300000"/>
    <s v="INR"/>
    <n v="0"/>
    <s v="7/31/22"/>
    <s v="Sales"/>
    <s v="stat_kcR4fZg7TU7jjk1jAVua3qGLRS4J5uFayEjK5j02wtv"/>
    <s v="Unqualified"/>
    <n v="0"/>
    <s v="OpportunityStatusType.Lost"/>
    <s v="cont_HY9YRsH9xd2dH2cKO1NvXOyb42Nth4ZY9MTNo8DcmND"/>
    <s v="Swapnil Rane"/>
    <s v="Loop Membership"/>
    <s v="lead_VVxWfa1K7gnB6dkSWHtm3gp1GT3pKmxv0TT8Dd5TZfl"/>
    <s v="Systems Plus transformations"/>
    <s v="Gauri Jori"/>
    <s v="user_U27GK6WjhLhUhi1EDKXV57xMpn8n8DMIOjci1q3UReZ"/>
    <s v="Abhiroop Ganguly"/>
    <s v="2022-05-11 12:33:47.417000+00:00"/>
    <s v="2022-07-26 08:01:41.502000+00:00"/>
    <m/>
    <s v="Pune"/>
    <m/>
    <s v="2020-08-14 08:05:16+00:00"/>
    <m/>
    <n v="407"/>
    <m/>
    <m/>
    <m/>
    <m/>
    <m/>
    <m/>
    <m/>
    <m/>
    <m/>
    <m/>
    <m/>
    <s v="IT Services &amp; IT Consulting"/>
    <m/>
    <m/>
    <m/>
    <m/>
    <m/>
    <m/>
    <m/>
    <m/>
    <m/>
    <m/>
    <m/>
    <m/>
    <s v="Prashant Abhang"/>
    <m/>
    <s v="user_5YHA1ZU4iP896lD1YJehdJcMx7ZEgWCpulT4T2c3pJ3"/>
    <s v="Gauri Jori"/>
    <s v="Snehal Mane"/>
    <m/>
    <s v="July"/>
    <x v="2"/>
    <s v="Lusha"/>
    <m/>
    <s v="Glengarry"/>
    <m/>
    <m/>
    <m/>
    <s v="2020-12-06 09:46:31.329000+00:00"/>
    <s v="2022-10-20 12:31:28.939000+00:00"/>
    <m/>
  </r>
  <r>
    <s v="Vivek Singh"/>
    <n v="2000000"/>
    <s v="INR"/>
    <n v="0"/>
    <s v="7/26/22"/>
    <s v="Sales"/>
    <s v="stat_kcR4fZg7TU7jjk1jAVua3qGLRS4J5uFayEjK5j02wtv"/>
    <s v="Unqualified"/>
    <n v="0"/>
    <s v="OpportunityStatusType.Lost"/>
    <s v="cont_7YlkyvitmXkXF1TA4rtwBt7gY9SPaUZTPYhm1SU2Eun"/>
    <s v="Nayana Hegde"/>
    <m/>
    <s v="lead_RlWDnw7ezOVQmuGQHfW52VZTTBPV6ENVklrP1WG0dW6"/>
    <s v="Cloudthing India Pvt Ltd"/>
    <s v="Sarvesh Pawar"/>
    <s v="user_6dalmZ7hmWD47jhCVGdU1SSEcFMsz9rWtW2jPORgJvj"/>
    <s v="Vivek Singh"/>
    <s v="2022-07-07 09:22:32.594000+00:00"/>
    <s v="2022-07-26 07:45:02.287000+00:00"/>
    <m/>
    <s v="Bangalore"/>
    <m/>
    <m/>
    <m/>
    <n v="200"/>
    <m/>
    <m/>
    <m/>
    <m/>
    <m/>
    <m/>
    <m/>
    <s v="PAID_SOCIAL"/>
    <m/>
    <m/>
    <m/>
    <m/>
    <s v="United India Insurance company"/>
    <m/>
    <m/>
    <m/>
    <m/>
    <m/>
    <m/>
    <m/>
    <m/>
    <m/>
    <m/>
    <m/>
    <m/>
    <m/>
    <s v="user_A8KOTZADnUtEQOLt4nSLAmteNStuGh80js75RYjrXVt"/>
    <s v="Sarvesh Pawar"/>
    <m/>
    <m/>
    <s v="July"/>
    <x v="4"/>
    <m/>
    <s v="3 lacs"/>
    <s v="Employee Wellness Handbook"/>
    <m/>
    <m/>
    <s v="Medi Assist"/>
    <s v="2022-03-25 12:09:59.399000+00:00"/>
    <s v="2022-08-02 10:42:27.660000+00:00"/>
    <s v="GMC"/>
  </r>
  <r>
    <s v="Vivek Singh"/>
    <n v="5000000"/>
    <s v="INR"/>
    <n v="0"/>
    <s v="7/25/22"/>
    <s v="Sales"/>
    <s v="stat_1hn9nRJaLbI53NxPuSQgo90kRpbpKsFlwN4oEGNUTdO"/>
    <s v="Lost"/>
    <n v="0"/>
    <s v="OpportunityStatusType.Lost"/>
    <s v="cont_XlJNslV3efnIB9JgGGDt0v82TJBqtK9ygjqOdc6QpNH"/>
    <s v="kaleemullah"/>
    <s v="GMC - 25th July 500 employees self 1+5 stenhouse oriental tpa - mediassist adminstrative process is a pain point"/>
    <s v="lead_97JmpLGoqmzGdHs1msSBkZP2dgz3ySNA0X9hN38tEMj"/>
    <s v="Design Cafe"/>
    <s v="Daya Gowda"/>
    <s v="user_6dalmZ7hmWD47jhCVGdU1SSEcFMsz9rWtW2jPORgJvj"/>
    <s v="Vivek Singh"/>
    <s v="2022-07-12 12:24:45.446000+00:00"/>
    <s v="2022-07-26 07:44:02.977000+00:00"/>
    <m/>
    <s v="Bangalore"/>
    <m/>
    <m/>
    <m/>
    <n v="650"/>
    <m/>
    <m/>
    <m/>
    <m/>
    <m/>
    <m/>
    <m/>
    <s v="PAID_SOCIAL"/>
    <m/>
    <m/>
    <m/>
    <s v="Consumer Goods &amp; Electronics"/>
    <m/>
    <m/>
    <m/>
    <m/>
    <m/>
    <m/>
    <m/>
    <m/>
    <m/>
    <m/>
    <m/>
    <m/>
    <s v="Rakesh Nade"/>
    <m/>
    <s v="user_encRk5bIEFN6ZA11h4WH2AdZTiZpogLSlMIaj0E30SZ"/>
    <s v="Daya Gowda"/>
    <m/>
    <m/>
    <s v="July"/>
    <x v="1"/>
    <m/>
    <m/>
    <s v="Employee Engagement Handbook"/>
    <m/>
    <m/>
    <m/>
    <s v="2022-04-03 18:11:14.789000+00:00"/>
    <s v="2022-09-30 04:50:13.845000+00:00"/>
    <m/>
  </r>
  <r>
    <s v="Vivek Singh"/>
    <n v="75000"/>
    <s v="INR"/>
    <n v="0"/>
    <s v="7/26/22"/>
    <s v="Sales"/>
    <s v="stat_kcR4fZg7TU7jjk1jAVua3qGLRS4J5uFayEjK5j02wtv"/>
    <s v="Unqualified"/>
    <n v="0"/>
    <s v="OpportunityStatusType.Lost"/>
    <s v="cont_7YlkyvitmXkXF1TA4rtwBt7gY9SPaUZTPYhm1SU2Eun"/>
    <s v="Nayana Hegde"/>
    <m/>
    <s v="lead_RlWDnw7ezOVQmuGQHfW52VZTTBPV6ENVklrP1WG0dW6"/>
    <s v="Cloudthing India Pvt Ltd"/>
    <s v="Sarvesh Pawar"/>
    <s v="user_6dalmZ7hmWD47jhCVGdU1SSEcFMsz9rWtW2jPORgJvj"/>
    <s v="Vivek Singh"/>
    <s v="2022-07-07 09:22:59.787000+00:00"/>
    <s v="2022-07-26 07:45:11.244000+00:00"/>
    <m/>
    <s v="Bangalore"/>
    <m/>
    <m/>
    <m/>
    <n v="200"/>
    <m/>
    <m/>
    <m/>
    <m/>
    <m/>
    <m/>
    <m/>
    <s v="PAID_SOCIAL"/>
    <m/>
    <m/>
    <m/>
    <m/>
    <s v="United India Insurance company"/>
    <m/>
    <m/>
    <m/>
    <m/>
    <m/>
    <m/>
    <m/>
    <m/>
    <m/>
    <m/>
    <m/>
    <m/>
    <m/>
    <s v="user_A8KOTZADnUtEQOLt4nSLAmteNStuGh80js75RYjrXVt"/>
    <s v="Sarvesh Pawar"/>
    <m/>
    <m/>
    <s v="July"/>
    <x v="4"/>
    <m/>
    <s v="3 lacs"/>
    <s v="Employee Wellness Handbook"/>
    <m/>
    <m/>
    <s v="Medi Assist"/>
    <s v="2022-03-25 12:09:59.399000+00:00"/>
    <s v="2022-08-02 10:42:27.660000+00:00"/>
    <s v="GPA"/>
  </r>
  <r>
    <s v="Manish Balpande"/>
    <n v="45653"/>
    <s v="INR"/>
    <n v="100"/>
    <s v="7/26/22"/>
    <s v="Sales"/>
    <s v="stat_OZRiD1474QRJIpvnjHCZfiIvKcVD6mIKSSTzg8SwDVx"/>
    <s v="Won- Payment Completed"/>
    <n v="1"/>
    <s v="OpportunityStatusType.Won"/>
    <s v="cont_gj1Khy5di7KsIx3QJYREMeuyIGT2rtvP5Fd9FUmgxC8"/>
    <s v="Sonia"/>
    <m/>
    <s v="lead_BkpcouX2A2ITTGCznsg4gjibmjzwF0rqTim7vLuKu2m"/>
    <s v="Insight Print Communications"/>
    <s v="Sarvesh Pawar"/>
    <s v="user_8jx3L2CDfrbzNnwYUv6Plfha6VxaSGsqcbTXR3sIBZi"/>
    <s v="Manish Balpande"/>
    <s v="2022-07-25 08:05:38.613000+00:00"/>
    <s v="2022-07-26 04:52:00.772000+00:00"/>
    <m/>
    <s v="Delhi"/>
    <m/>
    <m/>
    <m/>
    <n v="161"/>
    <m/>
    <m/>
    <m/>
    <m/>
    <m/>
    <m/>
    <m/>
    <m/>
    <m/>
    <m/>
    <m/>
    <s v="Others"/>
    <m/>
    <m/>
    <m/>
    <m/>
    <m/>
    <m/>
    <m/>
    <m/>
    <m/>
    <m/>
    <m/>
    <m/>
    <m/>
    <m/>
    <s v="user_A8KOTZADnUtEQOLt4nSLAmteNStuGh80js75RYjrXVt"/>
    <s v="Sarvesh Pawar"/>
    <s v="Snehal Mane"/>
    <m/>
    <s v="July; May"/>
    <x v="4"/>
    <m/>
    <m/>
    <s v="Downloaded the guide: Employee Wellness Handbook"/>
    <m/>
    <m/>
    <m/>
    <s v="2021-12-16 05:17:30.381000+00:00"/>
    <s v="2022-10-17 06:26:02.553000+00:00"/>
    <s v="GPA"/>
  </r>
  <r>
    <s v="Vivek Singh"/>
    <n v="100000"/>
    <s v="INR"/>
    <n v="0"/>
    <s v="7/25/22"/>
    <s v="Sales"/>
    <s v="stat_1hn9nRJaLbI53NxPuSQgo90kRpbpKsFlwN4oEGNUTdO"/>
    <s v="Lost"/>
    <n v="0"/>
    <s v="OpportunityStatusType.Lost"/>
    <s v="cont_XlJNslV3efnIB9JgGGDt0v82TJBqtK9ygjqOdc6QpNH"/>
    <s v="kaleemullah"/>
    <s v="GPA"/>
    <s v="lead_97JmpLGoqmzGdHs1msSBkZP2dgz3ySNA0X9hN38tEMj"/>
    <s v="Design Cafe"/>
    <s v="Daya Gowda"/>
    <s v="user_6dalmZ7hmWD47jhCVGdU1SSEcFMsz9rWtW2jPORgJvj"/>
    <s v="Vivek Singh"/>
    <s v="2022-07-13 13:23:40.018000+00:00"/>
    <s v="2022-07-26 07:43:28.251000+00:00"/>
    <m/>
    <s v="Bangalore"/>
    <m/>
    <m/>
    <m/>
    <n v="650"/>
    <m/>
    <m/>
    <m/>
    <m/>
    <m/>
    <m/>
    <m/>
    <s v="PAID_SOCIAL"/>
    <m/>
    <m/>
    <m/>
    <s v="Consumer Goods &amp; Electronics"/>
    <m/>
    <m/>
    <m/>
    <m/>
    <m/>
    <m/>
    <m/>
    <m/>
    <m/>
    <m/>
    <m/>
    <m/>
    <s v="Rakesh Nade"/>
    <m/>
    <s v="user_encRk5bIEFN6ZA11h4WH2AdZTiZpogLSlMIaj0E30SZ"/>
    <s v="Daya Gowda"/>
    <m/>
    <m/>
    <s v="July"/>
    <x v="1"/>
    <m/>
    <m/>
    <s v="Employee Engagement Handbook"/>
    <m/>
    <m/>
    <m/>
    <s v="2022-04-03 18:11:14.789000+00:00"/>
    <s v="2022-09-30 04:50:13.845000+00:00"/>
    <m/>
  </r>
  <r>
    <s v="Pooja Gawas"/>
    <n v="6000000"/>
    <s v="INR"/>
    <n v="0"/>
    <s v="7/29/22"/>
    <s v="Sales"/>
    <s v="stat_kcR4fZg7TU7jjk1jAVua3qGLRS4J5uFayEjK5j02wtv"/>
    <s v="Unqualified"/>
    <n v="0"/>
    <s v="OpportunityStatusType.Lost"/>
    <s v="cont_YXCuBq74LcB2xgcA8L7ZWjPHUur8HPob7ArWFXfxY9E"/>
    <s v="Akkshhey Sud"/>
    <s v="Spoke to Akkshhey - Still collating data. Also unsure what the renewal date is. Hence unqualified."/>
    <s v="lead_S6vg5P7p9D3XO3u8VeydT4DwbEIzwcgdWP5GVsrgruM"/>
    <s v="iSON Xperiences"/>
    <s v="Ankita Pingale"/>
    <s v="user_KLETV1op4MIjvKQ12xGsWi23CuPjDE6PT29nwG6T3MY"/>
    <s v="Pooja Gawas"/>
    <s v="2022-07-14 11:50:41.326000+00:00"/>
    <s v="2022-07-26 07:30:42.512000+00:00"/>
    <m/>
    <s v="Pune"/>
    <m/>
    <m/>
    <m/>
    <n v="600"/>
    <m/>
    <m/>
    <m/>
    <m/>
    <m/>
    <m/>
    <m/>
    <m/>
    <m/>
    <m/>
    <m/>
    <s v="Outsourcing and Offshoring Consulting"/>
    <m/>
    <m/>
    <m/>
    <m/>
    <m/>
    <m/>
    <m/>
    <m/>
    <m/>
    <m/>
    <m/>
    <m/>
    <s v="Jithendra Goalla; Sakshi Soni"/>
    <m/>
    <s v="user_1z3bdwgjF9RILRmuQPeXXGoPhafSi1mEgyb4l5sVEvN"/>
    <s v="Ankita Pingale"/>
    <m/>
    <m/>
    <s v="April; July"/>
    <x v="2"/>
    <s v="Naukri.com"/>
    <m/>
    <m/>
    <m/>
    <m/>
    <m/>
    <s v="2022-05-30 13:17:32.193000+00:00"/>
    <s v="2022-09-01 14:08:22.200000+00:00"/>
    <s v="GMC"/>
  </r>
  <r>
    <s v="Navin Panjwani"/>
    <n v="10000"/>
    <s v="INR"/>
    <n v="0"/>
    <s v="7/31/22"/>
    <s v="Sales"/>
    <s v="stat_kcR4fZg7TU7jjk1jAVua3qGLRS4J5uFayEjK5j02wtv"/>
    <s v="Unqualified"/>
    <n v="0"/>
    <s v="OpportunityStatusType.Lost"/>
    <s v="cont_HS6UFHczRo7bDmuTeL52Bi5VxnYSERm9iTOCMgLwoDG"/>
    <s v="KUMAR B"/>
    <m/>
    <s v="lead_0yWVF4hEaElTuruAFAzWIt4CoaOY203f1F9oE3VsC32"/>
    <s v="Paloma Turning Co Pvt. Ltd"/>
    <s v="Prateek Wadhwa"/>
    <s v="user_sD3YjSs92XKUfD0OPHeo886g6tW6aCM0iUhX5VVUuJi"/>
    <s v="Navin Panjwani"/>
    <s v="2022-05-24 11:44:37.283000+00:00"/>
    <s v="2022-07-25 12:59:42.151000+00:00"/>
    <m/>
    <s v="Bangalore"/>
    <m/>
    <m/>
    <m/>
    <n v="178"/>
    <m/>
    <m/>
    <m/>
    <m/>
    <m/>
    <m/>
    <m/>
    <m/>
    <m/>
    <m/>
    <m/>
    <s v="Manufacturing"/>
    <m/>
    <m/>
    <m/>
    <m/>
    <m/>
    <m/>
    <m/>
    <m/>
    <m/>
    <m/>
    <m/>
    <m/>
    <m/>
    <m/>
    <s v="user_FdWFezbLzkYQcGsBUsjZO25nr2poK2nRbqV47Rs5Kfm"/>
    <s v="Prateek Wadhwa"/>
    <s v="Dr. Anil More"/>
    <m/>
    <s v="June"/>
    <x v="4"/>
    <m/>
    <m/>
    <s v="Employee Engagement Handbook"/>
    <m/>
    <m/>
    <m/>
    <s v="2022-05-23 03:59:18.412000+00:00"/>
    <s v="2022-08-19 07:02:34.213000+00:00"/>
    <s v="WC"/>
  </r>
  <r>
    <s v="Vikas Gupta"/>
    <n v="2000000"/>
    <s v="INR"/>
    <n v="0"/>
    <s v="7/24/22"/>
    <s v="Sales"/>
    <s v="stat_kcR4fZg7TU7jjk1jAVua3qGLRS4J5uFayEjK5j02wtv"/>
    <s v="Unqualified"/>
    <n v="0"/>
    <s v="OpportunityStatusType.Lost"/>
    <s v="cont_3VH1hjsg0M2XeEbtGFZQ9LimUrjRPT91SkVZB9uiTx6"/>
    <s v="Mr. Arun Karwa"/>
    <s v="GMC Renewal"/>
    <s v="lead_xp7XySn1wNWshjk6ilRQuVPn2Uia0IxPobJH88lizsQ"/>
    <s v="OC Specialities Chemicals Pvt.Ltd."/>
    <s v="Trupti Suryavanshi"/>
    <s v="user_lccnw70UrYzjPcbxrA5N9qp8LF1vx6aP08yPEdeU06P"/>
    <s v="Vikas Gupta"/>
    <s v="2022-04-29 10:53:28.407000+00:00"/>
    <s v="2022-07-26 03:10:10.485000+00:00"/>
    <m/>
    <s v="Mumbai"/>
    <m/>
    <m/>
    <m/>
    <n v="92"/>
    <m/>
    <m/>
    <s v="Facebook"/>
    <m/>
    <m/>
    <m/>
    <m/>
    <s v="PAID_SOCIAL"/>
    <m/>
    <m/>
    <m/>
    <s v="Chemical"/>
    <m/>
    <m/>
    <m/>
    <m/>
    <m/>
    <m/>
    <m/>
    <m/>
    <m/>
    <m/>
    <m/>
    <m/>
    <s v="Aniket Vahile; Sakshi Soni"/>
    <m/>
    <s v="user_L8E6IFhq6UCzKLHa45LUUTZCznDuyDwFrGaEp9DXiUM"/>
    <s v="Trupti Suryavanshi"/>
    <m/>
    <m/>
    <s v="July"/>
    <x v="2"/>
    <s v="My friend"/>
    <m/>
    <s v="Employee Engagement Handbook"/>
    <m/>
    <m/>
    <m/>
    <s v="2021-07-09 09:00:18.394000+00:00"/>
    <s v="2022-07-30 09:34:25.158000+00:00"/>
    <s v="GMC"/>
  </r>
  <r>
    <s v="Vikas Gupta"/>
    <n v="100000"/>
    <s v="INR"/>
    <n v="0"/>
    <s v="7/24/22"/>
    <s v="Sales"/>
    <s v="stat_kcR4fZg7TU7jjk1jAVua3qGLRS4J5uFayEjK5j02wtv"/>
    <s v="Unqualified"/>
    <n v="0"/>
    <s v="OpportunityStatusType.Lost"/>
    <s v="cont_3VH1hjsg0M2XeEbtGFZQ9LimUrjRPT91SkVZB9uiTx6"/>
    <s v="Mr. Arun Karwa"/>
    <s v="GPA Renewal"/>
    <s v="lead_xp7XySn1wNWshjk6ilRQuVPn2Uia0IxPobJH88lizsQ"/>
    <s v="OC Specialities Chemicals Pvt.Ltd."/>
    <s v="Trupti Suryavanshi"/>
    <s v="user_lccnw70UrYzjPcbxrA5N9qp8LF1vx6aP08yPEdeU06P"/>
    <s v="Vikas Gupta"/>
    <s v="2022-04-29 10:54:33.371000+00:00"/>
    <s v="2022-07-26 03:10:29.919000+00:00"/>
    <m/>
    <s v="Mumbai"/>
    <m/>
    <m/>
    <m/>
    <n v="92"/>
    <m/>
    <m/>
    <s v="Facebook"/>
    <m/>
    <m/>
    <m/>
    <m/>
    <s v="PAID_SOCIAL"/>
    <m/>
    <m/>
    <m/>
    <s v="Chemical"/>
    <m/>
    <m/>
    <m/>
    <m/>
    <m/>
    <m/>
    <m/>
    <m/>
    <m/>
    <m/>
    <m/>
    <m/>
    <s v="Aniket Vahile; Sakshi Soni"/>
    <m/>
    <s v="user_L8E6IFhq6UCzKLHa45LUUTZCznDuyDwFrGaEp9DXiUM"/>
    <s v="Trupti Suryavanshi"/>
    <m/>
    <m/>
    <s v="July"/>
    <x v="2"/>
    <s v="My friend"/>
    <m/>
    <s v="Employee Engagement Handbook"/>
    <m/>
    <m/>
    <m/>
    <s v="2021-07-09 09:00:18.394000+00:00"/>
    <s v="2022-07-30 09:34:25.158000+00:00"/>
    <s v="GPA"/>
  </r>
  <r>
    <s v="Navin Panjwani"/>
    <n v="75000"/>
    <s v="INR"/>
    <n v="0"/>
    <s v="7/31/22"/>
    <s v="Sales"/>
    <s v="stat_kcR4fZg7TU7jjk1jAVua3qGLRS4J5uFayEjK5j02wtv"/>
    <s v="Unqualified"/>
    <n v="0"/>
    <s v="OpportunityStatusType.Lost"/>
    <m/>
    <m/>
    <s v="gmc- renewal"/>
    <s v="lead_PzhjPAivD6fwqsXQupKFfG9qLgjm9rgiBMfj7V86Izh"/>
    <s v="Navidiz Software Solutions Pvt. Ltd ( Renewal,31st July )"/>
    <s v="Bharti Bankey"/>
    <s v="user_sD3YjSs92XKUfD0OPHeo886g6tW6aCM0iUhX5VVUuJi"/>
    <s v="Navin Panjwani"/>
    <s v="2022-06-28 08:23:13.395000+00:00"/>
    <s v="2022-07-25 12:53:38.485000+00:00"/>
    <m/>
    <s v="Chennai"/>
    <m/>
    <s v="2021-08-19 10:22:05+00:00"/>
    <m/>
    <n v="8"/>
    <m/>
    <m/>
    <m/>
    <m/>
    <m/>
    <m/>
    <m/>
    <m/>
    <m/>
    <m/>
    <m/>
    <s v="IT Services &amp; IT Consulting"/>
    <m/>
    <m/>
    <m/>
    <m/>
    <m/>
    <m/>
    <m/>
    <m/>
    <m/>
    <m/>
    <m/>
    <m/>
    <m/>
    <m/>
    <s v="user_aM3WaaSUQQmaNnsm9l2FQRVWUEr8RN2ZdXzsuQUalQ3"/>
    <s v="Bharti Bankey"/>
    <s v="Anjali Nishu"/>
    <m/>
    <s v="July"/>
    <x v="3"/>
    <s v="Inbound via website"/>
    <m/>
    <s v="Employee Count 15"/>
    <m/>
    <m/>
    <m/>
    <s v="2021-08-19 10:24:44.165000+00:00"/>
    <s v="2022-08-23 10:05:18.485000+00:00"/>
    <m/>
  </r>
  <r>
    <s v="Navin Panjwani"/>
    <n v="20000"/>
    <s v="INR"/>
    <n v="0"/>
    <s v="7/31/22"/>
    <s v="Sales"/>
    <s v="stat_kcR4fZg7TU7jjk1jAVua3qGLRS4J5uFayEjK5j02wtv"/>
    <s v="Unqualified"/>
    <n v="0"/>
    <s v="OpportunityStatusType.Lost"/>
    <m/>
    <m/>
    <s v="GPA"/>
    <s v="lead_PzhjPAivD6fwqsXQupKFfG9qLgjm9rgiBMfj7V86Izh"/>
    <s v="Navidiz Software Solutions Pvt. Ltd ( Renewal,31st July )"/>
    <s v="Bharti Bankey"/>
    <s v="user_sD3YjSs92XKUfD0OPHeo886g6tW6aCM0iUhX5VVUuJi"/>
    <s v="Navin Panjwani"/>
    <s v="2022-07-02 05:28:21.609000+00:00"/>
    <s v="2022-07-25 12:58:35.879000+00:00"/>
    <m/>
    <s v="Chennai"/>
    <m/>
    <s v="2021-08-19 10:22:05+00:00"/>
    <m/>
    <n v="8"/>
    <m/>
    <m/>
    <m/>
    <m/>
    <m/>
    <m/>
    <m/>
    <m/>
    <m/>
    <m/>
    <m/>
    <s v="IT Services &amp; IT Consulting"/>
    <m/>
    <m/>
    <m/>
    <m/>
    <m/>
    <m/>
    <m/>
    <m/>
    <m/>
    <m/>
    <m/>
    <m/>
    <m/>
    <m/>
    <s v="user_aM3WaaSUQQmaNnsm9l2FQRVWUEr8RN2ZdXzsuQUalQ3"/>
    <s v="Bharti Bankey"/>
    <s v="Anjali Nishu"/>
    <m/>
    <s v="July"/>
    <x v="3"/>
    <s v="Inbound via website"/>
    <m/>
    <s v="Employee Count 15"/>
    <m/>
    <m/>
    <m/>
    <s v="2021-08-19 10:24:44.165000+00:00"/>
    <s v="2022-08-23 10:05:18.485000+00:00"/>
    <m/>
  </r>
  <r>
    <s v="Navin Panjwani"/>
    <n v="50000"/>
    <s v="INR"/>
    <n v="0"/>
    <s v="7/31/22"/>
    <s v="Sales"/>
    <s v="stat_kcR4fZg7TU7jjk1jAVua3qGLRS4J5uFayEjK5j02wtv"/>
    <s v="Unqualified"/>
    <n v="0"/>
    <s v="OpportunityStatusType.Lost"/>
    <s v="cont_HS6UFHczRo7bDmuTeL52Bi5VxnYSERm9iTOCMgLwoDG"/>
    <s v="KUMAR B"/>
    <m/>
    <s v="lead_0yWVF4hEaElTuruAFAzWIt4CoaOY203f1F9oE3VsC32"/>
    <s v="Paloma Turning Co Pvt. Ltd"/>
    <s v="Prateek Wadhwa"/>
    <s v="user_sD3YjSs92XKUfD0OPHeo886g6tW6aCM0iUhX5VVUuJi"/>
    <s v="Navin Panjwani"/>
    <s v="2022-05-24 11:43:55.156000+00:00"/>
    <s v="2022-07-25 12:59:33.148000+00:00"/>
    <m/>
    <s v="Bangalore"/>
    <m/>
    <m/>
    <m/>
    <n v="178"/>
    <m/>
    <m/>
    <m/>
    <m/>
    <m/>
    <m/>
    <m/>
    <m/>
    <m/>
    <m/>
    <m/>
    <s v="Manufacturing"/>
    <m/>
    <m/>
    <m/>
    <m/>
    <m/>
    <m/>
    <m/>
    <m/>
    <m/>
    <m/>
    <m/>
    <m/>
    <m/>
    <m/>
    <s v="user_FdWFezbLzkYQcGsBUsjZO25nr2poK2nRbqV47Rs5Kfm"/>
    <s v="Prateek Wadhwa"/>
    <s v="Dr. Anil More"/>
    <m/>
    <s v="June"/>
    <x v="4"/>
    <m/>
    <m/>
    <s v="Employee Engagement Handbook"/>
    <m/>
    <m/>
    <m/>
    <s v="2022-05-23 03:59:18.412000+00:00"/>
    <s v="2022-08-19 07:02:34.213000+00:00"/>
    <s v="GPA"/>
  </r>
  <r>
    <s v="Vrushali Kummar"/>
    <n v="5000000"/>
    <s v="INR"/>
    <n v="0"/>
    <d v="2022-03-08T00:00:00"/>
    <s v="Sales"/>
    <s v="stat_kcR4fZg7TU7jjk1jAVua3qGLRS4J5uFayEjK5j02wtv"/>
    <s v="Unqualified"/>
    <n v="0"/>
    <s v="OpportunityStatusType.Lost"/>
    <s v="cont_DWeBqoGS0IwRr2Oyip1NbgF26mUY5oVWmBNnHBGjY02"/>
    <s v="Abhishek Belvankar"/>
    <s v="GTL (Renewal + Fresh) Current Ins: ICICI Current Broker: &quot;Apna Broker&quot;  270 (workers): Renewal 330 (staff) : Fresh 20L SI F2F Meeting in Pirangut on 15th July"/>
    <s v="lead_jr5l7vhbBqpq9w8O0EaKLNbakAGcxgj8FVxNlLMKobZ"/>
    <s v="Indo SchC6ttle Auto Parts Pvt Ltd"/>
    <s v="Pranav Kenjale"/>
    <s v="user_TZzywQwym26DjuswO479pxRhNKX152z8X1haCx2vcst"/>
    <s v="Vrushali Kummar"/>
    <s v="2022-07-14 06:59:38.954000+00:00"/>
    <s v="2022-07-25 12:23:54.581000+00:00"/>
    <m/>
    <s v="Pune"/>
    <m/>
    <m/>
    <m/>
    <n v="274"/>
    <m/>
    <m/>
    <m/>
    <m/>
    <m/>
    <m/>
    <m/>
    <s v="PAID_SOCIAL"/>
    <m/>
    <m/>
    <m/>
    <s v="Automotive"/>
    <m/>
    <m/>
    <m/>
    <m/>
    <m/>
    <m/>
    <m/>
    <m/>
    <m/>
    <m/>
    <m/>
    <m/>
    <s v="Sakshi Soni"/>
    <m/>
    <s v="user_Jujy0sFufO9J3qwY7aNpCCnF6nFZMrfvciNEydEzhaI"/>
    <s v="Shreya Solanki"/>
    <m/>
    <m/>
    <s v="April; August"/>
    <x v="4"/>
    <s v="Naukri.com"/>
    <m/>
    <s v="Employee Engagement Handbook"/>
    <m/>
    <m/>
    <m/>
    <s v="2022-04-22 14:33:56.657000+00:00"/>
    <s v="2022-10-10 07:35:07.603000+00:00"/>
    <s v="GTL"/>
  </r>
  <r>
    <s v="Sreenivas Hatti"/>
    <n v="1000000"/>
    <s v="INR"/>
    <n v="0"/>
    <s v="8/31/22"/>
    <s v="Sales"/>
    <s v="stat_kcR4fZg7TU7jjk1jAVua3qGLRS4J5uFayEjK5j02wtv"/>
    <s v="Unqualified"/>
    <n v="0"/>
    <s v="OpportunityStatusType.Lost"/>
    <s v="cont_hJ1fdJdbi92DXDOzI4l5MHarExRzUrFR4RFiouziuz8"/>
    <s v="Gourav Maheshwari"/>
    <s v="GMC"/>
    <s v="lead_KW4PMjurRyX9yfgQW6IdWcjMynLoUSqBEeH4ZYIUDu3"/>
    <s v="Axio Biosolutions Pvt Ltd"/>
    <s v="Daya Gowda"/>
    <s v="user_JjaNBsxmUKBROYZvEahyXgec466W5jQa2pL0NUZ81Lb"/>
    <s v="Sreenivas Hatti"/>
    <s v="2022-06-07 09:32:47.642000+00:00"/>
    <s v="2022-07-25 11:23:15.462000+00:00"/>
    <m/>
    <s v="Bangalore"/>
    <m/>
    <m/>
    <m/>
    <n v="140"/>
    <m/>
    <m/>
    <m/>
    <m/>
    <m/>
    <m/>
    <m/>
    <m/>
    <m/>
    <m/>
    <m/>
    <s v="Manufacturing"/>
    <s v="Nova"/>
    <m/>
    <m/>
    <m/>
    <m/>
    <m/>
    <m/>
    <m/>
    <m/>
    <m/>
    <m/>
    <m/>
    <s v="Jithendra Goalla; Jitin Gopi"/>
    <m/>
    <s v="user_encRk5bIEFN6ZA11h4WH2AdZTiZpogLSlMIaj0E30SZ"/>
    <s v="Daya Gowda"/>
    <m/>
    <m/>
    <s v="July"/>
    <x v="2"/>
    <m/>
    <m/>
    <m/>
    <m/>
    <m/>
    <m/>
    <s v="2022-04-25 19:08:41.018000+00:00"/>
    <s v="2022-09-08 08:41:27.829000+00:00"/>
    <m/>
  </r>
  <r>
    <s v="Vrushali Kummar"/>
    <n v="15000000"/>
    <s v="INR"/>
    <n v="0"/>
    <s v="7/31/22"/>
    <s v="Sales"/>
    <s v="stat_kcR4fZg7TU7jjk1jAVua3qGLRS4J5uFayEjK5j02wtv"/>
    <s v="Unqualified"/>
    <n v="0"/>
    <s v="OpportunityStatusType.Lost"/>
    <s v="cont_ukfJHOAWYrRkklj44FXqyMcbQawQER9Qyaqta90hLoI"/>
    <s v="saurabh sanyal"/>
    <s v="GTL ren for 5000 emp - partially - not enough time to get GTL quotes, will wait for the data in case he sends"/>
    <s v="lead_m3UA8eWqFVrLu7R5Qk1LjXwcQ8DXmkNmaSgaV7sfrjt"/>
    <s v="Spencer's retail"/>
    <s v="Gauri Jori"/>
    <s v="user_TZzywQwym26DjuswO479pxRhNKX152z8X1haCx2vcst"/>
    <s v="Vrushali Kummar"/>
    <s v="2022-07-15 13:10:11.812000+00:00"/>
    <s v="2022-07-25 12:22:26.433000+00:00"/>
    <m/>
    <s v="Kolkata"/>
    <m/>
    <m/>
    <m/>
    <n v="1000"/>
    <m/>
    <m/>
    <m/>
    <m/>
    <m/>
    <m/>
    <m/>
    <m/>
    <m/>
    <m/>
    <m/>
    <s v="Retail"/>
    <m/>
    <m/>
    <m/>
    <m/>
    <m/>
    <m/>
    <m/>
    <m/>
    <m/>
    <m/>
    <m/>
    <m/>
    <s v="Deepak Yadav"/>
    <m/>
    <s v="user_5YHA1ZU4iP896lD1YJehdJcMx7ZEgWCpulT4T2c3pJ3"/>
    <s v="Gauri Jori"/>
    <m/>
    <m/>
    <s v="September"/>
    <x v="4"/>
    <s v="Naukri.com"/>
    <m/>
    <s v="Downloaded the guide: Designing employee healthcare plan"/>
    <m/>
    <m/>
    <m/>
    <s v="2021-10-04 16:56:39.567000+00:00"/>
    <s v="2022-10-10 03:09:13.468000+00:00"/>
    <m/>
  </r>
  <r>
    <s v="Manish Balpande"/>
    <n v="6000000"/>
    <s v="INR"/>
    <n v="0"/>
    <d v="2022-10-08T00:00:00"/>
    <s v="Sales"/>
    <s v="stat_kcR4fZg7TU7jjk1jAVua3qGLRS4J5uFayEjK5j02wtv"/>
    <s v="Unqualified"/>
    <n v="0"/>
    <s v="OpportunityStatusType.Lost"/>
    <s v="cont_nKgJzNuMeT5GSLg6IJleMc4HJWfXxgaXdSiY7HBBmf0"/>
    <s v="Dilip Patil"/>
    <s v="fresh GTL"/>
    <s v="lead_LS02AuPTfB7GHiqE4GDTMqewksn0zQwrkF0ZMK9qOnz"/>
    <s v="Baramati Agro Pvt Ltd (FRESH)"/>
    <s v="Gauri Jori"/>
    <s v="user_8jx3L2CDfrbzNnwYUv6Plfha6VxaSGsqcbTXR3sIBZi"/>
    <s v="Manish Balpande"/>
    <s v="2022-06-29 12:31:43.800000+00:00"/>
    <s v="2022-07-25 09:01:28.998000+00:00"/>
    <m/>
    <s v="Pune"/>
    <m/>
    <m/>
    <m/>
    <n v="3500"/>
    <m/>
    <m/>
    <m/>
    <m/>
    <m/>
    <m/>
    <m/>
    <s v="PAID_SOCIAL"/>
    <m/>
    <m/>
    <m/>
    <s v="Food &amp; Beverages"/>
    <m/>
    <m/>
    <m/>
    <m/>
    <m/>
    <m/>
    <m/>
    <m/>
    <m/>
    <m/>
    <m/>
    <m/>
    <s v="Amol Gawali"/>
    <m/>
    <s v="user_5YHA1ZU4iP896lD1YJehdJcMx7ZEgWCpulT4T2c3pJ3"/>
    <s v="Gauri Jori"/>
    <s v="Anjali Nishu"/>
    <m/>
    <s v="August"/>
    <x v="1"/>
    <m/>
    <m/>
    <s v="Essential HR Policies"/>
    <m/>
    <m/>
    <m/>
    <s v="2022-03-08 05:49:09.853000+00:00"/>
    <s v="2022-09-28 18:09:07.559000+00:00"/>
    <m/>
  </r>
  <r>
    <s v="Tejas Kulkarni"/>
    <n v="500000"/>
    <s v="INR"/>
    <n v="50"/>
    <s v="9/30/22"/>
    <s v="Sales"/>
    <s v="stat_Bh0lNV2usJkCLD6fjWneAqpmASEbmvomDaal7U02FV1"/>
    <s v="Demo Scheduled"/>
    <n v="0"/>
    <s v="OpportunityStatusType.Active"/>
    <s v="cont_1ZvpYfpgHrlOuW4Q19BygtZV4X5gAdVRfRL3OWmK7GE"/>
    <s v="Jitendra Rath"/>
    <s v="GMC - Fresh Policy"/>
    <s v="lead_P6uni03SUNwfGpKDVixajQm98eAipdMV1UaN9HruG5Z"/>
    <s v="kanalytics"/>
    <s v="Shreenath Bhat"/>
    <s v="user_vMd4rmcrSbjykdyL2J7rrYn84SWdcNc5FKligrmItPw"/>
    <s v="Shreenath Bhat"/>
    <s v="2022-07-25 11:05:33.912000+00:00"/>
    <s v="2022-07-25 11:09:04.182000+00:00"/>
    <m/>
    <s v="Mumbai"/>
    <m/>
    <m/>
    <m/>
    <n v="101"/>
    <m/>
    <m/>
    <m/>
    <m/>
    <m/>
    <m/>
    <m/>
    <m/>
    <m/>
    <m/>
    <m/>
    <s v="Others"/>
    <m/>
    <m/>
    <m/>
    <m/>
    <m/>
    <m/>
    <m/>
    <m/>
    <m/>
    <m/>
    <m/>
    <m/>
    <s v="Aniket Vahile"/>
    <m/>
    <s v="user_vMd4rmcrSbjykdyL2J7rrYn84SWdcNc5FKligrmItPw"/>
    <s v="Shreenath Bhat"/>
    <m/>
    <m/>
    <m/>
    <x v="2"/>
    <s v="Mr. E"/>
    <m/>
    <m/>
    <m/>
    <m/>
    <m/>
    <s v="2022-05-23 07:04:05.762000+00:00"/>
    <s v="2022-09-26 10:52:36.842000+00:00"/>
    <s v="GMC"/>
  </r>
  <r>
    <s v="Satyam Tiwari"/>
    <n v="110330"/>
    <s v="INR"/>
    <n v="100"/>
    <s v="7/25/22"/>
    <s v="Sales"/>
    <s v="stat_OZRiD1474QRJIpvnjHCZfiIvKcVD6mIKSSTzg8SwDVx"/>
    <s v="Won- Payment Completed"/>
    <n v="1"/>
    <s v="OpportunityStatusType.Won"/>
    <m/>
    <m/>
    <s v="GMC-Fresh"/>
    <s v="lead_H45L8xQ4exaamZJa11DnZr3Awvy11lWj4pTMf1ZEB2d"/>
    <s v="Funbook (Fresh)"/>
    <s v="Bharti Bankey"/>
    <s v="user_2YgShwgjLNI4FjAqgE9PtKsdIaGh919JGcFG919fe5B"/>
    <s v="Satyam Tiwari"/>
    <s v="2022-06-28 08:21:54.094000+00:00"/>
    <s v="2022-07-25 09:40:34.339000+00:00"/>
    <m/>
    <s v="Other Tamil Nadu"/>
    <m/>
    <s v="2022-05-13 04:35:33+00:00"/>
    <m/>
    <n v="7"/>
    <m/>
    <m/>
    <m/>
    <m/>
    <m/>
    <m/>
    <m/>
    <s v="PAID_SEARCH"/>
    <m/>
    <m/>
    <m/>
    <m/>
    <m/>
    <m/>
    <m/>
    <m/>
    <m/>
    <m/>
    <m/>
    <m/>
    <m/>
    <m/>
    <m/>
    <m/>
    <m/>
    <m/>
    <s v="user_aM3WaaSUQQmaNnsm9l2FQRVWUEr8RN2ZdXzsuQUalQ3"/>
    <s v="Bharti Bankey"/>
    <s v="Siddharth Angolkar"/>
    <m/>
    <m/>
    <x v="3"/>
    <s v="Inbound via website"/>
    <m/>
    <s v="Employee Count 25"/>
    <m/>
    <m/>
    <m/>
    <s v="2022-05-13 04:38:24.102000+00:00"/>
    <s v="2022-08-23 07:53:03.786000+00:00"/>
    <m/>
  </r>
  <r>
    <s v="Vrushali Kummar"/>
    <n v="3500000"/>
    <s v="INR"/>
    <n v="0"/>
    <s v="8/15/22"/>
    <s v="Sales"/>
    <s v="stat_1hn9nRJaLbI53NxPuSQgo90kRpbpKsFlwN4oEGNUTdO"/>
    <s v="Lost"/>
    <n v="0"/>
    <s v="OpportunityStatusType.Lost"/>
    <s v="cont_Fq84NnLwpGRWid0vZ2OXu1s5Qh5wUtyEAGGAeT6SxVp"/>
    <s v="Mr. Kashish Parasar"/>
    <s v="GMC Renewal - unqualified on technical by client"/>
    <s v="lead_2REmQegydYm7o5JTaHFs1ukwtTgfVWn7ME07sVpXNyR"/>
    <s v="Huawei India"/>
    <s v="Trupti Suryavanshi"/>
    <s v="user_TZzywQwym26DjuswO479pxRhNKX152z8X1haCx2vcst"/>
    <s v="Vrushali Kummar"/>
    <s v="2022-06-24 06:18:19.308000+00:00"/>
    <s v="2022-07-25 06:52:02.262000+00:00"/>
    <m/>
    <s v="Delhi"/>
    <m/>
    <m/>
    <m/>
    <n v="283"/>
    <m/>
    <m/>
    <m/>
    <m/>
    <m/>
    <m/>
    <m/>
    <m/>
    <m/>
    <m/>
    <m/>
    <m/>
    <m/>
    <m/>
    <m/>
    <m/>
    <m/>
    <m/>
    <m/>
    <m/>
    <m/>
    <m/>
    <m/>
    <m/>
    <m/>
    <m/>
    <s v="user_L8E6IFhq6UCzKLHa45LUUTZCznDuyDwFrGaEp9DXiUM"/>
    <s v="Trupti Suryavanshi"/>
    <m/>
    <m/>
    <s v="August; July"/>
    <x v="0"/>
    <s v="Ref - Sagarneel"/>
    <m/>
    <s v="Employee healthcare handbook"/>
    <m/>
    <m/>
    <m/>
    <s v="2022-01-06 09:53:25.589000+00:00"/>
    <s v="2022-07-25 13:08:59.831000+00:00"/>
    <s v="GMC"/>
  </r>
  <r>
    <s v="Sonal Paithankar"/>
    <n v="2000000"/>
    <s v="INR"/>
    <n v="0"/>
    <s v="7/30/22"/>
    <s v="Sales"/>
    <s v="stat_kcR4fZg7TU7jjk1jAVua3qGLRS4J5uFayEjK5j02wtv"/>
    <s v="Unqualified"/>
    <n v="0"/>
    <s v="OpportunityStatusType.Lost"/>
    <s v="cont_rd1EWkcpFd1MmL0xbB19kNYWElhLHJClChEMSkrbLUU"/>
    <s v="Susanta Sahu"/>
    <m/>
    <s v="lead_msQwl9mOLX0aoejN3lOuZbDmvc9Pyd6LCsO4NsOoFTW"/>
    <s v="Optym"/>
    <s v="Prateek Wadhwa"/>
    <s v="user_Iwn6da5WKkZqwUySK0oUuCb72pFP5WEm4zAb92ijqFe"/>
    <s v="Sonal Paithankar"/>
    <s v="2022-06-29 06:06:56.280000+00:00"/>
    <s v="2022-07-25 08:24:05.721000+00:00"/>
    <m/>
    <s v="Bangalore"/>
    <m/>
    <m/>
    <m/>
    <n v="130"/>
    <m/>
    <m/>
    <m/>
    <m/>
    <m/>
    <m/>
    <m/>
    <m/>
    <m/>
    <m/>
    <m/>
    <s v="Manufacturing"/>
    <m/>
    <m/>
    <m/>
    <m/>
    <m/>
    <m/>
    <m/>
    <m/>
    <m/>
    <m/>
    <m/>
    <m/>
    <s v="Jitin Gopi"/>
    <m/>
    <s v="user_g5Yw4Z4XnIbmcGhJO80vdtFdd5ElcDlgYO3q8l82ODn"/>
    <s v="Aditya Binani"/>
    <m/>
    <m/>
    <s v="February; July"/>
    <x v="2"/>
    <m/>
    <m/>
    <s v="Lead Magnet Lead"/>
    <m/>
    <m/>
    <m/>
    <s v="2021-08-30 06:50:23.817000+00:00"/>
    <s v="2022-09-03 13:49:02.702000+00:00"/>
    <s v="GTL"/>
  </r>
  <r>
    <s v="Kashif Ahmad"/>
    <n v="1000000"/>
    <s v="INR"/>
    <n v="0"/>
    <s v="7/31/22"/>
    <s v="Sales"/>
    <s v="stat_kcR4fZg7TU7jjk1jAVua3qGLRS4J5uFayEjK5j02wtv"/>
    <s v="Unqualified"/>
    <n v="0"/>
    <s v="OpportunityStatusType.Lost"/>
    <s v="cont_1aeZhRcBm3I3Bfl4c8ffc35jRPzVxk5GdAj3Cz1PbbA"/>
    <s v="Chaitanya Panchpor"/>
    <s v="fresh GMC"/>
    <s v="lead_Pr3Kr4gEtX9hN9LA8LXXgG9zgHJSmqgSmwrS2TXD1IT"/>
    <s v="Supreme Universal LLP( fresh)"/>
    <s v="Gauri Jori"/>
    <s v="user_LKRhV6rhcBe0uL8u70UUGeDjbMupuho4TaiAOCbT7HT"/>
    <s v="Kashif Ahmad"/>
    <s v="2022-07-06 12:33:56.947000+00:00"/>
    <s v="2022-07-25 05:53:04.312000+00:00"/>
    <m/>
    <s v="Pune"/>
    <m/>
    <m/>
    <m/>
    <n v="150"/>
    <m/>
    <m/>
    <m/>
    <m/>
    <m/>
    <m/>
    <m/>
    <m/>
    <m/>
    <m/>
    <m/>
    <m/>
    <m/>
    <m/>
    <m/>
    <m/>
    <m/>
    <m/>
    <m/>
    <m/>
    <m/>
    <m/>
    <m/>
    <m/>
    <m/>
    <m/>
    <s v="user_5YHA1ZU4iP896lD1YJehdJcMx7ZEgWCpulT4T2c3pJ3"/>
    <s v="Gauri Jori"/>
    <m/>
    <m/>
    <m/>
    <x v="2"/>
    <m/>
    <m/>
    <m/>
    <m/>
    <m/>
    <m/>
    <s v="2021-08-05 07:12:40.520000+00:00"/>
    <s v="2022-07-25 05:53:04.350000+00:00"/>
    <m/>
  </r>
  <r>
    <s v="Kashif Ahmad"/>
    <n v="1200000"/>
    <s v="INR"/>
    <n v="0"/>
    <s v="7/19/22"/>
    <s v="Sales"/>
    <s v="stat_1hn9nRJaLbI53NxPuSQgo90kRpbpKsFlwN4oEGNUTdO"/>
    <s v="Lost"/>
    <n v="0"/>
    <s v="OpportunityStatusType.Lost"/>
    <s v="cont_k2luJkbMDu9PwmFCgKSnXppFWOQjav8tawNCtkcbZlR"/>
    <s v="Manjur Shaikh"/>
    <m/>
    <s v="lead_osca3oTDPFLUAkJoX022lbVnjSYjmsOXIVQ7q7jgidF"/>
    <s v="TechBulls SoftTech Pvt Ltd"/>
    <s v="Rohit Ashtaputre"/>
    <s v="user_LKRhV6rhcBe0uL8u70UUGeDjbMupuho4TaiAOCbT7HT"/>
    <s v="Kashif Ahmad"/>
    <s v="2022-05-19 08:17:56.011000+00:00"/>
    <s v="2022-07-25 04:32:52.151000+00:00"/>
    <m/>
    <s v="Pune"/>
    <m/>
    <m/>
    <m/>
    <n v="150"/>
    <m/>
    <m/>
    <m/>
    <m/>
    <m/>
    <m/>
    <m/>
    <s v="PAID_SOCIAL"/>
    <m/>
    <m/>
    <m/>
    <s v="IT Services &amp; IT Consulting"/>
    <m/>
    <m/>
    <m/>
    <m/>
    <m/>
    <m/>
    <m/>
    <m/>
    <m/>
    <m/>
    <m/>
    <m/>
    <s v="Jitin Gopi"/>
    <m/>
    <s v="user_L8E6IFhq6UCzKLHa45LUUTZCznDuyDwFrGaEp9DXiUM"/>
    <s v="Trupti Suryavanshi"/>
    <m/>
    <m/>
    <s v="July"/>
    <x v="1"/>
    <m/>
    <m/>
    <s v="Essential HR Policies"/>
    <m/>
    <m/>
    <m/>
    <s v="2022-05-18 04:36:10.718000+00:00"/>
    <s v="2022-10-13 09:18:32.744000+00:00"/>
    <s v="GMC"/>
  </r>
  <r>
    <s v="Kashif Ahmad"/>
    <n v="20000"/>
    <s v="INR"/>
    <n v="0"/>
    <s v="7/19/22"/>
    <s v="Sales"/>
    <s v="stat_kcR4fZg7TU7jjk1jAVua3qGLRS4J5uFayEjK5j02wtv"/>
    <s v="Unqualified"/>
    <n v="0"/>
    <s v="OpportunityStatusType.Lost"/>
    <s v="cont_k2luJkbMDu9PwmFCgKSnXppFWOQjav8tawNCtkcbZlR"/>
    <s v="Manjur Shaikh"/>
    <m/>
    <s v="lead_osca3oTDPFLUAkJoX022lbVnjSYjmsOXIVQ7q7jgidF"/>
    <s v="TechBulls SoftTech Pvt Ltd"/>
    <s v="Rohit Ashtaputre"/>
    <s v="user_LKRhV6rhcBe0uL8u70UUGeDjbMupuho4TaiAOCbT7HT"/>
    <s v="Kashif Ahmad"/>
    <s v="2022-05-19 08:18:42.657000+00:00"/>
    <s v="2022-07-25 04:27:33.838000+00:00"/>
    <m/>
    <s v="Pune"/>
    <m/>
    <m/>
    <m/>
    <n v="150"/>
    <m/>
    <m/>
    <m/>
    <m/>
    <m/>
    <m/>
    <m/>
    <s v="PAID_SOCIAL"/>
    <m/>
    <m/>
    <m/>
    <s v="IT Services &amp; IT Consulting"/>
    <m/>
    <m/>
    <m/>
    <m/>
    <m/>
    <m/>
    <m/>
    <m/>
    <m/>
    <m/>
    <m/>
    <m/>
    <s v="Jitin Gopi"/>
    <m/>
    <s v="user_L8E6IFhq6UCzKLHa45LUUTZCznDuyDwFrGaEp9DXiUM"/>
    <s v="Trupti Suryavanshi"/>
    <m/>
    <m/>
    <s v="July"/>
    <x v="1"/>
    <m/>
    <m/>
    <s v="Essential HR Policies"/>
    <m/>
    <m/>
    <m/>
    <s v="2022-05-18 04:36:10.718000+00:00"/>
    <s v="2022-10-13 09:18:32.744000+00:00"/>
    <s v="GPA"/>
  </r>
  <r>
    <s v="Omkar Ghate"/>
    <n v="190000"/>
    <s v="INR"/>
    <n v="0"/>
    <s v="7/21/22"/>
    <s v="Sales"/>
    <s v="stat_1hn9nRJaLbI53NxPuSQgo90kRpbpKsFlwN4oEGNUTdO"/>
    <s v="Lost"/>
    <n v="0"/>
    <s v="OpportunityStatusType.Lost"/>
    <m/>
    <m/>
    <s v="GMC Renewal"/>
    <s v="lead_I4fJTK64GKrieHrje0hjTvskLjA5i9mjMZMvUiIlrgy"/>
    <s v="OPENSENSE LABS PRIVATE LIMITED"/>
    <s v="Bhairavi Jog"/>
    <s v="user_9SBRjyF0n4iWuhUdqRyQkFhl2J4uyNKhFWvvJEvunX8"/>
    <s v="Omkar Ghate"/>
    <s v="2022-05-24 07:54:46.246000+00:00"/>
    <s v="2022-07-25 05:42:50.379000+00:00"/>
    <m/>
    <s v="Delhi"/>
    <m/>
    <m/>
    <m/>
    <n v="85"/>
    <m/>
    <m/>
    <m/>
    <m/>
    <m/>
    <m/>
    <m/>
    <m/>
    <m/>
    <m/>
    <m/>
    <s v="IT Services &amp; IT Consulting"/>
    <m/>
    <m/>
    <m/>
    <m/>
    <m/>
    <m/>
    <m/>
    <m/>
    <m/>
    <m/>
    <m/>
    <m/>
    <s v="Deepak Yadav"/>
    <m/>
    <s v="user_228eUmsdKIb9OItgmiDq1zD4aPZ1eqiapbaLAGeBf8g"/>
    <s v="Bhairavi Jog"/>
    <m/>
    <m/>
    <s v="July"/>
    <x v="4"/>
    <m/>
    <m/>
    <s v="Downloaded the guide: Designing employee healthcare plan"/>
    <m/>
    <m/>
    <m/>
    <s v="2021-11-11 05:09:32.507000+00:00"/>
    <s v="2022-07-25 05:42:50.410000+00:00"/>
    <s v="GMC"/>
  </r>
  <r>
    <s v="Tejas Kulkarni"/>
    <n v="700000"/>
    <s v="INR"/>
    <n v="0"/>
    <s v="7/31/22"/>
    <s v="Sales"/>
    <s v="stat_1hn9nRJaLbI53NxPuSQgo90kRpbpKsFlwN4oEGNUTdO"/>
    <s v="Lost"/>
    <n v="0"/>
    <s v="OpportunityStatusType.Lost"/>
    <s v="cont_8bUV9DD0YFvtiQ8wdPVQb3QuKyoFZ7msYA1ZzOBiIlg"/>
    <s v="Deepak Shanmugam"/>
    <m/>
    <s v="lead_MP1ulcLpGY3sNXdaMyx9BFU50jxbDAjZIP150YSGi7d"/>
    <s v="Webenza"/>
    <s v="Tulika Chakra"/>
    <s v="user_kbtBHYtBjVDNyI72HTF6C1SCvC7yVBiA6OrBOy3t96U"/>
    <s v="Tejas Kulkarni"/>
    <s v="2022-06-23 07:15:14.345000+00:00"/>
    <s v="2022-07-25 04:03:45.521000+00:00"/>
    <m/>
    <s v="Bangalore"/>
    <m/>
    <m/>
    <m/>
    <n v="180"/>
    <m/>
    <m/>
    <m/>
    <m/>
    <m/>
    <m/>
    <m/>
    <s v="DIRECT_TRAFFIC"/>
    <m/>
    <m/>
    <m/>
    <s v="Digital Marketing &amp; Advertising"/>
    <m/>
    <m/>
    <m/>
    <m/>
    <m/>
    <m/>
    <m/>
    <m/>
    <m/>
    <m/>
    <m/>
    <m/>
    <s v="Arunkumar Dubey"/>
    <m/>
    <s v="user_hYneJegkOPVKmVrtUbBOUXxrjYMTRntZlRehPSnApep"/>
    <s v="Vishnu Veeramani"/>
    <m/>
    <m/>
    <s v="March"/>
    <x v="4"/>
    <s v="Lusha"/>
    <m/>
    <s v="Glengarry"/>
    <m/>
    <m/>
    <m/>
    <s v="2021-12-09 09:17:58.143000+00:00"/>
    <s v="2022-09-12 13:55:50.591000+00:00"/>
    <s v="GMC"/>
  </r>
  <r>
    <s v="Vrushali Kummar"/>
    <n v="100000"/>
    <s v="INR"/>
    <n v="0"/>
    <s v="7/30/22"/>
    <s v="Sales"/>
    <s v="stat_kcR4fZg7TU7jjk1jAVua3qGLRS4J5uFayEjK5j02wtv"/>
    <s v="Unqualified"/>
    <n v="0"/>
    <s v="OpportunityStatusType.Lost"/>
    <m/>
    <m/>
    <s v="min participation required 100 employees, currently have 66"/>
    <s v="lead_VtN6EzxZcCL5a0WSwTyYfsA73uoZkZFRcOCL612PZqD"/>
    <s v="donyati"/>
    <s v="Satyajit Chati"/>
    <s v="user_TZzywQwym26DjuswO479pxRhNKX152z8X1haCx2vcst"/>
    <s v="Vrushali Kummar"/>
    <s v="2022-02-01 06:46:49.937000+00:00"/>
    <s v="2022-07-24 13:42:28.522000+00:00"/>
    <m/>
    <s v="Bangalore"/>
    <m/>
    <s v="2022-01-20 07:08:44+00:00"/>
    <m/>
    <n v="179"/>
    <m/>
    <m/>
    <m/>
    <m/>
    <m/>
    <m/>
    <m/>
    <s v="PAID_SOCIAL"/>
    <m/>
    <m/>
    <m/>
    <s v="IT Services &amp; IT Consulting"/>
    <m/>
    <m/>
    <m/>
    <m/>
    <m/>
    <m/>
    <m/>
    <m/>
    <m/>
    <m/>
    <m/>
    <m/>
    <m/>
    <m/>
    <s v="user_5IQTpX6DsnoeoDfxqzqojpVoQLXPh68nhDjLS5ETjYj"/>
    <s v="Satyajit Chati"/>
    <s v="Siddharth Angolkar"/>
    <m/>
    <s v="April; May"/>
    <x v="8"/>
    <s v="Inbound via website"/>
    <m/>
    <s v="Employee Wellness Handbook"/>
    <m/>
    <m/>
    <m/>
    <s v="2022-01-20 07:01:38.544000+00:00"/>
    <s v="2022-07-24 13:42:28.562000+00:00"/>
    <s v="GTL"/>
  </r>
  <r>
    <s v="Vrushali Kummar"/>
    <n v="60000"/>
    <s v="INR"/>
    <n v="0"/>
    <s v="7/31/22"/>
    <s v="Sales"/>
    <s v="stat_kcR4fZg7TU7jjk1jAVua3qGLRS4J5uFayEjK5j02wtv"/>
    <s v="Unqualified"/>
    <n v="0"/>
    <s v="OpportunityStatusType.Lost"/>
    <m/>
    <m/>
    <s v="gmc-fresh"/>
    <s v="lead_4siZuFMFj9UzsTfS1BpEIjCY0dU6oyhHMr9soIClTDp"/>
    <s v="Sign3 Labs"/>
    <s v="Bharti Bankey"/>
    <s v="user_TZzywQwym26DjuswO479pxRhNKX152z8X1haCx2vcst"/>
    <s v="Vrushali Kummar"/>
    <s v="2022-06-21 07:34:21.026000+00:00"/>
    <s v="2022-07-24 14:06:45.675000+00:00"/>
    <m/>
    <s v="Gurgaon"/>
    <m/>
    <s v="2022-06-20 13:45:34+00:00"/>
    <m/>
    <n v="10"/>
    <m/>
    <m/>
    <m/>
    <m/>
    <m/>
    <m/>
    <m/>
    <s v="ORGANIC_SEARCH"/>
    <m/>
    <m/>
    <m/>
    <s v="Health, Wellness &amp; Fitness"/>
    <m/>
    <m/>
    <m/>
    <m/>
    <m/>
    <m/>
    <m/>
    <m/>
    <m/>
    <m/>
    <m/>
    <m/>
    <m/>
    <m/>
    <s v="user_aM3WaaSUQQmaNnsm9l2FQRVWUEr8RN2ZdXzsuQUalQ3"/>
    <s v="Bharti Bankey"/>
    <m/>
    <m/>
    <m/>
    <x v="3"/>
    <s v="Inbound via website"/>
    <m/>
    <s v="Employee Count 25"/>
    <m/>
    <m/>
    <m/>
    <s v="2022-06-20 13:49:31.849000+00:00"/>
    <s v="2022-08-23 10:06:11.704000+00:00"/>
    <m/>
  </r>
  <r>
    <s v="Sameer Iftekhari"/>
    <n v="5868125"/>
    <s v="INR"/>
    <n v="100"/>
    <d v="2022-02-07T00:00:00"/>
    <s v="Sales"/>
    <s v="stat_OZRiD1474QRJIpvnjHCZfiIvKcVD6mIKSSTzg8SwDVx"/>
    <s v="Won- Payment Completed"/>
    <n v="1"/>
    <s v="OpportunityStatusType.Won"/>
    <m/>
    <m/>
    <m/>
    <s v="lead_VtLDRQTK5FEb2KYeFI9ldZ2mpuFJYtiv6LbY5Ns4alj"/>
    <s v="SKF"/>
    <s v="Prajakta Sahastrabudhe"/>
    <s v="user_Zm3mwqSFutFgjDO2IXGR9kUUq6PsYuGh46Nb3AUURCn"/>
    <s v="Mayank Kale"/>
    <s v="2022-06-13 05:49:55.213000+00:00"/>
    <s v="2022-07-24 06:05:39.423000+00:00"/>
    <m/>
    <s v="Pune"/>
    <m/>
    <s v="2020-08-14 08:05:11+00:00"/>
    <m/>
    <n v="2279"/>
    <m/>
    <m/>
    <m/>
    <m/>
    <m/>
    <m/>
    <m/>
    <s v="PAID_SOCIAL"/>
    <m/>
    <m/>
    <m/>
    <s v="Manufacturing"/>
    <m/>
    <m/>
    <m/>
    <m/>
    <m/>
    <m/>
    <m/>
    <m/>
    <m/>
    <m/>
    <m/>
    <m/>
    <m/>
    <m/>
    <s v="user_sREdxbAJihL2Zbgic7tyQ6Rc4Mny7HnD1RNGhA9DDYh"/>
    <s v="Prajakta Sahastrabudhe"/>
    <s v="Anjali Nishu"/>
    <m/>
    <s v="January"/>
    <x v="2"/>
    <s v="Inbound via website"/>
    <m/>
    <s v="Employee Engagement Handbook"/>
    <m/>
    <m/>
    <m/>
    <s v="2020-12-06 09:46:14.773000+00:00"/>
    <s v="2022-10-11 15:10:10.959000+00:00"/>
    <m/>
  </r>
  <r>
    <s v="Abhiroop Ganguly"/>
    <n v="6000000"/>
    <s v="INR"/>
    <n v="0"/>
    <s v="7/28/22"/>
    <s v="Sales"/>
    <s v="stat_1hn9nRJaLbI53NxPuSQgo90kRpbpKsFlwN4oEGNUTdO"/>
    <s v="Lost"/>
    <n v="0"/>
    <s v="OpportunityStatusType.Lost"/>
    <m/>
    <m/>
    <s v="Customer going with Marsh. GMC + GPA + Parental policy"/>
    <s v="lead_e2Ln8dXe0wGNnswk119wUiTdmnbmKLX5n63JHd562Ks"/>
    <s v="Excellarate"/>
    <s v="Prajakta Sahastrabudhe"/>
    <s v="user_U27GK6WjhLhUhi1EDKXV57xMpn8n8DMIOjci1q3UReZ"/>
    <s v="Abhiroop Ganguly"/>
    <s v="2022-04-22 10:35:18.773000+00:00"/>
    <s v="2022-07-23 15:10:30.961000+00:00"/>
    <m/>
    <s v="Pune"/>
    <m/>
    <s v="2020-08-20 09:04:45+00:00"/>
    <m/>
    <n v="560"/>
    <m/>
    <m/>
    <m/>
    <m/>
    <m/>
    <m/>
    <m/>
    <m/>
    <m/>
    <m/>
    <m/>
    <s v="IT Services &amp; IT Consulting"/>
    <m/>
    <m/>
    <m/>
    <m/>
    <m/>
    <m/>
    <m/>
    <m/>
    <m/>
    <m/>
    <m/>
    <m/>
    <s v="Mrunmay Jalgaonkar"/>
    <m/>
    <s v="user_sREdxbAJihL2Zbgic7tyQ6Rc4Mny7HnD1RNGhA9DDYh"/>
    <s v="Prajakta Sahastrabudhe"/>
    <m/>
    <m/>
    <s v="July; June"/>
    <x v="2"/>
    <s v="Mr. E"/>
    <m/>
    <s v="Ssoumen List"/>
    <m/>
    <m/>
    <m/>
    <s v="2020-12-06 09:46:54.694000+00:00"/>
    <s v="2022-09-07 06:07:42.350000+00:00"/>
    <m/>
  </r>
  <r>
    <s v="Trupti Suryavanshi"/>
    <n v="1000000"/>
    <s v="INR"/>
    <n v="0"/>
    <s v="7/20/22"/>
    <s v="Sales"/>
    <s v="stat_1hn9nRJaLbI53NxPuSQgo90kRpbpKsFlwN4oEGNUTdO"/>
    <s v="Lost"/>
    <n v="0"/>
    <s v="OpportunityStatusType.Lost"/>
    <s v="cont_4YypfkLfcIAannoymzDkhQTVu0LSyVuUAt36FtLm3ev"/>
    <s v="Suriender Sharma"/>
    <s v="GMC Renewal - No follow up for data by AE"/>
    <s v="lead_FqBaP9W0PqYS4sRHzWSsFi8gooK1kuahqGYFvEnocwQ"/>
    <s v="Wago India"/>
    <s v="Trupti Suryavanshi"/>
    <s v="user_L8E6IFhq6UCzKLHa45LUUTZCznDuyDwFrGaEp9DXiUM"/>
    <s v="Trupti Suryavanshi"/>
    <s v="2022-06-07 11:30:41.038000+00:00"/>
    <s v="2022-07-22 13:07:22.373000+00:00"/>
    <m/>
    <s v="Vadodara"/>
    <m/>
    <m/>
    <m/>
    <n v="120"/>
    <m/>
    <m/>
    <m/>
    <m/>
    <m/>
    <m/>
    <m/>
    <m/>
    <m/>
    <m/>
    <m/>
    <s v="Manufacturing"/>
    <m/>
    <m/>
    <m/>
    <m/>
    <m/>
    <m/>
    <m/>
    <m/>
    <m/>
    <m/>
    <m/>
    <m/>
    <m/>
    <m/>
    <s v="user_L8E6IFhq6UCzKLHa45LUUTZCznDuyDwFrGaEp9DXiUM"/>
    <s v="Trupti Suryavanshi"/>
    <m/>
    <m/>
    <s v="July"/>
    <x v="2"/>
    <m/>
    <m/>
    <m/>
    <m/>
    <m/>
    <m/>
    <s v="2022-04-03 18:20:08.362000+00:00"/>
    <s v="2022-07-22 13:07:31.027000+00:00"/>
    <s v="GMC"/>
  </r>
  <r>
    <s v="Abhiroop Ganguly"/>
    <n v="800000"/>
    <s v="INR"/>
    <n v="0"/>
    <s v="7/31/22"/>
    <s v="Sales"/>
    <s v="stat_kcR4fZg7TU7jjk1jAVua3qGLRS4J5uFayEjK5j02wtv"/>
    <s v="Unqualified"/>
    <n v="0"/>
    <s v="OpportunityStatusType.Lost"/>
    <s v="cont_66l5ghlBckCl22MwQBpaq0VdTpR6ANstPrkvimCdZPh"/>
    <s v="Deepti Manchanda"/>
    <s v="Fresh GTL"/>
    <s v="lead_edvuEIIoIBUGhLTgaDjfupoOZPKlsSBgyEehg30mmOJ"/>
    <s v="Classic Informatics"/>
    <s v="Gauri Jori"/>
    <s v="user_U27GK6WjhLhUhi1EDKXV57xMpn8n8DMIOjci1q3UReZ"/>
    <s v="Abhiroop Ganguly"/>
    <s v="2022-05-16 07:13:00.117000+00:00"/>
    <s v="2022-07-22 07:35:11.714000+00:00"/>
    <m/>
    <s v="Chandigarh"/>
    <m/>
    <m/>
    <m/>
    <n v="190"/>
    <m/>
    <m/>
    <m/>
    <m/>
    <m/>
    <m/>
    <m/>
    <m/>
    <m/>
    <m/>
    <m/>
    <s v="Others"/>
    <m/>
    <m/>
    <m/>
    <m/>
    <m/>
    <m/>
    <m/>
    <m/>
    <m/>
    <m/>
    <m/>
    <m/>
    <m/>
    <m/>
    <s v="user_5YHA1ZU4iP896lD1YJehdJcMx7ZEgWCpulT4T2c3pJ3"/>
    <s v="Gauri Jori"/>
    <m/>
    <m/>
    <s v="July"/>
    <x v="4"/>
    <m/>
    <m/>
    <s v="Downloaded the guide: Designing employee healthcare plan"/>
    <m/>
    <m/>
    <m/>
    <s v="2021-09-08 06:40:48.679000+00:00"/>
    <s v="2022-07-22 07:35:11.754000+00:00"/>
    <m/>
  </r>
  <r>
    <s v="Abhiroop Ganguly"/>
    <n v="80000"/>
    <s v="INR"/>
    <n v="0"/>
    <s v="7/31/22"/>
    <s v="Sales"/>
    <s v="stat_kcR4fZg7TU7jjk1jAVua3qGLRS4J5uFayEjK5j02wtv"/>
    <s v="Unqualified"/>
    <n v="0"/>
    <s v="OpportunityStatusType.Lost"/>
    <s v="cont_66l5ghlBckCl22MwQBpaq0VdTpR6ANstPrkvimCdZPh"/>
    <s v="Deepti Manchanda"/>
    <s v="fresh GPA"/>
    <s v="lead_edvuEIIoIBUGhLTgaDjfupoOZPKlsSBgyEehg30mmOJ"/>
    <s v="Classic Informatics"/>
    <s v="Gauri Jori"/>
    <s v="user_U27GK6WjhLhUhi1EDKXV57xMpn8n8DMIOjci1q3UReZ"/>
    <s v="Abhiroop Ganguly"/>
    <s v="2022-05-16 07:12:27.586000+00:00"/>
    <s v="2022-07-22 07:34:46.791000+00:00"/>
    <m/>
    <s v="Chandigarh"/>
    <m/>
    <m/>
    <m/>
    <n v="190"/>
    <m/>
    <m/>
    <m/>
    <m/>
    <m/>
    <m/>
    <m/>
    <m/>
    <m/>
    <m/>
    <m/>
    <s v="Others"/>
    <m/>
    <m/>
    <m/>
    <m/>
    <m/>
    <m/>
    <m/>
    <m/>
    <m/>
    <m/>
    <m/>
    <m/>
    <m/>
    <m/>
    <s v="user_5YHA1ZU4iP896lD1YJehdJcMx7ZEgWCpulT4T2c3pJ3"/>
    <s v="Gauri Jori"/>
    <m/>
    <m/>
    <s v="July"/>
    <x v="4"/>
    <m/>
    <m/>
    <s v="Downloaded the guide: Designing employee healthcare plan"/>
    <m/>
    <m/>
    <m/>
    <s v="2021-09-08 06:40:48.679000+00:00"/>
    <s v="2022-07-22 07:35:11.754000+00:00"/>
    <m/>
  </r>
  <r>
    <s v="Sreenivas Hatti"/>
    <n v="85000"/>
    <s v="INR"/>
    <n v="100"/>
    <s v="7/22/22"/>
    <s v="Sales"/>
    <s v="stat_OZRiD1474QRJIpvnjHCZfiIvKcVD6mIKSSTzg8SwDVx"/>
    <s v="Won- Payment Completed"/>
    <n v="1"/>
    <s v="OpportunityStatusType.Won"/>
    <s v="cont_K3GMCEh9ffaUSSlioSWJdvrCfVwishL2LRvljDNvVtX"/>
    <s v="Siddhant Agarwal"/>
    <s v="GPA Closed today"/>
    <s v="lead_rw9ouOo8eJFE5xakOrdkgS73kpYxBjw1Mu2Stkf4avx"/>
    <s v="Incanus Technologies Pvt Ltd"/>
    <s v="Sreenivas Hatti"/>
    <s v="user_JjaNBsxmUKBROYZvEahyXgec466W5jQa2pL0NUZ81Lb"/>
    <s v="Sreenivas Hatti"/>
    <s v="2022-07-22 11:42:24.996000+00:00"/>
    <s v="2022-07-22 11:42:24.996000+00:00"/>
    <m/>
    <s v="Bangalore"/>
    <m/>
    <m/>
    <m/>
    <n v="484"/>
    <m/>
    <m/>
    <m/>
    <m/>
    <m/>
    <m/>
    <m/>
    <m/>
    <m/>
    <m/>
    <m/>
    <s v="Education"/>
    <m/>
    <m/>
    <m/>
    <m/>
    <m/>
    <m/>
    <m/>
    <m/>
    <m/>
    <m/>
    <m/>
    <m/>
    <s v="Jitin Gopi"/>
    <m/>
    <m/>
    <m/>
    <s v="Sumit Dolas"/>
    <m/>
    <m/>
    <x v="2"/>
    <m/>
    <m/>
    <m/>
    <m/>
    <m/>
    <m/>
    <s v="2022-06-30 04:01:08.896000+00:00"/>
    <s v="2022-10-04 07:58:55.198000+00:00"/>
    <m/>
  </r>
  <r>
    <s v="Abhiroop Ganguly"/>
    <n v="3000000"/>
    <s v="INR"/>
    <n v="0"/>
    <s v="7/30/22"/>
    <s v="Sales"/>
    <s v="stat_kcR4fZg7TU7jjk1jAVua3qGLRS4J5uFayEjK5j02wtv"/>
    <s v="Unqualified"/>
    <n v="0"/>
    <s v="OpportunityStatusType.Lost"/>
    <m/>
    <m/>
    <s v="GMC (1+3) - data not shared"/>
    <s v="lead_rOkzexHrnlY1wNiKA9WN004ErJOIKgElKXxrkb0yeaA"/>
    <s v="K7 Computing"/>
    <s v="Bhairavi Jog"/>
    <s v="user_U27GK6WjhLhUhi1EDKXV57xMpn8n8DMIOjci1q3UReZ"/>
    <s v="Abhiroop Ganguly"/>
    <s v="2022-06-23 10:34:26.720000+00:00"/>
    <s v="2022-07-22 07:29:03.306000+00:00"/>
    <m/>
    <s v="Chennai"/>
    <m/>
    <m/>
    <m/>
    <n v="394"/>
    <m/>
    <m/>
    <m/>
    <m/>
    <m/>
    <m/>
    <m/>
    <m/>
    <m/>
    <m/>
    <m/>
    <s v="IT Services &amp; IT Consulting"/>
    <m/>
    <m/>
    <m/>
    <m/>
    <m/>
    <m/>
    <m/>
    <m/>
    <m/>
    <m/>
    <m/>
    <m/>
    <s v="Rakesh Nade"/>
    <m/>
    <s v="user_228eUmsdKIb9OItgmiDq1zD4aPZ1eqiapbaLAGeBf8g"/>
    <s v="Bhairavi Jog"/>
    <m/>
    <m/>
    <s v="July"/>
    <x v="2"/>
    <m/>
    <m/>
    <m/>
    <m/>
    <m/>
    <m/>
    <s v="2022-05-23 07:04:01.098000+00:00"/>
    <s v="2022-09-08 08:06:20.612000+00:00"/>
    <s v="GMC"/>
  </r>
  <r>
    <s v="Abhiroop Ganguly"/>
    <n v="100000"/>
    <s v="INR"/>
    <n v="0"/>
    <s v="7/30/22"/>
    <s v="Sales"/>
    <s v="stat_kcR4fZg7TU7jjk1jAVua3qGLRS4J5uFayEjK5j02wtv"/>
    <s v="Unqualified"/>
    <n v="0"/>
    <s v="OpportunityStatusType.Lost"/>
    <m/>
    <m/>
    <s v="GPA (Renewal)"/>
    <s v="lead_rOkzexHrnlY1wNiKA9WN004ErJOIKgElKXxrkb0yeaA"/>
    <s v="K7 Computing"/>
    <s v="Bhairavi Jog"/>
    <s v="user_U27GK6WjhLhUhi1EDKXV57xMpn8n8DMIOjci1q3UReZ"/>
    <s v="Abhiroop Ganguly"/>
    <s v="2022-07-01 10:17:35.330000+00:00"/>
    <s v="2022-07-22 07:29:16.420000+00:00"/>
    <m/>
    <s v="Chennai"/>
    <m/>
    <m/>
    <m/>
    <n v="394"/>
    <m/>
    <m/>
    <m/>
    <m/>
    <m/>
    <m/>
    <m/>
    <m/>
    <m/>
    <m/>
    <m/>
    <s v="IT Services &amp; IT Consulting"/>
    <m/>
    <m/>
    <m/>
    <m/>
    <m/>
    <m/>
    <m/>
    <m/>
    <m/>
    <m/>
    <m/>
    <m/>
    <s v="Rakesh Nade"/>
    <m/>
    <s v="user_228eUmsdKIb9OItgmiDq1zD4aPZ1eqiapbaLAGeBf8g"/>
    <s v="Bhairavi Jog"/>
    <m/>
    <m/>
    <s v="July"/>
    <x v="2"/>
    <m/>
    <m/>
    <m/>
    <m/>
    <m/>
    <m/>
    <s v="2022-05-23 07:04:01.098000+00:00"/>
    <s v="2022-09-08 08:06:20.612000+00:00"/>
    <s v="GPA"/>
  </r>
  <r>
    <s v="Abhiroop Ganguly"/>
    <n v="1200000"/>
    <s v="INR"/>
    <n v="0"/>
    <s v="7/30/22"/>
    <s v="Sales"/>
    <s v="stat_kcR4fZg7TU7jjk1jAVua3qGLRS4J5uFayEjK5j02wtv"/>
    <s v="Unqualified"/>
    <n v="0"/>
    <s v="OpportunityStatusType.Lost"/>
    <s v="cont_66l5ghlBckCl22MwQBpaq0VdTpR6ANstPrkvimCdZPh"/>
    <s v="Deepti Manchanda"/>
    <s v="GMC ren"/>
    <s v="lead_edvuEIIoIBUGhLTgaDjfupoOZPKlsSBgyEehg30mmOJ"/>
    <s v="Classic Informatics"/>
    <s v="Gauri Jori"/>
    <s v="user_U27GK6WjhLhUhi1EDKXV57xMpn8n8DMIOjci1q3UReZ"/>
    <s v="Abhiroop Ganguly"/>
    <s v="2022-05-16 07:11:58.449000+00:00"/>
    <s v="2022-07-22 07:34:20.864000+00:00"/>
    <m/>
    <s v="Chandigarh"/>
    <m/>
    <m/>
    <m/>
    <n v="190"/>
    <m/>
    <m/>
    <m/>
    <m/>
    <m/>
    <m/>
    <m/>
    <m/>
    <m/>
    <m/>
    <m/>
    <s v="Others"/>
    <m/>
    <m/>
    <m/>
    <m/>
    <m/>
    <m/>
    <m/>
    <m/>
    <m/>
    <m/>
    <m/>
    <m/>
    <m/>
    <m/>
    <s v="user_5YHA1ZU4iP896lD1YJehdJcMx7ZEgWCpulT4T2c3pJ3"/>
    <s v="Gauri Jori"/>
    <m/>
    <m/>
    <s v="July"/>
    <x v="4"/>
    <m/>
    <m/>
    <s v="Downloaded the guide: Designing employee healthcare plan"/>
    <m/>
    <m/>
    <m/>
    <s v="2021-09-08 06:40:48.679000+00:00"/>
    <s v="2022-07-22 07:35:11.754000+00:00"/>
    <m/>
  </r>
  <r>
    <s v="Shreenath Bhat"/>
    <n v="500000"/>
    <s v="INR"/>
    <n v="0"/>
    <s v="7/22/22"/>
    <s v="Sales"/>
    <s v="stat_kcR4fZg7TU7jjk1jAVua3qGLRS4J5uFayEjK5j02wtv"/>
    <s v="Unqualified"/>
    <n v="0"/>
    <s v="OpportunityStatusType.Lost"/>
    <m/>
    <m/>
    <s v="GTL (Fresh)"/>
    <s v="lead_cJY3sHgyRID1Ou2TrMQy0SY1X0aSDAekTs1pJySsHKd"/>
    <s v="HackerEarth Technology"/>
    <s v="Pranav Kenjale"/>
    <s v="user_vMd4rmcrSbjykdyL2J7rrYn84SWdcNc5FKligrmItPw"/>
    <s v="Shreenath Bhat"/>
    <s v="2022-07-04 11:58:35.251000+00:00"/>
    <s v="2022-07-22 06:13:07.028000+00:00"/>
    <m/>
    <s v="Bangalore"/>
    <m/>
    <m/>
    <m/>
    <n v="230"/>
    <m/>
    <m/>
    <m/>
    <m/>
    <m/>
    <m/>
    <m/>
    <m/>
    <m/>
    <m/>
    <m/>
    <s v="Others"/>
    <m/>
    <m/>
    <m/>
    <m/>
    <m/>
    <m/>
    <m/>
    <m/>
    <m/>
    <m/>
    <m/>
    <m/>
    <m/>
    <m/>
    <s v="user_Jujy0sFufO9J3qwY7aNpCCnF6nFZMrfvciNEydEzhaI"/>
    <s v="Shreya Solanki"/>
    <s v="Dr. Anil More"/>
    <m/>
    <s v="July"/>
    <x v="2"/>
    <s v="Lusha"/>
    <m/>
    <m/>
    <m/>
    <m/>
    <m/>
    <s v="2022-03-14 02:47:04.868000+00:00"/>
    <s v="2022-10-12 08:49:01.291000+00:00"/>
    <m/>
  </r>
  <r>
    <s v="Tejas Kulkarni"/>
    <n v="250000"/>
    <s v="INR"/>
    <n v="50"/>
    <s v="8/31/22"/>
    <s v="Sales"/>
    <s v="stat_Bh0lNV2usJkCLD6fjWneAqpmASEbmvomDaal7U02FV1"/>
    <s v="Demo Scheduled"/>
    <n v="0"/>
    <s v="OpportunityStatusType.Active"/>
    <s v="cont_UjpaJSaTTlT2B32ArK9v33f0zijdt6IajcldGPgObUG"/>
    <s v="Santhosh kumar"/>
    <s v="GMC - Fresh"/>
    <s v="lead_8TrXa3sRVfn8iWnJVB0MJ3yjOmnFzJobUWldkseIjcv"/>
    <s v="3ev Industries"/>
    <s v="Shreenath Bhat"/>
    <s v="user_vMd4rmcrSbjykdyL2J7rrYn84SWdcNc5FKligrmItPw"/>
    <s v="Shreenath Bhat"/>
    <s v="2022-07-21 10:44:16.350000+00:00"/>
    <s v="2022-07-22 05:16:59.450000+00:00"/>
    <m/>
    <s v="Bangalore"/>
    <m/>
    <m/>
    <m/>
    <n v="200"/>
    <m/>
    <m/>
    <m/>
    <m/>
    <m/>
    <m/>
    <m/>
    <s v="PAID_SOCIAL"/>
    <m/>
    <m/>
    <m/>
    <m/>
    <m/>
    <m/>
    <m/>
    <m/>
    <m/>
    <m/>
    <m/>
    <m/>
    <m/>
    <m/>
    <m/>
    <m/>
    <m/>
    <m/>
    <s v="user_vMd4rmcrSbjykdyL2J7rrYn84SWdcNc5FKligrmItPw"/>
    <s v="Shreenath Bhat"/>
    <m/>
    <m/>
    <s v="September"/>
    <x v="4"/>
    <m/>
    <m/>
    <s v="Employee Engagement Handbook"/>
    <m/>
    <m/>
    <m/>
    <s v="2022-07-11 02:52:14.869000+00:00"/>
    <s v="2022-09-26 11:09:03.584000+00:00"/>
    <s v="GMC"/>
  </r>
  <r>
    <s v="Shreenath Bhat"/>
    <n v="4000000"/>
    <s v="INR"/>
    <n v="100"/>
    <s v="7/22/22"/>
    <s v="Sales"/>
    <s v="stat_OZRiD1474QRJIpvnjHCZfiIvKcVD6mIKSSTzg8SwDVx"/>
    <s v="Won- Payment Completed"/>
    <n v="1"/>
    <s v="OpportunityStatusType.Won"/>
    <s v="cont_IBThhpr3IkwCZhJdPI81Po4LiGTkFDZS5jqDSaZKvaV"/>
    <s v="Asmita Paul"/>
    <s v="GMC (Renewal)"/>
    <s v="lead_cJY3sHgyRID1Ou2TrMQy0SY1X0aSDAekTs1pJySsHKd"/>
    <s v="HackerEarth Technology"/>
    <s v="Pranav Kenjale"/>
    <s v="user_P3f70h2AcefBkFTBZpvA9LgDbjTmUIXkqdKqHJ5evwA"/>
    <s v="Manojkumar Tinna"/>
    <s v="2022-03-16 06:46:40.040000+00:00"/>
    <s v="2022-07-22 05:53:57+00:00"/>
    <m/>
    <s v="Bangalore"/>
    <m/>
    <m/>
    <m/>
    <n v="230"/>
    <m/>
    <m/>
    <m/>
    <m/>
    <m/>
    <m/>
    <m/>
    <m/>
    <m/>
    <m/>
    <m/>
    <s v="Others"/>
    <m/>
    <m/>
    <m/>
    <m/>
    <m/>
    <m/>
    <m/>
    <m/>
    <m/>
    <m/>
    <m/>
    <m/>
    <m/>
    <m/>
    <s v="user_Jujy0sFufO9J3qwY7aNpCCnF6nFZMrfvciNEydEzhaI"/>
    <s v="Shreya Solanki"/>
    <s v="Dr. Anil More"/>
    <m/>
    <s v="July"/>
    <x v="2"/>
    <s v="Lusha"/>
    <m/>
    <m/>
    <m/>
    <m/>
    <m/>
    <s v="2022-03-14 02:47:04.868000+00:00"/>
    <s v="2022-10-12 08:49:01.291000+00:00"/>
    <m/>
  </r>
  <r>
    <s v="Sonal Paithankar"/>
    <n v="1000000"/>
    <s v="INR"/>
    <n v="0"/>
    <s v="8/22/22"/>
    <s v="Sales"/>
    <s v="stat_kcR4fZg7TU7jjk1jAVua3qGLRS4J5uFayEjK5j02wtv"/>
    <s v="Unqualified"/>
    <n v="0"/>
    <s v="OpportunityStatusType.Lost"/>
    <s v="cont_MHB8d62ChqNONcQ7HNeuAqrQmKGZfgQFpwuZN14Vkb8"/>
    <s v="Souvik Bhattacharjee"/>
    <s v="GTLI Renewal - already done"/>
    <s v="lead_OIp4d1wuLuxZDTPv7qKA7d6E3gXJ0heo8sWAybi2XaX"/>
    <s v="Gleeds"/>
    <s v="Trupti Suryavanshi"/>
    <s v="user_Iwn6da5WKkZqwUySK0oUuCb72pFP5WEm4zAb92ijqFe"/>
    <s v="Sonal Paithankar"/>
    <s v="2022-07-04 06:05:36.709000+00:00"/>
    <s v="2022-07-21 08:28:58.833000+00:00"/>
    <m/>
    <s v="Bangalore"/>
    <m/>
    <m/>
    <m/>
    <n v="325"/>
    <m/>
    <m/>
    <m/>
    <m/>
    <m/>
    <m/>
    <m/>
    <m/>
    <m/>
    <m/>
    <m/>
    <s v="Construction &amp; Real Estate"/>
    <m/>
    <m/>
    <m/>
    <m/>
    <m/>
    <m/>
    <m/>
    <m/>
    <m/>
    <m/>
    <m/>
    <m/>
    <s v="Jitin Gopi"/>
    <m/>
    <s v="user_L8E6IFhq6UCzKLHa45LUUTZCznDuyDwFrGaEp9DXiUM"/>
    <s v="Trupti Suryavanshi"/>
    <s v="Arindam Majee"/>
    <m/>
    <s v="August"/>
    <x v="2"/>
    <m/>
    <m/>
    <m/>
    <m/>
    <m/>
    <m/>
    <s v="2022-04-28 07:26:27.593000+00:00"/>
    <s v="2022-09-30 06:49:50.800000+00:00"/>
    <s v="GTL"/>
  </r>
  <r>
    <s v="Tejas Kulkarni"/>
    <n v="205000"/>
    <s v="INR"/>
    <n v="100"/>
    <s v="7/21/22"/>
    <s v="Sales"/>
    <s v="stat_OZRiD1474QRJIpvnjHCZfiIvKcVD6mIKSSTzg8SwDVx"/>
    <s v="Won- Payment Completed"/>
    <n v="1"/>
    <s v="OpportunityStatusType.Won"/>
    <s v="cont_izRWdXvC0C2TCAiGJ5Bt3sskhvQ1TfJEX1avo0mCy6d"/>
    <s v="PARIMI NAREN"/>
    <m/>
    <s v="lead_vF2KFB7uWr1uIeaNE6nIwa631Hullk5aGC5b9FIDaEO"/>
    <s v="KESIS IT SERVICES"/>
    <s v="Prateek Wadhwa"/>
    <s v="user_kbtBHYtBjVDNyI72HTF6C1SCvC7yVBiA6OrBOy3t96U"/>
    <s v="Tejas Kulkarni"/>
    <s v="2022-07-21 08:32:41.853000+00:00"/>
    <s v="2022-07-21 11:48:14.216000+00:00"/>
    <m/>
    <s v="Bangalore"/>
    <m/>
    <m/>
    <m/>
    <n v="10"/>
    <m/>
    <m/>
    <m/>
    <m/>
    <m/>
    <m/>
    <m/>
    <m/>
    <m/>
    <m/>
    <m/>
    <s v="IT Services &amp; IT Consulting"/>
    <m/>
    <m/>
    <m/>
    <m/>
    <m/>
    <m/>
    <m/>
    <m/>
    <m/>
    <m/>
    <m/>
    <m/>
    <s v="Jitin Gopi"/>
    <m/>
    <s v="user_FdWFezbLzkYQcGsBUsjZO25nr2poK2nRbqV47Rs5Kfm"/>
    <s v="Prateek Wadhwa"/>
    <s v="Dr. Anil More"/>
    <m/>
    <m/>
    <x v="2"/>
    <m/>
    <m/>
    <m/>
    <m/>
    <m/>
    <m/>
    <s v="2022-07-02 13:29:28.444000+00:00"/>
    <s v="2022-08-29 07:29:58.559000+00:00"/>
    <s v="GMC"/>
  </r>
  <r>
    <s v="Omkar Ghate"/>
    <n v="102801"/>
    <s v="INR"/>
    <n v="100"/>
    <s v="7/21/22"/>
    <s v="Sales"/>
    <s v="stat_OZRiD1474QRJIpvnjHCZfiIvKcVD6mIKSSTzg8SwDVx"/>
    <s v="Won- Payment Completed"/>
    <n v="1"/>
    <s v="OpportunityStatusType.Won"/>
    <s v="cont_QqdL2uwnuxdm6UYJI5feyy6yv3Q8QotBLtwbH4oHPt7"/>
    <s v="Anjum Pathan"/>
    <s v="Fresh"/>
    <s v="lead_CzT4w7CWhZUUkXh7MVqvMmEOPHn9UpJSjDcMCw4PYO1"/>
    <s v="SOLOCO GLOBAL INDIA PRIVATE LIMITED"/>
    <s v="Prateek Wadhwa"/>
    <s v="user_9SBRjyF0n4iWuhUdqRyQkFhl2J4uyNKhFWvvJEvunX8"/>
    <s v="Omkar Ghate"/>
    <s v="2022-04-27 05:46:55.231000+00:00"/>
    <s v="2022-07-21 11:06:55.847000+00:00"/>
    <m/>
    <s v="Pune"/>
    <m/>
    <m/>
    <m/>
    <n v="7"/>
    <m/>
    <m/>
    <m/>
    <m/>
    <m/>
    <m/>
    <m/>
    <m/>
    <m/>
    <m/>
    <m/>
    <m/>
    <m/>
    <m/>
    <m/>
    <m/>
    <m/>
    <m/>
    <m/>
    <m/>
    <m/>
    <m/>
    <m/>
    <m/>
    <m/>
    <m/>
    <s v="user_FdWFezbLzkYQcGsBUsjZO25nr2poK2nRbqV47Rs5Kfm"/>
    <s v="Prateek Wadhwa"/>
    <s v="Komal Chougale; Siddharth Angolkar"/>
    <m/>
    <s v="April"/>
    <x v="7"/>
    <m/>
    <m/>
    <s v="Lead Magnet Lead"/>
    <m/>
    <m/>
    <m/>
    <s v="2021-08-30 04:40:46.516000+00:00"/>
    <s v="2022-10-20 09:10:29.117000+00:00"/>
    <s v="GMC"/>
  </r>
  <r>
    <s v="Omkar Ghate"/>
    <n v="200000"/>
    <s v="INR"/>
    <n v="0"/>
    <s v="7/31/22"/>
    <s v="Sales"/>
    <s v="stat_kcR4fZg7TU7jjk1jAVua3qGLRS4J5uFayEjK5j02wtv"/>
    <s v="Unqualified"/>
    <n v="0"/>
    <s v="OpportunityStatusType.Lost"/>
    <s v="cont_VW3ZaOEzMMCrSGluWw5uxmhXFM067ziSYGiJrbPVJ8O"/>
    <s v="Ganesh Pawar"/>
    <s v="GPA - FRESH Gmc already renewed on May"/>
    <s v="lead_ilNTzGiJzkIDcScoPY8JkWDF90JZC7e5j4D31fwUibI"/>
    <s v="Amar Cars Pvt ltd"/>
    <s v="Daya Gowda"/>
    <s v="user_9SBRjyF0n4iWuhUdqRyQkFhl2J4uyNKhFWvvJEvunX8"/>
    <s v="Omkar Ghate"/>
    <s v="2022-06-09 06:13:55.709000+00:00"/>
    <s v="2022-07-21 06:40:16.558000+00:00"/>
    <m/>
    <s v="Vadodara"/>
    <m/>
    <m/>
    <m/>
    <n v="2000"/>
    <m/>
    <m/>
    <m/>
    <m/>
    <m/>
    <m/>
    <m/>
    <m/>
    <m/>
    <m/>
    <m/>
    <m/>
    <m/>
    <m/>
    <m/>
    <m/>
    <m/>
    <m/>
    <m/>
    <m/>
    <m/>
    <m/>
    <m/>
    <m/>
    <m/>
    <m/>
    <s v="user_encRk5bIEFN6ZA11h4WH2AdZTiZpogLSlMIaj0E30SZ"/>
    <s v="Daya Gowda"/>
    <m/>
    <m/>
    <s v="March; May"/>
    <x v="9"/>
    <m/>
    <m/>
    <s v="Lead Magnet Lead"/>
    <m/>
    <m/>
    <m/>
    <s v="2021-09-04 17:30:18.379000+00:00"/>
    <s v="2022-09-09 10:13:03.059000+00:00"/>
    <m/>
  </r>
  <r>
    <s v="Tejas Kulkarni"/>
    <n v="500000"/>
    <s v="INR"/>
    <n v="0"/>
    <s v="9/30/22"/>
    <s v="Sales"/>
    <s v="stat_kcR4fZg7TU7jjk1jAVua3qGLRS4J5uFayEjK5j02wtv"/>
    <s v="Unqualified"/>
    <n v="0"/>
    <s v="OpportunityStatusType.Lost"/>
    <m/>
    <m/>
    <m/>
    <s v="lead_5ZCSiaVUPBZQwuj2F9LYVPVLTjINpCZqd060rH68yVX"/>
    <s v="Datagain"/>
    <s v="Kanchan Kothari"/>
    <s v="user_kbtBHYtBjVDNyI72HTF6C1SCvC7yVBiA6OrBOy3t96U"/>
    <s v="Tejas Kulkarni"/>
    <s v="2022-06-24 07:26:31.978000+00:00"/>
    <s v="2022-07-21 06:55:45.276000+00:00"/>
    <m/>
    <s v="Mumbai"/>
    <m/>
    <m/>
    <m/>
    <n v="200"/>
    <m/>
    <m/>
    <m/>
    <m/>
    <m/>
    <m/>
    <m/>
    <s v="PAID_SOCIAL"/>
    <m/>
    <m/>
    <m/>
    <m/>
    <m/>
    <m/>
    <m/>
    <m/>
    <m/>
    <m/>
    <m/>
    <m/>
    <m/>
    <m/>
    <m/>
    <m/>
    <m/>
    <m/>
    <s v="user_tg4md7hMeDB7vzCH1Tg5t2EgpRANab8Kmif9bBN5ohq"/>
    <s v="Talha Shaikh"/>
    <m/>
    <m/>
    <m/>
    <x v="4"/>
    <m/>
    <m/>
    <s v="Employee Engagement Handbook"/>
    <m/>
    <m/>
    <m/>
    <s v="2022-06-11 09:51:31.066000+00:00"/>
    <s v="2022-10-10 10:54:16.953000+00:00"/>
    <m/>
  </r>
  <r>
    <s v="Navin Panjwani"/>
    <n v="100000"/>
    <s v="INR"/>
    <n v="0"/>
    <s v="7/31/22"/>
    <s v="Sales"/>
    <s v="stat_1hn9nRJaLbI53NxPuSQgo90kRpbpKsFlwN4oEGNUTdO"/>
    <s v="Lost"/>
    <n v="0"/>
    <s v="OpportunityStatusType.Lost"/>
    <s v="cont_0LLvK122sbJalZcmy0ejQ6f0JF8CbtM6vfW5hNepxif"/>
    <s v="Ashok John"/>
    <s v="GMC New"/>
    <s v="lead_iLGZIuYRTM39dJKf94132B2KTN2KxNyccBwKMhIUQQU"/>
    <s v="XED Institute of Management ( Fresh )"/>
    <s v="Aishwarya Nyayadhish"/>
    <s v="user_sD3YjSs92XKUfD0OPHeo886g6tW6aCM0iUhX5VVUuJi"/>
    <s v="Navin Panjwani"/>
    <s v="2022-06-23 11:15:53.998000+00:00"/>
    <s v="2022-07-21 06:43:49.311000+00:00"/>
    <m/>
    <s v="Mumbai"/>
    <m/>
    <m/>
    <m/>
    <n v="22"/>
    <m/>
    <m/>
    <m/>
    <m/>
    <m/>
    <m/>
    <m/>
    <s v="PAID_SOCIAL"/>
    <m/>
    <m/>
    <m/>
    <s v="Education"/>
    <m/>
    <m/>
    <m/>
    <m/>
    <m/>
    <m/>
    <m/>
    <m/>
    <m/>
    <m/>
    <m/>
    <m/>
    <m/>
    <m/>
    <s v="user_6hRQhcoLhZEDUBYaw3vS7rv6T5582sGfXq4jNRqTfUU"/>
    <s v="Aishwarya Nyayadhish"/>
    <m/>
    <m/>
    <m/>
    <x v="4"/>
    <m/>
    <m/>
    <s v="Employee Engagement Handbook"/>
    <m/>
    <m/>
    <m/>
    <s v="2022-05-10 14:11:25.404000+00:00"/>
    <s v="2022-08-27 07:33:36.139000+00:00"/>
    <m/>
  </r>
  <r>
    <s v="Omkar Ghate"/>
    <n v="133000"/>
    <s v="INR"/>
    <n v="0"/>
    <s v="7/20/22"/>
    <s v="Sales"/>
    <s v="stat_1hn9nRJaLbI53NxPuSQgo90kRpbpKsFlwN4oEGNUTdO"/>
    <s v="Lost"/>
    <n v="0"/>
    <s v="OpportunityStatusType.Lost"/>
    <m/>
    <m/>
    <m/>
    <s v="lead_xQo1CLXowOSF435d6kCqfHPhbOpmHNCRSzFsYF2r2jW"/>
    <s v="HYPHENMARK INDIA PRIVATE LIMITED"/>
    <s v="Kaushlya Bhavsar"/>
    <s v="user_9SBRjyF0n4iWuhUdqRyQkFhl2J4uyNKhFWvvJEvunX8"/>
    <s v="Omkar Ghate"/>
    <s v="2022-06-22 08:06:02.989000+00:00"/>
    <s v="2022-07-21 06:13:49.582000+00:00"/>
    <m/>
    <m/>
    <m/>
    <m/>
    <m/>
    <n v="40"/>
    <m/>
    <m/>
    <m/>
    <m/>
    <m/>
    <m/>
    <m/>
    <s v="PAID_SOCIAL"/>
    <m/>
    <m/>
    <m/>
    <m/>
    <m/>
    <m/>
    <m/>
    <m/>
    <m/>
    <m/>
    <m/>
    <m/>
    <m/>
    <m/>
    <m/>
    <m/>
    <m/>
    <m/>
    <s v="user_FdWFezbLzkYQcGsBUsjZO25nr2poK2nRbqV47Rs5Kfm"/>
    <s v="Prateek Wadhwa"/>
    <m/>
    <m/>
    <s v="July"/>
    <x v="4"/>
    <m/>
    <m/>
    <s v="Employee Engagement Handbook"/>
    <m/>
    <m/>
    <m/>
    <s v="2022-06-21 14:20:40.518000+00:00"/>
    <s v="2022-08-29 10:26:22.374000+00:00"/>
    <s v="GMC"/>
  </r>
  <r>
    <s v="Vrushali Kummar"/>
    <n v="500000"/>
    <s v="INR"/>
    <n v="0"/>
    <s v="8/15/22"/>
    <s v="Sales"/>
    <s v="stat_kcR4fZg7TU7jjk1jAVua3qGLRS4J5uFayEjK5j02wtv"/>
    <s v="Unqualified"/>
    <n v="0"/>
    <s v="OpportunityStatusType.Lost"/>
    <s v="cont_tHOUx8OL9b16ylazIF5Q1YFCsLWt8laFvb461lMH8d3"/>
    <s v="deepak padhalni"/>
    <s v="Parental policy ren - Mandate for Marsh"/>
    <s v="lead_RyP5JzuKZkQo4155TWhwSs2cJquCWESxiRvlVhFQHAP"/>
    <s v="Spiceworks Ziff Davis"/>
    <s v="Gauri Jori"/>
    <s v="user_TZzywQwym26DjuswO479pxRhNKX152z8X1haCx2vcst"/>
    <s v="Vrushali Kummar"/>
    <s v="2022-05-13 09:58:21.988000+00:00"/>
    <s v="2022-07-21 06:05:54.923000+00:00"/>
    <m/>
    <s v="Pune"/>
    <m/>
    <m/>
    <m/>
    <n v="350"/>
    <m/>
    <m/>
    <m/>
    <m/>
    <m/>
    <m/>
    <m/>
    <m/>
    <m/>
    <m/>
    <m/>
    <s v="Digital Marketing &amp; Advertising"/>
    <m/>
    <m/>
    <m/>
    <m/>
    <m/>
    <m/>
    <m/>
    <m/>
    <m/>
    <m/>
    <m/>
    <m/>
    <s v="Rakesh Nade"/>
    <m/>
    <s v="user_5YHA1ZU4iP896lD1YJehdJcMx7ZEgWCpulT4T2c3pJ3"/>
    <s v="Gauri Jori"/>
    <m/>
    <m/>
    <s v="August; May"/>
    <x v="2"/>
    <m/>
    <m/>
    <m/>
    <m/>
    <m/>
    <m/>
    <s v="2021-09-09 06:37:50.145000+00:00"/>
    <s v="2022-09-02 16:04:11.545000+00:00"/>
    <m/>
  </r>
  <r>
    <s v="Vrushali Kummar"/>
    <n v="6000000"/>
    <s v="INR"/>
    <n v="0"/>
    <s v="8/15/22"/>
    <s v="Sales"/>
    <s v="stat_kcR4fZg7TU7jjk1jAVua3qGLRS4J5uFayEjK5j02wtv"/>
    <s v="Unqualified"/>
    <n v="0"/>
    <s v="OpportunityStatusType.Lost"/>
    <s v="cont_tHOUx8OL9b16ylazIF5Q1YFCsLWt8laFvb461lMH8d3"/>
    <s v="deepak padhalni"/>
    <s v="GMC ren - International Mandate for Marsh"/>
    <s v="lead_RyP5JzuKZkQo4155TWhwSs2cJquCWESxiRvlVhFQHAP"/>
    <s v="Spiceworks Ziff Davis"/>
    <s v="Gauri Jori"/>
    <s v="user_TZzywQwym26DjuswO479pxRhNKX152z8X1haCx2vcst"/>
    <s v="Vrushali Kummar"/>
    <s v="2022-05-13 09:59:30.039000+00:00"/>
    <s v="2022-07-21 06:06:46.278000+00:00"/>
    <m/>
    <s v="Pune"/>
    <m/>
    <m/>
    <m/>
    <n v="350"/>
    <m/>
    <m/>
    <m/>
    <m/>
    <m/>
    <m/>
    <m/>
    <m/>
    <m/>
    <m/>
    <m/>
    <s v="Digital Marketing &amp; Advertising"/>
    <m/>
    <m/>
    <m/>
    <m/>
    <m/>
    <m/>
    <m/>
    <m/>
    <m/>
    <m/>
    <m/>
    <m/>
    <s v="Rakesh Nade"/>
    <m/>
    <s v="user_5YHA1ZU4iP896lD1YJehdJcMx7ZEgWCpulT4T2c3pJ3"/>
    <s v="Gauri Jori"/>
    <m/>
    <m/>
    <s v="August; May"/>
    <x v="2"/>
    <m/>
    <m/>
    <m/>
    <m/>
    <m/>
    <m/>
    <s v="2021-09-09 06:37:50.145000+00:00"/>
    <s v="2022-09-02 16:04:11.545000+00:00"/>
    <m/>
  </r>
  <r>
    <s v="Navin Panjwani"/>
    <n v="100000"/>
    <s v="INR"/>
    <n v="0"/>
    <s v="8/31/22"/>
    <s v="Sales"/>
    <s v="stat_kcR4fZg7TU7jjk1jAVua3qGLRS4J5uFayEjK5j02wtv"/>
    <s v="Unqualified"/>
    <n v="0"/>
    <s v="OpportunityStatusType.Lost"/>
    <s v="cont_TVhn5VEyAiallZqDmrFiA9Rtt9awBXiae15tb5chgWb"/>
    <s v="Edna Dmello"/>
    <m/>
    <s v="lead_QdzcsGHwJ3FJNJfrpvOu9sbAw9kM55MmNfZ4MWQebJE"/>
    <s v="CLARISITY Solutions"/>
    <s v="Prateek Wadhwa"/>
    <s v="user_sD3YjSs92XKUfD0OPHeo886g6tW6aCM0iUhX5VVUuJi"/>
    <s v="Navin Panjwani"/>
    <s v="2022-05-11 04:54:32.929000+00:00"/>
    <s v="2022-07-21 05:42:11.307000+00:00"/>
    <m/>
    <s v="Mumbai"/>
    <m/>
    <m/>
    <m/>
    <n v="60"/>
    <m/>
    <m/>
    <m/>
    <m/>
    <m/>
    <m/>
    <m/>
    <m/>
    <m/>
    <m/>
    <m/>
    <s v="IT Services &amp; IT Consulting; Professional Services"/>
    <m/>
    <m/>
    <m/>
    <m/>
    <m/>
    <m/>
    <m/>
    <m/>
    <m/>
    <m/>
    <m/>
    <m/>
    <s v="Arunkumar Dubey"/>
    <m/>
    <s v="user_FdWFezbLzkYQcGsBUsjZO25nr2poK2nRbqV47Rs5Kfm"/>
    <s v="Prateek Wadhwa"/>
    <m/>
    <m/>
    <s v="August"/>
    <x v="4"/>
    <s v="Naukri.com"/>
    <m/>
    <s v="Employee Engagement Handbook"/>
    <m/>
    <m/>
    <m/>
    <s v="2022-05-10 12:21:31.825000+00:00"/>
    <s v="2022-09-08 05:02:14.251000+00:00"/>
    <s v="GMC"/>
  </r>
  <r>
    <s v="Navin Panjwani"/>
    <n v="20000"/>
    <s v="INR"/>
    <n v="0"/>
    <s v="8/31/22"/>
    <s v="Sales"/>
    <s v="stat_kcR4fZg7TU7jjk1jAVua3qGLRS4J5uFayEjK5j02wtv"/>
    <s v="Unqualified"/>
    <n v="0"/>
    <s v="OpportunityStatusType.Lost"/>
    <s v="cont_TVhn5VEyAiallZqDmrFiA9Rtt9awBXiae15tb5chgWb"/>
    <s v="Edna Dmello"/>
    <m/>
    <s v="lead_QdzcsGHwJ3FJNJfrpvOu9sbAw9kM55MmNfZ4MWQebJE"/>
    <s v="CLARISITY Solutions"/>
    <s v="Prateek Wadhwa"/>
    <s v="user_sD3YjSs92XKUfD0OPHeo886g6tW6aCM0iUhX5VVUuJi"/>
    <s v="Navin Panjwani"/>
    <s v="2022-05-11 04:54:43.660000+00:00"/>
    <s v="2022-07-21 05:42:18.487000+00:00"/>
    <m/>
    <s v="Mumbai"/>
    <m/>
    <m/>
    <m/>
    <n v="60"/>
    <m/>
    <m/>
    <m/>
    <m/>
    <m/>
    <m/>
    <m/>
    <m/>
    <m/>
    <m/>
    <m/>
    <s v="IT Services &amp; IT Consulting; Professional Services"/>
    <m/>
    <m/>
    <m/>
    <m/>
    <m/>
    <m/>
    <m/>
    <m/>
    <m/>
    <m/>
    <m/>
    <m/>
    <s v="Arunkumar Dubey"/>
    <m/>
    <s v="user_FdWFezbLzkYQcGsBUsjZO25nr2poK2nRbqV47Rs5Kfm"/>
    <s v="Prateek Wadhwa"/>
    <m/>
    <m/>
    <s v="August"/>
    <x v="4"/>
    <s v="Naukri.com"/>
    <m/>
    <s v="Employee Engagement Handbook"/>
    <m/>
    <m/>
    <m/>
    <s v="2022-05-10 12:21:31.825000+00:00"/>
    <s v="2022-09-08 05:02:14.251000+00:00"/>
    <s v="GPA"/>
  </r>
  <r>
    <s v="Chetan Kumar"/>
    <n v="1200000"/>
    <s v="INR"/>
    <n v="0"/>
    <s v="7/30/22"/>
    <s v="Sales"/>
    <s v="stat_kcR4fZg7TU7jjk1jAVua3qGLRS4J5uFayEjK5j02wtv"/>
    <s v="Unqualified"/>
    <n v="0"/>
    <s v="OpportunityStatusType.Lost"/>
    <s v="cont_nsyjMeh3w6SD64jQJ6EwWOKtQHXZ4fUDRTjZWelkufs"/>
    <s v="melvin.dsouza@shapoorji.com"/>
    <s v="They have 1+3 policy but want to offer something better to the employees this time (1+5)"/>
    <s v="lead_l8dY9UXvXCVNJqGpHXSUd70neZM5nR9hbta4iX9HDKc"/>
    <s v="SD Corporation P.Ltd (Shapoorji Pallonji &amp; Co Ltd - Group Venture)"/>
    <s v="Tulika Chakra"/>
    <s v="user_hAuUqCTCw5r4tCUrswIWPSW7LJ1XIBbttZVmJkxmzGq"/>
    <s v="Chetan Kumar"/>
    <s v="2021-12-16 11:04:35.327000+00:00"/>
    <s v="2022-07-21 04:58:15.984000+00:00"/>
    <m/>
    <s v="Mumbai"/>
    <m/>
    <m/>
    <m/>
    <n v="100"/>
    <m/>
    <m/>
    <m/>
    <m/>
    <m/>
    <m/>
    <m/>
    <m/>
    <m/>
    <m/>
    <m/>
    <s v="Construction &amp; Real Estate"/>
    <m/>
    <m/>
    <m/>
    <m/>
    <m/>
    <m/>
    <m/>
    <m/>
    <m/>
    <m/>
    <m/>
    <m/>
    <s v="Arunkumar Dubey"/>
    <m/>
    <s v="user_N2Wvx57ff3o0vmVPS4RR0gXHdA5qVZKmxAMYwKh2zLa"/>
    <s v="Vinoth Mohan"/>
    <m/>
    <m/>
    <s v="March"/>
    <x v="4"/>
    <m/>
    <m/>
    <s v="Downloaded the guide: Employee Wellness Handbook"/>
    <m/>
    <m/>
    <m/>
    <s v="2021-10-26 11:52:54.952000+00:00"/>
    <s v="2022-09-12 14:12:57.974000+00:00"/>
    <s v="GMC"/>
  </r>
  <r>
    <s v="Kashif Ahmad"/>
    <n v="500000"/>
    <s v="INR"/>
    <n v="0"/>
    <d v="2022-08-08T00:00:00"/>
    <s v="Sales"/>
    <s v="stat_kcR4fZg7TU7jjk1jAVua3qGLRS4J5uFayEjK5j02wtv"/>
    <s v="Unqualified"/>
    <n v="0"/>
    <s v="OpportunityStatusType.Lost"/>
    <s v="cont_Vdj6AvgmhKRlreiX4MGMwRDKk6NsSVveraEzdo97i2Q"/>
    <s v="Bharat Rahane"/>
    <m/>
    <s v="lead_MBmOBv4RPJhbNeMjzSTyudxkFbI0GyY4CXyHZxqTFgX"/>
    <s v="GFI Informatique/MGS"/>
    <s v="Prateek Wadhwa"/>
    <s v="user_LKRhV6rhcBe0uL8u70UUGeDjbMupuho4TaiAOCbT7HT"/>
    <s v="Kashif Ahmad"/>
    <s v="2022-06-27 07:53:06.858000+00:00"/>
    <s v="2022-07-20 15:44:08.054000+00:00"/>
    <m/>
    <s v="Pune"/>
    <m/>
    <m/>
    <m/>
    <n v="164"/>
    <m/>
    <m/>
    <m/>
    <m/>
    <m/>
    <m/>
    <m/>
    <m/>
    <m/>
    <m/>
    <m/>
    <s v="IT Services &amp; IT Consulting"/>
    <m/>
    <m/>
    <m/>
    <m/>
    <m/>
    <m/>
    <m/>
    <m/>
    <m/>
    <m/>
    <m/>
    <m/>
    <s v="Arunkumar Dubey"/>
    <m/>
    <s v="user_FdWFezbLzkYQcGsBUsjZO25nr2poK2nRbqV47Rs5Kfm"/>
    <s v="Prateek Wadhwa"/>
    <s v="Siddharth Angolkar"/>
    <m/>
    <s v="August"/>
    <x v="2"/>
    <s v="Linkedin"/>
    <m/>
    <m/>
    <m/>
    <m/>
    <m/>
    <s v="2021-08-17 06:10:18.097000+00:00"/>
    <s v="2022-09-08 06:43:28.491000+00:00"/>
    <s v="GTL"/>
  </r>
  <r>
    <s v="Vrushali Kummar"/>
    <n v="1000000"/>
    <s v="INR"/>
    <n v="0"/>
    <s v="7/30/22"/>
    <s v="Sales"/>
    <s v="stat_kcR4fZg7TU7jjk1jAVua3qGLRS4J5uFayEjK5j02wtv"/>
    <s v="Unqualified"/>
    <n v="0"/>
    <s v="OpportunityStatusType.Lost"/>
    <m/>
    <m/>
    <s v="GPA (Renewal)- Too close to renewal date"/>
    <s v="lead_GpqmWO3N819BDkV9HrKsqHCFHSTkizkyQdaLJbjwqbq"/>
    <s v="Allure Gift Wraps Pvt Ltd"/>
    <s v="Bhairavi Jog"/>
    <s v="user_TZzywQwym26DjuswO479pxRhNKX152z8X1haCx2vcst"/>
    <s v="Vrushali Kummar"/>
    <s v="2022-07-05 12:51:37.350000+00:00"/>
    <s v="2022-07-21 04:57:53.203000+00:00"/>
    <m/>
    <s v="Vapi"/>
    <m/>
    <m/>
    <m/>
    <n v="880"/>
    <m/>
    <m/>
    <m/>
    <m/>
    <m/>
    <m/>
    <m/>
    <m/>
    <m/>
    <m/>
    <m/>
    <s v="Manufacturing"/>
    <m/>
    <m/>
    <m/>
    <m/>
    <m/>
    <m/>
    <m/>
    <m/>
    <m/>
    <m/>
    <m/>
    <m/>
    <m/>
    <m/>
    <s v="user_228eUmsdKIb9OItgmiDq1zD4aPZ1eqiapbaLAGeBf8g"/>
    <s v="Bhairavi Jog"/>
    <m/>
    <m/>
    <s v="July"/>
    <x v="9"/>
    <m/>
    <m/>
    <s v="Lead Magnet Lead"/>
    <m/>
    <m/>
    <m/>
    <s v="2021-09-02 18:16:57.709000+00:00"/>
    <s v="2022-09-23 12:45:08.381000+00:00"/>
    <s v="GPA"/>
  </r>
  <r>
    <s v="Vrushali Kummar"/>
    <n v="10000000"/>
    <s v="INR"/>
    <n v="0"/>
    <s v="7/30/22"/>
    <s v="Sales"/>
    <s v="stat_kcR4fZg7TU7jjk1jAVua3qGLRS4J5uFayEjK5j02wtv"/>
    <s v="Unqualified"/>
    <n v="0"/>
    <s v="OpportunityStatusType.Lost"/>
    <m/>
    <m/>
    <s v="GMC (1+3)- Renewal - too close to renewal date"/>
    <s v="lead_GpqmWO3N819BDkV9HrKsqHCFHSTkizkyQdaLJbjwqbq"/>
    <s v="Allure Gift Wraps Pvt Ltd"/>
    <s v="Bhairavi Jog"/>
    <s v="user_TZzywQwym26DjuswO479pxRhNKX152z8X1haCx2vcst"/>
    <s v="Vrushali Kummar"/>
    <s v="2022-07-05 12:51:00.710000+00:00"/>
    <s v="2022-07-21 04:56:59.207000+00:00"/>
    <m/>
    <s v="Vapi"/>
    <m/>
    <m/>
    <m/>
    <n v="880"/>
    <m/>
    <m/>
    <m/>
    <m/>
    <m/>
    <m/>
    <m/>
    <m/>
    <m/>
    <m/>
    <m/>
    <s v="Manufacturing"/>
    <m/>
    <m/>
    <m/>
    <m/>
    <m/>
    <m/>
    <m/>
    <m/>
    <m/>
    <m/>
    <m/>
    <m/>
    <m/>
    <m/>
    <s v="user_228eUmsdKIb9OItgmiDq1zD4aPZ1eqiapbaLAGeBf8g"/>
    <s v="Bhairavi Jog"/>
    <m/>
    <m/>
    <s v="July"/>
    <x v="9"/>
    <m/>
    <m/>
    <s v="Lead Magnet Lead"/>
    <m/>
    <m/>
    <m/>
    <s v="2021-09-02 18:16:57.709000+00:00"/>
    <s v="2022-09-23 12:45:08.381000+00:00"/>
    <s v="GMC"/>
  </r>
  <r>
    <s v="Abhiroop Ganguly"/>
    <n v="80000"/>
    <s v="INR"/>
    <n v="0"/>
    <s v="7/22/22"/>
    <s v="Sales"/>
    <s v="stat_1hn9nRJaLbI53NxPuSQgo90kRpbpKsFlwN4oEGNUTdO"/>
    <s v="Lost"/>
    <n v="0"/>
    <s v="OpportunityStatusType.Lost"/>
    <s v="cont_fY7hQu9ffAj5MrwI3P8s6bT0XFlq5uTtWVaSAbMT7zj"/>
    <s v="Julian"/>
    <m/>
    <s v="lead_GFEj99zlsYqEMna4L3aeHQvfCNDQ21WKluEHpaT5366"/>
    <s v="Vongeyer Consulting"/>
    <s v="Kaushlya Bhavsar"/>
    <s v="user_U27GK6WjhLhUhi1EDKXV57xMpn8n8DMIOjci1q3UReZ"/>
    <s v="Abhiroop Ganguly"/>
    <s v="2022-06-10 11:57:45.570000+00:00"/>
    <s v="2022-07-20 12:57:53.503000+00:00"/>
    <m/>
    <s v="Pune"/>
    <m/>
    <m/>
    <m/>
    <n v="11"/>
    <m/>
    <m/>
    <m/>
    <m/>
    <m/>
    <m/>
    <m/>
    <m/>
    <m/>
    <m/>
    <m/>
    <s v="Professional Services"/>
    <m/>
    <m/>
    <m/>
    <m/>
    <m/>
    <m/>
    <m/>
    <m/>
    <m/>
    <m/>
    <m/>
    <m/>
    <m/>
    <m/>
    <s v="user_L8E6IFhq6UCzKLHa45LUUTZCznDuyDwFrGaEp9DXiUM"/>
    <s v="Trupti Suryavanshi"/>
    <m/>
    <m/>
    <m/>
    <x v="4"/>
    <m/>
    <m/>
    <s v="Employee healthcare handbook"/>
    <m/>
    <m/>
    <m/>
    <s v="2022-06-03 05:18:11.114000+00:00"/>
    <s v="2022-08-13 05:15:15.753000+00:00"/>
    <s v="GMC"/>
  </r>
  <r>
    <s v="Abhiroop Ganguly"/>
    <n v="1000000"/>
    <s v="INR"/>
    <n v="0"/>
    <s v="7/31/22"/>
    <s v="Sales"/>
    <s v="stat_kcR4fZg7TU7jjk1jAVua3qGLRS4J5uFayEjK5j02wtv"/>
    <s v="Unqualified"/>
    <n v="0"/>
    <s v="OpportunityStatusType.Lost"/>
    <s v="cont_HY9YRsH9xd2dH2cKO1NvXOyb42Nth4ZY9MTNo8DcmND"/>
    <s v="Swapnil Rane"/>
    <s v="top up ren policy - no opp currently"/>
    <s v="lead_VVxWfa1K7gnB6dkSWHtm3gp1GT3pKmxv0TT8Dd5TZfl"/>
    <s v="Systems Plus transformations"/>
    <s v="Gauri Jori"/>
    <s v="user_U27GK6WjhLhUhi1EDKXV57xMpn8n8DMIOjci1q3UReZ"/>
    <s v="Abhiroop Ganguly"/>
    <s v="2022-03-11 12:22:10.367000+00:00"/>
    <s v="2022-07-20 12:17:05.342000+00:00"/>
    <m/>
    <s v="Pune"/>
    <m/>
    <s v="2020-08-14 08:05:16+00:00"/>
    <m/>
    <n v="407"/>
    <m/>
    <m/>
    <m/>
    <m/>
    <m/>
    <m/>
    <m/>
    <m/>
    <m/>
    <m/>
    <m/>
    <s v="IT Services &amp; IT Consulting"/>
    <m/>
    <m/>
    <m/>
    <m/>
    <m/>
    <m/>
    <m/>
    <m/>
    <m/>
    <m/>
    <m/>
    <m/>
    <s v="Prashant Abhang"/>
    <m/>
    <s v="user_5YHA1ZU4iP896lD1YJehdJcMx7ZEgWCpulT4T2c3pJ3"/>
    <s v="Gauri Jori"/>
    <s v="Snehal Mane"/>
    <m/>
    <s v="July"/>
    <x v="2"/>
    <s v="Lusha"/>
    <m/>
    <s v="Glengarry"/>
    <m/>
    <m/>
    <m/>
    <s v="2020-12-06 09:46:31.329000+00:00"/>
    <s v="2022-10-20 12:31:28.939000+00:00"/>
    <m/>
  </r>
  <r>
    <s v="Sameer Iftekhari"/>
    <n v="100000"/>
    <s v="INR"/>
    <n v="100"/>
    <s v="7/20/22"/>
    <s v="Sales"/>
    <s v="stat_OZRiD1474QRJIpvnjHCZfiIvKcVD6mIKSSTzg8SwDVx"/>
    <s v="Won- Payment Completed"/>
    <n v="1"/>
    <s v="OpportunityStatusType.Won"/>
    <m/>
    <m/>
    <s v="non eb"/>
    <s v="lead_PHm9WdxFGg1sNAgHP5uqq4XoiLeJgzmnFqWDpxLvAeW"/>
    <s v="STARION INDIA PVT LTD"/>
    <s v="Sarvesh Pawar"/>
    <s v="user_sREdxbAJihL2Zbgic7tyQ6Rc4Mny7HnD1RNGhA9DDYh"/>
    <s v="Prajakta Sahastrabudhe"/>
    <s v="2022-07-20 11:21:03.986000+00:00"/>
    <s v="2022-07-20 13:29:08.063000+00:00"/>
    <m/>
    <s v="Pune"/>
    <m/>
    <m/>
    <m/>
    <n v="150"/>
    <m/>
    <m/>
    <m/>
    <m/>
    <m/>
    <m/>
    <m/>
    <m/>
    <m/>
    <m/>
    <m/>
    <m/>
    <m/>
    <m/>
    <m/>
    <m/>
    <m/>
    <m/>
    <m/>
    <m/>
    <m/>
    <m/>
    <m/>
    <m/>
    <s v="Sakshi Soni"/>
    <m/>
    <s v="user_A8KOTZADnUtEQOLt4nSLAmteNStuGh80js75RYjrXVt"/>
    <s v="Sarvesh Pawar"/>
    <s v="Shriram Kulkarni"/>
    <m/>
    <s v="August; July"/>
    <x v="2"/>
    <s v="Naukri.com"/>
    <m/>
    <m/>
    <m/>
    <m/>
    <m/>
    <s v="2022-05-30 13:17:36.957000+00:00"/>
    <s v="2022-10-12 06:14:02.042000+00:00"/>
    <m/>
  </r>
  <r>
    <s v="Abhiroop Ganguly"/>
    <n v="200000"/>
    <s v="INR"/>
    <n v="0"/>
    <s v="7/31/22"/>
    <s v="Sales"/>
    <s v="stat_kcR4fZg7TU7jjk1jAVua3qGLRS4J5uFayEjK5j02wtv"/>
    <s v="Unqualified"/>
    <n v="0"/>
    <s v="OpportunityStatusType.Lost"/>
    <s v="cont_HY9YRsH9xd2dH2cKO1NvXOyb42Nth4ZY9MTNo8DcmND"/>
    <s v="Swapnil Rane"/>
    <s v="GPA ren - no GPA opp currently"/>
    <s v="lead_VVxWfa1K7gnB6dkSWHtm3gp1GT3pKmxv0TT8Dd5TZfl"/>
    <s v="Systems Plus transformations"/>
    <s v="Gauri Jori"/>
    <s v="user_U27GK6WjhLhUhi1EDKXV57xMpn8n8DMIOjci1q3UReZ"/>
    <s v="Abhiroop Ganguly"/>
    <s v="2022-03-11 12:21:00.855000+00:00"/>
    <s v="2022-07-20 12:16:29.009000+00:00"/>
    <m/>
    <s v="Pune"/>
    <m/>
    <s v="2020-08-14 08:05:16+00:00"/>
    <m/>
    <n v="407"/>
    <m/>
    <m/>
    <m/>
    <m/>
    <m/>
    <m/>
    <m/>
    <m/>
    <m/>
    <m/>
    <m/>
    <s v="IT Services &amp; IT Consulting"/>
    <m/>
    <m/>
    <m/>
    <m/>
    <m/>
    <m/>
    <m/>
    <m/>
    <m/>
    <m/>
    <m/>
    <m/>
    <s v="Prashant Abhang"/>
    <m/>
    <s v="user_5YHA1ZU4iP896lD1YJehdJcMx7ZEgWCpulT4T2c3pJ3"/>
    <s v="Gauri Jori"/>
    <s v="Snehal Mane"/>
    <m/>
    <s v="July"/>
    <x v="2"/>
    <s v="Lusha"/>
    <m/>
    <s v="Glengarry"/>
    <m/>
    <m/>
    <m/>
    <s v="2020-12-06 09:46:31.329000+00:00"/>
    <s v="2022-10-20 12:31:28.939000+00:00"/>
    <m/>
  </r>
  <r>
    <s v="Manish Balpande"/>
    <n v="300000"/>
    <s v="INR"/>
    <n v="0"/>
    <s v="7/31/22"/>
    <s v="Sales"/>
    <s v="stat_1hn9nRJaLbI53NxPuSQgo90kRpbpKsFlwN4oEGNUTdO"/>
    <s v="Lost"/>
    <n v="0"/>
    <s v="OpportunityStatusType.Lost"/>
    <s v="cont_VoEtWIAbgINhYiaMjEJ6mxpoUZls22AFMxhNPugRPV4"/>
    <s v="Neha Oberoi"/>
    <s v="They have renewed with the same broker"/>
    <s v="lead_Ak5XwmFB9slTEGqDIyd544RKFsMYpYrONEs54B2Z2jL"/>
    <s v="Lotus Herbals Pvt Ltd"/>
    <s v="Sarvesh Pawar"/>
    <s v="user_8jx3L2CDfrbzNnwYUv6Plfha6VxaSGsqcbTXR3sIBZi"/>
    <s v="Manish Balpande"/>
    <s v="2022-03-22 06:00:39.095000+00:00"/>
    <s v="2022-07-20 11:41:58.542000+00:00"/>
    <m/>
    <s v="Delhi"/>
    <m/>
    <m/>
    <m/>
    <n v="725"/>
    <m/>
    <m/>
    <m/>
    <m/>
    <m/>
    <m/>
    <m/>
    <m/>
    <m/>
    <m/>
    <m/>
    <s v="Manufacturing"/>
    <m/>
    <m/>
    <m/>
    <m/>
    <m/>
    <m/>
    <m/>
    <m/>
    <m/>
    <m/>
    <m/>
    <m/>
    <m/>
    <m/>
    <s v="user_A8KOTZADnUtEQOLt4nSLAmteNStuGh80js75RYjrXVt"/>
    <s v="Sarvesh Pawar"/>
    <s v="Komal Chougale"/>
    <m/>
    <s v="January; March"/>
    <x v="2"/>
    <m/>
    <m/>
    <m/>
    <m/>
    <m/>
    <m/>
    <s v="2021-11-01 08:25:15.214000+00:00"/>
    <s v="2022-10-20 12:59:07.473000+00:00"/>
    <s v="GTL"/>
  </r>
  <r>
    <s v="Mayur Gadiyar"/>
    <n v="35000"/>
    <s v="INR"/>
    <n v="0"/>
    <s v="7/22/22"/>
    <s v="Sales"/>
    <s v="stat_1hn9nRJaLbI53NxPuSQgo90kRpbpKsFlwN4oEGNUTdO"/>
    <s v="Lost"/>
    <n v="0"/>
    <s v="OpportunityStatusType.Lost"/>
    <s v="cont_JVJ0ct1WEL7wKETyweJV1Tg1LyjCWCNzypWrsqgSh2m"/>
    <s v="Mr Ajay Matekar"/>
    <s v="closed at 25000"/>
    <s v="lead_f8h9EY4bwtEenOnnB7m9vBn4MQjhlkJ9aCWAS2H9sqC"/>
    <s v="ABM Knowledgeware Ltd"/>
    <s v="Mayur Gadiyar"/>
    <s v="user_bdUPAGjcS7p6513So3N4g3aWNS5HuBuVJi7bvCPAsLt"/>
    <s v="Mayur Gadiyar"/>
    <s v="2022-06-27 11:24:41.099000+00:00"/>
    <s v="2022-07-20 12:11:24.486000+00:00"/>
    <m/>
    <s v="Mumbai"/>
    <m/>
    <m/>
    <m/>
    <n v="954"/>
    <m/>
    <m/>
    <m/>
    <m/>
    <m/>
    <m/>
    <m/>
    <s v="PAID_SOCIAL"/>
    <m/>
    <m/>
    <m/>
    <s v="IT Services &amp; IT Consulting"/>
    <m/>
    <m/>
    <m/>
    <m/>
    <m/>
    <m/>
    <m/>
    <m/>
    <m/>
    <m/>
    <m/>
    <m/>
    <s v="Aniket Vahile"/>
    <m/>
    <s v="user_g5Yw4Z4XnIbmcGhJO80vdtFdd5ElcDlgYO3q8l82ODn"/>
    <s v="Aditya Binani"/>
    <s v="Arindam Majee"/>
    <m/>
    <s v="March"/>
    <x v="1"/>
    <m/>
    <m/>
    <s v="Vaccine inbound"/>
    <m/>
    <m/>
    <m/>
    <s v="2020-12-29 05:46:51.295000+00:00"/>
    <s v="2022-09-29 14:28:03.439000+00:00"/>
    <s v="WC"/>
  </r>
  <r>
    <s v="Prasoon Mishra"/>
    <n v="3000000"/>
    <s v="INR"/>
    <n v="0"/>
    <d v="2022-08-08T00:00:00"/>
    <s v="Sales"/>
    <s v="stat_kcR4fZg7TU7jjk1jAVua3qGLRS4J5uFayEjK5j02wtv"/>
    <s v="Unqualified"/>
    <n v="0"/>
    <s v="OpportunityStatusType.Lost"/>
    <s v="cont_wtIrAJPU6Cd4IBEPk7AdwmCyzWXCGagHroeeYXJw9Uk"/>
    <s v="Himanshu Sharma"/>
    <m/>
    <s v="lead_W9BwLY50OzxTOQ1qmHiwSGvPIYOKAW9yvJdOspgIvb0"/>
    <s v="IP Integrated Services Pvt Ltd"/>
    <s v="Sarvesh Pawar"/>
    <s v="user_RYbBTp8BVWNa7ppiOz6QVJMGK0exHsFmc5uCLn34ODZ"/>
    <s v="Prasoon Mishra"/>
    <s v="2022-06-16 06:49:52.734000+00:00"/>
    <s v="2022-07-20 11:22:12.914000+00:00"/>
    <m/>
    <s v="Gurgaon"/>
    <m/>
    <m/>
    <m/>
    <n v="890"/>
    <m/>
    <m/>
    <m/>
    <m/>
    <m/>
    <m/>
    <m/>
    <m/>
    <m/>
    <m/>
    <m/>
    <s v="Professional Services"/>
    <m/>
    <m/>
    <m/>
    <m/>
    <m/>
    <m/>
    <m/>
    <m/>
    <m/>
    <m/>
    <m/>
    <m/>
    <m/>
    <m/>
    <s v="user_A8KOTZADnUtEQOLt4nSLAmteNStuGh80js75RYjrXVt"/>
    <s v="Sarvesh Pawar"/>
    <m/>
    <m/>
    <s v="August"/>
    <x v="4"/>
    <m/>
    <m/>
    <s v="Employee Wellness Handbook"/>
    <m/>
    <m/>
    <m/>
    <s v="2022-01-14 05:44:55.811000+00:00"/>
    <s v="2022-09-02 08:45:03.085000+00:00"/>
    <s v="GMC"/>
  </r>
  <r>
    <s v="Prasoon Mishra"/>
    <n v="250000"/>
    <s v="INR"/>
    <n v="0"/>
    <d v="2022-08-08T00:00:00"/>
    <s v="Sales"/>
    <s v="stat_kcR4fZg7TU7jjk1jAVua3qGLRS4J5uFayEjK5j02wtv"/>
    <s v="Unqualified"/>
    <n v="0"/>
    <s v="OpportunityStatusType.Lost"/>
    <s v="cont_wtIrAJPU6Cd4IBEPk7AdwmCyzWXCGagHroeeYXJw9Uk"/>
    <s v="Himanshu Sharma"/>
    <m/>
    <s v="lead_W9BwLY50OzxTOQ1qmHiwSGvPIYOKAW9yvJdOspgIvb0"/>
    <s v="IP Integrated Services Pvt Ltd"/>
    <s v="Sarvesh Pawar"/>
    <s v="user_RYbBTp8BVWNa7ppiOz6QVJMGK0exHsFmc5uCLn34ODZ"/>
    <s v="Prasoon Mishra"/>
    <s v="2022-06-16 06:49:27.157000+00:00"/>
    <s v="2022-07-20 11:22:02.893000+00:00"/>
    <m/>
    <s v="Gurgaon"/>
    <m/>
    <m/>
    <m/>
    <n v="890"/>
    <m/>
    <m/>
    <m/>
    <m/>
    <m/>
    <m/>
    <m/>
    <m/>
    <m/>
    <m/>
    <m/>
    <s v="Professional Services"/>
    <m/>
    <m/>
    <m/>
    <m/>
    <m/>
    <m/>
    <m/>
    <m/>
    <m/>
    <m/>
    <m/>
    <m/>
    <m/>
    <m/>
    <s v="user_A8KOTZADnUtEQOLt4nSLAmteNStuGh80js75RYjrXVt"/>
    <s v="Sarvesh Pawar"/>
    <m/>
    <m/>
    <s v="August"/>
    <x v="4"/>
    <m/>
    <m/>
    <s v="Employee Wellness Handbook"/>
    <m/>
    <m/>
    <m/>
    <s v="2022-01-14 05:44:55.811000+00:00"/>
    <s v="2022-09-02 08:45:03.085000+00:00"/>
    <s v="GPA"/>
  </r>
  <r>
    <s v="siddharth tongay"/>
    <n v="10000000"/>
    <s v="INR"/>
    <n v="0"/>
    <s v="8/19/22"/>
    <s v="Sales"/>
    <s v="stat_kcR4fZg7TU7jjk1jAVua3qGLRS4J5uFayEjK5j02wtv"/>
    <s v="Unqualified"/>
    <n v="0"/>
    <s v="OpportunityStatusType.Lost"/>
    <s v="cont_d24HIKLLvXIBg2pU7DSL6QsEXIwxN81syvKk6B3ATBy"/>
    <m/>
    <s v="Head office is in Delhi connect in June"/>
    <s v="lead_vWCZY97eFfdiMQbMcNCZmzXEpAvIuo5Xf43R4OvzGIu"/>
    <s v="CARE"/>
    <s v="siddharth tongay"/>
    <s v="user_P3f70h2AcefBkFTBZpvA9LgDbjTmUIXkqdKqHJ5evwA"/>
    <s v="Manojkumar Tinna"/>
    <s v="2022-03-21 10:14:50.361000+00:00"/>
    <s v="2022-07-20 10:23:59.694000+00:00"/>
    <m/>
    <s v="Delhi"/>
    <m/>
    <m/>
    <m/>
    <n v="2000"/>
    <m/>
    <m/>
    <m/>
    <m/>
    <m/>
    <m/>
    <m/>
    <m/>
    <m/>
    <m/>
    <m/>
    <s v="Others"/>
    <s v="ICICI Lombard"/>
    <m/>
    <m/>
    <m/>
    <m/>
    <m/>
    <m/>
    <m/>
    <m/>
    <m/>
    <m/>
    <m/>
    <s v="Aniket Vahile"/>
    <m/>
    <s v="user_encRk5bIEFN6ZA11h4WH2AdZTiZpogLSlMIaj0E30SZ"/>
    <s v="Daya Gowda"/>
    <m/>
    <m/>
    <s v="August"/>
    <x v="2"/>
    <m/>
    <m/>
    <s v="Lead Magnet Lead"/>
    <m/>
    <m/>
    <m/>
    <s v="2021-09-11 14:32:49.860000+00:00"/>
    <s v="2022-07-29 09:41:02.872000+00:00"/>
    <s v="GMC"/>
  </r>
  <r>
    <s v="siddharth tongay"/>
    <n v="4000000"/>
    <s v="INR"/>
    <n v="0"/>
    <s v="9/30/22"/>
    <s v="Sales"/>
    <s v="stat_kcR4fZg7TU7jjk1jAVua3qGLRS4J5uFayEjK5j02wtv"/>
    <s v="Unqualified"/>
    <n v="0"/>
    <s v="OpportunityStatusType.Lost"/>
    <m/>
    <m/>
    <m/>
    <s v="lead_dlLJcSZPhBdrsCuoeiOIxipFJD7LG7xv67QfQLgPpz4"/>
    <s v="Fino Payments Bank"/>
    <s v="Kanchan Kothari"/>
    <s v="user_P3f70h2AcefBkFTBZpvA9LgDbjTmUIXkqdKqHJ5evwA"/>
    <s v="Manojkumar Tinna"/>
    <s v="2022-06-22 11:53:01.038000+00:00"/>
    <s v="2022-07-20 10:19:11.539000+00:00"/>
    <m/>
    <s v="Mumbai"/>
    <m/>
    <s v="2020-12-20 12:34:04+00:00"/>
    <m/>
    <n v="3681"/>
    <m/>
    <m/>
    <m/>
    <m/>
    <m/>
    <m/>
    <m/>
    <m/>
    <m/>
    <m/>
    <m/>
    <s v="Banking &amp; Finance"/>
    <m/>
    <m/>
    <m/>
    <m/>
    <m/>
    <m/>
    <m/>
    <m/>
    <m/>
    <m/>
    <m/>
    <m/>
    <s v="Aniket Vahile"/>
    <m/>
    <s v="user_Jujy0sFufO9J3qwY7aNpCCnF6nFZMrfvciNEydEzhaI"/>
    <s v="Shreya Solanki"/>
    <m/>
    <m/>
    <s v="August; June"/>
    <x v="3"/>
    <s v="Lusha"/>
    <m/>
    <s v="Glengarry"/>
    <m/>
    <m/>
    <m/>
    <s v="2020-12-20 12:36:45.790000+00:00"/>
    <s v="2022-10-10 07:35:35.785000+00:00"/>
    <m/>
  </r>
  <r>
    <s v="siddharth tongay"/>
    <n v="5000000"/>
    <s v="INR"/>
    <n v="0"/>
    <s v="8/15/22"/>
    <s v="Sales"/>
    <s v="stat_kcR4fZg7TU7jjk1jAVua3qGLRS4J5uFayEjK5j02wtv"/>
    <s v="Unqualified"/>
    <n v="0"/>
    <s v="OpportunityStatusType.Lost"/>
    <s v="cont_F9NuI6T4WpP6SQjRSLsXBLE1Q7svOdy1jjpFY4U8T3y"/>
    <s v="Arun Sethi"/>
    <s v="fresh GMC"/>
    <s v="lead_FXgI3ChMGtUNVGWxEAfLVh5Doz1GQntdMSxMn6e1yW4"/>
    <s v="Regenvo, Vivo(Fresh)"/>
    <s v="Gauri Jori"/>
    <s v="user_P3f70h2AcefBkFTBZpvA9LgDbjTmUIXkqdKqHJ5evwA"/>
    <s v="Manojkumar Tinna"/>
    <s v="2022-06-24 09:50:10.653000+00:00"/>
    <s v="2022-07-20 10:19:43.753000+00:00"/>
    <m/>
    <s v="Lucknow"/>
    <m/>
    <s v="2020-12-27 06:33:35+00:00"/>
    <m/>
    <n v="400"/>
    <m/>
    <m/>
    <m/>
    <m/>
    <m/>
    <m/>
    <m/>
    <m/>
    <m/>
    <m/>
    <m/>
    <s v="Telecommunications"/>
    <m/>
    <m/>
    <m/>
    <m/>
    <m/>
    <m/>
    <m/>
    <m/>
    <m/>
    <m/>
    <m/>
    <m/>
    <m/>
    <m/>
    <s v="user_vMd4rmcrSbjykdyL2J7rrYn84SWdcNc5FKligrmItPw"/>
    <s v="Shreenath Bhat"/>
    <s v="Anjali Nishu"/>
    <m/>
    <s v="June"/>
    <x v="2"/>
    <m/>
    <m/>
    <m/>
    <m/>
    <m/>
    <m/>
    <s v="2020-12-27 06:36:17.657000+00:00"/>
    <s v="2022-10-13 06:37:08.798000+00:00"/>
    <m/>
  </r>
  <r>
    <s v="siddharth tongay"/>
    <n v="1000000"/>
    <s v="INR"/>
    <n v="0"/>
    <s v="8/15/22"/>
    <s v="Sales"/>
    <s v="stat_kcR4fZg7TU7jjk1jAVua3qGLRS4J5uFayEjK5j02wtv"/>
    <s v="Unqualified"/>
    <n v="0"/>
    <s v="OpportunityStatusType.Lost"/>
    <s v="cont_F9NuI6T4WpP6SQjRSLsXBLE1Q7svOdy1jjpFY4U8T3y"/>
    <s v="Arun Sethi"/>
    <s v="fresh GPA"/>
    <s v="lead_FXgI3ChMGtUNVGWxEAfLVh5Doz1GQntdMSxMn6e1yW4"/>
    <s v="Regenvo, Vivo(Fresh)"/>
    <s v="Gauri Jori"/>
    <s v="user_P3f70h2AcefBkFTBZpvA9LgDbjTmUIXkqdKqHJ5evwA"/>
    <s v="Manojkumar Tinna"/>
    <s v="2022-06-24 09:51:20.461000+00:00"/>
    <s v="2022-07-20 10:19:50.993000+00:00"/>
    <m/>
    <s v="Lucknow"/>
    <m/>
    <s v="2020-12-27 06:33:35+00:00"/>
    <m/>
    <n v="400"/>
    <m/>
    <m/>
    <m/>
    <m/>
    <m/>
    <m/>
    <m/>
    <m/>
    <m/>
    <m/>
    <m/>
    <s v="Telecommunications"/>
    <m/>
    <m/>
    <m/>
    <m/>
    <m/>
    <m/>
    <m/>
    <m/>
    <m/>
    <m/>
    <m/>
    <m/>
    <m/>
    <m/>
    <s v="user_vMd4rmcrSbjykdyL2J7rrYn84SWdcNc5FKligrmItPw"/>
    <s v="Shreenath Bhat"/>
    <s v="Anjali Nishu"/>
    <m/>
    <s v="June"/>
    <x v="2"/>
    <m/>
    <m/>
    <m/>
    <m/>
    <m/>
    <m/>
    <s v="2020-12-27 06:36:17.657000+00:00"/>
    <s v="2022-10-13 06:37:08.798000+00:00"/>
    <m/>
  </r>
  <r>
    <s v="Prasoon Mishra"/>
    <n v="25000"/>
    <s v="INR"/>
    <n v="0"/>
    <s v="7/20/22"/>
    <s v="Sales"/>
    <s v="stat_1hn9nRJaLbI53NxPuSQgo90kRpbpKsFlwN4oEGNUTdO"/>
    <s v="Lost"/>
    <n v="0"/>
    <s v="OpportunityStatusType.Lost"/>
    <s v="cont_hJSWCOSxGdfht8eVfkGuqlyRY7c7MFd9K3ABf9bmM9d"/>
    <s v="Payal Jain"/>
    <s v="Fresh GPA"/>
    <s v="lead_79MiDMEt8JdSHVSUHhUE3KsTA1nuufEwWC9j3KNWlF2"/>
    <s v="Tekfortune"/>
    <s v="Sarvesh Pawar"/>
    <s v="user_RYbBTp8BVWNa7ppiOz6QVJMGK0exHsFmc5uCLn34ODZ"/>
    <s v="Prasoon Mishra"/>
    <s v="2022-06-29 06:37:33.084000+00:00"/>
    <s v="2022-07-20 10:12:02.582000+00:00"/>
    <m/>
    <s v="Indore"/>
    <m/>
    <m/>
    <m/>
    <n v="65"/>
    <m/>
    <m/>
    <m/>
    <m/>
    <m/>
    <m/>
    <m/>
    <m/>
    <m/>
    <m/>
    <m/>
    <m/>
    <m/>
    <m/>
    <m/>
    <m/>
    <m/>
    <m/>
    <m/>
    <m/>
    <m/>
    <m/>
    <m/>
    <m/>
    <m/>
    <m/>
    <s v="user_A8KOTZADnUtEQOLt4nSLAmteNStuGh80js75RYjrXVt"/>
    <s v="Sarvesh Pawar"/>
    <s v="Shriram Kulkarni"/>
    <m/>
    <s v="June"/>
    <x v="4"/>
    <m/>
    <m/>
    <s v="Downloaded the guide: Designing employee healthcare plan"/>
    <m/>
    <m/>
    <m/>
    <s v="2021-11-10 14:22:28.995000+00:00"/>
    <s v="2022-07-22 07:34:31.124000+00:00"/>
    <s v="GPA"/>
  </r>
  <r>
    <s v="Prasoon Mishra"/>
    <n v="300000"/>
    <s v="INR"/>
    <n v="0"/>
    <s v="7/20/22"/>
    <s v="Sales"/>
    <s v="stat_1hn9nRJaLbI53NxPuSQgo90kRpbpKsFlwN4oEGNUTdO"/>
    <s v="Lost"/>
    <n v="0"/>
    <s v="OpportunityStatusType.Lost"/>
    <s v="cont_hJSWCOSxGdfht8eVfkGuqlyRY7c7MFd9K3ABf9bmM9d"/>
    <s v="Payal Jain"/>
    <m/>
    <s v="lead_79MiDMEt8JdSHVSUHhUE3KsTA1nuufEwWC9j3KNWlF2"/>
    <s v="Tekfortune"/>
    <s v="Sarvesh Pawar"/>
    <s v="user_RYbBTp8BVWNa7ppiOz6QVJMGK0exHsFmc5uCLn34ODZ"/>
    <s v="Prasoon Mishra"/>
    <s v="2022-06-29 06:37:13.542000+00:00"/>
    <s v="2022-07-20 10:12:28.579000+00:00"/>
    <m/>
    <s v="Indore"/>
    <m/>
    <m/>
    <m/>
    <n v="65"/>
    <m/>
    <m/>
    <m/>
    <m/>
    <m/>
    <m/>
    <m/>
    <m/>
    <m/>
    <m/>
    <m/>
    <m/>
    <m/>
    <m/>
    <m/>
    <m/>
    <m/>
    <m/>
    <m/>
    <m/>
    <m/>
    <m/>
    <m/>
    <m/>
    <m/>
    <m/>
    <s v="user_A8KOTZADnUtEQOLt4nSLAmteNStuGh80js75RYjrXVt"/>
    <s v="Sarvesh Pawar"/>
    <s v="Shriram Kulkarni"/>
    <m/>
    <s v="June"/>
    <x v="4"/>
    <m/>
    <m/>
    <s v="Downloaded the guide: Designing employee healthcare plan"/>
    <m/>
    <m/>
    <m/>
    <s v="2021-11-10 14:22:28.995000+00:00"/>
    <s v="2022-07-22 07:34:31.124000+00:00"/>
    <s v="GMC"/>
  </r>
  <r>
    <s v="Prasoon Mishra"/>
    <n v="225000"/>
    <s v="INR"/>
    <n v="0"/>
    <s v="7/20/22"/>
    <s v="Sales"/>
    <s v="stat_1hn9nRJaLbI53NxPuSQgo90kRpbpKsFlwN4oEGNUTdO"/>
    <s v="Lost"/>
    <n v="0"/>
    <s v="OpportunityStatusType.Lost"/>
    <s v="cont_hJSWCOSxGdfht8eVfkGuqlyRY7c7MFd9K3ABf9bmM9d"/>
    <s v="Payal Jain"/>
    <s v="Fresh GTL"/>
    <s v="lead_79MiDMEt8JdSHVSUHhUE3KsTA1nuufEwWC9j3KNWlF2"/>
    <s v="Tekfortune"/>
    <s v="Sarvesh Pawar"/>
    <s v="user_RYbBTp8BVWNa7ppiOz6QVJMGK0exHsFmc5uCLn34ODZ"/>
    <s v="Prasoon Mishra"/>
    <s v="2022-06-29 11:56:41.145000+00:00"/>
    <s v="2022-07-20 10:12:12.076000+00:00"/>
    <m/>
    <s v="Indore"/>
    <m/>
    <m/>
    <m/>
    <n v="65"/>
    <m/>
    <m/>
    <m/>
    <m/>
    <m/>
    <m/>
    <m/>
    <m/>
    <m/>
    <m/>
    <m/>
    <m/>
    <m/>
    <m/>
    <m/>
    <m/>
    <m/>
    <m/>
    <m/>
    <m/>
    <m/>
    <m/>
    <m/>
    <m/>
    <m/>
    <m/>
    <s v="user_A8KOTZADnUtEQOLt4nSLAmteNStuGh80js75RYjrXVt"/>
    <s v="Sarvesh Pawar"/>
    <s v="Shriram Kulkarni"/>
    <m/>
    <s v="June"/>
    <x v="4"/>
    <m/>
    <m/>
    <s v="Downloaded the guide: Designing employee healthcare plan"/>
    <m/>
    <m/>
    <m/>
    <s v="2021-11-10 14:22:28.995000+00:00"/>
    <s v="2022-07-22 07:34:31.124000+00:00"/>
    <s v="GTL"/>
  </r>
  <r>
    <s v="Prasoon Mishra"/>
    <n v="2000000"/>
    <s v="INR"/>
    <n v="0"/>
    <s v="7/31/22"/>
    <s v="Sales"/>
    <s v="stat_kcR4fZg7TU7jjk1jAVua3qGLRS4J5uFayEjK5j02wtv"/>
    <s v="Unqualified"/>
    <n v="0"/>
    <s v="OpportunityStatusType.Lost"/>
    <s v="cont_UcbtZ1HgWhUq1waP99ieYCZvc8lt45yhthtVk0RaXKo"/>
    <s v="Nihalee Shah"/>
    <s v="GMC Fresh"/>
    <s v="lead_cducNjGFTXEpy98t8CH5sFlSiUCOSXoB6r6SaWcqW6Q"/>
    <s v="Accumax - Neuation"/>
    <s v="Trupti Suryavanshi"/>
    <s v="user_RYbBTp8BVWNa7ppiOz6QVJMGK0exHsFmc5uCLn34ODZ"/>
    <s v="Prasoon Mishra"/>
    <s v="2022-06-03 12:24:29.344000+00:00"/>
    <s v="2022-07-20 09:51:18.319000+00:00"/>
    <m/>
    <s v="Ahmedabad"/>
    <m/>
    <m/>
    <m/>
    <n v="1328"/>
    <m/>
    <m/>
    <m/>
    <m/>
    <m/>
    <m/>
    <m/>
    <m/>
    <m/>
    <m/>
    <m/>
    <s v="Others"/>
    <m/>
    <m/>
    <m/>
    <m/>
    <m/>
    <m/>
    <m/>
    <m/>
    <m/>
    <m/>
    <m/>
    <m/>
    <s v="Amol Gawali"/>
    <m/>
    <s v="user_L8E6IFhq6UCzKLHa45LUUTZCznDuyDwFrGaEp9DXiUM"/>
    <s v="Trupti Suryavanshi"/>
    <m/>
    <m/>
    <m/>
    <x v="2"/>
    <s v="Lusha"/>
    <m/>
    <m/>
    <m/>
    <m/>
    <m/>
    <s v="2022-05-30 10:39:51.224000+00:00"/>
    <s v="2022-10-20 10:29:30.379000+00:00"/>
    <s v="GMC"/>
  </r>
  <r>
    <s v="Sonal Paithankar"/>
    <n v="160000"/>
    <s v="INR"/>
    <n v="0"/>
    <d v="2022-10-08T00:00:00"/>
    <s v="Sales"/>
    <s v="stat_kcR4fZg7TU7jjk1jAVua3qGLRS4J5uFayEjK5j02wtv"/>
    <s v="Unqualified"/>
    <n v="0"/>
    <s v="OpportunityStatusType.Lost"/>
    <s v="cont_HsMSb8eYcM4j32KPdEJj7r8OIKSjDhIdjuGTmYQpj5x"/>
    <s v="Sandeep Deshpande"/>
    <s v="GPA (Renewal)"/>
    <s v="lead_x9c8420QJQcPvUsvvC3cI0TgwlmGTLG7nxj69pp81XL"/>
    <s v="ASHAPURA"/>
    <s v="Pranav Kenjale"/>
    <s v="user_Iwn6da5WKkZqwUySK0oUuCb72pFP5WEm4zAb92ijqFe"/>
    <s v="Sonal Paithankar"/>
    <s v="2022-07-04 09:33:54.237000+00:00"/>
    <s v="2022-07-20 09:15:35.862000+00:00"/>
    <m/>
    <s v="Mumbai"/>
    <m/>
    <m/>
    <m/>
    <n v="2500"/>
    <m/>
    <m/>
    <m/>
    <m/>
    <m/>
    <m/>
    <m/>
    <m/>
    <m/>
    <m/>
    <m/>
    <s v="Mining &amp; Metal"/>
    <m/>
    <m/>
    <m/>
    <m/>
    <m/>
    <m/>
    <m/>
    <m/>
    <m/>
    <m/>
    <m/>
    <m/>
    <s v="Mrunmay Jalgaonkar"/>
    <m/>
    <s v="user_aM3WaaSUQQmaNnsm9l2FQRVWUEr8RN2ZdXzsuQUalQ3"/>
    <s v="Bharti Bankey"/>
    <m/>
    <m/>
    <s v="August"/>
    <x v="2"/>
    <s v="Naukri.com"/>
    <m/>
    <m/>
    <m/>
    <m/>
    <m/>
    <s v="2021-07-08 09:13:59.651000+00:00"/>
    <s v="2022-10-20 10:29:01.357000+00:00"/>
    <m/>
  </r>
  <r>
    <s v="Sonal Paithankar"/>
    <n v="16000000"/>
    <s v="INR"/>
    <n v="0"/>
    <d v="2022-10-08T00:00:00"/>
    <s v="Sales"/>
    <s v="stat_kcR4fZg7TU7jjk1jAVua3qGLRS4J5uFayEjK5j02wtv"/>
    <s v="Unqualified"/>
    <n v="0"/>
    <s v="OpportunityStatusType.Lost"/>
    <m/>
    <m/>
    <s v="GMC (Renewal)"/>
    <s v="lead_x9c8420QJQcPvUsvvC3cI0TgwlmGTLG7nxj69pp81XL"/>
    <s v="ASHAPURA"/>
    <s v="Pranav Kenjale"/>
    <s v="user_Iwn6da5WKkZqwUySK0oUuCb72pFP5WEm4zAb92ijqFe"/>
    <s v="Sonal Paithankar"/>
    <s v="2022-07-01 11:07:54.405000+00:00"/>
    <s v="2022-07-20 09:15:07.239000+00:00"/>
    <m/>
    <s v="Mumbai"/>
    <m/>
    <m/>
    <m/>
    <n v="2500"/>
    <m/>
    <m/>
    <m/>
    <m/>
    <m/>
    <m/>
    <m/>
    <m/>
    <m/>
    <m/>
    <m/>
    <s v="Mining &amp; Metal"/>
    <m/>
    <m/>
    <m/>
    <m/>
    <m/>
    <m/>
    <m/>
    <m/>
    <m/>
    <m/>
    <m/>
    <m/>
    <s v="Mrunmay Jalgaonkar"/>
    <m/>
    <s v="user_aM3WaaSUQQmaNnsm9l2FQRVWUEr8RN2ZdXzsuQUalQ3"/>
    <s v="Bharti Bankey"/>
    <m/>
    <m/>
    <s v="August"/>
    <x v="2"/>
    <s v="Naukri.com"/>
    <m/>
    <m/>
    <m/>
    <m/>
    <m/>
    <s v="2021-07-08 09:13:59.651000+00:00"/>
    <s v="2022-10-20 10:29:01.357000+00:00"/>
    <m/>
  </r>
  <r>
    <s v="Sonal Paithankar"/>
    <n v="1500000"/>
    <s v="INR"/>
    <n v="0"/>
    <d v="2022-01-08T00:00:00"/>
    <s v="Sales"/>
    <s v="stat_kcR4fZg7TU7jjk1jAVua3qGLRS4J5uFayEjK5j02wtv"/>
    <s v="Unqualified"/>
    <n v="0"/>
    <s v="OpportunityStatusType.Lost"/>
    <m/>
    <m/>
    <s v="GMC"/>
    <s v="lead_ibGLpGQEmdEJo84mwQTufVaX7pcyPXd8jXGnZnoYpBN"/>
    <s v="Fabtech Technologies"/>
    <s v="Aditya Binani"/>
    <s v="user_Iwn6da5WKkZqwUySK0oUuCb72pFP5WEm4zAb92ijqFe"/>
    <s v="Sonal Paithankar"/>
    <s v="2022-05-26 11:57:16.235000+00:00"/>
    <s v="2022-07-20 09:11:23.301000+00:00"/>
    <m/>
    <s v="Mumbai"/>
    <m/>
    <s v="2020-08-20 10:25:20+00:00"/>
    <m/>
    <n v="600"/>
    <m/>
    <m/>
    <m/>
    <m/>
    <m/>
    <m/>
    <m/>
    <m/>
    <m/>
    <m/>
    <m/>
    <s v="IT Services &amp; IT Consulting"/>
    <m/>
    <m/>
    <m/>
    <m/>
    <m/>
    <m/>
    <m/>
    <m/>
    <m/>
    <m/>
    <m/>
    <m/>
    <m/>
    <m/>
    <s v="user_g5Yw4Z4XnIbmcGhJO80vdtFdd5ElcDlgYO3q8l82ODn"/>
    <s v="Aditya Binani"/>
    <m/>
    <m/>
    <s v="August; July"/>
    <x v="10"/>
    <m/>
    <m/>
    <m/>
    <m/>
    <m/>
    <m/>
    <s v="2020-12-06 09:47:15.818000+00:00"/>
    <s v="2022-07-20 09:11:23.338000+00:00"/>
    <m/>
  </r>
  <r>
    <s v="Naveen Kumar"/>
    <n v="3800000"/>
    <s v="INR"/>
    <n v="0"/>
    <s v="7/19/22"/>
    <s v="Sales"/>
    <s v="stat_1hn9nRJaLbI53NxPuSQgo90kRpbpKsFlwN4oEGNUTdO"/>
    <s v="Lost"/>
    <n v="0"/>
    <s v="OpportunityStatusType.Lost"/>
    <m/>
    <m/>
    <s v="GMC July Renewal"/>
    <s v="lead_SNvxYXPdK0REC2Oj2sJEzGueeTgu0uOyQ5kyEMptaTI"/>
    <s v="A K Group"/>
    <s v="Vikas Raj"/>
    <s v="user_Iwn6da5WKkZqwUySK0oUuCb72pFP5WEm4zAb92ijqFe"/>
    <s v="Sonal Paithankar"/>
    <s v="2022-06-20 09:16:11.499000+00:00"/>
    <s v="2022-07-20 08:58:38.026000+00:00"/>
    <m/>
    <s v="Mumbai"/>
    <m/>
    <m/>
    <m/>
    <n v="280"/>
    <m/>
    <m/>
    <m/>
    <m/>
    <m/>
    <m/>
    <m/>
    <s v="PAID_SOCIAL"/>
    <m/>
    <m/>
    <m/>
    <m/>
    <m/>
    <m/>
    <m/>
    <m/>
    <m/>
    <m/>
    <m/>
    <m/>
    <m/>
    <m/>
    <m/>
    <m/>
    <s v="Aniket Vahile"/>
    <m/>
    <s v="user_BtmkQ6xvtDyCMLstiH7YmmQURsFQdjarGcnSBd9UgEk"/>
    <s v="Vikas Raj"/>
    <m/>
    <m/>
    <s v="July"/>
    <x v="1"/>
    <s v="Naukri.com"/>
    <m/>
    <s v="Essential HR Policies"/>
    <m/>
    <m/>
    <m/>
    <s v="2022-06-06 04:38:55.330000+00:00"/>
    <s v="2022-10-11 10:55:21.637000+00:00"/>
    <m/>
  </r>
  <r>
    <s v="Ankur Gaurav"/>
    <n v="1500000"/>
    <s v="INR"/>
    <n v="0"/>
    <d v="2022-01-08T00:00:00"/>
    <s v="Sales"/>
    <s v="stat_kcR4fZg7TU7jjk1jAVua3qGLRS4J5uFayEjK5j02wtv"/>
    <s v="Unqualified"/>
    <n v="0"/>
    <s v="OpportunityStatusType.Lost"/>
    <s v="cont_T8lQbPDJCelbl9Xft6EXkiHxCqUVZOz0kVAbtzrlhBk"/>
    <s v="Deepak Kumar"/>
    <m/>
    <s v="lead_quasCfr4ZVJwvMgmJGABhGwikbZfxgzn5c1GZpZTX2i"/>
    <s v="Formula Group"/>
    <s v="Harmanjit Singh"/>
    <s v="user_srg8vKhTH4Op816Ys9oZfFwLDukscRfgPrYZnVvwv0c"/>
    <s v="Ankur Gaurav"/>
    <s v="2022-05-11 09:45:14.699000+00:00"/>
    <s v="2022-07-20 07:38:10.975000+00:00"/>
    <m/>
    <s v="Delhi"/>
    <m/>
    <s v="2021-05-25 11:01:05+00:00"/>
    <m/>
    <n v="150"/>
    <m/>
    <m/>
    <m/>
    <m/>
    <m/>
    <m/>
    <m/>
    <m/>
    <m/>
    <m/>
    <m/>
    <m/>
    <m/>
    <m/>
    <m/>
    <m/>
    <m/>
    <m/>
    <m/>
    <m/>
    <m/>
    <m/>
    <m/>
    <m/>
    <m/>
    <m/>
    <s v="user_lwF8ctKa5IyxqATpO2EOw2h0AEPiCMHOgewiH38Ei77"/>
    <s v="Harmanjit Singh"/>
    <m/>
    <m/>
    <s v="August"/>
    <x v="3"/>
    <s v="Inbound via website"/>
    <m/>
    <s v="Employee Count 50"/>
    <m/>
    <m/>
    <m/>
    <s v="2021-05-25 11:03:42.510000+00:00"/>
    <s v="2022-07-27 10:09:31.780000+00:00"/>
    <s v="GMC"/>
  </r>
  <r>
    <s v="Ankur Gaurav"/>
    <n v="500000"/>
    <s v="INR"/>
    <n v="0"/>
    <s v="7/31/22"/>
    <s v="Sales"/>
    <s v="stat_kcR4fZg7TU7jjk1jAVua3qGLRS4J5uFayEjK5j02wtv"/>
    <s v="Unqualified"/>
    <n v="0"/>
    <s v="OpportunityStatusType.Lost"/>
    <m/>
    <m/>
    <s v="GMC-Renewal"/>
    <s v="lead_lhn6ceC5e9OgaK0248hLU4EyYXVPhNXMHXPYZ2VnH0O"/>
    <s v="isocrates"/>
    <s v="Bharti Bankey"/>
    <s v="user_srg8vKhTH4Op816Ys9oZfFwLDukscRfgPrYZnVvwv0c"/>
    <s v="Ankur Gaurav"/>
    <s v="2022-06-16 09:07:13.565000+00:00"/>
    <s v="2022-07-20 07:33:09.634000+00:00"/>
    <m/>
    <s v="Other Karnataka"/>
    <m/>
    <s v="2022-03-17 12:12:09+00:00"/>
    <m/>
    <n v="60"/>
    <m/>
    <m/>
    <m/>
    <m/>
    <m/>
    <m/>
    <m/>
    <s v="OTHER_CAMPAIGNS"/>
    <m/>
    <m/>
    <m/>
    <m/>
    <m/>
    <m/>
    <m/>
    <m/>
    <m/>
    <m/>
    <m/>
    <m/>
    <m/>
    <m/>
    <m/>
    <m/>
    <m/>
    <m/>
    <s v="user_aM3WaaSUQQmaNnsm9l2FQRVWUEr8RN2ZdXzsuQUalQ3"/>
    <s v="Bharti Bankey"/>
    <m/>
    <m/>
    <s v="July"/>
    <x v="3"/>
    <s v="Inbound via website"/>
    <m/>
    <s v="Employee Count 25"/>
    <m/>
    <m/>
    <m/>
    <s v="2022-03-17 12:14:50.252000+00:00"/>
    <s v="2022-08-23 12:54:42.766000+00:00"/>
    <m/>
  </r>
  <r>
    <s v="Ankur Gaurav"/>
    <n v="30000"/>
    <s v="INR"/>
    <n v="0"/>
    <d v="2022-01-08T00:00:00"/>
    <s v="Sales"/>
    <s v="stat_kcR4fZg7TU7jjk1jAVua3qGLRS4J5uFayEjK5j02wtv"/>
    <s v="Unqualified"/>
    <n v="0"/>
    <s v="OpportunityStatusType.Lost"/>
    <s v="cont_XBVKurUH9V6Al4HLwxdzvjQYnn0P8hFwT4phurMUt3g"/>
    <s v="Sajjan Kumar"/>
    <m/>
    <s v="lead_quasCfr4ZVJwvMgmJGABhGwikbZfxgzn5c1GZpZTX2i"/>
    <s v="Formula Group"/>
    <s v="Harmanjit Singh"/>
    <s v="user_srg8vKhTH4Op816Ys9oZfFwLDukscRfgPrYZnVvwv0c"/>
    <s v="Ankur Gaurav"/>
    <s v="2022-05-11 09:45:59.965000+00:00"/>
    <s v="2022-07-20 07:37:50.384000+00:00"/>
    <m/>
    <s v="Delhi"/>
    <m/>
    <s v="2021-05-25 11:01:05+00:00"/>
    <m/>
    <n v="150"/>
    <m/>
    <m/>
    <m/>
    <m/>
    <m/>
    <m/>
    <m/>
    <m/>
    <m/>
    <m/>
    <m/>
    <m/>
    <m/>
    <m/>
    <m/>
    <m/>
    <m/>
    <m/>
    <m/>
    <m/>
    <m/>
    <m/>
    <m/>
    <m/>
    <m/>
    <m/>
    <s v="user_lwF8ctKa5IyxqATpO2EOw2h0AEPiCMHOgewiH38Ei77"/>
    <s v="Harmanjit Singh"/>
    <m/>
    <m/>
    <s v="August"/>
    <x v="3"/>
    <s v="Inbound via website"/>
    <m/>
    <s v="Employee Count 50"/>
    <m/>
    <m/>
    <m/>
    <s v="2021-05-25 11:03:42.510000+00:00"/>
    <s v="2022-07-27 10:09:31.780000+00:00"/>
    <s v="GPA"/>
  </r>
  <r>
    <s v="Ankur Gaurav"/>
    <n v="150000"/>
    <s v="INR"/>
    <n v="0"/>
    <d v="2022-01-08T00:00:00"/>
    <s v="Sales"/>
    <s v="stat_kcR4fZg7TU7jjk1jAVua3qGLRS4J5uFayEjK5j02wtv"/>
    <s v="Unqualified"/>
    <n v="0"/>
    <s v="OpportunityStatusType.Lost"/>
    <s v="cont_XBVKurUH9V6Al4HLwxdzvjQYnn0P8hFwT4phurMUt3g"/>
    <s v="Sajjan Kumar"/>
    <s v="Loop Membership [Loop Care etc.]"/>
    <s v="lead_quasCfr4ZVJwvMgmJGABhGwikbZfxgzn5c1GZpZTX2i"/>
    <s v="Formula Group"/>
    <s v="Harmanjit Singh"/>
    <s v="user_srg8vKhTH4Op816Ys9oZfFwLDukscRfgPrYZnVvwv0c"/>
    <s v="Ankur Gaurav"/>
    <s v="2022-05-11 09:44:04.220000+00:00"/>
    <s v="2022-07-20 07:37:41.634000+00:00"/>
    <m/>
    <s v="Delhi"/>
    <m/>
    <s v="2021-05-25 11:01:05+00:00"/>
    <m/>
    <n v="150"/>
    <m/>
    <m/>
    <m/>
    <m/>
    <m/>
    <m/>
    <m/>
    <m/>
    <m/>
    <m/>
    <m/>
    <m/>
    <m/>
    <m/>
    <m/>
    <m/>
    <m/>
    <m/>
    <m/>
    <m/>
    <m/>
    <m/>
    <m/>
    <m/>
    <m/>
    <m/>
    <s v="user_lwF8ctKa5IyxqATpO2EOw2h0AEPiCMHOgewiH38Ei77"/>
    <s v="Harmanjit Singh"/>
    <m/>
    <m/>
    <s v="August"/>
    <x v="3"/>
    <s v="Inbound via website"/>
    <m/>
    <s v="Employee Count 50"/>
    <m/>
    <m/>
    <m/>
    <s v="2021-05-25 11:03:42.510000+00:00"/>
    <s v="2022-07-27 10:09:31.780000+00:00"/>
    <m/>
  </r>
  <r>
    <s v="Ankur Gaurav"/>
    <n v="60000"/>
    <s v="INR"/>
    <n v="0"/>
    <s v="7/31/22"/>
    <s v="Sales"/>
    <s v="stat_kcR4fZg7TU7jjk1jAVua3qGLRS4J5uFayEjK5j02wtv"/>
    <s v="Unqualified"/>
    <n v="0"/>
    <s v="OpportunityStatusType.Lost"/>
    <m/>
    <m/>
    <s v="GMC-fresh"/>
    <s v="lead_QoTXDdDicAIWEJOZfuD6AZ5gUGnWZdPdYb74Op3k9PF"/>
    <s v="Teal Feed"/>
    <s v="Bharti Bankey"/>
    <s v="user_srg8vKhTH4Op816Ys9oZfFwLDukscRfgPrYZnVvwv0c"/>
    <s v="Ankur Gaurav"/>
    <s v="2022-05-12 06:40:46.467000+00:00"/>
    <s v="2022-07-20 07:32:34.867000+00:00"/>
    <m/>
    <s v="Gurgaon"/>
    <m/>
    <s v="2022-05-12 05:53:17+00:00"/>
    <m/>
    <n v="20"/>
    <m/>
    <m/>
    <m/>
    <m/>
    <m/>
    <m/>
    <m/>
    <s v="ORGANIC_SEARCH"/>
    <m/>
    <m/>
    <m/>
    <m/>
    <m/>
    <m/>
    <m/>
    <m/>
    <m/>
    <m/>
    <m/>
    <m/>
    <m/>
    <m/>
    <m/>
    <m/>
    <m/>
    <m/>
    <s v="user_aM3WaaSUQQmaNnsm9l2FQRVWUEr8RN2ZdXzsuQUalQ3"/>
    <s v="Bharti Bankey"/>
    <m/>
    <m/>
    <m/>
    <x v="3"/>
    <s v="Inbound via website"/>
    <m/>
    <s v="Employee Count 25"/>
    <m/>
    <m/>
    <m/>
    <s v="2022-05-12 05:56:08.674000+00:00"/>
    <s v="2022-07-20 07:32:34.904000+00:00"/>
    <m/>
  </r>
  <r>
    <s v="Manish Balpande"/>
    <n v="20000"/>
    <s v="INR"/>
    <n v="0"/>
    <s v="7/31/22"/>
    <s v="Sales"/>
    <s v="stat_kcR4fZg7TU7jjk1jAVua3qGLRS4J5uFayEjK5j02wtv"/>
    <s v="Unqualified"/>
    <n v="0"/>
    <s v="OpportunityStatusType.Lost"/>
    <s v="cont_plAxNuv39qUaqZgTlA5O8vdRmn6TLGTHO5FNPwy2lTz"/>
    <s v="Fatima Ali"/>
    <m/>
    <s v="lead_gCwdwIi4d7gG2Wqv8n3j6gDnjVGTS5iaH7X4UrnynxD"/>
    <s v="Saksham Group"/>
    <s v="Sarvesh Pawar"/>
    <s v="user_8jx3L2CDfrbzNnwYUv6Plfha6VxaSGsqcbTXR3sIBZi"/>
    <s v="Manish Balpande"/>
    <s v="2022-03-08 07:04:20.594000+00:00"/>
    <s v="2022-07-20 07:25:59.687000+00:00"/>
    <m/>
    <s v="Gurgaon"/>
    <m/>
    <m/>
    <m/>
    <n v="125"/>
    <m/>
    <m/>
    <m/>
    <m/>
    <m/>
    <m/>
    <m/>
    <m/>
    <m/>
    <m/>
    <m/>
    <m/>
    <m/>
    <m/>
    <m/>
    <m/>
    <m/>
    <m/>
    <m/>
    <m/>
    <m/>
    <m/>
    <m/>
    <m/>
    <m/>
    <m/>
    <s v="user_A8KOTZADnUtEQOLt4nSLAmteNStuGh80js75RYjrXVt"/>
    <s v="Sarvesh Pawar"/>
    <m/>
    <m/>
    <s v="June; May"/>
    <x v="4"/>
    <m/>
    <m/>
    <s v="Employee Wellness Handbook"/>
    <m/>
    <m/>
    <m/>
    <s v="2022-01-21 09:29:29.258000+00:00"/>
    <s v="2022-10-14 05:54:58.071000+00:00"/>
    <s v="GPA"/>
  </r>
  <r>
    <s v="Manish Balpande"/>
    <n v="500000"/>
    <s v="INR"/>
    <n v="0"/>
    <s v="7/31/22"/>
    <s v="Sales"/>
    <s v="stat_kcR4fZg7TU7jjk1jAVua3qGLRS4J5uFayEjK5j02wtv"/>
    <s v="Unqualified"/>
    <n v="0"/>
    <s v="OpportunityStatusType.Lost"/>
    <s v="cont_plAxNuv39qUaqZgTlA5O8vdRmn6TLGTHO5FNPwy2lTz"/>
    <s v="Fatima Ali"/>
    <m/>
    <s v="lead_gCwdwIi4d7gG2Wqv8n3j6gDnjVGTS5iaH7X4UrnynxD"/>
    <s v="Saksham Group"/>
    <s v="Sarvesh Pawar"/>
    <s v="user_8jx3L2CDfrbzNnwYUv6Plfha6VxaSGsqcbTXR3sIBZi"/>
    <s v="Manish Balpande"/>
    <s v="2022-03-08 07:04:53.508000+00:00"/>
    <s v="2022-07-20 07:26:08.830000+00:00"/>
    <m/>
    <s v="Gurgaon"/>
    <m/>
    <m/>
    <m/>
    <n v="125"/>
    <m/>
    <m/>
    <m/>
    <m/>
    <m/>
    <m/>
    <m/>
    <m/>
    <m/>
    <m/>
    <m/>
    <m/>
    <m/>
    <m/>
    <m/>
    <m/>
    <m/>
    <m/>
    <m/>
    <m/>
    <m/>
    <m/>
    <m/>
    <m/>
    <m/>
    <m/>
    <s v="user_A8KOTZADnUtEQOLt4nSLAmteNStuGh80js75RYjrXVt"/>
    <s v="Sarvesh Pawar"/>
    <m/>
    <m/>
    <s v="June; May"/>
    <x v="4"/>
    <m/>
    <m/>
    <s v="Employee Wellness Handbook"/>
    <m/>
    <m/>
    <m/>
    <s v="2022-01-21 09:29:29.258000+00:00"/>
    <s v="2022-10-14 05:54:58.071000+00:00"/>
    <s v="GTL"/>
  </r>
  <r>
    <s v="Manish Balpande"/>
    <n v="500000"/>
    <s v="INR"/>
    <n v="0"/>
    <s v="7/31/22"/>
    <s v="Sales"/>
    <s v="stat_kcR4fZg7TU7jjk1jAVua3qGLRS4J5uFayEjK5j02wtv"/>
    <s v="Unqualified"/>
    <n v="0"/>
    <s v="OpportunityStatusType.Lost"/>
    <s v="cont_plAxNuv39qUaqZgTlA5O8vdRmn6TLGTHO5FNPwy2lTz"/>
    <s v="Fatima Ali"/>
    <m/>
    <s v="lead_gCwdwIi4d7gG2Wqv8n3j6gDnjVGTS5iaH7X4UrnynxD"/>
    <s v="Saksham Group"/>
    <s v="Sarvesh Pawar"/>
    <s v="user_8jx3L2CDfrbzNnwYUv6Plfha6VxaSGsqcbTXR3sIBZi"/>
    <s v="Manish Balpande"/>
    <s v="2022-03-08 07:03:52.210000+00:00"/>
    <s v="2022-07-20 07:25:48.499000+00:00"/>
    <m/>
    <s v="Gurgaon"/>
    <m/>
    <m/>
    <m/>
    <n v="125"/>
    <m/>
    <m/>
    <m/>
    <m/>
    <m/>
    <m/>
    <m/>
    <m/>
    <m/>
    <m/>
    <m/>
    <m/>
    <m/>
    <m/>
    <m/>
    <m/>
    <m/>
    <m/>
    <m/>
    <m/>
    <m/>
    <m/>
    <m/>
    <m/>
    <m/>
    <m/>
    <s v="user_A8KOTZADnUtEQOLt4nSLAmteNStuGh80js75RYjrXVt"/>
    <s v="Sarvesh Pawar"/>
    <m/>
    <m/>
    <s v="June; May"/>
    <x v="4"/>
    <m/>
    <m/>
    <s v="Employee Wellness Handbook"/>
    <m/>
    <m/>
    <m/>
    <s v="2022-01-21 09:29:29.258000+00:00"/>
    <s v="2022-10-14 05:54:58.071000+00:00"/>
    <s v="GMC"/>
  </r>
  <r>
    <s v="Ankur Gaurav"/>
    <n v="70000"/>
    <s v="INR"/>
    <n v="0"/>
    <d v="2022-05-07T00:00:00"/>
    <s v="Sales"/>
    <s v="stat_1hn9nRJaLbI53NxPuSQgo90kRpbpKsFlwN4oEGNUTdO"/>
    <s v="Lost"/>
    <n v="0"/>
    <s v="OpportunityStatusType.Lost"/>
    <m/>
    <m/>
    <s v="GMC-fresh 1+3 SI- 2lacs and 3lacs Maternity- no RR- 1%-2% Ambulance- 1k"/>
    <s v="lead_ZTTDhWiFYhde1YYDAvVNm5L3Cd92CTe3JB2PmvLzIQd"/>
    <s v="AMI Foodservice Equipment solutions"/>
    <s v="Bharti Bankey"/>
    <s v="user_srg8vKhTH4Op816Ys9oZfFwLDukscRfgPrYZnVvwv0c"/>
    <s v="Ankur Gaurav"/>
    <s v="2022-05-18 08:06:29.287000+00:00"/>
    <s v="2022-07-20 07:21:11.284000+00:00"/>
    <m/>
    <s v="Hyderabad"/>
    <m/>
    <s v="2022-05-16 05:56:29+00:00"/>
    <m/>
    <n v="7"/>
    <m/>
    <m/>
    <m/>
    <m/>
    <m/>
    <m/>
    <m/>
    <s v="ORGANIC_SEARCH"/>
    <m/>
    <m/>
    <m/>
    <s v="Food &amp; Beverages"/>
    <m/>
    <m/>
    <m/>
    <m/>
    <m/>
    <m/>
    <m/>
    <m/>
    <m/>
    <m/>
    <m/>
    <m/>
    <m/>
    <m/>
    <s v="user_aM3WaaSUQQmaNnsm9l2FQRVWUEr8RN2ZdXzsuQUalQ3"/>
    <s v="Bharti Bankey"/>
    <m/>
    <m/>
    <m/>
    <x v="3"/>
    <s v="Inbound via website"/>
    <m/>
    <s v="Employee Count 25"/>
    <m/>
    <m/>
    <m/>
    <s v="2022-05-16 05:59:41.350000+00:00"/>
    <s v="2022-07-20 07:21:11.322000+00:00"/>
    <m/>
  </r>
  <r>
    <s v="Ankur Gaurav"/>
    <n v="150000"/>
    <s v="INR"/>
    <n v="0"/>
    <d v="2022-05-07T00:00:00"/>
    <s v="Sales"/>
    <s v="stat_1hn9nRJaLbI53NxPuSQgo90kRpbpKsFlwN4oEGNUTdO"/>
    <s v="Lost"/>
    <n v="0"/>
    <s v="OpportunityStatusType.Lost"/>
    <m/>
    <m/>
    <s v="GMC-fresh"/>
    <s v="lead_UvR941Wx1C3vJU7d61anEjCRpmJpO57Ig9Ya2aZe9NA"/>
    <s v="32nd.com (Fresh)"/>
    <s v="Bharti Bankey"/>
    <s v="user_srg8vKhTH4Op816Ys9oZfFwLDukscRfgPrYZnVvwv0c"/>
    <s v="Ankur Gaurav"/>
    <s v="2022-05-31 05:46:44.566000+00:00"/>
    <s v="2022-07-20 07:21:54.323000+00:00"/>
    <m/>
    <m/>
    <m/>
    <s v="2022-05-30 05:07:24+00:00"/>
    <m/>
    <n v="52"/>
    <m/>
    <m/>
    <m/>
    <m/>
    <m/>
    <m/>
    <m/>
    <s v="ORGANIC_SEARCH"/>
    <m/>
    <m/>
    <m/>
    <m/>
    <m/>
    <m/>
    <m/>
    <m/>
    <m/>
    <m/>
    <m/>
    <m/>
    <m/>
    <m/>
    <m/>
    <m/>
    <m/>
    <m/>
    <s v="user_aM3WaaSUQQmaNnsm9l2FQRVWUEr8RN2ZdXzsuQUalQ3"/>
    <s v="Bharti Bankey"/>
    <m/>
    <m/>
    <m/>
    <x v="3"/>
    <s v="Inbound via website"/>
    <m/>
    <s v="Employee Count 50 to 200"/>
    <m/>
    <m/>
    <m/>
    <s v="2022-05-30 05:09:44.267000+00:00"/>
    <s v="2022-07-20 07:21:54.358000+00:00"/>
    <m/>
  </r>
  <r>
    <s v="Omkar Ghate"/>
    <n v="100000"/>
    <s v="INR"/>
    <n v="0"/>
    <s v="9/30/22"/>
    <s v="Sales"/>
    <s v="stat_kcR4fZg7TU7jjk1jAVua3qGLRS4J5uFayEjK5j02wtv"/>
    <s v="Unqualified"/>
    <n v="0"/>
    <s v="OpportunityStatusType.Lost"/>
    <m/>
    <m/>
    <m/>
    <s v="lead_UatRynDdPPplXqurWPWzrAbNLQFYMzSwTKWeXS2z1mk"/>
    <s v="Shopping Kart 24"/>
    <s v="Omkar Ghate"/>
    <s v="user_9SBRjyF0n4iWuhUdqRyQkFhl2J4uyNKhFWvvJEvunX8"/>
    <s v="Omkar Ghate"/>
    <s v="2021-12-28 11:29:29.962000+00:00"/>
    <s v="2022-07-20 07:06:38.528000+00:00"/>
    <m/>
    <s v="Varanasi"/>
    <m/>
    <s v="2021-11-15 17:34:40+00:00"/>
    <m/>
    <n v="15"/>
    <m/>
    <m/>
    <m/>
    <m/>
    <m/>
    <m/>
    <m/>
    <m/>
    <m/>
    <m/>
    <m/>
    <m/>
    <m/>
    <m/>
    <m/>
    <m/>
    <m/>
    <m/>
    <m/>
    <m/>
    <m/>
    <m/>
    <m/>
    <m/>
    <m/>
    <m/>
    <s v="user_9SBRjyF0n4iWuhUdqRyQkFhl2J4uyNKhFWvvJEvunX8"/>
    <s v="Omkar Ghate"/>
    <s v="Siddharth Angolkar"/>
    <m/>
    <m/>
    <x v="3"/>
    <s v="Inbound via website"/>
    <m/>
    <s v="Employee Count 15"/>
    <m/>
    <m/>
    <m/>
    <s v="2021-11-15 17:37:25.123000+00:00"/>
    <s v="2022-07-20 07:06:38.560000+00:00"/>
    <m/>
  </r>
  <r>
    <s v="Ankur Gaurav"/>
    <n v="700000"/>
    <s v="INR"/>
    <n v="0"/>
    <s v="7/15/22"/>
    <s v="Sales"/>
    <s v="stat_1hn9nRJaLbI53NxPuSQgo90kRpbpKsFlwN4oEGNUTdO"/>
    <s v="Lost"/>
    <n v="0"/>
    <s v="OpportunityStatusType.Lost"/>
    <m/>
    <m/>
    <s v="Lost to Plum, our quotes were higher than Plum"/>
    <s v="lead_RdA2fGjVW6H6Lli1ucHnLv2WM1hrHMMUDEHO75f5QJU"/>
    <s v="OSX Techlabs Pvt Ltd"/>
    <s v="Bharti Bankey"/>
    <s v="user_srg8vKhTH4Op816Ys9oZfFwLDukscRfgPrYZnVvwv0c"/>
    <s v="Ankur Gaurav"/>
    <s v="2022-05-19 11:18:26.424000+00:00"/>
    <s v="2022-07-20 07:13:14.518000+00:00"/>
    <m/>
    <s v="Pune"/>
    <m/>
    <m/>
    <m/>
    <n v="95"/>
    <m/>
    <m/>
    <m/>
    <m/>
    <m/>
    <m/>
    <m/>
    <m/>
    <m/>
    <m/>
    <m/>
    <s v="IT Services &amp; IT Consulting"/>
    <m/>
    <m/>
    <m/>
    <m/>
    <m/>
    <m/>
    <m/>
    <m/>
    <m/>
    <m/>
    <m/>
    <m/>
    <m/>
    <m/>
    <s v="user_aM3WaaSUQQmaNnsm9l2FQRVWUEr8RN2ZdXzsuQUalQ3"/>
    <s v="Bharti Bankey"/>
    <m/>
    <m/>
    <s v="June"/>
    <x v="2"/>
    <m/>
    <m/>
    <m/>
    <m/>
    <m/>
    <m/>
    <s v="2021-08-19 06:19:12.764000+00:00"/>
    <s v="2022-08-23 10:33:47.257000+00:00"/>
    <m/>
  </r>
  <r>
    <s v="Omkar Ghate"/>
    <n v="200000"/>
    <s v="INR"/>
    <n v="0"/>
    <s v="9/30/22"/>
    <s v="Sales"/>
    <s v="stat_kcR4fZg7TU7jjk1jAVua3qGLRS4J5uFayEjK5j02wtv"/>
    <s v="Unqualified"/>
    <n v="0"/>
    <s v="OpportunityStatusType.Lost"/>
    <m/>
    <m/>
    <s v="72 employees SI- 2lacs maternity- no RR- 2-4% Ambulance-1k dental- cover"/>
    <s v="lead_fhFxqLqXULKQYd7zRJzNl1UgeOZ1lfoLMmdBpwCzNnE"/>
    <s v="St. Michaels"/>
    <s v="Bharti Bankey"/>
    <s v="user_9SBRjyF0n4iWuhUdqRyQkFhl2J4uyNKhFWvvJEvunX8"/>
    <s v="Omkar Ghate"/>
    <s v="2022-02-08 09:43:29.981000+00:00"/>
    <s v="2022-07-20 07:06:48.907000+00:00"/>
    <m/>
    <s v="Ranchi"/>
    <m/>
    <s v="2022-02-06 16:06:25+00:00"/>
    <m/>
    <n v="50"/>
    <m/>
    <m/>
    <m/>
    <m/>
    <m/>
    <m/>
    <m/>
    <s v="ORGANIC_SEARCH"/>
    <m/>
    <m/>
    <m/>
    <m/>
    <m/>
    <m/>
    <m/>
    <m/>
    <m/>
    <m/>
    <m/>
    <m/>
    <m/>
    <m/>
    <m/>
    <m/>
    <m/>
    <m/>
    <s v="user_aM3WaaSUQQmaNnsm9l2FQRVWUEr8RN2ZdXzsuQUalQ3"/>
    <s v="Bharti Bankey"/>
    <s v="Siddharth Angolkar"/>
    <m/>
    <m/>
    <x v="3"/>
    <s v="Inbound via website"/>
    <m/>
    <s v="Employee Count 50 to 200"/>
    <m/>
    <m/>
    <m/>
    <s v="2022-02-06 16:09:10.639000+00:00"/>
    <s v="2022-07-20 07:06:48.945000+00:00"/>
    <m/>
  </r>
  <r>
    <s v="Omkar Ghate"/>
    <n v="160000"/>
    <s v="INR"/>
    <n v="0"/>
    <d v="2022-01-08T00:00:00"/>
    <s v="Sales"/>
    <s v="stat_kcR4fZg7TU7jjk1jAVua3qGLRS4J5uFayEjK5j02wtv"/>
    <s v="Unqualified"/>
    <n v="0"/>
    <s v="OpportunityStatusType.Lost"/>
    <m/>
    <m/>
    <s v="GMC"/>
    <s v="lead_tyxXawKWYq82QoEjY1VIUAadLn3V27IgGk5oeFGJenO"/>
    <s v="Bungeetech"/>
    <s v="Bharti Bankey"/>
    <s v="user_9SBRjyF0n4iWuhUdqRyQkFhl2J4uyNKhFWvvJEvunX8"/>
    <s v="Omkar Ghate"/>
    <s v="2022-03-02 08:06:16.313000+00:00"/>
    <s v="2022-07-20 07:03:26.668000+00:00"/>
    <m/>
    <s v="Kanpur"/>
    <m/>
    <s v="2022-02-22 19:40:13+00:00"/>
    <m/>
    <n v="25"/>
    <m/>
    <m/>
    <s v="Facebook"/>
    <m/>
    <m/>
    <m/>
    <m/>
    <s v="DIRECT_TRAFFIC"/>
    <m/>
    <m/>
    <m/>
    <m/>
    <m/>
    <m/>
    <m/>
    <m/>
    <m/>
    <m/>
    <m/>
    <m/>
    <m/>
    <m/>
    <m/>
    <m/>
    <m/>
    <m/>
    <s v="user_aM3WaaSUQQmaNnsm9l2FQRVWUEr8RN2ZdXzsuQUalQ3"/>
    <s v="Bharti Bankey"/>
    <m/>
    <m/>
    <m/>
    <x v="8"/>
    <s v="Inbound via website"/>
    <m/>
    <s v="Employee Count 25"/>
    <m/>
    <m/>
    <m/>
    <s v="2022-02-22 19:43:00.793000+00:00"/>
    <s v="2022-08-23 10:54:04.542000+00:00"/>
    <m/>
  </r>
  <r>
    <s v="Omkar Ghate"/>
    <n v="40000"/>
    <s v="INR"/>
    <n v="0"/>
    <s v="8/31/22"/>
    <s v="Sales"/>
    <s v="stat_kcR4fZg7TU7jjk1jAVua3qGLRS4J5uFayEjK5j02wtv"/>
    <s v="Unqualified"/>
    <n v="0"/>
    <s v="OpportunityStatusType.Lost"/>
    <m/>
    <m/>
    <s v="SI-2lacs RR-1-2% Maternity- 50k Ambulance- 2k TPA should have good network of hospital in chennai"/>
    <s v="lead_GOIrFhTef2NWCT7JXUhiNldAMIf8aJt0a0YtI3HoSHe"/>
    <s v="Nimmadhi"/>
    <s v="Bharti Bankey"/>
    <s v="user_9SBRjyF0n4iWuhUdqRyQkFhl2J4uyNKhFWvvJEvunX8"/>
    <s v="Omkar Ghate"/>
    <s v="2021-12-13 07:10:55.078000+00:00"/>
    <s v="2022-07-20 07:04:06.119000+00:00"/>
    <m/>
    <s v="Chennai"/>
    <m/>
    <m/>
    <m/>
    <n v="12"/>
    <m/>
    <m/>
    <m/>
    <m/>
    <m/>
    <m/>
    <m/>
    <m/>
    <m/>
    <m/>
    <m/>
    <s v="Others"/>
    <m/>
    <m/>
    <m/>
    <m/>
    <m/>
    <m/>
    <m/>
    <m/>
    <m/>
    <m/>
    <m/>
    <m/>
    <s v="Deepak Yadav"/>
    <m/>
    <s v="user_aM3WaaSUQQmaNnsm9l2FQRVWUEr8RN2ZdXzsuQUalQ3"/>
    <s v="Bharti Bankey"/>
    <s v="Siddharth Angolkar"/>
    <m/>
    <m/>
    <x v="3"/>
    <s v="Inbound via website"/>
    <m/>
    <s v="Employee Count 7-50"/>
    <m/>
    <m/>
    <m/>
    <s v="2021-12-10 08:08:47.950000+00:00"/>
    <s v="2022-07-20 07:04:06.155000+00:00"/>
    <m/>
  </r>
  <r>
    <s v="Omkar Ghate"/>
    <n v="200000"/>
    <s v="INR"/>
    <n v="0"/>
    <d v="2022-01-08T00:00:00"/>
    <s v="Sales"/>
    <s v="stat_kcR4fZg7TU7jjk1jAVua3qGLRS4J5uFayEjK5j02wtv"/>
    <s v="Unqualified"/>
    <n v="0"/>
    <s v="OpportunityStatusType.Lost"/>
    <m/>
    <m/>
    <s v="Parental"/>
    <s v="lead_tyxXawKWYq82QoEjY1VIUAadLn3V27IgGk5oeFGJenO"/>
    <s v="Bungeetech"/>
    <s v="Bharti Bankey"/>
    <s v="user_9SBRjyF0n4iWuhUdqRyQkFhl2J4uyNKhFWvvJEvunX8"/>
    <s v="Omkar Ghate"/>
    <s v="2022-03-07 07:16:28.289000+00:00"/>
    <s v="2022-07-20 07:03:32.544000+00:00"/>
    <m/>
    <s v="Kanpur"/>
    <m/>
    <s v="2022-02-22 19:40:13+00:00"/>
    <m/>
    <n v="25"/>
    <m/>
    <m/>
    <s v="Facebook"/>
    <m/>
    <m/>
    <m/>
    <m/>
    <s v="DIRECT_TRAFFIC"/>
    <m/>
    <m/>
    <m/>
    <m/>
    <m/>
    <m/>
    <m/>
    <m/>
    <m/>
    <m/>
    <m/>
    <m/>
    <m/>
    <m/>
    <m/>
    <m/>
    <m/>
    <m/>
    <s v="user_aM3WaaSUQQmaNnsm9l2FQRVWUEr8RN2ZdXzsuQUalQ3"/>
    <s v="Bharti Bankey"/>
    <m/>
    <m/>
    <m/>
    <x v="8"/>
    <s v="Inbound via website"/>
    <m/>
    <s v="Employee Count 25"/>
    <m/>
    <m/>
    <m/>
    <s v="2022-02-22 19:43:00.793000+00:00"/>
    <s v="2022-08-23 10:54:04.542000+00:00"/>
    <m/>
  </r>
  <r>
    <s v="Omkar Ghate"/>
    <n v="200000"/>
    <s v="INR"/>
    <n v="0"/>
    <s v="7/31/22"/>
    <s v="Sales"/>
    <s v="stat_kcR4fZg7TU7jjk1jAVua3qGLRS4J5uFayEjK5j02wtv"/>
    <s v="Unqualified"/>
    <n v="0"/>
    <s v="OpportunityStatusType.Lost"/>
    <m/>
    <m/>
    <s v="GMC -Renewal"/>
    <s v="lead_EGIdnNpvipSOkunB5WdeRWQQfOMHWDktsgMDl6ObakV"/>
    <s v="Vastu raviraj"/>
    <s v="Bharti Bankey"/>
    <s v="user_9SBRjyF0n4iWuhUdqRyQkFhl2J4uyNKhFWvvJEvunX8"/>
    <s v="Omkar Ghate"/>
    <s v="2022-05-06 10:12:49+00:00"/>
    <s v="2022-07-20 06:59:46.500000+00:00"/>
    <m/>
    <s v="Mumbai"/>
    <m/>
    <s v="2021-01-09 10:40:43+00:00"/>
    <m/>
    <n v="37"/>
    <m/>
    <m/>
    <m/>
    <m/>
    <m/>
    <m/>
    <m/>
    <m/>
    <m/>
    <m/>
    <m/>
    <s v="Others"/>
    <m/>
    <m/>
    <m/>
    <m/>
    <m/>
    <m/>
    <m/>
    <m/>
    <m/>
    <m/>
    <m/>
    <m/>
    <s v="Prashant Abhang"/>
    <m/>
    <s v="user_aM3WaaSUQQmaNnsm9l2FQRVWUEr8RN2ZdXzsuQUalQ3"/>
    <s v="Bharti Bankey"/>
    <s v="Siddharth Angolkar"/>
    <m/>
    <s v="May"/>
    <x v="3"/>
    <s v="Inbound via website"/>
    <m/>
    <m/>
    <m/>
    <m/>
    <m/>
    <s v="2021-01-09 10:43:24.969000+00:00"/>
    <s v="2022-07-20 06:59:46.535000+00:00"/>
    <m/>
  </r>
  <r>
    <s v="Omkar Ghate"/>
    <n v="35000"/>
    <s v="INR"/>
    <n v="0"/>
    <s v="7/31/22"/>
    <s v="Sales"/>
    <s v="stat_kcR4fZg7TU7jjk1jAVua3qGLRS4J5uFayEjK5j02wtv"/>
    <s v="Unqualified"/>
    <n v="0"/>
    <s v="OpportunityStatusType.Lost"/>
    <m/>
    <m/>
    <s v="SI- 5 lacs/ 3 lacs maternity benefits- No RR- 1-2% Ambulance- 1k Pre-post-30- 60 days PED- Cover No Waiting- Period wants to close it before 31st march Location - Jalgaon(M.P)"/>
    <s v="lead_asEiT02GdTLntyQaNGvB5PfZyVVjrhWfpderWAt5zls"/>
    <s v="Navalprabha"/>
    <s v="Bharti Bankey"/>
    <s v="user_9SBRjyF0n4iWuhUdqRyQkFhl2J4uyNKhFWvvJEvunX8"/>
    <s v="Omkar Ghate"/>
    <s v="2022-03-29 07:32:19.295000+00:00"/>
    <s v="2022-07-20 06:58:45.384000+00:00"/>
    <m/>
    <m/>
    <m/>
    <s v="2022-03-28 10:48:53+00:00"/>
    <m/>
    <n v="25"/>
    <m/>
    <m/>
    <m/>
    <m/>
    <m/>
    <m/>
    <m/>
    <s v="PAID_SEARCH"/>
    <m/>
    <m/>
    <m/>
    <m/>
    <m/>
    <m/>
    <m/>
    <m/>
    <m/>
    <m/>
    <m/>
    <m/>
    <m/>
    <m/>
    <m/>
    <m/>
    <m/>
    <m/>
    <s v="user_aM3WaaSUQQmaNnsm9l2FQRVWUEr8RN2ZdXzsuQUalQ3"/>
    <s v="Bharti Bankey"/>
    <s v="Siddharth Angolkar"/>
    <m/>
    <m/>
    <x v="3"/>
    <s v="Inbound via website"/>
    <m/>
    <s v="Employee Count 25"/>
    <m/>
    <m/>
    <m/>
    <s v="2022-03-28 10:48:57.215000+00:00"/>
    <s v="2022-07-20 06:58:45.418000+00:00"/>
    <m/>
  </r>
  <r>
    <s v="Omkar Ghate"/>
    <n v="3000"/>
    <s v="INR"/>
    <n v="0"/>
    <s v="7/31/22"/>
    <s v="Sales"/>
    <s v="stat_kcR4fZg7TU7jjk1jAVua3qGLRS4J5uFayEjK5j02wtv"/>
    <s v="Unqualified"/>
    <n v="0"/>
    <s v="OpportunityStatusType.Lost"/>
    <m/>
    <m/>
    <m/>
    <s v="lead_2cEgtBxAM8uw0sfrcwcIlXVeAeY87Uxo7lqMqlRgxe8"/>
    <s v="IppoPay Technologies Pvt Ltd"/>
    <s v="Omkar Ghate"/>
    <s v="user_9SBRjyF0n4iWuhUdqRyQkFhl2J4uyNKhFWvvJEvunX8"/>
    <s v="Omkar Ghate"/>
    <s v="2022-02-01 08:22:33.538000+00:00"/>
    <s v="2022-07-20 06:56:45.066000+00:00"/>
    <m/>
    <s v="Chennai"/>
    <m/>
    <s v="2022-01-31 04:35:54+00:00"/>
    <m/>
    <n v="49"/>
    <m/>
    <m/>
    <m/>
    <m/>
    <m/>
    <m/>
    <m/>
    <s v="PAID_SOCIAL"/>
    <m/>
    <m/>
    <m/>
    <s v="IT Services &amp; IT Consulting"/>
    <m/>
    <m/>
    <m/>
    <m/>
    <m/>
    <m/>
    <m/>
    <m/>
    <m/>
    <m/>
    <m/>
    <m/>
    <m/>
    <m/>
    <s v="user_9SBRjyF0n4iWuhUdqRyQkFhl2J4uyNKhFWvvJEvunX8"/>
    <s v="Omkar Ghate"/>
    <m/>
    <m/>
    <s v="June"/>
    <x v="3"/>
    <s v="Inbound via website"/>
    <m/>
    <s v="Employee Count 25"/>
    <m/>
    <m/>
    <m/>
    <s v="2022-01-31 04:38:37.414000+00:00"/>
    <s v="2022-07-20 06:56:45.093000+00:00"/>
    <s v="GPA"/>
  </r>
  <r>
    <s v="Omkar Ghate"/>
    <n v="30184"/>
    <s v="INR"/>
    <n v="0"/>
    <s v="7/31/22"/>
    <s v="Sales"/>
    <s v="stat_kcR4fZg7TU7jjk1jAVua3qGLRS4J5uFayEjK5j02wtv"/>
    <s v="Unqualified"/>
    <n v="0"/>
    <s v="OpportunityStatusType.Lost"/>
    <m/>
    <m/>
    <m/>
    <s v="lead_2cEgtBxAM8uw0sfrcwcIlXVeAeY87Uxo7lqMqlRgxe8"/>
    <s v="IppoPay Technologies Pvt Ltd"/>
    <s v="Omkar Ghate"/>
    <s v="user_9SBRjyF0n4iWuhUdqRyQkFhl2J4uyNKhFWvvJEvunX8"/>
    <s v="Omkar Ghate"/>
    <s v="2022-02-01 08:15:34.513000+00:00"/>
    <s v="2022-07-20 06:56:37.955000+00:00"/>
    <m/>
    <s v="Chennai"/>
    <m/>
    <s v="2022-01-31 04:35:54+00:00"/>
    <m/>
    <n v="49"/>
    <m/>
    <m/>
    <m/>
    <m/>
    <m/>
    <m/>
    <m/>
    <s v="PAID_SOCIAL"/>
    <m/>
    <m/>
    <m/>
    <s v="IT Services &amp; IT Consulting"/>
    <m/>
    <m/>
    <m/>
    <m/>
    <m/>
    <m/>
    <m/>
    <m/>
    <m/>
    <m/>
    <m/>
    <m/>
    <m/>
    <m/>
    <s v="user_9SBRjyF0n4iWuhUdqRyQkFhl2J4uyNKhFWvvJEvunX8"/>
    <s v="Omkar Ghate"/>
    <m/>
    <m/>
    <s v="June"/>
    <x v="3"/>
    <s v="Inbound via website"/>
    <m/>
    <s v="Employee Count 25"/>
    <m/>
    <m/>
    <m/>
    <s v="2022-01-31 04:38:37.414000+00:00"/>
    <s v="2022-07-20 06:56:45.093000+00:00"/>
    <s v="GMC"/>
  </r>
  <r>
    <s v="Omkar Ghate"/>
    <n v="470000"/>
    <s v="INR"/>
    <n v="0"/>
    <s v="7/31/22"/>
    <s v="Sales"/>
    <s v="stat_kcR4fZg7TU7jjk1jAVua3qGLRS4J5uFayEjK5j02wtv"/>
    <s v="Unqualified"/>
    <n v="0"/>
    <s v="OpportunityStatusType.Lost"/>
    <m/>
    <m/>
    <s v="fresh"/>
    <s v="lead_qw5yTnVBEH5oWbyaR81mCa4YlTRAp7GRUW5LFf7Umr3"/>
    <s v="Cloud Destinations (Fresh)"/>
    <s v="Bhairavi Jog"/>
    <s v="user_9SBRjyF0n4iWuhUdqRyQkFhl2J4uyNKhFWvvJEvunX8"/>
    <s v="Omkar Ghate"/>
    <s v="2022-01-12 05:38:20.449000+00:00"/>
    <s v="2022-07-20 06:55:44.510000+00:00"/>
    <m/>
    <s v="Coimbatore"/>
    <m/>
    <m/>
    <m/>
    <n v="100"/>
    <m/>
    <m/>
    <m/>
    <m/>
    <m/>
    <m/>
    <m/>
    <m/>
    <m/>
    <m/>
    <m/>
    <m/>
    <m/>
    <m/>
    <m/>
    <m/>
    <m/>
    <m/>
    <m/>
    <m/>
    <m/>
    <m/>
    <m/>
    <m/>
    <m/>
    <m/>
    <s v="user_228eUmsdKIb9OItgmiDq1zD4aPZ1eqiapbaLAGeBf8g"/>
    <s v="Bhairavi Jog"/>
    <s v="Siddharth Angolkar"/>
    <m/>
    <m/>
    <x v="4"/>
    <m/>
    <m/>
    <s v="Employee Wellness Handbook"/>
    <m/>
    <m/>
    <m/>
    <s v="2021-12-01 14:40:15.844000+00:00"/>
    <s v="2022-07-20 06:55:44.544000+00:00"/>
    <s v="GMC"/>
  </r>
  <r>
    <s v="Omkar Ghate"/>
    <n v="50000"/>
    <s v="INR"/>
    <n v="0"/>
    <s v="7/31/22"/>
    <s v="Sales"/>
    <s v="stat_kcR4fZg7TU7jjk1jAVua3qGLRS4J5uFayEjK5j02wtv"/>
    <s v="Unqualified"/>
    <n v="0"/>
    <s v="OpportunityStatusType.Lost"/>
    <m/>
    <m/>
    <s v="SI- 5 Lacs"/>
    <s v="lead_hRc8YaxtSEN9s9hoa7NRWoeDo9AxvcRqeRnz5T3aepX"/>
    <s v="Simreka"/>
    <s v="Bharti Bankey"/>
    <s v="user_9SBRjyF0n4iWuhUdqRyQkFhl2J4uyNKhFWvvJEvunX8"/>
    <s v="Omkar Ghate"/>
    <s v="2022-01-04 11:16:48.452000+00:00"/>
    <s v="2022-07-20 06:55:18.482000+00:00"/>
    <m/>
    <s v="Bangalore"/>
    <m/>
    <m/>
    <m/>
    <n v="12"/>
    <m/>
    <m/>
    <m/>
    <m/>
    <m/>
    <m/>
    <m/>
    <m/>
    <m/>
    <m/>
    <m/>
    <m/>
    <m/>
    <m/>
    <m/>
    <m/>
    <m/>
    <m/>
    <m/>
    <m/>
    <m/>
    <m/>
    <m/>
    <m/>
    <m/>
    <m/>
    <s v="user_aM3WaaSUQQmaNnsm9l2FQRVWUEr8RN2ZdXzsuQUalQ3"/>
    <s v="Bharti Bankey"/>
    <s v="Siddharth Angolkar"/>
    <m/>
    <m/>
    <x v="3"/>
    <s v="Inbound via website"/>
    <m/>
    <s v="Employee Count 7-50"/>
    <m/>
    <m/>
    <m/>
    <s v="2021-11-27 08:51:44.011000+00:00"/>
    <s v="2022-07-20 06:55:18.602000+00:00"/>
    <m/>
  </r>
  <r>
    <s v="Satyajit Chati"/>
    <n v="500000"/>
    <s v="INR"/>
    <n v="0"/>
    <s v="7/31/22"/>
    <s v="Sales"/>
    <s v="stat_kcR4fZg7TU7jjk1jAVua3qGLRS4J5uFayEjK5j02wtv"/>
    <s v="Unqualified"/>
    <n v="0"/>
    <s v="OpportunityStatusType.Lost"/>
    <m/>
    <m/>
    <m/>
    <s v="lead_01sfzzOuDBrx0y9CDdD01lZXjqrLtW36J8xMfgIaylX"/>
    <s v="Sigma Byte Computers Pvt Ltd"/>
    <s v="Satyajit Chati"/>
    <s v="user_GL8PBiV4pvzsQLVHSdZLeMQAQcGjCvLkffg486DHfZJ"/>
    <s v="Anshum Naithani"/>
    <s v="2022-06-16 07:24:49.658000+00:00"/>
    <s v="2022-07-20 06:49:17.338000+00:00"/>
    <m/>
    <s v="Mumbai"/>
    <m/>
    <m/>
    <m/>
    <n v="450"/>
    <m/>
    <m/>
    <m/>
    <m/>
    <m/>
    <m/>
    <m/>
    <m/>
    <m/>
    <m/>
    <m/>
    <s v="Manufacturing"/>
    <m/>
    <m/>
    <m/>
    <m/>
    <m/>
    <m/>
    <m/>
    <m/>
    <m/>
    <m/>
    <m/>
    <m/>
    <m/>
    <m/>
    <s v="user_5IQTpX6DsnoeoDfxqzqojpVoQLXPh68nhDjLS5ETjYj"/>
    <s v="Satyajit Chati"/>
    <m/>
    <m/>
    <s v="August"/>
    <x v="2"/>
    <m/>
    <m/>
    <m/>
    <m/>
    <m/>
    <m/>
    <s v="2021-08-05 07:12:26.205000+00:00"/>
    <s v="2022-07-20 06:49:17.368000+00:00"/>
    <m/>
  </r>
  <r>
    <s v="Daya Gowda"/>
    <n v="2000000"/>
    <s v="INR"/>
    <n v="0"/>
    <s v="8/31/22"/>
    <s v="Sales"/>
    <s v="stat_kcR4fZg7TU7jjk1jAVua3qGLRS4J5uFayEjK5j02wtv"/>
    <s v="Unqualified"/>
    <n v="0"/>
    <s v="OpportunityStatusType.Lost"/>
    <s v="cont_kC6GfSEx9PZqLHbEfyV6o1eLHQLC9gzvYr6l8KEJNVx"/>
    <s v="Amrutha"/>
    <s v="GMC 200 employees 1+3"/>
    <s v="lead_7wv7JxEIXO1aIsPLKVMDIiUog0bwXY6KLcr0EJNkfGk"/>
    <s v="TRU Global Software"/>
    <s v="Daya Gowda"/>
    <s v="user_encRk5bIEFN6ZA11h4WH2AdZTiZpogLSlMIaj0E30SZ"/>
    <s v="Daya Gowda"/>
    <s v="2022-07-15 10:43:24.601000+00:00"/>
    <s v="2022-07-20 06:48:34.914000+00:00"/>
    <m/>
    <s v="Bangalore"/>
    <m/>
    <m/>
    <m/>
    <n v="200"/>
    <m/>
    <m/>
    <s v="Facebook"/>
    <m/>
    <m/>
    <m/>
    <m/>
    <s v="PAID_SOCIAL"/>
    <m/>
    <m/>
    <m/>
    <m/>
    <m/>
    <m/>
    <m/>
    <m/>
    <m/>
    <m/>
    <m/>
    <m/>
    <m/>
    <m/>
    <m/>
    <m/>
    <m/>
    <m/>
    <s v="user_encRk5bIEFN6ZA11h4WH2AdZTiZpogLSlMIaj0E30SZ"/>
    <s v="Daya Gowda"/>
    <m/>
    <m/>
    <s v="August"/>
    <x v="4"/>
    <m/>
    <m/>
    <s v="Employee Engagement Handbook"/>
    <m/>
    <m/>
    <m/>
    <s v="2022-07-04 05:06:21.519000+00:00"/>
    <s v="2022-08-25 16:06:28.412000+00:00"/>
    <m/>
  </r>
  <r>
    <s v="Omkar Ghate"/>
    <n v="30000"/>
    <s v="INR"/>
    <n v="0"/>
    <s v="7/31/22"/>
    <s v="Sales"/>
    <s v="stat_kcR4fZg7TU7jjk1jAVua3qGLRS4J5uFayEjK5j02wtv"/>
    <s v="Unqualified"/>
    <n v="0"/>
    <s v="OpportunityStatusType.Lost"/>
    <m/>
    <m/>
    <m/>
    <s v="lead_oj5GGywGvdWSkkL2BkiqeSE7QyORIgl2za2foABgxPM"/>
    <s v="Godiva Bioadvances Pvt Ltd"/>
    <s v="Aditi Deodhe"/>
    <s v="user_9SBRjyF0n4iWuhUdqRyQkFhl2J4uyNKhFWvvJEvunX8"/>
    <s v="Omkar Ghate"/>
    <s v="2021-11-12 07:11:07.441000+00:00"/>
    <s v="2022-07-20 06:53:53.712000+00:00"/>
    <m/>
    <m/>
    <m/>
    <s v="2021-11-09 10:14:29+00:00"/>
    <m/>
    <n v="15"/>
    <m/>
    <m/>
    <m/>
    <m/>
    <m/>
    <m/>
    <m/>
    <m/>
    <m/>
    <m/>
    <m/>
    <m/>
    <m/>
    <m/>
    <m/>
    <m/>
    <m/>
    <m/>
    <m/>
    <m/>
    <m/>
    <m/>
    <m/>
    <m/>
    <m/>
    <m/>
    <s v="user_aM3WaaSUQQmaNnsm9l2FQRVWUEr8RN2ZdXzsuQUalQ3"/>
    <s v="Bharti Bankey"/>
    <s v="Siddharth Angolkar"/>
    <m/>
    <m/>
    <x v="3"/>
    <s v="Inbound via website"/>
    <m/>
    <s v="Employee Count 15"/>
    <m/>
    <m/>
    <m/>
    <s v="2021-11-09 10:47:21.530000+00:00"/>
    <s v="2022-07-20 06:53:53.757000+00:00"/>
    <m/>
  </r>
  <r>
    <s v="Mayur Gadiyar"/>
    <n v="250000"/>
    <s v="INR"/>
    <n v="0"/>
    <s v="7/31/22"/>
    <s v="Sales"/>
    <s v="stat_1hn9nRJaLbI53NxPuSQgo90kRpbpKsFlwN4oEGNUTdO"/>
    <s v="Lost"/>
    <n v="0"/>
    <s v="OpportunityStatusType.Lost"/>
    <s v="cont_NNRnO9a4tSUyfafEers8o7c3UdpvdN918NLA7AdYbjt"/>
    <s v="Riya Chheda"/>
    <s v="They went ahead with their current insurance partners"/>
    <s v="lead_k2Eloq9dSkeFmSGMPjFi2mQWFuIHUEA1VHQprhS3OnB"/>
    <s v="Blink Digital"/>
    <s v="Nikhil Ahuja"/>
    <s v="user_bdUPAGjcS7p6513So3N4g3aWNS5HuBuVJi7bvCPAsLt"/>
    <s v="Mayur Gadiyar"/>
    <s v="2022-07-11 06:57:17.774000+00:00"/>
    <s v="2022-07-20 06:06:43.797000+00:00"/>
    <m/>
    <s v="Mumbai"/>
    <m/>
    <m/>
    <m/>
    <n v="127"/>
    <m/>
    <m/>
    <m/>
    <m/>
    <m/>
    <m/>
    <m/>
    <s v="PAID_SOCIAL"/>
    <m/>
    <m/>
    <m/>
    <s v="Digital Marketing &amp; Advertising"/>
    <m/>
    <m/>
    <m/>
    <m/>
    <m/>
    <m/>
    <m/>
    <m/>
    <m/>
    <m/>
    <m/>
    <m/>
    <m/>
    <m/>
    <s v="user_ocHSJH83OJnHCvKyMbjx8WOOK8PMgAUGIj1qK0q0dMV"/>
    <s v="Nikhil Ahuja"/>
    <m/>
    <m/>
    <s v="July"/>
    <x v="1"/>
    <m/>
    <m/>
    <s v="Employee Engagement Handbook"/>
    <m/>
    <m/>
    <m/>
    <s v="2022-03-09 17:10:44.578000+00:00"/>
    <s v="2022-08-10 04:48:01.945000+00:00"/>
    <s v="GMC"/>
  </r>
  <r>
    <s v="Sanket Kulkarni"/>
    <n v="2800000"/>
    <s v="INR"/>
    <n v="0"/>
    <s v="7/31/22"/>
    <s v="Sales"/>
    <s v="stat_kcR4fZg7TU7jjk1jAVua3qGLRS4J5uFayEjK5j02wtv"/>
    <s v="Unqualified"/>
    <n v="0"/>
    <s v="OpportunityStatusType.Lost"/>
    <m/>
    <m/>
    <m/>
    <s v="lead_LZKDVMEOTV6SXN0iOWuGQPJuPTiNH5fa9Psb18JAMEa"/>
    <s v="Chromewell Engineering Pvt Ltd"/>
    <s v="Sarvesh Pawar"/>
    <s v="user_k8sSUtRXfYEMul9CBIF4ZOmv3vnev5cdEvVZbtETMKp"/>
    <s v="Sanket Kulkarni"/>
    <s v="2022-07-11 11:39:58.498000+00:00"/>
    <s v="2022-07-20 05:25:40.536000+00:00"/>
    <m/>
    <s v="Pune"/>
    <m/>
    <m/>
    <m/>
    <n v="200"/>
    <m/>
    <m/>
    <m/>
    <m/>
    <m/>
    <m/>
    <m/>
    <m/>
    <m/>
    <m/>
    <m/>
    <s v="Manufacturing"/>
    <m/>
    <m/>
    <m/>
    <m/>
    <m/>
    <m/>
    <m/>
    <m/>
    <m/>
    <m/>
    <m/>
    <m/>
    <s v="Sakshi Soni"/>
    <m/>
    <s v="user_A8KOTZADnUtEQOLt4nSLAmteNStuGh80js75RYjrXVt"/>
    <s v="Sarvesh Pawar"/>
    <m/>
    <m/>
    <s v="July; October"/>
    <x v="2"/>
    <s v="Naukri.com"/>
    <m/>
    <m/>
    <m/>
    <m/>
    <m/>
    <s v="2022-06-19 07:22:20.695000+00:00"/>
    <s v="2022-10-20 09:57:40.183000+00:00"/>
    <s v="NON EB"/>
  </r>
  <r>
    <s v="Omkar Ghate"/>
    <n v="40000"/>
    <s v="INR"/>
    <n v="0"/>
    <s v="8/31/22"/>
    <s v="Sales"/>
    <s v="stat_kcR4fZg7TU7jjk1jAVua3qGLRS4J5uFayEjK5j02wtv"/>
    <s v="Unqualified"/>
    <n v="0"/>
    <s v="OpportunityStatusType.Lost"/>
    <m/>
    <m/>
    <s v="Covid Policy"/>
    <s v="lead_RwlGyCI6N49CN8bW3rcFoHxv1bn5mPCtt13wBnTBUOk"/>
    <s v="GoodCare IT Management Services Pvt. Ltd."/>
    <s v="Bharti Bankey"/>
    <s v="user_9SBRjyF0n4iWuhUdqRyQkFhl2J4uyNKhFWvvJEvunX8"/>
    <s v="Omkar Ghate"/>
    <s v="2022-03-17 11:14:41.305000+00:00"/>
    <s v="2022-07-20 06:42:51.259000+00:00"/>
    <m/>
    <s v="Vadodara"/>
    <m/>
    <m/>
    <m/>
    <n v="33"/>
    <m/>
    <m/>
    <m/>
    <m/>
    <m/>
    <m/>
    <m/>
    <m/>
    <m/>
    <m/>
    <m/>
    <s v="IT Services &amp; IT Consulting"/>
    <m/>
    <m/>
    <m/>
    <m/>
    <m/>
    <m/>
    <m/>
    <m/>
    <m/>
    <m/>
    <m/>
    <m/>
    <m/>
    <m/>
    <s v="user_aM3WaaSUQQmaNnsm9l2FQRVWUEr8RN2ZdXzsuQUalQ3"/>
    <s v="Bharti Bankey"/>
    <s v="Siddharth Angolkar"/>
    <m/>
    <s v="April"/>
    <x v="4"/>
    <m/>
    <m/>
    <s v="Employee Wellness Handbook"/>
    <m/>
    <m/>
    <m/>
    <s v="2022-01-17 01:53:02.390000+00:00"/>
    <s v="2022-07-20 06:42:51.296000+00:00"/>
    <m/>
  </r>
  <r>
    <s v="siddharth tongay"/>
    <n v="1500000"/>
    <s v="INR"/>
    <n v="0"/>
    <s v="7/18/22"/>
    <s v="Sales"/>
    <s v="stat_1hn9nRJaLbI53NxPuSQgo90kRpbpKsFlwN4oEGNUTdO"/>
    <s v="Lost"/>
    <n v="0"/>
    <s v="OpportunityStatusType.Lost"/>
    <s v="cont_Rgm5wPq8Cf1HZdE9D3VldGw0w4vqh7VQujosjdxIMOM"/>
    <s v="Rishi Kumar"/>
    <s v="Marsh had better rates"/>
    <s v="lead_h9VweW5u7XjkB8y6BJVxUkRNUBH1roLdrye9PFk1YdR"/>
    <s v="Hexaview Technologies Inc."/>
    <s v="Nikhil Ahuja"/>
    <s v="user_hNAUXSINlo7GUxmDXzerfGAZIUUHKfva47TB2ckZABz"/>
    <s v="siddharth tongay"/>
    <s v="2022-06-20 11:03:09.146000+00:00"/>
    <s v="2022-07-20 05:15:54.620000+00:00"/>
    <m/>
    <s v="Noida"/>
    <m/>
    <m/>
    <m/>
    <n v="354"/>
    <m/>
    <m/>
    <m/>
    <m/>
    <m/>
    <m/>
    <m/>
    <s v="PAID_SOCIAL"/>
    <m/>
    <m/>
    <m/>
    <s v="IT Services &amp; IT Consulting"/>
    <m/>
    <m/>
    <m/>
    <m/>
    <m/>
    <m/>
    <m/>
    <m/>
    <m/>
    <m/>
    <m/>
    <m/>
    <m/>
    <m/>
    <s v="user_ocHSJH83OJnHCvKyMbjx8WOOK8PMgAUGIj1qK0q0dMV"/>
    <s v="Nikhil Ahuja"/>
    <m/>
    <m/>
    <s v="July"/>
    <x v="4"/>
    <m/>
    <m/>
    <s v="Employee Engagement Handbook"/>
    <m/>
    <m/>
    <m/>
    <s v="2022-06-14 12:23:06.768000+00:00"/>
    <s v="2022-07-21 05:03:12.816000+00:00"/>
    <s v="GMC"/>
  </r>
  <r>
    <s v="Sameer Iftekhari"/>
    <n v="30000000"/>
    <s v="INR"/>
    <n v="0"/>
    <s v="7/14/22"/>
    <s v="Sales"/>
    <s v="stat_kcR4fZg7TU7jjk1jAVua3qGLRS4J5uFayEjK5j02wtv"/>
    <s v="Unqualified"/>
    <n v="0"/>
    <s v="OpportunityStatusType.Lost"/>
    <m/>
    <m/>
    <m/>
    <s v="lead_TQkPCsSHWSq4LxnnHFvlbFdlyRA57K5CaaZMashvfN3"/>
    <s v="Yazaki India"/>
    <s v="Prajakta Sahastrabudhe"/>
    <s v="user_sREdxbAJihL2Zbgic7tyQ6Rc4Mny7HnD1RNGhA9DDYh"/>
    <s v="Prajakta Sahastrabudhe"/>
    <s v="2022-04-19 07:20:53.449000+00:00"/>
    <s v="2022-07-20 04:36:53.828000+00:00"/>
    <m/>
    <s v="Pune"/>
    <m/>
    <m/>
    <m/>
    <n v="2000"/>
    <m/>
    <m/>
    <m/>
    <m/>
    <m/>
    <m/>
    <m/>
    <m/>
    <m/>
    <m/>
    <m/>
    <s v="Manufacturing"/>
    <m/>
    <m/>
    <m/>
    <m/>
    <m/>
    <m/>
    <m/>
    <m/>
    <m/>
    <m/>
    <m/>
    <m/>
    <s v="Sakshi Soni"/>
    <m/>
    <s v="user_1z3bdwgjF9RILRmuQPeXXGoPhafSi1mEgyb4l5sVEvN"/>
    <s v="Ankita Pingale"/>
    <m/>
    <m/>
    <s v="July"/>
    <x v="2"/>
    <s v="Naukri.com"/>
    <m/>
    <m/>
    <m/>
    <m/>
    <m/>
    <s v="2022-04-04 11:15:45.697000+00:00"/>
    <s v="2022-10-20 10:20:51.987000+00:00"/>
    <m/>
  </r>
  <r>
    <s v="Sameer Iftekhari"/>
    <n v="4300000"/>
    <s v="INR"/>
    <n v="100"/>
    <s v="7/20/22"/>
    <s v="Sales"/>
    <s v="stat_OZRiD1474QRJIpvnjHCZfiIvKcVD6mIKSSTzg8SwDVx"/>
    <s v="Won- Payment Completed"/>
    <n v="1"/>
    <s v="OpportunityStatusType.Won"/>
    <m/>
    <m/>
    <m/>
    <s v="lead_qlka9vBrsaPsJAB4BVuBKQHSFBmJgGpq5BlPldkSa0u"/>
    <s v="Japfa Comfeed"/>
    <s v="Prajakta Sahastrabudhe"/>
    <s v="user_sREdxbAJihL2Zbgic7tyQ6Rc4Mny7HnD1RNGhA9DDYh"/>
    <s v="Prajakta Sahastrabudhe"/>
    <s v="2022-05-20 12:21:53.063000+00:00"/>
    <s v="2022-07-20 04:36:00.497000+00:00"/>
    <m/>
    <s v="Pune"/>
    <m/>
    <m/>
    <m/>
    <n v="600"/>
    <m/>
    <m/>
    <s v="Facebook"/>
    <m/>
    <m/>
    <m/>
    <m/>
    <m/>
    <m/>
    <m/>
    <m/>
    <s v="Food &amp; Beverages"/>
    <m/>
    <m/>
    <m/>
    <m/>
    <m/>
    <m/>
    <m/>
    <m/>
    <m/>
    <m/>
    <m/>
    <m/>
    <s v="Deepak Yadav; Mrunmay Jalgaonkar"/>
    <m/>
    <s v="user_sREdxbAJihL2Zbgic7tyQ6Rc4Mny7HnD1RNGhA9DDYh"/>
    <s v="Prajakta Sahastrabudhe"/>
    <s v="Anjali Nishu"/>
    <m/>
    <s v="July"/>
    <x v="2"/>
    <s v="Naukri.com"/>
    <m/>
    <m/>
    <m/>
    <m/>
    <m/>
    <s v="2020-12-12 09:51:58.304000+00:00"/>
    <s v="2022-10-19 09:24:18.112000+00:00"/>
    <m/>
  </r>
  <r>
    <s v="Satyam Tiwari"/>
    <n v="1000000"/>
    <s v="INR"/>
    <n v="0"/>
    <s v="8/31/22"/>
    <s v="Sales"/>
    <s v="stat_kcR4fZg7TU7jjk1jAVua3qGLRS4J5uFayEjK5j02wtv"/>
    <s v="Unqualified"/>
    <n v="0"/>
    <s v="OpportunityStatusType.Lost"/>
    <m/>
    <m/>
    <s v="For 66 people"/>
    <s v="lead_GVabf42LK0kM89D2VEfgP7Nxdb3IaBsKQqFJpsmm24M"/>
    <s v="M/S Bombay Gymkhana Ltd."/>
    <s v="Namrata Aurora"/>
    <s v="user_2YgShwgjLNI4FjAqgE9PtKsdIaGh919JGcFG919fe5B"/>
    <s v="Satyam Tiwari"/>
    <s v="2022-02-21 07:29:08.281000+00:00"/>
    <s v="2022-07-19 17:48:59.364000+00:00"/>
    <m/>
    <s v="Mumbai"/>
    <m/>
    <m/>
    <m/>
    <n v="62"/>
    <m/>
    <m/>
    <m/>
    <m/>
    <m/>
    <m/>
    <m/>
    <m/>
    <m/>
    <m/>
    <m/>
    <s v="Sports &amp; Entertainment"/>
    <m/>
    <m/>
    <m/>
    <m/>
    <m/>
    <m/>
    <m/>
    <m/>
    <m/>
    <m/>
    <m/>
    <m/>
    <s v="Jitin Gopi"/>
    <m/>
    <s v="user_IpBH4s1Av5OVFfQQ3nW0qPDDjwLT9uRfx1sVhml8UQA"/>
    <s v="Namrata Aurora"/>
    <s v="Dr. Anil More"/>
    <m/>
    <s v="June; September"/>
    <x v="2"/>
    <m/>
    <m/>
    <m/>
    <m/>
    <m/>
    <m/>
    <s v="2021-11-17 01:29:56.258000+00:00"/>
    <s v="2022-07-19 17:48:59.413000+00:00"/>
    <s v="GMC"/>
  </r>
  <r>
    <s v="Satyam Tiwari"/>
    <n v="50000"/>
    <s v="INR"/>
    <n v="0"/>
    <s v="7/31/22"/>
    <s v="Sales"/>
    <s v="stat_kcR4fZg7TU7jjk1jAVua3qGLRS4J5uFayEjK5j02wtv"/>
    <s v="Unqualified"/>
    <n v="0"/>
    <s v="OpportunityStatusType.Lost"/>
    <m/>
    <m/>
    <m/>
    <s v="lead_GVabf42LK0kM89D2VEfgP7Nxdb3IaBsKQqFJpsmm24M"/>
    <s v="M/S Bombay Gymkhana Ltd."/>
    <s v="Namrata Aurora"/>
    <s v="user_2YgShwgjLNI4FjAqgE9PtKsdIaGh919JGcFG919fe5B"/>
    <s v="Satyam Tiwari"/>
    <s v="2022-02-21 07:28:45.726000+00:00"/>
    <s v="2022-07-19 17:48:45.457000+00:00"/>
    <m/>
    <s v="Mumbai"/>
    <m/>
    <m/>
    <m/>
    <n v="62"/>
    <m/>
    <m/>
    <m/>
    <m/>
    <m/>
    <m/>
    <m/>
    <m/>
    <m/>
    <m/>
    <m/>
    <s v="Sports &amp; Entertainment"/>
    <m/>
    <m/>
    <m/>
    <m/>
    <m/>
    <m/>
    <m/>
    <m/>
    <m/>
    <m/>
    <m/>
    <m/>
    <s v="Jitin Gopi"/>
    <m/>
    <s v="user_IpBH4s1Av5OVFfQQ3nW0qPDDjwLT9uRfx1sVhml8UQA"/>
    <s v="Namrata Aurora"/>
    <s v="Dr. Anil More"/>
    <m/>
    <s v="June; September"/>
    <x v="2"/>
    <m/>
    <m/>
    <m/>
    <m/>
    <m/>
    <m/>
    <s v="2021-11-17 01:29:56.258000+00:00"/>
    <s v="2022-07-19 17:48:59.413000+00:00"/>
    <s v="GPA; GTL"/>
  </r>
  <r>
    <s v="Omkar Ghate"/>
    <n v="1000000"/>
    <s v="INR"/>
    <n v="0"/>
    <s v="9/30/22"/>
    <s v="Sales"/>
    <s v="stat_kcR4fZg7TU7jjk1jAVua3qGLRS4J5uFayEjK5j02wtv"/>
    <s v="Unqualified"/>
    <n v="0"/>
    <s v="OpportunityStatusType.Lost"/>
    <s v="cont_yU36SapHdFFwyeGdhDEkKqXhKNrcU0YmXYsAq7vEdsD"/>
    <s v="Mangesh Bakshi"/>
    <s v="The client has personal relationship with New India and has been their direct insurer for the past 15 years"/>
    <s v="lead_BV5MG6uGSWT1qBC5J3IrzkCwxZh4wqocHdGGEGFuBgt"/>
    <s v="Resilient Cosmeceuticals Pvt. Ltd."/>
    <s v="Gauri Jori"/>
    <s v="user_9SBRjyF0n4iWuhUdqRyQkFhl2J4uyNKhFWvvJEvunX8"/>
    <s v="Omkar Ghate"/>
    <s v="2022-07-14 08:26:16.381000+00:00"/>
    <s v="2022-07-20 03:52:21.225000+00:00"/>
    <m/>
    <s v="Pune"/>
    <m/>
    <s v="2020-09-14 07:40:51+00:00"/>
    <m/>
    <n v="121"/>
    <m/>
    <m/>
    <m/>
    <m/>
    <m/>
    <m/>
    <m/>
    <m/>
    <m/>
    <m/>
    <m/>
    <s v="Manufacturing"/>
    <m/>
    <m/>
    <m/>
    <m/>
    <m/>
    <m/>
    <m/>
    <m/>
    <m/>
    <m/>
    <m/>
    <m/>
    <m/>
    <m/>
    <s v="user_5YHA1ZU4iP896lD1YJehdJcMx7ZEgWCpulT4T2c3pJ3"/>
    <s v="Gauri Jori"/>
    <m/>
    <m/>
    <s v="September"/>
    <x v="2"/>
    <m/>
    <m/>
    <m/>
    <m/>
    <m/>
    <m/>
    <s v="2020-12-06 09:49:31.423000+00:00"/>
    <s v="2022-09-16 05:40:59.107000+00:00"/>
    <s v="GMC"/>
  </r>
  <r>
    <s v="Satyam Tiwari"/>
    <n v="200000"/>
    <s v="INR"/>
    <n v="0"/>
    <s v="8/31/22"/>
    <s v="Sales"/>
    <s v="stat_kcR4fZg7TU7jjk1jAVua3qGLRS4J5uFayEjK5j02wtv"/>
    <s v="Unqualified"/>
    <n v="0"/>
    <s v="OpportunityStatusType.Lost"/>
    <s v="cont_EKR8YCYQ8b0WuHx3RSGKc0YyfbSbqWzbXzkofg5CZFz"/>
    <s v="Sonit Jain"/>
    <s v="Non EB - Data Security policy"/>
    <s v="lead_rVZ6Ro089B14qAeobpvJtAL9mRa2Y6tB9zpVuXkaV6i"/>
    <s v="GajShield Infotech (I) Pvt. Ltd"/>
    <s v="Shreenath Bhat"/>
    <s v="user_2YgShwgjLNI4FjAqgE9PtKsdIaGh919JGcFG919fe5B"/>
    <s v="Satyam Tiwari"/>
    <s v="2022-07-04 12:07:47.494000+00:00"/>
    <s v="2022-07-19 16:34:13.244000+00:00"/>
    <m/>
    <s v="Mumbai"/>
    <m/>
    <m/>
    <m/>
    <n v="68"/>
    <m/>
    <m/>
    <m/>
    <m/>
    <m/>
    <m/>
    <m/>
    <m/>
    <m/>
    <m/>
    <m/>
    <s v="IT Services &amp; IT Consulting"/>
    <m/>
    <m/>
    <m/>
    <m/>
    <m/>
    <m/>
    <m/>
    <m/>
    <m/>
    <m/>
    <m/>
    <m/>
    <s v="Ravi Jaiswal"/>
    <m/>
    <s v="user_vMd4rmcrSbjykdyL2J7rrYn84SWdcNc5FKligrmItPw"/>
    <s v="Shreenath Bhat"/>
    <m/>
    <m/>
    <m/>
    <x v="2"/>
    <s v="Mr. E"/>
    <m/>
    <m/>
    <m/>
    <m/>
    <m/>
    <s v="2022-05-23 07:04:20.807000+00:00"/>
    <s v="2022-10-19 12:39:02.354000+00:00"/>
    <s v="NON EB"/>
  </r>
  <r>
    <s v="Satyam Tiwari"/>
    <n v="350000"/>
    <s v="INR"/>
    <n v="0"/>
    <s v="8/31/22"/>
    <s v="Sales"/>
    <s v="stat_kcR4fZg7TU7jjk1jAVua3qGLRS4J5uFayEjK5j02wtv"/>
    <s v="Unqualified"/>
    <n v="0"/>
    <s v="OpportunityStatusType.Lost"/>
    <s v="cont_EKR8YCYQ8b0WuHx3RSGKc0YyfbSbqWzbXzkofg5CZFz"/>
    <s v="Sonit Jain"/>
    <s v="GMC - Fresh"/>
    <s v="lead_rVZ6Ro089B14qAeobpvJtAL9mRa2Y6tB9zpVuXkaV6i"/>
    <s v="GajShield Infotech (I) Pvt. Ltd"/>
    <s v="Shreenath Bhat"/>
    <s v="user_2YgShwgjLNI4FjAqgE9PtKsdIaGh919JGcFG919fe5B"/>
    <s v="Satyam Tiwari"/>
    <s v="2022-07-04 12:06:41.213000+00:00"/>
    <s v="2022-07-19 16:34:19.292000+00:00"/>
    <m/>
    <s v="Mumbai"/>
    <m/>
    <m/>
    <m/>
    <n v="68"/>
    <m/>
    <m/>
    <m/>
    <m/>
    <m/>
    <m/>
    <m/>
    <m/>
    <m/>
    <m/>
    <m/>
    <s v="IT Services &amp; IT Consulting"/>
    <m/>
    <m/>
    <m/>
    <m/>
    <m/>
    <m/>
    <m/>
    <m/>
    <m/>
    <m/>
    <m/>
    <m/>
    <s v="Ravi Jaiswal"/>
    <m/>
    <s v="user_vMd4rmcrSbjykdyL2J7rrYn84SWdcNc5FKligrmItPw"/>
    <s v="Shreenath Bhat"/>
    <m/>
    <m/>
    <m/>
    <x v="2"/>
    <s v="Mr. E"/>
    <m/>
    <m/>
    <m/>
    <m/>
    <m/>
    <s v="2022-05-23 07:04:20.807000+00:00"/>
    <s v="2022-10-19 12:39:02.354000+00:00"/>
    <s v="GMC"/>
  </r>
  <r>
    <s v="Satyam Tiwari"/>
    <n v="10000"/>
    <s v="INR"/>
    <n v="0"/>
    <s v="8/31/22"/>
    <s v="Sales"/>
    <s v="stat_kcR4fZg7TU7jjk1jAVua3qGLRS4J5uFayEjK5j02wtv"/>
    <s v="Unqualified"/>
    <n v="0"/>
    <s v="OpportunityStatusType.Lost"/>
    <s v="cont_EKR8YCYQ8b0WuHx3RSGKc0YyfbSbqWzbXzkofg5CZFz"/>
    <s v="Sonit Jain"/>
    <s v="GPA - Fresh"/>
    <s v="lead_rVZ6Ro089B14qAeobpvJtAL9mRa2Y6tB9zpVuXkaV6i"/>
    <s v="GajShield Infotech (I) Pvt. Ltd"/>
    <s v="Shreenath Bhat"/>
    <s v="user_2YgShwgjLNI4FjAqgE9PtKsdIaGh919JGcFG919fe5B"/>
    <s v="Satyam Tiwari"/>
    <s v="2022-07-04 12:07:08.758000+00:00"/>
    <s v="2022-07-19 16:34:16.313000+00:00"/>
    <m/>
    <s v="Mumbai"/>
    <m/>
    <m/>
    <m/>
    <n v="68"/>
    <m/>
    <m/>
    <m/>
    <m/>
    <m/>
    <m/>
    <m/>
    <m/>
    <m/>
    <m/>
    <m/>
    <s v="IT Services &amp; IT Consulting"/>
    <m/>
    <m/>
    <m/>
    <m/>
    <m/>
    <m/>
    <m/>
    <m/>
    <m/>
    <m/>
    <m/>
    <m/>
    <s v="Ravi Jaiswal"/>
    <m/>
    <s v="user_vMd4rmcrSbjykdyL2J7rrYn84SWdcNc5FKligrmItPw"/>
    <s v="Shreenath Bhat"/>
    <m/>
    <m/>
    <m/>
    <x v="2"/>
    <s v="Mr. E"/>
    <m/>
    <m/>
    <m/>
    <m/>
    <m/>
    <s v="2022-05-23 07:04:20.807000+00:00"/>
    <s v="2022-10-19 12:39:02.354000+00:00"/>
    <s v="GPA"/>
  </r>
  <r>
    <s v="Sameer Iftekhari"/>
    <n v="10000000"/>
    <s v="INR"/>
    <n v="0"/>
    <s v="9/30/22"/>
    <s v="Sales"/>
    <s v="stat_kcR4fZg7TU7jjk1jAVua3qGLRS4J5uFayEjK5j02wtv"/>
    <s v="Unqualified"/>
    <n v="0"/>
    <s v="OpportunityStatusType.Lost"/>
    <s v="cont_VC2nQWZDojb00sECYFbNoPPj7dHxGLEwwHeaT8nXPX7"/>
    <s v="Rizwn Memon"/>
    <s v="GTL"/>
    <s v="lead_RuooLvBIieVS0dPyuDPxzT6UpsobqXNhNbmCVfofD9p"/>
    <s v="Bajaj Allianz General Insurance Company"/>
    <s v="Mayur Gadiyar"/>
    <s v="user_ld5YgHNj2pvuncdfHoHOwdXz2NpUhXpbkNchGaPKUXG"/>
    <s v="Sameer Iftekhari"/>
    <s v="2022-06-30 17:02:57.204000+00:00"/>
    <s v="2022-07-19 13:41:13.744000+00:00"/>
    <m/>
    <s v="Pune"/>
    <m/>
    <m/>
    <m/>
    <n v="5000"/>
    <m/>
    <m/>
    <m/>
    <m/>
    <m/>
    <m/>
    <m/>
    <m/>
    <m/>
    <m/>
    <m/>
    <s v="Banking &amp; Finance"/>
    <m/>
    <m/>
    <m/>
    <m/>
    <m/>
    <m/>
    <m/>
    <m/>
    <m/>
    <m/>
    <m/>
    <m/>
    <m/>
    <m/>
    <s v="user_g5Yw4Z4XnIbmcGhJO80vdtFdd5ElcDlgYO3q8l82ODn"/>
    <s v="Aditya Binani"/>
    <m/>
    <m/>
    <s v="September"/>
    <x v="2"/>
    <m/>
    <m/>
    <s v="AM is priyanka Tate, AM Opps - Arindam"/>
    <m/>
    <m/>
    <m/>
    <s v="2021-11-14 10:34:36.678000+00:00"/>
    <s v="2022-09-30 10:12:22.030000+00:00"/>
    <s v="GTL"/>
  </r>
  <r>
    <s v="Sameer Iftekhari"/>
    <n v="1500000"/>
    <s v="INR"/>
    <n v="0"/>
    <s v="9/30/22"/>
    <s v="Sales"/>
    <s v="stat_kcR4fZg7TU7jjk1jAVua3qGLRS4J5uFayEjK5j02wtv"/>
    <s v="Unqualified"/>
    <n v="0"/>
    <s v="OpportunityStatusType.Lost"/>
    <m/>
    <m/>
    <s v="GPA"/>
    <s v="lead_RuooLvBIieVS0dPyuDPxzT6UpsobqXNhNbmCVfofD9p"/>
    <s v="Bajaj Allianz General Insurance Company"/>
    <s v="Aditya Binani"/>
    <s v="user_ld5YgHNj2pvuncdfHoHOwdXz2NpUhXpbkNchGaPKUXG"/>
    <s v="Sameer Iftekhari"/>
    <s v="2022-07-08 10:11:08.278000+00:00"/>
    <s v="2022-07-19 13:41:21.945000+00:00"/>
    <m/>
    <s v="Pune"/>
    <m/>
    <m/>
    <m/>
    <n v="5000"/>
    <m/>
    <m/>
    <m/>
    <m/>
    <m/>
    <m/>
    <m/>
    <m/>
    <m/>
    <m/>
    <m/>
    <s v="Banking &amp; Finance"/>
    <m/>
    <m/>
    <m/>
    <m/>
    <m/>
    <m/>
    <m/>
    <m/>
    <m/>
    <m/>
    <m/>
    <m/>
    <m/>
    <m/>
    <s v="user_g5Yw4Z4XnIbmcGhJO80vdtFdd5ElcDlgYO3q8l82ODn"/>
    <s v="Aditya Binani"/>
    <m/>
    <m/>
    <s v="September"/>
    <x v="2"/>
    <m/>
    <m/>
    <s v="AM is priyanka Tate, AM Opps - Arindam"/>
    <m/>
    <m/>
    <m/>
    <s v="2021-11-14 10:34:36.678000+00:00"/>
    <s v="2022-09-30 10:12:22.030000+00:00"/>
    <m/>
  </r>
  <r>
    <s v="Sameer Iftekhari"/>
    <n v="35000000"/>
    <s v="INR"/>
    <n v="0"/>
    <s v="9/30/22"/>
    <s v="Sales"/>
    <s v="stat_kcR4fZg7TU7jjk1jAVua3qGLRS4J5uFayEjK5j02wtv"/>
    <s v="Unqualified"/>
    <n v="0"/>
    <s v="OpportunityStatusType.Lost"/>
    <m/>
    <m/>
    <s v="GMC"/>
    <s v="lead_RuooLvBIieVS0dPyuDPxzT6UpsobqXNhNbmCVfofD9p"/>
    <s v="Bajaj Allianz General Insurance Company"/>
    <s v="Aditya Binani"/>
    <s v="user_ld5YgHNj2pvuncdfHoHOwdXz2NpUhXpbkNchGaPKUXG"/>
    <s v="Sameer Iftekhari"/>
    <s v="2022-07-08 10:10:56.929000+00:00"/>
    <s v="2022-07-19 13:40:45.511000+00:00"/>
    <m/>
    <s v="Pune"/>
    <m/>
    <m/>
    <m/>
    <n v="5000"/>
    <m/>
    <m/>
    <m/>
    <m/>
    <m/>
    <m/>
    <m/>
    <m/>
    <m/>
    <m/>
    <m/>
    <s v="Banking &amp; Finance"/>
    <m/>
    <m/>
    <m/>
    <m/>
    <m/>
    <m/>
    <m/>
    <m/>
    <m/>
    <m/>
    <m/>
    <m/>
    <m/>
    <m/>
    <s v="user_g5Yw4Z4XnIbmcGhJO80vdtFdd5ElcDlgYO3q8l82ODn"/>
    <s v="Aditya Binani"/>
    <m/>
    <m/>
    <s v="September"/>
    <x v="2"/>
    <m/>
    <m/>
    <s v="AM is priyanka Tate, AM Opps - Arindam"/>
    <m/>
    <m/>
    <m/>
    <s v="2021-11-14 10:34:36.678000+00:00"/>
    <s v="2022-09-30 10:12:22.030000+00:00"/>
    <m/>
  </r>
  <r>
    <s v="Abhiroop Ganguly"/>
    <n v="200000"/>
    <s v="INR"/>
    <n v="0"/>
    <s v="7/31/22"/>
    <s v="Sales"/>
    <s v="stat_1hn9nRJaLbI53NxPuSQgo90kRpbpKsFlwN4oEGNUTdO"/>
    <s v="Lost"/>
    <n v="0"/>
    <s v="OpportunityStatusType.Lost"/>
    <m/>
    <m/>
    <s v="GMC (Fresh) Gujarat Plant)"/>
    <s v="lead_7UNdYmFYYxWRHCVuC2qU4Kooacps8awSOkiLqUy3HxF"/>
    <s v="Cubuilt Engineers"/>
    <s v="Pranav Kenjale"/>
    <s v="user_U27GK6WjhLhUhi1EDKXV57xMpn8n8DMIOjci1q3UReZ"/>
    <s v="Abhiroop Ganguly"/>
    <s v="2022-05-25 12:33:08.710000+00:00"/>
    <s v="2022-07-19 12:38:44.936000+00:00"/>
    <m/>
    <s v="Pune"/>
    <m/>
    <m/>
    <m/>
    <n v="100"/>
    <m/>
    <m/>
    <m/>
    <m/>
    <m/>
    <m/>
    <m/>
    <m/>
    <m/>
    <m/>
    <m/>
    <s v="Manufacturing"/>
    <m/>
    <m/>
    <m/>
    <m/>
    <m/>
    <m/>
    <m/>
    <m/>
    <m/>
    <m/>
    <m/>
    <m/>
    <m/>
    <m/>
    <s v="user_x9AtbGLhDmWYC9XAmYdfwBt9yiXbgMhBuZpIoFuN8Cd"/>
    <s v="Pranav Kenjale"/>
    <m/>
    <m/>
    <s v="July"/>
    <x v="4"/>
    <m/>
    <m/>
    <m/>
    <m/>
    <m/>
    <m/>
    <s v="2020-12-12 09:44:07.979000+00:00"/>
    <s v="2022-08-01 12:56:44.478000+00:00"/>
    <m/>
  </r>
  <r>
    <s v="Sameer Iftekhari"/>
    <n v="500000"/>
    <s v="INR"/>
    <n v="0"/>
    <s v="7/25/22"/>
    <s v="Sales"/>
    <s v="stat_kcR4fZg7TU7jjk1jAVua3qGLRS4J5uFayEjK5j02wtv"/>
    <s v="Unqualified"/>
    <n v="0"/>
    <s v="OpportunityStatusType.Lost"/>
    <m/>
    <m/>
    <s v="gpa"/>
    <s v="lead_v3tbgcv70dWn5z9YJOCfO2FUeqRj5QbYgsf7JYsKawq"/>
    <s v="Atlas Copco India Ltd"/>
    <s v="Prajakta Sahastrabudhe"/>
    <s v="user_Zm3mwqSFutFgjDO2IXGR9kUUq6PsYuGh46Nb3AUURCn"/>
    <s v="Mayank Kale"/>
    <s v="2022-05-31 10:18:03.032000+00:00"/>
    <s v="2022-07-19 11:30:05.896000+00:00"/>
    <m/>
    <s v="Pune"/>
    <m/>
    <s v="2020-08-14 08:05:16+00:00"/>
    <m/>
    <n v="1500"/>
    <m/>
    <m/>
    <m/>
    <m/>
    <m/>
    <m/>
    <m/>
    <m/>
    <m/>
    <m/>
    <m/>
    <s v="Manufacturing"/>
    <m/>
    <m/>
    <m/>
    <m/>
    <m/>
    <m/>
    <m/>
    <m/>
    <m/>
    <m/>
    <m/>
    <m/>
    <s v="Mrunmay Jalgaonkar"/>
    <m/>
    <s v="user_sREdxbAJihL2Zbgic7tyQ6Rc4Mny7HnD1RNGhA9DDYh"/>
    <s v="Prajakta Sahastrabudhe"/>
    <m/>
    <m/>
    <s v="July"/>
    <x v="11"/>
    <s v="Naukri.com"/>
    <m/>
    <s v="AM Opps - Sachin"/>
    <m/>
    <m/>
    <m/>
    <s v="2020-12-06 09:46:43.149000+00:00"/>
    <s v="2022-09-08 05:09:05.838000+00:00"/>
    <m/>
  </r>
  <r>
    <s v="Sameer Iftekhari"/>
    <n v="8000000"/>
    <s v="INR"/>
    <n v="0"/>
    <s v="7/25/22"/>
    <s v="Sales"/>
    <s v="stat_kcR4fZg7TU7jjk1jAVua3qGLRS4J5uFayEjK5j02wtv"/>
    <s v="Unqualified"/>
    <n v="0"/>
    <s v="OpportunityStatusType.Lost"/>
    <m/>
    <m/>
    <s v="gtl"/>
    <s v="lead_v3tbgcv70dWn5z9YJOCfO2FUeqRj5QbYgsf7JYsKawq"/>
    <s v="Atlas Copco India Ltd"/>
    <s v="Prajakta Sahastrabudhe"/>
    <s v="user_Zm3mwqSFutFgjDO2IXGR9kUUq6PsYuGh46Nb3AUURCn"/>
    <s v="Mayank Kale"/>
    <s v="2022-05-31 10:18:30.192000+00:00"/>
    <s v="2022-07-19 11:30:13.637000+00:00"/>
    <m/>
    <s v="Pune"/>
    <m/>
    <s v="2020-08-14 08:05:16+00:00"/>
    <m/>
    <n v="1500"/>
    <m/>
    <m/>
    <m/>
    <m/>
    <m/>
    <m/>
    <m/>
    <m/>
    <m/>
    <m/>
    <m/>
    <s v="Manufacturing"/>
    <m/>
    <m/>
    <m/>
    <m/>
    <m/>
    <m/>
    <m/>
    <m/>
    <m/>
    <m/>
    <m/>
    <m/>
    <s v="Mrunmay Jalgaonkar"/>
    <m/>
    <s v="user_sREdxbAJihL2Zbgic7tyQ6Rc4Mny7HnD1RNGhA9DDYh"/>
    <s v="Prajakta Sahastrabudhe"/>
    <m/>
    <m/>
    <s v="July"/>
    <x v="11"/>
    <s v="Naukri.com"/>
    <m/>
    <s v="AM Opps - Sachin"/>
    <m/>
    <m/>
    <m/>
    <s v="2020-12-06 09:46:43.149000+00:00"/>
    <s v="2022-09-08 05:09:05.838000+00:00"/>
    <m/>
  </r>
  <r>
    <s v="Manish Balpande"/>
    <n v="2000000"/>
    <s v="INR"/>
    <n v="0"/>
    <s v="7/18/22"/>
    <s v="Sales"/>
    <s v="stat_kcR4fZg7TU7jjk1jAVua3qGLRS4J5uFayEjK5j02wtv"/>
    <s v="Unqualified"/>
    <n v="0"/>
    <s v="OpportunityStatusType.Lost"/>
    <s v="cont_JeSfpHJktpZ1KDI2i4SU30VM5CUkwkdbhMVMwVHkE4t"/>
    <s v="Shishir Shandilya"/>
    <m/>
    <s v="lead_sZh0s6ajtXVE7wxrxVJc3SnIW7TxAyeMMKsXdacAaLJ"/>
    <s v="Cashfree"/>
    <s v="Sarvesh Pawar"/>
    <s v="user_8jx3L2CDfrbzNnwYUv6Plfha6VxaSGsqcbTXR3sIBZi"/>
    <s v="Manish Balpande"/>
    <s v="2022-05-31 12:12:06.212000+00:00"/>
    <s v="2022-07-19 07:46:18.984000+00:00"/>
    <m/>
    <s v="Bangalore"/>
    <m/>
    <m/>
    <m/>
    <n v="480"/>
    <m/>
    <m/>
    <m/>
    <m/>
    <m/>
    <m/>
    <m/>
    <s v="PAID_SOCIAL"/>
    <m/>
    <m/>
    <m/>
    <s v="Banking &amp; Finance"/>
    <m/>
    <m/>
    <m/>
    <m/>
    <m/>
    <m/>
    <m/>
    <m/>
    <m/>
    <m/>
    <m/>
    <m/>
    <s v="Jitin Gopi; Sakshi Soni"/>
    <m/>
    <s v="user_A8KOTZADnUtEQOLt4nSLAmteNStuGh80js75RYjrXVt"/>
    <s v="Sarvesh Pawar"/>
    <m/>
    <m/>
    <s v="July"/>
    <x v="4"/>
    <s v="Mr. E"/>
    <m/>
    <s v="Employee Wellness Handbook"/>
    <m/>
    <m/>
    <m/>
    <s v="2021-03-30 08:04:58.942000+00:00"/>
    <s v="2022-07-30 06:18:12.313000+00:00"/>
    <s v="GTL"/>
  </r>
  <r>
    <s v="Sameer Iftekhari"/>
    <n v="35000000"/>
    <s v="INR"/>
    <n v="0"/>
    <s v="7/25/22"/>
    <s v="Sales"/>
    <s v="stat_kcR4fZg7TU7jjk1jAVua3qGLRS4J5uFayEjK5j02wtv"/>
    <s v="Unqualified"/>
    <n v="0"/>
    <s v="OpportunityStatusType.Lost"/>
    <m/>
    <m/>
    <m/>
    <s v="lead_v3tbgcv70dWn5z9YJOCfO2FUeqRj5QbYgsf7JYsKawq"/>
    <s v="Atlas Copco India Ltd"/>
    <s v="Prajakta Sahastrabudhe"/>
    <s v="user_Zm3mwqSFutFgjDO2IXGR9kUUq6PsYuGh46Nb3AUURCn"/>
    <s v="Mayank Kale"/>
    <s v="2022-05-02 08:16:14.841000+00:00"/>
    <s v="2022-07-19 11:29:57.638000+00:00"/>
    <m/>
    <s v="Pune"/>
    <m/>
    <s v="2020-08-14 08:05:16+00:00"/>
    <m/>
    <n v="1500"/>
    <m/>
    <m/>
    <m/>
    <m/>
    <m/>
    <m/>
    <m/>
    <m/>
    <m/>
    <m/>
    <m/>
    <s v="Manufacturing"/>
    <m/>
    <m/>
    <m/>
    <m/>
    <m/>
    <m/>
    <m/>
    <m/>
    <m/>
    <m/>
    <m/>
    <m/>
    <s v="Mrunmay Jalgaonkar"/>
    <m/>
    <s v="user_sREdxbAJihL2Zbgic7tyQ6Rc4Mny7HnD1RNGhA9DDYh"/>
    <s v="Prajakta Sahastrabudhe"/>
    <m/>
    <m/>
    <s v="July"/>
    <x v="11"/>
    <s v="Naukri.com"/>
    <m/>
    <s v="AM Opps - Sachin"/>
    <m/>
    <m/>
    <m/>
    <s v="2020-12-06 09:46:43.149000+00:00"/>
    <s v="2022-09-08 05:09:05.838000+00:00"/>
    <m/>
  </r>
  <r>
    <s v="Manish Balpande"/>
    <n v="800000"/>
    <s v="INR"/>
    <n v="0"/>
    <s v="7/28/22"/>
    <s v="Sales"/>
    <s v="stat_kcR4fZg7TU7jjk1jAVua3qGLRS4J5uFayEjK5j02wtv"/>
    <s v="Unqualified"/>
    <n v="0"/>
    <s v="OpportunityStatusType.Lost"/>
    <s v="cont_oNipE2wtimrBBNc0gZNx0Ql73nSGQyGSjgfqHHDmZKW"/>
    <s v="Sanchit Mishra"/>
    <m/>
    <s v="lead_QrkWQwixhFWuxg4JDiYxDAqAAwi4dXjjWOqoAxM2r9I"/>
    <s v="CapitalVia Global Research Limited"/>
    <s v="Sarvesh Pawar"/>
    <s v="user_8jx3L2CDfrbzNnwYUv6Plfha6VxaSGsqcbTXR3sIBZi"/>
    <s v="Manish Balpande"/>
    <s v="2022-05-23 06:00:33.263000+00:00"/>
    <s v="2022-07-19 07:46:27.586000+00:00"/>
    <m/>
    <s v="Mumbai"/>
    <m/>
    <m/>
    <m/>
    <n v="519"/>
    <m/>
    <m/>
    <m/>
    <m/>
    <m/>
    <m/>
    <m/>
    <m/>
    <m/>
    <m/>
    <m/>
    <s v="Banking &amp; Finance"/>
    <m/>
    <m/>
    <m/>
    <m/>
    <m/>
    <m/>
    <m/>
    <m/>
    <m/>
    <m/>
    <m/>
    <m/>
    <s v="Aniket Vahile"/>
    <m/>
    <s v="user_A8KOTZADnUtEQOLt4nSLAmteNStuGh80js75RYjrXVt"/>
    <s v="Sarvesh Pawar"/>
    <m/>
    <m/>
    <s v="July"/>
    <x v="4"/>
    <m/>
    <m/>
    <s v="Downloaded the guide: Employee Wellness Handbook"/>
    <m/>
    <m/>
    <m/>
    <s v="2021-12-07 16:07:28.769000+00:00"/>
    <s v="2022-09-13 13:02:28.203000+00:00"/>
    <s v="GMC"/>
  </r>
  <r>
    <s v="Sameer Iftekhari"/>
    <n v="10000000"/>
    <s v="INR"/>
    <n v="0"/>
    <s v="7/31/22"/>
    <s v="Sales"/>
    <s v="stat_kcR4fZg7TU7jjk1jAVua3qGLRS4J5uFayEjK5j02wtv"/>
    <s v="Unqualified"/>
    <n v="0"/>
    <s v="OpportunityStatusType.Lost"/>
    <m/>
    <m/>
    <m/>
    <s v="lead_kGNYxwV1CfbUGbA76AjhrQERfKL1WBx81PGegwLe7zX"/>
    <s v="Quickheal Technologies"/>
    <s v="Prajakta Sahastrabudhe"/>
    <s v="user_Zm3mwqSFutFgjDO2IXGR9kUUq6PsYuGh46Nb3AUURCn"/>
    <s v="Mayank Kale"/>
    <s v="2022-06-03 06:34:55.771000+00:00"/>
    <s v="2022-07-19 07:14:29.742000+00:00"/>
    <m/>
    <s v="Pune"/>
    <m/>
    <m/>
    <m/>
    <n v="1000"/>
    <m/>
    <m/>
    <m/>
    <m/>
    <m/>
    <m/>
    <m/>
    <m/>
    <m/>
    <m/>
    <m/>
    <s v="IT Services &amp; IT Consulting"/>
    <m/>
    <m/>
    <m/>
    <m/>
    <m/>
    <m/>
    <m/>
    <m/>
    <m/>
    <m/>
    <m/>
    <m/>
    <s v="Sakshi Soni"/>
    <m/>
    <s v="user_sREdxbAJihL2Zbgic7tyQ6Rc4Mny7HnD1RNGhA9DDYh"/>
    <s v="Prajakta Sahastrabudhe"/>
    <m/>
    <m/>
    <s v="August"/>
    <x v="10"/>
    <s v="own ref"/>
    <m/>
    <s v="Vaccine inbound"/>
    <m/>
    <m/>
    <m/>
    <s v="2020-12-15 06:55:46.195000+00:00"/>
    <s v="2022-10-10 03:21:36.216000+00:00"/>
    <m/>
  </r>
  <r>
    <s v="Manish Balpande"/>
    <n v="3500000"/>
    <s v="INR"/>
    <n v="0"/>
    <s v="7/18/22"/>
    <s v="Sales"/>
    <s v="stat_kcR4fZg7TU7jjk1jAVua3qGLRS4J5uFayEjK5j02wtv"/>
    <s v="Unqualified"/>
    <n v="0"/>
    <s v="OpportunityStatusType.Lost"/>
    <s v="cont_gjm1mx7Idn7OCVhfr9XHF5UZtf3D9u62v6WbyJW5B2d"/>
    <s v="Sapna Sukumar"/>
    <m/>
    <s v="lead_sZh0s6ajtXVE7wxrxVJc3SnIW7TxAyeMMKsXdacAaLJ"/>
    <s v="Cashfree"/>
    <s v="Sarvesh Pawar"/>
    <s v="user_8jx3L2CDfrbzNnwYUv6Plfha6VxaSGsqcbTXR3sIBZi"/>
    <s v="Manish Balpande"/>
    <s v="2022-05-18 09:55:33.919000+00:00"/>
    <s v="2022-07-19 07:46:11.180000+00:00"/>
    <m/>
    <s v="Bangalore"/>
    <m/>
    <m/>
    <m/>
    <n v="480"/>
    <m/>
    <m/>
    <m/>
    <m/>
    <m/>
    <m/>
    <m/>
    <s v="PAID_SOCIAL"/>
    <m/>
    <m/>
    <m/>
    <s v="Banking &amp; Finance"/>
    <m/>
    <m/>
    <m/>
    <m/>
    <m/>
    <m/>
    <m/>
    <m/>
    <m/>
    <m/>
    <m/>
    <m/>
    <s v="Jitin Gopi; Sakshi Soni"/>
    <m/>
    <s v="user_A8KOTZADnUtEQOLt4nSLAmteNStuGh80js75RYjrXVt"/>
    <s v="Sarvesh Pawar"/>
    <m/>
    <m/>
    <s v="July"/>
    <x v="4"/>
    <s v="Mr. E"/>
    <m/>
    <s v="Employee Wellness Handbook"/>
    <m/>
    <m/>
    <m/>
    <s v="2021-03-30 08:04:58.942000+00:00"/>
    <s v="2022-07-30 06:18:12.313000+00:00"/>
    <s v="GMC"/>
  </r>
  <r>
    <s v="Manish Balpande"/>
    <n v="2000000"/>
    <s v="INR"/>
    <n v="0"/>
    <s v="7/31/22"/>
    <s v="Sales"/>
    <s v="stat_kcR4fZg7TU7jjk1jAVua3qGLRS4J5uFayEjK5j02wtv"/>
    <s v="Unqualified"/>
    <n v="0"/>
    <s v="OpportunityStatusType.Lost"/>
    <s v="cont_7iFRTdrZV0d2ZiJ1rA50ObLQjYe2vxERsC6XE86fiH6"/>
    <s v="Yuvraj Pawar"/>
    <s v="GMC - 31st july Ifco Tokio 350+ employees Group co's - 2"/>
    <s v="lead_SghqMAQ5CUJUQt4WJH857EYLg7WFrkenlr34Kz20cPm"/>
    <s v="SKYi Developers"/>
    <s v="Daya Gowda"/>
    <s v="user_Zm3mwqSFutFgjDO2IXGR9kUUq6PsYuGh46Nb3AUURCn"/>
    <s v="Mayank Kale"/>
    <s v="2022-06-29 09:07:32.533000+00:00"/>
    <s v="2022-07-19 07:23:37.599000+00:00"/>
    <m/>
    <s v="Pune"/>
    <m/>
    <m/>
    <m/>
    <n v="350"/>
    <m/>
    <m/>
    <m/>
    <m/>
    <m/>
    <m/>
    <m/>
    <s v="PAID_SOCIAL"/>
    <m/>
    <m/>
    <m/>
    <s v="Construction &amp; Real Estate"/>
    <s v="Ifco Tokio"/>
    <m/>
    <m/>
    <m/>
    <m/>
    <m/>
    <m/>
    <m/>
    <m/>
    <m/>
    <m/>
    <m/>
    <s v="Ravi Jaiswal; Sakshi Soni"/>
    <m/>
    <s v="user_encRk5bIEFN6ZA11h4WH2AdZTiZpogLSlMIaj0E30SZ"/>
    <s v="Daya Gowda"/>
    <m/>
    <m/>
    <s v="July"/>
    <x v="1"/>
    <s v="Mr. E"/>
    <m/>
    <s v="Employee Engagement Handbook"/>
    <m/>
    <m/>
    <m/>
    <s v="2022-05-18 04:34:41.043000+00:00"/>
    <s v="2022-09-06 14:35:21.039000+00:00"/>
    <m/>
  </r>
  <r>
    <s v="Pooja Gawas"/>
    <n v="500000"/>
    <s v="INR"/>
    <n v="0"/>
    <s v="7/25/22"/>
    <s v="Sales"/>
    <s v="stat_kcR4fZg7TU7jjk1jAVua3qGLRS4J5uFayEjK5j02wtv"/>
    <s v="Unqualified"/>
    <n v="0"/>
    <s v="OpportunityStatusType.Lost"/>
    <s v="cont_uRyBHpddDADeoKg1kegkCYvwindEHLFOrSh82O5PV4K"/>
    <s v="milind athalye"/>
    <s v="GPA Renewal"/>
    <s v="lead_AF5yyQJkMdSRQMFaJosFnNkHqrnLn19LEb4g8tiyDbe"/>
    <s v="Epiroc Mining India Limited"/>
    <s v="Trupti Suryavanshi"/>
    <s v="user_Zm3mwqSFutFgjDO2IXGR9kUUq6PsYuGh46Nb3AUURCn"/>
    <s v="Mayank Kale"/>
    <s v="2022-07-14 05:40:48.385000+00:00"/>
    <s v="2022-07-19 07:04:39.536000+00:00"/>
    <m/>
    <s v="Pune"/>
    <m/>
    <m/>
    <m/>
    <n v="525"/>
    <m/>
    <m/>
    <m/>
    <m/>
    <m/>
    <m/>
    <m/>
    <m/>
    <m/>
    <m/>
    <m/>
    <s v="Manufacturing"/>
    <m/>
    <m/>
    <m/>
    <m/>
    <m/>
    <m/>
    <m/>
    <m/>
    <m/>
    <m/>
    <m/>
    <m/>
    <m/>
    <m/>
    <s v="user_L8E6IFhq6UCzKLHa45LUUTZCznDuyDwFrGaEp9DXiUM"/>
    <s v="Trupti Suryavanshi"/>
    <m/>
    <m/>
    <s v="July"/>
    <x v="2"/>
    <m/>
    <m/>
    <s v="Vaccine inbound"/>
    <m/>
    <m/>
    <m/>
    <s v="2021-05-25 17:06:17.434000+00:00"/>
    <s v="2022-10-13 12:08:09.085000+00:00"/>
    <s v="GPA"/>
  </r>
  <r>
    <s v="Sameer Iftekhari"/>
    <n v="3000000"/>
    <s v="INR"/>
    <n v="0"/>
    <s v="7/17/22"/>
    <s v="Sales"/>
    <s v="stat_kcR4fZg7TU7jjk1jAVua3qGLRS4J5uFayEjK5j02wtv"/>
    <s v="Unqualified"/>
    <n v="0"/>
    <s v="OpportunityStatusType.Lost"/>
    <s v="cont_YJgwtmftK6ExrbEHh5JZEoBGi0qy3ZaPOHYglhBWRdB"/>
    <s v="Ajay Dwivedi"/>
    <s v="GMC - Chennai Plant"/>
    <s v="lead_Rc170FNm5Q9MiSqTNRCJFvQDYC613hUsKXBFLoct6rJ"/>
    <s v="MAHLE HOLDING INDIA PVT. LTD."/>
    <s v="Mayur Gadiyar"/>
    <s v="user_Zm3mwqSFutFgjDO2IXGR9kUUq6PsYuGh46Nb3AUURCn"/>
    <s v="Mayank Kale"/>
    <s v="2022-05-26 08:34:13.241000+00:00"/>
    <s v="2022-07-19 07:14:06.399000+00:00"/>
    <m/>
    <s v="Pune"/>
    <m/>
    <m/>
    <m/>
    <n v="1800"/>
    <m/>
    <m/>
    <m/>
    <m/>
    <m/>
    <m/>
    <m/>
    <m/>
    <m/>
    <m/>
    <m/>
    <s v="Banking &amp; Finance"/>
    <m/>
    <m/>
    <m/>
    <m/>
    <m/>
    <m/>
    <m/>
    <m/>
    <m/>
    <m/>
    <m/>
    <m/>
    <s v="Jitin Gopi; Sakshi Soni"/>
    <m/>
    <s v="user_L8E6IFhq6UCzKLHa45LUUTZCznDuyDwFrGaEp9DXiUM"/>
    <s v="Trupti Suryavanshi"/>
    <s v="Anjali Nishu"/>
    <m/>
    <s v="December; February"/>
    <x v="2"/>
    <s v="Naukri.com"/>
    <m/>
    <s v="Vaccine inbound"/>
    <m/>
    <m/>
    <m/>
    <s v="2021-05-18 13:08:33.466000+00:00"/>
    <s v="2022-10-19 15:36:36.190000+00:00"/>
    <s v="GMC"/>
  </r>
  <r>
    <s v="Sameer Iftekhari"/>
    <n v="2000000"/>
    <s v="INR"/>
    <n v="0"/>
    <s v="7/17/22"/>
    <s v="Sales"/>
    <s v="stat_kcR4fZg7TU7jjk1jAVua3qGLRS4J5uFayEjK5j02wtv"/>
    <s v="Unqualified"/>
    <n v="0"/>
    <s v="OpportunityStatusType.Lost"/>
    <s v="cont_YJgwtmftK6ExrbEHh5JZEoBGi0qy3ZaPOHYglhBWRdB"/>
    <s v="Ajay Dwivedi"/>
    <s v="GMC - Pithampura"/>
    <s v="lead_Rc170FNm5Q9MiSqTNRCJFvQDYC613hUsKXBFLoct6rJ"/>
    <s v="MAHLE HOLDING INDIA PVT. LTD."/>
    <s v="Mayur Gadiyar"/>
    <s v="user_Zm3mwqSFutFgjDO2IXGR9kUUq6PsYuGh46Nb3AUURCn"/>
    <s v="Mayank Kale"/>
    <s v="2022-05-26 08:35:40.264000+00:00"/>
    <s v="2022-07-19 07:14:14.132000+00:00"/>
    <m/>
    <s v="Pune"/>
    <m/>
    <m/>
    <m/>
    <n v="1800"/>
    <m/>
    <m/>
    <m/>
    <m/>
    <m/>
    <m/>
    <m/>
    <m/>
    <m/>
    <m/>
    <m/>
    <s v="Banking &amp; Finance"/>
    <m/>
    <m/>
    <m/>
    <m/>
    <m/>
    <m/>
    <m/>
    <m/>
    <m/>
    <m/>
    <m/>
    <m/>
    <s v="Jitin Gopi; Sakshi Soni"/>
    <m/>
    <s v="user_L8E6IFhq6UCzKLHa45LUUTZCznDuyDwFrGaEp9DXiUM"/>
    <s v="Trupti Suryavanshi"/>
    <s v="Anjali Nishu"/>
    <m/>
    <s v="December; February"/>
    <x v="2"/>
    <s v="Naukri.com"/>
    <m/>
    <s v="Vaccine inbound"/>
    <m/>
    <m/>
    <m/>
    <s v="2021-05-18 13:08:33.466000+00:00"/>
    <s v="2022-10-19 15:36:36.190000+00:00"/>
    <s v="GMC"/>
  </r>
  <r>
    <s v="Anshum Naithani"/>
    <n v="2800000"/>
    <s v="INR"/>
    <n v="0"/>
    <s v="8/31/22"/>
    <s v="Sales"/>
    <s v="stat_1hn9nRJaLbI53NxPuSQgo90kRpbpKsFlwN4oEGNUTdO"/>
    <s v="Lost"/>
    <n v="0"/>
    <s v="OpportunityStatusType.Lost"/>
    <s v="cont_uNJds60XL6gTg6eQRhokxsWvstSCNdx5kXVxrwwKgEA"/>
    <s v="ANIL VISHE"/>
    <m/>
    <s v="lead_IXseItgNcjZzWEiKOFJ77b54lqlPxgZYwn67Ih2Fqwx"/>
    <s v="NCDEX e Markets"/>
    <s v="Tulika Chakra"/>
    <s v="user_Zm3mwqSFutFgjDO2IXGR9kUUq6PsYuGh46Nb3AUURCn"/>
    <s v="Mayank Kale"/>
    <s v="2022-06-13 06:55:01.426000+00:00"/>
    <s v="2022-07-19 07:01:49.237000+00:00"/>
    <m/>
    <s v="Mumbai"/>
    <m/>
    <s v="2021-05-26 11:39:19+00:00"/>
    <m/>
    <n v="800"/>
    <m/>
    <m/>
    <m/>
    <m/>
    <m/>
    <m/>
    <m/>
    <m/>
    <m/>
    <m/>
    <m/>
    <s v="IT Services &amp; IT Consulting; Others"/>
    <m/>
    <m/>
    <m/>
    <m/>
    <m/>
    <m/>
    <m/>
    <m/>
    <m/>
    <m/>
    <m/>
    <m/>
    <s v="Aniket Vahile"/>
    <m/>
    <s v="user_IpBH4s1Av5OVFfQQ3nW0qPDDjwLT9uRfx1sVhml8UQA"/>
    <s v="Namrata Aurora"/>
    <m/>
    <m/>
    <s v="July"/>
    <x v="8"/>
    <s v="Inbound via website"/>
    <m/>
    <s v="Employee Engagement Handbook"/>
    <m/>
    <m/>
    <m/>
    <s v="2021-05-26 11:42:03.397000+00:00"/>
    <s v="2022-09-21 04:07:22.040000+00:00"/>
    <s v="GMC"/>
  </r>
  <r>
    <s v="Anshum Naithani"/>
    <n v="7000000"/>
    <s v="INR"/>
    <n v="0"/>
    <s v="7/31/22"/>
    <s v="Sales"/>
    <s v="stat_1hn9nRJaLbI53NxPuSQgo90kRpbpKsFlwN4oEGNUTdO"/>
    <s v="Lost"/>
    <n v="0"/>
    <s v="OpportunityStatusType.Lost"/>
    <m/>
    <m/>
    <m/>
    <s v="lead_IXseItgNcjZzWEiKOFJ77b54lqlPxgZYwn67Ih2Fqwx"/>
    <s v="NCDEX e Markets"/>
    <s v="Namrata Aurora"/>
    <s v="user_Zm3mwqSFutFgjDO2IXGR9kUUq6PsYuGh46Nb3AUURCn"/>
    <s v="Mayank Kale"/>
    <s v="2022-05-13 12:58:29.329000+00:00"/>
    <s v="2022-07-19 07:01:23.050000+00:00"/>
    <m/>
    <s v="Mumbai"/>
    <m/>
    <s v="2021-05-26 11:39:19+00:00"/>
    <m/>
    <n v="800"/>
    <m/>
    <m/>
    <m/>
    <m/>
    <m/>
    <m/>
    <m/>
    <m/>
    <m/>
    <m/>
    <m/>
    <s v="IT Services &amp; IT Consulting; Others"/>
    <m/>
    <m/>
    <m/>
    <m/>
    <m/>
    <m/>
    <m/>
    <m/>
    <m/>
    <m/>
    <m/>
    <m/>
    <s v="Aniket Vahile"/>
    <m/>
    <s v="user_IpBH4s1Av5OVFfQQ3nW0qPDDjwLT9uRfx1sVhml8UQA"/>
    <s v="Namrata Aurora"/>
    <m/>
    <m/>
    <s v="July"/>
    <x v="8"/>
    <s v="Inbound via website"/>
    <m/>
    <s v="Employee Engagement Handbook"/>
    <m/>
    <m/>
    <m/>
    <s v="2021-05-26 11:42:03.397000+00:00"/>
    <s v="2022-09-21 04:07:22.040000+00:00"/>
    <s v="GMC"/>
  </r>
  <r>
    <s v="Pooja Gawas"/>
    <n v="18000000"/>
    <s v="INR"/>
    <n v="0"/>
    <s v="7/25/22"/>
    <s v="Sales"/>
    <s v="stat_kcR4fZg7TU7jjk1jAVua3qGLRS4J5uFayEjK5j02wtv"/>
    <s v="Unqualified"/>
    <n v="0"/>
    <s v="OpportunityStatusType.Lost"/>
    <s v="cont_uRyBHpddDADeoKg1kegkCYvwindEHLFOrSh82O5PV4K"/>
    <s v="milind athalye"/>
    <s v="GMC renewal"/>
    <s v="lead_AF5yyQJkMdSRQMFaJosFnNkHqrnLn19LEb4g8tiyDbe"/>
    <s v="Epiroc Mining India Limited"/>
    <s v="Trupti Suryavanshi"/>
    <s v="user_Zm3mwqSFutFgjDO2IXGR9kUUq6PsYuGh46Nb3AUURCn"/>
    <s v="Mayank Kale"/>
    <s v="2022-07-14 05:40:01.579000+00:00"/>
    <s v="2022-07-19 07:04:28.507000+00:00"/>
    <m/>
    <s v="Pune"/>
    <m/>
    <m/>
    <m/>
    <n v="525"/>
    <m/>
    <m/>
    <m/>
    <m/>
    <m/>
    <m/>
    <m/>
    <m/>
    <m/>
    <m/>
    <m/>
    <s v="Manufacturing"/>
    <m/>
    <m/>
    <m/>
    <m/>
    <m/>
    <m/>
    <m/>
    <m/>
    <m/>
    <m/>
    <m/>
    <m/>
    <m/>
    <m/>
    <s v="user_L8E6IFhq6UCzKLHa45LUUTZCznDuyDwFrGaEp9DXiUM"/>
    <s v="Trupti Suryavanshi"/>
    <m/>
    <m/>
    <s v="July"/>
    <x v="2"/>
    <m/>
    <m/>
    <s v="Vaccine inbound"/>
    <m/>
    <m/>
    <m/>
    <s v="2021-05-25 17:06:17.434000+00:00"/>
    <s v="2022-10-13 12:08:09.085000+00:00"/>
    <s v="GMC"/>
  </r>
  <r>
    <s v="Naveen Kumar"/>
    <n v="200000"/>
    <s v="INR"/>
    <n v="0"/>
    <s v="9/30/22"/>
    <s v="Sales"/>
    <s v="stat_kcR4fZg7TU7jjk1jAVua3qGLRS4J5uFayEjK5j02wtv"/>
    <s v="Unqualified"/>
    <n v="0"/>
    <s v="OpportunityStatusType.Lost"/>
    <m/>
    <m/>
    <s v="GPA"/>
    <s v="lead_r8Ak5Yh9y2KTkIUj6I4EcAakmyiFfBU80TpxArjwLFM"/>
    <s v="SMC"/>
    <s v="Aditya Binani"/>
    <s v="user_g5Yw4Z4XnIbmcGhJO80vdtFdd5ElcDlgYO3q8l82ODn"/>
    <s v="Aditya Binani"/>
    <s v="2022-07-11 08:29:13.282000+00:00"/>
    <s v="2022-07-18 19:11:16.571000+00:00"/>
    <m/>
    <s v="Mumbai"/>
    <m/>
    <m/>
    <m/>
    <n v="1418"/>
    <m/>
    <m/>
    <m/>
    <m/>
    <m/>
    <m/>
    <m/>
    <m/>
    <m/>
    <m/>
    <m/>
    <s v="Banking &amp; Finance"/>
    <m/>
    <m/>
    <m/>
    <m/>
    <m/>
    <m/>
    <m/>
    <m/>
    <m/>
    <m/>
    <m/>
    <m/>
    <s v="Jithendra Goalla"/>
    <m/>
    <s v="user_g5Yw4Z4XnIbmcGhJO80vdtFdd5ElcDlgYO3q8l82ODn"/>
    <s v="Aditya Binani"/>
    <m/>
    <m/>
    <s v="May"/>
    <x v="2"/>
    <m/>
    <m/>
    <m/>
    <m/>
    <m/>
    <m/>
    <s v="2022-05-10 05:01:11.166000+00:00"/>
    <s v="2022-10-20 10:22:12.828000+00:00"/>
    <m/>
  </r>
  <r>
    <s v="Vrushali Kummar"/>
    <n v="15000000"/>
    <s v="INR"/>
    <n v="0"/>
    <s v="7/31/22"/>
    <s v="Sales"/>
    <s v="stat_kcR4fZg7TU7jjk1jAVua3qGLRS4J5uFayEjK5j02wtv"/>
    <s v="Unqualified"/>
    <n v="0"/>
    <s v="OpportunityStatusType.Lost"/>
    <m/>
    <m/>
    <s v="GMC (1+5)-Renewal - Renewal on 21st, will share quotes but unlikely to close since current GMC is with banking channel - SBI"/>
    <s v="lead_QH2e0haDmSMWw9ANAL3xRBBOwydueGtI2fzRncOxM0B"/>
    <s v="Poly Plastics"/>
    <s v="Bhairavi Jog"/>
    <s v="user_TZzywQwym26DjuswO479pxRhNKX152z8X1haCx2vcst"/>
    <s v="Vrushali Kummar"/>
    <s v="2022-07-14 11:55:26.144000+00:00"/>
    <s v="2022-07-18 17:38:59.191000+00:00"/>
    <m/>
    <s v="Pune"/>
    <m/>
    <m/>
    <m/>
    <n v="800"/>
    <m/>
    <m/>
    <m/>
    <m/>
    <m/>
    <m/>
    <m/>
    <m/>
    <m/>
    <m/>
    <m/>
    <s v="Automotive"/>
    <m/>
    <m/>
    <m/>
    <m/>
    <m/>
    <m/>
    <m/>
    <m/>
    <m/>
    <m/>
    <m/>
    <m/>
    <s v="Sakshi Soni"/>
    <m/>
    <s v="user_228eUmsdKIb9OItgmiDq1zD4aPZ1eqiapbaLAGeBf8g"/>
    <s v="Bhairavi Jog"/>
    <m/>
    <m/>
    <s v="August"/>
    <x v="2"/>
    <m/>
    <m/>
    <s v="Vrushali DB"/>
    <m/>
    <m/>
    <m/>
    <s v="2022-03-04 08:44:43.158000+00:00"/>
    <s v="2022-08-02 14:25:19.353000+00:00"/>
    <s v="GMC"/>
  </r>
  <r>
    <s v="Naveen Kumar"/>
    <n v="5000000"/>
    <s v="INR"/>
    <n v="0"/>
    <s v="9/30/22"/>
    <s v="Sales"/>
    <s v="stat_kcR4fZg7TU7jjk1jAVua3qGLRS4J5uFayEjK5j02wtv"/>
    <s v="Unqualified"/>
    <n v="0"/>
    <s v="OpportunityStatusType.Lost"/>
    <m/>
    <m/>
    <s v="GMC"/>
    <s v="lead_r8Ak5Yh9y2KTkIUj6I4EcAakmyiFfBU80TpxArjwLFM"/>
    <s v="SMC"/>
    <s v="Aditya Binani"/>
    <s v="user_g5Yw4Z4XnIbmcGhJO80vdtFdd5ElcDlgYO3q8l82ODn"/>
    <s v="Aditya Binani"/>
    <s v="2022-06-17 07:31:35.116000+00:00"/>
    <s v="2022-07-18 19:11:11.814000+00:00"/>
    <m/>
    <s v="Mumbai"/>
    <m/>
    <m/>
    <m/>
    <n v="1418"/>
    <m/>
    <m/>
    <m/>
    <m/>
    <m/>
    <m/>
    <m/>
    <m/>
    <m/>
    <m/>
    <m/>
    <s v="Banking &amp; Finance"/>
    <m/>
    <m/>
    <m/>
    <m/>
    <m/>
    <m/>
    <m/>
    <m/>
    <m/>
    <m/>
    <m/>
    <m/>
    <s v="Jithendra Goalla"/>
    <m/>
    <s v="user_g5Yw4Z4XnIbmcGhJO80vdtFdd5ElcDlgYO3q8l82ODn"/>
    <s v="Aditya Binani"/>
    <m/>
    <m/>
    <s v="May"/>
    <x v="2"/>
    <m/>
    <m/>
    <m/>
    <m/>
    <m/>
    <m/>
    <s v="2022-05-10 05:01:11.166000+00:00"/>
    <s v="2022-10-20 10:22:12.828000+00:00"/>
    <m/>
  </r>
  <r>
    <s v="Vrushali Kummar"/>
    <n v="4300000"/>
    <s v="INR"/>
    <n v="0"/>
    <s v="7/16/22"/>
    <s v="Sales"/>
    <s v="stat_1hn9nRJaLbI53NxPuSQgo90kRpbpKsFlwN4oEGNUTdO"/>
    <s v="Lost"/>
    <n v="0"/>
    <s v="OpportunityStatusType.Lost"/>
    <s v="cont_vwhT5bpeHUXiYIwYNyfqkpLX5FI80ifhXwjv3PMC6i4"/>
    <s v="Supriya Ranaware"/>
    <s v="GMC Renewal -"/>
    <s v="lead_qa2f4fJ3hIFZJT9oZY83pxCxiZW8k5wXqX7szUygctU"/>
    <s v="Katalyst Technologies Inc"/>
    <s v="Trupti Suryavanshi"/>
    <s v="user_TZzywQwym26DjuswO479pxRhNKX152z8X1haCx2vcst"/>
    <s v="Vrushali Kummar"/>
    <s v="2022-06-29 06:29:58.117000+00:00"/>
    <s v="2022-07-18 15:54:59.698000+00:00"/>
    <m/>
    <s v="Pune"/>
    <m/>
    <m/>
    <m/>
    <n v="1000"/>
    <m/>
    <m/>
    <m/>
    <m/>
    <m/>
    <m/>
    <m/>
    <m/>
    <m/>
    <m/>
    <m/>
    <s v="IT Services &amp; IT Consulting"/>
    <m/>
    <m/>
    <m/>
    <m/>
    <m/>
    <m/>
    <m/>
    <m/>
    <m/>
    <m/>
    <m/>
    <m/>
    <m/>
    <m/>
    <s v="user_sREdxbAJihL2Zbgic7tyQ6Rc4Mny7HnD1RNGhA9DDYh"/>
    <s v="Prajakta Sahastrabudhe"/>
    <m/>
    <m/>
    <s v="June"/>
    <x v="2"/>
    <m/>
    <m/>
    <m/>
    <m/>
    <m/>
    <m/>
    <s v="2022-06-27 05:36:03.326000+00:00"/>
    <s v="2022-10-13 07:35:45.291000+00:00"/>
    <s v="GMC"/>
  </r>
  <r>
    <s v="Moziez Chamadia"/>
    <n v="3084777"/>
    <s v="INR"/>
    <n v="100"/>
    <s v="7/18/22"/>
    <s v="Sales"/>
    <s v="stat_OZRiD1474QRJIpvnjHCZfiIvKcVD6mIKSSTzg8SwDVx"/>
    <s v="Won- Payment Completed"/>
    <n v="1"/>
    <s v="OpportunityStatusType.Won"/>
    <s v="cont_ghtAqZuif6EX11t96Cxo4CbmLLRjw2UDXLYSj8SLXoO"/>
    <s v="Vikas Kesarwani"/>
    <m/>
    <s v="lead_86kprdfEaHaTlxyQJBzzqWiVqWzLHUC4wxGN6OYRYvR"/>
    <s v="ZOOMCAR INDIA PRIVATE LIMITED"/>
    <s v="Kaushlya Bhavsar"/>
    <s v="user_IgNfKH7wuLLjHvexoMm2PXWcnF3zYft0ZbMTyfwKRUg"/>
    <s v="Moziez Chamadia"/>
    <s v="2022-05-31 09:56:25.358000+00:00"/>
    <s v="2022-07-18 14:04:15.313000+00:00"/>
    <m/>
    <s v="Bangalore"/>
    <m/>
    <m/>
    <m/>
    <n v="1183"/>
    <m/>
    <m/>
    <m/>
    <m/>
    <m/>
    <m/>
    <m/>
    <m/>
    <m/>
    <m/>
    <m/>
    <s v="Automotive"/>
    <m/>
    <m/>
    <m/>
    <m/>
    <m/>
    <m/>
    <m/>
    <m/>
    <m/>
    <m/>
    <m/>
    <m/>
    <s v="Jithendra Goalla"/>
    <m/>
    <s v="user_2jRs4eIjwv8MozxYA1DE9MMy0FWf2gMgweg2LiJNu64"/>
    <s v="Gauri Munge"/>
    <s v="Arindam Majee"/>
    <m/>
    <s v="July"/>
    <x v="2"/>
    <s v="Lusha"/>
    <m/>
    <s v="Glengarry"/>
    <m/>
    <m/>
    <m/>
    <s v="2022-01-28 09:33:35.005000+00:00"/>
    <s v="2022-10-11 11:00:48.061000+00:00"/>
    <s v="GTL"/>
  </r>
  <r>
    <s v="Chetan Kumar"/>
    <n v="2800000"/>
    <s v="INR"/>
    <n v="0"/>
    <s v="7/31/22"/>
    <s v="Sales"/>
    <s v="stat_kcR4fZg7TU7jjk1jAVua3qGLRS4J5uFayEjK5j02wtv"/>
    <s v="Unqualified"/>
    <n v="0"/>
    <s v="OpportunityStatusType.Lost"/>
    <s v="cont_klgIL2Iju0qQLfDrU9rbUowP2jcN06cjcvH35A8uHDY"/>
    <s v="Sunil"/>
    <m/>
    <s v="lead_8DLLhIGiXaE1A7q7UazrzX2A9wbpxdvDjZWI36TFfzq"/>
    <s v="Chalet Hotels/ Renaissance Mumbai"/>
    <s v="Kaushlya Bhavsar"/>
    <s v="user_hAuUqCTCw5r4tCUrswIWPSW7LJ1XIBbttZVmJkxmzGq"/>
    <s v="Chetan Kumar"/>
    <s v="2022-02-08 05:49:05.116000+00:00"/>
    <s v="2022-07-18 13:25:38.086000+00:00"/>
    <m/>
    <s v="Mumbai"/>
    <m/>
    <m/>
    <m/>
    <n v="1500"/>
    <m/>
    <m/>
    <m/>
    <m/>
    <m/>
    <m/>
    <m/>
    <m/>
    <m/>
    <m/>
    <m/>
    <s v="Hospitality &amp; Travel"/>
    <m/>
    <m/>
    <m/>
    <m/>
    <m/>
    <m/>
    <m/>
    <m/>
    <m/>
    <m/>
    <m/>
    <m/>
    <m/>
    <m/>
    <s v="user_FdWFezbLzkYQcGsBUsjZO25nr2poK2nRbqV47Rs5Kfm"/>
    <s v="Prateek Wadhwa"/>
    <m/>
    <m/>
    <s v="July"/>
    <x v="2"/>
    <m/>
    <m/>
    <s v="AM Opps - Niranjan"/>
    <m/>
    <m/>
    <m/>
    <s v="2021-11-10 21:51:27.380000+00:00"/>
    <s v="2022-08-10 11:26:55.333000+00:00"/>
    <s v="GMC; GPA"/>
  </r>
  <r>
    <s v="Abhiroop Ganguly"/>
    <n v="4000000"/>
    <s v="INR"/>
    <n v="0"/>
    <s v="7/16/22"/>
    <s v="Sales"/>
    <s v="stat_kcR4fZg7TU7jjk1jAVua3qGLRS4J5uFayEjK5j02wtv"/>
    <s v="Unqualified"/>
    <n v="0"/>
    <s v="OpportunityStatusType.Lost"/>
    <s v="cont_wOUzkufXixqJ75GKyNCAzsNCBGcfK98NrD8UEoPd8xU"/>
    <s v="Sayali Shenwai"/>
    <m/>
    <s v="lead_MYfE9xUIXs8v8mUl1cuEeHTtzuGek8BX19zGATdR4xp"/>
    <s v="DDN Storage"/>
    <s v="Sarvesh Pawar"/>
    <s v="user_U27GK6WjhLhUhi1EDKXV57xMpn8n8DMIOjci1q3UReZ"/>
    <s v="Abhiroop Ganguly"/>
    <s v="2022-06-22 12:06:55.459000+00:00"/>
    <s v="2022-07-18 13:21:44.538000+00:00"/>
    <m/>
    <s v="Pune"/>
    <m/>
    <m/>
    <m/>
    <n v="250"/>
    <m/>
    <m/>
    <m/>
    <m/>
    <m/>
    <m/>
    <m/>
    <m/>
    <m/>
    <m/>
    <m/>
    <s v="Others"/>
    <m/>
    <m/>
    <m/>
    <m/>
    <m/>
    <m/>
    <m/>
    <m/>
    <m/>
    <m/>
    <m/>
    <m/>
    <m/>
    <m/>
    <s v="user_A8KOTZADnUtEQOLt4nSLAmteNStuGh80js75RYjrXVt"/>
    <s v="Sarvesh Pawar"/>
    <m/>
    <m/>
    <s v="May"/>
    <x v="4"/>
    <m/>
    <m/>
    <s v="Employee Engagement Handbook"/>
    <m/>
    <m/>
    <m/>
    <s v="2022-03-03 12:35:22.516000+00:00"/>
    <s v="2022-09-28 16:16:17.080000+00:00"/>
    <s v="GMC"/>
  </r>
  <r>
    <s v="Abhiroop Ganguly"/>
    <n v="1000000"/>
    <s v="INR"/>
    <n v="0"/>
    <s v="7/16/22"/>
    <s v="Sales"/>
    <s v="stat_kcR4fZg7TU7jjk1jAVua3qGLRS4J5uFayEjK5j02wtv"/>
    <s v="Unqualified"/>
    <n v="0"/>
    <s v="OpportunityStatusType.Lost"/>
    <m/>
    <m/>
    <s v="GMC (Head office) Renewal"/>
    <s v="lead_dbNwbE3wSDi2qg1IqfpOaKvbOuPTUJs8y1vuNJyuuRB"/>
    <s v="Rusan Pharma Ltd"/>
    <s v="Pranav Kenjale"/>
    <s v="user_U27GK6WjhLhUhi1EDKXV57xMpn8n8DMIOjci1q3UReZ"/>
    <s v="Abhiroop Ganguly"/>
    <s v="2022-04-28 06:39:26.291000+00:00"/>
    <s v="2022-07-18 13:23:18.540000+00:00"/>
    <m/>
    <s v="Mumbai"/>
    <m/>
    <m/>
    <m/>
    <n v="170"/>
    <m/>
    <m/>
    <m/>
    <m/>
    <m/>
    <m/>
    <m/>
    <m/>
    <m/>
    <m/>
    <m/>
    <s v="Manufacturing"/>
    <m/>
    <m/>
    <m/>
    <m/>
    <m/>
    <m/>
    <m/>
    <m/>
    <m/>
    <m/>
    <m/>
    <m/>
    <s v="Aniket Vahile"/>
    <m/>
    <s v="user_1z3bdwgjF9RILRmuQPeXXGoPhafSi1mEgyb4l5sVEvN"/>
    <s v="Ankita Pingale"/>
    <s v="Siddharth Angolkar"/>
    <m/>
    <s v="April"/>
    <x v="2"/>
    <s v="Lusha"/>
    <m/>
    <s v="Pharma"/>
    <m/>
    <m/>
    <m/>
    <s v="2020-12-28 13:12:26.029000+00:00"/>
    <s v="2022-10-10 07:31:33.387000+00:00"/>
    <m/>
  </r>
  <r>
    <s v="Abhiroop Ganguly"/>
    <n v="1000000"/>
    <s v="INR"/>
    <n v="0"/>
    <s v="7/16/22"/>
    <s v="Sales"/>
    <s v="stat_kcR4fZg7TU7jjk1jAVua3qGLRS4J5uFayEjK5j02wtv"/>
    <s v="Unqualified"/>
    <n v="0"/>
    <s v="OpportunityStatusType.Lost"/>
    <s v="cont_wOUzkufXixqJ75GKyNCAzsNCBGcfK98NrD8UEoPd8xU"/>
    <s v="Sayali Shenwai"/>
    <m/>
    <s v="lead_MYfE9xUIXs8v8mUl1cuEeHTtzuGek8BX19zGATdR4xp"/>
    <s v="DDN Storage"/>
    <s v="Sarvesh Pawar"/>
    <s v="user_U27GK6WjhLhUhi1EDKXV57xMpn8n8DMIOjci1q3UReZ"/>
    <s v="Abhiroop Ganguly"/>
    <s v="2022-06-22 12:06:26.065000+00:00"/>
    <s v="2022-07-18 13:21:30.779000+00:00"/>
    <m/>
    <s v="Pune"/>
    <m/>
    <m/>
    <m/>
    <n v="250"/>
    <m/>
    <m/>
    <m/>
    <m/>
    <m/>
    <m/>
    <m/>
    <m/>
    <m/>
    <m/>
    <m/>
    <s v="Others"/>
    <m/>
    <m/>
    <m/>
    <m/>
    <m/>
    <m/>
    <m/>
    <m/>
    <m/>
    <m/>
    <m/>
    <m/>
    <m/>
    <m/>
    <s v="user_A8KOTZADnUtEQOLt4nSLAmteNStuGh80js75RYjrXVt"/>
    <s v="Sarvesh Pawar"/>
    <m/>
    <m/>
    <s v="May"/>
    <x v="4"/>
    <m/>
    <m/>
    <s v="Employee Engagement Handbook"/>
    <m/>
    <m/>
    <m/>
    <s v="2022-03-03 12:35:22.516000+00:00"/>
    <s v="2022-09-28 16:16:17.080000+00:00"/>
    <s v="GTL"/>
  </r>
  <r>
    <s v="Abhiroop Ganguly"/>
    <n v="118000"/>
    <s v="INR"/>
    <n v="0"/>
    <s v="7/18/22"/>
    <s v="Sales"/>
    <s v="stat_kcR4fZg7TU7jjk1jAVua3qGLRS4J5uFayEjK5j02wtv"/>
    <s v="Unqualified"/>
    <n v="0"/>
    <s v="OpportunityStatusType.Lost"/>
    <s v="cont_VW5dwQ6Kin5yfohybbzQM5cVDlajZ0iMgAdJaJsR9ff"/>
    <s v="Rakhee Chaki"/>
    <s v="GPA"/>
    <s v="lead_WloqtDAtLL4laUzpbhYL2TQ6lLY1ihitCH8KXsunljW"/>
    <s v="Mindtickle"/>
    <s v="Daya Gowda"/>
    <s v="user_U27GK6WjhLhUhi1EDKXV57xMpn8n8DMIOjci1q3UReZ"/>
    <s v="Abhiroop Ganguly"/>
    <s v="2022-06-03 06:22:01.601000+00:00"/>
    <s v="2022-07-18 13:18:57.724000+00:00"/>
    <m/>
    <s v="Pune"/>
    <m/>
    <s v="2020-08-20 09:04:45+00:00"/>
    <m/>
    <n v="500"/>
    <m/>
    <m/>
    <m/>
    <m/>
    <m/>
    <m/>
    <m/>
    <m/>
    <m/>
    <m/>
    <m/>
    <s v="Others"/>
    <m/>
    <m/>
    <m/>
    <m/>
    <m/>
    <m/>
    <m/>
    <m/>
    <m/>
    <m/>
    <m/>
    <m/>
    <s v="Sakshi Soni"/>
    <m/>
    <s v="user_encRk5bIEFN6ZA11h4WH2AdZTiZpogLSlMIaj0E30SZ"/>
    <s v="Daya Gowda"/>
    <m/>
    <m/>
    <s v="July; September"/>
    <x v="4"/>
    <s v="Lusha"/>
    <m/>
    <s v="Workplace Wellness Playbook"/>
    <m/>
    <m/>
    <m/>
    <s v="2020-12-06 09:46:46.638000+00:00"/>
    <s v="2022-09-26 11:46:06.204000+00:00"/>
    <m/>
  </r>
  <r>
    <s v="Abhiroop Ganguly"/>
    <n v="11300000"/>
    <s v="INR"/>
    <n v="0"/>
    <s v="7/18/22"/>
    <s v="Sales"/>
    <s v="stat_kcR4fZg7TU7jjk1jAVua3qGLRS4J5uFayEjK5j02wtv"/>
    <s v="Unqualified"/>
    <n v="0"/>
    <s v="OpportunityStatusType.Lost"/>
    <s v="cont_VW5dwQ6Kin5yfohybbzQM5cVDlajZ0iMgAdJaJsR9ff"/>
    <s v="Rakhee Chaki"/>
    <s v="GMC"/>
    <s v="lead_WloqtDAtLL4laUzpbhYL2TQ6lLY1ihitCH8KXsunljW"/>
    <s v="Mindtickle"/>
    <s v="Daya Gowda"/>
    <s v="user_U27GK6WjhLhUhi1EDKXV57xMpn8n8DMIOjci1q3UReZ"/>
    <s v="Abhiroop Ganguly"/>
    <s v="2022-06-02 10:39:44.063000+00:00"/>
    <s v="2022-07-18 13:18:43.671000+00:00"/>
    <m/>
    <s v="Pune"/>
    <m/>
    <s v="2020-08-20 09:04:45+00:00"/>
    <m/>
    <n v="500"/>
    <m/>
    <m/>
    <m/>
    <m/>
    <m/>
    <m/>
    <m/>
    <m/>
    <m/>
    <m/>
    <m/>
    <s v="Others"/>
    <m/>
    <m/>
    <m/>
    <m/>
    <m/>
    <m/>
    <m/>
    <m/>
    <m/>
    <m/>
    <m/>
    <m/>
    <s v="Sakshi Soni"/>
    <m/>
    <s v="user_encRk5bIEFN6ZA11h4WH2AdZTiZpogLSlMIaj0E30SZ"/>
    <s v="Daya Gowda"/>
    <m/>
    <m/>
    <s v="July; September"/>
    <x v="4"/>
    <s v="Lusha"/>
    <m/>
    <s v="Workplace Wellness Playbook"/>
    <m/>
    <m/>
    <m/>
    <s v="2020-12-06 09:46:46.638000+00:00"/>
    <s v="2022-09-26 11:46:06.204000+00:00"/>
    <m/>
  </r>
  <r>
    <s v="Abhiroop Ganguly"/>
    <n v="150000"/>
    <s v="INR"/>
    <n v="0"/>
    <s v="7/16/22"/>
    <s v="Sales"/>
    <s v="stat_kcR4fZg7TU7jjk1jAVua3qGLRS4J5uFayEjK5j02wtv"/>
    <s v="Unqualified"/>
    <n v="0"/>
    <s v="OpportunityStatusType.Lost"/>
    <s v="cont_wOUzkufXixqJ75GKyNCAzsNCBGcfK98NrD8UEoPd8xU"/>
    <s v="Sayali Shenwai"/>
    <m/>
    <s v="lead_MYfE9xUIXs8v8mUl1cuEeHTtzuGek8BX19zGATdR4xp"/>
    <s v="DDN Storage"/>
    <s v="Sarvesh Pawar"/>
    <s v="user_U27GK6WjhLhUhi1EDKXV57xMpn8n8DMIOjci1q3UReZ"/>
    <s v="Abhiroop Ganguly"/>
    <s v="2022-06-22 12:05:52.800000+00:00"/>
    <s v="2022-07-18 13:21:16.103000+00:00"/>
    <m/>
    <s v="Pune"/>
    <m/>
    <m/>
    <m/>
    <n v="250"/>
    <m/>
    <m/>
    <m/>
    <m/>
    <m/>
    <m/>
    <m/>
    <m/>
    <m/>
    <m/>
    <m/>
    <s v="Others"/>
    <m/>
    <m/>
    <m/>
    <m/>
    <m/>
    <m/>
    <m/>
    <m/>
    <m/>
    <m/>
    <m/>
    <m/>
    <m/>
    <m/>
    <s v="user_A8KOTZADnUtEQOLt4nSLAmteNStuGh80js75RYjrXVt"/>
    <s v="Sarvesh Pawar"/>
    <m/>
    <m/>
    <s v="May"/>
    <x v="4"/>
    <m/>
    <m/>
    <s v="Employee Engagement Handbook"/>
    <m/>
    <m/>
    <m/>
    <s v="2022-03-03 12:35:22.516000+00:00"/>
    <s v="2022-09-28 16:16:17.080000+00:00"/>
    <s v="GPA"/>
  </r>
  <r>
    <s v="Sreenivas Hatti"/>
    <n v="5000000"/>
    <s v="INR"/>
    <n v="0"/>
    <s v="7/30/22"/>
    <s v="Sales"/>
    <s v="stat_kcR4fZg7TU7jjk1jAVua3qGLRS4J5uFayEjK5j02wtv"/>
    <s v="Unqualified"/>
    <n v="0"/>
    <s v="OpportunityStatusType.Lost"/>
    <m/>
    <m/>
    <m/>
    <s v="lead_WVd6hbx4PRApEmcqpzJrJ1cvAax5Kg91MPivaOgSbSH"/>
    <s v="Paulsons Beauty &amp; Fashion (Fresh)"/>
    <s v="Daya Gowda"/>
    <s v="user_JjaNBsxmUKBROYZvEahyXgec466W5jQa2pL0NUZ81Lb"/>
    <s v="Sreenivas Hatti"/>
    <s v="2022-04-20 12:08:31.088000+00:00"/>
    <s v="2022-07-18 10:23:08.621000+00:00"/>
    <m/>
    <s v="Chennai"/>
    <m/>
    <m/>
    <m/>
    <n v="1000"/>
    <m/>
    <m/>
    <m/>
    <m/>
    <m/>
    <m/>
    <m/>
    <m/>
    <m/>
    <m/>
    <m/>
    <s v="Consumer Goods &amp; Electronics"/>
    <m/>
    <m/>
    <m/>
    <m/>
    <m/>
    <m/>
    <m/>
    <m/>
    <m/>
    <m/>
    <m/>
    <m/>
    <m/>
    <m/>
    <s v="user_encRk5bIEFN6ZA11h4WH2AdZTiZpogLSlMIaj0E30SZ"/>
    <s v="Daya Gowda"/>
    <m/>
    <m/>
    <m/>
    <x v="2"/>
    <m/>
    <m/>
    <m/>
    <m/>
    <m/>
    <m/>
    <s v="2022-04-03 18:25:50.831000+00:00"/>
    <s v="2022-10-13 07:40:49.674000+00:00"/>
    <m/>
  </r>
  <r>
    <s v="Vivek Singh"/>
    <n v="450000"/>
    <s v="INR"/>
    <n v="0"/>
    <s v="7/31/22"/>
    <s v="Sales"/>
    <s v="stat_kcR4fZg7TU7jjk1jAVua3qGLRS4J5uFayEjK5j02wtv"/>
    <s v="Unqualified"/>
    <n v="0"/>
    <s v="OpportunityStatusType.Lost"/>
    <s v="cont_N6on9Kdw4VJgksg0iUOhCbqAQeM5vLBLuPjOCMc2GxP"/>
    <s v="Krishna Murty"/>
    <m/>
    <s v="lead_1XtcRDVcdP2QH6DskeyJLeUUb9vERLzzSym22a0nzus"/>
    <s v="Amaryllis Healthcare"/>
    <s v="Vishnu Veeramani"/>
    <s v="user_6dalmZ7hmWD47jhCVGdU1SSEcFMsz9rWtW2jPORgJvj"/>
    <s v="Vivek Singh"/>
    <s v="2022-07-12 10:37:09.458000+00:00"/>
    <s v="2022-07-18 10:12:41.510000+00:00"/>
    <m/>
    <s v="Bangalore"/>
    <m/>
    <m/>
    <m/>
    <n v="98"/>
    <m/>
    <m/>
    <m/>
    <m/>
    <m/>
    <m/>
    <m/>
    <m/>
    <m/>
    <m/>
    <m/>
    <s v="Health, Wellness &amp; Fitness"/>
    <s v="New India"/>
    <m/>
    <m/>
    <m/>
    <m/>
    <m/>
    <m/>
    <m/>
    <m/>
    <m/>
    <m/>
    <m/>
    <s v="Yogesh Paigude"/>
    <m/>
    <s v="user_hYneJegkOPVKmVrtUbBOUXxrjYMTRntZlRehPSnApep"/>
    <s v="Vishnu Veeramani"/>
    <m/>
    <m/>
    <s v="August"/>
    <x v="2"/>
    <m/>
    <m/>
    <m/>
    <m/>
    <m/>
    <m/>
    <s v="2022-04-03 18:11:15.893000+00:00"/>
    <s v="2022-08-02 12:25:22.943000+00:00"/>
    <m/>
  </r>
  <r>
    <s v="Siddhartha Khatua"/>
    <n v="350000"/>
    <s v="INR"/>
    <n v="0"/>
    <d v="2022-10-07T00:00:00"/>
    <s v="Sales"/>
    <s v="stat_1hn9nRJaLbI53NxPuSQgo90kRpbpKsFlwN4oEGNUTdO"/>
    <s v="Lost"/>
    <n v="0"/>
    <s v="OpportunityStatusType.Lost"/>
    <m/>
    <m/>
    <s v="GMC-Renewal"/>
    <s v="lead_OxuSosFb12SAzhXBMsgE7DgMQVcwFGjXuH9xwayItop"/>
    <s v="Eba Corp"/>
    <s v="Bharti Bankey"/>
    <s v="user_NpORmx7rsJTJtTAaK530goa9EQDwvUStpLPTra00AAA"/>
    <s v="Siddhartha Khatua"/>
    <s v="2022-06-17 07:16:21.861000+00:00"/>
    <s v="2022-07-18 08:35:49.266000+00:00"/>
    <m/>
    <s v="Hyderabad"/>
    <m/>
    <s v="2022-06-14 13:08:40+00:00"/>
    <m/>
    <n v="67"/>
    <m/>
    <m/>
    <m/>
    <m/>
    <m/>
    <m/>
    <m/>
    <s v="PAID_SEARCH"/>
    <m/>
    <m/>
    <m/>
    <m/>
    <m/>
    <m/>
    <m/>
    <m/>
    <m/>
    <m/>
    <m/>
    <m/>
    <m/>
    <m/>
    <m/>
    <m/>
    <m/>
    <m/>
    <s v="user_aM3WaaSUQQmaNnsm9l2FQRVWUEr8RN2ZdXzsuQUalQ3"/>
    <s v="Bharti Bankey"/>
    <m/>
    <m/>
    <s v="July"/>
    <x v="3"/>
    <s v="Inbound via website"/>
    <m/>
    <s v="Employee Count 100"/>
    <m/>
    <m/>
    <m/>
    <s v="2022-06-14 13:11:30.999000+00:00"/>
    <s v="2022-09-26 04:15:32.950000+00:00"/>
    <m/>
  </r>
  <r>
    <s v="Prasoon Mishra"/>
    <n v="100000"/>
    <s v="INR"/>
    <n v="0"/>
    <d v="2022-10-09T00:00:00"/>
    <s v="Sales"/>
    <s v="stat_1hn9nRJaLbI53NxPuSQgo90kRpbpKsFlwN4oEGNUTdO"/>
    <s v="Lost"/>
    <n v="0"/>
    <s v="OpportunityStatusType.Lost"/>
    <s v="cont_8k7AB0j6yuQRQN3tX1DyfakG3lw7cAOM0l1YCBLtYYZ"/>
    <s v="Rakshitha Ashok"/>
    <s v="GPA"/>
    <s v="lead_C6QDpeLhEPnbCbrOR8gwzBLSR6BkVKKzGey0FiyGJnL"/>
    <s v="Alp Consulting"/>
    <s v="Trupti Suryavanshi"/>
    <s v="user_RYbBTp8BVWNa7ppiOz6QVJMGK0exHsFmc5uCLn34ODZ"/>
    <s v="Prasoon Mishra"/>
    <s v="2022-05-19 11:14:54.274000+00:00"/>
    <s v="2022-07-18 07:00:41.972000+00:00"/>
    <m/>
    <s v="Bangalore"/>
    <m/>
    <m/>
    <m/>
    <n v="917"/>
    <m/>
    <m/>
    <m/>
    <m/>
    <m/>
    <m/>
    <m/>
    <m/>
    <m/>
    <m/>
    <m/>
    <s v="IT Services &amp; IT Consulting"/>
    <m/>
    <m/>
    <m/>
    <m/>
    <m/>
    <m/>
    <m/>
    <m/>
    <m/>
    <m/>
    <m/>
    <m/>
    <m/>
    <m/>
    <s v="user_L8E6IFhq6UCzKLHa45LUUTZCznDuyDwFrGaEp9DXiUM"/>
    <s v="Trupti Suryavanshi"/>
    <m/>
    <m/>
    <s v="July"/>
    <x v="4"/>
    <m/>
    <m/>
    <s v="Employee Engagement Handbook"/>
    <m/>
    <m/>
    <m/>
    <s v="2022-05-14 07:39:41.540000+00:00"/>
    <s v="2022-08-01 13:24:35.384000+00:00"/>
    <s v="GPA"/>
  </r>
  <r>
    <s v="Kashif Ahmad"/>
    <n v="63500"/>
    <s v="INR"/>
    <n v="0"/>
    <s v="7/17/22"/>
    <s v="Sales"/>
    <s v="stat_1hn9nRJaLbI53NxPuSQgo90kRpbpKsFlwN4oEGNUTdO"/>
    <s v="Lost"/>
    <n v="0"/>
    <s v="OpportunityStatusType.Lost"/>
    <s v="cont_kK6EZgM4pCRjhGIKwUsf9ye5vuobl8GJUwWnYXaCmiy"/>
    <s v="Sneha Pawar"/>
    <s v="Fire protection policy"/>
    <s v="lead_A9eTFOvFnfZkb7knzhYNiBZFuIanByfo5qt3yXmz4em"/>
    <s v="M/S MACK VALVES INDIA PRIVATE LIMITED"/>
    <s v="Trupti Suryavanshi"/>
    <s v="user_LKRhV6rhcBe0uL8u70UUGeDjbMupuho4TaiAOCbT7HT"/>
    <s v="Kashif Ahmad"/>
    <s v="2022-07-14 09:45:36.291000+00:00"/>
    <s v="2022-07-18 07:56:34.364000+00:00"/>
    <m/>
    <s v="Pune"/>
    <m/>
    <m/>
    <m/>
    <n v="35"/>
    <m/>
    <m/>
    <m/>
    <m/>
    <m/>
    <m/>
    <m/>
    <m/>
    <m/>
    <m/>
    <m/>
    <m/>
    <m/>
    <m/>
    <m/>
    <m/>
    <m/>
    <m/>
    <m/>
    <m/>
    <m/>
    <m/>
    <m/>
    <m/>
    <m/>
    <m/>
    <s v="user_L8E6IFhq6UCzKLHa45LUUTZCznDuyDwFrGaEp9DXiUM"/>
    <s v="Trupti Suryavanshi"/>
    <m/>
    <m/>
    <s v="September"/>
    <x v="2"/>
    <m/>
    <m/>
    <m/>
    <m/>
    <m/>
    <m/>
    <s v="2021-08-19 06:19:10.076000+00:00"/>
    <s v="2022-09-26 09:00:14.182000+00:00"/>
    <s v="NON EB"/>
  </r>
  <r>
    <s v="Siddhartha Khatua"/>
    <n v="600000"/>
    <s v="INR"/>
    <n v="0"/>
    <s v="7/31/22"/>
    <s v="Sales"/>
    <s v="stat_kcR4fZg7TU7jjk1jAVua3qGLRS4J5uFayEjK5j02wtv"/>
    <s v="Unqualified"/>
    <n v="0"/>
    <s v="OpportunityStatusType.Lost"/>
    <s v="cont_AFvUEFxbm7GSMmmV5lO2mKaPz8rhMDdtmRR3C87Wuoy"/>
    <s v="Pankaj Nawal"/>
    <s v="GMC ren"/>
    <s v="lead_HkRSHXtIqiKUXSKBPd22nn3fYcuOIW2tU0pI6PTKfNL"/>
    <s v="GREENSPAN AGRITECH"/>
    <s v="Gauri Jori"/>
    <s v="user_NpORmx7rsJTJtTAaK530goa9EQDwvUStpLPTra00AAA"/>
    <s v="Siddhartha Khatua"/>
    <s v="2022-05-24 07:57:05.605000+00:00"/>
    <s v="2022-07-18 08:30:18.706000+00:00"/>
    <m/>
    <s v="Pune"/>
    <m/>
    <m/>
    <m/>
    <n v="250"/>
    <m/>
    <m/>
    <m/>
    <m/>
    <m/>
    <m/>
    <m/>
    <m/>
    <m/>
    <m/>
    <m/>
    <s v="Manufacturing"/>
    <m/>
    <m/>
    <m/>
    <m/>
    <m/>
    <m/>
    <m/>
    <m/>
    <m/>
    <m/>
    <m/>
    <m/>
    <s v="Sakshi Soni"/>
    <m/>
    <s v="user_5YHA1ZU4iP896lD1YJehdJcMx7ZEgWCpulT4T2c3pJ3"/>
    <s v="Gauri Jori"/>
    <m/>
    <m/>
    <s v="July"/>
    <x v="2"/>
    <m/>
    <m/>
    <m/>
    <m/>
    <m/>
    <m/>
    <s v="2021-07-02 05:31:51.405000+00:00"/>
    <s v="2022-09-09 11:34:58.289000+00:00"/>
    <m/>
  </r>
  <r>
    <s v="Anshum Naithani"/>
    <n v="325208"/>
    <s v="INR"/>
    <n v="100"/>
    <s v="7/18/22"/>
    <s v="Sales"/>
    <s v="stat_OZRiD1474QRJIpvnjHCZfiIvKcVD6mIKSSTzg8SwDVx"/>
    <s v="Won- Payment Completed"/>
    <n v="1"/>
    <s v="OpportunityStatusType.Won"/>
    <s v="cont_9WV3SEMDF5Yc8QRdM8AUZHRF4JWOFcybGExYTA115Nl"/>
    <s v="Aamir"/>
    <s v="Loop Membership"/>
    <s v="lead_DJnwvuTJZ49kpbX9dzZAgMaws1gLtsa3R8Sgl9Vq3rB"/>
    <s v="SHREE SHUBHAM LOGISTICS LIMITED"/>
    <s v="Mayur Gadiyar"/>
    <s v="user_GL8PBiV4pvzsQLVHSdZLeMQAQcGjCvLkffg486DHfZJ"/>
    <s v="Anshum Naithani"/>
    <s v="2022-05-18 12:16:39.940000+00:00"/>
    <s v="2022-07-18 06:48:30.066000+00:00"/>
    <m/>
    <s v="Mumbai"/>
    <m/>
    <m/>
    <m/>
    <n v="550"/>
    <m/>
    <m/>
    <m/>
    <m/>
    <m/>
    <m/>
    <m/>
    <m/>
    <m/>
    <m/>
    <m/>
    <s v="Transportation &amp; Logistics"/>
    <m/>
    <m/>
    <m/>
    <m/>
    <m/>
    <m/>
    <m/>
    <m/>
    <m/>
    <m/>
    <m/>
    <m/>
    <m/>
    <m/>
    <s v="user_bdUPAGjcS7p6513So3N4g3aWNS5HuBuVJi7bvCPAsLt"/>
    <s v="Mayur Gadiyar"/>
    <m/>
    <m/>
    <s v="September"/>
    <x v="2"/>
    <m/>
    <m/>
    <m/>
    <m/>
    <m/>
    <m/>
    <s v="2021-09-02 05:12:12.929000+00:00"/>
    <s v="2022-07-18 06:48:30.099000+00:00"/>
    <m/>
  </r>
  <r>
    <s v="Anshum Naithani"/>
    <n v="182782"/>
    <s v="INR"/>
    <n v="100"/>
    <s v="7/18/22"/>
    <s v="Sales"/>
    <s v="stat_OZRiD1474QRJIpvnjHCZfiIvKcVD6mIKSSTzg8SwDVx"/>
    <s v="Won- Payment Completed"/>
    <n v="1"/>
    <s v="OpportunityStatusType.Won"/>
    <s v="cont_9aTWT9PjRwr4lsAt9Nq5uJiEetAGGQ5XumtFArTdQS7"/>
    <s v="Veena Sharma"/>
    <s v="GMC renewal"/>
    <s v="lead_ZnMV5FG5ZKj7sVOorbuO2t0lmWxTDh8UcX7eQLtkWGX"/>
    <s v="Chemionix e-Solutions Pvt Ltd"/>
    <s v="Trupti Suryavanshi"/>
    <s v="user_GL8PBiV4pvzsQLVHSdZLeMQAQcGjCvLkffg486DHfZJ"/>
    <s v="Anshum Naithani"/>
    <s v="2022-06-21 12:57:58.214000+00:00"/>
    <s v="2022-07-18 06:36:40.948000+00:00"/>
    <m/>
    <s v="Mumbai"/>
    <m/>
    <m/>
    <m/>
    <n v="146"/>
    <m/>
    <m/>
    <m/>
    <m/>
    <m/>
    <m/>
    <m/>
    <m/>
    <m/>
    <m/>
    <m/>
    <s v="Outsourcing and Offshoring Consulting; Professional Services"/>
    <m/>
    <m/>
    <m/>
    <m/>
    <m/>
    <m/>
    <m/>
    <m/>
    <m/>
    <m/>
    <m/>
    <m/>
    <s v="Jithendra Goalla"/>
    <m/>
    <s v="user_L8E6IFhq6UCzKLHa45LUUTZCznDuyDwFrGaEp9DXiUM"/>
    <s v="Trupti Suryavanshi"/>
    <m/>
    <m/>
    <s v="July"/>
    <x v="1"/>
    <s v="Naukri.com"/>
    <m/>
    <s v="Employee Engagement Handbook"/>
    <m/>
    <m/>
    <m/>
    <s v="2022-05-01 12:09:10.026000+00:00"/>
    <s v="2022-09-02 09:16:46.439000+00:00"/>
    <s v="GMC"/>
  </r>
  <r>
    <s v="Prasoon Mishra"/>
    <n v="4000000"/>
    <s v="INR"/>
    <n v="0"/>
    <s v="7/14/22"/>
    <s v="Sales"/>
    <s v="stat_1hn9nRJaLbI53NxPuSQgo90kRpbpKsFlwN4oEGNUTdO"/>
    <s v="Lost"/>
    <n v="0"/>
    <s v="OpportunityStatusType.Lost"/>
    <s v="cont_8k7AB0j6yuQRQN3tX1DyfakG3lw7cAOM0l1YCBLtYYZ"/>
    <s v="Rakshitha Ashok"/>
    <s v="GMC renewal"/>
    <s v="lead_C6QDpeLhEPnbCbrOR8gwzBLSR6BkVKKzGey0FiyGJnL"/>
    <s v="Alp Consulting"/>
    <s v="Trupti Suryavanshi"/>
    <s v="user_RYbBTp8BVWNa7ppiOz6QVJMGK0exHsFmc5uCLn34ODZ"/>
    <s v="Prasoon Mishra"/>
    <s v="2022-05-19 11:13:29.176000+00:00"/>
    <s v="2022-07-18 07:00:30.517000+00:00"/>
    <m/>
    <s v="Bangalore"/>
    <m/>
    <m/>
    <m/>
    <n v="917"/>
    <m/>
    <m/>
    <m/>
    <m/>
    <m/>
    <m/>
    <m/>
    <m/>
    <m/>
    <m/>
    <m/>
    <s v="IT Services &amp; IT Consulting"/>
    <m/>
    <m/>
    <m/>
    <m/>
    <m/>
    <m/>
    <m/>
    <m/>
    <m/>
    <m/>
    <m/>
    <m/>
    <m/>
    <m/>
    <s v="user_L8E6IFhq6UCzKLHa45LUUTZCznDuyDwFrGaEp9DXiUM"/>
    <s v="Trupti Suryavanshi"/>
    <m/>
    <m/>
    <s v="July"/>
    <x v="4"/>
    <m/>
    <m/>
    <s v="Employee Engagement Handbook"/>
    <m/>
    <m/>
    <m/>
    <s v="2022-05-14 07:39:41.540000+00:00"/>
    <s v="2022-08-01 13:24:35.384000+00:00"/>
    <s v="GMC"/>
  </r>
  <r>
    <s v="Sonal Paithankar"/>
    <n v="500000"/>
    <s v="INR"/>
    <n v="0"/>
    <s v="8/31/22"/>
    <s v="Sales"/>
    <s v="stat_kcR4fZg7TU7jjk1jAVua3qGLRS4J5uFayEjK5j02wtv"/>
    <s v="Unqualified"/>
    <n v="0"/>
    <s v="OpportunityStatusType.Lost"/>
    <m/>
    <m/>
    <s v="fresh policy or 1000 employee"/>
    <s v="lead_D2GoocT3oAbP8i94epAJ2zXaRA7A0mssVMGsGaGJzwB"/>
    <s v="Titan"/>
    <s v="Satyam Tiwari"/>
    <s v="user_Iwn6da5WKkZqwUySK0oUuCb72pFP5WEm4zAb92ijqFe"/>
    <s v="Sonal Paithankar"/>
    <s v="2022-01-25 11:18:33.316000+00:00"/>
    <s v="2022-07-16 09:20:04.663000+00:00"/>
    <m/>
    <m/>
    <m/>
    <s v="2021-01-16 12:58:41+00:00"/>
    <m/>
    <n v="8000"/>
    <m/>
    <m/>
    <m/>
    <m/>
    <m/>
    <m/>
    <m/>
    <m/>
    <m/>
    <m/>
    <m/>
    <m/>
    <m/>
    <m/>
    <m/>
    <m/>
    <m/>
    <m/>
    <m/>
    <m/>
    <m/>
    <m/>
    <m/>
    <m/>
    <m/>
    <m/>
    <s v="user_228eUmsdKIb9OItgmiDq1zD4aPZ1eqiapbaLAGeBf8g"/>
    <s v="Bhairavi Jog"/>
    <m/>
    <m/>
    <s v="August"/>
    <x v="3"/>
    <s v="Inbound via website"/>
    <m/>
    <m/>
    <m/>
    <m/>
    <m/>
    <s v="2021-01-16 13:01:24.253000+00:00"/>
    <s v="2022-10-20 10:20:07.269000+00:00"/>
    <m/>
  </r>
  <r>
    <s v="Satyam Tiwari"/>
    <n v="10000"/>
    <s v="INR"/>
    <n v="0"/>
    <d v="2022-01-07T00:00:00"/>
    <s v="Sales"/>
    <s v="stat_1hn9nRJaLbI53NxPuSQgo90kRpbpKsFlwN4oEGNUTdO"/>
    <s v="Lost"/>
    <n v="0"/>
    <s v="OpportunityStatusType.Lost"/>
    <s v="cont_mhUteG9DgdIl4gol9zfb1tC7VZljYAwlY5ibOahKjb1"/>
    <s v="Sabarish Babu"/>
    <s v="GPA"/>
    <s v="lead_bo5AQDw93kdEge814p8HNsVgR5aIjI5PvjC9pg6KIR7"/>
    <s v="Ringfeder Power Transmission"/>
    <s v="Daya Gowda"/>
    <s v="user_2YgShwgjLNI4FjAqgE9PtKsdIaGh919JGcFG919fe5B"/>
    <s v="Satyam Tiwari"/>
    <s v="2022-04-25 04:56:16.533000+00:00"/>
    <s v="2022-07-17 09:41:20.462000+00:00"/>
    <m/>
    <s v="Chennai"/>
    <m/>
    <m/>
    <m/>
    <n v="90"/>
    <m/>
    <m/>
    <m/>
    <m/>
    <m/>
    <m/>
    <m/>
    <m/>
    <m/>
    <m/>
    <m/>
    <s v="Manufacturing"/>
    <m/>
    <m/>
    <m/>
    <m/>
    <m/>
    <m/>
    <m/>
    <m/>
    <m/>
    <m/>
    <m/>
    <m/>
    <m/>
    <m/>
    <s v="user_encRk5bIEFN6ZA11h4WH2AdZTiZpogLSlMIaj0E30SZ"/>
    <s v="Daya Gowda"/>
    <s v="Dr. Anil More"/>
    <m/>
    <s v="July"/>
    <x v="2"/>
    <m/>
    <m/>
    <s v="Satyam"/>
    <m/>
    <m/>
    <m/>
    <s v="2022-04-03 18:25:45.359000+00:00"/>
    <s v="2022-07-17 09:41:20.494000+00:00"/>
    <m/>
  </r>
  <r>
    <s v="Satyam Tiwari"/>
    <n v="1500000"/>
    <s v="INR"/>
    <n v="0"/>
    <s v="7/18/22"/>
    <s v="Sales"/>
    <s v="stat_1hn9nRJaLbI53NxPuSQgo90kRpbpKsFlwN4oEGNUTdO"/>
    <s v="Lost"/>
    <n v="0"/>
    <s v="OpportunityStatusType.Lost"/>
    <s v="cont_mhUteG9DgdIl4gol9zfb1tC7VZljYAwlY5ibOahKjb1"/>
    <s v="Sabarish Babu"/>
    <m/>
    <s v="lead_bo5AQDw93kdEge814p8HNsVgR5aIjI5PvjC9pg6KIR7"/>
    <s v="Ringfeder Power Transmission"/>
    <s v="Daya Gowda"/>
    <s v="user_2YgShwgjLNI4FjAqgE9PtKsdIaGh919JGcFG919fe5B"/>
    <s v="Satyam Tiwari"/>
    <s v="2022-04-12 11:44:29.985000+00:00"/>
    <s v="2022-07-17 09:41:16.356000+00:00"/>
    <m/>
    <s v="Chennai"/>
    <m/>
    <m/>
    <m/>
    <n v="90"/>
    <m/>
    <m/>
    <m/>
    <m/>
    <m/>
    <m/>
    <m/>
    <m/>
    <m/>
    <m/>
    <m/>
    <s v="Manufacturing"/>
    <m/>
    <m/>
    <m/>
    <m/>
    <m/>
    <m/>
    <m/>
    <m/>
    <m/>
    <m/>
    <m/>
    <m/>
    <m/>
    <m/>
    <s v="user_encRk5bIEFN6ZA11h4WH2AdZTiZpogLSlMIaj0E30SZ"/>
    <s v="Daya Gowda"/>
    <s v="Dr. Anil More"/>
    <m/>
    <s v="July"/>
    <x v="2"/>
    <m/>
    <m/>
    <s v="Satyam"/>
    <m/>
    <m/>
    <m/>
    <s v="2022-04-03 18:25:45.359000+00:00"/>
    <s v="2022-07-17 09:41:20.494000+00:00"/>
    <s v="GMC"/>
  </r>
  <r>
    <s v="Sonal Paithankar"/>
    <n v="2000000"/>
    <s v="INR"/>
    <n v="0"/>
    <s v="8/31/22"/>
    <s v="Sales"/>
    <s v="stat_kcR4fZg7TU7jjk1jAVua3qGLRS4J5uFayEjK5j02wtv"/>
    <s v="Unqualified"/>
    <n v="0"/>
    <s v="OpportunityStatusType.Lost"/>
    <m/>
    <m/>
    <s v="GMC - offpayroll"/>
    <s v="lead_D2GoocT3oAbP8i94epAJ2zXaRA7A0mssVMGsGaGJzwB"/>
    <s v="Titan"/>
    <s v="Namrata Aurora"/>
    <s v="user_Iwn6da5WKkZqwUySK0oUuCb72pFP5WEm4zAb92ijqFe"/>
    <s v="Sonal Paithankar"/>
    <s v="2022-05-31 06:48:18.661000+00:00"/>
    <s v="2022-07-16 09:19:50.327000+00:00"/>
    <m/>
    <m/>
    <m/>
    <s v="2021-01-16 12:58:41+00:00"/>
    <m/>
    <n v="8000"/>
    <m/>
    <m/>
    <m/>
    <m/>
    <m/>
    <m/>
    <m/>
    <m/>
    <m/>
    <m/>
    <m/>
    <m/>
    <m/>
    <m/>
    <m/>
    <m/>
    <m/>
    <m/>
    <m/>
    <m/>
    <m/>
    <m/>
    <m/>
    <m/>
    <m/>
    <m/>
    <s v="user_228eUmsdKIb9OItgmiDq1zD4aPZ1eqiapbaLAGeBf8g"/>
    <s v="Bhairavi Jog"/>
    <m/>
    <m/>
    <s v="August"/>
    <x v="3"/>
    <s v="Inbound via website"/>
    <m/>
    <m/>
    <m/>
    <m/>
    <m/>
    <s v="2021-01-16 13:01:24.253000+00:00"/>
    <s v="2022-10-20 10:20:07.269000+00:00"/>
    <s v="GMC"/>
  </r>
  <r>
    <s v="Sonal Paithankar"/>
    <n v="1000000"/>
    <s v="INR"/>
    <n v="0"/>
    <s v="8/31/22"/>
    <s v="Sales"/>
    <s v="stat_kcR4fZg7TU7jjk1jAVua3qGLRS4J5uFayEjK5j02wtv"/>
    <s v="Unqualified"/>
    <n v="0"/>
    <s v="OpportunityStatusType.Lost"/>
    <m/>
    <m/>
    <s v="top up"/>
    <s v="lead_D2GoocT3oAbP8i94epAJ2zXaRA7A0mssVMGsGaGJzwB"/>
    <s v="Titan"/>
    <s v="Namrata Aurora"/>
    <s v="user_Iwn6da5WKkZqwUySK0oUuCb72pFP5WEm4zAb92ijqFe"/>
    <s v="Sonal Paithankar"/>
    <s v="2022-05-31 06:44:38.979000+00:00"/>
    <s v="2022-07-16 09:19:57.702000+00:00"/>
    <m/>
    <m/>
    <m/>
    <s v="2021-01-16 12:58:41+00:00"/>
    <m/>
    <n v="8000"/>
    <m/>
    <m/>
    <m/>
    <m/>
    <m/>
    <m/>
    <m/>
    <m/>
    <m/>
    <m/>
    <m/>
    <m/>
    <m/>
    <m/>
    <m/>
    <m/>
    <m/>
    <m/>
    <m/>
    <m/>
    <m/>
    <m/>
    <m/>
    <m/>
    <m/>
    <m/>
    <s v="user_228eUmsdKIb9OItgmiDq1zD4aPZ1eqiapbaLAGeBf8g"/>
    <s v="Bhairavi Jog"/>
    <m/>
    <m/>
    <s v="August"/>
    <x v="3"/>
    <s v="Inbound via website"/>
    <m/>
    <m/>
    <m/>
    <m/>
    <m/>
    <s v="2021-01-16 13:01:24.253000+00:00"/>
    <s v="2022-10-20 10:20:07.269000+00:00"/>
    <m/>
  </r>
  <r>
    <s v="Vikas Gupta"/>
    <n v="7500000"/>
    <s v="INR"/>
    <n v="0"/>
    <s v="7/15/22"/>
    <s v="Sales"/>
    <s v="stat_1hn9nRJaLbI53NxPuSQgo90kRpbpKsFlwN4oEGNUTdO"/>
    <s v="Lost"/>
    <n v="0"/>
    <s v="OpportunityStatusType.Lost"/>
    <s v="cont_K8bxkp0Jik6c6uEO1lX31dklIP91XDQMPWAbijCi6kb"/>
    <s v="Pradip Thite"/>
    <m/>
    <s v="lead_YDDPIANZQR23glN6CqXLjthsKR1UhiSLiNYxgZmq7tM"/>
    <s v="Marathon realty"/>
    <s v="Prajakta Sahastrabudhe"/>
    <s v="user_jbppzD9HyqqioXDaUzrIJfkBW97sQdk5kSNPsBKGx0r"/>
    <s v="Pranaav Marathe"/>
    <s v="2022-04-20 06:25:35.899000+00:00"/>
    <s v="2022-07-16 07:11:53.920000+00:00"/>
    <m/>
    <s v="Mumbai"/>
    <m/>
    <s v="2021-05-12 16:01:43+00:00"/>
    <m/>
    <n v="816"/>
    <m/>
    <m/>
    <m/>
    <m/>
    <m/>
    <m/>
    <m/>
    <m/>
    <m/>
    <m/>
    <m/>
    <m/>
    <m/>
    <m/>
    <m/>
    <m/>
    <m/>
    <m/>
    <m/>
    <m/>
    <m/>
    <m/>
    <m/>
    <m/>
    <m/>
    <m/>
    <s v="user_ocHSJH83OJnHCvKyMbjx8WOOK8PMgAUGIj1qK0q0dMV"/>
    <s v="Nikhil Ahuja"/>
    <m/>
    <m/>
    <s v="July"/>
    <x v="3"/>
    <s v="Inbound via website"/>
    <m/>
    <s v="Employee Count 150"/>
    <m/>
    <m/>
    <m/>
    <s v="2021-04-01 18:11:50.179000+00:00"/>
    <s v="2022-08-27 07:39:51.090000+00:00"/>
    <s v="GMC"/>
  </r>
  <r>
    <s v="Manish Balpande"/>
    <n v="1493885.45"/>
    <s v="INR"/>
    <n v="100"/>
    <s v="7/15/22"/>
    <s v="Sales"/>
    <s v="stat_OZRiD1474QRJIpvnjHCZfiIvKcVD6mIKSSTzg8SwDVx"/>
    <s v="Won- Payment Completed"/>
    <n v="1"/>
    <s v="OpportunityStatusType.Won"/>
    <s v="cont_XZxjyTIDNUig9XIkOnAilaW9huLn0Tm2odPbEoLIxKk"/>
    <s v="Smita Paul"/>
    <m/>
    <s v="lead_i55v3pAulf9QKWNOX8SbDp4pk7b3pTRxb59cd6VaNap"/>
    <s v="Billennium"/>
    <s v="Sarvesh Pawar"/>
    <s v="user_8jx3L2CDfrbzNnwYUv6Plfha6VxaSGsqcbTXR3sIBZi"/>
    <s v="Manish Balpande"/>
    <s v="2022-05-12 11:17:16.090000+00:00"/>
    <s v="2022-07-15 15:48:14.376000+00:00"/>
    <m/>
    <s v="Pune"/>
    <m/>
    <m/>
    <m/>
    <n v="177"/>
    <m/>
    <m/>
    <m/>
    <m/>
    <m/>
    <m/>
    <m/>
    <s v="PAID_SOCIAL"/>
    <m/>
    <m/>
    <m/>
    <s v="Others"/>
    <m/>
    <m/>
    <m/>
    <m/>
    <m/>
    <m/>
    <m/>
    <m/>
    <m/>
    <m/>
    <m/>
    <m/>
    <m/>
    <m/>
    <s v="user_A8KOTZADnUtEQOLt4nSLAmteNStuGh80js75RYjrXVt"/>
    <s v="Sarvesh Pawar"/>
    <s v="Snehal Mane"/>
    <m/>
    <s v="July; November"/>
    <x v="4"/>
    <m/>
    <m/>
    <s v="Downloaded the guide: Designing employee healthcare plan"/>
    <m/>
    <m/>
    <m/>
    <s v="2021-11-08 19:23:40.113000+00:00"/>
    <s v="2022-10-20 13:09:28.121000+00:00"/>
    <s v="GMC"/>
  </r>
  <r>
    <s v="Omkar Ghate"/>
    <n v="100000"/>
    <s v="INR"/>
    <n v="0"/>
    <s v="9/30/22"/>
    <s v="Sales"/>
    <s v="stat_kcR4fZg7TU7jjk1jAVua3qGLRS4J5uFayEjK5j02wtv"/>
    <s v="Unqualified"/>
    <n v="0"/>
    <s v="OpportunityStatusType.Lost"/>
    <m/>
    <m/>
    <m/>
    <s v="lead_rWJ7roWt44dRQRUwG0E4XFSGW7ot6nd18e0R3eX5at8"/>
    <s v="Wizard Engineering"/>
    <s v="Omkar Ghate"/>
    <s v="user_9SBRjyF0n4iWuhUdqRyQkFhl2J4uyNKhFWvvJEvunX8"/>
    <s v="Omkar Ghate"/>
    <s v="2021-12-03 11:14:12.094000+00:00"/>
    <s v="2022-07-15 12:22:40.259000+00:00"/>
    <m/>
    <m/>
    <m/>
    <s v="2021-12-01 06:11:40+00:00"/>
    <m/>
    <n v="15"/>
    <m/>
    <m/>
    <m/>
    <m/>
    <m/>
    <m/>
    <m/>
    <m/>
    <m/>
    <m/>
    <m/>
    <s v="Manufacturing"/>
    <m/>
    <m/>
    <m/>
    <m/>
    <m/>
    <m/>
    <m/>
    <m/>
    <m/>
    <m/>
    <m/>
    <m/>
    <m/>
    <m/>
    <s v="user_9SBRjyF0n4iWuhUdqRyQkFhl2J4uyNKhFWvvJEvunX8"/>
    <s v="Omkar Ghate"/>
    <m/>
    <m/>
    <m/>
    <x v="3"/>
    <s v="Inbound via website"/>
    <m/>
    <s v="Employee Count 15"/>
    <m/>
    <m/>
    <m/>
    <s v="2021-12-01 06:14:48.412000+00:00"/>
    <s v="2022-07-15 12:22:40.289000+00:00"/>
    <m/>
  </r>
  <r>
    <s v="Omkar Ghate"/>
    <n v="110000"/>
    <s v="INR"/>
    <n v="100"/>
    <s v="7/15/22"/>
    <s v="Sales"/>
    <s v="stat_OZRiD1474QRJIpvnjHCZfiIvKcVD6mIKSSTzg8SwDVx"/>
    <s v="Won- Payment Completed"/>
    <n v="1"/>
    <s v="OpportunityStatusType.Won"/>
    <m/>
    <m/>
    <s v="GMC"/>
    <s v="lead_qiwVIlpOr9BavBk0TUeqgra6WdMSeDYiHcWM6gLTffu"/>
    <s v="ScaleReal Technologies Pvt. Ltd."/>
    <s v="Bharti Bankey"/>
    <s v="user_9SBRjyF0n4iWuhUdqRyQkFhl2J4uyNKhFWvvJEvunX8"/>
    <s v="Omkar Ghate"/>
    <s v="2022-06-16 12:59:57.594000+00:00"/>
    <s v="2022-07-15 13:19:04.481000+00:00"/>
    <m/>
    <s v="Pune"/>
    <m/>
    <m/>
    <m/>
    <n v="24"/>
    <m/>
    <m/>
    <m/>
    <m/>
    <m/>
    <m/>
    <m/>
    <m/>
    <m/>
    <m/>
    <m/>
    <s v="IT Services &amp; IT Consulting"/>
    <m/>
    <m/>
    <m/>
    <m/>
    <m/>
    <m/>
    <m/>
    <m/>
    <m/>
    <m/>
    <m/>
    <m/>
    <s v="Yogesh Paigude"/>
    <m/>
    <s v="user_encRk5bIEFN6ZA11h4WH2AdZTiZpogLSlMIaj0E30SZ"/>
    <s v="Daya Gowda"/>
    <s v="Siddharth Angolkar"/>
    <m/>
    <m/>
    <x v="2"/>
    <s v="Medly referal"/>
    <m/>
    <s v="Pune Strategy"/>
    <m/>
    <m/>
    <m/>
    <s v="2022-06-16 12:50:08.303000+00:00"/>
    <s v="2022-10-04 09:42:20.688000+00:00"/>
    <m/>
  </r>
  <r>
    <s v="Moziez Chamadia"/>
    <n v="3010000"/>
    <s v="INR"/>
    <n v="0"/>
    <s v="7/15/22"/>
    <s v="Sales"/>
    <s v="stat_1hn9nRJaLbI53NxPuSQgo90kRpbpKsFlwN4oEGNUTdO"/>
    <s v="Lost"/>
    <n v="0"/>
    <s v="OpportunityStatusType.Lost"/>
    <s v="cont_ClSryq3B8ErxzhGBo7HMrfx94U5zJO9OU8QTDK9ADfk"/>
    <s v="Denish Dodhiyawala"/>
    <s v="GMC"/>
    <s v="lead_9o5IJ1fJLLmnGCy17llx01ts8ELS2VltaodnJLRlUTk"/>
    <s v="AETHER INDUSTRIES LIMITED"/>
    <s v="Shreenath Bhat"/>
    <s v="user_jbppzD9HyqqioXDaUzrIJfkBW97sQdk5kSNPsBKGx0r"/>
    <s v="Pranaav Marathe"/>
    <s v="2022-05-19 11:32:23.238000+00:00"/>
    <s v="2022-07-15 12:05:29.912000+00:00"/>
    <m/>
    <s v="Surat"/>
    <m/>
    <m/>
    <m/>
    <n v="138"/>
    <m/>
    <m/>
    <m/>
    <m/>
    <m/>
    <m/>
    <m/>
    <m/>
    <m/>
    <m/>
    <m/>
    <s v="Manufacturing"/>
    <m/>
    <m/>
    <m/>
    <m/>
    <m/>
    <m/>
    <m/>
    <m/>
    <m/>
    <m/>
    <m/>
    <m/>
    <s v="Amol Gawali"/>
    <m/>
    <s v="user_vMd4rmcrSbjykdyL2J7rrYn84SWdcNc5FKligrmItPw"/>
    <s v="Shreenath Bhat"/>
    <m/>
    <m/>
    <s v="July"/>
    <x v="2"/>
    <m/>
    <m/>
    <m/>
    <m/>
    <m/>
    <m/>
    <s v="2022-04-25 19:08:47.730000+00:00"/>
    <s v="2022-09-08 07:51:59.567000+00:00"/>
    <s v="GPA"/>
  </r>
  <r>
    <s v="Prasoon Mishra"/>
    <n v="2000000"/>
    <s v="INR"/>
    <n v="0"/>
    <s v="7/15/22"/>
    <s v="Sales"/>
    <s v="stat_kcR4fZg7TU7jjk1jAVua3qGLRS4J5uFayEjK5j02wtv"/>
    <s v="Unqualified"/>
    <n v="0"/>
    <s v="OpportunityStatusType.Lost"/>
    <s v="cont_um9azMBrzjltteJEOXsBPlkgqc03MPEqrwF33MlvvIZ"/>
    <s v="Sweety Patyal"/>
    <s v="GMC Renewal (renewal date tentative)"/>
    <s v="lead_rrQ95p4RWkGcMUAlcnLE5sqvdfUxBj9WIWwSEoCG8rM"/>
    <s v="CRG SOLUTIONS (INDIA)"/>
    <s v="Trupti Suryavanshi"/>
    <s v="user_RYbBTp8BVWNa7ppiOz6QVJMGK0exHsFmc5uCLn34ODZ"/>
    <s v="Prasoon Mishra"/>
    <s v="2022-06-03 05:55:31.749000+00:00"/>
    <s v="2022-07-15 12:13:08.939000+00:00"/>
    <m/>
    <s v="Pune"/>
    <m/>
    <m/>
    <m/>
    <n v="200"/>
    <m/>
    <m/>
    <m/>
    <m/>
    <m/>
    <m/>
    <m/>
    <m/>
    <m/>
    <m/>
    <m/>
    <s v="Professional Services"/>
    <m/>
    <m/>
    <m/>
    <m/>
    <m/>
    <m/>
    <m/>
    <m/>
    <m/>
    <m/>
    <m/>
    <m/>
    <m/>
    <m/>
    <s v="user_L8E6IFhq6UCzKLHa45LUUTZCznDuyDwFrGaEp9DXiUM"/>
    <s v="Trupti Suryavanshi"/>
    <m/>
    <m/>
    <s v="July"/>
    <x v="2"/>
    <m/>
    <m/>
    <m/>
    <m/>
    <m/>
    <m/>
    <s v="2020-12-16 07:29:00.591000+00:00"/>
    <s v="2022-08-19 08:29:53.528000+00:00"/>
    <s v="GMC"/>
  </r>
  <r>
    <s v="Tejas Kulkarni"/>
    <n v="180000"/>
    <s v="INR"/>
    <n v="50"/>
    <s v="9/15/22"/>
    <s v="Sales"/>
    <s v="stat_kLhaUSYbyIgQOHjvcKAHYNQn1lIjd0wTZfiU50Lt3mL"/>
    <s v="Demo Completed"/>
    <n v="0"/>
    <s v="OpportunityStatusType.Active"/>
    <s v="cont_Fy8rvIsvB7vckwMkjof9WzpAoKFZmfa1IPVmM6sxRgb"/>
    <s v="Amruta"/>
    <m/>
    <s v="lead_XwM1KIRyNSojI4dVIH51G1YavCnyn8mendtt9amEkQn"/>
    <s v="Consumer Sketch"/>
    <s v="Nikhil Ahuja"/>
    <s v="user_kbtBHYtBjVDNyI72HTF6C1SCvC7yVBiA6OrBOy3t96U"/>
    <s v="Tejas Kulkarni"/>
    <s v="2022-07-11 12:10:40.420000+00:00"/>
    <s v="2022-07-15 11:13:00.850000+00:00"/>
    <m/>
    <s v="Other Gujarat"/>
    <m/>
    <m/>
    <m/>
    <n v="60"/>
    <m/>
    <m/>
    <m/>
    <m/>
    <m/>
    <m/>
    <m/>
    <m/>
    <m/>
    <m/>
    <m/>
    <s v="Consumer Goods &amp; Electronics"/>
    <m/>
    <m/>
    <m/>
    <m/>
    <m/>
    <m/>
    <m/>
    <m/>
    <m/>
    <m/>
    <m/>
    <m/>
    <m/>
    <m/>
    <s v="user_bdUPAGjcS7p6513So3N4g3aWNS5HuBuVJi7bvCPAsLt"/>
    <s v="Mayur Gadiyar"/>
    <m/>
    <m/>
    <s v="September"/>
    <x v="4"/>
    <m/>
    <m/>
    <s v="Employee engagement handbook"/>
    <m/>
    <m/>
    <m/>
    <s v="2022-04-27 11:30:51.959000+00:00"/>
    <s v="2022-09-19 03:15:17.109000+00:00"/>
    <s v="GMC"/>
  </r>
  <r>
    <s v="Sonal Paithankar"/>
    <n v="250000"/>
    <s v="INR"/>
    <n v="0"/>
    <s v="7/31/22"/>
    <s v="Sales"/>
    <s v="stat_kcR4fZg7TU7jjk1jAVua3qGLRS4J5uFayEjK5j02wtv"/>
    <s v="Unqualified"/>
    <n v="0"/>
    <s v="OpportunityStatusType.Lost"/>
    <m/>
    <m/>
    <m/>
    <s v="lead_D2GoocT3oAbP8i94epAJ2zXaRA7A0mssVMGsGaGJzwB"/>
    <s v="Titan"/>
    <s v="Namrata Aurora"/>
    <s v="user_Iwn6da5WKkZqwUySK0oUuCb72pFP5WEm4zAb92ijqFe"/>
    <s v="Sonal Paithankar"/>
    <s v="2022-05-30 09:18:47.705000+00:00"/>
    <s v="2022-07-15 07:38:22.019000+00:00"/>
    <m/>
    <m/>
    <m/>
    <s v="2021-01-16 12:58:41+00:00"/>
    <m/>
    <n v="8000"/>
    <m/>
    <m/>
    <m/>
    <m/>
    <m/>
    <m/>
    <m/>
    <m/>
    <m/>
    <m/>
    <m/>
    <m/>
    <m/>
    <m/>
    <m/>
    <m/>
    <m/>
    <m/>
    <m/>
    <m/>
    <m/>
    <m/>
    <m/>
    <m/>
    <m/>
    <m/>
    <s v="user_228eUmsdKIb9OItgmiDq1zD4aPZ1eqiapbaLAGeBf8g"/>
    <s v="Bhairavi Jog"/>
    <m/>
    <m/>
    <s v="August"/>
    <x v="3"/>
    <s v="Inbound via website"/>
    <m/>
    <m/>
    <m/>
    <m/>
    <m/>
    <s v="2021-01-16 13:01:24.253000+00:00"/>
    <s v="2022-10-20 10:20:07.269000+00:00"/>
    <s v="GPA"/>
  </r>
  <r>
    <s v="Sonal Paithankar"/>
    <n v="1000000"/>
    <s v="INR"/>
    <n v="0"/>
    <s v="7/31/22"/>
    <s v="Sales"/>
    <s v="stat_kcR4fZg7TU7jjk1jAVua3qGLRS4J5uFayEjK5j02wtv"/>
    <s v="Unqualified"/>
    <n v="0"/>
    <s v="OpportunityStatusType.Lost"/>
    <m/>
    <m/>
    <m/>
    <s v="lead_D2GoocT3oAbP8i94epAJ2zXaRA7A0mssVMGsGaGJzwB"/>
    <s v="Titan"/>
    <s v="Namrata Aurora"/>
    <s v="user_Iwn6da5WKkZqwUySK0oUuCb72pFP5WEm4zAb92ijqFe"/>
    <s v="Sonal Paithankar"/>
    <s v="2022-05-30 09:19:16.159000+00:00"/>
    <s v="2022-07-15 07:38:28.208000+00:00"/>
    <m/>
    <m/>
    <m/>
    <s v="2021-01-16 12:58:41+00:00"/>
    <m/>
    <n v="8000"/>
    <m/>
    <m/>
    <m/>
    <m/>
    <m/>
    <m/>
    <m/>
    <m/>
    <m/>
    <m/>
    <m/>
    <m/>
    <m/>
    <m/>
    <m/>
    <m/>
    <m/>
    <m/>
    <m/>
    <m/>
    <m/>
    <m/>
    <m/>
    <m/>
    <m/>
    <m/>
    <s v="user_228eUmsdKIb9OItgmiDq1zD4aPZ1eqiapbaLAGeBf8g"/>
    <s v="Bhairavi Jog"/>
    <m/>
    <m/>
    <s v="August"/>
    <x v="3"/>
    <s v="Inbound via website"/>
    <m/>
    <m/>
    <m/>
    <m/>
    <m/>
    <s v="2021-01-16 13:01:24.253000+00:00"/>
    <s v="2022-10-20 10:20:07.269000+00:00"/>
    <s v="GTL"/>
  </r>
  <r>
    <s v="Sonal Paithankar"/>
    <n v="2500000"/>
    <s v="INR"/>
    <n v="0"/>
    <s v="7/31/22"/>
    <s v="Sales"/>
    <s v="stat_kcR4fZg7TU7jjk1jAVua3qGLRS4J5uFayEjK5j02wtv"/>
    <s v="Unqualified"/>
    <n v="0"/>
    <s v="OpportunityStatusType.Lost"/>
    <m/>
    <m/>
    <m/>
    <s v="lead_D2GoocT3oAbP8i94epAJ2zXaRA7A0mssVMGsGaGJzwB"/>
    <s v="Titan"/>
    <s v="Namrata Aurora"/>
    <s v="user_Iwn6da5WKkZqwUySK0oUuCb72pFP5WEm4zAb92ijqFe"/>
    <s v="Sonal Paithankar"/>
    <s v="2022-05-30 09:17:53.358000+00:00"/>
    <s v="2022-07-15 07:38:15.449000+00:00"/>
    <m/>
    <m/>
    <m/>
    <s v="2021-01-16 12:58:41+00:00"/>
    <m/>
    <n v="8000"/>
    <m/>
    <m/>
    <m/>
    <m/>
    <m/>
    <m/>
    <m/>
    <m/>
    <m/>
    <m/>
    <m/>
    <m/>
    <m/>
    <m/>
    <m/>
    <m/>
    <m/>
    <m/>
    <m/>
    <m/>
    <m/>
    <m/>
    <m/>
    <m/>
    <m/>
    <m/>
    <s v="user_228eUmsdKIb9OItgmiDq1zD4aPZ1eqiapbaLAGeBf8g"/>
    <s v="Bhairavi Jog"/>
    <m/>
    <m/>
    <s v="August"/>
    <x v="3"/>
    <s v="Inbound via website"/>
    <m/>
    <m/>
    <m/>
    <m/>
    <m/>
    <s v="2021-01-16 13:01:24.253000+00:00"/>
    <s v="2022-10-20 10:20:07.269000+00:00"/>
    <s v="GMC"/>
  </r>
  <r>
    <s v="Vikas Gupta"/>
    <n v="5000000"/>
    <s v="INR"/>
    <n v="0"/>
    <d v="2022-01-08T00:00:00"/>
    <s v="Sales"/>
    <s v="stat_kcR4fZg7TU7jjk1jAVua3qGLRS4J5uFayEjK5j02wtv"/>
    <s v="Unqualified"/>
    <n v="0"/>
    <s v="OpportunityStatusType.Lost"/>
    <m/>
    <m/>
    <s v="The client has a very strong relationship with Oriental Insurance and Marsh Broker. They'll not change."/>
    <s v="lead_f3wZG2w0IUwLX7DfOdqGv9bigVMFLFY0S7rFq9QtpdZ"/>
    <s v="DMART"/>
    <s v="Namrata Aurora"/>
    <s v="user_lccnw70UrYzjPcbxrA5N9qp8LF1vx6aP08yPEdeU06P"/>
    <s v="Vikas Gupta"/>
    <s v="2022-06-23 12:07:06.155000+00:00"/>
    <s v="2022-07-14 15:45:25.122000+00:00"/>
    <m/>
    <s v="Mumbai"/>
    <m/>
    <s v="2020-08-14 08:05:11+00:00"/>
    <m/>
    <n v="124"/>
    <m/>
    <m/>
    <m/>
    <m/>
    <m/>
    <m/>
    <m/>
    <m/>
    <m/>
    <m/>
    <m/>
    <s v="Retail"/>
    <m/>
    <m/>
    <m/>
    <m/>
    <m/>
    <m/>
    <m/>
    <m/>
    <m/>
    <m/>
    <m/>
    <m/>
    <s v="Aniket Vahile; Jitin Gopi; Rakesh Nade"/>
    <m/>
    <s v="user_IpBH4s1Av5OVFfQQ3nW0qPDDjwLT9uRfx1sVhml8UQA"/>
    <s v="Namrata Aurora"/>
    <m/>
    <m/>
    <s v="August; June"/>
    <x v="2"/>
    <s v="Naukri.com"/>
    <m/>
    <m/>
    <m/>
    <m/>
    <m/>
    <s v="2020-12-06 09:46:27.857000+00:00"/>
    <s v="2022-10-19 01:45:12.975000+00:00"/>
    <m/>
  </r>
  <r>
    <s v="Vikas Gupta"/>
    <n v="500000"/>
    <s v="INR"/>
    <n v="0"/>
    <d v="2022-01-08T00:00:00"/>
    <s v="Sales"/>
    <s v="stat_kcR4fZg7TU7jjk1jAVua3qGLRS4J5uFayEjK5j02wtv"/>
    <s v="Unqualified"/>
    <n v="0"/>
    <s v="OpportunityStatusType.Lost"/>
    <m/>
    <m/>
    <m/>
    <s v="lead_f3wZG2w0IUwLX7DfOdqGv9bigVMFLFY0S7rFq9QtpdZ"/>
    <s v="DMART"/>
    <s v="Namrata Aurora"/>
    <s v="user_lccnw70UrYzjPcbxrA5N9qp8LF1vx6aP08yPEdeU06P"/>
    <s v="Vikas Gupta"/>
    <s v="2022-06-23 12:07:23.825000+00:00"/>
    <s v="2022-07-14 15:44:15.626000+00:00"/>
    <m/>
    <s v="Mumbai"/>
    <m/>
    <s v="2020-08-14 08:05:11+00:00"/>
    <m/>
    <n v="124"/>
    <m/>
    <m/>
    <m/>
    <m/>
    <m/>
    <m/>
    <m/>
    <m/>
    <m/>
    <m/>
    <m/>
    <s v="Retail"/>
    <m/>
    <m/>
    <m/>
    <m/>
    <m/>
    <m/>
    <m/>
    <m/>
    <m/>
    <m/>
    <m/>
    <m/>
    <s v="Aniket Vahile; Jitin Gopi; Rakesh Nade"/>
    <m/>
    <s v="user_IpBH4s1Av5OVFfQQ3nW0qPDDjwLT9uRfx1sVhml8UQA"/>
    <s v="Namrata Aurora"/>
    <m/>
    <m/>
    <s v="August; June"/>
    <x v="2"/>
    <s v="Naukri.com"/>
    <m/>
    <m/>
    <m/>
    <m/>
    <m/>
    <s v="2020-12-06 09:46:27.857000+00:00"/>
    <s v="2022-10-19 01:45:12.975000+00:00"/>
    <s v="GPA"/>
  </r>
  <r>
    <s v="Vrushali Kummar"/>
    <n v="47458"/>
    <s v="INR"/>
    <n v="100"/>
    <s v="7/15/22"/>
    <s v="Sales"/>
    <s v="stat_OZRiD1474QRJIpvnjHCZfiIvKcVD6mIKSSTzg8SwDVx"/>
    <s v="Won- Payment Completed"/>
    <n v="1"/>
    <s v="OpportunityStatusType.Won"/>
    <m/>
    <m/>
    <s v="WC"/>
    <s v="lead_ZjNd5u0WEX8cJrsxDGSH4cLWcX7bWx2FtoP0UzUu6Kg"/>
    <s v="Credence Global Solutions"/>
    <s v="Vrushali Kummar"/>
    <s v="user_TZzywQwym26DjuswO479pxRhNKX152z8X1haCx2vcst"/>
    <s v="Vrushali Kummar"/>
    <s v="2022-07-07 10:47:29.025000+00:00"/>
    <s v="2022-07-15 03:23:17.235000+00:00"/>
    <m/>
    <s v="Pune"/>
    <m/>
    <s v="2020-08-26 02:51:21+00:00"/>
    <m/>
    <n v="816"/>
    <m/>
    <m/>
    <m/>
    <m/>
    <m/>
    <m/>
    <m/>
    <m/>
    <m/>
    <m/>
    <m/>
    <s v="Banking &amp; Finance"/>
    <m/>
    <m/>
    <m/>
    <m/>
    <m/>
    <m/>
    <m/>
    <m/>
    <m/>
    <m/>
    <m/>
    <m/>
    <s v="Sakshi Soni"/>
    <m/>
    <s v="user_sREdxbAJihL2Zbgic7tyQ6Rc4Mny7HnD1RNGhA9DDYh"/>
    <s v="Prajakta Sahastrabudhe"/>
    <s v="Anjali Nishu"/>
    <m/>
    <s v="February; September"/>
    <x v="2"/>
    <s v="Naukri.com"/>
    <m/>
    <m/>
    <m/>
    <m/>
    <m/>
    <s v="2020-12-06 09:46:28.551000+00:00"/>
    <s v="2022-10-13 07:38:38.832000+00:00"/>
    <s v="WC"/>
  </r>
  <r>
    <s v="Sonal Paithankar"/>
    <n v="3000000"/>
    <s v="INR"/>
    <n v="0"/>
    <d v="2022-08-08T00:00:00"/>
    <s v="Sales"/>
    <s v="stat_kcR4fZg7TU7jjk1jAVua3qGLRS4J5uFayEjK5j02wtv"/>
    <s v="Unqualified"/>
    <n v="0"/>
    <s v="OpportunityStatusType.Lost"/>
    <m/>
    <m/>
    <s v="GTL"/>
    <s v="lead_lNOgyYFu9gdmG32yCirgyQi2QXBsFhfVIKrlSD1OTMU"/>
    <s v="Trianz"/>
    <s v="Aditya Binani"/>
    <s v="user_Iwn6da5WKkZqwUySK0oUuCb72pFP5WEm4zAb92ijqFe"/>
    <s v="Sonal Paithankar"/>
    <s v="2022-06-06 10:42:19.059000+00:00"/>
    <s v="2022-07-14 10:37:23.587000+00:00"/>
    <m/>
    <s v="Bangalore"/>
    <m/>
    <m/>
    <m/>
    <n v="1539"/>
    <m/>
    <m/>
    <m/>
    <m/>
    <m/>
    <m/>
    <m/>
    <m/>
    <m/>
    <m/>
    <m/>
    <s v="Professional Services"/>
    <m/>
    <m/>
    <m/>
    <m/>
    <m/>
    <m/>
    <m/>
    <m/>
    <m/>
    <m/>
    <m/>
    <m/>
    <m/>
    <m/>
    <s v="user_g5Yw4Z4XnIbmcGhJO80vdtFdd5ElcDlgYO3q8l82ODn"/>
    <s v="Aditya Binani"/>
    <m/>
    <m/>
    <s v="August; July"/>
    <x v="2"/>
    <m/>
    <m/>
    <m/>
    <m/>
    <m/>
    <m/>
    <s v="2022-01-31 05:10:30.408000+00:00"/>
    <s v="2022-10-20 10:16:19.828000+00:00"/>
    <m/>
  </r>
  <r>
    <s v="Sonal Paithankar"/>
    <n v="5000000"/>
    <s v="INR"/>
    <n v="0"/>
    <d v="2022-07-08T00:00:00"/>
    <s v="Sales"/>
    <s v="stat_kcR4fZg7TU7jjk1jAVua3qGLRS4J5uFayEjK5j02wtv"/>
    <s v="Unqualified"/>
    <n v="0"/>
    <s v="OpportunityStatusType.Lost"/>
    <m/>
    <m/>
    <s v="Parental"/>
    <s v="lead_lNOgyYFu9gdmG32yCirgyQi2QXBsFhfVIKrlSD1OTMU"/>
    <s v="Trianz"/>
    <s v="Aditya Binani"/>
    <s v="user_Iwn6da5WKkZqwUySK0oUuCb72pFP5WEm4zAb92ijqFe"/>
    <s v="Sonal Paithankar"/>
    <s v="2022-06-06 10:43:19.445000+00:00"/>
    <s v="2022-07-14 10:33:00.628000+00:00"/>
    <m/>
    <s v="Bangalore"/>
    <m/>
    <m/>
    <m/>
    <n v="1539"/>
    <m/>
    <m/>
    <m/>
    <m/>
    <m/>
    <m/>
    <m/>
    <m/>
    <m/>
    <m/>
    <m/>
    <s v="Professional Services"/>
    <m/>
    <m/>
    <m/>
    <m/>
    <m/>
    <m/>
    <m/>
    <m/>
    <m/>
    <m/>
    <m/>
    <m/>
    <m/>
    <m/>
    <s v="user_g5Yw4Z4XnIbmcGhJO80vdtFdd5ElcDlgYO3q8l82ODn"/>
    <s v="Aditya Binani"/>
    <m/>
    <m/>
    <s v="August; July"/>
    <x v="2"/>
    <m/>
    <m/>
    <m/>
    <m/>
    <m/>
    <m/>
    <s v="2022-01-31 05:10:30.408000+00:00"/>
    <s v="2022-10-20 10:16:19.828000+00:00"/>
    <m/>
  </r>
  <r>
    <s v="Kashif Ahmad"/>
    <n v="5000"/>
    <s v="INR"/>
    <n v="0"/>
    <s v="7/30/22"/>
    <s v="Sales"/>
    <s v="stat_kcR4fZg7TU7jjk1jAVua3qGLRS4J5uFayEjK5j02wtv"/>
    <s v="Unqualified"/>
    <n v="0"/>
    <s v="OpportunityStatusType.Lost"/>
    <s v="cont_kK6EZgM4pCRjhGIKwUsf9ye5vuobl8GJUwWnYXaCmiy"/>
    <s v="Sneha Pawar"/>
    <s v="Motor Insurance"/>
    <s v="lead_A9eTFOvFnfZkb7knzhYNiBZFuIanByfo5qt3yXmz4em"/>
    <s v="M/S MACK VALVES INDIA PRIVATE LIMITED"/>
    <s v="Trupti Suryavanshi"/>
    <s v="user_LKRhV6rhcBe0uL8u70UUGeDjbMupuho4TaiAOCbT7HT"/>
    <s v="Kashif Ahmad"/>
    <s v="2022-07-14 09:46:28.644000+00:00"/>
    <s v="2022-07-14 13:06:44.203000+00:00"/>
    <m/>
    <s v="Pune"/>
    <m/>
    <m/>
    <m/>
    <n v="35"/>
    <m/>
    <m/>
    <m/>
    <m/>
    <m/>
    <m/>
    <m/>
    <m/>
    <m/>
    <m/>
    <m/>
    <m/>
    <m/>
    <m/>
    <m/>
    <m/>
    <m/>
    <m/>
    <m/>
    <m/>
    <m/>
    <m/>
    <m/>
    <m/>
    <m/>
    <m/>
    <s v="user_L8E6IFhq6UCzKLHa45LUUTZCznDuyDwFrGaEp9DXiUM"/>
    <s v="Trupti Suryavanshi"/>
    <m/>
    <m/>
    <s v="September"/>
    <x v="2"/>
    <m/>
    <m/>
    <m/>
    <m/>
    <m/>
    <m/>
    <s v="2021-08-19 06:19:10.076000+00:00"/>
    <s v="2022-09-26 09:00:14.182000+00:00"/>
    <s v="NON EB"/>
  </r>
  <r>
    <s v="Navin Panjwani"/>
    <n v="780000"/>
    <s v="INR"/>
    <n v="0"/>
    <s v="7/15/22"/>
    <s v="Sales"/>
    <s v="stat_1hn9nRJaLbI53NxPuSQgo90kRpbpKsFlwN4oEGNUTdO"/>
    <s v="Lost"/>
    <n v="0"/>
    <s v="OpportunityStatusType.Lost"/>
    <s v="cont_sFj9HmiWvzJGq3tU3BdtquMWuzyZjJU4tRYoXS22ofJ"/>
    <s v="Priya Neekhra"/>
    <s v="Sometime in July-Got to find out exact date and currently with SecureNow"/>
    <s v="lead_5GzCehZ1bcOHs5siHFvuookPsxkar8P8jpds8MJjfu3"/>
    <s v="AUS-Aarav Unmanned Systems ( Renewal )"/>
    <s v="Tulika Chakra"/>
    <s v="user_sD3YjSs92XKUfD0OPHeo886g6tW6aCM0iUhX5VVUuJi"/>
    <s v="Navin Panjwani"/>
    <s v="2022-05-20 07:09:08.629000+00:00"/>
    <s v="2022-07-14 08:01:14.382000+00:00"/>
    <m/>
    <s v="Bangalore"/>
    <m/>
    <m/>
    <m/>
    <n v="157"/>
    <m/>
    <m/>
    <m/>
    <m/>
    <m/>
    <m/>
    <m/>
    <m/>
    <m/>
    <m/>
    <m/>
    <s v="Professional Services"/>
    <s v="Care &amp; Tata AIG"/>
    <m/>
    <m/>
    <m/>
    <m/>
    <m/>
    <m/>
    <m/>
    <m/>
    <m/>
    <m/>
    <m/>
    <m/>
    <m/>
    <s v="user_IpBH4s1Av5OVFfQQ3nW0qPDDjwLT9uRfx1sVhml8UQA"/>
    <s v="Namrata Aurora"/>
    <s v="Komal Chougale"/>
    <m/>
    <s v="July"/>
    <x v="4"/>
    <m/>
    <m/>
    <s v="Employee Engagement Handbook"/>
    <m/>
    <m/>
    <m/>
    <s v="2022-05-09 07:21:49.099000+00:00"/>
    <s v="2022-07-28 10:46:41.459000+00:00"/>
    <s v="GMC"/>
  </r>
  <r>
    <s v="Vrushali Kummar"/>
    <n v="6300000"/>
    <s v="INR"/>
    <n v="0"/>
    <s v="7/13/22"/>
    <s v="Sales"/>
    <s v="stat_1hn9nRJaLbI53NxPuSQgo90kRpbpKsFlwN4oEGNUTdO"/>
    <s v="Lost"/>
    <n v="0"/>
    <s v="OpportunityStatusType.Lost"/>
    <m/>
    <m/>
    <s v="GMC (1+3)- Renewal- 850 employees"/>
    <s v="lead_7MXK1zew8KC0YGJqRYgayP2cslhR3X8RG7rIwHnon9d"/>
    <s v="Madison World"/>
    <s v="Bhairavi Jog"/>
    <s v="user_TZzywQwym26DjuswO479pxRhNKX152z8X1haCx2vcst"/>
    <s v="Vrushali Kummar"/>
    <s v="2022-04-28 12:38:40.142000+00:00"/>
    <s v="2022-07-14 05:40:41.310000+00:00"/>
    <m/>
    <s v="Mumbai"/>
    <m/>
    <m/>
    <m/>
    <n v="850"/>
    <m/>
    <m/>
    <m/>
    <m/>
    <m/>
    <m/>
    <m/>
    <m/>
    <m/>
    <m/>
    <m/>
    <s v="Digital Marketing &amp; Advertising"/>
    <m/>
    <m/>
    <m/>
    <m/>
    <m/>
    <m/>
    <m/>
    <m/>
    <m/>
    <m/>
    <m/>
    <m/>
    <m/>
    <m/>
    <s v="user_228eUmsdKIb9OItgmiDq1zD4aPZ1eqiapbaLAGeBf8g"/>
    <s v="Bhairavi Jog"/>
    <m/>
    <m/>
    <s v="July"/>
    <x v="2"/>
    <s v="Lusha"/>
    <m/>
    <m/>
    <m/>
    <m/>
    <m/>
    <s v="2021-11-17 01:30:31.988000+00:00"/>
    <s v="2022-10-13 07:36:52.559000+00:00"/>
    <s v="GMC"/>
  </r>
  <r>
    <s v="siddharth tongay"/>
    <n v="600000"/>
    <s v="INR"/>
    <n v="0"/>
    <d v="2022-01-07T00:00:00"/>
    <s v="Sales"/>
    <s v="stat_kcR4fZg7TU7jjk1jAVua3qGLRS4J5uFayEjK5j02wtv"/>
    <s v="Unqualified"/>
    <n v="0"/>
    <s v="OpportunityStatusType.Lost"/>
    <s v="cont_owzRPLZ0Ul6t6EyVUeSpdylispXIha4NqYBkrQaWLxJ"/>
    <s v="Nitya Vishwakarma"/>
    <m/>
    <s v="lead_F0zNTTAZbLNGNrlU6v9O3JYaqclWM7z2uTAFZx2IQhm"/>
    <s v="QSEAP"/>
    <s v="Prateek Wadhwa"/>
    <s v="user_hNAUXSINlo7GUxmDXzerfGAZIUUHKfva47TB2ckZABz"/>
    <s v="siddharth tongay"/>
    <s v="2022-04-19 06:05:57.149000+00:00"/>
    <s v="2022-07-14 05:52:18.006000+00:00"/>
    <m/>
    <s v="Mumbai"/>
    <m/>
    <m/>
    <m/>
    <n v="200"/>
    <m/>
    <m/>
    <m/>
    <m/>
    <m/>
    <m/>
    <m/>
    <m/>
    <m/>
    <m/>
    <m/>
    <m/>
    <m/>
    <m/>
    <m/>
    <m/>
    <m/>
    <m/>
    <m/>
    <m/>
    <m/>
    <m/>
    <m/>
    <m/>
    <m/>
    <m/>
    <s v="user_FdWFezbLzkYQcGsBUsjZO25nr2poK2nRbqV47Rs5Kfm"/>
    <s v="Prateek Wadhwa"/>
    <m/>
    <m/>
    <s v="September"/>
    <x v="4"/>
    <m/>
    <m/>
    <s v="Employee Wellness Handbook"/>
    <m/>
    <m/>
    <m/>
    <s v="2022-03-18 12:36:33.028000+00:00"/>
    <s v="2022-08-01 06:50:51.849000+00:00"/>
    <s v="GMC"/>
  </r>
  <r>
    <s v="Prateek Wadhwa"/>
    <n v="20000"/>
    <s v="INR"/>
    <n v="0"/>
    <s v="7/24/22"/>
    <s v="Sales"/>
    <s v="stat_kcR4fZg7TU7jjk1jAVua3qGLRS4J5uFayEjK5j02wtv"/>
    <s v="Unqualified"/>
    <n v="0"/>
    <s v="OpportunityStatusType.Lost"/>
    <s v="cont_cydpOXMz1435boncCVrUPLYuZlX4tKKgsZWV7YOitHd"/>
    <s v="Sunny Gurbani"/>
    <m/>
    <s v="lead_943veGFdOWRL2lfBJwkcUVCfLrTOr82JJV0qaU5cVFL"/>
    <s v="Marathwada Auto Components"/>
    <s v="Prateek Wadhwa"/>
    <s v="user_FdWFezbLzkYQcGsBUsjZO25nr2poK2nRbqV47Rs5Kfm"/>
    <s v="Prateek Wadhwa"/>
    <s v="2022-07-12 09:59:13.232000+00:00"/>
    <s v="2022-07-14 04:45:00.006000+00:00"/>
    <m/>
    <s v="Aurangabad"/>
    <m/>
    <m/>
    <m/>
    <n v="500"/>
    <m/>
    <m/>
    <m/>
    <m/>
    <m/>
    <m/>
    <m/>
    <m/>
    <m/>
    <m/>
    <m/>
    <s v="Automotive"/>
    <m/>
    <m/>
    <m/>
    <m/>
    <m/>
    <m/>
    <m/>
    <m/>
    <m/>
    <m/>
    <m/>
    <m/>
    <s v="Deepak Yadav"/>
    <m/>
    <s v="user_FdWFezbLzkYQcGsBUsjZO25nr2poK2nRbqV47Rs5Kfm"/>
    <s v="Prateek Wadhwa"/>
    <m/>
    <m/>
    <s v="July"/>
    <x v="2"/>
    <s v="Lusha"/>
    <m/>
    <m/>
    <m/>
    <m/>
    <m/>
    <s v="2021-07-09 10:53:20.849000+00:00"/>
    <s v="2022-07-14 05:21:53.186000+00:00"/>
    <s v="WC"/>
  </r>
  <r>
    <s v="Prateek Wadhwa"/>
    <n v="5000"/>
    <s v="INR"/>
    <n v="0"/>
    <s v="7/24/22"/>
    <s v="Sales"/>
    <s v="stat_kcR4fZg7TU7jjk1jAVua3qGLRS4J5uFayEjK5j02wtv"/>
    <s v="Unqualified"/>
    <n v="0"/>
    <s v="OpportunityStatusType.Lost"/>
    <s v="cont_cydpOXMz1435boncCVrUPLYuZlX4tKKgsZWV7YOitHd"/>
    <s v="Sunny Gurbani"/>
    <s v="Sales Turnover Policy"/>
    <s v="lead_943veGFdOWRL2lfBJwkcUVCfLrTOr82JJV0qaU5cVFL"/>
    <s v="Marathwada Auto Components"/>
    <s v="Prateek Wadhwa"/>
    <s v="user_FdWFezbLzkYQcGsBUsjZO25nr2poK2nRbqV47Rs5Kfm"/>
    <s v="Prateek Wadhwa"/>
    <s v="2022-07-12 10:00:39.871000+00:00"/>
    <s v="2022-07-14 04:44:50.631000+00:00"/>
    <m/>
    <s v="Aurangabad"/>
    <m/>
    <m/>
    <m/>
    <n v="500"/>
    <m/>
    <m/>
    <m/>
    <m/>
    <m/>
    <m/>
    <m/>
    <m/>
    <m/>
    <m/>
    <m/>
    <s v="Automotive"/>
    <m/>
    <m/>
    <m/>
    <m/>
    <m/>
    <m/>
    <m/>
    <m/>
    <m/>
    <m/>
    <m/>
    <m/>
    <s v="Deepak Yadav"/>
    <m/>
    <s v="user_FdWFezbLzkYQcGsBUsjZO25nr2poK2nRbqV47Rs5Kfm"/>
    <s v="Prateek Wadhwa"/>
    <m/>
    <m/>
    <s v="July"/>
    <x v="2"/>
    <s v="Lusha"/>
    <m/>
    <m/>
    <m/>
    <m/>
    <m/>
    <s v="2021-07-09 10:53:20.849000+00:00"/>
    <s v="2022-07-14 05:21:53.186000+00:00"/>
    <s v="NON EB"/>
  </r>
  <r>
    <s v="Naveen Kumar"/>
    <n v="840000"/>
    <s v="INR"/>
    <n v="0"/>
    <s v="7/31/22"/>
    <s v="Sales"/>
    <s v="stat_kcR4fZg7TU7jjk1jAVua3qGLRS4J5uFayEjK5j02wtv"/>
    <s v="Unqualified"/>
    <n v="0"/>
    <s v="OpportunityStatusType.Lost"/>
    <s v="cont_SZLyWofp69t59G6SO6ocs810o1blQeVZ6QXgoPouzx7"/>
    <s v="Pratibha Sharma"/>
    <s v="Fresh- They want general estimate"/>
    <s v="lead_ZxJVyEqeM0cR5Y7LSaE742QBzmm1uoMu9NBtylZbBG4"/>
    <s v="Pierian"/>
    <s v="Tulika Chakra"/>
    <s v="user_N52PP2uP2VZc2gm0nhh6CNFSif4n85g1cdxoNFd9ct0"/>
    <s v="Naveen Kumar"/>
    <s v="2022-06-29 06:17:47.495000+00:00"/>
    <s v="2022-07-14 05:23:10.429000+00:00"/>
    <m/>
    <m/>
    <m/>
    <m/>
    <m/>
    <n v="240"/>
    <m/>
    <m/>
    <m/>
    <m/>
    <m/>
    <m/>
    <m/>
    <m/>
    <m/>
    <m/>
    <m/>
    <m/>
    <m/>
    <m/>
    <m/>
    <m/>
    <m/>
    <m/>
    <m/>
    <m/>
    <m/>
    <m/>
    <m/>
    <m/>
    <m/>
    <m/>
    <s v="user_2jRs4eIjwv8MozxYA1DE9MMy0FWf2gMgweg2LiJNu64"/>
    <s v="Gauri Munge"/>
    <m/>
    <m/>
    <s v="March"/>
    <x v="4"/>
    <m/>
    <m/>
    <s v="Employee Engagement Handbook"/>
    <m/>
    <m/>
    <m/>
    <s v="2022-05-13 05:04:10.016000+00:00"/>
    <s v="2022-08-10 12:45:32.909000+00:00"/>
    <s v="GTL"/>
  </r>
  <r>
    <s v="Prateek Wadhwa"/>
    <n v="5000"/>
    <s v="INR"/>
    <n v="0"/>
    <s v="7/24/22"/>
    <s v="Sales"/>
    <s v="stat_kcR4fZg7TU7jjk1jAVua3qGLRS4J5uFayEjK5j02wtv"/>
    <s v="Unqualified"/>
    <n v="0"/>
    <s v="OpportunityStatusType.Lost"/>
    <s v="cont_cydpOXMz1435boncCVrUPLYuZlX4tKKgsZWV7YOitHd"/>
    <s v="Sunny Gurbani"/>
    <s v="Burglary"/>
    <s v="lead_943veGFdOWRL2lfBJwkcUVCfLrTOr82JJV0qaU5cVFL"/>
    <s v="Marathwada Auto Components"/>
    <s v="Prateek Wadhwa"/>
    <s v="user_FdWFezbLzkYQcGsBUsjZO25nr2poK2nRbqV47Rs5Kfm"/>
    <s v="Prateek Wadhwa"/>
    <s v="2022-07-12 10:00:04.150000+00:00"/>
    <s v="2022-07-14 04:44:42.495000+00:00"/>
    <m/>
    <s v="Aurangabad"/>
    <m/>
    <m/>
    <m/>
    <n v="500"/>
    <m/>
    <m/>
    <m/>
    <m/>
    <m/>
    <m/>
    <m/>
    <m/>
    <m/>
    <m/>
    <m/>
    <s v="Automotive"/>
    <m/>
    <m/>
    <m/>
    <m/>
    <m/>
    <m/>
    <m/>
    <m/>
    <m/>
    <m/>
    <m/>
    <m/>
    <s v="Deepak Yadav"/>
    <m/>
    <s v="user_FdWFezbLzkYQcGsBUsjZO25nr2poK2nRbqV47Rs5Kfm"/>
    <s v="Prateek Wadhwa"/>
    <m/>
    <m/>
    <s v="July"/>
    <x v="2"/>
    <s v="Lusha"/>
    <m/>
    <m/>
    <m/>
    <m/>
    <m/>
    <s v="2021-07-09 10:53:20.849000+00:00"/>
    <s v="2022-07-14 05:21:53.186000+00:00"/>
    <s v="NON EB"/>
  </r>
  <r>
    <s v="Prateek Wadhwa"/>
    <n v="10000"/>
    <s v="INR"/>
    <n v="0"/>
    <s v="7/24/22"/>
    <s v="Sales"/>
    <s v="stat_kcR4fZg7TU7jjk1jAVua3qGLRS4J5uFayEjK5j02wtv"/>
    <s v="Unqualified"/>
    <n v="0"/>
    <s v="OpportunityStatusType.Lost"/>
    <s v="cont_cydpOXMz1435boncCVrUPLYuZlX4tKKgsZWV7YOitHd"/>
    <s v="Sunny Gurbani"/>
    <m/>
    <s v="lead_943veGFdOWRL2lfBJwkcUVCfLrTOr82JJV0qaU5cVFL"/>
    <s v="Marathwada Auto Components"/>
    <s v="Prateek Wadhwa"/>
    <s v="user_FdWFezbLzkYQcGsBUsjZO25nr2poK2nRbqV47Rs5Kfm"/>
    <s v="Prateek Wadhwa"/>
    <s v="2022-07-12 09:58:52.700000+00:00"/>
    <s v="2022-07-14 04:44:11.920000+00:00"/>
    <m/>
    <s v="Aurangabad"/>
    <m/>
    <m/>
    <m/>
    <n v="500"/>
    <m/>
    <m/>
    <m/>
    <m/>
    <m/>
    <m/>
    <m/>
    <m/>
    <m/>
    <m/>
    <m/>
    <s v="Automotive"/>
    <m/>
    <m/>
    <m/>
    <m/>
    <m/>
    <m/>
    <m/>
    <m/>
    <m/>
    <m/>
    <m/>
    <m/>
    <s v="Deepak Yadav"/>
    <m/>
    <s v="user_FdWFezbLzkYQcGsBUsjZO25nr2poK2nRbqV47Rs5Kfm"/>
    <s v="Prateek Wadhwa"/>
    <m/>
    <m/>
    <s v="July"/>
    <x v="2"/>
    <s v="Lusha"/>
    <m/>
    <m/>
    <m/>
    <m/>
    <m/>
    <s v="2021-07-09 10:53:20.849000+00:00"/>
    <s v="2022-07-14 05:21:53.186000+00:00"/>
    <s v="GPA"/>
  </r>
  <r>
    <s v="Prateek Wadhwa"/>
    <n v="5000"/>
    <s v="INR"/>
    <n v="0"/>
    <s v="7/24/22"/>
    <s v="Sales"/>
    <s v="stat_kcR4fZg7TU7jjk1jAVua3qGLRS4J5uFayEjK5j02wtv"/>
    <s v="Unqualified"/>
    <n v="0"/>
    <s v="OpportunityStatusType.Lost"/>
    <s v="cont_cydpOXMz1435boncCVrUPLYuZlX4tKKgsZWV7YOitHd"/>
    <s v="Sunny Gurbani"/>
    <s v="Fire"/>
    <s v="lead_943veGFdOWRL2lfBJwkcUVCfLrTOr82JJV0qaU5cVFL"/>
    <s v="Marathwada Auto Components"/>
    <s v="Prateek Wadhwa"/>
    <s v="user_FdWFezbLzkYQcGsBUsjZO25nr2poK2nRbqV47Rs5Kfm"/>
    <s v="Prateek Wadhwa"/>
    <s v="2022-07-12 09:59:41.541000+00:00"/>
    <s v="2022-07-14 04:44:30.998000+00:00"/>
    <m/>
    <s v="Aurangabad"/>
    <m/>
    <m/>
    <m/>
    <n v="500"/>
    <m/>
    <m/>
    <m/>
    <m/>
    <m/>
    <m/>
    <m/>
    <m/>
    <m/>
    <m/>
    <m/>
    <s v="Automotive"/>
    <m/>
    <m/>
    <m/>
    <m/>
    <m/>
    <m/>
    <m/>
    <m/>
    <m/>
    <m/>
    <m/>
    <m/>
    <s v="Deepak Yadav"/>
    <m/>
    <s v="user_FdWFezbLzkYQcGsBUsjZO25nr2poK2nRbqV47Rs5Kfm"/>
    <s v="Prateek Wadhwa"/>
    <m/>
    <m/>
    <s v="July"/>
    <x v="2"/>
    <s v="Lusha"/>
    <m/>
    <m/>
    <m/>
    <m/>
    <m/>
    <s v="2021-07-09 10:53:20.849000+00:00"/>
    <s v="2022-07-14 05:21:53.186000+00:00"/>
    <s v="NON EB"/>
  </r>
  <r>
    <s v="Ankur Gaurav"/>
    <n v="2000000"/>
    <s v="INR"/>
    <n v="0"/>
    <s v="7/31/22"/>
    <s v="Sales"/>
    <s v="stat_kcR4fZg7TU7jjk1jAVua3qGLRS4J5uFayEjK5j02wtv"/>
    <s v="Unqualified"/>
    <n v="0"/>
    <s v="OpportunityStatusType.Lost"/>
    <m/>
    <m/>
    <s v="GMC-Fresh"/>
    <s v="lead_qoGMGVmZztPdXqQrtivPFO5HWSW3kDPXMBfWJUmPw1y"/>
    <s v="Narayana Group"/>
    <s v="Bharti Bankey"/>
    <s v="user_srg8vKhTH4Op816Ys9oZfFwLDukscRfgPrYZnVvwv0c"/>
    <s v="Ankur Gaurav"/>
    <s v="2022-06-17 06:29:58.403000+00:00"/>
    <s v="2022-07-14 04:12:25.568000+00:00"/>
    <m/>
    <s v="Bangalore"/>
    <m/>
    <s v="2022-06-16 11:19:02+00:00"/>
    <m/>
    <n v="300"/>
    <m/>
    <m/>
    <m/>
    <m/>
    <m/>
    <m/>
    <m/>
    <s v="PAID_SEARCH"/>
    <m/>
    <m/>
    <m/>
    <m/>
    <m/>
    <m/>
    <m/>
    <m/>
    <m/>
    <m/>
    <m/>
    <m/>
    <m/>
    <m/>
    <m/>
    <m/>
    <m/>
    <m/>
    <s v="user_aM3WaaSUQQmaNnsm9l2FQRVWUEr8RN2ZdXzsuQUalQ3"/>
    <s v="Bharti Bankey"/>
    <m/>
    <m/>
    <s v="August"/>
    <x v="3"/>
    <s v="Inbound via website"/>
    <m/>
    <s v="Employee Count 200"/>
    <m/>
    <m/>
    <m/>
    <s v="2022-06-16 11:21:53.381000+00:00"/>
    <s v="2022-09-02 11:06:39.243000+00:00"/>
    <m/>
  </r>
  <r>
    <s v="Prateek Wadhwa"/>
    <n v="500000"/>
    <s v="INR"/>
    <n v="0"/>
    <s v="7/24/22"/>
    <s v="Sales"/>
    <s v="stat_kcR4fZg7TU7jjk1jAVua3qGLRS4J5uFayEjK5j02wtv"/>
    <s v="Unqualified"/>
    <n v="0"/>
    <s v="OpportunityStatusType.Lost"/>
    <s v="cont_cydpOXMz1435boncCVrUPLYuZlX4tKKgsZWV7YOitHd"/>
    <s v="Sunny Gurbani"/>
    <m/>
    <s v="lead_943veGFdOWRL2lfBJwkcUVCfLrTOr82JJV0qaU5cVFL"/>
    <s v="Marathwada Auto Components"/>
    <s v="Prateek Wadhwa"/>
    <s v="user_FdWFezbLzkYQcGsBUsjZO25nr2poK2nRbqV47Rs5Kfm"/>
    <s v="Prateek Wadhwa"/>
    <s v="2022-07-12 09:58:30.046000+00:00"/>
    <s v="2022-07-14 04:44:01.409000+00:00"/>
    <m/>
    <s v="Aurangabad"/>
    <m/>
    <m/>
    <m/>
    <n v="500"/>
    <m/>
    <m/>
    <m/>
    <m/>
    <m/>
    <m/>
    <m/>
    <m/>
    <m/>
    <m/>
    <m/>
    <s v="Automotive"/>
    <m/>
    <m/>
    <m/>
    <m/>
    <m/>
    <m/>
    <m/>
    <m/>
    <m/>
    <m/>
    <m/>
    <m/>
    <s v="Deepak Yadav"/>
    <m/>
    <s v="user_FdWFezbLzkYQcGsBUsjZO25nr2poK2nRbqV47Rs5Kfm"/>
    <s v="Prateek Wadhwa"/>
    <m/>
    <m/>
    <s v="July"/>
    <x v="2"/>
    <s v="Lusha"/>
    <m/>
    <m/>
    <m/>
    <m/>
    <m/>
    <s v="2021-07-09 10:53:20.849000+00:00"/>
    <s v="2022-07-14 05:21:53.186000+00:00"/>
    <s v="GMC"/>
  </r>
  <r>
    <s v="Manish Balpande"/>
    <n v="900000"/>
    <s v="INR"/>
    <n v="0"/>
    <s v="7/22/22"/>
    <s v="Sales"/>
    <s v="stat_kcR4fZg7TU7jjk1jAVua3qGLRS4J5uFayEjK5j02wtv"/>
    <s v="Unqualified"/>
    <n v="0"/>
    <s v="OpportunityStatusType.Lost"/>
    <s v="cont_bpI83vCK6QXTjdivT1rB5tsUSfY3H36Km4dceMUcIfS"/>
    <s v="SHRADHA Borade"/>
    <s v="GTLI Renewal"/>
    <s v="lead_2Ttj1S5acBnYOo52VpE60kPheAujmfqX1j4vvzDjH9H"/>
    <s v="Aera Technology"/>
    <s v="Trupti Suryavanshi"/>
    <s v="user_8jx3L2CDfrbzNnwYUv6Plfha6VxaSGsqcbTXR3sIBZi"/>
    <s v="Manish Balpande"/>
    <s v="2022-07-07 06:57:09.743000+00:00"/>
    <s v="2022-07-14 04:10:18.076000+00:00"/>
    <m/>
    <s v="Pune"/>
    <m/>
    <s v="2021-06-29 12:04:10+00:00"/>
    <m/>
    <n v="194"/>
    <m/>
    <m/>
    <m/>
    <m/>
    <m/>
    <m/>
    <m/>
    <m/>
    <m/>
    <m/>
    <m/>
    <s v="IT Services &amp; IT Consulting"/>
    <m/>
    <m/>
    <m/>
    <m/>
    <m/>
    <m/>
    <m/>
    <m/>
    <m/>
    <m/>
    <m/>
    <m/>
    <s v="Aniket Vahile"/>
    <m/>
    <s v="user_L8E6IFhq6UCzKLHa45LUUTZCznDuyDwFrGaEp9DXiUM"/>
    <s v="Trupti Suryavanshi"/>
    <m/>
    <m/>
    <s v="July"/>
    <x v="17"/>
    <s v="Inbound via website"/>
    <m/>
    <s v="Employee Count 50"/>
    <m/>
    <m/>
    <m/>
    <s v="2020-12-06 09:47:15.914000+00:00"/>
    <s v="2022-09-16 10:47:30.990000+00:00"/>
    <s v="GTL"/>
  </r>
  <r>
    <s v="Manish Balpande"/>
    <n v="2800000"/>
    <s v="INR"/>
    <n v="0"/>
    <s v="7/19/22"/>
    <s v="Sales"/>
    <s v="stat_kcR4fZg7TU7jjk1jAVua3qGLRS4J5uFayEjK5j02wtv"/>
    <s v="Unqualified"/>
    <n v="0"/>
    <s v="OpportunityStatusType.Lost"/>
    <s v="cont_bpI83vCK6QXTjdivT1rB5tsUSfY3H36Km4dceMUcIfS"/>
    <s v="SHRADHA Borade"/>
    <s v="GMC renewal"/>
    <s v="lead_2Ttj1S5acBnYOo52VpE60kPheAujmfqX1j4vvzDjH9H"/>
    <s v="Aera Technology"/>
    <s v="Trupti Suryavanshi"/>
    <s v="user_8jx3L2CDfrbzNnwYUv6Plfha6VxaSGsqcbTXR3sIBZi"/>
    <s v="Manish Balpande"/>
    <s v="2022-07-07 06:56:34.729000+00:00"/>
    <s v="2022-07-14 04:10:08.100000+00:00"/>
    <m/>
    <s v="Pune"/>
    <m/>
    <s v="2021-06-29 12:04:10+00:00"/>
    <m/>
    <n v="194"/>
    <m/>
    <m/>
    <m/>
    <m/>
    <m/>
    <m/>
    <m/>
    <m/>
    <m/>
    <m/>
    <m/>
    <s v="IT Services &amp; IT Consulting"/>
    <m/>
    <m/>
    <m/>
    <m/>
    <m/>
    <m/>
    <m/>
    <m/>
    <m/>
    <m/>
    <m/>
    <m/>
    <s v="Aniket Vahile"/>
    <m/>
    <s v="user_L8E6IFhq6UCzKLHa45LUUTZCznDuyDwFrGaEp9DXiUM"/>
    <s v="Trupti Suryavanshi"/>
    <m/>
    <m/>
    <s v="July"/>
    <x v="17"/>
    <s v="Inbound via website"/>
    <m/>
    <s v="Employee Count 50"/>
    <m/>
    <m/>
    <m/>
    <s v="2020-12-06 09:47:15.914000+00:00"/>
    <s v="2022-09-16 10:47:30.990000+00:00"/>
    <s v="GMC"/>
  </r>
  <r>
    <s v="Prasoon Mishra"/>
    <n v="2500000"/>
    <s v="INR"/>
    <n v="0"/>
    <d v="2022-12-07T00:00:00"/>
    <s v="Sales"/>
    <s v="stat_1hn9nRJaLbI53NxPuSQgo90kRpbpKsFlwN4oEGNUTdO"/>
    <s v="Lost"/>
    <n v="0"/>
    <s v="OpportunityStatusType.Lost"/>
    <m/>
    <m/>
    <s v="GMC"/>
    <s v="lead_nTOKey27aUEaNDRJd4JoX8ma6LulQTbSKTyICcOMU9A"/>
    <s v="Imaging EndPoints"/>
    <s v="Bharti Bankey"/>
    <s v="user_RYbBTp8BVWNa7ppiOz6QVJMGK0exHsFmc5uCLn34ODZ"/>
    <s v="Prasoon Mishra"/>
    <s v="2022-03-07 11:13:25.789000+00:00"/>
    <s v="2022-07-13 17:13:40.596000+00:00"/>
    <m/>
    <s v="Hyderabad"/>
    <m/>
    <s v="2022-02-23 14:03:56+00:00"/>
    <m/>
    <n v="200"/>
    <m/>
    <m/>
    <m/>
    <m/>
    <m/>
    <m/>
    <m/>
    <s v="DIRECT_TRAFFIC"/>
    <m/>
    <m/>
    <m/>
    <m/>
    <m/>
    <m/>
    <m/>
    <m/>
    <m/>
    <m/>
    <m/>
    <m/>
    <m/>
    <m/>
    <m/>
    <m/>
    <m/>
    <m/>
    <s v="user_aM3WaaSUQQmaNnsm9l2FQRVWUEr8RN2ZdXzsuQUalQ3"/>
    <s v="Bharti Bankey"/>
    <m/>
    <m/>
    <s v="July"/>
    <x v="3"/>
    <s v="Inbound via website"/>
    <m/>
    <s v="Employee Count 200"/>
    <m/>
    <m/>
    <m/>
    <s v="2022-02-23 14:04:21.978000+00:00"/>
    <s v="2022-07-13 17:13:40.625000+00:00"/>
    <m/>
  </r>
  <r>
    <s v="Mayur Gadiyar"/>
    <n v="400000"/>
    <s v="INR"/>
    <n v="0"/>
    <s v="8/31/22"/>
    <s v="Sales"/>
    <s v="stat_kcR4fZg7TU7jjk1jAVua3qGLRS4J5uFayEjK5j02wtv"/>
    <s v="Unqualified"/>
    <n v="0"/>
    <s v="OpportunityStatusType.Lost"/>
    <m/>
    <m/>
    <s v="Client said we are not shortlisted as a broker"/>
    <s v="lead_i51uc4jjLZ9uNEUteXSUEFifz2rnB01zTHMzYJF5bjQ"/>
    <s v="Inspirisys"/>
    <s v="Kanchan Kothari"/>
    <s v="user_bdUPAGjcS7p6513So3N4g3aWNS5HuBuVJi7bvCPAsLt"/>
    <s v="Mayur Gadiyar"/>
    <s v="2022-07-11 11:41:24.874000+00:00"/>
    <s v="2022-07-13 15:02:32.322000+00:00"/>
    <m/>
    <s v="Mumbai"/>
    <m/>
    <m/>
    <m/>
    <m/>
    <m/>
    <m/>
    <m/>
    <m/>
    <m/>
    <m/>
    <m/>
    <s v="PAID_SOCIAL"/>
    <m/>
    <m/>
    <m/>
    <s v="Professional Services"/>
    <m/>
    <m/>
    <m/>
    <m/>
    <m/>
    <m/>
    <m/>
    <m/>
    <m/>
    <m/>
    <m/>
    <m/>
    <m/>
    <m/>
    <s v="user_bdUPAGjcS7p6513So3N4g3aWNS5HuBuVJi7bvCPAsLt"/>
    <s v="Mayur Gadiyar"/>
    <m/>
    <m/>
    <s v="July"/>
    <x v="4"/>
    <m/>
    <m/>
    <s v="Employee Engagement Handbook"/>
    <m/>
    <m/>
    <m/>
    <s v="2022-06-10 06:39:32.116000+00:00"/>
    <s v="2022-09-30 10:12:27.230000+00:00"/>
    <s v="GMC"/>
  </r>
  <r>
    <s v="Mayur Gadiyar"/>
    <n v="100000"/>
    <s v="INR"/>
    <n v="0"/>
    <d v="2022-01-08T00:00:00"/>
    <s v="Sales"/>
    <s v="stat_kcR4fZg7TU7jjk1jAVua3qGLRS4J5uFayEjK5j02wtv"/>
    <s v="Unqualified"/>
    <n v="0"/>
    <s v="OpportunityStatusType.Lost"/>
    <s v="cont_QzYQ22m1Dp2phFnwfOmbwVn2pJZdDD3kBFDNgp1u7At"/>
    <s v="Mohan Singh"/>
    <s v="GPA"/>
    <s v="lead_MklQDLHtMxB0neHK6TWefbwKbc5YHtSEVCSfmxxR2Ab"/>
    <s v="Sterling and Wilson"/>
    <s v="Mayur Gadiyar"/>
    <s v="user_bdUPAGjcS7p6513So3N4g3aWNS5HuBuVJi7bvCPAsLt"/>
    <s v="Mayur Gadiyar"/>
    <s v="2022-05-05 09:56:42.285000+00:00"/>
    <s v="2022-07-13 14:54:01.005000+00:00"/>
    <m/>
    <s v="Mumbai"/>
    <m/>
    <m/>
    <m/>
    <n v="400"/>
    <m/>
    <m/>
    <m/>
    <m/>
    <m/>
    <m/>
    <m/>
    <m/>
    <m/>
    <m/>
    <m/>
    <s v="Manufacturing"/>
    <m/>
    <m/>
    <m/>
    <m/>
    <m/>
    <m/>
    <m/>
    <m/>
    <m/>
    <m/>
    <m/>
    <m/>
    <m/>
    <m/>
    <s v="user_bdUPAGjcS7p6513So3N4g3aWNS5HuBuVJi7bvCPAsLt"/>
    <s v="Mayur Gadiyar"/>
    <m/>
    <m/>
    <s v="June; May"/>
    <x v="2"/>
    <m/>
    <m/>
    <m/>
    <m/>
    <m/>
    <m/>
    <s v="2021-11-17 01:29:55.309000+00:00"/>
    <s v="2022-08-11 05:28:52.848000+00:00"/>
    <s v="GPA"/>
  </r>
  <r>
    <s v="Mayur Gadiyar"/>
    <n v="500000"/>
    <s v="INR"/>
    <n v="0"/>
    <s v="7/31/22"/>
    <s v="Sales"/>
    <s v="stat_kcR4fZg7TU7jjk1jAVua3qGLRS4J5uFayEjK5j02wtv"/>
    <s v="Unqualified"/>
    <n v="0"/>
    <s v="OpportunityStatusType.Lost"/>
    <m/>
    <m/>
    <s v="GMC"/>
    <s v="lead_BjHcWFZPfNifAfkocGoUZXFtxb1wfQRQLzfK8G2kMMP"/>
    <s v="Mangalam Placement"/>
    <s v="Mayur Gadiyar"/>
    <s v="user_bdUPAGjcS7p6513So3N4g3aWNS5HuBuVJi7bvCPAsLt"/>
    <s v="Mayur Gadiyar"/>
    <s v="2022-05-16 08:41:18.615000+00:00"/>
    <s v="2022-07-13 14:55:18.668000+00:00"/>
    <m/>
    <s v="Mumbai"/>
    <m/>
    <m/>
    <m/>
    <n v="118"/>
    <m/>
    <m/>
    <m/>
    <m/>
    <m/>
    <m/>
    <m/>
    <m/>
    <m/>
    <m/>
    <m/>
    <s v="HR / Staffing / Recruitment"/>
    <m/>
    <m/>
    <m/>
    <m/>
    <m/>
    <m/>
    <m/>
    <m/>
    <m/>
    <m/>
    <m/>
    <m/>
    <s v="Mrunmay Jalgaonkar"/>
    <m/>
    <s v="user_2YgShwgjLNI4FjAqgE9PtKsdIaGh919JGcFG919fe5B"/>
    <s v="Satyam Tiwari"/>
    <m/>
    <m/>
    <m/>
    <x v="2"/>
    <m/>
    <m/>
    <m/>
    <m/>
    <m/>
    <m/>
    <s v="2022-05-10 10:08:56.741000+00:00"/>
    <s v="2022-09-08 09:25:35.267000+00:00"/>
    <s v="GMC"/>
  </r>
  <r>
    <s v="Mayur Gadiyar"/>
    <n v="600000"/>
    <s v="INR"/>
    <n v="0"/>
    <s v="9/30/22"/>
    <s v="Sales"/>
    <s v="stat_kcR4fZg7TU7jjk1jAVua3qGLRS4J5uFayEjK5j02wtv"/>
    <s v="Unqualified"/>
    <n v="0"/>
    <s v="OpportunityStatusType.Lost"/>
    <s v="cont_93mJMUsXKoM3w8VpO6iBQkjd1AydjNKmx2u7sbjgLP6"/>
    <s v="vijay roundel"/>
    <s v="GMC"/>
    <s v="lead_KZqTPx4rnqzuIIMbxUzHXDcNfXIKgHpxEYbJ7SwrSG9"/>
    <s v="SHRI L G HARIA MULTIPURPOSE SCHOOL"/>
    <s v="Mayur Gadiyar"/>
    <s v="user_bdUPAGjcS7p6513So3N4g3aWNS5HuBuVJi7bvCPAsLt"/>
    <s v="Mayur Gadiyar"/>
    <s v="2022-06-09 06:37:29.468000+00:00"/>
    <s v="2022-07-13 14:54:51.733000+00:00"/>
    <m/>
    <s v="Vapi"/>
    <m/>
    <m/>
    <m/>
    <n v="102"/>
    <m/>
    <m/>
    <m/>
    <m/>
    <m/>
    <m/>
    <m/>
    <m/>
    <m/>
    <m/>
    <m/>
    <s v="Education"/>
    <m/>
    <m/>
    <m/>
    <m/>
    <m/>
    <m/>
    <m/>
    <m/>
    <m/>
    <m/>
    <m/>
    <m/>
    <s v="Jitin Gopi"/>
    <m/>
    <s v="user_bdUPAGjcS7p6513So3N4g3aWNS5HuBuVJi7bvCPAsLt"/>
    <s v="Mayur Gadiyar"/>
    <m/>
    <m/>
    <s v="September"/>
    <x v="2"/>
    <m/>
    <m/>
    <m/>
    <m/>
    <m/>
    <m/>
    <s v="2021-06-22 07:15:34.821000+00:00"/>
    <s v="2022-09-30 10:12:26.863000+00:00"/>
    <s v="GMC"/>
  </r>
  <r>
    <s v="Mayur Gadiyar"/>
    <n v="1500000"/>
    <s v="INR"/>
    <n v="0"/>
    <s v="7/31/22"/>
    <s v="Sales"/>
    <s v="stat_kcR4fZg7TU7jjk1jAVua3qGLRS4J5uFayEjK5j02wtv"/>
    <s v="Unqualified"/>
    <n v="0"/>
    <s v="OpportunityStatusType.Lost"/>
    <s v="cont_VsaY9gBW9t0VcMsd6vUGNCz3skTHm50Gj3KFeQhfczz"/>
    <s v="Mousmi"/>
    <s v="GMC"/>
    <s v="lead_prWclS2wYZQVNjHuM0b9usEoYfXqNdkwOPiBoN0xbCl"/>
    <s v="Mailhem"/>
    <s v="Mayur Gadiyar"/>
    <s v="user_bdUPAGjcS7p6513So3N4g3aWNS5HuBuVJi7bvCPAsLt"/>
    <s v="Mayur Gadiyar"/>
    <s v="2022-06-09 06:51:30.240000+00:00"/>
    <s v="2022-07-13 14:50:00.454000+00:00"/>
    <m/>
    <s v="Pune"/>
    <m/>
    <s v="2021-05-08 15:00:04+00:00"/>
    <m/>
    <n v="300"/>
    <m/>
    <m/>
    <m/>
    <m/>
    <m/>
    <m/>
    <m/>
    <m/>
    <m/>
    <m/>
    <m/>
    <m/>
    <m/>
    <m/>
    <m/>
    <m/>
    <m/>
    <m/>
    <m/>
    <m/>
    <m/>
    <m/>
    <m/>
    <m/>
    <m/>
    <m/>
    <s v="user_bdUPAGjcS7p6513So3N4g3aWNS5HuBuVJi7bvCPAsLt"/>
    <s v="Mayur Gadiyar"/>
    <m/>
    <m/>
    <s v="July"/>
    <x v="8"/>
    <s v="Inbound via website"/>
    <m/>
    <s v="Employee Count 5"/>
    <m/>
    <m/>
    <m/>
    <s v="2020-12-06 09:49:36.878000+00:00"/>
    <s v="2022-09-30 10:12:21.792000+00:00"/>
    <s v="GMC"/>
  </r>
  <r>
    <s v="Prateek Wadhwa"/>
    <n v="500000"/>
    <s v="INR"/>
    <n v="0"/>
    <s v="7/30/22"/>
    <s v="Sales"/>
    <s v="stat_kcR4fZg7TU7jjk1jAVua3qGLRS4J5uFayEjK5j02wtv"/>
    <s v="Unqualified"/>
    <n v="0"/>
    <s v="OpportunityStatusType.Lost"/>
    <s v="cont_NNcuur9Xp2XCGMmMcVb5vBbFQoq8Oo1MzBWqfovQURM"/>
    <s v="Ruthika Ramesh"/>
    <m/>
    <s v="lead_rJkzB9zwn7c3ArqNXXWAtGOS04JheIBLDjFFbeccBAE"/>
    <s v="ITT Digital(Fresh)"/>
    <s v="Prateek Wadhwa"/>
    <s v="user_FdWFezbLzkYQcGsBUsjZO25nr2poK2nRbqV47Rs5Kfm"/>
    <s v="Prateek Wadhwa"/>
    <s v="2022-06-22 12:25:12.553000+00:00"/>
    <s v="2022-07-13 14:31:18.242000+00:00"/>
    <m/>
    <s v="Bangalore"/>
    <m/>
    <m/>
    <m/>
    <n v="90"/>
    <m/>
    <m/>
    <m/>
    <m/>
    <m/>
    <m/>
    <m/>
    <m/>
    <m/>
    <m/>
    <m/>
    <s v="IT Services &amp; IT Consulting"/>
    <m/>
    <m/>
    <m/>
    <m/>
    <m/>
    <m/>
    <m/>
    <m/>
    <m/>
    <m/>
    <m/>
    <m/>
    <s v="Jitin Gopi"/>
    <m/>
    <s v="user_FdWFezbLzkYQcGsBUsjZO25nr2poK2nRbqV47Rs5Kfm"/>
    <s v="Prateek Wadhwa"/>
    <m/>
    <m/>
    <m/>
    <x v="4"/>
    <m/>
    <m/>
    <s v="Employee Engagement Calendar"/>
    <m/>
    <m/>
    <m/>
    <s v="2022-06-20 02:22:21.725000+00:00"/>
    <s v="2022-09-16 11:24:18.587000+00:00"/>
    <m/>
  </r>
  <r>
    <s v="Prateek Wadhwa"/>
    <n v="50000"/>
    <s v="INR"/>
    <n v="0"/>
    <s v="7/30/22"/>
    <s v="Sales"/>
    <s v="stat_kcR4fZg7TU7jjk1jAVua3qGLRS4J5uFayEjK5j02wtv"/>
    <s v="Unqualified"/>
    <n v="0"/>
    <s v="OpportunityStatusType.Lost"/>
    <s v="cont_NNcuur9Xp2XCGMmMcVb5vBbFQoq8Oo1MzBWqfovQURM"/>
    <s v="Ruthika Ramesh"/>
    <m/>
    <s v="lead_rJkzB9zwn7c3ArqNXXWAtGOS04JheIBLDjFFbeccBAE"/>
    <s v="ITT Digital(Fresh)"/>
    <s v="Prateek Wadhwa"/>
    <s v="user_FdWFezbLzkYQcGsBUsjZO25nr2poK2nRbqV47Rs5Kfm"/>
    <s v="Prateek Wadhwa"/>
    <s v="2022-06-22 12:25:40.657000+00:00"/>
    <s v="2022-07-13 14:31:24.131000+00:00"/>
    <m/>
    <s v="Bangalore"/>
    <m/>
    <m/>
    <m/>
    <n v="90"/>
    <m/>
    <m/>
    <m/>
    <m/>
    <m/>
    <m/>
    <m/>
    <m/>
    <m/>
    <m/>
    <m/>
    <s v="IT Services &amp; IT Consulting"/>
    <m/>
    <m/>
    <m/>
    <m/>
    <m/>
    <m/>
    <m/>
    <m/>
    <m/>
    <m/>
    <m/>
    <m/>
    <s v="Jitin Gopi"/>
    <m/>
    <s v="user_FdWFezbLzkYQcGsBUsjZO25nr2poK2nRbqV47Rs5Kfm"/>
    <s v="Prateek Wadhwa"/>
    <m/>
    <m/>
    <m/>
    <x v="4"/>
    <m/>
    <m/>
    <s v="Employee Engagement Calendar"/>
    <m/>
    <m/>
    <m/>
    <s v="2022-06-20 02:22:21.725000+00:00"/>
    <s v="2022-09-16 11:24:18.587000+00:00"/>
    <s v="GPA"/>
  </r>
  <r>
    <s v="Prateek Wadhwa"/>
    <n v="10000"/>
    <s v="INR"/>
    <n v="0"/>
    <s v="7/20/22"/>
    <s v="Sales"/>
    <s v="stat_kcR4fZg7TU7jjk1jAVua3qGLRS4J5uFayEjK5j02wtv"/>
    <s v="Unqualified"/>
    <n v="0"/>
    <s v="OpportunityStatusType.Lost"/>
    <s v="cont_P9RkDBZOSLNRgkTfyei5b9CROekXnSelXv9QqtyRbfu"/>
    <s v="Prince Kumar"/>
    <m/>
    <s v="lead_VZg56lVqq8XgGwhyk7Q6HNCIRJACpsH3869sbjdqk6s"/>
    <s v="UTTAM TOOLS INDIA"/>
    <s v="Prateek Wadhwa"/>
    <s v="user_FdWFezbLzkYQcGsBUsjZO25nr2poK2nRbqV47Rs5Kfm"/>
    <s v="Prateek Wadhwa"/>
    <s v="2022-07-04 09:46:44.925000+00:00"/>
    <s v="2022-07-13 14:29:13.380000+00:00"/>
    <m/>
    <s v="Pune"/>
    <m/>
    <m/>
    <m/>
    <n v="75"/>
    <m/>
    <m/>
    <m/>
    <m/>
    <m/>
    <m/>
    <m/>
    <s v="PAID_SOCIAL"/>
    <m/>
    <m/>
    <m/>
    <s v="Manufacturing"/>
    <m/>
    <m/>
    <m/>
    <m/>
    <m/>
    <m/>
    <m/>
    <m/>
    <m/>
    <m/>
    <m/>
    <m/>
    <m/>
    <m/>
    <s v="user_FdWFezbLzkYQcGsBUsjZO25nr2poK2nRbqV47Rs5Kfm"/>
    <s v="Prateek Wadhwa"/>
    <m/>
    <m/>
    <s v="July"/>
    <x v="4"/>
    <m/>
    <m/>
    <s v="Employee Engagement Handbook"/>
    <m/>
    <m/>
    <m/>
    <s v="2022-05-26 10:09:35.478000+00:00"/>
    <s v="2022-08-27 07:39:27.648000+00:00"/>
    <s v="WC"/>
  </r>
  <r>
    <s v="Prateek Wadhwa"/>
    <n v="70000"/>
    <s v="INR"/>
    <n v="0"/>
    <d v="2022-05-07T00:00:00"/>
    <s v="Sales"/>
    <s v="stat_kcR4fZg7TU7jjk1jAVua3qGLRS4J5uFayEjK5j02wtv"/>
    <s v="Unqualified"/>
    <n v="0"/>
    <s v="OpportunityStatusType.Lost"/>
    <s v="cont_xLU79i7Dj6rKjPa2Ogn5dVuZkRdDzDabqeWlUwJYn3m"/>
    <s v="Ameen"/>
    <s v="GMC"/>
    <s v="lead_hr7zCqyRMWjSCQxNCZqevSApIg8kp0D8cnBJoKtqfPR"/>
    <s v="PRGE(Fresh)"/>
    <s v="Prateek Wadhwa"/>
    <s v="user_FdWFezbLzkYQcGsBUsjZO25nr2poK2nRbqV47Rs5Kfm"/>
    <s v="Prateek Wadhwa"/>
    <s v="2022-04-21 07:22:06.035000+00:00"/>
    <s v="2022-07-13 14:29:37.586000+00:00"/>
    <m/>
    <m/>
    <m/>
    <s v="2022-04-08 05:19:54+00:00"/>
    <m/>
    <n v="25"/>
    <m/>
    <m/>
    <m/>
    <m/>
    <m/>
    <m/>
    <m/>
    <s v="ORGANIC_SEARCH"/>
    <m/>
    <m/>
    <m/>
    <m/>
    <m/>
    <m/>
    <m/>
    <m/>
    <m/>
    <m/>
    <m/>
    <m/>
    <m/>
    <m/>
    <m/>
    <m/>
    <m/>
    <m/>
    <s v="user_FdWFezbLzkYQcGsBUsjZO25nr2poK2nRbqV47Rs5Kfm"/>
    <s v="Prateek Wadhwa"/>
    <m/>
    <m/>
    <s v="June"/>
    <x v="3"/>
    <s v="Inbound via website"/>
    <m/>
    <s v="Employee Count 25"/>
    <m/>
    <m/>
    <m/>
    <s v="2022-04-08 05:23:04.886000+00:00"/>
    <s v="2022-07-13 14:29:37.642000+00:00"/>
    <s v="GMC"/>
  </r>
  <r>
    <s v="Prateek Wadhwa"/>
    <n v="100000"/>
    <s v="INR"/>
    <n v="0"/>
    <s v="7/20/22"/>
    <s v="Sales"/>
    <s v="stat_kcR4fZg7TU7jjk1jAVua3qGLRS4J5uFayEjK5j02wtv"/>
    <s v="Unqualified"/>
    <n v="0"/>
    <s v="OpportunityStatusType.Lost"/>
    <s v="cont_P9RkDBZOSLNRgkTfyei5b9CROekXnSelXv9QqtyRbfu"/>
    <s v="Prince Kumar"/>
    <m/>
    <s v="lead_VZg56lVqq8XgGwhyk7Q6HNCIRJACpsH3869sbjdqk6s"/>
    <s v="UTTAM TOOLS INDIA"/>
    <s v="Prateek Wadhwa"/>
    <s v="user_FdWFezbLzkYQcGsBUsjZO25nr2poK2nRbqV47Rs5Kfm"/>
    <s v="Prateek Wadhwa"/>
    <s v="2022-07-04 09:46:25.712000+00:00"/>
    <s v="2022-07-13 14:29:06.211000+00:00"/>
    <m/>
    <s v="Pune"/>
    <m/>
    <m/>
    <m/>
    <n v="75"/>
    <m/>
    <m/>
    <m/>
    <m/>
    <m/>
    <m/>
    <m/>
    <s v="PAID_SOCIAL"/>
    <m/>
    <m/>
    <m/>
    <s v="Manufacturing"/>
    <m/>
    <m/>
    <m/>
    <m/>
    <m/>
    <m/>
    <m/>
    <m/>
    <m/>
    <m/>
    <m/>
    <m/>
    <m/>
    <m/>
    <s v="user_FdWFezbLzkYQcGsBUsjZO25nr2poK2nRbqV47Rs5Kfm"/>
    <s v="Prateek Wadhwa"/>
    <m/>
    <m/>
    <s v="July"/>
    <x v="4"/>
    <m/>
    <m/>
    <s v="Employee Engagement Handbook"/>
    <m/>
    <m/>
    <m/>
    <s v="2022-05-26 10:09:35.478000+00:00"/>
    <s v="2022-08-27 07:39:27.648000+00:00"/>
    <s v="GMC"/>
  </r>
  <r>
    <s v="Prateek Wadhwa"/>
    <n v="20000"/>
    <s v="INR"/>
    <n v="0"/>
    <s v="7/31/22"/>
    <s v="Sales"/>
    <s v="stat_kcR4fZg7TU7jjk1jAVua3qGLRS4J5uFayEjK5j02wtv"/>
    <s v="Unqualified"/>
    <n v="0"/>
    <s v="OpportunityStatusType.Lost"/>
    <s v="cont_oluAK3vPFQRM7NKkdIVKycCM8MA381QHiq9tDzgAGUb"/>
    <s v="Vrushali Ghag"/>
    <s v="Fresh"/>
    <s v="lead_MsqbGER4WJndviJeMpKyFH839CWAJOXsa3HMAtX3aUp"/>
    <s v="Advenza (Fresh)"/>
    <s v="Prateek Wadhwa"/>
    <s v="user_FdWFezbLzkYQcGsBUsjZO25nr2poK2nRbqV47Rs5Kfm"/>
    <s v="Prateek Wadhwa"/>
    <s v="2022-05-10 05:42:44.192000+00:00"/>
    <s v="2022-07-13 14:27:38.848000+00:00"/>
    <m/>
    <s v="Mumbai"/>
    <m/>
    <m/>
    <m/>
    <n v="150"/>
    <m/>
    <m/>
    <m/>
    <m/>
    <m/>
    <m/>
    <m/>
    <m/>
    <m/>
    <m/>
    <m/>
    <m/>
    <m/>
    <m/>
    <m/>
    <m/>
    <m/>
    <m/>
    <m/>
    <m/>
    <m/>
    <m/>
    <m/>
    <m/>
    <m/>
    <m/>
    <s v="user_FdWFezbLzkYQcGsBUsjZO25nr2poK2nRbqV47Rs5Kfm"/>
    <s v="Prateek Wadhwa"/>
    <m/>
    <m/>
    <m/>
    <x v="4"/>
    <m/>
    <m/>
    <s v="Employee Engagement Handbook"/>
    <m/>
    <m/>
    <m/>
    <s v="2022-05-01 18:16:19.682000+00:00"/>
    <s v="2022-08-04 12:01:49.918000+00:00"/>
    <s v="GPA"/>
  </r>
  <r>
    <s v="Prateek Wadhwa"/>
    <n v="10000"/>
    <s v="INR"/>
    <n v="0"/>
    <s v="7/31/22"/>
    <s v="Sales"/>
    <s v="stat_kcR4fZg7TU7jjk1jAVua3qGLRS4J5uFayEjK5j02wtv"/>
    <s v="Unqualified"/>
    <n v="0"/>
    <s v="OpportunityStatusType.Lost"/>
    <s v="cont_oluAK3vPFQRM7NKkdIVKycCM8MA381QHiq9tDzgAGUb"/>
    <s v="Vrushali Ghag"/>
    <s v="Fresh"/>
    <s v="lead_MsqbGER4WJndviJeMpKyFH839CWAJOXsa3HMAtX3aUp"/>
    <s v="Advenza (Fresh)"/>
    <s v="Prateek Wadhwa"/>
    <s v="user_FdWFezbLzkYQcGsBUsjZO25nr2poK2nRbqV47Rs5Kfm"/>
    <s v="Prateek Wadhwa"/>
    <s v="2022-05-10 05:43:04.385000+00:00"/>
    <s v="2022-07-13 14:27:45.293000+00:00"/>
    <m/>
    <s v="Mumbai"/>
    <m/>
    <m/>
    <m/>
    <n v="150"/>
    <m/>
    <m/>
    <m/>
    <m/>
    <m/>
    <m/>
    <m/>
    <m/>
    <m/>
    <m/>
    <m/>
    <m/>
    <m/>
    <m/>
    <m/>
    <m/>
    <m/>
    <m/>
    <m/>
    <m/>
    <m/>
    <m/>
    <m/>
    <m/>
    <m/>
    <m/>
    <s v="user_FdWFezbLzkYQcGsBUsjZO25nr2poK2nRbqV47Rs5Kfm"/>
    <s v="Prateek Wadhwa"/>
    <m/>
    <m/>
    <m/>
    <x v="4"/>
    <m/>
    <m/>
    <s v="Employee Engagement Handbook"/>
    <m/>
    <m/>
    <m/>
    <s v="2022-05-01 18:16:19.682000+00:00"/>
    <s v="2022-08-04 12:01:49.918000+00:00"/>
    <s v="WC"/>
  </r>
  <r>
    <s v="Prateek Wadhwa"/>
    <n v="250000"/>
    <s v="INR"/>
    <n v="0"/>
    <s v="7/31/22"/>
    <s v="Sales"/>
    <s v="stat_kcR4fZg7TU7jjk1jAVua3qGLRS4J5uFayEjK5j02wtv"/>
    <s v="Unqualified"/>
    <n v="0"/>
    <s v="OpportunityStatusType.Lost"/>
    <s v="cont_oluAK3vPFQRM7NKkdIVKycCM8MA381QHiq9tDzgAGUb"/>
    <s v="Vrushali Ghag"/>
    <s v="Fresh"/>
    <s v="lead_MsqbGER4WJndviJeMpKyFH839CWAJOXsa3HMAtX3aUp"/>
    <s v="Advenza (Fresh)"/>
    <s v="Prateek Wadhwa"/>
    <s v="user_FdWFezbLzkYQcGsBUsjZO25nr2poK2nRbqV47Rs5Kfm"/>
    <s v="Prateek Wadhwa"/>
    <s v="2022-05-10 05:42:24.118000+00:00"/>
    <s v="2022-07-13 14:27:51.092000+00:00"/>
    <m/>
    <s v="Mumbai"/>
    <m/>
    <m/>
    <m/>
    <n v="150"/>
    <m/>
    <m/>
    <m/>
    <m/>
    <m/>
    <m/>
    <m/>
    <m/>
    <m/>
    <m/>
    <m/>
    <m/>
    <m/>
    <m/>
    <m/>
    <m/>
    <m/>
    <m/>
    <m/>
    <m/>
    <m/>
    <m/>
    <m/>
    <m/>
    <m/>
    <m/>
    <s v="user_FdWFezbLzkYQcGsBUsjZO25nr2poK2nRbqV47Rs5Kfm"/>
    <s v="Prateek Wadhwa"/>
    <m/>
    <m/>
    <m/>
    <x v="4"/>
    <m/>
    <m/>
    <s v="Employee Engagement Handbook"/>
    <m/>
    <m/>
    <m/>
    <s v="2022-05-01 18:16:19.682000+00:00"/>
    <s v="2022-08-04 12:01:49.918000+00:00"/>
    <s v="GMC"/>
  </r>
  <r>
    <s v="Prateek Wadhwa"/>
    <n v="30000"/>
    <s v="INR"/>
    <n v="0"/>
    <s v="7/30/22"/>
    <s v="Sales"/>
    <s v="stat_kcR4fZg7TU7jjk1jAVua3qGLRS4J5uFayEjK5j02wtv"/>
    <s v="Unqualified"/>
    <n v="0"/>
    <s v="OpportunityStatusType.Lost"/>
    <s v="cont_n0i9LSyWMojupoGp5izlTM9I2DD9tWDXk8pKaC8NC4H"/>
    <s v="Neeta Singh"/>
    <m/>
    <s v="lead_LpK1nGpUGs5mbJ4FXiUbMYMF1Jx9rAPcbtfKYxQttuT"/>
    <s v="Sheraton Grand Pune"/>
    <s v="Prateek Wadhwa"/>
    <s v="user_FdWFezbLzkYQcGsBUsjZO25nr2poK2nRbqV47Rs5Kfm"/>
    <s v="Prateek Wadhwa"/>
    <s v="2022-05-12 07:23:47.926000+00:00"/>
    <s v="2022-07-13 14:24:36.995000+00:00"/>
    <m/>
    <s v="Pune"/>
    <m/>
    <m/>
    <m/>
    <n v="70"/>
    <m/>
    <m/>
    <m/>
    <m/>
    <m/>
    <m/>
    <m/>
    <m/>
    <m/>
    <m/>
    <m/>
    <s v="Hospitality &amp; Travel"/>
    <m/>
    <m/>
    <m/>
    <m/>
    <m/>
    <m/>
    <m/>
    <m/>
    <m/>
    <m/>
    <m/>
    <m/>
    <s v="Ravi Jaiswal"/>
    <m/>
    <s v="user_sREdxbAJihL2Zbgic7tyQ6Rc4Mny7HnD1RNGhA9DDYh"/>
    <s v="Prajakta Sahastrabudhe"/>
    <m/>
    <m/>
    <s v="July"/>
    <x v="2"/>
    <s v="Mr. E"/>
    <m/>
    <m/>
    <m/>
    <m/>
    <m/>
    <s v="2021-08-02 07:48:37.040000+00:00"/>
    <s v="2022-08-03 05:34:05.178000+00:00"/>
    <s v="GPA"/>
  </r>
  <r>
    <s v="Prateek Wadhwa"/>
    <n v="200000"/>
    <s v="INR"/>
    <n v="0"/>
    <s v="7/30/22"/>
    <s v="Sales"/>
    <s v="stat_kcR4fZg7TU7jjk1jAVua3qGLRS4J5uFayEjK5j02wtv"/>
    <s v="Unqualified"/>
    <n v="0"/>
    <s v="OpportunityStatusType.Lost"/>
    <s v="cont_n0i9LSyWMojupoGp5izlTM9I2DD9tWDXk8pKaC8NC4H"/>
    <s v="Neeta Singh"/>
    <m/>
    <s v="lead_LpK1nGpUGs5mbJ4FXiUbMYMF1Jx9rAPcbtfKYxQttuT"/>
    <s v="Sheraton Grand Pune"/>
    <s v="Prateek Wadhwa"/>
    <s v="user_FdWFezbLzkYQcGsBUsjZO25nr2poK2nRbqV47Rs5Kfm"/>
    <s v="Prateek Wadhwa"/>
    <s v="2022-05-12 07:23:19.156000+00:00"/>
    <s v="2022-07-13 14:24:30.181000+00:00"/>
    <m/>
    <s v="Pune"/>
    <m/>
    <m/>
    <m/>
    <n v="70"/>
    <m/>
    <m/>
    <m/>
    <m/>
    <m/>
    <m/>
    <m/>
    <m/>
    <m/>
    <m/>
    <m/>
    <s v="Hospitality &amp; Travel"/>
    <m/>
    <m/>
    <m/>
    <m/>
    <m/>
    <m/>
    <m/>
    <m/>
    <m/>
    <m/>
    <m/>
    <m/>
    <s v="Ravi Jaiswal"/>
    <m/>
    <s v="user_sREdxbAJihL2Zbgic7tyQ6Rc4Mny7HnD1RNGhA9DDYh"/>
    <s v="Prajakta Sahastrabudhe"/>
    <m/>
    <m/>
    <s v="July"/>
    <x v="2"/>
    <s v="Mr. E"/>
    <m/>
    <m/>
    <m/>
    <m/>
    <m/>
    <s v="2021-08-02 07:48:37.040000+00:00"/>
    <s v="2022-08-03 05:34:05.178000+00:00"/>
    <s v="GMC"/>
  </r>
  <r>
    <s v="Prateek Wadhwa"/>
    <n v="200000"/>
    <s v="INR"/>
    <n v="0"/>
    <s v="7/31/22"/>
    <s v="Sales"/>
    <s v="stat_kcR4fZg7TU7jjk1jAVua3qGLRS4J5uFayEjK5j02wtv"/>
    <s v="Unqualified"/>
    <n v="0"/>
    <s v="OpportunityStatusType.Lost"/>
    <s v="cont_n4nCBHgmF36tGiE0VE8XrD4fWvQs5k4csvMgJxaa6WQ"/>
    <s v="Yashwanth Salian"/>
    <m/>
    <s v="lead_5qzvRmh40Cx35NYRhWW4skfTuKHyJhIcIPFu2igdPh6"/>
    <s v="Blubirch"/>
    <s v="Prateek Wadhwa"/>
    <s v="user_FdWFezbLzkYQcGsBUsjZO25nr2poK2nRbqV47Rs5Kfm"/>
    <s v="Prateek Wadhwa"/>
    <s v="2022-05-06 10:10:30.402000+00:00"/>
    <s v="2022-07-13 14:23:28.875000+00:00"/>
    <m/>
    <s v="Bangalore"/>
    <m/>
    <m/>
    <m/>
    <n v="110"/>
    <m/>
    <m/>
    <m/>
    <m/>
    <m/>
    <m/>
    <m/>
    <m/>
    <m/>
    <m/>
    <m/>
    <m/>
    <m/>
    <m/>
    <m/>
    <m/>
    <m/>
    <m/>
    <m/>
    <m/>
    <m/>
    <m/>
    <m/>
    <m/>
    <m/>
    <m/>
    <s v="user_FdWFezbLzkYQcGsBUsjZO25nr2poK2nRbqV47Rs5Kfm"/>
    <s v="Prateek Wadhwa"/>
    <m/>
    <m/>
    <m/>
    <x v="4"/>
    <m/>
    <m/>
    <s v="Employee Wellness Handbook"/>
    <m/>
    <m/>
    <m/>
    <s v="2022-03-22 06:26:41.640000+00:00"/>
    <s v="2022-07-13 14:23:28.922000+00:00"/>
    <s v="GTL"/>
  </r>
  <r>
    <s v="Prateek Wadhwa"/>
    <n v="200000"/>
    <s v="INR"/>
    <n v="0"/>
    <s v="7/30/22"/>
    <s v="Sales"/>
    <s v="stat_kcR4fZg7TU7jjk1jAVua3qGLRS4J5uFayEjK5j02wtv"/>
    <s v="Unqualified"/>
    <n v="0"/>
    <s v="OpportunityStatusType.Lost"/>
    <s v="cont_WnyXKrH99gIwJ7ts2DnYFASKs9vtfvwVc7eedlQYQYN"/>
    <s v="Bindu Varma"/>
    <m/>
    <s v="lead_gofW2VcfqPtDlHo3sUXTeYyY47EldvokBZPsWiE7AY7"/>
    <s v="Avanze"/>
    <s v="Prateek Wadhwa"/>
    <s v="user_FdWFezbLzkYQcGsBUsjZO25nr2poK2nRbqV47Rs5Kfm"/>
    <s v="Prateek Wadhwa"/>
    <s v="2022-05-23 09:39:40.807000+00:00"/>
    <s v="2022-07-13 14:20:38.642000+00:00"/>
    <m/>
    <s v="Bangalore"/>
    <m/>
    <m/>
    <m/>
    <n v="650"/>
    <m/>
    <m/>
    <m/>
    <m/>
    <m/>
    <m/>
    <m/>
    <m/>
    <m/>
    <m/>
    <m/>
    <m/>
    <m/>
    <m/>
    <m/>
    <m/>
    <m/>
    <m/>
    <m/>
    <m/>
    <m/>
    <m/>
    <m/>
    <m/>
    <m/>
    <m/>
    <s v="user_5YHA1ZU4iP896lD1YJehdJcMx7ZEgWCpulT4T2c3pJ3"/>
    <s v="Gauri Jori"/>
    <m/>
    <m/>
    <s v="July; June"/>
    <x v="4"/>
    <m/>
    <m/>
    <s v="Employee Engagement Handbook"/>
    <m/>
    <m/>
    <m/>
    <s v="2021-10-04 17:05:47.237000+00:00"/>
    <s v="2022-07-13 14:20:38.672000+00:00"/>
    <s v="GPA"/>
  </r>
  <r>
    <s v="Prateek Wadhwa"/>
    <n v="700000"/>
    <s v="INR"/>
    <n v="0"/>
    <s v="7/31/22"/>
    <s v="Sales"/>
    <s v="stat_kcR4fZg7TU7jjk1jAVua3qGLRS4J5uFayEjK5j02wtv"/>
    <s v="Unqualified"/>
    <n v="0"/>
    <s v="OpportunityStatusType.Lost"/>
    <s v="cont_n4nCBHgmF36tGiE0VE8XrD4fWvQs5k4csvMgJxaa6WQ"/>
    <s v="Yashwanth Salian"/>
    <m/>
    <s v="lead_5qzvRmh40Cx35NYRhWW4skfTuKHyJhIcIPFu2igdPh6"/>
    <s v="Blubirch"/>
    <s v="Prateek Wadhwa"/>
    <s v="user_FdWFezbLzkYQcGsBUsjZO25nr2poK2nRbqV47Rs5Kfm"/>
    <s v="Prateek Wadhwa"/>
    <s v="2022-05-06 10:10:05.757000+00:00"/>
    <s v="2022-07-13 14:23:19.980000+00:00"/>
    <m/>
    <s v="Bangalore"/>
    <m/>
    <m/>
    <m/>
    <n v="110"/>
    <m/>
    <m/>
    <m/>
    <m/>
    <m/>
    <m/>
    <m/>
    <m/>
    <m/>
    <m/>
    <m/>
    <m/>
    <m/>
    <m/>
    <m/>
    <m/>
    <m/>
    <m/>
    <m/>
    <m/>
    <m/>
    <m/>
    <m/>
    <m/>
    <m/>
    <m/>
    <s v="user_FdWFezbLzkYQcGsBUsjZO25nr2poK2nRbqV47Rs5Kfm"/>
    <s v="Prateek Wadhwa"/>
    <m/>
    <m/>
    <m/>
    <x v="4"/>
    <m/>
    <m/>
    <s v="Employee Wellness Handbook"/>
    <m/>
    <m/>
    <m/>
    <s v="2022-03-22 06:26:41.640000+00:00"/>
    <s v="2022-07-13 14:23:28.922000+00:00"/>
    <s v="GMC"/>
  </r>
  <r>
    <s v="Prateek Wadhwa"/>
    <n v="2000000"/>
    <s v="INR"/>
    <n v="0"/>
    <s v="7/30/22"/>
    <s v="Sales"/>
    <s v="stat_kcR4fZg7TU7jjk1jAVua3qGLRS4J5uFayEjK5j02wtv"/>
    <s v="Unqualified"/>
    <n v="0"/>
    <s v="OpportunityStatusType.Lost"/>
    <s v="cont_WnyXKrH99gIwJ7ts2DnYFASKs9vtfvwVc7eedlQYQYN"/>
    <s v="Bindu Varma"/>
    <m/>
    <s v="lead_gofW2VcfqPtDlHo3sUXTeYyY47EldvokBZPsWiE7AY7"/>
    <s v="Avanze"/>
    <s v="Prateek Wadhwa"/>
    <s v="user_FdWFezbLzkYQcGsBUsjZO25nr2poK2nRbqV47Rs5Kfm"/>
    <s v="Prateek Wadhwa"/>
    <s v="2022-05-23 09:39:12.994000+00:00"/>
    <s v="2022-07-13 14:20:31.549000+00:00"/>
    <m/>
    <s v="Bangalore"/>
    <m/>
    <m/>
    <m/>
    <n v="650"/>
    <m/>
    <m/>
    <m/>
    <m/>
    <m/>
    <m/>
    <m/>
    <m/>
    <m/>
    <m/>
    <m/>
    <m/>
    <m/>
    <m/>
    <m/>
    <m/>
    <m/>
    <m/>
    <m/>
    <m/>
    <m/>
    <m/>
    <m/>
    <m/>
    <m/>
    <m/>
    <s v="user_5YHA1ZU4iP896lD1YJehdJcMx7ZEgWCpulT4T2c3pJ3"/>
    <s v="Gauri Jori"/>
    <m/>
    <m/>
    <s v="July; June"/>
    <x v="4"/>
    <m/>
    <m/>
    <s v="Employee Engagement Handbook"/>
    <m/>
    <m/>
    <m/>
    <s v="2021-10-04 17:05:47.237000+00:00"/>
    <s v="2022-07-13 14:20:38.672000+00:00"/>
    <s v="GMC"/>
  </r>
  <r>
    <s v="Shreenath Bhat"/>
    <n v="400000"/>
    <s v="INR"/>
    <n v="0"/>
    <s v="9/30/22"/>
    <s v="Sales"/>
    <s v="stat_kcR4fZg7TU7jjk1jAVua3qGLRS4J5uFayEjK5j02wtv"/>
    <s v="Unqualified"/>
    <n v="0"/>
    <s v="OpportunityStatusType.Lost"/>
    <m/>
    <m/>
    <s v="GTL for All the employees"/>
    <s v="lead_1djRFON9fkQi2ixQKGqg0VxRxpjQuPbODVkabPUkzmU"/>
    <s v="Kasyap Sweetners(fresh)"/>
    <s v="Shreenath Bhat"/>
    <s v="user_vMd4rmcrSbjykdyL2J7rrYn84SWdcNc5FKligrmItPw"/>
    <s v="Shreenath Bhat"/>
    <s v="2022-05-06 11:18:29.318000+00:00"/>
    <s v="2022-07-13 13:20:25.902000+00:00"/>
    <m/>
    <s v="Vapi"/>
    <m/>
    <m/>
    <m/>
    <n v="1200"/>
    <m/>
    <m/>
    <m/>
    <m/>
    <m/>
    <m/>
    <m/>
    <m/>
    <m/>
    <m/>
    <m/>
    <m/>
    <m/>
    <m/>
    <m/>
    <m/>
    <m/>
    <m/>
    <m/>
    <m/>
    <m/>
    <m/>
    <m/>
    <m/>
    <s v="Kaustubh Gaikwad"/>
    <m/>
    <s v="user_vMd4rmcrSbjykdyL2J7rrYn84SWdcNc5FKligrmItPw"/>
    <s v="Shreenath Bhat"/>
    <m/>
    <m/>
    <m/>
    <x v="2"/>
    <m/>
    <m/>
    <m/>
    <m/>
    <m/>
    <m/>
    <s v="2022-05-06 11:07:17.476000+00:00"/>
    <s v="2022-10-20 10:20:56.979000+00:00"/>
    <s v="GTL"/>
  </r>
  <r>
    <s v="Shreenath Bhat"/>
    <n v="300000"/>
    <s v="INR"/>
    <n v="0"/>
    <s v="9/30/22"/>
    <s v="Sales"/>
    <s v="stat_kcR4fZg7TU7jjk1jAVua3qGLRS4J5uFayEjK5j02wtv"/>
    <s v="Unqualified"/>
    <n v="0"/>
    <s v="OpportunityStatusType.Lost"/>
    <s v="cont_VGyRSF0gyMeydxCPwPcvv5N2hkpkcag5faPSDcMjaUX"/>
    <s v="Vinayakumar"/>
    <s v="WC Policy for employees"/>
    <s v="lead_1djRFON9fkQi2ixQKGqg0VxRxpjQuPbODVkabPUkzmU"/>
    <s v="Kasyap Sweetners(fresh)"/>
    <s v="Shreenath Bhat"/>
    <s v="user_vMd4rmcrSbjykdyL2J7rrYn84SWdcNc5FKligrmItPw"/>
    <s v="Shreenath Bhat"/>
    <s v="2022-05-06 11:16:55.090000+00:00"/>
    <s v="2022-07-13 13:20:10.218000+00:00"/>
    <m/>
    <s v="Vapi"/>
    <m/>
    <m/>
    <m/>
    <n v="1200"/>
    <m/>
    <m/>
    <m/>
    <m/>
    <m/>
    <m/>
    <m/>
    <m/>
    <m/>
    <m/>
    <m/>
    <m/>
    <m/>
    <m/>
    <m/>
    <m/>
    <m/>
    <m/>
    <m/>
    <m/>
    <m/>
    <m/>
    <m/>
    <m/>
    <s v="Kaustubh Gaikwad"/>
    <m/>
    <s v="user_vMd4rmcrSbjykdyL2J7rrYn84SWdcNc5FKligrmItPw"/>
    <s v="Shreenath Bhat"/>
    <m/>
    <m/>
    <m/>
    <x v="2"/>
    <m/>
    <m/>
    <m/>
    <m/>
    <m/>
    <m/>
    <s v="2022-05-06 11:07:17.476000+00:00"/>
    <s v="2022-10-20 10:20:56.979000+00:00"/>
    <s v="WC"/>
  </r>
  <r>
    <s v="Shreenath Bhat"/>
    <n v="800000"/>
    <s v="INR"/>
    <n v="0"/>
    <s v="9/30/22"/>
    <s v="Sales"/>
    <s v="stat_kcR4fZg7TU7jjk1jAVua3qGLRS4J5uFayEjK5j02wtv"/>
    <s v="Unqualified"/>
    <n v="0"/>
    <s v="OpportunityStatusType.Lost"/>
    <m/>
    <m/>
    <s v="WC Policy for contractual employees"/>
    <s v="lead_1djRFON9fkQi2ixQKGqg0VxRxpjQuPbODVkabPUkzmU"/>
    <s v="Kasyap Sweetners(fresh)"/>
    <s v="Shreenath Bhat"/>
    <s v="user_vMd4rmcrSbjykdyL2J7rrYn84SWdcNc5FKligrmItPw"/>
    <s v="Shreenath Bhat"/>
    <s v="2022-05-06 11:17:27.015000+00:00"/>
    <s v="2022-07-13 13:20:18.884000+00:00"/>
    <m/>
    <s v="Vapi"/>
    <m/>
    <m/>
    <m/>
    <n v="1200"/>
    <m/>
    <m/>
    <m/>
    <m/>
    <m/>
    <m/>
    <m/>
    <m/>
    <m/>
    <m/>
    <m/>
    <m/>
    <m/>
    <m/>
    <m/>
    <m/>
    <m/>
    <m/>
    <m/>
    <m/>
    <m/>
    <m/>
    <m/>
    <m/>
    <s v="Kaustubh Gaikwad"/>
    <m/>
    <s v="user_vMd4rmcrSbjykdyL2J7rrYn84SWdcNc5FKligrmItPw"/>
    <s v="Shreenath Bhat"/>
    <m/>
    <m/>
    <m/>
    <x v="2"/>
    <m/>
    <m/>
    <m/>
    <m/>
    <m/>
    <m/>
    <s v="2022-05-06 11:07:17.476000+00:00"/>
    <s v="2022-10-20 10:20:56.979000+00:00"/>
    <s v="WC"/>
  </r>
  <r>
    <s v="Shreenath Bhat"/>
    <n v="100000"/>
    <s v="INR"/>
    <n v="0"/>
    <s v="9/30/22"/>
    <s v="Sales"/>
    <s v="stat_kcR4fZg7TU7jjk1jAVua3qGLRS4J5uFayEjK5j02wtv"/>
    <s v="Unqualified"/>
    <n v="0"/>
    <s v="OpportunityStatusType.Lost"/>
    <s v="cont_EPS7yzeKlJRc6jYKAF4YJx2anvnOLV3PCKRKduFsrpd"/>
    <s v="Malahar"/>
    <s v="WC - Fresh"/>
    <s v="lead_BnMcvINbOk5fbNKTqffMY7ym34bIHxHoTKELZLtXTU0"/>
    <s v="Spectra Dyes and Chemicals"/>
    <s v="Shreenath Bhat"/>
    <s v="user_vMd4rmcrSbjykdyL2J7rrYn84SWdcNc5FKligrmItPw"/>
    <s v="Shreenath Bhat"/>
    <s v="2022-05-05 12:56:48.723000+00:00"/>
    <s v="2022-07-13 13:19:11.512000+00:00"/>
    <m/>
    <s v="Surat"/>
    <m/>
    <m/>
    <m/>
    <n v="105"/>
    <m/>
    <m/>
    <m/>
    <m/>
    <m/>
    <m/>
    <m/>
    <m/>
    <m/>
    <m/>
    <m/>
    <s v="Manufacturing"/>
    <m/>
    <m/>
    <m/>
    <m/>
    <m/>
    <m/>
    <m/>
    <m/>
    <m/>
    <m/>
    <m/>
    <m/>
    <s v="Jitin Gopi"/>
    <m/>
    <s v="user_vMd4rmcrSbjykdyL2J7rrYn84SWdcNc5FKligrmItPw"/>
    <s v="Shreenath Bhat"/>
    <m/>
    <m/>
    <m/>
    <x v="2"/>
    <m/>
    <m/>
    <m/>
    <m/>
    <m/>
    <m/>
    <s v="2022-05-05 06:49:22.908000+00:00"/>
    <s v="2022-07-13 13:19:11.544000+00:00"/>
    <s v="WC"/>
  </r>
  <r>
    <s v="Shreenath Bhat"/>
    <n v="300000"/>
    <s v="INR"/>
    <n v="0"/>
    <s v="9/30/22"/>
    <s v="Sales"/>
    <s v="stat_kcR4fZg7TU7jjk1jAVua3qGLRS4J5uFayEjK5j02wtv"/>
    <s v="Unqualified"/>
    <n v="0"/>
    <s v="OpportunityStatusType.Lost"/>
    <s v="cont_EPS7yzeKlJRc6jYKAF4YJx2anvnOLV3PCKRKduFsrpd"/>
    <s v="Malahar"/>
    <s v="GTL - Fresh policy"/>
    <s v="lead_BnMcvINbOk5fbNKTqffMY7ym34bIHxHoTKELZLtXTU0"/>
    <s v="Spectra Dyes and Chemicals"/>
    <s v="Shreenath Bhat"/>
    <s v="user_vMd4rmcrSbjykdyL2J7rrYn84SWdcNc5FKligrmItPw"/>
    <s v="Shreenath Bhat"/>
    <s v="2022-05-05 12:53:44.103000+00:00"/>
    <s v="2022-07-13 13:19:03.971000+00:00"/>
    <m/>
    <s v="Surat"/>
    <m/>
    <m/>
    <m/>
    <n v="105"/>
    <m/>
    <m/>
    <m/>
    <m/>
    <m/>
    <m/>
    <m/>
    <m/>
    <m/>
    <m/>
    <m/>
    <s v="Manufacturing"/>
    <m/>
    <m/>
    <m/>
    <m/>
    <m/>
    <m/>
    <m/>
    <m/>
    <m/>
    <m/>
    <m/>
    <m/>
    <s v="Jitin Gopi"/>
    <m/>
    <s v="user_vMd4rmcrSbjykdyL2J7rrYn84SWdcNc5FKligrmItPw"/>
    <s v="Shreenath Bhat"/>
    <m/>
    <m/>
    <m/>
    <x v="2"/>
    <m/>
    <m/>
    <m/>
    <m/>
    <m/>
    <m/>
    <s v="2022-05-05 06:49:22.908000+00:00"/>
    <s v="2022-07-13 13:19:11.544000+00:00"/>
    <s v="GTL"/>
  </r>
  <r>
    <s v="Shreenath Bhat"/>
    <n v="500000"/>
    <s v="INR"/>
    <n v="0"/>
    <s v="9/30/22"/>
    <s v="Sales"/>
    <s v="stat_kcR4fZg7TU7jjk1jAVua3qGLRS4J5uFayEjK5j02wtv"/>
    <s v="Unqualified"/>
    <n v="0"/>
    <s v="OpportunityStatusType.Lost"/>
    <s v="cont_VGyRSF0gyMeydxCPwPcvv5N2hkpkcag5faPSDcMjaUX"/>
    <s v="Vinayakumar"/>
    <s v="GMC policy - Fresh for around 100 employees."/>
    <s v="lead_1djRFON9fkQi2ixQKGqg0VxRxpjQuPbODVkabPUkzmU"/>
    <s v="Kasyap Sweetners(fresh)"/>
    <s v="Shreenath Bhat"/>
    <s v="user_vMd4rmcrSbjykdyL2J7rrYn84SWdcNc5FKligrmItPw"/>
    <s v="Shreenath Bhat"/>
    <s v="2022-05-06 11:16:08.328000+00:00"/>
    <s v="2022-07-13 13:19:25.852000+00:00"/>
    <m/>
    <s v="Vapi"/>
    <m/>
    <m/>
    <m/>
    <n v="1200"/>
    <m/>
    <m/>
    <m/>
    <m/>
    <m/>
    <m/>
    <m/>
    <m/>
    <m/>
    <m/>
    <m/>
    <m/>
    <m/>
    <m/>
    <m/>
    <m/>
    <m/>
    <m/>
    <m/>
    <m/>
    <m/>
    <m/>
    <m/>
    <m/>
    <s v="Kaustubh Gaikwad"/>
    <m/>
    <s v="user_vMd4rmcrSbjykdyL2J7rrYn84SWdcNc5FKligrmItPw"/>
    <s v="Shreenath Bhat"/>
    <m/>
    <m/>
    <m/>
    <x v="2"/>
    <m/>
    <m/>
    <m/>
    <m/>
    <m/>
    <m/>
    <s v="2022-05-06 11:07:17.476000+00:00"/>
    <s v="2022-10-20 10:20:56.979000+00:00"/>
    <s v="GMC"/>
  </r>
  <r>
    <s v="Shreenath Bhat"/>
    <n v="20000"/>
    <s v="INR"/>
    <n v="0"/>
    <s v="9/30/22"/>
    <s v="Sales"/>
    <s v="stat_kcR4fZg7TU7jjk1jAVua3qGLRS4J5uFayEjK5j02wtv"/>
    <s v="Unqualified"/>
    <n v="0"/>
    <s v="OpportunityStatusType.Lost"/>
    <s v="cont_EM85kvg0KbeInmQnrD2KEHyoY2fu27T70x8iQ1k9cAN"/>
    <s v="Harish Shetty"/>
    <s v="GPA - Discussion"/>
    <s v="lead_WmmTJvQavk0H2skYXFlYv9WcGTLs3zE898bW3mHItw8"/>
    <s v="Mapra Laboratories Pvt. Ltd."/>
    <s v="Shreenath Bhat"/>
    <s v="user_vMd4rmcrSbjykdyL2J7rrYn84SWdcNc5FKligrmItPw"/>
    <s v="Shreenath Bhat"/>
    <s v="2022-05-11 09:27:21.096000+00:00"/>
    <s v="2022-07-13 13:18:25.572000+00:00"/>
    <m/>
    <s v="Mumbai"/>
    <m/>
    <m/>
    <m/>
    <n v="130"/>
    <m/>
    <m/>
    <m/>
    <m/>
    <m/>
    <m/>
    <m/>
    <m/>
    <m/>
    <m/>
    <m/>
    <s v="Health, Wellness &amp; Fitness"/>
    <m/>
    <m/>
    <m/>
    <m/>
    <m/>
    <m/>
    <m/>
    <m/>
    <m/>
    <m/>
    <m/>
    <m/>
    <s v="Jitin Gopi"/>
    <m/>
    <s v="user_vMd4rmcrSbjykdyL2J7rrYn84SWdcNc5FKligrmItPw"/>
    <s v="Shreenath Bhat"/>
    <m/>
    <m/>
    <m/>
    <x v="2"/>
    <s v="Lusha"/>
    <m/>
    <s v="Pharma"/>
    <m/>
    <m/>
    <m/>
    <s v="2022-02-15 08:53:00.737000+00:00"/>
    <s v="2022-07-13 13:18:25.602000+00:00"/>
    <s v="GPA"/>
  </r>
  <r>
    <s v="Shreenath Bhat"/>
    <n v="500000"/>
    <s v="INR"/>
    <n v="0"/>
    <s v="9/30/22"/>
    <s v="Sales"/>
    <s v="stat_kcR4fZg7TU7jjk1jAVua3qGLRS4J5uFayEjK5j02wtv"/>
    <s v="Unqualified"/>
    <n v="0"/>
    <s v="OpportunityStatusType.Lost"/>
    <s v="cont_EPS7yzeKlJRc6jYKAF4YJx2anvnOLV3PCKRKduFsrpd"/>
    <s v="Malahar"/>
    <s v="GMC - fresh policy"/>
    <s v="lead_BnMcvINbOk5fbNKTqffMY7ym34bIHxHoTKELZLtXTU0"/>
    <s v="Spectra Dyes and Chemicals"/>
    <s v="Shreenath Bhat"/>
    <s v="user_vMd4rmcrSbjykdyL2J7rrYn84SWdcNc5FKligrmItPw"/>
    <s v="Shreenath Bhat"/>
    <s v="2022-05-05 12:52:33.385000+00:00"/>
    <s v="2022-07-13 13:18:56.280000+00:00"/>
    <m/>
    <s v="Surat"/>
    <m/>
    <m/>
    <m/>
    <n v="105"/>
    <m/>
    <m/>
    <m/>
    <m/>
    <m/>
    <m/>
    <m/>
    <m/>
    <m/>
    <m/>
    <m/>
    <s v="Manufacturing"/>
    <m/>
    <m/>
    <m/>
    <m/>
    <m/>
    <m/>
    <m/>
    <m/>
    <m/>
    <m/>
    <m/>
    <m/>
    <s v="Jitin Gopi"/>
    <m/>
    <s v="user_vMd4rmcrSbjykdyL2J7rrYn84SWdcNc5FKligrmItPw"/>
    <s v="Shreenath Bhat"/>
    <m/>
    <m/>
    <m/>
    <x v="2"/>
    <m/>
    <m/>
    <m/>
    <m/>
    <m/>
    <m/>
    <s v="2022-05-05 06:49:22.908000+00:00"/>
    <s v="2022-07-13 13:19:11.544000+00:00"/>
    <s v="GMC"/>
  </r>
  <r>
    <s v="Shreenath Bhat"/>
    <n v="50000"/>
    <s v="INR"/>
    <n v="0"/>
    <s v="9/30/22"/>
    <s v="Sales"/>
    <s v="stat_kcR4fZg7TU7jjk1jAVua3qGLRS4J5uFayEjK5j02wtv"/>
    <s v="Unqualified"/>
    <n v="0"/>
    <s v="OpportunityStatusType.Lost"/>
    <m/>
    <m/>
    <s v="GTL - Discussion"/>
    <s v="lead_WmmTJvQavk0H2skYXFlYv9WcGTLs3zE898bW3mHItw8"/>
    <s v="Mapra Laboratories Pvt. Ltd."/>
    <s v="Shreenath Bhat"/>
    <s v="user_vMd4rmcrSbjykdyL2J7rrYn84SWdcNc5FKligrmItPw"/>
    <s v="Shreenath Bhat"/>
    <s v="2022-05-11 09:26:34.737000+00:00"/>
    <s v="2022-07-13 13:18:14.277000+00:00"/>
    <m/>
    <s v="Mumbai"/>
    <m/>
    <m/>
    <m/>
    <n v="130"/>
    <m/>
    <m/>
    <m/>
    <m/>
    <m/>
    <m/>
    <m/>
    <m/>
    <m/>
    <m/>
    <m/>
    <s v="Health, Wellness &amp; Fitness"/>
    <m/>
    <m/>
    <m/>
    <m/>
    <m/>
    <m/>
    <m/>
    <m/>
    <m/>
    <m/>
    <m/>
    <m/>
    <s v="Jitin Gopi"/>
    <m/>
    <s v="user_vMd4rmcrSbjykdyL2J7rrYn84SWdcNc5FKligrmItPw"/>
    <s v="Shreenath Bhat"/>
    <m/>
    <m/>
    <m/>
    <x v="2"/>
    <s v="Lusha"/>
    <m/>
    <s v="Pharma"/>
    <m/>
    <m/>
    <m/>
    <s v="2022-02-15 08:53:00.737000+00:00"/>
    <s v="2022-07-13 13:18:25.602000+00:00"/>
    <s v="GTL"/>
  </r>
  <r>
    <s v="Namrata Aurora"/>
    <n v="2000000"/>
    <s v="INR"/>
    <n v="0"/>
    <d v="2022-03-09T00:00:00"/>
    <s v="Sales"/>
    <s v="stat_kcR4fZg7TU7jjk1jAVua3qGLRS4J5uFayEjK5j02wtv"/>
    <s v="Unqualified"/>
    <n v="0"/>
    <s v="OpportunityStatusType.Lost"/>
    <m/>
    <m/>
    <m/>
    <s v="lead_iZVyL4cXV9ZUhVp2xDBXciwPvs3woQ7a7wQK76PNDnh"/>
    <s v="iNurture Education Solutions Pvt. Ltd."/>
    <s v="Namrata Aurora"/>
    <s v="user_IpBH4s1Av5OVFfQQ3nW0qPDDjwLT9uRfx1sVhml8UQA"/>
    <s v="Namrata Aurora"/>
    <s v="2022-05-20 10:42:39.981000+00:00"/>
    <s v="2022-07-13 13:12:18.539000+00:00"/>
    <m/>
    <s v="Bangalore"/>
    <m/>
    <m/>
    <m/>
    <n v="800"/>
    <m/>
    <m/>
    <m/>
    <m/>
    <m/>
    <m/>
    <m/>
    <m/>
    <m/>
    <m/>
    <m/>
    <s v="Education; Professional Services"/>
    <m/>
    <m/>
    <m/>
    <m/>
    <m/>
    <m/>
    <m/>
    <m/>
    <m/>
    <m/>
    <m/>
    <m/>
    <s v="Deepak Yadav"/>
    <m/>
    <s v="user_2jRs4eIjwv8MozxYA1DE9MMy0FWf2gMgweg2LiJNu64"/>
    <s v="Gauri Munge"/>
    <m/>
    <m/>
    <m/>
    <x v="4"/>
    <s v="Naukri.com"/>
    <m/>
    <s v="Employee Engagement Handbook"/>
    <m/>
    <m/>
    <m/>
    <s v="2022-05-17 16:02:46.942000+00:00"/>
    <s v="2022-10-19 01:44:04.383000+00:00"/>
    <s v="GMC"/>
  </r>
  <r>
    <s v="Namrata Aurora"/>
    <n v="3000000"/>
    <s v="INR"/>
    <n v="0"/>
    <s v="9/30/22"/>
    <s v="Sales"/>
    <s v="stat_kcR4fZg7TU7jjk1jAVua3qGLRS4J5uFayEjK5j02wtv"/>
    <s v="Unqualified"/>
    <n v="0"/>
    <s v="OpportunityStatusType.Lost"/>
    <m/>
    <m/>
    <m/>
    <s v="lead_ksPBSOhjrqp14HQyLIvI8ws7MxKwQrmPMkJF90d9tOY"/>
    <s v="Maass Flange India Pvt. Ltd"/>
    <s v="Namrata Aurora"/>
    <s v="user_IpBH4s1Av5OVFfQQ3nW0qPDDjwLT9uRfx1sVhml8UQA"/>
    <s v="Namrata Aurora"/>
    <s v="2022-07-11 07:16:51.696000+00:00"/>
    <s v="2022-07-13 13:12:58.891000+00:00"/>
    <m/>
    <s v="Pune"/>
    <m/>
    <m/>
    <m/>
    <n v="120"/>
    <m/>
    <m/>
    <m/>
    <m/>
    <m/>
    <m/>
    <m/>
    <m/>
    <m/>
    <m/>
    <m/>
    <s v="Mining &amp; Metal"/>
    <m/>
    <m/>
    <m/>
    <m/>
    <m/>
    <m/>
    <m/>
    <m/>
    <m/>
    <m/>
    <m/>
    <m/>
    <s v="Jitin Gopi"/>
    <m/>
    <s v="user_228eUmsdKIb9OItgmiDq1zD4aPZ1eqiapbaLAGeBf8g"/>
    <s v="Bhairavi Jog"/>
    <s v="Anjali Nishu"/>
    <m/>
    <s v="October"/>
    <x v="2"/>
    <m/>
    <m/>
    <m/>
    <m/>
    <m/>
    <m/>
    <s v="2021-09-27 18:06:29.230000+00:00"/>
    <s v="2022-10-10 04:53:35.824000+00:00"/>
    <s v="GMC"/>
  </r>
  <r>
    <s v="Namrata Aurora"/>
    <n v="250000"/>
    <s v="INR"/>
    <n v="0"/>
    <s v="8/15/22"/>
    <s v="Sales"/>
    <s v="stat_kcR4fZg7TU7jjk1jAVua3qGLRS4J5uFayEjK5j02wtv"/>
    <s v="Unqualified"/>
    <n v="0"/>
    <s v="OpportunityStatusType.Lost"/>
    <m/>
    <m/>
    <m/>
    <s v="lead_9vxpoFTtQlT11gUk4ZnV5jHoF3jXbDsJGb6o5UxNpS4"/>
    <s v="Desynova"/>
    <s v="Namrata Aurora"/>
    <s v="user_IpBH4s1Av5OVFfQQ3nW0qPDDjwLT9uRfx1sVhml8UQA"/>
    <s v="Namrata Aurora"/>
    <s v="2022-06-06 09:13:00.612000+00:00"/>
    <s v="2022-07-13 13:11:54.731000+00:00"/>
    <m/>
    <s v="Mumbai"/>
    <m/>
    <m/>
    <m/>
    <n v="80"/>
    <m/>
    <m/>
    <m/>
    <m/>
    <m/>
    <m/>
    <m/>
    <m/>
    <m/>
    <m/>
    <m/>
    <s v="Digital Marketing &amp; Advertising"/>
    <m/>
    <m/>
    <m/>
    <m/>
    <m/>
    <m/>
    <m/>
    <m/>
    <m/>
    <m/>
    <m/>
    <m/>
    <s v="Rakesh Nade"/>
    <m/>
    <s v="user_vMd4rmcrSbjykdyL2J7rrYn84SWdcNc5FKligrmItPw"/>
    <s v="Shreenath Bhat"/>
    <m/>
    <m/>
    <s v="August"/>
    <x v="2"/>
    <s v="Lusha"/>
    <m/>
    <s v="Glengarry"/>
    <m/>
    <m/>
    <m/>
    <s v="2021-12-09 09:17:44.960000+00:00"/>
    <s v="2022-09-08 10:27:44.576000+00:00"/>
    <s v="GMC"/>
  </r>
  <r>
    <s v="Vivek Singh"/>
    <n v="200000"/>
    <s v="INR"/>
    <n v="50"/>
    <s v="9/30/22"/>
    <s v="Sales"/>
    <s v="stat_Bh0lNV2usJkCLD6fjWneAqpmASEbmvomDaal7U02FV1"/>
    <s v="Demo Scheduled"/>
    <n v="0"/>
    <s v="OpportunityStatusType.Active"/>
    <s v="cont_98Hvn6eOmjZ60EfiJvbvaWQVQiMebMnVsNMv7Zgwh43"/>
    <s v="Lingaraj"/>
    <s v="GMC - Renewal; Employee only 2 lakhs sum insured policy; Sister company"/>
    <s v="lead_LRxx6yJ4iJwDHBhLsMKjUmnsBz4E8LSXsdWleKmkSwe"/>
    <s v="LCI"/>
    <s v="Shreenath Bhat"/>
    <s v="user_vMd4rmcrSbjykdyL2J7rrYn84SWdcNc5FKligrmItPw"/>
    <s v="Shreenath Bhat"/>
    <s v="2022-06-28 04:58:01.829000+00:00"/>
    <s v="2022-07-13 13:11:05.147000+00:00"/>
    <m/>
    <s v="Bangalore"/>
    <m/>
    <m/>
    <m/>
    <n v="70"/>
    <m/>
    <m/>
    <m/>
    <m/>
    <m/>
    <m/>
    <m/>
    <m/>
    <m/>
    <m/>
    <m/>
    <s v="Manufacturing"/>
    <m/>
    <m/>
    <m/>
    <m/>
    <m/>
    <m/>
    <m/>
    <m/>
    <m/>
    <m/>
    <m/>
    <m/>
    <s v="Deepak Yadav"/>
    <m/>
    <s v="user_vMd4rmcrSbjykdyL2J7rrYn84SWdcNc5FKligrmItPw"/>
    <s v="Shreenath Bhat"/>
    <m/>
    <m/>
    <s v="September"/>
    <x v="2"/>
    <m/>
    <m/>
    <m/>
    <m/>
    <m/>
    <m/>
    <s v="2022-04-03 18:10:54.052000+00:00"/>
    <s v="2022-09-19 07:32:53.644000+00:00"/>
    <s v="GMC"/>
  </r>
  <r>
    <s v="Vivek Singh"/>
    <n v="10000"/>
    <s v="INR"/>
    <n v="50"/>
    <s v="9/30/22"/>
    <s v="Sales"/>
    <s v="stat_Bh0lNV2usJkCLD6fjWneAqpmASEbmvomDaal7U02FV1"/>
    <s v="Demo Scheduled"/>
    <n v="0"/>
    <s v="OpportunityStatusType.Active"/>
    <s v="cont_98Hvn6eOmjZ60EfiJvbvaWQVQiMebMnVsNMv7Zgwh43"/>
    <s v="Lingaraj"/>
    <s v="GPA - Renewal Sister company"/>
    <s v="lead_LRxx6yJ4iJwDHBhLsMKjUmnsBz4E8LSXsdWleKmkSwe"/>
    <s v="LCI"/>
    <s v="Shreenath Bhat"/>
    <s v="user_vMd4rmcrSbjykdyL2J7rrYn84SWdcNc5FKligrmItPw"/>
    <s v="Shreenath Bhat"/>
    <s v="2022-06-28 04:58:33.994000+00:00"/>
    <s v="2022-07-13 13:11:15.165000+00:00"/>
    <m/>
    <s v="Bangalore"/>
    <m/>
    <m/>
    <m/>
    <n v="70"/>
    <m/>
    <m/>
    <m/>
    <m/>
    <m/>
    <m/>
    <m/>
    <m/>
    <m/>
    <m/>
    <m/>
    <s v="Manufacturing"/>
    <m/>
    <m/>
    <m/>
    <m/>
    <m/>
    <m/>
    <m/>
    <m/>
    <m/>
    <m/>
    <m/>
    <m/>
    <s v="Deepak Yadav"/>
    <m/>
    <s v="user_vMd4rmcrSbjykdyL2J7rrYn84SWdcNc5FKligrmItPw"/>
    <s v="Shreenath Bhat"/>
    <m/>
    <m/>
    <s v="September"/>
    <x v="2"/>
    <m/>
    <m/>
    <m/>
    <m/>
    <m/>
    <m/>
    <s v="2022-04-03 18:10:54.052000+00:00"/>
    <s v="2022-09-19 07:32:53.644000+00:00"/>
    <s v="GPA"/>
  </r>
  <r>
    <s v="Vivek Singh"/>
    <n v="10000"/>
    <s v="INR"/>
    <n v="50"/>
    <s v="9/30/22"/>
    <s v="Sales"/>
    <s v="stat_Bh0lNV2usJkCLD6fjWneAqpmASEbmvomDaal7U02FV1"/>
    <s v="Demo Scheduled"/>
    <n v="0"/>
    <s v="OpportunityStatusType.Active"/>
    <s v="cont_98Hvn6eOmjZ60EfiJvbvaWQVQiMebMnVsNMv7Zgwh43"/>
    <s v="Lingaraj"/>
    <s v="GPA - Renewal Load controls"/>
    <s v="lead_LRxx6yJ4iJwDHBhLsMKjUmnsBz4E8LSXsdWleKmkSwe"/>
    <s v="LCI"/>
    <s v="Shreenath Bhat"/>
    <s v="user_vMd4rmcrSbjykdyL2J7rrYn84SWdcNc5FKligrmItPw"/>
    <s v="Shreenath Bhat"/>
    <s v="2022-06-28 04:55:29.517000+00:00"/>
    <s v="2022-07-13 13:10:54.544000+00:00"/>
    <m/>
    <s v="Bangalore"/>
    <m/>
    <m/>
    <m/>
    <n v="70"/>
    <m/>
    <m/>
    <m/>
    <m/>
    <m/>
    <m/>
    <m/>
    <m/>
    <m/>
    <m/>
    <m/>
    <s v="Manufacturing"/>
    <m/>
    <m/>
    <m/>
    <m/>
    <m/>
    <m/>
    <m/>
    <m/>
    <m/>
    <m/>
    <m/>
    <m/>
    <s v="Deepak Yadav"/>
    <m/>
    <s v="user_vMd4rmcrSbjykdyL2J7rrYn84SWdcNc5FKligrmItPw"/>
    <s v="Shreenath Bhat"/>
    <m/>
    <m/>
    <s v="September"/>
    <x v="2"/>
    <m/>
    <m/>
    <m/>
    <m/>
    <m/>
    <m/>
    <s v="2022-04-03 18:10:54.052000+00:00"/>
    <s v="2022-09-19 07:32:53.644000+00:00"/>
    <s v="GPA"/>
  </r>
  <r>
    <s v="Vivek Singh"/>
    <n v="200000"/>
    <s v="INR"/>
    <n v="50"/>
    <s v="9/30/22"/>
    <s v="Sales"/>
    <s v="stat_Bh0lNV2usJkCLD6fjWneAqpmASEbmvomDaal7U02FV1"/>
    <s v="Demo Scheduled"/>
    <n v="0"/>
    <s v="OpportunityStatusType.Active"/>
    <s v="cont_98Hvn6eOmjZ60EfiJvbvaWQVQiMebMnVsNMv7Zgwh43"/>
    <s v="Lingaraj"/>
    <s v="GMC - Renewal; Employee only 2 lakhs sum insured policy; Load controls"/>
    <s v="lead_LRxx6yJ4iJwDHBhLsMKjUmnsBz4E8LSXsdWleKmkSwe"/>
    <s v="LCI"/>
    <s v="Shreenath Bhat"/>
    <s v="user_vMd4rmcrSbjykdyL2J7rrYn84SWdcNc5FKligrmItPw"/>
    <s v="Shreenath Bhat"/>
    <s v="2022-06-28 04:54:37.355000+00:00"/>
    <s v="2022-07-13 13:10:45.951000+00:00"/>
    <m/>
    <s v="Bangalore"/>
    <m/>
    <m/>
    <m/>
    <n v="70"/>
    <m/>
    <m/>
    <m/>
    <m/>
    <m/>
    <m/>
    <m/>
    <m/>
    <m/>
    <m/>
    <m/>
    <s v="Manufacturing"/>
    <m/>
    <m/>
    <m/>
    <m/>
    <m/>
    <m/>
    <m/>
    <m/>
    <m/>
    <m/>
    <m/>
    <m/>
    <s v="Deepak Yadav"/>
    <m/>
    <s v="user_vMd4rmcrSbjykdyL2J7rrYn84SWdcNc5FKligrmItPw"/>
    <s v="Shreenath Bhat"/>
    <m/>
    <m/>
    <s v="September"/>
    <x v="2"/>
    <m/>
    <m/>
    <m/>
    <m/>
    <m/>
    <m/>
    <s v="2022-04-03 18:10:54.052000+00:00"/>
    <s v="2022-09-19 07:32:53.644000+00:00"/>
    <s v="GMC"/>
  </r>
  <r>
    <s v="Namrata Aurora"/>
    <n v="60000"/>
    <s v="INR"/>
    <n v="0"/>
    <d v="2022-01-08T00:00:00"/>
    <s v="Sales"/>
    <s v="stat_kcR4fZg7TU7jjk1jAVua3qGLRS4J5uFayEjK5j02wtv"/>
    <s v="Unqualified"/>
    <n v="0"/>
    <s v="OpportunityStatusType.Lost"/>
    <m/>
    <m/>
    <m/>
    <s v="lead_sEGn0mJ3AS6G6Qp6wR7fUdskLESL2dSS4pzxS10cGHC"/>
    <s v="Trans Continental"/>
    <s v="Namrata Aurora"/>
    <s v="user_IpBH4s1Av5OVFfQQ3nW0qPDDjwLT9uRfx1sVhml8UQA"/>
    <s v="Namrata Aurora"/>
    <s v="2022-06-20 12:27:10.286000+00:00"/>
    <s v="2022-07-13 13:05:21.845000+00:00"/>
    <m/>
    <s v="Mumbai"/>
    <m/>
    <m/>
    <m/>
    <n v="3"/>
    <m/>
    <m/>
    <m/>
    <m/>
    <m/>
    <m/>
    <m/>
    <m/>
    <m/>
    <m/>
    <m/>
    <s v="Transportation &amp; Logistics"/>
    <m/>
    <m/>
    <m/>
    <m/>
    <m/>
    <m/>
    <m/>
    <m/>
    <m/>
    <m/>
    <m/>
    <m/>
    <s v="Jitin Gopi"/>
    <m/>
    <s v="user_IpBH4s1Av5OVFfQQ3nW0qPDDjwLT9uRfx1sVhml8UQA"/>
    <s v="Namrata Aurora"/>
    <m/>
    <m/>
    <s v="September"/>
    <x v="2"/>
    <m/>
    <m/>
    <m/>
    <m/>
    <m/>
    <m/>
    <s v="2021-11-17 01:30:09.833000+00:00"/>
    <s v="2022-07-13 13:05:21.884000+00:00"/>
    <s v="GPA"/>
  </r>
  <r>
    <s v="Namrata Aurora"/>
    <n v="60000"/>
    <s v="INR"/>
    <n v="0"/>
    <d v="2022-10-07T00:00:00"/>
    <s v="Sales"/>
    <s v="stat_kcR4fZg7TU7jjk1jAVua3qGLRS4J5uFayEjK5j02wtv"/>
    <s v="Unqualified"/>
    <n v="0"/>
    <s v="OpportunityStatusType.Lost"/>
    <m/>
    <m/>
    <m/>
    <s v="lead_j9F1z2e3L58kqOjr2guESU8UIPvu634yv7TQmHTGYSd"/>
    <s v="roopkumarram@gmail.com"/>
    <s v="Namrata Aurora"/>
    <s v="user_IpBH4s1Av5OVFfQQ3nW0qPDDjwLT9uRfx1sVhml8UQA"/>
    <s v="Namrata Aurora"/>
    <s v="2022-07-07 12:10:22.671000+00:00"/>
    <s v="2022-07-13 13:07:05.314000+00:00"/>
    <m/>
    <m/>
    <m/>
    <s v="2021-05-23 14:43:16+00:00"/>
    <m/>
    <n v="50"/>
    <m/>
    <m/>
    <m/>
    <m/>
    <m/>
    <m/>
    <m/>
    <m/>
    <m/>
    <m/>
    <m/>
    <m/>
    <m/>
    <m/>
    <m/>
    <m/>
    <m/>
    <m/>
    <m/>
    <m/>
    <m/>
    <m/>
    <m/>
    <m/>
    <m/>
    <m/>
    <s v="user_IpBH4s1Av5OVFfQQ3nW0qPDDjwLT9uRfx1sVhml8UQA"/>
    <s v="Namrata Aurora"/>
    <m/>
    <m/>
    <s v="July"/>
    <x v="3"/>
    <s v="Inbound via website"/>
    <m/>
    <s v="Employee Count 50"/>
    <m/>
    <m/>
    <m/>
    <s v="2021-05-23 14:45:54.596000+00:00"/>
    <s v="2022-07-13 13:07:05.354000+00:00"/>
    <m/>
  </r>
  <r>
    <s v="Namrata Aurora"/>
    <n v="650000"/>
    <s v="INR"/>
    <n v="0"/>
    <d v="2022-01-08T00:00:00"/>
    <s v="Sales"/>
    <s v="stat_kcR4fZg7TU7jjk1jAVua3qGLRS4J5uFayEjK5j02wtv"/>
    <s v="Unqualified"/>
    <n v="0"/>
    <s v="OpportunityStatusType.Lost"/>
    <m/>
    <m/>
    <m/>
    <s v="lead_sEGn0mJ3AS6G6Qp6wR7fUdskLESL2dSS4pzxS10cGHC"/>
    <s v="Trans Continental"/>
    <s v="Namrata Aurora"/>
    <s v="user_IpBH4s1Av5OVFfQQ3nW0qPDDjwLT9uRfx1sVhml8UQA"/>
    <s v="Namrata Aurora"/>
    <s v="2022-06-20 12:25:45.123000+00:00"/>
    <s v="2022-07-13 13:05:13.872000+00:00"/>
    <m/>
    <s v="Mumbai"/>
    <m/>
    <m/>
    <m/>
    <n v="3"/>
    <m/>
    <m/>
    <m/>
    <m/>
    <m/>
    <m/>
    <m/>
    <m/>
    <m/>
    <m/>
    <m/>
    <s v="Transportation &amp; Logistics"/>
    <m/>
    <m/>
    <m/>
    <m/>
    <m/>
    <m/>
    <m/>
    <m/>
    <m/>
    <m/>
    <m/>
    <m/>
    <s v="Jitin Gopi"/>
    <m/>
    <s v="user_IpBH4s1Av5OVFfQQ3nW0qPDDjwLT9uRfx1sVhml8UQA"/>
    <s v="Namrata Aurora"/>
    <m/>
    <m/>
    <s v="September"/>
    <x v="2"/>
    <m/>
    <m/>
    <m/>
    <m/>
    <m/>
    <m/>
    <s v="2021-11-17 01:30:09.833000+00:00"/>
    <s v="2022-07-13 13:05:21.884000+00:00"/>
    <s v="GMC"/>
  </r>
  <r>
    <s v="Namrata Aurora"/>
    <n v="300000"/>
    <s v="INR"/>
    <n v="0"/>
    <s v="7/31/22"/>
    <s v="Sales"/>
    <s v="stat_kcR4fZg7TU7jjk1jAVua3qGLRS4J5uFayEjK5j02wtv"/>
    <s v="Unqualified"/>
    <n v="0"/>
    <s v="OpportunityStatusType.Lost"/>
    <m/>
    <m/>
    <s v="Parental policy"/>
    <s v="lead_IXseItgNcjZzWEiKOFJ77b54lqlPxgZYwn67Ih2Fqwx"/>
    <s v="NCDEX e Markets"/>
    <s v="Namrata Aurora"/>
    <s v="user_IpBH4s1Av5OVFfQQ3nW0qPDDjwLT9uRfx1sVhml8UQA"/>
    <s v="Namrata Aurora"/>
    <s v="2022-05-13 12:59:22.428000+00:00"/>
    <s v="2022-07-13 13:03:46.938000+00:00"/>
    <m/>
    <s v="Mumbai"/>
    <m/>
    <s v="2021-05-26 11:39:19+00:00"/>
    <m/>
    <n v="800"/>
    <m/>
    <m/>
    <m/>
    <m/>
    <m/>
    <m/>
    <m/>
    <m/>
    <m/>
    <m/>
    <m/>
    <s v="IT Services &amp; IT Consulting; Others"/>
    <m/>
    <m/>
    <m/>
    <m/>
    <m/>
    <m/>
    <m/>
    <m/>
    <m/>
    <m/>
    <m/>
    <m/>
    <s v="Aniket Vahile"/>
    <m/>
    <s v="user_IpBH4s1Av5OVFfQQ3nW0qPDDjwLT9uRfx1sVhml8UQA"/>
    <s v="Namrata Aurora"/>
    <m/>
    <m/>
    <s v="July"/>
    <x v="8"/>
    <s v="Inbound via website"/>
    <m/>
    <s v="Employee Engagement Handbook"/>
    <m/>
    <m/>
    <m/>
    <s v="2021-05-26 11:42:03.397000+00:00"/>
    <s v="2022-09-21 04:07:22.040000+00:00"/>
    <m/>
  </r>
  <r>
    <s v="Namrata Aurora"/>
    <n v="50000"/>
    <s v="INR"/>
    <n v="0"/>
    <s v="7/31/22"/>
    <s v="Sales"/>
    <s v="stat_kcR4fZg7TU7jjk1jAVua3qGLRS4J5uFayEjK5j02wtv"/>
    <s v="Unqualified"/>
    <n v="0"/>
    <s v="OpportunityStatusType.Lost"/>
    <m/>
    <m/>
    <m/>
    <s v="lead_IXseItgNcjZzWEiKOFJ77b54lqlPxgZYwn67Ih2Fqwx"/>
    <s v="NCDEX e Markets"/>
    <s v="Namrata Aurora"/>
    <s v="user_IpBH4s1Av5OVFfQQ3nW0qPDDjwLT9uRfx1sVhml8UQA"/>
    <s v="Namrata Aurora"/>
    <s v="2022-05-13 12:59:46.515000+00:00"/>
    <s v="2022-07-13 13:04:13.483000+00:00"/>
    <m/>
    <s v="Mumbai"/>
    <m/>
    <s v="2021-05-26 11:39:19+00:00"/>
    <m/>
    <n v="800"/>
    <m/>
    <m/>
    <m/>
    <m/>
    <m/>
    <m/>
    <m/>
    <m/>
    <m/>
    <m/>
    <m/>
    <s v="IT Services &amp; IT Consulting; Others"/>
    <m/>
    <m/>
    <m/>
    <m/>
    <m/>
    <m/>
    <m/>
    <m/>
    <m/>
    <m/>
    <m/>
    <m/>
    <s v="Aniket Vahile"/>
    <m/>
    <s v="user_IpBH4s1Av5OVFfQQ3nW0qPDDjwLT9uRfx1sVhml8UQA"/>
    <s v="Namrata Aurora"/>
    <m/>
    <m/>
    <s v="July"/>
    <x v="8"/>
    <s v="Inbound via website"/>
    <m/>
    <s v="Employee Engagement Handbook"/>
    <m/>
    <m/>
    <m/>
    <s v="2021-05-26 11:42:03.397000+00:00"/>
    <s v="2022-09-21 04:07:22.040000+00:00"/>
    <s v="Covid"/>
  </r>
  <r>
    <s v="Namrata Aurora"/>
    <n v="50000"/>
    <s v="INR"/>
    <n v="0"/>
    <s v="7/31/22"/>
    <s v="Sales"/>
    <s v="stat_kcR4fZg7TU7jjk1jAVua3qGLRS4J5uFayEjK5j02wtv"/>
    <s v="Unqualified"/>
    <n v="0"/>
    <s v="OpportunityStatusType.Lost"/>
    <m/>
    <m/>
    <m/>
    <s v="lead_IXseItgNcjZzWEiKOFJ77b54lqlPxgZYwn67Ih2Fqwx"/>
    <s v="NCDEX e Markets"/>
    <s v="Namrata Aurora"/>
    <s v="user_IpBH4s1Av5OVFfQQ3nW0qPDDjwLT9uRfx1sVhml8UQA"/>
    <s v="Namrata Aurora"/>
    <s v="2022-05-13 12:58:48.990000+00:00"/>
    <s v="2022-07-13 13:03:39.095000+00:00"/>
    <m/>
    <s v="Mumbai"/>
    <m/>
    <s v="2021-05-26 11:39:19+00:00"/>
    <m/>
    <n v="800"/>
    <m/>
    <m/>
    <m/>
    <m/>
    <m/>
    <m/>
    <m/>
    <m/>
    <m/>
    <m/>
    <m/>
    <s v="IT Services &amp; IT Consulting; Others"/>
    <m/>
    <m/>
    <m/>
    <m/>
    <m/>
    <m/>
    <m/>
    <m/>
    <m/>
    <m/>
    <m/>
    <m/>
    <s v="Aniket Vahile"/>
    <m/>
    <s v="user_IpBH4s1Av5OVFfQQ3nW0qPDDjwLT9uRfx1sVhml8UQA"/>
    <s v="Namrata Aurora"/>
    <m/>
    <m/>
    <s v="July"/>
    <x v="8"/>
    <s v="Inbound via website"/>
    <m/>
    <s v="Employee Engagement Handbook"/>
    <m/>
    <m/>
    <m/>
    <s v="2021-05-26 11:42:03.397000+00:00"/>
    <s v="2022-09-21 04:07:22.040000+00:00"/>
    <s v="GPA"/>
  </r>
  <r>
    <s v="Namrata Aurora"/>
    <n v="25000"/>
    <s v="INR"/>
    <n v="0"/>
    <s v="7/31/22"/>
    <s v="Sales"/>
    <s v="stat_kcR4fZg7TU7jjk1jAVua3qGLRS4J5uFayEjK5j02wtv"/>
    <s v="Unqualified"/>
    <n v="0"/>
    <s v="OpportunityStatusType.Lost"/>
    <m/>
    <m/>
    <m/>
    <s v="lead_kkRpb6NaYpadpjKt7uhhUD19rKCnwwDgP57B5uw3Yoq"/>
    <s v="Grahpx SIS ( Interested in Loop App )"/>
    <s v="Namrata Aurora"/>
    <s v="user_IpBH4s1Av5OVFfQQ3nW0qPDDjwLT9uRfx1sVhml8UQA"/>
    <s v="Namrata Aurora"/>
    <s v="2022-06-24 08:28:17.525000+00:00"/>
    <s v="2022-07-13 13:02:01.410000+00:00"/>
    <m/>
    <s v="Bangalore"/>
    <m/>
    <m/>
    <m/>
    <n v="50"/>
    <m/>
    <m/>
    <m/>
    <m/>
    <m/>
    <m/>
    <m/>
    <m/>
    <m/>
    <m/>
    <m/>
    <m/>
    <m/>
    <m/>
    <m/>
    <m/>
    <m/>
    <m/>
    <m/>
    <m/>
    <m/>
    <m/>
    <m/>
    <m/>
    <m/>
    <m/>
    <s v="user_PApNwMjp7lPIEBp7acretouakdtYNVHpPO9ja9KoR5D"/>
    <s v="Pallab Gupta"/>
    <m/>
    <m/>
    <s v="August"/>
    <x v="4"/>
    <m/>
    <m/>
    <s v="Employee Wellness Handbook"/>
    <m/>
    <m/>
    <m/>
    <s v="2022-02-24 16:20:20.972000+00:00"/>
    <s v="2022-10-10 09:00:29.008000+00:00"/>
    <s v="GPA"/>
  </r>
  <r>
    <s v="Namrata Aurora"/>
    <n v="250000"/>
    <s v="INR"/>
    <n v="0"/>
    <s v="7/31/22"/>
    <s v="Sales"/>
    <s v="stat_kcR4fZg7TU7jjk1jAVua3qGLRS4J5uFayEjK5j02wtv"/>
    <s v="Unqualified"/>
    <n v="0"/>
    <s v="OpportunityStatusType.Lost"/>
    <m/>
    <m/>
    <m/>
    <s v="lead_kkRpb6NaYpadpjKt7uhhUD19rKCnwwDgP57B5uw3Yoq"/>
    <s v="Grahpx SIS ( Interested in Loop App )"/>
    <s v="Namrata Aurora"/>
    <s v="user_IpBH4s1Av5OVFfQQ3nW0qPDDjwLT9uRfx1sVhml8UQA"/>
    <s v="Namrata Aurora"/>
    <s v="2022-06-24 08:28:00.211000+00:00"/>
    <s v="2022-07-13 13:01:53.901000+00:00"/>
    <m/>
    <s v="Bangalore"/>
    <m/>
    <m/>
    <m/>
    <n v="50"/>
    <m/>
    <m/>
    <m/>
    <m/>
    <m/>
    <m/>
    <m/>
    <m/>
    <m/>
    <m/>
    <m/>
    <m/>
    <m/>
    <m/>
    <m/>
    <m/>
    <m/>
    <m/>
    <m/>
    <m/>
    <m/>
    <m/>
    <m/>
    <m/>
    <m/>
    <m/>
    <s v="user_PApNwMjp7lPIEBp7acretouakdtYNVHpPO9ja9KoR5D"/>
    <s v="Pallab Gupta"/>
    <m/>
    <m/>
    <s v="August"/>
    <x v="4"/>
    <m/>
    <m/>
    <s v="Employee Wellness Handbook"/>
    <m/>
    <m/>
    <m/>
    <s v="2022-02-24 16:20:20.972000+00:00"/>
    <s v="2022-10-10 09:00:29.008000+00:00"/>
    <s v="GMC"/>
  </r>
  <r>
    <s v="Nikhil Ahuja"/>
    <n v="1050000"/>
    <s v="INR"/>
    <n v="0"/>
    <s v="7/20/22"/>
    <s v="Sales"/>
    <s v="stat_kcR4fZg7TU7jjk1jAVua3qGLRS4J5uFayEjK5j02wtv"/>
    <s v="Unqualified"/>
    <n v="0"/>
    <s v="OpportunityStatusType.Lost"/>
    <m/>
    <m/>
    <m/>
    <s v="lead_qBPHDspX66yKvaOw9KvWjqA4amYf0IERSWmyxBRSNae"/>
    <s v="Xotik Frujus Pvt Ltd"/>
    <s v="Nikhil Ahuja"/>
    <s v="user_ocHSJH83OJnHCvKyMbjx8WOOK8PMgAUGIj1qK0q0dMV"/>
    <s v="Nikhil Ahuja"/>
    <s v="2022-07-08 09:20:46.174000+00:00"/>
    <s v="2022-07-13 12:59:52.341000+00:00"/>
    <m/>
    <s v="Mumbai"/>
    <m/>
    <m/>
    <m/>
    <n v="350"/>
    <m/>
    <m/>
    <m/>
    <m/>
    <m/>
    <m/>
    <m/>
    <s v="PAID_SOCIAL"/>
    <m/>
    <m/>
    <m/>
    <m/>
    <m/>
    <m/>
    <m/>
    <m/>
    <m/>
    <m/>
    <m/>
    <m/>
    <m/>
    <m/>
    <m/>
    <m/>
    <m/>
    <m/>
    <s v="user_bdUPAGjcS7p6513So3N4g3aWNS5HuBuVJi7bvCPAsLt"/>
    <s v="Mayur Gadiyar"/>
    <m/>
    <m/>
    <s v="July"/>
    <x v="4"/>
    <m/>
    <m/>
    <s v="Employee Engagement Handbook"/>
    <m/>
    <m/>
    <m/>
    <s v="2022-04-03 18:48:14.591000+00:00"/>
    <s v="2022-09-30 10:12:27.877000+00:00"/>
    <s v="GMC"/>
  </r>
  <r>
    <s v="Nikhil Ahuja"/>
    <n v="100000"/>
    <s v="INR"/>
    <n v="0"/>
    <s v="7/20/22"/>
    <s v="Sales"/>
    <s v="stat_kcR4fZg7TU7jjk1jAVua3qGLRS4J5uFayEjK5j02wtv"/>
    <s v="Unqualified"/>
    <n v="0"/>
    <s v="OpportunityStatusType.Lost"/>
    <m/>
    <m/>
    <m/>
    <s v="lead_qBPHDspX66yKvaOw9KvWjqA4amYf0IERSWmyxBRSNae"/>
    <s v="Xotik Frujus Pvt Ltd"/>
    <s v="Nikhil Ahuja"/>
    <s v="user_ocHSJH83OJnHCvKyMbjx8WOOK8PMgAUGIj1qK0q0dMV"/>
    <s v="Nikhil Ahuja"/>
    <s v="2022-07-08 09:21:04.393000+00:00"/>
    <s v="2022-07-13 12:59:57.418000+00:00"/>
    <m/>
    <s v="Mumbai"/>
    <m/>
    <m/>
    <m/>
    <n v="350"/>
    <m/>
    <m/>
    <m/>
    <m/>
    <m/>
    <m/>
    <m/>
    <s v="PAID_SOCIAL"/>
    <m/>
    <m/>
    <m/>
    <m/>
    <m/>
    <m/>
    <m/>
    <m/>
    <m/>
    <m/>
    <m/>
    <m/>
    <m/>
    <m/>
    <m/>
    <m/>
    <m/>
    <m/>
    <s v="user_bdUPAGjcS7p6513So3N4g3aWNS5HuBuVJi7bvCPAsLt"/>
    <s v="Mayur Gadiyar"/>
    <m/>
    <m/>
    <s v="July"/>
    <x v="4"/>
    <m/>
    <m/>
    <s v="Employee Engagement Handbook"/>
    <m/>
    <m/>
    <m/>
    <s v="2022-04-03 18:48:14.591000+00:00"/>
    <s v="2022-09-30 10:12:27.877000+00:00"/>
    <s v="GTL"/>
  </r>
  <r>
    <s v="Shreenath Bhat"/>
    <n v="2500000"/>
    <s v="INR"/>
    <n v="0"/>
    <s v="7/31/22"/>
    <s v="Sales"/>
    <s v="stat_kcR4fZg7TU7jjk1jAVua3qGLRS4J5uFayEjK5j02wtv"/>
    <s v="Unqualified"/>
    <n v="0"/>
    <s v="OpportunityStatusType.Lost"/>
    <s v="cont_UAMSb0cs0u6L6hH5shgfdAMZtFTmHFTSA1xcZn6Zx4h"/>
    <s v="Sridhar Bharadwaj"/>
    <s v="GMC"/>
    <s v="lead_94FGnvALyPIhX4FUn7ecV87SEaTlzCixVn5dEfSxGfS"/>
    <s v="J.B.Chemicals &amp; Pharmaceuticals Ltd."/>
    <s v="Shreenath Bhat"/>
    <s v="user_vMd4rmcrSbjykdyL2J7rrYn84SWdcNc5FKligrmItPw"/>
    <s v="Shreenath Bhat"/>
    <s v="2022-05-26 07:36:14.193000+00:00"/>
    <s v="2022-07-13 13:01:23.417000+00:00"/>
    <m/>
    <s v="Mumbai"/>
    <m/>
    <m/>
    <m/>
    <n v="766"/>
    <m/>
    <m/>
    <m/>
    <m/>
    <m/>
    <m/>
    <m/>
    <m/>
    <m/>
    <m/>
    <m/>
    <s v="Chemical"/>
    <m/>
    <m/>
    <m/>
    <m/>
    <m/>
    <m/>
    <m/>
    <m/>
    <m/>
    <m/>
    <m/>
    <m/>
    <s v="Mrunmay Jalgaonkar"/>
    <m/>
    <s v="user_vMd4rmcrSbjykdyL2J7rrYn84SWdcNc5FKligrmItPw"/>
    <s v="Shreenath Bhat"/>
    <m/>
    <m/>
    <s v="April; July"/>
    <x v="2"/>
    <m/>
    <m/>
    <m/>
    <m/>
    <m/>
    <m/>
    <s v="2022-04-20 09:59:40.533000+00:00"/>
    <s v="2022-10-13 07:43:13.331000+00:00"/>
    <s v="GMC"/>
  </r>
  <r>
    <s v="Nikhil Ahuja"/>
    <n v="30000"/>
    <s v="INR"/>
    <n v="0"/>
    <s v="7/31/22"/>
    <s v="Sales"/>
    <s v="stat_kcR4fZg7TU7jjk1jAVua3qGLRS4J5uFayEjK5j02wtv"/>
    <s v="Unqualified"/>
    <n v="0"/>
    <s v="OpportunityStatusType.Lost"/>
    <s v="cont_aQd0W82x9dScyZNBEyJGnYa6hS6AQlUgDeyQicmTMqQ"/>
    <s v="Deepak Barai"/>
    <m/>
    <s v="lead_Ih3cZsclwd13C1aHpuJMJd4Y7Ej09OvBRjeJPKy546M"/>
    <s v="Aurum Trans Solutions Private Limited"/>
    <s v="Nikhil Ahuja"/>
    <s v="user_ocHSJH83OJnHCvKyMbjx8WOOK8PMgAUGIj1qK0q0dMV"/>
    <s v="Nikhil Ahuja"/>
    <s v="2022-05-24 11:58:17.008000+00:00"/>
    <s v="2022-07-13 12:59:00.173000+00:00"/>
    <m/>
    <m/>
    <m/>
    <m/>
    <m/>
    <n v="90"/>
    <m/>
    <m/>
    <m/>
    <m/>
    <m/>
    <m/>
    <m/>
    <m/>
    <m/>
    <m/>
    <m/>
    <s v="Professional Services"/>
    <m/>
    <m/>
    <m/>
    <m/>
    <m/>
    <m/>
    <m/>
    <m/>
    <m/>
    <m/>
    <m/>
    <m/>
    <m/>
    <m/>
    <s v="user_ocHSJH83OJnHCvKyMbjx8WOOK8PMgAUGIj1qK0q0dMV"/>
    <s v="Nikhil Ahuja"/>
    <m/>
    <m/>
    <m/>
    <x v="4"/>
    <m/>
    <m/>
    <s v="Employee Engagement Handbook"/>
    <m/>
    <m/>
    <m/>
    <s v="2022-05-20 10:01:31.313000+00:00"/>
    <s v="2022-08-25 10:06:26.940000+00:00"/>
    <s v="GPA"/>
  </r>
  <r>
    <s v="Nikhil Ahuja"/>
    <n v="80000"/>
    <s v="INR"/>
    <n v="0"/>
    <s v="7/15/22"/>
    <s v="Sales"/>
    <s v="stat_kcR4fZg7TU7jjk1jAVua3qGLRS4J5uFayEjK5j02wtv"/>
    <s v="Unqualified"/>
    <n v="0"/>
    <s v="OpportunityStatusType.Lost"/>
    <s v="cont_cIZBTjQfBHZXuTYmXK7OVOlj5BIOwtntn4n2epxXGQh"/>
    <s v="Pournima Vaidya"/>
    <m/>
    <s v="lead_dzV6bMhstuoR5p4D7vyE3P7gkQGIFLB5bhHNNpx675Z"/>
    <s v="Bizsolindia Services Pvt. ltd."/>
    <s v="Nikhil Ahuja"/>
    <s v="user_ocHSJH83OJnHCvKyMbjx8WOOK8PMgAUGIj1qK0q0dMV"/>
    <s v="Nikhil Ahuja"/>
    <s v="2022-05-20 11:08:30.312000+00:00"/>
    <s v="2022-07-13 12:59:33.374000+00:00"/>
    <m/>
    <s v="Pune"/>
    <m/>
    <s v="2020-08-20 09:04:45+00:00"/>
    <m/>
    <n v="275"/>
    <m/>
    <m/>
    <m/>
    <m/>
    <m/>
    <m/>
    <m/>
    <m/>
    <m/>
    <m/>
    <m/>
    <s v="Others"/>
    <m/>
    <m/>
    <m/>
    <m/>
    <m/>
    <m/>
    <m/>
    <m/>
    <m/>
    <m/>
    <m/>
    <m/>
    <m/>
    <m/>
    <s v="user_ocHSJH83OJnHCvKyMbjx8WOOK8PMgAUGIj1qK0q0dMV"/>
    <s v="Nikhil Ahuja"/>
    <m/>
    <m/>
    <s v="July"/>
    <x v="4"/>
    <m/>
    <m/>
    <s v="Vaccine inbound"/>
    <m/>
    <m/>
    <m/>
    <s v="2020-12-06 09:55:45.707000+00:00"/>
    <s v="2022-07-13 12:59:33.415000+00:00"/>
    <s v="GPA"/>
  </r>
  <r>
    <s v="Nikhil Ahuja"/>
    <n v="300000"/>
    <s v="INR"/>
    <n v="0"/>
    <s v="7/31/22"/>
    <s v="Sales"/>
    <s v="stat_kcR4fZg7TU7jjk1jAVua3qGLRS4J5uFayEjK5j02wtv"/>
    <s v="Unqualified"/>
    <n v="0"/>
    <s v="OpportunityStatusType.Lost"/>
    <s v="cont_aQd0W82x9dScyZNBEyJGnYa6hS6AQlUgDeyQicmTMqQ"/>
    <s v="Deepak Barai"/>
    <m/>
    <s v="lead_Ih3cZsclwd13C1aHpuJMJd4Y7Ej09OvBRjeJPKy546M"/>
    <s v="Aurum Trans Solutions Private Limited"/>
    <s v="Nikhil Ahuja"/>
    <s v="user_ocHSJH83OJnHCvKyMbjx8WOOK8PMgAUGIj1qK0q0dMV"/>
    <s v="Nikhil Ahuja"/>
    <s v="2022-05-24 11:57:46.055000+00:00"/>
    <s v="2022-07-13 12:58:55.552000+00:00"/>
    <m/>
    <m/>
    <m/>
    <m/>
    <m/>
    <n v="90"/>
    <m/>
    <m/>
    <m/>
    <m/>
    <m/>
    <m/>
    <m/>
    <m/>
    <m/>
    <m/>
    <m/>
    <s v="Professional Services"/>
    <m/>
    <m/>
    <m/>
    <m/>
    <m/>
    <m/>
    <m/>
    <m/>
    <m/>
    <m/>
    <m/>
    <m/>
    <m/>
    <m/>
    <s v="user_ocHSJH83OJnHCvKyMbjx8WOOK8PMgAUGIj1qK0q0dMV"/>
    <s v="Nikhil Ahuja"/>
    <m/>
    <m/>
    <m/>
    <x v="4"/>
    <m/>
    <m/>
    <s v="Employee Engagement Handbook"/>
    <m/>
    <m/>
    <m/>
    <s v="2022-05-20 10:01:31.313000+00:00"/>
    <s v="2022-08-25 10:06:26.940000+00:00"/>
    <s v="GMC"/>
  </r>
  <r>
    <s v="Namrata Aurora"/>
    <n v="200000"/>
    <s v="INR"/>
    <n v="0"/>
    <d v="2022-01-08T00:00:00"/>
    <s v="Sales"/>
    <s v="stat_kcR4fZg7TU7jjk1jAVua3qGLRS4J5uFayEjK5j02wtv"/>
    <s v="Unqualified"/>
    <n v="0"/>
    <s v="OpportunityStatusType.Lost"/>
    <m/>
    <m/>
    <s v="Cannot get through"/>
    <s v="lead_kCaYCnNGoH4mdhTYP5AOc6OcdfNA786UB9XtEzvCBrp"/>
    <s v="hr@adrianseglobal.com"/>
    <s v="Namrata Aurora"/>
    <s v="user_IpBH4s1Av5OVFfQQ3nW0qPDDjwLT9uRfx1sVhml8UQA"/>
    <s v="Namrata Aurora"/>
    <s v="2022-06-22 11:46:18.563000+00:00"/>
    <s v="2022-07-13 12:56:24.586000+00:00"/>
    <m/>
    <m/>
    <m/>
    <m/>
    <m/>
    <m/>
    <m/>
    <m/>
    <m/>
    <m/>
    <m/>
    <m/>
    <m/>
    <m/>
    <m/>
    <m/>
    <m/>
    <s v="HR / Staffing / Recruitment"/>
    <m/>
    <m/>
    <m/>
    <m/>
    <m/>
    <m/>
    <m/>
    <m/>
    <m/>
    <m/>
    <m/>
    <m/>
    <m/>
    <m/>
    <s v="user_IpBH4s1Av5OVFfQQ3nW0qPDDjwLT9uRfx1sVhml8UQA"/>
    <s v="Namrata Aurora"/>
    <m/>
    <m/>
    <s v="August"/>
    <x v="4"/>
    <m/>
    <m/>
    <s v="Downloaded the guide: Designing employee healthcare plan"/>
    <m/>
    <m/>
    <m/>
    <s v="2021-10-09 10:18:42.535000+00:00"/>
    <s v="2022-07-18 08:17:39.043000+00:00"/>
    <s v="GMC"/>
  </r>
  <r>
    <s v="Nikhil Ahuja"/>
    <n v="30000"/>
    <s v="INR"/>
    <n v="0"/>
    <s v="7/31/22"/>
    <s v="Sales"/>
    <s v="stat_kcR4fZg7TU7jjk1jAVua3qGLRS4J5uFayEjK5j02wtv"/>
    <s v="Unqualified"/>
    <n v="0"/>
    <s v="OpportunityStatusType.Lost"/>
    <s v="cont_chH0rPP78GQjisSc1exId2MMRmEJgHpgDZiC0vXgLab"/>
    <s v="Devendra Raut"/>
    <m/>
    <s v="lead_peVwh9AdBOGSUrkGC61tuYKOIRON4eQjQg9RNmyGfMT"/>
    <s v="Mansukhbhai Kothari National School (Fresh)"/>
    <s v="Nikhil Ahuja"/>
    <s v="user_ocHSJH83OJnHCvKyMbjx8WOOK8PMgAUGIj1qK0q0dMV"/>
    <s v="Nikhil Ahuja"/>
    <s v="2022-06-20 09:21:59.177000+00:00"/>
    <s v="2022-07-13 12:56:51.528000+00:00"/>
    <m/>
    <s v="Pune"/>
    <m/>
    <m/>
    <m/>
    <n v="100"/>
    <m/>
    <m/>
    <m/>
    <m/>
    <m/>
    <m/>
    <m/>
    <s v="PAID_SOCIAL"/>
    <m/>
    <m/>
    <m/>
    <s v="Education"/>
    <m/>
    <m/>
    <m/>
    <m/>
    <m/>
    <m/>
    <m/>
    <m/>
    <m/>
    <m/>
    <m/>
    <m/>
    <m/>
    <m/>
    <s v="user_ocHSJH83OJnHCvKyMbjx8WOOK8PMgAUGIj1qK0q0dMV"/>
    <s v="Nikhil Ahuja"/>
    <m/>
    <m/>
    <m/>
    <x v="4"/>
    <m/>
    <m/>
    <s v="Employee Engagement Handbook"/>
    <m/>
    <m/>
    <m/>
    <s v="2022-06-16 14:10:15.304000+00:00"/>
    <s v="2022-10-10 10:07:33.235000+00:00"/>
    <s v="GPA"/>
  </r>
  <r>
    <s v="Nikhil Ahuja"/>
    <n v="300000"/>
    <s v="INR"/>
    <n v="0"/>
    <s v="7/31/22"/>
    <s v="Sales"/>
    <s v="stat_kcR4fZg7TU7jjk1jAVua3qGLRS4J5uFayEjK5j02wtv"/>
    <s v="Unqualified"/>
    <n v="0"/>
    <s v="OpportunityStatusType.Lost"/>
    <s v="cont_chH0rPP78GQjisSc1exId2MMRmEJgHpgDZiC0vXgLab"/>
    <s v="Devendra Raut"/>
    <m/>
    <s v="lead_peVwh9AdBOGSUrkGC61tuYKOIRON4eQjQg9RNmyGfMT"/>
    <s v="Mansukhbhai Kothari National School (Fresh)"/>
    <s v="Nikhil Ahuja"/>
    <s v="user_ocHSJH83OJnHCvKyMbjx8WOOK8PMgAUGIj1qK0q0dMV"/>
    <s v="Nikhil Ahuja"/>
    <s v="2022-06-20 09:21:44.057000+00:00"/>
    <s v="2022-07-13 12:56:46.327000+00:00"/>
    <m/>
    <s v="Pune"/>
    <m/>
    <m/>
    <m/>
    <n v="100"/>
    <m/>
    <m/>
    <m/>
    <m/>
    <m/>
    <m/>
    <m/>
    <s v="PAID_SOCIAL"/>
    <m/>
    <m/>
    <m/>
    <s v="Education"/>
    <m/>
    <m/>
    <m/>
    <m/>
    <m/>
    <m/>
    <m/>
    <m/>
    <m/>
    <m/>
    <m/>
    <m/>
    <m/>
    <m/>
    <s v="user_ocHSJH83OJnHCvKyMbjx8WOOK8PMgAUGIj1qK0q0dMV"/>
    <s v="Nikhil Ahuja"/>
    <m/>
    <m/>
    <m/>
    <x v="4"/>
    <m/>
    <m/>
    <s v="Employee Engagement Handbook"/>
    <m/>
    <m/>
    <m/>
    <s v="2022-06-16 14:10:15.304000+00:00"/>
    <s v="2022-10-10 10:07:33.235000+00:00"/>
    <s v="GMC"/>
  </r>
  <r>
    <s v="Chetan Kumar"/>
    <n v="100000"/>
    <s v="INR"/>
    <n v="0"/>
    <s v="7/31/22"/>
    <s v="Sales"/>
    <s v="stat_kcR4fZg7TU7jjk1jAVua3qGLRS4J5uFayEjK5j02wtv"/>
    <s v="Unqualified"/>
    <n v="0"/>
    <s v="OpportunityStatusType.Lost"/>
    <s v="cont_ZUzfuRNZCfDcdHp0Xw3UYDZ3MjqnBvNkMXaHDMuTB7P"/>
    <s v="Shweta Jha"/>
    <s v="WC"/>
    <s v="lead_3CtqspWI3tLse1K1slWRpnvuiMLtk3YU6gyvd0DQpkG"/>
    <s v="KAILASH SATYARTHI CHILDRENS FOUNDATION"/>
    <s v="Mayur Gadiyar"/>
    <s v="user_hAuUqCTCw5r4tCUrswIWPSW7LJ1XIBbttZVmJkxmzGq"/>
    <s v="Chetan Kumar"/>
    <s v="2022-02-03 12:25:41.470000+00:00"/>
    <s v="2022-07-13 12:50:28.799000+00:00"/>
    <m/>
    <s v="Bhubaneshwar"/>
    <m/>
    <m/>
    <m/>
    <n v="500"/>
    <m/>
    <m/>
    <m/>
    <m/>
    <m/>
    <m/>
    <m/>
    <m/>
    <m/>
    <m/>
    <m/>
    <m/>
    <m/>
    <m/>
    <m/>
    <m/>
    <m/>
    <m/>
    <m/>
    <m/>
    <m/>
    <m/>
    <m/>
    <m/>
    <m/>
    <m/>
    <s v="user_bdUPAGjcS7p6513So3N4g3aWNS5HuBuVJi7bvCPAsLt"/>
    <s v="Mayur Gadiyar"/>
    <m/>
    <m/>
    <s v="July"/>
    <x v="3"/>
    <s v="Inbound via website"/>
    <m/>
    <s v="Employee Count 100+"/>
    <m/>
    <m/>
    <m/>
    <s v="2021-09-20 02:59:37.756000+00:00"/>
    <s v="2022-09-14 05:39:51.093000+00:00"/>
    <s v="WC"/>
  </r>
  <r>
    <s v="Nikhil Ahuja"/>
    <n v="200000"/>
    <s v="INR"/>
    <n v="0"/>
    <s v="7/31/22"/>
    <s v="Sales"/>
    <s v="stat_kcR4fZg7TU7jjk1jAVua3qGLRS4J5uFayEjK5j02wtv"/>
    <s v="Unqualified"/>
    <n v="0"/>
    <s v="OpportunityStatusType.Lost"/>
    <s v="cont_nbWMK6hjIyttc2SV4riOV8A7oVeheHUQXoed1OvkGvX"/>
    <s v="Vidhi Tandon"/>
    <m/>
    <s v="lead_l4W1leofE5c0PwZM2Ao1oy2aa4e2Su8bhDuScNpZjWb"/>
    <s v="Intuz (fresh GMC)"/>
    <s v="Nikhil Ahuja"/>
    <s v="user_ocHSJH83OJnHCvKyMbjx8WOOK8PMgAUGIj1qK0q0dMV"/>
    <s v="Nikhil Ahuja"/>
    <s v="2022-06-27 09:41:47.579000+00:00"/>
    <s v="2022-07-13 12:52:32.301000+00:00"/>
    <m/>
    <s v="Other Gujarat"/>
    <m/>
    <m/>
    <m/>
    <n v="45"/>
    <m/>
    <m/>
    <m/>
    <m/>
    <m/>
    <m/>
    <m/>
    <s v="PAID_SOCIAL"/>
    <m/>
    <m/>
    <m/>
    <m/>
    <m/>
    <m/>
    <m/>
    <m/>
    <m/>
    <m/>
    <m/>
    <m/>
    <m/>
    <m/>
    <m/>
    <m/>
    <m/>
    <m/>
    <s v="user_ocHSJH83OJnHCvKyMbjx8WOOK8PMgAUGIj1qK0q0dMV"/>
    <s v="Nikhil Ahuja"/>
    <m/>
    <m/>
    <m/>
    <x v="4"/>
    <m/>
    <m/>
    <s v="Employee Engagement Handbook"/>
    <m/>
    <m/>
    <m/>
    <s v="2022-06-25 03:11:09.507000+00:00"/>
    <s v="2022-07-25 09:15:13.812000+00:00"/>
    <s v="GMC"/>
  </r>
  <r>
    <s v="Namrata Aurora"/>
    <n v="20000"/>
    <s v="INR"/>
    <n v="0"/>
    <d v="2022-01-08T00:00:00"/>
    <s v="Sales"/>
    <s v="stat_kcR4fZg7TU7jjk1jAVua3qGLRS4J5uFayEjK5j02wtv"/>
    <s v="Unqualified"/>
    <n v="0"/>
    <s v="OpportunityStatusType.Lost"/>
    <m/>
    <m/>
    <m/>
    <s v="lead_kCaYCnNGoH4mdhTYP5AOc6OcdfNA786UB9XtEzvCBrp"/>
    <s v="hr@adrianseglobal.com"/>
    <s v="Namrata Aurora"/>
    <s v="user_IpBH4s1Av5OVFfQQ3nW0qPDDjwLT9uRfx1sVhml8UQA"/>
    <s v="Namrata Aurora"/>
    <s v="2022-06-22 11:46:36.246000+00:00"/>
    <s v="2022-07-13 12:56:13.876000+00:00"/>
    <m/>
    <m/>
    <m/>
    <m/>
    <m/>
    <m/>
    <m/>
    <m/>
    <m/>
    <m/>
    <m/>
    <m/>
    <m/>
    <m/>
    <m/>
    <m/>
    <m/>
    <s v="HR / Staffing / Recruitment"/>
    <m/>
    <m/>
    <m/>
    <m/>
    <m/>
    <m/>
    <m/>
    <m/>
    <m/>
    <m/>
    <m/>
    <m/>
    <m/>
    <m/>
    <s v="user_IpBH4s1Av5OVFfQQ3nW0qPDDjwLT9uRfx1sVhml8UQA"/>
    <s v="Namrata Aurora"/>
    <m/>
    <m/>
    <s v="August"/>
    <x v="4"/>
    <m/>
    <m/>
    <s v="Downloaded the guide: Designing employee healthcare plan"/>
    <m/>
    <m/>
    <m/>
    <s v="2021-10-09 10:18:42.535000+00:00"/>
    <s v="2022-07-18 08:17:39.043000+00:00"/>
    <s v="GPA"/>
  </r>
  <r>
    <s v="Nikhil Ahuja"/>
    <n v="50000"/>
    <s v="INR"/>
    <n v="0"/>
    <s v="9/30/22"/>
    <s v="Sales"/>
    <s v="stat_kcR4fZg7TU7jjk1jAVua3qGLRS4J5uFayEjK5j02wtv"/>
    <s v="Unqualified"/>
    <n v="0"/>
    <s v="OpportunityStatusType.Lost"/>
    <s v="cont_bwaYlQrTKHKEJMllIz8wkYmqwr7C0PJQWK6srSuVVAk"/>
    <s v="Anuradha"/>
    <s v="Fresh GTL"/>
    <s v="lead_e9a2ArjJOjmyjjJM6HqgHoWwz1TFMfy24ieUgYUQZ5e"/>
    <s v="iBus Networks &amp; Infrastructure"/>
    <s v="Nikhil Ahuja"/>
    <s v="user_ocHSJH83OJnHCvKyMbjx8WOOK8PMgAUGIj1qK0q0dMV"/>
    <s v="Nikhil Ahuja"/>
    <s v="2022-05-24 11:14:36.783000+00:00"/>
    <s v="2022-07-13 12:50:10.142000+00:00"/>
    <m/>
    <s v="Bangalore"/>
    <m/>
    <m/>
    <m/>
    <n v="89"/>
    <m/>
    <m/>
    <m/>
    <m/>
    <m/>
    <m/>
    <m/>
    <s v="PAID_SOCIAL"/>
    <m/>
    <m/>
    <m/>
    <s v="Telecommunications"/>
    <m/>
    <m/>
    <m/>
    <m/>
    <m/>
    <m/>
    <m/>
    <m/>
    <m/>
    <m/>
    <m/>
    <m/>
    <s v="Kaustubh Gaikwad"/>
    <m/>
    <s v="user_ocHSJH83OJnHCvKyMbjx8WOOK8PMgAUGIj1qK0q0dMV"/>
    <s v="Nikhil Ahuja"/>
    <m/>
    <m/>
    <s v="June"/>
    <x v="4"/>
    <s v="Lusha"/>
    <m/>
    <s v="Glengarry"/>
    <m/>
    <m/>
    <m/>
    <s v="2022-02-04 11:11:18.186000+00:00"/>
    <s v="2022-09-05 12:05:38.489000+00:00"/>
    <s v="GPA"/>
  </r>
  <r>
    <s v="Nikhil Ahuja"/>
    <n v="100000"/>
    <s v="INR"/>
    <n v="0"/>
    <s v="9/30/22"/>
    <s v="Sales"/>
    <s v="stat_kcR4fZg7TU7jjk1jAVua3qGLRS4J5uFayEjK5j02wtv"/>
    <s v="Unqualified"/>
    <n v="0"/>
    <s v="OpportunityStatusType.Lost"/>
    <s v="cont_bwaYlQrTKHKEJMllIz8wkYmqwr7C0PJQWK6srSuVVAk"/>
    <s v="Anuradha"/>
    <s v="Fresh GPA"/>
    <s v="lead_e9a2ArjJOjmyjjJM6HqgHoWwz1TFMfy24ieUgYUQZ5e"/>
    <s v="iBus Networks &amp; Infrastructure"/>
    <s v="Nikhil Ahuja"/>
    <s v="user_ocHSJH83OJnHCvKyMbjx8WOOK8PMgAUGIj1qK0q0dMV"/>
    <s v="Nikhil Ahuja"/>
    <s v="2022-05-24 11:14:56.263000+00:00"/>
    <s v="2022-07-13 12:50:16.264000+00:00"/>
    <m/>
    <s v="Bangalore"/>
    <m/>
    <m/>
    <m/>
    <n v="89"/>
    <m/>
    <m/>
    <m/>
    <m/>
    <m/>
    <m/>
    <m/>
    <s v="PAID_SOCIAL"/>
    <m/>
    <m/>
    <m/>
    <s v="Telecommunications"/>
    <m/>
    <m/>
    <m/>
    <m/>
    <m/>
    <m/>
    <m/>
    <m/>
    <m/>
    <m/>
    <m/>
    <m/>
    <s v="Kaustubh Gaikwad"/>
    <m/>
    <s v="user_ocHSJH83OJnHCvKyMbjx8WOOK8PMgAUGIj1qK0q0dMV"/>
    <s v="Nikhil Ahuja"/>
    <m/>
    <m/>
    <s v="June"/>
    <x v="4"/>
    <s v="Lusha"/>
    <m/>
    <s v="Glengarry"/>
    <m/>
    <m/>
    <m/>
    <s v="2022-02-04 11:11:18.186000+00:00"/>
    <s v="2022-09-05 12:05:38.489000+00:00"/>
    <m/>
  </r>
  <r>
    <s v="Nikhil Ahuja"/>
    <n v="1500000"/>
    <s v="INR"/>
    <n v="0"/>
    <s v="7/15/22"/>
    <s v="Sales"/>
    <s v="stat_kcR4fZg7TU7jjk1jAVua3qGLRS4J5uFayEjK5j02wtv"/>
    <s v="Unqualified"/>
    <n v="0"/>
    <s v="OpportunityStatusType.Lost"/>
    <s v="cont_2K771LtktwpJlE57hzRsJYpAJvxOPsL7p6nWGYsDVf6"/>
    <s v="Rahul Kharat"/>
    <m/>
    <s v="lead_gGWFRmiHUBUj1f0LBQ9bOR8fMQpshCTyBDi0BQVhMKv"/>
    <s v="Lords Hotels &amp; Resorts"/>
    <s v="Nikhil Ahuja"/>
    <s v="user_ocHSJH83OJnHCvKyMbjx8WOOK8PMgAUGIj1qK0q0dMV"/>
    <s v="Nikhil Ahuja"/>
    <s v="2022-06-09 10:27:38.413000+00:00"/>
    <s v="2022-07-13 12:48:35.271000+00:00"/>
    <m/>
    <s v="Mumbai"/>
    <m/>
    <m/>
    <m/>
    <n v="20"/>
    <m/>
    <m/>
    <m/>
    <m/>
    <m/>
    <m/>
    <m/>
    <s v="PAID_SOCIAL"/>
    <m/>
    <m/>
    <m/>
    <s v="Hospitality &amp; Travel"/>
    <m/>
    <m/>
    <m/>
    <m/>
    <m/>
    <m/>
    <m/>
    <m/>
    <m/>
    <m/>
    <m/>
    <m/>
    <s v="Kaustubh Gaikwad"/>
    <m/>
    <s v="user_ocHSJH83OJnHCvKyMbjx8WOOK8PMgAUGIj1qK0q0dMV"/>
    <s v="Nikhil Ahuja"/>
    <m/>
    <m/>
    <s v="July"/>
    <x v="4"/>
    <s v="Mr. E"/>
    <m/>
    <s v="Employee Engagement Handbook"/>
    <m/>
    <m/>
    <m/>
    <s v="2022-06-09 02:54:32.561000+00:00"/>
    <s v="2022-10-19 01:44:16.492000+00:00"/>
    <s v="GPA"/>
  </r>
  <r>
    <s v="Sonal Paithankar"/>
    <n v="2500000"/>
    <s v="INR"/>
    <n v="0"/>
    <s v="7/31/22"/>
    <s v="Sales"/>
    <s v="stat_kcR4fZg7TU7jjk1jAVua3qGLRS4J5uFayEjK5j02wtv"/>
    <s v="Unqualified"/>
    <n v="0"/>
    <s v="OpportunityStatusType.Lost"/>
    <s v="cont_Qg54yElIE72VBl3gDfv20dr0UgaKif91IG6jSfsFTeE"/>
    <s v="Shreevidhya S"/>
    <s v="GTL Renewal"/>
    <s v="lead_7nR3pCmMHvXjENU7wedgyMqWYAPKFy13abMRPM2BgLV"/>
    <s v="Intertrust Group"/>
    <s v="Aishwarya Nyayadhish"/>
    <s v="user_Iwn6da5WKkZqwUySK0oUuCb72pFP5WEm4zAb92ijqFe"/>
    <s v="Sonal Paithankar"/>
    <s v="2022-05-16 05:25:08.163000+00:00"/>
    <s v="2022-07-13 11:45:25.636000+00:00"/>
    <m/>
    <s v="Bangalore"/>
    <m/>
    <m/>
    <m/>
    <n v="1500"/>
    <m/>
    <m/>
    <m/>
    <m/>
    <m/>
    <m/>
    <m/>
    <s v="PAID_SOCIAL"/>
    <m/>
    <m/>
    <m/>
    <m/>
    <m/>
    <m/>
    <m/>
    <m/>
    <m/>
    <m/>
    <m/>
    <m/>
    <m/>
    <m/>
    <m/>
    <m/>
    <m/>
    <m/>
    <s v="user_6hRQhcoLhZEDUBYaw3vS7rv6T5582sGfXq4jNRqTfUU"/>
    <s v="Aishwarya Nyayadhish"/>
    <m/>
    <m/>
    <s v="July"/>
    <x v="4"/>
    <m/>
    <m/>
    <s v="Employee Wellness Handbook"/>
    <m/>
    <m/>
    <m/>
    <s v="2022-04-01 06:51:42.606000+00:00"/>
    <s v="2022-09-29 11:48:49.781000+00:00"/>
    <m/>
  </r>
  <r>
    <s v="Sonal Paithankar"/>
    <n v="200000"/>
    <s v="INR"/>
    <n v="0"/>
    <s v="7/31/22"/>
    <s v="Sales"/>
    <s v="stat_kcR4fZg7TU7jjk1jAVua3qGLRS4J5uFayEjK5j02wtv"/>
    <s v="Unqualified"/>
    <n v="0"/>
    <s v="OpportunityStatusType.Lost"/>
    <s v="cont_Qg54yElIE72VBl3gDfv20dr0UgaKif91IG6jSfsFTeE"/>
    <s v="Shreevidhya S"/>
    <s v="GPA Renewal"/>
    <s v="lead_7nR3pCmMHvXjENU7wedgyMqWYAPKFy13abMRPM2BgLV"/>
    <s v="Intertrust Group"/>
    <s v="Aishwarya Nyayadhish"/>
    <s v="user_Iwn6da5WKkZqwUySK0oUuCb72pFP5WEm4zAb92ijqFe"/>
    <s v="Sonal Paithankar"/>
    <s v="2022-05-16 05:24:46.804000+00:00"/>
    <s v="2022-07-13 11:45:19.396000+00:00"/>
    <m/>
    <s v="Bangalore"/>
    <m/>
    <m/>
    <m/>
    <n v="1500"/>
    <m/>
    <m/>
    <m/>
    <m/>
    <m/>
    <m/>
    <m/>
    <s v="PAID_SOCIAL"/>
    <m/>
    <m/>
    <m/>
    <m/>
    <m/>
    <m/>
    <m/>
    <m/>
    <m/>
    <m/>
    <m/>
    <m/>
    <m/>
    <m/>
    <m/>
    <m/>
    <m/>
    <m/>
    <s v="user_6hRQhcoLhZEDUBYaw3vS7rv6T5582sGfXq4jNRqTfUU"/>
    <s v="Aishwarya Nyayadhish"/>
    <m/>
    <m/>
    <s v="July"/>
    <x v="4"/>
    <m/>
    <m/>
    <s v="Employee Wellness Handbook"/>
    <m/>
    <m/>
    <m/>
    <s v="2022-04-01 06:51:42.606000+00:00"/>
    <s v="2022-09-29 11:48:49.781000+00:00"/>
    <m/>
  </r>
  <r>
    <s v="Nikhil Ahuja"/>
    <n v="0"/>
    <s v="INR"/>
    <n v="0"/>
    <s v="7/31/22"/>
    <s v="Sales"/>
    <s v="stat_kcR4fZg7TU7jjk1jAVua3qGLRS4J5uFayEjK5j02wtv"/>
    <s v="Unqualified"/>
    <n v="0"/>
    <s v="OpportunityStatusType.Lost"/>
    <s v="cont_el3AOunVvIe3k49WztRW6JfAs5xV0zGjB7VEfZOTZpd"/>
    <s v="Utkarsha Narwade"/>
    <m/>
    <s v="lead_lEdArfEomYth1Jz8R2a0y6sKfjXtIlL492kbRj5mGCl"/>
    <s v="Paktolus Solutions LLC"/>
    <s v="Nikhil Ahuja"/>
    <s v="user_ocHSJH83OJnHCvKyMbjx8WOOK8PMgAUGIj1qK0q0dMV"/>
    <s v="Nikhil Ahuja"/>
    <s v="2022-05-06 05:32:23.889000+00:00"/>
    <s v="2022-07-13 12:42:59.775000+00:00"/>
    <m/>
    <m/>
    <m/>
    <m/>
    <m/>
    <m/>
    <m/>
    <m/>
    <m/>
    <m/>
    <m/>
    <m/>
    <m/>
    <m/>
    <m/>
    <m/>
    <m/>
    <s v="Professional Services"/>
    <m/>
    <m/>
    <m/>
    <m/>
    <m/>
    <m/>
    <m/>
    <m/>
    <m/>
    <m/>
    <m/>
    <m/>
    <m/>
    <m/>
    <s v="user_ocHSJH83OJnHCvKyMbjx8WOOK8PMgAUGIj1qK0q0dMV"/>
    <s v="Nikhil Ahuja"/>
    <m/>
    <m/>
    <m/>
    <x v="4"/>
    <m/>
    <m/>
    <s v="Employee Engagement Handbook"/>
    <m/>
    <m/>
    <m/>
    <s v="2022-05-02 12:28:32.564000+00:00"/>
    <s v="2022-08-02 11:56:40.078000+00:00"/>
    <s v="GMC"/>
  </r>
  <r>
    <s v="Ankur Gaurav"/>
    <n v="500000"/>
    <s v="INR"/>
    <n v="0"/>
    <s v="7/13/22"/>
    <s v="Sales"/>
    <s v="stat_kcR4fZg7TU7jjk1jAVua3qGLRS4J5uFayEjK5j02wtv"/>
    <s v="Unqualified"/>
    <n v="0"/>
    <s v="OpportunityStatusType.Lost"/>
    <m/>
    <m/>
    <s v="GMC (1+3)-Renewal"/>
    <s v="lead_P7A7bMIl8LkjFl5QyUQkp1WP66iqcffRXihNWBupEW8"/>
    <s v="Biopetroclean"/>
    <s v="Bhairavi Jog"/>
    <s v="user_srg8vKhTH4Op816Ys9oZfFwLDukscRfgPrYZnVvwv0c"/>
    <s v="Ankur Gaurav"/>
    <s v="2022-05-25 06:56:56.194000+00:00"/>
    <s v="2022-07-13 11:40:48.068000+00:00"/>
    <m/>
    <s v="Delhi"/>
    <m/>
    <m/>
    <m/>
    <n v="70"/>
    <m/>
    <m/>
    <m/>
    <m/>
    <m/>
    <m/>
    <m/>
    <m/>
    <m/>
    <m/>
    <m/>
    <s v="Oil &amp; Gas"/>
    <m/>
    <m/>
    <m/>
    <m/>
    <m/>
    <m/>
    <m/>
    <m/>
    <m/>
    <m/>
    <m/>
    <m/>
    <m/>
    <m/>
    <s v="user_228eUmsdKIb9OItgmiDq1zD4aPZ1eqiapbaLAGeBf8g"/>
    <s v="Bhairavi Jog"/>
    <m/>
    <m/>
    <s v="July"/>
    <x v="4"/>
    <m/>
    <m/>
    <s v="Downloaded the guide: Employee Wellness Handbook"/>
    <m/>
    <m/>
    <m/>
    <s v="2021-12-27 10:55:36.095000+00:00"/>
    <s v="2022-07-15 11:14:16.351000+00:00"/>
    <s v="GMC"/>
  </r>
  <r>
    <s v="Sonal Paithankar"/>
    <n v="1000000"/>
    <s v="INR"/>
    <n v="0"/>
    <s v="7/15/22"/>
    <s v="Sales"/>
    <s v="stat_kcR4fZg7TU7jjk1jAVua3qGLRS4J5uFayEjK5j02wtv"/>
    <s v="Unqualified"/>
    <n v="0"/>
    <s v="OpportunityStatusType.Lost"/>
    <s v="cont_gSHbHV11HM7cLUjbvrFnyJ5hkOuExs8E4oN1VcysJjG"/>
    <s v="Roby John varghese"/>
    <s v="fresh parental policy"/>
    <s v="lead_gofW2VcfqPtDlHo3sUXTeYyY47EldvokBZPsWiE7AY7"/>
    <s v="Avanze"/>
    <s v="Gauri Jori"/>
    <s v="user_Iwn6da5WKkZqwUySK0oUuCb72pFP5WEm4zAb92ijqFe"/>
    <s v="Sonal Paithankar"/>
    <s v="2022-06-06 07:50:26.553000+00:00"/>
    <s v="2022-07-13 11:42:02.227000+00:00"/>
    <m/>
    <s v="Bangalore"/>
    <m/>
    <m/>
    <m/>
    <n v="650"/>
    <m/>
    <m/>
    <m/>
    <m/>
    <m/>
    <m/>
    <m/>
    <m/>
    <m/>
    <m/>
    <m/>
    <m/>
    <m/>
    <m/>
    <m/>
    <m/>
    <m/>
    <m/>
    <m/>
    <m/>
    <m/>
    <m/>
    <m/>
    <m/>
    <m/>
    <m/>
    <s v="user_5YHA1ZU4iP896lD1YJehdJcMx7ZEgWCpulT4T2c3pJ3"/>
    <s v="Gauri Jori"/>
    <m/>
    <m/>
    <s v="July; June"/>
    <x v="4"/>
    <m/>
    <m/>
    <s v="Employee Engagement Handbook"/>
    <m/>
    <m/>
    <m/>
    <s v="2021-10-04 17:05:47.237000+00:00"/>
    <s v="2022-07-13 14:20:38.672000+00:00"/>
    <m/>
  </r>
  <r>
    <s v="Sonal Paithankar"/>
    <n v="5000000"/>
    <s v="INR"/>
    <n v="0"/>
    <s v="7/31/22"/>
    <s v="Sales"/>
    <s v="stat_kcR4fZg7TU7jjk1jAVua3qGLRS4J5uFayEjK5j02wtv"/>
    <s v="Unqualified"/>
    <n v="0"/>
    <s v="OpportunityStatusType.Lost"/>
    <s v="cont_Qg54yElIE72VBl3gDfv20dr0UgaKif91IG6jSfsFTeE"/>
    <s v="Shreevidhya S"/>
    <s v="GMC Renewal"/>
    <s v="lead_7nR3pCmMHvXjENU7wedgyMqWYAPKFy13abMRPM2BgLV"/>
    <s v="Intertrust Group"/>
    <s v="Aishwarya Nyayadhish"/>
    <s v="user_Iwn6da5WKkZqwUySK0oUuCb72pFP5WEm4zAb92ijqFe"/>
    <s v="Sonal Paithankar"/>
    <s v="2022-05-16 05:24:28.154000+00:00"/>
    <s v="2022-07-13 11:45:12.305000+00:00"/>
    <m/>
    <s v="Bangalore"/>
    <m/>
    <m/>
    <m/>
    <n v="1500"/>
    <m/>
    <m/>
    <m/>
    <m/>
    <m/>
    <m/>
    <m/>
    <s v="PAID_SOCIAL"/>
    <m/>
    <m/>
    <m/>
    <m/>
    <m/>
    <m/>
    <m/>
    <m/>
    <m/>
    <m/>
    <m/>
    <m/>
    <m/>
    <m/>
    <m/>
    <m/>
    <m/>
    <m/>
    <s v="user_6hRQhcoLhZEDUBYaw3vS7rv6T5582sGfXq4jNRqTfUU"/>
    <s v="Aishwarya Nyayadhish"/>
    <m/>
    <m/>
    <s v="July"/>
    <x v="4"/>
    <m/>
    <m/>
    <s v="Employee Wellness Handbook"/>
    <m/>
    <m/>
    <m/>
    <s v="2022-04-01 06:51:42.606000+00:00"/>
    <s v="2022-09-29 11:48:49.781000+00:00"/>
    <m/>
  </r>
  <r>
    <s v="Sonal Paithankar"/>
    <n v="2000000"/>
    <s v="INR"/>
    <n v="0"/>
    <s v="7/15/22"/>
    <s v="Sales"/>
    <s v="stat_kcR4fZg7TU7jjk1jAVua3qGLRS4J5uFayEjK5j02wtv"/>
    <s v="Unqualified"/>
    <n v="0"/>
    <s v="OpportunityStatusType.Lost"/>
    <s v="cont_gSHbHV11HM7cLUjbvrFnyJ5hkOuExs8E4oN1VcysJjG"/>
    <s v="Roby John varghese"/>
    <s v="Fresh GTL"/>
    <s v="lead_gofW2VcfqPtDlHo3sUXTeYyY47EldvokBZPsWiE7AY7"/>
    <s v="Avanze"/>
    <s v="Gauri Jori"/>
    <s v="user_Iwn6da5WKkZqwUySK0oUuCb72pFP5WEm4zAb92ijqFe"/>
    <s v="Sonal Paithankar"/>
    <s v="2022-06-06 07:49:55.345000+00:00"/>
    <s v="2022-07-13 11:39:31.163000+00:00"/>
    <m/>
    <s v="Bangalore"/>
    <m/>
    <m/>
    <m/>
    <n v="650"/>
    <m/>
    <m/>
    <m/>
    <m/>
    <m/>
    <m/>
    <m/>
    <m/>
    <m/>
    <m/>
    <m/>
    <m/>
    <m/>
    <m/>
    <m/>
    <m/>
    <m/>
    <m/>
    <m/>
    <m/>
    <m/>
    <m/>
    <m/>
    <m/>
    <m/>
    <m/>
    <s v="user_5YHA1ZU4iP896lD1YJehdJcMx7ZEgWCpulT4T2c3pJ3"/>
    <s v="Gauri Jori"/>
    <m/>
    <m/>
    <s v="July; June"/>
    <x v="4"/>
    <m/>
    <m/>
    <s v="Employee Engagement Handbook"/>
    <m/>
    <m/>
    <m/>
    <s v="2021-10-04 17:05:47.237000+00:00"/>
    <s v="2022-07-13 14:20:38.672000+00:00"/>
    <m/>
  </r>
  <r>
    <s v="Sonal Paithankar"/>
    <n v="3000000"/>
    <s v="INR"/>
    <n v="0"/>
    <s v="7/15/22"/>
    <s v="Sales"/>
    <s v="stat_kcR4fZg7TU7jjk1jAVua3qGLRS4J5uFayEjK5j02wtv"/>
    <s v="Unqualified"/>
    <n v="0"/>
    <s v="OpportunityStatusType.Lost"/>
    <s v="cont_gSHbHV11HM7cLUjbvrFnyJ5hkOuExs8E4oN1VcysJjG"/>
    <s v="Roby John varghese"/>
    <s v="GMC ren"/>
    <s v="lead_gofW2VcfqPtDlHo3sUXTeYyY47EldvokBZPsWiE7AY7"/>
    <s v="Avanze"/>
    <s v="Gauri Jori"/>
    <s v="user_Iwn6da5WKkZqwUySK0oUuCb72pFP5WEm4zAb92ijqFe"/>
    <s v="Sonal Paithankar"/>
    <s v="2022-06-06 06:43:18.841000+00:00"/>
    <s v="2022-07-13 11:39:12.425000+00:00"/>
    <m/>
    <s v="Bangalore"/>
    <m/>
    <m/>
    <m/>
    <n v="650"/>
    <m/>
    <m/>
    <m/>
    <m/>
    <m/>
    <m/>
    <m/>
    <m/>
    <m/>
    <m/>
    <m/>
    <m/>
    <m/>
    <m/>
    <m/>
    <m/>
    <m/>
    <m/>
    <m/>
    <m/>
    <m/>
    <m/>
    <m/>
    <m/>
    <m/>
    <m/>
    <s v="user_5YHA1ZU4iP896lD1YJehdJcMx7ZEgWCpulT4T2c3pJ3"/>
    <s v="Gauri Jori"/>
    <m/>
    <m/>
    <s v="July; June"/>
    <x v="4"/>
    <m/>
    <m/>
    <s v="Employee Engagement Handbook"/>
    <m/>
    <m/>
    <m/>
    <s v="2021-10-04 17:05:47.237000+00:00"/>
    <s v="2022-07-13 14:20:38.672000+00:00"/>
    <m/>
  </r>
  <r>
    <s v="Sonal Paithankar"/>
    <n v="200000"/>
    <s v="INR"/>
    <n v="0"/>
    <s v="7/15/22"/>
    <s v="Sales"/>
    <s v="stat_kcR4fZg7TU7jjk1jAVua3qGLRS4J5uFayEjK5j02wtv"/>
    <s v="Unqualified"/>
    <n v="0"/>
    <s v="OpportunityStatusType.Lost"/>
    <s v="cont_gSHbHV11HM7cLUjbvrFnyJ5hkOuExs8E4oN1VcysJjG"/>
    <s v="Roby John varghese"/>
    <s v="GPA ren"/>
    <s v="lead_gofW2VcfqPtDlHo3sUXTeYyY47EldvokBZPsWiE7AY7"/>
    <s v="Avanze"/>
    <s v="Gauri Jori"/>
    <s v="user_Iwn6da5WKkZqwUySK0oUuCb72pFP5WEm4zAb92ijqFe"/>
    <s v="Sonal Paithankar"/>
    <s v="2022-06-06 07:49:04.691000+00:00"/>
    <s v="2022-07-13 11:39:22.741000+00:00"/>
    <m/>
    <s v="Bangalore"/>
    <m/>
    <m/>
    <m/>
    <n v="650"/>
    <m/>
    <m/>
    <m/>
    <m/>
    <m/>
    <m/>
    <m/>
    <m/>
    <m/>
    <m/>
    <m/>
    <m/>
    <m/>
    <m/>
    <m/>
    <m/>
    <m/>
    <m/>
    <m/>
    <m/>
    <m/>
    <m/>
    <m/>
    <m/>
    <m/>
    <m/>
    <s v="user_5YHA1ZU4iP896lD1YJehdJcMx7ZEgWCpulT4T2c3pJ3"/>
    <s v="Gauri Jori"/>
    <m/>
    <m/>
    <s v="July; June"/>
    <x v="4"/>
    <m/>
    <m/>
    <s v="Employee Engagement Handbook"/>
    <m/>
    <m/>
    <m/>
    <s v="2021-10-04 17:05:47.237000+00:00"/>
    <s v="2022-07-13 14:20:38.672000+00:00"/>
    <m/>
  </r>
  <r>
    <s v="Omkar Ghate"/>
    <n v="1500000"/>
    <s v="INR"/>
    <n v="0"/>
    <s v="7/22/22"/>
    <s v="Sales"/>
    <s v="stat_kcR4fZg7TU7jjk1jAVua3qGLRS4J5uFayEjK5j02wtv"/>
    <s v="Unqualified"/>
    <n v="0"/>
    <s v="OpportunityStatusType.Lost"/>
    <s v="cont_MJqJowuUQbBpPYzGhwCE4xoH6YRS2dOoQHu8CBCCcGN"/>
    <s v="Rahmat"/>
    <s v="Too late to quote"/>
    <s v="lead_imTeZ5pZlCuxauI8K0p3hnORFA5kewCePMkOaSJ2UE6"/>
    <s v="GC India Dental"/>
    <s v="Shreya Solanki"/>
    <s v="user_9SBRjyF0n4iWuhUdqRyQkFhl2J4uyNKhFWvvJEvunX8"/>
    <s v="Omkar Ghate"/>
    <s v="2022-07-12 12:19:16.289000+00:00"/>
    <s v="2022-07-13 11:18:02.994000+00:00"/>
    <m/>
    <s v="Hyderabad"/>
    <m/>
    <m/>
    <m/>
    <m/>
    <m/>
    <m/>
    <m/>
    <m/>
    <m/>
    <m/>
    <m/>
    <m/>
    <m/>
    <m/>
    <m/>
    <m/>
    <m/>
    <m/>
    <m/>
    <m/>
    <m/>
    <m/>
    <m/>
    <m/>
    <m/>
    <m/>
    <m/>
    <m/>
    <s v="Aniket Vahile"/>
    <m/>
    <s v="user_1z3bdwgjF9RILRmuQPeXXGoPhafSi1mEgyb4l5sVEvN"/>
    <s v="Ankita Pingale"/>
    <m/>
    <m/>
    <s v="June"/>
    <x v="2"/>
    <s v="Naukri.com"/>
    <m/>
    <m/>
    <m/>
    <m/>
    <m/>
    <s v="2022-07-12 04:11:46.998000+00:00"/>
    <s v="2022-09-15 09:51:37.496000+00:00"/>
    <s v="GMC"/>
  </r>
  <r>
    <s v="Omkar Ghate"/>
    <n v="1000000"/>
    <s v="INR"/>
    <n v="0"/>
    <s v="8/31/22"/>
    <s v="Sales"/>
    <s v="stat_kcR4fZg7TU7jjk1jAVua3qGLRS4J5uFayEjK5j02wtv"/>
    <s v="Unqualified"/>
    <n v="0"/>
    <s v="OpportunityStatusType.Lost"/>
    <s v="cont_MJqJowuUQbBpPYzGhwCE4xoH6YRS2dOoQHu8CBCCcGN"/>
    <s v="Rahmat"/>
    <s v="Parents - Too late to quote"/>
    <s v="lead_imTeZ5pZlCuxauI8K0p3hnORFA5kewCePMkOaSJ2UE6"/>
    <s v="GC India Dental"/>
    <s v="Shreya Solanki"/>
    <s v="user_9SBRjyF0n4iWuhUdqRyQkFhl2J4uyNKhFWvvJEvunX8"/>
    <s v="Omkar Ghate"/>
    <s v="2022-07-12 12:21:32.896000+00:00"/>
    <s v="2022-07-13 11:18:35.329000+00:00"/>
    <m/>
    <s v="Hyderabad"/>
    <m/>
    <m/>
    <m/>
    <m/>
    <m/>
    <m/>
    <m/>
    <m/>
    <m/>
    <m/>
    <m/>
    <m/>
    <m/>
    <m/>
    <m/>
    <m/>
    <m/>
    <m/>
    <m/>
    <m/>
    <m/>
    <m/>
    <m/>
    <m/>
    <m/>
    <m/>
    <m/>
    <m/>
    <s v="Aniket Vahile"/>
    <m/>
    <s v="user_1z3bdwgjF9RILRmuQPeXXGoPhafSi1mEgyb4l5sVEvN"/>
    <s v="Ankita Pingale"/>
    <m/>
    <m/>
    <s v="June"/>
    <x v="2"/>
    <s v="Naukri.com"/>
    <m/>
    <m/>
    <m/>
    <m/>
    <m/>
    <s v="2022-07-12 04:11:46.998000+00:00"/>
    <s v="2022-09-15 09:51:37.496000+00:00"/>
    <m/>
  </r>
  <r>
    <s v="Omkar Ghate"/>
    <n v="0"/>
    <s v="INR"/>
    <n v="0"/>
    <s v="8/31/22"/>
    <s v="Sales"/>
    <s v="stat_kcR4fZg7TU7jjk1jAVua3qGLRS4J5uFayEjK5j02wtv"/>
    <s v="Unqualified"/>
    <n v="0"/>
    <s v="OpportunityStatusType.Lost"/>
    <m/>
    <m/>
    <s v="parents policy"/>
    <s v="lead_imTeZ5pZlCuxauI8K0p3hnORFA5kewCePMkOaSJ2UE6"/>
    <s v="GC India Dental"/>
    <s v="Shreya Solanki"/>
    <s v="user_9SBRjyF0n4iWuhUdqRyQkFhl2J4uyNKhFWvvJEvunX8"/>
    <s v="Omkar Ghate"/>
    <s v="2022-07-12 12:20:13.133000+00:00"/>
    <s v="2022-07-13 11:18:10.271000+00:00"/>
    <m/>
    <s v="Hyderabad"/>
    <m/>
    <m/>
    <m/>
    <m/>
    <m/>
    <m/>
    <m/>
    <m/>
    <m/>
    <m/>
    <m/>
    <m/>
    <m/>
    <m/>
    <m/>
    <m/>
    <m/>
    <m/>
    <m/>
    <m/>
    <m/>
    <m/>
    <m/>
    <m/>
    <m/>
    <m/>
    <m/>
    <m/>
    <s v="Aniket Vahile"/>
    <m/>
    <s v="user_1z3bdwgjF9RILRmuQPeXXGoPhafSi1mEgyb4l5sVEvN"/>
    <s v="Ankita Pingale"/>
    <m/>
    <m/>
    <s v="June"/>
    <x v="2"/>
    <s v="Naukri.com"/>
    <m/>
    <m/>
    <m/>
    <m/>
    <m/>
    <s v="2022-07-12 04:11:46.998000+00:00"/>
    <s v="2022-09-15 09:51:37.496000+00:00"/>
    <s v="GMC"/>
  </r>
  <r>
    <s v="Prateek Wadhwa"/>
    <n v="20000"/>
    <s v="INR"/>
    <n v="0"/>
    <s v="7/31/22"/>
    <s v="Sales"/>
    <s v="stat_kcR4fZg7TU7jjk1jAVua3qGLRS4J5uFayEjK5j02wtv"/>
    <s v="Unqualified"/>
    <n v="0"/>
    <s v="OpportunityStatusType.Lost"/>
    <s v="cont_mLfUQLOmuesknyCWRtuwziFVF7b3MKJO2qHTLBRTcqh"/>
    <s v="Dhaval kapadia"/>
    <m/>
    <s v="lead_wY0h4mx8AV2ZPsqSLbc5qoKpkmRz7A6vLfQxQMMrWfY"/>
    <s v="THE PARTHENON GROUP INDIA LLC"/>
    <s v="Prateek Wadhwa"/>
    <s v="user_FdWFezbLzkYQcGsBUsjZO25nr2poK2nRbqV47Rs5Kfm"/>
    <s v="Prateek Wadhwa"/>
    <s v="2022-05-13 11:24:48.343000+00:00"/>
    <s v="2022-07-13 11:01:44.389000+00:00"/>
    <m/>
    <s v="Mumbai"/>
    <m/>
    <m/>
    <m/>
    <n v="40"/>
    <m/>
    <m/>
    <m/>
    <m/>
    <m/>
    <m/>
    <m/>
    <m/>
    <m/>
    <m/>
    <m/>
    <m/>
    <m/>
    <m/>
    <m/>
    <m/>
    <m/>
    <m/>
    <m/>
    <m/>
    <m/>
    <m/>
    <m/>
    <m/>
    <m/>
    <m/>
    <s v="user_FdWFezbLzkYQcGsBUsjZO25nr2poK2nRbqV47Rs5Kfm"/>
    <s v="Prateek Wadhwa"/>
    <m/>
    <m/>
    <s v="July"/>
    <x v="2"/>
    <m/>
    <m/>
    <s v="AM Opps - Kunal"/>
    <m/>
    <m/>
    <m/>
    <s v="2021-11-18 08:11:12.714000+00:00"/>
    <s v="2022-08-27 07:09:46.188000+00:00"/>
    <s v="GPA"/>
  </r>
  <r>
    <s v="Nikhil Ahuja"/>
    <n v="0"/>
    <s v="INR"/>
    <n v="0"/>
    <d v="2022-01-08T00:00:00"/>
    <s v="Sales"/>
    <s v="stat_kcR4fZg7TU7jjk1jAVua3qGLRS4J5uFayEjK5j02wtv"/>
    <s v="Unqualified"/>
    <n v="0"/>
    <s v="OpportunityStatusType.Lost"/>
    <s v="cont_aNKP4GSINbakciNAXOza32dImqOdwkRzCSmRO8b2y2h"/>
    <s v="Vikram Raut"/>
    <m/>
    <s v="lead_5LBn1lNyHESVePR3Z4MPagNE2y05lH03LyY1NAIu2PA"/>
    <s v="Crystal Auto"/>
    <s v="Nikhil Ahuja"/>
    <s v="user_ocHSJH83OJnHCvKyMbjx8WOOK8PMgAUGIj1qK0q0dMV"/>
    <s v="Nikhil Ahuja"/>
    <s v="2022-04-27 05:00:05.079000+00:00"/>
    <s v="2022-07-13 11:03:13.247000+00:00"/>
    <m/>
    <s v="Pune"/>
    <m/>
    <m/>
    <m/>
    <n v="20"/>
    <m/>
    <m/>
    <m/>
    <m/>
    <m/>
    <m/>
    <m/>
    <m/>
    <m/>
    <m/>
    <m/>
    <s v="Manufacturing"/>
    <m/>
    <m/>
    <m/>
    <m/>
    <m/>
    <m/>
    <m/>
    <m/>
    <m/>
    <m/>
    <m/>
    <m/>
    <m/>
    <m/>
    <s v="user_ocHSJH83OJnHCvKyMbjx8WOOK8PMgAUGIj1qK0q0dMV"/>
    <s v="Nikhil Ahuja"/>
    <m/>
    <m/>
    <s v="August"/>
    <x v="2"/>
    <m/>
    <m/>
    <m/>
    <m/>
    <m/>
    <m/>
    <s v="2022-03-28 09:07:25.580000+00:00"/>
    <s v="2022-09-19 09:41:50.469000+00:00"/>
    <s v="GMC"/>
  </r>
  <r>
    <s v="Prateek Wadhwa"/>
    <n v="200000"/>
    <s v="INR"/>
    <n v="0"/>
    <s v="7/31/22"/>
    <s v="Sales"/>
    <s v="stat_kcR4fZg7TU7jjk1jAVua3qGLRS4J5uFayEjK5j02wtv"/>
    <s v="Unqualified"/>
    <n v="0"/>
    <s v="OpportunityStatusType.Lost"/>
    <s v="cont_mLfUQLOmuesknyCWRtuwziFVF7b3MKJO2qHTLBRTcqh"/>
    <s v="Dhaval kapadia"/>
    <m/>
    <s v="lead_wY0h4mx8AV2ZPsqSLbc5qoKpkmRz7A6vLfQxQMMrWfY"/>
    <s v="THE PARTHENON GROUP INDIA LLC"/>
    <s v="Prateek Wadhwa"/>
    <s v="user_FdWFezbLzkYQcGsBUsjZO25nr2poK2nRbqV47Rs5Kfm"/>
    <s v="Prateek Wadhwa"/>
    <s v="2022-05-13 11:24:29.632000+00:00"/>
    <s v="2022-07-13 11:01:37.479000+00:00"/>
    <m/>
    <s v="Mumbai"/>
    <m/>
    <m/>
    <m/>
    <n v="40"/>
    <m/>
    <m/>
    <m/>
    <m/>
    <m/>
    <m/>
    <m/>
    <m/>
    <m/>
    <m/>
    <m/>
    <m/>
    <m/>
    <m/>
    <m/>
    <m/>
    <m/>
    <m/>
    <m/>
    <m/>
    <m/>
    <m/>
    <m/>
    <m/>
    <m/>
    <m/>
    <s v="user_FdWFezbLzkYQcGsBUsjZO25nr2poK2nRbqV47Rs5Kfm"/>
    <s v="Prateek Wadhwa"/>
    <m/>
    <m/>
    <s v="July"/>
    <x v="2"/>
    <m/>
    <m/>
    <s v="AM Opps - Kunal"/>
    <m/>
    <m/>
    <m/>
    <s v="2021-11-18 08:11:12.714000+00:00"/>
    <s v="2022-08-27 07:09:46.188000+00:00"/>
    <s v="GMC"/>
  </r>
  <r>
    <s v="Aditya Binani"/>
    <n v="400000"/>
    <s v="INR"/>
    <n v="0"/>
    <d v="2022-01-07T00:00:00"/>
    <s v="Sales"/>
    <s v="stat_kcR4fZg7TU7jjk1jAVua3qGLRS4J5uFayEjK5j02wtv"/>
    <s v="Unqualified"/>
    <n v="0"/>
    <s v="OpportunityStatusType.Lost"/>
    <m/>
    <m/>
    <s v="GMC"/>
    <s v="lead_gL4mi3lQbSZZBejz3pRsjvyMcxHyzWfnlZBJBtQqLei"/>
    <s v="jyoti.k@nexapp.co.in"/>
    <s v="Aditya Binani"/>
    <s v="user_g5Yw4Z4XnIbmcGhJO80vdtFdd5ElcDlgYO3q8l82ODn"/>
    <s v="Aditya Binani"/>
    <s v="2022-05-18 08:39:49.358000+00:00"/>
    <s v="2022-07-13 09:18:26.403000+00:00"/>
    <m/>
    <m/>
    <m/>
    <m/>
    <m/>
    <n v="50"/>
    <m/>
    <m/>
    <m/>
    <m/>
    <m/>
    <m/>
    <m/>
    <m/>
    <m/>
    <m/>
    <m/>
    <m/>
    <m/>
    <m/>
    <m/>
    <m/>
    <m/>
    <m/>
    <m/>
    <m/>
    <m/>
    <m/>
    <m/>
    <m/>
    <m/>
    <m/>
    <s v="user_g5Yw4Z4XnIbmcGhJO80vdtFdd5ElcDlgYO3q8l82ODn"/>
    <s v="Aditya Binani"/>
    <m/>
    <m/>
    <s v="July"/>
    <x v="9"/>
    <m/>
    <m/>
    <s v="Lead Magnet Lead"/>
    <m/>
    <m/>
    <m/>
    <s v="2021-09-16 05:51:37.268000+00:00"/>
    <s v="2022-09-09 10:19:35.901000+00:00"/>
    <m/>
  </r>
  <r>
    <s v="Kashif Ahmad"/>
    <n v="560195"/>
    <s v="INR"/>
    <n v="100"/>
    <s v="7/13/22"/>
    <s v="Sales"/>
    <s v="stat_OZRiD1474QRJIpvnjHCZfiIvKcVD6mIKSSTzg8SwDVx"/>
    <s v="Won- Payment Completed"/>
    <n v="1"/>
    <s v="OpportunityStatusType.Won"/>
    <s v="cont_as6cYTY7OHADAQXl6A4ywwhiPSbcuOPkUdXv8cRxzyU"/>
    <s v="Baleshwar Pandey"/>
    <m/>
    <s v="lead_Ak5uBZpf3Q118J8Gn3W2BNW40BNGs1a06lKskzNC5Me"/>
    <s v="VISION BEYOND RESOURCES INDIA PRIVATE LIMITED"/>
    <s v="Sarvesh Pawar"/>
    <s v="user_LKRhV6rhcBe0uL8u70UUGeDjbMupuho4TaiAOCbT7HT"/>
    <s v="Kashif Ahmad"/>
    <s v="2022-06-22 05:21:32.576000+00:00"/>
    <s v="2022-07-13 09:43:41.254000+00:00"/>
    <m/>
    <s v="Lucknow"/>
    <m/>
    <m/>
    <m/>
    <n v="502"/>
    <m/>
    <m/>
    <m/>
    <m/>
    <m/>
    <m/>
    <m/>
    <m/>
    <m/>
    <m/>
    <m/>
    <s v="HR / Staffing / Recruitment"/>
    <m/>
    <m/>
    <m/>
    <m/>
    <m/>
    <m/>
    <m/>
    <m/>
    <m/>
    <m/>
    <m/>
    <m/>
    <s v="Jitin Gopi"/>
    <m/>
    <s v="user_A8KOTZADnUtEQOLt4nSLAmteNStuGh80js75RYjrXVt"/>
    <s v="Sarvesh Pawar"/>
    <s v="Komal Chougale"/>
    <m/>
    <s v="February; July"/>
    <x v="2"/>
    <s v="Lusha"/>
    <m/>
    <m/>
    <m/>
    <m/>
    <m/>
    <s v="2022-03-07 17:01:16.053000+00:00"/>
    <s v="2022-10-18 04:56:17.468000+00:00"/>
    <s v="GTL"/>
  </r>
  <r>
    <s v="Omkar Ghate"/>
    <n v="15000"/>
    <s v="INR"/>
    <n v="0"/>
    <d v="2022-12-07T00:00:00"/>
    <s v="Sales"/>
    <s v="stat_kcR4fZg7TU7jjk1jAVua3qGLRS4J5uFayEjK5j02wtv"/>
    <s v="Unqualified"/>
    <n v="0"/>
    <s v="OpportunityStatusType.Lost"/>
    <m/>
    <m/>
    <s v="GPA"/>
    <s v="lead_C08LOA5eNpwFXywCGKdLvSypm1FIFR55oMjZwZQUg1c"/>
    <s v="Autoprint Machinery Manufacturers"/>
    <s v="Bhairavi Jog"/>
    <s v="user_9SBRjyF0n4iWuhUdqRyQkFhl2J4uyNKhFWvvJEvunX8"/>
    <s v="Omkar Ghate"/>
    <s v="2022-06-22 06:44:43.636000+00:00"/>
    <s v="2022-07-13 10:58:27.990000+00:00"/>
    <m/>
    <s v="Coimbatore"/>
    <m/>
    <m/>
    <m/>
    <n v="150"/>
    <m/>
    <m/>
    <m/>
    <m/>
    <m/>
    <m/>
    <m/>
    <m/>
    <m/>
    <m/>
    <m/>
    <s v="Manufacturing"/>
    <m/>
    <m/>
    <m/>
    <m/>
    <m/>
    <m/>
    <m/>
    <m/>
    <m/>
    <m/>
    <m/>
    <m/>
    <s v="Amol Gawali"/>
    <m/>
    <s v="user_228eUmsdKIb9OItgmiDq1zD4aPZ1eqiapbaLAGeBf8g"/>
    <s v="Bhairavi Jog"/>
    <m/>
    <m/>
    <s v="July"/>
    <x v="2"/>
    <m/>
    <m/>
    <m/>
    <m/>
    <m/>
    <m/>
    <s v="2022-05-11 05:16:13.031000+00:00"/>
    <s v="2022-07-13 10:58:28.021000+00:00"/>
    <s v="GPA"/>
  </r>
  <r>
    <s v="Naveen Kumar"/>
    <n v="50000"/>
    <s v="INR"/>
    <n v="0"/>
    <s v="9/30/22"/>
    <s v="Sales"/>
    <s v="stat_kcR4fZg7TU7jjk1jAVua3qGLRS4J5uFayEjK5j02wtv"/>
    <s v="Unqualified"/>
    <n v="0"/>
    <s v="OpportunityStatusType.Lost"/>
    <s v="cont_kmJfNQqdHYLIKonSRlKWx8OWRJCwGhJ7oxfHivh7fOj"/>
    <s v="Vinod Shinde"/>
    <s v="GPA - Renewal in September"/>
    <s v="lead_ivCsLWcVR1FBbV4JRmED9cctRryoDzbF0Rp8do0oH2A"/>
    <s v="Avendus"/>
    <s v="Shreenath Bhat"/>
    <s v="user_N52PP2uP2VZc2gm0nhh6CNFSif4n85g1cdxoNFd9ct0"/>
    <s v="Naveen Kumar"/>
    <s v="2022-06-09 06:07:20.458000+00:00"/>
    <s v="2022-07-13 08:26:53.912000+00:00"/>
    <m/>
    <s v="Mumbai"/>
    <m/>
    <m/>
    <m/>
    <n v="390"/>
    <m/>
    <m/>
    <m/>
    <m/>
    <m/>
    <m/>
    <m/>
    <m/>
    <m/>
    <m/>
    <m/>
    <s v="Banking &amp; Finance"/>
    <m/>
    <m/>
    <m/>
    <m/>
    <m/>
    <m/>
    <m/>
    <m/>
    <m/>
    <m/>
    <m/>
    <m/>
    <s v="Yogesh Paigude"/>
    <m/>
    <s v="user_6hRQhcoLhZEDUBYaw3vS7rv6T5582sGfXq4jNRqTfUU"/>
    <s v="Aishwarya Nyayadhish"/>
    <m/>
    <m/>
    <s v="July; September"/>
    <x v="2"/>
    <s v="Linkedin"/>
    <m/>
    <s v="Vaccine inbound"/>
    <m/>
    <m/>
    <m/>
    <s v="2021-04-20 04:58:30.541000+00:00"/>
    <s v="2022-09-29 07:40:00.234000+00:00"/>
    <s v="GPA"/>
  </r>
  <r>
    <s v="Navin Panjwani"/>
    <n v="300000"/>
    <s v="INR"/>
    <n v="0"/>
    <s v="9/30/22"/>
    <s v="Sales"/>
    <s v="stat_kcR4fZg7TU7jjk1jAVua3qGLRS4J5uFayEjK5j02wtv"/>
    <s v="Unqualified"/>
    <n v="0"/>
    <s v="OpportunityStatusType.Lost"/>
    <s v="cont_u8eQlcXw3Gqi5Xa5lSr3QVdyELmbRk7v41zXyU5Rbzy"/>
    <s v="Bhaskar Behere"/>
    <s v="GMC - Renewal"/>
    <s v="lead_3NPPREpnXy9NhbIh1oNA3azR17e9zCNf4v7cU0Rf8wj"/>
    <s v="Dr. Bhanushali Hospital"/>
    <s v="Shreenath Bhat"/>
    <s v="user_sD3YjSs92XKUfD0OPHeo886g6tW6aCM0iUhX5VVUuJi"/>
    <s v="Navin Panjwani"/>
    <s v="2022-06-27 09:14:54.058000+00:00"/>
    <s v="2022-07-13 07:44:33.420000+00:00"/>
    <m/>
    <s v="Mumbai"/>
    <m/>
    <m/>
    <m/>
    <n v="50"/>
    <m/>
    <m/>
    <m/>
    <m/>
    <m/>
    <m/>
    <m/>
    <s v="PAID_SOCIAL"/>
    <m/>
    <m/>
    <m/>
    <s v="Health, Wellness &amp; Fitness"/>
    <m/>
    <m/>
    <m/>
    <m/>
    <m/>
    <m/>
    <m/>
    <m/>
    <m/>
    <m/>
    <m/>
    <m/>
    <m/>
    <m/>
    <s v="user_vMd4rmcrSbjykdyL2J7rrYn84SWdcNc5FKligrmItPw"/>
    <s v="Shreenath Bhat"/>
    <m/>
    <m/>
    <s v="September"/>
    <x v="4"/>
    <m/>
    <m/>
    <s v="Employee Engagement Handbook"/>
    <m/>
    <m/>
    <m/>
    <s v="2022-06-10 16:19:34.608000+00:00"/>
    <s v="2022-08-12 11:44:39.929000+00:00"/>
    <s v="GMC"/>
  </r>
  <r>
    <s v="Naveen Kumar"/>
    <n v="50000"/>
    <s v="INR"/>
    <n v="0"/>
    <s v="7/31/22"/>
    <s v="Sales"/>
    <s v="stat_kcR4fZg7TU7jjk1jAVua3qGLRS4J5uFayEjK5j02wtv"/>
    <s v="Unqualified"/>
    <n v="0"/>
    <s v="OpportunityStatusType.Lost"/>
    <s v="cont_CNiBWVoFwEgBCKNtoE9gZzYu2zXxJytUvZuuKAxtIyH"/>
    <s v="Shamkant Bhavsar"/>
    <s v="GTL - Fresh"/>
    <s v="lead_stQIwqTlufxHJ8Uif6OlpfbuFGVXyZqzId31hOIMTrC"/>
    <s v="Esmech Equipment Pvt. Ltd."/>
    <s v="Shreenath Bhat"/>
    <s v="user_N52PP2uP2VZc2gm0nhh6CNFSif4n85g1cdxoNFd9ct0"/>
    <s v="Naveen Kumar"/>
    <s v="2022-06-22 03:37:41.671000+00:00"/>
    <s v="2022-07-13 08:26:38.940000+00:00"/>
    <m/>
    <s v="Mumbai"/>
    <m/>
    <m/>
    <m/>
    <n v="250"/>
    <m/>
    <m/>
    <m/>
    <m/>
    <m/>
    <m/>
    <m/>
    <m/>
    <m/>
    <m/>
    <m/>
    <s v="Manufacturing"/>
    <m/>
    <m/>
    <m/>
    <m/>
    <m/>
    <m/>
    <m/>
    <m/>
    <m/>
    <m/>
    <m/>
    <m/>
    <s v="Mrunmay Jalgaonkar"/>
    <m/>
    <s v="user_vMd4rmcrSbjykdyL2J7rrYn84SWdcNc5FKligrmItPw"/>
    <s v="Shreenath Bhat"/>
    <m/>
    <m/>
    <m/>
    <x v="2"/>
    <m/>
    <m/>
    <m/>
    <m/>
    <m/>
    <m/>
    <s v="2022-04-03 18:13:55.077000+00:00"/>
    <s v="2022-09-29 04:04:57.443000+00:00"/>
    <s v="GTL"/>
  </r>
  <r>
    <s v="Tejas Kulkarni"/>
    <n v="500000"/>
    <s v="INR"/>
    <n v="0"/>
    <s v="7/31/22"/>
    <s v="Sales"/>
    <s v="stat_1hn9nRJaLbI53NxPuSQgo90kRpbpKsFlwN4oEGNUTdO"/>
    <s v="Lost"/>
    <n v="0"/>
    <s v="OpportunityStatusType.Lost"/>
    <s v="cont_TTfhDDqNa52T1m3okZs1dA0k4uel4NsauXyDfTwPaIA"/>
    <s v="saranya.karthik@anjusoftware.com"/>
    <s v="They have been taking longer than expected time to get back with the approval. When contacted HR doesnt have any logical reason for the delay."/>
    <s v="lead_38TYlEydnj4cUBFy1LGqE3bXqd3KEl345laqdO2xZZV"/>
    <s v="Anju Software"/>
    <s v="Nikhil Ahuja"/>
    <s v="user_kbtBHYtBjVDNyI72HTF6C1SCvC7yVBiA6OrBOy3t96U"/>
    <s v="Tejas Kulkarni"/>
    <s v="2022-03-16 05:38:24.963000+00:00"/>
    <s v="2022-07-13 06:50:12.118000+00:00"/>
    <m/>
    <s v="Bangalore"/>
    <m/>
    <m/>
    <m/>
    <n v="90"/>
    <m/>
    <m/>
    <m/>
    <m/>
    <m/>
    <m/>
    <m/>
    <s v="PAID_SOCIAL"/>
    <m/>
    <m/>
    <m/>
    <s v="IT Services &amp; IT Consulting"/>
    <m/>
    <m/>
    <m/>
    <m/>
    <m/>
    <m/>
    <m/>
    <m/>
    <m/>
    <m/>
    <m/>
    <m/>
    <m/>
    <m/>
    <s v="user_kbtBHYtBjVDNyI72HTF6C1SCvC7yVBiA6OrBOy3t96U"/>
    <s v="Tejas Kulkarni"/>
    <s v="Dr. Anil More"/>
    <m/>
    <s v="February"/>
    <x v="4"/>
    <m/>
    <m/>
    <s v="Employee Wellness Handbook"/>
    <m/>
    <m/>
    <m/>
    <s v="2022-01-27 08:28:04.229000+00:00"/>
    <s v="2022-09-05 05:33:37.388000+00:00"/>
    <s v="GTL"/>
  </r>
  <r>
    <s v="Tejas Kulkarni"/>
    <n v="120000"/>
    <s v="INR"/>
    <n v="0"/>
    <s v="7/15/22"/>
    <s v="Sales"/>
    <s v="stat_1hn9nRJaLbI53NxPuSQgo90kRpbpKsFlwN4oEGNUTdO"/>
    <s v="Lost"/>
    <n v="0"/>
    <s v="OpportunityStatusType.Lost"/>
    <m/>
    <m/>
    <s v="GMC-FRESH Si- 3lacs and 5 lacs Maternity-No RR- 2%-4% Ambulance-2k Client has not been responsive for a long time . HR doesnt answer the call nor has she replied back over the shared proposal."/>
    <s v="lead_aodCpk7M8sBMmfyV84GdVbXr5AVAfV8Vi6Ztrn8qbfQ"/>
    <s v="Chemtek (Fresh)"/>
    <s v="Bharti Bankey"/>
    <s v="user_kbtBHYtBjVDNyI72HTF6C1SCvC7yVBiA6OrBOy3t96U"/>
    <s v="Tejas Kulkarni"/>
    <s v="2022-04-18 06:43:23.346000+00:00"/>
    <s v="2022-07-13 06:53:19.875000+00:00"/>
    <m/>
    <s v="Mumbai"/>
    <m/>
    <s v="2022-02-14 05:31:33+00:00"/>
    <m/>
    <n v="34"/>
    <m/>
    <m/>
    <m/>
    <m/>
    <m/>
    <m/>
    <m/>
    <m/>
    <m/>
    <m/>
    <m/>
    <m/>
    <m/>
    <m/>
    <m/>
    <m/>
    <m/>
    <m/>
    <m/>
    <m/>
    <m/>
    <m/>
    <m/>
    <m/>
    <m/>
    <m/>
    <s v="user_aM3WaaSUQQmaNnsm9l2FQRVWUEr8RN2ZdXzsuQUalQ3"/>
    <s v="Bharti Bankey"/>
    <s v="Dr. Anil More"/>
    <m/>
    <s v="July"/>
    <x v="3"/>
    <s v="Inbound via website"/>
    <m/>
    <s v="Employee Count 25"/>
    <m/>
    <m/>
    <m/>
    <s v="2021-08-30 05:37:51.968000+00:00"/>
    <s v="2022-07-15 13:02:28.876000+00:00"/>
    <m/>
  </r>
  <r>
    <s v="Tejas Kulkarni"/>
    <n v="605000"/>
    <s v="INR"/>
    <n v="100"/>
    <s v="7/13/22"/>
    <s v="Sales"/>
    <s v="stat_OZRiD1474QRJIpvnjHCZfiIvKcVD6mIKSSTzg8SwDVx"/>
    <s v="Won- Payment Completed"/>
    <n v="1"/>
    <s v="OpportunityStatusType.Won"/>
    <s v="cont_o52VVnpih1nOGXbvjnt2V3a07Ht2okU5A8pjllfclj0"/>
    <s v="Tejashree"/>
    <m/>
    <s v="lead_jfuZioSZdziZD6DdJXNHpJtOwoWl1E95Imhm27C2T2A"/>
    <s v="Odex India Solutions"/>
    <s v="Kaushlya Bhavsar"/>
    <s v="user_kbtBHYtBjVDNyI72HTF6C1SCvC7yVBiA6OrBOy3t96U"/>
    <s v="Tejas Kulkarni"/>
    <s v="2022-06-06 09:20:28.287000+00:00"/>
    <s v="2022-07-13 07:22:32.244000+00:00"/>
    <m/>
    <s v="Mumbai"/>
    <m/>
    <m/>
    <m/>
    <n v="124"/>
    <m/>
    <m/>
    <m/>
    <m/>
    <m/>
    <m/>
    <m/>
    <m/>
    <m/>
    <m/>
    <m/>
    <s v="Banking &amp; Finance; IT Services &amp; IT Consulting"/>
    <m/>
    <m/>
    <m/>
    <m/>
    <m/>
    <m/>
    <m/>
    <m/>
    <m/>
    <m/>
    <m/>
    <m/>
    <s v="Aniket Vahile; Deepak Yadav"/>
    <m/>
    <s v="user_FdWFezbLzkYQcGsBUsjZO25nr2poK2nRbqV47Rs5Kfm"/>
    <s v="Prateek Wadhwa"/>
    <s v="Dr. Anil More"/>
    <m/>
    <s v="August"/>
    <x v="2"/>
    <s v="Lusha"/>
    <m/>
    <s v="Glengarry"/>
    <m/>
    <m/>
    <m/>
    <s v="2021-12-23 08:11:27.873000+00:00"/>
    <s v="2022-10-10 02:52:58.165000+00:00"/>
    <s v="GMC"/>
  </r>
  <r>
    <s v="Mayur Gadiyar"/>
    <n v="100000"/>
    <s v="INR"/>
    <n v="0"/>
    <s v="7/18/22"/>
    <s v="Sales"/>
    <s v="stat_kcR4fZg7TU7jjk1jAVua3qGLRS4J5uFayEjK5j02wtv"/>
    <s v="Unqualified"/>
    <n v="0"/>
    <s v="OpportunityStatusType.Lost"/>
    <m/>
    <m/>
    <s v="GPA - Staff"/>
    <s v="lead_ixnuzONEg5Gs5tr0tUxwIIFm6y9swjhtkoMWrsTrf7K"/>
    <s v="Isgec Hitachi Zosen"/>
    <s v="Mayur Gadiyar"/>
    <s v="user_bdUPAGjcS7p6513So3N4g3aWNS5HuBuVJi7bvCPAsLt"/>
    <s v="Mayur Gadiyar"/>
    <s v="2022-07-04 09:11:50.843000+00:00"/>
    <s v="2022-07-13 06:13:05.559000+00:00"/>
    <m/>
    <s v="Bharuch"/>
    <m/>
    <s v="2022-03-20 10:55:01+00:00"/>
    <m/>
    <n v="41"/>
    <m/>
    <m/>
    <m/>
    <m/>
    <m/>
    <m/>
    <m/>
    <m/>
    <m/>
    <m/>
    <m/>
    <s v="Manufacturing"/>
    <m/>
    <m/>
    <m/>
    <m/>
    <m/>
    <m/>
    <m/>
    <m/>
    <m/>
    <m/>
    <m/>
    <m/>
    <m/>
    <m/>
    <s v="user_FkSWcqjfeTqoo0NaiDWgDVeXoui6YtIDYPZVOCd1cwP"/>
    <s v="Kaushlya Bhavsar"/>
    <m/>
    <m/>
    <s v="June"/>
    <x v="8"/>
    <s v="Inbound via website"/>
    <m/>
    <s v="Downloaded the guide: Employee Wellness Handbook"/>
    <m/>
    <m/>
    <m/>
    <s v="2021-12-15 09:54:14.640000+00:00"/>
    <s v="2022-07-13 06:13:05.589000+00:00"/>
    <s v="GPA"/>
  </r>
  <r>
    <s v="Aditya Binani"/>
    <n v="90000"/>
    <s v="INR"/>
    <n v="0"/>
    <s v="7/15/22"/>
    <s v="Sales"/>
    <s v="stat_kcR4fZg7TU7jjk1jAVua3qGLRS4J5uFayEjK5j02wtv"/>
    <s v="Unqualified"/>
    <n v="0"/>
    <s v="OpportunityStatusType.Lost"/>
    <m/>
    <m/>
    <s v="GMC"/>
    <s v="lead_iHApfv6JU78o9VaHNXcZMgjBHx1eb14REfn2e1I9NQi"/>
    <s v="Palash Ventures"/>
    <s v="Aditya Binani"/>
    <s v="user_g5Yw4Z4XnIbmcGhJO80vdtFdd5ElcDlgYO3q8l82ODn"/>
    <s v="Aditya Binani"/>
    <s v="2022-05-05 09:29:22.993000+00:00"/>
    <s v="2022-07-13 06:20:57.432000+00:00"/>
    <m/>
    <s v="Delhi"/>
    <m/>
    <m/>
    <m/>
    <n v="10"/>
    <m/>
    <m/>
    <m/>
    <m/>
    <m/>
    <m/>
    <m/>
    <m/>
    <m/>
    <m/>
    <m/>
    <s v="Banking &amp; Finance"/>
    <m/>
    <m/>
    <m/>
    <m/>
    <m/>
    <m/>
    <m/>
    <m/>
    <m/>
    <m/>
    <m/>
    <m/>
    <s v="Kaustubh Gaikwad"/>
    <m/>
    <s v="user_g5Yw4Z4XnIbmcGhJO80vdtFdd5ElcDlgYO3q8l82ODn"/>
    <s v="Aditya Binani"/>
    <m/>
    <m/>
    <s v="June"/>
    <x v="2"/>
    <s v="Lusha"/>
    <m/>
    <s v="Glengarry"/>
    <m/>
    <m/>
    <m/>
    <s v="2021-12-23 08:11:25.807000+00:00"/>
    <s v="2022-10-12 04:39:07.428000+00:00"/>
    <m/>
  </r>
  <r>
    <s v="Mayur Gadiyar"/>
    <n v="120000"/>
    <s v="INR"/>
    <n v="0"/>
    <s v="7/18/22"/>
    <s v="Sales"/>
    <s v="stat_kcR4fZg7TU7jjk1jAVua3qGLRS4J5uFayEjK5j02wtv"/>
    <s v="Unqualified"/>
    <n v="0"/>
    <s v="OpportunityStatusType.Lost"/>
    <m/>
    <m/>
    <s v="GPA - Workmen"/>
    <s v="lead_ixnuzONEg5Gs5tr0tUxwIIFm6y9swjhtkoMWrsTrf7K"/>
    <s v="Isgec Hitachi Zosen"/>
    <s v="Mayur Gadiyar"/>
    <s v="user_bdUPAGjcS7p6513So3N4g3aWNS5HuBuVJi7bvCPAsLt"/>
    <s v="Mayur Gadiyar"/>
    <s v="2022-07-04 09:12:20.130000+00:00"/>
    <s v="2022-07-13 06:12:54.369000+00:00"/>
    <m/>
    <s v="Bharuch"/>
    <m/>
    <s v="2022-03-20 10:55:01+00:00"/>
    <m/>
    <n v="41"/>
    <m/>
    <m/>
    <m/>
    <m/>
    <m/>
    <m/>
    <m/>
    <m/>
    <m/>
    <m/>
    <m/>
    <s v="Manufacturing"/>
    <m/>
    <m/>
    <m/>
    <m/>
    <m/>
    <m/>
    <m/>
    <m/>
    <m/>
    <m/>
    <m/>
    <m/>
    <m/>
    <m/>
    <s v="user_FkSWcqjfeTqoo0NaiDWgDVeXoui6YtIDYPZVOCd1cwP"/>
    <s v="Kaushlya Bhavsar"/>
    <m/>
    <m/>
    <s v="June"/>
    <x v="8"/>
    <s v="Inbound via website"/>
    <m/>
    <s v="Downloaded the guide: Employee Wellness Handbook"/>
    <m/>
    <m/>
    <m/>
    <s v="2021-12-15 09:54:14.640000+00:00"/>
    <s v="2022-07-13 06:13:05.589000+00:00"/>
    <s v="GPA"/>
  </r>
  <r>
    <s v="Prateek Wadhwa"/>
    <n v="100000"/>
    <s v="INR"/>
    <n v="0"/>
    <s v="7/31/22"/>
    <s v="Sales"/>
    <s v="stat_kcR4fZg7TU7jjk1jAVua3qGLRS4J5uFayEjK5j02wtv"/>
    <s v="Unqualified"/>
    <n v="0"/>
    <s v="OpportunityStatusType.Lost"/>
    <s v="cont_7kf9Gyd1CMdSWfgHSbDHBRfZJkSVHNOCiXe75dW3Spa"/>
    <s v="amar0303jadhav@gmail.com"/>
    <m/>
    <s v="lead_ibbAhuTVuOyVCweKcHCEpCe2ye1V7ruOEgQn9wvx64b"/>
    <s v="Hindustan Feeds"/>
    <s v="Prateek Wadhwa"/>
    <s v="user_FdWFezbLzkYQcGsBUsjZO25nr2poK2nRbqV47Rs5Kfm"/>
    <s v="Prateek Wadhwa"/>
    <s v="2022-05-05 11:59:07.146000+00:00"/>
    <s v="2022-07-13 05:25:08.355000+00:00"/>
    <m/>
    <m/>
    <m/>
    <m/>
    <m/>
    <n v="500"/>
    <m/>
    <m/>
    <m/>
    <m/>
    <m/>
    <m/>
    <m/>
    <m/>
    <m/>
    <m/>
    <m/>
    <m/>
    <m/>
    <m/>
    <m/>
    <m/>
    <m/>
    <m/>
    <m/>
    <m/>
    <m/>
    <m/>
    <m/>
    <m/>
    <m/>
    <m/>
    <s v="user_FdWFezbLzkYQcGsBUsjZO25nr2poK2nRbqV47Rs5Kfm"/>
    <s v="Prateek Wadhwa"/>
    <m/>
    <m/>
    <s v="July"/>
    <x v="4"/>
    <m/>
    <m/>
    <s v="Employee Wellness Handbook"/>
    <m/>
    <m/>
    <m/>
    <s v="2022-03-20 08:57:30.551000+00:00"/>
    <s v="2022-07-13 05:25:08.386000+00:00"/>
    <s v="GTL"/>
  </r>
  <r>
    <s v="Mayur Gadiyar"/>
    <n v="95000"/>
    <s v="INR"/>
    <n v="0"/>
    <s v="7/18/22"/>
    <s v="Sales"/>
    <s v="stat_kcR4fZg7TU7jjk1jAVua3qGLRS4J5uFayEjK5j02wtv"/>
    <s v="Unqualified"/>
    <n v="0"/>
    <s v="OpportunityStatusType.Lost"/>
    <m/>
    <m/>
    <s v="WC for workmen"/>
    <s v="lead_ixnuzONEg5Gs5tr0tUxwIIFm6y9swjhtkoMWrsTrf7K"/>
    <s v="Isgec Hitachi Zosen"/>
    <s v="Mayur Gadiyar"/>
    <s v="user_bdUPAGjcS7p6513So3N4g3aWNS5HuBuVJi7bvCPAsLt"/>
    <s v="Mayur Gadiyar"/>
    <s v="2022-07-04 09:13:00.850000+00:00"/>
    <s v="2022-07-13 06:12:42.975000+00:00"/>
    <m/>
    <s v="Bharuch"/>
    <m/>
    <s v="2022-03-20 10:55:01+00:00"/>
    <m/>
    <n v="41"/>
    <m/>
    <m/>
    <m/>
    <m/>
    <m/>
    <m/>
    <m/>
    <m/>
    <m/>
    <m/>
    <m/>
    <s v="Manufacturing"/>
    <m/>
    <m/>
    <m/>
    <m/>
    <m/>
    <m/>
    <m/>
    <m/>
    <m/>
    <m/>
    <m/>
    <m/>
    <m/>
    <m/>
    <s v="user_FkSWcqjfeTqoo0NaiDWgDVeXoui6YtIDYPZVOCd1cwP"/>
    <s v="Kaushlya Bhavsar"/>
    <m/>
    <m/>
    <s v="June"/>
    <x v="8"/>
    <s v="Inbound via website"/>
    <m/>
    <s v="Downloaded the guide: Employee Wellness Handbook"/>
    <m/>
    <m/>
    <m/>
    <s v="2021-12-15 09:54:14.640000+00:00"/>
    <s v="2022-07-13 06:13:05.589000+00:00"/>
    <s v="WC"/>
  </r>
  <r>
    <s v="Prateek Wadhwa"/>
    <n v="100000"/>
    <s v="INR"/>
    <n v="0"/>
    <s v="7/31/22"/>
    <s v="Sales"/>
    <s v="stat_kcR4fZg7TU7jjk1jAVua3qGLRS4J5uFayEjK5j02wtv"/>
    <s v="Unqualified"/>
    <n v="0"/>
    <s v="OpportunityStatusType.Lost"/>
    <s v="cont_7kf9Gyd1CMdSWfgHSbDHBRfZJkSVHNOCiXe75dW3Spa"/>
    <s v="amar0303jadhav@gmail.com"/>
    <m/>
    <s v="lead_ibbAhuTVuOyVCweKcHCEpCe2ye1V7ruOEgQn9wvx64b"/>
    <s v="Hindustan Feeds"/>
    <s v="Prateek Wadhwa"/>
    <s v="user_FdWFezbLzkYQcGsBUsjZO25nr2poK2nRbqV47Rs5Kfm"/>
    <s v="Prateek Wadhwa"/>
    <s v="2022-05-05 11:58:37.130000+00:00"/>
    <s v="2022-07-13 05:24:59.593000+00:00"/>
    <m/>
    <m/>
    <m/>
    <m/>
    <m/>
    <n v="500"/>
    <m/>
    <m/>
    <m/>
    <m/>
    <m/>
    <m/>
    <m/>
    <m/>
    <m/>
    <m/>
    <m/>
    <m/>
    <m/>
    <m/>
    <m/>
    <m/>
    <m/>
    <m/>
    <m/>
    <m/>
    <m/>
    <m/>
    <m/>
    <m/>
    <m/>
    <m/>
    <s v="user_FdWFezbLzkYQcGsBUsjZO25nr2poK2nRbqV47Rs5Kfm"/>
    <s v="Prateek Wadhwa"/>
    <m/>
    <m/>
    <s v="July"/>
    <x v="4"/>
    <m/>
    <m/>
    <s v="Employee Wellness Handbook"/>
    <m/>
    <m/>
    <m/>
    <s v="2022-03-20 08:57:30.551000+00:00"/>
    <s v="2022-07-13 05:25:08.386000+00:00"/>
    <s v="GPA"/>
  </r>
  <r>
    <s v="Sreenivas Hatti"/>
    <n v="5000000"/>
    <s v="INR"/>
    <n v="0"/>
    <s v="7/29/22"/>
    <s v="Sales"/>
    <s v="stat_kcR4fZg7TU7jjk1jAVua3qGLRS4J5uFayEjK5j02wtv"/>
    <s v="Unqualified"/>
    <n v="0"/>
    <s v="OpportunityStatusType.Lost"/>
    <m/>
    <m/>
    <s v="GMC (1+3)- Renewal"/>
    <s v="lead_vcg86bdnKi0gno9eOHY9qINkkx6cJsAhC6hKNsu3ipj"/>
    <s v="Tarento"/>
    <s v="Bhairavi Jog"/>
    <s v="user_JjaNBsxmUKBROYZvEahyXgec466W5jQa2pL0NUZ81Lb"/>
    <s v="Sreenivas Hatti"/>
    <s v="2022-06-23 05:46:43.722000+00:00"/>
    <s v="2022-07-13 03:09:35.229000+00:00"/>
    <m/>
    <s v="Bangalore"/>
    <m/>
    <m/>
    <m/>
    <n v="410"/>
    <m/>
    <m/>
    <m/>
    <m/>
    <m/>
    <m/>
    <m/>
    <m/>
    <m/>
    <m/>
    <m/>
    <s v="IT Services &amp; IT Consulting"/>
    <m/>
    <m/>
    <m/>
    <m/>
    <m/>
    <m/>
    <m/>
    <m/>
    <m/>
    <m/>
    <m/>
    <m/>
    <s v="Rakesh Nade"/>
    <m/>
    <s v="user_228eUmsdKIb9OItgmiDq1zD4aPZ1eqiapbaLAGeBf8g"/>
    <s v="Bhairavi Jog"/>
    <m/>
    <m/>
    <s v="July"/>
    <x v="2"/>
    <m/>
    <m/>
    <s v="Employee Wellness Handbook"/>
    <m/>
    <m/>
    <m/>
    <s v="2022-04-18 02:02:43.484000+00:00"/>
    <s v="2022-09-08 10:34:32.739000+00:00"/>
    <s v="GMC"/>
  </r>
  <r>
    <s v="Prateek Wadhwa"/>
    <n v="3000000"/>
    <s v="INR"/>
    <n v="0"/>
    <s v="7/31/22"/>
    <s v="Sales"/>
    <s v="stat_kcR4fZg7TU7jjk1jAVua3qGLRS4J5uFayEjK5j02wtv"/>
    <s v="Unqualified"/>
    <n v="0"/>
    <s v="OpportunityStatusType.Lost"/>
    <s v="cont_7kf9Gyd1CMdSWfgHSbDHBRfZJkSVHNOCiXe75dW3Spa"/>
    <s v="amar0303jadhav@gmail.com"/>
    <m/>
    <s v="lead_ibbAhuTVuOyVCweKcHCEpCe2ye1V7ruOEgQn9wvx64b"/>
    <s v="Hindustan Feeds"/>
    <s v="Prateek Wadhwa"/>
    <s v="user_FdWFezbLzkYQcGsBUsjZO25nr2poK2nRbqV47Rs5Kfm"/>
    <s v="Prateek Wadhwa"/>
    <s v="2022-05-05 11:57:45.963000+00:00"/>
    <s v="2022-07-13 05:24:49.889000+00:00"/>
    <m/>
    <m/>
    <m/>
    <m/>
    <m/>
    <n v="500"/>
    <m/>
    <m/>
    <m/>
    <m/>
    <m/>
    <m/>
    <m/>
    <m/>
    <m/>
    <m/>
    <m/>
    <m/>
    <m/>
    <m/>
    <m/>
    <m/>
    <m/>
    <m/>
    <m/>
    <m/>
    <m/>
    <m/>
    <m/>
    <m/>
    <m/>
    <m/>
    <s v="user_FdWFezbLzkYQcGsBUsjZO25nr2poK2nRbqV47Rs5Kfm"/>
    <s v="Prateek Wadhwa"/>
    <m/>
    <m/>
    <s v="July"/>
    <x v="4"/>
    <m/>
    <m/>
    <s v="Employee Wellness Handbook"/>
    <m/>
    <m/>
    <m/>
    <s v="2022-03-20 08:57:30.551000+00:00"/>
    <s v="2022-07-13 05:25:08.386000+00:00"/>
    <s v="GMC"/>
  </r>
  <r>
    <s v="Sreenivas Hatti"/>
    <n v="500000"/>
    <s v="INR"/>
    <n v="0"/>
    <s v="7/29/22"/>
    <s v="Sales"/>
    <s v="stat_kcR4fZg7TU7jjk1jAVua3qGLRS4J5uFayEjK5j02wtv"/>
    <s v="Unqualified"/>
    <n v="0"/>
    <s v="OpportunityStatusType.Lost"/>
    <m/>
    <m/>
    <s v="Non-EB"/>
    <s v="lead_vcg86bdnKi0gno9eOHY9qINkkx6cJsAhC6hKNsu3ipj"/>
    <s v="Tarento"/>
    <s v="Bhairavi Jog"/>
    <s v="user_JjaNBsxmUKBROYZvEahyXgec466W5jQa2pL0NUZ81Lb"/>
    <s v="Sreenivas Hatti"/>
    <s v="2022-06-23 05:47:56.255000+00:00"/>
    <s v="2022-07-13 03:09:28.363000+00:00"/>
    <m/>
    <s v="Bangalore"/>
    <m/>
    <m/>
    <m/>
    <n v="410"/>
    <m/>
    <m/>
    <m/>
    <m/>
    <m/>
    <m/>
    <m/>
    <m/>
    <m/>
    <m/>
    <m/>
    <s v="IT Services &amp; IT Consulting"/>
    <m/>
    <m/>
    <m/>
    <m/>
    <m/>
    <m/>
    <m/>
    <m/>
    <m/>
    <m/>
    <m/>
    <m/>
    <s v="Rakesh Nade"/>
    <m/>
    <s v="user_228eUmsdKIb9OItgmiDq1zD4aPZ1eqiapbaLAGeBf8g"/>
    <s v="Bhairavi Jog"/>
    <m/>
    <m/>
    <s v="July"/>
    <x v="2"/>
    <m/>
    <m/>
    <s v="Employee Wellness Handbook"/>
    <m/>
    <m/>
    <m/>
    <s v="2022-04-18 02:02:43.484000+00:00"/>
    <s v="2022-09-08 10:34:32.739000+00:00"/>
    <s v="NON EB"/>
  </r>
  <r>
    <s v="Aditya Binani"/>
    <n v="1000000"/>
    <s v="INR"/>
    <n v="0"/>
    <s v="7/15/22"/>
    <s v="Sales"/>
    <s v="stat_1hn9nRJaLbI53NxPuSQgo90kRpbpKsFlwN4oEGNUTdO"/>
    <s v="Lost"/>
    <n v="0"/>
    <s v="OpportunityStatusType.Lost"/>
    <m/>
    <m/>
    <s v="GMC"/>
    <s v="lead_MTKTIzYT4LOKEgUPmIOmrYQ2Kt3bmt8Ay3x7ES13pLM"/>
    <s v="Toyota Lakozy"/>
    <s v="Aditya Binani"/>
    <s v="user_g5Yw4Z4XnIbmcGhJO80vdtFdd5ElcDlgYO3q8l82ODn"/>
    <s v="Aditya Binani"/>
    <s v="2022-04-27 11:27:11.323000+00:00"/>
    <s v="2022-07-12 16:21:14.130000+00:00"/>
    <m/>
    <s v="Mumbai"/>
    <m/>
    <m/>
    <m/>
    <n v="52"/>
    <m/>
    <m/>
    <m/>
    <m/>
    <m/>
    <m/>
    <m/>
    <m/>
    <m/>
    <m/>
    <m/>
    <s v="Automotive"/>
    <m/>
    <m/>
    <m/>
    <m/>
    <m/>
    <m/>
    <m/>
    <m/>
    <m/>
    <m/>
    <m/>
    <m/>
    <s v="Deepak Yadav"/>
    <m/>
    <s v="user_g5Yw4Z4XnIbmcGhJO80vdtFdd5ElcDlgYO3q8l82ODn"/>
    <s v="Aditya Binani"/>
    <m/>
    <m/>
    <s v="July; June"/>
    <x v="2"/>
    <m/>
    <m/>
    <m/>
    <m/>
    <m/>
    <m/>
    <s v="2021-08-05 07:12:50.724000+00:00"/>
    <s v="2022-09-21 11:14:25.894000+00:00"/>
    <m/>
  </r>
  <r>
    <s v="Aditya Binani"/>
    <n v="3000000"/>
    <s v="INR"/>
    <n v="0"/>
    <d v="2022-07-08T00:00:00"/>
    <s v="Sales"/>
    <s v="stat_kcR4fZg7TU7jjk1jAVua3qGLRS4J5uFayEjK5j02wtv"/>
    <s v="Unqualified"/>
    <n v="0"/>
    <s v="OpportunityStatusType.Lost"/>
    <m/>
    <m/>
    <s v="GMC"/>
    <s v="lead_lNOgyYFu9gdmG32yCirgyQi2QXBsFhfVIKrlSD1OTMU"/>
    <s v="Trianz"/>
    <s v="Aditya Binani"/>
    <s v="user_g5Yw4Z4XnIbmcGhJO80vdtFdd5ElcDlgYO3q8l82ODn"/>
    <s v="Aditya Binani"/>
    <s v="2022-06-01 12:16:29.538000+00:00"/>
    <s v="2022-07-12 16:20:02.695000+00:00"/>
    <m/>
    <s v="Bangalore"/>
    <m/>
    <m/>
    <m/>
    <n v="1539"/>
    <m/>
    <m/>
    <m/>
    <m/>
    <m/>
    <m/>
    <m/>
    <m/>
    <m/>
    <m/>
    <m/>
    <s v="Professional Services"/>
    <m/>
    <m/>
    <m/>
    <m/>
    <m/>
    <m/>
    <m/>
    <m/>
    <m/>
    <m/>
    <m/>
    <m/>
    <m/>
    <m/>
    <s v="user_g5Yw4Z4XnIbmcGhJO80vdtFdd5ElcDlgYO3q8l82ODn"/>
    <s v="Aditya Binani"/>
    <m/>
    <m/>
    <s v="August; July"/>
    <x v="2"/>
    <m/>
    <m/>
    <m/>
    <m/>
    <m/>
    <m/>
    <s v="2022-01-31 05:10:30.408000+00:00"/>
    <s v="2022-10-20 10:16:19.828000+00:00"/>
    <m/>
  </r>
  <r>
    <s v="Sreenivas Hatti"/>
    <n v="50000"/>
    <s v="INR"/>
    <n v="0"/>
    <s v="7/29/22"/>
    <s v="Sales"/>
    <s v="stat_kcR4fZg7TU7jjk1jAVua3qGLRS4J5uFayEjK5j02wtv"/>
    <s v="Unqualified"/>
    <n v="0"/>
    <s v="OpportunityStatusType.Lost"/>
    <m/>
    <m/>
    <s v="GPA (Renewal)"/>
    <s v="lead_vcg86bdnKi0gno9eOHY9qINkkx6cJsAhC6hKNsu3ipj"/>
    <s v="Tarento"/>
    <s v="Bhairavi Jog"/>
    <s v="user_JjaNBsxmUKBROYZvEahyXgec466W5jQa2pL0NUZ81Lb"/>
    <s v="Sreenivas Hatti"/>
    <s v="2022-06-23 05:47:16.832000+00:00"/>
    <s v="2022-07-13 03:09:26.414000+00:00"/>
    <m/>
    <s v="Bangalore"/>
    <m/>
    <m/>
    <m/>
    <n v="410"/>
    <m/>
    <m/>
    <m/>
    <m/>
    <m/>
    <m/>
    <m/>
    <m/>
    <m/>
    <m/>
    <m/>
    <s v="IT Services &amp; IT Consulting"/>
    <m/>
    <m/>
    <m/>
    <m/>
    <m/>
    <m/>
    <m/>
    <m/>
    <m/>
    <m/>
    <m/>
    <m/>
    <s v="Rakesh Nade"/>
    <m/>
    <s v="user_228eUmsdKIb9OItgmiDq1zD4aPZ1eqiapbaLAGeBf8g"/>
    <s v="Bhairavi Jog"/>
    <m/>
    <m/>
    <s v="July"/>
    <x v="2"/>
    <m/>
    <m/>
    <s v="Employee Wellness Handbook"/>
    <m/>
    <m/>
    <m/>
    <s v="2022-04-18 02:02:43.484000+00:00"/>
    <s v="2022-09-08 10:34:32.739000+00:00"/>
    <s v="GPA"/>
  </r>
  <r>
    <s v="Mayur Gadiyar"/>
    <n v="100000"/>
    <s v="INR"/>
    <n v="0"/>
    <d v="2022-01-09T00:00:00"/>
    <s v="Sales"/>
    <s v="stat_kcR4fZg7TU7jjk1jAVua3qGLRS4J5uFayEjK5j02wtv"/>
    <s v="Unqualified"/>
    <n v="0"/>
    <s v="OpportunityStatusType.Lost"/>
    <s v="cont_XoZnnDVXuHNgbKq9HToHk4l0ow3M2twbcm1g6mRyjeJ"/>
    <s v="Raunak Chauhan"/>
    <s v="GPA"/>
    <s v="lead_4q8LlR1KHqmxq7aC6j3HT4YZfIk1SYcCJxYS58MQrka"/>
    <s v="Easy Home Finance Limited"/>
    <s v="Mayur Gadiyar"/>
    <s v="user_bdUPAGjcS7p6513So3N4g3aWNS5HuBuVJi7bvCPAsLt"/>
    <s v="Mayur Gadiyar"/>
    <s v="2022-05-09 11:40:28.343000+00:00"/>
    <s v="2022-07-12 15:49:06.995000+00:00"/>
    <m/>
    <s v="Mumbai"/>
    <m/>
    <m/>
    <m/>
    <n v="125"/>
    <m/>
    <m/>
    <m/>
    <m/>
    <m/>
    <m/>
    <m/>
    <m/>
    <m/>
    <m/>
    <m/>
    <s v="Banking &amp; Finance"/>
    <m/>
    <m/>
    <m/>
    <m/>
    <m/>
    <m/>
    <m/>
    <m/>
    <m/>
    <m/>
    <m/>
    <m/>
    <m/>
    <m/>
    <s v="user_L8E6IFhq6UCzKLHa45LUUTZCznDuyDwFrGaEp9DXiUM"/>
    <s v="Trupti Suryavanshi"/>
    <m/>
    <m/>
    <s v="September"/>
    <x v="2"/>
    <m/>
    <m/>
    <s v="Glengarry"/>
    <m/>
    <m/>
    <m/>
    <s v="2021-05-15 22:46:37.264000+00:00"/>
    <s v="2022-10-03 11:10:23.168000+00:00"/>
    <s v="GPA"/>
  </r>
  <r>
    <s v="Aditya Binani"/>
    <n v="500000"/>
    <s v="INR"/>
    <n v="0"/>
    <s v="7/31/22"/>
    <s v="Sales"/>
    <s v="stat_kcR4fZg7TU7jjk1jAVua3qGLRS4J5uFayEjK5j02wtv"/>
    <s v="Unqualified"/>
    <n v="0"/>
    <s v="OpportunityStatusType.Lost"/>
    <s v="cont_GBKKXuDiFWqApUXJ0iM2oRLBzbHOnmnDnDDdsZFNlWi"/>
    <s v="Rajkumar Joshi"/>
    <s v="GTL - Wrong Opp created by Tulika They dont have a GTL Policy"/>
    <s v="lead_K34KsrYYhiAByfu3aDGiIqwpzDWwECLiIC0RyjdMCmZ"/>
    <s v="Biotech Healthcare"/>
    <s v="Tulika Chakra"/>
    <s v="user_g5Yw4Z4XnIbmcGhJO80vdtFdd5ElcDlgYO3q8l82ODn"/>
    <s v="Aditya Binani"/>
    <s v="2022-02-24 05:46:04.634000+00:00"/>
    <s v="2022-07-12 16:19:08.889000+00:00"/>
    <m/>
    <s v="Ahmedabad"/>
    <m/>
    <m/>
    <m/>
    <n v="500"/>
    <m/>
    <m/>
    <m/>
    <m/>
    <m/>
    <m/>
    <m/>
    <m/>
    <m/>
    <m/>
    <m/>
    <s v="Health, Wellness &amp; Fitness"/>
    <m/>
    <m/>
    <m/>
    <m/>
    <m/>
    <m/>
    <m/>
    <m/>
    <m/>
    <m/>
    <m/>
    <m/>
    <m/>
    <m/>
    <s v="user_g5Yw4Z4XnIbmcGhJO80vdtFdd5ElcDlgYO3q8l82ODn"/>
    <s v="Aditya Binani"/>
    <m/>
    <m/>
    <s v="October; September"/>
    <x v="4"/>
    <m/>
    <m/>
    <s v="Downloaded the guide: Employee Wellness Handbook"/>
    <m/>
    <m/>
    <m/>
    <s v="2022-01-03 10:32:19.507000+00:00"/>
    <s v="2022-08-01 05:37:47.084000+00:00"/>
    <s v="GMC"/>
  </r>
  <r>
    <s v="Mayur Gadiyar"/>
    <n v="1250000"/>
    <s v="INR"/>
    <n v="0"/>
    <d v="2022-01-09T00:00:00"/>
    <s v="Sales"/>
    <s v="stat_kcR4fZg7TU7jjk1jAVua3qGLRS4J5uFayEjK5j02wtv"/>
    <s v="Unqualified"/>
    <n v="0"/>
    <s v="OpportunityStatusType.Lost"/>
    <s v="cont_XoZnnDVXuHNgbKq9HToHk4l0ow3M2twbcm1g6mRyjeJ"/>
    <s v="Raunak Chauhan"/>
    <s v="GMC"/>
    <s v="lead_4q8LlR1KHqmxq7aC6j3HT4YZfIk1SYcCJxYS58MQrka"/>
    <s v="Easy Home Finance Limited"/>
    <s v="Mayur Gadiyar"/>
    <s v="user_bdUPAGjcS7p6513So3N4g3aWNS5HuBuVJi7bvCPAsLt"/>
    <s v="Mayur Gadiyar"/>
    <s v="2022-05-09 11:39:45.450000+00:00"/>
    <s v="2022-07-12 15:48:55.676000+00:00"/>
    <m/>
    <s v="Mumbai"/>
    <m/>
    <m/>
    <m/>
    <n v="125"/>
    <m/>
    <m/>
    <m/>
    <m/>
    <m/>
    <m/>
    <m/>
    <m/>
    <m/>
    <m/>
    <m/>
    <s v="Banking &amp; Finance"/>
    <m/>
    <m/>
    <m/>
    <m/>
    <m/>
    <m/>
    <m/>
    <m/>
    <m/>
    <m/>
    <m/>
    <m/>
    <m/>
    <m/>
    <s v="user_L8E6IFhq6UCzKLHa45LUUTZCznDuyDwFrGaEp9DXiUM"/>
    <s v="Trupti Suryavanshi"/>
    <m/>
    <m/>
    <s v="September"/>
    <x v="2"/>
    <m/>
    <m/>
    <s v="Glengarry"/>
    <m/>
    <m/>
    <m/>
    <s v="2021-05-15 22:46:37.264000+00:00"/>
    <s v="2022-10-03 11:10:23.168000+00:00"/>
    <s v="GMC"/>
  </r>
  <r>
    <s v="Prateek Wadhwa"/>
    <n v="100000"/>
    <s v="INR"/>
    <n v="0"/>
    <s v="7/30/22"/>
    <s v="Sales"/>
    <s v="stat_kcR4fZg7TU7jjk1jAVua3qGLRS4J5uFayEjK5j02wtv"/>
    <s v="Unqualified"/>
    <n v="0"/>
    <s v="OpportunityStatusType.Lost"/>
    <s v="cont_X3Yu1Rw5FRFj9KwQYej48kzFcAA3720zrMqIVvvZXil"/>
    <s v="Gayatri Bhogle"/>
    <m/>
    <s v="lead_w1YxFNML4h4QVcnmp5kPpKnbCHUiMx2S6G5vtDip7AV"/>
    <s v="Adapty"/>
    <s v="Prateek Wadhwa"/>
    <s v="user_FdWFezbLzkYQcGsBUsjZO25nr2poK2nRbqV47Rs5Kfm"/>
    <s v="Prateek Wadhwa"/>
    <s v="2022-05-26 06:45:05.935000+00:00"/>
    <s v="2022-07-12 10:57:33.914000+00:00"/>
    <m/>
    <s v="Mumbai"/>
    <m/>
    <m/>
    <m/>
    <n v="280"/>
    <m/>
    <m/>
    <m/>
    <m/>
    <m/>
    <m/>
    <m/>
    <m/>
    <m/>
    <m/>
    <m/>
    <m/>
    <m/>
    <m/>
    <m/>
    <m/>
    <m/>
    <m/>
    <m/>
    <m/>
    <m/>
    <m/>
    <m/>
    <m/>
    <m/>
    <m/>
    <s v="user_FdWFezbLzkYQcGsBUsjZO25nr2poK2nRbqV47Rs5Kfm"/>
    <s v="Prateek Wadhwa"/>
    <m/>
    <m/>
    <s v="July"/>
    <x v="4"/>
    <m/>
    <m/>
    <s v="Employee Engagement Handbook"/>
    <m/>
    <m/>
    <m/>
    <s v="2022-05-21 04:40:41.160000+00:00"/>
    <s v="2022-08-27 08:07:33.820000+00:00"/>
    <s v="GPA"/>
  </r>
  <r>
    <s v="Sreenivas Hatti"/>
    <n v="300000"/>
    <s v="INR"/>
    <n v="0"/>
    <s v="7/18/22"/>
    <s v="Sales"/>
    <s v="stat_kcR4fZg7TU7jjk1jAVua3qGLRS4J5uFayEjK5j02wtv"/>
    <s v="Unqualified"/>
    <n v="0"/>
    <s v="OpportunityStatusType.Lost"/>
    <m/>
    <m/>
    <s v="GMC-Renewal"/>
    <s v="lead_iBIcfRkFLXou5KTyxIKTr8kzqYBoPBSY45ONIasvwQm"/>
    <s v="Tantiv4"/>
    <s v="Bharti Bankey"/>
    <s v="user_JjaNBsxmUKBROYZvEahyXgec466W5jQa2pL0NUZ81Lb"/>
    <s v="Sreenivas Hatti"/>
    <s v="2022-05-30 07:37:39.048000+00:00"/>
    <s v="2022-07-12 13:49:19.546000+00:00"/>
    <m/>
    <m/>
    <m/>
    <s v="2022-05-27 15:18:30+00:00"/>
    <m/>
    <n v="15"/>
    <m/>
    <m/>
    <m/>
    <m/>
    <m/>
    <m/>
    <m/>
    <s v="PAID_SOCIAL"/>
    <m/>
    <m/>
    <m/>
    <m/>
    <m/>
    <m/>
    <m/>
    <m/>
    <m/>
    <m/>
    <m/>
    <m/>
    <m/>
    <m/>
    <m/>
    <m/>
    <m/>
    <m/>
    <s v="user_aM3WaaSUQQmaNnsm9l2FQRVWUEr8RN2ZdXzsuQUalQ3"/>
    <s v="Bharti Bankey"/>
    <m/>
    <m/>
    <s v="July"/>
    <x v="3"/>
    <s v="Inbound via website"/>
    <m/>
    <s v="Employee Count 25"/>
    <m/>
    <m/>
    <m/>
    <s v="2022-05-27 15:20:56.438000+00:00"/>
    <s v="2022-07-12 13:49:19.590000+00:00"/>
    <m/>
  </r>
  <r>
    <s v="Sreenivas Hatti"/>
    <n v="1000000"/>
    <s v="INR"/>
    <n v="0"/>
    <d v="2022-11-07T00:00:00"/>
    <s v="Sales"/>
    <s v="stat_1hn9nRJaLbI53NxPuSQgo90kRpbpKsFlwN4oEGNUTdO"/>
    <s v="Lost"/>
    <n v="0"/>
    <s v="OpportunityStatusType.Lost"/>
    <s v="cont_BotptzLogwkAi8yITzZx2sK4BzFGJ3CruMTe5kvIE2T"/>
    <s v="Mallika"/>
    <s v="GMC  with parental policy (1+5 )"/>
    <s v="lead_0sL0W2RLqW5VPiCIkxzV5OKiaSFNYZtZpqvbJjLzNp1"/>
    <s v="AAF India pvt ltd"/>
    <s v="Daya Gowda"/>
    <s v="user_JjaNBsxmUKBROYZvEahyXgec466W5jQa2pL0NUZ81Lb"/>
    <s v="Sreenivas Hatti"/>
    <s v="2022-06-15 05:55:25.629000+00:00"/>
    <s v="2022-07-12 15:11:20.421000+00:00"/>
    <m/>
    <s v="Bangalore"/>
    <m/>
    <m/>
    <m/>
    <n v="120"/>
    <m/>
    <m/>
    <m/>
    <m/>
    <m/>
    <m/>
    <m/>
    <m/>
    <m/>
    <m/>
    <m/>
    <s v="Manufacturing"/>
    <s v="ICICI Lombard"/>
    <m/>
    <m/>
    <m/>
    <m/>
    <m/>
    <m/>
    <m/>
    <m/>
    <m/>
    <m/>
    <m/>
    <s v="Arunkumar Dubey"/>
    <m/>
    <s v="user_encRk5bIEFN6ZA11h4WH2AdZTiZpogLSlMIaj0E30SZ"/>
    <s v="Daya Gowda"/>
    <m/>
    <m/>
    <s v="January; July"/>
    <x v="2"/>
    <m/>
    <m/>
    <m/>
    <m/>
    <m/>
    <m/>
    <s v="2022-03-29 11:56:35.842000+00:00"/>
    <s v="2022-09-13 11:50:04.316000+00:00"/>
    <m/>
  </r>
  <r>
    <s v="Prateek Wadhwa"/>
    <n v="2000000"/>
    <s v="INR"/>
    <n v="0"/>
    <s v="7/30/22"/>
    <s v="Sales"/>
    <s v="stat_kcR4fZg7TU7jjk1jAVua3qGLRS4J5uFayEjK5j02wtv"/>
    <s v="Unqualified"/>
    <n v="0"/>
    <s v="OpportunityStatusType.Lost"/>
    <s v="cont_X3Yu1Rw5FRFj9KwQYej48kzFcAA3720zrMqIVvvZXil"/>
    <s v="Gayatri Bhogle"/>
    <s v="1+5"/>
    <s v="lead_w1YxFNML4h4QVcnmp5kPpKnbCHUiMx2S6G5vtDip7AV"/>
    <s v="Adapty"/>
    <s v="Prateek Wadhwa"/>
    <s v="user_FdWFezbLzkYQcGsBUsjZO25nr2poK2nRbqV47Rs5Kfm"/>
    <s v="Prateek Wadhwa"/>
    <s v="2022-05-26 06:44:37.821000+00:00"/>
    <s v="2022-07-12 10:57:26.864000+00:00"/>
    <m/>
    <s v="Mumbai"/>
    <m/>
    <m/>
    <m/>
    <n v="280"/>
    <m/>
    <m/>
    <m/>
    <m/>
    <m/>
    <m/>
    <m/>
    <m/>
    <m/>
    <m/>
    <m/>
    <m/>
    <m/>
    <m/>
    <m/>
    <m/>
    <m/>
    <m/>
    <m/>
    <m/>
    <m/>
    <m/>
    <m/>
    <m/>
    <m/>
    <m/>
    <s v="user_FdWFezbLzkYQcGsBUsjZO25nr2poK2nRbqV47Rs5Kfm"/>
    <s v="Prateek Wadhwa"/>
    <m/>
    <m/>
    <s v="July"/>
    <x v="4"/>
    <m/>
    <m/>
    <s v="Employee Engagement Handbook"/>
    <m/>
    <m/>
    <m/>
    <s v="2022-05-21 04:40:41.160000+00:00"/>
    <s v="2022-08-27 08:07:33.820000+00:00"/>
    <s v="GMC"/>
  </r>
  <r>
    <s v="Sonal Paithankar"/>
    <n v="2000000"/>
    <s v="INR"/>
    <n v="0"/>
    <s v="7/30/22"/>
    <s v="Sales"/>
    <s v="stat_1hn9nRJaLbI53NxPuSQgo90kRpbpKsFlwN4oEGNUTdO"/>
    <s v="Lost"/>
    <n v="0"/>
    <s v="OpportunityStatusType.Lost"/>
    <m/>
    <m/>
    <s v="GMC"/>
    <s v="lead_C93AbwBnd6Y6gEfl0G5FMxctmz9AIr51ngt66nzFJVS"/>
    <s v="Avanti Fellows"/>
    <s v="Aditya Binani"/>
    <s v="user_Iwn6da5WKkZqwUySK0oUuCb72pFP5WEm4zAb92ijqFe"/>
    <s v="Sonal Paithankar"/>
    <s v="2022-06-06 09:01:36.227000+00:00"/>
    <s v="2022-07-12 09:29:05.934000+00:00"/>
    <m/>
    <s v="Mumbai"/>
    <m/>
    <m/>
    <m/>
    <n v="500"/>
    <m/>
    <m/>
    <m/>
    <m/>
    <m/>
    <m/>
    <m/>
    <m/>
    <m/>
    <m/>
    <m/>
    <m/>
    <m/>
    <m/>
    <m/>
    <m/>
    <m/>
    <m/>
    <m/>
    <m/>
    <m/>
    <m/>
    <m/>
    <m/>
    <m/>
    <m/>
    <s v="user_g5Yw4Z4XnIbmcGhJO80vdtFdd5ElcDlgYO3q8l82ODn"/>
    <s v="Aditya Binani"/>
    <m/>
    <m/>
    <s v="July"/>
    <x v="4"/>
    <m/>
    <m/>
    <s v="Employee Wellness Handbook"/>
    <m/>
    <m/>
    <m/>
    <s v="2022-04-07 09:27:26.414000+00:00"/>
    <s v="2022-09-01 20:09:14.488000+00:00"/>
    <m/>
  </r>
  <r>
    <s v="Bhairavi Jog"/>
    <n v="30000"/>
    <s v="INR"/>
    <n v="0"/>
    <d v="2022-01-08T00:00:00"/>
    <s v="Sales"/>
    <s v="stat_kcR4fZg7TU7jjk1jAVua3qGLRS4J5uFayEjK5j02wtv"/>
    <s v="Unqualified"/>
    <n v="0"/>
    <s v="OpportunityStatusType.Lost"/>
    <m/>
    <m/>
    <s v="GPA (Fresh)"/>
    <s v="lead_Sr6eVEEFcQEeZaNA9AK38hdZFSso6n22j46XuncM2Lj"/>
    <s v="Bioayurveda"/>
    <s v="Bhairavi Jog"/>
    <s v="user_228eUmsdKIb9OItgmiDq1zD4aPZ1eqiapbaLAGeBf8g"/>
    <s v="Bhairavi Jog"/>
    <s v="2022-04-29 07:04:04.743000+00:00"/>
    <s v="2022-07-12 09:16:26.269000+00:00"/>
    <m/>
    <s v="Delhi"/>
    <m/>
    <m/>
    <m/>
    <n v="150"/>
    <m/>
    <m/>
    <m/>
    <m/>
    <m/>
    <m/>
    <m/>
    <m/>
    <m/>
    <m/>
    <m/>
    <s v="Others"/>
    <m/>
    <m/>
    <m/>
    <m/>
    <m/>
    <m/>
    <m/>
    <m/>
    <m/>
    <m/>
    <m/>
    <m/>
    <m/>
    <m/>
    <s v="user_228eUmsdKIb9OItgmiDq1zD4aPZ1eqiapbaLAGeBf8g"/>
    <s v="Bhairavi Jog"/>
    <m/>
    <m/>
    <s v="April"/>
    <x v="2"/>
    <s v="Lusha"/>
    <m/>
    <m/>
    <m/>
    <m/>
    <m/>
    <s v="2022-02-24 04:02:00.933000+00:00"/>
    <s v="2022-07-12 09:16:26.302000+00:00"/>
    <s v="GPA"/>
  </r>
  <r>
    <s v="Bhairavi Jog"/>
    <n v="300000"/>
    <s v="INR"/>
    <n v="0"/>
    <d v="2022-01-08T00:00:00"/>
    <s v="Sales"/>
    <s v="stat_kcR4fZg7TU7jjk1jAVua3qGLRS4J5uFayEjK5j02wtv"/>
    <s v="Unqualified"/>
    <n v="0"/>
    <s v="OpportunityStatusType.Lost"/>
    <m/>
    <m/>
    <s v="GMC (Fresh)"/>
    <s v="lead_Sr6eVEEFcQEeZaNA9AK38hdZFSso6n22j46XuncM2Lj"/>
    <s v="Bioayurveda"/>
    <s v="Bhairavi Jog"/>
    <s v="user_228eUmsdKIb9OItgmiDq1zD4aPZ1eqiapbaLAGeBf8g"/>
    <s v="Bhairavi Jog"/>
    <s v="2022-04-29 07:03:39.881000+00:00"/>
    <s v="2022-07-12 09:16:19.055000+00:00"/>
    <m/>
    <s v="Delhi"/>
    <m/>
    <m/>
    <m/>
    <n v="150"/>
    <m/>
    <m/>
    <m/>
    <m/>
    <m/>
    <m/>
    <m/>
    <m/>
    <m/>
    <m/>
    <m/>
    <s v="Others"/>
    <m/>
    <m/>
    <m/>
    <m/>
    <m/>
    <m/>
    <m/>
    <m/>
    <m/>
    <m/>
    <m/>
    <m/>
    <m/>
    <m/>
    <s v="user_228eUmsdKIb9OItgmiDq1zD4aPZ1eqiapbaLAGeBf8g"/>
    <s v="Bhairavi Jog"/>
    <m/>
    <m/>
    <s v="April"/>
    <x v="2"/>
    <s v="Lusha"/>
    <m/>
    <m/>
    <m/>
    <m/>
    <m/>
    <s v="2022-02-24 04:02:00.933000+00:00"/>
    <s v="2022-07-12 09:16:26.302000+00:00"/>
    <s v="GMC"/>
  </r>
  <r>
    <s v="Bhairavi Jog"/>
    <n v="50000"/>
    <s v="INR"/>
    <n v="0"/>
    <d v="2022-08-07T00:00:00"/>
    <s v="Sales"/>
    <s v="stat_kcR4fZg7TU7jjk1jAVua3qGLRS4J5uFayEjK5j02wtv"/>
    <s v="Unqualified"/>
    <n v="0"/>
    <s v="OpportunityStatusType.Lost"/>
    <m/>
    <m/>
    <s v="Parental (Renewal)"/>
    <s v="lead_HeIvp9ZHxJVlEtsDkGcPMLj9qU1Abn9kiBEOYvBDUL1"/>
    <s v="Apposite Learning"/>
    <s v="Bhairavi Jog"/>
    <s v="user_228eUmsdKIb9OItgmiDq1zD4aPZ1eqiapbaLAGeBf8g"/>
    <s v="Bhairavi Jog"/>
    <s v="2022-02-21 04:38:02.643000+00:00"/>
    <s v="2022-07-12 09:13:30.416000+00:00"/>
    <m/>
    <s v="Hyderabad"/>
    <m/>
    <m/>
    <m/>
    <n v="70"/>
    <m/>
    <m/>
    <m/>
    <m/>
    <m/>
    <m/>
    <m/>
    <m/>
    <m/>
    <m/>
    <m/>
    <s v="Education"/>
    <m/>
    <m/>
    <m/>
    <m/>
    <m/>
    <m/>
    <m/>
    <m/>
    <m/>
    <m/>
    <m/>
    <m/>
    <m/>
    <m/>
    <s v="user_228eUmsdKIb9OItgmiDq1zD4aPZ1eqiapbaLAGeBf8g"/>
    <s v="Bhairavi Jog"/>
    <m/>
    <m/>
    <s v="July"/>
    <x v="4"/>
    <m/>
    <m/>
    <s v="Downloaded the guide: Designing employee healthcare plan"/>
    <m/>
    <m/>
    <m/>
    <s v="2021-11-17 15:24:50.998000+00:00"/>
    <s v="2022-07-12 09:13:45.431000+00:00"/>
    <m/>
  </r>
  <r>
    <s v="Bhairavi Jog"/>
    <n v="10000"/>
    <s v="INR"/>
    <n v="0"/>
    <d v="2022-08-07T00:00:00"/>
    <s v="Sales"/>
    <s v="stat_kcR4fZg7TU7jjk1jAVua3qGLRS4J5uFayEjK5j02wtv"/>
    <s v="Unqualified"/>
    <n v="0"/>
    <s v="OpportunityStatusType.Lost"/>
    <m/>
    <m/>
    <s v="GPA (Fresh)"/>
    <s v="lead_HeIvp9ZHxJVlEtsDkGcPMLj9qU1Abn9kiBEOYvBDUL1"/>
    <s v="Apposite Learning"/>
    <s v="Bhairavi Jog"/>
    <s v="user_228eUmsdKIb9OItgmiDq1zD4aPZ1eqiapbaLAGeBf8g"/>
    <s v="Bhairavi Jog"/>
    <s v="2022-02-21 04:36:56.145000+00:00"/>
    <s v="2022-07-12 09:13:22.696000+00:00"/>
    <m/>
    <s v="Hyderabad"/>
    <m/>
    <m/>
    <m/>
    <n v="70"/>
    <m/>
    <m/>
    <m/>
    <m/>
    <m/>
    <m/>
    <m/>
    <m/>
    <m/>
    <m/>
    <m/>
    <s v="Education"/>
    <m/>
    <m/>
    <m/>
    <m/>
    <m/>
    <m/>
    <m/>
    <m/>
    <m/>
    <m/>
    <m/>
    <m/>
    <m/>
    <m/>
    <s v="user_228eUmsdKIb9OItgmiDq1zD4aPZ1eqiapbaLAGeBf8g"/>
    <s v="Bhairavi Jog"/>
    <m/>
    <m/>
    <s v="July"/>
    <x v="4"/>
    <m/>
    <m/>
    <s v="Downloaded the guide: Designing employee healthcare plan"/>
    <m/>
    <m/>
    <m/>
    <s v="2021-11-17 15:24:50.998000+00:00"/>
    <s v="2022-07-12 09:13:45.431000+00:00"/>
    <s v="GPA"/>
  </r>
  <r>
    <s v="Bhairavi Jog"/>
    <n v="100000"/>
    <s v="INR"/>
    <n v="0"/>
    <d v="2022-08-07T00:00:00"/>
    <s v="Sales"/>
    <s v="stat_kcR4fZg7TU7jjk1jAVua3qGLRS4J5uFayEjK5j02wtv"/>
    <s v="Unqualified"/>
    <n v="0"/>
    <s v="OpportunityStatusType.Lost"/>
    <m/>
    <m/>
    <s v="GMC (Renewal)"/>
    <s v="lead_HeIvp9ZHxJVlEtsDkGcPMLj9qU1Abn9kiBEOYvBDUL1"/>
    <s v="Apposite Learning"/>
    <s v="Bhairavi Jog"/>
    <s v="user_228eUmsdKIb9OItgmiDq1zD4aPZ1eqiapbaLAGeBf8g"/>
    <s v="Bhairavi Jog"/>
    <s v="2022-02-21 04:36:25.596000+00:00"/>
    <s v="2022-07-12 09:13:13.558000+00:00"/>
    <m/>
    <s v="Hyderabad"/>
    <m/>
    <m/>
    <m/>
    <n v="70"/>
    <m/>
    <m/>
    <m/>
    <m/>
    <m/>
    <m/>
    <m/>
    <m/>
    <m/>
    <m/>
    <m/>
    <s v="Education"/>
    <m/>
    <m/>
    <m/>
    <m/>
    <m/>
    <m/>
    <m/>
    <m/>
    <m/>
    <m/>
    <m/>
    <m/>
    <m/>
    <m/>
    <s v="user_228eUmsdKIb9OItgmiDq1zD4aPZ1eqiapbaLAGeBf8g"/>
    <s v="Bhairavi Jog"/>
    <m/>
    <m/>
    <s v="July"/>
    <x v="4"/>
    <m/>
    <m/>
    <s v="Downloaded the guide: Designing employee healthcare plan"/>
    <m/>
    <m/>
    <m/>
    <s v="2021-11-17 15:24:50.998000+00:00"/>
    <s v="2022-07-12 09:13:45.431000+00:00"/>
    <s v="GMC"/>
  </r>
  <r>
    <s v="Sreenivas Hatti"/>
    <n v="1500000"/>
    <s v="INR"/>
    <n v="0"/>
    <s v="8/30/22"/>
    <s v="Sales"/>
    <s v="stat_kcR4fZg7TU7jjk1jAVua3qGLRS4J5uFayEjK5j02wtv"/>
    <s v="Unqualified"/>
    <n v="0"/>
    <s v="OpportunityStatusType.Lost"/>
    <m/>
    <m/>
    <s v="GTL policy"/>
    <s v="lead_lXEFAggjnZzpnmScwtbFBaGVF7JCkr8HjW8lbRirSff"/>
    <s v="Scripbox"/>
    <s v="Kanchan Kothari"/>
    <s v="user_JjaNBsxmUKBROYZvEahyXgec466W5jQa2pL0NUZ81Lb"/>
    <s v="Sreenivas Hatti"/>
    <s v="2022-07-08 09:09:54.483000+00:00"/>
    <s v="2022-07-12 09:01:12.794000+00:00"/>
    <m/>
    <s v="Bangalore"/>
    <m/>
    <m/>
    <m/>
    <n v="250"/>
    <m/>
    <m/>
    <m/>
    <m/>
    <m/>
    <m/>
    <m/>
    <m/>
    <m/>
    <m/>
    <m/>
    <s v="Banking &amp; Finance"/>
    <s v="Onsurity"/>
    <m/>
    <m/>
    <m/>
    <m/>
    <m/>
    <m/>
    <m/>
    <m/>
    <m/>
    <m/>
    <m/>
    <s v="Kaustubh Gaikwad"/>
    <m/>
    <s v="user_FdWFezbLzkYQcGsBUsjZO25nr2poK2nRbqV47Rs5Kfm"/>
    <s v="Prateek Wadhwa"/>
    <m/>
    <m/>
    <s v="July"/>
    <x v="4"/>
    <s v="Lusha"/>
    <m/>
    <s v="Glengarry"/>
    <m/>
    <s v="Accel, Flourish Ventures, Omidyar Network, Nippon Life Global Investors Americas, Deep Kalra"/>
    <m/>
    <s v="2021-12-09 09:17:54.135000+00:00"/>
    <s v="2022-09-07 03:51:17.858000+00:00"/>
    <s v="GTL"/>
  </r>
  <r>
    <s v="Bhairavi Jog"/>
    <n v="1500000"/>
    <s v="INR"/>
    <n v="0"/>
    <d v="2022-10-07T00:00:00"/>
    <s v="Sales"/>
    <s v="stat_kcR4fZg7TU7jjk1jAVua3qGLRS4J5uFayEjK5j02wtv"/>
    <s v="Unqualified"/>
    <n v="0"/>
    <s v="OpportunityStatusType.Lost"/>
    <m/>
    <m/>
    <s v="GMC (1+3)- Renewal"/>
    <s v="lead_7o6FpxrZ8mCwVoxQqWkCYQnRZEMZBNGNIoUeT9lNbSg"/>
    <s v="Canara Hydraulics Pvt Ltd"/>
    <s v="Bhairavi Jog"/>
    <s v="user_228eUmsdKIb9OItgmiDq1zD4aPZ1eqiapbaLAGeBf8g"/>
    <s v="Bhairavi Jog"/>
    <s v="2022-06-24 05:16:33.599000+00:00"/>
    <s v="2022-07-12 09:04:29.783000+00:00"/>
    <m/>
    <s v="Bangalore"/>
    <m/>
    <m/>
    <m/>
    <n v="150"/>
    <m/>
    <m/>
    <m/>
    <m/>
    <m/>
    <m/>
    <m/>
    <m/>
    <m/>
    <m/>
    <m/>
    <s v="Manufacturing"/>
    <s v="Oriental"/>
    <m/>
    <m/>
    <m/>
    <m/>
    <m/>
    <m/>
    <m/>
    <m/>
    <m/>
    <m/>
    <m/>
    <s v="Prashant Abhang"/>
    <m/>
    <s v="user_228eUmsdKIb9OItgmiDq1zD4aPZ1eqiapbaLAGeBf8g"/>
    <s v="Bhairavi Jog"/>
    <m/>
    <m/>
    <s v="July"/>
    <x v="2"/>
    <m/>
    <m/>
    <m/>
    <m/>
    <m/>
    <m/>
    <s v="2022-05-07 04:45:27.212000+00:00"/>
    <s v="2022-07-12 09:04:29.824000+00:00"/>
    <s v="GMC"/>
  </r>
  <r>
    <s v="Sreenivas Hatti"/>
    <n v="1600000"/>
    <s v="INR"/>
    <n v="0"/>
    <s v="7/15/22"/>
    <s v="Sales"/>
    <s v="stat_kcR4fZg7TU7jjk1jAVua3qGLRS4J5uFayEjK5j02wtv"/>
    <s v="Unqualified"/>
    <n v="0"/>
    <s v="OpportunityStatusType.Lost"/>
    <m/>
    <m/>
    <m/>
    <s v="lead_lXEFAggjnZzpnmScwtbFBaGVF7JCkr8HjW8lbRirSff"/>
    <s v="Scripbox"/>
    <s v="Kanchan Kothari"/>
    <s v="user_JjaNBsxmUKBROYZvEahyXgec466W5jQa2pL0NUZ81Lb"/>
    <s v="Sreenivas Hatti"/>
    <s v="2022-05-18 09:35:35.203000+00:00"/>
    <s v="2022-07-12 09:01:00.202000+00:00"/>
    <m/>
    <s v="Bangalore"/>
    <m/>
    <m/>
    <m/>
    <n v="250"/>
    <m/>
    <m/>
    <m/>
    <m/>
    <m/>
    <m/>
    <m/>
    <m/>
    <m/>
    <m/>
    <m/>
    <s v="Banking &amp; Finance"/>
    <s v="Onsurity"/>
    <m/>
    <m/>
    <m/>
    <m/>
    <m/>
    <m/>
    <m/>
    <m/>
    <m/>
    <m/>
    <m/>
    <s v="Kaustubh Gaikwad"/>
    <m/>
    <s v="user_FdWFezbLzkYQcGsBUsjZO25nr2poK2nRbqV47Rs5Kfm"/>
    <s v="Prateek Wadhwa"/>
    <m/>
    <m/>
    <s v="July"/>
    <x v="4"/>
    <s v="Lusha"/>
    <m/>
    <s v="Glengarry"/>
    <m/>
    <s v="Accel, Flourish Ventures, Omidyar Network, Nippon Life Global Investors Americas, Deep Kalra"/>
    <m/>
    <s v="2021-12-09 09:17:54.135000+00:00"/>
    <s v="2022-09-07 03:51:17.858000+00:00"/>
    <m/>
  </r>
  <r>
    <s v="Omkar Ghate"/>
    <n v="30000"/>
    <s v="INR"/>
    <n v="0"/>
    <s v="7/27/22"/>
    <s v="Sales"/>
    <s v="stat_kcR4fZg7TU7jjk1jAVua3qGLRS4J5uFayEjK5j02wtv"/>
    <s v="Unqualified"/>
    <n v="0"/>
    <s v="OpportunityStatusType.Lost"/>
    <s v="cont_Qin19fPAyUBTCzmqpZCYjqr68Nont6rme15KOF5oKz6"/>
    <s v="mona pandit"/>
    <s v="WC (Renewal)"/>
    <s v="lead_R73hqZxFlQsDR9nwSkZsYtnLgCMbjWUb7EUfSddPm4f"/>
    <s v="WTE Infra Projects"/>
    <s v="Pranav Kenjale"/>
    <s v="user_9SBRjyF0n4iWuhUdqRyQkFhl2J4uyNKhFWvvJEvunX8"/>
    <s v="Omkar Ghate"/>
    <s v="2022-06-16 06:48:00.057000+00:00"/>
    <s v="2022-07-12 08:09:51.630000+00:00"/>
    <m/>
    <s v="Pune"/>
    <m/>
    <m/>
    <m/>
    <n v="300"/>
    <m/>
    <m/>
    <m/>
    <m/>
    <m/>
    <m/>
    <m/>
    <m/>
    <m/>
    <m/>
    <m/>
    <s v="Renewables &amp; Environment"/>
    <m/>
    <m/>
    <m/>
    <m/>
    <m/>
    <m/>
    <m/>
    <m/>
    <m/>
    <m/>
    <m/>
    <m/>
    <m/>
    <m/>
    <s v="user_elsJRWsVnVWXwXYDqwMxWZeO0sLXCWVtdfpMy6LREbN"/>
    <s v="Suraj Jadhav"/>
    <s v="Anjali Nishu"/>
    <m/>
    <s v="January; July"/>
    <x v="4"/>
    <m/>
    <m/>
    <m/>
    <m/>
    <m/>
    <m/>
    <s v="2020-12-14 05:22:52.138000+00:00"/>
    <s v="2022-10-10 07:34:29.208000+00:00"/>
    <m/>
  </r>
  <r>
    <s v="Aditya Binani"/>
    <n v="400000"/>
    <s v="INR"/>
    <n v="0"/>
    <d v="2022-07-08T00:00:00"/>
    <s v="Sales"/>
    <s v="stat_kcR4fZg7TU7jjk1jAVua3qGLRS4J5uFayEjK5j02wtv"/>
    <s v="Unqualified"/>
    <n v="0"/>
    <s v="OpportunityStatusType.Lost"/>
    <m/>
    <m/>
    <s v="GPA"/>
    <s v="lead_lNOgyYFu9gdmG32yCirgyQi2QXBsFhfVIKrlSD1OTMU"/>
    <s v="Trianz"/>
    <s v="Aditya Binani"/>
    <s v="user_Iwn6da5WKkZqwUySK0oUuCb72pFP5WEm4zAb92ijqFe"/>
    <s v="Sonal Paithankar"/>
    <s v="2022-06-01 12:16:44.551000+00:00"/>
    <s v="2022-07-12 08:43:21.987000+00:00"/>
    <m/>
    <s v="Bangalore"/>
    <m/>
    <m/>
    <m/>
    <n v="1539"/>
    <m/>
    <m/>
    <m/>
    <m/>
    <m/>
    <m/>
    <m/>
    <m/>
    <m/>
    <m/>
    <m/>
    <s v="Professional Services"/>
    <m/>
    <m/>
    <m/>
    <m/>
    <m/>
    <m/>
    <m/>
    <m/>
    <m/>
    <m/>
    <m/>
    <m/>
    <m/>
    <m/>
    <s v="user_g5Yw4Z4XnIbmcGhJO80vdtFdd5ElcDlgYO3q8l82ODn"/>
    <s v="Aditya Binani"/>
    <m/>
    <m/>
    <s v="August; July"/>
    <x v="2"/>
    <m/>
    <m/>
    <m/>
    <m/>
    <m/>
    <m/>
    <s v="2022-01-31 05:10:30.408000+00:00"/>
    <s v="2022-10-20 10:16:19.828000+00:00"/>
    <m/>
  </r>
  <r>
    <s v="Bhairavi Jog"/>
    <n v="50000"/>
    <s v="INR"/>
    <n v="0"/>
    <s v="7/25/22"/>
    <s v="Sales"/>
    <s v="stat_kcR4fZg7TU7jjk1jAVua3qGLRS4J5uFayEjK5j02wtv"/>
    <s v="Unqualified"/>
    <n v="0"/>
    <s v="OpportunityStatusType.Lost"/>
    <m/>
    <m/>
    <s v="GPA"/>
    <s v="lead_wcEn7CgU9AyrPjbb1W6DOdetIFS7JJ9hvBLixwsRAbH"/>
    <s v="Scon Projects"/>
    <s v="Bhairavi Jog"/>
    <s v="user_228eUmsdKIb9OItgmiDq1zD4aPZ1eqiapbaLAGeBf8g"/>
    <s v="Bhairavi Jog"/>
    <s v="2022-04-25 12:43:48.030000+00:00"/>
    <s v="2022-07-12 08:07:47.310000+00:00"/>
    <m/>
    <s v="Pune"/>
    <m/>
    <m/>
    <m/>
    <n v="800"/>
    <m/>
    <m/>
    <m/>
    <m/>
    <m/>
    <m/>
    <m/>
    <m/>
    <m/>
    <m/>
    <m/>
    <s v="Construction &amp; Real Estate; Manufacturing"/>
    <m/>
    <m/>
    <m/>
    <m/>
    <m/>
    <m/>
    <m/>
    <m/>
    <m/>
    <m/>
    <m/>
    <m/>
    <s v="Shekhar Sakore"/>
    <m/>
    <s v="user_228eUmsdKIb9OItgmiDq1zD4aPZ1eqiapbaLAGeBf8g"/>
    <s v="Bhairavi Jog"/>
    <m/>
    <m/>
    <s v="July"/>
    <x v="4"/>
    <s v="Lusha"/>
    <m/>
    <s v="Employee Engagement Handbook"/>
    <m/>
    <m/>
    <m/>
    <s v="2022-04-03 18:16:38.201000+00:00"/>
    <s v="2022-09-12 06:05:11.844000+00:00"/>
    <s v="GPA"/>
  </r>
  <r>
    <s v="Bhairavi Jog"/>
    <n v="5000000"/>
    <s v="INR"/>
    <n v="0"/>
    <s v="7/25/22"/>
    <s v="Sales"/>
    <s v="stat_kcR4fZg7TU7jjk1jAVua3qGLRS4J5uFayEjK5j02wtv"/>
    <s v="Unqualified"/>
    <n v="0"/>
    <s v="OpportunityStatusType.Lost"/>
    <m/>
    <m/>
    <s v="GMC -1+3 (Renewal)"/>
    <s v="lead_wcEn7CgU9AyrPjbb1W6DOdetIFS7JJ9hvBLixwsRAbH"/>
    <s v="Scon Projects"/>
    <s v="Bhairavi Jog"/>
    <s v="user_228eUmsdKIb9OItgmiDq1zD4aPZ1eqiapbaLAGeBf8g"/>
    <s v="Bhairavi Jog"/>
    <s v="2022-04-25 12:43:17.618000+00:00"/>
    <s v="2022-07-12 08:07:38.036000+00:00"/>
    <m/>
    <s v="Pune"/>
    <m/>
    <m/>
    <m/>
    <n v="800"/>
    <m/>
    <m/>
    <m/>
    <m/>
    <m/>
    <m/>
    <m/>
    <m/>
    <m/>
    <m/>
    <m/>
    <s v="Construction &amp; Real Estate; Manufacturing"/>
    <m/>
    <m/>
    <m/>
    <m/>
    <m/>
    <m/>
    <m/>
    <m/>
    <m/>
    <m/>
    <m/>
    <m/>
    <s v="Shekhar Sakore"/>
    <m/>
    <s v="user_228eUmsdKIb9OItgmiDq1zD4aPZ1eqiapbaLAGeBf8g"/>
    <s v="Bhairavi Jog"/>
    <m/>
    <m/>
    <s v="July"/>
    <x v="4"/>
    <s v="Lusha"/>
    <m/>
    <s v="Employee Engagement Handbook"/>
    <m/>
    <m/>
    <m/>
    <s v="2022-04-03 18:16:38.201000+00:00"/>
    <s v="2022-09-12 06:05:11.844000+00:00"/>
    <s v="GMC"/>
  </r>
  <r>
    <s v="Omkar Ghate"/>
    <n v="30000"/>
    <s v="INR"/>
    <n v="0"/>
    <s v="7/27/22"/>
    <s v="Sales"/>
    <s v="stat_kcR4fZg7TU7jjk1jAVua3qGLRS4J5uFayEjK5j02wtv"/>
    <s v="Unqualified"/>
    <n v="0"/>
    <s v="OpportunityStatusType.Lost"/>
    <s v="cont_Qin19fPAyUBTCzmqpZCYjqr68Nont6rme15KOF5oKz6"/>
    <s v="mona pandit"/>
    <s v="GPA (Renewal)"/>
    <s v="lead_R73hqZxFlQsDR9nwSkZsYtnLgCMbjWUb7EUfSddPm4f"/>
    <s v="WTE Infra Projects"/>
    <s v="Pranav Kenjale"/>
    <s v="user_9SBRjyF0n4iWuhUdqRyQkFhl2J4uyNKhFWvvJEvunX8"/>
    <s v="Omkar Ghate"/>
    <s v="2022-06-16 06:47:42.613000+00:00"/>
    <s v="2022-07-12 08:09:49.268000+00:00"/>
    <m/>
    <s v="Pune"/>
    <m/>
    <m/>
    <m/>
    <n v="300"/>
    <m/>
    <m/>
    <m/>
    <m/>
    <m/>
    <m/>
    <m/>
    <m/>
    <m/>
    <m/>
    <m/>
    <s v="Renewables &amp; Environment"/>
    <m/>
    <m/>
    <m/>
    <m/>
    <m/>
    <m/>
    <m/>
    <m/>
    <m/>
    <m/>
    <m/>
    <m/>
    <m/>
    <m/>
    <s v="user_elsJRWsVnVWXwXYDqwMxWZeO0sLXCWVtdfpMy6LREbN"/>
    <s v="Suraj Jadhav"/>
    <s v="Anjali Nishu"/>
    <m/>
    <s v="January; July"/>
    <x v="4"/>
    <m/>
    <m/>
    <m/>
    <m/>
    <m/>
    <m/>
    <s v="2020-12-14 05:22:52.138000+00:00"/>
    <s v="2022-10-10 07:34:29.208000+00:00"/>
    <m/>
  </r>
  <r>
    <s v="Abhiroop Ganguly"/>
    <n v="200000"/>
    <s v="INR"/>
    <n v="0"/>
    <s v="7/24/22"/>
    <s v="Sales"/>
    <s v="stat_1hn9nRJaLbI53NxPuSQgo90kRpbpKsFlwN4oEGNUTdO"/>
    <s v="Lost"/>
    <n v="0"/>
    <s v="OpportunityStatusType.Lost"/>
    <s v="cont_i19GVrLxC4hpJ3DlGI68d6TH8wqQnFY4ZGNz1gbF1ny"/>
    <s v="Balananda Vallamkondu"/>
    <s v="GPA Renewal"/>
    <s v="lead_DjzHddPGuk2csyHlmeUtdliSmARTNrm1uE3c0BaWmh2"/>
    <s v="Blackbuck Insights Pvt. Ltd."/>
    <s v="Trupti Suryavanshi"/>
    <s v="user_P3f70h2AcefBkFTBZpvA9LgDbjTmUIXkqdKqHJ5evwA"/>
    <s v="Manojkumar Tinna"/>
    <s v="2022-06-27 07:42:08.856000+00:00"/>
    <s v="2022-07-12 08:01:38.094000+00:00"/>
    <m/>
    <s v="Bangalore"/>
    <m/>
    <m/>
    <m/>
    <n v="350"/>
    <m/>
    <m/>
    <m/>
    <m/>
    <m/>
    <m/>
    <m/>
    <m/>
    <m/>
    <m/>
    <m/>
    <s v="IT Services &amp; IT Consulting"/>
    <m/>
    <m/>
    <m/>
    <m/>
    <m/>
    <m/>
    <m/>
    <m/>
    <m/>
    <m/>
    <m/>
    <m/>
    <s v="Mrunmay Jalgaonkar"/>
    <m/>
    <s v="user_L8E6IFhq6UCzKLHa45LUUTZCznDuyDwFrGaEp9DXiUM"/>
    <s v="Trupti Suryavanshi"/>
    <m/>
    <m/>
    <s v="July"/>
    <x v="2"/>
    <s v="Mr E"/>
    <m/>
    <m/>
    <m/>
    <m/>
    <m/>
    <s v="2021-12-21 12:00:54.773000+00:00"/>
    <s v="2022-09-08 08:38:51.120000+00:00"/>
    <s v="GPA"/>
  </r>
  <r>
    <s v="Omkar Ghate"/>
    <n v="1500000"/>
    <s v="INR"/>
    <n v="0"/>
    <s v="7/31/22"/>
    <s v="Sales"/>
    <s v="stat_kcR4fZg7TU7jjk1jAVua3qGLRS4J5uFayEjK5j02wtv"/>
    <s v="Unqualified"/>
    <n v="0"/>
    <s v="OpportunityStatusType.Lost"/>
    <m/>
    <m/>
    <s v="GMC (Renewal)"/>
    <s v="lead_EZUl5n88BWbdWHpWf5l4fQn8wSW1LLBg83FItYVNNaR"/>
    <s v="Jayashree Polymers"/>
    <s v="Pranav Kenjale"/>
    <s v="user_9SBRjyF0n4iWuhUdqRyQkFhl2J4uyNKhFWvvJEvunX8"/>
    <s v="Omkar Ghate"/>
    <s v="2022-05-17 08:41:52.865000+00:00"/>
    <s v="2022-07-12 08:06:49.099000+00:00"/>
    <m/>
    <s v="Pune"/>
    <m/>
    <m/>
    <m/>
    <n v="202"/>
    <m/>
    <m/>
    <m/>
    <m/>
    <m/>
    <m/>
    <m/>
    <m/>
    <m/>
    <m/>
    <m/>
    <s v="Manufacturing"/>
    <m/>
    <m/>
    <m/>
    <m/>
    <m/>
    <m/>
    <m/>
    <m/>
    <m/>
    <m/>
    <m/>
    <m/>
    <s v="Jitin Gopi; Rakesh Nade"/>
    <m/>
    <s v="user_elsJRWsVnVWXwXYDqwMxWZeO0sLXCWVtdfpMy6LREbN"/>
    <s v="Suraj Jadhav"/>
    <m/>
    <m/>
    <s v="December; February; July"/>
    <x v="2"/>
    <s v="Mr. E"/>
    <m/>
    <s v="Vaccine inbound"/>
    <m/>
    <m/>
    <m/>
    <s v="2021-04-07 03:17:14.924000+00:00"/>
    <s v="2022-10-10 07:34:08.608000+00:00"/>
    <m/>
  </r>
  <r>
    <s v="Abhiroop Ganguly"/>
    <n v="5000000"/>
    <s v="INR"/>
    <n v="0"/>
    <d v="2022-11-07T00:00:00"/>
    <s v="Sales"/>
    <s v="stat_1hn9nRJaLbI53NxPuSQgo90kRpbpKsFlwN4oEGNUTdO"/>
    <s v="Lost"/>
    <n v="0"/>
    <s v="OpportunityStatusType.Lost"/>
    <s v="cont_i19GVrLxC4hpJ3DlGI68d6TH8wqQnFY4ZGNz1gbF1ny"/>
    <s v="Balananda Vallamkondu"/>
    <s v="GMC Renewal"/>
    <s v="lead_DjzHddPGuk2csyHlmeUtdliSmARTNrm1uE3c0BaWmh2"/>
    <s v="Blackbuck Insights Pvt. Ltd."/>
    <s v="Trupti Suryavanshi"/>
    <s v="user_P3f70h2AcefBkFTBZpvA9LgDbjTmUIXkqdKqHJ5evwA"/>
    <s v="Manojkumar Tinna"/>
    <s v="2022-06-27 07:04:09.939000+00:00"/>
    <s v="2022-07-12 08:01:31.609000+00:00"/>
    <m/>
    <s v="Bangalore"/>
    <m/>
    <m/>
    <m/>
    <n v="350"/>
    <m/>
    <m/>
    <m/>
    <m/>
    <m/>
    <m/>
    <m/>
    <m/>
    <m/>
    <m/>
    <m/>
    <s v="IT Services &amp; IT Consulting"/>
    <m/>
    <m/>
    <m/>
    <m/>
    <m/>
    <m/>
    <m/>
    <m/>
    <m/>
    <m/>
    <m/>
    <m/>
    <s v="Mrunmay Jalgaonkar"/>
    <m/>
    <s v="user_L8E6IFhq6UCzKLHa45LUUTZCznDuyDwFrGaEp9DXiUM"/>
    <s v="Trupti Suryavanshi"/>
    <m/>
    <m/>
    <s v="July"/>
    <x v="2"/>
    <s v="Mr E"/>
    <m/>
    <m/>
    <m/>
    <m/>
    <m/>
    <s v="2021-12-21 12:00:54.773000+00:00"/>
    <s v="2022-09-08 08:38:51.120000+00:00"/>
    <s v="GMC"/>
  </r>
  <r>
    <s v="Bhairavi Jog"/>
    <n v="200000"/>
    <s v="INR"/>
    <n v="0"/>
    <d v="2022-01-08T00:00:00"/>
    <s v="Sales"/>
    <s v="stat_kcR4fZg7TU7jjk1jAVua3qGLRS4J5uFayEjK5j02wtv"/>
    <s v="Unqualified"/>
    <n v="0"/>
    <s v="OpportunityStatusType.Lost"/>
    <m/>
    <m/>
    <s v="GPA"/>
    <s v="lead_NDzfYx7LVwF9GamsrHn578U5vR3icqw5jBOW4HAqlmy"/>
    <s v="Parakh Agro Industries"/>
    <s v="Bhairavi Jog"/>
    <s v="user_228eUmsdKIb9OItgmiDq1zD4aPZ1eqiapbaLAGeBf8g"/>
    <s v="Bhairavi Jog"/>
    <s v="2022-06-22 11:14:46.761000+00:00"/>
    <s v="2022-07-12 08:00:17.163000+00:00"/>
    <m/>
    <s v="Pune"/>
    <m/>
    <m/>
    <m/>
    <n v="1500"/>
    <m/>
    <m/>
    <m/>
    <m/>
    <m/>
    <m/>
    <m/>
    <m/>
    <m/>
    <m/>
    <m/>
    <s v="Food &amp; Beverages; Manufacturing"/>
    <m/>
    <m/>
    <m/>
    <m/>
    <m/>
    <m/>
    <m/>
    <m/>
    <m/>
    <m/>
    <m/>
    <m/>
    <s v="Sakshi Soni; Shekhar Sakore"/>
    <m/>
    <s v="user_228eUmsdKIb9OItgmiDq1zD4aPZ1eqiapbaLAGeBf8g"/>
    <s v="Bhairavi Jog"/>
    <m/>
    <m/>
    <s v="August; July"/>
    <x v="2"/>
    <s v="Naukri.com"/>
    <m/>
    <m/>
    <m/>
    <m/>
    <m/>
    <s v="2021-08-18 08:30:45.733000+00:00"/>
    <s v="2022-10-20 10:18:21.682000+00:00"/>
    <s v="GPA"/>
  </r>
  <r>
    <s v="Bhairavi Jog"/>
    <n v="100000"/>
    <s v="INR"/>
    <n v="0"/>
    <d v="2022-01-08T00:00:00"/>
    <s v="Sales"/>
    <s v="stat_kcR4fZg7TU7jjk1jAVua3qGLRS4J5uFayEjK5j02wtv"/>
    <s v="Unqualified"/>
    <n v="0"/>
    <s v="OpportunityStatusType.Lost"/>
    <m/>
    <m/>
    <s v="WC"/>
    <s v="lead_NDzfYx7LVwF9GamsrHn578U5vR3icqw5jBOW4HAqlmy"/>
    <s v="Parakh Agro Industries"/>
    <s v="Bhairavi Jog"/>
    <s v="user_228eUmsdKIb9OItgmiDq1zD4aPZ1eqiapbaLAGeBf8g"/>
    <s v="Bhairavi Jog"/>
    <s v="2022-06-22 11:16:34.014000+00:00"/>
    <s v="2022-07-12 08:00:26.264000+00:00"/>
    <m/>
    <s v="Pune"/>
    <m/>
    <m/>
    <m/>
    <n v="1500"/>
    <m/>
    <m/>
    <m/>
    <m/>
    <m/>
    <m/>
    <m/>
    <m/>
    <m/>
    <m/>
    <m/>
    <s v="Food &amp; Beverages; Manufacturing"/>
    <m/>
    <m/>
    <m/>
    <m/>
    <m/>
    <m/>
    <m/>
    <m/>
    <m/>
    <m/>
    <m/>
    <m/>
    <s v="Sakshi Soni; Shekhar Sakore"/>
    <m/>
    <s v="user_228eUmsdKIb9OItgmiDq1zD4aPZ1eqiapbaLAGeBf8g"/>
    <s v="Bhairavi Jog"/>
    <m/>
    <m/>
    <s v="August; July"/>
    <x v="2"/>
    <s v="Naukri.com"/>
    <m/>
    <m/>
    <m/>
    <m/>
    <m/>
    <s v="2021-08-18 08:30:45.733000+00:00"/>
    <s v="2022-10-20 10:18:21.682000+00:00"/>
    <s v="WC"/>
  </r>
  <r>
    <s v="Bhairavi Jog"/>
    <n v="3000000"/>
    <s v="INR"/>
    <n v="0"/>
    <d v="2022-01-09T00:00:00"/>
    <s v="Sales"/>
    <s v="stat_kcR4fZg7TU7jjk1jAVua3qGLRS4J5uFayEjK5j02wtv"/>
    <s v="Unqualified"/>
    <n v="0"/>
    <s v="OpportunityStatusType.Lost"/>
    <m/>
    <m/>
    <s v="GTL (Renewal)"/>
    <s v="lead_NDzfYx7LVwF9GamsrHn578U5vR3icqw5jBOW4HAqlmy"/>
    <s v="Parakh Agro Industries"/>
    <s v="Bhairavi Jog"/>
    <s v="user_228eUmsdKIb9OItgmiDq1zD4aPZ1eqiapbaLAGeBf8g"/>
    <s v="Bhairavi Jog"/>
    <s v="2022-06-22 11:15:57.228000+00:00"/>
    <s v="2022-07-12 08:00:35.930000+00:00"/>
    <m/>
    <s v="Pune"/>
    <m/>
    <m/>
    <m/>
    <n v="1500"/>
    <m/>
    <m/>
    <m/>
    <m/>
    <m/>
    <m/>
    <m/>
    <m/>
    <m/>
    <m/>
    <m/>
    <s v="Food &amp; Beverages; Manufacturing"/>
    <m/>
    <m/>
    <m/>
    <m/>
    <m/>
    <m/>
    <m/>
    <m/>
    <m/>
    <m/>
    <m/>
    <m/>
    <s v="Sakshi Soni; Shekhar Sakore"/>
    <m/>
    <s v="user_228eUmsdKIb9OItgmiDq1zD4aPZ1eqiapbaLAGeBf8g"/>
    <s v="Bhairavi Jog"/>
    <m/>
    <m/>
    <s v="August; July"/>
    <x v="2"/>
    <s v="Naukri.com"/>
    <m/>
    <m/>
    <m/>
    <m/>
    <m/>
    <s v="2021-08-18 08:30:45.733000+00:00"/>
    <s v="2022-10-20 10:18:21.682000+00:00"/>
    <s v="GTL"/>
  </r>
  <r>
    <s v="Bhairavi Jog"/>
    <n v="10000000"/>
    <s v="INR"/>
    <n v="0"/>
    <s v="7/15/22"/>
    <s v="Sales"/>
    <s v="stat_kcR4fZg7TU7jjk1jAVua3qGLRS4J5uFayEjK5j02wtv"/>
    <s v="Unqualified"/>
    <n v="0"/>
    <s v="OpportunityStatusType.Lost"/>
    <m/>
    <m/>
    <s v="GMC (1+3)"/>
    <s v="lead_NDzfYx7LVwF9GamsrHn578U5vR3icqw5jBOW4HAqlmy"/>
    <s v="Parakh Agro Industries"/>
    <s v="Bhairavi Jog"/>
    <s v="user_228eUmsdKIb9OItgmiDq1zD4aPZ1eqiapbaLAGeBf8g"/>
    <s v="Bhairavi Jog"/>
    <s v="2022-06-22 11:13:38.764000+00:00"/>
    <s v="2022-07-12 07:59:55.187000+00:00"/>
    <m/>
    <s v="Pune"/>
    <m/>
    <m/>
    <m/>
    <n v="1500"/>
    <m/>
    <m/>
    <m/>
    <m/>
    <m/>
    <m/>
    <m/>
    <m/>
    <m/>
    <m/>
    <m/>
    <s v="Food &amp; Beverages; Manufacturing"/>
    <m/>
    <m/>
    <m/>
    <m/>
    <m/>
    <m/>
    <m/>
    <m/>
    <m/>
    <m/>
    <m/>
    <m/>
    <s v="Sakshi Soni; Shekhar Sakore"/>
    <m/>
    <s v="user_228eUmsdKIb9OItgmiDq1zD4aPZ1eqiapbaLAGeBf8g"/>
    <s v="Bhairavi Jog"/>
    <m/>
    <m/>
    <s v="August; July"/>
    <x v="2"/>
    <s v="Naukri.com"/>
    <m/>
    <m/>
    <m/>
    <m/>
    <m/>
    <s v="2021-08-18 08:30:45.733000+00:00"/>
    <s v="2022-10-20 10:18:21.682000+00:00"/>
    <s v="GMC"/>
  </r>
  <r>
    <s v="Bhairavi Jog"/>
    <n v="500000"/>
    <s v="INR"/>
    <n v="0"/>
    <s v="7/15/22"/>
    <s v="Sales"/>
    <s v="stat_kcR4fZg7TU7jjk1jAVua3qGLRS4J5uFayEjK5j02wtv"/>
    <s v="Unqualified"/>
    <n v="0"/>
    <s v="OpportunityStatusType.Lost"/>
    <m/>
    <m/>
    <s v="Non-EB"/>
    <s v="lead_NDzfYx7LVwF9GamsrHn578U5vR3icqw5jBOW4HAqlmy"/>
    <s v="Parakh Agro Industries"/>
    <s v="Bhairavi Jog"/>
    <s v="user_228eUmsdKIb9OItgmiDq1zD4aPZ1eqiapbaLAGeBf8g"/>
    <s v="Bhairavi Jog"/>
    <s v="2022-06-22 11:14:09.705000+00:00"/>
    <s v="2022-07-12 08:00:04.815000+00:00"/>
    <m/>
    <s v="Pune"/>
    <m/>
    <m/>
    <m/>
    <n v="1500"/>
    <m/>
    <m/>
    <m/>
    <m/>
    <m/>
    <m/>
    <m/>
    <m/>
    <m/>
    <m/>
    <m/>
    <s v="Food &amp; Beverages; Manufacturing"/>
    <m/>
    <m/>
    <m/>
    <m/>
    <m/>
    <m/>
    <m/>
    <m/>
    <m/>
    <m/>
    <m/>
    <m/>
    <s v="Sakshi Soni; Shekhar Sakore"/>
    <m/>
    <s v="user_228eUmsdKIb9OItgmiDq1zD4aPZ1eqiapbaLAGeBf8g"/>
    <s v="Bhairavi Jog"/>
    <m/>
    <m/>
    <s v="August; July"/>
    <x v="2"/>
    <s v="Naukri.com"/>
    <m/>
    <m/>
    <m/>
    <m/>
    <m/>
    <s v="2021-08-18 08:30:45.733000+00:00"/>
    <s v="2022-10-20 10:18:21.682000+00:00"/>
    <s v="NON EB"/>
  </r>
  <r>
    <s v="Vrushali Kummar"/>
    <n v="6700000"/>
    <s v="INR"/>
    <n v="0"/>
    <s v="7/13/22"/>
    <s v="Sales"/>
    <s v="stat_1hn9nRJaLbI53NxPuSQgo90kRpbpKsFlwN4oEGNUTdO"/>
    <s v="Lost"/>
    <n v="0"/>
    <s v="OpportunityStatusType.Lost"/>
    <m/>
    <m/>
    <s v="GTL (Renewal) - Client got a quote at 1.1 per mile"/>
    <s v="lead_0YDD985dbyIaw3dKR0pjOofO3h4QmKqa2oLqb38MTgb"/>
    <s v="Sany Heavy Industries India ltd"/>
    <s v="Pranav Kenjale"/>
    <s v="user_TZzywQwym26DjuswO479pxRhNKX152z8X1haCx2vcst"/>
    <s v="Vrushali Kummar"/>
    <s v="2022-06-22 10:59:09.879000+00:00"/>
    <s v="2022-07-12 07:52:37.187000+00:00"/>
    <m/>
    <s v="Pune"/>
    <m/>
    <s v="2020-08-24 07:08:18+00:00"/>
    <m/>
    <n v="500"/>
    <m/>
    <m/>
    <m/>
    <m/>
    <m/>
    <m/>
    <m/>
    <m/>
    <m/>
    <m/>
    <m/>
    <s v="Automotive"/>
    <m/>
    <m/>
    <m/>
    <m/>
    <m/>
    <m/>
    <m/>
    <m/>
    <m/>
    <m/>
    <m/>
    <m/>
    <m/>
    <m/>
    <s v="user_6hRQhcoLhZEDUBYaw3vS7rv6T5582sGfXq4jNRqTfUU"/>
    <s v="Aishwarya Nyayadhish"/>
    <s v="Anjali Nishu"/>
    <m/>
    <s v="July; May; September"/>
    <x v="2"/>
    <m/>
    <m/>
    <s v="Ssoumen List"/>
    <m/>
    <m/>
    <m/>
    <s v="2020-12-06 09:47:22.325000+00:00"/>
    <s v="2022-10-10 07:31:08.200000+00:00"/>
    <m/>
  </r>
  <r>
    <s v="Chetan Kumar"/>
    <n v="100000"/>
    <s v="INR"/>
    <n v="0"/>
    <s v="7/31/22"/>
    <s v="Sales"/>
    <s v="stat_kcR4fZg7TU7jjk1jAVua3qGLRS4J5uFayEjK5j02wtv"/>
    <s v="Unqualified"/>
    <n v="0"/>
    <s v="OpportunityStatusType.Lost"/>
    <s v="cont_O5loeN48LiBpiSWqDw78bv1A5U2UcKPUpvnPIDbgMb7"/>
    <s v="Brinda Karnik"/>
    <s v="GPA"/>
    <s v="lead_pMmdOLWQqI87ErmPzaBgW8V5tX02381FDoBrW0XUNTF"/>
    <s v="BENNETT COLEMAN &amp; COMPANY LTD/Times Professional"/>
    <s v="Mayur Gadiyar"/>
    <s v="user_Iwn6da5WKkZqwUySK0oUuCb72pFP5WEm4zAb92ijqFe"/>
    <s v="Sonal Paithankar"/>
    <s v="2022-04-29 12:58:29.067000+00:00"/>
    <s v="2022-07-12 06:26:05.474000+00:00"/>
    <m/>
    <s v="Mumbai"/>
    <m/>
    <m/>
    <m/>
    <n v="8383"/>
    <m/>
    <m/>
    <m/>
    <m/>
    <m/>
    <m/>
    <m/>
    <m/>
    <m/>
    <m/>
    <m/>
    <s v="Publishing"/>
    <m/>
    <m/>
    <m/>
    <m/>
    <m/>
    <m/>
    <m/>
    <m/>
    <m/>
    <m/>
    <m/>
    <m/>
    <s v="Aniket Vahile"/>
    <m/>
    <s v="user_bdUPAGjcS7p6513So3N4g3aWNS5HuBuVJi7bvCPAsLt"/>
    <s v="Mayur Gadiyar"/>
    <m/>
    <m/>
    <s v="August; June"/>
    <x v="2"/>
    <s v="Lusha"/>
    <m/>
    <s v="Mayur Leads"/>
    <m/>
    <m/>
    <m/>
    <s v="2021-08-23 10:16:58.277000+00:00"/>
    <s v="2022-10-17 07:07:57.867000+00:00"/>
    <s v="GPA"/>
  </r>
  <r>
    <s v="Sameer Iftekhari"/>
    <n v="15000000"/>
    <s v="INR"/>
    <n v="0"/>
    <d v="2022-07-07T00:00:00"/>
    <s v="Sales"/>
    <s v="stat_1hn9nRJaLbI53NxPuSQgo90kRpbpKsFlwN4oEGNUTdO"/>
    <s v="Lost"/>
    <n v="0"/>
    <s v="OpportunityStatusType.Lost"/>
    <m/>
    <m/>
    <s v="GMC (1+3)- Renewal"/>
    <s v="lead_Fl2c9tUEhc02EDOSpqWY7pTDe7VneJk5TrTvXsV5til"/>
    <s v="Neudesic"/>
    <s v="Bhairavi Jog"/>
    <s v="user_P3f70h2AcefBkFTBZpvA9LgDbjTmUIXkqdKqHJ5evwA"/>
    <s v="Manojkumar Tinna"/>
    <s v="2022-06-03 10:54:04.432000+00:00"/>
    <s v="2022-07-12 07:13:22.536000+00:00"/>
    <m/>
    <s v="Hyderabad"/>
    <m/>
    <m/>
    <m/>
    <n v="1000"/>
    <m/>
    <m/>
    <m/>
    <m/>
    <m/>
    <m/>
    <m/>
    <m/>
    <m/>
    <m/>
    <m/>
    <s v="IT Services &amp; IT Consulting"/>
    <m/>
    <m/>
    <m/>
    <m/>
    <m/>
    <m/>
    <m/>
    <m/>
    <m/>
    <m/>
    <m/>
    <m/>
    <s v="Deepak Yadav"/>
    <m/>
    <s v="user_228eUmsdKIb9OItgmiDq1zD4aPZ1eqiapbaLAGeBf8g"/>
    <s v="Bhairavi Jog"/>
    <m/>
    <m/>
    <s v="July"/>
    <x v="2"/>
    <m/>
    <m/>
    <m/>
    <m/>
    <m/>
    <m/>
    <s v="2022-01-31 05:10:24.371000+00:00"/>
    <s v="2022-10-13 07:36:18.289000+00:00"/>
    <s v="GMC"/>
  </r>
  <r>
    <s v="Aditya Binani"/>
    <n v="2000000"/>
    <s v="INR"/>
    <n v="0"/>
    <s v="7/15/22"/>
    <s v="Sales"/>
    <s v="stat_kcR4fZg7TU7jjk1jAVua3qGLRS4J5uFayEjK5j02wtv"/>
    <s v="Unqualified"/>
    <n v="0"/>
    <s v="OpportunityStatusType.Lost"/>
    <m/>
    <m/>
    <s v="GTL"/>
    <s v="lead_UezglNXsbOBP4nLUWkNRc3VSBIVSWzaHqICUAu7i9K7"/>
    <s v="Quinnox"/>
    <s v="Aditya Binani"/>
    <s v="user_g5Yw4Z4XnIbmcGhJO80vdtFdd5ElcDlgYO3q8l82ODn"/>
    <s v="Aditya Binani"/>
    <s v="2022-06-16 10:38:44.863000+00:00"/>
    <s v="2022-07-12 07:20:50.534000+00:00"/>
    <m/>
    <s v="Mumbai"/>
    <m/>
    <m/>
    <m/>
    <n v="1400"/>
    <m/>
    <m/>
    <m/>
    <m/>
    <m/>
    <m/>
    <m/>
    <s v="PAID_SOCIAL"/>
    <m/>
    <m/>
    <m/>
    <s v="IT Services &amp; IT Consulting"/>
    <m/>
    <m/>
    <m/>
    <m/>
    <m/>
    <m/>
    <m/>
    <m/>
    <m/>
    <m/>
    <m/>
    <m/>
    <s v="Deepak Yadav"/>
    <m/>
    <s v="user_vMd4rmcrSbjykdyL2J7rrYn84SWdcNc5FKligrmItPw"/>
    <s v="Shreenath Bhat"/>
    <m/>
    <m/>
    <s v="December; July; June"/>
    <x v="4"/>
    <m/>
    <m/>
    <s v="Vaccine inbound"/>
    <m/>
    <m/>
    <m/>
    <s v="2021-05-31 07:36:03.687000+00:00"/>
    <s v="2022-10-20 13:24:29.502000+00:00"/>
    <m/>
  </r>
  <r>
    <s v="Vrushali Kummar"/>
    <n v="50000"/>
    <s v="INR"/>
    <n v="0"/>
    <d v="2022-08-07T00:00:00"/>
    <s v="Sales"/>
    <s v="stat_1hn9nRJaLbI53NxPuSQgo90kRpbpKsFlwN4oEGNUTdO"/>
    <s v="Lost"/>
    <n v="0"/>
    <s v="OpportunityStatusType.Lost"/>
    <m/>
    <m/>
    <s v="GPA- Renewal- Plant 2"/>
    <s v="lead_EgwAV7TMRrJeW6XsmOcAMrtj0TRz7wATOU9rwltRS8P"/>
    <s v="Rucha Engineers P Ltd"/>
    <s v="Bhairavi Jog"/>
    <s v="user_TZzywQwym26DjuswO479pxRhNKX152z8X1haCx2vcst"/>
    <s v="Vrushali Kummar"/>
    <s v="2022-05-11 12:01:08.519000+00:00"/>
    <s v="2022-07-12 02:12:25.045000+00:00"/>
    <m/>
    <s v="Aurangabad"/>
    <m/>
    <m/>
    <m/>
    <n v="590"/>
    <m/>
    <m/>
    <m/>
    <m/>
    <m/>
    <m/>
    <m/>
    <s v="PAID_SOCIAL"/>
    <m/>
    <m/>
    <m/>
    <s v="Automotive; Manufacturing"/>
    <m/>
    <m/>
    <m/>
    <m/>
    <m/>
    <m/>
    <m/>
    <m/>
    <m/>
    <m/>
    <m/>
    <m/>
    <s v="Deepak Yadav"/>
    <m/>
    <s v="user_228eUmsdKIb9OItgmiDq1zD4aPZ1eqiapbaLAGeBf8g"/>
    <s v="Bhairavi Jog"/>
    <m/>
    <m/>
    <s v="February; July; October"/>
    <x v="4"/>
    <s v="Naukri.com"/>
    <m/>
    <s v="Employee Engagement Handbook"/>
    <m/>
    <m/>
    <m/>
    <s v="2021-07-09 10:50:04.171000+00:00"/>
    <s v="2022-10-19 01:43:24.619000+00:00"/>
    <s v="GPA"/>
  </r>
  <r>
    <s v="siddharth tongay"/>
    <n v="10500000"/>
    <s v="INR"/>
    <n v="0"/>
    <d v="2022-09-07T00:00:00"/>
    <s v="Sales"/>
    <s v="stat_1hn9nRJaLbI53NxPuSQgo90kRpbpKsFlwN4oEGNUTdO"/>
    <s v="Lost"/>
    <n v="0"/>
    <s v="OpportunityStatusType.Lost"/>
    <m/>
    <m/>
    <s v="Oriental was L1"/>
    <s v="lead_AzcogbtYuVTnWJEHRAUWxQEXsnO2S3Px4TCEtxslEBF"/>
    <s v="Raymond"/>
    <s v="Namrata Aurora"/>
    <s v="user_lccnw70UrYzjPcbxrA5N9qp8LF1vx6aP08yPEdeU06P"/>
    <s v="Vikas Gupta"/>
    <s v="2022-02-02 11:29:20.835000+00:00"/>
    <s v="2022-07-11 15:24:00.393000+00:00"/>
    <m/>
    <s v="Mumbai"/>
    <m/>
    <m/>
    <m/>
    <n v="1000"/>
    <m/>
    <m/>
    <s v="Facebook"/>
    <m/>
    <m/>
    <m/>
    <m/>
    <s v="PAID_SOCIAL"/>
    <m/>
    <m/>
    <m/>
    <s v="Manufacturing"/>
    <s v="Oriental insurance"/>
    <m/>
    <m/>
    <m/>
    <m/>
    <m/>
    <m/>
    <m/>
    <m/>
    <m/>
    <m/>
    <m/>
    <s v="Amol Gawali"/>
    <m/>
    <s v="user_FdWFezbLzkYQcGsBUsjZO25nr2poK2nRbqV47Rs5Kfm"/>
    <s v="Prateek Wadhwa"/>
    <m/>
    <m/>
    <s v="June"/>
    <x v="2"/>
    <m/>
    <m/>
    <s v="Employee Engagement Handbook"/>
    <m/>
    <m/>
    <s v="paramount"/>
    <s v="2021-07-27 10:40:33.676000+00:00"/>
    <s v="2022-10-06 00:06:54.091000+00:00"/>
    <s v="GMC"/>
  </r>
  <r>
    <s v="Kanchan Kothari"/>
    <n v="2000000"/>
    <s v="INR"/>
    <n v="0"/>
    <s v="7/31/22"/>
    <s v="Sales"/>
    <s v="stat_kcR4fZg7TU7jjk1jAVua3qGLRS4J5uFayEjK5j02wtv"/>
    <s v="Unqualified"/>
    <n v="0"/>
    <s v="OpportunityStatusType.Lost"/>
    <m/>
    <m/>
    <m/>
    <s v="lead_ZeHsVdUABdwG8Q0HuJzMjAlaB4wTCjfGzax2qtSJc32"/>
    <s v="Endo Pharmaceuticals"/>
    <s v="Kanchan Kothari"/>
    <s v="user_jbppzD9HyqqioXDaUzrIJfkBW97sQdk5kSNPsBKGx0r"/>
    <s v="Pranaav Marathe"/>
    <s v="2022-06-02 11:10:44.920000+00:00"/>
    <s v="2022-07-12 06:16:32.941000+00:00"/>
    <m/>
    <s v="Mumbai"/>
    <m/>
    <m/>
    <m/>
    <n v="1600"/>
    <m/>
    <m/>
    <m/>
    <m/>
    <m/>
    <m/>
    <m/>
    <m/>
    <m/>
    <m/>
    <m/>
    <s v="Manufacturing"/>
    <m/>
    <m/>
    <m/>
    <m/>
    <m/>
    <m/>
    <m/>
    <m/>
    <m/>
    <m/>
    <m/>
    <m/>
    <s v="Mrunmay Jalgaonkar"/>
    <m/>
    <s v="user_FdWFezbLzkYQcGsBUsjZO25nr2poK2nRbqV47Rs5Kfm"/>
    <s v="Prateek Wadhwa"/>
    <m/>
    <m/>
    <s v="July"/>
    <x v="2"/>
    <m/>
    <m/>
    <m/>
    <m/>
    <m/>
    <m/>
    <s v="2022-04-26 05:59:08.302000+00:00"/>
    <s v="2022-10-20 10:26:15.191000+00:00"/>
    <m/>
  </r>
  <r>
    <s v="Gauri Jori"/>
    <n v="2900000"/>
    <s v="INR"/>
    <n v="0"/>
    <d v="2022-11-07T00:00:00"/>
    <s v="Sales"/>
    <s v="stat_1hn9nRJaLbI53NxPuSQgo90kRpbpKsFlwN4oEGNUTdO"/>
    <s v="Lost"/>
    <n v="0"/>
    <s v="OpportunityStatusType.Lost"/>
    <s v="cont_7GPiYa7Y3SkcHdezm5XgHEe4NWGUXNELMkxWLO5cZN8"/>
    <s v="Mohan Venkata Kumar Pillarisetti"/>
    <s v="GMC ren"/>
    <s v="lead_FlKacxRb7lbjE1rWXNNP9UaMomNyDuXnCnYNUgYLe9R"/>
    <s v="NOVELTECH FEEDS"/>
    <s v="Gauri Jori"/>
    <s v="user_8jx3L2CDfrbzNnwYUv6Plfha6VxaSGsqcbTXR3sIBZi"/>
    <s v="Manish Balpande"/>
    <s v="2022-07-05 07:38:01.092000+00:00"/>
    <s v="2022-07-11 11:19:49.677000+00:00"/>
    <m/>
    <s v="Other"/>
    <m/>
    <m/>
    <m/>
    <n v="343"/>
    <m/>
    <m/>
    <m/>
    <m/>
    <m/>
    <m/>
    <m/>
    <m/>
    <m/>
    <m/>
    <m/>
    <s v="Food &amp; Beverages"/>
    <m/>
    <m/>
    <m/>
    <m/>
    <m/>
    <m/>
    <m/>
    <m/>
    <m/>
    <m/>
    <m/>
    <m/>
    <s v="Amol Gawali"/>
    <m/>
    <s v="user_5YHA1ZU4iP896lD1YJehdJcMx7ZEgWCpulT4T2c3pJ3"/>
    <s v="Gauri Jori"/>
    <m/>
    <m/>
    <s v="June"/>
    <x v="1"/>
    <m/>
    <m/>
    <s v="Downloaded the guide: Employee Wellness Handbook"/>
    <m/>
    <m/>
    <m/>
    <s v="2021-09-01 10:06:42.397000+00:00"/>
    <s v="2022-08-11 07:29:09.992000+00:00"/>
    <s v="GMC"/>
  </r>
  <r>
    <s v="Omkar Ghate"/>
    <n v="10000"/>
    <s v="INR"/>
    <n v="0"/>
    <s v="9/30/22"/>
    <s v="Sales"/>
    <s v="stat_kcR4fZg7TU7jjk1jAVua3qGLRS4J5uFayEjK5j02wtv"/>
    <s v="Unqualified"/>
    <n v="0"/>
    <s v="OpportunityStatusType.Lost"/>
    <m/>
    <m/>
    <s v="GPA"/>
    <s v="lead_aEz4AsmHcV5GhkLAX5ylgJAVxCPV2VeBtV78o61Layc"/>
    <s v="Oitolabs"/>
    <s v="Bharti Bankey"/>
    <s v="user_9SBRjyF0n4iWuhUdqRyQkFhl2J4uyNKhFWvvJEvunX8"/>
    <s v="Omkar Ghate"/>
    <s v="2022-02-24 11:06:31.002000+00:00"/>
    <s v="2022-07-11 10:50:59.770000+00:00"/>
    <m/>
    <s v="Bangalore"/>
    <m/>
    <s v="2022-02-23 07:02:59+00:00"/>
    <m/>
    <n v="25"/>
    <m/>
    <m/>
    <m/>
    <m/>
    <m/>
    <m/>
    <m/>
    <m/>
    <m/>
    <m/>
    <m/>
    <s v="IT Services &amp; IT Consulting"/>
    <m/>
    <m/>
    <m/>
    <m/>
    <m/>
    <m/>
    <m/>
    <m/>
    <m/>
    <m/>
    <m/>
    <m/>
    <s v="Deepak Yadav"/>
    <m/>
    <s v="user_aM3WaaSUQQmaNnsm9l2FQRVWUEr8RN2ZdXzsuQUalQ3"/>
    <s v="Bharti Bankey"/>
    <s v="Siddharth Angolkar"/>
    <m/>
    <m/>
    <x v="3"/>
    <s v="Inbound via website"/>
    <m/>
    <s v="Employee Count 25"/>
    <m/>
    <m/>
    <m/>
    <s v="2022-02-23 07:05:44.429000+00:00"/>
    <s v="2022-07-11 10:50:59.821000+00:00"/>
    <m/>
  </r>
  <r>
    <s v="Omkar Ghate"/>
    <n v="60000"/>
    <s v="INR"/>
    <n v="0"/>
    <s v="9/30/22"/>
    <s v="Sales"/>
    <s v="stat_kcR4fZg7TU7jjk1jAVua3qGLRS4J5uFayEjK5j02wtv"/>
    <s v="Unqualified"/>
    <n v="0"/>
    <s v="OpportunityStatusType.Lost"/>
    <m/>
    <m/>
    <s v="GMC"/>
    <s v="lead_aEz4AsmHcV5GhkLAX5ylgJAVxCPV2VeBtV78o61Layc"/>
    <s v="Oitolabs"/>
    <s v="Bharti Bankey"/>
    <s v="user_9SBRjyF0n4iWuhUdqRyQkFhl2J4uyNKhFWvvJEvunX8"/>
    <s v="Omkar Ghate"/>
    <s v="2022-02-24 11:06:07.257000+00:00"/>
    <s v="2022-07-11 10:50:54.825000+00:00"/>
    <m/>
    <s v="Bangalore"/>
    <m/>
    <s v="2022-02-23 07:02:59+00:00"/>
    <m/>
    <n v="25"/>
    <m/>
    <m/>
    <m/>
    <m/>
    <m/>
    <m/>
    <m/>
    <m/>
    <m/>
    <m/>
    <m/>
    <s v="IT Services &amp; IT Consulting"/>
    <m/>
    <m/>
    <m/>
    <m/>
    <m/>
    <m/>
    <m/>
    <m/>
    <m/>
    <m/>
    <m/>
    <m/>
    <s v="Deepak Yadav"/>
    <m/>
    <s v="user_aM3WaaSUQQmaNnsm9l2FQRVWUEr8RN2ZdXzsuQUalQ3"/>
    <s v="Bharti Bankey"/>
    <s v="Siddharth Angolkar"/>
    <m/>
    <m/>
    <x v="3"/>
    <s v="Inbound via website"/>
    <m/>
    <s v="Employee Count 25"/>
    <m/>
    <m/>
    <m/>
    <s v="2022-02-23 07:05:44.429000+00:00"/>
    <s v="2022-07-11 10:50:59.821000+00:00"/>
    <m/>
  </r>
  <r>
    <s v="Omkar Ghate"/>
    <n v="25000"/>
    <s v="INR"/>
    <n v="0"/>
    <s v="8/31/22"/>
    <s v="Sales"/>
    <s v="stat_kcR4fZg7TU7jjk1jAVua3qGLRS4J5uFayEjK5j02wtv"/>
    <s v="Unqualified"/>
    <n v="0"/>
    <s v="OpportunityStatusType.Lost"/>
    <m/>
    <m/>
    <m/>
    <s v="lead_qK7HNmx5YCQP57OEQovfmD7Hu9zaw1ZBfGMkf01hZIM"/>
    <s v="AlMassa Business Services Pvt ltd"/>
    <s v="Bharti Bankey"/>
    <s v="user_9SBRjyF0n4iWuhUdqRyQkFhl2J4uyNKhFWvvJEvunX8"/>
    <s v="Omkar Ghate"/>
    <s v="2022-03-02 04:34:57.901000+00:00"/>
    <s v="2022-07-11 10:34:02.578000+00:00"/>
    <m/>
    <s v="Delhi"/>
    <m/>
    <s v="2022-02-10 06:37:56+00:00"/>
    <m/>
    <n v="8"/>
    <m/>
    <m/>
    <m/>
    <m/>
    <m/>
    <m/>
    <m/>
    <s v="DIRECT_TRAFFIC"/>
    <m/>
    <m/>
    <m/>
    <s v="IT Services &amp; IT Consulting"/>
    <m/>
    <m/>
    <m/>
    <m/>
    <m/>
    <m/>
    <m/>
    <m/>
    <m/>
    <m/>
    <m/>
    <m/>
    <m/>
    <m/>
    <s v="user_aM3WaaSUQQmaNnsm9l2FQRVWUEr8RN2ZdXzsuQUalQ3"/>
    <s v="Bharti Bankey"/>
    <m/>
    <m/>
    <m/>
    <x v="3"/>
    <s v="Inbound via website"/>
    <m/>
    <s v="Employee Count 100"/>
    <m/>
    <m/>
    <m/>
    <s v="2022-02-09 13:16:58.870000+00:00"/>
    <s v="2022-07-11 10:34:02.606000+00:00"/>
    <m/>
  </r>
  <r>
    <s v="Omkar Ghate"/>
    <n v="200000"/>
    <s v="INR"/>
    <n v="0"/>
    <s v="7/31/22"/>
    <s v="Sales"/>
    <s v="stat_kcR4fZg7TU7jjk1jAVua3qGLRS4J5uFayEjK5j02wtv"/>
    <s v="Unqualified"/>
    <n v="0"/>
    <s v="OpportunityStatusType.Lost"/>
    <m/>
    <m/>
    <m/>
    <s v="lead_vLGMc0pBwMbosNw8AALhKMFn1AEeCMI70PzgxT2ASSl"/>
    <s v="Advanced Sport Technologies LLP"/>
    <s v="Omkar Ghate"/>
    <s v="user_9SBRjyF0n4iWuhUdqRyQkFhl2J4uyNKhFWvvJEvunX8"/>
    <s v="Omkar Ghate"/>
    <s v="2022-03-02 12:33:31.212000+00:00"/>
    <s v="2022-07-11 10:48:40.595000+00:00"/>
    <m/>
    <s v="Delhi"/>
    <m/>
    <s v="2022-02-23 12:47:40+00:00"/>
    <m/>
    <n v="35"/>
    <m/>
    <m/>
    <m/>
    <m/>
    <m/>
    <m/>
    <m/>
    <m/>
    <m/>
    <m/>
    <m/>
    <s v="IT Services &amp; IT Consulting"/>
    <m/>
    <m/>
    <m/>
    <m/>
    <m/>
    <m/>
    <m/>
    <m/>
    <m/>
    <m/>
    <m/>
    <m/>
    <s v="Aniket Vahile; Shekhar Sakore"/>
    <m/>
    <s v="user_9SBRjyF0n4iWuhUdqRyQkFhl2J4uyNKhFWvvJEvunX8"/>
    <s v="Omkar Ghate"/>
    <s v="Siddharth Angolkar"/>
    <m/>
    <m/>
    <x v="3"/>
    <s v="Inbound via website"/>
    <m/>
    <s v="Employee Count 25"/>
    <m/>
    <m/>
    <m/>
    <s v="2022-02-23 12:50:28.403000+00:00"/>
    <s v="2022-09-02 17:49:19.360000+00:00"/>
    <m/>
  </r>
  <r>
    <s v="Omkar Ghate"/>
    <n v="110000"/>
    <s v="INR"/>
    <n v="0"/>
    <s v="8/31/22"/>
    <s v="Sales"/>
    <s v="stat_1hn9nRJaLbI53NxPuSQgo90kRpbpKsFlwN4oEGNUTdO"/>
    <s v="Lost"/>
    <n v="0"/>
    <s v="OpportunityStatusType.Lost"/>
    <m/>
    <m/>
    <s v="Edelwiess has provided a quote of 1.10"/>
    <s v="lead_1cQYbPGAVWH0iaiqMHYmCz2JaW8CMfnppUbfk4rd7HD"/>
    <s v="Real time networks pvt ltd"/>
    <s v="Bharti Bankey"/>
    <s v="user_9SBRjyF0n4iWuhUdqRyQkFhl2J4uyNKhFWvvJEvunX8"/>
    <s v="Omkar Ghate"/>
    <s v="2022-05-11 07:54:13.722000+00:00"/>
    <s v="2022-07-11 10:49:41.142000+00:00"/>
    <m/>
    <s v="Delhi"/>
    <m/>
    <s v="2022-05-10 06:26:59+00:00"/>
    <m/>
    <n v="25"/>
    <m/>
    <m/>
    <m/>
    <m/>
    <m/>
    <m/>
    <m/>
    <s v="PAID_SEARCH"/>
    <m/>
    <m/>
    <m/>
    <s v="Publishing"/>
    <m/>
    <m/>
    <m/>
    <m/>
    <m/>
    <m/>
    <m/>
    <m/>
    <m/>
    <m/>
    <m/>
    <m/>
    <m/>
    <m/>
    <s v="user_aM3WaaSUQQmaNnsm9l2FQRVWUEr8RN2ZdXzsuQUalQ3"/>
    <s v="Bharti Bankey"/>
    <s v="Siddharth Angolkar"/>
    <m/>
    <s v="August"/>
    <x v="3"/>
    <s v="Inbound via website"/>
    <m/>
    <s v="Employee Count 25"/>
    <m/>
    <m/>
    <m/>
    <s v="2022-05-10 06:29:41.152000+00:00"/>
    <s v="2022-07-15 13:02:30.330000+00:00"/>
    <m/>
  </r>
  <r>
    <s v="Omkar Ghate"/>
    <n v="25000"/>
    <s v="INR"/>
    <n v="0"/>
    <s v="7/31/22"/>
    <s v="Sales"/>
    <s v="stat_kcR4fZg7TU7jjk1jAVua3qGLRS4J5uFayEjK5j02wtv"/>
    <s v="Unqualified"/>
    <n v="0"/>
    <s v="OpportunityStatusType.Lost"/>
    <m/>
    <m/>
    <m/>
    <s v="lead_B5UXw7B5lUDtELf1mY0fSIWxGkg48kFU7a9XeQVQgkp"/>
    <s v="The Smart Owl"/>
    <s v="Prajakta Sahastrabudhe"/>
    <s v="user_9SBRjyF0n4iWuhUdqRyQkFhl2J4uyNKhFWvvJEvunX8"/>
    <s v="Omkar Ghate"/>
    <s v="2022-01-31 09:45:31.794000+00:00"/>
    <s v="2022-07-11 10:33:52.149000+00:00"/>
    <m/>
    <s v="Bangalore"/>
    <m/>
    <m/>
    <m/>
    <n v="25"/>
    <m/>
    <m/>
    <m/>
    <m/>
    <m/>
    <m/>
    <m/>
    <m/>
    <m/>
    <m/>
    <m/>
    <m/>
    <m/>
    <m/>
    <m/>
    <m/>
    <m/>
    <m/>
    <m/>
    <m/>
    <m/>
    <m/>
    <m/>
    <m/>
    <m/>
    <m/>
    <s v="user_9SBRjyF0n4iWuhUdqRyQkFhl2J4uyNKhFWvvJEvunX8"/>
    <s v="Omkar Ghate"/>
    <m/>
    <m/>
    <m/>
    <x v="2"/>
    <m/>
    <m/>
    <m/>
    <m/>
    <m/>
    <m/>
    <s v="2022-01-31 09:44:50.438000+00:00"/>
    <s v="2022-07-12 06:19:56.220000+00:00"/>
    <m/>
  </r>
  <r>
    <s v="Omkar Ghate"/>
    <n v="60000"/>
    <s v="INR"/>
    <n v="0"/>
    <s v="7/20/22"/>
    <s v="Sales"/>
    <s v="stat_kcR4fZg7TU7jjk1jAVua3qGLRS4J5uFayEjK5j02wtv"/>
    <s v="Unqualified"/>
    <n v="0"/>
    <s v="OpportunityStatusType.Lost"/>
    <s v="cont_VzI5ItcIIeEt10wzXDz6bUwBuql5p8AEiriIGLfxj29"/>
    <s v="Mr.Shivark shandilya"/>
    <s v="The decision-maker has a personal relation with an insurer and will go ahead with them"/>
    <s v="lead_PfWVs64hDq7pC9F9dfdiPdp407FPYdNcZ9ybDeR9YSI"/>
    <s v="Radisson"/>
    <s v="Kaushlya Bhavsar"/>
    <s v="user_9SBRjyF0n4iWuhUdqRyQkFhl2J4uyNKhFWvvJEvunX8"/>
    <s v="Omkar Ghate"/>
    <s v="2022-05-26 08:49:57.635000+00:00"/>
    <s v="2022-07-11 07:39:00.904000+00:00"/>
    <m/>
    <m/>
    <m/>
    <m/>
    <m/>
    <n v="65"/>
    <m/>
    <m/>
    <m/>
    <m/>
    <m/>
    <m/>
    <m/>
    <m/>
    <m/>
    <m/>
    <m/>
    <m/>
    <m/>
    <m/>
    <m/>
    <m/>
    <m/>
    <m/>
    <m/>
    <m/>
    <m/>
    <m/>
    <m/>
    <m/>
    <m/>
    <m/>
    <s v="user_FdWFezbLzkYQcGsBUsjZO25nr2poK2nRbqV47Rs5Kfm"/>
    <s v="Prateek Wadhwa"/>
    <m/>
    <m/>
    <s v="July"/>
    <x v="2"/>
    <m/>
    <m/>
    <m/>
    <m/>
    <m/>
    <m/>
    <s v="2021-07-23 06:28:44.727000+00:00"/>
    <s v="2022-08-10 10:45:24.853000+00:00"/>
    <s v="GPA"/>
  </r>
  <r>
    <s v="Aditya Binani"/>
    <n v="2000000"/>
    <s v="INR"/>
    <n v="0"/>
    <s v="7/31/22"/>
    <s v="Sales"/>
    <s v="stat_kcR4fZg7TU7jjk1jAVua3qGLRS4J5uFayEjK5j02wtv"/>
    <s v="Unqualified"/>
    <n v="0"/>
    <s v="OpportunityStatusType.Lost"/>
    <m/>
    <m/>
    <s v="GMC  Try next year for participation"/>
    <s v="lead_uIEkVCEKdSrTAZuKdkltQsC5vzgbZFlEDjsaZVcZZUs"/>
    <s v="Infogain"/>
    <s v="Aditya Binani"/>
    <s v="user_g5Yw4Z4XnIbmcGhJO80vdtFdd5ElcDlgYO3q8l82ODn"/>
    <s v="Aditya Binani"/>
    <s v="2022-07-06 11:45:22.237000+00:00"/>
    <s v="2022-07-11 09:52:23.968000+00:00"/>
    <m/>
    <s v="Mumbai"/>
    <m/>
    <m/>
    <m/>
    <n v="1200"/>
    <m/>
    <m/>
    <m/>
    <m/>
    <m/>
    <m/>
    <m/>
    <m/>
    <m/>
    <m/>
    <m/>
    <m/>
    <m/>
    <m/>
    <m/>
    <m/>
    <m/>
    <m/>
    <m/>
    <m/>
    <m/>
    <m/>
    <m/>
    <m/>
    <s v="Jitin Gopi"/>
    <m/>
    <s v="user_g5Yw4Z4XnIbmcGhJO80vdtFdd5ElcDlgYO3q8l82ODn"/>
    <s v="Aditya Binani"/>
    <m/>
    <m/>
    <s v="August; July"/>
    <x v="2"/>
    <m/>
    <m/>
    <m/>
    <m/>
    <m/>
    <m/>
    <s v="2021-10-26 11:53:54.468000+00:00"/>
    <s v="2022-10-20 10:17:11.089000+00:00"/>
    <m/>
  </r>
  <r>
    <s v="Omkar Ghate"/>
    <n v="650000"/>
    <s v="INR"/>
    <n v="0"/>
    <s v="7/20/22"/>
    <s v="Sales"/>
    <s v="stat_kcR4fZg7TU7jjk1jAVua3qGLRS4J5uFayEjK5j02wtv"/>
    <s v="Unqualified"/>
    <n v="0"/>
    <s v="OpportunityStatusType.Lost"/>
    <s v="cont_VzI5ItcIIeEt10wzXDz6bUwBuql5p8AEiriIGLfxj29"/>
    <s v="Mr.Shivark shandilya"/>
    <s v="The decision-maker has a personal relation with an insurer and will go ahead with them"/>
    <s v="lead_PfWVs64hDq7pC9F9dfdiPdp407FPYdNcZ9ybDeR9YSI"/>
    <s v="Radisson"/>
    <s v="Kaushlya Bhavsar"/>
    <s v="user_9SBRjyF0n4iWuhUdqRyQkFhl2J4uyNKhFWvvJEvunX8"/>
    <s v="Omkar Ghate"/>
    <s v="2022-05-23 06:37:43.801000+00:00"/>
    <s v="2022-07-11 07:38:50.673000+00:00"/>
    <m/>
    <m/>
    <m/>
    <m/>
    <m/>
    <n v="65"/>
    <m/>
    <m/>
    <m/>
    <m/>
    <m/>
    <m/>
    <m/>
    <m/>
    <m/>
    <m/>
    <m/>
    <m/>
    <m/>
    <m/>
    <m/>
    <m/>
    <m/>
    <m/>
    <m/>
    <m/>
    <m/>
    <m/>
    <m/>
    <m/>
    <m/>
    <m/>
    <s v="user_FdWFezbLzkYQcGsBUsjZO25nr2poK2nRbqV47Rs5Kfm"/>
    <s v="Prateek Wadhwa"/>
    <m/>
    <m/>
    <s v="July"/>
    <x v="2"/>
    <m/>
    <m/>
    <m/>
    <m/>
    <m/>
    <m/>
    <s v="2021-07-23 06:28:44.727000+00:00"/>
    <s v="2022-08-10 10:45:24.853000+00:00"/>
    <s v="GMC"/>
  </r>
  <r>
    <s v="Moziez Chamadia"/>
    <n v="6000000"/>
    <s v="INR"/>
    <n v="0"/>
    <d v="2022-08-07T00:00:00"/>
    <s v="Sales"/>
    <s v="stat_1hn9nRJaLbI53NxPuSQgo90kRpbpKsFlwN4oEGNUTdO"/>
    <s v="Lost"/>
    <n v="0"/>
    <s v="OpportunityStatusType.Lost"/>
    <s v="cont_nmUSoromT6pHFf9p2HIJeMQhcfGzS19w16nYSVuhJ2f"/>
    <s v="Brijesh Kumar"/>
    <s v="GMC renewal"/>
    <s v="lead_tmnKB80A4DvaGbCV4zfUoDbzdj8sIScFbuk5t01upsD"/>
    <s v="L&amp;L security services"/>
    <s v="Trupti Suryavanshi"/>
    <s v="user_IgNfKH7wuLLjHvexoMm2PXWcnF3zYft0ZbMTyfwKRUg"/>
    <s v="Moziez Chamadia"/>
    <s v="2022-05-24 07:24:30.158000+00:00"/>
    <s v="2022-07-11 07:02:55.678000+00:00"/>
    <m/>
    <s v="Gurgaon"/>
    <m/>
    <s v="2021-03-03 15:42:12+00:00"/>
    <m/>
    <n v="5"/>
    <m/>
    <m/>
    <m/>
    <m/>
    <m/>
    <m/>
    <m/>
    <m/>
    <m/>
    <m/>
    <m/>
    <s v="Others"/>
    <m/>
    <m/>
    <m/>
    <m/>
    <m/>
    <m/>
    <m/>
    <m/>
    <m/>
    <m/>
    <m/>
    <m/>
    <m/>
    <m/>
    <s v="user_L8E6IFhq6UCzKLHa45LUUTZCznDuyDwFrGaEp9DXiUM"/>
    <s v="Trupti Suryavanshi"/>
    <m/>
    <m/>
    <s v="July"/>
    <x v="3"/>
    <s v="Inbound via website"/>
    <m/>
    <s v="Employee Count 150"/>
    <m/>
    <m/>
    <m/>
    <s v="2021-03-03 15:44:57.809000+00:00"/>
    <s v="2022-07-11 07:03:43.752000+00:00"/>
    <s v="GMC"/>
  </r>
  <r>
    <s v="Omkar Ghate"/>
    <n v="1000000"/>
    <s v="INR"/>
    <n v="0"/>
    <s v="7/24/22"/>
    <s v="Sales"/>
    <s v="stat_kcR4fZg7TU7jjk1jAVua3qGLRS4J5uFayEjK5j02wtv"/>
    <s v="Unqualified"/>
    <n v="0"/>
    <s v="OpportunityStatusType.Lost"/>
    <s v="cont_F2XeML2L6ciagRng9eL5wMyrzy8TiLqqnrIat3AuJMl"/>
    <s v="Prasad Kulkarni"/>
    <s v="GMC (Renewal)"/>
    <s v="lead_R73hqZxFlQsDR9nwSkZsYtnLgCMbjWUb7EUfSddPm4f"/>
    <s v="WTE Infra Projects"/>
    <s v="Pranav Kenjale"/>
    <s v="user_9SBRjyF0n4iWuhUdqRyQkFhl2J4uyNKhFWvvJEvunX8"/>
    <s v="Omkar Ghate"/>
    <s v="2022-06-06 12:10:38.850000+00:00"/>
    <s v="2022-07-11 07:28:35.108000+00:00"/>
    <m/>
    <s v="Pune"/>
    <m/>
    <m/>
    <m/>
    <n v="300"/>
    <m/>
    <m/>
    <m/>
    <m/>
    <m/>
    <m/>
    <m/>
    <m/>
    <m/>
    <m/>
    <m/>
    <s v="Renewables &amp; Environment"/>
    <m/>
    <m/>
    <m/>
    <m/>
    <m/>
    <m/>
    <m/>
    <m/>
    <m/>
    <m/>
    <m/>
    <m/>
    <m/>
    <m/>
    <s v="user_elsJRWsVnVWXwXYDqwMxWZeO0sLXCWVtdfpMy6LREbN"/>
    <s v="Suraj Jadhav"/>
    <s v="Anjali Nishu"/>
    <m/>
    <s v="January; July"/>
    <x v="4"/>
    <m/>
    <m/>
    <m/>
    <m/>
    <m/>
    <m/>
    <s v="2020-12-14 05:22:52.138000+00:00"/>
    <s v="2022-10-10 07:34:29.208000+00:00"/>
    <m/>
  </r>
  <r>
    <s v="Anshum Naithani"/>
    <n v="62363"/>
    <s v="INR"/>
    <n v="100"/>
    <d v="2022-08-07T00:00:00"/>
    <s v="Sales"/>
    <s v="stat_OZRiD1474QRJIpvnjHCZfiIvKcVD6mIKSSTzg8SwDVx"/>
    <s v="Won- Payment Completed"/>
    <n v="1"/>
    <s v="OpportunityStatusType.Won"/>
    <s v="cont_skGGhC1L6t5CtR72y5QI3x8uUZkWhWaYPzKlrf3HfeL"/>
    <s v="Sarieka Vaze"/>
    <s v="GPA - Renewal"/>
    <s v="lead_WBx64OtKevZ2SPEV04BLqTQCL6L8yTabDcfSRhN3clT"/>
    <s v="Montran"/>
    <s v="Shreenath Bhat"/>
    <s v="user_lccnw70UrYzjPcbxrA5N9qp8LF1vx6aP08yPEdeU06P"/>
    <s v="Vikas Gupta"/>
    <s v="2022-06-09 10:03:12.546000+00:00"/>
    <s v="2022-07-11 05:45:10.769000+00:00"/>
    <m/>
    <s v="Mumbai"/>
    <m/>
    <m/>
    <m/>
    <n v="205"/>
    <m/>
    <m/>
    <m/>
    <m/>
    <m/>
    <m/>
    <m/>
    <m/>
    <m/>
    <m/>
    <m/>
    <s v="IT Services &amp; IT Consulting"/>
    <m/>
    <m/>
    <m/>
    <m/>
    <m/>
    <m/>
    <m/>
    <m/>
    <m/>
    <m/>
    <m/>
    <m/>
    <s v="Aniket Vahile"/>
    <m/>
    <s v="user_vMd4rmcrSbjykdyL2J7rrYn84SWdcNc5FKligrmItPw"/>
    <s v="Shreenath Bhat"/>
    <s v="Sumit Dolas"/>
    <m/>
    <s v="July"/>
    <x v="2"/>
    <m/>
    <m/>
    <m/>
    <m/>
    <m/>
    <m/>
    <s v="2022-05-23 07:04:14.741000+00:00"/>
    <s v="2022-09-04 10:15:44.816000+00:00"/>
    <s v="GPA"/>
  </r>
  <r>
    <s v="Sreenivas Hatti"/>
    <n v="540000"/>
    <s v="INR"/>
    <n v="100"/>
    <d v="2022-11-07T00:00:00"/>
    <s v="Sales"/>
    <s v="stat_OZRiD1474QRJIpvnjHCZfiIvKcVD6mIKSSTzg8SwDVx"/>
    <s v="Won- Payment Completed"/>
    <n v="1"/>
    <s v="OpportunityStatusType.Won"/>
    <s v="cont_uTZNEwH43RbUoVb4HCPICboRSTjAgFhaNO8y5Ykal6b"/>
    <s v="Sudarson"/>
    <s v="Won"/>
    <s v="lead_36lmzfo6vCn2WiWFt1SrFb16ktZpRUyUzcH5uFiiLLP"/>
    <s v="PCC Logistics Pvt Ltd"/>
    <s v="Sreenivas Hatti"/>
    <s v="user_JjaNBsxmUKBROYZvEahyXgec466W5jQa2pL0NUZ81Lb"/>
    <s v="Sreenivas Hatti"/>
    <s v="2022-03-22 09:22:37.683000+00:00"/>
    <s v="2022-07-11 06:32:45.253000+00:00"/>
    <m/>
    <s v="Bangalore"/>
    <m/>
    <m/>
    <m/>
    <n v="29"/>
    <m/>
    <m/>
    <m/>
    <m/>
    <m/>
    <m/>
    <m/>
    <m/>
    <m/>
    <m/>
    <m/>
    <s v="Transportation &amp; Logistics"/>
    <m/>
    <m/>
    <m/>
    <m/>
    <m/>
    <m/>
    <m/>
    <m/>
    <m/>
    <m/>
    <m/>
    <m/>
    <m/>
    <m/>
    <s v="user_encRk5bIEFN6ZA11h4WH2AdZTiZpogLSlMIaj0E30SZ"/>
    <s v="Daya Gowda"/>
    <m/>
    <m/>
    <s v="July"/>
    <x v="2"/>
    <m/>
    <m/>
    <s v="Ref - Sreenivas"/>
    <m/>
    <m/>
    <m/>
    <s v="2022-03-22 09:21:22.218000+00:00"/>
    <s v="2022-09-29 15:17:24.713000+00:00"/>
    <s v="GMC"/>
  </r>
  <r>
    <s v="Pranav Kenjale"/>
    <n v="90000"/>
    <s v="INR"/>
    <n v="0"/>
    <s v="7/31/22"/>
    <s v="Sales"/>
    <s v="stat_1hn9nRJaLbI53NxPuSQgo90kRpbpKsFlwN4oEGNUTdO"/>
    <s v="Lost"/>
    <n v="0"/>
    <s v="OpportunityStatusType.Lost"/>
    <m/>
    <m/>
    <s v="GMC:   1.17L L1  our quote was 1.38L we were also not able to provide Covid Top Up as its a Care Insurance only product and who was the incumbent here."/>
    <s v="lead_nFgKgTb4nNNi92HIoa7HOz7UpLMNGKTizJOAcdNCvTy"/>
    <s v="Develgram Technologies Pvt LTD"/>
    <s v="Bharti Bankey"/>
    <s v="user_x9AtbGLhDmWYC9XAmYdfwBt9yiXbgMhBuZpIoFuN8Cd"/>
    <s v="Pranav Kenjale"/>
    <s v="2022-06-21 06:48:40.860000+00:00"/>
    <s v="2022-07-11 05:19:26.983000+00:00"/>
    <m/>
    <s v="Hyderabad"/>
    <m/>
    <s v="2021-06-28 06:20:35+00:00"/>
    <m/>
    <n v="4"/>
    <m/>
    <m/>
    <m/>
    <m/>
    <m/>
    <m/>
    <m/>
    <m/>
    <m/>
    <m/>
    <m/>
    <s v="IT Services &amp; IT Consulting"/>
    <m/>
    <m/>
    <m/>
    <m/>
    <m/>
    <m/>
    <m/>
    <m/>
    <m/>
    <m/>
    <m/>
    <m/>
    <m/>
    <m/>
    <s v="user_9SBRjyF0n4iWuhUdqRyQkFhl2J4uyNKhFWvvJEvunX8"/>
    <s v="Omkar Ghate"/>
    <s v="Siddharth Angolkar"/>
    <m/>
    <s v="July"/>
    <x v="3"/>
    <s v="Inbound via website"/>
    <m/>
    <s v="Employee Count 25"/>
    <m/>
    <m/>
    <m/>
    <s v="2021-06-28 06:23:34.518000+00:00"/>
    <s v="2022-10-13 07:20:00.505000+00:00"/>
    <m/>
  </r>
  <r>
    <s v="Sonal Paithankar"/>
    <n v="50000"/>
    <s v="INR"/>
    <n v="0"/>
    <s v="7/30/22"/>
    <s v="Sales"/>
    <s v="stat_kcR4fZg7TU7jjk1jAVua3qGLRS4J5uFayEjK5j02wtv"/>
    <s v="Unqualified"/>
    <n v="0"/>
    <s v="OpportunityStatusType.Lost"/>
    <m/>
    <m/>
    <s v="GPA"/>
    <s v="lead_C93AbwBnd6Y6gEfl0G5FMxctmz9AIr51ngt66nzFJVS"/>
    <s v="Avanti Fellows"/>
    <s v="Aditya Binani"/>
    <s v="user_Iwn6da5WKkZqwUySK0oUuCb72pFP5WEm4zAb92ijqFe"/>
    <s v="Sonal Paithankar"/>
    <s v="2022-06-06 09:01:51.589000+00:00"/>
    <s v="2022-07-10 07:54:46.633000+00:00"/>
    <m/>
    <s v="Mumbai"/>
    <m/>
    <m/>
    <m/>
    <n v="500"/>
    <m/>
    <m/>
    <m/>
    <m/>
    <m/>
    <m/>
    <m/>
    <m/>
    <m/>
    <m/>
    <m/>
    <m/>
    <m/>
    <m/>
    <m/>
    <m/>
    <m/>
    <m/>
    <m/>
    <m/>
    <m/>
    <m/>
    <m/>
    <m/>
    <m/>
    <m/>
    <s v="user_g5Yw4Z4XnIbmcGhJO80vdtFdd5ElcDlgYO3q8l82ODn"/>
    <s v="Aditya Binani"/>
    <m/>
    <m/>
    <s v="July"/>
    <x v="4"/>
    <m/>
    <m/>
    <s v="Employee Wellness Handbook"/>
    <m/>
    <m/>
    <m/>
    <s v="2022-04-07 09:27:26.414000+00:00"/>
    <s v="2022-09-01 20:09:14.488000+00:00"/>
    <m/>
  </r>
  <r>
    <s v="Sonal Paithankar"/>
    <n v="20000000"/>
    <s v="INR"/>
    <n v="0"/>
    <d v="2022-04-07T00:00:00"/>
    <s v="Sales"/>
    <s v="stat_1hn9nRJaLbI53NxPuSQgo90kRpbpKsFlwN4oEGNUTdO"/>
    <s v="Lost"/>
    <n v="0"/>
    <s v="OpportunityStatusType.Lost"/>
    <m/>
    <m/>
    <s v="GMC"/>
    <s v="lead_ULIt0k69HysUCZn0IGUCjIEdllbt7B2yAgdULGX05lV"/>
    <s v="Cactus communications"/>
    <s v="Aditya Binani"/>
    <s v="user_Iwn6da5WKkZqwUySK0oUuCb72pFP5WEm4zAb92ijqFe"/>
    <s v="Sonal Paithankar"/>
    <s v="2022-05-06 11:46:54.831000+00:00"/>
    <s v="2022-07-10 07:59:00.881000+00:00"/>
    <m/>
    <s v="Mumbai"/>
    <m/>
    <m/>
    <m/>
    <n v="1100"/>
    <m/>
    <m/>
    <s v="Facebook"/>
    <m/>
    <m/>
    <m/>
    <m/>
    <s v="PAID_SOCIAL"/>
    <m/>
    <m/>
    <m/>
    <s v="IT Services &amp; IT Consulting"/>
    <m/>
    <m/>
    <m/>
    <m/>
    <m/>
    <m/>
    <m/>
    <m/>
    <m/>
    <m/>
    <m/>
    <m/>
    <s v="Sakshi Soni"/>
    <m/>
    <s v="user_g5Yw4Z4XnIbmcGhJO80vdtFdd5ElcDlgYO3q8l82ODn"/>
    <s v="Aditya Binani"/>
    <m/>
    <m/>
    <s v="January; June"/>
    <x v="1"/>
    <s v="linkedin prospecting"/>
    <m/>
    <s v="Employee Engagement Handbook"/>
    <m/>
    <m/>
    <m/>
    <s v="2021-08-23 12:30:32.748000+00:00"/>
    <s v="2022-10-06 00:06:54.700000+00:00"/>
    <m/>
  </r>
  <r>
    <s v="Vrushali Kummar"/>
    <n v="10000"/>
    <s v="INR"/>
    <n v="0"/>
    <s v="7/30/22"/>
    <s v="Sales"/>
    <s v="stat_kcR4fZg7TU7jjk1jAVua3qGLRS4J5uFayEjK5j02wtv"/>
    <s v="Unqualified"/>
    <n v="0"/>
    <s v="OpportunityStatusType.Lost"/>
    <m/>
    <m/>
    <s v="client changed from 1+5 to 1+3 and 3LSI - client is too confused, will qualify this back if there is any revert"/>
    <s v="lead_iZ0J5y10NF3Omp9YKTopcu75b2cC8rAK6hk6RBenDMF"/>
    <s v="Alchemy tech(Fresh)"/>
    <s v="Satyajit Chati"/>
    <s v="user_TZzywQwym26DjuswO479pxRhNKX152z8X1haCx2vcst"/>
    <s v="Vrushali Kummar"/>
    <s v="2022-01-31 12:23:50.885000+00:00"/>
    <s v="2022-07-10 08:18:08.862000+00:00"/>
    <m/>
    <s v="Ahmedabad"/>
    <m/>
    <s v="2021-09-03 11:11:14+00:00"/>
    <m/>
    <n v="100"/>
    <m/>
    <m/>
    <m/>
    <m/>
    <m/>
    <m/>
    <m/>
    <m/>
    <m/>
    <m/>
    <m/>
    <s v="Others"/>
    <m/>
    <m/>
    <m/>
    <m/>
    <m/>
    <m/>
    <m/>
    <m/>
    <m/>
    <m/>
    <m/>
    <m/>
    <m/>
    <m/>
    <s v="user_5IQTpX6DsnoeoDfxqzqojpVoQLXPh68nhDjLS5ETjYj"/>
    <s v="Satyajit Chati"/>
    <m/>
    <m/>
    <m/>
    <x v="8"/>
    <s v="Inbound via website"/>
    <m/>
    <s v="Employee healthcare handbook"/>
    <m/>
    <m/>
    <m/>
    <s v="2021-08-29 20:10:08.094000+00:00"/>
    <s v="2022-10-14 12:11:07.575000+00:00"/>
    <s v="GPA"/>
  </r>
  <r>
    <s v="Satyam Tiwari"/>
    <n v="50000"/>
    <s v="INR"/>
    <n v="0"/>
    <d v="2022-01-07T00:00:00"/>
    <s v="Sales"/>
    <s v="stat_1hn9nRJaLbI53NxPuSQgo90kRpbpKsFlwN4oEGNUTdO"/>
    <s v="Lost"/>
    <n v="0"/>
    <s v="OpportunityStatusType.Lost"/>
    <m/>
    <m/>
    <s v="GPA"/>
    <s v="lead_jKKV6FFc66HoILhfwnPWe2DuMmrfPqo8w6IbnjtLwDi"/>
    <s v="Cybrilla Technologies"/>
    <s v="Aditya Binani"/>
    <s v="user_2YgShwgjLNI4FjAqgE9PtKsdIaGh919JGcFG919fe5B"/>
    <s v="Satyam Tiwari"/>
    <s v="2022-05-13 10:50:11.286000+00:00"/>
    <s v="2022-07-09 04:56:09.117000+00:00"/>
    <m/>
    <s v="Bangalore"/>
    <m/>
    <m/>
    <m/>
    <n v="110"/>
    <m/>
    <m/>
    <m/>
    <m/>
    <m/>
    <m/>
    <m/>
    <m/>
    <m/>
    <m/>
    <m/>
    <s v="IT Services &amp; IT Consulting"/>
    <m/>
    <m/>
    <m/>
    <m/>
    <m/>
    <m/>
    <m/>
    <m/>
    <m/>
    <m/>
    <m/>
    <m/>
    <m/>
    <m/>
    <s v="user_g5Yw4Z4XnIbmcGhJO80vdtFdd5ElcDlgYO3q8l82ODn"/>
    <s v="Aditya Binani"/>
    <m/>
    <m/>
    <s v="July"/>
    <x v="4"/>
    <m/>
    <m/>
    <s v="Lead Magnet Lead"/>
    <m/>
    <m/>
    <m/>
    <s v="2021-09-06 13:21:46.062000+00:00"/>
    <s v="2022-07-20 05:54:41.791000+00:00"/>
    <m/>
  </r>
  <r>
    <s v="Satyam Tiwari"/>
    <n v="500000"/>
    <s v="INR"/>
    <n v="0"/>
    <d v="2022-01-07T00:00:00"/>
    <s v="Sales"/>
    <s v="stat_1hn9nRJaLbI53NxPuSQgo90kRpbpKsFlwN4oEGNUTdO"/>
    <s v="Lost"/>
    <n v="0"/>
    <s v="OpportunityStatusType.Lost"/>
    <m/>
    <m/>
    <s v="GMC"/>
    <s v="lead_jKKV6FFc66HoILhfwnPWe2DuMmrfPqo8w6IbnjtLwDi"/>
    <s v="Cybrilla Technologies"/>
    <s v="Aditya Binani"/>
    <s v="user_2YgShwgjLNI4FjAqgE9PtKsdIaGh919JGcFG919fe5B"/>
    <s v="Satyam Tiwari"/>
    <s v="2022-05-11 08:01:50.880000+00:00"/>
    <s v="2022-07-09 04:56:12.834000+00:00"/>
    <m/>
    <s v="Bangalore"/>
    <m/>
    <m/>
    <m/>
    <n v="110"/>
    <m/>
    <m/>
    <m/>
    <m/>
    <m/>
    <m/>
    <m/>
    <m/>
    <m/>
    <m/>
    <m/>
    <s v="IT Services &amp; IT Consulting"/>
    <m/>
    <m/>
    <m/>
    <m/>
    <m/>
    <m/>
    <m/>
    <m/>
    <m/>
    <m/>
    <m/>
    <m/>
    <m/>
    <m/>
    <s v="user_g5Yw4Z4XnIbmcGhJO80vdtFdd5ElcDlgYO3q8l82ODn"/>
    <s v="Aditya Binani"/>
    <m/>
    <m/>
    <s v="July"/>
    <x v="4"/>
    <m/>
    <m/>
    <s v="Lead Magnet Lead"/>
    <m/>
    <m/>
    <m/>
    <s v="2021-09-06 13:21:46.062000+00:00"/>
    <s v="2022-07-20 05:54:41.791000+00:00"/>
    <m/>
  </r>
  <r>
    <s v="Sreenivas Hatti"/>
    <n v="1900000"/>
    <s v="INR"/>
    <n v="100"/>
    <d v="2022-08-07T00:00:00"/>
    <s v="Sales"/>
    <s v="stat_OZRiD1474QRJIpvnjHCZfiIvKcVD6mIKSSTzg8SwDVx"/>
    <s v="Won- Payment Completed"/>
    <n v="1"/>
    <s v="OpportunityStatusType.Won"/>
    <s v="cont_K3GMCEh9ffaUSSlioSWJdvrCfVwishL2LRvljDNvVtX"/>
    <s v="Siddhant Agarwal"/>
    <s v="Referred by Itika"/>
    <s v="lead_rw9ouOo8eJFE5xakOrdkgS73kpYxBjw1Mu2Stkf4avx"/>
    <s v="Incanus Technologies Pvt Ltd"/>
    <s v="Sreenivas Hatti"/>
    <s v="user_6dalmZ7hmWD47jhCVGdU1SSEcFMsz9rWtW2jPORgJvj"/>
    <s v="Vivek Singh"/>
    <s v="2022-06-30 04:02:26.998000+00:00"/>
    <s v="2022-07-08 14:12:04.880000+00:00"/>
    <m/>
    <s v="Bangalore"/>
    <m/>
    <m/>
    <m/>
    <n v="484"/>
    <m/>
    <m/>
    <m/>
    <m/>
    <m/>
    <m/>
    <m/>
    <m/>
    <m/>
    <m/>
    <m/>
    <s v="Education"/>
    <m/>
    <m/>
    <m/>
    <m/>
    <m/>
    <m/>
    <m/>
    <m/>
    <m/>
    <m/>
    <m/>
    <m/>
    <s v="Jitin Gopi"/>
    <m/>
    <m/>
    <m/>
    <s v="Sumit Dolas"/>
    <m/>
    <m/>
    <x v="2"/>
    <m/>
    <m/>
    <m/>
    <m/>
    <m/>
    <m/>
    <s v="2022-06-30 04:01:08.896000+00:00"/>
    <s v="2022-10-04 07:58:55.198000+00:00"/>
    <s v="GMC"/>
  </r>
  <r>
    <s v="Ankur Gaurav"/>
    <n v="800000"/>
    <s v="INR"/>
    <n v="100"/>
    <d v="2022-08-07T00:00:00"/>
    <s v="Sales"/>
    <s v="stat_OZRiD1474QRJIpvnjHCZfiIvKcVD6mIKSSTzg8SwDVx"/>
    <s v="Won- Payment Completed"/>
    <n v="1"/>
    <s v="OpportunityStatusType.Won"/>
    <s v="cont_yURU3iwRchdygk7L1NVZW1pvfTY8ob4suGs8SfN5l8J"/>
    <s v="Mehul Parikh"/>
    <m/>
    <s v="lead_wn4xK9wwLEY0ERnbZ2FEKrlrBQqAfHkAUbJAMoNSLc9"/>
    <s v="Polyset Plastics Pvt Ltd"/>
    <s v="Harmanjit Singh"/>
    <s v="user_srg8vKhTH4Op816Ys9oZfFwLDukscRfgPrYZnVvwv0c"/>
    <s v="Ankur Gaurav"/>
    <s v="2022-05-09 10:59:44.384000+00:00"/>
    <s v="2022-07-08 13:26:38.619000+00:00"/>
    <m/>
    <s v="Mumbai"/>
    <m/>
    <m/>
    <m/>
    <n v="163"/>
    <m/>
    <m/>
    <m/>
    <m/>
    <m/>
    <m/>
    <m/>
    <m/>
    <m/>
    <m/>
    <m/>
    <s v="Manufacturing"/>
    <m/>
    <m/>
    <m/>
    <m/>
    <m/>
    <m/>
    <m/>
    <m/>
    <m/>
    <m/>
    <m/>
    <m/>
    <s v="Jithendra Goalla"/>
    <m/>
    <s v="user_lwF8ctKa5IyxqATpO2EOw2h0AEPiCMHOgewiH38Ei77"/>
    <s v="Harmanjit Singh"/>
    <s v="Komal Chougale"/>
    <m/>
    <s v="July"/>
    <x v="2"/>
    <m/>
    <m/>
    <m/>
    <m/>
    <m/>
    <m/>
    <s v="2021-08-05 07:12:25.734000+00:00"/>
    <s v="2022-07-22 08:55:57.763000+00:00"/>
    <s v="GMC"/>
  </r>
  <r>
    <s v="Tejas Kulkarni"/>
    <n v="16808"/>
    <s v="INR"/>
    <n v="100"/>
    <d v="2022-08-07T00:00:00"/>
    <s v="Sales"/>
    <s v="stat_OZRiD1474QRJIpvnjHCZfiIvKcVD6mIKSSTzg8SwDVx"/>
    <s v="Won- Payment Completed"/>
    <n v="1"/>
    <s v="OpportunityStatusType.Won"/>
    <s v="cont_OTPGRkIjd28sD7PBACSbTSe3XUzVpw9cIj6BITSKlUP"/>
    <s v="Lalit"/>
    <m/>
    <s v="lead_8ooq4bre6KK38yWOdwNcmQJRWFIMjFSunvPAmVJODzt"/>
    <s v="Nimbus Pipes"/>
    <s v="Prateek Wadhwa"/>
    <s v="user_kbtBHYtBjVDNyI72HTF6C1SCvC7yVBiA6OrBOy3t96U"/>
    <s v="Tejas Kulkarni"/>
    <s v="2022-07-08 11:26:31.818000+00:00"/>
    <s v="2022-07-08 11:30:15.471000+00:00"/>
    <m/>
    <s v="Jaipur"/>
    <m/>
    <s v="2022-04-08 11:47:05+00:00"/>
    <m/>
    <n v="160"/>
    <m/>
    <m/>
    <m/>
    <m/>
    <m/>
    <m/>
    <m/>
    <s v="ORGANIC_SEARCH"/>
    <m/>
    <m/>
    <m/>
    <s v="Manufacturing"/>
    <m/>
    <m/>
    <m/>
    <m/>
    <m/>
    <m/>
    <m/>
    <m/>
    <m/>
    <m/>
    <m/>
    <m/>
    <m/>
    <m/>
    <s v="user_FdWFezbLzkYQcGsBUsjZO25nr2poK2nRbqV47Rs5Kfm"/>
    <s v="Prateek Wadhwa"/>
    <m/>
    <m/>
    <m/>
    <x v="3"/>
    <s v="Inbound via website"/>
    <m/>
    <s v="Employee Count 100"/>
    <m/>
    <m/>
    <m/>
    <s v="2022-04-08 11:49:53.497000+00:00"/>
    <s v="2022-08-17 02:26:45.152000+00:00"/>
    <s v="WC"/>
  </r>
  <r>
    <s v="Vrushali Kummar"/>
    <n v="5000000"/>
    <s v="INR"/>
    <n v="0"/>
    <s v="7/15/22"/>
    <s v="Sales"/>
    <s v="stat_kcR4fZg7TU7jjk1jAVua3qGLRS4J5uFayEjK5j02wtv"/>
    <s v="Unqualified"/>
    <n v="0"/>
    <s v="OpportunityStatusType.Lost"/>
    <m/>
    <m/>
    <s v="Company has put the policy on hold and are not looking at renewing this year"/>
    <s v="lead_HBW9nQiHYdjt242bjzRxhtS16i060qadioQW6v3yt1A"/>
    <s v="Nilons (Fresh)"/>
    <s v="Bhairavi Jog"/>
    <s v="user_TZzywQwym26DjuswO479pxRhNKX152z8X1haCx2vcst"/>
    <s v="Vrushali Kummar"/>
    <s v="2021-12-23 05:10:16.271000+00:00"/>
    <s v="2022-07-08 11:59:04.792000+00:00"/>
    <m/>
    <s v="Pune"/>
    <m/>
    <m/>
    <m/>
    <n v="2700"/>
    <m/>
    <m/>
    <m/>
    <m/>
    <m/>
    <m/>
    <m/>
    <m/>
    <m/>
    <m/>
    <m/>
    <s v="Food &amp; Beverages"/>
    <m/>
    <m/>
    <m/>
    <m/>
    <m/>
    <m/>
    <m/>
    <m/>
    <m/>
    <m/>
    <m/>
    <m/>
    <s v="Yogesh Paigude"/>
    <m/>
    <s v="user_228eUmsdKIb9OItgmiDq1zD4aPZ1eqiapbaLAGeBf8g"/>
    <s v="Bhairavi Jog"/>
    <m/>
    <m/>
    <s v="April"/>
    <x v="4"/>
    <s v="Lusha"/>
    <m/>
    <s v="Downloaded the guide: Employee Wellness Handbook"/>
    <m/>
    <m/>
    <m/>
    <s v="2021-07-23 07:34:38.193000+00:00"/>
    <s v="2022-09-30 09:18:10.919000+00:00"/>
    <m/>
  </r>
  <r>
    <s v="Tejas Kulkarni"/>
    <n v="53300"/>
    <s v="INR"/>
    <n v="100"/>
    <d v="2022-08-07T00:00:00"/>
    <s v="Sales"/>
    <s v="stat_OZRiD1474QRJIpvnjHCZfiIvKcVD6mIKSSTzg8SwDVx"/>
    <s v="Won- Payment Completed"/>
    <n v="1"/>
    <s v="OpportunityStatusType.Won"/>
    <s v="cont_fUGU6ZEjZk71UdrOvVEnTFT26IAGBzsYJX2eldjZcba"/>
    <s v="Pravin Kumar Lath"/>
    <m/>
    <s v="lead_8ooq4bre6KK38yWOdwNcmQJRWFIMjFSunvPAmVJODzt"/>
    <s v="Nimbus Pipes"/>
    <s v="Prateek Wadhwa"/>
    <s v="user_kbtBHYtBjVDNyI72HTF6C1SCvC7yVBiA6OrBOy3t96U"/>
    <s v="Tejas Kulkarni"/>
    <s v="2022-04-20 10:55:22.661000+00:00"/>
    <s v="2022-07-08 11:29:53.534000+00:00"/>
    <m/>
    <s v="Jaipur"/>
    <m/>
    <s v="2022-04-08 11:47:05+00:00"/>
    <m/>
    <n v="160"/>
    <m/>
    <m/>
    <m/>
    <m/>
    <m/>
    <m/>
    <m/>
    <s v="ORGANIC_SEARCH"/>
    <m/>
    <m/>
    <m/>
    <s v="Manufacturing"/>
    <m/>
    <m/>
    <m/>
    <m/>
    <m/>
    <m/>
    <m/>
    <m/>
    <m/>
    <m/>
    <m/>
    <m/>
    <m/>
    <m/>
    <s v="user_FdWFezbLzkYQcGsBUsjZO25nr2poK2nRbqV47Rs5Kfm"/>
    <s v="Prateek Wadhwa"/>
    <m/>
    <m/>
    <m/>
    <x v="3"/>
    <s v="Inbound via website"/>
    <m/>
    <s v="Employee Count 100"/>
    <m/>
    <m/>
    <m/>
    <s v="2022-04-08 11:49:53.497000+00:00"/>
    <s v="2022-08-17 02:26:45.152000+00:00"/>
    <s v="WC"/>
  </r>
  <r>
    <s v="Tejas Kulkarni"/>
    <n v="74400"/>
    <s v="INR"/>
    <n v="100"/>
    <d v="2022-08-07T00:00:00"/>
    <s v="Sales"/>
    <s v="stat_OZRiD1474QRJIpvnjHCZfiIvKcVD6mIKSSTzg8SwDVx"/>
    <s v="Won- Payment Completed"/>
    <n v="1"/>
    <s v="OpportunityStatusType.Won"/>
    <s v="cont_OTPGRkIjd28sD7PBACSbTSe3XUzVpw9cIj6BITSKlUP"/>
    <s v="Lalit"/>
    <m/>
    <s v="lead_8ooq4bre6KK38yWOdwNcmQJRWFIMjFSunvPAmVJODzt"/>
    <s v="Nimbus Pipes"/>
    <s v="Prateek Wadhwa"/>
    <s v="user_kbtBHYtBjVDNyI72HTF6C1SCvC7yVBiA6OrBOy3t96U"/>
    <s v="Tejas Kulkarni"/>
    <s v="2022-04-20 10:43:47.083000+00:00"/>
    <s v="2022-07-08 11:29:35.625000+00:00"/>
    <m/>
    <s v="Jaipur"/>
    <m/>
    <s v="2022-04-08 11:47:05+00:00"/>
    <m/>
    <n v="160"/>
    <m/>
    <m/>
    <m/>
    <m/>
    <m/>
    <m/>
    <m/>
    <s v="ORGANIC_SEARCH"/>
    <m/>
    <m/>
    <m/>
    <s v="Manufacturing"/>
    <m/>
    <m/>
    <m/>
    <m/>
    <m/>
    <m/>
    <m/>
    <m/>
    <m/>
    <m/>
    <m/>
    <m/>
    <m/>
    <m/>
    <s v="user_FdWFezbLzkYQcGsBUsjZO25nr2poK2nRbqV47Rs5Kfm"/>
    <s v="Prateek Wadhwa"/>
    <m/>
    <m/>
    <m/>
    <x v="3"/>
    <s v="Inbound via website"/>
    <m/>
    <s v="Employee Count 100"/>
    <m/>
    <m/>
    <m/>
    <s v="2022-04-08 11:49:53.497000+00:00"/>
    <s v="2022-08-17 02:26:45.152000+00:00"/>
    <s v="GPA"/>
  </r>
  <r>
    <s v="Tejas Kulkarni"/>
    <n v="313516"/>
    <s v="INR"/>
    <n v="100"/>
    <d v="2022-08-07T00:00:00"/>
    <s v="Sales"/>
    <s v="stat_OZRiD1474QRJIpvnjHCZfiIvKcVD6mIKSSTzg8SwDVx"/>
    <s v="Won- Payment Completed"/>
    <n v="1"/>
    <s v="OpportunityStatusType.Won"/>
    <s v="cont_OTPGRkIjd28sD7PBACSbTSe3XUzVpw9cIj6BITSKlUP"/>
    <s v="Lalit"/>
    <m/>
    <s v="lead_8ooq4bre6KK38yWOdwNcmQJRWFIMjFSunvPAmVJODzt"/>
    <s v="Nimbus Pipes"/>
    <s v="Prateek Wadhwa"/>
    <s v="user_kbtBHYtBjVDNyI72HTF6C1SCvC7yVBiA6OrBOy3t96U"/>
    <s v="Tejas Kulkarni"/>
    <s v="2022-04-20 10:33:12.530000+00:00"/>
    <s v="2022-07-08 11:29:21.299000+00:00"/>
    <m/>
    <s v="Jaipur"/>
    <m/>
    <s v="2022-04-08 11:47:05+00:00"/>
    <m/>
    <n v="160"/>
    <m/>
    <m/>
    <m/>
    <m/>
    <m/>
    <m/>
    <m/>
    <s v="ORGANIC_SEARCH"/>
    <m/>
    <m/>
    <m/>
    <s v="Manufacturing"/>
    <m/>
    <m/>
    <m/>
    <m/>
    <m/>
    <m/>
    <m/>
    <m/>
    <m/>
    <m/>
    <m/>
    <m/>
    <m/>
    <m/>
    <s v="user_FdWFezbLzkYQcGsBUsjZO25nr2poK2nRbqV47Rs5Kfm"/>
    <s v="Prateek Wadhwa"/>
    <m/>
    <m/>
    <m/>
    <x v="3"/>
    <s v="Inbound via website"/>
    <m/>
    <s v="Employee Count 100"/>
    <m/>
    <m/>
    <m/>
    <s v="2022-04-08 11:49:53.497000+00:00"/>
    <s v="2022-08-17 02:26:45.152000+00:00"/>
    <s v="GMC"/>
  </r>
  <r>
    <s v="Tejas Kulkarni"/>
    <n v="200000"/>
    <s v="INR"/>
    <n v="50"/>
    <s v="9/30/22"/>
    <s v="Sales"/>
    <s v="stat_Bh0lNV2usJkCLD6fjWneAqpmASEbmvomDaal7U02FV1"/>
    <s v="Demo Scheduled"/>
    <n v="0"/>
    <s v="OpportunityStatusType.Active"/>
    <m/>
    <m/>
    <m/>
    <s v="lead_Z5C0PC5V6Se3tv0dbF8sAm1ePlWYfRNdGs8bc4XXdtR"/>
    <s v="PurpleTutor"/>
    <s v="Kanchan Kothari"/>
    <s v="user_1komhF31jxFbJLZLStQ90SscOCIJbC30nqRiun56hqB"/>
    <s v="Kanchan Kothari"/>
    <s v="2022-06-03 07:29:43.248000+00:00"/>
    <s v="2022-07-08 10:52:39.505000+00:00"/>
    <m/>
    <s v="Mumbai"/>
    <m/>
    <m/>
    <m/>
    <n v="75"/>
    <m/>
    <m/>
    <m/>
    <m/>
    <m/>
    <m/>
    <m/>
    <m/>
    <m/>
    <m/>
    <m/>
    <s v="Education"/>
    <m/>
    <m/>
    <m/>
    <m/>
    <m/>
    <m/>
    <m/>
    <m/>
    <m/>
    <m/>
    <m/>
    <m/>
    <s v="Deepak Yadav"/>
    <m/>
    <s v="user_cuWn1aL1OYLr4Jn6i7zouGfa4efY8ya7QxeZnqSq8e5"/>
    <s v="Saurabh Yewale"/>
    <m/>
    <m/>
    <m/>
    <x v="4"/>
    <m/>
    <m/>
    <s v="Employee Engagement Handbook"/>
    <m/>
    <m/>
    <m/>
    <s v="2022-03-28 07:03:11.076000+00:00"/>
    <s v="2022-09-14 11:40:21.651000+00:00"/>
    <m/>
  </r>
  <r>
    <s v="Aditya Binani"/>
    <n v="100000"/>
    <s v="INR"/>
    <n v="0"/>
    <s v="7/15/22"/>
    <s v="Sales"/>
    <s v="stat_kcR4fZg7TU7jjk1jAVua3qGLRS4J5uFayEjK5j02wtv"/>
    <s v="Unqualified"/>
    <n v="0"/>
    <s v="OpportunityStatusType.Lost"/>
    <m/>
    <m/>
    <s v="Parental Fresh"/>
    <s v="lead_MTKTIzYT4LOKEgUPmIOmrYQ2Kt3bmt8Ay3x7ES13pLM"/>
    <s v="Toyota Lakozy"/>
    <s v="Aditya Binani"/>
    <s v="user_g5Yw4Z4XnIbmcGhJO80vdtFdd5ElcDlgYO3q8l82ODn"/>
    <s v="Aditya Binani"/>
    <s v="2022-04-27 11:27:27.367000+00:00"/>
    <s v="2022-07-08 10:35:33.241000+00:00"/>
    <m/>
    <s v="Mumbai"/>
    <m/>
    <m/>
    <m/>
    <n v="52"/>
    <m/>
    <m/>
    <m/>
    <m/>
    <m/>
    <m/>
    <m/>
    <m/>
    <m/>
    <m/>
    <m/>
    <s v="Automotive"/>
    <m/>
    <m/>
    <m/>
    <m/>
    <m/>
    <m/>
    <m/>
    <m/>
    <m/>
    <m/>
    <m/>
    <m/>
    <s v="Deepak Yadav"/>
    <m/>
    <s v="user_g5Yw4Z4XnIbmcGhJO80vdtFdd5ElcDlgYO3q8l82ODn"/>
    <s v="Aditya Binani"/>
    <m/>
    <m/>
    <s v="July; June"/>
    <x v="2"/>
    <m/>
    <m/>
    <m/>
    <m/>
    <m/>
    <m/>
    <s v="2021-08-05 07:12:50.724000+00:00"/>
    <s v="2022-09-21 11:14:25.894000+00:00"/>
    <m/>
  </r>
  <r>
    <s v="Tejas Kulkarni"/>
    <n v="325000"/>
    <s v="INR"/>
    <n v="50"/>
    <s v="8/31/22"/>
    <s v="Sales"/>
    <s v="stat_Bh0lNV2usJkCLD6fjWneAqpmASEbmvomDaal7U02FV1"/>
    <s v="Demo Scheduled"/>
    <n v="0"/>
    <s v="OpportunityStatusType.Active"/>
    <m/>
    <m/>
    <m/>
    <s v="lead_aE6Eev0Wp6TvEhpHSipi7co1ywI6nD2XMYOTQM9DceQ"/>
    <s v="ELECTRONIC AND ENGINEERING SERVICES PRIVATE LIMITED"/>
    <s v="Kanchan Kothari"/>
    <s v="user_1komhF31jxFbJLZLStQ90SscOCIJbC30nqRiun56hqB"/>
    <s v="Kanchan Kothari"/>
    <s v="2022-06-02 11:18:20.213000+00:00"/>
    <s v="2022-07-08 10:50:14.409000+00:00"/>
    <m/>
    <s v="Mumbai"/>
    <m/>
    <m/>
    <m/>
    <n v="50"/>
    <m/>
    <m/>
    <m/>
    <m/>
    <m/>
    <m/>
    <m/>
    <m/>
    <m/>
    <m/>
    <m/>
    <s v="Consumer Goods &amp; Electronics"/>
    <m/>
    <m/>
    <m/>
    <m/>
    <m/>
    <m/>
    <m/>
    <m/>
    <m/>
    <m/>
    <m/>
    <m/>
    <s v="Jitin Gopi"/>
    <m/>
    <s v="user_cuWn1aL1OYLr4Jn6i7zouGfa4efY8ya7QxeZnqSq8e5"/>
    <s v="Saurabh Yewale"/>
    <m/>
    <m/>
    <m/>
    <x v="2"/>
    <m/>
    <m/>
    <m/>
    <m/>
    <m/>
    <m/>
    <s v="2022-04-03 18:13:56.448000+00:00"/>
    <s v="2022-09-14 11:39:39.326000+00:00"/>
    <m/>
  </r>
  <r>
    <s v="Navin Panjwani"/>
    <n v="450000"/>
    <s v="INR"/>
    <n v="0"/>
    <d v="2022-08-07T00:00:00"/>
    <s v="Sales"/>
    <s v="stat_1hn9nRJaLbI53NxPuSQgo90kRpbpKsFlwN4oEGNUTdO"/>
    <s v="Lost"/>
    <n v="0"/>
    <s v="OpportunityStatusType.Lost"/>
    <s v="cont_wlpGftnx2HV5oya2pv586tnwnN9iIffykG6Z4IxVfdc"/>
    <s v="Spoorthi R"/>
    <m/>
    <s v="lead_8Er5LmhEDOVLzuhc9mB0G1TBSdOqT1BafXK845X4OCo"/>
    <s v="CODILAR TECHNOLOGIES PRIVATE LIMITED"/>
    <s v="Nikhil Ahuja"/>
    <s v="user_sREdxbAJihL2Zbgic7tyQ6Rc4Mny7HnD1RNGhA9DDYh"/>
    <s v="Prajakta Sahastrabudhe"/>
    <s v="2022-06-15 08:44:33.829000+00:00"/>
    <s v="2022-07-08 10:08:36.901000+00:00"/>
    <m/>
    <s v="Bangalore"/>
    <m/>
    <m/>
    <m/>
    <n v="193"/>
    <m/>
    <m/>
    <m/>
    <m/>
    <m/>
    <m/>
    <m/>
    <m/>
    <m/>
    <m/>
    <m/>
    <s v="IT Services &amp; IT Consulting"/>
    <m/>
    <m/>
    <m/>
    <m/>
    <m/>
    <m/>
    <m/>
    <m/>
    <m/>
    <m/>
    <m/>
    <m/>
    <s v="Jitin Gopi"/>
    <m/>
    <s v="user_A8KOTZADnUtEQOLt4nSLAmteNStuGh80js75RYjrXVt"/>
    <s v="Sarvesh Pawar"/>
    <m/>
    <m/>
    <s v="July"/>
    <x v="4"/>
    <s v="Lusha"/>
    <m/>
    <s v="Glengarry"/>
    <m/>
    <m/>
    <m/>
    <s v="2022-02-06 08:47:16.447000+00:00"/>
    <s v="2022-09-13 13:29:50.238000+00:00"/>
    <s v="GMC"/>
  </r>
  <r>
    <s v="Naveen Kumar"/>
    <n v="40000000"/>
    <s v="INR"/>
    <n v="0"/>
    <d v="2022-04-07T00:00:00"/>
    <s v="Sales"/>
    <s v="stat_1hn9nRJaLbI53NxPuSQgo90kRpbpKsFlwN4oEGNUTdO"/>
    <s v="Lost"/>
    <n v="0"/>
    <s v="OpportunityStatusType.Lost"/>
    <s v="cont_KT3nYHTomagNWdW4NWkSjO0x7DraRzi6JZ2yV0nQlyK"/>
    <s v="Rohit Gaikwad"/>
    <s v="meeting _ 31st May"/>
    <s v="lead_YFSKWSWK9LYUTTaycHnxlk7QEPQq1IXb9Y621u9wuB6"/>
    <s v="Aquity Solutions India Pvt. Ltd."/>
    <s v="Kanchan Kothari"/>
    <s v="user_N52PP2uP2VZc2gm0nhh6CNFSif4n85g1cdxoNFd9ct0"/>
    <s v="Naveen Kumar"/>
    <s v="2022-05-13 11:08:36.655000+00:00"/>
    <s v="2022-07-08 10:26:50.183000+00:00"/>
    <m/>
    <s v="Mumbai"/>
    <m/>
    <m/>
    <m/>
    <n v="3400"/>
    <m/>
    <m/>
    <m/>
    <m/>
    <m/>
    <m/>
    <m/>
    <m/>
    <m/>
    <m/>
    <m/>
    <s v="Others"/>
    <s v="New India"/>
    <m/>
    <m/>
    <m/>
    <m/>
    <m/>
    <m/>
    <m/>
    <m/>
    <m/>
    <m/>
    <m/>
    <s v="Mrunmay Jalgaonkar"/>
    <m/>
    <s v="user_FdWFezbLzkYQcGsBUsjZO25nr2poK2nRbqV47Rs5Kfm"/>
    <s v="Prateek Wadhwa"/>
    <m/>
    <m/>
    <s v="July"/>
    <x v="2"/>
    <m/>
    <m/>
    <m/>
    <m/>
    <m/>
    <m/>
    <s v="2022-04-25 19:08:33.634000+00:00"/>
    <s v="2022-10-20 10:14:50.449000+00:00"/>
    <s v="GMC"/>
  </r>
  <r>
    <s v="Anshum Naithani"/>
    <n v="1000000"/>
    <s v="INR"/>
    <n v="0"/>
    <s v="7/30/22"/>
    <s v="Sales"/>
    <s v="stat_kcR4fZg7TU7jjk1jAVua3qGLRS4J5uFayEjK5j02wtv"/>
    <s v="Unqualified"/>
    <n v="0"/>
    <s v="OpportunityStatusType.Lost"/>
    <s v="cont_2iG3gYucH6mngEGESOBiJPnF1YaH5WmWxG11rxfeXpQ"/>
    <s v="Naresh Taneja"/>
    <s v="In-house broker"/>
    <s v="lead_jSE8ZB8tQQRo9an8wRBfE06BhbySSLxh62lsnPoZIR3"/>
    <s v="IRB Infrastructure"/>
    <s v="Mayur Gadiyar"/>
    <s v="user_lccnw70UrYzjPcbxrA5N9qp8LF1vx6aP08yPEdeU06P"/>
    <s v="Vikas Gupta"/>
    <s v="2022-05-16 10:55:20.504000+00:00"/>
    <s v="2022-07-08 09:50:33.748000+00:00"/>
    <m/>
    <s v="Mumbai"/>
    <m/>
    <m/>
    <m/>
    <n v="1023"/>
    <m/>
    <m/>
    <m/>
    <m/>
    <m/>
    <m/>
    <m/>
    <m/>
    <m/>
    <m/>
    <m/>
    <s v="Construction &amp; Real Estate"/>
    <m/>
    <m/>
    <m/>
    <m/>
    <m/>
    <m/>
    <m/>
    <m/>
    <m/>
    <m/>
    <m/>
    <m/>
    <m/>
    <m/>
    <s v="user_tg4md7hMeDB7vzCH1Tg5t2EgpRANab8Kmif9bBN5ohq"/>
    <s v="Talha Shaikh"/>
    <m/>
    <m/>
    <s v="July"/>
    <x v="2"/>
    <m/>
    <m/>
    <m/>
    <m/>
    <m/>
    <m/>
    <s v="2021-11-09 06:32:09.097000+00:00"/>
    <s v="2022-10-13 07:38:25.132000+00:00"/>
    <m/>
  </r>
  <r>
    <s v="Sameer Iftekhari"/>
    <n v="1500000"/>
    <s v="INR"/>
    <n v="0"/>
    <d v="2022-01-07T00:00:00"/>
    <s v="Sales"/>
    <s v="stat_1hn9nRJaLbI53NxPuSQgo90kRpbpKsFlwN4oEGNUTdO"/>
    <s v="Lost"/>
    <n v="0"/>
    <s v="OpportunityStatusType.Lost"/>
    <m/>
    <m/>
    <s v="GPA(Renewal)"/>
    <s v="lead_Fl2c9tUEhc02EDOSpqWY7pTDe7VneJk5TrTvXsV5til"/>
    <s v="Neudesic"/>
    <s v="Bhairavi Jog"/>
    <s v="user_ld5YgHNj2pvuncdfHoHOwdXz2NpUhXpbkNchGaPKUXG"/>
    <s v="Sameer Iftekhari"/>
    <s v="2022-06-06 02:49:06.280000+00:00"/>
    <s v="2022-07-08 06:33:57.981000+00:00"/>
    <m/>
    <s v="Hyderabad"/>
    <m/>
    <m/>
    <m/>
    <n v="1000"/>
    <m/>
    <m/>
    <m/>
    <m/>
    <m/>
    <m/>
    <m/>
    <m/>
    <m/>
    <m/>
    <m/>
    <s v="IT Services &amp; IT Consulting"/>
    <m/>
    <m/>
    <m/>
    <m/>
    <m/>
    <m/>
    <m/>
    <m/>
    <m/>
    <m/>
    <m/>
    <m/>
    <s v="Deepak Yadav"/>
    <m/>
    <s v="user_228eUmsdKIb9OItgmiDq1zD4aPZ1eqiapbaLAGeBf8g"/>
    <s v="Bhairavi Jog"/>
    <m/>
    <m/>
    <s v="July"/>
    <x v="2"/>
    <m/>
    <m/>
    <m/>
    <m/>
    <m/>
    <m/>
    <s v="2022-01-31 05:10:24.371000+00:00"/>
    <s v="2022-10-13 07:36:18.289000+00:00"/>
    <s v="GPA"/>
  </r>
  <r>
    <s v="siddharth tongay"/>
    <n v="1500000"/>
    <s v="INR"/>
    <n v="0"/>
    <s v="7/31/22"/>
    <s v="Sales"/>
    <s v="stat_kcR4fZg7TU7jjk1jAVua3qGLRS4J5uFayEjK5j02wtv"/>
    <s v="Unqualified"/>
    <n v="0"/>
    <s v="OpportunityStatusType.Lost"/>
    <m/>
    <m/>
    <m/>
    <s v="lead_Z5NqlC0BKaaKxO5ZZyauSVyAwhvADEGZAsUqud9pWCG"/>
    <s v="SASMOS HET Technologies Limited"/>
    <s v="Kanchan Kothari"/>
    <s v="user_1komhF31jxFbJLZLStQ90SscOCIJbC30nqRiun56hqB"/>
    <s v="Kanchan Kothari"/>
    <s v="2022-05-19 09:29:36.433000+00:00"/>
    <s v="2022-07-08 07:37:39.353000+00:00"/>
    <m/>
    <s v="Bangalore"/>
    <m/>
    <m/>
    <m/>
    <n v="402"/>
    <m/>
    <m/>
    <m/>
    <m/>
    <m/>
    <m/>
    <m/>
    <s v="PAID_SOCIAL"/>
    <m/>
    <m/>
    <m/>
    <s v="Manufacturing"/>
    <s v="New India"/>
    <m/>
    <m/>
    <m/>
    <m/>
    <m/>
    <m/>
    <m/>
    <m/>
    <m/>
    <m/>
    <m/>
    <s v="Mrunmay Jalgaonkar"/>
    <m/>
    <s v="user_FdWFezbLzkYQcGsBUsjZO25nr2poK2nRbqV47Rs5Kfm"/>
    <s v="Prateek Wadhwa"/>
    <m/>
    <m/>
    <s v="July"/>
    <x v="1"/>
    <m/>
    <m/>
    <s v="Essential HR Policies"/>
    <m/>
    <m/>
    <m/>
    <s v="2022-05-10 05:01:06.495000+00:00"/>
    <s v="2022-09-19 11:09:26.913000+00:00"/>
    <m/>
  </r>
  <r>
    <s v="Sameer Iftekhari"/>
    <n v="1500000"/>
    <s v="INR"/>
    <n v="0"/>
    <d v="2022-01-07T00:00:00"/>
    <s v="Sales"/>
    <s v="stat_1hn9nRJaLbI53NxPuSQgo90kRpbpKsFlwN4oEGNUTdO"/>
    <s v="Lost"/>
    <n v="0"/>
    <s v="OpportunityStatusType.Lost"/>
    <m/>
    <m/>
    <s v="GTL"/>
    <s v="lead_Fl2c9tUEhc02EDOSpqWY7pTDe7VneJk5TrTvXsV5til"/>
    <s v="Neudesic"/>
    <s v="Bhairavi Jog"/>
    <s v="user_ld5YgHNj2pvuncdfHoHOwdXz2NpUhXpbkNchGaPKUXG"/>
    <s v="Sameer Iftekhari"/>
    <s v="2022-06-06 02:50:40.470000+00:00"/>
    <s v="2022-07-08 06:34:18.275000+00:00"/>
    <m/>
    <s v="Hyderabad"/>
    <m/>
    <m/>
    <m/>
    <n v="1000"/>
    <m/>
    <m/>
    <m/>
    <m/>
    <m/>
    <m/>
    <m/>
    <m/>
    <m/>
    <m/>
    <m/>
    <s v="IT Services &amp; IT Consulting"/>
    <m/>
    <m/>
    <m/>
    <m/>
    <m/>
    <m/>
    <m/>
    <m/>
    <m/>
    <m/>
    <m/>
    <m/>
    <s v="Deepak Yadav"/>
    <m/>
    <s v="user_228eUmsdKIb9OItgmiDq1zD4aPZ1eqiapbaLAGeBf8g"/>
    <s v="Bhairavi Jog"/>
    <m/>
    <m/>
    <s v="July"/>
    <x v="2"/>
    <m/>
    <m/>
    <m/>
    <m/>
    <m/>
    <m/>
    <s v="2022-01-31 05:10:24.371000+00:00"/>
    <s v="2022-10-13 07:36:18.289000+00:00"/>
    <s v="GTL"/>
  </r>
  <r>
    <s v="Shreenath Bhat"/>
    <n v="200000"/>
    <s v="INR"/>
    <n v="0"/>
    <d v="2022-08-07T00:00:00"/>
    <s v="Sales"/>
    <s v="stat_kcR4fZg7TU7jjk1jAVua3qGLRS4J5uFayEjK5j02wtv"/>
    <s v="Unqualified"/>
    <n v="0"/>
    <s v="OpportunityStatusType.Lost"/>
    <s v="cont_pTaC3X7yfd9wE6XkRw62On0mybX5P8qgQ7rxbwfemY8"/>
    <s v="Rajkumar"/>
    <s v="GPA - Renewal"/>
    <s v="lead_722XeSQwWZ4mYtZxmuEyF5HjvM4mSGJjQhEGDsyxIy1"/>
    <s v="Alp Consulting"/>
    <s v="Shreenath Bhat"/>
    <s v="user_vMd4rmcrSbjykdyL2J7rrYn84SWdcNc5FKligrmItPw"/>
    <s v="Shreenath Bhat"/>
    <s v="2022-07-05 05:42:54.789000+00:00"/>
    <s v="2022-07-08 04:06:18.851000+00:00"/>
    <m/>
    <s v="Bangalore"/>
    <m/>
    <m/>
    <m/>
    <n v="922"/>
    <m/>
    <m/>
    <m/>
    <m/>
    <m/>
    <m/>
    <m/>
    <s v="PAID_SOCIAL"/>
    <m/>
    <m/>
    <m/>
    <s v="HR / Staffing / Recruitment; Professional Services"/>
    <m/>
    <m/>
    <m/>
    <m/>
    <m/>
    <m/>
    <m/>
    <m/>
    <m/>
    <m/>
    <m/>
    <m/>
    <m/>
    <m/>
    <s v="user_vMd4rmcrSbjykdyL2J7rrYn84SWdcNc5FKligrmItPw"/>
    <s v="Shreenath Bhat"/>
    <m/>
    <m/>
    <s v="July"/>
    <x v="2"/>
    <m/>
    <m/>
    <s v="Lead Magnet Lead"/>
    <m/>
    <m/>
    <m/>
    <s v="2021-09-02 05:12:07.530000+00:00"/>
    <s v="2022-08-08 12:13:51.436000+00:00"/>
    <s v="GPA"/>
  </r>
  <r>
    <s v="Anshum Naithani"/>
    <n v="1449999"/>
    <s v="INR"/>
    <n v="100"/>
    <d v="2022-08-07T00:00:00"/>
    <s v="Sales"/>
    <s v="stat_OZRiD1474QRJIpvnjHCZfiIvKcVD6mIKSSTzg8SwDVx"/>
    <s v="Won- Payment Completed"/>
    <n v="1"/>
    <s v="OpportunityStatusType.Won"/>
    <s v="cont_skGGhC1L6t5CtR72y5QI3x8uUZkWhWaYPzKlrf3HfeL"/>
    <s v="Sarieka Vaze"/>
    <s v="GMC - renewal"/>
    <s v="lead_WBx64OtKevZ2SPEV04BLqTQCL6L8yTabDcfSRhN3clT"/>
    <s v="Montran"/>
    <s v="Shreenath Bhat"/>
    <s v="user_GL8PBiV4pvzsQLVHSdZLeMQAQcGjCvLkffg486DHfZJ"/>
    <s v="Anshum Naithani"/>
    <s v="2022-06-09 10:02:43.132000+00:00"/>
    <s v="2022-07-08 05:57:40.317000+00:00"/>
    <m/>
    <s v="Mumbai"/>
    <m/>
    <m/>
    <m/>
    <n v="205"/>
    <m/>
    <m/>
    <m/>
    <m/>
    <m/>
    <m/>
    <m/>
    <m/>
    <m/>
    <m/>
    <m/>
    <s v="IT Services &amp; IT Consulting"/>
    <m/>
    <m/>
    <m/>
    <m/>
    <m/>
    <m/>
    <m/>
    <m/>
    <m/>
    <m/>
    <m/>
    <m/>
    <s v="Aniket Vahile"/>
    <m/>
    <s v="user_vMd4rmcrSbjykdyL2J7rrYn84SWdcNc5FKligrmItPw"/>
    <s v="Shreenath Bhat"/>
    <s v="Sumit Dolas"/>
    <m/>
    <s v="July"/>
    <x v="2"/>
    <m/>
    <m/>
    <m/>
    <m/>
    <m/>
    <m/>
    <s v="2022-05-23 07:04:14.741000+00:00"/>
    <s v="2022-09-04 10:15:44.816000+00:00"/>
    <s v="GMC"/>
  </r>
  <r>
    <s v="Vrushali Kummar"/>
    <n v="600000"/>
    <s v="INR"/>
    <n v="0"/>
    <d v="2022-08-07T00:00:00"/>
    <s v="Sales"/>
    <s v="stat_1hn9nRJaLbI53NxPuSQgo90kRpbpKsFlwN4oEGNUTdO"/>
    <s v="Lost"/>
    <n v="0"/>
    <s v="OpportunityStatusType.Lost"/>
    <s v="cont_IX1dIMKVgLYGgG6cG5rJIUmQA5V77qhWUB5KyoULXLM"/>
    <s v="Poonam Kabadi"/>
    <s v="No quotes"/>
    <s v="lead_ITfVJhLT01WIlqwZ1q92MOj5dUDa8bw4xLvHhFrRoQq"/>
    <s v="Mahindra International School"/>
    <s v="Sarvesh Pawar"/>
    <s v="user_TZzywQwym26DjuswO479pxRhNKX152z8X1haCx2vcst"/>
    <s v="Vrushali Kummar"/>
    <s v="2022-06-15 10:16:35.494000+00:00"/>
    <s v="2022-07-08 05:20:49.849000+00:00"/>
    <m/>
    <s v="Pune"/>
    <m/>
    <m/>
    <m/>
    <n v="100"/>
    <m/>
    <m/>
    <m/>
    <m/>
    <m/>
    <m/>
    <m/>
    <m/>
    <m/>
    <m/>
    <m/>
    <s v="Education"/>
    <m/>
    <m/>
    <m/>
    <m/>
    <m/>
    <m/>
    <m/>
    <m/>
    <m/>
    <m/>
    <m/>
    <m/>
    <s v="Yogesh Paigude"/>
    <m/>
    <s v="user_A8KOTZADnUtEQOLt4nSLAmteNStuGh80js75RYjrXVt"/>
    <s v="Sarvesh Pawar"/>
    <m/>
    <m/>
    <s v="July; March; October"/>
    <x v="2"/>
    <m/>
    <m/>
    <m/>
    <m/>
    <m/>
    <m/>
    <s v="2022-06-15 10:02:49.023000+00:00"/>
    <s v="2022-10-20 11:42:17.076000+00:00"/>
    <s v="GMC"/>
  </r>
  <r>
    <s v="Aditya Binani"/>
    <n v="2500000"/>
    <s v="INR"/>
    <n v="0"/>
    <d v="2022-02-08T00:00:00"/>
    <s v="Sales"/>
    <s v="stat_kcR4fZg7TU7jjk1jAVua3qGLRS4J5uFayEjK5j02wtv"/>
    <s v="Unqualified"/>
    <n v="0"/>
    <s v="OpportunityStatusType.Lost"/>
    <m/>
    <m/>
    <s v="Parental - Closing with Marsh only this year"/>
    <s v="lead_qZ8bqByBNeK4iQsUlrMIX71V09O6RihXx4gdgaPVsS2"/>
    <s v="DHL Express"/>
    <s v="Aditya Binani"/>
    <s v="user_g5Yw4Z4XnIbmcGhJO80vdtFdd5ElcDlgYO3q8l82ODn"/>
    <s v="Aditya Binani"/>
    <s v="2022-05-23 12:10:06.680000+00:00"/>
    <s v="2022-07-07 16:19:11.187000+00:00"/>
    <m/>
    <s v="Mumbai"/>
    <m/>
    <m/>
    <m/>
    <n v="768"/>
    <m/>
    <m/>
    <m/>
    <m/>
    <m/>
    <m/>
    <m/>
    <m/>
    <m/>
    <m/>
    <m/>
    <s v="Transportation &amp; Logistics"/>
    <m/>
    <m/>
    <m/>
    <m/>
    <m/>
    <m/>
    <m/>
    <m/>
    <m/>
    <m/>
    <m/>
    <m/>
    <s v="Aniket Vahile; Mrunmay Jalgaonkar"/>
    <m/>
    <s v="user_g5Yw4Z4XnIbmcGhJO80vdtFdd5ElcDlgYO3q8l82ODn"/>
    <s v="Aditya Binani"/>
    <m/>
    <m/>
    <s v="July"/>
    <x v="4"/>
    <s v="Naukri.com"/>
    <m/>
    <s v="Employee Engagement Handbook"/>
    <m/>
    <m/>
    <m/>
    <s v="2021-10-26 11:53:26.062000+00:00"/>
    <s v="2022-10-10 03:09:31.828000+00:00"/>
    <m/>
  </r>
  <r>
    <s v="Shreenath Bhat"/>
    <n v="5000000"/>
    <s v="INR"/>
    <n v="0"/>
    <d v="2022-08-07T00:00:00"/>
    <s v="Sales"/>
    <s v="stat_kcR4fZg7TU7jjk1jAVua3qGLRS4J5uFayEjK5j02wtv"/>
    <s v="Unqualified"/>
    <n v="0"/>
    <s v="OpportunityStatusType.Lost"/>
    <s v="cont_pTaC3X7yfd9wE6XkRw62On0mybX5P8qgQ7rxbwfemY8"/>
    <s v="Rajkumar"/>
    <s v="GMC - Renewal"/>
    <s v="lead_722XeSQwWZ4mYtZxmuEyF5HjvM4mSGJjQhEGDsyxIy1"/>
    <s v="Alp Consulting"/>
    <s v="Shreenath Bhat"/>
    <s v="user_vMd4rmcrSbjykdyL2J7rrYn84SWdcNc5FKligrmItPw"/>
    <s v="Shreenath Bhat"/>
    <s v="2022-07-05 05:42:31.724000+00:00"/>
    <s v="2022-07-08 04:06:05.421000+00:00"/>
    <m/>
    <s v="Bangalore"/>
    <m/>
    <m/>
    <m/>
    <n v="922"/>
    <m/>
    <m/>
    <m/>
    <m/>
    <m/>
    <m/>
    <m/>
    <s v="PAID_SOCIAL"/>
    <m/>
    <m/>
    <m/>
    <s v="HR / Staffing / Recruitment; Professional Services"/>
    <m/>
    <m/>
    <m/>
    <m/>
    <m/>
    <m/>
    <m/>
    <m/>
    <m/>
    <m/>
    <m/>
    <m/>
    <m/>
    <m/>
    <s v="user_vMd4rmcrSbjykdyL2J7rrYn84SWdcNc5FKligrmItPw"/>
    <s v="Shreenath Bhat"/>
    <m/>
    <m/>
    <s v="July"/>
    <x v="2"/>
    <m/>
    <m/>
    <s v="Lead Magnet Lead"/>
    <m/>
    <m/>
    <m/>
    <s v="2021-09-02 05:12:07.530000+00:00"/>
    <s v="2022-08-08 12:13:51.436000+00:00"/>
    <s v="GMC"/>
  </r>
  <r>
    <s v="Kashif Ahmad"/>
    <n v="1000000"/>
    <s v="INR"/>
    <n v="0"/>
    <d v="2022-10-07T00:00:00"/>
    <s v="Sales"/>
    <s v="stat_kcR4fZg7TU7jjk1jAVua3qGLRS4J5uFayEjK5j02wtv"/>
    <s v="Unqualified"/>
    <n v="0"/>
    <s v="OpportunityStatusType.Lost"/>
    <m/>
    <m/>
    <s v="GMC (Renewal)"/>
    <s v="lead_Je0DuqgtRm7o2gUC8NryybSmKbVwS5J9x1rZSu4BaHI"/>
    <s v="Am Infoweb"/>
    <s v="Pranav Kenjale"/>
    <s v="user_LKRhV6rhcBe0uL8u70UUGeDjbMupuho4TaiAOCbT7HT"/>
    <s v="Kashif Ahmad"/>
    <s v="2022-06-13 02:56:06.829000+00:00"/>
    <s v="2022-07-07 17:55:33.463000+00:00"/>
    <m/>
    <s v="Pune"/>
    <m/>
    <m/>
    <m/>
    <n v="900"/>
    <m/>
    <m/>
    <m/>
    <m/>
    <m/>
    <m/>
    <m/>
    <s v="PAID_SOCIAL"/>
    <m/>
    <m/>
    <m/>
    <s v="IT Services &amp; IT Consulting"/>
    <m/>
    <m/>
    <m/>
    <m/>
    <m/>
    <m/>
    <m/>
    <m/>
    <m/>
    <m/>
    <m/>
    <m/>
    <s v="Sakshi Soni"/>
    <m/>
    <s v="user_aM3WaaSUQQmaNnsm9l2FQRVWUEr8RN2ZdXzsuQUalQ3"/>
    <s v="Bharti Bankey"/>
    <s v="Anjali Nishu"/>
    <m/>
    <s v="July"/>
    <x v="4"/>
    <s v="Lusha"/>
    <m/>
    <s v="Employee Engagement Handbook"/>
    <m/>
    <m/>
    <m/>
    <s v="2020-12-14 13:28:55.181000+00:00"/>
    <s v="2022-10-10 07:32:13.913000+00:00"/>
    <m/>
  </r>
  <r>
    <s v="Daya Gowda"/>
    <n v="1500000"/>
    <s v="INR"/>
    <n v="0"/>
    <s v="8/31/22"/>
    <s v="Sales"/>
    <s v="stat_kcR4fZg7TU7jjk1jAVua3qGLRS4J5uFayEjK5j02wtv"/>
    <s v="Unqualified"/>
    <n v="0"/>
    <s v="OpportunityStatusType.Lost"/>
    <s v="cont_GhUWCJRnMCC0vPzOQ4MmquI5y9vIylYz2QJllxYGNn6"/>
    <s v="vikas sharma"/>
    <s v="GMC - FRESH"/>
    <s v="lead_IKFGc9OqUk9BfhUcfOCyjl1R7tZhU4DQVjsrSi95ksx"/>
    <s v="Kalatmak Spatial Systems Pvt Ltd"/>
    <s v="Daya Gowda"/>
    <s v="user_encRk5bIEFN6ZA11h4WH2AdZTiZpogLSlMIaj0E30SZ"/>
    <s v="Daya Gowda"/>
    <s v="2022-06-21 12:30:51.419000+00:00"/>
    <s v="2022-07-07 12:59:46.807000+00:00"/>
    <m/>
    <s v="Bangalore"/>
    <m/>
    <m/>
    <m/>
    <n v="400"/>
    <m/>
    <m/>
    <m/>
    <m/>
    <m/>
    <m/>
    <m/>
    <m/>
    <m/>
    <m/>
    <m/>
    <s v="Professional Services"/>
    <m/>
    <m/>
    <m/>
    <m/>
    <m/>
    <m/>
    <m/>
    <m/>
    <m/>
    <m/>
    <m/>
    <m/>
    <m/>
    <m/>
    <s v="user_encRk5bIEFN6ZA11h4WH2AdZTiZpogLSlMIaj0E30SZ"/>
    <s v="Daya Gowda"/>
    <m/>
    <m/>
    <m/>
    <x v="4"/>
    <m/>
    <m/>
    <s v="Employee Engagement Handbook"/>
    <m/>
    <m/>
    <m/>
    <s v="2022-04-28 16:46:55.712000+00:00"/>
    <s v="2022-07-10 06:50:23.300000+00:00"/>
    <m/>
  </r>
  <r>
    <s v="Siddhartha Khatua"/>
    <n v="2500000"/>
    <s v="INR"/>
    <n v="0"/>
    <d v="2022-01-07T00:00:00"/>
    <s v="Sales"/>
    <s v="stat_1hn9nRJaLbI53NxPuSQgo90kRpbpKsFlwN4oEGNUTdO"/>
    <s v="Lost"/>
    <n v="0"/>
    <s v="OpportunityStatusType.Lost"/>
    <m/>
    <m/>
    <m/>
    <s v="lead_ANHpPRyYHMnOba2m1QvfTgtztSemhMBFVOqhsPSmMC3"/>
    <s v="Petro IT"/>
    <s v="Satyajit Chati"/>
    <s v="user_sREdxbAJihL2Zbgic7tyQ6Rc4Mny7HnD1RNGhA9DDYh"/>
    <s v="Prajakta Sahastrabudhe"/>
    <s v="2022-05-23 11:45:17.301000+00:00"/>
    <s v="2022-07-07 13:13:00.385000+00:00"/>
    <m/>
    <s v="Gurgaon"/>
    <m/>
    <m/>
    <m/>
    <n v="150"/>
    <m/>
    <m/>
    <m/>
    <m/>
    <m/>
    <m/>
    <m/>
    <m/>
    <m/>
    <m/>
    <m/>
    <s v="IT Services &amp; IT Consulting; Transportation &amp; Logistics"/>
    <m/>
    <m/>
    <m/>
    <m/>
    <m/>
    <m/>
    <m/>
    <m/>
    <m/>
    <m/>
    <m/>
    <m/>
    <s v="Rakesh Nade"/>
    <m/>
    <s v="user_5IQTpX6DsnoeoDfxqzqojpVoQLXPh68nhDjLS5ETjYj"/>
    <s v="Satyajit Chati"/>
    <m/>
    <m/>
    <s v="July"/>
    <x v="2"/>
    <s v="Mr. E"/>
    <m/>
    <s v="Siddhartha Khatua's lead"/>
    <m/>
    <m/>
    <m/>
    <s v="2021-09-10 11:42:08.219000+00:00"/>
    <s v="2022-09-27 04:50:14.040000+00:00"/>
    <m/>
  </r>
  <r>
    <s v="Aditya Binani"/>
    <n v="10000000"/>
    <s v="INR"/>
    <n v="0"/>
    <s v="7/30/22"/>
    <s v="Sales"/>
    <s v="stat_kcR4fZg7TU7jjk1jAVua3qGLRS4J5uFayEjK5j02wtv"/>
    <s v="Unqualified"/>
    <n v="0"/>
    <s v="OpportunityStatusType.Lost"/>
    <m/>
    <m/>
    <s v="GMC - Closing with Marsh only this year"/>
    <s v="lead_qZ8bqByBNeK4iQsUlrMIX71V09O6RihXx4gdgaPVsS2"/>
    <s v="DHL Express"/>
    <s v="Aditya Binani"/>
    <s v="user_g5Yw4Z4XnIbmcGhJO80vdtFdd5ElcDlgYO3q8l82ODn"/>
    <s v="Aditya Binani"/>
    <s v="2022-05-20 12:28:17.062000+00:00"/>
    <s v="2022-07-07 16:18:53.598000+00:00"/>
    <m/>
    <s v="Mumbai"/>
    <m/>
    <m/>
    <m/>
    <n v="768"/>
    <m/>
    <m/>
    <m/>
    <m/>
    <m/>
    <m/>
    <m/>
    <m/>
    <m/>
    <m/>
    <m/>
    <s v="Transportation &amp; Logistics"/>
    <m/>
    <m/>
    <m/>
    <m/>
    <m/>
    <m/>
    <m/>
    <m/>
    <m/>
    <m/>
    <m/>
    <m/>
    <s v="Aniket Vahile; Mrunmay Jalgaonkar"/>
    <m/>
    <s v="user_g5Yw4Z4XnIbmcGhJO80vdtFdd5ElcDlgYO3q8l82ODn"/>
    <s v="Aditya Binani"/>
    <m/>
    <m/>
    <s v="July"/>
    <x v="4"/>
    <s v="Naukri.com"/>
    <m/>
    <s v="Employee Engagement Handbook"/>
    <m/>
    <m/>
    <m/>
    <s v="2021-10-26 11:53:26.062000+00:00"/>
    <s v="2022-10-10 03:09:31.828000+00:00"/>
    <m/>
  </r>
  <r>
    <s v="Chetan Kumar"/>
    <n v="3500000"/>
    <s v="INR"/>
    <n v="0"/>
    <s v="7/31/22"/>
    <s v="Sales"/>
    <s v="stat_kcR4fZg7TU7jjk1jAVua3qGLRS4J5uFayEjK5j02wtv"/>
    <s v="Unqualified"/>
    <n v="0"/>
    <s v="OpportunityStatusType.Lost"/>
    <s v="cont_gVN9j2DIDPTfKHOzD0KJH30DfVNQhSwswvjKhS5gWpq"/>
    <s v="Srikant Sundaram"/>
    <s v="GMC"/>
    <s v="lead_VMdlTWskAFFtoYTIafUJ8XsJwTGqk879oefyxJdj1GN"/>
    <s v="CMI INDUSTRY AUTOMATION PVT LTD (John"/>
    <s v="Mayur Gadiyar"/>
    <s v="user_hAuUqCTCw5r4tCUrswIWPSW7LJ1XIBbttZVmJkxmzGq"/>
    <s v="Chetan Kumar"/>
    <s v="2022-05-24 10:15:30.209000+00:00"/>
    <s v="2022-07-07 10:03:33.175000+00:00"/>
    <m/>
    <s v="Mumbai"/>
    <m/>
    <m/>
    <m/>
    <n v="1030"/>
    <m/>
    <m/>
    <m/>
    <m/>
    <m/>
    <m/>
    <m/>
    <m/>
    <m/>
    <m/>
    <m/>
    <s v="IT Services &amp; IT Consulting"/>
    <m/>
    <m/>
    <m/>
    <m/>
    <m/>
    <m/>
    <m/>
    <m/>
    <m/>
    <m/>
    <m/>
    <m/>
    <m/>
    <m/>
    <s v="user_bdUPAGjcS7p6513So3N4g3aWNS5HuBuVJi7bvCPAsLt"/>
    <s v="Mayur Gadiyar"/>
    <m/>
    <m/>
    <s v="July"/>
    <x v="2"/>
    <m/>
    <m/>
    <m/>
    <m/>
    <m/>
    <m/>
    <s v="2021-07-01 08:22:42.497000+00:00"/>
    <s v="2022-10-13 07:36:08.054000+00:00"/>
    <s v="GMC"/>
  </r>
  <r>
    <s v="Bharti Bankey"/>
    <n v="300000"/>
    <s v="INR"/>
    <n v="0"/>
    <s v="7/31/22"/>
    <s v="Sales"/>
    <s v="stat_kcR4fZg7TU7jjk1jAVua3qGLRS4J5uFayEjK5j02wtv"/>
    <s v="Unqualified"/>
    <n v="0"/>
    <s v="OpportunityStatusType.Lost"/>
    <m/>
    <m/>
    <s v="GMC-renewal"/>
    <s v="lead_2ysEhK0OzGmSnkZT661YvHWl8bocVOA0stsbWzZYtiU"/>
    <s v="Mars telecom"/>
    <s v="Bharti Bankey"/>
    <s v="user_aM3WaaSUQQmaNnsm9l2FQRVWUEr8RN2ZdXzsuQUalQ3"/>
    <s v="Bharti Bankey"/>
    <s v="2022-05-19 07:56:56.159000+00:00"/>
    <s v="2022-07-07 10:56:38.292000+00:00"/>
    <m/>
    <s v="Hyderabad"/>
    <m/>
    <m/>
    <m/>
    <n v="100"/>
    <m/>
    <m/>
    <m/>
    <m/>
    <m/>
    <m/>
    <m/>
    <m/>
    <m/>
    <m/>
    <m/>
    <s v="IT Services &amp; IT Consulting"/>
    <m/>
    <m/>
    <m/>
    <m/>
    <m/>
    <m/>
    <m/>
    <m/>
    <m/>
    <m/>
    <m/>
    <m/>
    <s v="Deepak Yadav"/>
    <m/>
    <s v="user_aM3WaaSUQQmaNnsm9l2FQRVWUEr8RN2ZdXzsuQUalQ3"/>
    <s v="Bharti Bankey"/>
    <m/>
    <m/>
    <s v="February; July"/>
    <x v="3"/>
    <m/>
    <m/>
    <m/>
    <m/>
    <m/>
    <m/>
    <s v="2022-01-24 08:06:58.073000+00:00"/>
    <s v="2022-07-10 06:57:18.544000+00:00"/>
    <m/>
  </r>
  <r>
    <s v="Bharti Bankey"/>
    <n v="114000"/>
    <s v="INR"/>
    <n v="0"/>
    <s v="7/31/22"/>
    <s v="Sales"/>
    <s v="stat_1hn9nRJaLbI53NxPuSQgo90kRpbpKsFlwN4oEGNUTdO"/>
    <s v="Lost"/>
    <n v="0"/>
    <s v="OpportunityStatusType.Lost"/>
    <m/>
    <m/>
    <s v="Loop care"/>
    <s v="lead_O7VXNDwIaDKgA499mf360ogQnikPR1GoTRKVWkeNCjI"/>
    <s v="Insofe Edu"/>
    <s v="Bharti Bankey"/>
    <s v="user_aM3WaaSUQQmaNnsm9l2FQRVWUEr8RN2ZdXzsuQUalQ3"/>
    <s v="Bharti Bankey"/>
    <s v="2022-05-30 10:29:21.833000+00:00"/>
    <s v="2022-07-07 10:57:51.908000+00:00"/>
    <m/>
    <s v="Hyderabad"/>
    <m/>
    <s v="2022-04-24 14:52:06+00:00"/>
    <m/>
    <n v="120"/>
    <m/>
    <m/>
    <m/>
    <m/>
    <m/>
    <m/>
    <m/>
    <s v="PAID_SOCIAL"/>
    <m/>
    <m/>
    <m/>
    <m/>
    <m/>
    <m/>
    <m/>
    <m/>
    <m/>
    <m/>
    <m/>
    <m/>
    <m/>
    <m/>
    <m/>
    <m/>
    <m/>
    <m/>
    <s v="user_aM3WaaSUQQmaNnsm9l2FQRVWUEr8RN2ZdXzsuQUalQ3"/>
    <s v="Bharti Bankey"/>
    <m/>
    <m/>
    <s v="July"/>
    <x v="3"/>
    <s v="Inbound via website"/>
    <m/>
    <s v="Employee Count 100"/>
    <m/>
    <m/>
    <m/>
    <s v="2022-04-24 14:52:53.307000+00:00"/>
    <s v="2022-07-15 13:02:29.825000+00:00"/>
    <m/>
  </r>
  <r>
    <s v="Prateek Wadhwa"/>
    <n v="2000000"/>
    <s v="INR"/>
    <n v="0"/>
    <d v="2022-07-07T00:00:00"/>
    <s v="Sales"/>
    <s v="stat_kcR4fZg7TU7jjk1jAVua3qGLRS4J5uFayEjK5j02wtv"/>
    <s v="Unqualified"/>
    <n v="0"/>
    <s v="OpportunityStatusType.Lost"/>
    <s v="cont_0m2ZyEPcrpLgczT19NjHNV199uIk8qCVEyoEAf21TRy"/>
    <s v="Arul Rajan"/>
    <m/>
    <s v="lead_svdvs4FWswTRqH6wTLRo3AK7zJrvxofBOev4uzVfEmw"/>
    <s v="AVP Ayurveda"/>
    <s v="Prateek Wadhwa"/>
    <s v="user_FdWFezbLzkYQcGsBUsjZO25nr2poK2nRbqV47Rs5Kfm"/>
    <s v="Prateek Wadhwa"/>
    <s v="2022-02-28 06:49:54.090000+00:00"/>
    <s v="2022-07-07 09:53:29.624000+00:00"/>
    <m/>
    <m/>
    <m/>
    <m/>
    <m/>
    <n v="500"/>
    <m/>
    <m/>
    <m/>
    <m/>
    <m/>
    <m/>
    <m/>
    <m/>
    <m/>
    <m/>
    <m/>
    <m/>
    <m/>
    <m/>
    <m/>
    <m/>
    <m/>
    <m/>
    <m/>
    <m/>
    <m/>
    <m/>
    <m/>
    <m/>
    <m/>
    <m/>
    <s v="user_FdWFezbLzkYQcGsBUsjZO25nr2poK2nRbqV47Rs5Kfm"/>
    <s v="Prateek Wadhwa"/>
    <m/>
    <m/>
    <s v="July"/>
    <x v="4"/>
    <m/>
    <m/>
    <s v="Employee Wellness Handbook"/>
    <m/>
    <m/>
    <m/>
    <s v="2022-02-02 09:54:30.268000+00:00"/>
    <s v="2022-07-07 09:53:42.834000+00:00"/>
    <s v="GTL"/>
  </r>
  <r>
    <s v="Prateek Wadhwa"/>
    <n v="2000000"/>
    <s v="INR"/>
    <n v="0"/>
    <d v="2022-01-07T00:00:00"/>
    <s v="Sales"/>
    <s v="stat_kcR4fZg7TU7jjk1jAVua3qGLRS4J5uFayEjK5j02wtv"/>
    <s v="Unqualified"/>
    <n v="0"/>
    <s v="OpportunityStatusType.Lost"/>
    <s v="cont_0m2ZyEPcrpLgczT19NjHNV199uIk8qCVEyoEAf21TRy"/>
    <s v="Arul Rajan"/>
    <m/>
    <s v="lead_svdvs4FWswTRqH6wTLRo3AK7zJrvxofBOev4uzVfEmw"/>
    <s v="AVP Ayurveda"/>
    <s v="Prateek Wadhwa"/>
    <s v="user_FdWFezbLzkYQcGsBUsjZO25nr2poK2nRbqV47Rs5Kfm"/>
    <s v="Prateek Wadhwa"/>
    <s v="2022-02-11 05:08:55.039000+00:00"/>
    <s v="2022-07-07 09:53:42.809000+00:00"/>
    <m/>
    <m/>
    <m/>
    <m/>
    <m/>
    <n v="500"/>
    <m/>
    <m/>
    <m/>
    <m/>
    <m/>
    <m/>
    <m/>
    <m/>
    <m/>
    <m/>
    <m/>
    <m/>
    <m/>
    <m/>
    <m/>
    <m/>
    <m/>
    <m/>
    <m/>
    <m/>
    <m/>
    <m/>
    <m/>
    <m/>
    <m/>
    <m/>
    <s v="user_FdWFezbLzkYQcGsBUsjZO25nr2poK2nRbqV47Rs5Kfm"/>
    <s v="Prateek Wadhwa"/>
    <m/>
    <m/>
    <s v="July"/>
    <x v="4"/>
    <m/>
    <m/>
    <s v="Employee Wellness Handbook"/>
    <m/>
    <m/>
    <m/>
    <s v="2022-02-02 09:54:30.268000+00:00"/>
    <s v="2022-07-07 09:53:42.834000+00:00"/>
    <s v="GMC"/>
  </r>
  <r>
    <s v="Prateek Wadhwa"/>
    <n v="500000"/>
    <s v="INR"/>
    <n v="0"/>
    <d v="2022-01-07T00:00:00"/>
    <s v="Sales"/>
    <s v="stat_kcR4fZg7TU7jjk1jAVua3qGLRS4J5uFayEjK5j02wtv"/>
    <s v="Unqualified"/>
    <n v="0"/>
    <s v="OpportunityStatusType.Lost"/>
    <s v="cont_0m2ZyEPcrpLgczT19NjHNV199uIk8qCVEyoEAf21TRy"/>
    <s v="Arul Rajan"/>
    <m/>
    <s v="lead_svdvs4FWswTRqH6wTLRo3AK7zJrvxofBOev4uzVfEmw"/>
    <s v="AVP Ayurveda"/>
    <s v="Prateek Wadhwa"/>
    <s v="user_FdWFezbLzkYQcGsBUsjZO25nr2poK2nRbqV47Rs5Kfm"/>
    <s v="Prateek Wadhwa"/>
    <s v="2022-02-11 05:10:19.784000+00:00"/>
    <s v="2022-07-07 09:53:36.523000+00:00"/>
    <m/>
    <m/>
    <m/>
    <m/>
    <m/>
    <n v="500"/>
    <m/>
    <m/>
    <m/>
    <m/>
    <m/>
    <m/>
    <m/>
    <m/>
    <m/>
    <m/>
    <m/>
    <m/>
    <m/>
    <m/>
    <m/>
    <m/>
    <m/>
    <m/>
    <m/>
    <m/>
    <m/>
    <m/>
    <m/>
    <m/>
    <m/>
    <m/>
    <s v="user_FdWFezbLzkYQcGsBUsjZO25nr2poK2nRbqV47Rs5Kfm"/>
    <s v="Prateek Wadhwa"/>
    <m/>
    <m/>
    <s v="July"/>
    <x v="4"/>
    <m/>
    <m/>
    <s v="Employee Wellness Handbook"/>
    <m/>
    <m/>
    <m/>
    <s v="2022-02-02 09:54:30.268000+00:00"/>
    <s v="2022-07-07 09:53:42.834000+00:00"/>
    <s v="GPA"/>
  </r>
  <r>
    <s v="Aditya Binani"/>
    <n v="294500"/>
    <s v="INR"/>
    <n v="100"/>
    <d v="2022-07-07T00:00:00"/>
    <s v="Sales"/>
    <s v="stat_OZRiD1474QRJIpvnjHCZfiIvKcVD6mIKSSTzg8SwDVx"/>
    <s v="Won- Payment Completed"/>
    <n v="1"/>
    <s v="OpportunityStatusType.Won"/>
    <m/>
    <m/>
    <s v="GMC - Fresh"/>
    <s v="lead_mWEKVJMzBgO2uMm3GZanb0AQRdCIwVWq1Ax1FVT9Por"/>
    <s v="MCON Rasayan"/>
    <s v="Aditya Binani"/>
    <s v="user_g5Yw4Z4XnIbmcGhJO80vdtFdd5ElcDlgYO3q8l82ODn"/>
    <s v="Aditya Binani"/>
    <s v="2022-04-04 06:57:57.309000+00:00"/>
    <s v="2022-07-07 08:47:03.984000+00:00"/>
    <m/>
    <s v="Mumbai"/>
    <m/>
    <m/>
    <m/>
    <n v="100"/>
    <m/>
    <m/>
    <m/>
    <m/>
    <m/>
    <m/>
    <m/>
    <m/>
    <m/>
    <m/>
    <m/>
    <s v="Others"/>
    <m/>
    <m/>
    <m/>
    <m/>
    <m/>
    <m/>
    <m/>
    <m/>
    <m/>
    <m/>
    <m/>
    <m/>
    <s v="Deepak Yadav"/>
    <m/>
    <s v="user_g5Yw4Z4XnIbmcGhJO80vdtFdd5ElcDlgYO3q8l82ODn"/>
    <s v="Aditya Binani"/>
    <m/>
    <m/>
    <s v="July"/>
    <x v="2"/>
    <m/>
    <m/>
    <m/>
    <m/>
    <m/>
    <m/>
    <s v="2022-04-04 06:56:33.035000+00:00"/>
    <s v="2022-08-01 08:10:20.734000+00:00"/>
    <m/>
  </r>
  <r>
    <s v="Navin Panjwani"/>
    <n v="200000"/>
    <s v="INR"/>
    <n v="0"/>
    <d v="2022-08-07T00:00:00"/>
    <s v="Sales"/>
    <s v="stat_1hn9nRJaLbI53NxPuSQgo90kRpbpKsFlwN4oEGNUTdO"/>
    <s v="Lost"/>
    <n v="0"/>
    <s v="OpportunityStatusType.Lost"/>
    <s v="cont_GgWqF5rjzh83M2V0qE8y9xI5Rq8BlXwcCU4TRcwEPBb"/>
    <s v="Sagar Sasane"/>
    <m/>
    <s v="lead_1gico0OH5V3hABJVsypHcIm9r89VlVlEhOL9gw9E7p5"/>
    <s v="Vistar Logitek Pvt Ltd ( Renewal )"/>
    <s v="Tulika Chakra"/>
    <s v="user_sD3YjSs92XKUfD0OPHeo886g6tW6aCM0iUhX5VVUuJi"/>
    <s v="Navin Panjwani"/>
    <s v="2022-05-05 09:35:49.670000+00:00"/>
    <s v="2022-07-07 06:01:32.396000+00:00"/>
    <m/>
    <s v="Pune"/>
    <m/>
    <m/>
    <m/>
    <n v="25"/>
    <m/>
    <m/>
    <m/>
    <m/>
    <m/>
    <m/>
    <m/>
    <m/>
    <m/>
    <m/>
    <m/>
    <m/>
    <m/>
    <m/>
    <m/>
    <m/>
    <m/>
    <m/>
    <m/>
    <m/>
    <m/>
    <m/>
    <m/>
    <m/>
    <m/>
    <m/>
    <s v="user_IpBH4s1Av5OVFfQQ3nW0qPDDjwLT9uRfx1sVhml8UQA"/>
    <s v="Namrata Aurora"/>
    <m/>
    <m/>
    <s v="July"/>
    <x v="2"/>
    <m/>
    <m/>
    <m/>
    <m/>
    <m/>
    <m/>
    <s v="2021-07-06 06:55:37.534000+00:00"/>
    <s v="2022-07-12 06:15:43.671000+00:00"/>
    <m/>
  </r>
  <r>
    <s v="Navin Panjwani"/>
    <n v="430000"/>
    <s v="INR"/>
    <n v="100"/>
    <d v="2022-06-07T00:00:00"/>
    <s v="Sales"/>
    <s v="stat_OZRiD1474QRJIpvnjHCZfiIvKcVD6mIKSSTzg8SwDVx"/>
    <s v="Won- Payment Completed"/>
    <n v="1"/>
    <s v="OpportunityStatusType.Won"/>
    <s v="cont_B6ZioaxkVLVtvD68zzV8khhqCaJRpoJesoFGtQoLU1a"/>
    <s v="sudhir.kumar@aadiswan.com"/>
    <s v="Renewal"/>
    <s v="lead_xsWkrv8tAY5R63cXmxL4DI1arQCKGR7cMzy0pQvbAoR"/>
    <s v="Aadiswan Info Consultants ( Renewal )"/>
    <s v="Prateek Wadhwa"/>
    <s v="user_sD3YjSs92XKUfD0OPHeo886g6tW6aCM0iUhX5VVUuJi"/>
    <s v="Navin Panjwani"/>
    <s v="2022-04-25 05:38:44.186000+00:00"/>
    <s v="2022-07-07 06:25:41.418000+00:00"/>
    <m/>
    <s v="Delhi"/>
    <m/>
    <m/>
    <m/>
    <n v="43"/>
    <m/>
    <m/>
    <m/>
    <m/>
    <m/>
    <m/>
    <m/>
    <m/>
    <m/>
    <m/>
    <m/>
    <s v="Professional Services"/>
    <m/>
    <m/>
    <m/>
    <m/>
    <m/>
    <m/>
    <m/>
    <m/>
    <m/>
    <m/>
    <m/>
    <m/>
    <m/>
    <m/>
    <s v="user_FdWFezbLzkYQcGsBUsjZO25nr2poK2nRbqV47Rs5Kfm"/>
    <s v="Prateek Wadhwa"/>
    <s v="Dr. Anil More"/>
    <m/>
    <s v="June"/>
    <x v="4"/>
    <m/>
    <m/>
    <s v="Downloaded the guide: Designing employee healthcare plan"/>
    <m/>
    <m/>
    <m/>
    <s v="2021-11-26 07:35:23.898000+00:00"/>
    <s v="2022-10-15 14:17:50.270000+00:00"/>
    <s v="GMC"/>
  </r>
  <r>
    <s v="Sreenivas Hatti"/>
    <n v="50000"/>
    <s v="INR"/>
    <n v="0"/>
    <s v="7/15/22"/>
    <s v="Sales"/>
    <s v="stat_1hn9nRJaLbI53NxPuSQgo90kRpbpKsFlwN4oEGNUTdO"/>
    <s v="Lost"/>
    <n v="0"/>
    <s v="OpportunityStatusType.Lost"/>
    <s v="cont_LWW54Z9rD2m1DjXrsp9Hsf4dutwIbLVpY2v6wBTcJXp"/>
    <s v="Deepa Nair"/>
    <s v="GPA - Renewal"/>
    <s v="lead_dG25RWdNx5gm0Abdzz4FloNBfCnyMiKOQxMyP4C293k"/>
    <s v="DKMS-BMST Foundation INDIA"/>
    <s v="Shreenath Bhat"/>
    <s v="user_JjaNBsxmUKBROYZvEahyXgec466W5jQa2pL0NUZ81Lb"/>
    <s v="Sreenivas Hatti"/>
    <s v="2022-06-15 07:01:32.640000+00:00"/>
    <s v="2022-07-06 13:27:38.212000+00:00"/>
    <m/>
    <s v="Bangalore"/>
    <m/>
    <m/>
    <m/>
    <n v="40"/>
    <m/>
    <m/>
    <m/>
    <m/>
    <m/>
    <m/>
    <m/>
    <m/>
    <m/>
    <m/>
    <m/>
    <s v="Others"/>
    <m/>
    <m/>
    <m/>
    <m/>
    <m/>
    <m/>
    <m/>
    <m/>
    <m/>
    <m/>
    <m/>
    <m/>
    <m/>
    <m/>
    <s v="user_2YgShwgjLNI4FjAqgE9PtKsdIaGh919JGcFG919fe5B"/>
    <s v="Satyam Tiwari"/>
    <m/>
    <m/>
    <s v="July"/>
    <x v="2"/>
    <m/>
    <m/>
    <s v="Vaccine inbound"/>
    <m/>
    <m/>
    <m/>
    <s v="2021-05-28 09:46:49.719000+00:00"/>
    <s v="2022-07-12 06:58:15.191000+00:00"/>
    <s v="GPA"/>
  </r>
  <r>
    <s v="Abhiroop Ganguly"/>
    <n v="70000"/>
    <s v="INR"/>
    <n v="0"/>
    <d v="2022-07-07T00:00:00"/>
    <s v="Sales"/>
    <s v="stat_1hn9nRJaLbI53NxPuSQgo90kRpbpKsFlwN4oEGNUTdO"/>
    <s v="Lost"/>
    <n v="0"/>
    <s v="OpportunityStatusType.Lost"/>
    <s v="cont_fFIRRFQswk4QaZ2s7FWAHHcrsmzuQ2stfokqnANa2WP"/>
    <s v="Srihari Srilatha"/>
    <m/>
    <s v="lead_PzMfWEA4lgpuNKqcdkCP8M8aT082NAS8FumPQA5zK1Z"/>
    <s v="RootQuotient"/>
    <s v="Harmanjit Singh"/>
    <s v="user_U27GK6WjhLhUhi1EDKXV57xMpn8n8DMIOjci1q3UReZ"/>
    <s v="Abhiroop Ganguly"/>
    <s v="2022-06-17 10:07:52.101000+00:00"/>
    <s v="2022-07-06 13:37:14.555000+00:00"/>
    <m/>
    <s v="Other"/>
    <m/>
    <m/>
    <m/>
    <n v="30"/>
    <m/>
    <m/>
    <m/>
    <m/>
    <m/>
    <m/>
    <m/>
    <m/>
    <m/>
    <m/>
    <m/>
    <s v="IT Services &amp; IT Consulting"/>
    <m/>
    <m/>
    <m/>
    <m/>
    <m/>
    <m/>
    <m/>
    <m/>
    <m/>
    <m/>
    <m/>
    <m/>
    <s v="Aniket Vahile"/>
    <m/>
    <s v="user_lwF8ctKa5IyxqATpO2EOw2h0AEPiCMHOgewiH38Ei77"/>
    <s v="Harmanjit Singh"/>
    <m/>
    <m/>
    <s v="July"/>
    <x v="2"/>
    <m/>
    <m/>
    <s v="AM Ops - Jaswanth"/>
    <m/>
    <m/>
    <m/>
    <s v="2022-06-06 09:00:10.949000+00:00"/>
    <s v="2022-09-09 11:37:10.442000+00:00"/>
    <s v="GTL"/>
  </r>
  <r>
    <s v="Abhiroop Ganguly"/>
    <n v="300000"/>
    <s v="INR"/>
    <n v="0"/>
    <d v="2022-07-07T00:00:00"/>
    <s v="Sales"/>
    <s v="stat_1hn9nRJaLbI53NxPuSQgo90kRpbpKsFlwN4oEGNUTdO"/>
    <s v="Lost"/>
    <n v="0"/>
    <s v="OpportunityStatusType.Lost"/>
    <s v="cont_fFIRRFQswk4QaZ2s7FWAHHcrsmzuQ2stfokqnANa2WP"/>
    <s v="Srihari Srilatha"/>
    <s v="Lost to Agent/Banking channel - Director's reference"/>
    <s v="lead_PzMfWEA4lgpuNKqcdkCP8M8aT082NAS8FumPQA5zK1Z"/>
    <s v="RootQuotient"/>
    <s v="Harmanjit Singh"/>
    <s v="user_U27GK6WjhLhUhi1EDKXV57xMpn8n8DMIOjci1q3UReZ"/>
    <s v="Abhiroop Ganguly"/>
    <s v="2022-06-10 06:30:16.755000+00:00"/>
    <s v="2022-07-06 13:36:55.820000+00:00"/>
    <m/>
    <s v="Other"/>
    <m/>
    <m/>
    <m/>
    <n v="30"/>
    <m/>
    <m/>
    <m/>
    <m/>
    <m/>
    <m/>
    <m/>
    <m/>
    <m/>
    <m/>
    <m/>
    <s v="IT Services &amp; IT Consulting"/>
    <m/>
    <m/>
    <m/>
    <m/>
    <m/>
    <m/>
    <m/>
    <m/>
    <m/>
    <m/>
    <m/>
    <m/>
    <s v="Aniket Vahile"/>
    <m/>
    <s v="user_lwF8ctKa5IyxqATpO2EOw2h0AEPiCMHOgewiH38Ei77"/>
    <s v="Harmanjit Singh"/>
    <m/>
    <m/>
    <s v="July"/>
    <x v="2"/>
    <m/>
    <m/>
    <s v="AM Ops - Jaswanth"/>
    <m/>
    <m/>
    <m/>
    <s v="2022-06-06 09:00:10.949000+00:00"/>
    <s v="2022-09-09 11:37:10.442000+00:00"/>
    <s v="GMC"/>
  </r>
  <r>
    <s v="Sreenivas Hatti"/>
    <n v="1000000"/>
    <s v="INR"/>
    <n v="0"/>
    <d v="2022-07-07T00:00:00"/>
    <s v="Sales"/>
    <s v="stat_1hn9nRJaLbI53NxPuSQgo90kRpbpKsFlwN4oEGNUTdO"/>
    <s v="Lost"/>
    <n v="0"/>
    <s v="OpportunityStatusType.Lost"/>
    <s v="cont_LWW54Z9rD2m1DjXrsp9Hsf4dutwIbLVpY2v6wBTcJXp"/>
    <s v="Deepa Nair"/>
    <s v="GMC - Renewal"/>
    <s v="lead_dG25RWdNx5gm0Abdzz4FloNBfCnyMiKOQxMyP4C293k"/>
    <s v="DKMS-BMST Foundation INDIA"/>
    <s v="Shreenath Bhat"/>
    <s v="user_JjaNBsxmUKBROYZvEahyXgec466W5jQa2pL0NUZ81Lb"/>
    <s v="Sreenivas Hatti"/>
    <s v="2022-06-15 07:00:43.965000+00:00"/>
    <s v="2022-07-06 13:27:26.711000+00:00"/>
    <m/>
    <s v="Bangalore"/>
    <m/>
    <m/>
    <m/>
    <n v="40"/>
    <m/>
    <m/>
    <m/>
    <m/>
    <m/>
    <m/>
    <m/>
    <m/>
    <m/>
    <m/>
    <m/>
    <s v="Others"/>
    <m/>
    <m/>
    <m/>
    <m/>
    <m/>
    <m/>
    <m/>
    <m/>
    <m/>
    <m/>
    <m/>
    <m/>
    <m/>
    <m/>
    <s v="user_2YgShwgjLNI4FjAqgE9PtKsdIaGh919JGcFG919fe5B"/>
    <s v="Satyam Tiwari"/>
    <m/>
    <m/>
    <s v="July"/>
    <x v="2"/>
    <m/>
    <m/>
    <s v="Vaccine inbound"/>
    <m/>
    <m/>
    <m/>
    <s v="2021-05-28 09:46:49.719000+00:00"/>
    <s v="2022-07-12 06:58:15.191000+00:00"/>
    <s v="GMC"/>
  </r>
  <r>
    <s v="Sreenivas Hatti"/>
    <n v="200000"/>
    <s v="INR"/>
    <n v="0"/>
    <s v="7/31/22"/>
    <s v="Sales"/>
    <s v="stat_kcR4fZg7TU7jjk1jAVua3qGLRS4J5uFayEjK5j02wtv"/>
    <s v="Unqualified"/>
    <n v="0"/>
    <s v="OpportunityStatusType.Lost"/>
    <s v="cont_df3Nfw5pyFZnyG4wKkywz7ooYuvB6ZA50JDGnF4ui7E"/>
    <s v="Pratiksha"/>
    <s v="1+5 policy parental policy"/>
    <s v="lead_S4MeQEySX0GKwzENwKjGBonhyFKVf58BunRocPNVemQ"/>
    <s v="Quick Ride"/>
    <s v="Daya Gowda"/>
    <s v="user_JjaNBsxmUKBROYZvEahyXgec466W5jQa2pL0NUZ81Lb"/>
    <s v="Sreenivas Hatti"/>
    <s v="2022-06-15 04:47:49.489000+00:00"/>
    <s v="2022-07-06 13:00:05.547000+00:00"/>
    <m/>
    <s v="Bangalore"/>
    <m/>
    <m/>
    <m/>
    <n v="150"/>
    <m/>
    <m/>
    <m/>
    <m/>
    <m/>
    <m/>
    <m/>
    <m/>
    <m/>
    <m/>
    <m/>
    <s v="Transportation &amp; Logistics"/>
    <m/>
    <m/>
    <m/>
    <m/>
    <m/>
    <m/>
    <m/>
    <m/>
    <m/>
    <m/>
    <m/>
    <m/>
    <s v="Prashant Abhang"/>
    <m/>
    <s v="user_encRk5bIEFN6ZA11h4WH2AdZTiZpogLSlMIaj0E30SZ"/>
    <s v="Daya Gowda"/>
    <m/>
    <m/>
    <s v="July"/>
    <x v="2"/>
    <m/>
    <m/>
    <m/>
    <m/>
    <m/>
    <m/>
    <s v="2022-04-20 10:10:54.323000+00:00"/>
    <s v="2022-09-08 10:38:47.064000+00:00"/>
    <m/>
  </r>
  <r>
    <s v="Sreenivas Hatti"/>
    <n v="500000"/>
    <s v="INR"/>
    <n v="0"/>
    <s v="7/31/22"/>
    <s v="Sales"/>
    <s v="stat_kcR4fZg7TU7jjk1jAVua3qGLRS4J5uFayEjK5j02wtv"/>
    <s v="Unqualified"/>
    <n v="0"/>
    <s v="OpportunityStatusType.Lost"/>
    <s v="cont_dRCA18DvhNZtXqvKkQFkDcQmWmv2aSitm1pU0nG7MLu"/>
    <s v="KNM Rao"/>
    <s v="Self only policy"/>
    <s v="lead_S4MeQEySX0GKwzENwKjGBonhyFKVf58BunRocPNVemQ"/>
    <s v="Quick Ride"/>
    <s v="Daya Gowda"/>
    <s v="user_JjaNBsxmUKBROYZvEahyXgec466W5jQa2pL0NUZ81Lb"/>
    <s v="Sreenivas Hatti"/>
    <s v="2022-06-15 04:47:05.987000+00:00"/>
    <s v="2022-07-06 12:59:51.170000+00:00"/>
    <m/>
    <s v="Bangalore"/>
    <m/>
    <m/>
    <m/>
    <n v="150"/>
    <m/>
    <m/>
    <m/>
    <m/>
    <m/>
    <m/>
    <m/>
    <m/>
    <m/>
    <m/>
    <m/>
    <s v="Transportation &amp; Logistics"/>
    <m/>
    <m/>
    <m/>
    <m/>
    <m/>
    <m/>
    <m/>
    <m/>
    <m/>
    <m/>
    <m/>
    <m/>
    <s v="Prashant Abhang"/>
    <m/>
    <s v="user_encRk5bIEFN6ZA11h4WH2AdZTiZpogLSlMIaj0E30SZ"/>
    <s v="Daya Gowda"/>
    <m/>
    <m/>
    <s v="July"/>
    <x v="2"/>
    <m/>
    <m/>
    <m/>
    <m/>
    <m/>
    <m/>
    <s v="2022-04-20 10:10:54.323000+00:00"/>
    <s v="2022-09-08 10:38:47.064000+00:00"/>
    <m/>
  </r>
  <r>
    <s v="Sreenivas Hatti"/>
    <n v="50000"/>
    <s v="INR"/>
    <n v="0"/>
    <d v="2022-04-07T00:00:00"/>
    <s v="Sales"/>
    <s v="stat_kcR4fZg7TU7jjk1jAVua3qGLRS4J5uFayEjK5j02wtv"/>
    <s v="Unqualified"/>
    <n v="0"/>
    <s v="OpportunityStatusType.Lost"/>
    <s v="cont_yaJGuBa1IEMjY8K6BikrNUP4BwJknQa2jbGCihBMjy8"/>
    <s v="Pravin Nawalgaria"/>
    <s v="GPA"/>
    <s v="lead_APPudKyMwBZ3WWMehnQEEYaqFqgisXMqNY9TeMtEAH2"/>
    <s v="Ivax Paper Chemicals"/>
    <s v="Daya Gowda"/>
    <s v="user_JjaNBsxmUKBROYZvEahyXgec466W5jQa2pL0NUZ81Lb"/>
    <s v="Sreenivas Hatti"/>
    <s v="2022-04-27 07:08:02.107000+00:00"/>
    <s v="2022-07-06 12:17:15.654000+00:00"/>
    <m/>
    <s v="Hyderabad"/>
    <m/>
    <m/>
    <m/>
    <n v="350"/>
    <m/>
    <m/>
    <m/>
    <m/>
    <m/>
    <m/>
    <m/>
    <m/>
    <m/>
    <m/>
    <m/>
    <s v="Chemical"/>
    <s v="The Orientals Ins"/>
    <m/>
    <m/>
    <m/>
    <m/>
    <m/>
    <m/>
    <m/>
    <m/>
    <m/>
    <m/>
    <m/>
    <s v="Jithendra Goalla"/>
    <m/>
    <s v="user_encRk5bIEFN6ZA11h4WH2AdZTiZpogLSlMIaj0E30SZ"/>
    <s v="Daya Gowda"/>
    <m/>
    <m/>
    <s v="July"/>
    <x v="2"/>
    <m/>
    <m/>
    <m/>
    <m/>
    <m/>
    <m/>
    <s v="2022-04-25 19:08:39.984000+00:00"/>
    <s v="2022-07-26 07:20:07.304000+00:00"/>
    <m/>
  </r>
  <r>
    <s v="Sreenivas Hatti"/>
    <n v="500000"/>
    <s v="INR"/>
    <n v="0"/>
    <d v="2022-04-07T00:00:00"/>
    <s v="Sales"/>
    <s v="stat_kcR4fZg7TU7jjk1jAVua3qGLRS4J5uFayEjK5j02wtv"/>
    <s v="Unqualified"/>
    <n v="0"/>
    <s v="OpportunityStatusType.Lost"/>
    <s v="cont_yaJGuBa1IEMjY8K6BikrNUP4BwJknQa2jbGCihBMjy8"/>
    <s v="Pravin Nawalgaria"/>
    <s v="Motor Fleet Policy"/>
    <s v="lead_APPudKyMwBZ3WWMehnQEEYaqFqgisXMqNY9TeMtEAH2"/>
    <s v="Ivax Paper Chemicals"/>
    <s v="Daya Gowda"/>
    <s v="user_JjaNBsxmUKBROYZvEahyXgec466W5jQa2pL0NUZ81Lb"/>
    <s v="Sreenivas Hatti"/>
    <s v="2022-04-27 07:08:42.140000+00:00"/>
    <s v="2022-07-06 12:17:08.577000+00:00"/>
    <m/>
    <s v="Hyderabad"/>
    <m/>
    <m/>
    <m/>
    <n v="350"/>
    <m/>
    <m/>
    <m/>
    <m/>
    <m/>
    <m/>
    <m/>
    <m/>
    <m/>
    <m/>
    <m/>
    <s v="Chemical"/>
    <s v="The Orientals Ins"/>
    <m/>
    <m/>
    <m/>
    <m/>
    <m/>
    <m/>
    <m/>
    <m/>
    <m/>
    <m/>
    <m/>
    <s v="Jithendra Goalla"/>
    <m/>
    <s v="user_encRk5bIEFN6ZA11h4WH2AdZTiZpogLSlMIaj0E30SZ"/>
    <s v="Daya Gowda"/>
    <m/>
    <m/>
    <s v="July"/>
    <x v="2"/>
    <m/>
    <m/>
    <m/>
    <m/>
    <m/>
    <m/>
    <s v="2022-04-25 19:08:39.984000+00:00"/>
    <s v="2022-07-26 07:20:07.304000+00:00"/>
    <m/>
  </r>
  <r>
    <s v="Sreenivas Hatti"/>
    <n v="1000000"/>
    <s v="INR"/>
    <n v="0"/>
    <s v="7/27/22"/>
    <s v="Sales"/>
    <s v="stat_kcR4fZg7TU7jjk1jAVua3qGLRS4J5uFayEjK5j02wtv"/>
    <s v="Unqualified"/>
    <n v="0"/>
    <s v="OpportunityStatusType.Lost"/>
    <s v="cont_yaJGuBa1IEMjY8K6BikrNUP4BwJknQa2jbGCihBMjy8"/>
    <s v="Pravin Nawalgaria"/>
    <s v="GMC"/>
    <s v="lead_APPudKyMwBZ3WWMehnQEEYaqFqgisXMqNY9TeMtEAH2"/>
    <s v="Ivax Paper Chemicals"/>
    <s v="Daya Gowda"/>
    <s v="user_JjaNBsxmUKBROYZvEahyXgec466W5jQa2pL0NUZ81Lb"/>
    <s v="Sreenivas Hatti"/>
    <s v="2022-04-27 06:53:22.116000+00:00"/>
    <s v="2022-07-06 12:17:10.844000+00:00"/>
    <m/>
    <s v="Hyderabad"/>
    <m/>
    <m/>
    <m/>
    <n v="350"/>
    <m/>
    <m/>
    <m/>
    <m/>
    <m/>
    <m/>
    <m/>
    <m/>
    <m/>
    <m/>
    <m/>
    <s v="Chemical"/>
    <s v="The Orientals Ins"/>
    <m/>
    <m/>
    <m/>
    <m/>
    <m/>
    <m/>
    <m/>
    <m/>
    <m/>
    <m/>
    <m/>
    <s v="Jithendra Goalla"/>
    <m/>
    <s v="user_encRk5bIEFN6ZA11h4WH2AdZTiZpogLSlMIaj0E30SZ"/>
    <s v="Daya Gowda"/>
    <m/>
    <m/>
    <s v="July"/>
    <x v="2"/>
    <m/>
    <m/>
    <m/>
    <m/>
    <m/>
    <m/>
    <s v="2022-04-25 19:08:39.984000+00:00"/>
    <s v="2022-07-26 07:20:07.304000+00:00"/>
    <m/>
  </r>
  <r>
    <s v="Mayur Gadiyar"/>
    <n v="800000"/>
    <s v="INR"/>
    <n v="0"/>
    <d v="2022-05-07T00:00:00"/>
    <s v="Sales"/>
    <s v="stat_kcR4fZg7TU7jjk1jAVua3qGLRS4J5uFayEjK5j02wtv"/>
    <s v="Unqualified"/>
    <n v="0"/>
    <s v="OpportunityStatusType.Lost"/>
    <s v="cont_coP8lrFo5e8h3LTRe9d5EJLFPNBRGwg6qC06iMRJcWd"/>
    <s v="Dipti Thote"/>
    <s v="GMC - Fresh"/>
    <s v="lead_1gpmWQ1sTSIMTD0eEwtKacjf9CeuV0Tt2Ch7cxx1jar"/>
    <s v="Uniken (Fresh)"/>
    <s v="Mayur Gadiyar"/>
    <s v="user_bdUPAGjcS7p6513So3N4g3aWNS5HuBuVJi7bvCPAsLt"/>
    <s v="Mayur Gadiyar"/>
    <s v="2022-04-22 07:09:31.389000+00:00"/>
    <s v="2022-07-06 07:13:16.037000+00:00"/>
    <m/>
    <s v="Pune"/>
    <m/>
    <s v="2020-08-20 09:04:45+00:00"/>
    <m/>
    <n v="135"/>
    <m/>
    <m/>
    <m/>
    <m/>
    <m/>
    <m/>
    <m/>
    <m/>
    <m/>
    <m/>
    <m/>
    <m/>
    <m/>
    <m/>
    <m/>
    <m/>
    <m/>
    <m/>
    <m/>
    <m/>
    <m/>
    <m/>
    <m/>
    <m/>
    <m/>
    <m/>
    <s v="user_bdUPAGjcS7p6513So3N4g3aWNS5HuBuVJi7bvCPAsLt"/>
    <s v="Mayur Gadiyar"/>
    <m/>
    <m/>
    <s v="June"/>
    <x v="4"/>
    <m/>
    <m/>
    <m/>
    <m/>
    <m/>
    <m/>
    <s v="2020-12-06 09:46:55.702000+00:00"/>
    <s v="2022-07-10 07:11:26.209000+00:00"/>
    <s v="GMC"/>
  </r>
  <r>
    <s v="Aditya Binani"/>
    <n v="1000000"/>
    <s v="INR"/>
    <n v="0"/>
    <s v="7/14/22"/>
    <s v="Sales"/>
    <s v="stat_1hn9nRJaLbI53NxPuSQgo90kRpbpKsFlwN4oEGNUTdO"/>
    <s v="Lost"/>
    <n v="0"/>
    <s v="OpportunityStatusType.Lost"/>
    <m/>
    <m/>
    <s v="GMC"/>
    <s v="lead_KDeF5fwPZJ3GZKpHhS3TVl6Fsk5CqVBNlg8Dmmal1Ly"/>
    <s v="ZTE Telecom India Private Limited"/>
    <s v="Aditya Binani"/>
    <s v="user_g5Yw4Z4XnIbmcGhJO80vdtFdd5ElcDlgYO3q8l82ODn"/>
    <s v="Aditya Binani"/>
    <s v="2022-06-13 09:58:34.684000+00:00"/>
    <s v="2022-07-06 08:54:29.519000+00:00"/>
    <m/>
    <s v="Gurgaon"/>
    <m/>
    <m/>
    <m/>
    <n v="2588"/>
    <m/>
    <m/>
    <m/>
    <m/>
    <m/>
    <m/>
    <m/>
    <m/>
    <m/>
    <m/>
    <m/>
    <s v="Telecommunications"/>
    <m/>
    <m/>
    <m/>
    <m/>
    <m/>
    <m/>
    <m/>
    <m/>
    <m/>
    <m/>
    <m/>
    <m/>
    <s v="Deepak Yadav"/>
    <m/>
    <s v="user_g5Yw4Z4XnIbmcGhJO80vdtFdd5ElcDlgYO3q8l82ODn"/>
    <s v="Aditya Binani"/>
    <m/>
    <m/>
    <s v="July; June"/>
    <x v="9"/>
    <m/>
    <m/>
    <s v="Lead Magnet Lead"/>
    <m/>
    <m/>
    <m/>
    <s v="2021-08-29 20:00:29.155000+00:00"/>
    <s v="2022-09-23 10:08:59.562000+00:00"/>
    <m/>
  </r>
  <r>
    <s v="siddharth tongay"/>
    <n v="3500000"/>
    <s v="INR"/>
    <n v="0"/>
    <d v="2022-06-07T00:00:00"/>
    <s v="Sales"/>
    <s v="stat_1hn9nRJaLbI53NxPuSQgo90kRpbpKsFlwN4oEGNUTdO"/>
    <s v="Lost"/>
    <n v="0"/>
    <s v="OpportunityStatusType.Lost"/>
    <s v="cont_fJ9sg0a7Fmi9ZCn28TECFlwqeUXQRq3Jg7rwwCL4ROR"/>
    <s v="Jose Jacob"/>
    <s v="L1 is 38 lakh from ifco and bajaj from insurance manager we are at 44 lakh"/>
    <s v="lead_kd82f4aR8ie9Cg8VeSCluhBLuib6yD2PJQjrmnEKN2w"/>
    <s v="Antony Waste Handling Cell Ltd"/>
    <s v="Arsalan Khan"/>
    <s v="user_hNAUXSINlo7GUxmDXzerfGAZIUUHKfva47TB2ckZABz"/>
    <s v="siddharth tongay"/>
    <s v="2022-03-04 07:54:29.333000+00:00"/>
    <s v="2022-07-06 07:41:57.441000+00:00"/>
    <m/>
    <s v="Mumbai"/>
    <m/>
    <m/>
    <m/>
    <n v="800"/>
    <m/>
    <m/>
    <m/>
    <m/>
    <m/>
    <m/>
    <m/>
    <m/>
    <m/>
    <m/>
    <m/>
    <s v="Manufacturing"/>
    <s v="Universal Samporna"/>
    <m/>
    <m/>
    <m/>
    <m/>
    <m/>
    <m/>
    <m/>
    <m/>
    <m/>
    <m/>
    <m/>
    <m/>
    <m/>
    <s v="user_g5Yw4Z4XnIbmcGhJO80vdtFdd5ElcDlgYO3q8l82ODn"/>
    <s v="Aditya Binani"/>
    <m/>
    <m/>
    <s v="June"/>
    <x v="2"/>
    <m/>
    <n v="700000"/>
    <m/>
    <m/>
    <m/>
    <m/>
    <s v="2021-08-18 08:30:54.749000+00:00"/>
    <s v="2022-10-13 07:41:44.236000+00:00"/>
    <s v="GMC"/>
  </r>
  <r>
    <s v="Aditya Binani"/>
    <n v="240000"/>
    <s v="INR"/>
    <n v="0"/>
    <d v="2022-04-07T00:00:00"/>
    <s v="Sales"/>
    <s v="stat_1hn9nRJaLbI53NxPuSQgo90kRpbpKsFlwN4oEGNUTdO"/>
    <s v="Lost"/>
    <n v="0"/>
    <s v="OpportunityStatusType.Lost"/>
    <m/>
    <m/>
    <s v="GMC"/>
    <s v="lead_YfKXN4OCme46lwgQYBN4e6FA1TDgKfs3XiznY2yTKLk"/>
    <s v="Codebase"/>
    <s v="Aditya Binani"/>
    <s v="user_g5Yw4Z4XnIbmcGhJO80vdtFdd5ElcDlgYO3q8l82ODn"/>
    <s v="Aditya Binani"/>
    <s v="2022-05-09 08:43:17.449000+00:00"/>
    <s v="2022-07-05 10:25:38.465000+00:00"/>
    <m/>
    <s v="Pune"/>
    <m/>
    <m/>
    <m/>
    <n v="36"/>
    <m/>
    <m/>
    <m/>
    <m/>
    <m/>
    <m/>
    <m/>
    <m/>
    <m/>
    <m/>
    <m/>
    <s v="Others"/>
    <m/>
    <m/>
    <m/>
    <m/>
    <m/>
    <m/>
    <m/>
    <m/>
    <m/>
    <m/>
    <m/>
    <m/>
    <s v="Aniket Vahile"/>
    <m/>
    <s v="user_g5Yw4Z4XnIbmcGhJO80vdtFdd5ElcDlgYO3q8l82ODn"/>
    <s v="Aditya Binani"/>
    <m/>
    <m/>
    <s v="July"/>
    <x v="2"/>
    <m/>
    <m/>
    <m/>
    <m/>
    <m/>
    <m/>
    <s v="2022-05-09 07:26:45.852000+00:00"/>
    <s v="2022-09-30 06:28:53.894000+00:00"/>
    <m/>
  </r>
  <r>
    <s v="Mayur Gadiyar"/>
    <n v="34000"/>
    <s v="INR"/>
    <n v="0"/>
    <d v="2022-08-07T00:00:00"/>
    <s v="Sales"/>
    <s v="stat_1hn9nRJaLbI53NxPuSQgo90kRpbpKsFlwN4oEGNUTdO"/>
    <s v="Lost"/>
    <n v="0"/>
    <s v="OpportunityStatusType.Lost"/>
    <m/>
    <m/>
    <s v="Office Asset"/>
    <s v="lead_j3ijfzhVxRkRM1sw9wtk48GSiRKbOMDtNBzw3Ilpq1G"/>
    <s v="Vritti Solutions"/>
    <s v="Mayur Gadiyar"/>
    <s v="user_bdUPAGjcS7p6513So3N4g3aWNS5HuBuVJi7bvCPAsLt"/>
    <s v="Mayur Gadiyar"/>
    <s v="2022-06-10 11:17:50.035000+00:00"/>
    <s v="2022-07-05 12:48:39.996000+00:00"/>
    <m/>
    <s v="Pune"/>
    <m/>
    <m/>
    <m/>
    <n v="231"/>
    <m/>
    <m/>
    <m/>
    <m/>
    <m/>
    <m/>
    <m/>
    <m/>
    <m/>
    <m/>
    <m/>
    <s v="IT Services &amp; IT Consulting"/>
    <m/>
    <m/>
    <m/>
    <m/>
    <m/>
    <m/>
    <m/>
    <m/>
    <m/>
    <m/>
    <m/>
    <m/>
    <s v="Yogesh Paigude"/>
    <m/>
    <s v="user_bdUPAGjcS7p6513So3N4g3aWNS5HuBuVJi7bvCPAsLt"/>
    <s v="Mayur Gadiyar"/>
    <s v="Shriram Kulkarni"/>
    <m/>
    <s v="May"/>
    <x v="2"/>
    <s v="Lusha"/>
    <m/>
    <m/>
    <m/>
    <m/>
    <m/>
    <s v="2022-01-10 13:09:17.828000+00:00"/>
    <s v="2022-10-13 04:21:39.310000+00:00"/>
    <s v="NON EB"/>
  </r>
  <r>
    <s v="Tejas Kulkarni"/>
    <n v="950000"/>
    <s v="INR"/>
    <n v="0"/>
    <s v="7/23/22"/>
    <s v="Sales"/>
    <s v="stat_kcR4fZg7TU7jjk1jAVua3qGLRS4J5uFayEjK5j02wtv"/>
    <s v="Unqualified"/>
    <n v="0"/>
    <s v="OpportunityStatusType.Lost"/>
    <m/>
    <m/>
    <s v="HR not ready to share the data"/>
    <s v="lead_SKy5r1h6CSf7Qy6mIz0K8B1sKqpR9sELeoyR9qchWk5"/>
    <s v="Knest Manufacturers LLP (Renewal)"/>
    <s v="Namrata Aurora"/>
    <s v="user_kbtBHYtBjVDNyI72HTF6C1SCvC7yVBiA6OrBOy3t96U"/>
    <s v="Tejas Kulkarni"/>
    <s v="2022-04-18 10:04:53.449000+00:00"/>
    <s v="2022-07-06 06:04:50.888000+00:00"/>
    <m/>
    <s v="Pune"/>
    <m/>
    <m/>
    <m/>
    <n v="200"/>
    <m/>
    <m/>
    <m/>
    <m/>
    <m/>
    <m/>
    <m/>
    <m/>
    <m/>
    <m/>
    <m/>
    <s v="Manufacturing"/>
    <m/>
    <m/>
    <m/>
    <m/>
    <m/>
    <m/>
    <m/>
    <m/>
    <m/>
    <m/>
    <m/>
    <m/>
    <s v="Mrunmay Jalgaonkar"/>
    <m/>
    <s v="user_IpBH4s1Av5OVFfQQ3nW0qPDDjwLT9uRfx1sVhml8UQA"/>
    <s v="Namrata Aurora"/>
    <m/>
    <m/>
    <s v="July"/>
    <x v="2"/>
    <s v="Lusha"/>
    <m/>
    <m/>
    <m/>
    <m/>
    <m/>
    <s v="2021-04-28 07:36:39.890000+00:00"/>
    <s v="2022-09-12 10:06:03.134000+00:00"/>
    <s v="GMC"/>
  </r>
  <r>
    <s v="Aditya Binani"/>
    <n v="17000"/>
    <s v="INR"/>
    <n v="0"/>
    <d v="2022-04-07T00:00:00"/>
    <s v="Sales"/>
    <s v="stat_1hn9nRJaLbI53NxPuSQgo90kRpbpKsFlwN4oEGNUTdO"/>
    <s v="Lost"/>
    <n v="0"/>
    <s v="OpportunityStatusType.Lost"/>
    <m/>
    <m/>
    <s v="GPA"/>
    <s v="lead_YfKXN4OCme46lwgQYBN4e6FA1TDgKfs3XiznY2yTKLk"/>
    <s v="Codebase"/>
    <s v="Aditya Binani"/>
    <s v="user_g5Yw4Z4XnIbmcGhJO80vdtFdd5ElcDlgYO3q8l82ODn"/>
    <s v="Aditya Binani"/>
    <s v="2022-06-10 10:51:35.156000+00:00"/>
    <s v="2022-07-05 10:25:27.931000+00:00"/>
    <m/>
    <s v="Pune"/>
    <m/>
    <m/>
    <m/>
    <n v="36"/>
    <m/>
    <m/>
    <m/>
    <m/>
    <m/>
    <m/>
    <m/>
    <m/>
    <m/>
    <m/>
    <m/>
    <s v="Others"/>
    <m/>
    <m/>
    <m/>
    <m/>
    <m/>
    <m/>
    <m/>
    <m/>
    <m/>
    <m/>
    <m/>
    <m/>
    <s v="Aniket Vahile"/>
    <m/>
    <s v="user_g5Yw4Z4XnIbmcGhJO80vdtFdd5ElcDlgYO3q8l82ODn"/>
    <s v="Aditya Binani"/>
    <m/>
    <m/>
    <s v="July"/>
    <x v="2"/>
    <m/>
    <m/>
    <m/>
    <m/>
    <m/>
    <m/>
    <s v="2022-05-09 07:26:45.852000+00:00"/>
    <s v="2022-09-30 06:28:53.894000+00:00"/>
    <m/>
  </r>
  <r>
    <s v="Sreenivas Hatti"/>
    <n v="55000"/>
    <s v="INR"/>
    <n v="0"/>
    <d v="2022-12-07T00:00:00"/>
    <s v="Sales"/>
    <s v="stat_1hn9nRJaLbI53NxPuSQgo90kRpbpKsFlwN4oEGNUTdO"/>
    <s v="Lost"/>
    <n v="0"/>
    <s v="OpportunityStatusType.Lost"/>
    <s v="cont_1i1j7x8MItjVh5ns9KHjPntM0fj9TIREtH4m49combE"/>
    <s v="Shilpa M"/>
    <s v="GPA Quotes"/>
    <s v="lead_KmEuScZDDscfLuFYhxnuD623xEPawbnVc9nZoVNG9hU"/>
    <s v="STI Infotech Pvt Ltd"/>
    <s v="Sreenivas Hatti"/>
    <s v="user_JjaNBsxmUKBROYZvEahyXgec466W5jQa2pL0NUZ81Lb"/>
    <s v="Sreenivas Hatti"/>
    <s v="2022-06-20 16:23:17.306000+00:00"/>
    <s v="2022-07-05 08:03:03.543000+00:00"/>
    <m/>
    <s v="Bangalore"/>
    <m/>
    <m/>
    <m/>
    <n v="136"/>
    <m/>
    <m/>
    <m/>
    <m/>
    <m/>
    <m/>
    <m/>
    <m/>
    <m/>
    <m/>
    <m/>
    <s v="IT Services &amp; IT Consulting"/>
    <m/>
    <m/>
    <m/>
    <m/>
    <m/>
    <m/>
    <m/>
    <m/>
    <m/>
    <m/>
    <m/>
    <m/>
    <s v="Jitin Gopi"/>
    <m/>
    <s v="user_encRk5bIEFN6ZA11h4WH2AdZTiZpogLSlMIaj0E30SZ"/>
    <s v="Daya Gowda"/>
    <m/>
    <m/>
    <s v="July"/>
    <x v="2"/>
    <m/>
    <m/>
    <s v="Ref - Sreenivas"/>
    <m/>
    <m/>
    <m/>
    <s v="2022-03-22 08:36:14.134000+00:00"/>
    <s v="2022-07-15 13:02:28.720000+00:00"/>
    <m/>
  </r>
  <r>
    <s v="Sreenivas Hatti"/>
    <n v="900000"/>
    <s v="INR"/>
    <n v="0"/>
    <d v="2022-04-07T00:00:00"/>
    <s v="Sales"/>
    <s v="stat_1hn9nRJaLbI53NxPuSQgo90kRpbpKsFlwN4oEGNUTdO"/>
    <s v="Lost"/>
    <n v="0"/>
    <s v="OpportunityStatusType.Lost"/>
    <s v="cont_1i1j7x8MItjVh5ns9KHjPntM0fj9TIREtH4m49combE"/>
    <s v="Shilpa M"/>
    <s v="Got to give the best quotes for both GMC &amp; GPA"/>
    <s v="lead_KmEuScZDDscfLuFYhxnuD623xEPawbnVc9nZoVNG9hU"/>
    <s v="STI Infotech Pvt Ltd"/>
    <s v="Sreenivas Hatti"/>
    <s v="user_JjaNBsxmUKBROYZvEahyXgec466W5jQa2pL0NUZ81Lb"/>
    <s v="Sreenivas Hatti"/>
    <s v="2022-03-22 08:38:50.576000+00:00"/>
    <s v="2022-07-05 08:03:00.224000+00:00"/>
    <m/>
    <s v="Bangalore"/>
    <m/>
    <m/>
    <m/>
    <n v="136"/>
    <m/>
    <m/>
    <m/>
    <m/>
    <m/>
    <m/>
    <m/>
    <m/>
    <m/>
    <m/>
    <m/>
    <s v="IT Services &amp; IT Consulting"/>
    <m/>
    <m/>
    <m/>
    <m/>
    <m/>
    <m/>
    <m/>
    <m/>
    <m/>
    <m/>
    <m/>
    <m/>
    <s v="Jitin Gopi"/>
    <m/>
    <s v="user_encRk5bIEFN6ZA11h4WH2AdZTiZpogLSlMIaj0E30SZ"/>
    <s v="Daya Gowda"/>
    <m/>
    <m/>
    <s v="July"/>
    <x v="2"/>
    <m/>
    <m/>
    <s v="Ref - Sreenivas"/>
    <m/>
    <m/>
    <m/>
    <s v="2022-03-22 08:36:14.134000+00:00"/>
    <s v="2022-07-15 13:02:28.720000+00:00"/>
    <s v="GMC"/>
  </r>
  <r>
    <s v="Prasoon Mishra"/>
    <n v="550000"/>
    <s v="INR"/>
    <n v="0"/>
    <s v="7/25/22"/>
    <s v="Sales"/>
    <s v="stat_kcR4fZg7TU7jjk1jAVua3qGLRS4J5uFayEjK5j02wtv"/>
    <s v="Unqualified"/>
    <n v="0"/>
    <s v="OpportunityStatusType.Lost"/>
    <m/>
    <m/>
    <s v="GMC-renewal"/>
    <s v="lead_EbGfB8qysByV5nHm9cmYQuUW2O3MIhfMdpq1JznDN2k"/>
    <s v="Mainstreet Healthcare Management Pvt Ltd"/>
    <s v="Bharti Bankey"/>
    <s v="user_RYbBTp8BVWNa7ppiOz6QVJMGK0exHsFmc5uCLn34ODZ"/>
    <s v="Prasoon Mishra"/>
    <s v="2022-06-01 04:47:08.298000+00:00"/>
    <s v="2022-07-05 02:20:26.606000+00:00"/>
    <m/>
    <s v="Delhi"/>
    <m/>
    <s v="2022-05-27 23:05:08+00:00"/>
    <m/>
    <n v="68"/>
    <m/>
    <m/>
    <m/>
    <m/>
    <m/>
    <m/>
    <m/>
    <s v="ORGANIC_SEARCH"/>
    <m/>
    <m/>
    <m/>
    <s v="Health, Wellness &amp; Fitness"/>
    <m/>
    <m/>
    <m/>
    <m/>
    <m/>
    <m/>
    <m/>
    <m/>
    <m/>
    <m/>
    <m/>
    <m/>
    <m/>
    <m/>
    <s v="user_aM3WaaSUQQmaNnsm9l2FQRVWUEr8RN2ZdXzsuQUalQ3"/>
    <s v="Bharti Bankey"/>
    <m/>
    <m/>
    <s v="June"/>
    <x v="3"/>
    <s v="Inbound via website"/>
    <m/>
    <s v="Employee Count 100"/>
    <m/>
    <m/>
    <m/>
    <s v="2022-05-27 23:07:59.583000+00:00"/>
    <s v="2022-07-10 06:55:19.426000+00:00"/>
    <m/>
  </r>
  <r>
    <s v="Kashif Ahmad"/>
    <n v="50000"/>
    <s v="INR"/>
    <n v="0"/>
    <d v="2022-01-07T00:00:00"/>
    <s v="Sales"/>
    <s v="stat_kcR4fZg7TU7jjk1jAVua3qGLRS4J5uFayEjK5j02wtv"/>
    <s v="Unqualified"/>
    <n v="0"/>
    <s v="OpportunityStatusType.Lost"/>
    <m/>
    <m/>
    <s v="GMC (Fresh)"/>
    <s v="lead_l4Edb0y9al3TaZyfi4TQkKRg8XcYfOspXQdocnBVUz0"/>
    <s v="AnD HR Solutions LLP (Fresh)"/>
    <s v="Bhairavi Jog"/>
    <s v="user_LKRhV6rhcBe0uL8u70UUGeDjbMupuho4TaiAOCbT7HT"/>
    <s v="Kashif Ahmad"/>
    <s v="2022-05-05 12:04:55.060000+00:00"/>
    <s v="2022-07-04 11:36:57.139000+00:00"/>
    <m/>
    <s v="Pune"/>
    <m/>
    <m/>
    <m/>
    <n v="11"/>
    <m/>
    <m/>
    <m/>
    <m/>
    <m/>
    <m/>
    <m/>
    <m/>
    <m/>
    <m/>
    <m/>
    <s v="HR / Staffing / Recruitment"/>
    <m/>
    <m/>
    <m/>
    <m/>
    <m/>
    <m/>
    <m/>
    <m/>
    <m/>
    <m/>
    <m/>
    <m/>
    <m/>
    <m/>
    <s v="user_228eUmsdKIb9OItgmiDq1zD4aPZ1eqiapbaLAGeBf8g"/>
    <s v="Bhairavi Jog"/>
    <m/>
    <m/>
    <m/>
    <x v="2"/>
    <s v="Lusha"/>
    <m/>
    <m/>
    <m/>
    <m/>
    <m/>
    <s v="2022-02-24 04:01:57.913000+00:00"/>
    <s v="2022-07-10 07:10:15.418000+00:00"/>
    <s v="GMC"/>
  </r>
  <r>
    <s v="Kashif Ahmad"/>
    <n v="5000"/>
    <s v="INR"/>
    <n v="0"/>
    <d v="2022-01-07T00:00:00"/>
    <s v="Sales"/>
    <s v="stat_kcR4fZg7TU7jjk1jAVua3qGLRS4J5uFayEjK5j02wtv"/>
    <s v="Unqualified"/>
    <n v="0"/>
    <s v="OpportunityStatusType.Lost"/>
    <m/>
    <m/>
    <s v="GPA (Fresh)"/>
    <s v="lead_l4Edb0y9al3TaZyfi4TQkKRg8XcYfOspXQdocnBVUz0"/>
    <s v="AnD HR Solutions LLP (Fresh)"/>
    <s v="Bhairavi Jog"/>
    <s v="user_LKRhV6rhcBe0uL8u70UUGeDjbMupuho4TaiAOCbT7HT"/>
    <s v="Kashif Ahmad"/>
    <s v="2022-05-05 12:05:47.058000+00:00"/>
    <s v="2022-07-04 11:37:15.562000+00:00"/>
    <m/>
    <s v="Pune"/>
    <m/>
    <m/>
    <m/>
    <n v="11"/>
    <m/>
    <m/>
    <m/>
    <m/>
    <m/>
    <m/>
    <m/>
    <m/>
    <m/>
    <m/>
    <m/>
    <s v="HR / Staffing / Recruitment"/>
    <m/>
    <m/>
    <m/>
    <m/>
    <m/>
    <m/>
    <m/>
    <m/>
    <m/>
    <m/>
    <m/>
    <m/>
    <m/>
    <m/>
    <s v="user_228eUmsdKIb9OItgmiDq1zD4aPZ1eqiapbaLAGeBf8g"/>
    <s v="Bhairavi Jog"/>
    <m/>
    <m/>
    <m/>
    <x v="2"/>
    <s v="Lusha"/>
    <m/>
    <m/>
    <m/>
    <m/>
    <m/>
    <s v="2022-02-24 04:01:57.913000+00:00"/>
    <s v="2022-07-10 07:10:15.418000+00:00"/>
    <s v="GPA"/>
  </r>
  <r>
    <s v="Sameer Iftekhari"/>
    <n v="15000000"/>
    <s v="INR"/>
    <n v="0"/>
    <d v="2022-01-07T00:00:00"/>
    <s v="Sales"/>
    <s v="stat_kcR4fZg7TU7jjk1jAVua3qGLRS4J5uFayEjK5j02wtv"/>
    <s v="Unqualified"/>
    <n v="0"/>
    <s v="OpportunityStatusType.Lost"/>
    <s v="cont_HwLLHWZGfBOUlT1dRIP8XW524MxNQOxbXo70jBs2uPA"/>
    <s v="Ashish Singh"/>
    <s v="contractual fresh GMC"/>
    <s v="lead_VGm4rxedOIDu0JJX36bJ7GNuYch2vdC5AZE6oh68DUN"/>
    <s v="JCB INDIA LTD. (STAFF POLICY)"/>
    <s v="Gauri Jori"/>
    <s v="user_sREdxbAJihL2Zbgic7tyQ6Rc4Mny7HnD1RNGhA9DDYh"/>
    <s v="Prajakta Sahastrabudhe"/>
    <s v="2022-06-02 05:47:00.083000+00:00"/>
    <s v="2022-07-04 09:05:59.316000+00:00"/>
    <m/>
    <s v="Delhi"/>
    <m/>
    <s v="2020-08-14 08:05:06+00:00"/>
    <m/>
    <n v="3420"/>
    <m/>
    <m/>
    <m/>
    <m/>
    <m/>
    <m/>
    <m/>
    <s v="PAID_SOCIAL"/>
    <m/>
    <m/>
    <m/>
    <s v="Manufacturing"/>
    <m/>
    <m/>
    <m/>
    <m/>
    <m/>
    <m/>
    <m/>
    <m/>
    <m/>
    <m/>
    <m/>
    <m/>
    <s v="Sakshi Soni"/>
    <m/>
    <s v="user_5YHA1ZU4iP896lD1YJehdJcMx7ZEgWCpulT4T2c3pJ3"/>
    <s v="Gauri Jori"/>
    <m/>
    <m/>
    <s v="June"/>
    <x v="1"/>
    <s v="Naukri.com"/>
    <m/>
    <s v="Employee Engagement Handbook"/>
    <m/>
    <m/>
    <m/>
    <s v="2020-12-06 09:13:10.157000+00:00"/>
    <s v="2022-09-09 10:26:37.149000+00:00"/>
    <m/>
  </r>
  <r>
    <s v="Kashif Ahmad"/>
    <n v="500000"/>
    <s v="INR"/>
    <n v="0"/>
    <d v="2022-06-07T00:00:00"/>
    <s v="Sales"/>
    <s v="stat_kcR4fZg7TU7jjk1jAVua3qGLRS4J5uFayEjK5j02wtv"/>
    <s v="Unqualified"/>
    <n v="0"/>
    <s v="OpportunityStatusType.Lost"/>
    <m/>
    <m/>
    <s v="gmc-renewal"/>
    <s v="lead_KgEkeHJHLuAYV4YX8AwFeLp04zuTRStzcSS29jtvNPl"/>
    <s v="Prognosis Labs"/>
    <s v="Bharti Bankey"/>
    <s v="user_LKRhV6rhcBe0uL8u70UUGeDjbMupuho4TaiAOCbT7HT"/>
    <s v="Kashif Ahmad"/>
    <s v="2022-06-27 08:01:34.540000+00:00"/>
    <s v="2022-07-04 11:18:40.458000+00:00"/>
    <m/>
    <s v="Delhi"/>
    <m/>
    <s v="2022-06-25 05:48:40+00:00"/>
    <m/>
    <n v="91"/>
    <m/>
    <m/>
    <m/>
    <m/>
    <m/>
    <m/>
    <m/>
    <s v="ORGANIC_SEARCH"/>
    <m/>
    <m/>
    <m/>
    <s v="Health, Wellness &amp; Fitness"/>
    <m/>
    <m/>
    <m/>
    <m/>
    <m/>
    <m/>
    <m/>
    <m/>
    <m/>
    <m/>
    <m/>
    <m/>
    <m/>
    <m/>
    <s v="user_aM3WaaSUQQmaNnsm9l2FQRVWUEr8RN2ZdXzsuQUalQ3"/>
    <s v="Bharti Bankey"/>
    <m/>
    <m/>
    <s v="July"/>
    <x v="3"/>
    <s v="Inbound via website"/>
    <m/>
    <s v="Employee Count 100"/>
    <m/>
    <m/>
    <m/>
    <s v="2022-06-25 05:51:30.930000+00:00"/>
    <s v="2022-09-26 04:14:22.798000+00:00"/>
    <m/>
  </r>
  <r>
    <s v="Mayur Gadiyar"/>
    <n v="70000000"/>
    <s v="INR"/>
    <n v="0"/>
    <s v="7/17/22"/>
    <s v="Sales"/>
    <s v="stat_kcR4fZg7TU7jjk1jAVua3qGLRS4J5uFayEjK5j02wtv"/>
    <s v="Unqualified"/>
    <n v="0"/>
    <s v="OpportunityStatusType.Lost"/>
    <s v="cont_lDC7Xf6ggRcjy1AxR3dmcoT4nd1CepBeRfDLqPgTgac"/>
    <s v="Vishal Dhage"/>
    <s v="Meet with Dr.Sunil"/>
    <s v="lead_52omLnIPcaaP637mK5P2za1OVyaFqWg9IwjZj5jXNF1"/>
    <s v="SAFL (Jain Irrigation)"/>
    <s v="Mayur Gadiyar"/>
    <s v="user_bdUPAGjcS7p6513So3N4g3aWNS5HuBuVJi7bvCPAsLt"/>
    <s v="Mayur Gadiyar"/>
    <s v="2022-04-25 10:56:20.485000+00:00"/>
    <s v="2022-07-04 08:43:50.524000+00:00"/>
    <m/>
    <s v="Mumbai"/>
    <m/>
    <m/>
    <m/>
    <n v="1800"/>
    <m/>
    <m/>
    <m/>
    <m/>
    <m/>
    <m/>
    <m/>
    <m/>
    <m/>
    <m/>
    <m/>
    <s v="Manufacturing"/>
    <m/>
    <m/>
    <m/>
    <m/>
    <m/>
    <m/>
    <m/>
    <m/>
    <m/>
    <m/>
    <m/>
    <m/>
    <m/>
    <m/>
    <s v="user_228eUmsdKIb9OItgmiDq1zD4aPZ1eqiapbaLAGeBf8g"/>
    <s v="Bhairavi Jog"/>
    <m/>
    <m/>
    <s v="July"/>
    <x v="2"/>
    <m/>
    <m/>
    <m/>
    <m/>
    <m/>
    <m/>
    <s v="2021-04-01 11:11:21.342000+00:00"/>
    <s v="2022-10-20 10:23:20.046000+00:00"/>
    <s v="GMC"/>
  </r>
  <r>
    <s v="siddharth tongay"/>
    <n v="800000"/>
    <s v="INR"/>
    <n v="0"/>
    <d v="2022-11-07T00:00:00"/>
    <s v="Sales"/>
    <s v="stat_kcR4fZg7TU7jjk1jAVua3qGLRS4J5uFayEjK5j02wtv"/>
    <s v="Unqualified"/>
    <n v="0"/>
    <s v="OpportunityStatusType.Lost"/>
    <m/>
    <m/>
    <s v="New india broker orient capital 1 year icici lombard in 2020"/>
    <s v="lead_u91kqAnVdukMzBkVsqHc7MZWxV9sMCcGhOpUMxrJtHM"/>
    <s v="MEDICEF PHARMA"/>
    <s v="Arsalan Khan"/>
    <s v="user_hNAUXSINlo7GUxmDXzerfGAZIUUHKfva47TB2ckZABz"/>
    <s v="siddharth tongay"/>
    <s v="2022-05-12 09:31:35.375000+00:00"/>
    <s v="2022-07-04 07:20:38.341000+00:00"/>
    <m/>
    <s v="Chandigarh"/>
    <m/>
    <m/>
    <m/>
    <n v="143"/>
    <m/>
    <m/>
    <m/>
    <m/>
    <m/>
    <m/>
    <m/>
    <m/>
    <m/>
    <m/>
    <m/>
    <s v="Manufacturing"/>
    <m/>
    <m/>
    <m/>
    <m/>
    <m/>
    <m/>
    <m/>
    <m/>
    <m/>
    <m/>
    <m/>
    <m/>
    <s v="Deepak Yadav"/>
    <m/>
    <s v="user_g5Yw4Z4XnIbmcGhJO80vdtFdd5ElcDlgYO3q8l82ODn"/>
    <s v="Aditya Binani"/>
    <m/>
    <m/>
    <s v="July"/>
    <x v="2"/>
    <m/>
    <m/>
    <s v="Lead Magnet Lead"/>
    <m/>
    <m/>
    <m/>
    <s v="2021-09-04 17:44:01.479000+00:00"/>
    <s v="2022-07-12 06:38:21.824000+00:00"/>
    <s v="GMC"/>
  </r>
  <r>
    <s v="Navin Panjwani"/>
    <n v="250000"/>
    <s v="INR"/>
    <n v="0"/>
    <s v="7/28/22"/>
    <s v="Sales"/>
    <s v="stat_1hn9nRJaLbI53NxPuSQgo90kRpbpKsFlwN4oEGNUTdO"/>
    <s v="Lost"/>
    <n v="0"/>
    <s v="OpportunityStatusType.Lost"/>
    <s v="cont_UOvwELOLcy2Cv2hfPdkFqeMjZaDU6GShbI5LtTQo41o"/>
    <s v="Praisy Ponnachan"/>
    <s v="1+5"/>
    <s v="lead_6tSwD0qIzgqpPzqr75XVUofB5pNvKyYfsIOP8ChlGKs"/>
    <s v="TruePower by JioThings"/>
    <s v="Prateek Wadhwa"/>
    <s v="user_sD3YjSs92XKUfD0OPHeo886g6tW6aCM0iUhX5VVUuJi"/>
    <s v="Navin Panjwani"/>
    <s v="2022-02-17 08:27:27.461000+00:00"/>
    <s v="2022-07-04 07:14:57.466000+00:00"/>
    <m/>
    <s v="Bangalore"/>
    <m/>
    <m/>
    <m/>
    <n v="39"/>
    <m/>
    <m/>
    <m/>
    <m/>
    <m/>
    <m/>
    <m/>
    <m/>
    <m/>
    <m/>
    <m/>
    <s v="Oil &amp; Gas"/>
    <m/>
    <m/>
    <m/>
    <m/>
    <m/>
    <m/>
    <m/>
    <m/>
    <m/>
    <m/>
    <m/>
    <m/>
    <s v="Deepak Yadav"/>
    <m/>
    <s v="user_IpBH4s1Av5OVFfQQ3nW0qPDDjwLT9uRfx1sVhml8UQA"/>
    <s v="Namrata Aurora"/>
    <m/>
    <m/>
    <s v="July"/>
    <x v="2"/>
    <m/>
    <m/>
    <m/>
    <m/>
    <m/>
    <m/>
    <s v="2022-02-17 08:20:20.446000+00:00"/>
    <s v="2022-09-23 05:01:28.836000+00:00"/>
    <s v="GMC"/>
  </r>
  <r>
    <s v="Navin Panjwani"/>
    <n v="10000"/>
    <s v="INR"/>
    <n v="0"/>
    <s v="7/28/22"/>
    <s v="Sales"/>
    <s v="stat_1hn9nRJaLbI53NxPuSQgo90kRpbpKsFlwN4oEGNUTdO"/>
    <s v="Lost"/>
    <n v="0"/>
    <s v="OpportunityStatusType.Lost"/>
    <s v="cont_UOvwELOLcy2Cv2hfPdkFqeMjZaDU6GShbI5LtTQo41o"/>
    <s v="Praisy Ponnachan"/>
    <m/>
    <s v="lead_6tSwD0qIzgqpPzqr75XVUofB5pNvKyYfsIOP8ChlGKs"/>
    <s v="TruePower by JioThings"/>
    <s v="Prateek Wadhwa"/>
    <s v="user_sD3YjSs92XKUfD0OPHeo886g6tW6aCM0iUhX5VVUuJi"/>
    <s v="Navin Panjwani"/>
    <s v="2022-02-17 08:27:50.994000+00:00"/>
    <s v="2022-07-04 07:15:04.787000+00:00"/>
    <m/>
    <s v="Bangalore"/>
    <m/>
    <m/>
    <m/>
    <n v="39"/>
    <m/>
    <m/>
    <m/>
    <m/>
    <m/>
    <m/>
    <m/>
    <m/>
    <m/>
    <m/>
    <m/>
    <s v="Oil &amp; Gas"/>
    <m/>
    <m/>
    <m/>
    <m/>
    <m/>
    <m/>
    <m/>
    <m/>
    <m/>
    <m/>
    <m/>
    <m/>
    <s v="Deepak Yadav"/>
    <m/>
    <s v="user_IpBH4s1Av5OVFfQQ3nW0qPDDjwLT9uRfx1sVhml8UQA"/>
    <s v="Namrata Aurora"/>
    <m/>
    <m/>
    <s v="July"/>
    <x v="2"/>
    <m/>
    <m/>
    <m/>
    <m/>
    <m/>
    <m/>
    <s v="2022-02-17 08:20:20.446000+00:00"/>
    <s v="2022-09-23 05:01:28.836000+00:00"/>
    <s v="GPA"/>
  </r>
  <r>
    <s v="Prasoon Mishra"/>
    <n v="500000"/>
    <s v="INR"/>
    <n v="0"/>
    <d v="2022-05-07T00:00:00"/>
    <s v="Sales"/>
    <s v="stat_kcR4fZg7TU7jjk1jAVua3qGLRS4J5uFayEjK5j02wtv"/>
    <s v="Unqualified"/>
    <n v="0"/>
    <s v="OpportunityStatusType.Lost"/>
    <s v="cont_wXiRbRRpOS082Vx9rimAbHjb4hscFFGyf1qP5uouqm0"/>
    <s v="Usha Rani Potturi"/>
    <m/>
    <s v="lead_r5timlb0uSru47b03J0zreHVkjoFJKg4vJpAJLZ3Mvy"/>
    <s v="Natco Pharma"/>
    <s v="Sarvesh Pawar"/>
    <s v="user_RYbBTp8BVWNa7ppiOz6QVJMGK0exHsFmc5uCLn34ODZ"/>
    <s v="Prasoon Mishra"/>
    <s v="2022-06-03 06:20:43.643000+00:00"/>
    <s v="2022-07-04 07:02:14.463000+00:00"/>
    <m/>
    <s v="Hyderabad"/>
    <m/>
    <m/>
    <m/>
    <n v="945"/>
    <m/>
    <m/>
    <m/>
    <m/>
    <m/>
    <m/>
    <m/>
    <m/>
    <m/>
    <m/>
    <m/>
    <s v="Manufacturing"/>
    <m/>
    <m/>
    <m/>
    <m/>
    <m/>
    <m/>
    <m/>
    <m/>
    <m/>
    <m/>
    <m/>
    <m/>
    <s v="Mrunmay Jalgaonkar"/>
    <m/>
    <s v="user_A8KOTZADnUtEQOLt4nSLAmteNStuGh80js75RYjrXVt"/>
    <s v="Sarvesh Pawar"/>
    <m/>
    <m/>
    <s v="July"/>
    <x v="4"/>
    <s v="Mr. E"/>
    <m/>
    <s v="Employee Wellness Handbook"/>
    <m/>
    <m/>
    <m/>
    <s v="2021-09-14 10:06:07.077000+00:00"/>
    <s v="2022-09-07 09:19:16.491000+00:00"/>
    <s v="GPA"/>
  </r>
  <r>
    <s v="Omkar Ghate"/>
    <n v="1000000"/>
    <s v="INR"/>
    <n v="0"/>
    <s v="7/31/22"/>
    <s v="Sales"/>
    <s v="stat_kcR4fZg7TU7jjk1jAVua3qGLRS4J5uFayEjK5j02wtv"/>
    <s v="Unqualified"/>
    <n v="0"/>
    <s v="OpportunityStatusType.Lost"/>
    <m/>
    <m/>
    <s v="GTL"/>
    <s v="lead_I49hOHf9xJsqhUZBBKMZW1nk6EvCcHt7IqvF3TxscDv"/>
    <s v="Enpro Industries Pvt. Ltd."/>
    <s v="Prajakta Sahastrabudhe"/>
    <s v="user_9SBRjyF0n4iWuhUdqRyQkFhl2J4uyNKhFWvvJEvunX8"/>
    <s v="Omkar Ghate"/>
    <s v="2022-04-22 08:14:52.891000+00:00"/>
    <s v="2022-07-04 07:13:43.373000+00:00"/>
    <m/>
    <s v="Pune"/>
    <m/>
    <s v="2020-08-26 02:10:57+00:00"/>
    <m/>
    <n v="322"/>
    <m/>
    <m/>
    <m/>
    <m/>
    <m/>
    <m/>
    <m/>
    <m/>
    <m/>
    <m/>
    <m/>
    <s v="Oil &amp; Gas"/>
    <m/>
    <m/>
    <m/>
    <m/>
    <m/>
    <m/>
    <m/>
    <m/>
    <m/>
    <m/>
    <m/>
    <m/>
    <m/>
    <m/>
    <s v="user_sREdxbAJihL2Zbgic7tyQ6Rc4Mny7HnD1RNGhA9DDYh"/>
    <s v="Prajakta Sahastrabudhe"/>
    <s v="Anjali Nishu"/>
    <m/>
    <s v="June"/>
    <x v="2"/>
    <m/>
    <m/>
    <m/>
    <m/>
    <m/>
    <m/>
    <s v="2020-12-06 09:48:21.995000+00:00"/>
    <s v="2022-07-17 07:11:35.413000+00:00"/>
    <m/>
  </r>
  <r>
    <s v="Rakesh Zadage"/>
    <n v="1898816"/>
    <s v="INR"/>
    <n v="100"/>
    <d v="2022-02-07T00:00:00"/>
    <s v="Sales"/>
    <s v="stat_OZRiD1474QRJIpvnjHCZfiIvKcVD6mIKSSTzg8SwDVx"/>
    <s v="Won- Payment Completed"/>
    <n v="1"/>
    <s v="OpportunityStatusType.Won"/>
    <m/>
    <m/>
    <m/>
    <s v="lead_dwBxu8jYL2Q0um7gk7OYom5vdYUp6GDYKYSIxrvXqm9"/>
    <s v="Clairance Pharma (Bill care)"/>
    <s v="Rakesh Zadage"/>
    <s v="user_g3RBk1qckQoR1lst1zaNxwqRYo030vqYV6yHd8iovQv"/>
    <s v="Rakesh Zadage"/>
    <s v="2022-07-04 07:14:44.583000+00:00"/>
    <s v="2022-07-04 07:14:44.583000+00:00"/>
    <m/>
    <s v="Pune"/>
    <m/>
    <m/>
    <m/>
    <n v="212"/>
    <m/>
    <m/>
    <m/>
    <m/>
    <m/>
    <m/>
    <m/>
    <m/>
    <m/>
    <m/>
    <m/>
    <s v="Manufacturing"/>
    <m/>
    <m/>
    <m/>
    <m/>
    <m/>
    <m/>
    <m/>
    <m/>
    <m/>
    <m/>
    <m/>
    <m/>
    <s v="Arunkumar Dubey"/>
    <m/>
    <s v="user_Jujy0sFufO9J3qwY7aNpCCnF6nFZMrfvciNEydEzhaI"/>
    <s v="Shreya Solanki"/>
    <m/>
    <m/>
    <m/>
    <x v="2"/>
    <m/>
    <m/>
    <m/>
    <m/>
    <m/>
    <m/>
    <s v="2022-07-04 07:10:39.939000+00:00"/>
    <s v="2022-10-10 07:34:56.373000+00:00"/>
    <s v="NON EB"/>
  </r>
  <r>
    <s v="Prasoon Mishra"/>
    <n v="2500000"/>
    <s v="INR"/>
    <n v="0"/>
    <s v="7/31/22"/>
    <s v="Sales"/>
    <s v="stat_kcR4fZg7TU7jjk1jAVua3qGLRS4J5uFayEjK5j02wtv"/>
    <s v="Unqualified"/>
    <n v="0"/>
    <s v="OpportunityStatusType.Lost"/>
    <m/>
    <m/>
    <m/>
    <s v="lead_abXjObqFkhqitoISZIYZPjIqS5h025XoruW79zifxp3"/>
    <s v="Mitsui &amp; Co. India Pvt Ltd."/>
    <s v="Kanchan Kothari"/>
    <s v="user_RYbBTp8BVWNa7ppiOz6QVJMGK0exHsFmc5uCLn34ODZ"/>
    <s v="Prasoon Mishra"/>
    <s v="2022-05-26 06:29:43.953000+00:00"/>
    <s v="2022-07-04 06:00:08.207000+00:00"/>
    <m/>
    <s v="Delhi"/>
    <m/>
    <m/>
    <m/>
    <n v="111"/>
    <m/>
    <m/>
    <m/>
    <m/>
    <m/>
    <m/>
    <m/>
    <m/>
    <m/>
    <m/>
    <m/>
    <s v="Others"/>
    <m/>
    <m/>
    <m/>
    <m/>
    <m/>
    <m/>
    <m/>
    <m/>
    <m/>
    <m/>
    <m/>
    <m/>
    <s v="Mrunmay Jalgaonkar"/>
    <m/>
    <s v="user_2jRs4eIjwv8MozxYA1DE9MMy0FWf2gMgweg2LiJNu64"/>
    <s v="Gauri Munge"/>
    <m/>
    <m/>
    <s v="October"/>
    <x v="2"/>
    <m/>
    <m/>
    <m/>
    <m/>
    <m/>
    <m/>
    <s v="2022-04-03 18:14:02.654000+00:00"/>
    <s v="2022-09-07 05:54:30.570000+00:00"/>
    <m/>
  </r>
  <r>
    <s v="Sreenivas Hatti"/>
    <n v="800000"/>
    <s v="INR"/>
    <n v="50"/>
    <d v="2022-01-08T00:00:00"/>
    <s v="Sales"/>
    <s v="stat_kLhaUSYbyIgQOHjvcKAHYNQn1lIjd0wTZfiU50Lt3mL"/>
    <s v="Demo Completed"/>
    <n v="0"/>
    <s v="OpportunityStatusType.Active"/>
    <m/>
    <m/>
    <s v="GMC (Fresh)"/>
    <s v="lead_Awhgczp3hcoaDnncYjr0FDwgmWpi1SszjGWougZIr0D"/>
    <s v="Infonet Smart (Fresh)"/>
    <s v="Bhairavi Jog"/>
    <s v="user_JjaNBsxmUKBROYZvEahyXgec466W5jQa2pL0NUZ81Lb"/>
    <s v="Sreenivas Hatti"/>
    <s v="2022-06-13 09:15:02.132000+00:00"/>
    <s v="2022-07-04 06:22:18.848000+00:00"/>
    <m/>
    <s v="Other"/>
    <m/>
    <m/>
    <m/>
    <n v="200"/>
    <m/>
    <m/>
    <m/>
    <m/>
    <m/>
    <m/>
    <m/>
    <m/>
    <m/>
    <m/>
    <m/>
    <m/>
    <m/>
    <m/>
    <m/>
    <m/>
    <m/>
    <m/>
    <m/>
    <m/>
    <m/>
    <m/>
    <m/>
    <m/>
    <m/>
    <m/>
    <s v="user_228eUmsdKIb9OItgmiDq1zD4aPZ1eqiapbaLAGeBf8g"/>
    <s v="Bhairavi Jog"/>
    <m/>
    <m/>
    <s v="August"/>
    <x v="4"/>
    <m/>
    <m/>
    <s v="Downloaded the guide: Employee Wellness Handbook"/>
    <m/>
    <m/>
    <m/>
    <s v="2021-12-24 07:13:18.842000+00:00"/>
    <s v="2022-08-26 05:40:05.368000+00:00"/>
    <s v="GMC"/>
  </r>
  <r>
    <s v="Sreenivas Hatti"/>
    <n v="100000"/>
    <s v="INR"/>
    <n v="50"/>
    <d v="2022-01-08T00:00:00"/>
    <s v="Sales"/>
    <s v="stat_kLhaUSYbyIgQOHjvcKAHYNQn1lIjd0wTZfiU50Lt3mL"/>
    <s v="Demo Completed"/>
    <n v="0"/>
    <s v="OpportunityStatusType.Active"/>
    <m/>
    <m/>
    <s v="GPA (Fresh)"/>
    <s v="lead_Awhgczp3hcoaDnncYjr0FDwgmWpi1SszjGWougZIr0D"/>
    <s v="Infonet Smart (Fresh)"/>
    <s v="Bhairavi Jog"/>
    <s v="user_JjaNBsxmUKBROYZvEahyXgec466W5jQa2pL0NUZ81Lb"/>
    <s v="Sreenivas Hatti"/>
    <s v="2022-06-13 09:15:48.351000+00:00"/>
    <s v="2022-07-04 06:22:19.037000+00:00"/>
    <m/>
    <s v="Other"/>
    <m/>
    <m/>
    <m/>
    <n v="200"/>
    <m/>
    <m/>
    <m/>
    <m/>
    <m/>
    <m/>
    <m/>
    <m/>
    <m/>
    <m/>
    <m/>
    <m/>
    <m/>
    <m/>
    <m/>
    <m/>
    <m/>
    <m/>
    <m/>
    <m/>
    <m/>
    <m/>
    <m/>
    <m/>
    <m/>
    <m/>
    <s v="user_228eUmsdKIb9OItgmiDq1zD4aPZ1eqiapbaLAGeBf8g"/>
    <s v="Bhairavi Jog"/>
    <m/>
    <m/>
    <s v="August"/>
    <x v="4"/>
    <m/>
    <m/>
    <s v="Downloaded the guide: Employee Wellness Handbook"/>
    <m/>
    <m/>
    <m/>
    <s v="2021-12-24 07:13:18.842000+00:00"/>
    <s v="2022-08-26 05:40:05.368000+00:00"/>
    <s v="GPA"/>
  </r>
  <r>
    <s v="Siddhartha Khatua"/>
    <n v="2830000"/>
    <s v="INR"/>
    <n v="100"/>
    <d v="2022-02-07T00:00:00"/>
    <s v="Sales"/>
    <s v="stat_OZRiD1474QRJIpvnjHCZfiIvKcVD6mIKSSTzg8SwDVx"/>
    <s v="Won- Payment Completed"/>
    <n v="1"/>
    <s v="OpportunityStatusType.Won"/>
    <m/>
    <m/>
    <m/>
    <s v="lead_R8qPLNTIzreOmoa6BwqdrWFjPuvl1BRrAmW9syZ837k"/>
    <s v="Sarvatra Technologies"/>
    <s v="Satyajit Chati"/>
    <s v="user_NpORmx7rsJTJtTAaK530goa9EQDwvUStpLPTra00AAA"/>
    <s v="Siddhartha Khatua"/>
    <s v="2022-04-25 11:16:45.960000+00:00"/>
    <s v="2022-07-02 07:13:32.860000+00:00"/>
    <m/>
    <s v="Pune"/>
    <m/>
    <m/>
    <m/>
    <n v="356"/>
    <m/>
    <m/>
    <m/>
    <m/>
    <m/>
    <m/>
    <m/>
    <m/>
    <m/>
    <m/>
    <m/>
    <s v="IT Services &amp; IT Consulting"/>
    <m/>
    <m/>
    <m/>
    <m/>
    <m/>
    <m/>
    <m/>
    <m/>
    <m/>
    <m/>
    <m/>
    <m/>
    <s v="Shekhar Sakore"/>
    <m/>
    <s v="user_sREdxbAJihL2Zbgic7tyQ6Rc4Mny7HnD1RNGhA9DDYh"/>
    <s v="Prajakta Sahastrabudhe"/>
    <s v="Komal Chougale"/>
    <m/>
    <s v="June"/>
    <x v="2"/>
    <s v="Lusha"/>
    <m/>
    <m/>
    <m/>
    <m/>
    <m/>
    <s v="2021-04-22 10:51:50.538000+00:00"/>
    <s v="2022-10-13 12:48:09.354000+00:00"/>
    <s v="GMC"/>
  </r>
  <r>
    <s v="Siddhartha Khatua"/>
    <n v="50740"/>
    <s v="INR"/>
    <n v="100"/>
    <d v="2022-02-07T00:00:00"/>
    <s v="Sales"/>
    <s v="stat_OZRiD1474QRJIpvnjHCZfiIvKcVD6mIKSSTzg8SwDVx"/>
    <s v="Won- Payment Completed"/>
    <n v="1"/>
    <s v="OpportunityStatusType.Won"/>
    <m/>
    <m/>
    <s v="sidd"/>
    <s v="lead_R8qPLNTIzreOmoa6BwqdrWFjPuvl1BRrAmW9syZ837k"/>
    <s v="Sarvatra Technologies"/>
    <s v="Satyajit Chati"/>
    <s v="user_NpORmx7rsJTJtTAaK530goa9EQDwvUStpLPTra00AAA"/>
    <s v="Siddhartha Khatua"/>
    <s v="2022-04-25 11:17:47.409000+00:00"/>
    <s v="2022-07-02 07:13:45.988000+00:00"/>
    <m/>
    <s v="Pune"/>
    <m/>
    <m/>
    <m/>
    <n v="356"/>
    <m/>
    <m/>
    <m/>
    <m/>
    <m/>
    <m/>
    <m/>
    <m/>
    <m/>
    <m/>
    <m/>
    <s v="IT Services &amp; IT Consulting"/>
    <m/>
    <m/>
    <m/>
    <m/>
    <m/>
    <m/>
    <m/>
    <m/>
    <m/>
    <m/>
    <m/>
    <m/>
    <s v="Shekhar Sakore"/>
    <m/>
    <s v="user_sREdxbAJihL2Zbgic7tyQ6Rc4Mny7HnD1RNGhA9DDYh"/>
    <s v="Prajakta Sahastrabudhe"/>
    <s v="Komal Chougale"/>
    <m/>
    <s v="June"/>
    <x v="2"/>
    <s v="Lusha"/>
    <m/>
    <m/>
    <m/>
    <m/>
    <m/>
    <s v="2021-04-22 10:51:50.538000+00:00"/>
    <s v="2022-10-13 12:48:09.354000+00:00"/>
    <s v="GPA"/>
  </r>
  <r>
    <s v="Aditya Binani"/>
    <n v="165000"/>
    <s v="INR"/>
    <n v="100"/>
    <d v="2022-01-07T00:00:00"/>
    <s v="Sales"/>
    <s v="stat_OZRiD1474QRJIpvnjHCZfiIvKcVD6mIKSSTzg8SwDVx"/>
    <s v="Won- Payment Completed"/>
    <n v="1"/>
    <s v="OpportunityStatusType.Won"/>
    <m/>
    <m/>
    <s v="GMC"/>
    <s v="lead_ukbvc19MOFQBTyTfJXKpZbYp50Etrv5rYiyFwBlWKY5"/>
    <s v="Rich Panel"/>
    <s v="Bharti Bankey"/>
    <s v="user_g5Yw4Z4XnIbmcGhJO80vdtFdd5ElcDlgYO3q8l82ODn"/>
    <s v="Aditya Binani"/>
    <s v="2022-05-06 06:54:56.297000+00:00"/>
    <s v="2022-07-02 09:42:00.241000+00:00"/>
    <m/>
    <s v="Mumbai"/>
    <m/>
    <s v="2022-04-25 15:22:45+00:00"/>
    <m/>
    <n v="35"/>
    <m/>
    <m/>
    <m/>
    <m/>
    <m/>
    <m/>
    <m/>
    <s v="ORGANIC_SEARCH"/>
    <m/>
    <m/>
    <m/>
    <m/>
    <m/>
    <m/>
    <m/>
    <m/>
    <m/>
    <m/>
    <m/>
    <m/>
    <m/>
    <m/>
    <m/>
    <m/>
    <m/>
    <m/>
    <s v="user_aM3WaaSUQQmaNnsm9l2FQRVWUEr8RN2ZdXzsuQUalQ3"/>
    <s v="Bharti Bankey"/>
    <s v="Anjali Nishu"/>
    <m/>
    <m/>
    <x v="3"/>
    <s v="Inbound via website"/>
    <m/>
    <s v="Employee Count 25"/>
    <m/>
    <m/>
    <m/>
    <s v="2022-04-25 15:25:42.215000+00:00"/>
    <s v="2022-08-18 06:09:52.903000+00:00"/>
    <m/>
  </r>
  <r>
    <s v="Tejas Kulkarni"/>
    <n v="100000"/>
    <s v="INR"/>
    <n v="0"/>
    <s v="7/15/22"/>
    <s v="Sales"/>
    <s v="stat_1hn9nRJaLbI53NxPuSQgo90kRpbpKsFlwN4oEGNUTdO"/>
    <s v="Lost"/>
    <n v="0"/>
    <s v="OpportunityStatusType.Lost"/>
    <m/>
    <m/>
    <s v="No response"/>
    <s v="lead_GrXjKS40Zm8WvlCL6yiqGj0tUEkdRhDGzPE965LNi9c"/>
    <s v="CODETRONIX Software Solutions LLP"/>
    <s v="Omkar Ghate"/>
    <s v="user_kbtBHYtBjVDNyI72HTF6C1SCvC7yVBiA6OrBOy3t96U"/>
    <s v="Tejas Kulkarni"/>
    <s v="2021-12-27 04:58:02.510000+00:00"/>
    <s v="2022-07-02 04:19:45.600000+00:00"/>
    <m/>
    <s v="Visakhapatnam"/>
    <m/>
    <s v="2021-12-15 12:46:09+00:00"/>
    <m/>
    <n v="21"/>
    <m/>
    <m/>
    <m/>
    <m/>
    <m/>
    <m/>
    <m/>
    <m/>
    <m/>
    <m/>
    <m/>
    <s v="IT Services &amp; IT Consulting"/>
    <m/>
    <m/>
    <m/>
    <m/>
    <m/>
    <m/>
    <m/>
    <m/>
    <m/>
    <m/>
    <m/>
    <m/>
    <s v="Aniket Vahile"/>
    <m/>
    <s v="user_9SBRjyF0n4iWuhUdqRyQkFhl2J4uyNKhFWvvJEvunX8"/>
    <s v="Omkar Ghate"/>
    <s v="Siddharth Angolkar"/>
    <m/>
    <s v="July"/>
    <x v="3"/>
    <s v="Inbound via website"/>
    <m/>
    <s v="Employee Count 25"/>
    <m/>
    <m/>
    <m/>
    <s v="2021-12-15 12:48:54.373000+00:00"/>
    <s v="2022-09-20 11:54:42.276000+00:00"/>
    <m/>
  </r>
  <r>
    <s v="Tejas Kulkarni"/>
    <n v="200000"/>
    <s v="INR"/>
    <n v="0"/>
    <s v="7/15/22"/>
    <s v="Sales"/>
    <s v="stat_1hn9nRJaLbI53NxPuSQgo90kRpbpKsFlwN4oEGNUTdO"/>
    <s v="Lost"/>
    <n v="0"/>
    <s v="OpportunityStatusType.Lost"/>
    <s v="cont_e4xDstcA2sDKLdPhsU22Wm8uINn8JPjkLYuejra275K"/>
    <s v="nanair@nas.aero"/>
    <s v="GTL for 50 emp. 2 time of Ctc.. Fresh. Too less employees fot getting the quote"/>
    <s v="lead_fbwr0uQ6WgP7xV2iWHzogN7q1fTBlfKkdwZBs2Zw1ex"/>
    <s v="Nas Aero (Fresh)"/>
    <s v="Tulika Chakra"/>
    <s v="user_kbtBHYtBjVDNyI72HTF6C1SCvC7yVBiA6OrBOy3t96U"/>
    <s v="Tejas Kulkarni"/>
    <s v="2022-01-14 11:23:55.695000+00:00"/>
    <s v="2022-07-02 04:20:25.491000+00:00"/>
    <m/>
    <s v="Mumbai"/>
    <m/>
    <m/>
    <m/>
    <n v="50"/>
    <m/>
    <m/>
    <m/>
    <m/>
    <m/>
    <m/>
    <m/>
    <m/>
    <m/>
    <m/>
    <m/>
    <s v="Manufacturing"/>
    <m/>
    <m/>
    <m/>
    <m/>
    <m/>
    <m/>
    <m/>
    <m/>
    <m/>
    <m/>
    <m/>
    <m/>
    <s v="Deepak Yadav"/>
    <m/>
    <s v="user_2jRs4eIjwv8MozxYA1DE9MMy0FWf2gMgweg2LiJNu64"/>
    <s v="Gauri Munge"/>
    <m/>
    <m/>
    <s v="July"/>
    <x v="4"/>
    <m/>
    <m/>
    <s v="Downloaded the guide: Employee Wellness Handbook"/>
    <m/>
    <m/>
    <m/>
    <s v="2022-01-03 05:54:58.402000+00:00"/>
    <s v="2022-08-27 07:09:12.805000+00:00"/>
    <s v="GTL"/>
  </r>
  <r>
    <s v="Chetan Kumar"/>
    <n v="2500000"/>
    <s v="INR"/>
    <n v="0"/>
    <d v="2022-01-07T00:00:00"/>
    <s v="Sales"/>
    <s v="stat_1hn9nRJaLbI53NxPuSQgo90kRpbpKsFlwN4oEGNUTdO"/>
    <s v="Lost"/>
    <n v="0"/>
    <s v="OpportunityStatusType.Lost"/>
    <s v="cont_brzkOnCWq5OooJFieOOHdeP6Pr5ICLFd5EZat6zD3C2"/>
    <s v="Viraj Raut"/>
    <s v="GTL"/>
    <s v="lead_UpaRziG0eyw1uEyXhumIPaPKLJ6HvkaICqNx1NVhIjs"/>
    <s v="PAMAC Finserv"/>
    <s v="Aditya Binani"/>
    <s v="user_t8sUu4byhPnyQ33u64Ecs5WRL98oy2iuu4iTrhCr4vl"/>
    <s v="Nilesh Dhanani"/>
    <s v="2022-02-28 12:13:30.654000+00:00"/>
    <s v="2022-07-02 04:36:59.141000+00:00"/>
    <m/>
    <s v="Mumbai"/>
    <m/>
    <m/>
    <m/>
    <n v="692"/>
    <m/>
    <m/>
    <m/>
    <m/>
    <m/>
    <m/>
    <m/>
    <m/>
    <m/>
    <m/>
    <m/>
    <s v="Banking &amp; Finance"/>
    <m/>
    <m/>
    <m/>
    <m/>
    <m/>
    <m/>
    <m/>
    <m/>
    <m/>
    <m/>
    <m/>
    <m/>
    <s v="Yogesh Paigude"/>
    <m/>
    <s v="user_g5Yw4Z4XnIbmcGhJO80vdtFdd5ElcDlgYO3q8l82ODn"/>
    <s v="Aditya Binani"/>
    <m/>
    <m/>
    <s v="July; June; October"/>
    <x v="2"/>
    <s v="Linkedin"/>
    <m/>
    <m/>
    <m/>
    <m/>
    <m/>
    <s v="2021-09-16 05:17:54.505000+00:00"/>
    <s v="2022-10-12 09:19:28.073000+00:00"/>
    <m/>
  </r>
  <r>
    <s v="Tejas Kulkarni"/>
    <n v="50000"/>
    <s v="INR"/>
    <n v="0"/>
    <d v="2022-05-07T00:00:00"/>
    <s v="Sales"/>
    <s v="stat_1hn9nRJaLbI53NxPuSQgo90kRpbpKsFlwN4oEGNUTdO"/>
    <s v="Lost"/>
    <n v="0"/>
    <s v="OpportunityStatusType.Lost"/>
    <m/>
    <m/>
    <s v="No revert from the client"/>
    <s v="lead_Lz9vn7myGzjU6MCWQW22bx8CVOOAl9UcPuXbLRzRmTU"/>
    <s v="JAES.CO (Fresh)"/>
    <s v="Arsalan Khan"/>
    <s v="user_kbtBHYtBjVDNyI72HTF6C1SCvC7yVBiA6OrBOy3t96U"/>
    <s v="Tejas Kulkarni"/>
    <s v="2022-05-19 11:43:55.402000+00:00"/>
    <s v="2022-07-02 03:56:56.689000+00:00"/>
    <m/>
    <s v="Other"/>
    <m/>
    <m/>
    <m/>
    <n v="165"/>
    <m/>
    <m/>
    <m/>
    <m/>
    <m/>
    <m/>
    <m/>
    <m/>
    <m/>
    <m/>
    <m/>
    <s v="Others"/>
    <m/>
    <m/>
    <m/>
    <m/>
    <m/>
    <m/>
    <m/>
    <m/>
    <m/>
    <m/>
    <m/>
    <m/>
    <s v="Arunkumar Dubey"/>
    <m/>
    <s v="user_kbtBHYtBjVDNyI72HTF6C1SCvC7yVBiA6OrBOy3t96U"/>
    <s v="Tejas Kulkarni"/>
    <s v="Dr. Anil More"/>
    <m/>
    <s v="March"/>
    <x v="18"/>
    <m/>
    <m/>
    <s v="HROne"/>
    <m/>
    <m/>
    <m/>
    <s v="2022-03-11 04:20:13.657000+00:00"/>
    <s v="2022-10-20 06:14:40.394000+00:00"/>
    <s v="GPA"/>
  </r>
  <r>
    <s v="Tejas Kulkarni"/>
    <n v="300000"/>
    <s v="INR"/>
    <n v="0"/>
    <s v="7/15/22"/>
    <s v="Sales"/>
    <s v="stat_1hn9nRJaLbI53NxPuSQgo90kRpbpKsFlwN4oEGNUTdO"/>
    <s v="Lost"/>
    <n v="0"/>
    <s v="OpportunityStatusType.Lost"/>
    <m/>
    <m/>
    <s v="GMC for 51 lives . Pattern 1+3 &amp; 1+5. Looking to start by feb. Management has put the proposal on hold owing to internal financial crunches"/>
    <s v="lead_MNs1Z8IoA8Y4AFkrFMy9s2jiPhlBPe3WUQB2SDlOxsl"/>
    <s v="qZense Labs"/>
    <s v="Tejas Kulkarni"/>
    <s v="user_kbtBHYtBjVDNyI72HTF6C1SCvC7yVBiA6OrBOy3t96U"/>
    <s v="Tejas Kulkarni"/>
    <s v="2022-01-10 11:59:57.989000+00:00"/>
    <s v="2022-07-02 04:00:11.736000+00:00"/>
    <m/>
    <s v="Bangalore"/>
    <m/>
    <m/>
    <m/>
    <n v="13"/>
    <m/>
    <m/>
    <m/>
    <m/>
    <m/>
    <m/>
    <m/>
    <m/>
    <m/>
    <m/>
    <m/>
    <s v="IT Services &amp; IT Consulting"/>
    <m/>
    <m/>
    <m/>
    <m/>
    <m/>
    <m/>
    <m/>
    <m/>
    <m/>
    <m/>
    <m/>
    <m/>
    <s v="Deepak Yadav"/>
    <m/>
    <s v="user_kbtBHYtBjVDNyI72HTF6C1SCvC7yVBiA6OrBOy3t96U"/>
    <s v="Tejas Kulkarni"/>
    <m/>
    <m/>
    <s v="July"/>
    <x v="2"/>
    <m/>
    <m/>
    <s v="Vaccine inbound"/>
    <m/>
    <m/>
    <m/>
    <s v="2021-05-04 05:14:23.456000+00:00"/>
    <s v="2022-09-23 10:11:34.446000+00:00"/>
    <s v="GMC"/>
  </r>
  <r>
    <s v="Tejas Kulkarni"/>
    <n v="100000"/>
    <s v="INR"/>
    <n v="0"/>
    <d v="2022-05-07T00:00:00"/>
    <s v="Sales"/>
    <s v="stat_1hn9nRJaLbI53NxPuSQgo90kRpbpKsFlwN4oEGNUTdO"/>
    <s v="Lost"/>
    <n v="0"/>
    <s v="OpportunityStatusType.Lost"/>
    <m/>
    <m/>
    <s v="No revert from the client"/>
    <s v="lead_Lz9vn7myGzjU6MCWQW22bx8CVOOAl9UcPuXbLRzRmTU"/>
    <s v="JAES.CO (Fresh)"/>
    <s v="Arsalan Khan"/>
    <s v="user_kbtBHYtBjVDNyI72HTF6C1SCvC7yVBiA6OrBOy3t96U"/>
    <s v="Tejas Kulkarni"/>
    <s v="2022-05-19 11:44:34.543000+00:00"/>
    <s v="2022-07-02 03:57:52.940000+00:00"/>
    <m/>
    <s v="Other"/>
    <m/>
    <m/>
    <m/>
    <n v="165"/>
    <m/>
    <m/>
    <m/>
    <m/>
    <m/>
    <m/>
    <m/>
    <m/>
    <m/>
    <m/>
    <m/>
    <s v="Others"/>
    <m/>
    <m/>
    <m/>
    <m/>
    <m/>
    <m/>
    <m/>
    <m/>
    <m/>
    <m/>
    <m/>
    <m/>
    <s v="Arunkumar Dubey"/>
    <m/>
    <s v="user_kbtBHYtBjVDNyI72HTF6C1SCvC7yVBiA6OrBOy3t96U"/>
    <s v="Tejas Kulkarni"/>
    <s v="Dr. Anil More"/>
    <m/>
    <s v="March"/>
    <x v="18"/>
    <m/>
    <m/>
    <s v="HROne"/>
    <m/>
    <m/>
    <m/>
    <s v="2022-03-11 04:20:13.657000+00:00"/>
    <s v="2022-10-20 06:14:40.394000+00:00"/>
    <s v="GTL"/>
  </r>
  <r>
    <s v="Tejas Kulkarni"/>
    <n v="54000"/>
    <s v="INR"/>
    <n v="0"/>
    <d v="2022-04-07T00:00:00"/>
    <s v="Sales"/>
    <s v="stat_1hn9nRJaLbI53NxPuSQgo90kRpbpKsFlwN4oEGNUTdO"/>
    <s v="Lost"/>
    <n v="0"/>
    <s v="OpportunityStatusType.Lost"/>
    <m/>
    <m/>
    <s v="No response from the client"/>
    <s v="lead_tcmVJysxEoyKc6x7wh2lK4GIKFc4GxPHM9W6avrWVfv"/>
    <s v="Goldmarine Exports Pvt Ltd"/>
    <s v="Bharti Bankey"/>
    <s v="user_kbtBHYtBjVDNyI72HTF6C1SCvC7yVBiA6OrBOy3t96U"/>
    <s v="Tejas Kulkarni"/>
    <s v="2021-10-16 09:43:28.489000+00:00"/>
    <s v="2022-07-02 03:55:34.863000+00:00"/>
    <m/>
    <s v="Chennai"/>
    <m/>
    <s v="2021-09-15 12:33:36+00:00"/>
    <m/>
    <n v="15"/>
    <m/>
    <m/>
    <m/>
    <m/>
    <m/>
    <m/>
    <m/>
    <m/>
    <m/>
    <m/>
    <m/>
    <s v="Others"/>
    <m/>
    <m/>
    <m/>
    <m/>
    <m/>
    <m/>
    <m/>
    <m/>
    <m/>
    <m/>
    <m/>
    <m/>
    <m/>
    <m/>
    <s v="user_aM3WaaSUQQmaNnsm9l2FQRVWUEr8RN2ZdXzsuQUalQ3"/>
    <s v="Bharti Bankey"/>
    <s v="Siddharth Angolkar"/>
    <m/>
    <s v="July"/>
    <x v="3"/>
    <s v="Inbound via website"/>
    <m/>
    <s v="Employee Count 15"/>
    <m/>
    <m/>
    <m/>
    <s v="2021-09-15 12:36:21.484000+00:00"/>
    <s v="2022-09-23 08:43:58.604000+00:00"/>
    <m/>
  </r>
  <r>
    <s v="Tejas Kulkarni"/>
    <n v="440000"/>
    <s v="INR"/>
    <n v="0"/>
    <d v="2022-01-07T00:00:00"/>
    <s v="Sales"/>
    <s v="stat_1hn9nRJaLbI53NxPuSQgo90kRpbpKsFlwN4oEGNUTdO"/>
    <s v="Lost"/>
    <n v="0"/>
    <s v="OpportunityStatusType.Lost"/>
    <m/>
    <m/>
    <s v="No requirement and no go ahead from the management since a long time"/>
    <s v="lead_smt5BdwLK0pdQkwwHJVN2KApzvNLZMpCElLdcgzK7qk"/>
    <s v="Lightalive Solutions Pvt. Ltd."/>
    <s v="Mayur Gadiyar"/>
    <s v="user_kbtBHYtBjVDNyI72HTF6C1SCvC7yVBiA6OrBOy3t96U"/>
    <s v="Tejas Kulkarni"/>
    <s v="2021-10-28 12:09:11.588000+00:00"/>
    <s v="2022-07-02 03:53:59.953000+00:00"/>
    <m/>
    <s v="Mumbai"/>
    <m/>
    <m/>
    <m/>
    <n v="15"/>
    <m/>
    <m/>
    <m/>
    <m/>
    <m/>
    <m/>
    <m/>
    <m/>
    <m/>
    <m/>
    <m/>
    <s v="Others"/>
    <m/>
    <m/>
    <m/>
    <m/>
    <m/>
    <m/>
    <m/>
    <m/>
    <m/>
    <m/>
    <m/>
    <m/>
    <s v="Jitin Gopi"/>
    <m/>
    <s v="user_bdUPAGjcS7p6513So3N4g3aWNS5HuBuVJi7bvCPAsLt"/>
    <s v="Mayur Gadiyar"/>
    <m/>
    <m/>
    <s v="March"/>
    <x v="2"/>
    <m/>
    <m/>
    <m/>
    <m/>
    <m/>
    <m/>
    <s v="2021-10-28 12:02:34.448000+00:00"/>
    <s v="2022-09-21 08:10:25.682000+00:00"/>
    <s v="GMC"/>
  </r>
  <r>
    <s v="Tejas Kulkarni"/>
    <n v="300000"/>
    <s v="INR"/>
    <n v="50"/>
    <s v="8/31/22"/>
    <s v="Sales"/>
    <s v="stat_LAF6zc710op7pnBQxMZo0IXU6mVHAxtY6FLz1R7BEWw"/>
    <s v="Data Received"/>
    <n v="0"/>
    <s v="OpportunityStatusType.Active"/>
    <m/>
    <m/>
    <s v="GMC"/>
    <s v="lead_pYuAvQWlG3kNOINAHuVlhaBp17iS6YxePwOaFslsr2d"/>
    <s v="Recruit CRM"/>
    <s v="Bharti Bankey"/>
    <s v="user_kbtBHYtBjVDNyI72HTF6C1SCvC7yVBiA6OrBOy3t96U"/>
    <s v="Tejas Kulkarni"/>
    <s v="2022-03-15 08:36:33.286000+00:00"/>
    <s v="2022-07-02 03:54:56.575000+00:00"/>
    <m/>
    <m/>
    <m/>
    <s v="2022-03-14 09:05:03+00:00"/>
    <m/>
    <n v="50"/>
    <m/>
    <m/>
    <m/>
    <m/>
    <m/>
    <m/>
    <m/>
    <s v="DIRECT_TRAFFIC"/>
    <m/>
    <m/>
    <m/>
    <s v="HR / Staffing / Recruitment"/>
    <m/>
    <m/>
    <m/>
    <m/>
    <m/>
    <m/>
    <m/>
    <m/>
    <m/>
    <m/>
    <m/>
    <m/>
    <m/>
    <m/>
    <s v="user_aM3WaaSUQQmaNnsm9l2FQRVWUEr8RN2ZdXzsuQUalQ3"/>
    <s v="Bharti Bankey"/>
    <m/>
    <m/>
    <m/>
    <x v="3"/>
    <s v="Inbound via website"/>
    <m/>
    <s v="Employee Count 25"/>
    <m/>
    <m/>
    <m/>
    <s v="2022-03-14 09:07:24.148000+00:00"/>
    <s v="2022-07-02 03:54:56.610000+00:00"/>
    <m/>
  </r>
  <r>
    <s v="Sreenivas Hatti"/>
    <n v="1500000"/>
    <s v="INR"/>
    <n v="0"/>
    <d v="2022-10-07T00:00:00"/>
    <s v="Sales"/>
    <s v="stat_kcR4fZg7TU7jjk1jAVua3qGLRS4J5uFayEjK5j02wtv"/>
    <s v="Unqualified"/>
    <n v="0"/>
    <s v="OpportunityStatusType.Lost"/>
    <s v="cont_bkXT2sonjbYQ75YqNbIQc2wPaORFCA9vBcPVTt9ejHp"/>
    <s v="Hemalatha Tr"/>
    <m/>
    <s v="lead_WGLjCXOxnsCkgFzXwssJRrKihAAcaej53DFd91Bd29E"/>
    <s v="ELMEASURE"/>
    <s v="Vinoth Mohan"/>
    <s v="user_JjaNBsxmUKBROYZvEahyXgec466W5jQa2pL0NUZ81Lb"/>
    <s v="Sreenivas Hatti"/>
    <s v="2022-06-16 12:21:56.459000+00:00"/>
    <s v="2022-07-01 12:55:41.732000+00:00"/>
    <m/>
    <s v="Bangalore"/>
    <m/>
    <m/>
    <m/>
    <n v="338"/>
    <m/>
    <m/>
    <m/>
    <m/>
    <m/>
    <m/>
    <m/>
    <m/>
    <m/>
    <m/>
    <m/>
    <s v="Manufacturing"/>
    <m/>
    <m/>
    <m/>
    <m/>
    <m/>
    <m/>
    <m/>
    <m/>
    <m/>
    <m/>
    <m/>
    <m/>
    <s v="Rakesh Nade"/>
    <m/>
    <s v="user_L8E6IFhq6UCzKLHa45LUUTZCznDuyDwFrGaEp9DXiUM"/>
    <s v="Trupti Suryavanshi"/>
    <m/>
    <m/>
    <s v="July"/>
    <x v="2"/>
    <m/>
    <m/>
    <m/>
    <m/>
    <m/>
    <m/>
    <s v="2022-04-20 10:11:40.105000+00:00"/>
    <s v="2022-09-08 12:12:50.432000+00:00"/>
    <s v="GMC"/>
  </r>
  <r>
    <s v="Sreenivas Hatti"/>
    <n v="1500000"/>
    <s v="INR"/>
    <n v="0"/>
    <d v="2022-01-07T00:00:00"/>
    <s v="Sales"/>
    <s v="stat_1hn9nRJaLbI53NxPuSQgo90kRpbpKsFlwN4oEGNUTdO"/>
    <s v="Lost"/>
    <n v="0"/>
    <s v="OpportunityStatusType.Lost"/>
    <m/>
    <m/>
    <s v="GMC-Renewal -1st July 165 employees 1+5"/>
    <s v="lead_KOkbFyxJvPT1tPT1r4kgmie7bI6U5TYFiiKJZ2e0S8k"/>
    <s v="iValue InfoSolutions"/>
    <s v="Bharti Bankey"/>
    <s v="user_JjaNBsxmUKBROYZvEahyXgec466W5jQa2pL0NUZ81Lb"/>
    <s v="Sreenivas Hatti"/>
    <s v="2022-03-21 07:11:36.399000+00:00"/>
    <s v="2022-07-01 14:00:29.489000+00:00"/>
    <m/>
    <s v="Bangalore"/>
    <m/>
    <s v="2022-03-19 11:09:58+00:00"/>
    <m/>
    <n v="165"/>
    <m/>
    <m/>
    <m/>
    <m/>
    <m/>
    <m/>
    <m/>
    <s v="PAID_SOCIAL"/>
    <m/>
    <m/>
    <m/>
    <s v="IT Services &amp; IT Consulting"/>
    <m/>
    <m/>
    <m/>
    <m/>
    <m/>
    <m/>
    <m/>
    <m/>
    <m/>
    <m/>
    <m/>
    <m/>
    <s v="Aniket Vahile"/>
    <m/>
    <s v="user_aM3WaaSUQQmaNnsm9l2FQRVWUEr8RN2ZdXzsuQUalQ3"/>
    <s v="Bharti Bankey"/>
    <s v="Snehal Mane"/>
    <m/>
    <s v="July"/>
    <x v="8"/>
    <s v="Inbound via website"/>
    <m/>
    <s v="Employee Count 100"/>
    <m/>
    <m/>
    <m/>
    <s v="2022-03-18 12:47:40.458000+00:00"/>
    <s v="2022-10-10 02:49:20.187000+00:00"/>
    <m/>
  </r>
  <r>
    <s v="Kashif Ahmad"/>
    <n v="50621"/>
    <s v="INR"/>
    <n v="0"/>
    <d v="2022-04-07T00:00:00"/>
    <s v="Sales"/>
    <s v="stat_1hn9nRJaLbI53NxPuSQgo90kRpbpKsFlwN4oEGNUTdO"/>
    <s v="Lost"/>
    <n v="0"/>
    <s v="OpportunityStatusType.Lost"/>
    <m/>
    <m/>
    <s v="gmc-fresh SI- 1lac Maternity-No RR-1-2% Ambulance-1k"/>
    <s v="lead_M1KTLuIA7Urm1cCnbG5Fu5yfmXnRD1C7LXJdmceRamm"/>
    <s v="Coco Bharat"/>
    <s v="Bharti Bankey"/>
    <s v="user_LKRhV6rhcBe0uL8u70UUGeDjbMupuho4TaiAOCbT7HT"/>
    <s v="Kashif Ahmad"/>
    <s v="2022-05-20 06:58:13.169000+00:00"/>
    <s v="2022-07-01 12:06:56.096000+00:00"/>
    <m/>
    <s v="Delhi"/>
    <m/>
    <s v="2022-05-20 00:36:11+00:00"/>
    <m/>
    <n v="10"/>
    <m/>
    <m/>
    <m/>
    <m/>
    <m/>
    <m/>
    <m/>
    <s v="ORGANIC_SEARCH"/>
    <m/>
    <m/>
    <m/>
    <m/>
    <m/>
    <m/>
    <m/>
    <m/>
    <m/>
    <m/>
    <m/>
    <m/>
    <m/>
    <m/>
    <m/>
    <m/>
    <m/>
    <m/>
    <s v="user_aM3WaaSUQQmaNnsm9l2FQRVWUEr8RN2ZdXzsuQUalQ3"/>
    <s v="Bharti Bankey"/>
    <m/>
    <m/>
    <s v="July"/>
    <x v="3"/>
    <s v="Inbound via website"/>
    <m/>
    <s v="Employee Count 25"/>
    <m/>
    <m/>
    <m/>
    <s v="2022-05-20 00:36:39.150000+00:00"/>
    <s v="2022-07-10 06:55:26.223000+00:00"/>
    <m/>
  </r>
  <r>
    <s v="Mayur Gadiyar"/>
    <n v="1000000"/>
    <s v="INR"/>
    <n v="0"/>
    <d v="2022-01-07T00:00:00"/>
    <s v="Sales"/>
    <s v="stat_1hn9nRJaLbI53NxPuSQgo90kRpbpKsFlwN4oEGNUTdO"/>
    <s v="Lost"/>
    <n v="0"/>
    <s v="OpportunityStatusType.Lost"/>
    <s v="cont_qGhoMJsLtuZOAmHmxaZ8wYE3xhv1PEEGjQV2v39KXci"/>
    <s v="Balwinder singh arora"/>
    <s v="GPA - July - with incumbent"/>
    <s v="lead_QPYb7livVMnFnGcXoCMQqJHErjbwJ0OaY73uPlVT8ft"/>
    <s v="VVF Group"/>
    <s v="Mayur Gadiyar"/>
    <s v="user_bdUPAGjcS7p6513So3N4g3aWNS5HuBuVJi7bvCPAsLt"/>
    <s v="Mayur Gadiyar"/>
    <s v="2022-02-03 12:18:05.204000+00:00"/>
    <s v="2022-07-01 11:02:39.337000+00:00"/>
    <m/>
    <s v="Mumbai"/>
    <m/>
    <m/>
    <m/>
    <n v="818"/>
    <m/>
    <m/>
    <m/>
    <m/>
    <m/>
    <m/>
    <m/>
    <m/>
    <m/>
    <m/>
    <m/>
    <s v="Manufacturing"/>
    <m/>
    <m/>
    <m/>
    <m/>
    <m/>
    <m/>
    <m/>
    <m/>
    <m/>
    <m/>
    <m/>
    <m/>
    <s v="Aniket Vahile"/>
    <m/>
    <s v="user_bdUPAGjcS7p6513So3N4g3aWNS5HuBuVJi7bvCPAsLt"/>
    <s v="Mayur Gadiyar"/>
    <s v="Anjali Nishu"/>
    <m/>
    <s v="July; March; September"/>
    <x v="2"/>
    <s v="fundoodata"/>
    <m/>
    <m/>
    <m/>
    <m/>
    <m/>
    <s v="2020-12-14 12:48:32.404000+00:00"/>
    <s v="2022-10-13 07:43:25.514000+00:00"/>
    <s v="GPA"/>
  </r>
  <r>
    <s v="Kashif Ahmad"/>
    <n v="1000000"/>
    <s v="INR"/>
    <n v="0"/>
    <s v="9/30/22"/>
    <s v="Sales"/>
    <s v="stat_kcR4fZg7TU7jjk1jAVua3qGLRS4J5uFayEjK5j02wtv"/>
    <s v="Unqualified"/>
    <n v="0"/>
    <s v="OpportunityStatusType.Lost"/>
    <s v="cont_xAKOQB8Hu8I9jtGbAoWtmKUzg3tBHyehdXu3qfWSnp2"/>
    <s v="Shruti"/>
    <s v="fresh"/>
    <s v="lead_vZfpLMLG6OzU08RozvmQpc1IrUKeyDcb0zbH2k3elOC"/>
    <s v="Sales Zip"/>
    <s v="Sarvesh Pawar"/>
    <s v="user_LKRhV6rhcBe0uL8u70UUGeDjbMupuho4TaiAOCbT7HT"/>
    <s v="Kashif Ahmad"/>
    <s v="2021-12-03 08:06:16.260000+00:00"/>
    <s v="2022-07-01 11:15:58.740000+00:00"/>
    <m/>
    <s v="Pune"/>
    <m/>
    <m/>
    <m/>
    <n v="85"/>
    <m/>
    <m/>
    <m/>
    <m/>
    <m/>
    <m/>
    <m/>
    <m/>
    <m/>
    <m/>
    <m/>
    <m/>
    <m/>
    <m/>
    <m/>
    <m/>
    <m/>
    <m/>
    <m/>
    <m/>
    <m/>
    <m/>
    <m/>
    <m/>
    <m/>
    <m/>
    <s v="user_A8KOTZADnUtEQOLt4nSLAmteNStuGh80js75RYjrXVt"/>
    <s v="Sarvesh Pawar"/>
    <m/>
    <m/>
    <m/>
    <x v="4"/>
    <m/>
    <m/>
    <s v="Downloaded the guide: Designing employee healthcare plan"/>
    <m/>
    <m/>
    <m/>
    <s v="2021-11-29 14:05:20.976000+00:00"/>
    <s v="2022-08-18 12:22:34.602000+00:00"/>
    <m/>
  </r>
  <r>
    <s v="Namrata Aurora"/>
    <n v="300000"/>
    <s v="INR"/>
    <n v="0"/>
    <d v="2022-01-07T00:00:00"/>
    <s v="Sales"/>
    <s v="stat_1hn9nRJaLbI53NxPuSQgo90kRpbpKsFlwN4oEGNUTdO"/>
    <s v="Lost"/>
    <n v="0"/>
    <s v="OpportunityStatusType.Lost"/>
    <m/>
    <m/>
    <s v="Parental- client stopped responding"/>
    <s v="lead_2wT9vEeItQhuSEPnXgE50a1qjO1TD3pfIUaufOeQ0iv"/>
    <s v="ABS Fujitsu General Private Limited"/>
    <s v="Namrata Aurora"/>
    <s v="user_IpBH4s1Av5OVFfQQ3nW0qPDDjwLT9uRfx1sVhml8UQA"/>
    <s v="Namrata Aurora"/>
    <s v="2022-05-19 13:11:14.164000+00:00"/>
    <s v="2022-07-01 11:51:14.013000+00:00"/>
    <m/>
    <m/>
    <m/>
    <m/>
    <m/>
    <n v="400"/>
    <m/>
    <m/>
    <m/>
    <m/>
    <m/>
    <m/>
    <m/>
    <m/>
    <m/>
    <m/>
    <m/>
    <m/>
    <m/>
    <m/>
    <m/>
    <m/>
    <m/>
    <m/>
    <m/>
    <m/>
    <m/>
    <m/>
    <m/>
    <m/>
    <m/>
    <m/>
    <s v="user_IpBH4s1Av5OVFfQQ3nW0qPDDjwLT9uRfx1sVhml8UQA"/>
    <s v="Namrata Aurora"/>
    <m/>
    <m/>
    <s v="January"/>
    <x v="4"/>
    <m/>
    <m/>
    <s v="Employee Engagement Handbook"/>
    <m/>
    <m/>
    <m/>
    <s v="2022-05-07 04:41:48.599000+00:00"/>
    <s v="2022-07-01 11:51:14.056000+00:00"/>
    <m/>
  </r>
  <r>
    <s v="Prasoon Mishra"/>
    <n v="7500000"/>
    <s v="INR"/>
    <n v="0"/>
    <d v="2022-05-07T00:00:00"/>
    <s v="Sales"/>
    <s v="stat_kcR4fZg7TU7jjk1jAVua3qGLRS4J5uFayEjK5j02wtv"/>
    <s v="Unqualified"/>
    <n v="0"/>
    <s v="OpportunityStatusType.Lost"/>
    <s v="cont_wXiRbRRpOS082Vx9rimAbHjb4hscFFGyf1qP5uouqm0"/>
    <s v="Usha Rani Potturi"/>
    <m/>
    <s v="lead_r5timlb0uSru47b03J0zreHVkjoFJKg4vJpAJLZ3Mvy"/>
    <s v="Natco Pharma"/>
    <s v="Sarvesh Pawar"/>
    <s v="user_RYbBTp8BVWNa7ppiOz6QVJMGK0exHsFmc5uCLn34ODZ"/>
    <s v="Prasoon Mishra"/>
    <s v="2022-06-03 06:22:02.299000+00:00"/>
    <s v="2022-07-01 10:09:29.992000+00:00"/>
    <m/>
    <s v="Hyderabad"/>
    <m/>
    <m/>
    <m/>
    <n v="945"/>
    <m/>
    <m/>
    <m/>
    <m/>
    <m/>
    <m/>
    <m/>
    <m/>
    <m/>
    <m/>
    <m/>
    <s v="Manufacturing"/>
    <m/>
    <m/>
    <m/>
    <m/>
    <m/>
    <m/>
    <m/>
    <m/>
    <m/>
    <m/>
    <m/>
    <m/>
    <s v="Mrunmay Jalgaonkar"/>
    <m/>
    <s v="user_A8KOTZADnUtEQOLt4nSLAmteNStuGh80js75RYjrXVt"/>
    <s v="Sarvesh Pawar"/>
    <m/>
    <m/>
    <s v="July"/>
    <x v="4"/>
    <s v="Mr. E"/>
    <m/>
    <s v="Employee Wellness Handbook"/>
    <m/>
    <m/>
    <m/>
    <s v="2021-09-14 10:06:07.077000+00:00"/>
    <s v="2022-09-07 09:19:16.491000+00:00"/>
    <s v="GMC"/>
  </r>
  <r>
    <s v="Prasoon Mishra"/>
    <n v="345501"/>
    <s v="INR"/>
    <n v="100"/>
    <d v="2022-01-07T00:00:00"/>
    <s v="Sales"/>
    <s v="stat_OZRiD1474QRJIpvnjHCZfiIvKcVD6mIKSSTzg8SwDVx"/>
    <s v="Won- Payment Completed"/>
    <n v="1"/>
    <s v="OpportunityStatusType.Won"/>
    <m/>
    <m/>
    <s v="Vcomission  Also have a sister firm BVC Services"/>
    <s v="lead_y6LGOkcuX01MmigKxNfUqiDwo5Myaj5ILQTblGfbRJV"/>
    <s v="vCommission Media Private Limited"/>
    <s v="Satyajit Chati"/>
    <s v="user_RYbBTp8BVWNa7ppiOz6QVJMGK0exHsFmc5uCLn34ODZ"/>
    <s v="Prasoon Mishra"/>
    <s v="2022-05-05 06:15:56.064000+00:00"/>
    <s v="2022-07-01 10:13:55.109000+00:00"/>
    <m/>
    <s v="Gurgaon"/>
    <m/>
    <m/>
    <m/>
    <n v="155"/>
    <m/>
    <m/>
    <m/>
    <m/>
    <m/>
    <m/>
    <m/>
    <m/>
    <m/>
    <m/>
    <m/>
    <s v="Digital Marketing &amp; Advertising"/>
    <m/>
    <m/>
    <m/>
    <m/>
    <m/>
    <m/>
    <m/>
    <m/>
    <m/>
    <m/>
    <m/>
    <m/>
    <s v="Jitin Gopi"/>
    <m/>
    <s v="user_5IQTpX6DsnoeoDfxqzqojpVoQLXPh68nhDjLS5ETjYj"/>
    <s v="Satyajit Chati"/>
    <m/>
    <m/>
    <s v="June"/>
    <x v="2"/>
    <m/>
    <m/>
    <m/>
    <m/>
    <m/>
    <m/>
    <s v="2022-03-09 17:10:40.582000+00:00"/>
    <s v="2022-10-17 13:43:44.125000+00:00"/>
    <s v="GMC"/>
  </r>
  <r>
    <s v="Prasoon Mishra"/>
    <n v="2000000"/>
    <s v="INR"/>
    <n v="0"/>
    <d v="2022-05-07T00:00:00"/>
    <s v="Sales"/>
    <s v="stat_kcR4fZg7TU7jjk1jAVua3qGLRS4J5uFayEjK5j02wtv"/>
    <s v="Unqualified"/>
    <n v="0"/>
    <s v="OpportunityStatusType.Lost"/>
    <s v="cont_wXiRbRRpOS082Vx9rimAbHjb4hscFFGyf1qP5uouqm0"/>
    <s v="Usha Rani Potturi"/>
    <m/>
    <s v="lead_r5timlb0uSru47b03J0zreHVkjoFJKg4vJpAJLZ3Mvy"/>
    <s v="Natco Pharma"/>
    <s v="Sarvesh Pawar"/>
    <s v="user_RYbBTp8BVWNa7ppiOz6QVJMGK0exHsFmc5uCLn34ODZ"/>
    <s v="Prasoon Mishra"/>
    <s v="2022-06-03 06:21:10.103000+00:00"/>
    <s v="2022-07-01 10:09:41.482000+00:00"/>
    <m/>
    <s v="Hyderabad"/>
    <m/>
    <m/>
    <m/>
    <n v="945"/>
    <m/>
    <m/>
    <m/>
    <m/>
    <m/>
    <m/>
    <m/>
    <m/>
    <m/>
    <m/>
    <m/>
    <s v="Manufacturing"/>
    <m/>
    <m/>
    <m/>
    <m/>
    <m/>
    <m/>
    <m/>
    <m/>
    <m/>
    <m/>
    <m/>
    <m/>
    <s v="Mrunmay Jalgaonkar"/>
    <m/>
    <s v="user_A8KOTZADnUtEQOLt4nSLAmteNStuGh80js75RYjrXVt"/>
    <s v="Sarvesh Pawar"/>
    <m/>
    <m/>
    <s v="July"/>
    <x v="4"/>
    <s v="Mr. E"/>
    <m/>
    <s v="Employee Wellness Handbook"/>
    <m/>
    <m/>
    <m/>
    <s v="2021-09-14 10:06:07.077000+00:00"/>
    <s v="2022-09-07 09:19:16.491000+00:00"/>
    <s v="GTL"/>
  </r>
  <r>
    <s v="Daya Gowda"/>
    <n v="100000"/>
    <s v="INR"/>
    <n v="0"/>
    <s v="7/31/22"/>
    <s v="Sales"/>
    <s v="stat_kcR4fZg7TU7jjk1jAVua3qGLRS4J5uFayEjK5j02wtv"/>
    <s v="Unqualified"/>
    <n v="0"/>
    <s v="OpportunityStatusType.Lost"/>
    <s v="cont_bPUynXwOJK5siqb313GxFNz0Ot2CANqnykfR10391lh"/>
    <s v="Saba Khatri"/>
    <s v="GTL - Group co 2"/>
    <s v="lead_2NECzFhZ1fxDLIEITQnXMJwr1r47P01qItqvRcSAHrp"/>
    <s v="Work Store Limited (Staples)"/>
    <s v="Daya Gowda"/>
    <s v="user_encRk5bIEFN6ZA11h4WH2AdZTiZpogLSlMIaj0E30SZ"/>
    <s v="Daya Gowda"/>
    <s v="2022-06-22 06:00:53.256000+00:00"/>
    <s v="2022-07-01 07:23:08.726000+00:00"/>
    <m/>
    <s v="Mumbai"/>
    <m/>
    <m/>
    <m/>
    <n v="155"/>
    <m/>
    <m/>
    <m/>
    <m/>
    <m/>
    <m/>
    <m/>
    <s v="PAID_SOCIAL"/>
    <m/>
    <m/>
    <m/>
    <s v="Retail"/>
    <m/>
    <m/>
    <m/>
    <m/>
    <m/>
    <m/>
    <m/>
    <m/>
    <m/>
    <m/>
    <m/>
    <m/>
    <s v="Aniket Vahile"/>
    <m/>
    <s v="user_encRk5bIEFN6ZA11h4WH2AdZTiZpogLSlMIaj0E30SZ"/>
    <s v="Daya Gowda"/>
    <m/>
    <m/>
    <s v="April; July; September"/>
    <x v="2"/>
    <s v="Naukri.com"/>
    <m/>
    <s v="Employee Engagement Handbook"/>
    <m/>
    <m/>
    <m/>
    <s v="2022-04-26 12:41:27.300000+00:00"/>
    <s v="2022-09-20 10:30:39.691000+00:00"/>
    <m/>
  </r>
  <r>
    <s v="Siddhartha Khatua"/>
    <n v="11210"/>
    <s v="INR"/>
    <n v="100"/>
    <d v="2022-01-07T00:00:00"/>
    <s v="Sales"/>
    <s v="stat_OZRiD1474QRJIpvnjHCZfiIvKcVD6mIKSSTzg8SwDVx"/>
    <s v="Won- Payment Completed"/>
    <n v="1"/>
    <s v="OpportunityStatusType.Won"/>
    <m/>
    <m/>
    <s v="WC Policy"/>
    <s v="lead_MxKcpNWvORoYBQX0aF3tRPFW4YbOYjoLVPv3EJotUAs"/>
    <s v="SG CNC Microtech Pvt. Ltd.(Fresh)"/>
    <s v="Siddhartha Khatua"/>
    <s v="user_NpORmx7rsJTJtTAaK530goa9EQDwvUStpLPTra00AAA"/>
    <s v="Siddhartha Khatua"/>
    <s v="2022-07-01 09:45:28.212000+00:00"/>
    <s v="2022-07-01 09:46:39.349000+00:00"/>
    <m/>
    <s v="Pune"/>
    <m/>
    <m/>
    <m/>
    <n v="30"/>
    <m/>
    <m/>
    <m/>
    <m/>
    <m/>
    <m/>
    <m/>
    <m/>
    <m/>
    <m/>
    <m/>
    <s v="Manufacturing"/>
    <m/>
    <m/>
    <m/>
    <m/>
    <m/>
    <m/>
    <m/>
    <m/>
    <m/>
    <m/>
    <m/>
    <m/>
    <s v="Yogesh Paigude"/>
    <m/>
    <s v="user_5IQTpX6DsnoeoDfxqzqojpVoQLXPh68nhDjLS5ETjYj"/>
    <s v="Satyajit Chati"/>
    <s v="Siddharth Angolkar"/>
    <m/>
    <s v="May"/>
    <x v="2"/>
    <m/>
    <m/>
    <m/>
    <m/>
    <m/>
    <m/>
    <s v="2022-04-20 06:33:51.033000+00:00"/>
    <s v="2022-07-10 07:11:58.714000+00:00"/>
    <m/>
  </r>
  <r>
    <s v="Siddhartha Khatua"/>
    <n v="230000"/>
    <s v="INR"/>
    <n v="100"/>
    <d v="2022-01-07T00:00:00"/>
    <s v="Sales"/>
    <s v="stat_OZRiD1474QRJIpvnjHCZfiIvKcVD6mIKSSTzg8SwDVx"/>
    <s v="Won- Payment Completed"/>
    <n v="1"/>
    <s v="OpportunityStatusType.Won"/>
    <m/>
    <m/>
    <s v="Siddharth contact  reference from Indovance"/>
    <s v="lead_MxKcpNWvORoYBQX0aF3tRPFW4YbOYjoLVPv3EJotUAs"/>
    <s v="SG CNC Microtech Pvt. Ltd.(Fresh)"/>
    <s v="Satyajit Chati"/>
    <s v="user_NpORmx7rsJTJtTAaK530goa9EQDwvUStpLPTra00AAA"/>
    <s v="Siddhartha Khatua"/>
    <s v="2022-04-20 06:35:28.837000+00:00"/>
    <s v="2022-07-01 09:46:23.711000+00:00"/>
    <m/>
    <s v="Pune"/>
    <m/>
    <m/>
    <m/>
    <n v="30"/>
    <m/>
    <m/>
    <m/>
    <m/>
    <m/>
    <m/>
    <m/>
    <m/>
    <m/>
    <m/>
    <m/>
    <s v="Manufacturing"/>
    <m/>
    <m/>
    <m/>
    <m/>
    <m/>
    <m/>
    <m/>
    <m/>
    <m/>
    <m/>
    <m/>
    <m/>
    <s v="Yogesh Paigude"/>
    <m/>
    <s v="user_5IQTpX6DsnoeoDfxqzqojpVoQLXPh68nhDjLS5ETjYj"/>
    <s v="Satyajit Chati"/>
    <s v="Siddharth Angolkar"/>
    <m/>
    <s v="May"/>
    <x v="2"/>
    <m/>
    <m/>
    <m/>
    <m/>
    <m/>
    <m/>
    <s v="2022-04-20 06:33:51.033000+00:00"/>
    <s v="2022-07-10 07:11:58.714000+00:00"/>
    <s v="GMC"/>
  </r>
  <r>
    <s v="Daya Gowda"/>
    <n v="200000"/>
    <s v="INR"/>
    <n v="0"/>
    <s v="7/31/22"/>
    <s v="Sales"/>
    <s v="stat_kcR4fZg7TU7jjk1jAVua3qGLRS4J5uFayEjK5j02wtv"/>
    <s v="Unqualified"/>
    <n v="0"/>
    <s v="OpportunityStatusType.Lost"/>
    <s v="cont_bPUynXwOJK5siqb313GxFNz0Ot2CANqnykfR10391lh"/>
    <s v="Saba Khatri"/>
    <s v="GTL - group co 1"/>
    <s v="lead_2NECzFhZ1fxDLIEITQnXMJwr1r47P01qItqvRcSAHrp"/>
    <s v="Work Store Limited (Staples)"/>
    <s v="Daya Gowda"/>
    <s v="user_encRk5bIEFN6ZA11h4WH2AdZTiZpogLSlMIaj0E30SZ"/>
    <s v="Daya Gowda"/>
    <s v="2022-06-22 06:00:09.821000+00:00"/>
    <s v="2022-07-01 07:23:00.770000+00:00"/>
    <m/>
    <s v="Mumbai"/>
    <m/>
    <m/>
    <m/>
    <n v="155"/>
    <m/>
    <m/>
    <m/>
    <m/>
    <m/>
    <m/>
    <m/>
    <s v="PAID_SOCIAL"/>
    <m/>
    <m/>
    <m/>
    <s v="Retail"/>
    <m/>
    <m/>
    <m/>
    <m/>
    <m/>
    <m/>
    <m/>
    <m/>
    <m/>
    <m/>
    <m/>
    <m/>
    <s v="Aniket Vahile"/>
    <m/>
    <s v="user_encRk5bIEFN6ZA11h4WH2AdZTiZpogLSlMIaj0E30SZ"/>
    <s v="Daya Gowda"/>
    <m/>
    <m/>
    <s v="April; July; September"/>
    <x v="2"/>
    <s v="Naukri.com"/>
    <m/>
    <s v="Employee Engagement Handbook"/>
    <m/>
    <m/>
    <m/>
    <s v="2022-04-26 12:41:27.300000+00:00"/>
    <s v="2022-09-20 10:30:39.691000+00:00"/>
    <m/>
  </r>
  <r>
    <s v="Abhiroop Ganguly"/>
    <n v="300000"/>
    <s v="INR"/>
    <n v="0"/>
    <d v="2022-01-07T00:00:00"/>
    <s v="Sales"/>
    <s v="stat_kcR4fZg7TU7jjk1jAVua3qGLRS4J5uFayEjK5j02wtv"/>
    <s v="Unqualified"/>
    <n v="0"/>
    <s v="OpportunityStatusType.Lost"/>
    <m/>
    <m/>
    <s v="fresh GPA"/>
    <s v="lead_DAvCIsRpjnAqLoOI8NqtTZi7cgPhCg59AUfpOCSMH5v"/>
    <s v="Dexpress EV"/>
    <s v="Gauri Jori"/>
    <s v="user_U27GK6WjhLhUhi1EDKXV57xMpn8n8DMIOjci1q3UReZ"/>
    <s v="Abhiroop Ganguly"/>
    <s v="2022-01-17 11:07:02.535000+00:00"/>
    <s v="2022-07-01 07:22:25.011000+00:00"/>
    <m/>
    <s v="Mumbai"/>
    <m/>
    <m/>
    <m/>
    <n v="112"/>
    <m/>
    <m/>
    <m/>
    <m/>
    <m/>
    <m/>
    <m/>
    <m/>
    <m/>
    <m/>
    <m/>
    <s v="Manufacturing"/>
    <m/>
    <m/>
    <m/>
    <m/>
    <m/>
    <m/>
    <m/>
    <m/>
    <m/>
    <m/>
    <m/>
    <m/>
    <m/>
    <m/>
    <s v="user_5YHA1ZU4iP896lD1YJehdJcMx7ZEgWCpulT4T2c3pJ3"/>
    <s v="Gauri Jori"/>
    <m/>
    <m/>
    <m/>
    <x v="4"/>
    <m/>
    <m/>
    <s v="Employee healthcare handbook"/>
    <m/>
    <m/>
    <m/>
    <s v="2022-01-13 11:47:54.569000+00:00"/>
    <s v="2022-07-10 07:03:41.937000+00:00"/>
    <m/>
  </r>
  <r>
    <s v="Abhiroop Ganguly"/>
    <n v="100000"/>
    <s v="INR"/>
    <n v="0"/>
    <d v="2022-01-07T00:00:00"/>
    <s v="Sales"/>
    <s v="stat_kcR4fZg7TU7jjk1jAVua3qGLRS4J5uFayEjK5j02wtv"/>
    <s v="Unqualified"/>
    <n v="0"/>
    <s v="OpportunityStatusType.Lost"/>
    <s v="cont_UgMWRMrmog2NnvIsCOdbp2uvVhsiSwA76OXdJld8w0M"/>
    <s v="megha Padia"/>
    <s v="Covid insurance. Data Awaited."/>
    <s v="lead_DAvCIsRpjnAqLoOI8NqtTZi7cgPhCg59AUfpOCSMH5v"/>
    <s v="Dexpress EV"/>
    <s v="Gauri Jori"/>
    <s v="user_U27GK6WjhLhUhi1EDKXV57xMpn8n8DMIOjci1q3UReZ"/>
    <s v="Abhiroop Ganguly"/>
    <s v="2022-01-17 11:09:21.378000+00:00"/>
    <s v="2022-07-01 07:22:36.606000+00:00"/>
    <m/>
    <s v="Mumbai"/>
    <m/>
    <m/>
    <m/>
    <n v="112"/>
    <m/>
    <m/>
    <m/>
    <m/>
    <m/>
    <m/>
    <m/>
    <m/>
    <m/>
    <m/>
    <m/>
    <s v="Manufacturing"/>
    <m/>
    <m/>
    <m/>
    <m/>
    <m/>
    <m/>
    <m/>
    <m/>
    <m/>
    <m/>
    <m/>
    <m/>
    <m/>
    <m/>
    <s v="user_5YHA1ZU4iP896lD1YJehdJcMx7ZEgWCpulT4T2c3pJ3"/>
    <s v="Gauri Jori"/>
    <m/>
    <m/>
    <m/>
    <x v="4"/>
    <m/>
    <m/>
    <s v="Employee healthcare handbook"/>
    <m/>
    <m/>
    <m/>
    <s v="2022-01-13 11:47:54.569000+00:00"/>
    <s v="2022-07-10 07:03:41.937000+00:00"/>
    <m/>
  </r>
  <r>
    <s v="Naveen Kumar"/>
    <n v="300000"/>
    <s v="INR"/>
    <n v="0"/>
    <s v="7/14/22"/>
    <s v="Sales"/>
    <s v="stat_kcR4fZg7TU7jjk1jAVua3qGLRS4J5uFayEjK5j02wtv"/>
    <s v="Unqualified"/>
    <n v="0"/>
    <s v="OpportunityStatusType.Lost"/>
    <s v="cont_kmJfNQqdHYLIKonSRlKWx8OWRJCwGhJ7oxfHivh7fOj"/>
    <s v="Vinod Shinde"/>
    <s v="GTL - Renewal"/>
    <s v="lead_ivCsLWcVR1FBbV4JRmED9cctRryoDzbF0Rp8do0oH2A"/>
    <s v="Avendus"/>
    <s v="Shreenath Bhat"/>
    <s v="user_N52PP2uP2VZc2gm0nhh6CNFSif4n85g1cdxoNFd9ct0"/>
    <s v="Naveen Kumar"/>
    <s v="2022-06-09 06:01:03.294000+00:00"/>
    <s v="2022-07-01 07:21:12.129000+00:00"/>
    <m/>
    <s v="Mumbai"/>
    <m/>
    <m/>
    <m/>
    <n v="390"/>
    <m/>
    <m/>
    <m/>
    <m/>
    <m/>
    <m/>
    <m/>
    <m/>
    <m/>
    <m/>
    <m/>
    <s v="Banking &amp; Finance"/>
    <m/>
    <m/>
    <m/>
    <m/>
    <m/>
    <m/>
    <m/>
    <m/>
    <m/>
    <m/>
    <m/>
    <m/>
    <s v="Yogesh Paigude"/>
    <m/>
    <s v="user_6hRQhcoLhZEDUBYaw3vS7rv6T5582sGfXq4jNRqTfUU"/>
    <s v="Aishwarya Nyayadhish"/>
    <m/>
    <m/>
    <s v="July; September"/>
    <x v="2"/>
    <s v="Linkedin"/>
    <m/>
    <s v="Vaccine inbound"/>
    <m/>
    <m/>
    <m/>
    <s v="2021-04-20 04:58:30.541000+00:00"/>
    <s v="2022-09-29 07:40:00.234000+00:00"/>
    <s v="GTL"/>
  </r>
  <r>
    <s v="Abhiroop Ganguly"/>
    <n v="100000"/>
    <s v="INR"/>
    <n v="0"/>
    <d v="2022-01-07T00:00:00"/>
    <s v="Sales"/>
    <s v="stat_kcR4fZg7TU7jjk1jAVua3qGLRS4J5uFayEjK5j02wtv"/>
    <s v="Unqualified"/>
    <n v="0"/>
    <s v="OpportunityStatusType.Lost"/>
    <m/>
    <m/>
    <s v="Proposal Email Sent. Data Awaited."/>
    <s v="lead_DAvCIsRpjnAqLoOI8NqtTZi7cgPhCg59AUfpOCSMH5v"/>
    <s v="Dexpress EV"/>
    <s v="Gauri Jori"/>
    <s v="user_U27GK6WjhLhUhi1EDKXV57xMpn8n8DMIOjci1q3UReZ"/>
    <s v="Abhiroop Ganguly"/>
    <s v="2022-01-13 12:35:50.855000+00:00"/>
    <s v="2022-07-01 07:22:12.618000+00:00"/>
    <m/>
    <s v="Mumbai"/>
    <m/>
    <m/>
    <m/>
    <n v="112"/>
    <m/>
    <m/>
    <m/>
    <m/>
    <m/>
    <m/>
    <m/>
    <m/>
    <m/>
    <m/>
    <m/>
    <s v="Manufacturing"/>
    <m/>
    <m/>
    <m/>
    <m/>
    <m/>
    <m/>
    <m/>
    <m/>
    <m/>
    <m/>
    <m/>
    <m/>
    <m/>
    <m/>
    <s v="user_5YHA1ZU4iP896lD1YJehdJcMx7ZEgWCpulT4T2c3pJ3"/>
    <s v="Gauri Jori"/>
    <m/>
    <m/>
    <m/>
    <x v="4"/>
    <m/>
    <m/>
    <s v="Employee healthcare handbook"/>
    <m/>
    <m/>
    <m/>
    <s v="2022-01-13 11:47:54.569000+00:00"/>
    <s v="2022-07-10 07:03:41.937000+00:00"/>
    <m/>
  </r>
  <r>
    <s v="Naveen Kumar"/>
    <n v="500000"/>
    <s v="INR"/>
    <n v="0"/>
    <d v="2022-05-08T00:00:00"/>
    <s v="Sales"/>
    <s v="stat_kcR4fZg7TU7jjk1jAVua3qGLRS4J5uFayEjK5j02wtv"/>
    <s v="Unqualified"/>
    <n v="0"/>
    <s v="OpportunityStatusType.Lost"/>
    <s v="cont_pKL8vxMUByU9EYOYRbPCATFhHGztzbZEbo9BJJay25b"/>
    <s v="Meenakshi Yadav"/>
    <m/>
    <s v="lead_anjK5scQNBdXEu5A4rsJFtIRslqTRpRKcaIUcqIiHVC"/>
    <s v="Rapido"/>
    <s v="Prateek Wadhwa"/>
    <s v="user_N52PP2uP2VZc2gm0nhh6CNFSif4n85g1cdxoNFd9ct0"/>
    <s v="Naveen Kumar"/>
    <s v="2022-05-30 11:22:14.650000+00:00"/>
    <s v="2022-07-01 07:11:05.233000+00:00"/>
    <m/>
    <s v="Bangalore"/>
    <m/>
    <m/>
    <m/>
    <n v="1975"/>
    <m/>
    <m/>
    <m/>
    <m/>
    <m/>
    <m/>
    <m/>
    <s v="PAID_SOCIAL"/>
    <m/>
    <m/>
    <m/>
    <s v="IT Services &amp; IT Consulting"/>
    <m/>
    <m/>
    <m/>
    <m/>
    <m/>
    <m/>
    <m/>
    <m/>
    <m/>
    <m/>
    <m/>
    <m/>
    <s v="Aniket Vahile; Mrunmay Jalgaonkar"/>
    <m/>
    <s v="user_FdWFezbLzkYQcGsBUsjZO25nr2poK2nRbqV47Rs5Kfm"/>
    <s v="Prateek Wadhwa"/>
    <m/>
    <m/>
    <s v="August"/>
    <x v="4"/>
    <s v="Lusha"/>
    <m/>
    <s v="Employee Wellness Trends in 2022"/>
    <m/>
    <m/>
    <m/>
    <s v="2021-09-02 09:04:53.583000+00:00"/>
    <s v="2022-10-20 02:39:54.338000+00:00"/>
    <s v="GPA"/>
  </r>
  <r>
    <s v="Naveen Kumar"/>
    <n v="1000000"/>
    <s v="INR"/>
    <n v="0"/>
    <d v="2022-01-07T00:00:00"/>
    <s v="Sales"/>
    <s v="stat_kcR4fZg7TU7jjk1jAVua3qGLRS4J5uFayEjK5j02wtv"/>
    <s v="Unqualified"/>
    <n v="0"/>
    <s v="OpportunityStatusType.Lost"/>
    <m/>
    <m/>
    <s v="For off roll emps."/>
    <s v="lead_anjK5scQNBdXEu5A4rsJFtIRslqTRpRKcaIUcqIiHVC"/>
    <s v="Rapido"/>
    <s v="Prateek Wadhwa"/>
    <s v="user_N52PP2uP2VZc2gm0nhh6CNFSif4n85g1cdxoNFd9ct0"/>
    <s v="Naveen Kumar"/>
    <s v="2022-06-22 05:40:52.318000+00:00"/>
    <s v="2022-07-01 07:06:49.662000+00:00"/>
    <m/>
    <s v="Bangalore"/>
    <m/>
    <m/>
    <m/>
    <n v="1975"/>
    <m/>
    <m/>
    <m/>
    <m/>
    <m/>
    <m/>
    <m/>
    <s v="PAID_SOCIAL"/>
    <m/>
    <m/>
    <m/>
    <s v="IT Services &amp; IT Consulting"/>
    <m/>
    <m/>
    <m/>
    <m/>
    <m/>
    <m/>
    <m/>
    <m/>
    <m/>
    <m/>
    <m/>
    <m/>
    <s v="Aniket Vahile; Mrunmay Jalgaonkar"/>
    <m/>
    <s v="user_FdWFezbLzkYQcGsBUsjZO25nr2poK2nRbqV47Rs5Kfm"/>
    <s v="Prateek Wadhwa"/>
    <m/>
    <m/>
    <s v="August"/>
    <x v="4"/>
    <s v="Lusha"/>
    <m/>
    <s v="Employee Wellness Trends in 2022"/>
    <m/>
    <m/>
    <m/>
    <s v="2021-09-02 09:04:53.583000+00:00"/>
    <s v="2022-10-20 02:39:54.338000+00:00"/>
    <s v="GMC"/>
  </r>
  <r>
    <s v="Mayur Gadiyar"/>
    <n v="500000"/>
    <s v="INR"/>
    <n v="0"/>
    <d v="2022-05-07T00:00:00"/>
    <s v="Sales"/>
    <s v="stat_1hn9nRJaLbI53NxPuSQgo90kRpbpKsFlwN4oEGNUTdO"/>
    <s v="Lost"/>
    <n v="0"/>
    <s v="OpportunityStatusType.Lost"/>
    <m/>
    <m/>
    <s v="GMC"/>
    <s v="lead_m7ewr6Z0wVPfCrnFPEVeki02QsSxhchqOBxGmgKQpHi"/>
    <s v="Anlage Infotech"/>
    <s v="Mayur Gadiyar"/>
    <s v="user_bdUPAGjcS7p6513So3N4g3aWNS5HuBuVJi7bvCPAsLt"/>
    <s v="Mayur Gadiyar"/>
    <s v="2022-05-11 12:30:36.364000+00:00"/>
    <s v="2022-06-30 17:19:12.919000+00:00"/>
    <m/>
    <s v="Mumbai"/>
    <m/>
    <m/>
    <m/>
    <n v="105"/>
    <m/>
    <m/>
    <m/>
    <m/>
    <m/>
    <m/>
    <m/>
    <m/>
    <m/>
    <m/>
    <m/>
    <s v="IT Services &amp; IT Consulting"/>
    <m/>
    <m/>
    <m/>
    <m/>
    <m/>
    <m/>
    <m/>
    <m/>
    <m/>
    <m/>
    <m/>
    <m/>
    <m/>
    <m/>
    <s v="user_bdUPAGjcS7p6513So3N4g3aWNS5HuBuVJi7bvCPAsLt"/>
    <s v="Mayur Gadiyar"/>
    <m/>
    <m/>
    <s v="June"/>
    <x v="4"/>
    <m/>
    <m/>
    <s v="Employee Engagement Handbook"/>
    <m/>
    <m/>
    <m/>
    <s v="2022-04-03 22:52:04.091000+00:00"/>
    <s v="2022-07-22 09:41:04.942000+00:00"/>
    <s v="GMC"/>
  </r>
  <r>
    <s v="Moziez Chamadia"/>
    <n v="25000000"/>
    <s v="INR"/>
    <n v="0"/>
    <d v="2022-01-07T00:00:00"/>
    <s v="Sales"/>
    <s v="stat_1hn9nRJaLbI53NxPuSQgo90kRpbpKsFlwN4oEGNUTdO"/>
    <s v="Lost"/>
    <n v="0"/>
    <s v="OpportunityStatusType.Lost"/>
    <m/>
    <m/>
    <s v="GMC - Sandeep"/>
    <s v="lead_CUMBoKXilABlMDkvD1q8nc7X6824JRbu3ewVTNjOyPv"/>
    <s v="Crompton"/>
    <s v="Mayur Gadiyar"/>
    <s v="user_IgNfKH7wuLLjHvexoMm2PXWcnF3zYft0ZbMTyfwKRUg"/>
    <s v="Moziez Chamadia"/>
    <s v="2022-05-09 10:00:22.396000+00:00"/>
    <s v="2022-07-01 04:40:36.729000+00:00"/>
    <m/>
    <s v="Mumbai"/>
    <m/>
    <m/>
    <m/>
    <n v="1904"/>
    <m/>
    <m/>
    <m/>
    <m/>
    <m/>
    <m/>
    <m/>
    <s v="PAID_SOCIAL"/>
    <m/>
    <m/>
    <m/>
    <s v="Manufacturing"/>
    <m/>
    <m/>
    <m/>
    <m/>
    <m/>
    <m/>
    <m/>
    <m/>
    <m/>
    <m/>
    <m/>
    <m/>
    <s v="Rakesh Nade"/>
    <m/>
    <s v="user_bdUPAGjcS7p6513So3N4g3aWNS5HuBuVJi7bvCPAsLt"/>
    <s v="Mayur Gadiyar"/>
    <m/>
    <m/>
    <s v="July; May"/>
    <x v="4"/>
    <s v="Lusha"/>
    <m/>
    <s v="Employee Engagement Handbook"/>
    <m/>
    <m/>
    <m/>
    <s v="2021-10-26 11:52:55.375000+00:00"/>
    <s v="2022-10-05 00:18:02.646000+00:00"/>
    <s v="GMC"/>
  </r>
  <r>
    <s v="siddharth tongay"/>
    <n v="6500000"/>
    <s v="INR"/>
    <n v="0"/>
    <s v="7/14/22"/>
    <s v="Sales"/>
    <s v="stat_kcR4fZg7TU7jjk1jAVua3qGLRS4J5uFayEjK5j02wtv"/>
    <s v="Unqualified"/>
    <n v="0"/>
    <s v="OpportunityStatusType.Lost"/>
    <m/>
    <m/>
    <s v="did not fit the broker empanelment"/>
    <s v="lead_f3nNUwGjOsVpk8ZZHcxFmCcVbQEwA3US7eSOQaNPjRT"/>
    <s v="LatentView Analytics"/>
    <s v="Kanchan Kothari"/>
    <s v="user_hNAUXSINlo7GUxmDXzerfGAZIUUHKfva47TB2ckZABz"/>
    <s v="siddharth tongay"/>
    <s v="2022-05-19 09:24:30.609000+00:00"/>
    <s v="2022-06-30 11:26:08.560000+00:00"/>
    <m/>
    <s v="Chennai"/>
    <m/>
    <m/>
    <m/>
    <n v="836"/>
    <m/>
    <m/>
    <m/>
    <m/>
    <m/>
    <m/>
    <m/>
    <s v="PAID_SOCIAL"/>
    <m/>
    <m/>
    <m/>
    <s v="Others"/>
    <s v="New India"/>
    <m/>
    <m/>
    <m/>
    <m/>
    <m/>
    <m/>
    <m/>
    <m/>
    <m/>
    <m/>
    <m/>
    <s v="Arunkumar Dubey"/>
    <m/>
    <s v="user_FdWFezbLzkYQcGsBUsjZO25nr2poK2nRbqV47Rs5Kfm"/>
    <s v="Prateek Wadhwa"/>
    <m/>
    <m/>
    <s v="July"/>
    <x v="2"/>
    <m/>
    <m/>
    <s v="Employee Engagement Calendar"/>
    <m/>
    <m/>
    <s v="Vipul Medcorp"/>
    <s v="2022-05-10 05:01:03.966000+00:00"/>
    <s v="2022-10-17 06:29:25.942000+00:00"/>
    <m/>
  </r>
  <r>
    <s v="Satyam Tiwari"/>
    <n v="20000"/>
    <s v="INR"/>
    <n v="0"/>
    <d v="2022-07-07T00:00:00"/>
    <s v="Sales"/>
    <s v="stat_1hn9nRJaLbI53NxPuSQgo90kRpbpKsFlwN4oEGNUTdO"/>
    <s v="Lost"/>
    <n v="0"/>
    <s v="OpportunityStatusType.Lost"/>
    <m/>
    <m/>
    <s v="GTL"/>
    <s v="lead_ne3bt2m0XR69ksudlDvY0lwlFOQTbUSKV3ypzvF19IR"/>
    <s v="Socomec India Private limited"/>
    <s v="Aditya Binani"/>
    <s v="user_2YgShwgjLNI4FjAqgE9PtKsdIaGh919JGcFG919fe5B"/>
    <s v="Satyam Tiwari"/>
    <s v="2022-06-02 11:53:48.227000+00:00"/>
    <s v="2022-06-30 11:44:27.417000+00:00"/>
    <m/>
    <s v="Gurgaon"/>
    <m/>
    <m/>
    <m/>
    <n v="550"/>
    <m/>
    <m/>
    <m/>
    <m/>
    <m/>
    <m/>
    <m/>
    <m/>
    <m/>
    <m/>
    <m/>
    <m/>
    <m/>
    <m/>
    <m/>
    <m/>
    <m/>
    <m/>
    <m/>
    <m/>
    <m/>
    <m/>
    <m/>
    <m/>
    <s v="Aniket Vahile"/>
    <m/>
    <s v="user_g5Yw4Z4XnIbmcGhJO80vdtFdd5ElcDlgYO3q8l82ODn"/>
    <s v="Aditya Binani"/>
    <s v="Sumit Dolas"/>
    <m/>
    <s v="June"/>
    <x v="2"/>
    <m/>
    <m/>
    <m/>
    <m/>
    <m/>
    <m/>
    <s v="2022-04-24 20:31:03.255000+00:00"/>
    <s v="2022-07-20 06:10:21.115000+00:00"/>
    <m/>
  </r>
  <r>
    <s v="Satyam Tiwari"/>
    <n v="200000"/>
    <s v="INR"/>
    <n v="0"/>
    <d v="2022-07-07T00:00:00"/>
    <s v="Sales"/>
    <s v="stat_1hn9nRJaLbI53NxPuSQgo90kRpbpKsFlwN4oEGNUTdO"/>
    <s v="Lost"/>
    <n v="0"/>
    <s v="OpportunityStatusType.Lost"/>
    <m/>
    <m/>
    <s v="GTL"/>
    <s v="lead_ne3bt2m0XR69ksudlDvY0lwlFOQTbUSKV3ypzvF19IR"/>
    <s v="Socomec India Private limited"/>
    <s v="Aditya Binani"/>
    <s v="user_2YgShwgjLNI4FjAqgE9PtKsdIaGh919JGcFG919fe5B"/>
    <s v="Satyam Tiwari"/>
    <s v="2022-06-02 11:53:23.983000+00:00"/>
    <s v="2022-06-30 11:44:25.486000+00:00"/>
    <m/>
    <s v="Gurgaon"/>
    <m/>
    <m/>
    <m/>
    <n v="550"/>
    <m/>
    <m/>
    <m/>
    <m/>
    <m/>
    <m/>
    <m/>
    <m/>
    <m/>
    <m/>
    <m/>
    <m/>
    <m/>
    <m/>
    <m/>
    <m/>
    <m/>
    <m/>
    <m/>
    <m/>
    <m/>
    <m/>
    <m/>
    <m/>
    <s v="Aniket Vahile"/>
    <m/>
    <s v="user_g5Yw4Z4XnIbmcGhJO80vdtFdd5ElcDlgYO3q8l82ODn"/>
    <s v="Aditya Binani"/>
    <s v="Sumit Dolas"/>
    <m/>
    <s v="June"/>
    <x v="2"/>
    <m/>
    <m/>
    <m/>
    <m/>
    <m/>
    <m/>
    <s v="2022-04-24 20:31:03.255000+00:00"/>
    <s v="2022-07-20 06:10:21.115000+00:00"/>
    <m/>
  </r>
  <r>
    <s v="siddharth tongay"/>
    <n v="1000000"/>
    <s v="INR"/>
    <n v="0"/>
    <s v="7/31/22"/>
    <s v="Sales"/>
    <s v="stat_kcR4fZg7TU7jjk1jAVua3qGLRS4J5uFayEjK5j02wtv"/>
    <s v="Unqualified"/>
    <n v="0"/>
    <s v="OpportunityStatusType.Lost"/>
    <s v="cont_VI08VyGwqgYvUU8q2qrkZWNmYZCTyU2izmef9S42dgE"/>
    <s v="Kasthuri Rangan"/>
    <s v="Individual pol"/>
    <s v="lead_8dDlIsnpx6HuVdHNnpTkovu0aOWuOqo19vUUbxBAqY0"/>
    <s v="Hakuna Matata Solutions Pvt. Ltd."/>
    <s v="Shreenath Bhat"/>
    <s v="user_hNAUXSINlo7GUxmDXzerfGAZIUUHKfva47TB2ckZABz"/>
    <s v="siddharth tongay"/>
    <s v="2022-06-24 08:30:54.817000+00:00"/>
    <s v="2022-06-30 09:01:23.954000+00:00"/>
    <m/>
    <s v="Chennai"/>
    <m/>
    <m/>
    <m/>
    <n v="130"/>
    <m/>
    <m/>
    <m/>
    <m/>
    <m/>
    <m/>
    <m/>
    <m/>
    <m/>
    <m/>
    <m/>
    <s v="Professional Services"/>
    <m/>
    <m/>
    <m/>
    <m/>
    <m/>
    <m/>
    <m/>
    <m/>
    <m/>
    <m/>
    <m/>
    <m/>
    <s v="Sakshi Soni"/>
    <m/>
    <s v="user_bdUPAGjcS7p6513So3N4g3aWNS5HuBuVJi7bvCPAsLt"/>
    <s v="Mayur Gadiyar"/>
    <m/>
    <m/>
    <s v="July"/>
    <x v="2"/>
    <s v="Lusha"/>
    <m/>
    <m/>
    <m/>
    <m/>
    <m/>
    <s v="2022-03-14 02:46:58.229000+00:00"/>
    <s v="2022-07-19 11:46:41.382000+00:00"/>
    <s v="GMC"/>
  </r>
  <r>
    <s v="Chetan Kumar"/>
    <n v="7000000"/>
    <s v="INR"/>
    <n v="0"/>
    <s v="8/31/22"/>
    <s v="Sales"/>
    <s v="stat_kcR4fZg7TU7jjk1jAVua3qGLRS4J5uFayEjK5j02wtv"/>
    <s v="Unqualified"/>
    <n v="0"/>
    <s v="OpportunityStatusType.Lost"/>
    <s v="cont_xhsrcT4x45IQxA6FupgExFTt20XXKflMvWFwHvE5LgK"/>
    <s v="nilesh patil"/>
    <s v="GMC renewal"/>
    <s v="lead_4CVRYyML78Pmxgpqsea3PprbP67BFugQubW6ngZi33s"/>
    <s v="GTL Ltd"/>
    <s v="Gauri Jori"/>
    <s v="user_hAuUqCTCw5r4tCUrswIWPSW7LJ1XIBbttZVmJkxmzGq"/>
    <s v="Chetan Kumar"/>
    <s v="2022-06-06 09:55:14.910000+00:00"/>
    <s v="2022-06-30 10:03:54.055000+00:00"/>
    <m/>
    <s v="Mumbai"/>
    <m/>
    <s v="2020-08-24 07:33:00+00:00"/>
    <m/>
    <n v="1000"/>
    <m/>
    <m/>
    <m/>
    <m/>
    <m/>
    <m/>
    <m/>
    <s v="PAID_SOCIAL"/>
    <m/>
    <m/>
    <m/>
    <m/>
    <m/>
    <m/>
    <m/>
    <m/>
    <m/>
    <m/>
    <m/>
    <m/>
    <m/>
    <m/>
    <m/>
    <m/>
    <m/>
    <m/>
    <s v="user_5YHA1ZU4iP896lD1YJehdJcMx7ZEgWCpulT4T2c3pJ3"/>
    <s v="Gauri Jori"/>
    <m/>
    <m/>
    <s v="August; January; October"/>
    <x v="13"/>
    <m/>
    <m/>
    <s v="Employee Engagement Handbook"/>
    <m/>
    <m/>
    <m/>
    <s v="2020-12-06 09:47:22.900000+00:00"/>
    <s v="2022-10-06 06:26:55.369000+00:00"/>
    <m/>
  </r>
  <r>
    <s v="Kanchan Kothari"/>
    <n v="1000000"/>
    <s v="INR"/>
    <n v="0"/>
    <s v="7/31/22"/>
    <s v="Sales"/>
    <s v="stat_kcR4fZg7TU7jjk1jAVua3qGLRS4J5uFayEjK5j02wtv"/>
    <s v="Unqualified"/>
    <n v="0"/>
    <s v="OpportunityStatusType.Lost"/>
    <m/>
    <m/>
    <m/>
    <s v="lead_NurjRkfQruNF2fA5T9mkONwV3meCsU2rEi94iEdVxLe"/>
    <s v="Eka software"/>
    <s v="Kanchan Kothari"/>
    <s v="user_1komhF31jxFbJLZLStQ90SscOCIJbC30nqRiun56hqB"/>
    <s v="Kanchan Kothari"/>
    <s v="2022-05-25 09:05:05.066000+00:00"/>
    <s v="2022-06-30 10:10:34.612000+00:00"/>
    <m/>
    <s v="Bangalore"/>
    <m/>
    <m/>
    <m/>
    <n v="529"/>
    <m/>
    <m/>
    <m/>
    <m/>
    <m/>
    <m/>
    <m/>
    <m/>
    <m/>
    <m/>
    <m/>
    <s v="IT Services &amp; IT Consulting"/>
    <m/>
    <m/>
    <m/>
    <m/>
    <m/>
    <m/>
    <m/>
    <m/>
    <m/>
    <m/>
    <m/>
    <m/>
    <s v="Amol Gawali"/>
    <m/>
    <s v="user_FdWFezbLzkYQcGsBUsjZO25nr2poK2nRbqV47Rs5Kfm"/>
    <s v="Prateek Wadhwa"/>
    <m/>
    <m/>
    <s v="July"/>
    <x v="2"/>
    <m/>
    <m/>
    <m/>
    <m/>
    <m/>
    <m/>
    <s v="2022-05-10 05:01:05.951000+00:00"/>
    <s v="2022-09-07 03:50:33.413000+00:00"/>
    <m/>
  </r>
  <r>
    <s v="Moziez Chamadia"/>
    <n v="1000000"/>
    <s v="INR"/>
    <n v="0"/>
    <s v="7/29/22"/>
    <s v="Sales"/>
    <s v="stat_kcR4fZg7TU7jjk1jAVua3qGLRS4J5uFayEjK5j02wtv"/>
    <s v="Unqualified"/>
    <n v="0"/>
    <s v="OpportunityStatusType.Lost"/>
    <s v="cont_OAIaiXa2QFczabDLW5LQUpxHOILvlys77VIHnGMTzWo"/>
    <s v="Mahesh Kumar"/>
    <s v="GTL - Renewal"/>
    <s v="lead_1udzyNdcbXpkCtKCG9qlnrtbtu7qXKj0IAff5TrECX4"/>
    <s v="Linxon"/>
    <s v="Shreenath Bhat"/>
    <s v="user_IgNfKH7wuLLjHvexoMm2PXWcnF3zYft0ZbMTyfwKRUg"/>
    <s v="Moziez Chamadia"/>
    <s v="2022-06-22 05:41:46.017000+00:00"/>
    <s v="2022-06-30 08:47:47.672000+00:00"/>
    <m/>
    <s v="Chennai"/>
    <m/>
    <m/>
    <m/>
    <n v="162"/>
    <m/>
    <m/>
    <m/>
    <m/>
    <m/>
    <m/>
    <m/>
    <s v="PAID_SOCIAL"/>
    <m/>
    <m/>
    <m/>
    <s v="Construction &amp; Real Estate; Others"/>
    <m/>
    <m/>
    <m/>
    <m/>
    <m/>
    <m/>
    <m/>
    <m/>
    <m/>
    <m/>
    <m/>
    <m/>
    <s v="Arunkumar Dubey; Prashant Abhang"/>
    <m/>
    <s v="user_vMd4rmcrSbjykdyL2J7rrYn84SWdcNc5FKligrmItPw"/>
    <s v="Shreenath Bhat"/>
    <m/>
    <m/>
    <s v="July"/>
    <x v="4"/>
    <s v="Naukri.com"/>
    <m/>
    <s v="Employee Engagement Handbook"/>
    <m/>
    <m/>
    <m/>
    <s v="2022-04-05 09:49:15.082000+00:00"/>
    <s v="2022-10-10 05:30:06.134000+00:00"/>
    <s v="GTL"/>
  </r>
  <r>
    <s v="Moziez Chamadia"/>
    <n v="100000"/>
    <s v="INR"/>
    <n v="0"/>
    <s v="7/14/22"/>
    <s v="Sales"/>
    <s v="stat_kcR4fZg7TU7jjk1jAVua3qGLRS4J5uFayEjK5j02wtv"/>
    <s v="Unqualified"/>
    <n v="0"/>
    <s v="OpportunityStatusType.Lost"/>
    <s v="cont_OAIaiXa2QFczabDLW5LQUpxHOILvlys77VIHnGMTzWo"/>
    <s v="Mahesh Kumar"/>
    <s v="GPA - Renewal"/>
    <s v="lead_1udzyNdcbXpkCtKCG9qlnrtbtu7qXKj0IAff5TrECX4"/>
    <s v="Linxon"/>
    <s v="Shreenath Bhat"/>
    <s v="user_IgNfKH7wuLLjHvexoMm2PXWcnF3zYft0ZbMTyfwKRUg"/>
    <s v="Moziez Chamadia"/>
    <s v="2022-06-22 05:41:04.665000+00:00"/>
    <s v="2022-06-30 08:47:30.770000+00:00"/>
    <m/>
    <s v="Chennai"/>
    <m/>
    <m/>
    <m/>
    <n v="162"/>
    <m/>
    <m/>
    <m/>
    <m/>
    <m/>
    <m/>
    <m/>
    <s v="PAID_SOCIAL"/>
    <m/>
    <m/>
    <m/>
    <s v="Construction &amp; Real Estate; Others"/>
    <m/>
    <m/>
    <m/>
    <m/>
    <m/>
    <m/>
    <m/>
    <m/>
    <m/>
    <m/>
    <m/>
    <m/>
    <s v="Arunkumar Dubey; Prashant Abhang"/>
    <m/>
    <s v="user_vMd4rmcrSbjykdyL2J7rrYn84SWdcNc5FKligrmItPw"/>
    <s v="Shreenath Bhat"/>
    <m/>
    <m/>
    <s v="July"/>
    <x v="4"/>
    <s v="Naukri.com"/>
    <m/>
    <s v="Employee Engagement Handbook"/>
    <m/>
    <m/>
    <m/>
    <s v="2022-04-05 09:49:15.082000+00:00"/>
    <s v="2022-10-10 05:30:06.134000+00:00"/>
    <s v="GPA"/>
  </r>
  <r>
    <s v="Moziez Chamadia"/>
    <n v="1000000"/>
    <s v="INR"/>
    <n v="0"/>
    <s v="7/29/22"/>
    <s v="Sales"/>
    <s v="stat_kcR4fZg7TU7jjk1jAVua3qGLRS4J5uFayEjK5j02wtv"/>
    <s v="Unqualified"/>
    <n v="0"/>
    <s v="OpportunityStatusType.Lost"/>
    <s v="cont_OAIaiXa2QFczabDLW5LQUpxHOILvlys77VIHnGMTzWo"/>
    <s v="Mahesh Kumar"/>
    <s v="GMC - Renewal in July"/>
    <s v="lead_1udzyNdcbXpkCtKCG9qlnrtbtu7qXKj0IAff5TrECX4"/>
    <s v="Linxon"/>
    <s v="Shreenath Bhat"/>
    <s v="user_IgNfKH7wuLLjHvexoMm2PXWcnF3zYft0ZbMTyfwKRUg"/>
    <s v="Moziez Chamadia"/>
    <s v="2022-06-22 05:40:33.135000+00:00"/>
    <s v="2022-06-30 08:47:40.365000+00:00"/>
    <m/>
    <s v="Chennai"/>
    <m/>
    <m/>
    <m/>
    <n v="162"/>
    <m/>
    <m/>
    <m/>
    <m/>
    <m/>
    <m/>
    <m/>
    <s v="PAID_SOCIAL"/>
    <m/>
    <m/>
    <m/>
    <s v="Construction &amp; Real Estate; Others"/>
    <m/>
    <m/>
    <m/>
    <m/>
    <m/>
    <m/>
    <m/>
    <m/>
    <m/>
    <m/>
    <m/>
    <m/>
    <s v="Arunkumar Dubey; Prashant Abhang"/>
    <m/>
    <s v="user_vMd4rmcrSbjykdyL2J7rrYn84SWdcNc5FKligrmItPw"/>
    <s v="Shreenath Bhat"/>
    <m/>
    <m/>
    <s v="July"/>
    <x v="4"/>
    <s v="Naukri.com"/>
    <m/>
    <s v="Employee Engagement Handbook"/>
    <m/>
    <m/>
    <m/>
    <s v="2022-04-05 09:49:15.082000+00:00"/>
    <s v="2022-10-10 05:30:06.134000+00:00"/>
    <s v="GMC"/>
  </r>
  <r>
    <s v="Navin Panjwani"/>
    <n v="500000"/>
    <s v="INR"/>
    <n v="0"/>
    <s v="7/31/22"/>
    <s v="Sales"/>
    <s v="stat_1hn9nRJaLbI53NxPuSQgo90kRpbpKsFlwN4oEGNUTdO"/>
    <s v="Lost"/>
    <n v="0"/>
    <s v="OpportunityStatusType.Lost"/>
    <s v="cont_ZjSOsPSk1J6KeCFbdRCIrBDEy4gpUcUeB0RbeH1EREA"/>
    <s v="Ritika"/>
    <s v="Fresh GMC"/>
    <s v="lead_TLF3aQ7gNHi3sg5tbj134YhV2a12sWRR1NxhKlenUT2"/>
    <s v="Brandmovers ( Fresh )"/>
    <s v="Trupti Suryavanshi"/>
    <s v="user_sD3YjSs92XKUfD0OPHeo886g6tW6aCM0iUhX5VVUuJi"/>
    <s v="Navin Panjwani"/>
    <s v="2021-12-02 10:45:37.197000+00:00"/>
    <s v="2022-06-30 07:06:50.296000+00:00"/>
    <m/>
    <s v="Mumbai"/>
    <m/>
    <m/>
    <m/>
    <n v="80"/>
    <m/>
    <m/>
    <m/>
    <m/>
    <m/>
    <m/>
    <m/>
    <m/>
    <m/>
    <m/>
    <m/>
    <m/>
    <m/>
    <m/>
    <m/>
    <m/>
    <m/>
    <m/>
    <m/>
    <m/>
    <m/>
    <m/>
    <m/>
    <m/>
    <m/>
    <m/>
    <s v="user_L8E6IFhq6UCzKLHa45LUUTZCznDuyDwFrGaEp9DXiUM"/>
    <s v="Trupti Suryavanshi"/>
    <m/>
    <m/>
    <s v="July"/>
    <x v="4"/>
    <m/>
    <m/>
    <s v="Downloaded the guide: Designing employee healthcare plan"/>
    <m/>
    <m/>
    <m/>
    <s v="2021-12-01 10:36:19.788000+00:00"/>
    <s v="2022-08-27 08:01:08.352000+00:00"/>
    <m/>
  </r>
  <r>
    <s v="Sonal Paithankar"/>
    <n v="3000000"/>
    <s v="INR"/>
    <n v="0"/>
    <s v="7/31/22"/>
    <s v="Sales"/>
    <s v="stat_kcR4fZg7TU7jjk1jAVua3qGLRS4J5uFayEjK5j02wtv"/>
    <s v="Unqualified"/>
    <n v="0"/>
    <s v="OpportunityStatusType.Lost"/>
    <m/>
    <m/>
    <s v="GPA"/>
    <s v="lead_XbpRs6TgPUqN7FDmPPXOGnzbSCwyOSMcyKBe1gemFjq"/>
    <s v="Netflix, Inc."/>
    <s v="Aditya Binani"/>
    <s v="user_Iwn6da5WKkZqwUySK0oUuCb72pFP5WEm4zAb92ijqFe"/>
    <s v="Sonal Paithankar"/>
    <s v="2022-05-17 12:36:25.193000+00:00"/>
    <s v="2022-06-30 05:08:16.170000+00:00"/>
    <m/>
    <s v="Mumbai"/>
    <m/>
    <m/>
    <m/>
    <n v="150"/>
    <m/>
    <m/>
    <m/>
    <m/>
    <m/>
    <m/>
    <m/>
    <m/>
    <m/>
    <m/>
    <m/>
    <s v="Sports &amp; Entertainment"/>
    <m/>
    <m/>
    <m/>
    <m/>
    <m/>
    <m/>
    <m/>
    <m/>
    <m/>
    <m/>
    <m/>
    <m/>
    <s v="Mrunmay Jalgaonkar"/>
    <m/>
    <s v="user_g5Yw4Z4XnIbmcGhJO80vdtFdd5ElcDlgYO3q8l82ODn"/>
    <s v="Aditya Binani"/>
    <m/>
    <m/>
    <s v="July; September"/>
    <x v="4"/>
    <s v="Naukri.com"/>
    <m/>
    <s v="AM is Kunal, Downloaded the guide: Designing employee healthcare plan"/>
    <m/>
    <m/>
    <m/>
    <s v="2021-11-07 08:23:17.546000+00:00"/>
    <s v="2022-09-27 05:22:01.885000+00:00"/>
    <m/>
  </r>
  <r>
    <s v="Sonal Paithankar"/>
    <n v="15000000"/>
    <s v="INR"/>
    <n v="0"/>
    <s v="7/31/22"/>
    <s v="Sales"/>
    <s v="stat_kcR4fZg7TU7jjk1jAVua3qGLRS4J5uFayEjK5j02wtv"/>
    <s v="Unqualified"/>
    <n v="0"/>
    <s v="OpportunityStatusType.Lost"/>
    <m/>
    <m/>
    <s v="GMC"/>
    <s v="lead_XbpRs6TgPUqN7FDmPPXOGnzbSCwyOSMcyKBe1gemFjq"/>
    <s v="Netflix, Inc."/>
    <s v="Aditya Binani"/>
    <s v="user_Iwn6da5WKkZqwUySK0oUuCb72pFP5WEm4zAb92ijqFe"/>
    <s v="Sonal Paithankar"/>
    <s v="2022-05-17 12:36:11.026000+00:00"/>
    <s v="2022-06-30 05:08:13.022000+00:00"/>
    <m/>
    <s v="Mumbai"/>
    <m/>
    <m/>
    <m/>
    <n v="150"/>
    <m/>
    <m/>
    <m/>
    <m/>
    <m/>
    <m/>
    <m/>
    <m/>
    <m/>
    <m/>
    <m/>
    <s v="Sports &amp; Entertainment"/>
    <m/>
    <m/>
    <m/>
    <m/>
    <m/>
    <m/>
    <m/>
    <m/>
    <m/>
    <m/>
    <m/>
    <m/>
    <s v="Mrunmay Jalgaonkar"/>
    <m/>
    <s v="user_g5Yw4Z4XnIbmcGhJO80vdtFdd5ElcDlgYO3q8l82ODn"/>
    <s v="Aditya Binani"/>
    <m/>
    <m/>
    <s v="July; September"/>
    <x v="4"/>
    <s v="Naukri.com"/>
    <m/>
    <s v="AM is Kunal, Downloaded the guide: Designing employee healthcare plan"/>
    <m/>
    <m/>
    <m/>
    <s v="2021-11-07 08:23:17.546000+00:00"/>
    <s v="2022-09-27 05:22:01.885000+00:00"/>
    <m/>
  </r>
  <r>
    <s v="Omkar Ghate"/>
    <n v="1000000"/>
    <s v="INR"/>
    <n v="0"/>
    <d v="2022-04-07T00:00:00"/>
    <s v="Sales"/>
    <s v="stat_kcR4fZg7TU7jjk1jAVua3qGLRS4J5uFayEjK5j02wtv"/>
    <s v="Unqualified"/>
    <n v="0"/>
    <s v="OpportunityStatusType.Lost"/>
    <m/>
    <m/>
    <s v="GMC"/>
    <s v="lead_g8QCsaFeHQIBpUgzVSRozPhhyhgiNzese6eKV4YdAzT"/>
    <s v="Synise Technologies Ltd"/>
    <s v="Aditya Binani"/>
    <s v="user_9SBRjyF0n4iWuhUdqRyQkFhl2J4uyNKhFWvvJEvunX8"/>
    <s v="Omkar Ghate"/>
    <s v="2022-04-29 11:30:29.025000+00:00"/>
    <s v="2022-06-29 10:29:43.316000+00:00"/>
    <m/>
    <s v="Pune"/>
    <m/>
    <m/>
    <m/>
    <n v="300"/>
    <m/>
    <m/>
    <m/>
    <m/>
    <m/>
    <m/>
    <m/>
    <m/>
    <m/>
    <m/>
    <m/>
    <s v="IT Services &amp; IT Consulting"/>
    <m/>
    <m/>
    <m/>
    <m/>
    <m/>
    <m/>
    <m/>
    <m/>
    <m/>
    <m/>
    <m/>
    <m/>
    <m/>
    <m/>
    <s v="user_g5Yw4Z4XnIbmcGhJO80vdtFdd5ElcDlgYO3q8l82ODn"/>
    <s v="Aditya Binani"/>
    <m/>
    <m/>
    <s v="July"/>
    <x v="2"/>
    <s v="Sameer's list"/>
    <m/>
    <s v="Abhay Feb Outbound list"/>
    <m/>
    <m/>
    <m/>
    <s v="2021-01-27 08:55:46.706000+00:00"/>
    <s v="2022-07-11 11:17:21.667000+00:00"/>
    <m/>
  </r>
  <r>
    <s v="Kashif Ahmad"/>
    <n v="200000"/>
    <s v="INR"/>
    <n v="0"/>
    <s v="7/15/22"/>
    <s v="Sales"/>
    <s v="stat_kcR4fZg7TU7jjk1jAVua3qGLRS4J5uFayEjK5j02wtv"/>
    <s v="Unqualified"/>
    <n v="0"/>
    <s v="OpportunityStatusType.Lost"/>
    <m/>
    <m/>
    <s v="Fresh - within month they finalize self policy SI - 3,00,000"/>
    <s v="lead_diyZtIVRlZMKa0Zmibqfk0SoRjAtrW0rTj7u07UXMhU"/>
    <s v="Rooman Technologies"/>
    <s v="Daya Gowda"/>
    <s v="user_LKRhV6rhcBe0uL8u70UUGeDjbMupuho4TaiAOCbT7HT"/>
    <s v="Kashif Ahmad"/>
    <s v="2022-06-13 05:19:58.535000+00:00"/>
    <s v="2022-06-28 14:07:09.484000+00:00"/>
    <m/>
    <s v="Bangalore"/>
    <m/>
    <m/>
    <m/>
    <n v="125"/>
    <m/>
    <m/>
    <m/>
    <m/>
    <m/>
    <m/>
    <m/>
    <m/>
    <m/>
    <m/>
    <m/>
    <s v="IT Services &amp; IT Consulting"/>
    <m/>
    <m/>
    <m/>
    <m/>
    <m/>
    <m/>
    <m/>
    <m/>
    <m/>
    <m/>
    <m/>
    <m/>
    <s v="Jithendra Goalla; Rakesh Nade"/>
    <m/>
    <s v="user_encRk5bIEFN6ZA11h4WH2AdZTiZpogLSlMIaj0E30SZ"/>
    <s v="Daya Gowda"/>
    <m/>
    <m/>
    <m/>
    <x v="2"/>
    <s v="Mr. E"/>
    <m/>
    <m/>
    <m/>
    <m/>
    <m/>
    <s v="2022-04-20 10:11:00.353000+00:00"/>
    <s v="2022-10-10 02:51:47.563000+00:00"/>
    <m/>
  </r>
  <r>
    <s v="Kashif Ahmad"/>
    <n v="135296"/>
    <s v="INR"/>
    <n v="0"/>
    <d v="2022-04-07T00:00:00"/>
    <s v="Sales"/>
    <s v="stat_1hn9nRJaLbI53NxPuSQgo90kRpbpKsFlwN4oEGNUTdO"/>
    <s v="Lost"/>
    <n v="0"/>
    <s v="OpportunityStatusType.Lost"/>
    <m/>
    <m/>
    <s v="GMC-renewal"/>
    <s v="lead_5jLAGNsDbnUmVArQS8BdQeDeDUE6FWBmrOgTBk08iky"/>
    <s v="MAXIML LABS PRIVATE LIMITED"/>
    <s v="Bharti Bankey"/>
    <s v="user_LKRhV6rhcBe0uL8u70UUGeDjbMupuho4TaiAOCbT7HT"/>
    <s v="Kashif Ahmad"/>
    <s v="2022-05-25 08:05:26.457000+00:00"/>
    <s v="2022-06-29 07:31:40.047000+00:00"/>
    <m/>
    <s v="Pune"/>
    <m/>
    <s v="2021-06-07 07:33:27+00:00"/>
    <m/>
    <n v="91"/>
    <m/>
    <m/>
    <m/>
    <m/>
    <m/>
    <m/>
    <m/>
    <m/>
    <m/>
    <m/>
    <m/>
    <s v="IT Services &amp; IT Consulting"/>
    <m/>
    <m/>
    <m/>
    <m/>
    <m/>
    <m/>
    <m/>
    <m/>
    <m/>
    <m/>
    <m/>
    <m/>
    <s v="Deepak Yadav"/>
    <m/>
    <s v="user_aM3WaaSUQQmaNnsm9l2FQRVWUEr8RN2ZdXzsuQUalQ3"/>
    <s v="Bharti Bankey"/>
    <s v="Siddharth Angolkar"/>
    <m/>
    <s v="July"/>
    <x v="3"/>
    <s v="Inbound via website"/>
    <m/>
    <s v="Employee Count 50"/>
    <m/>
    <m/>
    <m/>
    <s v="2021-06-07 07:36:11.041000+00:00"/>
    <s v="2022-07-10 07:14:31.409000+00:00"/>
    <m/>
  </r>
  <r>
    <s v="Satyam Tiwari"/>
    <n v="50000"/>
    <s v="INR"/>
    <n v="0"/>
    <d v="2022-01-07T00:00:00"/>
    <s v="Sales"/>
    <s v="stat_1hn9nRJaLbI53NxPuSQgo90kRpbpKsFlwN4oEGNUTdO"/>
    <s v="Lost"/>
    <n v="0"/>
    <s v="OpportunityStatusType.Lost"/>
    <s v="cont_9U3SCps8qThXl1TVWOiSDUQpWF7gJGrwrcBIfdw2knp"/>
    <s v="Sachin Kurade"/>
    <m/>
    <s v="lead_txpHOccX9mXGBtWKZHfZ8geTD3Ge5mqFIoWhjht54dI"/>
    <s v="Ridecell India pvt Ltd."/>
    <s v="Nikhil Ahuja"/>
    <s v="user_2YgShwgjLNI4FjAqgE9PtKsdIaGh919JGcFG919fe5B"/>
    <s v="Satyam Tiwari"/>
    <s v="2022-05-19 09:38:32.322000+00:00"/>
    <s v="2022-06-28 11:38:49.063000+00:00"/>
    <m/>
    <s v="Mumbai"/>
    <m/>
    <m/>
    <m/>
    <n v="85"/>
    <m/>
    <m/>
    <s v="Facebook"/>
    <m/>
    <m/>
    <m/>
    <m/>
    <s v="PAID_SOCIAL"/>
    <m/>
    <m/>
    <m/>
    <s v="Manufacturing"/>
    <m/>
    <m/>
    <m/>
    <m/>
    <m/>
    <m/>
    <m/>
    <m/>
    <m/>
    <m/>
    <m/>
    <m/>
    <s v="Yogesh Paigude"/>
    <m/>
    <s v="user_ocHSJH83OJnHCvKyMbjx8WOOK8PMgAUGIj1qK0q0dMV"/>
    <s v="Nikhil Ahuja"/>
    <m/>
    <m/>
    <s v="July"/>
    <x v="4"/>
    <s v="Lusha"/>
    <m/>
    <s v="Employee Engagement Handbook"/>
    <m/>
    <m/>
    <m/>
    <s v="2022-05-10 03:52:59.958000+00:00"/>
    <s v="2022-07-11 10:01:36.468000+00:00"/>
    <s v="GPA"/>
  </r>
  <r>
    <s v="Satyam Tiwari"/>
    <n v="425000"/>
    <s v="INR"/>
    <n v="0"/>
    <d v="2022-01-07T00:00:00"/>
    <s v="Sales"/>
    <s v="stat_1hn9nRJaLbI53NxPuSQgo90kRpbpKsFlwN4oEGNUTdO"/>
    <s v="Lost"/>
    <n v="0"/>
    <s v="OpportunityStatusType.Lost"/>
    <s v="cont_9U3SCps8qThXl1TVWOiSDUQpWF7gJGrwrcBIfdw2knp"/>
    <s v="Sachin Kurade"/>
    <s v="Lost to incumbent. We were late in submitting the quotes. Although we were less 50K"/>
    <s v="lead_txpHOccX9mXGBtWKZHfZ8geTD3Ge5mqFIoWhjht54dI"/>
    <s v="Ridecell India pvt Ltd."/>
    <s v="Nikhil Ahuja"/>
    <s v="user_2YgShwgjLNI4FjAqgE9PtKsdIaGh919JGcFG919fe5B"/>
    <s v="Satyam Tiwari"/>
    <s v="2022-05-19 09:38:17.793000+00:00"/>
    <s v="2022-06-28 11:39:23.519000+00:00"/>
    <m/>
    <s v="Mumbai"/>
    <m/>
    <m/>
    <m/>
    <n v="85"/>
    <m/>
    <m/>
    <s v="Facebook"/>
    <m/>
    <m/>
    <m/>
    <m/>
    <s v="PAID_SOCIAL"/>
    <m/>
    <m/>
    <m/>
    <s v="Manufacturing"/>
    <m/>
    <m/>
    <m/>
    <m/>
    <m/>
    <m/>
    <m/>
    <m/>
    <m/>
    <m/>
    <m/>
    <m/>
    <s v="Yogesh Paigude"/>
    <m/>
    <s v="user_ocHSJH83OJnHCvKyMbjx8WOOK8PMgAUGIj1qK0q0dMV"/>
    <s v="Nikhil Ahuja"/>
    <m/>
    <m/>
    <s v="July"/>
    <x v="4"/>
    <s v="Lusha"/>
    <m/>
    <s v="Employee Engagement Handbook"/>
    <m/>
    <m/>
    <m/>
    <s v="2022-05-10 03:52:59.958000+00:00"/>
    <s v="2022-07-11 10:01:36.468000+00:00"/>
    <s v="GMC"/>
  </r>
  <r>
    <s v="Satyam Tiwari"/>
    <n v="50000"/>
    <s v="INR"/>
    <n v="0"/>
    <d v="2022-01-07T00:00:00"/>
    <s v="Sales"/>
    <s v="stat_1hn9nRJaLbI53NxPuSQgo90kRpbpKsFlwN4oEGNUTdO"/>
    <s v="Lost"/>
    <n v="0"/>
    <s v="OpportunityStatusType.Lost"/>
    <s v="cont_9U3SCps8qThXl1TVWOiSDUQpWF7gJGrwrcBIfdw2knp"/>
    <s v="Sachin Kurade"/>
    <m/>
    <s v="lead_txpHOccX9mXGBtWKZHfZ8geTD3Ge5mqFIoWhjht54dI"/>
    <s v="Ridecell India pvt Ltd."/>
    <s v="Nikhil Ahuja"/>
    <s v="user_2YgShwgjLNI4FjAqgE9PtKsdIaGh919JGcFG919fe5B"/>
    <s v="Satyam Tiwari"/>
    <s v="2022-05-19 09:38:47.747000+00:00"/>
    <s v="2022-06-28 11:38:45.934000+00:00"/>
    <m/>
    <s v="Mumbai"/>
    <m/>
    <m/>
    <m/>
    <n v="85"/>
    <m/>
    <m/>
    <s v="Facebook"/>
    <m/>
    <m/>
    <m/>
    <m/>
    <s v="PAID_SOCIAL"/>
    <m/>
    <m/>
    <m/>
    <s v="Manufacturing"/>
    <m/>
    <m/>
    <m/>
    <m/>
    <m/>
    <m/>
    <m/>
    <m/>
    <m/>
    <m/>
    <m/>
    <m/>
    <s v="Yogesh Paigude"/>
    <m/>
    <s v="user_ocHSJH83OJnHCvKyMbjx8WOOK8PMgAUGIj1qK0q0dMV"/>
    <s v="Nikhil Ahuja"/>
    <m/>
    <m/>
    <s v="July"/>
    <x v="4"/>
    <s v="Lusha"/>
    <m/>
    <s v="Employee Engagement Handbook"/>
    <m/>
    <m/>
    <m/>
    <s v="2022-05-10 03:52:59.958000+00:00"/>
    <s v="2022-07-11 10:01:36.468000+00:00"/>
    <s v="GTL"/>
  </r>
  <r>
    <s v="Abhiroop Ganguly"/>
    <n v="50000"/>
    <s v="INR"/>
    <n v="0"/>
    <d v="2022-01-08T00:00:00"/>
    <s v="Sales"/>
    <s v="stat_kcR4fZg7TU7jjk1jAVua3qGLRS4J5uFayEjK5j02wtv"/>
    <s v="Unqualified"/>
    <n v="0"/>
    <s v="OpportunityStatusType.Lost"/>
    <m/>
    <m/>
    <s v="Fresh GPA requirement for emp - Soumen's case. Customer not responding"/>
    <s v="lead_gGW6wDl3DjXvRVL3yEUibJDooqHKPvt9A0rhKIX7tvN"/>
    <s v="Bysos"/>
    <s v="Gauri Jori"/>
    <s v="user_U27GK6WjhLhUhi1EDKXV57xMpn8n8DMIOjci1q3UReZ"/>
    <s v="Abhiroop Ganguly"/>
    <s v="2022-01-04 10:11:47.590000+00:00"/>
    <s v="2022-06-28 07:28:13.268000+00:00"/>
    <m/>
    <s v="Mysuru"/>
    <m/>
    <m/>
    <m/>
    <n v="30"/>
    <m/>
    <m/>
    <m/>
    <m/>
    <m/>
    <m/>
    <m/>
    <m/>
    <m/>
    <m/>
    <m/>
    <s v="IT Services &amp; IT Consulting"/>
    <m/>
    <m/>
    <m/>
    <m/>
    <m/>
    <m/>
    <m/>
    <m/>
    <m/>
    <m/>
    <m/>
    <m/>
    <s v="Aniket Vahile; Shekhar Sakore"/>
    <m/>
    <s v="user_5YHA1ZU4iP896lD1YJehdJcMx7ZEgWCpulT4T2c3pJ3"/>
    <s v="Gauri Jori"/>
    <m/>
    <m/>
    <s v="August"/>
    <x v="4"/>
    <m/>
    <m/>
    <s v="Downloaded the guide: Designing employee healthcare plan"/>
    <m/>
    <m/>
    <m/>
    <s v="2021-12-31 16:01:35.253000+00:00"/>
    <s v="2022-09-02 19:02:28.266000+00:00"/>
    <m/>
  </r>
  <r>
    <s v="Abhiroop Ganguly"/>
    <n v="100000"/>
    <s v="INR"/>
    <n v="0"/>
    <d v="2022-01-08T00:00:00"/>
    <s v="Sales"/>
    <s v="stat_kcR4fZg7TU7jjk1jAVua3qGLRS4J5uFayEjK5j02wtv"/>
    <s v="Unqualified"/>
    <n v="0"/>
    <s v="OpportunityStatusType.Lost"/>
    <m/>
    <m/>
    <s v="covid policy"/>
    <s v="lead_gGW6wDl3DjXvRVL3yEUibJDooqHKPvt9A0rhKIX7tvN"/>
    <s v="Bysos"/>
    <s v="Gauri Jori"/>
    <s v="user_U27GK6WjhLhUhi1EDKXV57xMpn8n8DMIOjci1q3UReZ"/>
    <s v="Abhiroop Ganguly"/>
    <s v="2022-01-11 11:38:35.899000+00:00"/>
    <s v="2022-06-28 07:28:24.494000+00:00"/>
    <m/>
    <s v="Mysuru"/>
    <m/>
    <m/>
    <m/>
    <n v="30"/>
    <m/>
    <m/>
    <m/>
    <m/>
    <m/>
    <m/>
    <m/>
    <m/>
    <m/>
    <m/>
    <m/>
    <s v="IT Services &amp; IT Consulting"/>
    <m/>
    <m/>
    <m/>
    <m/>
    <m/>
    <m/>
    <m/>
    <m/>
    <m/>
    <m/>
    <m/>
    <m/>
    <s v="Aniket Vahile; Shekhar Sakore"/>
    <m/>
    <s v="user_5YHA1ZU4iP896lD1YJehdJcMx7ZEgWCpulT4T2c3pJ3"/>
    <s v="Gauri Jori"/>
    <m/>
    <m/>
    <s v="August"/>
    <x v="4"/>
    <m/>
    <m/>
    <s v="Downloaded the guide: Designing employee healthcare plan"/>
    <m/>
    <m/>
    <m/>
    <s v="2021-12-31 16:01:35.253000+00:00"/>
    <s v="2022-09-02 19:02:28.266000+00:00"/>
    <m/>
  </r>
  <r>
    <s v="Prasoon Mishra"/>
    <n v="5000000"/>
    <s v="INR"/>
    <n v="0"/>
    <s v="7/31/22"/>
    <s v="Sales"/>
    <s v="stat_kcR4fZg7TU7jjk1jAVua3qGLRS4J5uFayEjK5j02wtv"/>
    <s v="Unqualified"/>
    <n v="0"/>
    <s v="OpportunityStatusType.Lost"/>
    <s v="cont_lFajQwymJMi88c5AwVLQKKzmRb8Y5hY0pvRRyGimhz6"/>
    <s v="D S Rautela"/>
    <m/>
    <s v="lead_4eLsko5D4IJEndpgGYquJ98GKPh6I9MNmV3qpaMhIE1"/>
    <s v="Hindustan Power"/>
    <s v="Sarvesh Pawar"/>
    <s v="user_RYbBTp8BVWNa7ppiOz6QVJMGK0exHsFmc5uCLn34ODZ"/>
    <s v="Prasoon Mishra"/>
    <s v="2022-06-24 11:27:33.987000+00:00"/>
    <s v="2022-06-28 09:16:32.527000+00:00"/>
    <m/>
    <s v="Delhi"/>
    <m/>
    <m/>
    <m/>
    <n v="1500"/>
    <m/>
    <m/>
    <m/>
    <m/>
    <m/>
    <m/>
    <m/>
    <m/>
    <m/>
    <m/>
    <m/>
    <m/>
    <m/>
    <m/>
    <m/>
    <m/>
    <m/>
    <m/>
    <m/>
    <m/>
    <m/>
    <m/>
    <m/>
    <m/>
    <m/>
    <m/>
    <s v="user_A8KOTZADnUtEQOLt4nSLAmteNStuGh80js75RYjrXVt"/>
    <s v="Sarvesh Pawar"/>
    <m/>
    <m/>
    <s v="June"/>
    <x v="4"/>
    <m/>
    <m/>
    <s v="Employee Wellness Handbook"/>
    <m/>
    <m/>
    <m/>
    <s v="2022-01-16 04:46:15.992000+00:00"/>
    <s v="2022-07-30 06:10:33.604000+00:00"/>
    <s v="GMC"/>
  </r>
  <r>
    <s v="Namrata Aurora"/>
    <n v="400000"/>
    <s v="INR"/>
    <n v="0"/>
    <s v="7/16/22"/>
    <s v="Sales"/>
    <s v="stat_kcR4fZg7TU7jjk1jAVua3qGLRS4J5uFayEjK5j02wtv"/>
    <s v="Unqualified"/>
    <n v="0"/>
    <s v="OpportunityStatusType.Lost"/>
    <m/>
    <m/>
    <m/>
    <s v="lead_bBoIZ4UOli9XXoLJ6IeghU1kNuRxyhzygfNtjWldwM3"/>
    <s v="Famy Care Ltd., Mumbai"/>
    <s v="Namrata Aurora"/>
    <s v="user_IpBH4s1Av5OVFfQQ3nW0qPDDjwLT9uRfx1sVhml8UQA"/>
    <s v="Namrata Aurora"/>
    <s v="2022-05-06 09:26:14.089000+00:00"/>
    <s v="2022-06-28 07:27:59.349000+00:00"/>
    <m/>
    <s v="Mumbai"/>
    <m/>
    <m/>
    <m/>
    <m/>
    <m/>
    <m/>
    <m/>
    <m/>
    <m/>
    <m/>
    <m/>
    <m/>
    <m/>
    <m/>
    <m/>
    <m/>
    <m/>
    <m/>
    <m/>
    <m/>
    <m/>
    <m/>
    <m/>
    <m/>
    <m/>
    <m/>
    <m/>
    <m/>
    <m/>
    <m/>
    <s v="user_IpBH4s1Av5OVFfQQ3nW0qPDDjwLT9uRfx1sVhml8UQA"/>
    <s v="Namrata Aurora"/>
    <m/>
    <m/>
    <s v="July"/>
    <x v="4"/>
    <m/>
    <m/>
    <s v="Employee Engagement Handbook"/>
    <m/>
    <m/>
    <m/>
    <s v="2022-05-06 04:28:18.234000+00:00"/>
    <s v="2022-10-09 05:33:37.717000+00:00"/>
    <s v="GMC"/>
  </r>
  <r>
    <s v="Navin Panjwani"/>
    <n v="450000"/>
    <s v="INR"/>
    <n v="0"/>
    <d v="2022-01-07T00:00:00"/>
    <s v="Sales"/>
    <s v="stat_1hn9nRJaLbI53NxPuSQgo90kRpbpKsFlwN4oEGNUTdO"/>
    <s v="Lost"/>
    <n v="0"/>
    <s v="OpportunityStatusType.Lost"/>
    <s v="cont_dczUjsQMB3WKk3MG89ZA2wBFKsx32qcv99h1cy8Pafw"/>
    <s v="Sneha"/>
    <m/>
    <s v="lead_CDG2cOKZvhsTT7TH1pAzdlCkMr2KlJ1Y6G8EiSjvUKH"/>
    <s v="FitShit Health Solutions"/>
    <s v="Kanchan Kothari"/>
    <s v="user_sD3YjSs92XKUfD0OPHeo886g6tW6aCM0iUhX5VVUuJi"/>
    <s v="Navin Panjwani"/>
    <s v="2022-06-20 11:07:14.552000+00:00"/>
    <s v="2022-06-28 05:38:18.333000+00:00"/>
    <m/>
    <s v="Mumbai"/>
    <m/>
    <m/>
    <m/>
    <n v="66"/>
    <m/>
    <m/>
    <m/>
    <m/>
    <m/>
    <m/>
    <m/>
    <m/>
    <m/>
    <m/>
    <m/>
    <s v="Food &amp; Beverages"/>
    <m/>
    <m/>
    <m/>
    <m/>
    <m/>
    <m/>
    <m/>
    <m/>
    <m/>
    <m/>
    <m/>
    <m/>
    <s v="Jithendra Goalla"/>
    <m/>
    <s v="user_FdWFezbLzkYQcGsBUsjZO25nr2poK2nRbqV47Rs5Kfm"/>
    <s v="Prateek Wadhwa"/>
    <m/>
    <m/>
    <s v="July"/>
    <x v="2"/>
    <s v="Lusha"/>
    <m/>
    <m/>
    <m/>
    <m/>
    <m/>
    <s v="2022-06-13 11:46:11.917000+00:00"/>
    <s v="2022-09-09 08:40:42.451000+00:00"/>
    <m/>
  </r>
  <r>
    <s v="Omkar Ghate"/>
    <n v="1500000"/>
    <s v="INR"/>
    <n v="0"/>
    <d v="2022-12-07T00:00:00"/>
    <s v="Sales"/>
    <s v="stat_kcR4fZg7TU7jjk1jAVua3qGLRS4J5uFayEjK5j02wtv"/>
    <s v="Unqualified"/>
    <n v="0"/>
    <s v="OpportunityStatusType.Lost"/>
    <m/>
    <m/>
    <s v="GMC (1+3)-Renewal"/>
    <s v="lead_C08LOA5eNpwFXywCGKdLvSypm1FIFR55oMjZwZQUg1c"/>
    <s v="Autoprint Machinery Manufacturers"/>
    <s v="Bhairavi Jog"/>
    <s v="user_9SBRjyF0n4iWuhUdqRyQkFhl2J4uyNKhFWvvJEvunX8"/>
    <s v="Omkar Ghate"/>
    <s v="2022-06-22 06:44:21.542000+00:00"/>
    <s v="2022-06-28 05:04:51.880000+00:00"/>
    <m/>
    <s v="Coimbatore"/>
    <m/>
    <m/>
    <m/>
    <n v="150"/>
    <m/>
    <m/>
    <m/>
    <m/>
    <m/>
    <m/>
    <m/>
    <m/>
    <m/>
    <m/>
    <m/>
    <s v="Manufacturing"/>
    <m/>
    <m/>
    <m/>
    <m/>
    <m/>
    <m/>
    <m/>
    <m/>
    <m/>
    <m/>
    <m/>
    <m/>
    <s v="Amol Gawali"/>
    <m/>
    <s v="user_228eUmsdKIb9OItgmiDq1zD4aPZ1eqiapbaLAGeBf8g"/>
    <s v="Bhairavi Jog"/>
    <m/>
    <m/>
    <s v="July"/>
    <x v="2"/>
    <m/>
    <m/>
    <m/>
    <m/>
    <m/>
    <m/>
    <s v="2022-05-11 05:16:13.031000+00:00"/>
    <s v="2022-07-13 10:58:28.021000+00:00"/>
    <s v="GMC"/>
  </r>
  <r>
    <s v="Prasoon Mishra"/>
    <n v="300000"/>
    <s v="INR"/>
    <n v="0"/>
    <d v="2022-10-08T00:00:00"/>
    <s v="Sales"/>
    <s v="stat_kcR4fZg7TU7jjk1jAVua3qGLRS4J5uFayEjK5j02wtv"/>
    <s v="Unqualified"/>
    <n v="0"/>
    <s v="OpportunityStatusType.Lost"/>
    <s v="cont_EJKIbmwrJmjLASEf2AVcoIz7pZ2rEf76lSfNunY1TN9"/>
    <s v="admin@oswalextrusion.com"/>
    <m/>
    <s v="lead_HOa1MYsbJem8UOm54M3qH6EPPtqdmzuYWjpNggSkXxJ"/>
    <s v="Oswal Extrusion"/>
    <s v="Kaushlya Bhavsar"/>
    <s v="user_RYbBTp8BVWNa7ppiOz6QVJMGK0exHsFmc5uCLn34ODZ"/>
    <s v="Prasoon Mishra"/>
    <s v="2022-06-23 09:53:59.290000+00:00"/>
    <s v="2022-06-27 06:57:21.572000+00:00"/>
    <m/>
    <s v="Ahmedabad"/>
    <m/>
    <m/>
    <m/>
    <n v="240"/>
    <m/>
    <m/>
    <m/>
    <m/>
    <m/>
    <m/>
    <m/>
    <m/>
    <m/>
    <m/>
    <m/>
    <s v="Mining &amp; Metal"/>
    <m/>
    <m/>
    <m/>
    <m/>
    <m/>
    <m/>
    <m/>
    <m/>
    <m/>
    <m/>
    <m/>
    <m/>
    <s v="Aniket Vahile"/>
    <m/>
    <s v="user_vMd4rmcrSbjykdyL2J7rrYn84SWdcNc5FKligrmItPw"/>
    <s v="Shreenath Bhat"/>
    <m/>
    <m/>
    <s v="August"/>
    <x v="4"/>
    <m/>
    <m/>
    <s v="Downloaded the guide: Employee Wellness Handbook"/>
    <m/>
    <m/>
    <m/>
    <s v="2021-12-31 06:31:04.297000+00:00"/>
    <s v="2022-09-05 05:32:13.727000+00:00"/>
    <s v="GPA"/>
  </r>
  <r>
    <s v="Vrushali Kummar"/>
    <n v="35000000"/>
    <s v="INR"/>
    <n v="0"/>
    <s v="7/31/22"/>
    <s v="Sales"/>
    <s v="stat_kcR4fZg7TU7jjk1jAVua3qGLRS4J5uFayEjK5j02wtv"/>
    <s v="Unqualified"/>
    <n v="0"/>
    <s v="OpportunityStatusType.Lost"/>
    <m/>
    <m/>
    <s v="GMC (1+5)-Renewal"/>
    <s v="lead_UXUgQ8XXlSEEyTKbTqeleIIDrBV404YJrNvxpebQfBz"/>
    <s v="Arvindbrands"/>
    <s v="Bhairavi Jog"/>
    <s v="user_TZzywQwym26DjuswO479pxRhNKX152z8X1haCx2vcst"/>
    <s v="Vrushali Kummar"/>
    <s v="2022-05-24 12:34:51.784000+00:00"/>
    <s v="2022-06-27 11:41:44.279000+00:00"/>
    <m/>
    <s v="Ahmedabad"/>
    <m/>
    <m/>
    <m/>
    <n v="3500"/>
    <m/>
    <m/>
    <s v="Facebook"/>
    <m/>
    <m/>
    <m/>
    <m/>
    <s v="PAID_SOCIAL"/>
    <m/>
    <m/>
    <m/>
    <m/>
    <m/>
    <m/>
    <m/>
    <m/>
    <m/>
    <m/>
    <m/>
    <m/>
    <m/>
    <m/>
    <m/>
    <m/>
    <m/>
    <m/>
    <s v="user_228eUmsdKIb9OItgmiDq1zD4aPZ1eqiapbaLAGeBf8g"/>
    <s v="Bhairavi Jog"/>
    <m/>
    <m/>
    <s v="June"/>
    <x v="4"/>
    <m/>
    <m/>
    <s v="Downloaded the guide: Designing employee healthcare plan"/>
    <m/>
    <m/>
    <m/>
    <s v="2021-11-12 13:23:54.857000+00:00"/>
    <s v="2022-07-10 06:48:52.100000+00:00"/>
    <s v="GMC"/>
  </r>
  <r>
    <s v="Vrushali Kummar"/>
    <n v="3500000"/>
    <s v="INR"/>
    <n v="0"/>
    <s v="7/31/22"/>
    <s v="Sales"/>
    <s v="stat_kcR4fZg7TU7jjk1jAVua3qGLRS4J5uFayEjK5j02wtv"/>
    <s v="Unqualified"/>
    <n v="0"/>
    <s v="OpportunityStatusType.Lost"/>
    <m/>
    <m/>
    <s v="GPA (Renewal)"/>
    <s v="lead_UXUgQ8XXlSEEyTKbTqeleIIDrBV404YJrNvxpebQfBz"/>
    <s v="Arvindbrands"/>
    <s v="Bhairavi Jog"/>
    <s v="user_TZzywQwym26DjuswO479pxRhNKX152z8X1haCx2vcst"/>
    <s v="Vrushali Kummar"/>
    <s v="2022-05-24 12:36:42.444000+00:00"/>
    <s v="2022-06-27 11:42:23.350000+00:00"/>
    <m/>
    <s v="Ahmedabad"/>
    <m/>
    <m/>
    <m/>
    <n v="3500"/>
    <m/>
    <m/>
    <s v="Facebook"/>
    <m/>
    <m/>
    <m/>
    <m/>
    <s v="PAID_SOCIAL"/>
    <m/>
    <m/>
    <m/>
    <m/>
    <m/>
    <m/>
    <m/>
    <m/>
    <m/>
    <m/>
    <m/>
    <m/>
    <m/>
    <m/>
    <m/>
    <m/>
    <m/>
    <m/>
    <s v="user_228eUmsdKIb9OItgmiDq1zD4aPZ1eqiapbaLAGeBf8g"/>
    <s v="Bhairavi Jog"/>
    <m/>
    <m/>
    <s v="June"/>
    <x v="4"/>
    <m/>
    <m/>
    <s v="Downloaded the guide: Designing employee healthcare plan"/>
    <m/>
    <m/>
    <m/>
    <s v="2021-11-12 13:23:54.857000+00:00"/>
    <s v="2022-07-10 06:48:52.100000+00:00"/>
    <s v="GPA"/>
  </r>
  <r>
    <s v="Prasoon Mishra"/>
    <n v="1500000"/>
    <s v="INR"/>
    <n v="0"/>
    <d v="2022-10-08T00:00:00"/>
    <s v="Sales"/>
    <s v="stat_kcR4fZg7TU7jjk1jAVua3qGLRS4J5uFayEjK5j02wtv"/>
    <s v="Unqualified"/>
    <n v="0"/>
    <s v="OpportunityStatusType.Lost"/>
    <m/>
    <m/>
    <m/>
    <s v="lead_HOa1MYsbJem8UOm54M3qH6EPPtqdmzuYWjpNggSkXxJ"/>
    <s v="Oswal Extrusion"/>
    <s v="Kaushlya Bhavsar"/>
    <s v="user_RYbBTp8BVWNa7ppiOz6QVJMGK0exHsFmc5uCLn34ODZ"/>
    <s v="Prasoon Mishra"/>
    <s v="2022-06-23 09:53:36.353000+00:00"/>
    <s v="2022-06-27 06:57:15.150000+00:00"/>
    <m/>
    <s v="Ahmedabad"/>
    <m/>
    <m/>
    <m/>
    <n v="240"/>
    <m/>
    <m/>
    <m/>
    <m/>
    <m/>
    <m/>
    <m/>
    <m/>
    <m/>
    <m/>
    <m/>
    <s v="Mining &amp; Metal"/>
    <m/>
    <m/>
    <m/>
    <m/>
    <m/>
    <m/>
    <m/>
    <m/>
    <m/>
    <m/>
    <m/>
    <m/>
    <s v="Aniket Vahile"/>
    <m/>
    <s v="user_vMd4rmcrSbjykdyL2J7rrYn84SWdcNc5FKligrmItPw"/>
    <s v="Shreenath Bhat"/>
    <m/>
    <m/>
    <s v="August"/>
    <x v="4"/>
    <m/>
    <m/>
    <s v="Downloaded the guide: Employee Wellness Handbook"/>
    <m/>
    <m/>
    <m/>
    <s v="2021-12-31 06:31:04.297000+00:00"/>
    <s v="2022-09-05 05:32:13.727000+00:00"/>
    <s v="GTL"/>
  </r>
  <r>
    <s v="Prasoon Mishra"/>
    <n v="2000000"/>
    <s v="INR"/>
    <n v="0"/>
    <d v="2022-10-08T00:00:00"/>
    <s v="Sales"/>
    <s v="stat_kcR4fZg7TU7jjk1jAVua3qGLRS4J5uFayEjK5j02wtv"/>
    <s v="Unqualified"/>
    <n v="0"/>
    <s v="OpportunityStatusType.Lost"/>
    <s v="cont_EJKIbmwrJmjLASEf2AVcoIz7pZ2rEf76lSfNunY1TN9"/>
    <s v="admin@oswalextrusion.com"/>
    <m/>
    <s v="lead_HOa1MYsbJem8UOm54M3qH6EPPtqdmzuYWjpNggSkXxJ"/>
    <s v="Oswal Extrusion"/>
    <s v="Kaushlya Bhavsar"/>
    <s v="user_RYbBTp8BVWNa7ppiOz6QVJMGK0exHsFmc5uCLn34ODZ"/>
    <s v="Prasoon Mishra"/>
    <s v="2022-06-23 09:50:18.610000+00:00"/>
    <s v="2022-06-27 06:57:01.680000+00:00"/>
    <m/>
    <s v="Ahmedabad"/>
    <m/>
    <m/>
    <m/>
    <n v="240"/>
    <m/>
    <m/>
    <m/>
    <m/>
    <m/>
    <m/>
    <m/>
    <m/>
    <m/>
    <m/>
    <m/>
    <s v="Mining &amp; Metal"/>
    <m/>
    <m/>
    <m/>
    <m/>
    <m/>
    <m/>
    <m/>
    <m/>
    <m/>
    <m/>
    <m/>
    <m/>
    <s v="Aniket Vahile"/>
    <m/>
    <s v="user_vMd4rmcrSbjykdyL2J7rrYn84SWdcNc5FKligrmItPw"/>
    <s v="Shreenath Bhat"/>
    <m/>
    <m/>
    <s v="August"/>
    <x v="4"/>
    <m/>
    <m/>
    <s v="Downloaded the guide: Employee Wellness Handbook"/>
    <m/>
    <m/>
    <m/>
    <s v="2021-12-31 06:31:04.297000+00:00"/>
    <s v="2022-09-05 05:32:13.727000+00:00"/>
    <s v="GMC"/>
  </r>
  <r>
    <s v="Chetan Kumar"/>
    <n v="100000"/>
    <s v="INR"/>
    <n v="0"/>
    <s v="7/31/22"/>
    <s v="Sales"/>
    <s v="stat_kcR4fZg7TU7jjk1jAVua3qGLRS4J5uFayEjK5j02wtv"/>
    <s v="Unqualified"/>
    <n v="0"/>
    <s v="OpportunityStatusType.Lost"/>
    <m/>
    <m/>
    <m/>
    <s v="lead_Z7YR4Zj1E13Z06tGRs7KzQYy0jSmSp5B1PDbsKDBRgx"/>
    <s v="Expert Global Solutions"/>
    <s v="Kaushlya Bhavsar"/>
    <s v="user_hAuUqCTCw5r4tCUrswIWPSW7LJ1XIBbttZVmJkxmzGq"/>
    <s v="Chetan Kumar"/>
    <s v="2022-02-03 04:50:54.132000+00:00"/>
    <s v="2022-06-25 02:20:57.688000+00:00"/>
    <m/>
    <s v="Aurangabad"/>
    <m/>
    <s v="2020-08-14 08:05:11+00:00"/>
    <m/>
    <n v="1583"/>
    <m/>
    <m/>
    <m/>
    <m/>
    <m/>
    <m/>
    <m/>
    <m/>
    <m/>
    <m/>
    <m/>
    <s v="Automotive"/>
    <m/>
    <m/>
    <m/>
    <m/>
    <m/>
    <m/>
    <m/>
    <m/>
    <m/>
    <m/>
    <m/>
    <m/>
    <m/>
    <m/>
    <s v="user_5IQTpX6DsnoeoDfxqzqojpVoQLXPh68nhDjLS5ETjYj"/>
    <s v="Satyajit Chati"/>
    <s v="Arindam Majee"/>
    <m/>
    <s v="February"/>
    <x v="2"/>
    <m/>
    <m/>
    <s v="MDindia-TPA"/>
    <m/>
    <m/>
    <m/>
    <s v="2020-12-06 09:46:28.029000+00:00"/>
    <s v="2022-10-19 13:05:40.032000+00:00"/>
    <s v="GTL"/>
  </r>
  <r>
    <s v="Chetan Kumar"/>
    <n v="3500000"/>
    <s v="INR"/>
    <n v="0"/>
    <s v="8/30/22"/>
    <s v="Sales"/>
    <s v="stat_kcR4fZg7TU7jjk1jAVua3qGLRS4J5uFayEjK5j02wtv"/>
    <s v="Unqualified"/>
    <n v="0"/>
    <s v="OpportunityStatusType.Lost"/>
    <s v="cont_tH60RwmaRzxp2RxBBhIgAe6GZmURVRr4k2JCuTTgrGc"/>
    <s v="Vaibhav Parsekar"/>
    <s v="Parental - GMC"/>
    <s v="lead_GUzrD7GGDnTA3xfVoxUhxTRw24xiCzsoG2FbLPMt32c"/>
    <s v="Akumentis Healthcare"/>
    <s v="Mayur Gadiyar"/>
    <s v="user_hAuUqCTCw5r4tCUrswIWPSW7LJ1XIBbttZVmJkxmzGq"/>
    <s v="Chetan Kumar"/>
    <s v="2022-06-06 06:28:13.482000+00:00"/>
    <s v="2022-06-25 02:19:29.852000+00:00"/>
    <m/>
    <s v="Mumbai"/>
    <m/>
    <m/>
    <m/>
    <n v="1500"/>
    <m/>
    <s v="BOF - V11 - Employee engagement handbook - Conversation Ad"/>
    <s v="Facebook"/>
    <m/>
    <m/>
    <m/>
    <m/>
    <s v="PAID_SOCIAL"/>
    <m/>
    <m/>
    <m/>
    <s v="Manufacturing"/>
    <m/>
    <m/>
    <m/>
    <m/>
    <m/>
    <m/>
    <m/>
    <m/>
    <m/>
    <m/>
    <m/>
    <m/>
    <s v="Aniket Vahile"/>
    <m/>
    <s v="user_bdUPAGjcS7p6513So3N4g3aWNS5HuBuVJi7bvCPAsLt"/>
    <s v="Mayur Gadiyar"/>
    <s v="Snehal Mane"/>
    <m/>
    <s v="July; June; March"/>
    <x v="1"/>
    <s v="Lusha"/>
    <m/>
    <s v="Pharma"/>
    <m/>
    <m/>
    <m/>
    <s v="2022-01-25 04:26:24.045000+00:00"/>
    <s v="2022-10-13 08:19:24.613000+00:00"/>
    <s v="GMC"/>
  </r>
  <r>
    <s v="Omkar Ghate"/>
    <n v="400000"/>
    <s v="INR"/>
    <n v="0"/>
    <s v="7/30/22"/>
    <s v="Sales"/>
    <s v="stat_kcR4fZg7TU7jjk1jAVua3qGLRS4J5uFayEjK5j02wtv"/>
    <s v="Unqualified"/>
    <n v="0"/>
    <s v="OpportunityStatusType.Lost"/>
    <m/>
    <m/>
    <m/>
    <s v="lead_xQo1CLXowOSF435d6kCqfHPhbOpmHNCRSzFsYF2r2jW"/>
    <s v="HYPHENMARK INDIA PRIVATE LIMITED"/>
    <s v="Kaushlya Bhavsar"/>
    <s v="user_9SBRjyF0n4iWuhUdqRyQkFhl2J4uyNKhFWvvJEvunX8"/>
    <s v="Omkar Ghate"/>
    <s v="2022-06-22 08:05:46.167000+00:00"/>
    <s v="2022-06-24 10:10:12.730000+00:00"/>
    <m/>
    <m/>
    <m/>
    <m/>
    <m/>
    <n v="40"/>
    <m/>
    <m/>
    <m/>
    <m/>
    <m/>
    <m/>
    <m/>
    <s v="PAID_SOCIAL"/>
    <m/>
    <m/>
    <m/>
    <m/>
    <m/>
    <m/>
    <m/>
    <m/>
    <m/>
    <m/>
    <m/>
    <m/>
    <m/>
    <m/>
    <m/>
    <m/>
    <m/>
    <m/>
    <s v="user_FdWFezbLzkYQcGsBUsjZO25nr2poK2nRbqV47Rs5Kfm"/>
    <s v="Prateek Wadhwa"/>
    <m/>
    <m/>
    <s v="July"/>
    <x v="4"/>
    <m/>
    <m/>
    <s v="Employee Engagement Handbook"/>
    <m/>
    <m/>
    <m/>
    <s v="2022-06-21 14:20:40.518000+00:00"/>
    <s v="2022-08-29 10:26:22.374000+00:00"/>
    <s v="GTL"/>
  </r>
  <r>
    <s v="Prasoon Mishra"/>
    <n v="400000"/>
    <s v="INR"/>
    <n v="0"/>
    <s v="7/30/22"/>
    <s v="Sales"/>
    <s v="stat_kcR4fZg7TU7jjk1jAVua3qGLRS4J5uFayEjK5j02wtv"/>
    <s v="Unqualified"/>
    <n v="0"/>
    <s v="OpportunityStatusType.Lost"/>
    <m/>
    <m/>
    <s v="Just Employee Benefits: Their Management is not intersted for now in benefits"/>
    <s v="lead_waWR7hTLS8tY59vxAjGVYsjomyB1NynAkRuHEk5mGL0"/>
    <s v="Volante Technologies India Pvt. Ltd."/>
    <s v="Kaushlya Bhavsar"/>
    <s v="user_RYbBTp8BVWNa7ppiOz6QVJMGK0exHsFmc5uCLn34ODZ"/>
    <s v="Prasoon Mishra"/>
    <s v="2022-05-19 10:47:11.192000+00:00"/>
    <s v="2022-06-24 09:04:42.778000+00:00"/>
    <m/>
    <s v="Chennai"/>
    <m/>
    <m/>
    <m/>
    <n v="566"/>
    <m/>
    <m/>
    <m/>
    <m/>
    <m/>
    <m/>
    <m/>
    <m/>
    <m/>
    <m/>
    <m/>
    <s v="IT Services &amp; IT Consulting"/>
    <m/>
    <m/>
    <m/>
    <m/>
    <m/>
    <m/>
    <m/>
    <m/>
    <m/>
    <m/>
    <m/>
    <m/>
    <m/>
    <m/>
    <s v="user_vMd4rmcrSbjykdyL2J7rrYn84SWdcNc5FKligrmItPw"/>
    <s v="Shreenath Bhat"/>
    <m/>
    <m/>
    <s v="July"/>
    <x v="2"/>
    <m/>
    <m/>
    <s v="Vaccine inbound"/>
    <m/>
    <m/>
    <m/>
    <s v="2021-05-09 14:25:19.715000+00:00"/>
    <s v="2022-07-12 07:04:30.074000+00:00"/>
    <m/>
  </r>
  <r>
    <s v="Navin Panjwani"/>
    <n v="20000"/>
    <s v="INR"/>
    <n v="0"/>
    <d v="2022-01-07T00:00:00"/>
    <s v="Sales"/>
    <s v="stat_kcR4fZg7TU7jjk1jAVua3qGLRS4J5uFayEjK5j02wtv"/>
    <s v="Unqualified"/>
    <n v="0"/>
    <s v="OpportunityStatusType.Lost"/>
    <s v="cont_sFj9HmiWvzJGq3tU3BdtquMWuzyZjJU4tRYoXS22ofJ"/>
    <s v="Priya Neekhra"/>
    <m/>
    <s v="lead_5GzCehZ1bcOHs5siHFvuookPsxkar8P8jpds8MJjfu3"/>
    <s v="AUS-Aarav Unmanned Systems ( Renewal )"/>
    <s v="Tulika Chakra"/>
    <s v="user_sD3YjSs92XKUfD0OPHeo886g6tW6aCM0iUhX5VVUuJi"/>
    <s v="Navin Panjwani"/>
    <s v="2022-05-20 07:10:32.876000+00:00"/>
    <s v="2022-06-24 06:01:10.976000+00:00"/>
    <m/>
    <s v="Bangalore"/>
    <m/>
    <m/>
    <m/>
    <n v="157"/>
    <m/>
    <m/>
    <m/>
    <m/>
    <m/>
    <m/>
    <m/>
    <m/>
    <m/>
    <m/>
    <m/>
    <s v="Professional Services"/>
    <s v="Care &amp; Tata AIG"/>
    <m/>
    <m/>
    <m/>
    <m/>
    <m/>
    <m/>
    <m/>
    <m/>
    <m/>
    <m/>
    <m/>
    <m/>
    <m/>
    <s v="user_IpBH4s1Av5OVFfQQ3nW0qPDDjwLT9uRfx1sVhml8UQA"/>
    <s v="Namrata Aurora"/>
    <s v="Komal Chougale"/>
    <m/>
    <s v="July"/>
    <x v="4"/>
    <m/>
    <m/>
    <s v="Employee Engagement Handbook"/>
    <m/>
    <m/>
    <m/>
    <s v="2022-05-09 07:21:49.099000+00:00"/>
    <s v="2022-07-28 10:46:41.459000+00:00"/>
    <s v="GPA"/>
  </r>
  <r>
    <s v="Prasoon Mishra"/>
    <n v="1000000"/>
    <s v="INR"/>
    <n v="0"/>
    <d v="2022-06-07T00:00:00"/>
    <s v="Sales"/>
    <s v="stat_kcR4fZg7TU7jjk1jAVua3qGLRS4J5uFayEjK5j02wtv"/>
    <s v="Unqualified"/>
    <n v="0"/>
    <s v="OpportunityStatusType.Lost"/>
    <s v="cont_8pEcjgFWrFVktNFFmjFnFN6zTv00EKfKap8ot6E3cYP"/>
    <s v="Karunanidhi"/>
    <m/>
    <s v="lead_ngwomG0cMZxkgU2KhEiLtTfXiwAFUMqbw0THvnF3Ine"/>
    <s v="Pipara &amp; Co"/>
    <s v="Sarvesh Pawar"/>
    <s v="user_RYbBTp8BVWNa7ppiOz6QVJMGK0exHsFmc5uCLn34ODZ"/>
    <s v="Prasoon Mishra"/>
    <s v="2022-06-06 10:13:58.043000+00:00"/>
    <s v="2022-06-24 07:42:09.309000+00:00"/>
    <m/>
    <s v="Ahmedabad"/>
    <m/>
    <m/>
    <m/>
    <n v="139"/>
    <m/>
    <m/>
    <m/>
    <m/>
    <m/>
    <m/>
    <m/>
    <m/>
    <m/>
    <m/>
    <m/>
    <s v="Banking &amp; Finance"/>
    <m/>
    <m/>
    <m/>
    <m/>
    <m/>
    <m/>
    <m/>
    <m/>
    <m/>
    <m/>
    <m/>
    <m/>
    <s v="Aniket Vahile"/>
    <m/>
    <s v="user_A8KOTZADnUtEQOLt4nSLAmteNStuGh80js75RYjrXVt"/>
    <s v="Sarvesh Pawar"/>
    <m/>
    <m/>
    <s v="July"/>
    <x v="2"/>
    <s v="Lusha, Mr E"/>
    <m/>
    <m/>
    <m/>
    <m/>
    <m/>
    <s v="2022-05-30 10:39:39.311000+00:00"/>
    <s v="2022-07-10 06:48:35.710000+00:00"/>
    <s v="GMC"/>
  </r>
  <r>
    <s v="Manish Balpande"/>
    <n v="15000"/>
    <s v="INR"/>
    <n v="0"/>
    <s v="7/14/22"/>
    <s v="Sales"/>
    <s v="stat_kcR4fZg7TU7jjk1jAVua3qGLRS4J5uFayEjK5j02wtv"/>
    <s v="Unqualified"/>
    <n v="0"/>
    <s v="OpportunityStatusType.Lost"/>
    <s v="cont_iKLap7elOjLzucO83XfcgIuENAxFxKv0ex40z22Z6Ob"/>
    <s v="Anushree Bedekar"/>
    <s v="GPA Renewal"/>
    <s v="lead_mzr9at4mP8OWE2W9DbkbGQOidsY34JHAlfPq4ubwFF4"/>
    <s v="FlexTrade Systems"/>
    <s v="Trupti Suryavanshi"/>
    <s v="user_8jx3L2CDfrbzNnwYUv6Plfha6VxaSGsqcbTXR3sIBZi"/>
    <s v="Manish Balpande"/>
    <s v="2022-06-03 11:34:23.075000+00:00"/>
    <s v="2022-06-23 12:29:34.644000+00:00"/>
    <m/>
    <s v="Pune"/>
    <m/>
    <m/>
    <m/>
    <n v="170"/>
    <m/>
    <m/>
    <m/>
    <m/>
    <m/>
    <m/>
    <m/>
    <s v="PAID_SOCIAL"/>
    <m/>
    <m/>
    <m/>
    <s v="Professional Services"/>
    <m/>
    <m/>
    <m/>
    <m/>
    <m/>
    <m/>
    <m/>
    <m/>
    <m/>
    <m/>
    <m/>
    <m/>
    <m/>
    <m/>
    <s v="user_L8E6IFhq6UCzKLHa45LUUTZCznDuyDwFrGaEp9DXiUM"/>
    <s v="Trupti Suryavanshi"/>
    <m/>
    <m/>
    <s v="July"/>
    <x v="2"/>
    <s v="Ref - Bhushan"/>
    <m/>
    <m/>
    <m/>
    <m/>
    <m/>
    <s v="2022-02-24 08:53:12.426000+00:00"/>
    <s v="2022-07-25 04:51:49.375000+00:00"/>
    <s v="GPA"/>
  </r>
  <r>
    <s v="Manish Balpande"/>
    <n v="3000000"/>
    <s v="INR"/>
    <n v="0"/>
    <s v="7/14/22"/>
    <s v="Sales"/>
    <s v="stat_kcR4fZg7TU7jjk1jAVua3qGLRS4J5uFayEjK5j02wtv"/>
    <s v="Unqualified"/>
    <n v="0"/>
    <s v="OpportunityStatusType.Lost"/>
    <s v="cont_iKLap7elOjLzucO83XfcgIuENAxFxKv0ex40z22Z6Ob"/>
    <s v="Anushree Bedekar"/>
    <s v="GMC Renewal"/>
    <s v="lead_mzr9at4mP8OWE2W9DbkbGQOidsY34JHAlfPq4ubwFF4"/>
    <s v="FlexTrade Systems"/>
    <s v="Trupti Suryavanshi"/>
    <s v="user_8jx3L2CDfrbzNnwYUv6Plfha6VxaSGsqcbTXR3sIBZi"/>
    <s v="Manish Balpande"/>
    <s v="2022-06-01 06:51:00.403000+00:00"/>
    <s v="2022-06-23 12:29:24.587000+00:00"/>
    <m/>
    <s v="Pune"/>
    <m/>
    <m/>
    <m/>
    <n v="170"/>
    <m/>
    <m/>
    <m/>
    <m/>
    <m/>
    <m/>
    <m/>
    <s v="PAID_SOCIAL"/>
    <m/>
    <m/>
    <m/>
    <s v="Professional Services"/>
    <m/>
    <m/>
    <m/>
    <m/>
    <m/>
    <m/>
    <m/>
    <m/>
    <m/>
    <m/>
    <m/>
    <m/>
    <m/>
    <m/>
    <s v="user_L8E6IFhq6UCzKLHa45LUUTZCznDuyDwFrGaEp9DXiUM"/>
    <s v="Trupti Suryavanshi"/>
    <m/>
    <m/>
    <s v="July"/>
    <x v="2"/>
    <s v="Ref - Bhushan"/>
    <m/>
    <m/>
    <m/>
    <m/>
    <m/>
    <s v="2022-02-24 08:53:12.426000+00:00"/>
    <s v="2022-07-25 04:51:49.375000+00:00"/>
    <s v="GMC"/>
  </r>
  <r>
    <s v="Sameer Iftekhari"/>
    <n v="2000000"/>
    <s v="INR"/>
    <n v="0"/>
    <s v="8/31/22"/>
    <s v="Sales"/>
    <s v="stat_1hn9nRJaLbI53NxPuSQgo90kRpbpKsFlwN4oEGNUTdO"/>
    <s v="Lost"/>
    <n v="0"/>
    <s v="OpportunityStatusType.Lost"/>
    <m/>
    <m/>
    <s v="aventri - parents"/>
    <s v="lead_bcIIxNrhKTrLJJd6SSwdFTHA7vgyaf7RmsOqCcaV4lU"/>
    <s v="Aumni tech"/>
    <s v="Prajakta Sahastrabudhe"/>
    <s v="user_t8sUu4byhPnyQ33u64Ecs5WRL98oy2iuu4iTrhCr4vl"/>
    <s v="Nilesh Dhanani"/>
    <s v="2022-01-31 11:13:59.597000+00:00"/>
    <s v="2022-06-23 11:02:31.396000+00:00"/>
    <m/>
    <s v="Pune"/>
    <m/>
    <s v="2021-12-08 04:26:09+00:00"/>
    <m/>
    <n v="46"/>
    <m/>
    <m/>
    <m/>
    <m/>
    <m/>
    <m/>
    <m/>
    <m/>
    <m/>
    <m/>
    <m/>
    <s v="IT Services &amp; IT Consulting"/>
    <m/>
    <m/>
    <m/>
    <m/>
    <m/>
    <m/>
    <m/>
    <m/>
    <m/>
    <m/>
    <m/>
    <m/>
    <m/>
    <m/>
    <s v="user_6hRQhcoLhZEDUBYaw3vS7rv6T5582sGfXq4jNRqTfUU"/>
    <s v="Aishwarya Nyayadhish"/>
    <s v="Anjali Nishu"/>
    <m/>
    <s v="January"/>
    <x v="3"/>
    <s v="Inbound via website"/>
    <m/>
    <s v="Employee Count 50"/>
    <m/>
    <m/>
    <m/>
    <s v="2021-12-08 04:28:54.743000+00:00"/>
    <s v="2022-07-10 07:13:24.030000+00:00"/>
    <m/>
  </r>
  <r>
    <s v="Sameer Iftekhari"/>
    <n v="500000"/>
    <s v="INR"/>
    <n v="0"/>
    <s v="8/31/22"/>
    <s v="Sales"/>
    <s v="stat_1hn9nRJaLbI53NxPuSQgo90kRpbpKsFlwN4oEGNUTdO"/>
    <s v="Lost"/>
    <n v="0"/>
    <s v="OpportunityStatusType.Lost"/>
    <m/>
    <m/>
    <s v="aumni - parents"/>
    <s v="lead_bcIIxNrhKTrLJJd6SSwdFTHA7vgyaf7RmsOqCcaV4lU"/>
    <s v="Aumni tech"/>
    <s v="Prajakta Sahastrabudhe"/>
    <s v="user_t8sUu4byhPnyQ33u64Ecs5WRL98oy2iuu4iTrhCr4vl"/>
    <s v="Nilesh Dhanani"/>
    <s v="2022-02-03 07:03:33.358000+00:00"/>
    <s v="2022-06-23 11:02:37.265000+00:00"/>
    <m/>
    <s v="Pune"/>
    <m/>
    <s v="2021-12-08 04:26:09+00:00"/>
    <m/>
    <n v="46"/>
    <m/>
    <m/>
    <m/>
    <m/>
    <m/>
    <m/>
    <m/>
    <m/>
    <m/>
    <m/>
    <m/>
    <s v="IT Services &amp; IT Consulting"/>
    <m/>
    <m/>
    <m/>
    <m/>
    <m/>
    <m/>
    <m/>
    <m/>
    <m/>
    <m/>
    <m/>
    <m/>
    <m/>
    <m/>
    <s v="user_6hRQhcoLhZEDUBYaw3vS7rv6T5582sGfXq4jNRqTfUU"/>
    <s v="Aishwarya Nyayadhish"/>
    <s v="Anjali Nishu"/>
    <m/>
    <s v="January"/>
    <x v="3"/>
    <s v="Inbound via website"/>
    <m/>
    <s v="Employee Count 50"/>
    <m/>
    <m/>
    <m/>
    <s v="2021-12-08 04:28:54.743000+00:00"/>
    <s v="2022-07-10 07:13:24.030000+00:00"/>
    <m/>
  </r>
  <r>
    <s v="Mayur Gadiyar"/>
    <n v="50000"/>
    <s v="INR"/>
    <n v="0"/>
    <s v="7/31/22"/>
    <s v="Sales"/>
    <s v="stat_kcR4fZg7TU7jjk1jAVua3qGLRS4J5uFayEjK5j02wtv"/>
    <s v="Unqualified"/>
    <n v="0"/>
    <s v="OpportunityStatusType.Lost"/>
    <m/>
    <m/>
    <s v="GPA"/>
    <s v="lead_5i53i1vPwrCXhThtaMPlUA7rGvHhpgr0PhLy0TABhAH"/>
    <s v="JM Financial Services"/>
    <s v="Mayur Gadiyar"/>
    <s v="user_bdUPAGjcS7p6513So3N4g3aWNS5HuBuVJi7bvCPAsLt"/>
    <s v="Mayur Gadiyar"/>
    <s v="2022-05-10 08:46:05.279000+00:00"/>
    <s v="2022-06-23 08:56:40.642000+00:00"/>
    <m/>
    <s v="Mumbai"/>
    <m/>
    <m/>
    <m/>
    <n v="396"/>
    <m/>
    <m/>
    <m/>
    <m/>
    <m/>
    <m/>
    <m/>
    <m/>
    <m/>
    <m/>
    <m/>
    <s v="Banking &amp; Finance"/>
    <m/>
    <m/>
    <m/>
    <m/>
    <m/>
    <m/>
    <m/>
    <m/>
    <m/>
    <m/>
    <m/>
    <m/>
    <m/>
    <m/>
    <s v="user_bdUPAGjcS7p6513So3N4g3aWNS5HuBuVJi7bvCPAsLt"/>
    <s v="Mayur Gadiyar"/>
    <m/>
    <m/>
    <s v="July"/>
    <x v="2"/>
    <s v="Lusha"/>
    <m/>
    <s v="Mayur Leads"/>
    <m/>
    <m/>
    <m/>
    <s v="2022-03-04 07:24:49.730000+00:00"/>
    <s v="2022-07-22 07:53:05.820000+00:00"/>
    <s v="GPA"/>
  </r>
  <r>
    <s v="Mayur Gadiyar"/>
    <n v="3000000"/>
    <s v="INR"/>
    <n v="0"/>
    <s v="7/31/22"/>
    <s v="Sales"/>
    <s v="stat_kcR4fZg7TU7jjk1jAVua3qGLRS4J5uFayEjK5j02wtv"/>
    <s v="Unqualified"/>
    <n v="0"/>
    <s v="OpportunityStatusType.Lost"/>
    <m/>
    <m/>
    <s v="GMC"/>
    <s v="lead_5i53i1vPwrCXhThtaMPlUA7rGvHhpgr0PhLy0TABhAH"/>
    <s v="JM Financial Services"/>
    <s v="Mayur Gadiyar"/>
    <s v="user_bdUPAGjcS7p6513So3N4g3aWNS5HuBuVJi7bvCPAsLt"/>
    <s v="Mayur Gadiyar"/>
    <s v="2022-05-10 08:45:21.002000+00:00"/>
    <s v="2022-06-23 08:56:04.159000+00:00"/>
    <m/>
    <s v="Mumbai"/>
    <m/>
    <m/>
    <m/>
    <n v="396"/>
    <m/>
    <m/>
    <m/>
    <m/>
    <m/>
    <m/>
    <m/>
    <m/>
    <m/>
    <m/>
    <m/>
    <s v="Banking &amp; Finance"/>
    <m/>
    <m/>
    <m/>
    <m/>
    <m/>
    <m/>
    <m/>
    <m/>
    <m/>
    <m/>
    <m/>
    <m/>
    <m/>
    <m/>
    <s v="user_bdUPAGjcS7p6513So3N4g3aWNS5HuBuVJi7bvCPAsLt"/>
    <s v="Mayur Gadiyar"/>
    <m/>
    <m/>
    <s v="July"/>
    <x v="2"/>
    <s v="Lusha"/>
    <m/>
    <s v="Mayur Leads"/>
    <m/>
    <m/>
    <m/>
    <s v="2022-03-04 07:24:49.730000+00:00"/>
    <s v="2022-07-22 07:53:05.820000+00:00"/>
    <s v="GMC"/>
  </r>
  <r>
    <s v="Navin Panjwani"/>
    <n v="100000"/>
    <s v="INR"/>
    <n v="0"/>
    <s v="7/31/22"/>
    <s v="Sales"/>
    <s v="stat_kcR4fZg7TU7jjk1jAVua3qGLRS4J5uFayEjK5j02wtv"/>
    <s v="Unqualified"/>
    <n v="0"/>
    <s v="OpportunityStatusType.Lost"/>
    <s v="cont_fGDgchlYQNGpjvzSEObiJz03lMfupSmpnHIhVmB6Ypz"/>
    <s v="Mangala Bhadane"/>
    <s v="GTL - Fresh"/>
    <s v="lead_RRShh6knKEl40iTr4Ozjt1klltC1sQKk8OTobSUl8eJ"/>
    <s v="ControlCase ( Fresh , Potential )"/>
    <s v="Shreenath Bhat"/>
    <s v="user_sD3YjSs92XKUfD0OPHeo886g6tW6aCM0iUhX5VVUuJi"/>
    <s v="Navin Panjwani"/>
    <s v="2022-06-21 11:44:14.230000+00:00"/>
    <s v="2022-06-23 07:26:17.123000+00:00"/>
    <m/>
    <s v="Mumbai"/>
    <m/>
    <m/>
    <m/>
    <n v="182"/>
    <m/>
    <m/>
    <m/>
    <m/>
    <m/>
    <m/>
    <m/>
    <m/>
    <m/>
    <m/>
    <m/>
    <s v="IT Services &amp; IT Consulting"/>
    <m/>
    <m/>
    <m/>
    <m/>
    <m/>
    <m/>
    <m/>
    <m/>
    <m/>
    <m/>
    <m/>
    <m/>
    <s v="Rakesh Nade"/>
    <m/>
    <s v="user_vMd4rmcrSbjykdyL2J7rrYn84SWdcNc5FKligrmItPw"/>
    <s v="Shreenath Bhat"/>
    <m/>
    <m/>
    <s v="July"/>
    <x v="2"/>
    <m/>
    <m/>
    <m/>
    <m/>
    <m/>
    <m/>
    <s v="2022-05-23 07:04:11.793000+00:00"/>
    <s v="2022-10-18 06:29:37.143000+00:00"/>
    <s v="GTL"/>
  </r>
  <r>
    <s v="Aditya Binani"/>
    <n v="300000"/>
    <s v="INR"/>
    <n v="0"/>
    <d v="2022-01-07T00:00:00"/>
    <s v="Sales"/>
    <s v="stat_kcR4fZg7TU7jjk1jAVua3qGLRS4J5uFayEjK5j02wtv"/>
    <s v="Unqualified"/>
    <n v="0"/>
    <s v="OpportunityStatusType.Lost"/>
    <m/>
    <m/>
    <s v="GPA"/>
    <s v="lead_cQOO1x4jOp0J3Oc03vhziZesANbyeLMWC9yw02CdMLx"/>
    <s v="Northern Arc"/>
    <s v="Aditya Binani"/>
    <s v="user_g5Yw4Z4XnIbmcGhJO80vdtFdd5ElcDlgYO3q8l82ODn"/>
    <s v="Aditya Binani"/>
    <s v="2022-06-10 06:30:40.498000+00:00"/>
    <s v="2022-06-23 06:51:52.438000+00:00"/>
    <m/>
    <s v="Chennai"/>
    <m/>
    <m/>
    <m/>
    <n v="324"/>
    <m/>
    <m/>
    <m/>
    <m/>
    <m/>
    <m/>
    <m/>
    <m/>
    <m/>
    <m/>
    <m/>
    <s v="Banking &amp; Finance"/>
    <m/>
    <m/>
    <m/>
    <m/>
    <m/>
    <m/>
    <m/>
    <m/>
    <m/>
    <m/>
    <m/>
    <m/>
    <s v="Ravi Jaiswal"/>
    <m/>
    <s v="user_g5Yw4Z4XnIbmcGhJO80vdtFdd5ElcDlgYO3q8l82ODn"/>
    <s v="Aditya Binani"/>
    <m/>
    <m/>
    <s v="July"/>
    <x v="2"/>
    <m/>
    <m/>
    <s v="Employee Wellness Handbook"/>
    <m/>
    <m/>
    <m/>
    <s v="2022-02-15 12:41:39.294000+00:00"/>
    <s v="2022-09-16 13:10:38.865000+00:00"/>
    <m/>
  </r>
  <r>
    <s v="Navin Panjwani"/>
    <n v="20000"/>
    <s v="INR"/>
    <n v="0"/>
    <s v="7/31/22"/>
    <s v="Sales"/>
    <s v="stat_kcR4fZg7TU7jjk1jAVua3qGLRS4J5uFayEjK5j02wtv"/>
    <s v="Unqualified"/>
    <n v="0"/>
    <s v="OpportunityStatusType.Lost"/>
    <s v="cont_fGDgchlYQNGpjvzSEObiJz03lMfupSmpnHIhVmB6Ypz"/>
    <s v="Mangala Bhadane"/>
    <s v="GPA - Fresh"/>
    <s v="lead_RRShh6knKEl40iTr4Ozjt1klltC1sQKk8OTobSUl8eJ"/>
    <s v="ControlCase ( Fresh , Potential )"/>
    <s v="Shreenath Bhat"/>
    <s v="user_sD3YjSs92XKUfD0OPHeo886g6tW6aCM0iUhX5VVUuJi"/>
    <s v="Navin Panjwani"/>
    <s v="2022-06-21 11:43:41.465000+00:00"/>
    <s v="2022-06-23 07:26:09.096000+00:00"/>
    <m/>
    <s v="Mumbai"/>
    <m/>
    <m/>
    <m/>
    <n v="182"/>
    <m/>
    <m/>
    <m/>
    <m/>
    <m/>
    <m/>
    <m/>
    <m/>
    <m/>
    <m/>
    <m/>
    <s v="IT Services &amp; IT Consulting"/>
    <m/>
    <m/>
    <m/>
    <m/>
    <m/>
    <m/>
    <m/>
    <m/>
    <m/>
    <m/>
    <m/>
    <m/>
    <s v="Rakesh Nade"/>
    <m/>
    <s v="user_vMd4rmcrSbjykdyL2J7rrYn84SWdcNc5FKligrmItPw"/>
    <s v="Shreenath Bhat"/>
    <m/>
    <m/>
    <s v="July"/>
    <x v="2"/>
    <m/>
    <m/>
    <m/>
    <m/>
    <m/>
    <m/>
    <s v="2022-05-23 07:04:11.793000+00:00"/>
    <s v="2022-10-18 06:29:37.143000+00:00"/>
    <s v="GPA"/>
  </r>
  <r>
    <s v="Satyam Tiwari"/>
    <n v="200000"/>
    <s v="INR"/>
    <n v="0"/>
    <s v="7/30/22"/>
    <s v="Sales"/>
    <s v="stat_kcR4fZg7TU7jjk1jAVua3qGLRS4J5uFayEjK5j02wtv"/>
    <s v="Unqualified"/>
    <n v="0"/>
    <s v="OpportunityStatusType.Lost"/>
    <m/>
    <m/>
    <m/>
    <s v="lead_ZR1loGRJvrGgl0DDhzXvuul4f6UuVEyBqIBJrQ6p5aj"/>
    <s v="AideWiser SolTek"/>
    <s v="Kaushlya Bhavsar"/>
    <s v="user_2YgShwgjLNI4FjAqgE9PtKsdIaGh919JGcFG919fe5B"/>
    <s v="Satyam Tiwari"/>
    <s v="2022-06-16 04:53:20.614000+00:00"/>
    <s v="2022-06-23 05:10:54.204000+00:00"/>
    <m/>
    <s v="Bangalore"/>
    <m/>
    <m/>
    <m/>
    <n v="18"/>
    <m/>
    <m/>
    <m/>
    <m/>
    <m/>
    <m/>
    <m/>
    <s v="PAID_SOCIAL"/>
    <m/>
    <m/>
    <m/>
    <m/>
    <m/>
    <m/>
    <m/>
    <m/>
    <m/>
    <m/>
    <m/>
    <m/>
    <m/>
    <m/>
    <m/>
    <m/>
    <m/>
    <m/>
    <s v="user_2jRs4eIjwv8MozxYA1DE9MMy0FWf2gMgweg2LiJNu64"/>
    <s v="Gauri Munge"/>
    <m/>
    <m/>
    <m/>
    <x v="4"/>
    <m/>
    <m/>
    <s v="Employee Engagement Handbook"/>
    <m/>
    <m/>
    <m/>
    <s v="2022-06-07 13:12:21.843000+00:00"/>
    <s v="2022-08-09 05:16:57.595000+00:00"/>
    <s v="GMC"/>
  </r>
  <r>
    <s v="Sreenivas Hatti"/>
    <n v="1000000"/>
    <s v="INR"/>
    <n v="0"/>
    <d v="2022-01-07T00:00:00"/>
    <s v="Sales"/>
    <s v="stat_kcR4fZg7TU7jjk1jAVua3qGLRS4J5uFayEjK5j02wtv"/>
    <s v="Unqualified"/>
    <n v="0"/>
    <s v="OpportunityStatusType.Lost"/>
    <s v="cont_XByLZfJ7RLuVk4IuPDd35pNgs9tJY9245GGRjvRHGnE"/>
    <s v="Ravindra Raval"/>
    <s v="E and O"/>
    <s v="lead_NbHhjKWYXU9QpU1ZoBsqAo6nOW5Yzwhz3IePq6nbD70"/>
    <s v="GENISYS INFORMATION SYSTEMS INDIA PVT LTD"/>
    <s v="Mayur Gadiyar"/>
    <s v="user_JjaNBsxmUKBROYZvEahyXgec466W5jQa2pL0NUZ81Lb"/>
    <s v="Sreenivas Hatti"/>
    <s v="2022-02-18 11:26:05.526000+00:00"/>
    <s v="2022-06-23 04:55:23.649000+00:00"/>
    <m/>
    <s v="Bangalore"/>
    <m/>
    <m/>
    <m/>
    <n v="819"/>
    <m/>
    <m/>
    <m/>
    <m/>
    <m/>
    <m/>
    <m/>
    <m/>
    <m/>
    <m/>
    <m/>
    <s v="Professional Services"/>
    <m/>
    <m/>
    <m/>
    <m/>
    <m/>
    <m/>
    <m/>
    <m/>
    <m/>
    <m/>
    <m/>
    <m/>
    <m/>
    <m/>
    <s v="user_bdUPAGjcS7p6513So3N4g3aWNS5HuBuVJi7bvCPAsLt"/>
    <s v="Mayur Gadiyar"/>
    <s v="Dr. Anil More"/>
    <m/>
    <s v="March"/>
    <x v="4"/>
    <m/>
    <m/>
    <s v="Employee Engagement Handbook"/>
    <m/>
    <m/>
    <m/>
    <s v="2022-01-31 05:10:18.095000+00:00"/>
    <s v="2022-07-10 06:52:03.089000+00:00"/>
    <s v="NON EB"/>
  </r>
  <r>
    <s v="Sreenivas Hatti"/>
    <n v="1000000"/>
    <s v="INR"/>
    <n v="0"/>
    <d v="2022-01-07T00:00:00"/>
    <s v="Sales"/>
    <s v="stat_kcR4fZg7TU7jjk1jAVua3qGLRS4J5uFayEjK5j02wtv"/>
    <s v="Unqualified"/>
    <n v="0"/>
    <s v="OpportunityStatusType.Lost"/>
    <s v="cont_XByLZfJ7RLuVk4IuPDd35pNgs9tJY9245GGRjvRHGnE"/>
    <s v="Ravindra Raval"/>
    <s v="D and O - Director and Officers Liab"/>
    <s v="lead_NbHhjKWYXU9QpU1ZoBsqAo6nOW5Yzwhz3IePq6nbD70"/>
    <s v="GENISYS INFORMATION SYSTEMS INDIA PVT LTD"/>
    <s v="Mayur Gadiyar"/>
    <s v="user_JjaNBsxmUKBROYZvEahyXgec466W5jQa2pL0NUZ81Lb"/>
    <s v="Sreenivas Hatti"/>
    <s v="2022-02-18 11:30:18.164000+00:00"/>
    <s v="2022-06-23 04:55:37.776000+00:00"/>
    <m/>
    <s v="Bangalore"/>
    <m/>
    <m/>
    <m/>
    <n v="819"/>
    <m/>
    <m/>
    <m/>
    <m/>
    <m/>
    <m/>
    <m/>
    <m/>
    <m/>
    <m/>
    <m/>
    <s v="Professional Services"/>
    <m/>
    <m/>
    <m/>
    <m/>
    <m/>
    <m/>
    <m/>
    <m/>
    <m/>
    <m/>
    <m/>
    <m/>
    <m/>
    <m/>
    <s v="user_bdUPAGjcS7p6513So3N4g3aWNS5HuBuVJi7bvCPAsLt"/>
    <s v="Mayur Gadiyar"/>
    <s v="Dr. Anil More"/>
    <m/>
    <s v="March"/>
    <x v="4"/>
    <m/>
    <m/>
    <s v="Employee Engagement Handbook"/>
    <m/>
    <m/>
    <m/>
    <s v="2022-01-31 05:10:18.095000+00:00"/>
    <s v="2022-07-10 06:52:03.089000+00:00"/>
    <s v="NON EB"/>
  </r>
  <r>
    <s v="Sreenivas Hatti"/>
    <n v="1000000"/>
    <s v="INR"/>
    <n v="0"/>
    <d v="2022-01-07T00:00:00"/>
    <s v="Sales"/>
    <s v="stat_kcR4fZg7TU7jjk1jAVua3qGLRS4J5uFayEjK5j02wtv"/>
    <s v="Unqualified"/>
    <n v="0"/>
    <s v="OpportunityStatusType.Lost"/>
    <s v="cont_XByLZfJ7RLuVk4IuPDd35pNgs9tJY9245GGRjvRHGnE"/>
    <s v="Ravindra Raval"/>
    <s v="CGL - Commercial General Liab"/>
    <s v="lead_NbHhjKWYXU9QpU1ZoBsqAo6nOW5Yzwhz3IePq6nbD70"/>
    <s v="GENISYS INFORMATION SYSTEMS INDIA PVT LTD"/>
    <s v="Mayur Gadiyar"/>
    <s v="user_JjaNBsxmUKBROYZvEahyXgec466W5jQa2pL0NUZ81Lb"/>
    <s v="Sreenivas Hatti"/>
    <s v="2022-02-18 11:31:09.494000+00:00"/>
    <s v="2022-06-23 04:55:56.142000+00:00"/>
    <m/>
    <s v="Bangalore"/>
    <m/>
    <m/>
    <m/>
    <n v="819"/>
    <m/>
    <m/>
    <m/>
    <m/>
    <m/>
    <m/>
    <m/>
    <m/>
    <m/>
    <m/>
    <m/>
    <s v="Professional Services"/>
    <m/>
    <m/>
    <m/>
    <m/>
    <m/>
    <m/>
    <m/>
    <m/>
    <m/>
    <m/>
    <m/>
    <m/>
    <m/>
    <m/>
    <s v="user_bdUPAGjcS7p6513So3N4g3aWNS5HuBuVJi7bvCPAsLt"/>
    <s v="Mayur Gadiyar"/>
    <s v="Dr. Anil More"/>
    <m/>
    <s v="March"/>
    <x v="4"/>
    <m/>
    <m/>
    <s v="Employee Engagement Handbook"/>
    <m/>
    <m/>
    <m/>
    <s v="2022-01-31 05:10:18.095000+00:00"/>
    <s v="2022-07-10 06:52:03.089000+00:00"/>
    <s v="NON EB"/>
  </r>
  <r>
    <s v="Sreenivas Hatti"/>
    <n v="2000000"/>
    <s v="INR"/>
    <n v="0"/>
    <d v="2022-01-07T00:00:00"/>
    <s v="Sales"/>
    <s v="stat_kcR4fZg7TU7jjk1jAVua3qGLRS4J5uFayEjK5j02wtv"/>
    <s v="Unqualified"/>
    <n v="0"/>
    <s v="OpportunityStatusType.Lost"/>
    <m/>
    <m/>
    <m/>
    <s v="lead_QHHgCb0oLUbOfmrp34Rfxash5YRaySrbQfFz1Y1aqbn"/>
    <s v="Champion InfoMetrics"/>
    <s v="Kaushlya Bhavsar"/>
    <s v="user_JjaNBsxmUKBROYZvEahyXgec466W5jQa2pL0NUZ81Lb"/>
    <s v="Sreenivas Hatti"/>
    <s v="2022-06-16 12:17:57.147000+00:00"/>
    <s v="2022-06-23 04:40:47.465000+00:00"/>
    <m/>
    <s v="Bangalore"/>
    <m/>
    <m/>
    <m/>
    <n v="600"/>
    <m/>
    <m/>
    <m/>
    <m/>
    <m/>
    <m/>
    <m/>
    <s v="PAID_SOCIAL"/>
    <m/>
    <m/>
    <m/>
    <s v="Digital Marketing &amp; Advertising"/>
    <m/>
    <m/>
    <m/>
    <m/>
    <m/>
    <m/>
    <m/>
    <m/>
    <m/>
    <m/>
    <m/>
    <m/>
    <m/>
    <m/>
    <s v="user_vMd4rmcrSbjykdyL2J7rrYn84SWdcNc5FKligrmItPw"/>
    <s v="Shreenath Bhat"/>
    <m/>
    <m/>
    <s v="June"/>
    <x v="4"/>
    <m/>
    <m/>
    <s v="Employee Wellness Trends in 2022"/>
    <m/>
    <m/>
    <m/>
    <s v="2021-09-15 15:54:53.474000+00:00"/>
    <s v="2022-07-10 06:50:42.363000+00:00"/>
    <s v="GMC"/>
  </r>
  <r>
    <s v="Sreenivas Hatti"/>
    <n v="500000"/>
    <s v="INR"/>
    <n v="0"/>
    <d v="2022-01-07T00:00:00"/>
    <s v="Sales"/>
    <s v="stat_kcR4fZg7TU7jjk1jAVua3qGLRS4J5uFayEjK5j02wtv"/>
    <s v="Unqualified"/>
    <n v="0"/>
    <s v="OpportunityStatusType.Lost"/>
    <m/>
    <m/>
    <m/>
    <s v="lead_QHHgCb0oLUbOfmrp34Rfxash5YRaySrbQfFz1Y1aqbn"/>
    <s v="Champion InfoMetrics"/>
    <s v="Kaushlya Bhavsar"/>
    <s v="user_JjaNBsxmUKBROYZvEahyXgec466W5jQa2pL0NUZ81Lb"/>
    <s v="Sreenivas Hatti"/>
    <s v="2022-06-16 12:18:16.540000+00:00"/>
    <s v="2022-06-23 04:41:00.422000+00:00"/>
    <m/>
    <s v="Bangalore"/>
    <m/>
    <m/>
    <m/>
    <n v="600"/>
    <m/>
    <m/>
    <m/>
    <m/>
    <m/>
    <m/>
    <m/>
    <s v="PAID_SOCIAL"/>
    <m/>
    <m/>
    <m/>
    <s v="Digital Marketing &amp; Advertising"/>
    <m/>
    <m/>
    <m/>
    <m/>
    <m/>
    <m/>
    <m/>
    <m/>
    <m/>
    <m/>
    <m/>
    <m/>
    <m/>
    <m/>
    <s v="user_vMd4rmcrSbjykdyL2J7rrYn84SWdcNc5FKligrmItPw"/>
    <s v="Shreenath Bhat"/>
    <m/>
    <m/>
    <s v="June"/>
    <x v="4"/>
    <m/>
    <m/>
    <s v="Employee Wellness Trends in 2022"/>
    <m/>
    <m/>
    <m/>
    <s v="2021-09-15 15:54:53.474000+00:00"/>
    <s v="2022-07-10 06:50:42.363000+00:00"/>
    <s v="GPA"/>
  </r>
  <r>
    <s v="Sreenivas Hatti"/>
    <n v="1500000"/>
    <s v="INR"/>
    <n v="0"/>
    <d v="2022-01-07T00:00:00"/>
    <s v="Sales"/>
    <s v="stat_kcR4fZg7TU7jjk1jAVua3qGLRS4J5uFayEjK5j02wtv"/>
    <s v="Unqualified"/>
    <n v="0"/>
    <s v="OpportunityStatusType.Lost"/>
    <m/>
    <m/>
    <m/>
    <s v="lead_QHHgCb0oLUbOfmrp34Rfxash5YRaySrbQfFz1Y1aqbn"/>
    <s v="Champion InfoMetrics"/>
    <s v="Kaushlya Bhavsar"/>
    <s v="user_JjaNBsxmUKBROYZvEahyXgec466W5jQa2pL0NUZ81Lb"/>
    <s v="Sreenivas Hatti"/>
    <s v="2022-06-16 12:18:57.333000+00:00"/>
    <s v="2022-06-23 04:41:13.404000+00:00"/>
    <m/>
    <s v="Bangalore"/>
    <m/>
    <m/>
    <m/>
    <n v="600"/>
    <m/>
    <m/>
    <m/>
    <m/>
    <m/>
    <m/>
    <m/>
    <s v="PAID_SOCIAL"/>
    <m/>
    <m/>
    <m/>
    <s v="Digital Marketing &amp; Advertising"/>
    <m/>
    <m/>
    <m/>
    <m/>
    <m/>
    <m/>
    <m/>
    <m/>
    <m/>
    <m/>
    <m/>
    <m/>
    <m/>
    <m/>
    <s v="user_vMd4rmcrSbjykdyL2J7rrYn84SWdcNc5FKligrmItPw"/>
    <s v="Shreenath Bhat"/>
    <m/>
    <m/>
    <s v="June"/>
    <x v="4"/>
    <m/>
    <m/>
    <s v="Employee Wellness Trends in 2022"/>
    <m/>
    <m/>
    <m/>
    <s v="2021-09-15 15:54:53.474000+00:00"/>
    <s v="2022-07-10 06:50:42.363000+00:00"/>
    <s v="GTL"/>
  </r>
  <r>
    <s v="Manish Balpande"/>
    <n v="300000"/>
    <s v="INR"/>
    <n v="0"/>
    <s v="7/31/22"/>
    <s v="Sales"/>
    <s v="stat_kcR4fZg7TU7jjk1jAVua3qGLRS4J5uFayEjK5j02wtv"/>
    <s v="Unqualified"/>
    <n v="0"/>
    <s v="OpportunityStatusType.Lost"/>
    <s v="cont_999M3A7yoFYWJp6u30zflBfvE86q43F1UtCtsymKbn1"/>
    <s v="kanchan@infocusp.in"/>
    <m/>
    <s v="lead_RrOAtEq6bvNwsA9q7nM4KZKy3AS8SsDKutUbzrNhUlj"/>
    <s v="InFoCusp Innovations Pvt. Ltd."/>
    <s v="Manish Balpande"/>
    <s v="user_8jx3L2CDfrbzNnwYUv6Plfha6VxaSGsqcbTXR3sIBZi"/>
    <s v="Manish Balpande"/>
    <s v="2022-02-03 11:31:16.732000+00:00"/>
    <s v="2022-06-22 11:34:45.714000+00:00"/>
    <m/>
    <s v="Ahmedabad"/>
    <m/>
    <m/>
    <m/>
    <n v="100"/>
    <m/>
    <m/>
    <m/>
    <m/>
    <m/>
    <m/>
    <m/>
    <m/>
    <m/>
    <m/>
    <m/>
    <m/>
    <m/>
    <m/>
    <m/>
    <m/>
    <m/>
    <m/>
    <m/>
    <m/>
    <m/>
    <m/>
    <m/>
    <m/>
    <m/>
    <m/>
    <s v="user_ocHSJH83OJnHCvKyMbjx8WOOK8PMgAUGIj1qK0q0dMV"/>
    <s v="Nikhil Ahuja"/>
    <m/>
    <m/>
    <s v="July; June"/>
    <x v="4"/>
    <m/>
    <m/>
    <s v="Employee Wellness Handbook"/>
    <m/>
    <m/>
    <m/>
    <s v="2022-02-03 06:11:41.253000+00:00"/>
    <s v="2022-07-18 09:27:52.600000+00:00"/>
    <s v="GMC"/>
  </r>
  <r>
    <s v="Sreenivas Hatti"/>
    <n v="50000"/>
    <s v="INR"/>
    <n v="0"/>
    <s v="7/27/22"/>
    <s v="Sales"/>
    <s v="stat_1hn9nRJaLbI53NxPuSQgo90kRpbpKsFlwN4oEGNUTdO"/>
    <s v="Lost"/>
    <n v="0"/>
    <s v="OpportunityStatusType.Lost"/>
    <s v="cont_iPlbkd9csvwkOyyNvWahLJTPo5GTnW4jXXfWp9rgMK9"/>
    <s v="Navya"/>
    <m/>
    <s v="lead_2J2mkeyrtSJ9BE61Dn4P3O90BnZCxxSkPilSIGHdc1z"/>
    <s v="Zyeta"/>
    <s v="Prateek Wadhwa"/>
    <s v="user_JjaNBsxmUKBROYZvEahyXgec466W5jQa2pL0NUZ81Lb"/>
    <s v="Sreenivas Hatti"/>
    <s v="2022-05-27 11:08:05.553000+00:00"/>
    <s v="2022-06-23 03:58:52.108000+00:00"/>
    <m/>
    <s v="Bangalore"/>
    <m/>
    <m/>
    <m/>
    <n v="145"/>
    <m/>
    <m/>
    <m/>
    <m/>
    <m/>
    <m/>
    <m/>
    <s v="PAID_SOCIAL"/>
    <m/>
    <m/>
    <m/>
    <s v="Others"/>
    <m/>
    <m/>
    <m/>
    <m/>
    <m/>
    <m/>
    <m/>
    <m/>
    <m/>
    <m/>
    <m/>
    <m/>
    <s v="Mrunmay Jalgaonkar"/>
    <m/>
    <s v="user_FdWFezbLzkYQcGsBUsjZO25nr2poK2nRbqV47Rs5Kfm"/>
    <s v="Prateek Wadhwa"/>
    <m/>
    <m/>
    <s v="June"/>
    <x v="4"/>
    <s v="Naukri.com"/>
    <m/>
    <s v="Workplace Culture Playbook"/>
    <m/>
    <m/>
    <m/>
    <s v="2021-04-22 05:08:07.372000+00:00"/>
    <s v="2022-08-01 10:03:28.534000+00:00"/>
    <s v="GPA"/>
  </r>
  <r>
    <s v="Mayur Gadiyar"/>
    <n v="500000"/>
    <s v="INR"/>
    <n v="0"/>
    <s v="7/31/22"/>
    <s v="Sales"/>
    <s v="stat_kcR4fZg7TU7jjk1jAVua3qGLRS4J5uFayEjK5j02wtv"/>
    <s v="Unqualified"/>
    <n v="0"/>
    <s v="OpportunityStatusType.Lost"/>
    <s v="cont_L0ZWbV4A6nqqVVCVsKlJchrCeeZRkHAwGVPS6apHrhV"/>
    <s v="Priyanka Gupta"/>
    <s v="Unqualifed - NO GTL in place and no requirement"/>
    <s v="lead_go1D8qapSfDe6AA3tQcUCr0QzVA5vkgb728S5UerGPD"/>
    <s v="BNED LoudCloud"/>
    <s v="Shreenath Bhat"/>
    <s v="user_bdUPAGjcS7p6513So3N4g3aWNS5HuBuVJi7bvCPAsLt"/>
    <s v="Mayur Gadiyar"/>
    <s v="2022-06-22 03:44:38.612000+00:00"/>
    <s v="2022-06-23 04:38:35.001000+00:00"/>
    <m/>
    <s v="Mumbai"/>
    <m/>
    <m/>
    <m/>
    <n v="135"/>
    <m/>
    <m/>
    <m/>
    <m/>
    <m/>
    <m/>
    <m/>
    <s v="PAID_SOCIAL"/>
    <m/>
    <m/>
    <m/>
    <s v="Retail"/>
    <m/>
    <m/>
    <m/>
    <m/>
    <m/>
    <m/>
    <m/>
    <m/>
    <m/>
    <m/>
    <m/>
    <m/>
    <s v="Prashant Abhang"/>
    <m/>
    <s v="user_vMd4rmcrSbjykdyL2J7rrYn84SWdcNc5FKligrmItPw"/>
    <s v="Shreenath Bhat"/>
    <s v="Dr. Anil More"/>
    <m/>
    <s v="October"/>
    <x v="4"/>
    <s v="Lusha"/>
    <m/>
    <s v="Employee Engagement Handbook"/>
    <m/>
    <m/>
    <m/>
    <s v="2022-05-23 07:04:09.771000+00:00"/>
    <s v="2022-10-20 12:44:27.272000+00:00"/>
    <s v="GTL"/>
  </r>
  <r>
    <s v="Mayur Gadiyar"/>
    <n v="500000"/>
    <s v="INR"/>
    <n v="0"/>
    <d v="2022-01-08T00:00:00"/>
    <s v="Sales"/>
    <s v="stat_kcR4fZg7TU7jjk1jAVua3qGLRS4J5uFayEjK5j02wtv"/>
    <s v="Unqualified"/>
    <n v="0"/>
    <s v="OpportunityStatusType.Lost"/>
    <s v="cont_Zxwmh6z9Ux9qQJQvyj9aY68btSOftq980iMq3b5NYZU"/>
    <m/>
    <s v="Parental Policy"/>
    <s v="lead_h58HoJnhzwSHLondUremJ7lrvjXh9ETFiJUX4Wp42sA"/>
    <s v="Sero soft solution"/>
    <s v="Mayur Gadiyar"/>
    <s v="user_bdUPAGjcS7p6513So3N4g3aWNS5HuBuVJi7bvCPAsLt"/>
    <s v="Mayur Gadiyar"/>
    <s v="2022-05-12 06:56:10.246000+00:00"/>
    <s v="2022-06-22 07:50:34.968000+00:00"/>
    <m/>
    <s v="Indore"/>
    <m/>
    <s v="2020-10-27 07:56:27+00:00"/>
    <m/>
    <n v="236"/>
    <m/>
    <m/>
    <m/>
    <m/>
    <m/>
    <m/>
    <m/>
    <m/>
    <m/>
    <m/>
    <m/>
    <s v="IT Services &amp; IT Consulting"/>
    <m/>
    <m/>
    <m/>
    <m/>
    <m/>
    <m/>
    <m/>
    <m/>
    <m/>
    <m/>
    <m/>
    <m/>
    <m/>
    <m/>
    <s v="user_bdUPAGjcS7p6513So3N4g3aWNS5HuBuVJi7bvCPAsLt"/>
    <s v="Mayur Gadiyar"/>
    <m/>
    <m/>
    <s v="August"/>
    <x v="3"/>
    <m/>
    <m/>
    <s v="Nameless Lead"/>
    <m/>
    <m/>
    <m/>
    <s v="2020-12-06 09:49:53.078000+00:00"/>
    <s v="2022-09-30 10:12:24.511000+00:00"/>
    <s v="GMC"/>
  </r>
  <r>
    <s v="siddharth tongay"/>
    <n v="6000000"/>
    <s v="INR"/>
    <n v="0"/>
    <d v="2022-01-07T00:00:00"/>
    <s v="Sales"/>
    <s v="stat_kcR4fZg7TU7jjk1jAVua3qGLRS4J5uFayEjK5j02wtv"/>
    <s v="Unqualified"/>
    <n v="0"/>
    <s v="OpportunityStatusType.Lost"/>
    <m/>
    <m/>
    <m/>
    <s v="lead_ThbMCeAcPbGGTa3RonqDB3eYW50BpcbVgGhdC2EBfTU"/>
    <s v="Ion Exchange India"/>
    <s v="Kanchan Kothari"/>
    <s v="user_hNAUXSINlo7GUxmDXzerfGAZIUUHKfva47TB2ckZABz"/>
    <s v="siddharth tongay"/>
    <s v="2022-05-27 11:13:26.930000+00:00"/>
    <s v="2022-06-21 07:42:39.610000+00:00"/>
    <m/>
    <s v="Mumbai"/>
    <m/>
    <m/>
    <m/>
    <n v="2600"/>
    <m/>
    <m/>
    <m/>
    <m/>
    <m/>
    <m/>
    <m/>
    <m/>
    <m/>
    <m/>
    <m/>
    <s v="Professional Services"/>
    <m/>
    <m/>
    <m/>
    <m/>
    <m/>
    <m/>
    <m/>
    <m/>
    <m/>
    <m/>
    <m/>
    <m/>
    <m/>
    <m/>
    <s v="user_ocHSJH83OJnHCvKyMbjx8WOOK8PMgAUGIj1qK0q0dMV"/>
    <s v="Nikhil Ahuja"/>
    <m/>
    <m/>
    <s v="July"/>
    <x v="2"/>
    <m/>
    <m/>
    <s v="AM Opps - Niranjan"/>
    <m/>
    <m/>
    <m/>
    <s v="2021-11-10 21:51:26.166000+00:00"/>
    <s v="2022-07-16 10:25:17.745000+00:00"/>
    <m/>
  </r>
  <r>
    <s v="Moziez Chamadia"/>
    <n v="30000"/>
    <s v="INR"/>
    <n v="0"/>
    <d v="2022-07-07T00:00:00"/>
    <s v="Sales"/>
    <s v="stat_kcR4fZg7TU7jjk1jAVua3qGLRS4J5uFayEjK5j02wtv"/>
    <s v="Unqualified"/>
    <n v="0"/>
    <s v="OpportunityStatusType.Lost"/>
    <m/>
    <m/>
    <s v="GPA (Renewal)"/>
    <s v="lead_6LHM5txl25xHa5aHpxyZbXRSh7dDuPY2fDJ83gi8EUQ"/>
    <s v="CAB Experiences"/>
    <s v="Pranav Kenjale"/>
    <s v="user_IgNfKH7wuLLjHvexoMm2PXWcnF3zYft0ZbMTyfwKRUg"/>
    <s v="Moziez Chamadia"/>
    <s v="2022-06-07 12:11:21.366000+00:00"/>
    <s v="2022-06-21 04:39:18.461000+00:00"/>
    <m/>
    <s v="Mumbai"/>
    <m/>
    <m/>
    <m/>
    <n v="106"/>
    <m/>
    <m/>
    <m/>
    <m/>
    <m/>
    <m/>
    <m/>
    <m/>
    <m/>
    <m/>
    <m/>
    <s v="Professional Services"/>
    <m/>
    <m/>
    <m/>
    <m/>
    <m/>
    <m/>
    <m/>
    <m/>
    <m/>
    <m/>
    <m/>
    <m/>
    <s v="Aniket Vahile; Kaustubh Gaikwad; Sakshi Soni"/>
    <m/>
    <s v="user_x9AtbGLhDmWYC9XAmYdfwBt9yiXbgMhBuZpIoFuN8Cd"/>
    <s v="Pranav Kenjale"/>
    <m/>
    <m/>
    <s v="June; May"/>
    <x v="4"/>
    <m/>
    <m/>
    <s v="Employee Wellness Handbook"/>
    <m/>
    <m/>
    <m/>
    <s v="2022-03-18 17:13:34.527000+00:00"/>
    <s v="2022-09-01 17:27:02.035000+00:00"/>
    <m/>
  </r>
  <r>
    <s v="Navin Panjwani"/>
    <n v="400000"/>
    <s v="INR"/>
    <n v="0"/>
    <d v="2022-10-08T00:00:00"/>
    <s v="Sales"/>
    <s v="stat_kcR4fZg7TU7jjk1jAVua3qGLRS4J5uFayEjK5j02wtv"/>
    <s v="Unqualified"/>
    <n v="0"/>
    <s v="OpportunityStatusType.Lost"/>
    <s v="cont_bPry6gWW1bNafyVk0Afdf6Kl7kOsr3SmBsM92zrWz3Y"/>
    <s v="Ragunath Chandran"/>
    <m/>
    <s v="lead_HEMnug7LDedDBcV40uETHfbSbNIrKL6980xzulGGV6E"/>
    <s v="Eswari Global ( Renewal , 26th Aug )"/>
    <s v="Kaushlya Bhavsar"/>
    <s v="user_sD3YjSs92XKUfD0OPHeo886g6tW6aCM0iUhX5VVUuJi"/>
    <s v="Navin Panjwani"/>
    <s v="2022-06-14 12:39:03.912000+00:00"/>
    <s v="2022-06-20 12:25:21.505000+00:00"/>
    <m/>
    <m/>
    <m/>
    <m/>
    <m/>
    <n v="350"/>
    <m/>
    <m/>
    <m/>
    <m/>
    <m/>
    <m/>
    <m/>
    <s v="PAID_SOCIAL"/>
    <m/>
    <m/>
    <m/>
    <m/>
    <m/>
    <m/>
    <m/>
    <m/>
    <m/>
    <m/>
    <m/>
    <m/>
    <m/>
    <m/>
    <m/>
    <m/>
    <m/>
    <m/>
    <s v="user_vMd4rmcrSbjykdyL2J7rrYn84SWdcNc5FKligrmItPw"/>
    <s v="Shreenath Bhat"/>
    <m/>
    <m/>
    <s v="August; July"/>
    <x v="4"/>
    <m/>
    <m/>
    <s v="Employee Engagement Handbook"/>
    <m/>
    <m/>
    <m/>
    <s v="2022-05-31 16:30:49.954000+00:00"/>
    <s v="2022-08-26 08:53:54.088000+00:00"/>
    <s v="GTL"/>
  </r>
  <r>
    <s v="Kashif Ahmad"/>
    <n v="70000"/>
    <s v="INR"/>
    <n v="0"/>
    <d v="2022-07-07T00:00:00"/>
    <s v="Sales"/>
    <s v="stat_kcR4fZg7TU7jjk1jAVua3qGLRS4J5uFayEjK5j02wtv"/>
    <s v="Unqualified"/>
    <n v="0"/>
    <s v="OpportunityStatusType.Lost"/>
    <s v="cont_s4ko2WXY0Q9l8Oi6yY86S1EKTbt0mQNhJblQTRuwFQV"/>
    <s v="Vishakha Waikar"/>
    <s v="GPA (Fresh)"/>
    <s v="lead_NiQ2mgUHlRjWnP99uTdyW63TU9UgwffVObGcmi4vbuy"/>
    <s v="Rise WPU (Fresh)"/>
    <s v="Pranav Kenjale"/>
    <s v="user_LKRhV6rhcBe0uL8u70UUGeDjbMupuho4TaiAOCbT7HT"/>
    <s v="Kashif Ahmad"/>
    <s v="2022-06-17 08:16:37.420000+00:00"/>
    <s v="2022-06-20 10:35:30.753000+00:00"/>
    <m/>
    <s v="Pune"/>
    <m/>
    <m/>
    <m/>
    <n v="159"/>
    <m/>
    <m/>
    <m/>
    <m/>
    <m/>
    <m/>
    <m/>
    <m/>
    <m/>
    <m/>
    <m/>
    <s v="Education"/>
    <m/>
    <m/>
    <m/>
    <m/>
    <m/>
    <m/>
    <m/>
    <m/>
    <m/>
    <m/>
    <m/>
    <m/>
    <s v="Shekhar Sakore"/>
    <m/>
    <s v="user_encRk5bIEFN6ZA11h4WH2AdZTiZpogLSlMIaj0E30SZ"/>
    <s v="Daya Gowda"/>
    <m/>
    <m/>
    <s v="July"/>
    <x v="2"/>
    <m/>
    <m/>
    <m/>
    <m/>
    <m/>
    <m/>
    <s v="2022-06-17 08:10:34.754000+00:00"/>
    <s v="2022-09-26 11:15:49.862000+00:00"/>
    <m/>
  </r>
  <r>
    <s v="Naveen Kumar"/>
    <n v="100000"/>
    <s v="INR"/>
    <n v="0"/>
    <d v="2022-01-07T00:00:00"/>
    <s v="Sales"/>
    <s v="stat_kcR4fZg7TU7jjk1jAVua3qGLRS4J5uFayEjK5j02wtv"/>
    <s v="Unqualified"/>
    <n v="0"/>
    <s v="OpportunityStatusType.Lost"/>
    <s v="cont_Qup3qhTIgMr3LBeDszjUGV1yLHBTAAhOXsAkfRqMrbJ"/>
    <s v="Shyam Pandirkar"/>
    <s v="GPA - Working with Allianz Brokers and have connect with Leadership and sign with a new name every year"/>
    <s v="lead_G7sDp639tMe8BQbNFYvCUntxlHYUqoJ8vrfevj08Sa7"/>
    <s v="Acme Housing Industries Pvt. Ltd."/>
    <s v="Mayur Gadiyar"/>
    <s v="user_N52PP2uP2VZc2gm0nhh6CNFSif4n85g1cdxoNFd9ct0"/>
    <s v="Naveen Kumar"/>
    <s v="2022-05-16 10:35:59.228000+00:00"/>
    <s v="2022-06-20 05:42:46.934000+00:00"/>
    <m/>
    <s v="Mumbai"/>
    <m/>
    <m/>
    <m/>
    <n v="150"/>
    <m/>
    <m/>
    <m/>
    <m/>
    <m/>
    <m/>
    <m/>
    <s v="PAID_SOCIAL"/>
    <m/>
    <m/>
    <m/>
    <s v="Construction &amp; Real Estate"/>
    <m/>
    <m/>
    <m/>
    <m/>
    <m/>
    <m/>
    <m/>
    <m/>
    <m/>
    <m/>
    <m/>
    <m/>
    <s v="Mrunmay Jalgaonkar"/>
    <m/>
    <s v="user_bdUPAGjcS7p6513So3N4g3aWNS5HuBuVJi7bvCPAsLt"/>
    <s v="Mayur Gadiyar"/>
    <m/>
    <m/>
    <s v="July"/>
    <x v="19"/>
    <m/>
    <m/>
    <s v="AM is Shweta Agarwal, Employer Review Tracker"/>
    <m/>
    <m/>
    <m/>
    <s v="2022-05-16 10:32:09.237000+00:00"/>
    <s v="2022-09-27 05:04:53.927000+00:00"/>
    <s v="GPA"/>
  </r>
  <r>
    <s v="Naveen Kumar"/>
    <n v="1500000"/>
    <s v="INR"/>
    <n v="0"/>
    <d v="2022-01-07T00:00:00"/>
    <s v="Sales"/>
    <s v="stat_kcR4fZg7TU7jjk1jAVua3qGLRS4J5uFayEjK5j02wtv"/>
    <s v="Unqualified"/>
    <n v="0"/>
    <s v="OpportunityStatusType.Lost"/>
    <s v="cont_Qup3qhTIgMr3LBeDszjUGV1yLHBTAAhOXsAkfRqMrbJ"/>
    <s v="Shyam Pandirkar"/>
    <s v="GMC - Working with Allianz Brokers and have connect with Leadership and sign with a new name every year"/>
    <s v="lead_G7sDp639tMe8BQbNFYvCUntxlHYUqoJ8vrfevj08Sa7"/>
    <s v="Acme Housing Industries Pvt. Ltd."/>
    <s v="Mayur Gadiyar"/>
    <s v="user_N52PP2uP2VZc2gm0nhh6CNFSif4n85g1cdxoNFd9ct0"/>
    <s v="Naveen Kumar"/>
    <s v="2022-05-16 10:35:30.261000+00:00"/>
    <s v="2022-06-20 05:42:27.170000+00:00"/>
    <m/>
    <s v="Mumbai"/>
    <m/>
    <m/>
    <m/>
    <n v="150"/>
    <m/>
    <m/>
    <m/>
    <m/>
    <m/>
    <m/>
    <m/>
    <s v="PAID_SOCIAL"/>
    <m/>
    <m/>
    <m/>
    <s v="Construction &amp; Real Estate"/>
    <m/>
    <m/>
    <m/>
    <m/>
    <m/>
    <m/>
    <m/>
    <m/>
    <m/>
    <m/>
    <m/>
    <m/>
    <s v="Mrunmay Jalgaonkar"/>
    <m/>
    <s v="user_bdUPAGjcS7p6513So3N4g3aWNS5HuBuVJi7bvCPAsLt"/>
    <s v="Mayur Gadiyar"/>
    <m/>
    <m/>
    <s v="July"/>
    <x v="19"/>
    <m/>
    <m/>
    <s v="AM is Shweta Agarwal, Employer Review Tracker"/>
    <m/>
    <m/>
    <m/>
    <s v="2022-05-16 10:32:09.237000+00:00"/>
    <s v="2022-09-27 05:04:53.927000+00:00"/>
    <s v="GMC"/>
  </r>
  <r>
    <s v="Moziez Chamadia"/>
    <n v="400000"/>
    <s v="INR"/>
    <n v="0"/>
    <s v="7/30/22"/>
    <s v="Sales"/>
    <s v="stat_kcR4fZg7TU7jjk1jAVua3qGLRS4J5uFayEjK5j02wtv"/>
    <s v="Unqualified"/>
    <n v="0"/>
    <s v="OpportunityStatusType.Lost"/>
    <m/>
    <m/>
    <m/>
    <s v="lead_9XjyJUD1XPryo4o5KLmV72RbbLfb6XpnxxMbrMqeO2E"/>
    <s v="Tech Mahindra"/>
    <s v="Namrata Aurora"/>
    <s v="user_IgNfKH7wuLLjHvexoMm2PXWcnF3zYft0ZbMTyfwKRUg"/>
    <s v="Moziez Chamadia"/>
    <s v="2022-05-16 10:28:52.633000+00:00"/>
    <s v="2022-06-19 16:23:48.980000+00:00"/>
    <m/>
    <s v="Mumbai"/>
    <m/>
    <m/>
    <m/>
    <n v="3702"/>
    <m/>
    <m/>
    <s v="Facebook"/>
    <m/>
    <m/>
    <m/>
    <m/>
    <s v="PAID_SOCIAL"/>
    <m/>
    <m/>
    <m/>
    <s v="IT Services &amp; IT Consulting"/>
    <m/>
    <m/>
    <m/>
    <m/>
    <m/>
    <m/>
    <m/>
    <m/>
    <m/>
    <m/>
    <m/>
    <m/>
    <s v="Mrunmay Jalgaonkar"/>
    <m/>
    <s v="user_IpBH4s1Av5OVFfQQ3nW0qPDDjwLT9uRfx1sVhml8UQA"/>
    <s v="Namrata Aurora"/>
    <m/>
    <m/>
    <s v="June"/>
    <x v="2"/>
    <s v="Naukri.com"/>
    <m/>
    <s v="Employee Engagement Handbook"/>
    <m/>
    <m/>
    <m/>
    <s v="2021-11-22 06:37:22.393000+00:00"/>
    <s v="2022-09-07 04:47:23.311000+00:00"/>
    <s v="GPA"/>
  </r>
  <r>
    <s v="Naveen Kumar"/>
    <n v="1000000"/>
    <s v="INR"/>
    <n v="0"/>
    <d v="2022-02-07T00:00:00"/>
    <s v="Sales"/>
    <s v="stat_kcR4fZg7TU7jjk1jAVua3qGLRS4J5uFayEjK5j02wtv"/>
    <s v="Unqualified"/>
    <n v="0"/>
    <s v="OpportunityStatusType.Lost"/>
    <s v="cont_4cAZiK5WSYNliOaONCMJmRoRiLzu9DH7FYKNqNE11IR"/>
    <s v="Anant Keshav"/>
    <s v="GTL ren. With Marsh for more than 15 years. Global Mandate"/>
    <s v="lead_KYCE9GsQMP4QZS8WVQYJkquP0Cz2pGp6mvssCWrG6Dr"/>
    <s v="Fugro Survey India Pvt Ltd"/>
    <s v="Gauri Jori"/>
    <s v="user_N52PP2uP2VZc2gm0nhh6CNFSif4n85g1cdxoNFd9ct0"/>
    <s v="Naveen Kumar"/>
    <s v="2022-06-02 12:33:33.912000+00:00"/>
    <s v="2022-06-20 05:41:25.144000+00:00"/>
    <m/>
    <s v="Mumbai"/>
    <m/>
    <m/>
    <m/>
    <n v="352"/>
    <m/>
    <m/>
    <m/>
    <m/>
    <m/>
    <m/>
    <m/>
    <m/>
    <m/>
    <m/>
    <m/>
    <s v="Oil &amp; Gas"/>
    <m/>
    <m/>
    <m/>
    <m/>
    <m/>
    <m/>
    <m/>
    <m/>
    <m/>
    <m/>
    <m/>
    <m/>
    <s v="Rakesh Nade"/>
    <m/>
    <s v="user_5YHA1ZU4iP896lD1YJehdJcMx7ZEgWCpulT4T2c3pJ3"/>
    <s v="Gauri Jori"/>
    <m/>
    <m/>
    <s v="July; March"/>
    <x v="12"/>
    <s v="Lusha"/>
    <m/>
    <m/>
    <m/>
    <m/>
    <m/>
    <s v="2021-08-03 11:33:04.676000+00:00"/>
    <s v="2022-09-14 11:42:20.277000+00:00"/>
    <m/>
  </r>
  <r>
    <s v="Moziez Chamadia"/>
    <n v="4000000"/>
    <s v="INR"/>
    <n v="0"/>
    <s v="7/30/22"/>
    <s v="Sales"/>
    <s v="stat_kcR4fZg7TU7jjk1jAVua3qGLRS4J5uFayEjK5j02wtv"/>
    <s v="Unqualified"/>
    <n v="0"/>
    <s v="OpportunityStatusType.Lost"/>
    <m/>
    <m/>
    <m/>
    <s v="lead_9XjyJUD1XPryo4o5KLmV72RbbLfb6XpnxxMbrMqeO2E"/>
    <s v="Tech Mahindra"/>
    <s v="Namrata Aurora"/>
    <s v="user_IgNfKH7wuLLjHvexoMm2PXWcnF3zYft0ZbMTyfwKRUg"/>
    <s v="Moziez Chamadia"/>
    <s v="2022-05-16 10:28:26.006000+00:00"/>
    <s v="2022-06-19 16:23:37.223000+00:00"/>
    <m/>
    <s v="Mumbai"/>
    <m/>
    <m/>
    <m/>
    <n v="3702"/>
    <m/>
    <m/>
    <s v="Facebook"/>
    <m/>
    <m/>
    <m/>
    <m/>
    <s v="PAID_SOCIAL"/>
    <m/>
    <m/>
    <m/>
    <s v="IT Services &amp; IT Consulting"/>
    <m/>
    <m/>
    <m/>
    <m/>
    <m/>
    <m/>
    <m/>
    <m/>
    <m/>
    <m/>
    <m/>
    <m/>
    <s v="Mrunmay Jalgaonkar"/>
    <m/>
    <s v="user_IpBH4s1Av5OVFfQQ3nW0qPDDjwLT9uRfx1sVhml8UQA"/>
    <s v="Namrata Aurora"/>
    <m/>
    <m/>
    <s v="June"/>
    <x v="2"/>
    <s v="Naukri.com"/>
    <m/>
    <s v="Employee Engagement Handbook"/>
    <m/>
    <m/>
    <m/>
    <s v="2021-11-22 06:37:22.393000+00:00"/>
    <s v="2022-09-07 04:47:23.311000+00:00"/>
    <s v="GTL"/>
  </r>
  <r>
    <s v="Navin Panjwani"/>
    <n v="100000"/>
    <s v="INR"/>
    <n v="0"/>
    <s v="7/31/22"/>
    <s v="Sales"/>
    <s v="stat_kcR4fZg7TU7jjk1jAVua3qGLRS4J5uFayEjK5j02wtv"/>
    <s v="Unqualified"/>
    <n v="0"/>
    <s v="OpportunityStatusType.Lost"/>
    <s v="cont_dmr8gSJA2NdsF23lkPu30gcRhFKYKcFgh6T4AVFMug1"/>
    <s v="Abhineet Sawa"/>
    <s v="GTL - Fresh"/>
    <s v="lead_DxJKdrrqbOtnzydlyavZN3V8NOpjpNgyQQgifT3vNtR"/>
    <s v="Snapmint ( Fresh )"/>
    <s v="Shreenath Bhat"/>
    <s v="user_sD3YjSs92XKUfD0OPHeo886g6tW6aCM0iUhX5VVUuJi"/>
    <s v="Navin Panjwani"/>
    <s v="2022-06-16 12:54:42.531000+00:00"/>
    <s v="2022-06-17 11:56:14.899000+00:00"/>
    <m/>
    <s v="Mumbai"/>
    <m/>
    <m/>
    <m/>
    <n v="100"/>
    <m/>
    <m/>
    <m/>
    <m/>
    <m/>
    <m/>
    <m/>
    <s v="PAID_SOCIAL"/>
    <m/>
    <m/>
    <m/>
    <s v="Banking &amp; Finance"/>
    <m/>
    <m/>
    <m/>
    <m/>
    <m/>
    <m/>
    <m/>
    <m/>
    <m/>
    <m/>
    <m/>
    <m/>
    <s v="Aniket Vahile"/>
    <m/>
    <s v="user_vMd4rmcrSbjykdyL2J7rrYn84SWdcNc5FKligrmItPw"/>
    <s v="Shreenath Bhat"/>
    <m/>
    <m/>
    <m/>
    <x v="1"/>
    <s v="Lusha"/>
    <m/>
    <s v="Glengarry"/>
    <m/>
    <m/>
    <m/>
    <s v="2021-12-23 08:11:25.923000+00:00"/>
    <s v="2022-10-19 05:10:27.564000+00:00"/>
    <s v="GTL"/>
  </r>
  <r>
    <s v="Moziez Chamadia"/>
    <n v="10000000"/>
    <s v="INR"/>
    <n v="0"/>
    <s v="7/30/22"/>
    <s v="Sales"/>
    <s v="stat_kcR4fZg7TU7jjk1jAVua3qGLRS4J5uFayEjK5j02wtv"/>
    <s v="Unqualified"/>
    <n v="0"/>
    <s v="OpportunityStatusType.Lost"/>
    <m/>
    <m/>
    <m/>
    <s v="lead_9XjyJUD1XPryo4o5KLmV72RbbLfb6XpnxxMbrMqeO2E"/>
    <s v="Tech Mahindra"/>
    <s v="Namrata Aurora"/>
    <s v="user_IgNfKH7wuLLjHvexoMm2PXWcnF3zYft0ZbMTyfwKRUg"/>
    <s v="Moziez Chamadia"/>
    <s v="2022-05-16 10:27:49.423000+00:00"/>
    <s v="2022-06-19 16:23:25.881000+00:00"/>
    <m/>
    <s v="Mumbai"/>
    <m/>
    <m/>
    <m/>
    <n v="3702"/>
    <m/>
    <m/>
    <s v="Facebook"/>
    <m/>
    <m/>
    <m/>
    <m/>
    <s v="PAID_SOCIAL"/>
    <m/>
    <m/>
    <m/>
    <s v="IT Services &amp; IT Consulting"/>
    <m/>
    <m/>
    <m/>
    <m/>
    <m/>
    <m/>
    <m/>
    <m/>
    <m/>
    <m/>
    <m/>
    <m/>
    <s v="Mrunmay Jalgaonkar"/>
    <m/>
    <s v="user_IpBH4s1Av5OVFfQQ3nW0qPDDjwLT9uRfx1sVhml8UQA"/>
    <s v="Namrata Aurora"/>
    <m/>
    <m/>
    <s v="June"/>
    <x v="2"/>
    <s v="Naukri.com"/>
    <m/>
    <s v="Employee Engagement Handbook"/>
    <m/>
    <m/>
    <m/>
    <s v="2021-11-22 06:37:22.393000+00:00"/>
    <s v="2022-09-07 04:47:23.311000+00:00"/>
    <s v="GMC"/>
  </r>
  <r>
    <s v="Abhiroop Ganguly"/>
    <n v="200000"/>
    <s v="INR"/>
    <n v="0"/>
    <s v="8/31/22"/>
    <s v="Sales"/>
    <s v="stat_kcR4fZg7TU7jjk1jAVua3qGLRS4J5uFayEjK5j02wtv"/>
    <s v="Unqualified"/>
    <n v="0"/>
    <s v="OpportunityStatusType.Lost"/>
    <s v="cont_X5FUh1zmSwE1U2CqDtExrqgEf5XLiEGGRTggL4oIm5d"/>
    <s v="Gaurav Kakkar"/>
    <s v="Loop Membership"/>
    <s v="lead_GOURrhQwl8g5UEEKhhzggVl1JPBeAhv8wLtr0AXrf1K"/>
    <s v="Emirates Logistics"/>
    <s v="Gauri Jori"/>
    <s v="user_U27GK6WjhLhUhi1EDKXV57xMpn8n8DMIOjci1q3UReZ"/>
    <s v="Abhiroop Ganguly"/>
    <s v="2022-05-12 05:54:07.318000+00:00"/>
    <s v="2022-06-16 06:56:43.365000+00:00"/>
    <m/>
    <s v="Mumbai"/>
    <m/>
    <m/>
    <m/>
    <n v="197"/>
    <m/>
    <m/>
    <m/>
    <m/>
    <m/>
    <m/>
    <m/>
    <m/>
    <m/>
    <m/>
    <m/>
    <s v="Transportation &amp; Logistics"/>
    <m/>
    <m/>
    <m/>
    <m/>
    <m/>
    <m/>
    <m/>
    <m/>
    <m/>
    <m/>
    <m/>
    <m/>
    <s v="Aniket Vahile; Shekhar Sakore"/>
    <m/>
    <s v="user_5YHA1ZU4iP896lD1YJehdJcMx7ZEgWCpulT4T2c3pJ3"/>
    <s v="Gauri Jori"/>
    <m/>
    <m/>
    <s v="May"/>
    <x v="4"/>
    <m/>
    <m/>
    <s v="Employee Wellness Handbook"/>
    <m/>
    <m/>
    <m/>
    <s v="2021-04-29 08:35:48.062000+00:00"/>
    <s v="2022-10-18 08:23:43.686000+00:00"/>
    <m/>
  </r>
  <r>
    <s v="Navin Panjwani"/>
    <n v="20000"/>
    <s v="INR"/>
    <n v="0"/>
    <s v="7/31/22"/>
    <s v="Sales"/>
    <s v="stat_kcR4fZg7TU7jjk1jAVua3qGLRS4J5uFayEjK5j02wtv"/>
    <s v="Unqualified"/>
    <n v="0"/>
    <s v="OpportunityStatusType.Lost"/>
    <s v="cont_qn3g6cSWMswZOCp6LOTI0Jc0yTdbOD0xtgj3OTxchNZ"/>
    <s v="Vivek Gala"/>
    <s v="GPA - Fresh"/>
    <s v="lead_DxJKdrrqbOtnzydlyavZN3V8NOpjpNgyQQgifT3vNtR"/>
    <s v="Snapmint ( Fresh )"/>
    <s v="Shreenath Bhat"/>
    <s v="user_sD3YjSs92XKUfD0OPHeo886g6tW6aCM0iUhX5VVUuJi"/>
    <s v="Navin Panjwani"/>
    <s v="2022-06-16 12:54:13.511000+00:00"/>
    <s v="2022-06-17 11:56:06.253000+00:00"/>
    <m/>
    <s v="Mumbai"/>
    <m/>
    <m/>
    <m/>
    <n v="100"/>
    <m/>
    <m/>
    <m/>
    <m/>
    <m/>
    <m/>
    <m/>
    <s v="PAID_SOCIAL"/>
    <m/>
    <m/>
    <m/>
    <s v="Banking &amp; Finance"/>
    <m/>
    <m/>
    <m/>
    <m/>
    <m/>
    <m/>
    <m/>
    <m/>
    <m/>
    <m/>
    <m/>
    <m/>
    <s v="Aniket Vahile"/>
    <m/>
    <s v="user_vMd4rmcrSbjykdyL2J7rrYn84SWdcNc5FKligrmItPw"/>
    <s v="Shreenath Bhat"/>
    <m/>
    <m/>
    <m/>
    <x v="1"/>
    <s v="Lusha"/>
    <m/>
    <s v="Glengarry"/>
    <m/>
    <m/>
    <m/>
    <s v="2021-12-23 08:11:25.923000+00:00"/>
    <s v="2022-10-19 05:10:27.564000+00:00"/>
    <s v="GPA"/>
  </r>
  <r>
    <s v="Prateek Wadhwa"/>
    <n v="500000"/>
    <s v="INR"/>
    <n v="0"/>
    <s v="7/20/22"/>
    <s v="Sales"/>
    <s v="stat_kcR4fZg7TU7jjk1jAVua3qGLRS4J5uFayEjK5j02wtv"/>
    <s v="Unqualified"/>
    <n v="0"/>
    <s v="OpportunityStatusType.Lost"/>
    <s v="cont_sUCNWty4Y8HMzjnLHHOB5k0X44Ehp6OOA1YNopYgNkA"/>
    <s v="Gayatri Singh Faujdar"/>
    <m/>
    <s v="lead_BbhSrFUARIxOBG0zyMSvRDKSa8HIPuvgy5BAwNNs1pr"/>
    <s v="Rupifi"/>
    <s v="Prateek Wadhwa"/>
    <s v="user_FdWFezbLzkYQcGsBUsjZO25nr2poK2nRbqV47Rs5Kfm"/>
    <s v="Prateek Wadhwa"/>
    <s v="2022-05-26 10:07:57.090000+00:00"/>
    <s v="2022-06-17 10:22:50.937000+00:00"/>
    <m/>
    <s v="Bangalore"/>
    <m/>
    <m/>
    <m/>
    <m/>
    <m/>
    <m/>
    <m/>
    <m/>
    <m/>
    <m/>
    <m/>
    <m/>
    <m/>
    <m/>
    <m/>
    <m/>
    <m/>
    <m/>
    <m/>
    <m/>
    <m/>
    <m/>
    <m/>
    <m/>
    <m/>
    <m/>
    <m/>
    <m/>
    <m/>
    <m/>
    <s v="user_FdWFezbLzkYQcGsBUsjZO25nr2poK2nRbqV47Rs5Kfm"/>
    <s v="Prateek Wadhwa"/>
    <m/>
    <m/>
    <m/>
    <x v="4"/>
    <m/>
    <m/>
    <s v="Employee Engagement Handbook"/>
    <m/>
    <m/>
    <m/>
    <s v="2022-05-19 08:21:58.759000+00:00"/>
    <s v="2022-08-27 08:11:28.390000+00:00"/>
    <s v="GMC"/>
  </r>
  <r>
    <s v="Harmanjit Singh"/>
    <n v="3000000"/>
    <s v="INR"/>
    <n v="0"/>
    <s v="7/22/22"/>
    <s v="Sales"/>
    <s v="stat_kcR4fZg7TU7jjk1jAVua3qGLRS4J5uFayEjK5j02wtv"/>
    <s v="Unqualified"/>
    <n v="0"/>
    <s v="OpportunityStatusType.Lost"/>
    <s v="cont_VP3idTUu5VqWXxnbOeaNJJgrVPQcjlaMHojBFa3YDZQ"/>
    <s v="Sandeep Shetty"/>
    <m/>
    <s v="lead_IeFdvKk9WOxSbeL5BrFcsPJE4TGTZ2RbFc0GDbJxK6b"/>
    <s v="Sharon Bio-Medicine Ltd."/>
    <s v="Harmanjit Singh"/>
    <s v="user_lwF8ctKa5IyxqATpO2EOw2h0AEPiCMHOgewiH38Ei77"/>
    <s v="Harmanjit Singh"/>
    <s v="2022-05-05 12:07:39.619000+00:00"/>
    <s v="2022-06-15 06:26:18.562000+00:00"/>
    <m/>
    <s v="Mumbai"/>
    <m/>
    <m/>
    <m/>
    <n v="311"/>
    <m/>
    <m/>
    <m/>
    <m/>
    <m/>
    <m/>
    <m/>
    <m/>
    <m/>
    <m/>
    <m/>
    <s v="Manufacturing"/>
    <m/>
    <m/>
    <m/>
    <m/>
    <m/>
    <m/>
    <m/>
    <m/>
    <m/>
    <m/>
    <m/>
    <m/>
    <m/>
    <m/>
    <s v="user_lwF8ctKa5IyxqATpO2EOw2h0AEPiCMHOgewiH38Ei77"/>
    <s v="Harmanjit Singh"/>
    <m/>
    <m/>
    <s v="July"/>
    <x v="2"/>
    <m/>
    <m/>
    <m/>
    <m/>
    <m/>
    <m/>
    <s v="2022-02-10 00:43:05.759000+00:00"/>
    <s v="2022-07-27 06:49:10.464000+00:00"/>
    <s v="GMC"/>
  </r>
  <r>
    <s v="Tulika Chakra"/>
    <n v="3000000"/>
    <s v="INR"/>
    <n v="0"/>
    <s v="7/31/22"/>
    <s v="Sales"/>
    <s v="stat_1hn9nRJaLbI53NxPuSQgo90kRpbpKsFlwN4oEGNUTdO"/>
    <s v="Lost"/>
    <n v="0"/>
    <s v="OpportunityStatusType.Lost"/>
    <s v="cont_7YE6EZqFppwAU7vquISVkPRGIKgstUQcmSE8WmzcB7H"/>
    <s v="Arumugarajan Balasubramanian"/>
    <m/>
    <s v="lead_dnV8ba5u6m6AeLepbPrjJMNkLuJt98rnMKxuNz99f06"/>
    <s v="DISYS"/>
    <s v="Tulika Chakra"/>
    <s v="user_3M4sSNA7MJfTjZahrmYek9iYlXQT0WYVZHKp4rxx2V1"/>
    <s v="Tulika Chakra"/>
    <s v="2022-04-29 11:45:37.948000+00:00"/>
    <s v="2022-06-14 07:32:28.816000+00:00"/>
    <m/>
    <s v="Mumbai"/>
    <m/>
    <m/>
    <m/>
    <n v="1200"/>
    <m/>
    <m/>
    <s v="Facebook"/>
    <m/>
    <m/>
    <m/>
    <m/>
    <s v="PAID_SOCIAL"/>
    <m/>
    <m/>
    <m/>
    <s v="IT Services &amp; IT Consulting"/>
    <m/>
    <m/>
    <m/>
    <m/>
    <m/>
    <m/>
    <m/>
    <m/>
    <m/>
    <m/>
    <m/>
    <m/>
    <s v="Amol Gawali; Deepak Yadav"/>
    <m/>
    <s v="user_IpBH4s1Av5OVFfQQ3nW0qPDDjwLT9uRfx1sVhml8UQA"/>
    <s v="Namrata Aurora"/>
    <m/>
    <m/>
    <s v="July"/>
    <x v="1"/>
    <s v="Naukri.com"/>
    <m/>
    <s v="Employee Engagement Handbook"/>
    <m/>
    <m/>
    <m/>
    <s v="2022-04-27 07:19:20.533000+00:00"/>
    <s v="2022-10-20 11:02:11.192000+00:00"/>
    <s v="GTL"/>
  </r>
  <r>
    <s v="Gauri Jori"/>
    <n v="1000000"/>
    <s v="INR"/>
    <n v="0"/>
    <d v="2022-02-07T00:00:00"/>
    <s v="Sales"/>
    <s v="stat_kcR4fZg7TU7jjk1jAVua3qGLRS4J5uFayEjK5j02wtv"/>
    <s v="Unqualified"/>
    <n v="0"/>
    <s v="OpportunityStatusType.Lost"/>
    <s v="cont_Ql9iBdyQF8FzDEF6k1kjcV2ZX9DHHhmfUOEy4cUNzgd"/>
    <s v="Sukvinder Singh"/>
    <s v="Loop App &amp; offerings required"/>
    <s v="lead_uujhaIHZ418974u1aNILsSHayaqJeo9t87LhpqEDfIA"/>
    <s v="InfoCepts"/>
    <s v="Gauri Jori"/>
    <s v="user_5YHA1ZU4iP896lD1YJehdJcMx7ZEgWCpulT4T2c3pJ3"/>
    <s v="Gauri Jori"/>
    <s v="2022-03-17 06:59:13.314000+00:00"/>
    <s v="2022-06-15 05:49:18.046000+00:00"/>
    <m/>
    <s v="Nagpur"/>
    <m/>
    <m/>
    <m/>
    <n v="1150"/>
    <m/>
    <m/>
    <m/>
    <m/>
    <m/>
    <m/>
    <m/>
    <s v="PAID_SOCIAL"/>
    <m/>
    <m/>
    <m/>
    <s v="IT Services &amp; IT Consulting"/>
    <m/>
    <m/>
    <m/>
    <m/>
    <m/>
    <m/>
    <m/>
    <m/>
    <m/>
    <m/>
    <m/>
    <m/>
    <s v="Deepak Yadav"/>
    <m/>
    <s v="user_5YHA1ZU4iP896lD1YJehdJcMx7ZEgWCpulT4T2c3pJ3"/>
    <s v="Gauri Jori"/>
    <m/>
    <m/>
    <s v="February"/>
    <x v="1"/>
    <s v="soumen majumdar"/>
    <m/>
    <s v="Ssoumen List"/>
    <m/>
    <m/>
    <m/>
    <s v="2021-10-26 11:53:00.068000+00:00"/>
    <s v="2022-09-01 15:26:12.334000+00:00"/>
    <m/>
  </r>
  <r>
    <s v="Sonal Paithankar"/>
    <n v="200000"/>
    <s v="INR"/>
    <n v="0"/>
    <d v="2022-03-07T00:00:00"/>
    <s v="Sales"/>
    <s v="stat_kcR4fZg7TU7jjk1jAVua3qGLRS4J5uFayEjK5j02wtv"/>
    <s v="Unqualified"/>
    <n v="0"/>
    <s v="OpportunityStatusType.Lost"/>
    <s v="cont_ouHBC10IajNYkHKTXEayjM5MsiLxWWHdceB8aBCYx9A"/>
    <s v="kiran kumar"/>
    <s v="GPA Renewal"/>
    <s v="lead_rZGxcFwI7hyPtqqyvz5rj9MxJSZPISGGIMZb1c6aIAM"/>
    <s v="Simplilearn"/>
    <s v="Aishwarya Nyayadhish"/>
    <s v="user_Iwn6da5WKkZqwUySK0oUuCb72pFP5WEm4zAb92ijqFe"/>
    <s v="Sonal Paithankar"/>
    <s v="2022-05-26 05:20:16.402000+00:00"/>
    <s v="2022-06-14 06:21:54.944000+00:00"/>
    <m/>
    <s v="Bangalore"/>
    <m/>
    <m/>
    <m/>
    <n v="2100"/>
    <m/>
    <m/>
    <m/>
    <m/>
    <m/>
    <m/>
    <m/>
    <s v="PAID_SOCIAL"/>
    <m/>
    <m/>
    <m/>
    <m/>
    <m/>
    <m/>
    <m/>
    <m/>
    <m/>
    <m/>
    <m/>
    <m/>
    <m/>
    <m/>
    <m/>
    <m/>
    <s v="Sakshi Soni"/>
    <m/>
    <s v="user_6hRQhcoLhZEDUBYaw3vS7rv6T5582sGfXq4jNRqTfUU"/>
    <s v="Aishwarya Nyayadhish"/>
    <m/>
    <m/>
    <s v="July"/>
    <x v="4"/>
    <s v="Lusha"/>
    <m/>
    <s v="Employee Wellness Handbook"/>
    <m/>
    <m/>
    <m/>
    <s v="2022-03-14 15:08:27.785000+00:00"/>
    <s v="2022-09-12 13:09:24.552000+00:00"/>
    <m/>
  </r>
  <r>
    <s v="Sonal Paithankar"/>
    <n v="8000000"/>
    <s v="INR"/>
    <n v="0"/>
    <d v="2022-03-07T00:00:00"/>
    <s v="Sales"/>
    <s v="stat_kcR4fZg7TU7jjk1jAVua3qGLRS4J5uFayEjK5j02wtv"/>
    <s v="Unqualified"/>
    <n v="0"/>
    <s v="OpportunityStatusType.Lost"/>
    <s v="cont_ouHBC10IajNYkHKTXEayjM5MsiLxWWHdceB8aBCYx9A"/>
    <s v="kiran kumar"/>
    <s v="GTL Renewal"/>
    <s v="lead_rZGxcFwI7hyPtqqyvz5rj9MxJSZPISGGIMZb1c6aIAM"/>
    <s v="Simplilearn"/>
    <s v="Aishwarya Nyayadhish"/>
    <s v="user_Iwn6da5WKkZqwUySK0oUuCb72pFP5WEm4zAb92ijqFe"/>
    <s v="Sonal Paithankar"/>
    <s v="2022-05-26 05:21:17.698000+00:00"/>
    <s v="2022-06-14 06:22:00.857000+00:00"/>
    <m/>
    <s v="Bangalore"/>
    <m/>
    <m/>
    <m/>
    <n v="2100"/>
    <m/>
    <m/>
    <m/>
    <m/>
    <m/>
    <m/>
    <m/>
    <s v="PAID_SOCIAL"/>
    <m/>
    <m/>
    <m/>
    <m/>
    <m/>
    <m/>
    <m/>
    <m/>
    <m/>
    <m/>
    <m/>
    <m/>
    <m/>
    <m/>
    <m/>
    <m/>
    <s v="Sakshi Soni"/>
    <m/>
    <s v="user_6hRQhcoLhZEDUBYaw3vS7rv6T5582sGfXq4jNRqTfUU"/>
    <s v="Aishwarya Nyayadhish"/>
    <m/>
    <m/>
    <s v="July"/>
    <x v="4"/>
    <s v="Lusha"/>
    <m/>
    <s v="Employee Wellness Handbook"/>
    <m/>
    <m/>
    <m/>
    <s v="2022-03-14 15:08:27.785000+00:00"/>
    <s v="2022-09-12 13:09:24.552000+00:00"/>
    <m/>
  </r>
  <r>
    <s v="Tulika Chakra"/>
    <n v="3600000"/>
    <s v="INR"/>
    <n v="0"/>
    <s v="7/31/22"/>
    <s v="Sales"/>
    <s v="stat_1hn9nRJaLbI53NxPuSQgo90kRpbpKsFlwN4oEGNUTdO"/>
    <s v="Lost"/>
    <n v="0"/>
    <s v="OpportunityStatusType.Lost"/>
    <s v="cont_7YE6EZqFppwAU7vquISVkPRGIKgstUQcmSE8WmzcB7H"/>
    <s v="Arumugarajan Balasubramanian"/>
    <m/>
    <s v="lead_dnV8ba5u6m6AeLepbPrjJMNkLuJt98rnMKxuNz99f06"/>
    <s v="DISYS"/>
    <s v="Tulika Chakra"/>
    <s v="user_3M4sSNA7MJfTjZahrmYek9iYlXQT0WYVZHKp4rxx2V1"/>
    <s v="Tulika Chakra"/>
    <s v="2022-04-29 11:45:11.437000+00:00"/>
    <s v="2022-06-14 07:32:15.510000+00:00"/>
    <m/>
    <s v="Mumbai"/>
    <m/>
    <m/>
    <m/>
    <n v="1200"/>
    <m/>
    <m/>
    <s v="Facebook"/>
    <m/>
    <m/>
    <m/>
    <m/>
    <s v="PAID_SOCIAL"/>
    <m/>
    <m/>
    <m/>
    <s v="IT Services &amp; IT Consulting"/>
    <m/>
    <m/>
    <m/>
    <m/>
    <m/>
    <m/>
    <m/>
    <m/>
    <m/>
    <m/>
    <m/>
    <m/>
    <s v="Amol Gawali; Deepak Yadav"/>
    <m/>
    <s v="user_IpBH4s1Av5OVFfQQ3nW0qPDDjwLT9uRfx1sVhml8UQA"/>
    <s v="Namrata Aurora"/>
    <m/>
    <m/>
    <s v="July"/>
    <x v="1"/>
    <s v="Naukri.com"/>
    <m/>
    <s v="Employee Engagement Handbook"/>
    <m/>
    <m/>
    <m/>
    <s v="2022-04-27 07:19:20.533000+00:00"/>
    <s v="2022-10-20 11:02:11.192000+00:00"/>
    <s v="GMC"/>
  </r>
  <r>
    <s v="Ankur Gaurav"/>
    <n v="10000000"/>
    <s v="INR"/>
    <n v="0"/>
    <s v="7/15/22"/>
    <s v="Sales"/>
    <s v="stat_kcR4fZg7TU7jjk1jAVua3qGLRS4J5uFayEjK5j02wtv"/>
    <s v="Unqualified"/>
    <n v="0"/>
    <s v="OpportunityStatusType.Lost"/>
    <s v="cont_jxVjbWJNrkj3NHY5NfBV2qvEtDKmaPx2FnTNA6VsH6d"/>
    <s v="Prakriti Sarkar"/>
    <s v="They have decided to go with their current broker."/>
    <s v="lead_mDycT3Rans39ary3sLrDfaTb1kzjYOdeJ6XqD4bgNnX"/>
    <s v="Diageo"/>
    <s v="Harmanjit Singh"/>
    <s v="user_srg8vKhTH4Op816Ys9oZfFwLDukscRfgPrYZnVvwv0c"/>
    <s v="Ankur Gaurav"/>
    <s v="2022-05-02 09:38:14.933000+00:00"/>
    <s v="2022-06-14 06:01:17.047000+00:00"/>
    <m/>
    <s v="Bangalore"/>
    <m/>
    <m/>
    <m/>
    <n v="4582"/>
    <m/>
    <m/>
    <m/>
    <m/>
    <m/>
    <m/>
    <m/>
    <m/>
    <m/>
    <m/>
    <m/>
    <s v="Manufacturing"/>
    <m/>
    <m/>
    <m/>
    <m/>
    <m/>
    <m/>
    <m/>
    <m/>
    <m/>
    <m/>
    <m/>
    <m/>
    <s v="Rakesh Nade"/>
    <m/>
    <s v="user_lwF8ctKa5IyxqATpO2EOw2h0AEPiCMHOgewiH38Ei77"/>
    <s v="Harmanjit Singh"/>
    <m/>
    <m/>
    <s v="July"/>
    <x v="4"/>
    <s v="Lusha"/>
    <m/>
    <s v="Downloaded the guide: Designing employee healthcare plan"/>
    <m/>
    <m/>
    <m/>
    <s v="2021-11-17 01:29:51.401000+00:00"/>
    <s v="2022-09-23 06:41:59.668000+00:00"/>
    <s v="GMC"/>
  </r>
  <r>
    <s v="Sonal Paithankar"/>
    <n v="15000000"/>
    <s v="INR"/>
    <n v="0"/>
    <d v="2022-03-07T00:00:00"/>
    <s v="Sales"/>
    <s v="stat_kcR4fZg7TU7jjk1jAVua3qGLRS4J5uFayEjK5j02wtv"/>
    <s v="Unqualified"/>
    <n v="0"/>
    <s v="OpportunityStatusType.Lost"/>
    <s v="cont_ouHBC10IajNYkHKTXEayjM5MsiLxWWHdceB8aBCYx9A"/>
    <s v="kiran kumar"/>
    <s v="GMC Renewal"/>
    <s v="lead_rZGxcFwI7hyPtqqyvz5rj9MxJSZPISGGIMZb1c6aIAM"/>
    <s v="Simplilearn"/>
    <s v="Aishwarya Nyayadhish"/>
    <s v="user_Iwn6da5WKkZqwUySK0oUuCb72pFP5WEm4zAb92ijqFe"/>
    <s v="Sonal Paithankar"/>
    <s v="2022-05-26 05:19:40.629000+00:00"/>
    <s v="2022-06-14 06:21:34.427000+00:00"/>
    <m/>
    <s v="Bangalore"/>
    <m/>
    <m/>
    <m/>
    <n v="2100"/>
    <m/>
    <m/>
    <m/>
    <m/>
    <m/>
    <m/>
    <m/>
    <s v="PAID_SOCIAL"/>
    <m/>
    <m/>
    <m/>
    <m/>
    <m/>
    <m/>
    <m/>
    <m/>
    <m/>
    <m/>
    <m/>
    <m/>
    <m/>
    <m/>
    <m/>
    <m/>
    <s v="Sakshi Soni"/>
    <m/>
    <s v="user_6hRQhcoLhZEDUBYaw3vS7rv6T5582sGfXq4jNRqTfUU"/>
    <s v="Aishwarya Nyayadhish"/>
    <m/>
    <m/>
    <s v="July"/>
    <x v="4"/>
    <s v="Lusha"/>
    <m/>
    <s v="Employee Wellness Handbook"/>
    <m/>
    <m/>
    <m/>
    <s v="2022-03-14 15:08:27.785000+00:00"/>
    <s v="2022-09-12 13:09:24.552000+00:00"/>
    <m/>
  </r>
  <r>
    <s v="Ankur Gaurav"/>
    <n v="100000"/>
    <s v="INR"/>
    <n v="0"/>
    <s v="7/15/22"/>
    <s v="Sales"/>
    <s v="stat_kcR4fZg7TU7jjk1jAVua3qGLRS4J5uFayEjK5j02wtv"/>
    <s v="Unqualified"/>
    <n v="0"/>
    <s v="OpportunityStatusType.Lost"/>
    <s v="cont_jxVjbWJNrkj3NHY5NfBV2qvEtDKmaPx2FnTNA6VsH6d"/>
    <s v="Prakriti Sarkar"/>
    <s v="They have decided to go with their current broker."/>
    <s v="lead_mDycT3Rans39ary3sLrDfaTb1kzjYOdeJ6XqD4bgNnX"/>
    <s v="Diageo"/>
    <s v="Harmanjit Singh"/>
    <s v="user_srg8vKhTH4Op816Ys9oZfFwLDukscRfgPrYZnVvwv0c"/>
    <s v="Ankur Gaurav"/>
    <s v="2022-05-02 09:38:39.873000+00:00"/>
    <s v="2022-06-14 06:01:31.375000+00:00"/>
    <m/>
    <s v="Bangalore"/>
    <m/>
    <m/>
    <m/>
    <n v="4582"/>
    <m/>
    <m/>
    <m/>
    <m/>
    <m/>
    <m/>
    <m/>
    <m/>
    <m/>
    <m/>
    <m/>
    <s v="Manufacturing"/>
    <m/>
    <m/>
    <m/>
    <m/>
    <m/>
    <m/>
    <m/>
    <m/>
    <m/>
    <m/>
    <m/>
    <m/>
    <s v="Rakesh Nade"/>
    <m/>
    <s v="user_lwF8ctKa5IyxqATpO2EOw2h0AEPiCMHOgewiH38Ei77"/>
    <s v="Harmanjit Singh"/>
    <m/>
    <m/>
    <s v="July"/>
    <x v="4"/>
    <s v="Lusha"/>
    <m/>
    <s v="Downloaded the guide: Designing employee healthcare plan"/>
    <m/>
    <m/>
    <m/>
    <s v="2021-11-17 01:29:51.401000+00:00"/>
    <s v="2022-09-23 06:41:59.668000+00:00"/>
    <s v="GPA"/>
  </r>
  <r>
    <s v="Anshum Naithani"/>
    <n v="400000"/>
    <s v="INR"/>
    <n v="0"/>
    <s v="7/31/22"/>
    <s v="Sales"/>
    <s v="stat_kcR4fZg7TU7jjk1jAVua3qGLRS4J5uFayEjK5j02wtv"/>
    <s v="Unqualified"/>
    <n v="0"/>
    <s v="OpportunityStatusType.Lost"/>
    <s v="cont_PxaoEHNVx5mqGYmE0TRQp5IZcPR78m16bg6UrESOUZY"/>
    <s v="Grishma"/>
    <s v="They are just looking for one another quote . Not working . unqualified"/>
    <s v="lead_GQDHDh1lv6R7Ehy1mu3wonwpaLfLfjB5b2mEne7tIZX"/>
    <s v="The Small Big Idea"/>
    <s v="Kaushlya Bhavsar"/>
    <s v="user_GL8PBiV4pvzsQLVHSdZLeMQAQcGjCvLkffg486DHfZJ"/>
    <s v="Anshum Naithani"/>
    <s v="2022-05-31 10:02:32.775000+00:00"/>
    <s v="2022-06-13 04:51:08.766000+00:00"/>
    <m/>
    <s v="Mumbai"/>
    <m/>
    <m/>
    <m/>
    <n v="220"/>
    <m/>
    <m/>
    <m/>
    <m/>
    <m/>
    <m/>
    <m/>
    <m/>
    <m/>
    <m/>
    <m/>
    <s v="Digital Marketing &amp; Advertising"/>
    <m/>
    <m/>
    <m/>
    <m/>
    <m/>
    <m/>
    <m/>
    <m/>
    <m/>
    <m/>
    <m/>
    <m/>
    <s v="Aniket Vahile; Arunkumar Dubey"/>
    <m/>
    <s v="user_FdWFezbLzkYQcGsBUsjZO25nr2poK2nRbqV47Rs5Kfm"/>
    <s v="Prateek Wadhwa"/>
    <m/>
    <m/>
    <s v="August"/>
    <x v="2"/>
    <s v="Naukri.com"/>
    <m/>
    <m/>
    <m/>
    <m/>
    <m/>
    <s v="2022-01-20 12:56:40.928000+00:00"/>
    <s v="2022-10-10 02:53:00.641000+00:00"/>
    <s v="GMC"/>
  </r>
  <r>
    <s v="Omkar Ghate"/>
    <n v="114307"/>
    <s v="INR"/>
    <n v="0"/>
    <s v="9/30/22"/>
    <s v="Sales"/>
    <s v="stat_1hn9nRJaLbI53NxPuSQgo90kRpbpKsFlwN4oEGNUTdO"/>
    <s v="Lost"/>
    <n v="0"/>
    <s v="OpportunityStatusType.Lost"/>
    <m/>
    <m/>
    <s v="GMC (Fresh)"/>
    <s v="lead_8SBn5w4nHlm8OBX2NZ645mMPMAEJvFyyliWNDrvdsDd"/>
    <s v="Vasmed Health Sciences Pvt ltd (Fresh)"/>
    <s v="Bhairavi Jog"/>
    <s v="user_9SBRjyF0n4iWuhUdqRyQkFhl2J4uyNKhFWvvJEvunX8"/>
    <s v="Omkar Ghate"/>
    <s v="2022-02-02 04:35:25.078000+00:00"/>
    <s v="2022-06-13 08:24:31.710000+00:00"/>
    <m/>
    <s v="Bangalore"/>
    <m/>
    <m/>
    <m/>
    <n v="31"/>
    <m/>
    <m/>
    <m/>
    <m/>
    <m/>
    <m/>
    <m/>
    <m/>
    <m/>
    <m/>
    <m/>
    <s v="Health, Wellness &amp; Fitness"/>
    <m/>
    <m/>
    <m/>
    <m/>
    <m/>
    <m/>
    <m/>
    <m/>
    <m/>
    <m/>
    <m/>
    <m/>
    <m/>
    <m/>
    <s v="user_aM3WaaSUQQmaNnsm9l2FQRVWUEr8RN2ZdXzsuQUalQ3"/>
    <s v="Bharti Bankey"/>
    <s v="Siddharth Angolkar"/>
    <m/>
    <s v="March"/>
    <x v="4"/>
    <m/>
    <m/>
    <s v="Downloaded the guide: Designing employee healthcare plan"/>
    <m/>
    <m/>
    <m/>
    <s v="2021-09-07 11:27:42.309000+00:00"/>
    <s v="2022-07-10 06:52:37.447000+00:00"/>
    <s v="GMC"/>
  </r>
  <r>
    <s v="Kashif Ahmad"/>
    <n v="100000"/>
    <s v="INR"/>
    <n v="0"/>
    <d v="2022-10-07T00:00:00"/>
    <s v="Sales"/>
    <s v="stat_kcR4fZg7TU7jjk1jAVua3qGLRS4J5uFayEjK5j02wtv"/>
    <s v="Unqualified"/>
    <n v="0"/>
    <s v="OpportunityStatusType.Lost"/>
    <s v="cont_1deOhgODqxn9RAcAsDJgalod6vcfqjEl8eYipaG4WfY"/>
    <s v="Amin Shaikh"/>
    <s v="GPA Fresh"/>
    <s v="lead_Je0DuqgtRm7o2gUC8NryybSmKbVwS5J9x1rZSu4BaHI"/>
    <s v="Am Infoweb"/>
    <s v="Pranav Kenjale"/>
    <s v="user_LKRhV6rhcBe0uL8u70UUGeDjbMupuho4TaiAOCbT7HT"/>
    <s v="Kashif Ahmad"/>
    <s v="2022-04-29 11:08:12.304000+00:00"/>
    <s v="2022-06-13 05:58:22.401000+00:00"/>
    <m/>
    <s v="Pune"/>
    <m/>
    <m/>
    <m/>
    <n v="900"/>
    <m/>
    <m/>
    <m/>
    <m/>
    <m/>
    <m/>
    <m/>
    <s v="PAID_SOCIAL"/>
    <m/>
    <m/>
    <m/>
    <s v="IT Services &amp; IT Consulting"/>
    <m/>
    <m/>
    <m/>
    <m/>
    <m/>
    <m/>
    <m/>
    <m/>
    <m/>
    <m/>
    <m/>
    <m/>
    <s v="Sakshi Soni"/>
    <m/>
    <s v="user_aM3WaaSUQQmaNnsm9l2FQRVWUEr8RN2ZdXzsuQUalQ3"/>
    <s v="Bharti Bankey"/>
    <s v="Anjali Nishu"/>
    <m/>
    <s v="July"/>
    <x v="4"/>
    <s v="Lusha"/>
    <m/>
    <s v="Employee Engagement Handbook"/>
    <m/>
    <m/>
    <m/>
    <s v="2020-12-14 13:28:55.181000+00:00"/>
    <s v="2022-10-10 07:32:13.913000+00:00"/>
    <m/>
  </r>
  <r>
    <s v="Moziez Chamadia"/>
    <n v="200000"/>
    <s v="INR"/>
    <n v="0"/>
    <s v="7/20/22"/>
    <s v="Sales"/>
    <s v="stat_kcR4fZg7TU7jjk1jAVua3qGLRS4J5uFayEjK5j02wtv"/>
    <s v="Unqualified"/>
    <n v="0"/>
    <s v="OpportunityStatusType.Lost"/>
    <m/>
    <m/>
    <m/>
    <s v="lead_BXNEmtjhpog3tiPKYcQxaC7ByDMP7mgX2myJ9JZISZh"/>
    <s v="Sridevi Tool Engineers Pvt Ltd"/>
    <s v="Kaushlya Bhavsar"/>
    <s v="user_IgNfKH7wuLLjHvexoMm2PXWcnF3zYft0ZbMTyfwKRUg"/>
    <s v="Moziez Chamadia"/>
    <s v="2022-06-08 07:39:04.216000+00:00"/>
    <s v="2022-06-13 04:48:17.875000+00:00"/>
    <m/>
    <s v="Mumbai"/>
    <m/>
    <m/>
    <m/>
    <n v="250"/>
    <m/>
    <m/>
    <m/>
    <m/>
    <m/>
    <m/>
    <m/>
    <s v="PAID_SOCIAL"/>
    <m/>
    <m/>
    <m/>
    <s v="Manufacturing"/>
    <m/>
    <m/>
    <m/>
    <m/>
    <m/>
    <m/>
    <m/>
    <m/>
    <m/>
    <m/>
    <m/>
    <m/>
    <s v="Mrunmay Jalgaonkar"/>
    <m/>
    <s v="user_FdWFezbLzkYQcGsBUsjZO25nr2poK2nRbqV47Rs5Kfm"/>
    <s v="Prateek Wadhwa"/>
    <m/>
    <m/>
    <s v="July"/>
    <x v="4"/>
    <s v="Naukri.com"/>
    <m/>
    <s v="Employee Engagement Handbook"/>
    <m/>
    <m/>
    <m/>
    <s v="2022-06-03 09:06:49.058000+00:00"/>
    <s v="2022-09-01 10:43:16.591000+00:00"/>
    <s v="GPA"/>
  </r>
  <r>
    <s v="Manish Balpande"/>
    <n v="600000"/>
    <s v="INR"/>
    <n v="0"/>
    <d v="2022-05-07T00:00:00"/>
    <s v="Sales"/>
    <s v="stat_kcR4fZg7TU7jjk1jAVua3qGLRS4J5uFayEjK5j02wtv"/>
    <s v="Unqualified"/>
    <n v="0"/>
    <s v="OpportunityStatusType.Lost"/>
    <s v="cont_gvENqHevyKiaXpXqgWuH3wHbTYwiZ0TFoY1qlMzyss4"/>
    <s v="Nitin Patil"/>
    <s v="Fresh GTL"/>
    <s v="lead_4eSTvwxWsKhB6e3s03DrNWuBBLiAnPAJu4MEm49bLb7"/>
    <s v="S S Communication &amp; Services"/>
    <s v="Sarvesh Pawar"/>
    <s v="user_8jx3L2CDfrbzNnwYUv6Plfha6VxaSGsqcbTXR3sIBZi"/>
    <s v="Manish Balpande"/>
    <s v="2022-05-09 12:28:55.418000+00:00"/>
    <s v="2022-06-13 01:42:47.425000+00:00"/>
    <m/>
    <s v="Kolhapur"/>
    <m/>
    <m/>
    <m/>
    <n v="475"/>
    <m/>
    <m/>
    <m/>
    <m/>
    <m/>
    <m/>
    <m/>
    <m/>
    <m/>
    <m/>
    <m/>
    <s v="Others"/>
    <m/>
    <m/>
    <m/>
    <m/>
    <m/>
    <m/>
    <m/>
    <m/>
    <m/>
    <m/>
    <m/>
    <m/>
    <m/>
    <m/>
    <s v="user_A8KOTZADnUtEQOLt4nSLAmteNStuGh80js75RYjrXVt"/>
    <s v="Sarvesh Pawar"/>
    <m/>
    <m/>
    <s v="June"/>
    <x v="2"/>
    <m/>
    <m/>
    <s v="Manish Balpande Leads"/>
    <m/>
    <m/>
    <m/>
    <s v="2022-01-28 14:05:56.503000+00:00"/>
    <s v="2022-07-12 06:27:26.990000+00:00"/>
    <s v="GTL"/>
  </r>
  <r>
    <s v="Manish Balpande"/>
    <n v="550000"/>
    <s v="INR"/>
    <n v="0"/>
    <d v="2022-05-07T00:00:00"/>
    <s v="Sales"/>
    <s v="stat_kcR4fZg7TU7jjk1jAVua3qGLRS4J5uFayEjK5j02wtv"/>
    <s v="Unqualified"/>
    <n v="0"/>
    <s v="OpportunityStatusType.Lost"/>
    <s v="cont_gvENqHevyKiaXpXqgWuH3wHbTYwiZ0TFoY1qlMzyss4"/>
    <s v="Nitin Patil"/>
    <s v="GMC 1+5 policy"/>
    <s v="lead_4eSTvwxWsKhB6e3s03DrNWuBBLiAnPAJu4MEm49bLb7"/>
    <s v="S S Communication &amp; Services"/>
    <s v="Sarvesh Pawar"/>
    <s v="user_8jx3L2CDfrbzNnwYUv6Plfha6VxaSGsqcbTXR3sIBZi"/>
    <s v="Manish Balpande"/>
    <s v="2022-05-09 12:30:20.229000+00:00"/>
    <s v="2022-06-13 01:43:01.333000+00:00"/>
    <m/>
    <s v="Kolhapur"/>
    <m/>
    <m/>
    <m/>
    <n v="475"/>
    <m/>
    <m/>
    <m/>
    <m/>
    <m/>
    <m/>
    <m/>
    <m/>
    <m/>
    <m/>
    <m/>
    <s v="Others"/>
    <m/>
    <m/>
    <m/>
    <m/>
    <m/>
    <m/>
    <m/>
    <m/>
    <m/>
    <m/>
    <m/>
    <m/>
    <m/>
    <m/>
    <s v="user_A8KOTZADnUtEQOLt4nSLAmteNStuGh80js75RYjrXVt"/>
    <s v="Sarvesh Pawar"/>
    <m/>
    <m/>
    <s v="June"/>
    <x v="2"/>
    <m/>
    <m/>
    <s v="Manish Balpande Leads"/>
    <m/>
    <m/>
    <m/>
    <s v="2022-01-28 14:05:56.503000+00:00"/>
    <s v="2022-07-12 06:27:26.990000+00:00"/>
    <s v="GMC"/>
  </r>
  <r>
    <s v="Namrata Aurora"/>
    <n v="500000"/>
    <s v="INR"/>
    <n v="50"/>
    <d v="2022-02-07T00:00:00"/>
    <s v="Sales"/>
    <s v="stat_Bh0lNV2usJkCLD6fjWneAqpmASEbmvomDaal7U02FV1"/>
    <s v="Demo Scheduled"/>
    <n v="0"/>
    <s v="OpportunityStatusType.Active"/>
    <m/>
    <m/>
    <m/>
    <s v="lead_2inGIkm0O28avzKhbNUzMo1EuvcFqoPcgLyNGfWXL93"/>
    <s v="IDEA INFINITY IT SOLUTIONS PRIVATE LIMITED"/>
    <s v="Namrata Aurora"/>
    <s v="user_IpBH4s1Av5OVFfQQ3nW0qPDDjwLT9uRfx1sVhml8UQA"/>
    <s v="Namrata Aurora"/>
    <s v="2022-06-10 12:42:21.490000+00:00"/>
    <s v="2022-06-10 12:42:21.490000+00:00"/>
    <m/>
    <s v="Bangalore"/>
    <m/>
    <m/>
    <m/>
    <m/>
    <m/>
    <m/>
    <m/>
    <m/>
    <m/>
    <m/>
    <m/>
    <m/>
    <m/>
    <m/>
    <m/>
    <s v="Professional Services"/>
    <m/>
    <m/>
    <m/>
    <m/>
    <m/>
    <m/>
    <m/>
    <m/>
    <m/>
    <m/>
    <m/>
    <m/>
    <m/>
    <m/>
    <s v="user_IpBH4s1Av5OVFfQQ3nW0qPDDjwLT9uRfx1sVhml8UQA"/>
    <s v="Namrata Aurora"/>
    <m/>
    <m/>
    <m/>
    <x v="4"/>
    <m/>
    <m/>
    <s v="Employee Engagement Handbook"/>
    <m/>
    <m/>
    <m/>
    <s v="2022-05-24 16:44:11.588000+00:00"/>
    <s v="2022-08-27 07:34:05.136000+00:00"/>
    <m/>
  </r>
  <r>
    <s v="Kashif Ahmad"/>
    <n v="10000"/>
    <s v="INR"/>
    <n v="0"/>
    <d v="2022-01-07T00:00:00"/>
    <s v="Sales"/>
    <s v="stat_kcR4fZg7TU7jjk1jAVua3qGLRS4J5uFayEjK5j02wtv"/>
    <s v="Unqualified"/>
    <n v="0"/>
    <s v="OpportunityStatusType.Lost"/>
    <m/>
    <m/>
    <s v="GPA (Renewal)"/>
    <s v="lead_hvYGdSvtGl8aVVQb6ZUEWCN4vrbqO2QRvNlMWYiS9i1"/>
    <s v="AutoDynamics"/>
    <s v="Bhairavi Jog"/>
    <s v="user_LKRhV6rhcBe0uL8u70UUGeDjbMupuho4TaiAOCbT7HT"/>
    <s v="Kashif Ahmad"/>
    <s v="2022-05-26 09:10:34.345000+00:00"/>
    <s v="2022-06-10 09:54:08.893000+00:00"/>
    <m/>
    <s v="Pune"/>
    <m/>
    <m/>
    <m/>
    <n v="30"/>
    <m/>
    <m/>
    <m/>
    <m/>
    <m/>
    <m/>
    <m/>
    <m/>
    <m/>
    <m/>
    <m/>
    <s v="Automotive"/>
    <m/>
    <m/>
    <m/>
    <m/>
    <m/>
    <m/>
    <m/>
    <m/>
    <m/>
    <m/>
    <m/>
    <m/>
    <m/>
    <m/>
    <s v="user_228eUmsdKIb9OItgmiDq1zD4aPZ1eqiapbaLAGeBf8g"/>
    <s v="Bhairavi Jog"/>
    <m/>
    <m/>
    <s v="July"/>
    <x v="2"/>
    <m/>
    <m/>
    <s v="CEO Email Series"/>
    <m/>
    <m/>
    <m/>
    <s v="2020-12-15 00:11:37.119000+00:00"/>
    <s v="2022-07-12 06:35:04.936000+00:00"/>
    <s v="GPA"/>
  </r>
  <r>
    <s v="Manish Balpande"/>
    <n v="200000"/>
    <s v="INR"/>
    <n v="0"/>
    <d v="2022-02-07T00:00:00"/>
    <s v="Sales"/>
    <s v="stat_kcR4fZg7TU7jjk1jAVua3qGLRS4J5uFayEjK5j02wtv"/>
    <s v="Unqualified"/>
    <n v="0"/>
    <s v="OpportunityStatusType.Lost"/>
    <s v="cont_gvENqHevyKiaXpXqgWuH3wHbTYwiZ0TFoY1qlMzyss4"/>
    <s v="Nitin Patil"/>
    <s v="Fresh GPA Policy"/>
    <s v="lead_4eSTvwxWsKhB6e3s03DrNWuBBLiAnPAJu4MEm49bLb7"/>
    <s v="S S Communication &amp; Services"/>
    <s v="Sarvesh Pawar"/>
    <s v="user_8jx3L2CDfrbzNnwYUv6Plfha6VxaSGsqcbTXR3sIBZi"/>
    <s v="Manish Balpande"/>
    <s v="2022-05-09 12:28:01.922000+00:00"/>
    <s v="2022-06-13 01:42:30.925000+00:00"/>
    <m/>
    <s v="Kolhapur"/>
    <m/>
    <m/>
    <m/>
    <n v="475"/>
    <m/>
    <m/>
    <m/>
    <m/>
    <m/>
    <m/>
    <m/>
    <m/>
    <m/>
    <m/>
    <m/>
    <s v="Others"/>
    <m/>
    <m/>
    <m/>
    <m/>
    <m/>
    <m/>
    <m/>
    <m/>
    <m/>
    <m/>
    <m/>
    <m/>
    <m/>
    <m/>
    <s v="user_A8KOTZADnUtEQOLt4nSLAmteNStuGh80js75RYjrXVt"/>
    <s v="Sarvesh Pawar"/>
    <m/>
    <m/>
    <s v="June"/>
    <x v="2"/>
    <m/>
    <m/>
    <s v="Manish Balpande Leads"/>
    <m/>
    <m/>
    <m/>
    <s v="2022-01-28 14:05:56.503000+00:00"/>
    <s v="2022-07-12 06:27:26.990000+00:00"/>
    <s v="GPA"/>
  </r>
  <r>
    <s v="Prasoon Mishra"/>
    <n v="200000"/>
    <s v="INR"/>
    <n v="0"/>
    <s v="8/30/22"/>
    <s v="Sales"/>
    <s v="stat_kcR4fZg7TU7jjk1jAVua3qGLRS4J5uFayEjK5j02wtv"/>
    <s v="Unqualified"/>
    <n v="0"/>
    <s v="OpportunityStatusType.Lost"/>
    <s v="cont_IezdXSHP9C4OUKeiXlPz2UJ25Pa8qvmDJ08o996YybW"/>
    <s v="Kapil Jinturkar"/>
    <s v="GPA Renewal"/>
    <s v="lead_KrmR8v35pX1oWfxnhwbFXy2c6lDrTMfJAvOJguL8KNK"/>
    <s v="Alivira Animal Health Limited"/>
    <s v="Trupti Suryavanshi"/>
    <s v="user_RYbBTp8BVWNa7ppiOz6QVJMGK0exHsFmc5uCLn34ODZ"/>
    <s v="Prasoon Mishra"/>
    <s v="2022-05-09 13:04:52.999000+00:00"/>
    <s v="2022-06-09 09:46:23.347000+00:00"/>
    <m/>
    <s v="Mumbai"/>
    <m/>
    <m/>
    <m/>
    <n v="324"/>
    <m/>
    <m/>
    <m/>
    <m/>
    <m/>
    <m/>
    <m/>
    <m/>
    <m/>
    <m/>
    <m/>
    <s v="Manufacturing"/>
    <m/>
    <m/>
    <m/>
    <m/>
    <m/>
    <m/>
    <m/>
    <m/>
    <m/>
    <m/>
    <m/>
    <m/>
    <s v="Aniket Vahile"/>
    <m/>
    <s v="user_L8E6IFhq6UCzKLHa45LUUTZCznDuyDwFrGaEp9DXiUM"/>
    <s v="Trupti Suryavanshi"/>
    <m/>
    <m/>
    <s v="August; July"/>
    <x v="4"/>
    <s v="Lusha"/>
    <m/>
    <s v="Vaccine inbound"/>
    <m/>
    <m/>
    <m/>
    <s v="2021-04-19 15:30:20.074000+00:00"/>
    <s v="2022-09-01 17:15:18.888000+00:00"/>
    <m/>
  </r>
  <r>
    <s v="Sameer Iftekhari"/>
    <n v="500000"/>
    <s v="INR"/>
    <n v="0"/>
    <s v="7/31/22"/>
    <s v="Sales"/>
    <s v="stat_1hn9nRJaLbI53NxPuSQgo90kRpbpKsFlwN4oEGNUTdO"/>
    <s v="Lost"/>
    <n v="0"/>
    <s v="OpportunityStatusType.Lost"/>
    <m/>
    <m/>
    <s v="TOP UP"/>
    <s v="lead_gGjAtKdXJY0EoZ6J9n6PFMHobj2cWM0T8TEP246xPr4"/>
    <s v="BEHR-HELLA THERMOCONTROL INDIA PRIVATE LIMITED"/>
    <s v="Bharti Bankey"/>
    <s v="user_sREdxbAJihL2Zbgic7tyQ6Rc4Mny7HnD1RNGhA9DDYh"/>
    <s v="Prajakta Sahastrabudhe"/>
    <s v="2022-03-10 07:01:54.237000+00:00"/>
    <s v="2022-06-09 14:27:00.734000+00:00"/>
    <m/>
    <s v="Pune"/>
    <m/>
    <s v="2020-08-26 01:42:41+00:00"/>
    <m/>
    <n v="266"/>
    <m/>
    <m/>
    <m/>
    <m/>
    <m/>
    <m/>
    <m/>
    <m/>
    <m/>
    <m/>
    <m/>
    <s v="Manufacturing"/>
    <m/>
    <m/>
    <m/>
    <m/>
    <m/>
    <m/>
    <m/>
    <m/>
    <m/>
    <m/>
    <m/>
    <m/>
    <s v="Jitin Gopi"/>
    <m/>
    <s v="user_aM3WaaSUQQmaNnsm9l2FQRVWUEr8RN2ZdXzsuQUalQ3"/>
    <s v="Bharti Bankey"/>
    <s v="Anjali Nishu"/>
    <m/>
    <s v="June"/>
    <x v="8"/>
    <s v="Inbound via website"/>
    <m/>
    <s v="Nameless Lead"/>
    <m/>
    <m/>
    <m/>
    <s v="2020-12-06 09:48:04.185000+00:00"/>
    <s v="2022-09-12 13:24:35.128000+00:00"/>
    <m/>
  </r>
  <r>
    <s v="Sanket Kulkarni"/>
    <n v="5000000"/>
    <s v="INR"/>
    <n v="0"/>
    <d v="2022-01-07T00:00:00"/>
    <s v="Sales"/>
    <s v="stat_kcR4fZg7TU7jjk1jAVua3qGLRS4J5uFayEjK5j02wtv"/>
    <s v="Unqualified"/>
    <n v="0"/>
    <s v="OpportunityStatusType.Lost"/>
    <m/>
    <m/>
    <m/>
    <s v="lead_vjKRN7Pey5zMnVT4X5DefmFUxwoEB0ibitENjoJrpUZ"/>
    <s v="Keihin fie (Hitachi)"/>
    <s v="Prajakta Sahastrabudhe"/>
    <s v="user_t8sUu4byhPnyQ33u64Ecs5WRL98oy2iuu4iTrhCr4vl"/>
    <s v="Nilesh Dhanani"/>
    <s v="2022-05-05 11:39:48.528000+00:00"/>
    <s v="2022-06-09 11:42:47.157000+00:00"/>
    <m/>
    <s v="Pune"/>
    <m/>
    <m/>
    <m/>
    <n v="500"/>
    <m/>
    <m/>
    <m/>
    <m/>
    <m/>
    <m/>
    <m/>
    <m/>
    <m/>
    <m/>
    <m/>
    <s v="Manufacturing"/>
    <m/>
    <m/>
    <m/>
    <m/>
    <m/>
    <m/>
    <m/>
    <m/>
    <m/>
    <m/>
    <m/>
    <m/>
    <s v="Yogesh Paigude"/>
    <m/>
    <s v="user_sREdxbAJihL2Zbgic7tyQ6Rc4Mny7HnD1RNGhA9DDYh"/>
    <s v="Prajakta Sahastrabudhe"/>
    <m/>
    <m/>
    <s v="July"/>
    <x v="2"/>
    <m/>
    <m/>
    <m/>
    <m/>
    <m/>
    <m/>
    <s v="2021-06-10 10:03:51.403000+00:00"/>
    <s v="2022-07-12 06:32:26.562000+00:00"/>
    <s v="GMC"/>
  </r>
  <r>
    <s v="Gauri Jori"/>
    <n v="25000000"/>
    <s v="INR"/>
    <n v="0"/>
    <d v="2022-01-07T00:00:00"/>
    <s v="Sales"/>
    <s v="stat_kcR4fZg7TU7jjk1jAVua3qGLRS4J5uFayEjK5j02wtv"/>
    <s v="Unqualified"/>
    <n v="0"/>
    <s v="OpportunityStatusType.Lost"/>
    <s v="cont_boqEgA76NC9N41PDo79Tqka1FXIWOE9EKFXZDubPvVD"/>
    <s v="radhakrishna Balijepalli"/>
    <s v="GMC ren"/>
    <s v="lead_qhMGqArUcFxWYOerMmN9jzncFvRgr1FWhd5XZavipr9"/>
    <s v="Apollo Health &amp; Lifestyle"/>
    <s v="Gauri Jori"/>
    <s v="user_5YHA1ZU4iP896lD1YJehdJcMx7ZEgWCpulT4T2c3pJ3"/>
    <s v="Gauri Jori"/>
    <s v="2022-06-01 13:55:12.756000+00:00"/>
    <s v="2022-06-09 04:53:17.195000+00:00"/>
    <m/>
    <s v="Hyderabad"/>
    <m/>
    <m/>
    <m/>
    <n v="4000"/>
    <m/>
    <m/>
    <m/>
    <m/>
    <m/>
    <m/>
    <m/>
    <m/>
    <m/>
    <m/>
    <m/>
    <s v="Health, Wellness &amp; Fitness; Others"/>
    <m/>
    <m/>
    <m/>
    <m/>
    <m/>
    <m/>
    <m/>
    <m/>
    <m/>
    <m/>
    <m/>
    <m/>
    <s v="Mrunmay Jalgaonkar"/>
    <m/>
    <s v="user_5YHA1ZU4iP896lD1YJehdJcMx7ZEgWCpulT4T2c3pJ3"/>
    <s v="Gauri Jori"/>
    <m/>
    <m/>
    <s v="July"/>
    <x v="4"/>
    <s v="Naukri.com"/>
    <m/>
    <s v="Downloaded the guide: Employee Wellness Handbook"/>
    <m/>
    <m/>
    <m/>
    <s v="2021-12-26 04:32:50.500000+00:00"/>
    <s v="2022-10-10 03:07:55.571000+00:00"/>
    <m/>
  </r>
  <r>
    <s v="Gauri Jori"/>
    <n v="2000000"/>
    <s v="INR"/>
    <n v="0"/>
    <d v="2022-01-07T00:00:00"/>
    <s v="Sales"/>
    <s v="stat_kcR4fZg7TU7jjk1jAVua3qGLRS4J5uFayEjK5j02wtv"/>
    <s v="Unqualified"/>
    <n v="0"/>
    <s v="OpportunityStatusType.Lost"/>
    <s v="cont_boqEgA76NC9N41PDo79Tqka1FXIWOE9EKFXZDubPvVD"/>
    <s v="radhakrishna Balijepalli"/>
    <s v="GPA ren"/>
    <s v="lead_qhMGqArUcFxWYOerMmN9jzncFvRgr1FWhd5XZavipr9"/>
    <s v="Apollo Health &amp; Lifestyle"/>
    <s v="Gauri Jori"/>
    <s v="user_5YHA1ZU4iP896lD1YJehdJcMx7ZEgWCpulT4T2c3pJ3"/>
    <s v="Gauri Jori"/>
    <s v="2022-06-01 13:55:49.023000+00:00"/>
    <s v="2022-06-09 04:53:26.262000+00:00"/>
    <m/>
    <s v="Hyderabad"/>
    <m/>
    <m/>
    <m/>
    <n v="4000"/>
    <m/>
    <m/>
    <m/>
    <m/>
    <m/>
    <m/>
    <m/>
    <m/>
    <m/>
    <m/>
    <m/>
    <s v="Health, Wellness &amp; Fitness; Others"/>
    <m/>
    <m/>
    <m/>
    <m/>
    <m/>
    <m/>
    <m/>
    <m/>
    <m/>
    <m/>
    <m/>
    <m/>
    <s v="Mrunmay Jalgaonkar"/>
    <m/>
    <s v="user_5YHA1ZU4iP896lD1YJehdJcMx7ZEgWCpulT4T2c3pJ3"/>
    <s v="Gauri Jori"/>
    <m/>
    <m/>
    <s v="July"/>
    <x v="4"/>
    <s v="Naukri.com"/>
    <m/>
    <s v="Downloaded the guide: Employee Wellness Handbook"/>
    <m/>
    <m/>
    <m/>
    <s v="2021-12-26 04:32:50.500000+00:00"/>
    <s v="2022-10-10 03:07:55.571000+00:00"/>
    <m/>
  </r>
  <r>
    <s v="Prasoon Mishra"/>
    <n v="15000000"/>
    <s v="INR"/>
    <n v="0"/>
    <d v="2022-01-07T00:00:00"/>
    <s v="Sales"/>
    <s v="stat_kcR4fZg7TU7jjk1jAVua3qGLRS4J5uFayEjK5j02wtv"/>
    <s v="Unqualified"/>
    <n v="0"/>
    <s v="OpportunityStatusType.Lost"/>
    <s v="cont_UaMFAqmiHuX0So6uLY46I70iSdLxiZ2BsiNAiEOMPZF"/>
    <s v="Ravi prakash gupta"/>
    <s v="GMC ren"/>
    <s v="lead_Dc0QbG0x6NcO6vzURpGekO2Eq2KX0u73G39agDDUgdA"/>
    <s v="DLF"/>
    <s v="Gauri Jori"/>
    <s v="user_RYbBTp8BVWNa7ppiOz6QVJMGK0exHsFmc5uCLn34ODZ"/>
    <s v="Prasoon Mishra"/>
    <s v="2022-06-03 07:05:10.986000+00:00"/>
    <s v="2022-06-09 09:36:52.824000+00:00"/>
    <m/>
    <s v="Gurgaon"/>
    <m/>
    <m/>
    <m/>
    <n v="2200"/>
    <m/>
    <m/>
    <m/>
    <m/>
    <m/>
    <m/>
    <m/>
    <m/>
    <m/>
    <m/>
    <m/>
    <s v="Others"/>
    <m/>
    <m/>
    <m/>
    <m/>
    <m/>
    <m/>
    <m/>
    <m/>
    <m/>
    <m/>
    <m/>
    <m/>
    <m/>
    <m/>
    <s v="user_5YHA1ZU4iP896lD1YJehdJcMx7ZEgWCpulT4T2c3pJ3"/>
    <s v="Gauri Jori"/>
    <m/>
    <m/>
    <s v="June"/>
    <x v="4"/>
    <m/>
    <m/>
    <s v="Downloaded the guide: Designing employee healthcare plan"/>
    <m/>
    <m/>
    <m/>
    <s v="2021-10-26 11:53:57.693000+00:00"/>
    <s v="2022-09-09 11:34:20.496000+00:00"/>
    <m/>
  </r>
  <r>
    <s v="Manish Balpande"/>
    <n v="1000000"/>
    <s v="INR"/>
    <n v="0"/>
    <s v="8/16/22"/>
    <s v="Sales"/>
    <s v="stat_kcR4fZg7TU7jjk1jAVua3qGLRS4J5uFayEjK5j02wtv"/>
    <s v="Unqualified"/>
    <n v="0"/>
    <s v="OpportunityStatusType.Lost"/>
    <m/>
    <m/>
    <s v="GMC"/>
    <s v="lead_8CxLLBF1V9MsL11To1qe6wY4K0rLi47NYHIpblhFBVs"/>
    <s v="Mycom-osi"/>
    <s v="Bharti Bankey"/>
    <s v="user_8jx3L2CDfrbzNnwYUv6Plfha6VxaSGsqcbTXR3sIBZi"/>
    <s v="Manish Balpande"/>
    <s v="2022-02-28 08:30:52.212000+00:00"/>
    <s v="2022-06-08 09:06:22.116000+00:00"/>
    <m/>
    <s v="Gurgaon"/>
    <m/>
    <s v="2022-02-22 11:22:33+00:00"/>
    <m/>
    <n v="117"/>
    <m/>
    <m/>
    <m/>
    <m/>
    <m/>
    <m/>
    <m/>
    <s v="ORGANIC_SEARCH"/>
    <m/>
    <m/>
    <m/>
    <s v="Telecommunications"/>
    <m/>
    <m/>
    <m/>
    <m/>
    <m/>
    <m/>
    <m/>
    <m/>
    <m/>
    <m/>
    <m/>
    <m/>
    <s v="Deepak Yadav"/>
    <m/>
    <s v="user_aM3WaaSUQQmaNnsm9l2FQRVWUEr8RN2ZdXzsuQUalQ3"/>
    <s v="Bharti Bankey"/>
    <m/>
    <m/>
    <s v="May"/>
    <x v="3"/>
    <s v="Inbound via website"/>
    <m/>
    <s v="Employee Count 100"/>
    <m/>
    <m/>
    <m/>
    <s v="2022-02-22 11:25:19.190000+00:00"/>
    <s v="2022-07-10 06:56:43.903000+00:00"/>
    <m/>
  </r>
  <r>
    <s v="Omkar Ghate"/>
    <n v="40000"/>
    <s v="INR"/>
    <n v="0"/>
    <d v="2022-01-07T00:00:00"/>
    <s v="Sales"/>
    <s v="stat_kcR4fZg7TU7jjk1jAVua3qGLRS4J5uFayEjK5j02wtv"/>
    <s v="Unqualified"/>
    <n v="0"/>
    <s v="OpportunityStatusType.Lost"/>
    <m/>
    <m/>
    <s v="GMC-Fresh"/>
    <s v="lead_fwBL6zf7Ck1oqvjM59LLcDgEGrckZnkiyXG2kr3a6gR"/>
    <s v="Point of Viewer"/>
    <s v="Bharti Bankey"/>
    <s v="user_9SBRjyF0n4iWuhUdqRyQkFhl2J4uyNKhFWvvJEvunX8"/>
    <s v="Omkar Ghate"/>
    <s v="2022-05-02 06:23:48.464000+00:00"/>
    <s v="2022-06-07 19:37:09.513000+00:00"/>
    <m/>
    <s v="Dehradun"/>
    <m/>
    <s v="2022-04-29 19:00:16+00:00"/>
    <m/>
    <n v="10"/>
    <m/>
    <m/>
    <m/>
    <m/>
    <m/>
    <m/>
    <m/>
    <s v="ORGANIC_SEARCH"/>
    <m/>
    <m/>
    <m/>
    <m/>
    <m/>
    <m/>
    <m/>
    <m/>
    <m/>
    <m/>
    <m/>
    <m/>
    <m/>
    <m/>
    <m/>
    <m/>
    <m/>
    <m/>
    <s v="user_aM3WaaSUQQmaNnsm9l2FQRVWUEr8RN2ZdXzsuQUalQ3"/>
    <s v="Bharti Bankey"/>
    <m/>
    <m/>
    <m/>
    <x v="3"/>
    <s v="Inbound via website"/>
    <m/>
    <s v="Employee Count 25"/>
    <m/>
    <m/>
    <m/>
    <s v="2022-04-29 19:03:10.065000+00:00"/>
    <s v="2022-07-10 06:55:01.147000+00:00"/>
    <m/>
  </r>
  <r>
    <s v="Manish Balpande"/>
    <n v="100000"/>
    <s v="INR"/>
    <n v="0"/>
    <s v="7/26/22"/>
    <s v="Sales"/>
    <s v="stat_kcR4fZg7TU7jjk1jAVua3qGLRS4J5uFayEjK5j02wtv"/>
    <s v="Unqualified"/>
    <n v="0"/>
    <s v="OpportunityStatusType.Lost"/>
    <m/>
    <m/>
    <s v="GPA"/>
    <s v="lead_8CxLLBF1V9MsL11To1qe6wY4K0rLi47NYHIpblhFBVs"/>
    <s v="Mycom-osi"/>
    <s v="Bharti Bankey"/>
    <s v="user_8jx3L2CDfrbzNnwYUv6Plfha6VxaSGsqcbTXR3sIBZi"/>
    <s v="Manish Balpande"/>
    <s v="2022-03-03 07:02:11.396000+00:00"/>
    <s v="2022-06-08 09:06:13.614000+00:00"/>
    <m/>
    <s v="Gurgaon"/>
    <m/>
    <s v="2022-02-22 11:22:33+00:00"/>
    <m/>
    <n v="117"/>
    <m/>
    <m/>
    <m/>
    <m/>
    <m/>
    <m/>
    <m/>
    <s v="ORGANIC_SEARCH"/>
    <m/>
    <m/>
    <m/>
    <s v="Telecommunications"/>
    <m/>
    <m/>
    <m/>
    <m/>
    <m/>
    <m/>
    <m/>
    <m/>
    <m/>
    <m/>
    <m/>
    <m/>
    <s v="Deepak Yadav"/>
    <m/>
    <s v="user_aM3WaaSUQQmaNnsm9l2FQRVWUEr8RN2ZdXzsuQUalQ3"/>
    <s v="Bharti Bankey"/>
    <m/>
    <m/>
    <s v="May"/>
    <x v="3"/>
    <s v="Inbound via website"/>
    <m/>
    <s v="Employee Count 100"/>
    <m/>
    <m/>
    <m/>
    <s v="2022-02-22 11:25:19.190000+00:00"/>
    <s v="2022-07-10 06:56:43.903000+00:00"/>
    <m/>
  </r>
  <r>
    <s v="Sonal Paithankar"/>
    <n v="200000"/>
    <s v="INR"/>
    <n v="0"/>
    <s v="7/15/22"/>
    <s v="Sales"/>
    <s v="stat_kcR4fZg7TU7jjk1jAVua3qGLRS4J5uFayEjK5j02wtv"/>
    <s v="Unqualified"/>
    <n v="0"/>
    <s v="OpportunityStatusType.Lost"/>
    <m/>
    <m/>
    <s v="GPA ren"/>
    <s v="lead_qdYrHv7eXj8JJZGwGiI4OJCLPYlpojVJga2hro5Apwv"/>
    <s v="John Cokrill India Ltd/CMI FPE ltd"/>
    <s v="Gauri Jori"/>
    <s v="user_Iwn6da5WKkZqwUySK0oUuCb72pFP5WEm4zAb92ijqFe"/>
    <s v="Sonal Paithankar"/>
    <s v="2022-05-26 07:51:41.943000+00:00"/>
    <s v="2022-06-07 11:58:45.432000+00:00"/>
    <m/>
    <s v="Mumbai"/>
    <m/>
    <m/>
    <m/>
    <n v="401"/>
    <m/>
    <m/>
    <m/>
    <m/>
    <m/>
    <m/>
    <m/>
    <m/>
    <m/>
    <m/>
    <m/>
    <s v="Manufacturing"/>
    <m/>
    <m/>
    <m/>
    <m/>
    <m/>
    <m/>
    <m/>
    <m/>
    <m/>
    <m/>
    <m/>
    <m/>
    <m/>
    <m/>
    <s v="user_5YHA1ZU4iP896lD1YJehdJcMx7ZEgWCpulT4T2c3pJ3"/>
    <s v="Gauri Jori"/>
    <m/>
    <m/>
    <s v="July"/>
    <x v="2"/>
    <m/>
    <m/>
    <m/>
    <m/>
    <m/>
    <m/>
    <s v="2021-08-03 11:33:04.577000+00:00"/>
    <s v="2022-07-12 07:26:35.333000+00:00"/>
    <m/>
  </r>
  <r>
    <s v="Sonal Paithankar"/>
    <n v="7000000"/>
    <s v="INR"/>
    <n v="0"/>
    <s v="7/15/22"/>
    <s v="Sales"/>
    <s v="stat_kcR4fZg7TU7jjk1jAVua3qGLRS4J5uFayEjK5j02wtv"/>
    <s v="Unqualified"/>
    <n v="0"/>
    <s v="OpportunityStatusType.Lost"/>
    <s v="cont_dccvDOcke6Jrf3DicvZUfbprYZ4QNiG8uXvbyk1AcD9"/>
    <s v="Mr. Vivek Chitnis"/>
    <s v="GMC ren"/>
    <s v="lead_qdYrHv7eXj8JJZGwGiI4OJCLPYlpojVJga2hro5Apwv"/>
    <s v="John Cokrill India Ltd/CMI FPE ltd"/>
    <s v="Gauri Jori"/>
    <s v="user_Iwn6da5WKkZqwUySK0oUuCb72pFP5WEm4zAb92ijqFe"/>
    <s v="Sonal Paithankar"/>
    <s v="2022-05-21 12:05:02.670000+00:00"/>
    <s v="2022-06-07 11:58:38.187000+00:00"/>
    <m/>
    <s v="Mumbai"/>
    <m/>
    <m/>
    <m/>
    <n v="401"/>
    <m/>
    <m/>
    <m/>
    <m/>
    <m/>
    <m/>
    <m/>
    <m/>
    <m/>
    <m/>
    <m/>
    <s v="Manufacturing"/>
    <m/>
    <m/>
    <m/>
    <m/>
    <m/>
    <m/>
    <m/>
    <m/>
    <m/>
    <m/>
    <m/>
    <m/>
    <m/>
    <m/>
    <s v="user_5YHA1ZU4iP896lD1YJehdJcMx7ZEgWCpulT4T2c3pJ3"/>
    <s v="Gauri Jori"/>
    <m/>
    <m/>
    <s v="July"/>
    <x v="2"/>
    <m/>
    <m/>
    <m/>
    <m/>
    <m/>
    <m/>
    <s v="2021-08-03 11:33:04.577000+00:00"/>
    <s v="2022-07-12 07:26:35.333000+00:00"/>
    <m/>
  </r>
  <r>
    <s v="Sonal Paithankar"/>
    <n v="3000000"/>
    <s v="INR"/>
    <n v="0"/>
    <s v="7/15/22"/>
    <s v="Sales"/>
    <s v="stat_kcR4fZg7TU7jjk1jAVua3qGLRS4J5uFayEjK5j02wtv"/>
    <s v="Unqualified"/>
    <n v="0"/>
    <s v="OpportunityStatusType.Lost"/>
    <s v="cont_dccvDOcke6Jrf3DicvZUfbprYZ4QNiG8uXvbyk1AcD9"/>
    <s v="Mr. Vivek Chitnis"/>
    <s v="GTL ren"/>
    <s v="lead_qdYrHv7eXj8JJZGwGiI4OJCLPYlpojVJga2hro5Apwv"/>
    <s v="John Cokrill India Ltd/CMI FPE ltd"/>
    <s v="Gauri Jori"/>
    <s v="user_Iwn6da5WKkZqwUySK0oUuCb72pFP5WEm4zAb92ijqFe"/>
    <s v="Sonal Paithankar"/>
    <s v="2022-05-26 07:52:14.584000+00:00"/>
    <s v="2022-06-07 11:58:52.188000+00:00"/>
    <m/>
    <s v="Mumbai"/>
    <m/>
    <m/>
    <m/>
    <n v="401"/>
    <m/>
    <m/>
    <m/>
    <m/>
    <m/>
    <m/>
    <m/>
    <m/>
    <m/>
    <m/>
    <m/>
    <s v="Manufacturing"/>
    <m/>
    <m/>
    <m/>
    <m/>
    <m/>
    <m/>
    <m/>
    <m/>
    <m/>
    <m/>
    <m/>
    <m/>
    <m/>
    <m/>
    <s v="user_5YHA1ZU4iP896lD1YJehdJcMx7ZEgWCpulT4T2c3pJ3"/>
    <s v="Gauri Jori"/>
    <m/>
    <m/>
    <s v="July"/>
    <x v="2"/>
    <m/>
    <m/>
    <m/>
    <m/>
    <m/>
    <m/>
    <s v="2021-08-03 11:33:04.577000+00:00"/>
    <s v="2022-07-12 07:26:35.333000+00:00"/>
    <m/>
  </r>
  <r>
    <s v="Navin Panjwani"/>
    <n v="600000"/>
    <s v="INR"/>
    <n v="0"/>
    <s v="7/15/22"/>
    <s v="Sales"/>
    <s v="stat_kcR4fZg7TU7jjk1jAVua3qGLRS4J5uFayEjK5j02wtv"/>
    <s v="Unqualified"/>
    <n v="0"/>
    <s v="OpportunityStatusType.Lost"/>
    <s v="cont_Vu5LDeJu8jmb11m7vooUGBS8cluXYxQzQteWDzivB4y"/>
    <s v="Shweta Parab"/>
    <m/>
    <s v="lead_vxNMqgGiDF1A523wIPKz88xEpKlpaD8YkGZhQyj8kKp"/>
    <s v="Ncore Games"/>
    <s v="Kaushlya Bhavsar"/>
    <s v="user_sD3YjSs92XKUfD0OPHeo886g6tW6aCM0iUhX5VVUuJi"/>
    <s v="Navin Panjwani"/>
    <s v="2022-05-27 10:19:26.241000+00:00"/>
    <s v="2022-06-07 11:24:57.443000+00:00"/>
    <m/>
    <s v="Bangalore"/>
    <m/>
    <m/>
    <m/>
    <n v="45"/>
    <m/>
    <m/>
    <m/>
    <m/>
    <m/>
    <m/>
    <m/>
    <m/>
    <m/>
    <m/>
    <m/>
    <s v="Others"/>
    <m/>
    <m/>
    <m/>
    <m/>
    <m/>
    <m/>
    <m/>
    <m/>
    <m/>
    <m/>
    <m/>
    <m/>
    <s v="Aniket Vahile"/>
    <m/>
    <s v="user_vMd4rmcrSbjykdyL2J7rrYn84SWdcNc5FKligrmItPw"/>
    <s v="Shreenath Bhat"/>
    <m/>
    <m/>
    <s v="July"/>
    <x v="4"/>
    <s v="Naukri.com"/>
    <m/>
    <s v="Downloaded the guide: Designing employee healthcare plan"/>
    <m/>
    <m/>
    <m/>
    <s v="2021-11-10 14:09:59.196000+00:00"/>
    <s v="2022-08-08 08:52:03.975000+00:00"/>
    <s v="GMC"/>
  </r>
  <r>
    <s v="Bhairavi Jog"/>
    <n v="2000000"/>
    <s v="INR"/>
    <n v="0"/>
    <d v="2022-01-07T00:00:00"/>
    <s v="Sales"/>
    <s v="stat_kcR4fZg7TU7jjk1jAVua3qGLRS4J5uFayEjK5j02wtv"/>
    <s v="Unqualified"/>
    <n v="0"/>
    <s v="OpportunityStatusType.Lost"/>
    <m/>
    <m/>
    <s v="GTL"/>
    <s v="lead_ACapazt1QyeQvEvVgl75ixlSZ4iXqcNaPPgPXNbcqG8"/>
    <s v="SG Analytics"/>
    <s v="Bhairavi Jog"/>
    <s v="user_TZzywQwym26DjuswO479pxRhNKX152z8X1haCx2vcst"/>
    <s v="Vrushali Kummar"/>
    <s v="2022-04-28 04:03:31.707000+00:00"/>
    <s v="2022-06-06 09:56:43.296000+00:00"/>
    <m/>
    <s v="Pune"/>
    <m/>
    <m/>
    <m/>
    <n v="1128"/>
    <m/>
    <m/>
    <m/>
    <m/>
    <m/>
    <m/>
    <m/>
    <m/>
    <m/>
    <m/>
    <m/>
    <s v="IT Services &amp; IT Consulting"/>
    <m/>
    <m/>
    <m/>
    <m/>
    <m/>
    <m/>
    <m/>
    <m/>
    <m/>
    <m/>
    <m/>
    <m/>
    <s v="Ravi Jaiswal; Sakshi Soni"/>
    <m/>
    <s v="user_228eUmsdKIb9OItgmiDq1zD4aPZ1eqiapbaLAGeBf8g"/>
    <s v="Bhairavi Jog"/>
    <m/>
    <m/>
    <s v="July"/>
    <x v="2"/>
    <s v="Naukri.com"/>
    <m/>
    <m/>
    <m/>
    <m/>
    <m/>
    <s v="2020-12-16 07:28:51.613000+00:00"/>
    <s v="2022-10-13 07:40:56.136000+00:00"/>
    <s v="GTL"/>
  </r>
  <r>
    <s v="Navin Panjwani"/>
    <n v="100000"/>
    <s v="INR"/>
    <n v="0"/>
    <s v="7/15/22"/>
    <s v="Sales"/>
    <s v="stat_kcR4fZg7TU7jjk1jAVua3qGLRS4J5uFayEjK5j02wtv"/>
    <s v="Unqualified"/>
    <n v="0"/>
    <s v="OpportunityStatusType.Lost"/>
    <m/>
    <m/>
    <m/>
    <s v="lead_vxNMqgGiDF1A523wIPKz88xEpKlpaD8YkGZhQyj8kKp"/>
    <s v="Ncore Games"/>
    <s v="Kaushlya Bhavsar"/>
    <s v="user_sD3YjSs92XKUfD0OPHeo886g6tW6aCM0iUhX5VVUuJi"/>
    <s v="Navin Panjwani"/>
    <s v="2022-06-07 06:41:33.169000+00:00"/>
    <s v="2022-06-07 11:25:04.318000+00:00"/>
    <m/>
    <s v="Bangalore"/>
    <m/>
    <m/>
    <m/>
    <n v="45"/>
    <m/>
    <m/>
    <m/>
    <m/>
    <m/>
    <m/>
    <m/>
    <m/>
    <m/>
    <m/>
    <m/>
    <s v="Others"/>
    <m/>
    <m/>
    <m/>
    <m/>
    <m/>
    <m/>
    <m/>
    <m/>
    <m/>
    <m/>
    <m/>
    <m/>
    <s v="Aniket Vahile"/>
    <m/>
    <s v="user_vMd4rmcrSbjykdyL2J7rrYn84SWdcNc5FKligrmItPw"/>
    <s v="Shreenath Bhat"/>
    <m/>
    <m/>
    <s v="July"/>
    <x v="4"/>
    <s v="Naukri.com"/>
    <m/>
    <s v="Downloaded the guide: Designing employee healthcare plan"/>
    <m/>
    <m/>
    <m/>
    <s v="2021-11-10 14:09:59.196000+00:00"/>
    <s v="2022-08-08 08:52:03.975000+00:00"/>
    <s v="GPA"/>
  </r>
  <r>
    <s v="Bhairavi Jog"/>
    <n v="10000000"/>
    <s v="INR"/>
    <n v="0"/>
    <d v="2022-01-07T00:00:00"/>
    <s v="Sales"/>
    <s v="stat_kcR4fZg7TU7jjk1jAVua3qGLRS4J5uFayEjK5j02wtv"/>
    <s v="Unqualified"/>
    <n v="0"/>
    <s v="OpportunityStatusType.Lost"/>
    <m/>
    <m/>
    <s v="GMC (Renewal)"/>
    <s v="lead_ACapazt1QyeQvEvVgl75ixlSZ4iXqcNaPPgPXNbcqG8"/>
    <s v="SG Analytics"/>
    <s v="Bhairavi Jog"/>
    <s v="user_TZzywQwym26DjuswO479pxRhNKX152z8X1haCx2vcst"/>
    <s v="Vrushali Kummar"/>
    <s v="2022-04-28 03:59:44.664000+00:00"/>
    <s v="2022-06-06 09:56:12.226000+00:00"/>
    <m/>
    <s v="Pune"/>
    <m/>
    <m/>
    <m/>
    <n v="1128"/>
    <m/>
    <m/>
    <m/>
    <m/>
    <m/>
    <m/>
    <m/>
    <m/>
    <m/>
    <m/>
    <m/>
    <s v="IT Services &amp; IT Consulting"/>
    <m/>
    <m/>
    <m/>
    <m/>
    <m/>
    <m/>
    <m/>
    <m/>
    <m/>
    <m/>
    <m/>
    <m/>
    <s v="Ravi Jaiswal; Sakshi Soni"/>
    <m/>
    <s v="user_228eUmsdKIb9OItgmiDq1zD4aPZ1eqiapbaLAGeBf8g"/>
    <s v="Bhairavi Jog"/>
    <m/>
    <m/>
    <s v="July"/>
    <x v="2"/>
    <s v="Naukri.com"/>
    <m/>
    <m/>
    <m/>
    <m/>
    <m/>
    <s v="2020-12-16 07:28:51.613000+00:00"/>
    <s v="2022-10-13 07:40:56.136000+00:00"/>
    <s v="GMC"/>
  </r>
  <r>
    <s v="Kaushlya Bhavsar"/>
    <n v="1000000"/>
    <s v="INR"/>
    <n v="0"/>
    <s v="8/31/22"/>
    <s v="Sales"/>
    <s v="stat_kcR4fZg7TU7jjk1jAVua3qGLRS4J5uFayEjK5j02wtv"/>
    <s v="Unqualified"/>
    <n v="0"/>
    <s v="OpportunityStatusType.Lost"/>
    <s v="cont_o52VVnpih1nOGXbvjnt2V3a07Ht2okU5A8pjllfclj0"/>
    <s v="Tejashree"/>
    <s v="GTL"/>
    <s v="lead_jfuZioSZdziZD6DdJXNHpJtOwoWl1E95Imhm27C2T2A"/>
    <s v="Odex India Solutions"/>
    <s v="Kaushlya Bhavsar"/>
    <s v="user_FkSWcqjfeTqoo0NaiDWgDVeXoui6YtIDYPZVOCd1cwP"/>
    <s v="Kaushlya Bhavsar"/>
    <s v="2022-01-12 09:51:14.675000+00:00"/>
    <s v="2022-06-06 08:54:43.933000+00:00"/>
    <m/>
    <s v="Mumbai"/>
    <m/>
    <m/>
    <m/>
    <n v="124"/>
    <m/>
    <m/>
    <m/>
    <m/>
    <m/>
    <m/>
    <m/>
    <m/>
    <m/>
    <m/>
    <m/>
    <s v="Banking &amp; Finance; IT Services &amp; IT Consulting"/>
    <m/>
    <m/>
    <m/>
    <m/>
    <m/>
    <m/>
    <m/>
    <m/>
    <m/>
    <m/>
    <m/>
    <m/>
    <s v="Aniket Vahile; Deepak Yadav"/>
    <m/>
    <s v="user_FdWFezbLzkYQcGsBUsjZO25nr2poK2nRbqV47Rs5Kfm"/>
    <s v="Prateek Wadhwa"/>
    <s v="Dr. Anil More"/>
    <m/>
    <s v="August"/>
    <x v="2"/>
    <s v="Lusha"/>
    <m/>
    <s v="Glengarry"/>
    <m/>
    <m/>
    <m/>
    <s v="2021-12-23 08:11:27.873000+00:00"/>
    <s v="2022-10-10 02:52:58.165000+00:00"/>
    <m/>
  </r>
  <r>
    <s v="Bhairavi Jog"/>
    <n v="100000"/>
    <s v="INR"/>
    <n v="0"/>
    <d v="2022-01-07T00:00:00"/>
    <s v="Sales"/>
    <s v="stat_kcR4fZg7TU7jjk1jAVua3qGLRS4J5uFayEjK5j02wtv"/>
    <s v="Unqualified"/>
    <n v="0"/>
    <s v="OpportunityStatusType.Lost"/>
    <m/>
    <m/>
    <s v="GPA"/>
    <s v="lead_ACapazt1QyeQvEvVgl75ixlSZ4iXqcNaPPgPXNbcqG8"/>
    <s v="SG Analytics"/>
    <s v="Bhairavi Jog"/>
    <s v="user_TZzywQwym26DjuswO479pxRhNKX152z8X1haCx2vcst"/>
    <s v="Vrushali Kummar"/>
    <s v="2022-04-28 04:02:27.958000+00:00"/>
    <s v="2022-06-06 09:56:21.203000+00:00"/>
    <m/>
    <s v="Pune"/>
    <m/>
    <m/>
    <m/>
    <n v="1128"/>
    <m/>
    <m/>
    <m/>
    <m/>
    <m/>
    <m/>
    <m/>
    <m/>
    <m/>
    <m/>
    <m/>
    <s v="IT Services &amp; IT Consulting"/>
    <m/>
    <m/>
    <m/>
    <m/>
    <m/>
    <m/>
    <m/>
    <m/>
    <m/>
    <m/>
    <m/>
    <m/>
    <s v="Ravi Jaiswal; Sakshi Soni"/>
    <m/>
    <s v="user_228eUmsdKIb9OItgmiDq1zD4aPZ1eqiapbaLAGeBf8g"/>
    <s v="Bhairavi Jog"/>
    <m/>
    <m/>
    <s v="July"/>
    <x v="2"/>
    <s v="Naukri.com"/>
    <m/>
    <m/>
    <m/>
    <m/>
    <m/>
    <s v="2020-12-16 07:28:51.613000+00:00"/>
    <s v="2022-10-13 07:40:56.136000+00:00"/>
    <s v="GPA"/>
  </r>
  <r>
    <s v="Namrata Aurora"/>
    <n v="300000"/>
    <s v="INR"/>
    <n v="0"/>
    <d v="2022-08-07T00:00:00"/>
    <s v="Sales"/>
    <s v="stat_kcR4fZg7TU7jjk1jAVua3qGLRS4J5uFayEjK5j02wtv"/>
    <s v="Unqualified"/>
    <n v="0"/>
    <s v="OpportunityStatusType.Lost"/>
    <m/>
    <m/>
    <m/>
    <s v="lead_15K3acTJuJboAVoe2xFrw0e9qUVONYA0ejK0sGfO0jW"/>
    <s v="Rolta India"/>
    <s v="Namrata Aurora"/>
    <s v="user_IpBH4s1Av5OVFfQQ3nW0qPDDjwLT9uRfx1sVhml8UQA"/>
    <s v="Namrata Aurora"/>
    <s v="2022-05-02 11:46:35.135000+00:00"/>
    <s v="2022-06-06 05:58:32.569000+00:00"/>
    <m/>
    <s v="Mumbai"/>
    <m/>
    <m/>
    <m/>
    <n v="1958"/>
    <m/>
    <m/>
    <m/>
    <m/>
    <m/>
    <m/>
    <m/>
    <m/>
    <m/>
    <m/>
    <m/>
    <s v="Others"/>
    <m/>
    <m/>
    <m/>
    <m/>
    <m/>
    <m/>
    <m/>
    <m/>
    <m/>
    <m/>
    <m/>
    <m/>
    <m/>
    <m/>
    <s v="user_IpBH4s1Av5OVFfQQ3nW0qPDDjwLT9uRfx1sVhml8UQA"/>
    <s v="Namrata Aurora"/>
    <m/>
    <m/>
    <s v="June"/>
    <x v="2"/>
    <m/>
    <m/>
    <m/>
    <m/>
    <m/>
    <m/>
    <s v="2021-10-26 11:53:58.314000+00:00"/>
    <s v="2022-10-20 10:18:08.061000+00:00"/>
    <s v="GTL"/>
  </r>
  <r>
    <s v="Sreenivas Hatti"/>
    <n v="1000000"/>
    <s v="INR"/>
    <n v="0"/>
    <d v="2022-06-07T00:00:00"/>
    <s v="Sales"/>
    <s v="stat_kcR4fZg7TU7jjk1jAVua3qGLRS4J5uFayEjK5j02wtv"/>
    <s v="Unqualified"/>
    <n v="0"/>
    <s v="OpportunityStatusType.Lost"/>
    <m/>
    <m/>
    <m/>
    <s v="lead_UUZlvKfttwqeWfsEVDv9ijJLV6oV0wEXppUDqQBGw0Y"/>
    <s v="Bhima Jewels"/>
    <s v="Namrata Aurora"/>
    <s v="user_JjaNBsxmUKBROYZvEahyXgec466W5jQa2pL0NUZ81Lb"/>
    <s v="Sreenivas Hatti"/>
    <s v="2022-06-02 11:36:54.780000+00:00"/>
    <s v="2022-06-03 15:12:55.973000+00:00"/>
    <m/>
    <s v="Kochi"/>
    <m/>
    <m/>
    <m/>
    <n v="331"/>
    <m/>
    <m/>
    <m/>
    <m/>
    <m/>
    <m/>
    <m/>
    <m/>
    <m/>
    <m/>
    <m/>
    <s v="Retail"/>
    <m/>
    <m/>
    <m/>
    <m/>
    <m/>
    <m/>
    <m/>
    <m/>
    <m/>
    <m/>
    <m/>
    <m/>
    <s v="Deepak Yadav"/>
    <m/>
    <m/>
    <m/>
    <m/>
    <m/>
    <s v="June"/>
    <x v="2"/>
    <m/>
    <m/>
    <m/>
    <m/>
    <m/>
    <m/>
    <s v="2022-06-02 09:58:16.362000+00:00"/>
    <s v="2022-10-18 10:00:55.369000+00:00"/>
    <s v="GTL"/>
  </r>
  <r>
    <s v="Kaushlya Bhavsar"/>
    <n v="400000"/>
    <s v="INR"/>
    <n v="0"/>
    <s v="8/31/22"/>
    <s v="Sales"/>
    <s v="stat_kcR4fZg7TU7jjk1jAVua3qGLRS4J5uFayEjK5j02wtv"/>
    <s v="Unqualified"/>
    <n v="0"/>
    <s v="OpportunityStatusType.Lost"/>
    <s v="cont_o52VVnpih1nOGXbvjnt2V3a07Ht2okU5A8pjllfclj0"/>
    <s v="Tejashree"/>
    <s v="GMC"/>
    <s v="lead_jfuZioSZdziZD6DdJXNHpJtOwoWl1E95Imhm27C2T2A"/>
    <s v="Odex India Solutions"/>
    <s v="Kaushlya Bhavsar"/>
    <s v="user_FkSWcqjfeTqoo0NaiDWgDVeXoui6YtIDYPZVOCd1cwP"/>
    <s v="Kaushlya Bhavsar"/>
    <s v="2022-01-12 09:49:49.683000+00:00"/>
    <s v="2022-06-06 08:54:37.052000+00:00"/>
    <m/>
    <s v="Mumbai"/>
    <m/>
    <m/>
    <m/>
    <n v="124"/>
    <m/>
    <m/>
    <m/>
    <m/>
    <m/>
    <m/>
    <m/>
    <m/>
    <m/>
    <m/>
    <m/>
    <s v="Banking &amp; Finance; IT Services &amp; IT Consulting"/>
    <m/>
    <m/>
    <m/>
    <m/>
    <m/>
    <m/>
    <m/>
    <m/>
    <m/>
    <m/>
    <m/>
    <m/>
    <s v="Aniket Vahile; Deepak Yadav"/>
    <m/>
    <s v="user_FdWFezbLzkYQcGsBUsjZO25nr2poK2nRbqV47Rs5Kfm"/>
    <s v="Prateek Wadhwa"/>
    <s v="Dr. Anil More"/>
    <m/>
    <s v="August"/>
    <x v="2"/>
    <s v="Lusha"/>
    <m/>
    <s v="Glengarry"/>
    <m/>
    <m/>
    <m/>
    <s v="2021-12-23 08:11:27.873000+00:00"/>
    <s v="2022-10-10 02:52:58.165000+00:00"/>
    <m/>
  </r>
  <r>
    <s v="Sreenivas Hatti"/>
    <n v="4000000"/>
    <s v="INR"/>
    <n v="0"/>
    <d v="2022-06-07T00:00:00"/>
    <s v="Sales"/>
    <s v="stat_kcR4fZg7TU7jjk1jAVua3qGLRS4J5uFayEjK5j02wtv"/>
    <s v="Unqualified"/>
    <n v="0"/>
    <s v="OpportunityStatusType.Lost"/>
    <m/>
    <m/>
    <m/>
    <s v="lead_UUZlvKfttwqeWfsEVDv9ijJLV6oV0wEXppUDqQBGw0Y"/>
    <s v="Bhima Jewels"/>
    <s v="Namrata Aurora"/>
    <s v="user_JjaNBsxmUKBROYZvEahyXgec466W5jQa2pL0NUZ81Lb"/>
    <s v="Sreenivas Hatti"/>
    <s v="2022-06-02 11:31:46.970000+00:00"/>
    <s v="2022-06-03 15:12:41.715000+00:00"/>
    <m/>
    <s v="Kochi"/>
    <m/>
    <m/>
    <m/>
    <n v="331"/>
    <m/>
    <m/>
    <m/>
    <m/>
    <m/>
    <m/>
    <m/>
    <m/>
    <m/>
    <m/>
    <m/>
    <s v="Retail"/>
    <m/>
    <m/>
    <m/>
    <m/>
    <m/>
    <m/>
    <m/>
    <m/>
    <m/>
    <m/>
    <m/>
    <m/>
    <s v="Deepak Yadav"/>
    <m/>
    <m/>
    <m/>
    <m/>
    <m/>
    <s v="June"/>
    <x v="2"/>
    <m/>
    <m/>
    <m/>
    <m/>
    <m/>
    <m/>
    <s v="2022-06-02 09:58:16.362000+00:00"/>
    <s v="2022-10-18 10:00:55.369000+00:00"/>
    <s v="GMC"/>
  </r>
  <r>
    <s v="Vrushali Kummar"/>
    <n v="10000"/>
    <s v="INR"/>
    <n v="0"/>
    <d v="2022-01-07T00:00:00"/>
    <s v="Sales"/>
    <s v="stat_kcR4fZg7TU7jjk1jAVua3qGLRS4J5uFayEjK5j02wtv"/>
    <s v="Unqualified"/>
    <n v="0"/>
    <s v="OpportunityStatusType.Lost"/>
    <m/>
    <m/>
    <s v="GPA (Renewal)"/>
    <s v="lead_maZRIqsAVkob2ku9K6LgEP4jWhM1qclyS5IALPlMDJE"/>
    <s v="advathi central school"/>
    <s v="Bhairavi Jog"/>
    <s v="user_t8sUu4byhPnyQ33u64Ecs5WRL98oy2iuu4iTrhCr4vl"/>
    <s v="Nilesh Dhanani"/>
    <s v="2022-04-25 08:31:47.926000+00:00"/>
    <s v="2022-06-03 08:04:50.889000+00:00"/>
    <m/>
    <s v="Bangalore"/>
    <m/>
    <m/>
    <m/>
    <n v="2000"/>
    <m/>
    <m/>
    <m/>
    <m/>
    <m/>
    <m/>
    <m/>
    <m/>
    <m/>
    <m/>
    <m/>
    <s v="Education"/>
    <m/>
    <m/>
    <m/>
    <m/>
    <m/>
    <m/>
    <m/>
    <m/>
    <m/>
    <m/>
    <m/>
    <m/>
    <s v="Aniket Vahile"/>
    <m/>
    <s v="user_228eUmsdKIb9OItgmiDq1zD4aPZ1eqiapbaLAGeBf8g"/>
    <s v="Bhairavi Jog"/>
    <m/>
    <m/>
    <s v="July; June"/>
    <x v="4"/>
    <m/>
    <m/>
    <s v="Downloaded the guide: Designing employee healthcare plan"/>
    <m/>
    <m/>
    <m/>
    <s v="2021-11-08 17:17:44.170000+00:00"/>
    <s v="2022-07-10 06:53:20.079000+00:00"/>
    <s v="GPA"/>
  </r>
  <r>
    <s v="Abhiroop Ganguly"/>
    <n v="4000000"/>
    <s v="INR"/>
    <n v="0"/>
    <d v="2022-01-07T00:00:00"/>
    <s v="Sales"/>
    <s v="stat_kcR4fZg7TU7jjk1jAVua3qGLRS4J5uFayEjK5j02wtv"/>
    <s v="Unqualified"/>
    <n v="0"/>
    <s v="OpportunityStatusType.Lost"/>
    <m/>
    <m/>
    <s v="fresh GMC"/>
    <s v="lead_XrnHCm6wmDqHBAbuJgxQHjhhPTIwsewpJPjEEvbGSOB"/>
    <s v="Bits pilani (Fresh)"/>
    <s v="Gauri Jori"/>
    <s v="user_t8sUu4byhPnyQ33u64Ecs5WRL98oy2iuu4iTrhCr4vl"/>
    <s v="Nilesh Dhanani"/>
    <s v="2022-01-25 09:23:33.161000+00:00"/>
    <s v="2022-06-03 08:19:10.797000+00:00"/>
    <m/>
    <s v="Hyderabad"/>
    <m/>
    <m/>
    <m/>
    <n v="1500"/>
    <m/>
    <m/>
    <m/>
    <m/>
    <m/>
    <m/>
    <m/>
    <m/>
    <m/>
    <m/>
    <m/>
    <m/>
    <m/>
    <m/>
    <m/>
    <m/>
    <m/>
    <m/>
    <m/>
    <m/>
    <m/>
    <m/>
    <m/>
    <m/>
    <m/>
    <m/>
    <s v="user_5YHA1ZU4iP896lD1YJehdJcMx7ZEgWCpulT4T2c3pJ3"/>
    <s v="Gauri Jori"/>
    <m/>
    <m/>
    <m/>
    <x v="9"/>
    <m/>
    <s v="3 lac"/>
    <s v="Lead Magnet Lead"/>
    <m/>
    <m/>
    <m/>
    <s v="2021-09-14 09:56:28.160000+00:00"/>
    <s v="2022-09-09 10:21:31.673000+00:00"/>
    <m/>
  </r>
  <r>
    <s v="Vrushali Kummar"/>
    <n v="20000000"/>
    <s v="INR"/>
    <n v="0"/>
    <d v="2022-03-07T00:00:00"/>
    <s v="Sales"/>
    <s v="stat_kcR4fZg7TU7jjk1jAVua3qGLRS4J5uFayEjK5j02wtv"/>
    <s v="Unqualified"/>
    <n v="0"/>
    <s v="OpportunityStatusType.Lost"/>
    <m/>
    <m/>
    <s v="GMC(1+3)- remaining 2000 employees"/>
    <s v="lead_42RFWTwfcFgrqEV0wAnGAbSX47wE59wzTSaPjCSEEw6"/>
    <s v="ACB (INDIA)"/>
    <s v="Bhairavi Jog"/>
    <s v="user_t8sUu4byhPnyQ33u64Ecs5WRL98oy2iuu4iTrhCr4vl"/>
    <s v="Nilesh Dhanani"/>
    <s v="2022-05-31 12:15:32.793000+00:00"/>
    <s v="2022-06-03 08:04:13.389000+00:00"/>
    <m/>
    <s v="Gurgaon"/>
    <m/>
    <m/>
    <m/>
    <n v="2300"/>
    <m/>
    <m/>
    <m/>
    <m/>
    <m/>
    <m/>
    <m/>
    <m/>
    <m/>
    <m/>
    <m/>
    <s v="Mining &amp; Metal"/>
    <m/>
    <m/>
    <m/>
    <m/>
    <m/>
    <m/>
    <m/>
    <m/>
    <m/>
    <m/>
    <m/>
    <m/>
    <s v="Aniket Vahile"/>
    <m/>
    <s v="user_228eUmsdKIb9OItgmiDq1zD4aPZ1eqiapbaLAGeBf8g"/>
    <s v="Bhairavi Jog"/>
    <m/>
    <m/>
    <s v="June"/>
    <x v="2"/>
    <m/>
    <m/>
    <s v="TPA + Sameer"/>
    <m/>
    <m/>
    <m/>
    <s v="2021-11-22 09:23:48.647000+00:00"/>
    <s v="2022-09-06 05:07:40.729000+00:00"/>
    <s v="GMC"/>
  </r>
  <r>
    <s v="Vrushali Kummar"/>
    <n v="1000000"/>
    <s v="INR"/>
    <n v="0"/>
    <d v="2022-01-07T00:00:00"/>
    <s v="Sales"/>
    <s v="stat_kcR4fZg7TU7jjk1jAVua3qGLRS4J5uFayEjK5j02wtv"/>
    <s v="Unqualified"/>
    <n v="0"/>
    <s v="OpportunityStatusType.Lost"/>
    <m/>
    <m/>
    <s v="GMC- Renewal  (1+3)- 200 staff"/>
    <s v="lead_maZRIqsAVkob2ku9K6LgEP4jWhM1qclyS5IALPlMDJE"/>
    <s v="advathi central school"/>
    <s v="Bhairavi Jog"/>
    <s v="user_t8sUu4byhPnyQ33u64Ecs5WRL98oy2iuu4iTrhCr4vl"/>
    <s v="Nilesh Dhanani"/>
    <s v="2022-04-25 08:30:56.184000+00:00"/>
    <s v="2022-06-03 08:04:45.790000+00:00"/>
    <m/>
    <s v="Bangalore"/>
    <m/>
    <m/>
    <m/>
    <n v="2000"/>
    <m/>
    <m/>
    <m/>
    <m/>
    <m/>
    <m/>
    <m/>
    <m/>
    <m/>
    <m/>
    <m/>
    <s v="Education"/>
    <m/>
    <m/>
    <m/>
    <m/>
    <m/>
    <m/>
    <m/>
    <m/>
    <m/>
    <m/>
    <m/>
    <m/>
    <s v="Aniket Vahile"/>
    <m/>
    <s v="user_228eUmsdKIb9OItgmiDq1zD4aPZ1eqiapbaLAGeBf8g"/>
    <s v="Bhairavi Jog"/>
    <m/>
    <m/>
    <s v="July; June"/>
    <x v="4"/>
    <m/>
    <m/>
    <s v="Downloaded the guide: Designing employee healthcare plan"/>
    <m/>
    <m/>
    <m/>
    <s v="2021-11-08 17:17:44.170000+00:00"/>
    <s v="2022-07-10 06:53:20.079000+00:00"/>
    <s v="GMC"/>
  </r>
  <r>
    <s v="Vrushali Kummar"/>
    <n v="1800000"/>
    <s v="INR"/>
    <n v="0"/>
    <d v="2022-01-07T00:00:00"/>
    <s v="Sales"/>
    <s v="stat_kcR4fZg7TU7jjk1jAVua3qGLRS4J5uFayEjK5j02wtv"/>
    <s v="Unqualified"/>
    <n v="0"/>
    <s v="OpportunityStatusType.Lost"/>
    <m/>
    <m/>
    <s v="GMC- Renewal- 2000 students"/>
    <s v="lead_maZRIqsAVkob2ku9K6LgEP4jWhM1qclyS5IALPlMDJE"/>
    <s v="advathi central school"/>
    <s v="Bhairavi Jog"/>
    <s v="user_t8sUu4byhPnyQ33u64Ecs5WRL98oy2iuu4iTrhCr4vl"/>
    <s v="Nilesh Dhanani"/>
    <s v="2022-04-25 08:27:10.434000+00:00"/>
    <s v="2022-06-03 08:04:40.985000+00:00"/>
    <m/>
    <s v="Bangalore"/>
    <m/>
    <m/>
    <m/>
    <n v="2000"/>
    <m/>
    <m/>
    <m/>
    <m/>
    <m/>
    <m/>
    <m/>
    <m/>
    <m/>
    <m/>
    <m/>
    <s v="Education"/>
    <m/>
    <m/>
    <m/>
    <m/>
    <m/>
    <m/>
    <m/>
    <m/>
    <m/>
    <m/>
    <m/>
    <m/>
    <s v="Aniket Vahile"/>
    <m/>
    <s v="user_228eUmsdKIb9OItgmiDq1zD4aPZ1eqiapbaLAGeBf8g"/>
    <s v="Bhairavi Jog"/>
    <m/>
    <m/>
    <s v="July; June"/>
    <x v="4"/>
    <m/>
    <m/>
    <s v="Downloaded the guide: Designing employee healthcare plan"/>
    <m/>
    <m/>
    <m/>
    <s v="2021-11-08 17:17:44.170000+00:00"/>
    <s v="2022-07-10 06:53:20.079000+00:00"/>
    <s v="GMC"/>
  </r>
  <r>
    <s v="Mayur Gadiyar"/>
    <n v="1000000"/>
    <s v="INR"/>
    <n v="0"/>
    <d v="2022-01-08T00:00:00"/>
    <s v="Sales"/>
    <s v="stat_kcR4fZg7TU7jjk1jAVua3qGLRS4J5uFayEjK5j02wtv"/>
    <s v="Unqualified"/>
    <n v="0"/>
    <s v="OpportunityStatusType.Lost"/>
    <m/>
    <m/>
    <s v="EAR - Project 2"/>
    <s v="lead_CFJkJd19u6spE0KujHtVPdhKyaQY28QnJILosSkr3d7"/>
    <s v="Llyods Metal"/>
    <s v="Mayur Gadiyar"/>
    <s v="user_bdUPAGjcS7p6513So3N4g3aWNS5HuBuVJi7bvCPAsLt"/>
    <s v="Mayur Gadiyar"/>
    <s v="2022-05-26 11:52:25.183000+00:00"/>
    <s v="2022-06-01 07:37:34.083000+00:00"/>
    <m/>
    <s v="Mumbai"/>
    <m/>
    <m/>
    <m/>
    <n v="246"/>
    <m/>
    <m/>
    <m/>
    <m/>
    <m/>
    <m/>
    <m/>
    <m/>
    <m/>
    <m/>
    <m/>
    <s v="Retail"/>
    <m/>
    <m/>
    <m/>
    <m/>
    <m/>
    <m/>
    <m/>
    <m/>
    <m/>
    <m/>
    <m/>
    <m/>
    <s v="Arunkumar Dubey"/>
    <m/>
    <m/>
    <m/>
    <m/>
    <m/>
    <s v="August"/>
    <x v="2"/>
    <m/>
    <m/>
    <m/>
    <m/>
    <m/>
    <m/>
    <s v="2022-05-25 16:35:56.893000+00:00"/>
    <s v="2022-09-06 14:28:21.482000+00:00"/>
    <s v="NON EB"/>
  </r>
  <r>
    <s v="Bharti Bankey"/>
    <n v="1000000"/>
    <s v="INR"/>
    <n v="0"/>
    <s v="7/31/22"/>
    <s v="Sales"/>
    <s v="stat_1hn9nRJaLbI53NxPuSQgo90kRpbpKsFlwN4oEGNUTdO"/>
    <s v="Lost"/>
    <n v="0"/>
    <s v="OpportunityStatusType.Lost"/>
    <m/>
    <m/>
    <s v="GMC-fresh"/>
    <s v="lead_T6RsVvuuelMvlWHoQAnYsVHfHAAoiZoU6EtBfflsYOh"/>
    <s v="Oxford International Educational Group (fresh)"/>
    <s v="Bharti Bankey"/>
    <s v="user_aM3WaaSUQQmaNnsm9l2FQRVWUEr8RN2ZdXzsuQUalQ3"/>
    <s v="Bharti Bankey"/>
    <s v="2022-04-20 07:05:58.131000+00:00"/>
    <s v="2022-06-03 07:52:49.670000+00:00"/>
    <m/>
    <s v="Mumbai"/>
    <m/>
    <s v="2022-04-02 06:53:08+00:00"/>
    <m/>
    <n v="120"/>
    <m/>
    <m/>
    <m/>
    <m/>
    <m/>
    <m/>
    <m/>
    <s v="PAID_SOCIAL"/>
    <m/>
    <m/>
    <m/>
    <s v="Education"/>
    <m/>
    <m/>
    <m/>
    <m/>
    <m/>
    <m/>
    <m/>
    <m/>
    <m/>
    <m/>
    <m/>
    <m/>
    <m/>
    <m/>
    <s v="user_aM3WaaSUQQmaNnsm9l2FQRVWUEr8RN2ZdXzsuQUalQ3"/>
    <s v="Bharti Bankey"/>
    <m/>
    <m/>
    <s v="July"/>
    <x v="3"/>
    <s v="Inbound via website"/>
    <m/>
    <s v="Employee Count 100"/>
    <m/>
    <m/>
    <m/>
    <s v="2022-04-02 06:54:28.497000+00:00"/>
    <s v="2022-08-23 10:52:43.897000+00:00"/>
    <m/>
  </r>
  <r>
    <s v="Abhiroop Ganguly"/>
    <n v="2000000"/>
    <s v="INR"/>
    <n v="0"/>
    <d v="2022-05-07T00:00:00"/>
    <s v="Sales"/>
    <s v="stat_kcR4fZg7TU7jjk1jAVua3qGLRS4J5uFayEjK5j02wtv"/>
    <s v="Unqualified"/>
    <n v="0"/>
    <s v="OpportunityStatusType.Lost"/>
    <s v="cont_Ql9iBdyQF8FzDEF6k1kjcV2ZX9DHHhmfUOEy4cUNzgd"/>
    <s v="Sukvinder Singh"/>
    <s v="fresh GTL"/>
    <s v="lead_uujhaIHZ418974u1aNILsSHayaqJeo9t87LhpqEDfIA"/>
    <s v="InfoCepts"/>
    <s v="Gauri Jori"/>
    <s v="user_U27GK6WjhLhUhi1EDKXV57xMpn8n8DMIOjci1q3UReZ"/>
    <s v="Abhiroop Ganguly"/>
    <s v="2022-02-08 09:13:59.629000+00:00"/>
    <s v="2022-06-01 07:55:16.677000+00:00"/>
    <m/>
    <s v="Nagpur"/>
    <m/>
    <m/>
    <m/>
    <n v="1150"/>
    <m/>
    <m/>
    <m/>
    <m/>
    <m/>
    <m/>
    <m/>
    <s v="PAID_SOCIAL"/>
    <m/>
    <m/>
    <m/>
    <s v="IT Services &amp; IT Consulting"/>
    <m/>
    <m/>
    <m/>
    <m/>
    <m/>
    <m/>
    <m/>
    <m/>
    <m/>
    <m/>
    <m/>
    <m/>
    <s v="Deepak Yadav"/>
    <m/>
    <s v="user_5YHA1ZU4iP896lD1YJehdJcMx7ZEgWCpulT4T2c3pJ3"/>
    <s v="Gauri Jori"/>
    <m/>
    <m/>
    <s v="February"/>
    <x v="1"/>
    <s v="soumen majumdar"/>
    <m/>
    <s v="Ssoumen List"/>
    <m/>
    <m/>
    <m/>
    <s v="2021-10-26 11:53:00.068000+00:00"/>
    <s v="2022-09-01 15:26:12.334000+00:00"/>
    <m/>
  </r>
  <r>
    <s v="Mayur Gadiyar"/>
    <n v="0"/>
    <s v="INR"/>
    <n v="0"/>
    <s v="7/16/22"/>
    <s v="Sales"/>
    <s v="stat_kcR4fZg7TU7jjk1jAVua3qGLRS4J5uFayEjK5j02wtv"/>
    <s v="Unqualified"/>
    <n v="0"/>
    <s v="OpportunityStatusType.Lost"/>
    <m/>
    <m/>
    <m/>
    <s v="lead_ixnuzONEg5Gs5tr0tUxwIIFm6y9swjhtkoMWrsTrf7K"/>
    <s v="Isgec Hitachi Zosen"/>
    <s v="Kaushlya Bhavsar"/>
    <s v="user_bdUPAGjcS7p6513So3N4g3aWNS5HuBuVJi7bvCPAsLt"/>
    <s v="Mayur Gadiyar"/>
    <s v="2022-03-09 12:07:22.451000+00:00"/>
    <s v="2022-05-31 10:30:31.673000+00:00"/>
    <m/>
    <s v="Bharuch"/>
    <m/>
    <s v="2022-03-20 10:55:01+00:00"/>
    <m/>
    <n v="41"/>
    <m/>
    <m/>
    <m/>
    <m/>
    <m/>
    <m/>
    <m/>
    <m/>
    <m/>
    <m/>
    <m/>
    <s v="Manufacturing"/>
    <m/>
    <m/>
    <m/>
    <m/>
    <m/>
    <m/>
    <m/>
    <m/>
    <m/>
    <m/>
    <m/>
    <m/>
    <m/>
    <m/>
    <s v="user_FkSWcqjfeTqoo0NaiDWgDVeXoui6YtIDYPZVOCd1cwP"/>
    <s v="Kaushlya Bhavsar"/>
    <m/>
    <m/>
    <s v="June"/>
    <x v="8"/>
    <s v="Inbound via website"/>
    <m/>
    <s v="Downloaded the guide: Employee Wellness Handbook"/>
    <m/>
    <m/>
    <m/>
    <s v="2021-12-15 09:54:14.640000+00:00"/>
    <s v="2022-07-13 06:13:05.589000+00:00"/>
    <s v="GPA"/>
  </r>
  <r>
    <s v="Mayur Gadiyar"/>
    <n v="1000000"/>
    <s v="INR"/>
    <n v="0"/>
    <d v="2022-01-08T00:00:00"/>
    <s v="Sales"/>
    <s v="stat_kcR4fZg7TU7jjk1jAVua3qGLRS4J5uFayEjK5j02wtv"/>
    <s v="Unqualified"/>
    <n v="0"/>
    <s v="OpportunityStatusType.Lost"/>
    <s v="cont_JIg2UupYOlsxfyBjJxrTpwrI2bBd1TInzI2sGfqGLUK"/>
    <s v="Hariharan"/>
    <s v="EAR - Project 1"/>
    <s v="lead_CFJkJd19u6spE0KujHtVPdhKyaQY28QnJILosSkr3d7"/>
    <s v="Llyods Metal"/>
    <s v="Mayur Gadiyar"/>
    <s v="user_bdUPAGjcS7p6513So3N4g3aWNS5HuBuVJi7bvCPAsLt"/>
    <s v="Mayur Gadiyar"/>
    <s v="2022-05-26 11:51:49.853000+00:00"/>
    <s v="2022-06-01 07:37:20.842000+00:00"/>
    <m/>
    <s v="Mumbai"/>
    <m/>
    <m/>
    <m/>
    <n v="246"/>
    <m/>
    <m/>
    <m/>
    <m/>
    <m/>
    <m/>
    <m/>
    <m/>
    <m/>
    <m/>
    <m/>
    <s v="Retail"/>
    <m/>
    <m/>
    <m/>
    <m/>
    <m/>
    <m/>
    <m/>
    <m/>
    <m/>
    <m/>
    <m/>
    <m/>
    <s v="Arunkumar Dubey"/>
    <m/>
    <m/>
    <m/>
    <m/>
    <m/>
    <s v="August"/>
    <x v="2"/>
    <m/>
    <m/>
    <m/>
    <m/>
    <m/>
    <m/>
    <s v="2022-05-25 16:35:56.893000+00:00"/>
    <s v="2022-09-06 14:28:21.482000+00:00"/>
    <s v="NON EB"/>
  </r>
  <r>
    <s v="Bhairavi Jog"/>
    <n v="200000"/>
    <s v="INR"/>
    <n v="0"/>
    <d v="2022-01-07T00:00:00"/>
    <s v="Sales"/>
    <s v="stat_kcR4fZg7TU7jjk1jAVua3qGLRS4J5uFayEjK5j02wtv"/>
    <s v="Unqualified"/>
    <n v="0"/>
    <s v="OpportunityStatusType.Lost"/>
    <m/>
    <m/>
    <s v="Parental"/>
    <s v="lead_c3juvZzHpI17b7mRGJzg6h5urE3tcfRnsf5xohOEdmC"/>
    <s v="Saksoft"/>
    <s v="Bhairavi Jog"/>
    <s v="user_jbppzD9HyqqioXDaUzrIJfkBW97sQdk5kSNPsBKGx0r"/>
    <s v="Pranaav Marathe"/>
    <s v="2022-04-20 11:14:11.452000+00:00"/>
    <s v="2022-05-31 10:38:57.293000+00:00"/>
    <m/>
    <s v="Chennai"/>
    <m/>
    <m/>
    <m/>
    <n v="1000"/>
    <m/>
    <m/>
    <m/>
    <m/>
    <m/>
    <m/>
    <m/>
    <m/>
    <m/>
    <m/>
    <m/>
    <s v="IT Services &amp; IT Consulting"/>
    <m/>
    <m/>
    <m/>
    <m/>
    <m/>
    <m/>
    <m/>
    <m/>
    <m/>
    <m/>
    <m/>
    <m/>
    <s v="Rakesh Nade"/>
    <m/>
    <s v="user_Jujy0sFufO9J3qwY7aNpCCnF6nFZMrfvciNEydEzhaI"/>
    <s v="Shreya Solanki"/>
    <m/>
    <m/>
    <s v="January; July; May"/>
    <x v="2"/>
    <m/>
    <m/>
    <m/>
    <m/>
    <m/>
    <m/>
    <s v="2022-01-31 05:10:28.325000+00:00"/>
    <s v="2022-10-20 11:35:53.973000+00:00"/>
    <m/>
  </r>
  <r>
    <s v="Prasoon Mishra"/>
    <n v="500000"/>
    <s v="INR"/>
    <n v="0"/>
    <s v="7/20/22"/>
    <s v="Sales"/>
    <s v="stat_1hn9nRJaLbI53NxPuSQgo90kRpbpKsFlwN4oEGNUTdO"/>
    <s v="Lost"/>
    <n v="0"/>
    <s v="OpportunityStatusType.Lost"/>
    <s v="cont_XkEQoYgF4PW0rCAyosmOesNhx4tpt80i0tg6hIT5qQc"/>
    <s v="Netra Patkar"/>
    <s v="GPA"/>
    <s v="lead_Z9Kn9ZeIZTznKu7UY0iR5Db076fibEKLT40Dq5AeTAQ"/>
    <s v="Pay1"/>
    <s v="Trupti Suryavanshi"/>
    <s v="user_P3f70h2AcefBkFTBZpvA9LgDbjTmUIXkqdKqHJ5evwA"/>
    <s v="Manojkumar Tinna"/>
    <s v="2022-05-04 11:07:19.180000+00:00"/>
    <s v="2022-05-31 01:50:20.927000+00:00"/>
    <m/>
    <s v="Mumbai"/>
    <m/>
    <m/>
    <m/>
    <n v="185"/>
    <m/>
    <m/>
    <m/>
    <m/>
    <m/>
    <m/>
    <m/>
    <m/>
    <m/>
    <m/>
    <m/>
    <s v="Retail"/>
    <m/>
    <m/>
    <m/>
    <m/>
    <m/>
    <m/>
    <m/>
    <m/>
    <m/>
    <m/>
    <m/>
    <m/>
    <s v="Deepak Yadav; Rakesh Nade"/>
    <m/>
    <s v="user_L8E6IFhq6UCzKLHa45LUUTZCznDuyDwFrGaEp9DXiUM"/>
    <s v="Trupti Suryavanshi"/>
    <s v="Dr. Anil More"/>
    <m/>
    <s v="May"/>
    <x v="2"/>
    <s v="Lusha"/>
    <m/>
    <s v="Glengarry"/>
    <m/>
    <m/>
    <m/>
    <s v="2021-12-09 09:17:42.820000+00:00"/>
    <s v="2022-10-10 02:50:50.833000+00:00"/>
    <m/>
  </r>
  <r>
    <s v="Manish Balpande"/>
    <n v="1500000"/>
    <s v="INR"/>
    <n v="0"/>
    <d v="2022-06-07T00:00:00"/>
    <s v="Sales"/>
    <s v="stat_kcR4fZg7TU7jjk1jAVua3qGLRS4J5uFayEjK5j02wtv"/>
    <s v="Unqualified"/>
    <n v="0"/>
    <s v="OpportunityStatusType.Lost"/>
    <s v="cont_0hBqnMswItuRvMtXSJfN7JdvxzZOFh9DqUFsmtRR00Q"/>
    <s v="Rajiv Agrawal"/>
    <m/>
    <s v="lead_QYJyMqAJs2wKuGfwBVaAIibF8GyeWklzEs662L65Yrx"/>
    <s v="My Car Pune Pvt Ltd"/>
    <s v="Sarvesh Pawar"/>
    <s v="user_8jx3L2CDfrbzNnwYUv6Plfha6VxaSGsqcbTXR3sIBZi"/>
    <s v="Manish Balpande"/>
    <s v="2022-04-25 07:44:15.489000+00:00"/>
    <s v="2022-05-30 05:29:58.587000+00:00"/>
    <m/>
    <s v="Pune"/>
    <m/>
    <m/>
    <m/>
    <n v="1000"/>
    <m/>
    <m/>
    <s v="Facebook"/>
    <m/>
    <m/>
    <m/>
    <m/>
    <s v="PAID_SOCIAL"/>
    <m/>
    <m/>
    <m/>
    <s v="Automotive"/>
    <m/>
    <m/>
    <m/>
    <m/>
    <m/>
    <m/>
    <m/>
    <m/>
    <m/>
    <m/>
    <m/>
    <m/>
    <s v="Deepak Yadav"/>
    <m/>
    <s v="user_A8KOTZADnUtEQOLt4nSLAmteNStuGh80js75RYjrXVt"/>
    <s v="Sarvesh Pawar"/>
    <m/>
    <m/>
    <s v="May"/>
    <x v="4"/>
    <m/>
    <m/>
    <s v="Employee Engagement Handbook"/>
    <m/>
    <m/>
    <m/>
    <s v="2021-08-18 08:30:43.668000+00:00"/>
    <s v="2022-07-10 07:11:25.429000+00:00"/>
    <s v="GMC"/>
  </r>
  <r>
    <s v="Sonal Paithankar"/>
    <n v="5000000"/>
    <s v="INR"/>
    <n v="0"/>
    <d v="2022-01-09T00:00:00"/>
    <s v="Sales"/>
    <s v="stat_kcR4fZg7TU7jjk1jAVua3qGLRS4J5uFayEjK5j02wtv"/>
    <s v="Unqualified"/>
    <n v="0"/>
    <s v="OpportunityStatusType.Lost"/>
    <m/>
    <m/>
    <s v="Parental Policy"/>
    <s v="lead_mk7lHjQbXCyJl63zqnXly1LfjM67E3wRAOS44yPN9CD"/>
    <s v="Datamatics"/>
    <s v="Aditya Binani"/>
    <s v="user_P3f70h2AcefBkFTBZpvA9LgDbjTmUIXkqdKqHJ5evwA"/>
    <s v="Manojkumar Tinna"/>
    <s v="2022-01-21 12:09:08.450000+00:00"/>
    <s v="2022-05-31 01:19:07.315000+00:00"/>
    <m/>
    <s v="Mumbai"/>
    <m/>
    <m/>
    <m/>
    <n v="8500"/>
    <m/>
    <m/>
    <s v="Facebook"/>
    <m/>
    <m/>
    <m/>
    <m/>
    <s v="PAID_SOCIAL"/>
    <m/>
    <m/>
    <m/>
    <s v="IT Services &amp; IT Consulting; Outsourcing and Offshoring Consulting"/>
    <m/>
    <m/>
    <m/>
    <m/>
    <m/>
    <m/>
    <m/>
    <m/>
    <m/>
    <m/>
    <m/>
    <m/>
    <s v="Amol Gawali"/>
    <m/>
    <s v="user_g5Yw4Z4XnIbmcGhJO80vdtFdd5ElcDlgYO3q8l82ODn"/>
    <s v="Aditya Binani"/>
    <m/>
    <m/>
    <s v="March"/>
    <x v="2"/>
    <s v="Bhushan referral"/>
    <m/>
    <s v="Employee Engagement Handbook"/>
    <m/>
    <m/>
    <m/>
    <s v="2021-08-05 07:12:36.264000+00:00"/>
    <s v="2022-09-21 04:07:24.829000+00:00"/>
    <m/>
  </r>
  <r>
    <s v="Vikas Gupta"/>
    <n v="100000"/>
    <s v="INR"/>
    <n v="0"/>
    <s v="8/15/22"/>
    <s v="Sales"/>
    <s v="stat_kcR4fZg7TU7jjk1jAVua3qGLRS4J5uFayEjK5j02wtv"/>
    <s v="Unqualified"/>
    <n v="0"/>
    <s v="OpportunityStatusType.Lost"/>
    <s v="cont_YtmkCpNnvhPmWj5LBkLKyISsugx1lafqQz7knJz4nJf"/>
    <s v="Mahesh Chorge"/>
    <s v="The agent is involved for the last 8 years. The client won't change the same."/>
    <s v="lead_lLrZCokMdldSJA6jHTVKClhav8PlQztub8Hhmom3jiS"/>
    <s v="Axis My India"/>
    <s v="Trupti Suryavanshi"/>
    <s v="user_lccnw70UrYzjPcbxrA5N9qp8LF1vx6aP08yPEdeU06P"/>
    <s v="Vikas Gupta"/>
    <s v="2021-12-31 10:23:44.260000+00:00"/>
    <s v="2022-05-29 11:40:05.436000+00:00"/>
    <m/>
    <s v="Mumbai"/>
    <m/>
    <m/>
    <m/>
    <n v="500"/>
    <m/>
    <m/>
    <m/>
    <m/>
    <m/>
    <m/>
    <m/>
    <m/>
    <m/>
    <m/>
    <m/>
    <s v="Digital Marketing &amp; Advertising; Others"/>
    <m/>
    <m/>
    <m/>
    <m/>
    <m/>
    <m/>
    <m/>
    <m/>
    <m/>
    <m/>
    <m/>
    <m/>
    <s v="Aniket Vahile"/>
    <m/>
    <s v="user_L8E6IFhq6UCzKLHa45LUUTZCznDuyDwFrGaEp9DXiUM"/>
    <s v="Trupti Suryavanshi"/>
    <m/>
    <m/>
    <s v="August"/>
    <x v="2"/>
    <s v="Naukri.com"/>
    <m/>
    <m/>
    <m/>
    <m/>
    <m/>
    <s v="2021-10-26 11:53:41.264000+00:00"/>
    <s v="2022-10-10 02:53:02.547000+00:00"/>
    <s v="GPA"/>
  </r>
  <r>
    <s v="Vikas Gupta"/>
    <n v="2000000"/>
    <s v="INR"/>
    <n v="0"/>
    <s v="8/15/22"/>
    <s v="Sales"/>
    <s v="stat_kcR4fZg7TU7jjk1jAVua3qGLRS4J5uFayEjK5j02wtv"/>
    <s v="Unqualified"/>
    <n v="0"/>
    <s v="OpportunityStatusType.Lost"/>
    <s v="cont_YtmkCpNnvhPmWj5LBkLKyISsugx1lafqQz7knJz4nJf"/>
    <s v="Mahesh Chorge"/>
    <s v="The agent is involved for the last 8 years. The client won't change the same."/>
    <s v="lead_lLrZCokMdldSJA6jHTVKClhav8PlQztub8Hhmom3jiS"/>
    <s v="Axis My India"/>
    <s v="Trupti Suryavanshi"/>
    <s v="user_lccnw70UrYzjPcbxrA5N9qp8LF1vx6aP08yPEdeU06P"/>
    <s v="Vikas Gupta"/>
    <s v="2021-12-29 11:09:03.008000+00:00"/>
    <s v="2022-05-29 11:34:19.460000+00:00"/>
    <m/>
    <s v="Mumbai"/>
    <m/>
    <m/>
    <m/>
    <n v="500"/>
    <m/>
    <m/>
    <m/>
    <m/>
    <m/>
    <m/>
    <m/>
    <m/>
    <m/>
    <m/>
    <m/>
    <s v="Digital Marketing &amp; Advertising; Others"/>
    <m/>
    <m/>
    <m/>
    <m/>
    <m/>
    <m/>
    <m/>
    <m/>
    <m/>
    <m/>
    <m/>
    <m/>
    <s v="Aniket Vahile"/>
    <m/>
    <s v="user_L8E6IFhq6UCzKLHa45LUUTZCznDuyDwFrGaEp9DXiUM"/>
    <s v="Trupti Suryavanshi"/>
    <m/>
    <m/>
    <s v="August"/>
    <x v="2"/>
    <s v="Naukri.com"/>
    <m/>
    <m/>
    <m/>
    <m/>
    <m/>
    <s v="2021-10-26 11:53:41.264000+00:00"/>
    <s v="2022-10-10 02:53:02.547000+00:00"/>
    <s v="GMC"/>
  </r>
  <r>
    <s v="Sameer Iftekhari"/>
    <n v="600000"/>
    <s v="INR"/>
    <n v="0"/>
    <s v="8/31/22"/>
    <s v="Sales"/>
    <s v="stat_1hn9nRJaLbI53NxPuSQgo90kRpbpKsFlwN4oEGNUTdO"/>
    <s v="Lost"/>
    <n v="0"/>
    <s v="OpportunityStatusType.Lost"/>
    <m/>
    <m/>
    <s v="fresh policy, ref from MIT"/>
    <s v="lead_mQvpVpr6xBCyL7wJy07T9lD9M8WSumJVHhlRv2pZuik"/>
    <s v="Naandi Foundation"/>
    <s v="Prajakta Sahastrabudhe"/>
    <s v="user_sREdxbAJihL2Zbgic7tyQ6Rc4Mny7HnD1RNGhA9DDYh"/>
    <s v="Prajakta Sahastrabudhe"/>
    <s v="2022-02-21 10:17:01.760000+00:00"/>
    <s v="2022-05-27 14:11:27.377000+00:00"/>
    <m/>
    <s v="Hyderabad"/>
    <m/>
    <m/>
    <m/>
    <n v="703"/>
    <m/>
    <m/>
    <m/>
    <m/>
    <m/>
    <m/>
    <m/>
    <m/>
    <m/>
    <m/>
    <m/>
    <s v="Others"/>
    <m/>
    <m/>
    <m/>
    <m/>
    <m/>
    <m/>
    <m/>
    <m/>
    <m/>
    <m/>
    <m/>
    <m/>
    <s v="Deepak Yadav"/>
    <m/>
    <s v="user_IpBH4s1Av5OVFfQQ3nW0qPDDjwLT9uRfx1sVhml8UQA"/>
    <s v="Namrata Aurora"/>
    <s v="Anjali Nishu"/>
    <m/>
    <s v="August"/>
    <x v="2"/>
    <m/>
    <m/>
    <m/>
    <m/>
    <m/>
    <m/>
    <s v="2022-02-21 10:00:20.394000+00:00"/>
    <s v="2022-10-13 07:41:49.715000+00:00"/>
    <m/>
  </r>
  <r>
    <s v="Omkar Ghate"/>
    <n v="20000"/>
    <s v="INR"/>
    <n v="0"/>
    <s v="7/31/22"/>
    <s v="Sales"/>
    <s v="stat_kcR4fZg7TU7jjk1jAVua3qGLRS4J5uFayEjK5j02wtv"/>
    <s v="Unqualified"/>
    <n v="0"/>
    <s v="OpportunityStatusType.Lost"/>
    <s v="cont_96wgusFrek7HCYiJbI4pkz2nM4JpeCVgoWnL8Xs8VP6"/>
    <s v="Sakshi Malhotra"/>
    <s v="GPA"/>
    <s v="lead_JQydGNJZz2PRqiVFqhj3wOiyaQzEIyfEbx62GVHfJbM"/>
    <s v="Masai School"/>
    <s v="Aishwarya Nyayadhish"/>
    <s v="user_9SBRjyF0n4iWuhUdqRyQkFhl2J4uyNKhFWvvJEvunX8"/>
    <s v="Omkar Ghate"/>
    <s v="2022-05-13 09:15:46.067000+00:00"/>
    <s v="2022-05-27 10:52:18.513000+00:00"/>
    <m/>
    <s v="Bangalore"/>
    <m/>
    <m/>
    <m/>
    <n v="160"/>
    <m/>
    <m/>
    <m/>
    <m/>
    <m/>
    <m/>
    <m/>
    <m/>
    <m/>
    <m/>
    <m/>
    <s v="Education"/>
    <m/>
    <m/>
    <m/>
    <m/>
    <m/>
    <m/>
    <m/>
    <m/>
    <m/>
    <m/>
    <m/>
    <m/>
    <m/>
    <m/>
    <s v="user_6hRQhcoLhZEDUBYaw3vS7rv6T5582sGfXq4jNRqTfUU"/>
    <s v="Aishwarya Nyayadhish"/>
    <m/>
    <m/>
    <m/>
    <x v="4"/>
    <m/>
    <m/>
    <s v="Employee Engagement Handbook"/>
    <m/>
    <m/>
    <m/>
    <s v="2022-05-11 13:11:05.248000+00:00"/>
    <s v="2022-09-09 12:00:36.786000+00:00"/>
    <m/>
  </r>
  <r>
    <s v="Satyam Tiwari"/>
    <n v="300000"/>
    <s v="INR"/>
    <n v="0"/>
    <s v="7/15/22"/>
    <s v="Sales"/>
    <s v="stat_kcR4fZg7TU7jjk1jAVua3qGLRS4J5uFayEjK5j02wtv"/>
    <s v="Unqualified"/>
    <n v="0"/>
    <s v="OpportunityStatusType.Lost"/>
    <s v="cont_fQcJ0hrGx36o1ZobKx5P5QeXTuiHNnImJoODnaKJ9Li"/>
    <s v="Supratim Ghosh"/>
    <m/>
    <s v="lead_icuMWkhTZFcOxeCQ2Dqrt3zNRcHTNoXOEJI5CJVe4fd"/>
    <s v="TCM Logistics LLC (Fresh)"/>
    <s v="Prateek Wadhwa"/>
    <s v="user_2YgShwgjLNI4FjAqgE9PtKsdIaGh919JGcFG919fe5B"/>
    <s v="Satyam Tiwari"/>
    <s v="2022-05-02 10:47:00.153000+00:00"/>
    <s v="2022-05-26 12:54:43.623000+00:00"/>
    <m/>
    <s v="Mumbai"/>
    <m/>
    <m/>
    <m/>
    <m/>
    <m/>
    <m/>
    <m/>
    <m/>
    <m/>
    <m/>
    <m/>
    <m/>
    <m/>
    <m/>
    <m/>
    <s v="Transportation &amp; Logistics"/>
    <m/>
    <m/>
    <m/>
    <m/>
    <m/>
    <m/>
    <m/>
    <m/>
    <m/>
    <m/>
    <m/>
    <m/>
    <m/>
    <m/>
    <s v="user_FdWFezbLzkYQcGsBUsjZO25nr2poK2nRbqV47Rs5Kfm"/>
    <s v="Prateek Wadhwa"/>
    <m/>
    <m/>
    <s v="June"/>
    <x v="4"/>
    <m/>
    <m/>
    <s v="Employee Engagement Handbook"/>
    <m/>
    <m/>
    <m/>
    <s v="2022-05-02 07:32:13.991000+00:00"/>
    <s v="2022-08-27 08:08:16.923000+00:00"/>
    <s v="GMC"/>
  </r>
  <r>
    <s v="Namrata Aurora"/>
    <n v="5000000"/>
    <s v="INR"/>
    <n v="0"/>
    <d v="2022-01-07T00:00:00"/>
    <s v="Sales"/>
    <s v="stat_kcR4fZg7TU7jjk1jAVua3qGLRS4J5uFayEjK5j02wtv"/>
    <s v="Unqualified"/>
    <n v="0"/>
    <s v="OpportunityStatusType.Lost"/>
    <s v="cont_vtn2qibz3Ux7oduKf2VoKa8QRgusI6GPU1Jsb7DELog"/>
    <s v="Anurag Agarwal"/>
    <s v="1+5 policy thru Aon brokers. 40% co-pay for parents. Policy placed with Iffco Tokio. 1000 members. Renewal in Jul. Have a global mandate. Liked the proposition but being a global mandate, they would have to make this work thru Aon only."/>
    <s v="lead_xCwPWO3SCc1ee4XhcL9XdupBzKqgKMjrubsnKE0J1CO"/>
    <s v="Danone India"/>
    <s v="Nitin Bhavsar"/>
    <s v="user_jbppzD9HyqqioXDaUzrIJfkBW97sQdk5kSNPsBKGx0r"/>
    <s v="Pranaav Marathe"/>
    <s v="2021-11-17 11:58:05.455000+00:00"/>
    <s v="2022-05-26 11:31:51.085000+00:00"/>
    <m/>
    <s v="Mumbai"/>
    <m/>
    <m/>
    <m/>
    <n v="175"/>
    <m/>
    <m/>
    <m/>
    <m/>
    <m/>
    <m/>
    <m/>
    <m/>
    <m/>
    <m/>
    <m/>
    <s v="Food &amp; Beverages"/>
    <m/>
    <m/>
    <m/>
    <m/>
    <m/>
    <m/>
    <m/>
    <m/>
    <m/>
    <m/>
    <m/>
    <m/>
    <m/>
    <m/>
    <s v="user_IpBH4s1Av5OVFfQQ3nW0qPDDjwLT9uRfx1sVhml8UQA"/>
    <s v="Namrata Aurora"/>
    <m/>
    <m/>
    <s v="July"/>
    <x v="2"/>
    <m/>
    <m/>
    <m/>
    <m/>
    <m/>
    <m/>
    <s v="2021-11-17 11:56:18.440000+00:00"/>
    <s v="2022-08-27 07:10:28.995000+00:00"/>
    <m/>
  </r>
  <r>
    <s v="Moziez Chamadia"/>
    <n v="1300000"/>
    <s v="INR"/>
    <n v="0"/>
    <s v="7/15/22"/>
    <s v="Sales"/>
    <s v="stat_kcR4fZg7TU7jjk1jAVua3qGLRS4J5uFayEjK5j02wtv"/>
    <s v="Unqualified"/>
    <n v="0"/>
    <s v="OpportunityStatusType.Lost"/>
    <s v="cont_3DK2AKkJLdvYUdCBgFTKhK6qQRitYGl0f7MtfnaA7ZT"/>
    <s v="Indu Vishwanathan"/>
    <s v="GTL"/>
    <s v="lead_0fPO5mGQjhItfiiEaOjSa0CiTUW4SwqcfF5HjtHC6Dv"/>
    <s v="The Executive Centre"/>
    <s v="Mayur Gadiyar"/>
    <s v="user_IgNfKH7wuLLjHvexoMm2PXWcnF3zYft0ZbMTyfwKRUg"/>
    <s v="Moziez Chamadia"/>
    <s v="2022-05-05 12:24:29.748000+00:00"/>
    <s v="2022-05-26 05:38:42.033000+00:00"/>
    <m/>
    <s v="Delhi"/>
    <m/>
    <m/>
    <m/>
    <n v="530"/>
    <m/>
    <m/>
    <m/>
    <m/>
    <m/>
    <m/>
    <m/>
    <m/>
    <m/>
    <m/>
    <m/>
    <s v="Professional Services"/>
    <m/>
    <m/>
    <m/>
    <m/>
    <m/>
    <m/>
    <m/>
    <m/>
    <m/>
    <m/>
    <m/>
    <m/>
    <m/>
    <m/>
    <s v="user_cuWn1aL1OYLr4Jn6i7zouGfa4efY8ya7QxeZnqSq8e5"/>
    <s v="Saurabh Yewale"/>
    <m/>
    <m/>
    <s v="July"/>
    <x v="2"/>
    <m/>
    <s v="Graded 3L to 10L"/>
    <m/>
    <m/>
    <m/>
    <m/>
    <s v="2021-10-26 11:53:41.014000+00:00"/>
    <s v="2022-10-10 10:13:30.796000+00:00"/>
    <s v="GTL"/>
  </r>
  <r>
    <s v="Moziez Chamadia"/>
    <n v="2700000"/>
    <s v="INR"/>
    <n v="0"/>
    <s v="8/31/22"/>
    <s v="Sales"/>
    <s v="stat_kcR4fZg7TU7jjk1jAVua3qGLRS4J5uFayEjK5j02wtv"/>
    <s v="Unqualified"/>
    <n v="0"/>
    <s v="OpportunityStatusType.Lost"/>
    <s v="cont_ClSryq3B8ErxzhGBo7HMrfx94U5zJO9OU8QTDK9ADfk"/>
    <s v="Denish Dodhiyawala"/>
    <s v="GTL for below 4.2 lakhs salaried employees"/>
    <s v="lead_9o5IJ1fJLLmnGCy17llx01ts8ELS2VltaodnJLRlUTk"/>
    <s v="AETHER INDUSTRIES LIMITED"/>
    <s v="Shreenath Bhat"/>
    <s v="user_IgNfKH7wuLLjHvexoMm2PXWcnF3zYft0ZbMTyfwKRUg"/>
    <s v="Moziez Chamadia"/>
    <s v="2022-05-19 11:35:17.771000+00:00"/>
    <s v="2022-05-26 05:38:20.845000+00:00"/>
    <m/>
    <s v="Surat"/>
    <m/>
    <m/>
    <m/>
    <n v="138"/>
    <m/>
    <m/>
    <m/>
    <m/>
    <m/>
    <m/>
    <m/>
    <m/>
    <m/>
    <m/>
    <m/>
    <s v="Manufacturing"/>
    <m/>
    <m/>
    <m/>
    <m/>
    <m/>
    <m/>
    <m/>
    <m/>
    <m/>
    <m/>
    <m/>
    <m/>
    <s v="Amol Gawali"/>
    <m/>
    <s v="user_vMd4rmcrSbjykdyL2J7rrYn84SWdcNc5FKligrmItPw"/>
    <s v="Shreenath Bhat"/>
    <m/>
    <m/>
    <s v="July"/>
    <x v="2"/>
    <m/>
    <m/>
    <m/>
    <m/>
    <m/>
    <m/>
    <s v="2022-04-25 19:08:47.730000+00:00"/>
    <s v="2022-09-08 07:51:59.567000+00:00"/>
    <s v="GTL"/>
  </r>
  <r>
    <s v="Moziez Chamadia"/>
    <n v="200000"/>
    <s v="INR"/>
    <n v="0"/>
    <s v="7/15/22"/>
    <s v="Sales"/>
    <s v="stat_kcR4fZg7TU7jjk1jAVua3qGLRS4J5uFayEjK5j02wtv"/>
    <s v="Unqualified"/>
    <n v="0"/>
    <s v="OpportunityStatusType.Lost"/>
    <s v="cont_3DK2AKkJLdvYUdCBgFTKhK6qQRitYGl0f7MtfnaA7ZT"/>
    <s v="Indu Vishwanathan"/>
    <s v="GPA"/>
    <s v="lead_0fPO5mGQjhItfiiEaOjSa0CiTUW4SwqcfF5HjtHC6Dv"/>
    <s v="The Executive Centre"/>
    <s v="Mayur Gadiyar"/>
    <s v="user_IgNfKH7wuLLjHvexoMm2PXWcnF3zYft0ZbMTyfwKRUg"/>
    <s v="Moziez Chamadia"/>
    <s v="2022-05-05 12:25:01.245000+00:00"/>
    <s v="2022-05-26 05:38:51.209000+00:00"/>
    <m/>
    <s v="Delhi"/>
    <m/>
    <m/>
    <m/>
    <n v="530"/>
    <m/>
    <m/>
    <m/>
    <m/>
    <m/>
    <m/>
    <m/>
    <m/>
    <m/>
    <m/>
    <m/>
    <s v="Professional Services"/>
    <m/>
    <m/>
    <m/>
    <m/>
    <m/>
    <m/>
    <m/>
    <m/>
    <m/>
    <m/>
    <m/>
    <m/>
    <m/>
    <m/>
    <s v="user_cuWn1aL1OYLr4Jn6i7zouGfa4efY8ya7QxeZnqSq8e5"/>
    <s v="Saurabh Yewale"/>
    <m/>
    <m/>
    <s v="July"/>
    <x v="2"/>
    <m/>
    <s v="Graded 3L to 10L"/>
    <m/>
    <m/>
    <m/>
    <m/>
    <s v="2021-10-26 11:53:41.014000+00:00"/>
    <s v="2022-10-10 10:13:30.796000+00:00"/>
    <s v="GPA"/>
  </r>
  <r>
    <s v="Moziez Chamadia"/>
    <n v="750000"/>
    <s v="INR"/>
    <n v="0"/>
    <d v="2022-01-07T00:00:00"/>
    <s v="Sales"/>
    <s v="stat_kcR4fZg7TU7jjk1jAVua3qGLRS4J5uFayEjK5j02wtv"/>
    <s v="Unqualified"/>
    <n v="0"/>
    <s v="OpportunityStatusType.Lost"/>
    <s v="cont_yAGyICYeWhyCF71KC5iW8dJ5Q922pjhxYg9YxQdUGya"/>
    <s v="Mangesh Vengsarkar"/>
    <s v="D&amp;O"/>
    <s v="lead_EPFFVjukJBsrd7tP1QytKXjCIrBXN9dN5Exr9CFXhqe"/>
    <s v="C2L BIZ SOLUTIONS PVT LTD"/>
    <s v="Mayur Gadiyar"/>
    <s v="user_IgNfKH7wuLLjHvexoMm2PXWcnF3zYft0ZbMTyfwKRUg"/>
    <s v="Moziez Chamadia"/>
    <s v="2022-05-24 11:56:24.779000+00:00"/>
    <s v="2022-05-26 05:35:04.138000+00:00"/>
    <m/>
    <s v="Mumbai"/>
    <m/>
    <m/>
    <m/>
    <n v="271"/>
    <m/>
    <m/>
    <m/>
    <m/>
    <m/>
    <m/>
    <m/>
    <m/>
    <m/>
    <m/>
    <m/>
    <s v="IT Services &amp; IT Consulting"/>
    <m/>
    <m/>
    <m/>
    <m/>
    <m/>
    <m/>
    <m/>
    <m/>
    <m/>
    <m/>
    <m/>
    <m/>
    <s v="Aniket Vahile"/>
    <m/>
    <s v="user_bdUPAGjcS7p6513So3N4g3aWNS5HuBuVJi7bvCPAsLt"/>
    <s v="Mayur Gadiyar"/>
    <m/>
    <m/>
    <s v="June"/>
    <x v="2"/>
    <s v="Lusha"/>
    <m/>
    <s v="Mayur Leads"/>
    <m/>
    <m/>
    <m/>
    <s v="2022-03-04 07:24:58.526000+00:00"/>
    <s v="2022-09-28 06:43:23.697000+00:00"/>
    <s v="NON EB"/>
  </r>
  <r>
    <s v="Moziez Chamadia"/>
    <n v="2000000"/>
    <s v="INR"/>
    <n v="0"/>
    <s v="7/31/22"/>
    <s v="Sales"/>
    <s v="stat_kcR4fZg7TU7jjk1jAVua3qGLRS4J5uFayEjK5j02wtv"/>
    <s v="Unqualified"/>
    <n v="0"/>
    <s v="OpportunityStatusType.Lost"/>
    <s v="cont_ClSryq3B8ErxzhGBo7HMrfx94U5zJO9OU8QTDK9ADfk"/>
    <s v="Denish Dodhiyawala"/>
    <s v="GMC - 600 lives, 160 employees"/>
    <s v="lead_9o5IJ1fJLLmnGCy17llx01ts8ELS2VltaodnJLRlUTk"/>
    <s v="AETHER INDUSTRIES LIMITED"/>
    <s v="Shreenath Bhat"/>
    <s v="user_IgNfKH7wuLLjHvexoMm2PXWcnF3zYft0ZbMTyfwKRUg"/>
    <s v="Moziez Chamadia"/>
    <s v="2022-05-17 09:43:37.316000+00:00"/>
    <s v="2022-05-26 05:06:38.624000+00:00"/>
    <m/>
    <s v="Surat"/>
    <m/>
    <m/>
    <m/>
    <n v="138"/>
    <m/>
    <m/>
    <m/>
    <m/>
    <m/>
    <m/>
    <m/>
    <m/>
    <m/>
    <m/>
    <m/>
    <s v="Manufacturing"/>
    <m/>
    <m/>
    <m/>
    <m/>
    <m/>
    <m/>
    <m/>
    <m/>
    <m/>
    <m/>
    <m/>
    <m/>
    <s v="Amol Gawali"/>
    <m/>
    <s v="user_vMd4rmcrSbjykdyL2J7rrYn84SWdcNc5FKligrmItPw"/>
    <s v="Shreenath Bhat"/>
    <m/>
    <m/>
    <s v="July"/>
    <x v="2"/>
    <m/>
    <m/>
    <m/>
    <m/>
    <m/>
    <m/>
    <s v="2022-04-25 19:08:47.730000+00:00"/>
    <s v="2022-09-08 07:51:59.567000+00:00"/>
    <s v="GMC"/>
  </r>
  <r>
    <s v="Moziez Chamadia"/>
    <n v="350000"/>
    <s v="INR"/>
    <n v="0"/>
    <d v="2022-01-07T00:00:00"/>
    <s v="Sales"/>
    <s v="stat_kcR4fZg7TU7jjk1jAVua3qGLRS4J5uFayEjK5j02wtv"/>
    <s v="Unqualified"/>
    <n v="0"/>
    <s v="OpportunityStatusType.Lost"/>
    <s v="cont_yAGyICYeWhyCF71KC5iW8dJ5Q922pjhxYg9YxQdUGya"/>
    <s v="Mangesh Vengsarkar"/>
    <s v="PI"/>
    <s v="lead_EPFFVjukJBsrd7tP1QytKXjCIrBXN9dN5Exr9CFXhqe"/>
    <s v="C2L BIZ SOLUTIONS PVT LTD"/>
    <s v="Mayur Gadiyar"/>
    <s v="user_IgNfKH7wuLLjHvexoMm2PXWcnF3zYft0ZbMTyfwKRUg"/>
    <s v="Moziez Chamadia"/>
    <s v="2022-05-24 11:55:28.521000+00:00"/>
    <s v="2022-05-26 05:34:54.294000+00:00"/>
    <m/>
    <s v="Mumbai"/>
    <m/>
    <m/>
    <m/>
    <n v="271"/>
    <m/>
    <m/>
    <m/>
    <m/>
    <m/>
    <m/>
    <m/>
    <m/>
    <m/>
    <m/>
    <m/>
    <s v="IT Services &amp; IT Consulting"/>
    <m/>
    <m/>
    <m/>
    <m/>
    <m/>
    <m/>
    <m/>
    <m/>
    <m/>
    <m/>
    <m/>
    <m/>
    <s v="Aniket Vahile"/>
    <m/>
    <s v="user_bdUPAGjcS7p6513So3N4g3aWNS5HuBuVJi7bvCPAsLt"/>
    <s v="Mayur Gadiyar"/>
    <m/>
    <m/>
    <s v="June"/>
    <x v="2"/>
    <s v="Lusha"/>
    <m/>
    <s v="Mayur Leads"/>
    <m/>
    <m/>
    <m/>
    <s v="2022-03-04 07:24:58.526000+00:00"/>
    <s v="2022-09-28 06:43:23.697000+00:00"/>
    <s v="NON EB"/>
  </r>
  <r>
    <s v="Prajakta Sahastrabudhe"/>
    <n v="30000000"/>
    <s v="INR"/>
    <n v="0"/>
    <d v="2022-03-07T00:00:00"/>
    <s v="Sales"/>
    <s v="stat_1hn9nRJaLbI53NxPuSQgo90kRpbpKsFlwN4oEGNUTdO"/>
    <s v="Lost"/>
    <n v="0"/>
    <s v="OpportunityStatusType.Lost"/>
    <m/>
    <m/>
    <m/>
    <s v="lead_sr0n2dHn6PmQO0bGBeoBKcgqiDcg1cGk5YIysJH9Exf"/>
    <s v="T-systems"/>
    <s v="Prajakta Sahastrabudhe"/>
    <s v="user_sREdxbAJihL2Zbgic7tyQ6Rc4Mny7HnD1RNGhA9DDYh"/>
    <s v="Prajakta Sahastrabudhe"/>
    <s v="2022-04-18 06:21:16.647000+00:00"/>
    <s v="2022-05-25 07:11:15.530000+00:00"/>
    <m/>
    <s v="Pune"/>
    <m/>
    <s v="2020-08-20 09:04:45+00:00"/>
    <m/>
    <n v="2000"/>
    <m/>
    <m/>
    <m/>
    <m/>
    <m/>
    <m/>
    <m/>
    <m/>
    <m/>
    <m/>
    <m/>
    <s v="IT Services &amp; IT Consulting"/>
    <m/>
    <m/>
    <m/>
    <m/>
    <m/>
    <m/>
    <m/>
    <m/>
    <m/>
    <m/>
    <m/>
    <m/>
    <s v="Nilesh Dhanani; Sakshi Soni"/>
    <m/>
    <s v="user_sREdxbAJihL2Zbgic7tyQ6Rc4Mny7HnD1RNGhA9DDYh"/>
    <s v="Prajakta Sahastrabudhe"/>
    <m/>
    <m/>
    <s v="July"/>
    <x v="2"/>
    <s v="Lusha"/>
    <m/>
    <m/>
    <m/>
    <m/>
    <m/>
    <s v="2020-12-06 09:46:46.727000+00:00"/>
    <s v="2022-10-20 10:17:39.596000+00:00"/>
    <m/>
  </r>
  <r>
    <s v="siddharth tongay"/>
    <n v="1650000"/>
    <s v="INR"/>
    <n v="0"/>
    <d v="2022-01-07T00:00:00"/>
    <s v="Sales"/>
    <s v="stat_kcR4fZg7TU7jjk1jAVua3qGLRS4J5uFayEjK5j02wtv"/>
    <s v="Unqualified"/>
    <n v="0"/>
    <s v="OpportunityStatusType.Lost"/>
    <m/>
    <m/>
    <s v="Does not seem keen on actively underatnsding loop benefits rushed through the call and disconnected"/>
    <s v="lead_ScBmKN16fdYlJT2awgJRvrINzKh88ddYtqnQbuVUqap"/>
    <s v="Hector Beverages"/>
    <s v="Namrata Aurora"/>
    <s v="user_hNAUXSINlo7GUxmDXzerfGAZIUUHKfva47TB2ckZABz"/>
    <s v="siddharth tongay"/>
    <s v="2022-05-17 13:04:12.076000+00:00"/>
    <s v="2022-05-25 04:41:15.982000+00:00"/>
    <m/>
    <s v="Bangalore"/>
    <m/>
    <m/>
    <m/>
    <n v="650"/>
    <m/>
    <m/>
    <m/>
    <m/>
    <m/>
    <m/>
    <m/>
    <m/>
    <m/>
    <m/>
    <m/>
    <s v="Food &amp; Beverages"/>
    <m/>
    <m/>
    <m/>
    <m/>
    <m/>
    <m/>
    <m/>
    <m/>
    <m/>
    <m/>
    <m/>
    <m/>
    <s v="Mrunmay Jalgaonkar"/>
    <m/>
    <s v="user_IpBH4s1Av5OVFfQQ3nW0qPDDjwLT9uRfx1sVhml8UQA"/>
    <s v="Namrata Aurora"/>
    <m/>
    <m/>
    <s v="August; September"/>
    <x v="4"/>
    <s v="Naukri.com"/>
    <m/>
    <s v="Employee Engagement Handbook"/>
    <m/>
    <m/>
    <m/>
    <s v="2022-04-03 18:11:10.818000+00:00"/>
    <s v="2022-10-10 02:49:32.263000+00:00"/>
    <s v="GMC"/>
  </r>
  <r>
    <s v="siddharth tongay"/>
    <n v="165000"/>
    <s v="INR"/>
    <n v="0"/>
    <d v="2022-01-08T00:00:00"/>
    <s v="Sales"/>
    <s v="stat_kcR4fZg7TU7jjk1jAVua3qGLRS4J5uFayEjK5j02wtv"/>
    <s v="Unqualified"/>
    <n v="0"/>
    <s v="OpportunityStatusType.Lost"/>
    <m/>
    <m/>
    <s v="Demo Taken by Tongay"/>
    <s v="lead_ScBmKN16fdYlJT2awgJRvrINzKh88ddYtqnQbuVUqap"/>
    <s v="Hector Beverages"/>
    <s v="Namrata Aurora"/>
    <s v="user_hNAUXSINlo7GUxmDXzerfGAZIUUHKfva47TB2ckZABz"/>
    <s v="siddharth tongay"/>
    <s v="2022-05-17 13:04:46.181000+00:00"/>
    <s v="2022-05-25 04:41:26.946000+00:00"/>
    <m/>
    <s v="Bangalore"/>
    <m/>
    <m/>
    <m/>
    <n v="650"/>
    <m/>
    <m/>
    <m/>
    <m/>
    <m/>
    <m/>
    <m/>
    <m/>
    <m/>
    <m/>
    <m/>
    <s v="Food &amp; Beverages"/>
    <m/>
    <m/>
    <m/>
    <m/>
    <m/>
    <m/>
    <m/>
    <m/>
    <m/>
    <m/>
    <m/>
    <m/>
    <s v="Mrunmay Jalgaonkar"/>
    <m/>
    <s v="user_IpBH4s1Av5OVFfQQ3nW0qPDDjwLT9uRfx1sVhml8UQA"/>
    <s v="Namrata Aurora"/>
    <m/>
    <m/>
    <s v="August; September"/>
    <x v="4"/>
    <s v="Naukri.com"/>
    <m/>
    <s v="Employee Engagement Handbook"/>
    <m/>
    <m/>
    <m/>
    <s v="2022-04-03 18:11:10.818000+00:00"/>
    <s v="2022-10-10 02:49:32.263000+00:00"/>
    <s v="GPA"/>
  </r>
  <r>
    <s v="Vikas Gupta"/>
    <n v="1000000"/>
    <s v="INR"/>
    <n v="0"/>
    <d v="2022-01-07T00:00:00"/>
    <s v="Sales"/>
    <s v="stat_kcR4fZg7TU7jjk1jAVua3qGLRS4J5uFayEjK5j02wtv"/>
    <s v="Unqualified"/>
    <n v="0"/>
    <s v="OpportunityStatusType.Lost"/>
    <s v="cont_cbdUofA3Gw7KnUzaWan14Jdkj4vukQPM4EmokCfSZCl"/>
    <s v="shrimi.saha@meyerindia.in"/>
    <s v="The client is based out of Delhi and needs a physical presence."/>
    <s v="lead_0nwqZabyODnU097XXeGNDKQWJ3rRPqKLG7j7rO0EkTZ"/>
    <s v="Meyer India"/>
    <s v="Aishwarya Kumthekar"/>
    <s v="user_lccnw70UrYzjPcbxrA5N9qp8LF1vx6aP08yPEdeU06P"/>
    <s v="Vikas Gupta"/>
    <s v="2021-12-03 12:44:22.697000+00:00"/>
    <s v="2022-05-24 14:29:29.418000+00:00"/>
    <m/>
    <s v="Delhi"/>
    <m/>
    <m/>
    <m/>
    <n v="100"/>
    <m/>
    <m/>
    <m/>
    <m/>
    <m/>
    <m/>
    <m/>
    <m/>
    <m/>
    <m/>
    <m/>
    <s v="Manufacturing"/>
    <m/>
    <m/>
    <m/>
    <m/>
    <m/>
    <m/>
    <m/>
    <m/>
    <m/>
    <m/>
    <m/>
    <m/>
    <s v="Deepak Yadav"/>
    <m/>
    <s v="user_ocHSJH83OJnHCvKyMbjx8WOOK8PMgAUGIj1qK0q0dMV"/>
    <s v="Nikhil Ahuja"/>
    <m/>
    <m/>
    <s v="August"/>
    <x v="4"/>
    <m/>
    <m/>
    <s v="Downloaded the guide: Designing employee healthcare plan"/>
    <m/>
    <m/>
    <m/>
    <s v="2021-12-02 07:09:04.274000+00:00"/>
    <s v="2022-07-19 10:36:31.313000+00:00"/>
    <s v="GMC; GPA"/>
  </r>
  <r>
    <s v="Moziez Chamadia"/>
    <n v="2500000"/>
    <s v="INR"/>
    <n v="0"/>
    <d v="2022-01-07T00:00:00"/>
    <s v="Sales"/>
    <s v="stat_kcR4fZg7TU7jjk1jAVua3qGLRS4J5uFayEjK5j02wtv"/>
    <s v="Unqualified"/>
    <n v="0"/>
    <s v="OpportunityStatusType.Lost"/>
    <m/>
    <m/>
    <s v="GTL"/>
    <s v="lead_CUMBoKXilABlMDkvD1q8nc7X6824JRbu3ewVTNjOyPv"/>
    <s v="Crompton"/>
    <s v="Mayur Gadiyar"/>
    <s v="user_IgNfKH7wuLLjHvexoMm2PXWcnF3zYft0ZbMTyfwKRUg"/>
    <s v="Moziez Chamadia"/>
    <s v="2022-05-09 10:01:17.873000+00:00"/>
    <s v="2022-05-24 10:29:04.272000+00:00"/>
    <m/>
    <s v="Mumbai"/>
    <m/>
    <m/>
    <m/>
    <n v="1904"/>
    <m/>
    <m/>
    <m/>
    <m/>
    <m/>
    <m/>
    <m/>
    <s v="PAID_SOCIAL"/>
    <m/>
    <m/>
    <m/>
    <s v="Manufacturing"/>
    <m/>
    <m/>
    <m/>
    <m/>
    <m/>
    <m/>
    <m/>
    <m/>
    <m/>
    <m/>
    <m/>
    <m/>
    <s v="Rakesh Nade"/>
    <m/>
    <s v="user_bdUPAGjcS7p6513So3N4g3aWNS5HuBuVJi7bvCPAsLt"/>
    <s v="Mayur Gadiyar"/>
    <m/>
    <m/>
    <s v="July; May"/>
    <x v="4"/>
    <s v="Lusha"/>
    <m/>
    <s v="Employee Engagement Handbook"/>
    <m/>
    <m/>
    <m/>
    <s v="2021-10-26 11:52:55.375000+00:00"/>
    <s v="2022-10-05 00:18:02.646000+00:00"/>
    <s v="GTL"/>
  </r>
  <r>
    <s v="Moziez Chamadia"/>
    <n v="500000"/>
    <s v="INR"/>
    <n v="0"/>
    <d v="2022-01-07T00:00:00"/>
    <s v="Sales"/>
    <s v="stat_kcR4fZg7TU7jjk1jAVua3qGLRS4J5uFayEjK5j02wtv"/>
    <s v="Unqualified"/>
    <n v="0"/>
    <s v="OpportunityStatusType.Lost"/>
    <m/>
    <m/>
    <s v="GPA"/>
    <s v="lead_CUMBoKXilABlMDkvD1q8nc7X6824JRbu3ewVTNjOyPv"/>
    <s v="Crompton"/>
    <s v="Mayur Gadiyar"/>
    <s v="user_IgNfKH7wuLLjHvexoMm2PXWcnF3zYft0ZbMTyfwKRUg"/>
    <s v="Moziez Chamadia"/>
    <s v="2022-05-09 10:03:35.872000+00:00"/>
    <s v="2022-05-24 10:29:31.289000+00:00"/>
    <m/>
    <s v="Mumbai"/>
    <m/>
    <m/>
    <m/>
    <n v="1904"/>
    <m/>
    <m/>
    <m/>
    <m/>
    <m/>
    <m/>
    <m/>
    <s v="PAID_SOCIAL"/>
    <m/>
    <m/>
    <m/>
    <s v="Manufacturing"/>
    <m/>
    <m/>
    <m/>
    <m/>
    <m/>
    <m/>
    <m/>
    <m/>
    <m/>
    <m/>
    <m/>
    <m/>
    <s v="Rakesh Nade"/>
    <m/>
    <s v="user_bdUPAGjcS7p6513So3N4g3aWNS5HuBuVJi7bvCPAsLt"/>
    <s v="Mayur Gadiyar"/>
    <m/>
    <m/>
    <s v="July; May"/>
    <x v="4"/>
    <s v="Lusha"/>
    <m/>
    <s v="Employee Engagement Handbook"/>
    <m/>
    <m/>
    <m/>
    <s v="2021-10-26 11:52:55.375000+00:00"/>
    <s v="2022-10-05 00:18:02.646000+00:00"/>
    <s v="GPA"/>
  </r>
  <r>
    <s v="Mayur Gadiyar"/>
    <n v="1500000"/>
    <s v="INR"/>
    <n v="0"/>
    <d v="2022-05-07T00:00:00"/>
    <s v="Sales"/>
    <s v="stat_kcR4fZg7TU7jjk1jAVua3qGLRS4J5uFayEjK5j02wtv"/>
    <s v="Unqualified"/>
    <n v="0"/>
    <s v="OpportunityStatusType.Lost"/>
    <m/>
    <m/>
    <s v="GTL"/>
    <s v="lead_m7ewr6Z0wVPfCrnFPEVeki02QsSxhchqOBxGmgKQpHi"/>
    <s v="Anlage Infotech"/>
    <s v="Mayur Gadiyar"/>
    <s v="user_bdUPAGjcS7p6513So3N4g3aWNS5HuBuVJi7bvCPAsLt"/>
    <s v="Mayur Gadiyar"/>
    <s v="2022-05-11 12:32:30.035000+00:00"/>
    <s v="2022-05-24 08:09:35.922000+00:00"/>
    <m/>
    <s v="Mumbai"/>
    <m/>
    <m/>
    <m/>
    <n v="105"/>
    <m/>
    <m/>
    <m/>
    <m/>
    <m/>
    <m/>
    <m/>
    <m/>
    <m/>
    <m/>
    <m/>
    <s v="IT Services &amp; IT Consulting"/>
    <m/>
    <m/>
    <m/>
    <m/>
    <m/>
    <m/>
    <m/>
    <m/>
    <m/>
    <m/>
    <m/>
    <m/>
    <m/>
    <m/>
    <s v="user_bdUPAGjcS7p6513So3N4g3aWNS5HuBuVJi7bvCPAsLt"/>
    <s v="Mayur Gadiyar"/>
    <m/>
    <m/>
    <s v="June"/>
    <x v="4"/>
    <m/>
    <m/>
    <s v="Employee Engagement Handbook"/>
    <m/>
    <m/>
    <m/>
    <s v="2022-04-03 22:52:04.091000+00:00"/>
    <s v="2022-07-22 09:41:04.942000+00:00"/>
    <s v="GTL"/>
  </r>
  <r>
    <s v="Bhairavi Jog"/>
    <n v="50000"/>
    <s v="INR"/>
    <n v="0"/>
    <d v="2022-01-07T00:00:00"/>
    <s v="Sales"/>
    <s v="stat_kcR4fZg7TU7jjk1jAVua3qGLRS4J5uFayEjK5j02wtv"/>
    <s v="Unqualified"/>
    <n v="0"/>
    <s v="OpportunityStatusType.Lost"/>
    <m/>
    <m/>
    <s v="GPA (Renewal)-client went cold"/>
    <s v="lead_hQa6voqaBHGThyzmIcDMsuefgqVNIIr7WMNiQRJLwyw"/>
    <s v="Matrix Comsec"/>
    <s v="Bhairavi Jog"/>
    <s v="user_228eUmsdKIb9OItgmiDq1zD4aPZ1eqiapbaLAGeBf8g"/>
    <s v="Bhairavi Jog"/>
    <s v="2022-04-20 06:57:44.441000+00:00"/>
    <s v="2022-05-23 09:59:16.859000+00:00"/>
    <m/>
    <s v="Vadodara"/>
    <m/>
    <m/>
    <m/>
    <n v="700"/>
    <m/>
    <m/>
    <m/>
    <m/>
    <m/>
    <m/>
    <m/>
    <m/>
    <m/>
    <m/>
    <m/>
    <s v="Others"/>
    <m/>
    <m/>
    <m/>
    <m/>
    <m/>
    <m/>
    <m/>
    <m/>
    <m/>
    <m/>
    <m/>
    <m/>
    <s v="Yogesh Paigude"/>
    <m/>
    <s v="user_228eUmsdKIb9OItgmiDq1zD4aPZ1eqiapbaLAGeBf8g"/>
    <s v="Bhairavi Jog"/>
    <m/>
    <m/>
    <s v="July; May"/>
    <x v="2"/>
    <s v="Linkedin"/>
    <m/>
    <m/>
    <m/>
    <m/>
    <m/>
    <s v="2022-01-10 13:09:20.079000+00:00"/>
    <s v="2022-07-10 07:14:59.824000+00:00"/>
    <s v="GPA"/>
  </r>
  <r>
    <s v="Mayur Gadiyar"/>
    <n v="50000"/>
    <s v="INR"/>
    <n v="0"/>
    <d v="2022-01-07T00:00:00"/>
    <s v="Sales"/>
    <s v="stat_kcR4fZg7TU7jjk1jAVua3qGLRS4J5uFayEjK5j02wtv"/>
    <s v="Unqualified"/>
    <n v="0"/>
    <s v="OpportunityStatusType.Lost"/>
    <s v="cont_fEbIBiMNdJqKfXJcmOn1tiib5igOm3UO1ySoEWmDRd4"/>
    <s v="Tapas"/>
    <s v="GPA"/>
    <s v="lead_fsWLcasOTlNljqNvuf67DlrqT3BsV6J0uwmJAoTvBoU"/>
    <s v="Head Hunters (Fresh)"/>
    <s v="Mayur Gadiyar"/>
    <s v="user_bdUPAGjcS7p6513So3N4g3aWNS5HuBuVJi7bvCPAsLt"/>
    <s v="Mayur Gadiyar"/>
    <s v="2022-05-10 04:54:08.442000+00:00"/>
    <s v="2022-05-24 08:07:12.128000+00:00"/>
    <m/>
    <s v="Mumbai"/>
    <m/>
    <m/>
    <m/>
    <n v="222"/>
    <m/>
    <m/>
    <m/>
    <m/>
    <m/>
    <m/>
    <m/>
    <m/>
    <m/>
    <m/>
    <m/>
    <s v="Others"/>
    <m/>
    <m/>
    <m/>
    <m/>
    <m/>
    <m/>
    <m/>
    <m/>
    <m/>
    <m/>
    <m/>
    <m/>
    <s v="Mrunmay Jalgaonkar"/>
    <m/>
    <s v="user_2jRs4eIjwv8MozxYA1DE9MMy0FWf2gMgweg2LiJNu64"/>
    <s v="Gauri Munge"/>
    <m/>
    <m/>
    <s v="November"/>
    <x v="2"/>
    <m/>
    <m/>
    <m/>
    <m/>
    <m/>
    <m/>
    <s v="2022-05-09 13:08:04.135000+00:00"/>
    <s v="2022-09-30 10:11:42.413000+00:00"/>
    <s v="GPA"/>
  </r>
  <r>
    <s v="Ssoumen Majumddar"/>
    <n v="180000000"/>
    <s v="INR"/>
    <n v="0"/>
    <s v="7/18/22"/>
    <s v="Sales"/>
    <s v="stat_kcR4fZg7TU7jjk1jAVua3qGLRS4J5uFayEjK5j02wtv"/>
    <s v="Unqualified"/>
    <n v="0"/>
    <s v="OpportunityStatusType.Lost"/>
    <s v="cont_1yX3YRiZo1hEj7BO3YUcL1Oy2nXjyyo6K7dxzjU8PIs"/>
    <s v="rajnish kumar"/>
    <s v="GMC ren"/>
    <s v="lead_AGPSPPiqMXFGi088oww8iHjYd00nc3N2yDA6Ip7gZoE"/>
    <s v="Birlasoft"/>
    <s v="Gauri Jori"/>
    <s v="user_mCXZ79SWFi0mqEioJ5YfadBpb9aAlIJhFSOlI29CdHE"/>
    <s v="Ssoumen Majumddar"/>
    <s v="2022-05-17 11:36:24.062000+00:00"/>
    <s v="2022-05-22 06:17:34.811000+00:00"/>
    <m/>
    <s v="Pune"/>
    <m/>
    <s v="2020-08-14 08:05:16+00:00"/>
    <m/>
    <n v="10000"/>
    <m/>
    <m/>
    <s v="Facebook"/>
    <m/>
    <m/>
    <m/>
    <m/>
    <s v="PAID_SOCIAL"/>
    <m/>
    <m/>
    <m/>
    <s v="IT Services &amp; IT Consulting; Others"/>
    <m/>
    <m/>
    <m/>
    <m/>
    <m/>
    <m/>
    <m/>
    <m/>
    <m/>
    <m/>
    <m/>
    <m/>
    <s v="Mrunmay Jalgaonkar"/>
    <m/>
    <s v="user_5YHA1ZU4iP896lD1YJehdJcMx7ZEgWCpulT4T2c3pJ3"/>
    <s v="Gauri Jori"/>
    <m/>
    <m/>
    <s v="April; July; June; September"/>
    <x v="1"/>
    <s v="Naukri.com"/>
    <m/>
    <s v="AM Opps - Sachin"/>
    <m/>
    <m/>
    <m/>
    <s v="2020-12-06 09:46:43.330000+00:00"/>
    <s v="2022-10-17 05:25:38.082000+00:00"/>
    <m/>
  </r>
  <r>
    <s v="Satyam Tiwari"/>
    <n v="10000"/>
    <s v="INR"/>
    <n v="0"/>
    <s v="7/31/22"/>
    <s v="Sales"/>
    <s v="stat_kcR4fZg7TU7jjk1jAVua3qGLRS4J5uFayEjK5j02wtv"/>
    <s v="Unqualified"/>
    <n v="0"/>
    <s v="OpportunityStatusType.Lost"/>
    <m/>
    <m/>
    <m/>
    <s v="lead_DirRv7t8NpGWGNcCh9aX4IIKSxpHIUuqF4vjf1PEXmI"/>
    <s v="Graand prix Elevators"/>
    <s v="Satyam Tiwari"/>
    <s v="user_2YgShwgjLNI4FjAqgE9PtKsdIaGh919JGcFG919fe5B"/>
    <s v="Satyam Tiwari"/>
    <s v="2022-02-04 09:23:38.039000+00:00"/>
    <s v="2022-05-19 12:04:54.284000+00:00"/>
    <m/>
    <s v="Mumbai"/>
    <m/>
    <m/>
    <m/>
    <n v="15"/>
    <m/>
    <m/>
    <m/>
    <m/>
    <m/>
    <m/>
    <m/>
    <m/>
    <m/>
    <m/>
    <m/>
    <s v="Retail"/>
    <m/>
    <m/>
    <m/>
    <m/>
    <m/>
    <m/>
    <m/>
    <m/>
    <m/>
    <m/>
    <m/>
    <m/>
    <s v="Jitin Gopi"/>
    <m/>
    <s v="user_2YgShwgjLNI4FjAqgE9PtKsdIaGh919JGcFG919fe5B"/>
    <s v="Satyam Tiwari"/>
    <m/>
    <m/>
    <m/>
    <x v="2"/>
    <m/>
    <m/>
    <m/>
    <m/>
    <m/>
    <m/>
    <s v="2022-02-04 09:20:06.321000+00:00"/>
    <s v="2022-09-21 05:20:58.002000+00:00"/>
    <s v="GPA"/>
  </r>
  <r>
    <s v="Ssoumen Majumddar"/>
    <n v="1000000"/>
    <s v="INR"/>
    <n v="0"/>
    <d v="2022-01-07T00:00:00"/>
    <s v="Sales"/>
    <s v="stat_1hn9nRJaLbI53NxPuSQgo90kRpbpKsFlwN4oEGNUTdO"/>
    <s v="Lost"/>
    <n v="0"/>
    <s v="OpportunityStatusType.Lost"/>
    <s v="cont_5gLcGRNQ2K7r6kfkUaz0XQPWwbnPxZ5X9RqLI9IStkg"/>
    <s v="KUMARA CHANDRA YELAMANCHI"/>
    <s v="Client reluctant to provide data"/>
    <s v="lead_bklkZYYfloyAYXkNvswG8yxxo1UbDOr06SXGRIszvyj"/>
    <s v="Kakatiya Cement Sugar &amp; Industries"/>
    <s v="Trupti Suryavanshi"/>
    <s v="user_mCXZ79SWFi0mqEioJ5YfadBpb9aAlIJhFSOlI29CdHE"/>
    <s v="Ssoumen Majumddar"/>
    <s v="2021-11-29 10:43:43.681000+00:00"/>
    <s v="2022-05-22 06:18:54.817000+00:00"/>
    <m/>
    <m/>
    <m/>
    <m/>
    <m/>
    <n v="250"/>
    <m/>
    <m/>
    <m/>
    <m/>
    <m/>
    <m/>
    <m/>
    <m/>
    <m/>
    <m/>
    <m/>
    <m/>
    <m/>
    <m/>
    <m/>
    <m/>
    <m/>
    <m/>
    <m/>
    <m/>
    <m/>
    <m/>
    <m/>
    <m/>
    <m/>
    <m/>
    <s v="user_L8E6IFhq6UCzKLHa45LUUTZCznDuyDwFrGaEp9DXiUM"/>
    <s v="Trupti Suryavanshi"/>
    <m/>
    <m/>
    <s v="July"/>
    <x v="4"/>
    <m/>
    <m/>
    <s v="Downloaded the guide: Designing employee healthcare plan"/>
    <m/>
    <m/>
    <m/>
    <s v="2021-11-03 18:05:24.898000+00:00"/>
    <s v="2022-07-15 13:02:28.230000+00:00"/>
    <m/>
  </r>
  <r>
    <s v="Sanket Kulkarni"/>
    <n v="300000"/>
    <s v="INR"/>
    <n v="0"/>
    <s v="7/20/22"/>
    <s v="Sales"/>
    <s v="stat_1hn9nRJaLbI53NxPuSQgo90kRpbpKsFlwN4oEGNUTdO"/>
    <s v="Lost"/>
    <n v="0"/>
    <s v="OpportunityStatusType.Lost"/>
    <s v="cont_YknI70iG0h3PqnO74aGccbW7Gi8nlurPy8HqRiE8NDS"/>
    <s v="Pradeep Divekar"/>
    <m/>
    <s v="lead_VDF6LAdB69zrRe5MJ7pX4Fv8L39hvGIhnM5Xr7xHwRe"/>
    <s v="Bhate And Raje Construction Co. Pvt Ltd."/>
    <s v="Sarvesh Pawar"/>
    <s v="user_k8sSUtRXfYEMul9CBIF4ZOmv3vnev5cdEvVZbtETMKp"/>
    <s v="Sanket Kulkarni"/>
    <s v="2022-05-06 06:02:51.659000+00:00"/>
    <s v="2022-05-19 06:34:06.286000+00:00"/>
    <m/>
    <s v="Pune"/>
    <m/>
    <m/>
    <m/>
    <n v="239"/>
    <m/>
    <m/>
    <m/>
    <m/>
    <m/>
    <m/>
    <m/>
    <m/>
    <m/>
    <m/>
    <m/>
    <s v="Construction &amp; Real Estate"/>
    <m/>
    <m/>
    <m/>
    <m/>
    <m/>
    <m/>
    <m/>
    <m/>
    <m/>
    <m/>
    <m/>
    <m/>
    <m/>
    <m/>
    <s v="user_A8KOTZADnUtEQOLt4nSLAmteNStuGh80js75RYjrXVt"/>
    <s v="Sarvesh Pawar"/>
    <s v="Komal Chougale"/>
    <m/>
    <s v="May"/>
    <x v="2"/>
    <m/>
    <m/>
    <m/>
    <m/>
    <m/>
    <m/>
    <s v="2022-04-03 18:16:47.832000+00:00"/>
    <s v="2022-08-03 11:02:36.270000+00:00"/>
    <s v="WC"/>
  </r>
  <r>
    <s v="Moziez Chamadia"/>
    <n v="500000"/>
    <s v="INR"/>
    <n v="0"/>
    <s v="8/31/22"/>
    <s v="Sales"/>
    <s v="stat_kcR4fZg7TU7jjk1jAVua3qGLRS4J5uFayEjK5j02wtv"/>
    <s v="Unqualified"/>
    <n v="0"/>
    <s v="OpportunityStatusType.Lost"/>
    <s v="cont_ClSryq3B8ErxzhGBo7HMrfx94U5zJO9OU8QTDK9ADfk"/>
    <s v="Denish Dodhiyawala"/>
    <s v="GTL - for above 4.2 lakh salaried employees"/>
    <s v="lead_9o5IJ1fJLLmnGCy17llx01ts8ELS2VltaodnJLRlUTk"/>
    <s v="AETHER INDUSTRIES LIMITED"/>
    <s v="Shreenath Bhat"/>
    <s v="user_IgNfKH7wuLLjHvexoMm2PXWcnF3zYft0ZbMTyfwKRUg"/>
    <s v="Moziez Chamadia"/>
    <s v="2022-05-19 11:36:10.919000+00:00"/>
    <s v="2022-05-19 11:46:55.334000+00:00"/>
    <m/>
    <s v="Surat"/>
    <m/>
    <m/>
    <m/>
    <n v="138"/>
    <m/>
    <m/>
    <m/>
    <m/>
    <m/>
    <m/>
    <m/>
    <m/>
    <m/>
    <m/>
    <m/>
    <s v="Manufacturing"/>
    <m/>
    <m/>
    <m/>
    <m/>
    <m/>
    <m/>
    <m/>
    <m/>
    <m/>
    <m/>
    <m/>
    <m/>
    <s v="Amol Gawali"/>
    <m/>
    <s v="user_vMd4rmcrSbjykdyL2J7rrYn84SWdcNc5FKligrmItPw"/>
    <s v="Shreenath Bhat"/>
    <m/>
    <m/>
    <s v="July"/>
    <x v="2"/>
    <m/>
    <m/>
    <m/>
    <m/>
    <m/>
    <m/>
    <s v="2022-04-25 19:08:47.730000+00:00"/>
    <s v="2022-09-08 07:51:59.567000+00:00"/>
    <s v="GTL"/>
  </r>
  <r>
    <s v="Satyam Tiwari"/>
    <n v="225000"/>
    <s v="INR"/>
    <n v="0"/>
    <s v="7/31/22"/>
    <s v="Sales"/>
    <s v="stat_kcR4fZg7TU7jjk1jAVua3qGLRS4J5uFayEjK5j02wtv"/>
    <s v="Unqualified"/>
    <n v="0"/>
    <s v="OpportunityStatusType.Lost"/>
    <m/>
    <m/>
    <m/>
    <s v="lead_DirRv7t8NpGWGNcCh9aX4IIKSxpHIUuqF4vjf1PEXmI"/>
    <s v="Graand prix Elevators"/>
    <s v="Satyam Tiwari"/>
    <s v="user_2YgShwgjLNI4FjAqgE9PtKsdIaGh919JGcFG919fe5B"/>
    <s v="Satyam Tiwari"/>
    <s v="2022-02-04 09:23:16.737000+00:00"/>
    <s v="2022-05-19 12:04:46.734000+00:00"/>
    <m/>
    <s v="Mumbai"/>
    <m/>
    <m/>
    <m/>
    <n v="15"/>
    <m/>
    <m/>
    <m/>
    <m/>
    <m/>
    <m/>
    <m/>
    <m/>
    <m/>
    <m/>
    <m/>
    <s v="Retail"/>
    <m/>
    <m/>
    <m/>
    <m/>
    <m/>
    <m/>
    <m/>
    <m/>
    <m/>
    <m/>
    <m/>
    <m/>
    <s v="Jitin Gopi"/>
    <m/>
    <s v="user_2YgShwgjLNI4FjAqgE9PtKsdIaGh919JGcFG919fe5B"/>
    <s v="Satyam Tiwari"/>
    <m/>
    <m/>
    <m/>
    <x v="2"/>
    <m/>
    <m/>
    <m/>
    <m/>
    <m/>
    <m/>
    <s v="2022-02-04 09:20:06.321000+00:00"/>
    <s v="2022-09-21 05:20:58.002000+00:00"/>
    <s v="GMC"/>
  </r>
  <r>
    <s v="Navin Panjwani"/>
    <n v="80000"/>
    <s v="INR"/>
    <n v="0"/>
    <d v="2022-10-07T00:00:00"/>
    <s v="Sales"/>
    <s v="stat_kcR4fZg7TU7jjk1jAVua3qGLRS4J5uFayEjK5j02wtv"/>
    <s v="Unqualified"/>
    <n v="0"/>
    <s v="OpportunityStatusType.Lost"/>
    <s v="cont_GgWqF5rjzh83M2V0qE8y9xI5Rq8BlXwcCU4TRcwEPBb"/>
    <s v="Sagar Sasane"/>
    <m/>
    <s v="lead_1gico0OH5V3hABJVsypHcIm9r89VlVlEhOL9gw9E7p5"/>
    <s v="Vistar Logitek Pvt Ltd ( Renewal )"/>
    <s v="Tulika Chakra"/>
    <s v="user_sD3YjSs92XKUfD0OPHeo886g6tW6aCM0iUhX5VVUuJi"/>
    <s v="Navin Panjwani"/>
    <s v="2022-05-05 09:36:13.901000+00:00"/>
    <s v="2022-05-18 06:09:17.950000+00:00"/>
    <m/>
    <s v="Pune"/>
    <m/>
    <m/>
    <m/>
    <n v="25"/>
    <m/>
    <m/>
    <m/>
    <m/>
    <m/>
    <m/>
    <m/>
    <m/>
    <m/>
    <m/>
    <m/>
    <m/>
    <m/>
    <m/>
    <m/>
    <m/>
    <m/>
    <m/>
    <m/>
    <m/>
    <m/>
    <m/>
    <m/>
    <m/>
    <m/>
    <m/>
    <s v="user_IpBH4s1Av5OVFfQQ3nW0qPDDjwLT9uRfx1sVhml8UQA"/>
    <s v="Namrata Aurora"/>
    <m/>
    <m/>
    <s v="July"/>
    <x v="2"/>
    <m/>
    <m/>
    <m/>
    <m/>
    <m/>
    <m/>
    <s v="2021-07-06 06:55:37.534000+00:00"/>
    <s v="2022-07-12 06:15:43.671000+00:00"/>
    <m/>
  </r>
  <r>
    <s v="Tejas Kulkarni"/>
    <n v="1000000"/>
    <s v="INR"/>
    <n v="0"/>
    <s v="7/14/22"/>
    <s v="Sales"/>
    <s v="stat_kcR4fZg7TU7jjk1jAVua3qGLRS4J5uFayEjK5j02wtv"/>
    <s v="Unqualified"/>
    <n v="0"/>
    <s v="OpportunityStatusType.Lost"/>
    <s v="cont_TfM25kLW10vXqNf0zJFZyYr6SuQDuircWp2KDTNXh1p"/>
    <s v="Himanshu"/>
    <m/>
    <s v="lead_b9PjufRixHEAtJZMjcKNkOvbm3eMGtYOwuhnrz8HXWk"/>
    <s v="Zehntech Technologies Pvt. Ltd."/>
    <s v="Prateek Wadhwa"/>
    <s v="user_kbtBHYtBjVDNyI72HTF6C1SCvC7yVBiA6OrBOy3t96U"/>
    <s v="Tejas Kulkarni"/>
    <s v="2022-02-02 08:58:58.596000+00:00"/>
    <s v="2022-05-18 02:42:52.060000+00:00"/>
    <m/>
    <s v="Indore"/>
    <m/>
    <m/>
    <m/>
    <n v="178"/>
    <m/>
    <m/>
    <m/>
    <m/>
    <m/>
    <m/>
    <m/>
    <m/>
    <m/>
    <m/>
    <m/>
    <s v="IT Services &amp; IT Consulting"/>
    <m/>
    <m/>
    <m/>
    <m/>
    <m/>
    <m/>
    <m/>
    <m/>
    <m/>
    <m/>
    <m/>
    <m/>
    <s v="Jitin Gopi"/>
    <m/>
    <s v="user_FdWFezbLzkYQcGsBUsjZO25nr2poK2nRbqV47Rs5Kfm"/>
    <s v="Prateek Wadhwa"/>
    <m/>
    <m/>
    <m/>
    <x v="2"/>
    <m/>
    <m/>
    <s v="Lead Magnet Lead"/>
    <m/>
    <m/>
    <m/>
    <s v="2021-08-29 20:09:46.272000+00:00"/>
    <s v="2022-09-13 10:51:31.599000+00:00"/>
    <s v="GMC"/>
  </r>
  <r>
    <s v="Moziez Chamadia"/>
    <n v="10000000"/>
    <s v="INR"/>
    <n v="0"/>
    <d v="2022-01-07T00:00:00"/>
    <s v="Sales"/>
    <s v="stat_1hn9nRJaLbI53NxPuSQgo90kRpbpKsFlwN4oEGNUTdO"/>
    <s v="Lost"/>
    <n v="0"/>
    <s v="OpportunityStatusType.Lost"/>
    <m/>
    <m/>
    <m/>
    <s v="lead_ejUvk5J05kNisplT2p5gvePbJcvGgN9YG1im88YbgoL"/>
    <s v="Legrand / Novateur / Indo Asian"/>
    <s v="Kaushlya Bhavsar"/>
    <s v="user_IgNfKH7wuLLjHvexoMm2PXWcnF3zYft0ZbMTyfwKRUg"/>
    <s v="Moziez Chamadia"/>
    <s v="2022-03-22 05:03:39.617000+00:00"/>
    <s v="2022-05-17 06:39:18.509000+00:00"/>
    <m/>
    <s v="Noida"/>
    <m/>
    <m/>
    <m/>
    <n v="24"/>
    <m/>
    <m/>
    <m/>
    <m/>
    <m/>
    <m/>
    <m/>
    <m/>
    <m/>
    <m/>
    <m/>
    <s v="Manufacturing"/>
    <m/>
    <m/>
    <m/>
    <m/>
    <m/>
    <m/>
    <m/>
    <m/>
    <m/>
    <m/>
    <m/>
    <m/>
    <m/>
    <m/>
    <s v="user_FdWFezbLzkYQcGsBUsjZO25nr2poK2nRbqV47Rs5Kfm"/>
    <s v="Prateek Wadhwa"/>
    <m/>
    <m/>
    <s v="May"/>
    <x v="2"/>
    <m/>
    <m/>
    <m/>
    <m/>
    <m/>
    <m/>
    <s v="2021-11-17 01:30:31.816000+00:00"/>
    <s v="2022-07-12 12:04:03.837000+00:00"/>
    <m/>
  </r>
  <r>
    <s v="Prasoon Mishra"/>
    <n v="600000"/>
    <s v="INR"/>
    <n v="0"/>
    <s v="8/31/22"/>
    <s v="Sales"/>
    <s v="stat_kcR4fZg7TU7jjk1jAVua3qGLRS4J5uFayEjK5j02wtv"/>
    <s v="Unqualified"/>
    <n v="0"/>
    <s v="OpportunityStatusType.Lost"/>
    <s v="cont_leyMPTqUjuVz7M5dMJLBYvRfdShpKO1kM4F47TAOqI1"/>
    <s v="B. Balasubramanian"/>
    <s v="GTLI Renewal"/>
    <s v="lead_jnHusIGkBDNacuBq4Pe3UrmuW4s048pk52l6RTa4wDS"/>
    <s v="Redington India Limited"/>
    <s v="Trupti Suryavanshi"/>
    <s v="user_RYbBTp8BVWNa7ppiOz6QVJMGK0exHsFmc5uCLn34ODZ"/>
    <s v="Prasoon Mishra"/>
    <s v="2022-04-04 09:39:29.504000+00:00"/>
    <s v="2022-05-14 15:41:53.269000+00:00"/>
    <m/>
    <s v="Chennai"/>
    <m/>
    <s v="2020-08-14 08:05:16+00:00"/>
    <m/>
    <n v="3000"/>
    <m/>
    <m/>
    <m/>
    <m/>
    <m/>
    <m/>
    <m/>
    <m/>
    <m/>
    <m/>
    <m/>
    <s v="Banking &amp; Finance"/>
    <m/>
    <m/>
    <m/>
    <m/>
    <m/>
    <m/>
    <m/>
    <m/>
    <m/>
    <m/>
    <m/>
    <m/>
    <s v="Prashant Abhang"/>
    <m/>
    <s v="user_L8E6IFhq6UCzKLHa45LUUTZCznDuyDwFrGaEp9DXiUM"/>
    <s v="Trupti Suryavanshi"/>
    <m/>
    <m/>
    <s v="August; June"/>
    <x v="2"/>
    <s v="Lusha"/>
    <m/>
    <m/>
    <m/>
    <m/>
    <m/>
    <s v="2020-12-06 09:46:41.455000+00:00"/>
    <s v="2022-10-20 10:27:23.263000+00:00"/>
    <s v="GTL"/>
  </r>
  <r>
    <s v="Ssoumen Majumddar"/>
    <n v="100000"/>
    <s v="INR"/>
    <n v="0"/>
    <s v="7/31/22"/>
    <s v="Sales"/>
    <s v="stat_kcR4fZg7TU7jjk1jAVua3qGLRS4J5uFayEjK5j02wtv"/>
    <s v="Unqualified"/>
    <n v="0"/>
    <s v="OpportunityStatusType.Lost"/>
    <s v="cont_f5UrYh3NPaKGK3hCBOmBZptlf9OEMHjkNDEb6lyq8Xc"/>
    <s v="Mehul Jatania"/>
    <s v="GPA ren"/>
    <s v="lead_cd2uWH1WIHIaRAenKsqrW32ISyA1kBXs8l2fhFuegsp"/>
    <s v="Centrum Housing Finance"/>
    <s v="Gauri Jori"/>
    <s v="user_mCXZ79SWFi0mqEioJ5YfadBpb9aAlIJhFSOlI29CdHE"/>
    <s v="Ssoumen Majumddar"/>
    <s v="2022-05-10 13:02:42.196000+00:00"/>
    <s v="2022-05-17 05:29:12.303000+00:00"/>
    <m/>
    <s v="Mumbai"/>
    <m/>
    <m/>
    <m/>
    <n v="200"/>
    <m/>
    <m/>
    <m/>
    <m/>
    <m/>
    <m/>
    <m/>
    <m/>
    <m/>
    <m/>
    <m/>
    <s v="Banking &amp; Finance"/>
    <m/>
    <m/>
    <m/>
    <m/>
    <m/>
    <m/>
    <m/>
    <m/>
    <m/>
    <m/>
    <m/>
    <m/>
    <s v="Aniket Vahile"/>
    <m/>
    <s v="user_5YHA1ZU4iP896lD1YJehdJcMx7ZEgWCpulT4T2c3pJ3"/>
    <s v="Gauri Jori"/>
    <m/>
    <m/>
    <s v="July"/>
    <x v="2"/>
    <s v="Lusha"/>
    <m/>
    <s v="Glengarry"/>
    <m/>
    <s v="Morgan Stanley"/>
    <m/>
    <s v="2021-12-09 09:18:01.951000+00:00"/>
    <s v="2022-07-10 07:00:33.113000+00:00"/>
    <m/>
  </r>
  <r>
    <s v="Ssoumen Majumddar"/>
    <n v="800000"/>
    <s v="INR"/>
    <n v="0"/>
    <s v="7/31/22"/>
    <s v="Sales"/>
    <s v="stat_kcR4fZg7TU7jjk1jAVua3qGLRS4J5uFayEjK5j02wtv"/>
    <s v="Unqualified"/>
    <n v="0"/>
    <s v="OpportunityStatusType.Lost"/>
    <s v="cont_f5UrYh3NPaKGK3hCBOmBZptlf9OEMHjkNDEb6lyq8Xc"/>
    <s v="Mehul Jatania"/>
    <s v="Client has an insurance broking wing of its own company and would not be interested."/>
    <s v="lead_cd2uWH1WIHIaRAenKsqrW32ISyA1kBXs8l2fhFuegsp"/>
    <s v="Centrum Housing Finance"/>
    <s v="Gauri Jori"/>
    <s v="user_mCXZ79SWFi0mqEioJ5YfadBpb9aAlIJhFSOlI29CdHE"/>
    <s v="Ssoumen Majumddar"/>
    <s v="2022-05-10 13:02:11.454000+00:00"/>
    <s v="2022-05-17 05:29:09.521000+00:00"/>
    <m/>
    <s v="Mumbai"/>
    <m/>
    <m/>
    <m/>
    <n v="200"/>
    <m/>
    <m/>
    <m/>
    <m/>
    <m/>
    <m/>
    <m/>
    <m/>
    <m/>
    <m/>
    <m/>
    <s v="Banking &amp; Finance"/>
    <m/>
    <m/>
    <m/>
    <m/>
    <m/>
    <m/>
    <m/>
    <m/>
    <m/>
    <m/>
    <m/>
    <m/>
    <s v="Aniket Vahile"/>
    <m/>
    <s v="user_5YHA1ZU4iP896lD1YJehdJcMx7ZEgWCpulT4T2c3pJ3"/>
    <s v="Gauri Jori"/>
    <m/>
    <m/>
    <s v="July"/>
    <x v="2"/>
    <s v="Lusha"/>
    <m/>
    <s v="Glengarry"/>
    <m/>
    <s v="Morgan Stanley"/>
    <m/>
    <s v="2021-12-09 09:18:01.951000+00:00"/>
    <s v="2022-07-10 07:00:33.113000+00:00"/>
    <m/>
  </r>
  <r>
    <s v="Sagarneel Bhattacharya"/>
    <n v="16000000"/>
    <s v="INR"/>
    <n v="0"/>
    <s v="8/31/22"/>
    <s v="Sales"/>
    <s v="stat_kcR4fZg7TU7jjk1jAVua3qGLRS4J5uFayEjK5j02wtv"/>
    <s v="Unqualified"/>
    <n v="0"/>
    <s v="OpportunityStatusType.Lost"/>
    <s v="cont_mQNvgxFwUjOk1K7wB9WHNMiYqumwu0qFFsrXddl1w64"/>
    <s v="Sonu Dubey"/>
    <s v="GMC Renewal"/>
    <s v="lead_QA7jLaID9U4HBcW4JRzaiNOzXDK9IT5FSWkWMP3QblC"/>
    <s v="Vardhaman"/>
    <s v="Trupti Suryavanshi"/>
    <s v="user_fgly1Lfoj2CZhiyQ0ruy8TWNc1e5jki39Wsj66gnM4p"/>
    <s v="Sagarneel Bhattacharya"/>
    <s v="2022-01-14 06:47:52.472000+00:00"/>
    <s v="2022-04-05 11:40:31.137000+00:00"/>
    <m/>
    <s v="Ludhiana"/>
    <m/>
    <m/>
    <m/>
    <n v="1600"/>
    <m/>
    <m/>
    <m/>
    <m/>
    <m/>
    <m/>
    <m/>
    <m/>
    <m/>
    <m/>
    <m/>
    <m/>
    <m/>
    <m/>
    <m/>
    <m/>
    <m/>
    <m/>
    <m/>
    <m/>
    <m/>
    <m/>
    <m/>
    <m/>
    <m/>
    <m/>
    <s v="user_L8E6IFhq6UCzKLHa45LUUTZCznDuyDwFrGaEp9DXiUM"/>
    <s v="Trupti Suryavanshi"/>
    <m/>
    <m/>
    <s v="August; March"/>
    <x v="4"/>
    <m/>
    <m/>
    <s v="Employee Wellness Handbook"/>
    <m/>
    <m/>
    <m/>
    <s v="2022-01-07 09:24:39.872000+00:00"/>
    <s v="2022-09-26 12:29:49.576000+00:00"/>
    <m/>
  </r>
  <r>
    <s v="Moziez Chamadia"/>
    <n v="1500000"/>
    <s v="INR"/>
    <n v="0"/>
    <d v="2022-01-09T00:00:00"/>
    <s v="Sales"/>
    <s v="stat_1hn9nRJaLbI53NxPuSQgo90kRpbpKsFlwN4oEGNUTdO"/>
    <s v="Lost"/>
    <n v="0"/>
    <s v="OpportunityStatusType.Lost"/>
    <m/>
    <m/>
    <s v="Client already taken policy"/>
    <s v="lead_X45LJIblgJFmIClr64AHrXqTrSlUuSzgvkrgSr2Pwii"/>
    <s v="Excitel Broadband(Delhi)"/>
    <s v="Sagarneel Bhattacharya"/>
    <s v="user_IgNfKH7wuLLjHvexoMm2PXWcnF3zYft0ZbMTyfwKRUg"/>
    <s v="Moziez Chamadia"/>
    <s v="2022-02-02 04:55:19.984000+00:00"/>
    <s v="2022-04-20 05:13:31.342000+00:00"/>
    <m/>
    <s v="Delhi"/>
    <m/>
    <m/>
    <m/>
    <n v="1201"/>
    <m/>
    <m/>
    <m/>
    <m/>
    <m/>
    <m/>
    <m/>
    <m/>
    <m/>
    <m/>
    <m/>
    <m/>
    <m/>
    <m/>
    <m/>
    <m/>
    <m/>
    <m/>
    <m/>
    <m/>
    <m/>
    <m/>
    <m/>
    <m/>
    <m/>
    <m/>
    <s v="user_L8E6IFhq6UCzKLHa45LUUTZCznDuyDwFrGaEp9DXiUM"/>
    <s v="Trupti Suryavanshi"/>
    <s v="Snehal Mane"/>
    <m/>
    <s v="February"/>
    <x v="0"/>
    <s v="Sagarneel"/>
    <m/>
    <s v="Employee Wellness Handbook"/>
    <m/>
    <m/>
    <m/>
    <s v="2022-01-06 09:38:22.749000+00:00"/>
    <s v="2022-07-10 06:56:26.109000+00:00"/>
    <m/>
  </r>
  <r>
    <s v="Trupti Suryavanshi"/>
    <n v="500000"/>
    <s v="INR"/>
    <n v="0"/>
    <s v="7/20/22"/>
    <s v="Sales"/>
    <s v="stat_kcR4fZg7TU7jjk1jAVua3qGLRS4J5uFayEjK5j02wtv"/>
    <s v="Unqualified"/>
    <n v="0"/>
    <s v="OpportunityStatusType.Lost"/>
    <s v="cont_IezdXSHP9C4OUKeiXlPz2UJ25Pa8qvmDJ08o996YybW"/>
    <s v="Kapil Jinturkar"/>
    <s v="GTLI Renewal"/>
    <s v="lead_KrmR8v35pX1oWfxnhwbFXy2c6lDrTMfJAvOJguL8KNK"/>
    <s v="Alivira Animal Health Limited"/>
    <s v="Trupti Suryavanshi"/>
    <s v="user_L8E6IFhq6UCzKLHa45LUUTZCznDuyDwFrGaEp9DXiUM"/>
    <s v="Trupti Suryavanshi"/>
    <s v="2022-05-09 13:04:02.172000+00:00"/>
    <s v="2022-05-11 08:34:49.032000+00:00"/>
    <m/>
    <s v="Mumbai"/>
    <m/>
    <m/>
    <m/>
    <n v="324"/>
    <m/>
    <m/>
    <m/>
    <m/>
    <m/>
    <m/>
    <m/>
    <m/>
    <m/>
    <m/>
    <m/>
    <s v="Manufacturing"/>
    <m/>
    <m/>
    <m/>
    <m/>
    <m/>
    <m/>
    <m/>
    <m/>
    <m/>
    <m/>
    <m/>
    <m/>
    <s v="Aniket Vahile"/>
    <m/>
    <s v="user_L8E6IFhq6UCzKLHa45LUUTZCznDuyDwFrGaEp9DXiUM"/>
    <s v="Trupti Suryavanshi"/>
    <m/>
    <m/>
    <s v="August; July"/>
    <x v="4"/>
    <s v="Lusha"/>
    <m/>
    <s v="Vaccine inbound"/>
    <m/>
    <m/>
    <m/>
    <s v="2021-04-19 15:30:20.074000+00:00"/>
    <s v="2022-09-01 17:15:18.888000+00:00"/>
    <s v="GTL"/>
  </r>
  <r>
    <s v="Omkar Ghate"/>
    <n v="250000"/>
    <s v="INR"/>
    <n v="0"/>
    <d v="2022-01-07T00:00:00"/>
    <s v="Sales"/>
    <s v="stat_kcR4fZg7TU7jjk1jAVua3qGLRS4J5uFayEjK5j02wtv"/>
    <s v="Unqualified"/>
    <n v="0"/>
    <s v="OpportunityStatusType.Lost"/>
    <m/>
    <m/>
    <s v="GMC (Fresh)"/>
    <s v="lead_LuAjXhR01VU3zMGlHmb23jm3D6IbOVCqUx1BOzzU1Gj"/>
    <s v="Clover Ventures (deep rooted.co)-Fresh"/>
    <s v="Bhairavi Jog"/>
    <s v="user_9SBRjyF0n4iWuhUdqRyQkFhl2J4uyNKhFWvvJEvunX8"/>
    <s v="Omkar Ghate"/>
    <s v="2022-03-07 06:35:12.076000+00:00"/>
    <s v="2022-03-19 05:49:55.780000+00:00"/>
    <m/>
    <s v="Bangalore"/>
    <m/>
    <m/>
    <m/>
    <n v="52"/>
    <m/>
    <m/>
    <m/>
    <m/>
    <m/>
    <m/>
    <m/>
    <m/>
    <m/>
    <m/>
    <m/>
    <s v="Banking &amp; Finance"/>
    <m/>
    <m/>
    <m/>
    <m/>
    <m/>
    <m/>
    <m/>
    <m/>
    <m/>
    <m/>
    <m/>
    <m/>
    <m/>
    <m/>
    <s v="user_228eUmsdKIb9OItgmiDq1zD4aPZ1eqiapbaLAGeBf8g"/>
    <s v="Bhairavi Jog"/>
    <m/>
    <m/>
    <s v="July"/>
    <x v="4"/>
    <m/>
    <m/>
    <s v="Downloaded the guide: Designing employee healthcare plan"/>
    <m/>
    <m/>
    <m/>
    <s v="2021-11-07 07:49:51.967000+00:00"/>
    <s v="2022-07-10 06:51:13.221000+00:00"/>
    <m/>
  </r>
  <r>
    <s v="Omkar Ghate"/>
    <n v="20000"/>
    <s v="INR"/>
    <n v="0"/>
    <s v="8/31/22"/>
    <s v="Sales"/>
    <s v="stat_1hn9nRJaLbI53NxPuSQgo90kRpbpKsFlwN4oEGNUTdO"/>
    <s v="Lost"/>
    <n v="0"/>
    <s v="OpportunityStatusType.Lost"/>
    <s v="cont_LvfptzjNyYHAD31mvPHHnqbocu637RighmNCKOdHD34"/>
    <s v="Siddesh Kamat"/>
    <s v="GPA Renwal"/>
    <s v="lead_X8oX5oqUvwFPFKW1tnFBkMvBkZjhmB8PewlMl92wHZ2"/>
    <s v="Buoyancy Consultants &amp; Engineering LLP"/>
    <s v="Trupti Suryavanshi"/>
    <s v="user_9SBRjyF0n4iWuhUdqRyQkFhl2J4uyNKhFWvvJEvunX8"/>
    <s v="Omkar Ghate"/>
    <s v="2022-01-31 08:44:58.987000+00:00"/>
    <s v="2022-04-05 07:19:59.290000+00:00"/>
    <m/>
    <s v="Goa"/>
    <m/>
    <s v="2021-09-25 06:06:25+00:00"/>
    <m/>
    <n v="60"/>
    <m/>
    <m/>
    <m/>
    <m/>
    <m/>
    <m/>
    <m/>
    <m/>
    <m/>
    <m/>
    <m/>
    <s v="Others"/>
    <m/>
    <m/>
    <m/>
    <m/>
    <m/>
    <m/>
    <m/>
    <m/>
    <m/>
    <m/>
    <m/>
    <m/>
    <m/>
    <m/>
    <s v="user_L8E6IFhq6UCzKLHa45LUUTZCznDuyDwFrGaEp9DXiUM"/>
    <s v="Trupti Suryavanshi"/>
    <m/>
    <m/>
    <s v="March"/>
    <x v="3"/>
    <s v="Inbound via Website"/>
    <m/>
    <s v="Employee Count 25"/>
    <m/>
    <m/>
    <m/>
    <s v="2021-09-25 06:09:10.061000+00:00"/>
    <s v="2022-07-10 06:56:32.193000+00:00"/>
    <s v="GPA"/>
  </r>
  <r>
    <s v="Omkar Ghate"/>
    <n v="2500"/>
    <s v="INR"/>
    <n v="0"/>
    <d v="2022-01-07T00:00:00"/>
    <s v="Sales"/>
    <s v="stat_kcR4fZg7TU7jjk1jAVua3qGLRS4J5uFayEjK5j02wtv"/>
    <s v="Unqualified"/>
    <n v="0"/>
    <s v="OpportunityStatusType.Lost"/>
    <m/>
    <m/>
    <s v="GPA (Fresh)"/>
    <s v="lead_LuAjXhR01VU3zMGlHmb23jm3D6IbOVCqUx1BOzzU1Gj"/>
    <s v="Clover Ventures (deep rooted.co)-Fresh"/>
    <s v="Bhairavi Jog"/>
    <s v="user_9SBRjyF0n4iWuhUdqRyQkFhl2J4uyNKhFWvvJEvunX8"/>
    <s v="Omkar Ghate"/>
    <s v="2022-03-07 06:35:38.442000+00:00"/>
    <s v="2022-03-19 05:50:00.448000+00:00"/>
    <m/>
    <s v="Bangalore"/>
    <m/>
    <m/>
    <m/>
    <n v="52"/>
    <m/>
    <m/>
    <m/>
    <m/>
    <m/>
    <m/>
    <m/>
    <m/>
    <m/>
    <m/>
    <m/>
    <s v="Banking &amp; Finance"/>
    <m/>
    <m/>
    <m/>
    <m/>
    <m/>
    <m/>
    <m/>
    <m/>
    <m/>
    <m/>
    <m/>
    <m/>
    <m/>
    <m/>
    <s v="user_228eUmsdKIb9OItgmiDq1zD4aPZ1eqiapbaLAGeBf8g"/>
    <s v="Bhairavi Jog"/>
    <m/>
    <m/>
    <s v="July"/>
    <x v="4"/>
    <m/>
    <m/>
    <s v="Downloaded the guide: Designing employee healthcare plan"/>
    <m/>
    <m/>
    <m/>
    <s v="2021-11-07 07:49:51.967000+00:00"/>
    <s v="2022-07-10 06:51:13.221000+00:00"/>
    <m/>
  </r>
  <r>
    <s v="Sagarneel Bhattacharya"/>
    <n v="200000"/>
    <s v="INR"/>
    <n v="0"/>
    <d v="2022-10-07T00:00:00"/>
    <s v="Sales"/>
    <s v="stat_1hn9nRJaLbI53NxPuSQgo90kRpbpKsFlwN4oEGNUTdO"/>
    <s v="Lost"/>
    <n v="0"/>
    <s v="OpportunityStatusType.Lost"/>
    <s v="cont_iuZAm0EJUY0KHmkUd94o4oukrLXWtLRqm1Uj3lOAyjo"/>
    <s v="Anuradha Murthy"/>
    <s v="GPA renewal"/>
    <s v="lead_mi6xSrAOcIwSnBQiiGzLAeRrQOxxTXYc7cKxmwB8oA5"/>
    <s v="Armstrong Design Pvt. Ltd."/>
    <s v="Trupti Suryavanshi"/>
    <s v="user_fgly1Lfoj2CZhiyQ0ruy8TWNc1e5jki39Wsj66gnM4p"/>
    <s v="Sagarneel Bhattacharya"/>
    <s v="2022-01-19 07:44:41.107000+00:00"/>
    <s v="2022-03-08 18:23:22.115000+00:00"/>
    <m/>
    <s v="Bangalore"/>
    <m/>
    <m/>
    <m/>
    <n v="280"/>
    <m/>
    <m/>
    <m/>
    <m/>
    <m/>
    <m/>
    <m/>
    <m/>
    <m/>
    <m/>
    <m/>
    <s v="Professional Services"/>
    <m/>
    <m/>
    <m/>
    <m/>
    <m/>
    <m/>
    <m/>
    <m/>
    <m/>
    <m/>
    <m/>
    <m/>
    <m/>
    <m/>
    <s v="user_L8E6IFhq6UCzKLHa45LUUTZCznDuyDwFrGaEp9DXiUM"/>
    <s v="Trupti Suryavanshi"/>
    <m/>
    <m/>
    <s v="March"/>
    <x v="4"/>
    <m/>
    <m/>
    <s v="Downloaded the guide: Designing employee healthcare plan"/>
    <m/>
    <m/>
    <m/>
    <s v="2021-10-17 15:44:38.574000+00:00"/>
    <s v="2022-07-10 06:52:28.329000+00:00"/>
    <m/>
  </r>
  <r>
    <s v="Arun Iyer"/>
    <n v="100000"/>
    <s v="INR"/>
    <n v="0"/>
    <d v="2022-01-07T00:00:00"/>
    <s v="Sales"/>
    <s v="stat_kcR4fZg7TU7jjk1jAVua3qGLRS4J5uFayEjK5j02wtv"/>
    <s v="Unqualified"/>
    <n v="0"/>
    <s v="OpportunityStatusType.Lost"/>
    <s v="cont_9ZaCea42nfU1de5hUcz99svQpP1cvfljZ8ZM7kUmQip"/>
    <s v="Ritesh Shetty"/>
    <s v="Renewal"/>
    <s v="lead_xAoQy9ZOe4cagQRDFjqYSy5TdVqPc5KnUY8USCmLvvl"/>
    <s v="Century realestate"/>
    <s v="Prateek Wadhwa"/>
    <s v="user_RqYuWgF5gW96ydluN8uQ8Tz87pId6oqXzrdeKM8sXvz"/>
    <s v="Arun Iyer"/>
    <s v="2022-01-18 12:06:42.755000+00:00"/>
    <s v="2022-03-15 04:48:12.777000+00:00"/>
    <m/>
    <s v="Bangalore"/>
    <m/>
    <m/>
    <m/>
    <n v="327"/>
    <m/>
    <m/>
    <m/>
    <m/>
    <m/>
    <m/>
    <m/>
    <m/>
    <m/>
    <m/>
    <m/>
    <s v="Others"/>
    <m/>
    <m/>
    <m/>
    <m/>
    <m/>
    <m/>
    <m/>
    <m/>
    <m/>
    <m/>
    <m/>
    <m/>
    <s v="Aniket Vahile"/>
    <m/>
    <s v="user_FdWFezbLzkYQcGsBUsjZO25nr2poK2nRbqV47Rs5Kfm"/>
    <s v="Prateek Wadhwa"/>
    <m/>
    <m/>
    <s v="March"/>
    <x v="4"/>
    <m/>
    <m/>
    <s v="Lead Magnet Lead"/>
    <m/>
    <m/>
    <m/>
    <s v="2021-08-30 05:00:38.776000+00:00"/>
    <s v="2022-07-10 06:52:20.386000+00:00"/>
    <s v="Covid"/>
  </r>
  <r>
    <s v="Navin Panjwani"/>
    <n v="50000"/>
    <s v="INR"/>
    <n v="0"/>
    <d v="2022-01-08T00:00:00"/>
    <s v="Sales"/>
    <s v="stat_kcR4fZg7TU7jjk1jAVua3qGLRS4J5uFayEjK5j02wtv"/>
    <s v="Unqualified"/>
    <n v="0"/>
    <s v="OpportunityStatusType.Lost"/>
    <s v="cont_0ug5QxrMFEgbGWmGX2EGu2Yg5k7SCsiYUkS0YtxFeiv"/>
    <s v="Sarkar Shurva"/>
    <s v="Parental Renewal"/>
    <s v="lead_74ktF283B32maSNFEQirGgAvktLz76T5K0aXfQXuDO6"/>
    <s v="CORELYNX SOLUTIONS PVT. LTD ( Fresh )"/>
    <s v="Prateek Wadhwa"/>
    <s v="user_sD3YjSs92XKUfD0OPHeo886g6tW6aCM0iUhX5VVUuJi"/>
    <s v="Navin Panjwani"/>
    <s v="2022-03-08 10:21:49.165000+00:00"/>
    <s v="2022-03-08 12:37:49.016000+00:00"/>
    <m/>
    <s v="Kolkata"/>
    <m/>
    <m/>
    <m/>
    <n v="43"/>
    <m/>
    <m/>
    <m/>
    <m/>
    <m/>
    <m/>
    <m/>
    <m/>
    <m/>
    <m/>
    <m/>
    <s v="IT Services &amp; IT Consulting"/>
    <m/>
    <m/>
    <m/>
    <m/>
    <m/>
    <m/>
    <m/>
    <m/>
    <m/>
    <m/>
    <m/>
    <m/>
    <s v="Jitin Gopi"/>
    <m/>
    <s v="user_FdWFezbLzkYQcGsBUsjZO25nr2poK2nRbqV47Rs5Kfm"/>
    <s v="Prateek Wadhwa"/>
    <m/>
    <m/>
    <m/>
    <x v="2"/>
    <m/>
    <m/>
    <m/>
    <m/>
    <m/>
    <m/>
    <s v="2021-08-25 17:20:03.426000+00:00"/>
    <s v="2022-10-14 05:12:39.074000+00:00"/>
    <m/>
  </r>
  <r>
    <s v="Chetan Kumar"/>
    <n v="600000"/>
    <s v="INR"/>
    <n v="0"/>
    <d v="2022-01-07T00:00:00"/>
    <s v="Sales"/>
    <s v="stat_1hn9nRJaLbI53NxPuSQgo90kRpbpKsFlwN4oEGNUTdO"/>
    <s v="Lost"/>
    <n v="0"/>
    <s v="OpportunityStatusType.Lost"/>
    <s v="cont_7DKvzDr6ZQ7agzYAQQnzoxiDbwHrSif0J98QWEq8HoG"/>
    <s v="Ananda"/>
    <s v="No plans to move from existing vendor this year. try again next year"/>
    <s v="lead_Vyv1UFZG0Ex3RuPy4E1ZuMjRM9N6Ns7jVMmsPqZx0mf"/>
    <s v="GLOBAL CONSUMER PRODUCTS PRIVATE LTD."/>
    <s v="Mayur Gadiyar"/>
    <s v="user_hAuUqCTCw5r4tCUrswIWPSW7LJ1XIBbttZVmJkxmzGq"/>
    <s v="Chetan Kumar"/>
    <s v="2022-01-04 10:01:56.181000+00:00"/>
    <s v="2022-01-24 05:40:14.643000+00:00"/>
    <m/>
    <s v="Mumbai"/>
    <m/>
    <m/>
    <m/>
    <n v="253"/>
    <m/>
    <m/>
    <m/>
    <m/>
    <m/>
    <m/>
    <m/>
    <m/>
    <m/>
    <m/>
    <m/>
    <s v="Consumer Goods &amp; Electronics"/>
    <m/>
    <m/>
    <m/>
    <m/>
    <m/>
    <m/>
    <m/>
    <m/>
    <m/>
    <m/>
    <m/>
    <m/>
    <s v="Aniket Vahile"/>
    <m/>
    <s v="user_bdUPAGjcS7p6513So3N4g3aWNS5HuBuVJi7bvCPAsLt"/>
    <s v="Mayur Gadiyar"/>
    <m/>
    <m/>
    <s v="January"/>
    <x v="2"/>
    <s v="Lusha"/>
    <m/>
    <s v="Glengarry"/>
    <m/>
    <m/>
    <m/>
    <s v="2021-10-20 09:47:04.678000+00:00"/>
    <s v="2022-07-10 06:59:57.809000+00:00"/>
    <s v="GTL"/>
  </r>
  <r>
    <m/>
    <m/>
    <m/>
    <m/>
    <m/>
    <m/>
    <m/>
    <m/>
    <m/>
    <m/>
    <m/>
    <m/>
    <m/>
    <m/>
    <m/>
    <m/>
    <m/>
    <m/>
    <m/>
    <m/>
    <m/>
    <m/>
    <m/>
    <m/>
    <m/>
    <m/>
    <m/>
    <m/>
    <m/>
    <m/>
    <m/>
    <m/>
    <m/>
    <m/>
    <m/>
    <m/>
    <m/>
    <m/>
    <m/>
    <m/>
    <m/>
    <m/>
    <m/>
    <m/>
    <m/>
    <m/>
    <m/>
    <m/>
    <m/>
    <m/>
    <m/>
    <m/>
    <m/>
    <m/>
    <m/>
    <m/>
    <m/>
    <x v="9"/>
    <m/>
    <m/>
    <m/>
    <m/>
    <m/>
    <m/>
    <m/>
    <m/>
    <m/>
  </r>
</pivotCacheRecords>
</file>

<file path=xl/pivotCache/pivotCacheRecords5.xml><?xml version="1.0" encoding="utf-8"?>
<pivotCacheRecords xmlns="http://schemas.openxmlformats.org/spreadsheetml/2006/main" xmlns:r="http://schemas.openxmlformats.org/officeDocument/2006/relationships" count="1717">
  <r>
    <x v="0"/>
    <n v="179946920"/>
    <s v="INR"/>
    <n v="100"/>
    <x v="0"/>
    <s v="Sales"/>
    <s v="stat_OZRiD1474QRJIpvnjHCZfiIvKcVD6mIKSSTzg8SwDVx"/>
    <s v="Won- Payment Completed"/>
    <x v="0"/>
    <s v="OpportunityStatusType.Won"/>
    <s v="cont_7ktZ9mIoO1K0VpPQ3lPyhPPlswqNGHRyCcNDdwi32rj"/>
    <s v="Vijayanand Choudhury"/>
    <m/>
    <s v="lead_DtdZxiaskndJHDEeRB609HVQyKaQTNWjPK3PhZDhMjY"/>
    <s v="Sterlite Technologies Limited"/>
    <s v="Nilesh Dhanani"/>
    <s v="user_t8sUu4byhPnyQ33u64Ecs5WRL98oy2iuu4iTrhCr4vl"/>
    <s v="Nilesh Dhanani"/>
    <s v="2022-08-02 07:18:28.645000+00:00"/>
    <s v="2022-10-17 09:13:37.494000+00:00"/>
    <m/>
    <s v="Pune"/>
    <m/>
    <m/>
    <m/>
    <n v="6000"/>
    <m/>
    <m/>
    <m/>
    <m/>
    <m/>
    <m/>
    <m/>
    <s v="ORGANIC_SEARCH"/>
    <m/>
    <m/>
    <m/>
    <s v="IT Services &amp; IT Consulting; Telecommunications"/>
    <m/>
    <m/>
    <m/>
    <m/>
    <m/>
    <m/>
    <m/>
    <m/>
    <m/>
    <m/>
    <m/>
    <m/>
    <s v="Nilesh Dhanani; Rakesh Nade"/>
    <m/>
    <s v="user_lwF8ctKa5IyxqATpO2EOw2h0AEPiCMHOgewiH38Ei77"/>
    <s v="Harmanjit Singh"/>
    <s v="Anjali Nishu; Shriram Kulkarni"/>
    <s v="Nilesh Dhanani"/>
    <s v="July"/>
    <x v="0"/>
    <s v="Naukri.com"/>
    <m/>
    <s v="Employer Branding Playbook"/>
    <m/>
    <m/>
    <m/>
    <s v="2022-08-02 04:07:16.868000+00:00"/>
    <s v="2022-10-20 10:32:36.762000+00:00"/>
    <m/>
  </r>
  <r>
    <x v="0"/>
    <n v="43730"/>
    <s v="INR"/>
    <n v="100"/>
    <x v="1"/>
    <s v="Sales"/>
    <s v="stat_OZRiD1474QRJIpvnjHCZfiIvKcVD6mIKSSTzg8SwDVx"/>
    <s v="Won- Payment Completed"/>
    <x v="0"/>
    <s v="OpportunityStatusType.Won"/>
    <s v="cont_7ktZ9mIoO1K0VpPQ3lPyhPPlswqNGHRyCcNDdwi32rj"/>
    <s v="Vijayanand Choudhury"/>
    <m/>
    <s v="lead_DtdZxiaskndJHDEeRB609HVQyKaQTNWjPK3PhZDhMjY"/>
    <s v="Sterlite Technologies Limited"/>
    <s v="Nilesh Dhanani"/>
    <s v="user_t8sUu4byhPnyQ33u64Ecs5WRL98oy2iuu4iTrhCr4vl"/>
    <s v="Nilesh Dhanani"/>
    <s v="2022-08-26 05:54:12.747000+00:00"/>
    <s v="2022-10-17 09:13:37.564000+00:00"/>
    <m/>
    <s v="Pune"/>
    <m/>
    <m/>
    <m/>
    <n v="6000"/>
    <m/>
    <m/>
    <m/>
    <m/>
    <m/>
    <m/>
    <m/>
    <s v="ORGANIC_SEARCH"/>
    <m/>
    <m/>
    <m/>
    <s v="IT Services &amp; IT Consulting; Telecommunications"/>
    <m/>
    <m/>
    <m/>
    <m/>
    <m/>
    <m/>
    <m/>
    <m/>
    <m/>
    <m/>
    <m/>
    <m/>
    <s v="Nilesh Dhanani; Rakesh Nade"/>
    <m/>
    <s v="user_lwF8ctKa5IyxqATpO2EOw2h0AEPiCMHOgewiH38Ei77"/>
    <s v="Harmanjit Singh"/>
    <s v="Anjali Nishu; Shriram Kulkarni"/>
    <s v="Nilesh Dhanani"/>
    <s v="July"/>
    <x v="0"/>
    <s v="Naukri.com"/>
    <m/>
    <s v="Employer Branding Playbook"/>
    <m/>
    <m/>
    <m/>
    <s v="2022-08-02 04:07:16.868000+00:00"/>
    <s v="2022-10-20 10:32:36.762000+00:00"/>
    <s v="NON EB"/>
  </r>
  <r>
    <x v="1"/>
    <n v="550000"/>
    <s v="INR"/>
    <n v="0"/>
    <x v="2"/>
    <s v="Sales"/>
    <s v="stat_1hn9nRJaLbI53NxPuSQgo90kRpbpKsFlwN4oEGNUTdO"/>
    <s v="Lost"/>
    <x v="1"/>
    <s v="OpportunityStatusType.Lost"/>
    <m/>
    <m/>
    <s v="Went with incumbent owing to low quotes"/>
    <s v="lead_TxOmVtmCGy2JUC85D8gA9VuKh9oTJvLUeg8JyvLOFXY"/>
    <s v="Consultadd inc"/>
    <s v="Namrata Aurora"/>
    <s v="user_kbtBHYtBjVDNyI72HTF6C1SCvC7yVBiA6OrBOy3t96U"/>
    <s v="Tejas Kulkarni"/>
    <s v="2022-06-27 12:12:04.985000+00:00"/>
    <s v="2022-10-18 02:31:51.722000+00:00"/>
    <m/>
    <s v="Pune"/>
    <m/>
    <m/>
    <m/>
    <n v="297"/>
    <m/>
    <s v="BOF - V11 - Employee engagement handbook - Conversation Ad"/>
    <s v="LinkedIn"/>
    <m/>
    <m/>
    <m/>
    <m/>
    <s v="PAID_SOCIAL"/>
    <m/>
    <m/>
    <m/>
    <s v="IT Services &amp; IT Consulting"/>
    <m/>
    <m/>
    <m/>
    <m/>
    <m/>
    <m/>
    <m/>
    <m/>
    <m/>
    <m/>
    <m/>
    <m/>
    <s v="Jithendra Goalla"/>
    <m/>
    <s v="user_1z3bdwgjF9RILRmuQPeXXGoPhafSi1mEgyb4l5sVEvN"/>
    <s v="Ankita Pingale"/>
    <m/>
    <m/>
    <s v="August"/>
    <x v="1"/>
    <s v="Naukri.com"/>
    <m/>
    <s v="Downloaded the guide: Designing employee healthcare plan"/>
    <m/>
    <m/>
    <m/>
    <s v="2021-09-07 12:14:49.540000+00:00"/>
    <s v="2022-10-18 02:31:51.767000+00:00"/>
    <s v="GMC"/>
  </r>
  <r>
    <x v="1"/>
    <n v="265000"/>
    <s v="INR"/>
    <n v="0"/>
    <x v="3"/>
    <s v="Sales"/>
    <s v="stat_kcR4fZg7TU7jjk1jAVua3qGLRS4J5uFayEjK5j02wtv"/>
    <s v="Unqualified"/>
    <x v="1"/>
    <s v="OpportunityStatusType.Lost"/>
    <m/>
    <m/>
    <m/>
    <s v="lead_edaQ4TjmDxMSV1z6hnL0YvTI8MCSYLVi81JdlDdTwLG"/>
    <s v="Flair Labs"/>
    <s v="Shreya Solanki"/>
    <s v="user_kbtBHYtBjVDNyI72HTF6C1SCvC7yVBiA6OrBOy3t96U"/>
    <s v="Tejas Kulkarni"/>
    <s v="2022-08-03 11:55:48.056000+00:00"/>
    <s v="2022-10-14 04:19:26.267000+00:00"/>
    <m/>
    <s v="Mumbai"/>
    <m/>
    <m/>
    <m/>
    <n v="53"/>
    <m/>
    <m/>
    <m/>
    <m/>
    <m/>
    <m/>
    <m/>
    <m/>
    <m/>
    <m/>
    <m/>
    <s v="IT Services &amp; IT Consulting"/>
    <m/>
    <m/>
    <m/>
    <m/>
    <m/>
    <m/>
    <m/>
    <m/>
    <m/>
    <m/>
    <m/>
    <m/>
    <s v="Ravi Jaiswal"/>
    <m/>
    <s v="user_Jujy0sFufO9J3qwY7aNpCCnF6nFZMrfvciNEydEzhaI"/>
    <s v="Shreya Solanki"/>
    <m/>
    <m/>
    <s v="September"/>
    <x v="2"/>
    <s v="Lusha"/>
    <m/>
    <m/>
    <m/>
    <m/>
    <m/>
    <s v="2022-08-01 10:06:18.932000+00:00"/>
    <s v="2022-10-14 04:19:26.295000+00:00"/>
    <m/>
  </r>
  <r>
    <x v="2"/>
    <n v="265000"/>
    <s v="INR"/>
    <n v="50"/>
    <x v="4"/>
    <s v="Sales"/>
    <s v="stat_kLhaUSYbyIgQOHjvcKAHYNQn1lIjd0wTZfiU50Lt3mL"/>
    <s v="Demo Completed"/>
    <x v="1"/>
    <s v="OpportunityStatusType.Active"/>
    <m/>
    <m/>
    <m/>
    <s v="lead_QClKKKQ9c1Shq9418OKy9XKJ5kXxXJp0zSOPceIXTOn"/>
    <s v="Sprintzeal"/>
    <s v="Shreya Solanki"/>
    <s v="user_kbtBHYtBjVDNyI72HTF6C1SCvC7yVBiA6OrBOy3t96U"/>
    <s v="Tejas Kulkarni"/>
    <s v="2022-08-19 07:46:50.584000+00:00"/>
    <s v="2022-10-14 04:19:55.863000+00:00"/>
    <m/>
    <s v="Bangalore"/>
    <m/>
    <s v="2022-08-07 17:17:12+00:00"/>
    <m/>
    <n v="100"/>
    <m/>
    <m/>
    <m/>
    <m/>
    <m/>
    <m/>
    <m/>
    <s v="PAID_SEARCH"/>
    <m/>
    <m/>
    <m/>
    <m/>
    <m/>
    <m/>
    <m/>
    <m/>
    <m/>
    <m/>
    <m/>
    <m/>
    <m/>
    <m/>
    <m/>
    <m/>
    <m/>
    <m/>
    <s v="user_Jujy0sFufO9J3qwY7aNpCCnF6nFZMrfvciNEydEzhaI"/>
    <s v="Shreya Solanki"/>
    <m/>
    <m/>
    <m/>
    <x v="3"/>
    <s v="Inbound via website"/>
    <m/>
    <s v="Employee Count 100"/>
    <m/>
    <m/>
    <m/>
    <s v="2022-08-07 17:20:03.139000+00:00"/>
    <s v="2022-10-14 04:19:55.903000+00:00"/>
    <m/>
  </r>
  <r>
    <x v="3"/>
    <n v="500000"/>
    <s v="INR"/>
    <n v="0"/>
    <x v="4"/>
    <s v="Sales"/>
    <s v="stat_1hn9nRJaLbI53NxPuSQgo90kRpbpKsFlwN4oEGNUTdO"/>
    <s v="Lost"/>
    <x v="1"/>
    <s v="OpportunityStatusType.Lost"/>
    <s v="cont_Gk7OjWYkaZw8OvrbWUldytI2gEhqjNwttvGjzjpcXog"/>
    <s v="Divesh"/>
    <m/>
    <s v="lead_fHN7wkfKM0PbHBoLiaSo3JNpFr9bVcT1Tm2QIWsQwk9"/>
    <s v="Khimji Kunverji &amp; Co LLP"/>
    <s v="Shreya Solanki"/>
    <s v="user_GL8PBiV4pvzsQLVHSdZLeMQAQcGjCvLkffg486DHfZJ"/>
    <s v="Anshum Naithani"/>
    <s v="2022-08-10 07:35:48.856000+00:00"/>
    <s v="2022-10-17 07:37:23.855000+00:00"/>
    <m/>
    <s v="Mumbai"/>
    <m/>
    <m/>
    <m/>
    <n v="254"/>
    <m/>
    <m/>
    <m/>
    <m/>
    <m/>
    <m/>
    <m/>
    <m/>
    <m/>
    <m/>
    <m/>
    <s v="Banking &amp; Finance"/>
    <m/>
    <m/>
    <m/>
    <m/>
    <m/>
    <m/>
    <m/>
    <m/>
    <m/>
    <m/>
    <m/>
    <m/>
    <s v="Mrunmay Jalgaonkar"/>
    <m/>
    <s v="user_Jujy0sFufO9J3qwY7aNpCCnF6nFZMrfvciNEydEzhaI"/>
    <s v="Shreya Solanki"/>
    <m/>
    <m/>
    <s v="October"/>
    <x v="2"/>
    <s v="Lusha"/>
    <m/>
    <m/>
    <m/>
    <m/>
    <m/>
    <s v="2022-07-12 04:11:32.776000+00:00"/>
    <s v="2022-10-17 09:33:02.021000+00:00"/>
    <m/>
  </r>
  <r>
    <x v="4"/>
    <n v="10000"/>
    <s v="INR"/>
    <n v="50"/>
    <x v="4"/>
    <s v="Sales"/>
    <s v="stat_kLhaUSYbyIgQOHjvcKAHYNQn1lIjd0wTZfiU50Lt3mL"/>
    <s v="Demo Completed"/>
    <x v="1"/>
    <s v="OpportunityStatusType.Active"/>
    <s v="cont_ef574US52jTpHb3YEOSlgPdKVuOANlSKHEwhTasb0F2"/>
    <s v="Priyanka"/>
    <m/>
    <s v="lead_EACafY00bDpHRs1ojoiSwOYtmHGcgh7qAxdltcHerJ5"/>
    <s v="Gigs Media Pvt Ltd"/>
    <s v="Daya Gowda"/>
    <s v="user_kbtBHYtBjVDNyI72HTF6C1SCvC7yVBiA6OrBOy3t96U"/>
    <s v="Tejas Kulkarni"/>
    <s v="2022-09-22 07:57:51.603000+00:00"/>
    <s v="2022-10-14 04:18:08.925000+00:00"/>
    <m/>
    <s v="Mumbai"/>
    <m/>
    <m/>
    <m/>
    <n v="27"/>
    <m/>
    <m/>
    <m/>
    <m/>
    <m/>
    <m/>
    <m/>
    <m/>
    <m/>
    <m/>
    <m/>
    <s v="Banking &amp; Finance"/>
    <s v="relicare"/>
    <m/>
    <m/>
    <m/>
    <m/>
    <m/>
    <m/>
    <m/>
    <m/>
    <m/>
    <m/>
    <m/>
    <s v="Aniket Vahile"/>
    <m/>
    <s v="user_encRk5bIEFN6ZA11h4WH2AdZTiZpogLSlMIaj0E30SZ"/>
    <s v="Daya Gowda"/>
    <m/>
    <m/>
    <s v="September"/>
    <x v="2"/>
    <s v="Naukri.com"/>
    <m/>
    <m/>
    <m/>
    <m/>
    <m/>
    <s v="2022-07-08 04:30:49.407000+00:00"/>
    <s v="2022-10-14 04:18:08.962000+00:00"/>
    <s v="GPA"/>
  </r>
  <r>
    <x v="4"/>
    <n v="250000"/>
    <s v="INR"/>
    <n v="50"/>
    <x v="4"/>
    <s v="Sales"/>
    <s v="stat_kLhaUSYbyIgQOHjvcKAHYNQn1lIjd0wTZfiU50Lt3mL"/>
    <s v="Demo Completed"/>
    <x v="1"/>
    <s v="OpportunityStatusType.Active"/>
    <s v="cont_ef574US52jTpHb3YEOSlgPdKVuOANlSKHEwhTasb0F2"/>
    <s v="Priyanka"/>
    <s v="GMC Sept renewal"/>
    <s v="lead_EACafY00bDpHRs1ojoiSwOYtmHGcgh7qAxdltcHerJ5"/>
    <s v="Gigs Media Pvt Ltd"/>
    <s v="Daya Gowda"/>
    <s v="user_kbtBHYtBjVDNyI72HTF6C1SCvC7yVBiA6OrBOy3t96U"/>
    <s v="Tejas Kulkarni"/>
    <s v="2022-08-04 09:34:30.643000+00:00"/>
    <s v="2022-10-14 04:17:44.801000+00:00"/>
    <m/>
    <s v="Mumbai"/>
    <m/>
    <m/>
    <m/>
    <n v="27"/>
    <m/>
    <m/>
    <m/>
    <m/>
    <m/>
    <m/>
    <m/>
    <m/>
    <m/>
    <m/>
    <m/>
    <s v="Banking &amp; Finance"/>
    <s v="relicare"/>
    <m/>
    <m/>
    <m/>
    <m/>
    <m/>
    <m/>
    <m/>
    <m/>
    <m/>
    <m/>
    <m/>
    <s v="Aniket Vahile"/>
    <m/>
    <s v="user_encRk5bIEFN6ZA11h4WH2AdZTiZpogLSlMIaj0E30SZ"/>
    <s v="Daya Gowda"/>
    <m/>
    <m/>
    <s v="September"/>
    <x v="2"/>
    <s v="Naukri.com"/>
    <m/>
    <m/>
    <m/>
    <m/>
    <m/>
    <s v="2022-07-08 04:30:49.407000+00:00"/>
    <s v="2022-10-14 04:18:08.962000+00:00"/>
    <m/>
  </r>
  <r>
    <x v="1"/>
    <n v="300000"/>
    <s v="INR"/>
    <n v="0"/>
    <x v="5"/>
    <s v="Sales"/>
    <s v="stat_kcR4fZg7TU7jjk1jAVua3qGLRS4J5uFayEjK5j02wtv"/>
    <s v="Unqualified"/>
    <x v="1"/>
    <s v="OpportunityStatusType.Lost"/>
    <s v="cont_ICniq8yheutBZ5Id3Cr40jyyCLsHWopEtO8tzW7Up1M"/>
    <s v="Neha Rajbhar"/>
    <s v="GMC Policy not renewed since Jan2022. Data not shared inspite of multiple follow ups"/>
    <s v="lead_RAQFDImVNxBggX5O1PbN0buavX2uGoYof3P1gRxnUAh"/>
    <s v="DocMode Health Technologies Pvt Ltd"/>
    <s v="Daya Gowda"/>
    <s v="user_kbtBHYtBjVDNyI72HTF6C1SCvC7yVBiA6OrBOy3t96U"/>
    <s v="Tejas Kulkarni"/>
    <s v="2022-08-18 08:47:42.635000+00:00"/>
    <s v="2022-10-14 04:18:50.597000+00:00"/>
    <m/>
    <s v="Mumbai"/>
    <m/>
    <m/>
    <m/>
    <n v="70"/>
    <m/>
    <m/>
    <m/>
    <m/>
    <m/>
    <m/>
    <m/>
    <s v="PAID_SOCIAL"/>
    <m/>
    <m/>
    <m/>
    <s v="IT Services &amp; IT Consulting"/>
    <m/>
    <m/>
    <m/>
    <m/>
    <m/>
    <m/>
    <m/>
    <m/>
    <m/>
    <m/>
    <m/>
    <m/>
    <m/>
    <m/>
    <s v="user_encRk5bIEFN6ZA11h4WH2AdZTiZpogLSlMIaj0E30SZ"/>
    <s v="Daya Gowda"/>
    <m/>
    <m/>
    <m/>
    <x v="4"/>
    <m/>
    <m/>
    <s v="Employee Engagement Handbook"/>
    <m/>
    <m/>
    <m/>
    <s v="2022-08-04 12:31:39.760000+00:00"/>
    <s v="2022-10-14 04:18:50.634000+00:00"/>
    <m/>
  </r>
  <r>
    <x v="3"/>
    <n v="1000000"/>
    <s v="INR"/>
    <n v="0"/>
    <x v="6"/>
    <s v="Sales"/>
    <s v="stat_1hn9nRJaLbI53NxPuSQgo90kRpbpKsFlwN4oEGNUTdO"/>
    <s v="Lost"/>
    <x v="1"/>
    <s v="OpportunityStatusType.Lost"/>
    <s v="cont_oGaeyls3i0Mr6qrBU5QCfAUGOhz0sxz8xZo82stT9Vv"/>
    <s v="rashmi parab"/>
    <s v="GMC ren policy for 50 staff emp"/>
    <s v="lead_8yakoYjlkrktv3DqmhwHGu86SnfB7jkFPDLgzzpSZ8O"/>
    <s v="DEEPWATER DYNAMIC DRILLING AND SERVICES PVT. LTD. (Servants &amp; Drivers)"/>
    <s v="Gauri Jori"/>
    <s v="user_GL8PBiV4pvzsQLVHSdZLeMQAQcGjCvLkffg486DHfZJ"/>
    <s v="Anshum Naithani"/>
    <s v="2022-08-18 11:34:24.432000+00:00"/>
    <s v="2022-10-12 04:52:34.515000+00:00"/>
    <m/>
    <s v="Mumbai"/>
    <m/>
    <m/>
    <m/>
    <n v="120"/>
    <m/>
    <m/>
    <m/>
    <m/>
    <m/>
    <m/>
    <m/>
    <m/>
    <m/>
    <m/>
    <m/>
    <s v="Professional Services"/>
    <m/>
    <m/>
    <m/>
    <m/>
    <m/>
    <m/>
    <m/>
    <m/>
    <m/>
    <m/>
    <m/>
    <m/>
    <m/>
    <m/>
    <s v="user_5YHA1ZU4iP896lD1YJehdJcMx7ZEgWCpulT4T2c3pJ3"/>
    <s v="Gauri Jori"/>
    <m/>
    <m/>
    <s v="August; September"/>
    <x v="2"/>
    <m/>
    <m/>
    <m/>
    <m/>
    <m/>
    <m/>
    <s v="2021-08-11 05:15:37.790000+00:00"/>
    <s v="2022-10-12 04:53:19.486000+00:00"/>
    <m/>
  </r>
  <r>
    <x v="5"/>
    <n v="1900000"/>
    <s v="INR"/>
    <n v="100"/>
    <x v="7"/>
    <s v="Sales"/>
    <s v="stat_OZRiD1474QRJIpvnjHCZfiIvKcVD6mIKSSTzg8SwDVx"/>
    <s v="Won- Payment Completed"/>
    <x v="0"/>
    <s v="OpportunityStatusType.Won"/>
    <s v="cont_sjSG06Oiq0h7WIvxHsIYqxNyvOUxwRFzqb0wehVlzFt"/>
    <s v="Mr. Hrishikesh Rajwade"/>
    <s v="It Is NON EB Policy"/>
    <s v="lead_9u3xdqRoMbO3QTnVWcTVdFMKsuOYreGj2deGMZXQMUL"/>
    <s v="Bilcare Research"/>
    <s v="Sanket Kulkarni"/>
    <s v="user_t8sUu4byhPnyQ33u64Ecs5WRL98oy2iuu4iTrhCr4vl"/>
    <s v="Nilesh Dhanani"/>
    <s v="2022-07-04 05:56:00.231000+00:00"/>
    <s v="2022-10-12 06:48:17.545000+00:00"/>
    <m/>
    <s v="Pune"/>
    <m/>
    <m/>
    <m/>
    <n v="255"/>
    <m/>
    <m/>
    <m/>
    <m/>
    <m/>
    <m/>
    <m/>
    <s v="EMAIL_MARKETING"/>
    <m/>
    <m/>
    <m/>
    <s v="Manufacturing"/>
    <m/>
    <m/>
    <m/>
    <m/>
    <m/>
    <m/>
    <m/>
    <m/>
    <m/>
    <m/>
    <m/>
    <m/>
    <s v="Prashant Abhang"/>
    <m/>
    <s v="user_sREdxbAJihL2Zbgic7tyQ6Rc4Mny7HnD1RNGhA9DDYh"/>
    <s v="Prajakta Sahastrabudhe"/>
    <m/>
    <m/>
    <s v="December; January"/>
    <x v="2"/>
    <s v="Lusha"/>
    <m/>
    <s v="AM Opps - Sachin"/>
    <m/>
    <m/>
    <m/>
    <s v="2021-03-11 09:38:00.480000+00:00"/>
    <s v="2022-10-20 06:35:20.482000+00:00"/>
    <s v="NON EB"/>
  </r>
  <r>
    <x v="2"/>
    <n v="500000"/>
    <s v="INR"/>
    <n v="0"/>
    <x v="4"/>
    <s v="Sales"/>
    <s v="stat_kcR4fZg7TU7jjk1jAVua3qGLRS4J5uFayEjK5j02wtv"/>
    <s v="Unqualified"/>
    <x v="1"/>
    <s v="OpportunityStatusType.Lost"/>
    <s v="cont_NWGq7OB1u8XraVbNNdWdNkiIEWTWtIA9t5BoGz45IQD"/>
    <s v="Bharti Gawali"/>
    <s v="Fresh GMC"/>
    <s v="lead_E6GEeQzXB5owQIAZEJXBNwfrLystzK3YRosBYBaNIHx"/>
    <s v="Suraj Informatics Pvt. Ltd."/>
    <s v="Sarvesh Pawar"/>
    <s v="user_FdWFezbLzkYQcGsBUsjZO25nr2poK2nRbqV47Rs5Kfm"/>
    <s v="Prateek Wadhwa"/>
    <s v="2022-03-11 08:02:25.059000+00:00"/>
    <s v="2022-10-12 09:17:13.819000+00:00"/>
    <m/>
    <s v="Mumbai"/>
    <m/>
    <m/>
    <m/>
    <n v="102"/>
    <m/>
    <m/>
    <m/>
    <m/>
    <m/>
    <m/>
    <m/>
    <m/>
    <m/>
    <m/>
    <m/>
    <s v="IT Services &amp; IT Consulting"/>
    <m/>
    <m/>
    <m/>
    <m/>
    <m/>
    <m/>
    <m/>
    <m/>
    <m/>
    <m/>
    <m/>
    <m/>
    <s v="Jitin Gopi"/>
    <m/>
    <s v="user_A8KOTZADnUtEQOLt4nSLAmteNStuGh80js75RYjrXVt"/>
    <s v="Sarvesh Pawar"/>
    <s v="Snehal Mane"/>
    <m/>
    <m/>
    <x v="2"/>
    <m/>
    <m/>
    <m/>
    <m/>
    <m/>
    <m/>
    <s v="2021-11-11 10:53:11.549000+00:00"/>
    <s v="2022-10-15 17:26:40.678000+00:00"/>
    <s v="GMC"/>
  </r>
  <r>
    <x v="6"/>
    <n v="280000"/>
    <s v="INR"/>
    <n v="0"/>
    <x v="8"/>
    <s v="Sales"/>
    <s v="stat_1hn9nRJaLbI53NxPuSQgo90kRpbpKsFlwN4oEGNUTdO"/>
    <s v="Lost"/>
    <x v="1"/>
    <s v="OpportunityStatusType.Lost"/>
    <m/>
    <m/>
    <s v="Client demo got scheduled 1 week before renewal date , client was looking for quote Comparison"/>
    <s v="lead_DahlXcObPR9m4RddtanYxjJgFFGAIihvLSwOz2CYE5H"/>
    <s v="Trade Gully"/>
    <s v="Bharti Bankey"/>
    <s v="user_OT3t55OXmw4GuYy6XxN9oGGC2DgOtP2jsw3sIeAMKWN"/>
    <s v="Akash Pal"/>
    <s v="2022-09-22 05:49:24.109000+00:00"/>
    <s v="2022-10-11 04:26:05.041000+00:00"/>
    <m/>
    <s v="Pune"/>
    <m/>
    <s v="2022-09-22 03:58:53+00:00"/>
    <m/>
    <n v="10"/>
    <m/>
    <m/>
    <m/>
    <m/>
    <m/>
    <m/>
    <m/>
    <s v="ORGANIC_SEARCH"/>
    <m/>
    <m/>
    <m/>
    <m/>
    <m/>
    <m/>
    <m/>
    <m/>
    <m/>
    <m/>
    <m/>
    <m/>
    <m/>
    <m/>
    <m/>
    <m/>
    <m/>
    <m/>
    <s v="user_aM3WaaSUQQmaNnsm9l2FQRVWUEr8RN2ZdXzsuQUalQ3"/>
    <s v="Bharti Bankey"/>
    <m/>
    <m/>
    <s v="September"/>
    <x v="3"/>
    <s v="Inbound via website"/>
    <m/>
    <s v="Employee Count 25"/>
    <m/>
    <m/>
    <m/>
    <s v="2022-09-22 04:01:47.014000+00:00"/>
    <s v="2022-10-11 04:26:05.086000+00:00"/>
    <m/>
  </r>
  <r>
    <x v="7"/>
    <n v="17000"/>
    <s v="INR"/>
    <n v="0"/>
    <x v="4"/>
    <s v="Sales"/>
    <s v="stat_1hn9nRJaLbI53NxPuSQgo90kRpbpKsFlwN4oEGNUTdO"/>
    <s v="Lost"/>
    <x v="1"/>
    <s v="OpportunityStatusType.Lost"/>
    <m/>
    <m/>
    <s v="NON EB"/>
    <s v="lead_y6LGOkcuX01MmigKxNfUqiDwo5Myaj5ILQTblGfbRJV"/>
    <s v="vCommission Media Private Limited"/>
    <s v="Satyajit Chati"/>
    <s v="user_U27GK6WjhLhUhi1EDKXV57xMpn8n8DMIOjci1q3UReZ"/>
    <s v="Abhiroop Ganguly"/>
    <s v="2022-09-05 07:16:05.883000+00:00"/>
    <s v="2022-10-11 04:39:17.816000+00:00"/>
    <m/>
    <s v="Gurgaon"/>
    <m/>
    <m/>
    <m/>
    <n v="155"/>
    <m/>
    <m/>
    <m/>
    <m/>
    <m/>
    <m/>
    <m/>
    <m/>
    <m/>
    <m/>
    <m/>
    <s v="Digital Marketing &amp; Advertising"/>
    <m/>
    <m/>
    <m/>
    <m/>
    <m/>
    <m/>
    <m/>
    <m/>
    <m/>
    <m/>
    <m/>
    <m/>
    <s v="Jitin Gopi"/>
    <m/>
    <s v="user_5IQTpX6DsnoeoDfxqzqojpVoQLXPh68nhDjLS5ETjYj"/>
    <s v="Satyajit Chati"/>
    <m/>
    <m/>
    <s v="June"/>
    <x v="2"/>
    <m/>
    <m/>
    <m/>
    <m/>
    <m/>
    <m/>
    <s v="2022-03-09 17:10:40.582000+00:00"/>
    <s v="2022-10-17 13:43:44.125000+00:00"/>
    <s v="NON EB"/>
  </r>
  <r>
    <x v="6"/>
    <n v="10000"/>
    <s v="INR"/>
    <n v="0"/>
    <x v="3"/>
    <s v="Sales"/>
    <s v="stat_1hn9nRJaLbI53NxPuSQgo90kRpbpKsFlwN4oEGNUTdO"/>
    <s v="Lost"/>
    <x v="1"/>
    <s v="OpportunityStatusType.Lost"/>
    <m/>
    <m/>
    <s v="The meeting was scheduled 6 days before the renewal date, Client was looking for a Quote comparison."/>
    <s v="lead_DahlXcObPR9m4RddtanYxjJgFFGAIihvLSwOz2CYE5H"/>
    <s v="Trade Gully"/>
    <s v="Bharti Bankey"/>
    <s v="user_OT3t55OXmw4GuYy6XxN9oGGC2DgOtP2jsw3sIeAMKWN"/>
    <s v="Akash Pal"/>
    <s v="2022-09-22 06:18:47.989000+00:00"/>
    <s v="2022-10-10 09:39:02.671000+00:00"/>
    <m/>
    <s v="Pune"/>
    <m/>
    <s v="2022-09-22 03:58:53+00:00"/>
    <m/>
    <n v="10"/>
    <m/>
    <m/>
    <m/>
    <m/>
    <m/>
    <m/>
    <m/>
    <s v="ORGANIC_SEARCH"/>
    <m/>
    <m/>
    <m/>
    <m/>
    <m/>
    <m/>
    <m/>
    <m/>
    <m/>
    <m/>
    <m/>
    <m/>
    <m/>
    <m/>
    <m/>
    <m/>
    <m/>
    <m/>
    <s v="user_aM3WaaSUQQmaNnsm9l2FQRVWUEr8RN2ZdXzsuQUalQ3"/>
    <s v="Bharti Bankey"/>
    <m/>
    <m/>
    <s v="September"/>
    <x v="3"/>
    <s v="Inbound via website"/>
    <m/>
    <s v="Employee Count 25"/>
    <m/>
    <m/>
    <m/>
    <s v="2022-09-22 04:01:47.014000+00:00"/>
    <s v="2022-10-11 04:26:05.086000+00:00"/>
    <m/>
  </r>
  <r>
    <x v="8"/>
    <n v="640000"/>
    <s v="INR"/>
    <n v="0"/>
    <x v="4"/>
    <s v="Sales"/>
    <s v="stat_1hn9nRJaLbI53NxPuSQgo90kRpbpKsFlwN4oEGNUTdO"/>
    <s v="Lost"/>
    <x v="1"/>
    <s v="OpportunityStatusType.Lost"/>
    <s v="cont_LvJrXUYVzM1CY6XMdgGQlOg6NS9NdZ2GaJUXLmHzUbN"/>
    <s v="Vijay gaikwad"/>
    <s v="GPA ren"/>
    <s v="lead_ppcJzQR8DeqCsEHhX4Tqv9dn9PxbNL6vPtBTqdys5mm"/>
    <s v="Xdbs corporation"/>
    <s v="Gauri Jori"/>
    <s v="user_KLETV1op4MIjvKQ12xGsWi23CuPjDE6PT29nwG6T3MY"/>
    <s v="Pooja Gawas"/>
    <s v="2022-08-16 05:29:09.091000+00:00"/>
    <s v="2022-10-10 04:47:22.042000+00:00"/>
    <m/>
    <s v="Pune"/>
    <m/>
    <s v="2020-08-29 09:39:45+00:00"/>
    <m/>
    <n v="2000"/>
    <m/>
    <m/>
    <m/>
    <m/>
    <m/>
    <m/>
    <m/>
    <m/>
    <m/>
    <m/>
    <m/>
    <s v="Digital Marketing &amp; Advertising"/>
    <m/>
    <m/>
    <m/>
    <m/>
    <m/>
    <m/>
    <m/>
    <m/>
    <m/>
    <m/>
    <m/>
    <m/>
    <s v="Rakesh Nade"/>
    <m/>
    <s v="user_5YHA1ZU4iP896lD1YJehdJcMx7ZEgWCpulT4T2c3pJ3"/>
    <s v="Gauri Jori"/>
    <m/>
    <m/>
    <s v="September"/>
    <x v="5"/>
    <s v="Naukri.com"/>
    <m/>
    <m/>
    <m/>
    <m/>
    <m/>
    <s v="2020-12-06 09:49:23.441000+00:00"/>
    <s v="2022-10-20 10:29:33.399000+00:00"/>
    <m/>
  </r>
  <r>
    <x v="4"/>
    <n v="500000"/>
    <s v="INR"/>
    <n v="0"/>
    <x v="4"/>
    <s v="Sales"/>
    <s v="stat_1hn9nRJaLbI53NxPuSQgo90kRpbpKsFlwN4oEGNUTdO"/>
    <s v="Lost"/>
    <x v="1"/>
    <s v="OpportunityStatusType.Lost"/>
    <s v="cont_hCdlet9jgBMIiBMOJGk6lW5uhCh8vOtopmWdhuamulW"/>
    <s v="Bhavya Shetty"/>
    <s v="GMC Renewal"/>
    <s v="lead_evOcZjha8nzmSxl2eP7382Zqc4jXKvEkLsiAcsvibRz"/>
    <s v="Supply Wisdom"/>
    <s v="Trupti Suryavanshi"/>
    <s v="user_bdUPAGjcS7p6513So3N4g3aWNS5HuBuVJi7bvCPAsLt"/>
    <s v="Mayur Gadiyar"/>
    <s v="2022-08-19 11:46:13.741000+00:00"/>
    <s v="2022-10-10 07:19:57.862000+00:00"/>
    <m/>
    <s v="Bangalore"/>
    <m/>
    <s v="2021-09-17 10:11:51+00:00"/>
    <m/>
    <n v="69"/>
    <m/>
    <m/>
    <m/>
    <m/>
    <m/>
    <m/>
    <m/>
    <m/>
    <m/>
    <m/>
    <m/>
    <s v="IT Services &amp; IT Consulting"/>
    <m/>
    <m/>
    <m/>
    <m/>
    <m/>
    <m/>
    <m/>
    <m/>
    <m/>
    <m/>
    <m/>
    <m/>
    <s v="Rakesh Nade"/>
    <m/>
    <s v="user_L8E6IFhq6UCzKLHa45LUUTZCznDuyDwFrGaEp9DXiUM"/>
    <s v="Trupti Suryavanshi"/>
    <s v="Arindam Majee"/>
    <m/>
    <s v="September"/>
    <x v="3"/>
    <s v="Inbound via website"/>
    <m/>
    <s v="Employee Count 25"/>
    <m/>
    <m/>
    <m/>
    <s v="2021-09-17 10:14:37.931000+00:00"/>
    <s v="2022-10-10 07:19:57.902000+00:00"/>
    <s v="GMC"/>
  </r>
  <r>
    <x v="4"/>
    <n v="100000"/>
    <s v="INR"/>
    <n v="0"/>
    <x v="9"/>
    <s v="Sales"/>
    <s v="stat_1hn9nRJaLbI53NxPuSQgo90kRpbpKsFlwN4oEGNUTdO"/>
    <s v="Lost"/>
    <x v="1"/>
    <s v="OpportunityStatusType.Lost"/>
    <m/>
    <m/>
    <m/>
    <s v="lead_rh6ioUVwaxKzggFXaWheqdqb0YPBfx9y7jOA2g5021d"/>
    <s v="ShareNest"/>
    <s v="Nikhil Ahuja"/>
    <s v="user_bdUPAGjcS7p6513So3N4g3aWNS5HuBuVJi7bvCPAsLt"/>
    <s v="Mayur Gadiyar"/>
    <s v="2022-09-19 07:29:25.849000+00:00"/>
    <s v="2022-10-10 05:13:33.164000+00:00"/>
    <m/>
    <s v="Mumbai"/>
    <m/>
    <m/>
    <m/>
    <n v="50"/>
    <m/>
    <m/>
    <m/>
    <m/>
    <m/>
    <m/>
    <m/>
    <m/>
    <m/>
    <m/>
    <m/>
    <m/>
    <m/>
    <m/>
    <m/>
    <m/>
    <m/>
    <m/>
    <m/>
    <m/>
    <m/>
    <m/>
    <m/>
    <m/>
    <m/>
    <m/>
    <s v="user_ocHSJH83OJnHCvKyMbjx8WOOK8PMgAUGIj1qK0q0dMV"/>
    <s v="Nikhil Ahuja"/>
    <m/>
    <m/>
    <m/>
    <x v="2"/>
    <m/>
    <m/>
    <m/>
    <m/>
    <m/>
    <m/>
    <s v="2022-09-15 10:02:20.349000+00:00"/>
    <s v="2022-10-10 15:03:40.393000+00:00"/>
    <s v="GMC"/>
  </r>
  <r>
    <x v="8"/>
    <n v="3200000"/>
    <s v="INR"/>
    <n v="0"/>
    <x v="4"/>
    <s v="Sales"/>
    <s v="stat_1hn9nRJaLbI53NxPuSQgo90kRpbpKsFlwN4oEGNUTdO"/>
    <s v="Lost"/>
    <x v="1"/>
    <s v="OpportunityStatusType.Lost"/>
    <s v="cont_LvJrXUYVzM1CY6XMdgGQlOg6NS9NdZ2GaJUXLmHzUbN"/>
    <s v="Vijay gaikwad"/>
    <s v="GMC ren Client unwilling to trust, meet F2F - second time in a row"/>
    <s v="lead_ppcJzQR8DeqCsEHhX4Tqv9dn9PxbNL6vPtBTqdys5mm"/>
    <s v="Xdbs corporation"/>
    <s v="Gauri Jori"/>
    <s v="user_KLETV1op4MIjvKQ12xGsWi23CuPjDE6PT29nwG6T3MY"/>
    <s v="Pooja Gawas"/>
    <s v="2022-08-16 05:28:45.006000+00:00"/>
    <s v="2022-10-10 04:47:10.078000+00:00"/>
    <m/>
    <s v="Pune"/>
    <m/>
    <s v="2020-08-29 09:39:45+00:00"/>
    <m/>
    <n v="2000"/>
    <m/>
    <m/>
    <m/>
    <m/>
    <m/>
    <m/>
    <m/>
    <m/>
    <m/>
    <m/>
    <m/>
    <s v="Digital Marketing &amp; Advertising"/>
    <m/>
    <m/>
    <m/>
    <m/>
    <m/>
    <m/>
    <m/>
    <m/>
    <m/>
    <m/>
    <m/>
    <m/>
    <s v="Rakesh Nade"/>
    <m/>
    <s v="user_5YHA1ZU4iP896lD1YJehdJcMx7ZEgWCpulT4T2c3pJ3"/>
    <s v="Gauri Jori"/>
    <m/>
    <m/>
    <s v="September"/>
    <x v="5"/>
    <s v="Naukri.com"/>
    <m/>
    <m/>
    <m/>
    <m/>
    <m/>
    <s v="2020-12-06 09:49:23.441000+00:00"/>
    <s v="2022-10-20 10:29:33.399000+00:00"/>
    <m/>
  </r>
  <r>
    <x v="9"/>
    <n v="800000"/>
    <s v="INR"/>
    <n v="0"/>
    <x v="10"/>
    <s v="Sales"/>
    <s v="stat_kcR4fZg7TU7jjk1jAVua3qGLRS4J5uFayEjK5j02wtv"/>
    <s v="Unqualified"/>
    <x v="1"/>
    <s v="OpportunityStatusType.Lost"/>
    <m/>
    <m/>
    <s v="Received this opp on 17/08/22 and they wanted quote on 18/08/22. Claims MIS is also old"/>
    <s v="lead_uYC9LmAdkfilS7h2QnangdoY9ay68qbzDDP7hGEIziW"/>
    <s v="Fiorano Software"/>
    <s v="Satyajit Chati"/>
    <s v="user_9SBRjyF0n4iWuhUdqRyQkFhl2J4uyNKhFWvvJEvunX8"/>
    <s v="Omkar Ghate"/>
    <s v="2022-07-21 06:58:31.835000+00:00"/>
    <s v="2022-10-06 06:47:21.919000+00:00"/>
    <m/>
    <s v="Bangalore"/>
    <m/>
    <m/>
    <m/>
    <n v="80"/>
    <m/>
    <m/>
    <m/>
    <m/>
    <m/>
    <m/>
    <m/>
    <m/>
    <m/>
    <m/>
    <m/>
    <s v="IT Services &amp; IT Consulting"/>
    <m/>
    <m/>
    <m/>
    <m/>
    <m/>
    <m/>
    <m/>
    <m/>
    <m/>
    <m/>
    <m/>
    <m/>
    <m/>
    <m/>
    <s v="user_5IQTpX6DsnoeoDfxqzqojpVoQLXPh68nhDjLS5ETjYj"/>
    <s v="Satyajit Chati"/>
    <m/>
    <m/>
    <s v="August"/>
    <x v="4"/>
    <m/>
    <m/>
    <s v="Employee Wellness Handbook"/>
    <m/>
    <m/>
    <m/>
    <s v="2022-01-20 07:50:21.506000+00:00"/>
    <s v="2022-10-06 06:47:21.967000+00:00"/>
    <m/>
  </r>
  <r>
    <x v="9"/>
    <n v="220450"/>
    <s v="INR"/>
    <n v="100"/>
    <x v="3"/>
    <s v="Sales"/>
    <s v="stat_OZRiD1474QRJIpvnjHCZfiIvKcVD6mIKSSTzg8SwDVx"/>
    <s v="Won- Payment Completed"/>
    <x v="0"/>
    <s v="OpportunityStatusType.Won"/>
    <s v="cont_r59Q6Z7aNWG0tg0bHJQQjNSF6gzfjEzvviVOu0LhGP3"/>
    <s v="Nishant Garg"/>
    <m/>
    <s v="lead_Z7ID39aUbzrCmchNcV6FDcTs8JWYYqQYAJ2JLEYLv6V"/>
    <s v="Stetig Consulting Private Limited"/>
    <s v="Sarvesh Pawar"/>
    <s v="user_A8KOTZADnUtEQOLt4nSLAmteNStuGh80js75RYjrXVt"/>
    <s v="Sarvesh Pawar"/>
    <s v="2022-09-21 05:59:55.329000+00:00"/>
    <s v="2022-10-04 08:16:11.869000+00:00"/>
    <m/>
    <s v="Pune"/>
    <m/>
    <m/>
    <m/>
    <n v="91"/>
    <m/>
    <m/>
    <m/>
    <m/>
    <m/>
    <m/>
    <m/>
    <m/>
    <m/>
    <m/>
    <m/>
    <s v="IT Services &amp; IT Consulting"/>
    <m/>
    <m/>
    <m/>
    <m/>
    <m/>
    <m/>
    <m/>
    <m/>
    <m/>
    <m/>
    <m/>
    <m/>
    <s v="Jitin Gopi"/>
    <m/>
    <s v="user_A8KOTZADnUtEQOLt4nSLAmteNStuGh80js75RYjrXVt"/>
    <s v="Sarvesh Pawar"/>
    <s v="Shriram Kulkarni"/>
    <m/>
    <s v="September"/>
    <x v="2"/>
    <s v="Lusha"/>
    <m/>
    <s v="Glengarry"/>
    <m/>
    <m/>
    <m/>
    <s v="2021-12-09 09:17:51.629000+00:00"/>
    <s v="2022-10-20 11:45:53.782000+00:00"/>
    <s v="GMC"/>
  </r>
  <r>
    <x v="10"/>
    <n v="800000"/>
    <s v="INR"/>
    <n v="0"/>
    <x v="4"/>
    <s v="Sales"/>
    <s v="stat_kcR4fZg7TU7jjk1jAVua3qGLRS4J5uFayEjK5j02wtv"/>
    <s v="Unqualified"/>
    <x v="1"/>
    <s v="OpportunityStatusType.Lost"/>
    <s v="cont_ZbCxE58nO2ABgRG819cg4No0lxbzQMkP8AmOUvYAa4V"/>
    <s v="Mrinal Kumar"/>
    <s v="GMC (Fresh)"/>
    <s v="lead_RuMz0sc1w65J6d89xU0ohPuKPp7qbI39xNLj7zbUyx1"/>
    <s v="Navriti Technologies"/>
    <s v="Pranav Kenjale"/>
    <s v="user_ojX3B6giQCeKnOjqd4gdwXUl0CqqHMXNORvxR6POXn6"/>
    <s v="Abhishek Chauhan"/>
    <s v="2022-07-25 11:41:20.811000+00:00"/>
    <s v="2022-10-04 05:31:44.480000+00:00"/>
    <m/>
    <s v="Bangalore"/>
    <m/>
    <m/>
    <m/>
    <n v="156"/>
    <m/>
    <m/>
    <m/>
    <m/>
    <m/>
    <m/>
    <m/>
    <m/>
    <m/>
    <m/>
    <m/>
    <s v="Education; IT Services &amp; IT Consulting"/>
    <m/>
    <m/>
    <m/>
    <m/>
    <m/>
    <m/>
    <m/>
    <m/>
    <m/>
    <m/>
    <m/>
    <m/>
    <s v="Deepak Yadav"/>
    <m/>
    <s v="user_aM3WaaSUQQmaNnsm9l2FQRVWUEr8RN2ZdXzsuQUalQ3"/>
    <s v="Bharti Bankey"/>
    <m/>
    <m/>
    <s v="August"/>
    <x v="2"/>
    <s v="Lusha"/>
    <m/>
    <s v="Glengarry"/>
    <m/>
    <m/>
    <m/>
    <s v="2022-02-06 08:47:16.865000+00:00"/>
    <s v="2022-10-10 07:32:49.330000+00:00"/>
    <m/>
  </r>
  <r>
    <x v="9"/>
    <n v="450000"/>
    <s v="INR"/>
    <n v="100"/>
    <x v="11"/>
    <s v="Sales"/>
    <s v="stat_OZRiD1474QRJIpvnjHCZfiIvKcVD6mIKSSTzg8SwDVx"/>
    <s v="Won- Payment Completed"/>
    <x v="0"/>
    <s v="OpportunityStatusType.Won"/>
    <s v="cont_oNSf2Lb6Z7pSfqthzkPhezyuejZK6sleZlYLaXdbLb5"/>
    <s v="Sujata Deahpande"/>
    <m/>
    <s v="lead_UTHdtz7EElpMsXnZ2AlkXXtZZCYGTnBsEFNHdYPT7Ag"/>
    <s v="Shubham Biz"/>
    <s v="Sarvesh Pawar"/>
    <s v="user_k8sSUtRXfYEMul9CBIF4ZOmv3vnev5cdEvVZbtETMKp"/>
    <s v="Sanket Kulkarni"/>
    <s v="2022-06-10 10:44:13.558000+00:00"/>
    <s v="2022-10-04 07:11:48.049000+00:00"/>
    <m/>
    <s v="Pune"/>
    <m/>
    <m/>
    <m/>
    <n v="120"/>
    <m/>
    <m/>
    <m/>
    <m/>
    <m/>
    <m/>
    <m/>
    <m/>
    <m/>
    <m/>
    <m/>
    <s v="Others"/>
    <m/>
    <m/>
    <m/>
    <m/>
    <m/>
    <m/>
    <m/>
    <m/>
    <m/>
    <m/>
    <m/>
    <m/>
    <s v="Arunkumar Dubey"/>
    <m/>
    <s v="user_A8KOTZADnUtEQOLt4nSLAmteNStuGh80js75RYjrXVt"/>
    <s v="Sarvesh Pawar"/>
    <s v="Shriram Kulkarni"/>
    <m/>
    <s v="July"/>
    <x v="2"/>
    <m/>
    <m/>
    <m/>
    <m/>
    <m/>
    <m/>
    <s v="2022-06-10 10:39:25.801000+00:00"/>
    <s v="2022-10-04 07:11:48.090000+00:00"/>
    <s v="GMC"/>
  </r>
  <r>
    <x v="11"/>
    <n v="49379"/>
    <s v="INR"/>
    <n v="60"/>
    <x v="12"/>
    <s v="Sales"/>
    <s v="stat_FKdNPXXuhXKKBjrSCi23zNHNqbRdSPZ9hl2qCMmtVnP"/>
    <s v="Negotiation"/>
    <x v="1"/>
    <s v="OpportunityStatusType.Active"/>
    <s v="cont_xPvykNkdSTRQdfPSx4XRgUPWFfyPFRjfjNJJMsd0ky5"/>
    <s v="Kavitha"/>
    <s v="GTL Fresh"/>
    <s v="lead_M60SojAWmZTB8lViR9mhSpF66u7fWllGtbvysBFnuhi"/>
    <s v="Peoplelogic Business Solutions Private Limited"/>
    <s v="Kashif Ahmad"/>
    <s v="user_LKRhV6rhcBe0uL8u70UUGeDjbMupuho4TaiAOCbT7HT"/>
    <s v="Kashif Ahmad"/>
    <s v="2022-09-26 12:25:20.253000+00:00"/>
    <s v="2022-10-03 08:19:21.306000+00:00"/>
    <m/>
    <s v="Bangalore"/>
    <m/>
    <m/>
    <m/>
    <n v="73"/>
    <m/>
    <m/>
    <m/>
    <m/>
    <m/>
    <m/>
    <m/>
    <m/>
    <m/>
    <m/>
    <m/>
    <s v="HR / Staffing / Recruitment"/>
    <m/>
    <m/>
    <m/>
    <m/>
    <m/>
    <m/>
    <m/>
    <m/>
    <m/>
    <m/>
    <m/>
    <m/>
    <m/>
    <m/>
    <s v="user_lwF8ctKa5IyxqATpO2EOw2h0AEPiCMHOgewiH38Ei77"/>
    <s v="Harmanjit Singh"/>
    <s v="Siddharth Angolkar"/>
    <m/>
    <s v="September"/>
    <x v="4"/>
    <m/>
    <m/>
    <s v="Employee Wellness Handbook"/>
    <m/>
    <m/>
    <m/>
    <s v="2022-01-21 12:09:28.998000+00:00"/>
    <s v="2022-10-03 08:19:21.380000+00:00"/>
    <s v="GTL"/>
  </r>
  <r>
    <x v="12"/>
    <n v="50000"/>
    <s v="INR"/>
    <n v="0"/>
    <x v="5"/>
    <s v="Sales"/>
    <s v="stat_1hn9nRJaLbI53NxPuSQgo90kRpbpKsFlwN4oEGNUTdO"/>
    <s v="Lost"/>
    <x v="1"/>
    <s v="OpportunityStatusType.Lost"/>
    <s v="cont_5hiQVHU7i0NEHQKjXEP9aexVRLblgGo1QgCK1Fw9svb"/>
    <s v="Sachin Bansode"/>
    <s v="GPA - Renewal"/>
    <s v="lead_r8betWF4Rzh9gdA3FSfgh05riB1oaI04zApJ7ckabaW"/>
    <s v="G M Fabrics Pvt Ltd"/>
    <s v="Shreenath Bhat"/>
    <s v="user_hAuUqCTCw5r4tCUrswIWPSW7LJ1XIBbttZVmJkxmzGq"/>
    <s v="Chetan Kumar"/>
    <s v="2022-05-13 11:12:52.580000+00:00"/>
    <s v="2022-10-02 04:51:27.309000+00:00"/>
    <m/>
    <s v="Mumbai"/>
    <m/>
    <m/>
    <m/>
    <n v="110"/>
    <m/>
    <m/>
    <m/>
    <m/>
    <m/>
    <m/>
    <m/>
    <m/>
    <m/>
    <m/>
    <m/>
    <s v="Manufacturing"/>
    <m/>
    <m/>
    <m/>
    <m/>
    <m/>
    <m/>
    <m/>
    <m/>
    <m/>
    <m/>
    <m/>
    <m/>
    <s v="Arunkumar Dubey"/>
    <m/>
    <s v="user_vMd4rmcrSbjykdyL2J7rrYn84SWdcNc5FKligrmItPw"/>
    <s v="Shreenath Bhat"/>
    <m/>
    <m/>
    <s v="July"/>
    <x v="2"/>
    <m/>
    <m/>
    <s v="Vaccine inbound"/>
    <m/>
    <m/>
    <m/>
    <s v="2021-05-03 12:21:12.407000+00:00"/>
    <s v="2022-10-02 04:51:27.340000+00:00"/>
    <s v="GPA"/>
  </r>
  <r>
    <x v="13"/>
    <n v="350000"/>
    <s v="INR"/>
    <n v="0"/>
    <x v="4"/>
    <s v="Sales"/>
    <s v="stat_1hn9nRJaLbI53NxPuSQgo90kRpbpKsFlwN4oEGNUTdO"/>
    <s v="Lost"/>
    <x v="1"/>
    <s v="OpportunityStatusType.Lost"/>
    <s v="cont_kzutZgj8nBkjrFWd8JC31sbBehF5h0GbVrkYgIldUcz"/>
    <s v="Chandini  CD"/>
    <s v="GMC-Renewal"/>
    <s v="lead_xYZgyOHGVuvcallnKvXjQVYBuRXLOgyWMW8qYvGYTqY"/>
    <s v="Advantech India"/>
    <s v="Bharti Bankey"/>
    <s v="user_a8nqX3z7ISW88f172GrmiROpYjjP29QrWrDfKdMgnvc"/>
    <s v="Akash Singh"/>
    <s v="2022-09-05 06:36:42.485000+00:00"/>
    <s v="2022-10-02 15:01:41.884000+00:00"/>
    <m/>
    <s v="Bangalore"/>
    <m/>
    <m/>
    <m/>
    <n v="25"/>
    <m/>
    <m/>
    <m/>
    <m/>
    <m/>
    <m/>
    <m/>
    <m/>
    <m/>
    <m/>
    <m/>
    <m/>
    <m/>
    <m/>
    <m/>
    <m/>
    <m/>
    <m/>
    <m/>
    <m/>
    <m/>
    <m/>
    <m/>
    <m/>
    <m/>
    <m/>
    <s v="user_aM3WaaSUQQmaNnsm9l2FQRVWUEr8RN2ZdXzsuQUalQ3"/>
    <s v="Bharti Bankey"/>
    <m/>
    <m/>
    <s v="October"/>
    <x v="4"/>
    <m/>
    <m/>
    <s v="Employee Wellness Handbook"/>
    <m/>
    <m/>
    <m/>
    <s v="2022-04-16 03:13:57.980000+00:00"/>
    <s v="2022-10-02 15:01:41.944000+00:00"/>
    <s v="GMC"/>
  </r>
  <r>
    <x v="14"/>
    <n v="600000"/>
    <s v="INR"/>
    <n v="50"/>
    <x v="4"/>
    <s v="Sales"/>
    <s v="stat_Bh0lNV2usJkCLD6fjWneAqpmASEbmvomDaal7U02FV1"/>
    <s v="Demo Scheduled"/>
    <x v="1"/>
    <s v="OpportunityStatusType.Active"/>
    <m/>
    <m/>
    <m/>
    <s v="lead_GPjel73tNPrxkU5nzlyX9KY1G6cBkmYYOf4ZuRd5Ivt"/>
    <s v="EnFuse Solutions (Fresh)"/>
    <s v="Kanchan Kothari"/>
    <s v="user_g5Yw4Z4XnIbmcGhJO80vdtFdd5ElcDlgYO3q8l82ODn"/>
    <s v="Aditya Binani"/>
    <s v="2022-07-18 12:16:00.430000+00:00"/>
    <s v="2022-10-03 07:01:07.286000+00:00"/>
    <m/>
    <s v="Mumbai"/>
    <m/>
    <m/>
    <m/>
    <m/>
    <m/>
    <m/>
    <m/>
    <m/>
    <m/>
    <m/>
    <m/>
    <s v="PAID_SOCIAL"/>
    <m/>
    <m/>
    <m/>
    <m/>
    <m/>
    <m/>
    <m/>
    <m/>
    <m/>
    <m/>
    <m/>
    <m/>
    <m/>
    <m/>
    <m/>
    <m/>
    <m/>
    <m/>
    <s v="user_PApNwMjp7lPIEBp7acretouakdtYNVHpPO9ja9KoR5D"/>
    <s v="Pallab Gupta"/>
    <m/>
    <m/>
    <m/>
    <x v="4"/>
    <m/>
    <m/>
    <s v="Employer Branding Playbook"/>
    <m/>
    <m/>
    <m/>
    <s v="2022-07-15 15:20:36.538000+00:00"/>
    <s v="2022-10-03 07:01:07.377000+00:00"/>
    <m/>
  </r>
  <r>
    <x v="15"/>
    <n v="800000"/>
    <s v="INR"/>
    <n v="50"/>
    <x v="3"/>
    <s v="Sales"/>
    <s v="stat_kLhaUSYbyIgQOHjvcKAHYNQn1lIjd0wTZfiU50Lt3mL"/>
    <s v="Demo Completed"/>
    <x v="1"/>
    <s v="OpportunityStatusType.Active"/>
    <s v="cont_tjpoCgAYp2b5udguvh58h04JVXNFJxeUnjH515EnUkW"/>
    <s v="Vinita"/>
    <m/>
    <s v="lead_dYog8GjIKFPlA4ZyazJypuqFb9VXVRBHOEtsekl6rMQ"/>
    <s v="Suyog Telematics Limited"/>
    <s v="Daya Gowda"/>
    <s v="user_hAuUqCTCw5r4tCUrswIWPSW7LJ1XIBbttZVmJkxmzGq"/>
    <s v="Chetan Kumar"/>
    <s v="2022-09-13 09:16:28.783000+00:00"/>
    <s v="2022-10-02 04:50:14.581000+00:00"/>
    <m/>
    <s v="Mumbai"/>
    <m/>
    <m/>
    <m/>
    <n v="53"/>
    <m/>
    <m/>
    <m/>
    <m/>
    <m/>
    <m/>
    <m/>
    <s v="PAID_SOCIAL"/>
    <m/>
    <m/>
    <m/>
    <s v="Telecommunications"/>
    <s v="ICICI"/>
    <m/>
    <m/>
    <m/>
    <m/>
    <m/>
    <m/>
    <m/>
    <m/>
    <m/>
    <m/>
    <m/>
    <m/>
    <m/>
    <s v="user_encRk5bIEFN6ZA11h4WH2AdZTiZpogLSlMIaj0E30SZ"/>
    <s v="Daya Gowda"/>
    <m/>
    <m/>
    <s v="March; September"/>
    <x v="4"/>
    <m/>
    <m/>
    <s v="Employee Engagement Handbook"/>
    <m/>
    <m/>
    <m/>
    <s v="2022-08-09 13:36:29.037000+00:00"/>
    <s v="2022-10-10 16:24:03.961000+00:00"/>
    <s v="GTL"/>
  </r>
  <r>
    <x v="12"/>
    <n v="500000"/>
    <s v="INR"/>
    <n v="0"/>
    <x v="5"/>
    <s v="Sales"/>
    <s v="stat_1hn9nRJaLbI53NxPuSQgo90kRpbpKsFlwN4oEGNUTdO"/>
    <s v="Lost"/>
    <x v="1"/>
    <s v="OpportunityStatusType.Lost"/>
    <s v="cont_5hiQVHU7i0NEHQKjXEP9aexVRLblgGo1QgCK1Fw9svb"/>
    <s v="Sachin Bansode"/>
    <s v="GMC - Renewal, using Bajaj right now"/>
    <s v="lead_r8betWF4Rzh9gdA3FSfgh05riB1oaI04zApJ7ckabaW"/>
    <s v="G M Fabrics Pvt Ltd"/>
    <s v="Shreenath Bhat"/>
    <s v="user_hAuUqCTCw5r4tCUrswIWPSW7LJ1XIBbttZVmJkxmzGq"/>
    <s v="Chetan Kumar"/>
    <s v="2022-05-13 11:11:37.332000+00:00"/>
    <s v="2022-10-02 04:51:18.812000+00:00"/>
    <m/>
    <s v="Mumbai"/>
    <m/>
    <m/>
    <m/>
    <n v="110"/>
    <m/>
    <m/>
    <m/>
    <m/>
    <m/>
    <m/>
    <m/>
    <m/>
    <m/>
    <m/>
    <m/>
    <s v="Manufacturing"/>
    <m/>
    <m/>
    <m/>
    <m/>
    <m/>
    <m/>
    <m/>
    <m/>
    <m/>
    <m/>
    <m/>
    <m/>
    <s v="Arunkumar Dubey"/>
    <m/>
    <s v="user_vMd4rmcrSbjykdyL2J7rrYn84SWdcNc5FKligrmItPw"/>
    <s v="Shreenath Bhat"/>
    <m/>
    <m/>
    <s v="July"/>
    <x v="2"/>
    <m/>
    <m/>
    <s v="Vaccine inbound"/>
    <m/>
    <m/>
    <m/>
    <s v="2021-05-03 12:21:12.407000+00:00"/>
    <s v="2022-10-02 04:51:27.340000+00:00"/>
    <s v="GMC"/>
  </r>
  <r>
    <x v="12"/>
    <n v="500000"/>
    <s v="INR"/>
    <n v="0"/>
    <x v="4"/>
    <s v="Sales"/>
    <s v="stat_1hn9nRJaLbI53NxPuSQgo90kRpbpKsFlwN4oEGNUTdO"/>
    <s v="Lost"/>
    <x v="1"/>
    <s v="OpportunityStatusType.Lost"/>
    <m/>
    <m/>
    <m/>
    <s v="lead_6PDTGwWyxBwJ2f0E8NaQvbQnTtYToKLk9Wmfs4ScGOd"/>
    <s v="Damani Shipping Private Ltd."/>
    <s v="Shreya Solanki"/>
    <s v="user_hAuUqCTCw5r4tCUrswIWPSW7LJ1XIBbttZVmJkxmzGq"/>
    <s v="Chetan Kumar"/>
    <s v="2022-08-04 11:53:14.817000+00:00"/>
    <s v="2022-10-02 04:49:48.495000+00:00"/>
    <m/>
    <s v="Mumbai"/>
    <m/>
    <m/>
    <m/>
    <n v="150"/>
    <m/>
    <m/>
    <m/>
    <m/>
    <m/>
    <m/>
    <m/>
    <m/>
    <m/>
    <m/>
    <m/>
    <s v="Transportation &amp; Logistics"/>
    <m/>
    <m/>
    <m/>
    <m/>
    <m/>
    <m/>
    <m/>
    <m/>
    <m/>
    <m/>
    <m/>
    <m/>
    <s v="Aniket Vahile"/>
    <m/>
    <s v="user_Jujy0sFufO9J3qwY7aNpCCnF6nFZMrfvciNEydEzhaI"/>
    <s v="Shreya Solanki"/>
    <m/>
    <m/>
    <s v="September"/>
    <x v="2"/>
    <s v="Naukri.com"/>
    <m/>
    <m/>
    <m/>
    <m/>
    <m/>
    <s v="2022-08-01 10:00:15.593000+00:00"/>
    <s v="2022-10-03 10:11:18.780000+00:00"/>
    <m/>
  </r>
  <r>
    <x v="0"/>
    <n v="25000000"/>
    <s v="INR"/>
    <n v="0"/>
    <x v="4"/>
    <s v="Sales"/>
    <s v="stat_1hn9nRJaLbI53NxPuSQgo90kRpbpKsFlwN4oEGNUTdO"/>
    <s v="Lost"/>
    <x v="1"/>
    <s v="OpportunityStatusType.Lost"/>
    <s v="cont_OqEtBJj9Wssam7QmLpoHhsTzbiB4xIiR6GfIXieP7gX"/>
    <s v="Anupal Banerjee"/>
    <m/>
    <s v="lead_p5MCnOr05JdSXktP1qKiwBT8gp1Z85P7anXG9oUE5tp"/>
    <s v="Financial Software &amp; Systems Pvt Limited"/>
    <s v="Nilesh Dhanani"/>
    <s v="user_t8sUu4byhPnyQ33u64Ecs5WRL98oy2iuu4iTrhCr4vl"/>
    <s v="Nilesh Dhanani"/>
    <s v="2022-08-26 06:27:34.861000+00:00"/>
    <s v="2022-10-02 03:56:31.888000+00:00"/>
    <m/>
    <s v="Mumbai"/>
    <m/>
    <s v="2022-03-16 13:11:37+00:00"/>
    <m/>
    <n v="1900"/>
    <m/>
    <m/>
    <m/>
    <m/>
    <m/>
    <m/>
    <m/>
    <m/>
    <m/>
    <m/>
    <m/>
    <s v="IT Services &amp; IT Consulting"/>
    <m/>
    <m/>
    <m/>
    <m/>
    <m/>
    <m/>
    <m/>
    <m/>
    <m/>
    <m/>
    <m/>
    <m/>
    <s v="Aniket Vahile"/>
    <m/>
    <s v="user_228eUmsdKIb9OItgmiDq1zD4aPZ1eqiapbaLAGeBf8g"/>
    <s v="Bhairavi Jog"/>
    <s v="Anjali Nishu"/>
    <s v="Nilesh Dhanani"/>
    <s v="September"/>
    <x v="2"/>
    <m/>
    <m/>
    <m/>
    <m/>
    <m/>
    <m/>
    <s v="2021-04-24 10:08:22.319000+00:00"/>
    <s v="2022-10-20 10:28:33.266000+00:00"/>
    <s v="GMC; GPA; GTL"/>
  </r>
  <r>
    <x v="12"/>
    <n v="200000"/>
    <s v="INR"/>
    <n v="0"/>
    <x v="4"/>
    <s v="Sales"/>
    <s v="stat_1hn9nRJaLbI53NxPuSQgo90kRpbpKsFlwN4oEGNUTdO"/>
    <s v="Lost"/>
    <x v="1"/>
    <s v="OpportunityStatusType.Lost"/>
    <m/>
    <m/>
    <s v="GPA (Renewal)"/>
    <s v="lead_BSCoNCNKjTbQC4aFWUcQ00BZ1yTKXFcR6U4syHKGivz"/>
    <s v="Nexdigm"/>
    <s v="Bhairavi Jog"/>
    <s v="user_hAuUqCTCw5r4tCUrswIWPSW7LJ1XIBbttZVmJkxmzGq"/>
    <s v="Chetan Kumar"/>
    <s v="2022-07-22 12:28:55.587000+00:00"/>
    <s v="2022-10-02 04:45:35.941000+00:00"/>
    <m/>
    <s v="Mumbai"/>
    <m/>
    <s v="2020-08-20 09:04:45+00:00"/>
    <m/>
    <n v="1200"/>
    <m/>
    <m/>
    <m/>
    <m/>
    <m/>
    <m/>
    <m/>
    <s v="PAID_SOCIAL"/>
    <m/>
    <m/>
    <m/>
    <s v="Others"/>
    <m/>
    <m/>
    <m/>
    <m/>
    <m/>
    <m/>
    <m/>
    <m/>
    <m/>
    <m/>
    <m/>
    <m/>
    <s v="Mrunmay Jalgaonkar"/>
    <m/>
    <s v="user_228eUmsdKIb9OItgmiDq1zD4aPZ1eqiapbaLAGeBf8g"/>
    <s v="Bhairavi Jog"/>
    <m/>
    <m/>
    <s v="September"/>
    <x v="4"/>
    <s v="Naukri.com"/>
    <m/>
    <s v="Essential HR Policies"/>
    <m/>
    <m/>
    <m/>
    <s v="2020-12-06 09:55:46.976000+00:00"/>
    <s v="2022-10-02 04:48:20.382000+00:00"/>
    <s v="GPA"/>
  </r>
  <r>
    <x v="12"/>
    <n v="4000000"/>
    <s v="INR"/>
    <n v="0"/>
    <x v="4"/>
    <s v="Sales"/>
    <s v="stat_1hn9nRJaLbI53NxPuSQgo90kRpbpKsFlwN4oEGNUTdO"/>
    <s v="Lost"/>
    <x v="1"/>
    <s v="OpportunityStatusType.Lost"/>
    <m/>
    <m/>
    <s v="GMC (Self)"/>
    <s v="lead_BSCoNCNKjTbQC4aFWUcQ00BZ1yTKXFcR6U4syHKGivz"/>
    <s v="Nexdigm"/>
    <s v="Bhairavi Jog"/>
    <s v="user_hAuUqCTCw5r4tCUrswIWPSW7LJ1XIBbttZVmJkxmzGq"/>
    <s v="Chetan Kumar"/>
    <s v="2022-07-22 12:28:13.872000+00:00"/>
    <s v="2022-10-02 04:45:26.315000+00:00"/>
    <m/>
    <s v="Mumbai"/>
    <m/>
    <s v="2020-08-20 09:04:45+00:00"/>
    <m/>
    <n v="1200"/>
    <m/>
    <m/>
    <m/>
    <m/>
    <m/>
    <m/>
    <m/>
    <s v="PAID_SOCIAL"/>
    <m/>
    <m/>
    <m/>
    <s v="Others"/>
    <m/>
    <m/>
    <m/>
    <m/>
    <m/>
    <m/>
    <m/>
    <m/>
    <m/>
    <m/>
    <m/>
    <m/>
    <s v="Mrunmay Jalgaonkar"/>
    <m/>
    <s v="user_228eUmsdKIb9OItgmiDq1zD4aPZ1eqiapbaLAGeBf8g"/>
    <s v="Bhairavi Jog"/>
    <m/>
    <m/>
    <s v="September"/>
    <x v="4"/>
    <s v="Naukri.com"/>
    <m/>
    <s v="Essential HR Policies"/>
    <m/>
    <m/>
    <m/>
    <s v="2020-12-06 09:55:46.976000+00:00"/>
    <s v="2022-10-02 04:48:20.382000+00:00"/>
    <s v="GMC"/>
  </r>
  <r>
    <x v="11"/>
    <n v="389053"/>
    <s v="INR"/>
    <n v="100"/>
    <x v="4"/>
    <s v="Sales"/>
    <s v="stat_OZRiD1474QRJIpvnjHCZfiIvKcVD6mIKSSTzg8SwDVx"/>
    <s v="Won- Payment Completed"/>
    <x v="0"/>
    <s v="OpportunityStatusType.Won"/>
    <s v="cont_iMsdLCyRVtuKwS3ism1BnOUlOmMIvs6W5oVlAJucqr5"/>
    <s v="Mansi Kulkarni"/>
    <s v="GMC Renewal"/>
    <s v="lead_EbCjQavkcixn3q56EYr3tweNPzpUcp750JVNJ3chetf"/>
    <s v="Hummingbird Web Solutions Private Limited"/>
    <s v="Daya Gowda"/>
    <s v="user_LKRhV6rhcBe0uL8u70UUGeDjbMupuho4TaiAOCbT7HT"/>
    <s v="Kashif Ahmad"/>
    <s v="2022-08-19 10:35:25.075000+00:00"/>
    <s v="2022-09-30 11:31:24.958000+00:00"/>
    <m/>
    <s v="Pune"/>
    <m/>
    <m/>
    <m/>
    <n v="64"/>
    <m/>
    <m/>
    <m/>
    <m/>
    <m/>
    <m/>
    <m/>
    <m/>
    <m/>
    <m/>
    <m/>
    <s v="IT Services &amp; IT Consulting"/>
    <s v="Aditya Birla, ICICI PRUDENTIAL"/>
    <m/>
    <m/>
    <m/>
    <m/>
    <m/>
    <m/>
    <m/>
    <m/>
    <m/>
    <m/>
    <m/>
    <s v="Mrunmay Jalgaonkar"/>
    <m/>
    <s v="user_encRk5bIEFN6ZA11h4WH2AdZTiZpogLSlMIaj0E30SZ"/>
    <s v="Daya Gowda"/>
    <s v="Siddharth Angolkar"/>
    <m/>
    <s v="September"/>
    <x v="2"/>
    <m/>
    <m/>
    <m/>
    <m/>
    <m/>
    <m/>
    <s v="2022-05-18 04:34:35.480000+00:00"/>
    <s v="2022-10-12 10:12:11.780000+00:00"/>
    <s v="GMC"/>
  </r>
  <r>
    <x v="16"/>
    <n v="477748"/>
    <s v="INR"/>
    <n v="100"/>
    <x v="4"/>
    <s v="Sales"/>
    <s v="stat_OZRiD1474QRJIpvnjHCZfiIvKcVD6mIKSSTzg8SwDVx"/>
    <s v="Won- Payment Completed"/>
    <x v="0"/>
    <s v="OpportunityStatusType.Won"/>
    <m/>
    <m/>
    <m/>
    <s v="lead_TSt8sbDnLwStMkBkVC4ehqOlZUUzze6orztANh5TTtv"/>
    <s v="Kenresearch"/>
    <s v="Satyajit Chati"/>
    <s v="user_8jx3L2CDfrbzNnwYUv6Plfha6VxaSGsqcbTXR3sIBZi"/>
    <s v="Manish Balpande"/>
    <s v="2022-02-08 11:48:51.841000+00:00"/>
    <s v="2022-09-30 10:52:07.172000+00:00"/>
    <m/>
    <s v="Gurgaon"/>
    <m/>
    <m/>
    <m/>
    <n v="100"/>
    <m/>
    <m/>
    <m/>
    <m/>
    <m/>
    <m/>
    <m/>
    <m/>
    <m/>
    <m/>
    <m/>
    <m/>
    <m/>
    <m/>
    <m/>
    <m/>
    <m/>
    <m/>
    <m/>
    <m/>
    <m/>
    <m/>
    <m/>
    <m/>
    <m/>
    <m/>
    <s v="user_5IQTpX6DsnoeoDfxqzqojpVoQLXPh68nhDjLS5ETjYj"/>
    <s v="Satyajit Chati"/>
    <s v="Snehal Mane"/>
    <m/>
    <s v="March; September"/>
    <x v="4"/>
    <m/>
    <m/>
    <s v="Employee Wellness Handbook"/>
    <m/>
    <m/>
    <m/>
    <s v="2022-01-21 11:12:02.280000+00:00"/>
    <s v="2022-10-20 12:00:00.450000+00:00"/>
    <s v="GMC"/>
  </r>
  <r>
    <x v="11"/>
    <n v="52800"/>
    <s v="INR"/>
    <n v="100"/>
    <x v="4"/>
    <s v="Sales"/>
    <s v="stat_OZRiD1474QRJIpvnjHCZfiIvKcVD6mIKSSTzg8SwDVx"/>
    <s v="Won- Payment Completed"/>
    <x v="0"/>
    <s v="OpportunityStatusType.Won"/>
    <s v="cont_iMsdLCyRVtuKwS3ism1BnOUlOmMIvs6W5oVlAJucqr5"/>
    <s v="Mansi Kulkarni"/>
    <s v="GPA Renewal"/>
    <s v="lead_EbCjQavkcixn3q56EYr3tweNPzpUcp750JVNJ3chetf"/>
    <s v="Hummingbird Web Solutions Private Limited"/>
    <s v="Daya Gowda"/>
    <s v="user_LKRhV6rhcBe0uL8u70UUGeDjbMupuho4TaiAOCbT7HT"/>
    <s v="Kashif Ahmad"/>
    <s v="2022-08-19 10:38:12.346000+00:00"/>
    <s v="2022-09-30 11:31:52.148000+00:00"/>
    <m/>
    <s v="Pune"/>
    <m/>
    <m/>
    <m/>
    <n v="64"/>
    <m/>
    <m/>
    <m/>
    <m/>
    <m/>
    <m/>
    <m/>
    <m/>
    <m/>
    <m/>
    <m/>
    <s v="IT Services &amp; IT Consulting"/>
    <s v="Aditya Birla, ICICI PRUDENTIAL"/>
    <m/>
    <m/>
    <m/>
    <m/>
    <m/>
    <m/>
    <m/>
    <m/>
    <m/>
    <m/>
    <m/>
    <s v="Mrunmay Jalgaonkar"/>
    <m/>
    <s v="user_encRk5bIEFN6ZA11h4WH2AdZTiZpogLSlMIaj0E30SZ"/>
    <s v="Daya Gowda"/>
    <s v="Siddharth Angolkar"/>
    <m/>
    <s v="September"/>
    <x v="2"/>
    <m/>
    <m/>
    <m/>
    <m/>
    <m/>
    <m/>
    <s v="2022-05-18 04:34:35.480000+00:00"/>
    <s v="2022-10-12 10:12:11.780000+00:00"/>
    <s v="GPA"/>
  </r>
  <r>
    <x v="17"/>
    <n v="7850000"/>
    <s v="INR"/>
    <n v="100"/>
    <x v="4"/>
    <s v="Sales"/>
    <s v="stat_OZRiD1474QRJIpvnjHCZfiIvKcVD6mIKSSTzg8SwDVx"/>
    <s v="Won- Payment Completed"/>
    <x v="0"/>
    <s v="OpportunityStatusType.Won"/>
    <s v="cont_jy6RgRpoDWVbGGYHWruVBQuKey4ASs57M2HX4G0KrPQ"/>
    <s v="Swapna Samal"/>
    <m/>
    <s v="lead_mfY6h0nKCy8VvjUUY0W2ZpbxROOp3HPzEKi1F4Us81n"/>
    <s v="Quinbay"/>
    <s v="Pallab Gupta"/>
    <s v="user_6dalmZ7hmWD47jhCVGdU1SSEcFMsz9rWtW2jPORgJvj"/>
    <s v="Vivek Singh"/>
    <s v="2022-09-15 11:32:02.984000+00:00"/>
    <s v="2022-09-30 10:41:13.853000+00:00"/>
    <m/>
    <s v="Bangalore"/>
    <m/>
    <m/>
    <m/>
    <n v="464"/>
    <m/>
    <m/>
    <m/>
    <m/>
    <m/>
    <m/>
    <m/>
    <s v="PAID_SOCIAL"/>
    <m/>
    <m/>
    <m/>
    <s v="IT Services &amp; IT Consulting"/>
    <m/>
    <m/>
    <m/>
    <m/>
    <m/>
    <m/>
    <m/>
    <m/>
    <m/>
    <m/>
    <m/>
    <m/>
    <s v="Deepak Yadav"/>
    <m/>
    <s v="user_PApNwMjp7lPIEBp7acretouakdtYNVHpPO9ja9KoR5D"/>
    <s v="Pallab Gupta"/>
    <s v="Yogesh Shukla"/>
    <m/>
    <s v="January; October"/>
    <x v="1"/>
    <s v="Lusha"/>
    <m/>
    <s v="Essential HR Policies"/>
    <m/>
    <m/>
    <m/>
    <s v="2022-02-22 05:07:31.719000+00:00"/>
    <s v="2022-10-19 12:59:09.010000+00:00"/>
    <m/>
  </r>
  <r>
    <x v="11"/>
    <n v="545626"/>
    <s v="INR"/>
    <n v="0"/>
    <x v="3"/>
    <s v="Sales"/>
    <s v="stat_1hn9nRJaLbI53NxPuSQgo90kRpbpKsFlwN4oEGNUTdO"/>
    <s v="Lost"/>
    <x v="1"/>
    <s v="OpportunityStatusType.Lost"/>
    <s v="cont_PGboaRS0IJLFZbtNOQyDFo2SOzOIfwxJ5WkMbZNgY3L"/>
    <s v="Rachna"/>
    <s v="GMC-Fresh"/>
    <s v="lead_Dooo5lPgRE5dyyAgAJpJPeTutFb0RI3oXqjCpry0L24"/>
    <s v="Definedge Solution(fresh)"/>
    <s v="Bharti Bankey"/>
    <s v="user_LKRhV6rhcBe0uL8u70UUGeDjbMupuho4TaiAOCbT7HT"/>
    <s v="Kashif Ahmad"/>
    <s v="2022-06-22 06:16:38.294000+00:00"/>
    <s v="2022-09-30 10:31:44.166000+00:00"/>
    <m/>
    <s v="Pune"/>
    <m/>
    <m/>
    <m/>
    <n v="79"/>
    <m/>
    <m/>
    <m/>
    <m/>
    <m/>
    <m/>
    <m/>
    <s v="PAID_SOCIAL"/>
    <m/>
    <m/>
    <m/>
    <m/>
    <m/>
    <m/>
    <m/>
    <m/>
    <m/>
    <m/>
    <m/>
    <m/>
    <m/>
    <m/>
    <m/>
    <m/>
    <s v="Yogesh Paigude"/>
    <m/>
    <s v="user_aM3WaaSUQQmaNnsm9l2FQRVWUEr8RN2ZdXzsuQUalQ3"/>
    <s v="Bharti Bankey"/>
    <s v="Siddharth Angolkar"/>
    <m/>
    <m/>
    <x v="1"/>
    <m/>
    <m/>
    <s v="Employee Engagement Handbook"/>
    <m/>
    <m/>
    <m/>
    <s v="2022-04-07 08:10:56.776000+00:00"/>
    <s v="2022-09-30 10:31:44.235000+00:00"/>
    <m/>
  </r>
  <r>
    <x v="4"/>
    <n v="500000"/>
    <s v="INR"/>
    <n v="0"/>
    <x v="9"/>
    <s v="Sales"/>
    <s v="stat_1hn9nRJaLbI53NxPuSQgo90kRpbpKsFlwN4oEGNUTdO"/>
    <s v="Lost"/>
    <x v="1"/>
    <s v="OpportunityStatusType.Lost"/>
    <s v="cont_LWM0QOTmn1Fiuqj3GYjtCDhIOsv7cyPs2v9ugc92gCc"/>
    <s v="Reshal Melkar"/>
    <s v="Policy closed with Magma HDI Final rate of 6.5L + GST with 2L SI. - The rate which we had was 6.7L + gst with 1.5L SI. - LOST"/>
    <s v="lead_Fv3vu2WuiSxjSUTd4QeDWjeFt7lJqc0oGzmzWvAE2ll"/>
    <s v="HTL Aircon Pvt. ltd."/>
    <s v="Gauri Jori"/>
    <s v="user_bdUPAGjcS7p6513So3N4g3aWNS5HuBuVJi7bvCPAsLt"/>
    <s v="Mayur Gadiyar"/>
    <s v="2022-06-02 11:15:08.239000+00:00"/>
    <s v="2022-09-30 09:18:57.407000+00:00"/>
    <m/>
    <s v="Mumbai"/>
    <m/>
    <m/>
    <m/>
    <n v="309"/>
    <m/>
    <m/>
    <m/>
    <m/>
    <m/>
    <m/>
    <m/>
    <m/>
    <m/>
    <m/>
    <m/>
    <s v="Manufacturing"/>
    <m/>
    <m/>
    <m/>
    <m/>
    <m/>
    <m/>
    <m/>
    <m/>
    <m/>
    <m/>
    <m/>
    <m/>
    <s v="Mrunmay Jalgaonkar"/>
    <m/>
    <s v="user_5YHA1ZU4iP896lD1YJehdJcMx7ZEgWCpulT4T2c3pJ3"/>
    <s v="Gauri Jori"/>
    <s v="Anjali Nishu"/>
    <m/>
    <s v="September"/>
    <x v="2"/>
    <s v="Naukri.com"/>
    <m/>
    <m/>
    <m/>
    <m/>
    <m/>
    <s v="2021-07-06 07:08:54.510000+00:00"/>
    <s v="2022-10-08 06:54:31.445000+00:00"/>
    <m/>
  </r>
  <r>
    <x v="18"/>
    <n v="3000000"/>
    <s v="INR"/>
    <n v="0"/>
    <x v="4"/>
    <s v="Sales"/>
    <s v="stat_1hn9nRJaLbI53NxPuSQgo90kRpbpKsFlwN4oEGNUTdO"/>
    <s v="Lost"/>
    <x v="1"/>
    <s v="OpportunityStatusType.Lost"/>
    <s v="cont_ryEjxwJHD2RKny4orezizTbCWnflgLZ1JcFWCPZG875"/>
    <s v="Sneha Mishra"/>
    <s v="GMC Renewal"/>
    <s v="lead_Nh7BLVaRbopA5h0BX7pmSJm2OMO17P3QEM7ytgaNWul"/>
    <s v="The Annet Group"/>
    <s v="Aishwarya Nyayadhish"/>
    <s v="user_IgNfKH7wuLLjHvexoMm2PXWcnF3zYft0ZbMTyfwKRUg"/>
    <s v="Moziez Chamadia"/>
    <s v="2022-06-10 11:04:57.223000+00:00"/>
    <s v="2022-09-30 08:42:32.407000+00:00"/>
    <m/>
    <s v="Mumbai"/>
    <m/>
    <m/>
    <m/>
    <n v="400"/>
    <m/>
    <m/>
    <m/>
    <m/>
    <m/>
    <m/>
    <m/>
    <s v="PAID_SOCIAL"/>
    <m/>
    <m/>
    <m/>
    <m/>
    <m/>
    <m/>
    <m/>
    <m/>
    <m/>
    <m/>
    <m/>
    <m/>
    <m/>
    <m/>
    <m/>
    <m/>
    <m/>
    <m/>
    <s v="user_6hRQhcoLhZEDUBYaw3vS7rv6T5582sGfXq4jNRqTfUU"/>
    <s v="Aishwarya Nyayadhish"/>
    <m/>
    <m/>
    <s v="September"/>
    <x v="4"/>
    <m/>
    <m/>
    <s v="Employee Engagement Handbook"/>
    <m/>
    <m/>
    <m/>
    <s v="2022-05-05 04:57:21.637000+00:00"/>
    <s v="2022-09-30 08:43:56.401000+00:00"/>
    <m/>
  </r>
  <r>
    <x v="4"/>
    <n v="500000"/>
    <s v="INR"/>
    <n v="0"/>
    <x v="8"/>
    <s v="Sales"/>
    <s v="stat_1hn9nRJaLbI53NxPuSQgo90kRpbpKsFlwN4oEGNUTdO"/>
    <s v="Lost"/>
    <x v="1"/>
    <s v="OpportunityStatusType.Lost"/>
    <s v="cont_jCpp0OlCQTsSvD5fPkytHT327cpWGNQZOkt6vJA9EhO"/>
    <s v="Shona Prabhu"/>
    <s v="lost despite having exclusive mandate - We did not have the rates"/>
    <s v="lead_WaNA81vQWd5zVVl7QADi7Ysu2kk5gihdq4R6qtSy1uH"/>
    <s v="Drishti Group"/>
    <s v="Daniel Patra"/>
    <s v="user_bdUPAGjcS7p6513So3N4g3aWNS5HuBuVJi7bvCPAsLt"/>
    <s v="Mayur Gadiyar"/>
    <s v="2022-07-28 06:17:04.195000+00:00"/>
    <s v="2022-09-30 09:14:34.430000+00:00"/>
    <m/>
    <s v="Mumbai"/>
    <m/>
    <m/>
    <m/>
    <n v="28"/>
    <m/>
    <m/>
    <m/>
    <m/>
    <m/>
    <m/>
    <m/>
    <m/>
    <m/>
    <m/>
    <m/>
    <s v="Others"/>
    <m/>
    <m/>
    <m/>
    <m/>
    <m/>
    <m/>
    <m/>
    <m/>
    <m/>
    <m/>
    <m/>
    <m/>
    <s v="Aniket Vahile"/>
    <m/>
    <s v="user_doWYUHOvQ3f5K3ugoH7kbrXnoPuCbasVEsKoA9COWQo"/>
    <s v="Daniel Patra"/>
    <m/>
    <m/>
    <s v="August"/>
    <x v="2"/>
    <s v="Naukri.com"/>
    <m/>
    <m/>
    <m/>
    <m/>
    <m/>
    <s v="2022-07-07 05:48:35.704000+00:00"/>
    <s v="2022-10-11 08:18:05.508000+00:00"/>
    <s v="GMC"/>
  </r>
  <r>
    <x v="14"/>
    <n v="200000"/>
    <s v="INR"/>
    <n v="0"/>
    <x v="4"/>
    <s v="Sales"/>
    <s v="stat_1hn9nRJaLbI53NxPuSQgo90kRpbpKsFlwN4oEGNUTdO"/>
    <s v="Lost"/>
    <x v="1"/>
    <s v="OpportunityStatusType.Lost"/>
    <s v="cont_nydGuKs7tDcTOecVyojvhc8IzIICtKNMQ82SOCofOdS"/>
    <s v="Preethi Santos"/>
    <m/>
    <s v="lead_L9lVWJKIjdkGbNOHuWyADDiyVLkJaoN8XqeGAz6wHs0"/>
    <s v="Game Taco"/>
    <s v="Nikhil Ahuja"/>
    <s v="user_g5Yw4Z4XnIbmcGhJO80vdtFdd5ElcDlgYO3q8l82ODn"/>
    <s v="Aditya Binani"/>
    <s v="2022-09-23 06:51:18.938000+00:00"/>
    <s v="2022-09-30 07:26:55.166000+00:00"/>
    <m/>
    <s v="Bangalore"/>
    <m/>
    <m/>
    <m/>
    <n v="12"/>
    <m/>
    <m/>
    <m/>
    <m/>
    <m/>
    <m/>
    <m/>
    <m/>
    <m/>
    <m/>
    <m/>
    <s v="Sports &amp; Entertainment"/>
    <m/>
    <m/>
    <m/>
    <m/>
    <m/>
    <m/>
    <m/>
    <m/>
    <m/>
    <m/>
    <m/>
    <m/>
    <s v="Deepak Yadav"/>
    <m/>
    <s v="user_ocHSJH83OJnHCvKyMbjx8WOOK8PMgAUGIj1qK0q0dMV"/>
    <s v="Nikhil Ahuja"/>
    <m/>
    <m/>
    <s v="October"/>
    <x v="4"/>
    <m/>
    <m/>
    <s v="Employee Wellness Handbook"/>
    <m/>
    <m/>
    <m/>
    <s v="2022-02-07 06:54:08.115000+00:00"/>
    <s v="2022-09-30 07:26:55.216000+00:00"/>
    <s v="GMC"/>
  </r>
  <r>
    <x v="19"/>
    <n v="175000"/>
    <s v="INR"/>
    <n v="0"/>
    <x v="3"/>
    <s v="Sales"/>
    <s v="stat_1hn9nRJaLbI53NxPuSQgo90kRpbpKsFlwN4oEGNUTdO"/>
    <s v="Lost"/>
    <x v="1"/>
    <s v="OpportunityStatusType.Lost"/>
    <s v="cont_AbgTVSaVHSXzP5m9iYmwItu4FMC406Y9L6JLy9qI95w"/>
    <s v="Amit"/>
    <s v="GMC Renewal"/>
    <s v="lead_efyYiqi8d11mtDrDPd3hHLPuJrr316ETbef84Nq2Px1"/>
    <s v="Finaleap Pvt. Ltd."/>
    <s v="Aishwarya Nyayadhish"/>
    <s v="user_sREdxbAJihL2Zbgic7tyQ6Rc4Mny7HnD1RNGhA9DDYh"/>
    <s v="Prajakta Sahastrabudhe"/>
    <s v="2022-08-10 10:14:12.971000+00:00"/>
    <s v="2022-09-30 06:01:32.162000+00:00"/>
    <m/>
    <s v="Pune"/>
    <m/>
    <s v="2021-09-03 06:03:49+00:00"/>
    <m/>
    <n v="35"/>
    <m/>
    <m/>
    <m/>
    <m/>
    <m/>
    <m/>
    <m/>
    <m/>
    <m/>
    <m/>
    <m/>
    <m/>
    <m/>
    <m/>
    <m/>
    <m/>
    <m/>
    <m/>
    <m/>
    <m/>
    <m/>
    <m/>
    <m/>
    <m/>
    <m/>
    <m/>
    <s v="user_6hRQhcoLhZEDUBYaw3vS7rv6T5582sGfXq4jNRqTfUU"/>
    <s v="Aishwarya Nyayadhish"/>
    <s v="Komal Chougale"/>
    <m/>
    <s v="September"/>
    <x v="3"/>
    <s v="Inbound via website"/>
    <m/>
    <s v="Employee Count 15"/>
    <m/>
    <m/>
    <m/>
    <s v="2021-09-03 06:06:35.337000+00:00"/>
    <s v="2022-09-30 06:01:32.209000+00:00"/>
    <m/>
  </r>
  <r>
    <x v="16"/>
    <n v="1050000"/>
    <s v="INR"/>
    <n v="0"/>
    <x v="4"/>
    <s v="Sales"/>
    <s v="stat_kcR4fZg7TU7jjk1jAVua3qGLRS4J5uFayEjK5j02wtv"/>
    <s v="Unqualified"/>
    <x v="1"/>
    <s v="OpportunityStatusType.Lost"/>
    <m/>
    <m/>
    <m/>
    <s v="lead_0vhPtfSpbdTaUyCBrHJvQr7gyvfjZueXqk9OAcnGlkV"/>
    <s v="Unitherm Engineers"/>
    <s v="Shreya Solanki"/>
    <s v="user_8jx3L2CDfrbzNnwYUv6Plfha6VxaSGsqcbTXR3sIBZi"/>
    <s v="Manish Balpande"/>
    <s v="2022-08-23 09:00:22.807000+00:00"/>
    <s v="2022-09-30 07:23:09.638000+00:00"/>
    <m/>
    <s v="Pune"/>
    <m/>
    <s v="2020-08-26 02:33:06+00:00"/>
    <m/>
    <n v="210"/>
    <m/>
    <m/>
    <s v="Facebook"/>
    <m/>
    <m/>
    <m/>
    <m/>
    <s v="PAID_SOCIAL"/>
    <m/>
    <m/>
    <m/>
    <s v="Manufacturing"/>
    <m/>
    <m/>
    <m/>
    <m/>
    <m/>
    <m/>
    <m/>
    <m/>
    <m/>
    <m/>
    <m/>
    <m/>
    <s v="Jithendra Goalla"/>
    <m/>
    <s v="user_Jujy0sFufO9J3qwY7aNpCCnF6nFZMrfvciNEydEzhaI"/>
    <s v="Shreya Solanki"/>
    <m/>
    <m/>
    <s v="August"/>
    <x v="6"/>
    <s v="Naukri.com"/>
    <m/>
    <s v="Employee Wellness Handbook"/>
    <m/>
    <m/>
    <m/>
    <s v="2020-12-06 09:48:41.993000+00:00"/>
    <s v="2022-10-15 17:53:45.563000+00:00"/>
    <m/>
  </r>
  <r>
    <x v="14"/>
    <n v="4800"/>
    <s v="INR"/>
    <n v="0"/>
    <x v="4"/>
    <s v="Sales"/>
    <s v="stat_1hn9nRJaLbI53NxPuSQgo90kRpbpKsFlwN4oEGNUTdO"/>
    <s v="Lost"/>
    <x v="1"/>
    <s v="OpportunityStatusType.Lost"/>
    <s v="cont_nydGuKs7tDcTOecVyojvhc8IzIICtKNMQ82SOCofOdS"/>
    <s v="Preethi Santos"/>
    <s v="Unqualified as there's no GPA Policy"/>
    <s v="lead_L9lVWJKIjdkGbNOHuWyADDiyVLkJaoN8XqeGAz6wHs0"/>
    <s v="Game Taco"/>
    <s v="Nikhil Ahuja"/>
    <s v="user_g5Yw4Z4XnIbmcGhJO80vdtFdd5ElcDlgYO3q8l82ODn"/>
    <s v="Aditya Binani"/>
    <s v="2022-09-23 06:52:02.988000+00:00"/>
    <s v="2022-09-30 07:26:36.350000+00:00"/>
    <m/>
    <s v="Bangalore"/>
    <m/>
    <m/>
    <m/>
    <n v="12"/>
    <m/>
    <m/>
    <m/>
    <m/>
    <m/>
    <m/>
    <m/>
    <m/>
    <m/>
    <m/>
    <m/>
    <s v="Sports &amp; Entertainment"/>
    <m/>
    <m/>
    <m/>
    <m/>
    <m/>
    <m/>
    <m/>
    <m/>
    <m/>
    <m/>
    <m/>
    <m/>
    <s v="Deepak Yadav"/>
    <m/>
    <s v="user_ocHSJH83OJnHCvKyMbjx8WOOK8PMgAUGIj1qK0q0dMV"/>
    <s v="Nikhil Ahuja"/>
    <m/>
    <m/>
    <s v="October"/>
    <x v="4"/>
    <m/>
    <m/>
    <s v="Employee Wellness Handbook"/>
    <m/>
    <m/>
    <m/>
    <s v="2022-02-07 06:54:08.115000+00:00"/>
    <s v="2022-09-30 07:26:55.216000+00:00"/>
    <s v="GPA"/>
  </r>
  <r>
    <x v="20"/>
    <n v="20000"/>
    <s v="INR"/>
    <n v="0"/>
    <x v="4"/>
    <s v="Sales"/>
    <s v="stat_kcR4fZg7TU7jjk1jAVua3qGLRS4J5uFayEjK5j02wtv"/>
    <s v="Unqualified"/>
    <x v="1"/>
    <s v="OpportunityStatusType.Lost"/>
    <s v="cont_8gA5jx02STarEaMFpk3lG9acpYQFcaEmTarcWbPeEwu"/>
    <s v="Prashant Thakare"/>
    <s v="GPA - Fresh"/>
    <s v="lead_xKlqBZDR5NbUqjVMep8j4SvOW3wVRFl5FpNnHXI4WWw"/>
    <s v="Bpointer Technologies Pvt Ltd"/>
    <s v="Shreenath Bhat"/>
    <s v="user_vMd4rmcrSbjykdyL2J7rrYn84SWdcNc5FKligrmItPw"/>
    <s v="Shreenath Bhat"/>
    <s v="2022-06-08 09:33:50.972000+00:00"/>
    <s v="2022-09-30 05:47:43.330000+00:00"/>
    <m/>
    <s v="Pune"/>
    <m/>
    <m/>
    <m/>
    <n v="87"/>
    <m/>
    <m/>
    <m/>
    <m/>
    <m/>
    <m/>
    <m/>
    <s v="PAID_SOCIAL"/>
    <m/>
    <m/>
    <m/>
    <s v="IT Services &amp; IT Consulting"/>
    <m/>
    <m/>
    <m/>
    <m/>
    <m/>
    <m/>
    <m/>
    <m/>
    <m/>
    <m/>
    <m/>
    <m/>
    <s v="Mrunmay Jalgaonkar"/>
    <m/>
    <s v="user_vMd4rmcrSbjykdyL2J7rrYn84SWdcNc5FKligrmItPw"/>
    <s v="Shreenath Bhat"/>
    <m/>
    <m/>
    <m/>
    <x v="2"/>
    <s v="Lusha"/>
    <m/>
    <s v="Winning talent beyond salary"/>
    <m/>
    <m/>
    <m/>
    <s v="2022-03-09 05:21:49.488000+00:00"/>
    <s v="2022-09-30 05:47:50.661000+00:00"/>
    <s v="GPA"/>
  </r>
  <r>
    <x v="20"/>
    <n v="400000"/>
    <s v="INR"/>
    <n v="0"/>
    <x v="4"/>
    <s v="Sales"/>
    <s v="stat_kcR4fZg7TU7jjk1jAVua3qGLRS4J5uFayEjK5j02wtv"/>
    <s v="Unqualified"/>
    <x v="1"/>
    <s v="OpportunityStatusType.Lost"/>
    <s v="cont_8gA5jx02STarEaMFpk3lG9acpYQFcaEmTarcWbPeEwu"/>
    <s v="Prashant Thakare"/>
    <s v="GMC - Fresh"/>
    <s v="lead_xKlqBZDR5NbUqjVMep8j4SvOW3wVRFl5FpNnHXI4WWw"/>
    <s v="Bpointer Technologies Pvt Ltd"/>
    <s v="Shreenath Bhat"/>
    <s v="user_vMd4rmcrSbjykdyL2J7rrYn84SWdcNc5FKligrmItPw"/>
    <s v="Shreenath Bhat"/>
    <s v="2022-06-08 09:33:26.180000+00:00"/>
    <s v="2022-09-30 05:47:36.054000+00:00"/>
    <m/>
    <s v="Pune"/>
    <m/>
    <m/>
    <m/>
    <n v="87"/>
    <m/>
    <m/>
    <m/>
    <m/>
    <m/>
    <m/>
    <m/>
    <s v="PAID_SOCIAL"/>
    <m/>
    <m/>
    <m/>
    <s v="IT Services &amp; IT Consulting"/>
    <m/>
    <m/>
    <m/>
    <m/>
    <m/>
    <m/>
    <m/>
    <m/>
    <m/>
    <m/>
    <m/>
    <m/>
    <s v="Mrunmay Jalgaonkar"/>
    <m/>
    <s v="user_vMd4rmcrSbjykdyL2J7rrYn84SWdcNc5FKligrmItPw"/>
    <s v="Shreenath Bhat"/>
    <m/>
    <m/>
    <m/>
    <x v="2"/>
    <s v="Lusha"/>
    <m/>
    <s v="Winning talent beyond salary"/>
    <m/>
    <m/>
    <m/>
    <s v="2022-03-09 05:21:49.488000+00:00"/>
    <s v="2022-09-30 05:47:50.661000+00:00"/>
    <s v="GMC"/>
  </r>
  <r>
    <x v="20"/>
    <n v="200000"/>
    <s v="INR"/>
    <n v="0"/>
    <x v="4"/>
    <s v="Sales"/>
    <s v="stat_kcR4fZg7TU7jjk1jAVua3qGLRS4J5uFayEjK5j02wtv"/>
    <s v="Unqualified"/>
    <x v="1"/>
    <s v="OpportunityStatusType.Lost"/>
    <m/>
    <m/>
    <s v="GTL - Fresh"/>
    <s v="lead_xKlqBZDR5NbUqjVMep8j4SvOW3wVRFl5FpNnHXI4WWw"/>
    <s v="Bpointer Technologies Pvt Ltd"/>
    <s v="Shreenath Bhat"/>
    <s v="user_vMd4rmcrSbjykdyL2J7rrYn84SWdcNc5FKligrmItPw"/>
    <s v="Shreenath Bhat"/>
    <s v="2022-06-08 09:34:17.271000+00:00"/>
    <s v="2022-09-30 05:47:50.593000+00:00"/>
    <m/>
    <s v="Pune"/>
    <m/>
    <m/>
    <m/>
    <n v="87"/>
    <m/>
    <m/>
    <m/>
    <m/>
    <m/>
    <m/>
    <m/>
    <s v="PAID_SOCIAL"/>
    <m/>
    <m/>
    <m/>
    <s v="IT Services &amp; IT Consulting"/>
    <m/>
    <m/>
    <m/>
    <m/>
    <m/>
    <m/>
    <m/>
    <m/>
    <m/>
    <m/>
    <m/>
    <m/>
    <s v="Mrunmay Jalgaonkar"/>
    <m/>
    <s v="user_vMd4rmcrSbjykdyL2J7rrYn84SWdcNc5FKligrmItPw"/>
    <s v="Shreenath Bhat"/>
    <m/>
    <m/>
    <m/>
    <x v="2"/>
    <s v="Lusha"/>
    <m/>
    <s v="Winning talent beyond salary"/>
    <m/>
    <m/>
    <m/>
    <s v="2022-03-09 05:21:49.488000+00:00"/>
    <s v="2022-09-30 05:47:50.661000+00:00"/>
    <s v="GTL"/>
  </r>
  <r>
    <x v="19"/>
    <n v="518968"/>
    <s v="INR"/>
    <n v="100"/>
    <x v="4"/>
    <s v="Sales"/>
    <s v="stat_OZRiD1474QRJIpvnjHCZfiIvKcVD6mIKSSTzg8SwDVx"/>
    <s v="Won- Payment Completed"/>
    <x v="0"/>
    <s v="OpportunityStatusType.Won"/>
    <s v="cont_F0CZ4IwsFREPUww6OlUjgJbbTCPBZktZd7XE3WTeGfn"/>
    <s v="Himani Garg"/>
    <s v="GMC (Renewal)"/>
    <s v="lead_B0oEGEnBnNxGYXNosYsqM96Pbi6EUS3JARNO7J3RmeC"/>
    <s v="Linkdigi Spaces Pvt Ltd"/>
    <s v="Pranav Kenjale"/>
    <s v="user_x9AtbGLhDmWYC9XAmYdfwBt9yiXbgMhBuZpIoFuN8Cd"/>
    <s v="Pranav Kenjale"/>
    <s v="2022-09-21 10:48:59.349000+00:00"/>
    <s v="2022-09-30 05:12:58.115000+00:00"/>
    <m/>
    <s v="Bangalore"/>
    <m/>
    <m/>
    <m/>
    <n v="61"/>
    <m/>
    <m/>
    <m/>
    <m/>
    <m/>
    <m/>
    <m/>
    <m/>
    <m/>
    <m/>
    <m/>
    <m/>
    <m/>
    <m/>
    <m/>
    <m/>
    <m/>
    <m/>
    <m/>
    <m/>
    <m/>
    <m/>
    <m/>
    <m/>
    <m/>
    <m/>
    <m/>
    <m/>
    <m/>
    <m/>
    <s v="September"/>
    <x v="7"/>
    <m/>
    <m/>
    <m/>
    <m/>
    <m/>
    <m/>
    <s v="2022-09-21 10:46:56.117000+00:00"/>
    <s v="2022-10-06 06:57:29.739000+00:00"/>
    <m/>
  </r>
  <r>
    <x v="7"/>
    <n v="1000000"/>
    <s v="INR"/>
    <n v="0"/>
    <x v="4"/>
    <s v="Sales"/>
    <s v="stat_1hn9nRJaLbI53NxPuSQgo90kRpbpKsFlwN4oEGNUTdO"/>
    <s v="Lost"/>
    <x v="1"/>
    <s v="OpportunityStatusType.Lost"/>
    <s v="cont_qr76aTh52e5YIz68fLpA0nVV9pAjMy0JLwXxt554jF9"/>
    <s v="Rustom Patel"/>
    <m/>
    <s v="lead_VvOt4QumUuCP7K9CTxj2pzawWyc88Q1qqBoB38ME2cY"/>
    <s v="Finolex Plasson"/>
    <s v="Sarvesh Pawar"/>
    <s v="user_U27GK6WjhLhUhi1EDKXV57xMpn8n8DMIOjci1q3UReZ"/>
    <s v="Abhiroop Ganguly"/>
    <s v="2022-09-01 06:26:50.907000+00:00"/>
    <s v="2022-09-30 04:10:43.783000+00:00"/>
    <m/>
    <s v="Pune"/>
    <m/>
    <m/>
    <m/>
    <n v="489"/>
    <m/>
    <m/>
    <m/>
    <m/>
    <m/>
    <m/>
    <m/>
    <m/>
    <m/>
    <m/>
    <m/>
    <s v="Others"/>
    <m/>
    <m/>
    <m/>
    <m/>
    <m/>
    <m/>
    <m/>
    <m/>
    <m/>
    <m/>
    <m/>
    <m/>
    <m/>
    <m/>
    <s v="user_A8KOTZADnUtEQOLt4nSLAmteNStuGh80js75RYjrXVt"/>
    <s v="Sarvesh Pawar"/>
    <s v="Anjali Nishu"/>
    <m/>
    <s v="October"/>
    <x v="2"/>
    <m/>
    <m/>
    <m/>
    <m/>
    <m/>
    <m/>
    <s v="2021-01-08 06:17:13.093000+00:00"/>
    <s v="2022-10-02 06:04:55.766000+00:00"/>
    <s v="GMC"/>
  </r>
  <r>
    <x v="1"/>
    <n v="800000"/>
    <s v="INR"/>
    <n v="0"/>
    <x v="3"/>
    <s v="Sales"/>
    <s v="stat_1hn9nRJaLbI53NxPuSQgo90kRpbpKsFlwN4oEGNUTdO"/>
    <s v="Lost"/>
    <x v="1"/>
    <s v="OpportunityStatusType.Lost"/>
    <m/>
    <m/>
    <s v="They were favouring us till a day back . But they got lower quotes as compared to us and decided to go ahead owing to the management's decision. they haven't yet disclosed the brokers and insurer's name . Following up for the same"/>
    <s v="lead_OMJM8xYXwf0G27oE7UoJ92OBrgRbxeS6JOJal4kQc8y"/>
    <s v="White Rivers Media"/>
    <s v="Shreya Solanki"/>
    <s v="user_kbtBHYtBjVDNyI72HTF6C1SCvC7yVBiA6OrBOy3t96U"/>
    <s v="Tejas Kulkarni"/>
    <s v="2022-08-30 12:55:04.097000+00:00"/>
    <s v="2022-09-30 02:29:49.386000+00:00"/>
    <m/>
    <s v="Mumbai"/>
    <m/>
    <m/>
    <m/>
    <n v="298"/>
    <m/>
    <m/>
    <m/>
    <m/>
    <m/>
    <m/>
    <m/>
    <m/>
    <m/>
    <m/>
    <m/>
    <s v="Others"/>
    <m/>
    <m/>
    <m/>
    <m/>
    <m/>
    <m/>
    <m/>
    <m/>
    <m/>
    <m/>
    <m/>
    <m/>
    <s v="Aniket Vahile"/>
    <m/>
    <s v="user_228eUmsdKIb9OItgmiDq1zD4aPZ1eqiapbaLAGeBf8g"/>
    <s v="Bhairavi Jog"/>
    <m/>
    <m/>
    <s v="October"/>
    <x v="2"/>
    <s v="Lusha"/>
    <m/>
    <s v="Lead Magnet Lead"/>
    <m/>
    <m/>
    <m/>
    <s v="2021-09-01 15:34:04.111000+00:00"/>
    <s v="2022-09-30 02:29:49.439000+00:00"/>
    <m/>
  </r>
  <r>
    <x v="3"/>
    <n v="400000"/>
    <s v="INR"/>
    <n v="0"/>
    <x v="6"/>
    <s v="Sales"/>
    <s v="stat_1hn9nRJaLbI53NxPuSQgo90kRpbpKsFlwN4oEGNUTdO"/>
    <s v="Lost"/>
    <x v="1"/>
    <s v="OpportunityStatusType.Lost"/>
    <s v="cont_oGaeyls3i0Mr6qrBU5QCfAUGOhz0sxz8xZo82stT9Vv"/>
    <s v="rashmi parab"/>
    <s v="GMC ren policy for 80 offshore crew emp"/>
    <s v="lead_8yakoYjlkrktv3DqmhwHGu86SnfB7jkFPDLgzzpSZ8O"/>
    <s v="DEEPWATER DYNAMIC DRILLING AND SERVICES PVT. LTD. (Servants &amp; Drivers)"/>
    <s v="Gauri Jori"/>
    <s v="user_GL8PBiV4pvzsQLVHSdZLeMQAQcGjCvLkffg486DHfZJ"/>
    <s v="Anshum Naithani"/>
    <s v="2022-08-18 11:36:04.463000+00:00"/>
    <s v="2022-09-30 01:50:08.039000+00:00"/>
    <m/>
    <s v="Mumbai"/>
    <m/>
    <m/>
    <m/>
    <n v="120"/>
    <m/>
    <m/>
    <m/>
    <m/>
    <m/>
    <m/>
    <m/>
    <m/>
    <m/>
    <m/>
    <m/>
    <s v="Professional Services"/>
    <m/>
    <m/>
    <m/>
    <m/>
    <m/>
    <m/>
    <m/>
    <m/>
    <m/>
    <m/>
    <m/>
    <m/>
    <m/>
    <m/>
    <s v="user_5YHA1ZU4iP896lD1YJehdJcMx7ZEgWCpulT4T2c3pJ3"/>
    <s v="Gauri Jori"/>
    <m/>
    <m/>
    <s v="August; September"/>
    <x v="2"/>
    <m/>
    <m/>
    <m/>
    <m/>
    <m/>
    <m/>
    <s v="2021-08-11 05:15:37.790000+00:00"/>
    <s v="2022-10-12 04:53:19.486000+00:00"/>
    <m/>
  </r>
  <r>
    <x v="21"/>
    <n v="4000000"/>
    <s v="INR"/>
    <n v="0"/>
    <x v="4"/>
    <s v="Sales"/>
    <s v="stat_1hn9nRJaLbI53NxPuSQgo90kRpbpKsFlwN4oEGNUTdO"/>
    <s v="Lost"/>
    <x v="1"/>
    <s v="OpportunityStatusType.Lost"/>
    <s v="cont_HZV41I72ylSsippdnAaMjoLB1cY3AO6MEiIedKsGMKi"/>
    <s v="Sahitya Rajan"/>
    <s v="GMC - Renewal"/>
    <s v="lead_r6TowEk6KWBjr1Men7AAdAUIelmQO2P8zuz1w4hE5yT"/>
    <s v="Scribe EMR Systems"/>
    <s v="Shreenath Bhat"/>
    <s v="user_P3f70h2AcefBkFTBZpvA9LgDbjTmUIXkqdKqHJ5evwA"/>
    <s v="Manojkumar Tinna"/>
    <s v="2022-06-27 11:12:45.449000+00:00"/>
    <s v="2022-09-30 01:20:18.351000+00:00"/>
    <m/>
    <s v="Bangalore"/>
    <m/>
    <s v="2022-04-14 05:39:23+00:00"/>
    <m/>
    <n v="1000"/>
    <m/>
    <m/>
    <m/>
    <m/>
    <m/>
    <m/>
    <m/>
    <s v="PAID_SOCIAL"/>
    <m/>
    <m/>
    <m/>
    <s v="Others; Professional Services"/>
    <m/>
    <m/>
    <m/>
    <m/>
    <m/>
    <m/>
    <m/>
    <m/>
    <m/>
    <m/>
    <m/>
    <m/>
    <m/>
    <m/>
    <s v="user_vMd4rmcrSbjykdyL2J7rrYn84SWdcNc5FKligrmItPw"/>
    <s v="Shreenath Bhat"/>
    <m/>
    <m/>
    <s v="September"/>
    <x v="8"/>
    <s v="Inbound via website"/>
    <m/>
    <s v="Employee Count 200"/>
    <m/>
    <m/>
    <m/>
    <s v="2022-02-02 08:43:48.411000+00:00"/>
    <s v="2022-10-20 06:22:23.273000+00:00"/>
    <s v="GMC"/>
  </r>
  <r>
    <x v="17"/>
    <n v="800000"/>
    <s v="INR"/>
    <n v="0"/>
    <x v="4"/>
    <s v="Sales"/>
    <s v="stat_1hn9nRJaLbI53NxPuSQgo90kRpbpKsFlwN4oEGNUTdO"/>
    <s v="Lost"/>
    <x v="1"/>
    <s v="OpportunityStatusType.Lost"/>
    <s v="cont_1Ao3d05M3e13MBU80DgMCbPV3Eyv6SFBjqbb0GXtztx"/>
    <s v="Parveen Khan"/>
    <m/>
    <s v="lead_NTPJCcmLfFSYjxMt8UN2PcM5n9Gn34HKMsZdttKbLgN"/>
    <s v="Talent 500 by ANSR"/>
    <s v="Prateek Wadhwa"/>
    <s v="user_P3f70h2AcefBkFTBZpvA9LgDbjTmUIXkqdKqHJ5evwA"/>
    <s v="Manojkumar Tinna"/>
    <s v="2022-08-18 09:16:30.541000+00:00"/>
    <s v="2022-09-30 01:18:45.917000+00:00"/>
    <m/>
    <s v="Bangalore"/>
    <m/>
    <m/>
    <m/>
    <n v="400"/>
    <m/>
    <m/>
    <m/>
    <m/>
    <m/>
    <m/>
    <m/>
    <m/>
    <m/>
    <m/>
    <m/>
    <s v="Professional Services"/>
    <m/>
    <m/>
    <m/>
    <m/>
    <m/>
    <m/>
    <m/>
    <m/>
    <m/>
    <m/>
    <m/>
    <m/>
    <m/>
    <m/>
    <s v="user_FdWFezbLzkYQcGsBUsjZO25nr2poK2nRbqV47Rs5Kfm"/>
    <s v="Prateek Wadhwa"/>
    <m/>
    <m/>
    <s v="September"/>
    <x v="4"/>
    <s v="Lusha"/>
    <m/>
    <s v="Glengarry"/>
    <m/>
    <m/>
    <m/>
    <s v="2022-01-17 05:03:03.129000+00:00"/>
    <s v="2022-09-30 01:18:45.966000+00:00"/>
    <s v="GTL"/>
  </r>
  <r>
    <x v="17"/>
    <n v="10000000"/>
    <s v="INR"/>
    <n v="0"/>
    <x v="4"/>
    <s v="Sales"/>
    <s v="stat_1hn9nRJaLbI53NxPuSQgo90kRpbpKsFlwN4oEGNUTdO"/>
    <s v="Lost"/>
    <x v="1"/>
    <s v="OpportunityStatusType.Lost"/>
    <s v="cont_1Ao3d05M3e13MBU80DgMCbPV3Eyv6SFBjqbb0GXtztx"/>
    <s v="Parveen Khan"/>
    <m/>
    <s v="lead_NTPJCcmLfFSYjxMt8UN2PcM5n9Gn34HKMsZdttKbLgN"/>
    <s v="Talent 500 by ANSR"/>
    <s v="Prateek Wadhwa"/>
    <s v="user_P3f70h2AcefBkFTBZpvA9LgDbjTmUIXkqdKqHJ5evwA"/>
    <s v="Manojkumar Tinna"/>
    <s v="2022-08-01 06:24:03.520000+00:00"/>
    <s v="2022-09-30 01:18:30.222000+00:00"/>
    <m/>
    <s v="Bangalore"/>
    <m/>
    <m/>
    <m/>
    <n v="400"/>
    <m/>
    <m/>
    <m/>
    <m/>
    <m/>
    <m/>
    <m/>
    <m/>
    <m/>
    <m/>
    <m/>
    <s v="Professional Services"/>
    <m/>
    <m/>
    <m/>
    <m/>
    <m/>
    <m/>
    <m/>
    <m/>
    <m/>
    <m/>
    <m/>
    <m/>
    <m/>
    <m/>
    <s v="user_FdWFezbLzkYQcGsBUsjZO25nr2poK2nRbqV47Rs5Kfm"/>
    <s v="Prateek Wadhwa"/>
    <m/>
    <m/>
    <s v="September"/>
    <x v="4"/>
    <s v="Lusha"/>
    <m/>
    <s v="Glengarry"/>
    <m/>
    <m/>
    <m/>
    <s v="2022-01-17 05:03:03.129000+00:00"/>
    <s v="2022-09-30 01:18:45.966000+00:00"/>
    <s v="GMC"/>
  </r>
  <r>
    <x v="17"/>
    <n v="150000"/>
    <s v="INR"/>
    <n v="0"/>
    <x v="4"/>
    <s v="Sales"/>
    <s v="stat_1hn9nRJaLbI53NxPuSQgo90kRpbpKsFlwN4oEGNUTdO"/>
    <s v="Lost"/>
    <x v="1"/>
    <s v="OpportunityStatusType.Lost"/>
    <s v="cont_1Ao3d05M3e13MBU80DgMCbPV3Eyv6SFBjqbb0GXtztx"/>
    <s v="Parveen Khan"/>
    <m/>
    <s v="lead_NTPJCcmLfFSYjxMt8UN2PcM5n9Gn34HKMsZdttKbLgN"/>
    <s v="Talent 500 by ANSR"/>
    <s v="Prateek Wadhwa"/>
    <s v="user_P3f70h2AcefBkFTBZpvA9LgDbjTmUIXkqdKqHJ5evwA"/>
    <s v="Manojkumar Tinna"/>
    <s v="2022-08-01 06:24:41.798000+00:00"/>
    <s v="2022-09-30 01:18:39.329000+00:00"/>
    <m/>
    <s v="Bangalore"/>
    <m/>
    <m/>
    <m/>
    <n v="400"/>
    <m/>
    <m/>
    <m/>
    <m/>
    <m/>
    <m/>
    <m/>
    <m/>
    <m/>
    <m/>
    <m/>
    <s v="Professional Services"/>
    <m/>
    <m/>
    <m/>
    <m/>
    <m/>
    <m/>
    <m/>
    <m/>
    <m/>
    <m/>
    <m/>
    <m/>
    <m/>
    <m/>
    <s v="user_FdWFezbLzkYQcGsBUsjZO25nr2poK2nRbqV47Rs5Kfm"/>
    <s v="Prateek Wadhwa"/>
    <m/>
    <m/>
    <s v="September"/>
    <x v="4"/>
    <s v="Lusha"/>
    <m/>
    <s v="Glengarry"/>
    <m/>
    <m/>
    <m/>
    <s v="2022-01-17 05:03:03.129000+00:00"/>
    <s v="2022-09-30 01:18:45.966000+00:00"/>
    <s v="GPA"/>
  </r>
  <r>
    <x v="22"/>
    <n v="935000"/>
    <s v="INR"/>
    <n v="0"/>
    <x v="4"/>
    <s v="Sales"/>
    <s v="stat_1hn9nRJaLbI53NxPuSQgo90kRpbpKsFlwN4oEGNUTdO"/>
    <s v="Lost"/>
    <x v="1"/>
    <s v="OpportunityStatusType.Lost"/>
    <s v="cont_56bXfsWcpYGlekgAwocAWIWfrwbd4FtVFBOMjiday2G"/>
    <s v="sunilkumara A"/>
    <s v="GPA ren -"/>
    <s v="lead_wZgIDTrLEkhYe0y5JrqouDmkHVV4WUhb0PfUhEn8qvN"/>
    <s v="Manipal Group"/>
    <s v="Gauri Jori"/>
    <s v="user_TZzywQwym26DjuswO479pxRhNKX152z8X1haCx2vcst"/>
    <s v="Vrushali Kummar"/>
    <s v="2022-07-04 11:48:17.796000+00:00"/>
    <s v="2022-09-29 15:50:53.481000+00:00"/>
    <m/>
    <s v="Other"/>
    <m/>
    <m/>
    <m/>
    <n v="2500"/>
    <m/>
    <m/>
    <m/>
    <m/>
    <m/>
    <m/>
    <m/>
    <m/>
    <m/>
    <m/>
    <m/>
    <s v="Education; Manufacturing; Others"/>
    <m/>
    <m/>
    <m/>
    <m/>
    <m/>
    <m/>
    <m/>
    <m/>
    <m/>
    <m/>
    <m/>
    <m/>
    <s v="Rakesh Nade"/>
    <m/>
    <s v="user_5YHA1ZU4iP896lD1YJehdJcMx7ZEgWCpulT4T2c3pJ3"/>
    <s v="Gauri Jori"/>
    <m/>
    <m/>
    <s v="September"/>
    <x v="2"/>
    <s v="Mr. E"/>
    <m/>
    <m/>
    <m/>
    <m/>
    <m/>
    <s v="2022-07-04 11:30:18.242000+00:00"/>
    <s v="2022-10-20 10:24:55.381000+00:00"/>
    <m/>
  </r>
  <r>
    <x v="22"/>
    <n v="9700000"/>
    <s v="INR"/>
    <n v="0"/>
    <x v="4"/>
    <s v="Sales"/>
    <s v="stat_1hn9nRJaLbI53NxPuSQgo90kRpbpKsFlwN4oEGNUTdO"/>
    <s v="Lost"/>
    <x v="1"/>
    <s v="OpportunityStatusType.Lost"/>
    <s v="cont_56bXfsWcpYGlekgAwocAWIWfrwbd4FtVFBOMjiday2G"/>
    <s v="sunilkumara A"/>
    <s v="GMC ren - too late to quote"/>
    <s v="lead_wZgIDTrLEkhYe0y5JrqouDmkHVV4WUhb0PfUhEn8qvN"/>
    <s v="Manipal Group"/>
    <s v="Gauri Jori"/>
    <s v="user_TZzywQwym26DjuswO479pxRhNKX152z8X1haCx2vcst"/>
    <s v="Vrushali Kummar"/>
    <s v="2022-07-04 11:47:41.163000+00:00"/>
    <s v="2022-09-29 15:50:04.193000+00:00"/>
    <m/>
    <s v="Other"/>
    <m/>
    <m/>
    <m/>
    <n v="2500"/>
    <m/>
    <m/>
    <m/>
    <m/>
    <m/>
    <m/>
    <m/>
    <m/>
    <m/>
    <m/>
    <m/>
    <s v="Education; Manufacturing; Others"/>
    <m/>
    <m/>
    <m/>
    <m/>
    <m/>
    <m/>
    <m/>
    <m/>
    <m/>
    <m/>
    <m/>
    <m/>
    <s v="Rakesh Nade"/>
    <m/>
    <s v="user_5YHA1ZU4iP896lD1YJehdJcMx7ZEgWCpulT4T2c3pJ3"/>
    <s v="Gauri Jori"/>
    <m/>
    <m/>
    <s v="September"/>
    <x v="2"/>
    <s v="Mr. E"/>
    <m/>
    <m/>
    <m/>
    <m/>
    <m/>
    <s v="2022-07-04 11:30:18.242000+00:00"/>
    <s v="2022-10-20 10:24:55.381000+00:00"/>
    <m/>
  </r>
  <r>
    <x v="22"/>
    <n v="6700000"/>
    <s v="INR"/>
    <n v="0"/>
    <x v="4"/>
    <s v="Sales"/>
    <s v="stat_1hn9nRJaLbI53NxPuSQgo90kRpbpKsFlwN4oEGNUTdO"/>
    <s v="Lost"/>
    <x v="1"/>
    <s v="OpportunityStatusType.Lost"/>
    <s v="cont_56bXfsWcpYGlekgAwocAWIWfrwbd4FtVFBOMjiday2G"/>
    <s v="sunilkumara A"/>
    <s v="Parental policy ren - too late to quote"/>
    <s v="lead_wZgIDTrLEkhYe0y5JrqouDmkHVV4WUhb0PfUhEn8qvN"/>
    <s v="Manipal Group"/>
    <s v="Gauri Jori"/>
    <s v="user_TZzywQwym26DjuswO479pxRhNKX152z8X1haCx2vcst"/>
    <s v="Vrushali Kummar"/>
    <s v="2022-07-04 11:50:06.891000+00:00"/>
    <s v="2022-09-29 15:50:23.539000+00:00"/>
    <m/>
    <s v="Other"/>
    <m/>
    <m/>
    <m/>
    <n v="2500"/>
    <m/>
    <m/>
    <m/>
    <m/>
    <m/>
    <m/>
    <m/>
    <m/>
    <m/>
    <m/>
    <m/>
    <s v="Education; Manufacturing; Others"/>
    <m/>
    <m/>
    <m/>
    <m/>
    <m/>
    <m/>
    <m/>
    <m/>
    <m/>
    <m/>
    <m/>
    <m/>
    <s v="Rakesh Nade"/>
    <m/>
    <s v="user_5YHA1ZU4iP896lD1YJehdJcMx7ZEgWCpulT4T2c3pJ3"/>
    <s v="Gauri Jori"/>
    <m/>
    <m/>
    <s v="September"/>
    <x v="2"/>
    <s v="Mr. E"/>
    <m/>
    <m/>
    <m/>
    <m/>
    <m/>
    <s v="2022-07-04 11:30:18.242000+00:00"/>
    <s v="2022-10-20 10:24:55.381000+00:00"/>
    <m/>
  </r>
  <r>
    <x v="11"/>
    <n v="90624"/>
    <s v="INR"/>
    <n v="100"/>
    <x v="3"/>
    <s v="Sales"/>
    <s v="stat_OZRiD1474QRJIpvnjHCZfiIvKcVD6mIKSSTzg8SwDVx"/>
    <s v="Won- Payment Completed"/>
    <x v="0"/>
    <s v="OpportunityStatusType.Won"/>
    <s v="cont_iMsdLCyRVtuKwS3ism1BnOUlOmMIvs6W5oVlAJucqr5"/>
    <s v="Mansi Kulkarni"/>
    <s v="GTL Renewal"/>
    <s v="lead_EbCjQavkcixn3q56EYr3tweNPzpUcp750JVNJ3chetf"/>
    <s v="Hummingbird Web Solutions Private Limited"/>
    <s v="Daya Gowda"/>
    <s v="user_LKRhV6rhcBe0uL8u70UUGeDjbMupuho4TaiAOCbT7HT"/>
    <s v="Kashif Ahmad"/>
    <s v="2022-08-19 10:38:39.945000+00:00"/>
    <s v="2022-09-29 12:33:26.694000+00:00"/>
    <m/>
    <s v="Pune"/>
    <m/>
    <m/>
    <m/>
    <n v="64"/>
    <m/>
    <m/>
    <m/>
    <m/>
    <m/>
    <m/>
    <m/>
    <m/>
    <m/>
    <m/>
    <m/>
    <s v="IT Services &amp; IT Consulting"/>
    <s v="Aditya Birla, ICICI PRUDENTIAL"/>
    <m/>
    <m/>
    <m/>
    <m/>
    <m/>
    <m/>
    <m/>
    <m/>
    <m/>
    <m/>
    <m/>
    <s v="Mrunmay Jalgaonkar"/>
    <m/>
    <s v="user_encRk5bIEFN6ZA11h4WH2AdZTiZpogLSlMIaj0E30SZ"/>
    <s v="Daya Gowda"/>
    <s v="Siddharth Angolkar"/>
    <m/>
    <s v="September"/>
    <x v="2"/>
    <m/>
    <m/>
    <m/>
    <m/>
    <m/>
    <m/>
    <s v="2022-05-18 04:34:35.480000+00:00"/>
    <s v="2022-10-12 10:12:11.780000+00:00"/>
    <s v="GTL"/>
  </r>
  <r>
    <x v="23"/>
    <n v="150000"/>
    <s v="INR"/>
    <n v="0"/>
    <x v="4"/>
    <s v="Sales"/>
    <s v="stat_kcR4fZg7TU7jjk1jAVua3qGLRS4J5uFayEjK5j02wtv"/>
    <s v="Unqualified"/>
    <x v="1"/>
    <s v="OpportunityStatusType.Lost"/>
    <s v="cont_nVW3yohrA5zGuZbUyGnbzOluALEf8yDDvKnnPCpKZwQ"/>
    <s v="Christopher Dowling"/>
    <m/>
    <s v="lead_eNnbNB7BYJa2Li83ugikC257G8jVG4DN2cHn2iD7M0z"/>
    <s v="Safe Harvest"/>
    <s v="Harmanjit Singh"/>
    <s v="user_5IQTpX6DsnoeoDfxqzqojpVoQLXPh68nhDjLS5ETjYj"/>
    <s v="Satyajit Chati"/>
    <s v="2022-09-15 05:52:42.735000+00:00"/>
    <s v="2022-09-29 07:11:02.718000+00:00"/>
    <m/>
    <s v="Bangalore"/>
    <m/>
    <m/>
    <m/>
    <n v="38"/>
    <m/>
    <m/>
    <m/>
    <m/>
    <m/>
    <m/>
    <m/>
    <s v="PAID_SOCIAL"/>
    <m/>
    <m/>
    <m/>
    <m/>
    <m/>
    <m/>
    <m/>
    <m/>
    <m/>
    <m/>
    <m/>
    <m/>
    <m/>
    <m/>
    <m/>
    <m/>
    <m/>
    <m/>
    <s v="user_lwF8ctKa5IyxqATpO2EOw2h0AEPiCMHOgewiH38Ei77"/>
    <s v="Harmanjit Singh"/>
    <m/>
    <m/>
    <s v="September"/>
    <x v="4"/>
    <m/>
    <m/>
    <s v="Employee Engagement Handbook"/>
    <m/>
    <m/>
    <m/>
    <s v="2022-07-08 16:37:15.395000+00:00"/>
    <s v="2022-09-29 07:23:43.592000+00:00"/>
    <s v="GMC"/>
  </r>
  <r>
    <x v="11"/>
    <n v="148000"/>
    <s v="INR"/>
    <n v="0"/>
    <x v="4"/>
    <s v="Sales"/>
    <s v="stat_1hn9nRJaLbI53NxPuSQgo90kRpbpKsFlwN4oEGNUTdO"/>
    <s v="Lost"/>
    <x v="1"/>
    <s v="OpportunityStatusType.Lost"/>
    <s v="cont_s6SuXbTRV35MMSTkILcSL7Y09g86L3awVYaCVzpIyBe"/>
    <s v="Brijmohan Jaiswal"/>
    <s v="GMC Renewal(Mumbai branch)"/>
    <s v="lead_MWpo0TixJ3gpVopW0b1oB28JKAFug7crTIorib1vqJp"/>
    <s v="Comprehensive Support Services"/>
    <s v="Sarvesh Pawar"/>
    <s v="user_LKRhV6rhcBe0uL8u70UUGeDjbMupuho4TaiAOCbT7HT"/>
    <s v="Kashif Ahmad"/>
    <s v="2022-09-23 10:42:17.046000+00:00"/>
    <s v="2022-09-29 05:49:07.521000+00:00"/>
    <m/>
    <s v="Pune"/>
    <m/>
    <m/>
    <m/>
    <n v="103"/>
    <s v="Yes"/>
    <m/>
    <m/>
    <m/>
    <m/>
    <m/>
    <m/>
    <m/>
    <m/>
    <m/>
    <m/>
    <s v="Hospitality &amp; Travel"/>
    <m/>
    <m/>
    <m/>
    <m/>
    <m/>
    <m/>
    <m/>
    <m/>
    <m/>
    <m/>
    <m/>
    <m/>
    <s v="Ravi Jaiswal; Yogesh Paigude"/>
    <m/>
    <s v="user_A8KOTZADnUtEQOLt4nSLAmteNStuGh80js75RYjrXVt"/>
    <s v="Sarvesh Pawar"/>
    <s v="Snehal Mane"/>
    <m/>
    <s v="July; September"/>
    <x v="2"/>
    <s v="Mr. E"/>
    <m/>
    <s v="Elevation Investor"/>
    <m/>
    <m/>
    <m/>
    <s v="2021-07-21 08:51:49.293000+00:00"/>
    <s v="2022-10-02 05:59:44.930000+00:00"/>
    <s v="GMC"/>
  </r>
  <r>
    <x v="3"/>
    <n v="900000"/>
    <s v="INR"/>
    <n v="0"/>
    <x v="8"/>
    <s v="Sales"/>
    <s v="stat_1hn9nRJaLbI53NxPuSQgo90kRpbpKsFlwN4oEGNUTdO"/>
    <s v="Lost"/>
    <x v="1"/>
    <s v="OpportunityStatusType.Lost"/>
    <s v="cont_yKow3TvcJuJB5GApFhh4qKhsA68dO1lAGiNhUtXJvht"/>
    <s v="Nikesh Hayaran"/>
    <s v="GMC - Renewal, Phazcare is the existing broker"/>
    <s v="lead_HjCUla7CxCV7WnSDIYm1cx2CC3ZEgUOaNEHaaQQFPpR"/>
    <s v="Peoplegrove Tech Private Limited"/>
    <s v="Shreenath Bhat"/>
    <s v="user_GL8PBiV4pvzsQLVHSdZLeMQAQcGjCvLkffg486DHfZJ"/>
    <s v="Anshum Naithani"/>
    <s v="2022-07-18 11:30:46.676000+00:00"/>
    <s v="2022-09-29 09:22:23.645000+00:00"/>
    <m/>
    <s v="Mumbai"/>
    <m/>
    <m/>
    <m/>
    <n v="52"/>
    <m/>
    <m/>
    <m/>
    <m/>
    <m/>
    <m/>
    <m/>
    <m/>
    <m/>
    <m/>
    <m/>
    <s v="IT Services &amp; IT Consulting"/>
    <m/>
    <m/>
    <m/>
    <m/>
    <m/>
    <m/>
    <m/>
    <m/>
    <m/>
    <m/>
    <m/>
    <m/>
    <s v="Prashant Abhang"/>
    <m/>
    <s v="user_vMd4rmcrSbjykdyL2J7rrYn84SWdcNc5FKligrmItPw"/>
    <s v="Shreenath Bhat"/>
    <s v="Shahid Shaikh"/>
    <m/>
    <s v="September"/>
    <x v="2"/>
    <s v="Lusha"/>
    <m/>
    <m/>
    <m/>
    <m/>
    <m/>
    <s v="2022-07-08 04:30:59.397000+00:00"/>
    <s v="2022-10-17 07:38:05.687000+00:00"/>
    <s v="GMC"/>
  </r>
  <r>
    <x v="21"/>
    <n v="30400735"/>
    <s v="INR"/>
    <n v="100"/>
    <x v="3"/>
    <s v="Sales"/>
    <s v="stat_OZRiD1474QRJIpvnjHCZfiIvKcVD6mIKSSTzg8SwDVx"/>
    <s v="Won- Payment Completed"/>
    <x v="0"/>
    <s v="OpportunityStatusType.Won"/>
    <m/>
    <m/>
    <s v="GMC"/>
    <s v="lead_mXfSMxGCNZeaMMOPjLSjBy4AlbSJWdUHNvVlhgkCqqy"/>
    <s v="Locon Solutions"/>
    <s v="Aditya Binani"/>
    <s v="user_Iwn6da5WKkZqwUySK0oUuCb72pFP5WEm4zAb92ijqFe"/>
    <s v="Sonal Paithankar"/>
    <s v="2022-09-12 06:34:46.694000+00:00"/>
    <s v="2022-09-29 05:25:04.682000+00:00"/>
    <m/>
    <m/>
    <m/>
    <m/>
    <m/>
    <n v="1000"/>
    <m/>
    <m/>
    <m/>
    <m/>
    <m/>
    <m/>
    <m/>
    <m/>
    <m/>
    <m/>
    <m/>
    <m/>
    <m/>
    <m/>
    <m/>
    <m/>
    <m/>
    <m/>
    <m/>
    <m/>
    <m/>
    <m/>
    <m/>
    <m/>
    <m/>
    <m/>
    <s v="user_g5Yw4Z4XnIbmcGhJO80vdtFdd5ElcDlgYO3q8l82ODn"/>
    <s v="Aditya Binani"/>
    <m/>
    <m/>
    <s v="September"/>
    <x v="2"/>
    <m/>
    <m/>
    <m/>
    <m/>
    <m/>
    <m/>
    <s v="2022-09-12 06:33:43.457000+00:00"/>
    <s v="2022-10-18 15:58:37.071000+00:00"/>
    <m/>
  </r>
  <r>
    <x v="21"/>
    <n v="12637428"/>
    <s v="INR"/>
    <n v="100"/>
    <x v="3"/>
    <s v="Sales"/>
    <s v="stat_OZRiD1474QRJIpvnjHCZfiIvKcVD6mIKSSTzg8SwDVx"/>
    <s v="Won- Payment Completed"/>
    <x v="0"/>
    <s v="OpportunityStatusType.Won"/>
    <m/>
    <m/>
    <s v="GMC"/>
    <s v="lead_uxzcpfeKI79kusD2zsZBiAuFLDrqsJx1YTgdLMOBP9a"/>
    <s v="PropTiger.com"/>
    <s v="Aditya Binani"/>
    <s v="user_Iwn6da5WKkZqwUySK0oUuCb72pFP5WEm4zAb92ijqFe"/>
    <s v="Sonal Paithankar"/>
    <s v="2022-07-05 12:40:56.166000+00:00"/>
    <s v="2022-09-29 05:22:58.237000+00:00"/>
    <m/>
    <s v="Gurgaon"/>
    <m/>
    <m/>
    <m/>
    <n v="1073"/>
    <m/>
    <m/>
    <m/>
    <m/>
    <m/>
    <m/>
    <m/>
    <s v="PAID_SOCIAL"/>
    <m/>
    <m/>
    <m/>
    <s v="Construction &amp; Real Estate"/>
    <m/>
    <m/>
    <m/>
    <m/>
    <m/>
    <m/>
    <m/>
    <m/>
    <m/>
    <m/>
    <m/>
    <m/>
    <s v="Aniket Vahile"/>
    <m/>
    <s v="user_g5Yw4Z4XnIbmcGhJO80vdtFdd5ElcDlgYO3q8l82ODn"/>
    <s v="Aditya Binani"/>
    <m/>
    <m/>
    <s v="September"/>
    <x v="2"/>
    <s v="Insurer Database"/>
    <m/>
    <s v="AM is Abhishek Wahane,Lead Magnet Lead"/>
    <m/>
    <m/>
    <m/>
    <s v="2021-09-08 04:26:58.381000+00:00"/>
    <s v="2022-10-18 15:58:36.868000+00:00"/>
    <m/>
  </r>
  <r>
    <x v="2"/>
    <n v="300000"/>
    <s v="INR"/>
    <n v="0"/>
    <x v="4"/>
    <s v="Sales"/>
    <s v="stat_kcR4fZg7TU7jjk1jAVua3qGLRS4J5uFayEjK5j02wtv"/>
    <s v="Unqualified"/>
    <x v="1"/>
    <s v="OpportunityStatusType.Lost"/>
    <m/>
    <m/>
    <m/>
    <s v="lead_FQmFFHLUKHwa86to5tDp3yxGNp3skzVqGSz90WiPMiH"/>
    <s v="Telmax"/>
    <s v="Prateek Wadhwa"/>
    <s v="user_FdWFezbLzkYQcGsBUsjZO25nr2poK2nRbqV47Rs5Kfm"/>
    <s v="Prateek Wadhwa"/>
    <s v="2022-08-24 06:36:15.325000+00:00"/>
    <s v="2022-09-29 05:09:12.042000+00:00"/>
    <m/>
    <s v="Pune"/>
    <m/>
    <m/>
    <m/>
    <m/>
    <m/>
    <m/>
    <m/>
    <m/>
    <m/>
    <m/>
    <m/>
    <s v="ORGANIC_SEARCH"/>
    <m/>
    <m/>
    <m/>
    <m/>
    <m/>
    <m/>
    <m/>
    <m/>
    <m/>
    <m/>
    <m/>
    <m/>
    <m/>
    <m/>
    <m/>
    <m/>
    <m/>
    <m/>
    <s v="user_FdWFezbLzkYQcGsBUsjZO25nr2poK2nRbqV47Rs5Kfm"/>
    <s v="Prateek Wadhwa"/>
    <m/>
    <m/>
    <m/>
    <x v="4"/>
    <m/>
    <m/>
    <s v="Employee Engagement Handbook"/>
    <m/>
    <m/>
    <m/>
    <s v="2022-07-04 09:23:19.212000+00:00"/>
    <s v="2022-09-29 05:09:24.013000+00:00"/>
    <s v="GMC"/>
  </r>
  <r>
    <x v="2"/>
    <n v="200000"/>
    <s v="INR"/>
    <n v="0"/>
    <x v="4"/>
    <s v="Sales"/>
    <s v="stat_kcR4fZg7TU7jjk1jAVua3qGLRS4J5uFayEjK5j02wtv"/>
    <s v="Unqualified"/>
    <x v="1"/>
    <s v="OpportunityStatusType.Lost"/>
    <s v="cont_UgvYDhhjiFgxOr9OuWZOonBMf3FojDX051KbWi1ayCP"/>
    <s v="Murugesh"/>
    <m/>
    <s v="lead_ag1QI1frykkhd7HRaZDBLsyUidavOuGjdOA0qXk9D3J"/>
    <s v="City Info Services"/>
    <s v="Prateek Wadhwa"/>
    <s v="user_FdWFezbLzkYQcGsBUsjZO25nr2poK2nRbqV47Rs5Kfm"/>
    <s v="Prateek Wadhwa"/>
    <s v="2022-08-23 07:18:35.425000+00:00"/>
    <s v="2022-09-29 05:07:18.020000+00:00"/>
    <m/>
    <s v="Bangalore"/>
    <m/>
    <m/>
    <m/>
    <n v="105"/>
    <m/>
    <m/>
    <m/>
    <m/>
    <m/>
    <m/>
    <m/>
    <m/>
    <m/>
    <m/>
    <m/>
    <s v="Others"/>
    <m/>
    <m/>
    <m/>
    <m/>
    <m/>
    <m/>
    <m/>
    <m/>
    <m/>
    <m/>
    <m/>
    <m/>
    <m/>
    <m/>
    <s v="user_FdWFezbLzkYQcGsBUsjZO25nr2poK2nRbqV47Rs5Kfm"/>
    <s v="Prateek Wadhwa"/>
    <m/>
    <m/>
    <s v="September"/>
    <x v="2"/>
    <s v="Lusha"/>
    <m/>
    <m/>
    <m/>
    <m/>
    <m/>
    <s v="2022-03-14 02:47:14.395000+00:00"/>
    <s v="2022-09-29 05:07:18.264000+00:00"/>
    <s v="GTL"/>
  </r>
  <r>
    <x v="2"/>
    <n v="400000"/>
    <s v="INR"/>
    <n v="0"/>
    <x v="4"/>
    <s v="Sales"/>
    <s v="stat_kcR4fZg7TU7jjk1jAVua3qGLRS4J5uFayEjK5j02wtv"/>
    <s v="Unqualified"/>
    <x v="1"/>
    <s v="OpportunityStatusType.Lost"/>
    <s v="cont_UgvYDhhjiFgxOr9OuWZOonBMf3FojDX051KbWi1ayCP"/>
    <s v="Murugesh"/>
    <m/>
    <s v="lead_ag1QI1frykkhd7HRaZDBLsyUidavOuGjdOA0qXk9D3J"/>
    <s v="City Info Services"/>
    <s v="Prateek Wadhwa"/>
    <s v="user_FdWFezbLzkYQcGsBUsjZO25nr2poK2nRbqV47Rs5Kfm"/>
    <s v="Prateek Wadhwa"/>
    <s v="2022-08-23 07:17:47.029000+00:00"/>
    <s v="2022-09-29 05:07:03.953000+00:00"/>
    <m/>
    <s v="Bangalore"/>
    <m/>
    <m/>
    <m/>
    <n v="105"/>
    <m/>
    <m/>
    <m/>
    <m/>
    <m/>
    <m/>
    <m/>
    <m/>
    <m/>
    <m/>
    <m/>
    <s v="Others"/>
    <m/>
    <m/>
    <m/>
    <m/>
    <m/>
    <m/>
    <m/>
    <m/>
    <m/>
    <m/>
    <m/>
    <m/>
    <m/>
    <m/>
    <s v="user_FdWFezbLzkYQcGsBUsjZO25nr2poK2nRbqV47Rs5Kfm"/>
    <s v="Prateek Wadhwa"/>
    <m/>
    <m/>
    <s v="September"/>
    <x v="2"/>
    <s v="Lusha"/>
    <m/>
    <m/>
    <m/>
    <m/>
    <m/>
    <s v="2022-03-14 02:47:14.395000+00:00"/>
    <s v="2022-09-29 05:07:18.264000+00:00"/>
    <s v="GMC"/>
  </r>
  <r>
    <x v="2"/>
    <n v="40000"/>
    <s v="INR"/>
    <n v="0"/>
    <x v="4"/>
    <s v="Sales"/>
    <s v="stat_kcR4fZg7TU7jjk1jAVua3qGLRS4J5uFayEjK5j02wtv"/>
    <s v="Unqualified"/>
    <x v="1"/>
    <s v="OpportunityStatusType.Lost"/>
    <s v="cont_UgvYDhhjiFgxOr9OuWZOonBMf3FojDX051KbWi1ayCP"/>
    <s v="Murugesh"/>
    <m/>
    <s v="lead_ag1QI1frykkhd7HRaZDBLsyUidavOuGjdOA0qXk9D3J"/>
    <s v="City Info Services"/>
    <s v="Prateek Wadhwa"/>
    <s v="user_FdWFezbLzkYQcGsBUsjZO25nr2poK2nRbqV47Rs5Kfm"/>
    <s v="Prateek Wadhwa"/>
    <s v="2022-08-23 07:18:08.157000+00:00"/>
    <s v="2022-09-29 05:07:11.824000+00:00"/>
    <m/>
    <s v="Bangalore"/>
    <m/>
    <m/>
    <m/>
    <n v="105"/>
    <m/>
    <m/>
    <m/>
    <m/>
    <m/>
    <m/>
    <m/>
    <m/>
    <m/>
    <m/>
    <m/>
    <s v="Others"/>
    <m/>
    <m/>
    <m/>
    <m/>
    <m/>
    <m/>
    <m/>
    <m/>
    <m/>
    <m/>
    <m/>
    <m/>
    <m/>
    <m/>
    <s v="user_FdWFezbLzkYQcGsBUsjZO25nr2poK2nRbqV47Rs5Kfm"/>
    <s v="Prateek Wadhwa"/>
    <m/>
    <m/>
    <s v="September"/>
    <x v="2"/>
    <s v="Lusha"/>
    <m/>
    <m/>
    <m/>
    <m/>
    <m/>
    <s v="2022-03-14 02:47:14.395000+00:00"/>
    <s v="2022-09-29 05:07:18.264000+00:00"/>
    <s v="GPA"/>
  </r>
  <r>
    <x v="15"/>
    <n v="40000"/>
    <s v="INR"/>
    <n v="0"/>
    <x v="4"/>
    <s v="Sales"/>
    <s v="stat_1hn9nRJaLbI53NxPuSQgo90kRpbpKsFlwN4oEGNUTdO"/>
    <s v="Lost"/>
    <x v="1"/>
    <s v="OpportunityStatusType.Lost"/>
    <s v="cont_VAABzp8iKZmnGxF1ovoA9Kc4hG2JIWX1P2YtxNjdeNi"/>
    <s v="Mukesh Tiwari"/>
    <s v="GTL - 3 times CTC"/>
    <s v="lead_AAGNdTHyvUavntS9FjMI5iruLvuYZs1ejj6R1L9a8H5"/>
    <s v="Seventy Seven Entertainment Private Limited"/>
    <s v="Shreenath Bhat"/>
    <s v="user_N52PP2uP2VZc2gm0nhh6CNFSif4n85g1cdxoNFd9ct0"/>
    <s v="Naveen Kumar"/>
    <s v="2022-05-27 06:08:29.751000+00:00"/>
    <s v="2022-09-29 04:04:12.714000+00:00"/>
    <m/>
    <s v="Mumbai"/>
    <m/>
    <m/>
    <m/>
    <n v="150"/>
    <m/>
    <m/>
    <m/>
    <m/>
    <m/>
    <m/>
    <m/>
    <m/>
    <m/>
    <m/>
    <m/>
    <s v="Manufacturing"/>
    <m/>
    <m/>
    <m/>
    <m/>
    <m/>
    <m/>
    <m/>
    <m/>
    <m/>
    <m/>
    <m/>
    <m/>
    <s v="Prashant Abhang"/>
    <m/>
    <s v="user_vMd4rmcrSbjykdyL2J7rrYn84SWdcNc5FKligrmItPw"/>
    <s v="Shreenath Bhat"/>
    <m/>
    <m/>
    <s v="September"/>
    <x v="2"/>
    <m/>
    <m/>
    <s v="Downloaded the guide: Designing employee healthcare plan"/>
    <m/>
    <m/>
    <m/>
    <s v="2021-11-15 10:04:28.630000+00:00"/>
    <s v="2022-09-29 04:04:12.769000+00:00"/>
    <s v="GTL"/>
  </r>
  <r>
    <x v="15"/>
    <n v="100000"/>
    <s v="INR"/>
    <n v="0"/>
    <x v="10"/>
    <s v="Sales"/>
    <s v="stat_1hn9nRJaLbI53NxPuSQgo90kRpbpKsFlwN4oEGNUTdO"/>
    <s v="Lost"/>
    <x v="1"/>
    <s v="OpportunityStatusType.Lost"/>
    <s v="cont_CNiBWVoFwEgBCKNtoE9gZzYu2zXxJytUvZuuKAxtIyH"/>
    <s v="Shamkant Bhavsar"/>
    <s v="GMC - Fresh for 38 employees; 1+5; 5 Lakh cover. Client still not sure"/>
    <s v="lead_stQIwqTlufxHJ8Uif6OlpfbuFGVXyZqzId31hOIMTrC"/>
    <s v="Esmech Equipment Pvt. Ltd."/>
    <s v="Shreenath Bhat"/>
    <s v="user_N52PP2uP2VZc2gm0nhh6CNFSif4n85g1cdxoNFd9ct0"/>
    <s v="Naveen Kumar"/>
    <s v="2022-07-21 05:49:33.354000+00:00"/>
    <s v="2022-09-29 04:04:57.379000+00:00"/>
    <m/>
    <s v="Mumbai"/>
    <m/>
    <m/>
    <m/>
    <n v="250"/>
    <m/>
    <m/>
    <m/>
    <m/>
    <m/>
    <m/>
    <m/>
    <m/>
    <m/>
    <m/>
    <m/>
    <s v="Manufacturing"/>
    <m/>
    <m/>
    <m/>
    <m/>
    <m/>
    <m/>
    <m/>
    <m/>
    <m/>
    <m/>
    <m/>
    <m/>
    <s v="Mrunmay Jalgaonkar"/>
    <m/>
    <s v="user_vMd4rmcrSbjykdyL2J7rrYn84SWdcNc5FKligrmItPw"/>
    <s v="Shreenath Bhat"/>
    <m/>
    <m/>
    <m/>
    <x v="2"/>
    <m/>
    <m/>
    <m/>
    <m/>
    <m/>
    <m/>
    <s v="2022-04-03 18:13:55.077000+00:00"/>
    <s v="2022-09-29 04:04:57.443000+00:00"/>
    <s v="GMC"/>
  </r>
  <r>
    <x v="2"/>
    <n v="500000"/>
    <s v="INR"/>
    <n v="0"/>
    <x v="4"/>
    <s v="Sales"/>
    <s v="stat_kcR4fZg7TU7jjk1jAVua3qGLRS4J5uFayEjK5j02wtv"/>
    <s v="Unqualified"/>
    <x v="1"/>
    <s v="OpportunityStatusType.Lost"/>
    <s v="cont_OJOVBkFMWECmm4vJP3YRjQcjTITRNHDTvSaVVOmjfXF"/>
    <s v="Sanket"/>
    <s v="40 employees"/>
    <s v="lead_0ahrtDRdJLxRL4PCeMgMoRBcE1c6l7N5SpyRasSsEu8"/>
    <s v="Citius Communications Pvt. Ltd."/>
    <s v="Prateek Wadhwa"/>
    <s v="user_FdWFezbLzkYQcGsBUsjZO25nr2poK2nRbqV47Rs5Kfm"/>
    <s v="Prateek Wadhwa"/>
    <s v="2022-02-02 10:12:11.866000+00:00"/>
    <s v="2022-09-29 05:04:10.786000+00:00"/>
    <m/>
    <s v="Mumbai"/>
    <m/>
    <s v="2020-10-03 06:39:44+00:00"/>
    <m/>
    <n v="22"/>
    <m/>
    <m/>
    <m/>
    <m/>
    <m/>
    <m/>
    <m/>
    <m/>
    <m/>
    <m/>
    <m/>
    <s v="Telecommunications"/>
    <m/>
    <m/>
    <m/>
    <m/>
    <m/>
    <m/>
    <m/>
    <m/>
    <m/>
    <m/>
    <m/>
    <m/>
    <s v="Aniket Vahile"/>
    <m/>
    <s v="user_FdWFezbLzkYQcGsBUsjZO25nr2poK2nRbqV47Rs5Kfm"/>
    <s v="Prateek Wadhwa"/>
    <m/>
    <m/>
    <m/>
    <x v="2"/>
    <m/>
    <m/>
    <m/>
    <m/>
    <m/>
    <m/>
    <s v="2020-12-06 09:49:43.330000+00:00"/>
    <s v="2022-09-29 05:04:10.841000+00:00"/>
    <s v="GMC"/>
  </r>
  <r>
    <x v="15"/>
    <n v="700000"/>
    <s v="INR"/>
    <n v="0"/>
    <x v="13"/>
    <s v="Sales"/>
    <s v="stat_1hn9nRJaLbI53NxPuSQgo90kRpbpKsFlwN4oEGNUTdO"/>
    <s v="Lost"/>
    <x v="1"/>
    <s v="OpportunityStatusType.Lost"/>
    <s v="cont_VAABzp8iKZmnGxF1ovoA9Kc4hG2JIWX1P2YtxNjdeNi"/>
    <s v="Mukesh Tiwari"/>
    <s v="GMC - Renewal in September for 100. Management has decided to go with Marsh due to Global Mandate"/>
    <s v="lead_AAGNdTHyvUavntS9FjMI5iruLvuYZs1ejj6R1L9a8H5"/>
    <s v="Seventy Seven Entertainment Private Limited"/>
    <s v="Shreenath Bhat"/>
    <s v="user_N52PP2uP2VZc2gm0nhh6CNFSif4n85g1cdxoNFd9ct0"/>
    <s v="Naveen Kumar"/>
    <s v="2022-05-27 06:03:05.427000+00:00"/>
    <s v="2022-09-29 04:03:57.260000+00:00"/>
    <m/>
    <s v="Mumbai"/>
    <m/>
    <m/>
    <m/>
    <n v="150"/>
    <m/>
    <m/>
    <m/>
    <m/>
    <m/>
    <m/>
    <m/>
    <m/>
    <m/>
    <m/>
    <m/>
    <s v="Manufacturing"/>
    <m/>
    <m/>
    <m/>
    <m/>
    <m/>
    <m/>
    <m/>
    <m/>
    <m/>
    <m/>
    <m/>
    <m/>
    <s v="Prashant Abhang"/>
    <m/>
    <s v="user_vMd4rmcrSbjykdyL2J7rrYn84SWdcNc5FKligrmItPw"/>
    <s v="Shreenath Bhat"/>
    <m/>
    <m/>
    <s v="September"/>
    <x v="2"/>
    <m/>
    <m/>
    <s v="Downloaded the guide: Designing employee healthcare plan"/>
    <m/>
    <m/>
    <m/>
    <s v="2021-11-15 10:04:28.630000+00:00"/>
    <s v="2022-09-29 04:04:12.769000+00:00"/>
    <s v="GMC"/>
  </r>
  <r>
    <x v="13"/>
    <n v="550000"/>
    <s v="INR"/>
    <n v="0"/>
    <x v="8"/>
    <s v="Sales"/>
    <s v="stat_1hn9nRJaLbI53NxPuSQgo90kRpbpKsFlwN4oEGNUTdO"/>
    <s v="Lost"/>
    <x v="1"/>
    <s v="OpportunityStatusType.Lost"/>
    <s v="cont_Ru0qkKMl3zdKksrUlAcffbPXDb1jCyG4m0LYMsZH2yX"/>
    <s v="Praveen"/>
    <s v="GMC Renewal"/>
    <s v="lead_TjoQ6gPRwkhIpZHoLxtW0MMzPBpTnoTUaXsXVfpuzgS"/>
    <s v="ConnectM"/>
    <s v="Vikas Raj"/>
    <s v="user_a8nqX3z7ISW88f172GrmiROpYjjP29QrWrDfKdMgnvc"/>
    <s v="Akash Singh"/>
    <s v="2022-09-16 10:20:13.672000+00:00"/>
    <s v="2022-09-28 13:16:08.414000+00:00"/>
    <m/>
    <s v="Bangalore"/>
    <m/>
    <m/>
    <m/>
    <n v="100"/>
    <m/>
    <m/>
    <m/>
    <m/>
    <m/>
    <m/>
    <m/>
    <m/>
    <m/>
    <m/>
    <m/>
    <m/>
    <m/>
    <m/>
    <m/>
    <m/>
    <m/>
    <m/>
    <m/>
    <m/>
    <m/>
    <m/>
    <m/>
    <m/>
    <m/>
    <m/>
    <s v="user_BtmkQ6xvtDyCMLstiH7YmmQURsFQdjarGcnSBd9UgEk"/>
    <s v="Vikas Raj"/>
    <m/>
    <m/>
    <s v="September"/>
    <x v="2"/>
    <m/>
    <m/>
    <m/>
    <m/>
    <m/>
    <m/>
    <s v="2022-09-16 10:04:49.574000+00:00"/>
    <s v="2022-09-30 10:33:58.694000+00:00"/>
    <m/>
  </r>
  <r>
    <x v="11"/>
    <n v="711265"/>
    <s v="INR"/>
    <n v="0"/>
    <x v="4"/>
    <s v="Sales"/>
    <s v="stat_1hn9nRJaLbI53NxPuSQgo90kRpbpKsFlwN4oEGNUTdO"/>
    <s v="Lost"/>
    <x v="1"/>
    <s v="OpportunityStatusType.Lost"/>
    <s v="cont_PzyFeE1dDXCSFk605UtjkvAK2JarMl4Bj2S8Wf35xBC"/>
    <s v="Lalit Malpe"/>
    <s v="GMC Renewal"/>
    <s v="lead_MWpo0TixJ3gpVopW0b1oB28JKAFug7crTIorib1vqJp"/>
    <s v="Comprehensive Support Services"/>
    <s v="Sarvesh Pawar"/>
    <s v="user_LKRhV6rhcBe0uL8u70UUGeDjbMupuho4TaiAOCbT7HT"/>
    <s v="Kashif Ahmad"/>
    <s v="2022-09-05 10:04:13.961000+00:00"/>
    <s v="2022-09-28 12:21:38.351000+00:00"/>
    <m/>
    <s v="Pune"/>
    <m/>
    <m/>
    <m/>
    <n v="103"/>
    <s v="Yes"/>
    <m/>
    <m/>
    <m/>
    <m/>
    <m/>
    <m/>
    <m/>
    <m/>
    <m/>
    <m/>
    <s v="Hospitality &amp; Travel"/>
    <m/>
    <m/>
    <m/>
    <m/>
    <m/>
    <m/>
    <m/>
    <m/>
    <m/>
    <m/>
    <m/>
    <m/>
    <s v="Ravi Jaiswal; Yogesh Paigude"/>
    <m/>
    <s v="user_A8KOTZADnUtEQOLt4nSLAmteNStuGh80js75RYjrXVt"/>
    <s v="Sarvesh Pawar"/>
    <s v="Snehal Mane"/>
    <m/>
    <s v="July; September"/>
    <x v="2"/>
    <s v="Mr. E"/>
    <m/>
    <s v="Elevation Investor"/>
    <m/>
    <m/>
    <m/>
    <s v="2021-07-21 08:51:49.293000+00:00"/>
    <s v="2022-10-02 05:59:44.930000+00:00"/>
    <s v="GMC"/>
  </r>
  <r>
    <x v="7"/>
    <n v="1400000"/>
    <s v="INR"/>
    <n v="0"/>
    <x v="9"/>
    <s v="Sales"/>
    <s v="stat_1hn9nRJaLbI53NxPuSQgo90kRpbpKsFlwN4oEGNUTdO"/>
    <s v="Lost"/>
    <x v="1"/>
    <s v="OpportunityStatusType.Lost"/>
    <s v="cont_hQJmXDM5abhoaUHwSPae6J1N1wzLsL2ZDlO5vhF6B4T"/>
    <s v="Navyashree SN"/>
    <s v="Closed with incumbent Secure now"/>
    <s v="lead_XaqIABgOtiCwLsOpxRlAmfa3JqxVoEExoOZcVUDif6P"/>
    <s v="Perfaware"/>
    <s v="Harmanjit Singh"/>
    <s v="user_U27GK6WjhLhUhi1EDKXV57xMpn8n8DMIOjci1q3UReZ"/>
    <s v="Abhiroop Ganguly"/>
    <s v="2022-06-29 07:04:26.034000+00:00"/>
    <s v="2022-09-28 10:29:32.469000+00:00"/>
    <m/>
    <s v="Bangalore"/>
    <m/>
    <m/>
    <m/>
    <n v="141"/>
    <m/>
    <m/>
    <m/>
    <m/>
    <m/>
    <m/>
    <m/>
    <m/>
    <m/>
    <m/>
    <m/>
    <s v="Others"/>
    <m/>
    <m/>
    <m/>
    <m/>
    <m/>
    <m/>
    <m/>
    <m/>
    <m/>
    <m/>
    <m/>
    <m/>
    <m/>
    <m/>
    <s v="user_lwF8ctKa5IyxqATpO2EOw2h0AEPiCMHOgewiH38Ei77"/>
    <s v="Harmanjit Singh"/>
    <m/>
    <m/>
    <s v="September"/>
    <x v="4"/>
    <m/>
    <m/>
    <s v="Employee Wellness Handbook"/>
    <m/>
    <m/>
    <m/>
    <s v="2022-01-18 05:54:18.831000+00:00"/>
    <s v="2022-09-28 10:29:32.496000+00:00"/>
    <s v="GMC"/>
  </r>
  <r>
    <x v="2"/>
    <n v="100000"/>
    <s v="INR"/>
    <n v="0"/>
    <x v="3"/>
    <s v="Sales"/>
    <s v="stat_1hn9nRJaLbI53NxPuSQgo90kRpbpKsFlwN4oEGNUTdO"/>
    <s v="Lost"/>
    <x v="1"/>
    <s v="OpportunityStatusType.Lost"/>
    <s v="cont_ROy2mJh5KS3BIJaVzWhUJPyv2xuoMRH4OAFeRdFBrdO"/>
    <s v="Praveen Gaikwad"/>
    <s v="Liability"/>
    <s v="lead_LVVEAGuSZQV5Q4MxSLZqdTAakklAVIQvaUnBnRwZ63T"/>
    <s v="Kagome food's India"/>
    <s v="Prateek Wadhwa"/>
    <s v="user_FdWFezbLzkYQcGsBUsjZO25nr2poK2nRbqV47Rs5Kfm"/>
    <s v="Prateek Wadhwa"/>
    <s v="2022-09-08 08:36:43.695000+00:00"/>
    <s v="2022-09-28 10:37:20.239000+00:00"/>
    <m/>
    <s v="Mumbai"/>
    <m/>
    <m/>
    <m/>
    <n v="40"/>
    <m/>
    <m/>
    <s v="Facebook"/>
    <m/>
    <m/>
    <m/>
    <m/>
    <s v="PAID_SOCIAL"/>
    <m/>
    <m/>
    <m/>
    <s v="Manufacturing"/>
    <m/>
    <m/>
    <m/>
    <m/>
    <m/>
    <m/>
    <m/>
    <m/>
    <m/>
    <m/>
    <m/>
    <m/>
    <s v="Aniket Vahile"/>
    <m/>
    <s v="user_FdWFezbLzkYQcGsBUsjZO25nr2poK2nRbqV47Rs5Kfm"/>
    <s v="Prateek Wadhwa"/>
    <s v="Kunal Hire; Shriram Kulkarni"/>
    <m/>
    <s v="August; November; September"/>
    <x v="4"/>
    <m/>
    <m/>
    <s v="Employee Engagement Handbook"/>
    <m/>
    <m/>
    <m/>
    <s v="2022-07-15 08:14:52.416000+00:00"/>
    <s v="2022-10-19 09:53:01.241000+00:00"/>
    <s v="NON EB"/>
  </r>
  <r>
    <x v="2"/>
    <n v="50000"/>
    <s v="INR"/>
    <n v="0"/>
    <x v="4"/>
    <s v="Sales"/>
    <s v="stat_kcR4fZg7TU7jjk1jAVua3qGLRS4J5uFayEjK5j02wtv"/>
    <s v="Unqualified"/>
    <x v="1"/>
    <s v="OpportunityStatusType.Lost"/>
    <s v="cont_ROy2mJh5KS3BIJaVzWhUJPyv2xuoMRH4OAFeRdFBrdO"/>
    <s v="Praveen Gaikwad"/>
    <s v="Parental"/>
    <s v="lead_LVVEAGuSZQV5Q4MxSLZqdTAakklAVIQvaUnBnRwZ63T"/>
    <s v="Kagome food's India"/>
    <s v="Prateek Wadhwa"/>
    <s v="user_FdWFezbLzkYQcGsBUsjZO25nr2poK2nRbqV47Rs5Kfm"/>
    <s v="Prateek Wadhwa"/>
    <s v="2022-09-01 06:23:57.491000+00:00"/>
    <s v="2022-09-28 10:37:04.939000+00:00"/>
    <m/>
    <s v="Mumbai"/>
    <m/>
    <m/>
    <m/>
    <n v="40"/>
    <m/>
    <m/>
    <s v="Facebook"/>
    <m/>
    <m/>
    <m/>
    <m/>
    <s v="PAID_SOCIAL"/>
    <m/>
    <m/>
    <m/>
    <s v="Manufacturing"/>
    <m/>
    <m/>
    <m/>
    <m/>
    <m/>
    <m/>
    <m/>
    <m/>
    <m/>
    <m/>
    <m/>
    <m/>
    <s v="Aniket Vahile"/>
    <m/>
    <s v="user_FdWFezbLzkYQcGsBUsjZO25nr2poK2nRbqV47Rs5Kfm"/>
    <s v="Prateek Wadhwa"/>
    <s v="Kunal Hire; Shriram Kulkarni"/>
    <m/>
    <s v="August; November; September"/>
    <x v="4"/>
    <m/>
    <m/>
    <s v="Employee Engagement Handbook"/>
    <m/>
    <m/>
    <m/>
    <s v="2022-07-15 08:14:52.416000+00:00"/>
    <s v="2022-10-19 09:53:01.241000+00:00"/>
    <s v="GMC"/>
  </r>
  <r>
    <x v="21"/>
    <n v="4250000"/>
    <s v="INR"/>
    <n v="0"/>
    <x v="4"/>
    <s v="Sales"/>
    <s v="stat_1hn9nRJaLbI53NxPuSQgo90kRpbpKsFlwN4oEGNUTdO"/>
    <s v="Lost"/>
    <x v="1"/>
    <s v="OpportunityStatusType.Lost"/>
    <m/>
    <m/>
    <s v="GMC"/>
    <s v="lead_EUmJeSnIzop9wjIkXtneAJq22aQqwLv9LMTmQwreVkG"/>
    <s v="RS Infra Transmission"/>
    <s v="Aditya Binani"/>
    <s v="user_Iwn6da5WKkZqwUySK0oUuCb72pFP5WEm4zAb92ijqFe"/>
    <s v="Sonal Paithankar"/>
    <s v="2022-09-13 06:25:09.877000+00:00"/>
    <s v="2022-09-28 07:15:40.994000+00:00"/>
    <m/>
    <s v="Noida"/>
    <m/>
    <m/>
    <m/>
    <n v="150"/>
    <m/>
    <m/>
    <m/>
    <m/>
    <m/>
    <m/>
    <m/>
    <m/>
    <m/>
    <m/>
    <m/>
    <m/>
    <m/>
    <m/>
    <m/>
    <m/>
    <m/>
    <m/>
    <m/>
    <m/>
    <m/>
    <m/>
    <m/>
    <m/>
    <m/>
    <m/>
    <s v="user_g5Yw4Z4XnIbmcGhJO80vdtFdd5ElcDlgYO3q8l82ODn"/>
    <s v="Aditya Binani"/>
    <m/>
    <m/>
    <s v="September"/>
    <x v="4"/>
    <m/>
    <m/>
    <s v="Downloaded the guide: Employee Wellness Handbook"/>
    <m/>
    <m/>
    <m/>
    <s v="2021-12-07 11:10:43.107000+00:00"/>
    <s v="2022-09-30 10:12:27.693000+00:00"/>
    <m/>
  </r>
  <r>
    <x v="4"/>
    <n v="300000"/>
    <s v="INR"/>
    <n v="0"/>
    <x v="4"/>
    <s v="Sales"/>
    <s v="stat_1hn9nRJaLbI53NxPuSQgo90kRpbpKsFlwN4oEGNUTdO"/>
    <s v="Lost"/>
    <x v="1"/>
    <s v="OpportunityStatusType.Lost"/>
    <s v="cont_eN11bmEzR4kWNg2mWoleaf5FalxCDJ29v8lNBAKXbo0"/>
    <s v="Priya Wadhwa Rego"/>
    <s v="GMC - Renewal"/>
    <s v="lead_nN9kzjMrwwGQ2fHfoZmsefAalDaNxKGtF7V7drgspN4"/>
    <s v="COMMVERSION SOLUTIONS PRIVATE LIMITED"/>
    <s v="Shreenath Bhat"/>
    <s v="user_bdUPAGjcS7p6513So3N4g3aWNS5HuBuVJi7bvCPAsLt"/>
    <s v="Mayur Gadiyar"/>
    <s v="2022-07-29 07:37:53.828000+00:00"/>
    <s v="2022-09-28 07:03:04.587000+00:00"/>
    <m/>
    <s v="Mumbai"/>
    <m/>
    <m/>
    <m/>
    <n v="118"/>
    <m/>
    <m/>
    <m/>
    <m/>
    <m/>
    <m/>
    <m/>
    <m/>
    <m/>
    <m/>
    <m/>
    <s v="Digital Marketing &amp; Advertising"/>
    <m/>
    <m/>
    <m/>
    <m/>
    <m/>
    <m/>
    <m/>
    <m/>
    <m/>
    <m/>
    <m/>
    <m/>
    <s v="Deepak Yadav"/>
    <m/>
    <s v="user_vMd4rmcrSbjykdyL2J7rrYn84SWdcNc5FKligrmItPw"/>
    <s v="Shreenath Bhat"/>
    <m/>
    <m/>
    <s v="September"/>
    <x v="2"/>
    <s v="Mr. E"/>
    <m/>
    <m/>
    <m/>
    <m/>
    <m/>
    <s v="2022-07-12 04:12:01.894000+00:00"/>
    <s v="2022-09-28 07:03:04.640000+00:00"/>
    <s v="GMC"/>
  </r>
  <r>
    <x v="2"/>
    <n v="400000"/>
    <s v="INR"/>
    <n v="0"/>
    <x v="8"/>
    <s v="Sales"/>
    <s v="stat_1hn9nRJaLbI53NxPuSQgo90kRpbpKsFlwN4oEGNUTdO"/>
    <s v="Lost"/>
    <x v="1"/>
    <s v="OpportunityStatusType.Lost"/>
    <s v="cont_ssEGD4C3WeVy72nt8J5BwzlmP7SUAy8W4edxY82HaC8"/>
    <s v="Bhoomika Yadav"/>
    <s v="we were L1, still lost the account due to agent's good relation with the founder"/>
    <s v="lead_RaeMMV1jYoyPLUuiVmNwQg2IbcZz6MDNvmyhv76rncz"/>
    <s v="IFI Techsolutions"/>
    <s v="Prateek Wadhwa"/>
    <s v="user_FdWFezbLzkYQcGsBUsjZO25nr2poK2nRbqV47Rs5Kfm"/>
    <s v="Prateek Wadhwa"/>
    <s v="2022-05-06 05:53:23.141000+00:00"/>
    <s v="2022-09-28 10:12:30.727000+00:00"/>
    <m/>
    <s v="Mumbai"/>
    <m/>
    <m/>
    <m/>
    <n v="134"/>
    <m/>
    <m/>
    <m/>
    <m/>
    <m/>
    <m/>
    <m/>
    <s v="PAID_SOCIAL"/>
    <m/>
    <m/>
    <m/>
    <s v="IT Services &amp; IT Consulting"/>
    <m/>
    <m/>
    <m/>
    <m/>
    <m/>
    <m/>
    <m/>
    <m/>
    <m/>
    <m/>
    <m/>
    <m/>
    <s v="Rakesh Nade"/>
    <m/>
    <s v="user_FdWFezbLzkYQcGsBUsjZO25nr2poK2nRbqV47Rs5Kfm"/>
    <s v="Prateek Wadhwa"/>
    <m/>
    <m/>
    <s v="September"/>
    <x v="4"/>
    <s v="Lusha"/>
    <m/>
    <s v="Employee Engagement Handbook"/>
    <m/>
    <m/>
    <m/>
    <s v="2021-12-09 09:17:44.284000+00:00"/>
    <s v="2022-09-28 10:15:12.380000+00:00"/>
    <s v="GMC"/>
  </r>
  <r>
    <x v="10"/>
    <n v="450000"/>
    <s v="INR"/>
    <n v="100"/>
    <x v="8"/>
    <s v="Sales"/>
    <s v="stat_OZRiD1474QRJIpvnjHCZfiIvKcVD6mIKSSTzg8SwDVx"/>
    <s v="Won- Payment Completed"/>
    <x v="0"/>
    <s v="OpportunityStatusType.Won"/>
    <s v="cont_xGjvW8diAfk3oS0EAl5KS5pnxZ7uu0sjuED1YhAjHAo"/>
    <s v="Sameera Firdose"/>
    <s v="parental GMC policy"/>
    <s v="lead_VAbuB3n7N8S3VLXzmteAGBHU2gsfZqRWJPAaZBs8Y5j"/>
    <s v="TiLa"/>
    <s v="Vinoth Mohan"/>
    <s v="user_ojX3B6giQCeKnOjqd4gdwXUl0CqqHMXNORvxR6POXn6"/>
    <s v="Abhishek Chauhan"/>
    <s v="2022-09-14 12:13:55.725000+00:00"/>
    <s v="2022-09-28 04:35:32.004000+00:00"/>
    <m/>
    <s v="Bangalore"/>
    <m/>
    <m/>
    <m/>
    <n v="24"/>
    <m/>
    <m/>
    <m/>
    <m/>
    <m/>
    <m/>
    <m/>
    <m/>
    <m/>
    <m/>
    <m/>
    <s v="Retail"/>
    <s v="TATA AIG"/>
    <m/>
    <m/>
    <m/>
    <m/>
    <m/>
    <m/>
    <m/>
    <m/>
    <m/>
    <m/>
    <m/>
    <m/>
    <m/>
    <s v="user_N2Wvx57ff3o0vmVPS4RR0gXHdA5qVZKmxAMYwKh2zLa"/>
    <s v="Vinoth Mohan"/>
    <m/>
    <m/>
    <s v="September"/>
    <x v="4"/>
    <m/>
    <n v="500000"/>
    <s v="Employee Wellness Handbook"/>
    <m/>
    <m/>
    <m/>
    <s v="2022-04-18 09:22:14.188000+00:00"/>
    <s v="2022-10-06 06:09:38.964000+00:00"/>
    <m/>
  </r>
  <r>
    <x v="24"/>
    <n v="350000"/>
    <s v="INR"/>
    <n v="0"/>
    <x v="14"/>
    <s v="Sales"/>
    <s v="stat_1hn9nRJaLbI53NxPuSQgo90kRpbpKsFlwN4oEGNUTdO"/>
    <s v="Lost"/>
    <x v="1"/>
    <s v="OpportunityStatusType.Lost"/>
    <s v="cont_5sBaRLpVQrVKb1c3H0puKrXDosUor5PDQk1uj5cdSd5"/>
    <s v="Priyanka Waingankar"/>
    <m/>
    <s v="lead_IkWKAZMmSey0QKMxsrCacyNVR394TLMSdrZ2B6e5NqD"/>
    <s v="Cetas Healthcare ( Renewal , 26th Sept )"/>
    <s v="Nikhil Ahuja"/>
    <s v="user_sD3YjSs92XKUfD0OPHeo886g6tW6aCM0iUhX5VVUuJi"/>
    <s v="Navin Panjwani"/>
    <s v="2022-08-03 06:52:41.937000+00:00"/>
    <s v="2022-09-28 05:55:01.536000+00:00"/>
    <m/>
    <s v="Mumbai"/>
    <m/>
    <m/>
    <m/>
    <n v="69"/>
    <m/>
    <m/>
    <m/>
    <m/>
    <m/>
    <m/>
    <m/>
    <m/>
    <m/>
    <m/>
    <m/>
    <s v="Others"/>
    <m/>
    <m/>
    <m/>
    <m/>
    <m/>
    <m/>
    <m/>
    <m/>
    <m/>
    <m/>
    <m/>
    <m/>
    <s v="Aniket Vahile"/>
    <m/>
    <s v="user_ocHSJH83OJnHCvKyMbjx8WOOK8PMgAUGIj1qK0q0dMV"/>
    <s v="Nikhil Ahuja"/>
    <m/>
    <m/>
    <s v="September"/>
    <x v="4"/>
    <m/>
    <m/>
    <s v="Employee Engagement Handbook"/>
    <m/>
    <m/>
    <m/>
    <s v="2022-03-29 14:44:06.080000+00:00"/>
    <s v="2022-09-28 05:57:04.574000+00:00"/>
    <s v="GMC"/>
  </r>
  <r>
    <x v="17"/>
    <n v="1000000"/>
    <s v="INR"/>
    <n v="50"/>
    <x v="4"/>
    <s v="Sales"/>
    <s v="stat_Bh0lNV2usJkCLD6fjWneAqpmASEbmvomDaal7U02FV1"/>
    <s v="Demo Scheduled"/>
    <x v="1"/>
    <s v="OpportunityStatusType.Active"/>
    <s v="cont_ZABEbim2IDth0KUZyo5y4jAgie5OWFYZTBS8UO1yL2q"/>
    <s v="Dinamani"/>
    <s v="GMC - Sept"/>
    <s v="lead_3iAK4ZB0Yc3bn2Yd739t6VtYHIUUkDVfCRHDIXmlFvt"/>
    <s v="Eduquity"/>
    <s v="Daya Gowda"/>
    <s v="user_ojX3B6giQCeKnOjqd4gdwXUl0CqqHMXNORvxR6POXn6"/>
    <s v="Abhishek Chauhan"/>
    <s v="2022-08-01 12:08:00.733000+00:00"/>
    <s v="2022-09-28 04:37:29.687000+00:00"/>
    <m/>
    <s v="Bangalore"/>
    <m/>
    <m/>
    <m/>
    <n v="268"/>
    <m/>
    <m/>
    <m/>
    <m/>
    <m/>
    <m/>
    <m/>
    <m/>
    <m/>
    <m/>
    <m/>
    <s v="IT Services &amp; IT Consulting"/>
    <s v="The oriental ins"/>
    <m/>
    <m/>
    <m/>
    <m/>
    <m/>
    <m/>
    <m/>
    <m/>
    <m/>
    <m/>
    <m/>
    <s v="Rakesh Nade"/>
    <m/>
    <s v="user_ojX3B6giQCeKnOjqd4gdwXUl0CqqHMXNORvxR6POXn6"/>
    <s v="Abhishek Chauhan"/>
    <m/>
    <m/>
    <s v="September"/>
    <x v="2"/>
    <m/>
    <m/>
    <m/>
    <m/>
    <m/>
    <m/>
    <s v="2022-04-20 10:11:31.999000+00:00"/>
    <s v="2022-09-28 04:37:29.749000+00:00"/>
    <m/>
  </r>
  <r>
    <x v="14"/>
    <n v="1000000"/>
    <s v="INR"/>
    <n v="0"/>
    <x v="14"/>
    <s v="Sales"/>
    <s v="stat_kcR4fZg7TU7jjk1jAVua3qGLRS4J5uFayEjK5j02wtv"/>
    <s v="Unqualified"/>
    <x v="1"/>
    <s v="OpportunityStatusType.Lost"/>
    <s v="cont_xVSs3WSEpUQYL3suMD4yzTNi5oigjFqeCfaM1NNq77L"/>
    <s v="Yogenndra Singh"/>
    <s v="GMC - Renewal"/>
    <s v="lead_G06hRS6UEEAIx1eWNR1yMEydRkjwqmKfeo3Y1ZX7tMH"/>
    <s v="Qodenext"/>
    <s v="Shreenath Bhat"/>
    <s v="user_g5Yw4Z4XnIbmcGhJO80vdtFdd5ElcDlgYO3q8l82ODn"/>
    <s v="Aditya Binani"/>
    <s v="2022-08-16 10:49:51.017000+00:00"/>
    <s v="2022-09-28 04:28:12.115000+00:00"/>
    <m/>
    <s v="Mumbai"/>
    <m/>
    <m/>
    <m/>
    <n v="250"/>
    <m/>
    <m/>
    <m/>
    <m/>
    <m/>
    <m/>
    <m/>
    <s v="PAID_SOCIAL"/>
    <m/>
    <m/>
    <m/>
    <s v="HR / Staffing / Recruitment"/>
    <m/>
    <m/>
    <m/>
    <m/>
    <m/>
    <m/>
    <m/>
    <m/>
    <m/>
    <m/>
    <m/>
    <m/>
    <m/>
    <m/>
    <s v="user_vMd4rmcrSbjykdyL2J7rrYn84SWdcNc5FKligrmItPw"/>
    <s v="Shreenath Bhat"/>
    <m/>
    <m/>
    <s v="October"/>
    <x v="4"/>
    <m/>
    <m/>
    <s v="Employee Engagement Calendar"/>
    <m/>
    <m/>
    <m/>
    <s v="2022-06-21 01:28:13.953000+00:00"/>
    <s v="2022-09-28 04:29:13.967000+00:00"/>
    <s v="GMC"/>
  </r>
  <r>
    <x v="10"/>
    <n v="2500000"/>
    <s v="INR"/>
    <n v="0"/>
    <x v="4"/>
    <s v="Sales"/>
    <s v="stat_kcR4fZg7TU7jjk1jAVua3qGLRS4J5uFayEjK5j02wtv"/>
    <s v="Unqualified"/>
    <x v="1"/>
    <s v="OpportunityStatusType.Lost"/>
    <s v="cont_DdLgbJI140Ngvs9ZGwmjlNsnKt9XtSVPO1EgMqObxpD"/>
    <s v="Anand Shukla"/>
    <s v="GMC"/>
    <s v="lead_Gd98Ygk9CJ7xY7meXXJrpUIEf45FMfgE4Fqqmyyr6Xz"/>
    <s v="PROVAB TECHNOSOFT"/>
    <s v="Daya Gowda"/>
    <s v="user_a8nqX3z7ISW88f172GrmiROpYjjP29QrWrDfKdMgnvc"/>
    <s v="Akash Singh"/>
    <s v="2022-06-09 11:15:54.505000+00:00"/>
    <s v="2022-09-28 04:14:52.366000+00:00"/>
    <m/>
    <s v="Bangalore"/>
    <m/>
    <m/>
    <m/>
    <n v="415"/>
    <m/>
    <m/>
    <m/>
    <m/>
    <m/>
    <m/>
    <m/>
    <m/>
    <m/>
    <m/>
    <m/>
    <s v="IT Services &amp; IT Consulting"/>
    <m/>
    <m/>
    <m/>
    <m/>
    <m/>
    <m/>
    <m/>
    <m/>
    <m/>
    <m/>
    <m/>
    <m/>
    <s v="Rakesh Nade"/>
    <m/>
    <s v="user_encRk5bIEFN6ZA11h4WH2AdZTiZpogLSlMIaj0E30SZ"/>
    <s v="Daya Gowda"/>
    <m/>
    <m/>
    <m/>
    <x v="2"/>
    <m/>
    <m/>
    <m/>
    <m/>
    <m/>
    <m/>
    <s v="2022-04-20 10:10:54.166000+00:00"/>
    <s v="2022-10-11 16:28:21.291000+00:00"/>
    <m/>
  </r>
  <r>
    <x v="8"/>
    <n v="100000"/>
    <s v="INR"/>
    <n v="0"/>
    <x v="9"/>
    <s v="Sales"/>
    <s v="stat_1hn9nRJaLbI53NxPuSQgo90kRpbpKsFlwN4oEGNUTdO"/>
    <s v="Lost"/>
    <x v="1"/>
    <s v="OpportunityStatusType.Lost"/>
    <m/>
    <m/>
    <s v="GPA (Renewal)"/>
    <s v="lead_k9TlAZXb6KzIsESVpkWWhYRMc2YcOJEtIoOBZLaYvwq"/>
    <s v="CellPoint Digital"/>
    <s v="Bhairavi Jog"/>
    <s v="user_KLETV1op4MIjvKQ12xGsWi23CuPjDE6PT29nwG6T3MY"/>
    <s v="Pooja Gawas"/>
    <s v="2022-07-14 10:39:46.980000+00:00"/>
    <s v="2022-09-28 04:07:53.017000+00:00"/>
    <m/>
    <s v="Pune"/>
    <m/>
    <m/>
    <m/>
    <n v="90"/>
    <m/>
    <m/>
    <m/>
    <m/>
    <m/>
    <m/>
    <m/>
    <m/>
    <m/>
    <m/>
    <m/>
    <s v="Banking &amp; Finance"/>
    <m/>
    <m/>
    <m/>
    <m/>
    <m/>
    <m/>
    <m/>
    <m/>
    <m/>
    <m/>
    <m/>
    <m/>
    <s v="Aniket Vahile"/>
    <m/>
    <s v="user_228eUmsdKIb9OItgmiDq1zD4aPZ1eqiapbaLAGeBf8g"/>
    <s v="Bhairavi Jog"/>
    <s v="Anjali Nishu"/>
    <m/>
    <s v="September"/>
    <x v="2"/>
    <m/>
    <m/>
    <s v="Vrushali DB"/>
    <m/>
    <m/>
    <m/>
    <s v="2021-07-14 06:20:09.587000+00:00"/>
    <s v="2022-09-28 05:46:54.170000+00:00"/>
    <s v="GPA"/>
  </r>
  <r>
    <x v="11"/>
    <n v="14950"/>
    <s v="INR"/>
    <n v="100"/>
    <x v="9"/>
    <s v="Sales"/>
    <s v="stat_OZRiD1474QRJIpvnjHCZfiIvKcVD6mIKSSTzg8SwDVx"/>
    <s v="Won- Payment Completed"/>
    <x v="0"/>
    <s v="OpportunityStatusType.Won"/>
    <s v="cont_N43yObEerkCmSXJtyasgdu5V3Lz0rNJjV73JahzT5ek"/>
    <s v="Ankush"/>
    <s v="GPA Fresh"/>
    <s v="lead_B4de4v9aTdg2BgcewcxyV9QJhElH7rE7GVGW9Hb5OPw"/>
    <s v="ARIHANT EDUCATION FOUNDATION(Fresh)"/>
    <s v="Kashif Ahmad"/>
    <s v="user_LKRhV6rhcBe0uL8u70UUGeDjbMupuho4TaiAOCbT7HT"/>
    <s v="Kashif Ahmad"/>
    <s v="2022-09-26 09:43:56.840000+00:00"/>
    <s v="2022-09-27 13:03:50.830000+00:00"/>
    <m/>
    <s v="Pune"/>
    <m/>
    <m/>
    <m/>
    <n v="23"/>
    <m/>
    <m/>
    <m/>
    <m/>
    <m/>
    <m/>
    <m/>
    <m/>
    <m/>
    <m/>
    <m/>
    <s v="Education"/>
    <m/>
    <m/>
    <m/>
    <m/>
    <m/>
    <m/>
    <m/>
    <m/>
    <m/>
    <m/>
    <m/>
    <m/>
    <m/>
    <m/>
    <m/>
    <m/>
    <s v="Siddharth Angolkar"/>
    <m/>
    <s v="September"/>
    <x v="9"/>
    <m/>
    <m/>
    <m/>
    <m/>
    <m/>
    <m/>
    <s v="2022-09-26 09:38:36.317000+00:00"/>
    <s v="2022-09-28 06:23:35.904000+00:00"/>
    <s v="GPA"/>
  </r>
  <r>
    <x v="11"/>
    <n v="100119"/>
    <s v="INR"/>
    <n v="100"/>
    <x v="9"/>
    <s v="Sales"/>
    <s v="stat_OZRiD1474QRJIpvnjHCZfiIvKcVD6mIKSSTzg8SwDVx"/>
    <s v="Won- Payment Completed"/>
    <x v="0"/>
    <s v="OpportunityStatusType.Won"/>
    <s v="cont_N43yObEerkCmSXJtyasgdu5V3Lz0rNJjV73JahzT5ek"/>
    <s v="Ankush"/>
    <s v="GMC fresh"/>
    <s v="lead_B4de4v9aTdg2BgcewcxyV9QJhElH7rE7GVGW9Hb5OPw"/>
    <s v="ARIHANT EDUCATION FOUNDATION(Fresh)"/>
    <s v="Gauri Jori"/>
    <s v="user_LKRhV6rhcBe0uL8u70UUGeDjbMupuho4TaiAOCbT7HT"/>
    <s v="Kashif Ahmad"/>
    <s v="2022-09-27 11:46:40.602000+00:00"/>
    <s v="2022-09-27 13:03:24.750000+00:00"/>
    <m/>
    <s v="Pune"/>
    <m/>
    <m/>
    <m/>
    <n v="23"/>
    <m/>
    <m/>
    <m/>
    <m/>
    <m/>
    <m/>
    <m/>
    <m/>
    <m/>
    <m/>
    <m/>
    <s v="Education"/>
    <m/>
    <m/>
    <m/>
    <m/>
    <m/>
    <m/>
    <m/>
    <m/>
    <m/>
    <m/>
    <m/>
    <m/>
    <m/>
    <m/>
    <m/>
    <m/>
    <s v="Siddharth Angolkar"/>
    <m/>
    <s v="September"/>
    <x v="9"/>
    <m/>
    <m/>
    <m/>
    <m/>
    <m/>
    <m/>
    <s v="2022-09-26 09:38:36.317000+00:00"/>
    <s v="2022-09-28 06:23:35.904000+00:00"/>
    <s v="GMC"/>
  </r>
  <r>
    <x v="8"/>
    <n v="2800000"/>
    <s v="INR"/>
    <n v="0"/>
    <x v="9"/>
    <s v="Sales"/>
    <s v="stat_1hn9nRJaLbI53NxPuSQgo90kRpbpKsFlwN4oEGNUTdO"/>
    <s v="Lost"/>
    <x v="1"/>
    <s v="OpportunityStatusType.Lost"/>
    <m/>
    <m/>
    <s v="GMC (1+5)"/>
    <s v="lead_k9TlAZXb6KzIsESVpkWWhYRMc2YcOJEtIoOBZLaYvwq"/>
    <s v="CellPoint Digital"/>
    <s v="Bhairavi Jog"/>
    <s v="user_KLETV1op4MIjvKQ12xGsWi23CuPjDE6PT29nwG6T3MY"/>
    <s v="Pooja Gawas"/>
    <s v="2022-07-14 10:37:27.974000+00:00"/>
    <s v="2022-09-28 04:07:45.523000+00:00"/>
    <m/>
    <s v="Pune"/>
    <m/>
    <m/>
    <m/>
    <n v="90"/>
    <m/>
    <m/>
    <m/>
    <m/>
    <m/>
    <m/>
    <m/>
    <m/>
    <m/>
    <m/>
    <m/>
    <s v="Banking &amp; Finance"/>
    <m/>
    <m/>
    <m/>
    <m/>
    <m/>
    <m/>
    <m/>
    <m/>
    <m/>
    <m/>
    <m/>
    <m/>
    <s v="Aniket Vahile"/>
    <m/>
    <s v="user_228eUmsdKIb9OItgmiDq1zD4aPZ1eqiapbaLAGeBf8g"/>
    <s v="Bhairavi Jog"/>
    <s v="Anjali Nishu"/>
    <m/>
    <s v="September"/>
    <x v="2"/>
    <m/>
    <m/>
    <s v="Vrushali DB"/>
    <m/>
    <m/>
    <m/>
    <s v="2021-07-14 06:20:09.587000+00:00"/>
    <s v="2022-09-28 05:46:54.170000+00:00"/>
    <s v="GMC"/>
  </r>
  <r>
    <x v="4"/>
    <n v="50000"/>
    <s v="INR"/>
    <n v="0"/>
    <x v="9"/>
    <s v="Sales"/>
    <s v="stat_kcR4fZg7TU7jjk1jAVua3qGLRS4J5uFayEjK5j02wtv"/>
    <s v="Unqualified"/>
    <x v="1"/>
    <s v="OpportunityStatusType.Lost"/>
    <s v="cont_xrue5SIPmuGQ8DSujzmRMZgzejrtz83atvhmZZmKYj6"/>
    <s v="Dattatray Saste"/>
    <s v="Commercial Liability Policy"/>
    <s v="lead_FfX5i9pKdPKliJbr5mQcdIOE2y66csoQLRIf1hZHwi9"/>
    <s v="Neptunus Power"/>
    <s v="Pranav Kenjale"/>
    <s v="user_bdUPAGjcS7p6513So3N4g3aWNS5HuBuVJi7bvCPAsLt"/>
    <s v="Mayur Gadiyar"/>
    <s v="2022-09-14 05:05:50.150000+00:00"/>
    <s v="2022-09-27 12:19:16.070000+00:00"/>
    <m/>
    <s v="Mumbai"/>
    <m/>
    <s v="2022-03-13 15:38:53+00:00"/>
    <m/>
    <n v="70"/>
    <m/>
    <m/>
    <m/>
    <m/>
    <m/>
    <m/>
    <m/>
    <m/>
    <m/>
    <m/>
    <m/>
    <s v="Oil &amp; Gas"/>
    <m/>
    <m/>
    <m/>
    <m/>
    <m/>
    <m/>
    <m/>
    <m/>
    <m/>
    <m/>
    <m/>
    <m/>
    <s v="Aniket Vahile"/>
    <m/>
    <s v="user_x9AtbGLhDmWYC9XAmYdfwBt9yiXbgMhBuZpIoFuN8Cd"/>
    <s v="Pranav Kenjale"/>
    <m/>
    <m/>
    <s v="September"/>
    <x v="2"/>
    <s v="Inbound via website"/>
    <m/>
    <s v="Employee Count 100"/>
    <m/>
    <m/>
    <m/>
    <s v="2021-08-30 14:32:43.507000+00:00"/>
    <s v="2022-09-30 10:11:45.741000+00:00"/>
    <m/>
  </r>
  <r>
    <x v="11"/>
    <n v="20150"/>
    <s v="INR"/>
    <n v="100"/>
    <x v="9"/>
    <s v="Sales"/>
    <s v="stat_OZRiD1474QRJIpvnjHCZfiIvKcVD6mIKSSTzg8SwDVx"/>
    <s v="Won- Payment Completed"/>
    <x v="0"/>
    <s v="OpportunityStatusType.Won"/>
    <s v="cont_XJnY3iuVBZFXePN3TnFjUdDQhgK2rAeloSAwzY3ux7h"/>
    <s v="Ankush Koul"/>
    <s v="GPA Fresh"/>
    <s v="lead_b102iSKvJhpTvc8oLL4ibugaFl8L19I8YfDSonMZ7gG"/>
    <s v="Ramachandran International Institute Of Management (Fresh)"/>
    <s v="Kashif Ahmad"/>
    <s v="user_LKRhV6rhcBe0uL8u70UUGeDjbMupuho4TaiAOCbT7HT"/>
    <s v="Kashif Ahmad"/>
    <s v="2022-09-22 16:58:10.488000+00:00"/>
    <s v="2022-09-27 11:18:55.033000+00:00"/>
    <m/>
    <s v="Pune"/>
    <m/>
    <m/>
    <m/>
    <n v="31"/>
    <m/>
    <m/>
    <m/>
    <m/>
    <m/>
    <m/>
    <m/>
    <m/>
    <m/>
    <m/>
    <m/>
    <s v="Education"/>
    <m/>
    <m/>
    <m/>
    <m/>
    <m/>
    <m/>
    <m/>
    <m/>
    <m/>
    <m/>
    <m/>
    <m/>
    <s v="Deepak Yadav"/>
    <m/>
    <s v="user_5YHA1ZU4iP896lD1YJehdJcMx7ZEgWCpulT4T2c3pJ3"/>
    <s v="Gauri Jori"/>
    <s v="Siddharth Angolkar"/>
    <m/>
    <s v="September"/>
    <x v="2"/>
    <m/>
    <m/>
    <s v="Employee Engagement Handbook"/>
    <m/>
    <m/>
    <m/>
    <s v="2021-08-19 06:14:42.268000+00:00"/>
    <s v="2022-10-04 10:31:07.474000+00:00"/>
    <s v="GPA"/>
  </r>
  <r>
    <x v="11"/>
    <n v="127880"/>
    <s v="INR"/>
    <n v="100"/>
    <x v="9"/>
    <s v="Sales"/>
    <s v="stat_OZRiD1474QRJIpvnjHCZfiIvKcVD6mIKSSTzg8SwDVx"/>
    <s v="Won- Payment Completed"/>
    <x v="0"/>
    <s v="OpportunityStatusType.Won"/>
    <s v="cont_XJnY3iuVBZFXePN3TnFjUdDQhgK2rAeloSAwzY3ux7h"/>
    <s v="Ankush Koul"/>
    <s v="GMC"/>
    <s v="lead_b102iSKvJhpTvc8oLL4ibugaFl8L19I8YfDSonMZ7gG"/>
    <s v="Ramachandran International Institute Of Management (Fresh)"/>
    <s v="Gauri Jori"/>
    <s v="user_LKRhV6rhcBe0uL8u70UUGeDjbMupuho4TaiAOCbT7HT"/>
    <s v="Kashif Ahmad"/>
    <s v="2022-07-18 06:59:15.650000+00:00"/>
    <s v="2022-09-27 11:18:28.463000+00:00"/>
    <m/>
    <s v="Pune"/>
    <m/>
    <m/>
    <m/>
    <n v="31"/>
    <m/>
    <m/>
    <m/>
    <m/>
    <m/>
    <m/>
    <m/>
    <m/>
    <m/>
    <m/>
    <m/>
    <s v="Education"/>
    <m/>
    <m/>
    <m/>
    <m/>
    <m/>
    <m/>
    <m/>
    <m/>
    <m/>
    <m/>
    <m/>
    <m/>
    <s v="Deepak Yadav"/>
    <m/>
    <s v="user_5YHA1ZU4iP896lD1YJehdJcMx7ZEgWCpulT4T2c3pJ3"/>
    <s v="Gauri Jori"/>
    <s v="Siddharth Angolkar"/>
    <m/>
    <s v="September"/>
    <x v="2"/>
    <m/>
    <m/>
    <s v="Employee Engagement Handbook"/>
    <m/>
    <m/>
    <m/>
    <s v="2021-08-19 06:14:42.268000+00:00"/>
    <s v="2022-10-04 10:31:07.474000+00:00"/>
    <s v="GMC"/>
  </r>
  <r>
    <x v="10"/>
    <n v="500000"/>
    <s v="INR"/>
    <n v="0"/>
    <x v="4"/>
    <s v="Sales"/>
    <s v="stat_kcR4fZg7TU7jjk1jAVua3qGLRS4J5uFayEjK5j02wtv"/>
    <s v="Unqualified"/>
    <x v="1"/>
    <s v="OpportunityStatusType.Lost"/>
    <m/>
    <m/>
    <s v="Fresh GMC - Tentative Value Google meets meeting done  Mtg. Status : Ahmedabad based account, Physical meeting pending"/>
    <s v="lead_QwtnYjFwHGnGh42YSbaoQb9wHfBLNSBiYJtxyqb9taN"/>
    <s v="Cin7"/>
    <s v="Aditya Binani"/>
    <s v="user_ojX3B6giQCeKnOjqd4gdwXUl0CqqHMXNORvxR6POXn6"/>
    <s v="Abhishek Chauhan"/>
    <s v="2021-11-22 11:24:57.206000+00:00"/>
    <s v="2022-09-27 07:55:09.786000+00:00"/>
    <m/>
    <s v="Ahmedabad"/>
    <m/>
    <m/>
    <m/>
    <n v="25"/>
    <m/>
    <m/>
    <m/>
    <m/>
    <m/>
    <m/>
    <m/>
    <m/>
    <m/>
    <m/>
    <m/>
    <s v="IT Services &amp; IT Consulting"/>
    <m/>
    <m/>
    <m/>
    <m/>
    <m/>
    <m/>
    <m/>
    <m/>
    <m/>
    <m/>
    <m/>
    <m/>
    <s v="Jitin Gopi"/>
    <m/>
    <s v="user_ocHSJH83OJnHCvKyMbjx8WOOK8PMgAUGIj1qK0q0dMV"/>
    <s v="Nikhil Ahuja"/>
    <m/>
    <m/>
    <m/>
    <x v="2"/>
    <m/>
    <m/>
    <m/>
    <m/>
    <m/>
    <m/>
    <s v="2021-11-22 06:37:21.102000+00:00"/>
    <s v="2022-09-27 07:55:09.839000+00:00"/>
    <m/>
  </r>
  <r>
    <x v="10"/>
    <n v="5000000"/>
    <s v="INR"/>
    <n v="0"/>
    <x v="4"/>
    <s v="Sales"/>
    <s v="stat_1hn9nRJaLbI53NxPuSQgo90kRpbpKsFlwN4oEGNUTdO"/>
    <s v="Lost"/>
    <x v="1"/>
    <s v="OpportunityStatusType.Lost"/>
    <s v="cont_OKHfOshgHMba7jfNEwkLIPJPGVoAxDZBMuEowcOCu4Z"/>
    <s v="Kantharaju"/>
    <s v="GMC - sept renewals Oriental ins 800 employees 1+3 policy"/>
    <s v="lead_f05PaWe89PcsHMe5tO3vkYrqSEUhPe270yU9E6z8IXI"/>
    <s v="Bal Pharma"/>
    <s v="Daya Gowda"/>
    <s v="user_ojX3B6giQCeKnOjqd4gdwXUl0CqqHMXNORvxR6POXn6"/>
    <s v="Abhishek Chauhan"/>
    <s v="2022-06-28 09:39:29.640000+00:00"/>
    <s v="2022-09-27 07:42:52.561000+00:00"/>
    <m/>
    <s v="Bangalore"/>
    <m/>
    <m/>
    <m/>
    <n v="768"/>
    <m/>
    <m/>
    <m/>
    <m/>
    <m/>
    <m/>
    <m/>
    <m/>
    <m/>
    <m/>
    <m/>
    <s v="Manufacturing"/>
    <s v="The Orientals Insurance co"/>
    <m/>
    <m/>
    <m/>
    <m/>
    <m/>
    <m/>
    <m/>
    <m/>
    <m/>
    <m/>
    <m/>
    <s v="Rakesh Nade"/>
    <m/>
    <s v="user_ojX3B6giQCeKnOjqd4gdwXUl0CqqHMXNORvxR6POXn6"/>
    <s v="Abhishek Chauhan"/>
    <m/>
    <m/>
    <s v="July; September"/>
    <x v="2"/>
    <m/>
    <m/>
    <m/>
    <m/>
    <m/>
    <m/>
    <s v="2022-04-19 08:55:35.653000+00:00"/>
    <s v="2022-10-13 07:43:54.382000+00:00"/>
    <m/>
  </r>
  <r>
    <x v="3"/>
    <n v="1300000"/>
    <s v="INR"/>
    <n v="0"/>
    <x v="15"/>
    <s v="Sales"/>
    <s v="stat_1hn9nRJaLbI53NxPuSQgo90kRpbpKsFlwN4oEGNUTdO"/>
    <s v="Lost"/>
    <x v="1"/>
    <s v="OpportunityStatusType.Lost"/>
    <s v="cont_RTmc9xQP95zlw7q79ghqITiJqcGR6BlQ37XUlAU0hU2"/>
    <s v="Neelam Palande"/>
    <m/>
    <s v="lead_7Twu3h5vpkCl7YPbXlY7NYytlEjRpIrX8LLUZebePY0"/>
    <s v="All Time Plastics Private Limited"/>
    <s v="Tulika Chakra"/>
    <s v="user_GL8PBiV4pvzsQLVHSdZLeMQAQcGjCvLkffg486DHfZJ"/>
    <s v="Anshum Naithani"/>
    <s v="2022-06-20 07:36:12.780000+00:00"/>
    <s v="2022-09-27 04:07:43.828000+00:00"/>
    <m/>
    <s v="Mumbai"/>
    <m/>
    <m/>
    <m/>
    <n v="238"/>
    <m/>
    <m/>
    <m/>
    <m/>
    <m/>
    <m/>
    <m/>
    <m/>
    <m/>
    <m/>
    <m/>
    <s v="Manufacturing"/>
    <m/>
    <m/>
    <m/>
    <m/>
    <m/>
    <m/>
    <m/>
    <m/>
    <m/>
    <m/>
    <m/>
    <m/>
    <s v="Aniket Vahile"/>
    <m/>
    <s v="user_IpBH4s1Av5OVFfQQ3nW0qPDDjwLT9uRfx1sVhml8UQA"/>
    <s v="Namrata Aurora"/>
    <m/>
    <m/>
    <s v="July"/>
    <x v="2"/>
    <m/>
    <m/>
    <m/>
    <m/>
    <m/>
    <m/>
    <s v="2021-10-26 11:53:50.781000+00:00"/>
    <s v="2022-09-27 04:07:43.877000+00:00"/>
    <s v="GMC"/>
  </r>
  <r>
    <x v="16"/>
    <n v="50000"/>
    <s v="INR"/>
    <n v="0"/>
    <x v="14"/>
    <s v="Sales"/>
    <s v="stat_1hn9nRJaLbI53NxPuSQgo90kRpbpKsFlwN4oEGNUTdO"/>
    <s v="Lost"/>
    <x v="1"/>
    <s v="OpportunityStatusType.Lost"/>
    <s v="cont_hs6ZLYkknRIITQqgLFAsGZin8CSUxJ2oznfd5GHhYDp"/>
    <s v="Datta Chavan"/>
    <m/>
    <s v="lead_oGvJ5FTsroDJtBAvFMG5hYD2PQowe7sxHB216eBCVZI"/>
    <s v="Watershed Organisation Trust (WOTR)"/>
    <s v="Kaushlya Bhavsar"/>
    <s v="user_8jx3L2CDfrbzNnwYUv6Plfha6VxaSGsqcbTXR3sIBZi"/>
    <s v="Manish Balpande"/>
    <s v="2022-06-28 05:34:54.365000+00:00"/>
    <s v="2022-09-26 13:20:42.662000+00:00"/>
    <m/>
    <s v="Ahmednagar"/>
    <m/>
    <m/>
    <m/>
    <n v="260"/>
    <m/>
    <m/>
    <m/>
    <m/>
    <m/>
    <m/>
    <m/>
    <s v="PAID_SOCIAL"/>
    <m/>
    <m/>
    <m/>
    <m/>
    <m/>
    <m/>
    <m/>
    <m/>
    <m/>
    <m/>
    <m/>
    <m/>
    <m/>
    <m/>
    <m/>
    <m/>
    <m/>
    <m/>
    <s v="user_FdWFezbLzkYQcGsBUsjZO25nr2poK2nRbqV47Rs5Kfm"/>
    <s v="Prateek Wadhwa"/>
    <s v="Shahid Shaikh"/>
    <m/>
    <s v="September"/>
    <x v="4"/>
    <m/>
    <m/>
    <s v="Employee Engagement Handbook"/>
    <m/>
    <m/>
    <m/>
    <s v="2022-06-02 06:32:41.353000+00:00"/>
    <s v="2022-10-11 07:20:26.215000+00:00"/>
    <s v="GPA"/>
  </r>
  <r>
    <x v="16"/>
    <n v="2000000"/>
    <s v="INR"/>
    <n v="0"/>
    <x v="14"/>
    <s v="Sales"/>
    <s v="stat_1hn9nRJaLbI53NxPuSQgo90kRpbpKsFlwN4oEGNUTdO"/>
    <s v="Lost"/>
    <x v="1"/>
    <s v="OpportunityStatusType.Lost"/>
    <s v="cont_hs6ZLYkknRIITQqgLFAsGZin8CSUxJ2oznfd5GHhYDp"/>
    <s v="Datta Chavan"/>
    <m/>
    <s v="lead_oGvJ5FTsroDJtBAvFMG5hYD2PQowe7sxHB216eBCVZI"/>
    <s v="Watershed Organisation Trust (WOTR)"/>
    <s v="Kaushlya Bhavsar"/>
    <s v="user_8jx3L2CDfrbzNnwYUv6Plfha6VxaSGsqcbTXR3sIBZi"/>
    <s v="Manish Balpande"/>
    <s v="2022-06-28 05:34:36.832000+00:00"/>
    <s v="2022-09-26 13:20:34.555000+00:00"/>
    <m/>
    <s v="Ahmednagar"/>
    <m/>
    <m/>
    <m/>
    <n v="260"/>
    <m/>
    <m/>
    <m/>
    <m/>
    <m/>
    <m/>
    <m/>
    <s v="PAID_SOCIAL"/>
    <m/>
    <m/>
    <m/>
    <m/>
    <m/>
    <m/>
    <m/>
    <m/>
    <m/>
    <m/>
    <m/>
    <m/>
    <m/>
    <m/>
    <m/>
    <m/>
    <m/>
    <m/>
    <s v="user_FdWFezbLzkYQcGsBUsjZO25nr2poK2nRbqV47Rs5Kfm"/>
    <s v="Prateek Wadhwa"/>
    <s v="Shahid Shaikh"/>
    <m/>
    <s v="September"/>
    <x v="4"/>
    <m/>
    <m/>
    <s v="Employee Engagement Handbook"/>
    <m/>
    <m/>
    <m/>
    <s v="2022-06-02 06:32:41.353000+00:00"/>
    <s v="2022-10-11 07:20:26.215000+00:00"/>
    <s v="GMC"/>
  </r>
  <r>
    <x v="3"/>
    <n v="10000"/>
    <s v="INR"/>
    <n v="0"/>
    <x v="14"/>
    <s v="Sales"/>
    <s v="stat_1hn9nRJaLbI53NxPuSQgo90kRpbpKsFlwN4oEGNUTdO"/>
    <s v="Lost"/>
    <x v="1"/>
    <s v="OpportunityStatusType.Lost"/>
    <s v="cont_nG63LhtsEcIk8PvSjnJ7iYFMT2xGIzinWZKgOMtDJxt"/>
    <s v="Priyanka Rawal"/>
    <s v="GPA - Renewal"/>
    <s v="lead_WKSQoHX2Wlu3efB1fYMDL67QFeA5fLdAhTJ5xZL724L"/>
    <s v="Asian Hotels Pvt. Ltd."/>
    <s v="Shreenath Bhat"/>
    <s v="user_GL8PBiV4pvzsQLVHSdZLeMQAQcGjCvLkffg486DHfZJ"/>
    <s v="Anshum Naithani"/>
    <s v="2022-09-19 14:14:06.521000+00:00"/>
    <s v="2022-09-27 04:07:14.898000+00:00"/>
    <m/>
    <s v="Mumbai"/>
    <m/>
    <m/>
    <m/>
    <n v="1500"/>
    <m/>
    <m/>
    <m/>
    <m/>
    <m/>
    <m/>
    <m/>
    <m/>
    <m/>
    <m/>
    <m/>
    <m/>
    <m/>
    <m/>
    <m/>
    <m/>
    <m/>
    <m/>
    <m/>
    <m/>
    <m/>
    <m/>
    <m/>
    <m/>
    <m/>
    <m/>
    <s v="user_vMd4rmcrSbjykdyL2J7rrYn84SWdcNc5FKligrmItPw"/>
    <s v="Shreenath Bhat"/>
    <m/>
    <m/>
    <s v="September"/>
    <x v="9"/>
    <m/>
    <m/>
    <m/>
    <m/>
    <m/>
    <m/>
    <s v="2022-09-19 14:09:48.431000+00:00"/>
    <s v="2022-10-20 10:19:43.154000+00:00"/>
    <s v="GPA"/>
  </r>
  <r>
    <x v="22"/>
    <n v="5000000"/>
    <s v="INR"/>
    <n v="0"/>
    <x v="4"/>
    <s v="Sales"/>
    <s v="stat_kcR4fZg7TU7jjk1jAVua3qGLRS4J5uFayEjK5j02wtv"/>
    <s v="Unqualified"/>
    <x v="1"/>
    <s v="OpportunityStatusType.Lost"/>
    <m/>
    <m/>
    <s v="GMC (Renewal) Prudent  1+3  3L"/>
    <s v="lead_2wUcWSte0De4bQjtnlnNlBSOnvK5Gf7ZMY5Dti8rG57"/>
    <s v="FEV India Pvt Ltd"/>
    <s v="Pranav Kenjale"/>
    <s v="user_TZzywQwym26DjuswO479pxRhNKX152z8X1haCx2vcst"/>
    <s v="Vrushali Kummar"/>
    <s v="2022-06-30 11:34:10.706000+00:00"/>
    <s v="2022-09-26 12:07:01.797000+00:00"/>
    <m/>
    <s v="Pune"/>
    <m/>
    <m/>
    <m/>
    <n v="600"/>
    <m/>
    <m/>
    <m/>
    <m/>
    <m/>
    <m/>
    <m/>
    <m/>
    <m/>
    <m/>
    <m/>
    <s v="Manufacturing"/>
    <m/>
    <m/>
    <m/>
    <m/>
    <m/>
    <m/>
    <m/>
    <m/>
    <m/>
    <m/>
    <m/>
    <m/>
    <m/>
    <m/>
    <s v="user_6hRQhcoLhZEDUBYaw3vS7rv6T5582sGfXq4jNRqTfUU"/>
    <s v="Aishwarya Nyayadhish"/>
    <m/>
    <m/>
    <s v="September"/>
    <x v="2"/>
    <m/>
    <m/>
    <s v="Siddhartha Khatua's lead"/>
    <m/>
    <m/>
    <m/>
    <s v="2022-02-08 07:00:55.535000+00:00"/>
    <s v="2022-10-10 07:31:02.125000+00:00"/>
    <m/>
  </r>
  <r>
    <x v="25"/>
    <n v="1500000"/>
    <s v="INR"/>
    <n v="0"/>
    <x v="3"/>
    <s v="Sales"/>
    <s v="stat_1hn9nRJaLbI53NxPuSQgo90kRpbpKsFlwN4oEGNUTdO"/>
    <s v="Lost"/>
    <x v="1"/>
    <s v="OpportunityStatusType.Lost"/>
    <m/>
    <m/>
    <s v="GMC"/>
    <s v="lead_g1l4GMIirQkt1qbwcTYgxhbcNTDkiMKsiIDRMbMPhcZ"/>
    <s v="Algoworks"/>
    <s v="Aditya Binani"/>
    <s v="user_P3f70h2AcefBkFTBZpvA9LgDbjTmUIXkqdKqHJ5evwA"/>
    <s v="Manojkumar Tinna"/>
    <s v="2022-08-30 12:51:55.954000+00:00"/>
    <s v="2022-09-26 12:59:10.700000+00:00"/>
    <m/>
    <s v="Noida"/>
    <m/>
    <m/>
    <m/>
    <n v="663"/>
    <m/>
    <m/>
    <m/>
    <m/>
    <m/>
    <m/>
    <m/>
    <m/>
    <m/>
    <m/>
    <m/>
    <s v="IT Services &amp; IT Consulting"/>
    <m/>
    <m/>
    <m/>
    <m/>
    <m/>
    <m/>
    <m/>
    <m/>
    <m/>
    <m/>
    <m/>
    <m/>
    <s v="Aniket Vahile"/>
    <m/>
    <s v="user_g5Yw4Z4XnIbmcGhJO80vdtFdd5ElcDlgYO3q8l82ODn"/>
    <s v="Aditya Binani"/>
    <m/>
    <m/>
    <s v="September"/>
    <x v="2"/>
    <s v="Abhiroop's Lead"/>
    <m/>
    <m/>
    <m/>
    <m/>
    <m/>
    <s v="2020-12-06 09:13:09.575000+00:00"/>
    <s v="2022-09-26 12:59:10.804000+00:00"/>
    <s v="GMC"/>
  </r>
  <r>
    <x v="20"/>
    <n v="300000"/>
    <s v="INR"/>
    <n v="0"/>
    <x v="4"/>
    <s v="Sales"/>
    <s v="stat_kcR4fZg7TU7jjk1jAVua3qGLRS4J5uFayEjK5j02wtv"/>
    <s v="Unqualified"/>
    <x v="1"/>
    <s v="OpportunityStatusType.Lost"/>
    <s v="cont_XX7I7yVjXsytxqHXxGOK7G04aGxHtwpZrwAemd9RoFA"/>
    <s v="Pramod Shinde"/>
    <s v="GMC"/>
    <s v="lead_UhG7gMVWpHFWvxX4mBizYqNGYJ4bn9q9lrqpfnKXwWx"/>
    <s v="PARESH CONSTRUCTIONS &amp; FOUNDATIONS PVT.LTD."/>
    <s v="Shreenath Bhat"/>
    <s v="user_vMd4rmcrSbjykdyL2J7rrYn84SWdcNc5FKligrmItPw"/>
    <s v="Shreenath Bhat"/>
    <s v="2022-08-02 05:16:07.178000+00:00"/>
    <s v="2022-09-26 11:07:09.589000+00:00"/>
    <m/>
    <s v="Mumbai"/>
    <m/>
    <m/>
    <m/>
    <n v="60"/>
    <m/>
    <m/>
    <m/>
    <m/>
    <m/>
    <m/>
    <m/>
    <s v="PAID_SOCIAL"/>
    <m/>
    <m/>
    <m/>
    <s v="Construction &amp; Real Estate"/>
    <s v="Sigma Manipal"/>
    <m/>
    <m/>
    <m/>
    <m/>
    <m/>
    <m/>
    <m/>
    <m/>
    <m/>
    <m/>
    <m/>
    <m/>
    <m/>
    <s v="user_vMd4rmcrSbjykdyL2J7rrYn84SWdcNc5FKligrmItPw"/>
    <s v="Shreenath Bhat"/>
    <m/>
    <m/>
    <s v="August"/>
    <x v="4"/>
    <m/>
    <m/>
    <s v="Employee Engagement Handbook"/>
    <m/>
    <m/>
    <m/>
    <s v="2022-06-14 18:31:58.589000+00:00"/>
    <s v="2022-09-26 11:07:09.703000+00:00"/>
    <s v="GMC"/>
  </r>
  <r>
    <x v="20"/>
    <n v="20000"/>
    <s v="INR"/>
    <n v="0"/>
    <x v="4"/>
    <s v="Sales"/>
    <s v="stat_kcR4fZg7TU7jjk1jAVua3qGLRS4J5uFayEjK5j02wtv"/>
    <s v="Unqualified"/>
    <x v="1"/>
    <s v="OpportunityStatusType.Lost"/>
    <s v="cont_VCgvKXTKic3r6NIzqHfzBjKzXGpekeQHxiSQlf5N9NJ"/>
    <s v="Pankaj Mehta"/>
    <s v="GPA"/>
    <s v="lead_sggaGb0HxfL1fiehrdNBon1FRK2aTLrWbuc0hRMcdmM"/>
    <s v="KCIL Chemofarbe Group"/>
    <s v="Shreenath Bhat"/>
    <s v="user_vMd4rmcrSbjykdyL2J7rrYn84SWdcNc5FKligrmItPw"/>
    <s v="Shreenath Bhat"/>
    <s v="2022-06-23 07:16:14.806000+00:00"/>
    <s v="2022-09-26 10:58:54.243000+00:00"/>
    <m/>
    <s v="Mumbai"/>
    <m/>
    <m/>
    <m/>
    <n v="64"/>
    <m/>
    <m/>
    <m/>
    <m/>
    <m/>
    <m/>
    <m/>
    <m/>
    <m/>
    <m/>
    <m/>
    <s v="Manufacturing"/>
    <m/>
    <m/>
    <m/>
    <m/>
    <m/>
    <m/>
    <m/>
    <m/>
    <m/>
    <m/>
    <m/>
    <m/>
    <s v="Jithendra Goalla"/>
    <m/>
    <s v="user_vMd4rmcrSbjykdyL2J7rrYn84SWdcNc5FKligrmItPw"/>
    <s v="Shreenath Bhat"/>
    <m/>
    <m/>
    <m/>
    <x v="2"/>
    <m/>
    <m/>
    <m/>
    <m/>
    <m/>
    <m/>
    <s v="2022-05-23 07:04:07.502000+00:00"/>
    <s v="2022-09-26 10:59:32.392000+00:00"/>
    <s v="GPA"/>
  </r>
  <r>
    <x v="20"/>
    <n v="975000"/>
    <s v="INR"/>
    <n v="0"/>
    <x v="4"/>
    <s v="Sales"/>
    <s v="stat_kcR4fZg7TU7jjk1jAVua3qGLRS4J5uFayEjK5j02wtv"/>
    <s v="Unqualified"/>
    <x v="1"/>
    <s v="OpportunityStatusType.Lost"/>
    <s v="cont_RFWTLxiCvSUIgxyP3weGQh5I8ru9Wf7LG6mUgZWpYN4"/>
    <s v="SM Agarwal"/>
    <s v="GMC - Renewal"/>
    <s v="lead_jzRibyTYq6fGNrWwZAu4BKY9a2BejZXRlL4kUp6llZ8"/>
    <s v="GEE Limited"/>
    <s v="Shreenath Bhat"/>
    <s v="user_vMd4rmcrSbjykdyL2J7rrYn84SWdcNc5FKligrmItPw"/>
    <s v="Shreenath Bhat"/>
    <s v="2022-08-19 07:18:22.437000+00:00"/>
    <s v="2022-09-26 11:06:25.080000+00:00"/>
    <m/>
    <s v="Mumbai"/>
    <m/>
    <m/>
    <m/>
    <n v="195"/>
    <m/>
    <m/>
    <m/>
    <m/>
    <m/>
    <m/>
    <m/>
    <m/>
    <m/>
    <m/>
    <m/>
    <s v="Manufacturing"/>
    <m/>
    <m/>
    <m/>
    <m/>
    <m/>
    <m/>
    <m/>
    <m/>
    <m/>
    <m/>
    <m/>
    <m/>
    <s v="Jithendra Goalla"/>
    <m/>
    <s v="user_vMd4rmcrSbjykdyL2J7rrYn84SWdcNc5FKligrmItPw"/>
    <s v="Shreenath Bhat"/>
    <m/>
    <m/>
    <m/>
    <x v="2"/>
    <s v="Lusha"/>
    <m/>
    <m/>
    <m/>
    <m/>
    <m/>
    <s v="2022-08-01 10:05:19.888000+00:00"/>
    <s v="2022-09-26 11:06:25.130000+00:00"/>
    <s v="GMC"/>
  </r>
  <r>
    <x v="20"/>
    <n v="300000"/>
    <s v="INR"/>
    <n v="0"/>
    <x v="4"/>
    <s v="Sales"/>
    <s v="stat_kcR4fZg7TU7jjk1jAVua3qGLRS4J5uFayEjK5j02wtv"/>
    <s v="Unqualified"/>
    <x v="1"/>
    <s v="OpportunityStatusType.Lost"/>
    <s v="cont_VCgvKXTKic3r6NIzqHfzBjKzXGpekeQHxiSQlf5N9NJ"/>
    <s v="Pankaj Mehta"/>
    <s v="GMC"/>
    <s v="lead_sggaGb0HxfL1fiehrdNBon1FRK2aTLrWbuc0hRMcdmM"/>
    <s v="KCIL Chemofarbe Group"/>
    <s v="Shreenath Bhat"/>
    <s v="user_vMd4rmcrSbjykdyL2J7rrYn84SWdcNc5FKligrmItPw"/>
    <s v="Shreenath Bhat"/>
    <s v="2022-06-23 07:13:18.794000+00:00"/>
    <s v="2022-09-26 10:58:46.567000+00:00"/>
    <m/>
    <s v="Mumbai"/>
    <m/>
    <m/>
    <m/>
    <n v="64"/>
    <m/>
    <m/>
    <m/>
    <m/>
    <m/>
    <m/>
    <m/>
    <m/>
    <m/>
    <m/>
    <m/>
    <s v="Manufacturing"/>
    <m/>
    <m/>
    <m/>
    <m/>
    <m/>
    <m/>
    <m/>
    <m/>
    <m/>
    <m/>
    <m/>
    <m/>
    <s v="Jithendra Goalla"/>
    <m/>
    <s v="user_vMd4rmcrSbjykdyL2J7rrYn84SWdcNc5FKligrmItPw"/>
    <s v="Shreenath Bhat"/>
    <m/>
    <m/>
    <m/>
    <x v="2"/>
    <m/>
    <m/>
    <m/>
    <m/>
    <m/>
    <m/>
    <s v="2022-05-23 07:04:07.502000+00:00"/>
    <s v="2022-09-26 10:59:32.392000+00:00"/>
    <s v="GMC"/>
  </r>
  <r>
    <x v="15"/>
    <n v="5300000"/>
    <s v="INR"/>
    <n v="0"/>
    <x v="14"/>
    <s v="Sales"/>
    <s v="stat_1hn9nRJaLbI53NxPuSQgo90kRpbpKsFlwN4oEGNUTdO"/>
    <s v="Lost"/>
    <x v="1"/>
    <s v="OpportunityStatusType.Lost"/>
    <s v="cont_7f9MnISVvr8XG5JU6gEbHM02AqWnnAD40mYUeVKBXPf"/>
    <s v="satya sarang"/>
    <s v="GMC ren"/>
    <s v="lead_4yjBBdZQpX97UmitfkluC85xqwxn5Gh10HBeCQJUIiD"/>
    <s v="Globelink WW India Ltd"/>
    <s v="Gauri Jori"/>
    <s v="user_N52PP2uP2VZc2gm0nhh6CNFSif4n85g1cdxoNFd9ct0"/>
    <s v="Naveen Kumar"/>
    <s v="2022-09-01 08:47:09.829000+00:00"/>
    <s v="2022-09-26 10:46:37.001000+00:00"/>
    <m/>
    <s v="Mumbai"/>
    <m/>
    <m/>
    <m/>
    <n v="500"/>
    <m/>
    <m/>
    <m/>
    <m/>
    <m/>
    <m/>
    <m/>
    <m/>
    <m/>
    <m/>
    <m/>
    <s v="Transportation &amp; Logistics"/>
    <m/>
    <m/>
    <m/>
    <m/>
    <m/>
    <m/>
    <m/>
    <m/>
    <m/>
    <m/>
    <m/>
    <m/>
    <m/>
    <m/>
    <s v="user_5YHA1ZU4iP896lD1YJehdJcMx7ZEgWCpulT4T2c3pJ3"/>
    <s v="Gauri Jori"/>
    <m/>
    <m/>
    <s v="September"/>
    <x v="2"/>
    <s v="Mr. E"/>
    <m/>
    <m/>
    <m/>
    <m/>
    <m/>
    <s v="2021-08-05 07:01:41.266000+00:00"/>
    <s v="2022-10-12 19:27:56.961000+00:00"/>
    <m/>
  </r>
  <r>
    <x v="20"/>
    <n v="1600000"/>
    <s v="INR"/>
    <n v="0"/>
    <x v="4"/>
    <s v="Sales"/>
    <s v="stat_kcR4fZg7TU7jjk1jAVua3qGLRS4J5uFayEjK5j02wtv"/>
    <s v="Unqualified"/>
    <x v="1"/>
    <s v="OpportunityStatusType.Lost"/>
    <s v="cont_KJJiozArYWj23EnEGFHDRAeCwhbyuDJQEViDn7ptA1H"/>
    <s v="Rajiv Singh"/>
    <s v="GMC - Fresh"/>
    <s v="lead_eECWDjOyWqMhrI6JV4Snn6DtzR3y9ccHbh7jvnZiGH1"/>
    <s v="Frameboxx Animation &amp; Visual Effects Pvt Ltd"/>
    <s v="Shreenath Bhat"/>
    <s v="user_vMd4rmcrSbjykdyL2J7rrYn84SWdcNc5FKligrmItPw"/>
    <s v="Shreenath Bhat"/>
    <s v="2022-08-02 12:33:08.606000+00:00"/>
    <s v="2022-09-26 10:47:22.820000+00:00"/>
    <m/>
    <s v="Mumbai"/>
    <m/>
    <m/>
    <m/>
    <n v="329"/>
    <m/>
    <m/>
    <m/>
    <m/>
    <m/>
    <m/>
    <m/>
    <m/>
    <m/>
    <m/>
    <m/>
    <s v="Education"/>
    <m/>
    <m/>
    <m/>
    <m/>
    <m/>
    <m/>
    <m/>
    <m/>
    <m/>
    <m/>
    <m/>
    <m/>
    <s v="Aniket Vahile"/>
    <m/>
    <s v="user_vMd4rmcrSbjykdyL2J7rrYn84SWdcNc5FKligrmItPw"/>
    <s v="Shreenath Bhat"/>
    <m/>
    <m/>
    <m/>
    <x v="2"/>
    <m/>
    <m/>
    <m/>
    <m/>
    <m/>
    <m/>
    <s v="2022-05-23 07:03:55.497000+00:00"/>
    <s v="2022-09-26 10:47:22.852000+00:00"/>
    <s v="GMC"/>
  </r>
  <r>
    <x v="24"/>
    <n v="50000"/>
    <s v="INR"/>
    <n v="0"/>
    <x v="4"/>
    <s v="Sales"/>
    <s v="stat_kcR4fZg7TU7jjk1jAVua3qGLRS4J5uFayEjK5j02wtv"/>
    <s v="Unqualified"/>
    <x v="1"/>
    <s v="OpportunityStatusType.Lost"/>
    <s v="cont_trXwQMjqUnwjfvvOg1dJAohvoHLM7Tgpg7TDRpPF2ay"/>
    <s v="Sweta P"/>
    <s v="GPA"/>
    <s v="lead_YZ9tKq5mOzjWkZyHIqYWa4uHquTzsZeQXuUOzcf8ga7"/>
    <s v="Racanaa Energy ( Renewal , 30th Sept )"/>
    <s v="Daya Gowda"/>
    <s v="user_sD3YjSs92XKUfD0OPHeo886g6tW6aCM0iUhX5VVUuJi"/>
    <s v="Navin Panjwani"/>
    <s v="2022-07-21 07:51:12.285000+00:00"/>
    <s v="2022-09-26 09:09:04.942000+00:00"/>
    <m/>
    <s v="Bangalore"/>
    <m/>
    <m/>
    <m/>
    <n v="40"/>
    <m/>
    <m/>
    <m/>
    <m/>
    <m/>
    <m/>
    <m/>
    <m/>
    <m/>
    <m/>
    <m/>
    <s v="Manufacturing"/>
    <m/>
    <m/>
    <m/>
    <m/>
    <m/>
    <m/>
    <m/>
    <m/>
    <m/>
    <m/>
    <m/>
    <m/>
    <s v="Amol Gawali"/>
    <m/>
    <s v="user_ojX3B6giQCeKnOjqd4gdwXUl0CqqHMXNORvxR6POXn6"/>
    <s v="Abhishek Chauhan"/>
    <m/>
    <m/>
    <s v="September"/>
    <x v="2"/>
    <m/>
    <m/>
    <m/>
    <m/>
    <m/>
    <m/>
    <s v="2022-04-03 18:10:51.551000+00:00"/>
    <s v="2022-10-12 09:13:48.490000+00:00"/>
    <m/>
  </r>
  <r>
    <x v="11"/>
    <n v="173000"/>
    <s v="INR"/>
    <n v="0"/>
    <x v="14"/>
    <s v="Sales"/>
    <s v="stat_1hn9nRJaLbI53NxPuSQgo90kRpbpKsFlwN4oEGNUTdO"/>
    <s v="Lost"/>
    <x v="1"/>
    <s v="OpportunityStatusType.Lost"/>
    <s v="cont_kK6EZgM4pCRjhGIKwUsf9ye5vuobl8GJUwWnYXaCmiy"/>
    <s v="Sneha Pawar"/>
    <s v="GMC renewal"/>
    <s v="lead_A9eTFOvFnfZkb7knzhYNiBZFuIanByfo5qt3yXmz4em"/>
    <s v="M/S MACK VALVES INDIA PRIVATE LIMITED"/>
    <s v="Trupti Suryavanshi"/>
    <s v="user_LKRhV6rhcBe0uL8u70UUGeDjbMupuho4TaiAOCbT7HT"/>
    <s v="Kashif Ahmad"/>
    <s v="2022-06-09 10:59:39.712000+00:00"/>
    <s v="2022-09-26 09:00:14.097000+00:00"/>
    <m/>
    <s v="Pune"/>
    <m/>
    <m/>
    <m/>
    <n v="35"/>
    <m/>
    <m/>
    <m/>
    <m/>
    <m/>
    <m/>
    <m/>
    <m/>
    <m/>
    <m/>
    <m/>
    <m/>
    <m/>
    <m/>
    <m/>
    <m/>
    <m/>
    <m/>
    <m/>
    <m/>
    <m/>
    <m/>
    <m/>
    <m/>
    <m/>
    <m/>
    <s v="user_L8E6IFhq6UCzKLHa45LUUTZCznDuyDwFrGaEp9DXiUM"/>
    <s v="Trupti Suryavanshi"/>
    <m/>
    <m/>
    <s v="September"/>
    <x v="2"/>
    <m/>
    <m/>
    <m/>
    <m/>
    <m/>
    <m/>
    <s v="2021-08-19 06:19:10.076000+00:00"/>
    <s v="2022-09-26 09:00:14.182000+00:00"/>
    <s v="GMC"/>
  </r>
  <r>
    <x v="24"/>
    <n v="500000"/>
    <s v="INR"/>
    <n v="0"/>
    <x v="4"/>
    <s v="Sales"/>
    <s v="stat_kcR4fZg7TU7jjk1jAVua3qGLRS4J5uFayEjK5j02wtv"/>
    <s v="Unqualified"/>
    <x v="1"/>
    <s v="OpportunityStatusType.Lost"/>
    <s v="cont_trXwQMjqUnwjfvvOg1dJAohvoHLM7Tgpg7TDRpPF2ay"/>
    <s v="Sweta P"/>
    <s v="They don't have GTL policy"/>
    <s v="lead_YZ9tKq5mOzjWkZyHIqYWa4uHquTzsZeQXuUOzcf8ga7"/>
    <s v="Racanaa Energy ( Renewal , 30th Sept )"/>
    <s v="Daya Gowda"/>
    <s v="user_sD3YjSs92XKUfD0OPHeo886g6tW6aCM0iUhX5VVUuJi"/>
    <s v="Navin Panjwani"/>
    <s v="2022-07-21 07:51:32.103000+00:00"/>
    <s v="2022-09-26 09:08:36.632000+00:00"/>
    <m/>
    <s v="Bangalore"/>
    <m/>
    <m/>
    <m/>
    <n v="40"/>
    <m/>
    <m/>
    <m/>
    <m/>
    <m/>
    <m/>
    <m/>
    <m/>
    <m/>
    <m/>
    <m/>
    <s v="Manufacturing"/>
    <m/>
    <m/>
    <m/>
    <m/>
    <m/>
    <m/>
    <m/>
    <m/>
    <m/>
    <m/>
    <m/>
    <m/>
    <s v="Amol Gawali"/>
    <m/>
    <s v="user_ojX3B6giQCeKnOjqd4gdwXUl0CqqHMXNORvxR6POXn6"/>
    <s v="Abhishek Chauhan"/>
    <m/>
    <m/>
    <s v="September"/>
    <x v="2"/>
    <m/>
    <m/>
    <m/>
    <m/>
    <m/>
    <m/>
    <s v="2022-04-03 18:10:51.551000+00:00"/>
    <s v="2022-10-12 09:13:48.490000+00:00"/>
    <m/>
  </r>
  <r>
    <x v="24"/>
    <n v="500000"/>
    <s v="INR"/>
    <n v="0"/>
    <x v="4"/>
    <s v="Sales"/>
    <s v="stat_kcR4fZg7TU7jjk1jAVua3qGLRS4J5uFayEjK5j02wtv"/>
    <s v="Unqualified"/>
    <x v="1"/>
    <s v="OpportunityStatusType.Lost"/>
    <s v="cont_trXwQMjqUnwjfvvOg1dJAohvoHLM7Tgpg7TDRpPF2ay"/>
    <s v="Sweta P"/>
    <s v="GMC - Sept looking for parental cover also"/>
    <s v="lead_YZ9tKq5mOzjWkZyHIqYWa4uHquTzsZeQXuUOzcf8ga7"/>
    <s v="Racanaa Energy ( Renewal , 30th Sept )"/>
    <s v="Daya Gowda"/>
    <s v="user_sD3YjSs92XKUfD0OPHeo886g6tW6aCM0iUhX5VVUuJi"/>
    <s v="Navin Panjwani"/>
    <s v="2022-07-21 07:50:53.902000+00:00"/>
    <s v="2022-09-26 09:08:58.041000+00:00"/>
    <m/>
    <s v="Bangalore"/>
    <m/>
    <m/>
    <m/>
    <n v="40"/>
    <m/>
    <m/>
    <m/>
    <m/>
    <m/>
    <m/>
    <m/>
    <m/>
    <m/>
    <m/>
    <m/>
    <s v="Manufacturing"/>
    <m/>
    <m/>
    <m/>
    <m/>
    <m/>
    <m/>
    <m/>
    <m/>
    <m/>
    <m/>
    <m/>
    <m/>
    <s v="Amol Gawali"/>
    <m/>
    <s v="user_ojX3B6giQCeKnOjqd4gdwXUl0CqqHMXNORvxR6POXn6"/>
    <s v="Abhishek Chauhan"/>
    <m/>
    <m/>
    <s v="September"/>
    <x v="2"/>
    <m/>
    <m/>
    <m/>
    <m/>
    <m/>
    <m/>
    <s v="2022-04-03 18:10:51.551000+00:00"/>
    <s v="2022-10-12 09:13:48.490000+00:00"/>
    <m/>
  </r>
  <r>
    <x v="12"/>
    <n v="6000000"/>
    <s v="INR"/>
    <n v="0"/>
    <x v="7"/>
    <s v="Sales"/>
    <s v="stat_kcR4fZg7TU7jjk1jAVua3qGLRS4J5uFayEjK5j02wtv"/>
    <s v="Unqualified"/>
    <x v="1"/>
    <s v="OpportunityStatusType.Lost"/>
    <m/>
    <m/>
    <s v="GMC"/>
    <s v="lead_qSYMvhh2fFzVZNUhYCMi5jM4H5p4o1bohRBd4aBMSzz"/>
    <s v="Wanbury Limited"/>
    <s v="Aditya Binani"/>
    <s v="user_g5Yw4Z4XnIbmcGhJO80vdtFdd5ElcDlgYO3q8l82ODn"/>
    <s v="Aditya Binani"/>
    <s v="2022-07-15 10:00:46.768000+00:00"/>
    <s v="2022-09-26 08:14:27.339000+00:00"/>
    <m/>
    <s v="Mumbai"/>
    <m/>
    <m/>
    <m/>
    <n v="1000"/>
    <m/>
    <m/>
    <m/>
    <m/>
    <m/>
    <m/>
    <m/>
    <m/>
    <m/>
    <m/>
    <m/>
    <s v="Manufacturing"/>
    <m/>
    <m/>
    <m/>
    <m/>
    <m/>
    <m/>
    <m/>
    <m/>
    <m/>
    <m/>
    <m/>
    <m/>
    <s v="Rakesh Nade"/>
    <m/>
    <s v="user_g5Yw4Z4XnIbmcGhJO80vdtFdd5ElcDlgYO3q8l82ODn"/>
    <s v="Aditya Binani"/>
    <s v="Anjali Nishu"/>
    <m/>
    <s v="September"/>
    <x v="2"/>
    <s v="Lusha"/>
    <m/>
    <s v="Pharma"/>
    <m/>
    <m/>
    <m/>
    <s v="2021-08-05 07:12:30.256000+00:00"/>
    <s v="2022-09-30 10:12:27.096000+00:00"/>
    <m/>
  </r>
  <r>
    <x v="7"/>
    <n v="40000"/>
    <s v="INR"/>
    <n v="0"/>
    <x v="16"/>
    <s v="Sales"/>
    <s v="stat_1hn9nRJaLbI53NxPuSQgo90kRpbpKsFlwN4oEGNUTdO"/>
    <s v="Lost"/>
    <x v="1"/>
    <s v="OpportunityStatusType.Lost"/>
    <m/>
    <m/>
    <s v="GPA"/>
    <s v="lead_D5WpqbTgMRnZtbLAuXtH2fkn9cSDajkXiWkdYPRXZHD"/>
    <s v="LitmusWorld"/>
    <s v="Hardik Panchal"/>
    <s v="user_Zm3mwqSFutFgjDO2IXGR9kUUq6PsYuGh46Nb3AUURCn"/>
    <s v="Mayank Kale"/>
    <s v="2022-02-04 06:08:05.664000+00:00"/>
    <s v="2022-09-26 08:33:10.147000+00:00"/>
    <m/>
    <s v="Mumbai"/>
    <m/>
    <m/>
    <m/>
    <n v="77"/>
    <m/>
    <m/>
    <m/>
    <m/>
    <m/>
    <m/>
    <m/>
    <m/>
    <m/>
    <m/>
    <m/>
    <s v="IT Services &amp; IT Consulting"/>
    <m/>
    <m/>
    <m/>
    <m/>
    <m/>
    <m/>
    <m/>
    <m/>
    <m/>
    <m/>
    <m/>
    <m/>
    <s v="Arunkumar Dubey"/>
    <m/>
    <s v="user_5IQTpX6DsnoeoDfxqzqojpVoQLXPh68nhDjLS5ETjYj"/>
    <s v="Satyajit Chati"/>
    <m/>
    <m/>
    <s v="May"/>
    <x v="2"/>
    <s v="Lusha"/>
    <n v="350000"/>
    <s v="Glengarry"/>
    <m/>
    <m/>
    <m/>
    <s v="2021-12-09 09:17:43.404000+00:00"/>
    <s v="2022-09-26 08:33:38.104000+00:00"/>
    <m/>
  </r>
  <r>
    <x v="12"/>
    <n v="200000"/>
    <s v="INR"/>
    <n v="0"/>
    <x v="7"/>
    <s v="Sales"/>
    <s v="stat_kcR4fZg7TU7jjk1jAVua3qGLRS4J5uFayEjK5j02wtv"/>
    <s v="Unqualified"/>
    <x v="1"/>
    <s v="OpportunityStatusType.Lost"/>
    <m/>
    <m/>
    <s v="GPA"/>
    <s v="lead_qSYMvhh2fFzVZNUhYCMi5jM4H5p4o1bohRBd4aBMSzz"/>
    <s v="Wanbury Limited"/>
    <s v="Aditya Binani"/>
    <s v="user_g5Yw4Z4XnIbmcGhJO80vdtFdd5ElcDlgYO3q8l82ODn"/>
    <s v="Aditya Binani"/>
    <s v="2022-07-15 10:00:32.546000+00:00"/>
    <s v="2022-09-26 08:14:21.155000+00:00"/>
    <m/>
    <s v="Mumbai"/>
    <m/>
    <m/>
    <m/>
    <n v="1000"/>
    <m/>
    <m/>
    <m/>
    <m/>
    <m/>
    <m/>
    <m/>
    <m/>
    <m/>
    <m/>
    <m/>
    <s v="Manufacturing"/>
    <m/>
    <m/>
    <m/>
    <m/>
    <m/>
    <m/>
    <m/>
    <m/>
    <m/>
    <m/>
    <m/>
    <m/>
    <s v="Rakesh Nade"/>
    <m/>
    <s v="user_g5Yw4Z4XnIbmcGhJO80vdtFdd5ElcDlgYO3q8l82ODn"/>
    <s v="Aditya Binani"/>
    <s v="Anjali Nishu"/>
    <m/>
    <s v="September"/>
    <x v="2"/>
    <s v="Lusha"/>
    <m/>
    <s v="Pharma"/>
    <m/>
    <m/>
    <m/>
    <s v="2021-08-05 07:12:30.256000+00:00"/>
    <s v="2022-09-30 10:12:27.096000+00:00"/>
    <m/>
  </r>
  <r>
    <x v="10"/>
    <n v="150000"/>
    <s v="INR"/>
    <n v="0"/>
    <x v="4"/>
    <s v="Sales"/>
    <s v="stat_kcR4fZg7TU7jjk1jAVua3qGLRS4J5uFayEjK5j02wtv"/>
    <s v="Unqualified"/>
    <x v="1"/>
    <s v="OpportunityStatusType.Lost"/>
    <m/>
    <m/>
    <m/>
    <s v="lead_J5FLnX2VR2qGzsp2Bo7Tga0AAVmjiXgdYPEDdj6qy9Q"/>
    <s v="Localzi (Fresh)"/>
    <s v="Kaushlya Bhavsar"/>
    <s v="user_ojX3B6giQCeKnOjqd4gdwXUl0CqqHMXNORvxR6POXn6"/>
    <s v="Abhishek Chauhan"/>
    <s v="2022-06-09 08:44:17.452000+00:00"/>
    <s v="2022-09-26 05:55:53.052000+00:00"/>
    <m/>
    <m/>
    <m/>
    <s v="2022-04-05 13:40:33+00:00"/>
    <m/>
    <n v="25"/>
    <m/>
    <m/>
    <m/>
    <m/>
    <m/>
    <m/>
    <m/>
    <s v="ORGANIC_SEARCH"/>
    <m/>
    <m/>
    <m/>
    <m/>
    <m/>
    <m/>
    <m/>
    <m/>
    <m/>
    <m/>
    <m/>
    <m/>
    <m/>
    <m/>
    <m/>
    <m/>
    <m/>
    <m/>
    <s v="user_g5Yw4Z4XnIbmcGhJO80vdtFdd5ElcDlgYO3q8l82ODn"/>
    <s v="Aditya Binani"/>
    <m/>
    <m/>
    <m/>
    <x v="3"/>
    <s v="Inbound via website"/>
    <m/>
    <s v="Employee Count 25"/>
    <m/>
    <m/>
    <m/>
    <s v="2022-04-05 13:43:17.959000+00:00"/>
    <s v="2022-09-26 05:55:53.112000+00:00"/>
    <s v="GMC"/>
  </r>
  <r>
    <x v="9"/>
    <n v="350000"/>
    <s v="INR"/>
    <n v="0"/>
    <x v="17"/>
    <s v="Sales"/>
    <s v="stat_1hn9nRJaLbI53NxPuSQgo90kRpbpKsFlwN4oEGNUTdO"/>
    <s v="Lost"/>
    <x v="1"/>
    <s v="OpportunityStatusType.Lost"/>
    <s v="cont_9aVOTu2r345yLko5gRJDneTnXB0DbRSZClEKXKFY3Nz"/>
    <s v="Shivaji Abhang"/>
    <s v="Higher quote and wrong stakeholder assesment. No demo completed"/>
    <s v="lead_u9ZlKbm6s1YGQbrXI7E1hd57ZLXsvOSc0qPsHLgE1dH"/>
    <s v="Perfect Engine Components Pvt. Ltd."/>
    <s v="Sarvesh Pawar"/>
    <s v="user_9SBRjyF0n4iWuhUdqRyQkFhl2J4uyNKhFWvvJEvunX8"/>
    <s v="Omkar Ghate"/>
    <s v="2022-08-29 06:43:09.802000+00:00"/>
    <s v="2022-09-26 06:48:44.424000+00:00"/>
    <m/>
    <s v="Pune"/>
    <m/>
    <m/>
    <m/>
    <n v="90"/>
    <m/>
    <m/>
    <m/>
    <m/>
    <m/>
    <m/>
    <m/>
    <m/>
    <m/>
    <m/>
    <m/>
    <s v="Manufacturing"/>
    <m/>
    <m/>
    <m/>
    <m/>
    <m/>
    <m/>
    <m/>
    <m/>
    <m/>
    <m/>
    <m/>
    <m/>
    <s v="Sakshi Soni"/>
    <m/>
    <s v="user_A8KOTZADnUtEQOLt4nSLAmteNStuGh80js75RYjrXVt"/>
    <s v="Sarvesh Pawar"/>
    <m/>
    <m/>
    <s v="September"/>
    <x v="2"/>
    <s v="Naukri.com"/>
    <m/>
    <m/>
    <m/>
    <m/>
    <m/>
    <s v="2022-06-27 04:02:43.649000+00:00"/>
    <s v="2022-09-30 06:57:44.040000+00:00"/>
    <s v="GMC"/>
  </r>
  <r>
    <x v="9"/>
    <n v="400000"/>
    <s v="INR"/>
    <n v="0"/>
    <x v="18"/>
    <s v="Sales"/>
    <s v="stat_1hn9nRJaLbI53NxPuSQgo90kRpbpKsFlwN4oEGNUTdO"/>
    <s v="Lost"/>
    <x v="1"/>
    <s v="OpportunityStatusType.Lost"/>
    <s v="cont_dDmIrtRBzGOWCYDYVoEpoTivSEafrFdn4Hjsbl1bNVl"/>
    <s v="Hanmant Waghmore"/>
    <s v="ICICI quote was 3 L against 3.80 Claims. Our quote was 4 L"/>
    <s v="lead_G9MVlUeGSGrfAGkp9w5ZPD2peD68xeVsUtZdJTAQawd"/>
    <s v="NuVista Technologies Pvt. Ltd."/>
    <s v="Sarvesh Pawar"/>
    <s v="user_9SBRjyF0n4iWuhUdqRyQkFhl2J4uyNKhFWvvJEvunX8"/>
    <s v="Omkar Ghate"/>
    <s v="2022-08-30 07:56:37.947000+00:00"/>
    <s v="2022-09-26 06:50:22.575000+00:00"/>
    <m/>
    <s v="Pune"/>
    <m/>
    <m/>
    <m/>
    <n v="60"/>
    <m/>
    <m/>
    <m/>
    <m/>
    <m/>
    <m/>
    <m/>
    <m/>
    <m/>
    <m/>
    <m/>
    <s v="IT Services &amp; IT Consulting"/>
    <m/>
    <m/>
    <m/>
    <m/>
    <m/>
    <m/>
    <m/>
    <m/>
    <m/>
    <m/>
    <m/>
    <m/>
    <s v="Mrunmay Jalgaonkar"/>
    <m/>
    <s v="user_A8KOTZADnUtEQOLt4nSLAmteNStuGh80js75RYjrXVt"/>
    <s v="Sarvesh Pawar"/>
    <m/>
    <m/>
    <s v="September"/>
    <x v="2"/>
    <s v="Mr. E"/>
    <m/>
    <m/>
    <m/>
    <m/>
    <m/>
    <s v="2022-07-02 04:41:49.829000+00:00"/>
    <s v="2022-10-05 07:18:38.678000+00:00"/>
    <s v="GMC"/>
  </r>
  <r>
    <x v="9"/>
    <n v="300000"/>
    <s v="INR"/>
    <n v="0"/>
    <x v="17"/>
    <s v="Sales"/>
    <s v="stat_kcR4fZg7TU7jjk1jAVua3qGLRS4J5uFayEjK5j02wtv"/>
    <s v="Unqualified"/>
    <x v="1"/>
    <s v="OpportunityStatusType.Lost"/>
    <m/>
    <m/>
    <s v="GTL (Fresh)"/>
    <s v="lead_wXKoSIQhHwqR7NUaJZRMbmmeIBQNpex5qJk8uqJTt5i"/>
    <s v="AutoGen India Pvt Ltd"/>
    <s v="Bhairavi Jog"/>
    <s v="user_9SBRjyF0n4iWuhUdqRyQkFhl2J4uyNKhFWvvJEvunX8"/>
    <s v="Omkar Ghate"/>
    <s v="2022-07-25 05:26:29.548000+00:00"/>
    <s v="2022-09-26 05:04:54.232000+00:00"/>
    <m/>
    <s v="Pune"/>
    <m/>
    <s v="2020-09-23 02:33:00+00:00"/>
    <m/>
    <n v="60"/>
    <m/>
    <m/>
    <m/>
    <m/>
    <m/>
    <m/>
    <m/>
    <s v="PAID_SOCIAL"/>
    <m/>
    <m/>
    <m/>
    <s v="Manufacturing"/>
    <m/>
    <m/>
    <m/>
    <m/>
    <m/>
    <m/>
    <m/>
    <m/>
    <m/>
    <m/>
    <m/>
    <m/>
    <m/>
    <m/>
    <s v="user_228eUmsdKIb9OItgmiDq1zD4aPZ1eqiapbaLAGeBf8g"/>
    <s v="Bhairavi Jog"/>
    <s v="Shriram Kulkarni; Siddharth Angolkar"/>
    <m/>
    <s v="September"/>
    <x v="0"/>
    <m/>
    <m/>
    <s v="Employee Engagement Handbook"/>
    <m/>
    <m/>
    <m/>
    <s v="2020-12-06 09:48:35.102000+00:00"/>
    <s v="2022-10-20 07:36:36.430000+00:00"/>
    <s v="GTL"/>
  </r>
  <r>
    <x v="3"/>
    <n v="10000"/>
    <s v="INR"/>
    <n v="0"/>
    <x v="14"/>
    <s v="Sales"/>
    <s v="stat_1hn9nRJaLbI53NxPuSQgo90kRpbpKsFlwN4oEGNUTdO"/>
    <s v="Lost"/>
    <x v="1"/>
    <s v="OpportunityStatusType.Lost"/>
    <s v="cont_kkqZmUyE2ZzMtWRMXK6Ti5S7nIVZ4t5o3Bx9dsztqtz"/>
    <s v="Priyanka Rawal"/>
    <s v="GPA - Renewal"/>
    <s v="lead_jIBvS3ledQoAHxSSPtyDro910ieFCMuDKA4uzYNs9Rd"/>
    <s v="Chartered Hotels Bodh Gaya Pvt Ltd"/>
    <s v="Shreenath Bhat"/>
    <s v="user_GL8PBiV4pvzsQLVHSdZLeMQAQcGjCvLkffg486DHfZJ"/>
    <s v="Anshum Naithani"/>
    <s v="2022-09-20 05:53:30.210000+00:00"/>
    <s v="2022-09-26 00:23:20.124000+00:00"/>
    <m/>
    <s v="Mumbai"/>
    <m/>
    <m/>
    <m/>
    <n v="1500"/>
    <m/>
    <m/>
    <m/>
    <m/>
    <m/>
    <m/>
    <m/>
    <m/>
    <m/>
    <m/>
    <m/>
    <m/>
    <m/>
    <m/>
    <m/>
    <m/>
    <m/>
    <m/>
    <m/>
    <m/>
    <m/>
    <m/>
    <m/>
    <m/>
    <m/>
    <m/>
    <m/>
    <m/>
    <m/>
    <m/>
    <s v="September"/>
    <x v="9"/>
    <m/>
    <m/>
    <m/>
    <m/>
    <m/>
    <m/>
    <s v="2022-09-20 05:50:56.821000+00:00"/>
    <s v="2022-10-20 10:29:53.984000+00:00"/>
    <s v="GPA"/>
  </r>
  <r>
    <x v="3"/>
    <n v="800000"/>
    <s v="INR"/>
    <n v="0"/>
    <x v="4"/>
    <s v="Sales"/>
    <s v="stat_kcR4fZg7TU7jjk1jAVua3qGLRS4J5uFayEjK5j02wtv"/>
    <s v="Unqualified"/>
    <x v="1"/>
    <s v="OpportunityStatusType.Lost"/>
    <m/>
    <m/>
    <m/>
    <s v="lead_DH5aITJRChg4SZPqedpYRRJptTYPSEFfA61Pszr03wj"/>
    <s v="Sethia Infrastructure"/>
    <s v="Prajakta Sahastrabudhe"/>
    <s v="user_GL8PBiV4pvzsQLVHSdZLeMQAQcGjCvLkffg486DHfZJ"/>
    <s v="Anshum Naithani"/>
    <s v="2022-08-01 04:49:25.165000+00:00"/>
    <s v="2022-09-26 00:23:41.762000+00:00"/>
    <m/>
    <s v="Mumbai"/>
    <m/>
    <m/>
    <m/>
    <n v="40"/>
    <m/>
    <m/>
    <m/>
    <m/>
    <m/>
    <m/>
    <m/>
    <m/>
    <m/>
    <m/>
    <m/>
    <s v="Construction &amp; Real Estate"/>
    <m/>
    <m/>
    <m/>
    <m/>
    <m/>
    <m/>
    <m/>
    <m/>
    <m/>
    <m/>
    <m/>
    <m/>
    <s v="Aniket Vahile"/>
    <m/>
    <s v="user_BtmkQ6xvtDyCMLstiH7YmmQURsFQdjarGcnSBd9UgEk"/>
    <s v="Vikas Raj"/>
    <m/>
    <m/>
    <s v="August"/>
    <x v="2"/>
    <s v="Naukri.com"/>
    <m/>
    <m/>
    <m/>
    <m/>
    <m/>
    <s v="2022-06-06 04:35:18.968000+00:00"/>
    <s v="2022-09-26 00:23:41.815000+00:00"/>
    <s v="GMC"/>
  </r>
  <r>
    <x v="3"/>
    <n v="10000"/>
    <s v="INR"/>
    <n v="0"/>
    <x v="14"/>
    <s v="Sales"/>
    <s v="stat_1hn9nRJaLbI53NxPuSQgo90kRpbpKsFlwN4oEGNUTdO"/>
    <s v="Lost"/>
    <x v="1"/>
    <s v="OpportunityStatusType.Lost"/>
    <s v="cont_Z70lOEpk4XWO2U6ufb7pDHcB9AI5ANF5YpLs0dCLb78"/>
    <s v="Priyanka Rawal"/>
    <s v="GPA - Renewal"/>
    <s v="lead_VyP39IU42Kr8iJV9vZtUcPVbYrQVy22rk4PZZR4aATb"/>
    <s v="Jupiter Hotels Pvt. Ltd."/>
    <s v="Shreenath Bhat"/>
    <s v="user_GL8PBiV4pvzsQLVHSdZLeMQAQcGjCvLkffg486DHfZJ"/>
    <s v="Anshum Naithani"/>
    <s v="2022-09-19 14:02:33.491000+00:00"/>
    <s v="2022-09-26 00:22:33.245000+00:00"/>
    <m/>
    <s v="Mumbai"/>
    <m/>
    <m/>
    <m/>
    <n v="1500"/>
    <m/>
    <m/>
    <m/>
    <m/>
    <m/>
    <m/>
    <m/>
    <m/>
    <m/>
    <m/>
    <m/>
    <m/>
    <m/>
    <m/>
    <m/>
    <m/>
    <m/>
    <m/>
    <m/>
    <m/>
    <m/>
    <m/>
    <m/>
    <m/>
    <m/>
    <m/>
    <m/>
    <m/>
    <m/>
    <m/>
    <s v="September"/>
    <x v="9"/>
    <m/>
    <m/>
    <m/>
    <m/>
    <m/>
    <m/>
    <s v="2022-09-19 13:58:03.937000+00:00"/>
    <s v="2022-10-20 10:16:04.260000+00:00"/>
    <s v="GPA"/>
  </r>
  <r>
    <x v="3"/>
    <n v="10000"/>
    <s v="INR"/>
    <n v="0"/>
    <x v="14"/>
    <s v="Sales"/>
    <s v="stat_1hn9nRJaLbI53NxPuSQgo90kRpbpKsFlwN4oEGNUTdO"/>
    <s v="Lost"/>
    <x v="1"/>
    <s v="OpportunityStatusType.Lost"/>
    <s v="cont_qlFZOLUyW01LX4yEqJdI4ftMWLwEGqMSjyG1xwK5JmD"/>
    <s v="Priyanka Rawal"/>
    <s v="GPA - Renewal"/>
    <s v="lead_2Vke8SrjSHbZKMfVBKjrYYJlt8tfWQm0TFTl7N4ddaW"/>
    <s v="Chartered Hotels Raipur Pvt. Ltd."/>
    <s v="Shreenath Bhat"/>
    <s v="user_GL8PBiV4pvzsQLVHSdZLeMQAQcGjCvLkffg486DHfZJ"/>
    <s v="Anshum Naithani"/>
    <s v="2022-09-19 13:56:13.014000+00:00"/>
    <s v="2022-09-26 00:22:09.757000+00:00"/>
    <m/>
    <s v="Mumbai"/>
    <m/>
    <m/>
    <m/>
    <n v="1500"/>
    <m/>
    <m/>
    <m/>
    <m/>
    <m/>
    <m/>
    <m/>
    <m/>
    <m/>
    <m/>
    <m/>
    <m/>
    <m/>
    <m/>
    <m/>
    <m/>
    <m/>
    <m/>
    <m/>
    <m/>
    <m/>
    <m/>
    <m/>
    <m/>
    <m/>
    <m/>
    <s v="user_vMd4rmcrSbjykdyL2J7rrYn84SWdcNc5FKligrmItPw"/>
    <s v="Shreenath Bhat"/>
    <m/>
    <m/>
    <s v="September"/>
    <x v="9"/>
    <m/>
    <m/>
    <m/>
    <m/>
    <m/>
    <m/>
    <s v="2022-09-19 13:53:10.450000+00:00"/>
    <s v="2022-10-20 10:17:31.878000+00:00"/>
    <s v="GPA"/>
  </r>
  <r>
    <x v="3"/>
    <n v="10000"/>
    <s v="INR"/>
    <n v="0"/>
    <x v="14"/>
    <s v="Sales"/>
    <s v="stat_1hn9nRJaLbI53NxPuSQgo90kRpbpKsFlwN4oEGNUTdO"/>
    <s v="Lost"/>
    <x v="1"/>
    <s v="OpportunityStatusType.Lost"/>
    <s v="cont_NKEmJf45NE8iYdLfJ1ysxgmsjh5jPo3YfmHMqBwJK3M"/>
    <s v="Priyanka Rawal"/>
    <s v="GPA - Renewal"/>
    <s v="lead_x1an7jPKzxX8akRXK674F6ymaDUpSQ881au7gM0CNu6"/>
    <s v="Robust Hotels Pvt Ltd"/>
    <s v="Shreenath Bhat"/>
    <s v="user_GL8PBiV4pvzsQLVHSdZLeMQAQcGjCvLkffg486DHfZJ"/>
    <s v="Anshum Naithani"/>
    <s v="2022-09-19 14:07:46.325000+00:00"/>
    <s v="2022-09-26 00:22:57.839000+00:00"/>
    <m/>
    <s v="Mumbai"/>
    <m/>
    <m/>
    <m/>
    <n v="1500"/>
    <m/>
    <m/>
    <m/>
    <m/>
    <m/>
    <m/>
    <m/>
    <m/>
    <m/>
    <m/>
    <m/>
    <m/>
    <m/>
    <m/>
    <m/>
    <m/>
    <m/>
    <m/>
    <m/>
    <m/>
    <m/>
    <m/>
    <m/>
    <m/>
    <m/>
    <m/>
    <m/>
    <m/>
    <m/>
    <m/>
    <s v="September"/>
    <x v="9"/>
    <m/>
    <m/>
    <m/>
    <m/>
    <m/>
    <m/>
    <s v="2022-09-19 14:03:48.832000+00:00"/>
    <s v="2022-10-20 10:15:35.901000+00:00"/>
    <s v="GPA"/>
  </r>
  <r>
    <x v="3"/>
    <n v="1000000"/>
    <s v="INR"/>
    <n v="0"/>
    <x v="14"/>
    <s v="Sales"/>
    <s v="stat_1hn9nRJaLbI53NxPuSQgo90kRpbpKsFlwN4oEGNUTdO"/>
    <s v="Lost"/>
    <x v="1"/>
    <s v="OpportunityStatusType.Lost"/>
    <s v="cont_nG63LhtsEcIk8PvSjnJ7iYFMT2xGIzinWZKgOMtDJxt"/>
    <s v="Priyanka Rawal"/>
    <s v="GMC - Renewal"/>
    <s v="lead_WKSQoHX2Wlu3efB1fYMDL67QFeA5fLdAhTJ5xZL724L"/>
    <s v="Asian Hotels Pvt. Ltd."/>
    <s v="Shreenath Bhat"/>
    <s v="user_GL8PBiV4pvzsQLVHSdZLeMQAQcGjCvLkffg486DHfZJ"/>
    <s v="Anshum Naithani"/>
    <s v="2022-09-19 14:13:21.313000+00:00"/>
    <s v="2022-09-26 00:20:51.062000+00:00"/>
    <m/>
    <s v="Mumbai"/>
    <m/>
    <m/>
    <m/>
    <n v="1500"/>
    <m/>
    <m/>
    <m/>
    <m/>
    <m/>
    <m/>
    <m/>
    <m/>
    <m/>
    <m/>
    <m/>
    <m/>
    <m/>
    <m/>
    <m/>
    <m/>
    <m/>
    <m/>
    <m/>
    <m/>
    <m/>
    <m/>
    <m/>
    <m/>
    <m/>
    <m/>
    <s v="user_vMd4rmcrSbjykdyL2J7rrYn84SWdcNc5FKligrmItPw"/>
    <s v="Shreenath Bhat"/>
    <m/>
    <m/>
    <s v="September"/>
    <x v="9"/>
    <m/>
    <m/>
    <m/>
    <m/>
    <m/>
    <m/>
    <s v="2022-09-19 14:09:48.431000+00:00"/>
    <s v="2022-10-20 10:19:43.154000+00:00"/>
    <s v="GMC"/>
  </r>
  <r>
    <x v="3"/>
    <n v="500000"/>
    <s v="INR"/>
    <n v="0"/>
    <x v="14"/>
    <s v="Sales"/>
    <s v="stat_1hn9nRJaLbI53NxPuSQgo90kRpbpKsFlwN4oEGNUTdO"/>
    <s v="Lost"/>
    <x v="1"/>
    <s v="OpportunityStatusType.Lost"/>
    <s v="cont_kkqZmUyE2ZzMtWRMXK6Ti5S7nIVZ4t5o3Bx9dsztqtz"/>
    <s v="Priyanka Rawal"/>
    <s v="GMC - Renewal"/>
    <s v="lead_jIBvS3ledQoAHxSSPtyDro910ieFCMuDKA4uzYNs9Rd"/>
    <s v="Chartered Hotels Bodh Gaya Pvt Ltd"/>
    <s v="Shreenath Bhat"/>
    <s v="user_GL8PBiV4pvzsQLVHSdZLeMQAQcGjCvLkffg486DHfZJ"/>
    <s v="Anshum Naithani"/>
    <s v="2022-09-20 05:52:55.786000+00:00"/>
    <s v="2022-09-26 00:21:20.809000+00:00"/>
    <m/>
    <s v="Mumbai"/>
    <m/>
    <m/>
    <m/>
    <n v="1500"/>
    <m/>
    <m/>
    <m/>
    <m/>
    <m/>
    <m/>
    <m/>
    <m/>
    <m/>
    <m/>
    <m/>
    <m/>
    <m/>
    <m/>
    <m/>
    <m/>
    <m/>
    <m/>
    <m/>
    <m/>
    <m/>
    <m/>
    <m/>
    <m/>
    <m/>
    <m/>
    <m/>
    <m/>
    <m/>
    <m/>
    <s v="September"/>
    <x v="9"/>
    <m/>
    <m/>
    <m/>
    <m/>
    <m/>
    <m/>
    <s v="2022-09-20 05:50:56.821000+00:00"/>
    <s v="2022-10-20 10:29:53.984000+00:00"/>
    <s v="GMC"/>
  </r>
  <r>
    <x v="3"/>
    <n v="20000"/>
    <s v="INR"/>
    <n v="0"/>
    <x v="14"/>
    <s v="Sales"/>
    <s v="stat_1hn9nRJaLbI53NxPuSQgo90kRpbpKsFlwN4oEGNUTdO"/>
    <s v="Lost"/>
    <x v="1"/>
    <s v="OpportunityStatusType.Lost"/>
    <s v="cont_H738fQ04aY1MRRTBEa9csBj5RYpn5LBBtRHMVEuE4bV"/>
    <s v="Priyanka Rawal"/>
    <s v="GPA - Renewal"/>
    <s v="lead_yW18R3s8z1mKHtTMf8Mx5wkmlrwuIB2nEkGXCukfKAg"/>
    <s v="Chartered Hotels Corporate Pvt. Ltd."/>
    <s v="Shreenath Bhat"/>
    <s v="user_GL8PBiV4pvzsQLVHSdZLeMQAQcGjCvLkffg486DHfZJ"/>
    <s v="Anshum Naithani"/>
    <s v="2022-09-19 13:50:28.306000+00:00"/>
    <s v="2022-09-26 00:21:44.141000+00:00"/>
    <m/>
    <s v="Mumbai"/>
    <m/>
    <m/>
    <m/>
    <n v="1500"/>
    <m/>
    <m/>
    <m/>
    <m/>
    <m/>
    <m/>
    <m/>
    <m/>
    <m/>
    <m/>
    <m/>
    <m/>
    <m/>
    <m/>
    <m/>
    <m/>
    <m/>
    <m/>
    <m/>
    <m/>
    <m/>
    <m/>
    <m/>
    <m/>
    <m/>
    <m/>
    <m/>
    <m/>
    <m/>
    <m/>
    <s v="September"/>
    <x v="9"/>
    <m/>
    <m/>
    <m/>
    <m/>
    <m/>
    <m/>
    <s v="2022-09-19 13:47:33.210000+00:00"/>
    <s v="2022-10-20 10:29:05.335000+00:00"/>
    <s v="GPA"/>
  </r>
  <r>
    <x v="3"/>
    <n v="1000000"/>
    <s v="INR"/>
    <n v="0"/>
    <x v="14"/>
    <s v="Sales"/>
    <s v="stat_1hn9nRJaLbI53NxPuSQgo90kRpbpKsFlwN4oEGNUTdO"/>
    <s v="Lost"/>
    <x v="1"/>
    <s v="OpportunityStatusType.Lost"/>
    <s v="cont_qlFZOLUyW01LX4yEqJdI4ftMWLwEGqMSjyG1xwK5JmD"/>
    <s v="Priyanka Rawal"/>
    <s v="GMC - Renewal"/>
    <s v="lead_2Vke8SrjSHbZKMfVBKjrYYJlt8tfWQm0TFTl7N4ddaW"/>
    <s v="Chartered Hotels Raipur Pvt. Ltd."/>
    <s v="Shreenath Bhat"/>
    <s v="user_GL8PBiV4pvzsQLVHSdZLeMQAQcGjCvLkffg486DHfZJ"/>
    <s v="Anshum Naithani"/>
    <s v="2022-09-19 13:55:47.474000+00:00"/>
    <s v="2022-09-26 00:19:51.361000+00:00"/>
    <m/>
    <s v="Mumbai"/>
    <m/>
    <m/>
    <m/>
    <n v="1500"/>
    <m/>
    <m/>
    <m/>
    <m/>
    <m/>
    <m/>
    <m/>
    <m/>
    <m/>
    <m/>
    <m/>
    <m/>
    <m/>
    <m/>
    <m/>
    <m/>
    <m/>
    <m/>
    <m/>
    <m/>
    <m/>
    <m/>
    <m/>
    <m/>
    <m/>
    <m/>
    <s v="user_vMd4rmcrSbjykdyL2J7rrYn84SWdcNc5FKligrmItPw"/>
    <s v="Shreenath Bhat"/>
    <m/>
    <m/>
    <s v="September"/>
    <x v="9"/>
    <m/>
    <m/>
    <m/>
    <m/>
    <m/>
    <m/>
    <s v="2022-09-19 13:53:10.450000+00:00"/>
    <s v="2022-10-20 10:17:31.878000+00:00"/>
    <s v="GMC"/>
  </r>
  <r>
    <x v="3"/>
    <n v="1000000"/>
    <s v="INR"/>
    <n v="0"/>
    <x v="14"/>
    <s v="Sales"/>
    <s v="stat_1hn9nRJaLbI53NxPuSQgo90kRpbpKsFlwN4oEGNUTdO"/>
    <s v="Lost"/>
    <x v="1"/>
    <s v="OpportunityStatusType.Lost"/>
    <s v="cont_NKEmJf45NE8iYdLfJ1ysxgmsjh5jPo3YfmHMqBwJK3M"/>
    <s v="Priyanka Rawal"/>
    <s v="GMC - Renewal"/>
    <s v="lead_x1an7jPKzxX8akRXK674F6ymaDUpSQ881au7gM0CNu6"/>
    <s v="Robust Hotels Pvt Ltd"/>
    <s v="Shreenath Bhat"/>
    <s v="user_GL8PBiV4pvzsQLVHSdZLeMQAQcGjCvLkffg486DHfZJ"/>
    <s v="Anshum Naithani"/>
    <s v="2022-09-19 14:06:54.864000+00:00"/>
    <s v="2022-09-26 00:20:35.939000+00:00"/>
    <m/>
    <s v="Mumbai"/>
    <m/>
    <m/>
    <m/>
    <n v="1500"/>
    <m/>
    <m/>
    <m/>
    <m/>
    <m/>
    <m/>
    <m/>
    <m/>
    <m/>
    <m/>
    <m/>
    <m/>
    <m/>
    <m/>
    <m/>
    <m/>
    <m/>
    <m/>
    <m/>
    <m/>
    <m/>
    <m/>
    <m/>
    <m/>
    <m/>
    <m/>
    <m/>
    <m/>
    <m/>
    <m/>
    <s v="September"/>
    <x v="9"/>
    <m/>
    <m/>
    <m/>
    <m/>
    <m/>
    <m/>
    <s v="2022-09-19 14:03:48.832000+00:00"/>
    <s v="2022-10-20 10:15:35.901000+00:00"/>
    <s v="GMC"/>
  </r>
  <r>
    <x v="3"/>
    <n v="1000000"/>
    <s v="INR"/>
    <n v="0"/>
    <x v="14"/>
    <s v="Sales"/>
    <s v="stat_1hn9nRJaLbI53NxPuSQgo90kRpbpKsFlwN4oEGNUTdO"/>
    <s v="Lost"/>
    <x v="1"/>
    <s v="OpportunityStatusType.Lost"/>
    <s v="cont_Z70lOEpk4XWO2U6ufb7pDHcB9AI5ANF5YpLs0dCLb78"/>
    <s v="Priyanka Rawal"/>
    <s v="GMC - Renewal"/>
    <s v="lead_VyP39IU42Kr8iJV9vZtUcPVbYrQVy22rk4PZZR4aATb"/>
    <s v="Jupiter Hotels Pvt. Ltd."/>
    <s v="Shreenath Bhat"/>
    <s v="user_GL8PBiV4pvzsQLVHSdZLeMQAQcGjCvLkffg486DHfZJ"/>
    <s v="Anshum Naithani"/>
    <s v="2022-09-19 14:00:12.487000+00:00"/>
    <s v="2022-09-26 00:20:17.834000+00:00"/>
    <m/>
    <s v="Mumbai"/>
    <m/>
    <m/>
    <m/>
    <n v="1500"/>
    <m/>
    <m/>
    <m/>
    <m/>
    <m/>
    <m/>
    <m/>
    <m/>
    <m/>
    <m/>
    <m/>
    <m/>
    <m/>
    <m/>
    <m/>
    <m/>
    <m/>
    <m/>
    <m/>
    <m/>
    <m/>
    <m/>
    <m/>
    <m/>
    <m/>
    <m/>
    <m/>
    <m/>
    <m/>
    <m/>
    <s v="September"/>
    <x v="9"/>
    <m/>
    <m/>
    <m/>
    <m/>
    <m/>
    <m/>
    <s v="2022-09-19 13:58:03.937000+00:00"/>
    <s v="2022-10-20 10:16:04.260000+00:00"/>
    <s v="GMC"/>
  </r>
  <r>
    <x v="3"/>
    <n v="1000000"/>
    <s v="INR"/>
    <n v="0"/>
    <x v="14"/>
    <s v="Sales"/>
    <s v="stat_1hn9nRJaLbI53NxPuSQgo90kRpbpKsFlwN4oEGNUTdO"/>
    <s v="Lost"/>
    <x v="1"/>
    <s v="OpportunityStatusType.Lost"/>
    <s v="cont_H738fQ04aY1MRRTBEa9csBj5RYpn5LBBtRHMVEuE4bV"/>
    <s v="Priyanka Rawal"/>
    <s v="GMC - Renewal"/>
    <s v="lead_yW18R3s8z1mKHtTMf8Mx5wkmlrwuIB2nEkGXCukfKAg"/>
    <s v="Chartered Hotels Corporate Pvt. Ltd."/>
    <s v="Shreenath Bhat"/>
    <s v="user_GL8PBiV4pvzsQLVHSdZLeMQAQcGjCvLkffg486DHfZJ"/>
    <s v="Anshum Naithani"/>
    <s v="2022-09-19 13:50:02.994000+00:00"/>
    <s v="2022-09-26 00:19:24.918000+00:00"/>
    <m/>
    <s v="Mumbai"/>
    <m/>
    <m/>
    <m/>
    <n v="1500"/>
    <m/>
    <m/>
    <m/>
    <m/>
    <m/>
    <m/>
    <m/>
    <m/>
    <m/>
    <m/>
    <m/>
    <m/>
    <m/>
    <m/>
    <m/>
    <m/>
    <m/>
    <m/>
    <m/>
    <m/>
    <m/>
    <m/>
    <m/>
    <m/>
    <m/>
    <m/>
    <m/>
    <m/>
    <m/>
    <m/>
    <s v="September"/>
    <x v="9"/>
    <m/>
    <m/>
    <m/>
    <m/>
    <m/>
    <m/>
    <s v="2022-09-19 13:47:33.210000+00:00"/>
    <s v="2022-10-20 10:29:05.335000+00:00"/>
    <s v="GMC"/>
  </r>
  <r>
    <x v="3"/>
    <n v="1000000"/>
    <s v="INR"/>
    <n v="0"/>
    <x v="14"/>
    <s v="Sales"/>
    <s v="stat_1hn9nRJaLbI53NxPuSQgo90kRpbpKsFlwN4oEGNUTdO"/>
    <s v="Lost"/>
    <x v="1"/>
    <s v="OpportunityStatusType.Lost"/>
    <s v="cont_kBujxoL4ZT0Ks9W3Pn0UTE5xohKICJxovNKYNPrjhdy"/>
    <s v="Priyanka Rawal"/>
    <s v="GMC - Chartered Hotels Hampi Pvt Ltd."/>
    <s v="lead_nAzEN3tzcECwpBucyLr6CrRRIgxYXc52g2e00TvTkFx"/>
    <s v="Chartered Hotels Hampi Pvt Ltd."/>
    <s v="Shreenath Bhat"/>
    <s v="user_GL8PBiV4pvzsQLVHSdZLeMQAQcGjCvLkffg486DHfZJ"/>
    <s v="Anshum Naithani"/>
    <s v="2022-09-19 13:44:48.512000+00:00"/>
    <s v="2022-09-26 00:18:53.877000+00:00"/>
    <m/>
    <s v="Mumbai"/>
    <m/>
    <m/>
    <m/>
    <n v="1500"/>
    <m/>
    <m/>
    <m/>
    <m/>
    <m/>
    <m/>
    <m/>
    <m/>
    <m/>
    <m/>
    <m/>
    <m/>
    <m/>
    <m/>
    <m/>
    <m/>
    <m/>
    <m/>
    <m/>
    <m/>
    <m/>
    <m/>
    <m/>
    <m/>
    <m/>
    <m/>
    <m/>
    <m/>
    <m/>
    <m/>
    <s v="September"/>
    <x v="9"/>
    <m/>
    <m/>
    <m/>
    <m/>
    <m/>
    <m/>
    <s v="2022-09-19 13:42:29.125000+00:00"/>
    <s v="2022-10-20 10:23:32.924000+00:00"/>
    <s v="GMC"/>
  </r>
  <r>
    <x v="7"/>
    <n v="2000000"/>
    <s v="INR"/>
    <n v="50"/>
    <x v="9"/>
    <s v="Sales"/>
    <s v="stat_FKdNPXXuhXKKBjrSCi23zNHNqbRdSPZ9hl2qCMmtVnP"/>
    <s v="Negotiation"/>
    <x v="1"/>
    <s v="OpportunityStatusType.Active"/>
    <s v="cont_DN46OIw4Wrp9JwNf7EsEO70nvKi7K6UblWpGbHcI26j"/>
    <s v="Shruthi Srikantaprasad"/>
    <s v="GMC (Renewal)"/>
    <s v="lead_5ZVjq1TLxj3WvDn0a3XNgJAZMYH5awLxdwx8DdSBsIL"/>
    <s v="Pelatro"/>
    <s v="Pranav Kenjale"/>
    <s v="user_P3f70h2AcefBkFTBZpvA9LgDbjTmUIXkqdKqHJ5evwA"/>
    <s v="Manojkumar Tinna"/>
    <s v="2022-08-02 12:32:07.894000+00:00"/>
    <s v="2022-09-24 12:30:35.786000+00:00"/>
    <m/>
    <s v="Bangalore"/>
    <m/>
    <m/>
    <m/>
    <n v="250"/>
    <m/>
    <m/>
    <m/>
    <m/>
    <m/>
    <m/>
    <m/>
    <m/>
    <m/>
    <m/>
    <m/>
    <m/>
    <m/>
    <m/>
    <m/>
    <m/>
    <m/>
    <m/>
    <m/>
    <m/>
    <m/>
    <m/>
    <m/>
    <m/>
    <m/>
    <m/>
    <s v="user_aM3WaaSUQQmaNnsm9l2FQRVWUEr8RN2ZdXzsuQUalQ3"/>
    <s v="Bharti Bankey"/>
    <m/>
    <m/>
    <s v="September"/>
    <x v="4"/>
    <m/>
    <m/>
    <s v="Employee Engagement Handbook"/>
    <m/>
    <m/>
    <m/>
    <s v="2022-05-19 08:50:52.898000+00:00"/>
    <s v="2022-10-10 07:33:00.819000+00:00"/>
    <m/>
  </r>
  <r>
    <x v="3"/>
    <n v="2000000"/>
    <s v="INR"/>
    <n v="0"/>
    <x v="4"/>
    <s v="Sales"/>
    <s v="stat_1hn9nRJaLbI53NxPuSQgo90kRpbpKsFlwN4oEGNUTdO"/>
    <s v="Lost"/>
    <x v="1"/>
    <s v="OpportunityStatusType.Lost"/>
    <s v="cont_WceZKzAxaoiu711NIh7am2nbq0NXOjuhS36DxpXyyT7"/>
    <s v="Thanika C"/>
    <s v="GMC - Chartered Lucknow"/>
    <s v="lead_cj06l2cky60oe66TApSqGF8GQUYf6UVXdJainfMPsXS"/>
    <s v="Saraf Hotel Enterprises (Chartered Lucknow)"/>
    <s v="Shreenath Bhat"/>
    <s v="user_P3f70h2AcefBkFTBZpvA9LgDbjTmUIXkqdKqHJ5evwA"/>
    <s v="Manojkumar Tinna"/>
    <s v="2022-06-24 07:02:10.864000+00:00"/>
    <s v="2022-09-24 08:12:28.418000+00:00"/>
    <m/>
    <s v="Mumbai"/>
    <m/>
    <m/>
    <m/>
    <n v="1500"/>
    <m/>
    <m/>
    <m/>
    <m/>
    <m/>
    <m/>
    <m/>
    <s v="PAID_SOCIAL"/>
    <m/>
    <m/>
    <m/>
    <s v="Hospitality &amp; Travel"/>
    <m/>
    <m/>
    <m/>
    <m/>
    <m/>
    <m/>
    <m/>
    <m/>
    <m/>
    <m/>
    <m/>
    <m/>
    <m/>
    <m/>
    <s v="user_vMd4rmcrSbjykdyL2J7rrYn84SWdcNc5FKligrmItPw"/>
    <s v="Shreenath Bhat"/>
    <m/>
    <m/>
    <s v="September"/>
    <x v="4"/>
    <m/>
    <m/>
    <s v="Employee Engagement Handbook"/>
    <m/>
    <m/>
    <m/>
    <s v="2022-02-03 11:35:47.436000+00:00"/>
    <s v="2022-10-10 09:00:03.283000+00:00"/>
    <s v="GMC"/>
  </r>
  <r>
    <x v="3"/>
    <n v="500000"/>
    <s v="INR"/>
    <n v="0"/>
    <x v="19"/>
    <s v="Sales"/>
    <s v="stat_1hn9nRJaLbI53NxPuSQgo90kRpbpKsFlwN4oEGNUTdO"/>
    <s v="Lost"/>
    <x v="1"/>
    <s v="OpportunityStatusType.Lost"/>
    <s v="cont_WceZKzAxaoiu711NIh7am2nbq0NXOjuhS36DxpXyyT7"/>
    <s v="Thanika C"/>
    <s v="GPA - Chartered Lucknow"/>
    <s v="lead_cj06l2cky60oe66TApSqGF8GQUYf6UVXdJainfMPsXS"/>
    <s v="Saraf Hotel Enterprises (Chartered Lucknow)"/>
    <s v="Shreenath Bhat"/>
    <s v="user_P3f70h2AcefBkFTBZpvA9LgDbjTmUIXkqdKqHJ5evwA"/>
    <s v="Manojkumar Tinna"/>
    <s v="2022-06-24 07:03:39.021000+00:00"/>
    <s v="2022-09-24 08:12:19.741000+00:00"/>
    <m/>
    <s v="Mumbai"/>
    <m/>
    <m/>
    <m/>
    <n v="1500"/>
    <m/>
    <m/>
    <m/>
    <m/>
    <m/>
    <m/>
    <m/>
    <s v="PAID_SOCIAL"/>
    <m/>
    <m/>
    <m/>
    <s v="Hospitality &amp; Travel"/>
    <m/>
    <m/>
    <m/>
    <m/>
    <m/>
    <m/>
    <m/>
    <m/>
    <m/>
    <m/>
    <m/>
    <m/>
    <m/>
    <m/>
    <s v="user_vMd4rmcrSbjykdyL2J7rrYn84SWdcNc5FKligrmItPw"/>
    <s v="Shreenath Bhat"/>
    <m/>
    <m/>
    <s v="September"/>
    <x v="4"/>
    <m/>
    <m/>
    <s v="Employee Engagement Handbook"/>
    <m/>
    <m/>
    <m/>
    <s v="2022-02-03 11:35:47.436000+00:00"/>
    <s v="2022-10-10 09:00:03.283000+00:00"/>
    <s v="GPA"/>
  </r>
  <r>
    <x v="12"/>
    <n v="3000000"/>
    <s v="INR"/>
    <n v="0"/>
    <x v="20"/>
    <s v="Sales"/>
    <s v="stat_1hn9nRJaLbI53NxPuSQgo90kRpbpKsFlwN4oEGNUTdO"/>
    <s v="Lost"/>
    <x v="1"/>
    <s v="OpportunityStatusType.Lost"/>
    <m/>
    <m/>
    <s v="GMC"/>
    <s v="lead_kulB8ZR7Vif2PM55xIO9VnfweGdZ56yEiW0UN4noTpA"/>
    <s v="Netscribes"/>
    <s v="Aditya Binani"/>
    <s v="user_P3f70h2AcefBkFTBZpvA9LgDbjTmUIXkqdKqHJ5evwA"/>
    <s v="Manojkumar Tinna"/>
    <s v="2022-06-03 11:45:44.037000+00:00"/>
    <s v="2022-09-24 08:04:07.441000+00:00"/>
    <m/>
    <s v="Mumbai"/>
    <m/>
    <m/>
    <m/>
    <n v="315"/>
    <m/>
    <m/>
    <m/>
    <m/>
    <m/>
    <m/>
    <m/>
    <s v="PAID_SOCIAL"/>
    <m/>
    <m/>
    <m/>
    <s v="Others"/>
    <m/>
    <m/>
    <m/>
    <m/>
    <m/>
    <m/>
    <m/>
    <m/>
    <m/>
    <m/>
    <m/>
    <m/>
    <s v="Aniket Vahile"/>
    <m/>
    <s v="user_g5Yw4Z4XnIbmcGhJO80vdtFdd5ElcDlgYO3q8l82ODn"/>
    <s v="Aditya Binani"/>
    <m/>
    <m/>
    <s v="August; September"/>
    <x v="4"/>
    <s v="Naukri.com"/>
    <m/>
    <s v="Employee Engagement Handbook"/>
    <m/>
    <m/>
    <m/>
    <s v="2021-04-20 11:36:27.296000+00:00"/>
    <s v="2022-09-24 08:10:57.609000+00:00"/>
    <m/>
  </r>
  <r>
    <x v="9"/>
    <n v="990000"/>
    <s v="INR"/>
    <n v="100"/>
    <x v="17"/>
    <s v="Sales"/>
    <s v="stat_OZRiD1474QRJIpvnjHCZfiIvKcVD6mIKSSTzg8SwDVx"/>
    <s v="Won- Payment Completed"/>
    <x v="0"/>
    <s v="OpportunityStatusType.Won"/>
    <m/>
    <m/>
    <s v="Fire- Plant"/>
    <s v="lead_wXKoSIQhHwqR7NUaJZRMbmmeIBQNpex5qJk8uqJTt5i"/>
    <s v="AutoGen India Pvt Ltd"/>
    <s v="Bhairavi Jog"/>
    <s v="user_9SBRjyF0n4iWuhUdqRyQkFhl2J4uyNKhFWvvJEvunX8"/>
    <s v="Omkar Ghate"/>
    <s v="2022-08-02 11:18:24.487000+00:00"/>
    <s v="2022-09-23 12:14:45.683000+00:00"/>
    <m/>
    <s v="Pune"/>
    <m/>
    <s v="2020-09-23 02:33:00+00:00"/>
    <m/>
    <n v="60"/>
    <m/>
    <m/>
    <m/>
    <m/>
    <m/>
    <m/>
    <m/>
    <s v="PAID_SOCIAL"/>
    <m/>
    <m/>
    <m/>
    <s v="Manufacturing"/>
    <m/>
    <m/>
    <m/>
    <m/>
    <m/>
    <m/>
    <m/>
    <m/>
    <m/>
    <m/>
    <m/>
    <m/>
    <m/>
    <m/>
    <s v="user_228eUmsdKIb9OItgmiDq1zD4aPZ1eqiapbaLAGeBf8g"/>
    <s v="Bhairavi Jog"/>
    <s v="Shriram Kulkarni; Siddharth Angolkar"/>
    <m/>
    <s v="September"/>
    <x v="0"/>
    <m/>
    <m/>
    <s v="Employee Engagement Handbook"/>
    <m/>
    <m/>
    <m/>
    <s v="2020-12-06 09:48:35.102000+00:00"/>
    <s v="2022-10-20 07:36:36.430000+00:00"/>
    <s v="NON EB"/>
  </r>
  <r>
    <x v="22"/>
    <n v="10000000"/>
    <s v="INR"/>
    <n v="0"/>
    <x v="18"/>
    <s v="Sales"/>
    <s v="stat_1hn9nRJaLbI53NxPuSQgo90kRpbpKsFlwN4oEGNUTdO"/>
    <s v="Lost"/>
    <x v="1"/>
    <s v="OpportunityStatusType.Lost"/>
    <s v="cont_dfR8N4dSlTsdUNm9FdG5KRZ2PgwoS5AFBSdokHRovMg"/>
    <s v="Kathyayini"/>
    <s v="GMC (Renewal)"/>
    <s v="lead_YjZyltFGQCSLRUbHdTPzrUAIO4SDWpKfnDaRnc66wXF"/>
    <s v="ZETWERK"/>
    <s v="Pranav Kenjale"/>
    <s v="user_TZzywQwym26DjuswO479pxRhNKX152z8X1haCx2vcst"/>
    <s v="Vrushali Kummar"/>
    <s v="2022-07-08 11:09:44.732000+00:00"/>
    <s v="2022-09-23 17:34:45.154000+00:00"/>
    <m/>
    <s v="Bangalore"/>
    <m/>
    <m/>
    <m/>
    <n v="1000"/>
    <m/>
    <m/>
    <m/>
    <m/>
    <m/>
    <m/>
    <m/>
    <s v="PAID_SOCIAL"/>
    <m/>
    <m/>
    <m/>
    <s v="Manufacturing"/>
    <m/>
    <m/>
    <m/>
    <m/>
    <m/>
    <m/>
    <m/>
    <m/>
    <m/>
    <m/>
    <m/>
    <m/>
    <s v="Aniket Vahile; Sakshi Soni"/>
    <m/>
    <s v="user_1z3bdwgjF9RILRmuQPeXXGoPhafSi1mEgyb4l5sVEvN"/>
    <s v="Ankita Pingale"/>
    <m/>
    <m/>
    <s v="September"/>
    <x v="4"/>
    <s v="Lusha"/>
    <m/>
    <s v="Employee Engagement Handbook"/>
    <m/>
    <m/>
    <m/>
    <s v="2021-04-28 08:22:27.886000+00:00"/>
    <s v="2022-10-10 07:31:51.910000+00:00"/>
    <m/>
  </r>
  <r>
    <x v="22"/>
    <n v="645700"/>
    <s v="INR"/>
    <n v="0"/>
    <x v="17"/>
    <s v="Sales"/>
    <s v="stat_1hn9nRJaLbI53NxPuSQgo90kRpbpKsFlwN4oEGNUTdO"/>
    <s v="Lost"/>
    <x v="1"/>
    <s v="OpportunityStatusType.Lost"/>
    <s v="cont_dfR8N4dSlTsdUNm9FdG5KRZ2PgwoS5AFBSdokHRovMg"/>
    <s v="Kathyayini"/>
    <s v="GPA (Renewal)"/>
    <s v="lead_YjZyltFGQCSLRUbHdTPzrUAIO4SDWpKfnDaRnc66wXF"/>
    <s v="ZETWERK"/>
    <s v="Pranav Kenjale"/>
    <s v="user_TZzywQwym26DjuswO479pxRhNKX152z8X1haCx2vcst"/>
    <s v="Vrushali Kummar"/>
    <s v="2022-09-01 06:57:54.752000+00:00"/>
    <s v="2022-09-23 17:34:26.833000+00:00"/>
    <m/>
    <s v="Bangalore"/>
    <m/>
    <m/>
    <m/>
    <n v="1000"/>
    <m/>
    <m/>
    <m/>
    <m/>
    <m/>
    <m/>
    <m/>
    <s v="PAID_SOCIAL"/>
    <m/>
    <m/>
    <m/>
    <s v="Manufacturing"/>
    <m/>
    <m/>
    <m/>
    <m/>
    <m/>
    <m/>
    <m/>
    <m/>
    <m/>
    <m/>
    <m/>
    <m/>
    <s v="Aniket Vahile; Sakshi Soni"/>
    <m/>
    <s v="user_1z3bdwgjF9RILRmuQPeXXGoPhafSi1mEgyb4l5sVEvN"/>
    <s v="Ankita Pingale"/>
    <m/>
    <m/>
    <s v="September"/>
    <x v="4"/>
    <s v="Lusha"/>
    <m/>
    <s v="Employee Engagement Handbook"/>
    <m/>
    <m/>
    <m/>
    <s v="2021-04-28 08:22:27.886000+00:00"/>
    <s v="2022-10-10 07:31:51.910000+00:00"/>
    <m/>
  </r>
  <r>
    <x v="4"/>
    <n v="14827"/>
    <s v="INR"/>
    <n v="100"/>
    <x v="17"/>
    <s v="Sales"/>
    <s v="stat_OZRiD1474QRJIpvnjHCZfiIvKcVD6mIKSSTzg8SwDVx"/>
    <s v="Won- Payment Completed"/>
    <x v="0"/>
    <s v="OpportunityStatusType.Won"/>
    <s v="cont_pwJNCPt5Uota09v1N5JuECh5KiOgbxBskr9lAGAvOmM"/>
    <s v="Narendra Kumar"/>
    <s v="Motor insurance"/>
    <s v="lead_j3ijfzhVxRkRM1sw9wtk48GSiRKbOMDtNBzw3Ilpq1G"/>
    <s v="Vritti Solutions"/>
    <s v="Nikhil Ahuja"/>
    <s v="user_bdUPAGjcS7p6513So3N4g3aWNS5HuBuVJi7bvCPAsLt"/>
    <s v="Mayur Gadiyar"/>
    <s v="2022-09-08 11:40:19.354000+00:00"/>
    <s v="2022-09-23 08:14:21.426000+00:00"/>
    <m/>
    <s v="Pune"/>
    <m/>
    <m/>
    <m/>
    <n v="231"/>
    <m/>
    <m/>
    <m/>
    <m/>
    <m/>
    <m/>
    <m/>
    <m/>
    <m/>
    <m/>
    <m/>
    <s v="IT Services &amp; IT Consulting"/>
    <m/>
    <m/>
    <m/>
    <m/>
    <m/>
    <m/>
    <m/>
    <m/>
    <m/>
    <m/>
    <m/>
    <m/>
    <s v="Yogesh Paigude"/>
    <m/>
    <s v="user_bdUPAGjcS7p6513So3N4g3aWNS5HuBuVJi7bvCPAsLt"/>
    <s v="Mayur Gadiyar"/>
    <s v="Shriram Kulkarni"/>
    <m/>
    <s v="May"/>
    <x v="2"/>
    <s v="Lusha"/>
    <m/>
    <m/>
    <m/>
    <m/>
    <m/>
    <s v="2022-01-10 13:09:17.828000+00:00"/>
    <s v="2022-10-13 04:21:39.310000+00:00"/>
    <s v="NON EB"/>
  </r>
  <r>
    <x v="9"/>
    <n v="990000"/>
    <s v="INR"/>
    <n v="100"/>
    <x v="17"/>
    <s v="Sales"/>
    <s v="stat_OZRiD1474QRJIpvnjHCZfiIvKcVD6mIKSSTzg8SwDVx"/>
    <s v="Won- Payment Completed"/>
    <x v="0"/>
    <s v="OpportunityStatusType.Won"/>
    <m/>
    <m/>
    <s v="GMC (1+5)- Renewal"/>
    <s v="lead_wXKoSIQhHwqR7NUaJZRMbmmeIBQNpex5qJk8uqJTt5i"/>
    <s v="AutoGen India Pvt Ltd"/>
    <s v="Bhairavi Jog"/>
    <s v="user_9SBRjyF0n4iWuhUdqRyQkFhl2J4uyNKhFWvvJEvunX8"/>
    <s v="Omkar Ghate"/>
    <s v="2022-07-25 05:20:00.061000+00:00"/>
    <s v="2022-09-23 12:14:32.928000+00:00"/>
    <m/>
    <s v="Pune"/>
    <m/>
    <s v="2020-09-23 02:33:00+00:00"/>
    <m/>
    <n v="60"/>
    <m/>
    <m/>
    <m/>
    <m/>
    <m/>
    <m/>
    <m/>
    <s v="PAID_SOCIAL"/>
    <m/>
    <m/>
    <m/>
    <s v="Manufacturing"/>
    <m/>
    <m/>
    <m/>
    <m/>
    <m/>
    <m/>
    <m/>
    <m/>
    <m/>
    <m/>
    <m/>
    <m/>
    <m/>
    <m/>
    <s v="user_228eUmsdKIb9OItgmiDq1zD4aPZ1eqiapbaLAGeBf8g"/>
    <s v="Bhairavi Jog"/>
    <s v="Shriram Kulkarni; Siddharth Angolkar"/>
    <m/>
    <s v="September"/>
    <x v="0"/>
    <m/>
    <m/>
    <s v="Employee Engagement Handbook"/>
    <m/>
    <m/>
    <m/>
    <s v="2020-12-06 09:48:35.102000+00:00"/>
    <s v="2022-10-20 07:36:36.430000+00:00"/>
    <s v="GMC"/>
  </r>
  <r>
    <x v="4"/>
    <n v="522750"/>
    <s v="INR"/>
    <n v="100"/>
    <x v="17"/>
    <s v="Sales"/>
    <s v="stat_OZRiD1474QRJIpvnjHCZfiIvKcVD6mIKSSTzg8SwDVx"/>
    <s v="Won- Payment Completed"/>
    <x v="0"/>
    <s v="OpportunityStatusType.Won"/>
    <s v="cont_Lw5vuiGD7NL7g1qLdA7zmCzFFRY69TSZ6CR4idPkOVB"/>
    <s v="Priyanka chitre"/>
    <m/>
    <s v="lead_JYfDc411nk491p5GYtl0zLhxgg7oXcpE1uYibCnLFNV"/>
    <s v="Khel Group Pvt Ltd"/>
    <s v="Gauri Munge"/>
    <s v="user_bdUPAGjcS7p6513So3N4g3aWNS5HuBuVJi7bvCPAsLt"/>
    <s v="Mayur Gadiyar"/>
    <s v="2022-08-26 09:08:16.176000+00:00"/>
    <s v="2022-09-23 08:18:08.934000+00:00"/>
    <m/>
    <s v="Mumbai"/>
    <m/>
    <m/>
    <m/>
    <n v="95"/>
    <m/>
    <m/>
    <m/>
    <m/>
    <m/>
    <m/>
    <m/>
    <m/>
    <m/>
    <m/>
    <m/>
    <s v="IT Services &amp; IT Consulting"/>
    <m/>
    <m/>
    <m/>
    <m/>
    <m/>
    <m/>
    <m/>
    <m/>
    <m/>
    <m/>
    <m/>
    <m/>
    <s v="Mrunmay Jalgaonkar"/>
    <m/>
    <s v="user_2jRs4eIjwv8MozxYA1DE9MMy0FWf2gMgweg2LiJNu64"/>
    <s v="Gauri Munge"/>
    <s v="Dr. Anil More"/>
    <m/>
    <s v="September"/>
    <x v="2"/>
    <s v="Mr. E"/>
    <m/>
    <m/>
    <m/>
    <m/>
    <m/>
    <s v="2022-08-01 10:00:47.992000+00:00"/>
    <s v="2022-10-14 02:38:50.764000+00:00"/>
    <m/>
  </r>
  <r>
    <x v="23"/>
    <n v="200000"/>
    <s v="INR"/>
    <n v="50"/>
    <x v="4"/>
    <s v="Sales"/>
    <s v="stat_kLhaUSYbyIgQOHjvcKAHYNQn1lIjd0wTZfiU50Lt3mL"/>
    <s v="Demo Completed"/>
    <x v="1"/>
    <s v="OpportunityStatusType.Active"/>
    <s v="cont_jv2xS61QafYDZWHYbRNqBwKAh4orsZO8hdHZU8m6lB3"/>
    <s v="Anusree Roy Saha"/>
    <m/>
    <s v="lead_Qg5oUQGwk59eUQHVgiXtfkDmaKPkCwIZ99ReH56nMlw"/>
    <s v="CakeZone (Fresh)"/>
    <s v="Harmanjit Singh"/>
    <s v="user_lwF8ctKa5IyxqATpO2EOw2h0AEPiCMHOgewiH38Ei77"/>
    <s v="Harmanjit Singh"/>
    <s v="2022-09-08 07:18:27.017000+00:00"/>
    <s v="2022-09-23 06:42:07.353000+00:00"/>
    <m/>
    <s v="Bangalore"/>
    <m/>
    <m/>
    <m/>
    <n v="50"/>
    <m/>
    <m/>
    <m/>
    <m/>
    <m/>
    <m/>
    <m/>
    <s v="PAID_SOCIAL"/>
    <m/>
    <m/>
    <m/>
    <m/>
    <m/>
    <m/>
    <m/>
    <m/>
    <m/>
    <m/>
    <m/>
    <m/>
    <m/>
    <m/>
    <m/>
    <m/>
    <m/>
    <m/>
    <s v="user_lwF8ctKa5IyxqATpO2EOw2h0AEPiCMHOgewiH38Ei77"/>
    <s v="Harmanjit Singh"/>
    <m/>
    <m/>
    <m/>
    <x v="4"/>
    <m/>
    <m/>
    <s v="Employee Engagement Handbook"/>
    <m/>
    <m/>
    <m/>
    <s v="2022-09-07 17:54:13.101000+00:00"/>
    <s v="2022-10-13 10:40:59.032000+00:00"/>
    <s v="GMC"/>
  </r>
  <r>
    <x v="2"/>
    <n v="40000"/>
    <s v="INR"/>
    <n v="0"/>
    <x v="4"/>
    <s v="Sales"/>
    <s v="stat_kcR4fZg7TU7jjk1jAVua3qGLRS4J5uFayEjK5j02wtv"/>
    <s v="Unqualified"/>
    <x v="1"/>
    <s v="OpportunityStatusType.Lost"/>
    <m/>
    <m/>
    <s v="GMC-Fresh"/>
    <s v="lead_fR5kzJKquYLLxD3w45c6SAXxNti3r4LxLvTHuR6thC6"/>
    <s v="St Stanislaus School (Fresh)"/>
    <s v="Bhairavi Jog"/>
    <s v="user_FdWFezbLzkYQcGsBUsjZO25nr2poK2nRbqV47Rs5Kfm"/>
    <s v="Prateek Wadhwa"/>
    <s v="2022-08-05 07:46:35.476000+00:00"/>
    <s v="2022-09-23 07:24:52.814000+00:00"/>
    <m/>
    <s v="Mumbai"/>
    <m/>
    <m/>
    <m/>
    <n v="20"/>
    <m/>
    <m/>
    <m/>
    <m/>
    <m/>
    <m/>
    <m/>
    <m/>
    <m/>
    <m/>
    <m/>
    <s v="Education"/>
    <m/>
    <m/>
    <m/>
    <m/>
    <m/>
    <m/>
    <m/>
    <m/>
    <m/>
    <m/>
    <m/>
    <m/>
    <s v="Arunkumar Dubey"/>
    <m/>
    <s v="user_228eUmsdKIb9OItgmiDq1zD4aPZ1eqiapbaLAGeBf8g"/>
    <s v="Bhairavi Jog"/>
    <m/>
    <m/>
    <m/>
    <x v="2"/>
    <m/>
    <m/>
    <m/>
    <m/>
    <m/>
    <m/>
    <s v="2021-08-13 04:50:19.760000+00:00"/>
    <s v="2022-09-23 07:24:58.434000+00:00"/>
    <s v="GMC"/>
  </r>
  <r>
    <x v="26"/>
    <n v="100000"/>
    <s v="INR"/>
    <n v="0"/>
    <x v="4"/>
    <s v="Sales"/>
    <s v="stat_1hn9nRJaLbI53NxPuSQgo90kRpbpKsFlwN4oEGNUTdO"/>
    <s v="Lost"/>
    <x v="1"/>
    <s v="OpportunityStatusType.Lost"/>
    <m/>
    <m/>
    <s v="GMC-Fresh SI-5lacs RR-No capping Maternity-With-50k and without -both options"/>
    <s v="lead_m6ihozGVzxfIJ92noik4lIZW1DeyVX9SCJEIGsVfZYn"/>
    <s v="DotKonnekt"/>
    <s v="Bharti Bankey"/>
    <s v="user_A8KOTZADnUtEQOLt4nSLAmteNStuGh80js75RYjrXVt"/>
    <s v="Sarvesh Pawar"/>
    <s v="2022-09-09 05:46:33.695000+00:00"/>
    <s v="2022-09-23 07:28:10.065000+00:00"/>
    <m/>
    <s v="Bangalore"/>
    <m/>
    <s v="2022-09-08 09:14:23+00:00"/>
    <m/>
    <n v="12"/>
    <m/>
    <m/>
    <m/>
    <m/>
    <m/>
    <m/>
    <m/>
    <s v="PAID_SEARCH"/>
    <m/>
    <m/>
    <m/>
    <m/>
    <m/>
    <m/>
    <m/>
    <m/>
    <m/>
    <m/>
    <m/>
    <m/>
    <m/>
    <m/>
    <m/>
    <m/>
    <m/>
    <m/>
    <s v="user_aM3WaaSUQQmaNnsm9l2FQRVWUEr8RN2ZdXzsuQUalQ3"/>
    <s v="Bharti Bankey"/>
    <m/>
    <m/>
    <m/>
    <x v="3"/>
    <s v="Inbound via website"/>
    <m/>
    <s v="Employee Count 25"/>
    <m/>
    <m/>
    <m/>
    <s v="2022-09-08 09:17:17.693000+00:00"/>
    <s v="2022-09-23 07:28:21.636000+00:00"/>
    <s v="GMC"/>
  </r>
  <r>
    <x v="26"/>
    <n v="20000"/>
    <s v="INR"/>
    <n v="50"/>
    <x v="14"/>
    <s v="Sales"/>
    <s v="stat_LAF6zc710op7pnBQxMZo0IXU6mVHAxtY6FLz1R7BEWw"/>
    <s v="Data Received"/>
    <x v="1"/>
    <s v="OpportunityStatusType.Active"/>
    <s v="cont_r59Q6Z7aNWG0tg0bHJQQjNSF6gzfjEzvviVOu0LhGP3"/>
    <s v="Nishant Garg"/>
    <m/>
    <s v="lead_Z7ID39aUbzrCmchNcV6FDcTs8JWYYqQYAJ2JLEYLv6V"/>
    <s v="Stetig Consulting Private Limited"/>
    <s v="Sarvesh Pawar"/>
    <s v="user_A8KOTZADnUtEQOLt4nSLAmteNStuGh80js75RYjrXVt"/>
    <s v="Sarvesh Pawar"/>
    <s v="2022-09-21 05:59:25.858000+00:00"/>
    <s v="2022-09-23 06:33:04.800000+00:00"/>
    <m/>
    <s v="Pune"/>
    <m/>
    <m/>
    <m/>
    <n v="91"/>
    <m/>
    <m/>
    <m/>
    <m/>
    <m/>
    <m/>
    <m/>
    <m/>
    <m/>
    <m/>
    <m/>
    <s v="IT Services &amp; IT Consulting"/>
    <m/>
    <m/>
    <m/>
    <m/>
    <m/>
    <m/>
    <m/>
    <m/>
    <m/>
    <m/>
    <m/>
    <m/>
    <s v="Jitin Gopi"/>
    <m/>
    <s v="user_A8KOTZADnUtEQOLt4nSLAmteNStuGh80js75RYjrXVt"/>
    <s v="Sarvesh Pawar"/>
    <s v="Shriram Kulkarni"/>
    <m/>
    <s v="September"/>
    <x v="2"/>
    <s v="Lusha"/>
    <m/>
    <s v="Glengarry"/>
    <m/>
    <m/>
    <m/>
    <s v="2021-12-09 09:17:51.629000+00:00"/>
    <s v="2022-10-20 11:45:53.782000+00:00"/>
    <s v="GPA"/>
  </r>
  <r>
    <x v="21"/>
    <n v="500000"/>
    <s v="INR"/>
    <n v="50"/>
    <x v="8"/>
    <s v="Sales"/>
    <s v="stat_aO2k5df3Tbj6iKGy1q1qOz4WkOm3guKV5pdsh2YPamR"/>
    <s v="Proposal Call Completed"/>
    <x v="1"/>
    <s v="OpportunityStatusType.Active"/>
    <m/>
    <m/>
    <s v="GPA"/>
    <s v="lead_uxzcpfeKI79kusD2zsZBiAuFLDrqsJx1YTgdLMOBP9a"/>
    <s v="PropTiger.com"/>
    <s v="Aditya Binani"/>
    <s v="user_Iwn6da5WKkZqwUySK0oUuCb72pFP5WEm4zAb92ijqFe"/>
    <s v="Sonal Paithankar"/>
    <s v="2022-07-05 12:43:45.674000+00:00"/>
    <s v="2022-09-23 04:19:55.631000+00:00"/>
    <m/>
    <s v="Gurgaon"/>
    <m/>
    <m/>
    <m/>
    <n v="1073"/>
    <m/>
    <m/>
    <m/>
    <m/>
    <m/>
    <m/>
    <m/>
    <s v="PAID_SOCIAL"/>
    <m/>
    <m/>
    <m/>
    <s v="Construction &amp; Real Estate"/>
    <m/>
    <m/>
    <m/>
    <m/>
    <m/>
    <m/>
    <m/>
    <m/>
    <m/>
    <m/>
    <m/>
    <m/>
    <s v="Aniket Vahile"/>
    <m/>
    <s v="user_g5Yw4Z4XnIbmcGhJO80vdtFdd5ElcDlgYO3q8l82ODn"/>
    <s v="Aditya Binani"/>
    <m/>
    <m/>
    <s v="September"/>
    <x v="2"/>
    <s v="Insurer Database"/>
    <m/>
    <s v="AM is Abhishek Wahane,Lead Magnet Lead"/>
    <m/>
    <m/>
    <m/>
    <s v="2021-09-08 04:26:58.381000+00:00"/>
    <s v="2022-10-18 15:58:36.868000+00:00"/>
    <m/>
  </r>
  <r>
    <x v="9"/>
    <n v="2158000"/>
    <s v="INR"/>
    <n v="0"/>
    <x v="4"/>
    <s v="Sales"/>
    <s v="stat_1hn9nRJaLbI53NxPuSQgo90kRpbpKsFlwN4oEGNUTdO"/>
    <s v="Lost"/>
    <x v="1"/>
    <s v="OpportunityStatusType.Lost"/>
    <m/>
    <m/>
    <s v="Client received a quote of 19 L from another insurer and closed with them"/>
    <s v="lead_nwFuu6giFejYM51JJgYUUP9cENkaBwj1GP2839f1iMe"/>
    <s v="Alicon Castalloy Limited"/>
    <s v="Aditya Binani"/>
    <s v="user_9SBRjyF0n4iWuhUdqRyQkFhl2J4uyNKhFWvvJEvunX8"/>
    <s v="Omkar Ghate"/>
    <s v="2022-08-08 14:22:36.247000+00:00"/>
    <s v="2022-09-23 04:33:55.840000+00:00"/>
    <m/>
    <s v="Pune"/>
    <m/>
    <m/>
    <m/>
    <n v="309"/>
    <m/>
    <m/>
    <m/>
    <m/>
    <m/>
    <m/>
    <m/>
    <m/>
    <m/>
    <m/>
    <m/>
    <s v="Manufacturing"/>
    <m/>
    <m/>
    <m/>
    <m/>
    <m/>
    <m/>
    <m/>
    <m/>
    <m/>
    <m/>
    <m/>
    <m/>
    <s v="Aniket Vahile"/>
    <m/>
    <s v="user_g5Yw4Z4XnIbmcGhJO80vdtFdd5ElcDlgYO3q8l82ODn"/>
    <s v="Aditya Binani"/>
    <m/>
    <m/>
    <s v="February; September"/>
    <x v="2"/>
    <m/>
    <m/>
    <s v="AM Opps - Ibrahim"/>
    <m/>
    <m/>
    <m/>
    <s v="2021-11-01 06:20:53.702000+00:00"/>
    <s v="2022-09-23 04:33:55.932000+00:00"/>
    <m/>
  </r>
  <r>
    <x v="21"/>
    <n v="300000"/>
    <s v="INR"/>
    <n v="0"/>
    <x v="4"/>
    <s v="Sales"/>
    <s v="stat_kcR4fZg7TU7jjk1jAVua3qGLRS4J5uFayEjK5j02wtv"/>
    <s v="Unqualified"/>
    <x v="1"/>
    <s v="OpportunityStatusType.Lost"/>
    <m/>
    <m/>
    <s v="GPA"/>
    <s v="lead_agx10wPnWTDSSLfzAD6U7BoE2g0Ty9WdYdH7DnUmKA1"/>
    <s v="Planetcast"/>
    <s v="Aditya Binani"/>
    <s v="user_g5Yw4Z4XnIbmcGhJO80vdtFdd5ElcDlgYO3q8l82ODn"/>
    <s v="Aditya Binani"/>
    <s v="2022-08-16 10:20:41.112000+00:00"/>
    <s v="2022-09-22 18:48:52.378000+00:00"/>
    <m/>
    <s v="Mumbai"/>
    <m/>
    <m/>
    <m/>
    <n v="1300"/>
    <m/>
    <m/>
    <m/>
    <m/>
    <m/>
    <m/>
    <m/>
    <m/>
    <m/>
    <m/>
    <m/>
    <s v="Others"/>
    <m/>
    <m/>
    <m/>
    <m/>
    <m/>
    <m/>
    <m/>
    <m/>
    <m/>
    <m/>
    <m/>
    <m/>
    <s v="Jithendra Goalla"/>
    <m/>
    <s v="user_vMd4rmcrSbjykdyL2J7rrYn84SWdcNc5FKligrmItPw"/>
    <s v="Shreenath Bhat"/>
    <m/>
    <m/>
    <s v="October"/>
    <x v="2"/>
    <m/>
    <m/>
    <m/>
    <m/>
    <m/>
    <m/>
    <s v="2022-04-29 04:39:19.691000+00:00"/>
    <s v="2022-10-20 10:21:13.391000+00:00"/>
    <m/>
  </r>
  <r>
    <x v="15"/>
    <n v="2000000"/>
    <s v="INR"/>
    <n v="0"/>
    <x v="17"/>
    <s v="Sales"/>
    <s v="stat_1hn9nRJaLbI53NxPuSQgo90kRpbpKsFlwN4oEGNUTdO"/>
    <s v="Lost"/>
    <x v="1"/>
    <s v="OpportunityStatusType.Lost"/>
    <s v="cont_HCGCAHxNHDM4uD8BS9UVm1AYuiDIx1nlpM0j7VNkjFJ"/>
    <s v="Kavitha"/>
    <s v="GMC (Renewal) - Insufficient Data"/>
    <s v="lead_rNB24QLcbLg4XDbpRbHiRSJ8U6i32fOja0empydiRKL"/>
    <s v="Sequel Logistics"/>
    <s v="Pranav Kenjale"/>
    <s v="user_N52PP2uP2VZc2gm0nhh6CNFSif4n85g1cdxoNFd9ct0"/>
    <s v="Naveen Kumar"/>
    <s v="2022-08-08 10:28:21.720000+00:00"/>
    <s v="2022-09-23 03:55:56.437000+00:00"/>
    <m/>
    <s v="Bangalore"/>
    <m/>
    <m/>
    <m/>
    <n v="700"/>
    <m/>
    <m/>
    <m/>
    <m/>
    <m/>
    <m/>
    <m/>
    <m/>
    <m/>
    <m/>
    <m/>
    <s v="Transportation &amp; Logistics"/>
    <m/>
    <m/>
    <m/>
    <m/>
    <m/>
    <m/>
    <m/>
    <m/>
    <m/>
    <m/>
    <m/>
    <m/>
    <s v="Aniket Vahile"/>
    <m/>
    <s v="user_elsJRWsVnVWXwXYDqwMxWZeO0sLXCWVtdfpMy6LREbN"/>
    <s v="Suraj Jadhav"/>
    <m/>
    <m/>
    <s v="September"/>
    <x v="4"/>
    <s v="Naukri.com"/>
    <m/>
    <s v="Employee Engagement Handbook"/>
    <m/>
    <m/>
    <m/>
    <s v="2022-05-20 06:57:06.278000+00:00"/>
    <s v="2022-10-10 07:33:46.419000+00:00"/>
    <m/>
  </r>
  <r>
    <x v="21"/>
    <n v="3000000"/>
    <s v="INR"/>
    <n v="0"/>
    <x v="4"/>
    <s v="Sales"/>
    <s v="stat_kcR4fZg7TU7jjk1jAVua3qGLRS4J5uFayEjK5j02wtv"/>
    <s v="Unqualified"/>
    <x v="1"/>
    <s v="OpportunityStatusType.Lost"/>
    <m/>
    <m/>
    <s v="GMC"/>
    <s v="lead_agx10wPnWTDSSLfzAD6U7BoE2g0Ty9WdYdH7DnUmKA1"/>
    <s v="Planetcast"/>
    <s v="Aditya Binani"/>
    <s v="user_g5Yw4Z4XnIbmcGhJO80vdtFdd5ElcDlgYO3q8l82ODn"/>
    <s v="Aditya Binani"/>
    <s v="2022-08-16 10:20:16.135000+00:00"/>
    <s v="2022-09-22 18:48:46.595000+00:00"/>
    <m/>
    <s v="Mumbai"/>
    <m/>
    <m/>
    <m/>
    <n v="1300"/>
    <m/>
    <m/>
    <m/>
    <m/>
    <m/>
    <m/>
    <m/>
    <m/>
    <m/>
    <m/>
    <m/>
    <s v="Others"/>
    <m/>
    <m/>
    <m/>
    <m/>
    <m/>
    <m/>
    <m/>
    <m/>
    <m/>
    <m/>
    <m/>
    <m/>
    <s v="Jithendra Goalla"/>
    <m/>
    <s v="user_vMd4rmcrSbjykdyL2J7rrYn84SWdcNc5FKligrmItPw"/>
    <s v="Shreenath Bhat"/>
    <m/>
    <m/>
    <s v="October"/>
    <x v="2"/>
    <m/>
    <m/>
    <m/>
    <m/>
    <m/>
    <m/>
    <s v="2022-04-29 04:39:19.691000+00:00"/>
    <s v="2022-10-20 10:21:13.391000+00:00"/>
    <m/>
  </r>
  <r>
    <x v="11"/>
    <n v="200000"/>
    <s v="INR"/>
    <n v="0"/>
    <x v="19"/>
    <s v="Sales"/>
    <s v="stat_kcR4fZg7TU7jjk1jAVua3qGLRS4J5uFayEjK5j02wtv"/>
    <s v="Unqualified"/>
    <x v="1"/>
    <s v="OpportunityStatusType.Lost"/>
    <s v="cont_20xKY3TuABvNOOnjTHYHcoIUMXPwBMUKTvC7sh2CnyZ"/>
    <s v="Sylvia"/>
    <s v="GMC - FRESH"/>
    <s v="lead_2yOXS4kIKQ7849vFEDU4Qdct42gD7IRBiTxjv7cKrce"/>
    <s v="Allpos software"/>
    <s v="Daya Gowda"/>
    <s v="user_LKRhV6rhcBe0uL8u70UUGeDjbMupuho4TaiAOCbT7HT"/>
    <s v="Kashif Ahmad"/>
    <s v="2022-06-22 10:32:58.322000+00:00"/>
    <s v="2022-09-22 16:37:04.530000+00:00"/>
    <m/>
    <s v="Chennai"/>
    <m/>
    <m/>
    <m/>
    <n v="30"/>
    <m/>
    <m/>
    <m/>
    <m/>
    <m/>
    <m/>
    <m/>
    <m/>
    <m/>
    <m/>
    <m/>
    <s v="IT Services &amp; IT Consulting"/>
    <m/>
    <m/>
    <m/>
    <m/>
    <m/>
    <m/>
    <m/>
    <m/>
    <m/>
    <m/>
    <m/>
    <m/>
    <m/>
    <m/>
    <s v="user_encRk5bIEFN6ZA11h4WH2AdZTiZpogLSlMIaj0E30SZ"/>
    <s v="Daya Gowda"/>
    <m/>
    <m/>
    <m/>
    <x v="2"/>
    <m/>
    <m/>
    <s v="Lead Magnet Lead"/>
    <m/>
    <m/>
    <m/>
    <s v="2021-09-03 06:09:01.439000+00:00"/>
    <s v="2022-09-22 16:37:04.629000+00:00"/>
    <m/>
  </r>
  <r>
    <x v="2"/>
    <n v="50000"/>
    <s v="INR"/>
    <n v="0"/>
    <x v="21"/>
    <s v="Sales"/>
    <s v="stat_kcR4fZg7TU7jjk1jAVua3qGLRS4J5uFayEjK5j02wtv"/>
    <s v="Unqualified"/>
    <x v="1"/>
    <s v="OpportunityStatusType.Lost"/>
    <s v="cont_ssEGD4C3WeVy72nt8J5BwzlmP7SUAy8W4edxY82HaC8"/>
    <s v="Bhoomika Yadav"/>
    <m/>
    <s v="lead_RaeMMV1jYoyPLUuiVmNwQg2IbcZz6MDNvmyhv76rncz"/>
    <s v="IFI Techsolutions"/>
    <s v="Prateek Wadhwa"/>
    <s v="user_FdWFezbLzkYQcGsBUsjZO25nr2poK2nRbqV47Rs5Kfm"/>
    <s v="Prateek Wadhwa"/>
    <s v="2022-05-06 05:53:59.134000+00:00"/>
    <s v="2022-09-22 12:34:41.284000+00:00"/>
    <m/>
    <s v="Mumbai"/>
    <m/>
    <m/>
    <m/>
    <n v="134"/>
    <m/>
    <m/>
    <m/>
    <m/>
    <m/>
    <m/>
    <m/>
    <s v="PAID_SOCIAL"/>
    <m/>
    <m/>
    <m/>
    <s v="IT Services &amp; IT Consulting"/>
    <m/>
    <m/>
    <m/>
    <m/>
    <m/>
    <m/>
    <m/>
    <m/>
    <m/>
    <m/>
    <m/>
    <m/>
    <s v="Rakesh Nade"/>
    <m/>
    <s v="user_FdWFezbLzkYQcGsBUsjZO25nr2poK2nRbqV47Rs5Kfm"/>
    <s v="Prateek Wadhwa"/>
    <m/>
    <m/>
    <s v="September"/>
    <x v="4"/>
    <s v="Lusha"/>
    <m/>
    <s v="Employee Engagement Handbook"/>
    <m/>
    <m/>
    <m/>
    <s v="2021-12-09 09:17:44.284000+00:00"/>
    <s v="2022-09-28 10:15:12.380000+00:00"/>
    <s v="GPA"/>
  </r>
  <r>
    <x v="22"/>
    <n v="700000"/>
    <s v="INR"/>
    <n v="0"/>
    <x v="8"/>
    <s v="Sales"/>
    <s v="stat_1hn9nRJaLbI53NxPuSQgo90kRpbpKsFlwN4oEGNUTdO"/>
    <s v="Lost"/>
    <x v="1"/>
    <s v="OpportunityStatusType.Lost"/>
    <m/>
    <m/>
    <m/>
    <s v="lead_1HP2vDzzHd7ZBnzGxUBBqqJmRNatq8qns7C645AOJCC"/>
    <s v="Data Bridge Market Research"/>
    <s v="Satyajit Chati"/>
    <s v="user_TZzywQwym26DjuswO479pxRhNKX152z8X1haCx2vcst"/>
    <s v="Vrushali Kummar"/>
    <s v="2022-07-14 11:58:48.524000+00:00"/>
    <s v="2022-09-22 15:17:49.875000+00:00"/>
    <m/>
    <s v="Pune"/>
    <m/>
    <m/>
    <m/>
    <n v="294"/>
    <m/>
    <m/>
    <m/>
    <m/>
    <m/>
    <m/>
    <m/>
    <m/>
    <m/>
    <m/>
    <m/>
    <s v="Digital Marketing &amp; Advertising"/>
    <m/>
    <m/>
    <m/>
    <m/>
    <m/>
    <m/>
    <m/>
    <m/>
    <m/>
    <m/>
    <m/>
    <m/>
    <m/>
    <m/>
    <s v="user_5IQTpX6DsnoeoDfxqzqojpVoQLXPh68nhDjLS5ETjYj"/>
    <s v="Satyajit Chati"/>
    <m/>
    <m/>
    <s v="September"/>
    <x v="2"/>
    <m/>
    <m/>
    <s v="Lead Magnet Lead"/>
    <m/>
    <m/>
    <m/>
    <s v="2021-09-01 13:52:54.168000+00:00"/>
    <s v="2022-09-22 15:17:49.948000+00:00"/>
    <m/>
  </r>
  <r>
    <x v="4"/>
    <n v="400000"/>
    <s v="INR"/>
    <n v="0"/>
    <x v="22"/>
    <s v="Sales"/>
    <s v="stat_kcR4fZg7TU7jjk1jAVua3qGLRS4J5uFayEjK5j02wtv"/>
    <s v="Unqualified"/>
    <x v="1"/>
    <s v="OpportunityStatusType.Lost"/>
    <s v="cont_WttWcznQ1E7VsQyJerwwKvihUs62F06bECPvgpPQ9F4"/>
    <s v="Umesh"/>
    <s v="GMC Renewal"/>
    <s v="lead_6KrcrkSKJm6PpRElvbRhGxmvc2JMXN2IQfqHvAn7wqN"/>
    <s v="Nirvaa Solutions Pvt. Ltd."/>
    <s v="Ankita Pingale"/>
    <s v="user_bdUPAGjcS7p6513So3N4g3aWNS5HuBuVJi7bvCPAsLt"/>
    <s v="Mayur Gadiyar"/>
    <s v="2022-09-15 07:56:30.418000+00:00"/>
    <s v="2022-09-22 08:00:23.282000+00:00"/>
    <m/>
    <s v="Mumbai"/>
    <m/>
    <m/>
    <m/>
    <n v="92"/>
    <m/>
    <m/>
    <m/>
    <m/>
    <m/>
    <m/>
    <m/>
    <s v="PAID_SOCIAL"/>
    <m/>
    <m/>
    <m/>
    <s v="Others"/>
    <m/>
    <m/>
    <m/>
    <m/>
    <m/>
    <m/>
    <m/>
    <m/>
    <m/>
    <m/>
    <m/>
    <m/>
    <s v="Mrunmay Jalgaonkar"/>
    <m/>
    <s v="user_1z3bdwgjF9RILRmuQPeXXGoPhafSi1mEgyb4l5sVEvN"/>
    <s v="Ankita Pingale"/>
    <m/>
    <m/>
    <s v="September"/>
    <x v="1"/>
    <s v="Other"/>
    <m/>
    <s v="Employee Engagement Handbook"/>
    <m/>
    <m/>
    <m/>
    <s v="2022-08-01 10:03:17.834000+00:00"/>
    <s v="2022-09-22 08:00:23.329000+00:00"/>
    <s v="GMC"/>
  </r>
  <r>
    <x v="4"/>
    <n v="20000"/>
    <s v="INR"/>
    <n v="0"/>
    <x v="22"/>
    <s v="Sales"/>
    <s v="stat_1hn9nRJaLbI53NxPuSQgo90kRpbpKsFlwN4oEGNUTdO"/>
    <s v="Lost"/>
    <x v="1"/>
    <s v="OpportunityStatusType.Lost"/>
    <m/>
    <m/>
    <s v="GPA - Renewal"/>
    <s v="lead_ryUH2xrc8AuXFpPL7QETLj0G6D1EfSjo7KMqZW7277T"/>
    <s v="SELCO Foundation"/>
    <s v="Shreenath Bhat"/>
    <s v="user_bdUPAGjcS7p6513So3N4g3aWNS5HuBuVJi7bvCPAsLt"/>
    <s v="Mayur Gadiyar"/>
    <s v="2022-09-16 05:01:34.300000+00:00"/>
    <s v="2022-09-22 07:57:45.697000+00:00"/>
    <m/>
    <s v="Bangalore"/>
    <m/>
    <m/>
    <m/>
    <n v="125"/>
    <m/>
    <m/>
    <m/>
    <m/>
    <m/>
    <m/>
    <m/>
    <s v="PAID_SOCIAL"/>
    <m/>
    <m/>
    <m/>
    <m/>
    <m/>
    <m/>
    <m/>
    <m/>
    <m/>
    <m/>
    <m/>
    <m/>
    <m/>
    <m/>
    <m/>
    <m/>
    <m/>
    <m/>
    <s v="user_vMd4rmcrSbjykdyL2J7rrYn84SWdcNc5FKligrmItPw"/>
    <s v="Shreenath Bhat"/>
    <m/>
    <m/>
    <s v="October"/>
    <x v="4"/>
    <m/>
    <m/>
    <s v="Employee Engagement Handbook"/>
    <m/>
    <m/>
    <m/>
    <s v="2022-06-05 09:04:23.808000+00:00"/>
    <s v="2022-10-20 06:21:22.537000+00:00"/>
    <s v="GPA"/>
  </r>
  <r>
    <x v="24"/>
    <n v="171429"/>
    <s v="INR"/>
    <n v="100"/>
    <x v="20"/>
    <s v="Sales"/>
    <s v="stat_OZRiD1474QRJIpvnjHCZfiIvKcVD6mIKSSTzg8SwDVx"/>
    <s v="Won- Payment Completed"/>
    <x v="0"/>
    <s v="OpportunityStatusType.Won"/>
    <s v="cont_cXRIf9g2loxi9VTGdwPlCgmQ3chskL4tH1vW8YQe8XR"/>
    <s v="Arshia Manoj"/>
    <s v="GMC Renewal"/>
    <s v="lead_s8bsnEOVeHtBSz257l2bvmhip7kupc5NOHJ01WtV2IE"/>
    <s v="Beyondid ( Renewal , 22nd Sept )"/>
    <s v="Aishwarya Nyayadhish"/>
    <s v="user_sD3YjSs92XKUfD0OPHeo886g6tW6aCM0iUhX5VVUuJi"/>
    <s v="Navin Panjwani"/>
    <s v="2022-08-19 07:40:40.410000+00:00"/>
    <s v="2022-09-22 11:25:13.612000+00:00"/>
    <m/>
    <s v="Bangalore"/>
    <m/>
    <m/>
    <m/>
    <n v="26"/>
    <m/>
    <m/>
    <m/>
    <m/>
    <m/>
    <m/>
    <m/>
    <m/>
    <m/>
    <m/>
    <m/>
    <s v="Others"/>
    <m/>
    <m/>
    <m/>
    <m/>
    <m/>
    <m/>
    <m/>
    <m/>
    <m/>
    <m/>
    <m/>
    <m/>
    <m/>
    <m/>
    <s v="user_6hRQhcoLhZEDUBYaw3vS7rv6T5582sGfXq4jNRqTfUU"/>
    <s v="Aishwarya Nyayadhish"/>
    <m/>
    <m/>
    <s v="September"/>
    <x v="4"/>
    <m/>
    <m/>
    <s v="Employee Wellness Handbook"/>
    <m/>
    <m/>
    <m/>
    <s v="2022-03-28 10:24:54.850000+00:00"/>
    <s v="2022-09-23 06:02:05.923000+00:00"/>
    <m/>
  </r>
  <r>
    <x v="4"/>
    <n v="100000"/>
    <s v="INR"/>
    <n v="0"/>
    <x v="22"/>
    <s v="Sales"/>
    <s v="stat_1hn9nRJaLbI53NxPuSQgo90kRpbpKsFlwN4oEGNUTdO"/>
    <s v="Lost"/>
    <x v="1"/>
    <s v="OpportunityStatusType.Lost"/>
    <s v="cont_ugqw8eOmCSF8XJyu9zJg0Hfij92pWTqGB21fOPxYw1b"/>
    <s v="Neelam"/>
    <s v="GMC - Renewal"/>
    <s v="lead_qwgaGgGQnzlqLqU3qZr6H1fs42sFHySIy7mG1EeDRsG"/>
    <s v="AIC Selco"/>
    <s v="Shreenath Bhat"/>
    <s v="user_bdUPAGjcS7p6513So3N4g3aWNS5HuBuVJi7bvCPAsLt"/>
    <s v="Mayur Gadiyar"/>
    <s v="2022-09-16 05:06:17.258000+00:00"/>
    <s v="2022-09-22 07:56:34.648000+00:00"/>
    <m/>
    <s v="Bangalore"/>
    <m/>
    <m/>
    <m/>
    <n v="50"/>
    <m/>
    <m/>
    <m/>
    <m/>
    <m/>
    <m/>
    <m/>
    <m/>
    <m/>
    <m/>
    <m/>
    <m/>
    <m/>
    <m/>
    <m/>
    <m/>
    <m/>
    <m/>
    <m/>
    <m/>
    <m/>
    <m/>
    <m/>
    <m/>
    <m/>
    <m/>
    <m/>
    <m/>
    <m/>
    <m/>
    <s v="September"/>
    <x v="2"/>
    <m/>
    <m/>
    <m/>
    <m/>
    <m/>
    <m/>
    <s v="2022-09-16 05:02:33.310000+00:00"/>
    <s v="2022-09-26 08:52:39.750000+00:00"/>
    <s v="GMC"/>
  </r>
  <r>
    <x v="11"/>
    <n v="100000"/>
    <s v="INR"/>
    <n v="0"/>
    <x v="4"/>
    <s v="Sales"/>
    <s v="stat_kcR4fZg7TU7jjk1jAVua3qGLRS4J5uFayEjK5j02wtv"/>
    <s v="Unqualified"/>
    <x v="1"/>
    <s v="OpportunityStatusType.Lost"/>
    <s v="cont_WRutLvxL91I9gtcgCB7m0crvIRRbJ4POLfRNRJd4K7d"/>
    <s v="Divya Raj"/>
    <s v="Fresh GMC"/>
    <s v="lead_Pebynt6javVFkalfez6sQcjL4dKE7ywjgz5dseDtQtU"/>
    <s v="Logitax (Fresh)"/>
    <s v="Prateek Wadhwa"/>
    <s v="user_LKRhV6rhcBe0uL8u70UUGeDjbMupuho4TaiAOCbT7HT"/>
    <s v="Kashif Ahmad"/>
    <s v="2022-06-21 09:55:42.361000+00:00"/>
    <s v="2022-09-22 07:05:27.258000+00:00"/>
    <m/>
    <s v="Pune"/>
    <m/>
    <s v="2022-06-08 08:45:24+00:00"/>
    <m/>
    <n v="24"/>
    <m/>
    <m/>
    <m/>
    <m/>
    <m/>
    <m/>
    <m/>
    <s v="DIRECT_TRAFFIC"/>
    <m/>
    <m/>
    <m/>
    <m/>
    <m/>
    <m/>
    <m/>
    <m/>
    <m/>
    <m/>
    <m/>
    <m/>
    <m/>
    <m/>
    <m/>
    <m/>
    <m/>
    <m/>
    <s v="user_FdWFezbLzkYQcGsBUsjZO25nr2poK2nRbqV47Rs5Kfm"/>
    <s v="Prateek Wadhwa"/>
    <m/>
    <m/>
    <m/>
    <x v="8"/>
    <s v="Inbound via website"/>
    <m/>
    <s v="Workplace Culture Playbook"/>
    <m/>
    <m/>
    <m/>
    <s v="2022-05-27 07:27:06.330000+00:00"/>
    <s v="2022-09-22 07:05:49.684000+00:00"/>
    <s v="GMC"/>
  </r>
  <r>
    <x v="17"/>
    <n v="600000"/>
    <s v="INR"/>
    <n v="0"/>
    <x v="14"/>
    <s v="Sales"/>
    <s v="stat_kcR4fZg7TU7jjk1jAVua3qGLRS4J5uFayEjK5j02wtv"/>
    <s v="Unqualified"/>
    <x v="1"/>
    <s v="OpportunityStatusType.Lost"/>
    <s v="cont_cJcuydhQKAZD2DLpmD1351i8YCDlCXW6bb6kkcNkIHv"/>
    <s v="Vamsi"/>
    <s v="GMC"/>
    <s v="lead_QJODj1lLxLaHX280BRNLZLElGSavdGS9FwWNDqyy8AW"/>
    <s v="Shrinath Rotopack"/>
    <s v="Pallab Gupta"/>
    <s v="user_6dalmZ7hmWD47jhCVGdU1SSEcFMsz9rWtW2jPORgJvj"/>
    <s v="Vivek Singh"/>
    <s v="2022-09-21 08:21:38.910000+00:00"/>
    <s v="2022-09-22 06:13:53.995000+00:00"/>
    <m/>
    <s v="Hyderabad"/>
    <m/>
    <m/>
    <m/>
    <m/>
    <m/>
    <m/>
    <m/>
    <m/>
    <m/>
    <m/>
    <m/>
    <m/>
    <m/>
    <m/>
    <m/>
    <s v="HR / Staffing / Recruitment"/>
    <m/>
    <m/>
    <m/>
    <m/>
    <m/>
    <m/>
    <m/>
    <m/>
    <m/>
    <m/>
    <m/>
    <m/>
    <m/>
    <m/>
    <s v="user_PApNwMjp7lPIEBp7acretouakdtYNVHpPO9ja9KoR5D"/>
    <s v="Pallab Gupta"/>
    <m/>
    <m/>
    <s v="September"/>
    <x v="4"/>
    <m/>
    <m/>
    <s v="Downloaded the guide: Designing employee healthcare plan"/>
    <m/>
    <m/>
    <m/>
    <s v="2021-11-09 09:24:38.574000+00:00"/>
    <s v="2022-09-30 07:49:24.514000+00:00"/>
    <m/>
  </r>
  <r>
    <x v="13"/>
    <n v="800000"/>
    <s v="INR"/>
    <n v="0"/>
    <x v="23"/>
    <s v="Sales"/>
    <s v="stat_1hn9nRJaLbI53NxPuSQgo90kRpbpKsFlwN4oEGNUTdO"/>
    <s v="Lost"/>
    <x v="1"/>
    <s v="OpportunityStatusType.Lost"/>
    <s v="cont_GHVrGUSRlrytv8KUYgv0cFtZfUuU2wHUnnmhAmTiq2h"/>
    <s v="Harish G"/>
    <s v="GMC renewal"/>
    <s v="lead_wx1dj47FAHVdyYPOVZdHuiJTKIuk8DtxXMhUeKxMKxX"/>
    <s v="Fresh Menu"/>
    <s v="Trupti Suryavanshi"/>
    <s v="user_a8nqX3z7ISW88f172GrmiROpYjjP29QrWrDfKdMgnvc"/>
    <s v="Akash Singh"/>
    <s v="2022-09-05 10:49:02.307000+00:00"/>
    <s v="2022-09-22 04:27:42.077000+00:00"/>
    <m/>
    <s v="Bangalore"/>
    <m/>
    <m/>
    <m/>
    <n v="452"/>
    <m/>
    <m/>
    <m/>
    <m/>
    <m/>
    <m/>
    <m/>
    <m/>
    <m/>
    <m/>
    <m/>
    <s v="Food &amp; Beverages"/>
    <m/>
    <m/>
    <m/>
    <m/>
    <m/>
    <m/>
    <m/>
    <m/>
    <m/>
    <m/>
    <m/>
    <m/>
    <s v="Nilesh Dhanani"/>
    <m/>
    <s v="user_L8E6IFhq6UCzKLHa45LUUTZCznDuyDwFrGaEp9DXiUM"/>
    <s v="Trupti Suryavanshi"/>
    <s v="Snehal Mane"/>
    <m/>
    <s v="September"/>
    <x v="7"/>
    <m/>
    <m/>
    <m/>
    <m/>
    <m/>
    <m/>
    <s v="2022-05-23 02:08:02.842000+00:00"/>
    <s v="2022-09-22 04:28:19.279000+00:00"/>
    <s v="GMC"/>
  </r>
  <r>
    <x v="13"/>
    <n v="80000"/>
    <s v="INR"/>
    <n v="0"/>
    <x v="23"/>
    <s v="Sales"/>
    <s v="stat_1hn9nRJaLbI53NxPuSQgo90kRpbpKsFlwN4oEGNUTdO"/>
    <s v="Lost"/>
    <x v="1"/>
    <s v="OpportunityStatusType.Lost"/>
    <s v="cont_GHVrGUSRlrytv8KUYgv0cFtZfUuU2wHUnnmhAmTiq2h"/>
    <s v="Harish G"/>
    <s v="GPA Renewal"/>
    <s v="lead_wx1dj47FAHVdyYPOVZdHuiJTKIuk8DtxXMhUeKxMKxX"/>
    <s v="Fresh Menu"/>
    <s v="Trupti Suryavanshi"/>
    <s v="user_a8nqX3z7ISW88f172GrmiROpYjjP29QrWrDfKdMgnvc"/>
    <s v="Akash Singh"/>
    <s v="2022-09-05 11:04:38.418000+00:00"/>
    <s v="2022-09-22 04:28:19.220000+00:00"/>
    <m/>
    <s v="Bangalore"/>
    <m/>
    <m/>
    <m/>
    <n v="452"/>
    <m/>
    <m/>
    <m/>
    <m/>
    <m/>
    <m/>
    <m/>
    <m/>
    <m/>
    <m/>
    <m/>
    <s v="Food &amp; Beverages"/>
    <m/>
    <m/>
    <m/>
    <m/>
    <m/>
    <m/>
    <m/>
    <m/>
    <m/>
    <m/>
    <m/>
    <m/>
    <s v="Nilesh Dhanani"/>
    <m/>
    <s v="user_L8E6IFhq6UCzKLHa45LUUTZCznDuyDwFrGaEp9DXiUM"/>
    <s v="Trupti Suryavanshi"/>
    <s v="Snehal Mane"/>
    <m/>
    <s v="September"/>
    <x v="7"/>
    <m/>
    <m/>
    <m/>
    <m/>
    <m/>
    <m/>
    <s v="2022-05-23 02:08:02.842000+00:00"/>
    <s v="2022-09-22 04:28:19.279000+00:00"/>
    <s v="GPA"/>
  </r>
  <r>
    <x v="21"/>
    <n v="3500000"/>
    <s v="INR"/>
    <n v="0"/>
    <x v="4"/>
    <s v="Sales"/>
    <s v="stat_kcR4fZg7TU7jjk1jAVua3qGLRS4J5uFayEjK5j02wtv"/>
    <s v="Unqualified"/>
    <x v="1"/>
    <s v="OpportunityStatusType.Lost"/>
    <s v="cont_HSJYB2OCVAmTwZkeVLwRc0eCfUz2tOO3COPGpjhapkq"/>
    <s v="Meenakshi Rao"/>
    <s v="GMC - Renewal"/>
    <s v="lead_3wtDF5bueYMYI2QQ8nv5NAR4d770LdIproHlJrC9Tlt"/>
    <s v="NOCPL-New Opportunity Consultancy"/>
    <s v="Shreenath Bhat"/>
    <s v="user_Iwn6da5WKkZqwUySK0oUuCb72pFP5WEm4zAb92ijqFe"/>
    <s v="Sonal Paithankar"/>
    <s v="2022-08-11 12:40:21.262000+00:00"/>
    <s v="2022-09-22 04:51:45.903000+00:00"/>
    <m/>
    <s v="Mumbai"/>
    <m/>
    <m/>
    <m/>
    <n v="4500"/>
    <m/>
    <m/>
    <m/>
    <m/>
    <m/>
    <m/>
    <m/>
    <m/>
    <m/>
    <m/>
    <m/>
    <s v="Banking &amp; Finance"/>
    <m/>
    <m/>
    <m/>
    <m/>
    <m/>
    <m/>
    <m/>
    <m/>
    <m/>
    <m/>
    <m/>
    <m/>
    <s v="Ravi Jaiswal"/>
    <m/>
    <s v="user_vMd4rmcrSbjykdyL2J7rrYn84SWdcNc5FKligrmItPw"/>
    <s v="Shreenath Bhat"/>
    <m/>
    <m/>
    <s v="September"/>
    <x v="2"/>
    <s v="Lusha"/>
    <m/>
    <m/>
    <m/>
    <m/>
    <m/>
    <s v="2022-05-23 07:04:04.112000+00:00"/>
    <s v="2022-10-20 10:20:19.833000+00:00"/>
    <s v="GMC"/>
  </r>
  <r>
    <x v="8"/>
    <n v="8000000"/>
    <s v="INR"/>
    <n v="0"/>
    <x v="22"/>
    <s v="Sales"/>
    <s v="stat_1hn9nRJaLbI53NxPuSQgo90kRpbpKsFlwN4oEGNUTdO"/>
    <s v="Lost"/>
    <x v="1"/>
    <s v="OpportunityStatusType.Lost"/>
    <s v="cont_JCRssaCXWI5FmmtgsaJXU59QIMo5vU1aRaDhhA0XkY9"/>
    <s v="Deepali Kalambkar"/>
    <s v="GMC (Renewal) Lost to SBI + Anand rathi due to relationship with team of Anand Rathi who was earlier with Mahindra (incumbent broker here)"/>
    <s v="lead_eFTeZkt7aRqBzxktgbdNj987fqkCMDleSOouxd4peMv"/>
    <s v="Brose India Automotive Systems Pvt. Ltd."/>
    <s v="Pranav Kenjale"/>
    <s v="user_KLETV1op4MIjvKQ12xGsWi23CuPjDE6PT29nwG6T3MY"/>
    <s v="Pooja Gawas"/>
    <s v="2022-08-16 12:24:06.240000+00:00"/>
    <s v="2022-09-21 15:30:13.181000+00:00"/>
    <m/>
    <s v="Pune"/>
    <m/>
    <m/>
    <m/>
    <n v="375"/>
    <m/>
    <m/>
    <m/>
    <m/>
    <m/>
    <m/>
    <m/>
    <m/>
    <m/>
    <m/>
    <m/>
    <s v="Automotive"/>
    <m/>
    <m/>
    <m/>
    <m/>
    <m/>
    <m/>
    <m/>
    <m/>
    <m/>
    <m/>
    <m/>
    <m/>
    <s v="Deepak Yadav"/>
    <m/>
    <s v="user_aM3WaaSUQQmaNnsm9l2FQRVWUEr8RN2ZdXzsuQUalQ3"/>
    <s v="Bharti Bankey"/>
    <m/>
    <m/>
    <s v="September"/>
    <x v="2"/>
    <m/>
    <m/>
    <m/>
    <m/>
    <m/>
    <m/>
    <s v="2021-08-25 11:24:01.278000+00:00"/>
    <s v="2022-10-10 07:33:21.142000+00:00"/>
    <m/>
  </r>
  <r>
    <x v="11"/>
    <n v="200000"/>
    <s v="INR"/>
    <n v="0"/>
    <x v="4"/>
    <s v="Sales"/>
    <s v="stat_1hn9nRJaLbI53NxPuSQgo90kRpbpKsFlwN4oEGNUTdO"/>
    <s v="Lost"/>
    <x v="1"/>
    <s v="OpportunityStatusType.Lost"/>
    <m/>
    <m/>
    <s v="GMC-Fresh"/>
    <s v="lead_3DGDCVYqRfeLqniKpRcv7GXgDUA20VNRsGys9dsNrXk"/>
    <s v="Picado Home Decors Pvt Ltd (Fresh)"/>
    <s v="Bharti Bankey"/>
    <s v="user_LKRhV6rhcBe0uL8u70UUGeDjbMupuho4TaiAOCbT7HT"/>
    <s v="Kashif Ahmad"/>
    <s v="2022-03-16 10:28:42.918000+00:00"/>
    <s v="2022-09-21 18:24:33.039000+00:00"/>
    <m/>
    <s v="Mumbai"/>
    <m/>
    <s v="2022-03-16 09:41:12+00:00"/>
    <m/>
    <n v="63"/>
    <m/>
    <m/>
    <m/>
    <m/>
    <m/>
    <m/>
    <m/>
    <s v="PAID_SOCIAL"/>
    <m/>
    <m/>
    <m/>
    <s v="Consumer Goods &amp; Electronics"/>
    <m/>
    <m/>
    <m/>
    <m/>
    <m/>
    <m/>
    <m/>
    <m/>
    <m/>
    <m/>
    <m/>
    <m/>
    <m/>
    <m/>
    <s v="user_aM3WaaSUQQmaNnsm9l2FQRVWUEr8RN2ZdXzsuQUalQ3"/>
    <s v="Bharti Bankey"/>
    <s v="Siddharth Angolkar"/>
    <m/>
    <m/>
    <x v="3"/>
    <s v="Inbound via website"/>
    <m/>
    <s v="Employee Count 100"/>
    <m/>
    <m/>
    <m/>
    <s v="2022-03-16 09:43:59.723000+00:00"/>
    <s v="2022-09-22 05:08:38.868000+00:00"/>
    <m/>
  </r>
  <r>
    <x v="13"/>
    <n v="27000"/>
    <s v="INR"/>
    <n v="0"/>
    <x v="23"/>
    <s v="Sales"/>
    <s v="stat_1hn9nRJaLbI53NxPuSQgo90kRpbpKsFlwN4oEGNUTdO"/>
    <s v="Lost"/>
    <x v="1"/>
    <s v="OpportunityStatusType.Lost"/>
    <s v="cont_dRAseawPlx7mb5vNpjC0CVUHLbWOD9gHFnDxdX8v0YY"/>
    <s v="Roopendra Sharma"/>
    <s v="GPA - sept"/>
    <s v="lead_dcU3xBfwayabWBESPQvGUetAabApvU9b4WJFlb16ya6"/>
    <s v="Kumar Organic Products Limited"/>
    <s v="Daya Gowda"/>
    <s v="user_a8nqX3z7ISW88f172GrmiROpYjjP29QrWrDfKdMgnvc"/>
    <s v="Akash Singh"/>
    <s v="2022-07-01 09:52:49.643000+00:00"/>
    <s v="2022-09-22 04:26:55.974000+00:00"/>
    <m/>
    <s v="Bangalore"/>
    <m/>
    <m/>
    <m/>
    <n v="600"/>
    <m/>
    <m/>
    <m/>
    <m/>
    <m/>
    <m/>
    <m/>
    <m/>
    <m/>
    <m/>
    <m/>
    <s v="Manufacturing"/>
    <m/>
    <m/>
    <m/>
    <m/>
    <m/>
    <m/>
    <m/>
    <m/>
    <m/>
    <m/>
    <m/>
    <m/>
    <s v="Jithendra Goalla"/>
    <m/>
    <s v="user_ojX3B6giQCeKnOjqd4gdwXUl0CqqHMXNORvxR6POXn6"/>
    <s v="Abhishek Chauhan"/>
    <s v="Dr. Anil More"/>
    <m/>
    <s v="September"/>
    <x v="2"/>
    <m/>
    <m/>
    <m/>
    <m/>
    <m/>
    <m/>
    <s v="2022-04-25 19:08:39.825000+00:00"/>
    <s v="2022-09-22 04:26:56.035000+00:00"/>
    <m/>
  </r>
  <r>
    <x v="8"/>
    <n v="200000"/>
    <s v="INR"/>
    <n v="0"/>
    <x v="22"/>
    <s v="Sales"/>
    <s v="stat_1hn9nRJaLbI53NxPuSQgo90kRpbpKsFlwN4oEGNUTdO"/>
    <s v="Lost"/>
    <x v="1"/>
    <s v="OpportunityStatusType.Lost"/>
    <s v="cont_JCRssaCXWI5FmmtgsaJXU59QIMo5vU1aRaDhhA0XkY9"/>
    <s v="Deepali Kalambkar"/>
    <s v="GPA (Renewal) - Client was not able to provide claims dump"/>
    <s v="lead_eFTeZkt7aRqBzxktgbdNj987fqkCMDleSOouxd4peMv"/>
    <s v="Brose India Automotive Systems Pvt. Ltd."/>
    <s v="Pranav Kenjale"/>
    <s v="user_KLETV1op4MIjvKQ12xGsWi23CuPjDE6PT29nwG6T3MY"/>
    <s v="Pooja Gawas"/>
    <s v="2022-08-23 12:38:21.473000+00:00"/>
    <s v="2022-09-21 12:40:51.474000+00:00"/>
    <m/>
    <s v="Pune"/>
    <m/>
    <m/>
    <m/>
    <n v="375"/>
    <m/>
    <m/>
    <m/>
    <m/>
    <m/>
    <m/>
    <m/>
    <m/>
    <m/>
    <m/>
    <m/>
    <s v="Automotive"/>
    <m/>
    <m/>
    <m/>
    <m/>
    <m/>
    <m/>
    <m/>
    <m/>
    <m/>
    <m/>
    <m/>
    <m/>
    <s v="Deepak Yadav"/>
    <m/>
    <s v="user_aM3WaaSUQQmaNnsm9l2FQRVWUEr8RN2ZdXzsuQUalQ3"/>
    <s v="Bharti Bankey"/>
    <m/>
    <m/>
    <s v="September"/>
    <x v="2"/>
    <m/>
    <m/>
    <m/>
    <m/>
    <m/>
    <m/>
    <s v="2021-08-25 11:24:01.278000+00:00"/>
    <s v="2022-10-10 07:33:21.142000+00:00"/>
    <m/>
  </r>
  <r>
    <x v="8"/>
    <n v="1944449"/>
    <s v="INR"/>
    <n v="100"/>
    <x v="22"/>
    <s v="Sales"/>
    <s v="stat_OZRiD1474QRJIpvnjHCZfiIvKcVD6mIKSSTzg8SwDVx"/>
    <s v="Won- Payment Completed"/>
    <x v="0"/>
    <s v="OpportunityStatusType.Won"/>
    <m/>
    <m/>
    <s v="GPA Renewal"/>
    <s v="lead_SaeotSWdzJXVFraCljM6V6KGCV0VfbgEojTsrx3QGPF"/>
    <s v="Armstrong Automation"/>
    <s v="Bharti Bankey"/>
    <s v="user_KLETV1op4MIjvKQ12xGsWi23CuPjDE6PT29nwG6T3MY"/>
    <s v="Pooja Gawas"/>
    <s v="2022-07-18 12:38:11.971000+00:00"/>
    <s v="2022-09-21 11:00:09.415000+00:00"/>
    <m/>
    <s v="Pune"/>
    <m/>
    <m/>
    <m/>
    <n v="340"/>
    <m/>
    <m/>
    <m/>
    <m/>
    <m/>
    <m/>
    <m/>
    <s v="PAID_SOCIAL"/>
    <m/>
    <m/>
    <m/>
    <s v="IT Services &amp; IT Consulting"/>
    <m/>
    <m/>
    <m/>
    <m/>
    <m/>
    <m/>
    <m/>
    <m/>
    <m/>
    <m/>
    <m/>
    <m/>
    <m/>
    <m/>
    <s v="user_aM3WaaSUQQmaNnsm9l2FQRVWUEr8RN2ZdXzsuQUalQ3"/>
    <s v="Bharti Bankey"/>
    <s v="Ritika Khare"/>
    <m/>
    <s v="August"/>
    <x v="4"/>
    <m/>
    <m/>
    <s v="Employee Engagement Handbook"/>
    <m/>
    <m/>
    <m/>
    <s v="2022-05-15 18:08:36.574000+00:00"/>
    <s v="2022-10-20 11:12:00.216000+00:00"/>
    <m/>
  </r>
  <r>
    <x v="8"/>
    <n v="224900"/>
    <s v="INR"/>
    <n v="100"/>
    <x v="22"/>
    <s v="Sales"/>
    <s v="stat_OZRiD1474QRJIpvnjHCZfiIvKcVD6mIKSSTzg8SwDVx"/>
    <s v="Won- Payment Completed"/>
    <x v="0"/>
    <s v="OpportunityStatusType.Won"/>
    <s v="cont_qBlYZqsBzac2vljyal5LYSCdqV3zhPrt1lQIpIBZsjq"/>
    <s v="Tejas lende"/>
    <m/>
    <s v="lead_SaeotSWdzJXVFraCljM6V6KGCV0VfbgEojTsrx3QGPF"/>
    <s v="Armstrong Automation"/>
    <s v="Pooja Gawas"/>
    <s v="user_KLETV1op4MIjvKQ12xGsWi23CuPjDE6PT29nwG6T3MY"/>
    <s v="Pooja Gawas"/>
    <s v="2022-09-21 10:59:59.954000+00:00"/>
    <s v="2022-09-21 10:59:59.954000+00:00"/>
    <m/>
    <s v="Pune"/>
    <m/>
    <m/>
    <m/>
    <n v="340"/>
    <m/>
    <m/>
    <m/>
    <m/>
    <m/>
    <m/>
    <m/>
    <s v="PAID_SOCIAL"/>
    <m/>
    <m/>
    <m/>
    <s v="IT Services &amp; IT Consulting"/>
    <m/>
    <m/>
    <m/>
    <m/>
    <m/>
    <m/>
    <m/>
    <m/>
    <m/>
    <m/>
    <m/>
    <m/>
    <m/>
    <m/>
    <s v="user_aM3WaaSUQQmaNnsm9l2FQRVWUEr8RN2ZdXzsuQUalQ3"/>
    <s v="Bharti Bankey"/>
    <s v="Ritika Khare"/>
    <m/>
    <s v="August"/>
    <x v="4"/>
    <m/>
    <m/>
    <s v="Employee Engagement Handbook"/>
    <m/>
    <m/>
    <m/>
    <s v="2022-05-15 18:08:36.574000+00:00"/>
    <s v="2022-10-20 11:12:00.216000+00:00"/>
    <m/>
  </r>
  <r>
    <x v="19"/>
    <n v="231118"/>
    <s v="INR"/>
    <n v="100"/>
    <x v="22"/>
    <s v="Sales"/>
    <s v="stat_OZRiD1474QRJIpvnjHCZfiIvKcVD6mIKSSTzg8SwDVx"/>
    <s v="Won- Payment Completed"/>
    <x v="0"/>
    <s v="OpportunityStatusType.Won"/>
    <s v="cont_cLHanalLSLpRHl5gedF2UHRMvAJP7Pwtjr2ns1GCDdH"/>
    <s v="Saumya"/>
    <s v="GMC Renewal"/>
    <s v="lead_28VuYYtB9ZH69xIJwDAOpLkgX9IkOuPD8nq3bvReMBd"/>
    <s v="Analyzer CAE Solution"/>
    <s v="Aishwarya Nyayadhish"/>
    <s v="user_x9AtbGLhDmWYC9XAmYdfwBt9yiXbgMhBuZpIoFuN8Cd"/>
    <s v="Pranav Kenjale"/>
    <s v="2022-08-08 12:25:54.452000+00:00"/>
    <s v="2022-09-21 06:53:42.571000+00:00"/>
    <m/>
    <s v="Pune"/>
    <m/>
    <m/>
    <m/>
    <n v="135"/>
    <m/>
    <m/>
    <m/>
    <m/>
    <m/>
    <m/>
    <m/>
    <m/>
    <m/>
    <m/>
    <m/>
    <s v="Manufacturing"/>
    <m/>
    <m/>
    <m/>
    <m/>
    <m/>
    <m/>
    <m/>
    <m/>
    <m/>
    <m/>
    <m/>
    <m/>
    <s v="Ravi Jaiswal"/>
    <m/>
    <s v="user_6hRQhcoLhZEDUBYaw3vS7rv6T5582sGfXq4jNRqTfUU"/>
    <s v="Aishwarya Nyayadhish"/>
    <m/>
    <m/>
    <s v="September"/>
    <x v="2"/>
    <s v="Mr. E"/>
    <m/>
    <m/>
    <m/>
    <m/>
    <m/>
    <s v="2022-08-01 10:03:07.898000+00:00"/>
    <s v="2022-10-20 11:53:47.317000+00:00"/>
    <m/>
  </r>
  <r>
    <x v="19"/>
    <n v="11210"/>
    <s v="INR"/>
    <n v="100"/>
    <x v="22"/>
    <s v="Sales"/>
    <s v="stat_OZRiD1474QRJIpvnjHCZfiIvKcVD6mIKSSTzg8SwDVx"/>
    <s v="Won- Payment Completed"/>
    <x v="0"/>
    <s v="OpportunityStatusType.Won"/>
    <s v="cont_cLHanalLSLpRHl5gedF2UHRMvAJP7Pwtjr2ns1GCDdH"/>
    <s v="Saumya"/>
    <s v="WC"/>
    <s v="lead_28VuYYtB9ZH69xIJwDAOpLkgX9IkOuPD8nq3bvReMBd"/>
    <s v="Analyzer CAE Solution"/>
    <s v="Aishwarya Nyayadhish"/>
    <s v="user_x9AtbGLhDmWYC9XAmYdfwBt9yiXbgMhBuZpIoFuN8Cd"/>
    <s v="Pranav Kenjale"/>
    <s v="2022-09-19 06:23:53.555000+00:00"/>
    <s v="2022-09-21 06:53:56.438000+00:00"/>
    <m/>
    <s v="Pune"/>
    <m/>
    <m/>
    <m/>
    <n v="135"/>
    <m/>
    <m/>
    <m/>
    <m/>
    <m/>
    <m/>
    <m/>
    <m/>
    <m/>
    <m/>
    <m/>
    <s v="Manufacturing"/>
    <m/>
    <m/>
    <m/>
    <m/>
    <m/>
    <m/>
    <m/>
    <m/>
    <m/>
    <m/>
    <m/>
    <m/>
    <s v="Ravi Jaiswal"/>
    <m/>
    <s v="user_6hRQhcoLhZEDUBYaw3vS7rv6T5582sGfXq4jNRqTfUU"/>
    <s v="Aishwarya Nyayadhish"/>
    <m/>
    <m/>
    <s v="September"/>
    <x v="2"/>
    <s v="Mr. E"/>
    <m/>
    <m/>
    <m/>
    <m/>
    <m/>
    <s v="2022-08-01 10:03:07.898000+00:00"/>
    <s v="2022-10-20 11:53:47.317000+00:00"/>
    <m/>
  </r>
  <r>
    <x v="19"/>
    <n v="47790"/>
    <s v="INR"/>
    <n v="100"/>
    <x v="22"/>
    <s v="Sales"/>
    <s v="stat_OZRiD1474QRJIpvnjHCZfiIvKcVD6mIKSSTzg8SwDVx"/>
    <s v="Won- Payment Completed"/>
    <x v="0"/>
    <s v="OpportunityStatusType.Won"/>
    <s v="cont_cLHanalLSLpRHl5gedF2UHRMvAJP7Pwtjr2ns1GCDdH"/>
    <s v="Saumya"/>
    <s v="GPA renewal"/>
    <s v="lead_28VuYYtB9ZH69xIJwDAOpLkgX9IkOuPD8nq3bvReMBd"/>
    <s v="Analyzer CAE Solution"/>
    <s v="Aishwarya Nyayadhish"/>
    <s v="user_x9AtbGLhDmWYC9XAmYdfwBt9yiXbgMhBuZpIoFuN8Cd"/>
    <s v="Pranav Kenjale"/>
    <s v="2022-08-17 11:35:23.370000+00:00"/>
    <s v="2022-09-21 06:53:49.920000+00:00"/>
    <m/>
    <s v="Pune"/>
    <m/>
    <m/>
    <m/>
    <n v="135"/>
    <m/>
    <m/>
    <m/>
    <m/>
    <m/>
    <m/>
    <m/>
    <m/>
    <m/>
    <m/>
    <m/>
    <s v="Manufacturing"/>
    <m/>
    <m/>
    <m/>
    <m/>
    <m/>
    <m/>
    <m/>
    <m/>
    <m/>
    <m/>
    <m/>
    <m/>
    <s v="Ravi Jaiswal"/>
    <m/>
    <s v="user_6hRQhcoLhZEDUBYaw3vS7rv6T5582sGfXq4jNRqTfUU"/>
    <s v="Aishwarya Nyayadhish"/>
    <m/>
    <m/>
    <s v="September"/>
    <x v="2"/>
    <s v="Mr. E"/>
    <m/>
    <m/>
    <m/>
    <m/>
    <m/>
    <s v="2022-08-01 10:03:07.898000+00:00"/>
    <s v="2022-10-20 11:53:47.317000+00:00"/>
    <m/>
  </r>
  <r>
    <x v="4"/>
    <n v="115000"/>
    <s v="INR"/>
    <n v="0"/>
    <x v="24"/>
    <s v="Sales"/>
    <s v="stat_kcR4fZg7TU7jjk1jAVua3qGLRS4J5uFayEjK5j02wtv"/>
    <s v="Unqualified"/>
    <x v="1"/>
    <s v="OpportunityStatusType.Lost"/>
    <s v="cont_LfiQhHADGX7wNMmyPFuqEB5iolsrYAVpkrUZ4Q3HgwN"/>
    <s v="Sushmita Das"/>
    <s v="GMC Renewal"/>
    <s v="lead_w2jqdoGqgFgCveWpJx5ID0XcievooPNzQaEJcqtQmI5"/>
    <s v="Capwise Financial Services Private Limited"/>
    <s v="Trupti Suryavanshi"/>
    <s v="user_bdUPAGjcS7p6513So3N4g3aWNS5HuBuVJi7bvCPAsLt"/>
    <s v="Mayur Gadiyar"/>
    <s v="2022-08-30 11:24:45.132000+00:00"/>
    <s v="2022-09-21 06:25:22.533000+00:00"/>
    <m/>
    <s v="Mumbai"/>
    <m/>
    <m/>
    <m/>
    <n v="39"/>
    <m/>
    <m/>
    <m/>
    <m/>
    <m/>
    <m/>
    <m/>
    <m/>
    <m/>
    <m/>
    <m/>
    <s v="Banking &amp; Finance"/>
    <m/>
    <m/>
    <m/>
    <m/>
    <m/>
    <m/>
    <m/>
    <m/>
    <m/>
    <m/>
    <m/>
    <m/>
    <s v="Aniket Vahile"/>
    <m/>
    <s v="user_L8E6IFhq6UCzKLHa45LUUTZCznDuyDwFrGaEp9DXiUM"/>
    <s v="Trupti Suryavanshi"/>
    <m/>
    <m/>
    <s v="October; September"/>
    <x v="4"/>
    <m/>
    <m/>
    <s v="Employee Wellness Handbook"/>
    <m/>
    <m/>
    <m/>
    <s v="2022-01-14 09:24:01.912000+00:00"/>
    <s v="2022-09-21 06:25:22.621000+00:00"/>
    <s v="GMC"/>
  </r>
  <r>
    <x v="2"/>
    <n v="100000"/>
    <s v="INR"/>
    <n v="0"/>
    <x v="25"/>
    <s v="Sales"/>
    <s v="stat_kcR4fZg7TU7jjk1jAVua3qGLRS4J5uFayEjK5j02wtv"/>
    <s v="Unqualified"/>
    <x v="1"/>
    <s v="OpportunityStatusType.Lost"/>
    <s v="cont_ZUS61tzysAheh29q3wUooRqTtwuWwqbvb5DJKNjjH2v"/>
    <s v="Jeetendra Panda"/>
    <s v="Renewal"/>
    <s v="lead_Qbf1Mk6QSiVVenL56yhJfhpEafXaOv9vO0l9nHbgaOX"/>
    <s v="VK Industries"/>
    <s v="Prateek Wadhwa"/>
    <s v="user_FdWFezbLzkYQcGsBUsjZO25nr2poK2nRbqV47Rs5Kfm"/>
    <s v="Prateek Wadhwa"/>
    <s v="2022-09-08 05:33:32.533000+00:00"/>
    <s v="2022-09-21 05:07:31.429000+00:00"/>
    <m/>
    <s v="Mumbai"/>
    <m/>
    <m/>
    <m/>
    <n v="329"/>
    <m/>
    <m/>
    <m/>
    <m/>
    <m/>
    <m/>
    <m/>
    <m/>
    <m/>
    <m/>
    <m/>
    <s v="Manufacturing"/>
    <m/>
    <m/>
    <m/>
    <m/>
    <m/>
    <m/>
    <m/>
    <m/>
    <m/>
    <m/>
    <m/>
    <m/>
    <s v="Deepak Yadav"/>
    <m/>
    <s v="user_FdWFezbLzkYQcGsBUsjZO25nr2poK2nRbqV47Rs5Kfm"/>
    <s v="Prateek Wadhwa"/>
    <m/>
    <m/>
    <m/>
    <x v="2"/>
    <s v="Naukri.com"/>
    <m/>
    <m/>
    <m/>
    <m/>
    <m/>
    <s v="2022-08-01 10:04:01.418000+00:00"/>
    <s v="2022-10-19 10:04:31.780000+00:00"/>
    <s v="GPA"/>
  </r>
  <r>
    <x v="4"/>
    <n v="100000"/>
    <s v="INR"/>
    <n v="0"/>
    <x v="4"/>
    <s v="Sales"/>
    <s v="stat_kcR4fZg7TU7jjk1jAVua3qGLRS4J5uFayEjK5j02wtv"/>
    <s v="Unqualified"/>
    <x v="1"/>
    <s v="OpportunityStatusType.Lost"/>
    <m/>
    <m/>
    <s v="CGL - Non EB - Client only using us for Quotes"/>
    <s v="lead_f8h9EY4bwtEenOnnB7m9vBn4MQjhlkJ9aCWAS2H9sqC"/>
    <s v="ABM Knowledgeware Ltd"/>
    <s v="Aditya Binani"/>
    <s v="user_bdUPAGjcS7p6513So3N4g3aWNS5HuBuVJi7bvCPAsLt"/>
    <s v="Mayur Gadiyar"/>
    <s v="2022-09-12 07:04:04.265000+00:00"/>
    <s v="2022-09-21 05:59:43.510000+00:00"/>
    <m/>
    <s v="Mumbai"/>
    <m/>
    <m/>
    <m/>
    <n v="954"/>
    <m/>
    <m/>
    <m/>
    <m/>
    <m/>
    <m/>
    <m/>
    <s v="PAID_SOCIAL"/>
    <m/>
    <m/>
    <m/>
    <s v="IT Services &amp; IT Consulting"/>
    <m/>
    <m/>
    <m/>
    <m/>
    <m/>
    <m/>
    <m/>
    <m/>
    <m/>
    <m/>
    <m/>
    <m/>
    <s v="Aniket Vahile"/>
    <m/>
    <s v="user_g5Yw4Z4XnIbmcGhJO80vdtFdd5ElcDlgYO3q8l82ODn"/>
    <s v="Aditya Binani"/>
    <s v="Arindam Majee"/>
    <m/>
    <s v="March"/>
    <x v="1"/>
    <m/>
    <m/>
    <s v="Vaccine inbound"/>
    <m/>
    <m/>
    <m/>
    <s v="2020-12-29 05:46:51.295000+00:00"/>
    <s v="2022-09-29 14:28:03.439000+00:00"/>
    <m/>
  </r>
  <r>
    <x v="20"/>
    <n v="10000"/>
    <s v="INR"/>
    <n v="0"/>
    <x v="4"/>
    <s v="Sales"/>
    <s v="stat_kcR4fZg7TU7jjk1jAVua3qGLRS4J5uFayEjK5j02wtv"/>
    <s v="Unqualified"/>
    <x v="1"/>
    <s v="OpportunityStatusType.Lost"/>
    <s v="cont_IBThhpr3IkwCZhJdPI81Po4LiGTkFDZS5jqDSaZKvaV"/>
    <s v="Asmita Paul"/>
    <s v="Office Policy - Fresh"/>
    <s v="lead_cJY3sHgyRID1Ou2TrMQy0SY1X0aSDAekTs1pJySsHKd"/>
    <s v="HackerEarth Technology"/>
    <s v="Shreenath Bhat"/>
    <s v="user_vMd4rmcrSbjykdyL2J7rrYn84SWdcNc5FKligrmItPw"/>
    <s v="Shreenath Bhat"/>
    <s v="2022-08-26 10:28:01.525000+00:00"/>
    <s v="2022-09-21 05:05:59.519000+00:00"/>
    <m/>
    <s v="Bangalore"/>
    <m/>
    <m/>
    <m/>
    <n v="230"/>
    <m/>
    <m/>
    <m/>
    <m/>
    <m/>
    <m/>
    <m/>
    <m/>
    <m/>
    <m/>
    <m/>
    <s v="Others"/>
    <m/>
    <m/>
    <m/>
    <m/>
    <m/>
    <m/>
    <m/>
    <m/>
    <m/>
    <m/>
    <m/>
    <m/>
    <m/>
    <m/>
    <s v="user_Jujy0sFufO9J3qwY7aNpCCnF6nFZMrfvciNEydEzhaI"/>
    <s v="Shreya Solanki"/>
    <s v="Dr. Anil More"/>
    <m/>
    <s v="July"/>
    <x v="2"/>
    <s v="Lusha"/>
    <m/>
    <m/>
    <m/>
    <m/>
    <m/>
    <s v="2022-03-14 02:47:04.868000+00:00"/>
    <s v="2022-10-12 08:49:01.291000+00:00"/>
    <s v="NON EB"/>
  </r>
  <r>
    <x v="20"/>
    <n v="29000"/>
    <s v="INR"/>
    <n v="0"/>
    <x v="14"/>
    <s v="Sales"/>
    <s v="stat_1hn9nRJaLbI53NxPuSQgo90kRpbpKsFlwN4oEGNUTdO"/>
    <s v="Lost"/>
    <x v="1"/>
    <s v="OpportunityStatusType.Lost"/>
    <s v="cont_IBThhpr3IkwCZhJdPI81Po4LiGTkFDZS5jqDSaZKvaV"/>
    <s v="Asmita Paul"/>
    <s v="GPA - Renewal"/>
    <s v="lead_cJY3sHgyRID1Ou2TrMQy0SY1X0aSDAekTs1pJySsHKd"/>
    <s v="HackerEarth Technology"/>
    <s v="Shreenath Bhat"/>
    <s v="user_vMd4rmcrSbjykdyL2J7rrYn84SWdcNc5FKligrmItPw"/>
    <s v="Shreenath Bhat"/>
    <s v="2022-07-20 11:25:13.805000+00:00"/>
    <s v="2022-09-21 05:05:40.078000+00:00"/>
    <m/>
    <s v="Bangalore"/>
    <m/>
    <m/>
    <m/>
    <n v="230"/>
    <m/>
    <m/>
    <m/>
    <m/>
    <m/>
    <m/>
    <m/>
    <m/>
    <m/>
    <m/>
    <m/>
    <s v="Others"/>
    <m/>
    <m/>
    <m/>
    <m/>
    <m/>
    <m/>
    <m/>
    <m/>
    <m/>
    <m/>
    <m/>
    <m/>
    <m/>
    <m/>
    <s v="user_Jujy0sFufO9J3qwY7aNpCCnF6nFZMrfvciNEydEzhaI"/>
    <s v="Shreya Solanki"/>
    <s v="Dr. Anil More"/>
    <m/>
    <s v="July"/>
    <x v="2"/>
    <s v="Lusha"/>
    <m/>
    <m/>
    <m/>
    <m/>
    <m/>
    <s v="2022-03-14 02:47:04.868000+00:00"/>
    <s v="2022-10-12 08:49:01.291000+00:00"/>
    <s v="GPA"/>
  </r>
  <r>
    <x v="15"/>
    <n v="1500000"/>
    <s v="INR"/>
    <n v="0"/>
    <x v="22"/>
    <s v="Sales"/>
    <s v="stat_1hn9nRJaLbI53NxPuSQgo90kRpbpKsFlwN4oEGNUTdO"/>
    <s v="Lost"/>
    <x v="1"/>
    <s v="OpportunityStatusType.Lost"/>
    <s v="cont_1d7hRdl0dv9r4b8IY46OWuHcVx4liZyzQNuXaiAlsYV"/>
    <s v="Anand"/>
    <s v="GMC - Renewal"/>
    <s v="lead_6yxDdhr6Xlv2v8EXe3Upas5gXmUPb1m3YYMreZUsLOk"/>
    <s v="ApMoSys Technologies Private Limited"/>
    <s v="Shreenath Bhat"/>
    <s v="user_N52PP2uP2VZc2gm0nhh6CNFSif4n85g1cdxoNFd9ct0"/>
    <s v="Naveen Kumar"/>
    <s v="2022-06-17 10:35:50.169000+00:00"/>
    <s v="2022-09-21 04:40:31.708000+00:00"/>
    <m/>
    <s v="Mumbai"/>
    <m/>
    <m/>
    <m/>
    <n v="495"/>
    <m/>
    <m/>
    <m/>
    <m/>
    <m/>
    <m/>
    <m/>
    <m/>
    <m/>
    <m/>
    <m/>
    <s v="IT Services &amp; IT Consulting"/>
    <m/>
    <m/>
    <m/>
    <m/>
    <m/>
    <m/>
    <m/>
    <m/>
    <m/>
    <m/>
    <m/>
    <m/>
    <s v="Aniket Vahile"/>
    <m/>
    <s v="user_vMd4rmcrSbjykdyL2J7rrYn84SWdcNc5FKligrmItPw"/>
    <s v="Shreenath Bhat"/>
    <m/>
    <m/>
    <s v="September"/>
    <x v="2"/>
    <s v="Lusha"/>
    <m/>
    <s v="Glengarry"/>
    <m/>
    <m/>
    <m/>
    <s v="2021-12-09 09:17:46.078000+00:00"/>
    <s v="2022-09-21 04:40:31.772000+00:00"/>
    <s v="GMC"/>
  </r>
  <r>
    <x v="10"/>
    <n v="200000"/>
    <s v="INR"/>
    <n v="50"/>
    <x v="4"/>
    <s v="Sales"/>
    <s v="stat_LAF6zc710op7pnBQxMZo0IXU6mVHAxtY6FLz1R7BEWw"/>
    <s v="Data Received"/>
    <x v="1"/>
    <s v="OpportunityStatusType.Active"/>
    <s v="cont_dUs59QaGKZTZZRzWvF58kZVtNy0UdfIb8ig15Ex9HM4"/>
    <s v="Veena Rao"/>
    <s v="GTL - Fresh, sum assured 30 lakhs +"/>
    <s v="lead_y3DNEvSZKcXf7s8ieSycPxe25qvFUGiOdh3uino8P9X"/>
    <s v="Highstreet IT Solutions (Fresh)"/>
    <s v="Shreenath Bhat"/>
    <s v="user_ojX3B6giQCeKnOjqd4gdwXUl0CqqHMXNORvxR6POXn6"/>
    <s v="Abhishek Chauhan"/>
    <s v="2022-06-16 07:19:52.804000+00:00"/>
    <s v="2022-09-21 04:10:11.189000+00:00"/>
    <m/>
    <s v="Bangalore"/>
    <m/>
    <m/>
    <m/>
    <n v="55"/>
    <m/>
    <m/>
    <m/>
    <m/>
    <m/>
    <m/>
    <m/>
    <m/>
    <m/>
    <m/>
    <m/>
    <s v="Professional Services"/>
    <m/>
    <m/>
    <m/>
    <m/>
    <m/>
    <m/>
    <m/>
    <m/>
    <m/>
    <m/>
    <m/>
    <m/>
    <m/>
    <m/>
    <s v="user_vMd4rmcrSbjykdyL2J7rrYn84SWdcNc5FKligrmItPw"/>
    <s v="Shreenath Bhat"/>
    <m/>
    <m/>
    <s v="March"/>
    <x v="4"/>
    <m/>
    <m/>
    <s v="Employee Engagement Handbook"/>
    <m/>
    <m/>
    <m/>
    <s v="2022-04-04 02:36:18.782000+00:00"/>
    <s v="2022-10-19 09:54:24.927000+00:00"/>
    <s v="GTL"/>
  </r>
  <r>
    <x v="4"/>
    <n v="492000"/>
    <s v="INR"/>
    <n v="0"/>
    <x v="4"/>
    <s v="Sales"/>
    <s v="stat_kcR4fZg7TU7jjk1jAVua3qGLRS4J5uFayEjK5j02wtv"/>
    <s v="Unqualified"/>
    <x v="1"/>
    <s v="OpportunityStatusType.Lost"/>
    <s v="cont_jrIxwGYh8kzbRNPCKuG82tQncYqocxH5ww2OYzvTxhU"/>
    <s v="Vaibhav"/>
    <s v="GMC"/>
    <s v="lead_ksAGr6f7XygR7ZmVD1rAbBmJ1apeJfNuPKcAIi955yR"/>
    <s v="Ketchum Sampark"/>
    <s v="Pallab Gupta"/>
    <s v="user_bdUPAGjcS7p6513So3N4g3aWNS5HuBuVJi7bvCPAsLt"/>
    <s v="Mayur Gadiyar"/>
    <s v="2022-08-24 11:24:28.165000+00:00"/>
    <s v="2022-09-20 07:32:46.919000+00:00"/>
    <m/>
    <s v="Mumbai"/>
    <m/>
    <m/>
    <m/>
    <n v="121"/>
    <m/>
    <m/>
    <m/>
    <m/>
    <m/>
    <m/>
    <m/>
    <m/>
    <m/>
    <m/>
    <m/>
    <s v="Telecommunications"/>
    <m/>
    <m/>
    <m/>
    <m/>
    <m/>
    <m/>
    <m/>
    <m/>
    <m/>
    <m/>
    <m/>
    <m/>
    <s v="Aniket Vahile"/>
    <m/>
    <s v="user_PApNwMjp7lPIEBp7acretouakdtYNVHpPO9ja9KoR5D"/>
    <s v="Pallab Gupta"/>
    <m/>
    <m/>
    <s v="September"/>
    <x v="2"/>
    <s v="Naukri.com"/>
    <m/>
    <m/>
    <m/>
    <m/>
    <m/>
    <s v="2022-07-21 01:34:25.236000+00:00"/>
    <s v="2022-09-25 14:39:42.595000+00:00"/>
    <m/>
  </r>
  <r>
    <x v="24"/>
    <n v="12000"/>
    <s v="INR"/>
    <n v="0"/>
    <x v="20"/>
    <s v="Sales"/>
    <s v="stat_kcR4fZg7TU7jjk1jAVua3qGLRS4J5uFayEjK5j02wtv"/>
    <s v="Unqualified"/>
    <x v="1"/>
    <s v="OpportunityStatusType.Lost"/>
    <s v="cont_a4m2nrUUgZMmgYTRq62FFwGuut9deKkq0eLlTzEPdoD"/>
    <s v="Madhusudhan"/>
    <s v="They don't have GPA"/>
    <s v="lead_s8bsnEOVeHtBSz257l2bvmhip7kupc5NOHJ01WtV2IE"/>
    <s v="Beyondid ( Renewal , 22nd Sept )"/>
    <s v="Aishwarya Nyayadhish"/>
    <s v="user_sD3YjSs92XKUfD0OPHeo886g6tW6aCM0iUhX5VVUuJi"/>
    <s v="Navin Panjwani"/>
    <s v="2022-08-25 07:37:34.919000+00:00"/>
    <s v="2022-09-20 07:37:45.665000+00:00"/>
    <m/>
    <s v="Bangalore"/>
    <m/>
    <m/>
    <m/>
    <n v="26"/>
    <m/>
    <m/>
    <m/>
    <m/>
    <m/>
    <m/>
    <m/>
    <m/>
    <m/>
    <m/>
    <m/>
    <s v="Others"/>
    <m/>
    <m/>
    <m/>
    <m/>
    <m/>
    <m/>
    <m/>
    <m/>
    <m/>
    <m/>
    <m/>
    <m/>
    <m/>
    <m/>
    <s v="user_6hRQhcoLhZEDUBYaw3vS7rv6T5582sGfXq4jNRqTfUU"/>
    <s v="Aishwarya Nyayadhish"/>
    <m/>
    <m/>
    <s v="September"/>
    <x v="4"/>
    <m/>
    <m/>
    <s v="Employee Wellness Handbook"/>
    <m/>
    <m/>
    <m/>
    <s v="2022-03-28 10:24:54.850000+00:00"/>
    <s v="2022-09-23 06:02:05.923000+00:00"/>
    <m/>
  </r>
  <r>
    <x v="27"/>
    <n v="300000"/>
    <s v="INR"/>
    <n v="0"/>
    <x v="18"/>
    <s v="Sales"/>
    <s v="stat_kcR4fZg7TU7jjk1jAVua3qGLRS4J5uFayEjK5j02wtv"/>
    <s v="Unqualified"/>
    <x v="1"/>
    <s v="OpportunityStatusType.Lost"/>
    <m/>
    <m/>
    <s v="GMC renewal"/>
    <s v="lead_aR0M1jFeLFU7wu31a8HPzbdkKM8mVI0xpWqKXcBs1sT"/>
    <s v="Goldfield Fragrances Pvt. ltd."/>
    <s v="Trupti Suryavanshi"/>
    <s v="user_2YgShwgjLNI4FjAqgE9PtKsdIaGh919JGcFG919fe5B"/>
    <s v="Satyam Tiwari"/>
    <s v="2022-09-01 07:18:09.895000+00:00"/>
    <s v="2022-09-20 06:28:35.739000+00:00"/>
    <m/>
    <s v="Mumbai"/>
    <m/>
    <m/>
    <m/>
    <n v="90"/>
    <m/>
    <m/>
    <m/>
    <m/>
    <m/>
    <m/>
    <m/>
    <m/>
    <m/>
    <m/>
    <m/>
    <m/>
    <m/>
    <m/>
    <m/>
    <m/>
    <m/>
    <m/>
    <m/>
    <m/>
    <m/>
    <m/>
    <m/>
    <m/>
    <m/>
    <m/>
    <s v="user_L8E6IFhq6UCzKLHa45LUUTZCznDuyDwFrGaEp9DXiUM"/>
    <s v="Trupti Suryavanshi"/>
    <m/>
    <m/>
    <s v="September"/>
    <x v="2"/>
    <m/>
    <m/>
    <m/>
    <m/>
    <m/>
    <m/>
    <s v="2021-08-25 11:29:01.658000+00:00"/>
    <s v="2022-09-20 11:47:03.956000+00:00"/>
    <s v="GMC"/>
  </r>
  <r>
    <x v="2"/>
    <n v="500000"/>
    <s v="INR"/>
    <n v="0"/>
    <x v="4"/>
    <s v="Sales"/>
    <s v="stat_kcR4fZg7TU7jjk1jAVua3qGLRS4J5uFayEjK5j02wtv"/>
    <s v="Unqualified"/>
    <x v="1"/>
    <s v="OpportunityStatusType.Lost"/>
    <s v="cont_5MCNkRTVhjqBrXD4UNJC1K6Ile95qKqXH24AoNYNsy0"/>
    <s v="Gayatri"/>
    <m/>
    <s v="lead_JxOOiUJhDtU66XI7oGFrgVrfrPgzaPOlJZAvlZa8iOr"/>
    <s v="SAB TV Ltd"/>
    <s v="Prateek Wadhwa"/>
    <s v="user_FdWFezbLzkYQcGsBUsjZO25nr2poK2nRbqV47Rs5Kfm"/>
    <s v="Prateek Wadhwa"/>
    <s v="2022-09-14 10:53:45.614000+00:00"/>
    <s v="2022-09-20 06:53:05.196000+00:00"/>
    <m/>
    <s v="Mumbai"/>
    <m/>
    <m/>
    <m/>
    <n v="170"/>
    <m/>
    <m/>
    <m/>
    <m/>
    <m/>
    <m/>
    <m/>
    <m/>
    <m/>
    <m/>
    <m/>
    <s v="Sports &amp; Entertainment"/>
    <m/>
    <m/>
    <m/>
    <m/>
    <m/>
    <m/>
    <m/>
    <m/>
    <m/>
    <m/>
    <m/>
    <m/>
    <s v="Arunkumar Dubey"/>
    <m/>
    <s v="user_FdWFezbLzkYQcGsBUsjZO25nr2poK2nRbqV47Rs5Kfm"/>
    <s v="Prateek Wadhwa"/>
    <m/>
    <m/>
    <s v="September"/>
    <x v="2"/>
    <m/>
    <m/>
    <m/>
    <m/>
    <m/>
    <m/>
    <s v="2021-08-02 07:48:38.087000+00:00"/>
    <s v="2022-10-12 07:19:11.275000+00:00"/>
    <s v="GMC"/>
  </r>
  <r>
    <x v="8"/>
    <n v="1500000"/>
    <s v="INR"/>
    <n v="0"/>
    <x v="26"/>
    <s v="Sales"/>
    <s v="stat_1hn9nRJaLbI53NxPuSQgo90kRpbpKsFlwN4oEGNUTdO"/>
    <s v="Lost"/>
    <x v="1"/>
    <s v="OpportunityStatusType.Lost"/>
    <m/>
    <m/>
    <s v="Contractual - GMC"/>
    <s v="lead_NafbEVkLf5vrtWIp3CsryJtt7HDRSmFSKXOPhS8pSYN"/>
    <s v="NIHILENT technologies"/>
    <s v="Aditya Binani"/>
    <s v="user_KLETV1op4MIjvKQ12xGsWi23CuPjDE6PT29nwG6T3MY"/>
    <s v="Pooja Gawas"/>
    <s v="2022-09-01 05:30:42.822000+00:00"/>
    <s v="2022-09-20 06:26:25.306000+00:00"/>
    <m/>
    <s v="Pune"/>
    <m/>
    <s v="2020-08-14 08:05:16+00:00"/>
    <m/>
    <n v="1646"/>
    <m/>
    <m/>
    <m/>
    <m/>
    <m/>
    <m/>
    <m/>
    <s v="PAID_SOCIAL"/>
    <m/>
    <m/>
    <m/>
    <s v="IT Services &amp; IT Consulting"/>
    <m/>
    <m/>
    <m/>
    <m/>
    <m/>
    <m/>
    <m/>
    <m/>
    <m/>
    <m/>
    <m/>
    <m/>
    <s v="Deepak Yadav"/>
    <m/>
    <s v="user_228eUmsdKIb9OItgmiDq1zD4aPZ1eqiapbaLAGeBf8g"/>
    <s v="Bhairavi Jog"/>
    <s v="Arindam Majee"/>
    <m/>
    <s v="April; June"/>
    <x v="2"/>
    <s v="own ref"/>
    <m/>
    <m/>
    <m/>
    <m/>
    <m/>
    <s v="2020-12-06 09:46:33.508000+00:00"/>
    <s v="2022-10-20 10:18:47.668000+00:00"/>
    <m/>
  </r>
  <r>
    <x v="24"/>
    <n v="64588"/>
    <s v="INR"/>
    <n v="100"/>
    <x v="24"/>
    <s v="Sales"/>
    <s v="stat_OZRiD1474QRJIpvnjHCZfiIvKcVD6mIKSSTzg8SwDVx"/>
    <s v="Won- Payment Completed"/>
    <x v="0"/>
    <s v="OpportunityStatusType.Won"/>
    <s v="cont_AujIpQBhQCtBZEgSUhQweSiCOTOqR4M9VNcIwdVtqpk"/>
    <m/>
    <m/>
    <s v="lead_tkamrXlTR6rvIU3ZtV6PXPCLIBo5vc2EY3NiVgIcj2k"/>
    <s v="Teamease Consulting ( Fresh )"/>
    <s v="Bharti Bankey"/>
    <s v="user_sD3YjSs92XKUfD0OPHeo886g6tW6aCM0iUhX5VVUuJi"/>
    <s v="Navin Panjwani"/>
    <s v="2022-01-05 10:19:41.653000+00:00"/>
    <s v="2022-09-20 06:02:13.684000+00:00"/>
    <m/>
    <s v="Delhi"/>
    <m/>
    <s v="2021-11-27 05:34:30+00:00"/>
    <m/>
    <n v="18"/>
    <m/>
    <m/>
    <m/>
    <m/>
    <m/>
    <m/>
    <m/>
    <m/>
    <m/>
    <m/>
    <m/>
    <s v="Professional Services"/>
    <m/>
    <m/>
    <m/>
    <m/>
    <m/>
    <m/>
    <m/>
    <m/>
    <m/>
    <m/>
    <m/>
    <m/>
    <m/>
    <m/>
    <s v="user_aM3WaaSUQQmaNnsm9l2FQRVWUEr8RN2ZdXzsuQUalQ3"/>
    <s v="Bharti Bankey"/>
    <s v="Dr. Anil More"/>
    <m/>
    <m/>
    <x v="3"/>
    <s v="Inbound via website"/>
    <m/>
    <s v="Employee Count 15"/>
    <m/>
    <m/>
    <m/>
    <s v="2021-11-27 05:37:15.459000+00:00"/>
    <s v="2022-10-06 09:47:25.925000+00:00"/>
    <s v="GMC"/>
  </r>
  <r>
    <x v="24"/>
    <n v="650000"/>
    <s v="INR"/>
    <n v="0"/>
    <x v="22"/>
    <s v="Sales"/>
    <s v="stat_1hn9nRJaLbI53NxPuSQgo90kRpbpKsFlwN4oEGNUTdO"/>
    <s v="Lost"/>
    <x v="1"/>
    <s v="OpportunityStatusType.Lost"/>
    <s v="cont_cnnixbpsT19kRHNE5iORVqMEN4yN6UOmmpJyjx8BReN"/>
    <s v="Neha Roshan"/>
    <s v="GMC - Renewal with ICICI Lombard"/>
    <s v="lead_9C0kE9ISjf8SIENaeOsy6GAtVD7wMjSDtp4ZVFXFDMD"/>
    <s v="Rupeeseed Technology Ventures Pvt Ltd ( Renewal , 21st Sept )"/>
    <s v="Shreenath Bhat"/>
    <s v="user_sD3YjSs92XKUfD0OPHeo886g6tW6aCM0iUhX5VVUuJi"/>
    <s v="Navin Panjwani"/>
    <s v="2022-07-04 06:17:19.397000+00:00"/>
    <s v="2022-09-20 06:23:51.951000+00:00"/>
    <m/>
    <s v="Mumbai"/>
    <m/>
    <m/>
    <m/>
    <n v="58"/>
    <m/>
    <m/>
    <m/>
    <m/>
    <m/>
    <m/>
    <m/>
    <m/>
    <m/>
    <m/>
    <m/>
    <s v="Banking &amp; Finance"/>
    <m/>
    <m/>
    <m/>
    <m/>
    <m/>
    <m/>
    <m/>
    <m/>
    <m/>
    <m/>
    <m/>
    <m/>
    <s v="Aniket Vahile"/>
    <m/>
    <s v="user_2YgShwgjLNI4FjAqgE9PtKsdIaGh919JGcFG919fe5B"/>
    <s v="Satyam Tiwari"/>
    <m/>
    <m/>
    <s v="August"/>
    <x v="2"/>
    <m/>
    <m/>
    <s v="Employee Wellness Handbook"/>
    <m/>
    <m/>
    <m/>
    <s v="2022-01-27 10:13:35.883000+00:00"/>
    <s v="2022-09-20 06:23:52.006000+00:00"/>
    <s v="GMC"/>
  </r>
  <r>
    <x v="11"/>
    <n v="40000"/>
    <s v="INR"/>
    <n v="100"/>
    <x v="24"/>
    <s v="Sales"/>
    <s v="stat_OZRiD1474QRJIpvnjHCZfiIvKcVD6mIKSSTzg8SwDVx"/>
    <s v="Won- Payment Completed"/>
    <x v="0"/>
    <s v="OpportunityStatusType.Won"/>
    <s v="cont_TW1p7n871zEZw8Jr1HHmPcJPxyLXOc0KuOzKq9di2Nl"/>
    <s v="Neha Arora"/>
    <s v="Fresh GPA policy"/>
    <s v="lead_hvaIg0q1DIdikgWvfGRd3Y7QLsap7uhPjWvLR82LPLR"/>
    <s v="BUEN MANEJO DEL CAMPO  INDIA PVT LTD"/>
    <s v="Satyajit Chati"/>
    <s v="user_LKRhV6rhcBe0uL8u70UUGeDjbMupuho4TaiAOCbT7HT"/>
    <s v="Kashif Ahmad"/>
    <s v="2022-09-19 06:02:32.933000+00:00"/>
    <s v="2022-09-20 05:01:36.158000+00:00"/>
    <m/>
    <s v="Pune"/>
    <m/>
    <m/>
    <m/>
    <n v="112"/>
    <m/>
    <m/>
    <m/>
    <m/>
    <m/>
    <m/>
    <m/>
    <s v="PAID_SOCIAL"/>
    <m/>
    <m/>
    <m/>
    <s v="Manufacturing"/>
    <m/>
    <m/>
    <m/>
    <m/>
    <m/>
    <m/>
    <m/>
    <m/>
    <m/>
    <m/>
    <m/>
    <m/>
    <m/>
    <m/>
    <s v="user_5IQTpX6DsnoeoDfxqzqojpVoQLXPh68nhDjLS5ETjYj"/>
    <s v="Satyajit Chati"/>
    <s v="Shriram Kulkarni"/>
    <m/>
    <s v="September"/>
    <x v="4"/>
    <m/>
    <m/>
    <s v="Employee Engagement Handbook"/>
    <m/>
    <m/>
    <m/>
    <s v="2022-05-31 16:17:43.495000+00:00"/>
    <s v="2022-09-27 04:51:25.664000+00:00"/>
    <m/>
  </r>
  <r>
    <x v="11"/>
    <n v="544437"/>
    <s v="INR"/>
    <n v="100"/>
    <x v="24"/>
    <s v="Sales"/>
    <s v="stat_OZRiD1474QRJIpvnjHCZfiIvKcVD6mIKSSTzg8SwDVx"/>
    <s v="Won- Payment Completed"/>
    <x v="0"/>
    <s v="OpportunityStatusType.Won"/>
    <s v="cont_TW1p7n871zEZw8Jr1HHmPcJPxyLXOc0KuOzKq9di2Nl"/>
    <s v="Neha Arora"/>
    <s v="GMC Renewal"/>
    <s v="lead_hvaIg0q1DIdikgWvfGRd3Y7QLsap7uhPjWvLR82LPLR"/>
    <s v="BUEN MANEJO DEL CAMPO  INDIA PVT LTD"/>
    <s v="Satyajit Chati"/>
    <s v="user_LKRhV6rhcBe0uL8u70UUGeDjbMupuho4TaiAOCbT7HT"/>
    <s v="Kashif Ahmad"/>
    <s v="2022-08-16 13:08:50.684000+00:00"/>
    <s v="2022-09-20 05:01:17.807000+00:00"/>
    <m/>
    <s v="Pune"/>
    <m/>
    <m/>
    <m/>
    <n v="112"/>
    <m/>
    <m/>
    <m/>
    <m/>
    <m/>
    <m/>
    <m/>
    <s v="PAID_SOCIAL"/>
    <m/>
    <m/>
    <m/>
    <s v="Manufacturing"/>
    <m/>
    <m/>
    <m/>
    <m/>
    <m/>
    <m/>
    <m/>
    <m/>
    <m/>
    <m/>
    <m/>
    <m/>
    <m/>
    <m/>
    <s v="user_5IQTpX6DsnoeoDfxqzqojpVoQLXPh68nhDjLS5ETjYj"/>
    <s v="Satyajit Chati"/>
    <s v="Shriram Kulkarni"/>
    <m/>
    <s v="September"/>
    <x v="4"/>
    <m/>
    <m/>
    <s v="Employee Engagement Handbook"/>
    <m/>
    <m/>
    <m/>
    <s v="2022-05-31 16:17:43.495000+00:00"/>
    <s v="2022-09-27 04:51:25.664000+00:00"/>
    <m/>
  </r>
  <r>
    <x v="1"/>
    <n v="275000"/>
    <s v="INR"/>
    <n v="0"/>
    <x v="4"/>
    <s v="Sales"/>
    <s v="stat_kcR4fZg7TU7jjk1jAVua3qGLRS4J5uFayEjK5j02wtv"/>
    <s v="Unqualified"/>
    <x v="1"/>
    <s v="OpportunityStatusType.Lost"/>
    <s v="cont_aWBu6mEkshWZbC7sKyc7eKeBFFGQPZhjXtDcrguTI54"/>
    <s v="Bharadwaz Sharma"/>
    <s v="As per the discussion with Mr.Bharadwaz, their management has decided to go ahead with the existing combination and hence they aren't looking out for new tie ups currently"/>
    <s v="lead_cVR6NuZLFFz0k2UqlPdDNMUM8doxhbT0ZicbnwlxX57"/>
    <s v="eShipz"/>
    <s v="Harmanjit Singh"/>
    <s v="user_kbtBHYtBjVDNyI72HTF6C1SCvC7yVBiA6OrBOy3t96U"/>
    <s v="Tejas Kulkarni"/>
    <s v="2022-08-22 08:45:58.105000+00:00"/>
    <s v="2022-09-20 02:21:02.778000+00:00"/>
    <m/>
    <s v="Bangalore"/>
    <m/>
    <m/>
    <m/>
    <n v="58"/>
    <m/>
    <m/>
    <m/>
    <m/>
    <m/>
    <m/>
    <m/>
    <m/>
    <m/>
    <m/>
    <m/>
    <s v="IT Services &amp; IT Consulting"/>
    <m/>
    <m/>
    <m/>
    <m/>
    <m/>
    <m/>
    <m/>
    <m/>
    <m/>
    <m/>
    <m/>
    <m/>
    <s v="Rakesh Nade"/>
    <m/>
    <s v="user_lwF8ctKa5IyxqATpO2EOw2h0AEPiCMHOgewiH38Ei77"/>
    <s v="Harmanjit Singh"/>
    <m/>
    <m/>
    <s v="September"/>
    <x v="9"/>
    <m/>
    <m/>
    <s v="Lead Magnet Lead"/>
    <m/>
    <m/>
    <m/>
    <s v="2021-09-13 07:59:54.691000+00:00"/>
    <s v="2022-09-23 12:58:51.176000+00:00"/>
    <s v="GMC"/>
  </r>
  <r>
    <x v="1"/>
    <n v="200000"/>
    <s v="INR"/>
    <n v="0"/>
    <x v="27"/>
    <s v="Sales"/>
    <s v="stat_1hn9nRJaLbI53NxPuSQgo90kRpbpKsFlwN4oEGNUTdO"/>
    <s v="Lost"/>
    <x v="1"/>
    <s v="OpportunityStatusType.Lost"/>
    <m/>
    <m/>
    <s v="closed with plum as they got a lower quote from icici"/>
    <s v="lead_5hBxllTepEa3g3P5VURMCfQwtueW2iC6BCKqPOBRrN3"/>
    <s v="Capital Source"/>
    <s v="Shreya Solanki"/>
    <s v="user_kbtBHYtBjVDNyI72HTF6C1SCvC7yVBiA6OrBOy3t96U"/>
    <s v="Tejas Kulkarni"/>
    <s v="2022-07-12 08:00:04.072000+00:00"/>
    <s v="2022-09-20 04:03:28.199000+00:00"/>
    <m/>
    <s v="Bangalore"/>
    <m/>
    <s v="2022-07-06 06:33:35+00:00"/>
    <m/>
    <n v="10"/>
    <m/>
    <m/>
    <m/>
    <m/>
    <m/>
    <m/>
    <m/>
    <s v="ORGANIC_SEARCH"/>
    <m/>
    <m/>
    <m/>
    <m/>
    <m/>
    <m/>
    <m/>
    <m/>
    <m/>
    <m/>
    <m/>
    <m/>
    <m/>
    <m/>
    <m/>
    <m/>
    <m/>
    <m/>
    <s v="user_Jujy0sFufO9J3qwY7aNpCCnF6nFZMrfvciNEydEzhaI"/>
    <s v="Shreya Solanki"/>
    <m/>
    <m/>
    <m/>
    <x v="3"/>
    <s v="Inbound via website"/>
    <m/>
    <s v="Employee Count 25"/>
    <m/>
    <m/>
    <m/>
    <s v="2022-07-06 06:36:26.313000+00:00"/>
    <s v="2022-09-21 05:52:16.867000+00:00"/>
    <s v="GMC"/>
  </r>
  <r>
    <x v="8"/>
    <n v="65000"/>
    <s v="INR"/>
    <n v="0"/>
    <x v="26"/>
    <s v="Sales"/>
    <s v="stat_1hn9nRJaLbI53NxPuSQgo90kRpbpKsFlwN4oEGNUTdO"/>
    <s v="Lost"/>
    <x v="1"/>
    <s v="OpportunityStatusType.Lost"/>
    <m/>
    <m/>
    <s v="GPA - Contractual"/>
    <s v="lead_NafbEVkLf5vrtWIp3CsryJtt7HDRSmFSKXOPhS8pSYN"/>
    <s v="NIHILENT technologies"/>
    <s v="Aditya Binani"/>
    <s v="user_KLETV1op4MIjvKQ12xGsWi23CuPjDE6PT29nwG6T3MY"/>
    <s v="Pooja Gawas"/>
    <s v="2022-09-01 05:41:52.770000+00:00"/>
    <s v="2022-09-19 12:33:26.971000+00:00"/>
    <m/>
    <s v="Pune"/>
    <m/>
    <s v="2020-08-14 08:05:16+00:00"/>
    <m/>
    <n v="1646"/>
    <m/>
    <m/>
    <m/>
    <m/>
    <m/>
    <m/>
    <m/>
    <s v="PAID_SOCIAL"/>
    <m/>
    <m/>
    <m/>
    <s v="IT Services &amp; IT Consulting"/>
    <m/>
    <m/>
    <m/>
    <m/>
    <m/>
    <m/>
    <m/>
    <m/>
    <m/>
    <m/>
    <m/>
    <m/>
    <s v="Deepak Yadav"/>
    <m/>
    <s v="user_228eUmsdKIb9OItgmiDq1zD4aPZ1eqiapbaLAGeBf8g"/>
    <s v="Bhairavi Jog"/>
    <s v="Arindam Majee"/>
    <m/>
    <s v="April; June"/>
    <x v="2"/>
    <s v="own ref"/>
    <m/>
    <m/>
    <m/>
    <m/>
    <m/>
    <s v="2020-12-06 09:46:33.508000+00:00"/>
    <s v="2022-10-20 10:18:47.668000+00:00"/>
    <m/>
  </r>
  <r>
    <x v="20"/>
    <n v="400000"/>
    <s v="INR"/>
    <n v="0"/>
    <x v="4"/>
    <s v="Sales"/>
    <s v="stat_kcR4fZg7TU7jjk1jAVua3qGLRS4J5uFayEjK5j02wtv"/>
    <s v="Unqualified"/>
    <x v="1"/>
    <s v="OpportunityStatusType.Lost"/>
    <s v="cont_PwF6YfakMO2gOxtRa0kF6fmbNBw2trvsnP7FamhiF2v"/>
    <s v="Usha Nikam"/>
    <s v="GMC - Fresh"/>
    <s v="lead_nhhwjxkowYZ4SbRxqBGaiIhSNdub0AWnIcZOPLzoqZy"/>
    <s v="Chemtron Science Laboratories Private Limited"/>
    <s v="Shreenath Bhat"/>
    <s v="user_vMd4rmcrSbjykdyL2J7rrYn84SWdcNc5FKligrmItPw"/>
    <s v="Shreenath Bhat"/>
    <s v="2022-08-02 05:19:33.842000+00:00"/>
    <s v="2022-09-19 14:23:41.781000+00:00"/>
    <m/>
    <s v="Mumbai"/>
    <m/>
    <m/>
    <m/>
    <n v="58"/>
    <m/>
    <m/>
    <m/>
    <m/>
    <m/>
    <m/>
    <m/>
    <m/>
    <m/>
    <m/>
    <m/>
    <s v="Manufacturing"/>
    <m/>
    <m/>
    <m/>
    <m/>
    <m/>
    <m/>
    <m/>
    <m/>
    <m/>
    <m/>
    <m/>
    <m/>
    <s v="Jithendra Goalla"/>
    <m/>
    <s v="user_vMd4rmcrSbjykdyL2J7rrYn84SWdcNc5FKligrmItPw"/>
    <s v="Shreenath Bhat"/>
    <m/>
    <m/>
    <m/>
    <x v="2"/>
    <m/>
    <m/>
    <m/>
    <m/>
    <m/>
    <m/>
    <s v="2022-05-23 07:03:59.361000+00:00"/>
    <s v="2022-09-19 14:23:41.926000+00:00"/>
    <s v="GMC"/>
  </r>
  <r>
    <x v="4"/>
    <n v="285000"/>
    <s v="INR"/>
    <n v="0"/>
    <x v="26"/>
    <s v="Sales"/>
    <s v="stat_1hn9nRJaLbI53NxPuSQgo90kRpbpKsFlwN4oEGNUTdO"/>
    <s v="Lost"/>
    <x v="1"/>
    <s v="OpportunityStatusType.Lost"/>
    <s v="cont_ZQhOJO9CaCeN3CJ5nSNViyIpDEtksxOLqZ2EQ7o9QOM"/>
    <s v="Sheetal Ingale"/>
    <m/>
    <s v="lead_tVmPTl3I4o5Q0Errb52hMYZTokSxawG9830xUp5Tj0H"/>
    <s v="5D Solutions India Pvt. Ltd."/>
    <s v="Nikhil Ahuja"/>
    <s v="user_bdUPAGjcS7p6513So3N4g3aWNS5HuBuVJi7bvCPAsLt"/>
    <s v="Mayur Gadiyar"/>
    <s v="2022-07-22 09:14:20.345000+00:00"/>
    <s v="2022-09-19 17:10:58.338000+00:00"/>
    <m/>
    <s v="Pune"/>
    <m/>
    <s v="2020-08-24 22:04:44+00:00"/>
    <m/>
    <n v="44"/>
    <m/>
    <m/>
    <m/>
    <m/>
    <m/>
    <m/>
    <m/>
    <m/>
    <m/>
    <m/>
    <m/>
    <s v="Others"/>
    <m/>
    <m/>
    <m/>
    <m/>
    <m/>
    <m/>
    <m/>
    <m/>
    <m/>
    <m/>
    <m/>
    <m/>
    <s v="Aniket Vahile"/>
    <m/>
    <s v="user_ocHSJH83OJnHCvKyMbjx8WOOK8PMgAUGIj1qK0q0dMV"/>
    <s v="Nikhil Ahuja"/>
    <s v="Arindam Majee"/>
    <m/>
    <s v="September"/>
    <x v="8"/>
    <s v="Inbound via website"/>
    <m/>
    <s v="Employee Count 25"/>
    <m/>
    <m/>
    <m/>
    <s v="2020-12-06 09:47:23.701000+00:00"/>
    <s v="2022-09-19 17:10:58.406000+00:00"/>
    <s v="GMC"/>
  </r>
  <r>
    <x v="11"/>
    <n v="20000"/>
    <s v="INR"/>
    <n v="0"/>
    <x v="26"/>
    <s v="Sales"/>
    <s v="stat_1hn9nRJaLbI53NxPuSQgo90kRpbpKsFlwN4oEGNUTdO"/>
    <s v="Lost"/>
    <x v="1"/>
    <s v="OpportunityStatusType.Lost"/>
    <s v="cont_NRsVtQ6o3aKWy8dJ6u27s2PozMOwRiIUaQkkbMJ7DdY"/>
    <s v="Amit Kedari"/>
    <s v="WC Renewal"/>
    <s v="lead_dThEeYfgXllQKFGMFkOJdMZMs3z56o0fPI6bay6PwZQ"/>
    <s v="Ross Process Solutions"/>
    <s v="Trupti Suryavanshi"/>
    <s v="user_LKRhV6rhcBe0uL8u70UUGeDjbMupuho4TaiAOCbT7HT"/>
    <s v="Kashif Ahmad"/>
    <s v="2022-08-10 06:31:57.528000+00:00"/>
    <s v="2022-09-19 12:09:58.985000+00:00"/>
    <m/>
    <s v="Pune"/>
    <m/>
    <s v="2022-08-10 06:30:00+00:00"/>
    <m/>
    <n v="50"/>
    <m/>
    <m/>
    <m/>
    <m/>
    <m/>
    <m/>
    <m/>
    <m/>
    <m/>
    <m/>
    <m/>
    <s v="Manufacturing"/>
    <m/>
    <m/>
    <m/>
    <m/>
    <m/>
    <m/>
    <m/>
    <m/>
    <m/>
    <m/>
    <m/>
    <m/>
    <s v="Rakesh Nade"/>
    <m/>
    <s v="user_L8E6IFhq6UCzKLHa45LUUTZCznDuyDwFrGaEp9DXiUM"/>
    <s v="Trupti Suryavanshi"/>
    <m/>
    <m/>
    <s v="August; March"/>
    <x v="7"/>
    <s v="Prajakta's reference"/>
    <m/>
    <m/>
    <m/>
    <m/>
    <m/>
    <s v="2022-08-10 06:19:25.327000+00:00"/>
    <s v="2022-09-23 09:34:04.269000+00:00"/>
    <s v="WC"/>
  </r>
  <r>
    <x v="25"/>
    <n v="300000"/>
    <s v="INR"/>
    <n v="0"/>
    <x v="4"/>
    <s v="Sales"/>
    <s v="stat_1hn9nRJaLbI53NxPuSQgo90kRpbpKsFlwN4oEGNUTdO"/>
    <s v="Lost"/>
    <x v="1"/>
    <s v="OpportunityStatusType.Lost"/>
    <s v="cont_gq9au0Rg1C20N77BUuc6Pi89PmOdCnDLczZeiNj5HEu"/>
    <s v="Shaonli Roy Kapur"/>
    <s v="The client closed with Kenko as the client got very good benefits from Kenko."/>
    <s v="lead_dFGu4ffUVWWCHWBveXbZjOog58EJ8DOEuoou81FdC7G"/>
    <s v="SMOOR Chocolates"/>
    <s v="Nikhil Ahuja"/>
    <s v="user_lccnw70UrYzjPcbxrA5N9qp8LF1vx6aP08yPEdeU06P"/>
    <s v="Vikas Gupta"/>
    <s v="2022-09-19 11:20:45.404000+00:00"/>
    <s v="2022-09-19 12:20:24.784000+00:00"/>
    <m/>
    <s v="Bangalore"/>
    <m/>
    <m/>
    <m/>
    <n v="700"/>
    <m/>
    <m/>
    <m/>
    <m/>
    <m/>
    <m/>
    <m/>
    <s v="PAID_SOCIAL"/>
    <m/>
    <m/>
    <m/>
    <m/>
    <s v="Ideal Insurance brokers"/>
    <m/>
    <m/>
    <m/>
    <m/>
    <m/>
    <m/>
    <m/>
    <m/>
    <m/>
    <m/>
    <m/>
    <m/>
    <m/>
    <s v="user_ocHSJH83OJnHCvKyMbjx8WOOK8PMgAUGIj1qK0q0dMV"/>
    <s v="Nikhil Ahuja"/>
    <m/>
    <m/>
    <s v="September"/>
    <x v="4"/>
    <m/>
    <m/>
    <s v="Employee Engagement Handbook"/>
    <m/>
    <m/>
    <m/>
    <s v="2022-04-29 10:34:34.977000+00:00"/>
    <s v="2022-10-01 05:34:05.899000+00:00"/>
    <s v="GMC"/>
  </r>
  <r>
    <x v="25"/>
    <n v="2100000"/>
    <s v="INR"/>
    <n v="0"/>
    <x v="26"/>
    <s v="Sales"/>
    <s v="stat_1hn9nRJaLbI53NxPuSQgo90kRpbpKsFlwN4oEGNUTdO"/>
    <s v="Lost"/>
    <x v="1"/>
    <s v="OpportunityStatusType.Lost"/>
    <s v="cont_gq9au0Rg1C20N77BUuc6Pi89PmOdCnDLczZeiNj5HEu"/>
    <s v="Shaonli Roy Kapur"/>
    <s v="The client closed with Kenko as the client got very good benefits from Kenko."/>
    <s v="lead_dFGu4ffUVWWCHWBveXbZjOog58EJ8DOEuoou81FdC7G"/>
    <s v="SMOOR Chocolates"/>
    <s v="Nikhil Ahuja"/>
    <s v="user_lccnw70UrYzjPcbxrA5N9qp8LF1vx6aP08yPEdeU06P"/>
    <s v="Vikas Gupta"/>
    <s v="2022-08-19 10:35:28.048000+00:00"/>
    <s v="2022-09-19 12:17:17.166000+00:00"/>
    <m/>
    <s v="Bangalore"/>
    <m/>
    <m/>
    <m/>
    <n v="700"/>
    <m/>
    <m/>
    <m/>
    <m/>
    <m/>
    <m/>
    <m/>
    <s v="PAID_SOCIAL"/>
    <m/>
    <m/>
    <m/>
    <m/>
    <s v="Ideal Insurance brokers"/>
    <m/>
    <m/>
    <m/>
    <m/>
    <m/>
    <m/>
    <m/>
    <m/>
    <m/>
    <m/>
    <m/>
    <m/>
    <m/>
    <s v="user_ocHSJH83OJnHCvKyMbjx8WOOK8PMgAUGIj1qK0q0dMV"/>
    <s v="Nikhil Ahuja"/>
    <m/>
    <m/>
    <s v="September"/>
    <x v="4"/>
    <m/>
    <m/>
    <s v="Employee Engagement Handbook"/>
    <m/>
    <m/>
    <m/>
    <s v="2022-04-29 10:34:34.977000+00:00"/>
    <s v="2022-10-01 05:34:05.899000+00:00"/>
    <s v="GMC"/>
  </r>
  <r>
    <x v="17"/>
    <n v="12000000"/>
    <s v="INR"/>
    <n v="0"/>
    <x v="3"/>
    <s v="Sales"/>
    <s v="stat_kcR4fZg7TU7jjk1jAVua3qGLRS4J5uFayEjK5j02wtv"/>
    <s v="Unqualified"/>
    <x v="1"/>
    <s v="OpportunityStatusType.Lost"/>
    <s v="cont_ECffZaKpBPXcOS7182f6LKd9Y1A8ieJ93jY98IwowhX"/>
    <s v="Mushtaq"/>
    <s v="GMC 1500 employees 1+5 policy Sept 29th renewal"/>
    <s v="lead_CdS9M9ZejzqNKEn1ZZRIPB8eyLlUOzp3HcKUEQlngMt"/>
    <s v="The Himalaya Drug Company"/>
    <s v="Daya Gowda"/>
    <s v="user_6dalmZ7hmWD47jhCVGdU1SSEcFMsz9rWtW2jPORgJvj"/>
    <s v="Vivek Singh"/>
    <s v="2022-08-03 09:59:33.445000+00:00"/>
    <s v="2022-09-19 10:39:34.659000+00:00"/>
    <m/>
    <s v="Bangalore"/>
    <m/>
    <m/>
    <m/>
    <n v="1500"/>
    <m/>
    <m/>
    <m/>
    <m/>
    <m/>
    <m/>
    <m/>
    <m/>
    <m/>
    <m/>
    <m/>
    <s v="Health, Wellness &amp; Fitness"/>
    <m/>
    <m/>
    <m/>
    <m/>
    <m/>
    <m/>
    <m/>
    <m/>
    <m/>
    <m/>
    <m/>
    <m/>
    <s v="Rakesh Nade"/>
    <m/>
    <s v="user_ojX3B6giQCeKnOjqd4gdwXUl0CqqHMXNORvxR6POXn6"/>
    <s v="Abhishek Chauhan"/>
    <m/>
    <m/>
    <s v="September"/>
    <x v="2"/>
    <m/>
    <m/>
    <m/>
    <m/>
    <m/>
    <m/>
    <s v="2022-04-20 10:12:59.753000+00:00"/>
    <s v="2022-10-20 10:22:34.274000+00:00"/>
    <m/>
  </r>
  <r>
    <x v="9"/>
    <n v="100000"/>
    <s v="INR"/>
    <n v="0"/>
    <x v="4"/>
    <s v="Sales"/>
    <s v="stat_kcR4fZg7TU7jjk1jAVua3qGLRS4J5uFayEjK5j02wtv"/>
    <s v="Unqualified"/>
    <x v="1"/>
    <s v="OpportunityStatusType.Lost"/>
    <s v="cont_TZjlJxrX5Sk5GmYxpqKYg54kVNh1GToLHjoXxcSVnxQ"/>
    <s v="Trupti Joshi"/>
    <s v="GPA ren"/>
    <s v="lead_pYVeRdeFLoAjtZalOm6YWTrpUluRCKzktE3qNrKEPSl"/>
    <s v="Ideas To Impacts Innovations Pvt. Ltd."/>
    <s v="Gauri Jori"/>
    <s v="user_9SBRjyF0n4iWuhUdqRyQkFhl2J4uyNKhFWvvJEvunX8"/>
    <s v="Omkar Ghate"/>
    <s v="2022-08-05 13:10:47.420000+00:00"/>
    <s v="2022-09-19 09:54:34.498000+00:00"/>
    <m/>
    <s v="Pune"/>
    <m/>
    <m/>
    <m/>
    <n v="100"/>
    <m/>
    <m/>
    <m/>
    <m/>
    <m/>
    <m/>
    <m/>
    <m/>
    <m/>
    <m/>
    <m/>
    <s v="Others"/>
    <m/>
    <m/>
    <m/>
    <m/>
    <m/>
    <m/>
    <m/>
    <m/>
    <m/>
    <m/>
    <m/>
    <m/>
    <m/>
    <m/>
    <s v="user_5YHA1ZU4iP896lD1YJehdJcMx7ZEgWCpulT4T2c3pJ3"/>
    <s v="Gauri Jori"/>
    <m/>
    <m/>
    <s v="September"/>
    <x v="2"/>
    <m/>
    <m/>
    <m/>
    <m/>
    <m/>
    <m/>
    <s v="2021-08-25 11:24:01.502000+00:00"/>
    <s v="2022-10-06 04:58:22.479000+00:00"/>
    <m/>
  </r>
  <r>
    <x v="17"/>
    <n v="500000"/>
    <s v="INR"/>
    <n v="0"/>
    <x v="23"/>
    <s v="Sales"/>
    <s v="stat_1hn9nRJaLbI53NxPuSQgo90kRpbpKsFlwN4oEGNUTdO"/>
    <s v="Lost"/>
    <x v="1"/>
    <s v="OpportunityStatusType.Lost"/>
    <m/>
    <m/>
    <s v="GMC - self  350 employees sept renewal 3 slabs 2lakh, 3 lakh and 5 lakh"/>
    <s v="lead_tq9karZlhcffsJ6WeCrKAfsoQKMLgLtyfzgqJQd2hr8"/>
    <s v="MagnaSoft Consulting India Pvt Ltd"/>
    <s v="Daya Gowda"/>
    <s v="user_6dalmZ7hmWD47jhCVGdU1SSEcFMsz9rWtW2jPORgJvj"/>
    <s v="Vivek Singh"/>
    <s v="2022-07-07 07:04:23.310000+00:00"/>
    <s v="2022-09-19 10:46:43.471000+00:00"/>
    <m/>
    <s v="Bangalore"/>
    <m/>
    <m/>
    <m/>
    <n v="184"/>
    <m/>
    <m/>
    <m/>
    <m/>
    <m/>
    <m/>
    <m/>
    <m/>
    <m/>
    <m/>
    <m/>
    <s v="IT Services &amp; IT Consulting"/>
    <m/>
    <m/>
    <m/>
    <m/>
    <m/>
    <m/>
    <m/>
    <m/>
    <m/>
    <m/>
    <m/>
    <m/>
    <s v="Rakesh Nade"/>
    <m/>
    <s v="user_ojX3B6giQCeKnOjqd4gdwXUl0CqqHMXNORvxR6POXn6"/>
    <s v="Abhishek Chauhan"/>
    <m/>
    <m/>
    <s v="September"/>
    <x v="2"/>
    <m/>
    <m/>
    <m/>
    <m/>
    <m/>
    <m/>
    <s v="2022-05-06 10:48:28.443000+00:00"/>
    <s v="2022-10-04 06:48:48.972000+00:00"/>
    <m/>
  </r>
  <r>
    <x v="18"/>
    <n v="100000"/>
    <s v="INR"/>
    <n v="0"/>
    <x v="4"/>
    <s v="Sales"/>
    <s v="stat_1hn9nRJaLbI53NxPuSQgo90kRpbpKsFlwN4oEGNUTdO"/>
    <s v="Lost"/>
    <x v="1"/>
    <s v="OpportunityStatusType.Lost"/>
    <s v="cont_v8sq9Gl41WrMLUvmyw8fO8iSAJ38NKT3GTpyg0I1lIn"/>
    <s v="Sandeep Lakhotia"/>
    <s v="GPA - Renewal"/>
    <s v="lead_TOl5JSa3NPw0Gz5NnzHGdMdpkWlwY2ZAeV2qOPRrwHz"/>
    <s v="SKECHERS RETAIL INDIA PVT LTD"/>
    <s v="Shreenath Bhat"/>
    <s v="user_IgNfKH7wuLLjHvexoMm2PXWcnF3zYft0ZbMTyfwKRUg"/>
    <s v="Moziez Chamadia"/>
    <s v="2022-07-25 11:16:43.160000+00:00"/>
    <s v="2022-09-19 09:39:12.085000+00:00"/>
    <m/>
    <s v="Mumbai"/>
    <m/>
    <m/>
    <m/>
    <n v="800"/>
    <m/>
    <m/>
    <m/>
    <m/>
    <m/>
    <m/>
    <m/>
    <m/>
    <m/>
    <m/>
    <m/>
    <s v="Retail"/>
    <m/>
    <m/>
    <m/>
    <m/>
    <m/>
    <m/>
    <m/>
    <m/>
    <m/>
    <m/>
    <m/>
    <m/>
    <m/>
    <m/>
    <s v="user_vMd4rmcrSbjykdyL2J7rrYn84SWdcNc5FKligrmItPw"/>
    <s v="Shreenath Bhat"/>
    <m/>
    <m/>
    <s v="September"/>
    <x v="2"/>
    <m/>
    <m/>
    <s v="AM Opps -"/>
    <m/>
    <m/>
    <m/>
    <s v="2021-11-16 03:29:16.538000+00:00"/>
    <s v="2022-09-19 11:45:37.567000+00:00"/>
    <s v="GPA"/>
  </r>
  <r>
    <x v="18"/>
    <n v="1000000"/>
    <s v="INR"/>
    <n v="0"/>
    <x v="4"/>
    <s v="Sales"/>
    <s v="stat_kcR4fZg7TU7jjk1jAVua3qGLRS4J5uFayEjK5j02wtv"/>
    <s v="Unqualified"/>
    <x v="1"/>
    <s v="OpportunityStatusType.Lost"/>
    <s v="cont_v8sq9Gl41WrMLUvmyw8fO8iSAJ38NKT3GTpyg0I1lIn"/>
    <s v="Sandeep Lakhotia"/>
    <s v="GTL - Renewal"/>
    <s v="lead_TOl5JSa3NPw0Gz5NnzHGdMdpkWlwY2ZAeV2qOPRrwHz"/>
    <s v="SKECHERS RETAIL INDIA PVT LTD"/>
    <s v="Shreenath Bhat"/>
    <s v="user_IgNfKH7wuLLjHvexoMm2PXWcnF3zYft0ZbMTyfwKRUg"/>
    <s v="Moziez Chamadia"/>
    <s v="2022-07-25 11:17:07.852000+00:00"/>
    <s v="2022-09-19 09:39:30.961000+00:00"/>
    <m/>
    <s v="Mumbai"/>
    <m/>
    <m/>
    <m/>
    <n v="800"/>
    <m/>
    <m/>
    <m/>
    <m/>
    <m/>
    <m/>
    <m/>
    <m/>
    <m/>
    <m/>
    <m/>
    <s v="Retail"/>
    <m/>
    <m/>
    <m/>
    <m/>
    <m/>
    <m/>
    <m/>
    <m/>
    <m/>
    <m/>
    <m/>
    <m/>
    <m/>
    <m/>
    <s v="user_vMd4rmcrSbjykdyL2J7rrYn84SWdcNc5FKligrmItPw"/>
    <s v="Shreenath Bhat"/>
    <m/>
    <m/>
    <s v="September"/>
    <x v="2"/>
    <m/>
    <m/>
    <s v="AM Opps -"/>
    <m/>
    <m/>
    <m/>
    <s v="2021-11-16 03:29:16.538000+00:00"/>
    <s v="2022-09-19 11:45:37.567000+00:00"/>
    <s v="GTL"/>
  </r>
  <r>
    <x v="18"/>
    <n v="5000000"/>
    <s v="INR"/>
    <n v="0"/>
    <x v="4"/>
    <s v="Sales"/>
    <s v="stat_kcR4fZg7TU7jjk1jAVua3qGLRS4J5uFayEjK5j02wtv"/>
    <s v="Unqualified"/>
    <x v="1"/>
    <s v="OpportunityStatusType.Lost"/>
    <s v="cont_v8sq9Gl41WrMLUvmyw8fO8iSAJ38NKT3GTpyg0I1lIn"/>
    <s v="Sandeep Lakhotia"/>
    <s v="GMC - 1+5, Renewal"/>
    <s v="lead_TOl5JSa3NPw0Gz5NnzHGdMdpkWlwY2ZAeV2qOPRrwHz"/>
    <s v="SKECHERS RETAIL INDIA PVT LTD"/>
    <s v="Shreenath Bhat"/>
    <s v="user_IgNfKH7wuLLjHvexoMm2PXWcnF3zYft0ZbMTyfwKRUg"/>
    <s v="Moziez Chamadia"/>
    <s v="2022-07-25 11:16:20.227000+00:00"/>
    <s v="2022-09-19 09:39:01.142000+00:00"/>
    <m/>
    <s v="Mumbai"/>
    <m/>
    <m/>
    <m/>
    <n v="800"/>
    <m/>
    <m/>
    <m/>
    <m/>
    <m/>
    <m/>
    <m/>
    <m/>
    <m/>
    <m/>
    <m/>
    <s v="Retail"/>
    <m/>
    <m/>
    <m/>
    <m/>
    <m/>
    <m/>
    <m/>
    <m/>
    <m/>
    <m/>
    <m/>
    <m/>
    <m/>
    <m/>
    <s v="user_vMd4rmcrSbjykdyL2J7rrYn84SWdcNc5FKligrmItPw"/>
    <s v="Shreenath Bhat"/>
    <m/>
    <m/>
    <s v="September"/>
    <x v="2"/>
    <m/>
    <m/>
    <s v="AM Opps -"/>
    <m/>
    <m/>
    <m/>
    <s v="2021-11-16 03:29:16.538000+00:00"/>
    <s v="2022-09-19 11:45:37.567000+00:00"/>
    <s v="GMC"/>
  </r>
  <r>
    <x v="23"/>
    <n v="100000"/>
    <s v="INR"/>
    <n v="50"/>
    <x v="4"/>
    <s v="Sales"/>
    <s v="stat_T3kAAaxxVQ5lPxDDIp76iVMLZhmGR6CEbdlVFNl0tPj"/>
    <s v="Quote Comparison Ready"/>
    <x v="1"/>
    <s v="OpportunityStatusType.Active"/>
    <s v="cont_XdnjhHOBdekQAI2o6EMDndOcIyyNY8ocewOAF4VZnNC"/>
    <s v="Karishma Bahadur"/>
    <m/>
    <s v="lead_WLD90Z0NcXaGiEnnUovZATiLAts6Yy66GAXqy4jHe4L"/>
    <s v="SocioLoca"/>
    <s v="Harmanjit Singh"/>
    <s v="user_sREdxbAJihL2Zbgic7tyQ6Rc4Mny7HnD1RNGhA9DDYh"/>
    <s v="Prajakta Sahastrabudhe"/>
    <s v="2022-08-24 11:16:38.238000+00:00"/>
    <s v="2022-09-19 06:33:30.141000+00:00"/>
    <m/>
    <s v="Pune"/>
    <m/>
    <m/>
    <m/>
    <n v="20"/>
    <m/>
    <m/>
    <m/>
    <m/>
    <m/>
    <m/>
    <m/>
    <m/>
    <m/>
    <m/>
    <m/>
    <s v="Digital Marketing &amp; Advertising"/>
    <m/>
    <m/>
    <m/>
    <m/>
    <m/>
    <m/>
    <m/>
    <m/>
    <m/>
    <m/>
    <m/>
    <m/>
    <s v="Yogesh Paigude"/>
    <m/>
    <s v="user_lwF8ctKa5IyxqATpO2EOw2h0AEPiCMHOgewiH38Ei77"/>
    <s v="Harmanjit Singh"/>
    <m/>
    <m/>
    <m/>
    <x v="2"/>
    <s v="Lusha"/>
    <m/>
    <s v="Pune Strategy"/>
    <m/>
    <m/>
    <m/>
    <s v="2022-07-14 04:25:11.572000+00:00"/>
    <s v="2022-10-13 09:25:35.190000+00:00"/>
    <s v="GMC"/>
  </r>
  <r>
    <x v="1"/>
    <n v="260000"/>
    <s v="INR"/>
    <n v="0"/>
    <x v="4"/>
    <s v="Sales"/>
    <s v="stat_kcR4fZg7TU7jjk1jAVua3qGLRS4J5uFayEjK5j02wtv"/>
    <s v="Unqualified"/>
    <x v="1"/>
    <s v="OpportunityStatusType.Lost"/>
    <s v="cont_U8uXjJhEPQVd9f7FLW4hFFuL6aiz5Qq4wHNjiPCRM9N"/>
    <s v="Supriya Penkar"/>
    <s v="Renewed with incumbent (reliance). Data was not shared inspite of repeated follow ups"/>
    <s v="lead_BGOEQ00aAFwEyWqzxRKaJz9x1isYPy0DtZ93pOYH8fZ"/>
    <s v="Bloom Seal Containers"/>
    <s v="Anjali Joshi"/>
    <s v="user_kbtBHYtBjVDNyI72HTF6C1SCvC7yVBiA6OrBOy3t96U"/>
    <s v="Tejas Kulkarni"/>
    <s v="2022-08-30 07:15:06.103000+00:00"/>
    <s v="2022-09-19 06:55:57.657000+00:00"/>
    <m/>
    <s v="Mumbai"/>
    <m/>
    <m/>
    <m/>
    <n v="65"/>
    <m/>
    <m/>
    <m/>
    <m/>
    <m/>
    <m/>
    <m/>
    <m/>
    <m/>
    <m/>
    <m/>
    <s v="Manufacturing"/>
    <m/>
    <m/>
    <m/>
    <m/>
    <m/>
    <m/>
    <m/>
    <m/>
    <m/>
    <m/>
    <m/>
    <m/>
    <m/>
    <m/>
    <s v="user_hHzEI8aaFubIuMSRtZFdLLN0nHQemBBpkBNLZGwVt3v"/>
    <s v="Anjali Joshi"/>
    <m/>
    <m/>
    <s v="September"/>
    <x v="2"/>
    <s v="Naukri.com"/>
    <m/>
    <m/>
    <m/>
    <m/>
    <m/>
    <s v="2022-08-01 09:59:03.098000+00:00"/>
    <s v="2022-09-19 06:55:57.696000+00:00"/>
    <s v="GMC"/>
  </r>
  <r>
    <x v="11"/>
    <n v="300000"/>
    <s v="INR"/>
    <n v="0"/>
    <x v="4"/>
    <s v="Sales"/>
    <s v="stat_kcR4fZg7TU7jjk1jAVua3qGLRS4J5uFayEjK5j02wtv"/>
    <s v="Unqualified"/>
    <x v="1"/>
    <s v="OpportunityStatusType.Lost"/>
    <s v="cont_isxZPwpzfhHpCdzhv8eFKHnqr7wpk5WPNo0lMC9hH6M"/>
    <s v="Swati Chauhan"/>
    <s v="Emp Count 100+ Self policy fresh policy Meeting on Friday 12pm"/>
    <s v="lead_4kXjUq4iTAa0SO0xT28ljPlBXGH1JRXDDjVRU3pSe7e"/>
    <s v="McKinley Rice"/>
    <s v="Satyajit Chati"/>
    <s v="user_LKRhV6rhcBe0uL8u70UUGeDjbMupuho4TaiAOCbT7HT"/>
    <s v="Kashif Ahmad"/>
    <s v="2022-07-26 10:14:56.087000+00:00"/>
    <s v="2022-09-19 07:03:40.141000+00:00"/>
    <m/>
    <s v="Pune"/>
    <m/>
    <m/>
    <m/>
    <n v="101"/>
    <m/>
    <m/>
    <m/>
    <m/>
    <m/>
    <m/>
    <m/>
    <m/>
    <m/>
    <m/>
    <m/>
    <s v="Others"/>
    <m/>
    <m/>
    <m/>
    <m/>
    <m/>
    <m/>
    <m/>
    <m/>
    <m/>
    <m/>
    <m/>
    <m/>
    <s v="Amol Gawali"/>
    <m/>
    <s v="user_5IQTpX6DsnoeoDfxqzqojpVoQLXPh68nhDjLS5ETjYj"/>
    <s v="Satyajit Chati"/>
    <m/>
    <m/>
    <s v="August"/>
    <x v="2"/>
    <m/>
    <m/>
    <m/>
    <m/>
    <m/>
    <m/>
    <s v="2022-05-23 07:04:21.657000+00:00"/>
    <s v="2022-09-27 04:51:31.568000+00:00"/>
    <m/>
  </r>
  <r>
    <x v="7"/>
    <n v="1500000"/>
    <s v="INR"/>
    <n v="0"/>
    <x v="24"/>
    <s v="Sales"/>
    <s v="stat_1hn9nRJaLbI53NxPuSQgo90kRpbpKsFlwN4oEGNUTdO"/>
    <s v="Lost"/>
    <x v="1"/>
    <s v="OpportunityStatusType.Lost"/>
    <m/>
    <m/>
    <m/>
    <s v="lead_VlkGrkaQLtcgmiT71q0M5uMVFnp0tCM33ES3BKlYfBY"/>
    <s v="Yuvashakti Foundation"/>
    <s v="Satyajit Chati"/>
    <s v="user_U27GK6WjhLhUhi1EDKXV57xMpn8n8DMIOjci1q3UReZ"/>
    <s v="Abhiroop Ganguly"/>
    <s v="2022-07-12 09:46:17.699000+00:00"/>
    <s v="2022-09-19 05:25:34.187000+00:00"/>
    <m/>
    <s v="Pune"/>
    <m/>
    <m/>
    <m/>
    <n v="564"/>
    <m/>
    <m/>
    <m/>
    <m/>
    <m/>
    <m/>
    <m/>
    <m/>
    <m/>
    <m/>
    <m/>
    <m/>
    <m/>
    <m/>
    <m/>
    <m/>
    <m/>
    <m/>
    <m/>
    <m/>
    <m/>
    <m/>
    <m/>
    <m/>
    <s v="Sakshi Soni"/>
    <m/>
    <s v="user_5IQTpX6DsnoeoDfxqzqojpVoQLXPh68nhDjLS5ETjYj"/>
    <s v="Satyajit Chati"/>
    <m/>
    <m/>
    <s v="July"/>
    <x v="2"/>
    <s v="Naukri.com"/>
    <m/>
    <m/>
    <m/>
    <m/>
    <m/>
    <s v="2022-06-27 04:02:48.580000+00:00"/>
    <s v="2022-09-19 05:25:34.244000+00:00"/>
    <m/>
  </r>
  <r>
    <x v="16"/>
    <n v="100000"/>
    <s v="INR"/>
    <n v="0"/>
    <x v="25"/>
    <s v="Sales"/>
    <s v="stat_kcR4fZg7TU7jjk1jAVua3qGLRS4J5uFayEjK5j02wtv"/>
    <s v="Unqualified"/>
    <x v="1"/>
    <s v="OpportunityStatusType.Lost"/>
    <s v="cont_rKC1MVJULGzevfF6Xa71U5dv40MQCxNHDLnNrDWd1pJ"/>
    <s v="Ganesh Tilekar"/>
    <s v="Liability"/>
    <s v="lead_LTv2ExCQWzGVsSJpOEPV2ZLJeJ2Y4Oy60g4ZoDQLVLv"/>
    <s v="Auto One Engineering(Non-EB)"/>
    <s v="Prateek Wadhwa"/>
    <s v="user_8jx3L2CDfrbzNnwYUv6Plfha6VxaSGsqcbTXR3sIBZi"/>
    <s v="Manish Balpande"/>
    <s v="2022-02-21 08:38:05.727000+00:00"/>
    <s v="2022-09-19 05:53:14.341000+00:00"/>
    <m/>
    <s v="Pune"/>
    <m/>
    <m/>
    <m/>
    <n v="178"/>
    <m/>
    <m/>
    <m/>
    <m/>
    <m/>
    <m/>
    <m/>
    <m/>
    <m/>
    <m/>
    <m/>
    <s v="Manufacturing"/>
    <m/>
    <m/>
    <m/>
    <m/>
    <m/>
    <m/>
    <m/>
    <m/>
    <m/>
    <m/>
    <m/>
    <m/>
    <s v="Yogesh Paigude"/>
    <m/>
    <s v="user_FdWFezbLzkYQcGsBUsjZO25nr2poK2nRbqV47Rs5Kfm"/>
    <s v="Prateek Wadhwa"/>
    <m/>
    <m/>
    <s v="March"/>
    <x v="2"/>
    <s v="Linkedin"/>
    <m/>
    <m/>
    <m/>
    <m/>
    <m/>
    <s v="2022-01-10 13:09:04.384000+00:00"/>
    <s v="2022-09-19 05:53:14.401000+00:00"/>
    <s v="NON EB"/>
  </r>
  <r>
    <x v="10"/>
    <n v="2000000"/>
    <s v="INR"/>
    <n v="0"/>
    <x v="4"/>
    <s v="Sales"/>
    <s v="stat_1hn9nRJaLbI53NxPuSQgo90kRpbpKsFlwN4oEGNUTdO"/>
    <s v="Lost"/>
    <x v="1"/>
    <s v="OpportunityStatusType.Lost"/>
    <s v="cont_XE0z4gVDArFD6mww9PSTeQzSIRXhksfMh7524BMXBvD"/>
    <s v="Ram Kumar"/>
    <s v="Didnt get a chance to have a meeting with the client.  got the data 5 days before the renewal date.  Client went ahead with the incumbent, quoted 20L against our rate of 29L."/>
    <s v="lead_ZdNbwHbF30qEMqtRfNDwR78FFJqNVxN36iuHF3r3Kpx"/>
    <s v="KredX"/>
    <s v="Anjali Joshi"/>
    <s v="user_ojX3B6giQCeKnOjqd4gdwXUl0CqqHMXNORvxR6POXn6"/>
    <s v="Abhishek Chauhan"/>
    <s v="2022-09-08 11:44:05.597000+00:00"/>
    <s v="2022-09-19 06:32:35.367000+00:00"/>
    <m/>
    <s v="Bangalore"/>
    <m/>
    <m/>
    <m/>
    <n v="160"/>
    <m/>
    <m/>
    <m/>
    <m/>
    <m/>
    <m/>
    <m/>
    <m/>
    <m/>
    <m/>
    <m/>
    <s v="Banking &amp; Finance"/>
    <m/>
    <m/>
    <m/>
    <m/>
    <m/>
    <m/>
    <m/>
    <m/>
    <m/>
    <m/>
    <m/>
    <m/>
    <s v="Shekhar Sakore"/>
    <m/>
    <s v="user_hHzEI8aaFubIuMSRtZFdLLN0nHQemBBpkBNLZGwVt3v"/>
    <s v="Anjali Joshi"/>
    <m/>
    <m/>
    <s v="September"/>
    <x v="2"/>
    <s v="Lusha"/>
    <m/>
    <s v="Glengarry"/>
    <m/>
    <s v="Sequoia Capital India, Tiger Global Management, Prime Venture Partners"/>
    <m/>
    <s v="2021-12-09 09:17:52.690000+00:00"/>
    <s v="2022-09-23 12:05:21.959000+00:00"/>
    <s v="GMC"/>
  </r>
  <r>
    <x v="10"/>
    <n v="500000"/>
    <s v="INR"/>
    <n v="50"/>
    <x v="4"/>
    <s v="Sales"/>
    <s v="stat_kLhaUSYbyIgQOHjvcKAHYNQn1lIjd0wTZfiU50Lt3mL"/>
    <s v="Demo Completed"/>
    <x v="1"/>
    <s v="OpportunityStatusType.Active"/>
    <s v="cont_Z1ifYkT9kHODhyDCCCNaxxJtcS1cklTeCBQFSWPRaF5"/>
    <s v="Sunil Kumar"/>
    <s v="GTL - fresh"/>
    <s v="lead_k81P5cw8kpt5eGGg64Thf50eeUnfmYfR8fCiJWWEqNC"/>
    <s v="Crestron Electronics"/>
    <s v="Daya Gowda"/>
    <s v="user_ojX3B6giQCeKnOjqd4gdwXUl0CqqHMXNORvxR6POXn6"/>
    <s v="Abhishek Chauhan"/>
    <s v="2022-06-23 11:54:55.993000+00:00"/>
    <s v="2022-09-19 04:39:11.359000+00:00"/>
    <m/>
    <s v="Bangalore"/>
    <m/>
    <m/>
    <m/>
    <n v="272"/>
    <m/>
    <m/>
    <m/>
    <m/>
    <m/>
    <m/>
    <m/>
    <m/>
    <m/>
    <m/>
    <m/>
    <s v="Manufacturing"/>
    <m/>
    <m/>
    <m/>
    <m/>
    <m/>
    <m/>
    <m/>
    <m/>
    <m/>
    <m/>
    <m/>
    <m/>
    <s v="Rakesh Nade"/>
    <m/>
    <s v="user_encRk5bIEFN6ZA11h4WH2AdZTiZpogLSlMIaj0E30SZ"/>
    <s v="Daya Gowda"/>
    <m/>
    <m/>
    <s v="November"/>
    <x v="2"/>
    <m/>
    <m/>
    <m/>
    <m/>
    <m/>
    <m/>
    <s v="2022-04-06 01:36:13.928000+00:00"/>
    <s v="2022-10-19 09:59:00.219000+00:00"/>
    <m/>
  </r>
  <r>
    <x v="3"/>
    <n v="3000000"/>
    <s v="INR"/>
    <n v="0"/>
    <x v="24"/>
    <s v="Sales"/>
    <s v="stat_kcR4fZg7TU7jjk1jAVua3qGLRS4J5uFayEjK5j02wtv"/>
    <s v="Unqualified"/>
    <x v="1"/>
    <s v="OpportunityStatusType.Lost"/>
    <m/>
    <m/>
    <m/>
    <s v="lead_qbGQbvdMQyzuEhJoXDmxoTR9ZUQAepC1lhJtsGxQmHx"/>
    <s v="MMS Maritime (India) Pvt. Ltd."/>
    <s v="Sarvesh Pawar"/>
    <s v="user_GL8PBiV4pvzsQLVHSdZLeMQAQcGjCvLkffg486DHfZJ"/>
    <s v="Anshum Naithani"/>
    <s v="2022-07-26 12:17:30.906000+00:00"/>
    <s v="2022-09-19 03:58:29.103000+00:00"/>
    <m/>
    <s v="Mumbai"/>
    <m/>
    <m/>
    <m/>
    <n v="500"/>
    <m/>
    <m/>
    <m/>
    <m/>
    <m/>
    <m/>
    <m/>
    <m/>
    <m/>
    <m/>
    <m/>
    <s v="Transportation &amp; Logistics"/>
    <m/>
    <m/>
    <m/>
    <m/>
    <m/>
    <m/>
    <m/>
    <m/>
    <m/>
    <m/>
    <m/>
    <m/>
    <s v="Mrunmay Jalgaonkar"/>
    <m/>
    <s v="user_A8KOTZADnUtEQOLt4nSLAmteNStuGh80js75RYjrXVt"/>
    <s v="Sarvesh Pawar"/>
    <m/>
    <m/>
    <s v="October; September"/>
    <x v="2"/>
    <m/>
    <m/>
    <s v="Employee Wellness Handbook"/>
    <m/>
    <m/>
    <m/>
    <s v="2021-09-08 04:19:34.976000+00:00"/>
    <s v="2022-09-22 06:32:48.376000+00:00"/>
    <s v="GMC"/>
  </r>
  <r>
    <x v="1"/>
    <n v="500000"/>
    <s v="INR"/>
    <n v="0"/>
    <x v="4"/>
    <s v="Sales"/>
    <s v="stat_kcR4fZg7TU7jjk1jAVua3qGLRS4J5uFayEjK5j02wtv"/>
    <s v="Unqualified"/>
    <x v="1"/>
    <s v="OpportunityStatusType.Lost"/>
    <s v="cont_6etf9sq35ZoOw3jSTulis3w8IPkv4yg9G979TiQ1r2m"/>
    <s v="Swati Duri"/>
    <m/>
    <s v="lead_ccPPeTGIKqBwmQ3oFAE5mNooFDO39tCx4Iipyxg2wd9"/>
    <s v="NGL Fine Chem Ltd."/>
    <s v="Prateek Wadhwa"/>
    <s v="user_kbtBHYtBjVDNyI72HTF6C1SCvC7yVBiA6OrBOy3t96U"/>
    <s v="Tejas Kulkarni"/>
    <s v="2022-08-22 10:27:52.653000+00:00"/>
    <s v="2022-09-19 04:53:15.837000+00:00"/>
    <m/>
    <s v="Mumbai"/>
    <m/>
    <m/>
    <m/>
    <n v="124"/>
    <m/>
    <m/>
    <m/>
    <m/>
    <m/>
    <m/>
    <m/>
    <m/>
    <m/>
    <m/>
    <m/>
    <s v="Chemical"/>
    <m/>
    <m/>
    <m/>
    <m/>
    <m/>
    <m/>
    <m/>
    <m/>
    <m/>
    <m/>
    <m/>
    <m/>
    <s v="Arunkumar Dubey"/>
    <m/>
    <s v="user_FdWFezbLzkYQcGsBUsjZO25nr2poK2nRbqV47Rs5Kfm"/>
    <s v="Prateek Wadhwa"/>
    <m/>
    <m/>
    <s v="September"/>
    <x v="2"/>
    <s v="Lusha"/>
    <m/>
    <s v="Pharma"/>
    <m/>
    <m/>
    <m/>
    <s v="2022-02-08 21:50:44.242000+00:00"/>
    <s v="2022-09-20 07:12:13.418000+00:00"/>
    <s v="GMC"/>
  </r>
  <r>
    <x v="3"/>
    <n v="500000"/>
    <s v="INR"/>
    <n v="0"/>
    <x v="4"/>
    <s v="Sales"/>
    <s v="stat_kcR4fZg7TU7jjk1jAVua3qGLRS4J5uFayEjK5j02wtv"/>
    <s v="Unqualified"/>
    <x v="1"/>
    <s v="OpportunityStatusType.Lost"/>
    <s v="cont_IM7WVlk7Ly1u6KRWFZlU60yVk7UDGjgfaUaFrDDJ9Iq"/>
    <s v="Nisha Dasgupta"/>
    <s v="Fresh top up"/>
    <s v="lead_aaHqNBBq4DNBo9gcMEcnXoa1TrvqvcuiMsR6paF8jxc"/>
    <s v="Knauf Ceiling solutions"/>
    <s v="Gauri Jori"/>
    <s v="user_GL8PBiV4pvzsQLVHSdZLeMQAQcGjCvLkffg486DHfZJ"/>
    <s v="Anshum Naithani"/>
    <s v="2022-07-18 11:46:53.624000+00:00"/>
    <s v="2022-09-19 03:55:45.347000+00:00"/>
    <m/>
    <s v="Mumbai"/>
    <m/>
    <m/>
    <m/>
    <n v="150"/>
    <m/>
    <m/>
    <m/>
    <m/>
    <m/>
    <m/>
    <m/>
    <m/>
    <m/>
    <m/>
    <m/>
    <s v="Construction &amp; Real Estate"/>
    <m/>
    <m/>
    <m/>
    <m/>
    <m/>
    <m/>
    <m/>
    <m/>
    <m/>
    <m/>
    <m/>
    <m/>
    <m/>
    <m/>
    <s v="user_5YHA1ZU4iP896lD1YJehdJcMx7ZEgWCpulT4T2c3pJ3"/>
    <s v="Gauri Jori"/>
    <m/>
    <m/>
    <s v="September"/>
    <x v="2"/>
    <m/>
    <m/>
    <m/>
    <m/>
    <m/>
    <m/>
    <s v="2021-08-03 09:19:45.645000+00:00"/>
    <s v="2022-10-07 01:53:43.985000+00:00"/>
    <m/>
  </r>
  <r>
    <x v="3"/>
    <n v="200000"/>
    <s v="INR"/>
    <n v="0"/>
    <x v="4"/>
    <s v="Sales"/>
    <s v="stat_kcR4fZg7TU7jjk1jAVua3qGLRS4J5uFayEjK5j02wtv"/>
    <s v="Unqualified"/>
    <x v="1"/>
    <s v="OpportunityStatusType.Lost"/>
    <s v="cont_IM7WVlk7Ly1u6KRWFZlU60yVk7UDGjgfaUaFrDDJ9Iq"/>
    <s v="Nisha Dasgupta"/>
    <s v="GPA ren"/>
    <s v="lead_aaHqNBBq4DNBo9gcMEcnXoa1TrvqvcuiMsR6paF8jxc"/>
    <s v="Knauf Ceiling solutions"/>
    <s v="Gauri Jori"/>
    <s v="user_GL8PBiV4pvzsQLVHSdZLeMQAQcGjCvLkffg486DHfZJ"/>
    <s v="Anshum Naithani"/>
    <s v="2022-07-18 11:45:28.924000+00:00"/>
    <s v="2022-09-19 03:55:18.513000+00:00"/>
    <m/>
    <s v="Mumbai"/>
    <m/>
    <m/>
    <m/>
    <n v="150"/>
    <m/>
    <m/>
    <m/>
    <m/>
    <m/>
    <m/>
    <m/>
    <m/>
    <m/>
    <m/>
    <m/>
    <s v="Construction &amp; Real Estate"/>
    <m/>
    <m/>
    <m/>
    <m/>
    <m/>
    <m/>
    <m/>
    <m/>
    <m/>
    <m/>
    <m/>
    <m/>
    <m/>
    <m/>
    <s v="user_5YHA1ZU4iP896lD1YJehdJcMx7ZEgWCpulT4T2c3pJ3"/>
    <s v="Gauri Jori"/>
    <m/>
    <m/>
    <s v="September"/>
    <x v="2"/>
    <m/>
    <m/>
    <m/>
    <m/>
    <m/>
    <m/>
    <s v="2021-08-03 09:19:45.645000+00:00"/>
    <s v="2022-10-07 01:53:43.985000+00:00"/>
    <m/>
  </r>
  <r>
    <x v="3"/>
    <n v="500000"/>
    <s v="INR"/>
    <n v="0"/>
    <x v="17"/>
    <s v="Sales"/>
    <s v="stat_kcR4fZg7TU7jjk1jAVua3qGLRS4J5uFayEjK5j02wtv"/>
    <s v="Unqualified"/>
    <x v="1"/>
    <s v="OpportunityStatusType.Lost"/>
    <s v="cont_bPUynXwOJK5siqb313GxFNz0Ot2CANqnykfR10391lh"/>
    <s v="Saba Khatri"/>
    <s v="GMC"/>
    <s v="lead_2NECzFhZ1fxDLIEITQnXMJwr1r47P01qItqvRcSAHrp"/>
    <s v="Work Store Limited (Staples)"/>
    <s v="Daya Gowda"/>
    <s v="user_GL8PBiV4pvzsQLVHSdZLeMQAQcGjCvLkffg486DHfZJ"/>
    <s v="Anshum Naithani"/>
    <s v="2022-06-02 07:31:08.324000+00:00"/>
    <s v="2022-09-19 03:57:17.979000+00:00"/>
    <m/>
    <s v="Mumbai"/>
    <m/>
    <m/>
    <m/>
    <n v="155"/>
    <m/>
    <m/>
    <m/>
    <m/>
    <m/>
    <m/>
    <m/>
    <s v="PAID_SOCIAL"/>
    <m/>
    <m/>
    <m/>
    <s v="Retail"/>
    <m/>
    <m/>
    <m/>
    <m/>
    <m/>
    <m/>
    <m/>
    <m/>
    <m/>
    <m/>
    <m/>
    <m/>
    <s v="Aniket Vahile"/>
    <m/>
    <s v="user_encRk5bIEFN6ZA11h4WH2AdZTiZpogLSlMIaj0E30SZ"/>
    <s v="Daya Gowda"/>
    <m/>
    <m/>
    <s v="April; July; September"/>
    <x v="2"/>
    <s v="Naukri.com"/>
    <m/>
    <s v="Employee Engagement Handbook"/>
    <m/>
    <m/>
    <m/>
    <s v="2022-04-26 12:41:27.300000+00:00"/>
    <s v="2022-09-20 10:30:39.691000+00:00"/>
    <s v="GMC"/>
  </r>
  <r>
    <x v="3"/>
    <n v="1500000"/>
    <s v="INR"/>
    <n v="0"/>
    <x v="4"/>
    <s v="Sales"/>
    <s v="stat_kcR4fZg7TU7jjk1jAVua3qGLRS4J5uFayEjK5j02wtv"/>
    <s v="Unqualified"/>
    <x v="1"/>
    <s v="OpportunityStatusType.Lost"/>
    <s v="cont_IM7WVlk7Ly1u6KRWFZlU60yVk7UDGjgfaUaFrDDJ9Iq"/>
    <s v="Nisha Dasgupta"/>
    <s v="GTL ren"/>
    <s v="lead_aaHqNBBq4DNBo9gcMEcnXoa1TrvqvcuiMsR6paF8jxc"/>
    <s v="Knauf Ceiling solutions"/>
    <s v="Gauri Jori"/>
    <s v="user_GL8PBiV4pvzsQLVHSdZLeMQAQcGjCvLkffg486DHfZJ"/>
    <s v="Anshum Naithani"/>
    <s v="2022-07-18 11:46:11.269000+00:00"/>
    <s v="2022-09-19 03:47:30.339000+00:00"/>
    <m/>
    <s v="Mumbai"/>
    <m/>
    <m/>
    <m/>
    <n v="150"/>
    <m/>
    <m/>
    <m/>
    <m/>
    <m/>
    <m/>
    <m/>
    <m/>
    <m/>
    <m/>
    <m/>
    <s v="Construction &amp; Real Estate"/>
    <m/>
    <m/>
    <m/>
    <m/>
    <m/>
    <m/>
    <m/>
    <m/>
    <m/>
    <m/>
    <m/>
    <m/>
    <m/>
    <m/>
    <s v="user_5YHA1ZU4iP896lD1YJehdJcMx7ZEgWCpulT4T2c3pJ3"/>
    <s v="Gauri Jori"/>
    <m/>
    <m/>
    <s v="September"/>
    <x v="2"/>
    <m/>
    <m/>
    <m/>
    <m/>
    <m/>
    <m/>
    <s v="2021-08-03 09:19:45.645000+00:00"/>
    <s v="2022-10-07 01:53:43.985000+00:00"/>
    <m/>
  </r>
  <r>
    <x v="3"/>
    <n v="2500000"/>
    <s v="INR"/>
    <n v="0"/>
    <x v="4"/>
    <s v="Sales"/>
    <s v="stat_kcR4fZg7TU7jjk1jAVua3qGLRS4J5uFayEjK5j02wtv"/>
    <s v="Unqualified"/>
    <x v="1"/>
    <s v="OpportunityStatusType.Lost"/>
    <s v="cont_IM7WVlk7Ly1u6KRWFZlU60yVk7UDGjgfaUaFrDDJ9Iq"/>
    <s v="Nisha Dasgupta"/>
    <s v="GMC ren"/>
    <s v="lead_aaHqNBBq4DNBo9gcMEcnXoa1TrvqvcuiMsR6paF8jxc"/>
    <s v="Knauf Ceiling solutions"/>
    <s v="Gauri Jori"/>
    <s v="user_GL8PBiV4pvzsQLVHSdZLeMQAQcGjCvLkffg486DHfZJ"/>
    <s v="Anshum Naithani"/>
    <s v="2022-07-18 11:45:05.585000+00:00"/>
    <s v="2022-09-19 03:47:14.705000+00:00"/>
    <m/>
    <s v="Mumbai"/>
    <m/>
    <m/>
    <m/>
    <n v="150"/>
    <m/>
    <m/>
    <m/>
    <m/>
    <m/>
    <m/>
    <m/>
    <m/>
    <m/>
    <m/>
    <m/>
    <s v="Construction &amp; Real Estate"/>
    <m/>
    <m/>
    <m/>
    <m/>
    <m/>
    <m/>
    <m/>
    <m/>
    <m/>
    <m/>
    <m/>
    <m/>
    <m/>
    <m/>
    <s v="user_5YHA1ZU4iP896lD1YJehdJcMx7ZEgWCpulT4T2c3pJ3"/>
    <s v="Gauri Jori"/>
    <m/>
    <m/>
    <s v="September"/>
    <x v="2"/>
    <m/>
    <m/>
    <m/>
    <m/>
    <m/>
    <m/>
    <s v="2021-08-03 09:19:45.645000+00:00"/>
    <s v="2022-10-07 01:53:43.985000+00:00"/>
    <m/>
  </r>
  <r>
    <x v="3"/>
    <n v="2000000"/>
    <s v="INR"/>
    <n v="0"/>
    <x v="4"/>
    <s v="Sales"/>
    <s v="stat_kcR4fZg7TU7jjk1jAVua3qGLRS4J5uFayEjK5j02wtv"/>
    <s v="Unqualified"/>
    <x v="1"/>
    <s v="OpportunityStatusType.Lost"/>
    <s v="cont_dwy3v3HWjBV8mAyaW8Hulw5KEMGBZrOqQfj2cKodgek"/>
    <s v="shweta rathor"/>
    <s v="GMC Renewal"/>
    <s v="lead_oFQIm9YXEk3wn0DUBN0I11LWhzgvFOMClENPYbiHip9"/>
    <s v="Ajmera Housing Corporation"/>
    <s v="Trupti Suryavanshi"/>
    <s v="user_GL8PBiV4pvzsQLVHSdZLeMQAQcGjCvLkffg486DHfZJ"/>
    <s v="Anshum Naithani"/>
    <s v="2022-07-08 12:24:35.475000+00:00"/>
    <s v="2022-09-19 03:49:19.078000+00:00"/>
    <m/>
    <s v="Mumbai"/>
    <m/>
    <m/>
    <m/>
    <n v="223"/>
    <m/>
    <m/>
    <m/>
    <m/>
    <m/>
    <m/>
    <m/>
    <m/>
    <m/>
    <m/>
    <m/>
    <s v="Construction &amp; Real Estate"/>
    <m/>
    <m/>
    <m/>
    <m/>
    <m/>
    <m/>
    <m/>
    <m/>
    <m/>
    <m/>
    <m/>
    <m/>
    <s v="Mrunmay Jalgaonkar"/>
    <m/>
    <s v="user_L8E6IFhq6UCzKLHa45LUUTZCznDuyDwFrGaEp9DXiUM"/>
    <s v="Trupti Suryavanshi"/>
    <m/>
    <m/>
    <s v="October; September"/>
    <x v="4"/>
    <m/>
    <m/>
    <m/>
    <m/>
    <m/>
    <m/>
    <s v="2020-12-14 12:21:27.213000+00:00"/>
    <s v="2022-09-20 20:40:26.965000+00:00"/>
    <s v="GMC"/>
  </r>
  <r>
    <x v="3"/>
    <n v="1000000"/>
    <s v="INR"/>
    <n v="0"/>
    <x v="4"/>
    <s v="Sales"/>
    <s v="stat_kcR4fZg7TU7jjk1jAVua3qGLRS4J5uFayEjK5j02wtv"/>
    <s v="Unqualified"/>
    <x v="1"/>
    <s v="OpportunityStatusType.Lost"/>
    <s v="cont_cwRhxk3aAoP8UMLzXGz76QyMd5vsPpVSd7IWxtN9BX9"/>
    <s v="Pradeep"/>
    <s v="GMC"/>
    <s v="lead_jRpTh6c3H7BdeF9ODOfjhj9mDiriz25VU7usfCZZvlx"/>
    <s v="Coromandel ENG"/>
    <s v="Mayur Gadiyar"/>
    <s v="user_GL8PBiV4pvzsQLVHSdZLeMQAQcGjCvLkffg486DHfZJ"/>
    <s v="Anshum Naithani"/>
    <s v="2022-06-07 11:14:23.403000+00:00"/>
    <s v="2022-09-19 03:46:20.569000+00:00"/>
    <m/>
    <s v="Chennai"/>
    <m/>
    <m/>
    <m/>
    <n v="2000"/>
    <m/>
    <m/>
    <m/>
    <m/>
    <m/>
    <m/>
    <m/>
    <m/>
    <m/>
    <m/>
    <m/>
    <m/>
    <m/>
    <m/>
    <m/>
    <m/>
    <m/>
    <m/>
    <m/>
    <m/>
    <m/>
    <m/>
    <m/>
    <m/>
    <s v="Aniket Vahile"/>
    <m/>
    <s v="user_bdUPAGjcS7p6513So3N4g3aWNS5HuBuVJi7bvCPAsLt"/>
    <s v="Mayur Gadiyar"/>
    <m/>
    <m/>
    <s v="September"/>
    <x v="2"/>
    <m/>
    <m/>
    <m/>
    <m/>
    <m/>
    <m/>
    <s v="2022-06-06 06:54:36.923000+00:00"/>
    <s v="2022-10-20 10:16:52.644000+00:00"/>
    <s v="GMC"/>
  </r>
  <r>
    <x v="9"/>
    <n v="80000"/>
    <s v="INR"/>
    <n v="0"/>
    <x v="4"/>
    <s v="Sales"/>
    <s v="stat_1hn9nRJaLbI53NxPuSQgo90kRpbpKsFlwN4oEGNUTdO"/>
    <s v="Lost"/>
    <x v="1"/>
    <s v="OpportunityStatusType.Lost"/>
    <m/>
    <m/>
    <s v="Client wanted competitive quotes from HDFC but we didn't have any"/>
    <s v="lead_cbfoRrDTsTjwRKoignBlD5V7j4yQ2I6jZ8EkjNWprIo"/>
    <s v="Clinikally (Fresh)"/>
    <s v="Sarvesh Pawar"/>
    <s v="user_9SBRjyF0n4iWuhUdqRyQkFhl2J4uyNKhFWvvJEvunX8"/>
    <s v="Omkar Ghate"/>
    <s v="2022-09-05 10:51:19.115000+00:00"/>
    <s v="2022-09-19 02:54:22.593000+00:00"/>
    <m/>
    <s v="Gurgaon"/>
    <m/>
    <m/>
    <m/>
    <n v="16"/>
    <m/>
    <m/>
    <m/>
    <m/>
    <m/>
    <m/>
    <m/>
    <m/>
    <m/>
    <m/>
    <m/>
    <m/>
    <m/>
    <m/>
    <m/>
    <m/>
    <m/>
    <m/>
    <m/>
    <m/>
    <m/>
    <m/>
    <m/>
    <m/>
    <m/>
    <m/>
    <s v="user_A8KOTZADnUtEQOLt4nSLAmteNStuGh80js75RYjrXVt"/>
    <s v="Sarvesh Pawar"/>
    <m/>
    <m/>
    <m/>
    <x v="2"/>
    <m/>
    <m/>
    <m/>
    <m/>
    <m/>
    <m/>
    <s v="2022-09-05 10:47:01.387000+00:00"/>
    <s v="2022-09-21 07:28:58.764000+00:00"/>
    <s v="GMC"/>
  </r>
  <r>
    <x v="13"/>
    <n v="1800000"/>
    <s v="INR"/>
    <n v="0"/>
    <x v="23"/>
    <s v="Sales"/>
    <s v="stat_1hn9nRJaLbI53NxPuSQgo90kRpbpKsFlwN4oEGNUTdO"/>
    <s v="Lost"/>
    <x v="1"/>
    <s v="OpportunityStatusType.Lost"/>
    <s v="cont_dRAseawPlx7mb5vNpjC0CVUHLbWOD9gHFnDxdX8v0YY"/>
    <s v="Roopendra Sharma"/>
    <s v="GMC - Sept 600 employees 1+3 policy graded suminsured"/>
    <s v="lead_dcU3xBfwayabWBESPQvGUetAabApvU9b4WJFlb16ya6"/>
    <s v="Kumar Organic Products Limited"/>
    <s v="Daya Gowda"/>
    <s v="user_a8nqX3z7ISW88f172GrmiROpYjjP29QrWrDfKdMgnvc"/>
    <s v="Akash Singh"/>
    <s v="2022-07-01 09:51:43.378000+00:00"/>
    <s v="2022-09-19 03:27:11.123000+00:00"/>
    <m/>
    <s v="Bangalore"/>
    <m/>
    <m/>
    <m/>
    <n v="600"/>
    <m/>
    <m/>
    <m/>
    <m/>
    <m/>
    <m/>
    <m/>
    <m/>
    <m/>
    <m/>
    <m/>
    <s v="Manufacturing"/>
    <m/>
    <m/>
    <m/>
    <m/>
    <m/>
    <m/>
    <m/>
    <m/>
    <m/>
    <m/>
    <m/>
    <m/>
    <s v="Jithendra Goalla"/>
    <m/>
    <s v="user_ojX3B6giQCeKnOjqd4gdwXUl0CqqHMXNORvxR6POXn6"/>
    <s v="Abhishek Chauhan"/>
    <s v="Dr. Anil More"/>
    <m/>
    <s v="September"/>
    <x v="2"/>
    <m/>
    <m/>
    <m/>
    <m/>
    <m/>
    <m/>
    <s v="2022-04-25 19:08:39.825000+00:00"/>
    <s v="2022-09-22 04:26:56.035000+00:00"/>
    <m/>
  </r>
  <r>
    <x v="0"/>
    <n v="1000000"/>
    <s v="INR"/>
    <n v="50"/>
    <x v="4"/>
    <s v="Sales"/>
    <s v="stat_kLhaUSYbyIgQOHjvcKAHYNQn1lIjd0wTZfiU50Lt3mL"/>
    <s v="Demo Completed"/>
    <x v="1"/>
    <s v="OpportunityStatusType.Active"/>
    <m/>
    <m/>
    <s v="App only"/>
    <s v="lead_nIFzhQ0Qh8pFsKicj8hRYFsfK6ohYRvzncTgrKJerHI"/>
    <s v="Sterlite Power Transmission Limited"/>
    <s v="Prajakta Sahastrabudhe"/>
    <s v="user_P3f70h2AcefBkFTBZpvA9LgDbjTmUIXkqdKqHJ5evwA"/>
    <s v="Manojkumar Tinna"/>
    <s v="2022-05-10 14:21:13.680000+00:00"/>
    <s v="2022-09-18 08:03:14.055000+00:00"/>
    <m/>
    <s v="Mumbai"/>
    <m/>
    <m/>
    <m/>
    <n v="1364"/>
    <m/>
    <m/>
    <m/>
    <m/>
    <m/>
    <m/>
    <m/>
    <m/>
    <m/>
    <m/>
    <m/>
    <s v="Others"/>
    <m/>
    <m/>
    <m/>
    <m/>
    <m/>
    <m/>
    <m/>
    <m/>
    <m/>
    <m/>
    <m/>
    <m/>
    <s v="Yogesh Paigude"/>
    <m/>
    <s v="user_228eUmsdKIb9OItgmiDq1zD4aPZ1eqiapbaLAGeBf8g"/>
    <s v="Bhairavi Jog"/>
    <m/>
    <s v="Nilesh Dhanani"/>
    <s v="February"/>
    <x v="2"/>
    <s v="Lusha"/>
    <m/>
    <m/>
    <m/>
    <m/>
    <m/>
    <s v="2021-07-26 10:39:14.524000+00:00"/>
    <s v="2022-10-20 10:30:10.135000+00:00"/>
    <m/>
  </r>
  <r>
    <x v="9"/>
    <n v="500000"/>
    <s v="INR"/>
    <n v="0"/>
    <x v="4"/>
    <s v="Sales"/>
    <s v="stat_kcR4fZg7TU7jjk1jAVua3qGLRS4J5uFayEjK5j02wtv"/>
    <s v="Unqualified"/>
    <x v="1"/>
    <s v="OpportunityStatusType.Lost"/>
    <m/>
    <m/>
    <m/>
    <s v="lead_xnmCplkCMwwNOb4RRfmidseFUH01A9vZvj2CkORbjZl"/>
    <s v="MILLENNIUM DEVELOPERS"/>
    <s v="Satyajit Chati"/>
    <s v="user_9SBRjyF0n4iWuhUdqRyQkFhl2J4uyNKhFWvvJEvunX8"/>
    <s v="Omkar Ghate"/>
    <s v="2022-08-16 06:07:10.160000+00:00"/>
    <s v="2022-09-19 02:52:20.796000+00:00"/>
    <m/>
    <s v="Pune"/>
    <m/>
    <m/>
    <m/>
    <n v="42"/>
    <m/>
    <m/>
    <m/>
    <m/>
    <m/>
    <m/>
    <m/>
    <m/>
    <m/>
    <m/>
    <m/>
    <s v="Others"/>
    <m/>
    <m/>
    <m/>
    <m/>
    <m/>
    <m/>
    <m/>
    <m/>
    <m/>
    <m/>
    <m/>
    <m/>
    <s v="Deepak Yadav"/>
    <m/>
    <s v="user_5IQTpX6DsnoeoDfxqzqojpVoQLXPh68nhDjLS5ETjYj"/>
    <s v="Satyajit Chati"/>
    <m/>
    <m/>
    <s v="September"/>
    <x v="2"/>
    <m/>
    <m/>
    <m/>
    <m/>
    <m/>
    <m/>
    <s v="2021-06-22 06:13:17.767000+00:00"/>
    <s v="2022-10-20 11:47:01.142000+00:00"/>
    <m/>
  </r>
  <r>
    <x v="1"/>
    <n v="18000"/>
    <s v="INR"/>
    <n v="50"/>
    <x v="19"/>
    <s v="Sales"/>
    <s v="stat_kLhaUSYbyIgQOHjvcKAHYNQn1lIjd0wTZfiU50Lt3mL"/>
    <s v="Demo Completed"/>
    <x v="1"/>
    <s v="OpportunityStatusType.Active"/>
    <s v="cont_Fy8rvIsvB7vckwMkjof9WzpAoKFZmfa1IPVmM6sxRgb"/>
    <s v="Amruta"/>
    <m/>
    <s v="lead_XwM1KIRyNSojI4dVIH51G1YavCnyn8mendtt9amEkQn"/>
    <s v="Consumer Sketch"/>
    <s v="Nikhil Ahuja"/>
    <s v="user_P3f70h2AcefBkFTBZpvA9LgDbjTmUIXkqdKqHJ5evwA"/>
    <s v="Manojkumar Tinna"/>
    <s v="2022-07-11 12:11:00.341000+00:00"/>
    <s v="2022-09-18 08:07:36.119000+00:00"/>
    <m/>
    <s v="Other Gujarat"/>
    <m/>
    <m/>
    <m/>
    <n v="60"/>
    <m/>
    <m/>
    <m/>
    <m/>
    <m/>
    <m/>
    <m/>
    <m/>
    <m/>
    <m/>
    <m/>
    <s v="Consumer Goods &amp; Electronics"/>
    <m/>
    <m/>
    <m/>
    <m/>
    <m/>
    <m/>
    <m/>
    <m/>
    <m/>
    <m/>
    <m/>
    <m/>
    <m/>
    <m/>
    <s v="user_bdUPAGjcS7p6513So3N4g3aWNS5HuBuVJi7bvCPAsLt"/>
    <s v="Mayur Gadiyar"/>
    <m/>
    <m/>
    <s v="September"/>
    <x v="4"/>
    <m/>
    <m/>
    <s v="Employee Engagement Handbook"/>
    <m/>
    <m/>
    <m/>
    <s v="2022-04-27 11:30:51.959000+00:00"/>
    <s v="2022-09-19 03:15:17.109000+00:00"/>
    <s v="GPA"/>
  </r>
  <r>
    <x v="17"/>
    <n v="200000"/>
    <s v="INR"/>
    <n v="0"/>
    <x v="23"/>
    <s v="Sales"/>
    <s v="stat_1hn9nRJaLbI53NxPuSQgo90kRpbpKsFlwN4oEGNUTdO"/>
    <s v="Lost"/>
    <x v="1"/>
    <s v="OpportunityStatusType.Lost"/>
    <s v="cont_ppC6JnjWjIbnNyC11tGVL8NHIbZwZRATGcCropy6ORE"/>
    <s v="A Vishnuvardhan"/>
    <m/>
    <s v="lead_iCZp5WYFqmnWkxKQxs6acVEWIu2w6kPHJeca8lMaPWw"/>
    <s v="BlueRose Technologies"/>
    <s v="Sarvesh Pawar"/>
    <s v="user_P3f70h2AcefBkFTBZpvA9LgDbjTmUIXkqdKqHJ5evwA"/>
    <s v="Manojkumar Tinna"/>
    <s v="2022-08-19 11:10:08.756000+00:00"/>
    <s v="2022-09-18 07:40:56.443000+00:00"/>
    <m/>
    <s v="Bangalore"/>
    <m/>
    <m/>
    <m/>
    <n v="500"/>
    <m/>
    <m/>
    <m/>
    <m/>
    <m/>
    <m/>
    <m/>
    <s v="PAID_SOCIAL"/>
    <m/>
    <m/>
    <m/>
    <s v="IT Services &amp; IT Consulting"/>
    <m/>
    <m/>
    <m/>
    <m/>
    <m/>
    <m/>
    <m/>
    <m/>
    <m/>
    <m/>
    <m/>
    <m/>
    <m/>
    <m/>
    <s v="user_A8KOTZADnUtEQOLt4nSLAmteNStuGh80js75RYjrXVt"/>
    <s v="Sarvesh Pawar"/>
    <s v="Jayesh Gandhi"/>
    <m/>
    <s v="September"/>
    <x v="4"/>
    <m/>
    <m/>
    <s v="Employee Engagement Handbook"/>
    <m/>
    <m/>
    <m/>
    <s v="2022-03-04 10:22:57.357000+00:00"/>
    <s v="2022-10-15 17:53:20.842000+00:00"/>
    <s v="GPA"/>
  </r>
  <r>
    <x v="2"/>
    <n v="50000"/>
    <s v="INR"/>
    <n v="50"/>
    <x v="4"/>
    <s v="Sales"/>
    <s v="stat_T3kAAaxxVQ5lPxDDIp76iVMLZhmGR6CEbdlVFNl0tPj"/>
    <s v="Quote Comparison Ready"/>
    <x v="1"/>
    <s v="OpportunityStatusType.Active"/>
    <s v="cont_gJVtPE97918PrhNwVCmHmIh5uYOPUqNUpIwqqFQmF00"/>
    <s v="Senthil Basuvaraj"/>
    <s v="Fresh"/>
    <s v="lead_S1s1xd4fFQUrQ8dGaZtwrDDH1zsM5c4VQnk8ZuEfOw4"/>
    <s v="Corefactors (Fresh)"/>
    <s v="Prateek Wadhwa"/>
    <s v="user_P3f70h2AcefBkFTBZpvA9LgDbjTmUIXkqdKqHJ5evwA"/>
    <s v="Manojkumar Tinna"/>
    <s v="2022-07-26 04:34:59.569000+00:00"/>
    <s v="2022-09-18 07:42:16.480000+00:00"/>
    <m/>
    <s v="Bangalore"/>
    <m/>
    <m/>
    <m/>
    <n v="13"/>
    <m/>
    <m/>
    <m/>
    <m/>
    <m/>
    <m/>
    <m/>
    <m/>
    <m/>
    <m/>
    <m/>
    <m/>
    <m/>
    <m/>
    <m/>
    <m/>
    <m/>
    <m/>
    <m/>
    <m/>
    <m/>
    <m/>
    <m/>
    <m/>
    <m/>
    <m/>
    <s v="user_FdWFezbLzkYQcGsBUsjZO25nr2poK2nRbqV47Rs5Kfm"/>
    <s v="Prateek Wadhwa"/>
    <m/>
    <m/>
    <m/>
    <x v="4"/>
    <m/>
    <m/>
    <s v="Workplace wellness playbook"/>
    <m/>
    <m/>
    <m/>
    <s v="2022-07-04 11:33:48.784000+00:00"/>
    <s v="2022-10-19 10:01:06.026000+00:00"/>
    <s v="GMC"/>
  </r>
  <r>
    <x v="17"/>
    <n v="5900000"/>
    <s v="INR"/>
    <n v="0"/>
    <x v="23"/>
    <s v="Sales"/>
    <s v="stat_1hn9nRJaLbI53NxPuSQgo90kRpbpKsFlwN4oEGNUTdO"/>
    <s v="Lost"/>
    <x v="1"/>
    <s v="OpportunityStatusType.Lost"/>
    <s v="cont_ppC6JnjWjIbnNyC11tGVL8NHIbZwZRATGcCropy6ORE"/>
    <s v="A Vishnuvardhan"/>
    <m/>
    <s v="lead_iCZp5WYFqmnWkxKQxs6acVEWIu2w6kPHJeca8lMaPWw"/>
    <s v="BlueRose Technologies"/>
    <s v="Sarvesh Pawar"/>
    <s v="user_P3f70h2AcefBkFTBZpvA9LgDbjTmUIXkqdKqHJ5evwA"/>
    <s v="Manojkumar Tinna"/>
    <s v="2022-08-19 11:09:27.128000+00:00"/>
    <s v="2022-09-18 07:40:50.611000+00:00"/>
    <m/>
    <s v="Bangalore"/>
    <m/>
    <m/>
    <m/>
    <n v="500"/>
    <m/>
    <m/>
    <m/>
    <m/>
    <m/>
    <m/>
    <m/>
    <s v="PAID_SOCIAL"/>
    <m/>
    <m/>
    <m/>
    <s v="IT Services &amp; IT Consulting"/>
    <m/>
    <m/>
    <m/>
    <m/>
    <m/>
    <m/>
    <m/>
    <m/>
    <m/>
    <m/>
    <m/>
    <m/>
    <m/>
    <m/>
    <s v="user_A8KOTZADnUtEQOLt4nSLAmteNStuGh80js75RYjrXVt"/>
    <s v="Sarvesh Pawar"/>
    <s v="Jayesh Gandhi"/>
    <m/>
    <s v="September"/>
    <x v="4"/>
    <m/>
    <m/>
    <s v="Employee Engagement Handbook"/>
    <m/>
    <m/>
    <m/>
    <s v="2022-03-04 10:22:57.357000+00:00"/>
    <s v="2022-10-15 17:53:20.842000+00:00"/>
    <s v="GMC"/>
  </r>
  <r>
    <x v="22"/>
    <n v="22000000"/>
    <s v="INR"/>
    <n v="0"/>
    <x v="28"/>
    <s v="Sales"/>
    <s v="stat_1hn9nRJaLbI53NxPuSQgo90kRpbpKsFlwN4oEGNUTdO"/>
    <s v="Lost"/>
    <x v="1"/>
    <s v="OpportunityStatusType.Lost"/>
    <s v="cont_urTNbeVnrXIkWm7A1uYAjUN4vpZgVnEzmoURYkiCfp3"/>
    <s v="Sandeep Rajmane"/>
    <s v="GMC (Renewal)"/>
    <s v="lead_0YDD985dbyIaw3dKR0pjOofO3h4QmKqa2oLqb38MTgb"/>
    <s v="Sany Heavy Industries India ltd"/>
    <s v="Pranav Kenjale"/>
    <s v="user_TZzywQwym26DjuswO479pxRhNKX152z8X1haCx2vcst"/>
    <s v="Vrushali Kummar"/>
    <s v="2022-07-11 12:28:12.051000+00:00"/>
    <s v="2022-09-17 18:22:01.342000+00:00"/>
    <m/>
    <s v="Pune"/>
    <m/>
    <s v="2020-08-24 07:08:18+00:00"/>
    <m/>
    <n v="500"/>
    <m/>
    <m/>
    <m/>
    <m/>
    <m/>
    <m/>
    <m/>
    <m/>
    <m/>
    <m/>
    <m/>
    <s v="Automotive"/>
    <m/>
    <m/>
    <m/>
    <m/>
    <m/>
    <m/>
    <m/>
    <m/>
    <m/>
    <m/>
    <m/>
    <m/>
    <m/>
    <m/>
    <s v="user_6hRQhcoLhZEDUBYaw3vS7rv6T5582sGfXq4jNRqTfUU"/>
    <s v="Aishwarya Nyayadhish"/>
    <s v="Anjali Nishu"/>
    <m/>
    <s v="July; May; September"/>
    <x v="2"/>
    <m/>
    <m/>
    <s v="Ssoumen List"/>
    <m/>
    <m/>
    <m/>
    <s v="2020-12-06 09:47:22.325000+00:00"/>
    <s v="2022-10-10 07:31:08.200000+00:00"/>
    <s v="GMC"/>
  </r>
  <r>
    <x v="18"/>
    <n v="7500000"/>
    <s v="INR"/>
    <n v="0"/>
    <x v="23"/>
    <s v="Sales"/>
    <s v="stat_1hn9nRJaLbI53NxPuSQgo90kRpbpKsFlwN4oEGNUTdO"/>
    <s v="Lost"/>
    <x v="1"/>
    <s v="OpportunityStatusType.Lost"/>
    <s v="cont_HSbzTJ34aaplxEMF0mDD7MJvGhmLRM6ZRJDSEFGH9bQ"/>
    <s v="Shirish Ranjane"/>
    <s v="GMC (Renewal)"/>
    <s v="lead_pH5rx2KMitJ349suibkxnHmBo21cSKI7vYZq9QTZnro"/>
    <s v="CarTrade"/>
    <s v="Pranav Kenjale"/>
    <s v="user_P3f70h2AcefBkFTBZpvA9LgDbjTmUIXkqdKqHJ5evwA"/>
    <s v="Manojkumar Tinna"/>
    <s v="2022-07-20 11:46:11.993000+00:00"/>
    <s v="2022-09-18 07:40:09.995000+00:00"/>
    <m/>
    <s v="Mumbai"/>
    <m/>
    <m/>
    <m/>
    <n v="2192"/>
    <m/>
    <m/>
    <m/>
    <m/>
    <m/>
    <m/>
    <m/>
    <m/>
    <m/>
    <m/>
    <m/>
    <s v="Manufacturing"/>
    <m/>
    <m/>
    <m/>
    <m/>
    <m/>
    <m/>
    <m/>
    <m/>
    <m/>
    <m/>
    <m/>
    <m/>
    <s v="Mrunmay Jalgaonkar"/>
    <m/>
    <s v="user_A8KOTZADnUtEQOLt4nSLAmteNStuGh80js75RYjrXVt"/>
    <s v="Sarvesh Pawar"/>
    <m/>
    <m/>
    <s v="September"/>
    <x v="2"/>
    <m/>
    <m/>
    <m/>
    <m/>
    <m/>
    <m/>
    <s v="2022-04-28 05:09:40.939000+00:00"/>
    <s v="2022-10-20 10:27:12.348000+00:00"/>
    <m/>
  </r>
  <r>
    <x v="16"/>
    <n v="2600000"/>
    <s v="INR"/>
    <n v="0"/>
    <x v="23"/>
    <s v="Sales"/>
    <s v="stat_1hn9nRJaLbI53NxPuSQgo90kRpbpKsFlwN4oEGNUTdO"/>
    <s v="Lost"/>
    <x v="1"/>
    <s v="OpportunityStatusType.Lost"/>
    <m/>
    <m/>
    <s v="GMC"/>
    <s v="lead_vn2GEh3IGjztTWZlBAb0TWNzGgzb9uXAFaoDyIzfp1Y"/>
    <s v="Coditas"/>
    <s v="Bhairavi Jog"/>
    <s v="user_8jx3L2CDfrbzNnwYUv6Plfha6VxaSGsqcbTXR3sIBZi"/>
    <s v="Manish Balpande"/>
    <s v="2022-09-05 12:40:12.170000+00:00"/>
    <s v="2022-09-17 13:16:43.277000+00:00"/>
    <m/>
    <s v="Pune"/>
    <m/>
    <s v="2020-09-22 03:41:13+00:00"/>
    <m/>
    <n v="250"/>
    <m/>
    <m/>
    <m/>
    <m/>
    <m/>
    <m/>
    <m/>
    <m/>
    <m/>
    <m/>
    <m/>
    <m/>
    <m/>
    <m/>
    <m/>
    <m/>
    <m/>
    <m/>
    <m/>
    <m/>
    <m/>
    <m/>
    <m/>
    <m/>
    <m/>
    <m/>
    <s v="user_228eUmsdKIb9OItgmiDq1zD4aPZ1eqiapbaLAGeBf8g"/>
    <s v="Bhairavi Jog"/>
    <s v="Komal Chougale; Snehal Mane"/>
    <m/>
    <s v="September"/>
    <x v="4"/>
    <s v="Lusha"/>
    <m/>
    <s v="Gated Content"/>
    <m/>
    <m/>
    <m/>
    <s v="2020-11-24 05:13:45.437000+00:00"/>
    <s v="2022-10-10 10:56:02.007000+00:00"/>
    <s v="GMC"/>
  </r>
  <r>
    <x v="11"/>
    <n v="200000"/>
    <s v="INR"/>
    <n v="100"/>
    <x v="23"/>
    <s v="Sales"/>
    <s v="stat_OZRiD1474QRJIpvnjHCZfiIvKcVD6mIKSSTzg8SwDVx"/>
    <s v="Won- Payment Completed"/>
    <x v="0"/>
    <s v="OpportunityStatusType.Won"/>
    <s v="cont_xPvykNkdSTRQdfPSx4XRgUPWFfyPFRjfjNJJMsd0ky5"/>
    <s v="Kavitha"/>
    <s v="GMC Renewal"/>
    <s v="lead_M60SojAWmZTB8lViR9mhSpF66u7fWllGtbvysBFnuhi"/>
    <s v="Peoplelogic Business Solutions Private Limited"/>
    <s v="Harmanjit Singh"/>
    <s v="user_LKRhV6rhcBe0uL8u70UUGeDjbMupuho4TaiAOCbT7HT"/>
    <s v="Kashif Ahmad"/>
    <s v="2022-08-18 04:58:08.926000+00:00"/>
    <s v="2022-09-17 09:40:33.494000+00:00"/>
    <m/>
    <s v="Bangalore"/>
    <m/>
    <m/>
    <m/>
    <n v="73"/>
    <m/>
    <m/>
    <m/>
    <m/>
    <m/>
    <m/>
    <m/>
    <m/>
    <m/>
    <m/>
    <m/>
    <s v="HR / Staffing / Recruitment"/>
    <m/>
    <m/>
    <m/>
    <m/>
    <m/>
    <m/>
    <m/>
    <m/>
    <m/>
    <m/>
    <m/>
    <m/>
    <m/>
    <m/>
    <s v="user_lwF8ctKa5IyxqATpO2EOw2h0AEPiCMHOgewiH38Ei77"/>
    <s v="Harmanjit Singh"/>
    <s v="Siddharth Angolkar"/>
    <m/>
    <s v="September"/>
    <x v="4"/>
    <m/>
    <m/>
    <s v="Employee Wellness Handbook"/>
    <m/>
    <m/>
    <m/>
    <s v="2022-01-21 12:09:28.998000+00:00"/>
    <s v="2022-10-03 08:19:21.380000+00:00"/>
    <s v="GMC"/>
  </r>
  <r>
    <x v="1"/>
    <n v="33820"/>
    <s v="INR"/>
    <n v="100"/>
    <x v="25"/>
    <s v="Sales"/>
    <s v="stat_OZRiD1474QRJIpvnjHCZfiIvKcVD6mIKSSTzg8SwDVx"/>
    <s v="Won- Payment Completed"/>
    <x v="0"/>
    <s v="OpportunityStatusType.Won"/>
    <m/>
    <m/>
    <m/>
    <s v="lead_iNGlAxkvARyus8uP2UgWGT73vbNaKLMmQAW7SuwS6tO"/>
    <s v="Veritech Infosystems Pvt. Ltd."/>
    <s v="Tejas Kulkarni"/>
    <s v="user_kbtBHYtBjVDNyI72HTF6C1SCvC7yVBiA6OrBOy3t96U"/>
    <s v="Tejas Kulkarni"/>
    <s v="2022-09-16 14:50:58.416000+00:00"/>
    <s v="2022-09-16 14:54:06.232000+00:00"/>
    <m/>
    <m/>
    <m/>
    <m/>
    <m/>
    <n v="83"/>
    <m/>
    <m/>
    <m/>
    <m/>
    <m/>
    <m/>
    <m/>
    <m/>
    <m/>
    <m/>
    <m/>
    <s v="IT Services &amp; IT Consulting"/>
    <m/>
    <m/>
    <m/>
    <m/>
    <m/>
    <m/>
    <m/>
    <m/>
    <m/>
    <m/>
    <m/>
    <m/>
    <m/>
    <m/>
    <s v="user_2jRs4eIjwv8MozxYA1DE9MMy0FWf2gMgweg2LiJNu64"/>
    <s v="Gauri Munge"/>
    <s v="Dr. Anil More"/>
    <m/>
    <s v="September"/>
    <x v="4"/>
    <m/>
    <m/>
    <s v="Downloaded the guide: Employee Wellness Handbook"/>
    <m/>
    <m/>
    <m/>
    <s v="2021-12-21 11:24:28.463000+00:00"/>
    <s v="2022-10-20 12:35:50.970000+00:00"/>
    <s v="GPA"/>
  </r>
  <r>
    <x v="1"/>
    <n v="550000"/>
    <s v="INR"/>
    <n v="100"/>
    <x v="25"/>
    <s v="Sales"/>
    <s v="stat_OZRiD1474QRJIpvnjHCZfiIvKcVD6mIKSSTzg8SwDVx"/>
    <s v="Won- Payment Completed"/>
    <x v="0"/>
    <s v="OpportunityStatusType.Won"/>
    <m/>
    <m/>
    <s v="50% co pay for 1+3 Optional - Parental policy 5 lakhs - budget Interested in Tata AIG"/>
    <s v="lead_iNGlAxkvARyus8uP2UgWGT73vbNaKLMmQAW7SuwS6tO"/>
    <s v="Veritech Infosystems Pvt. Ltd."/>
    <s v="Kaushlya Bhavsar"/>
    <s v="user_kbtBHYtBjVDNyI72HTF6C1SCvC7yVBiA6OrBOy3t96U"/>
    <s v="Tejas Kulkarni"/>
    <s v="2022-03-21 06:15:09.167000+00:00"/>
    <s v="2022-09-16 14:53:37.945000+00:00"/>
    <m/>
    <m/>
    <m/>
    <m/>
    <m/>
    <n v="83"/>
    <m/>
    <m/>
    <m/>
    <m/>
    <m/>
    <m/>
    <m/>
    <m/>
    <m/>
    <m/>
    <m/>
    <s v="IT Services &amp; IT Consulting"/>
    <m/>
    <m/>
    <m/>
    <m/>
    <m/>
    <m/>
    <m/>
    <m/>
    <m/>
    <m/>
    <m/>
    <m/>
    <m/>
    <m/>
    <s v="user_2jRs4eIjwv8MozxYA1DE9MMy0FWf2gMgweg2LiJNu64"/>
    <s v="Gauri Munge"/>
    <s v="Dr. Anil More"/>
    <m/>
    <s v="September"/>
    <x v="4"/>
    <m/>
    <m/>
    <s v="Downloaded the guide: Employee Wellness Handbook"/>
    <m/>
    <m/>
    <m/>
    <s v="2021-12-21 11:24:28.463000+00:00"/>
    <s v="2022-10-20 12:35:50.970000+00:00"/>
    <s v="GMC"/>
  </r>
  <r>
    <x v="8"/>
    <n v="1000000"/>
    <s v="INR"/>
    <n v="0"/>
    <x v="4"/>
    <s v="Sales"/>
    <s v="stat_1hn9nRJaLbI53NxPuSQgo90kRpbpKsFlwN4oEGNUTdO"/>
    <s v="Lost"/>
    <x v="1"/>
    <s v="OpportunityStatusType.Lost"/>
    <s v="cont_3wSMU3FkHAF4P1eRhmq3fnwy3fQCYoD9Y3hOJB6qA6l"/>
    <s v="himanshu kholay"/>
    <s v="GMC ren"/>
    <s v="lead_H6ihWLKyFDgX9rQRRS67PM8z4ygpptIUjtOHsMT970d"/>
    <s v="Prgx India Pvt Ltd"/>
    <s v="Gauri Jori"/>
    <s v="user_KLETV1op4MIjvKQ12xGsWi23CuPjDE6PT29nwG6T3MY"/>
    <s v="Pooja Gawas"/>
    <s v="2022-08-03 04:30:07.289000+00:00"/>
    <s v="2022-09-16 07:05:55.213000+00:00"/>
    <m/>
    <s v="Pune"/>
    <m/>
    <s v="2020-08-29 09:43:34+00:00"/>
    <m/>
    <n v="150"/>
    <m/>
    <m/>
    <m/>
    <m/>
    <m/>
    <m/>
    <m/>
    <m/>
    <m/>
    <m/>
    <m/>
    <s v="Banking &amp; Finance"/>
    <m/>
    <m/>
    <m/>
    <m/>
    <m/>
    <m/>
    <m/>
    <m/>
    <m/>
    <m/>
    <m/>
    <m/>
    <m/>
    <m/>
    <s v="user_5YHA1ZU4iP896lD1YJehdJcMx7ZEgWCpulT4T2c3pJ3"/>
    <s v="Gauri Jori"/>
    <m/>
    <m/>
    <s v="September"/>
    <x v="10"/>
    <m/>
    <m/>
    <m/>
    <m/>
    <m/>
    <m/>
    <s v="2020-12-06 09:49:23.576000+00:00"/>
    <s v="2022-09-16 07:05:55.303000+00:00"/>
    <m/>
  </r>
  <r>
    <x v="21"/>
    <n v="1400000"/>
    <s v="INR"/>
    <n v="0"/>
    <x v="4"/>
    <s v="Sales"/>
    <s v="stat_kcR4fZg7TU7jjk1jAVua3qGLRS4J5uFayEjK5j02wtv"/>
    <s v="Unqualified"/>
    <x v="1"/>
    <s v="OpportunityStatusType.Lost"/>
    <s v="cont_ouIzySFmKSc3GdBJCVeN8lS6Not0hN5jNrJfEgXCjHU"/>
    <s v="bhakti nimkar"/>
    <s v="GMC ren"/>
    <s v="lead_DmeKoNhVTwQHeSEas8q8akkVAklsagZ9saxoKk5Ukl3"/>
    <s v="Red Bull India Pvt Ltd"/>
    <s v="Gauri Jori"/>
    <s v="user_Iwn6da5WKkZqwUySK0oUuCb72pFP5WEm4zAb92ijqFe"/>
    <s v="Sonal Paithankar"/>
    <s v="2022-08-16 10:31:35.638000+00:00"/>
    <s v="2022-09-16 13:01:06.345000+00:00"/>
    <m/>
    <s v="Mumbai"/>
    <m/>
    <m/>
    <m/>
    <n v="351"/>
    <m/>
    <m/>
    <m/>
    <m/>
    <m/>
    <m/>
    <m/>
    <m/>
    <m/>
    <m/>
    <m/>
    <s v="Food &amp; Beverages"/>
    <m/>
    <m/>
    <m/>
    <m/>
    <m/>
    <m/>
    <m/>
    <m/>
    <m/>
    <m/>
    <m/>
    <m/>
    <s v="Ravi Jaiswal"/>
    <m/>
    <s v="user_5YHA1ZU4iP896lD1YJehdJcMx7ZEgWCpulT4T2c3pJ3"/>
    <s v="Gauri Jori"/>
    <m/>
    <m/>
    <s v="September"/>
    <x v="2"/>
    <m/>
    <m/>
    <m/>
    <m/>
    <m/>
    <m/>
    <s v="2021-08-05 07:12:45.529000+00:00"/>
    <s v="2022-09-16 13:01:06.419000+00:00"/>
    <m/>
  </r>
  <r>
    <x v="11"/>
    <n v="200000"/>
    <s v="INR"/>
    <n v="0"/>
    <x v="19"/>
    <s v="Sales"/>
    <s v="stat_kcR4fZg7TU7jjk1jAVua3qGLRS4J5uFayEjK5j02wtv"/>
    <s v="Unqualified"/>
    <x v="1"/>
    <s v="OpportunityStatusType.Lost"/>
    <m/>
    <m/>
    <s v="GMC &amp; GPA"/>
    <s v="lead_9H2ER7ELolJnfEFvC5D6NTZ2VIJ6gej5CoKFKfj6P8K"/>
    <s v="Aria Technologies Private Limited"/>
    <s v="Daya Gowda"/>
    <s v="user_LKRhV6rhcBe0uL8u70UUGeDjbMupuho4TaiAOCbT7HT"/>
    <s v="Kashif Ahmad"/>
    <s v="2022-05-25 07:33:17.420000+00:00"/>
    <s v="2022-09-16 06:23:14.541000+00:00"/>
    <m/>
    <s v="Pune"/>
    <m/>
    <s v="2020-08-20 10:25:20+00:00"/>
    <m/>
    <n v="15"/>
    <m/>
    <m/>
    <m/>
    <m/>
    <m/>
    <m/>
    <m/>
    <m/>
    <m/>
    <m/>
    <m/>
    <s v="IT Services &amp; IT Consulting"/>
    <m/>
    <m/>
    <m/>
    <m/>
    <m/>
    <m/>
    <m/>
    <m/>
    <m/>
    <m/>
    <m/>
    <m/>
    <s v="Jitin Gopi"/>
    <m/>
    <s v="user_encRk5bIEFN6ZA11h4WH2AdZTiZpogLSlMIaj0E30SZ"/>
    <s v="Daya Gowda"/>
    <m/>
    <m/>
    <s v="August; June"/>
    <x v="5"/>
    <m/>
    <m/>
    <m/>
    <m/>
    <m/>
    <m/>
    <s v="2020-12-06 09:47:17.047000+00:00"/>
    <s v="2022-09-16 06:23:14.598000+00:00"/>
    <m/>
  </r>
  <r>
    <x v="9"/>
    <n v="1900000"/>
    <s v="INR"/>
    <n v="0"/>
    <x v="19"/>
    <s v="Sales"/>
    <s v="stat_1hn9nRJaLbI53NxPuSQgo90kRpbpKsFlwN4oEGNUTdO"/>
    <s v="Lost"/>
    <x v="1"/>
    <s v="OpportunityStatusType.Lost"/>
    <s v="cont_7nrlpdSqJW71t0rQZgoXlKJUyL6SBCY3lybfOTIEjuq"/>
    <s v="Lankesh Patil"/>
    <s v="We received the data very late and couldn't get 1+5 quotes. There was an agent involved but we couldn't come to terms with him"/>
    <s v="lead_Xyeamz1C44pOHREgGJkQX1MVaLhkiOA6JJp3kQ6R4xK"/>
    <s v="Inspirit Vision"/>
    <s v="Sarvesh Pawar"/>
    <s v="user_9SBRjyF0n4iWuhUdqRyQkFhl2J4uyNKhFWvvJEvunX8"/>
    <s v="Omkar Ghate"/>
    <s v="2022-08-24 07:18:56.660000+00:00"/>
    <s v="2022-09-16 06:13:00.337000+00:00"/>
    <m/>
    <s v="Pune"/>
    <m/>
    <m/>
    <m/>
    <n v="100"/>
    <m/>
    <m/>
    <m/>
    <m/>
    <m/>
    <m/>
    <m/>
    <m/>
    <m/>
    <m/>
    <m/>
    <s v="IT Services &amp; IT Consulting"/>
    <m/>
    <m/>
    <m/>
    <m/>
    <m/>
    <m/>
    <m/>
    <m/>
    <m/>
    <m/>
    <m/>
    <m/>
    <s v="Ravi Jaiswal"/>
    <m/>
    <s v="user_A8KOTZADnUtEQOLt4nSLAmteNStuGh80js75RYjrXVt"/>
    <s v="Sarvesh Pawar"/>
    <m/>
    <m/>
    <s v="September"/>
    <x v="2"/>
    <m/>
    <m/>
    <s v="sarvesh Gate crash"/>
    <m/>
    <m/>
    <m/>
    <s v="2022-05-23 07:04:09.130000+00:00"/>
    <s v="2022-10-06 15:08:40.736000+00:00"/>
    <s v="GMC"/>
  </r>
  <r>
    <x v="18"/>
    <n v="500000"/>
    <s v="INR"/>
    <n v="0"/>
    <x v="4"/>
    <s v="Sales"/>
    <s v="stat_kcR4fZg7TU7jjk1jAVua3qGLRS4J5uFayEjK5j02wtv"/>
    <s v="Unqualified"/>
    <x v="1"/>
    <s v="OpportunityStatusType.Lost"/>
    <s v="cont_dxHPJ3O3IzDH8ypCIIrZVOyeluEtlk9ZNa8csm7guPl"/>
    <s v="Rajendra Mehta"/>
    <s v="Loop Health App"/>
    <s v="lead_1zJ0wvuk9SvcyRqhkhSNHfdyjFDO8CTfhoTOLhSFSjY"/>
    <s v="Welspun Group"/>
    <s v="Trupti Suryavanshi"/>
    <s v="user_IgNfKH7wuLLjHvexoMm2PXWcnF3zYft0ZbMTyfwKRUg"/>
    <s v="Moziez Chamadia"/>
    <s v="2022-05-11 12:58:05.053000+00:00"/>
    <s v="2022-09-16 06:16:05.048000+00:00"/>
    <m/>
    <s v="Mumbai"/>
    <m/>
    <s v="2022-05-05 13:41:17+00:00"/>
    <m/>
    <n v="5440"/>
    <m/>
    <m/>
    <m/>
    <m/>
    <m/>
    <m/>
    <m/>
    <s v="ORGANIC_SEARCH"/>
    <m/>
    <m/>
    <m/>
    <s v="Manufacturing"/>
    <m/>
    <m/>
    <m/>
    <m/>
    <m/>
    <m/>
    <m/>
    <m/>
    <m/>
    <m/>
    <m/>
    <m/>
    <s v="Aniket Vahile"/>
    <m/>
    <s v="user_L8E6IFhq6UCzKLHa45LUUTZCznDuyDwFrGaEp9DXiUM"/>
    <s v="Trupti Suryavanshi"/>
    <m/>
    <m/>
    <s v="November; October; September"/>
    <x v="2"/>
    <s v="Inbound via website"/>
    <m/>
    <s v="Downloaded the guide: Designing employee healthcare plan"/>
    <m/>
    <m/>
    <m/>
    <s v="2021-08-05 07:01:39.111000+00:00"/>
    <s v="2022-09-16 06:16:05.086000+00:00"/>
    <s v="GMC"/>
  </r>
  <r>
    <x v="18"/>
    <n v="3500000"/>
    <s v="INR"/>
    <n v="0"/>
    <x v="8"/>
    <s v="Sales"/>
    <s v="stat_kcR4fZg7TU7jjk1jAVua3qGLRS4J5uFayEjK5j02wtv"/>
    <s v="Unqualified"/>
    <x v="1"/>
    <s v="OpportunityStatusType.Lost"/>
    <s v="cont_PPZ7TroNIPhYjjmMVCN5uDYCVBDytOXVtDcr7mrcJA8"/>
    <s v="Ivy Soares"/>
    <s v="GMC Renewal"/>
    <s v="lead_CpsucZApiHHoHZgneCOidGja6ftBC80f1o1fwDLWFpO"/>
    <s v="IDEX INDIA"/>
    <s v="Trupti Suryavanshi"/>
    <s v="user_IgNfKH7wuLLjHvexoMm2PXWcnF3zYft0ZbMTyfwKRUg"/>
    <s v="Moziez Chamadia"/>
    <s v="2022-07-29 09:58:07.443000+00:00"/>
    <s v="2022-09-16 06:14:06.842000+00:00"/>
    <m/>
    <s v="Mumbai"/>
    <m/>
    <m/>
    <m/>
    <n v="280"/>
    <m/>
    <m/>
    <m/>
    <m/>
    <m/>
    <m/>
    <m/>
    <m/>
    <m/>
    <m/>
    <m/>
    <s v="Manufacturing"/>
    <m/>
    <m/>
    <m/>
    <m/>
    <m/>
    <m/>
    <m/>
    <m/>
    <m/>
    <m/>
    <m/>
    <m/>
    <s v="Sakshi Soni"/>
    <m/>
    <s v="user_L8E6IFhq6UCzKLHa45LUUTZCznDuyDwFrGaEp9DXiUM"/>
    <s v="Trupti Suryavanshi"/>
    <m/>
    <m/>
    <s v="September"/>
    <x v="2"/>
    <m/>
    <m/>
    <m/>
    <m/>
    <m/>
    <m/>
    <s v="2021-10-26 11:53:04.663000+00:00"/>
    <s v="2022-09-16 06:14:06.884000+00:00"/>
    <s v="GMC"/>
  </r>
  <r>
    <x v="3"/>
    <n v="50000"/>
    <s v="INR"/>
    <n v="0"/>
    <x v="23"/>
    <s v="Sales"/>
    <s v="stat_1hn9nRJaLbI53NxPuSQgo90kRpbpKsFlwN4oEGNUTdO"/>
    <s v="Lost"/>
    <x v="1"/>
    <s v="OpportunityStatusType.Lost"/>
    <s v="cont_mv8FP0yAp1FnwE0Pu5s1iqWW5kRYnWTE8yRGn24yFrV"/>
    <s v="Kalyani N"/>
    <s v="GPA - Renewal"/>
    <s v="lead_CwDz2FckHD5WhnEeZ8xbLmP9XlOY5hB0cJRSkh1CfBS"/>
    <s v="TechMojo Solutions"/>
    <s v="Shreenath Bhat"/>
    <s v="user_GL8PBiV4pvzsQLVHSdZLeMQAQcGjCvLkffg486DHfZJ"/>
    <s v="Anshum Naithani"/>
    <s v="2022-08-11 05:36:46.203000+00:00"/>
    <s v="2022-09-16 06:01:39.509000+00:00"/>
    <m/>
    <s v="Hyderabad"/>
    <m/>
    <m/>
    <m/>
    <n v="400"/>
    <m/>
    <m/>
    <m/>
    <m/>
    <m/>
    <m/>
    <m/>
    <m/>
    <m/>
    <m/>
    <m/>
    <s v="Professional Services"/>
    <m/>
    <m/>
    <m/>
    <m/>
    <m/>
    <m/>
    <m/>
    <m/>
    <m/>
    <m/>
    <m/>
    <m/>
    <m/>
    <m/>
    <s v="user_vMd4rmcrSbjykdyL2J7rrYn84SWdcNc5FKligrmItPw"/>
    <s v="Shreenath Bhat"/>
    <m/>
    <m/>
    <s v="September"/>
    <x v="2"/>
    <m/>
    <m/>
    <m/>
    <m/>
    <m/>
    <m/>
    <s v="2022-03-04 10:23:01.715000+00:00"/>
    <s v="2022-09-16 06:02:18.775000+00:00"/>
    <s v="GPA"/>
  </r>
  <r>
    <x v="9"/>
    <n v="8000"/>
    <s v="INR"/>
    <n v="0"/>
    <x v="19"/>
    <s v="Sales"/>
    <s v="stat_1hn9nRJaLbI53NxPuSQgo90kRpbpKsFlwN4oEGNUTdO"/>
    <s v="Lost"/>
    <x v="1"/>
    <s v="OpportunityStatusType.Lost"/>
    <m/>
    <m/>
    <s v="GPA (Renewal)"/>
    <s v="lead_h8KzWQhHtsCDu2Mmu5rOkJQZ5TQXJsPjtpG7dGfmCum"/>
    <s v="Redi India Quality Services Private Limited"/>
    <s v="Pranav Kenjale"/>
    <s v="user_9SBRjyF0n4iWuhUdqRyQkFhl2J4uyNKhFWvvJEvunX8"/>
    <s v="Omkar Ghate"/>
    <s v="2022-06-29 10:46:44.446000+00:00"/>
    <s v="2022-09-16 06:08:49.384000+00:00"/>
    <m/>
    <s v="Pune"/>
    <m/>
    <m/>
    <m/>
    <n v="45"/>
    <m/>
    <m/>
    <m/>
    <m/>
    <m/>
    <m/>
    <m/>
    <s v="PAID_SOCIAL"/>
    <m/>
    <m/>
    <m/>
    <m/>
    <m/>
    <m/>
    <m/>
    <m/>
    <m/>
    <m/>
    <m/>
    <m/>
    <m/>
    <m/>
    <m/>
    <m/>
    <m/>
    <m/>
    <s v="user_x9AtbGLhDmWYC9XAmYdfwBt9yiXbgMhBuZpIoFuN8Cd"/>
    <s v="Pranav Kenjale"/>
    <m/>
    <m/>
    <s v="September"/>
    <x v="4"/>
    <m/>
    <m/>
    <s v="Employee Engagement Handbook"/>
    <m/>
    <m/>
    <m/>
    <s v="2022-05-31 16:48:24.355000+00:00"/>
    <s v="2022-09-16 06:09:15.350000+00:00"/>
    <m/>
  </r>
  <r>
    <x v="9"/>
    <n v="150000"/>
    <s v="INR"/>
    <n v="0"/>
    <x v="19"/>
    <s v="Sales"/>
    <s v="stat_1hn9nRJaLbI53NxPuSQgo90kRpbpKsFlwN4oEGNUTdO"/>
    <s v="Lost"/>
    <x v="1"/>
    <s v="OpportunityStatusType.Lost"/>
    <s v="cont_SE42ZpQVFKOZsussfxoZHdtAWk3tyAUGG3bH4uPlIlY"/>
    <s v="Dadasaheb Kakade"/>
    <s v="Client closed with ICICI as they haven't faced any issue from them and have been dealing with them for 10 years."/>
    <s v="lead_h8KzWQhHtsCDu2Mmu5rOkJQZ5TQXJsPjtpG7dGfmCum"/>
    <s v="Redi India Quality Services Private Limited"/>
    <s v="Pranav Kenjale"/>
    <s v="user_9SBRjyF0n4iWuhUdqRyQkFhl2J4uyNKhFWvvJEvunX8"/>
    <s v="Omkar Ghate"/>
    <s v="2022-06-29 10:46:24.566000+00:00"/>
    <s v="2022-09-16 06:09:15.297000+00:00"/>
    <m/>
    <s v="Pune"/>
    <m/>
    <m/>
    <m/>
    <n v="45"/>
    <m/>
    <m/>
    <m/>
    <m/>
    <m/>
    <m/>
    <m/>
    <s v="PAID_SOCIAL"/>
    <m/>
    <m/>
    <m/>
    <m/>
    <m/>
    <m/>
    <m/>
    <m/>
    <m/>
    <m/>
    <m/>
    <m/>
    <m/>
    <m/>
    <m/>
    <m/>
    <m/>
    <m/>
    <s v="user_x9AtbGLhDmWYC9XAmYdfwBt9yiXbgMhBuZpIoFuN8Cd"/>
    <s v="Pranav Kenjale"/>
    <m/>
    <m/>
    <s v="September"/>
    <x v="4"/>
    <m/>
    <m/>
    <s v="Employee Engagement Handbook"/>
    <m/>
    <m/>
    <m/>
    <s v="2022-05-31 16:48:24.355000+00:00"/>
    <s v="2022-09-16 06:09:15.350000+00:00"/>
    <m/>
  </r>
  <r>
    <x v="14"/>
    <n v="100000"/>
    <s v="INR"/>
    <n v="0"/>
    <x v="19"/>
    <s v="Sales"/>
    <s v="stat_1hn9nRJaLbI53NxPuSQgo90kRpbpKsFlwN4oEGNUTdO"/>
    <s v="Lost"/>
    <x v="1"/>
    <s v="OpportunityStatusType.Lost"/>
    <m/>
    <m/>
    <s v="GMC"/>
    <s v="lead_0enWlLzE9NIzhaAUVzeb5LgbWGcuULiL8NjHJyaMl3y"/>
    <s v="Mintifi"/>
    <s v="Aditya Binani"/>
    <s v="user_g5Yw4Z4XnIbmcGhJO80vdtFdd5ElcDlgYO3q8l82ODn"/>
    <s v="Aditya Binani"/>
    <s v="2022-06-30 10:34:22.906000+00:00"/>
    <s v="2022-09-15 09:39:25.006000+00:00"/>
    <m/>
    <s v="Mumbai"/>
    <m/>
    <m/>
    <m/>
    <n v="139"/>
    <m/>
    <m/>
    <m/>
    <m/>
    <m/>
    <m/>
    <m/>
    <m/>
    <m/>
    <m/>
    <m/>
    <s v="Banking &amp; Finance"/>
    <m/>
    <m/>
    <m/>
    <m/>
    <m/>
    <m/>
    <m/>
    <m/>
    <m/>
    <m/>
    <m/>
    <m/>
    <s v="Arunkumar Dubey"/>
    <m/>
    <s v="user_g5Yw4Z4XnIbmcGhJO80vdtFdd5ElcDlgYO3q8l82ODn"/>
    <s v="Aditya Binani"/>
    <m/>
    <m/>
    <s v="September"/>
    <x v="2"/>
    <s v="Lusha"/>
    <m/>
    <s v="Glengarry"/>
    <m/>
    <s v="International Finance Corporation, Lok Capital"/>
    <m/>
    <s v="2021-10-26 11:53:15.776000+00:00"/>
    <s v="2022-10-16 18:26:21.486000+00:00"/>
    <m/>
  </r>
  <r>
    <x v="17"/>
    <n v="300000"/>
    <s v="INR"/>
    <n v="0"/>
    <x v="29"/>
    <s v="Sales"/>
    <s v="stat_kcR4fZg7TU7jjk1jAVua3qGLRS4J5uFayEjK5j02wtv"/>
    <s v="Unqualified"/>
    <x v="1"/>
    <s v="OpportunityStatusType.Lost"/>
    <s v="cont_69wXKP08pDZLXiehZvtLnXeE3qcPw5d66mg4RcnUklj"/>
    <s v="Biju Abraham"/>
    <m/>
    <s v="lead_2Q0Iu5GcwXQv2yT7QRmEKkPL6usnZMl8Q6BwpR1bErp"/>
    <s v="Infographics"/>
    <s v="Sarvesh Pawar"/>
    <s v="user_6dalmZ7hmWD47jhCVGdU1SSEcFMsz9rWtW2jPORgJvj"/>
    <s v="Vivek Singh"/>
    <s v="2022-08-03 07:57:27.210000+00:00"/>
    <s v="2022-09-15 09:54:33.999000+00:00"/>
    <m/>
    <s v="Bangalore"/>
    <m/>
    <s v="2021-09-13 11:10:04+00:00"/>
    <m/>
    <n v="35"/>
    <m/>
    <m/>
    <m/>
    <m/>
    <m/>
    <m/>
    <m/>
    <m/>
    <m/>
    <m/>
    <m/>
    <m/>
    <m/>
    <m/>
    <m/>
    <m/>
    <m/>
    <m/>
    <m/>
    <m/>
    <m/>
    <m/>
    <m/>
    <m/>
    <m/>
    <m/>
    <s v="user_A8KOTZADnUtEQOLt4nSLAmteNStuGh80js75RYjrXVt"/>
    <s v="Sarvesh Pawar"/>
    <m/>
    <m/>
    <s v="September"/>
    <x v="3"/>
    <s v="Inbound via website"/>
    <m/>
    <s v="Employee Count 25"/>
    <m/>
    <m/>
    <m/>
    <s v="2021-09-13 11:12:48.689000+00:00"/>
    <s v="2022-10-10 08:17:15.540000+00:00"/>
    <m/>
  </r>
  <r>
    <x v="3"/>
    <n v="1500000"/>
    <s v="INR"/>
    <n v="0"/>
    <x v="23"/>
    <s v="Sales"/>
    <s v="stat_1hn9nRJaLbI53NxPuSQgo90kRpbpKsFlwN4oEGNUTdO"/>
    <s v="Lost"/>
    <x v="1"/>
    <s v="OpportunityStatusType.Lost"/>
    <s v="cont_mv8FP0yAp1FnwE0Pu5s1iqWW5kRYnWTE8yRGn24yFrV"/>
    <s v="Kalyani N"/>
    <s v="GMC - 1+5 Policy"/>
    <s v="lead_CwDz2FckHD5WhnEeZ8xbLmP9XlOY5hB0cJRSkh1CfBS"/>
    <s v="TechMojo Solutions"/>
    <s v="Shreenath Bhat"/>
    <s v="user_GL8PBiV4pvzsQLVHSdZLeMQAQcGjCvLkffg486DHfZJ"/>
    <s v="Anshum Naithani"/>
    <s v="2022-08-11 05:36:07.643000+00:00"/>
    <s v="2022-09-16 06:01:19.007000+00:00"/>
    <m/>
    <s v="Hyderabad"/>
    <m/>
    <m/>
    <m/>
    <n v="400"/>
    <m/>
    <m/>
    <m/>
    <m/>
    <m/>
    <m/>
    <m/>
    <m/>
    <m/>
    <m/>
    <m/>
    <s v="Professional Services"/>
    <m/>
    <m/>
    <m/>
    <m/>
    <m/>
    <m/>
    <m/>
    <m/>
    <m/>
    <m/>
    <m/>
    <m/>
    <m/>
    <m/>
    <s v="user_vMd4rmcrSbjykdyL2J7rrYn84SWdcNc5FKligrmItPw"/>
    <s v="Shreenath Bhat"/>
    <m/>
    <m/>
    <s v="September"/>
    <x v="2"/>
    <m/>
    <m/>
    <m/>
    <m/>
    <m/>
    <m/>
    <s v="2022-03-04 10:23:01.715000+00:00"/>
    <s v="2022-09-16 06:02:18.775000+00:00"/>
    <s v="GMC"/>
  </r>
  <r>
    <x v="17"/>
    <n v="500000"/>
    <s v="INR"/>
    <n v="0"/>
    <x v="4"/>
    <s v="Sales"/>
    <s v="stat_1hn9nRJaLbI53NxPuSQgo90kRpbpKsFlwN4oEGNUTdO"/>
    <s v="Lost"/>
    <x v="1"/>
    <s v="OpportunityStatusType.Lost"/>
    <s v="cont_u7KjtBvqWwSP42MsJpsWNI6XS8Q4iifiSMvTnEdbfVH"/>
    <s v="Kaushik R"/>
    <s v="GPA"/>
    <s v="lead_RgXIZtOPnYlbuScvzn5zf8Q7xeXc9RQ3ii0WXPHq7KX"/>
    <s v="Micro Plastics Pvt Ltd"/>
    <s v="Daya Gowda"/>
    <s v="user_6dalmZ7hmWD47jhCVGdU1SSEcFMsz9rWtW2jPORgJvj"/>
    <s v="Vivek Singh"/>
    <s v="2022-05-06 04:38:33.590000+00:00"/>
    <s v="2022-09-15 08:50:19.373000+00:00"/>
    <m/>
    <s v="Bangalore"/>
    <m/>
    <m/>
    <m/>
    <n v="850"/>
    <m/>
    <s v="BOF - V12 - Employee engagement handbook - Conversation Ad"/>
    <s v="LinkedIn"/>
    <m/>
    <m/>
    <m/>
    <m/>
    <s v="PAID_SOCIAL"/>
    <m/>
    <m/>
    <m/>
    <s v="Manufacturing"/>
    <m/>
    <m/>
    <m/>
    <m/>
    <m/>
    <m/>
    <m/>
    <m/>
    <m/>
    <m/>
    <m/>
    <m/>
    <s v="Amol Gawali"/>
    <m/>
    <s v="user_encRk5bIEFN6ZA11h4WH2AdZTiZpogLSlMIaj0E30SZ"/>
    <s v="Daya Gowda"/>
    <s v="Snehal Mane"/>
    <m/>
    <s v="February; July; June"/>
    <x v="1"/>
    <m/>
    <m/>
    <s v="Employee Engagement Handbook"/>
    <m/>
    <m/>
    <m/>
    <s v="2022-04-03 18:10:56.801000+00:00"/>
    <s v="2022-10-14 07:24:13.329000+00:00"/>
    <m/>
  </r>
  <r>
    <x v="17"/>
    <n v="700000"/>
    <s v="INR"/>
    <n v="0"/>
    <x v="4"/>
    <s v="Sales"/>
    <s v="stat_1hn9nRJaLbI53NxPuSQgo90kRpbpKsFlwN4oEGNUTdO"/>
    <s v="Lost"/>
    <x v="1"/>
    <s v="OpportunityStatusType.Lost"/>
    <s v="cont_u7KjtBvqWwSP42MsJpsWNI6XS8Q4iifiSMvTnEdbfVH"/>
    <s v="Kaushik R"/>
    <s v="GTLI - Fresh"/>
    <s v="lead_RgXIZtOPnYlbuScvzn5zf8Q7xeXc9RQ3ii0WXPHq7KX"/>
    <s v="Micro Plastics Pvt Ltd"/>
    <s v="Daya Gowda"/>
    <s v="user_6dalmZ7hmWD47jhCVGdU1SSEcFMsz9rWtW2jPORgJvj"/>
    <s v="Vivek Singh"/>
    <s v="2022-07-04 07:25:51.616000+00:00"/>
    <s v="2022-09-15 08:50:25.607000+00:00"/>
    <m/>
    <s v="Bangalore"/>
    <m/>
    <m/>
    <m/>
    <n v="850"/>
    <m/>
    <s v="BOF - V12 - Employee engagement handbook - Conversation Ad"/>
    <s v="LinkedIn"/>
    <m/>
    <m/>
    <m/>
    <m/>
    <s v="PAID_SOCIAL"/>
    <m/>
    <m/>
    <m/>
    <s v="Manufacturing"/>
    <m/>
    <m/>
    <m/>
    <m/>
    <m/>
    <m/>
    <m/>
    <m/>
    <m/>
    <m/>
    <m/>
    <m/>
    <s v="Amol Gawali"/>
    <m/>
    <s v="user_encRk5bIEFN6ZA11h4WH2AdZTiZpogLSlMIaj0E30SZ"/>
    <s v="Daya Gowda"/>
    <s v="Snehal Mane"/>
    <m/>
    <s v="February; July; June"/>
    <x v="1"/>
    <m/>
    <m/>
    <s v="Employee Engagement Handbook"/>
    <m/>
    <m/>
    <m/>
    <s v="2022-04-03 18:10:56.801000+00:00"/>
    <s v="2022-10-14 07:24:13.329000+00:00"/>
    <m/>
  </r>
  <r>
    <x v="17"/>
    <n v="300000"/>
    <s v="INR"/>
    <n v="0"/>
    <x v="4"/>
    <s v="Sales"/>
    <s v="stat_1hn9nRJaLbI53NxPuSQgo90kRpbpKsFlwN4oEGNUTdO"/>
    <s v="Lost"/>
    <x v="1"/>
    <s v="OpportunityStatusType.Lost"/>
    <s v="cont_9uP7HmA0zCZ4HoHRWTmzLB8YyD3CuAIejdDCjrbN8rG"/>
    <s v="Aslam Basha"/>
    <s v="GMC"/>
    <s v="lead_lowm04lhyeN77EeMPuHBlozEkeTeg73e6GCM4KOJ8Q6"/>
    <s v="Enrich Money"/>
    <s v="Daya Gowda"/>
    <s v="user_6dalmZ7hmWD47jhCVGdU1SSEcFMsz9rWtW2jPORgJvj"/>
    <s v="Vivek Singh"/>
    <s v="2022-05-12 10:29:56.910000+00:00"/>
    <s v="2022-09-15 08:51:41.834000+00:00"/>
    <m/>
    <s v="Chennai"/>
    <m/>
    <m/>
    <m/>
    <n v="102"/>
    <m/>
    <m/>
    <m/>
    <m/>
    <m/>
    <m/>
    <m/>
    <m/>
    <m/>
    <m/>
    <m/>
    <s v="Banking &amp; Finance"/>
    <s v="star health"/>
    <m/>
    <m/>
    <m/>
    <m/>
    <m/>
    <m/>
    <m/>
    <m/>
    <m/>
    <m/>
    <m/>
    <s v="Aniket Vahile"/>
    <m/>
    <s v="user_encRk5bIEFN6ZA11h4WH2AdZTiZpogLSlMIaj0E30SZ"/>
    <s v="Daya Gowda"/>
    <s v="Snehal Mane"/>
    <m/>
    <s v="July"/>
    <x v="2"/>
    <m/>
    <m/>
    <m/>
    <m/>
    <m/>
    <m/>
    <s v="2022-04-19 08:55:37.890000+00:00"/>
    <s v="2022-10-06 04:31:05.667000+00:00"/>
    <m/>
  </r>
  <r>
    <x v="10"/>
    <n v="1000000"/>
    <s v="INR"/>
    <n v="0"/>
    <x v="30"/>
    <s v="Sales"/>
    <s v="stat_kcR4fZg7TU7jjk1jAVua3qGLRS4J5uFayEjK5j02wtv"/>
    <s v="Unqualified"/>
    <x v="1"/>
    <s v="OpportunityStatusType.Lost"/>
    <m/>
    <m/>
    <s v="GMC"/>
    <s v="lead_jRJwPgtkV8HkmCo1K5Rt9qNq7UOttRpL1XSwT27Q0EG"/>
    <s v="Benison Technologies"/>
    <s v="Aditya Binani"/>
    <s v="user_ojX3B6giQCeKnOjqd4gdwXUl0CqqHMXNORvxR6POXn6"/>
    <s v="Abhishek Chauhan"/>
    <s v="2022-05-18 08:25:24.882000+00:00"/>
    <s v="2022-09-15 06:17:46.569000+00:00"/>
    <m/>
    <s v="Bangalore"/>
    <m/>
    <m/>
    <m/>
    <n v="148"/>
    <m/>
    <m/>
    <m/>
    <m/>
    <m/>
    <m/>
    <m/>
    <m/>
    <m/>
    <m/>
    <m/>
    <s v="Others"/>
    <m/>
    <m/>
    <m/>
    <m/>
    <m/>
    <m/>
    <m/>
    <m/>
    <m/>
    <m/>
    <m/>
    <m/>
    <s v="Aniket Vahile"/>
    <m/>
    <s v="user_g5Yw4Z4XnIbmcGhJO80vdtFdd5ElcDlgYO3q8l82ODn"/>
    <s v="Aditya Binani"/>
    <m/>
    <m/>
    <s v="August"/>
    <x v="9"/>
    <m/>
    <m/>
    <s v="Lead Magnet Lead"/>
    <m/>
    <m/>
    <m/>
    <s v="2021-08-29 20:09:27.190000+00:00"/>
    <s v="2022-09-20 11:57:42.511000+00:00"/>
    <m/>
  </r>
  <r>
    <x v="24"/>
    <n v="22000"/>
    <s v="INR"/>
    <n v="0"/>
    <x v="22"/>
    <s v="Sales"/>
    <s v="stat_kcR4fZg7TU7jjk1jAVua3qGLRS4J5uFayEjK5j02wtv"/>
    <s v="Unqualified"/>
    <x v="1"/>
    <s v="OpportunityStatusType.Lost"/>
    <s v="cont_iIrnMqkydIhCzCqDWET0TggABUWlhKuREkgrgNPXK8g"/>
    <s v="Tanuja Karkera"/>
    <m/>
    <s v="lead_86w6wfFVxaqaum1PJslqHcMe4tniXcoWPw0PzC1ZGOz"/>
    <s v="Muez Hest India Pvt. Ltd ( Renewal , 21st Sept )"/>
    <s v="Nikhil Ahuja"/>
    <s v="user_sD3YjSs92XKUfD0OPHeo886g6tW6aCM0iUhX5VVUuJi"/>
    <s v="Navin Panjwani"/>
    <s v="2022-08-30 05:28:47.899000+00:00"/>
    <s v="2022-09-15 08:48:30.336000+00:00"/>
    <m/>
    <s v="Mumbai"/>
    <m/>
    <m/>
    <m/>
    <n v="55"/>
    <m/>
    <m/>
    <s v="Facebook"/>
    <m/>
    <m/>
    <m/>
    <m/>
    <s v="PAID_SOCIAL"/>
    <m/>
    <m/>
    <m/>
    <s v="Manufacturing"/>
    <m/>
    <m/>
    <m/>
    <m/>
    <m/>
    <m/>
    <m/>
    <m/>
    <m/>
    <m/>
    <m/>
    <m/>
    <s v="Mrunmay Jalgaonkar"/>
    <m/>
    <s v="user_ocHSJH83OJnHCvKyMbjx8WOOK8PMgAUGIj1qK0q0dMV"/>
    <s v="Nikhil Ahuja"/>
    <m/>
    <m/>
    <s v="September"/>
    <x v="1"/>
    <s v="Mr. E"/>
    <m/>
    <s v="Employee Engagement Handbook"/>
    <m/>
    <m/>
    <m/>
    <s v="2022-08-01 09:59:10.009000+00:00"/>
    <s v="2022-09-15 08:49:05.754000+00:00"/>
    <s v="GPA"/>
  </r>
  <r>
    <x v="24"/>
    <n v="275000"/>
    <s v="INR"/>
    <n v="0"/>
    <x v="22"/>
    <s v="Sales"/>
    <s v="stat_kcR4fZg7TU7jjk1jAVua3qGLRS4J5uFayEjK5j02wtv"/>
    <s v="Unqualified"/>
    <x v="1"/>
    <s v="OpportunityStatusType.Lost"/>
    <s v="cont_iIrnMqkydIhCzCqDWET0TggABUWlhKuREkgrgNPXK8g"/>
    <s v="Tanuja Karkera"/>
    <m/>
    <s v="lead_86w6wfFVxaqaum1PJslqHcMe4tniXcoWPw0PzC1ZGOz"/>
    <s v="Muez Hest India Pvt. Ltd ( Renewal , 21st Sept )"/>
    <s v="Nikhil Ahuja"/>
    <s v="user_sD3YjSs92XKUfD0OPHeo886g6tW6aCM0iUhX5VVUuJi"/>
    <s v="Navin Panjwani"/>
    <s v="2022-08-30 05:28:22.662000+00:00"/>
    <s v="2022-09-15 08:48:17.079000+00:00"/>
    <m/>
    <s v="Mumbai"/>
    <m/>
    <m/>
    <m/>
    <n v="55"/>
    <m/>
    <m/>
    <s v="Facebook"/>
    <m/>
    <m/>
    <m/>
    <m/>
    <s v="PAID_SOCIAL"/>
    <m/>
    <m/>
    <m/>
    <s v="Manufacturing"/>
    <m/>
    <m/>
    <m/>
    <m/>
    <m/>
    <m/>
    <m/>
    <m/>
    <m/>
    <m/>
    <m/>
    <m/>
    <s v="Mrunmay Jalgaonkar"/>
    <m/>
    <s v="user_ocHSJH83OJnHCvKyMbjx8WOOK8PMgAUGIj1qK0q0dMV"/>
    <s v="Nikhil Ahuja"/>
    <m/>
    <m/>
    <s v="September"/>
    <x v="1"/>
    <s v="Mr. E"/>
    <m/>
    <s v="Employee Engagement Handbook"/>
    <m/>
    <m/>
    <m/>
    <s v="2022-08-01 09:59:10.009000+00:00"/>
    <s v="2022-09-15 08:49:05.754000+00:00"/>
    <s v="GMC"/>
  </r>
  <r>
    <x v="20"/>
    <n v="3200000"/>
    <s v="INR"/>
    <n v="0"/>
    <x v="4"/>
    <s v="Sales"/>
    <s v="stat_kcR4fZg7TU7jjk1jAVua3qGLRS4J5uFayEjK5j02wtv"/>
    <s v="Unqualified"/>
    <x v="1"/>
    <s v="OpportunityStatusType.Lost"/>
    <s v="cont_FDDNiDxyYRtmtUUgIoQPBGm9yE0N6t86os9zqJT2nPe"/>
    <s v="Yatendra Kushwah"/>
    <s v="GMC - Renewal; HDFC ERGO"/>
    <s v="lead_8WJm1CllNvgpsZXKYPfNC0oz0MBqtpdZWxSO5tDXw8b"/>
    <s v="KGK Group"/>
    <s v="Shreenath Bhat"/>
    <s v="user_vMd4rmcrSbjykdyL2J7rrYn84SWdcNc5FKligrmItPw"/>
    <s v="Shreenath Bhat"/>
    <s v="2022-07-22 06:36:37.030000+00:00"/>
    <s v="2022-09-15 05:50:55.174000+00:00"/>
    <m/>
    <s v="Mumbai"/>
    <m/>
    <m/>
    <m/>
    <n v="628"/>
    <m/>
    <m/>
    <m/>
    <m/>
    <m/>
    <m/>
    <m/>
    <m/>
    <m/>
    <m/>
    <m/>
    <s v="Consumer Goods &amp; Electronics"/>
    <m/>
    <m/>
    <m/>
    <m/>
    <m/>
    <m/>
    <m/>
    <m/>
    <m/>
    <m/>
    <m/>
    <m/>
    <s v="Amol Gawali"/>
    <m/>
    <s v="user_vMd4rmcrSbjykdyL2J7rrYn84SWdcNc5FKligrmItPw"/>
    <s v="Shreenath Bhat"/>
    <m/>
    <m/>
    <m/>
    <x v="2"/>
    <m/>
    <m/>
    <m/>
    <m/>
    <m/>
    <m/>
    <s v="2022-04-28 07:26:15.827000+00:00"/>
    <s v="2022-09-15 05:51:24.517000+00:00"/>
    <s v="GMC"/>
  </r>
  <r>
    <x v="20"/>
    <n v="200000"/>
    <s v="INR"/>
    <n v="0"/>
    <x v="4"/>
    <s v="Sales"/>
    <s v="stat_kcR4fZg7TU7jjk1jAVua3qGLRS4J5uFayEjK5j02wtv"/>
    <s v="Unqualified"/>
    <x v="1"/>
    <s v="OpportunityStatusType.Lost"/>
    <s v="cont_FDDNiDxyYRtmtUUgIoQPBGm9yE0N6t86os9zqJT2nPe"/>
    <s v="Yatendra Kushwah"/>
    <s v="GPA - Renewal"/>
    <s v="lead_8WJm1CllNvgpsZXKYPfNC0oz0MBqtpdZWxSO5tDXw8b"/>
    <s v="KGK Group"/>
    <s v="Shreenath Bhat"/>
    <s v="user_vMd4rmcrSbjykdyL2J7rrYn84SWdcNc5FKligrmItPw"/>
    <s v="Shreenath Bhat"/>
    <s v="2022-07-22 06:37:06.053000+00:00"/>
    <s v="2022-09-15 05:51:01.386000+00:00"/>
    <m/>
    <s v="Mumbai"/>
    <m/>
    <m/>
    <m/>
    <n v="628"/>
    <m/>
    <m/>
    <m/>
    <m/>
    <m/>
    <m/>
    <m/>
    <m/>
    <m/>
    <m/>
    <m/>
    <s v="Consumer Goods &amp; Electronics"/>
    <m/>
    <m/>
    <m/>
    <m/>
    <m/>
    <m/>
    <m/>
    <m/>
    <m/>
    <m/>
    <m/>
    <m/>
    <s v="Amol Gawali"/>
    <m/>
    <s v="user_vMd4rmcrSbjykdyL2J7rrYn84SWdcNc5FKligrmItPw"/>
    <s v="Shreenath Bhat"/>
    <m/>
    <m/>
    <m/>
    <x v="2"/>
    <m/>
    <m/>
    <m/>
    <m/>
    <m/>
    <m/>
    <s v="2022-04-28 07:26:15.827000+00:00"/>
    <s v="2022-09-15 05:51:24.517000+00:00"/>
    <s v="GPA"/>
  </r>
  <r>
    <x v="15"/>
    <n v="40000"/>
    <s v="INR"/>
    <n v="0"/>
    <x v="12"/>
    <s v="Sales"/>
    <s v="stat_1hn9nRJaLbI53NxPuSQgo90kRpbpKsFlwN4oEGNUTdO"/>
    <s v="Lost"/>
    <x v="1"/>
    <s v="OpportunityStatusType.Lost"/>
    <m/>
    <m/>
    <s v="GPA"/>
    <s v="lead_1oVy7h0TMbRms9AeZHclaTT1mnVD44tBbl4BFL5GHqx"/>
    <s v="Fantabee (Fresh)"/>
    <s v="Bharti Bankey"/>
    <s v="user_N52PP2uP2VZc2gm0nhh6CNFSif4n85g1cdxoNFd9ct0"/>
    <s v="Naveen Kumar"/>
    <s v="2022-07-18 11:01:57.132000+00:00"/>
    <s v="2022-09-15 04:32:05.865000+00:00"/>
    <m/>
    <s v="Chennai"/>
    <m/>
    <s v="2022-06-17 06:53:03+00:00"/>
    <m/>
    <n v="30"/>
    <m/>
    <m/>
    <m/>
    <m/>
    <m/>
    <m/>
    <m/>
    <s v="DIRECT_TRAFFIC"/>
    <m/>
    <m/>
    <m/>
    <m/>
    <m/>
    <m/>
    <m/>
    <m/>
    <m/>
    <m/>
    <m/>
    <m/>
    <m/>
    <m/>
    <m/>
    <m/>
    <m/>
    <m/>
    <s v="user_aM3WaaSUQQmaNnsm9l2FQRVWUEr8RN2ZdXzsuQUalQ3"/>
    <s v="Bharti Bankey"/>
    <m/>
    <m/>
    <s v="September"/>
    <x v="3"/>
    <s v="Inbound via website"/>
    <m/>
    <s v="Employee Count 25"/>
    <m/>
    <m/>
    <m/>
    <s v="2022-06-17 06:54:50.816000+00:00"/>
    <s v="2022-09-15 04:33:50.230000+00:00"/>
    <m/>
  </r>
  <r>
    <x v="20"/>
    <n v="200000"/>
    <s v="INR"/>
    <n v="0"/>
    <x v="10"/>
    <s v="Sales"/>
    <s v="stat_kcR4fZg7TU7jjk1jAVua3qGLRS4J5uFayEjK5j02wtv"/>
    <s v="Unqualified"/>
    <x v="1"/>
    <s v="OpportunityStatusType.Lost"/>
    <s v="cont_azPIwcjP0qwksVRmXtDiyeOsEXJrGm1AEGKGlbYr1lI"/>
    <s v="Hemanth"/>
    <s v="GMC - Renewal; 1+3; 5 lakh cover"/>
    <s v="lead_uffIDMqyxQO87zaReXPgEAgpBRUdx72f6k7p6DBjXvL"/>
    <s v="Azucane"/>
    <s v="Shreenath Bhat"/>
    <s v="user_vMd4rmcrSbjykdyL2J7rrYn84SWdcNc5FKligrmItPw"/>
    <s v="Shreenath Bhat"/>
    <s v="2022-07-29 11:10:13.221000+00:00"/>
    <s v="2022-09-15 04:19:29.676000+00:00"/>
    <m/>
    <s v="Mumbai"/>
    <m/>
    <m/>
    <m/>
    <n v="10"/>
    <m/>
    <m/>
    <m/>
    <m/>
    <m/>
    <m/>
    <m/>
    <m/>
    <m/>
    <m/>
    <m/>
    <s v="IT Services &amp; IT Consulting"/>
    <m/>
    <m/>
    <m/>
    <m/>
    <m/>
    <m/>
    <m/>
    <m/>
    <m/>
    <m/>
    <m/>
    <m/>
    <m/>
    <m/>
    <m/>
    <m/>
    <m/>
    <m/>
    <s v="July"/>
    <x v="2"/>
    <m/>
    <m/>
    <m/>
    <m/>
    <m/>
    <m/>
    <s v="2022-07-29 07:04:54.775000+00:00"/>
    <s v="2022-09-23 11:14:34.981000+00:00"/>
    <s v="GMC"/>
  </r>
  <r>
    <x v="3"/>
    <n v="4000000"/>
    <s v="INR"/>
    <n v="0"/>
    <x v="5"/>
    <s v="Sales"/>
    <s v="stat_1hn9nRJaLbI53NxPuSQgo90kRpbpKsFlwN4oEGNUTdO"/>
    <s v="Lost"/>
    <x v="1"/>
    <s v="OpportunityStatusType.Lost"/>
    <s v="cont_fjXtJTe1EX3tssLrf5gX9CpCHInGWkoOgya4H7g1D4D"/>
    <s v="Ketki Nadkarni"/>
    <s v="GMC Renewal"/>
    <s v="lead_LCIXawnd7cEsbFS3cvqqL6EcEdceF0qqRse2xBUpqQi"/>
    <s v="Hungama"/>
    <s v="Trupti Suryavanshi"/>
    <s v="user_P3f70h2AcefBkFTBZpvA9LgDbjTmUIXkqdKqHJ5evwA"/>
    <s v="Manojkumar Tinna"/>
    <s v="2022-06-30 02:57:20.698000+00:00"/>
    <s v="2022-09-15 04:11:59.932000+00:00"/>
    <m/>
    <s v="Mumbai"/>
    <m/>
    <m/>
    <m/>
    <n v="569"/>
    <m/>
    <m/>
    <m/>
    <m/>
    <m/>
    <m/>
    <m/>
    <m/>
    <m/>
    <m/>
    <m/>
    <s v="Digital Marketing &amp; Advertising; Sports &amp; Entertainment"/>
    <m/>
    <m/>
    <m/>
    <m/>
    <m/>
    <m/>
    <m/>
    <m/>
    <m/>
    <m/>
    <m/>
    <m/>
    <s v="Arunkumar Dubey; Jithendra Goalla; Jitin Gopi"/>
    <m/>
    <s v="user_L8E6IFhq6UCzKLHa45LUUTZCznDuyDwFrGaEp9DXiUM"/>
    <s v="Trupti Suryavanshi"/>
    <m/>
    <m/>
    <s v="August; September"/>
    <x v="2"/>
    <s v="Naukri.com"/>
    <m/>
    <s v="Vaccine Lead"/>
    <m/>
    <m/>
    <m/>
    <s v="2021-05-03 12:40:38.290000+00:00"/>
    <s v="2022-09-15 06:30:52.350000+00:00"/>
    <s v="GMC"/>
  </r>
  <r>
    <x v="15"/>
    <n v="400000"/>
    <s v="INR"/>
    <n v="0"/>
    <x v="12"/>
    <s v="Sales"/>
    <s v="stat_1hn9nRJaLbI53NxPuSQgo90kRpbpKsFlwN4oEGNUTdO"/>
    <s v="Lost"/>
    <x v="1"/>
    <s v="OpportunityStatusType.Lost"/>
    <m/>
    <m/>
    <s v="GMC- renewal"/>
    <s v="lead_1oVy7h0TMbRms9AeZHclaTT1mnVD44tBbl4BFL5GHqx"/>
    <s v="Fantabee (Fresh)"/>
    <s v="Bharti Bankey"/>
    <s v="user_N52PP2uP2VZc2gm0nhh6CNFSif4n85g1cdxoNFd9ct0"/>
    <s v="Naveen Kumar"/>
    <s v="2022-07-18 10:33:45.893000+00:00"/>
    <s v="2022-09-15 04:31:46.578000+00:00"/>
    <m/>
    <s v="Chennai"/>
    <m/>
    <s v="2022-06-17 06:53:03+00:00"/>
    <m/>
    <n v="30"/>
    <m/>
    <m/>
    <m/>
    <m/>
    <m/>
    <m/>
    <m/>
    <s v="DIRECT_TRAFFIC"/>
    <m/>
    <m/>
    <m/>
    <m/>
    <m/>
    <m/>
    <m/>
    <m/>
    <m/>
    <m/>
    <m/>
    <m/>
    <m/>
    <m/>
    <m/>
    <m/>
    <m/>
    <m/>
    <s v="user_aM3WaaSUQQmaNnsm9l2FQRVWUEr8RN2ZdXzsuQUalQ3"/>
    <s v="Bharti Bankey"/>
    <m/>
    <m/>
    <s v="September"/>
    <x v="3"/>
    <s v="Inbound via website"/>
    <m/>
    <s v="Employee Count 25"/>
    <m/>
    <m/>
    <m/>
    <s v="2022-06-17 06:54:50.816000+00:00"/>
    <s v="2022-09-15 04:33:50.230000+00:00"/>
    <m/>
  </r>
  <r>
    <x v="4"/>
    <n v="350000"/>
    <s v="INR"/>
    <n v="0"/>
    <x v="25"/>
    <s v="Sales"/>
    <s v="stat_1hn9nRJaLbI53NxPuSQgo90kRpbpKsFlwN4oEGNUTdO"/>
    <s v="Lost"/>
    <x v="1"/>
    <s v="OpportunityStatusType.Lost"/>
    <m/>
    <m/>
    <s v="GMC (Renewal)"/>
    <s v="lead_FfX5i9pKdPKliJbr5mQcdIOE2y66csoQLRIf1hZHwi9"/>
    <s v="Neptunus Power"/>
    <s v="Pranav Kenjale"/>
    <s v="user_bdUPAGjcS7p6513So3N4g3aWNS5HuBuVJi7bvCPAsLt"/>
    <s v="Mayur Gadiyar"/>
    <s v="2022-07-01 09:56:00.391000+00:00"/>
    <s v="2022-09-14 15:12:15.632000+00:00"/>
    <m/>
    <s v="Mumbai"/>
    <m/>
    <s v="2022-03-13 15:38:53+00:00"/>
    <m/>
    <n v="70"/>
    <m/>
    <m/>
    <m/>
    <m/>
    <m/>
    <m/>
    <m/>
    <m/>
    <m/>
    <m/>
    <m/>
    <s v="Oil &amp; Gas"/>
    <m/>
    <m/>
    <m/>
    <m/>
    <m/>
    <m/>
    <m/>
    <m/>
    <m/>
    <m/>
    <m/>
    <m/>
    <s v="Aniket Vahile"/>
    <m/>
    <s v="user_x9AtbGLhDmWYC9XAmYdfwBt9yiXbgMhBuZpIoFuN8Cd"/>
    <s v="Pranav Kenjale"/>
    <m/>
    <m/>
    <s v="September"/>
    <x v="2"/>
    <s v="Inbound via website"/>
    <m/>
    <s v="Employee Count 100"/>
    <m/>
    <m/>
    <m/>
    <s v="2021-08-30 14:32:43.507000+00:00"/>
    <s v="2022-09-30 10:11:45.741000+00:00"/>
    <m/>
  </r>
  <r>
    <x v="4"/>
    <n v="400000"/>
    <s v="INR"/>
    <n v="0"/>
    <x v="29"/>
    <s v="Sales"/>
    <s v="stat_1hn9nRJaLbI53NxPuSQgo90kRpbpKsFlwN4oEGNUTdO"/>
    <s v="Lost"/>
    <x v="1"/>
    <s v="OpportunityStatusType.Lost"/>
    <m/>
    <m/>
    <m/>
    <s v="lead_V6H3wjBvOzGRrRHHRwNOYqY5fFA7oDUXGl62fKehEWr"/>
    <s v="Acquisory"/>
    <s v="Satyam Tiwari"/>
    <s v="user_bdUPAGjcS7p6513So3N4g3aWNS5HuBuVJi7bvCPAsLt"/>
    <s v="Mayur Gadiyar"/>
    <s v="2022-09-14 04:58:48.320000+00:00"/>
    <s v="2022-09-14 15:13:28.420000+00:00"/>
    <m/>
    <s v="Delhi"/>
    <m/>
    <m/>
    <m/>
    <n v="123"/>
    <m/>
    <m/>
    <m/>
    <m/>
    <m/>
    <m/>
    <m/>
    <m/>
    <m/>
    <m/>
    <m/>
    <s v="Banking &amp; Finance"/>
    <m/>
    <m/>
    <m/>
    <m/>
    <m/>
    <m/>
    <m/>
    <m/>
    <m/>
    <m/>
    <m/>
    <m/>
    <s v="Arunkumar Dubey"/>
    <m/>
    <s v="user_IpBH4s1Av5OVFfQQ3nW0qPDDjwLT9uRfx1sVhml8UQA"/>
    <s v="Namrata Aurora"/>
    <m/>
    <m/>
    <s v="September"/>
    <x v="2"/>
    <m/>
    <m/>
    <s v="Vaccine inbound"/>
    <m/>
    <m/>
    <m/>
    <s v="2021-05-13 11:25:25.664000+00:00"/>
    <s v="2022-10-11 09:12:46.030000+00:00"/>
    <s v="GMC"/>
  </r>
  <r>
    <x v="4"/>
    <n v="20000"/>
    <s v="INR"/>
    <n v="0"/>
    <x v="25"/>
    <s v="Sales"/>
    <s v="stat_1hn9nRJaLbI53NxPuSQgo90kRpbpKsFlwN4oEGNUTdO"/>
    <s v="Lost"/>
    <x v="1"/>
    <s v="OpportunityStatusType.Lost"/>
    <m/>
    <m/>
    <s v="GPA Renewal Emp Only 80 employees"/>
    <s v="lead_FfX5i9pKdPKliJbr5mQcdIOE2y66csoQLRIf1hZHwi9"/>
    <s v="Neptunus Power"/>
    <s v="Pranav Kenjale"/>
    <s v="user_bdUPAGjcS7p6513So3N4g3aWNS5HuBuVJi7bvCPAsLt"/>
    <s v="Mayur Gadiyar"/>
    <s v="2022-08-02 06:53:21.585000+00:00"/>
    <s v="2022-09-14 15:12:27.097000+00:00"/>
    <m/>
    <s v="Mumbai"/>
    <m/>
    <s v="2022-03-13 15:38:53+00:00"/>
    <m/>
    <n v="70"/>
    <m/>
    <m/>
    <m/>
    <m/>
    <m/>
    <m/>
    <m/>
    <m/>
    <m/>
    <m/>
    <m/>
    <s v="Oil &amp; Gas"/>
    <m/>
    <m/>
    <m/>
    <m/>
    <m/>
    <m/>
    <m/>
    <m/>
    <m/>
    <m/>
    <m/>
    <m/>
    <s v="Aniket Vahile"/>
    <m/>
    <s v="user_x9AtbGLhDmWYC9XAmYdfwBt9yiXbgMhBuZpIoFuN8Cd"/>
    <s v="Pranav Kenjale"/>
    <m/>
    <m/>
    <s v="September"/>
    <x v="2"/>
    <s v="Inbound via website"/>
    <m/>
    <s v="Employee Count 100"/>
    <m/>
    <m/>
    <m/>
    <s v="2021-08-30 14:32:43.507000+00:00"/>
    <s v="2022-09-30 10:11:45.741000+00:00"/>
    <m/>
  </r>
  <r>
    <x v="4"/>
    <n v="300000"/>
    <s v="INR"/>
    <n v="0"/>
    <x v="25"/>
    <s v="Sales"/>
    <s v="stat_1hn9nRJaLbI53NxPuSQgo90kRpbpKsFlwN4oEGNUTdO"/>
    <s v="Lost"/>
    <x v="1"/>
    <s v="OpportunityStatusType.Lost"/>
    <m/>
    <m/>
    <s v="GMC-Renewal"/>
    <s v="lead_RCCi8QVQtUIMNyvZYtRp8WJqAQiuwOOqFkF6JBoCbTC"/>
    <s v="Harmony Distributors Pvt Ltd"/>
    <s v="Bharti Bankey"/>
    <s v="user_bdUPAGjcS7p6513So3N4g3aWNS5HuBuVJi7bvCPAsLt"/>
    <s v="Mayur Gadiyar"/>
    <s v="2022-09-07 07:30:24.780000+00:00"/>
    <s v="2022-09-14 15:10:31.505000+00:00"/>
    <m/>
    <s v="Mumbai"/>
    <m/>
    <s v="2022-09-06 12:27:51+00:00"/>
    <m/>
    <n v="30"/>
    <m/>
    <m/>
    <m/>
    <m/>
    <m/>
    <m/>
    <m/>
    <s v="PAID_SEARCH"/>
    <m/>
    <m/>
    <m/>
    <m/>
    <m/>
    <m/>
    <m/>
    <m/>
    <m/>
    <m/>
    <m/>
    <m/>
    <m/>
    <m/>
    <m/>
    <m/>
    <m/>
    <m/>
    <s v="user_aM3WaaSUQQmaNnsm9l2FQRVWUEr8RN2ZdXzsuQUalQ3"/>
    <s v="Bharti Bankey"/>
    <m/>
    <m/>
    <m/>
    <x v="3"/>
    <s v="Inbound via website"/>
    <m/>
    <s v="Employee Count 25"/>
    <m/>
    <m/>
    <m/>
    <s v="2022-09-06 12:30:35.662000+00:00"/>
    <s v="2022-09-20 02:49:39.064000+00:00"/>
    <m/>
  </r>
  <r>
    <x v="1"/>
    <n v="20000"/>
    <s v="INR"/>
    <n v="0"/>
    <x v="31"/>
    <s v="Sales"/>
    <s v="stat_1hn9nRJaLbI53NxPuSQgo90kRpbpKsFlwN4oEGNUTdO"/>
    <s v="Lost"/>
    <x v="1"/>
    <s v="OpportunityStatusType.Lost"/>
    <s v="cont_x0jRuGdc004brYIPrtFF3aJ7gOIaWeqT6GGjYWc2bjA"/>
    <s v="Needhi Chaudhari"/>
    <s v="GPA (Renewal)"/>
    <s v="lead_Eofe6YLFGcERoYUcknQLNOjeittMEwOhCHK6eMOq95o"/>
    <s v="Doka India Pvt Ltd"/>
    <s v="Pranav Kenjale"/>
    <s v="user_kbtBHYtBjVDNyI72HTF6C1SCvC7yVBiA6OrBOy3t96U"/>
    <s v="Tejas Kulkarni"/>
    <s v="2022-07-21 06:55:45.328000+00:00"/>
    <s v="2022-09-14 14:59:34.635000+00:00"/>
    <m/>
    <s v="Mumbai"/>
    <m/>
    <m/>
    <m/>
    <n v="102"/>
    <m/>
    <m/>
    <m/>
    <m/>
    <m/>
    <m/>
    <m/>
    <m/>
    <m/>
    <m/>
    <m/>
    <s v="Others"/>
    <m/>
    <m/>
    <m/>
    <m/>
    <m/>
    <m/>
    <m/>
    <m/>
    <m/>
    <m/>
    <m/>
    <m/>
    <m/>
    <m/>
    <s v="user_x9AtbGLhDmWYC9XAmYdfwBt9yiXbgMhBuZpIoFuN8Cd"/>
    <s v="Pranav Kenjale"/>
    <s v="Anjali Nishu"/>
    <m/>
    <s v="September"/>
    <x v="2"/>
    <m/>
    <m/>
    <m/>
    <m/>
    <m/>
    <m/>
    <s v="2021-07-08 09:52:59.132000+00:00"/>
    <s v="2022-09-29 06:11:42.160000+00:00"/>
    <m/>
  </r>
  <r>
    <x v="4"/>
    <n v="6000"/>
    <s v="INR"/>
    <n v="0"/>
    <x v="25"/>
    <s v="Sales"/>
    <s v="stat_1hn9nRJaLbI53NxPuSQgo90kRpbpKsFlwN4oEGNUTdO"/>
    <s v="Lost"/>
    <x v="1"/>
    <s v="OpportunityStatusType.Lost"/>
    <m/>
    <m/>
    <s v="GPA- Renewal"/>
    <s v="lead_RCCi8QVQtUIMNyvZYtRp8WJqAQiuwOOqFkF6JBoCbTC"/>
    <s v="Harmony Distributors Pvt Ltd"/>
    <s v="Bharti Bankey"/>
    <s v="user_bdUPAGjcS7p6513So3N4g3aWNS5HuBuVJi7bvCPAsLt"/>
    <s v="Mayur Gadiyar"/>
    <s v="2022-09-07 07:31:34.342000+00:00"/>
    <s v="2022-09-14 15:10:39.880000+00:00"/>
    <m/>
    <s v="Mumbai"/>
    <m/>
    <s v="2022-09-06 12:27:51+00:00"/>
    <m/>
    <n v="30"/>
    <m/>
    <m/>
    <m/>
    <m/>
    <m/>
    <m/>
    <m/>
    <s v="PAID_SEARCH"/>
    <m/>
    <m/>
    <m/>
    <m/>
    <m/>
    <m/>
    <m/>
    <m/>
    <m/>
    <m/>
    <m/>
    <m/>
    <m/>
    <m/>
    <m/>
    <m/>
    <m/>
    <m/>
    <s v="user_aM3WaaSUQQmaNnsm9l2FQRVWUEr8RN2ZdXzsuQUalQ3"/>
    <s v="Bharti Bankey"/>
    <m/>
    <m/>
    <m/>
    <x v="3"/>
    <s v="Inbound via website"/>
    <m/>
    <s v="Employee Count 25"/>
    <m/>
    <m/>
    <m/>
    <s v="2022-09-06 12:30:35.662000+00:00"/>
    <s v="2022-09-20 02:49:39.064000+00:00"/>
    <m/>
  </r>
  <r>
    <x v="1"/>
    <n v="1000000"/>
    <s v="INR"/>
    <n v="0"/>
    <x v="32"/>
    <s v="Sales"/>
    <s v="stat_1hn9nRJaLbI53NxPuSQgo90kRpbpKsFlwN4oEGNUTdO"/>
    <s v="Lost"/>
    <x v="1"/>
    <s v="OpportunityStatusType.Lost"/>
    <s v="cont_ooXEzTkxjqxlBzZNODzBu6qw2vDBSKn5dn7PNHPbYzk"/>
    <s v="Mitesh Gangar"/>
    <m/>
    <s v="lead_2deYH9BbzzCLYdpFqwc0vS2SATKS76hnfOni7g5IZjb"/>
    <s v="PlayerzPot Media"/>
    <s v="Kaushlya Bhavsar"/>
    <s v="user_kbtBHYtBjVDNyI72HTF6C1SCvC7yVBiA6OrBOy3t96U"/>
    <s v="Tejas Kulkarni"/>
    <s v="2022-05-25 11:00:45.196000+00:00"/>
    <s v="2022-09-14 14:57:56.138000+00:00"/>
    <m/>
    <s v="Mumbai"/>
    <m/>
    <m/>
    <m/>
    <n v="109"/>
    <m/>
    <m/>
    <m/>
    <m/>
    <m/>
    <m/>
    <m/>
    <m/>
    <m/>
    <m/>
    <m/>
    <s v="Sports &amp; Entertainment"/>
    <m/>
    <m/>
    <m/>
    <m/>
    <m/>
    <m/>
    <m/>
    <m/>
    <m/>
    <m/>
    <m/>
    <m/>
    <s v="Jitin Gopi"/>
    <m/>
    <s v="user_vMd4rmcrSbjykdyL2J7rrYn84SWdcNc5FKligrmItPw"/>
    <s v="Shreenath Bhat"/>
    <m/>
    <m/>
    <s v="August"/>
    <x v="4"/>
    <m/>
    <m/>
    <s v="Employee Engagement Handbook"/>
    <m/>
    <m/>
    <m/>
    <s v="2021-05-18 17:43:23.318000+00:00"/>
    <s v="2022-09-18 08:06:59.985000+00:00"/>
    <s v="GMC"/>
  </r>
  <r>
    <x v="1"/>
    <n v="105000"/>
    <s v="INR"/>
    <n v="0"/>
    <x v="5"/>
    <s v="Sales"/>
    <s v="stat_1hn9nRJaLbI53NxPuSQgo90kRpbpKsFlwN4oEGNUTdO"/>
    <s v="Lost"/>
    <x v="1"/>
    <s v="OpportunityStatusType.Lost"/>
    <m/>
    <m/>
    <s v="GTL (Renewal)"/>
    <s v="lead_Eofe6YLFGcERoYUcknQLNOjeittMEwOhCHK6eMOq95o"/>
    <s v="Doka India Pvt Ltd"/>
    <s v="Pranav Kenjale"/>
    <s v="user_kbtBHYtBjVDNyI72HTF6C1SCvC7yVBiA6OrBOy3t96U"/>
    <s v="Tejas Kulkarni"/>
    <s v="2022-08-04 10:31:27.180000+00:00"/>
    <s v="2022-09-14 14:59:20.314000+00:00"/>
    <m/>
    <s v="Mumbai"/>
    <m/>
    <m/>
    <m/>
    <n v="102"/>
    <m/>
    <m/>
    <m/>
    <m/>
    <m/>
    <m/>
    <m/>
    <m/>
    <m/>
    <m/>
    <m/>
    <s v="Others"/>
    <m/>
    <m/>
    <m/>
    <m/>
    <m/>
    <m/>
    <m/>
    <m/>
    <m/>
    <m/>
    <m/>
    <m/>
    <m/>
    <m/>
    <s v="user_x9AtbGLhDmWYC9XAmYdfwBt9yiXbgMhBuZpIoFuN8Cd"/>
    <s v="Pranav Kenjale"/>
    <s v="Anjali Nishu"/>
    <m/>
    <s v="September"/>
    <x v="2"/>
    <m/>
    <m/>
    <m/>
    <m/>
    <m/>
    <m/>
    <s v="2021-07-08 09:52:59.132000+00:00"/>
    <s v="2022-09-29 06:11:42.160000+00:00"/>
    <m/>
  </r>
  <r>
    <x v="1"/>
    <n v="2500000"/>
    <s v="INR"/>
    <n v="0"/>
    <x v="31"/>
    <s v="Sales"/>
    <s v="stat_1hn9nRJaLbI53NxPuSQgo90kRpbpKsFlwN4oEGNUTdO"/>
    <s v="Lost"/>
    <x v="1"/>
    <s v="OpportunityStatusType.Lost"/>
    <s v="cont_x0jRuGdc004brYIPrtFF3aJ7gOIaWeqT6GGjYWc2bjA"/>
    <s v="Needhi Chaudhari"/>
    <s v="GMC (Renewal)"/>
    <s v="lead_Eofe6YLFGcERoYUcknQLNOjeittMEwOhCHK6eMOq95o"/>
    <s v="Doka India Pvt Ltd"/>
    <s v="Pranav Kenjale"/>
    <s v="user_kbtBHYtBjVDNyI72HTF6C1SCvC7yVBiA6OrBOy3t96U"/>
    <s v="Tejas Kulkarni"/>
    <s v="2022-07-21 06:53:24.778000+00:00"/>
    <s v="2022-09-14 14:59:07.559000+00:00"/>
    <m/>
    <s v="Mumbai"/>
    <m/>
    <m/>
    <m/>
    <n v="102"/>
    <m/>
    <m/>
    <m/>
    <m/>
    <m/>
    <m/>
    <m/>
    <m/>
    <m/>
    <m/>
    <m/>
    <s v="Others"/>
    <m/>
    <m/>
    <m/>
    <m/>
    <m/>
    <m/>
    <m/>
    <m/>
    <m/>
    <m/>
    <m/>
    <m/>
    <m/>
    <m/>
    <s v="user_x9AtbGLhDmWYC9XAmYdfwBt9yiXbgMhBuZpIoFuN8Cd"/>
    <s v="Pranav Kenjale"/>
    <s v="Anjali Nishu"/>
    <m/>
    <s v="September"/>
    <x v="2"/>
    <m/>
    <m/>
    <m/>
    <m/>
    <m/>
    <m/>
    <s v="2021-07-08 09:52:59.132000+00:00"/>
    <s v="2022-09-29 06:11:42.160000+00:00"/>
    <m/>
  </r>
  <r>
    <x v="25"/>
    <n v="800000"/>
    <s v="INR"/>
    <n v="0"/>
    <x v="17"/>
    <s v="Sales"/>
    <s v="stat_1hn9nRJaLbI53NxPuSQgo90kRpbpKsFlwN4oEGNUTdO"/>
    <s v="Lost"/>
    <x v="1"/>
    <s v="OpportunityStatusType.Lost"/>
    <s v="cont_ZwbYRfyllizVDaJeD7e2VHOJ9zl2jYrjEblMRg87QUD"/>
    <s v="Mahalakshmi Iyer"/>
    <s v="Our quotes are High. The client has lesser quotes from other Life Insurance companies."/>
    <s v="lead_e8zv4cNtytJ5c9IODIj34UyCGhdezSRpla3h6sYrWUt"/>
    <s v="Indore Composite"/>
    <s v="Daya Gowda"/>
    <s v="user_lccnw70UrYzjPcbxrA5N9qp8LF1vx6aP08yPEdeU06P"/>
    <s v="Vikas Gupta"/>
    <s v="2022-08-10 10:47:57.846000+00:00"/>
    <s v="2022-09-14 13:37:44.936000+00:00"/>
    <m/>
    <s v="Mumbai"/>
    <m/>
    <m/>
    <m/>
    <n v="226"/>
    <m/>
    <m/>
    <m/>
    <m/>
    <m/>
    <m/>
    <m/>
    <m/>
    <m/>
    <m/>
    <m/>
    <s v="Telecommunications"/>
    <m/>
    <m/>
    <m/>
    <m/>
    <m/>
    <m/>
    <m/>
    <m/>
    <m/>
    <m/>
    <m/>
    <m/>
    <s v="Aniket Vahile"/>
    <m/>
    <s v="user_encRk5bIEFN6ZA11h4WH2AdZTiZpogLSlMIaj0E30SZ"/>
    <s v="Daya Gowda"/>
    <m/>
    <m/>
    <s v="March"/>
    <x v="2"/>
    <s v="Naukri.com"/>
    <m/>
    <m/>
    <m/>
    <m/>
    <m/>
    <s v="2022-07-07 05:48:34.072000+00:00"/>
    <s v="2022-09-14 13:37:59.521000+00:00"/>
    <s v="GTL"/>
  </r>
  <r>
    <x v="2"/>
    <n v="20000"/>
    <s v="INR"/>
    <n v="0"/>
    <x v="12"/>
    <s v="Sales"/>
    <s v="stat_1hn9nRJaLbI53NxPuSQgo90kRpbpKsFlwN4oEGNUTdO"/>
    <s v="Lost"/>
    <x v="1"/>
    <s v="OpportunityStatusType.Lost"/>
    <s v="cont_sTap9jYBkrtd4yaRW3wSSkDP54LOf1sCBnkhoHL9qSy"/>
    <s v="Arvind"/>
    <s v="fresh policy 3L SI Room Rent - 1% 2% &amp; 2%4% No Maternity"/>
    <s v="lead_SNbUwpkTDJnTgcFIvZeD6O4KD5JRC28YrlgFOztQZVo"/>
    <s v="Vision structure"/>
    <s v="Gauri Munge"/>
    <s v="user_FdWFezbLzkYQcGsBUsjZO25nr2poK2nRbqV47Rs5Kfm"/>
    <s v="Prateek Wadhwa"/>
    <s v="2022-08-16 06:54:30.166000+00:00"/>
    <s v="2022-09-14 11:59:24.445000+00:00"/>
    <m/>
    <s v="Bangalore"/>
    <m/>
    <m/>
    <m/>
    <n v="28"/>
    <m/>
    <m/>
    <m/>
    <m/>
    <m/>
    <m/>
    <m/>
    <m/>
    <m/>
    <m/>
    <m/>
    <s v="Professional Services"/>
    <m/>
    <m/>
    <m/>
    <m/>
    <m/>
    <m/>
    <m/>
    <m/>
    <m/>
    <m/>
    <m/>
    <m/>
    <s v="Jitin Gopi"/>
    <m/>
    <s v="user_2jRs4eIjwv8MozxYA1DE9MMy0FWf2gMgweg2LiJNu64"/>
    <s v="Gauri Munge"/>
    <m/>
    <m/>
    <m/>
    <x v="2"/>
    <m/>
    <m/>
    <m/>
    <m/>
    <m/>
    <m/>
    <s v="2022-03-22 11:55:27.683000+00:00"/>
    <s v="2022-10-16 07:56:56.564000+00:00"/>
    <m/>
  </r>
  <r>
    <x v="4"/>
    <n v="300000"/>
    <s v="INR"/>
    <n v="0"/>
    <x v="4"/>
    <s v="Sales"/>
    <s v="stat_kcR4fZg7TU7jjk1jAVua3qGLRS4J5uFayEjK5j02wtv"/>
    <s v="Unqualified"/>
    <x v="1"/>
    <s v="OpportunityStatusType.Lost"/>
    <s v="cont_vd4KkgNEZyAw1SISSYtH4gurpREiNqeLnr1reOVAmNW"/>
    <s v="Reema Joshi"/>
    <m/>
    <s v="lead_CXmLIddfd2WiOrE1xnNakxjpTIxIjNE8EjXBNAA8ODv"/>
    <s v="MJ Shah(Fresh)"/>
    <s v="Prateek Wadhwa"/>
    <s v="user_bdUPAGjcS7p6513So3N4g3aWNS5HuBuVJi7bvCPAsLt"/>
    <s v="Mayur Gadiyar"/>
    <s v="2022-06-29 04:56:51.460000+00:00"/>
    <s v="2022-09-14 11:11:19.828000+00:00"/>
    <m/>
    <s v="Mumbai"/>
    <m/>
    <m/>
    <m/>
    <n v="100"/>
    <m/>
    <m/>
    <m/>
    <m/>
    <m/>
    <m/>
    <m/>
    <m/>
    <m/>
    <m/>
    <m/>
    <m/>
    <m/>
    <m/>
    <m/>
    <m/>
    <m/>
    <m/>
    <m/>
    <m/>
    <m/>
    <m/>
    <m/>
    <m/>
    <m/>
    <m/>
    <s v="user_FdWFezbLzkYQcGsBUsjZO25nr2poK2nRbqV47Rs5Kfm"/>
    <s v="Prateek Wadhwa"/>
    <m/>
    <m/>
    <s v="August; September"/>
    <x v="4"/>
    <m/>
    <m/>
    <s v="Employee Engagement Handbook"/>
    <m/>
    <m/>
    <m/>
    <s v="2022-05-10 06:16:53.964000+00:00"/>
    <s v="2022-09-30 10:12:22.659000+00:00"/>
    <s v="GMC"/>
  </r>
  <r>
    <x v="11"/>
    <n v="480000"/>
    <s v="INR"/>
    <n v="0"/>
    <x v="19"/>
    <s v="Sales"/>
    <s v="stat_kcR4fZg7TU7jjk1jAVua3qGLRS4J5uFayEjK5j02wtv"/>
    <s v="Unqualified"/>
    <x v="1"/>
    <s v="OpportunityStatusType.Lost"/>
    <m/>
    <m/>
    <s v="GMC (1+5)-Renewal"/>
    <s v="lead_Xdj7aELadsKWKPdx8CM0Z3c0Z0ECRZQZ2C74X1cEO20"/>
    <s v="PageSuite India Pvt Ltd"/>
    <s v="Bhairavi Jog"/>
    <s v="user_LKRhV6rhcBe0uL8u70UUGeDjbMupuho4TaiAOCbT7HT"/>
    <s v="Kashif Ahmad"/>
    <s v="2022-08-16 05:54:10.646000+00:00"/>
    <s v="2022-09-14 10:45:52.606000+00:00"/>
    <m/>
    <s v="Pune"/>
    <m/>
    <m/>
    <m/>
    <n v="60"/>
    <m/>
    <m/>
    <m/>
    <m/>
    <m/>
    <m/>
    <m/>
    <m/>
    <m/>
    <m/>
    <m/>
    <s v="Education"/>
    <m/>
    <m/>
    <m/>
    <m/>
    <m/>
    <m/>
    <m/>
    <m/>
    <m/>
    <m/>
    <m/>
    <m/>
    <s v="Deepak Yadav"/>
    <m/>
    <s v="user_228eUmsdKIb9OItgmiDq1zD4aPZ1eqiapbaLAGeBf8g"/>
    <s v="Bhairavi Jog"/>
    <m/>
    <m/>
    <s v="September"/>
    <x v="2"/>
    <m/>
    <m/>
    <s v="Ref - Sreenivas"/>
    <m/>
    <m/>
    <m/>
    <s v="2022-03-22 09:17:30.961000+00:00"/>
    <s v="2022-09-14 10:46:34.944000+00:00"/>
    <s v="GMC"/>
  </r>
  <r>
    <x v="21"/>
    <n v="10000000"/>
    <s v="INR"/>
    <n v="0"/>
    <x v="33"/>
    <s v="Sales"/>
    <s v="stat_kcR4fZg7TU7jjk1jAVua3qGLRS4J5uFayEjK5j02wtv"/>
    <s v="Unqualified"/>
    <x v="1"/>
    <s v="OpportunityStatusType.Lost"/>
    <s v="cont_MuHrPVznpYMvT9aCLDcDFSWPpJOb8zltGiQdvyfDVPM"/>
    <s v="Indira Ramachandra"/>
    <s v="GMC 8th Sept"/>
    <s v="lead_KOpe7oCGhGhJU1UqPNOgxT8kIBzQxRCVFbaTVt0LTgj"/>
    <s v="ASCENT CONSULTING SERVICES PVT LTD"/>
    <s v="Daya Gowda"/>
    <s v="user_ojX3B6giQCeKnOjqd4gdwXUl0CqqHMXNORvxR6POXn6"/>
    <s v="Abhishek Chauhan"/>
    <s v="2022-07-13 09:50:58.187000+00:00"/>
    <s v="2022-09-14 10:59:52.376000+00:00"/>
    <m/>
    <s v="Bangalore"/>
    <m/>
    <m/>
    <m/>
    <n v="1000"/>
    <m/>
    <m/>
    <m/>
    <m/>
    <m/>
    <m/>
    <m/>
    <s v="PAID_SOCIAL"/>
    <m/>
    <m/>
    <m/>
    <m/>
    <s v="Reliance"/>
    <m/>
    <m/>
    <m/>
    <m/>
    <m/>
    <m/>
    <m/>
    <m/>
    <m/>
    <m/>
    <m/>
    <m/>
    <m/>
    <s v="user_ojX3B6giQCeKnOjqd4gdwXUl0CqqHMXNORvxR6POXn6"/>
    <s v="Abhishek Chauhan"/>
    <m/>
    <m/>
    <s v="September"/>
    <x v="4"/>
    <m/>
    <m/>
    <s v="Employer Branding Playbook"/>
    <m/>
    <m/>
    <m/>
    <s v="2022-07-08 10:13:39.325000+00:00"/>
    <s v="2022-09-14 10:59:52.404000+00:00"/>
    <m/>
  </r>
  <r>
    <x v="12"/>
    <n v="6000000"/>
    <s v="INR"/>
    <n v="0"/>
    <x v="23"/>
    <s v="Sales"/>
    <s v="stat_1hn9nRJaLbI53NxPuSQgo90kRpbpKsFlwN4oEGNUTdO"/>
    <s v="Lost"/>
    <x v="1"/>
    <s v="OpportunityStatusType.Lost"/>
    <s v="cont_KFnhRZAgCG3xSa6zFauZ3HNgRPYkwSDLU56HkZjWb8Q"/>
    <s v="Pramod Teli"/>
    <s v="GMC Renewal"/>
    <s v="lead_WzRVizvtg1GOr8Vatb3q7F7TkjPhup5atq0X5QQdWBV"/>
    <s v="Mahindra First Choice Wheels Ltd"/>
    <s v="Trupti Suryavanshi"/>
    <s v="user_P3f70h2AcefBkFTBZpvA9LgDbjTmUIXkqdKqHJ5evwA"/>
    <s v="Manojkumar Tinna"/>
    <s v="2022-07-15 11:07:43+00:00"/>
    <s v="2022-09-14 10:42:39.315000+00:00"/>
    <m/>
    <s v="Mumbai"/>
    <m/>
    <m/>
    <m/>
    <n v="1156"/>
    <m/>
    <m/>
    <m/>
    <m/>
    <m/>
    <m/>
    <m/>
    <s v="PAID_SOCIAL"/>
    <m/>
    <m/>
    <m/>
    <s v="Manufacturing"/>
    <m/>
    <m/>
    <m/>
    <m/>
    <m/>
    <m/>
    <m/>
    <m/>
    <m/>
    <m/>
    <m/>
    <m/>
    <s v="Aniket Vahile"/>
    <m/>
    <s v="user_L8E6IFhq6UCzKLHa45LUUTZCznDuyDwFrGaEp9DXiUM"/>
    <s v="Trupti Suryavanshi"/>
    <s v="Arindam Majee"/>
    <m/>
    <s v="September"/>
    <x v="2"/>
    <s v="Naukri.com"/>
    <m/>
    <s v="Employee Engagement Handbook"/>
    <m/>
    <m/>
    <m/>
    <s v="2021-08-05 07:12:48.551000+00:00"/>
    <s v="2022-09-14 10:42:39.360000+00:00"/>
    <s v="GMC"/>
  </r>
  <r>
    <x v="15"/>
    <n v="1500000"/>
    <s v="INR"/>
    <n v="0"/>
    <x v="25"/>
    <s v="Sales"/>
    <s v="stat_1hn9nRJaLbI53NxPuSQgo90kRpbpKsFlwN4oEGNUTdO"/>
    <s v="Lost"/>
    <x v="1"/>
    <s v="OpportunityStatusType.Lost"/>
    <s v="cont_Gz2Lfp5JoJynpv5TuCy1z1ZxvffQituZMKOiaqRfLkW"/>
    <s v="Smita Ranjan"/>
    <m/>
    <s v="lead_Ai4wub4yzOeM2Hg03O2MNVDGXlZPxLM49Jwqtg52KYE"/>
    <s v="ZingHR"/>
    <s v="Harmanjit Singh"/>
    <s v="user_P3f70h2AcefBkFTBZpvA9LgDbjTmUIXkqdKqHJ5evwA"/>
    <s v="Manojkumar Tinna"/>
    <s v="2022-07-22 04:42:01.776000+00:00"/>
    <s v="2022-09-14 10:42:00.529000+00:00"/>
    <m/>
    <s v="Mumbai"/>
    <m/>
    <m/>
    <m/>
    <n v="500"/>
    <m/>
    <m/>
    <m/>
    <m/>
    <m/>
    <m/>
    <m/>
    <s v="PAID_SOCIAL"/>
    <m/>
    <m/>
    <m/>
    <s v="Others"/>
    <m/>
    <m/>
    <m/>
    <m/>
    <m/>
    <m/>
    <m/>
    <m/>
    <m/>
    <m/>
    <m/>
    <m/>
    <m/>
    <m/>
    <s v="user_lwF8ctKa5IyxqATpO2EOw2h0AEPiCMHOgewiH38Ei77"/>
    <s v="Harmanjit Singh"/>
    <m/>
    <m/>
    <s v="September"/>
    <x v="1"/>
    <m/>
    <m/>
    <s v="Essential HR Policies"/>
    <m/>
    <m/>
    <m/>
    <s v="2020-12-15 23:37:02.698000+00:00"/>
    <s v="2022-09-19 05:41:16.410000+00:00"/>
    <s v="GTL"/>
  </r>
  <r>
    <x v="15"/>
    <n v="1500000"/>
    <s v="INR"/>
    <n v="0"/>
    <x v="25"/>
    <s v="Sales"/>
    <s v="stat_1hn9nRJaLbI53NxPuSQgo90kRpbpKsFlwN4oEGNUTdO"/>
    <s v="Lost"/>
    <x v="1"/>
    <s v="OpportunityStatusType.Lost"/>
    <s v="cont_Gz2Lfp5JoJynpv5TuCy1z1ZxvffQituZMKOiaqRfLkW"/>
    <s v="Smita Ranjan"/>
    <m/>
    <s v="lead_Ai4wub4yzOeM2Hg03O2MNVDGXlZPxLM49Jwqtg52KYE"/>
    <s v="ZingHR"/>
    <s v="Harmanjit Singh"/>
    <s v="user_P3f70h2AcefBkFTBZpvA9LgDbjTmUIXkqdKqHJ5evwA"/>
    <s v="Manojkumar Tinna"/>
    <s v="2022-07-13 06:02:38.605000+00:00"/>
    <s v="2022-09-14 10:41:52.414000+00:00"/>
    <m/>
    <s v="Mumbai"/>
    <m/>
    <m/>
    <m/>
    <n v="500"/>
    <m/>
    <m/>
    <m/>
    <m/>
    <m/>
    <m/>
    <m/>
    <s v="PAID_SOCIAL"/>
    <m/>
    <m/>
    <m/>
    <s v="Others"/>
    <m/>
    <m/>
    <m/>
    <m/>
    <m/>
    <m/>
    <m/>
    <m/>
    <m/>
    <m/>
    <m/>
    <m/>
    <m/>
    <m/>
    <s v="user_lwF8ctKa5IyxqATpO2EOw2h0AEPiCMHOgewiH38Ei77"/>
    <s v="Harmanjit Singh"/>
    <m/>
    <m/>
    <s v="September"/>
    <x v="1"/>
    <m/>
    <m/>
    <s v="Essential HR Policies"/>
    <m/>
    <m/>
    <m/>
    <s v="2020-12-15 23:37:02.698000+00:00"/>
    <s v="2022-09-19 05:41:16.410000+00:00"/>
    <s v="GMC"/>
  </r>
  <r>
    <x v="15"/>
    <n v="90000"/>
    <s v="INR"/>
    <n v="0"/>
    <x v="25"/>
    <s v="Sales"/>
    <s v="stat_1hn9nRJaLbI53NxPuSQgo90kRpbpKsFlwN4oEGNUTdO"/>
    <s v="Lost"/>
    <x v="1"/>
    <s v="OpportunityStatusType.Lost"/>
    <s v="cont_Gz2Lfp5JoJynpv5TuCy1z1ZxvffQituZMKOiaqRfLkW"/>
    <s v="Smita Ranjan"/>
    <m/>
    <s v="lead_Ai4wub4yzOeM2Hg03O2MNVDGXlZPxLM49Jwqtg52KYE"/>
    <s v="ZingHR"/>
    <s v="Harmanjit Singh"/>
    <s v="user_P3f70h2AcefBkFTBZpvA9LgDbjTmUIXkqdKqHJ5evwA"/>
    <s v="Manojkumar Tinna"/>
    <s v="2022-07-22 04:43:41.748000+00:00"/>
    <s v="2022-09-14 10:42:07.686000+00:00"/>
    <m/>
    <s v="Mumbai"/>
    <m/>
    <m/>
    <m/>
    <n v="500"/>
    <m/>
    <m/>
    <m/>
    <m/>
    <m/>
    <m/>
    <m/>
    <s v="PAID_SOCIAL"/>
    <m/>
    <m/>
    <m/>
    <s v="Others"/>
    <m/>
    <m/>
    <m/>
    <m/>
    <m/>
    <m/>
    <m/>
    <m/>
    <m/>
    <m/>
    <m/>
    <m/>
    <m/>
    <m/>
    <s v="user_lwF8ctKa5IyxqATpO2EOw2h0AEPiCMHOgewiH38Ei77"/>
    <s v="Harmanjit Singh"/>
    <m/>
    <m/>
    <s v="September"/>
    <x v="1"/>
    <m/>
    <m/>
    <s v="Essential HR Policies"/>
    <m/>
    <m/>
    <m/>
    <s v="2020-12-15 23:37:02.698000+00:00"/>
    <s v="2022-09-19 05:41:16.410000+00:00"/>
    <s v="GPA"/>
  </r>
  <r>
    <x v="2"/>
    <n v="10000"/>
    <s v="INR"/>
    <n v="0"/>
    <x v="19"/>
    <s v="Sales"/>
    <s v="stat_kcR4fZg7TU7jjk1jAVua3qGLRS4J5uFayEjK5j02wtv"/>
    <s v="Unqualified"/>
    <x v="1"/>
    <s v="OpportunityStatusType.Lost"/>
    <s v="cont_eGD4LvCWuaw4DwcziYDlekzV2II9i1g6O7ZYb4jNdE4"/>
    <s v="Ambika"/>
    <m/>
    <s v="lead_IwlT5aXVXAGkJucoXKR0J4fiwwcyRa44w3rxSfqmSht"/>
    <s v="WALKWATER TALENT ADVISORS PRIVATE LIMITED"/>
    <s v="Prateek Wadhwa"/>
    <s v="user_FdWFezbLzkYQcGsBUsjZO25nr2poK2nRbqV47Rs5Kfm"/>
    <s v="Prateek Wadhwa"/>
    <s v="2022-08-25 06:31:03.275000+00:00"/>
    <s v="2022-09-14 10:06:53.412000+00:00"/>
    <m/>
    <s v="Bangalore"/>
    <m/>
    <s v="2020-08-25 11:06:54+00:00"/>
    <m/>
    <n v="34"/>
    <m/>
    <m/>
    <m/>
    <m/>
    <m/>
    <m/>
    <m/>
    <m/>
    <m/>
    <m/>
    <m/>
    <s v="HR / Staffing / Recruitment"/>
    <m/>
    <m/>
    <m/>
    <m/>
    <m/>
    <m/>
    <m/>
    <m/>
    <m/>
    <m/>
    <m/>
    <m/>
    <s v="Jitin Gopi"/>
    <m/>
    <s v="user_FdWFezbLzkYQcGsBUsjZO25nr2poK2nRbqV47Rs5Kfm"/>
    <s v="Prateek Wadhwa"/>
    <m/>
    <m/>
    <s v="September"/>
    <x v="2"/>
    <m/>
    <m/>
    <m/>
    <m/>
    <m/>
    <m/>
    <s v="2020-12-06 09:46:43.250000+00:00"/>
    <s v="2022-09-14 10:07:22.891000+00:00"/>
    <s v="GMC"/>
  </r>
  <r>
    <x v="2"/>
    <n v="1200"/>
    <s v="INR"/>
    <n v="0"/>
    <x v="19"/>
    <s v="Sales"/>
    <s v="stat_kcR4fZg7TU7jjk1jAVua3qGLRS4J5uFayEjK5j02wtv"/>
    <s v="Unqualified"/>
    <x v="1"/>
    <s v="OpportunityStatusType.Lost"/>
    <s v="cont_eGD4LvCWuaw4DwcziYDlekzV2II9i1g6O7ZYb4jNdE4"/>
    <s v="Ambika"/>
    <m/>
    <s v="lead_IwlT5aXVXAGkJucoXKR0J4fiwwcyRa44w3rxSfqmSht"/>
    <s v="WALKWATER TALENT ADVISORS PRIVATE LIMITED"/>
    <s v="Prateek Wadhwa"/>
    <s v="user_FdWFezbLzkYQcGsBUsjZO25nr2poK2nRbqV47Rs5Kfm"/>
    <s v="Prateek Wadhwa"/>
    <s v="2022-08-25 06:31:25.431000+00:00"/>
    <s v="2022-09-14 10:07:07.506000+00:00"/>
    <m/>
    <s v="Bangalore"/>
    <m/>
    <s v="2020-08-25 11:06:54+00:00"/>
    <m/>
    <n v="34"/>
    <m/>
    <m/>
    <m/>
    <m/>
    <m/>
    <m/>
    <m/>
    <m/>
    <m/>
    <m/>
    <m/>
    <s v="HR / Staffing / Recruitment"/>
    <m/>
    <m/>
    <m/>
    <m/>
    <m/>
    <m/>
    <m/>
    <m/>
    <m/>
    <m/>
    <m/>
    <m/>
    <s v="Jitin Gopi"/>
    <m/>
    <s v="user_FdWFezbLzkYQcGsBUsjZO25nr2poK2nRbqV47Rs5Kfm"/>
    <s v="Prateek Wadhwa"/>
    <m/>
    <m/>
    <s v="September"/>
    <x v="2"/>
    <m/>
    <m/>
    <m/>
    <m/>
    <m/>
    <m/>
    <s v="2020-12-06 09:46:43.250000+00:00"/>
    <s v="2022-09-14 10:07:22.891000+00:00"/>
    <s v="GPA"/>
  </r>
  <r>
    <x v="12"/>
    <n v="13500000"/>
    <s v="INR"/>
    <n v="0"/>
    <x v="7"/>
    <s v="Sales"/>
    <s v="stat_1hn9nRJaLbI53NxPuSQgo90kRpbpKsFlwN4oEGNUTdO"/>
    <s v="Lost"/>
    <x v="1"/>
    <s v="OpportunityStatusType.Lost"/>
    <s v="cont_85Xfvnuv7pTf2QOPJCZhoWNcY6s1DYjPu1QpuIRYN6i"/>
    <s v="Santosh Mhatre"/>
    <s v="GMC - Renewal, 1+5 Policy, Star Health"/>
    <s v="lead_vRqHe6RqX135mympguMiA2RGeDjeKMSgTglW10h4N6x"/>
    <s v="GP Parsik Sahakari Bank Ltd."/>
    <s v="Shreenath Bhat"/>
    <s v="user_P3f70h2AcefBkFTBZpvA9LgDbjTmUIXkqdKqHJ5evwA"/>
    <s v="Manojkumar Tinna"/>
    <s v="2022-07-12 07:31:42.678000+00:00"/>
    <s v="2022-09-14 10:29:16.533000+00:00"/>
    <m/>
    <s v="Mumbai"/>
    <m/>
    <m/>
    <m/>
    <n v="1000"/>
    <m/>
    <m/>
    <m/>
    <m/>
    <m/>
    <m/>
    <m/>
    <m/>
    <m/>
    <m/>
    <m/>
    <s v="Banking &amp; Finance"/>
    <m/>
    <m/>
    <m/>
    <m/>
    <m/>
    <m/>
    <m/>
    <m/>
    <m/>
    <m/>
    <m/>
    <m/>
    <s v="Mrunmay Jalgaonkar"/>
    <m/>
    <s v="user_vMd4rmcrSbjykdyL2J7rrYn84SWdcNc5FKligrmItPw"/>
    <s v="Shreenath Bhat"/>
    <m/>
    <m/>
    <s v="September"/>
    <x v="2"/>
    <m/>
    <m/>
    <m/>
    <m/>
    <m/>
    <m/>
    <s v="2022-06-14 07:40:43.121000+00:00"/>
    <s v="2022-10-13 07:37:05.153000+00:00"/>
    <s v="GMC"/>
  </r>
  <r>
    <x v="14"/>
    <n v="1000000"/>
    <s v="INR"/>
    <n v="0"/>
    <x v="24"/>
    <s v="Sales"/>
    <s v="stat_kcR4fZg7TU7jjk1jAVua3qGLRS4J5uFayEjK5j02wtv"/>
    <s v="Unqualified"/>
    <x v="1"/>
    <s v="OpportunityStatusType.Lost"/>
    <m/>
    <m/>
    <s v="GMC"/>
    <s v="lead_hBUIGlg16POVidmc1JN9W5ZB2gcRF1ypIZ4jqkCWutA"/>
    <s v="Enrich Energy Pvt. Ltd."/>
    <s v="Aditya Binani"/>
    <s v="user_g5Yw4Z4XnIbmcGhJO80vdtFdd5ElcDlgYO3q8l82ODn"/>
    <s v="Aditya Binani"/>
    <s v="2022-08-30 10:07:56.762000+00:00"/>
    <s v="2022-09-14 09:19:06.944000+00:00"/>
    <m/>
    <s v="Pune"/>
    <m/>
    <s v="2020-11-10 07:23:00+00:00"/>
    <m/>
    <n v="189"/>
    <m/>
    <m/>
    <m/>
    <m/>
    <m/>
    <m/>
    <m/>
    <m/>
    <m/>
    <m/>
    <m/>
    <s v="Manufacturing"/>
    <m/>
    <m/>
    <m/>
    <m/>
    <m/>
    <m/>
    <m/>
    <m/>
    <m/>
    <m/>
    <m/>
    <m/>
    <s v="Jitin Gopi"/>
    <m/>
    <s v="user_g5Yw4Z4XnIbmcGhJO80vdtFdd5ElcDlgYO3q8l82ODn"/>
    <s v="Aditya Binani"/>
    <m/>
    <m/>
    <s v="September"/>
    <x v="2"/>
    <m/>
    <m/>
    <m/>
    <m/>
    <m/>
    <m/>
    <s v="2020-12-06 09:50:06.402000+00:00"/>
    <s v="2022-10-13 06:23:53.548000+00:00"/>
    <m/>
  </r>
  <r>
    <x v="14"/>
    <n v="500000"/>
    <s v="INR"/>
    <n v="0"/>
    <x v="4"/>
    <s v="Sales"/>
    <s v="stat_kcR4fZg7TU7jjk1jAVua3qGLRS4J5uFayEjK5j02wtv"/>
    <s v="Unqualified"/>
    <x v="1"/>
    <s v="OpportunityStatusType.Lost"/>
    <m/>
    <m/>
    <s v="GTL"/>
    <s v="lead_YN8nhvMwdmIgP7HqqOPErcjOETTVINGhQyv3iGAlMWu"/>
    <s v="Marks and Spencer Reliance India Private Limited"/>
    <s v="Aditya Binani"/>
    <s v="user_g5Yw4Z4XnIbmcGhJO80vdtFdd5ElcDlgYO3q8l82ODn"/>
    <s v="Aditya Binani"/>
    <s v="2022-07-01 11:18:09.280000+00:00"/>
    <s v="2022-09-14 10:03:04.837000+00:00"/>
    <m/>
    <s v="Mumbai"/>
    <m/>
    <m/>
    <m/>
    <n v="1000"/>
    <m/>
    <m/>
    <m/>
    <m/>
    <m/>
    <m/>
    <m/>
    <m/>
    <m/>
    <m/>
    <m/>
    <s v="Others"/>
    <m/>
    <m/>
    <m/>
    <m/>
    <m/>
    <m/>
    <m/>
    <m/>
    <m/>
    <m/>
    <m/>
    <m/>
    <m/>
    <m/>
    <s v="user_228eUmsdKIb9OItgmiDq1zD4aPZ1eqiapbaLAGeBf8g"/>
    <s v="Bhairavi Jog"/>
    <m/>
    <m/>
    <s v="October; September"/>
    <x v="2"/>
    <m/>
    <m/>
    <m/>
    <m/>
    <m/>
    <m/>
    <s v="2022-03-09 17:10:58.669000+00:00"/>
    <s v="2022-10-13 07:42:59.726000+00:00"/>
    <m/>
  </r>
  <r>
    <x v="14"/>
    <n v="1500000"/>
    <s v="INR"/>
    <n v="0"/>
    <x v="19"/>
    <s v="Sales"/>
    <s v="stat_kcR4fZg7TU7jjk1jAVua3qGLRS4J5uFayEjK5j02wtv"/>
    <s v="Unqualified"/>
    <x v="1"/>
    <s v="OpportunityStatusType.Lost"/>
    <m/>
    <m/>
    <s v="GMC"/>
    <s v="lead_IAcUgHJtvtauLovNOj7NA4d8up4TxyTsAWUqYRV6bU5"/>
    <s v="BookMyShow"/>
    <s v="Aditya Binani"/>
    <s v="user_g5Yw4Z4XnIbmcGhJO80vdtFdd5ElcDlgYO3q8l82ODn"/>
    <s v="Aditya Binani"/>
    <s v="2022-08-16 11:16:34.541000+00:00"/>
    <s v="2022-09-14 09:01:04.661000+00:00"/>
    <m/>
    <s v="Mumbai"/>
    <m/>
    <m/>
    <m/>
    <n v="884"/>
    <m/>
    <m/>
    <m/>
    <m/>
    <m/>
    <m/>
    <m/>
    <m/>
    <m/>
    <m/>
    <m/>
    <s v="Sports &amp; Entertainment"/>
    <m/>
    <m/>
    <m/>
    <m/>
    <m/>
    <m/>
    <m/>
    <m/>
    <m/>
    <m/>
    <m/>
    <m/>
    <m/>
    <m/>
    <s v="user_g5Yw4Z4XnIbmcGhJO80vdtFdd5ElcDlgYO3q8l82ODn"/>
    <s v="Aditya Binani"/>
    <m/>
    <m/>
    <s v="September"/>
    <x v="2"/>
    <m/>
    <m/>
    <m/>
    <m/>
    <m/>
    <m/>
    <s v="2021-10-26 11:52:57.108000+00:00"/>
    <s v="2022-10-13 07:44:11.836000+00:00"/>
    <m/>
  </r>
  <r>
    <x v="14"/>
    <n v="2000000"/>
    <s v="INR"/>
    <n v="0"/>
    <x v="4"/>
    <s v="Sales"/>
    <s v="stat_kcR4fZg7TU7jjk1jAVua3qGLRS4J5uFayEjK5j02wtv"/>
    <s v="Unqualified"/>
    <x v="1"/>
    <s v="OpportunityStatusType.Lost"/>
    <m/>
    <m/>
    <s v="GMC"/>
    <s v="lead_CvkztSKGuIY02x0oXK2PxdsogrnGjV0jsvG8788VO1J"/>
    <s v="Allied Digital Services Limited"/>
    <s v="Aditya Binani"/>
    <s v="user_g5Yw4Z4XnIbmcGhJO80vdtFdd5ElcDlgYO3q8l82ODn"/>
    <s v="Aditya Binani"/>
    <s v="2022-09-07 11:25:58.855000+00:00"/>
    <s v="2022-09-14 08:45:02.992000+00:00"/>
    <m/>
    <s v="Mumbai"/>
    <m/>
    <m/>
    <m/>
    <n v="1645"/>
    <m/>
    <m/>
    <m/>
    <m/>
    <m/>
    <m/>
    <m/>
    <m/>
    <m/>
    <m/>
    <m/>
    <s v="IT Services &amp; IT Consulting; Others"/>
    <m/>
    <m/>
    <m/>
    <m/>
    <m/>
    <m/>
    <m/>
    <m/>
    <m/>
    <m/>
    <m/>
    <m/>
    <s v="Aniket Vahile"/>
    <m/>
    <s v="user_vMd4rmcrSbjykdyL2J7rrYn84SWdcNc5FKligrmItPw"/>
    <s v="Shreenath Bhat"/>
    <m/>
    <m/>
    <s v="September"/>
    <x v="2"/>
    <m/>
    <m/>
    <m/>
    <m/>
    <m/>
    <m/>
    <s v="2022-05-18 04:35:12.668000+00:00"/>
    <s v="2022-10-20 10:18:57.078000+00:00"/>
    <m/>
  </r>
  <r>
    <x v="9"/>
    <n v="1000000"/>
    <s v="INR"/>
    <n v="0"/>
    <x v="4"/>
    <s v="Sales"/>
    <s v="stat_kcR4fZg7TU7jjk1jAVua3qGLRS4J5uFayEjK5j02wtv"/>
    <s v="Unqualified"/>
    <x v="1"/>
    <s v="OpportunityStatusType.Lost"/>
    <s v="cont_TZjlJxrX5Sk5GmYxpqKYg54kVNh1GToLHjoXxcSVnxQ"/>
    <s v="Trupti Joshi"/>
    <s v="GMC ren"/>
    <s v="lead_pYVeRdeFLoAjtZalOm6YWTrpUluRCKzktE3qNrKEPSl"/>
    <s v="Ideas To Impacts Innovations Pvt. Ltd."/>
    <s v="Gauri Jori"/>
    <s v="user_9SBRjyF0n4iWuhUdqRyQkFhl2J4uyNKhFWvvJEvunX8"/>
    <s v="Omkar Ghate"/>
    <s v="2022-08-05 13:10:27.377000+00:00"/>
    <s v="2022-09-14 06:43:18.290000+00:00"/>
    <m/>
    <s v="Pune"/>
    <m/>
    <m/>
    <m/>
    <n v="100"/>
    <m/>
    <m/>
    <m/>
    <m/>
    <m/>
    <m/>
    <m/>
    <m/>
    <m/>
    <m/>
    <m/>
    <s v="Others"/>
    <m/>
    <m/>
    <m/>
    <m/>
    <m/>
    <m/>
    <m/>
    <m/>
    <m/>
    <m/>
    <m/>
    <m/>
    <m/>
    <m/>
    <s v="user_5YHA1ZU4iP896lD1YJehdJcMx7ZEgWCpulT4T2c3pJ3"/>
    <s v="Gauri Jori"/>
    <m/>
    <m/>
    <s v="September"/>
    <x v="2"/>
    <m/>
    <m/>
    <m/>
    <m/>
    <m/>
    <m/>
    <s v="2021-08-25 11:24:01.502000+00:00"/>
    <s v="2022-10-06 04:58:22.479000+00:00"/>
    <m/>
  </r>
  <r>
    <x v="7"/>
    <n v="2000000"/>
    <s v="INR"/>
    <n v="0"/>
    <x v="31"/>
    <s v="Sales"/>
    <s v="stat_1hn9nRJaLbI53NxPuSQgo90kRpbpKsFlwN4oEGNUTdO"/>
    <s v="Lost"/>
    <x v="1"/>
    <s v="OpportunityStatusType.Lost"/>
    <s v="cont_NFDvdgIdneI1o1VaK6y1iRpdX3GpKbwW3VKElmQQ3Jy"/>
    <m/>
    <m/>
    <s v="lead_mGjBOdE9oPT2qsPGxd3ioyXeTEDTmpDWsrwO7QOgr4C"/>
    <s v="D LIGHT ENERGY PRIVATE LIMITED"/>
    <s v="Sarvesh Pawar"/>
    <s v="user_jbppzD9HyqqioXDaUzrIJfkBW97sQdk5kSNPsBKGx0r"/>
    <s v="Pranaav Marathe"/>
    <s v="2022-07-20 10:27:42.835000+00:00"/>
    <s v="2022-09-14 08:43:23.601000+00:00"/>
    <m/>
    <s v="Varanasi"/>
    <m/>
    <m/>
    <m/>
    <n v="220"/>
    <m/>
    <m/>
    <m/>
    <m/>
    <m/>
    <m/>
    <m/>
    <m/>
    <m/>
    <m/>
    <m/>
    <s v="Renewables &amp; Environment"/>
    <m/>
    <m/>
    <m/>
    <m/>
    <m/>
    <m/>
    <m/>
    <m/>
    <m/>
    <m/>
    <m/>
    <m/>
    <s v="Jitin Gopi"/>
    <m/>
    <s v="user_A8KOTZADnUtEQOLt4nSLAmteNStuGh80js75RYjrXVt"/>
    <s v="Sarvesh Pawar"/>
    <s v="Anjali Nishu"/>
    <m/>
    <s v="September"/>
    <x v="2"/>
    <m/>
    <m/>
    <m/>
    <m/>
    <m/>
    <m/>
    <s v="2021-08-25 17:20:14.517000+00:00"/>
    <s v="2022-09-15 12:03:44.416000+00:00"/>
    <s v="GMC"/>
  </r>
  <r>
    <x v="12"/>
    <n v="1500000"/>
    <s v="INR"/>
    <n v="0"/>
    <x v="6"/>
    <s v="Sales"/>
    <s v="stat_1hn9nRJaLbI53NxPuSQgo90kRpbpKsFlwN4oEGNUTdO"/>
    <s v="Lost"/>
    <x v="1"/>
    <s v="OpportunityStatusType.Lost"/>
    <s v="cont_ZUzfuRNZCfDcdHp0Xw3UYDZ3MjqnBvNkMXaHDMuTB7P"/>
    <s v="Shweta Jha"/>
    <s v="GMC"/>
    <s v="lead_3CtqspWI3tLse1K1slWRpnvuiMLtk3YU6gyvd0DQpkG"/>
    <s v="KAILASH SATYARTHI CHILDRENS FOUNDATION"/>
    <s v="Mayur Gadiyar"/>
    <s v="user_hAuUqCTCw5r4tCUrswIWPSW7LJ1XIBbttZVmJkxmzGq"/>
    <s v="Chetan Kumar"/>
    <s v="2022-02-03 12:24:13.051000+00:00"/>
    <s v="2022-09-14 05:39:40.451000+00:00"/>
    <m/>
    <s v="Bhubaneshwar"/>
    <m/>
    <m/>
    <m/>
    <n v="500"/>
    <m/>
    <m/>
    <m/>
    <m/>
    <m/>
    <m/>
    <m/>
    <m/>
    <m/>
    <m/>
    <m/>
    <m/>
    <m/>
    <m/>
    <m/>
    <m/>
    <m/>
    <m/>
    <m/>
    <m/>
    <m/>
    <m/>
    <m/>
    <m/>
    <m/>
    <m/>
    <s v="user_bdUPAGjcS7p6513So3N4g3aWNS5HuBuVJi7bvCPAsLt"/>
    <s v="Mayur Gadiyar"/>
    <m/>
    <m/>
    <s v="July"/>
    <x v="3"/>
    <s v="Inbound via website"/>
    <m/>
    <s v="Employee Count 100+"/>
    <m/>
    <m/>
    <m/>
    <s v="2021-09-20 02:59:37.756000+00:00"/>
    <s v="2022-09-14 05:39:51.093000+00:00"/>
    <s v="GMC"/>
  </r>
  <r>
    <x v="12"/>
    <n v="200000"/>
    <s v="INR"/>
    <n v="0"/>
    <x v="6"/>
    <s v="Sales"/>
    <s v="stat_1hn9nRJaLbI53NxPuSQgo90kRpbpKsFlwN4oEGNUTdO"/>
    <s v="Lost"/>
    <x v="1"/>
    <s v="OpportunityStatusType.Lost"/>
    <s v="cont_ZUzfuRNZCfDcdHp0Xw3UYDZ3MjqnBvNkMXaHDMuTB7P"/>
    <s v="Shweta Jha"/>
    <s v="GPA"/>
    <s v="lead_3CtqspWI3tLse1K1slWRpnvuiMLtk3YU6gyvd0DQpkG"/>
    <s v="KAILASH SATYARTHI CHILDRENS FOUNDATION"/>
    <s v="Mayur Gadiyar"/>
    <s v="user_hAuUqCTCw5r4tCUrswIWPSW7LJ1XIBbttZVmJkxmzGq"/>
    <s v="Chetan Kumar"/>
    <s v="2022-02-03 12:24:48.095000+00:00"/>
    <s v="2022-09-14 05:39:51.019000+00:00"/>
    <m/>
    <s v="Bhubaneshwar"/>
    <m/>
    <m/>
    <m/>
    <n v="500"/>
    <m/>
    <m/>
    <m/>
    <m/>
    <m/>
    <m/>
    <m/>
    <m/>
    <m/>
    <m/>
    <m/>
    <m/>
    <m/>
    <m/>
    <m/>
    <m/>
    <m/>
    <m/>
    <m/>
    <m/>
    <m/>
    <m/>
    <m/>
    <m/>
    <m/>
    <m/>
    <s v="user_bdUPAGjcS7p6513So3N4g3aWNS5HuBuVJi7bvCPAsLt"/>
    <s v="Mayur Gadiyar"/>
    <m/>
    <m/>
    <s v="July"/>
    <x v="3"/>
    <s v="Inbound via website"/>
    <m/>
    <s v="Employee Count 100+"/>
    <m/>
    <m/>
    <m/>
    <s v="2021-09-20 02:59:37.756000+00:00"/>
    <s v="2022-09-14 05:39:51.093000+00:00"/>
    <s v="GPA"/>
  </r>
  <r>
    <x v="16"/>
    <n v="250000"/>
    <s v="INR"/>
    <n v="100"/>
    <x v="29"/>
    <s v="Sales"/>
    <s v="stat_OZRiD1474QRJIpvnjHCZfiIvKcVD6mIKSSTzg8SwDVx"/>
    <s v="Won- Payment Completed"/>
    <x v="0"/>
    <s v="OpportunityStatusType.Won"/>
    <m/>
    <m/>
    <m/>
    <s v="lead_1Ifx8uO2zqz2sYVDiGdpTSlXxReegGqLjqbN4CnwQtH"/>
    <s v="Leadership For Equity"/>
    <s v="Satyajit Chati"/>
    <s v="user_8jx3L2CDfrbzNnwYUv6Plfha6VxaSGsqcbTXR3sIBZi"/>
    <s v="Manish Balpande"/>
    <s v="2022-08-03 06:32:45.254000+00:00"/>
    <s v="2022-09-14 06:16:35.098000+00:00"/>
    <m/>
    <s v="Pune"/>
    <m/>
    <m/>
    <m/>
    <n v="46"/>
    <m/>
    <m/>
    <m/>
    <m/>
    <m/>
    <m/>
    <m/>
    <m/>
    <m/>
    <m/>
    <m/>
    <s v="Education"/>
    <m/>
    <m/>
    <m/>
    <m/>
    <m/>
    <m/>
    <m/>
    <m/>
    <m/>
    <m/>
    <m/>
    <m/>
    <m/>
    <m/>
    <s v="user_5IQTpX6DsnoeoDfxqzqojpVoQLXPh68nhDjLS5ETjYj"/>
    <s v="Satyajit Chati"/>
    <s v="Snehal Mane"/>
    <m/>
    <s v="September"/>
    <x v="2"/>
    <m/>
    <m/>
    <m/>
    <m/>
    <m/>
    <m/>
    <s v="2022-05-18 04:36:10.256000+00:00"/>
    <s v="2022-10-14 04:39:50.194000+00:00"/>
    <s v="GMC"/>
  </r>
  <r>
    <x v="28"/>
    <n v="16124"/>
    <s v="INR"/>
    <n v="100"/>
    <x v="29"/>
    <s v="Sales"/>
    <s v="stat_OZRiD1474QRJIpvnjHCZfiIvKcVD6mIKSSTzg8SwDVx"/>
    <s v="Won- Payment Completed"/>
    <x v="0"/>
    <s v="OpportunityStatusType.Won"/>
    <s v="cont_logwJJW6qy12IWUMza5vTihtgQkNBGAvJSRyAToEqS8"/>
    <s v="Manisha Bhagat"/>
    <s v="Motor Insurance"/>
    <s v="lead_4phJb9D1BTY9hVpTKOFQul9mnp8ZfGNIoxwIs0SPtXX"/>
    <s v="Digital Harbor Pvt Ltd"/>
    <s v="Sreenivas Hatti"/>
    <s v="user_JjaNBsxmUKBROYZvEahyXgec466W5jQa2pL0NUZ81Lb"/>
    <s v="Sreenivas Hatti"/>
    <s v="2022-09-09 09:19:56.283000+00:00"/>
    <s v="2022-09-14 05:24:33.746000+00:00"/>
    <m/>
    <s v="Bangalore"/>
    <m/>
    <m/>
    <m/>
    <n v="111"/>
    <m/>
    <m/>
    <m/>
    <m/>
    <m/>
    <m/>
    <m/>
    <m/>
    <m/>
    <m/>
    <m/>
    <s v="IT Services &amp; IT Consulting"/>
    <m/>
    <m/>
    <m/>
    <m/>
    <m/>
    <m/>
    <m/>
    <m/>
    <m/>
    <m/>
    <m/>
    <m/>
    <m/>
    <m/>
    <s v="user_encRk5bIEFN6ZA11h4WH2AdZTiZpogLSlMIaj0E30SZ"/>
    <s v="Daya Gowda"/>
    <s v="Shriram Kulkarni"/>
    <m/>
    <s v="January"/>
    <x v="2"/>
    <m/>
    <m/>
    <s v="Ref - Sreenivas"/>
    <m/>
    <m/>
    <m/>
    <s v="2022-03-15 09:31:40.496000+00:00"/>
    <s v="2022-10-14 11:44:30.892000+00:00"/>
    <s v="NON EB"/>
  </r>
  <r>
    <x v="16"/>
    <n v="600000"/>
    <s v="INR"/>
    <n v="0"/>
    <x v="4"/>
    <s v="Sales"/>
    <s v="stat_kcR4fZg7TU7jjk1jAVua3qGLRS4J5uFayEjK5j02wtv"/>
    <s v="Unqualified"/>
    <x v="1"/>
    <s v="OpportunityStatusType.Lost"/>
    <m/>
    <m/>
    <m/>
    <s v="lead_Jb7IwJ9CeYq4652uBLEwW26NtT4oQmuTXovqUtZTZbu"/>
    <s v="vsynergise"/>
    <s v="Ankita Pingale"/>
    <s v="user_8jx3L2CDfrbzNnwYUv6Plfha6VxaSGsqcbTXR3sIBZi"/>
    <s v="Manish Balpande"/>
    <s v="2022-08-10 11:44:24.638000+00:00"/>
    <s v="2022-09-14 04:34:54.639000+00:00"/>
    <m/>
    <s v="Pune"/>
    <m/>
    <m/>
    <m/>
    <n v="369"/>
    <m/>
    <m/>
    <m/>
    <m/>
    <m/>
    <m/>
    <m/>
    <m/>
    <m/>
    <m/>
    <m/>
    <s v="Digital Marketing &amp; Advertising"/>
    <m/>
    <m/>
    <m/>
    <m/>
    <m/>
    <m/>
    <m/>
    <m/>
    <m/>
    <m/>
    <m/>
    <m/>
    <s v="Sakshi Soni"/>
    <m/>
    <s v="user_1z3bdwgjF9RILRmuQPeXXGoPhafSi1mEgyb4l5sVEvN"/>
    <s v="Ankita Pingale"/>
    <m/>
    <m/>
    <s v="September"/>
    <x v="5"/>
    <s v="own ref"/>
    <m/>
    <m/>
    <m/>
    <m/>
    <m/>
    <s v="2020-12-18 12:38:42.633000+00:00"/>
    <s v="2022-09-14 04:34:54.679000+00:00"/>
    <s v="GMC"/>
  </r>
  <r>
    <x v="16"/>
    <n v="1000000"/>
    <s v="INR"/>
    <n v="0"/>
    <x v="4"/>
    <s v="Sales"/>
    <s v="stat_kcR4fZg7TU7jjk1jAVua3qGLRS4J5uFayEjK5j02wtv"/>
    <s v="Unqualified"/>
    <x v="1"/>
    <s v="OpportunityStatusType.Lost"/>
    <s v="cont_KQRJ2IBbiknIoWLK9Paiab2DEluRZoUN9EY3IfqgFh7"/>
    <s v="sunil kashelkar"/>
    <s v="GTL ren"/>
    <s v="lead_GLqGWirjqC7He7D2Vx2rVHwK7uwhehHI1JXCLQMnFhE"/>
    <s v="vconstruct private limited"/>
    <s v="Gauri Jori"/>
    <s v="user_8jx3L2CDfrbzNnwYUv6Plfha6VxaSGsqcbTXR3sIBZi"/>
    <s v="Manish Balpande"/>
    <s v="2022-07-28 10:13:18.586000+00:00"/>
    <s v="2022-09-14 04:34:04.293000+00:00"/>
    <m/>
    <s v="Pune"/>
    <m/>
    <s v="2020-08-20 09:04:45+00:00"/>
    <m/>
    <n v="396"/>
    <m/>
    <m/>
    <m/>
    <m/>
    <m/>
    <m/>
    <m/>
    <m/>
    <m/>
    <m/>
    <m/>
    <s v="Construction &amp; Real Estate"/>
    <m/>
    <m/>
    <m/>
    <m/>
    <m/>
    <m/>
    <m/>
    <m/>
    <m/>
    <m/>
    <m/>
    <m/>
    <s v="Aniket Vahile"/>
    <m/>
    <s v="user_5YHA1ZU4iP896lD1YJehdJcMx7ZEgWCpulT4T2c3pJ3"/>
    <s v="Gauri Jori"/>
    <m/>
    <m/>
    <s v="September"/>
    <x v="4"/>
    <s v="Lusha"/>
    <m/>
    <s v="Downloaded the guide: Employee Wellness Handbook"/>
    <m/>
    <m/>
    <m/>
    <s v="2020-12-06 09:46:53.213000+00:00"/>
    <s v="2022-09-16 11:21:57.168000+00:00"/>
    <m/>
  </r>
  <r>
    <x v="15"/>
    <n v="300000"/>
    <s v="INR"/>
    <n v="0"/>
    <x v="23"/>
    <s v="Sales"/>
    <s v="stat_kcR4fZg7TU7jjk1jAVua3qGLRS4J5uFayEjK5j02wtv"/>
    <s v="Unqualified"/>
    <x v="1"/>
    <s v="OpportunityStatusType.Lost"/>
    <s v="cont_5FbHrK2ld2r70yLUpMyQXShhv2O1OeuRQBHfSUBqQLz"/>
    <s v="Shammi K"/>
    <m/>
    <s v="lead_IVSLEBsYhRGtBnc2a3NXueAS3u3v2fkj76XxsFWUwzv"/>
    <s v="Flynava Technologies Private Limited"/>
    <s v="Harmanjit Singh"/>
    <s v="user_Iwn6da5WKkZqwUySK0oUuCb72pFP5WEm4zAb92ijqFe"/>
    <s v="Sonal Paithankar"/>
    <s v="2022-08-10 06:52:17.059000+00:00"/>
    <s v="2022-09-14 04:17:36.342000+00:00"/>
    <m/>
    <s v="Bangalore"/>
    <m/>
    <m/>
    <m/>
    <n v="67"/>
    <m/>
    <m/>
    <m/>
    <m/>
    <m/>
    <m/>
    <m/>
    <m/>
    <m/>
    <m/>
    <m/>
    <s v="IT Services &amp; IT Consulting"/>
    <m/>
    <m/>
    <m/>
    <m/>
    <m/>
    <m/>
    <m/>
    <m/>
    <m/>
    <m/>
    <m/>
    <m/>
    <s v="Prashant Abhang"/>
    <m/>
    <s v="user_lwF8ctKa5IyxqATpO2EOw2h0AEPiCMHOgewiH38Ei77"/>
    <s v="Harmanjit Singh"/>
    <m/>
    <m/>
    <s v="September"/>
    <x v="2"/>
    <s v="Lusha"/>
    <m/>
    <s v="Glengarry"/>
    <m/>
    <m/>
    <m/>
    <s v="2022-02-04 11:11:07.414000+00:00"/>
    <s v="2022-09-20 00:12:05.621000+00:00"/>
    <s v="GMC"/>
  </r>
  <r>
    <x v="16"/>
    <n v="75000"/>
    <s v="INR"/>
    <n v="0"/>
    <x v="4"/>
    <s v="Sales"/>
    <s v="stat_kcR4fZg7TU7jjk1jAVua3qGLRS4J5uFayEjK5j02wtv"/>
    <s v="Unqualified"/>
    <x v="1"/>
    <s v="OpportunityStatusType.Lost"/>
    <s v="cont_3r6MXq8rk4M0pBbGLwpNK0a0UZYLT1M1Qyz0KDMvQd1"/>
    <s v="intequab khan"/>
    <s v="GPA ren"/>
    <s v="lead_GLqGWirjqC7He7D2Vx2rVHwK7uwhehHI1JXCLQMnFhE"/>
    <s v="vconstruct private limited"/>
    <s v="Gauri Jori"/>
    <s v="user_8jx3L2CDfrbzNnwYUv6Plfha6VxaSGsqcbTXR3sIBZi"/>
    <s v="Manish Balpande"/>
    <s v="2022-07-25 07:55:38.885000+00:00"/>
    <s v="2022-09-14 04:33:54.593000+00:00"/>
    <m/>
    <s v="Pune"/>
    <m/>
    <s v="2020-08-20 09:04:45+00:00"/>
    <m/>
    <n v="396"/>
    <m/>
    <m/>
    <m/>
    <m/>
    <m/>
    <m/>
    <m/>
    <m/>
    <m/>
    <m/>
    <m/>
    <s v="Construction &amp; Real Estate"/>
    <m/>
    <m/>
    <m/>
    <m/>
    <m/>
    <m/>
    <m/>
    <m/>
    <m/>
    <m/>
    <m/>
    <m/>
    <s v="Aniket Vahile"/>
    <m/>
    <s v="user_5YHA1ZU4iP896lD1YJehdJcMx7ZEgWCpulT4T2c3pJ3"/>
    <s v="Gauri Jori"/>
    <m/>
    <m/>
    <s v="September"/>
    <x v="4"/>
    <s v="Lusha"/>
    <m/>
    <s v="Downloaded the guide: Employee Wellness Handbook"/>
    <m/>
    <m/>
    <m/>
    <s v="2020-12-06 09:46:53.213000+00:00"/>
    <s v="2022-09-16 11:21:57.168000+00:00"/>
    <m/>
  </r>
  <r>
    <x v="16"/>
    <n v="1000000"/>
    <s v="INR"/>
    <n v="0"/>
    <x v="4"/>
    <s v="Sales"/>
    <s v="stat_kcR4fZg7TU7jjk1jAVua3qGLRS4J5uFayEjK5j02wtv"/>
    <s v="Unqualified"/>
    <x v="1"/>
    <s v="OpportunityStatusType.Lost"/>
    <s v="cont_3r6MXq8rk4M0pBbGLwpNK0a0UZYLT1M1Qyz0KDMvQd1"/>
    <s v="intequab khan"/>
    <s v="GMC ren"/>
    <s v="lead_GLqGWirjqC7He7D2Vx2rVHwK7uwhehHI1JXCLQMnFhE"/>
    <s v="vconstruct private limited"/>
    <s v="Gauri Jori"/>
    <s v="user_8jx3L2CDfrbzNnwYUv6Plfha6VxaSGsqcbTXR3sIBZi"/>
    <s v="Manish Balpande"/>
    <s v="2022-07-25 07:54:33.713000+00:00"/>
    <s v="2022-09-14 04:33:45.504000+00:00"/>
    <m/>
    <s v="Pune"/>
    <m/>
    <s v="2020-08-20 09:04:45+00:00"/>
    <m/>
    <n v="396"/>
    <m/>
    <m/>
    <m/>
    <m/>
    <m/>
    <m/>
    <m/>
    <m/>
    <m/>
    <m/>
    <m/>
    <s v="Construction &amp; Real Estate"/>
    <m/>
    <m/>
    <m/>
    <m/>
    <m/>
    <m/>
    <m/>
    <m/>
    <m/>
    <m/>
    <m/>
    <m/>
    <s v="Aniket Vahile"/>
    <m/>
    <s v="user_5YHA1ZU4iP896lD1YJehdJcMx7ZEgWCpulT4T2c3pJ3"/>
    <s v="Gauri Jori"/>
    <m/>
    <m/>
    <s v="September"/>
    <x v="4"/>
    <s v="Lusha"/>
    <m/>
    <s v="Downloaded the guide: Employee Wellness Handbook"/>
    <m/>
    <m/>
    <m/>
    <s v="2020-12-06 09:46:53.213000+00:00"/>
    <s v="2022-09-16 11:21:57.168000+00:00"/>
    <m/>
  </r>
  <r>
    <x v="15"/>
    <n v="100000"/>
    <s v="INR"/>
    <n v="0"/>
    <x v="4"/>
    <s v="Sales"/>
    <s v="stat_kcR4fZg7TU7jjk1jAVua3qGLRS4J5uFayEjK5j02wtv"/>
    <s v="Unqualified"/>
    <x v="1"/>
    <s v="OpportunityStatusType.Lost"/>
    <s v="cont_GKiFWZVGLfQ81qr2HHg6GD6rwOiXKYojB6QZgi7GEwu"/>
    <s v="Liton Saha"/>
    <s v="GPA - 3000 employees July End renewal"/>
    <s v="lead_xaH7iI1SKHppnElkVRzeHU8oD1pTdIb8R3YV9u7r7Ug"/>
    <s v="Innovsource Services Private Limited"/>
    <s v="Shreenath Bhat"/>
    <s v="user_Iwn6da5WKkZqwUySK0oUuCb72pFP5WEm4zAb92ijqFe"/>
    <s v="Sonal Paithankar"/>
    <s v="2022-05-27 13:29:09.039000+00:00"/>
    <s v="2022-09-14 04:09:02.377000+00:00"/>
    <m/>
    <s v="Mumbai"/>
    <m/>
    <m/>
    <m/>
    <n v="3321"/>
    <m/>
    <m/>
    <m/>
    <m/>
    <m/>
    <m/>
    <m/>
    <s v="PAID_SOCIAL"/>
    <m/>
    <m/>
    <m/>
    <s v="HR / Staffing / Recruitment; Professional Services"/>
    <m/>
    <m/>
    <m/>
    <m/>
    <m/>
    <m/>
    <m/>
    <m/>
    <m/>
    <m/>
    <m/>
    <m/>
    <m/>
    <m/>
    <s v="user_L8E6IFhq6UCzKLHa45LUUTZCznDuyDwFrGaEp9DXiUM"/>
    <s v="Trupti Suryavanshi"/>
    <m/>
    <m/>
    <s v="August; July; June"/>
    <x v="2"/>
    <m/>
    <m/>
    <s v="Downloaded the guide: Designing employee healthcare plan"/>
    <m/>
    <m/>
    <m/>
    <s v="2021-10-04 04:31:20.391000+00:00"/>
    <s v="2022-09-15 04:37:14.532000+00:00"/>
    <s v="GPA"/>
  </r>
  <r>
    <x v="12"/>
    <n v="100000"/>
    <s v="INR"/>
    <n v="0"/>
    <x v="24"/>
    <s v="Sales"/>
    <s v="stat_kcR4fZg7TU7jjk1jAVua3qGLRS4J5uFayEjK5j02wtv"/>
    <s v="Unqualified"/>
    <x v="1"/>
    <s v="OpportunityStatusType.Lost"/>
    <m/>
    <m/>
    <s v="GPA (Renewal)"/>
    <s v="lead_rPcoYYV5eE9PHfQ3eOtt1wBuDQ7bhAwbVLZI87aroPX"/>
    <s v="COLD STAR LOGISTICS PVT. LTD"/>
    <s v="Bhairavi Jog"/>
    <s v="user_Iwn6da5WKkZqwUySK0oUuCb72pFP5WEm4zAb92ijqFe"/>
    <s v="Sonal Paithankar"/>
    <s v="2022-07-19 07:15:07.075000+00:00"/>
    <s v="2022-09-14 03:53:15.877000+00:00"/>
    <m/>
    <s v="Mumbai"/>
    <m/>
    <m/>
    <m/>
    <n v="120"/>
    <m/>
    <m/>
    <m/>
    <m/>
    <m/>
    <m/>
    <m/>
    <m/>
    <m/>
    <m/>
    <m/>
    <s v="Transportation &amp; Logistics"/>
    <m/>
    <m/>
    <m/>
    <m/>
    <m/>
    <m/>
    <m/>
    <m/>
    <m/>
    <m/>
    <m/>
    <m/>
    <s v="Jitin Gopi"/>
    <m/>
    <s v="user_228eUmsdKIb9OItgmiDq1zD4aPZ1eqiapbaLAGeBf8g"/>
    <s v="Bhairavi Jog"/>
    <m/>
    <m/>
    <s v="September"/>
    <x v="2"/>
    <m/>
    <m/>
    <m/>
    <m/>
    <m/>
    <m/>
    <s v="2021-09-02 05:12:07.813000+00:00"/>
    <s v="2022-09-19 05:18:19.561000+00:00"/>
    <s v="GPA"/>
  </r>
  <r>
    <x v="15"/>
    <n v="5000000"/>
    <s v="INR"/>
    <n v="0"/>
    <x v="4"/>
    <s v="Sales"/>
    <s v="stat_kcR4fZg7TU7jjk1jAVua3qGLRS4J5uFayEjK5j02wtv"/>
    <s v="Unqualified"/>
    <x v="1"/>
    <s v="OpportunityStatusType.Lost"/>
    <s v="cont_GKiFWZVGLfQ81qr2HHg6GD6rwOiXKYojB6QZgi7GEwu"/>
    <s v="Liton Saha"/>
    <s v="GMC - 3000 employees - 1+3 Policy. Would want to add 2 more to this"/>
    <s v="lead_xaH7iI1SKHppnElkVRzeHU8oD1pTdIb8R3YV9u7r7Ug"/>
    <s v="Innovsource Services Private Limited"/>
    <s v="Shreenath Bhat"/>
    <s v="user_Iwn6da5WKkZqwUySK0oUuCb72pFP5WEm4zAb92ijqFe"/>
    <s v="Sonal Paithankar"/>
    <s v="2022-05-27 13:26:58.491000+00:00"/>
    <s v="2022-09-14 04:08:54.026000+00:00"/>
    <m/>
    <s v="Mumbai"/>
    <m/>
    <m/>
    <m/>
    <n v="3321"/>
    <m/>
    <m/>
    <m/>
    <m/>
    <m/>
    <m/>
    <m/>
    <s v="PAID_SOCIAL"/>
    <m/>
    <m/>
    <m/>
    <s v="HR / Staffing / Recruitment; Professional Services"/>
    <m/>
    <m/>
    <m/>
    <m/>
    <m/>
    <m/>
    <m/>
    <m/>
    <m/>
    <m/>
    <m/>
    <m/>
    <m/>
    <m/>
    <s v="user_L8E6IFhq6UCzKLHa45LUUTZCznDuyDwFrGaEp9DXiUM"/>
    <s v="Trupti Suryavanshi"/>
    <m/>
    <m/>
    <s v="August; July; June"/>
    <x v="2"/>
    <m/>
    <m/>
    <s v="Downloaded the guide: Designing employee healthcare plan"/>
    <m/>
    <m/>
    <m/>
    <s v="2021-10-04 04:31:20.391000+00:00"/>
    <s v="2022-09-15 04:37:14.532000+00:00"/>
    <s v="GMC"/>
  </r>
  <r>
    <x v="22"/>
    <n v="500000"/>
    <s v="INR"/>
    <n v="0"/>
    <x v="26"/>
    <s v="Sales"/>
    <s v="stat_kcR4fZg7TU7jjk1jAVua3qGLRS4J5uFayEjK5j02wtv"/>
    <s v="Unqualified"/>
    <x v="1"/>
    <s v="OpportunityStatusType.Lost"/>
    <s v="cont_MzG2e8iqfahG7tbw8w931Rb95SdGqrw2tMou1aahOPL"/>
    <s v="Jayaprakash Nair"/>
    <s v="Wellness Programme - Truworth - no response from Jayaprakash"/>
    <s v="lead_hCs1EwUNW5X2rYcq8fQ0M0vHtynCyy8rAI8qdSJYzGn"/>
    <s v="Schaeffler India Limited"/>
    <s v="Pallab Gupta"/>
    <s v="user_TZzywQwym26DjuswO479pxRhNKX152z8X1haCx2vcst"/>
    <s v="Vrushali Kummar"/>
    <s v="2022-07-28 08:34:12.926000+00:00"/>
    <s v="2022-09-13 17:56:39.284000+00:00"/>
    <m/>
    <s v="Pune"/>
    <m/>
    <s v="2020-08-14 08:05:11+00:00"/>
    <m/>
    <n v="1762"/>
    <m/>
    <m/>
    <m/>
    <m/>
    <m/>
    <m/>
    <m/>
    <m/>
    <m/>
    <m/>
    <m/>
    <s v="Manufacturing"/>
    <m/>
    <m/>
    <m/>
    <m/>
    <m/>
    <m/>
    <m/>
    <m/>
    <m/>
    <m/>
    <m/>
    <m/>
    <s v="Deepak Yadav"/>
    <m/>
    <s v="user_PApNwMjp7lPIEBp7acretouakdtYNVHpPO9ja9KoR5D"/>
    <s v="Pallab Gupta"/>
    <m/>
    <m/>
    <s v="December; September"/>
    <x v="11"/>
    <s v="Naukri.com"/>
    <m/>
    <s v="vaccine lead"/>
    <m/>
    <m/>
    <m/>
    <s v="2020-12-06 09:46:14.523000+00:00"/>
    <s v="2022-10-20 07:46:21.104000+00:00"/>
    <m/>
  </r>
  <r>
    <x v="12"/>
    <n v="1500000"/>
    <s v="INR"/>
    <n v="0"/>
    <x v="24"/>
    <s v="Sales"/>
    <s v="stat_kcR4fZg7TU7jjk1jAVua3qGLRS4J5uFayEjK5j02wtv"/>
    <s v="Unqualified"/>
    <x v="1"/>
    <s v="OpportunityStatusType.Lost"/>
    <m/>
    <m/>
    <s v="GMC (1+3)- Renewal"/>
    <s v="lead_rPcoYYV5eE9PHfQ3eOtt1wBuDQ7bhAwbVLZI87aroPX"/>
    <s v="COLD STAR LOGISTICS PVT. LTD"/>
    <s v="Bhairavi Jog"/>
    <s v="user_Iwn6da5WKkZqwUySK0oUuCb72pFP5WEm4zAb92ijqFe"/>
    <s v="Sonal Paithankar"/>
    <s v="2022-07-19 07:13:17.507000+00:00"/>
    <s v="2022-09-14 03:53:10.075000+00:00"/>
    <m/>
    <s v="Mumbai"/>
    <m/>
    <m/>
    <m/>
    <n v="120"/>
    <m/>
    <m/>
    <m/>
    <m/>
    <m/>
    <m/>
    <m/>
    <m/>
    <m/>
    <m/>
    <m/>
    <s v="Transportation &amp; Logistics"/>
    <m/>
    <m/>
    <m/>
    <m/>
    <m/>
    <m/>
    <m/>
    <m/>
    <m/>
    <m/>
    <m/>
    <m/>
    <s v="Jitin Gopi"/>
    <m/>
    <s v="user_228eUmsdKIb9OItgmiDq1zD4aPZ1eqiapbaLAGeBf8g"/>
    <s v="Bhairavi Jog"/>
    <m/>
    <m/>
    <s v="September"/>
    <x v="2"/>
    <m/>
    <m/>
    <m/>
    <m/>
    <m/>
    <m/>
    <s v="2021-09-02 05:12:07.813000+00:00"/>
    <s v="2022-09-19 05:18:19.561000+00:00"/>
    <s v="GMC"/>
  </r>
  <r>
    <x v="12"/>
    <n v="1000000"/>
    <s v="INR"/>
    <n v="0"/>
    <x v="4"/>
    <s v="Sales"/>
    <s v="stat_1hn9nRJaLbI53NxPuSQgo90kRpbpKsFlwN4oEGNUTdO"/>
    <s v="Lost"/>
    <x v="1"/>
    <s v="OpportunityStatusType.Lost"/>
    <s v="cont_It0SWN4KkK7SbBGwxMvIAuzmCNfeijhBmYdgqqJ13t4"/>
    <s v="Abhishek Karn"/>
    <s v="OJAS Programme - Wellness Opp"/>
    <s v="lead_M85obxJ0nIq3imJF9PsZ4oDcuYCRrBr8ymSHofGowk9"/>
    <s v="Hikal Limited - App Only"/>
    <s v="Mayur Gadiyar"/>
    <s v="user_Iwn6da5WKkZqwUySK0oUuCb72pFP5WEm4zAb92ijqFe"/>
    <s v="Sonal Paithankar"/>
    <s v="2022-04-28 17:55:55.082000+00:00"/>
    <s v="2022-09-14 03:52:28.398000+00:00"/>
    <m/>
    <s v="Mumbai"/>
    <m/>
    <m/>
    <m/>
    <n v="2300"/>
    <m/>
    <m/>
    <m/>
    <m/>
    <m/>
    <m/>
    <m/>
    <s v="PAID_SOCIAL"/>
    <m/>
    <m/>
    <m/>
    <s v="Chemical"/>
    <m/>
    <m/>
    <m/>
    <m/>
    <m/>
    <m/>
    <m/>
    <m/>
    <m/>
    <m/>
    <m/>
    <m/>
    <m/>
    <m/>
    <s v="user_bdUPAGjcS7p6513So3N4g3aWNS5HuBuVJi7bvCPAsLt"/>
    <s v="Mayur Gadiyar"/>
    <m/>
    <m/>
    <s v="June"/>
    <x v="4"/>
    <s v="Lusha"/>
    <m/>
    <s v="Mayur Leads"/>
    <m/>
    <m/>
    <m/>
    <s v="2021-11-11 03:21:19.836000+00:00"/>
    <s v="2022-09-29 17:14:48.894000+00:00"/>
    <m/>
  </r>
  <r>
    <x v="7"/>
    <n v="150000"/>
    <s v="INR"/>
    <n v="100"/>
    <x v="7"/>
    <s v="Sales"/>
    <s v="stat_OZRiD1474QRJIpvnjHCZfiIvKcVD6mIKSSTzg8SwDVx"/>
    <s v="Won- Payment Completed"/>
    <x v="0"/>
    <s v="OpportunityStatusType.Won"/>
    <s v="cont_Tr1ELRUocPtRmbnJDRgDPOeOK3e1hL3ffpHbLVeyefb"/>
    <s v="Prasad Kawte"/>
    <s v="GMC Renewal"/>
    <s v="lead_PqPMMae0g3uq7nFJdYTVOl3nTHyJVAHROQjfiUwepIn"/>
    <s v="ZermattGroup"/>
    <s v="Trupti Suryavanshi"/>
    <s v="user_U27GK6WjhLhUhi1EDKXV57xMpn8n8DMIOjci1q3UReZ"/>
    <s v="Abhiroop Ganguly"/>
    <s v="2022-09-13 11:34:17.910000+00:00"/>
    <s v="2022-09-13 13:04:09.821000+00:00"/>
    <m/>
    <s v="Pune"/>
    <m/>
    <m/>
    <m/>
    <n v="25"/>
    <m/>
    <m/>
    <m/>
    <m/>
    <m/>
    <m/>
    <m/>
    <m/>
    <m/>
    <m/>
    <m/>
    <m/>
    <m/>
    <m/>
    <m/>
    <m/>
    <m/>
    <m/>
    <m/>
    <m/>
    <m/>
    <m/>
    <m/>
    <m/>
    <m/>
    <m/>
    <s v="user_L8E6IFhq6UCzKLHa45LUUTZCznDuyDwFrGaEp9DXiUM"/>
    <s v="Trupti Suryavanshi"/>
    <s v="Anjali Nishu"/>
    <m/>
    <s v="September"/>
    <x v="9"/>
    <m/>
    <m/>
    <s v="Vaccine inbound"/>
    <m/>
    <m/>
    <m/>
    <s v="2021-04-28 12:13:20.723000+00:00"/>
    <s v="2022-09-13 13:04:26.416000+00:00"/>
    <s v="GMC"/>
  </r>
  <r>
    <x v="7"/>
    <n v="211542"/>
    <s v="INR"/>
    <n v="100"/>
    <x v="7"/>
    <s v="Sales"/>
    <s v="stat_OZRiD1474QRJIpvnjHCZfiIvKcVD6mIKSSTzg8SwDVx"/>
    <s v="Won- Payment Completed"/>
    <x v="0"/>
    <s v="OpportunityStatusType.Won"/>
    <s v="cont_B2fsQcosA05buOHRbDH7XBLLM5VWB5J8VttbwRjQN0d"/>
    <s v="Amlan Basu"/>
    <s v="GPA Renewal"/>
    <s v="lead_AeFfE7uaV0ucsHhaqpnTLib3OdmOb5PxhDpf1rjUa3I"/>
    <s v="Eversana"/>
    <s v="Trupti Suryavanshi"/>
    <s v="user_U27GK6WjhLhUhi1EDKXV57xMpn8n8DMIOjci1q3UReZ"/>
    <s v="Abhiroop Ganguly"/>
    <s v="2022-09-13 11:29:19.414000+00:00"/>
    <s v="2022-09-13 13:02:25.491000+00:00"/>
    <m/>
    <s v="Pune"/>
    <m/>
    <s v="2021-04-30 09:22:55+00:00"/>
    <m/>
    <n v="472"/>
    <m/>
    <m/>
    <m/>
    <m/>
    <m/>
    <m/>
    <m/>
    <s v="PAID_SOCIAL"/>
    <m/>
    <m/>
    <m/>
    <s v="Manufacturing"/>
    <m/>
    <m/>
    <m/>
    <m/>
    <m/>
    <m/>
    <m/>
    <m/>
    <m/>
    <m/>
    <m/>
    <m/>
    <s v="Aniket Vahile; Deepak Yadav"/>
    <m/>
    <s v="user_L8E6IFhq6UCzKLHa45LUUTZCznDuyDwFrGaEp9DXiUM"/>
    <s v="Trupti Suryavanshi"/>
    <s v="Anjali Nishu"/>
    <m/>
    <s v="September"/>
    <x v="2"/>
    <s v="Inbound via website"/>
    <m/>
    <s v="Employee Count 50"/>
    <m/>
    <m/>
    <m/>
    <s v="2021-04-30 09:25:38.310000+00:00"/>
    <s v="2022-10-20 09:24:40.711000+00:00"/>
    <s v="GPA"/>
  </r>
  <r>
    <x v="7"/>
    <n v="6400"/>
    <s v="INR"/>
    <n v="100"/>
    <x v="7"/>
    <s v="Sales"/>
    <s v="stat_OZRiD1474QRJIpvnjHCZfiIvKcVD6mIKSSTzg8SwDVx"/>
    <s v="Won- Payment Completed"/>
    <x v="0"/>
    <s v="OpportunityStatusType.Won"/>
    <s v="cont_Tr1ELRUocPtRmbnJDRgDPOeOK3e1hL3ffpHbLVeyefb"/>
    <s v="Prasad Kawte"/>
    <s v="GPA Renewal"/>
    <s v="lead_PqPMMae0g3uq7nFJdYTVOl3nTHyJVAHROQjfiUwepIn"/>
    <s v="ZermattGroup"/>
    <s v="Trupti Suryavanshi"/>
    <s v="user_U27GK6WjhLhUhi1EDKXV57xMpn8n8DMIOjci1q3UReZ"/>
    <s v="Abhiroop Ganguly"/>
    <s v="2022-09-13 11:35:05.999000+00:00"/>
    <s v="2022-09-13 13:04:26.340000+00:00"/>
    <m/>
    <s v="Pune"/>
    <m/>
    <m/>
    <m/>
    <n v="25"/>
    <m/>
    <m/>
    <m/>
    <m/>
    <m/>
    <m/>
    <m/>
    <m/>
    <m/>
    <m/>
    <m/>
    <m/>
    <m/>
    <m/>
    <m/>
    <m/>
    <m/>
    <m/>
    <m/>
    <m/>
    <m/>
    <m/>
    <m/>
    <m/>
    <m/>
    <m/>
    <s v="user_L8E6IFhq6UCzKLHa45LUUTZCznDuyDwFrGaEp9DXiUM"/>
    <s v="Trupti Suryavanshi"/>
    <s v="Anjali Nishu"/>
    <m/>
    <s v="September"/>
    <x v="9"/>
    <m/>
    <m/>
    <s v="Vaccine inbound"/>
    <m/>
    <m/>
    <m/>
    <s v="2021-04-28 12:13:20.723000+00:00"/>
    <s v="2022-09-13 13:04:26.416000+00:00"/>
    <s v="GPA"/>
  </r>
  <r>
    <x v="7"/>
    <n v="3706607"/>
    <s v="INR"/>
    <n v="100"/>
    <x v="7"/>
    <s v="Sales"/>
    <s v="stat_OZRiD1474QRJIpvnjHCZfiIvKcVD6mIKSSTzg8SwDVx"/>
    <s v="Won- Payment Completed"/>
    <x v="0"/>
    <s v="OpportunityStatusType.Won"/>
    <s v="cont_P7ZO3UyYIqPxuziBlYHySiZ5H1OwzgChIBhOadBHBkD"/>
    <s v="Sneha Ojha"/>
    <s v="Parental GMC"/>
    <s v="lead_AeFfE7uaV0ucsHhaqpnTLib3OdmOb5PxhDpf1rjUa3I"/>
    <s v="Eversana"/>
    <s v="Trupti Suryavanshi"/>
    <s v="user_U27GK6WjhLhUhi1EDKXV57xMpn8n8DMIOjci1q3UReZ"/>
    <s v="Abhiroop Ganguly"/>
    <s v="2022-08-11 05:35:17.213000+00:00"/>
    <s v="2022-09-13 13:00:15.924000+00:00"/>
    <m/>
    <s v="Pune"/>
    <m/>
    <s v="2021-04-30 09:22:55+00:00"/>
    <m/>
    <n v="472"/>
    <m/>
    <m/>
    <m/>
    <m/>
    <m/>
    <m/>
    <m/>
    <s v="PAID_SOCIAL"/>
    <m/>
    <m/>
    <m/>
    <s v="Manufacturing"/>
    <m/>
    <m/>
    <m/>
    <m/>
    <m/>
    <m/>
    <m/>
    <m/>
    <m/>
    <m/>
    <m/>
    <m/>
    <s v="Aniket Vahile; Deepak Yadav"/>
    <m/>
    <s v="user_L8E6IFhq6UCzKLHa45LUUTZCznDuyDwFrGaEp9DXiUM"/>
    <s v="Trupti Suryavanshi"/>
    <s v="Anjali Nishu"/>
    <m/>
    <s v="September"/>
    <x v="2"/>
    <s v="Inbound via website"/>
    <m/>
    <s v="Employee Count 50"/>
    <m/>
    <m/>
    <m/>
    <s v="2021-04-30 09:25:38.310000+00:00"/>
    <s v="2022-10-20 09:24:40.711000+00:00"/>
    <s v="GMC"/>
  </r>
  <r>
    <x v="7"/>
    <n v="4400000"/>
    <s v="INR"/>
    <n v="100"/>
    <x v="7"/>
    <s v="Sales"/>
    <s v="stat_OZRiD1474QRJIpvnjHCZfiIvKcVD6mIKSSTzg8SwDVx"/>
    <s v="Won- Payment Completed"/>
    <x v="0"/>
    <s v="OpportunityStatusType.Won"/>
    <s v="cont_B2fsQcosA05buOHRbDH7XBLLM5VWB5J8VttbwRjQN0d"/>
    <s v="Amlan Basu"/>
    <s v="GMC Renewal"/>
    <s v="lead_AeFfE7uaV0ucsHhaqpnTLib3OdmOb5PxhDpf1rjUa3I"/>
    <s v="Eversana"/>
    <s v="Trupti Suryavanshi"/>
    <s v="user_U27GK6WjhLhUhi1EDKXV57xMpn8n8DMIOjci1q3UReZ"/>
    <s v="Abhiroop Ganguly"/>
    <s v="2022-06-30 06:25:59.411000+00:00"/>
    <s v="2022-09-13 13:01:01.435000+00:00"/>
    <m/>
    <s v="Pune"/>
    <m/>
    <s v="2021-04-30 09:22:55+00:00"/>
    <m/>
    <n v="472"/>
    <m/>
    <m/>
    <m/>
    <m/>
    <m/>
    <m/>
    <m/>
    <s v="PAID_SOCIAL"/>
    <m/>
    <m/>
    <m/>
    <s v="Manufacturing"/>
    <m/>
    <m/>
    <m/>
    <m/>
    <m/>
    <m/>
    <m/>
    <m/>
    <m/>
    <m/>
    <m/>
    <m/>
    <s v="Aniket Vahile; Deepak Yadav"/>
    <m/>
    <s v="user_L8E6IFhq6UCzKLHa45LUUTZCznDuyDwFrGaEp9DXiUM"/>
    <s v="Trupti Suryavanshi"/>
    <s v="Anjali Nishu"/>
    <m/>
    <s v="September"/>
    <x v="2"/>
    <s v="Inbound via website"/>
    <m/>
    <s v="Employee Count 50"/>
    <m/>
    <m/>
    <m/>
    <s v="2021-04-30 09:25:38.310000+00:00"/>
    <s v="2022-10-20 09:24:40.711000+00:00"/>
    <s v="GMC"/>
  </r>
  <r>
    <x v="29"/>
    <n v="1400000"/>
    <s v="INR"/>
    <n v="0"/>
    <x v="25"/>
    <s v="Sales"/>
    <s v="stat_kcR4fZg7TU7jjk1jAVua3qGLRS4J5uFayEjK5j02wtv"/>
    <s v="Unqualified"/>
    <x v="1"/>
    <s v="OpportunityStatusType.Lost"/>
    <s v="cont_yU36SapHdFFwyeGdhDEkKqXhKNrcU0YmXYsAq7vEdsD"/>
    <s v="Mangesh Bakshi"/>
    <s v="GMC ren (1+3)"/>
    <s v="lead_BV5MG6uGSWT1qBC5J3IrzkCwxZh4wqocHdGGEGFuBgt"/>
    <s v="Resilient Cosmeceuticals Pvt. Ltd."/>
    <s v="Gauri Jori"/>
    <s v="user_k8sSUtRXfYEMul9CBIF4ZOmv3vnev5cdEvVZbtETMKp"/>
    <s v="Sanket Kulkarni"/>
    <s v="2022-09-09 07:33:39.854000+00:00"/>
    <s v="2022-09-13 10:31:07.559000+00:00"/>
    <m/>
    <s v="Pune"/>
    <m/>
    <s v="2020-09-14 07:40:51+00:00"/>
    <m/>
    <n v="121"/>
    <m/>
    <m/>
    <m/>
    <m/>
    <m/>
    <m/>
    <m/>
    <m/>
    <m/>
    <m/>
    <m/>
    <s v="Manufacturing"/>
    <m/>
    <m/>
    <m/>
    <m/>
    <m/>
    <m/>
    <m/>
    <m/>
    <m/>
    <m/>
    <m/>
    <m/>
    <m/>
    <m/>
    <s v="user_5YHA1ZU4iP896lD1YJehdJcMx7ZEgWCpulT4T2c3pJ3"/>
    <s v="Gauri Jori"/>
    <m/>
    <m/>
    <s v="September"/>
    <x v="2"/>
    <m/>
    <m/>
    <m/>
    <m/>
    <m/>
    <m/>
    <s v="2020-12-06 09:49:31.423000+00:00"/>
    <s v="2022-09-16 05:40:59.107000+00:00"/>
    <m/>
  </r>
  <r>
    <x v="17"/>
    <n v="6000000"/>
    <s v="INR"/>
    <n v="0"/>
    <x v="19"/>
    <s v="Sales"/>
    <s v="stat_1hn9nRJaLbI53NxPuSQgo90kRpbpKsFlwN4oEGNUTdO"/>
    <s v="Lost"/>
    <x v="1"/>
    <s v="OpportunityStatusType.Lost"/>
    <s v="cont_6dBdOE2Pvobqr7JGudiPzzPpPeTdNsiSfNCTkUjzAyi"/>
    <s v="Vaquas Hussain"/>
    <s v="GMC - family floater 1500"/>
    <s v="lead_5NB1skMzTefEFRBLdPtB9smwnqkeXZ9u3Zy6hTKSgBc"/>
    <s v="Innovations Management"/>
    <s v="Daya Gowda"/>
    <s v="user_6dalmZ7hmWD47jhCVGdU1SSEcFMsz9rWtW2jPORgJvj"/>
    <s v="Vivek Singh"/>
    <s v="2022-07-15 04:43:20.258000+00:00"/>
    <s v="2022-09-13 05:27:04.206000+00:00"/>
    <m/>
    <s v="Bangalore"/>
    <m/>
    <m/>
    <m/>
    <n v="1500"/>
    <m/>
    <m/>
    <m/>
    <m/>
    <m/>
    <m/>
    <m/>
    <m/>
    <m/>
    <m/>
    <m/>
    <s v="Automotive"/>
    <m/>
    <m/>
    <m/>
    <m/>
    <m/>
    <m/>
    <m/>
    <m/>
    <m/>
    <m/>
    <m/>
    <m/>
    <s v="Amol Gawali"/>
    <m/>
    <s v="user_ojX3B6giQCeKnOjqd4gdwXUl0CqqHMXNORvxR6POXn6"/>
    <s v="Abhishek Chauhan"/>
    <s v="Yogesh Shukla"/>
    <m/>
    <s v="September"/>
    <x v="2"/>
    <m/>
    <m/>
    <m/>
    <m/>
    <m/>
    <m/>
    <s v="2022-04-03 18:10:50.318000+00:00"/>
    <s v="2022-10-20 10:22:49.033000+00:00"/>
    <m/>
  </r>
  <r>
    <x v="29"/>
    <n v="11000000"/>
    <s v="INR"/>
    <n v="0"/>
    <x v="19"/>
    <s v="Sales"/>
    <s v="stat_kcR4fZg7TU7jjk1jAVua3qGLRS4J5uFayEjK5j02wtv"/>
    <s v="Unqualified"/>
    <x v="1"/>
    <s v="OpportunityStatusType.Lost"/>
    <s v="cont_nSdO3ta7fsRTD4iXWVqrcNJJccnAQkU6sqPVHQzrghM"/>
    <s v="Doreen Dsouza"/>
    <s v="GMC Renewal"/>
    <s v="lead_T0JjWBzs75sramWsPi5OwtCZ9ZbzgoG1c4c0sj9DCpl"/>
    <s v="eQ Technologic"/>
    <s v="Trupti Suryavanshi"/>
    <s v="user_k8sSUtRXfYEMul9CBIF4ZOmv3vnev5cdEvVZbtETMKp"/>
    <s v="Sanket Kulkarni"/>
    <s v="2022-08-29 05:08:08.106000+00:00"/>
    <s v="2022-09-13 07:08:12.230000+00:00"/>
    <m/>
    <s v="Pune"/>
    <m/>
    <s v="2020-08-14 08:05:16+00:00"/>
    <m/>
    <n v="645"/>
    <m/>
    <m/>
    <m/>
    <m/>
    <m/>
    <m/>
    <m/>
    <m/>
    <m/>
    <m/>
    <m/>
    <s v="IT Services &amp; IT Consulting"/>
    <m/>
    <m/>
    <m/>
    <m/>
    <m/>
    <m/>
    <m/>
    <m/>
    <m/>
    <m/>
    <m/>
    <m/>
    <m/>
    <m/>
    <s v="user_L8E6IFhq6UCzKLHa45LUUTZCznDuyDwFrGaEp9DXiUM"/>
    <s v="Trupti Suryavanshi"/>
    <m/>
    <m/>
    <s v="September"/>
    <x v="2"/>
    <m/>
    <m/>
    <m/>
    <m/>
    <m/>
    <m/>
    <s v="2020-12-06 09:46:37.199000+00:00"/>
    <s v="2022-10-10 08:19:04.393000+00:00"/>
    <s v="GMC"/>
  </r>
  <r>
    <x v="29"/>
    <n v="800000"/>
    <s v="INR"/>
    <n v="0"/>
    <x v="20"/>
    <s v="Sales"/>
    <s v="stat_1hn9nRJaLbI53NxPuSQgo90kRpbpKsFlwN4oEGNUTdO"/>
    <s v="Lost"/>
    <x v="1"/>
    <s v="OpportunityStatusType.Lost"/>
    <s v="cont_ToqSTkSPe9iiMG4b6fbxtGrdfmK27bpEHp8aoHOcdiD"/>
    <s v="Kundan Kakade"/>
    <s v="GMC Renewal"/>
    <s v="lead_OyHcS5fP8VcvMQXiF1ZOlhgKjgtyedbYGqZjTKwabqg"/>
    <s v="Rich Products &amp; Solutions Pvt. Ltd."/>
    <s v="Trupti Suryavanshi"/>
    <s v="user_k8sSUtRXfYEMul9CBIF4ZOmv3vnev5cdEvVZbtETMKp"/>
    <s v="Sanket Kulkarni"/>
    <s v="2022-07-04 06:23:58.170000+00:00"/>
    <s v="2022-09-13 07:56:47.919000+00:00"/>
    <m/>
    <s v="Pune"/>
    <m/>
    <m/>
    <m/>
    <n v="220"/>
    <m/>
    <m/>
    <m/>
    <m/>
    <m/>
    <m/>
    <m/>
    <s v="PAID_SOCIAL"/>
    <m/>
    <m/>
    <m/>
    <m/>
    <m/>
    <m/>
    <m/>
    <m/>
    <m/>
    <m/>
    <m/>
    <m/>
    <m/>
    <m/>
    <m/>
    <m/>
    <m/>
    <m/>
    <s v="user_L8E6IFhq6UCzKLHa45LUUTZCznDuyDwFrGaEp9DXiUM"/>
    <s v="Trupti Suryavanshi"/>
    <m/>
    <m/>
    <s v="September"/>
    <x v="4"/>
    <m/>
    <m/>
    <s v="Employee Engagement Handbook"/>
    <m/>
    <m/>
    <m/>
    <s v="2022-06-10 07:03:49.516000+00:00"/>
    <s v="2022-09-21 05:23:53.084000+00:00"/>
    <s v="GMC"/>
  </r>
  <r>
    <x v="17"/>
    <n v="50000"/>
    <s v="INR"/>
    <n v="0"/>
    <x v="19"/>
    <s v="Sales"/>
    <s v="stat_1hn9nRJaLbI53NxPuSQgo90kRpbpKsFlwN4oEGNUTdO"/>
    <s v="Lost"/>
    <x v="1"/>
    <s v="OpportunityStatusType.Lost"/>
    <s v="cont_6dBdOE2Pvobqr7JGudiPzzPpPeTdNsiSfNCTkUjzAyi"/>
    <s v="Vaquas Hussain"/>
    <s v="GPA"/>
    <s v="lead_5NB1skMzTefEFRBLdPtB9smwnqkeXZ9u3Zy6hTKSgBc"/>
    <s v="Innovations Management"/>
    <s v="Daya Gowda"/>
    <s v="user_6dalmZ7hmWD47jhCVGdU1SSEcFMsz9rWtW2jPORgJvj"/>
    <s v="Vivek Singh"/>
    <s v="2022-06-08 11:51:22.188000+00:00"/>
    <s v="2022-09-13 05:26:49.924000+00:00"/>
    <m/>
    <s v="Bangalore"/>
    <m/>
    <m/>
    <m/>
    <n v="1500"/>
    <m/>
    <m/>
    <m/>
    <m/>
    <m/>
    <m/>
    <m/>
    <m/>
    <m/>
    <m/>
    <m/>
    <s v="Automotive"/>
    <m/>
    <m/>
    <m/>
    <m/>
    <m/>
    <m/>
    <m/>
    <m/>
    <m/>
    <m/>
    <m/>
    <m/>
    <s v="Amol Gawali"/>
    <m/>
    <s v="user_ojX3B6giQCeKnOjqd4gdwXUl0CqqHMXNORvxR6POXn6"/>
    <s v="Abhishek Chauhan"/>
    <s v="Yogesh Shukla"/>
    <m/>
    <s v="September"/>
    <x v="2"/>
    <m/>
    <m/>
    <m/>
    <m/>
    <m/>
    <m/>
    <s v="2022-04-03 18:10:50.318000+00:00"/>
    <s v="2022-10-20 10:22:49.033000+00:00"/>
    <m/>
  </r>
  <r>
    <x v="25"/>
    <n v="22140761"/>
    <s v="INR"/>
    <n v="100"/>
    <x v="7"/>
    <s v="Sales"/>
    <s v="stat_OZRiD1474QRJIpvnjHCZfiIvKcVD6mIKSSTzg8SwDVx"/>
    <s v="Won- Payment Completed"/>
    <x v="0"/>
    <s v="OpportunityStatusType.Won"/>
    <s v="cont_xeSdeRohbrKNTu7Fqnyt6GzcoPyJzgN1yUGJnIXEy6X"/>
    <s v="Medha Paranjpe"/>
    <s v="."/>
    <s v="lead_oERt9gGUQk9x9PWLe8HJwwNPRGA0ZwXqi6TIAMxV9Z7"/>
    <s v="Podar Education Network"/>
    <s v="Pranav Kenjale"/>
    <s v="user_lccnw70UrYzjPcbxrA5N9qp8LF1vx6aP08yPEdeU06P"/>
    <s v="Vikas Gupta"/>
    <s v="2022-06-28 11:09:13.315000+00:00"/>
    <s v="2022-09-13 03:45:49.177000+00:00"/>
    <m/>
    <s v="Mumbai"/>
    <m/>
    <m/>
    <m/>
    <n v="8178"/>
    <m/>
    <m/>
    <m/>
    <m/>
    <m/>
    <m/>
    <m/>
    <m/>
    <m/>
    <m/>
    <m/>
    <s v="Education"/>
    <m/>
    <m/>
    <m/>
    <m/>
    <m/>
    <m/>
    <m/>
    <m/>
    <m/>
    <m/>
    <m/>
    <m/>
    <m/>
    <m/>
    <s v="user_Jujy0sFufO9J3qwY7aNpCCnF6nFZMrfvciNEydEzhaI"/>
    <s v="Shreya Solanki"/>
    <s v="Jayesh Gandhi; Shahid Shaikh"/>
    <m/>
    <s v="September"/>
    <x v="2"/>
    <m/>
    <m/>
    <m/>
    <m/>
    <m/>
    <m/>
    <s v="2021-08-02 07:48:35.673000+00:00"/>
    <s v="2022-10-10 07:35:39.519000+00:00"/>
    <s v="GMC"/>
  </r>
  <r>
    <x v="30"/>
    <n v="2000000"/>
    <s v="INR"/>
    <n v="50"/>
    <x v="33"/>
    <s v="Sales"/>
    <s v="stat_kLhaUSYbyIgQOHjvcKAHYNQn1lIjd0wTZfiU50Lt3mL"/>
    <s v="Demo Completed"/>
    <x v="1"/>
    <s v="OpportunityStatusType.Active"/>
    <s v="cont_Y40oG5ZwX8XnRkFvQs5blSOEbBw48rrSOopP2TbID5z"/>
    <s v="Shubhakar"/>
    <s v="GPA Renewal"/>
    <s v="lead_pjVtyf2linxbzd2q6cgV7lBXAIHWYwLsj3BNZ2WALZm"/>
    <s v="Puravankara ltd"/>
    <s v="Vikas Raj"/>
    <s v="user_BtmkQ6xvtDyCMLstiH7YmmQURsFQdjarGcnSBd9UgEk"/>
    <s v="Vikas Raj"/>
    <s v="2022-09-07 06:01:39.560000+00:00"/>
    <s v="2022-09-13 04:54:14.599000+00:00"/>
    <m/>
    <s v="Bangalore"/>
    <m/>
    <m/>
    <m/>
    <n v="1005"/>
    <m/>
    <m/>
    <m/>
    <m/>
    <m/>
    <m/>
    <m/>
    <m/>
    <m/>
    <m/>
    <m/>
    <s v="Others"/>
    <s v="TATA AIG"/>
    <m/>
    <m/>
    <m/>
    <m/>
    <m/>
    <m/>
    <m/>
    <m/>
    <m/>
    <m/>
    <m/>
    <s v="Deepak Yadav"/>
    <m/>
    <s v="user_BtmkQ6xvtDyCMLstiH7YmmQURsFQdjarGcnSBd9UgEk"/>
    <s v="Vikas Raj"/>
    <m/>
    <m/>
    <s v="December"/>
    <x v="2"/>
    <m/>
    <m/>
    <s v="Ref - Sreenivas"/>
    <m/>
    <m/>
    <m/>
    <s v="2022-03-31 10:55:31.352000+00:00"/>
    <s v="2022-10-12 10:13:31.775000+00:00"/>
    <m/>
  </r>
  <r>
    <x v="27"/>
    <n v="200000"/>
    <s v="INR"/>
    <n v="0"/>
    <x v="4"/>
    <s v="Sales"/>
    <s v="stat_kcR4fZg7TU7jjk1jAVua3qGLRS4J5uFayEjK5j02wtv"/>
    <s v="Unqualified"/>
    <x v="1"/>
    <s v="OpportunityStatusType.Lost"/>
    <s v="cont_1XsPUUEqrmjj5NAkC0cyJfVyjrUxh6IH67rzlvikWLb"/>
    <s v="Jisha Prashant"/>
    <m/>
    <s v="lead_QpsZ9KiynQJPeXH4hyKo5oxOiszTuhX7g7WBMmJ0flE"/>
    <s v="Sunpet (TPAC PACKAGING)"/>
    <s v="Nikhil Ahuja"/>
    <s v="user_2YgShwgjLNI4FjAqgE9PtKsdIaGh919JGcFG919fe5B"/>
    <s v="Satyam Tiwari"/>
    <s v="2022-05-12 10:05:12.323000+00:00"/>
    <s v="2022-09-12 11:08:48.610000+00:00"/>
    <m/>
    <s v="Mumbai"/>
    <m/>
    <m/>
    <m/>
    <n v="320"/>
    <m/>
    <m/>
    <m/>
    <m/>
    <m/>
    <m/>
    <m/>
    <m/>
    <m/>
    <m/>
    <m/>
    <m/>
    <m/>
    <m/>
    <m/>
    <m/>
    <m/>
    <m/>
    <m/>
    <m/>
    <m/>
    <m/>
    <m/>
    <m/>
    <m/>
    <m/>
    <s v="user_ocHSJH83OJnHCvKyMbjx8WOOK8PMgAUGIj1qK0q0dMV"/>
    <s v="Nikhil Ahuja"/>
    <m/>
    <m/>
    <m/>
    <x v="4"/>
    <m/>
    <m/>
    <s v="Employee Engagement Handbook"/>
    <m/>
    <m/>
    <m/>
    <s v="2021-04-27 08:50:31.772000+00:00"/>
    <s v="2022-09-12 11:08:55.550000+00:00"/>
    <s v="GTL"/>
  </r>
  <r>
    <x v="17"/>
    <n v="20000"/>
    <s v="INR"/>
    <n v="0"/>
    <x v="4"/>
    <s v="Sales"/>
    <s v="stat_kcR4fZg7TU7jjk1jAVua3qGLRS4J5uFayEjK5j02wtv"/>
    <s v="Unqualified"/>
    <x v="1"/>
    <s v="OpportunityStatusType.Lost"/>
    <s v="cont_QvmvG1PG4gF2eMnuNbIHOjugA7wikRlVAUNqbqz166T"/>
    <s v="Priyanka Azad"/>
    <s v="GPA - Renewal"/>
    <s v="lead_whKdONbacont6RqcV7RuCAMEMBljKvT4YOYrck9xvW8"/>
    <s v="Wisetech Global"/>
    <s v="Shreenath Bhat"/>
    <s v="user_6dalmZ7hmWD47jhCVGdU1SSEcFMsz9rWtW2jPORgJvj"/>
    <s v="Vivek Singh"/>
    <s v="2022-07-21 10:55:39.702000+00:00"/>
    <s v="2022-09-12 10:18:36.762000+00:00"/>
    <m/>
    <s v="Bangalore"/>
    <m/>
    <m/>
    <m/>
    <n v="120"/>
    <m/>
    <m/>
    <m/>
    <m/>
    <m/>
    <m/>
    <m/>
    <m/>
    <m/>
    <m/>
    <m/>
    <s v="IT Services &amp; IT Consulting"/>
    <m/>
    <m/>
    <m/>
    <m/>
    <m/>
    <m/>
    <m/>
    <m/>
    <m/>
    <m/>
    <m/>
    <m/>
    <s v="Rakesh Nade"/>
    <m/>
    <s v="user_vMd4rmcrSbjykdyL2J7rrYn84SWdcNc5FKligrmItPw"/>
    <s v="Shreenath Bhat"/>
    <m/>
    <m/>
    <s v="September"/>
    <x v="9"/>
    <m/>
    <m/>
    <s v="Lead Magnet Lead"/>
    <m/>
    <m/>
    <m/>
    <s v="2021-09-04 22:35:42.070000+00:00"/>
    <s v="2022-09-23 12:52:47.139000+00:00"/>
    <s v="GPA"/>
  </r>
  <r>
    <x v="2"/>
    <n v="40000"/>
    <s v="INR"/>
    <n v="0"/>
    <x v="4"/>
    <s v="Sales"/>
    <s v="stat_kcR4fZg7TU7jjk1jAVua3qGLRS4J5uFayEjK5j02wtv"/>
    <s v="Unqualified"/>
    <x v="1"/>
    <s v="OpportunityStatusType.Lost"/>
    <s v="cont_0qtfiZ8M3FdjIV7AkN8cd0kOnz4HQbB6P8bhEiMZtfq"/>
    <s v="mamta Kanaya"/>
    <m/>
    <s v="lead_18jeDOz2b88A6JbWjChjPKOTVhv52KGl5XhNa1jGkz1"/>
    <s v="Gaja Capital"/>
    <s v="Prateek Wadhwa"/>
    <s v="user_FdWFezbLzkYQcGsBUsjZO25nr2poK2nRbqV47Rs5Kfm"/>
    <s v="Prateek Wadhwa"/>
    <s v="2022-08-29 10:19:43.162000+00:00"/>
    <s v="2022-09-12 11:47:58.515000+00:00"/>
    <m/>
    <s v="Mumbai"/>
    <m/>
    <m/>
    <m/>
    <n v="43"/>
    <m/>
    <m/>
    <m/>
    <m/>
    <m/>
    <m/>
    <m/>
    <m/>
    <m/>
    <m/>
    <m/>
    <s v="Banking &amp; Finance"/>
    <m/>
    <m/>
    <m/>
    <m/>
    <m/>
    <m/>
    <m/>
    <m/>
    <m/>
    <m/>
    <m/>
    <m/>
    <s v="Rakesh Nade"/>
    <m/>
    <s v="user_FdWFezbLzkYQcGsBUsjZO25nr2poK2nRbqV47Rs5Kfm"/>
    <s v="Prateek Wadhwa"/>
    <m/>
    <m/>
    <s v="September"/>
    <x v="2"/>
    <m/>
    <m/>
    <s v="AM Opps - Kunal"/>
    <m/>
    <m/>
    <m/>
    <s v="2021-11-18 08:11:16.835000+00:00"/>
    <s v="2022-09-20 15:11:29.736000+00:00"/>
    <s v="GMC"/>
  </r>
  <r>
    <x v="17"/>
    <n v="500000"/>
    <s v="INR"/>
    <n v="0"/>
    <x v="4"/>
    <s v="Sales"/>
    <s v="stat_kcR4fZg7TU7jjk1jAVua3qGLRS4J5uFayEjK5j02wtv"/>
    <s v="Unqualified"/>
    <x v="1"/>
    <s v="OpportunityStatusType.Lost"/>
    <s v="cont_OL6XnWDCASmuyxzf0K87mVrMl4U74li6LOPBCiRFWiL"/>
    <s v="Archana Pradeep"/>
    <s v="GMC - 1+3 policy  Fresh"/>
    <s v="lead_sLlbJJHIWv6Y6UDTnvk4IlxACZBqmogoJECEDzqiEwJ"/>
    <s v="Sogo Computers Private Limited"/>
    <s v="Daya Gowda"/>
    <s v="user_6dalmZ7hmWD47jhCVGdU1SSEcFMsz9rWtW2jPORgJvj"/>
    <s v="Vivek Singh"/>
    <s v="2022-06-09 09:58:09.617000+00:00"/>
    <s v="2022-09-12 10:11:59.424000+00:00"/>
    <m/>
    <s v="Bangalore"/>
    <m/>
    <m/>
    <m/>
    <n v="170"/>
    <m/>
    <m/>
    <m/>
    <m/>
    <m/>
    <m/>
    <m/>
    <m/>
    <m/>
    <m/>
    <m/>
    <s v="IT Services &amp; IT Consulting"/>
    <m/>
    <m/>
    <m/>
    <m/>
    <m/>
    <m/>
    <m/>
    <m/>
    <m/>
    <m/>
    <m/>
    <m/>
    <s v="Prashant Abhang"/>
    <m/>
    <s v="user_encRk5bIEFN6ZA11h4WH2AdZTiZpogLSlMIaj0E30SZ"/>
    <s v="Daya Gowda"/>
    <m/>
    <m/>
    <m/>
    <x v="2"/>
    <m/>
    <m/>
    <m/>
    <m/>
    <m/>
    <m/>
    <s v="2022-05-06 10:48:22.343000+00:00"/>
    <s v="2022-09-12 10:12:24.480000+00:00"/>
    <m/>
  </r>
  <r>
    <x v="17"/>
    <n v="200000"/>
    <s v="INR"/>
    <n v="0"/>
    <x v="4"/>
    <s v="Sales"/>
    <s v="stat_kcR4fZg7TU7jjk1jAVua3qGLRS4J5uFayEjK5j02wtv"/>
    <s v="Unqualified"/>
    <x v="1"/>
    <s v="OpportunityStatusType.Lost"/>
    <s v="cont_tXkOJ3laHf0RWtl7au4L9gdzouK9Z6jGKIfUvec3kNP"/>
    <s v="Jagadeesha R S"/>
    <s v="GMC - Fresh"/>
    <s v="lead_j8CAKsHV5p17TnJtcBBHVTPklgPW6jC7UlVTqp4OR3r"/>
    <s v="RAPIDBOX LOGISTICS PRIVATE LIMITED"/>
    <s v="Daya Gowda"/>
    <s v="user_6dalmZ7hmWD47jhCVGdU1SSEcFMsz9rWtW2jPORgJvj"/>
    <s v="Vivek Singh"/>
    <s v="2022-06-17 09:27:57.171000+00:00"/>
    <s v="2022-09-12 10:13:16.183000+00:00"/>
    <m/>
    <s v="Bangalore"/>
    <m/>
    <m/>
    <m/>
    <n v="25"/>
    <m/>
    <m/>
    <m/>
    <m/>
    <m/>
    <m/>
    <m/>
    <m/>
    <m/>
    <m/>
    <m/>
    <s v="Transportation &amp; Logistics"/>
    <m/>
    <m/>
    <m/>
    <m/>
    <m/>
    <m/>
    <m/>
    <m/>
    <m/>
    <m/>
    <m/>
    <m/>
    <s v="Prashant Abhang"/>
    <m/>
    <s v="user_encRk5bIEFN6ZA11h4WH2AdZTiZpogLSlMIaj0E30SZ"/>
    <s v="Daya Gowda"/>
    <m/>
    <m/>
    <m/>
    <x v="2"/>
    <m/>
    <m/>
    <m/>
    <m/>
    <m/>
    <m/>
    <s v="2022-06-17 09:26:05.561000+00:00"/>
    <s v="2022-09-29 11:24:47.202000+00:00"/>
    <m/>
  </r>
  <r>
    <x v="17"/>
    <n v="700000"/>
    <s v="INR"/>
    <n v="0"/>
    <x v="4"/>
    <s v="Sales"/>
    <s v="stat_kcR4fZg7TU7jjk1jAVua3qGLRS4J5uFayEjK5j02wtv"/>
    <s v="Unqualified"/>
    <x v="1"/>
    <s v="OpportunityStatusType.Lost"/>
    <s v="cont_QvmvG1PG4gF2eMnuNbIHOjugA7wikRlVAUNqbqz166T"/>
    <s v="Priyanka Azad"/>
    <s v="GMC - Renewal - September"/>
    <s v="lead_whKdONbacont6RqcV7RuCAMEMBljKvT4YOYrck9xvW8"/>
    <s v="Wisetech Global"/>
    <s v="Shreenath Bhat"/>
    <s v="user_6dalmZ7hmWD47jhCVGdU1SSEcFMsz9rWtW2jPORgJvj"/>
    <s v="Vivek Singh"/>
    <s v="2022-07-21 10:54:17.770000+00:00"/>
    <s v="2022-09-12 10:18:30.380000+00:00"/>
    <m/>
    <s v="Bangalore"/>
    <m/>
    <m/>
    <m/>
    <n v="120"/>
    <m/>
    <m/>
    <m/>
    <m/>
    <m/>
    <m/>
    <m/>
    <m/>
    <m/>
    <m/>
    <m/>
    <s v="IT Services &amp; IT Consulting"/>
    <m/>
    <m/>
    <m/>
    <m/>
    <m/>
    <m/>
    <m/>
    <m/>
    <m/>
    <m/>
    <m/>
    <m/>
    <s v="Rakesh Nade"/>
    <m/>
    <s v="user_vMd4rmcrSbjykdyL2J7rrYn84SWdcNc5FKligrmItPw"/>
    <s v="Shreenath Bhat"/>
    <m/>
    <m/>
    <s v="September"/>
    <x v="9"/>
    <m/>
    <m/>
    <s v="Lead Magnet Lead"/>
    <m/>
    <m/>
    <m/>
    <s v="2021-09-04 22:35:42.070000+00:00"/>
    <s v="2022-09-23 12:52:47.139000+00:00"/>
    <s v="GMC"/>
  </r>
  <r>
    <x v="17"/>
    <n v="2000000"/>
    <s v="INR"/>
    <n v="0"/>
    <x v="31"/>
    <s v="Sales"/>
    <s v="stat_kcR4fZg7TU7jjk1jAVua3qGLRS4J5uFayEjK5j02wtv"/>
    <s v="Unqualified"/>
    <x v="1"/>
    <s v="OpportunityStatusType.Lost"/>
    <m/>
    <m/>
    <s v="GMC"/>
    <s v="lead_3zts7PJBadNRrtfvNUNn5lAcChvpUgt0PDXu67iXRKk"/>
    <s v="Sunrise system Inc"/>
    <s v="Daya Gowda"/>
    <s v="user_6dalmZ7hmWD47jhCVGdU1SSEcFMsz9rWtW2jPORgJvj"/>
    <s v="Vivek Singh"/>
    <s v="2022-05-30 10:14:52.100000+00:00"/>
    <s v="2022-09-12 10:02:40.391000+00:00"/>
    <m/>
    <s v="Bangalore"/>
    <m/>
    <m/>
    <m/>
    <n v="400"/>
    <m/>
    <m/>
    <m/>
    <m/>
    <m/>
    <m/>
    <m/>
    <m/>
    <m/>
    <m/>
    <m/>
    <s v="IT Services &amp; IT Consulting"/>
    <m/>
    <m/>
    <m/>
    <m/>
    <m/>
    <m/>
    <m/>
    <m/>
    <m/>
    <m/>
    <m/>
    <m/>
    <m/>
    <m/>
    <s v="user_encRk5bIEFN6ZA11h4WH2AdZTiZpogLSlMIaj0E30SZ"/>
    <s v="Daya Gowda"/>
    <m/>
    <m/>
    <s v="August"/>
    <x v="2"/>
    <m/>
    <m/>
    <m/>
    <m/>
    <m/>
    <m/>
    <s v="2022-03-30 04:53:53.885000+00:00"/>
    <s v="2022-09-12 11:22:56.885000+00:00"/>
    <m/>
  </r>
  <r>
    <x v="17"/>
    <n v="200000"/>
    <s v="INR"/>
    <n v="0"/>
    <x v="25"/>
    <s v="Sales"/>
    <s v="stat_kcR4fZg7TU7jjk1jAVua3qGLRS4J5uFayEjK5j02wtv"/>
    <s v="Unqualified"/>
    <x v="1"/>
    <s v="OpportunityStatusType.Lost"/>
    <s v="cont_WwtMXdIFsL1eabSLBxFYqMx1KzR80mnEQ0vlXci2YKX"/>
    <s v="chithra K S"/>
    <s v="GMC - Renewal"/>
    <s v="lead_Fdq4Mi7lk9Kgxsvpx3nvagEfr9zAFgICiMHojdtxjp2"/>
    <s v="VFM SYSTEMS &amp; SERVICES PVT LTD"/>
    <s v="Shreenath Bhat"/>
    <s v="user_6dalmZ7hmWD47jhCVGdU1SSEcFMsz9rWtW2jPORgJvj"/>
    <s v="Vivek Singh"/>
    <s v="2022-08-08 09:05:31.076000+00:00"/>
    <s v="2022-09-12 10:01:07.679000+00:00"/>
    <m/>
    <s v="Bangalore"/>
    <m/>
    <m/>
    <m/>
    <n v="35"/>
    <m/>
    <m/>
    <m/>
    <m/>
    <m/>
    <m/>
    <m/>
    <m/>
    <m/>
    <m/>
    <m/>
    <s v="IT Services &amp; IT Consulting"/>
    <m/>
    <m/>
    <m/>
    <m/>
    <m/>
    <m/>
    <m/>
    <m/>
    <m/>
    <m/>
    <m/>
    <m/>
    <s v="Arunkumar Dubey"/>
    <m/>
    <s v="user_vMd4rmcrSbjykdyL2J7rrYn84SWdcNc5FKligrmItPw"/>
    <s v="Shreenath Bhat"/>
    <m/>
    <m/>
    <s v="September"/>
    <x v="2"/>
    <m/>
    <m/>
    <m/>
    <m/>
    <m/>
    <m/>
    <s v="2021-08-25 17:20:02.018000+00:00"/>
    <s v="2022-09-12 10:01:24.220000+00:00"/>
    <s v="GMC"/>
  </r>
  <r>
    <x v="7"/>
    <n v="298600"/>
    <s v="INR"/>
    <n v="100"/>
    <x v="6"/>
    <s v="Sales"/>
    <s v="stat_OZRiD1474QRJIpvnjHCZfiIvKcVD6mIKSSTzg8SwDVx"/>
    <s v="Won- Payment Completed"/>
    <x v="0"/>
    <s v="OpportunityStatusType.Won"/>
    <m/>
    <m/>
    <m/>
    <s v="lead_Lbx9EVMF7eLSby7zrHV8WxOeT3nlPO8QP87lY1FI2BV"/>
    <s v="BVC Eservices Pvt Ltd"/>
    <s v="Satyajit Chati"/>
    <s v="user_U27GK6WjhLhUhi1EDKXV57xMpn8n8DMIOjci1q3UReZ"/>
    <s v="Abhiroop Ganguly"/>
    <s v="2022-08-17 06:30:20.881000+00:00"/>
    <s v="2022-09-12 07:12:17.705000+00:00"/>
    <m/>
    <s v="Pune"/>
    <m/>
    <m/>
    <m/>
    <n v="8"/>
    <m/>
    <m/>
    <m/>
    <m/>
    <m/>
    <m/>
    <m/>
    <m/>
    <m/>
    <m/>
    <m/>
    <s v="Sports &amp; Entertainment"/>
    <m/>
    <m/>
    <m/>
    <m/>
    <m/>
    <m/>
    <m/>
    <m/>
    <m/>
    <m/>
    <m/>
    <m/>
    <s v="Rakesh Nade"/>
    <m/>
    <s v="user_5IQTpX6DsnoeoDfxqzqojpVoQLXPh68nhDjLS5ETjYj"/>
    <s v="Satyajit Chati"/>
    <s v="Shriram Kulkarni"/>
    <m/>
    <s v="September"/>
    <x v="2"/>
    <m/>
    <m/>
    <m/>
    <m/>
    <m/>
    <m/>
    <s v="2022-08-17 06:22:39.534000+00:00"/>
    <s v="2022-09-23 10:35:03.120000+00:00"/>
    <m/>
  </r>
  <r>
    <x v="4"/>
    <n v="360000"/>
    <s v="INR"/>
    <n v="0"/>
    <x v="26"/>
    <s v="Sales"/>
    <s v="stat_1hn9nRJaLbI53NxPuSQgo90kRpbpKsFlwN4oEGNUTdO"/>
    <s v="Lost"/>
    <x v="1"/>
    <s v="OpportunityStatusType.Lost"/>
    <s v="cont_GaHtgw0rDBj6R1iXEun17OppWtXkXe1ERJ2CGT9klbQ"/>
    <s v="Deepa C"/>
    <s v="Client not responding  Wanted updated claims mis and summary"/>
    <s v="lead_m7GGh6Rsz8MvmTC4GGUjN0cmE3OqZE1k40jg3W3MjfP"/>
    <s v="Atlas Systems"/>
    <s v="Nikhil Ahuja"/>
    <s v="user_bdUPAGjcS7p6513So3N4g3aWNS5HuBuVJi7bvCPAsLt"/>
    <s v="Mayur Gadiyar"/>
    <s v="2022-07-04 06:51:57.359000+00:00"/>
    <s v="2022-09-12 06:58:55.184000+00:00"/>
    <m/>
    <s v="Bangalore"/>
    <m/>
    <m/>
    <m/>
    <n v="120"/>
    <m/>
    <m/>
    <m/>
    <m/>
    <m/>
    <m/>
    <m/>
    <m/>
    <m/>
    <m/>
    <m/>
    <s v="Professional Services"/>
    <m/>
    <m/>
    <m/>
    <m/>
    <m/>
    <m/>
    <m/>
    <m/>
    <m/>
    <m/>
    <m/>
    <m/>
    <m/>
    <m/>
    <s v="user_ocHSJH83OJnHCvKyMbjx8WOOK8PMgAUGIj1qK0q0dMV"/>
    <s v="Nikhil Ahuja"/>
    <m/>
    <m/>
    <s v="September"/>
    <x v="4"/>
    <m/>
    <m/>
    <s v="Employee Engagement Handbook"/>
    <m/>
    <m/>
    <m/>
    <s v="2022-04-22 07:30:02.534000+00:00"/>
    <s v="2022-09-30 10:12:24.099000+00:00"/>
    <s v="GMC"/>
  </r>
  <r>
    <x v="3"/>
    <n v="1500000"/>
    <s v="INR"/>
    <n v="0"/>
    <x v="18"/>
    <s v="Sales"/>
    <s v="stat_kcR4fZg7TU7jjk1jAVua3qGLRS4J5uFayEjK5j02wtv"/>
    <s v="Unqualified"/>
    <x v="1"/>
    <s v="OpportunityStatusType.Lost"/>
    <s v="cont_5h5XnI1TnVD9vOPzINUGpHRrbin4vOVZFmJ2MW6y6os"/>
    <s v="Sunil Chanda"/>
    <s v="GMC - Renewal; for 10000 employees other details will share only after priority list shortlisting."/>
    <s v="lead_fz6hVNHiVpXzeRBotbRs3C2MWyTVIjbbxVsz5TPba0t"/>
    <s v="Kalpataru Developers"/>
    <s v="Shreenath Bhat"/>
    <s v="user_GL8PBiV4pvzsQLVHSdZLeMQAQcGjCvLkffg486DHfZJ"/>
    <s v="Anshum Naithani"/>
    <s v="2022-07-13 09:56:20.068000+00:00"/>
    <s v="2022-09-12 06:54:37.909000+00:00"/>
    <m/>
    <s v="Mumbai"/>
    <m/>
    <m/>
    <m/>
    <n v="3000"/>
    <m/>
    <m/>
    <m/>
    <m/>
    <m/>
    <m/>
    <m/>
    <s v="PAID_SOCIAL"/>
    <m/>
    <m/>
    <m/>
    <s v="Construction &amp; Real Estate"/>
    <m/>
    <m/>
    <m/>
    <m/>
    <m/>
    <m/>
    <m/>
    <m/>
    <m/>
    <m/>
    <m/>
    <m/>
    <s v="Mrunmay Jalgaonkar"/>
    <m/>
    <s v="user_bdUPAGjcS7p6513So3N4g3aWNS5HuBuVJi7bvCPAsLt"/>
    <s v="Mayur Gadiyar"/>
    <m/>
    <m/>
    <s v="September"/>
    <x v="2"/>
    <s v="Naukri.com"/>
    <m/>
    <s v="Winning talent beyond salary"/>
    <m/>
    <m/>
    <m/>
    <s v="2021-09-02 05:12:13.193000+00:00"/>
    <s v="2022-09-12 06:54:37.999000+00:00"/>
    <s v="GMC"/>
  </r>
  <r>
    <x v="2"/>
    <n v="25000"/>
    <s v="INR"/>
    <n v="0"/>
    <x v="4"/>
    <s v="Sales"/>
    <s v="stat_1hn9nRJaLbI53NxPuSQgo90kRpbpKsFlwN4oEGNUTdO"/>
    <s v="Lost"/>
    <x v="1"/>
    <s v="OpportunityStatusType.Lost"/>
    <s v="cont_10EysQDvtLLw4fY8PE9uTL8ERnu8NORmdqMyaGwEsym"/>
    <m/>
    <s v="GMC"/>
    <s v="lead_uP86QBEy2NCCdjt3X5hRLvT44gu9IRNrN9eRNmNCYtC"/>
    <s v="Omniflo"/>
    <s v="Bharti Bankey"/>
    <s v="user_FdWFezbLzkYQcGsBUsjZO25nr2poK2nRbqV47Rs5Kfm"/>
    <s v="Prateek Wadhwa"/>
    <s v="2022-08-26 09:28:44.553000+00:00"/>
    <s v="2022-09-12 07:06:44.303000+00:00"/>
    <m/>
    <s v="Bangalore"/>
    <m/>
    <s v="2022-08-19 07:27:12+00:00"/>
    <m/>
    <n v="12"/>
    <m/>
    <m/>
    <m/>
    <m/>
    <m/>
    <m/>
    <m/>
    <m/>
    <m/>
    <m/>
    <m/>
    <s v="Retail"/>
    <m/>
    <m/>
    <m/>
    <m/>
    <m/>
    <m/>
    <m/>
    <m/>
    <m/>
    <m/>
    <m/>
    <m/>
    <s v="Rakesh Nade"/>
    <m/>
    <s v="user_aM3WaaSUQQmaNnsm9l2FQRVWUEr8RN2ZdXzsuQUalQ3"/>
    <s v="Bharti Bankey"/>
    <m/>
    <m/>
    <m/>
    <x v="3"/>
    <s v="Inbound via website"/>
    <m/>
    <s v="Employee Count 25"/>
    <m/>
    <m/>
    <m/>
    <s v="2022-08-19 07:30:08.168000+00:00"/>
    <s v="2022-09-20 15:07:47.244000+00:00"/>
    <m/>
  </r>
  <r>
    <x v="9"/>
    <n v="500000"/>
    <s v="INR"/>
    <n v="0"/>
    <x v="31"/>
    <s v="Sales"/>
    <s v="stat_kcR4fZg7TU7jjk1jAVua3qGLRS4J5uFayEjK5j02wtv"/>
    <s v="Unqualified"/>
    <x v="1"/>
    <s v="OpportunityStatusType.Lost"/>
    <s v="cont_fnWmpkSsaThxyfpsUh50WodRE6XO1yhKNOEP093QTtW"/>
    <s v="Poonam Saluja"/>
    <s v="Holtec Pune GTL"/>
    <s v="lead_aaP4fTbN4GANvIVMJrT4cXcz26nSm4JIfg69mXddhYA"/>
    <s v="Holtec Asia"/>
    <s v="Sarvesh Pawar"/>
    <s v="user_9SBRjyF0n4iWuhUdqRyQkFhl2J4uyNKhFWvvJEvunX8"/>
    <s v="Omkar Ghate"/>
    <s v="2022-08-30 09:44:13.441000+00:00"/>
    <s v="2022-09-12 06:07:10.143000+00:00"/>
    <m/>
    <s v="Pune"/>
    <m/>
    <s v="2020-08-20 09:04:45+00:00"/>
    <m/>
    <n v="200"/>
    <m/>
    <m/>
    <m/>
    <m/>
    <m/>
    <m/>
    <m/>
    <m/>
    <m/>
    <m/>
    <m/>
    <s v="Oil &amp; Gas"/>
    <m/>
    <m/>
    <m/>
    <m/>
    <m/>
    <m/>
    <m/>
    <m/>
    <m/>
    <m/>
    <m/>
    <m/>
    <s v="Deepak Yadav"/>
    <m/>
    <s v="user_A8KOTZADnUtEQOLt4nSLAmteNStuGh80js75RYjrXVt"/>
    <s v="Sarvesh Pawar"/>
    <m/>
    <m/>
    <s v="March; September"/>
    <x v="4"/>
    <s v="Naukri.com"/>
    <m/>
    <s v="Sameer Feb Outbound'21"/>
    <m/>
    <m/>
    <m/>
    <s v="2020-12-06 09:55:45.828000+00:00"/>
    <s v="2022-09-19 09:59:12.043000+00:00"/>
    <s v="GTL"/>
  </r>
  <r>
    <x v="1"/>
    <n v="200000"/>
    <s v="INR"/>
    <n v="50"/>
    <x v="4"/>
    <s v="Sales"/>
    <s v="stat_T3kAAaxxVQ5lPxDDIp76iVMLZhmGR6CEbdlVFNl0tPj"/>
    <s v="Quote Comparison Ready"/>
    <x v="1"/>
    <s v="OpportunityStatusType.Active"/>
    <s v="cont_aTLLHrmAnExlyYXvyIJBJJ8VrE44DL5CumR77sbEjCr"/>
    <s v="Renuka Singh"/>
    <s v="Fresh - GMC policy"/>
    <s v="lead_HR2l0UcQex3EVZocN1xf3JaZYq36Fx0gwunc3YEV0lF"/>
    <s v="Cacti Global"/>
    <s v="Daniel Patra"/>
    <s v="user_sREdxbAJihL2Zbgic7tyQ6Rc4Mny7HnD1RNGhA9DDYh"/>
    <s v="Prajakta Sahastrabudhe"/>
    <s v="2022-08-12 11:09:08.801000+00:00"/>
    <s v="2022-09-12 06:13:09.131000+00:00"/>
    <m/>
    <s v="Mumbai"/>
    <m/>
    <m/>
    <m/>
    <n v="71"/>
    <m/>
    <m/>
    <m/>
    <m/>
    <m/>
    <m/>
    <m/>
    <m/>
    <m/>
    <m/>
    <m/>
    <s v="Professional Services"/>
    <m/>
    <m/>
    <m/>
    <m/>
    <m/>
    <m/>
    <m/>
    <m/>
    <m/>
    <m/>
    <m/>
    <m/>
    <s v="Ravi Jaiswal"/>
    <m/>
    <s v="user_doWYUHOvQ3f5K3ugoH7kbrXnoPuCbasVEsKoA9COWQo"/>
    <s v="Daniel Patra"/>
    <m/>
    <m/>
    <m/>
    <x v="2"/>
    <s v="Mr. E"/>
    <m/>
    <m/>
    <m/>
    <m/>
    <m/>
    <s v="2022-07-12 04:11:40.947000+00:00"/>
    <s v="2022-09-12 06:13:09.185000+00:00"/>
    <s v="GMC"/>
  </r>
  <r>
    <x v="10"/>
    <n v="600000"/>
    <s v="INR"/>
    <n v="0"/>
    <x v="19"/>
    <s v="Sales"/>
    <s v="stat_kcR4fZg7TU7jjk1jAVua3qGLRS4J5uFayEjK5j02wtv"/>
    <s v="Unqualified"/>
    <x v="1"/>
    <s v="OpportunityStatusType.Lost"/>
    <m/>
    <m/>
    <s v="Still client is under budget discussions"/>
    <s v="lead_PXFPYtITXphC0uc1bNYYkz45tbCruqVJWhEtUgXTIdZ"/>
    <s v="JustAnswer"/>
    <s v="Aditya Binani"/>
    <s v="user_ojX3B6giQCeKnOjqd4gdwXUl0CqqHMXNORvxR6POXn6"/>
    <s v="Abhishek Chauhan"/>
    <s v="2022-05-24 11:42:49.449000+00:00"/>
    <s v="2022-09-12 06:20:25.450000+00:00"/>
    <m/>
    <s v="Bangalore"/>
    <m/>
    <m/>
    <m/>
    <n v="130"/>
    <m/>
    <m/>
    <m/>
    <m/>
    <m/>
    <m/>
    <m/>
    <m/>
    <m/>
    <m/>
    <m/>
    <s v="IT Services &amp; IT Consulting"/>
    <m/>
    <m/>
    <m/>
    <m/>
    <m/>
    <m/>
    <m/>
    <m/>
    <m/>
    <m/>
    <m/>
    <m/>
    <s v="Jitin Gopi"/>
    <m/>
    <s v="user_g5Yw4Z4XnIbmcGhJO80vdtFdd5ElcDlgYO3q8l82ODn"/>
    <s v="Aditya Binani"/>
    <s v="Arindam Majee"/>
    <m/>
    <s v="June; May"/>
    <x v="2"/>
    <m/>
    <m/>
    <m/>
    <m/>
    <m/>
    <m/>
    <s v="2021-10-01 07:03:39.581000+00:00"/>
    <s v="2022-09-12 06:20:25.510000+00:00"/>
    <m/>
  </r>
  <r>
    <x v="1"/>
    <n v="20000"/>
    <s v="INR"/>
    <n v="50"/>
    <x v="4"/>
    <s v="Sales"/>
    <s v="stat_kLhaUSYbyIgQOHjvcKAHYNQn1lIjd0wTZfiU50Lt3mL"/>
    <s v="Demo Completed"/>
    <x v="1"/>
    <s v="OpportunityStatusType.Active"/>
    <m/>
    <m/>
    <s v="GMC-Fresh"/>
    <s v="lead_Guxav786TbnI2LhNt9SQQEDudlIOawY7HqPPOcQQbYg"/>
    <s v="TechExped"/>
    <s v="Bharti Bankey"/>
    <s v="user_sREdxbAJihL2Zbgic7tyQ6Rc4Mny7HnD1RNGhA9DDYh"/>
    <s v="Prajakta Sahastrabudhe"/>
    <s v="2022-08-23 10:38:16.511000+00:00"/>
    <s v="2022-09-12 05:15:56.815000+00:00"/>
    <m/>
    <s v="Mumbai"/>
    <m/>
    <s v="2022-08-23 08:37:20+00:00"/>
    <m/>
    <n v="8"/>
    <m/>
    <m/>
    <m/>
    <m/>
    <m/>
    <m/>
    <m/>
    <s v="ORGANIC_SEARCH"/>
    <m/>
    <m/>
    <m/>
    <m/>
    <m/>
    <m/>
    <m/>
    <m/>
    <m/>
    <m/>
    <m/>
    <m/>
    <m/>
    <m/>
    <m/>
    <m/>
    <m/>
    <m/>
    <s v="user_aM3WaaSUQQmaNnsm9l2FQRVWUEr8RN2ZdXzsuQUalQ3"/>
    <s v="Bharti Bankey"/>
    <m/>
    <m/>
    <m/>
    <x v="3"/>
    <s v="Inbound via website"/>
    <m/>
    <s v="Employee Count 25"/>
    <m/>
    <m/>
    <m/>
    <s v="2022-08-23 08:40:02.259000+00:00"/>
    <s v="2022-09-12 05:15:56.871000+00:00"/>
    <m/>
  </r>
  <r>
    <x v="12"/>
    <n v="2500000"/>
    <s v="INR"/>
    <n v="0"/>
    <x v="19"/>
    <s v="Sales"/>
    <s v="stat_kcR4fZg7TU7jjk1jAVua3qGLRS4J5uFayEjK5j02wtv"/>
    <s v="Unqualified"/>
    <x v="1"/>
    <s v="OpportunityStatusType.Lost"/>
    <m/>
    <m/>
    <s v="Parental - Fresh"/>
    <s v="lead_kulB8ZR7Vif2PM55xIO9VnfweGdZ56yEiW0UN4noTpA"/>
    <s v="Netscribes"/>
    <s v="Aditya Binani"/>
    <s v="user_g5Yw4Z4XnIbmcGhJO80vdtFdd5ElcDlgYO3q8l82ODn"/>
    <s v="Aditya Binani"/>
    <s v="2022-07-21 09:14:34.786000+00:00"/>
    <s v="2022-09-12 05:19:40.678000+00:00"/>
    <m/>
    <s v="Mumbai"/>
    <m/>
    <m/>
    <m/>
    <n v="315"/>
    <m/>
    <m/>
    <m/>
    <m/>
    <m/>
    <m/>
    <m/>
    <s v="PAID_SOCIAL"/>
    <m/>
    <m/>
    <m/>
    <s v="Others"/>
    <m/>
    <m/>
    <m/>
    <m/>
    <m/>
    <m/>
    <m/>
    <m/>
    <m/>
    <m/>
    <m/>
    <m/>
    <s v="Aniket Vahile"/>
    <m/>
    <s v="user_g5Yw4Z4XnIbmcGhJO80vdtFdd5ElcDlgYO3q8l82ODn"/>
    <s v="Aditya Binani"/>
    <m/>
    <m/>
    <s v="August; September"/>
    <x v="4"/>
    <s v="Naukri.com"/>
    <m/>
    <s v="Employee Engagement Handbook"/>
    <m/>
    <m/>
    <m/>
    <s v="2021-04-20 11:36:27.296000+00:00"/>
    <s v="2022-09-24 08:10:57.609000+00:00"/>
    <m/>
  </r>
  <r>
    <x v="0"/>
    <n v="250000"/>
    <s v="INR"/>
    <n v="50"/>
    <x v="4"/>
    <s v="Sales"/>
    <s v="stat_LAF6zc710op7pnBQxMZo0IXU6mVHAxtY6FLz1R7BEWw"/>
    <s v="Data Received"/>
    <x v="1"/>
    <s v="OpportunityStatusType.Active"/>
    <s v="cont_eI2It0ziU0O9LWe7ss5uC2S6PF7VzhMPVj0YdzyGN29"/>
    <s v="hitesh dholkia"/>
    <s v="Cyber insur"/>
    <s v="lead_khTuu7r82kyPrJmAIcRX6ciMRsbvkwVrLKeP46EMt8R"/>
    <s v="Dista Technologies"/>
    <s v="Gauri Jori"/>
    <s v="user_sREdxbAJihL2Zbgic7tyQ6Rc4Mny7HnD1RNGhA9DDYh"/>
    <s v="Prajakta Sahastrabudhe"/>
    <s v="2022-08-26 05:38:41.705000+00:00"/>
    <s v="2022-09-12 05:28:20.834000+00:00"/>
    <m/>
    <s v="Other"/>
    <m/>
    <m/>
    <m/>
    <n v="50"/>
    <m/>
    <m/>
    <m/>
    <m/>
    <m/>
    <m/>
    <m/>
    <m/>
    <m/>
    <m/>
    <m/>
    <s v="IT Services &amp; IT Consulting"/>
    <m/>
    <m/>
    <m/>
    <m/>
    <m/>
    <m/>
    <m/>
    <m/>
    <m/>
    <m/>
    <m/>
    <m/>
    <m/>
    <m/>
    <s v="user_sREdxbAJihL2Zbgic7tyQ6Rc4Mny7HnD1RNGhA9DDYh"/>
    <s v="Prajakta Sahastrabudhe"/>
    <s v="Siddharth Angolkar"/>
    <m/>
    <s v="March"/>
    <x v="2"/>
    <m/>
    <m/>
    <m/>
    <m/>
    <m/>
    <m/>
    <s v="2022-03-03 10:47:50.160000+00:00"/>
    <s v="2022-09-23 05:53:16.988000+00:00"/>
    <m/>
  </r>
  <r>
    <x v="2"/>
    <n v="500000"/>
    <s v="INR"/>
    <n v="0"/>
    <x v="4"/>
    <s v="Sales"/>
    <s v="stat_kcR4fZg7TU7jjk1jAVua3qGLRS4J5uFayEjK5j02wtv"/>
    <s v="Unqualified"/>
    <x v="1"/>
    <s v="OpportunityStatusType.Lost"/>
    <s v="cont_NlWy7olKnpo5zbhPlA8WjwnOLvL4CmTE3diKBhk1nIR"/>
    <s v="Manoj reddy"/>
    <m/>
    <s v="lead_apRLmd1Jz9YIFnkU2r078aWKvIuEHDnaIFNgpXyBHgb"/>
    <s v="Manav Energy Pvt Ltd"/>
    <s v="Prateek Wadhwa"/>
    <s v="user_FdWFezbLzkYQcGsBUsjZO25nr2poK2nRbqV47Rs5Kfm"/>
    <s v="Prateek Wadhwa"/>
    <s v="2022-07-11 09:45:46.446000+00:00"/>
    <s v="2022-09-12 05:10:45.094000+00:00"/>
    <m/>
    <s v="Bangalore"/>
    <m/>
    <m/>
    <m/>
    <n v="100"/>
    <m/>
    <m/>
    <m/>
    <m/>
    <m/>
    <m/>
    <m/>
    <m/>
    <m/>
    <m/>
    <m/>
    <s v="Renewables &amp; Environment"/>
    <m/>
    <m/>
    <m/>
    <m/>
    <m/>
    <m/>
    <m/>
    <m/>
    <m/>
    <m/>
    <m/>
    <m/>
    <m/>
    <m/>
    <s v="user_FdWFezbLzkYQcGsBUsjZO25nr2poK2nRbqV47Rs5Kfm"/>
    <s v="Prateek Wadhwa"/>
    <m/>
    <m/>
    <s v="September"/>
    <x v="4"/>
    <m/>
    <m/>
    <s v="Employee Engagement Handbook"/>
    <m/>
    <m/>
    <m/>
    <s v="2022-05-20 02:51:35.942000+00:00"/>
    <s v="2022-09-12 05:10:53.486000+00:00"/>
    <s v="GTL"/>
  </r>
  <r>
    <x v="2"/>
    <n v="500000"/>
    <s v="INR"/>
    <n v="0"/>
    <x v="23"/>
    <s v="Sales"/>
    <s v="stat_kcR4fZg7TU7jjk1jAVua3qGLRS4J5uFayEjK5j02wtv"/>
    <s v="Unqualified"/>
    <x v="1"/>
    <s v="OpportunityStatusType.Lost"/>
    <s v="cont_NlWy7olKnpo5zbhPlA8WjwnOLvL4CmTE3diKBhk1nIR"/>
    <s v="Manoj reddy"/>
    <s v="1+3"/>
    <s v="lead_apRLmd1Jz9YIFnkU2r078aWKvIuEHDnaIFNgpXyBHgb"/>
    <s v="Manav Energy Pvt Ltd"/>
    <s v="Prateek Wadhwa"/>
    <s v="user_FdWFezbLzkYQcGsBUsjZO25nr2poK2nRbqV47Rs5Kfm"/>
    <s v="Prateek Wadhwa"/>
    <s v="2022-05-24 10:17:17.784000+00:00"/>
    <s v="2022-09-12 05:10:37.821000+00:00"/>
    <m/>
    <s v="Bangalore"/>
    <m/>
    <m/>
    <m/>
    <n v="100"/>
    <m/>
    <m/>
    <m/>
    <m/>
    <m/>
    <m/>
    <m/>
    <m/>
    <m/>
    <m/>
    <m/>
    <s v="Renewables &amp; Environment"/>
    <m/>
    <m/>
    <m/>
    <m/>
    <m/>
    <m/>
    <m/>
    <m/>
    <m/>
    <m/>
    <m/>
    <m/>
    <m/>
    <m/>
    <s v="user_FdWFezbLzkYQcGsBUsjZO25nr2poK2nRbqV47Rs5Kfm"/>
    <s v="Prateek Wadhwa"/>
    <m/>
    <m/>
    <s v="September"/>
    <x v="4"/>
    <m/>
    <m/>
    <s v="Employee Engagement Handbook"/>
    <m/>
    <m/>
    <m/>
    <s v="2022-05-20 02:51:35.942000+00:00"/>
    <s v="2022-09-12 05:10:53.486000+00:00"/>
    <s v="GMC"/>
  </r>
  <r>
    <x v="2"/>
    <n v="40000"/>
    <s v="INR"/>
    <n v="0"/>
    <x v="23"/>
    <s v="Sales"/>
    <s v="stat_kcR4fZg7TU7jjk1jAVua3qGLRS4J5uFayEjK5j02wtv"/>
    <s v="Unqualified"/>
    <x v="1"/>
    <s v="OpportunityStatusType.Lost"/>
    <s v="cont_NlWy7olKnpo5zbhPlA8WjwnOLvL4CmTE3diKBhk1nIR"/>
    <s v="Manoj reddy"/>
    <m/>
    <s v="lead_apRLmd1Jz9YIFnkU2r078aWKvIuEHDnaIFNgpXyBHgb"/>
    <s v="Manav Energy Pvt Ltd"/>
    <s v="Prateek Wadhwa"/>
    <s v="user_FdWFezbLzkYQcGsBUsjZO25nr2poK2nRbqV47Rs5Kfm"/>
    <s v="Prateek Wadhwa"/>
    <s v="2022-05-24 10:17:42.882000+00:00"/>
    <s v="2022-09-12 05:10:53.444000+00:00"/>
    <m/>
    <s v="Bangalore"/>
    <m/>
    <m/>
    <m/>
    <n v="100"/>
    <m/>
    <m/>
    <m/>
    <m/>
    <m/>
    <m/>
    <m/>
    <m/>
    <m/>
    <m/>
    <m/>
    <s v="Renewables &amp; Environment"/>
    <m/>
    <m/>
    <m/>
    <m/>
    <m/>
    <m/>
    <m/>
    <m/>
    <m/>
    <m/>
    <m/>
    <m/>
    <m/>
    <m/>
    <s v="user_FdWFezbLzkYQcGsBUsjZO25nr2poK2nRbqV47Rs5Kfm"/>
    <s v="Prateek Wadhwa"/>
    <m/>
    <m/>
    <s v="September"/>
    <x v="4"/>
    <m/>
    <m/>
    <s v="Employee Engagement Handbook"/>
    <m/>
    <m/>
    <m/>
    <s v="2022-05-20 02:51:35.942000+00:00"/>
    <s v="2022-09-12 05:10:53.486000+00:00"/>
    <s v="GPA"/>
  </r>
  <r>
    <x v="7"/>
    <n v="725000"/>
    <s v="INR"/>
    <n v="0"/>
    <x v="28"/>
    <s v="Sales"/>
    <s v="stat_kcR4fZg7TU7jjk1jAVua3qGLRS4J5uFayEjK5j02wtv"/>
    <s v="Unqualified"/>
    <x v="1"/>
    <s v="OpportunityStatusType.Lost"/>
    <s v="cont_FlKGrwCbb2QEuKHggEMU7fV7HDcDyYpLwTPVcUGjxr2"/>
    <s v="Sonali Lade"/>
    <s v="GMC (Renewal)"/>
    <s v="lead_v4Zg9sltzT6Sz3DG4tLFNkaFQJuk7nzcuTKTPPDe7Ee"/>
    <s v="Alfa Facade Systems Pvt. Ltd."/>
    <s v="Pranav Kenjale"/>
    <s v="user_sREdxbAJihL2Zbgic7tyQ6Rc4Mny7HnD1RNGhA9DDYh"/>
    <s v="Prajakta Sahastrabudhe"/>
    <s v="2022-08-05 07:36:40.842000+00:00"/>
    <s v="2022-09-12 04:54:27.757000+00:00"/>
    <m/>
    <s v="Pune"/>
    <m/>
    <m/>
    <m/>
    <n v="145"/>
    <m/>
    <m/>
    <m/>
    <m/>
    <m/>
    <m/>
    <m/>
    <m/>
    <m/>
    <m/>
    <m/>
    <s v="Construction &amp; Real Estate"/>
    <m/>
    <m/>
    <m/>
    <m/>
    <m/>
    <m/>
    <m/>
    <m/>
    <m/>
    <m/>
    <m/>
    <m/>
    <s v="Aniket Vahile"/>
    <m/>
    <s v="user_x9AtbGLhDmWYC9XAmYdfwBt9yiXbgMhBuZpIoFuN8Cd"/>
    <s v="Pranav Kenjale"/>
    <m/>
    <m/>
    <s v="October"/>
    <x v="2"/>
    <m/>
    <m/>
    <m/>
    <m/>
    <m/>
    <m/>
    <s v="2022-04-03 18:16:53.394000+00:00"/>
    <s v="2022-10-06 12:23:54.189000+00:00"/>
    <m/>
  </r>
  <r>
    <x v="13"/>
    <n v="450000"/>
    <s v="INR"/>
    <n v="0"/>
    <x v="31"/>
    <s v="Sales"/>
    <s v="stat_1hn9nRJaLbI53NxPuSQgo90kRpbpKsFlwN4oEGNUTdO"/>
    <s v="Lost"/>
    <x v="1"/>
    <s v="OpportunityStatusType.Lost"/>
    <s v="cont_AD1xvsGRVWQ1L1uhT5egEuRXQOlqFobVz9Tc9jLG1zY"/>
    <s v="roopali.patil@shycocancorp.com"/>
    <s v="banglore based 46 count september renewal  WE WERE NOT ABLE TO PROVIDE 100%COVERAGE ON AYUSH TREATMENT THAT IS THE REASON CUSTOMER WENT WITH INCUMBENT AS THEY WERE PROVIDING WITH SOME INSURANCE COMPANY"/>
    <s v="lead_IyNg16foZZxLophZ5o491kwGXDAmp8Y23nIEa9tdHyc"/>
    <s v="Shycocancorp"/>
    <s v="Gauri Munge"/>
    <s v="user_a8nqX3z7ISW88f172GrmiROpYjjP29QrWrDfKdMgnvc"/>
    <s v="Akash Singh"/>
    <s v="2022-08-30 06:45:28.263000+00:00"/>
    <s v="2022-09-12 03:33:44.898000+00:00"/>
    <m/>
    <m/>
    <m/>
    <m/>
    <m/>
    <n v="46"/>
    <m/>
    <m/>
    <m/>
    <m/>
    <m/>
    <m/>
    <m/>
    <m/>
    <m/>
    <m/>
    <m/>
    <m/>
    <m/>
    <m/>
    <m/>
    <m/>
    <m/>
    <m/>
    <m/>
    <m/>
    <m/>
    <m/>
    <m/>
    <m/>
    <m/>
    <m/>
    <s v="user_2jRs4eIjwv8MozxYA1DE9MMy0FWf2gMgweg2LiJNu64"/>
    <s v="Gauri Munge"/>
    <s v="Snehal Mane"/>
    <m/>
    <s v="September"/>
    <x v="4"/>
    <m/>
    <m/>
    <s v="Downloaded the guide: Designing employee healthcare plan"/>
    <m/>
    <m/>
    <m/>
    <s v="2021-11-29 18:26:07.166000+00:00"/>
    <s v="2022-09-12 03:33:59.124000+00:00"/>
    <m/>
  </r>
  <r>
    <x v="12"/>
    <n v="375000"/>
    <s v="INR"/>
    <n v="0"/>
    <x v="4"/>
    <s v="Sales"/>
    <s v="stat_kcR4fZg7TU7jjk1jAVua3qGLRS4J5uFayEjK5j02wtv"/>
    <s v="Unqualified"/>
    <x v="1"/>
    <s v="OpportunityStatusType.Lost"/>
    <s v="cont_qGhoMJsLtuZOAmHmxaZ8wYE3xhv1PEEGjQV2v39KXci"/>
    <s v="Balwinder singh arora"/>
    <s v="4. GMC B. VVF Limited - GMC - Sept - 3.75 Lakhs Pre - Employees - 97 employees - 227 Lives"/>
    <s v="lead_QPYb7livVMnFnGcXoCMQqJHErjbwJ0OaY73uPlVT8ft"/>
    <s v="VVF Group"/>
    <s v="Mayur Gadiyar"/>
    <s v="user_hAuUqCTCw5r4tCUrswIWPSW7LJ1XIBbttZVmJkxmzGq"/>
    <s v="Chetan Kumar"/>
    <s v="2022-02-03 12:14:47.264000+00:00"/>
    <s v="2022-09-12 02:47:17.165000+00:00"/>
    <m/>
    <s v="Mumbai"/>
    <m/>
    <m/>
    <m/>
    <n v="818"/>
    <m/>
    <m/>
    <m/>
    <m/>
    <m/>
    <m/>
    <m/>
    <m/>
    <m/>
    <m/>
    <m/>
    <s v="Manufacturing"/>
    <m/>
    <m/>
    <m/>
    <m/>
    <m/>
    <m/>
    <m/>
    <m/>
    <m/>
    <m/>
    <m/>
    <m/>
    <s v="Aniket Vahile"/>
    <m/>
    <s v="user_bdUPAGjcS7p6513So3N4g3aWNS5HuBuVJi7bvCPAsLt"/>
    <s v="Mayur Gadiyar"/>
    <s v="Anjali Nishu"/>
    <m/>
    <s v="July; March; September"/>
    <x v="2"/>
    <s v="fundoodata"/>
    <m/>
    <m/>
    <m/>
    <m/>
    <m/>
    <s v="2020-12-14 12:48:32.404000+00:00"/>
    <s v="2022-10-13 07:43:25.514000+00:00"/>
    <m/>
  </r>
  <r>
    <x v="4"/>
    <n v="169858"/>
    <s v="INR"/>
    <n v="100"/>
    <x v="5"/>
    <s v="Sales"/>
    <s v="stat_OZRiD1474QRJIpvnjHCZfiIvKcVD6mIKSSTzg8SwDVx"/>
    <s v="Won- Payment Completed"/>
    <x v="0"/>
    <s v="OpportunityStatusType.Won"/>
    <s v="cont_3lTToNt9YLCvJMmiDzRztRwL9D8LldCLsYUce4UxE8Y"/>
    <s v="Nisha Singh"/>
    <m/>
    <s v="lead_pypIwwfzDV8Wisvp7Iuni53X3x6AN8MYzt3zQLagqOW"/>
    <s v="Mascot Spincontrol India Pvt Ltd"/>
    <s v="Vinoth Mohan"/>
    <s v="user_bdUPAGjcS7p6513So3N4g3aWNS5HuBuVJi7bvCPAsLt"/>
    <s v="Mayur Gadiyar"/>
    <s v="2022-07-28 05:43:29.069000+00:00"/>
    <s v="2022-09-10 09:31:31.233000+00:00"/>
    <m/>
    <s v="Mumbai"/>
    <m/>
    <m/>
    <m/>
    <n v="63"/>
    <m/>
    <m/>
    <m/>
    <m/>
    <m/>
    <m/>
    <m/>
    <s v="PAID_SOCIAL"/>
    <m/>
    <m/>
    <m/>
    <s v="Manufacturing"/>
    <m/>
    <m/>
    <m/>
    <m/>
    <m/>
    <m/>
    <m/>
    <m/>
    <m/>
    <m/>
    <m/>
    <m/>
    <m/>
    <m/>
    <s v="user_N2Wvx57ff3o0vmVPS4RR0gXHdA5qVZKmxAMYwKh2zLa"/>
    <s v="Vinoth Mohan"/>
    <s v="Yogesh Shukla"/>
    <m/>
    <s v="July"/>
    <x v="4"/>
    <m/>
    <m/>
    <s v="Employee Engagement Handbook"/>
    <m/>
    <m/>
    <m/>
    <s v="2022-06-23 10:19:18.761000+00:00"/>
    <s v="2022-10-19 09:12:15.677000+00:00"/>
    <s v="GMC"/>
  </r>
  <r>
    <x v="12"/>
    <n v="8000000"/>
    <s v="INR"/>
    <n v="0"/>
    <x v="3"/>
    <s v="Sales"/>
    <s v="stat_kcR4fZg7TU7jjk1jAVua3qGLRS4J5uFayEjK5j02wtv"/>
    <s v="Unqualified"/>
    <x v="1"/>
    <s v="OpportunityStatusType.Lost"/>
    <s v="cont_qGhoMJsLtuZOAmHmxaZ8wYE3xhv1PEEGjQV2v39KXci"/>
    <s v="Balwinder singh arora"/>
    <s v="C. GMC  VVF India - - GMC - Sept - 80 Lakhs Pre -"/>
    <s v="lead_QPYb7livVMnFnGcXoCMQqJHErjbwJ0OaY73uPlVT8ft"/>
    <s v="VVF Group"/>
    <s v="Mayur Gadiyar"/>
    <s v="user_hAuUqCTCw5r4tCUrswIWPSW7LJ1XIBbttZVmJkxmzGq"/>
    <s v="Chetan Kumar"/>
    <s v="2022-02-03 12:16:25.696000+00:00"/>
    <s v="2022-09-12 02:47:08.029000+00:00"/>
    <m/>
    <s v="Mumbai"/>
    <m/>
    <m/>
    <m/>
    <n v="818"/>
    <m/>
    <m/>
    <m/>
    <m/>
    <m/>
    <m/>
    <m/>
    <m/>
    <m/>
    <m/>
    <m/>
    <s v="Manufacturing"/>
    <m/>
    <m/>
    <m/>
    <m/>
    <m/>
    <m/>
    <m/>
    <m/>
    <m/>
    <m/>
    <m/>
    <m/>
    <s v="Aniket Vahile"/>
    <m/>
    <s v="user_bdUPAGjcS7p6513So3N4g3aWNS5HuBuVJi7bvCPAsLt"/>
    <s v="Mayur Gadiyar"/>
    <s v="Anjali Nishu"/>
    <m/>
    <s v="July; March; September"/>
    <x v="2"/>
    <s v="fundoodata"/>
    <m/>
    <m/>
    <m/>
    <m/>
    <m/>
    <s v="2020-12-14 12:48:32.404000+00:00"/>
    <s v="2022-10-13 07:43:25.514000+00:00"/>
    <s v="GMC"/>
  </r>
  <r>
    <x v="3"/>
    <n v="1000000"/>
    <s v="INR"/>
    <n v="0"/>
    <x v="4"/>
    <s v="Sales"/>
    <s v="stat_kcR4fZg7TU7jjk1jAVua3qGLRS4J5uFayEjK5j02wtv"/>
    <s v="Unqualified"/>
    <x v="1"/>
    <s v="OpportunityStatusType.Lost"/>
    <s v="cont_t2H7jmgDIVWCNmXXyibW4ViMmhrcqKIgkiqSI5comAa"/>
    <s v="BalaKrishnan Narayanasamy"/>
    <s v="GPA - Renewal"/>
    <s v="lead_WMb1QHbGvFIAd87WP68A4il0q0lnqHeW5sZL3hg6mGG"/>
    <s v="KFin Technologies"/>
    <s v="Shreenath Bhat"/>
    <s v="user_GL8PBiV4pvzsQLVHSdZLeMQAQcGjCvLkffg486DHfZJ"/>
    <s v="Anshum Naithani"/>
    <s v="2022-07-08 09:42:02.223000+00:00"/>
    <s v="2022-09-12 00:59:09.511000+00:00"/>
    <m/>
    <s v="Hyderabad"/>
    <m/>
    <m/>
    <m/>
    <n v="4500"/>
    <m/>
    <m/>
    <m/>
    <m/>
    <m/>
    <m/>
    <m/>
    <m/>
    <m/>
    <m/>
    <m/>
    <s v="IT Services &amp; IT Consulting"/>
    <m/>
    <m/>
    <m/>
    <m/>
    <m/>
    <m/>
    <m/>
    <m/>
    <m/>
    <m/>
    <m/>
    <m/>
    <s v="Amol Gawali"/>
    <m/>
    <s v="user_vMd4rmcrSbjykdyL2J7rrYn84SWdcNc5FKligrmItPw"/>
    <s v="Shreenath Bhat"/>
    <m/>
    <m/>
    <s v="August"/>
    <x v="2"/>
    <s v="Naukri.com"/>
    <m/>
    <m/>
    <m/>
    <m/>
    <m/>
    <s v="2022-05-23 07:04:01.628000+00:00"/>
    <s v="2022-10-20 10:25:19.273000+00:00"/>
    <s v="GPA"/>
  </r>
  <r>
    <x v="4"/>
    <n v="259000"/>
    <s v="INR"/>
    <n v="100"/>
    <x v="12"/>
    <s v="Sales"/>
    <s v="stat_OZRiD1474QRJIpvnjHCZfiIvKcVD6mIKSSTzg8SwDVx"/>
    <s v="Won- Payment Completed"/>
    <x v="0"/>
    <s v="OpportunityStatusType.Won"/>
    <s v="cont_UhN2ekLVgVKrpqfvZYGb97rEvSVCZtCn7VQBvqYihfW"/>
    <s v="Priyanka"/>
    <m/>
    <s v="lead_3PYWSwuUDFPWny8p5ZT2xu33ydrp3Yt3wf3DePn514l"/>
    <s v="Balaji Formalin Pvt Ltd"/>
    <s v="Sarvesh Pawar"/>
    <s v="user_bdUPAGjcS7p6513So3N4g3aWNS5HuBuVJi7bvCPAsLt"/>
    <s v="Mayur Gadiyar"/>
    <s v="2022-08-18 06:38:08.420000+00:00"/>
    <s v="2022-09-10 09:30:26.983000+00:00"/>
    <m/>
    <s v="Mumbai"/>
    <m/>
    <s v="2021-09-08 09:49:11+00:00"/>
    <m/>
    <n v="110"/>
    <m/>
    <m/>
    <m/>
    <m/>
    <m/>
    <m/>
    <m/>
    <m/>
    <m/>
    <m/>
    <m/>
    <s v="Chemical"/>
    <m/>
    <m/>
    <m/>
    <m/>
    <m/>
    <m/>
    <m/>
    <m/>
    <m/>
    <m/>
    <m/>
    <m/>
    <m/>
    <m/>
    <s v="user_A8KOTZADnUtEQOLt4nSLAmteNStuGh80js75RYjrXVt"/>
    <s v="Sarvesh Pawar"/>
    <s v="Shahid Shaikh"/>
    <m/>
    <s v="September"/>
    <x v="3"/>
    <s v="Inbound via website"/>
    <m/>
    <s v="Employee Count 150"/>
    <m/>
    <m/>
    <m/>
    <s v="2021-09-08 09:51:49.181000+00:00"/>
    <s v="2022-10-17 07:28:00.577000+00:00"/>
    <s v="GMC"/>
  </r>
  <r>
    <x v="10"/>
    <n v="40000"/>
    <s v="INR"/>
    <n v="0"/>
    <x v="10"/>
    <s v="Sales"/>
    <s v="stat_kcR4fZg7TU7jjk1jAVua3qGLRS4J5uFayEjK5j02wtv"/>
    <s v="Unqualified"/>
    <x v="1"/>
    <s v="OpportunityStatusType.Lost"/>
    <m/>
    <m/>
    <s v="GMC-fresh"/>
    <s v="lead_MDZt98NXKPp8ume39NHUOa2C9zBE23tbwkt6khSuKMx"/>
    <s v="Wehear Innovations Pvt Ltd"/>
    <s v="Bharti Bankey"/>
    <s v="user_ojX3B6giQCeKnOjqd4gdwXUl0CqqHMXNORvxR6POXn6"/>
    <s v="Abhishek Chauhan"/>
    <s v="2022-05-02 06:48:31.198000+00:00"/>
    <s v="2022-09-09 06:34:43.951000+00:00"/>
    <m/>
    <s v="Ahmedabad"/>
    <m/>
    <s v="2022-04-25 05:04:25+00:00"/>
    <m/>
    <n v="19"/>
    <m/>
    <m/>
    <m/>
    <m/>
    <m/>
    <m/>
    <m/>
    <s v="ORGANIC_SEARCH"/>
    <m/>
    <m/>
    <m/>
    <m/>
    <m/>
    <m/>
    <m/>
    <m/>
    <m/>
    <m/>
    <m/>
    <m/>
    <m/>
    <m/>
    <m/>
    <m/>
    <m/>
    <m/>
    <s v="user_aM3WaaSUQQmaNnsm9l2FQRVWUEr8RN2ZdXzsuQUalQ3"/>
    <s v="Bharti Bankey"/>
    <m/>
    <m/>
    <m/>
    <x v="3"/>
    <s v="Inbound via website"/>
    <m/>
    <s v="Employee Count 25"/>
    <m/>
    <m/>
    <m/>
    <s v="2022-04-25 05:07:06.871000+00:00"/>
    <s v="2022-09-09 06:34:43.999000+00:00"/>
    <m/>
  </r>
  <r>
    <x v="31"/>
    <n v="304000"/>
    <s v="INR"/>
    <n v="0"/>
    <x v="4"/>
    <s v="Sales"/>
    <s v="stat_kcR4fZg7TU7jjk1jAVua3qGLRS4J5uFayEjK5j02wtv"/>
    <s v="Unqualified"/>
    <x v="1"/>
    <s v="OpportunityStatusType.Lost"/>
    <s v="cont_YqeBLa6jNPIRmRxSplVpFdo6nzJO0qrnMc6vyKYCbyh"/>
    <s v="sridhar@mobicip.com"/>
    <s v="GMC"/>
    <s v="lead_Nffd28OEKZrmvvSBOEYsTuZSBw0b32dcKg3H6KdvRID"/>
    <s v="Mobicip"/>
    <s v="Pallab Gupta"/>
    <s v="user_g5Yw4Z4XnIbmcGhJO80vdtFdd5ElcDlgYO3q8l82ODn"/>
    <s v="Aditya Binani"/>
    <s v="2022-08-05 08:06:58.962000+00:00"/>
    <s v="2022-09-09 06:37:33.241000+00:00"/>
    <m/>
    <s v="Bangalore"/>
    <m/>
    <m/>
    <m/>
    <n v="35"/>
    <m/>
    <m/>
    <m/>
    <m/>
    <m/>
    <m/>
    <m/>
    <m/>
    <m/>
    <m/>
    <m/>
    <s v="IT Services &amp; IT Consulting"/>
    <m/>
    <m/>
    <m/>
    <m/>
    <m/>
    <m/>
    <m/>
    <m/>
    <m/>
    <m/>
    <m/>
    <m/>
    <s v="Deepak Yadav"/>
    <m/>
    <s v="user_g5Yw4Z4XnIbmcGhJO80vdtFdd5ElcDlgYO3q8l82ODn"/>
    <s v="Aditya Binani"/>
    <m/>
    <m/>
    <s v="August"/>
    <x v="4"/>
    <m/>
    <m/>
    <s v="Downloaded the guide: Designing employee healthcare plan"/>
    <m/>
    <m/>
    <m/>
    <s v="2021-11-10 16:05:28.131000+00:00"/>
    <s v="2022-09-09 06:37:33.277000+00:00"/>
    <m/>
  </r>
  <r>
    <x v="10"/>
    <n v="735000"/>
    <s v="INR"/>
    <n v="100"/>
    <x v="5"/>
    <s v="Sales"/>
    <s v="stat_OZRiD1474QRJIpvnjHCZfiIvKcVD6mIKSSTzg8SwDVx"/>
    <s v="Won- Payment Completed"/>
    <x v="0"/>
    <s v="OpportunityStatusType.Won"/>
    <m/>
    <m/>
    <m/>
    <s v="lead_cCWx95FQw1YeVlJLW6tKXZ5HGGOpxEi6yUslWKvB9uC"/>
    <s v="Aeon research"/>
    <s v="Kanchan Kothari"/>
    <s v="user_ojX3B6giQCeKnOjqd4gdwXUl0CqqHMXNORvxR6POXn6"/>
    <s v="Abhishek Chauhan"/>
    <s v="2022-08-26 09:55:12.884000+00:00"/>
    <s v="2022-09-09 06:14:55.230000+00:00"/>
    <m/>
    <s v="Delhi"/>
    <m/>
    <m/>
    <m/>
    <n v="74"/>
    <m/>
    <m/>
    <m/>
    <m/>
    <m/>
    <m/>
    <m/>
    <s v="PAID_SOCIAL"/>
    <m/>
    <m/>
    <m/>
    <m/>
    <m/>
    <m/>
    <m/>
    <m/>
    <m/>
    <m/>
    <m/>
    <m/>
    <m/>
    <m/>
    <m/>
    <m/>
    <m/>
    <m/>
    <s v="user_2jRs4eIjwv8MozxYA1DE9MMy0FWf2gMgweg2LiJNu64"/>
    <s v="Gauri Munge"/>
    <s v="Yogesh Shukla"/>
    <m/>
    <s v="September"/>
    <x v="4"/>
    <m/>
    <m/>
    <s v="Employer Branding Playbook"/>
    <m/>
    <m/>
    <m/>
    <s v="2022-08-17 01:44:47.274000+00:00"/>
    <s v="2022-10-13 06:13:24.788000+00:00"/>
    <m/>
  </r>
  <r>
    <x v="9"/>
    <n v="500000"/>
    <s v="INR"/>
    <n v="0"/>
    <x v="31"/>
    <s v="Sales"/>
    <s v="stat_kcR4fZg7TU7jjk1jAVua3qGLRS4J5uFayEjK5j02wtv"/>
    <s v="Unqualified"/>
    <x v="1"/>
    <s v="OpportunityStatusType.Lost"/>
    <s v="cont_fnWmpkSsaThxyfpsUh50WodRE6XO1yhKNOEP093QTtW"/>
    <s v="Poonam Saluja"/>
    <s v="Holtec Dahej GTL"/>
    <s v="lead_aaP4fTbN4GANvIVMJrT4cXcz26nSm4JIfg69mXddhYA"/>
    <s v="Holtec Asia"/>
    <s v="Sarvesh Pawar"/>
    <s v="user_9SBRjyF0n4iWuhUdqRyQkFhl2J4uyNKhFWvvJEvunX8"/>
    <s v="Omkar Ghate"/>
    <s v="2022-08-30 09:43:39.190000+00:00"/>
    <s v="2022-09-09 05:30:53.417000+00:00"/>
    <m/>
    <s v="Pune"/>
    <m/>
    <s v="2020-08-20 09:04:45+00:00"/>
    <m/>
    <n v="200"/>
    <m/>
    <m/>
    <m/>
    <m/>
    <m/>
    <m/>
    <m/>
    <m/>
    <m/>
    <m/>
    <m/>
    <s v="Oil &amp; Gas"/>
    <m/>
    <m/>
    <m/>
    <m/>
    <m/>
    <m/>
    <m/>
    <m/>
    <m/>
    <m/>
    <m/>
    <m/>
    <s v="Deepak Yadav"/>
    <m/>
    <s v="user_A8KOTZADnUtEQOLt4nSLAmteNStuGh80js75RYjrXVt"/>
    <s v="Sarvesh Pawar"/>
    <m/>
    <m/>
    <s v="March; September"/>
    <x v="4"/>
    <s v="Naukri.com"/>
    <m/>
    <s v="Sameer Feb Outbound'21"/>
    <m/>
    <m/>
    <m/>
    <s v="2020-12-06 09:55:45.828000+00:00"/>
    <s v="2022-09-19 09:59:12.043000+00:00"/>
    <s v="GTL"/>
  </r>
  <r>
    <x v="9"/>
    <n v="28000"/>
    <s v="INR"/>
    <n v="0"/>
    <x v="6"/>
    <s v="Sales"/>
    <s v="stat_kcR4fZg7TU7jjk1jAVua3qGLRS4J5uFayEjK5j02wtv"/>
    <s v="Unqualified"/>
    <x v="1"/>
    <s v="OpportunityStatusType.Lost"/>
    <s v="cont_fnWmpkSsaThxyfpsUh50WodRE6XO1yhKNOEP093QTtW"/>
    <s v="Poonam Saluja"/>
    <s v="Holtec Dahej GPA"/>
    <s v="lead_aaP4fTbN4GANvIVMJrT4cXcz26nSm4JIfg69mXddhYA"/>
    <s v="Holtec Asia"/>
    <s v="Sarvesh Pawar"/>
    <s v="user_9SBRjyF0n4iWuhUdqRyQkFhl2J4uyNKhFWvvJEvunX8"/>
    <s v="Omkar Ghate"/>
    <s v="2022-08-30 09:38:33.221000+00:00"/>
    <s v="2022-09-09 05:30:47.804000+00:00"/>
    <m/>
    <s v="Pune"/>
    <m/>
    <s v="2020-08-20 09:04:45+00:00"/>
    <m/>
    <n v="200"/>
    <m/>
    <m/>
    <m/>
    <m/>
    <m/>
    <m/>
    <m/>
    <m/>
    <m/>
    <m/>
    <m/>
    <s v="Oil &amp; Gas"/>
    <m/>
    <m/>
    <m/>
    <m/>
    <m/>
    <m/>
    <m/>
    <m/>
    <m/>
    <m/>
    <m/>
    <m/>
    <s v="Deepak Yadav"/>
    <m/>
    <s v="user_A8KOTZADnUtEQOLt4nSLAmteNStuGh80js75RYjrXVt"/>
    <s v="Sarvesh Pawar"/>
    <m/>
    <m/>
    <s v="March; September"/>
    <x v="4"/>
    <s v="Naukri.com"/>
    <m/>
    <s v="Sameer Feb Outbound'21"/>
    <m/>
    <m/>
    <m/>
    <s v="2020-12-06 09:55:45.828000+00:00"/>
    <s v="2022-09-19 09:59:12.043000+00:00"/>
    <s v="GPA"/>
  </r>
  <r>
    <x v="9"/>
    <n v="1200000"/>
    <s v="INR"/>
    <n v="0"/>
    <x v="29"/>
    <s v="Sales"/>
    <s v="stat_kcR4fZg7TU7jjk1jAVua3qGLRS4J5uFayEjK5j02wtv"/>
    <s v="Unqualified"/>
    <x v="1"/>
    <s v="OpportunityStatusType.Lost"/>
    <s v="cont_D8xxy4tt0XNpf2f8xJtT9PdS5JovO9eYOo64Y3iCdxr"/>
    <s v="Milind Kulkarni"/>
    <m/>
    <s v="lead_UhAXOBWOC4yXGOlxEfTKNzDMG4rUb6ene8p4n9hnFoV"/>
    <s v="H B Fuller India Adhesives Pvt Ltd"/>
    <s v="Sarvesh Pawar"/>
    <s v="user_9SBRjyF0n4iWuhUdqRyQkFhl2J4uyNKhFWvvJEvunX8"/>
    <s v="Omkar Ghate"/>
    <s v="2022-07-07 07:55:28.382000+00:00"/>
    <s v="2022-09-09 05:19:10.079000+00:00"/>
    <m/>
    <s v="Pune"/>
    <m/>
    <m/>
    <m/>
    <n v="250"/>
    <m/>
    <m/>
    <m/>
    <m/>
    <m/>
    <m/>
    <m/>
    <m/>
    <m/>
    <m/>
    <m/>
    <s v="Manufacturing"/>
    <m/>
    <m/>
    <m/>
    <m/>
    <m/>
    <m/>
    <m/>
    <m/>
    <m/>
    <m/>
    <m/>
    <m/>
    <s v="Jitin Gopi"/>
    <m/>
    <s v="user_A8KOTZADnUtEQOLt4nSLAmteNStuGh80js75RYjrXVt"/>
    <s v="Sarvesh Pawar"/>
    <s v="Anjali Nishu"/>
    <m/>
    <s v="September"/>
    <x v="2"/>
    <m/>
    <m/>
    <m/>
    <m/>
    <m/>
    <m/>
    <s v="2021-08-25 11:24:08.526000+00:00"/>
    <s v="2022-09-28 19:41:26.802000+00:00"/>
    <s v="GTL"/>
  </r>
  <r>
    <x v="9"/>
    <n v="600000"/>
    <s v="INR"/>
    <n v="0"/>
    <x v="26"/>
    <s v="Sales"/>
    <s v="stat_kcR4fZg7TU7jjk1jAVua3qGLRS4J5uFayEjK5j02wtv"/>
    <s v="Unqualified"/>
    <x v="1"/>
    <s v="OpportunityStatusType.Lost"/>
    <s v="cont_vf518nOgkj64mIswOTp0w5dzVfMBa2n8AC4n81yap1X"/>
    <s v="Ananta Deoche"/>
    <s v="GMC renewal"/>
    <s v="lead_uLJIEAvFXJF1ZNe1kWUrSMut8OzkRnPiN7rQV527NgY"/>
    <s v="K2V2 Technologies Pvt. Ltd."/>
    <s v="Ankita Pingale"/>
    <s v="user_9SBRjyF0n4iWuhUdqRyQkFhl2J4uyNKhFWvvJEvunX8"/>
    <s v="Omkar Ghate"/>
    <s v="2022-09-01 07:05:53.283000+00:00"/>
    <s v="2022-09-09 05:30:01.988000+00:00"/>
    <m/>
    <s v="Pune"/>
    <m/>
    <m/>
    <m/>
    <n v="109"/>
    <m/>
    <m/>
    <m/>
    <m/>
    <m/>
    <m/>
    <m/>
    <m/>
    <m/>
    <m/>
    <m/>
    <s v="IT Services &amp; IT Consulting"/>
    <m/>
    <m/>
    <m/>
    <m/>
    <m/>
    <m/>
    <m/>
    <m/>
    <m/>
    <m/>
    <m/>
    <m/>
    <s v="Deepak Yadav"/>
    <m/>
    <s v="user_1z3bdwgjF9RILRmuQPeXXGoPhafSi1mEgyb4l5sVEvN"/>
    <s v="Ankita Pingale"/>
    <m/>
    <m/>
    <s v="November"/>
    <x v="2"/>
    <s v="Mr. E"/>
    <m/>
    <m/>
    <m/>
    <m/>
    <m/>
    <s v="2022-04-20 10:04:55.779000+00:00"/>
    <s v="2022-10-13 07:19:08.365000+00:00"/>
    <m/>
  </r>
  <r>
    <x v="9"/>
    <n v="33000"/>
    <s v="INR"/>
    <n v="0"/>
    <x v="6"/>
    <s v="Sales"/>
    <s v="stat_kcR4fZg7TU7jjk1jAVua3qGLRS4J5uFayEjK5j02wtv"/>
    <s v="Unqualified"/>
    <x v="1"/>
    <s v="OpportunityStatusType.Lost"/>
    <s v="cont_fnWmpkSsaThxyfpsUh50WodRE6XO1yhKNOEP093QTtW"/>
    <s v="Poonam Saluja"/>
    <s v="Holtec Pune GPA"/>
    <s v="lead_aaP4fTbN4GANvIVMJrT4cXcz26nSm4JIfg69mXddhYA"/>
    <s v="Holtec Asia"/>
    <s v="Sarvesh Pawar"/>
    <s v="user_9SBRjyF0n4iWuhUdqRyQkFhl2J4uyNKhFWvvJEvunX8"/>
    <s v="Omkar Ghate"/>
    <s v="2022-08-30 09:37:18.243000+00:00"/>
    <s v="2022-09-09 05:30:40.275000+00:00"/>
    <m/>
    <s v="Pune"/>
    <m/>
    <s v="2020-08-20 09:04:45+00:00"/>
    <m/>
    <n v="200"/>
    <m/>
    <m/>
    <m/>
    <m/>
    <m/>
    <m/>
    <m/>
    <m/>
    <m/>
    <m/>
    <m/>
    <s v="Oil &amp; Gas"/>
    <m/>
    <m/>
    <m/>
    <m/>
    <m/>
    <m/>
    <m/>
    <m/>
    <m/>
    <m/>
    <m/>
    <m/>
    <s v="Deepak Yadav"/>
    <m/>
    <s v="user_A8KOTZADnUtEQOLt4nSLAmteNStuGh80js75RYjrXVt"/>
    <s v="Sarvesh Pawar"/>
    <m/>
    <m/>
    <s v="March; September"/>
    <x v="4"/>
    <s v="Naukri.com"/>
    <m/>
    <s v="Sameer Feb Outbound'21"/>
    <m/>
    <m/>
    <m/>
    <s v="2020-12-06 09:55:45.828000+00:00"/>
    <s v="2022-09-19 09:59:12.043000+00:00"/>
    <s v="GPA"/>
  </r>
  <r>
    <x v="9"/>
    <n v="3500000"/>
    <s v="INR"/>
    <n v="0"/>
    <x v="29"/>
    <s v="Sales"/>
    <s v="stat_kcR4fZg7TU7jjk1jAVua3qGLRS4J5uFayEjK5j02wtv"/>
    <s v="Unqualified"/>
    <x v="1"/>
    <s v="OpportunityStatusType.Lost"/>
    <s v="cont_D8xxy4tt0XNpf2f8xJtT9PdS5JovO9eYOo64Y3iCdxr"/>
    <s v="Milind Kulkarni"/>
    <m/>
    <s v="lead_UhAXOBWOC4yXGOlxEfTKNzDMG4rUb6ene8p4n9hnFoV"/>
    <s v="H B Fuller India Adhesives Pvt Ltd"/>
    <s v="Sarvesh Pawar"/>
    <s v="user_9SBRjyF0n4iWuhUdqRyQkFhl2J4uyNKhFWvvJEvunX8"/>
    <s v="Omkar Ghate"/>
    <s v="2022-07-07 07:54:35.373000+00:00"/>
    <s v="2022-09-09 05:18:50.051000+00:00"/>
    <m/>
    <s v="Pune"/>
    <m/>
    <m/>
    <m/>
    <n v="250"/>
    <m/>
    <m/>
    <m/>
    <m/>
    <m/>
    <m/>
    <m/>
    <m/>
    <m/>
    <m/>
    <m/>
    <s v="Manufacturing"/>
    <m/>
    <m/>
    <m/>
    <m/>
    <m/>
    <m/>
    <m/>
    <m/>
    <m/>
    <m/>
    <m/>
    <m/>
    <s v="Jitin Gopi"/>
    <m/>
    <s v="user_A8KOTZADnUtEQOLt4nSLAmteNStuGh80js75RYjrXVt"/>
    <s v="Sarvesh Pawar"/>
    <s v="Anjali Nishu"/>
    <m/>
    <s v="September"/>
    <x v="2"/>
    <m/>
    <m/>
    <m/>
    <m/>
    <m/>
    <m/>
    <s v="2021-08-25 11:24:08.526000+00:00"/>
    <s v="2022-09-28 19:41:26.802000+00:00"/>
    <s v="GMC"/>
  </r>
  <r>
    <x v="9"/>
    <n v="150000"/>
    <s v="INR"/>
    <n v="0"/>
    <x v="29"/>
    <s v="Sales"/>
    <s v="stat_kcR4fZg7TU7jjk1jAVua3qGLRS4J5uFayEjK5j02wtv"/>
    <s v="Unqualified"/>
    <x v="1"/>
    <s v="OpportunityStatusType.Lost"/>
    <s v="cont_D8xxy4tt0XNpf2f8xJtT9PdS5JovO9eYOo64Y3iCdxr"/>
    <s v="Milind Kulkarni"/>
    <m/>
    <s v="lead_UhAXOBWOC4yXGOlxEfTKNzDMG4rUb6ene8p4n9hnFoV"/>
    <s v="H B Fuller India Adhesives Pvt Ltd"/>
    <s v="Sarvesh Pawar"/>
    <s v="user_9SBRjyF0n4iWuhUdqRyQkFhl2J4uyNKhFWvvJEvunX8"/>
    <s v="Omkar Ghate"/>
    <s v="2022-07-07 07:55:02.930000+00:00"/>
    <s v="2022-09-09 05:19:01.417000+00:00"/>
    <m/>
    <s v="Pune"/>
    <m/>
    <m/>
    <m/>
    <n v="250"/>
    <m/>
    <m/>
    <m/>
    <m/>
    <m/>
    <m/>
    <m/>
    <m/>
    <m/>
    <m/>
    <m/>
    <s v="Manufacturing"/>
    <m/>
    <m/>
    <m/>
    <m/>
    <m/>
    <m/>
    <m/>
    <m/>
    <m/>
    <m/>
    <m/>
    <m/>
    <s v="Jitin Gopi"/>
    <m/>
    <s v="user_A8KOTZADnUtEQOLt4nSLAmteNStuGh80js75RYjrXVt"/>
    <s v="Sarvesh Pawar"/>
    <s v="Anjali Nishu"/>
    <m/>
    <s v="September"/>
    <x v="2"/>
    <m/>
    <m/>
    <m/>
    <m/>
    <m/>
    <m/>
    <s v="2021-08-25 11:24:08.526000+00:00"/>
    <s v="2022-09-28 19:41:26.802000+00:00"/>
    <s v="GPA"/>
  </r>
  <r>
    <x v="15"/>
    <n v="78000"/>
    <s v="INR"/>
    <n v="100"/>
    <x v="5"/>
    <s v="Sales"/>
    <s v="stat_OZRiD1474QRJIpvnjHCZfiIvKcVD6mIKSSTzg8SwDVx"/>
    <s v="Won- Payment Completed"/>
    <x v="0"/>
    <s v="OpportunityStatusType.Won"/>
    <m/>
    <m/>
    <m/>
    <s v="lead_TBs73abmAVa1WxFAify3UiOelU0BdxDWpXhkcB0vSv4"/>
    <s v="DyStar"/>
    <s v="Kanchan Kothari"/>
    <s v="user_N52PP2uP2VZc2gm0nhh6CNFSif4n85g1cdxoNFd9ct0"/>
    <s v="Naveen Kumar"/>
    <s v="2022-08-03 10:16:21.396000+00:00"/>
    <s v="2022-09-09 02:13:34.649000+00:00"/>
    <m/>
    <s v="Mumbai"/>
    <m/>
    <m/>
    <m/>
    <n v="135"/>
    <m/>
    <m/>
    <m/>
    <m/>
    <m/>
    <m/>
    <m/>
    <m/>
    <m/>
    <m/>
    <m/>
    <s v="Manufacturing"/>
    <m/>
    <m/>
    <m/>
    <m/>
    <m/>
    <m/>
    <m/>
    <m/>
    <m/>
    <m/>
    <m/>
    <m/>
    <s v="Mrunmay Jalgaonkar"/>
    <m/>
    <s v="user_2jRs4eIjwv8MozxYA1DE9MMy0FWf2gMgweg2LiJNu64"/>
    <s v="Gauri Munge"/>
    <m/>
    <m/>
    <s v="September"/>
    <x v="2"/>
    <s v="Lusha"/>
    <m/>
    <m/>
    <m/>
    <m/>
    <m/>
    <s v="2022-07-07 05:49:56.876000+00:00"/>
    <s v="2022-09-09 02:13:34.709000+00:00"/>
    <s v="GPA"/>
  </r>
  <r>
    <x v="15"/>
    <n v="730000"/>
    <s v="INR"/>
    <n v="100"/>
    <x v="5"/>
    <s v="Sales"/>
    <s v="stat_OZRiD1474QRJIpvnjHCZfiIvKcVD6mIKSSTzg8SwDVx"/>
    <s v="Won- Payment Completed"/>
    <x v="0"/>
    <s v="OpportunityStatusType.Won"/>
    <m/>
    <m/>
    <s v="GMC Renewal"/>
    <s v="lead_TBs73abmAVa1WxFAify3UiOelU0BdxDWpXhkcB0vSv4"/>
    <s v="DyStar"/>
    <s v="Kanchan Kothari"/>
    <s v="user_N52PP2uP2VZc2gm0nhh6CNFSif4n85g1cdxoNFd9ct0"/>
    <s v="Naveen Kumar"/>
    <s v="2022-08-03 09:13:12.491000+00:00"/>
    <s v="2022-09-09 02:13:21.381000+00:00"/>
    <m/>
    <s v="Mumbai"/>
    <m/>
    <m/>
    <m/>
    <n v="135"/>
    <m/>
    <m/>
    <m/>
    <m/>
    <m/>
    <m/>
    <m/>
    <m/>
    <m/>
    <m/>
    <m/>
    <s v="Manufacturing"/>
    <m/>
    <m/>
    <m/>
    <m/>
    <m/>
    <m/>
    <m/>
    <m/>
    <m/>
    <m/>
    <m/>
    <m/>
    <s v="Mrunmay Jalgaonkar"/>
    <m/>
    <s v="user_2jRs4eIjwv8MozxYA1DE9MMy0FWf2gMgweg2LiJNu64"/>
    <s v="Gauri Munge"/>
    <m/>
    <m/>
    <s v="September"/>
    <x v="2"/>
    <s v="Lusha"/>
    <m/>
    <m/>
    <m/>
    <m/>
    <m/>
    <s v="2022-07-07 05:49:56.876000+00:00"/>
    <s v="2022-09-09 02:13:34.709000+00:00"/>
    <m/>
  </r>
  <r>
    <x v="17"/>
    <n v="2548469"/>
    <s v="INR"/>
    <n v="100"/>
    <x v="33"/>
    <s v="Sales"/>
    <s v="stat_OZRiD1474QRJIpvnjHCZfiIvKcVD6mIKSSTzg8SwDVx"/>
    <s v="Won- Payment Completed"/>
    <x v="0"/>
    <s v="OpportunityStatusType.Won"/>
    <s v="cont_6cNUCZMY5aQuaMfypkTfEGKaRrLVjG60bYt2eEKSaE4"/>
    <s v="Anumanthan Thiagarajan"/>
    <s v="GMC"/>
    <s v="lead_84Xj5KGIUtLP178fhVI44E54gp5pEjOTIzVFZwDAsZy"/>
    <s v="AL Technology Services"/>
    <s v="Daya Gowda"/>
    <s v="user_6dalmZ7hmWD47jhCVGdU1SSEcFMsz9rWtW2jPORgJvj"/>
    <s v="Vivek Singh"/>
    <s v="2022-05-17 10:51:50.043000+00:00"/>
    <s v="2022-09-08 10:54:41.893000+00:00"/>
    <m/>
    <s v="Bangalore"/>
    <m/>
    <m/>
    <m/>
    <n v="26"/>
    <m/>
    <m/>
    <m/>
    <m/>
    <m/>
    <m/>
    <m/>
    <m/>
    <m/>
    <m/>
    <m/>
    <s v="IT Services &amp; IT Consulting"/>
    <s v="New India"/>
    <m/>
    <m/>
    <m/>
    <m/>
    <m/>
    <m/>
    <m/>
    <m/>
    <m/>
    <m/>
    <m/>
    <s v="Prashant Abhang"/>
    <m/>
    <s v="user_ojX3B6giQCeKnOjqd4gdwXUl0CqqHMXNORvxR6POXn6"/>
    <s v="Abhishek Chauhan"/>
    <s v="Dr. Anil More"/>
    <m/>
    <s v="September"/>
    <x v="2"/>
    <m/>
    <m/>
    <m/>
    <m/>
    <m/>
    <m/>
    <s v="2022-04-20 10:11:08.925000+00:00"/>
    <s v="2022-10-20 07:59:18.721000+00:00"/>
    <m/>
  </r>
  <r>
    <x v="11"/>
    <n v="750000"/>
    <s v="INR"/>
    <n v="0"/>
    <x v="4"/>
    <s v="Sales"/>
    <s v="stat_kcR4fZg7TU7jjk1jAVua3qGLRS4J5uFayEjK5j02wtv"/>
    <s v="Unqualified"/>
    <x v="1"/>
    <s v="OpportunityStatusType.Lost"/>
    <m/>
    <m/>
    <s v="GMC (1+3)-Renewal"/>
    <s v="lead_mmU34t4S3IgV4aAf0cQSPtiS26cY1cgbXvAY1BWDdoD"/>
    <s v="Yanfeng"/>
    <s v="Bhairavi Jog"/>
    <s v="user_LKRhV6rhcBe0uL8u70UUGeDjbMupuho4TaiAOCbT7HT"/>
    <s v="Kashif Ahmad"/>
    <s v="2022-08-24 05:56:02.218000+00:00"/>
    <s v="2022-09-08 10:20:52.321000+00:00"/>
    <m/>
    <s v="Ahmedabad"/>
    <m/>
    <s v="2020-08-26 02:33:06+00:00"/>
    <m/>
    <n v="78"/>
    <m/>
    <m/>
    <m/>
    <m/>
    <m/>
    <m/>
    <m/>
    <m/>
    <m/>
    <m/>
    <m/>
    <s v="Manufacturing"/>
    <m/>
    <m/>
    <m/>
    <m/>
    <m/>
    <m/>
    <m/>
    <m/>
    <m/>
    <m/>
    <m/>
    <m/>
    <s v="Jitin Gopi"/>
    <m/>
    <s v="user_228eUmsdKIb9OItgmiDq1zD4aPZ1eqiapbaLAGeBf8g"/>
    <s v="Bhairavi Jog"/>
    <m/>
    <m/>
    <s v="September"/>
    <x v="12"/>
    <m/>
    <m/>
    <m/>
    <m/>
    <m/>
    <m/>
    <s v="2020-12-06 09:48:37.211000+00:00"/>
    <s v="2022-09-16 11:23:07.408000+00:00"/>
    <s v="GMC"/>
  </r>
  <r>
    <x v="12"/>
    <n v="56000"/>
    <s v="INR"/>
    <n v="50"/>
    <x v="4"/>
    <s v="Sales"/>
    <s v="stat_Bh0lNV2usJkCLD6fjWneAqpmASEbmvomDaal7U02FV1"/>
    <s v="Demo Scheduled"/>
    <x v="1"/>
    <s v="OpportunityStatusType.Active"/>
    <s v="cont_i8Ghqat1KsCgqlB2PRtgw1I08hrYTkXU3EMADpL0mCE"/>
    <s v="Sagar"/>
    <m/>
    <s v="lead_L4U1qY3wyLoT8O8uZbFJG16K10VH6MV0aOSJfrMz11G"/>
    <s v="NYK Auto Logistics"/>
    <s v="Daya Gowda"/>
    <s v="user_encRk5bIEFN6ZA11h4WH2AdZTiZpogLSlMIaj0E30SZ"/>
    <s v="Daya Gowda"/>
    <s v="2022-08-25 10:05:04.297000+00:00"/>
    <s v="2022-09-08 09:42:38.109000+00:00"/>
    <m/>
    <s v="Mumbai"/>
    <m/>
    <m/>
    <m/>
    <n v="140"/>
    <m/>
    <m/>
    <m/>
    <m/>
    <m/>
    <m/>
    <m/>
    <m/>
    <m/>
    <m/>
    <m/>
    <m/>
    <m/>
    <m/>
    <m/>
    <m/>
    <m/>
    <m/>
    <m/>
    <m/>
    <m/>
    <m/>
    <m/>
    <m/>
    <s v="Aniket Vahile"/>
    <m/>
    <s v="user_encRk5bIEFN6ZA11h4WH2AdZTiZpogLSlMIaj0E30SZ"/>
    <s v="Daya Gowda"/>
    <m/>
    <m/>
    <s v="April; September"/>
    <x v="2"/>
    <s v="Naukri.com"/>
    <m/>
    <m/>
    <m/>
    <m/>
    <m/>
    <s v="2022-07-08 04:31:16.701000+00:00"/>
    <s v="2022-09-20 05:16:09.756000+00:00"/>
    <s v="WC"/>
  </r>
  <r>
    <x v="12"/>
    <n v="560000"/>
    <s v="INR"/>
    <n v="50"/>
    <x v="4"/>
    <s v="Sales"/>
    <s v="stat_Bh0lNV2usJkCLD6fjWneAqpmASEbmvomDaal7U02FV1"/>
    <s v="Demo Scheduled"/>
    <x v="1"/>
    <s v="OpportunityStatusType.Active"/>
    <m/>
    <m/>
    <m/>
    <s v="lead_L4U1qY3wyLoT8O8uZbFJG16K10VH6MV0aOSJfrMz11G"/>
    <s v="NYK Auto Logistics"/>
    <s v="Daya Gowda"/>
    <s v="user_encRk5bIEFN6ZA11h4WH2AdZTiZpogLSlMIaj0E30SZ"/>
    <s v="Daya Gowda"/>
    <s v="2022-08-25 10:04:32.567000+00:00"/>
    <s v="2022-09-08 09:42:28.960000+00:00"/>
    <m/>
    <s v="Mumbai"/>
    <m/>
    <m/>
    <m/>
    <n v="140"/>
    <m/>
    <m/>
    <m/>
    <m/>
    <m/>
    <m/>
    <m/>
    <m/>
    <m/>
    <m/>
    <m/>
    <m/>
    <m/>
    <m/>
    <m/>
    <m/>
    <m/>
    <m/>
    <m/>
    <m/>
    <m/>
    <m/>
    <m/>
    <m/>
    <s v="Aniket Vahile"/>
    <m/>
    <s v="user_encRk5bIEFN6ZA11h4WH2AdZTiZpogLSlMIaj0E30SZ"/>
    <s v="Daya Gowda"/>
    <m/>
    <m/>
    <s v="April; September"/>
    <x v="2"/>
    <s v="Naukri.com"/>
    <m/>
    <m/>
    <m/>
    <m/>
    <m/>
    <s v="2022-07-08 04:31:16.701000+00:00"/>
    <s v="2022-09-20 05:16:09.756000+00:00"/>
    <s v="GTL"/>
  </r>
  <r>
    <x v="11"/>
    <n v="60000"/>
    <s v="INR"/>
    <n v="0"/>
    <x v="4"/>
    <s v="Sales"/>
    <s v="stat_kcR4fZg7TU7jjk1jAVua3qGLRS4J5uFayEjK5j02wtv"/>
    <s v="Unqualified"/>
    <x v="1"/>
    <s v="OpportunityStatusType.Lost"/>
    <m/>
    <m/>
    <s v="GPA-Renewal"/>
    <s v="lead_mmU34t4S3IgV4aAf0cQSPtiS26cY1cgbXvAY1BWDdoD"/>
    <s v="Yanfeng"/>
    <s v="Bhairavi Jog"/>
    <s v="user_LKRhV6rhcBe0uL8u70UUGeDjbMupuho4TaiAOCbT7HT"/>
    <s v="Kashif Ahmad"/>
    <s v="2022-08-24 05:56:54.746000+00:00"/>
    <s v="2022-09-08 10:17:59.609000+00:00"/>
    <m/>
    <s v="Ahmedabad"/>
    <m/>
    <s v="2020-08-26 02:33:06+00:00"/>
    <m/>
    <n v="78"/>
    <m/>
    <m/>
    <m/>
    <m/>
    <m/>
    <m/>
    <m/>
    <m/>
    <m/>
    <m/>
    <m/>
    <s v="Manufacturing"/>
    <m/>
    <m/>
    <m/>
    <m/>
    <m/>
    <m/>
    <m/>
    <m/>
    <m/>
    <m/>
    <m/>
    <m/>
    <s v="Jitin Gopi"/>
    <m/>
    <s v="user_228eUmsdKIb9OItgmiDq1zD4aPZ1eqiapbaLAGeBf8g"/>
    <s v="Bhairavi Jog"/>
    <m/>
    <m/>
    <s v="September"/>
    <x v="12"/>
    <m/>
    <m/>
    <m/>
    <m/>
    <m/>
    <m/>
    <s v="2020-12-06 09:48:37.211000+00:00"/>
    <s v="2022-09-16 11:23:07.408000+00:00"/>
    <s v="GPA"/>
  </r>
  <r>
    <x v="25"/>
    <n v="100000"/>
    <s v="INR"/>
    <n v="0"/>
    <x v="4"/>
    <s v="Sales"/>
    <s v="stat_kcR4fZg7TU7jjk1jAVua3qGLRS4J5uFayEjK5j02wtv"/>
    <s v="Unqualified"/>
    <x v="1"/>
    <s v="OpportunityStatusType.Lost"/>
    <s v="cont_9kZWEH7cRESlsBBMwZOKSqK0y7RB8xifQKywPbSdNik"/>
    <s v="Mainak Banerjee"/>
    <s v="The client wanted to create a separate policy for Syntex group employees but did not get approval from the Group CEO and CFO of Welspun group for the same."/>
    <s v="lead_f7mgEwNaMhHlv8mPQxYQkdkxWlSYJGEbc0WJvUNh202"/>
    <s v="AYM/welspun syntex"/>
    <s v="Gauri Jori"/>
    <s v="user_lccnw70UrYzjPcbxrA5N9qp8LF1vx6aP08yPEdeU06P"/>
    <s v="Vikas Gupta"/>
    <s v="2022-08-01 04:39:29.071000+00:00"/>
    <s v="2022-09-08 09:11:50.943000+00:00"/>
    <m/>
    <s v="Mumbai"/>
    <m/>
    <m/>
    <m/>
    <n v="1100"/>
    <m/>
    <m/>
    <m/>
    <m/>
    <m/>
    <m/>
    <m/>
    <m/>
    <m/>
    <m/>
    <m/>
    <s v="Consumer Goods &amp; Electronics"/>
    <m/>
    <m/>
    <m/>
    <m/>
    <m/>
    <m/>
    <m/>
    <m/>
    <m/>
    <m/>
    <m/>
    <m/>
    <m/>
    <m/>
    <s v="user_5YHA1ZU4iP896lD1YJehdJcMx7ZEgWCpulT4T2c3pJ3"/>
    <s v="Gauri Jori"/>
    <m/>
    <m/>
    <s v="September"/>
    <x v="2"/>
    <m/>
    <m/>
    <s v="Vaccine Lead"/>
    <m/>
    <m/>
    <m/>
    <s v="2021-05-11 10:03:55.728000+00:00"/>
    <s v="2022-09-08 09:11:50.999000+00:00"/>
    <m/>
  </r>
  <r>
    <x v="25"/>
    <n v="5000000"/>
    <s v="INR"/>
    <n v="0"/>
    <x v="4"/>
    <s v="Sales"/>
    <s v="stat_kcR4fZg7TU7jjk1jAVua3qGLRS4J5uFayEjK5j02wtv"/>
    <s v="Unqualified"/>
    <x v="1"/>
    <s v="OpportunityStatusType.Lost"/>
    <s v="cont_9kZWEH7cRESlsBBMwZOKSqK0y7RB8xifQKywPbSdNik"/>
    <s v="Mainak Banerjee"/>
    <s v="The client wanted to create a separate policy for Syntex group employees but did not get approval from the Group CEO and CFO of Welspun group for the same."/>
    <s v="lead_f7mgEwNaMhHlv8mPQxYQkdkxWlSYJGEbc0WJvUNh202"/>
    <s v="AYM/welspun syntex"/>
    <s v="Gauri Jori"/>
    <s v="user_lccnw70UrYzjPcbxrA5N9qp8LF1vx6aP08yPEdeU06P"/>
    <s v="Vikas Gupta"/>
    <s v="2022-08-01 04:36:40.173000+00:00"/>
    <s v="2022-09-08 09:11:33.839000+00:00"/>
    <m/>
    <s v="Mumbai"/>
    <m/>
    <m/>
    <m/>
    <n v="1100"/>
    <m/>
    <m/>
    <m/>
    <m/>
    <m/>
    <m/>
    <m/>
    <m/>
    <m/>
    <m/>
    <m/>
    <s v="Consumer Goods &amp; Electronics"/>
    <m/>
    <m/>
    <m/>
    <m/>
    <m/>
    <m/>
    <m/>
    <m/>
    <m/>
    <m/>
    <m/>
    <m/>
    <m/>
    <m/>
    <s v="user_5YHA1ZU4iP896lD1YJehdJcMx7ZEgWCpulT4T2c3pJ3"/>
    <s v="Gauri Jori"/>
    <m/>
    <m/>
    <s v="September"/>
    <x v="2"/>
    <m/>
    <m/>
    <s v="Vaccine Lead"/>
    <m/>
    <m/>
    <m/>
    <s v="2021-05-11 10:03:55.728000+00:00"/>
    <s v="2022-09-08 09:11:50.999000+00:00"/>
    <m/>
  </r>
  <r>
    <x v="8"/>
    <n v="40000"/>
    <s v="INR"/>
    <n v="0"/>
    <x v="4"/>
    <s v="Sales"/>
    <s v="stat_kcR4fZg7TU7jjk1jAVua3qGLRS4J5uFayEjK5j02wtv"/>
    <s v="Unqualified"/>
    <x v="1"/>
    <s v="OpportunityStatusType.Lost"/>
    <m/>
    <m/>
    <s v="GPA (Renewal)"/>
    <s v="lead_b9XzjSunPiTuMyDf4DvQfQBphMBwAPkNV7yzjGY9LYB"/>
    <s v="Reliable Autotech Pvt Ltd"/>
    <s v="Bhairavi Jog"/>
    <s v="user_KLETV1op4MIjvKQ12xGsWi23CuPjDE6PT29nwG6T3MY"/>
    <s v="Pooja Gawas"/>
    <s v="2022-07-13 12:12:48.880000+00:00"/>
    <s v="2022-09-08 08:58:45.555000+00:00"/>
    <m/>
    <s v="Pune"/>
    <m/>
    <m/>
    <m/>
    <n v="300"/>
    <m/>
    <m/>
    <m/>
    <m/>
    <m/>
    <m/>
    <m/>
    <m/>
    <m/>
    <m/>
    <m/>
    <s v="IT Services &amp; IT Consulting"/>
    <m/>
    <m/>
    <m/>
    <m/>
    <m/>
    <m/>
    <m/>
    <m/>
    <m/>
    <m/>
    <m/>
    <m/>
    <s v="Sakshi Soni"/>
    <m/>
    <s v="user_228eUmsdKIb9OItgmiDq1zD4aPZ1eqiapbaLAGeBf8g"/>
    <s v="Bhairavi Jog"/>
    <m/>
    <m/>
    <s v="September"/>
    <x v="2"/>
    <s v="Naukri.com"/>
    <m/>
    <m/>
    <m/>
    <m/>
    <m/>
    <s v="2022-06-19 07:22:03.820000+00:00"/>
    <s v="2022-09-16 08:28:58.831000+00:00"/>
    <s v="GPA"/>
  </r>
  <r>
    <x v="27"/>
    <n v="10000"/>
    <s v="INR"/>
    <n v="0"/>
    <x v="4"/>
    <s v="Sales"/>
    <s v="stat_kcR4fZg7TU7jjk1jAVua3qGLRS4J5uFayEjK5j02wtv"/>
    <s v="Unqualified"/>
    <x v="1"/>
    <s v="OpportunityStatusType.Lost"/>
    <s v="cont_fNOHlGz9saR11wEYBtb4fF95IXyJ9HPqRcif4T01p18"/>
    <s v="Yusuf Hussain"/>
    <m/>
    <s v="lead_6KcJTL6n14O1zchkctCksJatgRsdHLZy98CkgvVJFyG"/>
    <s v="Core ITX"/>
    <s v="Prateek Wadhwa"/>
    <s v="user_2YgShwgjLNI4FjAqgE9PtKsdIaGh919JGcFG919fe5B"/>
    <s v="Satyam Tiwari"/>
    <s v="2022-04-25 09:29:47.929000+00:00"/>
    <s v="2022-09-08 07:29:28.716000+00:00"/>
    <m/>
    <s v="Mumbai"/>
    <m/>
    <m/>
    <m/>
    <n v="20"/>
    <m/>
    <m/>
    <m/>
    <m/>
    <m/>
    <m/>
    <m/>
    <m/>
    <m/>
    <m/>
    <m/>
    <m/>
    <m/>
    <m/>
    <m/>
    <m/>
    <m/>
    <m/>
    <m/>
    <m/>
    <m/>
    <m/>
    <m/>
    <m/>
    <m/>
    <m/>
    <s v="user_FdWFezbLzkYQcGsBUsjZO25nr2poK2nRbqV47Rs5Kfm"/>
    <s v="Prateek Wadhwa"/>
    <m/>
    <m/>
    <m/>
    <x v="4"/>
    <m/>
    <m/>
    <s v="Employee Wellness Handbook"/>
    <m/>
    <m/>
    <m/>
    <s v="2022-01-18 05:37:56.510000+00:00"/>
    <s v="2022-09-08 07:29:28.748000+00:00"/>
    <s v="GPA"/>
  </r>
  <r>
    <x v="8"/>
    <n v="4000000"/>
    <s v="INR"/>
    <n v="0"/>
    <x v="4"/>
    <s v="Sales"/>
    <s v="stat_kcR4fZg7TU7jjk1jAVua3qGLRS4J5uFayEjK5j02wtv"/>
    <s v="Unqualified"/>
    <x v="1"/>
    <s v="OpportunityStatusType.Lost"/>
    <m/>
    <m/>
    <s v="GMC (1+3)- Renewal"/>
    <s v="lead_b9XzjSunPiTuMyDf4DvQfQBphMBwAPkNV7yzjGY9LYB"/>
    <s v="Reliable Autotech Pvt Ltd"/>
    <s v="Bhairavi Jog"/>
    <s v="user_KLETV1op4MIjvKQ12xGsWi23CuPjDE6PT29nwG6T3MY"/>
    <s v="Pooja Gawas"/>
    <s v="2022-07-13 12:11:57.133000+00:00"/>
    <s v="2022-09-08 08:58:35.274000+00:00"/>
    <m/>
    <s v="Pune"/>
    <m/>
    <m/>
    <m/>
    <n v="300"/>
    <m/>
    <m/>
    <m/>
    <m/>
    <m/>
    <m/>
    <m/>
    <m/>
    <m/>
    <m/>
    <m/>
    <s v="IT Services &amp; IT Consulting"/>
    <m/>
    <m/>
    <m/>
    <m/>
    <m/>
    <m/>
    <m/>
    <m/>
    <m/>
    <m/>
    <m/>
    <m/>
    <s v="Sakshi Soni"/>
    <m/>
    <s v="user_228eUmsdKIb9OItgmiDq1zD4aPZ1eqiapbaLAGeBf8g"/>
    <s v="Bhairavi Jog"/>
    <m/>
    <m/>
    <s v="September"/>
    <x v="2"/>
    <s v="Naukri.com"/>
    <m/>
    <m/>
    <m/>
    <m/>
    <m/>
    <s v="2022-06-19 07:22:03.820000+00:00"/>
    <s v="2022-09-16 08:28:58.831000+00:00"/>
    <s v="GMC"/>
  </r>
  <r>
    <x v="27"/>
    <n v="60000"/>
    <s v="INR"/>
    <n v="0"/>
    <x v="4"/>
    <s v="Sales"/>
    <s v="stat_kcR4fZg7TU7jjk1jAVua3qGLRS4J5uFayEjK5j02wtv"/>
    <s v="Unqualified"/>
    <x v="1"/>
    <s v="OpportunityStatusType.Lost"/>
    <s v="cont_fNOHlGz9saR11wEYBtb4fF95IXyJ9HPqRcif4T01p18"/>
    <s v="Yusuf Hussain"/>
    <m/>
    <s v="lead_6KcJTL6n14O1zchkctCksJatgRsdHLZy98CkgvVJFyG"/>
    <s v="Core ITX"/>
    <s v="Prateek Wadhwa"/>
    <s v="user_2YgShwgjLNI4FjAqgE9PtKsdIaGh919JGcFG919fe5B"/>
    <s v="Satyam Tiwari"/>
    <s v="2022-04-25 09:29:23.819000+00:00"/>
    <s v="2022-09-08 07:29:26.604000+00:00"/>
    <m/>
    <s v="Mumbai"/>
    <m/>
    <m/>
    <m/>
    <n v="20"/>
    <m/>
    <m/>
    <m/>
    <m/>
    <m/>
    <m/>
    <m/>
    <m/>
    <m/>
    <m/>
    <m/>
    <m/>
    <m/>
    <m/>
    <m/>
    <m/>
    <m/>
    <m/>
    <m/>
    <m/>
    <m/>
    <m/>
    <m/>
    <m/>
    <m/>
    <m/>
    <s v="user_FdWFezbLzkYQcGsBUsjZO25nr2poK2nRbqV47Rs5Kfm"/>
    <s v="Prateek Wadhwa"/>
    <m/>
    <m/>
    <m/>
    <x v="4"/>
    <m/>
    <m/>
    <s v="Employee Wellness Handbook"/>
    <m/>
    <m/>
    <m/>
    <s v="2022-01-18 05:37:56.510000+00:00"/>
    <s v="2022-09-08 07:29:28.748000+00:00"/>
    <s v="GMC"/>
  </r>
  <r>
    <x v="10"/>
    <n v="50000"/>
    <s v="INR"/>
    <n v="0"/>
    <x v="4"/>
    <s v="Sales"/>
    <s v="stat_kcR4fZg7TU7jjk1jAVua3qGLRS4J5uFayEjK5j02wtv"/>
    <s v="Unqualified"/>
    <x v="1"/>
    <s v="OpportunityStatusType.Lost"/>
    <s v="cont_Dl7FYk7gw7v1vZNhVvlhoBUUz9dVLpJXtpfB0ynZz41"/>
    <s v="Mrs Rekha Nagaraj"/>
    <s v="GPA Renewal"/>
    <s v="lead_A5L6mSq1vCRApFhXJw85KAdx33tmvUAxXWf91eQkg5Z"/>
    <s v="Mfar Constructions Pvt. Ltd"/>
    <s v="Aishwarya Nyayadhish"/>
    <s v="user_ojX3B6giQCeKnOjqd4gdwXUl0CqqHMXNORvxR6POXn6"/>
    <s v="Abhishek Chauhan"/>
    <s v="2022-06-14 08:17:01.495000+00:00"/>
    <s v="2022-09-08 07:02:43.192000+00:00"/>
    <m/>
    <s v="Bangalore"/>
    <m/>
    <m/>
    <m/>
    <n v="450"/>
    <m/>
    <m/>
    <m/>
    <m/>
    <m/>
    <m/>
    <m/>
    <s v="PAID_SOCIAL"/>
    <m/>
    <m/>
    <m/>
    <s v="Construction &amp; Real Estate"/>
    <m/>
    <m/>
    <m/>
    <m/>
    <m/>
    <m/>
    <m/>
    <m/>
    <m/>
    <m/>
    <m/>
    <m/>
    <m/>
    <m/>
    <s v="user_6hRQhcoLhZEDUBYaw3vS7rv6T5582sGfXq4jNRqTfUU"/>
    <s v="Aishwarya Nyayadhish"/>
    <m/>
    <m/>
    <s v="September"/>
    <x v="4"/>
    <m/>
    <m/>
    <s v="Employee Engagement Handbook"/>
    <m/>
    <m/>
    <m/>
    <s v="2022-05-30 03:55:35.226000+00:00"/>
    <s v="2022-09-13 11:32:27.824000+00:00"/>
    <m/>
  </r>
  <r>
    <x v="24"/>
    <n v="39000"/>
    <s v="INR"/>
    <n v="0"/>
    <x v="4"/>
    <s v="Sales"/>
    <s v="stat_1hn9nRJaLbI53NxPuSQgo90kRpbpKsFlwN4oEGNUTdO"/>
    <s v="Lost"/>
    <x v="1"/>
    <s v="OpportunityStatusType.Lost"/>
    <s v="cont_mSjeaSzsmD3wgkfUq7lV7fsR3Mb2mlrwtvJZmlHH2aj"/>
    <s v="Satyanarayan"/>
    <m/>
    <s v="lead_w9L9VYaCHU6JPwEWE4cer3IR5JIhicD2IpjYKfvZWu5"/>
    <s v="Sanjog infoprocess ( Fresh , Sister company of Being Human )"/>
    <s v="Nikhil Ahuja"/>
    <s v="user_sD3YjSs92XKUfD0OPHeo886g6tW6aCM0iUhX5VVUuJi"/>
    <s v="Navin Panjwani"/>
    <s v="2022-05-12 04:49:26.320000+00:00"/>
    <s v="2022-09-08 06:49:39.885000+00:00"/>
    <m/>
    <s v="Mumbai"/>
    <m/>
    <m/>
    <m/>
    <n v="130"/>
    <m/>
    <m/>
    <m/>
    <m/>
    <m/>
    <m/>
    <m/>
    <m/>
    <m/>
    <m/>
    <m/>
    <s v="Retail"/>
    <m/>
    <m/>
    <m/>
    <m/>
    <m/>
    <m/>
    <m/>
    <m/>
    <m/>
    <m/>
    <m/>
    <m/>
    <s v="Jitin Gopi"/>
    <m/>
    <s v="user_ocHSJH83OJnHCvKyMbjx8WOOK8PMgAUGIj1qK0q0dMV"/>
    <s v="Nikhil Ahuja"/>
    <m/>
    <m/>
    <m/>
    <x v="2"/>
    <m/>
    <m/>
    <m/>
    <m/>
    <m/>
    <m/>
    <s v="2022-05-09 10:06:52.132000+00:00"/>
    <s v="2022-09-08 06:49:39.924000+00:00"/>
    <s v="GPA"/>
  </r>
  <r>
    <x v="10"/>
    <n v="2000000"/>
    <s v="INR"/>
    <n v="0"/>
    <x v="4"/>
    <s v="Sales"/>
    <s v="stat_kcR4fZg7TU7jjk1jAVua3qGLRS4J5uFayEjK5j02wtv"/>
    <s v="Unqualified"/>
    <x v="1"/>
    <s v="OpportunityStatusType.Lost"/>
    <s v="cont_Dl7FYk7gw7v1vZNhVvlhoBUUz9dVLpJXtpfB0ynZz41"/>
    <s v="Mrs Rekha Nagaraj"/>
    <s v="GMC renewal"/>
    <s v="lead_A5L6mSq1vCRApFhXJw85KAdx33tmvUAxXWf91eQkg5Z"/>
    <s v="Mfar Constructions Pvt. Ltd"/>
    <s v="Aishwarya Nyayadhish"/>
    <s v="user_ojX3B6giQCeKnOjqd4gdwXUl0CqqHMXNORvxR6POXn6"/>
    <s v="Abhishek Chauhan"/>
    <s v="2022-06-14 08:15:59.841000+00:00"/>
    <s v="2022-09-08 06:54:09.236000+00:00"/>
    <m/>
    <s v="Bangalore"/>
    <m/>
    <m/>
    <m/>
    <n v="450"/>
    <m/>
    <m/>
    <m/>
    <m/>
    <m/>
    <m/>
    <m/>
    <s v="PAID_SOCIAL"/>
    <m/>
    <m/>
    <m/>
    <s v="Construction &amp; Real Estate"/>
    <m/>
    <m/>
    <m/>
    <m/>
    <m/>
    <m/>
    <m/>
    <m/>
    <m/>
    <m/>
    <m/>
    <m/>
    <m/>
    <m/>
    <s v="user_6hRQhcoLhZEDUBYaw3vS7rv6T5582sGfXq4jNRqTfUU"/>
    <s v="Aishwarya Nyayadhish"/>
    <m/>
    <m/>
    <s v="September"/>
    <x v="4"/>
    <m/>
    <m/>
    <s v="Employee Engagement Handbook"/>
    <m/>
    <m/>
    <m/>
    <s v="2022-05-30 03:55:35.226000+00:00"/>
    <s v="2022-09-13 11:32:27.824000+00:00"/>
    <m/>
  </r>
  <r>
    <x v="24"/>
    <n v="321000"/>
    <s v="INR"/>
    <n v="0"/>
    <x v="4"/>
    <s v="Sales"/>
    <s v="stat_1hn9nRJaLbI53NxPuSQgo90kRpbpKsFlwN4oEGNUTdO"/>
    <s v="Lost"/>
    <x v="1"/>
    <s v="OpportunityStatusType.Lost"/>
    <s v="cont_7wrQImYUmsA1QKicujSMKV3gAfAhUJd4l047yJ1So30"/>
    <s v="Satya"/>
    <m/>
    <s v="lead_AMqygv7G9IF9NszieOQ7WQN7cjwkgUDINuueWIDqQMm"/>
    <s v="Being Human Clothing"/>
    <s v="Nikhil Ahuja"/>
    <s v="user_sD3YjSs92XKUfD0OPHeo886g6tW6aCM0iUhX5VVUuJi"/>
    <s v="Navin Panjwani"/>
    <s v="2022-05-09 10:01:18.715000+00:00"/>
    <s v="2022-09-08 06:45:27.935000+00:00"/>
    <m/>
    <s v="Mumbai"/>
    <m/>
    <m/>
    <m/>
    <n v="107"/>
    <m/>
    <m/>
    <m/>
    <m/>
    <m/>
    <m/>
    <m/>
    <m/>
    <m/>
    <m/>
    <m/>
    <s v="Retail"/>
    <m/>
    <m/>
    <m/>
    <m/>
    <m/>
    <m/>
    <m/>
    <m/>
    <m/>
    <m/>
    <m/>
    <m/>
    <s v="Jithendra Goalla"/>
    <m/>
    <s v="user_ocHSJH83OJnHCvKyMbjx8WOOK8PMgAUGIj1qK0q0dMV"/>
    <s v="Nikhil Ahuja"/>
    <m/>
    <m/>
    <m/>
    <x v="1"/>
    <s v="Naukri.com"/>
    <m/>
    <s v="Employee Engagement Handbook"/>
    <m/>
    <m/>
    <m/>
    <s v="2022-04-24 16:16:29.979000+00:00"/>
    <s v="2022-09-08 06:46:47.399000+00:00"/>
    <s v="GMC"/>
  </r>
  <r>
    <x v="24"/>
    <n v="32000"/>
    <s v="INR"/>
    <n v="0"/>
    <x v="4"/>
    <s v="Sales"/>
    <s v="stat_1hn9nRJaLbI53NxPuSQgo90kRpbpKsFlwN4oEGNUTdO"/>
    <s v="Lost"/>
    <x v="1"/>
    <s v="OpportunityStatusType.Lost"/>
    <s v="cont_7wrQImYUmsA1QKicujSMKV3gAfAhUJd4l047yJ1So30"/>
    <s v="Satya"/>
    <m/>
    <s v="lead_AMqygv7G9IF9NszieOQ7WQN7cjwkgUDINuueWIDqQMm"/>
    <s v="Being Human Clothing"/>
    <s v="Nikhil Ahuja"/>
    <s v="user_sD3YjSs92XKUfD0OPHeo886g6tW6aCM0iUhX5VVUuJi"/>
    <s v="Navin Panjwani"/>
    <s v="2022-05-09 10:02:24.304000+00:00"/>
    <s v="2022-09-08 06:45:33.712000+00:00"/>
    <m/>
    <s v="Mumbai"/>
    <m/>
    <m/>
    <m/>
    <n v="107"/>
    <m/>
    <m/>
    <m/>
    <m/>
    <m/>
    <m/>
    <m/>
    <m/>
    <m/>
    <m/>
    <m/>
    <s v="Retail"/>
    <m/>
    <m/>
    <m/>
    <m/>
    <m/>
    <m/>
    <m/>
    <m/>
    <m/>
    <m/>
    <m/>
    <m/>
    <s v="Jithendra Goalla"/>
    <m/>
    <s v="user_ocHSJH83OJnHCvKyMbjx8WOOK8PMgAUGIj1qK0q0dMV"/>
    <s v="Nikhil Ahuja"/>
    <m/>
    <m/>
    <m/>
    <x v="1"/>
    <s v="Naukri.com"/>
    <m/>
    <s v="Employee Engagement Handbook"/>
    <m/>
    <m/>
    <m/>
    <s v="2022-04-24 16:16:29.979000+00:00"/>
    <s v="2022-09-08 06:46:47.399000+00:00"/>
    <s v="GPA"/>
  </r>
  <r>
    <x v="24"/>
    <n v="390000"/>
    <s v="INR"/>
    <n v="0"/>
    <x v="4"/>
    <s v="Sales"/>
    <s v="stat_1hn9nRJaLbI53NxPuSQgo90kRpbpKsFlwN4oEGNUTdO"/>
    <s v="Lost"/>
    <x v="1"/>
    <s v="OpportunityStatusType.Lost"/>
    <s v="cont_mSjeaSzsmD3wgkfUq7lV7fsR3Mb2mlrwtvJZmlHH2aj"/>
    <s v="Satyanarayan"/>
    <m/>
    <s v="lead_w9L9VYaCHU6JPwEWE4cer3IR5JIhicD2IpjYKfvZWu5"/>
    <s v="Sanjog infoprocess ( Fresh , Sister company of Being Human )"/>
    <s v="Nikhil Ahuja"/>
    <s v="user_sD3YjSs92XKUfD0OPHeo886g6tW6aCM0iUhX5VVUuJi"/>
    <s v="Navin Panjwani"/>
    <s v="2022-05-09 10:08:55.644000+00:00"/>
    <s v="2022-09-08 06:49:33.246000+00:00"/>
    <m/>
    <s v="Mumbai"/>
    <m/>
    <m/>
    <m/>
    <n v="130"/>
    <m/>
    <m/>
    <m/>
    <m/>
    <m/>
    <m/>
    <m/>
    <m/>
    <m/>
    <m/>
    <m/>
    <s v="Retail"/>
    <m/>
    <m/>
    <m/>
    <m/>
    <m/>
    <m/>
    <m/>
    <m/>
    <m/>
    <m/>
    <m/>
    <m/>
    <s v="Jitin Gopi"/>
    <m/>
    <s v="user_ocHSJH83OJnHCvKyMbjx8WOOK8PMgAUGIj1qK0q0dMV"/>
    <s v="Nikhil Ahuja"/>
    <m/>
    <m/>
    <m/>
    <x v="2"/>
    <m/>
    <m/>
    <m/>
    <m/>
    <m/>
    <m/>
    <s v="2022-05-09 10:06:52.132000+00:00"/>
    <s v="2022-09-08 06:49:39.924000+00:00"/>
    <s v="GMC"/>
  </r>
  <r>
    <x v="9"/>
    <n v="100000"/>
    <s v="INR"/>
    <n v="0"/>
    <x v="29"/>
    <s v="Sales"/>
    <s v="stat_kcR4fZg7TU7jjk1jAVua3qGLRS4J5uFayEjK5j02wtv"/>
    <s v="Unqualified"/>
    <x v="1"/>
    <s v="OpportunityStatusType.Lost"/>
    <s v="cont_PCe9H2cgtZueb6UR61efl2Otd0K5q3tg9HjigngDClg"/>
    <s v="Gayatri Shetty"/>
    <m/>
    <s v="lead_CAdf2G7s5SVCnIVTf0DhaGWjvZqSN4CrJBNVAn5Ey8U"/>
    <s v="SeaGull Advertising Pvt. Ltd."/>
    <s v="Sarvesh Pawar"/>
    <s v="user_9SBRjyF0n4iWuhUdqRyQkFhl2J4uyNKhFWvvJEvunX8"/>
    <s v="Omkar Ghate"/>
    <s v="2022-08-02 13:20:30.638000+00:00"/>
    <s v="2022-09-08 06:36:00.833000+00:00"/>
    <m/>
    <s v="Pune"/>
    <m/>
    <s v="2020-08-24 07:04:42+00:00"/>
    <m/>
    <n v="58"/>
    <m/>
    <m/>
    <m/>
    <m/>
    <m/>
    <m/>
    <m/>
    <m/>
    <m/>
    <m/>
    <m/>
    <s v="HR / Staffing / Recruitment"/>
    <m/>
    <m/>
    <m/>
    <m/>
    <m/>
    <m/>
    <m/>
    <m/>
    <m/>
    <m/>
    <m/>
    <m/>
    <m/>
    <m/>
    <s v="user_A8KOTZADnUtEQOLt4nSLAmteNStuGh80js75RYjrXVt"/>
    <s v="Sarvesh Pawar"/>
    <m/>
    <m/>
    <s v="September"/>
    <x v="2"/>
    <m/>
    <m/>
    <s v="Talent Acquisition Strategies"/>
    <m/>
    <m/>
    <m/>
    <s v="2020-12-06 09:47:21.515000+00:00"/>
    <s v="2022-09-12 16:11:08.514000+00:00"/>
    <s v="GMC"/>
  </r>
  <r>
    <x v="9"/>
    <n v="200000"/>
    <s v="INR"/>
    <n v="0"/>
    <x v="19"/>
    <s v="Sales"/>
    <s v="stat_kcR4fZg7TU7jjk1jAVua3qGLRS4J5uFayEjK5j02wtv"/>
    <s v="Unqualified"/>
    <x v="1"/>
    <s v="OpportunityStatusType.Lost"/>
    <m/>
    <m/>
    <s v="67 Employees  20L Sum Insured GTL (Renewal) They did not have a policy copy for renewal, ICICI offered them a fresh quote"/>
    <s v="lead_hFtKHhvaRkuuzWhJmfdkXi1nI6DGsBCV9BgSmrw1YFw"/>
    <s v="SPAR Solutions"/>
    <s v="Pranav Kenjale"/>
    <s v="user_9SBRjyF0n4iWuhUdqRyQkFhl2J4uyNKhFWvvJEvunX8"/>
    <s v="Omkar Ghate"/>
    <s v="2022-07-28 09:47:18.414000+00:00"/>
    <s v="2022-09-08 06:28:22.994000+00:00"/>
    <m/>
    <s v="Pune"/>
    <m/>
    <m/>
    <m/>
    <n v="67"/>
    <m/>
    <m/>
    <m/>
    <m/>
    <m/>
    <m/>
    <m/>
    <s v="PAID_SOCIAL"/>
    <m/>
    <m/>
    <m/>
    <s v="Professional Services"/>
    <m/>
    <m/>
    <m/>
    <m/>
    <m/>
    <m/>
    <m/>
    <m/>
    <m/>
    <m/>
    <m/>
    <m/>
    <m/>
    <m/>
    <s v="user_x9AtbGLhDmWYC9XAmYdfwBt9yiXbgMhBuZpIoFuN8Cd"/>
    <s v="Pranav Kenjale"/>
    <m/>
    <m/>
    <s v="August"/>
    <x v="4"/>
    <m/>
    <m/>
    <s v="Employee Engagement Handbook"/>
    <m/>
    <m/>
    <m/>
    <s v="2022-05-31 04:33:10.666000+00:00"/>
    <s v="2022-09-08 06:31:41.535000+00:00"/>
    <m/>
  </r>
  <r>
    <x v="9"/>
    <n v="10000"/>
    <s v="INR"/>
    <n v="0"/>
    <x v="29"/>
    <s v="Sales"/>
    <s v="stat_kcR4fZg7TU7jjk1jAVua3qGLRS4J5uFayEjK5j02wtv"/>
    <s v="Unqualified"/>
    <x v="1"/>
    <s v="OpportunityStatusType.Lost"/>
    <s v="cont_PCe9H2cgtZueb6UR61efl2Otd0K5q3tg9HjigngDClg"/>
    <s v="Gayatri Shetty"/>
    <m/>
    <s v="lead_CAdf2G7s5SVCnIVTf0DhaGWjvZqSN4CrJBNVAn5Ey8U"/>
    <s v="SeaGull Advertising Pvt. Ltd."/>
    <s v="Sarvesh Pawar"/>
    <s v="user_9SBRjyF0n4iWuhUdqRyQkFhl2J4uyNKhFWvvJEvunX8"/>
    <s v="Omkar Ghate"/>
    <s v="2022-08-02 13:20:52.146000+00:00"/>
    <s v="2022-09-08 06:37:22.324000+00:00"/>
    <m/>
    <s v="Pune"/>
    <m/>
    <s v="2020-08-24 07:04:42+00:00"/>
    <m/>
    <n v="58"/>
    <m/>
    <m/>
    <m/>
    <m/>
    <m/>
    <m/>
    <m/>
    <m/>
    <m/>
    <m/>
    <m/>
    <s v="HR / Staffing / Recruitment"/>
    <m/>
    <m/>
    <m/>
    <m/>
    <m/>
    <m/>
    <m/>
    <m/>
    <m/>
    <m/>
    <m/>
    <m/>
    <m/>
    <m/>
    <s v="user_A8KOTZADnUtEQOLt4nSLAmteNStuGh80js75RYjrXVt"/>
    <s v="Sarvesh Pawar"/>
    <m/>
    <m/>
    <s v="September"/>
    <x v="2"/>
    <m/>
    <m/>
    <s v="Talent Acquisition Strategies"/>
    <m/>
    <m/>
    <m/>
    <s v="2020-12-06 09:47:21.515000+00:00"/>
    <s v="2022-09-12 16:11:08.514000+00:00"/>
    <s v="GPA"/>
  </r>
  <r>
    <x v="24"/>
    <n v="10000"/>
    <s v="INR"/>
    <n v="0"/>
    <x v="19"/>
    <s v="Sales"/>
    <s v="stat_kcR4fZg7TU7jjk1jAVua3qGLRS4J5uFayEjK5j02wtv"/>
    <s v="Unqualified"/>
    <x v="1"/>
    <s v="OpportunityStatusType.Lost"/>
    <s v="cont_ovATn5yzGasAAndawPJqZA6jReoOKtMxeoS5YPqJbfK"/>
    <s v="Ajayakumar Karunakaran"/>
    <s v="GPA - Renewal"/>
    <s v="lead_UGjU0XEGwL1jrujoWvWNg1VJSryVl0RDqFoyivA3rFl"/>
    <s v="Solar Up ( Renewal , 15th Sept )"/>
    <s v="Shreenath Bhat"/>
    <s v="user_sD3YjSs92XKUfD0OPHeo886g6tW6aCM0iUhX5VVUuJi"/>
    <s v="Navin Panjwani"/>
    <s v="2022-08-30 05:19:58.644000+00:00"/>
    <s v="2022-09-08 06:03:43.678000+00:00"/>
    <m/>
    <s v="Mumbai"/>
    <m/>
    <m/>
    <m/>
    <n v="15"/>
    <m/>
    <m/>
    <m/>
    <m/>
    <m/>
    <m/>
    <m/>
    <m/>
    <m/>
    <m/>
    <m/>
    <m/>
    <m/>
    <m/>
    <m/>
    <m/>
    <m/>
    <m/>
    <m/>
    <m/>
    <m/>
    <m/>
    <m/>
    <m/>
    <m/>
    <m/>
    <m/>
    <m/>
    <m/>
    <m/>
    <s v="September"/>
    <x v="2"/>
    <m/>
    <m/>
    <m/>
    <m/>
    <m/>
    <m/>
    <s v="2022-08-30 05:16:05.548000+00:00"/>
    <s v="2022-09-08 06:03:47.041000+00:00"/>
    <s v="GPA"/>
  </r>
  <r>
    <x v="24"/>
    <n v="150000"/>
    <s v="INR"/>
    <n v="0"/>
    <x v="19"/>
    <s v="Sales"/>
    <s v="stat_kcR4fZg7TU7jjk1jAVua3qGLRS4J5uFayEjK5j02wtv"/>
    <s v="Unqualified"/>
    <x v="1"/>
    <s v="OpportunityStatusType.Lost"/>
    <s v="cont_ovATn5yzGasAAndawPJqZA6jReoOKtMxeoS5YPqJbfK"/>
    <s v="Ajayakumar Karunakaran"/>
    <s v="GMC - Renewal; 1+3 policy"/>
    <s v="lead_UGjU0XEGwL1jrujoWvWNg1VJSryVl0RDqFoyivA3rFl"/>
    <s v="Solar Up ( Renewal , 15th Sept )"/>
    <s v="Shreenath Bhat"/>
    <s v="user_sD3YjSs92XKUfD0OPHeo886g6tW6aCM0iUhX5VVUuJi"/>
    <s v="Navin Panjwani"/>
    <s v="2022-08-30 05:19:15.067000+00:00"/>
    <s v="2022-09-08 06:03:37.092000+00:00"/>
    <m/>
    <s v="Mumbai"/>
    <m/>
    <m/>
    <m/>
    <n v="15"/>
    <m/>
    <m/>
    <m/>
    <m/>
    <m/>
    <m/>
    <m/>
    <m/>
    <m/>
    <m/>
    <m/>
    <m/>
    <m/>
    <m/>
    <m/>
    <m/>
    <m/>
    <m/>
    <m/>
    <m/>
    <m/>
    <m/>
    <m/>
    <m/>
    <m/>
    <m/>
    <m/>
    <m/>
    <m/>
    <m/>
    <s v="September"/>
    <x v="2"/>
    <m/>
    <m/>
    <m/>
    <m/>
    <m/>
    <m/>
    <s v="2022-08-30 05:16:05.548000+00:00"/>
    <s v="2022-09-08 06:03:47.041000+00:00"/>
    <s v="GMC"/>
  </r>
  <r>
    <x v="24"/>
    <n v="800000"/>
    <s v="INR"/>
    <n v="0"/>
    <x v="19"/>
    <s v="Sales"/>
    <s v="stat_kcR4fZg7TU7jjk1jAVua3qGLRS4J5uFayEjK5j02wtv"/>
    <s v="Unqualified"/>
    <x v="1"/>
    <s v="OpportunityStatusType.Lost"/>
    <s v="cont_v86jBidMjmz8vWvgFdGUF7XNkLyZNhdGazgojR7Gt38"/>
    <s v="Sahila Suman"/>
    <s v="Parental"/>
    <s v="lead_0wXgopg3UhT6UkqpLAXVERfPktElJk6InnnJQSrQzj5"/>
    <s v="Voltup ( Renewal , 15th Sept )"/>
    <s v="Shreenath Bhat"/>
    <s v="user_sD3YjSs92XKUfD0OPHeo886g6tW6aCM0iUhX5VVUuJi"/>
    <s v="Navin Panjwani"/>
    <s v="2022-08-02 07:18:04.334000+00:00"/>
    <s v="2022-09-08 06:00:20.552000+00:00"/>
    <m/>
    <s v="Mumbai"/>
    <m/>
    <m/>
    <m/>
    <n v="44"/>
    <m/>
    <m/>
    <m/>
    <m/>
    <m/>
    <m/>
    <m/>
    <m/>
    <m/>
    <m/>
    <m/>
    <s v="Manufacturing"/>
    <m/>
    <m/>
    <m/>
    <m/>
    <m/>
    <m/>
    <m/>
    <m/>
    <m/>
    <m/>
    <m/>
    <m/>
    <s v="Aniket Vahile"/>
    <m/>
    <s v="user_vMd4rmcrSbjykdyL2J7rrYn84SWdcNc5FKligrmItPw"/>
    <s v="Shreenath Bhat"/>
    <m/>
    <m/>
    <s v="September"/>
    <x v="2"/>
    <s v="Naukri.com"/>
    <m/>
    <m/>
    <m/>
    <m/>
    <m/>
    <s v="2022-07-12 04:12:08.943000+00:00"/>
    <s v="2022-09-08 06:02:49.415000+00:00"/>
    <s v="GMC"/>
  </r>
  <r>
    <x v="24"/>
    <n v="450000"/>
    <s v="INR"/>
    <n v="0"/>
    <x v="19"/>
    <s v="Sales"/>
    <s v="stat_kcR4fZg7TU7jjk1jAVua3qGLRS4J5uFayEjK5j02wtv"/>
    <s v="Unqualified"/>
    <x v="1"/>
    <s v="OpportunityStatusType.Lost"/>
    <s v="cont_v86jBidMjmz8vWvgFdGUF7XNkLyZNhdGazgojR7Gt38"/>
    <s v="Sahila Suman"/>
    <s v="GMC - Renewal; 1+3 with New India."/>
    <s v="lead_0wXgopg3UhT6UkqpLAXVERfPktElJk6InnnJQSrQzj5"/>
    <s v="Voltup ( Renewal , 15th Sept )"/>
    <s v="Shreenath Bhat"/>
    <s v="user_sD3YjSs92XKUfD0OPHeo886g6tW6aCM0iUhX5VVUuJi"/>
    <s v="Navin Panjwani"/>
    <s v="2022-08-01 12:31:16.749000+00:00"/>
    <s v="2022-09-08 05:59:54.162000+00:00"/>
    <m/>
    <s v="Mumbai"/>
    <m/>
    <m/>
    <m/>
    <n v="44"/>
    <m/>
    <m/>
    <m/>
    <m/>
    <m/>
    <m/>
    <m/>
    <m/>
    <m/>
    <m/>
    <m/>
    <s v="Manufacturing"/>
    <m/>
    <m/>
    <m/>
    <m/>
    <m/>
    <m/>
    <m/>
    <m/>
    <m/>
    <m/>
    <m/>
    <m/>
    <s v="Aniket Vahile"/>
    <m/>
    <s v="user_vMd4rmcrSbjykdyL2J7rrYn84SWdcNc5FKligrmItPw"/>
    <s v="Shreenath Bhat"/>
    <m/>
    <m/>
    <s v="September"/>
    <x v="2"/>
    <s v="Naukri.com"/>
    <m/>
    <m/>
    <m/>
    <m/>
    <m/>
    <s v="2022-07-12 04:12:08.943000+00:00"/>
    <s v="2022-09-08 06:02:49.415000+00:00"/>
    <s v="GMC"/>
  </r>
  <r>
    <x v="22"/>
    <n v="4610"/>
    <s v="INR"/>
    <n v="100"/>
    <x v="33"/>
    <s v="Sales"/>
    <s v="stat_OZRiD1474QRJIpvnjHCZfiIvKcVD6mIKSSTzg8SwDVx"/>
    <s v="Won- Payment Completed"/>
    <x v="0"/>
    <s v="OpportunityStatusType.Won"/>
    <m/>
    <m/>
    <s v="WC"/>
    <s v="lead_QVMbuY2WkXiGIsixlcOPA5eKxBq23pza1C7kfJxporw"/>
    <s v="Hyatt Regency"/>
    <s v="Vrushali Kummar"/>
    <s v="user_TZzywQwym26DjuswO479pxRhNKX152z8X1haCx2vcst"/>
    <s v="Vrushali Kummar"/>
    <s v="2022-09-08 06:00:08.733000+00:00"/>
    <s v="2022-09-08 06:00:08.733000+00:00"/>
    <m/>
    <s v="Pune"/>
    <m/>
    <m/>
    <m/>
    <n v="300"/>
    <m/>
    <m/>
    <m/>
    <m/>
    <m/>
    <m/>
    <m/>
    <m/>
    <m/>
    <m/>
    <m/>
    <s v="Hospitality &amp; Travel"/>
    <m/>
    <m/>
    <m/>
    <m/>
    <m/>
    <m/>
    <m/>
    <m/>
    <m/>
    <m/>
    <m/>
    <m/>
    <m/>
    <m/>
    <s v="user_228eUmsdKIb9OItgmiDq1zD4aPZ1eqiapbaLAGeBf8g"/>
    <s v="Bhairavi Jog"/>
    <s v="Snehal Mane"/>
    <m/>
    <s v="July"/>
    <x v="2"/>
    <m/>
    <m/>
    <m/>
    <m/>
    <m/>
    <m/>
    <s v="2022-07-19 10:22:53.104000+00:00"/>
    <s v="2022-10-18 07:18:26.410000+00:00"/>
    <s v="WC"/>
  </r>
  <r>
    <x v="24"/>
    <n v="40000"/>
    <s v="INR"/>
    <n v="0"/>
    <x v="19"/>
    <s v="Sales"/>
    <s v="stat_kcR4fZg7TU7jjk1jAVua3qGLRS4J5uFayEjK5j02wtv"/>
    <s v="Unqualified"/>
    <x v="1"/>
    <s v="OpportunityStatusType.Lost"/>
    <s v="cont_v86jBidMjmz8vWvgFdGUF7XNkLyZNhdGazgojR7Gt38"/>
    <s v="Sahila Suman"/>
    <s v="GPA - Renewal; 7 lakhs and 10 Lakhs cover"/>
    <s v="lead_0wXgopg3UhT6UkqpLAXVERfPktElJk6InnnJQSrQzj5"/>
    <s v="Voltup ( Renewal , 15th Sept )"/>
    <s v="Shreenath Bhat"/>
    <s v="user_sD3YjSs92XKUfD0OPHeo886g6tW6aCM0iUhX5VVUuJi"/>
    <s v="Navin Panjwani"/>
    <s v="2022-08-02 07:16:43.555000+00:00"/>
    <s v="2022-09-08 06:00:10.322000+00:00"/>
    <m/>
    <s v="Mumbai"/>
    <m/>
    <m/>
    <m/>
    <n v="44"/>
    <m/>
    <m/>
    <m/>
    <m/>
    <m/>
    <m/>
    <m/>
    <m/>
    <m/>
    <m/>
    <m/>
    <s v="Manufacturing"/>
    <m/>
    <m/>
    <m/>
    <m/>
    <m/>
    <m/>
    <m/>
    <m/>
    <m/>
    <m/>
    <m/>
    <m/>
    <s v="Aniket Vahile"/>
    <m/>
    <s v="user_vMd4rmcrSbjykdyL2J7rrYn84SWdcNc5FKligrmItPw"/>
    <s v="Shreenath Bhat"/>
    <m/>
    <m/>
    <s v="September"/>
    <x v="2"/>
    <s v="Naukri.com"/>
    <m/>
    <m/>
    <m/>
    <m/>
    <m/>
    <s v="2022-07-12 04:12:08.943000+00:00"/>
    <s v="2022-09-08 06:02:49.415000+00:00"/>
    <s v="GPA"/>
  </r>
  <r>
    <x v="9"/>
    <n v="170000"/>
    <s v="INR"/>
    <n v="0"/>
    <x v="5"/>
    <s v="Sales"/>
    <s v="stat_1hn9nRJaLbI53NxPuSQgo90kRpbpKsFlwN4oEGNUTdO"/>
    <s v="Lost"/>
    <x v="1"/>
    <s v="OpportunityStatusType.Lost"/>
    <s v="cont_yHfHasS6Ni68f26u1C9dooPFZTuseBRDkML6grSOw91"/>
    <s v="Joel Samuel"/>
    <s v="We had excellent quotes but the client wanted to close with Bajaj. Our bajaj quote was 1 Lakh higher than what they had received"/>
    <s v="lead_niZYrvmkFiYe5miAVPBEjR2xuIirEh7UsDZbgq8fInC"/>
    <s v="Amura Marketing Technologies Pvt Ltd"/>
    <s v="Moziez Chamadia"/>
    <s v="user_9SBRjyF0n4iWuhUdqRyQkFhl2J4uyNKhFWvvJEvunX8"/>
    <s v="Omkar Ghate"/>
    <s v="2022-03-21 10:17:50.761000+00:00"/>
    <s v="2022-09-08 05:53:42.178000+00:00"/>
    <m/>
    <s v="Pune"/>
    <m/>
    <m/>
    <m/>
    <n v="134"/>
    <m/>
    <m/>
    <m/>
    <m/>
    <m/>
    <m/>
    <m/>
    <m/>
    <m/>
    <m/>
    <m/>
    <s v="Digital Marketing &amp; Advertising"/>
    <m/>
    <m/>
    <m/>
    <m/>
    <m/>
    <m/>
    <m/>
    <m/>
    <m/>
    <m/>
    <m/>
    <m/>
    <s v="Yogesh Paigude"/>
    <m/>
    <s v="user_6hRQhcoLhZEDUBYaw3vS7rv6T5582sGfXq4jNRqTfUU"/>
    <s v="Aishwarya Nyayadhish"/>
    <m/>
    <m/>
    <s v="August"/>
    <x v="4"/>
    <s v="Linkedin"/>
    <m/>
    <s v="Employee Wellness Handbook"/>
    <m/>
    <m/>
    <m/>
    <s v="2022-01-10 13:08:57.628000+00:00"/>
    <s v="2022-09-13 11:33:00.209000+00:00"/>
    <s v="GMC"/>
  </r>
  <r>
    <x v="26"/>
    <n v="18671"/>
    <s v="INR"/>
    <n v="100"/>
    <x v="33"/>
    <s v="Sales"/>
    <s v="stat_OZRiD1474QRJIpvnjHCZfiIvKcVD6mIKSSTzg8SwDVx"/>
    <s v="Won- Payment Completed"/>
    <x v="0"/>
    <s v="OpportunityStatusType.Won"/>
    <s v="cont_w6rCd4FRcaOXzUUWBvFyAawQnNfcXF4f1g9s3ZWnX0W"/>
    <s v="Priyanka"/>
    <m/>
    <s v="lead_6Idf6gdyXgT6MxbjdmPZued44Xqq3sSaIraz54SMrBb"/>
    <s v="VTEST - Software Testing Company"/>
    <s v="Sarvesh Pawar"/>
    <s v="user_A8KOTZADnUtEQOLt4nSLAmteNStuGh80js75RYjrXVt"/>
    <s v="Sarvesh Pawar"/>
    <s v="2022-09-06 12:23:09.897000+00:00"/>
    <s v="2022-09-08 05:33:27.561000+00:00"/>
    <m/>
    <s v="Pune"/>
    <m/>
    <m/>
    <m/>
    <n v="92"/>
    <m/>
    <m/>
    <m/>
    <m/>
    <m/>
    <m/>
    <m/>
    <m/>
    <m/>
    <m/>
    <m/>
    <s v="IT Services &amp; IT Consulting"/>
    <m/>
    <m/>
    <m/>
    <m/>
    <m/>
    <m/>
    <m/>
    <m/>
    <m/>
    <m/>
    <m/>
    <m/>
    <m/>
    <m/>
    <s v="user_A8KOTZADnUtEQOLt4nSLAmteNStuGh80js75RYjrXVt"/>
    <s v="Sarvesh Pawar"/>
    <s v="Siddharth Angolkar"/>
    <m/>
    <s v="August"/>
    <x v="2"/>
    <s v="Lusha"/>
    <m/>
    <m/>
    <m/>
    <m/>
    <m/>
    <s v="2022-03-09 05:22:13.329000+00:00"/>
    <s v="2022-10-20 05:53:29.889000+00:00"/>
    <s v="GPA"/>
  </r>
  <r>
    <x v="26"/>
    <n v="364635"/>
    <s v="INR"/>
    <n v="100"/>
    <x v="33"/>
    <s v="Sales"/>
    <s v="stat_OZRiD1474QRJIpvnjHCZfiIvKcVD6mIKSSTzg8SwDVx"/>
    <s v="Won- Payment Completed"/>
    <x v="0"/>
    <s v="OpportunityStatusType.Won"/>
    <s v="cont_w6rCd4FRcaOXzUUWBvFyAawQnNfcXF4f1g9s3ZWnX0W"/>
    <s v="Priyanka"/>
    <m/>
    <s v="lead_6Idf6gdyXgT6MxbjdmPZued44Xqq3sSaIraz54SMrBb"/>
    <s v="VTEST - Software Testing Company"/>
    <s v="Sarvesh Pawar"/>
    <s v="user_A8KOTZADnUtEQOLt4nSLAmteNStuGh80js75RYjrXVt"/>
    <s v="Sarvesh Pawar"/>
    <s v="2022-08-24 11:30:43.217000+00:00"/>
    <s v="2022-09-08 05:33:17.608000+00:00"/>
    <m/>
    <s v="Pune"/>
    <m/>
    <m/>
    <m/>
    <n v="92"/>
    <m/>
    <m/>
    <m/>
    <m/>
    <m/>
    <m/>
    <m/>
    <m/>
    <m/>
    <m/>
    <m/>
    <s v="IT Services &amp; IT Consulting"/>
    <m/>
    <m/>
    <m/>
    <m/>
    <m/>
    <m/>
    <m/>
    <m/>
    <m/>
    <m/>
    <m/>
    <m/>
    <m/>
    <m/>
    <s v="user_A8KOTZADnUtEQOLt4nSLAmteNStuGh80js75RYjrXVt"/>
    <s v="Sarvesh Pawar"/>
    <s v="Siddharth Angolkar"/>
    <m/>
    <s v="August"/>
    <x v="2"/>
    <s v="Lusha"/>
    <m/>
    <m/>
    <m/>
    <m/>
    <m/>
    <s v="2022-03-09 05:22:13.329000+00:00"/>
    <s v="2022-10-20 05:53:29.889000+00:00"/>
    <s v="GMC"/>
  </r>
  <r>
    <x v="18"/>
    <n v="10000000"/>
    <s v="INR"/>
    <n v="0"/>
    <x v="24"/>
    <s v="Sales"/>
    <s v="stat_kcR4fZg7TU7jjk1jAVua3qGLRS4J5uFayEjK5j02wtv"/>
    <s v="Unqualified"/>
    <x v="1"/>
    <s v="OpportunityStatusType.Lost"/>
    <m/>
    <m/>
    <s v="GMC Renewal"/>
    <s v="lead_1zJ0wvuk9SvcyRqhkhSNHfdyjFDO8CTfhoTOLhSFSjY"/>
    <s v="Welspun Group"/>
    <s v="Trupti Suryavanshi"/>
    <s v="user_IgNfKH7wuLLjHvexoMm2PXWcnF3zYft0ZbMTyfwKRUg"/>
    <s v="Moziez Chamadia"/>
    <s v="2022-05-11 09:25:28.898000+00:00"/>
    <s v="2022-09-07 09:36:51.602000+00:00"/>
    <m/>
    <s v="Mumbai"/>
    <m/>
    <s v="2022-05-05 13:41:17+00:00"/>
    <m/>
    <n v="5440"/>
    <m/>
    <m/>
    <m/>
    <m/>
    <m/>
    <m/>
    <m/>
    <s v="ORGANIC_SEARCH"/>
    <m/>
    <m/>
    <m/>
    <s v="Manufacturing"/>
    <m/>
    <m/>
    <m/>
    <m/>
    <m/>
    <m/>
    <m/>
    <m/>
    <m/>
    <m/>
    <m/>
    <m/>
    <s v="Aniket Vahile"/>
    <m/>
    <s v="user_L8E6IFhq6UCzKLHa45LUUTZCznDuyDwFrGaEp9DXiUM"/>
    <s v="Trupti Suryavanshi"/>
    <m/>
    <m/>
    <s v="November; October; September"/>
    <x v="2"/>
    <s v="Inbound via website"/>
    <m/>
    <s v="Downloaded the guide: Designing employee healthcare plan"/>
    <m/>
    <m/>
    <m/>
    <s v="2021-08-05 07:01:39.111000+00:00"/>
    <s v="2022-09-16 06:16:05.086000+00:00"/>
    <s v="GMC"/>
  </r>
  <r>
    <x v="17"/>
    <n v="800000"/>
    <s v="INR"/>
    <n v="0"/>
    <x v="32"/>
    <s v="Sales"/>
    <s v="stat_kcR4fZg7TU7jjk1jAVua3qGLRS4J5uFayEjK5j02wtv"/>
    <s v="Unqualified"/>
    <x v="1"/>
    <s v="OpportunityStatusType.Lost"/>
    <m/>
    <m/>
    <s v="GMC (1+5)- Renewal"/>
    <s v="lead_6hJ6662BZC1bmfq1ALUr7F5ALKlCVsItEM1svq9JmI4"/>
    <s v="Even"/>
    <s v="Bhairavi Jog"/>
    <s v="user_228eUmsdKIb9OItgmiDq1zD4aPZ1eqiapbaLAGeBf8g"/>
    <s v="Bhairavi Jog"/>
    <s v="2022-05-30 08:31:25.201000+00:00"/>
    <s v="2022-09-07 12:38:41.325000+00:00"/>
    <m/>
    <s v="Bangalore"/>
    <m/>
    <m/>
    <m/>
    <n v="25"/>
    <m/>
    <m/>
    <m/>
    <m/>
    <m/>
    <m/>
    <m/>
    <m/>
    <m/>
    <m/>
    <m/>
    <m/>
    <m/>
    <m/>
    <m/>
    <m/>
    <m/>
    <m/>
    <m/>
    <m/>
    <m/>
    <m/>
    <m/>
    <m/>
    <m/>
    <m/>
    <s v="user_228eUmsdKIb9OItgmiDq1zD4aPZ1eqiapbaLAGeBf8g"/>
    <s v="Bhairavi Jog"/>
    <m/>
    <m/>
    <s v="August"/>
    <x v="4"/>
    <m/>
    <m/>
    <s v="Downloaded the guide: Designing employee healthcare plan"/>
    <m/>
    <m/>
    <m/>
    <s v="2021-11-14 15:43:31.825000+00:00"/>
    <s v="2022-09-07 12:39:07.859000+00:00"/>
    <s v="GMC"/>
  </r>
  <r>
    <x v="7"/>
    <n v="70000"/>
    <s v="INR"/>
    <n v="0"/>
    <x v="34"/>
    <s v="Sales"/>
    <s v="stat_kcR4fZg7TU7jjk1jAVua3qGLRS4J5uFayEjK5j02wtv"/>
    <s v="Unqualified"/>
    <x v="1"/>
    <s v="OpportunityStatusType.Lost"/>
    <s v="cont_Cw5neM06K7y2ucKFhgoHu4vnPHeiANvinOboNx0gaFU"/>
    <s v="pratiksha nagori"/>
    <s v="GPA ren"/>
    <s v="lead_oZTozl1oFcfeCkqZuGT1pGJ72OEcHHCi2sTHrbBcEdf"/>
    <s v="Sumo India Studios"/>
    <s v="Gauri Jori"/>
    <s v="user_U27GK6WjhLhUhi1EDKXV57xMpn8n8DMIOjci1q3UReZ"/>
    <s v="Abhiroop Ganguly"/>
    <s v="2022-08-10 06:55:07.485000+00:00"/>
    <s v="2022-09-07 07:34:49.025000+00:00"/>
    <m/>
    <s v="Pune"/>
    <m/>
    <s v="2020-08-14 08:05:16+00:00"/>
    <m/>
    <n v="129"/>
    <m/>
    <m/>
    <m/>
    <m/>
    <m/>
    <m/>
    <m/>
    <m/>
    <m/>
    <m/>
    <m/>
    <s v="IT Services &amp; IT Consulting"/>
    <m/>
    <m/>
    <m/>
    <m/>
    <m/>
    <m/>
    <m/>
    <m/>
    <m/>
    <m/>
    <m/>
    <m/>
    <s v="Rakesh Nade"/>
    <m/>
    <s v="user_5YHA1ZU4iP896lD1YJehdJcMx7ZEgWCpulT4T2c3pJ3"/>
    <s v="Gauri Jori"/>
    <m/>
    <m/>
    <s v="September"/>
    <x v="11"/>
    <s v="mccia webinar - esic session"/>
    <m/>
    <m/>
    <m/>
    <m/>
    <m/>
    <s v="2020-12-06 09:46:36.743000+00:00"/>
    <s v="2022-09-08 09:28:41.479000+00:00"/>
    <m/>
  </r>
  <r>
    <x v="7"/>
    <n v="900000"/>
    <s v="INR"/>
    <n v="0"/>
    <x v="34"/>
    <s v="Sales"/>
    <s v="stat_kcR4fZg7TU7jjk1jAVua3qGLRS4J5uFayEjK5j02wtv"/>
    <s v="Unqualified"/>
    <x v="1"/>
    <s v="OpportunityStatusType.Lost"/>
    <s v="cont_Cw5neM06K7y2ucKFhgoHu4vnPHeiANvinOboNx0gaFU"/>
    <s v="pratiksha nagori"/>
    <s v="GMC ren"/>
    <s v="lead_oZTozl1oFcfeCkqZuGT1pGJ72OEcHHCi2sTHrbBcEdf"/>
    <s v="Sumo India Studios"/>
    <s v="Gauri Jori"/>
    <s v="user_U27GK6WjhLhUhi1EDKXV57xMpn8n8DMIOjci1q3UReZ"/>
    <s v="Abhiroop Ganguly"/>
    <s v="2022-08-10 06:40:39.532000+00:00"/>
    <s v="2022-09-07 07:34:36.736000+00:00"/>
    <m/>
    <s v="Pune"/>
    <m/>
    <s v="2020-08-14 08:05:16+00:00"/>
    <m/>
    <n v="129"/>
    <m/>
    <m/>
    <m/>
    <m/>
    <m/>
    <m/>
    <m/>
    <m/>
    <m/>
    <m/>
    <m/>
    <s v="IT Services &amp; IT Consulting"/>
    <m/>
    <m/>
    <m/>
    <m/>
    <m/>
    <m/>
    <m/>
    <m/>
    <m/>
    <m/>
    <m/>
    <m/>
    <s v="Rakesh Nade"/>
    <m/>
    <s v="user_5YHA1ZU4iP896lD1YJehdJcMx7ZEgWCpulT4T2c3pJ3"/>
    <s v="Gauri Jori"/>
    <m/>
    <m/>
    <s v="September"/>
    <x v="11"/>
    <s v="mccia webinar - esic session"/>
    <m/>
    <m/>
    <m/>
    <m/>
    <m/>
    <s v="2020-12-06 09:46:36.743000+00:00"/>
    <s v="2022-09-08 09:28:41.479000+00:00"/>
    <m/>
  </r>
  <r>
    <x v="17"/>
    <n v="1000000"/>
    <s v="INR"/>
    <n v="0"/>
    <x v="34"/>
    <s v="Sales"/>
    <s v="stat_1hn9nRJaLbI53NxPuSQgo90kRpbpKsFlwN4oEGNUTdO"/>
    <s v="Lost"/>
    <x v="1"/>
    <s v="OpportunityStatusType.Lost"/>
    <s v="cont_KfX3K2h04a8IUibxEQ9qNZxtDaD8lZDSJGycdBAQAiI"/>
    <s v="Muhammad Ismail"/>
    <s v="GMC"/>
    <s v="lead_4oGuByOM2zgFwQsYGnfzS8G2yGHMmkskLzQIn8g8kDF"/>
    <s v="Zia Semiconductor Pvt Ltd"/>
    <s v="Daya Gowda"/>
    <s v="user_6dalmZ7hmWD47jhCVGdU1SSEcFMsz9rWtW2jPORgJvj"/>
    <s v="Vivek Singh"/>
    <s v="2022-05-20 11:10:47.581000+00:00"/>
    <s v="2022-09-07 07:28:41.936000+00:00"/>
    <m/>
    <s v="Bangalore"/>
    <m/>
    <m/>
    <m/>
    <n v="103"/>
    <m/>
    <m/>
    <m/>
    <m/>
    <m/>
    <m/>
    <m/>
    <m/>
    <m/>
    <m/>
    <m/>
    <s v="Manufacturing"/>
    <s v="Pioneer"/>
    <m/>
    <m/>
    <m/>
    <m/>
    <m/>
    <m/>
    <m/>
    <m/>
    <m/>
    <m/>
    <m/>
    <s v="Jitin Gopi"/>
    <m/>
    <s v="user_ojX3B6giQCeKnOjqd4gdwXUl0CqqHMXNORvxR6POXn6"/>
    <s v="Abhishek Chauhan"/>
    <s v="Dr. Anil More"/>
    <m/>
    <s v="September"/>
    <x v="2"/>
    <m/>
    <m/>
    <m/>
    <m/>
    <m/>
    <m/>
    <s v="2022-05-20 11:00:00.963000+00:00"/>
    <s v="2022-09-09 11:38:37.064000+00:00"/>
    <m/>
  </r>
  <r>
    <x v="28"/>
    <n v="1500000"/>
    <s v="INR"/>
    <n v="50"/>
    <x v="4"/>
    <s v="Sales"/>
    <s v="stat_kLhaUSYbyIgQOHjvcKAHYNQn1lIjd0wTZfiU50Lt3mL"/>
    <s v="Demo Completed"/>
    <x v="1"/>
    <s v="OpportunityStatusType.Active"/>
    <m/>
    <m/>
    <m/>
    <s v="lead_7NwfBA5CvyOqQHMFa8hn7BCQ7TztnejJ1xrEQTqORh8"/>
    <s v="UrbanPiper"/>
    <s v="Satyajit Chati"/>
    <s v="user_5IQTpX6DsnoeoDfxqzqojpVoQLXPh68nhDjLS5ETjYj"/>
    <s v="Satyajit Chati"/>
    <s v="2022-07-19 12:07:16.484000+00:00"/>
    <s v="2022-09-07 07:14:14.636000+00:00"/>
    <m/>
    <s v="Bangalore"/>
    <m/>
    <m/>
    <m/>
    <n v="150"/>
    <m/>
    <m/>
    <m/>
    <m/>
    <m/>
    <m/>
    <m/>
    <m/>
    <m/>
    <m/>
    <m/>
    <m/>
    <m/>
    <m/>
    <m/>
    <m/>
    <m/>
    <m/>
    <m/>
    <m/>
    <m/>
    <m/>
    <m/>
    <m/>
    <m/>
    <m/>
    <s v="user_5IQTpX6DsnoeoDfxqzqojpVoQLXPh68nhDjLS5ETjYj"/>
    <s v="Satyajit Chati"/>
    <m/>
    <m/>
    <s v="September"/>
    <x v="4"/>
    <m/>
    <m/>
    <s v="Employee Engagement Handbook"/>
    <m/>
    <m/>
    <m/>
    <s v="2022-03-29 05:51:26.193000+00:00"/>
    <s v="2022-09-27 04:51:29.848000+00:00"/>
    <m/>
  </r>
  <r>
    <x v="21"/>
    <n v="11000000"/>
    <s v="INR"/>
    <n v="0"/>
    <x v="26"/>
    <s v="Sales"/>
    <s v="stat_1hn9nRJaLbI53NxPuSQgo90kRpbpKsFlwN4oEGNUTdO"/>
    <s v="Lost"/>
    <x v="1"/>
    <s v="OpportunityStatusType.Lost"/>
    <m/>
    <m/>
    <s v="GMC"/>
    <s v="lead_YN8nhvMwdmIgP7HqqOPErcjOETTVINGhQyv3iGAlMWu"/>
    <s v="Marks and Spencer Reliance India Private Limited"/>
    <s v="Aditya Binani"/>
    <s v="user_Iwn6da5WKkZqwUySK0oUuCb72pFP5WEm4zAb92ijqFe"/>
    <s v="Sonal Paithankar"/>
    <s v="2022-07-01 11:17:56.165000+00:00"/>
    <s v="2022-09-07 07:05:53.321000+00:00"/>
    <m/>
    <s v="Mumbai"/>
    <m/>
    <m/>
    <m/>
    <n v="1000"/>
    <m/>
    <m/>
    <m/>
    <m/>
    <m/>
    <m/>
    <m/>
    <m/>
    <m/>
    <m/>
    <m/>
    <s v="Others"/>
    <m/>
    <m/>
    <m/>
    <m/>
    <m/>
    <m/>
    <m/>
    <m/>
    <m/>
    <m/>
    <m/>
    <m/>
    <m/>
    <m/>
    <s v="user_228eUmsdKIb9OItgmiDq1zD4aPZ1eqiapbaLAGeBf8g"/>
    <s v="Bhairavi Jog"/>
    <m/>
    <m/>
    <s v="October; September"/>
    <x v="2"/>
    <m/>
    <m/>
    <m/>
    <m/>
    <m/>
    <m/>
    <s v="2022-03-09 17:10:58.669000+00:00"/>
    <s v="2022-10-13 07:42:59.726000+00:00"/>
    <m/>
  </r>
  <r>
    <x v="18"/>
    <n v="12500000"/>
    <s v="INR"/>
    <n v="0"/>
    <x v="34"/>
    <s v="Sales"/>
    <s v="stat_1hn9nRJaLbI53NxPuSQgo90kRpbpKsFlwN4oEGNUTdO"/>
    <s v="Lost"/>
    <x v="1"/>
    <s v="OpportunityStatusType.Lost"/>
    <m/>
    <m/>
    <s v="GMC (1+5)"/>
    <s v="lead_jPOWf16EdCZL2GLEicbS4HMUmdv9MVNWkXc9WSSV0ea"/>
    <s v="Intellecap"/>
    <s v="Bhairavi Jog"/>
    <s v="user_IgNfKH7wuLLjHvexoMm2PXWcnF3zYft0ZbMTyfwKRUg"/>
    <s v="Moziez Chamadia"/>
    <s v="2022-07-21 09:37:11.552000+00:00"/>
    <s v="2022-09-07 06:10:09.166000+00:00"/>
    <m/>
    <s v="Mumbai"/>
    <m/>
    <m/>
    <m/>
    <n v="124"/>
    <m/>
    <m/>
    <m/>
    <m/>
    <m/>
    <m/>
    <m/>
    <s v="PAID_SOCIAL"/>
    <m/>
    <m/>
    <m/>
    <s v="Professional Services"/>
    <m/>
    <m/>
    <m/>
    <m/>
    <m/>
    <m/>
    <m/>
    <m/>
    <m/>
    <m/>
    <m/>
    <m/>
    <s v="Aniket Vahile"/>
    <m/>
    <s v="user_228eUmsdKIb9OItgmiDq1zD4aPZ1eqiapbaLAGeBf8g"/>
    <s v="Bhairavi Jog"/>
    <m/>
    <m/>
    <s v="September"/>
    <x v="1"/>
    <s v="Naukri.com"/>
    <m/>
    <s v="Employer Review Tracker"/>
    <m/>
    <m/>
    <m/>
    <s v="2022-07-07 05:49:46.538000+00:00"/>
    <s v="2022-09-09 11:35:24.759000+00:00"/>
    <s v="GMC"/>
  </r>
  <r>
    <x v="18"/>
    <n v="65000"/>
    <s v="INR"/>
    <n v="0"/>
    <x v="34"/>
    <s v="Sales"/>
    <s v="stat_1hn9nRJaLbI53NxPuSQgo90kRpbpKsFlwN4oEGNUTdO"/>
    <s v="Lost"/>
    <x v="1"/>
    <s v="OpportunityStatusType.Lost"/>
    <m/>
    <m/>
    <s v="GPA (Renewal)"/>
    <s v="lead_jPOWf16EdCZL2GLEicbS4HMUmdv9MVNWkXc9WSSV0ea"/>
    <s v="Intellecap"/>
    <s v="Bhairavi Jog"/>
    <s v="user_IgNfKH7wuLLjHvexoMm2PXWcnF3zYft0ZbMTyfwKRUg"/>
    <s v="Moziez Chamadia"/>
    <s v="2022-07-21 09:40:25.472000+00:00"/>
    <s v="2022-09-07 06:09:49.855000+00:00"/>
    <m/>
    <s v="Mumbai"/>
    <m/>
    <m/>
    <m/>
    <n v="124"/>
    <m/>
    <m/>
    <m/>
    <m/>
    <m/>
    <m/>
    <m/>
    <s v="PAID_SOCIAL"/>
    <m/>
    <m/>
    <m/>
    <s v="Professional Services"/>
    <m/>
    <m/>
    <m/>
    <m/>
    <m/>
    <m/>
    <m/>
    <m/>
    <m/>
    <m/>
    <m/>
    <m/>
    <s v="Aniket Vahile"/>
    <m/>
    <s v="user_228eUmsdKIb9OItgmiDq1zD4aPZ1eqiapbaLAGeBf8g"/>
    <s v="Bhairavi Jog"/>
    <m/>
    <m/>
    <s v="September"/>
    <x v="1"/>
    <s v="Naukri.com"/>
    <m/>
    <s v="Employer Review Tracker"/>
    <m/>
    <m/>
    <m/>
    <s v="2022-07-07 05:49:46.538000+00:00"/>
    <s v="2022-09-09 11:35:24.759000+00:00"/>
    <s v="GPA"/>
  </r>
  <r>
    <x v="4"/>
    <n v="500000"/>
    <s v="INR"/>
    <n v="0"/>
    <x v="33"/>
    <s v="Sales"/>
    <s v="stat_kcR4fZg7TU7jjk1jAVua3qGLRS4J5uFayEjK5j02wtv"/>
    <s v="Unqualified"/>
    <x v="1"/>
    <s v="OpportunityStatusType.Lost"/>
    <s v="cont_VTuVcHbwSeCeiqdp5awTyEo3G5LV6QoVUcddHKV5udj"/>
    <s v="vaishali Shinde"/>
    <s v="Client added this set of employees in a different entity. this policy data is to be disqualified."/>
    <s v="lead_oMVSa0QVldxpdRqIklMIM6eNALTf1A9L2mtL5ibf5GB"/>
    <s v="ScrollStack"/>
    <s v="Prateek Wadhwa"/>
    <s v="user_bdUPAGjcS7p6513So3N4g3aWNS5HuBuVJi7bvCPAsLt"/>
    <s v="Mayur Gadiyar"/>
    <s v="2022-08-30 09:27:20.650000+00:00"/>
    <s v="2022-09-07 06:04:57.091000+00:00"/>
    <m/>
    <s v="Mumbai"/>
    <m/>
    <m/>
    <m/>
    <n v="45"/>
    <m/>
    <m/>
    <m/>
    <m/>
    <m/>
    <m/>
    <m/>
    <m/>
    <m/>
    <m/>
    <m/>
    <m/>
    <m/>
    <m/>
    <m/>
    <m/>
    <m/>
    <m/>
    <m/>
    <m/>
    <m/>
    <m/>
    <m/>
    <m/>
    <m/>
    <m/>
    <s v="user_YU8wb0sUeeFASsO9nvQwaLS6e38xkJTv97wb7lghIZT"/>
    <s v="Mahendra Singh"/>
    <m/>
    <m/>
    <s v="September"/>
    <x v="2"/>
    <m/>
    <m/>
    <m/>
    <m/>
    <m/>
    <m/>
    <s v="2022-08-30 09:25:04.778000+00:00"/>
    <s v="2022-09-24 06:37:27.007000+00:00"/>
    <s v="GMC"/>
  </r>
  <r>
    <x v="24"/>
    <n v="60000"/>
    <s v="INR"/>
    <n v="0"/>
    <x v="34"/>
    <s v="Sales"/>
    <s v="stat_1hn9nRJaLbI53NxPuSQgo90kRpbpKsFlwN4oEGNUTdO"/>
    <s v="Lost"/>
    <x v="1"/>
    <s v="OpportunityStatusType.Lost"/>
    <s v="cont_aMmdUYMfB5phkNqiTbHUg7En0uu0PZxGtiVXZID3Waz"/>
    <s v="Dilsheen Kaur"/>
    <m/>
    <s v="lead_5jACkw22xPcZADZxlpCanW9xemQ9v6rmeu7fPqRTPV3"/>
    <s v="Mindfields Consulting ( Renewal , 7th Sept )"/>
    <s v="Nikhil Ahuja"/>
    <s v="user_sD3YjSs92XKUfD0OPHeo886g6tW6aCM0iUhX5VVUuJi"/>
    <s v="Navin Panjwani"/>
    <s v="2022-06-01 05:09:38.864000+00:00"/>
    <s v="2022-09-07 05:31:10.294000+00:00"/>
    <m/>
    <s v="Bangalore"/>
    <m/>
    <m/>
    <m/>
    <n v="12"/>
    <m/>
    <m/>
    <m/>
    <m/>
    <m/>
    <m/>
    <m/>
    <m/>
    <m/>
    <m/>
    <m/>
    <s v="Others"/>
    <m/>
    <m/>
    <m/>
    <m/>
    <m/>
    <m/>
    <m/>
    <m/>
    <m/>
    <m/>
    <m/>
    <m/>
    <s v="Deepak Yadav"/>
    <m/>
    <s v="user_ocHSJH83OJnHCvKyMbjx8WOOK8PMgAUGIj1qK0q0dMV"/>
    <s v="Nikhil Ahuja"/>
    <m/>
    <m/>
    <s v="August"/>
    <x v="4"/>
    <m/>
    <m/>
    <s v="Employee Wellness Handbook"/>
    <m/>
    <m/>
    <m/>
    <s v="2022-03-16 16:41:56.523000+00:00"/>
    <s v="2022-09-07 05:31:40.945000+00:00"/>
    <s v="GMC"/>
  </r>
  <r>
    <x v="24"/>
    <n v="2647000"/>
    <s v="INR"/>
    <n v="0"/>
    <x v="7"/>
    <s v="Sales"/>
    <s v="stat_1hn9nRJaLbI53NxPuSQgo90kRpbpKsFlwN4oEGNUTdO"/>
    <s v="Lost"/>
    <x v="1"/>
    <s v="OpportunityStatusType.Lost"/>
    <s v="cont_d7DQdi0gUOXu1GSdskKj387IrjJj8rOznFbX3isrGkf"/>
    <s v="Nutan Bhandari"/>
    <s v="GMC Renewal"/>
    <s v="lead_VEVvS1LZqCAhwIsLzt0SlOkimvzy8AAzy2xOBBqIlFF"/>
    <s v="Spykar Lifestyles Pvt Ltd"/>
    <s v="Trupti Suryavanshi"/>
    <s v="user_sD3YjSs92XKUfD0OPHeo886g6tW6aCM0iUhX5VVUuJi"/>
    <s v="Navin Panjwani"/>
    <s v="2022-08-12 06:52:34.684000+00:00"/>
    <s v="2022-09-07 05:32:36.037000+00:00"/>
    <m/>
    <s v="Mumbai"/>
    <m/>
    <m/>
    <m/>
    <n v="644"/>
    <m/>
    <m/>
    <m/>
    <m/>
    <m/>
    <m/>
    <m/>
    <m/>
    <m/>
    <m/>
    <m/>
    <s v="Retail"/>
    <m/>
    <m/>
    <m/>
    <m/>
    <m/>
    <m/>
    <m/>
    <m/>
    <m/>
    <m/>
    <m/>
    <m/>
    <s v="Jitin Gopi"/>
    <m/>
    <s v="user_L8E6IFhq6UCzKLHa45LUUTZCznDuyDwFrGaEp9DXiUM"/>
    <s v="Trupti Suryavanshi"/>
    <s v="Anjali Nishu"/>
    <m/>
    <s v="September"/>
    <x v="2"/>
    <s v="Linkedin"/>
    <m/>
    <s v="vaccine lead"/>
    <m/>
    <m/>
    <m/>
    <s v="2020-12-12 11:22:16.189000+00:00"/>
    <s v="2022-09-13 11:46:19.250000+00:00"/>
    <s v="GMC"/>
  </r>
  <r>
    <x v="19"/>
    <n v="88500"/>
    <s v="INR"/>
    <n v="100"/>
    <x v="34"/>
    <s v="Sales"/>
    <s v="stat_OZRiD1474QRJIpvnjHCZfiIvKcVD6mIKSSTzg8SwDVx"/>
    <s v="Won- Payment Completed"/>
    <x v="0"/>
    <s v="OpportunityStatusType.Won"/>
    <m/>
    <m/>
    <s v="GMC (Renewal)"/>
    <s v="lead_tU77cy57rGUYVNXP8QyNzkkQrxb0VqRs19chI7ETSkr"/>
    <s v="RIIS INDIA IT SOLUTIONS PVT LTD"/>
    <s v="Pranav Kenjale"/>
    <s v="user_x9AtbGLhDmWYC9XAmYdfwBt9yiXbgMhBuZpIoFuN8Cd"/>
    <s v="Pranav Kenjale"/>
    <s v="2022-08-05 07:39:33.465000+00:00"/>
    <s v="2022-09-07 04:20:52.161000+00:00"/>
    <m/>
    <s v="Pune"/>
    <m/>
    <s v="2020-08-20 10:25:20+00:00"/>
    <m/>
    <n v="7"/>
    <m/>
    <m/>
    <m/>
    <m/>
    <m/>
    <m/>
    <m/>
    <m/>
    <m/>
    <m/>
    <m/>
    <s v="Professional Services"/>
    <m/>
    <m/>
    <m/>
    <m/>
    <m/>
    <m/>
    <m/>
    <m/>
    <m/>
    <m/>
    <m/>
    <m/>
    <m/>
    <m/>
    <s v="user_x9AtbGLhDmWYC9XAmYdfwBt9yiXbgMhBuZpIoFuN8Cd"/>
    <s v="Pranav Kenjale"/>
    <s v="Siddharth Angolkar"/>
    <m/>
    <s v="September"/>
    <x v="10"/>
    <m/>
    <m/>
    <m/>
    <m/>
    <m/>
    <m/>
    <s v="2020-12-06 09:47:16.944000+00:00"/>
    <s v="2022-10-19 04:36:21.933000+00:00"/>
    <m/>
  </r>
  <r>
    <x v="32"/>
    <n v="10000"/>
    <s v="INR"/>
    <n v="0"/>
    <x v="16"/>
    <s v="Sales"/>
    <s v="stat_1hn9nRJaLbI53NxPuSQgo90kRpbpKsFlwN4oEGNUTdO"/>
    <s v="Lost"/>
    <x v="1"/>
    <s v="OpportunityStatusType.Lost"/>
    <m/>
    <m/>
    <m/>
    <s v="lead_4qvehEUNBXw74Ck4vzsB7VH4aJY5J8ThaaQHHOkWtxi"/>
    <s v="Anchor Cork Pvt.Ltd."/>
    <s v="Namrata Aurora"/>
    <s v="user_P3f70h2AcefBkFTBZpvA9LgDbjTmUIXkqdKqHJ5evwA"/>
    <s v="Manojkumar Tinna"/>
    <s v="2022-06-27 12:29:22.710000+00:00"/>
    <s v="2022-09-07 03:39:16.792000+00:00"/>
    <m/>
    <s v="Chennai"/>
    <m/>
    <m/>
    <m/>
    <n v="1"/>
    <m/>
    <m/>
    <m/>
    <m/>
    <m/>
    <m/>
    <m/>
    <m/>
    <m/>
    <m/>
    <m/>
    <s v="Others"/>
    <m/>
    <m/>
    <m/>
    <m/>
    <m/>
    <m/>
    <m/>
    <m/>
    <m/>
    <m/>
    <m/>
    <m/>
    <m/>
    <m/>
    <s v="user_ocHSJH83OJnHCvKyMbjx8WOOK8PMgAUGIj1qK0q0dMV"/>
    <s v="Nikhil Ahuja"/>
    <m/>
    <m/>
    <s v="July"/>
    <x v="2"/>
    <m/>
    <m/>
    <m/>
    <m/>
    <m/>
    <m/>
    <s v="2021-11-17 01:29:58.593000+00:00"/>
    <s v="2022-09-07 03:39:33.873000+00:00"/>
    <s v="GPA"/>
  </r>
  <r>
    <x v="32"/>
    <n v="170000"/>
    <s v="INR"/>
    <n v="0"/>
    <x v="35"/>
    <s v="Sales"/>
    <s v="stat_1hn9nRJaLbI53NxPuSQgo90kRpbpKsFlwN4oEGNUTdO"/>
    <s v="Lost"/>
    <x v="1"/>
    <s v="OpportunityStatusType.Lost"/>
    <m/>
    <m/>
    <m/>
    <s v="lead_4qvehEUNBXw74Ck4vzsB7VH4aJY5J8ThaaQHHOkWtxi"/>
    <s v="Anchor Cork Pvt.Ltd."/>
    <s v="Namrata Aurora"/>
    <s v="user_P3f70h2AcefBkFTBZpvA9LgDbjTmUIXkqdKqHJ5evwA"/>
    <s v="Manojkumar Tinna"/>
    <s v="2022-06-27 12:27:26.287000+00:00"/>
    <s v="2022-09-07 03:39:24.154000+00:00"/>
    <m/>
    <s v="Chennai"/>
    <m/>
    <m/>
    <m/>
    <n v="1"/>
    <m/>
    <m/>
    <m/>
    <m/>
    <m/>
    <m/>
    <m/>
    <m/>
    <m/>
    <m/>
    <m/>
    <s v="Others"/>
    <m/>
    <m/>
    <m/>
    <m/>
    <m/>
    <m/>
    <m/>
    <m/>
    <m/>
    <m/>
    <m/>
    <m/>
    <m/>
    <m/>
    <s v="user_ocHSJH83OJnHCvKyMbjx8WOOK8PMgAUGIj1qK0q0dMV"/>
    <s v="Nikhil Ahuja"/>
    <m/>
    <m/>
    <s v="July"/>
    <x v="2"/>
    <m/>
    <m/>
    <m/>
    <m/>
    <m/>
    <m/>
    <s v="2021-11-17 01:29:58.593000+00:00"/>
    <s v="2022-09-07 03:39:33.873000+00:00"/>
    <s v="GMC"/>
  </r>
  <r>
    <x v="25"/>
    <n v="1000000"/>
    <s v="INR"/>
    <n v="0"/>
    <x v="33"/>
    <s v="Sales"/>
    <s v="stat_1hn9nRJaLbI53NxPuSQgo90kRpbpKsFlwN4oEGNUTdO"/>
    <s v="Lost"/>
    <x v="1"/>
    <s v="OpportunityStatusType.Lost"/>
    <s v="cont_SlJMIWCnukexUDS8IXgYT3g2GksWlvk9DeWFVsypsvW"/>
    <s v="swapnil pawar"/>
    <s v="Our quotes were high."/>
    <s v="lead_u3Dbj03wRoXodO0em8YjTxIeAtAJe0kItbxOoLJ9YI0"/>
    <s v="Nitco Tiles Ltd"/>
    <s v="Prateek Wadhwa"/>
    <s v="user_lccnw70UrYzjPcbxrA5N9qp8LF1vx6aP08yPEdeU06P"/>
    <s v="Vikas Gupta"/>
    <s v="2022-07-27 11:09:28.138000+00:00"/>
    <s v="2022-09-06 15:58:46.744000+00:00"/>
    <m/>
    <s v="Mumbai"/>
    <m/>
    <m/>
    <m/>
    <n v="1320"/>
    <m/>
    <m/>
    <m/>
    <m/>
    <m/>
    <m/>
    <m/>
    <m/>
    <m/>
    <m/>
    <m/>
    <s v="Others"/>
    <m/>
    <m/>
    <m/>
    <m/>
    <m/>
    <m/>
    <m/>
    <m/>
    <m/>
    <m/>
    <m/>
    <m/>
    <m/>
    <m/>
    <s v="user_FdWFezbLzkYQcGsBUsjZO25nr2poK2nRbqV47Rs5Kfm"/>
    <s v="Prateek Wadhwa"/>
    <s v="Anjali Nishu"/>
    <m/>
    <s v="September"/>
    <x v="1"/>
    <s v="fundoodata"/>
    <m/>
    <s v="Mayur Leads"/>
    <m/>
    <m/>
    <m/>
    <s v="2020-12-12 11:00:35.286000+00:00"/>
    <s v="2022-09-06 15:58:46.931000+00:00"/>
    <s v="GMC"/>
  </r>
  <r>
    <x v="32"/>
    <n v="70000"/>
    <s v="INR"/>
    <n v="0"/>
    <x v="36"/>
    <s v="Sales"/>
    <s v="stat_kcR4fZg7TU7jjk1jAVua3qGLRS4J5uFayEjK5j02wtv"/>
    <s v="Unqualified"/>
    <x v="1"/>
    <s v="OpportunityStatusType.Lost"/>
    <m/>
    <m/>
    <s v="Noida Based"/>
    <s v="lead_n8kqDveJwxbORbK5iOCt2gG0yPzK82gXj9KfWNo6Ms2"/>
    <s v="Creative Tools"/>
    <s v="Namrata Aurora"/>
    <s v="user_P3f70h2AcefBkFTBZpvA9LgDbjTmUIXkqdKqHJ5evwA"/>
    <s v="Manojkumar Tinna"/>
    <s v="2022-06-23 12:27:00.728000+00:00"/>
    <s v="2022-09-07 03:36:13.481000+00:00"/>
    <m/>
    <s v="Pune"/>
    <m/>
    <m/>
    <m/>
    <n v="100"/>
    <m/>
    <m/>
    <m/>
    <m/>
    <m/>
    <m/>
    <m/>
    <m/>
    <m/>
    <m/>
    <m/>
    <s v="Manufacturing"/>
    <m/>
    <m/>
    <m/>
    <m/>
    <m/>
    <m/>
    <m/>
    <m/>
    <m/>
    <m/>
    <m/>
    <m/>
    <m/>
    <m/>
    <s v="user_IpBH4s1Av5OVFfQQ3nW0qPDDjwLT9uRfx1sVhml8UQA"/>
    <s v="Namrata Aurora"/>
    <m/>
    <m/>
    <s v="July"/>
    <x v="2"/>
    <s v="Vishwesh Kulkarni"/>
    <m/>
    <m/>
    <m/>
    <m/>
    <m/>
    <s v="2021-08-17 11:07:48.853000+00:00"/>
    <s v="2022-09-07 03:36:22.347000+00:00"/>
    <s v="GMC"/>
  </r>
  <r>
    <x v="32"/>
    <n v="250000"/>
    <s v="INR"/>
    <n v="0"/>
    <x v="10"/>
    <s v="Sales"/>
    <s v="stat_kcR4fZg7TU7jjk1jAVua3qGLRS4J5uFayEjK5j02wtv"/>
    <s v="Unqualified"/>
    <x v="1"/>
    <s v="OpportunityStatusType.Lost"/>
    <m/>
    <m/>
    <m/>
    <s v="lead_wI4vNxjD6ouFc1nzjkNi8bNUCERq76Q32j0wITSiBto"/>
    <s v="IMSCDR Ahmedna"/>
    <s v="Namrata Aurora"/>
    <s v="user_P3f70h2AcefBkFTBZpvA9LgDbjTmUIXkqdKqHJ5evwA"/>
    <s v="Manojkumar Tinna"/>
    <s v="2022-07-14 10:29:46.938000+00:00"/>
    <s v="2022-09-07 03:37:18.340000+00:00"/>
    <m/>
    <s v="Pune"/>
    <m/>
    <m/>
    <m/>
    <m/>
    <m/>
    <m/>
    <s v="Facebook"/>
    <m/>
    <m/>
    <m/>
    <m/>
    <s v="PAID_SOCIAL"/>
    <m/>
    <m/>
    <m/>
    <m/>
    <m/>
    <m/>
    <m/>
    <m/>
    <m/>
    <m/>
    <m/>
    <m/>
    <m/>
    <m/>
    <m/>
    <m/>
    <m/>
    <m/>
    <s v="user_5IQTpX6DsnoeoDfxqzqojpVoQLXPh68nhDjLS5ETjYj"/>
    <s v="Satyajit Chati"/>
    <m/>
    <m/>
    <m/>
    <x v="4"/>
    <m/>
    <m/>
    <s v="Employee Engagement Handbook"/>
    <m/>
    <m/>
    <m/>
    <s v="2022-07-13 09:17:59.003000+00:00"/>
    <s v="2022-09-09 07:17:05.230000+00:00"/>
    <s v="GMC"/>
  </r>
  <r>
    <x v="11"/>
    <n v="170000"/>
    <s v="INR"/>
    <n v="0"/>
    <x v="19"/>
    <s v="Sales"/>
    <s v="stat_1hn9nRJaLbI53NxPuSQgo90kRpbpKsFlwN4oEGNUTdO"/>
    <s v="Lost"/>
    <x v="1"/>
    <s v="OpportunityStatusType.Lost"/>
    <m/>
    <m/>
    <s v="GMC-Fresh"/>
    <s v="lead_tTeJcGQGb6FGVj07eMF0udXmI54qX7FDGsyjXR0ocXz"/>
    <s v="RajSang HR Solutions"/>
    <s v="Bharti Bankey"/>
    <s v="user_LKRhV6rhcBe0uL8u70UUGeDjbMupuho4TaiAOCbT7HT"/>
    <s v="Kashif Ahmad"/>
    <s v="2022-06-16 05:19:02.512000+00:00"/>
    <s v="2022-09-06 10:55:02.589000+00:00"/>
    <m/>
    <s v="Delhi"/>
    <m/>
    <s v="2022-03-16 08:20:28+00:00"/>
    <m/>
    <n v="14"/>
    <m/>
    <m/>
    <m/>
    <m/>
    <m/>
    <m/>
    <m/>
    <s v="EMAIL_MARKETING"/>
    <m/>
    <m/>
    <m/>
    <s v="Professional Services"/>
    <m/>
    <m/>
    <m/>
    <m/>
    <m/>
    <m/>
    <m/>
    <m/>
    <m/>
    <m/>
    <m/>
    <m/>
    <m/>
    <m/>
    <s v="user_aM3WaaSUQQmaNnsm9l2FQRVWUEr8RN2ZdXzsuQUalQ3"/>
    <s v="Bharti Bankey"/>
    <m/>
    <m/>
    <m/>
    <x v="3"/>
    <s v="Inbound via website"/>
    <m/>
    <s v="Employee Count 25"/>
    <m/>
    <m/>
    <m/>
    <s v="2022-03-16 08:23:08.685000+00:00"/>
    <s v="2022-09-06 10:55:02.629000+00:00"/>
    <m/>
  </r>
  <r>
    <x v="25"/>
    <n v="4000000"/>
    <s v="INR"/>
    <n v="0"/>
    <x v="33"/>
    <s v="Sales"/>
    <s v="stat_1hn9nRJaLbI53NxPuSQgo90kRpbpKsFlwN4oEGNUTdO"/>
    <s v="Lost"/>
    <x v="1"/>
    <s v="OpportunityStatusType.Lost"/>
    <s v="cont_SlJMIWCnukexUDS8IXgYT3g2GksWlvk9DeWFVsypsvW"/>
    <s v="swapnil pawar"/>
    <s v="Our quotes were high."/>
    <s v="lead_u3Dbj03wRoXodO0em8YjTxIeAtAJe0kItbxOoLJ9YI0"/>
    <s v="Nitco Tiles Ltd"/>
    <s v="Prateek Wadhwa"/>
    <s v="user_lccnw70UrYzjPcbxrA5N9qp8LF1vx6aP08yPEdeU06P"/>
    <s v="Vikas Gupta"/>
    <s v="2022-07-25 09:20:59.728000+00:00"/>
    <s v="2022-09-06 15:58:32.935000+00:00"/>
    <m/>
    <s v="Mumbai"/>
    <m/>
    <m/>
    <m/>
    <n v="1320"/>
    <m/>
    <m/>
    <m/>
    <m/>
    <m/>
    <m/>
    <m/>
    <m/>
    <m/>
    <m/>
    <m/>
    <s v="Others"/>
    <m/>
    <m/>
    <m/>
    <m/>
    <m/>
    <m/>
    <m/>
    <m/>
    <m/>
    <m/>
    <m/>
    <m/>
    <m/>
    <m/>
    <s v="user_FdWFezbLzkYQcGsBUsjZO25nr2poK2nRbqV47Rs5Kfm"/>
    <s v="Prateek Wadhwa"/>
    <s v="Anjali Nishu"/>
    <m/>
    <s v="September"/>
    <x v="1"/>
    <s v="fundoodata"/>
    <m/>
    <s v="Mayur Leads"/>
    <m/>
    <m/>
    <m/>
    <s v="2020-12-12 11:00:35.286000+00:00"/>
    <s v="2022-09-06 15:58:46.931000+00:00"/>
    <s v="GMC"/>
  </r>
  <r>
    <x v="11"/>
    <n v="312114"/>
    <s v="INR"/>
    <n v="100"/>
    <x v="32"/>
    <s v="Sales"/>
    <s v="stat_OZRiD1474QRJIpvnjHCZfiIvKcVD6mIKSSTzg8SwDVx"/>
    <s v="Won- Payment Completed"/>
    <x v="0"/>
    <s v="OpportunityStatusType.Won"/>
    <s v="cont_Qkr797xrajkwdnoiPVAitLOJvgrm47m2albD7mXepY4"/>
    <s v="Avichal Singh"/>
    <m/>
    <s v="lead_PGgmsYoJgqc1hySUtsRKjl0ruub15O7KIRaCME4sUk3"/>
    <s v="GOMO MARKETING SERVICES INDIA PRIVATE LIMITED"/>
    <s v="Harmanjit Singh"/>
    <s v="user_LKRhV6rhcBe0uL8u70UUGeDjbMupuho4TaiAOCbT7HT"/>
    <s v="Kashif Ahmad"/>
    <s v="2022-08-02 07:01:06.431000+00:00"/>
    <s v="2022-09-06 11:59:45.386000+00:00"/>
    <m/>
    <s v="Pune"/>
    <m/>
    <m/>
    <m/>
    <n v="54"/>
    <m/>
    <m/>
    <m/>
    <m/>
    <m/>
    <m/>
    <m/>
    <s v="PAID_SOCIAL"/>
    <m/>
    <m/>
    <m/>
    <s v="Digital Marketing &amp; Advertising"/>
    <m/>
    <m/>
    <m/>
    <m/>
    <m/>
    <m/>
    <m/>
    <m/>
    <m/>
    <m/>
    <m/>
    <m/>
    <s v="Ravi Jaiswal"/>
    <m/>
    <s v="user_lwF8ctKa5IyxqATpO2EOw2h0AEPiCMHOgewiH38Ei77"/>
    <s v="Harmanjit Singh"/>
    <s v="Siddharth Angolkar"/>
    <m/>
    <s v="September"/>
    <x v="1"/>
    <s v="Mr. E"/>
    <m/>
    <s v="Hacks To Automate HR Tasks"/>
    <m/>
    <m/>
    <m/>
    <s v="2022-06-19 07:21:55.496000+00:00"/>
    <s v="2022-10-19 07:45:36.056000+00:00"/>
    <s v="GMC"/>
  </r>
  <r>
    <x v="23"/>
    <n v="254237"/>
    <s v="INR"/>
    <n v="100"/>
    <x v="32"/>
    <s v="Sales"/>
    <s v="stat_OZRiD1474QRJIpvnjHCZfiIvKcVD6mIKSSTzg8SwDVx"/>
    <s v="Won- Payment Completed"/>
    <x v="0"/>
    <s v="OpportunityStatusType.Won"/>
    <m/>
    <m/>
    <m/>
    <s v="lead_X3NzL5PytIVKWZtkj0I0u6PxNKCdhFMUwQy9EdwXMOm"/>
    <s v="Infollion Research Services"/>
    <s v="Satyajit Chati"/>
    <s v="user_5IQTpX6DsnoeoDfxqzqojpVoQLXPh68nhDjLS5ETjYj"/>
    <s v="Satyajit Chati"/>
    <s v="2022-08-30 12:00:05.914000+00:00"/>
    <s v="2022-09-06 09:36:07.919000+00:00"/>
    <m/>
    <s v="Gurgaon"/>
    <m/>
    <m/>
    <m/>
    <n v="91"/>
    <m/>
    <m/>
    <m/>
    <m/>
    <m/>
    <m/>
    <m/>
    <m/>
    <m/>
    <m/>
    <m/>
    <s v="Others"/>
    <m/>
    <m/>
    <m/>
    <m/>
    <m/>
    <m/>
    <m/>
    <m/>
    <m/>
    <m/>
    <m/>
    <m/>
    <m/>
    <m/>
    <s v="user_5IQTpX6DsnoeoDfxqzqojpVoQLXPh68nhDjLS5ETjYj"/>
    <s v="Satyajit Chati"/>
    <s v="Shriram Kulkarni"/>
    <m/>
    <m/>
    <x v="2"/>
    <m/>
    <m/>
    <m/>
    <m/>
    <m/>
    <m/>
    <s v="2022-03-09 17:10:38.170000+00:00"/>
    <s v="2022-10-20 08:56:04.746000+00:00"/>
    <s v="GMC"/>
  </r>
  <r>
    <x v="9"/>
    <n v="850000"/>
    <s v="INR"/>
    <n v="0"/>
    <x v="19"/>
    <s v="Sales"/>
    <s v="stat_kcR4fZg7TU7jjk1jAVua3qGLRS4J5uFayEjK5j02wtv"/>
    <s v="Unqualified"/>
    <x v="1"/>
    <s v="OpportunityStatusType.Lost"/>
    <m/>
    <m/>
    <s v="Not ready for a meeting and wants quotes directly"/>
    <s v="lead_CwvdaNnYVntzX9JYE9yffkLuxkQD0VxD2UAAwkuAZWR"/>
    <s v="Angsana Oasis Spa &amp; Resort"/>
    <s v="Ankita Pingale"/>
    <s v="user_9SBRjyF0n4iWuhUdqRyQkFhl2J4uyNKhFWvvJEvunX8"/>
    <s v="Omkar Ghate"/>
    <s v="2022-08-11 12:38:58.319000+00:00"/>
    <s v="2022-09-06 08:06:24.040000+00:00"/>
    <m/>
    <s v="Bangalore"/>
    <m/>
    <m/>
    <m/>
    <n v="170"/>
    <m/>
    <m/>
    <m/>
    <m/>
    <m/>
    <m/>
    <m/>
    <m/>
    <m/>
    <m/>
    <m/>
    <s v="Hospitality &amp; Travel"/>
    <m/>
    <m/>
    <m/>
    <m/>
    <m/>
    <m/>
    <m/>
    <m/>
    <m/>
    <m/>
    <m/>
    <m/>
    <m/>
    <m/>
    <s v="user_1z3bdwgjF9RILRmuQPeXXGoPhafSi1mEgyb4l5sVEvN"/>
    <s v="Ankita Pingale"/>
    <m/>
    <m/>
    <s v="September"/>
    <x v="2"/>
    <m/>
    <m/>
    <s v="Lead Magnet Lead"/>
    <m/>
    <m/>
    <m/>
    <s v="2021-09-05 17:30:11.509000+00:00"/>
    <s v="2022-09-06 08:06:27.121000+00:00"/>
    <m/>
  </r>
  <r>
    <x v="12"/>
    <n v="1150000"/>
    <s v="INR"/>
    <n v="0"/>
    <x v="32"/>
    <s v="Sales"/>
    <s v="stat_1hn9nRJaLbI53NxPuSQgo90kRpbpKsFlwN4oEGNUTdO"/>
    <s v="Lost"/>
    <x v="1"/>
    <s v="OpportunityStatusType.Lost"/>
    <s v="cont_TTecuEnhiVdELfWeYaljnuyTPZSvTKFLsebOfGcWL2D"/>
    <s v="Nandu Salunke"/>
    <m/>
    <s v="lead_N1y4KDGAMVZEvy5QA1VQw5KjqGq1dn5nrrcDRLLsgCD"/>
    <s v="Ascott"/>
    <s v="Harmanjit Singh"/>
    <s v="user_hAuUqCTCw5r4tCUrswIWPSW7LJ1XIBbttZVmJkxmzGq"/>
    <s v="Chetan Kumar"/>
    <s v="2022-08-17 05:04:38.340000+00:00"/>
    <s v="2022-09-06 08:36:33.490000+00:00"/>
    <m/>
    <s v="Mumbai"/>
    <m/>
    <m/>
    <m/>
    <n v="230"/>
    <m/>
    <m/>
    <s v="Facebook"/>
    <m/>
    <m/>
    <m/>
    <m/>
    <s v="PAID_SOCIAL"/>
    <m/>
    <m/>
    <m/>
    <m/>
    <m/>
    <m/>
    <m/>
    <m/>
    <m/>
    <m/>
    <m/>
    <m/>
    <m/>
    <m/>
    <m/>
    <m/>
    <m/>
    <m/>
    <s v="user_lwF8ctKa5IyxqATpO2EOw2h0AEPiCMHOgewiH38Ei77"/>
    <s v="Harmanjit Singh"/>
    <m/>
    <m/>
    <s v="September"/>
    <x v="4"/>
    <m/>
    <m/>
    <s v="Employee Engagement Handbook"/>
    <m/>
    <m/>
    <m/>
    <s v="2022-07-15 08:14:39.989000+00:00"/>
    <s v="2022-09-06 08:38:12.398000+00:00"/>
    <s v="GMC"/>
  </r>
  <r>
    <x v="4"/>
    <n v="100000"/>
    <s v="INR"/>
    <n v="0"/>
    <x v="4"/>
    <s v="Sales"/>
    <s v="stat_kcR4fZg7TU7jjk1jAVua3qGLRS4J5uFayEjK5j02wtv"/>
    <s v="Unqualified"/>
    <x v="1"/>
    <s v="OpportunityStatusType.Lost"/>
    <s v="cont_nmI1VTY6mM3KCuRBiopuk6iWHfsgASHyjaxpQsrHfdd"/>
    <s v="Dhruv Abrol"/>
    <s v="GMC"/>
    <s v="lead_XIyhlAGyv5pB8vmrD3vmP0ct680WaQZRZWDyRWbrwTL"/>
    <s v="The Voice Authority"/>
    <s v="Shreenath Bhat"/>
    <s v="user_bdUPAGjcS7p6513So3N4g3aWNS5HuBuVJi7bvCPAsLt"/>
    <s v="Mayur Gadiyar"/>
    <s v="2022-08-01 16:07:33.991000+00:00"/>
    <s v="2022-09-06 07:42:43.429000+00:00"/>
    <m/>
    <s v="Mumbai"/>
    <m/>
    <m/>
    <m/>
    <n v="63"/>
    <m/>
    <m/>
    <m/>
    <m/>
    <m/>
    <m/>
    <m/>
    <m/>
    <m/>
    <m/>
    <m/>
    <s v="Professional Services"/>
    <m/>
    <m/>
    <m/>
    <m/>
    <m/>
    <m/>
    <m/>
    <m/>
    <m/>
    <m/>
    <m/>
    <m/>
    <s v="Jithendra Goalla"/>
    <m/>
    <s v="user_vMd4rmcrSbjykdyL2J7rrYn84SWdcNc5FKligrmItPw"/>
    <s v="Shreenath Bhat"/>
    <m/>
    <m/>
    <m/>
    <x v="2"/>
    <s v="Lusha"/>
    <m/>
    <m/>
    <m/>
    <m/>
    <m/>
    <s v="2022-07-12 04:12:13.548000+00:00"/>
    <s v="2022-09-06 07:42:43.465000+00:00"/>
    <s v="GMC"/>
  </r>
  <r>
    <x v="7"/>
    <n v="1034000"/>
    <s v="INR"/>
    <n v="100"/>
    <x v="32"/>
    <s v="Sales"/>
    <s v="stat_OZRiD1474QRJIpvnjHCZfiIvKcVD6mIKSSTzg8SwDVx"/>
    <s v="Won- Payment Completed"/>
    <x v="0"/>
    <s v="OpportunityStatusType.Won"/>
    <m/>
    <m/>
    <s v="GMC Renewal"/>
    <s v="lead_mqKXZZ8vn3NgaLWrw4Tosm7YWFCR0VIVFwi9jCslheB"/>
    <s v="Bista Solution"/>
    <s v="Pranav Kenjale"/>
    <s v="user_U27GK6WjhLhUhi1EDKXV57xMpn8n8DMIOjci1q3UReZ"/>
    <s v="Abhiroop Ganguly"/>
    <s v="2022-07-21 11:01:18.654000+00:00"/>
    <s v="2022-09-06 07:35:45.879000+00:00"/>
    <m/>
    <s v="Pune"/>
    <m/>
    <m/>
    <m/>
    <n v="200"/>
    <m/>
    <m/>
    <m/>
    <m/>
    <m/>
    <m/>
    <m/>
    <m/>
    <m/>
    <m/>
    <m/>
    <s v="IT Services &amp; IT Consulting; Others"/>
    <m/>
    <m/>
    <m/>
    <m/>
    <m/>
    <m/>
    <m/>
    <m/>
    <m/>
    <m/>
    <m/>
    <m/>
    <m/>
    <m/>
    <s v="user_Jujy0sFufO9J3qwY7aNpCCnF6nFZMrfvciNEydEzhaI"/>
    <s v="Shreya Solanki"/>
    <s v="Snehal Mane"/>
    <m/>
    <s v="August"/>
    <x v="2"/>
    <m/>
    <m/>
    <m/>
    <m/>
    <m/>
    <m/>
    <s v="2021-10-01 09:11:10.184000+00:00"/>
    <s v="2022-10-18 18:48:43.104000+00:00"/>
    <m/>
  </r>
  <r>
    <x v="24"/>
    <n v="100000"/>
    <s v="INR"/>
    <n v="0"/>
    <x v="4"/>
    <s v="Sales"/>
    <s v="stat_kcR4fZg7TU7jjk1jAVua3qGLRS4J5uFayEjK5j02wtv"/>
    <s v="Unqualified"/>
    <x v="1"/>
    <s v="OpportunityStatusType.Lost"/>
    <m/>
    <m/>
    <s v="Non-EB (Renewal)"/>
    <s v="lead_PZ7kAHqBW5DgXfy8tN9SgXYqY8LQBX8Xded4jicdzi4"/>
    <s v="Sumit Woods Group ( Fresh )"/>
    <s v="Bhairavi Jog"/>
    <s v="user_sD3YjSs92XKUfD0OPHeo886g6tW6aCM0iUhX5VVUuJi"/>
    <s v="Navin Panjwani"/>
    <s v="2022-08-25 12:25:12.884000+00:00"/>
    <s v="2022-09-06 07:03:42.632000+00:00"/>
    <m/>
    <s v="Mumbai"/>
    <m/>
    <m/>
    <m/>
    <n v="50"/>
    <m/>
    <m/>
    <m/>
    <m/>
    <m/>
    <m/>
    <m/>
    <s v="PAID_SOCIAL"/>
    <m/>
    <m/>
    <m/>
    <m/>
    <m/>
    <m/>
    <m/>
    <m/>
    <m/>
    <m/>
    <m/>
    <m/>
    <m/>
    <m/>
    <m/>
    <m/>
    <m/>
    <m/>
    <s v="user_228eUmsdKIb9OItgmiDq1zD4aPZ1eqiapbaLAGeBf8g"/>
    <s v="Bhairavi Jog"/>
    <m/>
    <m/>
    <s v="September"/>
    <x v="4"/>
    <m/>
    <m/>
    <s v="Employee Engagement Handbook"/>
    <m/>
    <m/>
    <m/>
    <s v="2021-08-25 11:28:58.854000+00:00"/>
    <s v="2022-10-10 08:51:31.207000+00:00"/>
    <s v="NON EB"/>
  </r>
  <r>
    <x v="2"/>
    <n v="8000"/>
    <s v="INR"/>
    <n v="0"/>
    <x v="4"/>
    <s v="Sales"/>
    <s v="stat_kcR4fZg7TU7jjk1jAVua3qGLRS4J5uFayEjK5j02wtv"/>
    <s v="Unqualified"/>
    <x v="1"/>
    <s v="OpportunityStatusType.Lost"/>
    <m/>
    <m/>
    <s v="GPA"/>
    <s v="lead_vOFSxYmsKluk8FkKdlpchj4d1n4h9Oql88FKFRyiv36"/>
    <s v="Beeworks"/>
    <s v="Bharti Bankey"/>
    <s v="user_FdWFezbLzkYQcGsBUsjZO25nr2poK2nRbqV47Rs5Kfm"/>
    <s v="Prateek Wadhwa"/>
    <s v="2022-08-24 07:20:59.985000+00:00"/>
    <s v="2022-09-06 05:44:55.224000+00:00"/>
    <m/>
    <s v="Bangalore"/>
    <m/>
    <s v="2022-08-23 10:14:30+00:00"/>
    <m/>
    <n v="25"/>
    <m/>
    <m/>
    <m/>
    <m/>
    <m/>
    <m/>
    <m/>
    <s v="DIRECT_TRAFFIC"/>
    <m/>
    <m/>
    <m/>
    <m/>
    <m/>
    <m/>
    <m/>
    <m/>
    <m/>
    <m/>
    <m/>
    <m/>
    <m/>
    <m/>
    <m/>
    <m/>
    <m/>
    <m/>
    <s v="user_aM3WaaSUQQmaNnsm9l2FQRVWUEr8RN2ZdXzsuQUalQ3"/>
    <s v="Bharti Bankey"/>
    <m/>
    <m/>
    <m/>
    <x v="3"/>
    <s v="Inbound via website"/>
    <m/>
    <s v="Employee Count 25"/>
    <m/>
    <m/>
    <m/>
    <s v="2022-08-23 10:16:09.722000+00:00"/>
    <s v="2022-09-06 05:44:55.263000+00:00"/>
    <m/>
  </r>
  <r>
    <x v="2"/>
    <n v="50000"/>
    <s v="INR"/>
    <n v="0"/>
    <x v="4"/>
    <s v="Sales"/>
    <s v="stat_kcR4fZg7TU7jjk1jAVua3qGLRS4J5uFayEjK5j02wtv"/>
    <s v="Unqualified"/>
    <x v="1"/>
    <s v="OpportunityStatusType.Lost"/>
    <m/>
    <m/>
    <s v="GMC"/>
    <s v="lead_vOFSxYmsKluk8FkKdlpchj4d1n4h9Oql88FKFRyiv36"/>
    <s v="Beeworks"/>
    <s v="Bharti Bankey"/>
    <s v="user_FdWFezbLzkYQcGsBUsjZO25nr2poK2nRbqV47Rs5Kfm"/>
    <s v="Prateek Wadhwa"/>
    <s v="2022-08-24 07:20:30.954000+00:00"/>
    <s v="2022-09-06 05:44:46.535000+00:00"/>
    <m/>
    <s v="Bangalore"/>
    <m/>
    <s v="2022-08-23 10:14:30+00:00"/>
    <m/>
    <n v="25"/>
    <m/>
    <m/>
    <m/>
    <m/>
    <m/>
    <m/>
    <m/>
    <s v="DIRECT_TRAFFIC"/>
    <m/>
    <m/>
    <m/>
    <m/>
    <m/>
    <m/>
    <m/>
    <m/>
    <m/>
    <m/>
    <m/>
    <m/>
    <m/>
    <m/>
    <m/>
    <m/>
    <m/>
    <m/>
    <s v="user_aM3WaaSUQQmaNnsm9l2FQRVWUEr8RN2ZdXzsuQUalQ3"/>
    <s v="Bharti Bankey"/>
    <m/>
    <m/>
    <m/>
    <x v="3"/>
    <s v="Inbound via website"/>
    <m/>
    <s v="Employee Count 25"/>
    <m/>
    <m/>
    <m/>
    <s v="2022-08-23 10:16:09.722000+00:00"/>
    <s v="2022-09-06 05:44:55.263000+00:00"/>
    <m/>
  </r>
  <r>
    <x v="22"/>
    <n v="80000"/>
    <s v="INR"/>
    <n v="0"/>
    <x v="12"/>
    <s v="Sales"/>
    <s v="stat_kcR4fZg7TU7jjk1jAVua3qGLRS4J5uFayEjK5j02wtv"/>
    <s v="Unqualified"/>
    <x v="1"/>
    <s v="OpportunityStatusType.Lost"/>
    <s v="cont_gRVnyq1Pb8xDHuOg0mfXHItAOINPl3wv8ukesTcGk3Q"/>
    <s v="Mugdha Naik"/>
    <s v="GPA renewal"/>
    <s v="lead_5C8mZtXhz5ODwh5sJkCQl8carCSAXX80GRdRoICKuis"/>
    <s v="UpsideLMS"/>
    <s v="Trupti Suryavanshi"/>
    <s v="user_TZzywQwym26DjuswO479pxRhNKX152z8X1haCx2vcst"/>
    <s v="Vrushali Kummar"/>
    <s v="2022-06-13 09:30:15.716000+00:00"/>
    <s v="2022-09-06 05:37:19.743000+00:00"/>
    <m/>
    <s v="Pune"/>
    <m/>
    <m/>
    <m/>
    <n v="65"/>
    <m/>
    <m/>
    <m/>
    <m/>
    <m/>
    <m/>
    <m/>
    <m/>
    <m/>
    <m/>
    <m/>
    <s v="Education"/>
    <m/>
    <m/>
    <m/>
    <m/>
    <m/>
    <m/>
    <m/>
    <m/>
    <m/>
    <m/>
    <m/>
    <m/>
    <s v="Aniket Vahile"/>
    <m/>
    <s v="user_L8E6IFhq6UCzKLHa45LUUTZCznDuyDwFrGaEp9DXiUM"/>
    <s v="Trupti Suryavanshi"/>
    <m/>
    <m/>
    <s v="August; December; September"/>
    <x v="4"/>
    <s v="Lusha"/>
    <m/>
    <s v="Employee Engagement Handbook"/>
    <m/>
    <m/>
    <m/>
    <s v="2021-05-13 14:07:11.981000+00:00"/>
    <s v="2022-09-14 05:55:36.734000+00:00"/>
    <s v="GPA"/>
  </r>
  <r>
    <x v="15"/>
    <n v="400000"/>
    <s v="INR"/>
    <n v="0"/>
    <x v="4"/>
    <s v="Sales"/>
    <s v="stat_1hn9nRJaLbI53NxPuSQgo90kRpbpKsFlwN4oEGNUTdO"/>
    <s v="Lost"/>
    <x v="1"/>
    <s v="OpportunityStatusType.Lost"/>
    <m/>
    <m/>
    <s v="Fresh Case - still not any go-ahead from Mangement. Still needs time"/>
    <s v="lead_MikI9Qq1LABylF8uOF4cJlbqndlj2WAKHroYIrsjEnp"/>
    <s v="Efleet Systems Pvt Ltd"/>
    <s v="Satyam Tiwari"/>
    <s v="user_N52PP2uP2VZc2gm0nhh6CNFSif4n85g1cdxoNFd9ct0"/>
    <s v="Naveen Kumar"/>
    <s v="2022-08-03 11:18:02.142000+00:00"/>
    <s v="2022-09-06 03:24:19.586000+00:00"/>
    <m/>
    <s v="Mumbai"/>
    <m/>
    <m/>
    <m/>
    <n v="150"/>
    <m/>
    <m/>
    <m/>
    <m/>
    <m/>
    <m/>
    <m/>
    <m/>
    <m/>
    <m/>
    <m/>
    <s v="IT Services &amp; IT Consulting"/>
    <m/>
    <m/>
    <m/>
    <m/>
    <m/>
    <m/>
    <m/>
    <m/>
    <m/>
    <m/>
    <m/>
    <m/>
    <s v="Jithendra Goalla"/>
    <m/>
    <s v="user_2YgShwgjLNI4FjAqgE9PtKsdIaGh919JGcFG919fe5B"/>
    <s v="Satyam Tiwari"/>
    <m/>
    <m/>
    <m/>
    <x v="2"/>
    <s v="Naukri.com"/>
    <m/>
    <m/>
    <m/>
    <m/>
    <m/>
    <s v="2022-08-01 09:58:58.092000+00:00"/>
    <s v="2022-09-26 11:43:38.751000+00:00"/>
    <s v="GMC"/>
  </r>
  <r>
    <x v="15"/>
    <n v="1565000"/>
    <s v="INR"/>
    <n v="0"/>
    <x v="28"/>
    <s v="Sales"/>
    <s v="stat_kcR4fZg7TU7jjk1jAVua3qGLRS4J5uFayEjK5j02wtv"/>
    <s v="Unqualified"/>
    <x v="1"/>
    <s v="OpportunityStatusType.Lost"/>
    <s v="cont_lmSMyejNAwdIg1uVJzL1YsL3sOBxMnmmlS76PoZ3EnB"/>
    <s v="Sharad Dubole"/>
    <s v="GMC Renewal - Not ready to share the base Policy. Happy with New india and Allianz"/>
    <s v="lead_jEECMUUKVbsBfkVYERfdhmW7J7d1Rvk8dupNPQVv0VC"/>
    <s v="CR Asia India"/>
    <s v="Trupti Suryavanshi"/>
    <s v="user_N52PP2uP2VZc2gm0nhh6CNFSif4n85g1cdxoNFd9ct0"/>
    <s v="Naveen Kumar"/>
    <s v="2022-08-08 09:41:18.152000+00:00"/>
    <s v="2022-09-06 03:23:39.101000+00:00"/>
    <m/>
    <s v="Mumbai"/>
    <m/>
    <m/>
    <m/>
    <n v="600"/>
    <m/>
    <m/>
    <m/>
    <m/>
    <m/>
    <m/>
    <m/>
    <m/>
    <m/>
    <m/>
    <m/>
    <m/>
    <m/>
    <m/>
    <m/>
    <m/>
    <m/>
    <m/>
    <m/>
    <m/>
    <m/>
    <m/>
    <m/>
    <m/>
    <m/>
    <m/>
    <s v="user_L8E6IFhq6UCzKLHa45LUUTZCznDuyDwFrGaEp9DXiUM"/>
    <s v="Trupti Suryavanshi"/>
    <m/>
    <m/>
    <s v="September"/>
    <x v="4"/>
    <m/>
    <m/>
    <s v="Employee Engagement Handbook"/>
    <m/>
    <m/>
    <m/>
    <s v="2022-05-20 16:14:55.870000+00:00"/>
    <s v="2022-09-09 11:34:07.707000+00:00"/>
    <s v="GMC"/>
  </r>
  <r>
    <x v="15"/>
    <n v="500000"/>
    <s v="INR"/>
    <n v="100"/>
    <x v="32"/>
    <s v="Sales"/>
    <s v="stat_OZRiD1474QRJIpvnjHCZfiIvKcVD6mIKSSTzg8SwDVx"/>
    <s v="Won- Payment Completed"/>
    <x v="0"/>
    <s v="OpportunityStatusType.Won"/>
    <m/>
    <m/>
    <s v="CD Account"/>
    <s v="lead_Ez8t1P9zR47iiOSwQBflTM3ZHNXoFc8ILdVIPqdaIAy"/>
    <s v="Toothsi"/>
    <s v="Naveen Kumar"/>
    <s v="user_N52PP2uP2VZc2gm0nhh6CNFSif4n85g1cdxoNFd9ct0"/>
    <s v="Naveen Kumar"/>
    <s v="2022-09-06 05:21:09.344000+00:00"/>
    <s v="2022-09-06 05:21:09.344000+00:00"/>
    <m/>
    <s v="Mumbai"/>
    <m/>
    <m/>
    <m/>
    <n v="2800"/>
    <m/>
    <m/>
    <m/>
    <m/>
    <m/>
    <m/>
    <m/>
    <s v="PAID_SOCIAL"/>
    <m/>
    <m/>
    <m/>
    <s v="Health, Wellness &amp; Fitness"/>
    <m/>
    <m/>
    <m/>
    <m/>
    <m/>
    <m/>
    <m/>
    <m/>
    <m/>
    <m/>
    <m/>
    <m/>
    <s v="Mrunmay Jalgaonkar"/>
    <m/>
    <s v="user_A8KOTZADnUtEQOLt4nSLAmteNStuGh80js75RYjrXVt"/>
    <s v="Sarvesh Pawar"/>
    <s v="Yogesh Shukla"/>
    <m/>
    <s v="August; March"/>
    <x v="13"/>
    <s v="Lusha"/>
    <m/>
    <s v="Employer Branding Playbook"/>
    <m/>
    <s v="Think Investments, Ramakant Sharma, Eight Roads Ventures, Mankekar Family Office, Dharmil Sheth"/>
    <m/>
    <s v="2021-12-09 09:17:38.074000+00:00"/>
    <s v="2022-10-19 05:13:32.225000+00:00"/>
    <m/>
  </r>
  <r>
    <x v="18"/>
    <n v="1652000"/>
    <s v="INR"/>
    <n v="0"/>
    <x v="33"/>
    <s v="Sales"/>
    <s v="stat_1hn9nRJaLbI53NxPuSQgo90kRpbpKsFlwN4oEGNUTdO"/>
    <s v="Lost"/>
    <x v="1"/>
    <s v="OpportunityStatusType.Lost"/>
    <s v="cont_2yW2KufNWJIc7liloiHPO0hso1TvEPUUpTHF2sIQBXP"/>
    <s v="Saloni Vasa"/>
    <s v="GMC"/>
    <s v="lead_eWLpRhbKW2Mzdn5ZTVxb4WNCyZRsEGJXlpyMt7kA5wK"/>
    <s v="Syndrome Technologies Private Limited"/>
    <s v="Pallab Gupta"/>
    <s v="user_t8sUu4byhPnyQ33u64Ecs5WRL98oy2iuu4iTrhCr4vl"/>
    <s v="Nilesh Dhanani"/>
    <s v="2022-08-10 11:01:57.026000+00:00"/>
    <s v="2022-09-06 02:47:53.720000+00:00"/>
    <m/>
    <s v="Mumbai"/>
    <m/>
    <m/>
    <m/>
    <n v="156"/>
    <m/>
    <m/>
    <m/>
    <m/>
    <m/>
    <m/>
    <m/>
    <s v="PAID_SOCIAL"/>
    <m/>
    <m/>
    <m/>
    <s v="IT Services &amp; IT Consulting"/>
    <m/>
    <m/>
    <m/>
    <m/>
    <m/>
    <m/>
    <m/>
    <m/>
    <m/>
    <m/>
    <m/>
    <m/>
    <s v="Aniket Vahile"/>
    <m/>
    <s v="user_FdWFezbLzkYQcGsBUsjZO25nr2poK2nRbqV47Rs5Kfm"/>
    <s v="Prateek Wadhwa"/>
    <m/>
    <m/>
    <s v="August"/>
    <x v="1"/>
    <s v="Naukri.com"/>
    <m/>
    <s v="Employee Wellness Handbook"/>
    <m/>
    <m/>
    <m/>
    <s v="2022-04-18 12:38:49.277000+00:00"/>
    <s v="2022-10-06 09:26:35.509000+00:00"/>
    <m/>
  </r>
  <r>
    <x v="8"/>
    <n v="1000000"/>
    <s v="INR"/>
    <n v="0"/>
    <x v="4"/>
    <s v="Sales"/>
    <s v="stat_kcR4fZg7TU7jjk1jAVua3qGLRS4J5uFayEjK5j02wtv"/>
    <s v="Unqualified"/>
    <x v="1"/>
    <s v="OpportunityStatusType.Lost"/>
    <s v="cont_YDxVYYsodUpjsfEN4cUBBgEXgVjnwToKi8L8tcMcP0i"/>
    <s v="Sanjeev Rana"/>
    <s v="150 emps"/>
    <s v="lead_FXwwGc67eb4JgcqqTWsCTh4Xb1e6sxnlMRRiz45c5pJ"/>
    <s v="CresTech Software Systems Pvt.Ltd."/>
    <s v="Prateek Wadhwa"/>
    <s v="user_KLETV1op4MIjvKQ12xGsWi23CuPjDE6PT29nwG6T3MY"/>
    <s v="Pooja Gawas"/>
    <s v="2022-07-12 06:02:05.602000+00:00"/>
    <s v="2022-09-05 15:10:36.543000+00:00"/>
    <m/>
    <s v="Delhi"/>
    <m/>
    <m/>
    <m/>
    <n v="350"/>
    <m/>
    <m/>
    <m/>
    <m/>
    <m/>
    <m/>
    <m/>
    <s v="PAID_SOCIAL"/>
    <m/>
    <m/>
    <m/>
    <m/>
    <m/>
    <m/>
    <m/>
    <m/>
    <m/>
    <m/>
    <m/>
    <m/>
    <m/>
    <m/>
    <m/>
    <m/>
    <m/>
    <m/>
    <s v="user_FdWFezbLzkYQcGsBUsjZO25nr2poK2nRbqV47Rs5Kfm"/>
    <s v="Prateek Wadhwa"/>
    <m/>
    <m/>
    <s v="September"/>
    <x v="4"/>
    <m/>
    <m/>
    <s v="Employee Engagement Calendar"/>
    <m/>
    <m/>
    <m/>
    <s v="2022-07-04 12:10:16.381000+00:00"/>
    <s v="2022-09-05 15:10:48.755000+00:00"/>
    <s v="GMC"/>
  </r>
  <r>
    <x v="8"/>
    <n v="75000"/>
    <s v="INR"/>
    <n v="0"/>
    <x v="4"/>
    <s v="Sales"/>
    <s v="stat_kcR4fZg7TU7jjk1jAVua3qGLRS4J5uFayEjK5j02wtv"/>
    <s v="Unqualified"/>
    <x v="1"/>
    <s v="OpportunityStatusType.Lost"/>
    <s v="cont_YDxVYYsodUpjsfEN4cUBBgEXgVjnwToKi8L8tcMcP0i"/>
    <s v="Sanjeev Rana"/>
    <s v="200 emps"/>
    <s v="lead_FXwwGc67eb4JgcqqTWsCTh4Xb1e6sxnlMRRiz45c5pJ"/>
    <s v="CresTech Software Systems Pvt.Ltd."/>
    <s v="Prateek Wadhwa"/>
    <s v="user_KLETV1op4MIjvKQ12xGsWi23CuPjDE6PT29nwG6T3MY"/>
    <s v="Pooja Gawas"/>
    <s v="2022-07-12 06:03:26.100000+00:00"/>
    <s v="2022-09-05 15:10:48.711000+00:00"/>
    <m/>
    <s v="Delhi"/>
    <m/>
    <m/>
    <m/>
    <n v="350"/>
    <m/>
    <m/>
    <m/>
    <m/>
    <m/>
    <m/>
    <m/>
    <s v="PAID_SOCIAL"/>
    <m/>
    <m/>
    <m/>
    <m/>
    <m/>
    <m/>
    <m/>
    <m/>
    <m/>
    <m/>
    <m/>
    <m/>
    <m/>
    <m/>
    <m/>
    <m/>
    <m/>
    <m/>
    <s v="user_FdWFezbLzkYQcGsBUsjZO25nr2poK2nRbqV47Rs5Kfm"/>
    <s v="Prateek Wadhwa"/>
    <m/>
    <m/>
    <s v="September"/>
    <x v="4"/>
    <m/>
    <m/>
    <s v="Employee Engagement Calendar"/>
    <m/>
    <m/>
    <m/>
    <s v="2022-07-04 12:10:16.381000+00:00"/>
    <s v="2022-09-05 15:10:48.755000+00:00"/>
    <s v="GPA"/>
  </r>
  <r>
    <x v="23"/>
    <n v="50000"/>
    <s v="INR"/>
    <n v="0"/>
    <x v="10"/>
    <s v="Sales"/>
    <s v="stat_1hn9nRJaLbI53NxPuSQgo90kRpbpKsFlwN4oEGNUTdO"/>
    <s v="Lost"/>
    <x v="1"/>
    <s v="OpportunityStatusType.Lost"/>
    <m/>
    <m/>
    <s v="GMC-fresh"/>
    <s v="lead_IjzKqb7HFSPqCyqQP5hYym4WHrH1AZXGljPwqGyOT6R"/>
    <s v="yelo furniture"/>
    <s v="Bharti Bankey"/>
    <s v="user_jbppzD9HyqqioXDaUzrIJfkBW97sQdk5kSNPsBKGx0r"/>
    <s v="Pranaav Marathe"/>
    <s v="2022-07-20 05:14:08.711000+00:00"/>
    <s v="2022-09-05 12:20:03.925000+00:00"/>
    <m/>
    <s v="Pune"/>
    <m/>
    <s v="2022-07-19 05:11:54+00:00"/>
    <m/>
    <n v="8"/>
    <m/>
    <m/>
    <m/>
    <m/>
    <m/>
    <m/>
    <m/>
    <m/>
    <m/>
    <m/>
    <m/>
    <m/>
    <m/>
    <m/>
    <m/>
    <m/>
    <m/>
    <m/>
    <m/>
    <m/>
    <m/>
    <m/>
    <m/>
    <m/>
    <m/>
    <m/>
    <s v="user_aM3WaaSUQQmaNnsm9l2FQRVWUEr8RN2ZdXzsuQUalQ3"/>
    <s v="Bharti Bankey"/>
    <m/>
    <m/>
    <m/>
    <x v="3"/>
    <s v="Inbound via website"/>
    <m/>
    <s v="Employee Count 25"/>
    <m/>
    <m/>
    <m/>
    <s v="2022-07-19 05:14:45.216000+00:00"/>
    <s v="2022-09-05 12:20:03.997000+00:00"/>
    <m/>
  </r>
  <r>
    <x v="23"/>
    <n v="240000"/>
    <s v="INR"/>
    <n v="0"/>
    <x v="10"/>
    <s v="Sales"/>
    <s v="stat_1hn9nRJaLbI53NxPuSQgo90kRpbpKsFlwN4oEGNUTdO"/>
    <s v="Lost"/>
    <x v="1"/>
    <s v="OpportunityStatusType.Lost"/>
    <m/>
    <m/>
    <m/>
    <s v="lead_jvUtHCPkQW2baLKYCQQYQytsrCQctDoggW4GQHrlbwy"/>
    <s v="Oslash"/>
    <s v="Shreya Solanki"/>
    <s v="user_jbppzD9HyqqioXDaUzrIJfkBW97sQdk5kSNPsBKGx0r"/>
    <s v="Pranaav Marathe"/>
    <s v="2022-08-17 05:56:58.918000+00:00"/>
    <s v="2022-09-05 12:21:48.247000+00:00"/>
    <m/>
    <s v="Bangalore"/>
    <m/>
    <s v="2022-08-16 07:38:40+00:00"/>
    <m/>
    <n v="30"/>
    <m/>
    <m/>
    <m/>
    <m/>
    <m/>
    <m/>
    <m/>
    <s v="PAID_SEARCH"/>
    <m/>
    <m/>
    <m/>
    <m/>
    <m/>
    <m/>
    <m/>
    <m/>
    <m/>
    <m/>
    <m/>
    <m/>
    <m/>
    <m/>
    <m/>
    <m/>
    <m/>
    <m/>
    <s v="user_Jujy0sFufO9J3qwY7aNpCCnF6nFZMrfvciNEydEzhaI"/>
    <s v="Shreya Solanki"/>
    <m/>
    <m/>
    <m/>
    <x v="3"/>
    <s v="Inbound via website"/>
    <m/>
    <s v="Employee Count 25"/>
    <m/>
    <m/>
    <m/>
    <s v="2022-08-16 07:41:33.436000+00:00"/>
    <s v="2022-09-21 06:18:41.657000+00:00"/>
    <m/>
  </r>
  <r>
    <x v="21"/>
    <n v="2500000"/>
    <s v="INR"/>
    <n v="20"/>
    <x v="37"/>
    <s v="Sales"/>
    <s v="stat_kLhaUSYbyIgQOHjvcKAHYNQn1lIjd0wTZfiU50Lt3mL"/>
    <s v="Demo Completed"/>
    <x v="1"/>
    <s v="OpportunityStatusType.Active"/>
    <m/>
    <m/>
    <s v="GMC"/>
    <s v="lead_TD8npeobYZYuLtu1EovgLtgj2XslYmTJqFXLyIp0yR9"/>
    <s v="Netcore Cloud"/>
    <s v="Satyam Tiwari"/>
    <s v="user_jbppzD9HyqqioXDaUzrIJfkBW97sQdk5kSNPsBKGx0r"/>
    <s v="Pranaav Marathe"/>
    <s v="2022-02-07 07:21:31.707000+00:00"/>
    <s v="2022-09-05 12:03:15.531000+00:00"/>
    <m/>
    <s v="Mumbai"/>
    <m/>
    <m/>
    <m/>
    <n v="801"/>
    <m/>
    <s v="BOF - Dream Co. list - Employee Engagement Handbook - Conversation Ad"/>
    <s v="LinkedIn"/>
    <m/>
    <m/>
    <m/>
    <m/>
    <s v="PAID_SOCIAL"/>
    <m/>
    <m/>
    <m/>
    <s v="IT Services &amp; IT Consulting"/>
    <m/>
    <m/>
    <m/>
    <m/>
    <m/>
    <m/>
    <m/>
    <m/>
    <m/>
    <m/>
    <m/>
    <m/>
    <s v="Deepak Yadav"/>
    <m/>
    <s v="user_FdWFezbLzkYQcGsBUsjZO25nr2poK2nRbqV47Rs5Kfm"/>
    <s v="Prateek Wadhwa"/>
    <m/>
    <m/>
    <s v="July; October"/>
    <x v="4"/>
    <m/>
    <m/>
    <s v="Talent Acquisition Strategies"/>
    <m/>
    <m/>
    <m/>
    <s v="2022-02-07 06:46:06.924000+00:00"/>
    <s v="2022-09-29 17:03:25.346000+00:00"/>
    <m/>
  </r>
  <r>
    <x v="27"/>
    <n v="45970"/>
    <s v="INR"/>
    <n v="0"/>
    <x v="36"/>
    <s v="Sales"/>
    <s v="stat_kcR4fZg7TU7jjk1jAVua3qGLRS4J5uFayEjK5j02wtv"/>
    <s v="Unqualified"/>
    <x v="1"/>
    <s v="OpportunityStatusType.Lost"/>
    <s v="cont_tVx9wiZoDEPM29alpIqLqN5kEcjy11selEtswjf8Vm2"/>
    <s v="patra.debolina1992@gmail.com"/>
    <s v="GMC - Fresh Policy"/>
    <s v="lead_tRH9WM29bdvT36f7runzneOjpCcWJlMZ1ZHUYmIKVqP"/>
    <s v="Saara.io(Fresh)"/>
    <s v="Kaushlya Bhavsar"/>
    <s v="user_jbppzD9HyqqioXDaUzrIJfkBW97sQdk5kSNPsBKGx0r"/>
    <s v="Pranaav Marathe"/>
    <s v="2022-01-18 06:50:41.321000+00:00"/>
    <s v="2022-09-05 11:59:58.532000+00:00"/>
    <m/>
    <m/>
    <m/>
    <m/>
    <m/>
    <n v="50"/>
    <m/>
    <m/>
    <m/>
    <m/>
    <m/>
    <m/>
    <m/>
    <m/>
    <m/>
    <m/>
    <m/>
    <m/>
    <m/>
    <m/>
    <m/>
    <m/>
    <m/>
    <m/>
    <m/>
    <m/>
    <m/>
    <m/>
    <m/>
    <m/>
    <m/>
    <m/>
    <s v="user_g5Yw4Z4XnIbmcGhJO80vdtFdd5ElcDlgYO3q8l82ODn"/>
    <s v="Aditya Binani"/>
    <s v="Siddharth Angolkar"/>
    <m/>
    <s v="February"/>
    <x v="4"/>
    <m/>
    <m/>
    <s v="Downloaded the guide: Employee Wellness Handbook"/>
    <m/>
    <m/>
    <m/>
    <s v="2021-12-23 12:43:16.196000+00:00"/>
    <s v="2022-09-05 11:59:58.612000+00:00"/>
    <s v="GMC"/>
  </r>
  <r>
    <x v="27"/>
    <n v="500000"/>
    <s v="INR"/>
    <n v="0"/>
    <x v="38"/>
    <s v="Sales"/>
    <s v="stat_kcR4fZg7TU7jjk1jAVua3qGLRS4J5uFayEjK5j02wtv"/>
    <s v="Unqualified"/>
    <x v="1"/>
    <s v="OpportunityStatusType.Lost"/>
    <m/>
    <m/>
    <m/>
    <s v="lead_3GK2Ofzz4OIjOU1FgB7a0DQVw7GCLYOuAKtHf41C8Cj"/>
    <s v="Netgear Technologies pvt ltd"/>
    <s v="Satyam Tiwari"/>
    <s v="user_jbppzD9HyqqioXDaUzrIJfkBW97sQdk5kSNPsBKGx0r"/>
    <s v="Pranaav Marathe"/>
    <s v="2022-06-13 13:49:03.735000+00:00"/>
    <s v="2022-09-05 11:56:27.518000+00:00"/>
    <m/>
    <s v="Delhi"/>
    <m/>
    <m/>
    <m/>
    <n v="120"/>
    <m/>
    <m/>
    <m/>
    <m/>
    <m/>
    <m/>
    <m/>
    <m/>
    <m/>
    <m/>
    <m/>
    <s v="IT Services &amp; IT Consulting"/>
    <m/>
    <m/>
    <m/>
    <m/>
    <m/>
    <m/>
    <m/>
    <m/>
    <m/>
    <m/>
    <m/>
    <m/>
    <s v="Deepak Yadav"/>
    <m/>
    <s v="user_2YgShwgjLNI4FjAqgE9PtKsdIaGh919JGcFG919fe5B"/>
    <s v="Satyam Tiwari"/>
    <s v="Dr. Anil More"/>
    <m/>
    <s v="March"/>
    <x v="2"/>
    <m/>
    <m/>
    <m/>
    <m/>
    <m/>
    <m/>
    <s v="2022-02-11 10:57:46.801000+00:00"/>
    <s v="2022-09-05 11:56:27.552000+00:00"/>
    <s v="GTL"/>
  </r>
  <r>
    <x v="27"/>
    <n v="50000"/>
    <s v="INR"/>
    <n v="0"/>
    <x v="39"/>
    <s v="Sales"/>
    <s v="stat_1hn9nRJaLbI53NxPuSQgo90kRpbpKsFlwN4oEGNUTdO"/>
    <s v="Lost"/>
    <x v="1"/>
    <s v="OpportunityStatusType.Lost"/>
    <s v="cont_kZwSoB0ZeCTNruU05MR0XJzeUmNKxekIk8sh8vRvhjl"/>
    <s v="Aanchal Jain"/>
    <m/>
    <s v="lead_iocsjPGegpIpoe0r18eBwGZq0Strxnb7VWjh98a0sal"/>
    <s v="Kubik - Discover Luxury"/>
    <s v="Prateek Wadhwa"/>
    <s v="user_jbppzD9HyqqioXDaUzrIJfkBW97sQdk5kSNPsBKGx0r"/>
    <s v="Pranaav Marathe"/>
    <s v="2022-06-09 09:51:21.577000+00:00"/>
    <s v="2022-09-05 11:56:03.114000+00:00"/>
    <m/>
    <s v="Mumbai"/>
    <m/>
    <m/>
    <m/>
    <n v="150"/>
    <m/>
    <m/>
    <m/>
    <m/>
    <m/>
    <m/>
    <m/>
    <s v="PAID_SOCIAL"/>
    <m/>
    <m/>
    <m/>
    <m/>
    <m/>
    <m/>
    <m/>
    <m/>
    <m/>
    <m/>
    <m/>
    <m/>
    <m/>
    <m/>
    <m/>
    <m/>
    <m/>
    <m/>
    <s v="user_FdWFezbLzkYQcGsBUsjZO25nr2poK2nRbqV47Rs5Kfm"/>
    <s v="Prateek Wadhwa"/>
    <m/>
    <m/>
    <s v="August"/>
    <x v="4"/>
    <m/>
    <m/>
    <s v="Employee Engagement Handbook"/>
    <m/>
    <m/>
    <m/>
    <s v="2022-06-08 13:51:02.419000+00:00"/>
    <s v="2022-09-05 11:56:03.156000+00:00"/>
    <s v="GPA"/>
  </r>
  <r>
    <x v="26"/>
    <n v="600000"/>
    <s v="INR"/>
    <n v="0"/>
    <x v="40"/>
    <s v="Sales"/>
    <s v="stat_kcR4fZg7TU7jjk1jAVua3qGLRS4J5uFayEjK5j02wtv"/>
    <s v="Unqualified"/>
    <x v="1"/>
    <s v="OpportunityStatusType.Lost"/>
    <s v="cont_uPYd0g4ol9KMXtiIN3lcYJEIilUwPZDZau9YUo3YVxK"/>
    <s v="Parmeshwar Rajure"/>
    <m/>
    <s v="lead_p9dZJ7ru62jjlkjT6e2KwKbpVbmrS3XsOy2C6bOoC5y"/>
    <s v="Parakh Agro Industries Ltd."/>
    <s v="Sarvesh Pawar"/>
    <s v="user_A8KOTZADnUtEQOLt4nSLAmteNStuGh80js75RYjrXVt"/>
    <s v="Sarvesh Pawar"/>
    <s v="2022-08-17 12:49:33.312000+00:00"/>
    <s v="2022-09-05 10:57:13.565000+00:00"/>
    <m/>
    <s v="Pune"/>
    <m/>
    <m/>
    <m/>
    <n v="1200"/>
    <m/>
    <m/>
    <m/>
    <m/>
    <m/>
    <m/>
    <m/>
    <m/>
    <m/>
    <m/>
    <m/>
    <s v="Manufacturing"/>
    <m/>
    <m/>
    <m/>
    <m/>
    <m/>
    <m/>
    <m/>
    <m/>
    <m/>
    <m/>
    <m/>
    <m/>
    <s v="Rakesh Nade"/>
    <m/>
    <s v="user_A8KOTZADnUtEQOLt4nSLAmteNStuGh80js75RYjrXVt"/>
    <s v="Sarvesh Pawar"/>
    <m/>
    <m/>
    <s v="April; June; November; September"/>
    <x v="2"/>
    <m/>
    <m/>
    <s v="AM is Amit Singh"/>
    <m/>
    <m/>
    <m/>
    <s v="2022-08-17 12:20:03.423000+00:00"/>
    <s v="2022-10-15 18:06:56.338000+00:00"/>
    <s v="GPA"/>
  </r>
  <r>
    <x v="19"/>
    <n v="300000"/>
    <s v="INR"/>
    <n v="50"/>
    <x v="10"/>
    <s v="Sales"/>
    <s v="stat_f8isA8PLi8FcBUQXfvybN0OzrsX9nIePVvpcj94eist"/>
    <s v="LQ Quote Awaited"/>
    <x v="1"/>
    <s v="OpportunityStatusType.Active"/>
    <s v="cont_Cd2zs7yCAeOW7fs6CMKCqjxX3CuYV8kybbpptqLbmb5"/>
    <s v="Shreya Singhal"/>
    <s v="GMC"/>
    <s v="lead_gxsDbLYHuBihBTb2eXhul6CVbZORLaQVOqlAZ9Hgr7u"/>
    <s v="DigitUp (Fresh)"/>
    <s v="Bhairavi Jog"/>
    <s v="user_jbppzD9HyqqioXDaUzrIJfkBW97sQdk5kSNPsBKGx0r"/>
    <s v="Pranaav Marathe"/>
    <s v="2022-01-05 09:46:32.211000+00:00"/>
    <s v="2022-09-05 11:13:57.945000+00:00"/>
    <m/>
    <s v="Gurgaon"/>
    <m/>
    <m/>
    <m/>
    <n v="36"/>
    <m/>
    <m/>
    <m/>
    <m/>
    <m/>
    <m/>
    <m/>
    <m/>
    <m/>
    <m/>
    <m/>
    <s v="Others"/>
    <m/>
    <m/>
    <m/>
    <m/>
    <m/>
    <m/>
    <m/>
    <m/>
    <m/>
    <m/>
    <m/>
    <m/>
    <m/>
    <m/>
    <s v="user_228eUmsdKIb9OItgmiDq1zD4aPZ1eqiapbaLAGeBf8g"/>
    <s v="Bhairavi Jog"/>
    <s v="Snehal Mane"/>
    <m/>
    <m/>
    <x v="4"/>
    <m/>
    <m/>
    <s v="Downloaded the guide: Employee Wellness Handbook"/>
    <m/>
    <m/>
    <m/>
    <s v="2021-12-26 01:38:18.025000+00:00"/>
    <s v="2022-09-05 11:14:55.075000+00:00"/>
    <m/>
  </r>
  <r>
    <x v="27"/>
    <n v="500000"/>
    <s v="INR"/>
    <n v="0"/>
    <x v="39"/>
    <s v="Sales"/>
    <s v="stat_1hn9nRJaLbI53NxPuSQgo90kRpbpKsFlwN4oEGNUTdO"/>
    <s v="Lost"/>
    <x v="1"/>
    <s v="OpportunityStatusType.Lost"/>
    <s v="cont_kZwSoB0ZeCTNruU05MR0XJzeUmNKxekIk8sh8vRvhjl"/>
    <s v="Aanchal Jain"/>
    <m/>
    <s v="lead_iocsjPGegpIpoe0r18eBwGZq0Strxnb7VWjh98a0sal"/>
    <s v="Kubik - Discover Luxury"/>
    <s v="Prateek Wadhwa"/>
    <s v="user_jbppzD9HyqqioXDaUzrIJfkBW97sQdk5kSNPsBKGx0r"/>
    <s v="Pranaav Marathe"/>
    <s v="2022-06-09 09:50:58.452000+00:00"/>
    <s v="2022-09-05 11:55:52.513000+00:00"/>
    <m/>
    <s v="Mumbai"/>
    <m/>
    <m/>
    <m/>
    <n v="150"/>
    <m/>
    <m/>
    <m/>
    <m/>
    <m/>
    <m/>
    <m/>
    <s v="PAID_SOCIAL"/>
    <m/>
    <m/>
    <m/>
    <m/>
    <m/>
    <m/>
    <m/>
    <m/>
    <m/>
    <m/>
    <m/>
    <m/>
    <m/>
    <m/>
    <m/>
    <m/>
    <m/>
    <m/>
    <s v="user_FdWFezbLzkYQcGsBUsjZO25nr2poK2nRbqV47Rs5Kfm"/>
    <s v="Prateek Wadhwa"/>
    <m/>
    <m/>
    <s v="August"/>
    <x v="4"/>
    <m/>
    <m/>
    <s v="Employee Engagement Handbook"/>
    <m/>
    <m/>
    <m/>
    <s v="2022-06-08 13:51:02.419000+00:00"/>
    <s v="2022-09-05 11:56:03.156000+00:00"/>
    <s v="GMC"/>
  </r>
  <r>
    <x v="32"/>
    <n v="36000"/>
    <s v="INR"/>
    <n v="0"/>
    <x v="16"/>
    <s v="Sales"/>
    <s v="stat_1hn9nRJaLbI53NxPuSQgo90kRpbpKsFlwN4oEGNUTdO"/>
    <s v="Lost"/>
    <x v="1"/>
    <s v="OpportunityStatusType.Lost"/>
    <m/>
    <m/>
    <m/>
    <s v="lead_VWn109rhAZYm6geIXSIpOX95n9T0atfCTm7BoPzl4pR"/>
    <s v="Ula"/>
    <s v="Namrata Aurora"/>
    <s v="user_jbppzD9HyqqioXDaUzrIJfkBW97sQdk5kSNPsBKGx0r"/>
    <s v="Pranaav Marathe"/>
    <s v="2022-07-05 06:56:01.922000+00:00"/>
    <s v="2022-09-05 10:32:32.456000+00:00"/>
    <m/>
    <s v="Bangalore"/>
    <m/>
    <m/>
    <m/>
    <m/>
    <m/>
    <m/>
    <m/>
    <m/>
    <m/>
    <m/>
    <m/>
    <s v="PAID_SOCIAL"/>
    <m/>
    <m/>
    <m/>
    <m/>
    <m/>
    <m/>
    <m/>
    <m/>
    <m/>
    <m/>
    <m/>
    <m/>
    <m/>
    <m/>
    <m/>
    <m/>
    <m/>
    <m/>
    <s v="user_IpBH4s1Av5OVFfQQ3nW0qPDDjwLT9uRfx1sVhml8UQA"/>
    <s v="Namrata Aurora"/>
    <m/>
    <m/>
    <m/>
    <x v="4"/>
    <m/>
    <m/>
    <s v="Employee Engagement Calendar"/>
    <m/>
    <m/>
    <m/>
    <s v="2022-06-24 03:03:10.108000+00:00"/>
    <s v="2022-10-20 09:18:40.171000+00:00"/>
    <s v="GPA"/>
  </r>
  <r>
    <x v="32"/>
    <n v="120000"/>
    <s v="INR"/>
    <n v="0"/>
    <x v="16"/>
    <s v="Sales"/>
    <s v="stat_1hn9nRJaLbI53NxPuSQgo90kRpbpKsFlwN4oEGNUTdO"/>
    <s v="Lost"/>
    <x v="1"/>
    <s v="OpportunityStatusType.Lost"/>
    <m/>
    <m/>
    <m/>
    <s v="lead_VWn109rhAZYm6geIXSIpOX95n9T0atfCTm7BoPzl4pR"/>
    <s v="Ula"/>
    <s v="Namrata Aurora"/>
    <s v="user_jbppzD9HyqqioXDaUzrIJfkBW97sQdk5kSNPsBKGx0r"/>
    <s v="Pranaav Marathe"/>
    <s v="2022-07-05 06:56:17.023000+00:00"/>
    <s v="2022-09-05 10:32:38.354000+00:00"/>
    <m/>
    <s v="Bangalore"/>
    <m/>
    <m/>
    <m/>
    <m/>
    <m/>
    <m/>
    <m/>
    <m/>
    <m/>
    <m/>
    <m/>
    <s v="PAID_SOCIAL"/>
    <m/>
    <m/>
    <m/>
    <m/>
    <m/>
    <m/>
    <m/>
    <m/>
    <m/>
    <m/>
    <m/>
    <m/>
    <m/>
    <m/>
    <m/>
    <m/>
    <m/>
    <m/>
    <s v="user_IpBH4s1Av5OVFfQQ3nW0qPDDjwLT9uRfx1sVhml8UQA"/>
    <s v="Namrata Aurora"/>
    <m/>
    <m/>
    <m/>
    <x v="4"/>
    <m/>
    <m/>
    <s v="Employee Engagement Calendar"/>
    <m/>
    <m/>
    <m/>
    <s v="2022-06-24 03:03:10.108000+00:00"/>
    <s v="2022-10-20 09:18:40.171000+00:00"/>
    <m/>
  </r>
  <r>
    <x v="32"/>
    <n v="360000"/>
    <s v="INR"/>
    <n v="0"/>
    <x v="11"/>
    <s v="Sales"/>
    <s v="stat_1hn9nRJaLbI53NxPuSQgo90kRpbpKsFlwN4oEGNUTdO"/>
    <s v="Lost"/>
    <x v="1"/>
    <s v="OpportunityStatusType.Lost"/>
    <m/>
    <m/>
    <m/>
    <s v="lead_VWn109rhAZYm6geIXSIpOX95n9T0atfCTm7BoPzl4pR"/>
    <s v="Ula"/>
    <s v="Namrata Aurora"/>
    <s v="user_jbppzD9HyqqioXDaUzrIJfkBW97sQdk5kSNPsBKGx0r"/>
    <s v="Pranaav Marathe"/>
    <s v="2022-07-05 06:55:46.616000+00:00"/>
    <s v="2022-09-05 10:32:26.544000+00:00"/>
    <m/>
    <s v="Bangalore"/>
    <m/>
    <m/>
    <m/>
    <m/>
    <m/>
    <m/>
    <m/>
    <m/>
    <m/>
    <m/>
    <m/>
    <s v="PAID_SOCIAL"/>
    <m/>
    <m/>
    <m/>
    <m/>
    <m/>
    <m/>
    <m/>
    <m/>
    <m/>
    <m/>
    <m/>
    <m/>
    <m/>
    <m/>
    <m/>
    <m/>
    <m/>
    <m/>
    <s v="user_IpBH4s1Av5OVFfQQ3nW0qPDDjwLT9uRfx1sVhml8UQA"/>
    <s v="Namrata Aurora"/>
    <m/>
    <m/>
    <m/>
    <x v="4"/>
    <m/>
    <m/>
    <s v="Employee Engagement Calendar"/>
    <m/>
    <m/>
    <m/>
    <s v="2022-06-24 03:03:10.108000+00:00"/>
    <s v="2022-10-20 09:18:40.171000+00:00"/>
    <s v="GMC"/>
  </r>
  <r>
    <x v="12"/>
    <n v="1650000"/>
    <s v="INR"/>
    <n v="0"/>
    <x v="41"/>
    <s v="Sales"/>
    <s v="stat_1hn9nRJaLbI53NxPuSQgo90kRpbpKsFlwN4oEGNUTdO"/>
    <s v="Lost"/>
    <x v="1"/>
    <s v="OpportunityStatusType.Lost"/>
    <s v="cont_LQunAcLR7XVtz3YDaneR7G91L4cB9aXS7eOOT40Cg1m"/>
    <s v="kishor"/>
    <s v="GMC renewal"/>
    <s v="lead_bMeoHrNUgg7ZuS68iUrJ2OEzl6N0ytwCzH38R1xwUNb"/>
    <s v="Jewelex India Pvt. Ltd."/>
    <s v="Aishwarya Nyayadhish"/>
    <s v="user_jbppzD9HyqqioXDaUzrIJfkBW97sQdk5kSNPsBKGx0r"/>
    <s v="Pranaav Marathe"/>
    <s v="2022-08-10 11:21:21.891000+00:00"/>
    <s v="2022-09-05 10:20:30.266000+00:00"/>
    <m/>
    <s v="Mumbai"/>
    <m/>
    <m/>
    <m/>
    <n v="332"/>
    <m/>
    <m/>
    <m/>
    <m/>
    <m/>
    <m/>
    <m/>
    <m/>
    <m/>
    <m/>
    <m/>
    <s v="Retail"/>
    <m/>
    <m/>
    <m/>
    <m/>
    <m/>
    <m/>
    <m/>
    <m/>
    <m/>
    <m/>
    <m/>
    <m/>
    <s v="Aniket Vahile"/>
    <m/>
    <s v="user_6hRQhcoLhZEDUBYaw3vS7rv6T5582sGfXq4jNRqTfUU"/>
    <s v="Aishwarya Nyayadhish"/>
    <m/>
    <m/>
    <s v="August"/>
    <x v="2"/>
    <s v="Naukri.com"/>
    <m/>
    <m/>
    <m/>
    <m/>
    <m/>
    <s v="2022-08-01 09:57:52.621000+00:00"/>
    <s v="2022-09-07 10:18:23.047000+00:00"/>
    <m/>
  </r>
  <r>
    <x v="7"/>
    <n v="800000"/>
    <s v="INR"/>
    <n v="0"/>
    <x v="10"/>
    <s v="Sales"/>
    <s v="stat_1hn9nRJaLbI53NxPuSQgo90kRpbpKsFlwN4oEGNUTdO"/>
    <s v="Lost"/>
    <x v="1"/>
    <s v="OpportunityStatusType.Lost"/>
    <s v="cont_h9Tm85RE3H0le9omagtEm0ws5aQJpqJ4nuLfSXuOWaD"/>
    <s v="Asha Jose"/>
    <s v="GMC - Renewal"/>
    <s v="lead_12qEPmRS9cDToPlprw3k9CEr703oZnfwq8CXj299oKw"/>
    <s v="Exostar"/>
    <s v="Shreenath Bhat"/>
    <s v="user_jbppzD9HyqqioXDaUzrIJfkBW97sQdk5kSNPsBKGx0r"/>
    <s v="Pranaav Marathe"/>
    <s v="2022-07-07 10:36:48.451000+00:00"/>
    <s v="2022-09-05 10:00:38.475000+00:00"/>
    <m/>
    <s v="Bangalore"/>
    <m/>
    <m/>
    <m/>
    <n v="25"/>
    <m/>
    <m/>
    <m/>
    <m/>
    <m/>
    <m/>
    <m/>
    <s v="PAID_SOCIAL"/>
    <m/>
    <m/>
    <m/>
    <m/>
    <m/>
    <m/>
    <m/>
    <m/>
    <m/>
    <m/>
    <m/>
    <m/>
    <m/>
    <m/>
    <m/>
    <m/>
    <m/>
    <m/>
    <s v="user_vMd4rmcrSbjykdyL2J7rrYn84SWdcNc5FKligrmItPw"/>
    <s v="Shreenath Bhat"/>
    <m/>
    <m/>
    <s v="September"/>
    <x v="4"/>
    <m/>
    <m/>
    <s v="Employee Engagement Handbook"/>
    <m/>
    <m/>
    <m/>
    <s v="2022-06-04 13:52:04.827000+00:00"/>
    <s v="2022-09-05 10:00:43.634000+00:00"/>
    <s v="GMC"/>
  </r>
  <r>
    <x v="12"/>
    <n v="1000000"/>
    <s v="INR"/>
    <n v="0"/>
    <x v="42"/>
    <s v="Sales"/>
    <s v="stat_1hn9nRJaLbI53NxPuSQgo90kRpbpKsFlwN4oEGNUTdO"/>
    <s v="Lost"/>
    <x v="1"/>
    <s v="OpportunityStatusType.Lost"/>
    <m/>
    <m/>
    <s v="GMC"/>
    <s v="lead_9NuM3xiGyfQumBrxWJCuwSuDNprH8xg9gwqbWOWiz8W"/>
    <s v="Swani Spice Mills Pvt Ltd"/>
    <s v="Aditya Binani"/>
    <s v="user_jbppzD9HyqqioXDaUzrIJfkBW97sQdk5kSNPsBKGx0r"/>
    <s v="Pranaav Marathe"/>
    <s v="2022-08-23 12:02:54.984000+00:00"/>
    <s v="2022-09-05 10:21:46.543000+00:00"/>
    <m/>
    <s v="Mumbai"/>
    <m/>
    <m/>
    <m/>
    <n v="65"/>
    <m/>
    <m/>
    <m/>
    <m/>
    <m/>
    <m/>
    <m/>
    <m/>
    <m/>
    <m/>
    <m/>
    <s v="Manufacturing"/>
    <m/>
    <m/>
    <m/>
    <m/>
    <m/>
    <m/>
    <m/>
    <m/>
    <m/>
    <m/>
    <m/>
    <m/>
    <s v="Jitin Gopi"/>
    <m/>
    <s v="user_g5Yw4Z4XnIbmcGhJO80vdtFdd5ElcDlgYO3q8l82ODn"/>
    <s v="Aditya Binani"/>
    <m/>
    <m/>
    <s v="September"/>
    <x v="2"/>
    <m/>
    <m/>
    <s v="AM Opps - Abhijit"/>
    <m/>
    <m/>
    <m/>
    <s v="2021-11-16 03:31:59.198000+00:00"/>
    <s v="2022-09-27 12:34:27.493000+00:00"/>
    <m/>
  </r>
  <r>
    <x v="24"/>
    <n v="5618"/>
    <s v="INR"/>
    <n v="0"/>
    <x v="40"/>
    <s v="Sales"/>
    <s v="stat_1hn9nRJaLbI53NxPuSQgo90kRpbpKsFlwN4oEGNUTdO"/>
    <s v="Lost"/>
    <x v="1"/>
    <s v="OpportunityStatusType.Lost"/>
    <m/>
    <m/>
    <m/>
    <s v="lead_AA8gYtJfJudXb2Lihrpd2N7cwtGS3nH4LUo831z3jhA"/>
    <s v="Global Logistics Solutions India Pvt. Ltd ( Renewal , 5th Sept )"/>
    <s v="Vikas Raj"/>
    <s v="user_sD3YjSs92XKUfD0OPHeo886g6tW6aCM0iUhX5VVUuJi"/>
    <s v="Navin Panjwani"/>
    <s v="2022-07-07 11:19:54.491000+00:00"/>
    <s v="2022-09-05 07:26:32.797000+00:00"/>
    <m/>
    <s v="Mumbai"/>
    <m/>
    <m/>
    <m/>
    <n v="225"/>
    <s v="No"/>
    <m/>
    <m/>
    <m/>
    <m/>
    <m/>
    <m/>
    <m/>
    <m/>
    <m/>
    <m/>
    <s v="Transportation &amp; Logistics"/>
    <m/>
    <m/>
    <m/>
    <m/>
    <m/>
    <m/>
    <m/>
    <m/>
    <m/>
    <m/>
    <m/>
    <m/>
    <s v="Aniket Vahile"/>
    <m/>
    <s v="user_BtmkQ6xvtDyCMLstiH7YmmQURsFQdjarGcnSBd9UgEk"/>
    <s v="Vikas Raj"/>
    <m/>
    <m/>
    <s v="September"/>
    <x v="2"/>
    <s v="Naukri.com"/>
    <m/>
    <m/>
    <m/>
    <m/>
    <m/>
    <s v="2022-06-06 04:38:55.707000+00:00"/>
    <s v="2022-09-05 07:26:32.854000+00:00"/>
    <s v="GPA"/>
  </r>
  <r>
    <x v="24"/>
    <n v="305000"/>
    <s v="INR"/>
    <n v="0"/>
    <x v="40"/>
    <s v="Sales"/>
    <s v="stat_1hn9nRJaLbI53NxPuSQgo90kRpbpKsFlwN4oEGNUTdO"/>
    <s v="Lost"/>
    <x v="1"/>
    <s v="OpportunityStatusType.Lost"/>
    <s v="cont_1DKX2OSmMSVhx1x0F5dvwwLmsd8Pq7kLpWk1C0pjAA0"/>
    <s v="Supriya Karalkar"/>
    <s v="Navin Panjwani Taken Demo"/>
    <s v="lead_AA8gYtJfJudXb2Lihrpd2N7cwtGS3nH4LUo831z3jhA"/>
    <s v="Global Logistics Solutions India Pvt. Ltd ( Renewal , 5th Sept )"/>
    <s v="Vikas Raj"/>
    <s v="user_sD3YjSs92XKUfD0OPHeo886g6tW6aCM0iUhX5VVUuJi"/>
    <s v="Navin Panjwani"/>
    <s v="2022-06-14 10:01:53.308000+00:00"/>
    <s v="2022-09-05 07:26:26.106000+00:00"/>
    <m/>
    <s v="Mumbai"/>
    <m/>
    <m/>
    <m/>
    <n v="225"/>
    <s v="No"/>
    <m/>
    <m/>
    <m/>
    <m/>
    <m/>
    <m/>
    <m/>
    <m/>
    <m/>
    <m/>
    <s v="Transportation &amp; Logistics"/>
    <m/>
    <m/>
    <m/>
    <m/>
    <m/>
    <m/>
    <m/>
    <m/>
    <m/>
    <m/>
    <m/>
    <m/>
    <s v="Aniket Vahile"/>
    <m/>
    <s v="user_BtmkQ6xvtDyCMLstiH7YmmQURsFQdjarGcnSBd9UgEk"/>
    <s v="Vikas Raj"/>
    <m/>
    <m/>
    <s v="September"/>
    <x v="2"/>
    <s v="Naukri.com"/>
    <m/>
    <m/>
    <m/>
    <m/>
    <m/>
    <s v="2022-06-06 04:38:55.707000+00:00"/>
    <s v="2022-09-05 07:26:32.854000+00:00"/>
    <s v="GMC"/>
  </r>
  <r>
    <x v="18"/>
    <n v="1078919"/>
    <s v="INR"/>
    <n v="50"/>
    <x v="4"/>
    <s v="Sales"/>
    <s v="stat_FKdNPXXuhXKKBjrSCi23zNHNqbRdSPZ9hl2qCMmtVnP"/>
    <s v="Negotiation"/>
    <x v="1"/>
    <s v="OpportunityStatusType.Active"/>
    <m/>
    <m/>
    <s v="Parental Policy"/>
    <s v="lead_OzYcwLKTkDHefTNRVUjKhZ2uaW9kdQMFZ3QUib3EFuD"/>
    <s v="Umbrella Infocare Pvt Ltd"/>
    <s v="Moziez Chamadia"/>
    <s v="user_IgNfKH7wuLLjHvexoMm2PXWcnF3zYft0ZbMTyfwKRUg"/>
    <s v="Moziez Chamadia"/>
    <s v="2022-09-05 07:16:21.610000+00:00"/>
    <s v="2022-09-05 07:16:21.610000+00:00"/>
    <m/>
    <s v="Mumbai"/>
    <m/>
    <s v="2022-04-19 12:41:11+00:00"/>
    <m/>
    <n v="214"/>
    <m/>
    <m/>
    <m/>
    <m/>
    <m/>
    <m/>
    <m/>
    <s v="DIRECT_TRAFFIC"/>
    <m/>
    <m/>
    <m/>
    <s v="IT Services &amp; IT Consulting"/>
    <m/>
    <m/>
    <m/>
    <m/>
    <m/>
    <m/>
    <m/>
    <m/>
    <m/>
    <m/>
    <m/>
    <m/>
    <s v="Aniket Vahile"/>
    <m/>
    <s v="user_vMd4rmcrSbjykdyL2J7rrYn84SWdcNc5FKligrmItPw"/>
    <s v="Shreenath Bhat"/>
    <s v="Kunal Hire"/>
    <m/>
    <s v="August"/>
    <x v="14"/>
    <s v="Inbound via website"/>
    <m/>
    <s v="Employee Count 200"/>
    <m/>
    <m/>
    <m/>
    <s v="2022-03-09 05:22:12.701000+00:00"/>
    <s v="2022-10-18 08:07:22.809000+00:00"/>
    <s v="GMC"/>
  </r>
  <r>
    <x v="0"/>
    <n v="1000000"/>
    <s v="INR"/>
    <n v="0"/>
    <x v="30"/>
    <s v="Sales"/>
    <s v="stat_kcR4fZg7TU7jjk1jAVua3qGLRS4J5uFayEjK5j02wtv"/>
    <s v="Unqualified"/>
    <x v="1"/>
    <s v="OpportunityStatusType.Lost"/>
    <m/>
    <m/>
    <s v="Non-EB"/>
    <s v="lead_OvgRz42UA4XRxSRtl5CCaWjuENaA6HNEHTqBois5sW6"/>
    <s v="Forbes Marshall"/>
    <s v="Bhairavi Jog"/>
    <s v="user_sREdxbAJihL2Zbgic7tyQ6Rc4Mny7HnD1RNGhA9DDYh"/>
    <s v="Prajakta Sahastrabudhe"/>
    <s v="2022-06-27 11:19:23.238000+00:00"/>
    <s v="2022-09-05 05:47:41.962000+00:00"/>
    <m/>
    <s v="Pune"/>
    <m/>
    <s v="2020-08-26 02:10:57+00:00"/>
    <m/>
    <n v="1800"/>
    <m/>
    <m/>
    <m/>
    <m/>
    <m/>
    <m/>
    <m/>
    <m/>
    <m/>
    <m/>
    <m/>
    <s v="Manufacturing"/>
    <m/>
    <m/>
    <m/>
    <m/>
    <m/>
    <m/>
    <m/>
    <m/>
    <m/>
    <m/>
    <m/>
    <m/>
    <s v="Yogesh Paigude"/>
    <m/>
    <s v="user_228eUmsdKIb9OItgmiDq1zD4aPZ1eqiapbaLAGeBf8g"/>
    <s v="Bhairavi Jog"/>
    <m/>
    <m/>
    <s v="October; September"/>
    <x v="6"/>
    <m/>
    <m/>
    <s v="Sameer Feb Outbound'21"/>
    <m/>
    <m/>
    <m/>
    <s v="2020-12-06 09:47:21.596000+00:00"/>
    <s v="2022-09-06 09:28:38.540000+00:00"/>
    <s v="NON EB"/>
  </r>
  <r>
    <x v="7"/>
    <n v="1600000"/>
    <s v="INR"/>
    <n v="0"/>
    <x v="13"/>
    <s v="Sales"/>
    <s v="stat_1hn9nRJaLbI53NxPuSQgo90kRpbpKsFlwN4oEGNUTdO"/>
    <s v="Lost"/>
    <x v="1"/>
    <s v="OpportunityStatusType.Lost"/>
    <s v="cont_ajc5YWZpuiw0s3ng8UK6wWHn7ue8bFgfLpJVX68AGa7"/>
    <s v="Shounak Roy"/>
    <s v="GMC Renewal"/>
    <s v="lead_KXVgXs2Ctts5sS5Lg4zNWDaqgL2U33960nRZniKnGYU"/>
    <s v="Taural India pvt ltd"/>
    <s v="Trupti Suryavanshi"/>
    <s v="user_U27GK6WjhLhUhi1EDKXV57xMpn8n8DMIOjci1q3UReZ"/>
    <s v="Abhiroop Ganguly"/>
    <s v="2022-07-01 10:09:51.856000+00:00"/>
    <s v="2022-09-05 06:44:07.875000+00:00"/>
    <m/>
    <s v="Pune"/>
    <m/>
    <m/>
    <m/>
    <n v="220"/>
    <m/>
    <m/>
    <m/>
    <m/>
    <m/>
    <m/>
    <m/>
    <s v="PAID_SOCIAL"/>
    <m/>
    <m/>
    <m/>
    <s v="Manufacturing"/>
    <m/>
    <m/>
    <m/>
    <m/>
    <m/>
    <m/>
    <m/>
    <m/>
    <m/>
    <m/>
    <m/>
    <m/>
    <m/>
    <m/>
    <s v="user_L8E6IFhq6UCzKLHa45LUUTZCznDuyDwFrGaEp9DXiUM"/>
    <s v="Trupti Suryavanshi"/>
    <s v="Anjali Nishu"/>
    <m/>
    <s v="September"/>
    <x v="1"/>
    <m/>
    <m/>
    <s v="Employer Branding Playbook"/>
    <m/>
    <m/>
    <m/>
    <s v="2020-12-18 12:57:03.979000+00:00"/>
    <s v="2022-09-28 07:27:17.456000+00:00"/>
    <s v="GMC"/>
  </r>
  <r>
    <x v="4"/>
    <n v="150000"/>
    <s v="INR"/>
    <n v="0"/>
    <x v="30"/>
    <s v="Sales"/>
    <s v="stat_1hn9nRJaLbI53NxPuSQgo90kRpbpKsFlwN4oEGNUTdO"/>
    <s v="Lost"/>
    <x v="1"/>
    <s v="OpportunityStatusType.Lost"/>
    <s v="cont_dt2MtoJkIC8HHYZEQoneIWdgcpqJ64i8VgVm5bTbS4s"/>
    <s v="Mahesh Rahatwal"/>
    <s v="Lost bcz other vendor provided a difference of 30K in the quote"/>
    <s v="lead_IvKBS9vOGD0Ql9gXCxwhE88SessBTIW3v2tWY8N9EtT"/>
    <s v="Aga Khan Education Service, India"/>
    <s v="Prateek Wadhwa"/>
    <s v="user_bdUPAGjcS7p6513So3N4g3aWNS5HuBuVJi7bvCPAsLt"/>
    <s v="Mayur Gadiyar"/>
    <s v="2022-08-25 08:55:47.679000+00:00"/>
    <s v="2022-09-05 06:31:56.504000+00:00"/>
    <m/>
    <s v="Mumbai"/>
    <m/>
    <m/>
    <m/>
    <n v="130"/>
    <m/>
    <m/>
    <m/>
    <m/>
    <m/>
    <m/>
    <m/>
    <m/>
    <m/>
    <m/>
    <m/>
    <s v="Education"/>
    <m/>
    <m/>
    <m/>
    <m/>
    <m/>
    <m/>
    <m/>
    <m/>
    <m/>
    <m/>
    <m/>
    <m/>
    <m/>
    <m/>
    <s v="user_ocHSJH83OJnHCvKyMbjx8WOOK8PMgAUGIj1qK0q0dMV"/>
    <s v="Nikhil Ahuja"/>
    <s v="Arindam Majee"/>
    <m/>
    <s v="January; September"/>
    <x v="4"/>
    <m/>
    <m/>
    <s v="Downloaded the guide: Designing employee healthcare plan"/>
    <m/>
    <m/>
    <m/>
    <s v="2021-11-23 07:56:09.898000+00:00"/>
    <s v="2022-10-20 05:23:35.752000+00:00"/>
    <s v="GMC"/>
  </r>
  <r>
    <x v="0"/>
    <n v="30000000"/>
    <s v="INR"/>
    <n v="0"/>
    <x v="30"/>
    <s v="Sales"/>
    <s v="stat_kcR4fZg7TU7jjk1jAVua3qGLRS4J5uFayEjK5j02wtv"/>
    <s v="Unqualified"/>
    <x v="1"/>
    <s v="OpportunityStatusType.Lost"/>
    <m/>
    <m/>
    <s v="GMC (1+3)"/>
    <s v="lead_OvgRz42UA4XRxSRtl5CCaWjuENaA6HNEHTqBois5sW6"/>
    <s v="Forbes Marshall"/>
    <s v="Bhairavi Jog"/>
    <s v="user_sREdxbAJihL2Zbgic7tyQ6Rc4Mny7HnD1RNGhA9DDYh"/>
    <s v="Prajakta Sahastrabudhe"/>
    <s v="2022-06-27 11:13:04.374000+00:00"/>
    <s v="2022-09-05 05:47:28.589000+00:00"/>
    <m/>
    <s v="Pune"/>
    <m/>
    <s v="2020-08-26 02:10:57+00:00"/>
    <m/>
    <n v="1800"/>
    <m/>
    <m/>
    <m/>
    <m/>
    <m/>
    <m/>
    <m/>
    <m/>
    <m/>
    <m/>
    <m/>
    <s v="Manufacturing"/>
    <m/>
    <m/>
    <m/>
    <m/>
    <m/>
    <m/>
    <m/>
    <m/>
    <m/>
    <m/>
    <m/>
    <m/>
    <s v="Yogesh Paigude"/>
    <m/>
    <s v="user_228eUmsdKIb9OItgmiDq1zD4aPZ1eqiapbaLAGeBf8g"/>
    <s v="Bhairavi Jog"/>
    <m/>
    <m/>
    <s v="October; September"/>
    <x v="6"/>
    <m/>
    <m/>
    <s v="Sameer Feb Outbound'21"/>
    <m/>
    <m/>
    <m/>
    <s v="2020-12-06 09:47:21.596000+00:00"/>
    <s v="2022-09-06 09:28:38.540000+00:00"/>
    <s v="GMC"/>
  </r>
  <r>
    <x v="33"/>
    <n v="800000"/>
    <s v="INR"/>
    <n v="0"/>
    <x v="4"/>
    <s v="Sales"/>
    <s v="stat_kcR4fZg7TU7jjk1jAVua3qGLRS4J5uFayEjK5j02wtv"/>
    <s v="Unqualified"/>
    <x v="1"/>
    <s v="OpportunityStatusType.Lost"/>
    <m/>
    <m/>
    <s v="GMC (1+1)-Renewal"/>
    <s v="lead_YscxPb3LJJvV229vIVnWcfHzDGJNXpZ2fqdEzmgh2Z3"/>
    <s v="Polmann India Ltd"/>
    <s v="Bhairavi Jog"/>
    <s v="user_228eUmsdKIb9OItgmiDq1zD4aPZ1eqiapbaLAGeBf8g"/>
    <s v="Bhairavi Jog"/>
    <s v="2022-08-19 12:40:58.191000+00:00"/>
    <s v="2022-09-05 05:46:10.926000+00:00"/>
    <m/>
    <s v="Mumbai"/>
    <m/>
    <m/>
    <m/>
    <n v="200"/>
    <m/>
    <m/>
    <m/>
    <m/>
    <m/>
    <m/>
    <m/>
    <m/>
    <m/>
    <m/>
    <m/>
    <s v="Chemical"/>
    <m/>
    <m/>
    <m/>
    <m/>
    <m/>
    <m/>
    <m/>
    <m/>
    <m/>
    <m/>
    <m/>
    <m/>
    <s v="Jithendra Goalla"/>
    <m/>
    <s v="user_228eUmsdKIb9OItgmiDq1zD4aPZ1eqiapbaLAGeBf8g"/>
    <s v="Bhairavi Jog"/>
    <m/>
    <m/>
    <s v="September"/>
    <x v="2"/>
    <s v="Naukri.com"/>
    <m/>
    <m/>
    <m/>
    <m/>
    <m/>
    <s v="2021-07-19 10:38:28.809000+00:00"/>
    <s v="2022-09-12 04:12:50.708000+00:00"/>
    <s v="GMC"/>
  </r>
  <r>
    <x v="0"/>
    <n v="1000000"/>
    <s v="INR"/>
    <n v="0"/>
    <x v="30"/>
    <s v="Sales"/>
    <s v="stat_kcR4fZg7TU7jjk1jAVua3qGLRS4J5uFayEjK5j02wtv"/>
    <s v="Unqualified"/>
    <x v="1"/>
    <s v="OpportunityStatusType.Lost"/>
    <m/>
    <m/>
    <s v="GPA (Renewal)"/>
    <s v="lead_OvgRz42UA4XRxSRtl5CCaWjuENaA6HNEHTqBois5sW6"/>
    <s v="Forbes Marshall"/>
    <s v="Bhairavi Jog"/>
    <s v="user_sREdxbAJihL2Zbgic7tyQ6Rc4Mny7HnD1RNGhA9DDYh"/>
    <s v="Prajakta Sahastrabudhe"/>
    <s v="2022-06-27 11:18:16.289000+00:00"/>
    <s v="2022-09-05 05:47:35.449000+00:00"/>
    <m/>
    <s v="Pune"/>
    <m/>
    <s v="2020-08-26 02:10:57+00:00"/>
    <m/>
    <n v="1800"/>
    <m/>
    <m/>
    <m/>
    <m/>
    <m/>
    <m/>
    <m/>
    <m/>
    <m/>
    <m/>
    <m/>
    <s v="Manufacturing"/>
    <m/>
    <m/>
    <m/>
    <m/>
    <m/>
    <m/>
    <m/>
    <m/>
    <m/>
    <m/>
    <m/>
    <m/>
    <s v="Yogesh Paigude"/>
    <m/>
    <s v="user_228eUmsdKIb9OItgmiDq1zD4aPZ1eqiapbaLAGeBf8g"/>
    <s v="Bhairavi Jog"/>
    <m/>
    <m/>
    <s v="October; September"/>
    <x v="6"/>
    <m/>
    <m/>
    <s v="Sameer Feb Outbound'21"/>
    <m/>
    <m/>
    <m/>
    <s v="2020-12-06 09:47:21.596000+00:00"/>
    <s v="2022-09-06 09:28:38.540000+00:00"/>
    <s v="GPA"/>
  </r>
  <r>
    <x v="8"/>
    <n v="7300000"/>
    <s v="INR"/>
    <n v="0"/>
    <x v="7"/>
    <s v="Sales"/>
    <s v="stat_kcR4fZg7TU7jjk1jAVua3qGLRS4J5uFayEjK5j02wtv"/>
    <s v="Unqualified"/>
    <x v="1"/>
    <s v="OpportunityStatusType.Lost"/>
    <s v="cont_tBQFeMPFAnzlCMqazwwgvsJmPXM0fRMWVMHJCtad9KZ"/>
    <s v="Kadambari Jadhav"/>
    <m/>
    <s v="lead_MugAzm5Gd7zy3svcFogCwnhKjEVge0LBh2Y6vIEjQ1w"/>
    <s v="AppDirect, Inc"/>
    <s v="Sarvesh Pawar"/>
    <s v="user_KLETV1op4MIjvKQ12xGsWi23CuPjDE6PT29nwG6T3MY"/>
    <s v="Pooja Gawas"/>
    <s v="2022-07-12 08:17:35.954000+00:00"/>
    <s v="2022-09-05 05:22:25.994000+00:00"/>
    <m/>
    <s v="Pune"/>
    <m/>
    <m/>
    <m/>
    <n v="250"/>
    <m/>
    <m/>
    <m/>
    <m/>
    <m/>
    <m/>
    <m/>
    <s v="PAID_SOCIAL"/>
    <m/>
    <m/>
    <m/>
    <s v="IT Services &amp; IT Consulting; Others"/>
    <m/>
    <m/>
    <m/>
    <m/>
    <m/>
    <m/>
    <m/>
    <m/>
    <m/>
    <m/>
    <m/>
    <m/>
    <s v="Mrunmay Jalgaonkar"/>
    <m/>
    <s v="user_A8KOTZADnUtEQOLt4nSLAmteNStuGh80js75RYjrXVt"/>
    <s v="Sarvesh Pawar"/>
    <m/>
    <m/>
    <s v="September"/>
    <x v="1"/>
    <s v="Naukri.com"/>
    <m/>
    <s v="Essential HR Policies"/>
    <m/>
    <m/>
    <m/>
    <s v="2021-08-11 08:03:12.820000+00:00"/>
    <s v="2022-09-30 06:37:37.681000+00:00"/>
    <s v="GMC"/>
  </r>
  <r>
    <x v="27"/>
    <n v="15000"/>
    <s v="INR"/>
    <n v="0"/>
    <x v="39"/>
    <s v="Sales"/>
    <s v="stat_kcR4fZg7TU7jjk1jAVua3qGLRS4J5uFayEjK5j02wtv"/>
    <s v="Unqualified"/>
    <x v="1"/>
    <s v="OpportunityStatusType.Lost"/>
    <m/>
    <m/>
    <m/>
    <s v="lead_BIDJcuAHbH7C9JTXgdDzmGrvGiOvxkjIbJ7jGuwb7Dz"/>
    <s v="Proteon Pharmaceuticals"/>
    <s v="Satyam Tiwari"/>
    <s v="user_2YgShwgjLNI4FjAqgE9PtKsdIaGh919JGcFG919fe5B"/>
    <s v="Satyam Tiwari"/>
    <s v="2022-07-25 12:27:20.648000+00:00"/>
    <s v="2022-09-05 05:04:48.240000+00:00"/>
    <m/>
    <s v="Mumbai"/>
    <m/>
    <m/>
    <m/>
    <n v="8"/>
    <m/>
    <m/>
    <m/>
    <m/>
    <m/>
    <m/>
    <m/>
    <m/>
    <m/>
    <m/>
    <m/>
    <s v="Others"/>
    <m/>
    <m/>
    <m/>
    <m/>
    <m/>
    <m/>
    <m/>
    <m/>
    <m/>
    <m/>
    <m/>
    <m/>
    <s v="Deepak Yadav"/>
    <m/>
    <s v="user_x9AtbGLhDmWYC9XAmYdfwBt9yiXbgMhBuZpIoFuN8Cd"/>
    <s v="Pranav Kenjale"/>
    <s v="Siddharth Angolkar"/>
    <m/>
    <m/>
    <x v="4"/>
    <m/>
    <m/>
    <s v="Employee Wellness Handbook"/>
    <m/>
    <m/>
    <m/>
    <s v="2022-03-21 06:00:09.024000+00:00"/>
    <s v="2022-09-08 05:12:58.341000+00:00"/>
    <s v="GPA"/>
  </r>
  <r>
    <x v="9"/>
    <n v="800000"/>
    <s v="INR"/>
    <n v="0"/>
    <x v="19"/>
    <s v="Sales"/>
    <s v="stat_kcR4fZg7TU7jjk1jAVua3qGLRS4J5uFayEjK5j02wtv"/>
    <s v="Unqualified"/>
    <x v="1"/>
    <s v="OpportunityStatusType.Lost"/>
    <m/>
    <m/>
    <s v="GMC (employee only) Client gone cold"/>
    <s v="lead_kUuSDP5pTwCEYnYBl291jNrD79hsSbELtS0r1R6E2m7"/>
    <s v="Unique Biotech"/>
    <s v="Bhairavi Jog"/>
    <s v="user_9SBRjyF0n4iWuhUdqRyQkFhl2J4uyNKhFWvvJEvunX8"/>
    <s v="Omkar Ghate"/>
    <s v="2022-07-06 09:54:08.646000+00:00"/>
    <s v="2022-09-05 05:44:04.026000+00:00"/>
    <m/>
    <s v="Hyderabad"/>
    <m/>
    <m/>
    <m/>
    <n v="188"/>
    <m/>
    <m/>
    <m/>
    <m/>
    <m/>
    <m/>
    <m/>
    <m/>
    <m/>
    <m/>
    <m/>
    <s v="Others"/>
    <m/>
    <m/>
    <m/>
    <m/>
    <m/>
    <m/>
    <m/>
    <m/>
    <m/>
    <m/>
    <m/>
    <m/>
    <s v="Aniket Vahile"/>
    <m/>
    <s v="user_228eUmsdKIb9OItgmiDq1zD4aPZ1eqiapbaLAGeBf8g"/>
    <s v="Bhairavi Jog"/>
    <m/>
    <m/>
    <s v="August; September"/>
    <x v="4"/>
    <m/>
    <m/>
    <s v="Downloaded the guide: Employee Wellness Handbook"/>
    <m/>
    <m/>
    <m/>
    <s v="2021-11-05 03:07:47.862000+00:00"/>
    <s v="2022-09-05 05:44:04.066000+00:00"/>
    <s v="GMC"/>
  </r>
  <r>
    <x v="21"/>
    <n v="500000"/>
    <s v="INR"/>
    <n v="0"/>
    <x v="19"/>
    <s v="Sales"/>
    <s v="stat_kcR4fZg7TU7jjk1jAVua3qGLRS4J5uFayEjK5j02wtv"/>
    <s v="Unqualified"/>
    <x v="1"/>
    <s v="OpportunityStatusType.Lost"/>
    <m/>
    <m/>
    <s v="Top Up"/>
    <s v="lead_2nPV9trO5qQR3TFyGl8GpvIdXKscoSgIRSvL4PRWi9y"/>
    <s v="Happiest Minds Technologies"/>
    <s v="Aditya Binani"/>
    <s v="user_Iwn6da5WKkZqwUySK0oUuCb72pFP5WEm4zAb92ijqFe"/>
    <s v="Sonal Paithankar"/>
    <s v="2022-07-22 11:03:28.337000+00:00"/>
    <s v="2022-09-05 04:51:56.176000+00:00"/>
    <m/>
    <s v="Bangalore"/>
    <m/>
    <m/>
    <m/>
    <n v="3270"/>
    <m/>
    <m/>
    <m/>
    <m/>
    <m/>
    <m/>
    <m/>
    <m/>
    <m/>
    <m/>
    <m/>
    <s v="IT Services &amp; IT Consulting"/>
    <m/>
    <m/>
    <m/>
    <m/>
    <m/>
    <m/>
    <m/>
    <m/>
    <m/>
    <m/>
    <m/>
    <m/>
    <m/>
    <m/>
    <s v="user_g5Yw4Z4XnIbmcGhJO80vdtFdd5ElcDlgYO3q8l82ODn"/>
    <s v="Aditya Binani"/>
    <m/>
    <m/>
    <s v="September"/>
    <x v="15"/>
    <m/>
    <m/>
    <m/>
    <m/>
    <m/>
    <m/>
    <s v="2021-06-07 08:49:50.987000+00:00"/>
    <s v="2022-10-20 10:15:44.858000+00:00"/>
    <m/>
  </r>
  <r>
    <x v="27"/>
    <n v="131113"/>
    <s v="INR"/>
    <n v="0"/>
    <x v="43"/>
    <s v="Sales"/>
    <s v="stat_kcR4fZg7TU7jjk1jAVua3qGLRS4J5uFayEjK5j02wtv"/>
    <s v="Unqualified"/>
    <x v="1"/>
    <s v="OpportunityStatusType.Lost"/>
    <m/>
    <m/>
    <m/>
    <s v="lead_BIDJcuAHbH7C9JTXgdDzmGrvGiOvxkjIbJ7jGuwb7Dz"/>
    <s v="Proteon Pharmaceuticals"/>
    <s v="Vikas Raj"/>
    <s v="user_2YgShwgjLNI4FjAqgE9PtKsdIaGh919JGcFG919fe5B"/>
    <s v="Satyam Tiwari"/>
    <s v="2022-06-30 05:08:34.340000+00:00"/>
    <s v="2022-09-05 05:04:45.521000+00:00"/>
    <m/>
    <s v="Mumbai"/>
    <m/>
    <m/>
    <m/>
    <n v="8"/>
    <m/>
    <m/>
    <m/>
    <m/>
    <m/>
    <m/>
    <m/>
    <m/>
    <m/>
    <m/>
    <m/>
    <s v="Others"/>
    <m/>
    <m/>
    <m/>
    <m/>
    <m/>
    <m/>
    <m/>
    <m/>
    <m/>
    <m/>
    <m/>
    <m/>
    <s v="Deepak Yadav"/>
    <m/>
    <s v="user_x9AtbGLhDmWYC9XAmYdfwBt9yiXbgMhBuZpIoFuN8Cd"/>
    <s v="Pranav Kenjale"/>
    <s v="Siddharth Angolkar"/>
    <m/>
    <m/>
    <x v="4"/>
    <m/>
    <m/>
    <s v="Employee Wellness Handbook"/>
    <m/>
    <m/>
    <m/>
    <s v="2022-03-21 06:00:09.024000+00:00"/>
    <s v="2022-09-08 05:12:58.341000+00:00"/>
    <s v="GMC"/>
  </r>
  <r>
    <x v="21"/>
    <n v="5000000"/>
    <s v="INR"/>
    <n v="0"/>
    <x v="19"/>
    <s v="Sales"/>
    <s v="stat_kcR4fZg7TU7jjk1jAVua3qGLRS4J5uFayEjK5j02wtv"/>
    <s v="Unqualified"/>
    <x v="1"/>
    <s v="OpportunityStatusType.Lost"/>
    <m/>
    <m/>
    <s v="Parental"/>
    <s v="lead_2nPV9trO5qQR3TFyGl8GpvIdXKscoSgIRSvL4PRWi9y"/>
    <s v="Happiest Minds Technologies"/>
    <s v="Aditya Binani"/>
    <s v="user_Iwn6da5WKkZqwUySK0oUuCb72pFP5WEm4zAb92ijqFe"/>
    <s v="Sonal Paithankar"/>
    <s v="2022-07-22 11:02:43.101000+00:00"/>
    <s v="2022-09-05 04:51:50.324000+00:00"/>
    <m/>
    <s v="Bangalore"/>
    <m/>
    <m/>
    <m/>
    <n v="3270"/>
    <m/>
    <m/>
    <m/>
    <m/>
    <m/>
    <m/>
    <m/>
    <m/>
    <m/>
    <m/>
    <m/>
    <s v="IT Services &amp; IT Consulting"/>
    <m/>
    <m/>
    <m/>
    <m/>
    <m/>
    <m/>
    <m/>
    <m/>
    <m/>
    <m/>
    <m/>
    <m/>
    <m/>
    <m/>
    <s v="user_g5Yw4Z4XnIbmcGhJO80vdtFdd5ElcDlgYO3q8l82ODn"/>
    <s v="Aditya Binani"/>
    <m/>
    <m/>
    <s v="September"/>
    <x v="15"/>
    <m/>
    <m/>
    <m/>
    <m/>
    <m/>
    <m/>
    <s v="2021-06-07 08:49:50.987000+00:00"/>
    <s v="2022-10-20 10:15:44.858000+00:00"/>
    <m/>
  </r>
  <r>
    <x v="34"/>
    <n v="4300000"/>
    <s v="INR"/>
    <n v="50"/>
    <x v="4"/>
    <s v="Sales"/>
    <s v="stat_f8isA8PLi8FcBUQXfvybN0OzrsX9nIePVvpcj94eist"/>
    <s v="LQ Quote Awaited"/>
    <x v="1"/>
    <s v="OpportunityStatusType.Active"/>
    <m/>
    <m/>
    <s v="GTL"/>
    <s v="lead_VtLDRQTK5FEb2KYeFI9ldZ2mpuFJYtiv6LbY5Ns4alj"/>
    <s v="SKF"/>
    <s v="Bhairavi Jog"/>
    <s v="user_P3f70h2AcefBkFTBZpvA9LgDbjTmUIXkqdKqHJ5evwA"/>
    <s v="Manojkumar Tinna"/>
    <s v="2022-08-03 07:21:13.641000+00:00"/>
    <s v="2022-09-05 02:58:06.727000+00:00"/>
    <m/>
    <s v="Pune"/>
    <m/>
    <s v="2020-08-14 08:05:11+00:00"/>
    <m/>
    <n v="2279"/>
    <m/>
    <m/>
    <m/>
    <m/>
    <m/>
    <m/>
    <m/>
    <s v="PAID_SOCIAL"/>
    <m/>
    <m/>
    <m/>
    <s v="Manufacturing"/>
    <m/>
    <m/>
    <m/>
    <m/>
    <m/>
    <m/>
    <m/>
    <m/>
    <m/>
    <m/>
    <m/>
    <m/>
    <m/>
    <m/>
    <s v="user_sREdxbAJihL2Zbgic7tyQ6Rc4Mny7HnD1RNGhA9DDYh"/>
    <s v="Prajakta Sahastrabudhe"/>
    <s v="Anjali Nishu"/>
    <m/>
    <s v="January"/>
    <x v="2"/>
    <s v="Inbound via website"/>
    <m/>
    <s v="Employee Engagement Handbook"/>
    <m/>
    <m/>
    <m/>
    <s v="2020-12-06 09:46:14.773000+00:00"/>
    <s v="2022-10-11 15:10:10.959000+00:00"/>
    <s v="GTL"/>
  </r>
  <r>
    <x v="29"/>
    <n v="500000"/>
    <s v="INR"/>
    <n v="0"/>
    <x v="10"/>
    <s v="Sales"/>
    <s v="stat_kcR4fZg7TU7jjk1jAVua3qGLRS4J5uFayEjK5j02wtv"/>
    <s v="Unqualified"/>
    <x v="1"/>
    <s v="OpportunityStatusType.Lost"/>
    <s v="cont_qWnM3vYC4ynBTr8STuqIyBCpoLP4bXHX7mIyFns8SoC"/>
    <s v="archana pimple"/>
    <s v="GMC ren (1+1+3+2)"/>
    <s v="lead_sErogi5C7Gtuu8f1MgLfVUcoeyHdz67RvXee0mBeXMn"/>
    <s v="BECK And POLLITZER INDIA PRIVATE LIMITED"/>
    <s v="Gauri Jori"/>
    <s v="user_k8sSUtRXfYEMul9CBIF4ZOmv3vnev5cdEvVZbtETMKp"/>
    <s v="Sanket Kulkarni"/>
    <s v="2022-08-25 07:57:31.241000+00:00"/>
    <s v="2022-09-05 04:34:56.993000+00:00"/>
    <m/>
    <s v="Pune"/>
    <m/>
    <m/>
    <m/>
    <n v="61"/>
    <m/>
    <m/>
    <m/>
    <m/>
    <m/>
    <m/>
    <m/>
    <m/>
    <m/>
    <m/>
    <m/>
    <s v="Manufacturing"/>
    <m/>
    <m/>
    <m/>
    <m/>
    <m/>
    <m/>
    <m/>
    <m/>
    <m/>
    <m/>
    <m/>
    <m/>
    <m/>
    <m/>
    <s v="user_5YHA1ZU4iP896lD1YJehdJcMx7ZEgWCpulT4T2c3pJ3"/>
    <s v="Gauri Jori"/>
    <m/>
    <m/>
    <s v="August"/>
    <x v="2"/>
    <m/>
    <m/>
    <m/>
    <m/>
    <m/>
    <m/>
    <s v="2021-08-23 06:46:15.656000+00:00"/>
    <s v="2022-09-05 04:35:05.373000+00:00"/>
    <m/>
  </r>
  <r>
    <x v="29"/>
    <n v="24400"/>
    <s v="INR"/>
    <n v="0"/>
    <x v="10"/>
    <s v="Sales"/>
    <s v="stat_kcR4fZg7TU7jjk1jAVua3qGLRS4J5uFayEjK5j02wtv"/>
    <s v="Unqualified"/>
    <x v="1"/>
    <s v="OpportunityStatusType.Lost"/>
    <s v="cont_qWnM3vYC4ynBTr8STuqIyBCpoLP4bXHX7mIyFns8SoC"/>
    <s v="archana pimple"/>
    <s v="GPA ren"/>
    <s v="lead_sErogi5C7Gtuu8f1MgLfVUcoeyHdz67RvXee0mBeXMn"/>
    <s v="BECK And POLLITZER INDIA PRIVATE LIMITED"/>
    <s v="Gauri Jori"/>
    <s v="user_k8sSUtRXfYEMul9CBIF4ZOmv3vnev5cdEvVZbtETMKp"/>
    <s v="Sanket Kulkarni"/>
    <s v="2022-08-25 07:58:04.534000+00:00"/>
    <s v="2022-09-05 04:35:05.328000+00:00"/>
    <m/>
    <s v="Pune"/>
    <m/>
    <m/>
    <m/>
    <n v="61"/>
    <m/>
    <m/>
    <m/>
    <m/>
    <m/>
    <m/>
    <m/>
    <m/>
    <m/>
    <m/>
    <m/>
    <s v="Manufacturing"/>
    <m/>
    <m/>
    <m/>
    <m/>
    <m/>
    <m/>
    <m/>
    <m/>
    <m/>
    <m/>
    <m/>
    <m/>
    <m/>
    <m/>
    <s v="user_5YHA1ZU4iP896lD1YJehdJcMx7ZEgWCpulT4T2c3pJ3"/>
    <s v="Gauri Jori"/>
    <m/>
    <m/>
    <s v="August"/>
    <x v="2"/>
    <m/>
    <m/>
    <m/>
    <m/>
    <m/>
    <m/>
    <s v="2021-08-23 06:46:15.656000+00:00"/>
    <s v="2022-09-05 04:35:05.373000+00:00"/>
    <m/>
  </r>
  <r>
    <x v="4"/>
    <n v="480000"/>
    <s v="INR"/>
    <n v="0"/>
    <x v="10"/>
    <s v="Sales"/>
    <s v="stat_1hn9nRJaLbI53NxPuSQgo90kRpbpKsFlwN4oEGNUTdO"/>
    <s v="Lost"/>
    <x v="1"/>
    <s v="OpportunityStatusType.Lost"/>
    <s v="cont_TigKpKmnX95fppu7KwAhnVcvatQZ3aeZAtCoYYocFdZ"/>
    <s v="Madhuri Gaikwad"/>
    <s v="500+ emps"/>
    <s v="lead_jKCQUNNMXaDQ5uuBsSUnyxGzn6CM2FVwrYuZvO9fNXw"/>
    <s v="Hometown ( Praxis Home Retail Limited )"/>
    <s v="Prateek Wadhwa"/>
    <s v="user_P3f70h2AcefBkFTBZpvA9LgDbjTmUIXkqdKqHJ5evwA"/>
    <s v="Manojkumar Tinna"/>
    <s v="2022-08-25 08:11:50.118000+00:00"/>
    <s v="2022-09-05 02:57:25.582000+00:00"/>
    <m/>
    <s v="Mumbai"/>
    <m/>
    <m/>
    <m/>
    <n v="500"/>
    <m/>
    <m/>
    <m/>
    <m/>
    <m/>
    <m/>
    <m/>
    <m/>
    <m/>
    <m/>
    <m/>
    <s v="Retail"/>
    <m/>
    <m/>
    <m/>
    <m/>
    <m/>
    <m/>
    <m/>
    <m/>
    <m/>
    <m/>
    <m/>
    <m/>
    <m/>
    <m/>
    <s v="user_FdWFezbLzkYQcGsBUsjZO25nr2poK2nRbqV47Rs5Kfm"/>
    <s v="Prateek Wadhwa"/>
    <m/>
    <m/>
    <s v="August"/>
    <x v="2"/>
    <m/>
    <m/>
    <m/>
    <m/>
    <m/>
    <m/>
    <s v="2022-03-03 07:05:03.576000+00:00"/>
    <s v="2022-10-01 12:52:06.277000+00:00"/>
    <s v="GMC"/>
  </r>
  <r>
    <x v="1"/>
    <n v="400000"/>
    <s v="INR"/>
    <n v="0"/>
    <x v="3"/>
    <s v="Sales"/>
    <s v="stat_1hn9nRJaLbI53NxPuSQgo90kRpbpKsFlwN4oEGNUTdO"/>
    <s v="Lost"/>
    <x v="1"/>
    <s v="OpportunityStatusType.Lost"/>
    <s v="cont_VxoTAT8B8myyRoN4Y2Swq7bRbRE5nluIzAaFxYQjeKf"/>
    <s v="Sonal Somani"/>
    <m/>
    <s v="lead_vuAxZqlUQ70CisGwdcab5Nf6hYlT82FQ7KCw8DLzK66"/>
    <s v="Bright Money"/>
    <s v="Nikhil Ahuja"/>
    <s v="user_kbtBHYtBjVDNyI72HTF6C1SCvC7yVBiA6OrBOy3t96U"/>
    <s v="Tejas Kulkarni"/>
    <s v="2022-04-07 06:36:57.718000+00:00"/>
    <s v="2022-09-05 01:54:55.075000+00:00"/>
    <m/>
    <s v="Bangalore"/>
    <m/>
    <m/>
    <m/>
    <n v="160"/>
    <m/>
    <m/>
    <m/>
    <m/>
    <m/>
    <m/>
    <m/>
    <m/>
    <m/>
    <m/>
    <m/>
    <m/>
    <m/>
    <m/>
    <m/>
    <m/>
    <m/>
    <m/>
    <m/>
    <m/>
    <m/>
    <m/>
    <m/>
    <m/>
    <m/>
    <m/>
    <s v="user_ocHSJH83OJnHCvKyMbjx8WOOK8PMgAUGIj1qK0q0dMV"/>
    <s v="Nikhil Ahuja"/>
    <m/>
    <m/>
    <s v="December"/>
    <x v="4"/>
    <m/>
    <m/>
    <s v="Employee Engagement Handbook"/>
    <m/>
    <m/>
    <m/>
    <s v="2022-03-28 11:56:20.330000+00:00"/>
    <s v="2022-10-19 04:59:49.113000+00:00"/>
    <s v="GTL"/>
  </r>
  <r>
    <x v="3"/>
    <n v="4000000"/>
    <s v="INR"/>
    <n v="0"/>
    <x v="35"/>
    <s v="Sales"/>
    <s v="stat_1hn9nRJaLbI53NxPuSQgo90kRpbpKsFlwN4oEGNUTdO"/>
    <s v="Lost"/>
    <x v="1"/>
    <s v="OpportunityStatusType.Lost"/>
    <s v="cont_uwkzRqMEvcJ7H4zbXoektr3XYsn1tjnR9WJrMtXeP5e"/>
    <s v="Shrikant  Mirajkar"/>
    <s v="GMC - Renewal"/>
    <s v="lead_fyWK1frPWTP5M68gcS5vnS9TiR7Z6UM5yhuIXB81AVw"/>
    <s v="Bombay Rayon Fashions Limited"/>
    <s v="Shreenath Bhat"/>
    <s v="user_P3f70h2AcefBkFTBZpvA9LgDbjTmUIXkqdKqHJ5evwA"/>
    <s v="Manojkumar Tinna"/>
    <s v="2022-07-12 07:37:42.935000+00:00"/>
    <s v="2022-09-05 02:56:51.361000+00:00"/>
    <m/>
    <s v="Mumbai"/>
    <m/>
    <m/>
    <m/>
    <n v="1924"/>
    <m/>
    <m/>
    <m/>
    <m/>
    <m/>
    <m/>
    <m/>
    <m/>
    <m/>
    <m/>
    <m/>
    <s v="Retail"/>
    <m/>
    <m/>
    <m/>
    <m/>
    <m/>
    <m/>
    <m/>
    <m/>
    <m/>
    <m/>
    <m/>
    <m/>
    <s v="Jithendra Goalla"/>
    <m/>
    <s v="user_6hRQhcoLhZEDUBYaw3vS7rv6T5582sGfXq4jNRqTfUU"/>
    <s v="Aishwarya Nyayadhish"/>
    <m/>
    <m/>
    <s v="August"/>
    <x v="7"/>
    <s v="Naukri.com"/>
    <m/>
    <m/>
    <m/>
    <m/>
    <m/>
    <s v="2022-03-02 12:20:07.202000+00:00"/>
    <s v="2022-10-20 10:26:10.525000+00:00"/>
    <s v="GMC"/>
  </r>
  <r>
    <x v="14"/>
    <n v="10000"/>
    <s v="INR"/>
    <n v="0"/>
    <x v="10"/>
    <s v="Sales"/>
    <s v="stat_kcR4fZg7TU7jjk1jAVua3qGLRS4J5uFayEjK5j02wtv"/>
    <s v="Unqualified"/>
    <x v="1"/>
    <s v="OpportunityStatusType.Lost"/>
    <s v="cont_ubGj0r2APnVhN4INuvVXbLXJSx3oakFl7ekw7Ju17iI"/>
    <s v="Priyanka"/>
    <s v="Travel"/>
    <s v="lead_YfKXN4OCme46lwgQYBN4e6FA1TDgKfs3XiznY2yTKLk"/>
    <s v="Codebase"/>
    <s v="Prateek Wadhwa"/>
    <s v="user_g5Yw4Z4XnIbmcGhJO80vdtFdd5ElcDlgYO3q8l82ODn"/>
    <s v="Aditya Binani"/>
    <s v="2022-08-18 12:48:35.153000+00:00"/>
    <s v="2022-09-03 07:03:13.575000+00:00"/>
    <m/>
    <s v="Pune"/>
    <m/>
    <m/>
    <m/>
    <n v="36"/>
    <m/>
    <m/>
    <m/>
    <m/>
    <m/>
    <m/>
    <m/>
    <m/>
    <m/>
    <m/>
    <m/>
    <s v="Others"/>
    <m/>
    <m/>
    <m/>
    <m/>
    <m/>
    <m/>
    <m/>
    <m/>
    <m/>
    <m/>
    <m/>
    <m/>
    <s v="Aniket Vahile"/>
    <m/>
    <s v="user_g5Yw4Z4XnIbmcGhJO80vdtFdd5ElcDlgYO3q8l82ODn"/>
    <s v="Aditya Binani"/>
    <m/>
    <m/>
    <s v="July"/>
    <x v="2"/>
    <m/>
    <m/>
    <m/>
    <m/>
    <m/>
    <m/>
    <s v="2022-05-09 07:26:45.852000+00:00"/>
    <s v="2022-09-30 06:28:53.894000+00:00"/>
    <s v="NON EB"/>
  </r>
  <r>
    <x v="1"/>
    <n v="100000"/>
    <s v="INR"/>
    <n v="0"/>
    <x v="4"/>
    <s v="Sales"/>
    <s v="stat_1hn9nRJaLbI53NxPuSQgo90kRpbpKsFlwN4oEGNUTdO"/>
    <s v="Lost"/>
    <x v="1"/>
    <s v="OpportunityStatusType.Lost"/>
    <s v="cont_KZa0itTK4byEcuapmEYIBvsBo7xU65pOU9srMB7Xohc"/>
    <s v="Navya Shyamsundar"/>
    <m/>
    <s v="lead_14jI7HGgseSVmzk93ESmYm9hPc1crXm8sUIM6KPBEzB"/>
    <s v="Sleepyhead"/>
    <s v="Prateek Wadhwa"/>
    <s v="user_kbtBHYtBjVDNyI72HTF6C1SCvC7yVBiA6OrBOy3t96U"/>
    <s v="Tejas Kulkarni"/>
    <s v="2022-06-23 09:24:13.668000+00:00"/>
    <s v="2022-09-03 06:16:54.148000+00:00"/>
    <m/>
    <s v="Bangalore"/>
    <m/>
    <m/>
    <m/>
    <n v="200"/>
    <m/>
    <m/>
    <m/>
    <m/>
    <m/>
    <m/>
    <m/>
    <s v="PAID_SOCIAL"/>
    <m/>
    <m/>
    <m/>
    <m/>
    <m/>
    <m/>
    <m/>
    <m/>
    <m/>
    <m/>
    <m/>
    <m/>
    <m/>
    <m/>
    <m/>
    <m/>
    <m/>
    <m/>
    <s v="user_FdWFezbLzkYQcGsBUsjZO25nr2poK2nRbqV47Rs5Kfm"/>
    <s v="Prateek Wadhwa"/>
    <m/>
    <m/>
    <s v="September"/>
    <x v="4"/>
    <m/>
    <m/>
    <s v="Employee Engagement Handbook"/>
    <m/>
    <m/>
    <m/>
    <s v="2022-06-23 06:58:31.526000+00:00"/>
    <s v="2022-09-15 09:28:32.986000+00:00"/>
    <s v="GPA"/>
  </r>
  <r>
    <x v="0"/>
    <n v="100000"/>
    <s v="INR"/>
    <n v="50"/>
    <x v="4"/>
    <s v="Sales"/>
    <s v="stat_LAF6zc710op7pnBQxMZo0IXU6mVHAxtY6FLz1R7BEWw"/>
    <s v="Data Received"/>
    <x v="1"/>
    <s v="OpportunityStatusType.Active"/>
    <m/>
    <m/>
    <m/>
    <s v="lead_VtLDRQTK5FEb2KYeFI9ldZ2mpuFJYtiv6LbY5Ns4alj"/>
    <s v="SKF"/>
    <s v="Sarvesh Pawar"/>
    <s v="user_sREdxbAJihL2Zbgic7tyQ6Rc4Mny7HnD1RNGhA9DDYh"/>
    <s v="Prajakta Sahastrabudhe"/>
    <s v="2022-09-02 10:31:44.257000+00:00"/>
    <s v="2022-09-04 08:11:45.429000+00:00"/>
    <m/>
    <s v="Pune"/>
    <m/>
    <s v="2020-08-14 08:05:11+00:00"/>
    <m/>
    <n v="2279"/>
    <m/>
    <m/>
    <m/>
    <m/>
    <m/>
    <m/>
    <m/>
    <s v="PAID_SOCIAL"/>
    <m/>
    <m/>
    <m/>
    <s v="Manufacturing"/>
    <m/>
    <m/>
    <m/>
    <m/>
    <m/>
    <m/>
    <m/>
    <m/>
    <m/>
    <m/>
    <m/>
    <m/>
    <m/>
    <m/>
    <s v="user_sREdxbAJihL2Zbgic7tyQ6Rc4Mny7HnD1RNGhA9DDYh"/>
    <s v="Prajakta Sahastrabudhe"/>
    <s v="Anjali Nishu"/>
    <m/>
    <s v="January"/>
    <x v="2"/>
    <s v="Inbound via website"/>
    <m/>
    <s v="Employee Engagement Handbook"/>
    <m/>
    <m/>
    <m/>
    <s v="2020-12-06 09:46:14.773000+00:00"/>
    <s v="2022-10-11 15:10:10.959000+00:00"/>
    <s v="GPA"/>
  </r>
  <r>
    <x v="2"/>
    <n v="50000"/>
    <s v="INR"/>
    <n v="0"/>
    <x v="10"/>
    <s v="Sales"/>
    <s v="stat_kcR4fZg7TU7jjk1jAVua3qGLRS4J5uFayEjK5j02wtv"/>
    <s v="Unqualified"/>
    <x v="1"/>
    <s v="OpportunityStatusType.Lost"/>
    <s v="cont_Mn2PBp31TflGt48gC4dtCRpqtBbhHYLB9tgG8LLTa7R"/>
    <s v="Paulami Chakraborty"/>
    <m/>
    <s v="lead_qRJ7KI3dtbrO9zNACqrfHGwgk1t4RfofKI6JN4CKoWD"/>
    <s v="Neev Academy"/>
    <s v="Prateek Wadhwa"/>
    <s v="user_FdWFezbLzkYQcGsBUsjZO25nr2poK2nRbqV47Rs5Kfm"/>
    <s v="Prateek Wadhwa"/>
    <s v="2022-05-16 11:22:26.283000+00:00"/>
    <s v="2022-09-03 05:36:46.436000+00:00"/>
    <m/>
    <s v="Bangalore"/>
    <m/>
    <m/>
    <m/>
    <n v="250"/>
    <m/>
    <m/>
    <m/>
    <m/>
    <m/>
    <m/>
    <m/>
    <m/>
    <m/>
    <m/>
    <m/>
    <s v="Education"/>
    <m/>
    <m/>
    <m/>
    <m/>
    <m/>
    <m/>
    <m/>
    <m/>
    <m/>
    <m/>
    <m/>
    <m/>
    <m/>
    <m/>
    <s v="user_FdWFezbLzkYQcGsBUsjZO25nr2poK2nRbqV47Rs5Kfm"/>
    <s v="Prateek Wadhwa"/>
    <m/>
    <m/>
    <s v="August"/>
    <x v="4"/>
    <m/>
    <m/>
    <s v="Employee Wellness Handbook"/>
    <m/>
    <m/>
    <m/>
    <s v="2022-05-14 04:42:44.956000+00:00"/>
    <s v="2022-09-03 05:37:27.907000+00:00"/>
    <s v="GPA"/>
  </r>
  <r>
    <x v="1"/>
    <n v="1500000"/>
    <s v="INR"/>
    <n v="0"/>
    <x v="4"/>
    <s v="Sales"/>
    <s v="stat_1hn9nRJaLbI53NxPuSQgo90kRpbpKsFlwN4oEGNUTdO"/>
    <s v="Lost"/>
    <x v="1"/>
    <s v="OpportunityStatusType.Lost"/>
    <s v="cont_KZa0itTK4byEcuapmEYIBvsBo7xU65pOU9srMB7Xohc"/>
    <s v="Navya Shyamsundar"/>
    <m/>
    <s v="lead_14jI7HGgseSVmzk93ESmYm9hPc1crXm8sUIM6KPBEzB"/>
    <s v="Sleepyhead"/>
    <s v="Prateek Wadhwa"/>
    <s v="user_kbtBHYtBjVDNyI72HTF6C1SCvC7yVBiA6OrBOy3t96U"/>
    <s v="Tejas Kulkarni"/>
    <s v="2022-06-23 09:23:50.064000+00:00"/>
    <s v="2022-09-03 06:16:40.404000+00:00"/>
    <m/>
    <s v="Bangalore"/>
    <m/>
    <m/>
    <m/>
    <n v="200"/>
    <m/>
    <m/>
    <m/>
    <m/>
    <m/>
    <m/>
    <m/>
    <s v="PAID_SOCIAL"/>
    <m/>
    <m/>
    <m/>
    <m/>
    <m/>
    <m/>
    <m/>
    <m/>
    <m/>
    <m/>
    <m/>
    <m/>
    <m/>
    <m/>
    <m/>
    <m/>
    <m/>
    <m/>
    <s v="user_FdWFezbLzkYQcGsBUsjZO25nr2poK2nRbqV47Rs5Kfm"/>
    <s v="Prateek Wadhwa"/>
    <m/>
    <m/>
    <s v="September"/>
    <x v="4"/>
    <m/>
    <m/>
    <s v="Employee Engagement Handbook"/>
    <m/>
    <m/>
    <m/>
    <s v="2022-06-23 06:58:31.526000+00:00"/>
    <s v="2022-09-15 09:28:32.986000+00:00"/>
    <s v="GMC"/>
  </r>
  <r>
    <x v="2"/>
    <n v="4000000"/>
    <s v="INR"/>
    <n v="0"/>
    <x v="44"/>
    <s v="Sales"/>
    <s v="stat_kcR4fZg7TU7jjk1jAVua3qGLRS4J5uFayEjK5j02wtv"/>
    <s v="Unqualified"/>
    <x v="1"/>
    <s v="OpportunityStatusType.Lost"/>
    <s v="cont_DPLyMWY6oAbZNG3KXjQD2PpiYtFpI7eh14pY68HqXce"/>
    <s v="Charulata Jain"/>
    <m/>
    <s v="lead_2GdlMkh9QqIo6yXfDVyKCv2lBgr3rayrceI0FKRASiT"/>
    <s v="Kewal Kiran Clothing Limited"/>
    <s v="Prateek Wadhwa"/>
    <s v="user_FdWFezbLzkYQcGsBUsjZO25nr2poK2nRbqV47Rs5Kfm"/>
    <s v="Prateek Wadhwa"/>
    <s v="2022-07-28 09:48:46.744000+00:00"/>
    <s v="2022-09-03 05:37:06.093000+00:00"/>
    <m/>
    <s v="Mumbai"/>
    <m/>
    <m/>
    <m/>
    <n v="506"/>
    <m/>
    <m/>
    <m/>
    <m/>
    <m/>
    <m/>
    <m/>
    <m/>
    <m/>
    <m/>
    <m/>
    <s v="Retail"/>
    <m/>
    <m/>
    <m/>
    <m/>
    <m/>
    <m/>
    <m/>
    <m/>
    <m/>
    <m/>
    <m/>
    <m/>
    <s v="Aniket Vahile"/>
    <m/>
    <s v="user_FdWFezbLzkYQcGsBUsjZO25nr2poK2nRbqV47Rs5Kfm"/>
    <s v="Prateek Wadhwa"/>
    <m/>
    <m/>
    <s v="August"/>
    <x v="2"/>
    <m/>
    <m/>
    <m/>
    <m/>
    <m/>
    <m/>
    <s v="2021-08-05 07:12:40.013000+00:00"/>
    <s v="2022-09-21 04:07:22.676000+00:00"/>
    <s v="GMC"/>
  </r>
  <r>
    <x v="1"/>
    <n v="100000"/>
    <s v="INR"/>
    <n v="50"/>
    <x v="5"/>
    <s v="Sales"/>
    <s v="stat_kLhaUSYbyIgQOHjvcKAHYNQn1lIjd0wTZfiU50Lt3mL"/>
    <s v="Demo Completed"/>
    <x v="1"/>
    <s v="OpportunityStatusType.Active"/>
    <s v="cont_IFGcDJAOf9WHE5XrOyM72RgGDL3EcqMc088Mqm5poyZ"/>
    <s v="Ashika Prakash"/>
    <m/>
    <s v="lead_cSTJAy4jqHu5OsmZjXTkbWcRdC5OU9LPXLUSCZqyog2"/>
    <s v="PlasticCity"/>
    <s v="Prateek Wadhwa"/>
    <s v="user_P3f70h2AcefBkFTBZpvA9LgDbjTmUIXkqdKqHJ5evwA"/>
    <s v="Manojkumar Tinna"/>
    <s v="2022-04-29 12:20:57.183000+00:00"/>
    <s v="2022-09-03 05:19:39.983000+00:00"/>
    <m/>
    <s v="Bangalore"/>
    <m/>
    <m/>
    <m/>
    <n v="25"/>
    <m/>
    <m/>
    <m/>
    <m/>
    <m/>
    <m/>
    <m/>
    <m/>
    <m/>
    <m/>
    <m/>
    <m/>
    <m/>
    <m/>
    <m/>
    <m/>
    <m/>
    <m/>
    <m/>
    <m/>
    <m/>
    <m/>
    <m/>
    <m/>
    <m/>
    <m/>
    <s v="user_FdWFezbLzkYQcGsBUsjZO25nr2poK2nRbqV47Rs5Kfm"/>
    <s v="Prateek Wadhwa"/>
    <m/>
    <m/>
    <m/>
    <x v="4"/>
    <m/>
    <m/>
    <s v="Employee Engagement Handbook"/>
    <m/>
    <m/>
    <m/>
    <s v="2022-04-29 09:25:45.959000+00:00"/>
    <s v="2022-09-03 05:19:40.056000+00:00"/>
    <s v="GMC"/>
  </r>
  <r>
    <x v="2"/>
    <n v="1200000"/>
    <s v="INR"/>
    <n v="0"/>
    <x v="10"/>
    <s v="Sales"/>
    <s v="stat_kcR4fZg7TU7jjk1jAVua3qGLRS4J5uFayEjK5j02wtv"/>
    <s v="Unqualified"/>
    <x v="1"/>
    <s v="OpportunityStatusType.Lost"/>
    <s v="cont_Mn2PBp31TflGt48gC4dtCRpqtBbhHYLB9tgG8LLTa7R"/>
    <s v="Paulami Chakraborty"/>
    <m/>
    <s v="lead_qRJ7KI3dtbrO9zNACqrfHGwgk1t4RfofKI6JN4CKoWD"/>
    <s v="Neev Academy"/>
    <s v="Prateek Wadhwa"/>
    <s v="user_FdWFezbLzkYQcGsBUsjZO25nr2poK2nRbqV47Rs5Kfm"/>
    <s v="Prateek Wadhwa"/>
    <s v="2022-05-16 11:22:02.390000+00:00"/>
    <s v="2022-09-03 05:36:34.291000+00:00"/>
    <m/>
    <s v="Bangalore"/>
    <m/>
    <m/>
    <m/>
    <n v="250"/>
    <m/>
    <m/>
    <m/>
    <m/>
    <m/>
    <m/>
    <m/>
    <m/>
    <m/>
    <m/>
    <m/>
    <s v="Education"/>
    <m/>
    <m/>
    <m/>
    <m/>
    <m/>
    <m/>
    <m/>
    <m/>
    <m/>
    <m/>
    <m/>
    <m/>
    <m/>
    <m/>
    <s v="user_FdWFezbLzkYQcGsBUsjZO25nr2poK2nRbqV47Rs5Kfm"/>
    <s v="Prateek Wadhwa"/>
    <m/>
    <m/>
    <s v="August"/>
    <x v="4"/>
    <m/>
    <m/>
    <s v="Employee Wellness Handbook"/>
    <m/>
    <m/>
    <m/>
    <s v="2022-05-14 04:42:44.956000+00:00"/>
    <s v="2022-09-03 05:37:27.907000+00:00"/>
    <s v="GMC"/>
  </r>
  <r>
    <x v="17"/>
    <n v="40000"/>
    <s v="INR"/>
    <n v="0"/>
    <x v="4"/>
    <s v="Sales"/>
    <s v="stat_1hn9nRJaLbI53NxPuSQgo90kRpbpKsFlwN4oEGNUTdO"/>
    <s v="Lost"/>
    <x v="1"/>
    <s v="OpportunityStatusType.Lost"/>
    <s v="cont_NA18UA6dmXOCbNcSllD7GqUwmNl28nUDkjG546nTDmR"/>
    <s v="Manasa Shetty"/>
    <s v="GTLI"/>
    <s v="lead_tq9karZlhcffsJ6WeCrKAfsoQKMLgLtyfzgqJQd2hr8"/>
    <s v="MagnaSoft Consulting India Pvt Ltd"/>
    <s v="Daya Gowda"/>
    <s v="user_6dalmZ7hmWD47jhCVGdU1SSEcFMsz9rWtW2jPORgJvj"/>
    <s v="Vivek Singh"/>
    <s v="2022-08-23 11:58:21.284000+00:00"/>
    <s v="2022-09-02 16:41:58.985000+00:00"/>
    <m/>
    <s v="Bangalore"/>
    <m/>
    <m/>
    <m/>
    <n v="184"/>
    <m/>
    <m/>
    <m/>
    <m/>
    <m/>
    <m/>
    <m/>
    <m/>
    <m/>
    <m/>
    <m/>
    <s v="IT Services &amp; IT Consulting"/>
    <m/>
    <m/>
    <m/>
    <m/>
    <m/>
    <m/>
    <m/>
    <m/>
    <m/>
    <m/>
    <m/>
    <m/>
    <s v="Rakesh Nade"/>
    <m/>
    <s v="user_ojX3B6giQCeKnOjqd4gdwXUl0CqqHMXNORvxR6POXn6"/>
    <s v="Abhishek Chauhan"/>
    <m/>
    <m/>
    <s v="September"/>
    <x v="2"/>
    <m/>
    <m/>
    <m/>
    <m/>
    <m/>
    <m/>
    <s v="2022-05-06 10:48:28.443000+00:00"/>
    <s v="2022-10-04 06:48:48.972000+00:00"/>
    <m/>
  </r>
  <r>
    <x v="21"/>
    <n v="5000000"/>
    <s v="INR"/>
    <n v="0"/>
    <x v="19"/>
    <s v="Sales"/>
    <s v="stat_kcR4fZg7TU7jjk1jAVua3qGLRS4J5uFayEjK5j02wtv"/>
    <s v="Unqualified"/>
    <x v="1"/>
    <s v="OpportunityStatusType.Lost"/>
    <m/>
    <m/>
    <s v="GTL"/>
    <s v="lead_2nPV9trO5qQR3TFyGl8GpvIdXKscoSgIRSvL4PRWi9y"/>
    <s v="Happiest Minds Technologies"/>
    <s v="Aditya Binani"/>
    <s v="user_Iwn6da5WKkZqwUySK0oUuCb72pFP5WEm4zAb92ijqFe"/>
    <s v="Sonal Paithankar"/>
    <s v="2022-07-22 11:02:26.147000+00:00"/>
    <s v="2022-09-02 12:34:17.170000+00:00"/>
    <m/>
    <s v="Bangalore"/>
    <m/>
    <m/>
    <m/>
    <n v="3270"/>
    <m/>
    <m/>
    <m/>
    <m/>
    <m/>
    <m/>
    <m/>
    <m/>
    <m/>
    <m/>
    <m/>
    <s v="IT Services &amp; IT Consulting"/>
    <m/>
    <m/>
    <m/>
    <m/>
    <m/>
    <m/>
    <m/>
    <m/>
    <m/>
    <m/>
    <m/>
    <m/>
    <m/>
    <m/>
    <s v="user_g5Yw4Z4XnIbmcGhJO80vdtFdd5ElcDlgYO3q8l82ODn"/>
    <s v="Aditya Binani"/>
    <m/>
    <m/>
    <s v="September"/>
    <x v="15"/>
    <m/>
    <m/>
    <m/>
    <m/>
    <m/>
    <m/>
    <s v="2021-06-07 08:49:50.987000+00:00"/>
    <s v="2022-10-20 10:15:44.858000+00:00"/>
    <m/>
  </r>
  <r>
    <x v="21"/>
    <n v="200000"/>
    <s v="INR"/>
    <n v="0"/>
    <x v="19"/>
    <s v="Sales"/>
    <s v="stat_kcR4fZg7TU7jjk1jAVua3qGLRS4J5uFayEjK5j02wtv"/>
    <s v="Unqualified"/>
    <x v="1"/>
    <s v="OpportunityStatusType.Lost"/>
    <m/>
    <m/>
    <s v="GPA"/>
    <s v="lead_2nPV9trO5qQR3TFyGl8GpvIdXKscoSgIRSvL4PRWi9y"/>
    <s v="Happiest Minds Technologies"/>
    <s v="Aditya Binani"/>
    <s v="user_Iwn6da5WKkZqwUySK0oUuCb72pFP5WEm4zAb92ijqFe"/>
    <s v="Sonal Paithankar"/>
    <s v="2022-06-27 11:11:22.693000+00:00"/>
    <s v="2022-09-02 12:34:11.494000+00:00"/>
    <m/>
    <s v="Bangalore"/>
    <m/>
    <m/>
    <m/>
    <n v="3270"/>
    <m/>
    <m/>
    <m/>
    <m/>
    <m/>
    <m/>
    <m/>
    <m/>
    <m/>
    <m/>
    <m/>
    <s v="IT Services &amp; IT Consulting"/>
    <m/>
    <m/>
    <m/>
    <m/>
    <m/>
    <m/>
    <m/>
    <m/>
    <m/>
    <m/>
    <m/>
    <m/>
    <m/>
    <m/>
    <s v="user_g5Yw4Z4XnIbmcGhJO80vdtFdd5ElcDlgYO3q8l82ODn"/>
    <s v="Aditya Binani"/>
    <m/>
    <m/>
    <s v="September"/>
    <x v="15"/>
    <m/>
    <m/>
    <m/>
    <m/>
    <m/>
    <m/>
    <s v="2021-06-07 08:49:50.987000+00:00"/>
    <s v="2022-10-20 10:15:44.858000+00:00"/>
    <m/>
  </r>
  <r>
    <x v="17"/>
    <n v="12000"/>
    <s v="INR"/>
    <n v="0"/>
    <x v="4"/>
    <s v="Sales"/>
    <s v="stat_1hn9nRJaLbI53NxPuSQgo90kRpbpKsFlwN4oEGNUTdO"/>
    <s v="Lost"/>
    <x v="1"/>
    <s v="OpportunityStatusType.Lost"/>
    <s v="cont_NA18UA6dmXOCbNcSllD7GqUwmNl28nUDkjG546nTDmR"/>
    <s v="Manasa Shetty"/>
    <s v="GPA"/>
    <s v="lead_tq9karZlhcffsJ6WeCrKAfsoQKMLgLtyfzgqJQd2hr8"/>
    <s v="MagnaSoft Consulting India Pvt Ltd"/>
    <s v="Daya Gowda"/>
    <s v="user_6dalmZ7hmWD47jhCVGdU1SSEcFMsz9rWtW2jPORgJvj"/>
    <s v="Vivek Singh"/>
    <s v="2022-08-23 11:57:52.368000+00:00"/>
    <s v="2022-09-02 16:41:45.217000+00:00"/>
    <m/>
    <s v="Bangalore"/>
    <m/>
    <m/>
    <m/>
    <n v="184"/>
    <m/>
    <m/>
    <m/>
    <m/>
    <m/>
    <m/>
    <m/>
    <m/>
    <m/>
    <m/>
    <m/>
    <s v="IT Services &amp; IT Consulting"/>
    <m/>
    <m/>
    <m/>
    <m/>
    <m/>
    <m/>
    <m/>
    <m/>
    <m/>
    <m/>
    <m/>
    <m/>
    <s v="Rakesh Nade"/>
    <m/>
    <s v="user_ojX3B6giQCeKnOjqd4gdwXUl0CqqHMXNORvxR6POXn6"/>
    <s v="Abhishek Chauhan"/>
    <m/>
    <m/>
    <s v="September"/>
    <x v="2"/>
    <m/>
    <m/>
    <m/>
    <m/>
    <m/>
    <m/>
    <s v="2022-05-06 10:48:28.443000+00:00"/>
    <s v="2022-10-04 06:48:48.972000+00:00"/>
    <m/>
  </r>
  <r>
    <x v="21"/>
    <n v="2000000"/>
    <s v="INR"/>
    <n v="0"/>
    <x v="33"/>
    <s v="Sales"/>
    <s v="stat_kcR4fZg7TU7jjk1jAVua3qGLRS4J5uFayEjK5j02wtv"/>
    <s v="Unqualified"/>
    <x v="1"/>
    <s v="OpportunityStatusType.Lost"/>
    <m/>
    <m/>
    <s v="Parental Policy"/>
    <s v="lead_6961L6eRTlGhue3abhJaXQJOooWMaSMBl6XkynCsioZ"/>
    <s v="Xoxoday"/>
    <s v="Satyajit Chati"/>
    <s v="user_Iwn6da5WKkZqwUySK0oUuCb72pFP5WEm4zAb92ijqFe"/>
    <s v="Sonal Paithankar"/>
    <s v="2022-07-06 12:06:59.526000+00:00"/>
    <s v="2022-09-02 11:55:39.781000+00:00"/>
    <m/>
    <s v="Bangalore"/>
    <m/>
    <m/>
    <m/>
    <n v="384"/>
    <m/>
    <s v="BOF - Dream Co. list - Employee Engagement Handbook - Conversation Ad"/>
    <s v="LinkedIn"/>
    <m/>
    <m/>
    <m/>
    <m/>
    <s v="PAID_SOCIAL"/>
    <m/>
    <m/>
    <m/>
    <s v="Others"/>
    <m/>
    <m/>
    <m/>
    <m/>
    <m/>
    <m/>
    <m/>
    <m/>
    <m/>
    <m/>
    <m/>
    <m/>
    <s v="Aniket Vahile"/>
    <m/>
    <s v="user_5IQTpX6DsnoeoDfxqzqojpVoQLXPh68nhDjLS5ETjYj"/>
    <s v="Satyajit Chati"/>
    <m/>
    <m/>
    <s v="September"/>
    <x v="4"/>
    <s v="Lusha"/>
    <m/>
    <s v="Employee Engagement Handbook"/>
    <m/>
    <m/>
    <m/>
    <s v="2021-01-04 09:53:22.701000+00:00"/>
    <s v="2022-09-26 15:25:12.225000+00:00"/>
    <m/>
  </r>
  <r>
    <x v="21"/>
    <n v="15000000"/>
    <s v="INR"/>
    <n v="0"/>
    <x v="19"/>
    <s v="Sales"/>
    <s v="stat_kcR4fZg7TU7jjk1jAVua3qGLRS4J5uFayEjK5j02wtv"/>
    <s v="Unqualified"/>
    <x v="1"/>
    <s v="OpportunityStatusType.Lost"/>
    <m/>
    <m/>
    <s v="GMC"/>
    <s v="lead_2nPV9trO5qQR3TFyGl8GpvIdXKscoSgIRSvL4PRWi9y"/>
    <s v="Happiest Minds Technologies"/>
    <s v="Aditya Binani"/>
    <s v="user_Iwn6da5WKkZqwUySK0oUuCb72pFP5WEm4zAb92ijqFe"/>
    <s v="Sonal Paithankar"/>
    <s v="2022-06-27 11:11:01.004000+00:00"/>
    <s v="2022-09-02 12:34:05.351000+00:00"/>
    <m/>
    <s v="Bangalore"/>
    <m/>
    <m/>
    <m/>
    <n v="3270"/>
    <m/>
    <m/>
    <m/>
    <m/>
    <m/>
    <m/>
    <m/>
    <m/>
    <m/>
    <m/>
    <m/>
    <s v="IT Services &amp; IT Consulting"/>
    <m/>
    <m/>
    <m/>
    <m/>
    <m/>
    <m/>
    <m/>
    <m/>
    <m/>
    <m/>
    <m/>
    <m/>
    <m/>
    <m/>
    <s v="user_g5Yw4Z4XnIbmcGhJO80vdtFdd5ElcDlgYO3q8l82ODn"/>
    <s v="Aditya Binani"/>
    <m/>
    <m/>
    <s v="September"/>
    <x v="15"/>
    <m/>
    <m/>
    <m/>
    <m/>
    <m/>
    <m/>
    <s v="2021-06-07 08:49:50.987000+00:00"/>
    <s v="2022-10-20 10:15:44.858000+00:00"/>
    <m/>
  </r>
  <r>
    <x v="21"/>
    <n v="3500000"/>
    <s v="INR"/>
    <n v="0"/>
    <x v="33"/>
    <s v="Sales"/>
    <s v="stat_kcR4fZg7TU7jjk1jAVua3qGLRS4J5uFayEjK5j02wtv"/>
    <s v="Unqualified"/>
    <x v="1"/>
    <s v="OpportunityStatusType.Lost"/>
    <m/>
    <m/>
    <s v="GMC 1+3 340 employees"/>
    <s v="lead_6961L6eRTlGhue3abhJaXQJOooWMaSMBl6XkynCsioZ"/>
    <s v="Xoxoday"/>
    <s v="Satyajit Chati"/>
    <s v="user_Iwn6da5WKkZqwUySK0oUuCb72pFP5WEm4zAb92ijqFe"/>
    <s v="Sonal Paithankar"/>
    <s v="2022-07-06 12:06:29.348000+00:00"/>
    <s v="2022-09-02 11:55:33.884000+00:00"/>
    <m/>
    <s v="Bangalore"/>
    <m/>
    <m/>
    <m/>
    <n v="384"/>
    <m/>
    <s v="BOF - Dream Co. list - Employee Engagement Handbook - Conversation Ad"/>
    <s v="LinkedIn"/>
    <m/>
    <m/>
    <m/>
    <m/>
    <s v="PAID_SOCIAL"/>
    <m/>
    <m/>
    <m/>
    <s v="Others"/>
    <m/>
    <m/>
    <m/>
    <m/>
    <m/>
    <m/>
    <m/>
    <m/>
    <m/>
    <m/>
    <m/>
    <m/>
    <s v="Aniket Vahile"/>
    <m/>
    <s v="user_5IQTpX6DsnoeoDfxqzqojpVoQLXPh68nhDjLS5ETjYj"/>
    <s v="Satyajit Chati"/>
    <m/>
    <m/>
    <s v="September"/>
    <x v="4"/>
    <s v="Lusha"/>
    <m/>
    <s v="Employee Engagement Handbook"/>
    <m/>
    <m/>
    <m/>
    <s v="2021-01-04 09:53:22.701000+00:00"/>
    <s v="2022-09-26 15:25:12.225000+00:00"/>
    <s v="GMC"/>
  </r>
  <r>
    <x v="15"/>
    <n v="950000"/>
    <s v="INR"/>
    <n v="0"/>
    <x v="42"/>
    <s v="Sales"/>
    <s v="stat_1hn9nRJaLbI53NxPuSQgo90kRpbpKsFlwN4oEGNUTdO"/>
    <s v="Lost"/>
    <x v="1"/>
    <s v="OpportunityStatusType.Lost"/>
    <s v="cont_bJu8ENQ92q2rT7VorExdWeq3lTZmefmGx5bnhnsoY3b"/>
    <s v="Roshan Sequeira"/>
    <s v="GMC ren (1+3) - they want to continue with CARE (DIrect)"/>
    <s v="lead_AdJ1LKyvnFyL2KXVeu5j5HgBe55H03rjiOiYseqoZ5q"/>
    <s v="KONICA MINOLTA HEALTHCARE INDIA PVT LTD"/>
    <s v="Gauri Jori"/>
    <s v="user_N52PP2uP2VZc2gm0nhh6CNFSif4n85g1cdxoNFd9ct0"/>
    <s v="Naveen Kumar"/>
    <s v="2022-08-22 09:14:49.161000+00:00"/>
    <s v="2022-09-02 10:10:46.595000+00:00"/>
    <m/>
    <s v="Mumbai"/>
    <m/>
    <m/>
    <m/>
    <n v="190"/>
    <m/>
    <m/>
    <m/>
    <m/>
    <m/>
    <m/>
    <m/>
    <m/>
    <m/>
    <m/>
    <m/>
    <s v="Health, Wellness &amp; Fitness"/>
    <m/>
    <m/>
    <m/>
    <m/>
    <m/>
    <m/>
    <m/>
    <m/>
    <m/>
    <m/>
    <m/>
    <m/>
    <m/>
    <m/>
    <s v="user_5YHA1ZU4iP896lD1YJehdJcMx7ZEgWCpulT4T2c3pJ3"/>
    <s v="Gauri Jori"/>
    <m/>
    <m/>
    <s v="September"/>
    <x v="1"/>
    <m/>
    <m/>
    <s v="Employee Engagement Handbook"/>
    <m/>
    <m/>
    <m/>
    <s v="2021-08-25 11:24:03.438000+00:00"/>
    <s v="2022-10-08 03:09:31.123000+00:00"/>
    <m/>
  </r>
  <r>
    <x v="11"/>
    <n v="860000"/>
    <s v="INR"/>
    <n v="0"/>
    <x v="13"/>
    <s v="Sales"/>
    <s v="stat_1hn9nRJaLbI53NxPuSQgo90kRpbpKsFlwN4oEGNUTdO"/>
    <s v="Lost"/>
    <x v="1"/>
    <s v="OpportunityStatusType.Lost"/>
    <s v="cont_9phfTaFwK2mBQSTMlVXBHxUoolraa0F5aH8fdI5wdev"/>
    <s v="reema banerjee"/>
    <s v="GMC Renewal"/>
    <s v="lead_PfkC4P5bntHy2TD4RoyhO4xFXEULH4qC81TCGp1iWA3"/>
    <s v="MAXXTON INDIA TECHNOLOGIES PRIVATE LIMITED"/>
    <s v="Aishwarya Nyayadhish"/>
    <s v="user_LKRhV6rhcBe0uL8u70UUGeDjbMupuho4TaiAOCbT7HT"/>
    <s v="Kashif Ahmad"/>
    <s v="2022-05-13 04:29:08.428000+00:00"/>
    <s v="2022-09-02 08:50:15.725000+00:00"/>
    <m/>
    <s v="Pune"/>
    <m/>
    <m/>
    <m/>
    <n v="124"/>
    <m/>
    <m/>
    <m/>
    <m/>
    <m/>
    <m/>
    <m/>
    <m/>
    <m/>
    <m/>
    <m/>
    <s v="IT Services &amp; IT Consulting"/>
    <m/>
    <m/>
    <m/>
    <m/>
    <m/>
    <m/>
    <m/>
    <m/>
    <m/>
    <m/>
    <m/>
    <m/>
    <s v="Jitin Gopi"/>
    <m/>
    <s v="user_6hRQhcoLhZEDUBYaw3vS7rv6T5582sGfXq4jNRqTfUU"/>
    <s v="Aishwarya Nyayadhish"/>
    <m/>
    <m/>
    <s v="September"/>
    <x v="4"/>
    <s v="Lusha"/>
    <m/>
    <s v="Employee Wellness Handbook"/>
    <m/>
    <m/>
    <m/>
    <s v="2022-03-14 02:46:56.121000+00:00"/>
    <s v="2022-09-16 06:06:38.435000+00:00"/>
    <m/>
  </r>
  <r>
    <x v="11"/>
    <n v="25000"/>
    <s v="INR"/>
    <n v="0"/>
    <x v="13"/>
    <s v="Sales"/>
    <s v="stat_1hn9nRJaLbI53NxPuSQgo90kRpbpKsFlwN4oEGNUTdO"/>
    <s v="Lost"/>
    <x v="1"/>
    <s v="OpportunityStatusType.Lost"/>
    <s v="cont_9phfTaFwK2mBQSTMlVXBHxUoolraa0F5aH8fdI5wdev"/>
    <s v="reema banerjee"/>
    <s v="GPA Renewal"/>
    <s v="lead_PfkC4P5bntHy2TD4RoyhO4xFXEULH4qC81TCGp1iWA3"/>
    <s v="MAXXTON INDIA TECHNOLOGIES PRIVATE LIMITED"/>
    <s v="Aishwarya Nyayadhish"/>
    <s v="user_LKRhV6rhcBe0uL8u70UUGeDjbMupuho4TaiAOCbT7HT"/>
    <s v="Kashif Ahmad"/>
    <s v="2022-05-13 04:29:36.560000+00:00"/>
    <s v="2022-09-02 08:50:29.587000+00:00"/>
    <m/>
    <s v="Pune"/>
    <m/>
    <m/>
    <m/>
    <n v="124"/>
    <m/>
    <m/>
    <m/>
    <m/>
    <m/>
    <m/>
    <m/>
    <m/>
    <m/>
    <m/>
    <m/>
    <s v="IT Services &amp; IT Consulting"/>
    <m/>
    <m/>
    <m/>
    <m/>
    <m/>
    <m/>
    <m/>
    <m/>
    <m/>
    <m/>
    <m/>
    <m/>
    <s v="Jitin Gopi"/>
    <m/>
    <s v="user_6hRQhcoLhZEDUBYaw3vS7rv6T5582sGfXq4jNRqTfUU"/>
    <s v="Aishwarya Nyayadhish"/>
    <m/>
    <m/>
    <s v="September"/>
    <x v="4"/>
    <s v="Lusha"/>
    <m/>
    <s v="Employee Wellness Handbook"/>
    <m/>
    <m/>
    <m/>
    <s v="2022-03-14 02:46:56.121000+00:00"/>
    <s v="2022-09-16 06:06:38.435000+00:00"/>
    <m/>
  </r>
  <r>
    <x v="9"/>
    <n v="50000"/>
    <s v="INR"/>
    <n v="0"/>
    <x v="4"/>
    <s v="Sales"/>
    <s v="stat_kcR4fZg7TU7jjk1jAVua3qGLRS4J5uFayEjK5j02wtv"/>
    <s v="Unqualified"/>
    <x v="1"/>
    <s v="OpportunityStatusType.Lost"/>
    <s v="cont_YJjwZABIuXPeuFb8dnfFtpHywK336zwJkuYG9ZmlhQy"/>
    <s v="Vijay Kumar"/>
    <s v="GPA  Public liability Sept"/>
    <s v="lead_Xr5HaYiIPZUsi9MnUD5gLzMEo0JXoi2rQY0rMLIoh1N"/>
    <s v="Nuray Chemicals Pvt. Ltd."/>
    <s v="Daya Gowda"/>
    <s v="user_9SBRjyF0n4iWuhUdqRyQkFhl2J4uyNKhFWvvJEvunX8"/>
    <s v="Omkar Ghate"/>
    <s v="2022-07-20 05:36:38.497000+00:00"/>
    <s v="2022-09-02 06:00:46.328000+00:00"/>
    <m/>
    <s v="Chennai"/>
    <m/>
    <m/>
    <m/>
    <n v="192"/>
    <m/>
    <m/>
    <m/>
    <m/>
    <m/>
    <m/>
    <m/>
    <m/>
    <m/>
    <m/>
    <m/>
    <s v="Manufacturing"/>
    <m/>
    <m/>
    <m/>
    <m/>
    <m/>
    <m/>
    <m/>
    <m/>
    <m/>
    <m/>
    <m/>
    <m/>
    <s v="Aniket Vahile"/>
    <m/>
    <s v="user_encRk5bIEFN6ZA11h4WH2AdZTiZpogLSlMIaj0E30SZ"/>
    <s v="Daya Gowda"/>
    <m/>
    <m/>
    <s v="August; September"/>
    <x v="2"/>
    <m/>
    <m/>
    <m/>
    <m/>
    <m/>
    <m/>
    <s v="2022-04-20 10:12:56.837000+00:00"/>
    <s v="2022-09-28 04:50:12.192000+00:00"/>
    <m/>
  </r>
  <r>
    <x v="17"/>
    <n v="40000"/>
    <s v="INR"/>
    <n v="0"/>
    <x v="4"/>
    <s v="Sales"/>
    <s v="stat_kcR4fZg7TU7jjk1jAVua3qGLRS4J5uFayEjK5j02wtv"/>
    <s v="Unqualified"/>
    <x v="1"/>
    <s v="OpportunityStatusType.Lost"/>
    <s v="cont_Zv0KtNleJWE20n9y3vI2EVdqCN71Vn3TcN2qm9eVyqx"/>
    <s v="Ashwini Kalgutkar"/>
    <m/>
    <s v="lead_XYfEmaFiN8szQ3TVLSZFlaQfhHeJhtiLlqoT7Bd9VJm"/>
    <s v="Algorics"/>
    <s v="Prateek Wadhwa"/>
    <s v="user_6dalmZ7hmWD47jhCVGdU1SSEcFMsz9rWtW2jPORgJvj"/>
    <s v="Vivek Singh"/>
    <s v="2022-08-17 07:02:08.046000+00:00"/>
    <s v="2022-09-02 05:23:38.054000+00:00"/>
    <m/>
    <s v="Bangalore"/>
    <m/>
    <m/>
    <m/>
    <n v="110"/>
    <m/>
    <m/>
    <m/>
    <m/>
    <m/>
    <m/>
    <m/>
    <s v="PAID_SOCIAL"/>
    <m/>
    <m/>
    <m/>
    <m/>
    <m/>
    <m/>
    <m/>
    <m/>
    <m/>
    <m/>
    <m/>
    <m/>
    <m/>
    <m/>
    <m/>
    <m/>
    <m/>
    <m/>
    <s v="user_FdWFezbLzkYQcGsBUsjZO25nr2poK2nRbqV47Rs5Kfm"/>
    <s v="Prateek Wadhwa"/>
    <m/>
    <m/>
    <s v="September"/>
    <x v="4"/>
    <m/>
    <m/>
    <s v="Employee Engagement Handbook"/>
    <m/>
    <m/>
    <m/>
    <s v="2022-05-27 15:18:14.030000+00:00"/>
    <s v="2022-09-02 05:25:42.287000+00:00"/>
    <s v="GPA"/>
  </r>
  <r>
    <x v="9"/>
    <n v="150000"/>
    <s v="INR"/>
    <n v="0"/>
    <x v="4"/>
    <s v="Sales"/>
    <s v="stat_kcR4fZg7TU7jjk1jAVua3qGLRS4J5uFayEjK5j02wtv"/>
    <s v="Unqualified"/>
    <x v="1"/>
    <s v="OpportunityStatusType.Lost"/>
    <m/>
    <m/>
    <m/>
    <s v="lead_wF0aMSeSiqSRSMWlN97bQ4CP66VZUY36M6XymvOhq6D"/>
    <s v="Digital Art India Pvt. Ltd."/>
    <s v="Satyam Tiwari"/>
    <s v="user_9SBRjyF0n4iWuhUdqRyQkFhl2J4uyNKhFWvvJEvunX8"/>
    <s v="Omkar Ghate"/>
    <s v="2022-03-07 05:29:50.565000+00:00"/>
    <s v="2022-09-02 06:01:12.880000+00:00"/>
    <m/>
    <s v="Pune"/>
    <m/>
    <m/>
    <m/>
    <n v="20"/>
    <m/>
    <m/>
    <m/>
    <m/>
    <m/>
    <m/>
    <m/>
    <m/>
    <m/>
    <m/>
    <m/>
    <s v="Digital Marketing &amp; Advertising"/>
    <m/>
    <m/>
    <m/>
    <m/>
    <m/>
    <m/>
    <m/>
    <m/>
    <m/>
    <m/>
    <m/>
    <m/>
    <m/>
    <m/>
    <s v="user_PApNwMjp7lPIEBp7acretouakdtYNVHpPO9ja9KoR5D"/>
    <s v="Pallab Gupta"/>
    <m/>
    <m/>
    <m/>
    <x v="2"/>
    <m/>
    <m/>
    <s v="Vaccine inbound"/>
    <m/>
    <m/>
    <m/>
    <s v="2021-04-07 08:47:28.359000+00:00"/>
    <s v="2022-09-02 06:01:12.944000+00:00"/>
    <s v="GMC"/>
  </r>
  <r>
    <x v="25"/>
    <n v="2000000"/>
    <s v="INR"/>
    <n v="0"/>
    <x v="4"/>
    <s v="Sales"/>
    <s v="stat_kcR4fZg7TU7jjk1jAVua3qGLRS4J5uFayEjK5j02wtv"/>
    <s v="Unqualified"/>
    <x v="1"/>
    <s v="OpportunityStatusType.Lost"/>
    <s v="cont_BrA7whsbq2gArZ8N1YDt5YhbGlKrRbO8Nd0Q8FPscfG"/>
    <s v="Pankaj Adhav"/>
    <s v="The client wanted to create a separate policy for 5 Paisa employees but did not get approval from Group CEO and CFO for the same."/>
    <s v="lead_jAClxX8EnWAPY6hIJykkhpbqfaT0BKm0hncOViZ0L78"/>
    <s v="5Paisa"/>
    <s v="Bhairavi Jog"/>
    <s v="user_lccnw70UrYzjPcbxrA5N9qp8LF1vx6aP08yPEdeU06P"/>
    <s v="Vikas Gupta"/>
    <s v="2022-07-13 12:13:50.865000+00:00"/>
    <s v="2022-09-01 14:52:33.041000+00:00"/>
    <m/>
    <s v="Mumbai"/>
    <m/>
    <m/>
    <m/>
    <n v="550"/>
    <m/>
    <m/>
    <m/>
    <m/>
    <m/>
    <m/>
    <m/>
    <m/>
    <m/>
    <m/>
    <m/>
    <s v="Banking &amp; Finance"/>
    <m/>
    <m/>
    <m/>
    <m/>
    <m/>
    <m/>
    <m/>
    <m/>
    <m/>
    <m/>
    <m/>
    <m/>
    <s v="Mrunmay Jalgaonkar"/>
    <m/>
    <s v="user_228eUmsdKIb9OItgmiDq1zD4aPZ1eqiapbaLAGeBf8g"/>
    <s v="Bhairavi Jog"/>
    <m/>
    <m/>
    <s v="September"/>
    <x v="2"/>
    <m/>
    <m/>
    <m/>
    <m/>
    <m/>
    <m/>
    <s v="2020-12-12 11:18:54.776000+00:00"/>
    <s v="2022-09-21 04:07:21.799000+00:00"/>
    <s v="GMC"/>
  </r>
  <r>
    <x v="17"/>
    <n v="5600000"/>
    <s v="INR"/>
    <n v="0"/>
    <x v="31"/>
    <s v="Sales"/>
    <s v="stat_kcR4fZg7TU7jjk1jAVua3qGLRS4J5uFayEjK5j02wtv"/>
    <s v="Unqualified"/>
    <x v="1"/>
    <s v="OpportunityStatusType.Lost"/>
    <s v="cont_PbMDjnuW8oyuKlOaGsgSaKXMMHZSd3dePcPB8JmWcRQ"/>
    <s v="Pradeep Kumar Gunasekaran"/>
    <s v="GMC Renewal"/>
    <s v="lead_rXIzvhXQxAYhh98w405UkmVCoZhKsl7lbnQ8qjoa0Au"/>
    <s v="Kaar Technologies"/>
    <s v="Trupti Suryavanshi"/>
    <s v="user_6dalmZ7hmWD47jhCVGdU1SSEcFMsz9rWtW2jPORgJvj"/>
    <s v="Vivek Singh"/>
    <s v="2022-08-11 11:25:28.716000+00:00"/>
    <s v="2022-09-01 18:24:09.603000+00:00"/>
    <m/>
    <s v="Chennai"/>
    <m/>
    <m/>
    <m/>
    <n v="700"/>
    <m/>
    <m/>
    <m/>
    <m/>
    <m/>
    <m/>
    <m/>
    <m/>
    <m/>
    <m/>
    <m/>
    <s v="IT Services &amp; IT Consulting"/>
    <m/>
    <m/>
    <m/>
    <m/>
    <m/>
    <m/>
    <m/>
    <m/>
    <m/>
    <m/>
    <m/>
    <m/>
    <m/>
    <m/>
    <s v="user_L8E6IFhq6UCzKLHa45LUUTZCznDuyDwFrGaEp9DXiUM"/>
    <s v="Trupti Suryavanshi"/>
    <m/>
    <m/>
    <s v="September"/>
    <x v="0"/>
    <s v="Ref - Bhushan"/>
    <m/>
    <s v="Downloaded the guide: Employee Wellness Handbook"/>
    <m/>
    <m/>
    <m/>
    <s v="2021-12-13 06:26:34.591000+00:00"/>
    <s v="2022-10-03 01:25:51.188000+00:00"/>
    <s v="GMC"/>
  </r>
  <r>
    <x v="17"/>
    <n v="500000"/>
    <s v="INR"/>
    <n v="0"/>
    <x v="4"/>
    <s v="Sales"/>
    <s v="stat_kcR4fZg7TU7jjk1jAVua3qGLRS4J5uFayEjK5j02wtv"/>
    <s v="Unqualified"/>
    <x v="1"/>
    <s v="OpportunityStatusType.Lost"/>
    <s v="cont_Zv0KtNleJWE20n9y3vI2EVdqCN71Vn3TcN2qm9eVyqx"/>
    <s v="Ashwini Kalgutkar"/>
    <m/>
    <s v="lead_XYfEmaFiN8szQ3TVLSZFlaQfhHeJhtiLlqoT7Bd9VJm"/>
    <s v="Algorics"/>
    <s v="Prateek Wadhwa"/>
    <s v="user_6dalmZ7hmWD47jhCVGdU1SSEcFMsz9rWtW2jPORgJvj"/>
    <s v="Vivek Singh"/>
    <s v="2022-08-17 07:01:45.895000+00:00"/>
    <s v="2022-09-02 05:23:31.520000+00:00"/>
    <m/>
    <s v="Bangalore"/>
    <m/>
    <m/>
    <m/>
    <n v="110"/>
    <m/>
    <m/>
    <m/>
    <m/>
    <m/>
    <m/>
    <m/>
    <s v="PAID_SOCIAL"/>
    <m/>
    <m/>
    <m/>
    <m/>
    <m/>
    <m/>
    <m/>
    <m/>
    <m/>
    <m/>
    <m/>
    <m/>
    <m/>
    <m/>
    <m/>
    <m/>
    <m/>
    <m/>
    <s v="user_FdWFezbLzkYQcGsBUsjZO25nr2poK2nRbqV47Rs5Kfm"/>
    <s v="Prateek Wadhwa"/>
    <m/>
    <m/>
    <s v="September"/>
    <x v="4"/>
    <m/>
    <m/>
    <s v="Employee Engagement Handbook"/>
    <m/>
    <m/>
    <m/>
    <s v="2022-05-27 15:18:14.030000+00:00"/>
    <s v="2022-09-02 05:25:42.287000+00:00"/>
    <s v="GMC"/>
  </r>
  <r>
    <x v="25"/>
    <n v="600000"/>
    <s v="INR"/>
    <n v="0"/>
    <x v="3"/>
    <s v="Sales"/>
    <s v="stat_1hn9nRJaLbI53NxPuSQgo90kRpbpKsFlwN4oEGNUTdO"/>
    <s v="Lost"/>
    <x v="1"/>
    <s v="OpportunityStatusType.Lost"/>
    <s v="cont_QyOsCGN9tfRAzxPDWuPCE7ObIY24CJYSk5Ox7rlTnvp"/>
    <s v="Snehal Salian"/>
    <s v="The client used us just for quote comparisons."/>
    <s v="lead_qFvtD5XvWmq5Vp68KiXPb9Pr7M8UhLCDpwNEXigTPhu"/>
    <s v="GEP Worldwide"/>
    <s v="Shreenath Bhat"/>
    <s v="user_lccnw70UrYzjPcbxrA5N9qp8LF1vx6aP08yPEdeU06P"/>
    <s v="Vikas Gupta"/>
    <s v="2022-07-20 05:54:48.639000+00:00"/>
    <s v="2022-09-01 14:48:01.002000+00:00"/>
    <m/>
    <s v="Mumbai"/>
    <m/>
    <m/>
    <m/>
    <n v="1000"/>
    <m/>
    <m/>
    <s v="Facebook"/>
    <m/>
    <m/>
    <m/>
    <m/>
    <s v="PAID_SOCIAL"/>
    <m/>
    <m/>
    <m/>
    <s v="IT Services &amp; IT Consulting"/>
    <m/>
    <m/>
    <m/>
    <m/>
    <m/>
    <m/>
    <m/>
    <m/>
    <m/>
    <m/>
    <m/>
    <m/>
    <s v="Aniket Vahile"/>
    <m/>
    <s v="user_vMd4rmcrSbjykdyL2J7rrYn84SWdcNc5FKligrmItPw"/>
    <s v="Shreenath Bhat"/>
    <m/>
    <m/>
    <s v="August"/>
    <x v="2"/>
    <s v="Naukri.com"/>
    <m/>
    <s v="Employee Engagement Handbook"/>
    <m/>
    <m/>
    <m/>
    <s v="2021-10-26 11:53:57.041000+00:00"/>
    <s v="2022-10-20 06:26:50.038000+00:00"/>
    <s v="GMC"/>
  </r>
  <r>
    <x v="25"/>
    <n v="13000000"/>
    <s v="INR"/>
    <n v="0"/>
    <x v="13"/>
    <s v="Sales"/>
    <s v="stat_1hn9nRJaLbI53NxPuSQgo90kRpbpKsFlwN4oEGNUTdO"/>
    <s v="Lost"/>
    <x v="1"/>
    <s v="OpportunityStatusType.Lost"/>
    <s v="cont_QyOsCGN9tfRAzxPDWuPCE7ObIY24CJYSk5Ox7rlTnvp"/>
    <s v="Snehal Salian"/>
    <s v="The client used us just for quote comparisons."/>
    <s v="lead_qFvtD5XvWmq5Vp68KiXPb9Pr7M8UhLCDpwNEXigTPhu"/>
    <s v="GEP Worldwide"/>
    <s v="Shreenath Bhat"/>
    <s v="user_lccnw70UrYzjPcbxrA5N9qp8LF1vx6aP08yPEdeU06P"/>
    <s v="Vikas Gupta"/>
    <s v="2022-06-27 09:27:18.552000+00:00"/>
    <s v="2022-09-01 14:47:42.724000+00:00"/>
    <m/>
    <s v="Mumbai"/>
    <m/>
    <m/>
    <m/>
    <n v="1000"/>
    <m/>
    <m/>
    <s v="Facebook"/>
    <m/>
    <m/>
    <m/>
    <m/>
    <s v="PAID_SOCIAL"/>
    <m/>
    <m/>
    <m/>
    <s v="IT Services &amp; IT Consulting"/>
    <m/>
    <m/>
    <m/>
    <m/>
    <m/>
    <m/>
    <m/>
    <m/>
    <m/>
    <m/>
    <m/>
    <m/>
    <s v="Aniket Vahile"/>
    <m/>
    <s v="user_vMd4rmcrSbjykdyL2J7rrYn84SWdcNc5FKligrmItPw"/>
    <s v="Shreenath Bhat"/>
    <m/>
    <m/>
    <s v="August"/>
    <x v="2"/>
    <s v="Naukri.com"/>
    <m/>
    <s v="Employee Engagement Handbook"/>
    <m/>
    <m/>
    <m/>
    <s v="2021-10-26 11:53:57.041000+00:00"/>
    <s v="2022-10-20 06:26:50.038000+00:00"/>
    <s v="GMC"/>
  </r>
  <r>
    <x v="7"/>
    <n v="2900000"/>
    <s v="INR"/>
    <n v="0"/>
    <x v="10"/>
    <s v="Sales"/>
    <s v="stat_1hn9nRJaLbI53NxPuSQgo90kRpbpKsFlwN4oEGNUTdO"/>
    <s v="Lost"/>
    <x v="1"/>
    <s v="OpportunityStatusType.Lost"/>
    <s v="cont_DzCBPjQ9Z6sQQeUHNliG3Bp6un0E0fQ6DcpLEXpp5Tq"/>
    <s v="Pallavi Chavan"/>
    <s v="GMC Renewal"/>
    <s v="lead_YR8PfCCSCEt51A7y8M3jwNho3TKt7EDUZrfaSIkUhIy"/>
    <s v="Jendamark India Pvt.Ltd."/>
    <s v="Trupti Suryavanshi"/>
    <s v="user_U27GK6WjhLhUhi1EDKXV57xMpn8n8DMIOjci1q3UReZ"/>
    <s v="Abhiroop Ganguly"/>
    <s v="2022-06-10 12:07:11.605000+00:00"/>
    <s v="2022-09-01 13:49:23.852000+00:00"/>
    <m/>
    <s v="Pune"/>
    <m/>
    <m/>
    <m/>
    <n v="170"/>
    <m/>
    <m/>
    <m/>
    <m/>
    <m/>
    <m/>
    <m/>
    <s v="PAID_SOCIAL"/>
    <m/>
    <m/>
    <m/>
    <m/>
    <m/>
    <m/>
    <m/>
    <m/>
    <m/>
    <m/>
    <m/>
    <m/>
    <m/>
    <m/>
    <m/>
    <m/>
    <m/>
    <m/>
    <s v="user_L8E6IFhq6UCzKLHa45LUUTZCznDuyDwFrGaEp9DXiUM"/>
    <s v="Trupti Suryavanshi"/>
    <m/>
    <m/>
    <s v="September"/>
    <x v="8"/>
    <m/>
    <m/>
    <s v="Employee Engagement Handbook"/>
    <m/>
    <m/>
    <m/>
    <s v="2021-07-22 11:14:41.435000+00:00"/>
    <s v="2022-09-24 00:05:08.545000+00:00"/>
    <s v="GMC"/>
  </r>
  <r>
    <x v="9"/>
    <n v="100000"/>
    <s v="INR"/>
    <n v="0"/>
    <x v="10"/>
    <s v="Sales"/>
    <s v="stat_kcR4fZg7TU7jjk1jAVua3qGLRS4J5uFayEjK5j02wtv"/>
    <s v="Unqualified"/>
    <x v="1"/>
    <s v="OpportunityStatusType.Lost"/>
    <m/>
    <m/>
    <s v="GMC-fresh"/>
    <s v="lead_Au0TKg25kwN0LKDqh4CJnYf0IG0pQ2VqA8LlM7tuo5H"/>
    <s v="KOLO APP PTE LTD"/>
    <s v="Bharti Bankey"/>
    <s v="user_9SBRjyF0n4iWuhUdqRyQkFhl2J4uyNKhFWvvJEvunX8"/>
    <s v="Omkar Ghate"/>
    <s v="2022-05-11 04:07:50.547000+00:00"/>
    <s v="2022-09-01 10:56:13.728000+00:00"/>
    <m/>
    <s v="Bangalore"/>
    <m/>
    <s v="2022-04-19 11:49:24+00:00"/>
    <m/>
    <n v="25"/>
    <m/>
    <m/>
    <m/>
    <m/>
    <m/>
    <m/>
    <m/>
    <s v="ORGANIC_SEARCH"/>
    <m/>
    <m/>
    <m/>
    <m/>
    <m/>
    <m/>
    <m/>
    <m/>
    <m/>
    <m/>
    <m/>
    <m/>
    <m/>
    <m/>
    <m/>
    <m/>
    <m/>
    <m/>
    <s v="user_aM3WaaSUQQmaNnsm9l2FQRVWUEr8RN2ZdXzsuQUalQ3"/>
    <s v="Bharti Bankey"/>
    <s v="Siddharth Angolkar"/>
    <m/>
    <m/>
    <x v="3"/>
    <s v="Inbound via website"/>
    <m/>
    <s v="Employee Count 25"/>
    <m/>
    <m/>
    <m/>
    <s v="2022-04-19 11:52:06.259000+00:00"/>
    <s v="2022-09-01 10:56:13.796000+00:00"/>
    <m/>
  </r>
  <r>
    <x v="0"/>
    <n v="25641"/>
    <s v="INR"/>
    <n v="100"/>
    <x v="30"/>
    <s v="Sales"/>
    <s v="stat_OZRiD1474QRJIpvnjHCZfiIvKcVD6mIKSSTzg8SwDVx"/>
    <s v="Won- Payment Completed"/>
    <x v="0"/>
    <s v="OpportunityStatusType.Won"/>
    <m/>
    <m/>
    <s v="Non-EB"/>
    <s v="lead_Oz5893MoR7ALCurxI8Y24tbXgkdSKw6r9WTLjUWz5dV"/>
    <s v="DIGIVRIDDHI TECHNOLOGIES PRIVATE LIMITED"/>
    <s v="Bharti Bankey"/>
    <s v="user_aM3WaaSUQQmaNnsm9l2FQRVWUEr8RN2ZdXzsuQUalQ3"/>
    <s v="Bharti Bankey"/>
    <s v="2022-09-01 10:06:53.385000+00:00"/>
    <s v="2022-09-01 10:06:53.385000+00:00"/>
    <m/>
    <s v="Mumbai"/>
    <m/>
    <s v="2021-09-18 02:02:57+00:00"/>
    <m/>
    <n v="40"/>
    <m/>
    <m/>
    <m/>
    <m/>
    <m/>
    <m/>
    <m/>
    <s v="PAID_SOCIAL"/>
    <m/>
    <m/>
    <m/>
    <s v="IT Services &amp; IT Consulting"/>
    <m/>
    <m/>
    <m/>
    <m/>
    <m/>
    <m/>
    <m/>
    <m/>
    <m/>
    <m/>
    <m/>
    <m/>
    <m/>
    <m/>
    <s v="user_aM3WaaSUQQmaNnsm9l2FQRVWUEr8RN2ZdXzsuQUalQ3"/>
    <s v="Bharti Bankey"/>
    <m/>
    <m/>
    <s v="November"/>
    <x v="8"/>
    <s v="Inbound via website"/>
    <m/>
    <s v="Employee Count 25"/>
    <m/>
    <m/>
    <m/>
    <s v="2021-09-18 02:05:42.373000+00:00"/>
    <s v="2022-10-20 06:16:50.382000+00:00"/>
    <m/>
  </r>
  <r>
    <x v="10"/>
    <n v="105000"/>
    <s v="INR"/>
    <n v="0"/>
    <x v="19"/>
    <s v="Sales"/>
    <s v="stat_kcR4fZg7TU7jjk1jAVua3qGLRS4J5uFayEjK5j02wtv"/>
    <s v="Unqualified"/>
    <x v="1"/>
    <s v="OpportunityStatusType.Lost"/>
    <s v="cont_3bVfpbvV3jZZ7liFUmOwxDOgF0mh13xUmsX7gjSvIAA"/>
    <s v="Sheena Israni"/>
    <s v="~20 employees No immediate requirement."/>
    <s v="lead_smhXBvHUUVygsaFhI1xC5IkRJj4z19YL0bFlKSweVlN"/>
    <s v="Voxxy Media (Fresh)"/>
    <s v="Nikhil Ahuja"/>
    <s v="user_ojX3B6giQCeKnOjqd4gdwXUl0CqqHMXNORvxR6POXn6"/>
    <s v="Abhishek Chauhan"/>
    <s v="2022-03-28 08:57:15.953000+00:00"/>
    <s v="2022-09-01 10:41:05.901000+00:00"/>
    <m/>
    <m/>
    <m/>
    <m/>
    <m/>
    <n v="20"/>
    <m/>
    <m/>
    <m/>
    <m/>
    <m/>
    <m/>
    <m/>
    <m/>
    <m/>
    <m/>
    <m/>
    <m/>
    <m/>
    <m/>
    <m/>
    <m/>
    <m/>
    <m/>
    <m/>
    <m/>
    <m/>
    <m/>
    <m/>
    <m/>
    <m/>
    <m/>
    <s v="user_ocHSJH83OJnHCvKyMbjx8WOOK8PMgAUGIj1qK0q0dMV"/>
    <s v="Nikhil Ahuja"/>
    <m/>
    <m/>
    <m/>
    <x v="4"/>
    <m/>
    <m/>
    <s v="Employee Engagement Handbook"/>
    <m/>
    <m/>
    <m/>
    <s v="2022-03-28 07:08:22.120000+00:00"/>
    <s v="2022-09-22 06:44:23.199000+00:00"/>
    <s v="GMC"/>
  </r>
  <r>
    <x v="10"/>
    <n v="450000"/>
    <s v="INR"/>
    <n v="0"/>
    <x v="4"/>
    <s v="Sales"/>
    <s v="stat_kcR4fZg7TU7jjk1jAVua3qGLRS4J5uFayEjK5j02wtv"/>
    <s v="Unqualified"/>
    <x v="1"/>
    <s v="OpportunityStatusType.Lost"/>
    <m/>
    <m/>
    <m/>
    <s v="lead_v27ityW4v7Oe3wTAFhEA0PEFBC7HA7ihUEexqD7SjsK"/>
    <s v="EDUMARZ (Fresh)"/>
    <s v="Satyam Tiwari"/>
    <s v="user_ojX3B6giQCeKnOjqd4gdwXUl0CqqHMXNORvxR6POXn6"/>
    <s v="Abhishek Chauhan"/>
    <s v="2022-07-26 10:32:34.844000+00:00"/>
    <s v="2022-09-01 07:57:22.617000+00:00"/>
    <m/>
    <s v="Bangalore"/>
    <m/>
    <m/>
    <m/>
    <n v="150"/>
    <m/>
    <m/>
    <m/>
    <m/>
    <m/>
    <m/>
    <m/>
    <m/>
    <m/>
    <m/>
    <m/>
    <s v="Education"/>
    <m/>
    <m/>
    <m/>
    <m/>
    <m/>
    <m/>
    <m/>
    <m/>
    <m/>
    <m/>
    <m/>
    <m/>
    <m/>
    <m/>
    <s v="user_2YgShwgjLNI4FjAqgE9PtKsdIaGh919JGcFG919fe5B"/>
    <s v="Satyam Tiwari"/>
    <m/>
    <m/>
    <m/>
    <x v="4"/>
    <m/>
    <m/>
    <s v="Employee Wellness Handbook"/>
    <m/>
    <m/>
    <m/>
    <s v="2022-02-02 13:44:19.463000+00:00"/>
    <s v="2022-09-01 07:57:22.690000+00:00"/>
    <s v="GMC"/>
  </r>
  <r>
    <x v="4"/>
    <n v="229000"/>
    <s v="INR"/>
    <n v="100"/>
    <x v="30"/>
    <s v="Sales"/>
    <s v="stat_OZRiD1474QRJIpvnjHCZfiIvKcVD6mIKSSTzg8SwDVx"/>
    <s v="Won- Payment Completed"/>
    <x v="0"/>
    <s v="OpportunityStatusType.Won"/>
    <m/>
    <m/>
    <s v="GMC (1+3)-Renewal"/>
    <s v="lead_Gc9uc77k8Qk4EViKOTzdSfLnL6hoxi5kIjvAT10BtzK"/>
    <s v="Mindwave Media Pvt Ltd!!"/>
    <s v="Bhairavi Jog"/>
    <s v="user_bdUPAGjcS7p6513So3N4g3aWNS5HuBuVJi7bvCPAsLt"/>
    <s v="Mayur Gadiyar"/>
    <s v="2022-08-11 05:31:08.932000+00:00"/>
    <s v="2022-09-01 07:03:39.679000+00:00"/>
    <m/>
    <s v="Pune"/>
    <m/>
    <m/>
    <m/>
    <n v="45"/>
    <m/>
    <m/>
    <m/>
    <m/>
    <m/>
    <m/>
    <m/>
    <m/>
    <m/>
    <m/>
    <m/>
    <s v="Digital Marketing &amp; Advertising"/>
    <m/>
    <m/>
    <m/>
    <m/>
    <m/>
    <m/>
    <m/>
    <m/>
    <m/>
    <m/>
    <m/>
    <m/>
    <s v="Rakesh Nade"/>
    <m/>
    <s v="user_228eUmsdKIb9OItgmiDq1zD4aPZ1eqiapbaLAGeBf8g"/>
    <s v="Bhairavi Jog"/>
    <s v="Dr. Anil More"/>
    <m/>
    <s v="August"/>
    <x v="2"/>
    <m/>
    <m/>
    <m/>
    <m/>
    <m/>
    <m/>
    <s v="2022-07-01 11:14:50.180000+00:00"/>
    <s v="2022-10-13 04:21:26.676000+00:00"/>
    <s v="GMC"/>
  </r>
  <r>
    <x v="4"/>
    <n v="11500"/>
    <s v="INR"/>
    <n v="100"/>
    <x v="30"/>
    <s v="Sales"/>
    <s v="stat_OZRiD1474QRJIpvnjHCZfiIvKcVD6mIKSSTzg8SwDVx"/>
    <s v="Won- Payment Completed"/>
    <x v="0"/>
    <s v="OpportunityStatusType.Won"/>
    <m/>
    <m/>
    <s v="GPA"/>
    <s v="lead_Gc9uc77k8Qk4EViKOTzdSfLnL6hoxi5kIjvAT10BtzK"/>
    <s v="Mindwave Media Pvt Ltd!!"/>
    <s v="Bhairavi Jog"/>
    <s v="user_bdUPAGjcS7p6513So3N4g3aWNS5HuBuVJi7bvCPAsLt"/>
    <s v="Mayur Gadiyar"/>
    <s v="2022-08-11 12:53:57.218000+00:00"/>
    <s v="2022-09-01 07:03:54.415000+00:00"/>
    <m/>
    <s v="Pune"/>
    <m/>
    <m/>
    <m/>
    <n v="45"/>
    <m/>
    <m/>
    <m/>
    <m/>
    <m/>
    <m/>
    <m/>
    <m/>
    <m/>
    <m/>
    <m/>
    <s v="Digital Marketing &amp; Advertising"/>
    <m/>
    <m/>
    <m/>
    <m/>
    <m/>
    <m/>
    <m/>
    <m/>
    <m/>
    <m/>
    <m/>
    <m/>
    <s v="Rakesh Nade"/>
    <m/>
    <s v="user_228eUmsdKIb9OItgmiDq1zD4aPZ1eqiapbaLAGeBf8g"/>
    <s v="Bhairavi Jog"/>
    <s v="Dr. Anil More"/>
    <m/>
    <s v="August"/>
    <x v="2"/>
    <m/>
    <m/>
    <m/>
    <m/>
    <m/>
    <m/>
    <s v="2022-07-01 11:14:50.180000+00:00"/>
    <s v="2022-10-13 04:21:26.676000+00:00"/>
    <s v="GPA"/>
  </r>
  <r>
    <x v="23"/>
    <n v="60000"/>
    <s v="INR"/>
    <n v="50"/>
    <x v="24"/>
    <s v="Sales"/>
    <s v="stat_LAF6zc710op7pnBQxMZo0IXU6mVHAxtY6FLz1R7BEWw"/>
    <s v="Data Received"/>
    <x v="1"/>
    <s v="OpportunityStatusType.Active"/>
    <s v="cont_E5mbsAvUhkaw3plmmOZPoTYWC4t4w4TbYrldrfVTsWO"/>
    <s v="Jasjit Chopra"/>
    <s v="GMC renewal"/>
    <s v="lead_1nxEpuwndW3Xh7tQQuvK622xb1u5kU1P0muyb6GIqmh"/>
    <s v="Penthara Technologies LLP"/>
    <s v="Trupti Suryavanshi"/>
    <s v="user_L8E6IFhq6UCzKLHa45LUUTZCznDuyDwFrGaEp9DXiUM"/>
    <s v="Trupti Suryavanshi"/>
    <s v="2022-09-01 06:18:33.648000+00:00"/>
    <s v="2022-09-01 06:19:05.667000+00:00"/>
    <m/>
    <s v="Chandigarh"/>
    <m/>
    <s v="2021-02-12 08:13:35+00:00"/>
    <m/>
    <n v="9"/>
    <m/>
    <m/>
    <m/>
    <m/>
    <m/>
    <m/>
    <m/>
    <m/>
    <m/>
    <m/>
    <m/>
    <s v="IT Services &amp; IT Consulting"/>
    <m/>
    <m/>
    <m/>
    <m/>
    <m/>
    <m/>
    <m/>
    <m/>
    <m/>
    <m/>
    <m/>
    <m/>
    <s v="Prashant Abhang"/>
    <m/>
    <s v="user_aM3WaaSUQQmaNnsm9l2FQRVWUEr8RN2ZdXzsuQUalQ3"/>
    <s v="Bharti Bankey"/>
    <m/>
    <m/>
    <s v="March"/>
    <x v="3"/>
    <s v="Inbound via website"/>
    <m/>
    <s v="Employee Count 25"/>
    <m/>
    <m/>
    <m/>
    <s v="2021-02-12 08:16:18.291000+00:00"/>
    <s v="2022-09-14 05:15:10.136000+00:00"/>
    <s v="GMC"/>
  </r>
  <r>
    <x v="2"/>
    <n v="150000"/>
    <s v="INR"/>
    <n v="0"/>
    <x v="4"/>
    <s v="Sales"/>
    <s v="stat_kcR4fZg7TU7jjk1jAVua3qGLRS4J5uFayEjK5j02wtv"/>
    <s v="Unqualified"/>
    <x v="1"/>
    <s v="OpportunityStatusType.Lost"/>
    <s v="cont_ROy2mJh5KS3BIJaVzWhUJPyv2xuoMRH4OAFeRdFBrdO"/>
    <s v="Praveen Gaikwad"/>
    <s v="Fresh- on hold"/>
    <s v="lead_LVVEAGuSZQV5Q4MxSLZqdTAakklAVIQvaUnBnRwZ63T"/>
    <s v="Kagome food's India"/>
    <s v="Prateek Wadhwa"/>
    <s v="user_FdWFezbLzkYQcGsBUsjZO25nr2poK2nRbqV47Rs5Kfm"/>
    <s v="Prateek Wadhwa"/>
    <s v="2022-07-21 11:40:09.092000+00:00"/>
    <s v="2022-09-01 06:22:42.093000+00:00"/>
    <m/>
    <s v="Mumbai"/>
    <m/>
    <m/>
    <m/>
    <n v="40"/>
    <m/>
    <m/>
    <s v="Facebook"/>
    <m/>
    <m/>
    <m/>
    <m/>
    <s v="PAID_SOCIAL"/>
    <m/>
    <m/>
    <m/>
    <s v="Manufacturing"/>
    <m/>
    <m/>
    <m/>
    <m/>
    <m/>
    <m/>
    <m/>
    <m/>
    <m/>
    <m/>
    <m/>
    <m/>
    <s v="Aniket Vahile"/>
    <m/>
    <s v="user_FdWFezbLzkYQcGsBUsjZO25nr2poK2nRbqV47Rs5Kfm"/>
    <s v="Prateek Wadhwa"/>
    <s v="Kunal Hire; Shriram Kulkarni"/>
    <m/>
    <s v="August; November; September"/>
    <x v="4"/>
    <m/>
    <m/>
    <s v="Employee Engagement Handbook"/>
    <m/>
    <m/>
    <m/>
    <s v="2022-07-15 08:14:52.416000+00:00"/>
    <s v="2022-10-19 09:53:01.241000+00:00"/>
    <s v="GTL"/>
  </r>
  <r>
    <x v="26"/>
    <n v="100000"/>
    <s v="INR"/>
    <n v="0"/>
    <x v="24"/>
    <s v="Sales"/>
    <s v="stat_1hn9nRJaLbI53NxPuSQgo90kRpbpKsFlwN4oEGNUTdO"/>
    <s v="Lost"/>
    <x v="1"/>
    <s v="OpportunityStatusType.Lost"/>
    <s v="cont_tK9jvBuBYtd9mCPIjS6humfVZ8DrGXDzkweH8sQOiLv"/>
    <s v="Kreya Shah"/>
    <m/>
    <s v="lead_szZJaaN649qW5qAHO8KmXGruQfKrv4ErOwWVdp6ZTtl"/>
    <s v="Ecosmob Technologies"/>
    <s v="Sarvesh Pawar"/>
    <s v="user_A8KOTZADnUtEQOLt4nSLAmteNStuGh80js75RYjrXVt"/>
    <s v="Sarvesh Pawar"/>
    <s v="2022-07-13 10:44:25.052000+00:00"/>
    <s v="2022-09-01 06:28:12.500000+00:00"/>
    <m/>
    <s v="Ahmedabad"/>
    <m/>
    <m/>
    <m/>
    <n v="300"/>
    <m/>
    <m/>
    <m/>
    <m/>
    <m/>
    <m/>
    <m/>
    <m/>
    <m/>
    <m/>
    <m/>
    <s v="IT Services &amp; IT Consulting"/>
    <m/>
    <m/>
    <m/>
    <m/>
    <m/>
    <m/>
    <m/>
    <m/>
    <m/>
    <m/>
    <m/>
    <m/>
    <m/>
    <m/>
    <s v="user_A8KOTZADnUtEQOLt4nSLAmteNStuGh80js75RYjrXVt"/>
    <s v="Sarvesh Pawar"/>
    <m/>
    <m/>
    <s v="February; October; September"/>
    <x v="2"/>
    <m/>
    <m/>
    <m/>
    <m/>
    <m/>
    <m/>
    <s v="2022-03-09 17:10:45.652000+00:00"/>
    <s v="2022-09-21 10:10:55.742000+00:00"/>
    <s v="NON EB"/>
  </r>
  <r>
    <x v="4"/>
    <n v="195000"/>
    <s v="INR"/>
    <n v="100"/>
    <x v="30"/>
    <s v="Sales"/>
    <s v="stat_OZRiD1474QRJIpvnjHCZfiIvKcVD6mIKSSTzg8SwDVx"/>
    <s v="Won- Payment Completed"/>
    <x v="0"/>
    <s v="OpportunityStatusType.Won"/>
    <s v="cont_UNhW5VkZnR6TRo5ZkaaIYKFQZh55CvpJLiA3Gzs3Gnp"/>
    <s v="Athikur Ansari"/>
    <s v="GMC - Renewal; 1+3 policy;"/>
    <s v="lead_rVZTmpA4IxhfAHMF3UZEYN3l51iyZ4KbH8Id2z4K1ix"/>
    <s v="Cerebrate Solutions"/>
    <s v="Shreenath Bhat"/>
    <s v="user_bdUPAGjcS7p6513So3N4g3aWNS5HuBuVJi7bvCPAsLt"/>
    <s v="Mayur Gadiyar"/>
    <s v="2022-08-19 11:15:17.544000+00:00"/>
    <s v="2022-09-01 06:08:51.746000+00:00"/>
    <m/>
    <s v="Mumbai"/>
    <m/>
    <m/>
    <m/>
    <n v="61"/>
    <m/>
    <m/>
    <m/>
    <m/>
    <m/>
    <m/>
    <m/>
    <m/>
    <m/>
    <m/>
    <m/>
    <s v="Digital Marketing &amp; Advertising"/>
    <m/>
    <m/>
    <m/>
    <m/>
    <m/>
    <m/>
    <m/>
    <m/>
    <m/>
    <m/>
    <m/>
    <m/>
    <m/>
    <m/>
    <s v="user_vMd4rmcrSbjykdyL2J7rrYn84SWdcNc5FKligrmItPw"/>
    <s v="Shreenath Bhat"/>
    <s v="Dr. Anil More"/>
    <m/>
    <m/>
    <x v="2"/>
    <s v="Lusha"/>
    <m/>
    <m/>
    <m/>
    <m/>
    <m/>
    <s v="2022-08-01 10:06:13.267000+00:00"/>
    <s v="2022-10-19 06:48:10.506000+00:00"/>
    <s v="GMC"/>
  </r>
  <r>
    <x v="29"/>
    <n v="18200000"/>
    <s v="INR"/>
    <n v="100"/>
    <x v="45"/>
    <s v="Sales"/>
    <s v="stat_OZRiD1474QRJIpvnjHCZfiIvKcVD6mIKSSTzg8SwDVx"/>
    <s v="Won- Payment Completed"/>
    <x v="0"/>
    <s v="OpportunityStatusType.Won"/>
    <m/>
    <m/>
    <m/>
    <s v="lead_AV5593EdCIVEDBHLpcc7hYGqNj4vfSIsR3TsYQXk6Td"/>
    <s v="MANPOWERGROUP SERVICES INDIA PVT. LTD"/>
    <s v="Sanket Kulkarni"/>
    <s v="user_k8sSUtRXfYEMul9CBIF4ZOmv3vnev5cdEvVZbtETMKp"/>
    <s v="Sanket Kulkarni"/>
    <s v="2022-08-23 15:55:19.165000+00:00"/>
    <s v="2022-09-01 05:42:55.021000+00:00"/>
    <m/>
    <s v="Pune"/>
    <m/>
    <m/>
    <m/>
    <n v="4378"/>
    <m/>
    <m/>
    <m/>
    <m/>
    <m/>
    <m/>
    <m/>
    <m/>
    <m/>
    <m/>
    <m/>
    <s v="HR / Staffing / Recruitment"/>
    <m/>
    <m/>
    <m/>
    <m/>
    <m/>
    <m/>
    <m/>
    <m/>
    <m/>
    <m/>
    <m/>
    <m/>
    <s v="Rakesh Nade"/>
    <m/>
    <s v="user_A8KOTZADnUtEQOLt4nSLAmteNStuGh80js75RYjrXVt"/>
    <s v="Sarvesh Pawar"/>
    <m/>
    <m/>
    <s v="August"/>
    <x v="2"/>
    <m/>
    <m/>
    <m/>
    <m/>
    <m/>
    <m/>
    <s v="2022-08-23 08:39:42.231000+00:00"/>
    <s v="2022-10-20 10:18:55.346000+00:00"/>
    <s v="GMC"/>
  </r>
  <r>
    <x v="27"/>
    <n v="40000"/>
    <s v="INR"/>
    <n v="0"/>
    <x v="1"/>
    <s v="Sales"/>
    <s v="stat_1hn9nRJaLbI53NxPuSQgo90kRpbpKsFlwN4oEGNUTdO"/>
    <s v="Lost"/>
    <x v="1"/>
    <s v="OpportunityStatusType.Lost"/>
    <m/>
    <m/>
    <s v="Got the quote of 30K"/>
    <s v="lead_evZgJMFwTkn5S0aYM63Q5XPOrtQbSh02sUIHt8t5gjv"/>
    <s v="ADF Foods Ltd"/>
    <s v="Satyam Tiwari"/>
    <s v="user_2YgShwgjLNI4FjAqgE9PtKsdIaGh919JGcFG919fe5B"/>
    <s v="Satyam Tiwari"/>
    <s v="2022-08-08 11:03:34.417000+00:00"/>
    <s v="2022-09-01 05:50:47.841000+00:00"/>
    <m/>
    <s v="Mumbai"/>
    <m/>
    <m/>
    <m/>
    <n v="170"/>
    <m/>
    <m/>
    <m/>
    <m/>
    <m/>
    <m/>
    <m/>
    <m/>
    <m/>
    <m/>
    <m/>
    <s v="Food &amp; Beverages"/>
    <m/>
    <m/>
    <m/>
    <m/>
    <m/>
    <m/>
    <m/>
    <m/>
    <m/>
    <m/>
    <m/>
    <m/>
    <s v="Aniket Vahile"/>
    <m/>
    <s v="user_g5Yw4Z4XnIbmcGhJO80vdtFdd5ElcDlgYO3q8l82ODn"/>
    <s v="Aditya Binani"/>
    <s v="Sumit Dolas"/>
    <m/>
    <s v="July"/>
    <x v="2"/>
    <s v="Naukri.com"/>
    <m/>
    <m/>
    <m/>
    <m/>
    <m/>
    <s v="2021-08-05 07:12:29.472000+00:00"/>
    <s v="2022-09-07 06:15:28.067000+00:00"/>
    <s v="GPA"/>
  </r>
  <r>
    <x v="22"/>
    <n v="140000"/>
    <s v="INR"/>
    <n v="0"/>
    <x v="10"/>
    <s v="Sales"/>
    <s v="stat_1hn9nRJaLbI53NxPuSQgo90kRpbpKsFlwN4oEGNUTdO"/>
    <s v="Lost"/>
    <x v="1"/>
    <s v="OpportunityStatusType.Lost"/>
    <s v="cont_ukfJHOAWYrRkklj44FXqyMcbQawQER9Qyaqta90hLoI"/>
    <s v="saurabh sanyal"/>
    <s v="GPA for 3 companies"/>
    <s v="lead_m3UA8eWqFVrLu7R5Qk1LjXwcQ8DXmkNmaSgaV7sfrjt"/>
    <s v="Spencer's retail"/>
    <s v="Gauri Jori"/>
    <s v="user_TZzywQwym26DjuswO479pxRhNKX152z8X1haCx2vcst"/>
    <s v="Vrushali Kummar"/>
    <s v="2022-07-15 13:11:08.523000+00:00"/>
    <s v="2022-09-01 05:26:14.433000+00:00"/>
    <m/>
    <s v="Kolkata"/>
    <m/>
    <m/>
    <m/>
    <n v="1000"/>
    <m/>
    <m/>
    <m/>
    <m/>
    <m/>
    <m/>
    <m/>
    <m/>
    <m/>
    <m/>
    <m/>
    <s v="Retail"/>
    <m/>
    <m/>
    <m/>
    <m/>
    <m/>
    <m/>
    <m/>
    <m/>
    <m/>
    <m/>
    <m/>
    <m/>
    <s v="Deepak Yadav"/>
    <m/>
    <s v="user_5YHA1ZU4iP896lD1YJehdJcMx7ZEgWCpulT4T2c3pJ3"/>
    <s v="Gauri Jori"/>
    <m/>
    <m/>
    <s v="September"/>
    <x v="4"/>
    <s v="Naukri.com"/>
    <m/>
    <s v="Downloaded the guide: Designing employee healthcare plan"/>
    <m/>
    <m/>
    <m/>
    <s v="2021-10-04 16:56:39.567000+00:00"/>
    <s v="2022-10-10 03:09:13.468000+00:00"/>
    <m/>
  </r>
  <r>
    <x v="29"/>
    <n v="2587428"/>
    <s v="INR"/>
    <n v="100"/>
    <x v="30"/>
    <s v="Sales"/>
    <s v="stat_OZRiD1474QRJIpvnjHCZfiIvKcVD6mIKSSTzg8SwDVx"/>
    <s v="Won- Payment Completed"/>
    <x v="0"/>
    <s v="OpportunityStatusType.Won"/>
    <m/>
    <m/>
    <s v="Fire Policy"/>
    <s v="lead_XRNI8vpPA4lmfiY4l7o0wEte61HwQVBjwEKGNIYzbDI"/>
    <s v="Shraddha energy and infraprojects private limited"/>
    <s v="Pranaav Marathe"/>
    <s v="user_k8sSUtRXfYEMul9CBIF4ZOmv3vnev5cdEvVZbtETMKp"/>
    <s v="Sanket Kulkarni"/>
    <s v="2022-08-30 07:41:55.758000+00:00"/>
    <s v="2022-09-01 05:26:47.808000+00:00"/>
    <m/>
    <s v="Pune"/>
    <m/>
    <m/>
    <m/>
    <n v="13"/>
    <m/>
    <m/>
    <m/>
    <m/>
    <m/>
    <m/>
    <m/>
    <m/>
    <m/>
    <m/>
    <m/>
    <s v="Manufacturing"/>
    <m/>
    <m/>
    <m/>
    <m/>
    <m/>
    <m/>
    <m/>
    <m/>
    <m/>
    <m/>
    <m/>
    <m/>
    <s v="Arunkumar Dubey"/>
    <m/>
    <s v="user_k8sSUtRXfYEMul9CBIF4ZOmv3vnev5cdEvVZbtETMKp"/>
    <s v="Sanket Kulkarni"/>
    <s v="Shriram Kulkarni"/>
    <m/>
    <m/>
    <x v="2"/>
    <m/>
    <m/>
    <m/>
    <m/>
    <m/>
    <m/>
    <s v="2022-08-30 07:41:08.562000+00:00"/>
    <s v="2022-09-20 08:44:58.410000+00:00"/>
    <m/>
  </r>
  <r>
    <x v="22"/>
    <n v="200000"/>
    <s v="INR"/>
    <n v="0"/>
    <x v="10"/>
    <s v="Sales"/>
    <s v="stat_1hn9nRJaLbI53NxPuSQgo90kRpbpKsFlwN4oEGNUTdO"/>
    <s v="Lost"/>
    <x v="1"/>
    <s v="OpportunityStatusType.Lost"/>
    <s v="cont_ukfJHOAWYrRkklj44FXqyMcbQawQER9Qyaqta90hLoI"/>
    <s v="saurabh sanyal"/>
    <s v="GMC ren for Omnipresent"/>
    <s v="lead_m3UA8eWqFVrLu7R5Qk1LjXwcQ8DXmkNmaSgaV7sfrjt"/>
    <s v="Spencer's retail"/>
    <s v="Gauri Jori"/>
    <s v="user_TZzywQwym26DjuswO479pxRhNKX152z8X1haCx2vcst"/>
    <s v="Vrushali Kummar"/>
    <s v="2022-08-17 10:55:31.996000+00:00"/>
    <s v="2022-09-01 05:25:59.306000+00:00"/>
    <m/>
    <s v="Kolkata"/>
    <m/>
    <m/>
    <m/>
    <n v="1000"/>
    <m/>
    <m/>
    <m/>
    <m/>
    <m/>
    <m/>
    <m/>
    <m/>
    <m/>
    <m/>
    <m/>
    <s v="Retail"/>
    <m/>
    <m/>
    <m/>
    <m/>
    <m/>
    <m/>
    <m/>
    <m/>
    <m/>
    <m/>
    <m/>
    <m/>
    <s v="Deepak Yadav"/>
    <m/>
    <s v="user_5YHA1ZU4iP896lD1YJehdJcMx7ZEgWCpulT4T2c3pJ3"/>
    <s v="Gauri Jori"/>
    <m/>
    <m/>
    <s v="September"/>
    <x v="4"/>
    <s v="Naukri.com"/>
    <m/>
    <s v="Downloaded the guide: Designing employee healthcare plan"/>
    <m/>
    <m/>
    <m/>
    <s v="2021-10-04 16:56:39.567000+00:00"/>
    <s v="2022-10-10 03:09:13.468000+00:00"/>
    <m/>
  </r>
  <r>
    <x v="20"/>
    <n v="100000"/>
    <s v="INR"/>
    <n v="0"/>
    <x v="10"/>
    <s v="Sales"/>
    <s v="stat_kcR4fZg7TU7jjk1jAVua3qGLRS4J5uFayEjK5j02wtv"/>
    <s v="Unqualified"/>
    <x v="1"/>
    <s v="OpportunityStatusType.Lost"/>
    <s v="cont_XVdI4vmZyXIUUOPw6oAKM0wOqGNcMiF2pwgQmevRimp"/>
    <s v="Manohar G"/>
    <s v="GTL - Fresh global validity. Have budget for this."/>
    <s v="lead_MdFYDK9Rr7E7VXNkPaZafPetYQjdpYN21s8XcuL7xFs"/>
    <s v="Mecwin Technologies India Pvt Ltd"/>
    <s v="Shreenath Bhat"/>
    <s v="user_vMd4rmcrSbjykdyL2J7rrYn84SWdcNc5FKligrmItPw"/>
    <s v="Shreenath Bhat"/>
    <s v="2022-06-28 05:21:18.484000+00:00"/>
    <s v="2022-09-01 05:25:45.543000+00:00"/>
    <m/>
    <s v="Bangalore"/>
    <m/>
    <m/>
    <m/>
    <m/>
    <m/>
    <m/>
    <m/>
    <m/>
    <m/>
    <m/>
    <m/>
    <s v="DIRECT_TRAFFIC"/>
    <m/>
    <m/>
    <m/>
    <s v="IT Services &amp; IT Consulting"/>
    <m/>
    <m/>
    <m/>
    <m/>
    <m/>
    <m/>
    <m/>
    <m/>
    <m/>
    <m/>
    <m/>
    <m/>
    <m/>
    <m/>
    <s v="user_vMd4rmcrSbjykdyL2J7rrYn84SWdcNc5FKligrmItPw"/>
    <s v="Shreenath Bhat"/>
    <m/>
    <m/>
    <s v="August"/>
    <x v="4"/>
    <m/>
    <m/>
    <s v="Employee Engagement Calendar"/>
    <m/>
    <m/>
    <m/>
    <s v="2022-06-20 16:47:55.511000+00:00"/>
    <s v="2022-09-01 05:32:14.638000+00:00"/>
    <s v="GTL"/>
  </r>
  <r>
    <x v="22"/>
    <n v="8000000"/>
    <s v="INR"/>
    <n v="0"/>
    <x v="10"/>
    <s v="Sales"/>
    <s v="stat_1hn9nRJaLbI53NxPuSQgo90kRpbpKsFlwN4oEGNUTdO"/>
    <s v="Lost"/>
    <x v="1"/>
    <s v="OpportunityStatusType.Lost"/>
    <s v="cont_ukfJHOAWYrRkklj44FXqyMcbQawQER9Qyaqta90hLoI"/>
    <s v="saurabh sanyal"/>
    <s v="GMC ren for 1000 emp"/>
    <s v="lead_m3UA8eWqFVrLu7R5Qk1LjXwcQ8DXmkNmaSgaV7sfrjt"/>
    <s v="Spencer's retail"/>
    <s v="Gauri Jori"/>
    <s v="user_TZzywQwym26DjuswO479pxRhNKX152z8X1haCx2vcst"/>
    <s v="Vrushali Kummar"/>
    <s v="2022-07-15 13:11:54.607000+00:00"/>
    <s v="2022-09-01 05:25:45.860000+00:00"/>
    <m/>
    <s v="Kolkata"/>
    <m/>
    <m/>
    <m/>
    <n v="1000"/>
    <m/>
    <m/>
    <m/>
    <m/>
    <m/>
    <m/>
    <m/>
    <m/>
    <m/>
    <m/>
    <m/>
    <s v="Retail"/>
    <m/>
    <m/>
    <m/>
    <m/>
    <m/>
    <m/>
    <m/>
    <m/>
    <m/>
    <m/>
    <m/>
    <m/>
    <s v="Deepak Yadav"/>
    <m/>
    <s v="user_5YHA1ZU4iP896lD1YJehdJcMx7ZEgWCpulT4T2c3pJ3"/>
    <s v="Gauri Jori"/>
    <m/>
    <m/>
    <s v="September"/>
    <x v="4"/>
    <s v="Naukri.com"/>
    <m/>
    <s v="Downloaded the guide: Designing employee healthcare plan"/>
    <m/>
    <m/>
    <m/>
    <s v="2021-10-04 16:56:39.567000+00:00"/>
    <s v="2022-10-10 03:09:13.468000+00:00"/>
    <m/>
  </r>
  <r>
    <x v="20"/>
    <n v="10000"/>
    <s v="INR"/>
    <n v="0"/>
    <x v="10"/>
    <s v="Sales"/>
    <s v="stat_kcR4fZg7TU7jjk1jAVua3qGLRS4J5uFayEjK5j02wtv"/>
    <s v="Unqualified"/>
    <x v="1"/>
    <s v="OpportunityStatusType.Lost"/>
    <s v="cont_XVdI4vmZyXIUUOPw6oAKM0wOqGNcMiF2pwgQmevRimp"/>
    <s v="Manohar G"/>
    <s v="GPA - Renewal; Global validity"/>
    <s v="lead_MdFYDK9Rr7E7VXNkPaZafPetYQjdpYN21s8XcuL7xFs"/>
    <s v="Mecwin Technologies India Pvt Ltd"/>
    <s v="Shreenath Bhat"/>
    <s v="user_vMd4rmcrSbjykdyL2J7rrYn84SWdcNc5FKligrmItPw"/>
    <s v="Shreenath Bhat"/>
    <s v="2022-06-28 05:20:37.836000+00:00"/>
    <s v="2022-09-01 05:25:39.218000+00:00"/>
    <m/>
    <s v="Bangalore"/>
    <m/>
    <m/>
    <m/>
    <m/>
    <m/>
    <m/>
    <m/>
    <m/>
    <m/>
    <m/>
    <m/>
    <s v="DIRECT_TRAFFIC"/>
    <m/>
    <m/>
    <m/>
    <s v="IT Services &amp; IT Consulting"/>
    <m/>
    <m/>
    <m/>
    <m/>
    <m/>
    <m/>
    <m/>
    <m/>
    <m/>
    <m/>
    <m/>
    <m/>
    <m/>
    <m/>
    <s v="user_vMd4rmcrSbjykdyL2J7rrYn84SWdcNc5FKligrmItPw"/>
    <s v="Shreenath Bhat"/>
    <m/>
    <m/>
    <s v="August"/>
    <x v="4"/>
    <m/>
    <m/>
    <s v="Employee Engagement Calendar"/>
    <m/>
    <m/>
    <m/>
    <s v="2022-06-20 16:47:55.511000+00:00"/>
    <s v="2022-09-01 05:32:14.638000+00:00"/>
    <s v="GPA"/>
  </r>
  <r>
    <x v="19"/>
    <n v="280000"/>
    <s v="INR"/>
    <n v="0"/>
    <x v="4"/>
    <s v="Sales"/>
    <s v="stat_kcR4fZg7TU7jjk1jAVua3qGLRS4J5uFayEjK5j02wtv"/>
    <s v="Unqualified"/>
    <x v="1"/>
    <s v="OpportunityStatusType.Lost"/>
    <m/>
    <m/>
    <s v="GMC"/>
    <s v="lead_dXhWC6LH9CYZo5SsKEoAdpotr5f760IGCBZf5NxGjWK"/>
    <s v="Moneyy app"/>
    <s v="Bharti Bankey"/>
    <s v="user_sREdxbAJihL2Zbgic7tyQ6Rc4Mny7HnD1RNGhA9DDYh"/>
    <s v="Prajakta Sahastrabudhe"/>
    <s v="2022-08-30 06:12:56.856000+00:00"/>
    <s v="2022-09-01 05:20:40.322000+00:00"/>
    <m/>
    <s v="Bangalore"/>
    <m/>
    <s v="2022-08-26 05:05:11+00:00"/>
    <m/>
    <n v="35"/>
    <m/>
    <m/>
    <m/>
    <m/>
    <m/>
    <m/>
    <m/>
    <s v="ORGANIC_SEARCH"/>
    <m/>
    <m/>
    <m/>
    <m/>
    <m/>
    <m/>
    <m/>
    <m/>
    <m/>
    <m/>
    <m/>
    <m/>
    <m/>
    <m/>
    <m/>
    <m/>
    <m/>
    <m/>
    <s v="user_aM3WaaSUQQmaNnsm9l2FQRVWUEr8RN2ZdXzsuQUalQ3"/>
    <s v="Bharti Bankey"/>
    <m/>
    <m/>
    <m/>
    <x v="3"/>
    <s v="Inbound via website"/>
    <m/>
    <s v="Employee Count 25"/>
    <m/>
    <m/>
    <m/>
    <s v="2022-08-26 05:05:39.839000+00:00"/>
    <s v="2022-09-05 09:20:34.104000+00:00"/>
    <m/>
  </r>
  <r>
    <x v="20"/>
    <n v="200000"/>
    <s v="INR"/>
    <n v="0"/>
    <x v="10"/>
    <s v="Sales"/>
    <s v="stat_kcR4fZg7TU7jjk1jAVua3qGLRS4J5uFayEjK5j02wtv"/>
    <s v="Unqualified"/>
    <x v="1"/>
    <s v="OpportunityStatusType.Lost"/>
    <s v="cont_XVdI4vmZyXIUUOPw6oAKM0wOqGNcMiF2pwgQmevRimp"/>
    <s v="Manohar G"/>
    <s v="GMC - Renewal; Want to upgrade from Employee only to at least 1+3 if not 1+5;"/>
    <s v="lead_MdFYDK9Rr7E7VXNkPaZafPetYQjdpYN21s8XcuL7xFs"/>
    <s v="Mecwin Technologies India Pvt Ltd"/>
    <s v="Shreenath Bhat"/>
    <s v="user_vMd4rmcrSbjykdyL2J7rrYn84SWdcNc5FKligrmItPw"/>
    <s v="Shreenath Bhat"/>
    <s v="2022-06-28 05:19:50.972000+00:00"/>
    <s v="2022-09-01 05:25:33.382000+00:00"/>
    <m/>
    <s v="Bangalore"/>
    <m/>
    <m/>
    <m/>
    <m/>
    <m/>
    <m/>
    <m/>
    <m/>
    <m/>
    <m/>
    <m/>
    <s v="DIRECT_TRAFFIC"/>
    <m/>
    <m/>
    <m/>
    <s v="IT Services &amp; IT Consulting"/>
    <m/>
    <m/>
    <m/>
    <m/>
    <m/>
    <m/>
    <m/>
    <m/>
    <m/>
    <m/>
    <m/>
    <m/>
    <m/>
    <m/>
    <s v="user_vMd4rmcrSbjykdyL2J7rrYn84SWdcNc5FKligrmItPw"/>
    <s v="Shreenath Bhat"/>
    <m/>
    <m/>
    <s v="August"/>
    <x v="4"/>
    <m/>
    <m/>
    <s v="Employee Engagement Calendar"/>
    <m/>
    <m/>
    <m/>
    <s v="2022-06-20 16:47:55.511000+00:00"/>
    <s v="2022-09-01 05:32:14.638000+00:00"/>
    <s v="GMC"/>
  </r>
  <r>
    <x v="20"/>
    <n v="100000"/>
    <s v="INR"/>
    <n v="0"/>
    <x v="10"/>
    <s v="Sales"/>
    <s v="stat_kcR4fZg7TU7jjk1jAVua3qGLRS4J5uFayEjK5j02wtv"/>
    <s v="Unqualified"/>
    <x v="1"/>
    <s v="OpportunityStatusType.Lost"/>
    <s v="cont_Fz06uwwRsF2PZKQSyw8K15DR6LJtSnETxkMga3gZcWI"/>
    <s v="Deepak"/>
    <s v="GPA - Renewal"/>
    <s v="lead_D6qu6UWU26zvp9kBRuI8zstc3AkzSGU168IJt0fSKWQ"/>
    <s v="Apparel group"/>
    <s v="Shreenath Bhat"/>
    <s v="user_vMd4rmcrSbjykdyL2J7rrYn84SWdcNc5FKligrmItPw"/>
    <s v="Shreenath Bhat"/>
    <s v="2022-07-11 09:35:41.680000+00:00"/>
    <s v="2022-09-01 05:15:50.028000+00:00"/>
    <m/>
    <s v="Bangalore"/>
    <m/>
    <m/>
    <m/>
    <n v="350"/>
    <m/>
    <m/>
    <m/>
    <m/>
    <m/>
    <m/>
    <m/>
    <m/>
    <m/>
    <m/>
    <m/>
    <m/>
    <m/>
    <m/>
    <m/>
    <m/>
    <m/>
    <m/>
    <m/>
    <m/>
    <m/>
    <m/>
    <m/>
    <m/>
    <m/>
    <m/>
    <s v="user_vMd4rmcrSbjykdyL2J7rrYn84SWdcNc5FKligrmItPw"/>
    <s v="Shreenath Bhat"/>
    <m/>
    <m/>
    <s v="August"/>
    <x v="9"/>
    <m/>
    <m/>
    <s v="Lead Magnet Lead"/>
    <m/>
    <m/>
    <m/>
    <s v="2021-09-05 12:01:49.130000+00:00"/>
    <s v="2022-10-20 06:21:54.227000+00:00"/>
    <s v="GPA"/>
  </r>
  <r>
    <x v="20"/>
    <n v="100000"/>
    <s v="INR"/>
    <n v="0"/>
    <x v="10"/>
    <s v="Sales"/>
    <s v="stat_kcR4fZg7TU7jjk1jAVua3qGLRS4J5uFayEjK5j02wtv"/>
    <s v="Unqualified"/>
    <x v="1"/>
    <s v="OpportunityStatusType.Lost"/>
    <s v="cont_r6hvvdcAvgbf6fjOwpwNpmNbak9hP3cGWEETke6S9p5"/>
    <s v="Sam Naik"/>
    <s v="GMC - Employee only renewal"/>
    <s v="lead_UdUDDUTbROCZOxdwHz9BmQLZifyowKDR5pC1kKgn1qb"/>
    <s v="Team Bryks"/>
    <s v="Shreenath Bhat"/>
    <s v="user_vMd4rmcrSbjykdyL2J7rrYn84SWdcNc5FKligrmItPw"/>
    <s v="Shreenath Bhat"/>
    <s v="2022-06-27 11:45:18.345000+00:00"/>
    <s v="2022-09-01 05:14:37.523000+00:00"/>
    <m/>
    <s v="Bangalore"/>
    <m/>
    <m/>
    <m/>
    <n v="20"/>
    <m/>
    <m/>
    <m/>
    <m/>
    <m/>
    <m/>
    <m/>
    <m/>
    <m/>
    <m/>
    <m/>
    <s v="Construction &amp; Real Estate"/>
    <m/>
    <m/>
    <m/>
    <m/>
    <m/>
    <m/>
    <m/>
    <m/>
    <m/>
    <m/>
    <m/>
    <m/>
    <s v="Rakesh Nade"/>
    <m/>
    <s v="user_vMd4rmcrSbjykdyL2J7rrYn84SWdcNc5FKligrmItPw"/>
    <s v="Shreenath Bhat"/>
    <m/>
    <m/>
    <s v="August"/>
    <x v="9"/>
    <m/>
    <m/>
    <s v="Lead Magnet Lead"/>
    <m/>
    <m/>
    <m/>
    <s v="2021-09-04 13:34:19.663000+00:00"/>
    <s v="2022-09-23 13:10:01.684000+00:00"/>
    <s v="GMC"/>
  </r>
  <r>
    <x v="20"/>
    <n v="1800000"/>
    <s v="INR"/>
    <n v="0"/>
    <x v="10"/>
    <s v="Sales"/>
    <s v="stat_kcR4fZg7TU7jjk1jAVua3qGLRS4J5uFayEjK5j02wtv"/>
    <s v="Unqualified"/>
    <x v="1"/>
    <s v="OpportunityStatusType.Lost"/>
    <s v="cont_Fz06uwwRsF2PZKQSyw8K15DR6LJtSnETxkMga3gZcWI"/>
    <s v="Deepak"/>
    <s v="GMC - Renewal"/>
    <s v="lead_D6qu6UWU26zvp9kBRuI8zstc3AkzSGU168IJt0fSKWQ"/>
    <s v="Apparel group"/>
    <s v="Shreenath Bhat"/>
    <s v="user_vMd4rmcrSbjykdyL2J7rrYn84SWdcNc5FKligrmItPw"/>
    <s v="Shreenath Bhat"/>
    <s v="2022-07-11 09:35:18.103000+00:00"/>
    <s v="2022-09-01 05:15:37.706000+00:00"/>
    <m/>
    <s v="Bangalore"/>
    <m/>
    <m/>
    <m/>
    <n v="350"/>
    <m/>
    <m/>
    <m/>
    <m/>
    <m/>
    <m/>
    <m/>
    <m/>
    <m/>
    <m/>
    <m/>
    <m/>
    <m/>
    <m/>
    <m/>
    <m/>
    <m/>
    <m/>
    <m/>
    <m/>
    <m/>
    <m/>
    <m/>
    <m/>
    <m/>
    <m/>
    <s v="user_vMd4rmcrSbjykdyL2J7rrYn84SWdcNc5FKligrmItPw"/>
    <s v="Shreenath Bhat"/>
    <m/>
    <m/>
    <s v="August"/>
    <x v="9"/>
    <m/>
    <m/>
    <s v="Lead Magnet Lead"/>
    <m/>
    <m/>
    <m/>
    <s v="2021-09-05 12:01:49.130000+00:00"/>
    <s v="2022-10-20 06:21:54.227000+00:00"/>
    <s v="GMC"/>
  </r>
  <r>
    <x v="24"/>
    <n v="1400000"/>
    <s v="INR"/>
    <n v="0"/>
    <x v="20"/>
    <s v="Sales"/>
    <s v="stat_kcR4fZg7TU7jjk1jAVua3qGLRS4J5uFayEjK5j02wtv"/>
    <s v="Unqualified"/>
    <x v="1"/>
    <s v="OpportunityStatusType.Lost"/>
    <m/>
    <m/>
    <m/>
    <s v="lead_EsaWC4OpzlBCRQLf5H8nNjglpRitbrbBcgvfc5FVdRs"/>
    <s v="KP Sanghvi &amp; Sons LLP ( Renewal )"/>
    <s v="Satyajit Chati"/>
    <s v="user_sD3YjSs92XKUfD0OPHeo886g6tW6aCM0iUhX5VVUuJi"/>
    <s v="Navin Panjwani"/>
    <s v="2022-07-18 06:09:07.276000+00:00"/>
    <s v="2022-09-01 04:49:58.179000+00:00"/>
    <m/>
    <s v="Mumbai"/>
    <m/>
    <m/>
    <m/>
    <n v="52"/>
    <m/>
    <m/>
    <m/>
    <m/>
    <m/>
    <m/>
    <m/>
    <m/>
    <m/>
    <m/>
    <m/>
    <s v="Mining &amp; Metal"/>
    <m/>
    <m/>
    <m/>
    <m/>
    <m/>
    <m/>
    <m/>
    <m/>
    <m/>
    <m/>
    <m/>
    <m/>
    <s v="Jitin Gopi"/>
    <m/>
    <s v="user_5IQTpX6DsnoeoDfxqzqojpVoQLXPh68nhDjLS5ETjYj"/>
    <s v="Satyajit Chati"/>
    <m/>
    <m/>
    <s v="September"/>
    <x v="2"/>
    <m/>
    <m/>
    <m/>
    <m/>
    <m/>
    <m/>
    <s v="2021-08-05 07:12:24.742000+00:00"/>
    <s v="2022-09-22 00:09:31.746000+00:00"/>
    <m/>
  </r>
  <r>
    <x v="16"/>
    <n v="2000000"/>
    <s v="INR"/>
    <n v="0"/>
    <x v="19"/>
    <s v="Sales"/>
    <s v="stat_kcR4fZg7TU7jjk1jAVua3qGLRS4J5uFayEjK5j02wtv"/>
    <s v="Unqualified"/>
    <x v="1"/>
    <s v="OpportunityStatusType.Lost"/>
    <s v="cont_r3wH4ghpzNNmrpzEUyRydMVzeDS4GqkzX0632wqAtum"/>
    <s v="sandip jangham"/>
    <s v="GMC ren"/>
    <s v="lead_SEcLsDc1sKLghmYCa0W7kLFdsnMFHkCEUx3U7WFeoiy"/>
    <s v="SGIL - Synergy Green Industries Ltd"/>
    <s v="Gauri Jori"/>
    <s v="user_8jx3L2CDfrbzNnwYUv6Plfha6VxaSGsqcbTXR3sIBZi"/>
    <s v="Manish Balpande"/>
    <s v="2022-07-11 08:29:20.219000+00:00"/>
    <s v="2022-09-01 04:43:16.940000+00:00"/>
    <m/>
    <s v="Kolhapur"/>
    <m/>
    <m/>
    <m/>
    <n v="137"/>
    <m/>
    <m/>
    <m/>
    <m/>
    <m/>
    <m/>
    <m/>
    <m/>
    <m/>
    <m/>
    <m/>
    <s v="Manufacturing"/>
    <m/>
    <m/>
    <m/>
    <m/>
    <m/>
    <m/>
    <m/>
    <m/>
    <m/>
    <m/>
    <m/>
    <m/>
    <m/>
    <m/>
    <s v="user_5YHA1ZU4iP896lD1YJehdJcMx7ZEgWCpulT4T2c3pJ3"/>
    <s v="Gauri Jori"/>
    <m/>
    <m/>
    <s v="September"/>
    <x v="2"/>
    <m/>
    <m/>
    <m/>
    <m/>
    <m/>
    <m/>
    <s v="2021-02-10 09:38:55.515000+00:00"/>
    <s v="2022-09-09 07:44:33.781000+00:00"/>
    <s v="GMC"/>
  </r>
  <r>
    <x v="16"/>
    <n v="5000"/>
    <s v="INR"/>
    <n v="0"/>
    <x v="19"/>
    <s v="Sales"/>
    <s v="stat_kcR4fZg7TU7jjk1jAVua3qGLRS4J5uFayEjK5j02wtv"/>
    <s v="Unqualified"/>
    <x v="1"/>
    <s v="OpportunityStatusType.Lost"/>
    <s v="cont_r3wH4ghpzNNmrpzEUyRydMVzeDS4GqkzX0632wqAtum"/>
    <s v="sandip jangham"/>
    <s v="WC ren"/>
    <s v="lead_SEcLsDc1sKLghmYCa0W7kLFdsnMFHkCEUx3U7WFeoiy"/>
    <s v="SGIL - Synergy Green Industries Ltd"/>
    <s v="Gauri Jori"/>
    <s v="user_8jx3L2CDfrbzNnwYUv6Plfha6VxaSGsqcbTXR3sIBZi"/>
    <s v="Manish Balpande"/>
    <s v="2022-07-11 08:33:49.886000+00:00"/>
    <s v="2022-09-01 04:43:54.266000+00:00"/>
    <m/>
    <s v="Kolhapur"/>
    <m/>
    <m/>
    <m/>
    <n v="137"/>
    <m/>
    <m/>
    <m/>
    <m/>
    <m/>
    <m/>
    <m/>
    <m/>
    <m/>
    <m/>
    <m/>
    <s v="Manufacturing"/>
    <m/>
    <m/>
    <m/>
    <m/>
    <m/>
    <m/>
    <m/>
    <m/>
    <m/>
    <m/>
    <m/>
    <m/>
    <m/>
    <m/>
    <s v="user_5YHA1ZU4iP896lD1YJehdJcMx7ZEgWCpulT4T2c3pJ3"/>
    <s v="Gauri Jori"/>
    <m/>
    <m/>
    <s v="September"/>
    <x v="2"/>
    <m/>
    <m/>
    <m/>
    <m/>
    <m/>
    <m/>
    <s v="2021-02-10 09:38:55.515000+00:00"/>
    <s v="2022-09-09 07:44:33.781000+00:00"/>
    <s v="WC"/>
  </r>
  <r>
    <x v="16"/>
    <n v="100000"/>
    <s v="INR"/>
    <n v="0"/>
    <x v="19"/>
    <s v="Sales"/>
    <s v="stat_kcR4fZg7TU7jjk1jAVua3qGLRS4J5uFayEjK5j02wtv"/>
    <s v="Unqualified"/>
    <x v="1"/>
    <s v="OpportunityStatusType.Lost"/>
    <s v="cont_r3wH4ghpzNNmrpzEUyRydMVzeDS4GqkzX0632wqAtum"/>
    <s v="sandip jangham"/>
    <s v="GPA ren"/>
    <s v="lead_SEcLsDc1sKLghmYCa0W7kLFdsnMFHkCEUx3U7WFeoiy"/>
    <s v="SGIL - Synergy Green Industries Ltd"/>
    <s v="Gauri Jori"/>
    <s v="user_8jx3L2CDfrbzNnwYUv6Plfha6VxaSGsqcbTXR3sIBZi"/>
    <s v="Manish Balpande"/>
    <s v="2022-07-11 08:30:10.935000+00:00"/>
    <s v="2022-09-01 04:43:40.193000+00:00"/>
    <m/>
    <s v="Kolhapur"/>
    <m/>
    <m/>
    <m/>
    <n v="137"/>
    <m/>
    <m/>
    <m/>
    <m/>
    <m/>
    <m/>
    <m/>
    <m/>
    <m/>
    <m/>
    <m/>
    <s v="Manufacturing"/>
    <m/>
    <m/>
    <m/>
    <m/>
    <m/>
    <m/>
    <m/>
    <m/>
    <m/>
    <m/>
    <m/>
    <m/>
    <m/>
    <m/>
    <s v="user_5YHA1ZU4iP896lD1YJehdJcMx7ZEgWCpulT4T2c3pJ3"/>
    <s v="Gauri Jori"/>
    <m/>
    <m/>
    <s v="September"/>
    <x v="2"/>
    <m/>
    <m/>
    <m/>
    <m/>
    <m/>
    <m/>
    <s v="2021-02-10 09:38:55.515000+00:00"/>
    <s v="2022-09-09 07:44:33.781000+00:00"/>
    <s v="GPA"/>
  </r>
  <r>
    <x v="0"/>
    <n v="5039602"/>
    <s v="INR"/>
    <n v="100"/>
    <x v="27"/>
    <s v="Sales"/>
    <s v="stat_OZRiD1474QRJIpvnjHCZfiIvKcVD6mIKSSTzg8SwDVx"/>
    <s v="Won- Payment Completed"/>
    <x v="0"/>
    <s v="OpportunityStatusType.Won"/>
    <s v="cont_yHejaTHxBHGMtjI06Sg17f0hwMFs8wajfhemYl2hpZK"/>
    <s v="Satish Kale"/>
    <s v="Fire Insurance"/>
    <s v="lead_N3MBFwQElHKMYszAW0QJlIzl57ZciXMig8LtJCw4p8l"/>
    <s v="City Realty &amp; Development Pvt. Ltd."/>
    <s v="Sameer Iftekhari"/>
    <s v="user_ld5YgHNj2pvuncdfHoHOwdXz2NpUhXpbkNchGaPKUXG"/>
    <s v="Sameer Iftekhari"/>
    <s v="2022-09-01 03:19:20.926000+00:00"/>
    <s v="2022-09-01 03:19:20.926000+00:00"/>
    <m/>
    <s v="Pune"/>
    <m/>
    <m/>
    <m/>
    <n v="5"/>
    <s v="Yes"/>
    <m/>
    <m/>
    <m/>
    <m/>
    <m/>
    <m/>
    <m/>
    <m/>
    <m/>
    <m/>
    <s v="Others"/>
    <m/>
    <m/>
    <m/>
    <m/>
    <m/>
    <m/>
    <m/>
    <m/>
    <m/>
    <m/>
    <m/>
    <m/>
    <m/>
    <m/>
    <s v="user_6hRQhcoLhZEDUBYaw3vS7rv6T5582sGfXq4jNRqTfUU"/>
    <s v="Aishwarya Nyayadhish"/>
    <s v="Shriram Kulkarni"/>
    <m/>
    <m/>
    <x v="2"/>
    <m/>
    <m/>
    <m/>
    <m/>
    <m/>
    <m/>
    <s v="2021-08-03 15:23:58.280000+00:00"/>
    <s v="2022-09-01 03:19:57.997000+00:00"/>
    <s v="NON EB"/>
  </r>
  <r>
    <x v="28"/>
    <n v="16837"/>
    <s v="INR"/>
    <n v="100"/>
    <x v="10"/>
    <s v="Sales"/>
    <s v="stat_OZRiD1474QRJIpvnjHCZfiIvKcVD6mIKSSTzg8SwDVx"/>
    <s v="Won- Payment Completed"/>
    <x v="0"/>
    <s v="OpportunityStatusType.Won"/>
    <s v="cont_hERfZeXRLBrr3TA4vz2eGiIuLeR8OF8BejHVmRjBh1o"/>
    <s v="Ashish Agarwal"/>
    <s v="Asset Insurance Policy"/>
    <s v="lead_b5nKVpz63r6Xx9jvO3zXuM3GyJ3C3NPA663AKchEp1x"/>
    <s v="Ashish Agarwal"/>
    <s v="Sreenivas Hatti"/>
    <s v="user_JjaNBsxmUKBROYZvEahyXgec466W5jQa2pL0NUZ81Lb"/>
    <s v="Sreenivas Hatti"/>
    <s v="2022-08-16 08:17:00.973000+00:00"/>
    <s v="2022-08-31 09:07:58.669000+00:00"/>
    <m/>
    <m/>
    <m/>
    <m/>
    <m/>
    <m/>
    <m/>
    <m/>
    <m/>
    <m/>
    <m/>
    <m/>
    <m/>
    <m/>
    <m/>
    <m/>
    <m/>
    <m/>
    <m/>
    <m/>
    <m/>
    <m/>
    <m/>
    <m/>
    <m/>
    <m/>
    <m/>
    <m/>
    <m/>
    <m/>
    <m/>
    <m/>
    <s v="user_2xxO9oirwARSUqciX3GYka6xNStOBqukokcFSRX0LsZ"/>
    <s v="Tanmay Diwadkar"/>
    <m/>
    <m/>
    <m/>
    <x v="2"/>
    <m/>
    <m/>
    <m/>
    <m/>
    <m/>
    <m/>
    <s v="2022-08-16 08:16:16.816000+00:00"/>
    <s v="2022-10-13 10:50:58.738000+00:00"/>
    <m/>
  </r>
  <r>
    <x v="22"/>
    <n v="1200000"/>
    <s v="INR"/>
    <n v="0"/>
    <x v="10"/>
    <s v="Sales"/>
    <s v="stat_1hn9nRJaLbI53NxPuSQgo90kRpbpKsFlwN4oEGNUTdO"/>
    <s v="Lost"/>
    <x v="1"/>
    <s v="OpportunityStatusType.Lost"/>
    <s v="cont_hEzrOEM2V7xmXzva6xrsYZDLsLJfsp8oo0nLxWMEmeP"/>
    <s v="Bhawani Shekhawat"/>
    <m/>
    <s v="lead_99B6XYabJtYERqcxadicCfBHGzlIBeTOL8aib9nMXWr"/>
    <s v="Select Holiday Resorts Pvt. Ltd."/>
    <s v="Sarvesh Pawar"/>
    <s v="user_TZzywQwym26DjuswO479pxRhNKX152z8X1haCx2vcst"/>
    <s v="Vrushali Kummar"/>
    <s v="2022-06-21 08:08:46.554000+00:00"/>
    <s v="2022-09-01 04:37:10.267000+00:00"/>
    <m/>
    <s v="Gurgaon"/>
    <m/>
    <m/>
    <m/>
    <n v="150"/>
    <m/>
    <m/>
    <m/>
    <m/>
    <m/>
    <m/>
    <m/>
    <m/>
    <m/>
    <m/>
    <m/>
    <s v="Hospitality &amp; Travel"/>
    <m/>
    <m/>
    <m/>
    <m/>
    <m/>
    <m/>
    <m/>
    <m/>
    <m/>
    <m/>
    <m/>
    <m/>
    <m/>
    <m/>
    <s v="user_A8KOTZADnUtEQOLt4nSLAmteNStuGh80js75RYjrXVt"/>
    <s v="Sarvesh Pawar"/>
    <m/>
    <m/>
    <s v="April; August"/>
    <x v="4"/>
    <m/>
    <m/>
    <s v="Downloaded the guide: Employee Wellness Handbook"/>
    <m/>
    <m/>
    <m/>
    <s v="2021-12-15 06:21:21.497000+00:00"/>
    <s v="2022-09-02 05:30:43.531000+00:00"/>
    <s v="GMC"/>
  </r>
  <r>
    <x v="28"/>
    <n v="2361"/>
    <s v="INR"/>
    <n v="100"/>
    <x v="10"/>
    <s v="Sales"/>
    <s v="stat_OZRiD1474QRJIpvnjHCZfiIvKcVD6mIKSSTzg8SwDVx"/>
    <s v="Won- Payment Completed"/>
    <x v="0"/>
    <s v="OpportunityStatusType.Won"/>
    <s v="cont_hERfZeXRLBrr3TA4vz2eGiIuLeR8OF8BejHVmRjBh1o"/>
    <s v="Ashish Agarwal"/>
    <s v="Public Liability Insurance"/>
    <s v="lead_b5nKVpz63r6Xx9jvO3zXuM3GyJ3C3NPA663AKchEp1x"/>
    <s v="Ashish Agarwal"/>
    <s v="Sreenivas Hatti"/>
    <s v="user_JjaNBsxmUKBROYZvEahyXgec466W5jQa2pL0NUZ81Lb"/>
    <s v="Sreenivas Hatti"/>
    <s v="2022-08-31 09:06:59.581000+00:00"/>
    <s v="2022-08-31 09:07:51.427000+00:00"/>
    <m/>
    <m/>
    <m/>
    <m/>
    <m/>
    <m/>
    <m/>
    <m/>
    <m/>
    <m/>
    <m/>
    <m/>
    <m/>
    <m/>
    <m/>
    <m/>
    <m/>
    <m/>
    <m/>
    <m/>
    <m/>
    <m/>
    <m/>
    <m/>
    <m/>
    <m/>
    <m/>
    <m/>
    <m/>
    <m/>
    <m/>
    <m/>
    <s v="user_2xxO9oirwARSUqciX3GYka6xNStOBqukokcFSRX0LsZ"/>
    <s v="Tanmay Diwadkar"/>
    <m/>
    <m/>
    <m/>
    <x v="2"/>
    <m/>
    <m/>
    <m/>
    <m/>
    <m/>
    <m/>
    <s v="2022-08-16 08:16:16.816000+00:00"/>
    <s v="2022-10-13 10:50:58.738000+00:00"/>
    <m/>
  </r>
  <r>
    <x v="17"/>
    <n v="7000000"/>
    <s v="INR"/>
    <n v="0"/>
    <x v="33"/>
    <s v="Sales"/>
    <s v="stat_kcR4fZg7TU7jjk1jAVua3qGLRS4J5uFayEjK5j02wtv"/>
    <s v="Unqualified"/>
    <x v="1"/>
    <s v="OpportunityStatusType.Lost"/>
    <m/>
    <m/>
    <m/>
    <s v="lead_Bcma4zDVfNqjt6Cxz7HECgGPd6slAfXwUU2rR7iUnoE"/>
    <s v="CredAvenue (Now Yubi)"/>
    <s v="Satyajit Chati"/>
    <s v="user_P3f70h2AcefBkFTBZpvA9LgDbjTmUIXkqdKqHJ5evwA"/>
    <s v="Manojkumar Tinna"/>
    <s v="2022-08-02 06:01:21.693000+00:00"/>
    <s v="2022-08-30 13:53:24.273000+00:00"/>
    <m/>
    <s v="Chennai"/>
    <m/>
    <m/>
    <m/>
    <n v="143"/>
    <m/>
    <m/>
    <m/>
    <m/>
    <m/>
    <m/>
    <m/>
    <m/>
    <m/>
    <m/>
    <m/>
    <s v="Banking &amp; Finance"/>
    <m/>
    <m/>
    <m/>
    <m/>
    <m/>
    <m/>
    <m/>
    <m/>
    <m/>
    <m/>
    <m/>
    <m/>
    <s v="Jitin Gopi"/>
    <m/>
    <s v="user_5IQTpX6DsnoeoDfxqzqojpVoQLXPh68nhDjLS5ETjYj"/>
    <s v="Satyajit Chati"/>
    <m/>
    <m/>
    <s v="September"/>
    <x v="4"/>
    <m/>
    <m/>
    <s v="Downloaded the guide: Designing employee healthcare plan"/>
    <m/>
    <m/>
    <m/>
    <s v="2021-11-13 06:41:58.432000+00:00"/>
    <s v="2022-09-02 04:30:28.103000+00:00"/>
    <m/>
  </r>
  <r>
    <x v="17"/>
    <n v="6500000"/>
    <s v="INR"/>
    <n v="0"/>
    <x v="33"/>
    <s v="Sales"/>
    <s v="stat_kcR4fZg7TU7jjk1jAVua3qGLRS4J5uFayEjK5j02wtv"/>
    <s v="Unqualified"/>
    <x v="1"/>
    <s v="OpportunityStatusType.Lost"/>
    <s v="cont_SV5dOhJ458VFygG5aS94VIH2iqnTdUN7dejgqnKEayl"/>
    <s v="Smita.dive@spocto.com"/>
    <m/>
    <s v="lead_CFptmOqUX3JbnbWcrskAYnqksZkh3Tky0p0eurBhkd6"/>
    <s v="Spocto"/>
    <s v="Sarvesh Pawar"/>
    <s v="user_P3f70h2AcefBkFTBZpvA9LgDbjTmUIXkqdKqHJ5evwA"/>
    <s v="Manojkumar Tinna"/>
    <s v="2022-05-31 07:13:03.549000+00:00"/>
    <s v="2022-08-30 13:55:10.250000+00:00"/>
    <m/>
    <s v="Mumbai"/>
    <m/>
    <m/>
    <m/>
    <n v="177"/>
    <m/>
    <m/>
    <m/>
    <m/>
    <m/>
    <m/>
    <m/>
    <m/>
    <m/>
    <m/>
    <m/>
    <s v="Banking &amp; Finance"/>
    <m/>
    <m/>
    <m/>
    <m/>
    <m/>
    <m/>
    <m/>
    <m/>
    <m/>
    <m/>
    <m/>
    <m/>
    <s v="Aniket Vahile"/>
    <m/>
    <s v="user_A8KOTZADnUtEQOLt4nSLAmteNStuGh80js75RYjrXVt"/>
    <s v="Sarvesh Pawar"/>
    <m/>
    <m/>
    <s v="August"/>
    <x v="4"/>
    <s v="Lusha"/>
    <m/>
    <s v="Downloaded the guide: Designing employee healthcare plan"/>
    <m/>
    <m/>
    <m/>
    <s v="2021-11-19 05:35:53.675000+00:00"/>
    <s v="2022-09-01 15:58:53.618000+00:00"/>
    <s v="GMC"/>
  </r>
  <r>
    <x v="4"/>
    <n v="410000"/>
    <s v="INR"/>
    <n v="100"/>
    <x v="27"/>
    <s v="Sales"/>
    <s v="stat_OZRiD1474QRJIpvnjHCZfiIvKcVD6mIKSSTzg8SwDVx"/>
    <s v="Won- Payment Completed"/>
    <x v="0"/>
    <s v="OpportunityStatusType.Won"/>
    <s v="cont_ROy2mJh5KS3BIJaVzWhUJPyv2xuoMRH4OAFeRdFBrdO"/>
    <s v="Praveen Gaikwad"/>
    <s v="GMC"/>
    <s v="lead_LVVEAGuSZQV5Q4MxSLZqdTAakklAVIQvaUnBnRwZ63T"/>
    <s v="Kagome food's India"/>
    <s v="Prateek Wadhwa"/>
    <s v="user_bdUPAGjcS7p6513So3N4g3aWNS5HuBuVJi7bvCPAsLt"/>
    <s v="Mayur Gadiyar"/>
    <s v="2022-07-15 10:11:28.554000+00:00"/>
    <s v="2022-08-30 13:14:48.757000+00:00"/>
    <m/>
    <s v="Mumbai"/>
    <m/>
    <m/>
    <m/>
    <n v="40"/>
    <m/>
    <m/>
    <s v="Facebook"/>
    <m/>
    <m/>
    <m/>
    <m/>
    <s v="PAID_SOCIAL"/>
    <m/>
    <m/>
    <m/>
    <s v="Manufacturing"/>
    <m/>
    <m/>
    <m/>
    <m/>
    <m/>
    <m/>
    <m/>
    <m/>
    <m/>
    <m/>
    <m/>
    <m/>
    <s v="Aniket Vahile"/>
    <m/>
    <s v="user_FdWFezbLzkYQcGsBUsjZO25nr2poK2nRbqV47Rs5Kfm"/>
    <s v="Prateek Wadhwa"/>
    <s v="Kunal Hire; Shriram Kulkarni"/>
    <m/>
    <s v="August; November; September"/>
    <x v="4"/>
    <m/>
    <m/>
    <s v="Employee Engagement Handbook"/>
    <m/>
    <m/>
    <m/>
    <s v="2022-07-15 08:14:52.416000+00:00"/>
    <s v="2022-10-19 09:53:01.241000+00:00"/>
    <s v="GMC"/>
  </r>
  <r>
    <x v="4"/>
    <n v="350000"/>
    <s v="INR"/>
    <n v="0"/>
    <x v="30"/>
    <s v="Sales"/>
    <s v="stat_1hn9nRJaLbI53NxPuSQgo90kRpbpKsFlwN4oEGNUTdO"/>
    <s v="Lost"/>
    <x v="1"/>
    <s v="OpportunityStatusType.Lost"/>
    <m/>
    <m/>
    <s v="GMC (self)-Fresh"/>
    <s v="lead_KaZKQrjfKPoWlZ0uc3xGmBGIo0913a3sr6xkmhlDMVq"/>
    <s v="Logicloop Digital"/>
    <s v="Bhairavi Jog"/>
    <s v="user_bdUPAGjcS7p6513So3N4g3aWNS5HuBuVJi7bvCPAsLt"/>
    <s v="Mayur Gadiyar"/>
    <s v="2022-07-18 09:51:40.250000+00:00"/>
    <s v="2022-08-30 13:23:48.246000+00:00"/>
    <m/>
    <s v="Mumbai"/>
    <m/>
    <m/>
    <m/>
    <n v="200"/>
    <m/>
    <s v="BOF - V11 - Employee engagement handbook - Conversation Ad"/>
    <s v="LinkedIn"/>
    <m/>
    <m/>
    <m/>
    <m/>
    <s v="PAID_SOCIAL"/>
    <m/>
    <m/>
    <m/>
    <s v="Banking &amp; Finance"/>
    <m/>
    <m/>
    <m/>
    <m/>
    <m/>
    <m/>
    <m/>
    <m/>
    <m/>
    <m/>
    <m/>
    <m/>
    <s v="Jithendra Goalla"/>
    <m/>
    <s v="user_228eUmsdKIb9OItgmiDq1zD4aPZ1eqiapbaLAGeBf8g"/>
    <s v="Bhairavi Jog"/>
    <m/>
    <m/>
    <m/>
    <x v="1"/>
    <s v="Lusha, Mr E"/>
    <m/>
    <s v="Employee Engagement Handbook"/>
    <m/>
    <m/>
    <m/>
    <s v="2022-05-30 10:39:44.616000+00:00"/>
    <s v="2022-10-12 05:59:09.833000+00:00"/>
    <s v="GMC"/>
  </r>
  <r>
    <x v="9"/>
    <n v="30000"/>
    <s v="INR"/>
    <n v="0"/>
    <x v="10"/>
    <s v="Sales"/>
    <s v="stat_1hn9nRJaLbI53NxPuSQgo90kRpbpKsFlwN4oEGNUTdO"/>
    <s v="Lost"/>
    <x v="1"/>
    <s v="OpportunityStatusType.Lost"/>
    <s v="cont_D9d6jaROmNwe8oOCW79HLts4OFq6ml6xTRcspZDCXi9"/>
    <s v="Nilesh"/>
    <m/>
    <s v="lead_yC7iAfUu1hw16dHKMrFtU6aq7aRKU2M8KsVolAeI8B8"/>
    <s v="Multiversity"/>
    <s v="Prateek Wadhwa"/>
    <s v="user_P3f70h2AcefBkFTBZpvA9LgDbjTmUIXkqdKqHJ5evwA"/>
    <s v="Manojkumar Tinna"/>
    <s v="2022-06-27 10:14:54.226000+00:00"/>
    <s v="2022-08-30 13:34:08.900000+00:00"/>
    <m/>
    <s v="Pune"/>
    <m/>
    <m/>
    <m/>
    <n v="110"/>
    <m/>
    <m/>
    <m/>
    <m/>
    <m/>
    <m/>
    <m/>
    <s v="PAID_SOCIAL"/>
    <m/>
    <m/>
    <m/>
    <m/>
    <m/>
    <m/>
    <m/>
    <m/>
    <m/>
    <m/>
    <m/>
    <m/>
    <m/>
    <m/>
    <m/>
    <m/>
    <m/>
    <m/>
    <s v="user_FdWFezbLzkYQcGsBUsjZO25nr2poK2nRbqV47Rs5Kfm"/>
    <s v="Prateek Wadhwa"/>
    <m/>
    <m/>
    <s v="August"/>
    <x v="4"/>
    <m/>
    <m/>
    <s v="Employee Engagement Handbook"/>
    <m/>
    <m/>
    <m/>
    <s v="2022-06-19 03:12:35.783000+00:00"/>
    <s v="2022-08-30 13:34:08.982000+00:00"/>
    <s v="GPA"/>
  </r>
  <r>
    <x v="1"/>
    <n v="1000000"/>
    <s v="INR"/>
    <n v="50"/>
    <x v="4"/>
    <s v="Sales"/>
    <s v="stat_kLhaUSYbyIgQOHjvcKAHYNQn1lIjd0wTZfiU50Lt3mL"/>
    <s v="Demo Completed"/>
    <x v="1"/>
    <s v="OpportunityStatusType.Active"/>
    <s v="cont_4AQ6LTqQ82s3rSRjmLE08HnFXxWRo7MZb0fzJUoWC4g"/>
    <s v="bhavita@aimtron.com"/>
    <m/>
    <s v="lead_W4Hx6R8eM4XiT61J9Ju7yYIqsDkU6S5jMVNPB9sNCR8"/>
    <s v="AIMTRON ELECTRONICS PRIVATE LIMITED"/>
    <s v="Hardik Panchal"/>
    <s v="user_P3f70h2AcefBkFTBZpvA9LgDbjTmUIXkqdKqHJ5evwA"/>
    <s v="Manojkumar Tinna"/>
    <s v="2021-12-23 09:56:26.053000+00:00"/>
    <s v="2022-08-30 12:55:03.096000+00:00"/>
    <m/>
    <s v="Vadodara"/>
    <m/>
    <m/>
    <m/>
    <n v="67"/>
    <m/>
    <m/>
    <m/>
    <m/>
    <m/>
    <m/>
    <m/>
    <m/>
    <m/>
    <m/>
    <m/>
    <s v="Manufacturing"/>
    <m/>
    <m/>
    <m/>
    <m/>
    <m/>
    <m/>
    <m/>
    <m/>
    <m/>
    <m/>
    <m/>
    <m/>
    <s v="Aniket Vahile"/>
    <m/>
    <s v="user_5IQTpX6DsnoeoDfxqzqojpVoQLXPh68nhDjLS5ETjYj"/>
    <s v="Satyajit Chati"/>
    <m/>
    <m/>
    <s v="January"/>
    <x v="4"/>
    <m/>
    <m/>
    <s v="Downloaded the guide: Employee Wellness Handbook"/>
    <m/>
    <m/>
    <m/>
    <s v="2021-12-20 00:55:11.848000+00:00"/>
    <s v="2022-09-19 08:03:53.277000+00:00"/>
    <s v="GMC"/>
  </r>
  <r>
    <x v="23"/>
    <n v="500000"/>
    <s v="INR"/>
    <n v="0"/>
    <x v="10"/>
    <s v="Sales"/>
    <s v="stat_kcR4fZg7TU7jjk1jAVua3qGLRS4J5uFayEjK5j02wtv"/>
    <s v="Unqualified"/>
    <x v="1"/>
    <s v="OpportunityStatusType.Lost"/>
    <m/>
    <m/>
    <m/>
    <s v="lead_LfCbn59mOu9Nlkx3u7IN0hIlpfHlolbniAHYYf9kl02"/>
    <s v="Humanetics Innovative Solutions Inc."/>
    <s v="Satyajit Chati"/>
    <s v="user_P3f70h2AcefBkFTBZpvA9LgDbjTmUIXkqdKqHJ5evwA"/>
    <s v="Manojkumar Tinna"/>
    <s v="2022-05-09 12:01:18.814000+00:00"/>
    <s v="2022-08-30 13:04:30.480000+00:00"/>
    <m/>
    <s v="Bangalore"/>
    <m/>
    <m/>
    <m/>
    <n v="55"/>
    <m/>
    <m/>
    <m/>
    <m/>
    <m/>
    <m/>
    <m/>
    <m/>
    <m/>
    <m/>
    <m/>
    <s v="Professional Services"/>
    <m/>
    <m/>
    <m/>
    <m/>
    <m/>
    <m/>
    <m/>
    <m/>
    <m/>
    <m/>
    <m/>
    <m/>
    <m/>
    <m/>
    <s v="user_5IQTpX6DsnoeoDfxqzqojpVoQLXPh68nhDjLS5ETjYj"/>
    <s v="Satyajit Chati"/>
    <m/>
    <m/>
    <s v="June"/>
    <x v="4"/>
    <m/>
    <m/>
    <s v="Employee Engagement Handbook"/>
    <m/>
    <m/>
    <m/>
    <s v="2022-04-03 19:12:14.826000+00:00"/>
    <s v="2022-08-30 13:04:30.585000+00:00"/>
    <m/>
  </r>
  <r>
    <x v="1"/>
    <n v="200000"/>
    <s v="INR"/>
    <n v="50"/>
    <x v="4"/>
    <s v="Sales"/>
    <s v="stat_kLhaUSYbyIgQOHjvcKAHYNQn1lIjd0wTZfiU50Lt3mL"/>
    <s v="Demo Completed"/>
    <x v="1"/>
    <s v="OpportunityStatusType.Active"/>
    <s v="cont_J6ALEIgE038gWR3nrIMnJlowRTPHUDiOsP2IaLJNBTs"/>
    <s v="Nandita"/>
    <m/>
    <s v="lead_DHT0odvAN8y9IAedo6fEnyHzeEIRiKMWQYlfFJqsv8G"/>
    <s v="Ymir"/>
    <s v="Nikhil Ahuja"/>
    <s v="user_P3f70h2AcefBkFTBZpvA9LgDbjTmUIXkqdKqHJ5evwA"/>
    <s v="Manojkumar Tinna"/>
    <s v="2022-07-27 10:44:06.568000+00:00"/>
    <s v="2022-08-30 13:10:28.589000+00:00"/>
    <m/>
    <s v="Mumbai"/>
    <m/>
    <s v="2020-11-09 14:03:02+00:00"/>
    <m/>
    <n v="40"/>
    <m/>
    <m/>
    <m/>
    <m/>
    <m/>
    <m/>
    <m/>
    <m/>
    <m/>
    <m/>
    <m/>
    <s v="IT Services &amp; IT Consulting"/>
    <m/>
    <m/>
    <m/>
    <m/>
    <m/>
    <m/>
    <m/>
    <m/>
    <m/>
    <m/>
    <m/>
    <m/>
    <s v="Rakesh Nade"/>
    <m/>
    <s v="user_ocHSJH83OJnHCvKyMbjx8WOOK8PMgAUGIj1qK0q0dMV"/>
    <s v="Nikhil Ahuja"/>
    <m/>
    <m/>
    <m/>
    <x v="3"/>
    <m/>
    <m/>
    <s v="Nameless Lead"/>
    <m/>
    <m/>
    <m/>
    <s v="2020-12-06 09:50:05.184000+00:00"/>
    <s v="2022-09-23 13:15:39.353000+00:00"/>
    <s v="GMC"/>
  </r>
  <r>
    <x v="2"/>
    <n v="23000"/>
    <s v="INR"/>
    <n v="0"/>
    <x v="10"/>
    <s v="Sales"/>
    <s v="stat_1hn9nRJaLbI53NxPuSQgo90kRpbpKsFlwN4oEGNUTdO"/>
    <s v="Lost"/>
    <x v="1"/>
    <s v="OpportunityStatusType.Lost"/>
    <s v="cont_ROy2mJh5KS3BIJaVzWhUJPyv2xuoMRH4OAFeRdFBrdO"/>
    <s v="Praveen Gaikwad"/>
    <m/>
    <s v="lead_LVVEAGuSZQV5Q4MxSLZqdTAakklAVIQvaUnBnRwZ63T"/>
    <s v="Kagome food's India"/>
    <s v="Prateek Wadhwa"/>
    <s v="user_FdWFezbLzkYQcGsBUsjZO25nr2poK2nRbqV47Rs5Kfm"/>
    <s v="Prateek Wadhwa"/>
    <s v="2022-08-26 07:24:29.882000+00:00"/>
    <s v="2022-08-30 12:48:43.480000+00:00"/>
    <m/>
    <s v="Mumbai"/>
    <m/>
    <m/>
    <m/>
    <n v="40"/>
    <m/>
    <m/>
    <s v="Facebook"/>
    <m/>
    <m/>
    <m/>
    <m/>
    <s v="PAID_SOCIAL"/>
    <m/>
    <m/>
    <m/>
    <s v="Manufacturing"/>
    <m/>
    <m/>
    <m/>
    <m/>
    <m/>
    <m/>
    <m/>
    <m/>
    <m/>
    <m/>
    <m/>
    <m/>
    <s v="Aniket Vahile"/>
    <m/>
    <s v="user_FdWFezbLzkYQcGsBUsjZO25nr2poK2nRbqV47Rs5Kfm"/>
    <s v="Prateek Wadhwa"/>
    <s v="Kunal Hire; Shriram Kulkarni"/>
    <m/>
    <s v="August; November; September"/>
    <x v="4"/>
    <m/>
    <m/>
    <s v="Employee Engagement Handbook"/>
    <m/>
    <m/>
    <m/>
    <s v="2022-07-15 08:14:52.416000+00:00"/>
    <s v="2022-10-19 09:53:01.241000+00:00"/>
    <s v="WC"/>
  </r>
  <r>
    <x v="2"/>
    <n v="4000"/>
    <s v="INR"/>
    <n v="0"/>
    <x v="10"/>
    <s v="Sales"/>
    <s v="stat_1hn9nRJaLbI53NxPuSQgo90kRpbpKsFlwN4oEGNUTdO"/>
    <s v="Lost"/>
    <x v="1"/>
    <s v="OpportunityStatusType.Lost"/>
    <s v="cont_ROy2mJh5KS3BIJaVzWhUJPyv2xuoMRH4OAFeRdFBrdO"/>
    <s v="Praveen Gaikwad"/>
    <s v="Boiler"/>
    <s v="lead_LVVEAGuSZQV5Q4MxSLZqdTAakklAVIQvaUnBnRwZ63T"/>
    <s v="Kagome food's India"/>
    <s v="Prateek Wadhwa"/>
    <s v="user_FdWFezbLzkYQcGsBUsjZO25nr2poK2nRbqV47Rs5Kfm"/>
    <s v="Prateek Wadhwa"/>
    <s v="2022-08-26 07:24:09.913000+00:00"/>
    <s v="2022-08-30 12:48:35.746000+00:00"/>
    <m/>
    <s v="Mumbai"/>
    <m/>
    <m/>
    <m/>
    <n v="40"/>
    <m/>
    <m/>
    <s v="Facebook"/>
    <m/>
    <m/>
    <m/>
    <m/>
    <s v="PAID_SOCIAL"/>
    <m/>
    <m/>
    <m/>
    <s v="Manufacturing"/>
    <m/>
    <m/>
    <m/>
    <m/>
    <m/>
    <m/>
    <m/>
    <m/>
    <m/>
    <m/>
    <m/>
    <m/>
    <s v="Aniket Vahile"/>
    <m/>
    <s v="user_FdWFezbLzkYQcGsBUsjZO25nr2poK2nRbqV47Rs5Kfm"/>
    <s v="Prateek Wadhwa"/>
    <s v="Kunal Hire; Shriram Kulkarni"/>
    <m/>
    <s v="August; November; September"/>
    <x v="4"/>
    <m/>
    <m/>
    <s v="Employee Engagement Handbook"/>
    <m/>
    <m/>
    <m/>
    <s v="2022-07-15 08:14:52.416000+00:00"/>
    <s v="2022-10-19 09:53:01.241000+00:00"/>
    <s v="NON EB"/>
  </r>
  <r>
    <x v="14"/>
    <n v="300000"/>
    <s v="INR"/>
    <n v="0"/>
    <x v="46"/>
    <s v="Sales"/>
    <s v="stat_1hn9nRJaLbI53NxPuSQgo90kRpbpKsFlwN4oEGNUTdO"/>
    <s v="Lost"/>
    <x v="1"/>
    <s v="OpportunityStatusType.Lost"/>
    <s v="cont_VEDncMxUCNgUzgEpiorBMJs3WB1KcJ1yCqXMqaII8ac"/>
    <s v="Mahesh"/>
    <s v="GMC"/>
    <s v="lead_fIrAFNLLEWy5jWPcbemIMN49ENjQZbFovDrOvU5JHfr"/>
    <s v="prithvi jewels"/>
    <s v="Daya Gowda"/>
    <s v="user_g5Yw4Z4XnIbmcGhJO80vdtFdd5ElcDlgYO3q8l82ODn"/>
    <s v="Aditya Binani"/>
    <s v="2022-08-22 06:42:59.055000+00:00"/>
    <s v="2022-08-30 09:57:35.138000+00:00"/>
    <m/>
    <s v="Mysuru"/>
    <m/>
    <m/>
    <m/>
    <n v="19"/>
    <m/>
    <m/>
    <m/>
    <m/>
    <m/>
    <m/>
    <m/>
    <m/>
    <m/>
    <m/>
    <m/>
    <m/>
    <m/>
    <m/>
    <m/>
    <m/>
    <m/>
    <m/>
    <m/>
    <m/>
    <m/>
    <m/>
    <m/>
    <m/>
    <m/>
    <m/>
    <s v="user_encRk5bIEFN6ZA11h4WH2AdZTiZpogLSlMIaj0E30SZ"/>
    <s v="Daya Gowda"/>
    <m/>
    <m/>
    <s v="August"/>
    <x v="4"/>
    <m/>
    <m/>
    <s v="Workplace Culture Playbook"/>
    <m/>
    <m/>
    <m/>
    <s v="2022-08-17 10:50:27.611000+00:00"/>
    <s v="2022-09-30 09:39:56.401000+00:00"/>
    <m/>
  </r>
  <r>
    <x v="10"/>
    <n v="50000"/>
    <s v="INR"/>
    <n v="0"/>
    <x v="44"/>
    <s v="Sales"/>
    <s v="stat_kcR4fZg7TU7jjk1jAVua3qGLRS4J5uFayEjK5j02wtv"/>
    <s v="Unqualified"/>
    <x v="1"/>
    <s v="OpportunityStatusType.Lost"/>
    <s v="cont_79imT4u3NCNYRHYMOEq0cMucytSEpDdGAHDMN0dPkJl"/>
    <s v="Venkatesh K"/>
    <m/>
    <s v="lead_AhtesXafr8K2kRPLAeC4uH5JsDEvfnMlmGVYkmAqm1C"/>
    <s v="Swayam Group"/>
    <s v="Sarvesh Pawar"/>
    <s v="user_P3f70h2AcefBkFTBZpvA9LgDbjTmUIXkqdKqHJ5evwA"/>
    <s v="Manojkumar Tinna"/>
    <s v="2022-06-14 07:56:50.646000+00:00"/>
    <s v="2022-08-30 09:24:03.305000+00:00"/>
    <m/>
    <s v="Hyderabad"/>
    <m/>
    <m/>
    <m/>
    <n v="100"/>
    <m/>
    <m/>
    <m/>
    <m/>
    <m/>
    <m/>
    <m/>
    <m/>
    <m/>
    <m/>
    <m/>
    <m/>
    <m/>
    <m/>
    <m/>
    <m/>
    <m/>
    <m/>
    <m/>
    <m/>
    <m/>
    <m/>
    <m/>
    <m/>
    <m/>
    <m/>
    <s v="user_A8KOTZADnUtEQOLt4nSLAmteNStuGh80js75RYjrXVt"/>
    <s v="Sarvesh Pawar"/>
    <m/>
    <m/>
    <s v="August"/>
    <x v="4"/>
    <m/>
    <m/>
    <s v="Downloaded the guide: Employee Wellness Handbook"/>
    <m/>
    <m/>
    <m/>
    <s v="2021-12-27 11:58:58.391000+00:00"/>
    <s v="2022-08-30 09:24:03.370000+00:00"/>
    <s v="GPA"/>
  </r>
  <r>
    <x v="10"/>
    <n v="800000"/>
    <s v="INR"/>
    <n v="0"/>
    <x v="44"/>
    <s v="Sales"/>
    <s v="stat_kcR4fZg7TU7jjk1jAVua3qGLRS4J5uFayEjK5j02wtv"/>
    <s v="Unqualified"/>
    <x v="1"/>
    <s v="OpportunityStatusType.Lost"/>
    <s v="cont_79imT4u3NCNYRHYMOEq0cMucytSEpDdGAHDMN0dPkJl"/>
    <s v="Venkatesh K"/>
    <m/>
    <s v="lead_AhtesXafr8K2kRPLAeC4uH5JsDEvfnMlmGVYkmAqm1C"/>
    <s v="Swayam Group"/>
    <s v="Sarvesh Pawar"/>
    <s v="user_P3f70h2AcefBkFTBZpvA9LgDbjTmUIXkqdKqHJ5evwA"/>
    <s v="Manojkumar Tinna"/>
    <s v="2022-06-14 07:56:27.590000+00:00"/>
    <s v="2022-08-30 09:23:57.726000+00:00"/>
    <m/>
    <s v="Hyderabad"/>
    <m/>
    <m/>
    <m/>
    <n v="100"/>
    <m/>
    <m/>
    <m/>
    <m/>
    <m/>
    <m/>
    <m/>
    <m/>
    <m/>
    <m/>
    <m/>
    <m/>
    <m/>
    <m/>
    <m/>
    <m/>
    <m/>
    <m/>
    <m/>
    <m/>
    <m/>
    <m/>
    <m/>
    <m/>
    <m/>
    <m/>
    <s v="user_A8KOTZADnUtEQOLt4nSLAmteNStuGh80js75RYjrXVt"/>
    <s v="Sarvesh Pawar"/>
    <m/>
    <m/>
    <s v="August"/>
    <x v="4"/>
    <m/>
    <m/>
    <s v="Downloaded the guide: Employee Wellness Handbook"/>
    <m/>
    <m/>
    <m/>
    <s v="2021-12-27 11:58:58.391000+00:00"/>
    <s v="2022-08-30 09:24:03.370000+00:00"/>
    <s v="GMC"/>
  </r>
  <r>
    <x v="35"/>
    <n v="38000"/>
    <s v="INR"/>
    <n v="0"/>
    <x v="4"/>
    <s v="Sales"/>
    <s v="stat_kcR4fZg7TU7jjk1jAVua3qGLRS4J5uFayEjK5j02wtv"/>
    <s v="Unqualified"/>
    <x v="1"/>
    <s v="OpportunityStatusType.Lost"/>
    <s v="cont_VEDncMxUCNgUzgEpiorBMJs3WB1KcJ1yCqXMqaII8ac"/>
    <s v="Mahesh"/>
    <s v="Fresh GTLI"/>
    <s v="lead_fIrAFNLLEWy5jWPcbemIMN49ENjQZbFovDrOvU5JHfr"/>
    <s v="prithvi jewels"/>
    <s v="Daya Gowda"/>
    <s v="user_g5Yw4Z4XnIbmcGhJO80vdtFdd5ElcDlgYO3q8l82ODn"/>
    <s v="Aditya Binani"/>
    <s v="2022-08-22 06:43:26.797000+00:00"/>
    <s v="2022-08-30 09:53:17.265000+00:00"/>
    <m/>
    <s v="Mysuru"/>
    <m/>
    <m/>
    <m/>
    <n v="19"/>
    <m/>
    <m/>
    <m/>
    <m/>
    <m/>
    <m/>
    <m/>
    <m/>
    <m/>
    <m/>
    <m/>
    <m/>
    <m/>
    <m/>
    <m/>
    <m/>
    <m/>
    <m/>
    <m/>
    <m/>
    <m/>
    <m/>
    <m/>
    <m/>
    <m/>
    <m/>
    <s v="user_encRk5bIEFN6ZA11h4WH2AdZTiZpogLSlMIaj0E30SZ"/>
    <s v="Daya Gowda"/>
    <m/>
    <m/>
    <s v="August"/>
    <x v="4"/>
    <m/>
    <m/>
    <s v="Workplace Culture Playbook"/>
    <m/>
    <m/>
    <m/>
    <s v="2022-08-17 10:50:27.611000+00:00"/>
    <s v="2022-09-30 09:39:56.401000+00:00"/>
    <m/>
  </r>
  <r>
    <x v="3"/>
    <n v="10000000"/>
    <s v="INR"/>
    <n v="0"/>
    <x v="4"/>
    <s v="Sales"/>
    <s v="stat_kcR4fZg7TU7jjk1jAVua3qGLRS4J5uFayEjK5j02wtv"/>
    <s v="Unqualified"/>
    <x v="1"/>
    <s v="OpportunityStatusType.Lost"/>
    <s v="cont_t2H7jmgDIVWCNmXXyibW4ViMmhrcqKIgkiqSI5comAa"/>
    <s v="BalaKrishnan Narayanasamy"/>
    <s v="GTL - Renewal"/>
    <s v="lead_WMb1QHbGvFIAd87WP68A4il0q0lnqHeW5sZL3hg6mGG"/>
    <s v="KFin Technologies"/>
    <s v="Shreenath Bhat"/>
    <s v="user_GL8PBiV4pvzsQLVHSdZLeMQAQcGjCvLkffg486DHfZJ"/>
    <s v="Anshum Naithani"/>
    <s v="2022-07-08 10:00:43.304000+00:00"/>
    <s v="2022-08-30 07:04:21.738000+00:00"/>
    <m/>
    <s v="Hyderabad"/>
    <m/>
    <m/>
    <m/>
    <n v="4500"/>
    <m/>
    <m/>
    <m/>
    <m/>
    <m/>
    <m/>
    <m/>
    <m/>
    <m/>
    <m/>
    <m/>
    <s v="IT Services &amp; IT Consulting"/>
    <m/>
    <m/>
    <m/>
    <m/>
    <m/>
    <m/>
    <m/>
    <m/>
    <m/>
    <m/>
    <m/>
    <m/>
    <s v="Amol Gawali"/>
    <m/>
    <s v="user_vMd4rmcrSbjykdyL2J7rrYn84SWdcNc5FKligrmItPw"/>
    <s v="Shreenath Bhat"/>
    <m/>
    <m/>
    <s v="August"/>
    <x v="2"/>
    <s v="Naukri.com"/>
    <m/>
    <m/>
    <m/>
    <m/>
    <m/>
    <s v="2022-05-23 07:04:01.628000+00:00"/>
    <s v="2022-10-20 10:25:19.273000+00:00"/>
    <s v="GTL"/>
  </r>
  <r>
    <x v="3"/>
    <n v="800000"/>
    <s v="INR"/>
    <n v="0"/>
    <x v="47"/>
    <s v="Sales"/>
    <s v="stat_kcR4fZg7TU7jjk1jAVua3qGLRS4J5uFayEjK5j02wtv"/>
    <s v="Unqualified"/>
    <x v="1"/>
    <s v="OpportunityStatusType.Lost"/>
    <m/>
    <m/>
    <m/>
    <s v="lead_FufBbJ7q7Rv5pp9jskKhmC7d9esMpO66EkZvUS1c2bU"/>
    <s v="GMP Technical Solutions"/>
    <s v="Kanchan Kothari"/>
    <s v="user_GL8PBiV4pvzsQLVHSdZLeMQAQcGjCvLkffg486DHfZJ"/>
    <s v="Anshum Naithani"/>
    <s v="2022-06-06 09:20:55.196000+00:00"/>
    <s v="2022-08-30 07:02:13.853000+00:00"/>
    <m/>
    <s v="Mumbai"/>
    <m/>
    <m/>
    <m/>
    <n v="484"/>
    <m/>
    <m/>
    <m/>
    <m/>
    <m/>
    <m/>
    <m/>
    <m/>
    <m/>
    <m/>
    <m/>
    <s v="Manufacturing"/>
    <m/>
    <m/>
    <m/>
    <m/>
    <m/>
    <m/>
    <m/>
    <m/>
    <m/>
    <m/>
    <m/>
    <m/>
    <s v="Deepak Yadav"/>
    <m/>
    <s v="user_PApNwMjp7lPIEBp7acretouakdtYNVHpPO9ja9KoR5D"/>
    <s v="Pallab Gupta"/>
    <m/>
    <m/>
    <s v="August"/>
    <x v="2"/>
    <m/>
    <m/>
    <m/>
    <m/>
    <m/>
    <m/>
    <s v="2022-06-06 06:30:15.700000+00:00"/>
    <s v="2022-09-02 03:46:18.192000+00:00"/>
    <m/>
  </r>
  <r>
    <x v="3"/>
    <n v="1500000"/>
    <s v="INR"/>
    <n v="0"/>
    <x v="19"/>
    <s v="Sales"/>
    <s v="stat_kcR4fZg7TU7jjk1jAVua3qGLRS4J5uFayEjK5j02wtv"/>
    <s v="Unqualified"/>
    <x v="1"/>
    <s v="OpportunityStatusType.Lost"/>
    <s v="cont_t2H7jmgDIVWCNmXXyibW4ViMmhrcqKIgkiqSI5comAa"/>
    <s v="BalaKrishnan Narayanasamy"/>
    <s v="GMC - renewal, 1+5, 10 lakh cover. Want day 1 cover for parents"/>
    <s v="lead_WMb1QHbGvFIAd87WP68A4il0q0lnqHeW5sZL3hg6mGG"/>
    <s v="KFin Technologies"/>
    <s v="Shreenath Bhat"/>
    <s v="user_GL8PBiV4pvzsQLVHSdZLeMQAQcGjCvLkffg486DHfZJ"/>
    <s v="Anshum Naithani"/>
    <s v="2022-07-08 09:39:03.481000+00:00"/>
    <s v="2022-08-30 07:04:10.522000+00:00"/>
    <m/>
    <s v="Hyderabad"/>
    <m/>
    <m/>
    <m/>
    <n v="4500"/>
    <m/>
    <m/>
    <m/>
    <m/>
    <m/>
    <m/>
    <m/>
    <m/>
    <m/>
    <m/>
    <m/>
    <s v="IT Services &amp; IT Consulting"/>
    <m/>
    <m/>
    <m/>
    <m/>
    <m/>
    <m/>
    <m/>
    <m/>
    <m/>
    <m/>
    <m/>
    <m/>
    <s v="Amol Gawali"/>
    <m/>
    <s v="user_vMd4rmcrSbjykdyL2J7rrYn84SWdcNc5FKligrmItPw"/>
    <s v="Shreenath Bhat"/>
    <m/>
    <m/>
    <s v="August"/>
    <x v="2"/>
    <s v="Naukri.com"/>
    <m/>
    <m/>
    <m/>
    <m/>
    <m/>
    <s v="2022-05-23 07:04:01.628000+00:00"/>
    <s v="2022-10-20 10:25:19.273000+00:00"/>
    <s v="GMC"/>
  </r>
  <r>
    <x v="3"/>
    <n v="1000000"/>
    <s v="INR"/>
    <n v="0"/>
    <x v="35"/>
    <s v="Sales"/>
    <s v="stat_1hn9nRJaLbI53NxPuSQgo90kRpbpKsFlwN4oEGNUTdO"/>
    <s v="Lost"/>
    <x v="1"/>
    <s v="OpportunityStatusType.Lost"/>
    <s v="cont_uwkzRqMEvcJ7H4zbXoektr3XYsn1tjnR9WJrMtXeP5e"/>
    <s v="Shrikant  Mirajkar"/>
    <s v="GTL - Renewal"/>
    <s v="lead_fyWK1frPWTP5M68gcS5vnS9TiR7Z6UM5yhuIXB81AVw"/>
    <s v="Bombay Rayon Fashions Limited"/>
    <s v="Shreenath Bhat"/>
    <s v="user_GL8PBiV4pvzsQLVHSdZLeMQAQcGjCvLkffg486DHfZJ"/>
    <s v="Anshum Naithani"/>
    <s v="2022-07-12 07:39:57.724000+00:00"/>
    <s v="2022-08-30 06:26:46.126000+00:00"/>
    <m/>
    <s v="Mumbai"/>
    <m/>
    <m/>
    <m/>
    <n v="1924"/>
    <m/>
    <m/>
    <m/>
    <m/>
    <m/>
    <m/>
    <m/>
    <m/>
    <m/>
    <m/>
    <m/>
    <s v="Retail"/>
    <m/>
    <m/>
    <m/>
    <m/>
    <m/>
    <m/>
    <m/>
    <m/>
    <m/>
    <m/>
    <m/>
    <m/>
    <s v="Jithendra Goalla"/>
    <m/>
    <s v="user_6hRQhcoLhZEDUBYaw3vS7rv6T5582sGfXq4jNRqTfUU"/>
    <s v="Aishwarya Nyayadhish"/>
    <m/>
    <m/>
    <s v="August"/>
    <x v="7"/>
    <s v="Naukri.com"/>
    <m/>
    <m/>
    <m/>
    <m/>
    <m/>
    <s v="2022-03-02 12:20:07.202000+00:00"/>
    <s v="2022-10-20 10:26:10.525000+00:00"/>
    <s v="GTL"/>
  </r>
  <r>
    <x v="9"/>
    <n v="165250"/>
    <s v="INR"/>
    <n v="0"/>
    <x v="10"/>
    <s v="Sales"/>
    <s v="stat_1hn9nRJaLbI53NxPuSQgo90kRpbpKsFlwN4oEGNUTdO"/>
    <s v="Lost"/>
    <x v="1"/>
    <s v="OpportunityStatusType.Lost"/>
    <s v="cont_D9d6jaROmNwe8oOCW79HLts4OFq6ml6xTRcspZDCXi9"/>
    <s v="Nilesh"/>
    <s v="Closed with incumbent due to higher quote JB BODA with ICICI"/>
    <s v="lead_yC7iAfUu1hw16dHKMrFtU6aq7aRKU2M8KsVolAeI8B8"/>
    <s v="Multiversity"/>
    <s v="Prateek Wadhwa"/>
    <s v="user_9SBRjyF0n4iWuhUdqRyQkFhl2J4uyNKhFWvvJEvunX8"/>
    <s v="Omkar Ghate"/>
    <s v="2022-06-27 10:14:32.224000+00:00"/>
    <s v="2022-08-30 06:28:37.026000+00:00"/>
    <m/>
    <s v="Pune"/>
    <m/>
    <m/>
    <m/>
    <n v="110"/>
    <m/>
    <m/>
    <m/>
    <m/>
    <m/>
    <m/>
    <m/>
    <s v="PAID_SOCIAL"/>
    <m/>
    <m/>
    <m/>
    <m/>
    <m/>
    <m/>
    <m/>
    <m/>
    <m/>
    <m/>
    <m/>
    <m/>
    <m/>
    <m/>
    <m/>
    <m/>
    <m/>
    <m/>
    <s v="user_FdWFezbLzkYQcGsBUsjZO25nr2poK2nRbqV47Rs5Kfm"/>
    <s v="Prateek Wadhwa"/>
    <m/>
    <m/>
    <s v="August"/>
    <x v="4"/>
    <m/>
    <m/>
    <s v="Employee Engagement Handbook"/>
    <m/>
    <m/>
    <m/>
    <s v="2022-06-19 03:12:35.783000+00:00"/>
    <s v="2022-08-30 13:34:08.982000+00:00"/>
    <s v="GMC"/>
  </r>
  <r>
    <x v="9"/>
    <n v="243250"/>
    <s v="INR"/>
    <n v="0"/>
    <x v="10"/>
    <s v="Sales"/>
    <s v="stat_1hn9nRJaLbI53NxPuSQgo90kRpbpKsFlwN4oEGNUTdO"/>
    <s v="Lost"/>
    <x v="1"/>
    <s v="OpportunityStatusType.Lost"/>
    <s v="cont_v41XIZq9CHquGDFim2DAl0GNDWg40VJjgOMrAIVmIYm"/>
    <s v="Nilesh Shaligram"/>
    <s v="Closed due to higher quote with the incumbent - JB BODA with ICICI"/>
    <s v="lead_22yj4GmLZKT2KfoddwKTzogVVkqXLdPtAaJsMEPF6Ul"/>
    <s v="KNOWLEDGE DIVINE INFORMATION TECHNOLOGY PRIVATE LIMITED"/>
    <s v="Prateek Wadhwa"/>
    <s v="user_9SBRjyF0n4iWuhUdqRyQkFhl2J4uyNKhFWvvJEvunX8"/>
    <s v="Omkar Ghate"/>
    <s v="2022-08-17 05:40:42.801000+00:00"/>
    <s v="2022-08-30 06:29:29.208000+00:00"/>
    <m/>
    <s v="Pune"/>
    <m/>
    <m/>
    <m/>
    <n v="20"/>
    <m/>
    <m/>
    <m/>
    <m/>
    <m/>
    <m/>
    <m/>
    <m/>
    <m/>
    <m/>
    <m/>
    <m/>
    <m/>
    <m/>
    <m/>
    <m/>
    <m/>
    <m/>
    <m/>
    <m/>
    <m/>
    <m/>
    <m/>
    <m/>
    <m/>
    <m/>
    <m/>
    <m/>
    <m/>
    <m/>
    <s v="September"/>
    <x v="2"/>
    <m/>
    <m/>
    <m/>
    <m/>
    <m/>
    <m/>
    <s v="2022-08-17 05:33:54.537000+00:00"/>
    <s v="2022-08-30 06:29:29.243000+00:00"/>
    <s v="GMC"/>
  </r>
  <r>
    <x v="3"/>
    <n v="500000"/>
    <s v="INR"/>
    <n v="0"/>
    <x v="34"/>
    <s v="Sales"/>
    <s v="stat_kcR4fZg7TU7jjk1jAVua3qGLRS4J5uFayEjK5j02wtv"/>
    <s v="Unqualified"/>
    <x v="1"/>
    <s v="OpportunityStatusType.Lost"/>
    <s v="cont_B4bRvLFbsjMfpHT13AdhcqWOGrpTqWTskTfprJ0ypJf"/>
    <s v="Linette D'cunha"/>
    <m/>
    <s v="lead_Zk4Prut8JvwvGWPZYwKmuSvUvMVx9sQGO8BFC7HwyOU"/>
    <s v="GS Caltex"/>
    <s v="Sarvesh Pawar"/>
    <s v="user_GL8PBiV4pvzsQLVHSdZLeMQAQcGjCvLkffg486DHfZJ"/>
    <s v="Anshum Naithani"/>
    <s v="2022-08-17 05:28:21.573000+00:00"/>
    <s v="2022-08-30 06:22:56.424000+00:00"/>
    <m/>
    <s v="Mumbai"/>
    <m/>
    <m/>
    <m/>
    <n v="195"/>
    <m/>
    <m/>
    <m/>
    <m/>
    <m/>
    <m/>
    <m/>
    <m/>
    <m/>
    <m/>
    <m/>
    <s v="Oil &amp; Gas"/>
    <m/>
    <m/>
    <m/>
    <m/>
    <m/>
    <m/>
    <m/>
    <m/>
    <m/>
    <m/>
    <m/>
    <m/>
    <s v="Rakesh Nade"/>
    <m/>
    <s v="user_A8KOTZADnUtEQOLt4nSLAmteNStuGh80js75RYjrXVt"/>
    <s v="Sarvesh Pawar"/>
    <m/>
    <m/>
    <s v="September"/>
    <x v="4"/>
    <m/>
    <m/>
    <s v="Employee Engagement Handbook"/>
    <m/>
    <m/>
    <m/>
    <s v="2022-04-22 15:41:40.272000+00:00"/>
    <s v="2022-09-01 07:41:41.411000+00:00"/>
    <s v="GMC"/>
  </r>
  <r>
    <x v="4"/>
    <n v="148000"/>
    <s v="INR"/>
    <n v="100"/>
    <x v="27"/>
    <s v="Sales"/>
    <s v="stat_OZRiD1474QRJIpvnjHCZfiIvKcVD6mIKSSTzg8SwDVx"/>
    <s v="Won- Payment Completed"/>
    <x v="0"/>
    <s v="OpportunityStatusType.Won"/>
    <s v="cont_CfU9v25pyG7Gz7wbPpzIpSgI82SmacAyLbOC2ULYoWE"/>
    <s v="Jayesh Shettigar"/>
    <s v="GMC Renewal"/>
    <s v="lead_AnQfbpN0RuVUU0ztu88ycY2gBXcqGKiO2YRSCP8p7Cq"/>
    <s v="AMYGB.AI - (EOS Globe)Eureka Outsourcing Solutions"/>
    <s v="Trupti Suryavanshi"/>
    <s v="user_bdUPAGjcS7p6513So3N4g3aWNS5HuBuVJi7bvCPAsLt"/>
    <s v="Mayur Gadiyar"/>
    <s v="2022-08-12 09:42:32.769000+00:00"/>
    <s v="2022-08-30 04:49:50.523000+00:00"/>
    <m/>
    <s v="Mumbai"/>
    <m/>
    <m/>
    <m/>
    <n v="60"/>
    <m/>
    <m/>
    <m/>
    <m/>
    <m/>
    <m/>
    <m/>
    <m/>
    <m/>
    <m/>
    <m/>
    <s v="IT Services &amp; IT Consulting"/>
    <m/>
    <m/>
    <m/>
    <m/>
    <m/>
    <m/>
    <m/>
    <m/>
    <m/>
    <m/>
    <m/>
    <m/>
    <s v="Sakshi Soni"/>
    <m/>
    <s v="user_L8E6IFhq6UCzKLHa45LUUTZCznDuyDwFrGaEp9DXiUM"/>
    <s v="Trupti Suryavanshi"/>
    <s v="Kunal Hire"/>
    <m/>
    <s v="October"/>
    <x v="2"/>
    <s v="Naukri.com"/>
    <m/>
    <m/>
    <m/>
    <m/>
    <m/>
    <s v="2021-08-25 17:19:59.456000+00:00"/>
    <s v="2022-10-12 11:06:49.644000+00:00"/>
    <s v="GMC"/>
  </r>
  <r>
    <x v="3"/>
    <n v="40000"/>
    <s v="INR"/>
    <n v="0"/>
    <x v="34"/>
    <s v="Sales"/>
    <s v="stat_kcR4fZg7TU7jjk1jAVua3qGLRS4J5uFayEjK5j02wtv"/>
    <s v="Unqualified"/>
    <x v="1"/>
    <s v="OpportunityStatusType.Lost"/>
    <s v="cont_B4bRvLFbsjMfpHT13AdhcqWOGrpTqWTskTfprJ0ypJf"/>
    <s v="Linette D'cunha"/>
    <m/>
    <s v="lead_Zk4Prut8JvwvGWPZYwKmuSvUvMVx9sQGO8BFC7HwyOU"/>
    <s v="GS Caltex"/>
    <s v="Sarvesh Pawar"/>
    <s v="user_GL8PBiV4pvzsQLVHSdZLeMQAQcGjCvLkffg486DHfZJ"/>
    <s v="Anshum Naithani"/>
    <s v="2022-08-17 05:29:10.246000+00:00"/>
    <s v="2022-08-30 06:23:49.454000+00:00"/>
    <m/>
    <s v="Mumbai"/>
    <m/>
    <m/>
    <m/>
    <n v="195"/>
    <m/>
    <m/>
    <m/>
    <m/>
    <m/>
    <m/>
    <m/>
    <m/>
    <m/>
    <m/>
    <m/>
    <s v="Oil &amp; Gas"/>
    <m/>
    <m/>
    <m/>
    <m/>
    <m/>
    <m/>
    <m/>
    <m/>
    <m/>
    <m/>
    <m/>
    <m/>
    <s v="Rakesh Nade"/>
    <m/>
    <s v="user_A8KOTZADnUtEQOLt4nSLAmteNStuGh80js75RYjrXVt"/>
    <s v="Sarvesh Pawar"/>
    <m/>
    <m/>
    <s v="September"/>
    <x v="4"/>
    <m/>
    <m/>
    <s v="Employee Engagement Handbook"/>
    <m/>
    <m/>
    <m/>
    <s v="2022-04-22 15:41:40.272000+00:00"/>
    <s v="2022-09-01 07:41:41.411000+00:00"/>
    <s v="GPA"/>
  </r>
  <r>
    <x v="22"/>
    <n v="500000"/>
    <s v="INR"/>
    <n v="0"/>
    <x v="4"/>
    <s v="Sales"/>
    <s v="stat_kcR4fZg7TU7jjk1jAVua3qGLRS4J5uFayEjK5j02wtv"/>
    <s v="Unqualified"/>
    <x v="1"/>
    <s v="OpportunityStatusType.Lost"/>
    <s v="cont_ekixUdXM8JNdvtSEHomrWt9PK3poIR7gJ6fMA2JfBeA"/>
    <s v="Kiran Nanaware"/>
    <s v="GPA ren"/>
    <s v="lead_TxDC1cCe5ySJlM8AAX8MLw0xgFpnGfVwbhTYvEwjsYz"/>
    <s v="Inteva Products"/>
    <s v="Gauri Jori"/>
    <s v="user_TZzywQwym26DjuswO479pxRhNKX152z8X1haCx2vcst"/>
    <s v="Vrushali Kummar"/>
    <s v="2022-07-25 08:30:06.535000+00:00"/>
    <s v="2022-08-30 03:50:16.800000+00:00"/>
    <m/>
    <s v="Pune"/>
    <m/>
    <s v="2020-08-24 07:30:12+00:00"/>
    <m/>
    <n v="500"/>
    <m/>
    <m/>
    <m/>
    <m/>
    <m/>
    <m/>
    <m/>
    <m/>
    <m/>
    <m/>
    <m/>
    <s v="Automotive; Manufacturing"/>
    <m/>
    <m/>
    <m/>
    <m/>
    <m/>
    <m/>
    <m/>
    <m/>
    <m/>
    <m/>
    <m/>
    <m/>
    <s v="Deepak Yadav"/>
    <m/>
    <s v="user_5YHA1ZU4iP896lD1YJehdJcMx7ZEgWCpulT4T2c3pJ3"/>
    <s v="Gauri Jori"/>
    <m/>
    <m/>
    <s v="September"/>
    <x v="12"/>
    <s v="Naukri.com"/>
    <m/>
    <m/>
    <m/>
    <m/>
    <m/>
    <s v="2020-12-06 09:47:23.467000+00:00"/>
    <s v="2022-10-10 02:50:22.998000+00:00"/>
    <m/>
  </r>
  <r>
    <x v="22"/>
    <n v="4000000"/>
    <s v="INR"/>
    <n v="0"/>
    <x v="4"/>
    <s v="Sales"/>
    <s v="stat_kcR4fZg7TU7jjk1jAVua3qGLRS4J5uFayEjK5j02wtv"/>
    <s v="Unqualified"/>
    <x v="1"/>
    <s v="OpportunityStatusType.Lost"/>
    <s v="cont_ekixUdXM8JNdvtSEHomrWt9PK3poIR7gJ6fMA2JfBeA"/>
    <s v="Kiran Nanaware"/>
    <s v="GMC ren"/>
    <s v="lead_TxDC1cCe5ySJlM8AAX8MLw0xgFpnGfVwbhTYvEwjsYz"/>
    <s v="Inteva Products"/>
    <s v="Gauri Jori"/>
    <s v="user_TZzywQwym26DjuswO479pxRhNKX152z8X1haCx2vcst"/>
    <s v="Vrushali Kummar"/>
    <s v="2022-07-25 08:29:07.528000+00:00"/>
    <s v="2022-08-30 03:50:05.939000+00:00"/>
    <m/>
    <s v="Pune"/>
    <m/>
    <s v="2020-08-24 07:30:12+00:00"/>
    <m/>
    <n v="500"/>
    <m/>
    <m/>
    <m/>
    <m/>
    <m/>
    <m/>
    <m/>
    <m/>
    <m/>
    <m/>
    <m/>
    <s v="Automotive; Manufacturing"/>
    <m/>
    <m/>
    <m/>
    <m/>
    <m/>
    <m/>
    <m/>
    <m/>
    <m/>
    <m/>
    <m/>
    <m/>
    <s v="Deepak Yadav"/>
    <m/>
    <s v="user_5YHA1ZU4iP896lD1YJehdJcMx7ZEgWCpulT4T2c3pJ3"/>
    <s v="Gauri Jori"/>
    <m/>
    <m/>
    <s v="September"/>
    <x v="12"/>
    <s v="Naukri.com"/>
    <m/>
    <m/>
    <m/>
    <m/>
    <m/>
    <s v="2020-12-06 09:47:23.467000+00:00"/>
    <s v="2022-10-10 02:50:22.998000+00:00"/>
    <m/>
  </r>
  <r>
    <x v="22"/>
    <n v="500000"/>
    <s v="INR"/>
    <n v="0"/>
    <x v="12"/>
    <s v="Sales"/>
    <s v="stat_kcR4fZg7TU7jjk1jAVua3qGLRS4J5uFayEjK5j02wtv"/>
    <s v="Unqualified"/>
    <x v="1"/>
    <s v="OpportunityStatusType.Lost"/>
    <s v="cont_gRVnyq1Pb8xDHuOg0mfXHItAOINPl3wv8ukesTcGk3Q"/>
    <s v="Mugdha Naik"/>
    <s v="GMC renewal"/>
    <s v="lead_5C8mZtXhz5ODwh5sJkCQl8carCSAXX80GRdRoICKuis"/>
    <s v="UpsideLMS"/>
    <s v="Trupti Suryavanshi"/>
    <s v="user_TZzywQwym26DjuswO479pxRhNKX152z8X1haCx2vcst"/>
    <s v="Vrushali Kummar"/>
    <s v="2022-06-13 09:29:36.146000+00:00"/>
    <s v="2022-08-30 02:37:26.650000+00:00"/>
    <m/>
    <s v="Pune"/>
    <m/>
    <m/>
    <m/>
    <n v="65"/>
    <m/>
    <m/>
    <m/>
    <m/>
    <m/>
    <m/>
    <m/>
    <m/>
    <m/>
    <m/>
    <m/>
    <s v="Education"/>
    <m/>
    <m/>
    <m/>
    <m/>
    <m/>
    <m/>
    <m/>
    <m/>
    <m/>
    <m/>
    <m/>
    <m/>
    <s v="Aniket Vahile"/>
    <m/>
    <s v="user_L8E6IFhq6UCzKLHa45LUUTZCznDuyDwFrGaEp9DXiUM"/>
    <s v="Trupti Suryavanshi"/>
    <m/>
    <m/>
    <s v="August; December; September"/>
    <x v="4"/>
    <s v="Lusha"/>
    <m/>
    <s v="Employee Engagement Handbook"/>
    <m/>
    <m/>
    <m/>
    <s v="2021-05-13 14:07:11.981000+00:00"/>
    <s v="2022-09-14 05:55:36.734000+00:00"/>
    <s v="GMC"/>
  </r>
  <r>
    <x v="29"/>
    <n v="18200000"/>
    <s v="INR"/>
    <n v="0"/>
    <x v="10"/>
    <s v="Sales"/>
    <s v="stat_1hn9nRJaLbI53NxPuSQgo90kRpbpKsFlwN4oEGNUTdO"/>
    <s v="Lost"/>
    <x v="1"/>
    <s v="OpportunityStatusType.Lost"/>
    <s v="cont_9RVX1IFx4uqZSDDBLK4p4vQFv5vSqqumIbpDSZlsQGU"/>
    <s v="swapnil wagh"/>
    <s v="GMC ren"/>
    <s v="lead_LS02AuPTfB7GHiqE4GDTMqewksn0zQwrkF0ZMK9qOnz"/>
    <s v="Baramati Agro Pvt Ltd (FRESH)"/>
    <s v="Gauri Jori"/>
    <s v="user_k8sSUtRXfYEMul9CBIF4ZOmv3vnev5cdEvVZbtETMKp"/>
    <s v="Sanket Kulkarni"/>
    <s v="2022-05-27 13:14:03.795000+00:00"/>
    <s v="2022-08-29 16:32:44.473000+00:00"/>
    <m/>
    <s v="Pune"/>
    <m/>
    <m/>
    <m/>
    <n v="3500"/>
    <m/>
    <m/>
    <m/>
    <m/>
    <m/>
    <m/>
    <m/>
    <s v="PAID_SOCIAL"/>
    <m/>
    <m/>
    <m/>
    <s v="Food &amp; Beverages"/>
    <m/>
    <m/>
    <m/>
    <m/>
    <m/>
    <m/>
    <m/>
    <m/>
    <m/>
    <m/>
    <m/>
    <m/>
    <s v="Amol Gawali"/>
    <m/>
    <s v="user_5YHA1ZU4iP896lD1YJehdJcMx7ZEgWCpulT4T2c3pJ3"/>
    <s v="Gauri Jori"/>
    <s v="Anjali Nishu"/>
    <m/>
    <s v="August"/>
    <x v="1"/>
    <m/>
    <m/>
    <s v="Essential HR Policies"/>
    <m/>
    <m/>
    <m/>
    <s v="2022-03-08 05:49:09.853000+00:00"/>
    <s v="2022-09-28 18:09:07.559000+00:00"/>
    <m/>
  </r>
  <r>
    <x v="21"/>
    <n v="1000000"/>
    <s v="INR"/>
    <n v="0"/>
    <x v="10"/>
    <s v="Sales"/>
    <s v="stat_kcR4fZg7TU7jjk1jAVua3qGLRS4J5uFayEjK5j02wtv"/>
    <s v="Unqualified"/>
    <x v="1"/>
    <s v="OpportunityStatusType.Lost"/>
    <s v="cont_pOhwO3J9Z9XUZxESLeeBltCWBXY4fiRxczqadAS3vfL"/>
    <s v="Deeksha Bhagia"/>
    <m/>
    <s v="lead_3VneE99hQj9sbbfcy4Fl3ovUXx13eph4LzqqTDxwMEz"/>
    <s v="WazirX: Bitcoin &amp; Cryptocurrency Exchange in India"/>
    <s v="Nikhil Ahuja"/>
    <s v="user_Iwn6da5WKkZqwUySK0oUuCb72pFP5WEm4zAb92ijqFe"/>
    <s v="Sonal Paithankar"/>
    <s v="2022-05-27 06:09:44.959000+00:00"/>
    <s v="2022-08-29 17:04:47.348000+00:00"/>
    <m/>
    <s v="Bangalore"/>
    <m/>
    <m/>
    <m/>
    <n v="200"/>
    <m/>
    <m/>
    <m/>
    <m/>
    <m/>
    <m/>
    <m/>
    <m/>
    <m/>
    <m/>
    <m/>
    <m/>
    <m/>
    <m/>
    <m/>
    <m/>
    <m/>
    <m/>
    <m/>
    <m/>
    <m/>
    <m/>
    <m/>
    <m/>
    <m/>
    <m/>
    <s v="user_ocHSJH83OJnHCvKyMbjx8WOOK8PMgAUGIj1qK0q0dMV"/>
    <s v="Nikhil Ahuja"/>
    <m/>
    <m/>
    <s v="August"/>
    <x v="4"/>
    <m/>
    <m/>
    <s v="Employee Engagement Handbook"/>
    <m/>
    <m/>
    <m/>
    <s v="2022-04-29 07:36:12.743000+00:00"/>
    <s v="2022-08-29 17:05:17.763000+00:00"/>
    <s v="GMC"/>
  </r>
  <r>
    <x v="29"/>
    <n v="7500000"/>
    <s v="INR"/>
    <n v="0"/>
    <x v="27"/>
    <s v="Sales"/>
    <s v="stat_kcR4fZg7TU7jjk1jAVua3qGLRS4J5uFayEjK5j02wtv"/>
    <s v="Unqualified"/>
    <x v="1"/>
    <s v="OpportunityStatusType.Lost"/>
    <s v="cont_724C8PjgM0ko1cq0sHA7kszQ48ELRfWEJWPJRrvkXqG"/>
    <s v="Anup Mishra"/>
    <s v="GMC"/>
    <s v="lead_IArVRNuCmARIkTKqjOAYjXOyIsNVp9sMuRote88iDRt"/>
    <s v="Mahindra CIE Automotive Ltd."/>
    <s v="Mayur Gadiyar"/>
    <s v="user_k8sSUtRXfYEMul9CBIF4ZOmv3vnev5cdEvVZbtETMKp"/>
    <s v="Sanket Kulkarni"/>
    <s v="2022-06-10 08:58:29.152000+00:00"/>
    <s v="2022-08-29 16:30:12.131000+00:00"/>
    <m/>
    <s v="Pune"/>
    <m/>
    <m/>
    <m/>
    <n v="932"/>
    <m/>
    <m/>
    <m/>
    <m/>
    <m/>
    <m/>
    <m/>
    <m/>
    <m/>
    <m/>
    <m/>
    <s v="Manufacturing"/>
    <m/>
    <m/>
    <m/>
    <m/>
    <m/>
    <m/>
    <m/>
    <m/>
    <m/>
    <m/>
    <m/>
    <m/>
    <s v="Aniket Vahile"/>
    <m/>
    <s v="user_bdUPAGjcS7p6513So3N4g3aWNS5HuBuVJi7bvCPAsLt"/>
    <s v="Mayur Gadiyar"/>
    <m/>
    <m/>
    <s v="July"/>
    <x v="2"/>
    <m/>
    <m/>
    <m/>
    <m/>
    <m/>
    <m/>
    <s v="2021-10-20 09:47:01.373000+00:00"/>
    <s v="2022-10-13 07:39:13.885000+00:00"/>
    <s v="GMC"/>
  </r>
  <r>
    <x v="8"/>
    <n v="1000000"/>
    <s v="INR"/>
    <n v="0"/>
    <x v="48"/>
    <s v="Sales"/>
    <s v="stat_kcR4fZg7TU7jjk1jAVua3qGLRS4J5uFayEjK5j02wtv"/>
    <s v="Unqualified"/>
    <x v="1"/>
    <s v="OpportunityStatusType.Lost"/>
    <s v="cont_04NDqG7wiCCsgzWFRaas1DX7TEjnUDXwnNuajZenKpV"/>
    <s v="Siddharth Kadam"/>
    <s v="GMC renewal"/>
    <s v="lead_WIFzc6RXPV50d8QmE1hmvfSGju3tsU1jPLktecejCNf"/>
    <s v="Fibro India Precision Products Pvt Ltd"/>
    <s v="Trupti Suryavanshi"/>
    <s v="user_KLETV1op4MIjvKQ12xGsWi23CuPjDE6PT29nwG6T3MY"/>
    <s v="Pooja Gawas"/>
    <s v="2022-07-07 05:10:06.217000+00:00"/>
    <s v="2022-08-29 15:01:57.817000+00:00"/>
    <m/>
    <s v="Pune"/>
    <m/>
    <m/>
    <m/>
    <n v="41"/>
    <m/>
    <m/>
    <m/>
    <m/>
    <m/>
    <m/>
    <m/>
    <m/>
    <m/>
    <m/>
    <m/>
    <s v="Manufacturing"/>
    <m/>
    <m/>
    <m/>
    <m/>
    <m/>
    <m/>
    <m/>
    <m/>
    <m/>
    <m/>
    <m/>
    <m/>
    <s v="Jitin Gopi"/>
    <m/>
    <s v="user_L8E6IFhq6UCzKLHa45LUUTZCznDuyDwFrGaEp9DXiUM"/>
    <s v="Trupti Suryavanshi"/>
    <m/>
    <m/>
    <s v="August"/>
    <x v="8"/>
    <m/>
    <m/>
    <s v="Employee Wellness Handbook"/>
    <m/>
    <m/>
    <m/>
    <s v="2021-07-06 11:26:05.801000+00:00"/>
    <s v="2022-08-29 15:02:45.294000+00:00"/>
    <s v="GMC"/>
  </r>
  <r>
    <x v="25"/>
    <n v="3500000"/>
    <s v="INR"/>
    <n v="0"/>
    <x v="44"/>
    <s v="Sales"/>
    <s v="stat_1hn9nRJaLbI53NxPuSQgo90kRpbpKsFlwN4oEGNUTdO"/>
    <s v="Lost"/>
    <x v="1"/>
    <s v="OpportunityStatusType.Lost"/>
    <s v="cont_hdaSbjvPbYMpe6Ylh46cHmKUwWVEqfvLI21pM4LonYc"/>
    <s v="Ashok Kotian"/>
    <s v="Our Quotes were High."/>
    <s v="lead_TOaZ0iB0NrQJYvvCk4sj2NsihRtgf2KttlKRxtGurhY"/>
    <s v="Viswaat Chemicals Ltd"/>
    <s v="Aditya Binani"/>
    <s v="user_lccnw70UrYzjPcbxrA5N9qp8LF1vx6aP08yPEdeU06P"/>
    <s v="Vikas Gupta"/>
    <s v="2022-08-10 10:58:03.275000+00:00"/>
    <s v="2022-08-29 13:40:15.551000+00:00"/>
    <m/>
    <s v="Mumbai"/>
    <m/>
    <m/>
    <m/>
    <n v="54"/>
    <m/>
    <m/>
    <m/>
    <m/>
    <m/>
    <m/>
    <m/>
    <m/>
    <m/>
    <m/>
    <m/>
    <s v="Manufacturing"/>
    <m/>
    <m/>
    <m/>
    <m/>
    <m/>
    <m/>
    <m/>
    <m/>
    <m/>
    <m/>
    <m/>
    <m/>
    <s v="Aniket Vahile"/>
    <m/>
    <s v="user_g5Yw4Z4XnIbmcGhJO80vdtFdd5ElcDlgYO3q8l82ODn"/>
    <s v="Aditya Binani"/>
    <m/>
    <m/>
    <s v="August; June; May"/>
    <x v="2"/>
    <m/>
    <m/>
    <s v="AM Opps - Kunal"/>
    <m/>
    <m/>
    <m/>
    <s v="2021-11-18 08:11:15.648000+00:00"/>
    <s v="2022-09-15 04:32:51.299000+00:00"/>
    <s v="GMC"/>
  </r>
  <r>
    <x v="29"/>
    <n v="800000"/>
    <s v="INR"/>
    <n v="0"/>
    <x v="10"/>
    <s v="Sales"/>
    <s v="stat_kcR4fZg7TU7jjk1jAVua3qGLRS4J5uFayEjK5j02wtv"/>
    <s v="Unqualified"/>
    <x v="1"/>
    <s v="OpportunityStatusType.Lost"/>
    <m/>
    <m/>
    <s v="WC (Renewal)"/>
    <s v="lead_x3JuJ1VKKTbOpTsDH6VxQFDOJQfFKFCXfKiyEvKuEFs"/>
    <s v="Burckhardt Compression India Pvt Ltd"/>
    <s v="Bhairavi Jog"/>
    <s v="user_k8sSUtRXfYEMul9CBIF4ZOmv3vnev5cdEvVZbtETMKp"/>
    <s v="Sanket Kulkarni"/>
    <s v="2022-08-01 12:10:14.893000+00:00"/>
    <s v="2022-08-29 16:29:39.921000+00:00"/>
    <m/>
    <s v="Pune"/>
    <m/>
    <m/>
    <m/>
    <n v="106"/>
    <m/>
    <m/>
    <m/>
    <m/>
    <m/>
    <m/>
    <m/>
    <s v="PAID_SOCIAL"/>
    <m/>
    <m/>
    <m/>
    <s v="Oil &amp; Gas"/>
    <m/>
    <m/>
    <m/>
    <m/>
    <m/>
    <m/>
    <m/>
    <m/>
    <m/>
    <m/>
    <m/>
    <m/>
    <s v="Jitin Gopi"/>
    <m/>
    <s v="user_sREdxbAJihL2Zbgic7tyQ6Rc4Mny7HnD1RNGhA9DDYh"/>
    <s v="Prajakta Sahastrabudhe"/>
    <s v="Anjali Nishu"/>
    <m/>
    <s v="December; January"/>
    <x v="2"/>
    <s v="Naukri.com"/>
    <m/>
    <s v="Employee Engagement Handbook"/>
    <m/>
    <m/>
    <m/>
    <s v="2020-12-09 10:49:50.759000+00:00"/>
    <s v="2022-09-16 08:38:41.392000+00:00"/>
    <s v="WC"/>
  </r>
  <r>
    <x v="7"/>
    <n v="3500"/>
    <s v="INR"/>
    <n v="0"/>
    <x v="35"/>
    <s v="Sales"/>
    <s v="stat_1hn9nRJaLbI53NxPuSQgo90kRpbpKsFlwN4oEGNUTdO"/>
    <s v="Lost"/>
    <x v="1"/>
    <s v="OpportunityStatusType.Lost"/>
    <s v="cont_xMa4UkNoODXuUDt2fndXGZVycrR2e0Xe6L8AuQONp4Y"/>
    <s v="vijendra.kankala@makrogrp.com"/>
    <s v="GPA - Renewal"/>
    <s v="lead_Ns1v3HzYSWKeirmaVc5BBnlrv3xgIhvbXL4pxKozlF2"/>
    <s v="MakroCare"/>
    <s v="Shreenath Bhat"/>
    <s v="user_U27GK6WjhLhUhi1EDKXV57xMpn8n8DMIOjci1q3UReZ"/>
    <s v="Abhiroop Ganguly"/>
    <s v="2022-08-16 06:04:56.129000+00:00"/>
    <s v="2022-08-29 12:38:07.459000+00:00"/>
    <m/>
    <s v="Hyderabad"/>
    <m/>
    <m/>
    <m/>
    <n v="225"/>
    <m/>
    <m/>
    <m/>
    <m/>
    <m/>
    <m/>
    <m/>
    <m/>
    <m/>
    <m/>
    <m/>
    <m/>
    <m/>
    <m/>
    <m/>
    <m/>
    <m/>
    <m/>
    <m/>
    <m/>
    <m/>
    <m/>
    <m/>
    <m/>
    <m/>
    <m/>
    <s v="user_vMd4rmcrSbjykdyL2J7rrYn84SWdcNc5FKligrmItPw"/>
    <s v="Shreenath Bhat"/>
    <m/>
    <m/>
    <s v="August"/>
    <x v="4"/>
    <m/>
    <m/>
    <s v="Employee Wellness Handbook"/>
    <m/>
    <m/>
    <m/>
    <s v="2022-01-13 11:17:08.146000+00:00"/>
    <s v="2022-09-23 13:05:35.605000+00:00"/>
    <s v="GPA"/>
  </r>
  <r>
    <x v="0"/>
    <n v="2968711"/>
    <s v="INR"/>
    <n v="100"/>
    <x v="46"/>
    <s v="Sales"/>
    <s v="stat_OZRiD1474QRJIpvnjHCZfiIvKcVD6mIKSSTzg8SwDVx"/>
    <s v="Won- Payment Completed"/>
    <x v="0"/>
    <s v="OpportunityStatusType.Won"/>
    <s v="cont_ofxhp52cRsWF8E1p1zXz8jOZoNbssZHQbWZ0CeYZRNk"/>
    <s v="Mukesh Narayanji Upadhyay"/>
    <m/>
    <s v="lead_ihq1M5tcL13HQZjvhRLnah5B42tGxlJgsqhdkfaXGZB"/>
    <s v="VILAS JAVDEKAR DEVELOPERS"/>
    <s v="Kaushlya Bhavsar"/>
    <s v="user_sREdxbAJihL2Zbgic7tyQ6Rc4Mny7HnD1RNGhA9DDYh"/>
    <s v="Prajakta Sahastrabudhe"/>
    <s v="2022-05-23 10:21:31.798000+00:00"/>
    <s v="2022-08-29 12:45:56.097000+00:00"/>
    <m/>
    <s v="Pune"/>
    <m/>
    <s v="2020-08-20 09:04:45+00:00"/>
    <m/>
    <n v="258"/>
    <m/>
    <m/>
    <m/>
    <m/>
    <m/>
    <m/>
    <m/>
    <m/>
    <m/>
    <m/>
    <m/>
    <s v="Construction &amp; Real Estate"/>
    <m/>
    <m/>
    <m/>
    <m/>
    <m/>
    <m/>
    <m/>
    <m/>
    <m/>
    <m/>
    <m/>
    <m/>
    <s v="Mrunmay Jalgaonkar"/>
    <m/>
    <s v="user_sREdxbAJihL2Zbgic7tyQ6Rc4Mny7HnD1RNGhA9DDYh"/>
    <s v="Prajakta Sahastrabudhe"/>
    <s v="Siddharth Angolkar"/>
    <m/>
    <s v="August"/>
    <x v="2"/>
    <s v="Naukri.com"/>
    <m/>
    <m/>
    <m/>
    <m/>
    <m/>
    <s v="2020-12-06 09:55:48.215000+00:00"/>
    <s v="2022-10-14 13:17:02.025000+00:00"/>
    <s v="GMC"/>
  </r>
  <r>
    <x v="0"/>
    <n v="919237"/>
    <s v="INR"/>
    <n v="100"/>
    <x v="46"/>
    <s v="Sales"/>
    <s v="stat_OZRiD1474QRJIpvnjHCZfiIvKcVD6mIKSSTzg8SwDVx"/>
    <s v="Won- Payment Completed"/>
    <x v="0"/>
    <s v="OpportunityStatusType.Won"/>
    <s v="cont_ofxhp52cRsWF8E1p1zXz8jOZoNbssZHQbWZ0CeYZRNk"/>
    <s v="Mukesh Narayanji Upadhyay"/>
    <m/>
    <s v="lead_ihq1M5tcL13HQZjvhRLnah5B42tGxlJgsqhdkfaXGZB"/>
    <s v="VILAS JAVDEKAR DEVELOPERS"/>
    <s v="Kaushlya Bhavsar"/>
    <s v="user_sREdxbAJihL2Zbgic7tyQ6Rc4Mny7HnD1RNGhA9DDYh"/>
    <s v="Prajakta Sahastrabudhe"/>
    <s v="2022-05-23 11:32:50.813000+00:00"/>
    <s v="2022-08-29 12:46:03.657000+00:00"/>
    <m/>
    <s v="Pune"/>
    <m/>
    <s v="2020-08-20 09:04:45+00:00"/>
    <m/>
    <n v="258"/>
    <m/>
    <m/>
    <m/>
    <m/>
    <m/>
    <m/>
    <m/>
    <m/>
    <m/>
    <m/>
    <m/>
    <s v="Construction &amp; Real Estate"/>
    <m/>
    <m/>
    <m/>
    <m/>
    <m/>
    <m/>
    <m/>
    <m/>
    <m/>
    <m/>
    <m/>
    <m/>
    <s v="Mrunmay Jalgaonkar"/>
    <m/>
    <s v="user_sREdxbAJihL2Zbgic7tyQ6Rc4Mny7HnD1RNGhA9DDYh"/>
    <s v="Prajakta Sahastrabudhe"/>
    <s v="Siddharth Angolkar"/>
    <m/>
    <s v="August"/>
    <x v="2"/>
    <s v="Naukri.com"/>
    <m/>
    <m/>
    <m/>
    <m/>
    <m/>
    <s v="2020-12-06 09:55:48.215000+00:00"/>
    <s v="2022-10-14 13:17:02.025000+00:00"/>
    <s v="GPA"/>
  </r>
  <r>
    <x v="7"/>
    <n v="800000"/>
    <s v="INR"/>
    <n v="0"/>
    <x v="35"/>
    <s v="Sales"/>
    <s v="stat_1hn9nRJaLbI53NxPuSQgo90kRpbpKsFlwN4oEGNUTdO"/>
    <s v="Lost"/>
    <x v="1"/>
    <s v="OpportunityStatusType.Lost"/>
    <s v="cont_xMa4UkNoODXuUDt2fndXGZVycrR2e0Xe6L8AuQONp4Y"/>
    <s v="vijendra.kankala@makrogrp.com"/>
    <s v="GMC - Renewal"/>
    <s v="lead_Ns1v3HzYSWKeirmaVc5BBnlrv3xgIhvbXL4pxKozlF2"/>
    <s v="MakroCare"/>
    <s v="Shreenath Bhat"/>
    <s v="user_U27GK6WjhLhUhi1EDKXV57xMpn8n8DMIOjci1q3UReZ"/>
    <s v="Abhiroop Ganguly"/>
    <s v="2022-07-04 06:59:07.994000+00:00"/>
    <s v="2022-08-29 12:37:54.110000+00:00"/>
    <m/>
    <s v="Hyderabad"/>
    <m/>
    <m/>
    <m/>
    <n v="225"/>
    <m/>
    <m/>
    <m/>
    <m/>
    <m/>
    <m/>
    <m/>
    <m/>
    <m/>
    <m/>
    <m/>
    <m/>
    <m/>
    <m/>
    <m/>
    <m/>
    <m/>
    <m/>
    <m/>
    <m/>
    <m/>
    <m/>
    <m/>
    <m/>
    <m/>
    <m/>
    <s v="user_vMd4rmcrSbjykdyL2J7rrYn84SWdcNc5FKligrmItPw"/>
    <s v="Shreenath Bhat"/>
    <m/>
    <m/>
    <s v="August"/>
    <x v="4"/>
    <m/>
    <m/>
    <s v="Employee Wellness Handbook"/>
    <m/>
    <m/>
    <m/>
    <s v="2022-01-13 11:17:08.146000+00:00"/>
    <s v="2022-09-23 13:05:35.605000+00:00"/>
    <s v="GMC"/>
  </r>
  <r>
    <x v="4"/>
    <n v="3000000"/>
    <s v="INR"/>
    <n v="0"/>
    <x v="4"/>
    <s v="Sales"/>
    <s v="stat_kcR4fZg7TU7jjk1jAVua3qGLRS4J5uFayEjK5j02wtv"/>
    <s v="Unqualified"/>
    <x v="1"/>
    <s v="OpportunityStatusType.Lost"/>
    <s v="cont_GY6PyUG1uIe19rgUBQ4hyhrfz73gBB0F9j6E87mUC1A"/>
    <s v="Sahil Ramteke"/>
    <s v="Loop App"/>
    <s v="lead_qWw1mdp6yyENOax6krC9LHNzXRw38TXa9yJEzANKLzA"/>
    <s v="Cargill"/>
    <s v="Shreenath Bhat"/>
    <s v="user_bdUPAGjcS7p6513So3N4g3aWNS5HuBuVJi7bvCPAsLt"/>
    <s v="Mayur Gadiyar"/>
    <s v="2022-08-22 12:39:06.888000+00:00"/>
    <s v="2022-08-29 12:32:03.976000+00:00"/>
    <m/>
    <s v="Bangalore"/>
    <m/>
    <m/>
    <m/>
    <n v="4412"/>
    <m/>
    <m/>
    <m/>
    <m/>
    <m/>
    <m/>
    <m/>
    <m/>
    <m/>
    <m/>
    <m/>
    <s v="Manufacturing"/>
    <m/>
    <m/>
    <m/>
    <m/>
    <m/>
    <m/>
    <m/>
    <m/>
    <m/>
    <m/>
    <m/>
    <m/>
    <m/>
    <m/>
    <s v="user_vMd4rmcrSbjykdyL2J7rrYn84SWdcNc5FKligrmItPw"/>
    <s v="Shreenath Bhat"/>
    <m/>
    <m/>
    <s v="April"/>
    <x v="2"/>
    <m/>
    <m/>
    <s v="Vaccine inbound"/>
    <m/>
    <m/>
    <m/>
    <s v="2021-05-01 06:08:26.731000+00:00"/>
    <s v="2022-10-20 06:24:17.657000+00:00"/>
    <m/>
  </r>
  <r>
    <x v="4"/>
    <n v="700000"/>
    <s v="INR"/>
    <n v="0"/>
    <x v="17"/>
    <s v="Sales"/>
    <s v="stat_kcR4fZg7TU7jjk1jAVua3qGLRS4J5uFayEjK5j02wtv"/>
    <s v="Unqualified"/>
    <x v="1"/>
    <s v="OpportunityStatusType.Lost"/>
    <s v="cont_jFB6YkZAtRfQ2z2NUeaJh8BySwJ9jvhtkR4VaLEJHjp"/>
    <s v="Pranab Sen"/>
    <s v="GMC - 1+3, 5 lakh"/>
    <s v="lead_FbBMDw0Cj2O4DMR0WxPjsSqnwnihC35SYYFcTbEXosn"/>
    <s v="Hand Digital"/>
    <s v="Shreenath Bhat"/>
    <s v="user_bdUPAGjcS7p6513So3N4g3aWNS5HuBuVJi7bvCPAsLt"/>
    <s v="Mayur Gadiyar"/>
    <s v="2022-08-25 12:06:55.391000+00:00"/>
    <s v="2022-08-29 12:31:14.044000+00:00"/>
    <m/>
    <s v="Mumbai"/>
    <m/>
    <m/>
    <m/>
    <n v="100"/>
    <m/>
    <m/>
    <m/>
    <m/>
    <m/>
    <m/>
    <m/>
    <m/>
    <m/>
    <m/>
    <m/>
    <m/>
    <s v="ICICI Lombard"/>
    <m/>
    <m/>
    <m/>
    <m/>
    <m/>
    <m/>
    <m/>
    <m/>
    <m/>
    <m/>
    <m/>
    <m/>
    <m/>
    <s v="user_vMd4rmcrSbjykdyL2J7rrYn84SWdcNc5FKligrmItPw"/>
    <s v="Shreenath Bhat"/>
    <m/>
    <m/>
    <s v="September"/>
    <x v="2"/>
    <m/>
    <m/>
    <m/>
    <m/>
    <m/>
    <m/>
    <s v="2022-08-25 12:02:25.339000+00:00"/>
    <s v="2022-09-09 08:30:37.995000+00:00"/>
    <s v="GMC"/>
  </r>
  <r>
    <x v="18"/>
    <n v="500000"/>
    <s v="INR"/>
    <n v="0"/>
    <x v="46"/>
    <s v="Sales"/>
    <s v="stat_1hn9nRJaLbI53NxPuSQgo90kRpbpKsFlwN4oEGNUTdO"/>
    <s v="Lost"/>
    <x v="1"/>
    <s v="OpportunityStatusType.Lost"/>
    <s v="cont_j0cwLs7o6Y8tOL7XdVKUVpguVopil32FROTbpcxQ0cV"/>
    <s v="Unmesh Patole"/>
    <s v="GMC - Renewal dates he will mention over call, but would like to know about product completely."/>
    <s v="lead_pCJFf8WDgqdaiBQqG0jOAzLRiJPa3swxxrzmc0hl9lA"/>
    <s v="Globus Stores Private Limited"/>
    <s v="Shreenath Bhat"/>
    <s v="user_IgNfKH7wuLLjHvexoMm2PXWcnF3zYft0ZbMTyfwKRUg"/>
    <s v="Moziez Chamadia"/>
    <s v="2022-05-16 09:49:28.475000+00:00"/>
    <s v="2022-08-29 11:50:09.550000+00:00"/>
    <m/>
    <s v="Mumbai"/>
    <m/>
    <s v="2021-08-11 12:32:23+00:00"/>
    <m/>
    <n v="150"/>
    <m/>
    <m/>
    <m/>
    <m/>
    <m/>
    <m/>
    <m/>
    <m/>
    <m/>
    <m/>
    <m/>
    <s v="Retail"/>
    <s v="IFCO"/>
    <m/>
    <m/>
    <m/>
    <m/>
    <m/>
    <m/>
    <m/>
    <m/>
    <m/>
    <m/>
    <m/>
    <s v="Mrunmay Jalgaonkar"/>
    <m/>
    <s v="user_vMd4rmcrSbjykdyL2J7rrYn84SWdcNc5FKligrmItPw"/>
    <s v="Shreenath Bhat"/>
    <s v="Anjali Nishu"/>
    <m/>
    <s v="July; October"/>
    <x v="14"/>
    <s v="Inbound via website"/>
    <m/>
    <s v="Employee Count 150"/>
    <m/>
    <m/>
    <m/>
    <s v="2021-08-11 12:35:08.108000+00:00"/>
    <s v="2022-09-09 16:40:25.633000+00:00"/>
    <s v="GMC"/>
  </r>
  <r>
    <x v="2"/>
    <n v="40000"/>
    <s v="INR"/>
    <n v="0"/>
    <x v="10"/>
    <s v="Sales"/>
    <s v="stat_kcR4fZg7TU7jjk1jAVua3qGLRS4J5uFayEjK5j02wtv"/>
    <s v="Unqualified"/>
    <x v="1"/>
    <s v="OpportunityStatusType.Lost"/>
    <s v="cont_ScB5GflYeLhBFEIBvAcWZ3CHEVQOoz0fzbe3Rw2Vg7N"/>
    <s v="Tushar Bane"/>
    <m/>
    <s v="lead_sy84n5iEd92umxkB98pBwKN9A5wdcIYVfLm4S6pQj1o"/>
    <s v="Sigue Support Services Pvt. Ltd."/>
    <s v="Prateek Wadhwa"/>
    <s v="user_FdWFezbLzkYQcGsBUsjZO25nr2poK2nRbqV47Rs5Kfm"/>
    <s v="Prateek Wadhwa"/>
    <s v="2022-08-02 09:04:37.940000+00:00"/>
    <s v="2022-08-29 11:53:19.448000+00:00"/>
    <m/>
    <s v="Mumbai"/>
    <m/>
    <m/>
    <m/>
    <n v="5"/>
    <m/>
    <m/>
    <m/>
    <m/>
    <m/>
    <m/>
    <m/>
    <m/>
    <m/>
    <m/>
    <m/>
    <s v="Banking &amp; Finance"/>
    <m/>
    <m/>
    <m/>
    <m/>
    <m/>
    <m/>
    <m/>
    <m/>
    <m/>
    <m/>
    <m/>
    <m/>
    <s v="Jitin Gopi"/>
    <m/>
    <s v="user_FdWFezbLzkYQcGsBUsjZO25nr2poK2nRbqV47Rs5Kfm"/>
    <s v="Prateek Wadhwa"/>
    <m/>
    <m/>
    <s v="August"/>
    <x v="2"/>
    <m/>
    <m/>
    <m/>
    <m/>
    <m/>
    <m/>
    <s v="2021-07-08 07:38:27.753000+00:00"/>
    <s v="2022-09-02 14:09:54.400000+00:00"/>
    <s v="GMC"/>
  </r>
  <r>
    <x v="4"/>
    <n v="150000"/>
    <s v="INR"/>
    <n v="0"/>
    <x v="17"/>
    <s v="Sales"/>
    <s v="stat_kcR4fZg7TU7jjk1jAVua3qGLRS4J5uFayEjK5j02wtv"/>
    <s v="Unqualified"/>
    <x v="1"/>
    <s v="OpportunityStatusType.Lost"/>
    <s v="cont_5wbXWpij9MUZFXY5UcZQaLZKPSOcYNQGrLMATe3jONF"/>
    <s v="Pranab Sen"/>
    <s v="GMC - renewal"/>
    <s v="lead_72zQYfPtJg85TIdNqVy5h4aNmdvNSwScWwc9c5fkSJ1"/>
    <s v="ResearchFox Consulting"/>
    <s v="Shreenath Bhat"/>
    <s v="user_bdUPAGjcS7p6513So3N4g3aWNS5HuBuVJi7bvCPAsLt"/>
    <s v="Mayur Gadiyar"/>
    <s v="2022-08-18 12:38:19.510000+00:00"/>
    <s v="2022-08-29 12:30:24.704000+00:00"/>
    <m/>
    <s v="Bangalore"/>
    <m/>
    <m/>
    <m/>
    <n v="35"/>
    <m/>
    <m/>
    <m/>
    <m/>
    <m/>
    <m/>
    <m/>
    <m/>
    <m/>
    <m/>
    <m/>
    <s v="Others"/>
    <m/>
    <m/>
    <m/>
    <m/>
    <m/>
    <m/>
    <m/>
    <m/>
    <m/>
    <m/>
    <m/>
    <m/>
    <s v="Aniket Vahile"/>
    <m/>
    <s v="user_vMd4rmcrSbjykdyL2J7rrYn84SWdcNc5FKligrmItPw"/>
    <s v="Shreenath Bhat"/>
    <m/>
    <m/>
    <s v="September"/>
    <x v="2"/>
    <s v="Lusha"/>
    <m/>
    <s v="Glengarry"/>
    <m/>
    <m/>
    <m/>
    <s v="2022-02-04 11:11:44.702000+00:00"/>
    <s v="2022-09-02 07:49:39.949000+00:00"/>
    <s v="GMC"/>
  </r>
  <r>
    <x v="11"/>
    <n v="200000"/>
    <s v="INR"/>
    <n v="0"/>
    <x v="4"/>
    <s v="Sales"/>
    <s v="stat_kcR4fZg7TU7jjk1jAVua3qGLRS4J5uFayEjK5j02wtv"/>
    <s v="Unqualified"/>
    <x v="1"/>
    <s v="OpportunityStatusType.Lost"/>
    <s v="cont_Nfh7hL4QYiVhaIpJDg4zBh1sZcFDjJv6gkxOsGGO2kC"/>
    <s v="Sanjivani Kulkarni"/>
    <s v="GMC - Renewal in September"/>
    <s v="lead_cT7fq0Eja4BWNZFvWyrMmq39xO7zZ3zuZHLQrlujVgW"/>
    <s v="Ithena Technologies"/>
    <s v="Shreenath Bhat"/>
    <s v="user_LKRhV6rhcBe0uL8u70UUGeDjbMupuho4TaiAOCbT7HT"/>
    <s v="Kashif Ahmad"/>
    <s v="2022-06-27 06:21:30.752000+00:00"/>
    <s v="2022-08-29 11:49:56.359000+00:00"/>
    <m/>
    <s v="Pune"/>
    <m/>
    <m/>
    <m/>
    <n v="60"/>
    <m/>
    <m/>
    <m/>
    <m/>
    <m/>
    <m/>
    <m/>
    <m/>
    <m/>
    <m/>
    <m/>
    <s v="IT Services &amp; IT Consulting"/>
    <m/>
    <m/>
    <m/>
    <m/>
    <m/>
    <m/>
    <m/>
    <m/>
    <m/>
    <m/>
    <m/>
    <m/>
    <s v="Yogesh Paigude"/>
    <m/>
    <s v="user_vMd4rmcrSbjykdyL2J7rrYn84SWdcNc5FKligrmItPw"/>
    <s v="Shreenath Bhat"/>
    <m/>
    <m/>
    <s v="September"/>
    <x v="2"/>
    <s v="Linkedin"/>
    <m/>
    <m/>
    <m/>
    <m/>
    <m/>
    <s v="2022-01-10 13:09:06.211000+00:00"/>
    <s v="2022-08-29 11:51:31.170000+00:00"/>
    <s v="GMC"/>
  </r>
  <r>
    <x v="18"/>
    <n v="360000"/>
    <s v="INR"/>
    <n v="0"/>
    <x v="4"/>
    <s v="Sales"/>
    <s v="stat_kcR4fZg7TU7jjk1jAVua3qGLRS4J5uFayEjK5j02wtv"/>
    <s v="Unqualified"/>
    <x v="1"/>
    <s v="OpportunityStatusType.Lost"/>
    <s v="cont_GHvjrOl08ZAi6USZAABa4cD8kRzLvNA3QYaJtHJ8zeD"/>
    <s v="Yattri Upadhyay"/>
    <s v="GMC - Fresh"/>
    <s v="lead_jPNwcn6uMfPYvdLJsJrFjhyoJplVJauUAm23idMFn8I"/>
    <s v="CredFine Digital India Pvt Ltd"/>
    <s v="Shreenath Bhat"/>
    <s v="user_IgNfKH7wuLLjHvexoMm2PXWcnF3zYft0ZbMTyfwKRUg"/>
    <s v="Moziez Chamadia"/>
    <s v="2022-06-20 05:42:52.045000+00:00"/>
    <s v="2022-08-29 11:41:02.728000+00:00"/>
    <m/>
    <s v="Mumbai"/>
    <m/>
    <m/>
    <m/>
    <n v="155"/>
    <m/>
    <m/>
    <m/>
    <m/>
    <m/>
    <m/>
    <m/>
    <m/>
    <m/>
    <m/>
    <m/>
    <s v="Banking &amp; Finance"/>
    <m/>
    <m/>
    <m/>
    <m/>
    <m/>
    <m/>
    <m/>
    <m/>
    <m/>
    <m/>
    <m/>
    <m/>
    <s v="Jithendra Goalla"/>
    <m/>
    <s v="user_vMd4rmcrSbjykdyL2J7rrYn84SWdcNc5FKligrmItPw"/>
    <s v="Shreenath Bhat"/>
    <m/>
    <m/>
    <s v="July"/>
    <x v="2"/>
    <m/>
    <m/>
    <m/>
    <m/>
    <m/>
    <m/>
    <s v="2022-05-23 07:04:04.379000+00:00"/>
    <s v="2022-09-02 18:01:19.235000+00:00"/>
    <s v="GMC"/>
  </r>
  <r>
    <x v="11"/>
    <n v="10000"/>
    <s v="INR"/>
    <n v="0"/>
    <x v="4"/>
    <s v="Sales"/>
    <s v="stat_kcR4fZg7TU7jjk1jAVua3qGLRS4J5uFayEjK5j02wtv"/>
    <s v="Unqualified"/>
    <x v="1"/>
    <s v="OpportunityStatusType.Lost"/>
    <s v="cont_Nfh7hL4QYiVhaIpJDg4zBh1sZcFDjJv6gkxOsGGO2kC"/>
    <s v="Sanjivani Kulkarni"/>
    <s v="GPA - Renewal"/>
    <s v="lead_cT7fq0Eja4BWNZFvWyrMmq39xO7zZ3zuZHLQrlujVgW"/>
    <s v="Ithena Technologies"/>
    <s v="Shreenath Bhat"/>
    <s v="user_LKRhV6rhcBe0uL8u70UUGeDjbMupuho4TaiAOCbT7HT"/>
    <s v="Kashif Ahmad"/>
    <s v="2022-06-27 06:22:11.706000+00:00"/>
    <s v="2022-08-29 11:50:08.138000+00:00"/>
    <m/>
    <s v="Pune"/>
    <m/>
    <m/>
    <m/>
    <n v="60"/>
    <m/>
    <m/>
    <m/>
    <m/>
    <m/>
    <m/>
    <m/>
    <m/>
    <m/>
    <m/>
    <m/>
    <s v="IT Services &amp; IT Consulting"/>
    <m/>
    <m/>
    <m/>
    <m/>
    <m/>
    <m/>
    <m/>
    <m/>
    <m/>
    <m/>
    <m/>
    <m/>
    <s v="Yogesh Paigude"/>
    <m/>
    <s v="user_vMd4rmcrSbjykdyL2J7rrYn84SWdcNc5FKligrmItPw"/>
    <s v="Shreenath Bhat"/>
    <m/>
    <m/>
    <s v="September"/>
    <x v="2"/>
    <s v="Linkedin"/>
    <m/>
    <m/>
    <m/>
    <m/>
    <m/>
    <s v="2022-01-10 13:09:06.211000+00:00"/>
    <s v="2022-08-29 11:51:31.170000+00:00"/>
    <s v="GPA"/>
  </r>
  <r>
    <x v="11"/>
    <n v="100000"/>
    <s v="INR"/>
    <n v="0"/>
    <x v="10"/>
    <s v="Sales"/>
    <s v="stat_1hn9nRJaLbI53NxPuSQgo90kRpbpKsFlwN4oEGNUTdO"/>
    <s v="Lost"/>
    <x v="1"/>
    <s v="OpportunityStatusType.Lost"/>
    <s v="cont_7KH9EsfN7YOT7XLg9hbx238q7nqhJwwi21SpTkLlBIp"/>
    <m/>
    <s v="GMC - Renewal"/>
    <s v="lead_cLQpdxSgQ9Q2g2HmbIIazjbkrFNsRMwCXQhGQ1SXEcq"/>
    <s v="ThinkSmart IT Solutions Pvt. Ltd."/>
    <s v="Shreenath Bhat"/>
    <s v="user_LKRhV6rhcBe0uL8u70UUGeDjbMupuho4TaiAOCbT7HT"/>
    <s v="Kashif Ahmad"/>
    <s v="2022-07-19 12:10:29.183000+00:00"/>
    <s v="2022-08-29 10:17:08.278000+00:00"/>
    <m/>
    <s v="Pune"/>
    <m/>
    <m/>
    <m/>
    <n v="80"/>
    <m/>
    <m/>
    <m/>
    <m/>
    <m/>
    <m/>
    <m/>
    <m/>
    <m/>
    <m/>
    <m/>
    <s v="Professional Services"/>
    <m/>
    <m/>
    <m/>
    <m/>
    <m/>
    <m/>
    <m/>
    <m/>
    <m/>
    <m/>
    <m/>
    <m/>
    <m/>
    <m/>
    <s v="user_g5Yw4Z4XnIbmcGhJO80vdtFdd5ElcDlgYO3q8l82ODn"/>
    <s v="Aditya Binani"/>
    <m/>
    <m/>
    <s v="July"/>
    <x v="2"/>
    <m/>
    <m/>
    <s v="Lead Magnet Lead"/>
    <m/>
    <m/>
    <m/>
    <s v="2021-09-07 04:20:42.088000+00:00"/>
    <s v="2022-08-29 10:18:00.159000+00:00"/>
    <s v="GMC"/>
  </r>
  <r>
    <x v="36"/>
    <n v="0"/>
    <s v="INR"/>
    <n v="0"/>
    <x v="49"/>
    <s v="Sales"/>
    <s v="stat_1hn9nRJaLbI53NxPuSQgo90kRpbpKsFlwN4oEGNUTdO"/>
    <s v="Lost"/>
    <x v="1"/>
    <s v="OpportunityStatusType.Lost"/>
    <s v="cont_NmqY00iePUNDlgq2artqb3x1sKT9lepFkWahEX3i120"/>
    <s v="Ranjith Kumar"/>
    <m/>
    <s v="lead_y5V2Zq5N1EkEnvIgHC94nSWpwAPfugzPW9EMPSZaJ3x"/>
    <s v="Harsco Environmental"/>
    <s v="Kaushlya Bhavsar"/>
    <s v="user_sREdxbAJihL2Zbgic7tyQ6Rc4Mny7HnD1RNGhA9DDYh"/>
    <s v="Prajakta Sahastrabudhe"/>
    <s v="2022-01-25 12:14:26.317000+00:00"/>
    <s v="2022-08-29 10:30:50.711000+00:00"/>
    <m/>
    <s v="Mumbai"/>
    <m/>
    <m/>
    <m/>
    <n v="80"/>
    <m/>
    <m/>
    <m/>
    <m/>
    <m/>
    <m/>
    <m/>
    <m/>
    <m/>
    <m/>
    <m/>
    <s v="Professional Services"/>
    <m/>
    <m/>
    <m/>
    <m/>
    <m/>
    <m/>
    <m/>
    <m/>
    <m/>
    <m/>
    <m/>
    <m/>
    <s v="Aniket Vahile"/>
    <m/>
    <s v="user_Jujy0sFufO9J3qwY7aNpCCnF6nFZMrfvciNEydEzhaI"/>
    <s v="Shreya Solanki"/>
    <m/>
    <m/>
    <s v="December"/>
    <x v="1"/>
    <s v="Naukri.com"/>
    <m/>
    <s v="Employee Wellness Handbook"/>
    <m/>
    <m/>
    <m/>
    <s v="2022-01-16 00:28:35.247000+00:00"/>
    <s v="2022-09-14 11:50:12.188000+00:00"/>
    <s v="Covid"/>
  </r>
  <r>
    <x v="18"/>
    <n v="700000"/>
    <s v="INR"/>
    <n v="0"/>
    <x v="4"/>
    <s v="Sales"/>
    <s v="stat_kcR4fZg7TU7jjk1jAVua3qGLRS4J5uFayEjK5j02wtv"/>
    <s v="Unqualified"/>
    <x v="1"/>
    <s v="OpportunityStatusType.Lost"/>
    <s v="cont_ja7s39VkJ3rotBTEbp07uFza9oCAgG5lm9NmKzTYobs"/>
    <s v="Gauri"/>
    <s v="GMC"/>
    <s v="lead_v0feIat8jDxMn8weaKXEIADTRjVnqchtvXWLqBoNEcA"/>
    <s v="SolarSquare Energy"/>
    <s v="Pallab Gupta"/>
    <s v="user_IgNfKH7wuLLjHvexoMm2PXWcnF3zYft0ZbMTyfwKRUg"/>
    <s v="Moziez Chamadia"/>
    <s v="2022-08-08 05:32:07.116000+00:00"/>
    <s v="2022-08-29 11:37:08.566000+00:00"/>
    <m/>
    <s v="Mumbai"/>
    <m/>
    <m/>
    <m/>
    <n v="184"/>
    <m/>
    <m/>
    <m/>
    <m/>
    <m/>
    <m/>
    <m/>
    <m/>
    <m/>
    <m/>
    <m/>
    <s v="Manufacturing"/>
    <m/>
    <m/>
    <m/>
    <m/>
    <m/>
    <m/>
    <m/>
    <m/>
    <m/>
    <m/>
    <m/>
    <m/>
    <s v="Mrunmay Jalgaonkar"/>
    <m/>
    <s v="user_PApNwMjp7lPIEBp7acretouakdtYNVHpPO9ja9KoR5D"/>
    <s v="Pallab Gupta"/>
    <m/>
    <m/>
    <s v="August"/>
    <x v="4"/>
    <s v="Mr. E"/>
    <m/>
    <s v="Downloaded the guide: Designing employee healthcare plan"/>
    <m/>
    <m/>
    <m/>
    <s v="2021-11-07 11:39:08.672000+00:00"/>
    <s v="2022-09-09 11:37:34.455000+00:00"/>
    <m/>
  </r>
  <r>
    <x v="11"/>
    <n v="124000"/>
    <s v="INR"/>
    <n v="100"/>
    <x v="46"/>
    <s v="Sales"/>
    <s v="stat_OZRiD1474QRJIpvnjHCZfiIvKcVD6mIKSSTzg8SwDVx"/>
    <s v="Won- Payment Completed"/>
    <x v="0"/>
    <s v="OpportunityStatusType.Won"/>
    <s v="cont_aonsflIGFo2VZOUTA6r1CMXELAfRRpZUqwznPvIUlZZ"/>
    <s v="Susanna Franklin"/>
    <s v="GMC- fresh -1+3"/>
    <s v="lead_RDbRjzJ5cx02QgMmkCOgRjlV3N7LAoUVIp1KrvEGvSl"/>
    <s v="Tentwenty Digital LLP(Fresh)"/>
    <s v="Bharti Bankey"/>
    <s v="user_LKRhV6rhcBe0uL8u70UUGeDjbMupuho4TaiAOCbT7HT"/>
    <s v="Kashif Ahmad"/>
    <s v="2022-03-31 08:17:09.419000+00:00"/>
    <s v="2022-08-29 07:24:34.550000+00:00"/>
    <m/>
    <s v="Goa"/>
    <m/>
    <s v="2022-03-17 12:00:12+00:00"/>
    <m/>
    <n v="27"/>
    <m/>
    <m/>
    <m/>
    <m/>
    <m/>
    <m/>
    <m/>
    <s v="ORGANIC_SEARCH"/>
    <m/>
    <m/>
    <m/>
    <s v="Digital Marketing &amp; Advertising"/>
    <m/>
    <m/>
    <m/>
    <m/>
    <m/>
    <m/>
    <m/>
    <m/>
    <m/>
    <m/>
    <m/>
    <m/>
    <m/>
    <m/>
    <s v="user_aM3WaaSUQQmaNnsm9l2FQRVWUEr8RN2ZdXzsuQUalQ3"/>
    <s v="Bharti Bankey"/>
    <s v="Siddharth Angolkar"/>
    <m/>
    <m/>
    <x v="3"/>
    <s v="Inbound via website"/>
    <m/>
    <s v="Employee Count 25"/>
    <m/>
    <m/>
    <m/>
    <s v="2022-03-17 12:02:56.398000+00:00"/>
    <s v="2022-09-20 05:06:15.252000+00:00"/>
    <m/>
  </r>
  <r>
    <x v="11"/>
    <n v="30000"/>
    <s v="INR"/>
    <n v="0"/>
    <x v="37"/>
    <s v="Sales"/>
    <s v="stat_kcR4fZg7TU7jjk1jAVua3qGLRS4J5uFayEjK5j02wtv"/>
    <s v="Unqualified"/>
    <x v="1"/>
    <s v="OpportunityStatusType.Lost"/>
    <s v="cont_k9VuwCWOXX7LcmuaKlKFDVTuLk7Qye0jhWk1duoil3X"/>
    <s v="Deepa Urankar"/>
    <s v="GPA (Renewal)"/>
    <s v="lead_OXdy1t2ynrOs7sNI1blJdPRVVzmknBByG3qC3dlBQil"/>
    <s v="pilz india"/>
    <s v="Pranav Kenjale"/>
    <s v="user_LKRhV6rhcBe0uL8u70UUGeDjbMupuho4TaiAOCbT7HT"/>
    <s v="Kashif Ahmad"/>
    <s v="2022-06-22 10:03:39.238000+00:00"/>
    <s v="2022-08-29 09:55:27.869000+00:00"/>
    <m/>
    <s v="Pune"/>
    <m/>
    <m/>
    <m/>
    <n v="35"/>
    <m/>
    <m/>
    <m/>
    <m/>
    <m/>
    <m/>
    <m/>
    <m/>
    <m/>
    <m/>
    <m/>
    <s v="Manufacturing"/>
    <m/>
    <m/>
    <m/>
    <m/>
    <m/>
    <m/>
    <m/>
    <m/>
    <m/>
    <m/>
    <m/>
    <m/>
    <m/>
    <m/>
    <s v="user_x9AtbGLhDmWYC9XAmYdfwBt9yiXbgMhBuZpIoFuN8Cd"/>
    <s v="Pranav Kenjale"/>
    <m/>
    <m/>
    <s v="August"/>
    <x v="10"/>
    <s v="own ref"/>
    <m/>
    <m/>
    <m/>
    <m/>
    <m/>
    <s v="2020-12-14 05:17:17.291000+00:00"/>
    <s v="2022-08-29 09:55:49.788000+00:00"/>
    <m/>
  </r>
  <r>
    <x v="11"/>
    <n v="200000"/>
    <s v="INR"/>
    <n v="0"/>
    <x v="37"/>
    <s v="Sales"/>
    <s v="stat_kcR4fZg7TU7jjk1jAVua3qGLRS4J5uFayEjK5j02wtv"/>
    <s v="Unqualified"/>
    <x v="1"/>
    <s v="OpportunityStatusType.Lost"/>
    <s v="cont_k9VuwCWOXX7LcmuaKlKFDVTuLk7Qye0jhWk1duoil3X"/>
    <s v="Deepa Urankar"/>
    <s v="GMC (Renewal)"/>
    <s v="lead_OXdy1t2ynrOs7sNI1blJdPRVVzmknBByG3qC3dlBQil"/>
    <s v="pilz india"/>
    <s v="Pranav Kenjale"/>
    <s v="user_LKRhV6rhcBe0uL8u70UUGeDjbMupuho4TaiAOCbT7HT"/>
    <s v="Kashif Ahmad"/>
    <s v="2022-06-22 10:03:13.805000+00:00"/>
    <s v="2022-08-29 09:55:16.828000+00:00"/>
    <m/>
    <s v="Pune"/>
    <m/>
    <m/>
    <m/>
    <n v="35"/>
    <m/>
    <m/>
    <m/>
    <m/>
    <m/>
    <m/>
    <m/>
    <m/>
    <m/>
    <m/>
    <m/>
    <s v="Manufacturing"/>
    <m/>
    <m/>
    <m/>
    <m/>
    <m/>
    <m/>
    <m/>
    <m/>
    <m/>
    <m/>
    <m/>
    <m/>
    <m/>
    <m/>
    <s v="user_x9AtbGLhDmWYC9XAmYdfwBt9yiXbgMhBuZpIoFuN8Cd"/>
    <s v="Pranav Kenjale"/>
    <m/>
    <m/>
    <s v="August"/>
    <x v="10"/>
    <s v="own ref"/>
    <m/>
    <m/>
    <m/>
    <m/>
    <m/>
    <s v="2020-12-14 05:17:17.291000+00:00"/>
    <s v="2022-08-29 09:55:49.788000+00:00"/>
    <m/>
  </r>
  <r>
    <x v="7"/>
    <n v="60000"/>
    <s v="INR"/>
    <n v="0"/>
    <x v="39"/>
    <s v="Sales"/>
    <s v="stat_kcR4fZg7TU7jjk1jAVua3qGLRS4J5uFayEjK5j02wtv"/>
    <s v="Unqualified"/>
    <x v="1"/>
    <s v="OpportunityStatusType.Lost"/>
    <s v="cont_9IT85Sq8Mmo3rQccieeTrUgc8a6mPAA5mJSmb5TP8If"/>
    <s v="nandkumar khopade"/>
    <s v="GPA ren"/>
    <s v="lead_xlfiOkuZT1B05lYneu6lbMT1hAGeqMMq5cfROUhbw5H"/>
    <s v="Americhem Inc."/>
    <s v="Gauri Jori"/>
    <s v="user_U27GK6WjhLhUhi1EDKXV57xMpn8n8DMIOjci1q3UReZ"/>
    <s v="Abhiroop Ganguly"/>
    <s v="2022-08-24 04:53:49.332000+00:00"/>
    <s v="2022-08-29 06:32:15.350000+00:00"/>
    <m/>
    <s v="Pune"/>
    <m/>
    <s v="2020-08-14 08:05:16+00:00"/>
    <m/>
    <n v="19"/>
    <m/>
    <m/>
    <m/>
    <m/>
    <m/>
    <m/>
    <m/>
    <m/>
    <m/>
    <m/>
    <m/>
    <s v="Manufacturing"/>
    <m/>
    <m/>
    <m/>
    <m/>
    <m/>
    <m/>
    <m/>
    <m/>
    <m/>
    <m/>
    <m/>
    <m/>
    <s v="Jitin Gopi"/>
    <m/>
    <s v="user_5YHA1ZU4iP896lD1YJehdJcMx7ZEgWCpulT4T2c3pJ3"/>
    <s v="Gauri Jori"/>
    <m/>
    <m/>
    <s v="July"/>
    <x v="2"/>
    <m/>
    <m/>
    <m/>
    <m/>
    <m/>
    <m/>
    <s v="2020-12-06 09:46:35.555000+00:00"/>
    <s v="2022-09-16 05:24:37.301000+00:00"/>
    <m/>
  </r>
  <r>
    <x v="3"/>
    <n v="500000"/>
    <s v="INR"/>
    <n v="100"/>
    <x v="50"/>
    <s v="Sales"/>
    <s v="stat_OZRiD1474QRJIpvnjHCZfiIvKcVD6mIKSSTzg8SwDVx"/>
    <s v="Won- Payment Completed"/>
    <x v="0"/>
    <s v="OpportunityStatusType.Won"/>
    <s v="cont_xzGEU2rgvLXw46m785lfhG494su9sLTnBl4OMF23Lyo"/>
    <s v="Deepika Salian"/>
    <s v="GMC (Renewal)"/>
    <s v="lead_qPOVRwia9CzlQQ7CDjx1Y7lnnDQqYmq2zwpEoyyrzSH"/>
    <s v="PINKVILLA"/>
    <s v="Pranav Kenjale"/>
    <s v="user_GL8PBiV4pvzsQLVHSdZLeMQAQcGjCvLkffg486DHfZJ"/>
    <s v="Anshum Naithani"/>
    <s v="2022-07-05 06:25:09.187000+00:00"/>
    <s v="2022-08-29 07:03:42.325000+00:00"/>
    <m/>
    <s v="Mumbai"/>
    <m/>
    <m/>
    <m/>
    <n v="173"/>
    <m/>
    <m/>
    <m/>
    <m/>
    <m/>
    <m/>
    <m/>
    <s v="PAID_SOCIAL"/>
    <m/>
    <m/>
    <m/>
    <s v="IT Services &amp; IT Consulting"/>
    <m/>
    <m/>
    <m/>
    <m/>
    <m/>
    <m/>
    <m/>
    <m/>
    <m/>
    <m/>
    <m/>
    <m/>
    <s v="Jithendra Goalla; Mrunmay Jalgaonkar"/>
    <m/>
    <s v="user_elsJRWsVnVWXwXYDqwMxWZeO0sLXCWVtdfpMy6LREbN"/>
    <s v="Suraj Jadhav"/>
    <s v="Jayesh Gandhi"/>
    <m/>
    <s v="August"/>
    <x v="4"/>
    <s v="Naukri.com"/>
    <m/>
    <s v="Employee Engagement Handbook"/>
    <m/>
    <m/>
    <m/>
    <s v="2022-05-09 09:49:21.257000+00:00"/>
    <s v="2022-10-10 07:34:03.141000+00:00"/>
    <s v="GMC"/>
  </r>
  <r>
    <x v="3"/>
    <n v="1400000"/>
    <s v="INR"/>
    <n v="100"/>
    <x v="50"/>
    <s v="Sales"/>
    <s v="stat_OZRiD1474QRJIpvnjHCZfiIvKcVD6mIKSSTzg8SwDVx"/>
    <s v="Won- Payment Completed"/>
    <x v="0"/>
    <s v="OpportunityStatusType.Won"/>
    <s v="cont_Lwn8LyqiS67VCnjyKk8RUYZ86daCnRU2QX2KD6VGSK8"/>
    <s v="Bineet"/>
    <s v="GMC Policy"/>
    <s v="lead_XKgtxjSdnn6L06KIxqXIOLVZmAvjM86y5p09JRuM524"/>
    <s v="DNIF"/>
    <s v="Shreenath Bhat"/>
    <s v="user_P3f70h2AcefBkFTBZpvA9LgDbjTmUIXkqdKqHJ5evwA"/>
    <s v="Manojkumar Tinna"/>
    <s v="2022-06-21 10:51:23.197000+00:00"/>
    <s v="2022-08-29 07:07:17.158000+00:00"/>
    <m/>
    <s v="Mumbai"/>
    <m/>
    <m/>
    <m/>
    <n v="187"/>
    <m/>
    <m/>
    <m/>
    <m/>
    <m/>
    <m/>
    <m/>
    <m/>
    <m/>
    <m/>
    <m/>
    <s v="IT Services &amp; IT Consulting"/>
    <m/>
    <m/>
    <m/>
    <m/>
    <m/>
    <m/>
    <m/>
    <m/>
    <m/>
    <m/>
    <m/>
    <m/>
    <s v="Jithendra Goalla"/>
    <m/>
    <s v="user_vMd4rmcrSbjykdyL2J7rrYn84SWdcNc5FKligrmItPw"/>
    <s v="Shreenath Bhat"/>
    <s v="Yogesh Shukla"/>
    <m/>
    <s v="August"/>
    <x v="2"/>
    <m/>
    <m/>
    <m/>
    <m/>
    <m/>
    <m/>
    <s v="2022-05-23 07:04:19.896000+00:00"/>
    <s v="2022-09-19 07:46:36.378000+00:00"/>
    <s v="GMC"/>
  </r>
  <r>
    <x v="7"/>
    <n v="750000"/>
    <s v="INR"/>
    <n v="0"/>
    <x v="39"/>
    <s v="Sales"/>
    <s v="stat_kcR4fZg7TU7jjk1jAVua3qGLRS4J5uFayEjK5j02wtv"/>
    <s v="Unqualified"/>
    <x v="1"/>
    <s v="OpportunityStatusType.Lost"/>
    <s v="cont_9IT85Sq8Mmo3rQccieeTrUgc8a6mPAA5mJSmb5TP8If"/>
    <s v="nandkumar khopade"/>
    <s v="GMC ren"/>
    <s v="lead_xlfiOkuZT1B05lYneu6lbMT1hAGeqMMq5cfROUhbw5H"/>
    <s v="Americhem Inc."/>
    <s v="Gauri Jori"/>
    <s v="user_U27GK6WjhLhUhi1EDKXV57xMpn8n8DMIOjci1q3UReZ"/>
    <s v="Abhiroop Ganguly"/>
    <s v="2022-08-24 04:52:36.112000+00:00"/>
    <s v="2022-08-29 06:31:55.506000+00:00"/>
    <m/>
    <s v="Pune"/>
    <m/>
    <s v="2020-08-14 08:05:16+00:00"/>
    <m/>
    <n v="19"/>
    <m/>
    <m/>
    <m/>
    <m/>
    <m/>
    <m/>
    <m/>
    <m/>
    <m/>
    <m/>
    <m/>
    <s v="Manufacturing"/>
    <m/>
    <m/>
    <m/>
    <m/>
    <m/>
    <m/>
    <m/>
    <m/>
    <m/>
    <m/>
    <m/>
    <m/>
    <s v="Jitin Gopi"/>
    <m/>
    <s v="user_5YHA1ZU4iP896lD1YJehdJcMx7ZEgWCpulT4T2c3pJ3"/>
    <s v="Gauri Jori"/>
    <m/>
    <m/>
    <s v="July"/>
    <x v="2"/>
    <m/>
    <m/>
    <m/>
    <m/>
    <m/>
    <m/>
    <s v="2020-12-06 09:46:35.555000+00:00"/>
    <s v="2022-09-16 05:24:37.301000+00:00"/>
    <m/>
  </r>
  <r>
    <x v="7"/>
    <n v="100000"/>
    <s v="INR"/>
    <n v="0"/>
    <x v="10"/>
    <s v="Sales"/>
    <s v="stat_kcR4fZg7TU7jjk1jAVua3qGLRS4J5uFayEjK5j02wtv"/>
    <s v="Unqualified"/>
    <x v="1"/>
    <s v="OpportunityStatusType.Lost"/>
    <m/>
    <m/>
    <s v="GPA (Renewal)"/>
    <s v="lead_6DwZs40B5teg43JvByepgFA64U1sTEY9jK43Ap4tTeU"/>
    <s v="Waaree Energies Ltd."/>
    <s v="Bhairavi Jog"/>
    <s v="user_U27GK6WjhLhUhi1EDKXV57xMpn8n8DMIOjci1q3UReZ"/>
    <s v="Abhiroop Ganguly"/>
    <s v="2022-06-29 12:44:04.826000+00:00"/>
    <s v="2022-08-29 06:13:22.886000+00:00"/>
    <m/>
    <s v="Mumbai"/>
    <m/>
    <m/>
    <m/>
    <n v="962"/>
    <m/>
    <m/>
    <m/>
    <m/>
    <m/>
    <m/>
    <m/>
    <m/>
    <m/>
    <m/>
    <m/>
    <s v="Renewables &amp; Environment"/>
    <m/>
    <m/>
    <m/>
    <m/>
    <m/>
    <m/>
    <m/>
    <m/>
    <m/>
    <m/>
    <m/>
    <m/>
    <s v="Deepak Yadav"/>
    <m/>
    <s v="user_228eUmsdKIb9OItgmiDq1zD4aPZ1eqiapbaLAGeBf8g"/>
    <s v="Bhairavi Jog"/>
    <m/>
    <m/>
    <s v="August"/>
    <x v="2"/>
    <m/>
    <m/>
    <m/>
    <m/>
    <m/>
    <m/>
    <s v="2021-07-13 07:22:45.367000+00:00"/>
    <s v="2022-10-13 07:39:09.540000+00:00"/>
    <s v="GPA"/>
  </r>
  <r>
    <x v="7"/>
    <n v="300000"/>
    <s v="INR"/>
    <n v="0"/>
    <x v="39"/>
    <s v="Sales"/>
    <s v="stat_kcR4fZg7TU7jjk1jAVua3qGLRS4J5uFayEjK5j02wtv"/>
    <s v="Unqualified"/>
    <x v="1"/>
    <s v="OpportunityStatusType.Lost"/>
    <s v="cont_9IT85Sq8Mmo3rQccieeTrUgc8a6mPAA5mJSmb5TP8If"/>
    <s v="nandkumar khopade"/>
    <s v="GTL ren"/>
    <s v="lead_xlfiOkuZT1B05lYneu6lbMT1hAGeqMMq5cfROUhbw5H"/>
    <s v="Americhem Inc."/>
    <s v="Gauri Jori"/>
    <s v="user_U27GK6WjhLhUhi1EDKXV57xMpn8n8DMIOjci1q3UReZ"/>
    <s v="Abhiroop Ganguly"/>
    <s v="2022-08-24 04:54:37.170000+00:00"/>
    <s v="2022-08-29 06:32:04.351000+00:00"/>
    <m/>
    <s v="Pune"/>
    <m/>
    <s v="2020-08-14 08:05:16+00:00"/>
    <m/>
    <n v="19"/>
    <m/>
    <m/>
    <m/>
    <m/>
    <m/>
    <m/>
    <m/>
    <m/>
    <m/>
    <m/>
    <m/>
    <s v="Manufacturing"/>
    <m/>
    <m/>
    <m/>
    <m/>
    <m/>
    <m/>
    <m/>
    <m/>
    <m/>
    <m/>
    <m/>
    <m/>
    <s v="Jitin Gopi"/>
    <m/>
    <s v="user_5YHA1ZU4iP896lD1YJehdJcMx7ZEgWCpulT4T2c3pJ3"/>
    <s v="Gauri Jori"/>
    <m/>
    <m/>
    <s v="July"/>
    <x v="2"/>
    <m/>
    <m/>
    <m/>
    <m/>
    <m/>
    <m/>
    <s v="2020-12-06 09:46:35.555000+00:00"/>
    <s v="2022-09-16 05:24:37.301000+00:00"/>
    <m/>
  </r>
  <r>
    <x v="9"/>
    <n v="1800000"/>
    <s v="INR"/>
    <n v="0"/>
    <x v="10"/>
    <s v="Sales"/>
    <s v="stat_kcR4fZg7TU7jjk1jAVua3qGLRS4J5uFayEjK5j02wtv"/>
    <s v="Unqualified"/>
    <x v="1"/>
    <s v="OpportunityStatusType.Lost"/>
    <m/>
    <m/>
    <m/>
    <s v="lead_2QThVuecSiT3I4EuyEQZ5nMZMTewqZYh28f62M2MU9y"/>
    <s v="Examroom"/>
    <s v="Satyajit Chati"/>
    <s v="user_9SBRjyF0n4iWuhUdqRyQkFhl2J4uyNKhFWvvJEvunX8"/>
    <s v="Omkar Ghate"/>
    <s v="2022-07-07 11:52:46.772000+00:00"/>
    <s v="2022-08-29 05:46:39.773000+00:00"/>
    <m/>
    <s v="Bangalore"/>
    <m/>
    <m/>
    <m/>
    <n v="177"/>
    <m/>
    <m/>
    <m/>
    <m/>
    <m/>
    <m/>
    <m/>
    <m/>
    <m/>
    <m/>
    <m/>
    <s v="Education"/>
    <m/>
    <m/>
    <m/>
    <m/>
    <m/>
    <m/>
    <m/>
    <m/>
    <m/>
    <m/>
    <m/>
    <m/>
    <s v="Aniket Vahile"/>
    <m/>
    <s v="user_5IQTpX6DsnoeoDfxqzqojpVoQLXPh68nhDjLS5ETjYj"/>
    <s v="Satyajit Chati"/>
    <m/>
    <m/>
    <s v="September"/>
    <x v="4"/>
    <s v="Naukri.com"/>
    <m/>
    <s v="Employee Wellness Handbook"/>
    <m/>
    <m/>
    <m/>
    <s v="2022-03-11 04:21:43.761000+00:00"/>
    <s v="2022-10-10 02:49:26.568000+00:00"/>
    <m/>
  </r>
  <r>
    <x v="7"/>
    <n v="500000"/>
    <s v="INR"/>
    <n v="0"/>
    <x v="10"/>
    <s v="Sales"/>
    <s v="stat_kcR4fZg7TU7jjk1jAVua3qGLRS4J5uFayEjK5j02wtv"/>
    <s v="Unqualified"/>
    <x v="1"/>
    <s v="OpportunityStatusType.Lost"/>
    <m/>
    <m/>
    <s v="Non-EB"/>
    <s v="lead_6DwZs40B5teg43JvByepgFA64U1sTEY9jK43Ap4tTeU"/>
    <s v="Waaree Energies Ltd."/>
    <s v="Bhairavi Jog"/>
    <s v="user_U27GK6WjhLhUhi1EDKXV57xMpn8n8DMIOjci1q3UReZ"/>
    <s v="Abhiroop Ganguly"/>
    <s v="2022-06-29 12:44:34.996000+00:00"/>
    <s v="2022-08-29 06:12:49.560000+00:00"/>
    <m/>
    <s v="Mumbai"/>
    <m/>
    <m/>
    <m/>
    <n v="962"/>
    <m/>
    <m/>
    <m/>
    <m/>
    <m/>
    <m/>
    <m/>
    <m/>
    <m/>
    <m/>
    <m/>
    <s v="Renewables &amp; Environment"/>
    <m/>
    <m/>
    <m/>
    <m/>
    <m/>
    <m/>
    <m/>
    <m/>
    <m/>
    <m/>
    <m/>
    <m/>
    <s v="Deepak Yadav"/>
    <m/>
    <s v="user_228eUmsdKIb9OItgmiDq1zD4aPZ1eqiapbaLAGeBf8g"/>
    <s v="Bhairavi Jog"/>
    <m/>
    <m/>
    <s v="August"/>
    <x v="2"/>
    <m/>
    <m/>
    <m/>
    <m/>
    <m/>
    <m/>
    <s v="2021-07-13 07:22:45.367000+00:00"/>
    <s v="2022-10-13 07:39:09.540000+00:00"/>
    <s v="NON EB"/>
  </r>
  <r>
    <x v="7"/>
    <n v="3000000"/>
    <s v="INR"/>
    <n v="0"/>
    <x v="10"/>
    <s v="Sales"/>
    <s v="stat_kcR4fZg7TU7jjk1jAVua3qGLRS4J5uFayEjK5j02wtv"/>
    <s v="Unqualified"/>
    <x v="1"/>
    <s v="OpportunityStatusType.Lost"/>
    <m/>
    <m/>
    <s v="GMC (1+3)- Renewal"/>
    <s v="lead_6DwZs40B5teg43JvByepgFA64U1sTEY9jK43Ap4tTeU"/>
    <s v="Waaree Energies Ltd."/>
    <s v="Bhairavi Jog"/>
    <s v="user_U27GK6WjhLhUhi1EDKXV57xMpn8n8DMIOjci1q3UReZ"/>
    <s v="Abhiroop Ganguly"/>
    <s v="2022-06-29 12:42:37.027000+00:00"/>
    <s v="2022-08-29 06:12:19.631000+00:00"/>
    <m/>
    <s v="Mumbai"/>
    <m/>
    <m/>
    <m/>
    <n v="962"/>
    <m/>
    <m/>
    <m/>
    <m/>
    <m/>
    <m/>
    <m/>
    <m/>
    <m/>
    <m/>
    <m/>
    <s v="Renewables &amp; Environment"/>
    <m/>
    <m/>
    <m/>
    <m/>
    <m/>
    <m/>
    <m/>
    <m/>
    <m/>
    <m/>
    <m/>
    <m/>
    <s v="Deepak Yadav"/>
    <m/>
    <s v="user_228eUmsdKIb9OItgmiDq1zD4aPZ1eqiapbaLAGeBf8g"/>
    <s v="Bhairavi Jog"/>
    <m/>
    <m/>
    <s v="August"/>
    <x v="2"/>
    <m/>
    <m/>
    <m/>
    <m/>
    <m/>
    <m/>
    <s v="2021-07-13 07:22:45.367000+00:00"/>
    <s v="2022-10-13 07:39:09.540000+00:00"/>
    <s v="GMC"/>
  </r>
  <r>
    <x v="0"/>
    <n v="59475"/>
    <s v="INR"/>
    <n v="100"/>
    <x v="46"/>
    <s v="Sales"/>
    <s v="stat_OZRiD1474QRJIpvnjHCZfiIvKcVD6mIKSSTzg8SwDVx"/>
    <s v="Won- Payment Completed"/>
    <x v="0"/>
    <s v="OpportunityStatusType.Won"/>
    <s v="cont_tBI85tnJDoy4N24fa8JehwfIJv2NQOhwQpcdJKaafoD"/>
    <s v="Kiran Sonawane"/>
    <s v="Marine Policy"/>
    <s v="lead_PHm9WdxFGg1sNAgHP5uqq4XoiLeJgzmnFqWDpxLvAeW"/>
    <s v="STARION INDIA PVT LTD"/>
    <s v="Pranav Kenjale"/>
    <s v="user_sREdxbAJihL2Zbgic7tyQ6Rc4Mny7HnD1RNGhA9DDYh"/>
    <s v="Prajakta Sahastrabudhe"/>
    <s v="2022-08-29 04:04:08.535000+00:00"/>
    <s v="2022-08-29 04:11:38.414000+00:00"/>
    <m/>
    <s v="Pune"/>
    <m/>
    <m/>
    <m/>
    <n v="150"/>
    <m/>
    <m/>
    <m/>
    <m/>
    <m/>
    <m/>
    <m/>
    <m/>
    <m/>
    <m/>
    <m/>
    <m/>
    <m/>
    <m/>
    <m/>
    <m/>
    <m/>
    <m/>
    <m/>
    <m/>
    <m/>
    <m/>
    <m/>
    <m/>
    <s v="Sakshi Soni"/>
    <m/>
    <s v="user_A8KOTZADnUtEQOLt4nSLAmteNStuGh80js75RYjrXVt"/>
    <s v="Sarvesh Pawar"/>
    <s v="Shriram Kulkarni"/>
    <m/>
    <s v="August; July"/>
    <x v="2"/>
    <s v="Naukri.com"/>
    <m/>
    <m/>
    <m/>
    <m/>
    <m/>
    <s v="2022-05-30 13:17:36.957000+00:00"/>
    <s v="2022-10-12 06:14:02.042000+00:00"/>
    <m/>
  </r>
  <r>
    <x v="9"/>
    <n v="1350000"/>
    <s v="INR"/>
    <n v="0"/>
    <x v="10"/>
    <s v="Sales"/>
    <s v="stat_1hn9nRJaLbI53NxPuSQgo90kRpbpKsFlwN4oEGNUTdO"/>
    <s v="Lost"/>
    <x v="1"/>
    <s v="OpportunityStatusType.Lost"/>
    <s v="cont_tnrQwAXzwnq2tTUBWEHv5yOZzvgJE6GkstcGF7boYXg"/>
    <s v="Tushar Mohire"/>
    <m/>
    <s v="lead_3z57FFMMZOKD60CKzESLndXv5PsfDJ1bN0wOwTcbzeu"/>
    <s v="eNyota Learning Pvt ltd"/>
    <s v="Kaushlya Bhavsar"/>
    <s v="user_9SBRjyF0n4iWuhUdqRyQkFhl2J4uyNKhFWvvJEvunX8"/>
    <s v="Omkar Ghate"/>
    <s v="2022-05-20 07:32:33.101000+00:00"/>
    <s v="2022-08-29 05:41:09.935000+00:00"/>
    <m/>
    <s v="Pune"/>
    <m/>
    <m/>
    <m/>
    <n v="116"/>
    <m/>
    <m/>
    <m/>
    <m/>
    <m/>
    <m/>
    <m/>
    <m/>
    <m/>
    <m/>
    <m/>
    <s v="IT Services &amp; IT Consulting"/>
    <m/>
    <m/>
    <m/>
    <m/>
    <m/>
    <m/>
    <m/>
    <m/>
    <m/>
    <m/>
    <m/>
    <m/>
    <s v="Jitin Gopi"/>
    <m/>
    <s v="user_g5Yw4Z4XnIbmcGhJO80vdtFdd5ElcDlgYO3q8l82ODn"/>
    <s v="Aditya Binani"/>
    <s v="Siddharth Angolkar"/>
    <m/>
    <s v="June"/>
    <x v="2"/>
    <m/>
    <m/>
    <m/>
    <m/>
    <m/>
    <m/>
    <s v="2021-08-25 11:24:13.666000+00:00"/>
    <s v="2022-09-05 11:32:36.479000+00:00"/>
    <s v="GMC"/>
  </r>
  <r>
    <x v="1"/>
    <n v="100000"/>
    <s v="INR"/>
    <n v="0"/>
    <x v="45"/>
    <s v="Sales"/>
    <s v="stat_1hn9nRJaLbI53NxPuSQgo90kRpbpKsFlwN4oEGNUTdO"/>
    <s v="Lost"/>
    <x v="1"/>
    <s v="OpportunityStatusType.Lost"/>
    <m/>
    <m/>
    <s v="Owner Mr. Suresh is non respionsive since a long time"/>
    <s v="lead_XhS3LSlObTbkTjPSkB1BDD1kANQbebvYmyxmB6TCB3P"/>
    <s v="Uri Retail (Fresh)"/>
    <s v="Kaushlya Bhavsar"/>
    <s v="user_kbtBHYtBjVDNyI72HTF6C1SCvC7yVBiA6OrBOy3t96U"/>
    <s v="Tejas Kulkarni"/>
    <s v="2022-04-20 06:28:31.784000+00:00"/>
    <s v="2022-08-29 01:45:09.797000+00:00"/>
    <m/>
    <s v="Bangalore"/>
    <m/>
    <s v="2022-04-20 04:38:53+00:00"/>
    <m/>
    <n v="52"/>
    <m/>
    <m/>
    <m/>
    <m/>
    <m/>
    <m/>
    <m/>
    <s v="ORGANIC_SEARCH"/>
    <m/>
    <m/>
    <m/>
    <s v="Retail"/>
    <m/>
    <m/>
    <m/>
    <m/>
    <m/>
    <m/>
    <m/>
    <m/>
    <m/>
    <m/>
    <m/>
    <m/>
    <m/>
    <m/>
    <s v="user_g5Yw4Z4XnIbmcGhJO80vdtFdd5ElcDlgYO3q8l82ODn"/>
    <s v="Aditya Binani"/>
    <s v="Dr. Anil More"/>
    <m/>
    <m/>
    <x v="3"/>
    <s v="Inbound via website"/>
    <m/>
    <s v="Employee Count 25"/>
    <m/>
    <m/>
    <m/>
    <s v="2022-04-20 04:39:19.691000+00:00"/>
    <s v="2022-08-29 01:45:09.847000+00:00"/>
    <s v="GMC"/>
  </r>
  <r>
    <x v="17"/>
    <n v="35000"/>
    <s v="INR"/>
    <n v="0"/>
    <x v="1"/>
    <s v="Sales"/>
    <s v="stat_1hn9nRJaLbI53NxPuSQgo90kRpbpKsFlwN4oEGNUTdO"/>
    <s v="Lost"/>
    <x v="1"/>
    <s v="OpportunityStatusType.Lost"/>
    <m/>
    <m/>
    <s v="GPA (Renewal)"/>
    <s v="lead_c51i7YyeAH20JtIS7QlDXfTN32XWMWGdPdhEFHmMPsU"/>
    <s v="TRUGlobal"/>
    <s v="Bhairavi Jog"/>
    <s v="user_6dalmZ7hmWD47jhCVGdU1SSEcFMsz9rWtW2jPORgJvj"/>
    <s v="Vivek Singh"/>
    <s v="2022-07-06 06:30:04.365000+00:00"/>
    <s v="2022-08-26 14:33:38.861000+00:00"/>
    <m/>
    <s v="Bangalore"/>
    <m/>
    <m/>
    <m/>
    <n v="150"/>
    <m/>
    <m/>
    <m/>
    <m/>
    <m/>
    <m/>
    <m/>
    <m/>
    <m/>
    <m/>
    <m/>
    <s v="Others"/>
    <m/>
    <m/>
    <m/>
    <m/>
    <m/>
    <m/>
    <m/>
    <m/>
    <m/>
    <m/>
    <m/>
    <m/>
    <s v="Yogesh Paigude"/>
    <m/>
    <s v="user_228eUmsdKIb9OItgmiDq1zD4aPZ1eqiapbaLAGeBf8g"/>
    <s v="Bhairavi Jog"/>
    <s v="Dr. Anil More"/>
    <m/>
    <s v="August"/>
    <x v="2"/>
    <s v="Linkedin"/>
    <m/>
    <m/>
    <m/>
    <m/>
    <m/>
    <s v="2022-01-10 13:09:20.736000+00:00"/>
    <s v="2022-08-26 14:33:38.913000+00:00"/>
    <s v="GPA"/>
  </r>
  <r>
    <x v="17"/>
    <n v="300000"/>
    <s v="INR"/>
    <n v="0"/>
    <x v="1"/>
    <s v="Sales"/>
    <s v="stat_1hn9nRJaLbI53NxPuSQgo90kRpbpKsFlwN4oEGNUTdO"/>
    <s v="Lost"/>
    <x v="1"/>
    <s v="OpportunityStatusType.Lost"/>
    <s v="cont_VyKc4sEWuJXuXDvZqm9YsEAC8CKShJl0PmiTNBT5oXs"/>
    <s v="Sophiya Yengkokpam"/>
    <s v="GTLI Renewal"/>
    <s v="lead_exx2KXJin3rUhXENhJKKPzgX0YzX96GZojaByAf4DaF"/>
    <s v="Marketone International"/>
    <s v="Trupti Suryavanshi"/>
    <s v="user_6dalmZ7hmWD47jhCVGdU1SSEcFMsz9rWtW2jPORgJvj"/>
    <s v="Vivek Singh"/>
    <s v="2022-06-23 06:07:06.433000+00:00"/>
    <s v="2022-08-26 14:28:08.851000+00:00"/>
    <m/>
    <s v="Bangalore"/>
    <m/>
    <m/>
    <m/>
    <n v="90"/>
    <m/>
    <m/>
    <m/>
    <m/>
    <m/>
    <m/>
    <m/>
    <m/>
    <m/>
    <m/>
    <m/>
    <s v="Digital Marketing &amp; Advertising"/>
    <m/>
    <m/>
    <m/>
    <m/>
    <m/>
    <m/>
    <m/>
    <m/>
    <m/>
    <m/>
    <m/>
    <m/>
    <s v="Prashant Abhang"/>
    <m/>
    <s v="user_L8E6IFhq6UCzKLHa45LUUTZCznDuyDwFrGaEp9DXiUM"/>
    <s v="Trupti Suryavanshi"/>
    <s v="Snehal Mane"/>
    <m/>
    <s v="August; February"/>
    <x v="2"/>
    <m/>
    <m/>
    <m/>
    <m/>
    <m/>
    <m/>
    <s v="2022-05-07 04:45:24.273000+00:00"/>
    <s v="2022-09-08 09:44:33.649000+00:00"/>
    <s v="GTL"/>
  </r>
  <r>
    <x v="17"/>
    <n v="3265000"/>
    <s v="INR"/>
    <n v="0"/>
    <x v="1"/>
    <s v="Sales"/>
    <s v="stat_1hn9nRJaLbI53NxPuSQgo90kRpbpKsFlwN4oEGNUTdO"/>
    <s v="Lost"/>
    <x v="1"/>
    <s v="OpportunityStatusType.Lost"/>
    <m/>
    <m/>
    <s v="GMC (1+3)"/>
    <s v="lead_c51i7YyeAH20JtIS7QlDXfTN32XWMWGdPdhEFHmMPsU"/>
    <s v="TRUGlobal"/>
    <s v="Bhairavi Jog"/>
    <s v="user_6dalmZ7hmWD47jhCVGdU1SSEcFMsz9rWtW2jPORgJvj"/>
    <s v="Vivek Singh"/>
    <s v="2022-07-06 06:29:35.731000+00:00"/>
    <s v="2022-08-26 14:33:32.566000+00:00"/>
    <m/>
    <s v="Bangalore"/>
    <m/>
    <m/>
    <m/>
    <n v="150"/>
    <m/>
    <m/>
    <m/>
    <m/>
    <m/>
    <m/>
    <m/>
    <m/>
    <m/>
    <m/>
    <m/>
    <s v="Others"/>
    <m/>
    <m/>
    <m/>
    <m/>
    <m/>
    <m/>
    <m/>
    <m/>
    <m/>
    <m/>
    <m/>
    <m/>
    <s v="Yogesh Paigude"/>
    <m/>
    <s v="user_228eUmsdKIb9OItgmiDq1zD4aPZ1eqiapbaLAGeBf8g"/>
    <s v="Bhairavi Jog"/>
    <s v="Dr. Anil More"/>
    <m/>
    <s v="August"/>
    <x v="2"/>
    <s v="Linkedin"/>
    <m/>
    <m/>
    <m/>
    <m/>
    <m/>
    <s v="2022-01-10 13:09:20.736000+00:00"/>
    <s v="2022-08-26 14:33:38.913000+00:00"/>
    <s v="GMC"/>
  </r>
  <r>
    <x v="8"/>
    <n v="500000"/>
    <s v="INR"/>
    <n v="0"/>
    <x v="4"/>
    <s v="Sales"/>
    <s v="stat_kcR4fZg7TU7jjk1jAVua3qGLRS4J5uFayEjK5j02wtv"/>
    <s v="Unqualified"/>
    <x v="1"/>
    <s v="OpportunityStatusType.Lost"/>
    <m/>
    <m/>
    <s v="GPA"/>
    <s v="lead_qyHCrPqmeWIaLypWQupKxKPXfoNQrZY4gG6sRHPcicT"/>
    <s v="SQS India Infoservices Private Limited"/>
    <s v="Aditya Binani"/>
    <s v="user_KLETV1op4MIjvKQ12xGsWi23CuPjDE6PT29nwG6T3MY"/>
    <s v="Pooja Gawas"/>
    <s v="2022-07-25 05:37:33.374000+00:00"/>
    <s v="2022-08-26 11:32:42.548000+00:00"/>
    <m/>
    <s v="Pune"/>
    <m/>
    <m/>
    <m/>
    <n v="730"/>
    <m/>
    <m/>
    <m/>
    <m/>
    <m/>
    <m/>
    <m/>
    <m/>
    <m/>
    <m/>
    <m/>
    <s v="IT Services &amp; IT Consulting"/>
    <m/>
    <m/>
    <m/>
    <m/>
    <m/>
    <m/>
    <m/>
    <m/>
    <m/>
    <m/>
    <m/>
    <m/>
    <s v="Prashant Abhang"/>
    <m/>
    <s v="user_g5Yw4Z4XnIbmcGhJO80vdtFdd5ElcDlgYO3q8l82ODn"/>
    <s v="Aditya Binani"/>
    <m/>
    <m/>
    <s v="October"/>
    <x v="2"/>
    <m/>
    <m/>
    <m/>
    <m/>
    <m/>
    <m/>
    <s v="2021-12-07 10:51:58.924000+00:00"/>
    <s v="2022-10-13 07:42:45.649000+00:00"/>
    <m/>
  </r>
  <r>
    <x v="8"/>
    <n v="10000000"/>
    <s v="INR"/>
    <n v="0"/>
    <x v="4"/>
    <s v="Sales"/>
    <s v="stat_kcR4fZg7TU7jjk1jAVua3qGLRS4J5uFayEjK5j02wtv"/>
    <s v="Unqualified"/>
    <x v="1"/>
    <s v="OpportunityStatusType.Lost"/>
    <m/>
    <m/>
    <s v="GMC"/>
    <s v="lead_qyHCrPqmeWIaLypWQupKxKPXfoNQrZY4gG6sRHPcicT"/>
    <s v="SQS India Infoservices Private Limited"/>
    <s v="Aditya Binani"/>
    <s v="user_KLETV1op4MIjvKQ12xGsWi23CuPjDE6PT29nwG6T3MY"/>
    <s v="Pooja Gawas"/>
    <s v="2022-07-25 05:37:23.395000+00:00"/>
    <s v="2022-08-26 11:32:31.243000+00:00"/>
    <m/>
    <s v="Pune"/>
    <m/>
    <m/>
    <m/>
    <n v="730"/>
    <m/>
    <m/>
    <m/>
    <m/>
    <m/>
    <m/>
    <m/>
    <m/>
    <m/>
    <m/>
    <m/>
    <s v="IT Services &amp; IT Consulting"/>
    <m/>
    <m/>
    <m/>
    <m/>
    <m/>
    <m/>
    <m/>
    <m/>
    <m/>
    <m/>
    <m/>
    <m/>
    <s v="Prashant Abhang"/>
    <m/>
    <s v="user_g5Yw4Z4XnIbmcGhJO80vdtFdd5ElcDlgYO3q8l82ODn"/>
    <s v="Aditya Binani"/>
    <m/>
    <m/>
    <s v="October"/>
    <x v="2"/>
    <m/>
    <m/>
    <m/>
    <m/>
    <m/>
    <m/>
    <s v="2021-12-07 10:51:58.924000+00:00"/>
    <s v="2022-10-13 07:42:45.649000+00:00"/>
    <m/>
  </r>
  <r>
    <x v="8"/>
    <n v="27547.1"/>
    <s v="INR"/>
    <n v="100"/>
    <x v="1"/>
    <s v="Sales"/>
    <s v="stat_OZRiD1474QRJIpvnjHCZfiIvKcVD6mIKSSTzg8SwDVx"/>
    <s v="Won- Payment Completed"/>
    <x v="0"/>
    <s v="OpportunityStatusType.Won"/>
    <m/>
    <m/>
    <s v="GPA"/>
    <s v="lead_koXn0DLfJaWzoFXJcIkatksJKqwF5PKZqnzhDyNlEDv"/>
    <s v="Hella India Automotive Pvt. Ltd."/>
    <s v="Satyajit Chati"/>
    <s v="user_KLETV1op4MIjvKQ12xGsWi23CuPjDE6PT29nwG6T3MY"/>
    <s v="Pooja Gawas"/>
    <s v="2022-04-21 08:48:05.650000+00:00"/>
    <s v="2022-08-26 10:02:51.839000+00:00"/>
    <m/>
    <s v="Pune"/>
    <m/>
    <s v="2021-06-15 12:59:33+00:00"/>
    <m/>
    <n v="1500"/>
    <m/>
    <m/>
    <m/>
    <m/>
    <m/>
    <m/>
    <m/>
    <m/>
    <m/>
    <m/>
    <m/>
    <s v="Manufacturing"/>
    <m/>
    <m/>
    <m/>
    <m/>
    <m/>
    <m/>
    <m/>
    <m/>
    <m/>
    <m/>
    <m/>
    <m/>
    <s v="Sakshi Soni"/>
    <m/>
    <s v="user_5IQTpX6DsnoeoDfxqzqojpVoQLXPh68nhDjLS5ETjYj"/>
    <s v="Satyajit Chati"/>
    <s v="Anjali Nishu"/>
    <m/>
    <s v="June"/>
    <x v="3"/>
    <s v="Inbound via website"/>
    <m/>
    <s v="Employee Count 50"/>
    <m/>
    <m/>
    <m/>
    <s v="2021-06-15 13:02:12.036000+00:00"/>
    <s v="2022-08-26 10:03:26.308000+00:00"/>
    <m/>
  </r>
  <r>
    <x v="11"/>
    <n v="175000"/>
    <s v="INR"/>
    <n v="0"/>
    <x v="4"/>
    <s v="Sales"/>
    <s v="stat_kcR4fZg7TU7jjk1jAVua3qGLRS4J5uFayEjK5j02wtv"/>
    <s v="Unqualified"/>
    <x v="1"/>
    <s v="OpportunityStatusType.Lost"/>
    <s v="cont_JG2fvcsGoxuJqGML4zT9spKu2hMRtAZkq2DJp565Vkc"/>
    <s v="Rubeena Khan (L.I.O.N)"/>
    <s v="GMC Fresh"/>
    <s v="lead_y7z746pJA1t5kLUEHZEvdHyz8CpkODQqTdOoB96fABE"/>
    <s v="VBS - Vertedge business solutions"/>
    <s v="Daya Gowda"/>
    <s v="user_LKRhV6rhcBe0uL8u70UUGeDjbMupuho4TaiAOCbT7HT"/>
    <s v="Kashif Ahmad"/>
    <s v="2022-08-08 12:10:23.151000+00:00"/>
    <s v="2022-08-26 09:48:20.893000+00:00"/>
    <m/>
    <s v="Pune"/>
    <m/>
    <m/>
    <m/>
    <n v="35"/>
    <m/>
    <m/>
    <m/>
    <m/>
    <m/>
    <m/>
    <m/>
    <m/>
    <m/>
    <m/>
    <m/>
    <m/>
    <m/>
    <m/>
    <m/>
    <m/>
    <m/>
    <m/>
    <m/>
    <m/>
    <m/>
    <m/>
    <m/>
    <m/>
    <m/>
    <m/>
    <s v="user_encRk5bIEFN6ZA11h4WH2AdZTiZpogLSlMIaj0E30SZ"/>
    <s v="Daya Gowda"/>
    <m/>
    <m/>
    <m/>
    <x v="4"/>
    <m/>
    <m/>
    <s v="Employee Engagement Handbook"/>
    <m/>
    <m/>
    <m/>
    <s v="2022-07-28 14:04:16.934000+00:00"/>
    <s v="2022-09-01 12:00:54.659000+00:00"/>
    <m/>
  </r>
  <r>
    <x v="11"/>
    <n v="65000"/>
    <s v="INR"/>
    <n v="0"/>
    <x v="10"/>
    <s v="Sales"/>
    <s v="stat_kcR4fZg7TU7jjk1jAVua3qGLRS4J5uFayEjK5j02wtv"/>
    <s v="Unqualified"/>
    <x v="1"/>
    <s v="OpportunityStatusType.Lost"/>
    <m/>
    <m/>
    <s v="GMC-FResh"/>
    <s v="lead_EO56SLUMKeFDeNv9NkaWn1cQmclVNRZENwvIVnUiF0k"/>
    <s v="mezink"/>
    <s v="Bharti Bankey"/>
    <s v="user_LKRhV6rhcBe0uL8u70UUGeDjbMupuho4TaiAOCbT7HT"/>
    <s v="Kashif Ahmad"/>
    <s v="2022-06-22 09:13:48.043000+00:00"/>
    <s v="2022-08-26 09:42:12.846000+00:00"/>
    <m/>
    <s v="Delhi"/>
    <m/>
    <s v="2022-06-20 18:28:36+00:00"/>
    <m/>
    <n v="15"/>
    <m/>
    <m/>
    <m/>
    <m/>
    <m/>
    <m/>
    <m/>
    <s v="ORGANIC_SEARCH"/>
    <m/>
    <m/>
    <m/>
    <m/>
    <m/>
    <m/>
    <m/>
    <m/>
    <m/>
    <m/>
    <m/>
    <m/>
    <m/>
    <m/>
    <m/>
    <m/>
    <m/>
    <m/>
    <s v="user_aM3WaaSUQQmaNnsm9l2FQRVWUEr8RN2ZdXzsuQUalQ3"/>
    <s v="Bharti Bankey"/>
    <m/>
    <m/>
    <m/>
    <x v="3"/>
    <s v="Inbound via website"/>
    <m/>
    <s v="Employee Count 25"/>
    <m/>
    <m/>
    <m/>
    <s v="2022-06-20 18:31:27.969000+00:00"/>
    <s v="2022-08-26 09:42:55.521000+00:00"/>
    <m/>
  </r>
  <r>
    <x v="11"/>
    <n v="100000"/>
    <s v="INR"/>
    <n v="0"/>
    <x v="19"/>
    <s v="Sales"/>
    <s v="stat_kcR4fZg7TU7jjk1jAVua3qGLRS4J5uFayEjK5j02wtv"/>
    <s v="Unqualified"/>
    <x v="1"/>
    <s v="OpportunityStatusType.Lost"/>
    <m/>
    <m/>
    <s v="GMC ( Fresh Policy )"/>
    <s v="lead_fE3KjchiAuPCe2QxMR7IQL0j4cCfVeuoXFKYtc4Bgwv"/>
    <s v="Green World Renewable Energy LLC (Fresh)"/>
    <s v="Pranav Kenjale"/>
    <s v="user_LKRhV6rhcBe0uL8u70UUGeDjbMupuho4TaiAOCbT7HT"/>
    <s v="Kashif Ahmad"/>
    <s v="2022-04-29 10:23:26.119000+00:00"/>
    <s v="2022-08-26 09:39:13.390000+00:00"/>
    <m/>
    <m/>
    <m/>
    <m/>
    <m/>
    <n v="50"/>
    <m/>
    <m/>
    <m/>
    <m/>
    <m/>
    <m/>
    <m/>
    <m/>
    <m/>
    <m/>
    <m/>
    <s v="Renewables &amp; Environment"/>
    <m/>
    <m/>
    <m/>
    <m/>
    <m/>
    <m/>
    <m/>
    <m/>
    <m/>
    <m/>
    <m/>
    <m/>
    <m/>
    <m/>
    <s v="user_x9AtbGLhDmWYC9XAmYdfwBt9yiXbgMhBuZpIoFuN8Cd"/>
    <s v="Pranav Kenjale"/>
    <m/>
    <m/>
    <m/>
    <x v="4"/>
    <m/>
    <m/>
    <s v="Employee Engagement Handbook"/>
    <m/>
    <m/>
    <m/>
    <s v="2022-03-28 16:23:03.248000+00:00"/>
    <s v="2022-08-26 09:39:13.449000+00:00"/>
    <m/>
  </r>
  <r>
    <x v="11"/>
    <n v="400000"/>
    <s v="INR"/>
    <n v="0"/>
    <x v="10"/>
    <s v="Sales"/>
    <s v="stat_kcR4fZg7TU7jjk1jAVua3qGLRS4J5uFayEjK5j02wtv"/>
    <s v="Unqualified"/>
    <x v="1"/>
    <s v="OpportunityStatusType.Lost"/>
    <s v="cont_MGrte5hbvoF3qWCit9Mv30Pa8xqauU5aZp8keLaBqeX"/>
    <s v="Sharmishta Wilson"/>
    <m/>
    <s v="lead_vqb7EAPGtpda6bstzQHrGNO3Q3d07d9ws7i2fOUqY8K"/>
    <s v="Demand Infotech Solutions"/>
    <s v="Vinoth Mohan"/>
    <s v="user_LKRhV6rhcBe0uL8u70UUGeDjbMupuho4TaiAOCbT7HT"/>
    <s v="Kashif Ahmad"/>
    <s v="2022-05-20 09:41:20.567000+00:00"/>
    <s v="2022-08-26 09:22:42.762000+00:00"/>
    <m/>
    <s v="Pune"/>
    <m/>
    <m/>
    <m/>
    <n v="60"/>
    <m/>
    <m/>
    <m/>
    <m/>
    <m/>
    <m/>
    <m/>
    <s v="PAID_SOCIAL"/>
    <m/>
    <m/>
    <m/>
    <s v="IT Services &amp; IT Consulting"/>
    <m/>
    <m/>
    <m/>
    <m/>
    <m/>
    <m/>
    <m/>
    <m/>
    <m/>
    <m/>
    <m/>
    <m/>
    <m/>
    <m/>
    <s v="user_N2Wvx57ff3o0vmVPS4RR0gXHdA5qVZKmxAMYwKh2zLa"/>
    <s v="Vinoth Mohan"/>
    <m/>
    <m/>
    <m/>
    <x v="4"/>
    <m/>
    <m/>
    <s v="Employee Wellness Handbook"/>
    <m/>
    <m/>
    <m/>
    <s v="2022-03-31 04:21:31.075000+00:00"/>
    <s v="2022-10-04 06:48:22.034000+00:00"/>
    <s v="GMC"/>
  </r>
  <r>
    <x v="4"/>
    <n v="350000"/>
    <s v="INR"/>
    <n v="0"/>
    <x v="30"/>
    <s v="Sales"/>
    <s v="stat_1hn9nRJaLbI53NxPuSQgo90kRpbpKsFlwN4oEGNUTdO"/>
    <s v="Lost"/>
    <x v="1"/>
    <s v="OpportunityStatusType.Lost"/>
    <s v="cont_JRudZsPdz7C8FkYMwRNOj9pua9SJNKOOnAyhkCyxX8F"/>
    <s v="DILI TABHANE"/>
    <s v="Said they have a owner connect with Onsurity - will go ahead with them only Also there is a difference of 45 thousand between us and onsurity . we have a higher quote.  Onsurity is on a lower side even by providing maternity cover, whereas we havent given maternity cover Onsurity is also giving monthly payment option - Deal Lost"/>
    <s v="lead_5q0BRhwmMzEFyFj0jCyJ9FGaxygOLUAhqQ9rQLtao2H"/>
    <s v="Parekhplast India Ltd"/>
    <s v="Pranav Kenjale"/>
    <s v="user_bdUPAGjcS7p6513So3N4g3aWNS5HuBuVJi7bvCPAsLt"/>
    <s v="Mayur Gadiyar"/>
    <s v="2022-07-26 12:04:03.172000+00:00"/>
    <s v="2022-08-26 09:21:34.589000+00:00"/>
    <m/>
    <s v="Mumbai"/>
    <m/>
    <m/>
    <m/>
    <n v="50"/>
    <m/>
    <m/>
    <m/>
    <m/>
    <m/>
    <m/>
    <m/>
    <m/>
    <m/>
    <m/>
    <m/>
    <s v="Manufacturing"/>
    <m/>
    <m/>
    <m/>
    <m/>
    <m/>
    <m/>
    <m/>
    <m/>
    <m/>
    <m/>
    <m/>
    <m/>
    <s v="Jitin Gopi"/>
    <m/>
    <s v="user_x9AtbGLhDmWYC9XAmYdfwBt9yiXbgMhBuZpIoFuN8Cd"/>
    <s v="Pranav Kenjale"/>
    <m/>
    <m/>
    <s v="September"/>
    <x v="2"/>
    <m/>
    <m/>
    <s v="Vaccine inbound"/>
    <m/>
    <m/>
    <m/>
    <s v="2021-04-19 18:24:32.256000+00:00"/>
    <s v="2022-09-30 10:12:27.447000+00:00"/>
    <m/>
  </r>
  <r>
    <x v="22"/>
    <n v="1200000"/>
    <s v="INR"/>
    <n v="0"/>
    <x v="51"/>
    <s v="Sales"/>
    <s v="stat_1hn9nRJaLbI53NxPuSQgo90kRpbpKsFlwN4oEGNUTdO"/>
    <s v="Lost"/>
    <x v="1"/>
    <s v="OpportunityStatusType.Lost"/>
    <s v="cont_EKJzH1RH0lQFqoVbZswSY0sDDdyh3Kz0Y1YZAVGG067"/>
    <s v="Sujatha"/>
    <s v="GTLI Renewal"/>
    <s v="lead_kmqDng7lIVrfd6KbLOI16SWMC1XZN6ELSKgR5wsPpa4"/>
    <s v="Capillary technologies"/>
    <s v="Trupti Suryavanshi"/>
    <s v="user_TZzywQwym26DjuswO479pxRhNKX152z8X1haCx2vcst"/>
    <s v="Vrushali Kummar"/>
    <s v="2022-07-22 06:25:27.910000+00:00"/>
    <s v="2022-08-26 09:08:03.551000+00:00"/>
    <m/>
    <s v="Bangalore"/>
    <m/>
    <m/>
    <m/>
    <n v="840"/>
    <m/>
    <m/>
    <m/>
    <m/>
    <m/>
    <m/>
    <m/>
    <s v="PAID_SOCIAL"/>
    <m/>
    <m/>
    <m/>
    <s v="IT Services &amp; IT Consulting"/>
    <m/>
    <m/>
    <m/>
    <m/>
    <m/>
    <m/>
    <m/>
    <m/>
    <m/>
    <m/>
    <m/>
    <m/>
    <m/>
    <m/>
    <s v="user_L8E6IFhq6UCzKLHa45LUUTZCznDuyDwFrGaEp9DXiUM"/>
    <s v="Trupti Suryavanshi"/>
    <m/>
    <m/>
    <s v="August"/>
    <x v="4"/>
    <m/>
    <m/>
    <s v="Vaccine Lead"/>
    <m/>
    <m/>
    <m/>
    <s v="2021-05-03 07:49:32.279000+00:00"/>
    <s v="2022-09-19 07:09:40.872000+00:00"/>
    <s v="GTL"/>
  </r>
  <r>
    <x v="24"/>
    <n v="200000"/>
    <s v="INR"/>
    <n v="0"/>
    <x v="4"/>
    <s v="Sales"/>
    <s v="stat_kcR4fZg7TU7jjk1jAVua3qGLRS4J5uFayEjK5j02wtv"/>
    <s v="Unqualified"/>
    <x v="1"/>
    <s v="OpportunityStatusType.Lost"/>
    <s v="cont_vbIt0mUgxdo7sul1qaVpTxNL4qgStFbW9mLnl3Vzvuf"/>
    <s v="Anil Joshi"/>
    <m/>
    <s v="lead_VSbEaNsR68wd4JB29CxaEJ83GZ77OB1sTHfo1R6ZudR"/>
    <s v="Transient HR"/>
    <s v="Prateek Wadhwa"/>
    <s v="user_sD3YjSs92XKUfD0OPHeo886g6tW6aCM0iUhX5VVUuJi"/>
    <s v="Navin Panjwani"/>
    <s v="2022-08-05 07:01:29.385000+00:00"/>
    <s v="2022-08-26 08:35:15.880000+00:00"/>
    <m/>
    <s v="Mumbai"/>
    <m/>
    <m/>
    <m/>
    <n v="325"/>
    <m/>
    <m/>
    <m/>
    <m/>
    <m/>
    <m/>
    <m/>
    <m/>
    <m/>
    <m/>
    <m/>
    <s v="Manufacturing"/>
    <m/>
    <m/>
    <m/>
    <m/>
    <m/>
    <m/>
    <m/>
    <m/>
    <m/>
    <m/>
    <m/>
    <m/>
    <s v="Jitin Gopi"/>
    <m/>
    <s v="user_FdWFezbLzkYQcGsBUsjZO25nr2poK2nRbqV47Rs5Kfm"/>
    <s v="Prateek Wadhwa"/>
    <m/>
    <m/>
    <s v="September"/>
    <x v="2"/>
    <m/>
    <m/>
    <m/>
    <m/>
    <m/>
    <m/>
    <s v="2021-11-17 01:30:09.917000+00:00"/>
    <s v="2022-08-26 08:35:38.102000+00:00"/>
    <s v="WC"/>
  </r>
  <r>
    <x v="22"/>
    <n v="120000"/>
    <s v="INR"/>
    <n v="0"/>
    <x v="35"/>
    <s v="Sales"/>
    <s v="stat_1hn9nRJaLbI53NxPuSQgo90kRpbpKsFlwN4oEGNUTdO"/>
    <s v="Lost"/>
    <x v="1"/>
    <s v="OpportunityStatusType.Lost"/>
    <s v="cont_EKJzH1RH0lQFqoVbZswSY0sDDdyh3Kz0Y1YZAVGG067"/>
    <s v="Sujatha"/>
    <s v="GPA Renewal"/>
    <s v="lead_kmqDng7lIVrfd6KbLOI16SWMC1XZN6ELSKgR5wsPpa4"/>
    <s v="Capillary technologies"/>
    <s v="Trupti Suryavanshi"/>
    <s v="user_TZzywQwym26DjuswO479pxRhNKX152z8X1haCx2vcst"/>
    <s v="Vrushali Kummar"/>
    <s v="2022-06-28 09:31:35.263000+00:00"/>
    <s v="2022-08-26 09:06:45.250000+00:00"/>
    <m/>
    <s v="Bangalore"/>
    <m/>
    <m/>
    <m/>
    <n v="840"/>
    <m/>
    <m/>
    <m/>
    <m/>
    <m/>
    <m/>
    <m/>
    <s v="PAID_SOCIAL"/>
    <m/>
    <m/>
    <m/>
    <s v="IT Services &amp; IT Consulting"/>
    <m/>
    <m/>
    <m/>
    <m/>
    <m/>
    <m/>
    <m/>
    <m/>
    <m/>
    <m/>
    <m/>
    <m/>
    <m/>
    <m/>
    <s v="user_L8E6IFhq6UCzKLHa45LUUTZCznDuyDwFrGaEp9DXiUM"/>
    <s v="Trupti Suryavanshi"/>
    <m/>
    <m/>
    <s v="August"/>
    <x v="4"/>
    <m/>
    <m/>
    <s v="Vaccine Lead"/>
    <m/>
    <m/>
    <m/>
    <s v="2021-05-03 07:49:32.279000+00:00"/>
    <s v="2022-09-19 07:09:40.872000+00:00"/>
    <s v="GPA"/>
  </r>
  <r>
    <x v="22"/>
    <n v="6150000"/>
    <s v="INR"/>
    <n v="0"/>
    <x v="35"/>
    <s v="Sales"/>
    <s v="stat_1hn9nRJaLbI53NxPuSQgo90kRpbpKsFlwN4oEGNUTdO"/>
    <s v="Lost"/>
    <x v="1"/>
    <s v="OpportunityStatusType.Lost"/>
    <s v="cont_EKJzH1RH0lQFqoVbZswSY0sDDdyh3Kz0Y1YZAVGG067"/>
    <s v="Sujatha"/>
    <s v="GMC Renewal"/>
    <s v="lead_kmqDng7lIVrfd6KbLOI16SWMC1XZN6ELSKgR5wsPpa4"/>
    <s v="Capillary technologies"/>
    <s v="Trupti Suryavanshi"/>
    <s v="user_TZzywQwym26DjuswO479pxRhNKX152z8X1haCx2vcst"/>
    <s v="Vrushali Kummar"/>
    <s v="2022-06-28 09:25:55.152000+00:00"/>
    <s v="2022-08-26 09:06:32.181000+00:00"/>
    <m/>
    <s v="Bangalore"/>
    <m/>
    <m/>
    <m/>
    <n v="840"/>
    <m/>
    <m/>
    <m/>
    <m/>
    <m/>
    <m/>
    <m/>
    <s v="PAID_SOCIAL"/>
    <m/>
    <m/>
    <m/>
    <s v="IT Services &amp; IT Consulting"/>
    <m/>
    <m/>
    <m/>
    <m/>
    <m/>
    <m/>
    <m/>
    <m/>
    <m/>
    <m/>
    <m/>
    <m/>
    <m/>
    <m/>
    <s v="user_L8E6IFhq6UCzKLHa45LUUTZCznDuyDwFrGaEp9DXiUM"/>
    <s v="Trupti Suryavanshi"/>
    <m/>
    <m/>
    <s v="August"/>
    <x v="4"/>
    <m/>
    <m/>
    <s v="Vaccine Lead"/>
    <m/>
    <m/>
    <m/>
    <s v="2021-05-03 07:49:32.279000+00:00"/>
    <s v="2022-09-19 07:09:40.872000+00:00"/>
    <s v="GMC"/>
  </r>
  <r>
    <x v="17"/>
    <n v="5000000"/>
    <s v="INR"/>
    <n v="0"/>
    <x v="35"/>
    <s v="Sales"/>
    <s v="stat_kcR4fZg7TU7jjk1jAVua3qGLRS4J5uFayEjK5j02wtv"/>
    <s v="Unqualified"/>
    <x v="1"/>
    <s v="OpportunityStatusType.Lost"/>
    <s v="cont_B9WCVXBP8U1rR7KXr3zKgzDC6XTyTxXj9vdghwc4xiz"/>
    <s v="Mahendran"/>
    <s v="new india -insurance comapny tpa-mediassist 1+5"/>
    <s v="lead_iof6vM21AXoNyKikrY68TZMGgigE5cYj7RLQaS2OUeW"/>
    <s v="Taal Tech"/>
    <s v="Gauri Munge"/>
    <s v="user_6dalmZ7hmWD47jhCVGdU1SSEcFMsz9rWtW2jPORgJvj"/>
    <s v="Vivek Singh"/>
    <s v="2022-08-24 09:39:50.906000+00:00"/>
    <s v="2022-08-26 08:18:22.664000+00:00"/>
    <m/>
    <s v="Bangalore"/>
    <m/>
    <m/>
    <m/>
    <m/>
    <m/>
    <m/>
    <m/>
    <m/>
    <m/>
    <m/>
    <m/>
    <m/>
    <m/>
    <m/>
    <m/>
    <s v="Others"/>
    <m/>
    <m/>
    <m/>
    <m/>
    <m/>
    <m/>
    <m/>
    <m/>
    <m/>
    <m/>
    <m/>
    <m/>
    <m/>
    <m/>
    <s v="user_2jRs4eIjwv8MozxYA1DE9MMy0FWf2gMgweg2LiJNu64"/>
    <s v="Gauri Munge"/>
    <m/>
    <m/>
    <s v="September"/>
    <x v="4"/>
    <m/>
    <m/>
    <s v="Downloaded the guide: Employee Wellness Handbook"/>
    <m/>
    <m/>
    <m/>
    <s v="2021-12-11 05:16:41.527000+00:00"/>
    <s v="2022-08-26 08:18:22.728000+00:00"/>
    <m/>
  </r>
  <r>
    <x v="15"/>
    <n v="10000"/>
    <s v="INR"/>
    <n v="0"/>
    <x v="27"/>
    <s v="Sales"/>
    <s v="stat_1hn9nRJaLbI53NxPuSQgo90kRpbpKsFlwN4oEGNUTdO"/>
    <s v="Lost"/>
    <x v="1"/>
    <s v="OpportunityStatusType.Lost"/>
    <s v="cont_CNiBWVoFwEgBCKNtoE9gZzYu2zXxJytUvZuuKAxtIyH"/>
    <s v="Shamkant Bhavsar"/>
    <s v="GPA - Fresh - Client still Unsure"/>
    <s v="lead_stQIwqTlufxHJ8Uif6OlpfbuFGVXyZqzId31hOIMTrC"/>
    <s v="Esmech Equipment Pvt. Ltd."/>
    <s v="Shreenath Bhat"/>
    <s v="user_N52PP2uP2VZc2gm0nhh6CNFSif4n85g1cdxoNFd9ct0"/>
    <s v="Naveen Kumar"/>
    <s v="2022-06-22 03:36:56.914000+00:00"/>
    <s v="2022-08-26 07:39:48.032000+00:00"/>
    <m/>
    <s v="Mumbai"/>
    <m/>
    <m/>
    <m/>
    <n v="250"/>
    <m/>
    <m/>
    <m/>
    <m/>
    <m/>
    <m/>
    <m/>
    <m/>
    <m/>
    <m/>
    <m/>
    <s v="Manufacturing"/>
    <m/>
    <m/>
    <m/>
    <m/>
    <m/>
    <m/>
    <m/>
    <m/>
    <m/>
    <m/>
    <m/>
    <m/>
    <s v="Mrunmay Jalgaonkar"/>
    <m/>
    <s v="user_vMd4rmcrSbjykdyL2J7rrYn84SWdcNc5FKligrmItPw"/>
    <s v="Shreenath Bhat"/>
    <m/>
    <m/>
    <m/>
    <x v="2"/>
    <m/>
    <m/>
    <m/>
    <m/>
    <m/>
    <m/>
    <s v="2022-04-03 18:13:55.077000+00:00"/>
    <s v="2022-09-29 04:04:57.443000+00:00"/>
    <s v="GPA"/>
  </r>
  <r>
    <x v="24"/>
    <n v="300000"/>
    <s v="INR"/>
    <n v="0"/>
    <x v="4"/>
    <s v="Sales"/>
    <s v="stat_kcR4fZg7TU7jjk1jAVua3qGLRS4J5uFayEjK5j02wtv"/>
    <s v="Unqualified"/>
    <x v="1"/>
    <s v="OpportunityStatusType.Lost"/>
    <s v="cont_vbIt0mUgxdo7sul1qaVpTxNL4qgStFbW9mLnl3Vzvuf"/>
    <s v="Anil Joshi"/>
    <m/>
    <s v="lead_VSbEaNsR68wd4JB29CxaEJ83GZ77OB1sTHfo1R6ZudR"/>
    <s v="Transient HR"/>
    <s v="Prateek Wadhwa"/>
    <s v="user_sD3YjSs92XKUfD0OPHeo886g6tW6aCM0iUhX5VVUuJi"/>
    <s v="Navin Panjwani"/>
    <s v="2022-08-04 11:02:53.225000+00:00"/>
    <s v="2022-08-26 08:35:08.855000+00:00"/>
    <m/>
    <s v="Mumbai"/>
    <m/>
    <m/>
    <m/>
    <n v="325"/>
    <m/>
    <m/>
    <m/>
    <m/>
    <m/>
    <m/>
    <m/>
    <m/>
    <m/>
    <m/>
    <m/>
    <s v="Manufacturing"/>
    <m/>
    <m/>
    <m/>
    <m/>
    <m/>
    <m/>
    <m/>
    <m/>
    <m/>
    <m/>
    <m/>
    <m/>
    <s v="Jitin Gopi"/>
    <m/>
    <s v="user_FdWFezbLzkYQcGsBUsjZO25nr2poK2nRbqV47Rs5Kfm"/>
    <s v="Prateek Wadhwa"/>
    <m/>
    <m/>
    <s v="September"/>
    <x v="2"/>
    <m/>
    <m/>
    <m/>
    <m/>
    <m/>
    <m/>
    <s v="2021-11-17 01:30:09.917000+00:00"/>
    <s v="2022-08-26 08:35:38.102000+00:00"/>
    <s v="GMC"/>
  </r>
  <r>
    <x v="24"/>
    <n v="100000"/>
    <s v="INR"/>
    <n v="0"/>
    <x v="27"/>
    <s v="Sales"/>
    <s v="stat_kcR4fZg7TU7jjk1jAVua3qGLRS4J5uFayEjK5j02wtv"/>
    <s v="Unqualified"/>
    <x v="1"/>
    <s v="OpportunityStatusType.Lost"/>
    <m/>
    <m/>
    <m/>
    <s v="lead_k33KIjEO0RPthJ5lm3J7N8dXBMR45BakKKM9JQSTj2W"/>
    <s v="TVS Sirius Controls Pvt Ltd ( Renewal , 30th Aug )"/>
    <s v="Kaushlya Bhavsar"/>
    <s v="user_sD3YjSs92XKUfD0OPHeo886g6tW6aCM0iUhX5VVUuJi"/>
    <s v="Navin Panjwani"/>
    <s v="2022-06-22 08:57:29.016000+00:00"/>
    <s v="2022-08-26 07:30:49.450000+00:00"/>
    <m/>
    <m/>
    <m/>
    <m/>
    <m/>
    <n v="50"/>
    <m/>
    <m/>
    <m/>
    <m/>
    <m/>
    <m/>
    <m/>
    <s v="PAID_SOCIAL"/>
    <m/>
    <m/>
    <m/>
    <m/>
    <m/>
    <m/>
    <m/>
    <m/>
    <m/>
    <m/>
    <m/>
    <m/>
    <m/>
    <m/>
    <m/>
    <m/>
    <m/>
    <m/>
    <s v="user_vMd4rmcrSbjykdyL2J7rrYn84SWdcNc5FKligrmItPw"/>
    <s v="Shreenath Bhat"/>
    <m/>
    <m/>
    <s v="August"/>
    <x v="4"/>
    <m/>
    <m/>
    <s v="Employee Engagement Calendar"/>
    <m/>
    <m/>
    <m/>
    <s v="2022-06-05 10:12:48.719000+00:00"/>
    <s v="2022-08-26 07:31:43.381000+00:00"/>
    <s v="GPA"/>
  </r>
  <r>
    <x v="15"/>
    <n v="1150000"/>
    <s v="INR"/>
    <n v="0"/>
    <x v="10"/>
    <s v="Sales"/>
    <s v="stat_1hn9nRJaLbI53NxPuSQgo90kRpbpKsFlwN4oEGNUTdO"/>
    <s v="Lost"/>
    <x v="1"/>
    <s v="OpportunityStatusType.Lost"/>
    <s v="cont_aABnYvKFa5HZDsC8E8XbPJMiphWN740jKmEcZsBY9ZE"/>
    <s v="Kruti Tanna"/>
    <s v="Going wit their Existing Broker (as he is X-emp) and management decided to not change"/>
    <s v="lead_5aqmUEJVXjb2iRGtHj8h4jff3bMeRKJZBRx0GUqzD61"/>
    <s v="PivotRoots"/>
    <s v="Anjali Joshi"/>
    <s v="user_N52PP2uP2VZc2gm0nhh6CNFSif4n85g1cdxoNFd9ct0"/>
    <s v="Naveen Kumar"/>
    <s v="2022-08-08 11:22:30.230000+00:00"/>
    <s v="2022-08-26 07:38:27.721000+00:00"/>
    <m/>
    <s v="Mumbai"/>
    <m/>
    <m/>
    <m/>
    <n v="230"/>
    <m/>
    <m/>
    <m/>
    <m/>
    <m/>
    <m/>
    <m/>
    <m/>
    <m/>
    <m/>
    <m/>
    <s v="Digital Marketing &amp; Advertising"/>
    <m/>
    <m/>
    <m/>
    <m/>
    <m/>
    <m/>
    <m/>
    <m/>
    <m/>
    <m/>
    <m/>
    <m/>
    <s v="Mrunmay Jalgaonkar"/>
    <m/>
    <s v="user_hHzEI8aaFubIuMSRtZFdLLN0nHQemBBpkBNLZGwVt3v"/>
    <s v="Anjali Joshi"/>
    <m/>
    <m/>
    <s v="August"/>
    <x v="2"/>
    <s v="Naukri.com"/>
    <m/>
    <m/>
    <m/>
    <m/>
    <m/>
    <s v="2022-07-26 03:03:42.461000+00:00"/>
    <s v="2022-09-06 07:42:02.529000+00:00"/>
    <s v="GMC"/>
  </r>
  <r>
    <x v="15"/>
    <n v="200000"/>
    <s v="INR"/>
    <n v="0"/>
    <x v="27"/>
    <s v="Sales"/>
    <s v="stat_1hn9nRJaLbI53NxPuSQgo90kRpbpKsFlwN4oEGNUTdO"/>
    <s v="Lost"/>
    <x v="1"/>
    <s v="OpportunityStatusType.Lost"/>
    <s v="cont_CNiBWVoFwEgBCKNtoE9gZzYu2zXxJytUvZuuKAxtIyH"/>
    <s v="Shamkant Bhavsar"/>
    <s v="GMC - Fresh - Client Still not sure"/>
    <s v="lead_stQIwqTlufxHJ8Uif6OlpfbuFGVXyZqzId31hOIMTrC"/>
    <s v="Esmech Equipment Pvt. Ltd."/>
    <s v="Shreenath Bhat"/>
    <s v="user_N52PP2uP2VZc2gm0nhh6CNFSif4n85g1cdxoNFd9ct0"/>
    <s v="Naveen Kumar"/>
    <s v="2022-06-22 03:36:22.626000+00:00"/>
    <s v="2022-08-26 07:39:14.573000+00:00"/>
    <m/>
    <s v="Mumbai"/>
    <m/>
    <m/>
    <m/>
    <n v="250"/>
    <m/>
    <m/>
    <m/>
    <m/>
    <m/>
    <m/>
    <m/>
    <m/>
    <m/>
    <m/>
    <m/>
    <s v="Manufacturing"/>
    <m/>
    <m/>
    <m/>
    <m/>
    <m/>
    <m/>
    <m/>
    <m/>
    <m/>
    <m/>
    <m/>
    <m/>
    <s v="Mrunmay Jalgaonkar"/>
    <m/>
    <s v="user_vMd4rmcrSbjykdyL2J7rrYn84SWdcNc5FKligrmItPw"/>
    <s v="Shreenath Bhat"/>
    <m/>
    <m/>
    <m/>
    <x v="2"/>
    <m/>
    <m/>
    <m/>
    <m/>
    <m/>
    <m/>
    <s v="2022-04-03 18:13:55.077000+00:00"/>
    <s v="2022-09-29 04:04:57.443000+00:00"/>
    <s v="GMC"/>
  </r>
  <r>
    <x v="16"/>
    <n v="1200000"/>
    <s v="INR"/>
    <n v="0"/>
    <x v="45"/>
    <s v="Sales"/>
    <s v="stat_1hn9nRJaLbI53NxPuSQgo90kRpbpKsFlwN4oEGNUTdO"/>
    <s v="Lost"/>
    <x v="1"/>
    <s v="OpportunityStatusType.Lost"/>
    <m/>
    <m/>
    <s v="GMC (1+3)-Renewal"/>
    <s v="lead_XOLW74JiVyHO0uSqD3nWHPcgVwfPTT5akOYKNB5OsY5"/>
    <s v="Sumeet Group Enterprises"/>
    <s v="Bhairavi Jog"/>
    <s v="user_8jx3L2CDfrbzNnwYUv6Plfha6VxaSGsqcbTXR3sIBZi"/>
    <s v="Manish Balpande"/>
    <s v="2022-08-10 09:11:55.449000+00:00"/>
    <s v="2022-08-26 07:08:34.493000+00:00"/>
    <m/>
    <s v="Pune"/>
    <m/>
    <m/>
    <m/>
    <n v="280"/>
    <m/>
    <m/>
    <m/>
    <m/>
    <m/>
    <m/>
    <m/>
    <m/>
    <m/>
    <m/>
    <m/>
    <s v="Others"/>
    <m/>
    <m/>
    <m/>
    <m/>
    <m/>
    <m/>
    <m/>
    <m/>
    <m/>
    <m/>
    <m/>
    <m/>
    <s v="Jitin Gopi"/>
    <m/>
    <s v="user_228eUmsdKIb9OItgmiDq1zD4aPZ1eqiapbaLAGeBf8g"/>
    <s v="Bhairavi Jog"/>
    <m/>
    <m/>
    <s v="August"/>
    <x v="2"/>
    <s v="Mr. E"/>
    <m/>
    <m/>
    <m/>
    <m/>
    <m/>
    <s v="2022-08-01 10:03:10.462000+00:00"/>
    <s v="2022-09-12 20:22:23.545000+00:00"/>
    <s v="GMC"/>
  </r>
  <r>
    <x v="8"/>
    <n v="300000"/>
    <s v="INR"/>
    <n v="0"/>
    <x v="10"/>
    <s v="Sales"/>
    <s v="stat_1hn9nRJaLbI53NxPuSQgo90kRpbpKsFlwN4oEGNUTdO"/>
    <s v="Lost"/>
    <x v="1"/>
    <s v="OpportunityStatusType.Lost"/>
    <s v="cont_GaURDVxhRPz3DCrQlFc7Vf8EVBXQmZN6WfYB4oe6bmZ"/>
    <s v="sunil roshan Banglore"/>
    <s v="GPA ren"/>
    <s v="lead_po7yA2i3PUWhToP2GI281U5OGzRaEgPvUpCgQ4PqPF5"/>
    <s v="Jubilant motorworks"/>
    <s v="Gauri Jori"/>
    <s v="user_KLETV1op4MIjvKQ12xGsWi23CuPjDE6PT29nwG6T3MY"/>
    <s v="Pooja Gawas"/>
    <s v="2022-06-30 07:21:08.299000+00:00"/>
    <s v="2022-08-26 05:42:45.488000+00:00"/>
    <m/>
    <s v="Pune"/>
    <m/>
    <m/>
    <m/>
    <n v="1000"/>
    <m/>
    <m/>
    <m/>
    <m/>
    <m/>
    <m/>
    <m/>
    <m/>
    <m/>
    <m/>
    <m/>
    <s v="Automotive"/>
    <m/>
    <m/>
    <m/>
    <m/>
    <m/>
    <m/>
    <m/>
    <m/>
    <m/>
    <m/>
    <m/>
    <m/>
    <m/>
    <m/>
    <s v="user_5YHA1ZU4iP896lD1YJehdJcMx7ZEgWCpulT4T2c3pJ3"/>
    <s v="Gauri Jori"/>
    <m/>
    <m/>
    <s v="April; August"/>
    <x v="2"/>
    <m/>
    <m/>
    <m/>
    <m/>
    <m/>
    <m/>
    <s v="2021-08-05 07:01:39.792000+00:00"/>
    <s v="2022-10-13 07:37:08.343000+00:00"/>
    <m/>
  </r>
  <r>
    <x v="24"/>
    <n v="500000"/>
    <s v="INR"/>
    <n v="0"/>
    <x v="27"/>
    <s v="Sales"/>
    <s v="stat_kcR4fZg7TU7jjk1jAVua3qGLRS4J5uFayEjK5j02wtv"/>
    <s v="Unqualified"/>
    <x v="1"/>
    <s v="OpportunityStatusType.Lost"/>
    <m/>
    <m/>
    <m/>
    <s v="lead_k33KIjEO0RPthJ5lm3J7N8dXBMR45BakKKM9JQSTj2W"/>
    <s v="TVS Sirius Controls Pvt Ltd ( Renewal , 30th Aug )"/>
    <s v="Kaushlya Bhavsar"/>
    <s v="user_sD3YjSs92XKUfD0OPHeo886g6tW6aCM0iUhX5VVUuJi"/>
    <s v="Navin Panjwani"/>
    <s v="2022-06-22 08:54:09.878000+00:00"/>
    <s v="2022-08-26 07:30:42.843000+00:00"/>
    <m/>
    <m/>
    <m/>
    <m/>
    <m/>
    <n v="50"/>
    <m/>
    <m/>
    <m/>
    <m/>
    <m/>
    <m/>
    <m/>
    <s v="PAID_SOCIAL"/>
    <m/>
    <m/>
    <m/>
    <m/>
    <m/>
    <m/>
    <m/>
    <m/>
    <m/>
    <m/>
    <m/>
    <m/>
    <m/>
    <m/>
    <m/>
    <m/>
    <m/>
    <m/>
    <s v="user_vMd4rmcrSbjykdyL2J7rrYn84SWdcNc5FKligrmItPw"/>
    <s v="Shreenath Bhat"/>
    <m/>
    <m/>
    <s v="August"/>
    <x v="4"/>
    <m/>
    <m/>
    <s v="Employee Engagement Calendar"/>
    <m/>
    <m/>
    <m/>
    <s v="2022-06-05 10:12:48.719000+00:00"/>
    <s v="2022-08-26 07:31:43.381000+00:00"/>
    <s v="GMC"/>
  </r>
  <r>
    <x v="8"/>
    <n v="2200000"/>
    <s v="INR"/>
    <n v="0"/>
    <x v="10"/>
    <s v="Sales"/>
    <s v="stat_1hn9nRJaLbI53NxPuSQgo90kRpbpKsFlwN4oEGNUTdO"/>
    <s v="Lost"/>
    <x v="1"/>
    <s v="OpportunityStatusType.Lost"/>
    <s v="cont_GaURDVxhRPz3DCrQlFc7Vf8EVBXQmZN6WfYB4oe6bmZ"/>
    <s v="sunil roshan Banglore"/>
    <s v="GMC ren"/>
    <s v="lead_po7yA2i3PUWhToP2GI281U5OGzRaEgPvUpCgQ4PqPF5"/>
    <s v="Jubilant motorworks"/>
    <s v="Gauri Jori"/>
    <s v="user_KLETV1op4MIjvKQ12xGsWi23CuPjDE6PT29nwG6T3MY"/>
    <s v="Pooja Gawas"/>
    <s v="2022-06-30 07:20:33.478000+00:00"/>
    <s v="2022-08-26 05:42:35.189000+00:00"/>
    <m/>
    <s v="Pune"/>
    <m/>
    <m/>
    <m/>
    <n v="1000"/>
    <m/>
    <m/>
    <m/>
    <m/>
    <m/>
    <m/>
    <m/>
    <m/>
    <m/>
    <m/>
    <m/>
    <s v="Automotive"/>
    <m/>
    <m/>
    <m/>
    <m/>
    <m/>
    <m/>
    <m/>
    <m/>
    <m/>
    <m/>
    <m/>
    <m/>
    <m/>
    <m/>
    <s v="user_5YHA1ZU4iP896lD1YJehdJcMx7ZEgWCpulT4T2c3pJ3"/>
    <s v="Gauri Jori"/>
    <m/>
    <m/>
    <s v="April; August"/>
    <x v="2"/>
    <m/>
    <m/>
    <m/>
    <m/>
    <m/>
    <m/>
    <s v="2021-08-05 07:01:39.792000+00:00"/>
    <s v="2022-10-13 07:37:08.343000+00:00"/>
    <m/>
  </r>
  <r>
    <x v="11"/>
    <n v="200000"/>
    <s v="INR"/>
    <n v="0"/>
    <x v="10"/>
    <s v="Sales"/>
    <s v="stat_kcR4fZg7TU7jjk1jAVua3qGLRS4J5uFayEjK5j02wtv"/>
    <s v="Unqualified"/>
    <x v="1"/>
    <s v="OpportunityStatusType.Lost"/>
    <s v="cont_tzGA2EW6Fe2QGnqhMxVtpoKvx3QbJwfshLdV5fU7fWu"/>
    <s v="shilpa gholap"/>
    <s v="fresh GTL"/>
    <s v="lead_Lqo76CB7hCU7Z32d2zO5eB6WtZORn6B3yZZb0OmKkCc"/>
    <s v="YAPP INDIA AUTOMOTIVE SYSTEMS PRIVATE LIMITED"/>
    <s v="Gauri Jori"/>
    <s v="user_LKRhV6rhcBe0uL8u70UUGeDjbMupuho4TaiAOCbT7HT"/>
    <s v="Kashif Ahmad"/>
    <s v="2022-07-25 10:05:18.973000+00:00"/>
    <s v="2022-08-26 04:53:21.971000+00:00"/>
    <m/>
    <s v="Pune"/>
    <m/>
    <m/>
    <m/>
    <n v="100"/>
    <m/>
    <m/>
    <m/>
    <m/>
    <m/>
    <m/>
    <m/>
    <s v="PAID_SOCIAL"/>
    <m/>
    <m/>
    <m/>
    <s v="Manufacturing"/>
    <m/>
    <m/>
    <m/>
    <m/>
    <m/>
    <m/>
    <m/>
    <m/>
    <m/>
    <m/>
    <m/>
    <m/>
    <s v="Jitin Gopi"/>
    <m/>
    <s v="user_5YHA1ZU4iP896lD1YJehdJcMx7ZEgWCpulT4T2c3pJ3"/>
    <s v="Gauri Jori"/>
    <m/>
    <m/>
    <s v="August"/>
    <x v="1"/>
    <m/>
    <m/>
    <s v="Essential HR Policies"/>
    <m/>
    <m/>
    <m/>
    <s v="2020-12-12 08:39:10.296000+00:00"/>
    <s v="2022-09-15 05:21:31.065000+00:00"/>
    <m/>
  </r>
  <r>
    <x v="0"/>
    <n v="30000000"/>
    <s v="INR"/>
    <n v="0"/>
    <x v="10"/>
    <s v="Sales"/>
    <s v="stat_kcR4fZg7TU7jjk1jAVua3qGLRS4J5uFayEjK5j02wtv"/>
    <s v="Unqualified"/>
    <x v="1"/>
    <s v="OpportunityStatusType.Lost"/>
    <m/>
    <m/>
    <m/>
    <s v="lead_KjCHY9oEHVM6mOlZ41vvtP5t26ftADcxS4hPavxzDwN"/>
    <s v="Rockstar Games"/>
    <s v="Prajakta Sahastrabudhe"/>
    <s v="user_P3f70h2AcefBkFTBZpvA9LgDbjTmUIXkqdKqHJ5evwA"/>
    <s v="Manojkumar Tinna"/>
    <s v="2022-05-19 13:57:07.835000+00:00"/>
    <s v="2022-08-26 05:04:01.503000+00:00"/>
    <m/>
    <s v="Bangalore"/>
    <m/>
    <m/>
    <m/>
    <n v="1118"/>
    <m/>
    <m/>
    <m/>
    <m/>
    <m/>
    <m/>
    <m/>
    <m/>
    <m/>
    <m/>
    <m/>
    <s v="IT Services &amp; IT Consulting"/>
    <m/>
    <m/>
    <m/>
    <m/>
    <m/>
    <m/>
    <m/>
    <m/>
    <m/>
    <m/>
    <m/>
    <m/>
    <s v="Nilesh Dhanani"/>
    <m/>
    <s v="user_encRk5bIEFN6ZA11h4WH2AdZTiZpogLSlMIaj0E30SZ"/>
    <s v="Daya Gowda"/>
    <m/>
    <m/>
    <s v="August"/>
    <x v="7"/>
    <m/>
    <m/>
    <s v="AM-Manali"/>
    <m/>
    <m/>
    <m/>
    <s v="2022-05-19 13:36:34.515000+00:00"/>
    <s v="2022-10-04 11:44:07.931000+00:00"/>
    <m/>
  </r>
  <r>
    <x v="25"/>
    <n v="1000000"/>
    <s v="INR"/>
    <n v="0"/>
    <x v="35"/>
    <s v="Sales"/>
    <s v="stat_1hn9nRJaLbI53NxPuSQgo90kRpbpKsFlwN4oEGNUTdO"/>
    <s v="Lost"/>
    <x v="1"/>
    <s v="OpportunityStatusType.Lost"/>
    <s v="cont_eRf83qTVPCIxTAGT3gvU0BXbR8oNvzi7lEWT4eh6z4W"/>
    <s v="Aditi Nair"/>
    <s v="The client used us for quote comparison purposes."/>
    <s v="lead_CjelwxpieuRQjWtHWJljgbNRCCT4AV5vczkgsq9Xj0n"/>
    <s v="Practus"/>
    <s v="Prateek Wadhwa"/>
    <s v="user_lccnw70UrYzjPcbxrA5N9qp8LF1vx6aP08yPEdeU06P"/>
    <s v="Vikas Gupta"/>
    <s v="2022-05-16 06:42:47.947000+00:00"/>
    <s v="2022-08-26 04:47:37.413000+00:00"/>
    <m/>
    <s v="Mumbai"/>
    <m/>
    <m/>
    <m/>
    <n v="250"/>
    <m/>
    <m/>
    <m/>
    <m/>
    <m/>
    <m/>
    <m/>
    <m/>
    <m/>
    <m/>
    <m/>
    <s v="IT Services &amp; IT Consulting"/>
    <m/>
    <m/>
    <m/>
    <m/>
    <m/>
    <m/>
    <m/>
    <m/>
    <m/>
    <m/>
    <m/>
    <m/>
    <s v="Jitin Gopi"/>
    <m/>
    <s v="user_FdWFezbLzkYQcGsBUsjZO25nr2poK2nRbqV47Rs5Kfm"/>
    <s v="Prateek Wadhwa"/>
    <m/>
    <m/>
    <s v="August"/>
    <x v="2"/>
    <m/>
    <m/>
    <m/>
    <m/>
    <m/>
    <m/>
    <s v="2021-09-21 09:09:39.878000+00:00"/>
    <s v="2022-09-09 11:36:47.766000+00:00"/>
    <s v="GMC"/>
  </r>
  <r>
    <x v="0"/>
    <n v="563436"/>
    <s v="INR"/>
    <n v="100"/>
    <x v="1"/>
    <s v="Sales"/>
    <s v="stat_OZRiD1474QRJIpvnjHCZfiIvKcVD6mIKSSTzg8SwDVx"/>
    <s v="Won- Payment Completed"/>
    <x v="0"/>
    <s v="OpportunityStatusType.Won"/>
    <m/>
    <m/>
    <m/>
    <s v="lead_N6O0AAtMW4AabehgxD6tmEL2IaHjsZnXVCYDJDHSnQK"/>
    <s v="Mojj Engineering Systems Ltd"/>
    <s v="Sarvesh Pawar"/>
    <s v="user_sREdxbAJihL2Zbgic7tyQ6Rc4Mny7HnD1RNGhA9DDYh"/>
    <s v="Prajakta Sahastrabudhe"/>
    <s v="2022-08-26 04:00:38.265000+00:00"/>
    <s v="2022-08-26 04:23:48.172000+00:00"/>
    <m/>
    <s v="Pune"/>
    <m/>
    <s v="2020-08-14 08:05:16+00:00"/>
    <m/>
    <n v="147"/>
    <m/>
    <m/>
    <m/>
    <m/>
    <m/>
    <m/>
    <m/>
    <m/>
    <m/>
    <m/>
    <m/>
    <s v="Manufacturing"/>
    <m/>
    <m/>
    <m/>
    <m/>
    <m/>
    <m/>
    <m/>
    <m/>
    <m/>
    <m/>
    <m/>
    <m/>
    <s v="Deepak Yadav"/>
    <m/>
    <s v="user_A8KOTZADnUtEQOLt4nSLAmteNStuGh80js75RYjrXVt"/>
    <s v="Sarvesh Pawar"/>
    <s v="Shriram Kulkarni"/>
    <m/>
    <s v="April"/>
    <x v="2"/>
    <m/>
    <m/>
    <m/>
    <m/>
    <m/>
    <m/>
    <s v="2020-12-06 09:46:32.129000+00:00"/>
    <s v="2022-08-26 04:23:48.302000+00:00"/>
    <m/>
  </r>
  <r>
    <x v="21"/>
    <n v="200000"/>
    <s v="INR"/>
    <n v="0"/>
    <x v="47"/>
    <s v="Sales"/>
    <s v="stat_kcR4fZg7TU7jjk1jAVua3qGLRS4J5uFayEjK5j02wtv"/>
    <s v="Unqualified"/>
    <x v="1"/>
    <s v="OpportunityStatusType.Lost"/>
    <s v="cont_A64xFo6UXQsrjdZZ3k3ItCCJ0AwfZgC3Me6KVKVuHEq"/>
    <s v="veerabhadra madalabhavi(he)"/>
    <s v="GPA ren"/>
    <s v="lead_aVjFzBgXUVVPHiV5ueyrCW2IDpZ9eMK7IqTw4XbroHT"/>
    <s v="Wistron"/>
    <s v="Gauri Jori"/>
    <s v="user_P3f70h2AcefBkFTBZpvA9LgDbjTmUIXkqdKqHJ5evwA"/>
    <s v="Manojkumar Tinna"/>
    <s v="2022-07-05 12:54:04.150000+00:00"/>
    <s v="2022-08-26 04:09:18.363000+00:00"/>
    <m/>
    <s v="Bangalore"/>
    <m/>
    <m/>
    <m/>
    <n v="2500"/>
    <m/>
    <m/>
    <m/>
    <m/>
    <m/>
    <m/>
    <m/>
    <m/>
    <m/>
    <m/>
    <m/>
    <s v="Manufacturing"/>
    <m/>
    <m/>
    <m/>
    <m/>
    <m/>
    <m/>
    <m/>
    <m/>
    <m/>
    <m/>
    <m/>
    <m/>
    <m/>
    <m/>
    <s v="user_5YHA1ZU4iP896lD1YJehdJcMx7ZEgWCpulT4T2c3pJ3"/>
    <s v="Gauri Jori"/>
    <m/>
    <m/>
    <s v="August; February"/>
    <x v="4"/>
    <m/>
    <m/>
    <s v="Downloaded the guide: Designing employee healthcare plan"/>
    <m/>
    <m/>
    <m/>
    <s v="2021-08-29 20:09:29.409000+00:00"/>
    <s v="2022-08-26 04:09:18.470000+00:00"/>
    <m/>
  </r>
  <r>
    <x v="17"/>
    <n v="0"/>
    <s v="INR"/>
    <n v="0"/>
    <x v="4"/>
    <s v="Sales"/>
    <s v="stat_1hn9nRJaLbI53NxPuSQgo90kRpbpKsFlwN4oEGNUTdO"/>
    <s v="Lost"/>
    <x v="1"/>
    <s v="OpportunityStatusType.Lost"/>
    <s v="cont_6cNUCZMY5aQuaMfypkTfEGKaRrLVjG60bYt2eEKSaE4"/>
    <s v="Anumanthan Thiagarajan"/>
    <s v="Business ins, cyber insurance, professional indemnity insurance etc."/>
    <s v="lead_84Xj5KGIUtLP178fhVI44E54gp5pEjOTIzVFZwDAsZy"/>
    <s v="AL Technology Services"/>
    <s v="Daya Gowda"/>
    <s v="user_6dalmZ7hmWD47jhCVGdU1SSEcFMsz9rWtW2jPORgJvj"/>
    <s v="Vivek Singh"/>
    <s v="2022-05-17 10:52:17.310000+00:00"/>
    <s v="2022-08-25 16:25:05.625000+00:00"/>
    <m/>
    <s v="Bangalore"/>
    <m/>
    <m/>
    <m/>
    <n v="26"/>
    <m/>
    <m/>
    <m/>
    <m/>
    <m/>
    <m/>
    <m/>
    <m/>
    <m/>
    <m/>
    <m/>
    <s v="IT Services &amp; IT Consulting"/>
    <s v="New India"/>
    <m/>
    <m/>
    <m/>
    <m/>
    <m/>
    <m/>
    <m/>
    <m/>
    <m/>
    <m/>
    <m/>
    <s v="Prashant Abhang"/>
    <m/>
    <s v="user_ojX3B6giQCeKnOjqd4gdwXUl0CqqHMXNORvxR6POXn6"/>
    <s v="Abhishek Chauhan"/>
    <s v="Dr. Anil More"/>
    <m/>
    <s v="September"/>
    <x v="2"/>
    <m/>
    <m/>
    <m/>
    <m/>
    <m/>
    <m/>
    <s v="2022-04-20 10:11:08.925000+00:00"/>
    <s v="2022-10-20 07:59:18.721000+00:00"/>
    <m/>
  </r>
  <r>
    <x v="17"/>
    <n v="2500000"/>
    <s v="INR"/>
    <n v="0"/>
    <x v="24"/>
    <s v="Sales"/>
    <s v="stat_kcR4fZg7TU7jjk1jAVua3qGLRS4J5uFayEjK5j02wtv"/>
    <s v="Unqualified"/>
    <x v="1"/>
    <s v="OpportunityStatusType.Lost"/>
    <s v="cont_haG9C4i6J5ULRGifRjqpgLeQqoESI0DGoUsWLej7jWs"/>
    <s v="Pronoti Roy"/>
    <m/>
    <s v="lead_RtkWcf90PD4RhbEo07oWqcSjsZCQsCwgsllKqqQdGo2"/>
    <s v="HyperVerge"/>
    <s v="Sarvesh Pawar"/>
    <s v="user_6dalmZ7hmWD47jhCVGdU1SSEcFMsz9rWtW2jPORgJvj"/>
    <s v="Vivek Singh"/>
    <s v="2022-07-28 11:26:54.520000+00:00"/>
    <s v="2022-08-25 16:23:46.577000+00:00"/>
    <m/>
    <s v="Bangalore"/>
    <m/>
    <m/>
    <m/>
    <n v="120"/>
    <m/>
    <m/>
    <m/>
    <m/>
    <m/>
    <m/>
    <m/>
    <m/>
    <m/>
    <m/>
    <m/>
    <m/>
    <m/>
    <m/>
    <m/>
    <m/>
    <m/>
    <m/>
    <m/>
    <m/>
    <m/>
    <m/>
    <m/>
    <m/>
    <m/>
    <m/>
    <s v="user_A8KOTZADnUtEQOLt4nSLAmteNStuGh80js75RYjrXVt"/>
    <s v="Sarvesh Pawar"/>
    <m/>
    <m/>
    <s v="September"/>
    <x v="4"/>
    <m/>
    <m/>
    <s v="Downloaded the guide: Designing employee healthcare plan"/>
    <m/>
    <m/>
    <m/>
    <s v="2021-11-30 09:50:33.593000+00:00"/>
    <s v="2022-09-30 07:45:21.270000+00:00"/>
    <s v="GMC"/>
  </r>
  <r>
    <x v="21"/>
    <n v="12000000"/>
    <s v="INR"/>
    <n v="0"/>
    <x v="47"/>
    <s v="Sales"/>
    <s v="stat_kcR4fZg7TU7jjk1jAVua3qGLRS4J5uFayEjK5j02wtv"/>
    <s v="Unqualified"/>
    <x v="1"/>
    <s v="OpportunityStatusType.Lost"/>
    <s v="cont_A64xFo6UXQsrjdZZ3k3ItCCJ0AwfZgC3Me6KVKVuHEq"/>
    <s v="veerabhadra madalabhavi(he)"/>
    <s v="GMC ren"/>
    <s v="lead_aVjFzBgXUVVPHiV5ueyrCW2IDpZ9eMK7IqTw4XbroHT"/>
    <s v="Wistron"/>
    <s v="Gauri Jori"/>
    <s v="user_P3f70h2AcefBkFTBZpvA9LgDbjTmUIXkqdKqHJ5evwA"/>
    <s v="Manojkumar Tinna"/>
    <s v="2022-07-05 12:53:21.111000+00:00"/>
    <s v="2022-08-26 04:09:10.876000+00:00"/>
    <m/>
    <s v="Bangalore"/>
    <m/>
    <m/>
    <m/>
    <n v="2500"/>
    <m/>
    <m/>
    <m/>
    <m/>
    <m/>
    <m/>
    <m/>
    <m/>
    <m/>
    <m/>
    <m/>
    <s v="Manufacturing"/>
    <m/>
    <m/>
    <m/>
    <m/>
    <m/>
    <m/>
    <m/>
    <m/>
    <m/>
    <m/>
    <m/>
    <m/>
    <m/>
    <m/>
    <s v="user_5YHA1ZU4iP896lD1YJehdJcMx7ZEgWCpulT4T2c3pJ3"/>
    <s v="Gauri Jori"/>
    <m/>
    <m/>
    <s v="August; February"/>
    <x v="4"/>
    <m/>
    <m/>
    <s v="Downloaded the guide: Designing employee healthcare plan"/>
    <m/>
    <m/>
    <m/>
    <s v="2021-08-29 20:09:29.409000+00:00"/>
    <s v="2022-08-26 04:09:18.470000+00:00"/>
    <m/>
  </r>
  <r>
    <x v="17"/>
    <n v="8000000"/>
    <s v="INR"/>
    <n v="0"/>
    <x v="51"/>
    <s v="Sales"/>
    <s v="stat_kcR4fZg7TU7jjk1jAVua3qGLRS4J5uFayEjK5j02wtv"/>
    <s v="Unqualified"/>
    <x v="1"/>
    <s v="OpportunityStatusType.Lost"/>
    <s v="cont_fnG7bz0QwP9FHPEPpQ3z07I0dC6PzYgGZ5nzvNKSQHv"/>
    <s v="Suresh S"/>
    <s v="GMC renewal"/>
    <s v="lead_eGFVFYklEUKNouC6kIszB5zMoBuJOMu9RiaomCfnO2y"/>
    <s v="GamesKraft"/>
    <s v="Trupti Suryavanshi"/>
    <s v="user_6dalmZ7hmWD47jhCVGdU1SSEcFMsz9rWtW2jPORgJvj"/>
    <s v="Vivek Singh"/>
    <s v="2022-07-07 12:45:57.457000+00:00"/>
    <s v="2022-08-25 16:22:32.891000+00:00"/>
    <m/>
    <s v="Bangalore"/>
    <m/>
    <s v="2022-02-15 23:55:22+00:00"/>
    <m/>
    <n v="750"/>
    <m/>
    <m/>
    <m/>
    <m/>
    <m/>
    <m/>
    <m/>
    <s v="PAID_SOCIAL"/>
    <m/>
    <m/>
    <m/>
    <s v="Digital Marketing &amp; Advertising"/>
    <m/>
    <m/>
    <m/>
    <m/>
    <m/>
    <m/>
    <m/>
    <m/>
    <m/>
    <m/>
    <m/>
    <m/>
    <s v="Sakshi Soni"/>
    <m/>
    <s v="user_L8E6IFhq6UCzKLHa45LUUTZCznDuyDwFrGaEp9DXiUM"/>
    <s v="Trupti Suryavanshi"/>
    <s v="Snehal Mane"/>
    <m/>
    <s v="August; September"/>
    <x v="2"/>
    <s v="Inbound via website"/>
    <m/>
    <s v="Employee Count 480"/>
    <m/>
    <m/>
    <m/>
    <s v="2021-09-02 04:24:41.031000+00:00"/>
    <s v="2022-09-01 18:02:01.749000+00:00"/>
    <s v="GMC"/>
  </r>
  <r>
    <x v="17"/>
    <n v="500000"/>
    <s v="INR"/>
    <n v="0"/>
    <x v="51"/>
    <s v="Sales"/>
    <s v="stat_kcR4fZg7TU7jjk1jAVua3qGLRS4J5uFayEjK5j02wtv"/>
    <s v="Unqualified"/>
    <x v="1"/>
    <s v="OpportunityStatusType.Lost"/>
    <s v="cont_fnG7bz0QwP9FHPEPpQ3z07I0dC6PzYgGZ5nzvNKSQHv"/>
    <s v="Suresh S"/>
    <s v="GPA Renewal"/>
    <s v="lead_eGFVFYklEUKNouC6kIszB5zMoBuJOMu9RiaomCfnO2y"/>
    <s v="GamesKraft"/>
    <s v="Trupti Suryavanshi"/>
    <s v="user_6dalmZ7hmWD47jhCVGdU1SSEcFMsz9rWtW2jPORgJvj"/>
    <s v="Vivek Singh"/>
    <s v="2022-07-07 12:46:30.668000+00:00"/>
    <s v="2022-08-25 16:22:40.383000+00:00"/>
    <m/>
    <s v="Bangalore"/>
    <m/>
    <s v="2022-02-15 23:55:22+00:00"/>
    <m/>
    <n v="750"/>
    <m/>
    <m/>
    <m/>
    <m/>
    <m/>
    <m/>
    <m/>
    <s v="PAID_SOCIAL"/>
    <m/>
    <m/>
    <m/>
    <s v="Digital Marketing &amp; Advertising"/>
    <m/>
    <m/>
    <m/>
    <m/>
    <m/>
    <m/>
    <m/>
    <m/>
    <m/>
    <m/>
    <m/>
    <m/>
    <s v="Sakshi Soni"/>
    <m/>
    <s v="user_L8E6IFhq6UCzKLHa45LUUTZCznDuyDwFrGaEp9DXiUM"/>
    <s v="Trupti Suryavanshi"/>
    <s v="Snehal Mane"/>
    <m/>
    <s v="August; September"/>
    <x v="2"/>
    <s v="Inbound via website"/>
    <m/>
    <s v="Employee Count 480"/>
    <m/>
    <m/>
    <m/>
    <s v="2021-09-02 04:24:41.031000+00:00"/>
    <s v="2022-09-01 18:02:01.749000+00:00"/>
    <s v="GPA"/>
  </r>
  <r>
    <x v="17"/>
    <n v="50000"/>
    <s v="INR"/>
    <n v="0"/>
    <x v="30"/>
    <s v="Sales"/>
    <s v="stat_kcR4fZg7TU7jjk1jAVua3qGLRS4J5uFayEjK5j02wtv"/>
    <s v="Unqualified"/>
    <x v="1"/>
    <s v="OpportunityStatusType.Lost"/>
    <s v="cont_TC2w9ZnPsKBTBg0XKWbQrD8ogADvPLhjCM2yXIRgHvp"/>
    <s v="Sai Jyothi"/>
    <m/>
    <s v="lead_ABaTJIixWJzCBJf6mViYFqhuQky0RYITZjDyEreQ3t5"/>
    <s v="WeRize"/>
    <s v="Prateek Wadhwa"/>
    <s v="user_6dalmZ7hmWD47jhCVGdU1SSEcFMsz9rWtW2jPORgJvj"/>
    <s v="Vivek Singh"/>
    <s v="2022-06-24 06:11:40.403000+00:00"/>
    <s v="2022-08-25 16:20:46.437000+00:00"/>
    <m/>
    <s v="Bangalore"/>
    <m/>
    <m/>
    <m/>
    <n v="157"/>
    <m/>
    <m/>
    <m/>
    <m/>
    <m/>
    <m/>
    <m/>
    <m/>
    <m/>
    <m/>
    <m/>
    <s v="Banking &amp; Finance"/>
    <m/>
    <m/>
    <m/>
    <m/>
    <m/>
    <m/>
    <m/>
    <m/>
    <m/>
    <m/>
    <m/>
    <m/>
    <s v="Aniket Vahile"/>
    <m/>
    <s v="user_FdWFezbLzkYQcGsBUsjZO25nr2poK2nRbqV47Rs5Kfm"/>
    <s v="Prateek Wadhwa"/>
    <m/>
    <m/>
    <s v="September"/>
    <x v="2"/>
    <s v="Lusha"/>
    <m/>
    <m/>
    <m/>
    <m/>
    <m/>
    <s v="2021-12-09 09:17:54.709000+00:00"/>
    <s v="2022-09-09 11:38:28.326000+00:00"/>
    <s v="GPA"/>
  </r>
  <r>
    <x v="17"/>
    <n v="1000000"/>
    <s v="INR"/>
    <n v="0"/>
    <x v="10"/>
    <s v="Sales"/>
    <s v="stat_kcR4fZg7TU7jjk1jAVua3qGLRS4J5uFayEjK5j02wtv"/>
    <s v="Unqualified"/>
    <x v="1"/>
    <s v="OpportunityStatusType.Lost"/>
    <s v="cont_smA8wiavq1K4eyi0KIS1SNQCnAlX7TOLxkw0kg9Pm0g"/>
    <s v="Madhu R"/>
    <s v="100 employees in this group co looking for 1+3 Indian garage - Group co name Fresh Requirement"/>
    <s v="lead_QjJomLSXQvogN4V95JE82yu9taSkxoXq4j786WBWJSq"/>
    <s v="The Indian Garage co(Fresh)"/>
    <s v="Daya Gowda"/>
    <s v="user_6dalmZ7hmWD47jhCVGdU1SSEcFMsz9rWtW2jPORgJvj"/>
    <s v="Vivek Singh"/>
    <s v="2022-07-19 09:30:08.398000+00:00"/>
    <s v="2022-08-25 16:08:16.470000+00:00"/>
    <m/>
    <s v="Bangalore"/>
    <m/>
    <m/>
    <m/>
    <n v="50"/>
    <m/>
    <m/>
    <m/>
    <m/>
    <m/>
    <m/>
    <m/>
    <s v="PAID_SOCIAL"/>
    <m/>
    <m/>
    <m/>
    <s v="Construction &amp; Real Estate"/>
    <m/>
    <m/>
    <m/>
    <m/>
    <m/>
    <m/>
    <m/>
    <m/>
    <m/>
    <m/>
    <m/>
    <m/>
    <m/>
    <m/>
    <s v="user_encRk5bIEFN6ZA11h4WH2AdZTiZpogLSlMIaj0E30SZ"/>
    <s v="Daya Gowda"/>
    <m/>
    <m/>
    <m/>
    <x v="4"/>
    <m/>
    <m/>
    <s v="Employee Engagement Handbook"/>
    <m/>
    <m/>
    <m/>
    <s v="2022-06-11 14:19:28.336000+00:00"/>
    <s v="2022-10-11 16:30:33.080000+00:00"/>
    <m/>
  </r>
  <r>
    <x v="17"/>
    <n v="8000000"/>
    <s v="INR"/>
    <n v="0"/>
    <x v="10"/>
    <s v="Sales"/>
    <s v="stat_kcR4fZg7TU7jjk1jAVua3qGLRS4J5uFayEjK5j02wtv"/>
    <s v="Unqualified"/>
    <x v="1"/>
    <s v="OpportunityStatusType.Lost"/>
    <m/>
    <m/>
    <m/>
    <s v="lead_nq7HLZGJvfrP8Wj03g2XSilOmDDqW3O8V4SczUQKeQk"/>
    <s v="GalaxE Solutions"/>
    <s v="Kaushlya Bhavsar"/>
    <s v="user_6dalmZ7hmWD47jhCVGdU1SSEcFMsz9rWtW2jPORgJvj"/>
    <s v="Vivek Singh"/>
    <s v="2022-04-04 08:56:42.381000+00:00"/>
    <s v="2022-08-25 15:05:59.523000+00:00"/>
    <m/>
    <s v="Bangalore"/>
    <m/>
    <m/>
    <m/>
    <n v="1300"/>
    <m/>
    <m/>
    <m/>
    <m/>
    <m/>
    <m/>
    <m/>
    <m/>
    <m/>
    <m/>
    <m/>
    <s v="Professional Services"/>
    <m/>
    <m/>
    <m/>
    <m/>
    <m/>
    <m/>
    <m/>
    <m/>
    <m/>
    <m/>
    <m/>
    <m/>
    <m/>
    <m/>
    <s v="user_FdWFezbLzkYQcGsBUsjZO25nr2poK2nRbqV47Rs5Kfm"/>
    <s v="Prateek Wadhwa"/>
    <m/>
    <m/>
    <s v="August"/>
    <x v="4"/>
    <m/>
    <m/>
    <s v="Employee Engagement Handbook"/>
    <m/>
    <m/>
    <m/>
    <s v="2022-03-26 15:01:32.909000+00:00"/>
    <s v="2022-08-25 15:05:59.572000+00:00"/>
    <s v="GMC"/>
  </r>
  <r>
    <x v="17"/>
    <n v="2000000"/>
    <s v="INR"/>
    <n v="0"/>
    <x v="30"/>
    <s v="Sales"/>
    <s v="stat_kcR4fZg7TU7jjk1jAVua3qGLRS4J5uFayEjK5j02wtv"/>
    <s v="Unqualified"/>
    <x v="1"/>
    <s v="OpportunityStatusType.Lost"/>
    <s v="cont_TC2w9ZnPsKBTBg0XKWbQrD8ogADvPLhjCM2yXIRgHvp"/>
    <s v="Sai Jyothi"/>
    <m/>
    <s v="lead_ABaTJIixWJzCBJf6mViYFqhuQky0RYITZjDyEreQ3t5"/>
    <s v="WeRize"/>
    <s v="Prateek Wadhwa"/>
    <s v="user_6dalmZ7hmWD47jhCVGdU1SSEcFMsz9rWtW2jPORgJvj"/>
    <s v="Vivek Singh"/>
    <s v="2022-06-24 06:11:18.478000+00:00"/>
    <s v="2022-08-25 16:20:39.105000+00:00"/>
    <m/>
    <s v="Bangalore"/>
    <m/>
    <m/>
    <m/>
    <n v="157"/>
    <m/>
    <m/>
    <m/>
    <m/>
    <m/>
    <m/>
    <m/>
    <m/>
    <m/>
    <m/>
    <m/>
    <s v="Banking &amp; Finance"/>
    <m/>
    <m/>
    <m/>
    <m/>
    <m/>
    <m/>
    <m/>
    <m/>
    <m/>
    <m/>
    <m/>
    <m/>
    <s v="Aniket Vahile"/>
    <m/>
    <s v="user_FdWFezbLzkYQcGsBUsjZO25nr2poK2nRbqV47Rs5Kfm"/>
    <s v="Prateek Wadhwa"/>
    <m/>
    <m/>
    <s v="September"/>
    <x v="2"/>
    <s v="Lusha"/>
    <m/>
    <m/>
    <m/>
    <m/>
    <m/>
    <s v="2021-12-09 09:17:54.709000+00:00"/>
    <s v="2022-09-09 11:38:28.326000+00:00"/>
    <s v="GMC"/>
  </r>
  <r>
    <x v="17"/>
    <n v="100000"/>
    <s v="INR"/>
    <n v="0"/>
    <x v="48"/>
    <s v="Sales"/>
    <s v="stat_1hn9nRJaLbI53NxPuSQgo90kRpbpKsFlwN4oEGNUTdO"/>
    <s v="Lost"/>
    <x v="1"/>
    <s v="OpportunityStatusType.Lost"/>
    <m/>
    <m/>
    <s v="GPA"/>
    <s v="lead_JtwgVqx7zVcsEwTHy0eDlSlCEdjddFPCKloVWwOTpFm"/>
    <s v="Nuvento Inc"/>
    <s v="Daya Gowda"/>
    <s v="user_6dalmZ7hmWD47jhCVGdU1SSEcFMsz9rWtW2jPORgJvj"/>
    <s v="Vivek Singh"/>
    <s v="2022-08-18 10:17:46.646000+00:00"/>
    <s v="2022-08-25 14:54:31.446000+00:00"/>
    <m/>
    <s v="Bangalore"/>
    <m/>
    <m/>
    <m/>
    <n v="355"/>
    <m/>
    <m/>
    <m/>
    <m/>
    <m/>
    <m/>
    <m/>
    <s v="PAID_SOCIAL"/>
    <m/>
    <m/>
    <m/>
    <s v="IT Services &amp; IT Consulting"/>
    <s v="religare"/>
    <m/>
    <m/>
    <m/>
    <m/>
    <m/>
    <m/>
    <m/>
    <m/>
    <m/>
    <m/>
    <m/>
    <s v="Sakshi Soni"/>
    <m/>
    <s v="user_encRk5bIEFN6ZA11h4WH2AdZTiZpogLSlMIaj0E30SZ"/>
    <s v="Daya Gowda"/>
    <s v="Kunal Hire"/>
    <m/>
    <s v="August"/>
    <x v="4"/>
    <s v="Mr. E"/>
    <m/>
    <s v="Employee Engagement Handbook"/>
    <m/>
    <m/>
    <m/>
    <s v="2022-05-17 16:52:19.423000+00:00"/>
    <s v="2022-10-20 08:32:30.246000+00:00"/>
    <m/>
  </r>
  <r>
    <x v="17"/>
    <n v="5000000"/>
    <s v="INR"/>
    <n v="0"/>
    <x v="27"/>
    <s v="Sales"/>
    <s v="stat_kcR4fZg7TU7jjk1jAVua3qGLRS4J5uFayEjK5j02wtv"/>
    <s v="Unqualified"/>
    <x v="1"/>
    <s v="OpportunityStatusType.Lost"/>
    <m/>
    <m/>
    <s v="Renewal is in the month of Aug"/>
    <s v="lead_nq7HLZGJvfrP8Wj03g2XSilOmDDqW3O8V4SczUQKeQk"/>
    <s v="GalaxE Solutions"/>
    <s v="Kaushlya Bhavsar"/>
    <s v="user_6dalmZ7hmWD47jhCVGdU1SSEcFMsz9rWtW2jPORgJvj"/>
    <s v="Vivek Singh"/>
    <s v="2022-04-05 06:57:37.091000+00:00"/>
    <s v="2022-08-25 15:05:50.252000+00:00"/>
    <m/>
    <s v="Bangalore"/>
    <m/>
    <m/>
    <m/>
    <n v="1300"/>
    <m/>
    <m/>
    <m/>
    <m/>
    <m/>
    <m/>
    <m/>
    <m/>
    <m/>
    <m/>
    <m/>
    <s v="Professional Services"/>
    <m/>
    <m/>
    <m/>
    <m/>
    <m/>
    <m/>
    <m/>
    <m/>
    <m/>
    <m/>
    <m/>
    <m/>
    <m/>
    <m/>
    <s v="user_FdWFezbLzkYQcGsBUsjZO25nr2poK2nRbqV47Rs5Kfm"/>
    <s v="Prateek Wadhwa"/>
    <m/>
    <m/>
    <s v="August"/>
    <x v="4"/>
    <m/>
    <m/>
    <s v="Employee Engagement Handbook"/>
    <m/>
    <m/>
    <m/>
    <s v="2022-03-26 15:01:32.909000+00:00"/>
    <s v="2022-08-25 15:05:59.572000+00:00"/>
    <s v="GTL"/>
  </r>
  <r>
    <x v="11"/>
    <n v="100000"/>
    <s v="INR"/>
    <n v="0"/>
    <x v="10"/>
    <s v="Sales"/>
    <s v="stat_kcR4fZg7TU7jjk1jAVua3qGLRS4J5uFayEjK5j02wtv"/>
    <s v="Unqualified"/>
    <x v="1"/>
    <s v="OpportunityStatusType.Lost"/>
    <s v="cont_tzGA2EW6Fe2QGnqhMxVtpoKvx3QbJwfshLdV5fU7fWu"/>
    <s v="shilpa gholap"/>
    <s v="WC ren"/>
    <s v="lead_Lqo76CB7hCU7Z32d2zO5eB6WtZORn6B3yZZb0OmKkCc"/>
    <s v="YAPP INDIA AUTOMOTIVE SYSTEMS PRIVATE LIMITED"/>
    <s v="Gauri Jori"/>
    <s v="user_LKRhV6rhcBe0uL8u70UUGeDjbMupuho4TaiAOCbT7HT"/>
    <s v="Kashif Ahmad"/>
    <s v="2022-07-25 10:04:41.226000+00:00"/>
    <s v="2022-08-25 14:16:05.101000+00:00"/>
    <m/>
    <s v="Pune"/>
    <m/>
    <m/>
    <m/>
    <n v="100"/>
    <m/>
    <m/>
    <m/>
    <m/>
    <m/>
    <m/>
    <m/>
    <s v="PAID_SOCIAL"/>
    <m/>
    <m/>
    <m/>
    <s v="Manufacturing"/>
    <m/>
    <m/>
    <m/>
    <m/>
    <m/>
    <m/>
    <m/>
    <m/>
    <m/>
    <m/>
    <m/>
    <m/>
    <s v="Jitin Gopi"/>
    <m/>
    <s v="user_5YHA1ZU4iP896lD1YJehdJcMx7ZEgWCpulT4T2c3pJ3"/>
    <s v="Gauri Jori"/>
    <m/>
    <m/>
    <s v="August"/>
    <x v="1"/>
    <m/>
    <m/>
    <s v="Essential HR Policies"/>
    <m/>
    <m/>
    <m/>
    <s v="2020-12-12 08:39:10.296000+00:00"/>
    <s v="2022-09-15 05:21:31.065000+00:00"/>
    <m/>
  </r>
  <r>
    <x v="11"/>
    <n v="700000"/>
    <s v="INR"/>
    <n v="0"/>
    <x v="10"/>
    <s v="Sales"/>
    <s v="stat_1hn9nRJaLbI53NxPuSQgo90kRpbpKsFlwN4oEGNUTdO"/>
    <s v="Lost"/>
    <x v="1"/>
    <s v="OpportunityStatusType.Lost"/>
    <s v="cont_j6ZGIdb1GjB6EsvGlhgCT05dBMtBfdQh3g6Aw86Fh13"/>
    <s v="Praveen"/>
    <m/>
    <s v="lead_iLMvfJrAJROjuSNDk7Iz7I0Qscbw3BOyWXGU3TZt0F8"/>
    <s v="TECSIDEL INDIA PRIVATE LIMITED"/>
    <s v="Hardik Panchal"/>
    <s v="user_LKRhV6rhcBe0uL8u70UUGeDjbMupuho4TaiAOCbT7HT"/>
    <s v="Kashif Ahmad"/>
    <s v="2022-01-20 07:13:04.504000+00:00"/>
    <s v="2022-08-25 14:13:13.871000+00:00"/>
    <m/>
    <s v="Gurgaon"/>
    <m/>
    <m/>
    <m/>
    <n v="66"/>
    <m/>
    <m/>
    <m/>
    <m/>
    <m/>
    <m/>
    <m/>
    <m/>
    <m/>
    <m/>
    <m/>
    <s v="IT Services &amp; IT Consulting"/>
    <m/>
    <m/>
    <m/>
    <m/>
    <m/>
    <m/>
    <m/>
    <m/>
    <m/>
    <m/>
    <m/>
    <m/>
    <m/>
    <m/>
    <s v="user_5IQTpX6DsnoeoDfxqzqojpVoQLXPh68nhDjLS5ETjYj"/>
    <s v="Satyajit Chati"/>
    <m/>
    <m/>
    <s v="August; July"/>
    <x v="2"/>
    <m/>
    <m/>
    <s v="Rakesh TPA"/>
    <m/>
    <m/>
    <m/>
    <s v="2022-01-13 13:57:32.961000+00:00"/>
    <s v="2022-10-19 12:03:45.220000+00:00"/>
    <m/>
  </r>
  <r>
    <x v="11"/>
    <n v="500000"/>
    <s v="INR"/>
    <n v="0"/>
    <x v="44"/>
    <s v="Sales"/>
    <s v="stat_kcR4fZg7TU7jjk1jAVua3qGLRS4J5uFayEjK5j02wtv"/>
    <s v="Unqualified"/>
    <x v="1"/>
    <s v="OpportunityStatusType.Lost"/>
    <s v="cont_tzGA2EW6Fe2QGnqhMxVtpoKvx3QbJwfshLdV5fU7fWu"/>
    <s v="shilpa gholap"/>
    <s v="GMC renewal"/>
    <s v="lead_Lqo76CB7hCU7Z32d2zO5eB6WtZORn6B3yZZb0OmKkCc"/>
    <s v="YAPP INDIA AUTOMOTIVE SYSTEMS PRIVATE LIMITED"/>
    <s v="Gauri Jori"/>
    <s v="user_LKRhV6rhcBe0uL8u70UUGeDjbMupuho4TaiAOCbT7HT"/>
    <s v="Kashif Ahmad"/>
    <s v="2022-07-25 10:03:48.053000+00:00"/>
    <s v="2022-08-25 14:15:42.989000+00:00"/>
    <m/>
    <s v="Pune"/>
    <m/>
    <m/>
    <m/>
    <n v="100"/>
    <m/>
    <m/>
    <m/>
    <m/>
    <m/>
    <m/>
    <m/>
    <s v="PAID_SOCIAL"/>
    <m/>
    <m/>
    <m/>
    <s v="Manufacturing"/>
    <m/>
    <m/>
    <m/>
    <m/>
    <m/>
    <m/>
    <m/>
    <m/>
    <m/>
    <m/>
    <m/>
    <m/>
    <s v="Jitin Gopi"/>
    <m/>
    <s v="user_5YHA1ZU4iP896lD1YJehdJcMx7ZEgWCpulT4T2c3pJ3"/>
    <s v="Gauri Jori"/>
    <m/>
    <m/>
    <s v="August"/>
    <x v="1"/>
    <m/>
    <m/>
    <s v="Essential HR Policies"/>
    <m/>
    <m/>
    <m/>
    <s v="2020-12-12 08:39:10.296000+00:00"/>
    <s v="2022-09-15 05:21:31.065000+00:00"/>
    <m/>
  </r>
  <r>
    <x v="11"/>
    <n v="50000"/>
    <s v="INR"/>
    <n v="0"/>
    <x v="10"/>
    <s v="Sales"/>
    <s v="stat_kcR4fZg7TU7jjk1jAVua3qGLRS4J5uFayEjK5j02wtv"/>
    <s v="Unqualified"/>
    <x v="1"/>
    <s v="OpportunityStatusType.Lost"/>
    <s v="cont_tzGA2EW6Fe2QGnqhMxVtpoKvx3QbJwfshLdV5fU7fWu"/>
    <s v="shilpa gholap"/>
    <s v="GPA ren"/>
    <s v="lead_Lqo76CB7hCU7Z32d2zO5eB6WtZORn6B3yZZb0OmKkCc"/>
    <s v="YAPP INDIA AUTOMOTIVE SYSTEMS PRIVATE LIMITED"/>
    <s v="Gauri Jori"/>
    <s v="user_LKRhV6rhcBe0uL8u70UUGeDjbMupuho4TaiAOCbT7HT"/>
    <s v="Kashif Ahmad"/>
    <s v="2022-07-25 10:04:14.107000+00:00"/>
    <s v="2022-08-25 14:15:52.997000+00:00"/>
    <m/>
    <s v="Pune"/>
    <m/>
    <m/>
    <m/>
    <n v="100"/>
    <m/>
    <m/>
    <m/>
    <m/>
    <m/>
    <m/>
    <m/>
    <s v="PAID_SOCIAL"/>
    <m/>
    <m/>
    <m/>
    <s v="Manufacturing"/>
    <m/>
    <m/>
    <m/>
    <m/>
    <m/>
    <m/>
    <m/>
    <m/>
    <m/>
    <m/>
    <m/>
    <m/>
    <s v="Jitin Gopi"/>
    <m/>
    <s v="user_5YHA1ZU4iP896lD1YJehdJcMx7ZEgWCpulT4T2c3pJ3"/>
    <s v="Gauri Jori"/>
    <m/>
    <m/>
    <s v="August"/>
    <x v="1"/>
    <m/>
    <m/>
    <s v="Essential HR Policies"/>
    <m/>
    <m/>
    <m/>
    <s v="2020-12-12 08:39:10.296000+00:00"/>
    <s v="2022-09-15 05:21:31.065000+00:00"/>
    <m/>
  </r>
  <r>
    <x v="9"/>
    <n v="41000"/>
    <s v="INR"/>
    <n v="100"/>
    <x v="45"/>
    <s v="Sales"/>
    <s v="stat_OZRiD1474QRJIpvnjHCZfiIvKcVD6mIKSSTzg8SwDVx"/>
    <s v="Won- Payment Completed"/>
    <x v="0"/>
    <s v="OpportunityStatusType.Won"/>
    <s v="cont_vPShCAuB2XKbHXTUodaZ1ZvlO54vIlL7p9n3bhIRR4U"/>
    <s v="Rajeev (Ranjan) Kunwar"/>
    <m/>
    <s v="lead_PRWuCMWiPgNs50N6JQscpJ7FUrgErr2emKx5fXY04gm"/>
    <s v="EvolveBPM, LLC"/>
    <s v="Vishnu Veeramani"/>
    <s v="user_9SBRjyF0n4iWuhUdqRyQkFhl2J4uyNKhFWvvJEvunX8"/>
    <s v="Omkar Ghate"/>
    <s v="2022-08-24 05:55:44.538000+00:00"/>
    <s v="2022-08-25 07:37:22.357000+00:00"/>
    <m/>
    <s v="Pune"/>
    <m/>
    <m/>
    <m/>
    <n v="144"/>
    <m/>
    <m/>
    <m/>
    <m/>
    <m/>
    <m/>
    <m/>
    <m/>
    <m/>
    <m/>
    <m/>
    <m/>
    <s v="ICICI Lombard"/>
    <m/>
    <m/>
    <m/>
    <m/>
    <m/>
    <m/>
    <m/>
    <m/>
    <m/>
    <m/>
    <m/>
    <s v="Aniket Vahile"/>
    <m/>
    <s v="user_hYneJegkOPVKmVrtUbBOUXxrjYMTRntZlRehPSnApep"/>
    <s v="Vishnu Veeramani"/>
    <s v="Siddharth Angolkar"/>
    <m/>
    <s v="August"/>
    <x v="4"/>
    <s v="Mr. E"/>
    <m/>
    <s v="Employee Engagement Handbook"/>
    <m/>
    <m/>
    <m/>
    <s v="2022-03-30 05:14:53.350000+00:00"/>
    <s v="2022-10-20 11:43:56.837000+00:00"/>
    <s v="GPA"/>
  </r>
  <r>
    <x v="9"/>
    <n v="135000"/>
    <s v="INR"/>
    <n v="100"/>
    <x v="45"/>
    <s v="Sales"/>
    <s v="stat_OZRiD1474QRJIpvnjHCZfiIvKcVD6mIKSSTzg8SwDVx"/>
    <s v="Won- Payment Completed"/>
    <x v="0"/>
    <s v="OpportunityStatusType.Won"/>
    <m/>
    <m/>
    <s v="D &amp; O Policy"/>
    <s v="lead_CzT4w7CWhZUUkXh7MVqvMmEOPHn9UpJSjDcMCw4PYO1"/>
    <s v="SOLOCO GLOBAL INDIA PRIVATE LIMITED"/>
    <s v="Omkar Ghate"/>
    <s v="user_9SBRjyF0n4iWuhUdqRyQkFhl2J4uyNKhFWvvJEvunX8"/>
    <s v="Omkar Ghate"/>
    <s v="2022-05-18 05:24:58.850000+00:00"/>
    <s v="2022-08-25 10:08:01.832000+00:00"/>
    <m/>
    <s v="Pune"/>
    <m/>
    <m/>
    <m/>
    <n v="7"/>
    <m/>
    <m/>
    <m/>
    <m/>
    <m/>
    <m/>
    <m/>
    <m/>
    <m/>
    <m/>
    <m/>
    <m/>
    <m/>
    <m/>
    <m/>
    <m/>
    <m/>
    <m/>
    <m/>
    <m/>
    <m/>
    <m/>
    <m/>
    <m/>
    <m/>
    <m/>
    <s v="user_FdWFezbLzkYQcGsBUsjZO25nr2poK2nRbqV47Rs5Kfm"/>
    <s v="Prateek Wadhwa"/>
    <s v="Komal Chougale; Siddharth Angolkar"/>
    <m/>
    <s v="April"/>
    <x v="7"/>
    <m/>
    <m/>
    <s v="Lead Magnet Lead"/>
    <m/>
    <m/>
    <m/>
    <s v="2021-08-30 04:40:46.516000+00:00"/>
    <s v="2022-10-20 09:10:29.117000+00:00"/>
    <s v="NON EB"/>
  </r>
  <r>
    <x v="29"/>
    <n v="1000000"/>
    <s v="INR"/>
    <n v="0"/>
    <x v="30"/>
    <s v="Sales"/>
    <s v="stat_kcR4fZg7TU7jjk1jAVua3qGLRS4J5uFayEjK5j02wtv"/>
    <s v="Unqualified"/>
    <x v="1"/>
    <s v="OpportunityStatusType.Lost"/>
    <m/>
    <m/>
    <s v="GMC (1+3)"/>
    <s v="lead_BnGAjpRxAguzuwT6W8aw6IuqdqeOpIWxIXJgFdIVXGu"/>
    <s v="BSA CORPORATION LIMITED"/>
    <s v="Bhairavi Jog"/>
    <s v="user_k8sSUtRXfYEMul9CBIF4ZOmv3vnev5cdEvVZbtETMKp"/>
    <s v="Sanket Kulkarni"/>
    <s v="2022-08-03 12:22:32.488000+00:00"/>
    <s v="2022-08-25 08:37:44.595000+00:00"/>
    <m/>
    <s v="Pune"/>
    <m/>
    <s v="2020-08-26 02:33:00+00:00"/>
    <m/>
    <n v="200"/>
    <m/>
    <m/>
    <m/>
    <m/>
    <m/>
    <m/>
    <m/>
    <m/>
    <m/>
    <m/>
    <m/>
    <s v="Manufacturing"/>
    <m/>
    <m/>
    <m/>
    <m/>
    <m/>
    <m/>
    <m/>
    <m/>
    <m/>
    <m/>
    <m/>
    <m/>
    <s v="Jitin Gopi"/>
    <m/>
    <s v="user_228eUmsdKIb9OItgmiDq1zD4aPZ1eqiapbaLAGeBf8g"/>
    <s v="Bhairavi Jog"/>
    <m/>
    <m/>
    <s v="September"/>
    <x v="12"/>
    <m/>
    <m/>
    <m/>
    <m/>
    <m/>
    <m/>
    <s v="2020-12-06 09:47:23.622000+00:00"/>
    <s v="2022-09-16 10:29:46.234000+00:00"/>
    <s v="GMC"/>
  </r>
  <r>
    <x v="9"/>
    <n v="143006"/>
    <s v="INR"/>
    <n v="100"/>
    <x v="45"/>
    <s v="Sales"/>
    <s v="stat_OZRiD1474QRJIpvnjHCZfiIvKcVD6mIKSSTzg8SwDVx"/>
    <s v="Won- Payment Completed"/>
    <x v="0"/>
    <s v="OpportunityStatusType.Won"/>
    <s v="cont_vPShCAuB2XKbHXTUodaZ1ZvlO54vIlL7p9n3bhIRR4U"/>
    <s v="Rajeev (Ranjan) Kunwar"/>
    <s v="GTL"/>
    <s v="lead_PRWuCMWiPgNs50N6JQscpJ7FUrgErr2emKx5fXY04gm"/>
    <s v="EvolveBPM, LLC"/>
    <s v="Vishnu Veeramani"/>
    <s v="user_9SBRjyF0n4iWuhUdqRyQkFhl2J4uyNKhFWvvJEvunX8"/>
    <s v="Omkar Ghate"/>
    <s v="2022-08-11 10:15:57.237000+00:00"/>
    <s v="2022-08-25 07:36:08.498000+00:00"/>
    <m/>
    <s v="Pune"/>
    <m/>
    <m/>
    <m/>
    <n v="144"/>
    <m/>
    <m/>
    <m/>
    <m/>
    <m/>
    <m/>
    <m/>
    <m/>
    <m/>
    <m/>
    <m/>
    <m/>
    <s v="ICICI Lombard"/>
    <m/>
    <m/>
    <m/>
    <m/>
    <m/>
    <m/>
    <m/>
    <m/>
    <m/>
    <m/>
    <m/>
    <s v="Aniket Vahile"/>
    <m/>
    <s v="user_hYneJegkOPVKmVrtUbBOUXxrjYMTRntZlRehPSnApep"/>
    <s v="Vishnu Veeramani"/>
    <s v="Siddharth Angolkar"/>
    <m/>
    <s v="August"/>
    <x v="4"/>
    <s v="Mr. E"/>
    <m/>
    <s v="Employee Engagement Handbook"/>
    <m/>
    <m/>
    <m/>
    <s v="2022-03-30 05:14:53.350000+00:00"/>
    <s v="2022-10-20 11:43:56.837000+00:00"/>
    <s v="GTL"/>
  </r>
  <r>
    <x v="24"/>
    <n v="66500"/>
    <s v="INR"/>
    <n v="100"/>
    <x v="35"/>
    <s v="Sales"/>
    <s v="stat_OZRiD1474QRJIpvnjHCZfiIvKcVD6mIKSSTzg8SwDVx"/>
    <s v="Won- Payment Completed"/>
    <x v="0"/>
    <s v="OpportunityStatusType.Won"/>
    <s v="cont_Vc972L8JfiFcUscj5kEfvctnfG2a4THYscUYPQRWyUZ"/>
    <s v="Ridhi Shah"/>
    <s v="40 employees july 31st Edelwise Broker - pazzcare - since 1 year Mr stevan - Decision maker 1+3 3 lakhs - SI"/>
    <s v="lead_9hDkYXDRlQSdA3Lb1rCjsTHB5SUNLTE1fLoV6TLBvUF"/>
    <s v="Foxbox Retail"/>
    <s v="Daya Gowda"/>
    <s v="user_sD3YjSs92XKUfD0OPHeo886g6tW6aCM0iUhX5VVUuJi"/>
    <s v="Navin Panjwani"/>
    <s v="2022-07-19 05:44:06.723000+00:00"/>
    <s v="2022-08-25 06:15:21.462000+00:00"/>
    <m/>
    <s v="Mumbai"/>
    <m/>
    <m/>
    <m/>
    <n v="28"/>
    <m/>
    <m/>
    <m/>
    <m/>
    <m/>
    <m/>
    <m/>
    <m/>
    <m/>
    <m/>
    <m/>
    <s v="Digital Marketing &amp; Advertising"/>
    <s v="Pazzcare"/>
    <m/>
    <m/>
    <m/>
    <m/>
    <m/>
    <m/>
    <m/>
    <m/>
    <m/>
    <m/>
    <m/>
    <s v="Rakesh Nade"/>
    <m/>
    <s v="user_encRk5bIEFN6ZA11h4WH2AdZTiZpogLSlMIaj0E30SZ"/>
    <s v="Daya Gowda"/>
    <s v="Kunal Hire"/>
    <m/>
    <s v="July"/>
    <x v="2"/>
    <s v="Lusha"/>
    <m/>
    <m/>
    <m/>
    <m/>
    <m/>
    <s v="2022-07-12 04:11:11.779000+00:00"/>
    <s v="2022-09-29 15:17:12.132000+00:00"/>
    <m/>
  </r>
  <r>
    <x v="9"/>
    <n v="2022000"/>
    <s v="INR"/>
    <n v="100"/>
    <x v="45"/>
    <s v="Sales"/>
    <s v="stat_OZRiD1474QRJIpvnjHCZfiIvKcVD6mIKSSTzg8SwDVx"/>
    <s v="Won- Payment Completed"/>
    <x v="0"/>
    <s v="OpportunityStatusType.Won"/>
    <s v="cont_xDnK3FAoxMaAzMg9OI5IzIuhR5meuUjJEyKTD4lcAHU"/>
    <s v="Rajeev Ranjan"/>
    <m/>
    <s v="lead_PRWuCMWiPgNs50N6JQscpJ7FUrgErr2emKx5fXY04gm"/>
    <s v="EvolveBPM, LLC"/>
    <s v="Vishnu Veeramani"/>
    <s v="user_9SBRjyF0n4iWuhUdqRyQkFhl2J4uyNKhFWvvJEvunX8"/>
    <s v="Omkar Ghate"/>
    <s v="2022-08-02 11:31:03.582000+00:00"/>
    <s v="2022-08-25 07:34:47.617000+00:00"/>
    <m/>
    <s v="Pune"/>
    <m/>
    <m/>
    <m/>
    <n v="144"/>
    <m/>
    <m/>
    <m/>
    <m/>
    <m/>
    <m/>
    <m/>
    <m/>
    <m/>
    <m/>
    <m/>
    <m/>
    <s v="ICICI Lombard"/>
    <m/>
    <m/>
    <m/>
    <m/>
    <m/>
    <m/>
    <m/>
    <m/>
    <m/>
    <m/>
    <m/>
    <s v="Aniket Vahile"/>
    <m/>
    <s v="user_hYneJegkOPVKmVrtUbBOUXxrjYMTRntZlRehPSnApep"/>
    <s v="Vishnu Veeramani"/>
    <s v="Siddharth Angolkar"/>
    <m/>
    <s v="August"/>
    <x v="4"/>
    <s v="Mr. E"/>
    <m/>
    <s v="Employee Engagement Handbook"/>
    <m/>
    <m/>
    <m/>
    <s v="2022-03-30 05:14:53.350000+00:00"/>
    <s v="2022-10-20 11:43:56.837000+00:00"/>
    <s v="GMC"/>
  </r>
  <r>
    <x v="7"/>
    <n v="100000"/>
    <s v="INR"/>
    <n v="0"/>
    <x v="27"/>
    <s v="Sales"/>
    <s v="stat_kcR4fZg7TU7jjk1jAVua3qGLRS4J5uFayEjK5j02wtv"/>
    <s v="Unqualified"/>
    <x v="1"/>
    <s v="OpportunityStatusType.Lost"/>
    <s v="cont_qb7b0UhmbxN8ivBn1ttlPLCiScNMv4LsTnGljP1UI8B"/>
    <s v="Josna Vimal"/>
    <s v="GPA renewal"/>
    <s v="lead_SFLObzv7AI5ps7PGScdTcoGn2E4shugC68IJmDfPbi6"/>
    <s v="Open Financial Technologies"/>
    <s v="Trupti Suryavanshi"/>
    <s v="user_U27GK6WjhLhUhi1EDKXV57xMpn8n8DMIOjci1q3UReZ"/>
    <s v="Abhiroop Ganguly"/>
    <s v="2022-06-21 12:35:57.668000+00:00"/>
    <s v="2022-08-25 04:45:21.158000+00:00"/>
    <m/>
    <s v="Bangalore"/>
    <m/>
    <m/>
    <m/>
    <n v="494"/>
    <m/>
    <m/>
    <m/>
    <m/>
    <m/>
    <m/>
    <m/>
    <m/>
    <m/>
    <m/>
    <m/>
    <s v="Banking &amp; Finance"/>
    <m/>
    <m/>
    <m/>
    <m/>
    <m/>
    <m/>
    <m/>
    <m/>
    <m/>
    <m/>
    <m/>
    <m/>
    <s v="Aniket Vahile"/>
    <m/>
    <s v="user_L8E6IFhq6UCzKLHa45LUUTZCznDuyDwFrGaEp9DXiUM"/>
    <s v="Trupti Suryavanshi"/>
    <m/>
    <m/>
    <s v="August; September"/>
    <x v="2"/>
    <s v="Lusha"/>
    <m/>
    <m/>
    <m/>
    <m/>
    <m/>
    <s v="2021-12-09 09:18:07.685000+00:00"/>
    <s v="2022-09-07 06:24:03.763000+00:00"/>
    <s v="GPA"/>
  </r>
  <r>
    <x v="21"/>
    <n v="200000"/>
    <s v="INR"/>
    <n v="0"/>
    <x v="1"/>
    <s v="Sales"/>
    <s v="stat_1hn9nRJaLbI53NxPuSQgo90kRpbpKsFlwN4oEGNUTdO"/>
    <s v="Lost"/>
    <x v="1"/>
    <s v="OpportunityStatusType.Lost"/>
    <m/>
    <m/>
    <s v="GPA"/>
    <s v="lead_UhhnbWkTp2hTS9Zs49hsZQOY2vw3m57ahxaABSGkQS4"/>
    <s v="Cotecna Inspection Pvt Ltd"/>
    <s v="Aditya Binani"/>
    <s v="user_Iwn6da5WKkZqwUySK0oUuCb72pFP5WEm4zAb92ijqFe"/>
    <s v="Sonal Paithankar"/>
    <s v="2022-07-26 07:28:30.676000+00:00"/>
    <s v="2022-08-25 05:56:48.166000+00:00"/>
    <m/>
    <s v="Mumbai"/>
    <m/>
    <m/>
    <m/>
    <n v="1200"/>
    <m/>
    <m/>
    <m/>
    <m/>
    <m/>
    <m/>
    <m/>
    <m/>
    <m/>
    <m/>
    <m/>
    <s v="Others"/>
    <m/>
    <m/>
    <m/>
    <m/>
    <m/>
    <m/>
    <m/>
    <m/>
    <m/>
    <m/>
    <m/>
    <m/>
    <s v="Jitin Gopi"/>
    <m/>
    <s v="user_g5Yw4Z4XnIbmcGhJO80vdtFdd5ElcDlgYO3q8l82ODn"/>
    <s v="Aditya Binani"/>
    <m/>
    <m/>
    <s v="August"/>
    <x v="2"/>
    <m/>
    <m/>
    <m/>
    <m/>
    <m/>
    <m/>
    <s v="2021-11-17 01:30:03.218000+00:00"/>
    <s v="2022-10-20 10:21:52.948000+00:00"/>
    <m/>
  </r>
  <r>
    <x v="21"/>
    <n v="3000000"/>
    <s v="INR"/>
    <n v="0"/>
    <x v="1"/>
    <s v="Sales"/>
    <s v="stat_1hn9nRJaLbI53NxPuSQgo90kRpbpKsFlwN4oEGNUTdO"/>
    <s v="Lost"/>
    <x v="1"/>
    <s v="OpportunityStatusType.Lost"/>
    <m/>
    <m/>
    <s v="GMC"/>
    <s v="lead_UhhnbWkTp2hTS9Zs49hsZQOY2vw3m57ahxaABSGkQS4"/>
    <s v="Cotecna Inspection Pvt Ltd"/>
    <s v="Aditya Binani"/>
    <s v="user_Iwn6da5WKkZqwUySK0oUuCb72pFP5WEm4zAb92ijqFe"/>
    <s v="Sonal Paithankar"/>
    <s v="2022-07-15 07:28:09.562000+00:00"/>
    <s v="2022-08-25 05:56:37.720000+00:00"/>
    <m/>
    <s v="Mumbai"/>
    <m/>
    <m/>
    <m/>
    <n v="1200"/>
    <m/>
    <m/>
    <m/>
    <m/>
    <m/>
    <m/>
    <m/>
    <m/>
    <m/>
    <m/>
    <m/>
    <s v="Others"/>
    <m/>
    <m/>
    <m/>
    <m/>
    <m/>
    <m/>
    <m/>
    <m/>
    <m/>
    <m/>
    <m/>
    <m/>
    <s v="Jitin Gopi"/>
    <m/>
    <s v="user_g5Yw4Z4XnIbmcGhJO80vdtFdd5ElcDlgYO3q8l82ODn"/>
    <s v="Aditya Binani"/>
    <m/>
    <m/>
    <s v="August"/>
    <x v="2"/>
    <m/>
    <m/>
    <m/>
    <m/>
    <m/>
    <m/>
    <s v="2021-11-17 01:30:03.218000+00:00"/>
    <s v="2022-10-20 10:21:52.948000+00:00"/>
    <m/>
  </r>
  <r>
    <x v="7"/>
    <n v="3500000"/>
    <s v="INR"/>
    <n v="0"/>
    <x v="27"/>
    <s v="Sales"/>
    <s v="stat_kcR4fZg7TU7jjk1jAVua3qGLRS4J5uFayEjK5j02wtv"/>
    <s v="Unqualified"/>
    <x v="1"/>
    <s v="OpportunityStatusType.Lost"/>
    <s v="cont_qb7b0UhmbxN8ivBn1ttlPLCiScNMv4LsTnGljP1UI8B"/>
    <s v="Josna Vimal"/>
    <s v="GMC Renewal"/>
    <s v="lead_SFLObzv7AI5ps7PGScdTcoGn2E4shugC68IJmDfPbi6"/>
    <s v="Open Financial Technologies"/>
    <s v="Trupti Suryavanshi"/>
    <s v="user_U27GK6WjhLhUhi1EDKXV57xMpn8n8DMIOjci1q3UReZ"/>
    <s v="Abhiroop Ganguly"/>
    <s v="2022-06-21 12:34:42.881000+00:00"/>
    <s v="2022-08-25 04:44:57.777000+00:00"/>
    <m/>
    <s v="Bangalore"/>
    <m/>
    <m/>
    <m/>
    <n v="494"/>
    <m/>
    <m/>
    <m/>
    <m/>
    <m/>
    <m/>
    <m/>
    <m/>
    <m/>
    <m/>
    <m/>
    <s v="Banking &amp; Finance"/>
    <m/>
    <m/>
    <m/>
    <m/>
    <m/>
    <m/>
    <m/>
    <m/>
    <m/>
    <m/>
    <m/>
    <m/>
    <s v="Aniket Vahile"/>
    <m/>
    <s v="user_L8E6IFhq6UCzKLHa45LUUTZCznDuyDwFrGaEp9DXiUM"/>
    <s v="Trupti Suryavanshi"/>
    <m/>
    <m/>
    <s v="August; September"/>
    <x v="2"/>
    <s v="Lusha"/>
    <m/>
    <m/>
    <m/>
    <m/>
    <m/>
    <s v="2021-12-09 09:18:07.685000+00:00"/>
    <s v="2022-09-07 06:24:03.763000+00:00"/>
    <s v="GMC"/>
  </r>
  <r>
    <x v="11"/>
    <n v="2200000"/>
    <s v="INR"/>
    <n v="0"/>
    <x v="30"/>
    <s v="Sales"/>
    <s v="stat_kcR4fZg7TU7jjk1jAVua3qGLRS4J5uFayEjK5j02wtv"/>
    <s v="Unqualified"/>
    <x v="1"/>
    <s v="OpportunityStatusType.Lost"/>
    <s v="cont_wxXk0Oxk81VDLK8Eh21UkOMFltDJwINN728tVKdAA50"/>
    <s v="Dharmendra Tiwari"/>
    <s v="GMC (Renewal)"/>
    <s v="lead_3JjBXwVrbIyt7q4QLI7I9fFFaFit5yF6WzSWolMgZt5"/>
    <s v="BEYOND KEY SYSTEMS PRIVATE LIMITED"/>
    <s v="Pranav Kenjale"/>
    <s v="user_LKRhV6rhcBe0uL8u70UUGeDjbMupuho4TaiAOCbT7HT"/>
    <s v="Kashif Ahmad"/>
    <s v="2022-07-12 04:43:13.897000+00:00"/>
    <s v="2022-08-25 04:37:49.647000+00:00"/>
    <m/>
    <s v="Indore"/>
    <m/>
    <m/>
    <m/>
    <n v="262"/>
    <m/>
    <m/>
    <m/>
    <m/>
    <m/>
    <m/>
    <m/>
    <m/>
    <m/>
    <m/>
    <m/>
    <s v="IT Services &amp; IT Consulting; Professional Services"/>
    <m/>
    <m/>
    <m/>
    <m/>
    <m/>
    <m/>
    <m/>
    <m/>
    <m/>
    <m/>
    <m/>
    <m/>
    <m/>
    <m/>
    <s v="user_Jujy0sFufO9J3qwY7aNpCCnF6nFZMrfvciNEydEzhaI"/>
    <s v="Shreya Solanki"/>
    <m/>
    <m/>
    <s v="September"/>
    <x v="4"/>
    <m/>
    <m/>
    <s v="Downloaded the guide: Employee Wellness Handbook"/>
    <m/>
    <m/>
    <m/>
    <s v="2021-08-25 11:24:16.122000+00:00"/>
    <s v="2022-10-10 07:35:28.053000+00:00"/>
    <m/>
  </r>
  <r>
    <x v="16"/>
    <n v="12500000"/>
    <s v="INR"/>
    <n v="0"/>
    <x v="7"/>
    <s v="Sales"/>
    <s v="stat_kcR4fZg7TU7jjk1jAVua3qGLRS4J5uFayEjK5j02wtv"/>
    <s v="Unqualified"/>
    <x v="1"/>
    <s v="OpportunityStatusType.Lost"/>
    <m/>
    <m/>
    <m/>
    <s v="lead_R0X9AZxCbxqMrpnjTvHoUOM5oQc7ywp7IcYTURXq1oa"/>
    <s v="Classplus"/>
    <s v="Sarvesh Pawar"/>
    <s v="user_8jx3L2CDfrbzNnwYUv6Plfha6VxaSGsqcbTXR3sIBZi"/>
    <s v="Manish Balpande"/>
    <s v="2022-07-08 09:23:13.544000+00:00"/>
    <s v="2022-08-25 04:34:57.289000+00:00"/>
    <m/>
    <s v="Delhi"/>
    <m/>
    <m/>
    <m/>
    <n v="860"/>
    <m/>
    <m/>
    <m/>
    <m/>
    <m/>
    <m/>
    <m/>
    <s v="PAID_SOCIAL"/>
    <m/>
    <m/>
    <m/>
    <s v="Education"/>
    <m/>
    <m/>
    <m/>
    <m/>
    <m/>
    <m/>
    <m/>
    <m/>
    <m/>
    <m/>
    <m/>
    <m/>
    <m/>
    <m/>
    <s v="user_A8KOTZADnUtEQOLt4nSLAmteNStuGh80js75RYjrXVt"/>
    <s v="Sarvesh Pawar"/>
    <m/>
    <m/>
    <s v="September"/>
    <x v="4"/>
    <m/>
    <m/>
    <s v="AM Ops - Abhishek.wahane"/>
    <m/>
    <m/>
    <m/>
    <s v="2022-02-14 06:44:19.761000+00:00"/>
    <s v="2022-09-12 17:00:15.014000+00:00"/>
    <s v="GMC"/>
  </r>
  <r>
    <x v="7"/>
    <n v="200000"/>
    <s v="INR"/>
    <n v="0"/>
    <x v="10"/>
    <s v="Sales"/>
    <s v="stat_kcR4fZg7TU7jjk1jAVua3qGLRS4J5uFayEjK5j02wtv"/>
    <s v="Unqualified"/>
    <x v="1"/>
    <s v="OpportunityStatusType.Lost"/>
    <s v="cont_PSjCbiMsqj0Iy2k2zRTXPhOEaXxCTERNcjR2QUWexVt"/>
    <s v="Subhasish Sircar"/>
    <s v="GMC- Renewal, August. Marsh is the current broker"/>
    <s v="lead_Yf449qeevOjU3hOv6zrn8YoJ6aO7YWbGAsqO9GJSv7n"/>
    <s v="Health Vectors"/>
    <s v="Shreenath Bhat"/>
    <s v="user_U27GK6WjhLhUhi1EDKXV57xMpn8n8DMIOjci1q3UReZ"/>
    <s v="Abhiroop Ganguly"/>
    <s v="2022-07-11 07:17:25.795000+00:00"/>
    <s v="2022-08-24 13:56:45.495000+00:00"/>
    <m/>
    <s v="Bangalore"/>
    <m/>
    <m/>
    <m/>
    <n v="28"/>
    <m/>
    <m/>
    <m/>
    <m/>
    <m/>
    <m/>
    <m/>
    <m/>
    <m/>
    <m/>
    <m/>
    <s v="IT Services &amp; IT Consulting"/>
    <m/>
    <m/>
    <m/>
    <m/>
    <m/>
    <m/>
    <m/>
    <m/>
    <m/>
    <m/>
    <m/>
    <m/>
    <s v="Aniket Vahile"/>
    <m/>
    <s v="user_vMd4rmcrSbjykdyL2J7rrYn84SWdcNc5FKligrmItPw"/>
    <s v="Shreenath Bhat"/>
    <m/>
    <m/>
    <s v="August"/>
    <x v="2"/>
    <s v="Lusha"/>
    <m/>
    <s v="Glengarry"/>
    <m/>
    <m/>
    <m/>
    <s v="2022-02-04 11:11:15.234000+00:00"/>
    <s v="2022-09-26 08:58:38.904000+00:00"/>
    <s v="GMC"/>
  </r>
  <r>
    <x v="9"/>
    <n v="1280000"/>
    <s v="INR"/>
    <n v="0"/>
    <x v="10"/>
    <s v="Sales"/>
    <s v="stat_1hn9nRJaLbI53NxPuSQgo90kRpbpKsFlwN4oEGNUTdO"/>
    <s v="Lost"/>
    <x v="1"/>
    <s v="OpportunityStatusType.Lost"/>
    <s v="cont_YJjwZABIuXPeuFb8dnfFtpHywK336zwJkuYG9ZmlhQy"/>
    <s v="Vijay Kumar"/>
    <s v="Lost due to higher quote"/>
    <s v="lead_Xr5HaYiIPZUsi9MnUD5gLzMEo0JXoi2rQY0rMLIoh1N"/>
    <s v="Nuray Chemicals Pvt. Ltd."/>
    <s v="Daya Gowda"/>
    <s v="user_9SBRjyF0n4iWuhUdqRyQkFhl2J4uyNKhFWvvJEvunX8"/>
    <s v="Omkar Ghate"/>
    <s v="2022-07-18 07:19:01.063000+00:00"/>
    <s v="2022-08-24 11:42:28.231000+00:00"/>
    <m/>
    <s v="Chennai"/>
    <m/>
    <m/>
    <m/>
    <n v="192"/>
    <m/>
    <m/>
    <m/>
    <m/>
    <m/>
    <m/>
    <m/>
    <m/>
    <m/>
    <m/>
    <m/>
    <s v="Manufacturing"/>
    <m/>
    <m/>
    <m/>
    <m/>
    <m/>
    <m/>
    <m/>
    <m/>
    <m/>
    <m/>
    <m/>
    <m/>
    <s v="Aniket Vahile"/>
    <m/>
    <s v="user_encRk5bIEFN6ZA11h4WH2AdZTiZpogLSlMIaj0E30SZ"/>
    <s v="Daya Gowda"/>
    <m/>
    <m/>
    <s v="August; September"/>
    <x v="2"/>
    <m/>
    <m/>
    <m/>
    <m/>
    <m/>
    <m/>
    <s v="2022-04-20 10:12:56.837000+00:00"/>
    <s v="2022-09-28 04:50:12.192000+00:00"/>
    <m/>
  </r>
  <r>
    <x v="22"/>
    <n v="800000"/>
    <s v="INR"/>
    <n v="0"/>
    <x v="41"/>
    <s v="Sales"/>
    <s v="stat_1hn9nRJaLbI53NxPuSQgo90kRpbpKsFlwN4oEGNUTdO"/>
    <s v="Lost"/>
    <x v="1"/>
    <s v="OpportunityStatusType.Lost"/>
    <s v="cont_sgBjhFRJyiYX8PJovRInNFKalMn3BMQLo1bYdmANnXy"/>
    <s v="Jyoti Todkar"/>
    <s v="400 emps - Self only policy, 2L coverage - no quotes"/>
    <s v="lead_3lQVmWqk34oQIelHcZL1vaoAwvPnvc4Wk32VYvHKMvK"/>
    <s v="Victorious Kidss Educares"/>
    <s v="Prateek Wadhwa"/>
    <s v="user_TZzywQwym26DjuswO479pxRhNKX152z8X1haCx2vcst"/>
    <s v="Vrushali Kummar"/>
    <s v="2022-06-27 06:05:34.673000+00:00"/>
    <s v="2022-08-24 05:52:23.615000+00:00"/>
    <m/>
    <s v="Pune"/>
    <m/>
    <m/>
    <m/>
    <n v="400"/>
    <m/>
    <m/>
    <m/>
    <m/>
    <m/>
    <m/>
    <m/>
    <s v="PAID_SOCIAL"/>
    <m/>
    <m/>
    <m/>
    <m/>
    <m/>
    <m/>
    <m/>
    <m/>
    <m/>
    <m/>
    <m/>
    <m/>
    <m/>
    <m/>
    <m/>
    <m/>
    <m/>
    <m/>
    <s v="user_FdWFezbLzkYQcGsBUsjZO25nr2poK2nRbqV47Rs5Kfm"/>
    <s v="Prateek Wadhwa"/>
    <m/>
    <m/>
    <s v="August"/>
    <x v="4"/>
    <m/>
    <m/>
    <s v="Employee Engagement Handbook"/>
    <m/>
    <m/>
    <m/>
    <s v="2022-05-06 15:00:42.190000+00:00"/>
    <s v="2022-08-27 07:38:55.376000+00:00"/>
    <s v="GMC"/>
  </r>
  <r>
    <x v="21"/>
    <n v="300000"/>
    <s v="INR"/>
    <n v="0"/>
    <x v="10"/>
    <s v="Sales"/>
    <s v="stat_1hn9nRJaLbI53NxPuSQgo90kRpbpKsFlwN4oEGNUTdO"/>
    <s v="Lost"/>
    <x v="1"/>
    <s v="OpportunityStatusType.Lost"/>
    <m/>
    <m/>
    <s v="OPD - Aditya Birla"/>
    <s v="lead_J2MQRNuwydrnfrXVpUAcAdjn8AXvWJJVWnaO5EXt6A3"/>
    <s v="H1"/>
    <s v="Aditya Binani"/>
    <s v="user_Iwn6da5WKkZqwUySK0oUuCb72pFP5WEm4zAb92ijqFe"/>
    <s v="Sonal Paithankar"/>
    <s v="2022-07-14 10:34:50.765000+00:00"/>
    <s v="2022-08-24 05:35:46.107000+00:00"/>
    <m/>
    <s v="Bangalore"/>
    <m/>
    <m/>
    <m/>
    <n v="216"/>
    <m/>
    <m/>
    <m/>
    <m/>
    <m/>
    <m/>
    <m/>
    <m/>
    <m/>
    <m/>
    <m/>
    <s v="IT Services &amp; IT Consulting"/>
    <m/>
    <m/>
    <m/>
    <m/>
    <m/>
    <m/>
    <m/>
    <m/>
    <m/>
    <m/>
    <m/>
    <m/>
    <s v="Aniket Vahile"/>
    <m/>
    <s v="user_g5Yw4Z4XnIbmcGhJO80vdtFdd5ElcDlgYO3q8l82ODn"/>
    <s v="Aditya Binani"/>
    <m/>
    <m/>
    <s v="August"/>
    <x v="2"/>
    <s v="Lusha"/>
    <m/>
    <s v="Lead Magnet Lead"/>
    <m/>
    <m/>
    <m/>
    <s v="2021-09-01 02:05:45.036000+00:00"/>
    <s v="2022-09-07 09:18:21.827000+00:00"/>
    <m/>
  </r>
  <r>
    <x v="15"/>
    <n v="50000"/>
    <s v="INR"/>
    <n v="0"/>
    <x v="35"/>
    <s v="Sales"/>
    <s v="stat_1hn9nRJaLbI53NxPuSQgo90kRpbpKsFlwN4oEGNUTdO"/>
    <s v="Lost"/>
    <x v="1"/>
    <s v="OpportunityStatusType.Lost"/>
    <m/>
    <m/>
    <s v="GPA - 24th AUg"/>
    <s v="lead_2cG2CrUZ5rYunrSXILmU5xWowDl2QxccB39v5qA3Njh"/>
    <s v="InterMiles (Jet Privilege Pvt. Ltd)"/>
    <s v="Daya Gowda"/>
    <s v="user_N52PP2uP2VZc2gm0nhh6CNFSif4n85g1cdxoNFd9ct0"/>
    <s v="Naveen Kumar"/>
    <s v="2022-07-04 05:16:50.807000+00:00"/>
    <s v="2022-08-24 04:57:22.463000+00:00"/>
    <m/>
    <s v="Mumbai"/>
    <m/>
    <m/>
    <m/>
    <n v="69"/>
    <m/>
    <m/>
    <m/>
    <m/>
    <m/>
    <m/>
    <m/>
    <m/>
    <m/>
    <m/>
    <m/>
    <s v="Hospitality &amp; Travel"/>
    <m/>
    <m/>
    <m/>
    <m/>
    <m/>
    <m/>
    <m/>
    <m/>
    <m/>
    <m/>
    <m/>
    <m/>
    <s v="Jitin Gopi"/>
    <m/>
    <s v="user_encRk5bIEFN6ZA11h4WH2AdZTiZpogLSlMIaj0E30SZ"/>
    <s v="Daya Gowda"/>
    <m/>
    <m/>
    <s v="August"/>
    <x v="2"/>
    <s v="Mr. E"/>
    <m/>
    <m/>
    <m/>
    <m/>
    <m/>
    <s v="2021-11-17 01:30:06.611000+00:00"/>
    <s v="2022-09-16 07:29:39.378000+00:00"/>
    <m/>
  </r>
  <r>
    <x v="15"/>
    <n v="2000000"/>
    <s v="INR"/>
    <n v="0"/>
    <x v="35"/>
    <s v="Sales"/>
    <s v="stat_1hn9nRJaLbI53NxPuSQgo90kRpbpKsFlwN4oEGNUTdO"/>
    <s v="Lost"/>
    <x v="1"/>
    <s v="OpportunityStatusType.Lost"/>
    <s v="cont_cSgA6FhuWz12kTZ3hkwxX2me3DM2RhC7s64bRUEA8wF"/>
    <s v="Neeraj Baluni"/>
    <s v="GMC - Parental policy"/>
    <s v="lead_2cG2CrUZ5rYunrSXILmU5xWowDl2QxccB39v5qA3Njh"/>
    <s v="InterMiles (Jet Privilege Pvt. Ltd)"/>
    <s v="Daya Gowda"/>
    <s v="user_N52PP2uP2VZc2gm0nhh6CNFSif4n85g1cdxoNFd9ct0"/>
    <s v="Naveen Kumar"/>
    <s v="2022-07-05 08:18:08.513000+00:00"/>
    <s v="2022-08-24 04:57:07.952000+00:00"/>
    <m/>
    <s v="Mumbai"/>
    <m/>
    <m/>
    <m/>
    <n v="69"/>
    <m/>
    <m/>
    <m/>
    <m/>
    <m/>
    <m/>
    <m/>
    <m/>
    <m/>
    <m/>
    <m/>
    <s v="Hospitality &amp; Travel"/>
    <m/>
    <m/>
    <m/>
    <m/>
    <m/>
    <m/>
    <m/>
    <m/>
    <m/>
    <m/>
    <m/>
    <m/>
    <s v="Jitin Gopi"/>
    <m/>
    <s v="user_encRk5bIEFN6ZA11h4WH2AdZTiZpogLSlMIaj0E30SZ"/>
    <s v="Daya Gowda"/>
    <m/>
    <m/>
    <s v="August"/>
    <x v="2"/>
    <s v="Mr. E"/>
    <m/>
    <m/>
    <m/>
    <m/>
    <m/>
    <s v="2021-11-17 01:30:06.611000+00:00"/>
    <s v="2022-09-16 07:29:39.378000+00:00"/>
    <m/>
  </r>
  <r>
    <x v="17"/>
    <n v="580500"/>
    <s v="INR"/>
    <n v="0"/>
    <x v="52"/>
    <s v="Sales"/>
    <s v="stat_1hn9nRJaLbI53NxPuSQgo90kRpbpKsFlwN4oEGNUTdO"/>
    <s v="Lost"/>
    <x v="1"/>
    <s v="OpportunityStatusType.Lost"/>
    <s v="cont_cT7P0qpOBLxx41WkIOSmm9PeEMMvVkmvJylBQFziObf"/>
    <s v="Arthur Michael"/>
    <s v="GPA"/>
    <s v="lead_sxD8JelX9TgQOKw2gM4mNdW2XYyragyfQJbAdQN3S5B"/>
    <s v="Pentland Brands"/>
    <s v="Pallab Gupta"/>
    <s v="user_6dalmZ7hmWD47jhCVGdU1SSEcFMsz9rWtW2jPORgJvj"/>
    <s v="Vivek Singh"/>
    <s v="2022-08-01 12:36:38.732000+00:00"/>
    <s v="2022-08-23 12:58:11.970000+00:00"/>
    <m/>
    <s v="Bangalore"/>
    <m/>
    <m/>
    <m/>
    <n v="110"/>
    <m/>
    <m/>
    <m/>
    <m/>
    <m/>
    <m/>
    <m/>
    <m/>
    <m/>
    <m/>
    <m/>
    <s v="Consumer Goods &amp; Electronics"/>
    <m/>
    <m/>
    <m/>
    <m/>
    <m/>
    <m/>
    <m/>
    <m/>
    <m/>
    <m/>
    <m/>
    <m/>
    <m/>
    <m/>
    <s v="user_PApNwMjp7lPIEBp7acretouakdtYNVHpPO9ja9KoR5D"/>
    <s v="Pallab Gupta"/>
    <s v="Yogesh Shukla"/>
    <m/>
    <s v="August"/>
    <x v="2"/>
    <m/>
    <m/>
    <m/>
    <m/>
    <m/>
    <m/>
    <s v="2021-09-29 12:33:55.838000+00:00"/>
    <s v="2022-10-14 11:49:00.291000+00:00"/>
    <s v="GPA"/>
  </r>
  <r>
    <x v="11"/>
    <n v="80000"/>
    <s v="INR"/>
    <n v="0"/>
    <x v="4"/>
    <s v="Sales"/>
    <s v="stat_kcR4fZg7TU7jjk1jAVua3qGLRS4J5uFayEjK5j02wtv"/>
    <s v="Unqualified"/>
    <x v="1"/>
    <s v="OpportunityStatusType.Lost"/>
    <m/>
    <m/>
    <s v="Retail policy / -to be converted to a group policy"/>
    <s v="lead_1P6gtrhSiad2Qoq4yzKpWDlDCEqkIpJHA6hvBk5cSzL"/>
    <s v="Versa control"/>
    <s v="Gauri Munge"/>
    <s v="user_LKRhV6rhcBe0uL8u70UUGeDjbMupuho4TaiAOCbT7HT"/>
    <s v="Kashif Ahmad"/>
    <s v="2022-08-05 10:36:13.071000+00:00"/>
    <s v="2022-08-23 13:04:13.709000+00:00"/>
    <m/>
    <s v="Pune"/>
    <m/>
    <m/>
    <m/>
    <n v="40"/>
    <m/>
    <m/>
    <m/>
    <m/>
    <m/>
    <m/>
    <m/>
    <m/>
    <m/>
    <m/>
    <m/>
    <s v="Manufacturing"/>
    <m/>
    <m/>
    <m/>
    <m/>
    <m/>
    <m/>
    <m/>
    <m/>
    <m/>
    <m/>
    <m/>
    <m/>
    <s v="Rakesh Nade"/>
    <m/>
    <s v="user_2jRs4eIjwv8MozxYA1DE9MMy0FWf2gMgweg2LiJNu64"/>
    <s v="Gauri Munge"/>
    <m/>
    <m/>
    <m/>
    <x v="2"/>
    <s v="Lusha"/>
    <m/>
    <m/>
    <m/>
    <m/>
    <m/>
    <s v="2022-03-07 17:00:57.046000+00:00"/>
    <s v="2022-09-05 12:15:10.092000+00:00"/>
    <m/>
  </r>
  <r>
    <x v="15"/>
    <n v="1000000"/>
    <s v="INR"/>
    <n v="0"/>
    <x v="35"/>
    <s v="Sales"/>
    <s v="stat_1hn9nRJaLbI53NxPuSQgo90kRpbpKsFlwN4oEGNUTdO"/>
    <s v="Lost"/>
    <x v="1"/>
    <s v="OpportunityStatusType.Lost"/>
    <s v="cont_cSgA6FhuWz12kTZ3hkwxX2me3DM2RhC7s64bRUEA8wF"/>
    <s v="Neeraj Baluni"/>
    <s v="GMC  Renewal - 24th Aug 1+3 policy 100 + employees covid policy as well"/>
    <s v="lead_2cG2CrUZ5rYunrSXILmU5xWowDl2QxccB39v5qA3Njh"/>
    <s v="InterMiles (Jet Privilege Pvt. Ltd)"/>
    <s v="Daya Gowda"/>
    <s v="user_N52PP2uP2VZc2gm0nhh6CNFSif4n85g1cdxoNFd9ct0"/>
    <s v="Naveen Kumar"/>
    <s v="2022-07-04 05:15:37.435000+00:00"/>
    <s v="2022-08-24 04:56:58.159000+00:00"/>
    <m/>
    <s v="Mumbai"/>
    <m/>
    <m/>
    <m/>
    <n v="69"/>
    <m/>
    <m/>
    <m/>
    <m/>
    <m/>
    <m/>
    <m/>
    <m/>
    <m/>
    <m/>
    <m/>
    <s v="Hospitality &amp; Travel"/>
    <m/>
    <m/>
    <m/>
    <m/>
    <m/>
    <m/>
    <m/>
    <m/>
    <m/>
    <m/>
    <m/>
    <m/>
    <s v="Jitin Gopi"/>
    <m/>
    <s v="user_encRk5bIEFN6ZA11h4WH2AdZTiZpogLSlMIaj0E30SZ"/>
    <s v="Daya Gowda"/>
    <m/>
    <m/>
    <s v="August"/>
    <x v="2"/>
    <s v="Mr. E"/>
    <m/>
    <m/>
    <m/>
    <m/>
    <m/>
    <s v="2021-11-17 01:30:06.611000+00:00"/>
    <s v="2022-09-16 07:29:39.378000+00:00"/>
    <m/>
  </r>
  <r>
    <x v="15"/>
    <n v="762712"/>
    <s v="INR"/>
    <n v="100"/>
    <x v="41"/>
    <s v="Sales"/>
    <s v="stat_OZRiD1474QRJIpvnjHCZfiIvKcVD6mIKSSTzg8SwDVx"/>
    <s v="Won- Payment Completed"/>
    <x v="0"/>
    <s v="OpportunityStatusType.Won"/>
    <s v="cont_C1NHfPQq8nKVukSMUPP6fa9jrqzRa65fYk17dGnR0Bd"/>
    <s v="Rohit Chauhan"/>
    <s v="GMC Renewal"/>
    <s v="lead_4QJu1l9sklNwLP5Uuzm6EvD1WSrfPktyMsnCnwCpLwK"/>
    <s v="Webware.io"/>
    <s v="Trupti Suryavanshi"/>
    <s v="user_Iwn6da5WKkZqwUySK0oUuCb72pFP5WEm4zAb92ijqFe"/>
    <s v="Sonal Paithankar"/>
    <s v="2022-07-12 10:18:25.404000+00:00"/>
    <s v="2022-08-23 12:50:34.040000+00:00"/>
    <m/>
    <s v="Goa"/>
    <m/>
    <s v="2022-07-11 10:30:00+00:00"/>
    <m/>
    <n v="258"/>
    <m/>
    <m/>
    <m/>
    <m/>
    <m/>
    <m/>
    <m/>
    <m/>
    <m/>
    <m/>
    <m/>
    <s v="IT Services &amp; IT Consulting"/>
    <m/>
    <m/>
    <m/>
    <m/>
    <m/>
    <m/>
    <m/>
    <m/>
    <m/>
    <m/>
    <m/>
    <m/>
    <m/>
    <m/>
    <s v="user_L8E6IFhq6UCzKLHa45LUUTZCznDuyDwFrGaEp9DXiUM"/>
    <s v="Trupti Suryavanshi"/>
    <s v="Dr. Anil More"/>
    <s v="AM - Manali Wagh"/>
    <s v="August"/>
    <x v="7"/>
    <s v="Internal reference"/>
    <m/>
    <m/>
    <m/>
    <m/>
    <m/>
    <s v="2022-07-11 10:31:51.630000+00:00"/>
    <s v="2022-09-28 07:42:35.731000+00:00"/>
    <s v="GMC"/>
  </r>
  <r>
    <x v="21"/>
    <n v="150000"/>
    <s v="INR"/>
    <n v="0"/>
    <x v="24"/>
    <s v="Sales"/>
    <s v="stat_kcR4fZg7TU7jjk1jAVua3qGLRS4J5uFayEjK5j02wtv"/>
    <s v="Unqualified"/>
    <x v="1"/>
    <s v="OpportunityStatusType.Lost"/>
    <s v="cont_V71DreUM8j6VG8K86MQYCqBe0ukKFg3DPban5KnrVdA"/>
    <s v="Nilesh Bhole"/>
    <s v="GPA Renewal"/>
    <s v="lead_lagQ7fIGE5gb5wlNIaX6C7SWoriyXgOe2T8lJkB5vUu"/>
    <s v="Indoco remedies Pvt Ltd"/>
    <s v="Trupti Suryavanshi"/>
    <s v="user_Iwn6da5WKkZqwUySK0oUuCb72pFP5WEm4zAb92ijqFe"/>
    <s v="Sonal Paithankar"/>
    <s v="2022-07-25 06:34:08.595000+00:00"/>
    <s v="2022-08-23 12:15:34.460000+00:00"/>
    <m/>
    <s v="Mumbai"/>
    <m/>
    <s v="2020-09-01 07:17:05+00:00"/>
    <m/>
    <n v="6000"/>
    <m/>
    <m/>
    <m/>
    <m/>
    <m/>
    <m/>
    <m/>
    <m/>
    <m/>
    <m/>
    <m/>
    <s v="Health, Wellness &amp; Fitness"/>
    <m/>
    <m/>
    <m/>
    <m/>
    <m/>
    <m/>
    <m/>
    <m/>
    <m/>
    <m/>
    <m/>
    <m/>
    <m/>
    <m/>
    <s v="user_L8E6IFhq6UCzKLHa45LUUTZCznDuyDwFrGaEp9DXiUM"/>
    <s v="Trupti Suryavanshi"/>
    <s v="Anjali Nishu"/>
    <m/>
    <s v="September"/>
    <x v="3"/>
    <s v="Lusha"/>
    <m/>
    <s v="Pharma"/>
    <m/>
    <m/>
    <m/>
    <s v="2020-12-06 09:49:24.041000+00:00"/>
    <s v="2022-08-23 12:16:14.654000+00:00"/>
    <s v="GPA"/>
  </r>
  <r>
    <x v="21"/>
    <n v="20000000"/>
    <s v="INR"/>
    <n v="0"/>
    <x v="40"/>
    <s v="Sales"/>
    <s v="stat_kcR4fZg7TU7jjk1jAVua3qGLRS4J5uFayEjK5j02wtv"/>
    <s v="Unqualified"/>
    <x v="1"/>
    <s v="OpportunityStatusType.Lost"/>
    <s v="cont_V71DreUM8j6VG8K86MQYCqBe0ukKFg3DPban5KnrVdA"/>
    <s v="Nilesh Bhole"/>
    <s v="GMC Renewal - follow up for data on 10th Aug"/>
    <s v="lead_lagQ7fIGE5gb5wlNIaX6C7SWoriyXgOe2T8lJkB5vUu"/>
    <s v="Indoco remedies Pvt Ltd"/>
    <s v="Trupti Suryavanshi"/>
    <s v="user_Iwn6da5WKkZqwUySK0oUuCb72pFP5WEm4zAb92ijqFe"/>
    <s v="Sonal Paithankar"/>
    <s v="2022-07-25 06:33:18.617000+00:00"/>
    <s v="2022-08-23 12:15:28.984000+00:00"/>
    <m/>
    <s v="Mumbai"/>
    <m/>
    <s v="2020-09-01 07:17:05+00:00"/>
    <m/>
    <n v="6000"/>
    <m/>
    <m/>
    <m/>
    <m/>
    <m/>
    <m/>
    <m/>
    <m/>
    <m/>
    <m/>
    <m/>
    <s v="Health, Wellness &amp; Fitness"/>
    <m/>
    <m/>
    <m/>
    <m/>
    <m/>
    <m/>
    <m/>
    <m/>
    <m/>
    <m/>
    <m/>
    <m/>
    <m/>
    <m/>
    <s v="user_L8E6IFhq6UCzKLHa45LUUTZCznDuyDwFrGaEp9DXiUM"/>
    <s v="Trupti Suryavanshi"/>
    <s v="Anjali Nishu"/>
    <m/>
    <s v="September"/>
    <x v="3"/>
    <s v="Lusha"/>
    <m/>
    <s v="Pharma"/>
    <m/>
    <m/>
    <m/>
    <s v="2020-12-06 09:49:24.041000+00:00"/>
    <s v="2022-08-23 12:16:14.654000+00:00"/>
    <s v="GMC"/>
  </r>
  <r>
    <x v="21"/>
    <n v="200000"/>
    <s v="INR"/>
    <n v="0"/>
    <x v="10"/>
    <s v="Sales"/>
    <s v="stat_1hn9nRJaLbI53NxPuSQgo90kRpbpKsFlwN4oEGNUTdO"/>
    <s v="Lost"/>
    <x v="1"/>
    <s v="OpportunityStatusType.Lost"/>
    <m/>
    <m/>
    <s v="GPA"/>
    <s v="lead_J2MQRNuwydrnfrXVpUAcAdjn8AXvWJJVWnaO5EXt6A3"/>
    <s v="H1"/>
    <s v="Aditya Binani"/>
    <s v="user_Iwn6da5WKkZqwUySK0oUuCb72pFP5WEm4zAb92ijqFe"/>
    <s v="Sonal Paithankar"/>
    <s v="2022-07-14 10:33:59.222000+00:00"/>
    <s v="2022-08-23 12:10:06.729000+00:00"/>
    <m/>
    <s v="Bangalore"/>
    <m/>
    <m/>
    <m/>
    <n v="216"/>
    <m/>
    <m/>
    <m/>
    <m/>
    <m/>
    <m/>
    <m/>
    <m/>
    <m/>
    <m/>
    <m/>
    <s v="IT Services &amp; IT Consulting"/>
    <m/>
    <m/>
    <m/>
    <m/>
    <m/>
    <m/>
    <m/>
    <m/>
    <m/>
    <m/>
    <m/>
    <m/>
    <s v="Aniket Vahile"/>
    <m/>
    <s v="user_g5Yw4Z4XnIbmcGhJO80vdtFdd5ElcDlgYO3q8l82ODn"/>
    <s v="Aditya Binani"/>
    <m/>
    <m/>
    <s v="August"/>
    <x v="2"/>
    <s v="Lusha"/>
    <m/>
    <s v="Lead Magnet Lead"/>
    <m/>
    <m/>
    <m/>
    <s v="2021-09-01 02:05:45.036000+00:00"/>
    <s v="2022-09-07 09:18:21.827000+00:00"/>
    <m/>
  </r>
  <r>
    <x v="21"/>
    <n v="3500000"/>
    <s v="INR"/>
    <n v="0"/>
    <x v="10"/>
    <s v="Sales"/>
    <s v="stat_1hn9nRJaLbI53NxPuSQgo90kRpbpKsFlwN4oEGNUTdO"/>
    <s v="Lost"/>
    <x v="1"/>
    <s v="OpportunityStatusType.Lost"/>
    <m/>
    <m/>
    <s v="GMC"/>
    <s v="lead_J2MQRNuwydrnfrXVpUAcAdjn8AXvWJJVWnaO5EXt6A3"/>
    <s v="H1"/>
    <s v="Aditya Binani"/>
    <s v="user_Iwn6da5WKkZqwUySK0oUuCb72pFP5WEm4zAb92ijqFe"/>
    <s v="Sonal Paithankar"/>
    <s v="2022-05-31 07:00:49.634000+00:00"/>
    <s v="2022-08-23 12:09:54.844000+00:00"/>
    <m/>
    <s v="Bangalore"/>
    <m/>
    <m/>
    <m/>
    <n v="216"/>
    <m/>
    <m/>
    <m/>
    <m/>
    <m/>
    <m/>
    <m/>
    <m/>
    <m/>
    <m/>
    <m/>
    <s v="IT Services &amp; IT Consulting"/>
    <m/>
    <m/>
    <m/>
    <m/>
    <m/>
    <m/>
    <m/>
    <m/>
    <m/>
    <m/>
    <m/>
    <m/>
    <s v="Aniket Vahile"/>
    <m/>
    <s v="user_g5Yw4Z4XnIbmcGhJO80vdtFdd5ElcDlgYO3q8l82ODn"/>
    <s v="Aditya Binani"/>
    <m/>
    <m/>
    <s v="August"/>
    <x v="2"/>
    <s v="Lusha"/>
    <m/>
    <s v="Lead Magnet Lead"/>
    <m/>
    <m/>
    <m/>
    <s v="2021-09-01 02:05:45.036000+00:00"/>
    <s v="2022-09-07 09:18:21.827000+00:00"/>
    <m/>
  </r>
  <r>
    <x v="21"/>
    <n v="1000000"/>
    <s v="INR"/>
    <n v="0"/>
    <x v="10"/>
    <s v="Sales"/>
    <s v="stat_1hn9nRJaLbI53NxPuSQgo90kRpbpKsFlwN4oEGNUTdO"/>
    <s v="Lost"/>
    <x v="1"/>
    <s v="OpportunityStatusType.Lost"/>
    <m/>
    <m/>
    <s v="Top up"/>
    <s v="lead_J2MQRNuwydrnfrXVpUAcAdjn8AXvWJJVWnaO5EXt6A3"/>
    <s v="H1"/>
    <s v="Aditya Binani"/>
    <s v="user_Iwn6da5WKkZqwUySK0oUuCb72pFP5WEm4zAb92ijqFe"/>
    <s v="Sonal Paithankar"/>
    <s v="2022-07-14 10:33:44.044000+00:00"/>
    <s v="2022-08-23 12:10:01.494000+00:00"/>
    <m/>
    <s v="Bangalore"/>
    <m/>
    <m/>
    <m/>
    <n v="216"/>
    <m/>
    <m/>
    <m/>
    <m/>
    <m/>
    <m/>
    <m/>
    <m/>
    <m/>
    <m/>
    <m/>
    <s v="IT Services &amp; IT Consulting"/>
    <m/>
    <m/>
    <m/>
    <m/>
    <m/>
    <m/>
    <m/>
    <m/>
    <m/>
    <m/>
    <m/>
    <m/>
    <s v="Aniket Vahile"/>
    <m/>
    <s v="user_g5Yw4Z4XnIbmcGhJO80vdtFdd5ElcDlgYO3q8l82ODn"/>
    <s v="Aditya Binani"/>
    <m/>
    <m/>
    <s v="August"/>
    <x v="2"/>
    <s v="Lusha"/>
    <m/>
    <s v="Lead Magnet Lead"/>
    <m/>
    <m/>
    <m/>
    <s v="2021-09-01 02:05:45.036000+00:00"/>
    <s v="2022-09-07 09:18:21.827000+00:00"/>
    <m/>
  </r>
  <r>
    <x v="19"/>
    <n v="12178"/>
    <s v="INR"/>
    <n v="100"/>
    <x v="41"/>
    <s v="Sales"/>
    <s v="stat_OZRiD1474QRJIpvnjHCZfiIvKcVD6mIKSSTzg8SwDVx"/>
    <s v="Won- Payment Completed"/>
    <x v="0"/>
    <s v="OpportunityStatusType.Won"/>
    <s v="cont_gjyjLG0V85rpdn4Knun4tBRIGkcrdnL31PhkaCN3jlA"/>
    <s v="Apala Bardhan"/>
    <s v="GPA"/>
    <s v="lead_4w9UHdkhimFhB6D7PzKCvYiVTJLBPiClqY3CWi68SEd"/>
    <s v="Microtalk Communications Private Limited"/>
    <s v="Omkar Ghate"/>
    <s v="user_x9AtbGLhDmWYC9XAmYdfwBt9yiXbgMhBuZpIoFuN8Cd"/>
    <s v="Pranav Kenjale"/>
    <s v="2022-01-20 11:53:50.347000+00:00"/>
    <s v="2022-08-23 11:03:38.680000+00:00"/>
    <m/>
    <s v="Kolkata"/>
    <m/>
    <s v="2022-01-13 14:41:50+00:00"/>
    <m/>
    <n v="53"/>
    <m/>
    <m/>
    <m/>
    <m/>
    <m/>
    <m/>
    <m/>
    <s v="ORGANIC_SEARCH"/>
    <m/>
    <m/>
    <m/>
    <s v="Telecommunications"/>
    <m/>
    <m/>
    <m/>
    <m/>
    <m/>
    <m/>
    <m/>
    <m/>
    <m/>
    <m/>
    <m/>
    <m/>
    <s v="Deepak Yadav"/>
    <m/>
    <s v="user_9SBRjyF0n4iWuhUdqRyQkFhl2J4uyNKhFWvvJEvunX8"/>
    <s v="Omkar Ghate"/>
    <s v="Siddharth Angolkar"/>
    <m/>
    <s v="June"/>
    <x v="3"/>
    <s v="Inbound via website"/>
    <m/>
    <s v="Employee Count"/>
    <m/>
    <m/>
    <m/>
    <s v="2022-01-13 14:42:56.365000+00:00"/>
    <s v="2022-10-12 07:59:15.240000+00:00"/>
    <s v="GPA"/>
  </r>
  <r>
    <x v="8"/>
    <n v="2500000"/>
    <s v="INR"/>
    <n v="0"/>
    <x v="44"/>
    <s v="Sales"/>
    <s v="stat_kcR4fZg7TU7jjk1jAVua3qGLRS4J5uFayEjK5j02wtv"/>
    <s v="Unqualified"/>
    <x v="1"/>
    <s v="OpportunityStatusType.Lost"/>
    <s v="cont_5Vk3bo4FIccUFoAMbMMbJ8JpXcIQpDciAdL6mOL1CZL"/>
    <s v="Evelyn Lopez"/>
    <s v="GMC (Policy)"/>
    <s v="lead_oQOppWIJWTSMymadCz12ho7lJlTjEjNgLllDkiB9XL8"/>
    <s v="Hager"/>
    <s v="Pranav Kenjale"/>
    <s v="user_KLETV1op4MIjvKQ12xGsWi23CuPjDE6PT29nwG6T3MY"/>
    <s v="Pooja Gawas"/>
    <s v="2022-07-18 06:25:18.922000+00:00"/>
    <s v="2022-08-23 10:14:12.490000+00:00"/>
    <m/>
    <s v="Pune"/>
    <m/>
    <m/>
    <m/>
    <n v="300"/>
    <m/>
    <m/>
    <m/>
    <m/>
    <m/>
    <m/>
    <m/>
    <m/>
    <m/>
    <m/>
    <m/>
    <s v="Manufacturing"/>
    <m/>
    <m/>
    <m/>
    <m/>
    <m/>
    <m/>
    <m/>
    <m/>
    <m/>
    <m/>
    <m/>
    <m/>
    <s v="Yogesh Paigude"/>
    <m/>
    <s v="user_elsJRWsVnVWXwXYDqwMxWZeO0sLXCWVtdfpMy6LREbN"/>
    <s v="Suraj Jadhav"/>
    <m/>
    <m/>
    <s v="August"/>
    <x v="2"/>
    <m/>
    <m/>
    <s v="ABM Leads"/>
    <m/>
    <m/>
    <m/>
    <s v="2021-05-03 10:53:34.953000+00:00"/>
    <s v="2022-10-10 07:33:53.264000+00:00"/>
    <m/>
  </r>
  <r>
    <x v="8"/>
    <n v="2500000"/>
    <s v="INR"/>
    <n v="0"/>
    <x v="44"/>
    <s v="Sales"/>
    <s v="stat_kcR4fZg7TU7jjk1jAVua3qGLRS4J5uFayEjK5j02wtv"/>
    <s v="Unqualified"/>
    <x v="1"/>
    <s v="OpportunityStatusType.Lost"/>
    <s v="cont_5Vk3bo4FIccUFoAMbMMbJ8JpXcIQpDciAdL6mOL1CZL"/>
    <s v="Evelyn Lopez"/>
    <s v="Parental Policy (Renewal)"/>
    <s v="lead_oQOppWIJWTSMymadCz12ho7lJlTjEjNgLllDkiB9XL8"/>
    <s v="Hager"/>
    <s v="Pranav Kenjale"/>
    <s v="user_KLETV1op4MIjvKQ12xGsWi23CuPjDE6PT29nwG6T3MY"/>
    <s v="Pooja Gawas"/>
    <s v="2022-07-18 06:27:55.094000+00:00"/>
    <s v="2022-08-23 10:14:22.558000+00:00"/>
    <m/>
    <s v="Pune"/>
    <m/>
    <m/>
    <m/>
    <n v="300"/>
    <m/>
    <m/>
    <m/>
    <m/>
    <m/>
    <m/>
    <m/>
    <m/>
    <m/>
    <m/>
    <m/>
    <s v="Manufacturing"/>
    <m/>
    <m/>
    <m/>
    <m/>
    <m/>
    <m/>
    <m/>
    <m/>
    <m/>
    <m/>
    <m/>
    <m/>
    <s v="Yogesh Paigude"/>
    <m/>
    <s v="user_elsJRWsVnVWXwXYDqwMxWZeO0sLXCWVtdfpMy6LREbN"/>
    <s v="Suraj Jadhav"/>
    <m/>
    <m/>
    <s v="August"/>
    <x v="2"/>
    <m/>
    <m/>
    <s v="ABM Leads"/>
    <m/>
    <m/>
    <m/>
    <s v="2021-05-03 10:53:34.953000+00:00"/>
    <s v="2022-10-10 07:33:53.264000+00:00"/>
    <m/>
  </r>
  <r>
    <x v="11"/>
    <n v="100000"/>
    <s v="INR"/>
    <n v="0"/>
    <x v="7"/>
    <s v="Sales"/>
    <s v="stat_kcR4fZg7TU7jjk1jAVua3qGLRS4J5uFayEjK5j02wtv"/>
    <s v="Unqualified"/>
    <x v="1"/>
    <s v="OpportunityStatusType.Lost"/>
    <s v="cont_5UjVyeaGi8w5Y0NZfkyLLlXweOk5zDYv9Vm0Rl90UP2"/>
    <s v="Harshadip Dongare"/>
    <s v="GMC"/>
    <s v="lead_wScmgjHixy5Lo8K3u4vxJMxtspuitVN7LDJd7yCLAtJ"/>
    <s v="Imperial Martor Engine Tubes Pvt. Ltd."/>
    <s v="Sarvesh Pawar"/>
    <s v="user_LKRhV6rhcBe0uL8u70UUGeDjbMupuho4TaiAOCbT7HT"/>
    <s v="Kashif Ahmad"/>
    <s v="2022-08-17 07:20:26.271000+00:00"/>
    <s v="2022-08-23 07:53:20.035000+00:00"/>
    <m/>
    <s v="Pune"/>
    <m/>
    <s v="2020-08-14 08:05:16+00:00"/>
    <m/>
    <n v="50"/>
    <m/>
    <m/>
    <m/>
    <m/>
    <m/>
    <m/>
    <m/>
    <m/>
    <m/>
    <m/>
    <m/>
    <s v="Manufacturing"/>
    <m/>
    <m/>
    <m/>
    <m/>
    <m/>
    <m/>
    <m/>
    <m/>
    <m/>
    <m/>
    <m/>
    <m/>
    <m/>
    <m/>
    <s v="user_A8KOTZADnUtEQOLt4nSLAmteNStuGh80js75RYjrXVt"/>
    <s v="Sarvesh Pawar"/>
    <m/>
    <m/>
    <s v="September"/>
    <x v="2"/>
    <m/>
    <m/>
    <m/>
    <m/>
    <m/>
    <m/>
    <s v="2020-12-06 09:46:36.602000+00:00"/>
    <s v="2022-09-06 12:04:23.327000+00:00"/>
    <s v="GMC"/>
  </r>
  <r>
    <x v="16"/>
    <n v="1150000"/>
    <s v="INR"/>
    <n v="100"/>
    <x v="41"/>
    <s v="Sales"/>
    <s v="stat_OZRiD1474QRJIpvnjHCZfiIvKcVD6mIKSSTzg8SwDVx"/>
    <s v="Won- Payment Completed"/>
    <x v="0"/>
    <s v="OpportunityStatusType.Won"/>
    <s v="cont_P6bviavam70YHOAZH7wWfpDatZtCCqxbg5qCNreIr1S"/>
    <s v="Shikha Gangwar"/>
    <s v="Fresh GMC"/>
    <s v="lead_T6doG0hgF1hz0dV2KKqtIYNEPzOsf7H8R8Ke4GkW5ew"/>
    <s v="GlobalStep (Fresh)"/>
    <s v="Sarvesh Pawar"/>
    <s v="user_8jx3L2CDfrbzNnwYUv6Plfha6VxaSGsqcbTXR3sIBZi"/>
    <s v="Manish Balpande"/>
    <s v="2022-05-05 08:32:54.542000+00:00"/>
    <s v="2022-08-23 10:11:20.209000+00:00"/>
    <m/>
    <s v="Pune"/>
    <m/>
    <m/>
    <m/>
    <n v="273"/>
    <m/>
    <m/>
    <m/>
    <m/>
    <m/>
    <m/>
    <m/>
    <m/>
    <m/>
    <m/>
    <m/>
    <s v="IT Services &amp; IT Consulting"/>
    <m/>
    <m/>
    <m/>
    <m/>
    <m/>
    <m/>
    <m/>
    <m/>
    <m/>
    <m/>
    <m/>
    <m/>
    <s v="Rakesh Nade"/>
    <m/>
    <s v="user_A8KOTZADnUtEQOLt4nSLAmteNStuGh80js75RYjrXVt"/>
    <s v="Sarvesh Pawar"/>
    <s v="Snehal Mane"/>
    <m/>
    <m/>
    <x v="2"/>
    <m/>
    <m/>
    <m/>
    <m/>
    <m/>
    <m/>
    <s v="2021-11-17 10:54:58.118000+00:00"/>
    <s v="2022-10-10 12:18:20.921000+00:00"/>
    <s v="GMC"/>
  </r>
  <r>
    <x v="11"/>
    <n v="10000"/>
    <s v="INR"/>
    <n v="0"/>
    <x v="7"/>
    <s v="Sales"/>
    <s v="stat_kcR4fZg7TU7jjk1jAVua3qGLRS4J5uFayEjK5j02wtv"/>
    <s v="Unqualified"/>
    <x v="1"/>
    <s v="OpportunityStatusType.Lost"/>
    <s v="cont_5UjVyeaGi8w5Y0NZfkyLLlXweOk5zDYv9Vm0Rl90UP2"/>
    <s v="Harshadip Dongare"/>
    <m/>
    <s v="lead_wScmgjHixy5Lo8K3u4vxJMxtspuitVN7LDJd7yCLAtJ"/>
    <s v="Imperial Martor Engine Tubes Pvt. Ltd."/>
    <s v="Sarvesh Pawar"/>
    <s v="user_LKRhV6rhcBe0uL8u70UUGeDjbMupuho4TaiAOCbT7HT"/>
    <s v="Kashif Ahmad"/>
    <s v="2022-08-17 07:20:45.206000+00:00"/>
    <s v="2022-08-23 07:52:54.982000+00:00"/>
    <m/>
    <s v="Pune"/>
    <m/>
    <s v="2020-08-14 08:05:16+00:00"/>
    <m/>
    <n v="50"/>
    <m/>
    <m/>
    <m/>
    <m/>
    <m/>
    <m/>
    <m/>
    <m/>
    <m/>
    <m/>
    <m/>
    <s v="Manufacturing"/>
    <m/>
    <m/>
    <m/>
    <m/>
    <m/>
    <m/>
    <m/>
    <m/>
    <m/>
    <m/>
    <m/>
    <m/>
    <m/>
    <m/>
    <s v="user_A8KOTZADnUtEQOLt4nSLAmteNStuGh80js75RYjrXVt"/>
    <s v="Sarvesh Pawar"/>
    <m/>
    <m/>
    <s v="September"/>
    <x v="2"/>
    <m/>
    <m/>
    <m/>
    <m/>
    <m/>
    <m/>
    <s v="2020-12-06 09:46:36.602000+00:00"/>
    <s v="2022-09-06 12:04:23.327000+00:00"/>
    <s v="WC"/>
  </r>
  <r>
    <x v="18"/>
    <n v="2500000"/>
    <s v="INR"/>
    <n v="0"/>
    <x v="1"/>
    <s v="Sales"/>
    <s v="stat_kcR4fZg7TU7jjk1jAVua3qGLRS4J5uFayEjK5j02wtv"/>
    <s v="Unqualified"/>
    <x v="1"/>
    <s v="OpportunityStatusType.Lost"/>
    <s v="cont_OkjqOUXd55EBN1T0erTNJycAkbhpmMzAh4zFBbX3OC5"/>
    <s v="Shreya Potdar"/>
    <s v="GMC Renewal"/>
    <s v="lead_r25kxTI4EhFKNDHHOl22x53sn8hy1i88Y323j9hYpaL"/>
    <s v="Sutlej Textiles"/>
    <s v="Trupti Suryavanshi"/>
    <s v="user_IgNfKH7wuLLjHvexoMm2PXWcnF3zYft0ZbMTyfwKRUg"/>
    <s v="Moziez Chamadia"/>
    <s v="2022-07-06 05:45:20.869000+00:00"/>
    <s v="2022-08-23 06:43:28.072000+00:00"/>
    <m/>
    <s v="Mumbai"/>
    <m/>
    <m/>
    <m/>
    <n v="325"/>
    <m/>
    <m/>
    <m/>
    <m/>
    <m/>
    <m/>
    <m/>
    <m/>
    <m/>
    <m/>
    <m/>
    <s v="Manufacturing"/>
    <m/>
    <m/>
    <m/>
    <m/>
    <m/>
    <m/>
    <m/>
    <m/>
    <m/>
    <m/>
    <m/>
    <m/>
    <m/>
    <m/>
    <s v="user_L8E6IFhq6UCzKLHa45LUUTZCznDuyDwFrGaEp9DXiUM"/>
    <s v="Trupti Suryavanshi"/>
    <s v="Anjali Nishu"/>
    <m/>
    <s v="August; September"/>
    <x v="10"/>
    <s v="own ref"/>
    <m/>
    <m/>
    <m/>
    <m/>
    <m/>
    <s v="2020-12-14 05:45:03.958000+00:00"/>
    <s v="2022-09-14 07:01:41.658000+00:00"/>
    <s v="GMC"/>
  </r>
  <r>
    <x v="18"/>
    <n v="100000"/>
    <s v="INR"/>
    <n v="0"/>
    <x v="1"/>
    <s v="Sales"/>
    <s v="stat_kcR4fZg7TU7jjk1jAVua3qGLRS4J5uFayEjK5j02wtv"/>
    <s v="Unqualified"/>
    <x v="1"/>
    <s v="OpportunityStatusType.Lost"/>
    <s v="cont_OkjqOUXd55EBN1T0erTNJycAkbhpmMzAh4zFBbX3OC5"/>
    <s v="Shreya Potdar"/>
    <s v="GTLI Renewal"/>
    <s v="lead_r25kxTI4EhFKNDHHOl22x53sn8hy1i88Y323j9hYpaL"/>
    <s v="Sutlej Textiles"/>
    <s v="Trupti Suryavanshi"/>
    <s v="user_IgNfKH7wuLLjHvexoMm2PXWcnF3zYft0ZbMTyfwKRUg"/>
    <s v="Moziez Chamadia"/>
    <s v="2022-07-06 05:46:00.626000+00:00"/>
    <s v="2022-08-23 06:43:38.911000+00:00"/>
    <m/>
    <s v="Mumbai"/>
    <m/>
    <m/>
    <m/>
    <n v="325"/>
    <m/>
    <m/>
    <m/>
    <m/>
    <m/>
    <m/>
    <m/>
    <m/>
    <m/>
    <m/>
    <m/>
    <s v="Manufacturing"/>
    <m/>
    <m/>
    <m/>
    <m/>
    <m/>
    <m/>
    <m/>
    <m/>
    <m/>
    <m/>
    <m/>
    <m/>
    <m/>
    <m/>
    <s v="user_L8E6IFhq6UCzKLHa45LUUTZCznDuyDwFrGaEp9DXiUM"/>
    <s v="Trupti Suryavanshi"/>
    <s v="Anjali Nishu"/>
    <m/>
    <s v="August; September"/>
    <x v="10"/>
    <s v="own ref"/>
    <m/>
    <m/>
    <m/>
    <m/>
    <m/>
    <s v="2020-12-14 05:45:03.958000+00:00"/>
    <s v="2022-09-14 07:01:41.658000+00:00"/>
    <s v="GTL"/>
  </r>
  <r>
    <x v="11"/>
    <n v="150000"/>
    <s v="INR"/>
    <n v="0"/>
    <x v="19"/>
    <s v="Sales"/>
    <s v="stat_kcR4fZg7TU7jjk1jAVua3qGLRS4J5uFayEjK5j02wtv"/>
    <s v="Unqualified"/>
    <x v="1"/>
    <s v="OpportunityStatusType.Lost"/>
    <m/>
    <m/>
    <s v="GMC Renewal"/>
    <s v="lead_j6C8ZkP0mGUiUn8RFcwChN9kCgysQJjAXs9FATuHm09"/>
    <s v="Gloinnt Solutions Pvt. ltd."/>
    <s v="Satyajit Chati"/>
    <s v="user_LKRhV6rhcBe0uL8u70UUGeDjbMupuho4TaiAOCbT7HT"/>
    <s v="Kashif Ahmad"/>
    <s v="2022-08-18 09:36:27.564000+00:00"/>
    <s v="2022-08-23 07:46:43.010000+00:00"/>
    <m/>
    <s v="Bangalore"/>
    <m/>
    <s v="2021-09-13 16:51:14+00:00"/>
    <m/>
    <n v="25"/>
    <m/>
    <m/>
    <m/>
    <m/>
    <m/>
    <m/>
    <m/>
    <s v="PAID_SOCIAL"/>
    <m/>
    <m/>
    <m/>
    <s v="Professional Services"/>
    <m/>
    <m/>
    <m/>
    <m/>
    <m/>
    <m/>
    <m/>
    <m/>
    <m/>
    <m/>
    <m/>
    <m/>
    <m/>
    <m/>
    <s v="user_5IQTpX6DsnoeoDfxqzqojpVoQLXPh68nhDjLS5ETjYj"/>
    <s v="Satyajit Chati"/>
    <m/>
    <m/>
    <s v="September"/>
    <x v="8"/>
    <s v="Inbound via website"/>
    <m/>
    <s v="Employee Count 25"/>
    <m/>
    <m/>
    <m/>
    <s v="2021-09-13 16:53:59.737000+00:00"/>
    <s v="2022-09-27 04:51:33.956000+00:00"/>
    <m/>
  </r>
  <r>
    <x v="18"/>
    <n v="2500000"/>
    <s v="INR"/>
    <n v="0"/>
    <x v="37"/>
    <s v="Sales"/>
    <s v="stat_kcR4fZg7TU7jjk1jAVua3qGLRS4J5uFayEjK5j02wtv"/>
    <s v="Unqualified"/>
    <x v="1"/>
    <s v="OpportunityStatusType.Lost"/>
    <m/>
    <m/>
    <s v="GMC (1+3)- Renewal"/>
    <s v="lead_pNSJH9FIdZlhN4gqKkzvu3t7Rw8a6PorkWBfrS7wh7X"/>
    <s v="SpurTree Technologies"/>
    <s v="Bhairavi Jog"/>
    <s v="user_IgNfKH7wuLLjHvexoMm2PXWcnF3zYft0ZbMTyfwKRUg"/>
    <s v="Moziez Chamadia"/>
    <s v="2022-07-04 07:54:53.117000+00:00"/>
    <s v="2022-08-23 06:33:02.378000+00:00"/>
    <m/>
    <s v="Mumbai"/>
    <m/>
    <m/>
    <m/>
    <n v="160"/>
    <m/>
    <m/>
    <m/>
    <m/>
    <m/>
    <m/>
    <m/>
    <s v="PAID_SOCIAL"/>
    <m/>
    <m/>
    <m/>
    <s v="IT Services &amp; IT Consulting"/>
    <m/>
    <m/>
    <m/>
    <m/>
    <m/>
    <m/>
    <m/>
    <m/>
    <m/>
    <m/>
    <m/>
    <m/>
    <s v="Sakshi Soni"/>
    <m/>
    <s v="user_228eUmsdKIb9OItgmiDq1zD4aPZ1eqiapbaLAGeBf8g"/>
    <s v="Bhairavi Jog"/>
    <m/>
    <m/>
    <s v="August"/>
    <x v="4"/>
    <s v="Lusha"/>
    <m/>
    <s v="Employee Engagement Handbook"/>
    <m/>
    <m/>
    <m/>
    <s v="2022-05-31 19:25:07.924000+00:00"/>
    <s v="2022-08-23 06:35:03.405000+00:00"/>
    <s v="GMC"/>
  </r>
  <r>
    <x v="16"/>
    <n v="211864"/>
    <s v="INR"/>
    <n v="100"/>
    <x v="41"/>
    <s v="Sales"/>
    <s v="stat_OZRiD1474QRJIpvnjHCZfiIvKcVD6mIKSSTzg8SwDVx"/>
    <s v="Won- Payment Completed"/>
    <x v="0"/>
    <s v="OpportunityStatusType.Won"/>
    <s v="cont_xp7EmI2VDogQlwib9XTeWFE8TylR9qUkW81ixwiFal9"/>
    <s v="Swapnil Bhoskar"/>
    <m/>
    <s v="lead_0UPDogduPhLEk9ltObxC9ki5mvf2jufbROcBLOuCEAQ"/>
    <s v="Pragmasys Consulting LLP"/>
    <s v="Manish Balpande"/>
    <s v="user_8jx3L2CDfrbzNnwYUv6Plfha6VxaSGsqcbTXR3sIBZi"/>
    <s v="Manish Balpande"/>
    <s v="2022-08-22 14:04:56.365000+00:00"/>
    <s v="2022-08-23 06:23:46.823000+00:00"/>
    <m/>
    <s v="Pune"/>
    <m/>
    <m/>
    <m/>
    <n v="303"/>
    <m/>
    <m/>
    <m/>
    <m/>
    <m/>
    <m/>
    <m/>
    <s v="PAID_SOCIAL"/>
    <m/>
    <m/>
    <m/>
    <s v="IT Services &amp; IT Consulting"/>
    <m/>
    <m/>
    <m/>
    <m/>
    <m/>
    <m/>
    <m/>
    <m/>
    <m/>
    <m/>
    <m/>
    <m/>
    <s v="Ravi Jaiswal"/>
    <m/>
    <s v="user_5YHA1ZU4iP896lD1YJehdJcMx7ZEgWCpulT4T2c3pJ3"/>
    <s v="Gauri Jori"/>
    <m/>
    <m/>
    <s v="August; September"/>
    <x v="4"/>
    <m/>
    <m/>
    <s v="Employee Engagement Handbook"/>
    <m/>
    <m/>
    <m/>
    <s v="2022-05-18 04:35:07.490000+00:00"/>
    <s v="2022-10-11 11:05:42.966000+00:00"/>
    <s v="GMC"/>
  </r>
  <r>
    <x v="24"/>
    <n v="9500"/>
    <s v="INR"/>
    <n v="0"/>
    <x v="4"/>
    <s v="Sales"/>
    <s v="stat_1hn9nRJaLbI53NxPuSQgo90kRpbpKsFlwN4oEGNUTdO"/>
    <s v="Lost"/>
    <x v="1"/>
    <s v="OpportunityStatusType.Lost"/>
    <m/>
    <m/>
    <s v="GPA- 5 lakhs"/>
    <s v="lead_tkamrXlTR6rvIU3ZtV6PXPCLIBo5vc2EY3NiVgIcj2k"/>
    <s v="Teamease Consulting ( Fresh )"/>
    <s v="Bharti Bankey"/>
    <s v="user_sD3YjSs92XKUfD0OPHeo886g6tW6aCM0iUhX5VVUuJi"/>
    <s v="Navin Panjwani"/>
    <s v="2022-01-05 10:20:12.330000+00:00"/>
    <s v="2022-08-23 06:30:56.031000+00:00"/>
    <m/>
    <s v="Delhi"/>
    <m/>
    <s v="2021-11-27 05:34:30+00:00"/>
    <m/>
    <n v="18"/>
    <m/>
    <m/>
    <m/>
    <m/>
    <m/>
    <m/>
    <m/>
    <m/>
    <m/>
    <m/>
    <m/>
    <s v="Professional Services"/>
    <m/>
    <m/>
    <m/>
    <m/>
    <m/>
    <m/>
    <m/>
    <m/>
    <m/>
    <m/>
    <m/>
    <m/>
    <m/>
    <m/>
    <s v="user_aM3WaaSUQQmaNnsm9l2FQRVWUEr8RN2ZdXzsuQUalQ3"/>
    <s v="Bharti Bankey"/>
    <s v="Dr. Anil More"/>
    <m/>
    <m/>
    <x v="3"/>
    <s v="Inbound via website"/>
    <m/>
    <s v="Employee Count 15"/>
    <m/>
    <m/>
    <m/>
    <s v="2021-11-27 05:37:15.459000+00:00"/>
    <s v="2022-10-06 09:47:25.925000+00:00"/>
    <m/>
  </r>
  <r>
    <x v="17"/>
    <n v="70000"/>
    <s v="INR"/>
    <n v="0"/>
    <x v="41"/>
    <s v="Sales"/>
    <s v="stat_kcR4fZg7TU7jjk1jAVua3qGLRS4J5uFayEjK5j02wtv"/>
    <s v="Unqualified"/>
    <x v="1"/>
    <s v="OpportunityStatusType.Lost"/>
    <m/>
    <m/>
    <s v="GPA-Essae GEARS"/>
    <s v="lead_mkC2Vgv4sduhe9j7iiZG7wLKOHsWwNY2mQbiMhTLQXf"/>
    <s v="ESSAE DIGITRONICS PVT LTD"/>
    <s v="Bhairavi Jog"/>
    <s v="user_228eUmsdKIb9OItgmiDq1zD4aPZ1eqiapbaLAGeBf8g"/>
    <s v="Bhairavi Jog"/>
    <s v="2022-08-08 12:20:55.027000+00:00"/>
    <s v="2022-08-23 06:21:35.893000+00:00"/>
    <m/>
    <s v="Bangalore"/>
    <m/>
    <m/>
    <m/>
    <n v="460"/>
    <m/>
    <m/>
    <s v="Facebook"/>
    <m/>
    <m/>
    <m/>
    <m/>
    <s v="PAID_SOCIAL"/>
    <m/>
    <m/>
    <m/>
    <m/>
    <m/>
    <m/>
    <m/>
    <m/>
    <m/>
    <m/>
    <m/>
    <m/>
    <m/>
    <m/>
    <m/>
    <m/>
    <m/>
    <m/>
    <s v="user_228eUmsdKIb9OItgmiDq1zD4aPZ1eqiapbaLAGeBf8g"/>
    <s v="Bhairavi Jog"/>
    <m/>
    <m/>
    <s v="August"/>
    <x v="4"/>
    <s v="Lusha"/>
    <m/>
    <s v="Employee Engagement Handbook"/>
    <m/>
    <m/>
    <m/>
    <s v="2022-03-14 02:46:44.131000+00:00"/>
    <s v="2022-10-03 09:37:55.991000+00:00"/>
    <s v="GPA"/>
  </r>
  <r>
    <x v="17"/>
    <n v="1500000"/>
    <s v="INR"/>
    <n v="0"/>
    <x v="41"/>
    <s v="Sales"/>
    <s v="stat_kcR4fZg7TU7jjk1jAVua3qGLRS4J5uFayEjK5j02wtv"/>
    <s v="Unqualified"/>
    <x v="1"/>
    <s v="OpportunityStatusType.Lost"/>
    <m/>
    <m/>
    <s v="GMC- Essae GEARS"/>
    <s v="lead_mkC2Vgv4sduhe9j7iiZG7wLKOHsWwNY2mQbiMhTLQXf"/>
    <s v="ESSAE DIGITRONICS PVT LTD"/>
    <s v="Bhairavi Jog"/>
    <s v="user_228eUmsdKIb9OItgmiDq1zD4aPZ1eqiapbaLAGeBf8g"/>
    <s v="Bhairavi Jog"/>
    <s v="2022-08-08 12:19:37.045000+00:00"/>
    <s v="2022-08-23 06:21:22.858000+00:00"/>
    <m/>
    <s v="Bangalore"/>
    <m/>
    <m/>
    <m/>
    <n v="460"/>
    <m/>
    <m/>
    <s v="Facebook"/>
    <m/>
    <m/>
    <m/>
    <m/>
    <s v="PAID_SOCIAL"/>
    <m/>
    <m/>
    <m/>
    <m/>
    <m/>
    <m/>
    <m/>
    <m/>
    <m/>
    <m/>
    <m/>
    <m/>
    <m/>
    <m/>
    <m/>
    <m/>
    <m/>
    <m/>
    <s v="user_228eUmsdKIb9OItgmiDq1zD4aPZ1eqiapbaLAGeBf8g"/>
    <s v="Bhairavi Jog"/>
    <m/>
    <m/>
    <s v="August"/>
    <x v="4"/>
    <s v="Lusha"/>
    <m/>
    <s v="Employee Engagement Handbook"/>
    <m/>
    <m/>
    <m/>
    <s v="2022-03-14 02:46:44.131000+00:00"/>
    <s v="2022-10-03 09:37:55.991000+00:00"/>
    <s v="GMC"/>
  </r>
  <r>
    <x v="17"/>
    <n v="70000"/>
    <s v="INR"/>
    <n v="0"/>
    <x v="41"/>
    <s v="Sales"/>
    <s v="stat_kcR4fZg7TU7jjk1jAVua3qGLRS4J5uFayEjK5j02wtv"/>
    <s v="Unqualified"/>
    <x v="1"/>
    <s v="OpportunityStatusType.Lost"/>
    <m/>
    <m/>
    <s v="GPA- Essae DIGITRONICS"/>
    <s v="lead_mkC2Vgv4sduhe9j7iiZG7wLKOHsWwNY2mQbiMhTLQXf"/>
    <s v="ESSAE DIGITRONICS PVT LTD"/>
    <s v="Bhairavi Jog"/>
    <s v="user_228eUmsdKIb9OItgmiDq1zD4aPZ1eqiapbaLAGeBf8g"/>
    <s v="Bhairavi Jog"/>
    <s v="2022-08-08 12:18:33.849000+00:00"/>
    <s v="2022-08-23 06:21:10.012000+00:00"/>
    <m/>
    <s v="Bangalore"/>
    <m/>
    <m/>
    <m/>
    <n v="460"/>
    <m/>
    <m/>
    <s v="Facebook"/>
    <m/>
    <m/>
    <m/>
    <m/>
    <s v="PAID_SOCIAL"/>
    <m/>
    <m/>
    <m/>
    <m/>
    <m/>
    <m/>
    <m/>
    <m/>
    <m/>
    <m/>
    <m/>
    <m/>
    <m/>
    <m/>
    <m/>
    <m/>
    <m/>
    <m/>
    <s v="user_228eUmsdKIb9OItgmiDq1zD4aPZ1eqiapbaLAGeBf8g"/>
    <s v="Bhairavi Jog"/>
    <m/>
    <m/>
    <s v="August"/>
    <x v="4"/>
    <s v="Lusha"/>
    <m/>
    <s v="Employee Engagement Handbook"/>
    <m/>
    <m/>
    <m/>
    <s v="2022-03-14 02:46:44.131000+00:00"/>
    <s v="2022-10-03 09:37:55.991000+00:00"/>
    <s v="GPA"/>
  </r>
  <r>
    <x v="17"/>
    <n v="1000000"/>
    <s v="INR"/>
    <n v="0"/>
    <x v="10"/>
    <s v="Sales"/>
    <s v="stat_1hn9nRJaLbI53NxPuSQgo90kRpbpKsFlwN4oEGNUTdO"/>
    <s v="Lost"/>
    <x v="1"/>
    <s v="OpportunityStatusType.Lost"/>
    <s v="cont_DurFNyKycohHg5IIzbzQqOAIO9uOJLiW5VearMRAZ5c"/>
    <s v="Rajesh N B"/>
    <s v="GMC - 200 employees, looking for 1 + 1 policy August renewal"/>
    <s v="lead_sOJ6UbmbRd2jCG6siL1JNNVQzwAAxKiHwdHwblI9JiC"/>
    <s v="Featherlite"/>
    <s v="Daya Gowda"/>
    <s v="user_P3f70h2AcefBkFTBZpvA9LgDbjTmUIXkqdKqHJ5evwA"/>
    <s v="Manojkumar Tinna"/>
    <s v="2022-06-22 11:28:28.788000+00:00"/>
    <s v="2022-08-23 03:20:20.432000+00:00"/>
    <m/>
    <s v="Bangalore"/>
    <m/>
    <m/>
    <m/>
    <n v="460"/>
    <m/>
    <m/>
    <m/>
    <m/>
    <m/>
    <m/>
    <m/>
    <s v="PAID_SOCIAL"/>
    <m/>
    <m/>
    <m/>
    <s v="Retail"/>
    <m/>
    <m/>
    <m/>
    <m/>
    <m/>
    <m/>
    <m/>
    <m/>
    <m/>
    <m/>
    <m/>
    <m/>
    <s v="Rakesh Nade"/>
    <m/>
    <s v="user_encRk5bIEFN6ZA11h4WH2AdZTiZpogLSlMIaj0E30SZ"/>
    <s v="Daya Gowda"/>
    <m/>
    <m/>
    <s v="August; February"/>
    <x v="4"/>
    <m/>
    <m/>
    <s v="Employee Engagement Calendar"/>
    <m/>
    <m/>
    <m/>
    <s v="2022-04-03 18:11:02.293000+00:00"/>
    <s v="2022-09-20 09:15:31.833000+00:00"/>
    <m/>
  </r>
  <r>
    <x v="20"/>
    <n v="500000"/>
    <s v="INR"/>
    <n v="0"/>
    <x v="41"/>
    <s v="Sales"/>
    <s v="stat_1hn9nRJaLbI53NxPuSQgo90kRpbpKsFlwN4oEGNUTdO"/>
    <s v="Lost"/>
    <x v="1"/>
    <s v="OpportunityStatusType.Lost"/>
    <s v="cont_IBThhpr3IkwCZhJdPI81Po4LiGTkFDZS5jqDSaZKvaV"/>
    <s v="Asmita Paul"/>
    <s v="GMC - 5 lakh CD balance"/>
    <s v="lead_cJY3sHgyRID1Ou2TrMQy0SY1X0aSDAekTs1pJySsHKd"/>
    <s v="HackerEarth Technology"/>
    <s v="Shreenath Bhat"/>
    <s v="user_vMd4rmcrSbjykdyL2J7rrYn84SWdcNc5FKligrmItPw"/>
    <s v="Shreenath Bhat"/>
    <s v="2022-07-21 05:30:37.441000+00:00"/>
    <s v="2022-08-23 04:39:03.253000+00:00"/>
    <m/>
    <s v="Bangalore"/>
    <m/>
    <m/>
    <m/>
    <n v="230"/>
    <m/>
    <m/>
    <m/>
    <m/>
    <m/>
    <m/>
    <m/>
    <m/>
    <m/>
    <m/>
    <m/>
    <s v="Others"/>
    <m/>
    <m/>
    <m/>
    <m/>
    <m/>
    <m/>
    <m/>
    <m/>
    <m/>
    <m/>
    <m/>
    <m/>
    <m/>
    <m/>
    <s v="user_Jujy0sFufO9J3qwY7aNpCCnF6nFZMrfvciNEydEzhaI"/>
    <s v="Shreya Solanki"/>
    <s v="Dr. Anil More"/>
    <m/>
    <s v="July"/>
    <x v="2"/>
    <s v="Lusha"/>
    <m/>
    <m/>
    <m/>
    <m/>
    <m/>
    <s v="2022-03-14 02:47:04.868000+00:00"/>
    <s v="2022-10-12 08:49:01.291000+00:00"/>
    <s v="GMC"/>
  </r>
  <r>
    <x v="17"/>
    <n v="2500000"/>
    <s v="INR"/>
    <n v="0"/>
    <x v="41"/>
    <s v="Sales"/>
    <s v="stat_kcR4fZg7TU7jjk1jAVua3qGLRS4J5uFayEjK5j02wtv"/>
    <s v="Unqualified"/>
    <x v="1"/>
    <s v="OpportunityStatusType.Lost"/>
    <m/>
    <m/>
    <s v="GMC- Essae DIGITRONICS"/>
    <s v="lead_mkC2Vgv4sduhe9j7iiZG7wLKOHsWwNY2mQbiMhTLQXf"/>
    <s v="ESSAE DIGITRONICS PVT LTD"/>
    <s v="Bhairavi Jog"/>
    <s v="user_228eUmsdKIb9OItgmiDq1zD4aPZ1eqiapbaLAGeBf8g"/>
    <s v="Bhairavi Jog"/>
    <s v="2022-08-08 12:17:36.006000+00:00"/>
    <s v="2022-08-23 06:20:52.902000+00:00"/>
    <m/>
    <s v="Bangalore"/>
    <m/>
    <m/>
    <m/>
    <n v="460"/>
    <m/>
    <m/>
    <s v="Facebook"/>
    <m/>
    <m/>
    <m/>
    <m/>
    <s v="PAID_SOCIAL"/>
    <m/>
    <m/>
    <m/>
    <m/>
    <m/>
    <m/>
    <m/>
    <m/>
    <m/>
    <m/>
    <m/>
    <m/>
    <m/>
    <m/>
    <m/>
    <m/>
    <m/>
    <m/>
    <s v="user_228eUmsdKIb9OItgmiDq1zD4aPZ1eqiapbaLAGeBf8g"/>
    <s v="Bhairavi Jog"/>
    <m/>
    <m/>
    <s v="August"/>
    <x v="4"/>
    <s v="Lusha"/>
    <m/>
    <s v="Employee Engagement Handbook"/>
    <m/>
    <m/>
    <m/>
    <s v="2022-03-14 02:46:44.131000+00:00"/>
    <s v="2022-10-03 09:37:55.991000+00:00"/>
    <s v="GMC"/>
  </r>
  <r>
    <x v="12"/>
    <n v="120000"/>
    <s v="INR"/>
    <n v="0"/>
    <x v="15"/>
    <s v="Sales"/>
    <s v="stat_1hn9nRJaLbI53NxPuSQgo90kRpbpKsFlwN4oEGNUTdO"/>
    <s v="Lost"/>
    <x v="1"/>
    <s v="OpportunityStatusType.Lost"/>
    <s v="cont_mPfQZSx8DSwOaatVSbS9HdICIvJiIaNB2rM80tBQpd5"/>
    <s v="Vaishali Sawant"/>
    <s v="GPA (Renewal)"/>
    <s v="lead_nu0Y1m9anBPCI6dAGeUzsXXuEu5BpylcIAcQ137dH6V"/>
    <s v="AZELIS INDIA PRIVATE LIMITED"/>
    <s v="Pranav Kenjale"/>
    <s v="user_hAuUqCTCw5r4tCUrswIWPSW7LJ1XIBbttZVmJkxmzGq"/>
    <s v="Chetan Kumar"/>
    <s v="2022-06-15 10:09:04.114000+00:00"/>
    <s v="2022-08-23 01:35:25.876000+00:00"/>
    <m/>
    <s v="Mumbai"/>
    <m/>
    <m/>
    <m/>
    <n v="150"/>
    <m/>
    <m/>
    <m/>
    <m/>
    <m/>
    <m/>
    <m/>
    <m/>
    <m/>
    <m/>
    <m/>
    <s v="Chemical"/>
    <m/>
    <m/>
    <m/>
    <m/>
    <m/>
    <m/>
    <m/>
    <m/>
    <m/>
    <m/>
    <m/>
    <m/>
    <s v="Jithendra Goalla"/>
    <m/>
    <s v="user_Jujy0sFufO9J3qwY7aNpCCnF6nFZMrfvciNEydEzhaI"/>
    <s v="Shreya Solanki"/>
    <m/>
    <m/>
    <s v="August"/>
    <x v="4"/>
    <s v="Naukri.com"/>
    <m/>
    <s v="Employee Engagement Handbook"/>
    <m/>
    <m/>
    <m/>
    <s v="2022-03-28 08:09:55.556000+00:00"/>
    <s v="2022-10-10 07:35:17.335000+00:00"/>
    <m/>
  </r>
  <r>
    <x v="22"/>
    <n v="12000"/>
    <s v="INR"/>
    <n v="0"/>
    <x v="41"/>
    <s v="Sales"/>
    <s v="stat_1hn9nRJaLbI53NxPuSQgo90kRpbpKsFlwN4oEGNUTdO"/>
    <s v="Lost"/>
    <x v="1"/>
    <s v="OpportunityStatusType.Lost"/>
    <m/>
    <m/>
    <m/>
    <s v="lead_xgDnL2nj5gggyxu21jrYZeGfS9bV8FWZb5WXV5jtW7R"/>
    <s v="Arwade Infrastructure Limited"/>
    <s v="Vrushali Kummar"/>
    <s v="user_TZzywQwym26DjuswO479pxRhNKX152z8X1haCx2vcst"/>
    <s v="Vrushali Kummar"/>
    <s v="2022-08-20 07:16:27.528000+00:00"/>
    <s v="2022-08-23 02:06:38.284000+00:00"/>
    <m/>
    <s v="Pune"/>
    <m/>
    <s v="2020-08-26 02:10:57+00:00"/>
    <m/>
    <n v="202"/>
    <m/>
    <m/>
    <m/>
    <m/>
    <m/>
    <m/>
    <m/>
    <s v="PAID_SOCIAL"/>
    <m/>
    <m/>
    <m/>
    <s v="Others"/>
    <m/>
    <m/>
    <m/>
    <m/>
    <m/>
    <m/>
    <m/>
    <m/>
    <m/>
    <m/>
    <m/>
    <m/>
    <s v="Sakshi Soni"/>
    <m/>
    <s v="user_ocHSJH83OJnHCvKyMbjx8WOOK8PMgAUGIj1qK0q0dMV"/>
    <s v="Nikhil Ahuja"/>
    <m/>
    <m/>
    <s v="July; June"/>
    <x v="2"/>
    <s v="Naukri.com"/>
    <m/>
    <s v="Employee Engagement Handbook"/>
    <m/>
    <m/>
    <m/>
    <s v="2020-12-06 09:48:16.815000+00:00"/>
    <s v="2022-09-23 04:10:55.033000+00:00"/>
    <s v="GPA"/>
  </r>
  <r>
    <x v="12"/>
    <n v="2100000"/>
    <s v="INR"/>
    <n v="0"/>
    <x v="15"/>
    <s v="Sales"/>
    <s v="stat_1hn9nRJaLbI53NxPuSQgo90kRpbpKsFlwN4oEGNUTdO"/>
    <s v="Lost"/>
    <x v="1"/>
    <s v="OpportunityStatusType.Lost"/>
    <s v="cont_mPfQZSx8DSwOaatVSbS9HdICIvJiIaNB2rM80tBQpd5"/>
    <s v="Vaishali Sawant"/>
    <s v="GMC (Renewal)"/>
    <s v="lead_nu0Y1m9anBPCI6dAGeUzsXXuEu5BpylcIAcQ137dH6V"/>
    <s v="AZELIS INDIA PRIVATE LIMITED"/>
    <s v="Pranav Kenjale"/>
    <s v="user_hAuUqCTCw5r4tCUrswIWPSW7LJ1XIBbttZVmJkxmzGq"/>
    <s v="Chetan Kumar"/>
    <s v="2022-06-15 10:00:34.298000+00:00"/>
    <s v="2022-08-23 01:35:16.588000+00:00"/>
    <m/>
    <s v="Mumbai"/>
    <m/>
    <m/>
    <m/>
    <n v="150"/>
    <m/>
    <m/>
    <m/>
    <m/>
    <m/>
    <m/>
    <m/>
    <m/>
    <m/>
    <m/>
    <m/>
    <s v="Chemical"/>
    <m/>
    <m/>
    <m/>
    <m/>
    <m/>
    <m/>
    <m/>
    <m/>
    <m/>
    <m/>
    <m/>
    <m/>
    <s v="Jithendra Goalla"/>
    <m/>
    <s v="user_Jujy0sFufO9J3qwY7aNpCCnF6nFZMrfvciNEydEzhaI"/>
    <s v="Shreya Solanki"/>
    <m/>
    <m/>
    <s v="August"/>
    <x v="4"/>
    <s v="Naukri.com"/>
    <m/>
    <s v="Employee Engagement Handbook"/>
    <m/>
    <m/>
    <m/>
    <s v="2022-03-28 08:09:55.556000+00:00"/>
    <s v="2022-10-10 07:35:17.335000+00:00"/>
    <m/>
  </r>
  <r>
    <x v="11"/>
    <n v="350000"/>
    <s v="INR"/>
    <n v="0"/>
    <x v="48"/>
    <s v="Sales"/>
    <s v="stat_1hn9nRJaLbI53NxPuSQgo90kRpbpKsFlwN4oEGNUTdO"/>
    <s v="Lost"/>
    <x v="1"/>
    <s v="OpportunityStatusType.Lost"/>
    <s v="cont_Z15IoTaADSQfB7DtxBXapoPO3GpNdXL2FfeXPx28yKb"/>
    <s v="Divya Puri"/>
    <s v="GMC-Renewal"/>
    <s v="lead_XQ3jPwoNIQPFzMMjyTNUx2iGRVS3DLKVSq6eEPicn1R"/>
    <s v="Block8 Technologies"/>
    <s v="Bharti Bankey"/>
    <s v="user_LKRhV6rhcBe0uL8u70UUGeDjbMupuho4TaiAOCbT7HT"/>
    <s v="Kashif Ahmad"/>
    <s v="2022-06-20 09:14:17.592000+00:00"/>
    <s v="2022-08-22 14:25:11.221000+00:00"/>
    <m/>
    <s v="Chandigarh"/>
    <m/>
    <s v="2022-01-03 11:29:45+00:00"/>
    <m/>
    <n v="52"/>
    <m/>
    <m/>
    <m/>
    <m/>
    <m/>
    <m/>
    <m/>
    <s v="DIRECT_TRAFFIC"/>
    <m/>
    <m/>
    <m/>
    <s v="IT Services &amp; IT Consulting"/>
    <m/>
    <m/>
    <m/>
    <m/>
    <m/>
    <m/>
    <m/>
    <m/>
    <m/>
    <m/>
    <m/>
    <m/>
    <m/>
    <m/>
    <s v="user_aM3WaaSUQQmaNnsm9l2FQRVWUEr8RN2ZdXzsuQUalQ3"/>
    <s v="Bharti Bankey"/>
    <s v="Siddharth Angolkar"/>
    <m/>
    <s v="July"/>
    <x v="3"/>
    <s v="Inbound via website"/>
    <m/>
    <s v="Employee Count 50"/>
    <m/>
    <m/>
    <m/>
    <s v="2022-01-03 11:32:30.011000+00:00"/>
    <s v="2022-09-09 10:02:50.663000+00:00"/>
    <m/>
  </r>
  <r>
    <x v="25"/>
    <n v="2724000"/>
    <s v="INR"/>
    <n v="100"/>
    <x v="53"/>
    <s v="Sales"/>
    <s v="stat_OZRiD1474QRJIpvnjHCZfiIvKcVD6mIKSSTzg8SwDVx"/>
    <s v="Won- Payment Completed"/>
    <x v="0"/>
    <s v="OpportunityStatusType.Won"/>
    <s v="cont_JvMrOAnXNYS85rkFOWFeKAsCrGxK9Zodc978JIczEGy"/>
    <s v="Prasan Das"/>
    <s v="24 lakh is L1 quote recieved from other broker"/>
    <s v="lead_fjseqKcRTRu3msAtpua9N62Pcq7Lvy5McO4avhUbEaW"/>
    <s v="Chingari"/>
    <s v="Kanchan Kothari"/>
    <s v="user_P3f70h2AcefBkFTBZpvA9LgDbjTmUIXkqdKqHJ5evwA"/>
    <s v="Manojkumar Tinna"/>
    <s v="2022-05-04 08:03:37.775000+00:00"/>
    <s v="2022-08-22 22:56:42.912000+00:00"/>
    <m/>
    <s v="Bangalore"/>
    <m/>
    <m/>
    <m/>
    <n v="145"/>
    <m/>
    <m/>
    <m/>
    <m/>
    <m/>
    <m/>
    <m/>
    <m/>
    <m/>
    <m/>
    <m/>
    <s v="Consumer Goods &amp; Electronics"/>
    <s v="star health"/>
    <m/>
    <m/>
    <m/>
    <m/>
    <m/>
    <m/>
    <m/>
    <m/>
    <m/>
    <m/>
    <m/>
    <s v="Jitin Gopi"/>
    <m/>
    <s v="user_FdWFezbLzkYQcGsBUsjZO25nr2poK2nRbqV47Rs5Kfm"/>
    <s v="Prateek Wadhwa"/>
    <s v="Jayesh Gandhi"/>
    <m/>
    <s v="July"/>
    <x v="2"/>
    <m/>
    <m/>
    <m/>
    <m/>
    <m/>
    <m/>
    <s v="2021-07-29 13:52:46.057000+00:00"/>
    <s v="2022-09-07 03:52:11.534000+00:00"/>
    <s v="GMC"/>
  </r>
  <r>
    <x v="25"/>
    <n v="3000000"/>
    <s v="INR"/>
    <n v="0"/>
    <x v="41"/>
    <s v="Sales"/>
    <s v="stat_kcR4fZg7TU7jjk1jAVua3qGLRS4J5uFayEjK5j02wtv"/>
    <s v="Unqualified"/>
    <x v="1"/>
    <s v="OpportunityStatusType.Lost"/>
    <s v="cont_pmgflTpbp1S5uZZKK2YrJF10Eo59SLjR0HWna0WTjMS"/>
    <s v="Radha Pradhan"/>
    <s v="Too late for initiating the discussion."/>
    <s v="lead_W2SaJdrwHt8cYd3jQV7y4ZmuQ3r5kswX9wHLYB7H6tP"/>
    <s v="C-Edge Technologies Limited"/>
    <s v="Shreenath Bhat"/>
    <s v="user_lccnw70UrYzjPcbxrA5N9qp8LF1vx6aP08yPEdeU06P"/>
    <s v="Vikas Gupta"/>
    <s v="2022-08-02 06:18:31.346000+00:00"/>
    <s v="2022-08-22 14:33:13.864000+00:00"/>
    <m/>
    <s v="Mumbai"/>
    <m/>
    <m/>
    <m/>
    <n v="616"/>
    <m/>
    <m/>
    <m/>
    <m/>
    <m/>
    <m/>
    <m/>
    <m/>
    <m/>
    <m/>
    <m/>
    <s v="IT Services &amp; IT Consulting"/>
    <m/>
    <m/>
    <m/>
    <m/>
    <m/>
    <m/>
    <m/>
    <m/>
    <m/>
    <m/>
    <m/>
    <m/>
    <s v="Aniket Vahile"/>
    <m/>
    <s v="user_vMd4rmcrSbjykdyL2J7rrYn84SWdcNc5FKligrmItPw"/>
    <s v="Shreenath Bhat"/>
    <m/>
    <m/>
    <s v="August"/>
    <x v="4"/>
    <m/>
    <m/>
    <s v="Employee Engagement Handbook"/>
    <m/>
    <m/>
    <m/>
    <s v="2021-11-17 01:30:01.845000+00:00"/>
    <s v="2022-09-01 11:59:19.192000+00:00"/>
    <s v="GMC"/>
  </r>
  <r>
    <x v="17"/>
    <n v="3202703"/>
    <s v="INR"/>
    <n v="100"/>
    <x v="48"/>
    <s v="Sales"/>
    <s v="stat_OZRiD1474QRJIpvnjHCZfiIvKcVD6mIKSSTzg8SwDVx"/>
    <s v="Won- Payment Completed"/>
    <x v="0"/>
    <s v="OpportunityStatusType.Won"/>
    <s v="cont_goO3nHVmJS5piwWIkK2ANmNpGJT16JR4Cbys1hvwDxx"/>
    <s v="Poonam"/>
    <s v="GMC 17th aug.... 3 lakhs 5 laks - 1+3. 1+5 380 instrumess - relicare good Experience so far since 1 year. with current broker.."/>
    <s v="lead_JtwgVqx7zVcsEwTHy0eDlSlCEdjddFPCKloVWwOTpFm"/>
    <s v="Nuvento Inc"/>
    <s v="Daya Gowda"/>
    <s v="user_6dalmZ7hmWD47jhCVGdU1SSEcFMsz9rWtW2jPORgJvj"/>
    <s v="Vivek Singh"/>
    <s v="2022-08-03 11:28:29.210000+00:00"/>
    <s v="2022-08-22 12:11:31.382000+00:00"/>
    <m/>
    <s v="Bangalore"/>
    <m/>
    <m/>
    <m/>
    <n v="355"/>
    <m/>
    <m/>
    <m/>
    <m/>
    <m/>
    <m/>
    <m/>
    <s v="PAID_SOCIAL"/>
    <m/>
    <m/>
    <m/>
    <s v="IT Services &amp; IT Consulting"/>
    <s v="religare"/>
    <m/>
    <m/>
    <m/>
    <m/>
    <m/>
    <m/>
    <m/>
    <m/>
    <m/>
    <m/>
    <m/>
    <s v="Sakshi Soni"/>
    <m/>
    <s v="user_encRk5bIEFN6ZA11h4WH2AdZTiZpogLSlMIaj0E30SZ"/>
    <s v="Daya Gowda"/>
    <s v="Kunal Hire"/>
    <m/>
    <s v="August"/>
    <x v="4"/>
    <s v="Mr. E"/>
    <m/>
    <s v="Employee Engagement Handbook"/>
    <m/>
    <m/>
    <m/>
    <s v="2022-05-17 16:52:19.423000+00:00"/>
    <s v="2022-10-20 08:32:30.246000+00:00"/>
    <s v="GMC"/>
  </r>
  <r>
    <x v="11"/>
    <n v="3000000"/>
    <s v="INR"/>
    <n v="0"/>
    <x v="35"/>
    <s v="Sales"/>
    <s v="stat_1hn9nRJaLbI53NxPuSQgo90kRpbpKsFlwN4oEGNUTdO"/>
    <s v="Lost"/>
    <x v="1"/>
    <s v="OpportunityStatusType.Lost"/>
    <s v="cont_BzLlvabygJUfsStBMnkViepsIcSVXBrjH2FRUJV4ltC"/>
    <s v="Pranesh Choudhary"/>
    <m/>
    <s v="lead_AC0RkCbJ7o3yjRmbE1HmgZcqdyp9v48Sa2JuKmn3xT0"/>
    <s v="BECIS - Commercial Industrial Solutions"/>
    <s v="Kaushlya Bhavsar"/>
    <s v="user_LKRhV6rhcBe0uL8u70UUGeDjbMupuho4TaiAOCbT7HT"/>
    <s v="Kashif Ahmad"/>
    <s v="2022-06-01 08:49:05.037000+00:00"/>
    <s v="2022-08-22 14:16:33.688000+00:00"/>
    <m/>
    <s v="Pune"/>
    <m/>
    <m/>
    <m/>
    <n v="105"/>
    <m/>
    <m/>
    <m/>
    <m/>
    <m/>
    <m/>
    <m/>
    <m/>
    <m/>
    <m/>
    <m/>
    <s v="Professional Services"/>
    <m/>
    <m/>
    <m/>
    <m/>
    <m/>
    <m/>
    <m/>
    <m/>
    <m/>
    <m/>
    <m/>
    <m/>
    <m/>
    <m/>
    <s v="user_vMd4rmcrSbjykdyL2J7rrYn84SWdcNc5FKligrmItPw"/>
    <s v="Shreenath Bhat"/>
    <s v="Snehal Mane"/>
    <m/>
    <s v="August"/>
    <x v="4"/>
    <m/>
    <m/>
    <s v="Employee Wellness Handbook"/>
    <m/>
    <m/>
    <m/>
    <s v="2022-04-07 08:51:53.799000+00:00"/>
    <s v="2022-08-22 14:22:39.757000+00:00"/>
    <s v="GMC"/>
  </r>
  <r>
    <x v="11"/>
    <n v="234403"/>
    <s v="INR"/>
    <n v="100"/>
    <x v="48"/>
    <s v="Sales"/>
    <s v="stat_OZRiD1474QRJIpvnjHCZfiIvKcVD6mIKSSTzg8SwDVx"/>
    <s v="Won- Payment Completed"/>
    <x v="0"/>
    <s v="OpportunityStatusType.Won"/>
    <s v="cont_6WTkkBwQXqY5nEWJcjg5AMxzZRN7OTxye2IDb1vjbl0"/>
    <s v="Nithin Murali"/>
    <s v="GMC-renewal"/>
    <s v="lead_7nHnalGwZ2tE49MYZIYZyfbOgl8HFrux8qQwOIJFTMD"/>
    <s v="Deepnetsoft Solutions Pvt. Ltd."/>
    <s v="Bharti Bankey"/>
    <s v="user_LKRhV6rhcBe0uL8u70UUGeDjbMupuho4TaiAOCbT7HT"/>
    <s v="Kashif Ahmad"/>
    <s v="2022-06-03 11:08:46.282000+00:00"/>
    <s v="2022-08-22 13:40:22.916000+00:00"/>
    <m/>
    <s v="Kochi"/>
    <m/>
    <m/>
    <m/>
    <n v="13"/>
    <m/>
    <m/>
    <m/>
    <m/>
    <m/>
    <m/>
    <m/>
    <m/>
    <m/>
    <m/>
    <m/>
    <s v="IT Services &amp; IT Consulting"/>
    <m/>
    <m/>
    <m/>
    <m/>
    <m/>
    <m/>
    <m/>
    <m/>
    <m/>
    <m/>
    <m/>
    <m/>
    <m/>
    <m/>
    <m/>
    <m/>
    <s v="Siddharth Angolkar"/>
    <m/>
    <s v="May"/>
    <x v="2"/>
    <m/>
    <m/>
    <m/>
    <m/>
    <m/>
    <m/>
    <s v="2022-06-03 10:48:15.268000+00:00"/>
    <s v="2022-09-21 10:48:29.795000+00:00"/>
    <m/>
  </r>
  <r>
    <x v="28"/>
    <n v="1500000"/>
    <s v="INR"/>
    <n v="0"/>
    <x v="52"/>
    <s v="Sales"/>
    <s v="stat_kcR4fZg7TU7jjk1jAVua3qGLRS4J5uFayEjK5j02wtv"/>
    <s v="Unqualified"/>
    <x v="1"/>
    <s v="OpportunityStatusType.Lost"/>
    <s v="cont_6WJVZacPpuRT0tbkWVBs0BowgpeJYoIiaBaGu0NMth8"/>
    <s v="sandeep"/>
    <s v="GMC"/>
    <s v="lead_YIyUwaKqEo4HtXADd0LEWdZPSUTf3LqcepibVjxHqeZ"/>
    <s v="Estuate Software"/>
    <s v="Daya Gowda"/>
    <s v="user_JjaNBsxmUKBROYZvEahyXgec466W5jQa2pL0NUZ81Lb"/>
    <s v="Sreenivas Hatti"/>
    <s v="2022-05-30 10:17:25.975000+00:00"/>
    <s v="2022-08-22 12:00:08.910000+00:00"/>
    <m/>
    <s v="Bangalore"/>
    <m/>
    <m/>
    <m/>
    <n v="388"/>
    <m/>
    <m/>
    <m/>
    <m/>
    <m/>
    <m/>
    <m/>
    <m/>
    <m/>
    <m/>
    <m/>
    <s v="IT Services &amp; IT Consulting; Others"/>
    <s v="Prudent"/>
    <m/>
    <m/>
    <m/>
    <m/>
    <m/>
    <m/>
    <m/>
    <m/>
    <m/>
    <m/>
    <m/>
    <s v="Rakesh Nade"/>
    <m/>
    <s v="user_encRk5bIEFN6ZA11h4WH2AdZTiZpogLSlMIaj0E30SZ"/>
    <s v="Daya Gowda"/>
    <m/>
    <m/>
    <s v="August"/>
    <x v="2"/>
    <s v="Naukri.com"/>
    <m/>
    <m/>
    <m/>
    <m/>
    <m/>
    <s v="2022-05-06 10:48:23.051000+00:00"/>
    <s v="2022-10-10 02:58:43.134000+00:00"/>
    <m/>
  </r>
  <r>
    <x v="28"/>
    <n v="50000"/>
    <s v="INR"/>
    <n v="0"/>
    <x v="52"/>
    <s v="Sales"/>
    <s v="stat_kcR4fZg7TU7jjk1jAVua3qGLRS4J5uFayEjK5j02wtv"/>
    <s v="Unqualified"/>
    <x v="1"/>
    <s v="OpportunityStatusType.Lost"/>
    <m/>
    <m/>
    <s v="GPA"/>
    <s v="lead_YIyUwaKqEo4HtXADd0LEWdZPSUTf3LqcepibVjxHqeZ"/>
    <s v="Estuate Software"/>
    <s v="Daya Gowda"/>
    <s v="user_JjaNBsxmUKBROYZvEahyXgec466W5jQa2pL0NUZ81Lb"/>
    <s v="Sreenivas Hatti"/>
    <s v="2022-05-30 10:19:01.596000+00:00"/>
    <s v="2022-08-22 12:00:20.858000+00:00"/>
    <m/>
    <s v="Bangalore"/>
    <m/>
    <m/>
    <m/>
    <n v="388"/>
    <m/>
    <m/>
    <m/>
    <m/>
    <m/>
    <m/>
    <m/>
    <m/>
    <m/>
    <m/>
    <m/>
    <s v="IT Services &amp; IT Consulting; Others"/>
    <s v="Prudent"/>
    <m/>
    <m/>
    <m/>
    <m/>
    <m/>
    <m/>
    <m/>
    <m/>
    <m/>
    <m/>
    <m/>
    <s v="Rakesh Nade"/>
    <m/>
    <s v="user_encRk5bIEFN6ZA11h4WH2AdZTiZpogLSlMIaj0E30SZ"/>
    <s v="Daya Gowda"/>
    <m/>
    <m/>
    <s v="August"/>
    <x v="2"/>
    <s v="Naukri.com"/>
    <m/>
    <m/>
    <m/>
    <m/>
    <m/>
    <s v="2022-05-06 10:48:23.051000+00:00"/>
    <s v="2022-10-10 02:58:43.134000+00:00"/>
    <m/>
  </r>
  <r>
    <x v="11"/>
    <n v="35000"/>
    <s v="INR"/>
    <n v="0"/>
    <x v="41"/>
    <s v="Sales"/>
    <s v="stat_1hn9nRJaLbI53NxPuSQgo90kRpbpKsFlwN4oEGNUTdO"/>
    <s v="Lost"/>
    <x v="1"/>
    <s v="OpportunityStatusType.Lost"/>
    <s v="cont_Vdj6AvgmhKRlreiX4MGMwRDKk6NsSVveraEzdo97i2Q"/>
    <s v="Bharat Rahane"/>
    <m/>
    <s v="lead_MBmOBv4RPJhbNeMjzSTyudxkFbI0GyY4CXyHZxqTFgX"/>
    <s v="GFI Informatique/MGS"/>
    <s v="Prateek Wadhwa"/>
    <s v="user_LKRhV6rhcBe0uL8u70UUGeDjbMupuho4TaiAOCbT7HT"/>
    <s v="Kashif Ahmad"/>
    <s v="2022-06-27 07:53:24.183000+00:00"/>
    <s v="2022-08-22 11:23:19.304000+00:00"/>
    <m/>
    <s v="Pune"/>
    <m/>
    <m/>
    <m/>
    <n v="164"/>
    <m/>
    <m/>
    <m/>
    <m/>
    <m/>
    <m/>
    <m/>
    <m/>
    <m/>
    <m/>
    <m/>
    <s v="IT Services &amp; IT Consulting"/>
    <m/>
    <m/>
    <m/>
    <m/>
    <m/>
    <m/>
    <m/>
    <m/>
    <m/>
    <m/>
    <m/>
    <m/>
    <s v="Arunkumar Dubey"/>
    <m/>
    <s v="user_FdWFezbLzkYQcGsBUsjZO25nr2poK2nRbqV47Rs5Kfm"/>
    <s v="Prateek Wadhwa"/>
    <s v="Siddharth Angolkar"/>
    <m/>
    <s v="August"/>
    <x v="2"/>
    <s v="Linkedin"/>
    <m/>
    <m/>
    <m/>
    <m/>
    <m/>
    <s v="2021-08-17 06:10:18.097000+00:00"/>
    <s v="2022-09-08 06:43:28.491000+00:00"/>
    <s v="GPA"/>
  </r>
  <r>
    <x v="24"/>
    <n v="450000"/>
    <s v="INR"/>
    <n v="0"/>
    <x v="1"/>
    <s v="Sales"/>
    <s v="stat_1hn9nRJaLbI53NxPuSQgo90kRpbpKsFlwN4oEGNUTdO"/>
    <s v="Lost"/>
    <x v="1"/>
    <s v="OpportunityStatusType.Lost"/>
    <s v="cont_bPry6gWW1bNafyVk0Afdf6Kl7kOsr3SmBsM92zrWz3Y"/>
    <s v="Ragunath Chandran"/>
    <m/>
    <s v="lead_HEMnug7LDedDBcV40uETHfbSbNIrKL6980xzulGGV6E"/>
    <s v="Eswari Global ( Renewal , 26th Aug )"/>
    <s v="Kaushlya Bhavsar"/>
    <s v="user_sD3YjSs92XKUfD0OPHeo886g6tW6aCM0iUhX5VVUuJi"/>
    <s v="Navin Panjwani"/>
    <s v="2022-06-14 12:38:39.619000+00:00"/>
    <s v="2022-08-22 09:01:10.016000+00:00"/>
    <m/>
    <m/>
    <m/>
    <m/>
    <m/>
    <n v="350"/>
    <m/>
    <m/>
    <m/>
    <m/>
    <m/>
    <m/>
    <m/>
    <s v="PAID_SOCIAL"/>
    <m/>
    <m/>
    <m/>
    <m/>
    <m/>
    <m/>
    <m/>
    <m/>
    <m/>
    <m/>
    <m/>
    <m/>
    <m/>
    <m/>
    <m/>
    <m/>
    <m/>
    <m/>
    <s v="user_vMd4rmcrSbjykdyL2J7rrYn84SWdcNc5FKligrmItPw"/>
    <s v="Shreenath Bhat"/>
    <m/>
    <m/>
    <s v="August; July"/>
    <x v="4"/>
    <m/>
    <m/>
    <s v="Employee Engagement Handbook"/>
    <m/>
    <m/>
    <m/>
    <s v="2022-05-31 16:30:49.954000+00:00"/>
    <s v="2022-08-26 08:53:54.088000+00:00"/>
    <s v="GMC"/>
  </r>
  <r>
    <x v="19"/>
    <n v="447615"/>
    <s v="INR"/>
    <n v="0"/>
    <x v="54"/>
    <s v="Sales"/>
    <s v="stat_1hn9nRJaLbI53NxPuSQgo90kRpbpKsFlwN4oEGNUTdO"/>
    <s v="Lost"/>
    <x v="1"/>
    <s v="OpportunityStatusType.Lost"/>
    <m/>
    <m/>
    <s v="1+3  Max Bupa"/>
    <s v="lead_ont2QLCyp23uwPj9UDjQQj3b5w9iQmwkx8quZ7aQc3W"/>
    <s v="FLASH ELECTRONICS (I) PVT LTD"/>
    <s v="Pranav Kenjale"/>
    <s v="user_sREdxbAJihL2Zbgic7tyQ6Rc4Mny7HnD1RNGhA9DDYh"/>
    <s v="Prajakta Sahastrabudhe"/>
    <s v="2022-08-01 12:23:03.222000+00:00"/>
    <s v="2022-08-22 09:09:00.577000+00:00"/>
    <m/>
    <s v="Pune"/>
    <m/>
    <s v="2020-08-26 02:33:06+00:00"/>
    <m/>
    <n v="355"/>
    <s v="Yes"/>
    <m/>
    <m/>
    <m/>
    <m/>
    <m/>
    <m/>
    <m/>
    <m/>
    <m/>
    <m/>
    <s v="Manufacturing"/>
    <m/>
    <m/>
    <m/>
    <m/>
    <m/>
    <m/>
    <m/>
    <m/>
    <m/>
    <m/>
    <m/>
    <m/>
    <s v="Arunkumar Dubey"/>
    <m/>
    <s v="user_elsJRWsVnVWXwXYDqwMxWZeO0sLXCWVtdfpMy6LREbN"/>
    <s v="Suraj Jadhav"/>
    <s v="Anjali Nishu"/>
    <m/>
    <s v="March"/>
    <x v="16"/>
    <s v="Inbound via website"/>
    <m/>
    <s v="Employee Count"/>
    <m/>
    <m/>
    <m/>
    <s v="2020-12-06 09:48:39.180000+00:00"/>
    <s v="2022-10-10 07:34:47.226000+00:00"/>
    <m/>
  </r>
  <r>
    <x v="11"/>
    <n v="790000"/>
    <s v="INR"/>
    <n v="0"/>
    <x v="41"/>
    <s v="Sales"/>
    <s v="stat_1hn9nRJaLbI53NxPuSQgo90kRpbpKsFlwN4oEGNUTdO"/>
    <s v="Lost"/>
    <x v="1"/>
    <s v="OpportunityStatusType.Lost"/>
    <s v="cont_Vdj6AvgmhKRlreiX4MGMwRDKk6NsSVveraEzdo97i2Q"/>
    <s v="Bharat Rahane"/>
    <m/>
    <s v="lead_MBmOBv4RPJhbNeMjzSTyudxkFbI0GyY4CXyHZxqTFgX"/>
    <s v="GFI Informatique/MGS"/>
    <s v="Prateek Wadhwa"/>
    <s v="user_LKRhV6rhcBe0uL8u70UUGeDjbMupuho4TaiAOCbT7HT"/>
    <s v="Kashif Ahmad"/>
    <s v="2022-06-27 06:47:01.805000+00:00"/>
    <s v="2022-08-22 11:23:01.499000+00:00"/>
    <m/>
    <s v="Pune"/>
    <m/>
    <m/>
    <m/>
    <n v="164"/>
    <m/>
    <m/>
    <m/>
    <m/>
    <m/>
    <m/>
    <m/>
    <m/>
    <m/>
    <m/>
    <m/>
    <s v="IT Services &amp; IT Consulting"/>
    <m/>
    <m/>
    <m/>
    <m/>
    <m/>
    <m/>
    <m/>
    <m/>
    <m/>
    <m/>
    <m/>
    <m/>
    <s v="Arunkumar Dubey"/>
    <m/>
    <s v="user_FdWFezbLzkYQcGsBUsjZO25nr2poK2nRbqV47Rs5Kfm"/>
    <s v="Prateek Wadhwa"/>
    <s v="Siddharth Angolkar"/>
    <m/>
    <s v="August"/>
    <x v="2"/>
    <s v="Linkedin"/>
    <m/>
    <m/>
    <m/>
    <m/>
    <m/>
    <s v="2021-08-17 06:10:18.097000+00:00"/>
    <s v="2022-09-08 06:43:28.491000+00:00"/>
    <s v="GMC"/>
  </r>
  <r>
    <x v="1"/>
    <n v="1500000"/>
    <s v="INR"/>
    <n v="0"/>
    <x v="1"/>
    <s v="Sales"/>
    <s v="stat_1hn9nRJaLbI53NxPuSQgo90kRpbpKsFlwN4oEGNUTdO"/>
    <s v="Lost"/>
    <x v="1"/>
    <s v="OpportunityStatusType.Lost"/>
    <s v="cont_BluEmuBBUBYbwUeXYqQdxAzD77utLHEzPr1wQSUJHp0"/>
    <s v="Merlin Mathew"/>
    <s v="He will talk to management and confirm the participation. they have gone aehad with another"/>
    <s v="lead_L4gl4UbbTgsVeKUo9ycn6OlI1g3U6SyCvtlrJFHnzq7"/>
    <s v="Milaap Social Ventures India Pvt Ltd"/>
    <s v="Vinoth Mohan"/>
    <s v="user_kbtBHYtBjVDNyI72HTF6C1SCvC7yVBiA6OrBOy3t96U"/>
    <s v="Tejas Kulkarni"/>
    <s v="2022-05-24 11:47:51.033000+00:00"/>
    <s v="2022-08-22 07:33:26.561000+00:00"/>
    <m/>
    <s v="Bangalore"/>
    <m/>
    <m/>
    <m/>
    <n v="152"/>
    <m/>
    <m/>
    <m/>
    <m/>
    <m/>
    <m/>
    <m/>
    <m/>
    <m/>
    <m/>
    <m/>
    <s v="Banking &amp; Finance"/>
    <m/>
    <m/>
    <m/>
    <m/>
    <m/>
    <m/>
    <m/>
    <m/>
    <m/>
    <m/>
    <m/>
    <m/>
    <s v="Jithendra Goalla"/>
    <m/>
    <s v="user_N2Wvx57ff3o0vmVPS4RR0gXHdA5qVZKmxAMYwKh2zLa"/>
    <s v="Vinoth Mohan"/>
    <m/>
    <m/>
    <s v="August"/>
    <x v="2"/>
    <m/>
    <n v="300000"/>
    <m/>
    <m/>
    <m/>
    <m/>
    <s v="2022-04-28 07:26:26.712000+00:00"/>
    <s v="2022-09-05 05:31:15.249000+00:00"/>
    <s v="GMC"/>
  </r>
  <r>
    <x v="37"/>
    <n v="1000000"/>
    <s v="INR"/>
    <n v="0"/>
    <x v="15"/>
    <s v="Sales"/>
    <s v="stat_1hn9nRJaLbI53NxPuSQgo90kRpbpKsFlwN4oEGNUTdO"/>
    <s v="Lost"/>
    <x v="1"/>
    <s v="OpportunityStatusType.Lost"/>
    <s v="cont_AMqdU91kUSql1QmPOkao6HLZfuBTFNQDiEVvESNiFOQ"/>
    <s v="Anshu Singh"/>
    <m/>
    <s v="lead_tnaPjVcsHBnItSNt0gAhEQ45KpMYNy7A4i430rQ02LA"/>
    <s v="On Move (Zast Logisolutions)"/>
    <s v="Sarvesh Pawar"/>
    <s v="user_RYbBTp8BVWNa7ppiOz6QVJMGK0exHsFmc5uCLn34ODZ"/>
    <s v="Prasoon Mishra"/>
    <s v="2022-07-05 09:41:58.952000+00:00"/>
    <s v="2022-08-22 07:04:36.799000+00:00"/>
    <m/>
    <s v="Gurgaon"/>
    <m/>
    <m/>
    <m/>
    <n v="200"/>
    <m/>
    <m/>
    <m/>
    <m/>
    <m/>
    <m/>
    <m/>
    <m/>
    <m/>
    <m/>
    <m/>
    <m/>
    <m/>
    <m/>
    <m/>
    <m/>
    <m/>
    <m/>
    <m/>
    <m/>
    <m/>
    <m/>
    <m/>
    <m/>
    <m/>
    <m/>
    <s v="user_A8KOTZADnUtEQOLt4nSLAmteNStuGh80js75RYjrXVt"/>
    <s v="Sarvesh Pawar"/>
    <m/>
    <m/>
    <s v="August"/>
    <x v="4"/>
    <m/>
    <m/>
    <s v="Employee Wellness Handbook"/>
    <m/>
    <m/>
    <m/>
    <s v="2022-02-12 15:39:11.705000+00:00"/>
    <s v="2022-09-01 11:19:53.654000+00:00"/>
    <s v="GMC"/>
  </r>
  <r>
    <x v="37"/>
    <n v="50000"/>
    <s v="INR"/>
    <n v="0"/>
    <x v="15"/>
    <s v="Sales"/>
    <s v="stat_1hn9nRJaLbI53NxPuSQgo90kRpbpKsFlwN4oEGNUTdO"/>
    <s v="Lost"/>
    <x v="1"/>
    <s v="OpportunityStatusType.Lost"/>
    <s v="cont_AMqdU91kUSql1QmPOkao6HLZfuBTFNQDiEVvESNiFOQ"/>
    <s v="Anshu Singh"/>
    <m/>
    <s v="lead_tnaPjVcsHBnItSNt0gAhEQ45KpMYNy7A4i430rQ02LA"/>
    <s v="On Move (Zast Logisolutions)"/>
    <s v="Sarvesh Pawar"/>
    <s v="user_RYbBTp8BVWNa7ppiOz6QVJMGK0exHsFmc5uCLn34ODZ"/>
    <s v="Prasoon Mishra"/>
    <s v="2022-07-05 09:39:58.069000+00:00"/>
    <s v="2022-08-22 07:04:49.193000+00:00"/>
    <m/>
    <s v="Gurgaon"/>
    <m/>
    <m/>
    <m/>
    <n v="200"/>
    <m/>
    <m/>
    <m/>
    <m/>
    <m/>
    <m/>
    <m/>
    <m/>
    <m/>
    <m/>
    <m/>
    <m/>
    <m/>
    <m/>
    <m/>
    <m/>
    <m/>
    <m/>
    <m/>
    <m/>
    <m/>
    <m/>
    <m/>
    <m/>
    <m/>
    <m/>
    <s v="user_A8KOTZADnUtEQOLt4nSLAmteNStuGh80js75RYjrXVt"/>
    <s v="Sarvesh Pawar"/>
    <m/>
    <m/>
    <s v="August"/>
    <x v="4"/>
    <m/>
    <m/>
    <s v="Employee Wellness Handbook"/>
    <m/>
    <m/>
    <m/>
    <s v="2022-02-12 15:39:11.705000+00:00"/>
    <s v="2022-09-01 11:19:53.654000+00:00"/>
    <s v="GPA"/>
  </r>
  <r>
    <x v="37"/>
    <n v="1500000"/>
    <s v="INR"/>
    <n v="0"/>
    <x v="55"/>
    <s v="Sales"/>
    <s v="stat_kcR4fZg7TU7jjk1jAVua3qGLRS4J5uFayEjK5j02wtv"/>
    <s v="Unqualified"/>
    <x v="1"/>
    <s v="OpportunityStatusType.Lost"/>
    <s v="cont_ln5gduIn0X8aMYQNn0M2YwES4QX2ijUZhfu4M5soMH1"/>
    <s v="Prakash Bhojwani"/>
    <m/>
    <s v="lead_uZ1CNyGeqrNFC6NON4EtQRwaQoh9xoeMrWZnv3ps4rM"/>
    <s v="Speciality Sintered Products"/>
    <s v="Sarvesh Pawar"/>
    <s v="user_RYbBTp8BVWNa7ppiOz6QVJMGK0exHsFmc5uCLn34ODZ"/>
    <s v="Prasoon Mishra"/>
    <s v="2022-05-30 07:11:09.678000+00:00"/>
    <s v="2022-08-22 07:03:00.853000+00:00"/>
    <m/>
    <s v="Pune"/>
    <m/>
    <m/>
    <m/>
    <n v="350"/>
    <m/>
    <m/>
    <m/>
    <m/>
    <m/>
    <m/>
    <m/>
    <m/>
    <m/>
    <m/>
    <m/>
    <m/>
    <m/>
    <m/>
    <m/>
    <m/>
    <m/>
    <m/>
    <m/>
    <m/>
    <m/>
    <m/>
    <m/>
    <m/>
    <s v="Yogesh Paigude"/>
    <m/>
    <s v="user_A8KOTZADnUtEQOLt4nSLAmteNStuGh80js75RYjrXVt"/>
    <s v="Sarvesh Pawar"/>
    <m/>
    <m/>
    <m/>
    <x v="2"/>
    <m/>
    <m/>
    <s v="AM OPS - Vinod Pawar"/>
    <m/>
    <m/>
    <m/>
    <s v="2022-05-28 06:59:18.207000+00:00"/>
    <s v="2022-08-26 12:50:12.134000+00:00"/>
    <s v="GMC"/>
  </r>
  <r>
    <x v="18"/>
    <n v="2000000"/>
    <s v="INR"/>
    <n v="0"/>
    <x v="10"/>
    <s v="Sales"/>
    <s v="stat_kcR4fZg7TU7jjk1jAVua3qGLRS4J5uFayEjK5j02wtv"/>
    <s v="Unqualified"/>
    <x v="1"/>
    <s v="OpportunityStatusType.Lost"/>
    <s v="cont_BQH8vdWER7da1aZ92Lyexb8WlwNwRWPyK0auDLYi0HG"/>
    <s v="Swati Dahilkar"/>
    <s v="GMC Renewal"/>
    <s v="lead_6WBOBrpxx6ZFqtzjZKWSoh8pUtFXrJboJH2XjZ84GxJ"/>
    <s v="Tristha Global Pvt. Ltd."/>
    <s v="Aishwarya Nyayadhish"/>
    <s v="user_IgNfKH7wuLLjHvexoMm2PXWcnF3zYft0ZbMTyfwKRUg"/>
    <s v="Moziez Chamadia"/>
    <s v="2022-05-16 12:43:29.320000+00:00"/>
    <s v="2022-08-22 06:59:34.280000+00:00"/>
    <m/>
    <s v="Chennai"/>
    <m/>
    <m/>
    <m/>
    <n v="222"/>
    <m/>
    <m/>
    <m/>
    <m/>
    <m/>
    <m/>
    <m/>
    <m/>
    <m/>
    <m/>
    <m/>
    <s v="IT Services &amp; IT Consulting"/>
    <m/>
    <m/>
    <m/>
    <m/>
    <m/>
    <m/>
    <m/>
    <m/>
    <m/>
    <m/>
    <m/>
    <m/>
    <s v="Arunkumar Dubey"/>
    <m/>
    <s v="user_6hRQhcoLhZEDUBYaw3vS7rv6T5582sGfXq4jNRqTfUU"/>
    <s v="Aishwarya Nyayadhish"/>
    <m/>
    <m/>
    <s v="August"/>
    <x v="2"/>
    <s v="Lusha"/>
    <m/>
    <s v="Glengarry"/>
    <m/>
    <m/>
    <m/>
    <s v="2021-12-09 09:17:46.579000+00:00"/>
    <s v="2022-09-07 15:08:13+00:00"/>
    <m/>
  </r>
  <r>
    <x v="37"/>
    <n v="1800000"/>
    <s v="INR"/>
    <n v="0"/>
    <x v="55"/>
    <s v="Sales"/>
    <s v="stat_1hn9nRJaLbI53NxPuSQgo90kRpbpKsFlwN4oEGNUTdO"/>
    <s v="Lost"/>
    <x v="1"/>
    <s v="OpportunityStatusType.Lost"/>
    <s v="cont_OhXixjt1OIbVS3Yvcy2Y3Hr60k5W182KGj8k6Gwf0G6"/>
    <s v="Debjani Dasgupta"/>
    <m/>
    <s v="lead_ycTvGjW70MhOU1zdQwhcO0y1Y6B7kuEEM7mVHZZazlz"/>
    <s v="Jindal Poly Films Limited"/>
    <s v="Sarvesh Pawar"/>
    <s v="user_RYbBTp8BVWNa7ppiOz6QVJMGK0exHsFmc5uCLn34ODZ"/>
    <s v="Prasoon Mishra"/>
    <s v="2022-06-09 11:30:32.691000+00:00"/>
    <s v="2022-08-22 07:03:28.357000+00:00"/>
    <m/>
    <s v="Delhi"/>
    <m/>
    <m/>
    <m/>
    <n v="648"/>
    <m/>
    <m/>
    <m/>
    <m/>
    <m/>
    <m/>
    <m/>
    <m/>
    <m/>
    <m/>
    <m/>
    <s v="Manufacturing"/>
    <m/>
    <m/>
    <m/>
    <m/>
    <m/>
    <m/>
    <m/>
    <m/>
    <m/>
    <m/>
    <m/>
    <m/>
    <s v="Aniket Vahile"/>
    <m/>
    <s v="user_A8KOTZADnUtEQOLt4nSLAmteNStuGh80js75RYjrXVt"/>
    <s v="Sarvesh Pawar"/>
    <m/>
    <m/>
    <s v="July"/>
    <x v="4"/>
    <s v="Naukri.com"/>
    <m/>
    <s v="Employee Wellness Handbook"/>
    <m/>
    <m/>
    <m/>
    <s v="2022-02-04 03:47:26.354000+00:00"/>
    <s v="2022-09-07 11:42:48.189000+00:00"/>
    <s v="GMC"/>
  </r>
  <r>
    <x v="17"/>
    <n v="300000"/>
    <s v="INR"/>
    <n v="0"/>
    <x v="56"/>
    <s v="Sales"/>
    <s v="stat_1hn9nRJaLbI53NxPuSQgo90kRpbpKsFlwN4oEGNUTdO"/>
    <s v="Lost"/>
    <x v="1"/>
    <s v="OpportunityStatusType.Lost"/>
    <m/>
    <m/>
    <s v="GMC (Renewal)"/>
    <s v="lead_Kn2sZqTqJWQNj5DMjxUyBNdDBg8he27e4kOkLfDi11w"/>
    <s v="1BRIDGE"/>
    <s v="Pranav Kenjale"/>
    <s v="user_6dalmZ7hmWD47jhCVGdU1SSEcFMsz9rWtW2jPORgJvj"/>
    <s v="Vivek Singh"/>
    <s v="2022-06-02 11:34:11.390000+00:00"/>
    <s v="2022-08-21 16:31:09.014000+00:00"/>
    <m/>
    <s v="Bangalore"/>
    <m/>
    <m/>
    <m/>
    <n v="35"/>
    <m/>
    <m/>
    <m/>
    <m/>
    <m/>
    <m/>
    <m/>
    <m/>
    <m/>
    <m/>
    <m/>
    <s v="Others"/>
    <m/>
    <m/>
    <m/>
    <m/>
    <m/>
    <m/>
    <m/>
    <m/>
    <m/>
    <m/>
    <m/>
    <m/>
    <s v="Aniket Vahile"/>
    <m/>
    <s v="user_x9AtbGLhDmWYC9XAmYdfwBt9yiXbgMhBuZpIoFuN8Cd"/>
    <s v="Pranav Kenjale"/>
    <m/>
    <m/>
    <s v="August"/>
    <x v="2"/>
    <s v="Lusha"/>
    <m/>
    <s v="Glengarry"/>
    <m/>
    <s v="Prashanth Prakash, C4D Partners, KAAJ Ventures, Prashanth PV Boccasam, Puneet Jetli"/>
    <m/>
    <s v="2021-12-09 09:18:08.761000+00:00"/>
    <s v="2022-09-07 13:15:28.420000+00:00"/>
    <m/>
  </r>
  <r>
    <x v="16"/>
    <n v="15000"/>
    <s v="INR"/>
    <n v="0"/>
    <x v="56"/>
    <s v="Sales"/>
    <s v="stat_1hn9nRJaLbI53NxPuSQgo90kRpbpKsFlwN4oEGNUTdO"/>
    <s v="Lost"/>
    <x v="1"/>
    <s v="OpportunityStatusType.Lost"/>
    <s v="cont_GMsZL3CTopRBARr55xQvg2GWvX7ZAphYOS1MKfh99Lg"/>
    <s v="Pragati Shinde"/>
    <m/>
    <s v="lead_IZVJYYOTgYfOR8j3VqG2cmYKVr5NDPtHONHqwMpVVed"/>
    <s v="Onama Consultants Pvt Ltd"/>
    <s v="Ankita Pingale"/>
    <s v="user_8jx3L2CDfrbzNnwYUv6Plfha6VxaSGsqcbTXR3sIBZi"/>
    <s v="Manish Balpande"/>
    <s v="2022-08-10 09:50:11.620000+00:00"/>
    <s v="2022-08-22 04:10:19.548000+00:00"/>
    <m/>
    <s v="Pune"/>
    <m/>
    <s v="2020-09-13 10:29:21+00:00"/>
    <m/>
    <n v="150"/>
    <m/>
    <m/>
    <m/>
    <m/>
    <m/>
    <m/>
    <m/>
    <s v="PAID_SOCIAL"/>
    <m/>
    <m/>
    <m/>
    <s v="Professional Services"/>
    <m/>
    <m/>
    <m/>
    <m/>
    <m/>
    <m/>
    <m/>
    <m/>
    <m/>
    <m/>
    <m/>
    <m/>
    <m/>
    <m/>
    <s v="user_1z3bdwgjF9RILRmuQPeXXGoPhafSi1mEgyb4l5sVEvN"/>
    <s v="Ankita Pingale"/>
    <m/>
    <m/>
    <s v="August"/>
    <x v="4"/>
    <m/>
    <m/>
    <s v="Nameless Lead"/>
    <m/>
    <m/>
    <m/>
    <s v="2020-12-06 09:56:15.855000+00:00"/>
    <s v="2022-09-09 07:44:34.292000+00:00"/>
    <s v="WC"/>
  </r>
  <r>
    <x v="16"/>
    <n v="250000"/>
    <s v="INR"/>
    <n v="0"/>
    <x v="56"/>
    <s v="Sales"/>
    <s v="stat_1hn9nRJaLbI53NxPuSQgo90kRpbpKsFlwN4oEGNUTdO"/>
    <s v="Lost"/>
    <x v="1"/>
    <s v="OpportunityStatusType.Lost"/>
    <s v="cont_GMsZL3CTopRBARr55xQvg2GWvX7ZAphYOS1MKfh99Lg"/>
    <s v="Pragati Shinde"/>
    <m/>
    <s v="lead_IZVJYYOTgYfOR8j3VqG2cmYKVr5NDPtHONHqwMpVVed"/>
    <s v="Onama Consultants Pvt Ltd"/>
    <s v="Ankita Pingale"/>
    <s v="user_8jx3L2CDfrbzNnwYUv6Plfha6VxaSGsqcbTXR3sIBZi"/>
    <s v="Manish Balpande"/>
    <s v="2022-07-05 11:49:52.447000+00:00"/>
    <s v="2022-08-22 04:09:58.823000+00:00"/>
    <m/>
    <s v="Pune"/>
    <m/>
    <s v="2020-09-13 10:29:21+00:00"/>
    <m/>
    <n v="150"/>
    <m/>
    <m/>
    <m/>
    <m/>
    <m/>
    <m/>
    <m/>
    <s v="PAID_SOCIAL"/>
    <m/>
    <m/>
    <m/>
    <s v="Professional Services"/>
    <m/>
    <m/>
    <m/>
    <m/>
    <m/>
    <m/>
    <m/>
    <m/>
    <m/>
    <m/>
    <m/>
    <m/>
    <m/>
    <m/>
    <s v="user_1z3bdwgjF9RILRmuQPeXXGoPhafSi1mEgyb4l5sVEvN"/>
    <s v="Ankita Pingale"/>
    <m/>
    <m/>
    <s v="August"/>
    <x v="4"/>
    <m/>
    <m/>
    <s v="Nameless Lead"/>
    <m/>
    <m/>
    <m/>
    <s v="2020-12-06 09:56:15.855000+00:00"/>
    <s v="2022-09-09 07:44:34.292000+00:00"/>
    <s v="GMC"/>
  </r>
  <r>
    <x v="15"/>
    <n v="4800000"/>
    <s v="INR"/>
    <n v="100"/>
    <x v="37"/>
    <s v="Sales"/>
    <s v="stat_OZRiD1474QRJIpvnjHCZfiIvKcVD6mIKSSTzg8SwDVx"/>
    <s v="Won- Payment Completed"/>
    <x v="0"/>
    <s v="OpportunityStatusType.Won"/>
    <s v="cont_7ijTE5yDFe9Qxmg4jWaXd6HNStJTmHhtSe3JydbbtYU"/>
    <s v="Ashish Vyas"/>
    <s v="Special Thanks to Chetan, Vikas &amp; Sonal for all the Hard work towards closing this in the Absence of Naveen Kumar."/>
    <s v="lead_Ez8t1P9zR47iiOSwQBflTM3ZHNXoFc8ILdVIPqdaIAy"/>
    <s v="Toothsi"/>
    <s v="Sarvesh Pawar"/>
    <s v="user_P3f70h2AcefBkFTBZpvA9LgDbjTmUIXkqdKqHJ5evwA"/>
    <s v="Manojkumar Tinna"/>
    <s v="2022-06-03 07:30:14.602000+00:00"/>
    <s v="2022-08-20 15:26:27.510000+00:00"/>
    <m/>
    <s v="Mumbai"/>
    <m/>
    <m/>
    <m/>
    <n v="2800"/>
    <m/>
    <m/>
    <m/>
    <m/>
    <m/>
    <m/>
    <m/>
    <s v="PAID_SOCIAL"/>
    <m/>
    <m/>
    <m/>
    <s v="Health, Wellness &amp; Fitness"/>
    <m/>
    <m/>
    <m/>
    <m/>
    <m/>
    <m/>
    <m/>
    <m/>
    <m/>
    <m/>
    <m/>
    <m/>
    <s v="Mrunmay Jalgaonkar"/>
    <m/>
    <s v="user_A8KOTZADnUtEQOLt4nSLAmteNStuGh80js75RYjrXVt"/>
    <s v="Sarvesh Pawar"/>
    <s v="Yogesh Shukla"/>
    <m/>
    <s v="August; March"/>
    <x v="13"/>
    <s v="Lusha"/>
    <m/>
    <s v="Employer Branding Playbook"/>
    <m/>
    <s v="Think Investments, Ramakant Sharma, Eight Roads Ventures, Mankekar Family Office, Dharmil Sheth"/>
    <m/>
    <s v="2021-12-09 09:17:38.074000+00:00"/>
    <s v="2022-10-19 05:13:32.225000+00:00"/>
    <s v="GMC"/>
  </r>
  <r>
    <x v="22"/>
    <n v="50000"/>
    <s v="INR"/>
    <n v="0"/>
    <x v="39"/>
    <s v="Sales"/>
    <s v="stat_kcR4fZg7TU7jjk1jAVua3qGLRS4J5uFayEjK5j02wtv"/>
    <s v="Unqualified"/>
    <x v="1"/>
    <s v="OpportunityStatusType.Lost"/>
    <m/>
    <m/>
    <s v="GPA-Renewal - Plant 1"/>
    <s v="lead_EgwAV7TMRrJeW6XsmOcAMrtj0TRz7wATOU9rwltRS8P"/>
    <s v="Rucha Engineers P Ltd"/>
    <s v="Bhairavi Jog"/>
    <s v="user_TZzywQwym26DjuswO479pxRhNKX152z8X1haCx2vcst"/>
    <s v="Vrushali Kummar"/>
    <s v="2022-05-11 12:00:36.920000+00:00"/>
    <s v="2022-08-20 07:21:48.430000+00:00"/>
    <m/>
    <s v="Aurangabad"/>
    <m/>
    <m/>
    <m/>
    <n v="590"/>
    <m/>
    <m/>
    <m/>
    <m/>
    <m/>
    <m/>
    <m/>
    <s v="PAID_SOCIAL"/>
    <m/>
    <m/>
    <m/>
    <s v="Automotive; Manufacturing"/>
    <m/>
    <m/>
    <m/>
    <m/>
    <m/>
    <m/>
    <m/>
    <m/>
    <m/>
    <m/>
    <m/>
    <m/>
    <s v="Deepak Yadav"/>
    <m/>
    <s v="user_228eUmsdKIb9OItgmiDq1zD4aPZ1eqiapbaLAGeBf8g"/>
    <s v="Bhairavi Jog"/>
    <m/>
    <m/>
    <s v="February; July; October"/>
    <x v="4"/>
    <s v="Naukri.com"/>
    <m/>
    <s v="Employee Engagement Handbook"/>
    <m/>
    <m/>
    <m/>
    <s v="2021-07-09 10:50:04.171000+00:00"/>
    <s v="2022-10-19 01:43:24.619000+00:00"/>
    <s v="GPA"/>
  </r>
  <r>
    <x v="1"/>
    <n v="300000"/>
    <s v="INR"/>
    <n v="0"/>
    <x v="10"/>
    <s v="Sales"/>
    <s v="stat_1hn9nRJaLbI53NxPuSQgo90kRpbpKsFlwN4oEGNUTdO"/>
    <s v="Lost"/>
    <x v="1"/>
    <s v="OpportunityStatusType.Lost"/>
    <m/>
    <m/>
    <s v="GMC-Fresh. They went ahead with plum two weeks back"/>
    <s v="lead_9q8VHzuiNVpHl2Ap84unnsokhKE4LF4w3fJnTR8QRXv"/>
    <s v="Plotline"/>
    <s v="Bharti Bankey"/>
    <s v="user_kbtBHYtBjVDNyI72HTF6C1SCvC7yVBiA6OrBOy3t96U"/>
    <s v="Tejas Kulkarni"/>
    <s v="2022-07-20 06:26:10.614000+00:00"/>
    <s v="2022-08-20 13:57:21.191000+00:00"/>
    <m/>
    <s v="Bangalore"/>
    <m/>
    <s v="2022-07-18 09:06:06+00:00"/>
    <m/>
    <n v="10"/>
    <m/>
    <m/>
    <m/>
    <m/>
    <m/>
    <m/>
    <m/>
    <m/>
    <m/>
    <m/>
    <m/>
    <s v="IT Services &amp; IT Consulting"/>
    <m/>
    <m/>
    <m/>
    <m/>
    <m/>
    <m/>
    <m/>
    <m/>
    <m/>
    <m/>
    <m/>
    <m/>
    <m/>
    <m/>
    <s v="user_aM3WaaSUQQmaNnsm9l2FQRVWUEr8RN2ZdXzsuQUalQ3"/>
    <s v="Bharti Bankey"/>
    <m/>
    <m/>
    <m/>
    <x v="3"/>
    <s v="Inbound via website"/>
    <m/>
    <s v="Employee Count 25"/>
    <m/>
    <m/>
    <m/>
    <s v="2022-07-18 09:07:41.665000+00:00"/>
    <s v="2022-09-23 10:29:45.167000+00:00"/>
    <m/>
  </r>
  <r>
    <x v="17"/>
    <n v="1200000"/>
    <s v="INR"/>
    <n v="0"/>
    <x v="57"/>
    <s v="Sales"/>
    <s v="stat_1hn9nRJaLbI53NxPuSQgo90kRpbpKsFlwN4oEGNUTdO"/>
    <s v="Lost"/>
    <x v="1"/>
    <s v="OpportunityStatusType.Lost"/>
    <m/>
    <m/>
    <s v="GMC-renewal"/>
    <s v="lead_xBgP2SAuPIsbhdEsYfmRV6c4d12K7Bwe9QpA1uVwivH"/>
    <s v="Gain-Insights"/>
    <s v="Bharti Bankey"/>
    <s v="user_6dalmZ7hmWD47jhCVGdU1SSEcFMsz9rWtW2jPORgJvj"/>
    <s v="Vivek Singh"/>
    <s v="2022-04-27 06:36:09.640000+00:00"/>
    <s v="2022-08-19 14:18:02.682000+00:00"/>
    <m/>
    <s v="Bangalore"/>
    <m/>
    <s v="2022-04-26 09:47:22+00:00"/>
    <m/>
    <n v="150"/>
    <m/>
    <m/>
    <m/>
    <m/>
    <m/>
    <m/>
    <m/>
    <s v="DIRECT_TRAFFIC"/>
    <m/>
    <m/>
    <m/>
    <s v="Digital Marketing &amp; Advertising"/>
    <m/>
    <m/>
    <m/>
    <m/>
    <m/>
    <m/>
    <m/>
    <m/>
    <m/>
    <m/>
    <m/>
    <m/>
    <s v="Sakshi Soni"/>
    <m/>
    <s v="user_aM3WaaSUQQmaNnsm9l2FQRVWUEr8RN2ZdXzsuQUalQ3"/>
    <s v="Bharti Bankey"/>
    <m/>
    <m/>
    <s v="August"/>
    <x v="3"/>
    <s v="Inbound via website"/>
    <m/>
    <s v="Employee Count 100"/>
    <m/>
    <m/>
    <m/>
    <s v="2022-03-09 05:21:55.073000+00:00"/>
    <s v="2022-08-26 06:04:27.573000+00:00"/>
    <m/>
  </r>
  <r>
    <x v="24"/>
    <n v="75000"/>
    <s v="INR"/>
    <n v="100"/>
    <x v="56"/>
    <s v="Sales"/>
    <s v="stat_OZRiD1474QRJIpvnjHCZfiIvKcVD6mIKSSTzg8SwDVx"/>
    <s v="Won- Payment Completed"/>
    <x v="0"/>
    <s v="OpportunityStatusType.Won"/>
    <s v="cont_er4e8uDcUscinclBgy00eyhDP3lE17wiS2to3Xb06KL"/>
    <s v="Renilda Nathalia"/>
    <m/>
    <s v="lead_boJvjUc6H6honsmOaL8GrnOWWcA6xnoCTWuM7eV3zfZ"/>
    <s v="Wizqart"/>
    <s v="Vinoth Mohan"/>
    <s v="user_sD3YjSs92XKUfD0OPHeo886g6tW6aCM0iUhX5VVUuJi"/>
    <s v="Navin Panjwani"/>
    <s v="2022-05-13 13:19:31.106000+00:00"/>
    <s v="2022-08-20 05:29:27.617000+00:00"/>
    <m/>
    <s v="Mumbai"/>
    <m/>
    <m/>
    <m/>
    <n v="28"/>
    <m/>
    <m/>
    <m/>
    <m/>
    <m/>
    <m/>
    <m/>
    <m/>
    <m/>
    <m/>
    <m/>
    <m/>
    <m/>
    <m/>
    <m/>
    <m/>
    <m/>
    <m/>
    <m/>
    <m/>
    <m/>
    <m/>
    <m/>
    <m/>
    <m/>
    <m/>
    <s v="user_N2Wvx57ff3o0vmVPS4RR0gXHdA5qVZKmxAMYwKh2zLa"/>
    <s v="Vinoth Mohan"/>
    <s v="Shahid Shaikh"/>
    <m/>
    <s v="August"/>
    <x v="4"/>
    <m/>
    <n v="300000"/>
    <s v="Employee Wellness Handbook"/>
    <m/>
    <m/>
    <m/>
    <s v="2022-03-29 03:45:27.382000+00:00"/>
    <s v="2022-10-06 04:00:05.136000+00:00"/>
    <s v="GMC"/>
  </r>
  <r>
    <x v="25"/>
    <n v="2800000"/>
    <s v="INR"/>
    <n v="0"/>
    <x v="56"/>
    <s v="Sales"/>
    <s v="stat_1hn9nRJaLbI53NxPuSQgo90kRpbpKsFlwN4oEGNUTdO"/>
    <s v="Lost"/>
    <x v="1"/>
    <s v="OpportunityStatusType.Lost"/>
    <s v="cont_cIhGGmp3PtwavqAbpdtdhh8O1kvkdrHqll9SRUiRa7c"/>
    <s v="Nitin Sonar"/>
    <s v="The client has closed with ICICI Lombard in 28L, where our final price was 28.5L."/>
    <s v="lead_SirIUaQc8Fbhj6jzNWHsdxSCxAV5n60wfdyxAL7faTF"/>
    <s v="KLT Automotive &amp; Tubular Products Ltd"/>
    <s v="Aditya Binani"/>
    <s v="user_lccnw70UrYzjPcbxrA5N9qp8LF1vx6aP08yPEdeU06P"/>
    <s v="Vikas Gupta"/>
    <s v="2022-06-21 06:38:14.756000+00:00"/>
    <s v="2022-08-20 06:31:27.837000+00:00"/>
    <m/>
    <s v="Mumbai"/>
    <m/>
    <m/>
    <m/>
    <n v="223"/>
    <m/>
    <m/>
    <m/>
    <m/>
    <m/>
    <m/>
    <m/>
    <m/>
    <m/>
    <m/>
    <m/>
    <s v="Manufacturing"/>
    <m/>
    <m/>
    <m/>
    <m/>
    <m/>
    <m/>
    <m/>
    <m/>
    <m/>
    <m/>
    <m/>
    <m/>
    <s v="Mrunmay Jalgaonkar"/>
    <m/>
    <s v="user_g5Yw4Z4XnIbmcGhJO80vdtFdd5ElcDlgYO3q8l82ODn"/>
    <s v="Aditya Binani"/>
    <m/>
    <m/>
    <s v="August"/>
    <x v="2"/>
    <s v="Mr. E"/>
    <m/>
    <m/>
    <m/>
    <m/>
    <m/>
    <s v="2021-09-20 12:04:11.084000+00:00"/>
    <s v="2022-10-19 09:25:59.173000+00:00"/>
    <s v="GMC"/>
  </r>
  <r>
    <x v="1"/>
    <n v="1000000"/>
    <s v="INR"/>
    <n v="0"/>
    <x v="48"/>
    <s v="Sales"/>
    <s v="stat_1hn9nRJaLbI53NxPuSQgo90kRpbpKsFlwN4oEGNUTdO"/>
    <s v="Lost"/>
    <x v="1"/>
    <s v="OpportunityStatusType.Lost"/>
    <m/>
    <m/>
    <s v="No response from CEO since a very long time"/>
    <s v="lead_Q9RN1ulRMPX4P1DdaPi6EfV85Ondi0OEZvKllIgsSOu"/>
    <s v="Confirmare"/>
    <s v="Kaushlya Bhavsar"/>
    <s v="user_kbtBHYtBjVDNyI72HTF6C1SCvC7yVBiA6OrBOy3t96U"/>
    <s v="Tejas Kulkarni"/>
    <s v="2022-04-20 12:37:30.233000+00:00"/>
    <s v="2022-08-19 08:51:29.560000+00:00"/>
    <m/>
    <s v="Kolkata"/>
    <m/>
    <s v="2022-04-20 06:35:58+00:00"/>
    <m/>
    <n v="100"/>
    <m/>
    <m/>
    <m/>
    <m/>
    <m/>
    <m/>
    <m/>
    <s v="DIRECT_TRAFFIC"/>
    <m/>
    <m/>
    <m/>
    <m/>
    <m/>
    <m/>
    <m/>
    <m/>
    <m/>
    <m/>
    <m/>
    <m/>
    <m/>
    <m/>
    <m/>
    <m/>
    <m/>
    <m/>
    <s v="user_g5Yw4Z4XnIbmcGhJO80vdtFdd5ElcDlgYO3q8l82ODn"/>
    <s v="Aditya Binani"/>
    <m/>
    <m/>
    <m/>
    <x v="3"/>
    <s v="Inbound via website"/>
    <m/>
    <s v="Employee Count 100"/>
    <m/>
    <m/>
    <m/>
    <s v="2022-04-20 06:38:40.092000+00:00"/>
    <s v="2022-10-10 09:22:39.889000+00:00"/>
    <s v="GMC"/>
  </r>
  <r>
    <x v="16"/>
    <n v="1000000"/>
    <s v="INR"/>
    <n v="0"/>
    <x v="30"/>
    <s v="Sales"/>
    <s v="stat_kcR4fZg7TU7jjk1jAVua3qGLRS4J5uFayEjK5j02wtv"/>
    <s v="Unqualified"/>
    <x v="1"/>
    <s v="OpportunityStatusType.Lost"/>
    <m/>
    <m/>
    <s v="GMC (Renewal)"/>
    <s v="lead_eA7aOgD1CIJ556txPOVKLBaNxOiIwNDEjHWFprHExsC"/>
    <s v="Customized Energy Solutions"/>
    <s v="Pranav Kenjale"/>
    <s v="user_8jx3L2CDfrbzNnwYUv6Plfha6VxaSGsqcbTXR3sIBZi"/>
    <s v="Manish Balpande"/>
    <s v="2022-06-23 08:55:40.694000+00:00"/>
    <s v="2022-08-19 09:54:33.784000+00:00"/>
    <m/>
    <s v="Pune"/>
    <m/>
    <m/>
    <m/>
    <n v="96"/>
    <m/>
    <m/>
    <m/>
    <m/>
    <m/>
    <m/>
    <m/>
    <m/>
    <m/>
    <m/>
    <m/>
    <s v="Utilities &amp; Textile"/>
    <m/>
    <m/>
    <m/>
    <m/>
    <m/>
    <m/>
    <m/>
    <m/>
    <m/>
    <m/>
    <m/>
    <m/>
    <s v="Aniket Vahile"/>
    <m/>
    <s v="user_x9AtbGLhDmWYC9XAmYdfwBt9yiXbgMhBuZpIoFuN8Cd"/>
    <s v="Pranav Kenjale"/>
    <m/>
    <m/>
    <s v="September"/>
    <x v="2"/>
    <s v="Mr. E"/>
    <m/>
    <m/>
    <m/>
    <m/>
    <m/>
    <s v="2022-05-23 07:04:21.755000+00:00"/>
    <s v="2022-09-01 12:11:39.573000+00:00"/>
    <m/>
  </r>
  <r>
    <x v="1"/>
    <n v="200000"/>
    <s v="INR"/>
    <n v="0"/>
    <x v="56"/>
    <s v="Sales"/>
    <s v="stat_kcR4fZg7TU7jjk1jAVua3qGLRS4J5uFayEjK5j02wtv"/>
    <s v="Unqualified"/>
    <x v="1"/>
    <s v="OpportunityStatusType.Lost"/>
    <s v="cont_SvEru8duFlNla6ARz93x7wKmhOPaWHuqBYKXOTdXG7s"/>
    <m/>
    <s v="for 60 emps"/>
    <s v="lead_YjSjpPyjev9ws8tGcPy1GTcARqkXXlSCoxsUDIOKfdU"/>
    <s v="Delta X"/>
    <s v="Prateek Wadhwa"/>
    <s v="user_kbtBHYtBjVDNyI72HTF6C1SCvC7yVBiA6OrBOy3t96U"/>
    <s v="Tejas Kulkarni"/>
    <s v="2022-04-27 08:51:32.781000+00:00"/>
    <s v="2022-08-19 08:56:08.875000+00:00"/>
    <m/>
    <s v="Mumbai"/>
    <m/>
    <s v="2022-04-09 04:41:48+00:00"/>
    <m/>
    <n v="100"/>
    <m/>
    <m/>
    <m/>
    <m/>
    <m/>
    <m/>
    <m/>
    <m/>
    <m/>
    <m/>
    <m/>
    <m/>
    <m/>
    <m/>
    <m/>
    <m/>
    <m/>
    <m/>
    <m/>
    <m/>
    <m/>
    <m/>
    <m/>
    <m/>
    <m/>
    <m/>
    <s v="user_FdWFezbLzkYQcGsBUsjZO25nr2poK2nRbqV47Rs5Kfm"/>
    <s v="Prateek Wadhwa"/>
    <m/>
    <m/>
    <m/>
    <x v="3"/>
    <s v="Inbound via website"/>
    <m/>
    <s v="Employee Count 100"/>
    <m/>
    <m/>
    <m/>
    <s v="2022-04-09 04:44:15.730000+00:00"/>
    <s v="2022-08-27 08:09:24.940000+00:00"/>
    <s v="GMC"/>
  </r>
  <r>
    <x v="12"/>
    <n v="7500000"/>
    <s v="INR"/>
    <n v="0"/>
    <x v="1"/>
    <s v="Sales"/>
    <s v="stat_kcR4fZg7TU7jjk1jAVua3qGLRS4J5uFayEjK5j02wtv"/>
    <s v="Unqualified"/>
    <x v="1"/>
    <s v="OpportunityStatusType.Lost"/>
    <s v="cont_6mzXPifUoCPVPQ3hG6goxfjZnGfsaHlNohTPLYh0ELX"/>
    <s v="Sunil Gurav"/>
    <m/>
    <s v="lead_EI8m6ZmSAlS2EWkN2hpAZypXgmi6p73FGQRHRq5VQZ8"/>
    <s v="Bisleri International"/>
    <s v="Vinoth Mohan"/>
    <s v="user_hAuUqCTCw5r4tCUrswIWPSW7LJ1XIBbttZVmJkxmzGq"/>
    <s v="Chetan Kumar"/>
    <s v="2022-06-06 05:53:53.899000+00:00"/>
    <s v="2022-08-19 06:00:41.898000+00:00"/>
    <m/>
    <s v="Mumbai"/>
    <m/>
    <m/>
    <m/>
    <n v="600"/>
    <m/>
    <m/>
    <m/>
    <m/>
    <m/>
    <m/>
    <m/>
    <m/>
    <m/>
    <m/>
    <m/>
    <m/>
    <m/>
    <m/>
    <m/>
    <m/>
    <m/>
    <m/>
    <m/>
    <m/>
    <m/>
    <m/>
    <m/>
    <m/>
    <m/>
    <m/>
    <s v="user_N2Wvx57ff3o0vmVPS4RR0gXHdA5qVZKmxAMYwKh2zLa"/>
    <s v="Vinoth Mohan"/>
    <m/>
    <m/>
    <s v="August"/>
    <x v="4"/>
    <m/>
    <s v="150000, 3250000, 750000"/>
    <s v="Employee Engagement Handbook"/>
    <m/>
    <m/>
    <m/>
    <s v="2022-04-19 17:59:03.585000+00:00"/>
    <s v="2022-09-09 11:33:46.350000+00:00"/>
    <s v="GMC"/>
  </r>
  <r>
    <x v="2"/>
    <n v="30000"/>
    <s v="INR"/>
    <n v="0"/>
    <x v="4"/>
    <s v="Sales"/>
    <s v="stat_1hn9nRJaLbI53NxPuSQgo90kRpbpKsFlwN4oEGNUTdO"/>
    <s v="Lost"/>
    <x v="1"/>
    <s v="OpportunityStatusType.Lost"/>
    <s v="cont_eW5W27130oMSi7XLvWFHI3djGiWzxGNtVzRa2eY3Qeh"/>
    <s v="Maddie"/>
    <s v="No budget"/>
    <s v="lead_f0s0yX7d9ekroW1ZCIhAPu6b4PdY5wR3FrENql310bB"/>
    <s v="Glad U Came(Fresh)"/>
    <s v="Nikhil Ahuja"/>
    <s v="user_FdWFezbLzkYQcGsBUsjZO25nr2poK2nRbqV47Rs5Kfm"/>
    <s v="Prateek Wadhwa"/>
    <s v="2022-07-19 10:26:57.757000+00:00"/>
    <s v="2022-08-19 08:08:39.702000+00:00"/>
    <m/>
    <s v="Mumbai"/>
    <m/>
    <m/>
    <m/>
    <n v="17"/>
    <m/>
    <m/>
    <s v="Facebook"/>
    <m/>
    <m/>
    <m/>
    <m/>
    <s v="PAID_SOCIAL"/>
    <m/>
    <m/>
    <m/>
    <s v="Digital Marketing &amp; Advertising"/>
    <m/>
    <m/>
    <m/>
    <m/>
    <m/>
    <m/>
    <m/>
    <m/>
    <m/>
    <m/>
    <m/>
    <m/>
    <m/>
    <m/>
    <s v="user_ocHSJH83OJnHCvKyMbjx8WOOK8PMgAUGIj1qK0q0dMV"/>
    <s v="Nikhil Ahuja"/>
    <m/>
    <m/>
    <m/>
    <x v="4"/>
    <m/>
    <m/>
    <s v="Employee Engagement Handbook"/>
    <m/>
    <m/>
    <m/>
    <s v="2022-07-11 06:56:21.246000+00:00"/>
    <s v="2022-08-19 08:08:50.927000+00:00"/>
    <s v="GMC"/>
  </r>
  <r>
    <x v="1"/>
    <n v="1500000"/>
    <s v="INR"/>
    <n v="0"/>
    <x v="55"/>
    <s v="Sales"/>
    <s v="stat_1hn9nRJaLbI53NxPuSQgo90kRpbpKsFlwN4oEGNUTdO"/>
    <s v="Lost"/>
    <x v="1"/>
    <s v="OpportunityStatusType.Lost"/>
    <s v="cont_l8J2TXD7xp1IMx53mJyhoXGvJirvUg6BvXC0xo1zER2"/>
    <s v="Amy"/>
    <s v="Kenko + Policy bazaar. No competitive quotes available with us"/>
    <s v="lead_2rxdYGjN76gF29iT71kq4lnXI3DKpBqSovILpQFGdQr"/>
    <s v="Dhwani Rural Information Systems Pvt. Ltd."/>
    <s v="Sarvesh Pawar"/>
    <s v="user_kbtBHYtBjVDNyI72HTF6C1SCvC7yVBiA6OrBOy3t96U"/>
    <s v="Tejas Kulkarni"/>
    <s v="2022-07-13 09:26:00.229000+00:00"/>
    <s v="2022-08-19 08:51:00.193000+00:00"/>
    <m/>
    <s v="Gurgaon"/>
    <m/>
    <m/>
    <m/>
    <n v="100"/>
    <m/>
    <m/>
    <m/>
    <m/>
    <m/>
    <m/>
    <m/>
    <m/>
    <m/>
    <m/>
    <m/>
    <s v="Others"/>
    <m/>
    <m/>
    <m/>
    <m/>
    <m/>
    <m/>
    <m/>
    <m/>
    <m/>
    <m/>
    <m/>
    <m/>
    <m/>
    <m/>
    <s v="user_A8KOTZADnUtEQOLt4nSLAmteNStuGh80js75RYjrXVt"/>
    <s v="Sarvesh Pawar"/>
    <m/>
    <m/>
    <s v="August"/>
    <x v="4"/>
    <m/>
    <m/>
    <s v="Downloaded the guide: Designing employee healthcare plan"/>
    <m/>
    <m/>
    <m/>
    <s v="2021-10-12 16:51:49.405000+00:00"/>
    <s v="2022-09-09 13:49:54.215000+00:00"/>
    <s v="GMC"/>
  </r>
  <r>
    <x v="12"/>
    <n v="2000000"/>
    <s v="INR"/>
    <n v="0"/>
    <x v="56"/>
    <s v="Sales"/>
    <s v="stat_1hn9nRJaLbI53NxPuSQgo90kRpbpKsFlwN4oEGNUTdO"/>
    <s v="Lost"/>
    <x v="1"/>
    <s v="OpportunityStatusType.Lost"/>
    <m/>
    <m/>
    <s v="GMC"/>
    <s v="lead_ddwxeLxg3cvRkPgQjKjPdrD4dxQpcGF6aBaBG9YVSRT"/>
    <s v="Calyx Chemicals &amp; Pharmaceuticals Ltd."/>
    <s v="Aditya Binani"/>
    <s v="user_hAuUqCTCw5r4tCUrswIWPSW7LJ1XIBbttZVmJkxmzGq"/>
    <s v="Chetan Kumar"/>
    <s v="2022-07-27 06:49:00.918000+00:00"/>
    <s v="2022-08-19 05:52:46.684000+00:00"/>
    <m/>
    <s v="Mumbai"/>
    <m/>
    <m/>
    <m/>
    <n v="267"/>
    <m/>
    <m/>
    <m/>
    <m/>
    <m/>
    <m/>
    <m/>
    <m/>
    <m/>
    <m/>
    <m/>
    <s v="Manufacturing"/>
    <m/>
    <m/>
    <m/>
    <m/>
    <m/>
    <m/>
    <m/>
    <m/>
    <m/>
    <m/>
    <m/>
    <m/>
    <s v="Aniket Vahile"/>
    <m/>
    <s v="user_g5Yw4Z4XnIbmcGhJO80vdtFdd5ElcDlgYO3q8l82ODn"/>
    <s v="Aditya Binani"/>
    <m/>
    <m/>
    <s v="August"/>
    <x v="2"/>
    <s v="Lusha"/>
    <m/>
    <s v="Pharma"/>
    <m/>
    <m/>
    <m/>
    <s v="2022-02-15 08:52:43.734000+00:00"/>
    <s v="2022-09-08 04:37:19.998000+00:00"/>
    <m/>
  </r>
  <r>
    <x v="7"/>
    <n v="2300000"/>
    <s v="INR"/>
    <n v="0"/>
    <x v="47"/>
    <s v="Sales"/>
    <s v="stat_1hn9nRJaLbI53NxPuSQgo90kRpbpKsFlwN4oEGNUTdO"/>
    <s v="Lost"/>
    <x v="1"/>
    <s v="OpportunityStatusType.Lost"/>
    <m/>
    <m/>
    <s v="GMC (Renewal)"/>
    <s v="lead_3lY94U9CUDpmrIp82F47x3oPCHI7aZngvZGVvvvjzyl"/>
    <s v="MRC Logistics"/>
    <s v="Pranav Kenjale"/>
    <s v="user_jbppzD9HyqqioXDaUzrIJfkBW97sQdk5kSNPsBKGx0r"/>
    <s v="Pranaav Marathe"/>
    <s v="2022-07-27 07:48:54.113000+00:00"/>
    <s v="2022-08-19 05:50:44.412000+00:00"/>
    <m/>
    <s v="Pune"/>
    <m/>
    <m/>
    <m/>
    <n v="250"/>
    <m/>
    <m/>
    <m/>
    <m/>
    <m/>
    <m/>
    <m/>
    <m/>
    <m/>
    <m/>
    <m/>
    <s v="Education; Transportation &amp; Logistics"/>
    <m/>
    <m/>
    <m/>
    <m/>
    <m/>
    <m/>
    <m/>
    <m/>
    <m/>
    <m/>
    <m/>
    <m/>
    <s v="Sakshi Soni"/>
    <m/>
    <s v="user_6hRQhcoLhZEDUBYaw3vS7rv6T5582sGfXq4jNRqTfUU"/>
    <s v="Aishwarya Nyayadhish"/>
    <s v="Anjali Nishu"/>
    <m/>
    <s v="August"/>
    <x v="2"/>
    <s v="Naukri.com"/>
    <m/>
    <s v="AM Opps - Sachin"/>
    <m/>
    <m/>
    <m/>
    <s v="2021-08-18 08:36:19.020000+00:00"/>
    <s v="2022-10-10 07:30:46.408000+00:00"/>
    <m/>
  </r>
  <r>
    <x v="17"/>
    <n v="1000000"/>
    <s v="INR"/>
    <n v="0"/>
    <x v="4"/>
    <s v="Sales"/>
    <s v="stat_kcR4fZg7TU7jjk1jAVua3qGLRS4J5uFayEjK5j02wtv"/>
    <s v="Unqualified"/>
    <x v="1"/>
    <s v="OpportunityStatusType.Lost"/>
    <s v="cont_KWRDG1uPn0rqzcQAMNwt8xRoCQWsxGN9T66VruschM5"/>
    <s v="Shilpa Jnanesh"/>
    <s v="GTLI Fresh"/>
    <s v="lead_FpY0Qr8YrKr4EQnNShbz9feLNEkVdcAj6KiI9z6F62M"/>
    <s v="rProcess (Fresh)"/>
    <s v="Daya Gowda"/>
    <s v="user_P3f70h2AcefBkFTBZpvA9LgDbjTmUIXkqdKqHJ5evwA"/>
    <s v="Manojkumar Tinna"/>
    <s v="2022-08-11 06:31:23.476000+00:00"/>
    <s v="2022-08-19 04:07:42.049000+00:00"/>
    <m/>
    <s v="Bangalore"/>
    <m/>
    <m/>
    <m/>
    <n v="1000"/>
    <m/>
    <m/>
    <m/>
    <m/>
    <m/>
    <m/>
    <m/>
    <s v="PAID_SOCIAL"/>
    <m/>
    <m/>
    <m/>
    <m/>
    <m/>
    <m/>
    <m/>
    <m/>
    <m/>
    <m/>
    <m/>
    <m/>
    <m/>
    <m/>
    <m/>
    <m/>
    <m/>
    <m/>
    <s v="user_encRk5bIEFN6ZA11h4WH2AdZTiZpogLSlMIaj0E30SZ"/>
    <s v="Daya Gowda"/>
    <m/>
    <m/>
    <s v="July"/>
    <x v="4"/>
    <m/>
    <m/>
    <s v="Employee Engagement Handbook"/>
    <m/>
    <m/>
    <m/>
    <s v="2022-07-07 01:52:58.629000+00:00"/>
    <s v="2022-08-22 10:35:49.002000+00:00"/>
    <m/>
  </r>
  <r>
    <x v="17"/>
    <n v="500000"/>
    <s v="INR"/>
    <n v="0"/>
    <x v="48"/>
    <s v="Sales"/>
    <s v="stat_kcR4fZg7TU7jjk1jAVua3qGLRS4J5uFayEjK5j02wtv"/>
    <s v="Unqualified"/>
    <x v="1"/>
    <s v="OpportunityStatusType.Lost"/>
    <s v="cont_aR2mSSRSBzguiMgPlIHrvR84IOo1vCsupVcUU97M7yb"/>
    <s v="Aarushi Goel"/>
    <m/>
    <s v="lead_fTkeKMnrvEEUw6hBrKwgcLMDmpP0RLYM400ekkOcWHR"/>
    <s v="BetterPlace"/>
    <s v="Sarvesh Pawar"/>
    <s v="user_6dalmZ7hmWD47jhCVGdU1SSEcFMsz9rWtW2jPORgJvj"/>
    <s v="Vivek Singh"/>
    <s v="2022-07-06 12:18:37.331000+00:00"/>
    <s v="2022-08-19 03:28:35.571000+00:00"/>
    <m/>
    <s v="Bangalore"/>
    <m/>
    <m/>
    <m/>
    <n v="446"/>
    <m/>
    <m/>
    <m/>
    <m/>
    <m/>
    <m/>
    <m/>
    <m/>
    <m/>
    <m/>
    <m/>
    <s v="IT Services &amp; IT Consulting"/>
    <m/>
    <m/>
    <m/>
    <m/>
    <m/>
    <m/>
    <m/>
    <m/>
    <m/>
    <m/>
    <m/>
    <m/>
    <s v="Arunkumar Dubey"/>
    <m/>
    <s v="user_A8KOTZADnUtEQOLt4nSLAmteNStuGh80js75RYjrXVt"/>
    <s v="Sarvesh Pawar"/>
    <m/>
    <m/>
    <s v="August"/>
    <x v="1"/>
    <s v="Naukri.com"/>
    <m/>
    <s v="Employee Engagement Handbook"/>
    <m/>
    <m/>
    <m/>
    <s v="2022-03-07 05:56:15.812000+00:00"/>
    <s v="2022-09-09 11:33:38.650000+00:00"/>
    <s v="GPA"/>
  </r>
  <r>
    <x v="28"/>
    <n v="2500000"/>
    <s v="INR"/>
    <n v="0"/>
    <x v="4"/>
    <s v="Sales"/>
    <s v="stat_kcR4fZg7TU7jjk1jAVua3qGLRS4J5uFayEjK5j02wtv"/>
    <s v="Unqualified"/>
    <x v="1"/>
    <s v="OpportunityStatusType.Lost"/>
    <s v="cont_oRDCbiAMCIIncicFN6Py61phiSeDFzf9eDjNR0tEiIj"/>
    <s v="Mallikarjun Patil"/>
    <s v="GMC - Renewal in September; 1+3; 500 employees"/>
    <s v="lead_r6uMcDSJCZe9H8OkFwihWfzEB0m7OQE7Hozoeg4eFLK"/>
    <s v="N. Ranga Rao &amp; Sons Pvt. Ltd."/>
    <s v="Shreenath Bhat"/>
    <s v="user_P3f70h2AcefBkFTBZpvA9LgDbjTmUIXkqdKqHJ5evwA"/>
    <s v="Manojkumar Tinna"/>
    <s v="2022-06-23 07:00:44.588000+00:00"/>
    <s v="2022-08-19 03:56:49.607000+00:00"/>
    <m/>
    <s v="Bangalore"/>
    <m/>
    <m/>
    <m/>
    <n v="3500"/>
    <m/>
    <m/>
    <m/>
    <m/>
    <m/>
    <m/>
    <m/>
    <s v="PAID_SOCIAL"/>
    <m/>
    <m/>
    <m/>
    <m/>
    <m/>
    <m/>
    <m/>
    <m/>
    <m/>
    <m/>
    <m/>
    <m/>
    <m/>
    <m/>
    <m/>
    <m/>
    <m/>
    <m/>
    <s v="user_vMd4rmcrSbjykdyL2J7rrYn84SWdcNc5FKligrmItPw"/>
    <s v="Shreenath Bhat"/>
    <m/>
    <m/>
    <s v="September"/>
    <x v="4"/>
    <m/>
    <m/>
    <s v="Employee Engagement Handbook"/>
    <m/>
    <m/>
    <m/>
    <s v="2022-05-31 11:32:44.242000+00:00"/>
    <s v="2022-08-19 03:56:57.428000+00:00"/>
    <s v="GMC"/>
  </r>
  <r>
    <x v="28"/>
    <n v="100000"/>
    <s v="INR"/>
    <n v="0"/>
    <x v="4"/>
    <s v="Sales"/>
    <s v="stat_kcR4fZg7TU7jjk1jAVua3qGLRS4J5uFayEjK5j02wtv"/>
    <s v="Unqualified"/>
    <x v="1"/>
    <s v="OpportunityStatusType.Lost"/>
    <s v="cont_oRDCbiAMCIIncicFN6Py61phiSeDFzf9eDjNR0tEiIj"/>
    <s v="Mallikarjun Patil"/>
    <s v="GPA - Renewal"/>
    <s v="lead_r6uMcDSJCZe9H8OkFwihWfzEB0m7OQE7Hozoeg4eFLK"/>
    <s v="N. Ranga Rao &amp; Sons Pvt. Ltd."/>
    <s v="Shreenath Bhat"/>
    <s v="user_P3f70h2AcefBkFTBZpvA9LgDbjTmUIXkqdKqHJ5evwA"/>
    <s v="Manojkumar Tinna"/>
    <s v="2022-06-23 07:01:56.068000+00:00"/>
    <s v="2022-08-19 03:56:57.370000+00:00"/>
    <m/>
    <s v="Bangalore"/>
    <m/>
    <m/>
    <m/>
    <n v="3500"/>
    <m/>
    <m/>
    <m/>
    <m/>
    <m/>
    <m/>
    <m/>
    <s v="PAID_SOCIAL"/>
    <m/>
    <m/>
    <m/>
    <m/>
    <m/>
    <m/>
    <m/>
    <m/>
    <m/>
    <m/>
    <m/>
    <m/>
    <m/>
    <m/>
    <m/>
    <m/>
    <m/>
    <m/>
    <s v="user_vMd4rmcrSbjykdyL2J7rrYn84SWdcNc5FKligrmItPw"/>
    <s v="Shreenath Bhat"/>
    <m/>
    <m/>
    <s v="September"/>
    <x v="4"/>
    <m/>
    <m/>
    <s v="Employee Engagement Handbook"/>
    <m/>
    <m/>
    <m/>
    <s v="2022-05-31 11:32:44.242000+00:00"/>
    <s v="2022-08-19 03:56:57.428000+00:00"/>
    <s v="GPA"/>
  </r>
  <r>
    <x v="4"/>
    <n v="29580"/>
    <s v="INR"/>
    <n v="100"/>
    <x v="47"/>
    <s v="Sales"/>
    <s v="stat_OZRiD1474QRJIpvnjHCZfiIvKcVD6mIKSSTzg8SwDVx"/>
    <s v="Won- Payment Completed"/>
    <x v="0"/>
    <s v="OpportunityStatusType.Won"/>
    <m/>
    <m/>
    <s v="GPA"/>
    <s v="lead_bXQ0jw9ermvyVCfx5VvQGNzRSXg246BPbR3gus89J4S"/>
    <s v="Datazymes"/>
    <s v="Aditya Binani"/>
    <s v="user_bdUPAGjcS7p6513So3N4g3aWNS5HuBuVJi7bvCPAsLt"/>
    <s v="Mayur Gadiyar"/>
    <s v="2022-07-26 11:23:03.783000+00:00"/>
    <s v="2022-08-18 17:25:03.504000+00:00"/>
    <m/>
    <s v="Bangalore"/>
    <m/>
    <m/>
    <m/>
    <n v="110"/>
    <m/>
    <m/>
    <m/>
    <m/>
    <m/>
    <m/>
    <m/>
    <s v="PAID_SOCIAL"/>
    <m/>
    <m/>
    <m/>
    <s v="Others"/>
    <m/>
    <m/>
    <m/>
    <m/>
    <m/>
    <m/>
    <m/>
    <m/>
    <m/>
    <m/>
    <m/>
    <m/>
    <m/>
    <m/>
    <s v="user_g5Yw4Z4XnIbmcGhJO80vdtFdd5ElcDlgYO3q8l82ODn"/>
    <s v="Aditya Binani"/>
    <s v="Dr. Anil More"/>
    <m/>
    <s v="August"/>
    <x v="4"/>
    <m/>
    <m/>
    <s v="Downloaded the guide: Designing employee healthcare plan"/>
    <m/>
    <m/>
    <m/>
    <s v="2021-11-07 16:12:33.646000+00:00"/>
    <s v="2022-10-18 10:30:02.659000+00:00"/>
    <m/>
  </r>
  <r>
    <x v="17"/>
    <n v="2500000"/>
    <s v="INR"/>
    <n v="0"/>
    <x v="48"/>
    <s v="Sales"/>
    <s v="stat_kcR4fZg7TU7jjk1jAVua3qGLRS4J5uFayEjK5j02wtv"/>
    <s v="Unqualified"/>
    <x v="1"/>
    <s v="OpportunityStatusType.Lost"/>
    <s v="cont_aR2mSSRSBzguiMgPlIHrvR84IOo1vCsupVcUU97M7yb"/>
    <s v="Aarushi Goel"/>
    <m/>
    <s v="lead_fTkeKMnrvEEUw6hBrKwgcLMDmpP0RLYM400ekkOcWHR"/>
    <s v="BetterPlace"/>
    <s v="Sarvesh Pawar"/>
    <s v="user_6dalmZ7hmWD47jhCVGdU1SSEcFMsz9rWtW2jPORgJvj"/>
    <s v="Vivek Singh"/>
    <s v="2022-07-06 12:18:15.136000+00:00"/>
    <s v="2022-08-19 03:28:24.984000+00:00"/>
    <m/>
    <s v="Bangalore"/>
    <m/>
    <m/>
    <m/>
    <n v="446"/>
    <m/>
    <m/>
    <m/>
    <m/>
    <m/>
    <m/>
    <m/>
    <m/>
    <m/>
    <m/>
    <m/>
    <s v="IT Services &amp; IT Consulting"/>
    <m/>
    <m/>
    <m/>
    <m/>
    <m/>
    <m/>
    <m/>
    <m/>
    <m/>
    <m/>
    <m/>
    <m/>
    <s v="Arunkumar Dubey"/>
    <m/>
    <s v="user_A8KOTZADnUtEQOLt4nSLAmteNStuGh80js75RYjrXVt"/>
    <s v="Sarvesh Pawar"/>
    <m/>
    <m/>
    <s v="August"/>
    <x v="1"/>
    <s v="Naukri.com"/>
    <m/>
    <s v="Employee Engagement Handbook"/>
    <m/>
    <m/>
    <m/>
    <s v="2022-03-07 05:56:15.812000+00:00"/>
    <s v="2022-09-09 11:33:38.650000+00:00"/>
    <s v="GMC"/>
  </r>
  <r>
    <x v="4"/>
    <n v="245000"/>
    <s v="INR"/>
    <n v="0"/>
    <x v="48"/>
    <s v="Sales"/>
    <s v="stat_1hn9nRJaLbI53NxPuSQgo90kRpbpKsFlwN4oEGNUTdO"/>
    <s v="Lost"/>
    <x v="1"/>
    <s v="OpportunityStatusType.Lost"/>
    <m/>
    <m/>
    <s v="Client had a rate of 1.90L + GST from her vendor.(Onsurity) - Lost due to pricing"/>
    <s v="lead_CDu7L8D0VAtnWCwa7uVzaRjKhv2zcrSO9UeAHSCZ4l2"/>
    <s v="Mindcube Solutions"/>
    <s v="Shreya Solanki"/>
    <s v="user_bdUPAGjcS7p6513So3N4g3aWNS5HuBuVJi7bvCPAsLt"/>
    <s v="Mayur Gadiyar"/>
    <s v="2022-08-03 10:21:24.640000+00:00"/>
    <s v="2022-08-18 17:32:49.148000+00:00"/>
    <m/>
    <s v="Bangalore"/>
    <m/>
    <s v="2022-08-01 10:53:01+00:00"/>
    <m/>
    <n v="21"/>
    <m/>
    <m/>
    <m/>
    <m/>
    <m/>
    <m/>
    <m/>
    <s v="ORGANIC_SEARCH"/>
    <m/>
    <m/>
    <m/>
    <m/>
    <m/>
    <m/>
    <m/>
    <m/>
    <m/>
    <m/>
    <m/>
    <m/>
    <m/>
    <m/>
    <m/>
    <m/>
    <m/>
    <m/>
    <s v="user_Jujy0sFufO9J3qwY7aNpCCnF6nFZMrfvciNEydEzhaI"/>
    <s v="Shreya Solanki"/>
    <m/>
    <m/>
    <s v="August"/>
    <x v="3"/>
    <s v="Inbound via website"/>
    <m/>
    <s v="Employee Count 25"/>
    <m/>
    <m/>
    <m/>
    <s v="2022-08-01 10:55:53.563000+00:00"/>
    <s v="2022-08-27 08:01:45.235000+00:00"/>
    <m/>
  </r>
  <r>
    <x v="17"/>
    <n v="1000000"/>
    <s v="INR"/>
    <n v="0"/>
    <x v="47"/>
    <s v="Sales"/>
    <s v="stat_1hn9nRJaLbI53NxPuSQgo90kRpbpKsFlwN4oEGNUTdO"/>
    <s v="Lost"/>
    <x v="1"/>
    <s v="OpportunityStatusType.Lost"/>
    <m/>
    <m/>
    <s v="GPA (Renewal)"/>
    <s v="lead_DQvXPKFvHUkaAySdSgB7Vyo0fOelxASje01PHpvuJnW"/>
    <s v="Rupeek"/>
    <s v="Bhairavi Jog"/>
    <s v="user_6dalmZ7hmWD47jhCVGdU1SSEcFMsz9rWtW2jPORgJvj"/>
    <s v="Vivek Singh"/>
    <s v="2022-06-09 09:54:25.875000+00:00"/>
    <s v="2022-08-18 16:55:31.168000+00:00"/>
    <m/>
    <s v="Bangalore"/>
    <m/>
    <s v="2022-06-14 09:03:18+00:00"/>
    <m/>
    <n v="1800"/>
    <m/>
    <m/>
    <m/>
    <m/>
    <m/>
    <m/>
    <m/>
    <s v="DIRECT_TRAFFIC"/>
    <m/>
    <m/>
    <m/>
    <m/>
    <m/>
    <m/>
    <m/>
    <m/>
    <m/>
    <m/>
    <m/>
    <m/>
    <m/>
    <m/>
    <m/>
    <m/>
    <m/>
    <m/>
    <s v="user_228eUmsdKIb9OItgmiDq1zD4aPZ1eqiapbaLAGeBf8g"/>
    <s v="Bhairavi Jog"/>
    <s v="Yogesh Shukla"/>
    <m/>
    <s v="August; July"/>
    <x v="8"/>
    <s v="Inbound via website"/>
    <m/>
    <s v="Employee Wellness Handbook"/>
    <m/>
    <m/>
    <m/>
    <s v="2022-01-20 04:11:52.915000+00:00"/>
    <s v="2022-08-18 16:55:31.213000+00:00"/>
    <s v="GPA"/>
  </r>
  <r>
    <x v="17"/>
    <n v="20000000"/>
    <s v="INR"/>
    <n v="0"/>
    <x v="47"/>
    <s v="Sales"/>
    <s v="stat_1hn9nRJaLbI53NxPuSQgo90kRpbpKsFlwN4oEGNUTdO"/>
    <s v="Lost"/>
    <x v="1"/>
    <s v="OpportunityStatusType.Lost"/>
    <m/>
    <m/>
    <s v="GMC (1+5)- Renewal"/>
    <s v="lead_DQvXPKFvHUkaAySdSgB7Vyo0fOelxASje01PHpvuJnW"/>
    <s v="Rupeek"/>
    <s v="Bhairavi Jog"/>
    <s v="user_6dalmZ7hmWD47jhCVGdU1SSEcFMsz9rWtW2jPORgJvj"/>
    <s v="Vivek Singh"/>
    <s v="2022-06-09 09:53:32.379000+00:00"/>
    <s v="2022-08-18 16:55:18.274000+00:00"/>
    <m/>
    <s v="Bangalore"/>
    <m/>
    <s v="2022-06-14 09:03:18+00:00"/>
    <m/>
    <n v="1800"/>
    <m/>
    <m/>
    <m/>
    <m/>
    <m/>
    <m/>
    <m/>
    <s v="DIRECT_TRAFFIC"/>
    <m/>
    <m/>
    <m/>
    <m/>
    <m/>
    <m/>
    <m/>
    <m/>
    <m/>
    <m/>
    <m/>
    <m/>
    <m/>
    <m/>
    <m/>
    <m/>
    <m/>
    <m/>
    <s v="user_228eUmsdKIb9OItgmiDq1zD4aPZ1eqiapbaLAGeBf8g"/>
    <s v="Bhairavi Jog"/>
    <s v="Yogesh Shukla"/>
    <m/>
    <s v="August; July"/>
    <x v="8"/>
    <s v="Inbound via website"/>
    <m/>
    <s v="Employee Wellness Handbook"/>
    <m/>
    <m/>
    <m/>
    <s v="2022-01-20 04:11:52.915000+00:00"/>
    <s v="2022-08-18 16:55:31.213000+00:00"/>
    <s v="GMC"/>
  </r>
  <r>
    <x v="4"/>
    <n v="272000"/>
    <s v="INR"/>
    <n v="100"/>
    <x v="47"/>
    <s v="Sales"/>
    <s v="stat_OZRiD1474QRJIpvnjHCZfiIvKcVD6mIKSSTzg8SwDVx"/>
    <s v="Won- Payment Completed"/>
    <x v="0"/>
    <s v="OpportunityStatusType.Won"/>
    <m/>
    <m/>
    <s v="GMC"/>
    <s v="lead_bXQ0jw9ermvyVCfx5VvQGNzRSXg246BPbR3gus89J4S"/>
    <s v="Datazymes"/>
    <s v="Aditya Binani"/>
    <s v="user_bdUPAGjcS7p6513So3N4g3aWNS5HuBuVJi7bvCPAsLt"/>
    <s v="Mayur Gadiyar"/>
    <s v="2022-07-21 11:40:02.959000+00:00"/>
    <s v="2022-08-18 17:24:50.255000+00:00"/>
    <m/>
    <s v="Bangalore"/>
    <m/>
    <m/>
    <m/>
    <n v="110"/>
    <m/>
    <m/>
    <m/>
    <m/>
    <m/>
    <m/>
    <m/>
    <s v="PAID_SOCIAL"/>
    <m/>
    <m/>
    <m/>
    <s v="Others"/>
    <m/>
    <m/>
    <m/>
    <m/>
    <m/>
    <m/>
    <m/>
    <m/>
    <m/>
    <m/>
    <m/>
    <m/>
    <m/>
    <m/>
    <s v="user_g5Yw4Z4XnIbmcGhJO80vdtFdd5ElcDlgYO3q8l82ODn"/>
    <s v="Aditya Binani"/>
    <s v="Dr. Anil More"/>
    <m/>
    <s v="August"/>
    <x v="4"/>
    <m/>
    <m/>
    <s v="Downloaded the guide: Designing employee healthcare plan"/>
    <m/>
    <m/>
    <m/>
    <s v="2021-11-07 16:12:33.646000+00:00"/>
    <s v="2022-10-18 10:30:02.659000+00:00"/>
    <m/>
  </r>
  <r>
    <x v="24"/>
    <n v="253061"/>
    <s v="INR"/>
    <n v="100"/>
    <x v="47"/>
    <s v="Sales"/>
    <s v="stat_OZRiD1474QRJIpvnjHCZfiIvKcVD6mIKSSTzg8SwDVx"/>
    <s v="Won- Payment Completed"/>
    <x v="0"/>
    <s v="OpportunityStatusType.Won"/>
    <s v="cont_hemyoCoHRmrD5RqUrxuVdKXjmRHGxNkz2BqzReF4Cwh"/>
    <s v="Vivek Ruparel"/>
    <s v="GMC  august end - employee - 40 1+3 policy bazar icici lombard"/>
    <s v="lead_Gxg2TXQaHDo2PLnT35jugqbeioqzEGz16gcaWANpIYl"/>
    <s v="Infinity Corporate Solutions"/>
    <s v="Daya Gowda"/>
    <s v="user_sD3YjSs92XKUfD0OPHeo886g6tW6aCM0iUhX5VVUuJi"/>
    <s v="Navin Panjwani"/>
    <s v="2022-07-14 11:16:05.152000+00:00"/>
    <s v="2022-08-18 12:31:36.749000+00:00"/>
    <m/>
    <s v="Mumbai"/>
    <m/>
    <m/>
    <m/>
    <n v="27"/>
    <m/>
    <m/>
    <m/>
    <m/>
    <m/>
    <m/>
    <m/>
    <m/>
    <m/>
    <m/>
    <m/>
    <s v="HR / Staffing / Recruitment"/>
    <m/>
    <m/>
    <m/>
    <m/>
    <m/>
    <m/>
    <m/>
    <m/>
    <m/>
    <m/>
    <m/>
    <m/>
    <s v="Aniket Vahile"/>
    <m/>
    <s v="user_encRk5bIEFN6ZA11h4WH2AdZTiZpogLSlMIaj0E30SZ"/>
    <s v="Daya Gowda"/>
    <s v="Kunal Hire"/>
    <m/>
    <s v="August"/>
    <x v="2"/>
    <s v="Naukri.com"/>
    <m/>
    <m/>
    <m/>
    <m/>
    <m/>
    <s v="2022-07-07 05:48:38.151000+00:00"/>
    <s v="2022-10-18 08:18:21.027000+00:00"/>
    <m/>
  </r>
  <r>
    <x v="24"/>
    <n v="9975"/>
    <s v="INR"/>
    <n v="100"/>
    <x v="47"/>
    <s v="Sales"/>
    <s v="stat_OZRiD1474QRJIpvnjHCZfiIvKcVD6mIKSSTzg8SwDVx"/>
    <s v="Won- Payment Completed"/>
    <x v="0"/>
    <s v="OpportunityStatusType.Won"/>
    <s v="cont_hemyoCoHRmrD5RqUrxuVdKXjmRHGxNkz2BqzReF4Cwh"/>
    <s v="Vivek Ruparel"/>
    <s v="GPA -Aug 31st"/>
    <s v="lead_Gxg2TXQaHDo2PLnT35jugqbeioqzEGz16gcaWANpIYl"/>
    <s v="Infinity Corporate Solutions"/>
    <s v="Daya Gowda"/>
    <s v="user_sD3YjSs92XKUfD0OPHeo886g6tW6aCM0iUhX5VVUuJi"/>
    <s v="Navin Panjwani"/>
    <s v="2022-07-14 11:16:33.403000+00:00"/>
    <s v="2022-08-18 12:31:44.572000+00:00"/>
    <m/>
    <s v="Mumbai"/>
    <m/>
    <m/>
    <m/>
    <n v="27"/>
    <m/>
    <m/>
    <m/>
    <m/>
    <m/>
    <m/>
    <m/>
    <m/>
    <m/>
    <m/>
    <m/>
    <s v="HR / Staffing / Recruitment"/>
    <m/>
    <m/>
    <m/>
    <m/>
    <m/>
    <m/>
    <m/>
    <m/>
    <m/>
    <m/>
    <m/>
    <m/>
    <s v="Aniket Vahile"/>
    <m/>
    <s v="user_encRk5bIEFN6ZA11h4WH2AdZTiZpogLSlMIaj0E30SZ"/>
    <s v="Daya Gowda"/>
    <s v="Kunal Hire"/>
    <m/>
    <s v="August"/>
    <x v="2"/>
    <s v="Naukri.com"/>
    <m/>
    <m/>
    <m/>
    <m/>
    <m/>
    <s v="2022-07-07 05:48:38.151000+00:00"/>
    <s v="2022-10-18 08:18:21.027000+00:00"/>
    <m/>
  </r>
  <r>
    <x v="4"/>
    <n v="250000"/>
    <s v="INR"/>
    <n v="0"/>
    <x v="10"/>
    <s v="Sales"/>
    <s v="stat_kcR4fZg7TU7jjk1jAVua3qGLRS4J5uFayEjK5j02wtv"/>
    <s v="Unqualified"/>
    <x v="1"/>
    <s v="OpportunityStatusType.Lost"/>
    <m/>
    <m/>
    <s v="Marking it Unqualified as client became unresponsive - Even the demo did not happen for this account"/>
    <s v="lead_RuaWLmJ8sPG0nLXGRd3MhhmezGe98Nxyuzl6p3nj7eY"/>
    <s v="Indus Eximtech Pvt ltd"/>
    <s v="Bharti Bankey"/>
    <s v="user_bdUPAGjcS7p6513So3N4g3aWNS5HuBuVJi7bvCPAsLt"/>
    <s v="Mayur Gadiyar"/>
    <s v="2022-07-19 09:08:51.708000+00:00"/>
    <s v="2022-08-18 09:45:53.668000+00:00"/>
    <m/>
    <s v="Mumbai"/>
    <m/>
    <s v="2022-07-19 07:03:17+00:00"/>
    <m/>
    <n v="73"/>
    <m/>
    <m/>
    <m/>
    <m/>
    <m/>
    <m/>
    <m/>
    <s v="PAID_SEARCH"/>
    <m/>
    <m/>
    <m/>
    <m/>
    <m/>
    <m/>
    <m/>
    <m/>
    <m/>
    <m/>
    <m/>
    <m/>
    <m/>
    <m/>
    <m/>
    <m/>
    <m/>
    <m/>
    <s v="user_aM3WaaSUQQmaNnsm9l2FQRVWUEr8RN2ZdXzsuQUalQ3"/>
    <s v="Bharti Bankey"/>
    <m/>
    <m/>
    <m/>
    <x v="3"/>
    <s v="Inbound via website"/>
    <m/>
    <s v="Employee Count 100"/>
    <m/>
    <m/>
    <m/>
    <s v="2022-07-19 07:06:09.483000+00:00"/>
    <s v="2022-09-08 09:33:07.370000+00:00"/>
    <m/>
  </r>
  <r>
    <x v="1"/>
    <n v="10000"/>
    <s v="INR"/>
    <n v="50"/>
    <x v="4"/>
    <s v="Sales"/>
    <s v="stat_Bh0lNV2usJkCLD6fjWneAqpmASEbmvomDaal7U02FV1"/>
    <s v="Demo Scheduled"/>
    <x v="1"/>
    <s v="OpportunityStatusType.Active"/>
    <s v="cont_1ZvpYfpgHrlOuW4Q19BygtZV4X5gAdVRfRL3OWmK7GE"/>
    <s v="Jitendra Rath"/>
    <s v="Burglary Policy"/>
    <s v="lead_P6uni03SUNwfGpKDVixajQm98eAipdMV1UaN9HruG5Z"/>
    <s v="kanalytics"/>
    <s v="Shreenath Bhat"/>
    <s v="user_vMd4rmcrSbjykdyL2J7rrYn84SWdcNc5FKligrmItPw"/>
    <s v="Shreenath Bhat"/>
    <s v="2022-08-11 06:31:01.353000+00:00"/>
    <s v="2022-08-18 09:42:31.465000+00:00"/>
    <m/>
    <s v="Mumbai"/>
    <m/>
    <m/>
    <m/>
    <n v="101"/>
    <m/>
    <m/>
    <m/>
    <m/>
    <m/>
    <m/>
    <m/>
    <m/>
    <m/>
    <m/>
    <m/>
    <s v="Others"/>
    <m/>
    <m/>
    <m/>
    <m/>
    <m/>
    <m/>
    <m/>
    <m/>
    <m/>
    <m/>
    <m/>
    <m/>
    <s v="Aniket Vahile"/>
    <m/>
    <s v="user_vMd4rmcrSbjykdyL2J7rrYn84SWdcNc5FKligrmItPw"/>
    <s v="Shreenath Bhat"/>
    <m/>
    <m/>
    <m/>
    <x v="2"/>
    <s v="Mr. E"/>
    <m/>
    <m/>
    <m/>
    <m/>
    <m/>
    <s v="2022-05-23 07:04:05.762000+00:00"/>
    <s v="2022-09-26 10:52:36.842000+00:00"/>
    <s v="NON EB"/>
  </r>
  <r>
    <x v="1"/>
    <n v="10000"/>
    <s v="INR"/>
    <n v="50"/>
    <x v="4"/>
    <s v="Sales"/>
    <s v="stat_Bh0lNV2usJkCLD6fjWneAqpmASEbmvomDaal7U02FV1"/>
    <s v="Demo Scheduled"/>
    <x v="1"/>
    <s v="OpportunityStatusType.Active"/>
    <s v="cont_1ZvpYfpgHrlOuW4Q19BygtZV4X5gAdVRfRL3OWmK7GE"/>
    <s v="Jitendra Rath"/>
    <s v="Electronic Equipment Insurance"/>
    <s v="lead_P6uni03SUNwfGpKDVixajQm98eAipdMV1UaN9HruG5Z"/>
    <s v="kanalytics"/>
    <s v="Shreenath Bhat"/>
    <s v="user_vMd4rmcrSbjykdyL2J7rrYn84SWdcNc5FKligrmItPw"/>
    <s v="Shreenath Bhat"/>
    <s v="2022-08-11 06:31:48.258000+00:00"/>
    <s v="2022-08-18 09:42:39.663000+00:00"/>
    <m/>
    <s v="Mumbai"/>
    <m/>
    <m/>
    <m/>
    <n v="101"/>
    <m/>
    <m/>
    <m/>
    <m/>
    <m/>
    <m/>
    <m/>
    <m/>
    <m/>
    <m/>
    <m/>
    <s v="Others"/>
    <m/>
    <m/>
    <m/>
    <m/>
    <m/>
    <m/>
    <m/>
    <m/>
    <m/>
    <m/>
    <m/>
    <m/>
    <s v="Aniket Vahile"/>
    <m/>
    <s v="user_vMd4rmcrSbjykdyL2J7rrYn84SWdcNc5FKligrmItPw"/>
    <s v="Shreenath Bhat"/>
    <m/>
    <m/>
    <m/>
    <x v="2"/>
    <s v="Mr. E"/>
    <m/>
    <m/>
    <m/>
    <m/>
    <m/>
    <s v="2022-05-23 07:04:05.762000+00:00"/>
    <s v="2022-09-26 10:52:36.842000+00:00"/>
    <s v="NON EB"/>
  </r>
  <r>
    <x v="4"/>
    <n v="200000"/>
    <s v="INR"/>
    <n v="0"/>
    <x v="48"/>
    <s v="Sales"/>
    <s v="stat_1hn9nRJaLbI53NxPuSQgo90kRpbpKsFlwN4oEGNUTdO"/>
    <s v="Lost"/>
    <x v="1"/>
    <s v="OpportunityStatusType.Lost"/>
    <m/>
    <m/>
    <s v="GMC (Renewal)- self"/>
    <s v="lead_QErH40HeE536wBvioVWe5uqYiI5hEs9Iv3TvvCOIqE6"/>
    <s v="Clirnet"/>
    <s v="Bhairavi Jog"/>
    <s v="user_bdUPAGjcS7p6513So3N4g3aWNS5HuBuVJi7bvCPAsLt"/>
    <s v="Mayur Gadiyar"/>
    <s v="2022-08-02 06:41:23.794000+00:00"/>
    <s v="2022-08-18 09:44:09.976000+00:00"/>
    <m/>
    <s v="Mumbai"/>
    <m/>
    <s v="2021-01-05 18:11:37+00:00"/>
    <m/>
    <n v="181"/>
    <m/>
    <m/>
    <m/>
    <m/>
    <m/>
    <m/>
    <m/>
    <m/>
    <m/>
    <m/>
    <m/>
    <s v="Health, Wellness &amp; Fitness"/>
    <m/>
    <m/>
    <m/>
    <m/>
    <m/>
    <m/>
    <m/>
    <m/>
    <m/>
    <m/>
    <m/>
    <m/>
    <m/>
    <m/>
    <s v="user_228eUmsdKIb9OItgmiDq1zD4aPZ1eqiapbaLAGeBf8g"/>
    <s v="Bhairavi Jog"/>
    <m/>
    <m/>
    <s v="August"/>
    <x v="3"/>
    <s v="Inbound via website"/>
    <m/>
    <m/>
    <m/>
    <m/>
    <m/>
    <s v="2021-01-05 18:39:08.439000+00:00"/>
    <s v="2022-09-23 11:11:11.157000+00:00"/>
    <s v="GMC"/>
  </r>
  <r>
    <x v="9"/>
    <n v="2000000"/>
    <s v="INR"/>
    <n v="0"/>
    <x v="37"/>
    <s v="Sales"/>
    <s v="stat_kcR4fZg7TU7jjk1jAVua3qGLRS4J5uFayEjK5j02wtv"/>
    <s v="Unqualified"/>
    <x v="1"/>
    <s v="OpportunityStatusType.Lost"/>
    <s v="cont_MJnmxiKcnGLjvrGMCj8z8DVyKzWiKsIoXX0TN1KmHA3"/>
    <s v="Chinmay"/>
    <s v="Fire &amp; Property insurance - Data was not shared by them as we were a bit late to approach them for Fire &amp; Property Insurance"/>
    <s v="lead_ENQVywTp8eYxWJlrYWTnzcAJojLNcYX07t3Pjn5qXsN"/>
    <s v="Chitale Bandhu Mithaiwale (Fresh)"/>
    <s v="Trupti Suryavanshi"/>
    <s v="user_9SBRjyF0n4iWuhUdqRyQkFhl2J4uyNKhFWvvJEvunX8"/>
    <s v="Omkar Ghate"/>
    <s v="2022-08-11 05:00:36.226000+00:00"/>
    <s v="2022-08-18 07:01:08.098000+00:00"/>
    <m/>
    <s v="Pune"/>
    <m/>
    <m/>
    <m/>
    <n v="1400"/>
    <m/>
    <m/>
    <m/>
    <m/>
    <m/>
    <m/>
    <m/>
    <m/>
    <m/>
    <m/>
    <m/>
    <m/>
    <m/>
    <m/>
    <m/>
    <m/>
    <m/>
    <m/>
    <m/>
    <m/>
    <m/>
    <m/>
    <m/>
    <m/>
    <m/>
    <m/>
    <s v="user_L8E6IFhq6UCzKLHa45LUUTZCznDuyDwFrGaEp9DXiUM"/>
    <s v="Trupti Suryavanshi"/>
    <m/>
    <m/>
    <s v="August"/>
    <x v="4"/>
    <m/>
    <m/>
    <s v="Employee Engagement Handbook"/>
    <m/>
    <m/>
    <m/>
    <s v="2021-02-06 10:58:36.934000+00:00"/>
    <s v="2022-10-18 05:22:42.368000+00:00"/>
    <s v="NON EB"/>
  </r>
  <r>
    <x v="14"/>
    <n v="250000"/>
    <s v="INR"/>
    <n v="100"/>
    <x v="47"/>
    <s v="Sales"/>
    <s v="stat_OZRiD1474QRJIpvnjHCZfiIvKcVD6mIKSSTzg8SwDVx"/>
    <s v="Won- Payment Completed"/>
    <x v="0"/>
    <s v="OpportunityStatusType.Won"/>
    <m/>
    <m/>
    <s v="CD"/>
    <s v="lead_3zBjoqtcaZjtEhJ6AgTfDnmF5LqWG3qNbXPc1FDo3pn"/>
    <s v="Pluang"/>
    <s v="Aditya Binani"/>
    <s v="user_g5Yw4Z4XnIbmcGhJO80vdtFdd5ElcDlgYO3q8l82ODn"/>
    <s v="Aditya Binani"/>
    <s v="2022-08-16 10:30:19.082000+00:00"/>
    <s v="2022-08-18 07:00:20.792000+00:00"/>
    <m/>
    <s v="Delhi"/>
    <m/>
    <m/>
    <m/>
    <n v="110"/>
    <m/>
    <m/>
    <m/>
    <m/>
    <m/>
    <m/>
    <m/>
    <m/>
    <m/>
    <m/>
    <m/>
    <s v="Banking &amp; Finance"/>
    <m/>
    <m/>
    <m/>
    <m/>
    <m/>
    <m/>
    <m/>
    <m/>
    <m/>
    <m/>
    <m/>
    <m/>
    <m/>
    <m/>
    <s v="user_g5Yw4Z4XnIbmcGhJO80vdtFdd5ElcDlgYO3q8l82ODn"/>
    <s v="Aditya Binani"/>
    <m/>
    <m/>
    <s v="September"/>
    <x v="4"/>
    <m/>
    <m/>
    <s v="Downloaded the guide: Designing employee healthcare plan"/>
    <m/>
    <m/>
    <m/>
    <s v="2021-10-02 07:19:51.828000+00:00"/>
    <s v="2022-10-14 09:59:39.631000+00:00"/>
    <m/>
  </r>
  <r>
    <x v="1"/>
    <n v="10000"/>
    <s v="INR"/>
    <n v="50"/>
    <x v="4"/>
    <s v="Sales"/>
    <s v="stat_Bh0lNV2usJkCLD6fjWneAqpmASEbmvomDaal7U02FV1"/>
    <s v="Demo Scheduled"/>
    <x v="1"/>
    <s v="OpportunityStatusType.Active"/>
    <s v="cont_1ZvpYfpgHrlOuW4Q19BygtZV4X5gAdVRfRL3OWmK7GE"/>
    <s v="Jitendra Rath"/>
    <s v="Fire Policy + EQ + STFI + Terrorism"/>
    <s v="lead_P6uni03SUNwfGpKDVixajQm98eAipdMV1UaN9HruG5Z"/>
    <s v="kanalytics"/>
    <s v="Shreenath Bhat"/>
    <s v="user_vMd4rmcrSbjykdyL2J7rrYn84SWdcNc5FKligrmItPw"/>
    <s v="Shreenath Bhat"/>
    <s v="2022-08-11 06:30:10.202000+00:00"/>
    <s v="2022-08-18 09:42:22.369000+00:00"/>
    <m/>
    <s v="Mumbai"/>
    <m/>
    <m/>
    <m/>
    <n v="101"/>
    <m/>
    <m/>
    <m/>
    <m/>
    <m/>
    <m/>
    <m/>
    <m/>
    <m/>
    <m/>
    <m/>
    <s v="Others"/>
    <m/>
    <m/>
    <m/>
    <m/>
    <m/>
    <m/>
    <m/>
    <m/>
    <m/>
    <m/>
    <m/>
    <m/>
    <s v="Aniket Vahile"/>
    <m/>
    <s v="user_vMd4rmcrSbjykdyL2J7rrYn84SWdcNc5FKligrmItPw"/>
    <s v="Shreenath Bhat"/>
    <m/>
    <m/>
    <m/>
    <x v="2"/>
    <s v="Mr. E"/>
    <m/>
    <m/>
    <m/>
    <m/>
    <m/>
    <s v="2022-05-23 07:04:05.762000+00:00"/>
    <s v="2022-09-26 10:52:36.842000+00:00"/>
    <s v="NON EB"/>
  </r>
  <r>
    <x v="4"/>
    <n v="1241500"/>
    <s v="INR"/>
    <n v="100"/>
    <x v="47"/>
    <s v="Sales"/>
    <s v="stat_OZRiD1474QRJIpvnjHCZfiIvKcVD6mIKSSTzg8SwDVx"/>
    <s v="Won- Payment Completed"/>
    <x v="0"/>
    <s v="OpportunityStatusType.Won"/>
    <s v="cont_v9qHrtKz8gjTiZYftmb8kNLjxaSvSHqvXCoQH2p4Hr1"/>
    <s v="Rimmy Jain"/>
    <m/>
    <s v="lead_hOYLymnbaYY72bOnoStrX9ynk1lAU0ukXYSjbOuyy2I"/>
    <s v="Metadome.ai / Adloid"/>
    <s v="Nikhil Ahuja"/>
    <s v="user_bdUPAGjcS7p6513So3N4g3aWNS5HuBuVJi7bvCPAsLt"/>
    <s v="Mayur Gadiyar"/>
    <s v="2022-07-06 07:32:10.561000+00:00"/>
    <s v="2022-08-18 06:39:03.567000+00:00"/>
    <m/>
    <s v="Gurgaon"/>
    <m/>
    <s v="2022-07-06 07:56:33+00:00"/>
    <m/>
    <n v="103"/>
    <m/>
    <m/>
    <m/>
    <m/>
    <m/>
    <m/>
    <m/>
    <m/>
    <m/>
    <m/>
    <m/>
    <s v="Others"/>
    <m/>
    <m/>
    <m/>
    <m/>
    <m/>
    <m/>
    <m/>
    <m/>
    <m/>
    <m/>
    <m/>
    <m/>
    <s v="Yogesh Paigude"/>
    <m/>
    <s v="user_ocHSJH83OJnHCvKyMbjx8WOOK8PMgAUGIj1qK0q0dMV"/>
    <s v="Nikhil Ahuja"/>
    <m/>
    <m/>
    <s v="August"/>
    <x v="2"/>
    <s v="Lusha"/>
    <m/>
    <m/>
    <m/>
    <m/>
    <m/>
    <s v="2022-03-09 05:22:02.595000+00:00"/>
    <s v="2022-09-22 05:12:54.843000+00:00"/>
    <s v="GMC"/>
  </r>
  <r>
    <x v="24"/>
    <n v="65000"/>
    <s v="INR"/>
    <n v="100"/>
    <x v="47"/>
    <s v="Sales"/>
    <s v="stat_OZRiD1474QRJIpvnjHCZfiIvKcVD6mIKSSTzg8SwDVx"/>
    <s v="Won- Payment Completed"/>
    <x v="0"/>
    <s v="OpportunityStatusType.Won"/>
    <m/>
    <m/>
    <m/>
    <s v="lead_dBb5JjCmHUS25iKkcdTABtJ1gUAbiFnBcBFoLFPLS1z"/>
    <s v="Atindriya ( Renewal )"/>
    <s v="Shreya Solanki"/>
    <s v="user_sD3YjSs92XKUfD0OPHeo886g6tW6aCM0iUhX5VVUuJi"/>
    <s v="Navin Panjwani"/>
    <s v="2022-07-18 10:12:10.799000+00:00"/>
    <s v="2022-08-18 06:22:37.596000+00:00"/>
    <m/>
    <s v="Bangalore"/>
    <m/>
    <s v="2022-07-17 05:59:45+00:00"/>
    <m/>
    <n v="17"/>
    <m/>
    <m/>
    <m/>
    <m/>
    <m/>
    <m/>
    <m/>
    <s v="PAID_SEARCH"/>
    <m/>
    <m/>
    <m/>
    <m/>
    <m/>
    <m/>
    <m/>
    <m/>
    <m/>
    <m/>
    <m/>
    <m/>
    <m/>
    <m/>
    <m/>
    <m/>
    <m/>
    <m/>
    <s v="user_Jujy0sFufO9J3qwY7aNpCCnF6nFZMrfvciNEydEzhaI"/>
    <s v="Shreya Solanki"/>
    <m/>
    <m/>
    <s v="August"/>
    <x v="3"/>
    <s v="Inbound via website"/>
    <m/>
    <s v="Employee Count 17"/>
    <m/>
    <m/>
    <m/>
    <s v="2022-07-17 06:00:52.660000+00:00"/>
    <s v="2022-10-01 12:44:39.907000+00:00"/>
    <m/>
  </r>
  <r>
    <x v="4"/>
    <n v="11500"/>
    <s v="INR"/>
    <n v="100"/>
    <x v="47"/>
    <s v="Sales"/>
    <s v="stat_OZRiD1474QRJIpvnjHCZfiIvKcVD6mIKSSTzg8SwDVx"/>
    <s v="Won- Payment Completed"/>
    <x v="0"/>
    <s v="OpportunityStatusType.Won"/>
    <s v="cont_v9qHrtKz8gjTiZYftmb8kNLjxaSvSHqvXCoQH2p4Hr1"/>
    <s v="Rimmy Jain"/>
    <m/>
    <s v="lead_hOYLymnbaYY72bOnoStrX9ynk1lAU0ukXYSjbOuyy2I"/>
    <s v="Metadome.ai / Adloid"/>
    <s v="Nikhil Ahuja"/>
    <s v="user_bdUPAGjcS7p6513So3N4g3aWNS5HuBuVJi7bvCPAsLt"/>
    <s v="Mayur Gadiyar"/>
    <s v="2022-07-07 06:08:25.033000+00:00"/>
    <s v="2022-08-18 06:38:42.204000+00:00"/>
    <m/>
    <s v="Gurgaon"/>
    <m/>
    <s v="2022-07-06 07:56:33+00:00"/>
    <m/>
    <n v="103"/>
    <m/>
    <m/>
    <m/>
    <m/>
    <m/>
    <m/>
    <m/>
    <m/>
    <m/>
    <m/>
    <m/>
    <s v="Others"/>
    <m/>
    <m/>
    <m/>
    <m/>
    <m/>
    <m/>
    <m/>
    <m/>
    <m/>
    <m/>
    <m/>
    <m/>
    <s v="Yogesh Paigude"/>
    <m/>
    <s v="user_ocHSJH83OJnHCvKyMbjx8WOOK8PMgAUGIj1qK0q0dMV"/>
    <s v="Nikhil Ahuja"/>
    <m/>
    <m/>
    <s v="August"/>
    <x v="2"/>
    <s v="Lusha"/>
    <m/>
    <m/>
    <m/>
    <m/>
    <m/>
    <s v="2022-03-09 05:22:02.595000+00:00"/>
    <s v="2022-09-22 05:12:54.843000+00:00"/>
    <s v="GPA"/>
  </r>
  <r>
    <x v="16"/>
    <n v="10000"/>
    <s v="INR"/>
    <n v="0"/>
    <x v="56"/>
    <s v="Sales"/>
    <s v="stat_1hn9nRJaLbI53NxPuSQgo90kRpbpKsFlwN4oEGNUTdO"/>
    <s v="Lost"/>
    <x v="1"/>
    <s v="OpportunityStatusType.Lost"/>
    <s v="cont_buIfKA5Pq4ylgMC9qTkSSbdmn7M7tKfmXuMh3GO6Wn1"/>
    <s v="Vandana Bhansali"/>
    <s v="GPA (renewal)"/>
    <s v="lead_coOMZPEO4CBcYOwMhvta9h1smCMcJauJV7HPlUTttnx"/>
    <s v="Yashraj Biotechnology Ltd."/>
    <s v="Pranav Kenjale"/>
    <s v="user_jbppzD9HyqqioXDaUzrIJfkBW97sQdk5kSNPsBKGx0r"/>
    <s v="Pranaav Marathe"/>
    <s v="2022-06-20 03:39:12.580000+00:00"/>
    <s v="2022-08-18 04:51:49.629000+00:00"/>
    <m/>
    <s v="Mumbai"/>
    <m/>
    <m/>
    <m/>
    <n v="176"/>
    <m/>
    <m/>
    <m/>
    <m/>
    <m/>
    <m/>
    <m/>
    <s v="PAID_SOCIAL"/>
    <m/>
    <m/>
    <m/>
    <s v="Health, Wellness &amp; Fitness"/>
    <m/>
    <m/>
    <m/>
    <m/>
    <m/>
    <m/>
    <m/>
    <m/>
    <m/>
    <m/>
    <m/>
    <m/>
    <s v="Arunkumar Dubey"/>
    <m/>
    <s v="user_Jujy0sFufO9J3qwY7aNpCCnF6nFZMrfvciNEydEzhaI"/>
    <s v="Shreya Solanki"/>
    <m/>
    <m/>
    <s v="September"/>
    <x v="2"/>
    <s v="Lusha"/>
    <m/>
    <s v="Pharma"/>
    <m/>
    <m/>
    <m/>
    <s v="2022-02-15 08:53:21.262000+00:00"/>
    <s v="2022-10-10 07:35:06.855000+00:00"/>
    <s v="GPA"/>
  </r>
  <r>
    <x v="18"/>
    <n v="1200000"/>
    <s v="INR"/>
    <n v="0"/>
    <x v="10"/>
    <s v="Sales"/>
    <s v="stat_kcR4fZg7TU7jjk1jAVua3qGLRS4J5uFayEjK5j02wtv"/>
    <s v="Unqualified"/>
    <x v="1"/>
    <s v="OpportunityStatusType.Lost"/>
    <s v="cont_sK5tbY7u8UlgnHiSLPOXYYcTuocC6ZbN5ZmtJtP3i6h"/>
    <s v="Ophelia"/>
    <s v="170 1+3 bajaj via - 2 years pain point - no single point of contact Employees does not aware of policy related info and No digital app"/>
    <s v="lead_GB2WxbPw2xfxCxw8ofrIRK6EIsduaguetRkzqVePryK"/>
    <s v="Unitile"/>
    <s v="Daya Gowda"/>
    <s v="user_IgNfKH7wuLLjHvexoMm2PXWcnF3zYft0ZbMTyfwKRUg"/>
    <s v="Moziez Chamadia"/>
    <s v="2022-07-20 04:50:12.303000+00:00"/>
    <s v="2022-08-18 06:12:29.904000+00:00"/>
    <m/>
    <s v="Mumbai"/>
    <m/>
    <m/>
    <m/>
    <n v="156"/>
    <m/>
    <m/>
    <m/>
    <m/>
    <m/>
    <m/>
    <m/>
    <s v="PAID_SOCIAL"/>
    <m/>
    <m/>
    <m/>
    <s v="Construction &amp; Real Estate"/>
    <m/>
    <m/>
    <m/>
    <m/>
    <m/>
    <m/>
    <m/>
    <m/>
    <m/>
    <m/>
    <m/>
    <m/>
    <s v="Aniket Vahile"/>
    <m/>
    <s v="user_encRk5bIEFN6ZA11h4WH2AdZTiZpogLSlMIaj0E30SZ"/>
    <s v="Daya Gowda"/>
    <m/>
    <m/>
    <s v="August"/>
    <x v="1"/>
    <s v="Naukri.com"/>
    <m/>
    <s v="Essential HR Policies"/>
    <m/>
    <m/>
    <m/>
    <s v="2022-07-07 05:48:42.132000+00:00"/>
    <s v="2022-10-04 12:10:00.150000+00:00"/>
    <m/>
  </r>
  <r>
    <x v="18"/>
    <n v="725000"/>
    <s v="INR"/>
    <n v="0"/>
    <x v="30"/>
    <s v="Sales"/>
    <s v="stat_kcR4fZg7TU7jjk1jAVua3qGLRS4J5uFayEjK5j02wtv"/>
    <s v="Unqualified"/>
    <x v="1"/>
    <s v="OpportunityStatusType.Lost"/>
    <m/>
    <m/>
    <s v="GMC (Renewal)"/>
    <s v="lead_qKXgKjA3DhIRrzAeczfRyvFtDl2CKmJ8EbBhKAVzkHF"/>
    <s v="Samsara Group"/>
    <s v="Pranav Kenjale"/>
    <s v="user_IgNfKH7wuLLjHvexoMm2PXWcnF3zYft0ZbMTyfwKRUg"/>
    <s v="Moziez Chamadia"/>
    <s v="2022-08-04 07:31:28.811000+00:00"/>
    <s v="2022-08-18 06:09:18.805000+00:00"/>
    <m/>
    <s v="Mumbai"/>
    <m/>
    <m/>
    <m/>
    <n v="131"/>
    <m/>
    <m/>
    <m/>
    <m/>
    <m/>
    <m/>
    <m/>
    <m/>
    <m/>
    <m/>
    <m/>
    <s v="Transportation &amp; Logistics"/>
    <m/>
    <m/>
    <m/>
    <m/>
    <m/>
    <m/>
    <m/>
    <m/>
    <m/>
    <m/>
    <m/>
    <m/>
    <s v="Jithendra Goalla"/>
    <m/>
    <s v="user_x9AtbGLhDmWYC9XAmYdfwBt9yiXbgMhBuZpIoFuN8Cd"/>
    <s v="Pranav Kenjale"/>
    <m/>
    <m/>
    <s v="September"/>
    <x v="2"/>
    <s v="Lusha"/>
    <m/>
    <m/>
    <m/>
    <m/>
    <m/>
    <s v="2022-08-01 09:57:42.306000+00:00"/>
    <s v="2022-09-09 11:37:16.078000+00:00"/>
    <m/>
  </r>
  <r>
    <x v="18"/>
    <n v="1500000"/>
    <s v="INR"/>
    <n v="0"/>
    <x v="56"/>
    <s v="Sales"/>
    <s v="stat_1hn9nRJaLbI53NxPuSQgo90kRpbpKsFlwN4oEGNUTdO"/>
    <s v="Lost"/>
    <x v="1"/>
    <s v="OpportunityStatusType.Lost"/>
    <m/>
    <m/>
    <m/>
    <s v="lead_P6ozJv317Y2XDjdvedbz7eAIHjXvkImS4ZbJHdKlRZN"/>
    <s v="Innovcare Lifesciences Pvt. Ltd."/>
    <s v="Nikhil Ahuja"/>
    <s v="user_IgNfKH7wuLLjHvexoMm2PXWcnF3zYft0ZbMTyfwKRUg"/>
    <s v="Moziez Chamadia"/>
    <s v="2022-07-14 11:03:40.050000+00:00"/>
    <s v="2022-08-18 04:38:00.539000+00:00"/>
    <m/>
    <s v="Mumbai"/>
    <m/>
    <m/>
    <m/>
    <n v="135"/>
    <m/>
    <m/>
    <m/>
    <m/>
    <m/>
    <m/>
    <m/>
    <s v="PAID_SOCIAL"/>
    <m/>
    <m/>
    <m/>
    <s v="Manufacturing"/>
    <m/>
    <m/>
    <m/>
    <m/>
    <m/>
    <m/>
    <m/>
    <m/>
    <m/>
    <m/>
    <m/>
    <m/>
    <s v="Aniket Vahile"/>
    <m/>
    <s v="user_ocHSJH83OJnHCvKyMbjx8WOOK8PMgAUGIj1qK0q0dMV"/>
    <s v="Nikhil Ahuja"/>
    <s v="Anjali Nishu"/>
    <m/>
    <s v="August; February; May"/>
    <x v="1"/>
    <s v="Lusha"/>
    <m/>
    <s v="Glengarry"/>
    <m/>
    <s v="JM Financial"/>
    <m/>
    <s v="2021-12-15 06:24:35.091000+00:00"/>
    <s v="2022-09-12 08:02:43.596000+00:00"/>
    <s v="GMC"/>
  </r>
  <r>
    <x v="16"/>
    <n v="132687"/>
    <s v="INR"/>
    <n v="100"/>
    <x v="55"/>
    <s v="Sales"/>
    <s v="stat_OZRiD1474QRJIpvnjHCZfiIvKcVD6mIKSSTzg8SwDVx"/>
    <s v="Won- Payment Completed"/>
    <x v="0"/>
    <s v="OpportunityStatusType.Won"/>
    <s v="cont_xp7EmI2VDogQlwib9XTeWFE8TylR9qUkW81ixwiFal9"/>
    <s v="Swapnil Bhoskar"/>
    <s v="GPA ren"/>
    <s v="lead_0UPDogduPhLEk9ltObxC9ki5mvf2jufbROcBLOuCEAQ"/>
    <s v="Pragmasys Consulting LLP"/>
    <s v="Gauri Jori"/>
    <s v="user_8jx3L2CDfrbzNnwYUv6Plfha6VxaSGsqcbTXR3sIBZi"/>
    <s v="Manish Balpande"/>
    <s v="2022-07-07 12:09:32.780000+00:00"/>
    <s v="2022-08-17 15:00:16.048000+00:00"/>
    <m/>
    <s v="Pune"/>
    <m/>
    <m/>
    <m/>
    <n v="303"/>
    <m/>
    <m/>
    <m/>
    <m/>
    <m/>
    <m/>
    <m/>
    <s v="PAID_SOCIAL"/>
    <m/>
    <m/>
    <m/>
    <s v="IT Services &amp; IT Consulting"/>
    <m/>
    <m/>
    <m/>
    <m/>
    <m/>
    <m/>
    <m/>
    <m/>
    <m/>
    <m/>
    <m/>
    <m/>
    <s v="Ravi Jaiswal"/>
    <m/>
    <s v="user_5YHA1ZU4iP896lD1YJehdJcMx7ZEgWCpulT4T2c3pJ3"/>
    <s v="Gauri Jori"/>
    <m/>
    <m/>
    <s v="August; September"/>
    <x v="4"/>
    <m/>
    <m/>
    <s v="Employee Engagement Handbook"/>
    <m/>
    <m/>
    <m/>
    <s v="2022-05-18 04:35:07.490000+00:00"/>
    <s v="2022-10-11 11:05:42.966000+00:00"/>
    <m/>
  </r>
  <r>
    <x v="16"/>
    <n v="800000"/>
    <s v="INR"/>
    <n v="0"/>
    <x v="56"/>
    <s v="Sales"/>
    <s v="stat_1hn9nRJaLbI53NxPuSQgo90kRpbpKsFlwN4oEGNUTdO"/>
    <s v="Lost"/>
    <x v="1"/>
    <s v="OpportunityStatusType.Lost"/>
    <s v="cont_buIfKA5Pq4ylgMC9qTkSSbdmn7M7tKfmXuMh3GO6Wn1"/>
    <s v="Vandana Bhansali"/>
    <s v="GMC (renewal)"/>
    <s v="lead_coOMZPEO4CBcYOwMhvta9h1smCMcJauJV7HPlUTttnx"/>
    <s v="Yashraj Biotechnology Ltd."/>
    <s v="Pranav Kenjale"/>
    <s v="user_jbppzD9HyqqioXDaUzrIJfkBW97sQdk5kSNPsBKGx0r"/>
    <s v="Pranaav Marathe"/>
    <s v="2022-06-20 03:38:37.798000+00:00"/>
    <s v="2022-08-18 04:51:39.801000+00:00"/>
    <m/>
    <s v="Mumbai"/>
    <m/>
    <m/>
    <m/>
    <n v="176"/>
    <m/>
    <m/>
    <m/>
    <m/>
    <m/>
    <m/>
    <m/>
    <s v="PAID_SOCIAL"/>
    <m/>
    <m/>
    <m/>
    <s v="Health, Wellness &amp; Fitness"/>
    <m/>
    <m/>
    <m/>
    <m/>
    <m/>
    <m/>
    <m/>
    <m/>
    <m/>
    <m/>
    <m/>
    <m/>
    <s v="Arunkumar Dubey"/>
    <m/>
    <s v="user_Jujy0sFufO9J3qwY7aNpCCnF6nFZMrfvciNEydEzhaI"/>
    <s v="Shreya Solanki"/>
    <m/>
    <m/>
    <s v="September"/>
    <x v="2"/>
    <s v="Lusha"/>
    <m/>
    <s v="Pharma"/>
    <m/>
    <m/>
    <m/>
    <s v="2022-02-15 08:53:21.262000+00:00"/>
    <s v="2022-10-10 07:35:06.855000+00:00"/>
    <s v="GMC"/>
  </r>
  <r>
    <x v="14"/>
    <n v="100000"/>
    <s v="INR"/>
    <n v="0"/>
    <x v="27"/>
    <s v="Sales"/>
    <s v="stat_1hn9nRJaLbI53NxPuSQgo90kRpbpKsFlwN4oEGNUTdO"/>
    <s v="Lost"/>
    <x v="1"/>
    <s v="OpportunityStatusType.Lost"/>
    <s v="cont_DeCgjxqi6DJopxpE2657H3fGacke6ABeuGBpEh1hX3m"/>
    <s v="Chandra"/>
    <s v="Fresh GMC"/>
    <s v="lead_oL5jvqTdRBDlLMBbD4x6YtohIA8yZ2eWohy5GEkqUKn"/>
    <s v="F and M Daily"/>
    <s v="Nikhil Ahuja"/>
    <s v="user_bdUPAGjcS7p6513So3N4g3aWNS5HuBuVJi7bvCPAsLt"/>
    <s v="Mayur Gadiyar"/>
    <s v="2022-05-13 09:23:08.605000+00:00"/>
    <s v="2022-08-17 14:12:50.930000+00:00"/>
    <m/>
    <s v="Bangalore"/>
    <m/>
    <s v="2021-06-02 12:39:05+00:00"/>
    <m/>
    <n v="5"/>
    <m/>
    <m/>
    <m/>
    <m/>
    <m/>
    <m/>
    <m/>
    <m/>
    <m/>
    <m/>
    <m/>
    <s v="Food &amp; Beverages"/>
    <m/>
    <m/>
    <m/>
    <m/>
    <m/>
    <m/>
    <m/>
    <m/>
    <m/>
    <m/>
    <m/>
    <m/>
    <m/>
    <m/>
    <s v="user_ocHSJH83OJnHCvKyMbjx8WOOK8PMgAUGIj1qK0q0dMV"/>
    <s v="Nikhil Ahuja"/>
    <m/>
    <m/>
    <s v="July"/>
    <x v="3"/>
    <s v="Inbound via website"/>
    <m/>
    <s v="Employee Count 8"/>
    <m/>
    <m/>
    <m/>
    <s v="2021-06-02 12:41:44.268000+00:00"/>
    <s v="2022-09-23 11:16:46.462000+00:00"/>
    <s v="GMC"/>
  </r>
  <r>
    <x v="16"/>
    <n v="6250655"/>
    <s v="INR"/>
    <n v="100"/>
    <x v="55"/>
    <s v="Sales"/>
    <s v="stat_OZRiD1474QRJIpvnjHCZfiIvKcVD6mIKSSTzg8SwDVx"/>
    <s v="Won- Payment Completed"/>
    <x v="0"/>
    <s v="OpportunityStatusType.Won"/>
    <s v="cont_xp7EmI2VDogQlwib9XTeWFE8TylR9qUkW81ixwiFal9"/>
    <s v="Swapnil Bhoskar"/>
    <s v="GMC ren"/>
    <s v="lead_0UPDogduPhLEk9ltObxC9ki5mvf2jufbROcBLOuCEAQ"/>
    <s v="Pragmasys Consulting LLP"/>
    <s v="Gauri Jori"/>
    <s v="user_8jx3L2CDfrbzNnwYUv6Plfha6VxaSGsqcbTXR3sIBZi"/>
    <s v="Manish Balpande"/>
    <s v="2022-07-07 12:09:00.683000+00:00"/>
    <s v="2022-08-17 14:59:39.046000+00:00"/>
    <m/>
    <s v="Pune"/>
    <m/>
    <m/>
    <m/>
    <n v="303"/>
    <m/>
    <m/>
    <m/>
    <m/>
    <m/>
    <m/>
    <m/>
    <s v="PAID_SOCIAL"/>
    <m/>
    <m/>
    <m/>
    <s v="IT Services &amp; IT Consulting"/>
    <m/>
    <m/>
    <m/>
    <m/>
    <m/>
    <m/>
    <m/>
    <m/>
    <m/>
    <m/>
    <m/>
    <m/>
    <s v="Ravi Jaiswal"/>
    <m/>
    <s v="user_5YHA1ZU4iP896lD1YJehdJcMx7ZEgWCpulT4T2c3pJ3"/>
    <s v="Gauri Jori"/>
    <m/>
    <m/>
    <s v="August; September"/>
    <x v="4"/>
    <m/>
    <m/>
    <s v="Employee Engagement Handbook"/>
    <m/>
    <m/>
    <m/>
    <s v="2022-05-18 04:35:07.490000+00:00"/>
    <s v="2022-10-11 11:05:42.966000+00:00"/>
    <m/>
  </r>
  <r>
    <x v="4"/>
    <n v="50000"/>
    <s v="INR"/>
    <n v="0"/>
    <x v="4"/>
    <s v="Sales"/>
    <s v="stat_kcR4fZg7TU7jjk1jAVua3qGLRS4J5uFayEjK5j02wtv"/>
    <s v="Unqualified"/>
    <x v="1"/>
    <s v="OpportunityStatusType.Lost"/>
    <s v="cont_l9xXgzYVzRPnihxbuVBPSgjhS2ar4fkg6btiwsVicWh"/>
    <s v="p_x001d__x0017_&amp;p_x001d__x0017_6p_x001d__x0017_1p_x001d__x0017_1p_x001d__x0017_5p_x001d__x0017_.p_x001d__x0017_?p_x001d__x0018__x0001_p_x001d__x0017_5 p_x001d__x0017__x0014_p_x001d__x0017_;p_x001d__x0017_1p_x001d__x0018__x0002_p_x001d__x0017_?p_x001d__x0017_9p_x001d__x0017_2p_x001d__x0017_8p_x001d__x0017_.p_x001d__x0017_?b_x001c__x0013_"/>
    <s v="Loop App"/>
    <s v="lead_ua4hrPsCxFE5AJ2VCbi0aCnxPrnQFpOHHIpq3Y7iFMc"/>
    <s v="AsmitA India Realty"/>
    <s v="Pallab Gupta"/>
    <s v="user_bdUPAGjcS7p6513So3N4g3aWNS5HuBuVJi7bvCPAsLt"/>
    <s v="Mayur Gadiyar"/>
    <s v="2022-08-05 06:08:17.226000+00:00"/>
    <s v="2022-08-17 13:41:31.575000+00:00"/>
    <m/>
    <m/>
    <m/>
    <m/>
    <m/>
    <m/>
    <m/>
    <m/>
    <m/>
    <m/>
    <m/>
    <m/>
    <m/>
    <s v="PAID_SOCIAL"/>
    <m/>
    <m/>
    <m/>
    <m/>
    <m/>
    <m/>
    <m/>
    <m/>
    <m/>
    <m/>
    <m/>
    <m/>
    <m/>
    <m/>
    <m/>
    <m/>
    <m/>
    <m/>
    <s v="user_PApNwMjp7lPIEBp7acretouakdtYNVHpPO9ja9KoR5D"/>
    <s v="Pallab Gupta"/>
    <m/>
    <m/>
    <m/>
    <x v="4"/>
    <m/>
    <m/>
    <s v="Employee Engagement Calendar"/>
    <m/>
    <m/>
    <m/>
    <s v="2022-06-24 10:05:24.359000+00:00"/>
    <s v="2022-08-17 13:41:31.634000+00:00"/>
    <m/>
  </r>
  <r>
    <x v="21"/>
    <n v="3700000"/>
    <s v="INR"/>
    <n v="100"/>
    <x v="55"/>
    <s v="Sales"/>
    <s v="stat_OZRiD1474QRJIpvnjHCZfiIvKcVD6mIKSSTzg8SwDVx"/>
    <s v="Won- Payment Completed"/>
    <x v="0"/>
    <s v="OpportunityStatusType.Won"/>
    <s v="cont_MHB8d62ChqNONcQ7HNeuAqrQmKGZfgQFpwuZN14Vkb8"/>
    <s v="Souvik Bhattacharjee"/>
    <s v="GMC Renewal"/>
    <s v="lead_OIp4d1wuLuxZDTPv7qKA7d6E3gXJ0heo8sWAybi2XaX"/>
    <s v="Gleeds"/>
    <s v="Trupti Suryavanshi"/>
    <s v="user_Iwn6da5WKkZqwUySK0oUuCb72pFP5WEm4zAb92ijqFe"/>
    <s v="Sonal Paithankar"/>
    <s v="2022-07-01 12:22:54.175000+00:00"/>
    <s v="2022-08-17 12:51:15.611000+00:00"/>
    <m/>
    <s v="Bangalore"/>
    <m/>
    <m/>
    <m/>
    <n v="325"/>
    <m/>
    <m/>
    <m/>
    <m/>
    <m/>
    <m/>
    <m/>
    <m/>
    <m/>
    <m/>
    <m/>
    <s v="Construction &amp; Real Estate"/>
    <m/>
    <m/>
    <m/>
    <m/>
    <m/>
    <m/>
    <m/>
    <m/>
    <m/>
    <m/>
    <m/>
    <m/>
    <s v="Jitin Gopi"/>
    <m/>
    <s v="user_L8E6IFhq6UCzKLHa45LUUTZCznDuyDwFrGaEp9DXiUM"/>
    <s v="Trupti Suryavanshi"/>
    <s v="Arindam Majee"/>
    <m/>
    <s v="August"/>
    <x v="2"/>
    <m/>
    <m/>
    <m/>
    <m/>
    <m/>
    <m/>
    <s v="2022-04-28 07:26:27.593000+00:00"/>
    <s v="2022-09-30 06:49:50.800000+00:00"/>
    <s v="GMC"/>
  </r>
  <r>
    <x v="21"/>
    <n v="43777"/>
    <s v="INR"/>
    <n v="100"/>
    <x v="55"/>
    <s v="Sales"/>
    <s v="stat_OZRiD1474QRJIpvnjHCZfiIvKcVD6mIKSSTzg8SwDVx"/>
    <s v="Won- Payment Completed"/>
    <x v="0"/>
    <s v="OpportunityStatusType.Won"/>
    <s v="cont_MHB8d62ChqNONcQ7HNeuAqrQmKGZfgQFpwuZN14Vkb8"/>
    <s v="Souvik Bhattacharjee"/>
    <s v="GPA Renewal"/>
    <s v="lead_OIp4d1wuLuxZDTPv7qKA7d6E3gXJ0heo8sWAybi2XaX"/>
    <s v="Gleeds"/>
    <s v="Trupti Suryavanshi"/>
    <s v="user_Iwn6da5WKkZqwUySK0oUuCb72pFP5WEm4zAb92ijqFe"/>
    <s v="Sonal Paithankar"/>
    <s v="2022-07-04 06:01:17.663000+00:00"/>
    <s v="2022-08-17 12:51:26.769000+00:00"/>
    <m/>
    <s v="Bangalore"/>
    <m/>
    <m/>
    <m/>
    <n v="325"/>
    <m/>
    <m/>
    <m/>
    <m/>
    <m/>
    <m/>
    <m/>
    <m/>
    <m/>
    <m/>
    <m/>
    <s v="Construction &amp; Real Estate"/>
    <m/>
    <m/>
    <m/>
    <m/>
    <m/>
    <m/>
    <m/>
    <m/>
    <m/>
    <m/>
    <m/>
    <m/>
    <s v="Jitin Gopi"/>
    <m/>
    <s v="user_L8E6IFhq6UCzKLHa45LUUTZCznDuyDwFrGaEp9DXiUM"/>
    <s v="Trupti Suryavanshi"/>
    <s v="Arindam Majee"/>
    <m/>
    <s v="August"/>
    <x v="2"/>
    <m/>
    <m/>
    <m/>
    <m/>
    <m/>
    <m/>
    <s v="2022-04-28 07:26:27.593000+00:00"/>
    <s v="2022-09-30 06:49:50.800000+00:00"/>
    <s v="GPA"/>
  </r>
  <r>
    <x v="4"/>
    <n v="140000"/>
    <s v="INR"/>
    <n v="0"/>
    <x v="10"/>
    <s v="Sales"/>
    <s v="stat_kcR4fZg7TU7jjk1jAVua3qGLRS4J5uFayEjK5j02wtv"/>
    <s v="Unqualified"/>
    <x v="1"/>
    <s v="OpportunityStatusType.Lost"/>
    <s v="cont_0rwMUbXQgT9yUak3OoUYOkjubBCSo9lpHc8OUbrVinB"/>
    <s v="Manali"/>
    <s v="on Hold for 1 month"/>
    <s v="lead_ZtUy7RJgua0myzRActN84K8zxvwCRYxWDUBCPsSUfdh"/>
    <s v="PRODIGITAS IT SERVICES PVT LTD"/>
    <s v="Prateek Wadhwa"/>
    <s v="user_bdUPAGjcS7p6513So3N4g3aWNS5HuBuVJi7bvCPAsLt"/>
    <s v="Mayur Gadiyar"/>
    <s v="2022-07-11 06:28:34.382000+00:00"/>
    <s v="2022-08-17 12:25:09.312000+00:00"/>
    <m/>
    <s v="Pune"/>
    <m/>
    <s v="2020-08-20 10:25:20+00:00"/>
    <m/>
    <n v="16"/>
    <m/>
    <m/>
    <m/>
    <m/>
    <m/>
    <m/>
    <m/>
    <m/>
    <m/>
    <m/>
    <m/>
    <s v="Digital Marketing &amp; Advertising"/>
    <m/>
    <m/>
    <m/>
    <m/>
    <m/>
    <m/>
    <m/>
    <m/>
    <m/>
    <m/>
    <m/>
    <m/>
    <s v="Deepak Yadav"/>
    <m/>
    <s v="user_bdUPAGjcS7p6513So3N4g3aWNS5HuBuVJi7bvCPAsLt"/>
    <s v="Mayur Gadiyar"/>
    <m/>
    <m/>
    <s v="July"/>
    <x v="10"/>
    <m/>
    <m/>
    <m/>
    <m/>
    <m/>
    <m/>
    <s v="2020-12-06 09:47:15.661000+00:00"/>
    <s v="2022-08-17 12:25:09.414000+00:00"/>
    <s v="GMC"/>
  </r>
  <r>
    <x v="11"/>
    <n v="50000"/>
    <s v="INR"/>
    <n v="0"/>
    <x v="10"/>
    <s v="Sales"/>
    <s v="stat_kcR4fZg7TU7jjk1jAVua3qGLRS4J5uFayEjK5j02wtv"/>
    <s v="Unqualified"/>
    <x v="1"/>
    <s v="OpportunityStatusType.Lost"/>
    <m/>
    <m/>
    <s v="Fresh - 6 employees&amp; lives"/>
    <s v="lead_0XqkVR4aY5UVqKpJjHSDvCsi7FRMYMu5C6WqNuVN76o"/>
    <s v="Radcam Technologies(Fresh)"/>
    <s v="Daya Gowda"/>
    <s v="user_LKRhV6rhcBe0uL8u70UUGeDjbMupuho4TaiAOCbT7HT"/>
    <s v="Kashif Ahmad"/>
    <s v="2022-07-04 11:43:48.183000+00:00"/>
    <s v="2022-08-17 09:40:29.780000+00:00"/>
    <m/>
    <s v="Bangalore"/>
    <m/>
    <m/>
    <m/>
    <n v="6"/>
    <m/>
    <m/>
    <s v="Facebook"/>
    <m/>
    <m/>
    <m/>
    <m/>
    <s v="PAID_SOCIAL"/>
    <m/>
    <m/>
    <m/>
    <s v="IT Services &amp; IT Consulting"/>
    <m/>
    <m/>
    <m/>
    <m/>
    <m/>
    <m/>
    <m/>
    <m/>
    <m/>
    <m/>
    <m/>
    <m/>
    <m/>
    <m/>
    <s v="user_encRk5bIEFN6ZA11h4WH2AdZTiZpogLSlMIaj0E30SZ"/>
    <s v="Daya Gowda"/>
    <m/>
    <m/>
    <m/>
    <x v="4"/>
    <m/>
    <m/>
    <s v="Employee Engagement Handbook"/>
    <m/>
    <m/>
    <m/>
    <s v="2022-07-04 05:04:12.989000+00:00"/>
    <s v="2022-09-09 10:02:58.483000+00:00"/>
    <m/>
  </r>
  <r>
    <x v="11"/>
    <n v="15000"/>
    <s v="INR"/>
    <n v="0"/>
    <x v="10"/>
    <s v="Sales"/>
    <s v="stat_kcR4fZg7TU7jjk1jAVua3qGLRS4J5uFayEjK5j02wtv"/>
    <s v="Unqualified"/>
    <x v="1"/>
    <s v="OpportunityStatusType.Lost"/>
    <s v="cont_NRsVtQ6o3aKWy8dJ6u27s2PozMOwRiIUaQkkbMJ7DdY"/>
    <s v="Amit Kedari"/>
    <s v="GPA - Policy already renewed in March"/>
    <s v="lead_dThEeYfgXllQKFGMFkOJdMZMs3z56o0fPI6bay6PwZQ"/>
    <s v="Ross Process Solutions"/>
    <s v="Trupti Suryavanshi"/>
    <s v="user_LKRhV6rhcBe0uL8u70UUGeDjbMupuho4TaiAOCbT7HT"/>
    <s v="Kashif Ahmad"/>
    <s v="2022-08-10 06:33:04.765000+00:00"/>
    <s v="2022-08-17 06:44:46.969000+00:00"/>
    <m/>
    <s v="Pune"/>
    <m/>
    <s v="2022-08-10 06:30:00+00:00"/>
    <m/>
    <n v="50"/>
    <m/>
    <m/>
    <m/>
    <m/>
    <m/>
    <m/>
    <m/>
    <m/>
    <m/>
    <m/>
    <m/>
    <s v="Manufacturing"/>
    <m/>
    <m/>
    <m/>
    <m/>
    <m/>
    <m/>
    <m/>
    <m/>
    <m/>
    <m/>
    <m/>
    <m/>
    <s v="Rakesh Nade"/>
    <m/>
    <s v="user_L8E6IFhq6UCzKLHa45LUUTZCznDuyDwFrGaEp9DXiUM"/>
    <s v="Trupti Suryavanshi"/>
    <m/>
    <m/>
    <s v="August; March"/>
    <x v="7"/>
    <s v="Prajakta's reference"/>
    <m/>
    <m/>
    <m/>
    <m/>
    <m/>
    <s v="2022-08-10 06:19:25.327000+00:00"/>
    <s v="2022-09-23 09:34:04.269000+00:00"/>
    <s v="GPA"/>
  </r>
  <r>
    <x v="38"/>
    <n v="200000"/>
    <s v="INR"/>
    <n v="0"/>
    <x v="10"/>
    <s v="Sales"/>
    <s v="stat_kcR4fZg7TU7jjk1jAVua3qGLRS4J5uFayEjK5j02wtv"/>
    <s v="Unqualified"/>
    <x v="1"/>
    <s v="OpportunityStatusType.Lost"/>
    <s v="cont_JkNJFrqomaObMK0rJrO0RU9uk1eocqFXwcuZyvN4OGm"/>
    <s v="Meha Lodha Assoc. CIPD"/>
    <m/>
    <s v="lead_W6h0HB52Iyuc17isCf5febDVJyVYfO6cjqKA34Mlh0m"/>
    <s v="Blue Matter"/>
    <s v="Nikhil Ahuja"/>
    <s v="user_ocHSJH83OJnHCvKyMbjx8WOOK8PMgAUGIj1qK0q0dMV"/>
    <s v="Nikhil Ahuja"/>
    <s v="2022-08-04 11:34:53.145000+00:00"/>
    <s v="2022-08-17 11:58:35.048000+00:00"/>
    <m/>
    <s v="Mumbai"/>
    <m/>
    <m/>
    <m/>
    <n v="50"/>
    <m/>
    <m/>
    <m/>
    <m/>
    <m/>
    <m/>
    <m/>
    <s v="PAID_SOCIAL"/>
    <m/>
    <m/>
    <m/>
    <m/>
    <m/>
    <m/>
    <m/>
    <m/>
    <m/>
    <m/>
    <m/>
    <m/>
    <m/>
    <m/>
    <m/>
    <m/>
    <m/>
    <m/>
    <s v="user_ocHSJH83OJnHCvKyMbjx8WOOK8PMgAUGIj1qK0q0dMV"/>
    <s v="Nikhil Ahuja"/>
    <m/>
    <m/>
    <s v="August"/>
    <x v="4"/>
    <m/>
    <m/>
    <s v="Winning talent beyond salary"/>
    <m/>
    <m/>
    <m/>
    <s v="2022-07-20 10:07:21.566000+00:00"/>
    <s v="2022-09-09 11:33:43.895000+00:00"/>
    <s v="GMC"/>
  </r>
  <r>
    <x v="25"/>
    <n v="5000000"/>
    <s v="INR"/>
    <n v="0"/>
    <x v="4"/>
    <s v="Sales"/>
    <s v="stat_kcR4fZg7TU7jjk1jAVua3qGLRS4J5uFayEjK5j02wtv"/>
    <s v="Unqualified"/>
    <x v="1"/>
    <s v="OpportunityStatusType.Lost"/>
    <s v="cont_4qXbySWP1sIYeUxccpIlfTARGpAvs8mxzircuOpGc0a"/>
    <s v="Susan Cheryl Noronha"/>
    <s v="The client wanted to create a separate policy for IIFL Wealth employees but did not get approval from Group CEO and CFO for the same."/>
    <s v="lead_0qoo1Znn5udizY02gerRBdpycCY3fkcsdd3lDNlsSaX"/>
    <s v="IIFL Wealth &amp; asset mangement"/>
    <s v="Gauri Jori"/>
    <s v="user_lccnw70UrYzjPcbxrA5N9qp8LF1vx6aP08yPEdeU06P"/>
    <s v="Vikas Gupta"/>
    <s v="2022-07-14 05:59:33.909000+00:00"/>
    <s v="2022-08-17 06:38:33.014000+00:00"/>
    <m/>
    <s v="Mumbai"/>
    <m/>
    <s v="2020-11-07 07:55:03+00:00"/>
    <m/>
    <n v="1000"/>
    <m/>
    <m/>
    <m/>
    <m/>
    <m/>
    <m/>
    <m/>
    <s v="PAID_SOCIAL"/>
    <m/>
    <m/>
    <m/>
    <s v="Banking &amp; Finance"/>
    <m/>
    <m/>
    <m/>
    <m/>
    <m/>
    <m/>
    <m/>
    <m/>
    <m/>
    <m/>
    <m/>
    <m/>
    <m/>
    <m/>
    <s v="user_5YHA1ZU4iP896lD1YJehdJcMx7ZEgWCpulT4T2c3pJ3"/>
    <s v="Gauri Jori"/>
    <m/>
    <m/>
    <s v="September"/>
    <x v="2"/>
    <m/>
    <m/>
    <s v="Winning talent beyond salary"/>
    <m/>
    <m/>
    <m/>
    <s v="2020-12-06 09:50:01.430000+00:00"/>
    <s v="2022-09-23 08:57:56.297000+00:00"/>
    <m/>
  </r>
  <r>
    <x v="25"/>
    <n v="20000000"/>
    <s v="INR"/>
    <n v="0"/>
    <x v="4"/>
    <s v="Sales"/>
    <s v="stat_kcR4fZg7TU7jjk1jAVua3qGLRS4J5uFayEjK5j02wtv"/>
    <s v="Unqualified"/>
    <x v="1"/>
    <s v="OpportunityStatusType.Lost"/>
    <s v="cont_4qXbySWP1sIYeUxccpIlfTARGpAvs8mxzircuOpGc0a"/>
    <s v="Susan Cheryl Noronha"/>
    <s v="The client wanted to create a separate policy for IIFL Wealth employees but did not get approval from Group CEO and CFO for the same."/>
    <s v="lead_0qoo1Znn5udizY02gerRBdpycCY3fkcsdd3lDNlsSaX"/>
    <s v="IIFL Wealth &amp; asset mangement"/>
    <s v="Gauri Jori"/>
    <s v="user_lccnw70UrYzjPcbxrA5N9qp8LF1vx6aP08yPEdeU06P"/>
    <s v="Vikas Gupta"/>
    <s v="2022-07-14 05:58:51.476000+00:00"/>
    <s v="2022-08-17 06:38:11.391000+00:00"/>
    <m/>
    <s v="Mumbai"/>
    <m/>
    <s v="2020-11-07 07:55:03+00:00"/>
    <m/>
    <n v="1000"/>
    <m/>
    <m/>
    <m/>
    <m/>
    <m/>
    <m/>
    <m/>
    <s v="PAID_SOCIAL"/>
    <m/>
    <m/>
    <m/>
    <s v="Banking &amp; Finance"/>
    <m/>
    <m/>
    <m/>
    <m/>
    <m/>
    <m/>
    <m/>
    <m/>
    <m/>
    <m/>
    <m/>
    <m/>
    <m/>
    <m/>
    <s v="user_5YHA1ZU4iP896lD1YJehdJcMx7ZEgWCpulT4T2c3pJ3"/>
    <s v="Gauri Jori"/>
    <m/>
    <m/>
    <s v="September"/>
    <x v="2"/>
    <m/>
    <m/>
    <s v="Winning talent beyond salary"/>
    <m/>
    <m/>
    <m/>
    <s v="2020-12-06 09:50:01.430000+00:00"/>
    <s v="2022-09-23 08:57:56.297000+00:00"/>
    <s v="GMC"/>
  </r>
  <r>
    <x v="25"/>
    <n v="2700000"/>
    <s v="INR"/>
    <n v="0"/>
    <x v="55"/>
    <s v="Sales"/>
    <s v="stat_1hn9nRJaLbI53NxPuSQgo90kRpbpKsFlwN4oEGNUTdO"/>
    <s v="Lost"/>
    <x v="1"/>
    <s v="OpportunityStatusType.Lost"/>
    <s v="cont_I2UoJol1nZhD3wTvs1chbURRhWBO1Ut0DiEDtuVrOsg"/>
    <s v="Sharad Darekar"/>
    <s v="The client has closed with Go Digit Insurance company and Prudent Insurance Broker. They closed at 23.5 L whereas our price was 28.5L."/>
    <s v="lead_MoYF4iiVU37rbIMEslBMzdq3oRmpvgI5cAxZI63i2rL"/>
    <s v="Indo Amines Limited"/>
    <s v="Pranav Kenjale"/>
    <s v="user_lccnw70UrYzjPcbxrA5N9qp8LF1vx6aP08yPEdeU06P"/>
    <s v="Vikas Gupta"/>
    <s v="2022-06-29 07:41:23.086000+00:00"/>
    <s v="2022-08-17 05:39:39.772000+00:00"/>
    <m/>
    <s v="Mumbai"/>
    <m/>
    <m/>
    <m/>
    <n v="368"/>
    <m/>
    <m/>
    <m/>
    <m/>
    <m/>
    <m/>
    <m/>
    <s v="PAID_SOCIAL"/>
    <m/>
    <m/>
    <m/>
    <s v="Manufacturing"/>
    <m/>
    <m/>
    <m/>
    <m/>
    <m/>
    <m/>
    <m/>
    <m/>
    <m/>
    <m/>
    <m/>
    <m/>
    <s v="Jitin Gopi"/>
    <m/>
    <s v="user_Jujy0sFufO9J3qwY7aNpCCnF6nFZMrfvciNEydEzhaI"/>
    <s v="Shreya Solanki"/>
    <m/>
    <m/>
    <s v="August; September"/>
    <x v="1"/>
    <s v="Lusha"/>
    <m/>
    <s v="Employee Engagement Handbook"/>
    <m/>
    <m/>
    <m/>
    <s v="2021-11-17 01:30:11.617000+00:00"/>
    <s v="2022-10-10 07:34:54.245000+00:00"/>
    <s v="GMC"/>
  </r>
  <r>
    <x v="12"/>
    <n v="1500000"/>
    <s v="INR"/>
    <n v="0"/>
    <x v="52"/>
    <s v="Sales"/>
    <s v="stat_1hn9nRJaLbI53NxPuSQgo90kRpbpKsFlwN4oEGNUTdO"/>
    <s v="Lost"/>
    <x v="1"/>
    <s v="OpportunityStatusType.Lost"/>
    <s v="cont_aJCreJfXvDwxGD45PcNSmHOAo2aBeJOawTuzXCEzzbe"/>
    <s v="Dipika"/>
    <s v="Parental"/>
    <s v="lead_h3Qfn3flavYALWnjw6LpsBK5Dq3QLvmun83EFinDuWr"/>
    <s v="Lindstrom Services India"/>
    <s v="Prateek Wadhwa"/>
    <s v="user_hAuUqCTCw5r4tCUrswIWPSW7LJ1XIBbttZVmJkxmzGq"/>
    <s v="Chetan Kumar"/>
    <s v="2022-07-29 07:46:03.387000+00:00"/>
    <s v="2022-08-17 05:15:29.094000+00:00"/>
    <m/>
    <s v="Mumbai"/>
    <m/>
    <m/>
    <m/>
    <n v="90"/>
    <m/>
    <m/>
    <m/>
    <m/>
    <m/>
    <m/>
    <m/>
    <m/>
    <m/>
    <m/>
    <m/>
    <s v="Manufacturing"/>
    <m/>
    <m/>
    <m/>
    <m/>
    <m/>
    <m/>
    <m/>
    <m/>
    <m/>
    <m/>
    <m/>
    <m/>
    <s v="Rakesh Nade"/>
    <m/>
    <s v="user_FdWFezbLzkYQcGsBUsjZO25nr2poK2nRbqV47Rs5Kfm"/>
    <s v="Prateek Wadhwa"/>
    <m/>
    <m/>
    <s v="September"/>
    <x v="2"/>
    <s v="Lusha"/>
    <m/>
    <m/>
    <m/>
    <m/>
    <m/>
    <s v="2022-06-13 02:47:02.958000+00:00"/>
    <s v="2022-09-07 08:30:24.064000+00:00"/>
    <s v="GMC"/>
  </r>
  <r>
    <x v="12"/>
    <n v="2000000"/>
    <s v="INR"/>
    <n v="0"/>
    <x v="52"/>
    <s v="Sales"/>
    <s v="stat_1hn9nRJaLbI53NxPuSQgo90kRpbpKsFlwN4oEGNUTdO"/>
    <s v="Lost"/>
    <x v="1"/>
    <s v="OpportunityStatusType.Lost"/>
    <s v="cont_aJCreJfXvDwxGD45PcNSmHOAo2aBeJOawTuzXCEzzbe"/>
    <s v="Dipika"/>
    <m/>
    <s v="lead_h3Qfn3flavYALWnjw6LpsBK5Dq3QLvmun83EFinDuWr"/>
    <s v="Lindstrom Services India"/>
    <s v="Prateek Wadhwa"/>
    <s v="user_hAuUqCTCw5r4tCUrswIWPSW7LJ1XIBbttZVmJkxmzGq"/>
    <s v="Chetan Kumar"/>
    <s v="2022-07-29 07:45:33.476000+00:00"/>
    <s v="2022-08-17 05:15:17.657000+00:00"/>
    <m/>
    <s v="Mumbai"/>
    <m/>
    <m/>
    <m/>
    <n v="90"/>
    <m/>
    <m/>
    <m/>
    <m/>
    <m/>
    <m/>
    <m/>
    <m/>
    <m/>
    <m/>
    <m/>
    <s v="Manufacturing"/>
    <m/>
    <m/>
    <m/>
    <m/>
    <m/>
    <m/>
    <m/>
    <m/>
    <m/>
    <m/>
    <m/>
    <m/>
    <s v="Rakesh Nade"/>
    <m/>
    <s v="user_FdWFezbLzkYQcGsBUsjZO25nr2poK2nRbqV47Rs5Kfm"/>
    <s v="Prateek Wadhwa"/>
    <m/>
    <m/>
    <s v="September"/>
    <x v="2"/>
    <s v="Lusha"/>
    <m/>
    <m/>
    <m/>
    <m/>
    <m/>
    <s v="2022-06-13 02:47:02.958000+00:00"/>
    <s v="2022-09-07 08:30:24.064000+00:00"/>
    <s v="GMC"/>
  </r>
  <r>
    <x v="16"/>
    <n v="1500000"/>
    <s v="INR"/>
    <n v="0"/>
    <x v="10"/>
    <s v="Sales"/>
    <s v="stat_kcR4fZg7TU7jjk1jAVua3qGLRS4J5uFayEjK5j02wtv"/>
    <s v="Unqualified"/>
    <x v="1"/>
    <s v="OpportunityStatusType.Lost"/>
    <s v="cont_P0oWWGiqRIYAo6r3GZd2PhG0YcsaYFbnjYe28YvsLYv"/>
    <s v="Rajanna N(he)"/>
    <s v="GTL ren  Discussed with Pranaav - Marking as unqualified."/>
    <s v="lead_HIjwU2tVu4PYrRK9djB05w3iaJgQidQQTNuIXfDPEIh"/>
    <s v="Kewaunee International Group"/>
    <s v="Gauri Jori"/>
    <s v="user_8jx3L2CDfrbzNnwYUv6Plfha6VxaSGsqcbTXR3sIBZi"/>
    <s v="Manish Balpande"/>
    <s v="2022-07-12 12:10:12.779000+00:00"/>
    <s v="2022-08-17 04:43:33.887000+00:00"/>
    <m/>
    <s v="Bangalore"/>
    <m/>
    <m/>
    <m/>
    <n v="185"/>
    <m/>
    <m/>
    <m/>
    <m/>
    <m/>
    <m/>
    <m/>
    <m/>
    <m/>
    <m/>
    <m/>
    <s v="Manufacturing"/>
    <m/>
    <m/>
    <m/>
    <m/>
    <m/>
    <m/>
    <m/>
    <m/>
    <m/>
    <m/>
    <m/>
    <m/>
    <s v="Mrunmay Jalgaonkar; Ravi Jaiswal"/>
    <m/>
    <s v="user_5YHA1ZU4iP896lD1YJehdJcMx7ZEgWCpulT4T2c3pJ3"/>
    <s v="Gauri Jori"/>
    <s v="Komal Chougale"/>
    <m/>
    <s v="August; March"/>
    <x v="4"/>
    <s v="Naukri.com"/>
    <m/>
    <s v="Downloaded the guide: Employee Wellness Handbook"/>
    <m/>
    <m/>
    <m/>
    <s v="2021-09-14 03:43:49.762000+00:00"/>
    <s v="2022-10-10 02:49:28.613000+00:00"/>
    <m/>
  </r>
  <r>
    <x v="1"/>
    <n v="130000"/>
    <s v="INR"/>
    <n v="0"/>
    <x v="4"/>
    <s v="Sales"/>
    <s v="stat_kcR4fZg7TU7jjk1jAVua3qGLRS4J5uFayEjK5j02wtv"/>
    <s v="Unqualified"/>
    <x v="1"/>
    <s v="OpportunityStatusType.Lost"/>
    <s v="cont_DMRMG9RmnpMtglr0LxA5Fa2WRiWYix4xdiTgnTy6zD6"/>
    <s v="Devanshi"/>
    <s v="GMC (Self) Fresh Requirement 40 Employees Loc: Rajkot"/>
    <s v="lead_YJLrW5hw937Oz08jBlxhuyWlDHSDslsXjtp9f16bkWV"/>
    <s v="Vispan Solutions (Fresh)"/>
    <s v="Mayur Gadiyar"/>
    <s v="user_kbtBHYtBjVDNyI72HTF6C1SCvC7yVBiA6OrBOy3t96U"/>
    <s v="Tejas Kulkarni"/>
    <s v="2021-12-20 09:16:33.809000+00:00"/>
    <s v="2022-08-17 02:26:18.397000+00:00"/>
    <m/>
    <m/>
    <m/>
    <m/>
    <m/>
    <n v="40"/>
    <m/>
    <m/>
    <m/>
    <m/>
    <m/>
    <m/>
    <m/>
    <m/>
    <m/>
    <m/>
    <m/>
    <s v="Professional Services"/>
    <m/>
    <m/>
    <m/>
    <m/>
    <m/>
    <m/>
    <m/>
    <m/>
    <m/>
    <m/>
    <m/>
    <m/>
    <m/>
    <m/>
    <s v="user_bdUPAGjcS7p6513So3N4g3aWNS5HuBuVJi7bvCPAsLt"/>
    <s v="Mayur Gadiyar"/>
    <m/>
    <m/>
    <s v="March"/>
    <x v="4"/>
    <m/>
    <m/>
    <s v="Downloaded the guide: Employee Wellness Handbook"/>
    <m/>
    <m/>
    <m/>
    <s v="2021-12-20 06:27:38.144000+00:00"/>
    <s v="2022-08-17 02:26:18.455000+00:00"/>
    <m/>
  </r>
  <r>
    <x v="1"/>
    <n v="200000"/>
    <s v="INR"/>
    <n v="0"/>
    <x v="29"/>
    <s v="Sales"/>
    <s v="stat_kcR4fZg7TU7jjk1jAVua3qGLRS4J5uFayEjK5j02wtv"/>
    <s v="Unqualified"/>
    <x v="1"/>
    <s v="OpportunityStatusType.Lost"/>
    <s v="cont_5WtGUfy6OqeFRwlCqeODOOkhxcaJgf0VALsJ2tYOBVG"/>
    <s v="Alka Yadav"/>
    <s v="Fresh"/>
    <s v="lead_F5Z7hMCaAxeyZ6iEWbfn559W0NGrh2F4JnZuewmBinV"/>
    <s v="Esearch Logix(Fresh)"/>
    <s v="Prateek Wadhwa"/>
    <s v="user_kbtBHYtBjVDNyI72HTF6C1SCvC7yVBiA6OrBOy3t96U"/>
    <s v="Tejas Kulkarni"/>
    <s v="2022-05-26 11:20:37.685000+00:00"/>
    <s v="2022-08-17 02:30:24.546000+00:00"/>
    <m/>
    <m/>
    <m/>
    <m/>
    <m/>
    <m/>
    <m/>
    <m/>
    <m/>
    <m/>
    <m/>
    <m/>
    <m/>
    <s v="ORGANIC_SEARCH"/>
    <m/>
    <m/>
    <m/>
    <m/>
    <m/>
    <m/>
    <m/>
    <m/>
    <m/>
    <m/>
    <m/>
    <m/>
    <m/>
    <m/>
    <m/>
    <m/>
    <m/>
    <m/>
    <s v="user_FdWFezbLzkYQcGsBUsjZO25nr2poK2nRbqV47Rs5Kfm"/>
    <s v="Prateek Wadhwa"/>
    <m/>
    <m/>
    <m/>
    <x v="4"/>
    <m/>
    <m/>
    <s v="Employee Engagement Handbook"/>
    <m/>
    <m/>
    <m/>
    <s v="2022-05-26 11:05:12.139000+00:00"/>
    <s v="2022-08-17 02:30:24.608000+00:00"/>
    <s v="GMC"/>
  </r>
  <r>
    <x v="1"/>
    <n v="20000"/>
    <s v="INR"/>
    <n v="0"/>
    <x v="10"/>
    <s v="Sales"/>
    <s v="stat_kcR4fZg7TU7jjk1jAVua3qGLRS4J5uFayEjK5j02wtv"/>
    <s v="Unqualified"/>
    <x v="1"/>
    <s v="OpportunityStatusType.Lost"/>
    <s v="cont_sMjmTzRDEoRl5zP6V8QfvNt2BCU01yLwmbDOl6d67Ij"/>
    <s v="Dipti Sharma"/>
    <m/>
    <s v="lead_nTrExC8TRWKiSkjLyIOEa5CpYDzzVVJ0WaHUu4n94JC"/>
    <s v="Stancor Alloy INC"/>
    <s v="Nikhil Ahuja"/>
    <s v="user_kbtBHYtBjVDNyI72HTF6C1SCvC7yVBiA6OrBOy3t96U"/>
    <s v="Tejas Kulkarni"/>
    <s v="2022-07-20 07:12:25.501000+00:00"/>
    <s v="2022-08-17 02:27:04.341000+00:00"/>
    <m/>
    <s v="Mumbai"/>
    <m/>
    <m/>
    <m/>
    <n v="22"/>
    <m/>
    <m/>
    <m/>
    <m/>
    <m/>
    <m/>
    <m/>
    <s v="PAID_SOCIAL"/>
    <m/>
    <m/>
    <m/>
    <m/>
    <m/>
    <m/>
    <m/>
    <m/>
    <m/>
    <m/>
    <m/>
    <m/>
    <m/>
    <m/>
    <m/>
    <m/>
    <m/>
    <m/>
    <s v="user_ocHSJH83OJnHCvKyMbjx8WOOK8PMgAUGIj1qK0q0dMV"/>
    <s v="Nikhil Ahuja"/>
    <m/>
    <m/>
    <s v="June"/>
    <x v="4"/>
    <m/>
    <m/>
    <s v="Employee Engagement Calendar"/>
    <m/>
    <m/>
    <m/>
    <s v="2022-06-21 16:24:13.994000+00:00"/>
    <s v="2022-08-17 02:27:04.579000+00:00"/>
    <s v="GTL"/>
  </r>
  <r>
    <x v="1"/>
    <n v="400000"/>
    <s v="INR"/>
    <n v="0"/>
    <x v="10"/>
    <s v="Sales"/>
    <s v="stat_1hn9nRJaLbI53NxPuSQgo90kRpbpKsFlwN4oEGNUTdO"/>
    <s v="Lost"/>
    <x v="1"/>
    <s v="OpportunityStatusType.Lost"/>
    <s v="cont_jijiD2sfi4AVzPz8WU5GeKWW2r5BccOzyrC95H4PEUQ"/>
    <s v="Ganesh Naik"/>
    <s v="GMC. No quotes received"/>
    <s v="lead_ZUPbRbQnaoH7aQQnbq8BL8AihQZiHcspoxYVO8jmgEU"/>
    <s v="Atlas Logistics India pvt ltd"/>
    <s v="Daya Gowda"/>
    <s v="user_kbtBHYtBjVDNyI72HTF6C1SCvC7yVBiA6OrBOy3t96U"/>
    <s v="Tejas Kulkarni"/>
    <s v="2022-06-01 05:33:14.305000+00:00"/>
    <s v="2022-08-17 02:24:41.240000+00:00"/>
    <m/>
    <s v="Bangalore"/>
    <m/>
    <m/>
    <m/>
    <n v="50"/>
    <m/>
    <m/>
    <m/>
    <m/>
    <m/>
    <m/>
    <m/>
    <m/>
    <m/>
    <m/>
    <m/>
    <s v="Transportation &amp; Logistics"/>
    <s v="New India"/>
    <m/>
    <m/>
    <m/>
    <m/>
    <m/>
    <m/>
    <m/>
    <m/>
    <m/>
    <m/>
    <m/>
    <m/>
    <m/>
    <s v="user_encRk5bIEFN6ZA11h4WH2AdZTiZpogLSlMIaj0E30SZ"/>
    <s v="Daya Gowda"/>
    <m/>
    <m/>
    <s v="August"/>
    <x v="2"/>
    <m/>
    <m/>
    <m/>
    <m/>
    <m/>
    <m/>
    <s v="2022-03-30 06:46:00.182000+00:00"/>
    <s v="2022-09-03 02:03:58.497000+00:00"/>
    <m/>
  </r>
  <r>
    <x v="1"/>
    <n v="23000"/>
    <s v="INR"/>
    <n v="0"/>
    <x v="10"/>
    <s v="Sales"/>
    <s v="stat_1hn9nRJaLbI53NxPuSQgo90kRpbpKsFlwN4oEGNUTdO"/>
    <s v="Lost"/>
    <x v="1"/>
    <s v="OpportunityStatusType.Lost"/>
    <s v="cont_jijiD2sfi4AVzPz8WU5GeKWW2r5BccOzyrC95H4PEUQ"/>
    <s v="Ganesh Naik"/>
    <s v="GPA"/>
    <s v="lead_ZUPbRbQnaoH7aQQnbq8BL8AihQZiHcspoxYVO8jmgEU"/>
    <s v="Atlas Logistics India pvt ltd"/>
    <s v="Daya Gowda"/>
    <s v="user_kbtBHYtBjVDNyI72HTF6C1SCvC7yVBiA6OrBOy3t96U"/>
    <s v="Tejas Kulkarni"/>
    <s v="2022-08-08 05:24:14.491000+00:00"/>
    <s v="2022-08-17 02:24:54.324000+00:00"/>
    <m/>
    <s v="Bangalore"/>
    <m/>
    <m/>
    <m/>
    <n v="50"/>
    <m/>
    <m/>
    <m/>
    <m/>
    <m/>
    <m/>
    <m/>
    <m/>
    <m/>
    <m/>
    <m/>
    <s v="Transportation &amp; Logistics"/>
    <s v="New India"/>
    <m/>
    <m/>
    <m/>
    <m/>
    <m/>
    <m/>
    <m/>
    <m/>
    <m/>
    <m/>
    <m/>
    <m/>
    <m/>
    <s v="user_encRk5bIEFN6ZA11h4WH2AdZTiZpogLSlMIaj0E30SZ"/>
    <s v="Daya Gowda"/>
    <m/>
    <m/>
    <s v="August"/>
    <x v="2"/>
    <m/>
    <m/>
    <m/>
    <m/>
    <m/>
    <m/>
    <s v="2022-03-30 06:46:00.182000+00:00"/>
    <s v="2022-09-03 02:03:58.497000+00:00"/>
    <m/>
  </r>
  <r>
    <x v="1"/>
    <n v="400000"/>
    <s v="INR"/>
    <n v="0"/>
    <x v="5"/>
    <s v="Sales"/>
    <s v="stat_kcR4fZg7TU7jjk1jAVua3qGLRS4J5uFayEjK5j02wtv"/>
    <s v="Unqualified"/>
    <x v="1"/>
    <s v="OpportunityStatusType.Lost"/>
    <s v="cont_bo0ldnl0KB9ZQPrsmm9CgVnzg82zGiESgNbMmker93v"/>
    <s v="Soundarya Poojari"/>
    <s v="Face to Face meeting in Andheri office for GMC policy for 100 people, employee only"/>
    <s v="lead_kM9msk2Em1nkFtO2JcFCPCG0ee4oY7QgWMt74zbSrt4"/>
    <s v="Aczet"/>
    <s v="Shreenath Bhat"/>
    <s v="user_kbtBHYtBjVDNyI72HTF6C1SCvC7yVBiA6OrBOy3t96U"/>
    <s v="Tejas Kulkarni"/>
    <s v="2022-05-04 07:01:45.983000+00:00"/>
    <s v="2022-08-17 02:23:06.408000+00:00"/>
    <m/>
    <s v="Mumbai"/>
    <m/>
    <m/>
    <m/>
    <n v="146"/>
    <m/>
    <m/>
    <m/>
    <m/>
    <m/>
    <m/>
    <m/>
    <m/>
    <m/>
    <m/>
    <m/>
    <s v="Manufacturing"/>
    <m/>
    <m/>
    <m/>
    <m/>
    <m/>
    <m/>
    <m/>
    <m/>
    <m/>
    <m/>
    <m/>
    <m/>
    <s v="Arunkumar Dubey"/>
    <m/>
    <s v="user_vMd4rmcrSbjykdyL2J7rrYn84SWdcNc5FKligrmItPw"/>
    <s v="Shreenath Bhat"/>
    <m/>
    <m/>
    <m/>
    <x v="2"/>
    <s v="Naukri.com"/>
    <m/>
    <m/>
    <m/>
    <m/>
    <m/>
    <s v="2022-04-03 18:13:46.978000+00:00"/>
    <s v="2022-09-08 10:18:20.544000+00:00"/>
    <s v="GMC"/>
  </r>
  <r>
    <x v="1"/>
    <n v="400000"/>
    <s v="INR"/>
    <n v="0"/>
    <x v="17"/>
    <s v="Sales"/>
    <s v="stat_kcR4fZg7TU7jjk1jAVua3qGLRS4J5uFayEjK5j02wtv"/>
    <s v="Unqualified"/>
    <x v="1"/>
    <s v="OpportunityStatusType.Lost"/>
    <m/>
    <m/>
    <m/>
    <s v="lead_ftpbzlQAt6JL9Kx4LLh5Lcs6vAEsl0TtgX3qLCypnix"/>
    <s v="Zenatix Solutions"/>
    <s v="Tulika Chakra"/>
    <s v="user_kbtBHYtBjVDNyI72HTF6C1SCvC7yVBiA6OrBOy3t96U"/>
    <s v="Tejas Kulkarni"/>
    <s v="2022-01-31 10:13:41.042000+00:00"/>
    <s v="2022-08-17 02:22:34.281000+00:00"/>
    <m/>
    <s v="Gurgaon"/>
    <m/>
    <m/>
    <m/>
    <n v="115"/>
    <m/>
    <m/>
    <m/>
    <m/>
    <m/>
    <m/>
    <m/>
    <m/>
    <m/>
    <m/>
    <m/>
    <s v="Professional Services"/>
    <m/>
    <m/>
    <m/>
    <m/>
    <m/>
    <m/>
    <m/>
    <m/>
    <m/>
    <m/>
    <m/>
    <m/>
    <m/>
    <m/>
    <s v="user_doWYUHOvQ3f5K3ugoH7kbrXnoPuCbasVEsKoA9COWQo"/>
    <s v="Daniel Patra"/>
    <m/>
    <m/>
    <s v="May"/>
    <x v="4"/>
    <m/>
    <m/>
    <s v="Downloaded the guide: Employee Wellness Handbook"/>
    <m/>
    <m/>
    <m/>
    <s v="2021-12-21 10:44:36.496000+00:00"/>
    <s v="2022-09-26 11:42:30.994000+00:00"/>
    <s v="GMC"/>
  </r>
  <r>
    <x v="1"/>
    <n v="600000"/>
    <s v="INR"/>
    <n v="0"/>
    <x v="4"/>
    <s v="Sales"/>
    <s v="stat_kcR4fZg7TU7jjk1jAVua3qGLRS4J5uFayEjK5j02wtv"/>
    <s v="Unqualified"/>
    <x v="1"/>
    <s v="OpportunityStatusType.Lost"/>
    <s v="cont_8JmvgqK5eYeHmU397mmLH3LWyUyZhlqPscaJvxgXKVj"/>
    <s v="Aayush"/>
    <s v="GTL Fresh Policy. No go ahead from the management yet"/>
    <s v="lead_NnABenjk5ctFmPvjSBcHWJGHemzy1Rt1eW64a3O0gkQ"/>
    <s v="Unnati"/>
    <s v="Aditya Binani"/>
    <s v="user_kbtBHYtBjVDNyI72HTF6C1SCvC7yVBiA6OrBOy3t96U"/>
    <s v="Tejas Kulkarni"/>
    <s v="2022-01-18 10:42:38.682000+00:00"/>
    <s v="2022-08-17 02:15:59.637000+00:00"/>
    <m/>
    <s v="Noida"/>
    <m/>
    <m/>
    <m/>
    <n v="144"/>
    <m/>
    <m/>
    <m/>
    <m/>
    <m/>
    <m/>
    <m/>
    <m/>
    <m/>
    <m/>
    <m/>
    <s v="Others"/>
    <m/>
    <m/>
    <m/>
    <m/>
    <m/>
    <m/>
    <m/>
    <m/>
    <m/>
    <m/>
    <m/>
    <m/>
    <s v="Shekhar Sakore"/>
    <m/>
    <s v="user_g5Yw4Z4XnIbmcGhJO80vdtFdd5ElcDlgYO3q8l82ODn"/>
    <s v="Aditya Binani"/>
    <m/>
    <m/>
    <m/>
    <x v="2"/>
    <m/>
    <m/>
    <m/>
    <m/>
    <m/>
    <m/>
    <s v="2022-01-18 10:38:06.498000+00:00"/>
    <s v="2022-09-23 09:23:38.150000+00:00"/>
    <m/>
  </r>
  <r>
    <x v="1"/>
    <n v="500000"/>
    <s v="INR"/>
    <n v="0"/>
    <x v="10"/>
    <s v="Sales"/>
    <s v="stat_kcR4fZg7TU7jjk1jAVua3qGLRS4J5uFayEjK5j02wtv"/>
    <s v="Unqualified"/>
    <x v="1"/>
    <s v="OpportunityStatusType.Lost"/>
    <s v="cont_RmrLOTHhqDcWnheHjxe8lvxKGqd8jIQIJCvBWe3Hk5C"/>
    <s v="Ekta Gandhi"/>
    <s v="GMC - Fresh policy, have 70 - 80% physically challenged people in the company.  Details regarding the disability  are not shared with us for procuring the quotes (disability certificate , reparable or beyond repair )"/>
    <s v="lead_wbEQFyXNfN3M3tnaN5DaSr6G4JxjhPdTgDhYFGqp8gm"/>
    <s v="Saarathee CRM"/>
    <s v="Shreenath Bhat"/>
    <s v="user_kbtBHYtBjVDNyI72HTF6C1SCvC7yVBiA6OrBOy3t96U"/>
    <s v="Tejas Kulkarni"/>
    <s v="2022-05-25 06:15:08.115000+00:00"/>
    <s v="2022-08-17 02:14:23.442000+00:00"/>
    <m/>
    <s v="Delhi"/>
    <m/>
    <m/>
    <m/>
    <n v="100"/>
    <m/>
    <m/>
    <m/>
    <m/>
    <m/>
    <m/>
    <m/>
    <m/>
    <m/>
    <m/>
    <m/>
    <s v="Others"/>
    <m/>
    <m/>
    <m/>
    <m/>
    <m/>
    <m/>
    <m/>
    <m/>
    <m/>
    <m/>
    <m/>
    <m/>
    <s v="Nilesh Dhanani"/>
    <m/>
    <s v="user_vMd4rmcrSbjykdyL2J7rrYn84SWdcNc5FKligrmItPw"/>
    <s v="Shreenath Bhat"/>
    <m/>
    <m/>
    <m/>
    <x v="2"/>
    <m/>
    <m/>
    <m/>
    <m/>
    <m/>
    <m/>
    <s v="2022-05-25 05:56:12.315000+00:00"/>
    <s v="2022-08-17 02:14:23.535000+00:00"/>
    <s v="GMC"/>
  </r>
  <r>
    <x v="4"/>
    <n v="555000"/>
    <s v="INR"/>
    <n v="100"/>
    <x v="15"/>
    <s v="Sales"/>
    <s v="stat_OZRiD1474QRJIpvnjHCZfiIvKcVD6mIKSSTzg8SwDVx"/>
    <s v="Won- Payment Completed"/>
    <x v="0"/>
    <s v="OpportunityStatusType.Won"/>
    <s v="cont_ofqbQBdCUBmO5KMGLR1WQV0gwhvXXeuQ8ziZ091N9Fj"/>
    <s v="Akshata"/>
    <s v="GMC Policy."/>
    <s v="lead_MvwfchdNblkvtbMTvNTKC5hvfWqDEEnGTxu9PVXBSqF"/>
    <s v="Luna Technologies Pvt. Ltd."/>
    <s v="Vinoth Mohan"/>
    <s v="user_bdUPAGjcS7p6513So3N4g3aWNS5HuBuVJi7bvCPAsLt"/>
    <s v="Mayur Gadiyar"/>
    <s v="2022-07-26 10:45:54.178000+00:00"/>
    <s v="2022-08-16 12:42:15.822000+00:00"/>
    <m/>
    <s v="Mumbai"/>
    <m/>
    <m/>
    <m/>
    <n v="215"/>
    <m/>
    <m/>
    <m/>
    <m/>
    <m/>
    <m/>
    <m/>
    <m/>
    <m/>
    <m/>
    <m/>
    <s v="Manufacturing"/>
    <m/>
    <m/>
    <m/>
    <m/>
    <m/>
    <m/>
    <m/>
    <m/>
    <m/>
    <m/>
    <m/>
    <m/>
    <s v="Aniket Vahile"/>
    <m/>
    <s v="user_N2Wvx57ff3o0vmVPS4RR0gXHdA5qVZKmxAMYwKh2zLa"/>
    <s v="Vinoth Mohan"/>
    <s v="Kunal Hire"/>
    <m/>
    <s v="June; May"/>
    <x v="2"/>
    <s v="Naukri.com"/>
    <m/>
    <m/>
    <m/>
    <m/>
    <m/>
    <s v="2022-07-21 01:35:05.554000+00:00"/>
    <s v="2022-10-20 08:00:01.451000+00:00"/>
    <s v="GMC"/>
  </r>
  <r>
    <x v="11"/>
    <n v="100000"/>
    <s v="INR"/>
    <n v="0"/>
    <x v="10"/>
    <s v="Sales"/>
    <s v="stat_kcR4fZg7TU7jjk1jAVua3qGLRS4J5uFayEjK5j02wtv"/>
    <s v="Unqualified"/>
    <x v="1"/>
    <s v="OpportunityStatusType.Lost"/>
    <s v="cont_yhMvNk9vKnTvTOhGutRjRP9GppfgWZfjPDmbJ2EmLGl"/>
    <s v="SHALINI"/>
    <s v="GMC &amp; GPA"/>
    <s v="lead_R8NUlANky5xm1EHQcRp8gScdiRwVGkSM9gdpXaHsZLT"/>
    <s v="TICKET DESIGN PVT LTD"/>
    <s v="Daya Gowda"/>
    <s v="user_LKRhV6rhcBe0uL8u70UUGeDjbMupuho4TaiAOCbT7HT"/>
    <s v="Kashif Ahmad"/>
    <s v="2022-05-23 06:18:55.648000+00:00"/>
    <s v="2022-08-16 13:02:44.492000+00:00"/>
    <m/>
    <s v="Pune"/>
    <m/>
    <s v="2020-08-20 10:25:20+00:00"/>
    <m/>
    <n v="20"/>
    <m/>
    <m/>
    <m/>
    <m/>
    <m/>
    <m/>
    <m/>
    <m/>
    <m/>
    <m/>
    <m/>
    <s v="Professional Services"/>
    <m/>
    <m/>
    <m/>
    <m/>
    <m/>
    <m/>
    <m/>
    <m/>
    <m/>
    <m/>
    <m/>
    <m/>
    <m/>
    <m/>
    <s v="user_encRk5bIEFN6ZA11h4WH2AdZTiZpogLSlMIaj0E30SZ"/>
    <s v="Daya Gowda"/>
    <m/>
    <m/>
    <s v="August"/>
    <x v="10"/>
    <m/>
    <m/>
    <m/>
    <m/>
    <m/>
    <m/>
    <s v="2020-12-06 09:47:16.618000+00:00"/>
    <s v="2022-08-27 06:45:11.420000+00:00"/>
    <m/>
  </r>
  <r>
    <x v="17"/>
    <n v="1600000"/>
    <s v="INR"/>
    <n v="0"/>
    <x v="15"/>
    <s v="Sales"/>
    <s v="stat_kcR4fZg7TU7jjk1jAVua3qGLRS4J5uFayEjK5j02wtv"/>
    <s v="Unqualified"/>
    <x v="1"/>
    <s v="OpportunityStatusType.Lost"/>
    <s v="cont_crvDpB5uduaSxLmMuFZcXB9jpO9KiBzo3TLu3ohS6nR"/>
    <s v="Santhosh"/>
    <s v="client don't have GPA GTL policy"/>
    <s v="lead_11eqaZJ6cZ2ff6gVntUjCX8g8vz06JRqC3VFuzJzTuv"/>
    <s v="DS Max"/>
    <s v="Vikas Raj"/>
    <s v="user_6dalmZ7hmWD47jhCVGdU1SSEcFMsz9rWtW2jPORgJvj"/>
    <s v="Vivek Singh"/>
    <s v="2022-05-24 05:10:05.057000+00:00"/>
    <s v="2022-08-16 18:17:01.579000+00:00"/>
    <m/>
    <s v="Bangalore"/>
    <m/>
    <m/>
    <m/>
    <n v="31"/>
    <m/>
    <m/>
    <m/>
    <m/>
    <m/>
    <m/>
    <m/>
    <m/>
    <m/>
    <m/>
    <m/>
    <s v="IT Services &amp; IT Consulting"/>
    <m/>
    <m/>
    <m/>
    <m/>
    <m/>
    <m/>
    <m/>
    <m/>
    <m/>
    <m/>
    <m/>
    <m/>
    <s v="Aniket Vahile"/>
    <m/>
    <s v="user_BtmkQ6xvtDyCMLstiH7YmmQURsFQdjarGcnSBd9UgEk"/>
    <s v="Vikas Raj"/>
    <m/>
    <m/>
    <s v="August"/>
    <x v="2"/>
    <m/>
    <s v="3 and 5 Lakh"/>
    <m/>
    <m/>
    <m/>
    <m/>
    <s v="2022-05-16 06:19:14.801000+00:00"/>
    <s v="2022-10-12 04:30:16.562000+00:00"/>
    <m/>
  </r>
  <r>
    <x v="1"/>
    <n v="1000000"/>
    <s v="INR"/>
    <n v="0"/>
    <x v="54"/>
    <s v="Sales"/>
    <s v="stat_1hn9nRJaLbI53NxPuSQgo90kRpbpKsFlwN4oEGNUTdO"/>
    <s v="Lost"/>
    <x v="1"/>
    <s v="OpportunityStatusType.Lost"/>
    <s v="cont_9aCf1OU0kynimsQKJFeU66FU6mThisntthCje00BXuX"/>
    <s v="Mustufa Mukadam"/>
    <s v="Strong relation with the incumbent"/>
    <s v="lead_pSw7zDmdkfCyWSekzDHriA7kszXzhO0bvC9atomChbL"/>
    <s v="Adroit Biomed"/>
    <s v="Vikas Raj"/>
    <s v="user_kbtBHYtBjVDNyI72HTF6C1SCvC7yVBiA6OrBOy3t96U"/>
    <s v="Tejas Kulkarni"/>
    <s v="2022-06-14 06:24:01.155000+00:00"/>
    <s v="2022-08-16 10:08:16.775000+00:00"/>
    <m/>
    <s v="Mumbai"/>
    <m/>
    <m/>
    <m/>
    <n v="150"/>
    <m/>
    <m/>
    <m/>
    <m/>
    <m/>
    <m/>
    <m/>
    <m/>
    <m/>
    <m/>
    <m/>
    <s v="Health, Wellness &amp; Fitness"/>
    <s v="Bajaj Allianz"/>
    <m/>
    <m/>
    <m/>
    <m/>
    <m/>
    <m/>
    <m/>
    <m/>
    <m/>
    <m/>
    <m/>
    <s v="Aniket Vahile"/>
    <m/>
    <s v="user_BtmkQ6xvtDyCMLstiH7YmmQURsFQdjarGcnSBd9UgEk"/>
    <s v="Vikas Raj"/>
    <m/>
    <m/>
    <s v="August"/>
    <x v="2"/>
    <s v="Naukri.com"/>
    <n v="500000"/>
    <s v="Pharma"/>
    <m/>
    <m/>
    <m/>
    <s v="2022-02-08 21:50:33.215000+00:00"/>
    <s v="2022-09-15 11:19:14.954000+00:00"/>
    <m/>
  </r>
  <r>
    <x v="1"/>
    <n v="800000"/>
    <s v="INR"/>
    <n v="0"/>
    <x v="52"/>
    <s v="Sales"/>
    <s v="stat_1hn9nRJaLbI53NxPuSQgo90kRpbpKsFlwN4oEGNUTdO"/>
    <s v="Lost"/>
    <x v="1"/>
    <s v="OpportunityStatusType.Lost"/>
    <s v="cont_Zxwmh6z9Ux9qQJQvyj9aY68btSOftq980iMq3b5NYZU"/>
    <m/>
    <s v="GMC"/>
    <s v="lead_h58HoJnhzwSHLondUremJ7lrvjXh9ETFiJUX4Wp42sA"/>
    <s v="Sero soft solution"/>
    <s v="Mayur Gadiyar"/>
    <s v="user_kbtBHYtBjVDNyI72HTF6C1SCvC7yVBiA6OrBOy3t96U"/>
    <s v="Tejas Kulkarni"/>
    <s v="2022-05-12 06:55:30.368000+00:00"/>
    <s v="2022-08-16 10:10:55.456000+00:00"/>
    <m/>
    <s v="Indore"/>
    <m/>
    <s v="2020-10-27 07:56:27+00:00"/>
    <m/>
    <n v="236"/>
    <m/>
    <m/>
    <m/>
    <m/>
    <m/>
    <m/>
    <m/>
    <m/>
    <m/>
    <m/>
    <m/>
    <s v="IT Services &amp; IT Consulting"/>
    <m/>
    <m/>
    <m/>
    <m/>
    <m/>
    <m/>
    <m/>
    <m/>
    <m/>
    <m/>
    <m/>
    <m/>
    <m/>
    <m/>
    <s v="user_bdUPAGjcS7p6513So3N4g3aWNS5HuBuVJi7bvCPAsLt"/>
    <s v="Mayur Gadiyar"/>
    <m/>
    <m/>
    <s v="August"/>
    <x v="3"/>
    <m/>
    <m/>
    <s v="Nameless Lead"/>
    <m/>
    <m/>
    <m/>
    <s v="2020-12-06 09:49:53.078000+00:00"/>
    <s v="2022-09-30 10:12:24.511000+00:00"/>
    <s v="GMC"/>
  </r>
  <r>
    <x v="9"/>
    <n v="230000"/>
    <s v="INR"/>
    <n v="0"/>
    <x v="52"/>
    <s v="Sales"/>
    <s v="stat_1hn9nRJaLbI53NxPuSQgo90kRpbpKsFlwN4oEGNUTdO"/>
    <s v="Lost"/>
    <x v="1"/>
    <s v="OpportunityStatusType.Lost"/>
    <m/>
    <m/>
    <s v="GMC (1+3)- Renewal Niva Bupa tricked them into buying 1+5 policy where parents were given retail policies"/>
    <s v="lead_Pr47UU4Li9PDIvEvBXwDEsHTb7XOUWIXU7ayaRZhbnW"/>
    <s v="Kodo Technologies Private Limited"/>
    <s v="Bhairavi Jog"/>
    <s v="user_9SBRjyF0n4iWuhUdqRyQkFhl2J4uyNKhFWvvJEvunX8"/>
    <s v="Omkar Ghate"/>
    <s v="2022-05-12 11:56:02.133000+00:00"/>
    <s v="2022-08-16 11:51:24.825000+00:00"/>
    <m/>
    <s v="Mumbai"/>
    <m/>
    <m/>
    <m/>
    <n v="26"/>
    <m/>
    <m/>
    <m/>
    <m/>
    <m/>
    <m/>
    <m/>
    <m/>
    <m/>
    <m/>
    <m/>
    <s v="Consumer Goods &amp; Electronics"/>
    <m/>
    <m/>
    <m/>
    <m/>
    <m/>
    <m/>
    <m/>
    <m/>
    <m/>
    <m/>
    <m/>
    <m/>
    <m/>
    <m/>
    <s v="user_228eUmsdKIb9OItgmiDq1zD4aPZ1eqiapbaLAGeBf8g"/>
    <s v="Bhairavi Jog"/>
    <m/>
    <m/>
    <m/>
    <x v="4"/>
    <m/>
    <m/>
    <s v="Downloaded the guide: Designing employee healthcare plan"/>
    <m/>
    <m/>
    <m/>
    <s v="2021-11-07 05:27:15.524000+00:00"/>
    <s v="2022-08-25 10:58:53.809000+00:00"/>
    <s v="GMC"/>
  </r>
  <r>
    <x v="20"/>
    <n v="250000"/>
    <s v="INR"/>
    <n v="0"/>
    <x v="4"/>
    <s v="Sales"/>
    <s v="stat_kcR4fZg7TU7jjk1jAVua3qGLRS4J5uFayEjK5j02wtv"/>
    <s v="Unqualified"/>
    <x v="1"/>
    <s v="OpportunityStatusType.Lost"/>
    <s v="cont_EglDyBBwctRqeOz8w87xXlfcjOfJ6i281ZASjgPLbTZ"/>
    <s v="shreyasi.229@gmail.com"/>
    <s v="client stopped responding"/>
    <s v="lead_p0XqgxrV2BngoeWvLXYmHnnAkyaGDX8JMtuLWPLpPkd"/>
    <s v="Winspire Solutions Pvt. Ltd."/>
    <s v="Namrata Aurora"/>
    <s v="user_vMd4rmcrSbjykdyL2J7rrYn84SWdcNc5FKligrmItPw"/>
    <s v="Shreenath Bhat"/>
    <s v="2022-05-16 11:32:07.010000+00:00"/>
    <s v="2022-08-16 08:59:51.997000+00:00"/>
    <m/>
    <s v="Pune"/>
    <m/>
    <m/>
    <m/>
    <n v="139"/>
    <m/>
    <m/>
    <m/>
    <m/>
    <m/>
    <m/>
    <m/>
    <m/>
    <m/>
    <m/>
    <m/>
    <s v="IT Services &amp; IT Consulting"/>
    <m/>
    <m/>
    <m/>
    <m/>
    <m/>
    <m/>
    <m/>
    <m/>
    <m/>
    <m/>
    <m/>
    <m/>
    <s v="Mrunmay Jalgaonkar"/>
    <m/>
    <s v="user_IpBH4s1Av5OVFfQQ3nW0qPDDjwLT9uRfx1sVhml8UQA"/>
    <s v="Namrata Aurora"/>
    <m/>
    <m/>
    <m/>
    <x v="4"/>
    <s v="Naukri.com"/>
    <m/>
    <s v="Employee Wellness Handbook"/>
    <m/>
    <m/>
    <m/>
    <s v="2022-03-31 13:58:41.960000+00:00"/>
    <s v="2022-09-03 14:41:05.081000+00:00"/>
    <s v="GMC"/>
  </r>
  <r>
    <x v="9"/>
    <n v="10000"/>
    <s v="INR"/>
    <n v="0"/>
    <x v="4"/>
    <s v="Sales"/>
    <s v="stat_kcR4fZg7TU7jjk1jAVua3qGLRS4J5uFayEjK5j02wtv"/>
    <s v="Unqualified"/>
    <x v="1"/>
    <s v="OpportunityStatusType.Lost"/>
    <m/>
    <m/>
    <m/>
    <s v="lead_wF0aMSeSiqSRSMWlN97bQ4CP66VZUY36M6XymvOhq6D"/>
    <s v="Digital Art India Pvt. Ltd."/>
    <s v="Satyam Tiwari"/>
    <s v="user_9SBRjyF0n4iWuhUdqRyQkFhl2J4uyNKhFWvvJEvunX8"/>
    <s v="Omkar Ghate"/>
    <s v="2022-03-07 05:30:23.094000+00:00"/>
    <s v="2022-08-16 09:18:41.612000+00:00"/>
    <m/>
    <s v="Pune"/>
    <m/>
    <m/>
    <m/>
    <n v="20"/>
    <m/>
    <m/>
    <m/>
    <m/>
    <m/>
    <m/>
    <m/>
    <m/>
    <m/>
    <m/>
    <m/>
    <s v="Digital Marketing &amp; Advertising"/>
    <m/>
    <m/>
    <m/>
    <m/>
    <m/>
    <m/>
    <m/>
    <m/>
    <m/>
    <m/>
    <m/>
    <m/>
    <m/>
    <m/>
    <s v="user_PApNwMjp7lPIEBp7acretouakdtYNVHpPO9ja9KoR5D"/>
    <s v="Pallab Gupta"/>
    <m/>
    <m/>
    <m/>
    <x v="2"/>
    <m/>
    <m/>
    <s v="Vaccine inbound"/>
    <m/>
    <m/>
    <m/>
    <s v="2021-04-07 08:47:28.359000+00:00"/>
    <s v="2022-09-02 06:01:12.944000+00:00"/>
    <s v="GPA"/>
  </r>
  <r>
    <x v="3"/>
    <n v="1500000"/>
    <s v="INR"/>
    <n v="0"/>
    <x v="47"/>
    <s v="Sales"/>
    <s v="stat_kcR4fZg7TU7jjk1jAVua3qGLRS4J5uFayEjK5j02wtv"/>
    <s v="Unqualified"/>
    <x v="1"/>
    <s v="OpportunityStatusType.Lost"/>
    <s v="cont_GnIymFk1pSUSN3scXwmcsBEXKxCnulTcr4EGMEBEUgS"/>
    <s v="Vijay Kumar"/>
    <m/>
    <s v="lead_XLlWsZ9CY5sQkR0bfaJUChysCz5zbhXQxatsaSiPdGJ"/>
    <s v="IFTAS (Indian Financial Technology &amp; Allied Services)"/>
    <s v="Kaushlya Bhavsar"/>
    <s v="user_GL8PBiV4pvzsQLVHSdZLeMQAQcGjCvLkffg486DHfZJ"/>
    <s v="Anshum Naithani"/>
    <s v="2022-06-08 09:04:47.825000+00:00"/>
    <s v="2022-08-16 09:54:43.853000+00:00"/>
    <m/>
    <s v="Mumbai"/>
    <m/>
    <m/>
    <m/>
    <n v="165"/>
    <m/>
    <m/>
    <m/>
    <m/>
    <m/>
    <m/>
    <m/>
    <m/>
    <m/>
    <m/>
    <m/>
    <s v="IT Services &amp; IT Consulting"/>
    <m/>
    <m/>
    <m/>
    <m/>
    <m/>
    <m/>
    <m/>
    <m/>
    <m/>
    <m/>
    <m/>
    <m/>
    <s v="Rakesh Nade"/>
    <m/>
    <s v="user_vMd4rmcrSbjykdyL2J7rrYn84SWdcNc5FKligrmItPw"/>
    <s v="Shreenath Bhat"/>
    <m/>
    <m/>
    <s v="August"/>
    <x v="2"/>
    <s v="Lusha"/>
    <m/>
    <s v="Glengarry"/>
    <m/>
    <m/>
    <m/>
    <s v="2021-12-09 09:17:45.383000+00:00"/>
    <s v="2022-09-02 13:47:25.127000+00:00"/>
    <s v="GMC"/>
  </r>
  <r>
    <x v="4"/>
    <n v="245659"/>
    <s v="INR"/>
    <n v="100"/>
    <x v="15"/>
    <s v="Sales"/>
    <s v="stat_OZRiD1474QRJIpvnjHCZfiIvKcVD6mIKSSTzg8SwDVx"/>
    <s v="Won- Payment Completed"/>
    <x v="0"/>
    <s v="OpportunityStatusType.Won"/>
    <s v="cont_UfCHGtMfmfXWgDCifgyGOUaKtUoGSSUXf0UjOdS8p7V"/>
    <s v="Tulip Karbhari"/>
    <s v="GMC"/>
    <s v="lead_QfhxCH0UMH7KVi5L7i7yLrcPT1FzrffUVPdTwixAgXb"/>
    <s v="Lyka Labs Ltd."/>
    <s v="Harmanjit Singh"/>
    <s v="user_bdUPAGjcS7p6513So3N4g3aWNS5HuBuVJi7bvCPAsLt"/>
    <s v="Mayur Gadiyar"/>
    <s v="2022-06-07 06:00:21.063000+00:00"/>
    <s v="2022-08-16 07:07:26.726000+00:00"/>
    <m/>
    <s v="Mumbai"/>
    <m/>
    <m/>
    <m/>
    <n v="85"/>
    <m/>
    <m/>
    <m/>
    <m/>
    <m/>
    <m/>
    <m/>
    <m/>
    <m/>
    <m/>
    <m/>
    <s v="Health, Wellness &amp; Fitness"/>
    <m/>
    <m/>
    <m/>
    <m/>
    <m/>
    <m/>
    <m/>
    <m/>
    <m/>
    <m/>
    <m/>
    <m/>
    <m/>
    <m/>
    <s v="user_lwF8ctKa5IyxqATpO2EOw2h0AEPiCMHOgewiH38Ei77"/>
    <s v="Harmanjit Singh"/>
    <s v="Kunal Hire"/>
    <m/>
    <s v="August"/>
    <x v="2"/>
    <s v="Lusha"/>
    <m/>
    <s v="Pharma"/>
    <m/>
    <m/>
    <m/>
    <s v="2022-02-15 08:53:00.008000+00:00"/>
    <s v="2022-10-19 05:22:37.998000+00:00"/>
    <s v="GMC"/>
  </r>
  <r>
    <x v="15"/>
    <n v="300000"/>
    <s v="INR"/>
    <n v="0"/>
    <x v="55"/>
    <s v="Sales"/>
    <s v="stat_1hn9nRJaLbI53NxPuSQgo90kRpbpKsFlwN4oEGNUTdO"/>
    <s v="Lost"/>
    <x v="1"/>
    <s v="OpportunityStatusType.Lost"/>
    <s v="cont_cSgA6FhuWz12kTZ3hkwxX2me3DM2RhC7s64bRUEA8wF"/>
    <s v="Neeraj Baluni"/>
    <s v="GTL -17th Aug Renewal"/>
    <s v="lead_2cG2CrUZ5rYunrSXILmU5xWowDl2QxccB39v5qA3Njh"/>
    <s v="InterMiles (Jet Privilege Pvt. Ltd)"/>
    <s v="Daya Gowda"/>
    <s v="user_Iwn6da5WKkZqwUySK0oUuCb72pFP5WEm4zAb92ijqFe"/>
    <s v="Sonal Paithankar"/>
    <s v="2022-07-04 05:16:10.843000+00:00"/>
    <s v="2022-08-16 07:37:50.197000+00:00"/>
    <m/>
    <s v="Mumbai"/>
    <m/>
    <m/>
    <m/>
    <n v="69"/>
    <m/>
    <m/>
    <m/>
    <m/>
    <m/>
    <m/>
    <m/>
    <m/>
    <m/>
    <m/>
    <m/>
    <s v="Hospitality &amp; Travel"/>
    <m/>
    <m/>
    <m/>
    <m/>
    <m/>
    <m/>
    <m/>
    <m/>
    <m/>
    <m/>
    <m/>
    <m/>
    <s v="Jitin Gopi"/>
    <m/>
    <s v="user_encRk5bIEFN6ZA11h4WH2AdZTiZpogLSlMIaj0E30SZ"/>
    <s v="Daya Gowda"/>
    <m/>
    <m/>
    <s v="August"/>
    <x v="2"/>
    <s v="Mr. E"/>
    <m/>
    <m/>
    <m/>
    <m/>
    <m/>
    <s v="2021-11-17 01:30:06.611000+00:00"/>
    <s v="2022-09-16 07:29:39.378000+00:00"/>
    <m/>
  </r>
  <r>
    <x v="9"/>
    <n v="510000"/>
    <s v="INR"/>
    <n v="0"/>
    <x v="52"/>
    <s v="Sales"/>
    <s v="stat_1hn9nRJaLbI53NxPuSQgo90kRpbpKsFlwN4oEGNUTdO"/>
    <s v="Lost"/>
    <x v="1"/>
    <s v="OpportunityStatusType.Lost"/>
    <m/>
    <m/>
    <s v="Our lowest quote was 6.5 Lakhs. They closed on with Go-Digit for 5.10 Lakhs"/>
    <s v="lead_aNmuCk4Ivo9i76U0eeZN7R40VlkCRH3tYBU6lp5Z3sl"/>
    <s v="TRIMASYS CONTROL SOLUTIONS PVT LTD"/>
    <s v="Aditya Binani"/>
    <s v="user_9SBRjyF0n4iWuhUdqRyQkFhl2J4uyNKhFWvvJEvunX8"/>
    <s v="Omkar Ghate"/>
    <s v="2022-05-26 11:11:47.348000+00:00"/>
    <s v="2022-08-16 08:14:08.781000+00:00"/>
    <m/>
    <s v="Pune"/>
    <m/>
    <s v="2020-08-20 10:25:20+00:00"/>
    <m/>
    <n v="120"/>
    <m/>
    <m/>
    <m/>
    <m/>
    <m/>
    <m/>
    <m/>
    <m/>
    <m/>
    <m/>
    <m/>
    <s v="Professional Services"/>
    <m/>
    <m/>
    <m/>
    <m/>
    <m/>
    <m/>
    <m/>
    <m/>
    <m/>
    <m/>
    <m/>
    <m/>
    <m/>
    <m/>
    <s v="user_g5Yw4Z4XnIbmcGhJO80vdtFdd5ElcDlgYO3q8l82ODn"/>
    <s v="Aditya Binani"/>
    <s v="Siddharth Angolkar"/>
    <m/>
    <s v="August"/>
    <x v="10"/>
    <m/>
    <m/>
    <s v="AM Opps - Jaswanth"/>
    <m/>
    <m/>
    <m/>
    <s v="2020-12-06 09:47:16.723000+00:00"/>
    <s v="2022-09-03 10:57:07.937000+00:00"/>
    <s v="GMC"/>
  </r>
  <r>
    <x v="3"/>
    <n v="2800000"/>
    <s v="INR"/>
    <n v="0"/>
    <x v="10"/>
    <s v="Sales"/>
    <s v="stat_kcR4fZg7TU7jjk1jAVua3qGLRS4J5uFayEjK5j02wtv"/>
    <s v="Unqualified"/>
    <x v="1"/>
    <s v="OpportunityStatusType.Lost"/>
    <s v="cont_uNJds60XL6gTg6eQRhokxsWvstSCNdx5kXVxrwwKgEA"/>
    <s v="ANIL VISHE"/>
    <m/>
    <s v="lead_IXseItgNcjZzWEiKOFJ77b54lqlPxgZYwn67Ih2Fqwx"/>
    <s v="NCDEX e Markets"/>
    <s v="Tulika Chakra"/>
    <s v="user_GL8PBiV4pvzsQLVHSdZLeMQAQcGjCvLkffg486DHfZJ"/>
    <s v="Anshum Naithani"/>
    <s v="2022-06-13 06:54:29.928000+00:00"/>
    <s v="2022-08-16 06:38:27.283000+00:00"/>
    <m/>
    <s v="Mumbai"/>
    <m/>
    <s v="2021-05-26 11:39:19+00:00"/>
    <m/>
    <n v="800"/>
    <m/>
    <m/>
    <m/>
    <m/>
    <m/>
    <m/>
    <m/>
    <m/>
    <m/>
    <m/>
    <m/>
    <s v="IT Services &amp; IT Consulting; Others"/>
    <m/>
    <m/>
    <m/>
    <m/>
    <m/>
    <m/>
    <m/>
    <m/>
    <m/>
    <m/>
    <m/>
    <m/>
    <s v="Aniket Vahile"/>
    <m/>
    <s v="user_IpBH4s1Av5OVFfQQ3nW0qPDDjwLT9uRfx1sVhml8UQA"/>
    <s v="Namrata Aurora"/>
    <m/>
    <m/>
    <s v="July"/>
    <x v="8"/>
    <s v="Inbound via website"/>
    <m/>
    <s v="Employee Engagement Handbook"/>
    <m/>
    <m/>
    <m/>
    <s v="2021-05-26 11:42:03.397000+00:00"/>
    <s v="2022-09-21 04:07:22.040000+00:00"/>
    <s v="GTL"/>
  </r>
  <r>
    <x v="3"/>
    <n v="800000"/>
    <s v="INR"/>
    <n v="0"/>
    <x v="4"/>
    <s v="Sales"/>
    <s v="stat_kcR4fZg7TU7jjk1jAVua3qGLRS4J5uFayEjK5j02wtv"/>
    <s v="Unqualified"/>
    <x v="1"/>
    <s v="OpportunityStatusType.Lost"/>
    <s v="cont_vS0wH9TMlOfbLPKo8kYOfv1MofvrEknrbJxebi7mR7J"/>
    <s v="Harsha Billaiya"/>
    <s v="They have renewal in September although they have decided to not change the broker and she is only handling the insurance and she is on leave asked me to connect on zoom on Tuesday convinced her for one demo call so we can show her what loop does differently"/>
    <s v="lead_7zKF10ajf7QQjrwVOnO4YIS3jkLGlRF5JRMjMtPB9NR"/>
    <s v="GIA India Laboratory Pvt. Ltd"/>
    <s v="Daniel Patra"/>
    <s v="user_GL8PBiV4pvzsQLVHSdZLeMQAQcGjCvLkffg486DHfZJ"/>
    <s v="Anshum Naithani"/>
    <s v="2022-07-22 07:24:11.553000+00:00"/>
    <s v="2022-08-16 06:42:10.967000+00:00"/>
    <m/>
    <s v="Mumbai"/>
    <m/>
    <m/>
    <m/>
    <n v="120"/>
    <m/>
    <m/>
    <m/>
    <m/>
    <m/>
    <m/>
    <m/>
    <m/>
    <m/>
    <m/>
    <m/>
    <s v="Retail"/>
    <m/>
    <m/>
    <m/>
    <m/>
    <m/>
    <m/>
    <m/>
    <m/>
    <m/>
    <m/>
    <m/>
    <m/>
    <s v="Mrunmay Jalgaonkar"/>
    <m/>
    <s v="user_doWYUHOvQ3f5K3ugoH7kbrXnoPuCbasVEsKoA9COWQo"/>
    <s v="Daniel Patra"/>
    <m/>
    <m/>
    <s v="September"/>
    <x v="2"/>
    <s v="Naukri.com"/>
    <m/>
    <s v="AM Opps - Kunal"/>
    <m/>
    <m/>
    <m/>
    <s v="2021-08-25 11:24:06.296000+00:00"/>
    <s v="2022-09-27 04:50:13.292000+00:00"/>
    <s v="GMC"/>
  </r>
  <r>
    <x v="3"/>
    <n v="1000000"/>
    <s v="INR"/>
    <n v="0"/>
    <x v="10"/>
    <s v="Sales"/>
    <s v="stat_kcR4fZg7TU7jjk1jAVua3qGLRS4J5uFayEjK5j02wtv"/>
    <s v="Unqualified"/>
    <x v="1"/>
    <s v="OpportunityStatusType.Lost"/>
    <s v="cont_uNJds60XL6gTg6eQRhokxsWvstSCNdx5kXVxrwwKgEA"/>
    <s v="ANIL VISHE"/>
    <s v="Going ahead with Marsh broker for 10 years"/>
    <s v="lead_IXseItgNcjZzWEiKOFJ77b54lqlPxgZYwn67Ih2Fqwx"/>
    <s v="NCDEX e Markets"/>
    <s v="Tulika Chakra"/>
    <s v="user_GL8PBiV4pvzsQLVHSdZLeMQAQcGjCvLkffg486DHfZJ"/>
    <s v="Anshum Naithani"/>
    <s v="2022-06-13 06:55:30.568000+00:00"/>
    <s v="2022-08-16 06:38:21.749000+00:00"/>
    <m/>
    <s v="Mumbai"/>
    <m/>
    <s v="2021-05-26 11:39:19+00:00"/>
    <m/>
    <n v="800"/>
    <m/>
    <m/>
    <m/>
    <m/>
    <m/>
    <m/>
    <m/>
    <m/>
    <m/>
    <m/>
    <m/>
    <s v="IT Services &amp; IT Consulting; Others"/>
    <m/>
    <m/>
    <m/>
    <m/>
    <m/>
    <m/>
    <m/>
    <m/>
    <m/>
    <m/>
    <m/>
    <m/>
    <s v="Aniket Vahile"/>
    <m/>
    <s v="user_IpBH4s1Av5OVFfQQ3nW0qPDDjwLT9uRfx1sVhml8UQA"/>
    <s v="Namrata Aurora"/>
    <m/>
    <m/>
    <s v="July"/>
    <x v="8"/>
    <s v="Inbound via website"/>
    <m/>
    <s v="Employee Engagement Handbook"/>
    <m/>
    <m/>
    <m/>
    <s v="2021-05-26 11:42:03.397000+00:00"/>
    <s v="2022-09-21 04:07:22.040000+00:00"/>
    <s v="GPA"/>
  </r>
  <r>
    <x v="19"/>
    <n v="10000"/>
    <s v="INR"/>
    <n v="0"/>
    <x v="4"/>
    <s v="Sales"/>
    <s v="stat_kcR4fZg7TU7jjk1jAVua3qGLRS4J5uFayEjK5j02wtv"/>
    <s v="Unqualified"/>
    <x v="1"/>
    <s v="OpportunityStatusType.Lost"/>
    <m/>
    <m/>
    <m/>
    <s v="lead_ACA2AL5ahsin6qVh8iPZ8m8ELrFJcyrSid9TD9HKEa9"/>
    <s v="Aagite technologies Pvt Ltd (Fresh)"/>
    <s v="Bhairavi Jog"/>
    <s v="user_x9AtbGLhDmWYC9XAmYdfwBt9yiXbgMhBuZpIoFuN8Cd"/>
    <s v="Pranav Kenjale"/>
    <s v="2022-01-13 06:47:53.222000+00:00"/>
    <s v="2022-08-16 06:36:04.348000+00:00"/>
    <m/>
    <s v="Ahmedabad"/>
    <m/>
    <m/>
    <m/>
    <n v="12"/>
    <m/>
    <m/>
    <m/>
    <m/>
    <m/>
    <m/>
    <m/>
    <m/>
    <m/>
    <m/>
    <m/>
    <s v="IT Services &amp; IT Consulting"/>
    <m/>
    <m/>
    <m/>
    <m/>
    <m/>
    <m/>
    <m/>
    <m/>
    <m/>
    <m/>
    <m/>
    <m/>
    <m/>
    <m/>
    <s v="user_228eUmsdKIb9OItgmiDq1zD4aPZ1eqiapbaLAGeBf8g"/>
    <s v="Bhairavi Jog"/>
    <m/>
    <m/>
    <m/>
    <x v="4"/>
    <m/>
    <m/>
    <s v="Employee Wellness Handbook"/>
    <m/>
    <m/>
    <m/>
    <s v="2022-01-12 11:18:29.500000+00:00"/>
    <s v="2022-08-16 06:36:04.422000+00:00"/>
    <s v="Covid"/>
  </r>
  <r>
    <x v="19"/>
    <n v="10000"/>
    <s v="INR"/>
    <n v="0"/>
    <x v="4"/>
    <s v="Sales"/>
    <s v="stat_kcR4fZg7TU7jjk1jAVua3qGLRS4J5uFayEjK5j02wtv"/>
    <s v="Unqualified"/>
    <x v="1"/>
    <s v="OpportunityStatusType.Lost"/>
    <m/>
    <m/>
    <m/>
    <s v="lead_ACA2AL5ahsin6qVh8iPZ8m8ELrFJcyrSid9TD9HKEa9"/>
    <s v="Aagite technologies Pvt Ltd (Fresh)"/>
    <s v="Bhairavi Jog"/>
    <s v="user_x9AtbGLhDmWYC9XAmYdfwBt9yiXbgMhBuZpIoFuN8Cd"/>
    <s v="Pranav Kenjale"/>
    <s v="2022-01-13 06:47:31.925000+00:00"/>
    <s v="2022-08-16 06:35:58.738000+00:00"/>
    <m/>
    <s v="Ahmedabad"/>
    <m/>
    <m/>
    <m/>
    <n v="12"/>
    <m/>
    <m/>
    <m/>
    <m/>
    <m/>
    <m/>
    <m/>
    <m/>
    <m/>
    <m/>
    <m/>
    <s v="IT Services &amp; IT Consulting"/>
    <m/>
    <m/>
    <m/>
    <m/>
    <m/>
    <m/>
    <m/>
    <m/>
    <m/>
    <m/>
    <m/>
    <m/>
    <m/>
    <m/>
    <s v="user_228eUmsdKIb9OItgmiDq1zD4aPZ1eqiapbaLAGeBf8g"/>
    <s v="Bhairavi Jog"/>
    <m/>
    <m/>
    <m/>
    <x v="4"/>
    <m/>
    <m/>
    <s v="Employee Wellness Handbook"/>
    <m/>
    <m/>
    <m/>
    <s v="2022-01-12 11:18:29.500000+00:00"/>
    <s v="2022-08-16 06:36:04.422000+00:00"/>
    <s v="GPA"/>
  </r>
  <r>
    <x v="19"/>
    <n v="50000"/>
    <s v="INR"/>
    <n v="0"/>
    <x v="4"/>
    <s v="Sales"/>
    <s v="stat_kcR4fZg7TU7jjk1jAVua3qGLRS4J5uFayEjK5j02wtv"/>
    <s v="Unqualified"/>
    <x v="1"/>
    <s v="OpportunityStatusType.Lost"/>
    <m/>
    <m/>
    <m/>
    <s v="lead_ACA2AL5ahsin6qVh8iPZ8m8ELrFJcyrSid9TD9HKEa9"/>
    <s v="Aagite technologies Pvt Ltd (Fresh)"/>
    <s v="Bhairavi Jog"/>
    <s v="user_x9AtbGLhDmWYC9XAmYdfwBt9yiXbgMhBuZpIoFuN8Cd"/>
    <s v="Pranav Kenjale"/>
    <s v="2022-01-13 06:46:59.425000+00:00"/>
    <s v="2022-08-16 06:35:50.380000+00:00"/>
    <m/>
    <s v="Ahmedabad"/>
    <m/>
    <m/>
    <m/>
    <n v="12"/>
    <m/>
    <m/>
    <m/>
    <m/>
    <m/>
    <m/>
    <m/>
    <m/>
    <m/>
    <m/>
    <m/>
    <s v="IT Services &amp; IT Consulting"/>
    <m/>
    <m/>
    <m/>
    <m/>
    <m/>
    <m/>
    <m/>
    <m/>
    <m/>
    <m/>
    <m/>
    <m/>
    <m/>
    <m/>
    <s v="user_228eUmsdKIb9OItgmiDq1zD4aPZ1eqiapbaLAGeBf8g"/>
    <s v="Bhairavi Jog"/>
    <m/>
    <m/>
    <m/>
    <x v="4"/>
    <m/>
    <m/>
    <s v="Employee Wellness Handbook"/>
    <m/>
    <m/>
    <m/>
    <s v="2022-01-12 11:18:29.500000+00:00"/>
    <s v="2022-08-16 06:36:04.422000+00:00"/>
    <s v="GMC"/>
  </r>
  <r>
    <x v="3"/>
    <n v="2000000"/>
    <s v="INR"/>
    <n v="0"/>
    <x v="47"/>
    <s v="Sales"/>
    <s v="stat_kcR4fZg7TU7jjk1jAVua3qGLRS4J5uFayEjK5j02wtv"/>
    <s v="Unqualified"/>
    <x v="1"/>
    <s v="OpportunityStatusType.Lost"/>
    <s v="cont_GnIymFk1pSUSN3scXwmcsBEXKxCnulTcr4EGMEBEUgS"/>
    <s v="Vijay Kumar"/>
    <s v="F2F meeting done 1 more meeting with descion makers aligned for this week"/>
    <s v="lead_XLlWsZ9CY5sQkR0bfaJUChysCz5zbhXQxatsaSiPdGJ"/>
    <s v="IFTAS (Indian Financial Technology &amp; Allied Services)"/>
    <s v="Kaushlya Bhavsar"/>
    <s v="user_GL8PBiV4pvzsQLVHSdZLeMQAQcGjCvLkffg486DHfZJ"/>
    <s v="Anshum Naithani"/>
    <s v="2022-06-08 09:04:06.216000+00:00"/>
    <s v="2022-08-16 06:35:24.318000+00:00"/>
    <m/>
    <s v="Mumbai"/>
    <m/>
    <m/>
    <m/>
    <n v="165"/>
    <m/>
    <m/>
    <m/>
    <m/>
    <m/>
    <m/>
    <m/>
    <m/>
    <m/>
    <m/>
    <m/>
    <s v="IT Services &amp; IT Consulting"/>
    <m/>
    <m/>
    <m/>
    <m/>
    <m/>
    <m/>
    <m/>
    <m/>
    <m/>
    <m/>
    <m/>
    <m/>
    <s v="Rakesh Nade"/>
    <m/>
    <s v="user_vMd4rmcrSbjykdyL2J7rrYn84SWdcNc5FKligrmItPw"/>
    <s v="Shreenath Bhat"/>
    <m/>
    <m/>
    <s v="August"/>
    <x v="2"/>
    <s v="Lusha"/>
    <m/>
    <s v="Glengarry"/>
    <m/>
    <m/>
    <m/>
    <s v="2021-12-09 09:17:45.383000+00:00"/>
    <s v="2022-09-02 13:47:25.127000+00:00"/>
    <s v="GMC"/>
  </r>
  <r>
    <x v="3"/>
    <n v="100000"/>
    <s v="INR"/>
    <n v="0"/>
    <x v="55"/>
    <s v="Sales"/>
    <s v="stat_kcR4fZg7TU7jjk1jAVua3qGLRS4J5uFayEjK5j02wtv"/>
    <s v="Unqualified"/>
    <x v="1"/>
    <s v="OpportunityStatusType.Lost"/>
    <s v="cont_GnIymFk1pSUSN3scXwmcsBEXKxCnulTcr4EGMEBEUgS"/>
    <s v="Vijay Kumar"/>
    <m/>
    <s v="lead_XLlWsZ9CY5sQkR0bfaJUChysCz5zbhXQxatsaSiPdGJ"/>
    <s v="IFTAS (Indian Financial Technology &amp; Allied Services)"/>
    <s v="Kaushlya Bhavsar"/>
    <s v="user_GL8PBiV4pvzsQLVHSdZLeMQAQcGjCvLkffg486DHfZJ"/>
    <s v="Anshum Naithani"/>
    <s v="2022-06-08 09:05:19.364000+00:00"/>
    <s v="2022-08-16 06:35:29.670000+00:00"/>
    <m/>
    <s v="Mumbai"/>
    <m/>
    <m/>
    <m/>
    <n v="165"/>
    <m/>
    <m/>
    <m/>
    <m/>
    <m/>
    <m/>
    <m/>
    <m/>
    <m/>
    <m/>
    <m/>
    <s v="IT Services &amp; IT Consulting"/>
    <m/>
    <m/>
    <m/>
    <m/>
    <m/>
    <m/>
    <m/>
    <m/>
    <m/>
    <m/>
    <m/>
    <m/>
    <s v="Rakesh Nade"/>
    <m/>
    <s v="user_vMd4rmcrSbjykdyL2J7rrYn84SWdcNc5FKligrmItPw"/>
    <s v="Shreenath Bhat"/>
    <m/>
    <m/>
    <s v="August"/>
    <x v="2"/>
    <s v="Lusha"/>
    <m/>
    <s v="Glengarry"/>
    <m/>
    <m/>
    <m/>
    <s v="2021-12-09 09:17:45.383000+00:00"/>
    <s v="2022-09-02 13:47:25.127000+00:00"/>
    <s v="GPA"/>
  </r>
  <r>
    <x v="18"/>
    <n v="2500000"/>
    <s v="INR"/>
    <n v="0"/>
    <x v="12"/>
    <s v="Sales"/>
    <s v="stat_kcR4fZg7TU7jjk1jAVua3qGLRS4J5uFayEjK5j02wtv"/>
    <s v="Unqualified"/>
    <x v="1"/>
    <s v="OpportunityStatusType.Lost"/>
    <s v="cont_aJu41dGEMj7aygFYOurmejtCXctfBULF4c4LKPM6LMG"/>
    <s v="Mr. Zalak Thakkar"/>
    <m/>
    <s v="lead_PFmfM1ynnNu4B3iFFF4BIOHgXrdWPD1nH0FvcDCdomN"/>
    <s v="JECON ENGINEERS"/>
    <s v="Prateek Wadhwa"/>
    <s v="user_IgNfKH7wuLLjHvexoMm2PXWcnF3zYft0ZbMTyfwKRUg"/>
    <s v="Moziez Chamadia"/>
    <s v="2022-07-11 08:52:27.863000+00:00"/>
    <s v="2022-08-16 06:05:13.787000+00:00"/>
    <m/>
    <s v="Vadodara"/>
    <m/>
    <m/>
    <m/>
    <n v="117"/>
    <m/>
    <m/>
    <m/>
    <m/>
    <m/>
    <m/>
    <m/>
    <m/>
    <m/>
    <m/>
    <m/>
    <s v="Manufacturing"/>
    <m/>
    <m/>
    <m/>
    <m/>
    <m/>
    <m/>
    <m/>
    <m/>
    <m/>
    <m/>
    <m/>
    <m/>
    <s v="Rakesh Nade"/>
    <m/>
    <s v="user_FdWFezbLzkYQcGsBUsjZO25nr2poK2nRbqV47Rs5Kfm"/>
    <s v="Prateek Wadhwa"/>
    <m/>
    <m/>
    <s v="September"/>
    <x v="2"/>
    <s v="Lusha"/>
    <m/>
    <m/>
    <m/>
    <m/>
    <m/>
    <s v="2022-06-06 04:35:04.185000+00:00"/>
    <s v="2022-09-09 04:24:36.923000+00:00"/>
    <s v="GMC"/>
  </r>
  <r>
    <x v="24"/>
    <n v="10000"/>
    <s v="INR"/>
    <n v="0"/>
    <x v="10"/>
    <s v="Sales"/>
    <s v="stat_1hn9nRJaLbI53NxPuSQgo90kRpbpKsFlwN4oEGNUTdO"/>
    <s v="Lost"/>
    <x v="1"/>
    <s v="OpportunityStatusType.Lost"/>
    <s v="cont_cyxQ5cF3WF01YVJSEHxrxANxRcjG7i4K2liamUKqN6r"/>
    <s v="Varsha Mahto"/>
    <s v="GPA"/>
    <s v="lead_Bwl2blWszw3hsyBSsINAlXKct2oJFp5nD6LgqdK5Zp2"/>
    <s v="Stirred Creative Advertising Private Limited"/>
    <s v="Daya Gowda"/>
    <s v="user_sD3YjSs92XKUfD0OPHeo886g6tW6aCM0iUhX5VVUuJi"/>
    <s v="Navin Panjwani"/>
    <s v="2022-05-12 10:08:01.960000+00:00"/>
    <s v="2022-08-16 05:59:33.306000+00:00"/>
    <m/>
    <s v="Bangalore"/>
    <m/>
    <m/>
    <m/>
    <n v="93"/>
    <m/>
    <m/>
    <m/>
    <m/>
    <m/>
    <m/>
    <m/>
    <m/>
    <m/>
    <m/>
    <m/>
    <s v="Digital Marketing &amp; Advertising"/>
    <s v="ICICI"/>
    <m/>
    <m/>
    <m/>
    <m/>
    <m/>
    <m/>
    <m/>
    <m/>
    <m/>
    <m/>
    <m/>
    <s v="Prashant Abhang"/>
    <m/>
    <s v="user_encRk5bIEFN6ZA11h4WH2AdZTiZpogLSlMIaj0E30SZ"/>
    <s v="Daya Gowda"/>
    <m/>
    <m/>
    <s v="August"/>
    <x v="2"/>
    <m/>
    <m/>
    <m/>
    <m/>
    <m/>
    <m/>
    <s v="2022-04-20 10:10:53.411000+00:00"/>
    <s v="2022-09-08 12:56:02.837000+00:00"/>
    <m/>
  </r>
  <r>
    <x v="8"/>
    <n v="12000000"/>
    <s v="INR"/>
    <n v="0"/>
    <x v="58"/>
    <s v="Sales"/>
    <s v="stat_1hn9nRJaLbI53NxPuSQgo90kRpbpKsFlwN4oEGNUTdO"/>
    <s v="Lost"/>
    <x v="1"/>
    <s v="OpportunityStatusType.Lost"/>
    <m/>
    <m/>
    <s v="GMC"/>
    <s v="lead_LrH0qFm4QHu99mokQjFhTGuG0ZkAD7631qGRKo6iqAV"/>
    <s v="Kolte Patil Developers PUNE"/>
    <s v="Pallab Gupta"/>
    <s v="user_KLETV1op4MIjvKQ12xGsWi23CuPjDE6PT29nwG6T3MY"/>
    <s v="Pooja Gawas"/>
    <s v="2022-07-28 08:30:42.623000+00:00"/>
    <s v="2022-08-16 04:38:01.346000+00:00"/>
    <m/>
    <s v="Pune"/>
    <m/>
    <m/>
    <m/>
    <n v="1087"/>
    <m/>
    <m/>
    <m/>
    <m/>
    <m/>
    <m/>
    <m/>
    <m/>
    <m/>
    <m/>
    <m/>
    <s v="Others"/>
    <m/>
    <m/>
    <m/>
    <m/>
    <m/>
    <m/>
    <m/>
    <m/>
    <m/>
    <m/>
    <m/>
    <m/>
    <s v="Yogesh Paigude"/>
    <m/>
    <s v="user_PApNwMjp7lPIEBp7acretouakdtYNVHpPO9ja9KoR5D"/>
    <s v="Pallab Gupta"/>
    <m/>
    <m/>
    <s v="August"/>
    <x v="2"/>
    <m/>
    <m/>
    <s v="AM Opps - Sachin"/>
    <m/>
    <m/>
    <m/>
    <s v="2022-05-12 08:33:57.235000+00:00"/>
    <s v="2022-10-08 00:19:47.236000+00:00"/>
    <s v="GMC"/>
  </r>
  <r>
    <x v="24"/>
    <n v="200000"/>
    <s v="INR"/>
    <n v="0"/>
    <x v="10"/>
    <s v="Sales"/>
    <s v="stat_1hn9nRJaLbI53NxPuSQgo90kRpbpKsFlwN4oEGNUTdO"/>
    <s v="Lost"/>
    <x v="1"/>
    <s v="OpportunityStatusType.Lost"/>
    <m/>
    <m/>
    <s v="GMC"/>
    <s v="lead_Bwl2blWszw3hsyBSsINAlXKct2oJFp5nD6LgqdK5Zp2"/>
    <s v="Stirred Creative Advertising Private Limited"/>
    <s v="Daya Gowda"/>
    <s v="user_sD3YjSs92XKUfD0OPHeo886g6tW6aCM0iUhX5VVUuJi"/>
    <s v="Navin Panjwani"/>
    <s v="2022-05-12 10:07:03.516000+00:00"/>
    <s v="2022-08-16 05:59:25.432000+00:00"/>
    <m/>
    <s v="Bangalore"/>
    <m/>
    <m/>
    <m/>
    <n v="93"/>
    <m/>
    <m/>
    <m/>
    <m/>
    <m/>
    <m/>
    <m/>
    <m/>
    <m/>
    <m/>
    <m/>
    <s v="Digital Marketing &amp; Advertising"/>
    <s v="ICICI"/>
    <m/>
    <m/>
    <m/>
    <m/>
    <m/>
    <m/>
    <m/>
    <m/>
    <m/>
    <m/>
    <m/>
    <s v="Prashant Abhang"/>
    <m/>
    <s v="user_encRk5bIEFN6ZA11h4WH2AdZTiZpogLSlMIaj0E30SZ"/>
    <s v="Daya Gowda"/>
    <m/>
    <m/>
    <s v="August"/>
    <x v="2"/>
    <m/>
    <m/>
    <m/>
    <m/>
    <m/>
    <m/>
    <s v="2022-04-20 10:10:53.411000+00:00"/>
    <s v="2022-09-08 12:56:02.837000+00:00"/>
    <m/>
  </r>
  <r>
    <x v="16"/>
    <n v="200000"/>
    <s v="INR"/>
    <n v="0"/>
    <x v="52"/>
    <s v="Sales"/>
    <s v="stat_kcR4fZg7TU7jjk1jAVua3qGLRS4J5uFayEjK5j02wtv"/>
    <s v="Unqualified"/>
    <x v="1"/>
    <s v="OpportunityStatusType.Lost"/>
    <m/>
    <m/>
    <s v="GMC-FRESH"/>
    <s v="lead_CkXeKgCUCYMQ3DEHWay25VBTcQHYIm5wbD7S3lf1EqB"/>
    <s v="Heelium sports pvt ltd"/>
    <s v="Bharti Bankey"/>
    <s v="user_8jx3L2CDfrbzNnwYUv6Plfha6VxaSGsqcbTXR3sIBZi"/>
    <s v="Manish Balpande"/>
    <s v="2022-07-01 08:55:13.502000+00:00"/>
    <s v="2022-08-16 04:21:55.588000+00:00"/>
    <m/>
    <s v="Pune"/>
    <m/>
    <m/>
    <m/>
    <n v="30"/>
    <m/>
    <m/>
    <m/>
    <m/>
    <m/>
    <m/>
    <m/>
    <m/>
    <m/>
    <m/>
    <m/>
    <s v="Sports &amp; Entertainment"/>
    <m/>
    <m/>
    <m/>
    <m/>
    <m/>
    <m/>
    <m/>
    <m/>
    <m/>
    <m/>
    <m/>
    <m/>
    <m/>
    <m/>
    <s v="user_elsJRWsVnVWXwXYDqwMxWZeO0sLXCWVtdfpMy6LREbN"/>
    <s v="Suraj Jadhav"/>
    <m/>
    <m/>
    <m/>
    <x v="2"/>
    <m/>
    <m/>
    <m/>
    <m/>
    <m/>
    <m/>
    <s v="2022-06-29 08:48:27.282000+00:00"/>
    <s v="2022-10-03 10:54:48.415000+00:00"/>
    <m/>
  </r>
  <r>
    <x v="24"/>
    <n v="50000"/>
    <s v="INR"/>
    <n v="0"/>
    <x v="10"/>
    <s v="Sales"/>
    <s v="stat_1hn9nRJaLbI53NxPuSQgo90kRpbpKsFlwN4oEGNUTdO"/>
    <s v="Lost"/>
    <x v="1"/>
    <s v="OpportunityStatusType.Lost"/>
    <s v="cont_cInbZCl5OH8zyovEFXiR26nZ4pLFz6GPP2gvQCRGIWO"/>
    <s v="Gpriya Balaji"/>
    <s v="GPA ren"/>
    <s v="lead_YLJEgoFH5DFBF6577y67YrwgMNhezXR7ja1t3t4PMX2"/>
    <s v="Hepatica Technologies Pvt Ltd"/>
    <s v="Gauri Jori"/>
    <s v="user_sD3YjSs92XKUfD0OPHeo886g6tW6aCM0iUhX5VVUuJi"/>
    <s v="Navin Panjwani"/>
    <s v="2022-07-01 12:26:12.699000+00:00"/>
    <s v="2022-08-16 04:33:32.620000+00:00"/>
    <m/>
    <s v="Bangalore"/>
    <m/>
    <m/>
    <m/>
    <n v="67"/>
    <m/>
    <m/>
    <m/>
    <m/>
    <m/>
    <m/>
    <m/>
    <m/>
    <m/>
    <m/>
    <m/>
    <s v="Manufacturing"/>
    <m/>
    <m/>
    <m/>
    <m/>
    <m/>
    <m/>
    <m/>
    <m/>
    <m/>
    <m/>
    <m/>
    <m/>
    <s v="Aniket Vahile"/>
    <m/>
    <s v="user_5YHA1ZU4iP896lD1YJehdJcMx7ZEgWCpulT4T2c3pJ3"/>
    <s v="Gauri Jori"/>
    <m/>
    <m/>
    <s v="August"/>
    <x v="4"/>
    <s v="Lusha"/>
    <m/>
    <s v="Downloaded the guide: Designing employee healthcare plan"/>
    <m/>
    <m/>
    <m/>
    <s v="2021-10-20 06:27:23.798000+00:00"/>
    <s v="2022-09-07 10:39:16.593000+00:00"/>
    <m/>
  </r>
  <r>
    <x v="24"/>
    <n v="400000"/>
    <s v="INR"/>
    <n v="0"/>
    <x v="58"/>
    <s v="Sales"/>
    <s v="stat_1hn9nRJaLbI53NxPuSQgo90kRpbpKsFlwN4oEGNUTdO"/>
    <s v="Lost"/>
    <x v="1"/>
    <s v="OpportunityStatusType.Lost"/>
    <s v="cont_cInbZCl5OH8zyovEFXiR26nZ4pLFz6GPP2gvQCRGIWO"/>
    <s v="Gpriya Balaji"/>
    <s v="GMC ren"/>
    <s v="lead_YLJEgoFH5DFBF6577y67YrwgMNhezXR7ja1t3t4PMX2"/>
    <s v="Hepatica Technologies Pvt Ltd"/>
    <s v="Gauri Jori"/>
    <s v="user_sD3YjSs92XKUfD0OPHeo886g6tW6aCM0iUhX5VVUuJi"/>
    <s v="Navin Panjwani"/>
    <s v="2022-07-01 12:25:49.946000+00:00"/>
    <s v="2022-08-16 04:33:25.568000+00:00"/>
    <m/>
    <s v="Bangalore"/>
    <m/>
    <m/>
    <m/>
    <n v="67"/>
    <m/>
    <m/>
    <m/>
    <m/>
    <m/>
    <m/>
    <m/>
    <m/>
    <m/>
    <m/>
    <m/>
    <s v="Manufacturing"/>
    <m/>
    <m/>
    <m/>
    <m/>
    <m/>
    <m/>
    <m/>
    <m/>
    <m/>
    <m/>
    <m/>
    <m/>
    <s v="Aniket Vahile"/>
    <m/>
    <s v="user_5YHA1ZU4iP896lD1YJehdJcMx7ZEgWCpulT4T2c3pJ3"/>
    <s v="Gauri Jori"/>
    <m/>
    <m/>
    <s v="August"/>
    <x v="4"/>
    <s v="Lusha"/>
    <m/>
    <s v="Downloaded the guide: Designing employee healthcare plan"/>
    <m/>
    <m/>
    <m/>
    <s v="2021-10-20 06:27:23.798000+00:00"/>
    <s v="2022-09-07 10:39:16.593000+00:00"/>
    <m/>
  </r>
  <r>
    <x v="18"/>
    <n v="1867380"/>
    <s v="INR"/>
    <n v="100"/>
    <x v="59"/>
    <s v="Sales"/>
    <s v="stat_OZRiD1474QRJIpvnjHCZfiIvKcVD6mIKSSTzg8SwDVx"/>
    <s v="Won- Payment Completed"/>
    <x v="0"/>
    <s v="OpportunityStatusType.Won"/>
    <m/>
    <m/>
    <m/>
    <s v="lead_OzYcwLKTkDHefTNRVUjKhZ2uaW9kdQMFZ3QUib3EFuD"/>
    <s v="Umbrella Infocare Pvt Ltd"/>
    <s v="Kaushlya Bhavsar"/>
    <s v="user_IgNfKH7wuLLjHvexoMm2PXWcnF3zYft0ZbMTyfwKRUg"/>
    <s v="Moziez Chamadia"/>
    <s v="2022-04-20 12:38:14.679000+00:00"/>
    <s v="2022-08-12 16:01:34.451000+00:00"/>
    <m/>
    <s v="Mumbai"/>
    <m/>
    <s v="2022-04-19 12:41:11+00:00"/>
    <m/>
    <n v="214"/>
    <m/>
    <m/>
    <m/>
    <m/>
    <m/>
    <m/>
    <m/>
    <s v="DIRECT_TRAFFIC"/>
    <m/>
    <m/>
    <m/>
    <s v="IT Services &amp; IT Consulting"/>
    <m/>
    <m/>
    <m/>
    <m/>
    <m/>
    <m/>
    <m/>
    <m/>
    <m/>
    <m/>
    <m/>
    <m/>
    <s v="Aniket Vahile"/>
    <m/>
    <s v="user_vMd4rmcrSbjykdyL2J7rrYn84SWdcNc5FKligrmItPw"/>
    <s v="Shreenath Bhat"/>
    <s v="Kunal Hire"/>
    <m/>
    <s v="August"/>
    <x v="14"/>
    <s v="Inbound via website"/>
    <m/>
    <s v="Employee Count 200"/>
    <m/>
    <m/>
    <m/>
    <s v="2022-03-09 05:22:12.701000+00:00"/>
    <s v="2022-10-18 08:07:22.809000+00:00"/>
    <s v="GMC"/>
  </r>
  <r>
    <x v="19"/>
    <n v="389000"/>
    <s v="INR"/>
    <n v="50"/>
    <x v="50"/>
    <s v="Sales"/>
    <s v="stat_FKdNPXXuhXKKBjrSCi23zNHNqbRdSPZ9hl2qCMmtVnP"/>
    <s v="Negotiation"/>
    <x v="1"/>
    <s v="OpportunityStatusType.Active"/>
    <m/>
    <m/>
    <s v="GMC (FRESH)"/>
    <s v="lead_cYTUvZtyBmtPXltmAWh4ZQuVW2XduHrHb9ngFj939Op"/>
    <s v="Buzo Media Services"/>
    <s v="Pranav Kenjale"/>
    <s v="user_P3f70h2AcefBkFTBZpvA9LgDbjTmUIXkqdKqHJ5evwA"/>
    <s v="Manojkumar Tinna"/>
    <s v="2022-07-12 12:17:09.348000+00:00"/>
    <s v="2022-08-15 08:05:59.425000+00:00"/>
    <m/>
    <s v="Nagpur"/>
    <m/>
    <m/>
    <m/>
    <n v="41"/>
    <m/>
    <m/>
    <m/>
    <m/>
    <m/>
    <m/>
    <m/>
    <m/>
    <m/>
    <m/>
    <m/>
    <s v="IT Services &amp; IT Consulting"/>
    <m/>
    <m/>
    <m/>
    <m/>
    <m/>
    <m/>
    <m/>
    <m/>
    <m/>
    <m/>
    <m/>
    <m/>
    <s v="Arunkumar Dubey"/>
    <m/>
    <m/>
    <m/>
    <m/>
    <m/>
    <m/>
    <x v="2"/>
    <m/>
    <m/>
    <m/>
    <m/>
    <m/>
    <m/>
    <s v="2022-07-12 11:46:04.263000+00:00"/>
    <s v="2022-10-12 06:15:32.928000+00:00"/>
    <m/>
  </r>
  <r>
    <x v="0"/>
    <n v="500000"/>
    <s v="INR"/>
    <n v="50"/>
    <x v="57"/>
    <s v="Sales"/>
    <s v="stat_FKdNPXXuhXKKBjrSCi23zNHNqbRdSPZ9hl2qCMmtVnP"/>
    <s v="Negotiation"/>
    <x v="1"/>
    <s v="OpportunityStatusType.Active"/>
    <m/>
    <m/>
    <m/>
    <s v="lead_yFhnlAzzyfNWeaJ34GtPpyP7TIsLDSgyi6jpovTGz8b"/>
    <s v="Pinnacle Mobility Solutions"/>
    <s v="Prajakta Sahastrabudhe"/>
    <s v="user_P3f70h2AcefBkFTBZpvA9LgDbjTmUIXkqdKqHJ5evwA"/>
    <s v="Manojkumar Tinna"/>
    <s v="2022-04-18 05:49:38.663000+00:00"/>
    <s v="2022-08-15 08:01:05.854000+00:00"/>
    <m/>
    <s v="Pune"/>
    <m/>
    <m/>
    <m/>
    <n v="500"/>
    <m/>
    <m/>
    <m/>
    <m/>
    <m/>
    <m/>
    <m/>
    <m/>
    <m/>
    <m/>
    <m/>
    <s v="Manufacturing"/>
    <m/>
    <m/>
    <m/>
    <m/>
    <m/>
    <m/>
    <m/>
    <m/>
    <m/>
    <m/>
    <m/>
    <m/>
    <m/>
    <m/>
    <s v="user_sREdxbAJihL2Zbgic7tyQ6Rc4Mny7HnD1RNGhA9DDYh"/>
    <s v="Prajakta Sahastrabudhe"/>
    <m/>
    <m/>
    <s v="July; March"/>
    <x v="7"/>
    <s v="Lusha"/>
    <m/>
    <s v="Employee Engagement Handbook"/>
    <m/>
    <m/>
    <m/>
    <s v="2022-03-29 18:29:41.875000+00:00"/>
    <s v="2022-09-05 06:11:49.613000+00:00"/>
    <m/>
  </r>
  <r>
    <x v="11"/>
    <n v="169000"/>
    <s v="INR"/>
    <n v="0"/>
    <x v="58"/>
    <s v="Sales"/>
    <s v="stat_1hn9nRJaLbI53NxPuSQgo90kRpbpKsFlwN4oEGNUTdO"/>
    <s v="Lost"/>
    <x v="1"/>
    <s v="OpportunityStatusType.Lost"/>
    <m/>
    <m/>
    <s v="GMC-renewal"/>
    <s v="lead_i1IytKRMU7YM8UbHPJeuud0WW1PlaKfksTt6OoUq7DV"/>
    <s v="ADEPTION INDIA LLP"/>
    <s v="Bharti Bankey"/>
    <s v="user_LKRhV6rhcBe0uL8u70UUGeDjbMupuho4TaiAOCbT7HT"/>
    <s v="Kashif Ahmad"/>
    <s v="2022-07-18 09:41:01.123000+00:00"/>
    <s v="2022-08-12 12:40:57.260000+00:00"/>
    <m/>
    <s v="Pune"/>
    <m/>
    <s v="2022-07-07 11:35:52+00:00"/>
    <m/>
    <n v="23"/>
    <m/>
    <m/>
    <m/>
    <m/>
    <m/>
    <m/>
    <m/>
    <m/>
    <m/>
    <m/>
    <m/>
    <s v="Education"/>
    <m/>
    <m/>
    <m/>
    <m/>
    <m/>
    <m/>
    <m/>
    <m/>
    <m/>
    <m/>
    <m/>
    <m/>
    <m/>
    <m/>
    <s v="user_aM3WaaSUQQmaNnsm9l2FQRVWUEr8RN2ZdXzsuQUalQ3"/>
    <s v="Bharti Bankey"/>
    <m/>
    <m/>
    <s v="August"/>
    <x v="3"/>
    <s v="Inbound via website"/>
    <m/>
    <s v="Employee Count 25"/>
    <m/>
    <m/>
    <m/>
    <s v="2022-07-07 11:38:45.209000+00:00"/>
    <s v="2022-08-17 06:51:39.456000+00:00"/>
    <m/>
  </r>
  <r>
    <x v="18"/>
    <n v="317223"/>
    <s v="INR"/>
    <n v="100"/>
    <x v="59"/>
    <s v="Sales"/>
    <s v="stat_OZRiD1474QRJIpvnjHCZfiIvKcVD6mIKSSTzg8SwDVx"/>
    <s v="Won- Payment Completed"/>
    <x v="0"/>
    <s v="OpportunityStatusType.Won"/>
    <m/>
    <m/>
    <m/>
    <s v="lead_OzYcwLKTkDHefTNRVUjKhZ2uaW9kdQMFZ3QUib3EFuD"/>
    <s v="Umbrella Infocare Pvt Ltd"/>
    <s v="Moziez Chamadia"/>
    <s v="user_IgNfKH7wuLLjHvexoMm2PXWcnF3zYft0ZbMTyfwKRUg"/>
    <s v="Moziez Chamadia"/>
    <s v="2022-08-12 15:59:11.535000+00:00"/>
    <s v="2022-08-12 16:01:23.993000+00:00"/>
    <m/>
    <s v="Mumbai"/>
    <m/>
    <s v="2022-04-19 12:41:11+00:00"/>
    <m/>
    <n v="214"/>
    <m/>
    <m/>
    <m/>
    <m/>
    <m/>
    <m/>
    <m/>
    <s v="DIRECT_TRAFFIC"/>
    <m/>
    <m/>
    <m/>
    <s v="IT Services &amp; IT Consulting"/>
    <m/>
    <m/>
    <m/>
    <m/>
    <m/>
    <m/>
    <m/>
    <m/>
    <m/>
    <m/>
    <m/>
    <m/>
    <s v="Aniket Vahile"/>
    <m/>
    <s v="user_vMd4rmcrSbjykdyL2J7rrYn84SWdcNc5FKligrmItPw"/>
    <s v="Shreenath Bhat"/>
    <s v="Kunal Hire"/>
    <m/>
    <s v="August"/>
    <x v="14"/>
    <s v="Inbound via website"/>
    <m/>
    <s v="Employee Count 200"/>
    <m/>
    <m/>
    <m/>
    <s v="2022-03-09 05:22:12.701000+00:00"/>
    <s v="2022-10-18 08:07:22.809000+00:00"/>
    <s v="GTL"/>
  </r>
  <r>
    <x v="17"/>
    <n v="100000"/>
    <s v="INR"/>
    <n v="0"/>
    <x v="4"/>
    <s v="Sales"/>
    <s v="stat_kcR4fZg7TU7jjk1jAVua3qGLRS4J5uFayEjK5j02wtv"/>
    <s v="Unqualified"/>
    <x v="1"/>
    <s v="OpportunityStatusType.Lost"/>
    <s v="cont_lXiIol9kgdvwlhJaqkA9L1s5jqK9y6nkOIqDwYb07IH"/>
    <s v="shahul hameed"/>
    <s v="GPA"/>
    <s v="lead_paUffxGcjR3XFYSnB7Qnk3LsGYziN53CCd73SWuPAky"/>
    <s v="Scientific Games"/>
    <s v="Daya Gowda"/>
    <s v="user_6dalmZ7hmWD47jhCVGdU1SSEcFMsz9rWtW2jPORgJvj"/>
    <s v="Vivek Singh"/>
    <s v="2022-05-26 10:23:02.921000+00:00"/>
    <s v="2022-08-12 13:51:31.410000+00:00"/>
    <m/>
    <s v="Bangalore"/>
    <m/>
    <m/>
    <m/>
    <n v="1500"/>
    <m/>
    <m/>
    <m/>
    <m/>
    <m/>
    <m/>
    <m/>
    <m/>
    <m/>
    <m/>
    <m/>
    <s v="IT Services &amp; IT Consulting"/>
    <m/>
    <m/>
    <m/>
    <m/>
    <m/>
    <m/>
    <m/>
    <m/>
    <m/>
    <m/>
    <m/>
    <m/>
    <s v="Deepak Yadav; Rakesh Nade"/>
    <m/>
    <s v="user_ojX3B6giQCeKnOjqd4gdwXUl0CqqHMXNORvxR6POXn6"/>
    <s v="Abhishek Chauhan"/>
    <m/>
    <m/>
    <s v="September"/>
    <x v="2"/>
    <s v="Naukri.com"/>
    <n v="600000"/>
    <m/>
    <m/>
    <m/>
    <m/>
    <s v="2022-05-06 10:48:25.685000+00:00"/>
    <s v="2022-10-20 10:15:11.013000+00:00"/>
    <m/>
  </r>
  <r>
    <x v="22"/>
    <n v="2000000"/>
    <s v="INR"/>
    <n v="0"/>
    <x v="10"/>
    <s v="Sales"/>
    <s v="stat_kcR4fZg7TU7jjk1jAVua3qGLRS4J5uFayEjK5j02wtv"/>
    <s v="Unqualified"/>
    <x v="1"/>
    <s v="OpportunityStatusType.Lost"/>
    <s v="cont_FhdUvR83uktAM3Nc2Z01ZEIrzWonnikeuw66jWRdgAl"/>
    <s v="shanmuga raja"/>
    <s v="GMC ren"/>
    <s v="lead_EIF0fLkOSYAbrmO1J6LaF3z3sxrILKKNSY7Ej6s2hXY"/>
    <s v="Rebar Design &amp; Detail pvt ltd"/>
    <s v="Gauri Jori"/>
    <s v="user_TZzywQwym26DjuswO479pxRhNKX152z8X1haCx2vcst"/>
    <s v="Vrushali Kummar"/>
    <s v="2022-07-08 10:10:22.035000+00:00"/>
    <s v="2022-08-12 12:12:28.973000+00:00"/>
    <m/>
    <s v="Other"/>
    <m/>
    <m/>
    <m/>
    <n v="200"/>
    <m/>
    <m/>
    <m/>
    <m/>
    <m/>
    <m/>
    <m/>
    <m/>
    <m/>
    <m/>
    <m/>
    <s v="Professional Services"/>
    <m/>
    <m/>
    <m/>
    <m/>
    <m/>
    <m/>
    <m/>
    <m/>
    <m/>
    <m/>
    <m/>
    <m/>
    <m/>
    <m/>
    <s v="user_5YHA1ZU4iP896lD1YJehdJcMx7ZEgWCpulT4T2c3pJ3"/>
    <s v="Gauri Jori"/>
    <m/>
    <m/>
    <s v="August"/>
    <x v="4"/>
    <m/>
    <m/>
    <s v="Downloaded the guide: Employee Wellness Handbook"/>
    <m/>
    <m/>
    <m/>
    <s v="2021-12-28 02:43:22.105000+00:00"/>
    <s v="2022-08-12 12:12:39.059000+00:00"/>
    <m/>
  </r>
  <r>
    <x v="22"/>
    <n v="200000"/>
    <s v="INR"/>
    <n v="0"/>
    <x v="10"/>
    <s v="Sales"/>
    <s v="stat_kcR4fZg7TU7jjk1jAVua3qGLRS4J5uFayEjK5j02wtv"/>
    <s v="Unqualified"/>
    <x v="1"/>
    <s v="OpportunityStatusType.Lost"/>
    <s v="cont_FhdUvR83uktAM3Nc2Z01ZEIrzWonnikeuw66jWRdgAl"/>
    <s v="shanmuga raja"/>
    <s v="GPA ren"/>
    <s v="lead_EIF0fLkOSYAbrmO1J6LaF3z3sxrILKKNSY7Ej6s2hXY"/>
    <s v="Rebar Design &amp; Detail pvt ltd"/>
    <s v="Gauri Jori"/>
    <s v="user_TZzywQwym26DjuswO479pxRhNKX152z8X1haCx2vcst"/>
    <s v="Vrushali Kummar"/>
    <s v="2022-07-08 10:10:52.518000+00:00"/>
    <s v="2022-08-12 12:12:39.008000+00:00"/>
    <m/>
    <s v="Other"/>
    <m/>
    <m/>
    <m/>
    <n v="200"/>
    <m/>
    <m/>
    <m/>
    <m/>
    <m/>
    <m/>
    <m/>
    <m/>
    <m/>
    <m/>
    <m/>
    <s v="Professional Services"/>
    <m/>
    <m/>
    <m/>
    <m/>
    <m/>
    <m/>
    <m/>
    <m/>
    <m/>
    <m/>
    <m/>
    <m/>
    <m/>
    <m/>
    <s v="user_5YHA1ZU4iP896lD1YJehdJcMx7ZEgWCpulT4T2c3pJ3"/>
    <s v="Gauri Jori"/>
    <m/>
    <m/>
    <s v="August"/>
    <x v="4"/>
    <m/>
    <m/>
    <s v="Downloaded the guide: Employee Wellness Handbook"/>
    <m/>
    <m/>
    <m/>
    <s v="2021-12-28 02:43:22.105000+00:00"/>
    <s v="2022-08-12 12:12:39.059000+00:00"/>
    <m/>
  </r>
  <r>
    <x v="4"/>
    <n v="973685"/>
    <s v="INR"/>
    <n v="100"/>
    <x v="59"/>
    <s v="Sales"/>
    <s v="stat_OZRiD1474QRJIpvnjHCZfiIvKcVD6mIKSSTzg8SwDVx"/>
    <s v="Won- Payment Completed"/>
    <x v="0"/>
    <s v="OpportunityStatusType.Won"/>
    <m/>
    <m/>
    <s v="GMC"/>
    <s v="lead_QTt29tB2HezF7CFdZpcUSElmhf8IgRgjzgwibw7KMj6"/>
    <s v="21North"/>
    <s v="Aditya Binani"/>
    <s v="user_Iwn6da5WKkZqwUySK0oUuCb72pFP5WEm4zAb92ijqFe"/>
    <s v="Sonal Paithankar"/>
    <s v="2022-05-10 09:18:23.892000+00:00"/>
    <s v="2022-08-12 11:19:45.790000+00:00"/>
    <m/>
    <s v="Bangalore"/>
    <m/>
    <s v="2022-05-09 10:09:57+00:00"/>
    <m/>
    <n v="137"/>
    <m/>
    <m/>
    <m/>
    <m/>
    <m/>
    <m/>
    <m/>
    <m/>
    <m/>
    <m/>
    <m/>
    <s v="Automotive"/>
    <m/>
    <m/>
    <m/>
    <m/>
    <m/>
    <m/>
    <m/>
    <m/>
    <m/>
    <m/>
    <m/>
    <m/>
    <s v="Aniket Vahile"/>
    <m/>
    <s v="user_g5Yw4Z4XnIbmcGhJO80vdtFdd5ElcDlgYO3q8l82ODn"/>
    <s v="Aditya Binani"/>
    <s v="Dr. Anil More"/>
    <m/>
    <s v="August; July"/>
    <x v="3"/>
    <s v="Lusha"/>
    <m/>
    <s v="Glengarry"/>
    <m/>
    <m/>
    <m/>
    <s v="2022-02-06 09:49:22.922000+00:00"/>
    <s v="2022-10-14 09:29:49.056000+00:00"/>
    <m/>
  </r>
  <r>
    <x v="22"/>
    <n v="500000"/>
    <s v="INR"/>
    <n v="0"/>
    <x v="19"/>
    <s v="Sales"/>
    <s v="stat_kcR4fZg7TU7jjk1jAVua3qGLRS4J5uFayEjK5j02wtv"/>
    <s v="Unqualified"/>
    <x v="1"/>
    <s v="OpportunityStatusType.Lost"/>
    <s v="cont_t5TpRBfUJeXL5UCf5fwByPG8ETJEUCRO2bILeaQrI0x"/>
    <s v="Rajendra Pawar"/>
    <s v="GPA Renewal"/>
    <s v="lead_oyTkDu2G4JWihAq1zPG8XMRJCIj9lxiOPEWckCAXssN"/>
    <s v="Gadre Marine Group"/>
    <s v="Trupti Suryavanshi"/>
    <s v="user_TZzywQwym26DjuswO479pxRhNKX152z8X1haCx2vcst"/>
    <s v="Vrushali Kummar"/>
    <s v="2022-06-16 07:02:07.237000+00:00"/>
    <s v="2022-08-12 04:48:11.532000+00:00"/>
    <m/>
    <s v="Other"/>
    <m/>
    <m/>
    <m/>
    <n v="3500"/>
    <m/>
    <m/>
    <m/>
    <m/>
    <m/>
    <m/>
    <m/>
    <m/>
    <m/>
    <m/>
    <m/>
    <s v="Manufacturing"/>
    <m/>
    <m/>
    <m/>
    <m/>
    <m/>
    <m/>
    <m/>
    <m/>
    <m/>
    <m/>
    <m/>
    <m/>
    <m/>
    <m/>
    <s v="user_L8E6IFhq6UCzKLHa45LUUTZCznDuyDwFrGaEp9DXiUM"/>
    <s v="Trupti Suryavanshi"/>
    <m/>
    <m/>
    <s v="September"/>
    <x v="2"/>
    <m/>
    <m/>
    <s v="TPA + Sameer"/>
    <m/>
    <m/>
    <m/>
    <s v="2021-11-22 09:23:47.760000+00:00"/>
    <s v="2022-08-29 10:00:33.428000+00:00"/>
    <s v="GPA"/>
  </r>
  <r>
    <x v="22"/>
    <n v="200000"/>
    <s v="INR"/>
    <n v="0"/>
    <x v="19"/>
    <s v="Sales"/>
    <s v="stat_kcR4fZg7TU7jjk1jAVua3qGLRS4J5uFayEjK5j02wtv"/>
    <s v="Unqualified"/>
    <x v="1"/>
    <s v="OpportunityStatusType.Lost"/>
    <s v="cont_t5TpRBfUJeXL5UCf5fwByPG8ETJEUCRO2bILeaQrI0x"/>
    <s v="Rajendra Pawar"/>
    <s v="WC Renewal"/>
    <s v="lead_oyTkDu2G4JWihAq1zPG8XMRJCIj9lxiOPEWckCAXssN"/>
    <s v="Gadre Marine Group"/>
    <s v="Trupti Suryavanshi"/>
    <s v="user_TZzywQwym26DjuswO479pxRhNKX152z8X1haCx2vcst"/>
    <s v="Vrushali Kummar"/>
    <s v="2022-06-20 12:46:56.951000+00:00"/>
    <s v="2022-08-12 04:48:20.099000+00:00"/>
    <m/>
    <s v="Other"/>
    <m/>
    <m/>
    <m/>
    <n v="3500"/>
    <m/>
    <m/>
    <m/>
    <m/>
    <m/>
    <m/>
    <m/>
    <m/>
    <m/>
    <m/>
    <m/>
    <s v="Manufacturing"/>
    <m/>
    <m/>
    <m/>
    <m/>
    <m/>
    <m/>
    <m/>
    <m/>
    <m/>
    <m/>
    <m/>
    <m/>
    <m/>
    <m/>
    <s v="user_L8E6IFhq6UCzKLHa45LUUTZCznDuyDwFrGaEp9DXiUM"/>
    <s v="Trupti Suryavanshi"/>
    <m/>
    <m/>
    <s v="September"/>
    <x v="2"/>
    <m/>
    <m/>
    <s v="TPA + Sameer"/>
    <m/>
    <m/>
    <m/>
    <s v="2021-11-22 09:23:47.760000+00:00"/>
    <s v="2022-08-29 10:00:33.428000+00:00"/>
    <s v="WC"/>
  </r>
  <r>
    <x v="9"/>
    <n v="600000"/>
    <s v="INR"/>
    <n v="100"/>
    <x v="59"/>
    <s v="Sales"/>
    <s v="stat_OZRiD1474QRJIpvnjHCZfiIvKcVD6mIKSSTzg8SwDVx"/>
    <s v="Won- Payment Completed"/>
    <x v="0"/>
    <s v="OpportunityStatusType.Won"/>
    <m/>
    <m/>
    <s v="GMC-Renewal"/>
    <s v="lead_8Ydv8SXQVyBHjHaaNt87HIZpnSFQes9WRi00MtzmFH5"/>
    <s v="TORK MOTORS PRIVATE LIMITED"/>
    <s v="Bharti Bankey"/>
    <s v="user_9SBRjyF0n4iWuhUdqRyQkFhl2J4uyNKhFWvvJEvunX8"/>
    <s v="Omkar Ghate"/>
    <s v="2022-07-01 11:32:27.157000+00:00"/>
    <s v="2022-08-12 10:38:13.933000+00:00"/>
    <m/>
    <s v="Pune"/>
    <m/>
    <s v="2022-03-14 09:07:40+00:00"/>
    <m/>
    <n v="103"/>
    <m/>
    <m/>
    <m/>
    <m/>
    <m/>
    <m/>
    <m/>
    <s v="OTHER_CAMPAIGNS"/>
    <m/>
    <m/>
    <m/>
    <s v="Automotive"/>
    <m/>
    <m/>
    <m/>
    <m/>
    <m/>
    <m/>
    <m/>
    <m/>
    <m/>
    <m/>
    <m/>
    <m/>
    <m/>
    <m/>
    <s v="user_aM3WaaSUQQmaNnsm9l2FQRVWUEr8RN2ZdXzsuQUalQ3"/>
    <s v="Bharti Bankey"/>
    <s v="Siddharth Angolkar"/>
    <m/>
    <s v="August"/>
    <x v="3"/>
    <s v="Inbound via website"/>
    <m/>
    <s v="Employee Count 100"/>
    <m/>
    <m/>
    <m/>
    <s v="2022-03-14 09:10:22.349000+00:00"/>
    <s v="2022-10-20 09:12:11.163000+00:00"/>
    <m/>
  </r>
  <r>
    <x v="25"/>
    <n v="8000000"/>
    <s v="INR"/>
    <n v="0"/>
    <x v="4"/>
    <s v="Sales"/>
    <s v="stat_kcR4fZg7TU7jjk1jAVua3qGLRS4J5uFayEjK5j02wtv"/>
    <s v="Unqualified"/>
    <x v="1"/>
    <s v="OpportunityStatusType.Lost"/>
    <s v="cont_KsJqpOo3ohKwWUAyAqLEPw1th0i2gxpXz0PTsEBzOpq"/>
    <s v="rohini gupta"/>
    <s v="The management has decided to continue with the incumbent broker this year."/>
    <s v="lead_sUGCjEbzqPhdKnG4MucUSE3zmv61SDyz8EU5scF6QOf"/>
    <s v="Burger King"/>
    <s v="Gauri Jori"/>
    <s v="user_lccnw70UrYzjPcbxrA5N9qp8LF1vx6aP08yPEdeU06P"/>
    <s v="Vikas Gupta"/>
    <s v="2022-07-14 05:24:22.819000+00:00"/>
    <s v="2022-08-12 04:23:04.441000+00:00"/>
    <m/>
    <s v="Mumbai"/>
    <m/>
    <m/>
    <m/>
    <n v="1800"/>
    <m/>
    <m/>
    <m/>
    <m/>
    <m/>
    <m/>
    <m/>
    <m/>
    <m/>
    <m/>
    <m/>
    <s v="Food &amp; Beverages"/>
    <m/>
    <m/>
    <m/>
    <m/>
    <m/>
    <m/>
    <m/>
    <m/>
    <m/>
    <m/>
    <m/>
    <m/>
    <s v="Aniket Vahile"/>
    <m/>
    <s v="user_hHzEI8aaFubIuMSRtZFdLLN0nHQemBBpkBNLZGwVt3v"/>
    <s v="Anjali Joshi"/>
    <s v="Anjali Nishu"/>
    <m/>
    <s v="September"/>
    <x v="2"/>
    <s v="Naukri.com"/>
    <m/>
    <s v="Vaccine inbound"/>
    <m/>
    <m/>
    <m/>
    <s v="2021-04-20 05:36:10.753000+00:00"/>
    <s v="2022-10-10 03:15:13.164000+00:00"/>
    <m/>
  </r>
  <r>
    <x v="22"/>
    <n v="20000000"/>
    <s v="INR"/>
    <n v="0"/>
    <x v="19"/>
    <s v="Sales"/>
    <s v="stat_kcR4fZg7TU7jjk1jAVua3qGLRS4J5uFayEjK5j02wtv"/>
    <s v="Unqualified"/>
    <x v="1"/>
    <s v="OpportunityStatusType.Lost"/>
    <s v="cont_t5TpRBfUJeXL5UCf5fwByPG8ETJEUCRO2bILeaQrI0x"/>
    <s v="Rajendra Pawar"/>
    <s v="GMC renewal"/>
    <s v="lead_oyTkDu2G4JWihAq1zPG8XMRJCIj9lxiOPEWckCAXssN"/>
    <s v="Gadre Marine Group"/>
    <s v="Trupti Suryavanshi"/>
    <s v="user_TZzywQwym26DjuswO479pxRhNKX152z8X1haCx2vcst"/>
    <s v="Vrushali Kummar"/>
    <s v="2022-06-16 07:01:33.289000+00:00"/>
    <s v="2022-08-12 04:47:59.592000+00:00"/>
    <m/>
    <s v="Other"/>
    <m/>
    <m/>
    <m/>
    <n v="3500"/>
    <m/>
    <m/>
    <m/>
    <m/>
    <m/>
    <m/>
    <m/>
    <m/>
    <m/>
    <m/>
    <m/>
    <s v="Manufacturing"/>
    <m/>
    <m/>
    <m/>
    <m/>
    <m/>
    <m/>
    <m/>
    <m/>
    <m/>
    <m/>
    <m/>
    <m/>
    <m/>
    <m/>
    <s v="user_L8E6IFhq6UCzKLHa45LUUTZCznDuyDwFrGaEp9DXiUM"/>
    <s v="Trupti Suryavanshi"/>
    <m/>
    <m/>
    <s v="September"/>
    <x v="2"/>
    <m/>
    <m/>
    <s v="TPA + Sameer"/>
    <m/>
    <m/>
    <m/>
    <s v="2021-11-22 09:23:47.760000+00:00"/>
    <s v="2022-08-29 10:00:33.428000+00:00"/>
    <s v="GMC"/>
  </r>
  <r>
    <x v="9"/>
    <n v="8000"/>
    <s v="INR"/>
    <n v="0"/>
    <x v="10"/>
    <s v="Sales"/>
    <s v="stat_kcR4fZg7TU7jjk1jAVua3qGLRS4J5uFayEjK5j02wtv"/>
    <s v="Unqualified"/>
    <x v="1"/>
    <s v="OpportunityStatusType.Lost"/>
    <m/>
    <m/>
    <s v="Above company has taken multiple quotes and has ghosted us thrice. So I have unqualified them accordingly"/>
    <s v="lead_lSl9UdP1f0EtoSwdnaoUDHcNGKGBt6EaVxTZWMjgFUg"/>
    <s v="UNIRUB TECHNO INDIA PVT. LTD."/>
    <s v="Omkar Ghate"/>
    <s v="user_9SBRjyF0n4iWuhUdqRyQkFhl2J4uyNKhFWvvJEvunX8"/>
    <s v="Omkar Ghate"/>
    <s v="2022-03-08 07:04:30.676000+00:00"/>
    <s v="2022-08-11 12:56:41.417000+00:00"/>
    <m/>
    <s v="Pune"/>
    <m/>
    <m/>
    <m/>
    <n v="13"/>
    <m/>
    <m/>
    <m/>
    <m/>
    <m/>
    <m/>
    <m/>
    <m/>
    <m/>
    <m/>
    <m/>
    <s v="IT Services &amp; IT Consulting"/>
    <m/>
    <m/>
    <m/>
    <m/>
    <m/>
    <m/>
    <m/>
    <m/>
    <m/>
    <m/>
    <m/>
    <m/>
    <m/>
    <m/>
    <s v="user_A8KOTZADnUtEQOLt4nSLAmteNStuGh80js75RYjrXVt"/>
    <s v="Sarvesh Pawar"/>
    <s v="Siddharth Angolkar"/>
    <m/>
    <s v="May"/>
    <x v="2"/>
    <m/>
    <m/>
    <s v="TPA + Sameer"/>
    <m/>
    <m/>
    <m/>
    <s v="2021-11-22 09:23:49.152000+00:00"/>
    <s v="2022-09-20 05:43:44.678000+00:00"/>
    <s v="GPA"/>
  </r>
  <r>
    <x v="9"/>
    <n v="90000"/>
    <s v="INR"/>
    <n v="0"/>
    <x v="10"/>
    <s v="Sales"/>
    <s v="stat_kcR4fZg7TU7jjk1jAVua3qGLRS4J5uFayEjK5j02wtv"/>
    <s v="Unqualified"/>
    <x v="1"/>
    <s v="OpportunityStatusType.Lost"/>
    <m/>
    <m/>
    <s v="Above company has taken multiple quotes and has ghosted us thrice. So I have unqualified them accordingly"/>
    <s v="lead_lSl9UdP1f0EtoSwdnaoUDHcNGKGBt6EaVxTZWMjgFUg"/>
    <s v="UNIRUB TECHNO INDIA PVT. LTD."/>
    <s v="Omkar Ghate"/>
    <s v="user_9SBRjyF0n4iWuhUdqRyQkFhl2J4uyNKhFWvvJEvunX8"/>
    <s v="Omkar Ghate"/>
    <s v="2022-04-19 07:20:27.699000+00:00"/>
    <s v="2022-08-11 12:56:35.117000+00:00"/>
    <m/>
    <s v="Pune"/>
    <m/>
    <m/>
    <m/>
    <n v="13"/>
    <m/>
    <m/>
    <m/>
    <m/>
    <m/>
    <m/>
    <m/>
    <m/>
    <m/>
    <m/>
    <m/>
    <s v="IT Services &amp; IT Consulting"/>
    <m/>
    <m/>
    <m/>
    <m/>
    <m/>
    <m/>
    <m/>
    <m/>
    <m/>
    <m/>
    <m/>
    <m/>
    <m/>
    <m/>
    <s v="user_A8KOTZADnUtEQOLt4nSLAmteNStuGh80js75RYjrXVt"/>
    <s v="Sarvesh Pawar"/>
    <s v="Siddharth Angolkar"/>
    <m/>
    <s v="May"/>
    <x v="2"/>
    <m/>
    <m/>
    <s v="TPA + Sameer"/>
    <m/>
    <m/>
    <m/>
    <s v="2021-11-22 09:23:49.152000+00:00"/>
    <s v="2022-09-20 05:43:44.678000+00:00"/>
    <s v="GMC"/>
  </r>
  <r>
    <x v="17"/>
    <n v="10500000"/>
    <s v="INR"/>
    <n v="0"/>
    <x v="4"/>
    <s v="Sales"/>
    <s v="stat_kcR4fZg7TU7jjk1jAVua3qGLRS4J5uFayEjK5j02wtv"/>
    <s v="Unqualified"/>
    <x v="1"/>
    <s v="OpportunityStatusType.Lost"/>
    <s v="cont_lXiIol9kgdvwlhJaqkA9L1s5jqK9y6nkOIqDwYb07IH"/>
    <s v="shahul hameed"/>
    <s v="GMC"/>
    <s v="lead_paUffxGcjR3XFYSnB7Qnk3LsGYziN53CCd73SWuPAky"/>
    <s v="Scientific Games"/>
    <s v="Daya Gowda"/>
    <s v="user_6dalmZ7hmWD47jhCVGdU1SSEcFMsz9rWtW2jPORgJvj"/>
    <s v="Vivek Singh"/>
    <s v="2022-05-26 10:21:50.156000+00:00"/>
    <s v="2022-08-11 11:59:32.955000+00:00"/>
    <m/>
    <s v="Bangalore"/>
    <m/>
    <m/>
    <m/>
    <n v="1500"/>
    <m/>
    <m/>
    <m/>
    <m/>
    <m/>
    <m/>
    <m/>
    <m/>
    <m/>
    <m/>
    <m/>
    <s v="IT Services &amp; IT Consulting"/>
    <m/>
    <m/>
    <m/>
    <m/>
    <m/>
    <m/>
    <m/>
    <m/>
    <m/>
    <m/>
    <m/>
    <m/>
    <s v="Deepak Yadav; Rakesh Nade"/>
    <m/>
    <s v="user_ojX3B6giQCeKnOjqd4gdwXUl0CqqHMXNORvxR6POXn6"/>
    <s v="Abhishek Chauhan"/>
    <m/>
    <m/>
    <s v="September"/>
    <x v="2"/>
    <s v="Naukri.com"/>
    <n v="600000"/>
    <m/>
    <m/>
    <m/>
    <m/>
    <s v="2022-05-06 10:48:25.685000+00:00"/>
    <s v="2022-10-20 10:15:11.013000+00:00"/>
    <m/>
  </r>
  <r>
    <x v="17"/>
    <n v="2000000"/>
    <s v="INR"/>
    <n v="0"/>
    <x v="4"/>
    <s v="Sales"/>
    <s v="stat_kcR4fZg7TU7jjk1jAVua3qGLRS4J5uFayEjK5j02wtv"/>
    <s v="Unqualified"/>
    <x v="1"/>
    <s v="OpportunityStatusType.Lost"/>
    <s v="cont_lXiIol9kgdvwlhJaqkA9L1s5jqK9y6nkOIqDwYb07IH"/>
    <s v="shahul hameed"/>
    <s v="GTL"/>
    <s v="lead_paUffxGcjR3XFYSnB7Qnk3LsGYziN53CCd73SWuPAky"/>
    <s v="Scientific Games"/>
    <s v="Daya Gowda"/>
    <s v="user_6dalmZ7hmWD47jhCVGdU1SSEcFMsz9rWtW2jPORgJvj"/>
    <s v="Vivek Singh"/>
    <s v="2022-05-26 10:29:18.685000+00:00"/>
    <s v="2022-08-11 11:59:49.116000+00:00"/>
    <m/>
    <s v="Bangalore"/>
    <m/>
    <m/>
    <m/>
    <n v="1500"/>
    <m/>
    <m/>
    <m/>
    <m/>
    <m/>
    <m/>
    <m/>
    <m/>
    <m/>
    <m/>
    <m/>
    <s v="IT Services &amp; IT Consulting"/>
    <m/>
    <m/>
    <m/>
    <m/>
    <m/>
    <m/>
    <m/>
    <m/>
    <m/>
    <m/>
    <m/>
    <m/>
    <s v="Deepak Yadav; Rakesh Nade"/>
    <m/>
    <s v="user_ojX3B6giQCeKnOjqd4gdwXUl0CqqHMXNORvxR6POXn6"/>
    <s v="Abhishek Chauhan"/>
    <m/>
    <m/>
    <s v="September"/>
    <x v="2"/>
    <s v="Naukri.com"/>
    <n v="600000"/>
    <m/>
    <m/>
    <m/>
    <m/>
    <s v="2022-05-06 10:48:25.685000+00:00"/>
    <s v="2022-10-20 10:15:11.013000+00:00"/>
    <m/>
  </r>
  <r>
    <x v="25"/>
    <n v="3500000"/>
    <s v="INR"/>
    <n v="0"/>
    <x v="58"/>
    <s v="Sales"/>
    <s v="stat_1hn9nRJaLbI53NxPuSQgo90kRpbpKsFlwN4oEGNUTdO"/>
    <s v="Lost"/>
    <x v="1"/>
    <s v="OpportunityStatusType.Lost"/>
    <s v="cont_Kvjv3d1af1xjc3ip9o9GZmo0im1UxlQ42QBoQvxmcPY"/>
    <s v="Deepak Jadhav"/>
    <s v="The client used us just for quote comparison."/>
    <s v="lead_rEdVtXkZ6DTF6FhATBbZeMSGddZgw162BdUYxypo9fG"/>
    <s v="Green Light Planet"/>
    <s v="Mayur Gadiyar"/>
    <s v="user_lccnw70UrYzjPcbxrA5N9qp8LF1vx6aP08yPEdeU06P"/>
    <s v="Vikas Gupta"/>
    <s v="2022-06-01 07:19:33.633000+00:00"/>
    <s v="2022-08-11 07:45:10.436000+00:00"/>
    <m/>
    <s v="Mumbai"/>
    <m/>
    <m/>
    <m/>
    <n v="246"/>
    <m/>
    <m/>
    <m/>
    <m/>
    <m/>
    <m/>
    <m/>
    <m/>
    <m/>
    <m/>
    <m/>
    <s v="Manufacturing"/>
    <m/>
    <m/>
    <m/>
    <m/>
    <m/>
    <m/>
    <m/>
    <m/>
    <m/>
    <m/>
    <m/>
    <m/>
    <m/>
    <m/>
    <s v="user_lwF8ctKa5IyxqATpO2EOw2h0AEPiCMHOgewiH38Ei77"/>
    <s v="Harmanjit Singh"/>
    <s v="Arindam Majee"/>
    <m/>
    <s v="December"/>
    <x v="2"/>
    <m/>
    <m/>
    <m/>
    <m/>
    <m/>
    <m/>
    <s v="2021-11-09 07:14:56.218000+00:00"/>
    <s v="2022-09-29 10:07:26.677000+00:00"/>
    <s v="GMC"/>
  </r>
  <r>
    <x v="15"/>
    <n v="730000"/>
    <s v="INR"/>
    <n v="0"/>
    <x v="4"/>
    <s v="Sales"/>
    <s v="stat_kcR4fZg7TU7jjk1jAVua3qGLRS4J5uFayEjK5j02wtv"/>
    <s v="Unqualified"/>
    <x v="1"/>
    <s v="OpportunityStatusType.Lost"/>
    <s v="cont_dhRnkQyzj0y2wRRyyGWePmDkgNkJz8fsVqiX3o6crgc"/>
    <s v="Ravi"/>
    <s v="GMC - current Broker (Global) has been servicing the client from last 8 years and have personal connect(family friend) with owner."/>
    <s v="lead_wLDoxZ6aPJOM5qmZdqAEfoFt3EwT8OAsWyMYgEDGLMI"/>
    <s v="BEC Chemicals"/>
    <s v="Pallab Gupta"/>
    <s v="user_N52PP2uP2VZc2gm0nhh6CNFSif4n85g1cdxoNFd9ct0"/>
    <s v="Naveen Kumar"/>
    <s v="2022-08-11 06:17:52.414000+00:00"/>
    <s v="2022-08-11 09:56:32.726000+00:00"/>
    <m/>
    <s v="Mumbai"/>
    <m/>
    <m/>
    <m/>
    <n v="136"/>
    <m/>
    <m/>
    <m/>
    <m/>
    <m/>
    <m/>
    <m/>
    <m/>
    <m/>
    <m/>
    <m/>
    <s v="Chemical"/>
    <m/>
    <m/>
    <m/>
    <m/>
    <m/>
    <m/>
    <m/>
    <m/>
    <m/>
    <m/>
    <m/>
    <m/>
    <s v="Aniket Vahile"/>
    <m/>
    <s v="user_PApNwMjp7lPIEBp7acretouakdtYNVHpPO9ja9KoR5D"/>
    <s v="Pallab Gupta"/>
    <m/>
    <m/>
    <s v="September"/>
    <x v="2"/>
    <s v="Naukri.com"/>
    <m/>
    <m/>
    <m/>
    <m/>
    <m/>
    <s v="2021-08-25 11:24:14.943000+00:00"/>
    <s v="2022-09-09 11:33:42.365000+00:00"/>
    <m/>
  </r>
  <r>
    <x v="17"/>
    <n v="7000000"/>
    <s v="INR"/>
    <n v="0"/>
    <x v="10"/>
    <s v="Sales"/>
    <s v="stat_kcR4fZg7TU7jjk1jAVua3qGLRS4J5uFayEjK5j02wtv"/>
    <s v="Unqualified"/>
    <x v="1"/>
    <s v="OpportunityStatusType.Lost"/>
    <s v="cont_bP1OsDS3vDnvgnBD2jjVUCMCqa6cdhhrMe309Fpvyrm"/>
    <s v="Anita Rai"/>
    <s v="GMC"/>
    <s v="lead_f4oIkReawz2HkwLsneouY8XG3xxdIDJ9GoIT5sjoA2e"/>
    <s v="Artech Infosystems"/>
    <s v="Daya Gowda"/>
    <s v="user_6dalmZ7hmWD47jhCVGdU1SSEcFMsz9rWtW2jPORgJvj"/>
    <s v="Vivek Singh"/>
    <s v="2022-05-24 10:59:00.091000+00:00"/>
    <s v="2022-08-11 08:33:31.422000+00:00"/>
    <m/>
    <s v="Bangalore"/>
    <m/>
    <m/>
    <m/>
    <n v="1400"/>
    <m/>
    <m/>
    <m/>
    <m/>
    <m/>
    <m/>
    <m/>
    <m/>
    <m/>
    <m/>
    <m/>
    <s v="Others"/>
    <m/>
    <m/>
    <m/>
    <m/>
    <m/>
    <m/>
    <m/>
    <m/>
    <m/>
    <m/>
    <m/>
    <m/>
    <m/>
    <m/>
    <s v="user_encRk5bIEFN6ZA11h4WH2AdZTiZpogLSlMIaj0E30SZ"/>
    <s v="Daya Gowda"/>
    <m/>
    <m/>
    <s v="August"/>
    <x v="2"/>
    <m/>
    <m/>
    <m/>
    <m/>
    <m/>
    <m/>
    <s v="2022-02-28 08:15:23.705000+00:00"/>
    <s v="2022-10-20 10:29:22.046000+00:00"/>
    <m/>
  </r>
  <r>
    <x v="23"/>
    <n v="1400000"/>
    <s v="INR"/>
    <n v="0"/>
    <x v="59"/>
    <s v="Sales"/>
    <s v="stat_1hn9nRJaLbI53NxPuSQgo90kRpbpKsFlwN4oEGNUTdO"/>
    <s v="Lost"/>
    <x v="1"/>
    <s v="OpportunityStatusType.Lost"/>
    <m/>
    <m/>
    <s v="Final decision on 12th August  Marsh and Aditya Birla also participating"/>
    <s v="lead_MTVY5RgwCUa4USeu0vskQ2A7BCRUuNWxZJnmBElzZNY"/>
    <s v="Trinity India Forgetech Pvt. Ltd."/>
    <s v="Satyajit Chati"/>
    <s v="user_8jx3L2CDfrbzNnwYUv6Plfha6VxaSGsqcbTXR3sIBZi"/>
    <s v="Manish Balpande"/>
    <s v="2022-08-05 09:48:03.096000+00:00"/>
    <s v="2022-08-11 07:10:48.283000+00:00"/>
    <m/>
    <s v="Pune"/>
    <m/>
    <m/>
    <m/>
    <n v="143"/>
    <m/>
    <m/>
    <m/>
    <m/>
    <m/>
    <m/>
    <m/>
    <m/>
    <m/>
    <m/>
    <m/>
    <s v="Manufacturing"/>
    <m/>
    <m/>
    <m/>
    <m/>
    <m/>
    <m/>
    <m/>
    <m/>
    <m/>
    <m/>
    <m/>
    <m/>
    <s v="Mrunmay Jalgaonkar"/>
    <m/>
    <s v="user_5IQTpX6DsnoeoDfxqzqojpVoQLXPh68nhDjLS5ETjYj"/>
    <s v="Satyajit Chati"/>
    <m/>
    <m/>
    <s v="August"/>
    <x v="2"/>
    <s v="Naukri.com"/>
    <m/>
    <m/>
    <m/>
    <m/>
    <m/>
    <s v="2022-08-01 10:03:02.961000+00:00"/>
    <s v="2022-09-01 11:15:11.122000+00:00"/>
    <m/>
  </r>
  <r>
    <x v="0"/>
    <n v="1000000"/>
    <s v="INR"/>
    <n v="0"/>
    <x v="60"/>
    <s v="Sales"/>
    <s v="stat_1hn9nRJaLbI53NxPuSQgo90kRpbpKsFlwN4oEGNUTdO"/>
    <s v="Lost"/>
    <x v="1"/>
    <s v="OpportunityStatusType.Lost"/>
    <s v="cont_LzZqJXxl0rZtcT379PrYR3iYt8Fb32HCPYGhoIkFxae"/>
    <m/>
    <m/>
    <s v="lead_qlka9vBrsaPsJAB4BVuBKQHSFBmJgGpq5BlPldkSa0u"/>
    <s v="Japfa Comfeed"/>
    <s v="Sarvesh Pawar"/>
    <s v="user_jbppzD9HyqqioXDaUzrIJfkBW97sQdk5kSNPsBKGx0r"/>
    <s v="Pranaav Marathe"/>
    <s v="2022-07-15 05:57:07.964000+00:00"/>
    <s v="2022-08-11 05:37:23.553000+00:00"/>
    <m/>
    <s v="Pune"/>
    <m/>
    <m/>
    <m/>
    <n v="600"/>
    <m/>
    <m/>
    <s v="Facebook"/>
    <m/>
    <m/>
    <m/>
    <m/>
    <m/>
    <m/>
    <m/>
    <m/>
    <s v="Food &amp; Beverages"/>
    <m/>
    <m/>
    <m/>
    <m/>
    <m/>
    <m/>
    <m/>
    <m/>
    <m/>
    <m/>
    <m/>
    <m/>
    <s v="Deepak Yadav; Mrunmay Jalgaonkar"/>
    <m/>
    <s v="user_sREdxbAJihL2Zbgic7tyQ6Rc4Mny7HnD1RNGhA9DDYh"/>
    <s v="Prajakta Sahastrabudhe"/>
    <s v="Anjali Nishu"/>
    <m/>
    <s v="July"/>
    <x v="2"/>
    <s v="Naukri.com"/>
    <m/>
    <m/>
    <m/>
    <m/>
    <m/>
    <s v="2020-12-12 09:51:58.304000+00:00"/>
    <s v="2022-10-19 09:24:18.112000+00:00"/>
    <s v="NON EB"/>
  </r>
  <r>
    <x v="7"/>
    <n v="1000000"/>
    <s v="INR"/>
    <n v="0"/>
    <x v="24"/>
    <s v="Sales"/>
    <s v="stat_kcR4fZg7TU7jjk1jAVua3qGLRS4J5uFayEjK5j02wtv"/>
    <s v="Unqualified"/>
    <x v="1"/>
    <s v="OpportunityStatusType.Lost"/>
    <s v="cont_OQIXRJCSH7VWx1J4XmjergbZwYfAM9oT2nnib347i5s"/>
    <s v="Yogesh Karwa"/>
    <s v="GMC ren"/>
    <s v="lead_GNy5vk9G70ggR9MNOjGySexxCMZfjLmz4daBTOEHwry"/>
    <s v="FinIQ Consulting"/>
    <s v="Gauri Jori"/>
    <s v="user_U27GK6WjhLhUhi1EDKXV57xMpn8n8DMIOjci1q3UReZ"/>
    <s v="Abhiroop Ganguly"/>
    <s v="2022-08-01 05:34:16.605000+00:00"/>
    <s v="2022-08-11 07:14:30.647000+00:00"/>
    <m/>
    <s v="Pune"/>
    <m/>
    <m/>
    <m/>
    <n v="385"/>
    <m/>
    <m/>
    <m/>
    <m/>
    <m/>
    <m/>
    <m/>
    <m/>
    <m/>
    <m/>
    <m/>
    <s v="IT Services &amp; IT Consulting; Others"/>
    <m/>
    <m/>
    <m/>
    <m/>
    <m/>
    <m/>
    <m/>
    <m/>
    <m/>
    <m/>
    <m/>
    <m/>
    <s v="Deepak Yadav; Yogesh Paigude"/>
    <m/>
    <s v="user_5YHA1ZU4iP896lD1YJehdJcMx7ZEgWCpulT4T2c3pJ3"/>
    <s v="Gauri Jori"/>
    <m/>
    <m/>
    <s v="October; September"/>
    <x v="2"/>
    <s v="Lusha"/>
    <m/>
    <m/>
    <m/>
    <m/>
    <m/>
    <s v="2022-04-20 10:05:02.021000+00:00"/>
    <s v="2022-10-19 01:44:37.757000+00:00"/>
    <m/>
  </r>
  <r>
    <x v="16"/>
    <n v="3500000"/>
    <s v="INR"/>
    <n v="0"/>
    <x v="52"/>
    <s v="Sales"/>
    <s v="stat_kcR4fZg7TU7jjk1jAVua3qGLRS4J5uFayEjK5j02wtv"/>
    <s v="Unqualified"/>
    <x v="1"/>
    <s v="OpportunityStatusType.Lost"/>
    <s v="cont_47SMO0H1or0dtK2lgIXBg45ChoUMepjT9w8svzln9t2"/>
    <s v="ayush mehra"/>
    <s v="GMC ren"/>
    <s v="lead_fYuLoDdBVSeF1CLRctNWSGtCEcyOxkurfgpcVUl5W9W"/>
    <s v="Entrata/ Xento Systems"/>
    <s v="Gauri Jori"/>
    <s v="user_8jx3L2CDfrbzNnwYUv6Plfha6VxaSGsqcbTXR3sIBZi"/>
    <s v="Manish Balpande"/>
    <s v="2022-07-08 07:15:17.518000+00:00"/>
    <s v="2022-08-11 05:01:35.001000+00:00"/>
    <m/>
    <s v="Pune"/>
    <m/>
    <s v="2020-08-14 08:05:16+00:00"/>
    <m/>
    <n v="850"/>
    <m/>
    <m/>
    <m/>
    <m/>
    <m/>
    <m/>
    <m/>
    <m/>
    <m/>
    <m/>
    <m/>
    <s v="IT Services &amp; IT Consulting"/>
    <m/>
    <m/>
    <m/>
    <m/>
    <m/>
    <m/>
    <m/>
    <m/>
    <m/>
    <m/>
    <m/>
    <m/>
    <s v="Mrunmay Jalgaonkar"/>
    <m/>
    <s v="user_5YHA1ZU4iP896lD1YJehdJcMx7ZEgWCpulT4T2c3pJ3"/>
    <s v="Gauri Jori"/>
    <m/>
    <m/>
    <s v="April; August"/>
    <x v="2"/>
    <s v="Lusha"/>
    <m/>
    <s v="Downloaded the guide: Designing employee healthcare plan"/>
    <m/>
    <m/>
    <m/>
    <s v="2020-12-06 09:46:42.516000+00:00"/>
    <s v="2022-09-09 11:34:35.463000+00:00"/>
    <m/>
  </r>
  <r>
    <x v="17"/>
    <n v="3500000"/>
    <s v="INR"/>
    <n v="0"/>
    <x v="37"/>
    <s v="Sales"/>
    <s v="stat_kcR4fZg7TU7jjk1jAVua3qGLRS4J5uFayEjK5j02wtv"/>
    <s v="Unqualified"/>
    <x v="1"/>
    <s v="OpportunityStatusType.Lost"/>
    <m/>
    <m/>
    <s v="GMC (1+5)-Renewal"/>
    <s v="lead_6q2380VDOWSDIckgmkLuZSEZ9Wvi90mwqfvkjv3mUuz"/>
    <s v="Saggraha Management Services Pvt Ltd"/>
    <s v="Bhairavi Jog"/>
    <s v="user_6dalmZ7hmWD47jhCVGdU1SSEcFMsz9rWtW2jPORgJvj"/>
    <s v="Vivek Singh"/>
    <s v="2022-07-06 06:13:16.096000+00:00"/>
    <s v="2022-08-10 19:32:24.599000+00:00"/>
    <m/>
    <s v="Bangalore"/>
    <m/>
    <m/>
    <m/>
    <n v="244"/>
    <m/>
    <m/>
    <m/>
    <m/>
    <m/>
    <m/>
    <m/>
    <m/>
    <m/>
    <m/>
    <m/>
    <s v="Banking &amp; Finance"/>
    <m/>
    <m/>
    <m/>
    <m/>
    <m/>
    <m/>
    <m/>
    <m/>
    <m/>
    <m/>
    <m/>
    <m/>
    <s v="Sakshi Soni"/>
    <m/>
    <s v="user_6hRQhcoLhZEDUBYaw3vS7rv6T5582sGfXq4jNRqTfUU"/>
    <s v="Aishwarya Nyayadhish"/>
    <s v="Anjali Nishu"/>
    <m/>
    <s v="August; May"/>
    <x v="2"/>
    <s v="Lusha"/>
    <m/>
    <s v="Glengarry"/>
    <m/>
    <m/>
    <m/>
    <s v="2022-02-06 08:47:04.781000+00:00"/>
    <s v="2022-08-11 07:44:34.463000+00:00"/>
    <s v="GMC"/>
  </r>
  <r>
    <x v="16"/>
    <n v="300000"/>
    <s v="INR"/>
    <n v="0"/>
    <x v="52"/>
    <s v="Sales"/>
    <s v="stat_kcR4fZg7TU7jjk1jAVua3qGLRS4J5uFayEjK5j02wtv"/>
    <s v="Unqualified"/>
    <x v="1"/>
    <s v="OpportunityStatusType.Lost"/>
    <s v="cont_47SMO0H1or0dtK2lgIXBg45ChoUMepjT9w8svzln9t2"/>
    <s v="ayush mehra"/>
    <s v="GPA ren"/>
    <s v="lead_fYuLoDdBVSeF1CLRctNWSGtCEcyOxkurfgpcVUl5W9W"/>
    <s v="Entrata/ Xento Systems"/>
    <s v="Gauri Jori"/>
    <s v="user_8jx3L2CDfrbzNnwYUv6Plfha6VxaSGsqcbTXR3sIBZi"/>
    <s v="Manish Balpande"/>
    <s v="2022-07-08 07:16:03.244000+00:00"/>
    <s v="2022-08-11 05:01:26.973000+00:00"/>
    <m/>
    <s v="Pune"/>
    <m/>
    <s v="2020-08-14 08:05:16+00:00"/>
    <m/>
    <n v="850"/>
    <m/>
    <m/>
    <m/>
    <m/>
    <m/>
    <m/>
    <m/>
    <m/>
    <m/>
    <m/>
    <m/>
    <s v="IT Services &amp; IT Consulting"/>
    <m/>
    <m/>
    <m/>
    <m/>
    <m/>
    <m/>
    <m/>
    <m/>
    <m/>
    <m/>
    <m/>
    <m/>
    <s v="Mrunmay Jalgaonkar"/>
    <m/>
    <s v="user_5YHA1ZU4iP896lD1YJehdJcMx7ZEgWCpulT4T2c3pJ3"/>
    <s v="Gauri Jori"/>
    <m/>
    <m/>
    <s v="April; August"/>
    <x v="2"/>
    <s v="Lusha"/>
    <m/>
    <s v="Downloaded the guide: Designing employee healthcare plan"/>
    <m/>
    <m/>
    <m/>
    <s v="2020-12-06 09:46:42.516000+00:00"/>
    <s v="2022-09-09 11:34:35.463000+00:00"/>
    <m/>
  </r>
  <r>
    <x v="17"/>
    <n v="2000000"/>
    <s v="INR"/>
    <n v="0"/>
    <x v="10"/>
    <s v="Sales"/>
    <s v="stat_kcR4fZg7TU7jjk1jAVua3qGLRS4J5uFayEjK5j02wtv"/>
    <s v="Unqualified"/>
    <x v="1"/>
    <s v="OpportunityStatusType.Lost"/>
    <m/>
    <m/>
    <s v="Parental"/>
    <s v="lead_aIWwJsit24K5bJyo6dzMD0Oa2267XVItcZdcOCkt4HL"/>
    <s v="ZopNow"/>
    <s v="Satyajit Chati"/>
    <s v="user_6dalmZ7hmWD47jhCVGdU1SSEcFMsz9rWtW2jPORgJvj"/>
    <s v="Vivek Singh"/>
    <s v="2022-07-07 12:48:33.984000+00:00"/>
    <s v="2022-08-10 09:22:20.648000+00:00"/>
    <m/>
    <s v="Bangalore"/>
    <m/>
    <m/>
    <m/>
    <n v="90"/>
    <m/>
    <m/>
    <m/>
    <m/>
    <m/>
    <m/>
    <m/>
    <m/>
    <m/>
    <m/>
    <m/>
    <s v="Retail"/>
    <m/>
    <m/>
    <m/>
    <m/>
    <m/>
    <m/>
    <m/>
    <m/>
    <m/>
    <m/>
    <m/>
    <m/>
    <s v="Rakesh Nade"/>
    <m/>
    <s v="user_5IQTpX6DsnoeoDfxqzqojpVoQLXPh68nhDjLS5ETjYj"/>
    <s v="Satyajit Chati"/>
    <m/>
    <m/>
    <s v="August"/>
    <x v="2"/>
    <m/>
    <m/>
    <m/>
    <m/>
    <m/>
    <m/>
    <s v="2022-04-03 18:11:13.771000+00:00"/>
    <s v="2022-09-07 10:56:46.506000+00:00"/>
    <m/>
  </r>
  <r>
    <x v="27"/>
    <n v="6400"/>
    <s v="INR"/>
    <n v="100"/>
    <x v="61"/>
    <s v="Sales"/>
    <s v="stat_OZRiD1474QRJIpvnjHCZfiIvKcVD6mIKSSTzg8SwDVx"/>
    <s v="Won- Payment Completed"/>
    <x v="0"/>
    <s v="OpportunityStatusType.Won"/>
    <m/>
    <m/>
    <s v="NIVA BUPA"/>
    <s v="lead_NvQFI4cV4nGqisp1Nm92yXa9kim38CAEAJk0emZDrfN"/>
    <s v="Proteon Pharmaceuticals"/>
    <s v="Satyam Tiwari"/>
    <s v="user_2YgShwgjLNI4FjAqgE9PtKsdIaGh919JGcFG919fe5B"/>
    <s v="Satyam Tiwari"/>
    <s v="2022-07-27 07:39:13.333000+00:00"/>
    <s v="2022-08-10 10:10:03.450000+00:00"/>
    <m/>
    <s v="Mumbai"/>
    <m/>
    <m/>
    <m/>
    <n v="8"/>
    <m/>
    <m/>
    <m/>
    <m/>
    <m/>
    <m/>
    <m/>
    <m/>
    <m/>
    <m/>
    <m/>
    <s v="Health, Wellness &amp; Fitness"/>
    <m/>
    <m/>
    <m/>
    <m/>
    <m/>
    <m/>
    <m/>
    <m/>
    <m/>
    <m/>
    <m/>
    <m/>
    <s v="Aniket Vahile"/>
    <m/>
    <s v="user_BtmkQ6xvtDyCMLstiH7YmmQURsFQdjarGcnSBd9UgEk"/>
    <s v="Vikas Raj"/>
    <s v="Siddharth Angolkar"/>
    <m/>
    <m/>
    <x v="2"/>
    <s v="Naukri.com"/>
    <m/>
    <m/>
    <m/>
    <m/>
    <m/>
    <s v="2022-06-06 04:38:51.488000+00:00"/>
    <s v="2022-09-22 06:47:09.532000+00:00"/>
    <s v="GPA"/>
  </r>
  <r>
    <x v="14"/>
    <n v="1445000"/>
    <s v="INR"/>
    <n v="100"/>
    <x v="61"/>
    <s v="Sales"/>
    <s v="stat_OZRiD1474QRJIpvnjHCZfiIvKcVD6mIKSSTzg8SwDVx"/>
    <s v="Won- Payment Completed"/>
    <x v="0"/>
    <s v="OpportunityStatusType.Won"/>
    <s v="cont_WaC0EOriZ4aJrufXyCwFFnfnZWudpOgueTV1yOj64ND"/>
    <s v="Ravi Singh"/>
    <s v="GMC"/>
    <s v="lead_3zBjoqtcaZjtEhJ6AgTfDnmF5LqWG3qNbXPc1FDo3pn"/>
    <s v="Pluang"/>
    <s v="Aditya Binani"/>
    <s v="user_g5Yw4Z4XnIbmcGhJO80vdtFdd5ElcDlgYO3q8l82ODn"/>
    <s v="Aditya Binani"/>
    <s v="2022-06-06 12:12:59.916000+00:00"/>
    <s v="2022-08-10 09:51:32.856000+00:00"/>
    <m/>
    <s v="Delhi"/>
    <m/>
    <m/>
    <m/>
    <n v="110"/>
    <m/>
    <m/>
    <m/>
    <m/>
    <m/>
    <m/>
    <m/>
    <m/>
    <m/>
    <m/>
    <m/>
    <s v="Banking &amp; Finance"/>
    <m/>
    <m/>
    <m/>
    <m/>
    <m/>
    <m/>
    <m/>
    <m/>
    <m/>
    <m/>
    <m/>
    <m/>
    <m/>
    <m/>
    <s v="user_g5Yw4Z4XnIbmcGhJO80vdtFdd5ElcDlgYO3q8l82ODn"/>
    <s v="Aditya Binani"/>
    <m/>
    <m/>
    <s v="September"/>
    <x v="4"/>
    <m/>
    <m/>
    <s v="Downloaded the guide: Designing employee healthcare plan"/>
    <m/>
    <m/>
    <m/>
    <s v="2021-10-02 07:19:51.828000+00:00"/>
    <s v="2022-10-14 09:59:39.631000+00:00"/>
    <m/>
  </r>
  <r>
    <x v="17"/>
    <n v="5000000"/>
    <s v="INR"/>
    <n v="0"/>
    <x v="10"/>
    <s v="Sales"/>
    <s v="stat_kcR4fZg7TU7jjk1jAVua3qGLRS4J5uFayEjK5j02wtv"/>
    <s v="Unqualified"/>
    <x v="1"/>
    <s v="OpportunityStatusType.Lost"/>
    <m/>
    <m/>
    <s v="The customer is not happy with the current broker as they have been struggling with the claims and hence customer is looking for a change.  They have liked Loop's offering and would like to take this forward."/>
    <s v="lead_aIWwJsit24K5bJyo6dzMD0Oa2267XVItcZdcOCkt4HL"/>
    <s v="ZopNow"/>
    <s v="Satyajit Chati"/>
    <s v="user_6dalmZ7hmWD47jhCVGdU1SSEcFMsz9rWtW2jPORgJvj"/>
    <s v="Vivek Singh"/>
    <s v="2022-07-07 12:47:53.298000+00:00"/>
    <s v="2022-08-10 09:22:08.333000+00:00"/>
    <m/>
    <s v="Bangalore"/>
    <m/>
    <m/>
    <m/>
    <n v="90"/>
    <m/>
    <m/>
    <m/>
    <m/>
    <m/>
    <m/>
    <m/>
    <m/>
    <m/>
    <m/>
    <m/>
    <s v="Retail"/>
    <m/>
    <m/>
    <m/>
    <m/>
    <m/>
    <m/>
    <m/>
    <m/>
    <m/>
    <m/>
    <m/>
    <m/>
    <s v="Rakesh Nade"/>
    <m/>
    <s v="user_5IQTpX6DsnoeoDfxqzqojpVoQLXPh68nhDjLS5ETjYj"/>
    <s v="Satyajit Chati"/>
    <m/>
    <m/>
    <s v="August"/>
    <x v="2"/>
    <m/>
    <m/>
    <m/>
    <m/>
    <m/>
    <m/>
    <s v="2022-04-03 18:11:13.771000+00:00"/>
    <s v="2022-09-07 10:56:46.506000+00:00"/>
    <s v="GMC"/>
  </r>
  <r>
    <x v="22"/>
    <n v="314000"/>
    <s v="INR"/>
    <n v="0"/>
    <x v="58"/>
    <s v="Sales"/>
    <s v="stat_1hn9nRJaLbI53NxPuSQgo90kRpbpKsFlwN4oEGNUTdO"/>
    <s v="Lost"/>
    <x v="1"/>
    <s v="OpportunityStatusType.Lost"/>
    <s v="cont_KfIQthiS7OWFKl3yOH2Cm0LuJqmqr1KcHtt2i6rVqov"/>
    <s v="Akshata(DND/whatsapp)"/>
    <s v="GPA ren"/>
    <s v="lead_QQjl0MebKk1cFtSKeHjaGHMJySWFMIyISGDcqifxQbF"/>
    <s v="ESI Software India/ ESI Group"/>
    <s v="Gauri Jori"/>
    <s v="user_TZzywQwym26DjuswO479pxRhNKX152z8X1haCx2vcst"/>
    <s v="Vrushali Kummar"/>
    <s v="2022-06-21 08:24:52.290000+00:00"/>
    <s v="2022-08-10 08:57:56.936000+00:00"/>
    <m/>
    <s v="Pune"/>
    <m/>
    <m/>
    <m/>
    <n v="400"/>
    <m/>
    <m/>
    <m/>
    <m/>
    <m/>
    <m/>
    <m/>
    <m/>
    <m/>
    <m/>
    <m/>
    <s v="IT Services &amp; IT Consulting"/>
    <m/>
    <m/>
    <m/>
    <m/>
    <m/>
    <m/>
    <m/>
    <m/>
    <m/>
    <m/>
    <m/>
    <m/>
    <m/>
    <m/>
    <s v="user_5YHA1ZU4iP896lD1YJehdJcMx7ZEgWCpulT4T2c3pJ3"/>
    <s v="Gauri Jori"/>
    <m/>
    <m/>
    <s v="August; July"/>
    <x v="2"/>
    <m/>
    <m/>
    <s v="Vaccine inbound"/>
    <m/>
    <m/>
    <m/>
    <s v="2021-05-07 15:55:10.362000+00:00"/>
    <s v="2022-08-25 09:07:35.846000+00:00"/>
    <m/>
  </r>
  <r>
    <x v="22"/>
    <n v="630695"/>
    <s v="INR"/>
    <n v="0"/>
    <x v="58"/>
    <s v="Sales"/>
    <s v="stat_1hn9nRJaLbI53NxPuSQgo90kRpbpKsFlwN4oEGNUTdO"/>
    <s v="Lost"/>
    <x v="1"/>
    <s v="OpportunityStatusType.Lost"/>
    <s v="cont_KfIQthiS7OWFKl3yOH2Cm0LuJqmqr1KcHtt2i6rVqov"/>
    <s v="Akshata(DND/whatsapp)"/>
    <s v="Top Up"/>
    <s v="lead_QQjl0MebKk1cFtSKeHjaGHMJySWFMIyISGDcqifxQbF"/>
    <s v="ESI Software India/ ESI Group"/>
    <s v="Gauri Jori"/>
    <s v="user_TZzywQwym26DjuswO479pxRhNKX152z8X1haCx2vcst"/>
    <s v="Vrushali Kummar"/>
    <s v="2022-06-21 08:25:34.415000+00:00"/>
    <s v="2022-08-10 08:58:08.969000+00:00"/>
    <m/>
    <s v="Pune"/>
    <m/>
    <m/>
    <m/>
    <n v="400"/>
    <m/>
    <m/>
    <m/>
    <m/>
    <m/>
    <m/>
    <m/>
    <m/>
    <m/>
    <m/>
    <m/>
    <s v="IT Services &amp; IT Consulting"/>
    <m/>
    <m/>
    <m/>
    <m/>
    <m/>
    <m/>
    <m/>
    <m/>
    <m/>
    <m/>
    <m/>
    <m/>
    <m/>
    <m/>
    <s v="user_5YHA1ZU4iP896lD1YJehdJcMx7ZEgWCpulT4T2c3pJ3"/>
    <s v="Gauri Jori"/>
    <m/>
    <m/>
    <s v="August; July"/>
    <x v="2"/>
    <m/>
    <m/>
    <s v="Vaccine inbound"/>
    <m/>
    <m/>
    <m/>
    <s v="2021-05-07 15:55:10.362000+00:00"/>
    <s v="2022-08-25 09:07:35.846000+00:00"/>
    <m/>
  </r>
  <r>
    <x v="22"/>
    <n v="7000000"/>
    <s v="INR"/>
    <n v="0"/>
    <x v="58"/>
    <s v="Sales"/>
    <s v="stat_1hn9nRJaLbI53NxPuSQgo90kRpbpKsFlwN4oEGNUTdO"/>
    <s v="Lost"/>
    <x v="1"/>
    <s v="OpportunityStatusType.Lost"/>
    <s v="cont_KfIQthiS7OWFKl3yOH2Cm0LuJqmqr1KcHtt2i6rVqov"/>
    <s v="Akshata(DND/whatsapp)"/>
    <s v="GMC ren"/>
    <s v="lead_QQjl0MebKk1cFtSKeHjaGHMJySWFMIyISGDcqifxQbF"/>
    <s v="ESI Software India/ ESI Group"/>
    <s v="Gauri Jori"/>
    <s v="user_TZzywQwym26DjuswO479pxRhNKX152z8X1haCx2vcst"/>
    <s v="Vrushali Kummar"/>
    <s v="2022-05-27 08:24:49.847000+00:00"/>
    <s v="2022-08-10 08:57:29.228000+00:00"/>
    <m/>
    <s v="Pune"/>
    <m/>
    <m/>
    <m/>
    <n v="400"/>
    <m/>
    <m/>
    <m/>
    <m/>
    <m/>
    <m/>
    <m/>
    <m/>
    <m/>
    <m/>
    <m/>
    <s v="IT Services &amp; IT Consulting"/>
    <m/>
    <m/>
    <m/>
    <m/>
    <m/>
    <m/>
    <m/>
    <m/>
    <m/>
    <m/>
    <m/>
    <m/>
    <m/>
    <m/>
    <s v="user_5YHA1ZU4iP896lD1YJehdJcMx7ZEgWCpulT4T2c3pJ3"/>
    <s v="Gauri Jori"/>
    <m/>
    <m/>
    <s v="August; July"/>
    <x v="2"/>
    <m/>
    <m/>
    <s v="Vaccine inbound"/>
    <m/>
    <m/>
    <m/>
    <s v="2021-05-07 15:55:10.362000+00:00"/>
    <s v="2022-08-25 09:07:35.846000+00:00"/>
    <m/>
  </r>
  <r>
    <x v="16"/>
    <n v="1800000"/>
    <s v="INR"/>
    <n v="0"/>
    <x v="48"/>
    <s v="Sales"/>
    <s v="stat_kcR4fZg7TU7jjk1jAVua3qGLRS4J5uFayEjK5j02wtv"/>
    <s v="Unqualified"/>
    <x v="1"/>
    <s v="OpportunityStatusType.Lost"/>
    <m/>
    <m/>
    <s v="GMC (Renewal) ICICI Policy"/>
    <s v="lead_GOsTt6NxUYijzJRN9yIK69ml8WNeelxWDXuA7btzEvJ"/>
    <s v="Radhe Sham Well pack limited"/>
    <s v="Pranav Kenjale"/>
    <s v="user_8jx3L2CDfrbzNnwYUv6Plfha6VxaSGsqcbTXR3sIBZi"/>
    <s v="Manish Balpande"/>
    <s v="2022-07-29 12:26:03.027000+00:00"/>
    <s v="2022-08-10 08:32:31.352000+00:00"/>
    <m/>
    <s v="Pune"/>
    <m/>
    <m/>
    <m/>
    <n v="225"/>
    <m/>
    <m/>
    <m/>
    <m/>
    <m/>
    <m/>
    <m/>
    <m/>
    <m/>
    <m/>
    <m/>
    <m/>
    <m/>
    <m/>
    <m/>
    <m/>
    <m/>
    <m/>
    <m/>
    <m/>
    <m/>
    <m/>
    <m/>
    <m/>
    <m/>
    <m/>
    <s v="user_Jujy0sFufO9J3qwY7aNpCCnF6nFZMrfvciNEydEzhaI"/>
    <s v="Shreya Solanki"/>
    <m/>
    <m/>
    <s v="August"/>
    <x v="4"/>
    <m/>
    <m/>
    <s v="Employee Wellness Handbook"/>
    <m/>
    <m/>
    <m/>
    <s v="2022-04-06 06:24:23.937000+00:00"/>
    <s v="2022-10-10 07:34:54.810000+00:00"/>
    <m/>
  </r>
  <r>
    <x v="11"/>
    <n v="190000"/>
    <s v="INR"/>
    <n v="100"/>
    <x v="61"/>
    <s v="Sales"/>
    <s v="stat_OZRiD1474QRJIpvnjHCZfiIvKcVD6mIKSSTzg8SwDVx"/>
    <s v="Won- Payment Completed"/>
    <x v="0"/>
    <s v="OpportunityStatusType.Won"/>
    <s v="cont_LSQFUUlsjYU1lscZnPxyfANcj3ocAydefpFTjdvXH00"/>
    <s v="Amiya Sagar"/>
    <s v="GMC-fresh"/>
    <s v="lead_Xr4uwrFc7S1IXlOORXl7bkA1lre3GVEszyiYTswjJtq"/>
    <s v="TRUCVR TECHNOLOGIES PRIVATE LIMITED(Fresh)"/>
    <s v="Bharti Bankey"/>
    <s v="user_LKRhV6rhcBe0uL8u70UUGeDjbMupuho4TaiAOCbT7HT"/>
    <s v="Kashif Ahmad"/>
    <s v="2022-06-16 08:42:46.827000+00:00"/>
    <s v="2022-08-10 08:41:30.398000+00:00"/>
    <m/>
    <s v="Bangalore"/>
    <m/>
    <s v="2022-06-03 11:40:09+00:00"/>
    <m/>
    <n v="15"/>
    <m/>
    <m/>
    <m/>
    <m/>
    <m/>
    <m/>
    <m/>
    <s v="ORGANIC_SEARCH"/>
    <m/>
    <m/>
    <m/>
    <s v="IT Services &amp; IT Consulting"/>
    <m/>
    <m/>
    <m/>
    <m/>
    <m/>
    <m/>
    <m/>
    <m/>
    <m/>
    <m/>
    <m/>
    <m/>
    <m/>
    <m/>
    <s v="user_aM3WaaSUQQmaNnsm9l2FQRVWUEr8RN2ZdXzsuQUalQ3"/>
    <s v="Bharti Bankey"/>
    <s v="Siddharth Angolkar"/>
    <m/>
    <m/>
    <x v="3"/>
    <s v="Inbound via website"/>
    <m/>
    <s v="Employee Count 25"/>
    <m/>
    <m/>
    <m/>
    <s v="2022-06-03 11:41:01.144000+00:00"/>
    <s v="2022-09-09 10:02:34.735000+00:00"/>
    <m/>
  </r>
  <r>
    <x v="0"/>
    <n v="700000"/>
    <s v="INR"/>
    <n v="0"/>
    <x v="10"/>
    <s v="Sales"/>
    <s v="stat_1hn9nRJaLbI53NxPuSQgo90kRpbpKsFlwN4oEGNUTdO"/>
    <s v="Lost"/>
    <x v="1"/>
    <s v="OpportunityStatusType.Lost"/>
    <m/>
    <m/>
    <s v="Lost"/>
    <s v="lead_VHW5jyfVQjGZHrqxa0qbmQJtEUD38KQVLxlf5UGGzZx"/>
    <s v="Tasty Bite Eatables Pvt Ltd"/>
    <s v="Bharti Bankey"/>
    <s v="user_ld5YgHNj2pvuncdfHoHOwdXz2NpUhXpbkNchGaPKUXG"/>
    <s v="Sameer Iftekhari"/>
    <s v="2022-07-19 07:08:08.141000+00:00"/>
    <s v="2022-08-10 06:56:24.621000+00:00"/>
    <m/>
    <s v="Pune"/>
    <m/>
    <m/>
    <m/>
    <n v="171"/>
    <m/>
    <m/>
    <m/>
    <m/>
    <m/>
    <m/>
    <m/>
    <s v="PAID_SOCIAL"/>
    <m/>
    <m/>
    <m/>
    <s v="Food &amp; Beverages"/>
    <m/>
    <m/>
    <m/>
    <m/>
    <m/>
    <m/>
    <m/>
    <m/>
    <m/>
    <m/>
    <m/>
    <m/>
    <s v="Sakshi Soni"/>
    <m/>
    <s v="user_aM3WaaSUQQmaNnsm9l2FQRVWUEr8RN2ZdXzsuQUalQ3"/>
    <s v="Bharti Bankey"/>
    <s v="Anjali Nishu"/>
    <m/>
    <s v="October"/>
    <x v="2"/>
    <s v="Naukri.com"/>
    <m/>
    <m/>
    <m/>
    <m/>
    <m/>
    <s v="2021-01-04 06:27:44.246000+00:00"/>
    <s v="2022-10-14 09:50:47.316000+00:00"/>
    <m/>
  </r>
  <r>
    <x v="29"/>
    <n v="400000"/>
    <s v="INR"/>
    <n v="0"/>
    <x v="62"/>
    <s v="Sales"/>
    <s v="stat_1hn9nRJaLbI53NxPuSQgo90kRpbpKsFlwN4oEGNUTdO"/>
    <s v="Lost"/>
    <x v="1"/>
    <s v="OpportunityStatusType.Lost"/>
    <m/>
    <m/>
    <s v="Parental Policy"/>
    <s v="lead_ssSm2lXvGVIa5c81eAHdH2yt0I8yUxfYbdl75oqnkcT"/>
    <s v="T &amp; T Infra"/>
    <s v="Sarvesh Pawar"/>
    <s v="user_k8sSUtRXfYEMul9CBIF4ZOmv3vnev5cdEvVZbtETMKp"/>
    <s v="Sanket Kulkarni"/>
    <s v="2022-07-28 07:56:28.185000+00:00"/>
    <s v="2022-08-10 08:09:29.270000+00:00"/>
    <m/>
    <s v="Pune"/>
    <m/>
    <s v="2020-09-30 05:03:24+00:00"/>
    <m/>
    <n v="300"/>
    <m/>
    <m/>
    <m/>
    <m/>
    <m/>
    <m/>
    <m/>
    <m/>
    <m/>
    <m/>
    <m/>
    <s v="Others"/>
    <m/>
    <m/>
    <m/>
    <m/>
    <m/>
    <m/>
    <m/>
    <m/>
    <m/>
    <m/>
    <m/>
    <m/>
    <m/>
    <m/>
    <s v="user_A8KOTZADnUtEQOLt4nSLAmteNStuGh80js75RYjrXVt"/>
    <s v="Sarvesh Pawar"/>
    <m/>
    <m/>
    <s v="October"/>
    <x v="12"/>
    <m/>
    <m/>
    <m/>
    <m/>
    <m/>
    <m/>
    <s v="2020-12-06 09:49:43.165000+00:00"/>
    <s v="2022-10-11 15:15:02.429000+00:00"/>
    <s v="GMC"/>
  </r>
  <r>
    <x v="11"/>
    <n v="500000"/>
    <s v="INR"/>
    <n v="0"/>
    <x v="63"/>
    <s v="Sales"/>
    <s v="stat_1hn9nRJaLbI53NxPuSQgo90kRpbpKsFlwN4oEGNUTdO"/>
    <s v="Lost"/>
    <x v="1"/>
    <s v="OpportunityStatusType.Lost"/>
    <s v="cont_7E5f1LfZWjJISWu8dnaaq8Jn2WCAngXaKMWArvt8yzi"/>
    <s v="shalini"/>
    <s v="GMC  Family cover 1+5 Current quotes higher than their budget"/>
    <s v="lead_diyZtIVRlZMKa0Zmibqfk0SoRjAtrW0rTj7u07UXMhU"/>
    <s v="Rooman Technologies"/>
    <s v="Daya Gowda"/>
    <s v="user_LKRhV6rhcBe0uL8u70UUGeDjbMupuho4TaiAOCbT7HT"/>
    <s v="Kashif Ahmad"/>
    <s v="2022-06-28 11:09:49.271000+00:00"/>
    <s v="2022-08-10 06:23:59.355000+00:00"/>
    <m/>
    <s v="Bangalore"/>
    <m/>
    <m/>
    <m/>
    <n v="125"/>
    <m/>
    <m/>
    <m/>
    <m/>
    <m/>
    <m/>
    <m/>
    <m/>
    <m/>
    <m/>
    <m/>
    <s v="IT Services &amp; IT Consulting"/>
    <m/>
    <m/>
    <m/>
    <m/>
    <m/>
    <m/>
    <m/>
    <m/>
    <m/>
    <m/>
    <m/>
    <m/>
    <s v="Jithendra Goalla; Rakesh Nade"/>
    <m/>
    <s v="user_encRk5bIEFN6ZA11h4WH2AdZTiZpogLSlMIaj0E30SZ"/>
    <s v="Daya Gowda"/>
    <m/>
    <m/>
    <m/>
    <x v="2"/>
    <s v="Mr. E"/>
    <m/>
    <m/>
    <m/>
    <m/>
    <m/>
    <s v="2022-04-20 10:11:00.353000+00:00"/>
    <s v="2022-10-10 02:51:47.563000+00:00"/>
    <m/>
  </r>
  <r>
    <x v="18"/>
    <n v="200000"/>
    <s v="INR"/>
    <n v="0"/>
    <x v="52"/>
    <s v="Sales"/>
    <s v="stat_kcR4fZg7TU7jjk1jAVua3qGLRS4J5uFayEjK5j02wtv"/>
    <s v="Unqualified"/>
    <x v="1"/>
    <s v="OpportunityStatusType.Lost"/>
    <s v="cont_lao28cEyoeYbN2wgUOf8C3j19eq0YEC7Gp4MiYtZ2DH"/>
    <s v="Poornima Patil"/>
    <m/>
    <s v="lead_SApXJZxMTwmqn6gz5QX9yCgNXnSFyXY39Z8dRvtGj1q"/>
    <s v="D Cube Analytics"/>
    <s v="Sarvesh Pawar"/>
    <s v="user_IgNfKH7wuLLjHvexoMm2PXWcnF3zYft0ZbMTyfwKRUg"/>
    <s v="Moziez Chamadia"/>
    <s v="2022-07-01 06:42:58.420000+00:00"/>
    <s v="2022-08-10 04:22:34.418000+00:00"/>
    <m/>
    <s v="Bangalore"/>
    <m/>
    <m/>
    <m/>
    <n v="193"/>
    <m/>
    <m/>
    <m/>
    <m/>
    <m/>
    <m/>
    <m/>
    <s v="PAID_SOCIAL"/>
    <m/>
    <m/>
    <m/>
    <s v="Health, Wellness &amp; Fitness; Manufacturing"/>
    <m/>
    <m/>
    <m/>
    <m/>
    <m/>
    <m/>
    <m/>
    <m/>
    <m/>
    <m/>
    <m/>
    <m/>
    <s v="Deepak Yadav"/>
    <m/>
    <s v="user_A8KOTZADnUtEQOLt4nSLAmteNStuGh80js75RYjrXVt"/>
    <s v="Sarvesh Pawar"/>
    <m/>
    <m/>
    <s v="August"/>
    <x v="4"/>
    <s v="Naukri.com"/>
    <m/>
    <s v="Employee Wellness Handbook"/>
    <m/>
    <m/>
    <m/>
    <s v="2022-02-01 18:36:14.382000+00:00"/>
    <s v="2022-10-10 02:50:27.086000+00:00"/>
    <s v="GPA"/>
  </r>
  <r>
    <x v="1"/>
    <n v="500000"/>
    <s v="INR"/>
    <n v="0"/>
    <x v="1"/>
    <s v="Sales"/>
    <s v="stat_1hn9nRJaLbI53NxPuSQgo90kRpbpKsFlwN4oEGNUTdO"/>
    <s v="Lost"/>
    <x v="1"/>
    <s v="OpportunityStatusType.Lost"/>
    <s v="cont_jnq5EQyPcwYBIl4UxoRniEzOcibDD5u0Gnww4QsNtVE"/>
    <s v="Leena Arora"/>
    <s v="Not going for GMC as of now . Instead are thinking for app only proposal"/>
    <s v="lead_7nztfLCI82KaOfkT61NPIEiHmHxBbZ9HnaOMVGa92AZ"/>
    <s v="Certa (getcerta.com) (Fresh)"/>
    <s v="Nikhil Ahuja"/>
    <s v="user_kbtBHYtBjVDNyI72HTF6C1SCvC7yVBiA6OrBOy3t96U"/>
    <s v="Tejas Kulkarni"/>
    <s v="2022-05-02 09:57:32.791000+00:00"/>
    <s v="2022-08-10 05:21:16.284000+00:00"/>
    <m/>
    <s v="Delhi"/>
    <m/>
    <m/>
    <m/>
    <n v="100"/>
    <m/>
    <m/>
    <m/>
    <m/>
    <m/>
    <m/>
    <m/>
    <m/>
    <m/>
    <m/>
    <m/>
    <m/>
    <m/>
    <m/>
    <m/>
    <m/>
    <m/>
    <m/>
    <m/>
    <m/>
    <m/>
    <m/>
    <m/>
    <m/>
    <m/>
    <m/>
    <s v="user_ocHSJH83OJnHCvKyMbjx8WOOK8PMgAUGIj1qK0q0dMV"/>
    <s v="Nikhil Ahuja"/>
    <m/>
    <m/>
    <s v="June"/>
    <x v="4"/>
    <m/>
    <m/>
    <s v="Employee Engagement Handbook"/>
    <m/>
    <m/>
    <m/>
    <s v="2022-05-02 05:21:08.683000+00:00"/>
    <s v="2022-08-10 05:21:16.327000+00:00"/>
    <s v="GMC"/>
  </r>
  <r>
    <x v="18"/>
    <n v="800000"/>
    <s v="INR"/>
    <n v="0"/>
    <x v="52"/>
    <s v="Sales"/>
    <s v="stat_kcR4fZg7TU7jjk1jAVua3qGLRS4J5uFayEjK5j02wtv"/>
    <s v="Unqualified"/>
    <x v="1"/>
    <s v="OpportunityStatusType.Lost"/>
    <s v="cont_lao28cEyoeYbN2wgUOf8C3j19eq0YEC7Gp4MiYtZ2DH"/>
    <s v="Poornima Patil"/>
    <s v="Fresh GTL"/>
    <s v="lead_SApXJZxMTwmqn6gz5QX9yCgNXnSFyXY39Z8dRvtGj1q"/>
    <s v="D Cube Analytics"/>
    <s v="Sarvesh Pawar"/>
    <s v="user_IgNfKH7wuLLjHvexoMm2PXWcnF3zYft0ZbMTyfwKRUg"/>
    <s v="Moziez Chamadia"/>
    <s v="2022-07-01 06:44:32.926000+00:00"/>
    <s v="2022-08-10 04:22:43.377000+00:00"/>
    <m/>
    <s v="Bangalore"/>
    <m/>
    <m/>
    <m/>
    <n v="193"/>
    <m/>
    <m/>
    <m/>
    <m/>
    <m/>
    <m/>
    <m/>
    <s v="PAID_SOCIAL"/>
    <m/>
    <m/>
    <m/>
    <s v="Health, Wellness &amp; Fitness; Manufacturing"/>
    <m/>
    <m/>
    <m/>
    <m/>
    <m/>
    <m/>
    <m/>
    <m/>
    <m/>
    <m/>
    <m/>
    <m/>
    <s v="Deepak Yadav"/>
    <m/>
    <s v="user_A8KOTZADnUtEQOLt4nSLAmteNStuGh80js75RYjrXVt"/>
    <s v="Sarvesh Pawar"/>
    <m/>
    <m/>
    <s v="August"/>
    <x v="4"/>
    <s v="Naukri.com"/>
    <m/>
    <s v="Employee Wellness Handbook"/>
    <m/>
    <m/>
    <m/>
    <s v="2022-02-01 18:36:14.382000+00:00"/>
    <s v="2022-10-10 02:50:27.086000+00:00"/>
    <s v="GTL"/>
  </r>
  <r>
    <x v="17"/>
    <n v="100000"/>
    <s v="INR"/>
    <n v="0"/>
    <x v="54"/>
    <s v="Sales"/>
    <s v="stat_kcR4fZg7TU7jjk1jAVua3qGLRS4J5uFayEjK5j02wtv"/>
    <s v="Unqualified"/>
    <x v="1"/>
    <s v="OpportunityStatusType.Lost"/>
    <m/>
    <m/>
    <m/>
    <s v="lead_WuFR7mtYhTR6pdJINXy3ZMEDTcuJfauryb9ECmoatBV"/>
    <s v="hr@flogic.in"/>
    <s v="Shreya Solanki"/>
    <s v="user_6dalmZ7hmWD47jhCVGdU1SSEcFMsz9rWtW2jPORgJvj"/>
    <s v="Vivek Singh"/>
    <s v="2022-07-29 09:57:06.615000+00:00"/>
    <s v="2022-08-09 12:11:47.308000+00:00"/>
    <m/>
    <s v="Bangalore"/>
    <m/>
    <s v="2022-07-28 09:33:23+00:00"/>
    <m/>
    <n v="25"/>
    <m/>
    <m/>
    <m/>
    <m/>
    <m/>
    <m/>
    <m/>
    <s v="ORGANIC_SEARCH"/>
    <m/>
    <m/>
    <m/>
    <m/>
    <m/>
    <m/>
    <m/>
    <m/>
    <m/>
    <m/>
    <m/>
    <m/>
    <m/>
    <m/>
    <m/>
    <m/>
    <m/>
    <m/>
    <s v="user_Jujy0sFufO9J3qwY7aNpCCnF6nFZMrfvciNEydEzhaI"/>
    <s v="Shreya Solanki"/>
    <m/>
    <m/>
    <s v="August"/>
    <x v="3"/>
    <s v="Inbound via website"/>
    <m/>
    <s v="Employee Count 25"/>
    <m/>
    <m/>
    <m/>
    <s v="2022-07-28 09:36:14.252000+00:00"/>
    <s v="2022-09-21 06:44:34.592000+00:00"/>
    <m/>
  </r>
  <r>
    <x v="18"/>
    <n v="3000000"/>
    <s v="INR"/>
    <n v="0"/>
    <x v="52"/>
    <s v="Sales"/>
    <s v="stat_kcR4fZg7TU7jjk1jAVua3qGLRS4J5uFayEjK5j02wtv"/>
    <s v="Unqualified"/>
    <x v="1"/>
    <s v="OpportunityStatusType.Lost"/>
    <s v="cont_lao28cEyoeYbN2wgUOf8C3j19eq0YEC7Gp4MiYtZ2DH"/>
    <s v="Poornima Patil"/>
    <m/>
    <s v="lead_SApXJZxMTwmqn6gz5QX9yCgNXnSFyXY39Z8dRvtGj1q"/>
    <s v="D Cube Analytics"/>
    <s v="Sarvesh Pawar"/>
    <s v="user_IgNfKH7wuLLjHvexoMm2PXWcnF3zYft0ZbMTyfwKRUg"/>
    <s v="Moziez Chamadia"/>
    <s v="2022-07-01 06:42:30.928000+00:00"/>
    <s v="2022-08-10 04:22:25.908000+00:00"/>
    <m/>
    <s v="Bangalore"/>
    <m/>
    <m/>
    <m/>
    <n v="193"/>
    <m/>
    <m/>
    <m/>
    <m/>
    <m/>
    <m/>
    <m/>
    <s v="PAID_SOCIAL"/>
    <m/>
    <m/>
    <m/>
    <s v="Health, Wellness &amp; Fitness; Manufacturing"/>
    <m/>
    <m/>
    <m/>
    <m/>
    <m/>
    <m/>
    <m/>
    <m/>
    <m/>
    <m/>
    <m/>
    <m/>
    <s v="Deepak Yadav"/>
    <m/>
    <s v="user_A8KOTZADnUtEQOLt4nSLAmteNStuGh80js75RYjrXVt"/>
    <s v="Sarvesh Pawar"/>
    <m/>
    <m/>
    <s v="August"/>
    <x v="4"/>
    <s v="Naukri.com"/>
    <m/>
    <s v="Employee Wellness Handbook"/>
    <m/>
    <m/>
    <m/>
    <s v="2022-02-01 18:36:14.382000+00:00"/>
    <s v="2022-10-10 02:50:27.086000+00:00"/>
    <s v="GMC"/>
  </r>
  <r>
    <x v="8"/>
    <n v="600000"/>
    <s v="INR"/>
    <n v="0"/>
    <x v="10"/>
    <s v="Sales"/>
    <s v="stat_kcR4fZg7TU7jjk1jAVua3qGLRS4J5uFayEjK5j02wtv"/>
    <s v="Unqualified"/>
    <x v="1"/>
    <s v="OpportunityStatusType.Lost"/>
    <s v="cont_67lnOECnQGcDDxnFvYVjercRiy1feFGDigooN3fqJqi"/>
    <s v="Rahul Jain"/>
    <s v="No response from Client, based in Kota, Rajasthan"/>
    <s v="lead_3HxIraTCQlX2G0y2KNhVXExIM67Ps3AP6AZuDp6oA3R"/>
    <s v="Eduncle"/>
    <s v="Harmanjit Singh"/>
    <s v="user_KLETV1op4MIjvKQ12xGsWi23CuPjDE6PT29nwG6T3MY"/>
    <s v="Pooja Gawas"/>
    <s v="2022-07-08 10:01:43.539000+00:00"/>
    <s v="2022-08-09 05:43:40.578000+00:00"/>
    <m/>
    <s v="Other"/>
    <m/>
    <m/>
    <m/>
    <n v="180"/>
    <m/>
    <m/>
    <m/>
    <m/>
    <m/>
    <m/>
    <m/>
    <m/>
    <m/>
    <m/>
    <m/>
    <s v="Education"/>
    <m/>
    <m/>
    <m/>
    <m/>
    <m/>
    <m/>
    <m/>
    <m/>
    <m/>
    <m/>
    <m/>
    <m/>
    <m/>
    <m/>
    <s v="user_lwF8ctKa5IyxqATpO2EOw2h0AEPiCMHOgewiH38Ei77"/>
    <s v="Harmanjit Singh"/>
    <m/>
    <m/>
    <m/>
    <x v="9"/>
    <m/>
    <m/>
    <s v="Lead Magnet Lead"/>
    <m/>
    <m/>
    <m/>
    <s v="2021-09-09 11:55:46.735000+00:00"/>
    <s v="2022-09-23 12:07:55.158000+00:00"/>
    <s v="GMC"/>
  </r>
  <r>
    <x v="22"/>
    <n v="5000000"/>
    <s v="INR"/>
    <n v="0"/>
    <x v="64"/>
    <s v="Sales"/>
    <s v="stat_1hn9nRJaLbI53NxPuSQgo90kRpbpKsFlwN4oEGNUTdO"/>
    <s v="Lost"/>
    <x v="1"/>
    <s v="OpportunityStatusType.Lost"/>
    <m/>
    <m/>
    <s v="GMC (Renewal) - did not get revised quotes"/>
    <s v="lead_OsaeQPbz6JfwGB6j4p5mH7q51o2sjjPnfQpeRq6ZBIr"/>
    <s v="Ebo"/>
    <s v="Bhairavi Jog"/>
    <s v="user_TZzywQwym26DjuswO479pxRhNKX152z8X1haCx2vcst"/>
    <s v="Vrushali Kummar"/>
    <s v="2022-01-27 05:48:01.143000+00:00"/>
    <s v="2022-08-09 04:23:16.868000+00:00"/>
    <m/>
    <s v="Bangalore"/>
    <m/>
    <m/>
    <m/>
    <n v="220"/>
    <m/>
    <m/>
    <m/>
    <m/>
    <m/>
    <m/>
    <m/>
    <m/>
    <m/>
    <m/>
    <m/>
    <m/>
    <m/>
    <m/>
    <m/>
    <m/>
    <m/>
    <m/>
    <m/>
    <m/>
    <m/>
    <m/>
    <m/>
    <m/>
    <m/>
    <m/>
    <s v="user_228eUmsdKIb9OItgmiDq1zD4aPZ1eqiapbaLAGeBf8g"/>
    <s v="Bhairavi Jog"/>
    <m/>
    <m/>
    <s v="August"/>
    <x v="4"/>
    <m/>
    <m/>
    <s v="Downloaded the guide: Designing employee healthcare plan"/>
    <m/>
    <m/>
    <m/>
    <s v="2021-11-13 14:39:41.850000+00:00"/>
    <s v="2022-08-09 04:24:00.497000+00:00"/>
    <s v="GMC"/>
  </r>
  <r>
    <x v="22"/>
    <n v="100000"/>
    <s v="INR"/>
    <n v="0"/>
    <x v="10"/>
    <s v="Sales"/>
    <s v="stat_1hn9nRJaLbI53NxPuSQgo90kRpbpKsFlwN4oEGNUTdO"/>
    <s v="Lost"/>
    <x v="1"/>
    <s v="OpportunityStatusType.Lost"/>
    <m/>
    <m/>
    <s v="GPA (Renewal) - did not get revised quotes"/>
    <s v="lead_OsaeQPbz6JfwGB6j4p5mH7q51o2sjjPnfQpeRq6ZBIr"/>
    <s v="Ebo"/>
    <s v="Bhairavi Jog"/>
    <s v="user_TZzywQwym26DjuswO479pxRhNKX152z8X1haCx2vcst"/>
    <s v="Vrushali Kummar"/>
    <s v="2022-01-27 05:49:57.733000+00:00"/>
    <s v="2022-08-09 04:23:35.553000+00:00"/>
    <m/>
    <s v="Bangalore"/>
    <m/>
    <m/>
    <m/>
    <n v="220"/>
    <m/>
    <m/>
    <m/>
    <m/>
    <m/>
    <m/>
    <m/>
    <m/>
    <m/>
    <m/>
    <m/>
    <m/>
    <m/>
    <m/>
    <m/>
    <m/>
    <m/>
    <m/>
    <m/>
    <m/>
    <m/>
    <m/>
    <m/>
    <m/>
    <m/>
    <m/>
    <s v="user_228eUmsdKIb9OItgmiDq1zD4aPZ1eqiapbaLAGeBf8g"/>
    <s v="Bhairavi Jog"/>
    <m/>
    <m/>
    <s v="August"/>
    <x v="4"/>
    <m/>
    <m/>
    <s v="Downloaded the guide: Designing employee healthcare plan"/>
    <m/>
    <m/>
    <m/>
    <s v="2021-11-13 14:39:41.850000+00:00"/>
    <s v="2022-08-09 04:24:00.497000+00:00"/>
    <m/>
  </r>
  <r>
    <x v="21"/>
    <n v="5000000"/>
    <s v="INR"/>
    <n v="0"/>
    <x v="61"/>
    <s v="Sales"/>
    <s v="stat_1hn9nRJaLbI53NxPuSQgo90kRpbpKsFlwN4oEGNUTdO"/>
    <s v="Lost"/>
    <x v="1"/>
    <s v="OpportunityStatusType.Lost"/>
    <m/>
    <m/>
    <s v="GMC"/>
    <s v="lead_tT5Zsi1oNCVFijhFJTd75ompbb3icei6klFh3mwOOBS"/>
    <s v="Bizongo"/>
    <s v="Aditya Binani"/>
    <s v="user_Iwn6da5WKkZqwUySK0oUuCb72pFP5WEm4zAb92ijqFe"/>
    <s v="Sonal Paithankar"/>
    <s v="2022-05-30 10:10:21.747000+00:00"/>
    <s v="2022-08-09 05:13:21.206000+00:00"/>
    <m/>
    <s v="Mumbai"/>
    <m/>
    <s v="2021-07-21 07:17:39+00:00"/>
    <m/>
    <n v="330"/>
    <m/>
    <m/>
    <m/>
    <m/>
    <m/>
    <m/>
    <m/>
    <m/>
    <m/>
    <m/>
    <m/>
    <s v="Others"/>
    <m/>
    <m/>
    <m/>
    <m/>
    <m/>
    <m/>
    <m/>
    <m/>
    <m/>
    <m/>
    <m/>
    <m/>
    <s v="Aniket Vahile"/>
    <m/>
    <s v="user_g5Yw4Z4XnIbmcGhJO80vdtFdd5ElcDlgYO3q8l82ODn"/>
    <s v="Aditya Binani"/>
    <m/>
    <m/>
    <s v="August"/>
    <x v="2"/>
    <m/>
    <m/>
    <m/>
    <m/>
    <s v="IDG Capital, B Capital Group, Accel, CDC Group, International Finance Corporation"/>
    <m/>
    <s v="2021-01-20 07:45:54.730000+00:00"/>
    <s v="2022-09-27 09:51:54.202000+00:00"/>
    <m/>
  </r>
  <r>
    <x v="11"/>
    <n v="432169"/>
    <s v="INR"/>
    <n v="100"/>
    <x v="64"/>
    <s v="Sales"/>
    <s v="stat_OZRiD1474QRJIpvnjHCZfiIvKcVD6mIKSSTzg8SwDVx"/>
    <s v="Won- Payment Completed"/>
    <x v="0"/>
    <s v="OpportunityStatusType.Won"/>
    <s v="cont_pbZtAdinK04uHuDwgF6EqR1zDnvRsEHOD0dXiLz8pLN"/>
    <s v="KETAN JADHAV"/>
    <s v="GMC Renewal"/>
    <s v="lead_wITxL8eADLQOVUAjmX3cpdjRzl9ZCnz77weEDXzDnVM"/>
    <s v="Ascentech Information Technology Pvt Ltd"/>
    <s v="Aishwarya Nyayadhish"/>
    <s v="user_LKRhV6rhcBe0uL8u70UUGeDjbMupuho4TaiAOCbT7HT"/>
    <s v="Kashif Ahmad"/>
    <s v="2022-05-11 11:53:49.886000+00:00"/>
    <s v="2022-08-08 16:16:42.476000+00:00"/>
    <m/>
    <s v="Mumbai"/>
    <m/>
    <m/>
    <m/>
    <n v="36"/>
    <m/>
    <m/>
    <m/>
    <m/>
    <m/>
    <m/>
    <m/>
    <m/>
    <m/>
    <m/>
    <m/>
    <s v="IT Services &amp; IT Consulting"/>
    <m/>
    <m/>
    <m/>
    <m/>
    <m/>
    <m/>
    <m/>
    <m/>
    <m/>
    <m/>
    <m/>
    <m/>
    <m/>
    <m/>
    <s v="user_6hRQhcoLhZEDUBYaw3vS7rv6T5582sGfXq4jNRqTfUU"/>
    <s v="Aishwarya Nyayadhish"/>
    <s v="Siddharth Angolkar"/>
    <m/>
    <s v="August"/>
    <x v="4"/>
    <m/>
    <m/>
    <s v="Employee Engagement Handbook"/>
    <m/>
    <m/>
    <m/>
    <s v="2022-05-03 17:46:52.115000+00:00"/>
    <s v="2022-10-12 07:56:48.220000+00:00"/>
    <m/>
  </r>
  <r>
    <x v="0"/>
    <n v="10000000"/>
    <s v="INR"/>
    <n v="0"/>
    <x v="65"/>
    <s v="Sales"/>
    <s v="stat_kcR4fZg7TU7jjk1jAVua3qGLRS4J5uFayEjK5j02wtv"/>
    <s v="Unqualified"/>
    <x v="1"/>
    <s v="OpportunityStatusType.Lost"/>
    <m/>
    <m/>
    <m/>
    <s v="lead_LjHHapJhS6BpqgzgilWqQlfObz2aAt9y7vh2c7Z1gYG"/>
    <s v="TATA AUTOCOMP SYSTEMS LTD - SCM"/>
    <s v="Prajakta Sahastrabudhe"/>
    <s v="user_t8sUu4byhPnyQ33u64Ecs5WRL98oy2iuu4iTrhCr4vl"/>
    <s v="Nilesh Dhanani"/>
    <s v="2022-01-13 09:08:37.313000+00:00"/>
    <s v="2022-08-09 04:21:43.773000+00:00"/>
    <m/>
    <s v="Pune"/>
    <m/>
    <s v="2020-08-26 02:33:00+00:00"/>
    <m/>
    <n v="2108"/>
    <m/>
    <m/>
    <m/>
    <m/>
    <m/>
    <m/>
    <m/>
    <s v="PAID_SOCIAL"/>
    <m/>
    <m/>
    <m/>
    <s v="Manufacturing; Professional Services"/>
    <m/>
    <m/>
    <m/>
    <m/>
    <m/>
    <m/>
    <m/>
    <m/>
    <m/>
    <m/>
    <m/>
    <m/>
    <s v="Sakshi Soni; Yogesh Paigude"/>
    <m/>
    <s v="user_hHzEI8aaFubIuMSRtZFdLLN0nHQemBBpkBNLZGwVt3v"/>
    <s v="Anjali Joshi"/>
    <m/>
    <m/>
    <s v="April; July"/>
    <x v="1"/>
    <s v="own reference and mccia"/>
    <m/>
    <s v="AM is Rohit Rahate , Employee Engagement Handbook"/>
    <m/>
    <m/>
    <m/>
    <s v="2020-12-06 09:48:33.488000+00:00"/>
    <s v="2022-10-15 17:56:00.889000+00:00"/>
    <m/>
  </r>
  <r>
    <x v="0"/>
    <n v="1984759"/>
    <s v="INR"/>
    <n v="100"/>
    <x v="54"/>
    <s v="Sales"/>
    <s v="stat_OZRiD1474QRJIpvnjHCZfiIvKcVD6mIKSSTzg8SwDVx"/>
    <s v="Won- Payment Completed"/>
    <x v="0"/>
    <s v="OpportunityStatusType.Won"/>
    <m/>
    <m/>
    <s v="Workers Policy"/>
    <s v="lead_VtLDRQTK5FEb2KYeFI9ldZ2mpuFJYtiv6LbY5Ns4alj"/>
    <s v="SKF"/>
    <s v="Sarvesh Pawar"/>
    <s v="user_sREdxbAJihL2Zbgic7tyQ6Rc4Mny7HnD1RNGhA9DDYh"/>
    <s v="Prajakta Sahastrabudhe"/>
    <s v="2022-07-27 10:41:53.007000+00:00"/>
    <s v="2022-08-09 04:18:27.199000+00:00"/>
    <m/>
    <s v="Pune"/>
    <m/>
    <s v="2020-08-14 08:05:11+00:00"/>
    <m/>
    <n v="2279"/>
    <m/>
    <m/>
    <m/>
    <m/>
    <m/>
    <m/>
    <m/>
    <s v="PAID_SOCIAL"/>
    <m/>
    <m/>
    <m/>
    <s v="Manufacturing"/>
    <m/>
    <m/>
    <m/>
    <m/>
    <m/>
    <m/>
    <m/>
    <m/>
    <m/>
    <m/>
    <m/>
    <m/>
    <m/>
    <m/>
    <s v="user_sREdxbAJihL2Zbgic7tyQ6Rc4Mny7HnD1RNGhA9DDYh"/>
    <s v="Prajakta Sahastrabudhe"/>
    <s v="Anjali Nishu"/>
    <m/>
    <s v="January"/>
    <x v="2"/>
    <s v="Inbound via website"/>
    <m/>
    <s v="Employee Engagement Handbook"/>
    <m/>
    <m/>
    <m/>
    <s v="2020-12-06 09:46:14.773000+00:00"/>
    <s v="2022-10-11 15:10:10.959000+00:00"/>
    <m/>
  </r>
  <r>
    <x v="11"/>
    <n v="50000"/>
    <s v="INR"/>
    <n v="0"/>
    <x v="66"/>
    <s v="Sales"/>
    <s v="stat_kcR4fZg7TU7jjk1jAVua3qGLRS4J5uFayEjK5j02wtv"/>
    <s v="Unqualified"/>
    <x v="1"/>
    <s v="OpportunityStatusType.Lost"/>
    <s v="cont_kb5aA3ahbxx4aeAJ1niFhe59Sr2S6K05ALykLEyZOch"/>
    <s v="Sunil"/>
    <s v="GPA - Renewal"/>
    <s v="lead_d4g48aHbdyTPxPXA2s7LKWX0rOnvyOBtxcOsEYtRJAD"/>
    <s v="Venus Precision Tools &amp; Components"/>
    <s v="Shreenath Bhat"/>
    <s v="user_LKRhV6rhcBe0uL8u70UUGeDjbMupuho4TaiAOCbT7HT"/>
    <s v="Kashif Ahmad"/>
    <s v="2022-07-13 12:24:22.686000+00:00"/>
    <s v="2022-08-08 16:09:46.993000+00:00"/>
    <m/>
    <s v="Pune"/>
    <m/>
    <m/>
    <m/>
    <n v="100"/>
    <m/>
    <m/>
    <m/>
    <m/>
    <m/>
    <m/>
    <m/>
    <m/>
    <m/>
    <m/>
    <m/>
    <s v="Mining &amp; Metal"/>
    <m/>
    <m/>
    <m/>
    <m/>
    <m/>
    <m/>
    <m/>
    <m/>
    <m/>
    <m/>
    <m/>
    <m/>
    <s v="Arunkumar Dubey"/>
    <m/>
    <s v="user_g5Yw4Z4XnIbmcGhJO80vdtFdd5ElcDlgYO3q8l82ODn"/>
    <s v="Aditya Binani"/>
    <m/>
    <m/>
    <s v="August"/>
    <x v="11"/>
    <m/>
    <m/>
    <m/>
    <m/>
    <m/>
    <m/>
    <s v="2021-07-06 12:03:26.522000+00:00"/>
    <s v="2022-09-13 11:16:33.394000+00:00"/>
    <s v="GPA"/>
  </r>
  <r>
    <x v="11"/>
    <n v="200000"/>
    <s v="INR"/>
    <n v="0"/>
    <x v="64"/>
    <s v="Sales"/>
    <s v="stat_kcR4fZg7TU7jjk1jAVua3qGLRS4J5uFayEjK5j02wtv"/>
    <s v="Unqualified"/>
    <x v="1"/>
    <s v="OpportunityStatusType.Lost"/>
    <s v="cont_kb5aA3ahbxx4aeAJ1niFhe59Sr2S6K05ALykLEyZOch"/>
    <s v="Sunil"/>
    <s v="GMC - Renewal"/>
    <s v="lead_d4g48aHbdyTPxPXA2s7LKWX0rOnvyOBtxcOsEYtRJAD"/>
    <s v="Venus Precision Tools &amp; Components"/>
    <s v="Shreenath Bhat"/>
    <s v="user_LKRhV6rhcBe0uL8u70UUGeDjbMupuho4TaiAOCbT7HT"/>
    <s v="Kashif Ahmad"/>
    <s v="2022-07-13 06:21:50.724000+00:00"/>
    <s v="2022-08-08 16:09:34.582000+00:00"/>
    <m/>
    <s v="Pune"/>
    <m/>
    <m/>
    <m/>
    <n v="100"/>
    <m/>
    <m/>
    <m/>
    <m/>
    <m/>
    <m/>
    <m/>
    <m/>
    <m/>
    <m/>
    <m/>
    <s v="Mining &amp; Metal"/>
    <m/>
    <m/>
    <m/>
    <m/>
    <m/>
    <m/>
    <m/>
    <m/>
    <m/>
    <m/>
    <m/>
    <m/>
    <s v="Arunkumar Dubey"/>
    <m/>
    <s v="user_g5Yw4Z4XnIbmcGhJO80vdtFdd5ElcDlgYO3q8l82ODn"/>
    <s v="Aditya Binani"/>
    <m/>
    <m/>
    <s v="August"/>
    <x v="11"/>
    <m/>
    <m/>
    <m/>
    <m/>
    <m/>
    <m/>
    <s v="2021-07-06 12:03:26.522000+00:00"/>
    <s v="2022-09-13 11:16:33.394000+00:00"/>
    <s v="GMC"/>
  </r>
  <r>
    <x v="27"/>
    <n v="711864"/>
    <s v="INR"/>
    <n v="100"/>
    <x v="38"/>
    <s v="Sales"/>
    <s v="stat_OZRiD1474QRJIpvnjHCZfiIvKcVD6mIKSSTzg8SwDVx"/>
    <s v="Won- Payment Completed"/>
    <x v="0"/>
    <s v="OpportunityStatusType.Won"/>
    <m/>
    <m/>
    <s v="Closed with IFFCO TOKIO"/>
    <s v="lead_evZgJMFwTkn5S0aYM63Q5XPOrtQbSh02sUIHt8t5gjv"/>
    <s v="ADF Foods Ltd"/>
    <s v="Aditya Binani"/>
    <s v="user_2YgShwgjLNI4FjAqgE9PtKsdIaGh919JGcFG919fe5B"/>
    <s v="Satyam Tiwari"/>
    <s v="2022-06-08 06:00:08.125000+00:00"/>
    <s v="2022-08-08 11:03:50.576000+00:00"/>
    <m/>
    <s v="Mumbai"/>
    <m/>
    <m/>
    <m/>
    <n v="170"/>
    <m/>
    <m/>
    <m/>
    <m/>
    <m/>
    <m/>
    <m/>
    <m/>
    <m/>
    <m/>
    <m/>
    <s v="Food &amp; Beverages"/>
    <m/>
    <m/>
    <m/>
    <m/>
    <m/>
    <m/>
    <m/>
    <m/>
    <m/>
    <m/>
    <m/>
    <m/>
    <s v="Aniket Vahile"/>
    <m/>
    <s v="user_g5Yw4Z4XnIbmcGhJO80vdtFdd5ElcDlgYO3q8l82ODn"/>
    <s v="Aditya Binani"/>
    <s v="Sumit Dolas"/>
    <m/>
    <s v="July"/>
    <x v="2"/>
    <s v="Naukri.com"/>
    <m/>
    <m/>
    <m/>
    <m/>
    <m/>
    <s v="2021-08-05 07:12:29.472000+00:00"/>
    <s v="2022-09-07 06:15:28.067000+00:00"/>
    <s v="GMC"/>
  </r>
  <r>
    <x v="16"/>
    <n v="3000000"/>
    <s v="INR"/>
    <n v="0"/>
    <x v="10"/>
    <s v="Sales"/>
    <s v="stat_kcR4fZg7TU7jjk1jAVua3qGLRS4J5uFayEjK5j02wtv"/>
    <s v="Unqualified"/>
    <x v="1"/>
    <s v="OpportunityStatusType.Lost"/>
    <m/>
    <m/>
    <s v="GMC (Renewal)"/>
    <s v="lead_OgMAj8Dnwf5XiEBOpl3yK0mgxn1jm1FO76JlYoRR6c8"/>
    <s v="PRIMUS Techsystems Private Limited"/>
    <s v="Pranav Kenjale"/>
    <s v="user_8jx3L2CDfrbzNnwYUv6Plfha6VxaSGsqcbTXR3sIBZi"/>
    <s v="Manish Balpande"/>
    <s v="2022-07-18 11:18:15.483000+00:00"/>
    <s v="2022-08-08 09:52:03.458000+00:00"/>
    <m/>
    <s v="Pune"/>
    <m/>
    <m/>
    <m/>
    <n v="550"/>
    <m/>
    <m/>
    <m/>
    <m/>
    <m/>
    <m/>
    <m/>
    <s v="PAID_SOCIAL"/>
    <m/>
    <m/>
    <m/>
    <s v="IT Services &amp; IT Consulting; Others"/>
    <m/>
    <m/>
    <m/>
    <m/>
    <m/>
    <m/>
    <m/>
    <m/>
    <m/>
    <m/>
    <m/>
    <m/>
    <s v="Sakshi Soni; Yogesh Paigude"/>
    <m/>
    <s v="user_aM3WaaSUQQmaNnsm9l2FQRVWUEr8RN2ZdXzsuQUalQ3"/>
    <s v="Bharti Bankey"/>
    <m/>
    <m/>
    <s v="August"/>
    <x v="2"/>
    <s v="Linkedin"/>
    <m/>
    <s v="Employee Engagement Handbook"/>
    <m/>
    <m/>
    <m/>
    <s v="2022-01-10 13:09:11.965000+00:00"/>
    <s v="2022-10-10 07:32:50.691000+00:00"/>
    <m/>
  </r>
  <r>
    <x v="28"/>
    <n v="200000"/>
    <s v="INR"/>
    <n v="0"/>
    <x v="39"/>
    <s v="Sales"/>
    <s v="stat_kcR4fZg7TU7jjk1jAVua3qGLRS4J5uFayEjK5j02wtv"/>
    <s v="Unqualified"/>
    <x v="1"/>
    <s v="OpportunityStatusType.Lost"/>
    <m/>
    <m/>
    <s v="GPA (Renewal)"/>
    <s v="lead_3NguDYSUXIKg4lXSowlD3olThLpw3TVepL1eTu45tdN"/>
    <s v="CS Aerotherm Pvt Ltd"/>
    <s v="Bhairavi Jog"/>
    <s v="user_JjaNBsxmUKBROYZvEahyXgec466W5jQa2pL0NUZ81Lb"/>
    <s v="Sreenivas Hatti"/>
    <s v="2022-06-29 06:31:55.176000+00:00"/>
    <s v="2022-08-08 09:45:07.687000+00:00"/>
    <m/>
    <s v="Bangalore"/>
    <m/>
    <m/>
    <m/>
    <n v="120"/>
    <m/>
    <m/>
    <m/>
    <m/>
    <m/>
    <m/>
    <m/>
    <m/>
    <m/>
    <m/>
    <m/>
    <s v="Manufacturing"/>
    <m/>
    <m/>
    <m/>
    <m/>
    <m/>
    <m/>
    <m/>
    <m/>
    <m/>
    <m/>
    <m/>
    <m/>
    <s v="Sakshi Soni"/>
    <m/>
    <s v="user_228eUmsdKIb9OItgmiDq1zD4aPZ1eqiapbaLAGeBf8g"/>
    <s v="Bhairavi Jog"/>
    <m/>
    <m/>
    <s v="August"/>
    <x v="4"/>
    <s v="Lusha"/>
    <m/>
    <s v="Employee Wellness Handbook"/>
    <m/>
    <m/>
    <m/>
    <s v="2022-01-07 05:32:56.265000+00:00"/>
    <s v="2022-08-08 12:24:12.184000+00:00"/>
    <s v="GPA"/>
  </r>
  <r>
    <x v="28"/>
    <n v="25000"/>
    <s v="INR"/>
    <n v="0"/>
    <x v="10"/>
    <s v="Sales"/>
    <s v="stat_kcR4fZg7TU7jjk1jAVua3qGLRS4J5uFayEjK5j02wtv"/>
    <s v="Unqualified"/>
    <x v="1"/>
    <s v="OpportunityStatusType.Lost"/>
    <s v="cont_gdQHTH7zzZKRGz4O7sDuv1WODMlA6nuyshzAKQeabGb"/>
    <s v="Vindhya"/>
    <m/>
    <s v="lead_Szm2YJdxnpB4LpQcyBSnvLQXlpLualJDzDcCh590mYO"/>
    <s v="iDrive Software India Pvt Ltd"/>
    <s v="Sreenivas Hatti"/>
    <s v="user_JjaNBsxmUKBROYZvEahyXgec466W5jQa2pL0NUZ81Lb"/>
    <s v="Sreenivas Hatti"/>
    <s v="2022-03-15 09:49:15.130000+00:00"/>
    <s v="2022-08-08 09:45:46.241000+00:00"/>
    <m/>
    <s v="Bangalore"/>
    <m/>
    <m/>
    <m/>
    <n v="223"/>
    <m/>
    <m/>
    <m/>
    <m/>
    <m/>
    <m/>
    <m/>
    <s v="PAID_SOCIAL"/>
    <m/>
    <m/>
    <m/>
    <s v="IT Services &amp; IT Consulting"/>
    <m/>
    <m/>
    <m/>
    <m/>
    <m/>
    <m/>
    <m/>
    <m/>
    <m/>
    <m/>
    <m/>
    <m/>
    <s v="Arunkumar Dubey"/>
    <m/>
    <s v="user_encRk5bIEFN6ZA11h4WH2AdZTiZpogLSlMIaj0E30SZ"/>
    <s v="Daya Gowda"/>
    <m/>
    <m/>
    <s v="August; March"/>
    <x v="4"/>
    <m/>
    <m/>
    <s v="Ref - Sreenivas"/>
    <m/>
    <m/>
    <m/>
    <s v="2022-03-15 09:45:06.940000+00:00"/>
    <s v="2022-09-13 11:16:18.714000+00:00"/>
    <s v="GPA"/>
  </r>
  <r>
    <x v="16"/>
    <n v="2000000"/>
    <s v="INR"/>
    <n v="0"/>
    <x v="54"/>
    <s v="Sales"/>
    <s v="stat_1hn9nRJaLbI53NxPuSQgo90kRpbpKsFlwN4oEGNUTdO"/>
    <s v="Lost"/>
    <x v="1"/>
    <s v="OpportunityStatusType.Lost"/>
    <s v="cont_qd6X5DhM7iDXG9nz9rmu6JuQQHwahoxwhkEjtL6l7RG"/>
    <s v="Deepak Raibole"/>
    <m/>
    <s v="lead_PCl2IzGKJ8WGf9ZC0K7lfBBd1ZNxsUuglgW4nvXd7RM"/>
    <s v="UNIQUE DELTA FORCE SECURITY"/>
    <s v="Sarvesh Pawar"/>
    <s v="user_8jx3L2CDfrbzNnwYUv6Plfha6VxaSGsqcbTXR3sIBZi"/>
    <s v="Manish Balpande"/>
    <s v="2022-07-27 06:58:20.395000+00:00"/>
    <s v="2022-08-08 09:34:27.403000+00:00"/>
    <m/>
    <s v="Pune"/>
    <m/>
    <m/>
    <m/>
    <n v="287"/>
    <m/>
    <m/>
    <m/>
    <m/>
    <m/>
    <m/>
    <m/>
    <m/>
    <m/>
    <m/>
    <m/>
    <m/>
    <m/>
    <m/>
    <m/>
    <m/>
    <m/>
    <m/>
    <m/>
    <m/>
    <m/>
    <m/>
    <m/>
    <m/>
    <m/>
    <m/>
    <s v="user_A8KOTZADnUtEQOLt4nSLAmteNStuGh80js75RYjrXVt"/>
    <s v="Sarvesh Pawar"/>
    <m/>
    <m/>
    <s v="August"/>
    <x v="2"/>
    <m/>
    <m/>
    <s v="Prasanna Agent"/>
    <m/>
    <m/>
    <m/>
    <s v="2022-07-27 05:27:52.989000+00:00"/>
    <s v="2022-09-08 06:40:45.632000+00:00"/>
    <s v="GMC"/>
  </r>
  <r>
    <x v="12"/>
    <n v="40000000"/>
    <s v="INR"/>
    <n v="0"/>
    <x v="44"/>
    <s v="Sales"/>
    <s v="stat_kcR4fZg7TU7jjk1jAVua3qGLRS4J5uFayEjK5j02wtv"/>
    <s v="Unqualified"/>
    <x v="1"/>
    <s v="OpportunityStatusType.Lost"/>
    <s v="cont_xdPvg0nXOEtOykVkIAKuvVwfvHuU9rRUMzvWGMJeIv7"/>
    <s v="Niranjan Parida"/>
    <s v="GMC - Renewal"/>
    <s v="lead_erLlrQVuM2C4jZVsLzcMkqe7pEfSJNuri6wuo7qlkhB"/>
    <s v="SBI (General Insurance)"/>
    <s v="Shreenath Bhat"/>
    <s v="user_hAuUqCTCw5r4tCUrswIWPSW7LJ1XIBbttZVmJkxmzGq"/>
    <s v="Chetan Kumar"/>
    <s v="2022-08-01 06:03:11.490000+00:00"/>
    <s v="2022-08-08 09:29:01.103000+00:00"/>
    <m/>
    <s v="Mumbai"/>
    <m/>
    <m/>
    <m/>
    <n v="3200"/>
    <m/>
    <m/>
    <m/>
    <m/>
    <m/>
    <m/>
    <m/>
    <s v="PAID_SOCIAL"/>
    <m/>
    <m/>
    <m/>
    <s v="Banking &amp; Finance"/>
    <m/>
    <m/>
    <m/>
    <m/>
    <m/>
    <m/>
    <m/>
    <m/>
    <m/>
    <m/>
    <m/>
    <m/>
    <m/>
    <m/>
    <s v="user_FdWFezbLzkYQcGsBUsjZO25nr2poK2nRbqV47Rs5Kfm"/>
    <s v="Prateek Wadhwa"/>
    <m/>
    <m/>
    <s v="August"/>
    <x v="1"/>
    <s v="Lusha"/>
    <m/>
    <s v="Mayur Leads"/>
    <m/>
    <m/>
    <m/>
    <s v="2022-03-04 07:24:50.962000+00:00"/>
    <s v="2022-09-19 11:08:59.647000+00:00"/>
    <s v="GMC"/>
  </r>
  <r>
    <x v="28"/>
    <n v="2500000"/>
    <s v="INR"/>
    <n v="0"/>
    <x v="39"/>
    <s v="Sales"/>
    <s v="stat_kcR4fZg7TU7jjk1jAVua3qGLRS4J5uFayEjK5j02wtv"/>
    <s v="Unqualified"/>
    <x v="1"/>
    <s v="OpportunityStatusType.Lost"/>
    <m/>
    <m/>
    <s v="GMC (1+5)- Renewal"/>
    <s v="lead_3NguDYSUXIKg4lXSowlD3olThLpw3TVepL1eTu45tdN"/>
    <s v="CS Aerotherm Pvt Ltd"/>
    <s v="Bhairavi Jog"/>
    <s v="user_JjaNBsxmUKBROYZvEahyXgec466W5jQa2pL0NUZ81Lb"/>
    <s v="Sreenivas Hatti"/>
    <s v="2022-06-29 06:31:19.964000+00:00"/>
    <s v="2022-08-08 09:45:04.628000+00:00"/>
    <m/>
    <s v="Bangalore"/>
    <m/>
    <m/>
    <m/>
    <n v="120"/>
    <m/>
    <m/>
    <m/>
    <m/>
    <m/>
    <m/>
    <m/>
    <m/>
    <m/>
    <m/>
    <m/>
    <s v="Manufacturing"/>
    <m/>
    <m/>
    <m/>
    <m/>
    <m/>
    <m/>
    <m/>
    <m/>
    <m/>
    <m/>
    <m/>
    <m/>
    <s v="Sakshi Soni"/>
    <m/>
    <s v="user_228eUmsdKIb9OItgmiDq1zD4aPZ1eqiapbaLAGeBf8g"/>
    <s v="Bhairavi Jog"/>
    <m/>
    <m/>
    <s v="August"/>
    <x v="4"/>
    <s v="Lusha"/>
    <m/>
    <s v="Employee Wellness Handbook"/>
    <m/>
    <m/>
    <m/>
    <s v="2022-01-07 05:32:56.265000+00:00"/>
    <s v="2022-08-08 12:24:12.184000+00:00"/>
    <s v="GMC"/>
  </r>
  <r>
    <x v="20"/>
    <n v="10000"/>
    <s v="INR"/>
    <n v="0"/>
    <x v="4"/>
    <s v="Sales"/>
    <s v="stat_kcR4fZg7TU7jjk1jAVua3qGLRS4J5uFayEjK5j02wtv"/>
    <s v="Unqualified"/>
    <x v="1"/>
    <s v="OpportunityStatusType.Lost"/>
    <s v="cont_onjBTOG1aNnHmRdIzzQdzZNwyNGIN8ZO9wsHqq9R7zp"/>
    <s v="Gyanendra Singh"/>
    <s v="GPA -Fresh"/>
    <s v="lead_2odm7KtuMYsmPohmSEbqpdEZ2bsnCmM0k6viRU2LEv1"/>
    <s v="GenNext India Private Limited"/>
    <s v="Shreenath Bhat"/>
    <s v="user_vMd4rmcrSbjykdyL2J7rrYn84SWdcNc5FKligrmItPw"/>
    <s v="Shreenath Bhat"/>
    <s v="2022-06-21 05:49:45.103000+00:00"/>
    <s v="2022-08-08 05:33:09.717000+00:00"/>
    <m/>
    <m/>
    <m/>
    <m/>
    <m/>
    <n v="35"/>
    <m/>
    <m/>
    <m/>
    <m/>
    <m/>
    <m/>
    <m/>
    <m/>
    <m/>
    <m/>
    <m/>
    <m/>
    <m/>
    <m/>
    <m/>
    <m/>
    <m/>
    <m/>
    <m/>
    <m/>
    <m/>
    <m/>
    <m/>
    <m/>
    <m/>
    <m/>
    <s v="user_vMd4rmcrSbjykdyL2J7rrYn84SWdcNc5FKligrmItPw"/>
    <s v="Shreenath Bhat"/>
    <m/>
    <m/>
    <s v="July"/>
    <x v="4"/>
    <m/>
    <m/>
    <s v="Downloaded the guide: Employee Wellness Handbook"/>
    <m/>
    <m/>
    <m/>
    <s v="2021-12-24 06:37:25.888000+00:00"/>
    <s v="2022-08-08 05:33:32.746000+00:00"/>
    <s v="GPA"/>
  </r>
  <r>
    <x v="20"/>
    <n v="150000"/>
    <s v="INR"/>
    <n v="0"/>
    <x v="4"/>
    <s v="Sales"/>
    <s v="stat_kcR4fZg7TU7jjk1jAVua3qGLRS4J5uFayEjK5j02wtv"/>
    <s v="Unqualified"/>
    <x v="1"/>
    <s v="OpportunityStatusType.Lost"/>
    <s v="cont_onjBTOG1aNnHmRdIzzQdzZNwyNGIN8ZO9wsHqq9R7zp"/>
    <s v="Gyanendra Singh"/>
    <s v="GMC - Fresh; Looking at Policy Bazar"/>
    <s v="lead_2odm7KtuMYsmPohmSEbqpdEZ2bsnCmM0k6viRU2LEv1"/>
    <s v="GenNext India Private Limited"/>
    <s v="Shreenath Bhat"/>
    <s v="user_vMd4rmcrSbjykdyL2J7rrYn84SWdcNc5FKligrmItPw"/>
    <s v="Shreenath Bhat"/>
    <s v="2022-06-21 05:35:22.708000+00:00"/>
    <s v="2022-08-08 05:33:01.200000+00:00"/>
    <m/>
    <m/>
    <m/>
    <m/>
    <m/>
    <n v="35"/>
    <m/>
    <m/>
    <m/>
    <m/>
    <m/>
    <m/>
    <m/>
    <m/>
    <m/>
    <m/>
    <m/>
    <m/>
    <m/>
    <m/>
    <m/>
    <m/>
    <m/>
    <m/>
    <m/>
    <m/>
    <m/>
    <m/>
    <m/>
    <m/>
    <m/>
    <m/>
    <s v="user_vMd4rmcrSbjykdyL2J7rrYn84SWdcNc5FKligrmItPw"/>
    <s v="Shreenath Bhat"/>
    <m/>
    <m/>
    <s v="July"/>
    <x v="4"/>
    <m/>
    <m/>
    <s v="Downloaded the guide: Employee Wellness Handbook"/>
    <m/>
    <m/>
    <m/>
    <s v="2021-12-24 06:37:25.888000+00:00"/>
    <s v="2022-08-08 05:33:32.746000+00:00"/>
    <s v="GMC"/>
  </r>
  <r>
    <x v="37"/>
    <n v="1000000"/>
    <s v="INR"/>
    <n v="0"/>
    <x v="62"/>
    <s v="Sales"/>
    <s v="stat_1hn9nRJaLbI53NxPuSQgo90kRpbpKsFlwN4oEGNUTdO"/>
    <s v="Lost"/>
    <x v="1"/>
    <s v="OpportunityStatusType.Lost"/>
    <m/>
    <m/>
    <s v="We were L3 They went ahead with Incumbent  (without broker)"/>
    <s v="lead_ip10cxGpK4DzwXJJJ9GwYa2y4rKz5A0roujlbztxdd3"/>
    <s v="Navchetna-NextRu Livelihoods Private Limited"/>
    <s v="Satyajit Chati"/>
    <s v="user_RYbBTp8BVWNa7ppiOz6QVJMGK0exHsFmc5uCLn34ODZ"/>
    <s v="Prasoon Mishra"/>
    <s v="2022-07-05 09:56:55.931000+00:00"/>
    <s v="2022-08-08 09:01:22.106000+00:00"/>
    <m/>
    <s v="Bangalore"/>
    <m/>
    <m/>
    <m/>
    <n v="1400"/>
    <m/>
    <m/>
    <m/>
    <m/>
    <m/>
    <m/>
    <m/>
    <m/>
    <m/>
    <m/>
    <m/>
    <s v="Banking &amp; Finance"/>
    <m/>
    <m/>
    <m/>
    <m/>
    <m/>
    <m/>
    <m/>
    <m/>
    <m/>
    <m/>
    <m/>
    <m/>
    <s v="Deepak Yadav"/>
    <m/>
    <s v="user_5IQTpX6DsnoeoDfxqzqojpVoQLXPh68nhDjLS5ETjYj"/>
    <s v="Satyajit Chati"/>
    <s v="Siddharth Angolkar"/>
    <m/>
    <s v="August"/>
    <x v="4"/>
    <m/>
    <m/>
    <s v="Employee Wellness Handbook"/>
    <m/>
    <m/>
    <m/>
    <s v="2022-03-26 02:25:44.493000+00:00"/>
    <s v="2022-08-08 09:01:55.184000+00:00"/>
    <m/>
  </r>
  <r>
    <x v="17"/>
    <n v="1500000"/>
    <s v="INR"/>
    <n v="0"/>
    <x v="52"/>
    <s v="Sales"/>
    <s v="stat_kcR4fZg7TU7jjk1jAVua3qGLRS4J5uFayEjK5j02wtv"/>
    <s v="Unqualified"/>
    <x v="1"/>
    <s v="OpportunityStatusType.Lost"/>
    <s v="cont_167JfvZJc4yn56kN4FqtXz9miDgje3T3UjDABrVRPTF"/>
    <s v="Shiji George"/>
    <s v="GMC Renewal"/>
    <s v="lead_ST68keTfrXAdzD2btYh7uQHI6qPf9W8wAlUgiCbklPz"/>
    <s v="Lighting Technologies India Private Limited"/>
    <s v="Trupti Suryavanshi"/>
    <s v="user_6dalmZ7hmWD47jhCVGdU1SSEcFMsz9rWtW2jPORgJvj"/>
    <s v="Vivek Singh"/>
    <s v="2022-07-05 12:02:27.736000+00:00"/>
    <s v="2022-08-07 10:43:28.167000+00:00"/>
    <m/>
    <s v="Bangalore"/>
    <m/>
    <m/>
    <m/>
    <n v="98"/>
    <m/>
    <m/>
    <m/>
    <m/>
    <m/>
    <m/>
    <m/>
    <m/>
    <m/>
    <m/>
    <m/>
    <s v="Manufacturing"/>
    <m/>
    <m/>
    <m/>
    <m/>
    <m/>
    <m/>
    <m/>
    <m/>
    <m/>
    <m/>
    <m/>
    <m/>
    <s v="Prashant Abhang"/>
    <m/>
    <s v="user_L8E6IFhq6UCzKLHa45LUUTZCznDuyDwFrGaEp9DXiUM"/>
    <s v="Trupti Suryavanshi"/>
    <m/>
    <m/>
    <s v="August"/>
    <x v="2"/>
    <m/>
    <m/>
    <m/>
    <m/>
    <m/>
    <m/>
    <s v="2022-04-20 10:11:41.828000+00:00"/>
    <s v="2022-09-08 09:27:02.793000+00:00"/>
    <s v="GMC"/>
  </r>
  <r>
    <x v="11"/>
    <n v="85000"/>
    <s v="INR"/>
    <n v="0"/>
    <x v="64"/>
    <s v="Sales"/>
    <s v="stat_1hn9nRJaLbI53NxPuSQgo90kRpbpKsFlwN4oEGNUTdO"/>
    <s v="Lost"/>
    <x v="1"/>
    <s v="OpportunityStatusType.Lost"/>
    <s v="cont_s5PlqP6ewhjVfWxNVd3GvFIJu6bgd1GJ2pD32OBkvh1"/>
    <s v="Vaishali"/>
    <s v="Lost to incumbent HDFC Life(Alliance) as they were L1 and we were L3"/>
    <s v="lead_MBmOBv4RPJhbNeMjzSTyudxkFbI0GyY4CXyHZxqTFgX"/>
    <s v="GFI Informatique/MGS"/>
    <s v="Prateek Wadhwa"/>
    <s v="user_LKRhV6rhcBe0uL8u70UUGeDjbMupuho4TaiAOCbT7HT"/>
    <s v="Kashif Ahmad"/>
    <s v="2022-07-21 08:34:33.466000+00:00"/>
    <s v="2022-08-07 07:58:42.665000+00:00"/>
    <m/>
    <s v="Pune"/>
    <m/>
    <m/>
    <m/>
    <n v="164"/>
    <m/>
    <m/>
    <m/>
    <m/>
    <m/>
    <m/>
    <m/>
    <m/>
    <m/>
    <m/>
    <m/>
    <s v="IT Services &amp; IT Consulting"/>
    <m/>
    <m/>
    <m/>
    <m/>
    <m/>
    <m/>
    <m/>
    <m/>
    <m/>
    <m/>
    <m/>
    <m/>
    <s v="Arunkumar Dubey"/>
    <m/>
    <s v="user_FdWFezbLzkYQcGsBUsjZO25nr2poK2nRbqV47Rs5Kfm"/>
    <s v="Prateek Wadhwa"/>
    <s v="Siddharth Angolkar"/>
    <m/>
    <s v="August"/>
    <x v="2"/>
    <s v="Linkedin"/>
    <m/>
    <m/>
    <m/>
    <m/>
    <m/>
    <s v="2021-08-17 06:10:18.097000+00:00"/>
    <s v="2022-09-08 06:43:28.491000+00:00"/>
    <s v="GTL"/>
  </r>
  <r>
    <x v="8"/>
    <n v="550000"/>
    <s v="INR"/>
    <n v="0"/>
    <x v="39"/>
    <s v="Sales"/>
    <s v="stat_1hn9nRJaLbI53NxPuSQgo90kRpbpKsFlwN4oEGNUTdO"/>
    <s v="Lost"/>
    <x v="1"/>
    <s v="OpportunityStatusType.Lost"/>
    <m/>
    <m/>
    <s v="GMC (1+3)- Renewal"/>
    <s v="lead_Jae0mtra1eLyFSea3kTE7ZPe8VaqqZQhvfHAgILpFgf"/>
    <s v="KANAKADURGA FINANCE LIMITED"/>
    <s v="Bhairavi Jog"/>
    <s v="user_KLETV1op4MIjvKQ12xGsWi23CuPjDE6PT29nwG6T3MY"/>
    <s v="Pooja Gawas"/>
    <s v="2022-06-24 06:01:58.676000+00:00"/>
    <s v="2022-08-07 10:58:38.542000+00:00"/>
    <m/>
    <s v="Vijayawada"/>
    <m/>
    <m/>
    <m/>
    <n v="43"/>
    <m/>
    <m/>
    <m/>
    <m/>
    <m/>
    <m/>
    <m/>
    <m/>
    <m/>
    <m/>
    <m/>
    <s v="Banking &amp; Finance"/>
    <m/>
    <m/>
    <m/>
    <m/>
    <m/>
    <m/>
    <m/>
    <m/>
    <m/>
    <m/>
    <m/>
    <m/>
    <m/>
    <m/>
    <s v="user_228eUmsdKIb9OItgmiDq1zD4aPZ1eqiapbaLAGeBf8g"/>
    <s v="Bhairavi Jog"/>
    <m/>
    <m/>
    <s v="August"/>
    <x v="4"/>
    <m/>
    <m/>
    <s v="Downloaded the guide: Employee Wellness Handbook"/>
    <m/>
    <m/>
    <m/>
    <s v="2021-12-21 02:47:53.188000+00:00"/>
    <s v="2022-08-09 11:42:24.288000+00:00"/>
    <s v="GMC"/>
  </r>
  <r>
    <x v="9"/>
    <n v="3200000"/>
    <s v="INR"/>
    <n v="0"/>
    <x v="62"/>
    <s v="Sales"/>
    <s v="stat_1hn9nRJaLbI53NxPuSQgo90kRpbpKsFlwN4oEGNUTdO"/>
    <s v="Lost"/>
    <x v="1"/>
    <s v="OpportunityStatusType.Lost"/>
    <s v="cont_EG0NeAaIIiruTTBPf6c76aAdEz1uS1U8ELymNQFfNmf"/>
    <s v="Omkar Patwardhan"/>
    <s v="We had only one quote as the data was shared late, their director didn't want to work with an intermediary and preferred to deal directly with the insurer"/>
    <s v="lead_T1NR30UJeJkL5NSGwzR0NzILVl3Oa9PXNBIgZoq6mI5"/>
    <s v="M/S COREFLEX SOLUTIONS PRIVATE LIMITED"/>
    <s v="Harmanjit Singh"/>
    <s v="user_9SBRjyF0n4iWuhUdqRyQkFhl2J4uyNKhFWvvJEvunX8"/>
    <s v="Omkar Ghate"/>
    <s v="2022-07-11 08:03:34.415000+00:00"/>
    <s v="2022-08-07 05:24:29.715000+00:00"/>
    <m/>
    <s v="Pune"/>
    <m/>
    <m/>
    <m/>
    <n v="204"/>
    <m/>
    <m/>
    <m/>
    <m/>
    <m/>
    <m/>
    <m/>
    <s v="PAID_SOCIAL"/>
    <m/>
    <m/>
    <m/>
    <s v="IT Services &amp; IT Consulting"/>
    <m/>
    <m/>
    <m/>
    <m/>
    <m/>
    <m/>
    <m/>
    <m/>
    <m/>
    <m/>
    <m/>
    <m/>
    <s v="Ravi Jaiswal"/>
    <m/>
    <s v="user_lwF8ctKa5IyxqATpO2EOw2h0AEPiCMHOgewiH38Ei77"/>
    <s v="Harmanjit Singh"/>
    <m/>
    <m/>
    <s v="August"/>
    <x v="2"/>
    <s v="Mr. E"/>
    <m/>
    <s v="Employee Engagement Handbook"/>
    <m/>
    <m/>
    <m/>
    <s v="2022-02-18 11:09:39.451000+00:00"/>
    <s v="2022-09-05 15:02:10.623000+00:00"/>
    <s v="GMC"/>
  </r>
  <r>
    <x v="18"/>
    <n v="4000000"/>
    <s v="INR"/>
    <n v="0"/>
    <x v="39"/>
    <s v="Sales"/>
    <s v="stat_1hn9nRJaLbI53NxPuSQgo90kRpbpKsFlwN4oEGNUTdO"/>
    <s v="Lost"/>
    <x v="1"/>
    <s v="OpportunityStatusType.Lost"/>
    <s v="cont_om2T3Tu2dkBEs5Q1ifw2RFlVsJWK86qfHJD1gVxNRsc"/>
    <s v="Arvind Vishwakarma"/>
    <s v="GMC - they had a 70 - 80 lakh claim last year so they got the quotes of 1.15 cr and 45 - 46 lakh. Would like to know about us."/>
    <s v="lead_7kGjt0mrLBZtSwNO0x5f89XvHclR7FnlBsRTiSkBY1p"/>
    <s v="LOUIS BERGER SAS"/>
    <s v="Shreenath Bhat"/>
    <s v="user_IgNfKH7wuLLjHvexoMm2PXWcnF3zYft0ZbMTyfwKRUg"/>
    <s v="Moziez Chamadia"/>
    <s v="2022-05-17 12:16:11.680000+00:00"/>
    <s v="2022-08-06 10:24:58.419000+00:00"/>
    <m/>
    <s v="Mumbai"/>
    <m/>
    <m/>
    <m/>
    <n v="1160"/>
    <m/>
    <m/>
    <m/>
    <m/>
    <m/>
    <m/>
    <m/>
    <m/>
    <m/>
    <m/>
    <m/>
    <s v="Construction &amp; Real Estate; Others"/>
    <m/>
    <m/>
    <m/>
    <m/>
    <m/>
    <m/>
    <m/>
    <m/>
    <m/>
    <m/>
    <m/>
    <m/>
    <s v="Amol Gawali"/>
    <m/>
    <s v="user_vMd4rmcrSbjykdyL2J7rrYn84SWdcNc5FKligrmItPw"/>
    <s v="Shreenath Bhat"/>
    <m/>
    <m/>
    <s v="June"/>
    <x v="2"/>
    <s v="Naukri.com"/>
    <m/>
    <m/>
    <m/>
    <m/>
    <m/>
    <s v="2022-04-03 18:14:08.944000+00:00"/>
    <s v="2022-10-13 07:44:57.539000+00:00"/>
    <s v="GTL"/>
  </r>
  <r>
    <x v="9"/>
    <n v="300000"/>
    <s v="INR"/>
    <n v="0"/>
    <x v="62"/>
    <s v="Sales"/>
    <s v="stat_1hn9nRJaLbI53NxPuSQgo90kRpbpKsFlwN4oEGNUTdO"/>
    <s v="Lost"/>
    <x v="1"/>
    <s v="OpportunityStatusType.Lost"/>
    <s v="cont_QUYTU6iWX5ioTrRIQWcjzJbjHqWq6fSAmyOrqntkSB2"/>
    <s v="Omkar Patwardhan"/>
    <s v="Subsidiary company of Coreflex"/>
    <s v="lead_jgiYkp22gVnc7ezb5QUTXpE1hTe5aRSJo6sb0mB023R"/>
    <s v="XANADUTEC DATA SOLUTIONS PRIVATE LIMITED"/>
    <s v="Harmanjit Singh"/>
    <s v="user_9SBRjyF0n4iWuhUdqRyQkFhl2J4uyNKhFWvvJEvunX8"/>
    <s v="Omkar Ghate"/>
    <s v="2022-07-27 09:22:30.304000+00:00"/>
    <s v="2022-08-07 05:26:20.749000+00:00"/>
    <m/>
    <s v="Pune"/>
    <m/>
    <m/>
    <m/>
    <n v="52"/>
    <m/>
    <m/>
    <m/>
    <m/>
    <m/>
    <m/>
    <m/>
    <m/>
    <m/>
    <m/>
    <m/>
    <s v="IT Services &amp; IT Consulting"/>
    <m/>
    <m/>
    <m/>
    <m/>
    <m/>
    <m/>
    <m/>
    <m/>
    <m/>
    <m/>
    <m/>
    <m/>
    <m/>
    <m/>
    <m/>
    <m/>
    <m/>
    <m/>
    <s v="August"/>
    <x v="2"/>
    <m/>
    <m/>
    <m/>
    <m/>
    <m/>
    <m/>
    <s v="2022-07-27 09:15:23.423000+00:00"/>
    <s v="2022-08-18 08:46:33.873000+00:00"/>
    <s v="GMC"/>
  </r>
  <r>
    <x v="9"/>
    <n v="358229"/>
    <s v="INR"/>
    <n v="100"/>
    <x v="67"/>
    <s v="Sales"/>
    <s v="stat_OZRiD1474QRJIpvnjHCZfiIvKcVD6mIKSSTzg8SwDVx"/>
    <s v="Won- Payment Completed"/>
    <x v="0"/>
    <s v="OpportunityStatusType.Won"/>
    <m/>
    <m/>
    <s v="GMC"/>
    <s v="lead_LSmdLdKbcsZIudJYm7m7N7MYgiUmQAznxlYuxxeBqKy"/>
    <s v="KUBETRON TECHNOLOGIES PRIVATE LIMITED"/>
    <s v="Bharti Bankey"/>
    <s v="user_9SBRjyF0n4iWuhUdqRyQkFhl2J4uyNKhFWvvJEvunX8"/>
    <s v="Omkar Ghate"/>
    <s v="2022-05-26 10:25:05.169000+00:00"/>
    <s v="2022-08-05 16:10:18.077000+00:00"/>
    <m/>
    <s v="Delhi"/>
    <m/>
    <m/>
    <m/>
    <n v="47"/>
    <m/>
    <m/>
    <m/>
    <m/>
    <m/>
    <m/>
    <m/>
    <m/>
    <m/>
    <m/>
    <m/>
    <s v="IT Services &amp; IT Consulting"/>
    <m/>
    <m/>
    <m/>
    <m/>
    <m/>
    <m/>
    <m/>
    <m/>
    <m/>
    <m/>
    <m/>
    <m/>
    <s v="Nilesh Dhanani"/>
    <m/>
    <s v="user_9SBRjyF0n4iWuhUdqRyQkFhl2J4uyNKhFWvvJEvunX8"/>
    <s v="Omkar Ghate"/>
    <s v="Siddharth Angolkar"/>
    <s v="Nilesh Dhanani"/>
    <m/>
    <x v="7"/>
    <m/>
    <m/>
    <m/>
    <m/>
    <m/>
    <m/>
    <s v="2022-05-25 15:41:41.649000+00:00"/>
    <s v="2022-10-19 11:43:39.545000+00:00"/>
    <s v="GMC"/>
  </r>
  <r>
    <x v="24"/>
    <n v="425000"/>
    <s v="INR"/>
    <n v="0"/>
    <x v="56"/>
    <s v="Sales"/>
    <s v="stat_kcR4fZg7TU7jjk1jAVua3qGLRS4J5uFayEjK5j02wtv"/>
    <s v="Unqualified"/>
    <x v="1"/>
    <s v="OpportunityStatusType.Lost"/>
    <s v="cont_QccFG1UfQkHuU3sxjo0D97dG3vqqUOu6oxGNjqZFy9c"/>
    <s v="Nitin Jadhav"/>
    <s v="GMC renewal"/>
    <s v="lead_XsjbB0VMxL9HMBi9bJxH3Q6Y7TxuU0AEm2h54A6EUJa"/>
    <s v="NY Cinemas"/>
    <s v="Aishwarya Nyayadhish"/>
    <s v="user_sD3YjSs92XKUfD0OPHeo886g6tW6aCM0iUhX5VVUuJi"/>
    <s v="Navin Panjwani"/>
    <s v="2022-08-04 09:53:32.089000+00:00"/>
    <s v="2022-08-05 11:33:12.219000+00:00"/>
    <m/>
    <s v="Mumbai"/>
    <m/>
    <m/>
    <m/>
    <n v="22"/>
    <m/>
    <m/>
    <m/>
    <m/>
    <m/>
    <m/>
    <m/>
    <m/>
    <m/>
    <m/>
    <m/>
    <s v="Sports &amp; Entertainment"/>
    <m/>
    <m/>
    <m/>
    <m/>
    <m/>
    <m/>
    <m/>
    <m/>
    <m/>
    <m/>
    <m/>
    <m/>
    <s v="Ravi Jaiswal"/>
    <m/>
    <s v="user_6hRQhcoLhZEDUBYaw3vS7rv6T5582sGfXq4jNRqTfUU"/>
    <s v="Aishwarya Nyayadhish"/>
    <m/>
    <m/>
    <s v="August"/>
    <x v="2"/>
    <s v="Naukri.com"/>
    <m/>
    <m/>
    <m/>
    <m/>
    <m/>
    <s v="2022-08-01 09:59:16.797000+00:00"/>
    <s v="2022-09-16 13:35:23.285000+00:00"/>
    <m/>
  </r>
  <r>
    <x v="7"/>
    <n v="350000"/>
    <s v="INR"/>
    <n v="0"/>
    <x v="45"/>
    <s v="Sales"/>
    <s v="stat_1hn9nRJaLbI53NxPuSQgo90kRpbpKsFlwN4oEGNUTdO"/>
    <s v="Lost"/>
    <x v="1"/>
    <s v="OpportunityStatusType.Lost"/>
    <s v="cont_Ql9iBdyQF8FzDEF6k1kjcV2ZX9DHHhmfUOEy4cUNzgd"/>
    <s v="Sukvinder Singh"/>
    <s v="Loop membership"/>
    <s v="lead_uujhaIHZ418974u1aNILsSHayaqJeo9t87LhpqEDfIA"/>
    <s v="InfoCepts"/>
    <s v="Gauri Jori"/>
    <s v="user_U27GK6WjhLhUhi1EDKXV57xMpn8n8DMIOjci1q3UReZ"/>
    <s v="Abhiroop Ganguly"/>
    <s v="2022-05-30 11:54:50.589000+00:00"/>
    <s v="2022-08-05 10:34:07.806000+00:00"/>
    <m/>
    <s v="Nagpur"/>
    <m/>
    <m/>
    <m/>
    <n v="1150"/>
    <m/>
    <m/>
    <m/>
    <m/>
    <m/>
    <m/>
    <m/>
    <s v="PAID_SOCIAL"/>
    <m/>
    <m/>
    <m/>
    <s v="IT Services &amp; IT Consulting"/>
    <m/>
    <m/>
    <m/>
    <m/>
    <m/>
    <m/>
    <m/>
    <m/>
    <m/>
    <m/>
    <m/>
    <m/>
    <s v="Deepak Yadav"/>
    <m/>
    <s v="user_5YHA1ZU4iP896lD1YJehdJcMx7ZEgWCpulT4T2c3pJ3"/>
    <s v="Gauri Jori"/>
    <m/>
    <m/>
    <s v="February"/>
    <x v="1"/>
    <s v="soumen majumdar"/>
    <m/>
    <s v="Ssoumen List"/>
    <m/>
    <m/>
    <m/>
    <s v="2021-10-26 11:53:00.068000+00:00"/>
    <s v="2022-09-01 15:26:12.334000+00:00"/>
    <m/>
  </r>
  <r>
    <x v="27"/>
    <n v="250000"/>
    <s v="INR"/>
    <n v="0"/>
    <x v="68"/>
    <s v="Sales"/>
    <s v="stat_1hn9nRJaLbI53NxPuSQgo90kRpbpKsFlwN4oEGNUTdO"/>
    <s v="Lost"/>
    <x v="1"/>
    <s v="OpportunityStatusType.Lost"/>
    <m/>
    <m/>
    <s v="GMC-Renewal"/>
    <s v="lead_aQPhiwmHaLtP9JuvTlX3kibhGg96UPvXi9fegvQTKxO"/>
    <s v="Hoolime"/>
    <s v="Bharti Bankey"/>
    <s v="user_2YgShwgjLNI4FjAqgE9PtKsdIaGh919JGcFG919fe5B"/>
    <s v="Satyam Tiwari"/>
    <s v="2022-07-01 11:53:15.572000+00:00"/>
    <s v="2022-08-05 08:15:44.308000+00:00"/>
    <m/>
    <s v="Chandigarh"/>
    <m/>
    <s v="2022-06-30 14:04:09+00:00"/>
    <m/>
    <n v="30"/>
    <m/>
    <m/>
    <m/>
    <m/>
    <m/>
    <m/>
    <m/>
    <m/>
    <m/>
    <m/>
    <m/>
    <s v="IT Services &amp; IT Consulting"/>
    <m/>
    <m/>
    <m/>
    <m/>
    <m/>
    <m/>
    <m/>
    <m/>
    <m/>
    <m/>
    <m/>
    <m/>
    <m/>
    <m/>
    <s v="user_aM3WaaSUQQmaNnsm9l2FQRVWUEr8RN2ZdXzsuQUalQ3"/>
    <s v="Bharti Bankey"/>
    <s v="Sumit Dolas"/>
    <m/>
    <s v="August"/>
    <x v="3"/>
    <s v="Inbound via website"/>
    <m/>
    <s v="Employee Count 25"/>
    <m/>
    <m/>
    <m/>
    <s v="2022-06-30 14:06:50.406000+00:00"/>
    <s v="2022-09-23 12:30:11.370000+00:00"/>
    <m/>
  </r>
  <r>
    <x v="7"/>
    <n v="3000000"/>
    <s v="INR"/>
    <n v="0"/>
    <x v="55"/>
    <s v="Sales"/>
    <s v="stat_kcR4fZg7TU7jjk1jAVua3qGLRS4J5uFayEjK5j02wtv"/>
    <s v="Unqualified"/>
    <x v="1"/>
    <s v="OpportunityStatusType.Lost"/>
    <m/>
    <m/>
    <m/>
    <s v="lead_PlZEishNzu3hwJswEdF329L8meRyPQt9PZgLW4UvZYd"/>
    <s v="GARWARE Technical Fibers LtdROPES."/>
    <s v="Satyajit Chati"/>
    <s v="user_U27GK6WjhLhUhi1EDKXV57xMpn8n8DMIOjci1q3UReZ"/>
    <s v="Abhiroop Ganguly"/>
    <s v="2022-06-20 10:23:32.443000+00:00"/>
    <s v="2022-08-05 08:15:47.449000+00:00"/>
    <m/>
    <s v="Pune"/>
    <m/>
    <m/>
    <m/>
    <n v="403"/>
    <m/>
    <m/>
    <m/>
    <m/>
    <m/>
    <m/>
    <m/>
    <m/>
    <m/>
    <m/>
    <m/>
    <s v="Automotive"/>
    <m/>
    <m/>
    <m/>
    <m/>
    <m/>
    <m/>
    <m/>
    <m/>
    <m/>
    <m/>
    <m/>
    <m/>
    <m/>
    <m/>
    <s v="user_5IQTpX6DsnoeoDfxqzqojpVoQLXPh68nhDjLS5ETjYj"/>
    <s v="Satyajit Chati"/>
    <m/>
    <m/>
    <s v="August"/>
    <x v="2"/>
    <m/>
    <m/>
    <s v="Ssoumen List"/>
    <m/>
    <m/>
    <m/>
    <s v="2022-02-13 10:01:07.485000+00:00"/>
    <s v="2022-09-27 04:51:31.199000+00:00"/>
    <m/>
  </r>
  <r>
    <x v="4"/>
    <n v="131000"/>
    <s v="INR"/>
    <n v="100"/>
    <x v="39"/>
    <s v="Sales"/>
    <s v="stat_OZRiD1474QRJIpvnjHCZfiIvKcVD6mIKSSTzg8SwDVx"/>
    <s v="Won- Payment Completed"/>
    <x v="0"/>
    <s v="OpportunityStatusType.Won"/>
    <s v="cont_2K771LtktwpJlE57hzRsJYpAJvxOPsL7p6nWGYsDVf6"/>
    <s v="Rahul Kharat"/>
    <m/>
    <s v="lead_gGWFRmiHUBUj1f0LBQ9bOR8fMQpshCTyBDi0BQVhMKv"/>
    <s v="Lords Hotels &amp; Resorts"/>
    <s v="Nikhil Ahuja"/>
    <s v="user_bdUPAGjcS7p6513So3N4g3aWNS5HuBuVJi7bvCPAsLt"/>
    <s v="Mayur Gadiyar"/>
    <s v="2022-06-09 10:27:19.034000+00:00"/>
    <s v="2022-08-05 08:53:53.865000+00:00"/>
    <m/>
    <s v="Mumbai"/>
    <m/>
    <m/>
    <m/>
    <n v="20"/>
    <m/>
    <m/>
    <m/>
    <m/>
    <m/>
    <m/>
    <m/>
    <s v="PAID_SOCIAL"/>
    <m/>
    <m/>
    <m/>
    <s v="Hospitality &amp; Travel"/>
    <m/>
    <m/>
    <m/>
    <m/>
    <m/>
    <m/>
    <m/>
    <m/>
    <m/>
    <m/>
    <m/>
    <m/>
    <s v="Kaustubh Gaikwad"/>
    <m/>
    <s v="user_ocHSJH83OJnHCvKyMbjx8WOOK8PMgAUGIj1qK0q0dMV"/>
    <s v="Nikhil Ahuja"/>
    <m/>
    <m/>
    <s v="July"/>
    <x v="4"/>
    <s v="Mr. E"/>
    <m/>
    <s v="Employee Engagement Handbook"/>
    <m/>
    <m/>
    <m/>
    <s v="2022-06-09 02:54:32.561000+00:00"/>
    <s v="2022-10-19 01:44:16.492000+00:00"/>
    <s v="GMC"/>
  </r>
  <r>
    <x v="27"/>
    <n v="50000"/>
    <s v="INR"/>
    <n v="0"/>
    <x v="69"/>
    <s v="Sales"/>
    <s v="stat_1hn9nRJaLbI53NxPuSQgo90kRpbpKsFlwN4oEGNUTdO"/>
    <s v="Lost"/>
    <x v="1"/>
    <s v="OpportunityStatusType.Lost"/>
    <m/>
    <m/>
    <m/>
    <s v="lead_aQPhiwmHaLtP9JuvTlX3kibhGg96UPvXi9fegvQTKxO"/>
    <s v="Hoolime"/>
    <s v="Satyam Tiwari"/>
    <s v="user_2YgShwgjLNI4FjAqgE9PtKsdIaGh919JGcFG919fe5B"/>
    <s v="Satyam Tiwari"/>
    <s v="2022-07-20 08:30:14.005000+00:00"/>
    <s v="2022-08-05 08:15:40.326000+00:00"/>
    <m/>
    <s v="Chandigarh"/>
    <m/>
    <s v="2022-06-30 14:04:09+00:00"/>
    <m/>
    <n v="30"/>
    <m/>
    <m/>
    <m/>
    <m/>
    <m/>
    <m/>
    <m/>
    <m/>
    <m/>
    <m/>
    <m/>
    <s v="IT Services &amp; IT Consulting"/>
    <m/>
    <m/>
    <m/>
    <m/>
    <m/>
    <m/>
    <m/>
    <m/>
    <m/>
    <m/>
    <m/>
    <m/>
    <m/>
    <m/>
    <s v="user_aM3WaaSUQQmaNnsm9l2FQRVWUEr8RN2ZdXzsuQUalQ3"/>
    <s v="Bharti Bankey"/>
    <s v="Sumit Dolas"/>
    <m/>
    <s v="August"/>
    <x v="3"/>
    <s v="Inbound via website"/>
    <m/>
    <s v="Employee Count 25"/>
    <m/>
    <m/>
    <m/>
    <s v="2022-06-30 14:06:50.406000+00:00"/>
    <s v="2022-09-23 12:30:11.370000+00:00"/>
    <m/>
  </r>
  <r>
    <x v="27"/>
    <n v="700000"/>
    <s v="INR"/>
    <n v="0"/>
    <x v="63"/>
    <s v="Sales"/>
    <s v="stat_1hn9nRJaLbI53NxPuSQgo90kRpbpKsFlwN4oEGNUTdO"/>
    <s v="Lost"/>
    <x v="1"/>
    <s v="OpportunityStatusType.Lost"/>
    <s v="cont_NlsryZAvHPh70fwLenvkXXtB6T1auXm55WFCuS4zOIL"/>
    <s v="Suyyaash Bhosale"/>
    <m/>
    <s v="lead_ur09d82PtYVuord3YoTQKMsxNNhDWlfrJlXq5ZQBSCL"/>
    <s v="Sulzer Pumps India"/>
    <s v="Vikas Raj"/>
    <s v="user_2YgShwgjLNI4FjAqgE9PtKsdIaGh919JGcFG919fe5B"/>
    <s v="Satyam Tiwari"/>
    <s v="2022-07-11 07:07:49.755000+00:00"/>
    <s v="2022-08-05 08:07:04.597000+00:00"/>
    <m/>
    <s v="Mumbai"/>
    <s v="India"/>
    <m/>
    <m/>
    <n v="200"/>
    <m/>
    <m/>
    <m/>
    <m/>
    <m/>
    <m/>
    <m/>
    <m/>
    <m/>
    <m/>
    <m/>
    <s v="Consumer Goods &amp; Electronics; Manufacturing"/>
    <m/>
    <s v="Suvidha Dnyanganga"/>
    <m/>
    <m/>
    <m/>
    <m/>
    <m/>
    <m/>
    <m/>
    <m/>
    <m/>
    <m/>
    <s v="Aniket Vahile"/>
    <m/>
    <s v="user_FdWFezbLzkYQcGsBUsjZO25nr2poK2nRbqV47Rs5Kfm"/>
    <s v="Prateek Wadhwa"/>
    <s v="Sumit Dolas"/>
    <m/>
    <s v="August; May"/>
    <x v="2"/>
    <s v="Naukri.com"/>
    <m/>
    <m/>
    <m/>
    <m/>
    <m/>
    <s v="2021-03-31 11:16:26.689000+00:00"/>
    <s v="2022-09-29 17:16:01.278000+00:00"/>
    <s v="GMC"/>
  </r>
  <r>
    <x v="27"/>
    <n v="50000"/>
    <s v="INR"/>
    <n v="0"/>
    <x v="63"/>
    <s v="Sales"/>
    <s v="stat_1hn9nRJaLbI53NxPuSQgo90kRpbpKsFlwN4oEGNUTdO"/>
    <s v="Lost"/>
    <x v="1"/>
    <s v="OpportunityStatusType.Lost"/>
    <m/>
    <m/>
    <m/>
    <s v="lead_ur09d82PtYVuord3YoTQKMsxNNhDWlfrJlXq5ZQBSCL"/>
    <s v="Sulzer Pumps India"/>
    <s v="Satyam Tiwari"/>
    <s v="user_2YgShwgjLNI4FjAqgE9PtKsdIaGh919JGcFG919fe5B"/>
    <s v="Satyam Tiwari"/>
    <s v="2022-07-20 07:00:29.091000+00:00"/>
    <s v="2022-08-05 08:07:12.280000+00:00"/>
    <m/>
    <s v="Mumbai"/>
    <s v="India"/>
    <m/>
    <m/>
    <n v="200"/>
    <m/>
    <m/>
    <m/>
    <m/>
    <m/>
    <m/>
    <m/>
    <m/>
    <m/>
    <m/>
    <m/>
    <s v="Consumer Goods &amp; Electronics; Manufacturing"/>
    <m/>
    <s v="Suvidha Dnyanganga"/>
    <m/>
    <m/>
    <m/>
    <m/>
    <m/>
    <m/>
    <m/>
    <m/>
    <m/>
    <m/>
    <s v="Aniket Vahile"/>
    <m/>
    <s v="user_FdWFezbLzkYQcGsBUsjZO25nr2poK2nRbqV47Rs5Kfm"/>
    <s v="Prateek Wadhwa"/>
    <s v="Sumit Dolas"/>
    <m/>
    <s v="August; May"/>
    <x v="2"/>
    <s v="Naukri.com"/>
    <m/>
    <m/>
    <m/>
    <m/>
    <m/>
    <s v="2021-03-31 11:16:26.689000+00:00"/>
    <s v="2022-09-29 17:16:01.278000+00:00"/>
    <s v="GPA"/>
  </r>
  <r>
    <x v="11"/>
    <n v="30000"/>
    <s v="INR"/>
    <n v="0"/>
    <x v="54"/>
    <s v="Sales"/>
    <s v="stat_1hn9nRJaLbI53NxPuSQgo90kRpbpKsFlwN4oEGNUTdO"/>
    <s v="Lost"/>
    <x v="1"/>
    <s v="OpportunityStatusType.Lost"/>
    <s v="cont_yeqrpbm5Sai9eMtoaIB5hGLT0Nr5CIVTB5q3QHhSfIo"/>
    <s v="Dinesh"/>
    <s v="GPA - Lost to Plum as they were providing quotes for GTL as well with employee size of 64."/>
    <s v="lead_1a9U1DrflrPABlYoJbuEpZCML17xwWW1K2OpN9V9pE7"/>
    <s v="Dezerv Investments Private Limited"/>
    <s v="Bharti Bankey"/>
    <s v="user_LKRhV6rhcBe0uL8u70UUGeDjbMupuho4TaiAOCbT7HT"/>
    <s v="Kashif Ahmad"/>
    <s v="2022-04-08 10:05:26.390000+00:00"/>
    <s v="2022-08-04 12:09:59.267000+00:00"/>
    <m/>
    <s v="Mumbai"/>
    <m/>
    <s v="2022-04-07 05:18:12+00:00"/>
    <m/>
    <n v="64"/>
    <m/>
    <m/>
    <m/>
    <m/>
    <m/>
    <m/>
    <m/>
    <s v="PAID_SOCIAL"/>
    <m/>
    <m/>
    <m/>
    <s v="Banking &amp; Finance"/>
    <m/>
    <m/>
    <m/>
    <m/>
    <m/>
    <m/>
    <m/>
    <m/>
    <m/>
    <m/>
    <m/>
    <m/>
    <s v="Yogesh Paigude"/>
    <m/>
    <s v="user_aM3WaaSUQQmaNnsm9l2FQRVWUEr8RN2ZdXzsuQUalQ3"/>
    <s v="Bharti Bankey"/>
    <s v="Siddharth Angolkar"/>
    <m/>
    <s v="August"/>
    <x v="8"/>
    <s v="Inbound via website"/>
    <m/>
    <s v="Employee Wellness Handbook"/>
    <m/>
    <m/>
    <m/>
    <s v="2022-03-22 10:43:44.641000+00:00"/>
    <s v="2022-08-04 12:09:59.352000+00:00"/>
    <m/>
  </r>
  <r>
    <x v="37"/>
    <n v="800000"/>
    <s v="INR"/>
    <n v="0"/>
    <x v="10"/>
    <s v="Sales"/>
    <s v="stat_kcR4fZg7TU7jjk1jAVua3qGLRS4J5uFayEjK5j02wtv"/>
    <s v="Unqualified"/>
    <x v="1"/>
    <s v="OpportunityStatusType.Lost"/>
    <s v="cont_hEzrOEM2V7xmXzva6xrsYZDLsLJfsp8oo0nLxWMEmeP"/>
    <s v="Bhawani Shekhawat"/>
    <s v="EDLI Policy and we dont deal in EDLI Policies,(Updated by Siddharth Angolkar)"/>
    <s v="lead_99B6XYabJtYERqcxadicCfBHGzlIBeTOL8aib9nMXWr"/>
    <s v="Select Holiday Resorts Pvt. Ltd."/>
    <s v="Sarvesh Pawar"/>
    <s v="user_RYbBTp8BVWNa7ppiOz6QVJMGK0exHsFmc5uCLn34ODZ"/>
    <s v="Prasoon Mishra"/>
    <s v="2022-07-15 07:45:44.583000+00:00"/>
    <s v="2022-08-05 06:50:11.154000+00:00"/>
    <m/>
    <s v="Gurgaon"/>
    <m/>
    <m/>
    <m/>
    <n v="150"/>
    <m/>
    <m/>
    <m/>
    <m/>
    <m/>
    <m/>
    <m/>
    <m/>
    <m/>
    <m/>
    <m/>
    <s v="Hospitality &amp; Travel"/>
    <m/>
    <m/>
    <m/>
    <m/>
    <m/>
    <m/>
    <m/>
    <m/>
    <m/>
    <m/>
    <m/>
    <m/>
    <m/>
    <m/>
    <s v="user_A8KOTZADnUtEQOLt4nSLAmteNStuGh80js75RYjrXVt"/>
    <s v="Sarvesh Pawar"/>
    <m/>
    <m/>
    <s v="April; August"/>
    <x v="4"/>
    <m/>
    <m/>
    <s v="Downloaded the guide: Employee Wellness Handbook"/>
    <m/>
    <m/>
    <m/>
    <s v="2021-12-15 06:21:21.497000+00:00"/>
    <s v="2022-09-02 05:30:43.531000+00:00"/>
    <s v="GTL"/>
  </r>
  <r>
    <x v="9"/>
    <n v="1350000"/>
    <s v="INR"/>
    <n v="0"/>
    <x v="54"/>
    <s v="Sales"/>
    <s v="stat_1hn9nRJaLbI53NxPuSQgo90kRpbpKsFlwN4oEGNUTdO"/>
    <s v="Lost"/>
    <x v="1"/>
    <s v="OpportunityStatusType.Lost"/>
    <s v="cont_uZDqm1KEAWATlYwU97M9OiUR8maje5ZiSoSPb23aS5I"/>
    <s v="Chandan Auradkar"/>
    <s v="Director closed with his relative"/>
    <s v="lead_or9GYGsfyhGQVxm09YVgYliWzBqxjcIhJLf5fdahPAT"/>
    <s v="Polyrub Cooper Standard FTS Pvt Ltd"/>
    <s v="Trupti Suryavanshi"/>
    <s v="user_9SBRjyF0n4iWuhUdqRyQkFhl2J4uyNKhFWvvJEvunX8"/>
    <s v="Omkar Ghate"/>
    <s v="2022-07-13 06:54:39.966000+00:00"/>
    <s v="2022-08-05 06:37:28.789000+00:00"/>
    <m/>
    <s v="Pune"/>
    <m/>
    <s v="2022-07-11 08:30:00+00:00"/>
    <m/>
    <n v="116"/>
    <m/>
    <m/>
    <m/>
    <m/>
    <m/>
    <m/>
    <m/>
    <m/>
    <m/>
    <m/>
    <m/>
    <s v="Automotive"/>
    <m/>
    <m/>
    <m/>
    <m/>
    <m/>
    <m/>
    <m/>
    <m/>
    <m/>
    <m/>
    <m/>
    <m/>
    <m/>
    <m/>
    <s v="user_L8E6IFhq6UCzKLHa45LUUTZCznDuyDwFrGaEp9DXiUM"/>
    <s v="Trupti Suryavanshi"/>
    <m/>
    <m/>
    <s v="August"/>
    <x v="7"/>
    <s v="Rakesh ref."/>
    <m/>
    <m/>
    <m/>
    <m/>
    <m/>
    <s v="2022-07-11 08:47:53.667000+00:00"/>
    <s v="2022-09-23 12:30:53.784000+00:00"/>
    <s v="GMC"/>
  </r>
  <r>
    <x v="11"/>
    <n v="500000"/>
    <s v="INR"/>
    <n v="0"/>
    <x v="54"/>
    <s v="Sales"/>
    <s v="stat_1hn9nRJaLbI53NxPuSQgo90kRpbpKsFlwN4oEGNUTdO"/>
    <s v="Lost"/>
    <x v="1"/>
    <s v="OpportunityStatusType.Lost"/>
    <s v="cont_yeqrpbm5Sai9eMtoaIB5hGLT0Nr5CIVTB5q3QHhSfIo"/>
    <s v="Dinesh"/>
    <s v="GMC- renewal Lost to Plum as they were providing quotes for GTL as well with employee size of 64."/>
    <s v="lead_1a9U1DrflrPABlYoJbuEpZCML17xwWW1K2OpN9V9pE7"/>
    <s v="Dezerv Investments Private Limited"/>
    <s v="Bharti Bankey"/>
    <s v="user_LKRhV6rhcBe0uL8u70UUGeDjbMupuho4TaiAOCbT7HT"/>
    <s v="Kashif Ahmad"/>
    <s v="2022-04-07 10:02:15.999000+00:00"/>
    <s v="2022-08-04 12:09:44.772000+00:00"/>
    <m/>
    <s v="Mumbai"/>
    <m/>
    <s v="2022-04-07 05:18:12+00:00"/>
    <m/>
    <n v="64"/>
    <m/>
    <m/>
    <m/>
    <m/>
    <m/>
    <m/>
    <m/>
    <s v="PAID_SOCIAL"/>
    <m/>
    <m/>
    <m/>
    <s v="Banking &amp; Finance"/>
    <m/>
    <m/>
    <m/>
    <m/>
    <m/>
    <m/>
    <m/>
    <m/>
    <m/>
    <m/>
    <m/>
    <m/>
    <s v="Yogesh Paigude"/>
    <m/>
    <s v="user_aM3WaaSUQQmaNnsm9l2FQRVWUEr8RN2ZdXzsuQUalQ3"/>
    <s v="Bharti Bankey"/>
    <s v="Siddharth Angolkar"/>
    <m/>
    <s v="August"/>
    <x v="8"/>
    <s v="Inbound via website"/>
    <m/>
    <s v="Employee Wellness Handbook"/>
    <m/>
    <m/>
    <m/>
    <s v="2022-03-22 10:43:44.641000+00:00"/>
    <s v="2022-08-04 12:09:59.352000+00:00"/>
    <m/>
  </r>
  <r>
    <x v="38"/>
    <n v="40000"/>
    <s v="INR"/>
    <n v="0"/>
    <x v="59"/>
    <s v="Sales"/>
    <s v="stat_kcR4fZg7TU7jjk1jAVua3qGLRS4J5uFayEjK5j02wtv"/>
    <s v="Unqualified"/>
    <x v="1"/>
    <s v="OpportunityStatusType.Lost"/>
    <s v="cont_shb9EBzAn9oqJtyBbaX2PKJ9p8Yo8zlDUeIWYfPea1v"/>
    <s v="Piyush Padhen"/>
    <m/>
    <s v="lead_ry9vQmJy4wMQeKKETiUheTofd2WoQECRnjiVXCquHd6"/>
    <s v="ESOP"/>
    <s v="Nikhil Ahuja"/>
    <s v="user_ocHSJH83OJnHCvKyMbjx8WOOK8PMgAUGIj1qK0q0dMV"/>
    <s v="Nikhil Ahuja"/>
    <s v="2022-07-12 06:30:34.979000+00:00"/>
    <s v="2022-08-04 10:09:43.747000+00:00"/>
    <m/>
    <s v="Pune"/>
    <m/>
    <m/>
    <m/>
    <n v="135"/>
    <m/>
    <m/>
    <s v="Facebook"/>
    <m/>
    <m/>
    <m/>
    <m/>
    <s v="PAID_SOCIAL"/>
    <m/>
    <m/>
    <m/>
    <m/>
    <m/>
    <m/>
    <m/>
    <m/>
    <m/>
    <m/>
    <m/>
    <m/>
    <m/>
    <m/>
    <m/>
    <m/>
    <m/>
    <m/>
    <s v="user_ocHSJH83OJnHCvKyMbjx8WOOK8PMgAUGIj1qK0q0dMV"/>
    <s v="Nikhil Ahuja"/>
    <m/>
    <m/>
    <m/>
    <x v="4"/>
    <m/>
    <m/>
    <s v="Employee Engagement Handbook"/>
    <m/>
    <m/>
    <m/>
    <s v="2022-07-11 06:56:17.051000+00:00"/>
    <s v="2022-09-30 09:37:38.119000+00:00"/>
    <s v="GPA"/>
  </r>
  <r>
    <x v="38"/>
    <n v="400000"/>
    <s v="INR"/>
    <n v="0"/>
    <x v="59"/>
    <s v="Sales"/>
    <s v="stat_kcR4fZg7TU7jjk1jAVua3qGLRS4J5uFayEjK5j02wtv"/>
    <s v="Unqualified"/>
    <x v="1"/>
    <s v="OpportunityStatusType.Lost"/>
    <s v="cont_shb9EBzAn9oqJtyBbaX2PKJ9p8Yo8zlDUeIWYfPea1v"/>
    <s v="Piyush Padhen"/>
    <m/>
    <s v="lead_ry9vQmJy4wMQeKKETiUheTofd2WoQECRnjiVXCquHd6"/>
    <s v="ESOP"/>
    <s v="Nikhil Ahuja"/>
    <s v="user_ocHSJH83OJnHCvKyMbjx8WOOK8PMgAUGIj1qK0q0dMV"/>
    <s v="Nikhil Ahuja"/>
    <s v="2022-07-12 06:30:11.630000+00:00"/>
    <s v="2022-08-04 10:09:36.786000+00:00"/>
    <m/>
    <s v="Pune"/>
    <m/>
    <m/>
    <m/>
    <n v="135"/>
    <m/>
    <m/>
    <s v="Facebook"/>
    <m/>
    <m/>
    <m/>
    <m/>
    <s v="PAID_SOCIAL"/>
    <m/>
    <m/>
    <m/>
    <m/>
    <m/>
    <m/>
    <m/>
    <m/>
    <m/>
    <m/>
    <m/>
    <m/>
    <m/>
    <m/>
    <m/>
    <m/>
    <m/>
    <m/>
    <s v="user_ocHSJH83OJnHCvKyMbjx8WOOK8PMgAUGIj1qK0q0dMV"/>
    <s v="Nikhil Ahuja"/>
    <m/>
    <m/>
    <m/>
    <x v="4"/>
    <m/>
    <m/>
    <s v="Employee Engagement Handbook"/>
    <m/>
    <m/>
    <m/>
    <s v="2022-07-11 06:56:17.051000+00:00"/>
    <s v="2022-09-30 09:37:38.119000+00:00"/>
    <s v="GMC"/>
  </r>
  <r>
    <x v="1"/>
    <n v="250000"/>
    <s v="INR"/>
    <n v="50"/>
    <x v="4"/>
    <s v="Sales"/>
    <s v="stat_kLhaUSYbyIgQOHjvcKAHYNQn1lIjd0wTZfiU50Lt3mL"/>
    <s v="Demo Completed"/>
    <x v="1"/>
    <s v="OpportunityStatusType.Active"/>
    <m/>
    <m/>
    <s v="GMC"/>
    <s v="lead_Via01XzSfOp71xvufIAZsDKLa36ZBRAyz8bie2TDG2F"/>
    <s v="RewardPort"/>
    <s v="Pallab Gupta"/>
    <s v="user_PApNwMjp7lPIEBp7acretouakdtYNVHpPO9ja9KoR5D"/>
    <s v="Pallab Gupta"/>
    <s v="2022-08-02 05:56:38.495000+00:00"/>
    <s v="2022-08-04 05:23:48.531000+00:00"/>
    <m/>
    <s v="Mumbai"/>
    <m/>
    <m/>
    <m/>
    <n v="52"/>
    <m/>
    <m/>
    <m/>
    <m/>
    <m/>
    <m/>
    <m/>
    <m/>
    <m/>
    <m/>
    <m/>
    <s v="Professional Services"/>
    <m/>
    <m/>
    <m/>
    <m/>
    <m/>
    <m/>
    <m/>
    <m/>
    <m/>
    <m/>
    <m/>
    <m/>
    <s v="Jithendra Goalla"/>
    <m/>
    <s v="user_PApNwMjp7lPIEBp7acretouakdtYNVHpPO9ja9KoR5D"/>
    <s v="Pallab Gupta"/>
    <m/>
    <m/>
    <m/>
    <x v="2"/>
    <s v="Lusha"/>
    <m/>
    <m/>
    <m/>
    <m/>
    <m/>
    <s v="2022-07-12 04:12:29.872000+00:00"/>
    <s v="2022-09-09 11:37:04.839000+00:00"/>
    <s v="GMC"/>
  </r>
  <r>
    <x v="38"/>
    <n v="700000"/>
    <s v="INR"/>
    <n v="0"/>
    <x v="25"/>
    <s v="Sales"/>
    <s v="stat_kcR4fZg7TU7jjk1jAVua3qGLRS4J5uFayEjK5j02wtv"/>
    <s v="Unqualified"/>
    <x v="1"/>
    <s v="OpportunityStatusType.Lost"/>
    <s v="cont_Ue9Ff4dFRE8GtgU02FFHqnwy0ALz7m9YcTtWipXTTW1"/>
    <s v="Pratima Jadhav"/>
    <m/>
    <s v="lead_DW6gZkuaju8QlAgscsLUMSb4JhnC9RaGmR050E6We93"/>
    <s v="Freestone Infotech"/>
    <s v="Nikhil Ahuja"/>
    <s v="user_ocHSJH83OJnHCvKyMbjx8WOOK8PMgAUGIj1qK0q0dMV"/>
    <s v="Nikhil Ahuja"/>
    <s v="2022-07-26 07:35:30.411000+00:00"/>
    <s v="2022-08-04 10:09:09.406000+00:00"/>
    <m/>
    <s v="Mumbai"/>
    <m/>
    <m/>
    <m/>
    <n v="140"/>
    <m/>
    <m/>
    <m/>
    <m/>
    <m/>
    <m/>
    <m/>
    <m/>
    <m/>
    <m/>
    <m/>
    <s v="IT Services &amp; IT Consulting"/>
    <m/>
    <m/>
    <m/>
    <m/>
    <m/>
    <m/>
    <m/>
    <m/>
    <m/>
    <m/>
    <m/>
    <m/>
    <s v="Aniket Vahile"/>
    <m/>
    <s v="user_IpBH4s1Av5OVFfQQ3nW0qPDDjwLT9uRfx1sVhml8UQA"/>
    <s v="Namrata Aurora"/>
    <m/>
    <m/>
    <s v="September"/>
    <x v="2"/>
    <s v="Naukri.com"/>
    <m/>
    <s v="Downloaded the guide: Designing employee healthcare plan"/>
    <m/>
    <m/>
    <m/>
    <s v="2021-11-09 05:47:16.023000+00:00"/>
    <s v="2022-10-20 07:31:04.077000+00:00"/>
    <s v="GMC"/>
  </r>
  <r>
    <x v="18"/>
    <n v="1000000"/>
    <s v="INR"/>
    <n v="0"/>
    <x v="0"/>
    <s v="Sales"/>
    <s v="stat_1hn9nRJaLbI53NxPuSQgo90kRpbpKsFlwN4oEGNUTdO"/>
    <s v="Lost"/>
    <x v="1"/>
    <s v="OpportunityStatusType.Lost"/>
    <s v="cont_A3iXpiUJHVuXMkS1KQwBEqIGJmGV5k0jGcDif4PJKSs"/>
    <s v="Sabina Kunder"/>
    <s v="Lost to ICICI - .. Direct policy taken at 8.25L"/>
    <s v="lead_MyrJs9N2iTckX9U7hHjDCs7Z7MuIutBXNMosrnD5Xd3"/>
    <s v="Royal Realtors Group"/>
    <s v="Ankita Pingale"/>
    <s v="user_IgNfKH7wuLLjHvexoMm2PXWcnF3zYft0ZbMTyfwKRUg"/>
    <s v="Moziez Chamadia"/>
    <s v="2022-08-01 06:02:00.659000+00:00"/>
    <s v="2022-08-04 08:36:47.432000+00:00"/>
    <m/>
    <s v="Mumbai"/>
    <m/>
    <m/>
    <m/>
    <n v="62"/>
    <m/>
    <m/>
    <m/>
    <m/>
    <m/>
    <m/>
    <m/>
    <m/>
    <m/>
    <m/>
    <m/>
    <s v="Construction &amp; Real Estate"/>
    <m/>
    <m/>
    <m/>
    <m/>
    <m/>
    <m/>
    <m/>
    <m/>
    <m/>
    <m/>
    <m/>
    <m/>
    <s v="Aniket Vahile"/>
    <m/>
    <s v="user_1z3bdwgjF9RILRmuQPeXXGoPhafSi1mEgyb4l5sVEvN"/>
    <s v="Ankita Pingale"/>
    <m/>
    <m/>
    <s v="August"/>
    <x v="4"/>
    <s v="Naukri.com"/>
    <m/>
    <s v="Employee Engagement Handbook"/>
    <m/>
    <m/>
    <m/>
    <s v="2022-05-18 09:04:38.564000+00:00"/>
    <s v="2022-09-14 11:13:43.906000+00:00"/>
    <s v="GMC"/>
  </r>
  <r>
    <x v="24"/>
    <n v="200000"/>
    <s v="INR"/>
    <n v="0"/>
    <x v="4"/>
    <s v="Sales"/>
    <s v="stat_kcR4fZg7TU7jjk1jAVua3qGLRS4J5uFayEjK5j02wtv"/>
    <s v="Unqualified"/>
    <x v="1"/>
    <s v="OpportunityStatusType.Lost"/>
    <s v="cont_5FXZHwjBlxvuTX5bKw4Xjd1hJJSa3bZZbc6ioEynghF"/>
    <s v="Ravi Iyer"/>
    <s v="GMC - Renewal but does not know details for now"/>
    <s v="lead_nPOnPaZcjYYWhcjHLqn1XefA7tqhWvidtcunIMyQYkf"/>
    <s v="ACUMEN PACKAGING"/>
    <s v="Shreenath Bhat"/>
    <s v="user_vMd4rmcrSbjykdyL2J7rrYn84SWdcNc5FKligrmItPw"/>
    <s v="Shreenath Bhat"/>
    <s v="2022-07-28 11:59:37.711000+00:00"/>
    <s v="2022-08-03 07:19:01.292000+00:00"/>
    <m/>
    <s v="Mumbai"/>
    <m/>
    <m/>
    <m/>
    <n v="20"/>
    <m/>
    <m/>
    <m/>
    <m/>
    <m/>
    <m/>
    <m/>
    <m/>
    <m/>
    <m/>
    <m/>
    <s v="Manufacturing"/>
    <m/>
    <m/>
    <m/>
    <m/>
    <m/>
    <m/>
    <m/>
    <m/>
    <m/>
    <m/>
    <m/>
    <m/>
    <s v="Aniket Vahile"/>
    <m/>
    <s v="user_vMd4rmcrSbjykdyL2J7rrYn84SWdcNc5FKligrmItPw"/>
    <s v="Shreenath Bhat"/>
    <m/>
    <m/>
    <m/>
    <x v="2"/>
    <s v="Naukri.com"/>
    <m/>
    <m/>
    <m/>
    <m/>
    <m/>
    <s v="2022-07-12 04:11:50.944000+00:00"/>
    <s v="2022-09-12 08:44:33.296000+00:00"/>
    <s v="GMC"/>
  </r>
  <r>
    <x v="28"/>
    <n v="1500000"/>
    <s v="INR"/>
    <n v="0"/>
    <x v="2"/>
    <s v="Sales"/>
    <s v="stat_1hn9nRJaLbI53NxPuSQgo90kRpbpKsFlwN4oEGNUTdO"/>
    <s v="Lost"/>
    <x v="1"/>
    <s v="OpportunityStatusType.Lost"/>
    <s v="cont_q00Gejql8ltASsWcZbaVANEbEG6ZseeAubPg16n9MBI"/>
    <s v="Anagha Bandekar"/>
    <s v="GMC renewal"/>
    <s v="lead_BxtFytsiYKx4vmClhOVX1tlfjOo4fsFjXkVAsjeKUwY"/>
    <s v="Staubli"/>
    <s v="Trupti Suryavanshi"/>
    <s v="user_JjaNBsxmUKBROYZvEahyXgec466W5jQa2pL0NUZ81Lb"/>
    <s v="Sreenivas Hatti"/>
    <s v="2022-06-16 09:54:22.743000+00:00"/>
    <s v="2022-08-03 13:51:46.172000+00:00"/>
    <m/>
    <s v="Bangalore"/>
    <m/>
    <m/>
    <m/>
    <n v="68"/>
    <m/>
    <m/>
    <m/>
    <m/>
    <m/>
    <m/>
    <m/>
    <m/>
    <m/>
    <m/>
    <m/>
    <s v="Manufacturing"/>
    <m/>
    <m/>
    <m/>
    <m/>
    <m/>
    <m/>
    <m/>
    <m/>
    <m/>
    <m/>
    <m/>
    <m/>
    <s v="Jitin Gopi"/>
    <m/>
    <s v="user_L8E6IFhq6UCzKLHa45LUUTZCznDuyDwFrGaEp9DXiUM"/>
    <s v="Trupti Suryavanshi"/>
    <m/>
    <m/>
    <s v="August"/>
    <x v="2"/>
    <s v="Sagarneel's Ref"/>
    <m/>
    <s v="Employee Wellness Handbook"/>
    <m/>
    <m/>
    <m/>
    <s v="2021-11-08 15:50:42.479000+00:00"/>
    <s v="2022-09-07 11:15:49.493000+00:00"/>
    <s v="GMC"/>
  </r>
  <r>
    <x v="28"/>
    <n v="100000"/>
    <s v="INR"/>
    <n v="0"/>
    <x v="35"/>
    <s v="Sales"/>
    <s v="stat_1hn9nRJaLbI53NxPuSQgo90kRpbpKsFlwN4oEGNUTdO"/>
    <s v="Lost"/>
    <x v="1"/>
    <s v="OpportunityStatusType.Lost"/>
    <s v="cont_q00Gejql8ltASsWcZbaVANEbEG6ZseeAubPg16n9MBI"/>
    <s v="Anagha Bandekar"/>
    <s v="GPA Fresh"/>
    <s v="lead_BxtFytsiYKx4vmClhOVX1tlfjOo4fsFjXkVAsjeKUwY"/>
    <s v="Staubli"/>
    <s v="Trupti Suryavanshi"/>
    <s v="user_JjaNBsxmUKBROYZvEahyXgec466W5jQa2pL0NUZ81Lb"/>
    <s v="Sreenivas Hatti"/>
    <s v="2022-06-16 09:54:57.885000+00:00"/>
    <s v="2022-08-03 13:51:44.503000+00:00"/>
    <m/>
    <s v="Bangalore"/>
    <m/>
    <m/>
    <m/>
    <n v="68"/>
    <m/>
    <m/>
    <m/>
    <m/>
    <m/>
    <m/>
    <m/>
    <m/>
    <m/>
    <m/>
    <m/>
    <s v="Manufacturing"/>
    <m/>
    <m/>
    <m/>
    <m/>
    <m/>
    <m/>
    <m/>
    <m/>
    <m/>
    <m/>
    <m/>
    <m/>
    <s v="Jitin Gopi"/>
    <m/>
    <s v="user_L8E6IFhq6UCzKLHa45LUUTZCznDuyDwFrGaEp9DXiUM"/>
    <s v="Trupti Suryavanshi"/>
    <m/>
    <m/>
    <s v="August"/>
    <x v="2"/>
    <s v="Sagarneel's Ref"/>
    <m/>
    <s v="Employee Wellness Handbook"/>
    <m/>
    <m/>
    <m/>
    <s v="2021-11-08 15:50:42.479000+00:00"/>
    <s v="2022-09-07 11:15:49.493000+00:00"/>
    <s v="GPA"/>
  </r>
  <r>
    <x v="22"/>
    <n v="2000000"/>
    <s v="INR"/>
    <n v="0"/>
    <x v="39"/>
    <s v="Sales"/>
    <s v="stat_1hn9nRJaLbI53NxPuSQgo90kRpbpKsFlwN4oEGNUTdO"/>
    <s v="Lost"/>
    <x v="1"/>
    <s v="OpportunityStatusType.Lost"/>
    <m/>
    <m/>
    <s v="GMC - Lost to Care at 19.5 L new proposed options. our quote was 23.55L + taxes"/>
    <s v="lead_nhR2NUzigyF0IeRNX2lQ2017GRYEBx4uG0sOmtGmsVJ"/>
    <s v="sheraton/ref brahmacorp"/>
    <s v="Prajakta Sahastrabudhe"/>
    <s v="user_TZzywQwym26DjuswO479pxRhNKX152z8X1haCx2vcst"/>
    <s v="Vrushali Kummar"/>
    <s v="2022-05-19 10:49:52.889000+00:00"/>
    <s v="2022-08-03 06:20:00.007000+00:00"/>
    <m/>
    <s v="Pune"/>
    <m/>
    <m/>
    <m/>
    <n v="195"/>
    <m/>
    <m/>
    <m/>
    <m/>
    <m/>
    <m/>
    <m/>
    <m/>
    <m/>
    <m/>
    <m/>
    <s v="Others"/>
    <m/>
    <m/>
    <m/>
    <m/>
    <m/>
    <m/>
    <m/>
    <m/>
    <m/>
    <m/>
    <m/>
    <m/>
    <m/>
    <m/>
    <s v="user_sREdxbAJihL2Zbgic7tyQ6Rc4Mny7HnD1RNGhA9DDYh"/>
    <s v="Prajakta Sahastrabudhe"/>
    <s v="Anjali Nishu"/>
    <m/>
    <s v="January"/>
    <x v="2"/>
    <m/>
    <m/>
    <s v="Vaccine inbound"/>
    <m/>
    <m/>
    <m/>
    <s v="2020-12-17 07:47:35.906000+00:00"/>
    <s v="2022-10-10 02:51:55.380000+00:00"/>
    <m/>
  </r>
  <r>
    <x v="7"/>
    <n v="2300000"/>
    <s v="INR"/>
    <n v="0"/>
    <x v="52"/>
    <s v="Sales"/>
    <s v="stat_kcR4fZg7TU7jjk1jAVua3qGLRS4J5uFayEjK5j02wtv"/>
    <s v="Unqualified"/>
    <x v="1"/>
    <s v="OpportunityStatusType.Lost"/>
    <m/>
    <m/>
    <m/>
    <s v="lead_PZKk1Bn7lraw1XiKdspvb1ZmHPmIvmV2r9OxFsLoJfk"/>
    <s v="Krishi Rasayan"/>
    <s v="Namrata Aurora"/>
    <s v="user_U27GK6WjhLhUhi1EDKXV57xMpn8n8DMIOjci1q3UReZ"/>
    <s v="Abhiroop Ganguly"/>
    <s v="2022-06-28 11:22:13.585000+00:00"/>
    <s v="2022-08-03 04:57:14.748000+00:00"/>
    <m/>
    <s v="Kolkata"/>
    <m/>
    <m/>
    <m/>
    <m/>
    <m/>
    <m/>
    <m/>
    <m/>
    <m/>
    <m/>
    <m/>
    <m/>
    <m/>
    <m/>
    <m/>
    <m/>
    <m/>
    <m/>
    <m/>
    <m/>
    <m/>
    <m/>
    <m/>
    <m/>
    <m/>
    <m/>
    <m/>
    <m/>
    <m/>
    <m/>
    <s v="user_IpBH4s1Av5OVFfQQ3nW0qPDDjwLT9uRfx1sVhml8UQA"/>
    <s v="Namrata Aurora"/>
    <m/>
    <m/>
    <s v="July; June"/>
    <x v="4"/>
    <m/>
    <m/>
    <s v="Downloaded the guide: Designing employee healthcare plan"/>
    <m/>
    <m/>
    <m/>
    <s v="2021-11-23 07:28:12.431000+00:00"/>
    <s v="2022-08-03 04:57:26.619000+00:00"/>
    <s v="GMC"/>
  </r>
  <r>
    <x v="7"/>
    <n v="230000"/>
    <s v="INR"/>
    <n v="0"/>
    <x v="52"/>
    <s v="Sales"/>
    <s v="stat_kcR4fZg7TU7jjk1jAVua3qGLRS4J5uFayEjK5j02wtv"/>
    <s v="Unqualified"/>
    <x v="1"/>
    <s v="OpportunityStatusType.Lost"/>
    <m/>
    <m/>
    <m/>
    <s v="lead_PZKk1Bn7lraw1XiKdspvb1ZmHPmIvmV2r9OxFsLoJfk"/>
    <s v="Krishi Rasayan"/>
    <s v="Namrata Aurora"/>
    <s v="user_U27GK6WjhLhUhi1EDKXV57xMpn8n8DMIOjci1q3UReZ"/>
    <s v="Abhiroop Ganguly"/>
    <s v="2022-06-28 11:22:36.460000+00:00"/>
    <s v="2022-08-03 04:57:26.586000+00:00"/>
    <m/>
    <s v="Kolkata"/>
    <m/>
    <m/>
    <m/>
    <m/>
    <m/>
    <m/>
    <m/>
    <m/>
    <m/>
    <m/>
    <m/>
    <m/>
    <m/>
    <m/>
    <m/>
    <m/>
    <m/>
    <m/>
    <m/>
    <m/>
    <m/>
    <m/>
    <m/>
    <m/>
    <m/>
    <m/>
    <m/>
    <m/>
    <m/>
    <m/>
    <s v="user_IpBH4s1Av5OVFfQQ3nW0qPDDjwLT9uRfx1sVhml8UQA"/>
    <s v="Namrata Aurora"/>
    <m/>
    <m/>
    <s v="July; June"/>
    <x v="4"/>
    <m/>
    <m/>
    <s v="Downloaded the guide: Designing employee healthcare plan"/>
    <m/>
    <m/>
    <m/>
    <s v="2021-11-23 07:28:12.431000+00:00"/>
    <s v="2022-08-03 04:57:26.619000+00:00"/>
    <s v="GPA"/>
  </r>
  <r>
    <x v="8"/>
    <n v="71000"/>
    <s v="INR"/>
    <n v="100"/>
    <x v="0"/>
    <s v="Sales"/>
    <s v="stat_OZRiD1474QRJIpvnjHCZfiIvKcVD6mIKSSTzg8SwDVx"/>
    <s v="Won- Payment Completed"/>
    <x v="0"/>
    <s v="OpportunityStatusType.Won"/>
    <s v="cont_7XM7MN9XOcuRwstfWNKwEL35i2CacyUxJMuCxmqHuzi"/>
    <s v="Parmender (Prem) Tyagi"/>
    <s v="Closed GPA for 186 employees with Iffco Tokio"/>
    <s v="lead_gkwIWTlZxP6PRKtMeYMJlJkVvPoBqbP6P8M0wKVwAWe"/>
    <s v="Helical Springs ( Unit of T.K.Precisions Pvt LTD)"/>
    <s v="Shreya Solanki"/>
    <s v="user_KLETV1op4MIjvKQ12xGsWi23CuPjDE6PT29nwG6T3MY"/>
    <s v="Pooja Gawas"/>
    <s v="2022-07-12 12:06:25.239000+00:00"/>
    <s v="2022-08-02 15:53:38.807000+00:00"/>
    <m/>
    <s v="Gurgaon"/>
    <m/>
    <m/>
    <m/>
    <n v="186"/>
    <m/>
    <m/>
    <m/>
    <m/>
    <m/>
    <m/>
    <m/>
    <s v="PAID_SOCIAL"/>
    <m/>
    <m/>
    <m/>
    <m/>
    <m/>
    <m/>
    <m/>
    <m/>
    <m/>
    <m/>
    <m/>
    <m/>
    <m/>
    <m/>
    <m/>
    <m/>
    <m/>
    <m/>
    <s v="user_Jujy0sFufO9J3qwY7aNpCCnF6nFZMrfvciNEydEzhaI"/>
    <s v="Shreya Solanki"/>
    <m/>
    <m/>
    <s v="August"/>
    <x v="4"/>
    <m/>
    <m/>
    <s v="Employee Engagement Handbook"/>
    <m/>
    <m/>
    <m/>
    <s v="2022-07-04 12:45:28.332000+00:00"/>
    <s v="2022-09-21 05:53:43.351000+00:00"/>
    <s v="GPA"/>
  </r>
  <r>
    <x v="12"/>
    <n v="4000000"/>
    <s v="INR"/>
    <n v="0"/>
    <x v="67"/>
    <s v="Sales"/>
    <s v="stat_1hn9nRJaLbI53NxPuSQgo90kRpbpKsFlwN4oEGNUTdO"/>
    <s v="Lost"/>
    <x v="1"/>
    <s v="OpportunityStatusType.Lost"/>
    <s v="cont_O5loeN48LiBpiSWqDw78bv1A5U2UcKPUpvnPIDbgMb7"/>
    <s v="Brinda Karnik"/>
    <s v="GMC"/>
    <s v="lead_pMmdOLWQqI87ErmPzaBgW8V5tX02381FDoBrW0XUNTF"/>
    <s v="BENNETT COLEMAN &amp; COMPANY LTD/Times Professional"/>
    <s v="Mayur Gadiyar"/>
    <s v="user_hAuUqCTCw5r4tCUrswIWPSW7LJ1XIBbttZVmJkxmzGq"/>
    <s v="Chetan Kumar"/>
    <s v="2022-04-28 18:17:05.072000+00:00"/>
    <s v="2022-08-03 02:28:01.063000+00:00"/>
    <m/>
    <s v="Mumbai"/>
    <m/>
    <m/>
    <m/>
    <n v="8383"/>
    <m/>
    <m/>
    <m/>
    <m/>
    <m/>
    <m/>
    <m/>
    <m/>
    <m/>
    <m/>
    <m/>
    <s v="Publishing"/>
    <m/>
    <m/>
    <m/>
    <m/>
    <m/>
    <m/>
    <m/>
    <m/>
    <m/>
    <m/>
    <m/>
    <m/>
    <s v="Aniket Vahile"/>
    <m/>
    <s v="user_bdUPAGjcS7p6513So3N4g3aWNS5HuBuVJi7bvCPAsLt"/>
    <s v="Mayur Gadiyar"/>
    <m/>
    <m/>
    <s v="August; June"/>
    <x v="2"/>
    <s v="Lusha"/>
    <m/>
    <s v="Mayur Leads"/>
    <m/>
    <m/>
    <m/>
    <s v="2021-08-23 10:16:58.277000+00:00"/>
    <s v="2022-10-17 07:07:57.867000+00:00"/>
    <s v="GMC"/>
  </r>
  <r>
    <x v="22"/>
    <n v="70000"/>
    <s v="INR"/>
    <n v="100"/>
    <x v="0"/>
    <s v="Sales"/>
    <s v="stat_OZRiD1474QRJIpvnjHCZfiIvKcVD6mIKSSTzg8SwDVx"/>
    <s v="Won- Payment Completed"/>
    <x v="0"/>
    <s v="OpportunityStatusType.Won"/>
    <m/>
    <m/>
    <s v="GPa"/>
    <s v="lead_QVMbuY2WkXiGIsixlcOPA5eKxBq23pza1C7kfJxporw"/>
    <s v="Hyatt Regency"/>
    <s v="Bhairavi Jog"/>
    <s v="user_TZzywQwym26DjuswO479pxRhNKX152z8X1haCx2vcst"/>
    <s v="Vrushali Kummar"/>
    <s v="2022-07-19 10:36:14.395000+00:00"/>
    <s v="2022-08-02 14:47:31.145000+00:00"/>
    <m/>
    <s v="Pune"/>
    <m/>
    <m/>
    <m/>
    <n v="300"/>
    <m/>
    <m/>
    <m/>
    <m/>
    <m/>
    <m/>
    <m/>
    <m/>
    <m/>
    <m/>
    <m/>
    <s v="Hospitality &amp; Travel"/>
    <m/>
    <m/>
    <m/>
    <m/>
    <m/>
    <m/>
    <m/>
    <m/>
    <m/>
    <m/>
    <m/>
    <m/>
    <m/>
    <m/>
    <s v="user_228eUmsdKIb9OItgmiDq1zD4aPZ1eqiapbaLAGeBf8g"/>
    <s v="Bhairavi Jog"/>
    <s v="Snehal Mane"/>
    <m/>
    <s v="July"/>
    <x v="2"/>
    <m/>
    <m/>
    <m/>
    <m/>
    <m/>
    <m/>
    <s v="2022-07-19 10:22:53.104000+00:00"/>
    <s v="2022-10-18 07:18:26.410000+00:00"/>
    <s v="GPA"/>
  </r>
  <r>
    <x v="22"/>
    <n v="400000"/>
    <s v="INR"/>
    <n v="0"/>
    <x v="10"/>
    <s v="Sales"/>
    <s v="stat_1hn9nRJaLbI53NxPuSQgo90kRpbpKsFlwN4oEGNUTdO"/>
    <s v="Lost"/>
    <x v="1"/>
    <s v="OpportunityStatusType.Lost"/>
    <s v="cont_gAlYcw4ZB3g9kKqNlekQ9BLePIExv7Y1K3m7ZBu7veK"/>
    <s v="vikaas arora"/>
    <s v="GPA ren"/>
    <s v="lead_BnotPO353bgaSxjNmP6X08zGxr0VJDu0hcWxeAwyn9z"/>
    <s v="infiiloom India"/>
    <s v="Gauri Jori"/>
    <s v="user_TZzywQwym26DjuswO479pxRhNKX152z8X1haCx2vcst"/>
    <s v="Vrushali Kummar"/>
    <s v="2022-07-11 12:32:09.470000+00:00"/>
    <s v="2022-08-02 14:26:42.461000+00:00"/>
    <m/>
    <s v="Pune"/>
    <m/>
    <m/>
    <m/>
    <n v="383"/>
    <m/>
    <m/>
    <m/>
    <m/>
    <m/>
    <m/>
    <m/>
    <m/>
    <m/>
    <m/>
    <m/>
    <s v="Manufacturing"/>
    <m/>
    <m/>
    <m/>
    <m/>
    <m/>
    <m/>
    <m/>
    <m/>
    <m/>
    <m/>
    <m/>
    <m/>
    <m/>
    <m/>
    <s v="user_5YHA1ZU4iP896lD1YJehdJcMx7ZEgWCpulT4T2c3pJ3"/>
    <s v="Gauri Jori"/>
    <m/>
    <m/>
    <s v="August; July"/>
    <x v="10"/>
    <s v="own ref"/>
    <m/>
    <m/>
    <m/>
    <m/>
    <m/>
    <s v="2020-12-16 06:21:00.407000+00:00"/>
    <s v="2022-08-12 00:21:14.113000+00:00"/>
    <m/>
  </r>
  <r>
    <x v="22"/>
    <n v="2500000"/>
    <s v="INR"/>
    <n v="0"/>
    <x v="61"/>
    <s v="Sales"/>
    <s v="stat_1hn9nRJaLbI53NxPuSQgo90kRpbpKsFlwN4oEGNUTdO"/>
    <s v="Lost"/>
    <x v="1"/>
    <s v="OpportunityStatusType.Lost"/>
    <s v="cont_gAlYcw4ZB3g9kKqNlekQ9BLePIExv7Y1K3m7ZBu7veK"/>
    <s v="vikaas arora"/>
    <s v="GMC ren"/>
    <s v="lead_BnotPO353bgaSxjNmP6X08zGxr0VJDu0hcWxeAwyn9z"/>
    <s v="infiiloom India"/>
    <s v="Gauri Jori"/>
    <s v="user_TZzywQwym26DjuswO479pxRhNKX152z8X1haCx2vcst"/>
    <s v="Vrushali Kummar"/>
    <s v="2022-07-11 12:31:40.014000+00:00"/>
    <s v="2022-08-02 14:26:29.423000+00:00"/>
    <m/>
    <s v="Pune"/>
    <m/>
    <m/>
    <m/>
    <n v="383"/>
    <m/>
    <m/>
    <m/>
    <m/>
    <m/>
    <m/>
    <m/>
    <m/>
    <m/>
    <m/>
    <m/>
    <s v="Manufacturing"/>
    <m/>
    <m/>
    <m/>
    <m/>
    <m/>
    <m/>
    <m/>
    <m/>
    <m/>
    <m/>
    <m/>
    <m/>
    <m/>
    <m/>
    <s v="user_5YHA1ZU4iP896lD1YJehdJcMx7ZEgWCpulT4T2c3pJ3"/>
    <s v="Gauri Jori"/>
    <m/>
    <m/>
    <s v="August; July"/>
    <x v="10"/>
    <s v="own ref"/>
    <m/>
    <m/>
    <m/>
    <m/>
    <m/>
    <s v="2020-12-16 06:21:00.407000+00:00"/>
    <s v="2022-08-12 00:21:14.113000+00:00"/>
    <m/>
  </r>
  <r>
    <x v="22"/>
    <n v="1000000"/>
    <s v="INR"/>
    <n v="0"/>
    <x v="10"/>
    <s v="Sales"/>
    <s v="stat_kcR4fZg7TU7jjk1jAVua3qGLRS4J5uFayEjK5j02wtv"/>
    <s v="Unqualified"/>
    <x v="1"/>
    <s v="OpportunityStatusType.Lost"/>
    <m/>
    <m/>
    <s v="GPA (Renewal)"/>
    <s v="lead_QH2e0haDmSMWw9ANAL3xRBBOwydueGtI2fzRncOxM0B"/>
    <s v="Poly Plastics"/>
    <s v="Bhairavi Jog"/>
    <s v="user_TZzywQwym26DjuswO479pxRhNKX152z8X1haCx2vcst"/>
    <s v="Vrushali Kummar"/>
    <s v="2022-07-14 11:56:33.352000+00:00"/>
    <s v="2022-08-02 14:25:19.201000+00:00"/>
    <m/>
    <s v="Pune"/>
    <m/>
    <m/>
    <m/>
    <n v="800"/>
    <m/>
    <m/>
    <m/>
    <m/>
    <m/>
    <m/>
    <m/>
    <m/>
    <m/>
    <m/>
    <m/>
    <s v="Automotive"/>
    <m/>
    <m/>
    <m/>
    <m/>
    <m/>
    <m/>
    <m/>
    <m/>
    <m/>
    <m/>
    <m/>
    <m/>
    <s v="Sakshi Soni"/>
    <m/>
    <s v="user_228eUmsdKIb9OItgmiDq1zD4aPZ1eqiapbaLAGeBf8g"/>
    <s v="Bhairavi Jog"/>
    <m/>
    <m/>
    <s v="August"/>
    <x v="2"/>
    <m/>
    <m/>
    <s v="Vrushali DB"/>
    <m/>
    <m/>
    <m/>
    <s v="2022-03-04 08:44:43.158000+00:00"/>
    <s v="2022-08-02 14:25:19.353000+00:00"/>
    <s v="GPA"/>
  </r>
  <r>
    <x v="22"/>
    <n v="500000"/>
    <s v="INR"/>
    <n v="0"/>
    <x v="10"/>
    <s v="Sales"/>
    <s v="stat_kcR4fZg7TU7jjk1jAVua3qGLRS4J5uFayEjK5j02wtv"/>
    <s v="Unqualified"/>
    <x v="1"/>
    <s v="OpportunityStatusType.Lost"/>
    <m/>
    <m/>
    <m/>
    <s v="lead_Eyxs4ejMyg8SvyH1pbMzOm9oXKBxOJrPlBegPHaeaG9"/>
    <s v="Seedworks International Pvt. Ltd."/>
    <s v="Satyajit Chati"/>
    <s v="user_TZzywQwym26DjuswO479pxRhNKX152z8X1haCx2vcst"/>
    <s v="Vrushali Kummar"/>
    <s v="2022-07-21 05:18:44.750000+00:00"/>
    <s v="2022-08-02 14:17:52.903000+00:00"/>
    <m/>
    <s v="Hyderabad"/>
    <m/>
    <m/>
    <m/>
    <n v="410"/>
    <m/>
    <m/>
    <m/>
    <m/>
    <m/>
    <m/>
    <m/>
    <m/>
    <m/>
    <m/>
    <m/>
    <s v="Others"/>
    <m/>
    <m/>
    <m/>
    <m/>
    <m/>
    <m/>
    <m/>
    <m/>
    <m/>
    <m/>
    <m/>
    <m/>
    <s v="Amol Gawali"/>
    <m/>
    <s v="user_228eUmsdKIb9OItgmiDq1zD4aPZ1eqiapbaLAGeBf8g"/>
    <s v="Bhairavi Jog"/>
    <m/>
    <m/>
    <s v="August; July"/>
    <x v="2"/>
    <m/>
    <m/>
    <m/>
    <m/>
    <m/>
    <m/>
    <s v="2022-05-12 04:48:48.302000+00:00"/>
    <s v="2022-08-11 06:58:34.705000+00:00"/>
    <m/>
  </r>
  <r>
    <x v="22"/>
    <n v="500000"/>
    <s v="INR"/>
    <n v="0"/>
    <x v="10"/>
    <s v="Sales"/>
    <s v="stat_kcR4fZg7TU7jjk1jAVua3qGLRS4J5uFayEjK5j02wtv"/>
    <s v="Unqualified"/>
    <x v="1"/>
    <s v="OpportunityStatusType.Lost"/>
    <m/>
    <m/>
    <s v="Non-EB (Renewal)"/>
    <s v="lead_QH2e0haDmSMWw9ANAL3xRBBOwydueGtI2fzRncOxM0B"/>
    <s v="Poly Plastics"/>
    <s v="Bhairavi Jog"/>
    <s v="user_TZzywQwym26DjuswO479pxRhNKX152z8X1haCx2vcst"/>
    <s v="Vrushali Kummar"/>
    <s v="2022-07-14 11:57:05.239000+00:00"/>
    <s v="2022-08-02 14:24:58.297000+00:00"/>
    <m/>
    <s v="Pune"/>
    <m/>
    <m/>
    <m/>
    <n v="800"/>
    <m/>
    <m/>
    <m/>
    <m/>
    <m/>
    <m/>
    <m/>
    <m/>
    <m/>
    <m/>
    <m/>
    <s v="Automotive"/>
    <m/>
    <m/>
    <m/>
    <m/>
    <m/>
    <m/>
    <m/>
    <m/>
    <m/>
    <m/>
    <m/>
    <m/>
    <s v="Sakshi Soni"/>
    <m/>
    <s v="user_228eUmsdKIb9OItgmiDq1zD4aPZ1eqiapbaLAGeBf8g"/>
    <s v="Bhairavi Jog"/>
    <m/>
    <m/>
    <s v="August"/>
    <x v="2"/>
    <m/>
    <m/>
    <s v="Vrushali DB"/>
    <m/>
    <m/>
    <m/>
    <s v="2022-03-04 08:44:43.158000+00:00"/>
    <s v="2022-08-02 14:25:19.353000+00:00"/>
    <s v="NON EB"/>
  </r>
  <r>
    <x v="22"/>
    <n v="6100000"/>
    <s v="INR"/>
    <n v="0"/>
    <x v="10"/>
    <s v="Sales"/>
    <s v="stat_kcR4fZg7TU7jjk1jAVua3qGLRS4J5uFayEjK5j02wtv"/>
    <s v="Unqualified"/>
    <x v="1"/>
    <s v="OpportunityStatusType.Lost"/>
    <m/>
    <m/>
    <m/>
    <s v="lead_Eyxs4ejMyg8SvyH1pbMzOm9oXKBxOJrPlBegPHaeaG9"/>
    <s v="Seedworks International Pvt. Ltd."/>
    <s v="Satyajit Chati"/>
    <s v="user_TZzywQwym26DjuswO479pxRhNKX152z8X1haCx2vcst"/>
    <s v="Vrushali Kummar"/>
    <s v="2022-07-11 09:43:05.384000+00:00"/>
    <s v="2022-08-02 14:17:41.527000+00:00"/>
    <m/>
    <s v="Hyderabad"/>
    <m/>
    <m/>
    <m/>
    <n v="410"/>
    <m/>
    <m/>
    <m/>
    <m/>
    <m/>
    <m/>
    <m/>
    <m/>
    <m/>
    <m/>
    <m/>
    <s v="Others"/>
    <m/>
    <m/>
    <m/>
    <m/>
    <m/>
    <m/>
    <m/>
    <m/>
    <m/>
    <m/>
    <m/>
    <m/>
    <s v="Amol Gawali"/>
    <m/>
    <s v="user_228eUmsdKIb9OItgmiDq1zD4aPZ1eqiapbaLAGeBf8g"/>
    <s v="Bhairavi Jog"/>
    <m/>
    <m/>
    <s v="August; July"/>
    <x v="2"/>
    <m/>
    <m/>
    <m/>
    <m/>
    <m/>
    <m/>
    <s v="2022-05-12 04:48:48.302000+00:00"/>
    <s v="2022-08-11 06:58:34.705000+00:00"/>
    <s v="GMC"/>
  </r>
  <r>
    <x v="35"/>
    <n v="1200000"/>
    <s v="INR"/>
    <n v="0"/>
    <x v="10"/>
    <s v="Sales"/>
    <s v="stat_kcR4fZg7TU7jjk1jAVua3qGLRS4J5uFayEjK5j02wtv"/>
    <s v="Unqualified"/>
    <x v="1"/>
    <s v="OpportunityStatusType.Lost"/>
    <s v="cont_3aTcg8vwRt6jfjKqHlQvGlDcbF5S8StfCzb4klXTc72"/>
    <s v="Prajakta Diwan"/>
    <s v="GMC Aug renewal"/>
    <s v="lead_3wfNBOueU8Z8eq2VwimH2QS3cYSHn5KkMW65QmcqnXK"/>
    <s v="Coriolis Technologies Pvt. Ltd."/>
    <s v="Daya Gowda"/>
    <s v="user_encRk5bIEFN6ZA11h4WH2AdZTiZpogLSlMIaj0E30SZ"/>
    <s v="Daya Gowda"/>
    <s v="2022-07-11 05:27:32.908000+00:00"/>
    <s v="2022-08-02 09:00:29.664000+00:00"/>
    <m/>
    <s v="Pune"/>
    <m/>
    <m/>
    <m/>
    <n v="131"/>
    <m/>
    <m/>
    <m/>
    <m/>
    <m/>
    <m/>
    <m/>
    <m/>
    <m/>
    <m/>
    <m/>
    <s v="IT Services &amp; IT Consulting"/>
    <s v="HDFC"/>
    <m/>
    <m/>
    <m/>
    <m/>
    <m/>
    <m/>
    <m/>
    <m/>
    <m/>
    <m/>
    <m/>
    <s v="Jitin Gopi"/>
    <m/>
    <s v="user_encRk5bIEFN6ZA11h4WH2AdZTiZpogLSlMIaj0E30SZ"/>
    <s v="Daya Gowda"/>
    <m/>
    <m/>
    <s v="July"/>
    <x v="2"/>
    <m/>
    <m/>
    <m/>
    <m/>
    <m/>
    <m/>
    <s v="2022-05-18 04:34:34.493000+00:00"/>
    <s v="2022-08-02 09:00:29.756000+00:00"/>
    <m/>
  </r>
  <r>
    <x v="11"/>
    <n v="300000"/>
    <s v="INR"/>
    <n v="0"/>
    <x v="10"/>
    <s v="Sales"/>
    <s v="stat_kcR4fZg7TU7jjk1jAVua3qGLRS4J5uFayEjK5j02wtv"/>
    <s v="Unqualified"/>
    <x v="1"/>
    <s v="OpportunityStatusType.Lost"/>
    <m/>
    <m/>
    <s v="GMC (1+3)- Fresh"/>
    <s v="lead_k7r0Som44404fgB9TkYL8r0z7hxZkVtuGu7VhS7y8Yy"/>
    <s v="GEMFORD SCHOOL (Fresh)"/>
    <s v="Bhairavi Jog"/>
    <s v="user_sREdxbAJihL2Zbgic7tyQ6Rc4Mny7HnD1RNGhA9DDYh"/>
    <s v="Prajakta Sahastrabudhe"/>
    <s v="2022-06-27 09:25:29.305000+00:00"/>
    <s v="2022-08-02 10:28:07.324000+00:00"/>
    <m/>
    <s v="Other"/>
    <m/>
    <m/>
    <m/>
    <n v="30"/>
    <m/>
    <m/>
    <m/>
    <m/>
    <m/>
    <m/>
    <m/>
    <m/>
    <m/>
    <m/>
    <m/>
    <s v="Education"/>
    <m/>
    <m/>
    <m/>
    <m/>
    <m/>
    <m/>
    <m/>
    <m/>
    <m/>
    <m/>
    <m/>
    <m/>
    <m/>
    <m/>
    <s v="user_228eUmsdKIb9OItgmiDq1zD4aPZ1eqiapbaLAGeBf8g"/>
    <s v="Bhairavi Jog"/>
    <m/>
    <m/>
    <m/>
    <x v="4"/>
    <m/>
    <m/>
    <s v="Employee Wellness Handbook"/>
    <m/>
    <m/>
    <m/>
    <s v="2022-01-11 14:32:05.470000+00:00"/>
    <s v="2022-08-02 10:28:16.969000+00:00"/>
    <s v="GMC"/>
  </r>
  <r>
    <x v="11"/>
    <n v="459000"/>
    <s v="INR"/>
    <n v="0"/>
    <x v="0"/>
    <s v="Sales"/>
    <s v="stat_1hn9nRJaLbI53NxPuSQgo90kRpbpKsFlwN4oEGNUTdO"/>
    <s v="Lost"/>
    <x v="1"/>
    <s v="OpportunityStatusType.Lost"/>
    <s v="cont_T4jENQCTowBOICRjUIjCHTSpovNtE3DOpJGr1lpK869"/>
    <s v="Anna Joy"/>
    <s v="GMC renewal(Went with their incumbent broker and TATA AIG as they were L1)"/>
    <s v="lead_aBoJkJ9CjwTqy9kzvBhEM9L3UGUAvbYgHN9xrwYhvz3"/>
    <s v="UIS GLOBAL PRIVATE LIMITED"/>
    <s v="Trupti Suryavanshi"/>
    <s v="user_LKRhV6rhcBe0uL8u70UUGeDjbMupuho4TaiAOCbT7HT"/>
    <s v="Kashif Ahmad"/>
    <s v="2022-04-26 09:07:40.118000+00:00"/>
    <s v="2022-08-02 11:12:33.276000+00:00"/>
    <m/>
    <s v="Kochi"/>
    <m/>
    <m/>
    <m/>
    <n v="144"/>
    <m/>
    <m/>
    <m/>
    <m/>
    <m/>
    <m/>
    <m/>
    <m/>
    <m/>
    <m/>
    <m/>
    <s v="IT Services &amp; IT Consulting"/>
    <m/>
    <m/>
    <m/>
    <m/>
    <m/>
    <m/>
    <m/>
    <m/>
    <m/>
    <m/>
    <m/>
    <m/>
    <m/>
    <m/>
    <s v="user_L8E6IFhq6UCzKLHa45LUUTZCznDuyDwFrGaEp9DXiUM"/>
    <s v="Trupti Suryavanshi"/>
    <m/>
    <m/>
    <s v="June"/>
    <x v="4"/>
    <m/>
    <m/>
    <s v="Downloaded the guide: Designing employee healthcare plan"/>
    <m/>
    <m/>
    <m/>
    <s v="2021-10-14 06:44:17.620000+00:00"/>
    <s v="2022-08-02 11:12:33.337000+00:00"/>
    <s v="GMC"/>
  </r>
  <r>
    <x v="4"/>
    <n v="1000000"/>
    <s v="INR"/>
    <n v="0"/>
    <x v="56"/>
    <s v="Sales"/>
    <s v="stat_kcR4fZg7TU7jjk1jAVua3qGLRS4J5uFayEjK5j02wtv"/>
    <s v="Unqualified"/>
    <x v="1"/>
    <s v="OpportunityStatusType.Lost"/>
    <s v="cont_MIQcIHFfJMC2bvK7j6MLmkFd5IbQ0VuM6vIYFG9L9D1"/>
    <s v="ashwini panchal"/>
    <s v="client not ready to share the data"/>
    <s v="lead_GceeHW0arZ0fwgJviAA5cl2f3aePp5GZTcoFCmnzFBV"/>
    <s v="ANVIL SHARE &amp; STOCK BROKING PVT LTD"/>
    <s v="Nikhil Ahuja"/>
    <s v="user_bdUPAGjcS7p6513So3N4g3aWNS5HuBuVJi7bvCPAsLt"/>
    <s v="Mayur Gadiyar"/>
    <s v="2022-07-13 09:07:15.596000+00:00"/>
    <s v="2022-08-02 08:33:24.261000+00:00"/>
    <m/>
    <s v="Mumbai"/>
    <m/>
    <m/>
    <m/>
    <n v="112"/>
    <m/>
    <m/>
    <s v="Facebook"/>
    <m/>
    <m/>
    <m/>
    <m/>
    <s v="PAID_SOCIAL"/>
    <m/>
    <m/>
    <m/>
    <m/>
    <m/>
    <m/>
    <m/>
    <m/>
    <m/>
    <m/>
    <m/>
    <m/>
    <m/>
    <m/>
    <m/>
    <m/>
    <m/>
    <m/>
    <s v="user_ocHSJH83OJnHCvKyMbjx8WOOK8PMgAUGIj1qK0q0dMV"/>
    <s v="Nikhil Ahuja"/>
    <m/>
    <m/>
    <s v="August"/>
    <x v="4"/>
    <m/>
    <m/>
    <s v="Employee Engagement Handbook"/>
    <m/>
    <m/>
    <m/>
    <s v="2022-07-04 05:06:26.824000+00:00"/>
    <s v="2022-08-02 08:34:36.202000+00:00"/>
    <s v="GMC"/>
  </r>
  <r>
    <x v="15"/>
    <n v="3500000"/>
    <s v="INR"/>
    <n v="0"/>
    <x v="4"/>
    <s v="Sales"/>
    <s v="stat_kcR4fZg7TU7jjk1jAVua3qGLRS4J5uFayEjK5j02wtv"/>
    <s v="Unqualified"/>
    <x v="1"/>
    <s v="OpportunityStatusType.Lost"/>
    <s v="cont_3AKjnHiQdYF3FxMsAMYAoqzlgvc8Uhkf2DdMG6ziPa0"/>
    <s v="DARSHAN SAWANT"/>
    <s v="GMC policy - They have now inhouse Broker to take care of their policies"/>
    <s v="lead_N62cVXjd3P9BiDCBgSekVYxn5Q0i6VgewWDWN0mWTww"/>
    <s v="Bombay Stock Exchange"/>
    <s v="Daniel Patra"/>
    <s v="user_N52PP2uP2VZc2gm0nhh6CNFSif4n85g1cdxoNFd9ct0"/>
    <s v="Naveen Kumar"/>
    <s v="2022-07-28 06:48:36.065000+00:00"/>
    <s v="2022-08-02 07:51:00.817000+00:00"/>
    <m/>
    <s v="Mumbai"/>
    <m/>
    <m/>
    <m/>
    <n v="500"/>
    <m/>
    <m/>
    <m/>
    <m/>
    <m/>
    <m/>
    <m/>
    <m/>
    <m/>
    <m/>
    <m/>
    <s v="Banking &amp; Finance"/>
    <m/>
    <m/>
    <m/>
    <m/>
    <m/>
    <m/>
    <m/>
    <m/>
    <m/>
    <m/>
    <m/>
    <m/>
    <s v="Arunkumar Dubey"/>
    <m/>
    <s v="user_doWYUHOvQ3f5K3ugoH7kbrXnoPuCbasVEsKoA9COWQo"/>
    <s v="Daniel Patra"/>
    <m/>
    <m/>
    <s v="September"/>
    <x v="2"/>
    <s v="Naukri.com"/>
    <m/>
    <m/>
    <m/>
    <m/>
    <m/>
    <s v="2021-07-26 07:25:17.895000+00:00"/>
    <s v="2022-09-08 13:28:12.867000+00:00"/>
    <s v="GMC"/>
  </r>
  <r>
    <x v="28"/>
    <n v="1000000"/>
    <s v="INR"/>
    <n v="0"/>
    <x v="0"/>
    <s v="Sales"/>
    <s v="stat_kcR4fZg7TU7jjk1jAVua3qGLRS4J5uFayEjK5j02wtv"/>
    <s v="Unqualified"/>
    <x v="1"/>
    <s v="OpportunityStatusType.Lost"/>
    <s v="cont_D9e4W4fxwJWvk9ddlISP1ajuKy8bzntpczQVncI32Le"/>
    <s v="Sonia Thomas"/>
    <s v="Demo taken by Sonal"/>
    <s v="lead_L1PoPay1hS7XoHbDqVAGYkXlHusnZdiTsHp0A3HwQC4"/>
    <s v="Hatio"/>
    <s v="Vikas Raj"/>
    <s v="user_P3f70h2AcefBkFTBZpvA9LgDbjTmUIXkqdKqHJ5evwA"/>
    <s v="Manojkumar Tinna"/>
    <s v="2022-06-13 09:25:44.752000+00:00"/>
    <s v="2022-08-02 07:43:11.464000+00:00"/>
    <m/>
    <s v="Kochi"/>
    <m/>
    <m/>
    <m/>
    <n v="250"/>
    <m/>
    <m/>
    <m/>
    <m/>
    <m/>
    <m/>
    <m/>
    <m/>
    <m/>
    <m/>
    <m/>
    <s v="IT Services &amp; IT Consulting"/>
    <s v="IFFCO"/>
    <m/>
    <m/>
    <m/>
    <m/>
    <m/>
    <m/>
    <m/>
    <m/>
    <m/>
    <m/>
    <m/>
    <s v="Jithendra Goalla"/>
    <m/>
    <s v="user_BtmkQ6xvtDyCMLstiH7YmmQURsFQdjarGcnSBd9UgEk"/>
    <s v="Vikas Raj"/>
    <m/>
    <m/>
    <s v="August"/>
    <x v="2"/>
    <s v="Lusha"/>
    <n v="1000000"/>
    <m/>
    <m/>
    <m/>
    <m/>
    <s v="2022-06-06 04:38:50.716000+00:00"/>
    <s v="2022-09-25 14:05:49.146000+00:00"/>
    <m/>
  </r>
  <r>
    <x v="28"/>
    <n v="25000"/>
    <s v="INR"/>
    <n v="0"/>
    <x v="16"/>
    <s v="Sales"/>
    <s v="stat_1hn9nRJaLbI53NxPuSQgo90kRpbpKsFlwN4oEGNUTdO"/>
    <s v="Lost"/>
    <x v="1"/>
    <s v="OpportunityStatusType.Lost"/>
    <s v="cont_fCzc3wZgG305EkYGl0orMoeAbDp6LAIK2kwebmMtXdD"/>
    <s v="Veeresh Gangadharmath"/>
    <m/>
    <s v="lead_bpyF1vlPdduf9o5HZHYAHlJyxbxD8wikfM0g5HMGNMO"/>
    <s v="Maven Silicon"/>
    <s v="Sarvesh Pawar"/>
    <s v="user_P3f70h2AcefBkFTBZpvA9LgDbjTmUIXkqdKqHJ5evwA"/>
    <s v="Manojkumar Tinna"/>
    <s v="2022-07-07 05:59:07.827000+00:00"/>
    <s v="2022-08-02 07:13:42.923000+00:00"/>
    <m/>
    <s v="Bangalore"/>
    <m/>
    <m/>
    <m/>
    <n v="500"/>
    <m/>
    <m/>
    <m/>
    <m/>
    <m/>
    <m/>
    <m/>
    <m/>
    <m/>
    <m/>
    <m/>
    <s v="Manufacturing"/>
    <m/>
    <m/>
    <m/>
    <m/>
    <m/>
    <m/>
    <m/>
    <m/>
    <m/>
    <m/>
    <m/>
    <m/>
    <s v="Deepak Yadav"/>
    <m/>
    <s v="user_A8KOTZADnUtEQOLt4nSLAmteNStuGh80js75RYjrXVt"/>
    <s v="Sarvesh Pawar"/>
    <m/>
    <m/>
    <s v="July"/>
    <x v="4"/>
    <m/>
    <m/>
    <s v="Employee Wellness Handbook"/>
    <m/>
    <m/>
    <m/>
    <s v="2022-01-10 12:49:57.896000+00:00"/>
    <s v="2022-10-03 06:05:46.654000+00:00"/>
    <s v="GPA"/>
  </r>
  <r>
    <x v="28"/>
    <n v="300000"/>
    <s v="INR"/>
    <n v="0"/>
    <x v="16"/>
    <s v="Sales"/>
    <s v="stat_1hn9nRJaLbI53NxPuSQgo90kRpbpKsFlwN4oEGNUTdO"/>
    <s v="Lost"/>
    <x v="1"/>
    <s v="OpportunityStatusType.Lost"/>
    <s v="cont_fCzc3wZgG305EkYGl0orMoeAbDp6LAIK2kwebmMtXdD"/>
    <s v="Veeresh Gangadharmath"/>
    <m/>
    <s v="lead_bpyF1vlPdduf9o5HZHYAHlJyxbxD8wikfM0g5HMGNMO"/>
    <s v="Maven Silicon"/>
    <s v="Sarvesh Pawar"/>
    <s v="user_P3f70h2AcefBkFTBZpvA9LgDbjTmUIXkqdKqHJ5evwA"/>
    <s v="Manojkumar Tinna"/>
    <s v="2022-07-07 05:58:47.411000+00:00"/>
    <s v="2022-08-02 07:13:32.894000+00:00"/>
    <m/>
    <s v="Bangalore"/>
    <m/>
    <m/>
    <m/>
    <n v="500"/>
    <m/>
    <m/>
    <m/>
    <m/>
    <m/>
    <m/>
    <m/>
    <m/>
    <m/>
    <m/>
    <m/>
    <s v="Manufacturing"/>
    <m/>
    <m/>
    <m/>
    <m/>
    <m/>
    <m/>
    <m/>
    <m/>
    <m/>
    <m/>
    <m/>
    <m/>
    <s v="Deepak Yadav"/>
    <m/>
    <s v="user_A8KOTZADnUtEQOLt4nSLAmteNStuGh80js75RYjrXVt"/>
    <s v="Sarvesh Pawar"/>
    <m/>
    <m/>
    <s v="July"/>
    <x v="4"/>
    <m/>
    <m/>
    <s v="Employee Wellness Handbook"/>
    <m/>
    <m/>
    <m/>
    <s v="2022-01-10 12:49:57.896000+00:00"/>
    <s v="2022-10-03 06:05:46.654000+00:00"/>
    <s v="GMC"/>
  </r>
  <r>
    <x v="9"/>
    <n v="78000"/>
    <s v="INR"/>
    <n v="0"/>
    <x v="54"/>
    <s v="Sales"/>
    <s v="stat_kcR4fZg7TU7jjk1jAVua3qGLRS4J5uFayEjK5j02wtv"/>
    <s v="Unqualified"/>
    <x v="1"/>
    <s v="OpportunityStatusType.Lost"/>
    <s v="cont_uZDqm1KEAWATlYwU97M9OiUR8maje5ZiSoSPb23aS5I"/>
    <s v="Chandan Auradkar"/>
    <s v="GPA Renewal"/>
    <s v="lead_or9GYGsfyhGQVxm09YVgYliWzBqxjcIhJLf5fdahPAT"/>
    <s v="Polyrub Cooper Standard FTS Pvt Ltd"/>
    <s v="Trupti Suryavanshi"/>
    <s v="user_9SBRjyF0n4iWuhUdqRyQkFhl2J4uyNKhFWvvJEvunX8"/>
    <s v="Omkar Ghate"/>
    <s v="2022-07-19 05:09:43.337000+00:00"/>
    <s v="2022-08-02 06:42:33.733000+00:00"/>
    <m/>
    <s v="Pune"/>
    <m/>
    <s v="2022-07-11 08:30:00+00:00"/>
    <m/>
    <n v="116"/>
    <m/>
    <m/>
    <m/>
    <m/>
    <m/>
    <m/>
    <m/>
    <m/>
    <m/>
    <m/>
    <m/>
    <s v="Automotive"/>
    <m/>
    <m/>
    <m/>
    <m/>
    <m/>
    <m/>
    <m/>
    <m/>
    <m/>
    <m/>
    <m/>
    <m/>
    <m/>
    <m/>
    <s v="user_L8E6IFhq6UCzKLHa45LUUTZCznDuyDwFrGaEp9DXiUM"/>
    <s v="Trupti Suryavanshi"/>
    <m/>
    <m/>
    <s v="August"/>
    <x v="7"/>
    <s v="Rakesh ref."/>
    <m/>
    <m/>
    <m/>
    <m/>
    <m/>
    <s v="2022-07-11 08:47:53.667000+00:00"/>
    <s v="2022-09-23 12:30:53.784000+00:00"/>
    <s v="GPA"/>
  </r>
  <r>
    <x v="11"/>
    <n v="20000"/>
    <s v="INR"/>
    <n v="0"/>
    <x v="37"/>
    <s v="Sales"/>
    <s v="stat_kcR4fZg7TU7jjk1jAVua3qGLRS4J5uFayEjK5j02wtv"/>
    <s v="Unqualified"/>
    <x v="1"/>
    <s v="OpportunityStatusType.Lost"/>
    <s v="cont_5P1bOqoD2tPOOJyeuBrYpqRQgK8sdEr1wk5zQYbL7zk"/>
    <s v="Nirmalya Tripathi"/>
    <s v="GPA-Good relationship with existing vendor"/>
    <s v="lead_yZQUE4hkdGQ96kAozxTuI2HtW108nSrycTmDmZlyWGQ"/>
    <s v="Fibro plastic chem"/>
    <s v="Aishwarya Nyayadhish"/>
    <s v="user_LKRhV6rhcBe0uL8u70UUGeDjbMupuho4TaiAOCbT7HT"/>
    <s v="Kashif Ahmad"/>
    <s v="2022-04-11 09:38:38.796000+00:00"/>
    <s v="2022-08-02 06:15:40.156000+00:00"/>
    <m/>
    <s v="Kolkata"/>
    <m/>
    <s v="2021-01-21 13:24:16+00:00"/>
    <m/>
    <n v="230"/>
    <m/>
    <m/>
    <m/>
    <m/>
    <m/>
    <m/>
    <m/>
    <m/>
    <m/>
    <m/>
    <m/>
    <s v="Manufacturing"/>
    <m/>
    <m/>
    <m/>
    <m/>
    <m/>
    <m/>
    <m/>
    <m/>
    <m/>
    <m/>
    <m/>
    <m/>
    <m/>
    <m/>
    <s v="user_6hRQhcoLhZEDUBYaw3vS7rv6T5582sGfXq4jNRqTfUU"/>
    <s v="Aishwarya Nyayadhish"/>
    <m/>
    <m/>
    <s v="June"/>
    <x v="3"/>
    <s v="Inbound via website"/>
    <m/>
    <s v="Employee Count 230"/>
    <m/>
    <m/>
    <m/>
    <s v="2021-01-21 13:26:58.772000+00:00"/>
    <s v="2022-09-23 12:42:40.149000+00:00"/>
    <m/>
  </r>
  <r>
    <x v="24"/>
    <n v="500000"/>
    <s v="INR"/>
    <n v="0"/>
    <x v="37"/>
    <s v="Sales"/>
    <s v="stat_1hn9nRJaLbI53NxPuSQgo90kRpbpKsFlwN4oEGNUTdO"/>
    <s v="Lost"/>
    <x v="1"/>
    <s v="OpportunityStatusType.Lost"/>
    <s v="cont_cBpPgT3VowRpkwDCuawOhH2XwjTdEU3BGYGA8h6a22x"/>
    <s v="Priyadarshini R"/>
    <m/>
    <s v="lead_1JoDsLwz3xYi9VXbXsKptY1cYW1vX5TrSkZZoPN34vH"/>
    <s v="enParadigm"/>
    <s v="Harmanjit Singh"/>
    <s v="user_sD3YjSs92XKUfD0OPHeo886g6tW6aCM0iUhX5VVUuJi"/>
    <s v="Navin Panjwani"/>
    <s v="2022-05-11 11:44:10.275000+00:00"/>
    <s v="2022-08-02 06:30:06.130000+00:00"/>
    <m/>
    <s v="Bangalore"/>
    <m/>
    <s v="2021-08-16 13:24:01+00:00"/>
    <m/>
    <n v="45"/>
    <m/>
    <m/>
    <m/>
    <m/>
    <m/>
    <m/>
    <m/>
    <m/>
    <m/>
    <m/>
    <m/>
    <s v="IT Services &amp; IT Consulting"/>
    <m/>
    <m/>
    <m/>
    <m/>
    <m/>
    <m/>
    <m/>
    <m/>
    <m/>
    <m/>
    <m/>
    <m/>
    <s v="Aniket Vahile"/>
    <m/>
    <s v="user_lwF8ctKa5IyxqATpO2EOw2h0AEPiCMHOgewiH38Ei77"/>
    <s v="Harmanjit Singh"/>
    <m/>
    <m/>
    <s v="July"/>
    <x v="3"/>
    <s v="Inbound via website"/>
    <m/>
    <s v="Employee Count 50"/>
    <m/>
    <s v="Cornerstone Venture Partners Fund"/>
    <m/>
    <s v="2021-08-16 13:26:46.656000+00:00"/>
    <s v="2022-09-07 07:29:45.476000+00:00"/>
    <s v="GMC"/>
  </r>
  <r>
    <x v="24"/>
    <n v="100000"/>
    <s v="INR"/>
    <n v="0"/>
    <x v="37"/>
    <s v="Sales"/>
    <s v="stat_1hn9nRJaLbI53NxPuSQgo90kRpbpKsFlwN4oEGNUTdO"/>
    <s v="Lost"/>
    <x v="1"/>
    <s v="OpportunityStatusType.Lost"/>
    <s v="cont_cBpPgT3VowRpkwDCuawOhH2XwjTdEU3BGYGA8h6a22x"/>
    <s v="Priyadarshini R"/>
    <s v="Loop Membership"/>
    <s v="lead_1JoDsLwz3xYi9VXbXsKptY1cYW1vX5TrSkZZoPN34vH"/>
    <s v="enParadigm"/>
    <s v="Harmanjit Singh"/>
    <s v="user_sD3YjSs92XKUfD0OPHeo886g6tW6aCM0iUhX5VVUuJi"/>
    <s v="Navin Panjwani"/>
    <s v="2022-05-11 11:42:51.387000+00:00"/>
    <s v="2022-08-02 06:29:57.566000+00:00"/>
    <m/>
    <s v="Bangalore"/>
    <m/>
    <s v="2021-08-16 13:24:01+00:00"/>
    <m/>
    <n v="45"/>
    <m/>
    <m/>
    <m/>
    <m/>
    <m/>
    <m/>
    <m/>
    <m/>
    <m/>
    <m/>
    <m/>
    <s v="IT Services &amp; IT Consulting"/>
    <m/>
    <m/>
    <m/>
    <m/>
    <m/>
    <m/>
    <m/>
    <m/>
    <m/>
    <m/>
    <m/>
    <m/>
    <s v="Aniket Vahile"/>
    <m/>
    <s v="user_lwF8ctKa5IyxqATpO2EOw2h0AEPiCMHOgewiH38Ei77"/>
    <s v="Harmanjit Singh"/>
    <m/>
    <m/>
    <s v="July"/>
    <x v="3"/>
    <s v="Inbound via website"/>
    <m/>
    <s v="Employee Count 50"/>
    <m/>
    <s v="Cornerstone Venture Partners Fund"/>
    <m/>
    <s v="2021-08-16 13:26:46.656000+00:00"/>
    <s v="2022-09-07 07:29:45.476000+00:00"/>
    <m/>
  </r>
  <r>
    <x v="11"/>
    <n v="1000000"/>
    <s v="INR"/>
    <n v="0"/>
    <x v="37"/>
    <s v="Sales"/>
    <s v="stat_kcR4fZg7TU7jjk1jAVua3qGLRS4J5uFayEjK5j02wtv"/>
    <s v="Unqualified"/>
    <x v="1"/>
    <s v="OpportunityStatusType.Lost"/>
    <s v="cont_5P1bOqoD2tPOOJyeuBrYpqRQgK8sdEr1wk5zQYbL7zk"/>
    <s v="Nirmalya Tripathi"/>
    <s v="GMC- Good relationship with existing vendor"/>
    <s v="lead_yZQUE4hkdGQ96kAozxTuI2HtW108nSrycTmDmZlyWGQ"/>
    <s v="Fibro plastic chem"/>
    <s v="Aishwarya Nyayadhish"/>
    <s v="user_LKRhV6rhcBe0uL8u70UUGeDjbMupuho4TaiAOCbT7HT"/>
    <s v="Kashif Ahmad"/>
    <s v="2022-04-11 09:38:17.342000+00:00"/>
    <s v="2022-08-02 06:14:49.061000+00:00"/>
    <m/>
    <s v="Kolkata"/>
    <m/>
    <s v="2021-01-21 13:24:16+00:00"/>
    <m/>
    <n v="230"/>
    <m/>
    <m/>
    <m/>
    <m/>
    <m/>
    <m/>
    <m/>
    <m/>
    <m/>
    <m/>
    <m/>
    <s v="Manufacturing"/>
    <m/>
    <m/>
    <m/>
    <m/>
    <m/>
    <m/>
    <m/>
    <m/>
    <m/>
    <m/>
    <m/>
    <m/>
    <m/>
    <m/>
    <s v="user_6hRQhcoLhZEDUBYaw3vS7rv6T5582sGfXq4jNRqTfUU"/>
    <s v="Aishwarya Nyayadhish"/>
    <m/>
    <m/>
    <s v="June"/>
    <x v="3"/>
    <s v="Inbound via website"/>
    <m/>
    <s v="Employee Count 230"/>
    <m/>
    <m/>
    <m/>
    <s v="2021-01-21 13:26:58.772000+00:00"/>
    <s v="2022-09-23 12:42:40.149000+00:00"/>
    <m/>
  </r>
  <r>
    <x v="9"/>
    <n v="400000"/>
    <s v="INR"/>
    <n v="0"/>
    <x v="52"/>
    <s v="Sales"/>
    <s v="stat_kcR4fZg7TU7jjk1jAVua3qGLRS4J5uFayEjK5j02wtv"/>
    <s v="Unqualified"/>
    <x v="1"/>
    <s v="OpportunityStatusType.Lost"/>
    <m/>
    <m/>
    <s v="Parental"/>
    <s v="lead_LSmdLdKbcsZIudJYm7m7N7MYgiUmQAznxlYuxxeBqKy"/>
    <s v="KUBETRON TECHNOLOGIES PRIVATE LIMITED"/>
    <s v="Omkar Ghate"/>
    <s v="user_9SBRjyF0n4iWuhUdqRyQkFhl2J4uyNKhFWvvJEvunX8"/>
    <s v="Omkar Ghate"/>
    <s v="2022-07-21 06:34:07.604000+00:00"/>
    <s v="2022-08-02 06:04:47.788000+00:00"/>
    <m/>
    <s v="Delhi"/>
    <m/>
    <m/>
    <m/>
    <n v="47"/>
    <m/>
    <m/>
    <m/>
    <m/>
    <m/>
    <m/>
    <m/>
    <m/>
    <m/>
    <m/>
    <m/>
    <s v="IT Services &amp; IT Consulting"/>
    <m/>
    <m/>
    <m/>
    <m/>
    <m/>
    <m/>
    <m/>
    <m/>
    <m/>
    <m/>
    <m/>
    <m/>
    <s v="Nilesh Dhanani"/>
    <m/>
    <s v="user_9SBRjyF0n4iWuhUdqRyQkFhl2J4uyNKhFWvvJEvunX8"/>
    <s v="Omkar Ghate"/>
    <s v="Siddharth Angolkar"/>
    <s v="Nilesh Dhanani"/>
    <m/>
    <x v="7"/>
    <m/>
    <m/>
    <m/>
    <m/>
    <m/>
    <m/>
    <s v="2022-05-25 15:41:41.649000+00:00"/>
    <s v="2022-10-19 11:43:39.545000+00:00"/>
    <s v="GMC"/>
  </r>
  <r>
    <x v="2"/>
    <n v="50000"/>
    <s v="INR"/>
    <n v="0"/>
    <x v="15"/>
    <s v="Sales"/>
    <s v="stat_kcR4fZg7TU7jjk1jAVua3qGLRS4J5uFayEjK5j02wtv"/>
    <s v="Unqualified"/>
    <x v="1"/>
    <s v="OpportunityStatusType.Lost"/>
    <s v="cont_fO1l1UvUE4eQXxJfj5gdxi8cPV7F8BFKMBvJJxiae3E"/>
    <s v="Swamini"/>
    <m/>
    <s v="lead_Wo5GtK4hDoUgSe7Xs1I2XKe3tcgYKabYydlc1S9lvbX"/>
    <s v="Geekay Infotech"/>
    <s v="Prateek Wadhwa"/>
    <s v="user_FdWFezbLzkYQcGsBUsjZO25nr2poK2nRbqV47Rs5Kfm"/>
    <s v="Prateek Wadhwa"/>
    <s v="2022-05-11 11:41:30.181000+00:00"/>
    <s v="2022-08-02 05:57:09.656000+00:00"/>
    <m/>
    <s v="Mumbai"/>
    <m/>
    <m/>
    <m/>
    <n v="120"/>
    <m/>
    <m/>
    <m/>
    <m/>
    <m/>
    <m/>
    <m/>
    <m/>
    <m/>
    <m/>
    <m/>
    <s v="IT Services &amp; IT Consulting"/>
    <m/>
    <m/>
    <m/>
    <m/>
    <m/>
    <m/>
    <m/>
    <m/>
    <m/>
    <m/>
    <m/>
    <m/>
    <s v="Sakshi Soni"/>
    <m/>
    <s v="user_FdWFezbLzkYQcGsBUsjZO25nr2poK2nRbqV47Rs5Kfm"/>
    <s v="Prateek Wadhwa"/>
    <m/>
    <m/>
    <s v="August"/>
    <x v="4"/>
    <s v="Mr. E"/>
    <m/>
    <s v="Employee Wellness Handbook"/>
    <m/>
    <m/>
    <m/>
    <s v="2022-05-10 07:04:51.443000+00:00"/>
    <s v="2022-09-09 11:34:51.570000+00:00"/>
    <s v="GPA"/>
  </r>
  <r>
    <x v="17"/>
    <n v="500000"/>
    <s v="INR"/>
    <n v="0"/>
    <x v="16"/>
    <s v="Sales"/>
    <s v="stat_1hn9nRJaLbI53NxPuSQgo90kRpbpKsFlwN4oEGNUTdO"/>
    <s v="Lost"/>
    <x v="1"/>
    <s v="OpportunityStatusType.Lost"/>
    <m/>
    <m/>
    <m/>
    <s v="lead_o5IYDL84EOAN27E5IlOGvPFqZSvAyx2gjlOKBnlw1EZ"/>
    <s v="Shenzyn"/>
    <s v="Satyajit Chati"/>
    <s v="user_6dalmZ7hmWD47jhCVGdU1SSEcFMsz9rWtW2jPORgJvj"/>
    <s v="Vivek Singh"/>
    <s v="2022-06-03 09:26:34.762000+00:00"/>
    <s v="2022-08-01 18:07:45.286000+00:00"/>
    <m/>
    <s v="Bangalore"/>
    <m/>
    <m/>
    <m/>
    <n v="34"/>
    <m/>
    <m/>
    <m/>
    <m/>
    <m/>
    <m/>
    <m/>
    <m/>
    <m/>
    <m/>
    <m/>
    <s v="Others"/>
    <m/>
    <m/>
    <m/>
    <m/>
    <m/>
    <m/>
    <m/>
    <m/>
    <m/>
    <m/>
    <m/>
    <m/>
    <s v="Aniket Vahile"/>
    <m/>
    <s v="user_5IQTpX6DsnoeoDfxqzqojpVoQLXPh68nhDjLS5ETjYj"/>
    <s v="Satyajit Chati"/>
    <m/>
    <m/>
    <s v="July"/>
    <x v="2"/>
    <s v="Lusha"/>
    <m/>
    <s v="Glengarry"/>
    <m/>
    <m/>
    <m/>
    <s v="2022-02-04 11:11:49.436000+00:00"/>
    <s v="2022-10-12 04:26:25.539000+00:00"/>
    <m/>
  </r>
  <r>
    <x v="9"/>
    <n v="500000"/>
    <s v="INR"/>
    <n v="0"/>
    <x v="52"/>
    <s v="Sales"/>
    <s v="stat_kcR4fZg7TU7jjk1jAVua3qGLRS4J5uFayEjK5j02wtv"/>
    <s v="Unqualified"/>
    <x v="1"/>
    <s v="OpportunityStatusType.Lost"/>
    <m/>
    <m/>
    <s v="Parental (Fresh)"/>
    <s v="lead_Pr47UU4Li9PDIvEvBXwDEsHTb7XOUWIXU7ayaRZhbnW"/>
    <s v="Kodo Technologies Private Limited"/>
    <s v="Bhairavi Jog"/>
    <s v="user_9SBRjyF0n4iWuhUdqRyQkFhl2J4uyNKhFWvvJEvunX8"/>
    <s v="Omkar Ghate"/>
    <s v="2022-05-12 11:57:13.606000+00:00"/>
    <s v="2022-08-02 05:31:38.264000+00:00"/>
    <m/>
    <s v="Mumbai"/>
    <m/>
    <m/>
    <m/>
    <n v="26"/>
    <m/>
    <m/>
    <m/>
    <m/>
    <m/>
    <m/>
    <m/>
    <m/>
    <m/>
    <m/>
    <m/>
    <s v="Consumer Goods &amp; Electronics"/>
    <m/>
    <m/>
    <m/>
    <m/>
    <m/>
    <m/>
    <m/>
    <m/>
    <m/>
    <m/>
    <m/>
    <m/>
    <m/>
    <m/>
    <s v="user_228eUmsdKIb9OItgmiDq1zD4aPZ1eqiapbaLAGeBf8g"/>
    <s v="Bhairavi Jog"/>
    <m/>
    <m/>
    <m/>
    <x v="4"/>
    <m/>
    <m/>
    <s v="Downloaded the guide: Designing employee healthcare plan"/>
    <m/>
    <m/>
    <m/>
    <s v="2021-11-07 05:27:15.524000+00:00"/>
    <s v="2022-08-25 10:58:53.809000+00:00"/>
    <m/>
  </r>
  <r>
    <x v="2"/>
    <n v="500000"/>
    <s v="INR"/>
    <n v="0"/>
    <x v="15"/>
    <s v="Sales"/>
    <s v="stat_kcR4fZg7TU7jjk1jAVua3qGLRS4J5uFayEjK5j02wtv"/>
    <s v="Unqualified"/>
    <x v="1"/>
    <s v="OpportunityStatusType.Lost"/>
    <s v="cont_fO1l1UvUE4eQXxJfj5gdxi8cPV7F8BFKMBvJJxiae3E"/>
    <s v="Swamini"/>
    <m/>
    <s v="lead_Wo5GtK4hDoUgSe7Xs1I2XKe3tcgYKabYydlc1S9lvbX"/>
    <s v="Geekay Infotech"/>
    <s v="Prateek Wadhwa"/>
    <s v="user_FdWFezbLzkYQcGsBUsjZO25nr2poK2nRbqV47Rs5Kfm"/>
    <s v="Prateek Wadhwa"/>
    <s v="2022-05-11 11:39:44.241000+00:00"/>
    <s v="2022-08-02 05:57:01.683000+00:00"/>
    <m/>
    <s v="Mumbai"/>
    <m/>
    <m/>
    <m/>
    <n v="120"/>
    <m/>
    <m/>
    <m/>
    <m/>
    <m/>
    <m/>
    <m/>
    <m/>
    <m/>
    <m/>
    <m/>
    <s v="IT Services &amp; IT Consulting"/>
    <m/>
    <m/>
    <m/>
    <m/>
    <m/>
    <m/>
    <m/>
    <m/>
    <m/>
    <m/>
    <m/>
    <m/>
    <s v="Sakshi Soni"/>
    <m/>
    <s v="user_FdWFezbLzkYQcGsBUsjZO25nr2poK2nRbqV47Rs5Kfm"/>
    <s v="Prateek Wadhwa"/>
    <m/>
    <m/>
    <s v="August"/>
    <x v="4"/>
    <s v="Mr. E"/>
    <m/>
    <s v="Employee Wellness Handbook"/>
    <m/>
    <m/>
    <m/>
    <s v="2022-05-10 07:04:51.443000+00:00"/>
    <s v="2022-09-09 11:34:51.570000+00:00"/>
    <s v="GMC"/>
  </r>
  <r>
    <x v="22"/>
    <n v="1300000"/>
    <s v="INR"/>
    <n v="100"/>
    <x v="39"/>
    <s v="Sales"/>
    <s v="stat_OZRiD1474QRJIpvnjHCZfiIvKcVD6mIKSSTzg8SwDVx"/>
    <s v="Won- Payment Completed"/>
    <x v="0"/>
    <s v="OpportunityStatusType.Won"/>
    <m/>
    <m/>
    <s v="GMC"/>
    <s v="lead_QVMbuY2WkXiGIsixlcOPA5eKxBq23pza1C7kfJxporw"/>
    <s v="Hyatt Regency"/>
    <s v="Bhairavi Jog"/>
    <s v="user_TZzywQwym26DjuswO479pxRhNKX152z8X1haCx2vcst"/>
    <s v="Vrushali Kummar"/>
    <s v="2022-07-19 10:54:39.122000+00:00"/>
    <s v="2022-08-01 15:21:11.888000+00:00"/>
    <m/>
    <s v="Pune"/>
    <m/>
    <m/>
    <m/>
    <n v="300"/>
    <m/>
    <m/>
    <m/>
    <m/>
    <m/>
    <m/>
    <m/>
    <m/>
    <m/>
    <m/>
    <m/>
    <s v="Hospitality &amp; Travel"/>
    <m/>
    <m/>
    <m/>
    <m/>
    <m/>
    <m/>
    <m/>
    <m/>
    <m/>
    <m/>
    <m/>
    <m/>
    <m/>
    <m/>
    <s v="user_228eUmsdKIb9OItgmiDq1zD4aPZ1eqiapbaLAGeBf8g"/>
    <s v="Bhairavi Jog"/>
    <s v="Snehal Mane"/>
    <m/>
    <s v="July"/>
    <x v="2"/>
    <m/>
    <m/>
    <m/>
    <m/>
    <m/>
    <m/>
    <s v="2022-07-19 10:22:53.104000+00:00"/>
    <s v="2022-10-18 07:18:26.410000+00:00"/>
    <s v="GMC"/>
  </r>
  <r>
    <x v="17"/>
    <n v="100000"/>
    <s v="INR"/>
    <n v="50"/>
    <x v="4"/>
    <s v="Sales"/>
    <s v="stat_Bh0lNV2usJkCLD6fjWneAqpmASEbmvomDaal7U02FV1"/>
    <s v="Demo Scheduled"/>
    <x v="1"/>
    <s v="OpportunityStatusType.Active"/>
    <s v="cont_MIiHEPOFdxeFc69oQxf3esB8AW3EjMN2tWmyHjNSdeC"/>
    <s v="Stella"/>
    <s v="GMC - Fresh; Employee only"/>
    <s v="lead_ADTvFLlXLuk4xtWOztHckbQzIeVsCZbXGcz7HfP30Lz"/>
    <s v="Inflexion Infotech"/>
    <s v="Shreenath Bhat"/>
    <s v="user_6dalmZ7hmWD47jhCVGdU1SSEcFMsz9rWtW2jPORgJvj"/>
    <s v="Vivek Singh"/>
    <s v="2022-07-18 09:23:03.494000+00:00"/>
    <s v="2022-08-01 18:05:54.988000+00:00"/>
    <m/>
    <s v="Bangalore"/>
    <m/>
    <m/>
    <m/>
    <n v="35"/>
    <m/>
    <m/>
    <m/>
    <m/>
    <m/>
    <m/>
    <m/>
    <m/>
    <m/>
    <m/>
    <m/>
    <s v="IT Services &amp; IT Consulting"/>
    <m/>
    <m/>
    <m/>
    <m/>
    <m/>
    <m/>
    <m/>
    <m/>
    <m/>
    <m/>
    <m/>
    <m/>
    <m/>
    <m/>
    <s v="user_PApNwMjp7lPIEBp7acretouakdtYNVHpPO9ja9KoR5D"/>
    <s v="Pallab Gupta"/>
    <s v="Siddharth Angolkar"/>
    <m/>
    <m/>
    <x v="4"/>
    <m/>
    <m/>
    <s v="Employee Wellness Handbook"/>
    <m/>
    <m/>
    <m/>
    <s v="2022-01-18 05:34:54.282000+00:00"/>
    <s v="2022-10-20 09:30:25.933000+00:00"/>
    <s v="GMC"/>
  </r>
  <r>
    <x v="17"/>
    <n v="3000000"/>
    <s v="INR"/>
    <n v="0"/>
    <x v="67"/>
    <s v="Sales"/>
    <s v="stat_kcR4fZg7TU7jjk1jAVua3qGLRS4J5uFayEjK5j02wtv"/>
    <s v="Unqualified"/>
    <x v="1"/>
    <s v="OpportunityStatusType.Lost"/>
    <m/>
    <m/>
    <m/>
    <s v="lead_K7jt9BopADV5zDF2Hd4ChA8v6GnW2lmHNU0EI282PwS"/>
    <s v="Cadmaxx Solutions Pvt Ltd"/>
    <s v="Satyajit Chati"/>
    <s v="user_6dalmZ7hmWD47jhCVGdU1SSEcFMsz9rWtW2jPORgJvj"/>
    <s v="Vivek Singh"/>
    <s v="2022-07-19 08:23:41.865000+00:00"/>
    <s v="2022-08-01 18:03:20.316000+00:00"/>
    <m/>
    <s v="Bangalore"/>
    <m/>
    <m/>
    <m/>
    <n v="260"/>
    <m/>
    <m/>
    <m/>
    <m/>
    <m/>
    <m/>
    <m/>
    <m/>
    <m/>
    <m/>
    <m/>
    <s v="IT Services &amp; IT Consulting"/>
    <m/>
    <m/>
    <m/>
    <m/>
    <m/>
    <m/>
    <m/>
    <m/>
    <m/>
    <m/>
    <m/>
    <m/>
    <s v="Aniket Vahile"/>
    <m/>
    <s v="user_5IQTpX6DsnoeoDfxqzqojpVoQLXPh68nhDjLS5ETjYj"/>
    <s v="Satyajit Chati"/>
    <m/>
    <m/>
    <s v="August"/>
    <x v="2"/>
    <m/>
    <m/>
    <m/>
    <m/>
    <m/>
    <m/>
    <s v="2022-03-04 10:22:59.842000+00:00"/>
    <s v="2022-09-12 08:59:31.302000+00:00"/>
    <m/>
  </r>
  <r>
    <x v="11"/>
    <n v="200000"/>
    <s v="INR"/>
    <n v="0"/>
    <x v="38"/>
    <s v="Sales"/>
    <s v="stat_kcR4fZg7TU7jjk1jAVua3qGLRS4J5uFayEjK5j02wtv"/>
    <s v="Unqualified"/>
    <x v="1"/>
    <s v="OpportunityStatusType.Lost"/>
    <s v="cont_494aP5wnaIrkTqrKcSdYDZGfjSF37mUgVnGgfYEO0iz"/>
    <s v="Geeta Saini"/>
    <s v="Already Renewed"/>
    <s v="lead_iLMvfJrAJROjuSNDk7Iz7I0Qscbw3BOyWXGU3TZt0F8"/>
    <s v="TECSIDEL INDIA PRIVATE LIMITED"/>
    <s v="Manish Balpande"/>
    <s v="user_LKRhV6rhcBe0uL8u70UUGeDjbMupuho4TaiAOCbT7HT"/>
    <s v="Kashif Ahmad"/>
    <s v="2022-01-27 11:40:55.356000+00:00"/>
    <s v="2022-08-01 14:26:45.828000+00:00"/>
    <m/>
    <s v="Gurgaon"/>
    <m/>
    <m/>
    <m/>
    <n v="66"/>
    <m/>
    <m/>
    <m/>
    <m/>
    <m/>
    <m/>
    <m/>
    <m/>
    <m/>
    <m/>
    <m/>
    <s v="IT Services &amp; IT Consulting"/>
    <m/>
    <m/>
    <m/>
    <m/>
    <m/>
    <m/>
    <m/>
    <m/>
    <m/>
    <m/>
    <m/>
    <m/>
    <m/>
    <m/>
    <s v="user_5IQTpX6DsnoeoDfxqzqojpVoQLXPh68nhDjLS5ETjYj"/>
    <s v="Satyajit Chati"/>
    <m/>
    <m/>
    <s v="August; July"/>
    <x v="2"/>
    <m/>
    <m/>
    <s v="Rakesh TPA"/>
    <m/>
    <m/>
    <m/>
    <s v="2022-01-13 13:57:32.961000+00:00"/>
    <s v="2022-10-19 12:03:45.220000+00:00"/>
    <s v="GPA"/>
  </r>
  <r>
    <x v="21"/>
    <n v="1000000"/>
    <s v="INR"/>
    <n v="0"/>
    <x v="16"/>
    <s v="Sales"/>
    <s v="stat_1hn9nRJaLbI53NxPuSQgo90kRpbpKsFlwN4oEGNUTdO"/>
    <s v="Lost"/>
    <x v="1"/>
    <s v="OpportunityStatusType.Lost"/>
    <m/>
    <m/>
    <s v="App Benefits"/>
    <s v="lead_lNOgyYFu9gdmG32yCirgyQi2QXBsFhfVIKrlSD1OTMU"/>
    <s v="Trianz"/>
    <s v="Aditya Binani"/>
    <s v="user_Iwn6da5WKkZqwUySK0oUuCb72pFP5WEm4zAb92ijqFe"/>
    <s v="Sonal Paithankar"/>
    <s v="2022-06-16 10:36:10.075000+00:00"/>
    <s v="2022-08-01 14:31:14.401000+00:00"/>
    <m/>
    <s v="Bangalore"/>
    <m/>
    <m/>
    <m/>
    <n v="1539"/>
    <m/>
    <m/>
    <m/>
    <m/>
    <m/>
    <m/>
    <m/>
    <m/>
    <m/>
    <m/>
    <m/>
    <s v="Professional Services"/>
    <m/>
    <m/>
    <m/>
    <m/>
    <m/>
    <m/>
    <m/>
    <m/>
    <m/>
    <m/>
    <m/>
    <m/>
    <m/>
    <m/>
    <s v="user_g5Yw4Z4XnIbmcGhJO80vdtFdd5ElcDlgYO3q8l82ODn"/>
    <s v="Aditya Binani"/>
    <m/>
    <m/>
    <s v="August; July"/>
    <x v="2"/>
    <m/>
    <m/>
    <m/>
    <m/>
    <m/>
    <m/>
    <s v="2022-01-31 05:10:30.408000+00:00"/>
    <s v="2022-10-20 10:16:19.828000+00:00"/>
    <m/>
  </r>
  <r>
    <x v="11"/>
    <n v="700000"/>
    <s v="INR"/>
    <n v="0"/>
    <x v="38"/>
    <s v="Sales"/>
    <s v="stat_kcR4fZg7TU7jjk1jAVua3qGLRS4J5uFayEjK5j02wtv"/>
    <s v="Unqualified"/>
    <x v="1"/>
    <s v="OpportunityStatusType.Lost"/>
    <s v="cont_494aP5wnaIrkTqrKcSdYDZGfjSF37mUgVnGgfYEO0iz"/>
    <s v="Geeta Saini"/>
    <s v="Not looking for it as of now"/>
    <s v="lead_iLMvfJrAJROjuSNDk7Iz7I0Qscbw3BOyWXGU3TZt0F8"/>
    <s v="TECSIDEL INDIA PRIVATE LIMITED"/>
    <s v="Manish Balpande"/>
    <s v="user_LKRhV6rhcBe0uL8u70UUGeDjbMupuho4TaiAOCbT7HT"/>
    <s v="Kashif Ahmad"/>
    <s v="2022-01-27 11:39:49.782000+00:00"/>
    <s v="2022-08-01 14:27:05.777000+00:00"/>
    <m/>
    <s v="Gurgaon"/>
    <m/>
    <m/>
    <m/>
    <n v="66"/>
    <m/>
    <m/>
    <m/>
    <m/>
    <m/>
    <m/>
    <m/>
    <m/>
    <m/>
    <m/>
    <m/>
    <s v="IT Services &amp; IT Consulting"/>
    <m/>
    <m/>
    <m/>
    <m/>
    <m/>
    <m/>
    <m/>
    <m/>
    <m/>
    <m/>
    <m/>
    <m/>
    <m/>
    <m/>
    <s v="user_5IQTpX6DsnoeoDfxqzqojpVoQLXPh68nhDjLS5ETjYj"/>
    <s v="Satyajit Chati"/>
    <m/>
    <m/>
    <s v="August; July"/>
    <x v="2"/>
    <m/>
    <m/>
    <s v="Rakesh TPA"/>
    <m/>
    <m/>
    <m/>
    <s v="2022-01-13 13:57:32.961000+00:00"/>
    <s v="2022-10-19 12:03:45.220000+00:00"/>
    <s v="GTL"/>
  </r>
  <r>
    <x v="12"/>
    <n v="1600000"/>
    <s v="INR"/>
    <n v="0"/>
    <x v="43"/>
    <s v="Sales"/>
    <s v="stat_1hn9nRJaLbI53NxPuSQgo90kRpbpKsFlwN4oEGNUTdO"/>
    <s v="Lost"/>
    <x v="1"/>
    <s v="OpportunityStatusType.Lost"/>
    <m/>
    <m/>
    <s v="GMC (Renewal)"/>
    <s v="lead_8paU88uY5L8ffuSRyBqNO6nRXjx0awYVRT6xRahD7cE"/>
    <s v="Courtyard by Marriott Mumbai/KANAKIA HOTELS&amp; RESORTS PRIVATE LIMITED"/>
    <s v="Bhairavi Jog"/>
    <s v="user_Iwn6da5WKkZqwUySK0oUuCb72pFP5WEm4zAb92ijqFe"/>
    <s v="Sonal Paithankar"/>
    <s v="2022-05-02 11:11:23.972000+00:00"/>
    <s v="2022-08-01 14:26:13.638000+00:00"/>
    <m/>
    <s v="Mumbai"/>
    <m/>
    <m/>
    <m/>
    <n v="375"/>
    <m/>
    <m/>
    <m/>
    <m/>
    <m/>
    <m/>
    <m/>
    <m/>
    <m/>
    <m/>
    <m/>
    <s v="Health, Wellness &amp; Fitness"/>
    <m/>
    <m/>
    <m/>
    <m/>
    <m/>
    <m/>
    <m/>
    <m/>
    <m/>
    <m/>
    <m/>
    <m/>
    <s v="Sakshi Soni"/>
    <m/>
    <s v="user_228eUmsdKIb9OItgmiDq1zD4aPZ1eqiapbaLAGeBf8g"/>
    <s v="Bhairavi Jog"/>
    <m/>
    <m/>
    <s v="January; July"/>
    <x v="2"/>
    <s v="Naukri.com"/>
    <m/>
    <m/>
    <m/>
    <m/>
    <m/>
    <s v="2022-01-31 10:19:09.508000+00:00"/>
    <s v="2022-10-17 12:11:37.229000+00:00"/>
    <s v="GMC"/>
  </r>
  <r>
    <x v="15"/>
    <n v="5000000"/>
    <s v="INR"/>
    <n v="0"/>
    <x v="54"/>
    <s v="Sales"/>
    <s v="stat_kcR4fZg7TU7jjk1jAVua3qGLRS4J5uFayEjK5j02wtv"/>
    <s v="Unqualified"/>
    <x v="1"/>
    <s v="OpportunityStatusType.Lost"/>
    <s v="cont_pKL8vxMUByU9EYOYRbPCATFhHGztzbZEbo9BJJay25b"/>
    <s v="Meenakshi Yadav"/>
    <m/>
    <s v="lead_anjK5scQNBdXEu5A4rsJFtIRslqTRpRKcaIUcqIiHVC"/>
    <s v="Rapido"/>
    <s v="Prateek Wadhwa"/>
    <s v="user_Iwn6da5WKkZqwUySK0oUuCb72pFP5WEm4zAb92ijqFe"/>
    <s v="Sonal Paithankar"/>
    <s v="2022-05-30 11:21:53.536000+00:00"/>
    <s v="2022-08-01 14:14:56.939000+00:00"/>
    <m/>
    <s v="Bangalore"/>
    <m/>
    <m/>
    <m/>
    <n v="1975"/>
    <m/>
    <m/>
    <m/>
    <m/>
    <m/>
    <m/>
    <m/>
    <s v="PAID_SOCIAL"/>
    <m/>
    <m/>
    <m/>
    <s v="IT Services &amp; IT Consulting"/>
    <m/>
    <m/>
    <m/>
    <m/>
    <m/>
    <m/>
    <m/>
    <m/>
    <m/>
    <m/>
    <m/>
    <m/>
    <s v="Aniket Vahile; Mrunmay Jalgaonkar"/>
    <m/>
    <s v="user_FdWFezbLzkYQcGsBUsjZO25nr2poK2nRbqV47Rs5Kfm"/>
    <s v="Prateek Wadhwa"/>
    <m/>
    <m/>
    <s v="August"/>
    <x v="4"/>
    <s v="Lusha"/>
    <m/>
    <s v="Employee Wellness Trends in 2022"/>
    <m/>
    <m/>
    <m/>
    <s v="2021-09-02 09:04:53.583000+00:00"/>
    <s v="2022-10-20 02:39:54.338000+00:00"/>
    <s v="GMC"/>
  </r>
  <r>
    <x v="15"/>
    <n v="100000"/>
    <s v="INR"/>
    <n v="0"/>
    <x v="16"/>
    <s v="Sales"/>
    <s v="stat_1hn9nRJaLbI53NxPuSQgo90kRpbpKsFlwN4oEGNUTdO"/>
    <s v="Lost"/>
    <x v="1"/>
    <s v="OpportunityStatusType.Lost"/>
    <s v="cont_2i0ULw15l0AjnYOxsAZO6RnqllAIeUSspB55wimqrlP"/>
    <s v="Yogesh Ghodekar"/>
    <s v="GPA ren - With Oriental"/>
    <s v="lead_EDLUiZAF2KGjSDTHsfmxb2tVj439zyyTSuxNLuIv3uN"/>
    <s v="Sika India"/>
    <s v="Gauri Jori"/>
    <s v="user_Iwn6da5WKkZqwUySK0oUuCb72pFP5WEm4zAb92ijqFe"/>
    <s v="Sonal Paithankar"/>
    <s v="2022-06-14 06:10:16.314000+00:00"/>
    <s v="2022-08-01 14:13:22.941000+00:00"/>
    <m/>
    <s v="Mumbai"/>
    <m/>
    <m/>
    <m/>
    <n v="120"/>
    <m/>
    <m/>
    <m/>
    <m/>
    <m/>
    <m/>
    <m/>
    <m/>
    <m/>
    <m/>
    <m/>
    <s v="Chemical"/>
    <m/>
    <m/>
    <m/>
    <m/>
    <m/>
    <m/>
    <m/>
    <m/>
    <m/>
    <m/>
    <m/>
    <m/>
    <s v="Rakesh Nade"/>
    <m/>
    <s v="user_5YHA1ZU4iP896lD1YJehdJcMx7ZEgWCpulT4T2c3pJ3"/>
    <s v="Gauri Jori"/>
    <m/>
    <m/>
    <s v="July"/>
    <x v="2"/>
    <s v="Naukri.com"/>
    <m/>
    <m/>
    <m/>
    <m/>
    <m/>
    <s v="2021-04-19 18:29:33.333000+00:00"/>
    <s v="2022-09-08 05:33:29.976000+00:00"/>
    <m/>
  </r>
  <r>
    <x v="15"/>
    <n v="2200000"/>
    <s v="INR"/>
    <n v="0"/>
    <x v="16"/>
    <s v="Sales"/>
    <s v="stat_1hn9nRJaLbI53NxPuSQgo90kRpbpKsFlwN4oEGNUTdO"/>
    <s v="Lost"/>
    <x v="1"/>
    <s v="OpportunityStatusType.Lost"/>
    <m/>
    <m/>
    <s v="Parental policy ren - With Oriental"/>
    <s v="lead_EDLUiZAF2KGjSDTHsfmxb2tVj439zyyTSuxNLuIv3uN"/>
    <s v="Sika India"/>
    <s v="Gauri Jori"/>
    <s v="user_Iwn6da5WKkZqwUySK0oUuCb72pFP5WEm4zAb92ijqFe"/>
    <s v="Sonal Paithankar"/>
    <s v="2022-06-14 06:09:46.796000+00:00"/>
    <s v="2022-08-01 14:12:57.093000+00:00"/>
    <m/>
    <s v="Mumbai"/>
    <m/>
    <m/>
    <m/>
    <n v="120"/>
    <m/>
    <m/>
    <m/>
    <m/>
    <m/>
    <m/>
    <m/>
    <m/>
    <m/>
    <m/>
    <m/>
    <s v="Chemical"/>
    <m/>
    <m/>
    <m/>
    <m/>
    <m/>
    <m/>
    <m/>
    <m/>
    <m/>
    <m/>
    <m/>
    <m/>
    <s v="Rakesh Nade"/>
    <m/>
    <s v="user_5YHA1ZU4iP896lD1YJehdJcMx7ZEgWCpulT4T2c3pJ3"/>
    <s v="Gauri Jori"/>
    <m/>
    <m/>
    <s v="July"/>
    <x v="2"/>
    <s v="Naukri.com"/>
    <m/>
    <m/>
    <m/>
    <m/>
    <m/>
    <s v="2021-04-19 18:29:33.333000+00:00"/>
    <s v="2022-09-08 05:33:29.976000+00:00"/>
    <m/>
  </r>
  <r>
    <x v="15"/>
    <n v="3800000"/>
    <s v="INR"/>
    <n v="0"/>
    <x v="16"/>
    <s v="Sales"/>
    <s v="stat_1hn9nRJaLbI53NxPuSQgo90kRpbpKsFlwN4oEGNUTdO"/>
    <s v="Lost"/>
    <x v="1"/>
    <s v="OpportunityStatusType.Lost"/>
    <s v="cont_2i0ULw15l0AjnYOxsAZO6RnqllAIeUSspB55wimqrlP"/>
    <s v="Yogesh Ghodekar"/>
    <s v="GMC ren - Gone ahead with Oriental"/>
    <s v="lead_EDLUiZAF2KGjSDTHsfmxb2tVj439zyyTSuxNLuIv3uN"/>
    <s v="Sika India"/>
    <s v="Gauri Jori"/>
    <s v="user_Iwn6da5WKkZqwUySK0oUuCb72pFP5WEm4zAb92ijqFe"/>
    <s v="Sonal Paithankar"/>
    <s v="2022-06-14 06:09:08.696000+00:00"/>
    <s v="2022-08-01 14:11:48.215000+00:00"/>
    <m/>
    <s v="Mumbai"/>
    <m/>
    <m/>
    <m/>
    <n v="120"/>
    <m/>
    <m/>
    <m/>
    <m/>
    <m/>
    <m/>
    <m/>
    <m/>
    <m/>
    <m/>
    <m/>
    <s v="Chemical"/>
    <m/>
    <m/>
    <m/>
    <m/>
    <m/>
    <m/>
    <m/>
    <m/>
    <m/>
    <m/>
    <m/>
    <m/>
    <s v="Rakesh Nade"/>
    <m/>
    <s v="user_5YHA1ZU4iP896lD1YJehdJcMx7ZEgWCpulT4T2c3pJ3"/>
    <s v="Gauri Jori"/>
    <m/>
    <m/>
    <s v="July"/>
    <x v="2"/>
    <s v="Naukri.com"/>
    <m/>
    <m/>
    <m/>
    <m/>
    <m/>
    <s v="2021-04-19 18:29:33.333000+00:00"/>
    <s v="2022-09-08 05:33:29.976000+00:00"/>
    <m/>
  </r>
  <r>
    <x v="22"/>
    <n v="80000"/>
    <s v="INR"/>
    <n v="0"/>
    <x v="39"/>
    <s v="Sales"/>
    <s v="stat_1hn9nRJaLbI53NxPuSQgo90kRpbpKsFlwN4oEGNUTdO"/>
    <s v="Lost"/>
    <x v="1"/>
    <s v="OpportunityStatusType.Lost"/>
    <m/>
    <m/>
    <s v="GPA- Renewal"/>
    <s v="lead_hKYZkTH1qT4ZP3FotFqv606QQL8fWik6ec5IIgh1kDb"/>
    <s v="Clarion Technologies Pvt Ltd"/>
    <s v="Bhairavi Jog"/>
    <s v="user_TZzywQwym26DjuswO479pxRhNKX152z8X1haCx2vcst"/>
    <s v="Vrushali Kummar"/>
    <s v="2022-07-29 11:53:58.841000+00:00"/>
    <s v="2022-08-01 13:45:17.540000+00:00"/>
    <m/>
    <s v="Pune"/>
    <m/>
    <s v="2020-08-20 09:04:46+00:00"/>
    <m/>
    <n v="600"/>
    <m/>
    <m/>
    <m/>
    <m/>
    <m/>
    <m/>
    <m/>
    <s v="PAID_SOCIAL"/>
    <m/>
    <m/>
    <m/>
    <s v="IT Services &amp; IT Consulting"/>
    <m/>
    <m/>
    <m/>
    <m/>
    <m/>
    <m/>
    <m/>
    <m/>
    <m/>
    <m/>
    <m/>
    <m/>
    <s v="Sakshi Soni"/>
    <m/>
    <s v="user_228eUmsdKIb9OItgmiDq1zD4aPZ1eqiapbaLAGeBf8g"/>
    <s v="Bhairavi Jog"/>
    <m/>
    <m/>
    <s v="August"/>
    <x v="2"/>
    <s v="Mr. E"/>
    <m/>
    <s v="Nameless Lead"/>
    <m/>
    <m/>
    <m/>
    <s v="2020-12-06 09:47:02.074000+00:00"/>
    <s v="2022-09-16 09:10:23.698000+00:00"/>
    <s v="GPA"/>
  </r>
  <r>
    <x v="12"/>
    <n v="200000"/>
    <s v="INR"/>
    <n v="0"/>
    <x v="10"/>
    <s v="Sales"/>
    <s v="stat_kcR4fZg7TU7jjk1jAVua3qGLRS4J5uFayEjK5j02wtv"/>
    <s v="Unqualified"/>
    <x v="1"/>
    <s v="OpportunityStatusType.Lost"/>
    <m/>
    <m/>
    <s v="GPA"/>
    <s v="lead_bLwWftoRNEx2xAt9rFQumnUgFLPLkdJnHF4XVQrs43E"/>
    <s v="Tuaman"/>
    <s v="Aditya Binani"/>
    <s v="user_Iwn6da5WKkZqwUySK0oUuCb72pFP5WEm4zAb92ijqFe"/>
    <s v="Sonal Paithankar"/>
    <s v="2022-06-13 07:53:18.711000+00:00"/>
    <s v="2022-08-01 13:04:15.583000+00:00"/>
    <m/>
    <s v="Kolkata"/>
    <m/>
    <m/>
    <m/>
    <n v="500"/>
    <m/>
    <m/>
    <m/>
    <m/>
    <m/>
    <m/>
    <m/>
    <m/>
    <m/>
    <m/>
    <m/>
    <s v="Construction &amp; Real Estate"/>
    <m/>
    <m/>
    <m/>
    <m/>
    <m/>
    <m/>
    <m/>
    <m/>
    <m/>
    <m/>
    <m/>
    <m/>
    <m/>
    <m/>
    <s v="user_g5Yw4Z4XnIbmcGhJO80vdtFdd5ElcDlgYO3q8l82ODn"/>
    <s v="Aditya Binani"/>
    <m/>
    <m/>
    <s v="September"/>
    <x v="9"/>
    <m/>
    <m/>
    <s v="Lead Magnet Lead"/>
    <m/>
    <m/>
    <m/>
    <s v="2021-09-16 06:30:32.095000+00:00"/>
    <s v="2022-09-23 11:22:50.357000+00:00"/>
    <m/>
  </r>
  <r>
    <x v="12"/>
    <n v="2500000"/>
    <s v="INR"/>
    <n v="0"/>
    <x v="10"/>
    <s v="Sales"/>
    <s v="stat_kcR4fZg7TU7jjk1jAVua3qGLRS4J5uFayEjK5j02wtv"/>
    <s v="Unqualified"/>
    <x v="1"/>
    <s v="OpportunityStatusType.Lost"/>
    <m/>
    <m/>
    <s v="GMC"/>
    <s v="lead_bLwWftoRNEx2xAt9rFQumnUgFLPLkdJnHF4XVQrs43E"/>
    <s v="Tuaman"/>
    <s v="Aditya Binani"/>
    <s v="user_Iwn6da5WKkZqwUySK0oUuCb72pFP5WEm4zAb92ijqFe"/>
    <s v="Sonal Paithankar"/>
    <s v="2022-06-13 07:53:06.091000+00:00"/>
    <s v="2022-08-01 13:04:09.050000+00:00"/>
    <m/>
    <s v="Kolkata"/>
    <m/>
    <m/>
    <m/>
    <n v="500"/>
    <m/>
    <m/>
    <m/>
    <m/>
    <m/>
    <m/>
    <m/>
    <m/>
    <m/>
    <m/>
    <m/>
    <s v="Construction &amp; Real Estate"/>
    <m/>
    <m/>
    <m/>
    <m/>
    <m/>
    <m/>
    <m/>
    <m/>
    <m/>
    <m/>
    <m/>
    <m/>
    <m/>
    <m/>
    <s v="user_g5Yw4Z4XnIbmcGhJO80vdtFdd5ElcDlgYO3q8l82ODn"/>
    <s v="Aditya Binani"/>
    <m/>
    <m/>
    <s v="September"/>
    <x v="9"/>
    <m/>
    <m/>
    <s v="Lead Magnet Lead"/>
    <m/>
    <m/>
    <m/>
    <s v="2021-09-16 06:30:32.095000+00:00"/>
    <s v="2022-09-23 11:22:50.357000+00:00"/>
    <m/>
  </r>
  <r>
    <x v="22"/>
    <n v="5500000"/>
    <s v="INR"/>
    <n v="0"/>
    <x v="39"/>
    <s v="Sales"/>
    <s v="stat_1hn9nRJaLbI53NxPuSQgo90kRpbpKsFlwN4oEGNUTdO"/>
    <s v="Lost"/>
    <x v="1"/>
    <s v="OpportunityStatusType.Lost"/>
    <m/>
    <m/>
    <s v="GMC (1+3)-Renewal"/>
    <s v="lead_hKYZkTH1qT4ZP3FotFqv606QQL8fWik6ec5IIgh1kDb"/>
    <s v="Clarion Technologies Pvt Ltd"/>
    <s v="Bhairavi Jog"/>
    <s v="user_TZzywQwym26DjuswO479pxRhNKX152z8X1haCx2vcst"/>
    <s v="Vrushali Kummar"/>
    <s v="2022-07-29 11:52:48.235000+00:00"/>
    <s v="2022-08-01 13:45:05.724000+00:00"/>
    <m/>
    <s v="Pune"/>
    <m/>
    <s v="2020-08-20 09:04:46+00:00"/>
    <m/>
    <n v="600"/>
    <m/>
    <m/>
    <m/>
    <m/>
    <m/>
    <m/>
    <m/>
    <s v="PAID_SOCIAL"/>
    <m/>
    <m/>
    <m/>
    <s v="IT Services &amp; IT Consulting"/>
    <m/>
    <m/>
    <m/>
    <m/>
    <m/>
    <m/>
    <m/>
    <m/>
    <m/>
    <m/>
    <m/>
    <m/>
    <s v="Sakshi Soni"/>
    <m/>
    <s v="user_228eUmsdKIb9OItgmiDq1zD4aPZ1eqiapbaLAGeBf8g"/>
    <s v="Bhairavi Jog"/>
    <m/>
    <m/>
    <s v="August"/>
    <x v="2"/>
    <s v="Mr. E"/>
    <m/>
    <s v="Nameless Lead"/>
    <m/>
    <m/>
    <m/>
    <s v="2020-12-06 09:47:02.074000+00:00"/>
    <s v="2022-09-16 09:10:23.698000+00:00"/>
    <s v="GMC"/>
  </r>
  <r>
    <x v="4"/>
    <n v="1300000"/>
    <s v="INR"/>
    <n v="0"/>
    <x v="16"/>
    <s v="Sales"/>
    <s v="stat_1hn9nRJaLbI53NxPuSQgo90kRpbpKsFlwN4oEGNUTdO"/>
    <s v="Lost"/>
    <x v="1"/>
    <s v="OpportunityStatusType.Lost"/>
    <s v="cont_M6d0ALJ5P1rmVaQv9bceIDuwfXTCyBKOBUUnZXOuvRy"/>
    <s v="Anju Singh"/>
    <s v="Client wanted quote from PSU , we had quote from Iffco Tokio."/>
    <s v="lead_2fHvmCe9ymb8E8J5M7FMC8q42DJYkuEtIR8K5ix6bGO"/>
    <s v="Times Strategic Solutions ltd"/>
    <s v="Prateek Wadhwa"/>
    <s v="user_bdUPAGjcS7p6513So3N4g3aWNS5HuBuVJi7bvCPAsLt"/>
    <s v="Mayur Gadiyar"/>
    <s v="2022-07-25 04:32:32.211000+00:00"/>
    <s v="2022-08-01 12:39:01.465000+00:00"/>
    <m/>
    <s v="Mumbai"/>
    <m/>
    <m/>
    <m/>
    <n v="9"/>
    <m/>
    <m/>
    <m/>
    <m/>
    <m/>
    <m/>
    <m/>
    <m/>
    <m/>
    <m/>
    <m/>
    <s v="Others"/>
    <m/>
    <m/>
    <m/>
    <m/>
    <m/>
    <m/>
    <m/>
    <m/>
    <m/>
    <m/>
    <m/>
    <m/>
    <s v="Aniket Vahile"/>
    <m/>
    <s v="user_FdWFezbLzkYQcGsBUsjZO25nr2poK2nRbqV47Rs5Kfm"/>
    <s v="Prateek Wadhwa"/>
    <m/>
    <m/>
    <s v="July"/>
    <x v="2"/>
    <s v="Naukri.com"/>
    <m/>
    <m/>
    <m/>
    <m/>
    <m/>
    <s v="2022-07-12 04:12:37.679000+00:00"/>
    <s v="2022-09-12 09:53:03.675000+00:00"/>
    <s v="GMC"/>
  </r>
  <r>
    <x v="22"/>
    <n v="3500000"/>
    <s v="INR"/>
    <n v="0"/>
    <x v="70"/>
    <s v="Sales"/>
    <s v="stat_kcR4fZg7TU7jjk1jAVua3qGLRS4J5uFayEjK5j02wtv"/>
    <s v="Unqualified"/>
    <x v="1"/>
    <s v="OpportunityStatusType.Lost"/>
    <m/>
    <m/>
    <s v="GTL (Renewal) client refused to share covid status for GTL"/>
    <s v="lead_LuT7Mm6Zgxr4eSjW1ZfcZx7eMshxi1C4bkuLLXTffCH"/>
    <s v="Calsoft"/>
    <s v="Bhairavi Jog"/>
    <s v="user_TZzywQwym26DjuswO479pxRhNKX152z8X1haCx2vcst"/>
    <s v="Vrushali Kummar"/>
    <s v="2022-07-06 11:39:01.896000+00:00"/>
    <s v="2022-08-01 12:57:45.164000+00:00"/>
    <m/>
    <s v="Pune"/>
    <m/>
    <s v="2021-06-16 05:14:22+00:00"/>
    <m/>
    <n v="1132"/>
    <m/>
    <m/>
    <m/>
    <m/>
    <m/>
    <m/>
    <m/>
    <s v="PAID_SOCIAL"/>
    <m/>
    <m/>
    <m/>
    <s v="IT Services &amp; IT Consulting; Others"/>
    <s v="star health"/>
    <m/>
    <m/>
    <m/>
    <m/>
    <m/>
    <m/>
    <m/>
    <m/>
    <m/>
    <m/>
    <m/>
    <s v="Aniket Vahile; Deepak Yadav"/>
    <m/>
    <s v="user_228eUmsdKIb9OItgmiDq1zD4aPZ1eqiapbaLAGeBf8g"/>
    <s v="Bhairavi Jog"/>
    <s v="Anjali Nishu"/>
    <m/>
    <s v="July; March"/>
    <x v="8"/>
    <s v="Inbound via website"/>
    <m/>
    <s v="Sameer Feb Outbound'21"/>
    <m/>
    <m/>
    <m/>
    <s v="2021-01-27 07:08:22.669000+00:00"/>
    <s v="2022-10-10 03:08:55.952000+00:00"/>
    <s v="GTL"/>
  </r>
  <r>
    <x v="18"/>
    <n v="1500000"/>
    <s v="INR"/>
    <n v="0"/>
    <x v="16"/>
    <s v="Sales"/>
    <s v="stat_1hn9nRJaLbI53NxPuSQgo90kRpbpKsFlwN4oEGNUTdO"/>
    <s v="Lost"/>
    <x v="1"/>
    <s v="OpportunityStatusType.Lost"/>
    <m/>
    <m/>
    <m/>
    <s v="lead_ImStyiAnurHVkpQXD3NMt5Rf4QcKJ0sadKRvmfw6pYb"/>
    <s v="Zteck Consulting"/>
    <s v="Shreya Solanki"/>
    <s v="user_IgNfKH7wuLLjHvexoMm2PXWcnF3zYft0ZbMTyfwKRUg"/>
    <s v="Moziez Chamadia"/>
    <s v="2022-07-14 12:37:43.611000+00:00"/>
    <s v="2022-08-01 12:27:19.872000+00:00"/>
    <m/>
    <s v="Nashik"/>
    <m/>
    <s v="2022-07-05 15:52:25+00:00"/>
    <m/>
    <n v="190"/>
    <m/>
    <m/>
    <m/>
    <m/>
    <m/>
    <m/>
    <m/>
    <s v="PAID_SEARCH"/>
    <m/>
    <m/>
    <m/>
    <m/>
    <m/>
    <m/>
    <m/>
    <m/>
    <m/>
    <m/>
    <m/>
    <m/>
    <m/>
    <m/>
    <m/>
    <m/>
    <m/>
    <m/>
    <s v="user_Jujy0sFufO9J3qwY7aNpCCnF6nFZMrfvciNEydEzhaI"/>
    <s v="Shreya Solanki"/>
    <m/>
    <m/>
    <s v="August"/>
    <x v="3"/>
    <s v="Inbound via website"/>
    <m/>
    <s v="Employee Count 190"/>
    <m/>
    <m/>
    <m/>
    <s v="2022-07-05 15:55:18.743000+00:00"/>
    <s v="2022-08-12 08:33:15.963000+00:00"/>
    <m/>
  </r>
  <r>
    <x v="18"/>
    <n v="2000000"/>
    <s v="INR"/>
    <n v="0"/>
    <x v="16"/>
    <s v="Sales"/>
    <s v="stat_1hn9nRJaLbI53NxPuSQgo90kRpbpKsFlwN4oEGNUTdO"/>
    <s v="Lost"/>
    <x v="1"/>
    <s v="OpportunityStatusType.Lost"/>
    <m/>
    <m/>
    <m/>
    <s v="lead_BXNEmtjhpog3tiPKYcQxaC7ByDMP7mgX2myJ9JZISZh"/>
    <s v="Sridevi Tool Engineers Pvt Ltd"/>
    <s v="Kaushlya Bhavsar"/>
    <s v="user_IgNfKH7wuLLjHvexoMm2PXWcnF3zYft0ZbMTyfwKRUg"/>
    <s v="Moziez Chamadia"/>
    <s v="2022-06-08 07:38:47.214000+00:00"/>
    <s v="2022-08-01 12:26:19.950000+00:00"/>
    <m/>
    <s v="Mumbai"/>
    <m/>
    <m/>
    <m/>
    <n v="250"/>
    <m/>
    <m/>
    <m/>
    <m/>
    <m/>
    <m/>
    <m/>
    <s v="PAID_SOCIAL"/>
    <m/>
    <m/>
    <m/>
    <s v="Manufacturing"/>
    <m/>
    <m/>
    <m/>
    <m/>
    <m/>
    <m/>
    <m/>
    <m/>
    <m/>
    <m/>
    <m/>
    <m/>
    <s v="Mrunmay Jalgaonkar"/>
    <m/>
    <s v="user_FdWFezbLzkYQcGsBUsjZO25nr2poK2nRbqV47Rs5Kfm"/>
    <s v="Prateek Wadhwa"/>
    <m/>
    <m/>
    <s v="July"/>
    <x v="4"/>
    <s v="Naukri.com"/>
    <m/>
    <s v="Employee Engagement Handbook"/>
    <m/>
    <m/>
    <m/>
    <s v="2022-06-03 09:06:49.058000+00:00"/>
    <s v="2022-09-01 10:43:16.591000+00:00"/>
    <s v="GMC"/>
  </r>
  <r>
    <x v="24"/>
    <n v="42750"/>
    <s v="INR"/>
    <n v="100"/>
    <x v="39"/>
    <s v="Sales"/>
    <s v="stat_OZRiD1474QRJIpvnjHCZfiIvKcVD6mIKSSTzg8SwDVx"/>
    <s v="Won- Payment Completed"/>
    <x v="0"/>
    <s v="OpportunityStatusType.Won"/>
    <s v="cont_x0sbtW4HFse7U6JHcv001woKcowV0fIBP6XsNvJLmoM"/>
    <s v="Akshatta ."/>
    <m/>
    <s v="lead_ng02z5594xkhJAgD4aNnTq4cMFzRNhmHPB8RI2rLSWf"/>
    <s v="Alleset ( Renewal )"/>
    <s v="Harmanjit Singh"/>
    <s v="user_sD3YjSs92XKUfD0OPHeo886g6tW6aCM0iUhX5VVUuJi"/>
    <s v="Navin Panjwani"/>
    <s v="2022-07-05 08:05:17.072000+00:00"/>
    <s v="2022-08-01 12:19:36.394000+00:00"/>
    <m/>
    <s v="Mumbai"/>
    <m/>
    <m/>
    <m/>
    <n v="45"/>
    <m/>
    <m/>
    <m/>
    <m/>
    <m/>
    <m/>
    <m/>
    <m/>
    <m/>
    <m/>
    <m/>
    <m/>
    <m/>
    <m/>
    <m/>
    <m/>
    <m/>
    <m/>
    <m/>
    <m/>
    <m/>
    <m/>
    <m/>
    <m/>
    <m/>
    <m/>
    <s v="user_lwF8ctKa5IyxqATpO2EOw2h0AEPiCMHOgewiH38Ei77"/>
    <s v="Harmanjit Singh"/>
    <m/>
    <m/>
    <s v="July"/>
    <x v="4"/>
    <m/>
    <m/>
    <s v="Employee Wellness Handbook"/>
    <m/>
    <m/>
    <m/>
    <s v="2022-03-12 03:55:19.044000+00:00"/>
    <s v="2022-08-03 07:33:27.232000+00:00"/>
    <s v="GPA"/>
  </r>
  <r>
    <x v="24"/>
    <n v="193000"/>
    <s v="INR"/>
    <n v="100"/>
    <x v="39"/>
    <s v="Sales"/>
    <s v="stat_OZRiD1474QRJIpvnjHCZfiIvKcVD6mIKSSTzg8SwDVx"/>
    <s v="Won- Payment Completed"/>
    <x v="0"/>
    <s v="OpportunityStatusType.Won"/>
    <s v="cont_x0sbtW4HFse7U6JHcv001woKcowV0fIBP6XsNvJLmoM"/>
    <s v="Akshatta ."/>
    <m/>
    <s v="lead_ng02z5594xkhJAgD4aNnTq4cMFzRNhmHPB8RI2rLSWf"/>
    <s v="Alleset ( Renewal )"/>
    <s v="Harmanjit Singh"/>
    <s v="user_sD3YjSs92XKUfD0OPHeo886g6tW6aCM0iUhX5VVUuJi"/>
    <s v="Navin Panjwani"/>
    <s v="2022-05-02 10:29:28.507000+00:00"/>
    <s v="2022-08-01 12:19:28.488000+00:00"/>
    <m/>
    <s v="Mumbai"/>
    <m/>
    <m/>
    <m/>
    <n v="45"/>
    <m/>
    <m/>
    <m/>
    <m/>
    <m/>
    <m/>
    <m/>
    <m/>
    <m/>
    <m/>
    <m/>
    <m/>
    <m/>
    <m/>
    <m/>
    <m/>
    <m/>
    <m/>
    <m/>
    <m/>
    <m/>
    <m/>
    <m/>
    <m/>
    <m/>
    <m/>
    <s v="user_lwF8ctKa5IyxqATpO2EOw2h0AEPiCMHOgewiH38Ei77"/>
    <s v="Harmanjit Singh"/>
    <m/>
    <m/>
    <s v="July"/>
    <x v="4"/>
    <m/>
    <m/>
    <s v="Employee Wellness Handbook"/>
    <m/>
    <m/>
    <m/>
    <s v="2022-03-12 03:55:19.044000+00:00"/>
    <s v="2022-08-03 07:33:27.232000+00:00"/>
    <s v="GMC"/>
  </r>
  <r>
    <x v="24"/>
    <n v="300000"/>
    <s v="INR"/>
    <n v="0"/>
    <x v="52"/>
    <s v="Sales"/>
    <s v="stat_kcR4fZg7TU7jjk1jAVua3qGLRS4J5uFayEjK5j02wtv"/>
    <s v="Unqualified"/>
    <x v="1"/>
    <s v="OpportunityStatusType.Lost"/>
    <m/>
    <m/>
    <m/>
    <s v="lead_OtS21UfBKL8T14fzvg7Uegyd38Uf1QfkvCgz1BSm2ll"/>
    <s v="KEVA KAIPO INDUSTRIES PVT LTD MAHARASHTRA"/>
    <s v="Kaushlya Bhavsar"/>
    <s v="user_sD3YjSs92XKUfD0OPHeo886g6tW6aCM0iUhX5VVUuJi"/>
    <s v="Navin Panjwani"/>
    <s v="2022-06-23 11:34:25.011000+00:00"/>
    <s v="2022-08-01 11:15:34.280000+00:00"/>
    <m/>
    <s v="Ahmednagar"/>
    <m/>
    <m/>
    <m/>
    <n v="104"/>
    <m/>
    <m/>
    <m/>
    <m/>
    <m/>
    <m/>
    <m/>
    <s v="PAID_SOCIAL"/>
    <m/>
    <m/>
    <m/>
    <s v="Health, Wellness &amp; Fitness"/>
    <m/>
    <m/>
    <m/>
    <m/>
    <m/>
    <m/>
    <m/>
    <m/>
    <m/>
    <m/>
    <m/>
    <m/>
    <m/>
    <m/>
    <s v="user_vMd4rmcrSbjykdyL2J7rrYn84SWdcNc5FKligrmItPw"/>
    <s v="Shreenath Bhat"/>
    <m/>
    <m/>
    <s v="April; August"/>
    <x v="4"/>
    <m/>
    <m/>
    <s v="Employee Engagement Handbook"/>
    <m/>
    <m/>
    <m/>
    <s v="2022-06-16 16:45:32.270000+00:00"/>
    <s v="2022-09-13 04:47:05.641000+00:00"/>
    <s v="GMC"/>
  </r>
  <r>
    <x v="7"/>
    <n v="4000000"/>
    <s v="INR"/>
    <n v="0"/>
    <x v="59"/>
    <s v="Sales"/>
    <s v="stat_kcR4fZg7TU7jjk1jAVua3qGLRS4J5uFayEjK5j02wtv"/>
    <s v="Unqualified"/>
    <x v="1"/>
    <s v="OpportunityStatusType.Lost"/>
    <s v="cont_bbmYUYD1UbhgrcCwVx3e4xd8JyCsfWji6ixx4l7K0Bt"/>
    <s v="Rashmi Taksande"/>
    <m/>
    <s v="lead_BUDzAgPGYPlBvLtcIl74XQoHpD1hb36qYABlus6Iz2u"/>
    <s v="Softdel"/>
    <s v="Sarvesh Pawar"/>
    <s v="user_U27GK6WjhLhUhi1EDKXV57xMpn8n8DMIOjci1q3UReZ"/>
    <s v="Abhiroop Ganguly"/>
    <s v="2022-07-22 11:27:26.982000+00:00"/>
    <s v="2022-08-01 11:02:08.870000+00:00"/>
    <m/>
    <s v="Pune"/>
    <m/>
    <m/>
    <m/>
    <n v="300"/>
    <m/>
    <m/>
    <m/>
    <m/>
    <m/>
    <m/>
    <m/>
    <m/>
    <m/>
    <m/>
    <m/>
    <m/>
    <m/>
    <m/>
    <m/>
    <m/>
    <m/>
    <m/>
    <m/>
    <m/>
    <m/>
    <m/>
    <m/>
    <m/>
    <s v="Sakshi Soni"/>
    <m/>
    <s v="user_A8KOTZADnUtEQOLt4nSLAmteNStuGh80js75RYjrXVt"/>
    <s v="Sarvesh Pawar"/>
    <m/>
    <m/>
    <s v="August"/>
    <x v="2"/>
    <s v="Linkedin"/>
    <m/>
    <s v="Employee Engagement Handbook"/>
    <m/>
    <m/>
    <m/>
    <s v="2022-01-10 13:09:14.094000+00:00"/>
    <s v="2022-08-08 12:12:56.968000+00:00"/>
    <s v="GMC"/>
  </r>
  <r>
    <x v="7"/>
    <n v="50000"/>
    <s v="INR"/>
    <n v="0"/>
    <x v="54"/>
    <s v="Sales"/>
    <s v="stat_kcR4fZg7TU7jjk1jAVua3qGLRS4J5uFayEjK5j02wtv"/>
    <s v="Unqualified"/>
    <x v="1"/>
    <s v="OpportunityStatusType.Lost"/>
    <s v="cont_bbmYUYD1UbhgrcCwVx3e4xd8JyCsfWji6ixx4l7K0Bt"/>
    <s v="Rashmi Taksande"/>
    <m/>
    <s v="lead_BUDzAgPGYPlBvLtcIl74XQoHpD1hb36qYABlus6Iz2u"/>
    <s v="Softdel"/>
    <s v="Sarvesh Pawar"/>
    <s v="user_U27GK6WjhLhUhi1EDKXV57xMpn8n8DMIOjci1q3UReZ"/>
    <s v="Abhiroop Ganguly"/>
    <s v="2022-07-22 11:26:51.581000+00:00"/>
    <s v="2022-08-01 11:01:56.546000+00:00"/>
    <m/>
    <s v="Pune"/>
    <m/>
    <m/>
    <m/>
    <n v="300"/>
    <m/>
    <m/>
    <m/>
    <m/>
    <m/>
    <m/>
    <m/>
    <m/>
    <m/>
    <m/>
    <m/>
    <m/>
    <m/>
    <m/>
    <m/>
    <m/>
    <m/>
    <m/>
    <m/>
    <m/>
    <m/>
    <m/>
    <m/>
    <m/>
    <s v="Sakshi Soni"/>
    <m/>
    <s v="user_A8KOTZADnUtEQOLt4nSLAmteNStuGh80js75RYjrXVt"/>
    <s v="Sarvesh Pawar"/>
    <m/>
    <m/>
    <s v="August"/>
    <x v="2"/>
    <s v="Linkedin"/>
    <m/>
    <s v="Employee Engagement Handbook"/>
    <m/>
    <m/>
    <m/>
    <s v="2022-01-10 13:09:14.094000+00:00"/>
    <s v="2022-08-08 12:12:56.968000+00:00"/>
    <s v="GPA"/>
  </r>
  <r>
    <x v="22"/>
    <n v="1000000"/>
    <s v="INR"/>
    <n v="0"/>
    <x v="10"/>
    <s v="Sales"/>
    <s v="stat_1hn9nRJaLbI53NxPuSQgo90kRpbpKsFlwN4oEGNUTdO"/>
    <s v="Lost"/>
    <x v="1"/>
    <s v="OpportunityStatusType.Lost"/>
    <m/>
    <m/>
    <s v="GMC -Renewal - opp handed over post expiring"/>
    <s v="lead_xRx5s0c8HbQsvCZzcWutlw94rrrEuX4SExOQKBPthtO"/>
    <s v="All India Football Federation"/>
    <s v="Bharti Bankey"/>
    <s v="user_TZzywQwym26DjuswO479pxRhNKX152z8X1haCx2vcst"/>
    <s v="Vrushali Kummar"/>
    <s v="2022-04-08 12:10:17.478000+00:00"/>
    <s v="2022-08-01 10:57:32.577000+00:00"/>
    <m/>
    <s v="Delhi"/>
    <m/>
    <s v="2022-04-04 13:01:03+00:00"/>
    <m/>
    <n v="50"/>
    <m/>
    <m/>
    <m/>
    <m/>
    <m/>
    <m/>
    <m/>
    <m/>
    <m/>
    <m/>
    <m/>
    <s v="Sports &amp; Entertainment"/>
    <m/>
    <m/>
    <m/>
    <m/>
    <m/>
    <m/>
    <m/>
    <m/>
    <m/>
    <m/>
    <m/>
    <m/>
    <s v="Jitin Gopi"/>
    <m/>
    <s v="user_aM3WaaSUQQmaNnsm9l2FQRVWUEr8RN2ZdXzsuQUalQ3"/>
    <s v="Bharti Bankey"/>
    <m/>
    <m/>
    <s v="August; July"/>
    <x v="8"/>
    <s v="Inbound via website"/>
    <m/>
    <s v="Employee Count 100"/>
    <m/>
    <m/>
    <m/>
    <s v="2021-12-16 14:19:42.630000+00:00"/>
    <s v="2022-08-01 10:58:31.014000+00:00"/>
    <m/>
  </r>
  <r>
    <x v="22"/>
    <n v="50000"/>
    <s v="INR"/>
    <n v="0"/>
    <x v="10"/>
    <s v="Sales"/>
    <s v="stat_1hn9nRJaLbI53NxPuSQgo90kRpbpKsFlwN4oEGNUTdO"/>
    <s v="Lost"/>
    <x v="1"/>
    <s v="OpportunityStatusType.Lost"/>
    <m/>
    <m/>
    <s v="GPA-policy expired - opp handed over post expiring"/>
    <s v="lead_xRx5s0c8HbQsvCZzcWutlw94rrrEuX4SExOQKBPthtO"/>
    <s v="All India Football Federation"/>
    <s v="Bharti Bankey"/>
    <s v="user_TZzywQwym26DjuswO479pxRhNKX152z8X1haCx2vcst"/>
    <s v="Vrushali Kummar"/>
    <s v="2022-04-08 12:10:47.333000+00:00"/>
    <s v="2022-08-01 10:58:30.936000+00:00"/>
    <m/>
    <s v="Delhi"/>
    <m/>
    <s v="2022-04-04 13:01:03+00:00"/>
    <m/>
    <n v="50"/>
    <m/>
    <m/>
    <m/>
    <m/>
    <m/>
    <m/>
    <m/>
    <m/>
    <m/>
    <m/>
    <m/>
    <s v="Sports &amp; Entertainment"/>
    <m/>
    <m/>
    <m/>
    <m/>
    <m/>
    <m/>
    <m/>
    <m/>
    <m/>
    <m/>
    <m/>
    <m/>
    <s v="Jitin Gopi"/>
    <m/>
    <s v="user_aM3WaaSUQQmaNnsm9l2FQRVWUEr8RN2ZdXzsuQUalQ3"/>
    <s v="Bharti Bankey"/>
    <m/>
    <m/>
    <s v="August; July"/>
    <x v="8"/>
    <s v="Inbound via website"/>
    <m/>
    <s v="Employee Count 100"/>
    <m/>
    <m/>
    <m/>
    <s v="2021-12-16 14:19:42.630000+00:00"/>
    <s v="2022-08-01 10:58:31.014000+00:00"/>
    <m/>
  </r>
  <r>
    <x v="24"/>
    <n v="200000"/>
    <s v="INR"/>
    <n v="0"/>
    <x v="10"/>
    <s v="Sales"/>
    <s v="stat_1hn9nRJaLbI53NxPuSQgo90kRpbpKsFlwN4oEGNUTdO"/>
    <s v="Lost"/>
    <x v="1"/>
    <s v="OpportunityStatusType.Lost"/>
    <m/>
    <m/>
    <m/>
    <s v="lead_by9UdnuUjI2EG1Dl6oTBAZ6b7bCRDhXTlI3hpwONIpX"/>
    <s v="Hugosave ( Fresh )"/>
    <s v="Kaushlya Bhavsar"/>
    <s v="user_sD3YjSs92XKUfD0OPHeo886g6tW6aCM0iUhX5VVUuJi"/>
    <s v="Navin Panjwani"/>
    <s v="2022-04-20 10:15:53.293000+00:00"/>
    <s v="2022-08-01 09:24:55.841000+00:00"/>
    <m/>
    <m/>
    <m/>
    <s v="2022-04-12 09:10:35+00:00"/>
    <m/>
    <n v="25"/>
    <m/>
    <m/>
    <m/>
    <m/>
    <m/>
    <m/>
    <m/>
    <s v="PAID_SEARCH"/>
    <m/>
    <m/>
    <m/>
    <m/>
    <m/>
    <m/>
    <m/>
    <m/>
    <m/>
    <m/>
    <m/>
    <m/>
    <m/>
    <m/>
    <m/>
    <m/>
    <m/>
    <m/>
    <s v="user_hHzEI8aaFubIuMSRtZFdLLN0nHQemBBpkBNLZGwVt3v"/>
    <s v="Anjali Joshi"/>
    <s v="Siddharth Angolkar"/>
    <m/>
    <s v="May"/>
    <x v="3"/>
    <s v="Inbound via website"/>
    <m/>
    <s v="Employee Count 25"/>
    <m/>
    <m/>
    <m/>
    <s v="2022-04-12 09:13:20.426000+00:00"/>
    <s v="2022-09-01 09:30:56.155000+00:00"/>
    <s v="GMC"/>
  </r>
  <r>
    <x v="7"/>
    <n v="100000"/>
    <s v="INR"/>
    <n v="0"/>
    <x v="71"/>
    <s v="Sales"/>
    <s v="stat_kcR4fZg7TU7jjk1jAVua3qGLRS4J5uFayEjK5j02wtv"/>
    <s v="Unqualified"/>
    <x v="1"/>
    <s v="OpportunityStatusType.Lost"/>
    <s v="cont_u3YBdYEDO4BfvmrBOE6UBf69zvJgGQEMzpzMIVPzGdt"/>
    <s v="Sanjeeb Lahiri"/>
    <m/>
    <s v="lead_MxSyzZc0ztZ1qaK94mRVQ8RKyAdT2kmMigttwsJQB5n"/>
    <s v="GRP Ltd."/>
    <s v="Sarvesh Pawar"/>
    <s v="user_U27GK6WjhLhUhi1EDKXV57xMpn8n8DMIOjci1q3UReZ"/>
    <s v="Abhiroop Ganguly"/>
    <s v="2022-06-30 09:41:44.707000+00:00"/>
    <s v="2022-08-01 09:18:15.926000+00:00"/>
    <m/>
    <s v="Mumbai"/>
    <m/>
    <m/>
    <m/>
    <n v="300"/>
    <m/>
    <m/>
    <m/>
    <m/>
    <m/>
    <m/>
    <m/>
    <s v="PAID_SOCIAL"/>
    <m/>
    <m/>
    <m/>
    <s v="Automotive"/>
    <m/>
    <m/>
    <m/>
    <m/>
    <m/>
    <m/>
    <m/>
    <m/>
    <m/>
    <m/>
    <m/>
    <m/>
    <s v="Sakshi Soni"/>
    <m/>
    <s v="user_A8KOTZADnUtEQOLt4nSLAmteNStuGh80js75RYjrXVt"/>
    <s v="Sarvesh Pawar"/>
    <m/>
    <m/>
    <s v="August"/>
    <x v="4"/>
    <m/>
    <m/>
    <s v="Downloaded the guide: Employee Wellness Handbook"/>
    <m/>
    <m/>
    <m/>
    <s v="2021-08-05 07:12:37.770000+00:00"/>
    <s v="2022-10-04 10:59:25.875000+00:00"/>
    <s v="GPA"/>
  </r>
  <r>
    <x v="7"/>
    <n v="1800000"/>
    <s v="INR"/>
    <n v="0"/>
    <x v="39"/>
    <s v="Sales"/>
    <s v="stat_1hn9nRJaLbI53NxPuSQgo90kRpbpKsFlwN4oEGNUTdO"/>
    <s v="Lost"/>
    <x v="1"/>
    <s v="OpportunityStatusType.Lost"/>
    <m/>
    <m/>
    <s v="GMC (1+3)- Renewal"/>
    <s v="lead_VuoxkcmkyRQ6r1EuUQmCZJYp5PBHNsXNmPCp35bFypl"/>
    <s v="AIT Global India Pvt. Ltd."/>
    <s v="Bhairavi Jog"/>
    <s v="user_U27GK6WjhLhUhi1EDKXV57xMpn8n8DMIOjci1q3UReZ"/>
    <s v="Abhiroop Ganguly"/>
    <s v="2022-06-22 09:16:17.119000+00:00"/>
    <s v="2022-08-01 09:24:21.411000+00:00"/>
    <m/>
    <s v="Pune"/>
    <m/>
    <s v="2020-09-10 18:40:51+00:00"/>
    <m/>
    <n v="246"/>
    <m/>
    <m/>
    <m/>
    <m/>
    <m/>
    <m/>
    <m/>
    <m/>
    <m/>
    <m/>
    <m/>
    <s v="IT Services &amp; IT Consulting"/>
    <m/>
    <m/>
    <m/>
    <m/>
    <m/>
    <m/>
    <m/>
    <m/>
    <m/>
    <m/>
    <m/>
    <m/>
    <s v="Deepak Yadav"/>
    <m/>
    <s v="user_228eUmsdKIb9OItgmiDq1zD4aPZ1eqiapbaLAGeBf8g"/>
    <s v="Bhairavi Jog"/>
    <s v="Anjali Nishu"/>
    <m/>
    <s v="July"/>
    <x v="2"/>
    <s v="Lusha"/>
    <m/>
    <m/>
    <m/>
    <m/>
    <m/>
    <s v="2020-12-06 09:46:46.210000+00:00"/>
    <s v="2022-08-02 06:55:28.033000+00:00"/>
    <s v="GMC"/>
  </r>
  <r>
    <x v="7"/>
    <n v="1500000"/>
    <s v="INR"/>
    <n v="0"/>
    <x v="71"/>
    <s v="Sales"/>
    <s v="stat_kcR4fZg7TU7jjk1jAVua3qGLRS4J5uFayEjK5j02wtv"/>
    <s v="Unqualified"/>
    <x v="1"/>
    <s v="OpportunityStatusType.Lost"/>
    <s v="cont_u3YBdYEDO4BfvmrBOE6UBf69zvJgGQEMzpzMIVPzGdt"/>
    <s v="Sanjeeb Lahiri"/>
    <m/>
    <s v="lead_MxSyzZc0ztZ1qaK94mRVQ8RKyAdT2kmMigttwsJQB5n"/>
    <s v="GRP Ltd."/>
    <s v="Sarvesh Pawar"/>
    <s v="user_U27GK6WjhLhUhi1EDKXV57xMpn8n8DMIOjci1q3UReZ"/>
    <s v="Abhiroop Ganguly"/>
    <s v="2022-06-30 09:40:49.693000+00:00"/>
    <s v="2022-08-01 09:19:29.101000+00:00"/>
    <m/>
    <s v="Mumbai"/>
    <m/>
    <m/>
    <m/>
    <n v="300"/>
    <m/>
    <m/>
    <m/>
    <m/>
    <m/>
    <m/>
    <m/>
    <s v="PAID_SOCIAL"/>
    <m/>
    <m/>
    <m/>
    <s v="Automotive"/>
    <m/>
    <m/>
    <m/>
    <m/>
    <m/>
    <m/>
    <m/>
    <m/>
    <m/>
    <m/>
    <m/>
    <m/>
    <s v="Sakshi Soni"/>
    <m/>
    <s v="user_A8KOTZADnUtEQOLt4nSLAmteNStuGh80js75RYjrXVt"/>
    <s v="Sarvesh Pawar"/>
    <m/>
    <m/>
    <s v="August"/>
    <x v="4"/>
    <m/>
    <m/>
    <s v="Downloaded the guide: Employee Wellness Handbook"/>
    <m/>
    <m/>
    <m/>
    <s v="2021-08-05 07:12:37.770000+00:00"/>
    <s v="2022-10-04 10:59:25.875000+00:00"/>
    <s v="GTL"/>
  </r>
  <r>
    <x v="9"/>
    <n v="1000000"/>
    <s v="INR"/>
    <n v="0"/>
    <x v="10"/>
    <s v="Sales"/>
    <s v="stat_kcR4fZg7TU7jjk1jAVua3qGLRS4J5uFayEjK5j02wtv"/>
    <s v="Unqualified"/>
    <x v="1"/>
    <s v="OpportunityStatusType.Lost"/>
    <s v="cont_unAhqZ412RrhH1jgSLX8dIoDJx9mzaQbLKkiY6Cm2Oe"/>
    <s v="Abraham Barik"/>
    <s v="New policy"/>
    <s v="lead_rR7lmhkbD9SkJNi9PLENg5MFDYK07o7JFuKqnix9O9s"/>
    <s v="Pharande Promoters &amp; Builders - Pune"/>
    <s v="Daniel Patra"/>
    <s v="user_9SBRjyF0n4iWuhUdqRyQkFhl2J4uyNKhFWvvJEvunX8"/>
    <s v="Omkar Ghate"/>
    <s v="2022-07-05 12:03:30.213000+00:00"/>
    <s v="2022-08-01 09:18:14.834000+00:00"/>
    <m/>
    <s v="Pune"/>
    <m/>
    <m/>
    <m/>
    <n v="350"/>
    <m/>
    <m/>
    <m/>
    <m/>
    <m/>
    <m/>
    <m/>
    <m/>
    <m/>
    <m/>
    <m/>
    <m/>
    <m/>
    <m/>
    <m/>
    <m/>
    <m/>
    <m/>
    <m/>
    <m/>
    <m/>
    <m/>
    <m/>
    <m/>
    <s v="Sakshi Soni"/>
    <m/>
    <s v="user_A8KOTZADnUtEQOLt4nSLAmteNStuGh80js75RYjrXVt"/>
    <s v="Sarvesh Pawar"/>
    <m/>
    <m/>
    <s v="October"/>
    <x v="2"/>
    <s v="Naukri.com"/>
    <m/>
    <m/>
    <m/>
    <m/>
    <m/>
    <s v="2022-06-27 04:02:16.413000+00:00"/>
    <s v="2022-09-28 16:29:31.721000+00:00"/>
    <s v="GMC"/>
  </r>
  <r>
    <x v="7"/>
    <n v="3000000"/>
    <s v="INR"/>
    <n v="0"/>
    <x v="61"/>
    <s v="Sales"/>
    <s v="stat_kcR4fZg7TU7jjk1jAVua3qGLRS4J5uFayEjK5j02wtv"/>
    <s v="Unqualified"/>
    <x v="1"/>
    <s v="OpportunityStatusType.Lost"/>
    <s v="cont_u3YBdYEDO4BfvmrBOE6UBf69zvJgGQEMzpzMIVPzGdt"/>
    <s v="Sanjeeb Lahiri"/>
    <m/>
    <s v="lead_MxSyzZc0ztZ1qaK94mRVQ8RKyAdT2kmMigttwsJQB5n"/>
    <s v="GRP Ltd."/>
    <s v="Sarvesh Pawar"/>
    <s v="user_U27GK6WjhLhUhi1EDKXV57xMpn8n8DMIOjci1q3UReZ"/>
    <s v="Abhiroop Ganguly"/>
    <s v="2022-06-30 09:34:37.031000+00:00"/>
    <s v="2022-08-01 09:18:04.974000+00:00"/>
    <m/>
    <s v="Mumbai"/>
    <m/>
    <m/>
    <m/>
    <n v="300"/>
    <m/>
    <m/>
    <m/>
    <m/>
    <m/>
    <m/>
    <m/>
    <s v="PAID_SOCIAL"/>
    <m/>
    <m/>
    <m/>
    <s v="Automotive"/>
    <m/>
    <m/>
    <m/>
    <m/>
    <m/>
    <m/>
    <m/>
    <m/>
    <m/>
    <m/>
    <m/>
    <m/>
    <s v="Sakshi Soni"/>
    <m/>
    <s v="user_A8KOTZADnUtEQOLt4nSLAmteNStuGh80js75RYjrXVt"/>
    <s v="Sarvesh Pawar"/>
    <m/>
    <m/>
    <s v="August"/>
    <x v="4"/>
    <m/>
    <m/>
    <s v="Downloaded the guide: Employee Wellness Handbook"/>
    <m/>
    <m/>
    <m/>
    <s v="2021-08-05 07:12:37.770000+00:00"/>
    <s v="2022-10-04 10:59:25.875000+00:00"/>
    <s v="GMC"/>
  </r>
  <r>
    <x v="12"/>
    <n v="500000"/>
    <s v="INR"/>
    <n v="0"/>
    <x v="15"/>
    <s v="Sales"/>
    <s v="stat_kcR4fZg7TU7jjk1jAVua3qGLRS4J5uFayEjK5j02wtv"/>
    <s v="Unqualified"/>
    <x v="1"/>
    <s v="OpportunityStatusType.Lost"/>
    <s v="cont_SSbCu8TC9RC7e3g9ru46cyaXUBA77SCJTTZ6cDWUrHc"/>
    <s v="Sabina Kunder"/>
    <s v="Renewal"/>
    <s v="lead_MyrJs9N2iTckX9U7hHjDCs7Z7MuIutBXNMosrnD5Xd3"/>
    <s v="Royal Realtors Group"/>
    <s v="Prateek Wadhwa"/>
    <s v="user_sREdxbAJihL2Zbgic7tyQ6Rc4Mny7HnD1RNGhA9DDYh"/>
    <s v="Prajakta Sahastrabudhe"/>
    <s v="2022-05-18 09:42:10.546000+00:00"/>
    <s v="2022-08-01 08:54:17.033000+00:00"/>
    <m/>
    <s v="Mumbai"/>
    <m/>
    <m/>
    <m/>
    <n v="62"/>
    <m/>
    <m/>
    <m/>
    <m/>
    <m/>
    <m/>
    <m/>
    <m/>
    <m/>
    <m/>
    <m/>
    <s v="Construction &amp; Real Estate"/>
    <m/>
    <m/>
    <m/>
    <m/>
    <m/>
    <m/>
    <m/>
    <m/>
    <m/>
    <m/>
    <m/>
    <m/>
    <s v="Aniket Vahile"/>
    <m/>
    <s v="user_1z3bdwgjF9RILRmuQPeXXGoPhafSi1mEgyb4l5sVEvN"/>
    <s v="Ankita Pingale"/>
    <m/>
    <m/>
    <s v="August"/>
    <x v="4"/>
    <s v="Naukri.com"/>
    <m/>
    <s v="Employee Engagement Handbook"/>
    <m/>
    <m/>
    <m/>
    <s v="2022-05-18 09:04:38.564000+00:00"/>
    <s v="2022-09-14 11:13:43.906000+00:00"/>
    <s v="GMC"/>
  </r>
  <r>
    <x v="24"/>
    <n v="24000"/>
    <s v="INR"/>
    <n v="0"/>
    <x v="10"/>
    <s v="Sales"/>
    <s v="stat_kcR4fZg7TU7jjk1jAVua3qGLRS4J5uFayEjK5j02wtv"/>
    <s v="Unqualified"/>
    <x v="1"/>
    <s v="OpportunityStatusType.Lost"/>
    <s v="cont_cLqCajoDnZzRnkzkBEIN7pJbyWlSPDK87OtRNSQNNon"/>
    <m/>
    <m/>
    <s v="lead_kwP2KM4hQdRnOci6MV8Zz8heKoj3OBBDDHfR1JGjexz"/>
    <s v="NJ Designpark (Fresh , Potential )"/>
    <s v="Nikhil Ahuja"/>
    <s v="user_sD3YjSs92XKUfD0OPHeo886g6tW6aCM0iUhX5VVUuJi"/>
    <s v="Navin Panjwani"/>
    <s v="2022-02-24 09:28:22.556000+00:00"/>
    <s v="2022-08-01 08:51:32.066000+00:00"/>
    <m/>
    <s v="Chandigarh"/>
    <m/>
    <s v="2021-07-13 08:21:37+00:00"/>
    <m/>
    <n v="8"/>
    <m/>
    <m/>
    <m/>
    <m/>
    <m/>
    <m/>
    <m/>
    <m/>
    <m/>
    <m/>
    <m/>
    <s v="IT Services &amp; IT Consulting"/>
    <m/>
    <m/>
    <m/>
    <m/>
    <m/>
    <m/>
    <m/>
    <m/>
    <m/>
    <m/>
    <m/>
    <m/>
    <s v="Deepak Yadav"/>
    <m/>
    <s v="user_ocHSJH83OJnHCvKyMbjx8WOOK8PMgAUGIj1qK0q0dMV"/>
    <s v="Nikhil Ahuja"/>
    <s v="Dr. Anil More"/>
    <m/>
    <m/>
    <x v="3"/>
    <s v="Inbound via website"/>
    <m/>
    <s v="Employee Count 15"/>
    <m/>
    <m/>
    <m/>
    <s v="2021-07-13 08:24:24.349000+00:00"/>
    <s v="2022-08-01 08:51:32.118000+00:00"/>
    <s v="GMC"/>
  </r>
  <r>
    <x v="24"/>
    <n v="500000"/>
    <s v="INR"/>
    <n v="0"/>
    <x v="40"/>
    <s v="Sales"/>
    <s v="stat_kcR4fZg7TU7jjk1jAVua3qGLRS4J5uFayEjK5j02wtv"/>
    <s v="Unqualified"/>
    <x v="1"/>
    <s v="OpportunityStatusType.Lost"/>
    <m/>
    <m/>
    <s v="GMC"/>
    <s v="lead_XHGrfJRXBbOfA7jd1diKJnTtne7k1ZFXtYzUzjoAGuw"/>
    <s v="Quickshift"/>
    <s v="Aditya Binani"/>
    <s v="user_sD3YjSs92XKUfD0OPHeo886g6tW6aCM0iUhX5VVUuJi"/>
    <s v="Navin Panjwani"/>
    <s v="2022-01-24 09:15:13.763000+00:00"/>
    <s v="2022-08-01 08:47:51.439000+00:00"/>
    <m/>
    <s v="Pune"/>
    <m/>
    <m/>
    <m/>
    <n v="81"/>
    <m/>
    <m/>
    <m/>
    <m/>
    <m/>
    <m/>
    <m/>
    <m/>
    <m/>
    <m/>
    <m/>
    <s v="Transportation &amp; Logistics"/>
    <m/>
    <m/>
    <m/>
    <m/>
    <m/>
    <m/>
    <m/>
    <m/>
    <m/>
    <m/>
    <m/>
    <m/>
    <s v="Rakesh Nade"/>
    <m/>
    <s v="user_g5Yw4Z4XnIbmcGhJO80vdtFdd5ElcDlgYO3q8l82ODn"/>
    <s v="Aditya Binani"/>
    <m/>
    <m/>
    <m/>
    <x v="2"/>
    <s v="Lusha"/>
    <m/>
    <s v="Glengarry"/>
    <m/>
    <m/>
    <m/>
    <s v="2021-12-23 09:21:42.859000+00:00"/>
    <s v="2022-09-09 11:37:00.477000+00:00"/>
    <m/>
  </r>
  <r>
    <x v="39"/>
    <n v="1500000"/>
    <s v="INR"/>
    <n v="0"/>
    <x v="16"/>
    <s v="Sales"/>
    <s v="stat_1hn9nRJaLbI53NxPuSQgo90kRpbpKsFlwN4oEGNUTdO"/>
    <s v="Lost"/>
    <x v="1"/>
    <s v="OpportunityStatusType.Lost"/>
    <s v="cont_4AGWw3prnx9vcvrwOCeGe5gXtqEu0VPlnGLZd8adSjR"/>
    <s v="Sneha Kulkarni"/>
    <s v="GMC Renewal"/>
    <s v="lead_os7EfYsNNd2koEOYu4vLB6ljzlU4CyDsVkdt7TFAngx"/>
    <s v="mPHATEK Systems"/>
    <s v="Trupti Suryavanshi"/>
    <s v="user_L8E6IFhq6UCzKLHa45LUUTZCznDuyDwFrGaEp9DXiUM"/>
    <s v="Trupti Suryavanshi"/>
    <s v="2022-07-25 12:34:05.435000+00:00"/>
    <s v="2022-08-01 08:37:36.672000+00:00"/>
    <m/>
    <s v="Pune"/>
    <m/>
    <m/>
    <m/>
    <n v="326"/>
    <m/>
    <m/>
    <m/>
    <m/>
    <m/>
    <m/>
    <m/>
    <m/>
    <m/>
    <m/>
    <m/>
    <s v="IT Services &amp; IT Consulting"/>
    <m/>
    <m/>
    <m/>
    <m/>
    <m/>
    <m/>
    <m/>
    <m/>
    <m/>
    <m/>
    <m/>
    <m/>
    <s v="Aniket Vahile"/>
    <m/>
    <s v="user_L8E6IFhq6UCzKLHa45LUUTZCznDuyDwFrGaEp9DXiUM"/>
    <s v="Trupti Suryavanshi"/>
    <m/>
    <m/>
    <s v="August"/>
    <x v="1"/>
    <s v="Lusha"/>
    <m/>
    <s v="Glengarry"/>
    <m/>
    <m/>
    <m/>
    <s v="2021-12-09 09:17:50.520000+00:00"/>
    <s v="2022-09-07 06:27:39.508000+00:00"/>
    <s v="GMC"/>
  </r>
  <r>
    <x v="24"/>
    <n v="300000"/>
    <s v="INR"/>
    <n v="0"/>
    <x v="10"/>
    <s v="Sales"/>
    <s v="stat_kcR4fZg7TU7jjk1jAVua3qGLRS4J5uFayEjK5j02wtv"/>
    <s v="Unqualified"/>
    <x v="1"/>
    <s v="OpportunityStatusType.Lost"/>
    <s v="cont_BlfRIJCCuwdDAks7cmCZG0N6xcV4r2CUbK7R4jOMIBM"/>
    <s v="Radhi"/>
    <m/>
    <s v="lead_QULKomZJBSPvilS8k1IOW1eQvZhyg7V464s293waipt"/>
    <s v="Decodeage ( Fresh )"/>
    <s v="Vinoth Mohan"/>
    <s v="user_sD3YjSs92XKUfD0OPHeo886g6tW6aCM0iUhX5VVUuJi"/>
    <s v="Navin Panjwani"/>
    <s v="2022-06-13 06:38:22.379000+00:00"/>
    <s v="2022-08-01 07:07:55.877000+00:00"/>
    <m/>
    <s v="Bangalore"/>
    <m/>
    <m/>
    <m/>
    <n v="20"/>
    <m/>
    <m/>
    <m/>
    <m/>
    <m/>
    <m/>
    <m/>
    <m/>
    <m/>
    <m/>
    <m/>
    <m/>
    <m/>
    <m/>
    <m/>
    <m/>
    <m/>
    <m/>
    <m/>
    <m/>
    <m/>
    <m/>
    <m/>
    <m/>
    <m/>
    <m/>
    <s v="user_N2Wvx57ff3o0vmVPS4RR0gXHdA5qVZKmxAMYwKh2zLa"/>
    <s v="Vinoth Mohan"/>
    <m/>
    <m/>
    <m/>
    <x v="4"/>
    <m/>
    <m/>
    <s v="Downloaded the guide: Employee Wellness Handbook"/>
    <m/>
    <m/>
    <m/>
    <s v="2021-12-20 05:11:42.471000+00:00"/>
    <s v="2022-08-01 07:08:04.284000+00:00"/>
    <s v="GMC"/>
  </r>
  <r>
    <x v="24"/>
    <n v="50000"/>
    <s v="INR"/>
    <n v="0"/>
    <x v="10"/>
    <s v="Sales"/>
    <s v="stat_kcR4fZg7TU7jjk1jAVua3qGLRS4J5uFayEjK5j02wtv"/>
    <s v="Unqualified"/>
    <x v="1"/>
    <s v="OpportunityStatusType.Lost"/>
    <s v="cont_BlfRIJCCuwdDAks7cmCZG0N6xcV4r2CUbK7R4jOMIBM"/>
    <s v="Radhi"/>
    <m/>
    <s v="lead_QULKomZJBSPvilS8k1IOW1eQvZhyg7V464s293waipt"/>
    <s v="Decodeage ( Fresh )"/>
    <s v="Vinoth Mohan"/>
    <s v="user_sD3YjSs92XKUfD0OPHeo886g6tW6aCM0iUhX5VVUuJi"/>
    <s v="Navin Panjwani"/>
    <s v="2022-06-13 08:02:47.643000+00:00"/>
    <s v="2022-08-01 07:08:04.241000+00:00"/>
    <m/>
    <s v="Bangalore"/>
    <m/>
    <m/>
    <m/>
    <n v="20"/>
    <m/>
    <m/>
    <m/>
    <m/>
    <m/>
    <m/>
    <m/>
    <m/>
    <m/>
    <m/>
    <m/>
    <m/>
    <m/>
    <m/>
    <m/>
    <m/>
    <m/>
    <m/>
    <m/>
    <m/>
    <m/>
    <m/>
    <m/>
    <m/>
    <m/>
    <m/>
    <s v="user_N2Wvx57ff3o0vmVPS4RR0gXHdA5qVZKmxAMYwKh2zLa"/>
    <s v="Vinoth Mohan"/>
    <m/>
    <m/>
    <m/>
    <x v="4"/>
    <m/>
    <m/>
    <s v="Downloaded the guide: Employee Wellness Handbook"/>
    <m/>
    <m/>
    <m/>
    <s v="2021-12-20 05:11:42.471000+00:00"/>
    <s v="2022-08-01 07:08:04.284000+00:00"/>
    <s v="GPA"/>
  </r>
  <r>
    <x v="24"/>
    <n v="800000"/>
    <s v="INR"/>
    <n v="0"/>
    <x v="10"/>
    <s v="Sales"/>
    <s v="stat_kcR4fZg7TU7jjk1jAVua3qGLRS4J5uFayEjK5j02wtv"/>
    <s v="Unqualified"/>
    <x v="1"/>
    <s v="OpportunityStatusType.Lost"/>
    <m/>
    <m/>
    <s v="GMC- Fresh SI- 2lacs and 5 lacs Maternity-50k RR- 2-4% Ambulance-2k"/>
    <s v="lead_Sb0271Xt5wGp14sJAAOlsSxiFduCLxH9QN9alYbuf3k"/>
    <s v="FEI Cargo Ltd"/>
    <s v="Bharti Bankey"/>
    <s v="user_sD3YjSs92XKUfD0OPHeo886g6tW6aCM0iUhX5VVUuJi"/>
    <s v="Navin Panjwani"/>
    <s v="2022-05-24 11:04:18.028000+00:00"/>
    <s v="2022-08-01 07:44:53.424000+00:00"/>
    <m/>
    <s v="Mumbai"/>
    <m/>
    <s v="2022-05-21 06:03:38+00:00"/>
    <m/>
    <n v="89"/>
    <m/>
    <m/>
    <m/>
    <m/>
    <m/>
    <m/>
    <m/>
    <m/>
    <m/>
    <m/>
    <m/>
    <s v="Transportation &amp; Logistics"/>
    <m/>
    <m/>
    <m/>
    <m/>
    <m/>
    <m/>
    <m/>
    <m/>
    <m/>
    <m/>
    <m/>
    <m/>
    <m/>
    <m/>
    <s v="user_aM3WaaSUQQmaNnsm9l2FQRVWUEr8RN2ZdXzsuQUalQ3"/>
    <s v="Bharti Bankey"/>
    <m/>
    <m/>
    <m/>
    <x v="3"/>
    <s v="Inbound via website"/>
    <m/>
    <s v="Employee Count 200"/>
    <m/>
    <m/>
    <m/>
    <s v="2021-08-18 08:30:46.907000+00:00"/>
    <s v="2022-09-16 10:50:10.909000+00:00"/>
    <m/>
  </r>
  <r>
    <x v="24"/>
    <n v="735000"/>
    <s v="INR"/>
    <n v="0"/>
    <x v="10"/>
    <s v="Sales"/>
    <s v="stat_kcR4fZg7TU7jjk1jAVua3qGLRS4J5uFayEjK5j02wtv"/>
    <s v="Unqualified"/>
    <x v="1"/>
    <s v="OpportunityStatusType.Lost"/>
    <s v="cont_YvwwF3nXUH86YSkufcS6IgnMXc66ObNKFbJU9MSFInk"/>
    <s v="Ekta Gadekar"/>
    <s v="In-Person meeting"/>
    <s v="lead_7endU6WfznV7VxqpAathBwFmenP7BIM5r1Y1ueZ1yjZ"/>
    <s v="Mirae Asset Investment Managers (India)"/>
    <s v="Tulika Chakra"/>
    <s v="user_sD3YjSs92XKUfD0OPHeo886g6tW6aCM0iUhX5VVUuJi"/>
    <s v="Navin Panjwani"/>
    <s v="2022-05-27 07:12:27.562000+00:00"/>
    <s v="2022-08-01 07:07:00.616000+00:00"/>
    <m/>
    <s v="Mumbai"/>
    <m/>
    <m/>
    <m/>
    <n v="210"/>
    <m/>
    <m/>
    <m/>
    <m/>
    <m/>
    <m/>
    <m/>
    <m/>
    <m/>
    <m/>
    <m/>
    <m/>
    <m/>
    <m/>
    <m/>
    <m/>
    <m/>
    <m/>
    <m/>
    <m/>
    <m/>
    <m/>
    <m/>
    <m/>
    <m/>
    <m/>
    <s v="user_FdWFezbLzkYQcGsBUsjZO25nr2poK2nRbqV47Rs5Kfm"/>
    <s v="Prateek Wadhwa"/>
    <m/>
    <m/>
    <s v="August"/>
    <x v="4"/>
    <m/>
    <m/>
    <s v="Employee Engagement Handbook"/>
    <m/>
    <m/>
    <m/>
    <s v="2021-11-17 01:30:02.057000+00:00"/>
    <s v="2022-10-20 06:53:50.172000+00:00"/>
    <m/>
  </r>
  <r>
    <x v="20"/>
    <n v="1400000"/>
    <s v="INR"/>
    <n v="0"/>
    <x v="16"/>
    <s v="Sales"/>
    <s v="stat_1hn9nRJaLbI53NxPuSQgo90kRpbpKsFlwN4oEGNUTdO"/>
    <s v="Lost"/>
    <x v="1"/>
    <s v="OpportunityStatusType.Lost"/>
    <s v="cont_wvMt6JDXkjc3CrMM7fA0HAJop7mGGkG1pm9VUJ8OAVE"/>
    <s v="Raghu"/>
    <s v="GMC - Renewal"/>
    <s v="lead_gf1Ena8BEeY2UybF6nWJsmJlwyRAvHxaDn7qm5OpG4b"/>
    <s v="Ram-nath"/>
    <s v="Shreenath Bhat"/>
    <s v="user_vMd4rmcrSbjykdyL2J7rrYn84SWdcNc5FKligrmItPw"/>
    <s v="Shreenath Bhat"/>
    <s v="2022-07-04 12:05:15.791000+00:00"/>
    <s v="2022-08-01 06:20:13.586000+00:00"/>
    <m/>
    <s v="Chennai"/>
    <m/>
    <m/>
    <m/>
    <n v="50"/>
    <m/>
    <m/>
    <m/>
    <m/>
    <m/>
    <m/>
    <m/>
    <m/>
    <m/>
    <m/>
    <m/>
    <m/>
    <m/>
    <m/>
    <m/>
    <m/>
    <m/>
    <m/>
    <m/>
    <m/>
    <m/>
    <m/>
    <m/>
    <m/>
    <m/>
    <m/>
    <s v="user_vMd4rmcrSbjykdyL2J7rrYn84SWdcNc5FKligrmItPw"/>
    <s v="Shreenath Bhat"/>
    <m/>
    <m/>
    <s v="July"/>
    <x v="9"/>
    <m/>
    <m/>
    <s v="Lead Magnet Lead"/>
    <m/>
    <m/>
    <m/>
    <s v="2021-09-04 16:50:01.004000+00:00"/>
    <s v="2022-09-09 10:15:40.803000+00:00"/>
    <s v="GMC"/>
  </r>
  <r>
    <x v="20"/>
    <n v="100000"/>
    <s v="INR"/>
    <n v="0"/>
    <x v="16"/>
    <s v="Sales"/>
    <s v="stat_1hn9nRJaLbI53NxPuSQgo90kRpbpKsFlwN4oEGNUTdO"/>
    <s v="Lost"/>
    <x v="1"/>
    <s v="OpportunityStatusType.Lost"/>
    <s v="cont_wvMt6JDXkjc3CrMM7fA0HAJop7mGGkG1pm9VUJ8OAVE"/>
    <s v="Raghu"/>
    <s v="GPA - Renewal"/>
    <s v="lead_gf1Ena8BEeY2UybF6nWJsmJlwyRAvHxaDn7qm5OpG4b"/>
    <s v="Ram-nath"/>
    <s v="Shreenath Bhat"/>
    <s v="user_vMd4rmcrSbjykdyL2J7rrYn84SWdcNc5FKligrmItPw"/>
    <s v="Shreenath Bhat"/>
    <s v="2022-07-06 06:57:01.822000+00:00"/>
    <s v="2022-08-01 06:20:26.597000+00:00"/>
    <m/>
    <s v="Chennai"/>
    <m/>
    <m/>
    <m/>
    <n v="50"/>
    <m/>
    <m/>
    <m/>
    <m/>
    <m/>
    <m/>
    <m/>
    <m/>
    <m/>
    <m/>
    <m/>
    <m/>
    <m/>
    <m/>
    <m/>
    <m/>
    <m/>
    <m/>
    <m/>
    <m/>
    <m/>
    <m/>
    <m/>
    <m/>
    <m/>
    <m/>
    <s v="user_vMd4rmcrSbjykdyL2J7rrYn84SWdcNc5FKligrmItPw"/>
    <s v="Shreenath Bhat"/>
    <m/>
    <m/>
    <s v="July"/>
    <x v="9"/>
    <m/>
    <m/>
    <s v="Lead Magnet Lead"/>
    <m/>
    <m/>
    <m/>
    <s v="2021-09-04 16:50:01.004000+00:00"/>
    <s v="2022-09-09 10:15:40.803000+00:00"/>
    <s v="GPA"/>
  </r>
  <r>
    <x v="18"/>
    <n v="200000"/>
    <s v="INR"/>
    <n v="0"/>
    <x v="16"/>
    <s v="Sales"/>
    <s v="stat_kcR4fZg7TU7jjk1jAVua3qGLRS4J5uFayEjK5j02wtv"/>
    <s v="Unqualified"/>
    <x v="1"/>
    <s v="OpportunityStatusType.Lost"/>
    <s v="cont_41OPQZy9KBVcigzyxaAffT2MAC6yVcTXhrePLANLHO4"/>
    <s v="Bharti Trivedi"/>
    <s v="GPA - Fresh"/>
    <s v="lead_AqML4GrwnxzpveSV5JC1L48FBLsR1c8hw6RwlHOeY2J"/>
    <s v="Mazars India"/>
    <s v="Shreenath Bhat"/>
    <s v="user_IgNfKH7wuLLjHvexoMm2PXWcnF3zYft0ZbMTyfwKRUg"/>
    <s v="Moziez Chamadia"/>
    <s v="2022-06-14 06:41:35.527000+00:00"/>
    <s v="2022-08-01 06:15:05.732000+00:00"/>
    <m/>
    <s v="Mumbai"/>
    <m/>
    <m/>
    <m/>
    <n v="459"/>
    <m/>
    <m/>
    <m/>
    <m/>
    <m/>
    <m/>
    <m/>
    <m/>
    <m/>
    <m/>
    <m/>
    <s v="Banking &amp; Finance"/>
    <m/>
    <m/>
    <m/>
    <m/>
    <m/>
    <m/>
    <m/>
    <m/>
    <m/>
    <m/>
    <m/>
    <m/>
    <s v="Arunkumar Dubey"/>
    <m/>
    <s v="user_vMd4rmcrSbjykdyL2J7rrYn84SWdcNc5FKligrmItPw"/>
    <s v="Shreenath Bhat"/>
    <m/>
    <m/>
    <s v="June"/>
    <x v="2"/>
    <m/>
    <m/>
    <m/>
    <m/>
    <m/>
    <m/>
    <s v="2022-05-23 07:04:08.074000+00:00"/>
    <s v="2022-09-16 14:16:25.145000+00:00"/>
    <s v="GPA"/>
  </r>
  <r>
    <x v="18"/>
    <n v="1500000"/>
    <s v="INR"/>
    <n v="0"/>
    <x v="16"/>
    <s v="Sales"/>
    <s v="stat_kcR4fZg7TU7jjk1jAVua3qGLRS4J5uFayEjK5j02wtv"/>
    <s v="Unqualified"/>
    <x v="1"/>
    <s v="OpportunityStatusType.Lost"/>
    <s v="cont_41OPQZy9KBVcigzyxaAffT2MAC6yVcTXhrePLANLHO4"/>
    <s v="Bharti Trivedi"/>
    <s v="GMC - Renewal"/>
    <s v="lead_AqML4GrwnxzpveSV5JC1L48FBLsR1c8hw6RwlHOeY2J"/>
    <s v="Mazars India"/>
    <s v="Shreenath Bhat"/>
    <s v="user_IgNfKH7wuLLjHvexoMm2PXWcnF3zYft0ZbMTyfwKRUg"/>
    <s v="Moziez Chamadia"/>
    <s v="2022-06-14 06:41:03.594000+00:00"/>
    <s v="2022-08-01 06:14:54.694000+00:00"/>
    <m/>
    <s v="Mumbai"/>
    <m/>
    <m/>
    <m/>
    <n v="459"/>
    <m/>
    <m/>
    <m/>
    <m/>
    <m/>
    <m/>
    <m/>
    <m/>
    <m/>
    <m/>
    <m/>
    <s v="Banking &amp; Finance"/>
    <m/>
    <m/>
    <m/>
    <m/>
    <m/>
    <m/>
    <m/>
    <m/>
    <m/>
    <m/>
    <m/>
    <m/>
    <s v="Arunkumar Dubey"/>
    <m/>
    <s v="user_vMd4rmcrSbjykdyL2J7rrYn84SWdcNc5FKligrmItPw"/>
    <s v="Shreenath Bhat"/>
    <m/>
    <m/>
    <s v="June"/>
    <x v="2"/>
    <m/>
    <m/>
    <m/>
    <m/>
    <m/>
    <m/>
    <s v="2022-05-23 07:04:08.074000+00:00"/>
    <s v="2022-09-16 14:16:25.145000+00:00"/>
    <s v="GMC"/>
  </r>
  <r>
    <x v="18"/>
    <n v="3000000"/>
    <s v="INR"/>
    <n v="0"/>
    <x v="52"/>
    <s v="Sales"/>
    <s v="stat_1hn9nRJaLbI53NxPuSQgo90kRpbpKsFlwN4oEGNUTdO"/>
    <s v="Lost"/>
    <x v="1"/>
    <s v="OpportunityStatusType.Lost"/>
    <s v="cont_3DK2AKkJLdvYUdCBgFTKhK6qQRitYGl0f7MtfnaA7ZT"/>
    <s v="Indu Vishwanathan"/>
    <s v="GMC"/>
    <s v="lead_0fPO5mGQjhItfiiEaOjSa0CiTUW4SwqcfF5HjtHC6Dv"/>
    <s v="The Executive Centre"/>
    <s v="Mayur Gadiyar"/>
    <s v="user_IgNfKH7wuLLjHvexoMm2PXWcnF3zYft0ZbMTyfwKRUg"/>
    <s v="Moziez Chamadia"/>
    <s v="2022-05-05 12:23:53.165000+00:00"/>
    <s v="2022-08-01 06:18:38.830000+00:00"/>
    <m/>
    <s v="Delhi"/>
    <m/>
    <m/>
    <m/>
    <n v="530"/>
    <m/>
    <m/>
    <m/>
    <m/>
    <m/>
    <m/>
    <m/>
    <m/>
    <m/>
    <m/>
    <m/>
    <s v="Professional Services"/>
    <m/>
    <m/>
    <m/>
    <m/>
    <m/>
    <m/>
    <m/>
    <m/>
    <m/>
    <m/>
    <m/>
    <m/>
    <m/>
    <m/>
    <s v="user_cuWn1aL1OYLr4Jn6i7zouGfa4efY8ya7QxeZnqSq8e5"/>
    <s v="Saurabh Yewale"/>
    <m/>
    <m/>
    <s v="July"/>
    <x v="2"/>
    <m/>
    <s v="Graded 3L to 10L"/>
    <m/>
    <m/>
    <m/>
    <m/>
    <s v="2021-10-26 11:53:41.014000+00:00"/>
    <s v="2022-10-10 10:13:30.796000+00:00"/>
    <s v="GMC"/>
  </r>
  <r>
    <x v="18"/>
    <n v="100000"/>
    <s v="INR"/>
    <n v="0"/>
    <x v="16"/>
    <s v="Sales"/>
    <s v="stat_kcR4fZg7TU7jjk1jAVua3qGLRS4J5uFayEjK5j02wtv"/>
    <s v="Unqualified"/>
    <x v="1"/>
    <s v="OpportunityStatusType.Lost"/>
    <s v="cont_41OPQZy9KBVcigzyxaAffT2MAC6yVcTXhrePLANLHO4"/>
    <s v="Bharti Trivedi"/>
    <s v="WC - Fresh"/>
    <s v="lead_AqML4GrwnxzpveSV5JC1L48FBLsR1c8hw6RwlHOeY2J"/>
    <s v="Mazars India"/>
    <s v="Shreenath Bhat"/>
    <s v="user_IgNfKH7wuLLjHvexoMm2PXWcnF3zYft0ZbMTyfwKRUg"/>
    <s v="Moziez Chamadia"/>
    <s v="2022-06-13 06:08:05.036000+00:00"/>
    <s v="2022-08-01 06:14:45.188000+00:00"/>
    <m/>
    <s v="Mumbai"/>
    <m/>
    <m/>
    <m/>
    <n v="459"/>
    <m/>
    <m/>
    <m/>
    <m/>
    <m/>
    <m/>
    <m/>
    <m/>
    <m/>
    <m/>
    <m/>
    <s v="Banking &amp; Finance"/>
    <m/>
    <m/>
    <m/>
    <m/>
    <m/>
    <m/>
    <m/>
    <m/>
    <m/>
    <m/>
    <m/>
    <m/>
    <s v="Arunkumar Dubey"/>
    <m/>
    <s v="user_vMd4rmcrSbjykdyL2J7rrYn84SWdcNc5FKligrmItPw"/>
    <s v="Shreenath Bhat"/>
    <m/>
    <m/>
    <s v="June"/>
    <x v="2"/>
    <m/>
    <m/>
    <m/>
    <m/>
    <m/>
    <m/>
    <s v="2022-05-23 07:04:08.074000+00:00"/>
    <s v="2022-09-16 14:16:25.145000+00:00"/>
    <s v="WC"/>
  </r>
  <r>
    <x v="24"/>
    <n v="75000"/>
    <s v="INR"/>
    <n v="0"/>
    <x v="10"/>
    <s v="Sales"/>
    <s v="stat_1hn9nRJaLbI53NxPuSQgo90kRpbpKsFlwN4oEGNUTdO"/>
    <s v="Lost"/>
    <x v="1"/>
    <s v="OpportunityStatusType.Lost"/>
    <s v="cont_2L7srmMecjnuEzCRW1AtJmMiQbm1mMnXFKgeSNvWpa2"/>
    <m/>
    <m/>
    <s v="lead_43TbyTOOx3L7TSlVeKUFT3L3BpYj7FK7RyC5OGLfdUp"/>
    <s v="Propellyr.com ( Fresh )"/>
    <s v="Prateek Wadhwa"/>
    <s v="user_sD3YjSs92XKUfD0OPHeo886g6tW6aCM0iUhX5VVUuJi"/>
    <s v="Navin Panjwani"/>
    <s v="2022-04-28 10:52:09.133000+00:00"/>
    <s v="2022-08-01 05:54:51.319000+00:00"/>
    <m/>
    <s v="Mumbai"/>
    <m/>
    <s v="2022-04-06 06:42:16+00:00"/>
    <m/>
    <n v="8"/>
    <m/>
    <m/>
    <m/>
    <m/>
    <m/>
    <m/>
    <m/>
    <s v="PAID_SEARCH"/>
    <m/>
    <m/>
    <m/>
    <m/>
    <m/>
    <m/>
    <m/>
    <m/>
    <m/>
    <m/>
    <m/>
    <m/>
    <m/>
    <m/>
    <m/>
    <m/>
    <m/>
    <m/>
    <s v="user_FdWFezbLzkYQcGsBUsjZO25nr2poK2nRbqV47Rs5Kfm"/>
    <s v="Prateek Wadhwa"/>
    <m/>
    <m/>
    <m/>
    <x v="3"/>
    <s v="Inbound via website"/>
    <m/>
    <s v="Employee Count 25"/>
    <m/>
    <m/>
    <m/>
    <s v="2022-04-06 06:45:14.710000+00:00"/>
    <s v="2022-08-27 08:09:31.243000+00:00"/>
    <s v="GMC"/>
  </r>
  <r>
    <x v="24"/>
    <n v="5000"/>
    <s v="INR"/>
    <n v="0"/>
    <x v="10"/>
    <s v="Sales"/>
    <s v="stat_1hn9nRJaLbI53NxPuSQgo90kRpbpKsFlwN4oEGNUTdO"/>
    <s v="Lost"/>
    <x v="1"/>
    <s v="OpportunityStatusType.Lost"/>
    <s v="cont_2L7srmMecjnuEzCRW1AtJmMiQbm1mMnXFKgeSNvWpa2"/>
    <m/>
    <m/>
    <s v="lead_43TbyTOOx3L7TSlVeKUFT3L3BpYj7FK7RyC5OGLfdUp"/>
    <s v="Propellyr.com ( Fresh )"/>
    <s v="Prateek Wadhwa"/>
    <s v="user_sD3YjSs92XKUfD0OPHeo886g6tW6aCM0iUhX5VVUuJi"/>
    <s v="Navin Panjwani"/>
    <s v="2022-04-28 12:53:27.104000+00:00"/>
    <s v="2022-08-01 05:55:33.712000+00:00"/>
    <m/>
    <s v="Mumbai"/>
    <m/>
    <s v="2022-04-06 06:42:16+00:00"/>
    <m/>
    <n v="8"/>
    <m/>
    <m/>
    <m/>
    <m/>
    <m/>
    <m/>
    <m/>
    <s v="PAID_SEARCH"/>
    <m/>
    <m/>
    <m/>
    <m/>
    <m/>
    <m/>
    <m/>
    <m/>
    <m/>
    <m/>
    <m/>
    <m/>
    <m/>
    <m/>
    <m/>
    <m/>
    <m/>
    <m/>
    <s v="user_FdWFezbLzkYQcGsBUsjZO25nr2poK2nRbqV47Rs5Kfm"/>
    <s v="Prateek Wadhwa"/>
    <m/>
    <m/>
    <m/>
    <x v="3"/>
    <s v="Inbound via website"/>
    <m/>
    <s v="Employee Count 25"/>
    <m/>
    <m/>
    <m/>
    <s v="2022-04-06 06:45:14.710000+00:00"/>
    <s v="2022-08-27 08:09:31.243000+00:00"/>
    <s v="GPA"/>
  </r>
  <r>
    <x v="24"/>
    <n v="70000"/>
    <s v="INR"/>
    <n v="0"/>
    <x v="10"/>
    <s v="Sales"/>
    <s v="stat_kcR4fZg7TU7jjk1jAVua3qGLRS4J5uFayEjK5j02wtv"/>
    <s v="Unqualified"/>
    <x v="1"/>
    <s v="OpportunityStatusType.Lost"/>
    <s v="cont_a5RldVKxvln7kzonjCGAOQxtJnkNfdFf3jPBVWUHycq"/>
    <s v="Rahul"/>
    <s v="Fresh"/>
    <s v="lead_acahXlM4rMdqm22buHgugRNCOUDUQEkiiy5nwfTI0Tq"/>
    <s v="Organic LRM ( Fresh )"/>
    <s v="Prateek Wadhwa"/>
    <s v="user_sD3YjSs92XKUfD0OPHeo886g6tW6aCM0iUhX5VVUuJi"/>
    <s v="Navin Panjwani"/>
    <s v="2022-04-27 05:40:09.767000+00:00"/>
    <s v="2022-08-01 05:42:22.634000+00:00"/>
    <m/>
    <m/>
    <m/>
    <s v="2022-04-05 16:39:52+00:00"/>
    <m/>
    <n v="25"/>
    <m/>
    <m/>
    <m/>
    <m/>
    <m/>
    <m/>
    <m/>
    <s v="OTHER_CAMPAIGNS"/>
    <m/>
    <m/>
    <m/>
    <m/>
    <m/>
    <m/>
    <m/>
    <m/>
    <m/>
    <m/>
    <m/>
    <m/>
    <m/>
    <m/>
    <m/>
    <m/>
    <m/>
    <m/>
    <s v="user_FdWFezbLzkYQcGsBUsjZO25nr2poK2nRbqV47Rs5Kfm"/>
    <s v="Prateek Wadhwa"/>
    <m/>
    <m/>
    <m/>
    <x v="3"/>
    <s v="Inbound via website"/>
    <m/>
    <s v="Employee Count 25"/>
    <m/>
    <m/>
    <m/>
    <s v="2022-04-05 16:42:40.008000+00:00"/>
    <s v="2022-08-01 05:42:22.678000+00:00"/>
    <s v="GMC"/>
  </r>
  <r>
    <x v="23"/>
    <n v="500000"/>
    <s v="INR"/>
    <n v="0"/>
    <x v="16"/>
    <s v="Sales"/>
    <s v="stat_1hn9nRJaLbI53NxPuSQgo90kRpbpKsFlwN4oEGNUTdO"/>
    <s v="Lost"/>
    <x v="1"/>
    <s v="OpportunityStatusType.Lost"/>
    <m/>
    <m/>
    <m/>
    <s v="lead_is2UgxeMBxhn7n27E1eXVGKdF2IQ9If8o9Ygl9bpHYT"/>
    <s v="FarmersMandi"/>
    <s v="Satyajit Chati"/>
    <s v="user_5IQTpX6DsnoeoDfxqzqojpVoQLXPh68nhDjLS5ETjYj"/>
    <s v="Satyajit Chati"/>
    <s v="2022-07-12 09:46:57.060000+00:00"/>
    <s v="2022-08-01 05:49:13.634000+00:00"/>
    <m/>
    <s v="Bangalore"/>
    <m/>
    <m/>
    <m/>
    <n v="57"/>
    <m/>
    <m/>
    <m/>
    <m/>
    <m/>
    <m/>
    <m/>
    <m/>
    <m/>
    <m/>
    <m/>
    <s v="Others"/>
    <m/>
    <m/>
    <m/>
    <m/>
    <m/>
    <m/>
    <m/>
    <m/>
    <m/>
    <m/>
    <m/>
    <m/>
    <m/>
    <m/>
    <s v="user_5IQTpX6DsnoeoDfxqzqojpVoQLXPh68nhDjLS5ETjYj"/>
    <s v="Satyajit Chati"/>
    <m/>
    <m/>
    <s v="July"/>
    <x v="4"/>
    <m/>
    <m/>
    <s v="Employee Wellness Handbook"/>
    <m/>
    <m/>
    <m/>
    <s v="2022-04-04 11:27:05.256000+00:00"/>
    <s v="2022-08-27 08:11:07.868000+00:00"/>
    <m/>
  </r>
  <r>
    <x v="24"/>
    <n v="225000"/>
    <s v="INR"/>
    <n v="0"/>
    <x v="10"/>
    <s v="Sales"/>
    <s v="stat_kcR4fZg7TU7jjk1jAVua3qGLRS4J5uFayEjK5j02wtv"/>
    <s v="Unqualified"/>
    <x v="1"/>
    <s v="OpportunityStatusType.Lost"/>
    <s v="cont_nX8W6YxcSJtfaGSLdokm8W7xejC24gkF8ETH8CW6v73"/>
    <s v="Ashutosh"/>
    <m/>
    <s v="lead_4lZyiPYx510XaP9MtsNbNKZ13evrK9pLL6h5Oedo53X"/>
    <s v="Bikaner sweets ( Fresh )"/>
    <s v="Nikhil Ahuja"/>
    <s v="user_sD3YjSs92XKUfD0OPHeo886g6tW6aCM0iUhX5VVUuJi"/>
    <s v="Navin Panjwani"/>
    <s v="2022-04-06 05:35:35.718000+00:00"/>
    <s v="2022-08-01 05:41:31.119000+00:00"/>
    <m/>
    <s v="Other"/>
    <m/>
    <m/>
    <m/>
    <n v="50"/>
    <m/>
    <m/>
    <m/>
    <m/>
    <m/>
    <m/>
    <m/>
    <m/>
    <m/>
    <m/>
    <m/>
    <m/>
    <m/>
    <m/>
    <m/>
    <m/>
    <m/>
    <m/>
    <m/>
    <m/>
    <m/>
    <m/>
    <m/>
    <m/>
    <m/>
    <m/>
    <s v="user_ocHSJH83OJnHCvKyMbjx8WOOK8PMgAUGIj1qK0q0dMV"/>
    <s v="Nikhil Ahuja"/>
    <m/>
    <m/>
    <m/>
    <x v="2"/>
    <m/>
    <m/>
    <m/>
    <m/>
    <m/>
    <m/>
    <s v="2020-12-24 07:02:49.983000+00:00"/>
    <s v="2022-08-01 05:41:31.173000+00:00"/>
    <s v="GMC"/>
  </r>
  <r>
    <x v="24"/>
    <n v="150000"/>
    <s v="INR"/>
    <n v="0"/>
    <x v="10"/>
    <s v="Sales"/>
    <s v="stat_kcR4fZg7TU7jjk1jAVua3qGLRS4J5uFayEjK5j02wtv"/>
    <s v="Unqualified"/>
    <x v="1"/>
    <s v="OpportunityStatusType.Lost"/>
    <s v="cont_GlE8A1X1qysBqPIxkxXiUdJUGEbJ9rJGi2Hd3q5GaT7"/>
    <s v="Pranjaali D"/>
    <m/>
    <s v="lead_mccYkwP17fgcQUpA3WpihGVfL8t3oXefn15K9iGlhmN"/>
    <s v="Cloud9 e-biz Pvt Ltd ( Expired Policy , 31st March )"/>
    <s v="Nikhil Ahuja"/>
    <s v="user_sD3YjSs92XKUfD0OPHeo886g6tW6aCM0iUhX5VVUuJi"/>
    <s v="Navin Panjwani"/>
    <s v="2022-03-24 11:55:55.892000+00:00"/>
    <s v="2022-08-01 05:36:48.841000+00:00"/>
    <m/>
    <s v="Pune"/>
    <m/>
    <m/>
    <m/>
    <n v="30"/>
    <m/>
    <m/>
    <m/>
    <m/>
    <m/>
    <m/>
    <m/>
    <m/>
    <m/>
    <m/>
    <m/>
    <m/>
    <m/>
    <m/>
    <m/>
    <m/>
    <m/>
    <m/>
    <m/>
    <m/>
    <m/>
    <m/>
    <m/>
    <m/>
    <m/>
    <m/>
    <s v="user_ocHSJH83OJnHCvKyMbjx8WOOK8PMgAUGIj1qK0q0dMV"/>
    <s v="Nikhil Ahuja"/>
    <m/>
    <m/>
    <s v="March"/>
    <x v="4"/>
    <m/>
    <m/>
    <s v="BOF - Case Study"/>
    <m/>
    <m/>
    <m/>
    <s v="2022-03-16 15:54:09.868000+00:00"/>
    <s v="2022-08-27 08:06:08.773000+00:00"/>
    <s v="GMC"/>
  </r>
  <r>
    <x v="24"/>
    <n v="1000000"/>
    <s v="INR"/>
    <n v="0"/>
    <x v="10"/>
    <s v="Sales"/>
    <s v="stat_kcR4fZg7TU7jjk1jAVua3qGLRS4J5uFayEjK5j02wtv"/>
    <s v="Unqualified"/>
    <x v="1"/>
    <s v="OpportunityStatusType.Lost"/>
    <s v="cont_VFNf5iZ3kPYIbVfS1xUqAsw6raT0s9so8AJwVc0LX6Z"/>
    <s v="Mubasshir"/>
    <s v="GMC"/>
    <s v="lead_fJ2gFVz4ytag9ACSFkxLG8HF2k2RUvhIezQFLhzUNHl"/>
    <s v="SSIZ International Pvt Ltd (Fresh)"/>
    <s v="Aditya Binani"/>
    <s v="user_sD3YjSs92XKUfD0OPHeo886g6tW6aCM0iUhX5VVUuJi"/>
    <s v="Navin Panjwani"/>
    <s v="2022-01-25 09:49:09.240000+00:00"/>
    <s v="2022-08-01 05:31:45.610000+00:00"/>
    <m/>
    <s v="Mumbai"/>
    <m/>
    <m/>
    <m/>
    <n v="400"/>
    <m/>
    <m/>
    <m/>
    <m/>
    <m/>
    <m/>
    <m/>
    <s v="PAID_SOCIAL"/>
    <m/>
    <m/>
    <m/>
    <s v="Others"/>
    <m/>
    <m/>
    <m/>
    <m/>
    <m/>
    <m/>
    <m/>
    <m/>
    <m/>
    <m/>
    <m/>
    <m/>
    <m/>
    <m/>
    <s v="user_lwF8ctKa5IyxqATpO2EOw2h0AEPiCMHOgewiH38Ei77"/>
    <s v="Harmanjit Singh"/>
    <m/>
    <m/>
    <s v="April"/>
    <x v="4"/>
    <m/>
    <m/>
    <s v="Employee Engagement Handbook"/>
    <m/>
    <m/>
    <m/>
    <s v="2021-09-13 06:27:04.018000+00:00"/>
    <s v="2022-09-22 11:52:53.350000+00:00"/>
    <s v="GMC"/>
  </r>
  <r>
    <x v="24"/>
    <n v="60000"/>
    <s v="INR"/>
    <n v="0"/>
    <x v="10"/>
    <s v="Sales"/>
    <s v="stat_kcR4fZg7TU7jjk1jAVua3qGLRS4J5uFayEjK5j02wtv"/>
    <s v="Unqualified"/>
    <x v="1"/>
    <s v="OpportunityStatusType.Lost"/>
    <m/>
    <m/>
    <s v="Fresh GMC"/>
    <s v="lead_kzL41Iz5M5KlamXYcLQYmXGVCCMfyQSBZAyz21OQlTm"/>
    <s v="Playto Labs ( Fresh )"/>
    <s v="Trupti Suryavanshi"/>
    <s v="user_sD3YjSs92XKUfD0OPHeo886g6tW6aCM0iUhX5VVUuJi"/>
    <s v="Navin Panjwani"/>
    <s v="2022-01-17 11:02:03.629000+00:00"/>
    <s v="2022-08-01 05:29:24.651000+00:00"/>
    <m/>
    <s v="Bangalore"/>
    <m/>
    <m/>
    <m/>
    <n v="25"/>
    <m/>
    <m/>
    <m/>
    <m/>
    <m/>
    <m/>
    <m/>
    <m/>
    <m/>
    <m/>
    <m/>
    <s v="Education"/>
    <m/>
    <m/>
    <m/>
    <m/>
    <m/>
    <m/>
    <m/>
    <m/>
    <m/>
    <m/>
    <m/>
    <m/>
    <s v="Sakshi Soni"/>
    <m/>
    <s v="user_L8E6IFhq6UCzKLHa45LUUTZCznDuyDwFrGaEp9DXiUM"/>
    <s v="Trupti Suryavanshi"/>
    <s v="Siddharth Angolkar"/>
    <m/>
    <m/>
    <x v="4"/>
    <s v="Lusha"/>
    <m/>
    <s v="Employee Wellness Handbook"/>
    <m/>
    <m/>
    <m/>
    <s v="2022-01-15 04:37:54.888000+00:00"/>
    <s v="2022-08-01 05:29:24.707000+00:00"/>
    <m/>
  </r>
  <r>
    <x v="24"/>
    <n v="70000"/>
    <s v="INR"/>
    <n v="0"/>
    <x v="10"/>
    <s v="Sales"/>
    <s v="stat_kcR4fZg7TU7jjk1jAVua3qGLRS4J5uFayEjK5j02wtv"/>
    <s v="Unqualified"/>
    <x v="1"/>
    <s v="OpportunityStatusType.Lost"/>
    <m/>
    <m/>
    <s v="SI- 3lacs and 2 lacs Maternity-50k Basic policy  hrd@baidynath.net.in"/>
    <s v="lead_Mf675ucLr9Wu9ZLQp8QydYuKoKDFIU1Q3STjCKryyPR"/>
    <s v="Baidyanath ( Fresh )"/>
    <s v="Bharti Bankey"/>
    <s v="user_sD3YjSs92XKUfD0OPHeo886g6tW6aCM0iUhX5VVUuJi"/>
    <s v="Navin Panjwani"/>
    <s v="2022-01-13 06:46:26.327000+00:00"/>
    <s v="2022-08-01 05:27:10.583000+00:00"/>
    <m/>
    <s v="Other"/>
    <m/>
    <s v="2021-12-31 07:03:11+00:00"/>
    <m/>
    <n v="25"/>
    <m/>
    <m/>
    <m/>
    <m/>
    <m/>
    <m/>
    <m/>
    <m/>
    <m/>
    <m/>
    <m/>
    <s v="Health, Wellness &amp; Fitness"/>
    <m/>
    <m/>
    <m/>
    <m/>
    <m/>
    <m/>
    <m/>
    <m/>
    <m/>
    <m/>
    <m/>
    <m/>
    <m/>
    <m/>
    <s v="user_aM3WaaSUQQmaNnsm9l2FQRVWUEr8RN2ZdXzsuQUalQ3"/>
    <s v="Bharti Bankey"/>
    <s v="Siddharth Angolkar"/>
    <m/>
    <m/>
    <x v="3"/>
    <s v="Inbound via website"/>
    <m/>
    <s v="Employee Count 25"/>
    <m/>
    <m/>
    <m/>
    <s v="2021-12-31 07:05:49.265000+00:00"/>
    <s v="2022-08-26 04:20:33.987000+00:00"/>
    <m/>
  </r>
  <r>
    <x v="21"/>
    <n v="200000"/>
    <s v="INR"/>
    <n v="0"/>
    <x v="52"/>
    <s v="Sales"/>
    <s v="stat_kcR4fZg7TU7jjk1jAVua3qGLRS4J5uFayEjK5j02wtv"/>
    <s v="Unqualified"/>
    <x v="1"/>
    <s v="OpportunityStatusType.Lost"/>
    <s v="cont_ibNkgnabRlBbaUp9JNQKv3ftyL0Y26vZ7vcWgIG7P5M"/>
    <s v="Nitin Ghotkar"/>
    <m/>
    <s v="lead_q4PUZBsLP80K41kzcwnpQEuDbI9rs3uzrGHw7ukge2C"/>
    <s v="HFCL Limited"/>
    <s v="Sarvesh Pawar"/>
    <s v="user_Iwn6da5WKkZqwUySK0oUuCb72pFP5WEm4zAb92ijqFe"/>
    <s v="Sonal Paithankar"/>
    <s v="2022-06-02 06:51:43.694000+00:00"/>
    <s v="2022-08-01 05:25:41.685000+00:00"/>
    <m/>
    <s v="Mumbai"/>
    <m/>
    <m/>
    <m/>
    <n v="786"/>
    <m/>
    <m/>
    <m/>
    <m/>
    <m/>
    <m/>
    <m/>
    <s v="PAID_SOCIAL"/>
    <m/>
    <m/>
    <m/>
    <m/>
    <m/>
    <m/>
    <m/>
    <m/>
    <m/>
    <m/>
    <m/>
    <m/>
    <m/>
    <m/>
    <m/>
    <m/>
    <m/>
    <m/>
    <s v="user_A8KOTZADnUtEQOLt4nSLAmteNStuGh80js75RYjrXVt"/>
    <s v="Sarvesh Pawar"/>
    <s v="Arindam Majee"/>
    <m/>
    <s v="August; February"/>
    <x v="4"/>
    <m/>
    <m/>
    <s v="Downloaded the guide: Employee Wellness Handbook"/>
    <m/>
    <m/>
    <m/>
    <s v="2021-12-22 09:51:38.949000+00:00"/>
    <s v="2022-08-12 07:31:02.184000+00:00"/>
    <s v="GPA"/>
  </r>
  <r>
    <x v="24"/>
    <n v="70000"/>
    <s v="INR"/>
    <n v="0"/>
    <x v="10"/>
    <s v="Sales"/>
    <s v="stat_kcR4fZg7TU7jjk1jAVua3qGLRS4J5uFayEjK5j02wtv"/>
    <s v="Unqualified"/>
    <x v="1"/>
    <s v="OpportunityStatusType.Lost"/>
    <m/>
    <m/>
    <s v="SI- Graded Maternity- No RR-1-2% Ambulance- 1k Basic Coverages."/>
    <s v="lead_PpaV3eSYESTYhMqOSMb1W594fLHqciixbZGuwLUb2E1"/>
    <s v="FinProv ( Fresh )"/>
    <s v="Bharti Bankey"/>
    <s v="user_sD3YjSs92XKUfD0OPHeo886g6tW6aCM0iUhX5VVUuJi"/>
    <s v="Navin Panjwani"/>
    <s v="2021-12-29 10:08:10.663000+00:00"/>
    <s v="2022-08-01 05:26:41.573000+00:00"/>
    <m/>
    <s v="Kerala"/>
    <m/>
    <s v="2021-12-29 06:22:33+00:00"/>
    <m/>
    <n v="38"/>
    <m/>
    <m/>
    <m/>
    <m/>
    <m/>
    <m/>
    <m/>
    <m/>
    <m/>
    <m/>
    <m/>
    <m/>
    <m/>
    <m/>
    <m/>
    <m/>
    <m/>
    <m/>
    <m/>
    <m/>
    <m/>
    <m/>
    <m/>
    <m/>
    <m/>
    <m/>
    <s v="user_aM3WaaSUQQmaNnsm9l2FQRVWUEr8RN2ZdXzsuQUalQ3"/>
    <s v="Bharti Bankey"/>
    <m/>
    <m/>
    <m/>
    <x v="3"/>
    <s v="Inbound via website"/>
    <m/>
    <s v="Employee Count 25"/>
    <m/>
    <m/>
    <m/>
    <s v="2021-12-29 06:25:22.483000+00:00"/>
    <s v="2022-08-01 05:26:41.609000+00:00"/>
    <m/>
  </r>
  <r>
    <x v="21"/>
    <n v="16000000"/>
    <s v="INR"/>
    <n v="0"/>
    <x v="59"/>
    <s v="Sales"/>
    <s v="stat_kcR4fZg7TU7jjk1jAVua3qGLRS4J5uFayEjK5j02wtv"/>
    <s v="Unqualified"/>
    <x v="1"/>
    <s v="OpportunityStatusType.Lost"/>
    <s v="cont_ibNkgnabRlBbaUp9JNQKv3ftyL0Y26vZ7vcWgIG7P5M"/>
    <s v="Nitin Ghotkar"/>
    <m/>
    <s v="lead_q4PUZBsLP80K41kzcwnpQEuDbI9rs3uzrGHw7ukge2C"/>
    <s v="HFCL Limited"/>
    <s v="Sarvesh Pawar"/>
    <s v="user_Iwn6da5WKkZqwUySK0oUuCb72pFP5WEm4zAb92ijqFe"/>
    <s v="Sonal Paithankar"/>
    <s v="2022-06-02 06:51:03.304000+00:00"/>
    <s v="2022-08-01 05:25:34.023000+00:00"/>
    <m/>
    <s v="Mumbai"/>
    <m/>
    <m/>
    <m/>
    <n v="786"/>
    <m/>
    <m/>
    <m/>
    <m/>
    <m/>
    <m/>
    <m/>
    <s v="PAID_SOCIAL"/>
    <m/>
    <m/>
    <m/>
    <m/>
    <m/>
    <m/>
    <m/>
    <m/>
    <m/>
    <m/>
    <m/>
    <m/>
    <m/>
    <m/>
    <m/>
    <m/>
    <m/>
    <m/>
    <s v="user_A8KOTZADnUtEQOLt4nSLAmteNStuGh80js75RYjrXVt"/>
    <s v="Sarvesh Pawar"/>
    <s v="Arindam Majee"/>
    <m/>
    <s v="August; February"/>
    <x v="4"/>
    <m/>
    <m/>
    <s v="Downloaded the guide: Employee Wellness Handbook"/>
    <m/>
    <m/>
    <m/>
    <s v="2021-12-22 09:51:38.949000+00:00"/>
    <s v="2022-08-12 07:31:02.184000+00:00"/>
    <s v="GMC"/>
  </r>
  <r>
    <x v="15"/>
    <n v="2400000"/>
    <s v="INR"/>
    <n v="0"/>
    <x v="72"/>
    <s v="Sales"/>
    <s v="stat_1hn9nRJaLbI53NxPuSQgo90kRpbpKsFlwN4oEGNUTdO"/>
    <s v="Lost"/>
    <x v="1"/>
    <s v="OpportunityStatusType.Lost"/>
    <s v="cont_Z4a1GZYjwGCRpYkrr7faifFQbjPo3jIAYvopg5pMmVW"/>
    <s v="Rani Mahey"/>
    <s v="GMC ren - Kept on Hold"/>
    <s v="lead_Q5eDdu3ogjeZEY7hNGdPeCjBLxHjalp44Xx37wvIKaU"/>
    <s v="DB Reality"/>
    <s v="Gauri Jori"/>
    <s v="user_N52PP2uP2VZc2gm0nhh6CNFSif4n85g1cdxoNFd9ct0"/>
    <s v="Naveen Kumar"/>
    <s v="2022-05-11 09:53:29.758000+00:00"/>
    <s v="2022-08-01 05:01:07.145000+00:00"/>
    <m/>
    <s v="Mumbai"/>
    <m/>
    <m/>
    <m/>
    <n v="193"/>
    <m/>
    <m/>
    <m/>
    <m/>
    <m/>
    <m/>
    <m/>
    <m/>
    <m/>
    <m/>
    <m/>
    <s v="Construction &amp; Real Estate; Others"/>
    <m/>
    <m/>
    <m/>
    <m/>
    <m/>
    <m/>
    <m/>
    <m/>
    <m/>
    <m/>
    <m/>
    <m/>
    <s v="Aniket Vahile"/>
    <m/>
    <s v="user_2jRs4eIjwv8MozxYA1DE9MMy0FWf2gMgweg2LiJNu64"/>
    <s v="Gauri Munge"/>
    <m/>
    <m/>
    <s v="July; September"/>
    <x v="2"/>
    <s v="Naukri.com"/>
    <m/>
    <m/>
    <m/>
    <m/>
    <m/>
    <s v="2021-09-02 05:12:08.769000+00:00"/>
    <s v="2022-09-29 10:28:02.053000+00:00"/>
    <m/>
  </r>
  <r>
    <x v="15"/>
    <n v="200000"/>
    <s v="INR"/>
    <n v="0"/>
    <x v="36"/>
    <s v="Sales"/>
    <s v="stat_1hn9nRJaLbI53NxPuSQgo90kRpbpKsFlwN4oEGNUTdO"/>
    <s v="Lost"/>
    <x v="1"/>
    <s v="OpportunityStatusType.Lost"/>
    <s v="cont_xzqKfyV6PhLcw8dHRHu8EZT8w4z97DR8PvSAxLePYn1"/>
    <s v="ashraf nagani"/>
    <s v="GPA fresh - Kept on Hold"/>
    <s v="lead_Q5eDdu3ogjeZEY7hNGdPeCjBLxHjalp44Xx37wvIKaU"/>
    <s v="DB Reality"/>
    <s v="Gauri Jori"/>
    <s v="user_N52PP2uP2VZc2gm0nhh6CNFSif4n85g1cdxoNFd9ct0"/>
    <s v="Naveen Kumar"/>
    <s v="2022-05-11 09:54:01.220000+00:00"/>
    <s v="2022-08-01 05:00:47.260000+00:00"/>
    <m/>
    <s v="Mumbai"/>
    <m/>
    <m/>
    <m/>
    <n v="193"/>
    <m/>
    <m/>
    <m/>
    <m/>
    <m/>
    <m/>
    <m/>
    <m/>
    <m/>
    <m/>
    <m/>
    <s v="Construction &amp; Real Estate; Others"/>
    <m/>
    <m/>
    <m/>
    <m/>
    <m/>
    <m/>
    <m/>
    <m/>
    <m/>
    <m/>
    <m/>
    <m/>
    <s v="Aniket Vahile"/>
    <m/>
    <s v="user_2jRs4eIjwv8MozxYA1DE9MMy0FWf2gMgweg2LiJNu64"/>
    <s v="Gauri Munge"/>
    <m/>
    <m/>
    <s v="July; September"/>
    <x v="2"/>
    <s v="Naukri.com"/>
    <m/>
    <m/>
    <m/>
    <m/>
    <m/>
    <s v="2021-09-02 05:12:08.769000+00:00"/>
    <s v="2022-09-29 10:28:02.053000+00:00"/>
    <m/>
  </r>
  <r>
    <x v="22"/>
    <n v="1200000"/>
    <s v="INR"/>
    <n v="0"/>
    <x v="73"/>
    <s v="Sales"/>
    <s v="stat_kcR4fZg7TU7jjk1jAVua3qGLRS4J5uFayEjK5j02wtv"/>
    <s v="Unqualified"/>
    <x v="1"/>
    <s v="OpportunityStatusType.Lost"/>
    <m/>
    <m/>
    <s v="GMC-Fresh"/>
    <s v="lead_qaVLstFZQ7OIpP9HZ7zajORI8T0QSiE7VvoSKyCKDPb"/>
    <s v="Luxpacking"/>
    <s v="Bharti Bankey"/>
    <s v="user_TZzywQwym26DjuswO479pxRhNKX152z8X1haCx2vcst"/>
    <s v="Vrushali Kummar"/>
    <s v="2022-06-22 08:07:27.218000+00:00"/>
    <s v="2022-07-31 17:22:15.206000+00:00"/>
    <m/>
    <s v="Hyderabad"/>
    <m/>
    <s v="2022-06-22 05:00:12+00:00"/>
    <m/>
    <n v="200"/>
    <m/>
    <m/>
    <m/>
    <m/>
    <m/>
    <m/>
    <m/>
    <s v="ORGANIC_SEARCH"/>
    <m/>
    <m/>
    <m/>
    <m/>
    <m/>
    <m/>
    <m/>
    <m/>
    <m/>
    <m/>
    <m/>
    <m/>
    <m/>
    <m/>
    <m/>
    <m/>
    <m/>
    <m/>
    <s v="user_aM3WaaSUQQmaNnsm9l2FQRVWUEr8RN2ZdXzsuQUalQ3"/>
    <s v="Bharti Bankey"/>
    <m/>
    <m/>
    <m/>
    <x v="3"/>
    <s v="Inbound via website"/>
    <m/>
    <s v="Employee Count 100"/>
    <m/>
    <m/>
    <m/>
    <s v="2022-06-22 05:03:03.154000+00:00"/>
    <s v="2022-09-08 09:24:45.946000+00:00"/>
    <m/>
  </r>
  <r>
    <x v="22"/>
    <n v="75000"/>
    <s v="INR"/>
    <n v="0"/>
    <x v="55"/>
    <s v="Sales"/>
    <s v="stat_kcR4fZg7TU7jjk1jAVua3qGLRS4J5uFayEjK5j02wtv"/>
    <s v="Unqualified"/>
    <x v="1"/>
    <s v="OpportunityStatusType.Lost"/>
    <s v="cont_xpnFqabCDkJ9E3r7ERs4JmxFUM5TYqIFWf73Adnt3W6"/>
    <s v="Jackson Francis"/>
    <s v="Not looking on investing on GMC and GPA"/>
    <s v="lead_T3k1Mub9XwPVpFAGjGFSYMwtNrE2U3sdWVHORc66qhK"/>
    <s v="Mehta Cad Cam Systems"/>
    <s v="Tulika Chakra"/>
    <s v="user_TZzywQwym26DjuswO479pxRhNKX152z8X1haCx2vcst"/>
    <s v="Vrushali Kummar"/>
    <s v="2022-06-17 09:02:16.699000+00:00"/>
    <s v="2022-07-31 17:17:35.156000+00:00"/>
    <m/>
    <s v="Ahmedabad"/>
    <m/>
    <m/>
    <m/>
    <n v="360"/>
    <m/>
    <m/>
    <m/>
    <m/>
    <m/>
    <m/>
    <m/>
    <m/>
    <m/>
    <m/>
    <m/>
    <s v="Manufacturing"/>
    <m/>
    <m/>
    <m/>
    <m/>
    <m/>
    <m/>
    <m/>
    <m/>
    <m/>
    <m/>
    <m/>
    <m/>
    <s v="Deepak Yadav"/>
    <m/>
    <s v="user_doWYUHOvQ3f5K3ugoH7kbrXnoPuCbasVEsKoA9COWQo"/>
    <s v="Daniel Patra"/>
    <m/>
    <m/>
    <m/>
    <x v="2"/>
    <m/>
    <m/>
    <m/>
    <m/>
    <m/>
    <m/>
    <s v="2022-04-03 18:20:03.776000+00:00"/>
    <s v="2022-09-22 10:10:37.897000+00:00"/>
    <s v="GPA"/>
  </r>
  <r>
    <x v="22"/>
    <n v="3500000"/>
    <s v="INR"/>
    <n v="0"/>
    <x v="55"/>
    <s v="Sales"/>
    <s v="stat_kcR4fZg7TU7jjk1jAVua3qGLRS4J5uFayEjK5j02wtv"/>
    <s v="Unqualified"/>
    <x v="1"/>
    <s v="OpportunityStatusType.Lost"/>
    <s v="cont_xpnFqabCDkJ9E3r7ERs4JmxFUM5TYqIFWf73Adnt3W6"/>
    <s v="Jackson Francis"/>
    <s v="Not looking at investing on GMC"/>
    <s v="lead_T3k1Mub9XwPVpFAGjGFSYMwtNrE2U3sdWVHORc66qhK"/>
    <s v="Mehta Cad Cam Systems"/>
    <s v="Tulika Chakra"/>
    <s v="user_TZzywQwym26DjuswO479pxRhNKX152z8X1haCx2vcst"/>
    <s v="Vrushali Kummar"/>
    <s v="2022-05-31 12:05:14.502000+00:00"/>
    <s v="2022-07-31 17:17:17.286000+00:00"/>
    <m/>
    <s v="Ahmedabad"/>
    <m/>
    <m/>
    <m/>
    <n v="360"/>
    <m/>
    <m/>
    <m/>
    <m/>
    <m/>
    <m/>
    <m/>
    <m/>
    <m/>
    <m/>
    <m/>
    <s v="Manufacturing"/>
    <m/>
    <m/>
    <m/>
    <m/>
    <m/>
    <m/>
    <m/>
    <m/>
    <m/>
    <m/>
    <m/>
    <m/>
    <s v="Deepak Yadav"/>
    <m/>
    <s v="user_doWYUHOvQ3f5K3ugoH7kbrXnoPuCbasVEsKoA9COWQo"/>
    <s v="Daniel Patra"/>
    <m/>
    <m/>
    <m/>
    <x v="2"/>
    <m/>
    <m/>
    <m/>
    <m/>
    <m/>
    <m/>
    <s v="2022-04-03 18:20:03.776000+00:00"/>
    <s v="2022-09-22 10:10:37.897000+00:00"/>
    <s v="GMC"/>
  </r>
  <r>
    <x v="22"/>
    <n v="200000"/>
    <s v="INR"/>
    <n v="0"/>
    <x v="62"/>
    <s v="Sales"/>
    <s v="stat_kcR4fZg7TU7jjk1jAVua3qGLRS4J5uFayEjK5j02wtv"/>
    <s v="Unqualified"/>
    <x v="1"/>
    <s v="OpportunityStatusType.Lost"/>
    <s v="cont_OABKi0npSQIT6QZkxip3KViROqfqCZem4sqhRyNZ8ix"/>
    <s v="Mahether Reddy"/>
    <m/>
    <s v="lead_bsNoLd6X9GfA2VSFBqEd8b8t59Z6UPD0gacBhgW64SQ"/>
    <s v="Colruyt"/>
    <s v="Sarvesh Pawar"/>
    <s v="user_TZzywQwym26DjuswO479pxRhNKX152z8X1haCx2vcst"/>
    <s v="Vrushali Kummar"/>
    <s v="2022-06-30 06:34:07.970000+00:00"/>
    <s v="2022-07-31 17:06:19.350000+00:00"/>
    <m/>
    <s v="Hyderabad"/>
    <m/>
    <m/>
    <m/>
    <n v="500"/>
    <m/>
    <m/>
    <m/>
    <m/>
    <m/>
    <m/>
    <m/>
    <m/>
    <m/>
    <m/>
    <m/>
    <m/>
    <m/>
    <m/>
    <m/>
    <m/>
    <m/>
    <m/>
    <m/>
    <m/>
    <m/>
    <m/>
    <m/>
    <m/>
    <s v="Sakshi Soni"/>
    <m/>
    <s v="user_A8KOTZADnUtEQOLt4nSLAmteNStuGh80js75RYjrXVt"/>
    <s v="Sarvesh Pawar"/>
    <m/>
    <m/>
    <s v="August"/>
    <x v="4"/>
    <s v="Mr. E"/>
    <m/>
    <s v="Employee Wellness Handbook"/>
    <m/>
    <m/>
    <m/>
    <s v="2022-01-12 08:26:10.885000+00:00"/>
    <s v="2022-08-12 05:43:28.310000+00:00"/>
    <s v="GPA"/>
  </r>
  <r>
    <x v="22"/>
    <n v="4000000"/>
    <s v="INR"/>
    <n v="0"/>
    <x v="62"/>
    <s v="Sales"/>
    <s v="stat_kcR4fZg7TU7jjk1jAVua3qGLRS4J5uFayEjK5j02wtv"/>
    <s v="Unqualified"/>
    <x v="1"/>
    <s v="OpportunityStatusType.Lost"/>
    <s v="cont_OABKi0npSQIT6QZkxip3KViROqfqCZem4sqhRyNZ8ix"/>
    <s v="Mahether Reddy"/>
    <m/>
    <s v="lead_bsNoLd6X9GfA2VSFBqEd8b8t59Z6UPD0gacBhgW64SQ"/>
    <s v="Colruyt"/>
    <s v="Sarvesh Pawar"/>
    <s v="user_TZzywQwym26DjuswO479pxRhNKX152z8X1haCx2vcst"/>
    <s v="Vrushali Kummar"/>
    <s v="2022-06-30 06:34:39.813000+00:00"/>
    <s v="2022-07-31 17:06:38.613000+00:00"/>
    <m/>
    <s v="Hyderabad"/>
    <m/>
    <m/>
    <m/>
    <n v="500"/>
    <m/>
    <m/>
    <m/>
    <m/>
    <m/>
    <m/>
    <m/>
    <m/>
    <m/>
    <m/>
    <m/>
    <m/>
    <m/>
    <m/>
    <m/>
    <m/>
    <m/>
    <m/>
    <m/>
    <m/>
    <m/>
    <m/>
    <m/>
    <m/>
    <s v="Sakshi Soni"/>
    <m/>
    <s v="user_A8KOTZADnUtEQOLt4nSLAmteNStuGh80js75RYjrXVt"/>
    <s v="Sarvesh Pawar"/>
    <m/>
    <m/>
    <s v="August"/>
    <x v="4"/>
    <s v="Mr. E"/>
    <m/>
    <s v="Employee Wellness Handbook"/>
    <m/>
    <m/>
    <m/>
    <s v="2022-01-12 08:26:10.885000+00:00"/>
    <s v="2022-08-12 05:43:28.310000+00:00"/>
    <s v="GTL"/>
  </r>
  <r>
    <x v="22"/>
    <n v="8000000"/>
    <s v="INR"/>
    <n v="0"/>
    <x v="62"/>
    <s v="Sales"/>
    <s v="stat_kcR4fZg7TU7jjk1jAVua3qGLRS4J5uFayEjK5j02wtv"/>
    <s v="Unqualified"/>
    <x v="1"/>
    <s v="OpportunityStatusType.Lost"/>
    <s v="cont_OABKi0npSQIT6QZkxip3KViROqfqCZem4sqhRyNZ8ix"/>
    <s v="Mahether Reddy"/>
    <m/>
    <s v="lead_bsNoLd6X9GfA2VSFBqEd8b8t59Z6UPD0gacBhgW64SQ"/>
    <s v="Colruyt"/>
    <s v="Sarvesh Pawar"/>
    <s v="user_TZzywQwym26DjuswO479pxRhNKX152z8X1haCx2vcst"/>
    <s v="Vrushali Kummar"/>
    <s v="2022-06-30 06:35:15.145000+00:00"/>
    <s v="2022-07-31 17:06:27.623000+00:00"/>
    <m/>
    <s v="Hyderabad"/>
    <m/>
    <m/>
    <m/>
    <n v="500"/>
    <m/>
    <m/>
    <m/>
    <m/>
    <m/>
    <m/>
    <m/>
    <m/>
    <m/>
    <m/>
    <m/>
    <m/>
    <m/>
    <m/>
    <m/>
    <m/>
    <m/>
    <m/>
    <m/>
    <m/>
    <m/>
    <m/>
    <m/>
    <m/>
    <s v="Sakshi Soni"/>
    <m/>
    <s v="user_A8KOTZADnUtEQOLt4nSLAmteNStuGh80js75RYjrXVt"/>
    <s v="Sarvesh Pawar"/>
    <m/>
    <m/>
    <s v="August"/>
    <x v="4"/>
    <s v="Mr. E"/>
    <m/>
    <s v="Employee Wellness Handbook"/>
    <m/>
    <m/>
    <m/>
    <s v="2022-01-12 08:26:10.885000+00:00"/>
    <s v="2022-08-12 05:43:28.310000+00:00"/>
    <s v="GMC"/>
  </r>
  <r>
    <x v="22"/>
    <n v="5000000"/>
    <s v="INR"/>
    <n v="0"/>
    <x v="0"/>
    <s v="Sales"/>
    <s v="stat_kcR4fZg7TU7jjk1jAVua3qGLRS4J5uFayEjK5j02wtv"/>
    <s v="Unqualified"/>
    <x v="1"/>
    <s v="OpportunityStatusType.Lost"/>
    <m/>
    <m/>
    <s v="GMC (1+3)-Renewal"/>
    <s v="lead_5EKZqJzteATUizQUoYFwlShq8jlZ6gHAqBBEwFWnSWY"/>
    <s v="Securens"/>
    <s v="Bhairavi Jog"/>
    <s v="user_TZzywQwym26DjuswO479pxRhNKX152z8X1haCx2vcst"/>
    <s v="Vrushali Kummar"/>
    <s v="2022-05-28 03:50:09.809000+00:00"/>
    <s v="2022-07-31 17:04:58.338000+00:00"/>
    <m/>
    <s v="Mumbai"/>
    <m/>
    <m/>
    <m/>
    <n v="425"/>
    <m/>
    <m/>
    <m/>
    <m/>
    <m/>
    <m/>
    <m/>
    <m/>
    <m/>
    <m/>
    <m/>
    <s v="Professional Services"/>
    <m/>
    <m/>
    <m/>
    <m/>
    <m/>
    <m/>
    <m/>
    <m/>
    <m/>
    <m/>
    <m/>
    <m/>
    <s v="Rakesh Nade"/>
    <m/>
    <s v="user_228eUmsdKIb9OItgmiDq1zD4aPZ1eqiapbaLAGeBf8g"/>
    <s v="Bhairavi Jog"/>
    <s v="Snehal Mane"/>
    <m/>
    <s v="June; March; May"/>
    <x v="2"/>
    <s v="Lusha"/>
    <m/>
    <s v="Vaccine inbound"/>
    <m/>
    <s v="Mayfield Fund, Trifecta Capital Advisors, Sharrp Ventures"/>
    <m/>
    <s v="2021-04-20 11:38:23.272000+00:00"/>
    <s v="2022-09-08 09:12:22.768000+00:00"/>
    <s v="GMC"/>
  </r>
  <r>
    <x v="22"/>
    <n v="500000"/>
    <s v="INR"/>
    <n v="0"/>
    <x v="0"/>
    <s v="Sales"/>
    <s v="stat_kcR4fZg7TU7jjk1jAVua3qGLRS4J5uFayEjK5j02wtv"/>
    <s v="Unqualified"/>
    <x v="1"/>
    <s v="OpportunityStatusType.Lost"/>
    <m/>
    <m/>
    <s v="Non-EB (Renewal)"/>
    <s v="lead_5EKZqJzteATUizQUoYFwlShq8jlZ6gHAqBBEwFWnSWY"/>
    <s v="Securens"/>
    <s v="Bhairavi Jog"/>
    <s v="user_TZzywQwym26DjuswO479pxRhNKX152z8X1haCx2vcst"/>
    <s v="Vrushali Kummar"/>
    <s v="2022-05-28 03:51:44.939000+00:00"/>
    <s v="2022-07-31 17:05:09.196000+00:00"/>
    <m/>
    <s v="Mumbai"/>
    <m/>
    <m/>
    <m/>
    <n v="425"/>
    <m/>
    <m/>
    <m/>
    <m/>
    <m/>
    <m/>
    <m/>
    <m/>
    <m/>
    <m/>
    <m/>
    <s v="Professional Services"/>
    <m/>
    <m/>
    <m/>
    <m/>
    <m/>
    <m/>
    <m/>
    <m/>
    <m/>
    <m/>
    <m/>
    <m/>
    <s v="Rakesh Nade"/>
    <m/>
    <s v="user_228eUmsdKIb9OItgmiDq1zD4aPZ1eqiapbaLAGeBf8g"/>
    <s v="Bhairavi Jog"/>
    <s v="Snehal Mane"/>
    <m/>
    <s v="June; March; May"/>
    <x v="2"/>
    <s v="Lusha"/>
    <m/>
    <s v="Vaccine inbound"/>
    <m/>
    <s v="Mayfield Fund, Trifecta Capital Advisors, Sharrp Ventures"/>
    <m/>
    <s v="2021-04-20 11:38:23.272000+00:00"/>
    <s v="2022-09-08 09:12:22.768000+00:00"/>
    <s v="NON EB"/>
  </r>
  <r>
    <x v="29"/>
    <n v="500000"/>
    <s v="INR"/>
    <n v="0"/>
    <x v="15"/>
    <s v="Sales"/>
    <s v="stat_kcR4fZg7TU7jjk1jAVua3qGLRS4J5uFayEjK5j02wtv"/>
    <s v="Unqualified"/>
    <x v="1"/>
    <s v="OpportunityStatusType.Lost"/>
    <s v="cont_eD3zBz6BrD5lS86mFBO62tKL7UkgvOEnyw8CA1cNnqL"/>
    <s v="Nilesh Bobade"/>
    <m/>
    <s v="lead_gIBvPeWlxXEKfIkvLOQ7PYjsOzvUl2cDZIrdvZL0SSW"/>
    <s v="Automag India Pvt. Ltd."/>
    <s v="Sarvesh Pawar"/>
    <s v="user_k8sSUtRXfYEMul9CBIF4ZOmv3vnev5cdEvVZbtETMKp"/>
    <s v="Sanket Kulkarni"/>
    <s v="2022-07-13 10:31:07.485000+00:00"/>
    <s v="2022-07-31 16:11:24.322000+00:00"/>
    <m/>
    <s v="Pune"/>
    <m/>
    <m/>
    <m/>
    <n v="204"/>
    <m/>
    <m/>
    <m/>
    <m/>
    <m/>
    <m/>
    <m/>
    <m/>
    <m/>
    <m/>
    <m/>
    <s v="Manufacturing"/>
    <m/>
    <m/>
    <m/>
    <m/>
    <m/>
    <m/>
    <m/>
    <m/>
    <m/>
    <m/>
    <m/>
    <m/>
    <m/>
    <m/>
    <s v="user_A8KOTZADnUtEQOLt4nSLAmteNStuGh80js75RYjrXVt"/>
    <s v="Sarvesh Pawar"/>
    <m/>
    <m/>
    <s v="August; May"/>
    <x v="2"/>
    <m/>
    <m/>
    <m/>
    <m/>
    <m/>
    <m/>
    <s v="2022-04-03 18:16:39.874000+00:00"/>
    <s v="2022-10-20 04:42:09.339000+00:00"/>
    <s v="NON EB"/>
  </r>
  <r>
    <x v="29"/>
    <n v="2500000"/>
    <s v="INR"/>
    <n v="100"/>
    <x v="16"/>
    <s v="Sales"/>
    <s v="stat_OZRiD1474QRJIpvnjHCZfiIvKcVD6mIKSSTzg8SwDVx"/>
    <s v="Won- Payment Completed"/>
    <x v="0"/>
    <s v="OpportunityStatusType.Won"/>
    <m/>
    <m/>
    <m/>
    <s v="lead_V0szWVZgRDW4ODlI9Vv8Blkzqn9pg3mY8Ij1wkW9rYT"/>
    <s v="Electronica HiTech Machines Tools"/>
    <s v="Sarvesh Pawar"/>
    <s v="user_k8sSUtRXfYEMul9CBIF4ZOmv3vnev5cdEvVZbtETMKp"/>
    <s v="Sanket Kulkarni"/>
    <s v="2022-07-28 12:15:46.844000+00:00"/>
    <s v="2022-07-31 16:08:04.922000+00:00"/>
    <m/>
    <s v="Pune"/>
    <m/>
    <m/>
    <m/>
    <n v="250"/>
    <m/>
    <m/>
    <m/>
    <m/>
    <m/>
    <m/>
    <m/>
    <m/>
    <m/>
    <m/>
    <m/>
    <s v="Consumer Goods &amp; Electronics; Manufacturing"/>
    <m/>
    <m/>
    <m/>
    <m/>
    <m/>
    <m/>
    <m/>
    <m/>
    <m/>
    <m/>
    <m/>
    <m/>
    <s v="Arunkumar Dubey"/>
    <m/>
    <s v="user_A8KOTZADnUtEQOLt4nSLAmteNStuGh80js75RYjrXVt"/>
    <s v="Sarvesh Pawar"/>
    <m/>
    <m/>
    <s v="July"/>
    <x v="2"/>
    <m/>
    <m/>
    <m/>
    <m/>
    <m/>
    <m/>
    <s v="2021-08-23 06:46:13.864000+00:00"/>
    <s v="2022-09-08 11:24:49.347000+00:00"/>
    <s v="GMC"/>
  </r>
  <r>
    <x v="29"/>
    <n v="4800000"/>
    <s v="INR"/>
    <n v="0"/>
    <x v="0"/>
    <s v="Sales"/>
    <s v="stat_kcR4fZg7TU7jjk1jAVua3qGLRS4J5uFayEjK5j02wtv"/>
    <s v="Unqualified"/>
    <x v="1"/>
    <s v="OpportunityStatusType.Lost"/>
    <s v="cont_ROiCQ8AEyPkrR2K5DIOCDMaHa7uBOCYkoA9Vft0tiIW"/>
    <s v="Mr. Deepak Nimbalkar"/>
    <s v="GMC Renewal"/>
    <s v="lead_2VUFGWKcHWK9VN2NGOQE8rgEgn6hqbUgi5MXZH4u8Tb"/>
    <s v="Shri Someshwar Sahakari Sakhar Karkhana Ltd."/>
    <s v="Trupti Suryavanshi"/>
    <s v="user_k8sSUtRXfYEMul9CBIF4ZOmv3vnev5cdEvVZbtETMKp"/>
    <s v="Sanket Kulkarni"/>
    <s v="2022-07-19 12:24:23.436000+00:00"/>
    <s v="2022-07-31 16:09:49.830000+00:00"/>
    <m/>
    <s v="Other Maharashtra"/>
    <m/>
    <s v="2022-07-18 19:00:00+00:00"/>
    <m/>
    <n v="620"/>
    <m/>
    <m/>
    <m/>
    <m/>
    <m/>
    <m/>
    <m/>
    <m/>
    <m/>
    <m/>
    <m/>
    <m/>
    <m/>
    <m/>
    <m/>
    <m/>
    <m/>
    <m/>
    <m/>
    <m/>
    <m/>
    <m/>
    <m/>
    <m/>
    <m/>
    <m/>
    <s v="user_L8E6IFhq6UCzKLHa45LUUTZCznDuyDwFrGaEp9DXiUM"/>
    <s v="Trupti Suryavanshi"/>
    <m/>
    <m/>
    <s v="August"/>
    <x v="2"/>
    <m/>
    <m/>
    <m/>
    <m/>
    <m/>
    <m/>
    <s v="2022-07-19 07:09:50.407000+00:00"/>
    <s v="2022-07-31 16:09:49.864000+00:00"/>
    <s v="GMC"/>
  </r>
  <r>
    <x v="29"/>
    <n v="250000"/>
    <s v="INR"/>
    <n v="100"/>
    <x v="16"/>
    <s v="Sales"/>
    <s v="stat_OZRiD1474QRJIpvnjHCZfiIvKcVD6mIKSSTzg8SwDVx"/>
    <s v="Won- Payment Completed"/>
    <x v="0"/>
    <s v="OpportunityStatusType.Won"/>
    <m/>
    <m/>
    <m/>
    <s v="lead_V0szWVZgRDW4ODlI9Vv8Blkzqn9pg3mY8Ij1wkW9rYT"/>
    <s v="Electronica HiTech Machines Tools"/>
    <s v="Sarvesh Pawar"/>
    <s v="user_k8sSUtRXfYEMul9CBIF4ZOmv3vnev5cdEvVZbtETMKp"/>
    <s v="Sanket Kulkarni"/>
    <s v="2022-07-28 12:16:22.557000+00:00"/>
    <s v="2022-07-31 16:09:10.524000+00:00"/>
    <m/>
    <s v="Pune"/>
    <m/>
    <m/>
    <m/>
    <n v="250"/>
    <m/>
    <m/>
    <m/>
    <m/>
    <m/>
    <m/>
    <m/>
    <m/>
    <m/>
    <m/>
    <m/>
    <s v="Consumer Goods &amp; Electronics; Manufacturing"/>
    <m/>
    <m/>
    <m/>
    <m/>
    <m/>
    <m/>
    <m/>
    <m/>
    <m/>
    <m/>
    <m/>
    <m/>
    <s v="Arunkumar Dubey"/>
    <m/>
    <s v="user_A8KOTZADnUtEQOLt4nSLAmteNStuGh80js75RYjrXVt"/>
    <s v="Sarvesh Pawar"/>
    <m/>
    <m/>
    <s v="July"/>
    <x v="2"/>
    <m/>
    <m/>
    <m/>
    <m/>
    <m/>
    <m/>
    <s v="2021-08-23 06:46:13.864000+00:00"/>
    <s v="2022-09-08 11:24:49.347000+00:00"/>
    <s v="GPA"/>
  </r>
  <r>
    <x v="29"/>
    <n v="2000000"/>
    <s v="INR"/>
    <n v="0"/>
    <x v="44"/>
    <s v="Sales"/>
    <s v="stat_kcR4fZg7TU7jjk1jAVua3qGLRS4J5uFayEjK5j02wtv"/>
    <s v="Unqualified"/>
    <x v="1"/>
    <s v="OpportunityStatusType.Lost"/>
    <s v="cont_0HDpBEgxhPYJ1CrSxT8yLR8lcIbx2UxIfCCR0dw17C7"/>
    <s v="vishal"/>
    <m/>
    <s v="lead_MageTTCqRzNDsKzya8vLNgwi8iZhYDvtm95KxcEBbXb"/>
    <s v="Nath Bio"/>
    <s v="Sarvesh Pawar"/>
    <s v="user_k8sSUtRXfYEMul9CBIF4ZOmv3vnev5cdEvVZbtETMKp"/>
    <s v="Sanket Kulkarni"/>
    <s v="2022-07-14 06:01:59.505000+00:00"/>
    <s v="2022-07-31 16:00:44.061000+00:00"/>
    <m/>
    <s v="Aurangabad"/>
    <m/>
    <m/>
    <m/>
    <n v="500"/>
    <m/>
    <m/>
    <m/>
    <m/>
    <m/>
    <m/>
    <m/>
    <m/>
    <m/>
    <m/>
    <m/>
    <s v="Others"/>
    <m/>
    <m/>
    <m/>
    <m/>
    <m/>
    <m/>
    <m/>
    <m/>
    <m/>
    <m/>
    <m/>
    <m/>
    <s v="Deepak Yadav"/>
    <m/>
    <s v="user_A8KOTZADnUtEQOLt4nSLAmteNStuGh80js75RYjrXVt"/>
    <s v="Sarvesh Pawar"/>
    <m/>
    <m/>
    <s v="August"/>
    <x v="2"/>
    <m/>
    <m/>
    <m/>
    <m/>
    <m/>
    <m/>
    <s v="2021-05-26 08:05:17.163000+00:00"/>
    <s v="2022-09-08 05:56:49.418000+00:00"/>
    <s v="GMC"/>
  </r>
  <r>
    <x v="28"/>
    <n v="600000"/>
    <s v="INR"/>
    <n v="0"/>
    <x v="16"/>
    <s v="Sales"/>
    <s v="stat_kcR4fZg7TU7jjk1jAVua3qGLRS4J5uFayEjK5j02wtv"/>
    <s v="Unqualified"/>
    <x v="1"/>
    <s v="OpportunityStatusType.Lost"/>
    <s v="cont_xWb7aGQJ5bvrrPOJMGTdG5fud50cGxxrI4JEixGNKIf"/>
    <s v="mala"/>
    <s v="GMC ren"/>
    <s v="lead_bDU8EuC4mkYySWfS8UelNbjWYWodaf4bd15SMTCiHzP"/>
    <s v="Sungrow Power Supply Co. Ltd."/>
    <s v="Gauri Jori"/>
    <s v="user_JjaNBsxmUKBROYZvEahyXgec466W5jQa2pL0NUZ81Lb"/>
    <s v="Sreenivas Hatti"/>
    <s v="2022-06-28 06:38:30.024000+00:00"/>
    <s v="2022-07-31 15:06:30.959000+00:00"/>
    <m/>
    <s v="Bangalore"/>
    <m/>
    <m/>
    <m/>
    <n v="45"/>
    <m/>
    <m/>
    <m/>
    <m/>
    <m/>
    <m/>
    <m/>
    <m/>
    <m/>
    <m/>
    <m/>
    <m/>
    <m/>
    <m/>
    <m/>
    <m/>
    <m/>
    <m/>
    <m/>
    <m/>
    <m/>
    <m/>
    <m/>
    <m/>
    <m/>
    <m/>
    <s v="user_5YHA1ZU4iP896lD1YJehdJcMx7ZEgWCpulT4T2c3pJ3"/>
    <s v="Gauri Jori"/>
    <m/>
    <m/>
    <s v="July"/>
    <x v="9"/>
    <m/>
    <m/>
    <s v="Lead Magnet Lead"/>
    <m/>
    <m/>
    <m/>
    <s v="2021-09-04 08:43:48.299000+00:00"/>
    <s v="2022-09-09 10:19:33.835000+00:00"/>
    <m/>
  </r>
  <r>
    <x v="28"/>
    <n v="30000"/>
    <s v="INR"/>
    <n v="0"/>
    <x v="16"/>
    <s v="Sales"/>
    <s v="stat_kcR4fZg7TU7jjk1jAVua3qGLRS4J5uFayEjK5j02wtv"/>
    <s v="Unqualified"/>
    <x v="1"/>
    <s v="OpportunityStatusType.Lost"/>
    <s v="cont_xWb7aGQJ5bvrrPOJMGTdG5fud50cGxxrI4JEixGNKIf"/>
    <s v="mala"/>
    <s v="GPA ren"/>
    <s v="lead_bDU8EuC4mkYySWfS8UelNbjWYWodaf4bd15SMTCiHzP"/>
    <s v="Sungrow Power Supply Co. Ltd."/>
    <s v="Gauri Jori"/>
    <s v="user_JjaNBsxmUKBROYZvEahyXgec466W5jQa2pL0NUZ81Lb"/>
    <s v="Sreenivas Hatti"/>
    <s v="2022-06-28 06:39:17.623000+00:00"/>
    <s v="2022-07-31 15:06:33.806000+00:00"/>
    <m/>
    <s v="Bangalore"/>
    <m/>
    <m/>
    <m/>
    <n v="45"/>
    <m/>
    <m/>
    <m/>
    <m/>
    <m/>
    <m/>
    <m/>
    <m/>
    <m/>
    <m/>
    <m/>
    <m/>
    <m/>
    <m/>
    <m/>
    <m/>
    <m/>
    <m/>
    <m/>
    <m/>
    <m/>
    <m/>
    <m/>
    <m/>
    <m/>
    <m/>
    <s v="user_5YHA1ZU4iP896lD1YJehdJcMx7ZEgWCpulT4T2c3pJ3"/>
    <s v="Gauri Jori"/>
    <m/>
    <m/>
    <s v="July"/>
    <x v="9"/>
    <m/>
    <m/>
    <s v="Lead Magnet Lead"/>
    <m/>
    <m/>
    <m/>
    <s v="2021-09-04 08:43:48.299000+00:00"/>
    <s v="2022-09-09 10:19:33.835000+00:00"/>
    <m/>
  </r>
  <r>
    <x v="0"/>
    <n v="500000"/>
    <s v="INR"/>
    <n v="0"/>
    <x v="69"/>
    <s v="Sales"/>
    <s v="stat_kcR4fZg7TU7jjk1jAVua3qGLRS4J5uFayEjK5j02wtv"/>
    <s v="Unqualified"/>
    <x v="1"/>
    <s v="OpportunityStatusType.Lost"/>
    <m/>
    <m/>
    <s v="wc"/>
    <s v="lead_v3tbgcv70dWn5z9YJOCfO2FUeqRj5QbYgsf7JYsKawq"/>
    <s v="Atlas Copco India Ltd"/>
    <s v="Prajakta Sahastrabudhe"/>
    <s v="user_P3f70h2AcefBkFTBZpvA9LgDbjTmUIXkqdKqHJ5evwA"/>
    <s v="Manojkumar Tinna"/>
    <s v="2022-05-31 10:18:59.163000+00:00"/>
    <s v="2022-07-30 22:54:54.340000+00:00"/>
    <m/>
    <s v="Pune"/>
    <m/>
    <s v="2020-08-14 08:05:16+00:00"/>
    <m/>
    <n v="1500"/>
    <m/>
    <m/>
    <m/>
    <m/>
    <m/>
    <m/>
    <m/>
    <m/>
    <m/>
    <m/>
    <m/>
    <s v="Manufacturing"/>
    <m/>
    <m/>
    <m/>
    <m/>
    <m/>
    <m/>
    <m/>
    <m/>
    <m/>
    <m/>
    <m/>
    <m/>
    <s v="Mrunmay Jalgaonkar"/>
    <m/>
    <s v="user_sREdxbAJihL2Zbgic7tyQ6Rc4Mny7HnD1RNGhA9DDYh"/>
    <s v="Prajakta Sahastrabudhe"/>
    <m/>
    <m/>
    <s v="July"/>
    <x v="11"/>
    <s v="Naukri.com"/>
    <m/>
    <s v="AM Opps - Sachin"/>
    <m/>
    <m/>
    <m/>
    <s v="2020-12-06 09:46:43.149000+00:00"/>
    <s v="2022-09-08 05:09:05.838000+00:00"/>
    <m/>
  </r>
  <r>
    <x v="11"/>
    <n v="40000"/>
    <s v="INR"/>
    <n v="0"/>
    <x v="74"/>
    <s v="Sales"/>
    <s v="stat_kcR4fZg7TU7jjk1jAVua3qGLRS4J5uFayEjK5j02wtv"/>
    <s v="Unqualified"/>
    <x v="1"/>
    <s v="OpportunityStatusType.Lost"/>
    <m/>
    <m/>
    <s v="GMC-fresh"/>
    <s v="lead_sTpcMtjuYL3HgOskbpeIJqLmAsUU4DbpzraalSvizYR"/>
    <s v="Manan Associates"/>
    <s v="Bharti Bankey"/>
    <s v="user_LKRhV6rhcBe0uL8u70UUGeDjbMupuho4TaiAOCbT7HT"/>
    <s v="Kashif Ahmad"/>
    <s v="2022-05-12 08:38:02.806000+00:00"/>
    <s v="2022-07-30 16:13:03.519000+00:00"/>
    <m/>
    <s v="Other"/>
    <m/>
    <m/>
    <m/>
    <n v="8"/>
    <m/>
    <m/>
    <m/>
    <m/>
    <m/>
    <m/>
    <m/>
    <m/>
    <m/>
    <m/>
    <m/>
    <m/>
    <m/>
    <m/>
    <m/>
    <m/>
    <m/>
    <m/>
    <m/>
    <m/>
    <m/>
    <m/>
    <m/>
    <m/>
    <s v="Aniket Vahile"/>
    <m/>
    <m/>
    <m/>
    <m/>
    <m/>
    <m/>
    <x v="2"/>
    <m/>
    <m/>
    <m/>
    <m/>
    <m/>
    <m/>
    <s v="2022-05-11 11:16:34.740000+00:00"/>
    <s v="2022-07-30 16:13:03.560000+00:00"/>
    <m/>
  </r>
  <r>
    <x v="11"/>
    <n v="100000"/>
    <s v="INR"/>
    <n v="0"/>
    <x v="75"/>
    <s v="Sales"/>
    <s v="stat_kcR4fZg7TU7jjk1jAVua3qGLRS4J5uFayEjK5j02wtv"/>
    <s v="Unqualified"/>
    <x v="1"/>
    <s v="OpportunityStatusType.Lost"/>
    <m/>
    <m/>
    <s v="GPA-Fresh"/>
    <s v="lead_LxNObb2wpQYFx7zMBaCWuWj3OjyIMoavmhq9nXduCmO"/>
    <s v="HTIC Global"/>
    <s v="Bharti Bankey"/>
    <s v="user_LKRhV6rhcBe0uL8u70UUGeDjbMupuho4TaiAOCbT7HT"/>
    <s v="Kashif Ahmad"/>
    <s v="2022-03-16 06:24:08.294000+00:00"/>
    <s v="2022-07-30 15:32:29.019000+00:00"/>
    <m/>
    <s v="Cochin"/>
    <m/>
    <s v="2022-03-15 10:21:40+00:00"/>
    <m/>
    <n v="126"/>
    <m/>
    <m/>
    <m/>
    <m/>
    <m/>
    <m/>
    <m/>
    <s v="OFFLINE"/>
    <m/>
    <m/>
    <m/>
    <m/>
    <m/>
    <m/>
    <m/>
    <m/>
    <m/>
    <m/>
    <m/>
    <m/>
    <m/>
    <m/>
    <m/>
    <m/>
    <m/>
    <m/>
    <s v="user_aM3WaaSUQQmaNnsm9l2FQRVWUEr8RN2ZdXzsuQUalQ3"/>
    <s v="Bharti Bankey"/>
    <m/>
    <m/>
    <s v="July"/>
    <x v="3"/>
    <s v="Inbound via website"/>
    <m/>
    <s v="Employee Count 200"/>
    <m/>
    <m/>
    <m/>
    <s v="2021-06-04 04:24:55.139000+00:00"/>
    <s v="2022-07-30 15:32:29.056000+00:00"/>
    <m/>
  </r>
  <r>
    <x v="11"/>
    <n v="106296"/>
    <s v="INR"/>
    <n v="0"/>
    <x v="11"/>
    <s v="Sales"/>
    <s v="stat_1hn9nRJaLbI53NxPuSQgo90kRpbpKsFlwN4oEGNUTdO"/>
    <s v="Lost"/>
    <x v="1"/>
    <s v="OpportunityStatusType.Lost"/>
    <s v="cont_XqkZRd6xHA9Nj9jSZwL8n2yA9ja44PuIspwAagd9yhg"/>
    <s v="Samba Pratim Chakraborty"/>
    <s v="GMC"/>
    <s v="lead_n5CWDbDiCz7uirWXX2BjLu98SxZ9rHawY34MuhdjrPN"/>
    <s v="Karma Rehacare Products Pvt Ltd"/>
    <s v="Kashif Ahmad"/>
    <s v="user_LKRhV6rhcBe0uL8u70UUGeDjbMupuho4TaiAOCbT7HT"/>
    <s v="Kashif Ahmad"/>
    <s v="2022-07-19 12:52:48.846000+00:00"/>
    <s v="2022-07-30 15:12:59.640000+00:00"/>
    <m/>
    <s v="Kolkata"/>
    <m/>
    <m/>
    <m/>
    <n v="9"/>
    <m/>
    <m/>
    <m/>
    <m/>
    <m/>
    <m/>
    <m/>
    <m/>
    <m/>
    <m/>
    <m/>
    <s v="Manufacturing"/>
    <m/>
    <m/>
    <m/>
    <m/>
    <m/>
    <m/>
    <m/>
    <m/>
    <m/>
    <m/>
    <m/>
    <m/>
    <m/>
    <m/>
    <s v="user_2xxO9oirwARSUqciX3GYka6xNStOBqukokcFSRX0LsZ"/>
    <s v="Tanmay Diwadkar"/>
    <m/>
    <m/>
    <s v="July"/>
    <x v="2"/>
    <m/>
    <m/>
    <m/>
    <m/>
    <m/>
    <m/>
    <s v="2022-07-19 12:51:31.306000+00:00"/>
    <s v="2022-10-13 10:51:06.532000+00:00"/>
    <m/>
  </r>
  <r>
    <x v="11"/>
    <n v="980000"/>
    <s v="INR"/>
    <n v="0"/>
    <x v="75"/>
    <s v="Sales"/>
    <s v="stat_1hn9nRJaLbI53NxPuSQgo90kRpbpKsFlwN4oEGNUTdO"/>
    <s v="Lost"/>
    <x v="1"/>
    <s v="OpportunityStatusType.Lost"/>
    <m/>
    <m/>
    <s v="GMC- Renewal July End"/>
    <s v="lead_LxNObb2wpQYFx7zMBaCWuWj3OjyIMoavmhq9nXduCmO"/>
    <s v="HTIC Global"/>
    <s v="Bharti Bankey"/>
    <s v="user_LKRhV6rhcBe0uL8u70UUGeDjbMupuho4TaiAOCbT7HT"/>
    <s v="Kashif Ahmad"/>
    <s v="2022-03-16 06:23:32.522000+00:00"/>
    <s v="2022-07-30 15:31:24.658000+00:00"/>
    <m/>
    <s v="Cochin"/>
    <m/>
    <s v="2022-03-15 10:21:40+00:00"/>
    <m/>
    <n v="126"/>
    <m/>
    <m/>
    <m/>
    <m/>
    <m/>
    <m/>
    <m/>
    <s v="OFFLINE"/>
    <m/>
    <m/>
    <m/>
    <m/>
    <m/>
    <m/>
    <m/>
    <m/>
    <m/>
    <m/>
    <m/>
    <m/>
    <m/>
    <m/>
    <m/>
    <m/>
    <m/>
    <m/>
    <s v="user_aM3WaaSUQQmaNnsm9l2FQRVWUEr8RN2ZdXzsuQUalQ3"/>
    <s v="Bharti Bankey"/>
    <m/>
    <m/>
    <s v="July"/>
    <x v="3"/>
    <s v="Inbound via website"/>
    <m/>
    <s v="Employee Count 200"/>
    <m/>
    <m/>
    <m/>
    <s v="2021-06-04 04:24:55.139000+00:00"/>
    <s v="2022-07-30 15:32:29.056000+00:00"/>
    <m/>
  </r>
  <r>
    <x v="11"/>
    <n v="1031413"/>
    <s v="INR"/>
    <n v="0"/>
    <x v="11"/>
    <s v="Sales"/>
    <s v="stat_1hn9nRJaLbI53NxPuSQgo90kRpbpKsFlwN4oEGNUTdO"/>
    <s v="Lost"/>
    <x v="1"/>
    <s v="OpportunityStatusType.Lost"/>
    <s v="cont_U6hvWUMRJF0OJ2I39Lchj8yrx3R5q4X0XEiD22Pzshk"/>
    <s v="Samba Pratim"/>
    <s v="Employees:103 Renewal: July Policy Type 1+3 Policy From: HDFC Ergo SI: 3&amp;4 Lack Email: hr@karmahealthcare.com POC: Samba Pratim"/>
    <s v="lead_sorKZnpmEOVeeM4FWm8gAzjWdKynWFaWKCUqzn9LJEy"/>
    <s v="KARMA HEALTH CARE LIMITED"/>
    <s v="Hardik Panchal"/>
    <s v="user_LKRhV6rhcBe0uL8u70UUGeDjbMupuho4TaiAOCbT7HT"/>
    <s v="Kashif Ahmad"/>
    <s v="2022-01-10 05:42:12.728000+00:00"/>
    <s v="2022-07-30 15:07:31.500000+00:00"/>
    <m/>
    <m/>
    <m/>
    <m/>
    <m/>
    <n v="151"/>
    <m/>
    <m/>
    <m/>
    <m/>
    <m/>
    <m/>
    <m/>
    <m/>
    <m/>
    <m/>
    <m/>
    <s v="Health, Wellness &amp; Fitness"/>
    <m/>
    <m/>
    <m/>
    <m/>
    <m/>
    <m/>
    <m/>
    <m/>
    <m/>
    <m/>
    <m/>
    <m/>
    <m/>
    <m/>
    <s v="user_5IQTpX6DsnoeoDfxqzqojpVoQLXPh68nhDjLS5ETjYj"/>
    <s v="Satyajit Chati"/>
    <m/>
    <m/>
    <s v="July"/>
    <x v="4"/>
    <m/>
    <m/>
    <s v="Employee Wellness Handbook"/>
    <m/>
    <m/>
    <m/>
    <s v="2022-01-09 05:59:18.840000+00:00"/>
    <s v="2022-07-30 15:07:31.554000+00:00"/>
    <m/>
  </r>
  <r>
    <x v="9"/>
    <n v="200000"/>
    <s v="INR"/>
    <n v="0"/>
    <x v="16"/>
    <s v="Sales"/>
    <s v="stat_kcR4fZg7TU7jjk1jAVua3qGLRS4J5uFayEjK5j02wtv"/>
    <s v="Unqualified"/>
    <x v="1"/>
    <s v="OpportunityStatusType.Lost"/>
    <m/>
    <m/>
    <m/>
    <s v="lead_RoH7KDxZBhnhifNdsG4EUQnevPQeAHhGTchTgniH9V8"/>
    <s v="Arham Share"/>
    <s v="Omkar Ghate"/>
    <s v="user_9SBRjyF0n4iWuhUdqRyQkFhl2J4uyNKhFWvvJEvunX8"/>
    <s v="Omkar Ghate"/>
    <s v="2022-03-24 11:13:42.043000+00:00"/>
    <s v="2022-07-30 13:22:39.625000+00:00"/>
    <m/>
    <s v="Mumbai"/>
    <m/>
    <s v="2021-12-14 05:41:51+00:00"/>
    <m/>
    <n v="50"/>
    <m/>
    <m/>
    <m/>
    <m/>
    <m/>
    <m/>
    <m/>
    <m/>
    <m/>
    <m/>
    <m/>
    <s v="Banking &amp; Finance"/>
    <m/>
    <m/>
    <m/>
    <m/>
    <m/>
    <m/>
    <m/>
    <m/>
    <m/>
    <m/>
    <m/>
    <m/>
    <m/>
    <m/>
    <s v="user_9SBRjyF0n4iWuhUdqRyQkFhl2J4uyNKhFWvvJEvunX8"/>
    <s v="Omkar Ghate"/>
    <m/>
    <m/>
    <m/>
    <x v="3"/>
    <s v="Inbound via website"/>
    <m/>
    <s v="Employee Count 50"/>
    <m/>
    <m/>
    <m/>
    <s v="2021-12-14 05:46:06.187000+00:00"/>
    <s v="2022-07-30 13:22:39.681000+00:00"/>
    <s v="GMC"/>
  </r>
  <r>
    <x v="19"/>
    <n v="361714"/>
    <s v="INR"/>
    <n v="0"/>
    <x v="11"/>
    <s v="Sales"/>
    <s v="stat_1hn9nRJaLbI53NxPuSQgo90kRpbpKsFlwN4oEGNUTdO"/>
    <s v="Lost"/>
    <x v="1"/>
    <s v="OpportunityStatusType.Lost"/>
    <s v="cont_dCPuUlsNx2e1eQ1ZUw6CoyzHCWiqLu995Ybva3jLjTM"/>
    <s v="Himani Garg"/>
    <s v="GMC (Renewal)"/>
    <s v="lead_emhFvmDXl2FpWffJPya180DU0Rq0mXXAUC0FvlIJ6u6"/>
    <s v="Knimbus Online Pvt Ltd"/>
    <s v="Pranav Kenjale"/>
    <s v="user_x9AtbGLhDmWYC9XAmYdfwBt9yiXbgMhBuZpIoFuN8Cd"/>
    <s v="Pranav Kenjale"/>
    <s v="2022-07-08 07:24:38.413000+00:00"/>
    <s v="2022-07-30 13:26:14.390000+00:00"/>
    <m/>
    <s v="Delhi"/>
    <m/>
    <m/>
    <m/>
    <n v="33"/>
    <m/>
    <m/>
    <m/>
    <m/>
    <m/>
    <m/>
    <m/>
    <m/>
    <m/>
    <m/>
    <m/>
    <s v="IT Services &amp; IT Consulting"/>
    <m/>
    <m/>
    <m/>
    <m/>
    <m/>
    <m/>
    <m/>
    <m/>
    <m/>
    <m/>
    <m/>
    <m/>
    <m/>
    <m/>
    <m/>
    <m/>
    <m/>
    <m/>
    <s v="July"/>
    <x v="2"/>
    <m/>
    <m/>
    <m/>
    <m/>
    <m/>
    <m/>
    <s v="2022-07-08 07:23:51.019000+00:00"/>
    <s v="2022-09-23 12:16:20.140000+00:00"/>
    <m/>
  </r>
  <r>
    <x v="19"/>
    <n v="2000000"/>
    <s v="INR"/>
    <n v="0"/>
    <x v="69"/>
    <s v="Sales"/>
    <s v="stat_1hn9nRJaLbI53NxPuSQgo90kRpbpKsFlwN4oEGNUTdO"/>
    <s v="Lost"/>
    <x v="1"/>
    <s v="OpportunityStatusType.Lost"/>
    <s v="cont_8jVUPu4ORdVXjhwlkfc4aHGO3vMGS3sGkD8tKFjUTRV"/>
    <s v="Ramachandra R"/>
    <s v="GMC (Renewal) 1+3 Tata AIG Ideal Brokers Price sensitive  129 emp 258 Lives High Claim Ratio"/>
    <s v="lead_8MVKjwkmFVM6AOsZi2FlC03sai1qqlBjZzaqkcSsGkZ"/>
    <s v="Alliance University"/>
    <s v="Pranav Kenjale"/>
    <s v="user_x9AtbGLhDmWYC9XAmYdfwBt9yiXbgMhBuZpIoFuN8Cd"/>
    <s v="Pranav Kenjale"/>
    <s v="2022-07-22 11:28:47.472000+00:00"/>
    <s v="2022-07-30 13:25:41.764000+00:00"/>
    <m/>
    <s v="Bangalore"/>
    <m/>
    <m/>
    <m/>
    <n v="742"/>
    <m/>
    <m/>
    <m/>
    <m/>
    <m/>
    <m/>
    <m/>
    <s v="PAID_SOCIAL"/>
    <m/>
    <m/>
    <m/>
    <s v="Education"/>
    <m/>
    <m/>
    <m/>
    <m/>
    <m/>
    <m/>
    <m/>
    <m/>
    <m/>
    <m/>
    <m/>
    <m/>
    <s v="Aniket Vahile; Deepak Yadav"/>
    <m/>
    <s v="user_Jujy0sFufO9J3qwY7aNpCCnF6nFZMrfvciNEydEzhaI"/>
    <s v="Shreya Solanki"/>
    <m/>
    <m/>
    <s v="July"/>
    <x v="1"/>
    <s v="Naukri.com"/>
    <m/>
    <s v="Ssoumen List"/>
    <m/>
    <m/>
    <m/>
    <s v="2022-02-13 10:01:02.177000+00:00"/>
    <s v="2022-10-10 07:35:42.659000+00:00"/>
    <m/>
  </r>
  <r>
    <x v="19"/>
    <n v="48000"/>
    <s v="INR"/>
    <n v="0"/>
    <x v="76"/>
    <s v="Sales"/>
    <s v="stat_1hn9nRJaLbI53NxPuSQgo90kRpbpKsFlwN4oEGNUTdO"/>
    <s v="Lost"/>
    <x v="1"/>
    <s v="OpportunityStatusType.Lost"/>
    <m/>
    <m/>
    <s v="GPA (Renewal)"/>
    <s v="lead_EeBNgZJpKRSarVM2u8on4oeNuYGXWNLmCofkVbMWivT"/>
    <s v="Hoffmann Quality Tools"/>
    <s v="Pranav Kenjale"/>
    <s v="user_x9AtbGLhDmWYC9XAmYdfwBt9yiXbgMhBuZpIoFuN8Cd"/>
    <s v="Pranav Kenjale"/>
    <s v="2022-07-06 06:24:15.931000+00:00"/>
    <s v="2022-07-30 13:21:24.726000+00:00"/>
    <m/>
    <s v="Other"/>
    <m/>
    <m/>
    <m/>
    <n v="17"/>
    <m/>
    <m/>
    <m/>
    <m/>
    <m/>
    <m/>
    <m/>
    <m/>
    <m/>
    <m/>
    <m/>
    <s v="Retail"/>
    <m/>
    <m/>
    <m/>
    <m/>
    <m/>
    <m/>
    <m/>
    <m/>
    <m/>
    <m/>
    <m/>
    <m/>
    <s v="Arunkumar Dubey"/>
    <m/>
    <s v="user_x9AtbGLhDmWYC9XAmYdfwBt9yiXbgMhBuZpIoFuN8Cd"/>
    <s v="Pranav Kenjale"/>
    <m/>
    <m/>
    <m/>
    <x v="2"/>
    <m/>
    <m/>
    <m/>
    <m/>
    <m/>
    <m/>
    <s v="2022-07-06 05:50:40.306000+00:00"/>
    <s v="2022-09-24 06:08:43.810000+00:00"/>
    <m/>
  </r>
  <r>
    <x v="0"/>
    <n v="10000000"/>
    <s v="INR"/>
    <n v="0"/>
    <x v="24"/>
    <s v="Sales"/>
    <s v="stat_1hn9nRJaLbI53NxPuSQgo90kRpbpKsFlwN4oEGNUTdO"/>
    <s v="Lost"/>
    <x v="1"/>
    <s v="OpportunityStatusType.Lost"/>
    <s v="cont_SRFzSOgUvSf7BJAvwQpNtAJVvhAoCY2BkmgigeKac6l"/>
    <s v="Novel Lopes"/>
    <s v="GTLI Fresh"/>
    <s v="lead_GIPKSN1MZifqIt7sZ1CCyNiVqIe7yF2V0R22SdPoLRL"/>
    <s v="Writer Corporation"/>
    <s v="Trupti Suryavanshi"/>
    <s v="user_P3f70h2AcefBkFTBZpvA9LgDbjTmUIXkqdKqHJ5evwA"/>
    <s v="Manojkumar Tinna"/>
    <s v="2022-07-01 06:37:21.838000+00:00"/>
    <s v="2022-07-30 12:51:28.440000+00:00"/>
    <m/>
    <s v="Mumbai"/>
    <m/>
    <s v="2021-07-02 13:00:31+00:00"/>
    <m/>
    <n v="3264"/>
    <m/>
    <m/>
    <m/>
    <m/>
    <m/>
    <m/>
    <m/>
    <m/>
    <m/>
    <m/>
    <m/>
    <s v="Banking &amp; Finance; Others"/>
    <m/>
    <m/>
    <m/>
    <m/>
    <m/>
    <m/>
    <m/>
    <m/>
    <m/>
    <m/>
    <m/>
    <m/>
    <s v="Aniket Vahile"/>
    <m/>
    <s v="user_228eUmsdKIb9OItgmiDq1zD4aPZ1eqiapbaLAGeBf8g"/>
    <s v="Bhairavi Jog"/>
    <s v="Anjali Nishu"/>
    <m/>
    <s v="April; July; March"/>
    <x v="2"/>
    <s v="Inbound via website"/>
    <m/>
    <m/>
    <m/>
    <m/>
    <m/>
    <s v="2021-07-02 13:03:10.186000+00:00"/>
    <s v="2022-10-20 10:15:34.636000+00:00"/>
    <s v="GTL"/>
  </r>
  <r>
    <x v="0"/>
    <n v="200000"/>
    <s v="INR"/>
    <n v="0"/>
    <x v="77"/>
    <s v="Sales"/>
    <s v="stat_1hn9nRJaLbI53NxPuSQgo90kRpbpKsFlwN4oEGNUTdO"/>
    <s v="Lost"/>
    <x v="1"/>
    <s v="OpportunityStatusType.Lost"/>
    <s v="cont_SRFzSOgUvSf7BJAvwQpNtAJVvhAoCY2BkmgigeKac6l"/>
    <s v="Novel Lopes"/>
    <s v="GPA Renewal"/>
    <s v="lead_GIPKSN1MZifqIt7sZ1CCyNiVqIe7yF2V0R22SdPoLRL"/>
    <s v="Writer Corporation"/>
    <s v="Trupti Suryavanshi"/>
    <s v="user_P3f70h2AcefBkFTBZpvA9LgDbjTmUIXkqdKqHJ5evwA"/>
    <s v="Manojkumar Tinna"/>
    <s v="2022-06-01 10:30:33.522000+00:00"/>
    <s v="2022-07-30 12:51:21.634000+00:00"/>
    <m/>
    <s v="Mumbai"/>
    <m/>
    <s v="2021-07-02 13:00:31+00:00"/>
    <m/>
    <n v="3264"/>
    <m/>
    <m/>
    <m/>
    <m/>
    <m/>
    <m/>
    <m/>
    <m/>
    <m/>
    <m/>
    <m/>
    <s v="Banking &amp; Finance; Others"/>
    <m/>
    <m/>
    <m/>
    <m/>
    <m/>
    <m/>
    <m/>
    <m/>
    <m/>
    <m/>
    <m/>
    <m/>
    <s v="Aniket Vahile"/>
    <m/>
    <s v="user_228eUmsdKIb9OItgmiDq1zD4aPZ1eqiapbaLAGeBf8g"/>
    <s v="Bhairavi Jog"/>
    <s v="Anjali Nishu"/>
    <m/>
    <s v="April; July; March"/>
    <x v="2"/>
    <s v="Inbound via website"/>
    <m/>
    <m/>
    <m/>
    <m/>
    <m/>
    <s v="2021-07-02 13:03:10.186000+00:00"/>
    <s v="2022-10-20 10:15:34.636000+00:00"/>
    <s v="GPA"/>
  </r>
  <r>
    <x v="22"/>
    <n v="596689"/>
    <s v="INR"/>
    <n v="100"/>
    <x v="75"/>
    <s v="Sales"/>
    <s v="stat_OZRiD1474QRJIpvnjHCZfiIvKcVD6mIKSSTzg8SwDVx"/>
    <s v="Won- Payment Completed"/>
    <x v="0"/>
    <s v="OpportunityStatusType.Won"/>
    <m/>
    <m/>
    <s v="Top-up (Renewal)"/>
    <s v="lead_3bvzLvFXBbVhfsiYFLRo27JrhRnhhp0laUNczo7UQS4"/>
    <s v="Nyati builders"/>
    <s v="Bhairavi Jog"/>
    <s v="user_TZzywQwym26DjuswO479pxRhNKX152z8X1haCx2vcst"/>
    <s v="Vrushali Kummar"/>
    <s v="2022-06-15 06:28:30.614000+00:00"/>
    <s v="2022-07-30 12:21:19.387000+00:00"/>
    <m/>
    <s v="Pune"/>
    <m/>
    <m/>
    <m/>
    <n v="850"/>
    <m/>
    <m/>
    <m/>
    <m/>
    <m/>
    <m/>
    <m/>
    <m/>
    <m/>
    <m/>
    <m/>
    <s v="Others"/>
    <m/>
    <m/>
    <m/>
    <m/>
    <m/>
    <m/>
    <m/>
    <m/>
    <m/>
    <m/>
    <m/>
    <m/>
    <s v="Deepak Yadav"/>
    <m/>
    <s v="user_228eUmsdKIb9OItgmiDq1zD4aPZ1eqiapbaLAGeBf8g"/>
    <s v="Bhairavi Jog"/>
    <s v="Anjali Nishu"/>
    <m/>
    <s v="August; June; October"/>
    <x v="2"/>
    <m/>
    <m/>
    <m/>
    <m/>
    <m/>
    <m/>
    <s v="2021-06-19 10:18:53.287000+00:00"/>
    <s v="2022-10-13 07:45:17.396000+00:00"/>
    <m/>
  </r>
  <r>
    <x v="0"/>
    <n v="15000000"/>
    <s v="INR"/>
    <n v="0"/>
    <x v="77"/>
    <s v="Sales"/>
    <s v="stat_1hn9nRJaLbI53NxPuSQgo90kRpbpKsFlwN4oEGNUTdO"/>
    <s v="Lost"/>
    <x v="1"/>
    <s v="OpportunityStatusType.Lost"/>
    <s v="cont_SRFzSOgUvSf7BJAvwQpNtAJVvhAoCY2BkmgigeKac6l"/>
    <s v="Novel Lopes"/>
    <s v="GMC Renewal"/>
    <s v="lead_GIPKSN1MZifqIt7sZ1CCyNiVqIe7yF2V0R22SdPoLRL"/>
    <s v="Writer Corporation"/>
    <s v="Trupti Suryavanshi"/>
    <s v="user_P3f70h2AcefBkFTBZpvA9LgDbjTmUIXkqdKqHJ5evwA"/>
    <s v="Manojkumar Tinna"/>
    <s v="2022-06-01 10:29:38.547000+00:00"/>
    <s v="2022-07-30 12:51:15.518000+00:00"/>
    <m/>
    <s v="Mumbai"/>
    <m/>
    <s v="2021-07-02 13:00:31+00:00"/>
    <m/>
    <n v="3264"/>
    <m/>
    <m/>
    <m/>
    <m/>
    <m/>
    <m/>
    <m/>
    <m/>
    <m/>
    <m/>
    <m/>
    <s v="Banking &amp; Finance; Others"/>
    <m/>
    <m/>
    <m/>
    <m/>
    <m/>
    <m/>
    <m/>
    <m/>
    <m/>
    <m/>
    <m/>
    <m/>
    <s v="Aniket Vahile"/>
    <m/>
    <s v="user_228eUmsdKIb9OItgmiDq1zD4aPZ1eqiapbaLAGeBf8g"/>
    <s v="Bhairavi Jog"/>
    <s v="Anjali Nishu"/>
    <m/>
    <s v="April; July; March"/>
    <x v="2"/>
    <s v="Inbound via website"/>
    <m/>
    <m/>
    <m/>
    <m/>
    <m/>
    <s v="2021-07-02 13:03:10.186000+00:00"/>
    <s v="2022-10-20 10:15:34.636000+00:00"/>
    <s v="GMC"/>
  </r>
  <r>
    <x v="22"/>
    <n v="3697702"/>
    <s v="INR"/>
    <n v="100"/>
    <x v="75"/>
    <s v="Sales"/>
    <s v="stat_OZRiD1474QRJIpvnjHCZfiIvKcVD6mIKSSTzg8SwDVx"/>
    <s v="Won- Payment Completed"/>
    <x v="0"/>
    <s v="OpportunityStatusType.Won"/>
    <m/>
    <m/>
    <s v="Parental (Renewal)"/>
    <s v="lead_3bvzLvFXBbVhfsiYFLRo27JrhRnhhp0laUNczo7UQS4"/>
    <s v="Nyati builders"/>
    <s v="Bhairavi Jog"/>
    <s v="user_TZzywQwym26DjuswO479pxRhNKX152z8X1haCx2vcst"/>
    <s v="Vrushali Kummar"/>
    <s v="2022-04-19 06:46:25.027000+00:00"/>
    <s v="2022-07-30 12:21:00.722000+00:00"/>
    <m/>
    <s v="Pune"/>
    <m/>
    <m/>
    <m/>
    <n v="850"/>
    <m/>
    <m/>
    <m/>
    <m/>
    <m/>
    <m/>
    <m/>
    <m/>
    <m/>
    <m/>
    <m/>
    <s v="Others"/>
    <m/>
    <m/>
    <m/>
    <m/>
    <m/>
    <m/>
    <m/>
    <m/>
    <m/>
    <m/>
    <m/>
    <m/>
    <s v="Deepak Yadav"/>
    <m/>
    <s v="user_228eUmsdKIb9OItgmiDq1zD4aPZ1eqiapbaLAGeBf8g"/>
    <s v="Bhairavi Jog"/>
    <s v="Anjali Nishu"/>
    <m/>
    <s v="August; June; October"/>
    <x v="2"/>
    <m/>
    <m/>
    <m/>
    <m/>
    <m/>
    <m/>
    <s v="2021-06-19 10:18:53.287000+00:00"/>
    <s v="2022-10-13 07:45:17.396000+00:00"/>
    <s v="GMC"/>
  </r>
  <r>
    <x v="28"/>
    <n v="324160"/>
    <s v="INR"/>
    <n v="100"/>
    <x v="75"/>
    <s v="Sales"/>
    <s v="stat_OZRiD1474QRJIpvnjHCZfiIvKcVD6mIKSSTzg8SwDVx"/>
    <s v="Won- Payment Completed"/>
    <x v="0"/>
    <s v="OpportunityStatusType.Won"/>
    <s v="cont_oFaaQQ2hprsYmizJQUxLpzS5c5iP4PdiJzurUicC4Fh"/>
    <s v="SiriSree"/>
    <m/>
    <s v="lead_d9hNhPRUINgVOLeJgnq0jtjFqqlny0hbWDx3pmgLOCx"/>
    <s v="CriticalRiver Inc."/>
    <s v="Vishnu Veeramani"/>
    <s v="user_JjaNBsxmUKBROYZvEahyXgec466W5jQa2pL0NUZ81Lb"/>
    <s v="Sreenivas Hatti"/>
    <s v="2022-07-04 07:34:36.089000+00:00"/>
    <s v="2022-07-30 12:05:20.366000+00:00"/>
    <m/>
    <s v="Hyderabad"/>
    <m/>
    <s v="2022-06-30 06:20:40+00:00"/>
    <m/>
    <n v="442"/>
    <m/>
    <m/>
    <m/>
    <m/>
    <m/>
    <m/>
    <m/>
    <m/>
    <m/>
    <m/>
    <m/>
    <s v="IT Services &amp; IT Consulting"/>
    <m/>
    <m/>
    <m/>
    <m/>
    <m/>
    <m/>
    <m/>
    <m/>
    <m/>
    <m/>
    <m/>
    <m/>
    <s v="Aniket Vahile"/>
    <m/>
    <s v="user_hYneJegkOPVKmVrtUbBOUXxrjYMTRntZlRehPSnApep"/>
    <s v="Vishnu Veeramani"/>
    <m/>
    <m/>
    <m/>
    <x v="2"/>
    <m/>
    <m/>
    <s v="Employee Count 200"/>
    <m/>
    <m/>
    <m/>
    <s v="2022-05-23 07:04:21.279000+00:00"/>
    <s v="2022-10-16 13:31:33.714000+00:00"/>
    <s v="GPA"/>
  </r>
  <r>
    <x v="15"/>
    <n v="300000"/>
    <s v="INR"/>
    <n v="0"/>
    <x v="56"/>
    <s v="Sales"/>
    <s v="stat_kcR4fZg7TU7jjk1jAVua3qGLRS4J5uFayEjK5j02wtv"/>
    <s v="Unqualified"/>
    <x v="1"/>
    <s v="OpportunityStatusType.Lost"/>
    <s v="cont_GtzFiaeaLAvKWxxTdnyNHY4QviM2osBVrdyUiPUF1qV"/>
    <s v="Rajshekhar Jakkula"/>
    <m/>
    <s v="lead_ouNRn7ufVSow7B66Cri9pqY7i3zdupw3yPoblV8jtOT"/>
    <s v="Knight Frank"/>
    <s v="Sarvesh Pawar"/>
    <s v="user_sREdxbAJihL2Zbgic7tyQ6Rc4Mny7HnD1RNGhA9DDYh"/>
    <s v="Prajakta Sahastrabudhe"/>
    <s v="2022-06-20 10:57:37.538000+00:00"/>
    <s v="2022-07-30 10:15:59.751000+00:00"/>
    <m/>
    <s v="Mumbai"/>
    <m/>
    <m/>
    <m/>
    <n v="1400"/>
    <m/>
    <m/>
    <m/>
    <m/>
    <m/>
    <m/>
    <m/>
    <m/>
    <m/>
    <m/>
    <m/>
    <s v="Construction &amp; Real Estate"/>
    <m/>
    <m/>
    <m/>
    <m/>
    <m/>
    <m/>
    <m/>
    <m/>
    <m/>
    <m/>
    <m/>
    <m/>
    <s v="Aniket Vahile"/>
    <m/>
    <s v="user_vMd4rmcrSbjykdyL2J7rrYn84SWdcNc5FKligrmItPw"/>
    <s v="Shreenath Bhat"/>
    <m/>
    <m/>
    <s v="August"/>
    <x v="2"/>
    <s v="Naukri.com"/>
    <m/>
    <s v="Employee Engagement Handbook"/>
    <m/>
    <m/>
    <m/>
    <s v="2020-12-16 07:28:51.288000+00:00"/>
    <s v="2022-10-20 06:36:14.429000+00:00"/>
    <s v="GPA"/>
  </r>
  <r>
    <x v="28"/>
    <n v="9600000"/>
    <s v="INR"/>
    <n v="100"/>
    <x v="75"/>
    <s v="Sales"/>
    <s v="stat_OZRiD1474QRJIpvnjHCZfiIvKcVD6mIKSSTzg8SwDVx"/>
    <s v="Won- Payment Completed"/>
    <x v="0"/>
    <s v="OpportunityStatusType.Won"/>
    <m/>
    <m/>
    <s v="Both 1+3 &amp; Standalone Parental Policy"/>
    <s v="lead_d9hNhPRUINgVOLeJgnq0jtjFqqlny0hbWDx3pmgLOCx"/>
    <s v="CriticalRiver Inc."/>
    <s v="Vishnu Veeramani"/>
    <s v="user_JjaNBsxmUKBROYZvEahyXgec466W5jQa2pL0NUZ81Lb"/>
    <s v="Sreenivas Hatti"/>
    <s v="2022-06-29 06:45:18.426000+00:00"/>
    <s v="2022-07-30 12:16:49.034000+00:00"/>
    <m/>
    <s v="Hyderabad"/>
    <m/>
    <s v="2022-06-30 06:20:40+00:00"/>
    <m/>
    <n v="442"/>
    <m/>
    <m/>
    <m/>
    <m/>
    <m/>
    <m/>
    <m/>
    <m/>
    <m/>
    <m/>
    <m/>
    <s v="IT Services &amp; IT Consulting"/>
    <m/>
    <m/>
    <m/>
    <m/>
    <m/>
    <m/>
    <m/>
    <m/>
    <m/>
    <m/>
    <m/>
    <m/>
    <s v="Aniket Vahile"/>
    <m/>
    <s v="user_hYneJegkOPVKmVrtUbBOUXxrjYMTRntZlRehPSnApep"/>
    <s v="Vishnu Veeramani"/>
    <m/>
    <m/>
    <m/>
    <x v="2"/>
    <m/>
    <m/>
    <s v="Employee Count 200"/>
    <m/>
    <m/>
    <m/>
    <s v="2022-05-23 07:04:21.279000+00:00"/>
    <s v="2022-10-16 13:31:33.714000+00:00"/>
    <s v="GMC"/>
  </r>
  <r>
    <x v="16"/>
    <n v="2500000"/>
    <s v="INR"/>
    <n v="100"/>
    <x v="11"/>
    <s v="Sales"/>
    <s v="stat_OZRiD1474QRJIpvnjHCZfiIvKcVD6mIKSSTzg8SwDVx"/>
    <s v="Won- Payment Completed"/>
    <x v="0"/>
    <s v="OpportunityStatusType.Won"/>
    <s v="cont_xaRACq6ntS1vOGFGWGLsOMpahMdkXnUUahY2z1SfdP4"/>
    <s v="Aafia Ujede"/>
    <s v="Parental Policy"/>
    <s v="lead_i55v3pAulf9QKWNOX8SbDp4pk7b3pTRxb59cd6VaNap"/>
    <s v="Billennium"/>
    <s v="Sarvesh Pawar"/>
    <s v="user_8jx3L2CDfrbzNnwYUv6Plfha6VxaSGsqcbTXR3sIBZi"/>
    <s v="Manish Balpande"/>
    <s v="2022-07-25 08:06:27.095000+00:00"/>
    <s v="2022-07-29 14:52:05.264000+00:00"/>
    <m/>
    <s v="Pune"/>
    <m/>
    <m/>
    <m/>
    <n v="177"/>
    <m/>
    <m/>
    <m/>
    <m/>
    <m/>
    <m/>
    <m/>
    <s v="PAID_SOCIAL"/>
    <m/>
    <m/>
    <m/>
    <s v="Others"/>
    <m/>
    <m/>
    <m/>
    <m/>
    <m/>
    <m/>
    <m/>
    <m/>
    <m/>
    <m/>
    <m/>
    <m/>
    <m/>
    <m/>
    <s v="user_A8KOTZADnUtEQOLt4nSLAmteNStuGh80js75RYjrXVt"/>
    <s v="Sarvesh Pawar"/>
    <s v="Snehal Mane"/>
    <m/>
    <s v="July; November"/>
    <x v="4"/>
    <m/>
    <m/>
    <s v="Downloaded the guide: Designing employee healthcare plan"/>
    <m/>
    <m/>
    <m/>
    <s v="2021-11-08 19:23:40.113000+00:00"/>
    <s v="2022-10-20 13:09:28.121000+00:00"/>
    <s v="GMC"/>
  </r>
  <r>
    <x v="15"/>
    <n v="10000000"/>
    <s v="INR"/>
    <n v="0"/>
    <x v="56"/>
    <s v="Sales"/>
    <s v="stat_kcR4fZg7TU7jjk1jAVua3qGLRS4J5uFayEjK5j02wtv"/>
    <s v="Unqualified"/>
    <x v="1"/>
    <s v="OpportunityStatusType.Lost"/>
    <s v="cont_GtzFiaeaLAvKWxxTdnyNHY4QviM2osBVrdyUiPUF1qV"/>
    <s v="Rajshekhar Jakkula"/>
    <s v="Going with their Existing 3 Brokers only"/>
    <s v="lead_ouNRn7ufVSow7B66Cri9pqY7i3zdupw3yPoblV8jtOT"/>
    <s v="Knight Frank"/>
    <s v="Sarvesh Pawar"/>
    <s v="user_sREdxbAJihL2Zbgic7tyQ6Rc4Mny7HnD1RNGhA9DDYh"/>
    <s v="Prajakta Sahastrabudhe"/>
    <s v="2022-06-20 10:57:00.416000+00:00"/>
    <s v="2022-07-30 10:15:59.611000+00:00"/>
    <m/>
    <s v="Mumbai"/>
    <m/>
    <m/>
    <m/>
    <n v="1400"/>
    <m/>
    <m/>
    <m/>
    <m/>
    <m/>
    <m/>
    <m/>
    <m/>
    <m/>
    <m/>
    <m/>
    <s v="Construction &amp; Real Estate"/>
    <m/>
    <m/>
    <m/>
    <m/>
    <m/>
    <m/>
    <m/>
    <m/>
    <m/>
    <m/>
    <m/>
    <m/>
    <s v="Aniket Vahile"/>
    <m/>
    <s v="user_vMd4rmcrSbjykdyL2J7rrYn84SWdcNc5FKligrmItPw"/>
    <s v="Shreenath Bhat"/>
    <m/>
    <m/>
    <s v="August"/>
    <x v="2"/>
    <s v="Naukri.com"/>
    <m/>
    <s v="Employee Engagement Handbook"/>
    <m/>
    <m/>
    <m/>
    <s v="2020-12-16 07:28:51.288000+00:00"/>
    <s v="2022-10-20 06:36:14.429000+00:00"/>
    <s v="GMC"/>
  </r>
  <r>
    <x v="22"/>
    <n v="3100000"/>
    <s v="INR"/>
    <n v="0"/>
    <x v="39"/>
    <s v="Sales"/>
    <s v="stat_kcR4fZg7TU7jjk1jAVua3qGLRS4J5uFayEjK5j02wtv"/>
    <s v="Unqualified"/>
    <x v="1"/>
    <s v="OpportunityStatusType.Lost"/>
    <m/>
    <m/>
    <m/>
    <s v="lead_9Ae6TpX2k5kYcua6ydM2GoWLIS5rLjBlW21cS304syG"/>
    <s v="Motivitylabs"/>
    <s v="Satyajit Chati"/>
    <s v="user_TZzywQwym26DjuswO479pxRhNKX152z8X1haCx2vcst"/>
    <s v="Vrushali Kummar"/>
    <s v="2022-05-18 10:01:54.556000+00:00"/>
    <s v="2022-07-29 12:03:27.800000+00:00"/>
    <m/>
    <s v="Hyderabad"/>
    <m/>
    <m/>
    <m/>
    <n v="252"/>
    <m/>
    <m/>
    <m/>
    <m/>
    <m/>
    <m/>
    <m/>
    <m/>
    <m/>
    <m/>
    <m/>
    <s v="IT Services &amp; IT Consulting"/>
    <m/>
    <m/>
    <m/>
    <m/>
    <m/>
    <m/>
    <m/>
    <m/>
    <m/>
    <m/>
    <m/>
    <m/>
    <m/>
    <m/>
    <s v="user_5IQTpX6DsnoeoDfxqzqojpVoQLXPh68nhDjLS5ETjYj"/>
    <s v="Satyajit Chati"/>
    <m/>
    <m/>
    <s v="August"/>
    <x v="4"/>
    <m/>
    <m/>
    <s v="Employee Wellness Handbook"/>
    <m/>
    <m/>
    <m/>
    <s v="2022-01-08 10:54:49.222000+00:00"/>
    <s v="2022-07-29 12:03:27.852000+00:00"/>
    <m/>
  </r>
  <r>
    <x v="37"/>
    <n v="200000"/>
    <s v="INR"/>
    <n v="0"/>
    <x v="16"/>
    <s v="Sales"/>
    <s v="stat_1hn9nRJaLbI53NxPuSQgo90kRpbpKsFlwN4oEGNUTdO"/>
    <s v="Lost"/>
    <x v="1"/>
    <s v="OpportunityStatusType.Lost"/>
    <s v="cont_2QUXUZIRkKu90qzKIPjJ6A9dtk5DtS8OKj5UJW30LEV"/>
    <s v="Priyanka Jalgaonkar"/>
    <s v="GPA - Renewal; 2 lakhs cover flat;"/>
    <s v="lead_B4MPFVUqARcU4CyvF80R3gfJ8hUvJW30tawB2w3bh1g"/>
    <s v="Atidiv"/>
    <s v="Shreenath Bhat"/>
    <s v="user_RYbBTp8BVWNa7ppiOz6QVJMGK0exHsFmc5uCLn34ODZ"/>
    <s v="Prasoon Mishra"/>
    <s v="2022-06-21 06:14:12.392000+00:00"/>
    <s v="2022-07-29 09:43:37.529000+00:00"/>
    <m/>
    <s v="Pune"/>
    <m/>
    <m/>
    <m/>
    <n v="489"/>
    <m/>
    <m/>
    <m/>
    <m/>
    <m/>
    <m/>
    <m/>
    <s v="PAID_SOCIAL"/>
    <m/>
    <m/>
    <m/>
    <s v="IT Services &amp; IT Consulting"/>
    <m/>
    <m/>
    <m/>
    <m/>
    <m/>
    <m/>
    <m/>
    <m/>
    <m/>
    <m/>
    <m/>
    <m/>
    <s v="Jithendra Goalla"/>
    <m/>
    <s v="user_vMd4rmcrSbjykdyL2J7rrYn84SWdcNc5FKligrmItPw"/>
    <s v="Shreenath Bhat"/>
    <s v="Anjali Nishu"/>
    <m/>
    <m/>
    <x v="1"/>
    <s v="Naukri.com"/>
    <m/>
    <s v="Essential HR Policies"/>
    <m/>
    <m/>
    <m/>
    <s v="2022-03-07 05:56:15.672000+00:00"/>
    <s v="2022-09-20 06:08:44.664000+00:00"/>
    <s v="GPA"/>
  </r>
  <r>
    <x v="22"/>
    <n v="1850000"/>
    <s v="INR"/>
    <n v="100"/>
    <x v="11"/>
    <s v="Sales"/>
    <s v="stat_OZRiD1474QRJIpvnjHCZfiIvKcVD6mIKSSTzg8SwDVx"/>
    <s v="Won- Payment Completed"/>
    <x v="0"/>
    <s v="OpportunityStatusType.Won"/>
    <s v="cont_Yfb9IBqVVXd8YH3SqoOtyoliMmn9lObV70laP3jEiGG"/>
    <s v="Medha Keskar"/>
    <s v="GMC ren"/>
    <s v="lead_5xWrW6KCPRrwauGZn4J4Q582EDED8IAvahRpNyNUW5z"/>
    <s v="General Industrial Controls Pvt. Ltd. (GIC)"/>
    <s v="Gauri Jori"/>
    <s v="user_TZzywQwym26DjuswO479pxRhNKX152z8X1haCx2vcst"/>
    <s v="Vrushali Kummar"/>
    <s v="2022-05-24 10:24:19.744000+00:00"/>
    <s v="2022-07-29 11:33:43.151000+00:00"/>
    <m/>
    <s v="Pune"/>
    <m/>
    <s v="2020-09-08 11:50:33+00:00"/>
    <m/>
    <n v="302"/>
    <m/>
    <m/>
    <m/>
    <m/>
    <m/>
    <m/>
    <m/>
    <m/>
    <m/>
    <m/>
    <m/>
    <s v="Manufacturing"/>
    <m/>
    <m/>
    <m/>
    <m/>
    <m/>
    <m/>
    <m/>
    <m/>
    <m/>
    <m/>
    <m/>
    <m/>
    <s v="Sakshi Soni"/>
    <m/>
    <s v="user_5YHA1ZU4iP896lD1YJehdJcMx7ZEgWCpulT4T2c3pJ3"/>
    <s v="Gauri Jori"/>
    <m/>
    <m/>
    <s v="December; July"/>
    <x v="4"/>
    <s v="Naukri.com"/>
    <m/>
    <s v="Employee Engagement Handbook"/>
    <m/>
    <m/>
    <m/>
    <s v="2020-12-06 09:49:25.834000+00:00"/>
    <s v="2022-10-17 06:58:36.768000+00:00"/>
    <m/>
  </r>
  <r>
    <x v="37"/>
    <n v="5000000"/>
    <s v="INR"/>
    <n v="0"/>
    <x v="39"/>
    <s v="Sales"/>
    <s v="stat_1hn9nRJaLbI53NxPuSQgo90kRpbpKsFlwN4oEGNUTdO"/>
    <s v="Lost"/>
    <x v="1"/>
    <s v="OpportunityStatusType.Lost"/>
    <s v="cont_fsuQaFR1E5ufuD8H7P8XVWigVj3PChtrYXjEX4gn4An"/>
    <s v="Pradeep Dhumale"/>
    <s v="GMC Renewal"/>
    <s v="lead_0a1uPCGkb720WtCjaiGEg9RUPlwXyrhxbcmBEW2Md2F"/>
    <s v="Frames Process and Energy Systems India Private Limited"/>
    <s v="Trupti Suryavanshi"/>
    <s v="user_RYbBTp8BVWNa7ppiOz6QVJMGK0exHsFmc5uCLn34ODZ"/>
    <s v="Prasoon Mishra"/>
    <s v="2022-06-02 13:23:25.868000+00:00"/>
    <s v="2022-07-29 09:59:43.611000+00:00"/>
    <m/>
    <s v="Pune"/>
    <m/>
    <m/>
    <m/>
    <n v="350"/>
    <m/>
    <m/>
    <m/>
    <m/>
    <m/>
    <m/>
    <m/>
    <m/>
    <m/>
    <m/>
    <m/>
    <s v="IT Services &amp; IT Consulting"/>
    <m/>
    <m/>
    <m/>
    <m/>
    <m/>
    <m/>
    <m/>
    <m/>
    <m/>
    <m/>
    <m/>
    <m/>
    <s v="Sakshi Soni"/>
    <m/>
    <s v="user_L8E6IFhq6UCzKLHa45LUUTZCznDuyDwFrGaEp9DXiUM"/>
    <s v="Trupti Suryavanshi"/>
    <s v="Anjali Nishu"/>
    <m/>
    <s v="August"/>
    <x v="2"/>
    <s v="Naukri.com"/>
    <m/>
    <s v="Prasoon Leads"/>
    <m/>
    <m/>
    <m/>
    <s v="2021-08-04 07:10:02.821000+00:00"/>
    <s v="2022-09-01 11:19:53.428000+00:00"/>
    <s v="GMC"/>
  </r>
  <r>
    <x v="37"/>
    <n v="3000000"/>
    <s v="INR"/>
    <n v="0"/>
    <x v="11"/>
    <s v="Sales"/>
    <s v="stat_1hn9nRJaLbI53NxPuSQgo90kRpbpKsFlwN4oEGNUTdO"/>
    <s v="Lost"/>
    <x v="1"/>
    <s v="OpportunityStatusType.Lost"/>
    <s v="cont_2QUXUZIRkKu90qzKIPjJ6A9dtk5DtS8OKj5UJW30LEV"/>
    <s v="Priyanka Jalgaonkar"/>
    <s v="GMC - Renewal; cover of 2, 3 and 5 lakhs Rest details will share along with data."/>
    <s v="lead_B4MPFVUqARcU4CyvF80R3gfJ8hUvJW30tawB2w3bh1g"/>
    <s v="Atidiv"/>
    <s v="Shreenath Bhat"/>
    <s v="user_RYbBTp8BVWNa7ppiOz6QVJMGK0exHsFmc5uCLn34ODZ"/>
    <s v="Prasoon Mishra"/>
    <s v="2022-06-21 06:13:23.066000+00:00"/>
    <s v="2022-07-29 09:21:00.005000+00:00"/>
    <m/>
    <s v="Pune"/>
    <m/>
    <m/>
    <m/>
    <n v="489"/>
    <m/>
    <m/>
    <m/>
    <m/>
    <m/>
    <m/>
    <m/>
    <s v="PAID_SOCIAL"/>
    <m/>
    <m/>
    <m/>
    <s v="IT Services &amp; IT Consulting"/>
    <m/>
    <m/>
    <m/>
    <m/>
    <m/>
    <m/>
    <m/>
    <m/>
    <m/>
    <m/>
    <m/>
    <m/>
    <s v="Jithendra Goalla"/>
    <m/>
    <s v="user_vMd4rmcrSbjykdyL2J7rrYn84SWdcNc5FKligrmItPw"/>
    <s v="Shreenath Bhat"/>
    <s v="Anjali Nishu"/>
    <m/>
    <m/>
    <x v="1"/>
    <s v="Naukri.com"/>
    <m/>
    <s v="Essential HR Policies"/>
    <m/>
    <m/>
    <m/>
    <s v="2022-03-07 05:56:15.672000+00:00"/>
    <s v="2022-09-20 06:08:44.664000+00:00"/>
    <s v="GMC"/>
  </r>
  <r>
    <x v="37"/>
    <n v="500000"/>
    <s v="INR"/>
    <n v="0"/>
    <x v="16"/>
    <s v="Sales"/>
    <s v="stat_1hn9nRJaLbI53NxPuSQgo90kRpbpKsFlwN4oEGNUTdO"/>
    <s v="Lost"/>
    <x v="1"/>
    <s v="OpportunityStatusType.Lost"/>
    <s v="cont_2QUXUZIRkKu90qzKIPjJ6A9dtk5DtS8OKj5UJW30LEV"/>
    <s v="Priyanka Jalgaonkar"/>
    <s v="GTL - Renewal; 2 lakhs flat cover"/>
    <s v="lead_B4MPFVUqARcU4CyvF80R3gfJ8hUvJW30tawB2w3bh1g"/>
    <s v="Atidiv"/>
    <s v="Shreenath Bhat"/>
    <s v="user_RYbBTp8BVWNa7ppiOz6QVJMGK0exHsFmc5uCLn34ODZ"/>
    <s v="Prasoon Mishra"/>
    <s v="2022-06-21 06:15:35.419000+00:00"/>
    <s v="2022-07-29 09:21:10.156000+00:00"/>
    <m/>
    <s v="Pune"/>
    <m/>
    <m/>
    <m/>
    <n v="489"/>
    <m/>
    <m/>
    <m/>
    <m/>
    <m/>
    <m/>
    <m/>
    <s v="PAID_SOCIAL"/>
    <m/>
    <m/>
    <m/>
    <s v="IT Services &amp; IT Consulting"/>
    <m/>
    <m/>
    <m/>
    <m/>
    <m/>
    <m/>
    <m/>
    <m/>
    <m/>
    <m/>
    <m/>
    <m/>
    <s v="Jithendra Goalla"/>
    <m/>
    <s v="user_vMd4rmcrSbjykdyL2J7rrYn84SWdcNc5FKligrmItPw"/>
    <s v="Shreenath Bhat"/>
    <s v="Anjali Nishu"/>
    <m/>
    <m/>
    <x v="1"/>
    <s v="Naukri.com"/>
    <m/>
    <s v="Essential HR Policies"/>
    <m/>
    <m/>
    <m/>
    <s v="2022-03-07 05:56:15.672000+00:00"/>
    <s v="2022-09-20 06:08:44.664000+00:00"/>
    <s v="GTL"/>
  </r>
  <r>
    <x v="37"/>
    <n v="200000"/>
    <s v="INR"/>
    <n v="0"/>
    <x v="16"/>
    <s v="Sales"/>
    <s v="stat_1hn9nRJaLbI53NxPuSQgo90kRpbpKsFlwN4oEGNUTdO"/>
    <s v="Lost"/>
    <x v="1"/>
    <s v="OpportunityStatusType.Lost"/>
    <s v="cont_2QUXUZIRkKu90qzKIPjJ6A9dtk5DtS8OKj5UJW30LEV"/>
    <s v="Priyanka Jalgaonkar"/>
    <s v="Parental top up for 20 employees"/>
    <s v="lead_B4MPFVUqARcU4CyvF80R3gfJ8hUvJW30tawB2w3bh1g"/>
    <s v="Atidiv"/>
    <s v="Shreenath Bhat"/>
    <s v="user_RYbBTp8BVWNa7ppiOz6QVJMGK0exHsFmc5uCLn34ODZ"/>
    <s v="Prasoon Mishra"/>
    <s v="2022-06-21 06:16:26.047000+00:00"/>
    <s v="2022-07-29 09:43:26.363000+00:00"/>
    <m/>
    <s v="Pune"/>
    <m/>
    <m/>
    <m/>
    <n v="489"/>
    <m/>
    <m/>
    <m/>
    <m/>
    <m/>
    <m/>
    <m/>
    <s v="PAID_SOCIAL"/>
    <m/>
    <m/>
    <m/>
    <s v="IT Services &amp; IT Consulting"/>
    <m/>
    <m/>
    <m/>
    <m/>
    <m/>
    <m/>
    <m/>
    <m/>
    <m/>
    <m/>
    <m/>
    <m/>
    <s v="Jithendra Goalla"/>
    <m/>
    <s v="user_vMd4rmcrSbjykdyL2J7rrYn84SWdcNc5FKligrmItPw"/>
    <s v="Shreenath Bhat"/>
    <s v="Anjali Nishu"/>
    <m/>
    <m/>
    <x v="1"/>
    <s v="Naukri.com"/>
    <m/>
    <s v="Essential HR Policies"/>
    <m/>
    <m/>
    <m/>
    <s v="2022-03-07 05:56:15.672000+00:00"/>
    <s v="2022-09-20 06:08:44.664000+00:00"/>
    <s v="GMC"/>
  </r>
  <r>
    <x v="1"/>
    <n v="1000000"/>
    <s v="INR"/>
    <n v="50"/>
    <x v="4"/>
    <s v="Sales"/>
    <s v="stat_Bh0lNV2usJkCLD6fjWneAqpmASEbmvomDaal7U02FV1"/>
    <s v="Demo Scheduled"/>
    <x v="1"/>
    <s v="OpportunityStatusType.Active"/>
    <s v="cont_N0dQqlMGrg54NweEi6w4LnSHYyWNxQme1wrHg9QsQnh"/>
    <s v="Amol Kulkarni"/>
    <s v="GMC - need to meet in person for more details"/>
    <s v="lead_8PUiAZyBu9Yk58Z7JpBSYC4hV9mb1gTHoQCtO27jY7i"/>
    <s v="Samsonite South Asia Pvt. Ltd."/>
    <s v="Shreenath Bhat"/>
    <s v="user_kbtBHYtBjVDNyI72HTF6C1SCvC7yVBiA6OrBOy3t96U"/>
    <s v="Tejas Kulkarni"/>
    <s v="2022-06-15 07:11:27.785000+00:00"/>
    <s v="2022-07-29 06:48:49.426000+00:00"/>
    <m/>
    <s v="Mumbai"/>
    <m/>
    <m/>
    <m/>
    <n v="287"/>
    <m/>
    <m/>
    <m/>
    <m/>
    <m/>
    <m/>
    <m/>
    <m/>
    <m/>
    <m/>
    <m/>
    <s v="Others"/>
    <m/>
    <m/>
    <m/>
    <m/>
    <m/>
    <m/>
    <m/>
    <m/>
    <m/>
    <m/>
    <m/>
    <m/>
    <s v="Arunkumar Dubey"/>
    <m/>
    <s v="user_vMd4rmcrSbjykdyL2J7rrYn84SWdcNc5FKligrmItPw"/>
    <s v="Shreenath Bhat"/>
    <m/>
    <m/>
    <m/>
    <x v="2"/>
    <s v="Naukri.com"/>
    <m/>
    <s v="Vaccine inbound"/>
    <m/>
    <m/>
    <m/>
    <s v="2021-04-21 07:22:09.071000+00:00"/>
    <s v="2022-09-08 06:40:02.142000+00:00"/>
    <s v="GMC"/>
  </r>
  <r>
    <x v="1"/>
    <n v="200000"/>
    <s v="INR"/>
    <n v="50"/>
    <x v="4"/>
    <s v="Sales"/>
    <s v="stat_Bh0lNV2usJkCLD6fjWneAqpmASEbmvomDaal7U02FV1"/>
    <s v="Demo Scheduled"/>
    <x v="1"/>
    <s v="OpportunityStatusType.Active"/>
    <s v="cont_N0dQqlMGrg54NweEi6w4LnSHYyWNxQme1wrHg9QsQnh"/>
    <s v="Amol Kulkarni"/>
    <s v="GPA"/>
    <s v="lead_8PUiAZyBu9Yk58Z7JpBSYC4hV9mb1gTHoQCtO27jY7i"/>
    <s v="Samsonite South Asia Pvt. Ltd."/>
    <s v="Shreenath Bhat"/>
    <s v="user_kbtBHYtBjVDNyI72HTF6C1SCvC7yVBiA6OrBOy3t96U"/>
    <s v="Tejas Kulkarni"/>
    <s v="2022-06-15 07:11:51.245000+00:00"/>
    <s v="2022-07-29 06:49:05.393000+00:00"/>
    <m/>
    <s v="Mumbai"/>
    <m/>
    <m/>
    <m/>
    <n v="287"/>
    <m/>
    <m/>
    <m/>
    <m/>
    <m/>
    <m/>
    <m/>
    <m/>
    <m/>
    <m/>
    <m/>
    <s v="Others"/>
    <m/>
    <m/>
    <m/>
    <m/>
    <m/>
    <m/>
    <m/>
    <m/>
    <m/>
    <m/>
    <m/>
    <m/>
    <s v="Arunkumar Dubey"/>
    <m/>
    <s v="user_vMd4rmcrSbjykdyL2J7rrYn84SWdcNc5FKligrmItPw"/>
    <s v="Shreenath Bhat"/>
    <m/>
    <m/>
    <m/>
    <x v="2"/>
    <s v="Naukri.com"/>
    <m/>
    <s v="Vaccine inbound"/>
    <m/>
    <m/>
    <m/>
    <s v="2021-04-21 07:22:09.071000+00:00"/>
    <s v="2022-09-08 06:40:02.142000+00:00"/>
    <s v="GPA"/>
  </r>
  <r>
    <x v="1"/>
    <n v="280000"/>
    <s v="INR"/>
    <n v="100"/>
    <x v="11"/>
    <s v="Sales"/>
    <s v="stat_OZRiD1474QRJIpvnjHCZfiIvKcVD6mIKSSTzg8SwDVx"/>
    <s v="Won- Payment Completed"/>
    <x v="0"/>
    <s v="OpportunityStatusType.Won"/>
    <m/>
    <m/>
    <m/>
    <s v="lead_YN4iIyAavJ7ViIB0VsGABjSnS8STWuulfuyeIsSgMfc"/>
    <s v="HNR Tech Pvt. Ltd."/>
    <s v="Kanchan Kothari"/>
    <s v="user_kbtBHYtBjVDNyI72HTF6C1SCvC7yVBiA6OrBOy3t96U"/>
    <s v="Tejas Kulkarni"/>
    <s v="2022-07-25 10:50:05.460000+00:00"/>
    <s v="2022-07-29 09:10:44.206000+00:00"/>
    <m/>
    <s v="Mumbai"/>
    <m/>
    <m/>
    <m/>
    <n v="66"/>
    <m/>
    <m/>
    <m/>
    <m/>
    <m/>
    <m/>
    <m/>
    <m/>
    <m/>
    <m/>
    <m/>
    <s v="IT Services &amp; IT Consulting"/>
    <m/>
    <m/>
    <m/>
    <m/>
    <m/>
    <m/>
    <m/>
    <m/>
    <m/>
    <m/>
    <m/>
    <m/>
    <s v="Jithendra Goalla"/>
    <m/>
    <s v="user_FdWFezbLzkYQcGsBUsjZO25nr2poK2nRbqV47Rs5Kfm"/>
    <s v="Prateek Wadhwa"/>
    <s v="Dr. Anil More"/>
    <m/>
    <s v="July"/>
    <x v="2"/>
    <s v="Lusha, Mr E"/>
    <m/>
    <m/>
    <m/>
    <m/>
    <m/>
    <s v="2022-05-30 10:39:46.004000+00:00"/>
    <s v="2022-10-13 06:52:42.175000+00:00"/>
    <m/>
  </r>
  <r>
    <x v="2"/>
    <n v="10000"/>
    <s v="INR"/>
    <n v="0"/>
    <x v="16"/>
    <s v="Sales"/>
    <s v="stat_1hn9nRJaLbI53NxPuSQgo90kRpbpKsFlwN4oEGNUTdO"/>
    <s v="Lost"/>
    <x v="1"/>
    <s v="OpportunityStatusType.Lost"/>
    <s v="cont_TC0mRIbTFQINRJ1MPnzt9YUOaeByPRKYeNcLsryIBDt"/>
    <s v="Shruti"/>
    <m/>
    <s v="lead_J1CX7zsDgZmK8bfFZLZUstVnjrx992B3ZfMdrDmQauO"/>
    <s v="Ace Brain"/>
    <s v="Prateek Wadhwa"/>
    <s v="user_FdWFezbLzkYQcGsBUsjZO25nr2poK2nRbqV47Rs5Kfm"/>
    <s v="Prateek Wadhwa"/>
    <s v="2022-07-26 12:08:16.946000+00:00"/>
    <s v="2022-07-29 06:16:14.867000+00:00"/>
    <m/>
    <s v="Pune"/>
    <m/>
    <s v="2020-08-20 10:25:20+00:00"/>
    <m/>
    <n v="58"/>
    <m/>
    <m/>
    <m/>
    <m/>
    <m/>
    <m/>
    <m/>
    <m/>
    <m/>
    <m/>
    <m/>
    <s v="Outsourcing and Offshoring Consulting"/>
    <m/>
    <m/>
    <m/>
    <m/>
    <m/>
    <m/>
    <m/>
    <m/>
    <m/>
    <m/>
    <m/>
    <m/>
    <s v="Ravi Jaiswal"/>
    <m/>
    <s v="user_FdWFezbLzkYQcGsBUsjZO25nr2poK2nRbqV47Rs5Kfm"/>
    <s v="Prateek Wadhwa"/>
    <m/>
    <m/>
    <s v="July"/>
    <x v="5"/>
    <s v="Lusha"/>
    <m/>
    <m/>
    <m/>
    <m/>
    <m/>
    <s v="2020-12-06 09:47:16.805000+00:00"/>
    <s v="2022-09-06 14:12:04.167000+00:00"/>
    <s v="GPA"/>
  </r>
  <r>
    <x v="2"/>
    <n v="60000"/>
    <s v="INR"/>
    <n v="0"/>
    <x v="16"/>
    <s v="Sales"/>
    <s v="stat_1hn9nRJaLbI53NxPuSQgo90kRpbpKsFlwN4oEGNUTdO"/>
    <s v="Lost"/>
    <x v="1"/>
    <s v="OpportunityStatusType.Lost"/>
    <s v="cont_TC0mRIbTFQINRJ1MPnzt9YUOaeByPRKYeNcLsryIBDt"/>
    <s v="Shruti"/>
    <m/>
    <s v="lead_J1CX7zsDgZmK8bfFZLZUstVnjrx992B3ZfMdrDmQauO"/>
    <s v="Ace Brain"/>
    <s v="Prateek Wadhwa"/>
    <s v="user_FdWFezbLzkYQcGsBUsjZO25nr2poK2nRbqV47Rs5Kfm"/>
    <s v="Prateek Wadhwa"/>
    <s v="2022-07-21 09:38:30.907000+00:00"/>
    <s v="2022-07-29 06:16:05.846000+00:00"/>
    <m/>
    <s v="Pune"/>
    <m/>
    <s v="2020-08-20 10:25:20+00:00"/>
    <m/>
    <n v="58"/>
    <m/>
    <m/>
    <m/>
    <m/>
    <m/>
    <m/>
    <m/>
    <m/>
    <m/>
    <m/>
    <m/>
    <s v="Outsourcing and Offshoring Consulting"/>
    <m/>
    <m/>
    <m/>
    <m/>
    <m/>
    <m/>
    <m/>
    <m/>
    <m/>
    <m/>
    <m/>
    <m/>
    <s v="Ravi Jaiswal"/>
    <m/>
    <s v="user_FdWFezbLzkYQcGsBUsjZO25nr2poK2nRbqV47Rs5Kfm"/>
    <s v="Prateek Wadhwa"/>
    <m/>
    <m/>
    <s v="July"/>
    <x v="5"/>
    <s v="Lusha"/>
    <m/>
    <m/>
    <m/>
    <m/>
    <m/>
    <s v="2020-12-06 09:47:16.805000+00:00"/>
    <s v="2022-09-06 14:12:04.167000+00:00"/>
    <s v="GMC"/>
  </r>
  <r>
    <x v="16"/>
    <n v="30000"/>
    <s v="INR"/>
    <n v="0"/>
    <x v="56"/>
    <s v="Sales"/>
    <s v="stat_kcR4fZg7TU7jjk1jAVua3qGLRS4J5uFayEjK5j02wtv"/>
    <s v="Unqualified"/>
    <x v="1"/>
    <s v="OpportunityStatusType.Lost"/>
    <s v="cont_31d3TzGsrbQZ8xjguHscjIzo4ABIIt6t3Tt3geUHcln"/>
    <s v="Shruti Athara"/>
    <m/>
    <s v="lead_7IAJJwa4t3bJVF07j94vmNv1GeEenwtoyjEK28ND3q1"/>
    <s v="Brickfolio Pvt Ltd"/>
    <s v="Nikhil Ahuja"/>
    <s v="user_P3f70h2AcefBkFTBZpvA9LgDbjTmUIXkqdKqHJ5evwA"/>
    <s v="Manojkumar Tinna"/>
    <s v="2022-07-14 05:34:01.935000+00:00"/>
    <s v="2022-07-29 06:09:44.528000+00:00"/>
    <m/>
    <s v="Pune"/>
    <m/>
    <m/>
    <m/>
    <n v="100"/>
    <m/>
    <m/>
    <m/>
    <m/>
    <m/>
    <m/>
    <m/>
    <s v="PAID_SOCIAL"/>
    <m/>
    <m/>
    <m/>
    <m/>
    <m/>
    <m/>
    <m/>
    <m/>
    <m/>
    <m/>
    <m/>
    <m/>
    <m/>
    <m/>
    <m/>
    <m/>
    <m/>
    <m/>
    <s v="user_ocHSJH83OJnHCvKyMbjx8WOOK8PMgAUGIj1qK0q0dMV"/>
    <s v="Nikhil Ahuja"/>
    <m/>
    <m/>
    <s v="August"/>
    <x v="4"/>
    <m/>
    <m/>
    <s v="Employee Engagement Handbook"/>
    <m/>
    <m/>
    <m/>
    <s v="2022-06-12 13:25:38.938000+00:00"/>
    <s v="2022-07-29 06:09:44.573000+00:00"/>
    <s v="GPA"/>
  </r>
  <r>
    <x v="16"/>
    <n v="300000"/>
    <s v="INR"/>
    <n v="0"/>
    <x v="52"/>
    <s v="Sales"/>
    <s v="stat_kcR4fZg7TU7jjk1jAVua3qGLRS4J5uFayEjK5j02wtv"/>
    <s v="Unqualified"/>
    <x v="1"/>
    <s v="OpportunityStatusType.Lost"/>
    <s v="cont_31d3TzGsrbQZ8xjguHscjIzo4ABIIt6t3Tt3geUHcln"/>
    <s v="Shruti Athara"/>
    <m/>
    <s v="lead_7IAJJwa4t3bJVF07j94vmNv1GeEenwtoyjEK28ND3q1"/>
    <s v="Brickfolio Pvt Ltd"/>
    <s v="Nikhil Ahuja"/>
    <s v="user_P3f70h2AcefBkFTBZpvA9LgDbjTmUIXkqdKqHJ5evwA"/>
    <s v="Manojkumar Tinna"/>
    <s v="2022-07-11 09:14:22.878000+00:00"/>
    <s v="2022-07-29 06:09:21.757000+00:00"/>
    <m/>
    <s v="Pune"/>
    <m/>
    <m/>
    <m/>
    <n v="100"/>
    <m/>
    <m/>
    <m/>
    <m/>
    <m/>
    <m/>
    <m/>
    <s v="PAID_SOCIAL"/>
    <m/>
    <m/>
    <m/>
    <m/>
    <m/>
    <m/>
    <m/>
    <m/>
    <m/>
    <m/>
    <m/>
    <m/>
    <m/>
    <m/>
    <m/>
    <m/>
    <m/>
    <m/>
    <s v="user_ocHSJH83OJnHCvKyMbjx8WOOK8PMgAUGIj1qK0q0dMV"/>
    <s v="Nikhil Ahuja"/>
    <m/>
    <m/>
    <s v="August"/>
    <x v="4"/>
    <m/>
    <m/>
    <s v="Employee Engagement Handbook"/>
    <m/>
    <m/>
    <m/>
    <s v="2022-06-12 13:25:38.938000+00:00"/>
    <s v="2022-07-29 06:09:44.573000+00:00"/>
    <s v="GMC"/>
  </r>
  <r>
    <x v="7"/>
    <n v="1000000"/>
    <s v="INR"/>
    <n v="0"/>
    <x v="10"/>
    <s v="Sales"/>
    <s v="stat_kcR4fZg7TU7jjk1jAVua3qGLRS4J5uFayEjK5j02wtv"/>
    <s v="Unqualified"/>
    <x v="1"/>
    <s v="OpportunityStatusType.Lost"/>
    <s v="cont_vJhZXrGT8sUodrmhJ7O32BGGnumvoGkfjyAEX6K9FDS"/>
    <s v="Amarendra sharan (legal head)"/>
    <s v="GMC renewal"/>
    <s v="lead_lEqiRA1lqEhapO0H9W5uf6ECbDKQXHjRxEMPLvMaUtO"/>
    <s v="Newgen software technologies"/>
    <s v="Gauri Jori"/>
    <s v="user_P3f70h2AcefBkFTBZpvA9LgDbjTmUIXkqdKqHJ5evwA"/>
    <s v="Manojkumar Tinna"/>
    <s v="2022-02-23 10:01:16.358000+00:00"/>
    <s v="2022-07-29 05:17:58.546000+00:00"/>
    <m/>
    <s v="Delhi"/>
    <m/>
    <m/>
    <m/>
    <n v="2700"/>
    <m/>
    <m/>
    <m/>
    <m/>
    <m/>
    <m/>
    <m/>
    <s v="PAID_SOCIAL"/>
    <m/>
    <m/>
    <m/>
    <s v="IT Services &amp; IT Consulting"/>
    <m/>
    <m/>
    <m/>
    <m/>
    <m/>
    <m/>
    <m/>
    <m/>
    <m/>
    <m/>
    <m/>
    <m/>
    <s v="Deepak Yadav"/>
    <m/>
    <s v="user_5YHA1ZU4iP896lD1YJehdJcMx7ZEgWCpulT4T2c3pJ3"/>
    <s v="Gauri Jori"/>
    <m/>
    <m/>
    <s v="April"/>
    <x v="1"/>
    <m/>
    <m/>
    <s v="Essential HR Policies"/>
    <m/>
    <m/>
    <m/>
    <s v="2022-02-14 10:06:18.332000+00:00"/>
    <s v="2022-09-19 08:11:37.233000+00:00"/>
    <m/>
  </r>
  <r>
    <x v="7"/>
    <n v="100000"/>
    <s v="INR"/>
    <n v="0"/>
    <x v="10"/>
    <s v="Sales"/>
    <s v="stat_kcR4fZg7TU7jjk1jAVua3qGLRS4J5uFayEjK5j02wtv"/>
    <s v="Unqualified"/>
    <x v="1"/>
    <s v="OpportunityStatusType.Lost"/>
    <s v="cont_vJhZXrGT8sUodrmhJ7O32BGGnumvoGkfjyAEX6K9FDS"/>
    <s v="Amarendra sharan (legal head)"/>
    <s v="GPA ren"/>
    <s v="lead_lEqiRA1lqEhapO0H9W5uf6ECbDKQXHjRxEMPLvMaUtO"/>
    <s v="Newgen software technologies"/>
    <s v="Gauri Jori"/>
    <s v="user_P3f70h2AcefBkFTBZpvA9LgDbjTmUIXkqdKqHJ5evwA"/>
    <s v="Manojkumar Tinna"/>
    <s v="2022-02-23 10:02:54.452000+00:00"/>
    <s v="2022-07-29 05:18:04.529000+00:00"/>
    <m/>
    <s v="Delhi"/>
    <m/>
    <m/>
    <m/>
    <n v="2700"/>
    <m/>
    <m/>
    <m/>
    <m/>
    <m/>
    <m/>
    <m/>
    <s v="PAID_SOCIAL"/>
    <m/>
    <m/>
    <m/>
    <s v="IT Services &amp; IT Consulting"/>
    <m/>
    <m/>
    <m/>
    <m/>
    <m/>
    <m/>
    <m/>
    <m/>
    <m/>
    <m/>
    <m/>
    <m/>
    <s v="Deepak Yadav"/>
    <m/>
    <s v="user_5YHA1ZU4iP896lD1YJehdJcMx7ZEgWCpulT4T2c3pJ3"/>
    <s v="Gauri Jori"/>
    <m/>
    <m/>
    <s v="April"/>
    <x v="1"/>
    <m/>
    <m/>
    <s v="Essential HR Policies"/>
    <m/>
    <m/>
    <m/>
    <s v="2022-02-14 10:06:18.332000+00:00"/>
    <s v="2022-09-19 08:11:37.233000+00:00"/>
    <m/>
  </r>
  <r>
    <x v="9"/>
    <n v="250000"/>
    <s v="INR"/>
    <n v="0"/>
    <x v="43"/>
    <s v="Sales"/>
    <s v="stat_1hn9nRJaLbI53NxPuSQgo90kRpbpKsFlwN4oEGNUTdO"/>
    <s v="Lost"/>
    <x v="1"/>
    <s v="OpportunityStatusType.Lost"/>
    <s v="cont_VuWWRIXDzFQp8U1fJXhwGTUUieEVykRld89rGxyXTqz"/>
    <s v="Ravindra Kulkarni"/>
    <s v="Incumbent provided them an expiring premium quote and also they wanted us to provide a fresh policy for a renewal"/>
    <s v="lead_0yUndFSKJ4HXl8PDaj9FSegx62AxGCwcdEm4DqPT8rT"/>
    <s v="Abhi Impact Logistics Solutions"/>
    <s v="Trupti Suryavanshi"/>
    <s v="user_9SBRjyF0n4iWuhUdqRyQkFhl2J4uyNKhFWvvJEvunX8"/>
    <s v="Omkar Ghate"/>
    <s v="2022-05-23 09:21:56.481000+00:00"/>
    <s v="2022-07-29 05:12:36.195000+00:00"/>
    <m/>
    <s v="Pune"/>
    <m/>
    <m/>
    <m/>
    <n v="187"/>
    <m/>
    <m/>
    <m/>
    <m/>
    <m/>
    <m/>
    <m/>
    <m/>
    <m/>
    <m/>
    <m/>
    <s v="Transportation &amp; Logistics"/>
    <m/>
    <m/>
    <m/>
    <m/>
    <m/>
    <m/>
    <m/>
    <m/>
    <m/>
    <m/>
    <m/>
    <m/>
    <m/>
    <m/>
    <s v="user_L8E6IFhq6UCzKLHa45LUUTZCznDuyDwFrGaEp9DXiUM"/>
    <s v="Trupti Suryavanshi"/>
    <s v="Anjali Nishu"/>
    <m/>
    <s v="July"/>
    <x v="12"/>
    <s v="Rd"/>
    <m/>
    <m/>
    <m/>
    <m/>
    <m/>
    <s v="2021-07-07 06:06:25.521000+00:00"/>
    <s v="2022-10-18 10:19:05.605000+00:00"/>
    <s v="GMC"/>
  </r>
  <r>
    <x v="16"/>
    <n v="10000"/>
    <s v="INR"/>
    <n v="0"/>
    <x v="10"/>
    <s v="Sales"/>
    <s v="stat_kcR4fZg7TU7jjk1jAVua3qGLRS4J5uFayEjK5j02wtv"/>
    <s v="Unqualified"/>
    <x v="1"/>
    <s v="OpportunityStatusType.Lost"/>
    <s v="cont_rRpbpcmvINx2KQAdCkmdYM2X0ZEL8Ca45fB0UgYOPQ5"/>
    <s v="Manu"/>
    <s v="GPA New"/>
    <s v="lead_LsPzJhZ0F8pBMWF9TmG2Cf5VKUvNKd2eAD56syIsZ45"/>
    <s v="Regimmigration Fresh"/>
    <s v="Aishwarya Nyayadhish"/>
    <s v="user_8jx3L2CDfrbzNnwYUv6Plfha6VxaSGsqcbTXR3sIBZi"/>
    <s v="Manish Balpande"/>
    <s v="2022-06-13 11:38:26.855000+00:00"/>
    <s v="2022-07-29 05:06:57.295000+00:00"/>
    <m/>
    <s v="Other"/>
    <m/>
    <m/>
    <m/>
    <n v="100"/>
    <m/>
    <m/>
    <m/>
    <m/>
    <m/>
    <m/>
    <m/>
    <m/>
    <m/>
    <m/>
    <m/>
    <m/>
    <m/>
    <m/>
    <m/>
    <m/>
    <m/>
    <m/>
    <m/>
    <m/>
    <m/>
    <m/>
    <m/>
    <m/>
    <m/>
    <m/>
    <s v="user_6hRQhcoLhZEDUBYaw3vS7rv6T5582sGfXq4jNRqTfUU"/>
    <s v="Aishwarya Nyayadhish"/>
    <m/>
    <m/>
    <m/>
    <x v="4"/>
    <m/>
    <m/>
    <s v="Employee Wellness Handbook"/>
    <m/>
    <m/>
    <m/>
    <s v="2022-03-27 04:37:22.455000+00:00"/>
    <s v="2022-07-29 05:07:18.130000+00:00"/>
    <s v="GPA"/>
  </r>
  <r>
    <x v="16"/>
    <n v="800000"/>
    <s v="INR"/>
    <n v="0"/>
    <x v="10"/>
    <s v="Sales"/>
    <s v="stat_kcR4fZg7TU7jjk1jAVua3qGLRS4J5uFayEjK5j02wtv"/>
    <s v="Unqualified"/>
    <x v="1"/>
    <s v="OpportunityStatusType.Lost"/>
    <s v="cont_rRpbpcmvINx2KQAdCkmdYM2X0ZEL8Ca45fB0UgYOPQ5"/>
    <s v="Manu"/>
    <s v="GMC Fresh"/>
    <s v="lead_LsPzJhZ0F8pBMWF9TmG2Cf5VKUvNKd2eAD56syIsZ45"/>
    <s v="Regimmigration Fresh"/>
    <s v="Aishwarya Nyayadhish"/>
    <s v="user_8jx3L2CDfrbzNnwYUv6Plfha6VxaSGsqcbTXR3sIBZi"/>
    <s v="Manish Balpande"/>
    <s v="2022-06-13 11:38:07.142000+00:00"/>
    <s v="2022-07-29 05:06:50.097000+00:00"/>
    <m/>
    <s v="Other"/>
    <m/>
    <m/>
    <m/>
    <n v="100"/>
    <m/>
    <m/>
    <m/>
    <m/>
    <m/>
    <m/>
    <m/>
    <m/>
    <m/>
    <m/>
    <m/>
    <m/>
    <m/>
    <m/>
    <m/>
    <m/>
    <m/>
    <m/>
    <m/>
    <m/>
    <m/>
    <m/>
    <m/>
    <m/>
    <m/>
    <m/>
    <s v="user_6hRQhcoLhZEDUBYaw3vS7rv6T5582sGfXq4jNRqTfUU"/>
    <s v="Aishwarya Nyayadhish"/>
    <m/>
    <m/>
    <m/>
    <x v="4"/>
    <m/>
    <m/>
    <s v="Employee Wellness Handbook"/>
    <m/>
    <m/>
    <m/>
    <s v="2022-03-27 04:37:22.455000+00:00"/>
    <s v="2022-07-29 05:07:18.130000+00:00"/>
    <s v="GMC"/>
  </r>
  <r>
    <x v="16"/>
    <n v="200000"/>
    <s v="INR"/>
    <n v="0"/>
    <x v="73"/>
    <s v="Sales"/>
    <s v="stat_kcR4fZg7TU7jjk1jAVua3qGLRS4J5uFayEjK5j02wtv"/>
    <s v="Unqualified"/>
    <x v="1"/>
    <s v="OpportunityStatusType.Lost"/>
    <s v="cont_358cQtX6gHgzungCNFgumYVkydZK4gZzIKX3UPCl5mb"/>
    <s v="Jatin Chugh"/>
    <m/>
    <s v="lead_usT4uAl1RSBkMi0yAhviVrlbLsunN6ZzZdQrLu7Ycwt"/>
    <s v="Hike"/>
    <s v="Sarvesh Pawar"/>
    <s v="user_8jx3L2CDfrbzNnwYUv6Plfha6VxaSGsqcbTXR3sIBZi"/>
    <s v="Manish Balpande"/>
    <s v="2022-05-11 07:43:58.897000+00:00"/>
    <s v="2022-07-29 05:05:15.862000+00:00"/>
    <m/>
    <s v="Delhi"/>
    <m/>
    <m/>
    <m/>
    <n v="200"/>
    <m/>
    <m/>
    <m/>
    <m/>
    <m/>
    <m/>
    <m/>
    <m/>
    <m/>
    <m/>
    <m/>
    <s v="Others"/>
    <m/>
    <m/>
    <m/>
    <m/>
    <m/>
    <m/>
    <m/>
    <m/>
    <m/>
    <m/>
    <m/>
    <m/>
    <s v="Yogesh Paigude"/>
    <m/>
    <s v="user_A8KOTZADnUtEQOLt4nSLAmteNStuGh80js75RYjrXVt"/>
    <s v="Sarvesh Pawar"/>
    <m/>
    <m/>
    <s v="July"/>
    <x v="4"/>
    <s v="Linkedin"/>
    <m/>
    <s v="Employee Wellness Handbook"/>
    <m/>
    <m/>
    <m/>
    <s v="2022-01-10 13:09:22.574000+00:00"/>
    <s v="2022-07-30 06:23:56.586000+00:00"/>
    <s v="GPA"/>
  </r>
  <r>
    <x v="16"/>
    <n v="6000000"/>
    <s v="INR"/>
    <n v="0"/>
    <x v="73"/>
    <s v="Sales"/>
    <s v="stat_kcR4fZg7TU7jjk1jAVua3qGLRS4J5uFayEjK5j02wtv"/>
    <s v="Unqualified"/>
    <x v="1"/>
    <s v="OpportunityStatusType.Lost"/>
    <s v="cont_358cQtX6gHgzungCNFgumYVkydZK4gZzIKX3UPCl5mb"/>
    <s v="Jatin Chugh"/>
    <m/>
    <s v="lead_usT4uAl1RSBkMi0yAhviVrlbLsunN6ZzZdQrLu7Ycwt"/>
    <s v="Hike"/>
    <s v="Sarvesh Pawar"/>
    <s v="user_8jx3L2CDfrbzNnwYUv6Plfha6VxaSGsqcbTXR3sIBZi"/>
    <s v="Manish Balpande"/>
    <s v="2022-05-11 07:43:36.938000+00:00"/>
    <s v="2022-07-29 05:05:06.951000+00:00"/>
    <m/>
    <s v="Delhi"/>
    <m/>
    <m/>
    <m/>
    <n v="200"/>
    <m/>
    <m/>
    <m/>
    <m/>
    <m/>
    <m/>
    <m/>
    <m/>
    <m/>
    <m/>
    <m/>
    <s v="Others"/>
    <m/>
    <m/>
    <m/>
    <m/>
    <m/>
    <m/>
    <m/>
    <m/>
    <m/>
    <m/>
    <m/>
    <m/>
    <s v="Yogesh Paigude"/>
    <m/>
    <s v="user_A8KOTZADnUtEQOLt4nSLAmteNStuGh80js75RYjrXVt"/>
    <s v="Sarvesh Pawar"/>
    <m/>
    <m/>
    <s v="July"/>
    <x v="4"/>
    <s v="Linkedin"/>
    <m/>
    <s v="Employee Wellness Handbook"/>
    <m/>
    <m/>
    <m/>
    <s v="2022-01-10 13:09:22.574000+00:00"/>
    <s v="2022-07-30 06:23:56.586000+00:00"/>
    <s v="GMC"/>
  </r>
  <r>
    <x v="16"/>
    <n v="1500000"/>
    <s v="INR"/>
    <n v="0"/>
    <x v="73"/>
    <s v="Sales"/>
    <s v="stat_kcR4fZg7TU7jjk1jAVua3qGLRS4J5uFayEjK5j02wtv"/>
    <s v="Unqualified"/>
    <x v="1"/>
    <s v="OpportunityStatusType.Lost"/>
    <s v="cont_FUuyQK2I1gbjXziAznxxcf12lbNQXISegyMTvgrV4I8"/>
    <s v="Jatin Chugh"/>
    <m/>
    <s v="lead_usT4uAl1RSBkMi0yAhviVrlbLsunN6ZzZdQrLu7Ycwt"/>
    <s v="Hike"/>
    <s v="Sarvesh Pawar"/>
    <s v="user_8jx3L2CDfrbzNnwYUv6Plfha6VxaSGsqcbTXR3sIBZi"/>
    <s v="Manish Balpande"/>
    <s v="2022-05-11 07:44:27.395000+00:00"/>
    <s v="2022-07-29 05:05:23.258000+00:00"/>
    <m/>
    <s v="Delhi"/>
    <m/>
    <m/>
    <m/>
    <n v="200"/>
    <m/>
    <m/>
    <m/>
    <m/>
    <m/>
    <m/>
    <m/>
    <m/>
    <m/>
    <m/>
    <m/>
    <s v="Others"/>
    <m/>
    <m/>
    <m/>
    <m/>
    <m/>
    <m/>
    <m/>
    <m/>
    <m/>
    <m/>
    <m/>
    <m/>
    <s v="Yogesh Paigude"/>
    <m/>
    <s v="user_A8KOTZADnUtEQOLt4nSLAmteNStuGh80js75RYjrXVt"/>
    <s v="Sarvesh Pawar"/>
    <m/>
    <m/>
    <s v="July"/>
    <x v="4"/>
    <s v="Linkedin"/>
    <m/>
    <s v="Employee Wellness Handbook"/>
    <m/>
    <m/>
    <m/>
    <s v="2022-01-10 13:09:22.574000+00:00"/>
    <s v="2022-07-30 06:23:56.586000+00:00"/>
    <s v="GTL"/>
  </r>
  <r>
    <x v="11"/>
    <n v="25000"/>
    <s v="INR"/>
    <n v="0"/>
    <x v="36"/>
    <s v="Sales"/>
    <s v="stat_kcR4fZg7TU7jjk1jAVua3qGLRS4J5uFayEjK5j02wtv"/>
    <s v="Unqualified"/>
    <x v="1"/>
    <s v="OpportunityStatusType.Lost"/>
    <s v="cont_Mkc3lD1XcUjXeWJPJKfOme3MVLpLBdhLMDU8f2uLysm"/>
    <s v="Akanksha"/>
    <s v="GPA Renewal"/>
    <s v="lead_OPcivpFBxzvdvIhuZ5gC8ge3WRh4ikx1svD3IzTZvkO"/>
    <s v="Encore Healthcare Pvt. Ltd."/>
    <s v="Aishwarya Nyayadhish"/>
    <s v="user_LKRhV6rhcBe0uL8u70UUGeDjbMupuho4TaiAOCbT7HT"/>
    <s v="Kashif Ahmad"/>
    <s v="2022-04-25 11:33:12.132000+00:00"/>
    <s v="2022-07-29 03:39:53.364000+00:00"/>
    <m/>
    <s v="Mumbai"/>
    <m/>
    <m/>
    <m/>
    <n v="40"/>
    <m/>
    <m/>
    <m/>
    <m/>
    <m/>
    <m/>
    <m/>
    <m/>
    <m/>
    <m/>
    <m/>
    <s v="Health, Wellness &amp; Fitness"/>
    <m/>
    <m/>
    <m/>
    <m/>
    <m/>
    <m/>
    <m/>
    <m/>
    <m/>
    <m/>
    <m/>
    <m/>
    <m/>
    <m/>
    <s v="user_6hRQhcoLhZEDUBYaw3vS7rv6T5582sGfXq4jNRqTfUU"/>
    <s v="Aishwarya Nyayadhish"/>
    <m/>
    <m/>
    <s v="June"/>
    <x v="2"/>
    <s v="Lusha"/>
    <m/>
    <s v="Pharma"/>
    <m/>
    <m/>
    <m/>
    <s v="2022-02-15 08:52:49.008000+00:00"/>
    <s v="2022-08-27 07:09:43.361000+00:00"/>
    <m/>
  </r>
  <r>
    <x v="11"/>
    <n v="450000"/>
    <s v="INR"/>
    <n v="0"/>
    <x v="36"/>
    <s v="Sales"/>
    <s v="stat_kcR4fZg7TU7jjk1jAVua3qGLRS4J5uFayEjK5j02wtv"/>
    <s v="Unqualified"/>
    <x v="1"/>
    <s v="OpportunityStatusType.Lost"/>
    <s v="cont_Mkc3lD1XcUjXeWJPJKfOme3MVLpLBdhLMDU8f2uLysm"/>
    <s v="Akanksha"/>
    <s v="GMC Renewal"/>
    <s v="lead_OPcivpFBxzvdvIhuZ5gC8ge3WRh4ikx1svD3IzTZvkO"/>
    <s v="Encore Healthcare Pvt. Ltd."/>
    <s v="Aishwarya Nyayadhish"/>
    <s v="user_LKRhV6rhcBe0uL8u70UUGeDjbMupuho4TaiAOCbT7HT"/>
    <s v="Kashif Ahmad"/>
    <s v="2022-04-25 11:32:41.379000+00:00"/>
    <s v="2022-07-29 03:39:56.994000+00:00"/>
    <m/>
    <s v="Mumbai"/>
    <m/>
    <m/>
    <m/>
    <n v="40"/>
    <m/>
    <m/>
    <m/>
    <m/>
    <m/>
    <m/>
    <m/>
    <m/>
    <m/>
    <m/>
    <m/>
    <s v="Health, Wellness &amp; Fitness"/>
    <m/>
    <m/>
    <m/>
    <m/>
    <m/>
    <m/>
    <m/>
    <m/>
    <m/>
    <m/>
    <m/>
    <m/>
    <m/>
    <m/>
    <s v="user_6hRQhcoLhZEDUBYaw3vS7rv6T5582sGfXq4jNRqTfUU"/>
    <s v="Aishwarya Nyayadhish"/>
    <m/>
    <m/>
    <s v="June"/>
    <x v="2"/>
    <s v="Lusha"/>
    <m/>
    <s v="Pharma"/>
    <m/>
    <m/>
    <m/>
    <s v="2022-02-15 08:52:49.008000+00:00"/>
    <s v="2022-08-27 07:09:43.361000+00:00"/>
    <m/>
  </r>
  <r>
    <x v="11"/>
    <n v="702703"/>
    <s v="INR"/>
    <n v="100"/>
    <x v="78"/>
    <s v="Sales"/>
    <s v="stat_OZRiD1474QRJIpvnjHCZfiIvKcVD6mIKSSTzg8SwDVx"/>
    <s v="Won- Payment Completed"/>
    <x v="0"/>
    <s v="OpportunityStatusType.Won"/>
    <s v="cont_PzyFeE1dDXCSFk605UtjkvAK2JarMl4Bj2S8Wf35xBC"/>
    <s v="Lalit Malpe"/>
    <m/>
    <s v="lead_MWpo0TixJ3gpVopW0b1oB28JKAFug7crTIorib1vqJp"/>
    <s v="Comprehensive Support Services"/>
    <s v="Sarvesh Pawar"/>
    <s v="user_LKRhV6rhcBe0uL8u70UUGeDjbMupuho4TaiAOCbT7HT"/>
    <s v="Kashif Ahmad"/>
    <s v="2022-07-11 05:49:18.941000+00:00"/>
    <s v="2022-07-28 13:53:34.471000+00:00"/>
    <m/>
    <s v="Pune"/>
    <m/>
    <m/>
    <m/>
    <n v="103"/>
    <s v="Yes"/>
    <m/>
    <m/>
    <m/>
    <m/>
    <m/>
    <m/>
    <m/>
    <m/>
    <m/>
    <m/>
    <s v="Hospitality &amp; Travel"/>
    <m/>
    <m/>
    <m/>
    <m/>
    <m/>
    <m/>
    <m/>
    <m/>
    <m/>
    <m/>
    <m/>
    <m/>
    <s v="Ravi Jaiswal; Yogesh Paigude"/>
    <m/>
    <s v="user_A8KOTZADnUtEQOLt4nSLAmteNStuGh80js75RYjrXVt"/>
    <s v="Sarvesh Pawar"/>
    <s v="Snehal Mane"/>
    <m/>
    <s v="July; September"/>
    <x v="2"/>
    <s v="Mr. E"/>
    <m/>
    <s v="Elevation Investor"/>
    <m/>
    <m/>
    <m/>
    <s v="2021-07-21 08:51:49.293000+00:00"/>
    <s v="2022-10-02 05:59:44.930000+00:00"/>
    <s v="GMC"/>
  </r>
  <r>
    <x v="15"/>
    <n v="35000000"/>
    <s v="INR"/>
    <n v="0"/>
    <x v="10"/>
    <s v="Sales"/>
    <s v="stat_kcR4fZg7TU7jjk1jAVua3qGLRS4J5uFayEjK5j02wtv"/>
    <s v="Unqualified"/>
    <x v="1"/>
    <s v="OpportunityStatusType.Lost"/>
    <s v="cont_7sw8EsKvZMBMxyvmuIr6r7RGG8CECVJoebmnIy1KvvU"/>
    <s v="Vinod Hinduja"/>
    <s v="ICP Reject"/>
    <s v="lead_Zc4xOSifJtffgrsTFPAPQAk6Fj40ReM3rMUXzRbbqgG"/>
    <s v="Bestseller Retail India Pvt Ltd"/>
    <s v="Sarvesh Pawar"/>
    <s v="user_N52PP2uP2VZc2gm0nhh6CNFSif4n85g1cdxoNFd9ct0"/>
    <s v="Naveen Kumar"/>
    <s v="2022-07-04 07:15:00.025000+00:00"/>
    <s v="2022-07-28 11:22:12.436000+00:00"/>
    <m/>
    <s v="Mumbai"/>
    <m/>
    <m/>
    <m/>
    <n v="1340"/>
    <m/>
    <m/>
    <m/>
    <m/>
    <m/>
    <m/>
    <m/>
    <m/>
    <m/>
    <m/>
    <m/>
    <s v="Retail"/>
    <m/>
    <m/>
    <m/>
    <m/>
    <m/>
    <m/>
    <m/>
    <m/>
    <m/>
    <m/>
    <m/>
    <m/>
    <s v="Arunkumar Dubey"/>
    <m/>
    <s v="user_A8KOTZADnUtEQOLt4nSLAmteNStuGh80js75RYjrXVt"/>
    <s v="Sarvesh Pawar"/>
    <m/>
    <m/>
    <s v="August; December; February; October"/>
    <x v="2"/>
    <s v="Naukri.com"/>
    <m/>
    <m/>
    <m/>
    <m/>
    <m/>
    <s v="2021-07-26 06:56:53.613000+00:00"/>
    <s v="2022-10-20 10:26:53.944000+00:00"/>
    <s v="GMC"/>
  </r>
  <r>
    <x v="40"/>
    <n v="5000000"/>
    <s v="INR"/>
    <n v="0"/>
    <x v="10"/>
    <s v="Sales"/>
    <s v="stat_kcR4fZg7TU7jjk1jAVua3qGLRS4J5uFayEjK5j02wtv"/>
    <s v="Unqualified"/>
    <x v="1"/>
    <s v="OpportunityStatusType.Lost"/>
    <s v="cont_008sqYP7yppIY1I9ool0Zl2WP3zclfoLJ0ndiunsAau"/>
    <s v="kandavel murugan"/>
    <s v="GMC ren"/>
    <s v="lead_RdIwKaAlGKuSPr647IOm1UyfXCgbtIouxuPY2YDI7ol"/>
    <s v="Aparajitha Corporate Services"/>
    <s v="Gauri Jori"/>
    <s v="user_P3f70h2AcefBkFTBZpvA9LgDbjTmUIXkqdKqHJ5evwA"/>
    <s v="Manojkumar Tinna"/>
    <s v="2022-05-30 10:38:19.695000+00:00"/>
    <s v="2022-07-28 11:16:59.904000+00:00"/>
    <m/>
    <s v="Madurai"/>
    <m/>
    <s v="2020-08-20 09:04:45+00:00"/>
    <m/>
    <n v="1525"/>
    <m/>
    <m/>
    <m/>
    <m/>
    <m/>
    <m/>
    <m/>
    <m/>
    <m/>
    <m/>
    <m/>
    <s v="HR / Staffing / Recruitment"/>
    <m/>
    <m/>
    <m/>
    <m/>
    <m/>
    <m/>
    <m/>
    <m/>
    <m/>
    <m/>
    <m/>
    <m/>
    <m/>
    <m/>
    <s v="user_5YHA1ZU4iP896lD1YJehdJcMx7ZEgWCpulT4T2c3pJ3"/>
    <s v="Gauri Jori"/>
    <m/>
    <m/>
    <s v="August"/>
    <x v="4"/>
    <m/>
    <m/>
    <s v="Lead Magnet Lead"/>
    <m/>
    <m/>
    <m/>
    <s v="2020-12-06 09:46:52.486000+00:00"/>
    <s v="2022-07-28 11:17:45.720000+00:00"/>
    <m/>
  </r>
  <r>
    <x v="40"/>
    <n v="1000000"/>
    <s v="INR"/>
    <n v="0"/>
    <x v="10"/>
    <s v="Sales"/>
    <s v="stat_kcR4fZg7TU7jjk1jAVua3qGLRS4J5uFayEjK5j02wtv"/>
    <s v="Unqualified"/>
    <x v="1"/>
    <s v="OpportunityStatusType.Lost"/>
    <s v="cont_008sqYP7yppIY1I9ool0Zl2WP3zclfoLJ0ndiunsAau"/>
    <s v="kandavel murugan"/>
    <s v="GPA ren"/>
    <s v="lead_RdIwKaAlGKuSPr647IOm1UyfXCgbtIouxuPY2YDI7ol"/>
    <s v="Aparajitha Corporate Services"/>
    <s v="Gauri Jori"/>
    <s v="user_P3f70h2AcefBkFTBZpvA9LgDbjTmUIXkqdKqHJ5evwA"/>
    <s v="Manojkumar Tinna"/>
    <s v="2022-06-09 09:57:45.814000+00:00"/>
    <s v="2022-07-28 11:17:45.367000+00:00"/>
    <m/>
    <s v="Madurai"/>
    <m/>
    <s v="2020-08-20 09:04:45+00:00"/>
    <m/>
    <n v="1525"/>
    <m/>
    <m/>
    <m/>
    <m/>
    <m/>
    <m/>
    <m/>
    <m/>
    <m/>
    <m/>
    <m/>
    <s v="HR / Staffing / Recruitment"/>
    <m/>
    <m/>
    <m/>
    <m/>
    <m/>
    <m/>
    <m/>
    <m/>
    <m/>
    <m/>
    <m/>
    <m/>
    <m/>
    <m/>
    <s v="user_5YHA1ZU4iP896lD1YJehdJcMx7ZEgWCpulT4T2c3pJ3"/>
    <s v="Gauri Jori"/>
    <m/>
    <m/>
    <s v="August"/>
    <x v="4"/>
    <m/>
    <m/>
    <s v="Lead Magnet Lead"/>
    <m/>
    <m/>
    <m/>
    <s v="2020-12-06 09:46:52.486000+00:00"/>
    <s v="2022-07-28 11:17:45.720000+00:00"/>
    <m/>
  </r>
  <r>
    <x v="40"/>
    <n v="2000000"/>
    <s v="INR"/>
    <n v="0"/>
    <x v="16"/>
    <s v="Sales"/>
    <s v="stat_kcR4fZg7TU7jjk1jAVua3qGLRS4J5uFayEjK5j02wtv"/>
    <s v="Unqualified"/>
    <x v="1"/>
    <s v="OpportunityStatusType.Lost"/>
    <m/>
    <m/>
    <s v="Demo Scheduled for Saturday"/>
    <s v="lead_H7HYLFqZ0s0xxyM5RN1TDeP9TbFOs3FP26vLY6knxgJ"/>
    <s v="LOXIM INDUSTRIES"/>
    <s v="Kanchan Kothari"/>
    <s v="user_P3f70h2AcefBkFTBZpvA9LgDbjTmUIXkqdKqHJ5evwA"/>
    <s v="Manojkumar Tinna"/>
    <s v="2022-05-18 07:40:56.147000+00:00"/>
    <s v="2022-07-28 11:08:47.663000+00:00"/>
    <m/>
    <s v="Ahmedabad"/>
    <m/>
    <m/>
    <m/>
    <n v="140"/>
    <m/>
    <m/>
    <m/>
    <m/>
    <m/>
    <m/>
    <m/>
    <m/>
    <m/>
    <m/>
    <m/>
    <s v="Chemical"/>
    <m/>
    <m/>
    <m/>
    <m/>
    <m/>
    <m/>
    <m/>
    <m/>
    <m/>
    <m/>
    <m/>
    <m/>
    <s v="Amol Gawali"/>
    <m/>
    <s v="user_FdWFezbLzkYQcGsBUsjZO25nr2poK2nRbqV47Rs5Kfm"/>
    <s v="Prateek Wadhwa"/>
    <m/>
    <m/>
    <s v="July"/>
    <x v="2"/>
    <m/>
    <m/>
    <m/>
    <m/>
    <m/>
    <m/>
    <s v="2022-04-25 19:08:46.368000+00:00"/>
    <s v="2022-09-07 03:51:29.913000+00:00"/>
    <m/>
  </r>
  <r>
    <x v="7"/>
    <n v="681200"/>
    <s v="INR"/>
    <n v="100"/>
    <x v="78"/>
    <s v="Sales"/>
    <s v="stat_OZRiD1474QRJIpvnjHCZfiIvKcVD6mIKSSTzg8SwDVx"/>
    <s v="Won- Payment Completed"/>
    <x v="0"/>
    <s v="OpportunityStatusType.Won"/>
    <s v="cont_HY9YRsH9xd2dH2cKO1NvXOyb42Nth4ZY9MTNo8DcmND"/>
    <s v="Swapnil Rane"/>
    <s v="GMC ren."/>
    <s v="lead_VVxWfa1K7gnB6dkSWHtm3gp1GT3pKmxv0TT8Dd5TZfl"/>
    <s v="Systems Plus transformations"/>
    <s v="Gauri Jori"/>
    <s v="user_U27GK6WjhLhUhi1EDKXV57xMpn8n8DMIOjci1q3UReZ"/>
    <s v="Abhiroop Ganguly"/>
    <s v="2022-03-11 12:19:45.355000+00:00"/>
    <s v="2022-07-28 10:14:00.188000+00:00"/>
    <m/>
    <s v="Pune"/>
    <m/>
    <s v="2020-08-14 08:05:16+00:00"/>
    <m/>
    <n v="407"/>
    <m/>
    <m/>
    <m/>
    <m/>
    <m/>
    <m/>
    <m/>
    <m/>
    <m/>
    <m/>
    <m/>
    <s v="IT Services &amp; IT Consulting"/>
    <m/>
    <m/>
    <m/>
    <m/>
    <m/>
    <m/>
    <m/>
    <m/>
    <m/>
    <m/>
    <m/>
    <m/>
    <s v="Prashant Abhang"/>
    <m/>
    <s v="user_5YHA1ZU4iP896lD1YJehdJcMx7ZEgWCpulT4T2c3pJ3"/>
    <s v="Gauri Jori"/>
    <s v="Snehal Mane"/>
    <m/>
    <s v="July"/>
    <x v="2"/>
    <s v="Lusha"/>
    <m/>
    <s v="Glengarry"/>
    <m/>
    <m/>
    <m/>
    <s v="2020-12-06 09:46:31.329000+00:00"/>
    <s v="2022-10-20 12:31:28.939000+00:00"/>
    <m/>
  </r>
  <r>
    <x v="24"/>
    <n v="100000"/>
    <s v="INR"/>
    <n v="0"/>
    <x v="10"/>
    <s v="Sales"/>
    <s v="stat_1hn9nRJaLbI53NxPuSQgo90kRpbpKsFlwN4oEGNUTdO"/>
    <s v="Lost"/>
    <x v="1"/>
    <s v="OpportunityStatusType.Lost"/>
    <m/>
    <m/>
    <s v="gmc -fresh"/>
    <s v="lead_HwxlDONuzgWuAeedJMF6FlIwaozCJgAC9Iv8ONx1W8T"/>
    <s v="Bold Finance"/>
    <s v="Bharti Bankey"/>
    <s v="user_sD3YjSs92XKUfD0OPHeo886g6tW6aCM0iUhX5VVUuJi"/>
    <s v="Navin Panjwani"/>
    <s v="2022-06-27 09:26:13.984000+00:00"/>
    <s v="2022-07-28 09:46:30.223000+00:00"/>
    <m/>
    <s v="Mumbai"/>
    <m/>
    <s v="2022-06-25 08:46:56+00:00"/>
    <m/>
    <n v="12"/>
    <m/>
    <m/>
    <m/>
    <m/>
    <m/>
    <m/>
    <m/>
    <m/>
    <m/>
    <m/>
    <m/>
    <s v="Banking &amp; Finance"/>
    <m/>
    <m/>
    <m/>
    <m/>
    <m/>
    <m/>
    <m/>
    <m/>
    <m/>
    <m/>
    <m/>
    <m/>
    <m/>
    <m/>
    <s v="user_aM3WaaSUQQmaNnsm9l2FQRVWUEr8RN2ZdXzsuQUalQ3"/>
    <s v="Bharti Bankey"/>
    <m/>
    <m/>
    <m/>
    <x v="3"/>
    <s v="Inbound via website"/>
    <m/>
    <s v="Employee Count 25"/>
    <m/>
    <m/>
    <m/>
    <s v="2022-06-25 08:49:46.051000+00:00"/>
    <s v="2022-09-23 10:19:16.427000+00:00"/>
    <m/>
  </r>
  <r>
    <x v="24"/>
    <n v="300000"/>
    <s v="INR"/>
    <n v="0"/>
    <x v="0"/>
    <s v="Sales"/>
    <s v="stat_kcR4fZg7TU7jjk1jAVua3qGLRS4J5uFayEjK5j02wtv"/>
    <s v="Unqualified"/>
    <x v="1"/>
    <s v="OpportunityStatusType.Lost"/>
    <m/>
    <m/>
    <s v="GMC"/>
    <s v="lead_6nvA1WslPpuKKnbNN8JcNHtOimpSJC61Zndiebj7FLl"/>
    <s v="Lightspeed"/>
    <s v="Bharti Bankey"/>
    <s v="user_sD3YjSs92XKUfD0OPHeo886g6tW6aCM0iUhX5VVUuJi"/>
    <s v="Navin Panjwani"/>
    <s v="2022-07-01 11:14:27.295000+00:00"/>
    <s v="2022-07-28 09:30:04.675000+00:00"/>
    <m/>
    <s v="Delhi"/>
    <m/>
    <s v="2022-07-01 05:56:40+00:00"/>
    <m/>
    <n v="40"/>
    <m/>
    <m/>
    <m/>
    <m/>
    <m/>
    <m/>
    <m/>
    <s v="ORGANIC_SEARCH"/>
    <m/>
    <m/>
    <m/>
    <m/>
    <m/>
    <m/>
    <m/>
    <m/>
    <m/>
    <m/>
    <m/>
    <m/>
    <m/>
    <m/>
    <m/>
    <m/>
    <m/>
    <m/>
    <s v="user_aM3WaaSUQQmaNnsm9l2FQRVWUEr8RN2ZdXzsuQUalQ3"/>
    <s v="Bharti Bankey"/>
    <m/>
    <m/>
    <s v="August"/>
    <x v="3"/>
    <s v="Inbound via website"/>
    <m/>
    <s v="Employee Count 50 to 200"/>
    <m/>
    <m/>
    <m/>
    <s v="2022-07-01 05:59:31.174000+00:00"/>
    <s v="2022-08-23 09:44:14.260000+00:00"/>
    <m/>
  </r>
  <r>
    <x v="24"/>
    <n v="0"/>
    <s v="INR"/>
    <n v="0"/>
    <x v="45"/>
    <s v="Sales"/>
    <s v="stat_kcR4fZg7TU7jjk1jAVua3qGLRS4J5uFayEjK5j02wtv"/>
    <s v="Unqualified"/>
    <x v="1"/>
    <s v="OpportunityStatusType.Lost"/>
    <m/>
    <m/>
    <m/>
    <s v="lead_ArhKm8PvePGniX1M26ak5nBsSKuZmsvvmqODNuzZTEU"/>
    <s v="MBA Chaiwala (Fresh)"/>
    <s v="Kaushlya Bhavsar"/>
    <s v="user_sD3YjSs92XKUfD0OPHeo886g6tW6aCM0iUhX5VVUuJi"/>
    <s v="Navin Panjwani"/>
    <s v="2022-03-15 09:11:37.687000+00:00"/>
    <s v="2022-07-28 09:33:52.049000+00:00"/>
    <m/>
    <m/>
    <m/>
    <m/>
    <m/>
    <n v="40"/>
    <m/>
    <m/>
    <m/>
    <m/>
    <m/>
    <m/>
    <m/>
    <m/>
    <m/>
    <m/>
    <m/>
    <m/>
    <m/>
    <m/>
    <m/>
    <m/>
    <m/>
    <m/>
    <m/>
    <m/>
    <m/>
    <m/>
    <m/>
    <m/>
    <m/>
    <m/>
    <s v="user_2jRs4eIjwv8MozxYA1DE9MMy0FWf2gMgweg2LiJNu64"/>
    <s v="Gauri Munge"/>
    <m/>
    <m/>
    <m/>
    <x v="4"/>
    <m/>
    <m/>
    <s v="Downloaded the guide: Employee Wellness Handbook"/>
    <m/>
    <m/>
    <m/>
    <s v="2021-12-11 06:16:25.418000+00:00"/>
    <s v="2022-08-10 07:10:29.720000+00:00"/>
    <s v="GMC"/>
  </r>
  <r>
    <x v="24"/>
    <n v="25000"/>
    <s v="INR"/>
    <n v="0"/>
    <x v="56"/>
    <s v="Sales"/>
    <s v="stat_kcR4fZg7TU7jjk1jAVua3qGLRS4J5uFayEjK5j02wtv"/>
    <s v="Unqualified"/>
    <x v="1"/>
    <s v="OpportunityStatusType.Lost"/>
    <s v="cont_K6xDQHrL9oMYkbp29ihJ2rqhrDK7tEElQftxWFMzMhn"/>
    <s v="Dinesh Makwana"/>
    <m/>
    <s v="lead_QffHyHpUietFPQ7Sw4HlJ9r7OaJeSWk1cA7qxAYK5a5"/>
    <s v="IQGEN-X Pharma Pvt.Ltd ( Renewal )"/>
    <s v="Sarvesh Pawar"/>
    <s v="user_sD3YjSs92XKUfD0OPHeo886g6tW6aCM0iUhX5VVUuJi"/>
    <s v="Navin Panjwani"/>
    <s v="2022-07-19 08:03:00.511000+00:00"/>
    <s v="2022-07-28 07:31:48.025000+00:00"/>
    <m/>
    <s v="Mumbai"/>
    <m/>
    <m/>
    <m/>
    <n v="75"/>
    <m/>
    <m/>
    <m/>
    <m/>
    <m/>
    <m/>
    <m/>
    <m/>
    <m/>
    <m/>
    <m/>
    <s v="Health, Wellness &amp; Fitness"/>
    <m/>
    <m/>
    <m/>
    <m/>
    <m/>
    <m/>
    <m/>
    <m/>
    <m/>
    <m/>
    <m/>
    <m/>
    <m/>
    <m/>
    <s v="user_A8KOTZADnUtEQOLt4nSLAmteNStuGh80js75RYjrXVt"/>
    <s v="Sarvesh Pawar"/>
    <m/>
    <m/>
    <s v="July"/>
    <x v="2"/>
    <m/>
    <m/>
    <s v="Vaccine inbound"/>
    <m/>
    <m/>
    <m/>
    <s v="2021-04-08 05:38:53.908000+00:00"/>
    <s v="2022-09-28 19:49:12.459000+00:00"/>
    <s v="GPA"/>
  </r>
  <r>
    <x v="24"/>
    <n v="350000"/>
    <s v="INR"/>
    <n v="0"/>
    <x v="16"/>
    <s v="Sales"/>
    <s v="stat_kcR4fZg7TU7jjk1jAVua3qGLRS4J5uFayEjK5j02wtv"/>
    <s v="Unqualified"/>
    <x v="1"/>
    <s v="OpportunityStatusType.Lost"/>
    <s v="cont_K6xDQHrL9oMYkbp29ihJ2rqhrDK7tEElQftxWFMzMhn"/>
    <s v="Dinesh Makwana"/>
    <m/>
    <s v="lead_QffHyHpUietFPQ7Sw4HlJ9r7OaJeSWk1cA7qxAYK5a5"/>
    <s v="IQGEN-X Pharma Pvt.Ltd ( Renewal )"/>
    <s v="Sarvesh Pawar"/>
    <s v="user_sD3YjSs92XKUfD0OPHeo886g6tW6aCM0iUhX5VVUuJi"/>
    <s v="Navin Panjwani"/>
    <s v="2022-07-19 08:02:40.268000+00:00"/>
    <s v="2022-07-28 07:31:35.006000+00:00"/>
    <m/>
    <s v="Mumbai"/>
    <m/>
    <m/>
    <m/>
    <n v="75"/>
    <m/>
    <m/>
    <m/>
    <m/>
    <m/>
    <m/>
    <m/>
    <m/>
    <m/>
    <m/>
    <m/>
    <s v="Health, Wellness &amp; Fitness"/>
    <m/>
    <m/>
    <m/>
    <m/>
    <m/>
    <m/>
    <m/>
    <m/>
    <m/>
    <m/>
    <m/>
    <m/>
    <m/>
    <m/>
    <s v="user_A8KOTZADnUtEQOLt4nSLAmteNStuGh80js75RYjrXVt"/>
    <s v="Sarvesh Pawar"/>
    <m/>
    <m/>
    <s v="July"/>
    <x v="2"/>
    <m/>
    <m/>
    <s v="Vaccine inbound"/>
    <m/>
    <m/>
    <m/>
    <s v="2021-04-08 05:38:53.908000+00:00"/>
    <s v="2022-09-28 19:49:12.459000+00:00"/>
    <s v="GMC"/>
  </r>
  <r>
    <x v="32"/>
    <n v="250000"/>
    <s v="INR"/>
    <n v="0"/>
    <x v="16"/>
    <s v="Sales"/>
    <s v="stat_kcR4fZg7TU7jjk1jAVua3qGLRS4J5uFayEjK5j02wtv"/>
    <s v="Unqualified"/>
    <x v="1"/>
    <s v="OpportunityStatusType.Lost"/>
    <m/>
    <m/>
    <m/>
    <s v="lead_XpD9MSAozds1wiNgES58kheBwn8GHzVYq4zPWWW3ukK"/>
    <s v="Tineta Pharma Pvt. Ltd."/>
    <s v="Namrata Aurora"/>
    <s v="user_IpBH4s1Av5OVFfQQ3nW0qPDDjwLT9uRfx1sVhml8UQA"/>
    <s v="Namrata Aurora"/>
    <s v="2022-04-08 10:51:25.917000+00:00"/>
    <s v="2022-07-28 07:03:42.488000+00:00"/>
    <m/>
    <s v="Mumbai"/>
    <m/>
    <m/>
    <m/>
    <n v="70"/>
    <m/>
    <m/>
    <m/>
    <m/>
    <m/>
    <m/>
    <m/>
    <m/>
    <m/>
    <m/>
    <m/>
    <s v="Health, Wellness &amp; Fitness"/>
    <m/>
    <m/>
    <m/>
    <m/>
    <m/>
    <m/>
    <m/>
    <m/>
    <m/>
    <m/>
    <m/>
    <m/>
    <m/>
    <m/>
    <s v="user_vMd4rmcrSbjykdyL2J7rrYn84SWdcNc5FKligrmItPw"/>
    <s v="Shreenath Bhat"/>
    <m/>
    <m/>
    <s v="June"/>
    <x v="2"/>
    <m/>
    <m/>
    <m/>
    <m/>
    <m/>
    <m/>
    <s v="2021-11-17 01:30:34.099000+00:00"/>
    <s v="2022-08-27 07:06:46.622000+00:00"/>
    <s v="GMC"/>
  </r>
  <r>
    <x v="40"/>
    <n v="30000"/>
    <s v="INR"/>
    <n v="0"/>
    <x v="16"/>
    <s v="Sales"/>
    <s v="stat_kcR4fZg7TU7jjk1jAVua3qGLRS4J5uFayEjK5j02wtv"/>
    <s v="Unqualified"/>
    <x v="1"/>
    <s v="OpportunityStatusType.Lost"/>
    <s v="cont_Vy52eCdu64uPEsqmtywnSkk6vTN3An2mbcyxcolJIop"/>
    <s v="Rushad Shah"/>
    <m/>
    <s v="lead_tvQXnPHHNcuU8sfqOVWn1yGHbzjwoUfXV9Akbd4c3qw"/>
    <s v="Cygnet Infotech Pvt. Ltd."/>
    <s v="Nikhil Ahuja"/>
    <s v="user_jbppzD9HyqqioXDaUzrIJfkBW97sQdk5kSNPsBKGx0r"/>
    <s v="Pranaav Marathe"/>
    <s v="2022-06-24 06:06:23.391000+00:00"/>
    <s v="2022-07-28 07:00:01.300000+00:00"/>
    <m/>
    <s v="Ahmedabad"/>
    <m/>
    <s v="2020-08-14 08:05:11+00:00"/>
    <m/>
    <n v="1250"/>
    <m/>
    <m/>
    <m/>
    <m/>
    <m/>
    <m/>
    <m/>
    <m/>
    <m/>
    <m/>
    <m/>
    <s v="IT Services &amp; IT Consulting"/>
    <m/>
    <m/>
    <m/>
    <m/>
    <m/>
    <m/>
    <m/>
    <m/>
    <m/>
    <m/>
    <m/>
    <m/>
    <m/>
    <m/>
    <s v="user_ocHSJH83OJnHCvKyMbjx8WOOK8PMgAUGIj1qK0q0dMV"/>
    <s v="Nikhil Ahuja"/>
    <m/>
    <m/>
    <s v="July"/>
    <x v="2"/>
    <m/>
    <m/>
    <s v="Employee Engagement Handbook"/>
    <m/>
    <m/>
    <m/>
    <s v="2020-12-06 09:46:18.247000+00:00"/>
    <s v="2022-08-05 05:26:51.480000+00:00"/>
    <s v="GTL"/>
  </r>
  <r>
    <x v="40"/>
    <n v="3750000"/>
    <s v="INR"/>
    <n v="0"/>
    <x v="16"/>
    <s v="Sales"/>
    <s v="stat_kcR4fZg7TU7jjk1jAVua3qGLRS4J5uFayEjK5j02wtv"/>
    <s v="Unqualified"/>
    <x v="1"/>
    <s v="OpportunityStatusType.Lost"/>
    <s v="cont_UUuvSzAMMWlXncpY2zxvtckjK3O0EfBNaUT3BVEpX5k"/>
    <s v="Sarita hemnani"/>
    <m/>
    <s v="lead_tvQXnPHHNcuU8sfqOVWn1yGHbzjwoUfXV9Akbd4c3qw"/>
    <s v="Cygnet Infotech Pvt. Ltd."/>
    <s v="Nikhil Ahuja"/>
    <s v="user_jbppzD9HyqqioXDaUzrIJfkBW97sQdk5kSNPsBKGx0r"/>
    <s v="Pranaav Marathe"/>
    <s v="2022-04-22 05:01:08.192000+00:00"/>
    <s v="2022-07-28 06:59:53.865000+00:00"/>
    <m/>
    <s v="Ahmedabad"/>
    <m/>
    <s v="2020-08-14 08:05:11+00:00"/>
    <m/>
    <n v="1250"/>
    <m/>
    <m/>
    <m/>
    <m/>
    <m/>
    <m/>
    <m/>
    <m/>
    <m/>
    <m/>
    <m/>
    <s v="IT Services &amp; IT Consulting"/>
    <m/>
    <m/>
    <m/>
    <m/>
    <m/>
    <m/>
    <m/>
    <m/>
    <m/>
    <m/>
    <m/>
    <m/>
    <m/>
    <m/>
    <s v="user_ocHSJH83OJnHCvKyMbjx8WOOK8PMgAUGIj1qK0q0dMV"/>
    <s v="Nikhil Ahuja"/>
    <m/>
    <m/>
    <s v="July"/>
    <x v="2"/>
    <m/>
    <m/>
    <s v="Employee Engagement Handbook"/>
    <m/>
    <m/>
    <m/>
    <s v="2020-12-06 09:46:18.247000+00:00"/>
    <s v="2022-08-05 05:26:51.480000+00:00"/>
    <s v="GMC"/>
  </r>
  <r>
    <x v="11"/>
    <n v="200000"/>
    <s v="INR"/>
    <n v="0"/>
    <x v="49"/>
    <s v="Sales"/>
    <s v="stat_kcR4fZg7TU7jjk1jAVua3qGLRS4J5uFayEjK5j02wtv"/>
    <s v="Unqualified"/>
    <x v="1"/>
    <s v="OpportunityStatusType.Lost"/>
    <s v="cont_gOEsKDdm03Av6FJZmADoB0l3vmHNfbtrWyvsrgUU9QO"/>
    <s v="Joobimon Paul"/>
    <m/>
    <s v="lead_mhMRvHPNuVhLcMgOumrh9jrIZ3p9N2sNE4YtedyKGfz"/>
    <s v="Driver Logistics LLP"/>
    <s v="Rohit Ashtaputre"/>
    <s v="user_LKRhV6rhcBe0uL8u70UUGeDjbMupuho4TaiAOCbT7HT"/>
    <s v="Kashif Ahmad"/>
    <s v="2022-05-18 06:06:04.104000+00:00"/>
    <s v="2022-07-28 06:54:41.174000+00:00"/>
    <m/>
    <s v="Kochi"/>
    <m/>
    <m/>
    <m/>
    <n v="50"/>
    <m/>
    <m/>
    <m/>
    <m/>
    <m/>
    <m/>
    <m/>
    <m/>
    <m/>
    <m/>
    <m/>
    <s v="Transportation &amp; Logistics"/>
    <m/>
    <m/>
    <m/>
    <m/>
    <m/>
    <m/>
    <m/>
    <m/>
    <m/>
    <m/>
    <m/>
    <m/>
    <m/>
    <m/>
    <s v="user_L8E6IFhq6UCzKLHa45LUUTZCznDuyDwFrGaEp9DXiUM"/>
    <s v="Trupti Suryavanshi"/>
    <m/>
    <m/>
    <s v="July"/>
    <x v="4"/>
    <m/>
    <m/>
    <s v="Employee Wellness Handbook"/>
    <m/>
    <m/>
    <m/>
    <s v="2022-01-12 10:38:23.819000+00:00"/>
    <s v="2022-07-28 06:54:41.221000+00:00"/>
    <s v="GMC"/>
  </r>
  <r>
    <x v="27"/>
    <n v="60000"/>
    <s v="INR"/>
    <n v="0"/>
    <x v="16"/>
    <s v="Sales"/>
    <s v="stat_1hn9nRJaLbI53NxPuSQgo90kRpbpKsFlwN4oEGNUTdO"/>
    <s v="Lost"/>
    <x v="1"/>
    <s v="OpportunityStatusType.Lost"/>
    <s v="cont_RuDJlwmQdf7jQQZpLHFwHPDcfvSH8Log0Zsh117BimX"/>
    <s v="Laya Kurdekar"/>
    <s v="GPA - Renewal"/>
    <s v="lead_HojyaU02nQYq2b5oalgqcGXrrJOX7MEOkzt3hEyKTMH"/>
    <s v="CashFlo"/>
    <s v="Shreenath Bhat"/>
    <s v="user_jbppzD9HyqqioXDaUzrIJfkBW97sQdk5kSNPsBKGx0r"/>
    <s v="Pranaav Marathe"/>
    <s v="2022-06-13 07:48:41.651000+00:00"/>
    <s v="2022-07-28 06:54:00.567000+00:00"/>
    <m/>
    <s v="Mumbai"/>
    <m/>
    <m/>
    <m/>
    <n v="60"/>
    <m/>
    <m/>
    <m/>
    <m/>
    <m/>
    <m/>
    <m/>
    <m/>
    <m/>
    <m/>
    <m/>
    <s v="Banking &amp; Finance"/>
    <m/>
    <m/>
    <m/>
    <m/>
    <m/>
    <m/>
    <m/>
    <m/>
    <m/>
    <m/>
    <m/>
    <m/>
    <s v="Yogesh Paigude"/>
    <m/>
    <s v="user_vMd4rmcrSbjykdyL2J7rrYn84SWdcNc5FKligrmItPw"/>
    <s v="Shreenath Bhat"/>
    <m/>
    <m/>
    <s v="July"/>
    <x v="2"/>
    <s v="Lusha"/>
    <m/>
    <s v="Elevation Investor"/>
    <m/>
    <m/>
    <m/>
    <s v="2022-05-23 07:03:53.057000+00:00"/>
    <s v="2022-10-16 18:26:24.289000+00:00"/>
    <s v="GPA"/>
  </r>
  <r>
    <x v="12"/>
    <n v="1000000"/>
    <s v="INR"/>
    <n v="0"/>
    <x v="30"/>
    <s v="Sales"/>
    <s v="stat_kcR4fZg7TU7jjk1jAVua3qGLRS4J5uFayEjK5j02wtv"/>
    <s v="Unqualified"/>
    <x v="1"/>
    <s v="OpportunityStatusType.Lost"/>
    <s v="cont_MEAElC3nrxwna2lwCltlPTT6CuzIH1hVMdUKWlv1VFP"/>
    <s v="Chaitali Debnath"/>
    <s v="GTL"/>
    <s v="lead_rjCRYQFok5LyQuEHRatEIMO1vmRvcgiRG6D6QS30Jnt"/>
    <s v="TKM Global Logistics Limited"/>
    <s v="Mayur Gadiyar"/>
    <s v="user_hAuUqCTCw5r4tCUrswIWPSW7LJ1XIBbttZVmJkxmzGq"/>
    <s v="Chetan Kumar"/>
    <s v="2022-01-06 10:40:46.843000+00:00"/>
    <s v="2022-07-28 06:47:41.327000+00:00"/>
    <m/>
    <s v="Pune"/>
    <m/>
    <s v="2020-08-14 08:05:06+00:00"/>
    <m/>
    <n v="200"/>
    <m/>
    <m/>
    <m/>
    <m/>
    <m/>
    <m/>
    <m/>
    <m/>
    <m/>
    <m/>
    <m/>
    <s v="Transportation &amp; Logistics"/>
    <m/>
    <m/>
    <m/>
    <m/>
    <m/>
    <m/>
    <m/>
    <m/>
    <m/>
    <m/>
    <m/>
    <m/>
    <s v="Prashant Abhang"/>
    <m/>
    <s v="user_bdUPAGjcS7p6513So3N4g3aWNS5HuBuVJi7bvCPAsLt"/>
    <s v="Mayur Gadiyar"/>
    <m/>
    <m/>
    <s v="February; January"/>
    <x v="2"/>
    <m/>
    <m/>
    <s v="Lead Magnet Lead"/>
    <m/>
    <m/>
    <m/>
    <s v="2020-12-06 09:43:04.720000+00:00"/>
    <s v="2022-07-28 06:47:41.418000+00:00"/>
    <s v="GTL"/>
  </r>
  <r>
    <x v="27"/>
    <n v="300000"/>
    <s v="INR"/>
    <n v="0"/>
    <x v="16"/>
    <s v="Sales"/>
    <s v="stat_1hn9nRJaLbI53NxPuSQgo90kRpbpKsFlwN4oEGNUTdO"/>
    <s v="Lost"/>
    <x v="1"/>
    <s v="OpportunityStatusType.Lost"/>
    <s v="cont_RuDJlwmQdf7jQQZpLHFwHPDcfvSH8Log0Zsh117BimX"/>
    <s v="Laya Kurdekar"/>
    <s v="GMC - Renewal"/>
    <s v="lead_HojyaU02nQYq2b5oalgqcGXrrJOX7MEOkzt3hEyKTMH"/>
    <s v="CashFlo"/>
    <s v="Shreenath Bhat"/>
    <s v="user_jbppzD9HyqqioXDaUzrIJfkBW97sQdk5kSNPsBKGx0r"/>
    <s v="Pranaav Marathe"/>
    <s v="2022-06-13 07:48:12.918000+00:00"/>
    <s v="2022-07-28 06:53:54.265000+00:00"/>
    <m/>
    <s v="Mumbai"/>
    <m/>
    <m/>
    <m/>
    <n v="60"/>
    <m/>
    <m/>
    <m/>
    <m/>
    <m/>
    <m/>
    <m/>
    <m/>
    <m/>
    <m/>
    <m/>
    <s v="Banking &amp; Finance"/>
    <m/>
    <m/>
    <m/>
    <m/>
    <m/>
    <m/>
    <m/>
    <m/>
    <m/>
    <m/>
    <m/>
    <m/>
    <s v="Yogesh Paigude"/>
    <m/>
    <s v="user_vMd4rmcrSbjykdyL2J7rrYn84SWdcNc5FKligrmItPw"/>
    <s v="Shreenath Bhat"/>
    <m/>
    <m/>
    <s v="July"/>
    <x v="2"/>
    <s v="Lusha"/>
    <m/>
    <s v="Elevation Investor"/>
    <m/>
    <m/>
    <m/>
    <s v="2022-05-23 07:03:53.057000+00:00"/>
    <s v="2022-10-16 18:26:24.289000+00:00"/>
    <s v="GMC"/>
  </r>
  <r>
    <x v="1"/>
    <n v="450000"/>
    <s v="INR"/>
    <n v="0"/>
    <x v="27"/>
    <s v="Sales"/>
    <s v="stat_kcR4fZg7TU7jjk1jAVua3qGLRS4J5uFayEjK5j02wtv"/>
    <s v="Unqualified"/>
    <x v="1"/>
    <s v="OpportunityStatusType.Lost"/>
    <s v="cont_x2vo7mJ2aSTlOetCWYxXrMX0D7KZNoWqoCtVo1rv0x7"/>
    <s v="Chandan"/>
    <s v="Fresh GMC"/>
    <s v="lead_ezaRD83d7E3Vn1vPSSOTLEyQq0TyLPpK4Ij63lU22Vm"/>
    <s v="BDI Group"/>
    <s v="Prateek Wadhwa"/>
    <s v="user_kbtBHYtBjVDNyI72HTF6C1SCvC7yVBiA6OrBOy3t96U"/>
    <s v="Tejas Kulkarni"/>
    <s v="2022-01-25 09:44:50.561000+00:00"/>
    <s v="2022-07-28 06:50:16.771000+00:00"/>
    <m/>
    <s v="Mumbai"/>
    <m/>
    <m/>
    <m/>
    <n v="150"/>
    <m/>
    <m/>
    <m/>
    <m/>
    <m/>
    <m/>
    <m/>
    <m/>
    <m/>
    <m/>
    <m/>
    <s v="Manufacturing"/>
    <m/>
    <m/>
    <m/>
    <m/>
    <m/>
    <m/>
    <m/>
    <m/>
    <m/>
    <m/>
    <m/>
    <m/>
    <s v="Rakesh Nade"/>
    <m/>
    <s v="user_FdWFezbLzkYQcGsBUsjZO25nr2poK2nRbqV47Rs5Kfm"/>
    <s v="Prateek Wadhwa"/>
    <s v="Anjali Nishu"/>
    <m/>
    <m/>
    <x v="2"/>
    <s v="Lusha"/>
    <m/>
    <m/>
    <m/>
    <m/>
    <m/>
    <s v="2021-01-29 08:53:25.133000+00:00"/>
    <s v="2022-07-28 06:50:16.815000+00:00"/>
    <s v="GMC"/>
  </r>
  <r>
    <x v="32"/>
    <n v="20000"/>
    <s v="INR"/>
    <n v="0"/>
    <x v="75"/>
    <s v="Sales"/>
    <s v="stat_kcR4fZg7TU7jjk1jAVua3qGLRS4J5uFayEjK5j02wtv"/>
    <s v="Unqualified"/>
    <x v="1"/>
    <s v="OpportunityStatusType.Lost"/>
    <m/>
    <m/>
    <m/>
    <s v="lead_oFmUCPSZZNHlws7IjyypYfE7YdseDXyowH69PLtJifR"/>
    <s v="Hoopy"/>
    <s v="Namrata Aurora"/>
    <s v="user_jbppzD9HyqqioXDaUzrIJfkBW97sQdk5kSNPsBKGx0r"/>
    <s v="Pranaav Marathe"/>
    <s v="2022-05-24 06:23:53.376000+00:00"/>
    <s v="2022-07-28 06:41:59.333000+00:00"/>
    <m/>
    <s v="Bangalore"/>
    <m/>
    <m/>
    <m/>
    <m/>
    <m/>
    <m/>
    <m/>
    <m/>
    <m/>
    <m/>
    <m/>
    <m/>
    <m/>
    <m/>
    <m/>
    <m/>
    <m/>
    <m/>
    <m/>
    <m/>
    <m/>
    <m/>
    <m/>
    <m/>
    <m/>
    <m/>
    <m/>
    <m/>
    <m/>
    <m/>
    <s v="user_IpBH4s1Av5OVFfQQ3nW0qPDDjwLT9uRfx1sVhml8UQA"/>
    <s v="Namrata Aurora"/>
    <m/>
    <m/>
    <m/>
    <x v="4"/>
    <m/>
    <m/>
    <s v="Employee Engagement Handbook"/>
    <m/>
    <m/>
    <m/>
    <s v="2022-05-17 12:30:02.577000+00:00"/>
    <s v="2022-08-27 08:01:44.592000+00:00"/>
    <m/>
  </r>
  <r>
    <x v="32"/>
    <n v="70000"/>
    <s v="INR"/>
    <n v="0"/>
    <x v="75"/>
    <s v="Sales"/>
    <s v="stat_kcR4fZg7TU7jjk1jAVua3qGLRS4J5uFayEjK5j02wtv"/>
    <s v="Unqualified"/>
    <x v="1"/>
    <s v="OpportunityStatusType.Lost"/>
    <m/>
    <m/>
    <m/>
    <s v="lead_oFmUCPSZZNHlws7IjyypYfE7YdseDXyowH69PLtJifR"/>
    <s v="Hoopy"/>
    <s v="Namrata Aurora"/>
    <s v="user_jbppzD9HyqqioXDaUzrIJfkBW97sQdk5kSNPsBKGx0r"/>
    <s v="Pranaav Marathe"/>
    <s v="2022-05-24 06:23:39.373000+00:00"/>
    <s v="2022-07-28 06:41:52.419000+00:00"/>
    <m/>
    <s v="Bangalore"/>
    <m/>
    <m/>
    <m/>
    <m/>
    <m/>
    <m/>
    <m/>
    <m/>
    <m/>
    <m/>
    <m/>
    <m/>
    <m/>
    <m/>
    <m/>
    <m/>
    <m/>
    <m/>
    <m/>
    <m/>
    <m/>
    <m/>
    <m/>
    <m/>
    <m/>
    <m/>
    <m/>
    <m/>
    <m/>
    <m/>
    <s v="user_IpBH4s1Av5OVFfQQ3nW0qPDDjwLT9uRfx1sVhml8UQA"/>
    <s v="Namrata Aurora"/>
    <m/>
    <m/>
    <m/>
    <x v="4"/>
    <m/>
    <m/>
    <s v="Employee Engagement Handbook"/>
    <m/>
    <m/>
    <m/>
    <s v="2022-05-17 12:30:02.577000+00:00"/>
    <s v="2022-08-27 08:01:44.592000+00:00"/>
    <s v="GMC"/>
  </r>
  <r>
    <x v="15"/>
    <n v="3500000"/>
    <s v="INR"/>
    <n v="0"/>
    <x v="4"/>
    <s v="Sales"/>
    <s v="stat_kcR4fZg7TU7jjk1jAVua3qGLRS4J5uFayEjK5j02wtv"/>
    <s v="Unqualified"/>
    <x v="1"/>
    <s v="OpportunityStatusType.Lost"/>
    <s v="cont_a4I7a5maxOkTncQHa5NHMbEfKPNTaQHgKtzAwi2SlKw"/>
    <s v="B.S. Agarwal"/>
    <s v="Renewal in July. Decision done from Calcutta."/>
    <s v="lead_Nc12KKKzssvTRD4aNE45uFtnx094ZCqvqZ8S05xqWEu"/>
    <s v="Gannon Dunkerley"/>
    <s v="Nitin Bhavsar"/>
    <s v="user_Iwn6da5WKkZqwUySK0oUuCb72pFP5WEm4zAb92ijqFe"/>
    <s v="Sonal Paithankar"/>
    <s v="2021-10-25 09:31:23.822000+00:00"/>
    <s v="2022-07-28 06:39:44.742000+00:00"/>
    <m/>
    <s v="Kolkata"/>
    <m/>
    <m/>
    <m/>
    <n v="200"/>
    <m/>
    <m/>
    <m/>
    <m/>
    <m/>
    <m/>
    <m/>
    <m/>
    <m/>
    <m/>
    <m/>
    <s v="Others"/>
    <m/>
    <m/>
    <m/>
    <m/>
    <m/>
    <m/>
    <m/>
    <m/>
    <m/>
    <m/>
    <m/>
    <m/>
    <s v="Jitin Gopi; Sakshi Soni"/>
    <m/>
    <s v="user_FdWFezbLzkYQcGsBUsjZO25nr2poK2nRbqV47Rs5Kfm"/>
    <s v="Prateek Wadhwa"/>
    <m/>
    <m/>
    <s v="July"/>
    <x v="2"/>
    <m/>
    <m/>
    <m/>
    <m/>
    <m/>
    <m/>
    <s v="2021-10-25 04:55:39.662000+00:00"/>
    <s v="2022-09-07 03:50:13.929000+00:00"/>
    <m/>
  </r>
  <r>
    <x v="15"/>
    <n v="500000"/>
    <s v="INR"/>
    <n v="0"/>
    <x v="4"/>
    <s v="Sales"/>
    <s v="stat_kcR4fZg7TU7jjk1jAVua3qGLRS4J5uFayEjK5j02wtv"/>
    <s v="Unqualified"/>
    <x v="1"/>
    <s v="OpportunityStatusType.Lost"/>
    <s v="cont_qehGxmhTjjjrndiakSxhd4s7eXWhDg2PTgwSHBAF52a"/>
    <s v="Sowmya N"/>
    <s v="GMC - Fresh; 1+3 policy for 110 employees."/>
    <s v="lead_KaEsLC4rJHKUwmjJCKEZuVESqmGxBlacehv8rJSoEXK"/>
    <s v="Mithraa Human Capital"/>
    <s v="Shreenath Bhat"/>
    <s v="user_Iwn6da5WKkZqwUySK0oUuCb72pFP5WEm4zAb92ijqFe"/>
    <s v="Sonal Paithankar"/>
    <s v="2022-06-10 08:26:13.686000+00:00"/>
    <s v="2022-07-28 06:36:57.160000+00:00"/>
    <m/>
    <s v="Mysuru"/>
    <m/>
    <m/>
    <m/>
    <n v="110"/>
    <m/>
    <m/>
    <m/>
    <m/>
    <m/>
    <m/>
    <m/>
    <m/>
    <m/>
    <m/>
    <m/>
    <s v="Banking &amp; Finance"/>
    <m/>
    <m/>
    <m/>
    <m/>
    <m/>
    <m/>
    <m/>
    <m/>
    <m/>
    <m/>
    <m/>
    <m/>
    <s v="Aniket Vahile"/>
    <m/>
    <s v="user_vMd4rmcrSbjykdyL2J7rrYn84SWdcNc5FKligrmItPw"/>
    <s v="Shreenath Bhat"/>
    <m/>
    <m/>
    <m/>
    <x v="2"/>
    <m/>
    <m/>
    <m/>
    <m/>
    <m/>
    <m/>
    <s v="2022-06-09 10:35:10.288000+00:00"/>
    <s v="2022-07-28 06:37:32.278000+00:00"/>
    <s v="GMC"/>
  </r>
  <r>
    <x v="15"/>
    <n v="50000"/>
    <s v="INR"/>
    <n v="0"/>
    <x v="4"/>
    <s v="Sales"/>
    <s v="stat_kcR4fZg7TU7jjk1jAVua3qGLRS4J5uFayEjK5j02wtv"/>
    <s v="Unqualified"/>
    <x v="1"/>
    <s v="OpportunityStatusType.Lost"/>
    <s v="cont_qehGxmhTjjjrndiakSxhd4s7eXWhDg2PTgwSHBAF52a"/>
    <s v="Sowmya N"/>
    <s v="GPA - Fresh"/>
    <s v="lead_KaEsLC4rJHKUwmjJCKEZuVESqmGxBlacehv8rJSoEXK"/>
    <s v="Mithraa Human Capital"/>
    <s v="Shreenath Bhat"/>
    <s v="user_Iwn6da5WKkZqwUySK0oUuCb72pFP5WEm4zAb92ijqFe"/>
    <s v="Sonal Paithankar"/>
    <s v="2022-06-10 08:26:50.470000+00:00"/>
    <s v="2022-07-28 06:37:06.247000+00:00"/>
    <m/>
    <s v="Mysuru"/>
    <m/>
    <m/>
    <m/>
    <n v="110"/>
    <m/>
    <m/>
    <m/>
    <m/>
    <m/>
    <m/>
    <m/>
    <m/>
    <m/>
    <m/>
    <m/>
    <s v="Banking &amp; Finance"/>
    <m/>
    <m/>
    <m/>
    <m/>
    <m/>
    <m/>
    <m/>
    <m/>
    <m/>
    <m/>
    <m/>
    <m/>
    <s v="Aniket Vahile"/>
    <m/>
    <s v="user_vMd4rmcrSbjykdyL2J7rrYn84SWdcNc5FKligrmItPw"/>
    <s v="Shreenath Bhat"/>
    <m/>
    <m/>
    <m/>
    <x v="2"/>
    <m/>
    <m/>
    <m/>
    <m/>
    <m/>
    <m/>
    <s v="2022-06-09 10:35:10.288000+00:00"/>
    <s v="2022-07-28 06:37:32.278000+00:00"/>
    <s v="GPA"/>
  </r>
  <r>
    <x v="15"/>
    <n v="200000"/>
    <s v="INR"/>
    <n v="0"/>
    <x v="4"/>
    <s v="Sales"/>
    <s v="stat_kcR4fZg7TU7jjk1jAVua3qGLRS4J5uFayEjK5j02wtv"/>
    <s v="Unqualified"/>
    <x v="1"/>
    <s v="OpportunityStatusType.Lost"/>
    <s v="cont_qehGxmhTjjjrndiakSxhd4s7eXWhDg2PTgwSHBAF52a"/>
    <s v="Sowmya N"/>
    <s v="GTL - Fresh"/>
    <s v="lead_KaEsLC4rJHKUwmjJCKEZuVESqmGxBlacehv8rJSoEXK"/>
    <s v="Mithraa Human Capital"/>
    <s v="Shreenath Bhat"/>
    <s v="user_Iwn6da5WKkZqwUySK0oUuCb72pFP5WEm4zAb92ijqFe"/>
    <s v="Sonal Paithankar"/>
    <s v="2022-06-10 08:27:21.937000+00:00"/>
    <s v="2022-07-28 06:37:12.996000+00:00"/>
    <m/>
    <s v="Mysuru"/>
    <m/>
    <m/>
    <m/>
    <n v="110"/>
    <m/>
    <m/>
    <m/>
    <m/>
    <m/>
    <m/>
    <m/>
    <m/>
    <m/>
    <m/>
    <m/>
    <s v="Banking &amp; Finance"/>
    <m/>
    <m/>
    <m/>
    <m/>
    <m/>
    <m/>
    <m/>
    <m/>
    <m/>
    <m/>
    <m/>
    <m/>
    <s v="Aniket Vahile"/>
    <m/>
    <s v="user_vMd4rmcrSbjykdyL2J7rrYn84SWdcNc5FKligrmItPw"/>
    <s v="Shreenath Bhat"/>
    <m/>
    <m/>
    <m/>
    <x v="2"/>
    <m/>
    <m/>
    <m/>
    <m/>
    <m/>
    <m/>
    <s v="2022-06-09 10:35:10.288000+00:00"/>
    <s v="2022-07-28 06:37:32.278000+00:00"/>
    <s v="GTL"/>
  </r>
  <r>
    <x v="9"/>
    <n v="200000"/>
    <s v="INR"/>
    <n v="0"/>
    <x v="75"/>
    <s v="Sales"/>
    <s v="stat_kcR4fZg7TU7jjk1jAVua3qGLRS4J5uFayEjK5j02wtv"/>
    <s v="Unqualified"/>
    <x v="1"/>
    <s v="OpportunityStatusType.Lost"/>
    <m/>
    <m/>
    <s v="GMC (Fresh)"/>
    <s v="lead_mz32fyIIol2zbdsPrk9yziaBToyFThZtwMcdfCrGqPl"/>
    <s v="Franchise India (Fresh)"/>
    <s v="Bhairavi Jog"/>
    <s v="user_jbppzD9HyqqioXDaUzrIJfkBW97sQdk5kSNPsBKGx0r"/>
    <s v="Pranaav Marathe"/>
    <s v="2022-05-13 07:36:18.483000+00:00"/>
    <s v="2022-07-28 06:14:56.563000+00:00"/>
    <m/>
    <s v="Delhi"/>
    <m/>
    <m/>
    <m/>
    <n v="530"/>
    <m/>
    <m/>
    <m/>
    <m/>
    <m/>
    <m/>
    <m/>
    <m/>
    <m/>
    <m/>
    <m/>
    <s v="IT Services &amp; IT Consulting"/>
    <m/>
    <m/>
    <m/>
    <m/>
    <m/>
    <m/>
    <m/>
    <m/>
    <m/>
    <m/>
    <m/>
    <m/>
    <s v="Rakesh Nade"/>
    <m/>
    <s v="user_228eUmsdKIb9OItgmiDq1zD4aPZ1eqiapbaLAGeBf8g"/>
    <s v="Bhairavi Jog"/>
    <m/>
    <m/>
    <m/>
    <x v="2"/>
    <m/>
    <m/>
    <s v="Vrushali DB"/>
    <m/>
    <m/>
    <m/>
    <s v="2022-03-09 05:36:39.888000+00:00"/>
    <s v="2022-09-08 06:49:06.828000+00:00"/>
    <s v="GMC"/>
  </r>
  <r>
    <x v="22"/>
    <n v="500000"/>
    <s v="INR"/>
    <n v="0"/>
    <x v="79"/>
    <s v="Sales"/>
    <s v="stat_1hn9nRJaLbI53NxPuSQgo90kRpbpKsFlwN4oEGNUTdO"/>
    <s v="Lost"/>
    <x v="1"/>
    <s v="OpportunityStatusType.Lost"/>
    <s v="cont_vwhT5bpeHUXiYIwYNyfqkpLX5FI80ifhXwjv3PMC6i4"/>
    <s v="Supriya Ranaware"/>
    <s v="GPA Renewal"/>
    <s v="lead_qa2f4fJ3hIFZJT9oZY83pxCxiZW8k5wXqX7szUygctU"/>
    <s v="Katalyst Technologies Inc"/>
    <s v="Trupti Suryavanshi"/>
    <s v="user_jbppzD9HyqqioXDaUzrIJfkBW97sQdk5kSNPsBKGx0r"/>
    <s v="Pranaav Marathe"/>
    <s v="2022-06-29 06:35:31.931000+00:00"/>
    <s v="2022-07-28 06:20:30.383000+00:00"/>
    <m/>
    <s v="Pune"/>
    <m/>
    <m/>
    <m/>
    <n v="1000"/>
    <m/>
    <m/>
    <m/>
    <m/>
    <m/>
    <m/>
    <m/>
    <m/>
    <m/>
    <m/>
    <m/>
    <s v="IT Services &amp; IT Consulting"/>
    <m/>
    <m/>
    <m/>
    <m/>
    <m/>
    <m/>
    <m/>
    <m/>
    <m/>
    <m/>
    <m/>
    <m/>
    <m/>
    <m/>
    <s v="user_sREdxbAJihL2Zbgic7tyQ6Rc4Mny7HnD1RNGhA9DDYh"/>
    <s v="Prajakta Sahastrabudhe"/>
    <m/>
    <m/>
    <s v="June"/>
    <x v="2"/>
    <m/>
    <m/>
    <m/>
    <m/>
    <m/>
    <m/>
    <s v="2022-06-27 05:36:03.326000+00:00"/>
    <s v="2022-10-13 07:35:45.291000+00:00"/>
    <s v="GPA"/>
  </r>
  <r>
    <x v="1"/>
    <n v="56000"/>
    <s v="INR"/>
    <n v="0"/>
    <x v="36"/>
    <s v="Sales"/>
    <s v="stat_kcR4fZg7TU7jjk1jAVua3qGLRS4J5uFayEjK5j02wtv"/>
    <s v="Unqualified"/>
    <x v="1"/>
    <s v="OpportunityStatusType.Lost"/>
    <s v="cont_Mm8KG48qGL50MZeW4DVYK5sjqPy8eSHLuhEQIrzn8ey"/>
    <s v="Tanvi"/>
    <s v="Fresh Policy for 15 emp. tanvi has been non responsive for a long time"/>
    <s v="lead_atNQkqssdNZgJenFE0oUFqRMVImhK5O8c5E8FWA3HbX"/>
    <s v="Scalelot (Fresh )"/>
    <s v="Tulika Chakra"/>
    <s v="user_kbtBHYtBjVDNyI72HTF6C1SCvC7yVBiA6OrBOy3t96U"/>
    <s v="Tejas Kulkarni"/>
    <s v="2022-01-03 10:47:43.559000+00:00"/>
    <s v="2022-07-28 06:16:48.980000+00:00"/>
    <m/>
    <m/>
    <m/>
    <m/>
    <m/>
    <n v="15"/>
    <m/>
    <m/>
    <m/>
    <m/>
    <m/>
    <m/>
    <m/>
    <m/>
    <m/>
    <m/>
    <m/>
    <m/>
    <m/>
    <m/>
    <m/>
    <m/>
    <m/>
    <m/>
    <m/>
    <m/>
    <m/>
    <m/>
    <m/>
    <m/>
    <m/>
    <m/>
    <s v="user_PApNwMjp7lPIEBp7acretouakdtYNVHpPO9ja9KoR5D"/>
    <s v="Pallab Gupta"/>
    <m/>
    <m/>
    <m/>
    <x v="4"/>
    <m/>
    <m/>
    <s v="Downloaded the guide: Employee Wellness Handbook"/>
    <m/>
    <m/>
    <m/>
    <s v="2021-12-29 04:44:57.365000+00:00"/>
    <s v="2022-08-12 05:06:53.898000+00:00"/>
    <s v="GMC"/>
  </r>
  <r>
    <x v="22"/>
    <n v="1000000"/>
    <s v="INR"/>
    <n v="0"/>
    <x v="75"/>
    <s v="Sales"/>
    <s v="stat_kcR4fZg7TU7jjk1jAVua3qGLRS4J5uFayEjK5j02wtv"/>
    <s v="Unqualified"/>
    <x v="1"/>
    <s v="OpportunityStatusType.Lost"/>
    <m/>
    <m/>
    <s v="Parental Policy- gmc"/>
    <s v="lead_aoUk9zylLWxwJnEkih4PCZk3dFtGFVp53l2w3NeuY8Z"/>
    <s v="Fujifilm India Pvt"/>
    <s v="Namrata Aurora"/>
    <s v="user_TZzywQwym26DjuswO479pxRhNKX152z8X1haCx2vcst"/>
    <s v="Vrushali Kummar"/>
    <s v="2022-02-22 11:18:25.069000+00:00"/>
    <s v="2022-07-28 06:05:13.457000+00:00"/>
    <m/>
    <s v="Pune"/>
    <m/>
    <m/>
    <m/>
    <n v="370"/>
    <m/>
    <m/>
    <m/>
    <m/>
    <m/>
    <m/>
    <m/>
    <m/>
    <m/>
    <m/>
    <m/>
    <s v="Health, Wellness &amp; Fitness; Others"/>
    <m/>
    <m/>
    <m/>
    <m/>
    <m/>
    <m/>
    <m/>
    <m/>
    <m/>
    <m/>
    <m/>
    <m/>
    <s v="Arunkumar Dubey"/>
    <m/>
    <s v="user_228eUmsdKIb9OItgmiDq1zD4aPZ1eqiapbaLAGeBf8g"/>
    <s v="Bhairavi Jog"/>
    <m/>
    <m/>
    <s v="April; June; May"/>
    <x v="2"/>
    <s v="Linkedin"/>
    <m/>
    <s v="Vrushali DB"/>
    <m/>
    <m/>
    <m/>
    <s v="2021-03-11 09:28:04.762000+00:00"/>
    <s v="2022-09-08 10:31:28.261000+00:00"/>
    <m/>
  </r>
  <r>
    <x v="22"/>
    <n v="100000"/>
    <s v="INR"/>
    <n v="0"/>
    <x v="16"/>
    <s v="Sales"/>
    <s v="stat_kcR4fZg7TU7jjk1jAVua3qGLRS4J5uFayEjK5j02wtv"/>
    <s v="Unqualified"/>
    <x v="1"/>
    <s v="OpportunityStatusType.Lost"/>
    <s v="cont_l6ykTAjlqkNnmlm611iurOgvWt0XBV1n80XNrUUiUto"/>
    <s v="vaishnavi.n@orocorp.in"/>
    <s v="GPA - Renewal"/>
    <s v="lead_FN6DPFCC3MUSBH8NCGg9EnXixGsA31sVBKsv2S8OE9F"/>
    <s v="Oro Corp"/>
    <s v="Shreenath Bhat"/>
    <s v="user_TZzywQwym26DjuswO479pxRhNKX152z8X1haCx2vcst"/>
    <s v="Vrushali Kummar"/>
    <s v="2022-07-07 05:51:32.447000+00:00"/>
    <s v="2022-07-28 06:07:07.397000+00:00"/>
    <m/>
    <s v="Pune"/>
    <m/>
    <m/>
    <m/>
    <n v="220"/>
    <m/>
    <m/>
    <m/>
    <m/>
    <m/>
    <m/>
    <m/>
    <m/>
    <m/>
    <m/>
    <m/>
    <m/>
    <m/>
    <m/>
    <m/>
    <m/>
    <m/>
    <m/>
    <m/>
    <m/>
    <m/>
    <m/>
    <m/>
    <m/>
    <m/>
    <m/>
    <s v="user_vMd4rmcrSbjykdyL2J7rrYn84SWdcNc5FKligrmItPw"/>
    <s v="Shreenath Bhat"/>
    <m/>
    <m/>
    <s v="July"/>
    <x v="4"/>
    <m/>
    <m/>
    <s v="Downloaded the guide: Employee Wellness Handbook"/>
    <m/>
    <m/>
    <m/>
    <s v="2021-12-10 12:59:44.885000+00:00"/>
    <s v="2022-07-28 12:52:19.030000+00:00"/>
    <s v="GPA"/>
  </r>
  <r>
    <x v="22"/>
    <n v="1100000"/>
    <s v="INR"/>
    <n v="0"/>
    <x v="16"/>
    <s v="Sales"/>
    <s v="stat_kcR4fZg7TU7jjk1jAVua3qGLRS4J5uFayEjK5j02wtv"/>
    <s v="Unqualified"/>
    <x v="1"/>
    <s v="OpportunityStatusType.Lost"/>
    <s v="cont_l6ykTAjlqkNnmlm611iurOgvWt0XBV1n80XNrUUiUto"/>
    <s v="vaishnavi.n@orocorp.in"/>
    <s v="GMC - Renewal, 3 lakhs and 4 lakhs cover, employee only"/>
    <s v="lead_FN6DPFCC3MUSBH8NCGg9EnXixGsA31sVBKsv2S8OE9F"/>
    <s v="Oro Corp"/>
    <s v="Shreenath Bhat"/>
    <s v="user_TZzywQwym26DjuswO479pxRhNKX152z8X1haCx2vcst"/>
    <s v="Vrushali Kummar"/>
    <s v="2022-07-07 05:51:05.209000+00:00"/>
    <s v="2022-07-28 06:05:59.414000+00:00"/>
    <m/>
    <s v="Pune"/>
    <m/>
    <m/>
    <m/>
    <n v="220"/>
    <m/>
    <m/>
    <m/>
    <m/>
    <m/>
    <m/>
    <m/>
    <m/>
    <m/>
    <m/>
    <m/>
    <m/>
    <m/>
    <m/>
    <m/>
    <m/>
    <m/>
    <m/>
    <m/>
    <m/>
    <m/>
    <m/>
    <m/>
    <m/>
    <m/>
    <m/>
    <s v="user_vMd4rmcrSbjykdyL2J7rrYn84SWdcNc5FKligrmItPw"/>
    <s v="Shreenath Bhat"/>
    <m/>
    <m/>
    <s v="July"/>
    <x v="4"/>
    <m/>
    <m/>
    <s v="Downloaded the guide: Employee Wellness Handbook"/>
    <m/>
    <m/>
    <m/>
    <s v="2021-12-10 12:59:44.885000+00:00"/>
    <s v="2022-07-28 12:52:19.030000+00:00"/>
    <s v="GMC"/>
  </r>
  <r>
    <x v="9"/>
    <n v="8000"/>
    <s v="INR"/>
    <n v="0"/>
    <x v="77"/>
    <s v="Sales"/>
    <s v="stat_kcR4fZg7TU7jjk1jAVua3qGLRS4J5uFayEjK5j02wtv"/>
    <s v="Unqualified"/>
    <x v="1"/>
    <s v="OpportunityStatusType.Lost"/>
    <m/>
    <m/>
    <m/>
    <s v="lead_Pr47UU4Li9PDIvEvBXwDEsHTb7XOUWIXU7ayaRZhbnW"/>
    <s v="Kodo Technologies Private Limited"/>
    <s v="Bhairavi Jog"/>
    <s v="user_9SBRjyF0n4iWuhUdqRyQkFhl2J4uyNKhFWvvJEvunX8"/>
    <s v="Omkar Ghate"/>
    <s v="2022-05-12 11:59:05.727000+00:00"/>
    <s v="2022-07-28 05:58:16.613000+00:00"/>
    <m/>
    <s v="Mumbai"/>
    <m/>
    <m/>
    <m/>
    <n v="26"/>
    <m/>
    <m/>
    <m/>
    <m/>
    <m/>
    <m/>
    <m/>
    <m/>
    <m/>
    <m/>
    <m/>
    <s v="Consumer Goods &amp; Electronics"/>
    <m/>
    <m/>
    <m/>
    <m/>
    <m/>
    <m/>
    <m/>
    <m/>
    <m/>
    <m/>
    <m/>
    <m/>
    <m/>
    <m/>
    <s v="user_228eUmsdKIb9OItgmiDq1zD4aPZ1eqiapbaLAGeBf8g"/>
    <s v="Bhairavi Jog"/>
    <m/>
    <m/>
    <m/>
    <x v="4"/>
    <m/>
    <m/>
    <s v="Downloaded the guide: Designing employee healthcare plan"/>
    <m/>
    <m/>
    <m/>
    <s v="2021-11-07 05:27:15.524000+00:00"/>
    <s v="2022-08-25 10:58:53.809000+00:00"/>
    <s v="GPA"/>
  </r>
  <r>
    <x v="22"/>
    <n v="500000"/>
    <s v="INR"/>
    <n v="0"/>
    <x v="75"/>
    <s v="Sales"/>
    <s v="stat_kcR4fZg7TU7jjk1jAVua3qGLRS4J5uFayEjK5j02wtv"/>
    <s v="Unqualified"/>
    <x v="1"/>
    <s v="OpportunityStatusType.Lost"/>
    <m/>
    <m/>
    <s v="Covid policy"/>
    <s v="lead_aoUk9zylLWxwJnEkih4PCZk3dFtGFVp53l2w3NeuY8Z"/>
    <s v="Fujifilm India Pvt"/>
    <s v="Namrata Aurora"/>
    <s v="user_TZzywQwym26DjuswO479pxRhNKX152z8X1haCx2vcst"/>
    <s v="Vrushali Kummar"/>
    <s v="2022-02-22 11:38:50.238000+00:00"/>
    <s v="2022-07-28 06:04:59.514000+00:00"/>
    <m/>
    <s v="Pune"/>
    <m/>
    <m/>
    <m/>
    <n v="370"/>
    <m/>
    <m/>
    <m/>
    <m/>
    <m/>
    <m/>
    <m/>
    <m/>
    <m/>
    <m/>
    <m/>
    <s v="Health, Wellness &amp; Fitness; Others"/>
    <m/>
    <m/>
    <m/>
    <m/>
    <m/>
    <m/>
    <m/>
    <m/>
    <m/>
    <m/>
    <m/>
    <m/>
    <s v="Arunkumar Dubey"/>
    <m/>
    <s v="user_228eUmsdKIb9OItgmiDq1zD4aPZ1eqiapbaLAGeBf8g"/>
    <s v="Bhairavi Jog"/>
    <m/>
    <m/>
    <s v="April; June; May"/>
    <x v="2"/>
    <s v="Linkedin"/>
    <m/>
    <s v="Vrushali DB"/>
    <m/>
    <m/>
    <m/>
    <s v="2021-03-11 09:28:04.762000+00:00"/>
    <s v="2022-09-08 10:31:28.261000+00:00"/>
    <m/>
  </r>
  <r>
    <x v="22"/>
    <n v="3500000"/>
    <s v="INR"/>
    <n v="0"/>
    <x v="75"/>
    <s v="Sales"/>
    <s v="stat_kcR4fZg7TU7jjk1jAVua3qGLRS4J5uFayEjK5j02wtv"/>
    <s v="Unqualified"/>
    <x v="1"/>
    <s v="OpportunityStatusType.Lost"/>
    <m/>
    <m/>
    <m/>
    <s v="lead_aoUk9zylLWxwJnEkih4PCZk3dFtGFVp53l2w3NeuY8Z"/>
    <s v="Fujifilm India Pvt"/>
    <s v="Namrata Aurora"/>
    <s v="user_TZzywQwym26DjuswO479pxRhNKX152z8X1haCx2vcst"/>
    <s v="Vrushali Kummar"/>
    <s v="2022-02-22 11:17:06.954000+00:00"/>
    <s v="2022-07-28 06:04:51.207000+00:00"/>
    <m/>
    <s v="Pune"/>
    <m/>
    <m/>
    <m/>
    <n v="370"/>
    <m/>
    <m/>
    <m/>
    <m/>
    <m/>
    <m/>
    <m/>
    <m/>
    <m/>
    <m/>
    <m/>
    <s v="Health, Wellness &amp; Fitness; Others"/>
    <m/>
    <m/>
    <m/>
    <m/>
    <m/>
    <m/>
    <m/>
    <m/>
    <m/>
    <m/>
    <m/>
    <m/>
    <s v="Arunkumar Dubey"/>
    <m/>
    <s v="user_228eUmsdKIb9OItgmiDq1zD4aPZ1eqiapbaLAGeBf8g"/>
    <s v="Bhairavi Jog"/>
    <m/>
    <m/>
    <s v="April; June; May"/>
    <x v="2"/>
    <s v="Linkedin"/>
    <m/>
    <s v="Vrushali DB"/>
    <m/>
    <m/>
    <m/>
    <s v="2021-03-11 09:28:04.762000+00:00"/>
    <s v="2022-09-08 10:31:28.261000+00:00"/>
    <s v="GMC"/>
  </r>
  <r>
    <x v="37"/>
    <n v="1400000"/>
    <s v="INR"/>
    <n v="0"/>
    <x v="78"/>
    <s v="Sales"/>
    <s v="stat_1hn9nRJaLbI53NxPuSQgo90kRpbpKsFlwN4oEGNUTdO"/>
    <s v="Lost"/>
    <x v="1"/>
    <s v="OpportunityStatusType.Lost"/>
    <s v="cont_aBSx6c6DIRIGRwBSykVXewFldTmM9XZa2yg1yd7reKt"/>
    <s v="Rajendra Bharade"/>
    <m/>
    <s v="lead_xsa3KTGQFicft0sXnhg04EAA3KiFGYgainySkZIZ2RC"/>
    <s v="Sutra Systems India Pvt. Ltd."/>
    <s v="Harmanjit Singh"/>
    <s v="user_RYbBTp8BVWNa7ppiOz6QVJMGK0exHsFmc5uCLn34ODZ"/>
    <s v="Prasoon Mishra"/>
    <s v="2022-07-22 04:59:00.344000+00:00"/>
    <s v="2022-07-28 05:45:41.665000+00:00"/>
    <m/>
    <s v="Pune"/>
    <m/>
    <m/>
    <m/>
    <n v="57"/>
    <m/>
    <m/>
    <m/>
    <m/>
    <m/>
    <m/>
    <m/>
    <m/>
    <m/>
    <m/>
    <m/>
    <s v="IT Services &amp; IT Consulting"/>
    <m/>
    <m/>
    <m/>
    <m/>
    <m/>
    <m/>
    <m/>
    <m/>
    <m/>
    <m/>
    <m/>
    <m/>
    <s v="Rakesh Nade"/>
    <m/>
    <s v="user_lwF8ctKa5IyxqATpO2EOw2h0AEPiCMHOgewiH38Ei77"/>
    <s v="Harmanjit Singh"/>
    <m/>
    <m/>
    <s v="July"/>
    <x v="2"/>
    <m/>
    <m/>
    <m/>
    <m/>
    <m/>
    <m/>
    <s v="2022-07-22 04:56:26.627000+00:00"/>
    <s v="2022-09-20 12:48:47.168000+00:00"/>
    <s v="GMC"/>
  </r>
  <r>
    <x v="11"/>
    <n v="250000"/>
    <s v="INR"/>
    <n v="0"/>
    <x v="16"/>
    <s v="Sales"/>
    <s v="stat_kcR4fZg7TU7jjk1jAVua3qGLRS4J5uFayEjK5j02wtv"/>
    <s v="Unqualified"/>
    <x v="1"/>
    <s v="OpportunityStatusType.Lost"/>
    <m/>
    <m/>
    <s v="GMC-Fresh"/>
    <s v="lead_0fm1mFEGPCKnqJfCrLJNEr9NaanGGn2q0zIe4XJuAXz"/>
    <s v="Expert Lancing(Fresh)"/>
    <s v="Bharti Bankey"/>
    <s v="user_jbppzD9HyqqioXDaUzrIJfkBW97sQdk5kSNPsBKGx0r"/>
    <s v="Pranaav Marathe"/>
    <s v="2022-03-16 11:35:56.873000+00:00"/>
    <s v="2022-07-28 05:49:28.053000+00:00"/>
    <m/>
    <s v="Gurgaon"/>
    <m/>
    <s v="2022-03-16 08:15:41+00:00"/>
    <m/>
    <n v="38"/>
    <m/>
    <m/>
    <m/>
    <m/>
    <m/>
    <m/>
    <m/>
    <s v="OTHER_CAMPAIGNS"/>
    <m/>
    <m/>
    <m/>
    <m/>
    <m/>
    <m/>
    <m/>
    <m/>
    <m/>
    <m/>
    <m/>
    <m/>
    <m/>
    <m/>
    <m/>
    <m/>
    <m/>
    <m/>
    <s v="user_aM3WaaSUQQmaNnsm9l2FQRVWUEr8RN2ZdXzsuQUalQ3"/>
    <s v="Bharti Bankey"/>
    <m/>
    <m/>
    <s v="July"/>
    <x v="3"/>
    <s v="Inbound via website"/>
    <m/>
    <s v="Employee Count 100"/>
    <m/>
    <m/>
    <m/>
    <s v="2022-03-16 08:18:27.388000+00:00"/>
    <s v="2022-07-28 05:49:28.111000+00:00"/>
    <m/>
  </r>
  <r>
    <x v="37"/>
    <n v="1000000"/>
    <s v="INR"/>
    <n v="0"/>
    <x v="65"/>
    <s v="Sales"/>
    <s v="stat_kcR4fZg7TU7jjk1jAVua3qGLRS4J5uFayEjK5j02wtv"/>
    <s v="Unqualified"/>
    <x v="1"/>
    <s v="OpportunityStatusType.Lost"/>
    <s v="cont_6Ns2vbaIG7xMM6zWnkcODQLl9mdDOmRobfiHA7zYRld"/>
    <s v="Ekta Paghdar"/>
    <m/>
    <s v="lead_J6FvPNgJcHARClOUOhw7i5xXrU7h0Gppbirr9OGSnjp"/>
    <s v="Silver Consumer Electricals Pvt Ltd (FRESH)"/>
    <s v="Sarvesh Pawar"/>
    <s v="user_RYbBTp8BVWNa7ppiOz6QVJMGK0exHsFmc5uCLn34ODZ"/>
    <s v="Prasoon Mishra"/>
    <s v="2022-06-07 11:44:55.646000+00:00"/>
    <s v="2022-07-28 05:46:40.184000+00:00"/>
    <m/>
    <s v="Rajkot"/>
    <m/>
    <m/>
    <m/>
    <n v="500"/>
    <m/>
    <m/>
    <m/>
    <m/>
    <m/>
    <m/>
    <m/>
    <m/>
    <m/>
    <m/>
    <m/>
    <s v="Consumer Goods &amp; Electronics"/>
    <m/>
    <m/>
    <m/>
    <m/>
    <m/>
    <m/>
    <m/>
    <m/>
    <m/>
    <m/>
    <m/>
    <m/>
    <m/>
    <m/>
    <s v="user_A8KOTZADnUtEQOLt4nSLAmteNStuGh80js75RYjrXVt"/>
    <s v="Sarvesh Pawar"/>
    <m/>
    <m/>
    <s v="April; July"/>
    <x v="4"/>
    <m/>
    <m/>
    <s v="Downloaded the guide: Designing employee healthcare plan"/>
    <m/>
    <m/>
    <m/>
    <s v="2021-11-20 12:29:03.347000+00:00"/>
    <s v="2022-08-01 14:02:34.978000+00:00"/>
    <s v="GMC"/>
  </r>
  <r>
    <x v="37"/>
    <n v="250000"/>
    <s v="INR"/>
    <n v="0"/>
    <x v="64"/>
    <s v="Sales"/>
    <s v="stat_1hn9nRJaLbI53NxPuSQgo90kRpbpKsFlwN4oEGNUTdO"/>
    <s v="Lost"/>
    <x v="1"/>
    <s v="OpportunityStatusType.Lost"/>
    <s v="cont_teByPIaxY7aFjPxl5ISrWlGOIihzCHRq5OrEBX8w1av"/>
    <s v="Charanjeet Singh"/>
    <s v="Risk Cover"/>
    <s v="lead_tsVXIf1wHhEueSRBNty0pA4lg8VB7tuDcHX7uG3Ws6z"/>
    <s v="SKETS Studio"/>
    <s v="Sarvesh Pawar"/>
    <s v="user_RYbBTp8BVWNa7ppiOz6QVJMGK0exHsFmc5uCLn34ODZ"/>
    <s v="Prasoon Mishra"/>
    <s v="2022-06-23 06:36:08.461000+00:00"/>
    <s v="2022-07-28 05:42:53.193000+00:00"/>
    <m/>
    <s v="Delhi"/>
    <m/>
    <m/>
    <m/>
    <n v="470"/>
    <m/>
    <m/>
    <m/>
    <m/>
    <m/>
    <m/>
    <m/>
    <m/>
    <m/>
    <m/>
    <m/>
    <m/>
    <m/>
    <m/>
    <m/>
    <m/>
    <m/>
    <m/>
    <m/>
    <m/>
    <m/>
    <m/>
    <m/>
    <m/>
    <s v="Sakshi Soni"/>
    <m/>
    <s v="user_A8KOTZADnUtEQOLt4nSLAmteNStuGh80js75RYjrXVt"/>
    <s v="Sarvesh Pawar"/>
    <m/>
    <m/>
    <s v="August"/>
    <x v="4"/>
    <s v="Mr. E"/>
    <m/>
    <s v="Downloaded the guide: Employee Wellness Handbook"/>
    <m/>
    <m/>
    <m/>
    <s v="2021-12-08 10:47:49.967000+00:00"/>
    <s v="2022-09-09 11:37:30.817000+00:00"/>
    <s v="NON EB"/>
  </r>
  <r>
    <x v="37"/>
    <n v="10000"/>
    <s v="INR"/>
    <n v="0"/>
    <x v="64"/>
    <s v="Sales"/>
    <s v="stat_1hn9nRJaLbI53NxPuSQgo90kRpbpKsFlwN4oEGNUTdO"/>
    <s v="Lost"/>
    <x v="1"/>
    <s v="OpportunityStatusType.Lost"/>
    <s v="cont_teByPIaxY7aFjPxl5ISrWlGOIihzCHRq5OrEBX8w1av"/>
    <s v="Charanjeet Singh"/>
    <s v="Fire &amp; Burglary"/>
    <s v="lead_tsVXIf1wHhEueSRBNty0pA4lg8VB7tuDcHX7uG3Ws6z"/>
    <s v="SKETS Studio"/>
    <s v="Sarvesh Pawar"/>
    <s v="user_RYbBTp8BVWNa7ppiOz6QVJMGK0exHsFmc5uCLn34ODZ"/>
    <s v="Prasoon Mishra"/>
    <s v="2022-06-23 06:35:19.537000+00:00"/>
    <s v="2022-07-28 05:43:10.044000+00:00"/>
    <m/>
    <s v="Delhi"/>
    <m/>
    <m/>
    <m/>
    <n v="470"/>
    <m/>
    <m/>
    <m/>
    <m/>
    <m/>
    <m/>
    <m/>
    <m/>
    <m/>
    <m/>
    <m/>
    <m/>
    <m/>
    <m/>
    <m/>
    <m/>
    <m/>
    <m/>
    <m/>
    <m/>
    <m/>
    <m/>
    <m/>
    <m/>
    <s v="Sakshi Soni"/>
    <m/>
    <s v="user_A8KOTZADnUtEQOLt4nSLAmteNStuGh80js75RYjrXVt"/>
    <s v="Sarvesh Pawar"/>
    <m/>
    <m/>
    <s v="August"/>
    <x v="4"/>
    <s v="Mr. E"/>
    <m/>
    <s v="Downloaded the guide: Employee Wellness Handbook"/>
    <m/>
    <m/>
    <m/>
    <s v="2021-12-08 10:47:49.967000+00:00"/>
    <s v="2022-09-09 11:37:30.817000+00:00"/>
    <s v="NON EB"/>
  </r>
  <r>
    <x v="37"/>
    <n v="600000"/>
    <s v="INR"/>
    <n v="0"/>
    <x v="64"/>
    <s v="Sales"/>
    <s v="stat_1hn9nRJaLbI53NxPuSQgo90kRpbpKsFlwN4oEGNUTdO"/>
    <s v="Lost"/>
    <x v="1"/>
    <s v="OpportunityStatusType.Lost"/>
    <s v="cont_teByPIaxY7aFjPxl5ISrWlGOIihzCHRq5OrEBX8w1av"/>
    <s v="Charanjeet Singh"/>
    <s v="Property"/>
    <s v="lead_tsVXIf1wHhEueSRBNty0pA4lg8VB7tuDcHX7uG3Ws6z"/>
    <s v="SKETS Studio"/>
    <s v="Sarvesh Pawar"/>
    <s v="user_RYbBTp8BVWNa7ppiOz6QVJMGK0exHsFmc5uCLn34ODZ"/>
    <s v="Prasoon Mishra"/>
    <s v="2022-06-23 06:34:36.116000+00:00"/>
    <s v="2022-07-28 05:43:02.469000+00:00"/>
    <m/>
    <s v="Delhi"/>
    <m/>
    <m/>
    <m/>
    <n v="470"/>
    <m/>
    <m/>
    <m/>
    <m/>
    <m/>
    <m/>
    <m/>
    <m/>
    <m/>
    <m/>
    <m/>
    <m/>
    <m/>
    <m/>
    <m/>
    <m/>
    <m/>
    <m/>
    <m/>
    <m/>
    <m/>
    <m/>
    <m/>
    <m/>
    <s v="Sakshi Soni"/>
    <m/>
    <s v="user_A8KOTZADnUtEQOLt4nSLAmteNStuGh80js75RYjrXVt"/>
    <s v="Sarvesh Pawar"/>
    <m/>
    <m/>
    <s v="August"/>
    <x v="4"/>
    <s v="Mr. E"/>
    <m/>
    <s v="Downloaded the guide: Employee Wellness Handbook"/>
    <m/>
    <m/>
    <m/>
    <s v="2021-12-08 10:47:49.967000+00:00"/>
    <s v="2022-09-09 11:37:30.817000+00:00"/>
    <s v="NON EB"/>
  </r>
  <r>
    <x v="7"/>
    <n v="1000000"/>
    <s v="INR"/>
    <n v="0"/>
    <x v="75"/>
    <s v="Sales"/>
    <s v="stat_kcR4fZg7TU7jjk1jAVua3qGLRS4J5uFayEjK5j02wtv"/>
    <s v="Unqualified"/>
    <x v="1"/>
    <s v="OpportunityStatusType.Lost"/>
    <m/>
    <m/>
    <s v="Parental"/>
    <s v="lead_VuoxkcmkyRQ6r1EuUQmCZJYp5PBHNsXNmPCp35bFypl"/>
    <s v="AIT Global India Pvt. Ltd."/>
    <s v="Bhairavi Jog"/>
    <s v="user_U27GK6WjhLhUhi1EDKXV57xMpn8n8DMIOjci1q3UReZ"/>
    <s v="Abhiroop Ganguly"/>
    <s v="2022-06-22 09:17:30.236000+00:00"/>
    <s v="2022-07-28 05:31:42.377000+00:00"/>
    <m/>
    <s v="Pune"/>
    <m/>
    <s v="2020-09-10 18:40:51+00:00"/>
    <m/>
    <n v="246"/>
    <m/>
    <m/>
    <m/>
    <m/>
    <m/>
    <m/>
    <m/>
    <m/>
    <m/>
    <m/>
    <m/>
    <s v="IT Services &amp; IT Consulting"/>
    <m/>
    <m/>
    <m/>
    <m/>
    <m/>
    <m/>
    <m/>
    <m/>
    <m/>
    <m/>
    <m/>
    <m/>
    <s v="Deepak Yadav"/>
    <m/>
    <s v="user_228eUmsdKIb9OItgmiDq1zD4aPZ1eqiapbaLAGeBf8g"/>
    <s v="Bhairavi Jog"/>
    <s v="Anjali Nishu"/>
    <m/>
    <s v="July"/>
    <x v="2"/>
    <s v="Lusha"/>
    <m/>
    <m/>
    <m/>
    <m/>
    <m/>
    <s v="2020-12-06 09:46:46.210000+00:00"/>
    <s v="2022-08-02 06:55:28.033000+00:00"/>
    <m/>
  </r>
  <r>
    <x v="15"/>
    <n v="180000"/>
    <s v="INR"/>
    <n v="0"/>
    <x v="16"/>
    <s v="Sales"/>
    <s v="stat_kcR4fZg7TU7jjk1jAVua3qGLRS4J5uFayEjK5j02wtv"/>
    <s v="Unqualified"/>
    <x v="1"/>
    <s v="OpportunityStatusType.Lost"/>
    <s v="cont_3SbsShLv0LUVTsK7ufIRFQIlK1J0hVZOFCc9ODBqAC4"/>
    <s v="Santosh Shinde"/>
    <s v="GPA - Fresh"/>
    <s v="lead_JbTSGtw7RaJMP2ks21w04ZFcqGrqqOnocSHIJgX2gpb"/>
    <s v="mBnk Phygital Financial Marketplace Pvt Ltd"/>
    <s v="Shreenath Bhat"/>
    <s v="user_Iwn6da5WKkZqwUySK0oUuCb72pFP5WEm4zAb92ijqFe"/>
    <s v="Sonal Paithankar"/>
    <s v="2022-06-02 06:19:54.498000+00:00"/>
    <s v="2022-07-28 04:58:48.018000+00:00"/>
    <m/>
    <s v="Mumbai"/>
    <m/>
    <m/>
    <m/>
    <n v="300"/>
    <m/>
    <m/>
    <m/>
    <m/>
    <m/>
    <m/>
    <m/>
    <m/>
    <m/>
    <m/>
    <m/>
    <s v="Banking &amp; Finance"/>
    <m/>
    <m/>
    <m/>
    <m/>
    <m/>
    <m/>
    <m/>
    <m/>
    <m/>
    <m/>
    <m/>
    <m/>
    <s v="Jithendra Goalla"/>
    <m/>
    <s v="user_vMd4rmcrSbjykdyL2J7rrYn84SWdcNc5FKligrmItPw"/>
    <s v="Shreenath Bhat"/>
    <m/>
    <m/>
    <m/>
    <x v="2"/>
    <m/>
    <m/>
    <m/>
    <m/>
    <m/>
    <m/>
    <s v="2022-05-23 07:03:55.281000+00:00"/>
    <s v="2022-07-28 04:58:54.587000+00:00"/>
    <s v="GPA"/>
  </r>
  <r>
    <x v="15"/>
    <n v="500000"/>
    <s v="INR"/>
    <n v="0"/>
    <x v="16"/>
    <s v="Sales"/>
    <s v="stat_kcR4fZg7TU7jjk1jAVua3qGLRS4J5uFayEjK5j02wtv"/>
    <s v="Unqualified"/>
    <x v="1"/>
    <s v="OpportunityStatusType.Lost"/>
    <s v="cont_3SbsShLv0LUVTsK7ufIRFQIlK1J0hVZOFCc9ODBqAC4"/>
    <s v="Santosh Shinde"/>
    <s v="GTL - Fresh"/>
    <s v="lead_JbTSGtw7RaJMP2ks21w04ZFcqGrqqOnocSHIJgX2gpb"/>
    <s v="mBnk Phygital Financial Marketplace Pvt Ltd"/>
    <s v="Shreenath Bhat"/>
    <s v="user_Iwn6da5WKkZqwUySK0oUuCb72pFP5WEm4zAb92ijqFe"/>
    <s v="Sonal Paithankar"/>
    <s v="2022-06-02 06:20:23.682000+00:00"/>
    <s v="2022-07-28 04:58:54.558000+00:00"/>
    <m/>
    <s v="Mumbai"/>
    <m/>
    <m/>
    <m/>
    <n v="300"/>
    <m/>
    <m/>
    <m/>
    <m/>
    <m/>
    <m/>
    <m/>
    <m/>
    <m/>
    <m/>
    <m/>
    <s v="Banking &amp; Finance"/>
    <m/>
    <m/>
    <m/>
    <m/>
    <m/>
    <m/>
    <m/>
    <m/>
    <m/>
    <m/>
    <m/>
    <m/>
    <s v="Jithendra Goalla"/>
    <m/>
    <s v="user_vMd4rmcrSbjykdyL2J7rrYn84SWdcNc5FKligrmItPw"/>
    <s v="Shreenath Bhat"/>
    <m/>
    <m/>
    <m/>
    <x v="2"/>
    <m/>
    <m/>
    <m/>
    <m/>
    <m/>
    <m/>
    <s v="2022-05-23 07:03:55.281000+00:00"/>
    <s v="2022-07-28 04:58:54.587000+00:00"/>
    <s v="GTL"/>
  </r>
  <r>
    <x v="15"/>
    <n v="900000"/>
    <s v="INR"/>
    <n v="0"/>
    <x v="16"/>
    <s v="Sales"/>
    <s v="stat_kcR4fZg7TU7jjk1jAVua3qGLRS4J5uFayEjK5j02wtv"/>
    <s v="Unqualified"/>
    <x v="1"/>
    <s v="OpportunityStatusType.Lost"/>
    <s v="cont_3SbsShLv0LUVTsK7ufIRFQIlK1J0hVZOFCc9ODBqAC4"/>
    <s v="Santosh Shinde"/>
    <s v="GMC - Fresh, 1+3 Policy"/>
    <s v="lead_JbTSGtw7RaJMP2ks21w04ZFcqGrqqOnocSHIJgX2gpb"/>
    <s v="mBnk Phygital Financial Marketplace Pvt Ltd"/>
    <s v="Shreenath Bhat"/>
    <s v="user_Iwn6da5WKkZqwUySK0oUuCb72pFP5WEm4zAb92ijqFe"/>
    <s v="Sonal Paithankar"/>
    <s v="2022-06-02 06:19:22.543000+00:00"/>
    <s v="2022-07-28 04:58:27.402000+00:00"/>
    <m/>
    <s v="Mumbai"/>
    <m/>
    <m/>
    <m/>
    <n v="300"/>
    <m/>
    <m/>
    <m/>
    <m/>
    <m/>
    <m/>
    <m/>
    <m/>
    <m/>
    <m/>
    <m/>
    <s v="Banking &amp; Finance"/>
    <m/>
    <m/>
    <m/>
    <m/>
    <m/>
    <m/>
    <m/>
    <m/>
    <m/>
    <m/>
    <m/>
    <m/>
    <s v="Jithendra Goalla"/>
    <m/>
    <s v="user_vMd4rmcrSbjykdyL2J7rrYn84SWdcNc5FKligrmItPw"/>
    <s v="Shreenath Bhat"/>
    <m/>
    <m/>
    <m/>
    <x v="2"/>
    <m/>
    <m/>
    <m/>
    <m/>
    <m/>
    <m/>
    <s v="2022-05-23 07:03:55.281000+00:00"/>
    <s v="2022-07-28 04:58:54.587000+00:00"/>
    <s v="GMC"/>
  </r>
  <r>
    <x v="4"/>
    <n v="300000"/>
    <s v="INR"/>
    <n v="0"/>
    <x v="16"/>
    <s v="Sales"/>
    <s v="stat_kcR4fZg7TU7jjk1jAVua3qGLRS4J5uFayEjK5j02wtv"/>
    <s v="Unqualified"/>
    <x v="1"/>
    <s v="OpportunityStatusType.Lost"/>
    <s v="cont_QPi7GvL4tgybs6RO40Ct9vT0uCcjFo7EDOzo3kKBp05"/>
    <s v="Dimple Bajaj"/>
    <s v="GMC - Renewal"/>
    <s v="lead_TDJKQpf6fkQtw0DRDtBra8XhL4WsxNF7qNeZPGMGYkr"/>
    <s v="Avanciers"/>
    <s v="Shreenath Bhat"/>
    <s v="user_Iwn6da5WKkZqwUySK0oUuCb72pFP5WEm4zAb92ijqFe"/>
    <s v="Sonal Paithankar"/>
    <s v="2022-07-19 13:49:06.693000+00:00"/>
    <s v="2022-07-28 04:57:05.165000+00:00"/>
    <m/>
    <s v="Delhi"/>
    <m/>
    <m/>
    <m/>
    <n v="60"/>
    <m/>
    <m/>
    <m/>
    <m/>
    <m/>
    <m/>
    <m/>
    <s v="PAID_SOCIAL"/>
    <m/>
    <m/>
    <m/>
    <s v="Others"/>
    <m/>
    <m/>
    <m/>
    <m/>
    <m/>
    <m/>
    <m/>
    <m/>
    <m/>
    <m/>
    <m/>
    <m/>
    <m/>
    <m/>
    <s v="user_cuWn1aL1OYLr4Jn6i7zouGfa4efY8ya7QxeZnqSq8e5"/>
    <s v="Saurabh Yewale"/>
    <m/>
    <m/>
    <m/>
    <x v="4"/>
    <m/>
    <m/>
    <s v="Downloaded the guide: Designing employee healthcare plan"/>
    <m/>
    <m/>
    <m/>
    <s v="2021-11-15 18:18:30.977000+00:00"/>
    <s v="2022-09-14 11:40:51.783000+00:00"/>
    <s v="GMC"/>
  </r>
  <r>
    <x v="15"/>
    <n v="2000000"/>
    <s v="INR"/>
    <n v="0"/>
    <x v="19"/>
    <s v="Sales"/>
    <s v="stat_kcR4fZg7TU7jjk1jAVua3qGLRS4J5uFayEjK5j02wtv"/>
    <s v="Unqualified"/>
    <x v="1"/>
    <s v="OpportunityStatusType.Lost"/>
    <m/>
    <m/>
    <s v="GTL"/>
    <s v="lead_gexftCOxP6Nu7hnSy9ZL2HXXOaQhqriCsqRdlJuCtHN"/>
    <s v="Piramal Realty"/>
    <s v="Aditya Binani"/>
    <s v="user_N52PP2uP2VZc2gm0nhh6CNFSif4n85g1cdxoNFd9ct0"/>
    <s v="Naveen Kumar"/>
    <s v="2022-07-07 05:45:13.289000+00:00"/>
    <s v="2022-07-28 04:45:55.489000+00:00"/>
    <m/>
    <s v="Mumbai"/>
    <m/>
    <m/>
    <m/>
    <n v="500"/>
    <m/>
    <m/>
    <m/>
    <m/>
    <m/>
    <m/>
    <m/>
    <m/>
    <m/>
    <m/>
    <m/>
    <s v="Construction &amp; Real Estate"/>
    <m/>
    <m/>
    <m/>
    <m/>
    <m/>
    <m/>
    <m/>
    <m/>
    <m/>
    <m/>
    <m/>
    <m/>
    <s v="Aniket Vahile"/>
    <m/>
    <s v="user_g5Yw4Z4XnIbmcGhJO80vdtFdd5ElcDlgYO3q8l82ODn"/>
    <s v="Aditya Binani"/>
    <m/>
    <m/>
    <s v="August; May"/>
    <x v="2"/>
    <s v="Lusha"/>
    <m/>
    <m/>
    <m/>
    <m/>
    <m/>
    <s v="2021-08-23 07:39:11.701000+00:00"/>
    <s v="2022-10-10 02:50:33.605000+00:00"/>
    <m/>
  </r>
  <r>
    <x v="9"/>
    <n v="300000"/>
    <s v="INR"/>
    <n v="0"/>
    <x v="80"/>
    <s v="Sales"/>
    <s v="stat_1hn9nRJaLbI53NxPuSQgo90kRpbpKsFlwN4oEGNUTdO"/>
    <s v="Lost"/>
    <x v="1"/>
    <s v="OpportunityStatusType.Lost"/>
    <m/>
    <m/>
    <s v="Errors and Omissions Insurance - Policy"/>
    <s v="lead_3z57FFMMZOKD60CKzESLndXv5PsfDJ1bN0wOwTcbzeu"/>
    <s v="eNyota Learning Pvt ltd"/>
    <s v="Kaushlya Bhavsar"/>
    <s v="user_9SBRjyF0n4iWuhUdqRyQkFhl2J4uyNKhFWvvJEvunX8"/>
    <s v="Omkar Ghate"/>
    <s v="2022-06-27 10:11:03.230000+00:00"/>
    <s v="2022-07-27 10:49:12.889000+00:00"/>
    <m/>
    <s v="Pune"/>
    <m/>
    <m/>
    <m/>
    <n v="116"/>
    <m/>
    <m/>
    <m/>
    <m/>
    <m/>
    <m/>
    <m/>
    <m/>
    <m/>
    <m/>
    <m/>
    <s v="IT Services &amp; IT Consulting"/>
    <m/>
    <m/>
    <m/>
    <m/>
    <m/>
    <m/>
    <m/>
    <m/>
    <m/>
    <m/>
    <m/>
    <m/>
    <s v="Jitin Gopi"/>
    <m/>
    <s v="user_g5Yw4Z4XnIbmcGhJO80vdtFdd5ElcDlgYO3q8l82ODn"/>
    <s v="Aditya Binani"/>
    <s v="Siddharth Angolkar"/>
    <m/>
    <s v="June"/>
    <x v="2"/>
    <m/>
    <m/>
    <m/>
    <m/>
    <m/>
    <m/>
    <s v="2021-08-25 11:24:13.666000+00:00"/>
    <s v="2022-09-05 11:32:36.479000+00:00"/>
    <s v="NON EB"/>
  </r>
  <r>
    <x v="12"/>
    <n v="26000"/>
    <s v="INR"/>
    <n v="0"/>
    <x v="43"/>
    <s v="Sales"/>
    <s v="stat_1hn9nRJaLbI53NxPuSQgo90kRpbpKsFlwN4oEGNUTdO"/>
    <s v="Lost"/>
    <x v="1"/>
    <s v="OpportunityStatusType.Lost"/>
    <m/>
    <m/>
    <s v="GPA (Renewal)"/>
    <s v="lead_8paU88uY5L8ffuSRyBqNO6nRXjx0awYVRT6xRahD7cE"/>
    <s v="Courtyard by Marriott Mumbai/KANAKIA HOTELS&amp; RESORTS PRIVATE LIMITED"/>
    <s v="Bhairavi Jog"/>
    <s v="user_hAuUqCTCw5r4tCUrswIWPSW7LJ1XIBbttZVmJkxmzGq"/>
    <s v="Chetan Kumar"/>
    <s v="2022-05-02 11:11:55.392000+00:00"/>
    <s v="2022-07-28 02:21:45.540000+00:00"/>
    <m/>
    <s v="Mumbai"/>
    <m/>
    <m/>
    <m/>
    <n v="375"/>
    <m/>
    <m/>
    <m/>
    <m/>
    <m/>
    <m/>
    <m/>
    <m/>
    <m/>
    <m/>
    <m/>
    <s v="Health, Wellness &amp; Fitness"/>
    <m/>
    <m/>
    <m/>
    <m/>
    <m/>
    <m/>
    <m/>
    <m/>
    <m/>
    <m/>
    <m/>
    <m/>
    <s v="Sakshi Soni"/>
    <m/>
    <s v="user_228eUmsdKIb9OItgmiDq1zD4aPZ1eqiapbaLAGeBf8g"/>
    <s v="Bhairavi Jog"/>
    <m/>
    <m/>
    <s v="January; July"/>
    <x v="2"/>
    <s v="Naukri.com"/>
    <m/>
    <m/>
    <m/>
    <m/>
    <m/>
    <s v="2022-01-31 10:19:09.508000+00:00"/>
    <s v="2022-10-17 12:11:37.229000+00:00"/>
    <s v="GPA"/>
  </r>
  <r>
    <x v="27"/>
    <n v="131113"/>
    <s v="INR"/>
    <n v="100"/>
    <x v="43"/>
    <s v="Sales"/>
    <s v="stat_OZRiD1474QRJIpvnjHCZfiIvKcVD6mIKSSTzg8SwDVx"/>
    <s v="Won- Payment Completed"/>
    <x v="0"/>
    <s v="OpportunityStatusType.Won"/>
    <m/>
    <m/>
    <m/>
    <s v="lead_NvQFI4cV4nGqisp1Nm92yXa9kim38CAEAJk0emZDrfN"/>
    <s v="Proteon Pharmaceuticals"/>
    <s v="Vikas Raj"/>
    <s v="user_2YgShwgjLNI4FjAqgE9PtKsdIaGh919JGcFG919fe5B"/>
    <s v="Satyam Tiwari"/>
    <s v="2022-06-28 07:03:39.571000+00:00"/>
    <s v="2022-07-27 11:31:38.459000+00:00"/>
    <m/>
    <s v="Mumbai"/>
    <m/>
    <m/>
    <m/>
    <n v="8"/>
    <m/>
    <m/>
    <m/>
    <m/>
    <m/>
    <m/>
    <m/>
    <m/>
    <m/>
    <m/>
    <m/>
    <s v="Health, Wellness &amp; Fitness"/>
    <m/>
    <m/>
    <m/>
    <m/>
    <m/>
    <m/>
    <m/>
    <m/>
    <m/>
    <m/>
    <m/>
    <m/>
    <s v="Aniket Vahile"/>
    <m/>
    <s v="user_BtmkQ6xvtDyCMLstiH7YmmQURsFQdjarGcnSBd9UgEk"/>
    <s v="Vikas Raj"/>
    <s v="Siddharth Angolkar"/>
    <m/>
    <m/>
    <x v="2"/>
    <s v="Naukri.com"/>
    <m/>
    <m/>
    <m/>
    <m/>
    <m/>
    <s v="2022-06-06 04:38:51.488000+00:00"/>
    <s v="2022-09-22 06:47:09.532000+00:00"/>
    <s v="GMC"/>
  </r>
  <r>
    <x v="18"/>
    <n v="1500000"/>
    <s v="INR"/>
    <n v="0"/>
    <x v="16"/>
    <s v="Sales"/>
    <s v="stat_kcR4fZg7TU7jjk1jAVua3qGLRS4J5uFayEjK5j02wtv"/>
    <s v="Unqualified"/>
    <x v="1"/>
    <s v="OpportunityStatusType.Lost"/>
    <m/>
    <m/>
    <s v="GMC (Renewal)"/>
    <s v="lead_E5rDVaGu9iM19BaNV8GNnh5O3rO29nayTAN9MfOqBtu"/>
    <s v="Avalon Global Research"/>
    <s v="Pranav Kenjale"/>
    <s v="user_IgNfKH7wuLLjHvexoMm2PXWcnF3zYft0ZbMTyfwKRUg"/>
    <s v="Moziez Chamadia"/>
    <s v="2022-07-05 09:34:54.472000+00:00"/>
    <s v="2022-07-27 08:48:26.975000+00:00"/>
    <m/>
    <s v="Mumbai"/>
    <m/>
    <m/>
    <m/>
    <n v="120"/>
    <m/>
    <m/>
    <m/>
    <m/>
    <m/>
    <m/>
    <m/>
    <s v="PAID_SOCIAL"/>
    <m/>
    <m/>
    <m/>
    <s v="Professional Services"/>
    <m/>
    <m/>
    <m/>
    <m/>
    <m/>
    <m/>
    <m/>
    <m/>
    <m/>
    <m/>
    <m/>
    <m/>
    <m/>
    <m/>
    <s v="user_6hRQhcoLhZEDUBYaw3vS7rv6T5582sGfXq4jNRqTfUU"/>
    <s v="Aishwarya Nyayadhish"/>
    <m/>
    <m/>
    <s v="July"/>
    <x v="4"/>
    <m/>
    <m/>
    <s v="Employee Engagement Handbook"/>
    <m/>
    <m/>
    <m/>
    <s v="2022-05-02 08:43:17.755000+00:00"/>
    <s v="2022-07-27 09:54:50.277000+00:00"/>
    <m/>
  </r>
  <r>
    <x v="18"/>
    <n v="100000"/>
    <s v="INR"/>
    <n v="0"/>
    <x v="16"/>
    <s v="Sales"/>
    <s v="stat_kcR4fZg7TU7jjk1jAVua3qGLRS4J5uFayEjK5j02wtv"/>
    <s v="Unqualified"/>
    <x v="1"/>
    <s v="OpportunityStatusType.Lost"/>
    <m/>
    <m/>
    <s v="GPA (Renewal)"/>
    <s v="lead_E5rDVaGu9iM19BaNV8GNnh5O3rO29nayTAN9MfOqBtu"/>
    <s v="Avalon Global Research"/>
    <s v="Pranav Kenjale"/>
    <s v="user_IgNfKH7wuLLjHvexoMm2PXWcnF3zYft0ZbMTyfwKRUg"/>
    <s v="Moziez Chamadia"/>
    <s v="2022-07-05 09:35:56.947000+00:00"/>
    <s v="2022-07-27 08:48:35.432000+00:00"/>
    <m/>
    <s v="Mumbai"/>
    <m/>
    <m/>
    <m/>
    <n v="120"/>
    <m/>
    <m/>
    <m/>
    <m/>
    <m/>
    <m/>
    <m/>
    <s v="PAID_SOCIAL"/>
    <m/>
    <m/>
    <m/>
    <s v="Professional Services"/>
    <m/>
    <m/>
    <m/>
    <m/>
    <m/>
    <m/>
    <m/>
    <m/>
    <m/>
    <m/>
    <m/>
    <m/>
    <m/>
    <m/>
    <s v="user_6hRQhcoLhZEDUBYaw3vS7rv6T5582sGfXq4jNRqTfUU"/>
    <s v="Aishwarya Nyayadhish"/>
    <m/>
    <m/>
    <s v="July"/>
    <x v="4"/>
    <m/>
    <m/>
    <s v="Employee Engagement Handbook"/>
    <m/>
    <m/>
    <m/>
    <s v="2022-05-02 08:43:17.755000+00:00"/>
    <s v="2022-07-27 09:54:50.277000+00:00"/>
    <m/>
  </r>
  <r>
    <x v="18"/>
    <n v="1300000"/>
    <s v="INR"/>
    <n v="0"/>
    <x v="10"/>
    <s v="Sales"/>
    <s v="stat_kcR4fZg7TU7jjk1jAVua3qGLRS4J5uFayEjK5j02wtv"/>
    <s v="Unqualified"/>
    <x v="1"/>
    <s v="OpportunityStatusType.Lost"/>
    <m/>
    <m/>
    <m/>
    <s v="lead_cvfQfM1dqzaBAQcOQDtqeoim00zismiogHcHIDTRnAe"/>
    <s v="Rockman Advanced Composites"/>
    <s v="Satyajit Chati"/>
    <s v="user_IgNfKH7wuLLjHvexoMm2PXWcnF3zYft0ZbMTyfwKRUg"/>
    <s v="Moziez Chamadia"/>
    <s v="2022-07-01 10:55:12.515000+00:00"/>
    <s v="2022-07-27 08:42:25.156000+00:00"/>
    <m/>
    <s v="Surat"/>
    <m/>
    <m/>
    <m/>
    <n v="74"/>
    <m/>
    <m/>
    <m/>
    <m/>
    <m/>
    <m/>
    <m/>
    <m/>
    <m/>
    <m/>
    <m/>
    <s v="Manufacturing"/>
    <m/>
    <m/>
    <m/>
    <m/>
    <m/>
    <m/>
    <m/>
    <m/>
    <m/>
    <m/>
    <m/>
    <m/>
    <s v="Rakesh Nade"/>
    <m/>
    <s v="user_5IQTpX6DsnoeoDfxqzqojpVoQLXPh68nhDjLS5ETjYj"/>
    <s v="Satyajit Chati"/>
    <m/>
    <m/>
    <s v="August"/>
    <x v="2"/>
    <s v="Mr E,Lusha&amp;Skrapp.io"/>
    <m/>
    <m/>
    <m/>
    <m/>
    <m/>
    <s v="2022-05-30 10:39:32.679000+00:00"/>
    <s v="2022-09-08 06:56:40.182000+00:00"/>
    <m/>
  </r>
  <r>
    <x v="9"/>
    <n v="298000"/>
    <s v="INR"/>
    <n v="0"/>
    <x v="16"/>
    <s v="Sales"/>
    <s v="stat_1hn9nRJaLbI53NxPuSQgo90kRpbpKsFlwN4oEGNUTdO"/>
    <s v="Lost"/>
    <x v="1"/>
    <s v="OpportunityStatusType.Lost"/>
    <m/>
    <m/>
    <s v="GMC"/>
    <s v="lead_cBDEhcLGlCwI8SrlbD4ofLQIAEMyEMU0T3inp4iF3bN"/>
    <s v="DENASA BUILDCON"/>
    <s v="Aditya Binani"/>
    <s v="user_9SBRjyF0n4iWuhUdqRyQkFhl2J4uyNKhFWvvJEvunX8"/>
    <s v="Omkar Ghate"/>
    <s v="2022-05-27 11:58:51.279000+00:00"/>
    <s v="2022-07-27 08:35:54.678000+00:00"/>
    <m/>
    <s v="Pune"/>
    <m/>
    <m/>
    <m/>
    <n v="102"/>
    <m/>
    <m/>
    <m/>
    <m/>
    <m/>
    <m/>
    <m/>
    <m/>
    <m/>
    <m/>
    <m/>
    <s v="Construction &amp; Real Estate"/>
    <m/>
    <m/>
    <m/>
    <m/>
    <m/>
    <m/>
    <m/>
    <m/>
    <m/>
    <m/>
    <m/>
    <m/>
    <s v="Rakesh Nade"/>
    <m/>
    <s v="user_g5Yw4Z4XnIbmcGhJO80vdtFdd5ElcDlgYO3q8l82ODn"/>
    <s v="Aditya Binani"/>
    <s v="Anjali Nishu"/>
    <m/>
    <s v="August; September"/>
    <x v="2"/>
    <s v="Lusha"/>
    <m/>
    <m/>
    <m/>
    <m/>
    <m/>
    <s v="2021-07-15 06:53:50.533000+00:00"/>
    <s v="2022-09-01 13:45:19.769000+00:00"/>
    <m/>
  </r>
  <r>
    <x v="37"/>
    <n v="300000"/>
    <s v="INR"/>
    <n v="0"/>
    <x v="16"/>
    <s v="Sales"/>
    <s v="stat_kcR4fZg7TU7jjk1jAVua3qGLRS4J5uFayEjK5j02wtv"/>
    <s v="Unqualified"/>
    <x v="1"/>
    <s v="OpportunityStatusType.Lost"/>
    <m/>
    <m/>
    <s v="GMC"/>
    <s v="lead_k3l5TXfN14cB4jKpztzNP4FHtxxQcQ6s8DquIs8ISDS"/>
    <s v="Instaveritas"/>
    <s v="Bharti Bankey"/>
    <s v="user_RYbBTp8BVWNa7ppiOz6QVJMGK0exHsFmc5uCLn34ODZ"/>
    <s v="Prasoon Mishra"/>
    <s v="2022-06-17 10:44:28.144000+00:00"/>
    <s v="2022-07-27 08:35:49.187000+00:00"/>
    <m/>
    <s v="Noida"/>
    <m/>
    <s v="2022-06-13 12:44:35+00:00"/>
    <m/>
    <n v="100"/>
    <m/>
    <m/>
    <m/>
    <m/>
    <m/>
    <m/>
    <m/>
    <s v="ORGANIC_SEARCH"/>
    <m/>
    <m/>
    <m/>
    <m/>
    <m/>
    <m/>
    <m/>
    <m/>
    <m/>
    <m/>
    <m/>
    <m/>
    <m/>
    <m/>
    <m/>
    <m/>
    <m/>
    <m/>
    <s v="user_aM3WaaSUQQmaNnsm9l2FQRVWUEr8RN2ZdXzsuQUalQ3"/>
    <s v="Bharti Bankey"/>
    <m/>
    <m/>
    <m/>
    <x v="3"/>
    <s v="Inbound via website"/>
    <m/>
    <s v="Employee Count 100"/>
    <m/>
    <m/>
    <m/>
    <s v="2022-06-13 12:47:27.976000+00:00"/>
    <s v="2022-08-23 09:47:10.099000+00:00"/>
    <m/>
  </r>
  <r>
    <x v="18"/>
    <n v="2000000"/>
    <s v="INR"/>
    <n v="0"/>
    <x v="19"/>
    <s v="Sales"/>
    <s v="stat_kcR4fZg7TU7jjk1jAVua3qGLRS4J5uFayEjK5j02wtv"/>
    <s v="Unqualified"/>
    <x v="1"/>
    <s v="OpportunityStatusType.Lost"/>
    <m/>
    <m/>
    <s v="GMC (Fresh)"/>
    <s v="lead_sA94qo9BJhGIX7ZEkfz8nnNVOx2PPe6JKN5AvgmDhz7"/>
    <s v="IndiaNIC Infotech (Fresh)"/>
    <s v="Bhairavi Jog"/>
    <s v="user_IgNfKH7wuLLjHvexoMm2PXWcnF3zYft0ZbMTyfwKRUg"/>
    <s v="Moziez Chamadia"/>
    <s v="2022-07-22 11:41:04.090000+00:00"/>
    <s v="2022-07-27 08:41:48.129000+00:00"/>
    <m/>
    <s v="Ahmedabad"/>
    <m/>
    <m/>
    <m/>
    <n v="450"/>
    <m/>
    <m/>
    <m/>
    <m/>
    <m/>
    <m/>
    <m/>
    <m/>
    <m/>
    <m/>
    <m/>
    <s v="IT Services &amp; IT Consulting"/>
    <m/>
    <m/>
    <m/>
    <m/>
    <m/>
    <m/>
    <m/>
    <m/>
    <m/>
    <m/>
    <m/>
    <m/>
    <m/>
    <m/>
    <s v="user_228eUmsdKIb9OItgmiDq1zD4aPZ1eqiapbaLAGeBf8g"/>
    <s v="Bhairavi Jog"/>
    <m/>
    <m/>
    <m/>
    <x v="2"/>
    <s v="Lusha"/>
    <m/>
    <m/>
    <m/>
    <m/>
    <m/>
    <s v="2022-02-24 04:01:57.812000+00:00"/>
    <s v="2022-08-02 12:50:37.400000+00:00"/>
    <s v="GMC"/>
  </r>
  <r>
    <x v="9"/>
    <n v="10000"/>
    <s v="INR"/>
    <n v="0"/>
    <x v="64"/>
    <s v="Sales"/>
    <s v="stat_kcR4fZg7TU7jjk1jAVua3qGLRS4J5uFayEjK5j02wtv"/>
    <s v="Unqualified"/>
    <x v="1"/>
    <s v="OpportunityStatusType.Lost"/>
    <s v="cont_pbdYn04Abm2VQj2ScvcUFzlC1FqNFcSC66alJN8tmFh"/>
    <s v="Preeja S"/>
    <s v="Machintel Media - GPA Ren"/>
    <s v="lead_NK6lbk9sFivKwlCjxZhs6lmNxqzVG9O2OzLgfYtlLRR"/>
    <s v="MACHINTEL SYSTEMS PRIVATE LIMITED"/>
    <s v="Trupti Suryavanshi"/>
    <s v="user_9SBRjyF0n4iWuhUdqRyQkFhl2J4uyNKhFWvvJEvunX8"/>
    <s v="Omkar Ghate"/>
    <s v="2022-07-22 11:06:48.436000+00:00"/>
    <s v="2022-07-27 08:12:01.640000+00:00"/>
    <m/>
    <s v="Pune"/>
    <m/>
    <m/>
    <m/>
    <n v="263"/>
    <m/>
    <m/>
    <m/>
    <m/>
    <m/>
    <m/>
    <m/>
    <m/>
    <m/>
    <m/>
    <m/>
    <s v="Digital Marketing &amp; Advertising"/>
    <m/>
    <m/>
    <m/>
    <m/>
    <m/>
    <m/>
    <m/>
    <m/>
    <m/>
    <m/>
    <m/>
    <m/>
    <s v="Arunkumar Dubey"/>
    <m/>
    <s v="user_L8E6IFhq6UCzKLHa45LUUTZCznDuyDwFrGaEp9DXiUM"/>
    <s v="Trupti Suryavanshi"/>
    <m/>
    <m/>
    <s v="June"/>
    <x v="4"/>
    <s v="Naukri.com"/>
    <m/>
    <s v="Employee Wellness Handbook"/>
    <m/>
    <m/>
    <m/>
    <s v="2022-01-07 05:56:43.289000+00:00"/>
    <s v="2022-09-08 11:28:06.862000+00:00"/>
    <s v="GPA"/>
  </r>
  <r>
    <x v="37"/>
    <n v="4000000"/>
    <s v="INR"/>
    <n v="0"/>
    <x v="78"/>
    <s v="Sales"/>
    <s v="stat_1hn9nRJaLbI53NxPuSQgo90kRpbpKsFlwN4oEGNUTdO"/>
    <s v="Lost"/>
    <x v="1"/>
    <s v="OpportunityStatusType.Lost"/>
    <s v="cont_aiXl6MCi2zBR9JU4Z3Bafek0zGKHSN9WdNSf3TbVBPl"/>
    <s v="Jagruti Mandlik"/>
    <m/>
    <s v="lead_FScViRCvxEvkGSvRtT6oVyaHXKkWoMzhCWWAl7kpPq5"/>
    <s v="Sarda Group"/>
    <s v="Harmanjit Singh"/>
    <s v="user_RYbBTp8BVWNa7ppiOz6QVJMGK0exHsFmc5uCLn34ODZ"/>
    <s v="Prasoon Mishra"/>
    <s v="2022-06-27 10:07:40.119000+00:00"/>
    <s v="2022-07-27 08:28:44.884000+00:00"/>
    <m/>
    <s v="Nashik"/>
    <m/>
    <m/>
    <m/>
    <n v="218"/>
    <m/>
    <m/>
    <m/>
    <m/>
    <m/>
    <m/>
    <m/>
    <m/>
    <m/>
    <m/>
    <m/>
    <s v="Manufacturing"/>
    <m/>
    <m/>
    <m/>
    <m/>
    <m/>
    <m/>
    <m/>
    <m/>
    <m/>
    <m/>
    <m/>
    <m/>
    <s v="Ravi Jaiswal"/>
    <m/>
    <s v="user_lwF8ctKa5IyxqATpO2EOw2h0AEPiCMHOgewiH38Ei77"/>
    <s v="Harmanjit Singh"/>
    <s v="Anjali Nishu"/>
    <m/>
    <s v="July"/>
    <x v="2"/>
    <s v="Mr. E"/>
    <m/>
    <m/>
    <m/>
    <m/>
    <m/>
    <s v="2022-06-13 02:47:03.069000+00:00"/>
    <s v="2022-09-09 11:37:17.384000+00:00"/>
    <s v="GMC"/>
  </r>
  <r>
    <x v="37"/>
    <n v="1500000"/>
    <s v="INR"/>
    <n v="0"/>
    <x v="16"/>
    <s v="Sales"/>
    <s v="stat_1hn9nRJaLbI53NxPuSQgo90kRpbpKsFlwN4oEGNUTdO"/>
    <s v="Lost"/>
    <x v="1"/>
    <s v="OpportunityStatusType.Lost"/>
    <s v="cont_teByPIaxY7aFjPxl5ISrWlGOIihzCHRq5OrEBX8w1av"/>
    <s v="Charanjeet Singh"/>
    <m/>
    <s v="lead_tsVXIf1wHhEueSRBNty0pA4lg8VB7tuDcHX7uG3Ws6z"/>
    <s v="SKETS Studio"/>
    <s v="Sarvesh Pawar"/>
    <s v="user_RYbBTp8BVWNa7ppiOz6QVJMGK0exHsFmc5uCLn34ODZ"/>
    <s v="Prasoon Mishra"/>
    <s v="2022-06-23 06:33:54.660000+00:00"/>
    <s v="2022-07-27 08:29:52.326000+00:00"/>
    <m/>
    <s v="Delhi"/>
    <m/>
    <m/>
    <m/>
    <n v="470"/>
    <m/>
    <m/>
    <m/>
    <m/>
    <m/>
    <m/>
    <m/>
    <m/>
    <m/>
    <m/>
    <m/>
    <m/>
    <m/>
    <m/>
    <m/>
    <m/>
    <m/>
    <m/>
    <m/>
    <m/>
    <m/>
    <m/>
    <m/>
    <m/>
    <s v="Sakshi Soni"/>
    <m/>
    <s v="user_A8KOTZADnUtEQOLt4nSLAmteNStuGh80js75RYjrXVt"/>
    <s v="Sarvesh Pawar"/>
    <m/>
    <m/>
    <s v="August"/>
    <x v="4"/>
    <s v="Mr. E"/>
    <m/>
    <s v="Downloaded the guide: Employee Wellness Handbook"/>
    <m/>
    <m/>
    <m/>
    <s v="2021-12-08 10:47:49.967000+00:00"/>
    <s v="2022-09-09 11:37:30.817000+00:00"/>
    <s v="GMC"/>
  </r>
  <r>
    <x v="28"/>
    <n v="200000"/>
    <s v="INR"/>
    <n v="0"/>
    <x v="16"/>
    <s v="Sales"/>
    <s v="stat_1hn9nRJaLbI53NxPuSQgo90kRpbpKsFlwN4oEGNUTdO"/>
    <s v="Lost"/>
    <x v="1"/>
    <s v="OpportunityStatusType.Lost"/>
    <s v="cont_ijRkgJS117gC9yLHxNL6Gy1ggIgnbC63qexS0y4Qv48"/>
    <s v="anita borulkar"/>
    <s v="gpa ren"/>
    <s v="lead_hwZ8TQW9wuCcc8y8kc6qZSGJT4ULErVrou5XfF8aCMQ"/>
    <s v="Kemwell Biopharma Pvt. Ltd."/>
    <s v="Gauri Jori"/>
    <s v="user_P3f70h2AcefBkFTBZpvA9LgDbjTmUIXkqdKqHJ5evwA"/>
    <s v="Manojkumar Tinna"/>
    <s v="2022-06-28 11:57:48.642000+00:00"/>
    <s v="2022-07-27 06:59:20.401000+00:00"/>
    <m/>
    <s v="Bangalore"/>
    <m/>
    <m/>
    <m/>
    <n v="231"/>
    <m/>
    <m/>
    <m/>
    <m/>
    <m/>
    <m/>
    <m/>
    <m/>
    <m/>
    <m/>
    <m/>
    <m/>
    <m/>
    <m/>
    <m/>
    <m/>
    <m/>
    <m/>
    <m/>
    <m/>
    <m/>
    <m/>
    <m/>
    <m/>
    <m/>
    <m/>
    <s v="user_5YHA1ZU4iP896lD1YJehdJcMx7ZEgWCpulT4T2c3pJ3"/>
    <s v="Gauri Jori"/>
    <m/>
    <m/>
    <s v="July"/>
    <x v="4"/>
    <m/>
    <m/>
    <s v="Workplace Wellness Playbook"/>
    <m/>
    <m/>
    <m/>
    <s v="2022-04-13 12:22:06.538000+00:00"/>
    <s v="2022-08-10 12:15:47.521000+00:00"/>
    <m/>
  </r>
  <r>
    <x v="9"/>
    <n v="150000"/>
    <s v="INR"/>
    <n v="0"/>
    <x v="64"/>
    <s v="Sales"/>
    <s v="stat_kcR4fZg7TU7jjk1jAVua3qGLRS4J5uFayEjK5j02wtv"/>
    <s v="Unqualified"/>
    <x v="1"/>
    <s v="OpportunityStatusType.Lost"/>
    <s v="cont_pbdYn04Abm2VQj2ScvcUFzlC1FqNFcSC66alJN8tmFh"/>
    <s v="Preeja S"/>
    <s v="Machintel Media - GMC ren"/>
    <s v="lead_NK6lbk9sFivKwlCjxZhs6lmNxqzVG9O2OzLgfYtlLRR"/>
    <s v="MACHINTEL SYSTEMS PRIVATE LIMITED"/>
    <s v="Trupti Suryavanshi"/>
    <s v="user_9SBRjyF0n4iWuhUdqRyQkFhl2J4uyNKhFWvvJEvunX8"/>
    <s v="Omkar Ghate"/>
    <s v="2022-07-22 11:06:11.703000+00:00"/>
    <s v="2022-07-27 08:11:50.645000+00:00"/>
    <m/>
    <s v="Pune"/>
    <m/>
    <m/>
    <m/>
    <n v="263"/>
    <m/>
    <m/>
    <m/>
    <m/>
    <m/>
    <m/>
    <m/>
    <m/>
    <m/>
    <m/>
    <m/>
    <s v="Digital Marketing &amp; Advertising"/>
    <m/>
    <m/>
    <m/>
    <m/>
    <m/>
    <m/>
    <m/>
    <m/>
    <m/>
    <m/>
    <m/>
    <m/>
    <s v="Arunkumar Dubey"/>
    <m/>
    <s v="user_L8E6IFhq6UCzKLHa45LUUTZCznDuyDwFrGaEp9DXiUM"/>
    <s v="Trupti Suryavanshi"/>
    <m/>
    <m/>
    <s v="June"/>
    <x v="4"/>
    <s v="Naukri.com"/>
    <m/>
    <s v="Employee Wellness Handbook"/>
    <m/>
    <m/>
    <m/>
    <s v="2022-01-07 05:56:43.289000+00:00"/>
    <s v="2022-09-08 11:28:06.862000+00:00"/>
    <s v="GMC"/>
  </r>
  <r>
    <x v="9"/>
    <n v="12000"/>
    <s v="INR"/>
    <n v="0"/>
    <x v="64"/>
    <s v="Sales"/>
    <s v="stat_kcR4fZg7TU7jjk1jAVua3qGLRS4J5uFayEjK5j02wtv"/>
    <s v="Unqualified"/>
    <x v="1"/>
    <s v="OpportunityStatusType.Lost"/>
    <s v="cont_pbdYn04Abm2VQj2ScvcUFzlC1FqNFcSC66alJN8tmFh"/>
    <s v="Preeja S"/>
    <s v="Nathan Ark Software - GPA Ren"/>
    <s v="lead_NK6lbk9sFivKwlCjxZhs6lmNxqzVG9O2OzLgfYtlLRR"/>
    <s v="MACHINTEL SYSTEMS PRIVATE LIMITED"/>
    <s v="Trupti Suryavanshi"/>
    <s v="user_9SBRjyF0n4iWuhUdqRyQkFhl2J4uyNKhFWvvJEvunX8"/>
    <s v="Omkar Ghate"/>
    <s v="2022-07-22 11:04:50.719000+00:00"/>
    <s v="2022-07-27 08:11:59.596000+00:00"/>
    <m/>
    <s v="Pune"/>
    <m/>
    <m/>
    <m/>
    <n v="263"/>
    <m/>
    <m/>
    <m/>
    <m/>
    <m/>
    <m/>
    <m/>
    <m/>
    <m/>
    <m/>
    <m/>
    <s v="Digital Marketing &amp; Advertising"/>
    <m/>
    <m/>
    <m/>
    <m/>
    <m/>
    <m/>
    <m/>
    <m/>
    <m/>
    <m/>
    <m/>
    <m/>
    <s v="Arunkumar Dubey"/>
    <m/>
    <s v="user_L8E6IFhq6UCzKLHa45LUUTZCznDuyDwFrGaEp9DXiUM"/>
    <s v="Trupti Suryavanshi"/>
    <m/>
    <m/>
    <s v="June"/>
    <x v="4"/>
    <s v="Naukri.com"/>
    <m/>
    <s v="Employee Wellness Handbook"/>
    <m/>
    <m/>
    <m/>
    <s v="2022-01-07 05:56:43.289000+00:00"/>
    <s v="2022-09-08 11:28:06.862000+00:00"/>
    <s v="GPA"/>
  </r>
  <r>
    <x v="28"/>
    <n v="1500000"/>
    <s v="INR"/>
    <n v="0"/>
    <x v="16"/>
    <s v="Sales"/>
    <s v="stat_1hn9nRJaLbI53NxPuSQgo90kRpbpKsFlwN4oEGNUTdO"/>
    <s v="Lost"/>
    <x v="1"/>
    <s v="OpportunityStatusType.Lost"/>
    <s v="cont_ijRkgJS117gC9yLHxNL6Gy1ggIgnbC63qexS0y4Qv48"/>
    <s v="anita borulkar"/>
    <s v="gmc ren"/>
    <s v="lead_hwZ8TQW9wuCcc8y8kc6qZSGJT4ULErVrou5XfF8aCMQ"/>
    <s v="Kemwell Biopharma Pvt. Ltd."/>
    <s v="Gauri Jori"/>
    <s v="user_P3f70h2AcefBkFTBZpvA9LgDbjTmUIXkqdKqHJ5evwA"/>
    <s v="Manojkumar Tinna"/>
    <s v="2022-06-28 11:57:27.519000+00:00"/>
    <s v="2022-07-27 06:59:09.752000+00:00"/>
    <m/>
    <s v="Bangalore"/>
    <m/>
    <m/>
    <m/>
    <n v="231"/>
    <m/>
    <m/>
    <m/>
    <m/>
    <m/>
    <m/>
    <m/>
    <m/>
    <m/>
    <m/>
    <m/>
    <m/>
    <m/>
    <m/>
    <m/>
    <m/>
    <m/>
    <m/>
    <m/>
    <m/>
    <m/>
    <m/>
    <m/>
    <m/>
    <m/>
    <m/>
    <s v="user_5YHA1ZU4iP896lD1YJehdJcMx7ZEgWCpulT4T2c3pJ3"/>
    <s v="Gauri Jori"/>
    <m/>
    <m/>
    <s v="July"/>
    <x v="4"/>
    <m/>
    <m/>
    <s v="Workplace Wellness Playbook"/>
    <m/>
    <m/>
    <m/>
    <s v="2022-04-13 12:22:06.538000+00:00"/>
    <s v="2022-08-10 12:15:47.521000+00:00"/>
    <m/>
  </r>
  <r>
    <x v="28"/>
    <n v="8000000"/>
    <s v="INR"/>
    <n v="0"/>
    <x v="16"/>
    <s v="Sales"/>
    <s v="stat_1hn9nRJaLbI53NxPuSQgo90kRpbpKsFlwN4oEGNUTdO"/>
    <s v="Lost"/>
    <x v="1"/>
    <s v="OpportunityStatusType.Lost"/>
    <s v="cont_EgZHlSUtUqGVJYHF19jtujF1I04moUYF4HjGPOP0xM9"/>
    <s v="Anita Borulkar"/>
    <s v="GMC ren"/>
    <s v="lead_loN7qE25j8DsMx4z0PmUU0PG2TRG1GZJwKGZ1irmHUZ"/>
    <s v="Recipharm"/>
    <s v="Gauri Jori"/>
    <s v="user_P3f70h2AcefBkFTBZpvA9LgDbjTmUIXkqdKqHJ5evwA"/>
    <s v="Manojkumar Tinna"/>
    <s v="2022-05-20 11:29:40.248000+00:00"/>
    <s v="2022-07-27 06:58:35.480000+00:00"/>
    <m/>
    <s v="Bangalore"/>
    <m/>
    <m/>
    <m/>
    <n v="438"/>
    <m/>
    <m/>
    <m/>
    <m/>
    <m/>
    <m/>
    <m/>
    <m/>
    <m/>
    <m/>
    <m/>
    <s v="Manufacturing"/>
    <m/>
    <m/>
    <m/>
    <m/>
    <m/>
    <m/>
    <m/>
    <m/>
    <m/>
    <m/>
    <m/>
    <m/>
    <s v="Rakesh Nade"/>
    <m/>
    <s v="user_5YHA1ZU4iP896lD1YJehdJcMx7ZEgWCpulT4T2c3pJ3"/>
    <s v="Gauri Jori"/>
    <m/>
    <m/>
    <s v="April; July"/>
    <x v="4"/>
    <m/>
    <m/>
    <s v="Downloaded the guide: Designing employee healthcare plan"/>
    <m/>
    <m/>
    <m/>
    <s v="2021-09-03 11:07:11.787000+00:00"/>
    <s v="2022-09-08 06:58:32.556000+00:00"/>
    <m/>
  </r>
  <r>
    <x v="28"/>
    <n v="700000"/>
    <s v="INR"/>
    <n v="0"/>
    <x v="39"/>
    <s v="Sales"/>
    <s v="stat_1hn9nRJaLbI53NxPuSQgo90kRpbpKsFlwN4oEGNUTdO"/>
    <s v="Lost"/>
    <x v="1"/>
    <s v="OpportunityStatusType.Lost"/>
    <s v="cont_EgZHlSUtUqGVJYHF19jtujF1I04moUYF4HjGPOP0xM9"/>
    <s v="Anita Borulkar"/>
    <s v="GPA ren"/>
    <s v="lead_loN7qE25j8DsMx4z0PmUU0PG2TRG1GZJwKGZ1irmHUZ"/>
    <s v="Recipharm"/>
    <s v="Gauri Jori"/>
    <s v="user_P3f70h2AcefBkFTBZpvA9LgDbjTmUIXkqdKqHJ5evwA"/>
    <s v="Manojkumar Tinna"/>
    <s v="2022-06-22 11:22:55.591000+00:00"/>
    <s v="2022-07-27 06:58:43.279000+00:00"/>
    <m/>
    <s v="Bangalore"/>
    <m/>
    <m/>
    <m/>
    <n v="438"/>
    <m/>
    <m/>
    <m/>
    <m/>
    <m/>
    <m/>
    <m/>
    <m/>
    <m/>
    <m/>
    <m/>
    <s v="Manufacturing"/>
    <m/>
    <m/>
    <m/>
    <m/>
    <m/>
    <m/>
    <m/>
    <m/>
    <m/>
    <m/>
    <m/>
    <m/>
    <s v="Rakesh Nade"/>
    <m/>
    <s v="user_5YHA1ZU4iP896lD1YJehdJcMx7ZEgWCpulT4T2c3pJ3"/>
    <s v="Gauri Jori"/>
    <m/>
    <m/>
    <s v="April; July"/>
    <x v="4"/>
    <m/>
    <m/>
    <s v="Downloaded the guide: Designing employee healthcare plan"/>
    <m/>
    <m/>
    <m/>
    <s v="2021-09-03 11:07:11.787000+00:00"/>
    <s v="2022-09-08 06:58:32.556000+00:00"/>
    <m/>
  </r>
  <r>
    <x v="7"/>
    <n v="6000000"/>
    <s v="INR"/>
    <n v="0"/>
    <x v="77"/>
    <s v="Sales"/>
    <s v="stat_1hn9nRJaLbI53NxPuSQgo90kRpbpKsFlwN4oEGNUTdO"/>
    <s v="Lost"/>
    <x v="1"/>
    <s v="OpportunityStatusType.Lost"/>
    <s v="cont_tzSY4jahHaZ4mMYCxIvwyEIVOPqJcitmy2ZzriTqJ5i"/>
    <s v="Vijayalakshmi Subramaniam"/>
    <m/>
    <s v="lead_DeCJeTqHFXIpKNzB4XaqDZsRvXZHP1lFdNfohOXr91H"/>
    <s v="KANINI"/>
    <s v="Sarvesh Pawar"/>
    <s v="user_U27GK6WjhLhUhi1EDKXV57xMpn8n8DMIOjci1q3UReZ"/>
    <s v="Abhiroop Ganguly"/>
    <s v="2022-05-25 11:39:39.245000+00:00"/>
    <s v="2022-07-27 06:37:56.029000+00:00"/>
    <m/>
    <s v="Pune"/>
    <m/>
    <m/>
    <m/>
    <n v="613"/>
    <m/>
    <m/>
    <m/>
    <m/>
    <m/>
    <m/>
    <m/>
    <m/>
    <m/>
    <m/>
    <m/>
    <m/>
    <m/>
    <m/>
    <m/>
    <m/>
    <m/>
    <m/>
    <m/>
    <m/>
    <m/>
    <m/>
    <m/>
    <m/>
    <s v="Sakshi Soni"/>
    <m/>
    <s v="user_A8KOTZADnUtEQOLt4nSLAmteNStuGh80js75RYjrXVt"/>
    <s v="Sarvesh Pawar"/>
    <m/>
    <m/>
    <s v="July"/>
    <x v="4"/>
    <m/>
    <m/>
    <s v="Employee Wellness Handbook"/>
    <m/>
    <m/>
    <m/>
    <s v="2022-01-29 05:40:51.216000+00:00"/>
    <s v="2022-08-27 08:00:18.312000+00:00"/>
    <s v="GMC"/>
  </r>
  <r>
    <x v="24"/>
    <n v="1225000"/>
    <s v="INR"/>
    <n v="0"/>
    <x v="11"/>
    <s v="Sales"/>
    <s v="stat_1hn9nRJaLbI53NxPuSQgo90kRpbpKsFlwN4oEGNUTdO"/>
    <s v="Lost"/>
    <x v="1"/>
    <s v="OpportunityStatusType.Lost"/>
    <m/>
    <m/>
    <s v="We have lost the deal. Please refer to the below details  Broker chosen by them : Idea Insurance Insurer chosen by them : Manipal Cigna Price at which they closed : 9,18,000 + GST"/>
    <s v="lead_qmfCkWKUiovISOiVqZmDup87Jb4pdllM359XuZYVDyg"/>
    <s v="KHOSLA PROFIL PVT. LTD ( Renewal )"/>
    <s v="Satyajit Chati"/>
    <s v="user_P3f70h2AcefBkFTBZpvA9LgDbjTmUIXkqdKqHJ5evwA"/>
    <s v="Manojkumar Tinna"/>
    <s v="2022-06-15 06:29:34.338000+00:00"/>
    <s v="2022-07-27 06:49:17.876000+00:00"/>
    <m/>
    <s v="Mumbai"/>
    <m/>
    <m/>
    <m/>
    <n v="250"/>
    <m/>
    <m/>
    <m/>
    <m/>
    <m/>
    <m/>
    <m/>
    <m/>
    <m/>
    <m/>
    <m/>
    <s v="Manufacturing"/>
    <m/>
    <m/>
    <m/>
    <m/>
    <m/>
    <m/>
    <m/>
    <m/>
    <m/>
    <m/>
    <m/>
    <m/>
    <s v="Jitin Gopi"/>
    <m/>
    <s v="user_5IQTpX6DsnoeoDfxqzqojpVoQLXPh68nhDjLS5ETjYj"/>
    <s v="Satyajit Chati"/>
    <s v="Anjali Nishu"/>
    <m/>
    <s v="July"/>
    <x v="2"/>
    <m/>
    <m/>
    <m/>
    <m/>
    <m/>
    <m/>
    <s v="2021-06-29 11:23:45.086000+00:00"/>
    <s v="2022-09-27 04:51:32.787000+00:00"/>
    <m/>
  </r>
  <r>
    <x v="0"/>
    <n v="200000"/>
    <s v="INR"/>
    <n v="0"/>
    <x v="80"/>
    <s v="Sales"/>
    <s v="stat_1hn9nRJaLbI53NxPuSQgo90kRpbpKsFlwN4oEGNUTdO"/>
    <s v="Lost"/>
    <x v="1"/>
    <s v="OpportunityStatusType.Lost"/>
    <s v="cont_2p2LqMpdUxVGSLZ1vXPp29j9nuTQJLcQPx55M4UfZfL"/>
    <s v="Shephali Halbe"/>
    <s v="Fresh GPA"/>
    <s v="lead_BnqkeYMNXBcO4CwdV8auliJ1QA8NVV4iDDDA6RkPdM9"/>
    <s v="Sai Services"/>
    <s v="Trupti Suryavanshi"/>
    <s v="user_P3f70h2AcefBkFTBZpvA9LgDbjTmUIXkqdKqHJ5evwA"/>
    <s v="Manojkumar Tinna"/>
    <s v="2022-05-05 11:33:14.844000+00:00"/>
    <s v="2022-07-27 05:48:25.235000+00:00"/>
    <m/>
    <s v="Mumbai"/>
    <m/>
    <s v="2020-08-14 08:05:18+00:00"/>
    <m/>
    <n v="573"/>
    <m/>
    <m/>
    <m/>
    <m/>
    <m/>
    <m/>
    <m/>
    <m/>
    <m/>
    <m/>
    <m/>
    <s v="Manufacturing"/>
    <m/>
    <m/>
    <m/>
    <m/>
    <m/>
    <m/>
    <m/>
    <m/>
    <m/>
    <m/>
    <m/>
    <m/>
    <m/>
    <m/>
    <s v="user_L8E6IFhq6UCzKLHa45LUUTZCznDuyDwFrGaEp9DXiUM"/>
    <s v="Trupti Suryavanshi"/>
    <m/>
    <m/>
    <s v="June"/>
    <x v="2"/>
    <m/>
    <m/>
    <m/>
    <m/>
    <m/>
    <m/>
    <s v="2020-12-06 09:46:46.027000+00:00"/>
    <s v="2022-07-27 05:48:25.287000+00:00"/>
    <m/>
  </r>
  <r>
    <x v="0"/>
    <n v="15000000"/>
    <s v="INR"/>
    <n v="0"/>
    <x v="80"/>
    <s v="Sales"/>
    <s v="stat_1hn9nRJaLbI53NxPuSQgo90kRpbpKsFlwN4oEGNUTdO"/>
    <s v="Lost"/>
    <x v="1"/>
    <s v="OpportunityStatusType.Lost"/>
    <s v="cont_2p2LqMpdUxVGSLZ1vXPp29j9nuTQJLcQPx55M4UfZfL"/>
    <s v="Shephali Halbe"/>
    <s v="GMC Renewal"/>
    <s v="lead_BnqkeYMNXBcO4CwdV8auliJ1QA8NVV4iDDDA6RkPdM9"/>
    <s v="Sai Services"/>
    <s v="Trupti Suryavanshi"/>
    <s v="user_P3f70h2AcefBkFTBZpvA9LgDbjTmUIXkqdKqHJ5evwA"/>
    <s v="Manojkumar Tinna"/>
    <s v="2022-05-05 07:34:37.543000+00:00"/>
    <s v="2022-07-27 05:48:17.789000+00:00"/>
    <m/>
    <s v="Mumbai"/>
    <m/>
    <s v="2020-08-14 08:05:18+00:00"/>
    <m/>
    <n v="573"/>
    <m/>
    <m/>
    <m/>
    <m/>
    <m/>
    <m/>
    <m/>
    <m/>
    <m/>
    <m/>
    <m/>
    <s v="Manufacturing"/>
    <m/>
    <m/>
    <m/>
    <m/>
    <m/>
    <m/>
    <m/>
    <m/>
    <m/>
    <m/>
    <m/>
    <m/>
    <m/>
    <m/>
    <s v="user_L8E6IFhq6UCzKLHa45LUUTZCznDuyDwFrGaEp9DXiUM"/>
    <s v="Trupti Suryavanshi"/>
    <m/>
    <m/>
    <s v="June"/>
    <x v="2"/>
    <m/>
    <m/>
    <m/>
    <m/>
    <m/>
    <m/>
    <s v="2020-12-06 09:46:46.027000+00:00"/>
    <s v="2022-07-27 05:48:25.287000+00:00"/>
    <s v="GMC"/>
  </r>
  <r>
    <x v="4"/>
    <n v="2000000"/>
    <s v="INR"/>
    <n v="0"/>
    <x v="36"/>
    <s v="Sales"/>
    <s v="stat_1hn9nRJaLbI53NxPuSQgo90kRpbpKsFlwN4oEGNUTdO"/>
    <s v="Lost"/>
    <x v="1"/>
    <s v="OpportunityStatusType.Lost"/>
    <s v="cont_5NVdu758wQ6hwQkdD4TEqpsy592pHyXo3ecCKbpoSkL"/>
    <s v="Ayesha Gopal"/>
    <s v="We had a price of 47L + gst whereas client had a price of 26.50L+GST."/>
    <s v="lead_F9L9ZR1BPiVTFslKYhgOVBIQjC0KezT20qtihNEj1Sw"/>
    <s v="Cloudphysician"/>
    <s v="Nikhil Ahuja"/>
    <s v="user_bdUPAGjcS7p6513So3N4g3aWNS5HuBuVJi7bvCPAsLt"/>
    <s v="Mayur Gadiyar"/>
    <s v="2022-06-03 06:48:28.759000+00:00"/>
    <s v="2022-07-27 04:12:26.218000+00:00"/>
    <m/>
    <s v="Bangalore"/>
    <m/>
    <m/>
    <m/>
    <n v="156"/>
    <m/>
    <m/>
    <m/>
    <m/>
    <m/>
    <m/>
    <m/>
    <m/>
    <m/>
    <m/>
    <m/>
    <s v="Health, Wellness &amp; Fitness"/>
    <m/>
    <m/>
    <m/>
    <m/>
    <m/>
    <m/>
    <m/>
    <m/>
    <m/>
    <m/>
    <m/>
    <m/>
    <s v="Jitin Gopi"/>
    <m/>
    <s v="user_ocHSJH83OJnHCvKyMbjx8WOOK8PMgAUGIj1qK0q0dMV"/>
    <s v="Nikhil Ahuja"/>
    <m/>
    <m/>
    <s v="July"/>
    <x v="2"/>
    <s v="Lusha"/>
    <m/>
    <s v="Glengarry"/>
    <m/>
    <m/>
    <m/>
    <s v="2022-02-06 09:49:21.416000+00:00"/>
    <s v="2022-10-07 00:35:06.694000+00:00"/>
    <s v="GMC"/>
  </r>
  <r>
    <x v="4"/>
    <n v="85000"/>
    <s v="INR"/>
    <n v="0"/>
    <x v="39"/>
    <s v="Sales"/>
    <s v="stat_kcR4fZg7TU7jjk1jAVua3qGLRS4J5uFayEjK5j02wtv"/>
    <s v="Unqualified"/>
    <x v="1"/>
    <s v="OpportunityStatusType.Lost"/>
    <s v="cont_2DTPDG9eqtXkFkApYlkuOTnmSbS6uywLcbedDlH6PPT"/>
    <s v="Kritika Tawde"/>
    <s v="Client Unresponsive"/>
    <s v="lead_2bQkZe166mNpXl1U7RbEVu8mHoRkiOHFPcDiGvZiJEP"/>
    <s v="Sygina Data systems"/>
    <s v="Nikhil Ahuja"/>
    <s v="user_bdUPAGjcS7p6513So3N4g3aWNS5HuBuVJi7bvCPAsLt"/>
    <s v="Mayur Gadiyar"/>
    <s v="2022-07-06 04:50:54.598000+00:00"/>
    <s v="2022-07-27 04:10:45.582000+00:00"/>
    <m/>
    <s v="Mumbai"/>
    <m/>
    <m/>
    <m/>
    <n v="25"/>
    <m/>
    <m/>
    <m/>
    <m/>
    <m/>
    <m/>
    <m/>
    <m/>
    <m/>
    <m/>
    <m/>
    <s v="IT Services &amp; IT Consulting"/>
    <m/>
    <m/>
    <m/>
    <m/>
    <m/>
    <m/>
    <m/>
    <m/>
    <m/>
    <m/>
    <m/>
    <m/>
    <s v="Aniket Vahile"/>
    <m/>
    <s v="user_ocHSJH83OJnHCvKyMbjx8WOOK8PMgAUGIj1qK0q0dMV"/>
    <s v="Nikhil Ahuja"/>
    <m/>
    <m/>
    <s v="March"/>
    <x v="2"/>
    <s v="Lusha"/>
    <m/>
    <s v="Glengarry"/>
    <m/>
    <m/>
    <m/>
    <s v="2022-02-04 11:11:55.768000+00:00"/>
    <s v="2022-07-27 04:10:45.651000+00:00"/>
    <s v="GMC"/>
  </r>
  <r>
    <x v="4"/>
    <n v="125000"/>
    <s v="INR"/>
    <n v="0"/>
    <x v="72"/>
    <s v="Sales"/>
    <s v="stat_kcR4fZg7TU7jjk1jAVua3qGLRS4J5uFayEjK5j02wtv"/>
    <s v="Unqualified"/>
    <x v="1"/>
    <s v="OpportunityStatusType.Lost"/>
    <s v="cont_2pKP4S2AmMpUGUjvViCkQVXw4NHeEde2KgZgBvwRJEM"/>
    <s v="Krutika Tawde"/>
    <s v="Client Unresponsive"/>
    <s v="lead_GM3SYaYH3t5RK6ybX82iO3cd86ZJAET6MiTLd3UBzI5"/>
    <s v="Harns Technologies PVT LTD"/>
    <s v="Nikhil Ahuja"/>
    <s v="user_bdUPAGjcS7p6513So3N4g3aWNS5HuBuVJi7bvCPAsLt"/>
    <s v="Mayur Gadiyar"/>
    <s v="2022-05-26 08:48:31.849000+00:00"/>
    <s v="2022-07-27 04:10:23.356000+00:00"/>
    <m/>
    <s v="Mumbai"/>
    <m/>
    <m/>
    <m/>
    <n v="25"/>
    <m/>
    <m/>
    <m/>
    <m/>
    <m/>
    <m/>
    <m/>
    <s v="PAID_SOCIAL"/>
    <m/>
    <m/>
    <m/>
    <s v="IT Services &amp; IT Consulting"/>
    <m/>
    <m/>
    <m/>
    <m/>
    <m/>
    <m/>
    <m/>
    <m/>
    <m/>
    <m/>
    <m/>
    <m/>
    <m/>
    <m/>
    <s v="user_ocHSJH83OJnHCvKyMbjx8WOOK8PMgAUGIj1qK0q0dMV"/>
    <s v="Nikhil Ahuja"/>
    <m/>
    <m/>
    <s v="June"/>
    <x v="4"/>
    <m/>
    <m/>
    <s v="Employee Engagement Handbook"/>
    <m/>
    <m/>
    <m/>
    <s v="2022-05-25 15:48:59.341000+00:00"/>
    <s v="2022-09-21 09:44:39.422000+00:00"/>
    <s v="GMC"/>
  </r>
  <r>
    <x v="21"/>
    <n v="2000000"/>
    <s v="INR"/>
    <n v="0"/>
    <x v="77"/>
    <s v="Sales"/>
    <s v="stat_1hn9nRJaLbI53NxPuSQgo90kRpbpKsFlwN4oEGNUTdO"/>
    <s v="Lost"/>
    <x v="1"/>
    <s v="OpportunityStatusType.Lost"/>
    <m/>
    <m/>
    <s v="GTL"/>
    <s v="lead_pyd1fPTUKAzGLyNaVOtH3X5O1qP4OrQJeFFbpGHIC76"/>
    <s v="Medusind"/>
    <s v="Aditya Binani"/>
    <s v="user_Iwn6da5WKkZqwUySK0oUuCb72pFP5WEm4zAb92ijqFe"/>
    <s v="Sonal Paithankar"/>
    <s v="2022-07-05 10:46:46.965000+00:00"/>
    <s v="2022-07-27 02:18:48.891000+00:00"/>
    <m/>
    <s v="Chennai"/>
    <m/>
    <m/>
    <m/>
    <n v="1598"/>
    <m/>
    <m/>
    <m/>
    <m/>
    <m/>
    <m/>
    <m/>
    <s v="PAID_SOCIAL"/>
    <m/>
    <m/>
    <m/>
    <s v="IT Services &amp; IT Consulting"/>
    <m/>
    <m/>
    <m/>
    <m/>
    <m/>
    <m/>
    <m/>
    <m/>
    <m/>
    <m/>
    <m/>
    <m/>
    <s v="Deepak Yadav"/>
    <m/>
    <s v="user_g5Yw4Z4XnIbmcGhJO80vdtFdd5ElcDlgYO3q8l82ODn"/>
    <s v="Aditya Binani"/>
    <m/>
    <m/>
    <s v="April"/>
    <x v="4"/>
    <m/>
    <m/>
    <s v="Vaccine inbound"/>
    <m/>
    <m/>
    <m/>
    <s v="2021-04-20 06:22:38.318000+00:00"/>
    <s v="2022-09-09 06:53:13.537000+00:00"/>
    <m/>
  </r>
  <r>
    <x v="20"/>
    <n v="5000000"/>
    <s v="INR"/>
    <n v="0"/>
    <x v="39"/>
    <s v="Sales"/>
    <s v="stat_kcR4fZg7TU7jjk1jAVua3qGLRS4J5uFayEjK5j02wtv"/>
    <s v="Unqualified"/>
    <x v="1"/>
    <s v="OpportunityStatusType.Lost"/>
    <s v="cont_FGtpR5YpEK5LGTZNmE5zeLJyHnUCtiHTr5ITs4Cmu3c"/>
    <s v="Prashant Purohit"/>
    <s v="GMC"/>
    <s v="lead_WefCAud9YNtPuYUAAFsNf9vaNJQdHjQtsdjT8YwOjVU"/>
    <s v="JM Financial"/>
    <s v="Mayur Gadiyar"/>
    <s v="user_GL8PBiV4pvzsQLVHSdZLeMQAQcGjCvLkffg486DHfZJ"/>
    <s v="Anshum Naithani"/>
    <s v="2022-05-30 06:09:54.783000+00:00"/>
    <s v="2022-07-26 19:07:29.302000+00:00"/>
    <m/>
    <s v="Mumbai"/>
    <m/>
    <m/>
    <m/>
    <n v="2117"/>
    <m/>
    <m/>
    <m/>
    <m/>
    <m/>
    <m/>
    <m/>
    <m/>
    <m/>
    <m/>
    <m/>
    <s v="Banking &amp; Finance"/>
    <m/>
    <m/>
    <m/>
    <m/>
    <m/>
    <m/>
    <m/>
    <m/>
    <m/>
    <m/>
    <m/>
    <m/>
    <s v="Mrunmay Jalgaonkar"/>
    <m/>
    <s v="user_tg4md7hMeDB7vzCH1Tg5t2EgpRANab8Kmif9bBN5ohq"/>
    <s v="Talha Shaikh"/>
    <m/>
    <m/>
    <s v="September"/>
    <x v="2"/>
    <m/>
    <m/>
    <m/>
    <m/>
    <m/>
    <m/>
    <s v="2022-05-16 11:07:20.933000+00:00"/>
    <s v="2022-10-20 10:14:49.885000+00:00"/>
    <s v="GMC"/>
  </r>
  <r>
    <x v="11"/>
    <n v="128815"/>
    <s v="INR"/>
    <n v="0"/>
    <x v="77"/>
    <s v="Sales"/>
    <s v="stat_1hn9nRJaLbI53NxPuSQgo90kRpbpKsFlwN4oEGNUTdO"/>
    <s v="Lost"/>
    <x v="1"/>
    <s v="OpportunityStatusType.Lost"/>
    <s v="cont_hdFabiqcKQRd2Z1V4nXn3PpEEqthCqJ0MsXG9BacINE"/>
    <s v="Neeti"/>
    <s v="GMC"/>
    <s v="lead_9QEMTt4kYWk34AtKdhc1TerAdTA4hfhuR60kSUU9Ut6"/>
    <s v="APPENDD DIGITAL SOLUTIONS LLP"/>
    <s v="Daya Gowda"/>
    <s v="user_LKRhV6rhcBe0uL8u70UUGeDjbMupuho4TaiAOCbT7HT"/>
    <s v="Kashif Ahmad"/>
    <s v="2022-05-27 06:35:20.049000+00:00"/>
    <s v="2022-07-26 17:02:25.563000+00:00"/>
    <m/>
    <s v="Pune"/>
    <m/>
    <s v="2020-08-20 10:25:20+00:00"/>
    <m/>
    <n v="26"/>
    <m/>
    <m/>
    <m/>
    <m/>
    <m/>
    <m/>
    <m/>
    <m/>
    <m/>
    <m/>
    <m/>
    <s v="Professional Services"/>
    <m/>
    <m/>
    <m/>
    <m/>
    <m/>
    <m/>
    <m/>
    <m/>
    <m/>
    <m/>
    <m/>
    <m/>
    <m/>
    <m/>
    <s v="user_encRk5bIEFN6ZA11h4WH2AdZTiZpogLSlMIaj0E30SZ"/>
    <s v="Daya Gowda"/>
    <m/>
    <m/>
    <s v="July"/>
    <x v="10"/>
    <m/>
    <m/>
    <m/>
    <m/>
    <m/>
    <m/>
    <s v="2020-12-06 09:47:16.006000+00:00"/>
    <s v="2022-07-27 08:00:49.589000+00:00"/>
    <m/>
  </r>
  <r>
    <x v="28"/>
    <n v="500000"/>
    <s v="INR"/>
    <n v="0"/>
    <x v="10"/>
    <s v="Sales"/>
    <s v="stat_kcR4fZg7TU7jjk1jAVua3qGLRS4J5uFayEjK5j02wtv"/>
    <s v="Unqualified"/>
    <x v="1"/>
    <s v="OpportunityStatusType.Lost"/>
    <m/>
    <m/>
    <s v="GMC-fresh with 1+5 coverage"/>
    <s v="lead_a4CK3TsYEUrZY0MWZHniuborn4M5T9QOwCftbo4v62A"/>
    <s v="Longtail Sourcing India Pvt Ltd (Fresh)"/>
    <s v="Bharti Bankey"/>
    <s v="user_JjaNBsxmUKBROYZvEahyXgec466W5jQa2pL0NUZ81Lb"/>
    <s v="Sreenivas Hatti"/>
    <s v="2022-05-31 11:11:41.553000+00:00"/>
    <s v="2022-07-26 14:24:58.877000+00:00"/>
    <m/>
    <s v="Bangalore"/>
    <m/>
    <s v="2022-05-26 11:55:42+00:00"/>
    <m/>
    <n v="50"/>
    <m/>
    <m/>
    <m/>
    <m/>
    <m/>
    <m/>
    <m/>
    <s v="ORGANIC_SEARCH"/>
    <m/>
    <m/>
    <m/>
    <m/>
    <m/>
    <m/>
    <m/>
    <m/>
    <m/>
    <m/>
    <m/>
    <m/>
    <m/>
    <m/>
    <m/>
    <m/>
    <m/>
    <m/>
    <s v="user_aM3WaaSUQQmaNnsm9l2FQRVWUEr8RN2ZdXzsuQUalQ3"/>
    <s v="Bharti Bankey"/>
    <m/>
    <m/>
    <m/>
    <x v="3"/>
    <s v="Inbound via website"/>
    <m/>
    <s v="Employee Count 100"/>
    <m/>
    <m/>
    <m/>
    <s v="2022-05-26 11:57:12.459000+00:00"/>
    <s v="2022-07-26 14:24:58.929000+00:00"/>
    <m/>
  </r>
  <r>
    <x v="28"/>
    <n v="1500000"/>
    <s v="INR"/>
    <n v="0"/>
    <x v="75"/>
    <s v="Sales"/>
    <s v="stat_kcR4fZg7TU7jjk1jAVua3qGLRS4J5uFayEjK5j02wtv"/>
    <s v="Unqualified"/>
    <x v="1"/>
    <s v="OpportunityStatusType.Lost"/>
    <m/>
    <m/>
    <s v="GMC/GPA"/>
    <s v="lead_92tPX2JAGgVgbVdBgRDEAPvx1u2XDYzkkRvuReXxRxW"/>
    <s v="LBD NARAYAN NETHRALAYA PRIVATE LIMITED"/>
    <s v="Vikas Raj"/>
    <s v="user_JjaNBsxmUKBROYZvEahyXgec466W5jQa2pL0NUZ81Lb"/>
    <s v="Sreenivas Hatti"/>
    <s v="2022-07-04 10:03:59.152000+00:00"/>
    <s v="2022-07-26 14:25:22.897000+00:00"/>
    <m/>
    <s v="Bangalore"/>
    <m/>
    <m/>
    <m/>
    <n v="120"/>
    <m/>
    <m/>
    <m/>
    <m/>
    <m/>
    <m/>
    <m/>
    <m/>
    <m/>
    <m/>
    <m/>
    <s v="Health, Wellness &amp; Fitness"/>
    <m/>
    <m/>
    <m/>
    <m/>
    <m/>
    <m/>
    <m/>
    <m/>
    <m/>
    <m/>
    <m/>
    <m/>
    <s v="Jitin Gopi"/>
    <m/>
    <m/>
    <m/>
    <m/>
    <m/>
    <s v="July"/>
    <x v="2"/>
    <m/>
    <m/>
    <m/>
    <m/>
    <m/>
    <m/>
    <s v="2022-07-04 10:00:25.157000+00:00"/>
    <s v="2022-09-12 13:19:30.596000+00:00"/>
    <m/>
  </r>
  <r>
    <x v="25"/>
    <n v="2500000"/>
    <s v="INR"/>
    <n v="0"/>
    <x v="64"/>
    <s v="Sales"/>
    <s v="stat_1hn9nRJaLbI53NxPuSQgo90kRpbpKsFlwN4oEGNUTdO"/>
    <s v="Lost"/>
    <x v="1"/>
    <s v="OpportunityStatusType.Lost"/>
    <s v="cont_DjRh2wquaijd1nSV3K3cVX2YeZwVPfatEBduWr2DsOg"/>
    <s v="Manoj Gurkhe"/>
    <s v="The client has used us for the quotes."/>
    <s v="lead_o46PCtRDr9sJIqEPAVzoWjOydISoRNj6uNdIIfVvJ5O"/>
    <s v="Shinhan Bank"/>
    <s v="Aditya Binani"/>
    <s v="user_lccnw70UrYzjPcbxrA5N9qp8LF1vx6aP08yPEdeU06P"/>
    <s v="Vikas Gupta"/>
    <s v="2022-07-11 07:41:24.459000+00:00"/>
    <s v="2022-07-26 13:39:33.225000+00:00"/>
    <m/>
    <s v="Mumbai"/>
    <m/>
    <m/>
    <m/>
    <n v="600"/>
    <m/>
    <m/>
    <m/>
    <m/>
    <m/>
    <m/>
    <m/>
    <m/>
    <m/>
    <m/>
    <m/>
    <s v="Banking &amp; Finance"/>
    <m/>
    <m/>
    <m/>
    <m/>
    <m/>
    <m/>
    <m/>
    <m/>
    <m/>
    <m/>
    <m/>
    <m/>
    <s v="Deepak Yadav; Mrunmay Jalgaonkar"/>
    <m/>
    <s v="user_g5Yw4Z4XnIbmcGhJO80vdtFdd5ElcDlgYO3q8l82ODn"/>
    <s v="Aditya Binani"/>
    <m/>
    <m/>
    <s v="July"/>
    <x v="2"/>
    <s v="Naukri.com"/>
    <m/>
    <s v="Prateek Wadhwa"/>
    <m/>
    <m/>
    <m/>
    <s v="2022-06-02 06:05:20.955000+00:00"/>
    <s v="2022-10-10 02:50:30.055000+00:00"/>
    <m/>
  </r>
  <r>
    <x v="28"/>
    <n v="800000"/>
    <s v="INR"/>
    <n v="0"/>
    <x v="16"/>
    <s v="Sales"/>
    <s v="stat_kcR4fZg7TU7jjk1jAVua3qGLRS4J5uFayEjK5j02wtv"/>
    <s v="Unqualified"/>
    <x v="1"/>
    <s v="OpportunityStatusType.Lost"/>
    <m/>
    <m/>
    <s v="GMC (Renewal)"/>
    <s v="lead_XN6PN9JXLWRC9AmXun0N15kA7aHcdlEF30zhH8x3L0a"/>
    <s v="NATURAL CAPSULES LIMITED"/>
    <s v="Pranav Kenjale"/>
    <s v="user_JjaNBsxmUKBROYZvEahyXgec466W5jQa2pL0NUZ81Lb"/>
    <s v="Sreenivas Hatti"/>
    <s v="2022-07-04 10:11:33.854000+00:00"/>
    <s v="2022-07-26 14:22:03.575000+00:00"/>
    <m/>
    <s v="Bangalore"/>
    <m/>
    <m/>
    <m/>
    <n v="114"/>
    <m/>
    <m/>
    <m/>
    <m/>
    <m/>
    <m/>
    <m/>
    <m/>
    <m/>
    <m/>
    <m/>
    <s v="Manufacturing"/>
    <m/>
    <m/>
    <m/>
    <m/>
    <m/>
    <m/>
    <m/>
    <m/>
    <m/>
    <m/>
    <m/>
    <m/>
    <s v="Prashant Abhang; Sakshi Soni"/>
    <m/>
    <s v="user_x9AtbGLhDmWYC9XAmYdfwBt9yiXbgMhBuZpIoFuN8Cd"/>
    <s v="Pranav Kenjale"/>
    <m/>
    <m/>
    <s v="July"/>
    <x v="2"/>
    <s v="Mr. E"/>
    <m/>
    <m/>
    <m/>
    <m/>
    <m/>
    <s v="2022-04-19 08:55:42.744000+00:00"/>
    <s v="2022-09-08 09:57:53.293000+00:00"/>
    <m/>
  </r>
  <r>
    <x v="25"/>
    <n v="125000"/>
    <s v="INR"/>
    <n v="0"/>
    <x v="43"/>
    <s v="Sales"/>
    <s v="stat_1hn9nRJaLbI53NxPuSQgo90kRpbpKsFlwN4oEGNUTdO"/>
    <s v="Lost"/>
    <x v="1"/>
    <s v="OpportunityStatusType.Lost"/>
    <m/>
    <m/>
    <s v="The client has used us for the quotes."/>
    <s v="lead_o46PCtRDr9sJIqEPAVzoWjOydISoRNj6uNdIIfVvJ5O"/>
    <s v="Shinhan Bank"/>
    <s v="Aditya Binani"/>
    <s v="user_lccnw70UrYzjPcbxrA5N9qp8LF1vx6aP08yPEdeU06P"/>
    <s v="Vikas Gupta"/>
    <s v="2022-07-08 12:05:23.791000+00:00"/>
    <s v="2022-07-26 13:39:14.476000+00:00"/>
    <m/>
    <s v="Mumbai"/>
    <m/>
    <m/>
    <m/>
    <n v="600"/>
    <m/>
    <m/>
    <m/>
    <m/>
    <m/>
    <m/>
    <m/>
    <m/>
    <m/>
    <m/>
    <m/>
    <s v="Banking &amp; Finance"/>
    <m/>
    <m/>
    <m/>
    <m/>
    <m/>
    <m/>
    <m/>
    <m/>
    <m/>
    <m/>
    <m/>
    <m/>
    <s v="Deepak Yadav; Mrunmay Jalgaonkar"/>
    <m/>
    <s v="user_g5Yw4Z4XnIbmcGhJO80vdtFdd5ElcDlgYO3q8l82ODn"/>
    <s v="Aditya Binani"/>
    <m/>
    <m/>
    <s v="July"/>
    <x v="2"/>
    <s v="Naukri.com"/>
    <m/>
    <s v="Prateek Wadhwa"/>
    <m/>
    <m/>
    <m/>
    <s v="2022-06-02 06:05:20.955000+00:00"/>
    <s v="2022-10-10 02:50:30.055000+00:00"/>
    <m/>
  </r>
  <r>
    <x v="16"/>
    <n v="900000"/>
    <s v="INR"/>
    <n v="0"/>
    <x v="11"/>
    <s v="Sales"/>
    <s v="stat_1hn9nRJaLbI53NxPuSQgo90kRpbpKsFlwN4oEGNUTdO"/>
    <s v="Lost"/>
    <x v="1"/>
    <s v="OpportunityStatusType.Lost"/>
    <s v="cont_NaYpH7f2Yk5nf3BwtGK5Tr0D53nalq0wlCoeQYavMzb"/>
    <s v="Gunjan Rahi"/>
    <s v="They are closing directly with ICICI"/>
    <s v="lead_9FxSN9YhXduYzAW9cVfrRWMWlR01p3wyC1xZ0NySe6k"/>
    <s v="Miko"/>
    <s v="Sarvesh Pawar"/>
    <s v="user_8jx3L2CDfrbzNnwYUv6Plfha6VxaSGsqcbTXR3sIBZi"/>
    <s v="Manish Balpande"/>
    <s v="2022-04-22 10:57:56.965000+00:00"/>
    <s v="2022-07-26 12:40:03.922000+00:00"/>
    <m/>
    <s v="Mumbai"/>
    <m/>
    <s v="2022-04-21 15:00:00+00:00"/>
    <m/>
    <n v="204"/>
    <m/>
    <m/>
    <m/>
    <m/>
    <m/>
    <m/>
    <m/>
    <s v="PAID_SOCIAL"/>
    <m/>
    <m/>
    <m/>
    <s v="Manufacturing"/>
    <m/>
    <m/>
    <m/>
    <m/>
    <m/>
    <m/>
    <m/>
    <m/>
    <m/>
    <m/>
    <m/>
    <m/>
    <s v="Aniket Vahile"/>
    <m/>
    <s v="user_A8KOTZADnUtEQOLt4nSLAmteNStuGh80js75RYjrXVt"/>
    <s v="Sarvesh Pawar"/>
    <m/>
    <m/>
    <s v="July"/>
    <x v="8"/>
    <s v="Lusha"/>
    <m/>
    <s v="Employee Engagement Handbook"/>
    <m/>
    <s v="IDG Capital, Mankind Pharma, Chiratae Ventures, IIFL Finance, Aroa Ventures"/>
    <m/>
    <s v="2021-12-09 09:17:37.996000+00:00"/>
    <s v="2022-09-08 05:20:58.449000+00:00"/>
    <s v="GMC"/>
  </r>
  <r>
    <x v="37"/>
    <n v="15000000"/>
    <s v="INR"/>
    <n v="0"/>
    <x v="39"/>
    <s v="Sales"/>
    <s v="stat_kcR4fZg7TU7jjk1jAVua3qGLRS4J5uFayEjK5j02wtv"/>
    <s v="Unqualified"/>
    <x v="1"/>
    <s v="OpportunityStatusType.Lost"/>
    <s v="cont_GaZqRZC81MdvAzp8Ce30GY7f3Lj5kUBoHZ0orh0y2bb"/>
    <s v="Jitender Kumar Garg"/>
    <m/>
    <s v="lead_IYkkXTUkX4sw9Ij8mOv2RfnIQpGxZ5UoCmRLRR6odIh"/>
    <s v="Uflex Ltd"/>
    <s v="Sarvesh Pawar"/>
    <s v="user_RYbBTp8BVWNa7ppiOz6QVJMGK0exHsFmc5uCLn34ODZ"/>
    <s v="Prasoon Mishra"/>
    <s v="2022-06-28 09:06:00.820000+00:00"/>
    <s v="2022-07-26 11:56:07.643000+00:00"/>
    <m/>
    <s v="Noida"/>
    <m/>
    <m/>
    <m/>
    <n v="4500"/>
    <m/>
    <m/>
    <m/>
    <m/>
    <m/>
    <m/>
    <m/>
    <m/>
    <m/>
    <m/>
    <m/>
    <s v="Manufacturing"/>
    <m/>
    <m/>
    <m/>
    <m/>
    <m/>
    <m/>
    <m/>
    <m/>
    <m/>
    <m/>
    <m/>
    <m/>
    <m/>
    <m/>
    <s v="user_A8KOTZADnUtEQOLt4nSLAmteNStuGh80js75RYjrXVt"/>
    <s v="Sarvesh Pawar"/>
    <m/>
    <m/>
    <s v="July; March"/>
    <x v="4"/>
    <m/>
    <m/>
    <s v="Downloaded the guide: Employee Wellness Handbook"/>
    <m/>
    <m/>
    <m/>
    <s v="2021-12-10 15:59:54.511000+00:00"/>
    <s v="2022-10-10 11:41:23.358000+00:00"/>
    <s v="GTL"/>
  </r>
  <r>
    <x v="25"/>
    <n v="15000000"/>
    <s v="INR"/>
    <n v="0"/>
    <x v="43"/>
    <s v="Sales"/>
    <s v="stat_1hn9nRJaLbI53NxPuSQgo90kRpbpKsFlwN4oEGNUTdO"/>
    <s v="Lost"/>
    <x v="1"/>
    <s v="OpportunityStatusType.Lost"/>
    <m/>
    <m/>
    <s v="The client has used us for the quotes."/>
    <s v="lead_o46PCtRDr9sJIqEPAVzoWjOydISoRNj6uNdIIfVvJ5O"/>
    <s v="Shinhan Bank"/>
    <s v="Aditya Binani"/>
    <s v="user_lccnw70UrYzjPcbxrA5N9qp8LF1vx6aP08yPEdeU06P"/>
    <s v="Vikas Gupta"/>
    <s v="2022-07-08 10:39:57.923000+00:00"/>
    <s v="2022-07-26 13:38:56.313000+00:00"/>
    <m/>
    <s v="Mumbai"/>
    <m/>
    <m/>
    <m/>
    <n v="600"/>
    <m/>
    <m/>
    <m/>
    <m/>
    <m/>
    <m/>
    <m/>
    <m/>
    <m/>
    <m/>
    <m/>
    <s v="Banking &amp; Finance"/>
    <m/>
    <m/>
    <m/>
    <m/>
    <m/>
    <m/>
    <m/>
    <m/>
    <m/>
    <m/>
    <m/>
    <m/>
    <s v="Deepak Yadav; Mrunmay Jalgaonkar"/>
    <m/>
    <s v="user_g5Yw4Z4XnIbmcGhJO80vdtFdd5ElcDlgYO3q8l82ODn"/>
    <s v="Aditya Binani"/>
    <m/>
    <m/>
    <s v="July"/>
    <x v="2"/>
    <s v="Naukri.com"/>
    <m/>
    <s v="Prateek Wadhwa"/>
    <m/>
    <m/>
    <m/>
    <s v="2022-06-02 06:05:20.955000+00:00"/>
    <s v="2022-10-10 02:50:30.055000+00:00"/>
    <m/>
  </r>
  <r>
    <x v="37"/>
    <n v="500000"/>
    <s v="INR"/>
    <n v="0"/>
    <x v="39"/>
    <s v="Sales"/>
    <s v="stat_kcR4fZg7TU7jjk1jAVua3qGLRS4J5uFayEjK5j02wtv"/>
    <s v="Unqualified"/>
    <x v="1"/>
    <s v="OpportunityStatusType.Lost"/>
    <s v="cont_GaZqRZC81MdvAzp8Ce30GY7f3Lj5kUBoHZ0orh0y2bb"/>
    <s v="Jitender Kumar Garg"/>
    <m/>
    <s v="lead_IYkkXTUkX4sw9Ij8mOv2RfnIQpGxZ5UoCmRLRR6odIh"/>
    <s v="Uflex Ltd"/>
    <s v="Sarvesh Pawar"/>
    <s v="user_RYbBTp8BVWNa7ppiOz6QVJMGK0exHsFmc5uCLn34ODZ"/>
    <s v="Prasoon Mishra"/>
    <s v="2022-06-28 09:05:13.315000+00:00"/>
    <s v="2022-07-26 11:55:59.773000+00:00"/>
    <m/>
    <s v="Noida"/>
    <m/>
    <m/>
    <m/>
    <n v="4500"/>
    <m/>
    <m/>
    <m/>
    <m/>
    <m/>
    <m/>
    <m/>
    <m/>
    <m/>
    <m/>
    <m/>
    <s v="Manufacturing"/>
    <m/>
    <m/>
    <m/>
    <m/>
    <m/>
    <m/>
    <m/>
    <m/>
    <m/>
    <m/>
    <m/>
    <m/>
    <m/>
    <m/>
    <s v="user_A8KOTZADnUtEQOLt4nSLAmteNStuGh80js75RYjrXVt"/>
    <s v="Sarvesh Pawar"/>
    <m/>
    <m/>
    <s v="July; March"/>
    <x v="4"/>
    <m/>
    <m/>
    <s v="Downloaded the guide: Employee Wellness Handbook"/>
    <m/>
    <m/>
    <m/>
    <s v="2021-12-10 15:59:54.511000+00:00"/>
    <s v="2022-10-10 11:41:23.358000+00:00"/>
    <s v="GPA"/>
  </r>
  <r>
    <x v="1"/>
    <n v="500000"/>
    <s v="INR"/>
    <n v="0"/>
    <x v="81"/>
    <s v="Sales"/>
    <s v="stat_kcR4fZg7TU7jjk1jAVua3qGLRS4J5uFayEjK5j02wtv"/>
    <s v="Unqualified"/>
    <x v="1"/>
    <s v="OpportunityStatusType.Lost"/>
    <s v="cont_Y097qZf7AlDovRVZWdlNXPRpAaUlzYMBhks3fKWSthn"/>
    <s v="Aliya Sidish"/>
    <m/>
    <s v="lead_Yf3aDUH9sJF5YVNcEm6WsAoYmBIfWr6p1jcPtmzmJ2k"/>
    <s v="onesingleview"/>
    <s v="Prateek Wadhwa"/>
    <s v="user_kbtBHYtBjVDNyI72HTF6C1SCvC7yVBiA6OrBOy3t96U"/>
    <s v="Tejas Kulkarni"/>
    <s v="2022-06-03 07:10:50.988000+00:00"/>
    <s v="2022-07-26 11:43:20.023000+00:00"/>
    <m/>
    <s v="Hyderabad"/>
    <m/>
    <m/>
    <m/>
    <n v="10"/>
    <m/>
    <m/>
    <m/>
    <m/>
    <m/>
    <m/>
    <m/>
    <m/>
    <m/>
    <m/>
    <m/>
    <s v="Banking &amp; Finance"/>
    <m/>
    <m/>
    <m/>
    <m/>
    <m/>
    <m/>
    <m/>
    <m/>
    <m/>
    <m/>
    <m/>
    <m/>
    <s v="Rakesh Nade"/>
    <m/>
    <s v="user_FdWFezbLzkYQcGsBUsjZO25nr2poK2nRbqV47Rs5Kfm"/>
    <s v="Prateek Wadhwa"/>
    <m/>
    <m/>
    <s v="July"/>
    <x v="9"/>
    <m/>
    <m/>
    <s v="Lead Magnet Lead"/>
    <m/>
    <m/>
    <m/>
    <s v="2021-08-29 20:08:21.121000+00:00"/>
    <s v="2022-09-20 13:02:57.765000+00:00"/>
    <s v="GMC"/>
  </r>
  <r>
    <x v="21"/>
    <n v="5000000"/>
    <s v="INR"/>
    <n v="0"/>
    <x v="61"/>
    <s v="Sales"/>
    <s v="stat_kcR4fZg7TU7jjk1jAVua3qGLRS4J5uFayEjK5j02wtv"/>
    <s v="Unqualified"/>
    <x v="1"/>
    <s v="OpportunityStatusType.Lost"/>
    <m/>
    <m/>
    <s v="GMC"/>
    <s v="lead_KbVaYakYtOwgHYKiMRZweKNAwUfOS8wtMm5yDmDjQWm"/>
    <s v="Velocis Systems"/>
    <s v="Aditya Binani"/>
    <s v="user_Iwn6da5WKkZqwUySK0oUuCb72pFP5WEm4zAb92ijqFe"/>
    <s v="Sonal Paithankar"/>
    <s v="2022-05-30 09:38:30.104000+00:00"/>
    <s v="2022-07-26 10:39:12.945000+00:00"/>
    <m/>
    <s v="Delhi"/>
    <m/>
    <m/>
    <m/>
    <n v="1735"/>
    <m/>
    <m/>
    <m/>
    <m/>
    <m/>
    <m/>
    <m/>
    <m/>
    <m/>
    <m/>
    <m/>
    <s v="IT Services &amp; IT Consulting; Others"/>
    <m/>
    <m/>
    <m/>
    <m/>
    <m/>
    <m/>
    <m/>
    <m/>
    <m/>
    <m/>
    <m/>
    <m/>
    <s v="Mrunmay Jalgaonkar"/>
    <m/>
    <s v="user_g5Yw4Z4XnIbmcGhJO80vdtFdd5ElcDlgYO3q8l82ODn"/>
    <s v="Aditya Binani"/>
    <m/>
    <m/>
    <s v="August"/>
    <x v="2"/>
    <s v="Naukri.com"/>
    <m/>
    <m/>
    <m/>
    <m/>
    <m/>
    <s v="2022-01-31 05:10:30.680000+00:00"/>
    <s v="2022-10-20 10:25:41.284000+00:00"/>
    <m/>
  </r>
  <r>
    <x v="3"/>
    <n v="1500000"/>
    <s v="INR"/>
    <n v="0"/>
    <x v="19"/>
    <s v="Sales"/>
    <s v="stat_kcR4fZg7TU7jjk1jAVua3qGLRS4J5uFayEjK5j02wtv"/>
    <s v="Unqualified"/>
    <x v="1"/>
    <s v="OpportunityStatusType.Lost"/>
    <s v="cont_irC0t68lAMF12B3pd8Y27Gp67h5yuEXEJCuECgafwrA"/>
    <s v="Milind Patil"/>
    <s v="GPA ren"/>
    <s v="lead_enhNq9C7z8ILJpZ1iWHKF4woGZqrLfti3rooHXSnmrN"/>
    <s v="Bureau Veritas Group"/>
    <s v="Gauri Jori"/>
    <s v="user_GL8PBiV4pvzsQLVHSdZLeMQAQcGjCvLkffg486DHfZJ"/>
    <s v="Anshum Naithani"/>
    <s v="2022-07-15 10:37:02.123000+00:00"/>
    <s v="2022-07-26 10:38:52.821000+00:00"/>
    <m/>
    <s v="Mumbai"/>
    <m/>
    <m/>
    <m/>
    <n v="3548"/>
    <m/>
    <m/>
    <m/>
    <m/>
    <m/>
    <m/>
    <m/>
    <m/>
    <m/>
    <m/>
    <m/>
    <s v="Renewables &amp; Environment"/>
    <m/>
    <m/>
    <m/>
    <m/>
    <m/>
    <m/>
    <m/>
    <m/>
    <m/>
    <m/>
    <m/>
    <m/>
    <s v="Aniket Vahile"/>
    <m/>
    <s v="user_5YHA1ZU4iP896lD1YJehdJcMx7ZEgWCpulT4T2c3pJ3"/>
    <s v="Gauri Jori"/>
    <m/>
    <m/>
    <s v="January; July; March; October; September"/>
    <x v="1"/>
    <s v="Naukri.com"/>
    <m/>
    <s v="Vaccine inbound"/>
    <m/>
    <m/>
    <m/>
    <s v="2021-05-05 17:46:27.291000+00:00"/>
    <s v="2022-10-14 07:41:10.825000+00:00"/>
    <m/>
  </r>
  <r>
    <x v="21"/>
    <n v="2500000"/>
    <s v="INR"/>
    <n v="0"/>
    <x v="61"/>
    <s v="Sales"/>
    <s v="stat_kcR4fZg7TU7jjk1jAVua3qGLRS4J5uFayEjK5j02wtv"/>
    <s v="Unqualified"/>
    <x v="1"/>
    <s v="OpportunityStatusType.Lost"/>
    <m/>
    <m/>
    <s v="GTL"/>
    <s v="lead_KbVaYakYtOwgHYKiMRZweKNAwUfOS8wtMm5yDmDjQWm"/>
    <s v="Velocis Systems"/>
    <s v="Aditya Binani"/>
    <s v="user_Iwn6da5WKkZqwUySK0oUuCb72pFP5WEm4zAb92ijqFe"/>
    <s v="Sonal Paithankar"/>
    <s v="2022-05-30 09:38:45.432000+00:00"/>
    <s v="2022-07-26 10:39:01.034000+00:00"/>
    <m/>
    <s v="Delhi"/>
    <m/>
    <m/>
    <m/>
    <n v="1735"/>
    <m/>
    <m/>
    <m/>
    <m/>
    <m/>
    <m/>
    <m/>
    <m/>
    <m/>
    <m/>
    <m/>
    <s v="IT Services &amp; IT Consulting; Others"/>
    <m/>
    <m/>
    <m/>
    <m/>
    <m/>
    <m/>
    <m/>
    <m/>
    <m/>
    <m/>
    <m/>
    <m/>
    <s v="Mrunmay Jalgaonkar"/>
    <m/>
    <s v="user_g5Yw4Z4XnIbmcGhJO80vdtFdd5ElcDlgYO3q8l82ODn"/>
    <s v="Aditya Binani"/>
    <m/>
    <m/>
    <s v="August"/>
    <x v="2"/>
    <s v="Naukri.com"/>
    <m/>
    <m/>
    <m/>
    <m/>
    <m/>
    <s v="2022-01-31 05:10:30.680000+00:00"/>
    <s v="2022-10-20 10:25:41.284000+00:00"/>
    <m/>
  </r>
  <r>
    <x v="21"/>
    <n v="200000"/>
    <s v="INR"/>
    <n v="0"/>
    <x v="61"/>
    <s v="Sales"/>
    <s v="stat_kcR4fZg7TU7jjk1jAVua3qGLRS4J5uFayEjK5j02wtv"/>
    <s v="Unqualified"/>
    <x v="1"/>
    <s v="OpportunityStatusType.Lost"/>
    <m/>
    <m/>
    <s v="GPA"/>
    <s v="lead_KbVaYakYtOwgHYKiMRZweKNAwUfOS8wtMm5yDmDjQWm"/>
    <s v="Velocis Systems"/>
    <s v="Aditya Binani"/>
    <s v="user_Iwn6da5WKkZqwUySK0oUuCb72pFP5WEm4zAb92ijqFe"/>
    <s v="Sonal Paithankar"/>
    <s v="2022-05-30 09:39:05.733000+00:00"/>
    <s v="2022-07-26 10:38:53.315000+00:00"/>
    <m/>
    <s v="Delhi"/>
    <m/>
    <m/>
    <m/>
    <n v="1735"/>
    <m/>
    <m/>
    <m/>
    <m/>
    <m/>
    <m/>
    <m/>
    <m/>
    <m/>
    <m/>
    <m/>
    <s v="IT Services &amp; IT Consulting; Others"/>
    <m/>
    <m/>
    <m/>
    <m/>
    <m/>
    <m/>
    <m/>
    <m/>
    <m/>
    <m/>
    <m/>
    <m/>
    <s v="Mrunmay Jalgaonkar"/>
    <m/>
    <s v="user_g5Yw4Z4XnIbmcGhJO80vdtFdd5ElcDlgYO3q8l82ODn"/>
    <s v="Aditya Binani"/>
    <m/>
    <m/>
    <s v="August"/>
    <x v="2"/>
    <s v="Naukri.com"/>
    <m/>
    <m/>
    <m/>
    <m/>
    <m/>
    <s v="2022-01-31 05:10:30.680000+00:00"/>
    <s v="2022-10-20 10:25:41.284000+00:00"/>
    <m/>
  </r>
  <r>
    <x v="9"/>
    <n v="100000"/>
    <s v="INR"/>
    <n v="0"/>
    <x v="64"/>
    <s v="Sales"/>
    <s v="stat_kcR4fZg7TU7jjk1jAVua3qGLRS4J5uFayEjK5j02wtv"/>
    <s v="Unqualified"/>
    <x v="1"/>
    <s v="OpportunityStatusType.Lost"/>
    <s v="cont_pbdYn04Abm2VQj2ScvcUFzlC1FqNFcSC66alJN8tmFh"/>
    <s v="Preeja S"/>
    <s v="Nathan Ark Software - GMC Ren"/>
    <s v="lead_NK6lbk9sFivKwlCjxZhs6lmNxqzVG9O2OzLgfYtlLRR"/>
    <s v="MACHINTEL SYSTEMS PRIVATE LIMITED"/>
    <s v="Trupti Suryavanshi"/>
    <s v="user_9SBRjyF0n4iWuhUdqRyQkFhl2J4uyNKhFWvvJEvunX8"/>
    <s v="Omkar Ghate"/>
    <s v="2022-07-22 11:04:10.030000+00:00"/>
    <s v="2022-07-26 09:56:12.266000+00:00"/>
    <m/>
    <s v="Pune"/>
    <m/>
    <m/>
    <m/>
    <n v="263"/>
    <m/>
    <m/>
    <m/>
    <m/>
    <m/>
    <m/>
    <m/>
    <m/>
    <m/>
    <m/>
    <m/>
    <s v="Digital Marketing &amp; Advertising"/>
    <m/>
    <m/>
    <m/>
    <m/>
    <m/>
    <m/>
    <m/>
    <m/>
    <m/>
    <m/>
    <m/>
    <m/>
    <s v="Arunkumar Dubey"/>
    <m/>
    <s v="user_L8E6IFhq6UCzKLHa45LUUTZCznDuyDwFrGaEp9DXiUM"/>
    <s v="Trupti Suryavanshi"/>
    <m/>
    <m/>
    <s v="June"/>
    <x v="4"/>
    <s v="Naukri.com"/>
    <m/>
    <s v="Employee Wellness Handbook"/>
    <m/>
    <m/>
    <m/>
    <s v="2022-01-07 05:56:43.289000+00:00"/>
    <s v="2022-09-08 11:28:06.862000+00:00"/>
    <s v="GMC"/>
  </r>
  <r>
    <x v="28"/>
    <n v="100000"/>
    <s v="INR"/>
    <n v="0"/>
    <x v="16"/>
    <s v="Sales"/>
    <s v="stat_kcR4fZg7TU7jjk1jAVua3qGLRS4J5uFayEjK5j02wtv"/>
    <s v="Unqualified"/>
    <x v="1"/>
    <s v="OpportunityStatusType.Lost"/>
    <s v="cont_OKHfOshgHMba7jfNEwkLIPJPGVoAxDZBMuEowcOCu4Z"/>
    <s v="Kantharaju"/>
    <s v="GPA - July 31st"/>
    <s v="lead_f05PaWe89PcsHMe5tO3vkYrqSEUhPe270yU9E6z8IXI"/>
    <s v="Bal Pharma"/>
    <s v="Daya Gowda"/>
    <s v="user_JjaNBsxmUKBROYZvEahyXgec466W5jQa2pL0NUZ81Lb"/>
    <s v="Sreenivas Hatti"/>
    <s v="2022-07-04 10:06:48.562000+00:00"/>
    <s v="2022-07-26 10:07:48.382000+00:00"/>
    <m/>
    <s v="Bangalore"/>
    <m/>
    <m/>
    <m/>
    <n v="768"/>
    <m/>
    <m/>
    <m/>
    <m/>
    <m/>
    <m/>
    <m/>
    <m/>
    <m/>
    <m/>
    <m/>
    <s v="Manufacturing"/>
    <s v="The Orientals Insurance co"/>
    <m/>
    <m/>
    <m/>
    <m/>
    <m/>
    <m/>
    <m/>
    <m/>
    <m/>
    <m/>
    <m/>
    <s v="Rakesh Nade"/>
    <m/>
    <s v="user_ojX3B6giQCeKnOjqd4gdwXUl0CqqHMXNORvxR6POXn6"/>
    <s v="Abhishek Chauhan"/>
    <m/>
    <m/>
    <s v="July; September"/>
    <x v="2"/>
    <m/>
    <m/>
    <m/>
    <m/>
    <m/>
    <m/>
    <s v="2022-04-19 08:55:35.653000+00:00"/>
    <s v="2022-10-13 07:43:54.382000+00:00"/>
    <m/>
  </r>
  <r>
    <x v="9"/>
    <n v="50000"/>
    <s v="INR"/>
    <n v="0"/>
    <x v="64"/>
    <s v="Sales"/>
    <s v="stat_kcR4fZg7TU7jjk1jAVua3qGLRS4J5uFayEjK5j02wtv"/>
    <s v="Unqualified"/>
    <x v="1"/>
    <s v="OpportunityStatusType.Lost"/>
    <s v="cont_pbdYn04Abm2VQj2ScvcUFzlC1FqNFcSC66alJN8tmFh"/>
    <s v="Preeja S"/>
    <s v="Machintel Systems P. L. - GPA ren"/>
    <s v="lead_NK6lbk9sFivKwlCjxZhs6lmNxqzVG9O2OzLgfYtlLRR"/>
    <s v="MACHINTEL SYSTEMS PRIVATE LIMITED"/>
    <s v="Trupti Suryavanshi"/>
    <s v="user_9SBRjyF0n4iWuhUdqRyQkFhl2J4uyNKhFWvvJEvunX8"/>
    <s v="Omkar Ghate"/>
    <s v="2022-07-22 11:03:15.285000+00:00"/>
    <s v="2022-07-26 09:56:03.257000+00:00"/>
    <m/>
    <s v="Pune"/>
    <m/>
    <m/>
    <m/>
    <n v="263"/>
    <m/>
    <m/>
    <m/>
    <m/>
    <m/>
    <m/>
    <m/>
    <m/>
    <m/>
    <m/>
    <m/>
    <s v="Digital Marketing &amp; Advertising"/>
    <m/>
    <m/>
    <m/>
    <m/>
    <m/>
    <m/>
    <m/>
    <m/>
    <m/>
    <m/>
    <m/>
    <m/>
    <s v="Arunkumar Dubey"/>
    <m/>
    <s v="user_L8E6IFhq6UCzKLHa45LUUTZCznDuyDwFrGaEp9DXiUM"/>
    <s v="Trupti Suryavanshi"/>
    <m/>
    <m/>
    <s v="June"/>
    <x v="4"/>
    <s v="Naukri.com"/>
    <m/>
    <s v="Employee Wellness Handbook"/>
    <m/>
    <m/>
    <m/>
    <s v="2022-01-07 05:56:43.289000+00:00"/>
    <s v="2022-09-08 11:28:06.862000+00:00"/>
    <s v="GPA"/>
  </r>
  <r>
    <x v="9"/>
    <n v="480704"/>
    <s v="INR"/>
    <n v="0"/>
    <x v="36"/>
    <s v="Sales"/>
    <s v="stat_kcR4fZg7TU7jjk1jAVua3qGLRS4J5uFayEjK5j02wtv"/>
    <s v="Unqualified"/>
    <x v="1"/>
    <s v="OpportunityStatusType.Lost"/>
    <m/>
    <m/>
    <m/>
    <s v="lead_8JpT9LCJyd0QUAhApcldhDE2cpI8NhEh92XDTKWad4N"/>
    <s v="SRtekBox"/>
    <s v="Satyajit Chati"/>
    <s v="user_9SBRjyF0n4iWuhUdqRyQkFhl2J4uyNKhFWvvJEvunX8"/>
    <s v="Omkar Ghate"/>
    <s v="2022-05-13 08:05:05.692000+00:00"/>
    <s v="2022-07-26 09:09:13.721000+00:00"/>
    <m/>
    <s v="Bangalore"/>
    <m/>
    <s v="2021-06-11 13:21:43+00:00"/>
    <m/>
    <n v="110"/>
    <m/>
    <m/>
    <m/>
    <m/>
    <m/>
    <m/>
    <m/>
    <m/>
    <m/>
    <m/>
    <m/>
    <m/>
    <m/>
    <m/>
    <m/>
    <m/>
    <m/>
    <m/>
    <m/>
    <m/>
    <m/>
    <m/>
    <m/>
    <m/>
    <m/>
    <m/>
    <s v="user_5IQTpX6DsnoeoDfxqzqojpVoQLXPh68nhDjLS5ETjYj"/>
    <s v="Satyajit Chati"/>
    <m/>
    <m/>
    <s v="July"/>
    <x v="3"/>
    <s v="Inbound via website"/>
    <m/>
    <s v="Employee Count 50"/>
    <m/>
    <m/>
    <m/>
    <s v="2021-06-11 13:23:44.271000+00:00"/>
    <s v="2022-09-27 04:50:14.777000+00:00"/>
    <m/>
  </r>
  <r>
    <x v="9"/>
    <n v="1800000"/>
    <s v="INR"/>
    <n v="0"/>
    <x v="64"/>
    <s v="Sales"/>
    <s v="stat_kcR4fZg7TU7jjk1jAVua3qGLRS4J5uFayEjK5j02wtv"/>
    <s v="Unqualified"/>
    <x v="1"/>
    <s v="OpportunityStatusType.Lost"/>
    <s v="cont_pbdYn04Abm2VQj2ScvcUFzlC1FqNFcSC66alJN8tmFh"/>
    <s v="Preeja S"/>
    <s v="Machintel Systems P. L. - GMC Renewal"/>
    <s v="lead_NK6lbk9sFivKwlCjxZhs6lmNxqzVG9O2OzLgfYtlLRR"/>
    <s v="MACHINTEL SYSTEMS PRIVATE LIMITED"/>
    <s v="Trupti Suryavanshi"/>
    <s v="user_9SBRjyF0n4iWuhUdqRyQkFhl2J4uyNKhFWvvJEvunX8"/>
    <s v="Omkar Ghate"/>
    <s v="2022-07-22 11:02:32.788000+00:00"/>
    <s v="2022-07-26 09:55:41.226000+00:00"/>
    <m/>
    <s v="Pune"/>
    <m/>
    <m/>
    <m/>
    <n v="263"/>
    <m/>
    <m/>
    <m/>
    <m/>
    <m/>
    <m/>
    <m/>
    <m/>
    <m/>
    <m/>
    <m/>
    <s v="Digital Marketing &amp; Advertising"/>
    <m/>
    <m/>
    <m/>
    <m/>
    <m/>
    <m/>
    <m/>
    <m/>
    <m/>
    <m/>
    <m/>
    <m/>
    <s v="Arunkumar Dubey"/>
    <m/>
    <s v="user_L8E6IFhq6UCzKLHa45LUUTZCznDuyDwFrGaEp9DXiUM"/>
    <s v="Trupti Suryavanshi"/>
    <m/>
    <m/>
    <s v="June"/>
    <x v="4"/>
    <s v="Naukri.com"/>
    <m/>
    <s v="Employee Wellness Handbook"/>
    <m/>
    <m/>
    <m/>
    <s v="2022-01-07 05:56:43.289000+00:00"/>
    <s v="2022-09-08 11:28:06.862000+00:00"/>
    <s v="GMC"/>
  </r>
  <r>
    <x v="9"/>
    <n v="600000"/>
    <s v="INR"/>
    <n v="0"/>
    <x v="10"/>
    <s v="Sales"/>
    <s v="stat_kcR4fZg7TU7jjk1jAVua3qGLRS4J5uFayEjK5j02wtv"/>
    <s v="Unqualified"/>
    <x v="1"/>
    <s v="OpportunityStatusType.Lost"/>
    <m/>
    <m/>
    <m/>
    <s v="lead_Y8FGvwFWLZwpILQEzqKHq1tnHAx5bkdO9MpWx42jiz2"/>
    <s v="mamasaheb khandge school"/>
    <s v="Prajakta Sahastrabudhe"/>
    <s v="user_9SBRjyF0n4iWuhUdqRyQkFhl2J4uyNKhFWvvJEvunX8"/>
    <s v="Omkar Ghate"/>
    <s v="2022-06-04 07:45:26.688000+00:00"/>
    <s v="2022-07-26 09:07:42.735000+00:00"/>
    <m/>
    <s v="Pune"/>
    <m/>
    <m/>
    <m/>
    <n v="500"/>
    <m/>
    <m/>
    <m/>
    <m/>
    <m/>
    <m/>
    <m/>
    <m/>
    <m/>
    <m/>
    <m/>
    <s v="Education"/>
    <m/>
    <m/>
    <m/>
    <m/>
    <m/>
    <m/>
    <m/>
    <m/>
    <m/>
    <m/>
    <m/>
    <m/>
    <s v="Yogesh Paigude"/>
    <m/>
    <s v="user_6hRQhcoLhZEDUBYaw3vS7rv6T5582sGfXq4jNRqTfUU"/>
    <s v="Aishwarya Nyayadhish"/>
    <m/>
    <m/>
    <m/>
    <x v="2"/>
    <m/>
    <m/>
    <m/>
    <m/>
    <m/>
    <m/>
    <s v="2022-06-04 07:44:30.118000+00:00"/>
    <s v="2022-08-30 06:57:11.505000+00:00"/>
    <m/>
  </r>
  <r>
    <x v="12"/>
    <n v="1500000"/>
    <s v="INR"/>
    <n v="0"/>
    <x v="43"/>
    <s v="Sales"/>
    <s v="stat_kcR4fZg7TU7jjk1jAVua3qGLRS4J5uFayEjK5j02wtv"/>
    <s v="Unqualified"/>
    <x v="1"/>
    <s v="OpportunityStatusType.Lost"/>
    <m/>
    <m/>
    <s v="GMC Renewal"/>
    <s v="lead_EERqMJHpsGhP9CEDnw5RldFMEahXVhoxubX2BQYH0Ro"/>
    <s v="Eurobond"/>
    <s v="Pranav Kenjale"/>
    <s v="user_hAuUqCTCw5r4tCUrswIWPSW7LJ1XIBbttZVmJkxmzGq"/>
    <s v="Chetan Kumar"/>
    <s v="2022-06-09 11:55:02.070000+00:00"/>
    <s v="2022-07-26 08:05:54.430000+00:00"/>
    <m/>
    <s v="Mumbai"/>
    <m/>
    <s v="2021-04-20 05:20:37+00:00"/>
    <m/>
    <n v="119"/>
    <m/>
    <m/>
    <m/>
    <m/>
    <m/>
    <m/>
    <m/>
    <s v="PAID_SOCIAL"/>
    <m/>
    <m/>
    <m/>
    <s v="Others"/>
    <m/>
    <m/>
    <m/>
    <m/>
    <m/>
    <m/>
    <m/>
    <m/>
    <m/>
    <m/>
    <m/>
    <m/>
    <m/>
    <m/>
    <s v="user_x9AtbGLhDmWYC9XAmYdfwBt9yiXbgMhBuZpIoFuN8Cd"/>
    <s v="Pranav Kenjale"/>
    <s v="Anjali Nishu"/>
    <m/>
    <s v="July"/>
    <x v="8"/>
    <s v="Inbound via website"/>
    <m/>
    <s v="Vaccine inbound"/>
    <m/>
    <m/>
    <m/>
    <s v="2021-04-20 05:21:48.340000+00:00"/>
    <s v="2022-08-17 05:19:21.510000+00:00"/>
    <m/>
  </r>
  <r>
    <x v="28"/>
    <n v="1000000"/>
    <s v="INR"/>
    <n v="0"/>
    <x v="72"/>
    <s v="Sales"/>
    <s v="stat_kcR4fZg7TU7jjk1jAVua3qGLRS4J5uFayEjK5j02wtv"/>
    <s v="Unqualified"/>
    <x v="1"/>
    <s v="OpportunityStatusType.Lost"/>
    <s v="cont_2s9rH4onuxNNUZpcbJcDMzS4D0wUBo4IIbtwrygiq7W"/>
    <s v="Vardararaja Varada"/>
    <s v="GMC Aug Renewal"/>
    <s v="lead_Dgj00hljoGLzgQ6lodMOxJSDCMtm7pWz5Ul5oJXEI0O"/>
    <s v="Hombale Group"/>
    <s v="Vikas Raj"/>
    <s v="user_JjaNBsxmUKBROYZvEahyXgec466W5jQa2pL0NUZ81Lb"/>
    <s v="Sreenivas Hatti"/>
    <s v="2022-07-11 05:23:10.815000+00:00"/>
    <s v="2022-07-26 08:34:39.576000+00:00"/>
    <m/>
    <s v="Bangalore"/>
    <m/>
    <m/>
    <m/>
    <n v="101"/>
    <m/>
    <m/>
    <m/>
    <m/>
    <m/>
    <m/>
    <m/>
    <m/>
    <m/>
    <m/>
    <m/>
    <s v="Construction &amp; Real Estate"/>
    <m/>
    <m/>
    <m/>
    <m/>
    <m/>
    <m/>
    <m/>
    <m/>
    <m/>
    <m/>
    <m/>
    <m/>
    <s v="Prashant Abhang"/>
    <m/>
    <s v="user_BtmkQ6xvtDyCMLstiH7YmmQURsFQdjarGcnSBd9UgEk"/>
    <s v="Vikas Raj"/>
    <m/>
    <m/>
    <s v="August"/>
    <x v="2"/>
    <m/>
    <m/>
    <m/>
    <m/>
    <m/>
    <m/>
    <s v="2022-04-19 08:55:34.601000+00:00"/>
    <s v="2022-09-25 14:20:16.673000+00:00"/>
    <m/>
  </r>
  <r>
    <x v="28"/>
    <n v="1000000"/>
    <s v="INR"/>
    <n v="0"/>
    <x v="82"/>
    <s v="Sales"/>
    <s v="stat_kcR4fZg7TU7jjk1jAVua3qGLRS4J5uFayEjK5j02wtv"/>
    <s v="Unqualified"/>
    <x v="1"/>
    <s v="OpportunityStatusType.Lost"/>
    <m/>
    <m/>
    <s v="GMC Renewal July, call him on 8 June for timing conformation."/>
    <s v="lead_Dgj00hljoGLzgQ6lodMOxJSDCMtm7pWz5Ul5oJXEI0O"/>
    <s v="Hombale Group"/>
    <s v="Vikas Raj"/>
    <s v="user_JjaNBsxmUKBROYZvEahyXgec466W5jQa2pL0NUZ81Lb"/>
    <s v="Sreenivas Hatti"/>
    <s v="2022-07-04 09:47:46.410000+00:00"/>
    <s v="2022-07-26 08:34:43.501000+00:00"/>
    <m/>
    <s v="Bangalore"/>
    <m/>
    <m/>
    <m/>
    <n v="101"/>
    <m/>
    <m/>
    <m/>
    <m/>
    <m/>
    <m/>
    <m/>
    <m/>
    <m/>
    <m/>
    <m/>
    <s v="Construction &amp; Real Estate"/>
    <m/>
    <m/>
    <m/>
    <m/>
    <m/>
    <m/>
    <m/>
    <m/>
    <m/>
    <m/>
    <m/>
    <m/>
    <s v="Prashant Abhang"/>
    <m/>
    <s v="user_BtmkQ6xvtDyCMLstiH7YmmQURsFQdjarGcnSBd9UgEk"/>
    <s v="Vikas Raj"/>
    <m/>
    <m/>
    <s v="August"/>
    <x v="2"/>
    <m/>
    <m/>
    <m/>
    <m/>
    <m/>
    <m/>
    <s v="2022-04-19 08:55:34.601000+00:00"/>
    <s v="2022-09-25 14:20:16.673000+00:00"/>
    <m/>
  </r>
  <r>
    <x v="17"/>
    <n v="300000"/>
    <s v="INR"/>
    <n v="0"/>
    <x v="77"/>
    <s v="Sales"/>
    <s v="stat_kcR4fZg7TU7jjk1jAVua3qGLRS4J5uFayEjK5j02wtv"/>
    <s v="Unqualified"/>
    <x v="1"/>
    <s v="OpportunityStatusType.Lost"/>
    <s v="cont_7YlkyvitmXkXF1TA4rtwBt7gY9SPaUZTPYhm1SU2Eun"/>
    <s v="Nayana Hegde"/>
    <m/>
    <s v="lead_RlWDnw7ezOVQmuGQHfW52VZTTBPV6ENVklrP1WG0dW6"/>
    <s v="Cloudthing India Pvt Ltd"/>
    <s v="Sarvesh Pawar"/>
    <s v="user_6dalmZ7hmWD47jhCVGdU1SSEcFMsz9rWtW2jPORgJvj"/>
    <s v="Vivek Singh"/>
    <s v="2022-07-07 09:23:29.777000+00:00"/>
    <s v="2022-07-26 07:45:17.293000+00:00"/>
    <m/>
    <s v="Bangalore"/>
    <m/>
    <m/>
    <m/>
    <n v="200"/>
    <m/>
    <m/>
    <m/>
    <m/>
    <m/>
    <m/>
    <m/>
    <s v="PAID_SOCIAL"/>
    <m/>
    <m/>
    <m/>
    <m/>
    <s v="United India Insurance company"/>
    <m/>
    <m/>
    <m/>
    <m/>
    <m/>
    <m/>
    <m/>
    <m/>
    <m/>
    <m/>
    <m/>
    <m/>
    <m/>
    <s v="user_A8KOTZADnUtEQOLt4nSLAmteNStuGh80js75RYjrXVt"/>
    <s v="Sarvesh Pawar"/>
    <m/>
    <m/>
    <s v="July"/>
    <x v="4"/>
    <m/>
    <s v="3 lacs"/>
    <s v="Employee Wellness Handbook"/>
    <m/>
    <m/>
    <s v="Medi Assist"/>
    <s v="2022-03-25 12:09:59.399000+00:00"/>
    <s v="2022-08-02 10:42:27.660000+00:00"/>
    <s v="Covid"/>
  </r>
  <r>
    <x v="28"/>
    <n v="1000000"/>
    <s v="INR"/>
    <n v="0"/>
    <x v="75"/>
    <s v="Sales"/>
    <s v="stat_kcR4fZg7TU7jjk1jAVua3qGLRS4J5uFayEjK5j02wtv"/>
    <s v="Unqualified"/>
    <x v="1"/>
    <s v="OpportunityStatusType.Lost"/>
    <s v="cont_pgL1Sxib3nIS9ijD3fvCUvcHi61WN2y2d1yU37IaZ7T"/>
    <s v="Maya Unnikrishnan"/>
    <s v="GMC"/>
    <s v="lead_xqCtd11Se2dr78oCaW4ze9zQ9musUWvU9jNH6MUL5bH"/>
    <s v="BORQS Software Solutions"/>
    <s v="Daya Gowda"/>
    <s v="user_JjaNBsxmUKBROYZvEahyXgec466W5jQa2pL0NUZ81Lb"/>
    <s v="Sreenivas Hatti"/>
    <s v="2022-05-16 12:41:44.718000+00:00"/>
    <s v="2022-07-26 07:55:35.958000+00:00"/>
    <m/>
    <s v="Bangalore"/>
    <m/>
    <m/>
    <m/>
    <n v="185"/>
    <m/>
    <m/>
    <m/>
    <m/>
    <m/>
    <m/>
    <m/>
    <m/>
    <m/>
    <m/>
    <m/>
    <s v="IT Services &amp; IT Consulting"/>
    <m/>
    <m/>
    <m/>
    <m/>
    <m/>
    <m/>
    <m/>
    <m/>
    <m/>
    <m/>
    <m/>
    <m/>
    <s v="Prashant Abhang"/>
    <m/>
    <s v="user_encRk5bIEFN6ZA11h4WH2AdZTiZpogLSlMIaj0E30SZ"/>
    <s v="Daya Gowda"/>
    <m/>
    <m/>
    <s v="July"/>
    <x v="2"/>
    <m/>
    <m/>
    <m/>
    <m/>
    <m/>
    <m/>
    <s v="2022-05-06 10:48:26.407000+00:00"/>
    <s v="2022-07-26 07:55:36.007000+00:00"/>
    <m/>
  </r>
  <r>
    <x v="7"/>
    <n v="300000"/>
    <s v="INR"/>
    <n v="0"/>
    <x v="16"/>
    <s v="Sales"/>
    <s v="stat_kcR4fZg7TU7jjk1jAVua3qGLRS4J5uFayEjK5j02wtv"/>
    <s v="Unqualified"/>
    <x v="1"/>
    <s v="OpportunityStatusType.Lost"/>
    <s v="cont_HY9YRsH9xd2dH2cKO1NvXOyb42Nth4ZY9MTNo8DcmND"/>
    <s v="Swapnil Rane"/>
    <s v="Loop Membership"/>
    <s v="lead_VVxWfa1K7gnB6dkSWHtm3gp1GT3pKmxv0TT8Dd5TZfl"/>
    <s v="Systems Plus transformations"/>
    <s v="Gauri Jori"/>
    <s v="user_U27GK6WjhLhUhi1EDKXV57xMpn8n8DMIOjci1q3UReZ"/>
    <s v="Abhiroop Ganguly"/>
    <s v="2022-05-11 12:33:47.417000+00:00"/>
    <s v="2022-07-26 08:01:41.502000+00:00"/>
    <m/>
    <s v="Pune"/>
    <m/>
    <s v="2020-08-14 08:05:16+00:00"/>
    <m/>
    <n v="407"/>
    <m/>
    <m/>
    <m/>
    <m/>
    <m/>
    <m/>
    <m/>
    <m/>
    <m/>
    <m/>
    <m/>
    <s v="IT Services &amp; IT Consulting"/>
    <m/>
    <m/>
    <m/>
    <m/>
    <m/>
    <m/>
    <m/>
    <m/>
    <m/>
    <m/>
    <m/>
    <m/>
    <s v="Prashant Abhang"/>
    <m/>
    <s v="user_5YHA1ZU4iP896lD1YJehdJcMx7ZEgWCpulT4T2c3pJ3"/>
    <s v="Gauri Jori"/>
    <s v="Snehal Mane"/>
    <m/>
    <s v="July"/>
    <x v="2"/>
    <s v="Lusha"/>
    <m/>
    <s v="Glengarry"/>
    <m/>
    <m/>
    <m/>
    <s v="2020-12-06 09:46:31.329000+00:00"/>
    <s v="2022-10-20 12:31:28.939000+00:00"/>
    <m/>
  </r>
  <r>
    <x v="17"/>
    <n v="2000000"/>
    <s v="INR"/>
    <n v="0"/>
    <x v="77"/>
    <s v="Sales"/>
    <s v="stat_kcR4fZg7TU7jjk1jAVua3qGLRS4J5uFayEjK5j02wtv"/>
    <s v="Unqualified"/>
    <x v="1"/>
    <s v="OpportunityStatusType.Lost"/>
    <s v="cont_7YlkyvitmXkXF1TA4rtwBt7gY9SPaUZTPYhm1SU2Eun"/>
    <s v="Nayana Hegde"/>
    <m/>
    <s v="lead_RlWDnw7ezOVQmuGQHfW52VZTTBPV6ENVklrP1WG0dW6"/>
    <s v="Cloudthing India Pvt Ltd"/>
    <s v="Sarvesh Pawar"/>
    <s v="user_6dalmZ7hmWD47jhCVGdU1SSEcFMsz9rWtW2jPORgJvj"/>
    <s v="Vivek Singh"/>
    <s v="2022-07-07 09:22:32.594000+00:00"/>
    <s v="2022-07-26 07:45:02.287000+00:00"/>
    <m/>
    <s v="Bangalore"/>
    <m/>
    <m/>
    <m/>
    <n v="200"/>
    <m/>
    <m/>
    <m/>
    <m/>
    <m/>
    <m/>
    <m/>
    <s v="PAID_SOCIAL"/>
    <m/>
    <m/>
    <m/>
    <m/>
    <s v="United India Insurance company"/>
    <m/>
    <m/>
    <m/>
    <m/>
    <m/>
    <m/>
    <m/>
    <m/>
    <m/>
    <m/>
    <m/>
    <m/>
    <m/>
    <s v="user_A8KOTZADnUtEQOLt4nSLAmteNStuGh80js75RYjrXVt"/>
    <s v="Sarvesh Pawar"/>
    <m/>
    <m/>
    <s v="July"/>
    <x v="4"/>
    <m/>
    <s v="3 lacs"/>
    <s v="Employee Wellness Handbook"/>
    <m/>
    <m/>
    <s v="Medi Assist"/>
    <s v="2022-03-25 12:09:59.399000+00:00"/>
    <s v="2022-08-02 10:42:27.660000+00:00"/>
    <s v="GMC"/>
  </r>
  <r>
    <x v="17"/>
    <n v="5000000"/>
    <s v="INR"/>
    <n v="0"/>
    <x v="69"/>
    <s v="Sales"/>
    <s v="stat_1hn9nRJaLbI53NxPuSQgo90kRpbpKsFlwN4oEGNUTdO"/>
    <s v="Lost"/>
    <x v="1"/>
    <s v="OpportunityStatusType.Lost"/>
    <s v="cont_XlJNslV3efnIB9JgGGDt0v82TJBqtK9ygjqOdc6QpNH"/>
    <s v="kaleemullah"/>
    <s v="GMC - 25th July 500 employees self 1+5 stenhouse oriental tpa - mediassist adminstrative process is a pain point"/>
    <s v="lead_97JmpLGoqmzGdHs1msSBkZP2dgz3ySNA0X9hN38tEMj"/>
    <s v="Design Cafe"/>
    <s v="Daya Gowda"/>
    <s v="user_6dalmZ7hmWD47jhCVGdU1SSEcFMsz9rWtW2jPORgJvj"/>
    <s v="Vivek Singh"/>
    <s v="2022-07-12 12:24:45.446000+00:00"/>
    <s v="2022-07-26 07:44:02.977000+00:00"/>
    <m/>
    <s v="Bangalore"/>
    <m/>
    <m/>
    <m/>
    <n v="650"/>
    <m/>
    <m/>
    <m/>
    <m/>
    <m/>
    <m/>
    <m/>
    <s v="PAID_SOCIAL"/>
    <m/>
    <m/>
    <m/>
    <s v="Consumer Goods &amp; Electronics"/>
    <m/>
    <m/>
    <m/>
    <m/>
    <m/>
    <m/>
    <m/>
    <m/>
    <m/>
    <m/>
    <m/>
    <m/>
    <s v="Rakesh Nade"/>
    <m/>
    <s v="user_encRk5bIEFN6ZA11h4WH2AdZTiZpogLSlMIaj0E30SZ"/>
    <s v="Daya Gowda"/>
    <m/>
    <m/>
    <s v="July"/>
    <x v="1"/>
    <m/>
    <m/>
    <s v="Employee Engagement Handbook"/>
    <m/>
    <m/>
    <m/>
    <s v="2022-04-03 18:11:14.789000+00:00"/>
    <s v="2022-09-30 04:50:13.845000+00:00"/>
    <m/>
  </r>
  <r>
    <x v="17"/>
    <n v="75000"/>
    <s v="INR"/>
    <n v="0"/>
    <x v="77"/>
    <s v="Sales"/>
    <s v="stat_kcR4fZg7TU7jjk1jAVua3qGLRS4J5uFayEjK5j02wtv"/>
    <s v="Unqualified"/>
    <x v="1"/>
    <s v="OpportunityStatusType.Lost"/>
    <s v="cont_7YlkyvitmXkXF1TA4rtwBt7gY9SPaUZTPYhm1SU2Eun"/>
    <s v="Nayana Hegde"/>
    <m/>
    <s v="lead_RlWDnw7ezOVQmuGQHfW52VZTTBPV6ENVklrP1WG0dW6"/>
    <s v="Cloudthing India Pvt Ltd"/>
    <s v="Sarvesh Pawar"/>
    <s v="user_6dalmZ7hmWD47jhCVGdU1SSEcFMsz9rWtW2jPORgJvj"/>
    <s v="Vivek Singh"/>
    <s v="2022-07-07 09:22:59.787000+00:00"/>
    <s v="2022-07-26 07:45:11.244000+00:00"/>
    <m/>
    <s v="Bangalore"/>
    <m/>
    <m/>
    <m/>
    <n v="200"/>
    <m/>
    <m/>
    <m/>
    <m/>
    <m/>
    <m/>
    <m/>
    <s v="PAID_SOCIAL"/>
    <m/>
    <m/>
    <m/>
    <m/>
    <s v="United India Insurance company"/>
    <m/>
    <m/>
    <m/>
    <m/>
    <m/>
    <m/>
    <m/>
    <m/>
    <m/>
    <m/>
    <m/>
    <m/>
    <m/>
    <s v="user_A8KOTZADnUtEQOLt4nSLAmteNStuGh80js75RYjrXVt"/>
    <s v="Sarvesh Pawar"/>
    <m/>
    <m/>
    <s v="July"/>
    <x v="4"/>
    <m/>
    <s v="3 lacs"/>
    <s v="Employee Wellness Handbook"/>
    <m/>
    <m/>
    <s v="Medi Assist"/>
    <s v="2022-03-25 12:09:59.399000+00:00"/>
    <s v="2022-08-02 10:42:27.660000+00:00"/>
    <s v="GPA"/>
  </r>
  <r>
    <x v="16"/>
    <n v="45653"/>
    <s v="INR"/>
    <n v="100"/>
    <x v="77"/>
    <s v="Sales"/>
    <s v="stat_OZRiD1474QRJIpvnjHCZfiIvKcVD6mIKSSTzg8SwDVx"/>
    <s v="Won- Payment Completed"/>
    <x v="0"/>
    <s v="OpportunityStatusType.Won"/>
    <s v="cont_gj1Khy5di7KsIx3QJYREMeuyIGT2rtvP5Fd9FUmgxC8"/>
    <s v="Sonia"/>
    <m/>
    <s v="lead_BkpcouX2A2ITTGCznsg4gjibmjzwF0rqTim7vLuKu2m"/>
    <s v="Insight Print Communications"/>
    <s v="Sarvesh Pawar"/>
    <s v="user_8jx3L2CDfrbzNnwYUv6Plfha6VxaSGsqcbTXR3sIBZi"/>
    <s v="Manish Balpande"/>
    <s v="2022-07-25 08:05:38.613000+00:00"/>
    <s v="2022-07-26 04:52:00.772000+00:00"/>
    <m/>
    <s v="Delhi"/>
    <m/>
    <m/>
    <m/>
    <n v="161"/>
    <m/>
    <m/>
    <m/>
    <m/>
    <m/>
    <m/>
    <m/>
    <m/>
    <m/>
    <m/>
    <m/>
    <s v="Others"/>
    <m/>
    <m/>
    <m/>
    <m/>
    <m/>
    <m/>
    <m/>
    <m/>
    <m/>
    <m/>
    <m/>
    <m/>
    <m/>
    <m/>
    <s v="user_A8KOTZADnUtEQOLt4nSLAmteNStuGh80js75RYjrXVt"/>
    <s v="Sarvesh Pawar"/>
    <s v="Snehal Mane"/>
    <m/>
    <s v="July; May"/>
    <x v="4"/>
    <m/>
    <m/>
    <s v="Downloaded the guide: Employee Wellness Handbook"/>
    <m/>
    <m/>
    <m/>
    <s v="2021-12-16 05:17:30.381000+00:00"/>
    <s v="2022-10-17 06:26:02.553000+00:00"/>
    <s v="GPA"/>
  </r>
  <r>
    <x v="17"/>
    <n v="100000"/>
    <s v="INR"/>
    <n v="0"/>
    <x v="69"/>
    <s v="Sales"/>
    <s v="stat_1hn9nRJaLbI53NxPuSQgo90kRpbpKsFlwN4oEGNUTdO"/>
    <s v="Lost"/>
    <x v="1"/>
    <s v="OpportunityStatusType.Lost"/>
    <s v="cont_XlJNslV3efnIB9JgGGDt0v82TJBqtK9ygjqOdc6QpNH"/>
    <s v="kaleemullah"/>
    <s v="GPA"/>
    <s v="lead_97JmpLGoqmzGdHs1msSBkZP2dgz3ySNA0X9hN38tEMj"/>
    <s v="Design Cafe"/>
    <s v="Daya Gowda"/>
    <s v="user_6dalmZ7hmWD47jhCVGdU1SSEcFMsz9rWtW2jPORgJvj"/>
    <s v="Vivek Singh"/>
    <s v="2022-07-13 13:23:40.018000+00:00"/>
    <s v="2022-07-26 07:43:28.251000+00:00"/>
    <m/>
    <s v="Bangalore"/>
    <m/>
    <m/>
    <m/>
    <n v="650"/>
    <m/>
    <m/>
    <m/>
    <m/>
    <m/>
    <m/>
    <m/>
    <s v="PAID_SOCIAL"/>
    <m/>
    <m/>
    <m/>
    <s v="Consumer Goods &amp; Electronics"/>
    <m/>
    <m/>
    <m/>
    <m/>
    <m/>
    <m/>
    <m/>
    <m/>
    <m/>
    <m/>
    <m/>
    <m/>
    <s v="Rakesh Nade"/>
    <m/>
    <s v="user_encRk5bIEFN6ZA11h4WH2AdZTiZpogLSlMIaj0E30SZ"/>
    <s v="Daya Gowda"/>
    <m/>
    <m/>
    <s v="July"/>
    <x v="1"/>
    <m/>
    <m/>
    <s v="Employee Engagement Handbook"/>
    <m/>
    <m/>
    <m/>
    <s v="2022-04-03 18:11:14.789000+00:00"/>
    <s v="2022-09-30 04:50:13.845000+00:00"/>
    <m/>
  </r>
  <r>
    <x v="8"/>
    <n v="6000000"/>
    <s v="INR"/>
    <n v="0"/>
    <x v="11"/>
    <s v="Sales"/>
    <s v="stat_kcR4fZg7TU7jjk1jAVua3qGLRS4J5uFayEjK5j02wtv"/>
    <s v="Unqualified"/>
    <x v="1"/>
    <s v="OpportunityStatusType.Lost"/>
    <s v="cont_YXCuBq74LcB2xgcA8L7ZWjPHUur8HPob7ArWFXfxY9E"/>
    <s v="Akkshhey Sud"/>
    <s v="Spoke to Akkshhey - Still collating data. Also unsure what the renewal date is. Hence unqualified."/>
    <s v="lead_S6vg5P7p9D3XO3u8VeydT4DwbEIzwcgdWP5GVsrgruM"/>
    <s v="iSON Xperiences"/>
    <s v="Ankita Pingale"/>
    <s v="user_KLETV1op4MIjvKQ12xGsWi23CuPjDE6PT29nwG6T3MY"/>
    <s v="Pooja Gawas"/>
    <s v="2022-07-14 11:50:41.326000+00:00"/>
    <s v="2022-07-26 07:30:42.512000+00:00"/>
    <m/>
    <s v="Pune"/>
    <m/>
    <m/>
    <m/>
    <n v="600"/>
    <m/>
    <m/>
    <m/>
    <m/>
    <m/>
    <m/>
    <m/>
    <m/>
    <m/>
    <m/>
    <m/>
    <s v="Outsourcing and Offshoring Consulting"/>
    <m/>
    <m/>
    <m/>
    <m/>
    <m/>
    <m/>
    <m/>
    <m/>
    <m/>
    <m/>
    <m/>
    <m/>
    <s v="Jithendra Goalla; Sakshi Soni"/>
    <m/>
    <s v="user_1z3bdwgjF9RILRmuQPeXXGoPhafSi1mEgyb4l5sVEvN"/>
    <s v="Ankita Pingale"/>
    <m/>
    <m/>
    <s v="April; July"/>
    <x v="2"/>
    <s v="Naukri.com"/>
    <m/>
    <m/>
    <m/>
    <m/>
    <m/>
    <s v="2022-05-30 13:17:32.193000+00:00"/>
    <s v="2022-09-01 14:08:22.200000+00:00"/>
    <s v="GMC"/>
  </r>
  <r>
    <x v="24"/>
    <n v="10000"/>
    <s v="INR"/>
    <n v="0"/>
    <x v="16"/>
    <s v="Sales"/>
    <s v="stat_kcR4fZg7TU7jjk1jAVua3qGLRS4J5uFayEjK5j02wtv"/>
    <s v="Unqualified"/>
    <x v="1"/>
    <s v="OpportunityStatusType.Lost"/>
    <s v="cont_HS6UFHczRo7bDmuTeL52Bi5VxnYSERm9iTOCMgLwoDG"/>
    <s v="KUMAR B"/>
    <m/>
    <s v="lead_0yWVF4hEaElTuruAFAzWIt4CoaOY203f1F9oE3VsC32"/>
    <s v="Paloma Turning Co Pvt. Ltd"/>
    <s v="Prateek Wadhwa"/>
    <s v="user_sD3YjSs92XKUfD0OPHeo886g6tW6aCM0iUhX5VVUuJi"/>
    <s v="Navin Panjwani"/>
    <s v="2022-05-24 11:44:37.283000+00:00"/>
    <s v="2022-07-25 12:59:42.151000+00:00"/>
    <m/>
    <s v="Bangalore"/>
    <m/>
    <m/>
    <m/>
    <n v="178"/>
    <m/>
    <m/>
    <m/>
    <m/>
    <m/>
    <m/>
    <m/>
    <m/>
    <m/>
    <m/>
    <m/>
    <s v="Manufacturing"/>
    <m/>
    <m/>
    <m/>
    <m/>
    <m/>
    <m/>
    <m/>
    <m/>
    <m/>
    <m/>
    <m/>
    <m/>
    <m/>
    <m/>
    <s v="user_FdWFezbLzkYQcGsBUsjZO25nr2poK2nRbqV47Rs5Kfm"/>
    <s v="Prateek Wadhwa"/>
    <s v="Dr. Anil More"/>
    <m/>
    <s v="June"/>
    <x v="4"/>
    <m/>
    <m/>
    <s v="Employee Engagement Handbook"/>
    <m/>
    <m/>
    <m/>
    <s v="2022-05-23 03:59:18.412000+00:00"/>
    <s v="2022-08-19 07:02:34.213000+00:00"/>
    <s v="WC"/>
  </r>
  <r>
    <x v="25"/>
    <n v="2000000"/>
    <s v="INR"/>
    <n v="0"/>
    <x v="83"/>
    <s v="Sales"/>
    <s v="stat_kcR4fZg7TU7jjk1jAVua3qGLRS4J5uFayEjK5j02wtv"/>
    <s v="Unqualified"/>
    <x v="1"/>
    <s v="OpportunityStatusType.Lost"/>
    <s v="cont_3VH1hjsg0M2XeEbtGFZQ9LimUrjRPT91SkVZB9uiTx6"/>
    <s v="Mr. Arun Karwa"/>
    <s v="GMC Renewal"/>
    <s v="lead_xp7XySn1wNWshjk6ilRQuVPn2Uia0IxPobJH88lizsQ"/>
    <s v="OC Specialities Chemicals Pvt.Ltd."/>
    <s v="Trupti Suryavanshi"/>
    <s v="user_lccnw70UrYzjPcbxrA5N9qp8LF1vx6aP08yPEdeU06P"/>
    <s v="Vikas Gupta"/>
    <s v="2022-04-29 10:53:28.407000+00:00"/>
    <s v="2022-07-26 03:10:10.485000+00:00"/>
    <m/>
    <s v="Mumbai"/>
    <m/>
    <m/>
    <m/>
    <n v="92"/>
    <m/>
    <m/>
    <s v="Facebook"/>
    <m/>
    <m/>
    <m/>
    <m/>
    <s v="PAID_SOCIAL"/>
    <m/>
    <m/>
    <m/>
    <s v="Chemical"/>
    <m/>
    <m/>
    <m/>
    <m/>
    <m/>
    <m/>
    <m/>
    <m/>
    <m/>
    <m/>
    <m/>
    <m/>
    <s v="Aniket Vahile; Sakshi Soni"/>
    <m/>
    <s v="user_L8E6IFhq6UCzKLHa45LUUTZCznDuyDwFrGaEp9DXiUM"/>
    <s v="Trupti Suryavanshi"/>
    <m/>
    <m/>
    <s v="July"/>
    <x v="2"/>
    <s v="My friend"/>
    <m/>
    <s v="Employee Engagement Handbook"/>
    <m/>
    <m/>
    <m/>
    <s v="2021-07-09 09:00:18.394000+00:00"/>
    <s v="2022-07-30 09:34:25.158000+00:00"/>
    <s v="GMC"/>
  </r>
  <r>
    <x v="25"/>
    <n v="100000"/>
    <s v="INR"/>
    <n v="0"/>
    <x v="83"/>
    <s v="Sales"/>
    <s v="stat_kcR4fZg7TU7jjk1jAVua3qGLRS4J5uFayEjK5j02wtv"/>
    <s v="Unqualified"/>
    <x v="1"/>
    <s v="OpportunityStatusType.Lost"/>
    <s v="cont_3VH1hjsg0M2XeEbtGFZQ9LimUrjRPT91SkVZB9uiTx6"/>
    <s v="Mr. Arun Karwa"/>
    <s v="GPA Renewal"/>
    <s v="lead_xp7XySn1wNWshjk6ilRQuVPn2Uia0IxPobJH88lizsQ"/>
    <s v="OC Specialities Chemicals Pvt.Ltd."/>
    <s v="Trupti Suryavanshi"/>
    <s v="user_lccnw70UrYzjPcbxrA5N9qp8LF1vx6aP08yPEdeU06P"/>
    <s v="Vikas Gupta"/>
    <s v="2022-04-29 10:54:33.371000+00:00"/>
    <s v="2022-07-26 03:10:29.919000+00:00"/>
    <m/>
    <s v="Mumbai"/>
    <m/>
    <m/>
    <m/>
    <n v="92"/>
    <m/>
    <m/>
    <s v="Facebook"/>
    <m/>
    <m/>
    <m/>
    <m/>
    <s v="PAID_SOCIAL"/>
    <m/>
    <m/>
    <m/>
    <s v="Chemical"/>
    <m/>
    <m/>
    <m/>
    <m/>
    <m/>
    <m/>
    <m/>
    <m/>
    <m/>
    <m/>
    <m/>
    <m/>
    <s v="Aniket Vahile; Sakshi Soni"/>
    <m/>
    <s v="user_L8E6IFhq6UCzKLHa45LUUTZCznDuyDwFrGaEp9DXiUM"/>
    <s v="Trupti Suryavanshi"/>
    <m/>
    <m/>
    <s v="July"/>
    <x v="2"/>
    <s v="My friend"/>
    <m/>
    <s v="Employee Engagement Handbook"/>
    <m/>
    <m/>
    <m/>
    <s v="2021-07-09 09:00:18.394000+00:00"/>
    <s v="2022-07-30 09:34:25.158000+00:00"/>
    <s v="GPA"/>
  </r>
  <r>
    <x v="24"/>
    <n v="75000"/>
    <s v="INR"/>
    <n v="0"/>
    <x v="16"/>
    <s v="Sales"/>
    <s v="stat_kcR4fZg7TU7jjk1jAVua3qGLRS4J5uFayEjK5j02wtv"/>
    <s v="Unqualified"/>
    <x v="1"/>
    <s v="OpportunityStatusType.Lost"/>
    <m/>
    <m/>
    <s v="gmc- renewal"/>
    <s v="lead_PzhjPAivD6fwqsXQupKFfG9qLgjm9rgiBMfj7V86Izh"/>
    <s v="Navidiz Software Solutions Pvt. Ltd ( Renewal,31st July )"/>
    <s v="Bharti Bankey"/>
    <s v="user_sD3YjSs92XKUfD0OPHeo886g6tW6aCM0iUhX5VVUuJi"/>
    <s v="Navin Panjwani"/>
    <s v="2022-06-28 08:23:13.395000+00:00"/>
    <s v="2022-07-25 12:53:38.485000+00:00"/>
    <m/>
    <s v="Chennai"/>
    <m/>
    <s v="2021-08-19 10:22:05+00:00"/>
    <m/>
    <n v="8"/>
    <m/>
    <m/>
    <m/>
    <m/>
    <m/>
    <m/>
    <m/>
    <m/>
    <m/>
    <m/>
    <m/>
    <s v="IT Services &amp; IT Consulting"/>
    <m/>
    <m/>
    <m/>
    <m/>
    <m/>
    <m/>
    <m/>
    <m/>
    <m/>
    <m/>
    <m/>
    <m/>
    <m/>
    <m/>
    <s v="user_aM3WaaSUQQmaNnsm9l2FQRVWUEr8RN2ZdXzsuQUalQ3"/>
    <s v="Bharti Bankey"/>
    <s v="Anjali Nishu"/>
    <m/>
    <s v="July"/>
    <x v="3"/>
    <s v="Inbound via website"/>
    <m/>
    <s v="Employee Count 15"/>
    <m/>
    <m/>
    <m/>
    <s v="2021-08-19 10:24:44.165000+00:00"/>
    <s v="2022-08-23 10:05:18.485000+00:00"/>
    <m/>
  </r>
  <r>
    <x v="24"/>
    <n v="20000"/>
    <s v="INR"/>
    <n v="0"/>
    <x v="16"/>
    <s v="Sales"/>
    <s v="stat_kcR4fZg7TU7jjk1jAVua3qGLRS4J5uFayEjK5j02wtv"/>
    <s v="Unqualified"/>
    <x v="1"/>
    <s v="OpportunityStatusType.Lost"/>
    <m/>
    <m/>
    <s v="GPA"/>
    <s v="lead_PzhjPAivD6fwqsXQupKFfG9qLgjm9rgiBMfj7V86Izh"/>
    <s v="Navidiz Software Solutions Pvt. Ltd ( Renewal,31st July )"/>
    <s v="Bharti Bankey"/>
    <s v="user_sD3YjSs92XKUfD0OPHeo886g6tW6aCM0iUhX5VVUuJi"/>
    <s v="Navin Panjwani"/>
    <s v="2022-07-02 05:28:21.609000+00:00"/>
    <s v="2022-07-25 12:58:35.879000+00:00"/>
    <m/>
    <s v="Chennai"/>
    <m/>
    <s v="2021-08-19 10:22:05+00:00"/>
    <m/>
    <n v="8"/>
    <m/>
    <m/>
    <m/>
    <m/>
    <m/>
    <m/>
    <m/>
    <m/>
    <m/>
    <m/>
    <m/>
    <s v="IT Services &amp; IT Consulting"/>
    <m/>
    <m/>
    <m/>
    <m/>
    <m/>
    <m/>
    <m/>
    <m/>
    <m/>
    <m/>
    <m/>
    <m/>
    <m/>
    <m/>
    <s v="user_aM3WaaSUQQmaNnsm9l2FQRVWUEr8RN2ZdXzsuQUalQ3"/>
    <s v="Bharti Bankey"/>
    <s v="Anjali Nishu"/>
    <m/>
    <s v="July"/>
    <x v="3"/>
    <s v="Inbound via website"/>
    <m/>
    <s v="Employee Count 15"/>
    <m/>
    <m/>
    <m/>
    <s v="2021-08-19 10:24:44.165000+00:00"/>
    <s v="2022-08-23 10:05:18.485000+00:00"/>
    <m/>
  </r>
  <r>
    <x v="24"/>
    <n v="50000"/>
    <s v="INR"/>
    <n v="0"/>
    <x v="16"/>
    <s v="Sales"/>
    <s v="stat_kcR4fZg7TU7jjk1jAVua3qGLRS4J5uFayEjK5j02wtv"/>
    <s v="Unqualified"/>
    <x v="1"/>
    <s v="OpportunityStatusType.Lost"/>
    <s v="cont_HS6UFHczRo7bDmuTeL52Bi5VxnYSERm9iTOCMgLwoDG"/>
    <s v="KUMAR B"/>
    <m/>
    <s v="lead_0yWVF4hEaElTuruAFAzWIt4CoaOY203f1F9oE3VsC32"/>
    <s v="Paloma Turning Co Pvt. Ltd"/>
    <s v="Prateek Wadhwa"/>
    <s v="user_sD3YjSs92XKUfD0OPHeo886g6tW6aCM0iUhX5VVUuJi"/>
    <s v="Navin Panjwani"/>
    <s v="2022-05-24 11:43:55.156000+00:00"/>
    <s v="2022-07-25 12:59:33.148000+00:00"/>
    <m/>
    <s v="Bangalore"/>
    <m/>
    <m/>
    <m/>
    <n v="178"/>
    <m/>
    <m/>
    <m/>
    <m/>
    <m/>
    <m/>
    <m/>
    <m/>
    <m/>
    <m/>
    <m/>
    <s v="Manufacturing"/>
    <m/>
    <m/>
    <m/>
    <m/>
    <m/>
    <m/>
    <m/>
    <m/>
    <m/>
    <m/>
    <m/>
    <m/>
    <m/>
    <m/>
    <s v="user_FdWFezbLzkYQcGsBUsjZO25nr2poK2nRbqV47Rs5Kfm"/>
    <s v="Prateek Wadhwa"/>
    <s v="Dr. Anil More"/>
    <m/>
    <s v="June"/>
    <x v="4"/>
    <m/>
    <m/>
    <s v="Employee Engagement Handbook"/>
    <m/>
    <m/>
    <m/>
    <s v="2022-05-23 03:59:18.412000+00:00"/>
    <s v="2022-08-19 07:02:34.213000+00:00"/>
    <s v="GPA"/>
  </r>
  <r>
    <x v="22"/>
    <n v="5000000"/>
    <s v="INR"/>
    <n v="0"/>
    <x v="2"/>
    <s v="Sales"/>
    <s v="stat_kcR4fZg7TU7jjk1jAVua3qGLRS4J5uFayEjK5j02wtv"/>
    <s v="Unqualified"/>
    <x v="1"/>
    <s v="OpportunityStatusType.Lost"/>
    <s v="cont_DWeBqoGS0IwRr2Oyip1NbgF26mUY5oVWmBNnHBGjY02"/>
    <s v="Abhishek Belvankar"/>
    <s v="GTL (Renewal + Fresh) Current Ins: ICICI Current Broker: &quot;Apna Broker&quot;  270 (workers): Renewal 330 (staff) : Fresh 20L SI F2F Meeting in Pirangut on 15th July"/>
    <s v="lead_jr5l7vhbBqpq9w8O0EaKLNbakAGcxgj8FVxNlLMKobZ"/>
    <s v="Indo SchC6ttle Auto Parts Pvt Ltd"/>
    <s v="Pranav Kenjale"/>
    <s v="user_TZzywQwym26DjuswO479pxRhNKX152z8X1haCx2vcst"/>
    <s v="Vrushali Kummar"/>
    <s v="2022-07-14 06:59:38.954000+00:00"/>
    <s v="2022-07-25 12:23:54.581000+00:00"/>
    <m/>
    <s v="Pune"/>
    <m/>
    <m/>
    <m/>
    <n v="274"/>
    <m/>
    <m/>
    <m/>
    <m/>
    <m/>
    <m/>
    <m/>
    <s v="PAID_SOCIAL"/>
    <m/>
    <m/>
    <m/>
    <s v="Automotive"/>
    <m/>
    <m/>
    <m/>
    <m/>
    <m/>
    <m/>
    <m/>
    <m/>
    <m/>
    <m/>
    <m/>
    <m/>
    <s v="Sakshi Soni"/>
    <m/>
    <s v="user_Jujy0sFufO9J3qwY7aNpCCnF6nFZMrfvciNEydEzhaI"/>
    <s v="Shreya Solanki"/>
    <m/>
    <m/>
    <s v="April; August"/>
    <x v="4"/>
    <s v="Naukri.com"/>
    <m/>
    <s v="Employee Engagement Handbook"/>
    <m/>
    <m/>
    <m/>
    <s v="2022-04-22 14:33:56.657000+00:00"/>
    <s v="2022-10-10 07:35:07.603000+00:00"/>
    <s v="GTL"/>
  </r>
  <r>
    <x v="28"/>
    <n v="1000000"/>
    <s v="INR"/>
    <n v="0"/>
    <x v="10"/>
    <s v="Sales"/>
    <s v="stat_kcR4fZg7TU7jjk1jAVua3qGLRS4J5uFayEjK5j02wtv"/>
    <s v="Unqualified"/>
    <x v="1"/>
    <s v="OpportunityStatusType.Lost"/>
    <s v="cont_hJ1fdJdbi92DXDOzI4l5MHarExRzUrFR4RFiouziuz8"/>
    <s v="Gourav Maheshwari"/>
    <s v="GMC"/>
    <s v="lead_KW4PMjurRyX9yfgQW6IdWcjMynLoUSqBEeH4ZYIUDu3"/>
    <s v="Axio Biosolutions Pvt Ltd"/>
    <s v="Daya Gowda"/>
    <s v="user_JjaNBsxmUKBROYZvEahyXgec466W5jQa2pL0NUZ81Lb"/>
    <s v="Sreenivas Hatti"/>
    <s v="2022-06-07 09:32:47.642000+00:00"/>
    <s v="2022-07-25 11:23:15.462000+00:00"/>
    <m/>
    <s v="Bangalore"/>
    <m/>
    <m/>
    <m/>
    <n v="140"/>
    <m/>
    <m/>
    <m/>
    <m/>
    <m/>
    <m/>
    <m/>
    <m/>
    <m/>
    <m/>
    <m/>
    <s v="Manufacturing"/>
    <s v="Nova"/>
    <m/>
    <m/>
    <m/>
    <m/>
    <m/>
    <m/>
    <m/>
    <m/>
    <m/>
    <m/>
    <m/>
    <s v="Jithendra Goalla; Jitin Gopi"/>
    <m/>
    <s v="user_encRk5bIEFN6ZA11h4WH2AdZTiZpogLSlMIaj0E30SZ"/>
    <s v="Daya Gowda"/>
    <m/>
    <m/>
    <s v="July"/>
    <x v="2"/>
    <m/>
    <m/>
    <m/>
    <m/>
    <m/>
    <m/>
    <s v="2022-04-25 19:08:41.018000+00:00"/>
    <s v="2022-09-08 08:41:27.829000+00:00"/>
    <m/>
  </r>
  <r>
    <x v="22"/>
    <n v="15000000"/>
    <s v="INR"/>
    <n v="0"/>
    <x v="16"/>
    <s v="Sales"/>
    <s v="stat_kcR4fZg7TU7jjk1jAVua3qGLRS4J5uFayEjK5j02wtv"/>
    <s v="Unqualified"/>
    <x v="1"/>
    <s v="OpportunityStatusType.Lost"/>
    <s v="cont_ukfJHOAWYrRkklj44FXqyMcbQawQER9Qyaqta90hLoI"/>
    <s v="saurabh sanyal"/>
    <s v="GTL ren for 5000 emp - partially - not enough time to get GTL quotes, will wait for the data in case he sends"/>
    <s v="lead_m3UA8eWqFVrLu7R5Qk1LjXwcQ8DXmkNmaSgaV7sfrjt"/>
    <s v="Spencer's retail"/>
    <s v="Gauri Jori"/>
    <s v="user_TZzywQwym26DjuswO479pxRhNKX152z8X1haCx2vcst"/>
    <s v="Vrushali Kummar"/>
    <s v="2022-07-15 13:10:11.812000+00:00"/>
    <s v="2022-07-25 12:22:26.433000+00:00"/>
    <m/>
    <s v="Kolkata"/>
    <m/>
    <m/>
    <m/>
    <n v="1000"/>
    <m/>
    <m/>
    <m/>
    <m/>
    <m/>
    <m/>
    <m/>
    <m/>
    <m/>
    <m/>
    <m/>
    <s v="Retail"/>
    <m/>
    <m/>
    <m/>
    <m/>
    <m/>
    <m/>
    <m/>
    <m/>
    <m/>
    <m/>
    <m/>
    <m/>
    <s v="Deepak Yadav"/>
    <m/>
    <s v="user_5YHA1ZU4iP896lD1YJehdJcMx7ZEgWCpulT4T2c3pJ3"/>
    <s v="Gauri Jori"/>
    <m/>
    <m/>
    <s v="September"/>
    <x v="4"/>
    <s v="Naukri.com"/>
    <m/>
    <s v="Downloaded the guide: Designing employee healthcare plan"/>
    <m/>
    <m/>
    <m/>
    <s v="2021-10-04 16:56:39.567000+00:00"/>
    <s v="2022-10-10 03:09:13.468000+00:00"/>
    <m/>
  </r>
  <r>
    <x v="16"/>
    <n v="6000000"/>
    <s v="INR"/>
    <n v="0"/>
    <x v="61"/>
    <s v="Sales"/>
    <s v="stat_kcR4fZg7TU7jjk1jAVua3qGLRS4J5uFayEjK5j02wtv"/>
    <s v="Unqualified"/>
    <x v="1"/>
    <s v="OpportunityStatusType.Lost"/>
    <s v="cont_nKgJzNuMeT5GSLg6IJleMc4HJWfXxgaXdSiY7HBBmf0"/>
    <s v="Dilip Patil"/>
    <s v="fresh GTL"/>
    <s v="lead_LS02AuPTfB7GHiqE4GDTMqewksn0zQwrkF0ZMK9qOnz"/>
    <s v="Baramati Agro Pvt Ltd (FRESH)"/>
    <s v="Gauri Jori"/>
    <s v="user_8jx3L2CDfrbzNnwYUv6Plfha6VxaSGsqcbTXR3sIBZi"/>
    <s v="Manish Balpande"/>
    <s v="2022-06-29 12:31:43.800000+00:00"/>
    <s v="2022-07-25 09:01:28.998000+00:00"/>
    <m/>
    <s v="Pune"/>
    <m/>
    <m/>
    <m/>
    <n v="3500"/>
    <m/>
    <m/>
    <m/>
    <m/>
    <m/>
    <m/>
    <m/>
    <s v="PAID_SOCIAL"/>
    <m/>
    <m/>
    <m/>
    <s v="Food &amp; Beverages"/>
    <m/>
    <m/>
    <m/>
    <m/>
    <m/>
    <m/>
    <m/>
    <m/>
    <m/>
    <m/>
    <m/>
    <m/>
    <s v="Amol Gawali"/>
    <m/>
    <s v="user_5YHA1ZU4iP896lD1YJehdJcMx7ZEgWCpulT4T2c3pJ3"/>
    <s v="Gauri Jori"/>
    <s v="Anjali Nishu"/>
    <m/>
    <s v="August"/>
    <x v="1"/>
    <m/>
    <m/>
    <s v="Essential HR Policies"/>
    <m/>
    <m/>
    <m/>
    <s v="2022-03-08 05:49:09.853000+00:00"/>
    <s v="2022-09-28 18:09:07.559000+00:00"/>
    <m/>
  </r>
  <r>
    <x v="1"/>
    <n v="500000"/>
    <s v="INR"/>
    <n v="50"/>
    <x v="4"/>
    <s v="Sales"/>
    <s v="stat_Bh0lNV2usJkCLD6fjWneAqpmASEbmvomDaal7U02FV1"/>
    <s v="Demo Scheduled"/>
    <x v="1"/>
    <s v="OpportunityStatusType.Active"/>
    <s v="cont_1ZvpYfpgHrlOuW4Q19BygtZV4X5gAdVRfRL3OWmK7GE"/>
    <s v="Jitendra Rath"/>
    <s v="GMC - Fresh Policy"/>
    <s v="lead_P6uni03SUNwfGpKDVixajQm98eAipdMV1UaN9HruG5Z"/>
    <s v="kanalytics"/>
    <s v="Shreenath Bhat"/>
    <s v="user_vMd4rmcrSbjykdyL2J7rrYn84SWdcNc5FKligrmItPw"/>
    <s v="Shreenath Bhat"/>
    <s v="2022-07-25 11:05:33.912000+00:00"/>
    <s v="2022-07-25 11:09:04.182000+00:00"/>
    <m/>
    <s v="Mumbai"/>
    <m/>
    <m/>
    <m/>
    <n v="101"/>
    <m/>
    <m/>
    <m/>
    <m/>
    <m/>
    <m/>
    <m/>
    <m/>
    <m/>
    <m/>
    <m/>
    <s v="Others"/>
    <m/>
    <m/>
    <m/>
    <m/>
    <m/>
    <m/>
    <m/>
    <m/>
    <m/>
    <m/>
    <m/>
    <m/>
    <s v="Aniket Vahile"/>
    <m/>
    <s v="user_vMd4rmcrSbjykdyL2J7rrYn84SWdcNc5FKligrmItPw"/>
    <s v="Shreenath Bhat"/>
    <m/>
    <m/>
    <m/>
    <x v="2"/>
    <s v="Mr. E"/>
    <m/>
    <m/>
    <m/>
    <m/>
    <m/>
    <s v="2022-05-23 07:04:05.762000+00:00"/>
    <s v="2022-09-26 10:52:36.842000+00:00"/>
    <s v="GMC"/>
  </r>
  <r>
    <x v="27"/>
    <n v="110330"/>
    <s v="INR"/>
    <n v="100"/>
    <x v="69"/>
    <s v="Sales"/>
    <s v="stat_OZRiD1474QRJIpvnjHCZfiIvKcVD6mIKSSTzg8SwDVx"/>
    <s v="Won- Payment Completed"/>
    <x v="0"/>
    <s v="OpportunityStatusType.Won"/>
    <m/>
    <m/>
    <s v="GMC-Fresh"/>
    <s v="lead_H45L8xQ4exaamZJa11DnZr3Awvy11lWj4pTMf1ZEB2d"/>
    <s v="Funbook (Fresh)"/>
    <s v="Bharti Bankey"/>
    <s v="user_2YgShwgjLNI4FjAqgE9PtKsdIaGh919JGcFG919fe5B"/>
    <s v="Satyam Tiwari"/>
    <s v="2022-06-28 08:21:54.094000+00:00"/>
    <s v="2022-07-25 09:40:34.339000+00:00"/>
    <m/>
    <s v="Other Tamil Nadu"/>
    <m/>
    <s v="2022-05-13 04:35:33+00:00"/>
    <m/>
    <n v="7"/>
    <m/>
    <m/>
    <m/>
    <m/>
    <m/>
    <m/>
    <m/>
    <s v="PAID_SEARCH"/>
    <m/>
    <m/>
    <m/>
    <m/>
    <m/>
    <m/>
    <m/>
    <m/>
    <m/>
    <m/>
    <m/>
    <m/>
    <m/>
    <m/>
    <m/>
    <m/>
    <m/>
    <m/>
    <s v="user_aM3WaaSUQQmaNnsm9l2FQRVWUEr8RN2ZdXzsuQUalQ3"/>
    <s v="Bharti Bankey"/>
    <s v="Siddharth Angolkar"/>
    <m/>
    <m/>
    <x v="3"/>
    <s v="Inbound via website"/>
    <m/>
    <s v="Employee Count 25"/>
    <m/>
    <m/>
    <m/>
    <s v="2022-05-13 04:38:24.102000+00:00"/>
    <s v="2022-08-23 07:53:03.786000+00:00"/>
    <m/>
  </r>
  <r>
    <x v="22"/>
    <n v="3500000"/>
    <s v="INR"/>
    <n v="0"/>
    <x v="52"/>
    <s v="Sales"/>
    <s v="stat_1hn9nRJaLbI53NxPuSQgo90kRpbpKsFlwN4oEGNUTdO"/>
    <s v="Lost"/>
    <x v="1"/>
    <s v="OpportunityStatusType.Lost"/>
    <s v="cont_Fq84NnLwpGRWid0vZ2OXu1s5Qh5wUtyEAGGAeT6SxVp"/>
    <s v="Mr. Kashish Parasar"/>
    <s v="GMC Renewal - unqualified on technical by client"/>
    <s v="lead_2REmQegydYm7o5JTaHFs1ukwtTgfVWn7ME07sVpXNyR"/>
    <s v="Huawei India"/>
    <s v="Trupti Suryavanshi"/>
    <s v="user_TZzywQwym26DjuswO479pxRhNKX152z8X1haCx2vcst"/>
    <s v="Vrushali Kummar"/>
    <s v="2022-06-24 06:18:19.308000+00:00"/>
    <s v="2022-07-25 06:52:02.262000+00:00"/>
    <m/>
    <s v="Delhi"/>
    <m/>
    <m/>
    <m/>
    <n v="283"/>
    <m/>
    <m/>
    <m/>
    <m/>
    <m/>
    <m/>
    <m/>
    <m/>
    <m/>
    <m/>
    <m/>
    <m/>
    <m/>
    <m/>
    <m/>
    <m/>
    <m/>
    <m/>
    <m/>
    <m/>
    <m/>
    <m/>
    <m/>
    <m/>
    <m/>
    <m/>
    <s v="user_L8E6IFhq6UCzKLHa45LUUTZCznDuyDwFrGaEp9DXiUM"/>
    <s v="Trupti Suryavanshi"/>
    <m/>
    <m/>
    <s v="August; July"/>
    <x v="0"/>
    <s v="Ref - Sagarneel"/>
    <m/>
    <s v="Employee healthcare handbook"/>
    <m/>
    <m/>
    <m/>
    <s v="2022-01-06 09:53:25.589000+00:00"/>
    <s v="2022-07-25 13:08:59.831000+00:00"/>
    <s v="GMC"/>
  </r>
  <r>
    <x v="21"/>
    <n v="2000000"/>
    <s v="INR"/>
    <n v="0"/>
    <x v="75"/>
    <s v="Sales"/>
    <s v="stat_kcR4fZg7TU7jjk1jAVua3qGLRS4J5uFayEjK5j02wtv"/>
    <s v="Unqualified"/>
    <x v="1"/>
    <s v="OpportunityStatusType.Lost"/>
    <s v="cont_rd1EWkcpFd1MmL0xbB19kNYWElhLHJClChEMSkrbLUU"/>
    <s v="Susanta Sahu"/>
    <m/>
    <s v="lead_msQwl9mOLX0aoejN3lOuZbDmvc9Pyd6LCsO4NsOoFTW"/>
    <s v="Optym"/>
    <s v="Prateek Wadhwa"/>
    <s v="user_Iwn6da5WKkZqwUySK0oUuCb72pFP5WEm4zAb92ijqFe"/>
    <s v="Sonal Paithankar"/>
    <s v="2022-06-29 06:06:56.280000+00:00"/>
    <s v="2022-07-25 08:24:05.721000+00:00"/>
    <m/>
    <s v="Bangalore"/>
    <m/>
    <m/>
    <m/>
    <n v="130"/>
    <m/>
    <m/>
    <m/>
    <m/>
    <m/>
    <m/>
    <m/>
    <m/>
    <m/>
    <m/>
    <m/>
    <s v="Manufacturing"/>
    <m/>
    <m/>
    <m/>
    <m/>
    <m/>
    <m/>
    <m/>
    <m/>
    <m/>
    <m/>
    <m/>
    <m/>
    <s v="Jitin Gopi"/>
    <m/>
    <s v="user_g5Yw4Z4XnIbmcGhJO80vdtFdd5ElcDlgYO3q8l82ODn"/>
    <s v="Aditya Binani"/>
    <m/>
    <m/>
    <s v="February; July"/>
    <x v="2"/>
    <m/>
    <m/>
    <s v="Lead Magnet Lead"/>
    <m/>
    <m/>
    <m/>
    <s v="2021-08-30 06:50:23.817000+00:00"/>
    <s v="2022-09-03 13:49:02.702000+00:00"/>
    <s v="GTL"/>
  </r>
  <r>
    <x v="11"/>
    <n v="1000000"/>
    <s v="INR"/>
    <n v="0"/>
    <x v="16"/>
    <s v="Sales"/>
    <s v="stat_kcR4fZg7TU7jjk1jAVua3qGLRS4J5uFayEjK5j02wtv"/>
    <s v="Unqualified"/>
    <x v="1"/>
    <s v="OpportunityStatusType.Lost"/>
    <s v="cont_1aeZhRcBm3I3Bfl4c8ffc35jRPzVxk5GdAj3Cz1PbbA"/>
    <s v="Chaitanya Panchpor"/>
    <s v="fresh GMC"/>
    <s v="lead_Pr3Kr4gEtX9hN9LA8LXXgG9zgHJSmqgSmwrS2TXD1IT"/>
    <s v="Supreme Universal LLP( fresh)"/>
    <s v="Gauri Jori"/>
    <s v="user_LKRhV6rhcBe0uL8u70UUGeDjbMupuho4TaiAOCbT7HT"/>
    <s v="Kashif Ahmad"/>
    <s v="2022-07-06 12:33:56.947000+00:00"/>
    <s v="2022-07-25 05:53:04.312000+00:00"/>
    <m/>
    <s v="Pune"/>
    <m/>
    <m/>
    <m/>
    <n v="150"/>
    <m/>
    <m/>
    <m/>
    <m/>
    <m/>
    <m/>
    <m/>
    <m/>
    <m/>
    <m/>
    <m/>
    <m/>
    <m/>
    <m/>
    <m/>
    <m/>
    <m/>
    <m/>
    <m/>
    <m/>
    <m/>
    <m/>
    <m/>
    <m/>
    <m/>
    <m/>
    <s v="user_5YHA1ZU4iP896lD1YJehdJcMx7ZEgWCpulT4T2c3pJ3"/>
    <s v="Gauri Jori"/>
    <m/>
    <m/>
    <m/>
    <x v="2"/>
    <m/>
    <m/>
    <m/>
    <m/>
    <m/>
    <m/>
    <s v="2021-08-05 07:12:40.520000+00:00"/>
    <s v="2022-07-25 05:53:04.350000+00:00"/>
    <m/>
  </r>
  <r>
    <x v="11"/>
    <n v="1200000"/>
    <s v="INR"/>
    <n v="0"/>
    <x v="81"/>
    <s v="Sales"/>
    <s v="stat_1hn9nRJaLbI53NxPuSQgo90kRpbpKsFlwN4oEGNUTdO"/>
    <s v="Lost"/>
    <x v="1"/>
    <s v="OpportunityStatusType.Lost"/>
    <s v="cont_k2luJkbMDu9PwmFCgKSnXppFWOQjav8tawNCtkcbZlR"/>
    <s v="Manjur Shaikh"/>
    <m/>
    <s v="lead_osca3oTDPFLUAkJoX022lbVnjSYjmsOXIVQ7q7jgidF"/>
    <s v="TechBulls SoftTech Pvt Ltd"/>
    <s v="Rohit Ashtaputre"/>
    <s v="user_LKRhV6rhcBe0uL8u70UUGeDjbMupuho4TaiAOCbT7HT"/>
    <s v="Kashif Ahmad"/>
    <s v="2022-05-19 08:17:56.011000+00:00"/>
    <s v="2022-07-25 04:32:52.151000+00:00"/>
    <m/>
    <s v="Pune"/>
    <m/>
    <m/>
    <m/>
    <n v="150"/>
    <m/>
    <m/>
    <m/>
    <m/>
    <m/>
    <m/>
    <m/>
    <s v="PAID_SOCIAL"/>
    <m/>
    <m/>
    <m/>
    <s v="IT Services &amp; IT Consulting"/>
    <m/>
    <m/>
    <m/>
    <m/>
    <m/>
    <m/>
    <m/>
    <m/>
    <m/>
    <m/>
    <m/>
    <m/>
    <s v="Jitin Gopi"/>
    <m/>
    <s v="user_L8E6IFhq6UCzKLHa45LUUTZCznDuyDwFrGaEp9DXiUM"/>
    <s v="Trupti Suryavanshi"/>
    <m/>
    <m/>
    <s v="July"/>
    <x v="1"/>
    <m/>
    <m/>
    <s v="Essential HR Policies"/>
    <m/>
    <m/>
    <m/>
    <s v="2022-05-18 04:36:10.718000+00:00"/>
    <s v="2022-10-13 09:18:32.744000+00:00"/>
    <s v="GMC"/>
  </r>
  <r>
    <x v="11"/>
    <n v="20000"/>
    <s v="INR"/>
    <n v="0"/>
    <x v="81"/>
    <s v="Sales"/>
    <s v="stat_kcR4fZg7TU7jjk1jAVua3qGLRS4J5uFayEjK5j02wtv"/>
    <s v="Unqualified"/>
    <x v="1"/>
    <s v="OpportunityStatusType.Lost"/>
    <s v="cont_k2luJkbMDu9PwmFCgKSnXppFWOQjav8tawNCtkcbZlR"/>
    <s v="Manjur Shaikh"/>
    <m/>
    <s v="lead_osca3oTDPFLUAkJoX022lbVnjSYjmsOXIVQ7q7jgidF"/>
    <s v="TechBulls SoftTech Pvt Ltd"/>
    <s v="Rohit Ashtaputre"/>
    <s v="user_LKRhV6rhcBe0uL8u70UUGeDjbMupuho4TaiAOCbT7HT"/>
    <s v="Kashif Ahmad"/>
    <s v="2022-05-19 08:18:42.657000+00:00"/>
    <s v="2022-07-25 04:27:33.838000+00:00"/>
    <m/>
    <s v="Pune"/>
    <m/>
    <m/>
    <m/>
    <n v="150"/>
    <m/>
    <m/>
    <m/>
    <m/>
    <m/>
    <m/>
    <m/>
    <s v="PAID_SOCIAL"/>
    <m/>
    <m/>
    <m/>
    <s v="IT Services &amp; IT Consulting"/>
    <m/>
    <m/>
    <m/>
    <m/>
    <m/>
    <m/>
    <m/>
    <m/>
    <m/>
    <m/>
    <m/>
    <m/>
    <s v="Jitin Gopi"/>
    <m/>
    <s v="user_L8E6IFhq6UCzKLHa45LUUTZCznDuyDwFrGaEp9DXiUM"/>
    <s v="Trupti Suryavanshi"/>
    <m/>
    <m/>
    <s v="July"/>
    <x v="1"/>
    <m/>
    <m/>
    <s v="Essential HR Policies"/>
    <m/>
    <m/>
    <m/>
    <s v="2022-05-18 04:36:10.718000+00:00"/>
    <s v="2022-10-13 09:18:32.744000+00:00"/>
    <s v="GPA"/>
  </r>
  <r>
    <x v="9"/>
    <n v="190000"/>
    <s v="INR"/>
    <n v="0"/>
    <x v="70"/>
    <s v="Sales"/>
    <s v="stat_1hn9nRJaLbI53NxPuSQgo90kRpbpKsFlwN4oEGNUTdO"/>
    <s v="Lost"/>
    <x v="1"/>
    <s v="OpportunityStatusType.Lost"/>
    <m/>
    <m/>
    <s v="GMC Renewal"/>
    <s v="lead_I4fJTK64GKrieHrje0hjTvskLjA5i9mjMZMvUiIlrgy"/>
    <s v="OPENSENSE LABS PRIVATE LIMITED"/>
    <s v="Bhairavi Jog"/>
    <s v="user_9SBRjyF0n4iWuhUdqRyQkFhl2J4uyNKhFWvvJEvunX8"/>
    <s v="Omkar Ghate"/>
    <s v="2022-05-24 07:54:46.246000+00:00"/>
    <s v="2022-07-25 05:42:50.379000+00:00"/>
    <m/>
    <s v="Delhi"/>
    <m/>
    <m/>
    <m/>
    <n v="85"/>
    <m/>
    <m/>
    <m/>
    <m/>
    <m/>
    <m/>
    <m/>
    <m/>
    <m/>
    <m/>
    <m/>
    <s v="IT Services &amp; IT Consulting"/>
    <m/>
    <m/>
    <m/>
    <m/>
    <m/>
    <m/>
    <m/>
    <m/>
    <m/>
    <m/>
    <m/>
    <m/>
    <s v="Deepak Yadav"/>
    <m/>
    <s v="user_228eUmsdKIb9OItgmiDq1zD4aPZ1eqiapbaLAGeBf8g"/>
    <s v="Bhairavi Jog"/>
    <m/>
    <m/>
    <s v="July"/>
    <x v="4"/>
    <m/>
    <m/>
    <s v="Downloaded the guide: Designing employee healthcare plan"/>
    <m/>
    <m/>
    <m/>
    <s v="2021-11-11 05:09:32.507000+00:00"/>
    <s v="2022-07-25 05:42:50.410000+00:00"/>
    <s v="GMC"/>
  </r>
  <r>
    <x v="1"/>
    <n v="700000"/>
    <s v="INR"/>
    <n v="0"/>
    <x v="16"/>
    <s v="Sales"/>
    <s v="stat_1hn9nRJaLbI53NxPuSQgo90kRpbpKsFlwN4oEGNUTdO"/>
    <s v="Lost"/>
    <x v="1"/>
    <s v="OpportunityStatusType.Lost"/>
    <s v="cont_8bUV9DD0YFvtiQ8wdPVQb3QuKyoFZ7msYA1ZzOBiIlg"/>
    <s v="Deepak Shanmugam"/>
    <m/>
    <s v="lead_MP1ulcLpGY3sNXdaMyx9BFU50jxbDAjZIP150YSGi7d"/>
    <s v="Webenza"/>
    <s v="Tulika Chakra"/>
    <s v="user_kbtBHYtBjVDNyI72HTF6C1SCvC7yVBiA6OrBOy3t96U"/>
    <s v="Tejas Kulkarni"/>
    <s v="2022-06-23 07:15:14.345000+00:00"/>
    <s v="2022-07-25 04:03:45.521000+00:00"/>
    <m/>
    <s v="Bangalore"/>
    <m/>
    <m/>
    <m/>
    <n v="180"/>
    <m/>
    <m/>
    <m/>
    <m/>
    <m/>
    <m/>
    <m/>
    <s v="DIRECT_TRAFFIC"/>
    <m/>
    <m/>
    <m/>
    <s v="Digital Marketing &amp; Advertising"/>
    <m/>
    <m/>
    <m/>
    <m/>
    <m/>
    <m/>
    <m/>
    <m/>
    <m/>
    <m/>
    <m/>
    <m/>
    <s v="Arunkumar Dubey"/>
    <m/>
    <s v="user_hYneJegkOPVKmVrtUbBOUXxrjYMTRntZlRehPSnApep"/>
    <s v="Vishnu Veeramani"/>
    <m/>
    <m/>
    <s v="March"/>
    <x v="4"/>
    <s v="Lusha"/>
    <m/>
    <s v="Glengarry"/>
    <m/>
    <m/>
    <m/>
    <s v="2021-12-09 09:17:58.143000+00:00"/>
    <s v="2022-09-12 13:55:50.591000+00:00"/>
    <s v="GMC"/>
  </r>
  <r>
    <x v="22"/>
    <n v="100000"/>
    <s v="INR"/>
    <n v="0"/>
    <x v="75"/>
    <s v="Sales"/>
    <s v="stat_kcR4fZg7TU7jjk1jAVua3qGLRS4J5uFayEjK5j02wtv"/>
    <s v="Unqualified"/>
    <x v="1"/>
    <s v="OpportunityStatusType.Lost"/>
    <m/>
    <m/>
    <s v="min participation required 100 employees, currently have 66"/>
    <s v="lead_VtN6EzxZcCL5a0WSwTyYfsA73uoZkZFRcOCL612PZqD"/>
    <s v="donyati"/>
    <s v="Satyajit Chati"/>
    <s v="user_TZzywQwym26DjuswO479pxRhNKX152z8X1haCx2vcst"/>
    <s v="Vrushali Kummar"/>
    <s v="2022-02-01 06:46:49.937000+00:00"/>
    <s v="2022-07-24 13:42:28.522000+00:00"/>
    <m/>
    <s v="Bangalore"/>
    <m/>
    <s v="2022-01-20 07:08:44+00:00"/>
    <m/>
    <n v="179"/>
    <m/>
    <m/>
    <m/>
    <m/>
    <m/>
    <m/>
    <m/>
    <s v="PAID_SOCIAL"/>
    <m/>
    <m/>
    <m/>
    <s v="IT Services &amp; IT Consulting"/>
    <m/>
    <m/>
    <m/>
    <m/>
    <m/>
    <m/>
    <m/>
    <m/>
    <m/>
    <m/>
    <m/>
    <m/>
    <m/>
    <m/>
    <s v="user_5IQTpX6DsnoeoDfxqzqojpVoQLXPh68nhDjLS5ETjYj"/>
    <s v="Satyajit Chati"/>
    <s v="Siddharth Angolkar"/>
    <m/>
    <s v="April; May"/>
    <x v="8"/>
    <s v="Inbound via website"/>
    <m/>
    <s v="Employee Wellness Handbook"/>
    <m/>
    <m/>
    <m/>
    <s v="2022-01-20 07:01:38.544000+00:00"/>
    <s v="2022-07-24 13:42:28.562000+00:00"/>
    <s v="GTL"/>
  </r>
  <r>
    <x v="22"/>
    <n v="60000"/>
    <s v="INR"/>
    <n v="0"/>
    <x v="16"/>
    <s v="Sales"/>
    <s v="stat_kcR4fZg7TU7jjk1jAVua3qGLRS4J5uFayEjK5j02wtv"/>
    <s v="Unqualified"/>
    <x v="1"/>
    <s v="OpportunityStatusType.Lost"/>
    <m/>
    <m/>
    <s v="gmc-fresh"/>
    <s v="lead_4siZuFMFj9UzsTfS1BpEIjCY0dU6oyhHMr9soIClTDp"/>
    <s v="Sign3 Labs"/>
    <s v="Bharti Bankey"/>
    <s v="user_TZzywQwym26DjuswO479pxRhNKX152z8X1haCx2vcst"/>
    <s v="Vrushali Kummar"/>
    <s v="2022-06-21 07:34:21.026000+00:00"/>
    <s v="2022-07-24 14:06:45.675000+00:00"/>
    <m/>
    <s v="Gurgaon"/>
    <m/>
    <s v="2022-06-20 13:45:34+00:00"/>
    <m/>
    <n v="10"/>
    <m/>
    <m/>
    <m/>
    <m/>
    <m/>
    <m/>
    <m/>
    <s v="ORGANIC_SEARCH"/>
    <m/>
    <m/>
    <m/>
    <s v="Health, Wellness &amp; Fitness"/>
    <m/>
    <m/>
    <m/>
    <m/>
    <m/>
    <m/>
    <m/>
    <m/>
    <m/>
    <m/>
    <m/>
    <m/>
    <m/>
    <m/>
    <s v="user_aM3WaaSUQQmaNnsm9l2FQRVWUEr8RN2ZdXzsuQUalQ3"/>
    <s v="Bharti Bankey"/>
    <m/>
    <m/>
    <m/>
    <x v="3"/>
    <s v="Inbound via website"/>
    <m/>
    <s v="Employee Count 25"/>
    <m/>
    <m/>
    <m/>
    <s v="2022-06-20 13:49:31.849000+00:00"/>
    <s v="2022-08-23 10:06:11.704000+00:00"/>
    <m/>
  </r>
  <r>
    <x v="0"/>
    <n v="5868125"/>
    <s v="INR"/>
    <n v="100"/>
    <x v="84"/>
    <s v="Sales"/>
    <s v="stat_OZRiD1474QRJIpvnjHCZfiIvKcVD6mIKSSTzg8SwDVx"/>
    <s v="Won- Payment Completed"/>
    <x v="0"/>
    <s v="OpportunityStatusType.Won"/>
    <m/>
    <m/>
    <m/>
    <s v="lead_VtLDRQTK5FEb2KYeFI9ldZ2mpuFJYtiv6LbY5Ns4alj"/>
    <s v="SKF"/>
    <s v="Prajakta Sahastrabudhe"/>
    <s v="user_Zm3mwqSFutFgjDO2IXGR9kUUq6PsYuGh46Nb3AUURCn"/>
    <s v="Mayank Kale"/>
    <s v="2022-06-13 05:49:55.213000+00:00"/>
    <s v="2022-07-24 06:05:39.423000+00:00"/>
    <m/>
    <s v="Pune"/>
    <m/>
    <s v="2020-08-14 08:05:11+00:00"/>
    <m/>
    <n v="2279"/>
    <m/>
    <m/>
    <m/>
    <m/>
    <m/>
    <m/>
    <m/>
    <s v="PAID_SOCIAL"/>
    <m/>
    <m/>
    <m/>
    <s v="Manufacturing"/>
    <m/>
    <m/>
    <m/>
    <m/>
    <m/>
    <m/>
    <m/>
    <m/>
    <m/>
    <m/>
    <m/>
    <m/>
    <m/>
    <m/>
    <s v="user_sREdxbAJihL2Zbgic7tyQ6Rc4Mny7HnD1RNGhA9DDYh"/>
    <s v="Prajakta Sahastrabudhe"/>
    <s v="Anjali Nishu"/>
    <m/>
    <s v="January"/>
    <x v="2"/>
    <s v="Inbound via website"/>
    <m/>
    <s v="Employee Engagement Handbook"/>
    <m/>
    <m/>
    <m/>
    <s v="2020-12-06 09:46:14.773000+00:00"/>
    <s v="2022-10-11 15:10:10.959000+00:00"/>
    <m/>
  </r>
  <r>
    <x v="7"/>
    <n v="6000000"/>
    <s v="INR"/>
    <n v="0"/>
    <x v="78"/>
    <s v="Sales"/>
    <s v="stat_1hn9nRJaLbI53NxPuSQgo90kRpbpKsFlwN4oEGNUTdO"/>
    <s v="Lost"/>
    <x v="1"/>
    <s v="OpportunityStatusType.Lost"/>
    <m/>
    <m/>
    <s v="Customer going with Marsh. GMC + GPA + Parental policy"/>
    <s v="lead_e2Ln8dXe0wGNnswk119wUiTdmnbmKLX5n63JHd562Ks"/>
    <s v="Excellarate"/>
    <s v="Prajakta Sahastrabudhe"/>
    <s v="user_U27GK6WjhLhUhi1EDKXV57xMpn8n8DMIOjci1q3UReZ"/>
    <s v="Abhiroop Ganguly"/>
    <s v="2022-04-22 10:35:18.773000+00:00"/>
    <s v="2022-07-23 15:10:30.961000+00:00"/>
    <m/>
    <s v="Pune"/>
    <m/>
    <s v="2020-08-20 09:04:45+00:00"/>
    <m/>
    <n v="560"/>
    <m/>
    <m/>
    <m/>
    <m/>
    <m/>
    <m/>
    <m/>
    <m/>
    <m/>
    <m/>
    <m/>
    <s v="IT Services &amp; IT Consulting"/>
    <m/>
    <m/>
    <m/>
    <m/>
    <m/>
    <m/>
    <m/>
    <m/>
    <m/>
    <m/>
    <m/>
    <m/>
    <s v="Mrunmay Jalgaonkar"/>
    <m/>
    <s v="user_sREdxbAJihL2Zbgic7tyQ6Rc4Mny7HnD1RNGhA9DDYh"/>
    <s v="Prajakta Sahastrabudhe"/>
    <m/>
    <m/>
    <s v="July; June"/>
    <x v="2"/>
    <s v="Mr. E"/>
    <m/>
    <s v="Ssoumen List"/>
    <m/>
    <m/>
    <m/>
    <s v="2020-12-06 09:46:54.694000+00:00"/>
    <s v="2022-09-07 06:07:42.350000+00:00"/>
    <m/>
  </r>
  <r>
    <x v="39"/>
    <n v="1000000"/>
    <s v="INR"/>
    <n v="0"/>
    <x v="79"/>
    <s v="Sales"/>
    <s v="stat_1hn9nRJaLbI53NxPuSQgo90kRpbpKsFlwN4oEGNUTdO"/>
    <s v="Lost"/>
    <x v="1"/>
    <s v="OpportunityStatusType.Lost"/>
    <s v="cont_4YypfkLfcIAannoymzDkhQTVu0LSyVuUAt36FtLm3ev"/>
    <s v="Suriender Sharma"/>
    <s v="GMC Renewal - No follow up for data by AE"/>
    <s v="lead_FqBaP9W0PqYS4sRHzWSsFi8gooK1kuahqGYFvEnocwQ"/>
    <s v="Wago India"/>
    <s v="Trupti Suryavanshi"/>
    <s v="user_L8E6IFhq6UCzKLHa45LUUTZCznDuyDwFrGaEp9DXiUM"/>
    <s v="Trupti Suryavanshi"/>
    <s v="2022-06-07 11:30:41.038000+00:00"/>
    <s v="2022-07-22 13:07:22.373000+00:00"/>
    <m/>
    <s v="Vadodara"/>
    <m/>
    <m/>
    <m/>
    <n v="120"/>
    <m/>
    <m/>
    <m/>
    <m/>
    <m/>
    <m/>
    <m/>
    <m/>
    <m/>
    <m/>
    <m/>
    <s v="Manufacturing"/>
    <m/>
    <m/>
    <m/>
    <m/>
    <m/>
    <m/>
    <m/>
    <m/>
    <m/>
    <m/>
    <m/>
    <m/>
    <m/>
    <m/>
    <s v="user_L8E6IFhq6UCzKLHa45LUUTZCznDuyDwFrGaEp9DXiUM"/>
    <s v="Trupti Suryavanshi"/>
    <m/>
    <m/>
    <s v="July"/>
    <x v="2"/>
    <m/>
    <m/>
    <m/>
    <m/>
    <m/>
    <m/>
    <s v="2022-04-03 18:20:08.362000+00:00"/>
    <s v="2022-07-22 13:07:31.027000+00:00"/>
    <s v="GMC"/>
  </r>
  <r>
    <x v="7"/>
    <n v="800000"/>
    <s v="INR"/>
    <n v="0"/>
    <x v="16"/>
    <s v="Sales"/>
    <s v="stat_kcR4fZg7TU7jjk1jAVua3qGLRS4J5uFayEjK5j02wtv"/>
    <s v="Unqualified"/>
    <x v="1"/>
    <s v="OpportunityStatusType.Lost"/>
    <s v="cont_66l5ghlBckCl22MwQBpaq0VdTpR6ANstPrkvimCdZPh"/>
    <s v="Deepti Manchanda"/>
    <s v="Fresh GTL"/>
    <s v="lead_edvuEIIoIBUGhLTgaDjfupoOZPKlsSBgyEehg30mmOJ"/>
    <s v="Classic Informatics"/>
    <s v="Gauri Jori"/>
    <s v="user_U27GK6WjhLhUhi1EDKXV57xMpn8n8DMIOjci1q3UReZ"/>
    <s v="Abhiroop Ganguly"/>
    <s v="2022-05-16 07:13:00.117000+00:00"/>
    <s v="2022-07-22 07:35:11.714000+00:00"/>
    <m/>
    <s v="Chandigarh"/>
    <m/>
    <m/>
    <m/>
    <n v="190"/>
    <m/>
    <m/>
    <m/>
    <m/>
    <m/>
    <m/>
    <m/>
    <m/>
    <m/>
    <m/>
    <m/>
    <s v="Others"/>
    <m/>
    <m/>
    <m/>
    <m/>
    <m/>
    <m/>
    <m/>
    <m/>
    <m/>
    <m/>
    <m/>
    <m/>
    <m/>
    <m/>
    <s v="user_5YHA1ZU4iP896lD1YJehdJcMx7ZEgWCpulT4T2c3pJ3"/>
    <s v="Gauri Jori"/>
    <m/>
    <m/>
    <s v="July"/>
    <x v="4"/>
    <m/>
    <m/>
    <s v="Downloaded the guide: Designing employee healthcare plan"/>
    <m/>
    <m/>
    <m/>
    <s v="2021-09-08 06:40:48.679000+00:00"/>
    <s v="2022-07-22 07:35:11.754000+00:00"/>
    <m/>
  </r>
  <r>
    <x v="7"/>
    <n v="80000"/>
    <s v="INR"/>
    <n v="0"/>
    <x v="16"/>
    <s v="Sales"/>
    <s v="stat_kcR4fZg7TU7jjk1jAVua3qGLRS4J5uFayEjK5j02wtv"/>
    <s v="Unqualified"/>
    <x v="1"/>
    <s v="OpportunityStatusType.Lost"/>
    <s v="cont_66l5ghlBckCl22MwQBpaq0VdTpR6ANstPrkvimCdZPh"/>
    <s v="Deepti Manchanda"/>
    <s v="fresh GPA"/>
    <s v="lead_edvuEIIoIBUGhLTgaDjfupoOZPKlsSBgyEehg30mmOJ"/>
    <s v="Classic Informatics"/>
    <s v="Gauri Jori"/>
    <s v="user_U27GK6WjhLhUhi1EDKXV57xMpn8n8DMIOjci1q3UReZ"/>
    <s v="Abhiroop Ganguly"/>
    <s v="2022-05-16 07:12:27.586000+00:00"/>
    <s v="2022-07-22 07:34:46.791000+00:00"/>
    <m/>
    <s v="Chandigarh"/>
    <m/>
    <m/>
    <m/>
    <n v="190"/>
    <m/>
    <m/>
    <m/>
    <m/>
    <m/>
    <m/>
    <m/>
    <m/>
    <m/>
    <m/>
    <m/>
    <s v="Others"/>
    <m/>
    <m/>
    <m/>
    <m/>
    <m/>
    <m/>
    <m/>
    <m/>
    <m/>
    <m/>
    <m/>
    <m/>
    <m/>
    <m/>
    <s v="user_5YHA1ZU4iP896lD1YJehdJcMx7ZEgWCpulT4T2c3pJ3"/>
    <s v="Gauri Jori"/>
    <m/>
    <m/>
    <s v="July"/>
    <x v="4"/>
    <m/>
    <m/>
    <s v="Downloaded the guide: Designing employee healthcare plan"/>
    <m/>
    <m/>
    <m/>
    <s v="2021-09-08 06:40:48.679000+00:00"/>
    <s v="2022-07-22 07:35:11.754000+00:00"/>
    <m/>
  </r>
  <r>
    <x v="28"/>
    <n v="85000"/>
    <s v="INR"/>
    <n v="100"/>
    <x v="68"/>
    <s v="Sales"/>
    <s v="stat_OZRiD1474QRJIpvnjHCZfiIvKcVD6mIKSSTzg8SwDVx"/>
    <s v="Won- Payment Completed"/>
    <x v="0"/>
    <s v="OpportunityStatusType.Won"/>
    <s v="cont_K3GMCEh9ffaUSSlioSWJdvrCfVwishL2LRvljDNvVtX"/>
    <s v="Siddhant Agarwal"/>
    <s v="GPA Closed today"/>
    <s v="lead_rw9ouOo8eJFE5xakOrdkgS73kpYxBjw1Mu2Stkf4avx"/>
    <s v="Incanus Technologies Pvt Ltd"/>
    <s v="Sreenivas Hatti"/>
    <s v="user_JjaNBsxmUKBROYZvEahyXgec466W5jQa2pL0NUZ81Lb"/>
    <s v="Sreenivas Hatti"/>
    <s v="2022-07-22 11:42:24.996000+00:00"/>
    <s v="2022-07-22 11:42:24.996000+00:00"/>
    <m/>
    <s v="Bangalore"/>
    <m/>
    <m/>
    <m/>
    <n v="484"/>
    <m/>
    <m/>
    <m/>
    <m/>
    <m/>
    <m/>
    <m/>
    <m/>
    <m/>
    <m/>
    <m/>
    <s v="Education"/>
    <m/>
    <m/>
    <m/>
    <m/>
    <m/>
    <m/>
    <m/>
    <m/>
    <m/>
    <m/>
    <m/>
    <m/>
    <s v="Jitin Gopi"/>
    <m/>
    <m/>
    <m/>
    <s v="Sumit Dolas"/>
    <m/>
    <m/>
    <x v="2"/>
    <m/>
    <m/>
    <m/>
    <m/>
    <m/>
    <m/>
    <s v="2022-06-30 04:01:08.896000+00:00"/>
    <s v="2022-10-04 07:58:55.198000+00:00"/>
    <m/>
  </r>
  <r>
    <x v="7"/>
    <n v="3000000"/>
    <s v="INR"/>
    <n v="0"/>
    <x v="75"/>
    <s v="Sales"/>
    <s v="stat_kcR4fZg7TU7jjk1jAVua3qGLRS4J5uFayEjK5j02wtv"/>
    <s v="Unqualified"/>
    <x v="1"/>
    <s v="OpportunityStatusType.Lost"/>
    <m/>
    <m/>
    <s v="GMC (1+3) - data not shared"/>
    <s v="lead_rOkzexHrnlY1wNiKA9WN004ErJOIKgElKXxrkb0yeaA"/>
    <s v="K7 Computing"/>
    <s v="Bhairavi Jog"/>
    <s v="user_U27GK6WjhLhUhi1EDKXV57xMpn8n8DMIOjci1q3UReZ"/>
    <s v="Abhiroop Ganguly"/>
    <s v="2022-06-23 10:34:26.720000+00:00"/>
    <s v="2022-07-22 07:29:03.306000+00:00"/>
    <m/>
    <s v="Chennai"/>
    <m/>
    <m/>
    <m/>
    <n v="394"/>
    <m/>
    <m/>
    <m/>
    <m/>
    <m/>
    <m/>
    <m/>
    <m/>
    <m/>
    <m/>
    <m/>
    <s v="IT Services &amp; IT Consulting"/>
    <m/>
    <m/>
    <m/>
    <m/>
    <m/>
    <m/>
    <m/>
    <m/>
    <m/>
    <m/>
    <m/>
    <m/>
    <s v="Rakesh Nade"/>
    <m/>
    <s v="user_228eUmsdKIb9OItgmiDq1zD4aPZ1eqiapbaLAGeBf8g"/>
    <s v="Bhairavi Jog"/>
    <m/>
    <m/>
    <s v="July"/>
    <x v="2"/>
    <m/>
    <m/>
    <m/>
    <m/>
    <m/>
    <m/>
    <s v="2022-05-23 07:04:01.098000+00:00"/>
    <s v="2022-09-08 08:06:20.612000+00:00"/>
    <s v="GMC"/>
  </r>
  <r>
    <x v="7"/>
    <n v="100000"/>
    <s v="INR"/>
    <n v="0"/>
    <x v="75"/>
    <s v="Sales"/>
    <s v="stat_kcR4fZg7TU7jjk1jAVua3qGLRS4J5uFayEjK5j02wtv"/>
    <s v="Unqualified"/>
    <x v="1"/>
    <s v="OpportunityStatusType.Lost"/>
    <m/>
    <m/>
    <s v="GPA (Renewal)"/>
    <s v="lead_rOkzexHrnlY1wNiKA9WN004ErJOIKgElKXxrkb0yeaA"/>
    <s v="K7 Computing"/>
    <s v="Bhairavi Jog"/>
    <s v="user_U27GK6WjhLhUhi1EDKXV57xMpn8n8DMIOjci1q3UReZ"/>
    <s v="Abhiroop Ganguly"/>
    <s v="2022-07-01 10:17:35.330000+00:00"/>
    <s v="2022-07-22 07:29:16.420000+00:00"/>
    <m/>
    <s v="Chennai"/>
    <m/>
    <m/>
    <m/>
    <n v="394"/>
    <m/>
    <m/>
    <m/>
    <m/>
    <m/>
    <m/>
    <m/>
    <m/>
    <m/>
    <m/>
    <m/>
    <s v="IT Services &amp; IT Consulting"/>
    <m/>
    <m/>
    <m/>
    <m/>
    <m/>
    <m/>
    <m/>
    <m/>
    <m/>
    <m/>
    <m/>
    <m/>
    <s v="Rakesh Nade"/>
    <m/>
    <s v="user_228eUmsdKIb9OItgmiDq1zD4aPZ1eqiapbaLAGeBf8g"/>
    <s v="Bhairavi Jog"/>
    <m/>
    <m/>
    <s v="July"/>
    <x v="2"/>
    <m/>
    <m/>
    <m/>
    <m/>
    <m/>
    <m/>
    <s v="2022-05-23 07:04:01.098000+00:00"/>
    <s v="2022-09-08 08:06:20.612000+00:00"/>
    <s v="GPA"/>
  </r>
  <r>
    <x v="7"/>
    <n v="1200000"/>
    <s v="INR"/>
    <n v="0"/>
    <x v="75"/>
    <s v="Sales"/>
    <s v="stat_kcR4fZg7TU7jjk1jAVua3qGLRS4J5uFayEjK5j02wtv"/>
    <s v="Unqualified"/>
    <x v="1"/>
    <s v="OpportunityStatusType.Lost"/>
    <s v="cont_66l5ghlBckCl22MwQBpaq0VdTpR6ANstPrkvimCdZPh"/>
    <s v="Deepti Manchanda"/>
    <s v="GMC ren"/>
    <s v="lead_edvuEIIoIBUGhLTgaDjfupoOZPKlsSBgyEehg30mmOJ"/>
    <s v="Classic Informatics"/>
    <s v="Gauri Jori"/>
    <s v="user_U27GK6WjhLhUhi1EDKXV57xMpn8n8DMIOjci1q3UReZ"/>
    <s v="Abhiroop Ganguly"/>
    <s v="2022-05-16 07:11:58.449000+00:00"/>
    <s v="2022-07-22 07:34:20.864000+00:00"/>
    <m/>
    <s v="Chandigarh"/>
    <m/>
    <m/>
    <m/>
    <n v="190"/>
    <m/>
    <m/>
    <m/>
    <m/>
    <m/>
    <m/>
    <m/>
    <m/>
    <m/>
    <m/>
    <m/>
    <s v="Others"/>
    <m/>
    <m/>
    <m/>
    <m/>
    <m/>
    <m/>
    <m/>
    <m/>
    <m/>
    <m/>
    <m/>
    <m/>
    <m/>
    <m/>
    <s v="user_5YHA1ZU4iP896lD1YJehdJcMx7ZEgWCpulT4T2c3pJ3"/>
    <s v="Gauri Jori"/>
    <m/>
    <m/>
    <s v="July"/>
    <x v="4"/>
    <m/>
    <m/>
    <s v="Downloaded the guide: Designing employee healthcare plan"/>
    <m/>
    <m/>
    <m/>
    <s v="2021-09-08 06:40:48.679000+00:00"/>
    <s v="2022-07-22 07:35:11.754000+00:00"/>
    <m/>
  </r>
  <r>
    <x v="20"/>
    <n v="500000"/>
    <s v="INR"/>
    <n v="0"/>
    <x v="68"/>
    <s v="Sales"/>
    <s v="stat_kcR4fZg7TU7jjk1jAVua3qGLRS4J5uFayEjK5j02wtv"/>
    <s v="Unqualified"/>
    <x v="1"/>
    <s v="OpportunityStatusType.Lost"/>
    <m/>
    <m/>
    <s v="GTL (Fresh)"/>
    <s v="lead_cJY3sHgyRID1Ou2TrMQy0SY1X0aSDAekTs1pJySsHKd"/>
    <s v="HackerEarth Technology"/>
    <s v="Pranav Kenjale"/>
    <s v="user_vMd4rmcrSbjykdyL2J7rrYn84SWdcNc5FKligrmItPw"/>
    <s v="Shreenath Bhat"/>
    <s v="2022-07-04 11:58:35.251000+00:00"/>
    <s v="2022-07-22 06:13:07.028000+00:00"/>
    <m/>
    <s v="Bangalore"/>
    <m/>
    <m/>
    <m/>
    <n v="230"/>
    <m/>
    <m/>
    <m/>
    <m/>
    <m/>
    <m/>
    <m/>
    <m/>
    <m/>
    <m/>
    <m/>
    <s v="Others"/>
    <m/>
    <m/>
    <m/>
    <m/>
    <m/>
    <m/>
    <m/>
    <m/>
    <m/>
    <m/>
    <m/>
    <m/>
    <m/>
    <m/>
    <s v="user_Jujy0sFufO9J3qwY7aNpCCnF6nFZMrfvciNEydEzhaI"/>
    <s v="Shreya Solanki"/>
    <s v="Dr. Anil More"/>
    <m/>
    <s v="July"/>
    <x v="2"/>
    <s v="Lusha"/>
    <m/>
    <m/>
    <m/>
    <m/>
    <m/>
    <s v="2022-03-14 02:47:04.868000+00:00"/>
    <s v="2022-10-12 08:49:01.291000+00:00"/>
    <m/>
  </r>
  <r>
    <x v="1"/>
    <n v="250000"/>
    <s v="INR"/>
    <n v="50"/>
    <x v="10"/>
    <s v="Sales"/>
    <s v="stat_Bh0lNV2usJkCLD6fjWneAqpmASEbmvomDaal7U02FV1"/>
    <s v="Demo Scheduled"/>
    <x v="1"/>
    <s v="OpportunityStatusType.Active"/>
    <s v="cont_UjpaJSaTTlT2B32ArK9v33f0zijdt6IajcldGPgObUG"/>
    <s v="Santhosh kumar"/>
    <s v="GMC - Fresh"/>
    <s v="lead_8TrXa3sRVfn8iWnJVB0MJ3yjOmnFzJobUWldkseIjcv"/>
    <s v="3ev Industries"/>
    <s v="Shreenath Bhat"/>
    <s v="user_vMd4rmcrSbjykdyL2J7rrYn84SWdcNc5FKligrmItPw"/>
    <s v="Shreenath Bhat"/>
    <s v="2022-07-21 10:44:16.350000+00:00"/>
    <s v="2022-07-22 05:16:59.450000+00:00"/>
    <m/>
    <s v="Bangalore"/>
    <m/>
    <m/>
    <m/>
    <n v="200"/>
    <m/>
    <m/>
    <m/>
    <m/>
    <m/>
    <m/>
    <m/>
    <s v="PAID_SOCIAL"/>
    <m/>
    <m/>
    <m/>
    <m/>
    <m/>
    <m/>
    <m/>
    <m/>
    <m/>
    <m/>
    <m/>
    <m/>
    <m/>
    <m/>
    <m/>
    <m/>
    <m/>
    <m/>
    <s v="user_vMd4rmcrSbjykdyL2J7rrYn84SWdcNc5FKligrmItPw"/>
    <s v="Shreenath Bhat"/>
    <m/>
    <m/>
    <s v="September"/>
    <x v="4"/>
    <m/>
    <m/>
    <s v="Employee Engagement Handbook"/>
    <m/>
    <m/>
    <m/>
    <s v="2022-07-11 02:52:14.869000+00:00"/>
    <s v="2022-09-26 11:09:03.584000+00:00"/>
    <s v="GMC"/>
  </r>
  <r>
    <x v="20"/>
    <n v="4000000"/>
    <s v="INR"/>
    <n v="100"/>
    <x v="68"/>
    <s v="Sales"/>
    <s v="stat_OZRiD1474QRJIpvnjHCZfiIvKcVD6mIKSSTzg8SwDVx"/>
    <s v="Won- Payment Completed"/>
    <x v="0"/>
    <s v="OpportunityStatusType.Won"/>
    <s v="cont_IBThhpr3IkwCZhJdPI81Po4LiGTkFDZS5jqDSaZKvaV"/>
    <s v="Asmita Paul"/>
    <s v="GMC (Renewal)"/>
    <s v="lead_cJY3sHgyRID1Ou2TrMQy0SY1X0aSDAekTs1pJySsHKd"/>
    <s v="HackerEarth Technology"/>
    <s v="Pranav Kenjale"/>
    <s v="user_P3f70h2AcefBkFTBZpvA9LgDbjTmUIXkqdKqHJ5evwA"/>
    <s v="Manojkumar Tinna"/>
    <s v="2022-03-16 06:46:40.040000+00:00"/>
    <s v="2022-07-22 05:53:57+00:00"/>
    <m/>
    <s v="Bangalore"/>
    <m/>
    <m/>
    <m/>
    <n v="230"/>
    <m/>
    <m/>
    <m/>
    <m/>
    <m/>
    <m/>
    <m/>
    <m/>
    <m/>
    <m/>
    <m/>
    <s v="Others"/>
    <m/>
    <m/>
    <m/>
    <m/>
    <m/>
    <m/>
    <m/>
    <m/>
    <m/>
    <m/>
    <m/>
    <m/>
    <m/>
    <m/>
    <s v="user_Jujy0sFufO9J3qwY7aNpCCnF6nFZMrfvciNEydEzhaI"/>
    <s v="Shreya Solanki"/>
    <s v="Dr. Anil More"/>
    <m/>
    <s v="July"/>
    <x v="2"/>
    <s v="Lusha"/>
    <m/>
    <m/>
    <m/>
    <m/>
    <m/>
    <s v="2022-03-14 02:47:04.868000+00:00"/>
    <s v="2022-10-12 08:49:01.291000+00:00"/>
    <m/>
  </r>
  <r>
    <x v="21"/>
    <n v="1000000"/>
    <s v="INR"/>
    <n v="0"/>
    <x v="48"/>
    <s v="Sales"/>
    <s v="stat_kcR4fZg7TU7jjk1jAVua3qGLRS4J5uFayEjK5j02wtv"/>
    <s v="Unqualified"/>
    <x v="1"/>
    <s v="OpportunityStatusType.Lost"/>
    <s v="cont_MHB8d62ChqNONcQ7HNeuAqrQmKGZfgQFpwuZN14Vkb8"/>
    <s v="Souvik Bhattacharjee"/>
    <s v="GTLI Renewal - already done"/>
    <s v="lead_OIp4d1wuLuxZDTPv7qKA7d6E3gXJ0heo8sWAybi2XaX"/>
    <s v="Gleeds"/>
    <s v="Trupti Suryavanshi"/>
    <s v="user_Iwn6da5WKkZqwUySK0oUuCb72pFP5WEm4zAb92ijqFe"/>
    <s v="Sonal Paithankar"/>
    <s v="2022-07-04 06:05:36.709000+00:00"/>
    <s v="2022-07-21 08:28:58.833000+00:00"/>
    <m/>
    <s v="Bangalore"/>
    <m/>
    <m/>
    <m/>
    <n v="325"/>
    <m/>
    <m/>
    <m/>
    <m/>
    <m/>
    <m/>
    <m/>
    <m/>
    <m/>
    <m/>
    <m/>
    <s v="Construction &amp; Real Estate"/>
    <m/>
    <m/>
    <m/>
    <m/>
    <m/>
    <m/>
    <m/>
    <m/>
    <m/>
    <m/>
    <m/>
    <m/>
    <s v="Jitin Gopi"/>
    <m/>
    <s v="user_L8E6IFhq6UCzKLHa45LUUTZCznDuyDwFrGaEp9DXiUM"/>
    <s v="Trupti Suryavanshi"/>
    <s v="Arindam Majee"/>
    <m/>
    <s v="August"/>
    <x v="2"/>
    <m/>
    <m/>
    <m/>
    <m/>
    <m/>
    <m/>
    <s v="2022-04-28 07:26:27.593000+00:00"/>
    <s v="2022-09-30 06:49:50.800000+00:00"/>
    <s v="GTL"/>
  </r>
  <r>
    <x v="1"/>
    <n v="205000"/>
    <s v="INR"/>
    <n v="100"/>
    <x v="70"/>
    <s v="Sales"/>
    <s v="stat_OZRiD1474QRJIpvnjHCZfiIvKcVD6mIKSSTzg8SwDVx"/>
    <s v="Won- Payment Completed"/>
    <x v="0"/>
    <s v="OpportunityStatusType.Won"/>
    <s v="cont_izRWdXvC0C2TCAiGJ5Bt3sskhvQ1TfJEX1avo0mCy6d"/>
    <s v="PARIMI NAREN"/>
    <m/>
    <s v="lead_vF2KFB7uWr1uIeaNE6nIwa631Hullk5aGC5b9FIDaEO"/>
    <s v="KESIS IT SERVICES"/>
    <s v="Prateek Wadhwa"/>
    <s v="user_kbtBHYtBjVDNyI72HTF6C1SCvC7yVBiA6OrBOy3t96U"/>
    <s v="Tejas Kulkarni"/>
    <s v="2022-07-21 08:32:41.853000+00:00"/>
    <s v="2022-07-21 11:48:14.216000+00:00"/>
    <m/>
    <s v="Bangalore"/>
    <m/>
    <m/>
    <m/>
    <n v="10"/>
    <m/>
    <m/>
    <m/>
    <m/>
    <m/>
    <m/>
    <m/>
    <m/>
    <m/>
    <m/>
    <m/>
    <s v="IT Services &amp; IT Consulting"/>
    <m/>
    <m/>
    <m/>
    <m/>
    <m/>
    <m/>
    <m/>
    <m/>
    <m/>
    <m/>
    <m/>
    <m/>
    <s v="Jitin Gopi"/>
    <m/>
    <s v="user_FdWFezbLzkYQcGsBUsjZO25nr2poK2nRbqV47Rs5Kfm"/>
    <s v="Prateek Wadhwa"/>
    <s v="Dr. Anil More"/>
    <m/>
    <m/>
    <x v="2"/>
    <m/>
    <m/>
    <m/>
    <m/>
    <m/>
    <m/>
    <s v="2022-07-02 13:29:28.444000+00:00"/>
    <s v="2022-08-29 07:29:58.559000+00:00"/>
    <s v="GMC"/>
  </r>
  <r>
    <x v="9"/>
    <n v="102801"/>
    <s v="INR"/>
    <n v="100"/>
    <x v="70"/>
    <s v="Sales"/>
    <s v="stat_OZRiD1474QRJIpvnjHCZfiIvKcVD6mIKSSTzg8SwDVx"/>
    <s v="Won- Payment Completed"/>
    <x v="0"/>
    <s v="OpportunityStatusType.Won"/>
    <s v="cont_QqdL2uwnuxdm6UYJI5feyy6yv3Q8QotBLtwbH4oHPt7"/>
    <s v="Anjum Pathan"/>
    <s v="Fresh"/>
    <s v="lead_CzT4w7CWhZUUkXh7MVqvMmEOPHn9UpJSjDcMCw4PYO1"/>
    <s v="SOLOCO GLOBAL INDIA PRIVATE LIMITED"/>
    <s v="Prateek Wadhwa"/>
    <s v="user_9SBRjyF0n4iWuhUdqRyQkFhl2J4uyNKhFWvvJEvunX8"/>
    <s v="Omkar Ghate"/>
    <s v="2022-04-27 05:46:55.231000+00:00"/>
    <s v="2022-07-21 11:06:55.847000+00:00"/>
    <m/>
    <s v="Pune"/>
    <m/>
    <m/>
    <m/>
    <n v="7"/>
    <m/>
    <m/>
    <m/>
    <m/>
    <m/>
    <m/>
    <m/>
    <m/>
    <m/>
    <m/>
    <m/>
    <m/>
    <m/>
    <m/>
    <m/>
    <m/>
    <m/>
    <m/>
    <m/>
    <m/>
    <m/>
    <m/>
    <m/>
    <m/>
    <m/>
    <m/>
    <s v="user_FdWFezbLzkYQcGsBUsjZO25nr2poK2nRbqV47Rs5Kfm"/>
    <s v="Prateek Wadhwa"/>
    <s v="Komal Chougale; Siddharth Angolkar"/>
    <m/>
    <s v="April"/>
    <x v="7"/>
    <m/>
    <m/>
    <s v="Lead Magnet Lead"/>
    <m/>
    <m/>
    <m/>
    <s v="2021-08-30 04:40:46.516000+00:00"/>
    <s v="2022-10-20 09:10:29.117000+00:00"/>
    <s v="GMC"/>
  </r>
  <r>
    <x v="9"/>
    <n v="200000"/>
    <s v="INR"/>
    <n v="0"/>
    <x v="16"/>
    <s v="Sales"/>
    <s v="stat_kcR4fZg7TU7jjk1jAVua3qGLRS4J5uFayEjK5j02wtv"/>
    <s v="Unqualified"/>
    <x v="1"/>
    <s v="OpportunityStatusType.Lost"/>
    <s v="cont_VW3ZaOEzMMCrSGluWw5uxmhXFM067ziSYGiJrbPVJ8O"/>
    <s v="Ganesh Pawar"/>
    <s v="GPA - FRESH Gmc already renewed on May"/>
    <s v="lead_ilNTzGiJzkIDcScoPY8JkWDF90JZC7e5j4D31fwUibI"/>
    <s v="Amar Cars Pvt ltd"/>
    <s v="Daya Gowda"/>
    <s v="user_9SBRjyF0n4iWuhUdqRyQkFhl2J4uyNKhFWvvJEvunX8"/>
    <s v="Omkar Ghate"/>
    <s v="2022-06-09 06:13:55.709000+00:00"/>
    <s v="2022-07-21 06:40:16.558000+00:00"/>
    <m/>
    <s v="Vadodara"/>
    <m/>
    <m/>
    <m/>
    <n v="2000"/>
    <m/>
    <m/>
    <m/>
    <m/>
    <m/>
    <m/>
    <m/>
    <m/>
    <m/>
    <m/>
    <m/>
    <m/>
    <m/>
    <m/>
    <m/>
    <m/>
    <m/>
    <m/>
    <m/>
    <m/>
    <m/>
    <m/>
    <m/>
    <m/>
    <m/>
    <m/>
    <s v="user_encRk5bIEFN6ZA11h4WH2AdZTiZpogLSlMIaj0E30SZ"/>
    <s v="Daya Gowda"/>
    <m/>
    <m/>
    <s v="March; May"/>
    <x v="9"/>
    <m/>
    <m/>
    <s v="Lead Magnet Lead"/>
    <m/>
    <m/>
    <m/>
    <s v="2021-09-04 17:30:18.379000+00:00"/>
    <s v="2022-09-09 10:13:03.059000+00:00"/>
    <m/>
  </r>
  <r>
    <x v="1"/>
    <n v="500000"/>
    <s v="INR"/>
    <n v="0"/>
    <x v="4"/>
    <s v="Sales"/>
    <s v="stat_kcR4fZg7TU7jjk1jAVua3qGLRS4J5uFayEjK5j02wtv"/>
    <s v="Unqualified"/>
    <x v="1"/>
    <s v="OpportunityStatusType.Lost"/>
    <m/>
    <m/>
    <m/>
    <s v="lead_5ZCSiaVUPBZQwuj2F9LYVPVLTjINpCZqd060rH68yVX"/>
    <s v="Datagain"/>
    <s v="Kanchan Kothari"/>
    <s v="user_kbtBHYtBjVDNyI72HTF6C1SCvC7yVBiA6OrBOy3t96U"/>
    <s v="Tejas Kulkarni"/>
    <s v="2022-06-24 07:26:31.978000+00:00"/>
    <s v="2022-07-21 06:55:45.276000+00:00"/>
    <m/>
    <s v="Mumbai"/>
    <m/>
    <m/>
    <m/>
    <n v="200"/>
    <m/>
    <m/>
    <m/>
    <m/>
    <m/>
    <m/>
    <m/>
    <s v="PAID_SOCIAL"/>
    <m/>
    <m/>
    <m/>
    <m/>
    <m/>
    <m/>
    <m/>
    <m/>
    <m/>
    <m/>
    <m/>
    <m/>
    <m/>
    <m/>
    <m/>
    <m/>
    <m/>
    <m/>
    <s v="user_tg4md7hMeDB7vzCH1Tg5t2EgpRANab8Kmif9bBN5ohq"/>
    <s v="Talha Shaikh"/>
    <m/>
    <m/>
    <m/>
    <x v="4"/>
    <m/>
    <m/>
    <s v="Employee Engagement Handbook"/>
    <m/>
    <m/>
    <m/>
    <s v="2022-06-11 09:51:31.066000+00:00"/>
    <s v="2022-10-10 10:54:16.953000+00:00"/>
    <m/>
  </r>
  <r>
    <x v="24"/>
    <n v="100000"/>
    <s v="INR"/>
    <n v="0"/>
    <x v="16"/>
    <s v="Sales"/>
    <s v="stat_1hn9nRJaLbI53NxPuSQgo90kRpbpKsFlwN4oEGNUTdO"/>
    <s v="Lost"/>
    <x v="1"/>
    <s v="OpportunityStatusType.Lost"/>
    <s v="cont_0LLvK122sbJalZcmy0ejQ6f0JF8CbtM6vfW5hNepxif"/>
    <s v="Ashok John"/>
    <s v="GMC New"/>
    <s v="lead_iLGZIuYRTM39dJKf94132B2KTN2KxNyccBwKMhIUQQU"/>
    <s v="XED Institute of Management ( Fresh )"/>
    <s v="Aishwarya Nyayadhish"/>
    <s v="user_sD3YjSs92XKUfD0OPHeo886g6tW6aCM0iUhX5VVUuJi"/>
    <s v="Navin Panjwani"/>
    <s v="2022-06-23 11:15:53.998000+00:00"/>
    <s v="2022-07-21 06:43:49.311000+00:00"/>
    <m/>
    <s v="Mumbai"/>
    <m/>
    <m/>
    <m/>
    <n v="22"/>
    <m/>
    <m/>
    <m/>
    <m/>
    <m/>
    <m/>
    <m/>
    <s v="PAID_SOCIAL"/>
    <m/>
    <m/>
    <m/>
    <s v="Education"/>
    <m/>
    <m/>
    <m/>
    <m/>
    <m/>
    <m/>
    <m/>
    <m/>
    <m/>
    <m/>
    <m/>
    <m/>
    <m/>
    <m/>
    <s v="user_6hRQhcoLhZEDUBYaw3vS7rv6T5582sGfXq4jNRqTfUU"/>
    <s v="Aishwarya Nyayadhish"/>
    <m/>
    <m/>
    <m/>
    <x v="4"/>
    <m/>
    <m/>
    <s v="Employee Engagement Handbook"/>
    <m/>
    <m/>
    <m/>
    <s v="2022-05-10 14:11:25.404000+00:00"/>
    <s v="2022-08-27 07:33:36.139000+00:00"/>
    <m/>
  </r>
  <r>
    <x v="9"/>
    <n v="133000"/>
    <s v="INR"/>
    <n v="0"/>
    <x v="79"/>
    <s v="Sales"/>
    <s v="stat_1hn9nRJaLbI53NxPuSQgo90kRpbpKsFlwN4oEGNUTdO"/>
    <s v="Lost"/>
    <x v="1"/>
    <s v="OpportunityStatusType.Lost"/>
    <m/>
    <m/>
    <m/>
    <s v="lead_xQo1CLXowOSF435d6kCqfHPhbOpmHNCRSzFsYF2r2jW"/>
    <s v="HYPHENMARK INDIA PRIVATE LIMITED"/>
    <s v="Kaushlya Bhavsar"/>
    <s v="user_9SBRjyF0n4iWuhUdqRyQkFhl2J4uyNKhFWvvJEvunX8"/>
    <s v="Omkar Ghate"/>
    <s v="2022-06-22 08:06:02.989000+00:00"/>
    <s v="2022-07-21 06:13:49.582000+00:00"/>
    <m/>
    <m/>
    <m/>
    <m/>
    <m/>
    <n v="40"/>
    <m/>
    <m/>
    <m/>
    <m/>
    <m/>
    <m/>
    <m/>
    <s v="PAID_SOCIAL"/>
    <m/>
    <m/>
    <m/>
    <m/>
    <m/>
    <m/>
    <m/>
    <m/>
    <m/>
    <m/>
    <m/>
    <m/>
    <m/>
    <m/>
    <m/>
    <m/>
    <m/>
    <m/>
    <s v="user_FdWFezbLzkYQcGsBUsjZO25nr2poK2nRbqV47Rs5Kfm"/>
    <s v="Prateek Wadhwa"/>
    <m/>
    <m/>
    <s v="July"/>
    <x v="4"/>
    <m/>
    <m/>
    <s v="Employee Engagement Handbook"/>
    <m/>
    <m/>
    <m/>
    <s v="2022-06-21 14:20:40.518000+00:00"/>
    <s v="2022-08-29 10:26:22.374000+00:00"/>
    <s v="GMC"/>
  </r>
  <r>
    <x v="22"/>
    <n v="500000"/>
    <s v="INR"/>
    <n v="0"/>
    <x v="52"/>
    <s v="Sales"/>
    <s v="stat_kcR4fZg7TU7jjk1jAVua3qGLRS4J5uFayEjK5j02wtv"/>
    <s v="Unqualified"/>
    <x v="1"/>
    <s v="OpportunityStatusType.Lost"/>
    <s v="cont_tHOUx8OL9b16ylazIF5Q1YFCsLWt8laFvb461lMH8d3"/>
    <s v="deepak padhalni"/>
    <s v="Parental policy ren - Mandate for Marsh"/>
    <s v="lead_RyP5JzuKZkQo4155TWhwSs2cJquCWESxiRvlVhFQHAP"/>
    <s v="Spiceworks Ziff Davis"/>
    <s v="Gauri Jori"/>
    <s v="user_TZzywQwym26DjuswO479pxRhNKX152z8X1haCx2vcst"/>
    <s v="Vrushali Kummar"/>
    <s v="2022-05-13 09:58:21.988000+00:00"/>
    <s v="2022-07-21 06:05:54.923000+00:00"/>
    <m/>
    <s v="Pune"/>
    <m/>
    <m/>
    <m/>
    <n v="350"/>
    <m/>
    <m/>
    <m/>
    <m/>
    <m/>
    <m/>
    <m/>
    <m/>
    <m/>
    <m/>
    <m/>
    <s v="Digital Marketing &amp; Advertising"/>
    <m/>
    <m/>
    <m/>
    <m/>
    <m/>
    <m/>
    <m/>
    <m/>
    <m/>
    <m/>
    <m/>
    <m/>
    <s v="Rakesh Nade"/>
    <m/>
    <s v="user_5YHA1ZU4iP896lD1YJehdJcMx7ZEgWCpulT4T2c3pJ3"/>
    <s v="Gauri Jori"/>
    <m/>
    <m/>
    <s v="August; May"/>
    <x v="2"/>
    <m/>
    <m/>
    <m/>
    <m/>
    <m/>
    <m/>
    <s v="2021-09-09 06:37:50.145000+00:00"/>
    <s v="2022-09-02 16:04:11.545000+00:00"/>
    <m/>
  </r>
  <r>
    <x v="22"/>
    <n v="6000000"/>
    <s v="INR"/>
    <n v="0"/>
    <x v="52"/>
    <s v="Sales"/>
    <s v="stat_kcR4fZg7TU7jjk1jAVua3qGLRS4J5uFayEjK5j02wtv"/>
    <s v="Unqualified"/>
    <x v="1"/>
    <s v="OpportunityStatusType.Lost"/>
    <s v="cont_tHOUx8OL9b16ylazIF5Q1YFCsLWt8laFvb461lMH8d3"/>
    <s v="deepak padhalni"/>
    <s v="GMC ren - International Mandate for Marsh"/>
    <s v="lead_RyP5JzuKZkQo4155TWhwSs2cJquCWESxiRvlVhFQHAP"/>
    <s v="Spiceworks Ziff Davis"/>
    <s v="Gauri Jori"/>
    <s v="user_TZzywQwym26DjuswO479pxRhNKX152z8X1haCx2vcst"/>
    <s v="Vrushali Kummar"/>
    <s v="2022-05-13 09:59:30.039000+00:00"/>
    <s v="2022-07-21 06:06:46.278000+00:00"/>
    <m/>
    <s v="Pune"/>
    <m/>
    <m/>
    <m/>
    <n v="350"/>
    <m/>
    <m/>
    <m/>
    <m/>
    <m/>
    <m/>
    <m/>
    <m/>
    <m/>
    <m/>
    <m/>
    <s v="Digital Marketing &amp; Advertising"/>
    <m/>
    <m/>
    <m/>
    <m/>
    <m/>
    <m/>
    <m/>
    <m/>
    <m/>
    <m/>
    <m/>
    <m/>
    <s v="Rakesh Nade"/>
    <m/>
    <s v="user_5YHA1ZU4iP896lD1YJehdJcMx7ZEgWCpulT4T2c3pJ3"/>
    <s v="Gauri Jori"/>
    <m/>
    <m/>
    <s v="August; May"/>
    <x v="2"/>
    <m/>
    <m/>
    <m/>
    <m/>
    <m/>
    <m/>
    <s v="2021-09-09 06:37:50.145000+00:00"/>
    <s v="2022-09-02 16:04:11.545000+00:00"/>
    <m/>
  </r>
  <r>
    <x v="24"/>
    <n v="100000"/>
    <s v="INR"/>
    <n v="0"/>
    <x v="10"/>
    <s v="Sales"/>
    <s v="stat_kcR4fZg7TU7jjk1jAVua3qGLRS4J5uFayEjK5j02wtv"/>
    <s v="Unqualified"/>
    <x v="1"/>
    <s v="OpportunityStatusType.Lost"/>
    <s v="cont_TVhn5VEyAiallZqDmrFiA9Rtt9awBXiae15tb5chgWb"/>
    <s v="Edna Dmello"/>
    <m/>
    <s v="lead_QdzcsGHwJ3FJNJfrpvOu9sbAw9kM55MmNfZ4MWQebJE"/>
    <s v="CLARISITY Solutions"/>
    <s v="Prateek Wadhwa"/>
    <s v="user_sD3YjSs92XKUfD0OPHeo886g6tW6aCM0iUhX5VVUuJi"/>
    <s v="Navin Panjwani"/>
    <s v="2022-05-11 04:54:32.929000+00:00"/>
    <s v="2022-07-21 05:42:11.307000+00:00"/>
    <m/>
    <s v="Mumbai"/>
    <m/>
    <m/>
    <m/>
    <n v="60"/>
    <m/>
    <m/>
    <m/>
    <m/>
    <m/>
    <m/>
    <m/>
    <m/>
    <m/>
    <m/>
    <m/>
    <s v="IT Services &amp; IT Consulting; Professional Services"/>
    <m/>
    <m/>
    <m/>
    <m/>
    <m/>
    <m/>
    <m/>
    <m/>
    <m/>
    <m/>
    <m/>
    <m/>
    <s v="Arunkumar Dubey"/>
    <m/>
    <s v="user_FdWFezbLzkYQcGsBUsjZO25nr2poK2nRbqV47Rs5Kfm"/>
    <s v="Prateek Wadhwa"/>
    <m/>
    <m/>
    <s v="August"/>
    <x v="4"/>
    <s v="Naukri.com"/>
    <m/>
    <s v="Employee Engagement Handbook"/>
    <m/>
    <m/>
    <m/>
    <s v="2022-05-10 12:21:31.825000+00:00"/>
    <s v="2022-09-08 05:02:14.251000+00:00"/>
    <s v="GMC"/>
  </r>
  <r>
    <x v="24"/>
    <n v="20000"/>
    <s v="INR"/>
    <n v="0"/>
    <x v="10"/>
    <s v="Sales"/>
    <s v="stat_kcR4fZg7TU7jjk1jAVua3qGLRS4J5uFayEjK5j02wtv"/>
    <s v="Unqualified"/>
    <x v="1"/>
    <s v="OpportunityStatusType.Lost"/>
    <s v="cont_TVhn5VEyAiallZqDmrFiA9Rtt9awBXiae15tb5chgWb"/>
    <s v="Edna Dmello"/>
    <m/>
    <s v="lead_QdzcsGHwJ3FJNJfrpvOu9sbAw9kM55MmNfZ4MWQebJE"/>
    <s v="CLARISITY Solutions"/>
    <s v="Prateek Wadhwa"/>
    <s v="user_sD3YjSs92XKUfD0OPHeo886g6tW6aCM0iUhX5VVUuJi"/>
    <s v="Navin Panjwani"/>
    <s v="2022-05-11 04:54:43.660000+00:00"/>
    <s v="2022-07-21 05:42:18.487000+00:00"/>
    <m/>
    <s v="Mumbai"/>
    <m/>
    <m/>
    <m/>
    <n v="60"/>
    <m/>
    <m/>
    <m/>
    <m/>
    <m/>
    <m/>
    <m/>
    <m/>
    <m/>
    <m/>
    <m/>
    <s v="IT Services &amp; IT Consulting; Professional Services"/>
    <m/>
    <m/>
    <m/>
    <m/>
    <m/>
    <m/>
    <m/>
    <m/>
    <m/>
    <m/>
    <m/>
    <m/>
    <s v="Arunkumar Dubey"/>
    <m/>
    <s v="user_FdWFezbLzkYQcGsBUsjZO25nr2poK2nRbqV47Rs5Kfm"/>
    <s v="Prateek Wadhwa"/>
    <m/>
    <m/>
    <s v="August"/>
    <x v="4"/>
    <s v="Naukri.com"/>
    <m/>
    <s v="Employee Engagement Handbook"/>
    <m/>
    <m/>
    <m/>
    <s v="2022-05-10 12:21:31.825000+00:00"/>
    <s v="2022-09-08 05:02:14.251000+00:00"/>
    <s v="GPA"/>
  </r>
  <r>
    <x v="12"/>
    <n v="1200000"/>
    <s v="INR"/>
    <n v="0"/>
    <x v="75"/>
    <s v="Sales"/>
    <s v="stat_kcR4fZg7TU7jjk1jAVua3qGLRS4J5uFayEjK5j02wtv"/>
    <s v="Unqualified"/>
    <x v="1"/>
    <s v="OpportunityStatusType.Lost"/>
    <s v="cont_nsyjMeh3w6SD64jQJ6EwWOKtQHXZ4fUDRTjZWelkufs"/>
    <s v="melvin.dsouza@shapoorji.com"/>
    <s v="They have 1+3 policy but want to offer something better to the employees this time (1+5)"/>
    <s v="lead_l8dY9UXvXCVNJqGpHXSUd70neZM5nR9hbta4iX9HDKc"/>
    <s v="SD Corporation P.Ltd (Shapoorji Pallonji &amp; Co Ltd - Group Venture)"/>
    <s v="Tulika Chakra"/>
    <s v="user_hAuUqCTCw5r4tCUrswIWPSW7LJ1XIBbttZVmJkxmzGq"/>
    <s v="Chetan Kumar"/>
    <s v="2021-12-16 11:04:35.327000+00:00"/>
    <s v="2022-07-21 04:58:15.984000+00:00"/>
    <m/>
    <s v="Mumbai"/>
    <m/>
    <m/>
    <m/>
    <n v="100"/>
    <m/>
    <m/>
    <m/>
    <m/>
    <m/>
    <m/>
    <m/>
    <m/>
    <m/>
    <m/>
    <m/>
    <s v="Construction &amp; Real Estate"/>
    <m/>
    <m/>
    <m/>
    <m/>
    <m/>
    <m/>
    <m/>
    <m/>
    <m/>
    <m/>
    <m/>
    <m/>
    <s v="Arunkumar Dubey"/>
    <m/>
    <s v="user_N2Wvx57ff3o0vmVPS4RR0gXHdA5qVZKmxAMYwKh2zLa"/>
    <s v="Vinoth Mohan"/>
    <m/>
    <m/>
    <s v="March"/>
    <x v="4"/>
    <m/>
    <m/>
    <s v="Downloaded the guide: Employee Wellness Handbook"/>
    <m/>
    <m/>
    <m/>
    <s v="2021-10-26 11:52:54.952000+00:00"/>
    <s v="2022-09-12 14:12:57.974000+00:00"/>
    <s v="GMC"/>
  </r>
  <r>
    <x v="11"/>
    <n v="500000"/>
    <s v="INR"/>
    <n v="0"/>
    <x v="64"/>
    <s v="Sales"/>
    <s v="stat_kcR4fZg7TU7jjk1jAVua3qGLRS4J5uFayEjK5j02wtv"/>
    <s v="Unqualified"/>
    <x v="1"/>
    <s v="OpportunityStatusType.Lost"/>
    <s v="cont_Vdj6AvgmhKRlreiX4MGMwRDKk6NsSVveraEzdo97i2Q"/>
    <s v="Bharat Rahane"/>
    <m/>
    <s v="lead_MBmOBv4RPJhbNeMjzSTyudxkFbI0GyY4CXyHZxqTFgX"/>
    <s v="GFI Informatique/MGS"/>
    <s v="Prateek Wadhwa"/>
    <s v="user_LKRhV6rhcBe0uL8u70UUGeDjbMupuho4TaiAOCbT7HT"/>
    <s v="Kashif Ahmad"/>
    <s v="2022-06-27 07:53:06.858000+00:00"/>
    <s v="2022-07-20 15:44:08.054000+00:00"/>
    <m/>
    <s v="Pune"/>
    <m/>
    <m/>
    <m/>
    <n v="164"/>
    <m/>
    <m/>
    <m/>
    <m/>
    <m/>
    <m/>
    <m/>
    <m/>
    <m/>
    <m/>
    <m/>
    <s v="IT Services &amp; IT Consulting"/>
    <m/>
    <m/>
    <m/>
    <m/>
    <m/>
    <m/>
    <m/>
    <m/>
    <m/>
    <m/>
    <m/>
    <m/>
    <s v="Arunkumar Dubey"/>
    <m/>
    <s v="user_FdWFezbLzkYQcGsBUsjZO25nr2poK2nRbqV47Rs5Kfm"/>
    <s v="Prateek Wadhwa"/>
    <s v="Siddharth Angolkar"/>
    <m/>
    <s v="August"/>
    <x v="2"/>
    <s v="Linkedin"/>
    <m/>
    <m/>
    <m/>
    <m/>
    <m/>
    <s v="2021-08-17 06:10:18.097000+00:00"/>
    <s v="2022-09-08 06:43:28.491000+00:00"/>
    <s v="GTL"/>
  </r>
  <r>
    <x v="22"/>
    <n v="1000000"/>
    <s v="INR"/>
    <n v="0"/>
    <x v="75"/>
    <s v="Sales"/>
    <s v="stat_kcR4fZg7TU7jjk1jAVua3qGLRS4J5uFayEjK5j02wtv"/>
    <s v="Unqualified"/>
    <x v="1"/>
    <s v="OpportunityStatusType.Lost"/>
    <m/>
    <m/>
    <s v="GPA (Renewal)- Too close to renewal date"/>
    <s v="lead_GpqmWO3N819BDkV9HrKsqHCFHSTkizkyQdaLJbjwqbq"/>
    <s v="Allure Gift Wraps Pvt Ltd"/>
    <s v="Bhairavi Jog"/>
    <s v="user_TZzywQwym26DjuswO479pxRhNKX152z8X1haCx2vcst"/>
    <s v="Vrushali Kummar"/>
    <s v="2022-07-05 12:51:37.350000+00:00"/>
    <s v="2022-07-21 04:57:53.203000+00:00"/>
    <m/>
    <s v="Vapi"/>
    <m/>
    <m/>
    <m/>
    <n v="880"/>
    <m/>
    <m/>
    <m/>
    <m/>
    <m/>
    <m/>
    <m/>
    <m/>
    <m/>
    <m/>
    <m/>
    <s v="Manufacturing"/>
    <m/>
    <m/>
    <m/>
    <m/>
    <m/>
    <m/>
    <m/>
    <m/>
    <m/>
    <m/>
    <m/>
    <m/>
    <m/>
    <m/>
    <s v="user_228eUmsdKIb9OItgmiDq1zD4aPZ1eqiapbaLAGeBf8g"/>
    <s v="Bhairavi Jog"/>
    <m/>
    <m/>
    <s v="July"/>
    <x v="9"/>
    <m/>
    <m/>
    <s v="Lead Magnet Lead"/>
    <m/>
    <m/>
    <m/>
    <s v="2021-09-02 18:16:57.709000+00:00"/>
    <s v="2022-09-23 12:45:08.381000+00:00"/>
    <s v="GPA"/>
  </r>
  <r>
    <x v="22"/>
    <n v="10000000"/>
    <s v="INR"/>
    <n v="0"/>
    <x v="75"/>
    <s v="Sales"/>
    <s v="stat_kcR4fZg7TU7jjk1jAVua3qGLRS4J5uFayEjK5j02wtv"/>
    <s v="Unqualified"/>
    <x v="1"/>
    <s v="OpportunityStatusType.Lost"/>
    <m/>
    <m/>
    <s v="GMC (1+3)- Renewal - too close to renewal date"/>
    <s v="lead_GpqmWO3N819BDkV9HrKsqHCFHSTkizkyQdaLJbjwqbq"/>
    <s v="Allure Gift Wraps Pvt Ltd"/>
    <s v="Bhairavi Jog"/>
    <s v="user_TZzywQwym26DjuswO479pxRhNKX152z8X1haCx2vcst"/>
    <s v="Vrushali Kummar"/>
    <s v="2022-07-05 12:51:00.710000+00:00"/>
    <s v="2022-07-21 04:56:59.207000+00:00"/>
    <m/>
    <s v="Vapi"/>
    <m/>
    <m/>
    <m/>
    <n v="880"/>
    <m/>
    <m/>
    <m/>
    <m/>
    <m/>
    <m/>
    <m/>
    <m/>
    <m/>
    <m/>
    <m/>
    <s v="Manufacturing"/>
    <m/>
    <m/>
    <m/>
    <m/>
    <m/>
    <m/>
    <m/>
    <m/>
    <m/>
    <m/>
    <m/>
    <m/>
    <m/>
    <m/>
    <s v="user_228eUmsdKIb9OItgmiDq1zD4aPZ1eqiapbaLAGeBf8g"/>
    <s v="Bhairavi Jog"/>
    <m/>
    <m/>
    <s v="July"/>
    <x v="9"/>
    <m/>
    <m/>
    <s v="Lead Magnet Lead"/>
    <m/>
    <m/>
    <m/>
    <s v="2021-09-02 18:16:57.709000+00:00"/>
    <s v="2022-09-23 12:45:08.381000+00:00"/>
    <s v="GMC"/>
  </r>
  <r>
    <x v="7"/>
    <n v="80000"/>
    <s v="INR"/>
    <n v="0"/>
    <x v="68"/>
    <s v="Sales"/>
    <s v="stat_1hn9nRJaLbI53NxPuSQgo90kRpbpKsFlwN4oEGNUTdO"/>
    <s v="Lost"/>
    <x v="1"/>
    <s v="OpportunityStatusType.Lost"/>
    <s v="cont_fY7hQu9ffAj5MrwI3P8s6bT0XFlq5uTtWVaSAbMT7zj"/>
    <s v="Julian"/>
    <m/>
    <s v="lead_GFEj99zlsYqEMna4L3aeHQvfCNDQ21WKluEHpaT5366"/>
    <s v="Vongeyer Consulting"/>
    <s v="Kaushlya Bhavsar"/>
    <s v="user_U27GK6WjhLhUhi1EDKXV57xMpn8n8DMIOjci1q3UReZ"/>
    <s v="Abhiroop Ganguly"/>
    <s v="2022-06-10 11:57:45.570000+00:00"/>
    <s v="2022-07-20 12:57:53.503000+00:00"/>
    <m/>
    <s v="Pune"/>
    <m/>
    <m/>
    <m/>
    <n v="11"/>
    <m/>
    <m/>
    <m/>
    <m/>
    <m/>
    <m/>
    <m/>
    <m/>
    <m/>
    <m/>
    <m/>
    <s v="Professional Services"/>
    <m/>
    <m/>
    <m/>
    <m/>
    <m/>
    <m/>
    <m/>
    <m/>
    <m/>
    <m/>
    <m/>
    <m/>
    <m/>
    <m/>
    <s v="user_L8E6IFhq6UCzKLHa45LUUTZCznDuyDwFrGaEp9DXiUM"/>
    <s v="Trupti Suryavanshi"/>
    <m/>
    <m/>
    <m/>
    <x v="4"/>
    <m/>
    <m/>
    <s v="Employee healthcare handbook"/>
    <m/>
    <m/>
    <m/>
    <s v="2022-06-03 05:18:11.114000+00:00"/>
    <s v="2022-08-13 05:15:15.753000+00:00"/>
    <s v="GMC"/>
  </r>
  <r>
    <x v="7"/>
    <n v="1000000"/>
    <s v="INR"/>
    <n v="0"/>
    <x v="16"/>
    <s v="Sales"/>
    <s v="stat_kcR4fZg7TU7jjk1jAVua3qGLRS4J5uFayEjK5j02wtv"/>
    <s v="Unqualified"/>
    <x v="1"/>
    <s v="OpportunityStatusType.Lost"/>
    <s v="cont_HY9YRsH9xd2dH2cKO1NvXOyb42Nth4ZY9MTNo8DcmND"/>
    <s v="Swapnil Rane"/>
    <s v="top up ren policy - no opp currently"/>
    <s v="lead_VVxWfa1K7gnB6dkSWHtm3gp1GT3pKmxv0TT8Dd5TZfl"/>
    <s v="Systems Plus transformations"/>
    <s v="Gauri Jori"/>
    <s v="user_U27GK6WjhLhUhi1EDKXV57xMpn8n8DMIOjci1q3UReZ"/>
    <s v="Abhiroop Ganguly"/>
    <s v="2022-03-11 12:22:10.367000+00:00"/>
    <s v="2022-07-20 12:17:05.342000+00:00"/>
    <m/>
    <s v="Pune"/>
    <m/>
    <s v="2020-08-14 08:05:16+00:00"/>
    <m/>
    <n v="407"/>
    <m/>
    <m/>
    <m/>
    <m/>
    <m/>
    <m/>
    <m/>
    <m/>
    <m/>
    <m/>
    <m/>
    <s v="IT Services &amp; IT Consulting"/>
    <m/>
    <m/>
    <m/>
    <m/>
    <m/>
    <m/>
    <m/>
    <m/>
    <m/>
    <m/>
    <m/>
    <m/>
    <s v="Prashant Abhang"/>
    <m/>
    <s v="user_5YHA1ZU4iP896lD1YJehdJcMx7ZEgWCpulT4T2c3pJ3"/>
    <s v="Gauri Jori"/>
    <s v="Snehal Mane"/>
    <m/>
    <s v="July"/>
    <x v="2"/>
    <s v="Lusha"/>
    <m/>
    <s v="Glengarry"/>
    <m/>
    <m/>
    <m/>
    <s v="2020-12-06 09:46:31.329000+00:00"/>
    <s v="2022-10-20 12:31:28.939000+00:00"/>
    <m/>
  </r>
  <r>
    <x v="0"/>
    <n v="100000"/>
    <s v="INR"/>
    <n v="100"/>
    <x v="79"/>
    <s v="Sales"/>
    <s v="stat_OZRiD1474QRJIpvnjHCZfiIvKcVD6mIKSSTzg8SwDVx"/>
    <s v="Won- Payment Completed"/>
    <x v="0"/>
    <s v="OpportunityStatusType.Won"/>
    <m/>
    <m/>
    <s v="non eb"/>
    <s v="lead_PHm9WdxFGg1sNAgHP5uqq4XoiLeJgzmnFqWDpxLvAeW"/>
    <s v="STARION INDIA PVT LTD"/>
    <s v="Sarvesh Pawar"/>
    <s v="user_sREdxbAJihL2Zbgic7tyQ6Rc4Mny7HnD1RNGhA9DDYh"/>
    <s v="Prajakta Sahastrabudhe"/>
    <s v="2022-07-20 11:21:03.986000+00:00"/>
    <s v="2022-07-20 13:29:08.063000+00:00"/>
    <m/>
    <s v="Pune"/>
    <m/>
    <m/>
    <m/>
    <n v="150"/>
    <m/>
    <m/>
    <m/>
    <m/>
    <m/>
    <m/>
    <m/>
    <m/>
    <m/>
    <m/>
    <m/>
    <m/>
    <m/>
    <m/>
    <m/>
    <m/>
    <m/>
    <m/>
    <m/>
    <m/>
    <m/>
    <m/>
    <m/>
    <m/>
    <s v="Sakshi Soni"/>
    <m/>
    <s v="user_A8KOTZADnUtEQOLt4nSLAmteNStuGh80js75RYjrXVt"/>
    <s v="Sarvesh Pawar"/>
    <s v="Shriram Kulkarni"/>
    <m/>
    <s v="August; July"/>
    <x v="2"/>
    <s v="Naukri.com"/>
    <m/>
    <m/>
    <m/>
    <m/>
    <m/>
    <s v="2022-05-30 13:17:36.957000+00:00"/>
    <s v="2022-10-12 06:14:02.042000+00:00"/>
    <m/>
  </r>
  <r>
    <x v="7"/>
    <n v="200000"/>
    <s v="INR"/>
    <n v="0"/>
    <x v="16"/>
    <s v="Sales"/>
    <s v="stat_kcR4fZg7TU7jjk1jAVua3qGLRS4J5uFayEjK5j02wtv"/>
    <s v="Unqualified"/>
    <x v="1"/>
    <s v="OpportunityStatusType.Lost"/>
    <s v="cont_HY9YRsH9xd2dH2cKO1NvXOyb42Nth4ZY9MTNo8DcmND"/>
    <s v="Swapnil Rane"/>
    <s v="GPA ren - no GPA opp currently"/>
    <s v="lead_VVxWfa1K7gnB6dkSWHtm3gp1GT3pKmxv0TT8Dd5TZfl"/>
    <s v="Systems Plus transformations"/>
    <s v="Gauri Jori"/>
    <s v="user_U27GK6WjhLhUhi1EDKXV57xMpn8n8DMIOjci1q3UReZ"/>
    <s v="Abhiroop Ganguly"/>
    <s v="2022-03-11 12:21:00.855000+00:00"/>
    <s v="2022-07-20 12:16:29.009000+00:00"/>
    <m/>
    <s v="Pune"/>
    <m/>
    <s v="2020-08-14 08:05:16+00:00"/>
    <m/>
    <n v="407"/>
    <m/>
    <m/>
    <m/>
    <m/>
    <m/>
    <m/>
    <m/>
    <m/>
    <m/>
    <m/>
    <m/>
    <s v="IT Services &amp; IT Consulting"/>
    <m/>
    <m/>
    <m/>
    <m/>
    <m/>
    <m/>
    <m/>
    <m/>
    <m/>
    <m/>
    <m/>
    <m/>
    <s v="Prashant Abhang"/>
    <m/>
    <s v="user_5YHA1ZU4iP896lD1YJehdJcMx7ZEgWCpulT4T2c3pJ3"/>
    <s v="Gauri Jori"/>
    <s v="Snehal Mane"/>
    <m/>
    <s v="July"/>
    <x v="2"/>
    <s v="Lusha"/>
    <m/>
    <s v="Glengarry"/>
    <m/>
    <m/>
    <m/>
    <s v="2020-12-06 09:46:31.329000+00:00"/>
    <s v="2022-10-20 12:31:28.939000+00:00"/>
    <m/>
  </r>
  <r>
    <x v="16"/>
    <n v="300000"/>
    <s v="INR"/>
    <n v="0"/>
    <x v="16"/>
    <s v="Sales"/>
    <s v="stat_1hn9nRJaLbI53NxPuSQgo90kRpbpKsFlwN4oEGNUTdO"/>
    <s v="Lost"/>
    <x v="1"/>
    <s v="OpportunityStatusType.Lost"/>
    <s v="cont_VoEtWIAbgINhYiaMjEJ6mxpoUZls22AFMxhNPugRPV4"/>
    <s v="Neha Oberoi"/>
    <s v="They have renewed with the same broker"/>
    <s v="lead_Ak5XwmFB9slTEGqDIyd544RKFsMYpYrONEs54B2Z2jL"/>
    <s v="Lotus Herbals Pvt Ltd"/>
    <s v="Sarvesh Pawar"/>
    <s v="user_8jx3L2CDfrbzNnwYUv6Plfha6VxaSGsqcbTXR3sIBZi"/>
    <s v="Manish Balpande"/>
    <s v="2022-03-22 06:00:39.095000+00:00"/>
    <s v="2022-07-20 11:41:58.542000+00:00"/>
    <m/>
    <s v="Delhi"/>
    <m/>
    <m/>
    <m/>
    <n v="725"/>
    <m/>
    <m/>
    <m/>
    <m/>
    <m/>
    <m/>
    <m/>
    <m/>
    <m/>
    <m/>
    <m/>
    <s v="Manufacturing"/>
    <m/>
    <m/>
    <m/>
    <m/>
    <m/>
    <m/>
    <m/>
    <m/>
    <m/>
    <m/>
    <m/>
    <m/>
    <m/>
    <m/>
    <s v="user_A8KOTZADnUtEQOLt4nSLAmteNStuGh80js75RYjrXVt"/>
    <s v="Sarvesh Pawar"/>
    <s v="Komal Chougale"/>
    <m/>
    <s v="January; March"/>
    <x v="2"/>
    <m/>
    <m/>
    <m/>
    <m/>
    <m/>
    <m/>
    <s v="2021-11-01 08:25:15.214000+00:00"/>
    <s v="2022-10-20 12:59:07.473000+00:00"/>
    <s v="GTL"/>
  </r>
  <r>
    <x v="4"/>
    <n v="35000"/>
    <s v="INR"/>
    <n v="0"/>
    <x v="68"/>
    <s v="Sales"/>
    <s v="stat_1hn9nRJaLbI53NxPuSQgo90kRpbpKsFlwN4oEGNUTdO"/>
    <s v="Lost"/>
    <x v="1"/>
    <s v="OpportunityStatusType.Lost"/>
    <s v="cont_JVJ0ct1WEL7wKETyweJV1Tg1LyjCWCNzypWrsqgSh2m"/>
    <s v="Mr Ajay Matekar"/>
    <s v="closed at 25000"/>
    <s v="lead_f8h9EY4bwtEenOnnB7m9vBn4MQjhlkJ9aCWAS2H9sqC"/>
    <s v="ABM Knowledgeware Ltd"/>
    <s v="Mayur Gadiyar"/>
    <s v="user_bdUPAGjcS7p6513So3N4g3aWNS5HuBuVJi7bvCPAsLt"/>
    <s v="Mayur Gadiyar"/>
    <s v="2022-06-27 11:24:41.099000+00:00"/>
    <s v="2022-07-20 12:11:24.486000+00:00"/>
    <m/>
    <s v="Mumbai"/>
    <m/>
    <m/>
    <m/>
    <n v="954"/>
    <m/>
    <m/>
    <m/>
    <m/>
    <m/>
    <m/>
    <m/>
    <s v="PAID_SOCIAL"/>
    <m/>
    <m/>
    <m/>
    <s v="IT Services &amp; IT Consulting"/>
    <m/>
    <m/>
    <m/>
    <m/>
    <m/>
    <m/>
    <m/>
    <m/>
    <m/>
    <m/>
    <m/>
    <m/>
    <s v="Aniket Vahile"/>
    <m/>
    <s v="user_g5Yw4Z4XnIbmcGhJO80vdtFdd5ElcDlgYO3q8l82ODn"/>
    <s v="Aditya Binani"/>
    <s v="Arindam Majee"/>
    <m/>
    <s v="March"/>
    <x v="1"/>
    <m/>
    <m/>
    <s v="Vaccine inbound"/>
    <m/>
    <m/>
    <m/>
    <s v="2020-12-29 05:46:51.295000+00:00"/>
    <s v="2022-09-29 14:28:03.439000+00:00"/>
    <s v="WC"/>
  </r>
  <r>
    <x v="37"/>
    <n v="3000000"/>
    <s v="INR"/>
    <n v="0"/>
    <x v="64"/>
    <s v="Sales"/>
    <s v="stat_kcR4fZg7TU7jjk1jAVua3qGLRS4J5uFayEjK5j02wtv"/>
    <s v="Unqualified"/>
    <x v="1"/>
    <s v="OpportunityStatusType.Lost"/>
    <s v="cont_wtIrAJPU6Cd4IBEPk7AdwmCyzWXCGagHroeeYXJw9Uk"/>
    <s v="Himanshu Sharma"/>
    <m/>
    <s v="lead_W9BwLY50OzxTOQ1qmHiwSGvPIYOKAW9yvJdOspgIvb0"/>
    <s v="IP Integrated Services Pvt Ltd"/>
    <s v="Sarvesh Pawar"/>
    <s v="user_RYbBTp8BVWNa7ppiOz6QVJMGK0exHsFmc5uCLn34ODZ"/>
    <s v="Prasoon Mishra"/>
    <s v="2022-06-16 06:49:52.734000+00:00"/>
    <s v="2022-07-20 11:22:12.914000+00:00"/>
    <m/>
    <s v="Gurgaon"/>
    <m/>
    <m/>
    <m/>
    <n v="890"/>
    <m/>
    <m/>
    <m/>
    <m/>
    <m/>
    <m/>
    <m/>
    <m/>
    <m/>
    <m/>
    <m/>
    <s v="Professional Services"/>
    <m/>
    <m/>
    <m/>
    <m/>
    <m/>
    <m/>
    <m/>
    <m/>
    <m/>
    <m/>
    <m/>
    <m/>
    <m/>
    <m/>
    <s v="user_A8KOTZADnUtEQOLt4nSLAmteNStuGh80js75RYjrXVt"/>
    <s v="Sarvesh Pawar"/>
    <m/>
    <m/>
    <s v="August"/>
    <x v="4"/>
    <m/>
    <m/>
    <s v="Employee Wellness Handbook"/>
    <m/>
    <m/>
    <m/>
    <s v="2022-01-14 05:44:55.811000+00:00"/>
    <s v="2022-09-02 08:45:03.085000+00:00"/>
    <s v="GMC"/>
  </r>
  <r>
    <x v="37"/>
    <n v="250000"/>
    <s v="INR"/>
    <n v="0"/>
    <x v="64"/>
    <s v="Sales"/>
    <s v="stat_kcR4fZg7TU7jjk1jAVua3qGLRS4J5uFayEjK5j02wtv"/>
    <s v="Unqualified"/>
    <x v="1"/>
    <s v="OpportunityStatusType.Lost"/>
    <s v="cont_wtIrAJPU6Cd4IBEPk7AdwmCyzWXCGagHroeeYXJw9Uk"/>
    <s v="Himanshu Sharma"/>
    <m/>
    <s v="lead_W9BwLY50OzxTOQ1qmHiwSGvPIYOKAW9yvJdOspgIvb0"/>
    <s v="IP Integrated Services Pvt Ltd"/>
    <s v="Sarvesh Pawar"/>
    <s v="user_RYbBTp8BVWNa7ppiOz6QVJMGK0exHsFmc5uCLn34ODZ"/>
    <s v="Prasoon Mishra"/>
    <s v="2022-06-16 06:49:27.157000+00:00"/>
    <s v="2022-07-20 11:22:02.893000+00:00"/>
    <m/>
    <s v="Gurgaon"/>
    <m/>
    <m/>
    <m/>
    <n v="890"/>
    <m/>
    <m/>
    <m/>
    <m/>
    <m/>
    <m/>
    <m/>
    <m/>
    <m/>
    <m/>
    <m/>
    <s v="Professional Services"/>
    <m/>
    <m/>
    <m/>
    <m/>
    <m/>
    <m/>
    <m/>
    <m/>
    <m/>
    <m/>
    <m/>
    <m/>
    <m/>
    <m/>
    <s v="user_A8KOTZADnUtEQOLt4nSLAmteNStuGh80js75RYjrXVt"/>
    <s v="Sarvesh Pawar"/>
    <m/>
    <m/>
    <s v="August"/>
    <x v="4"/>
    <m/>
    <m/>
    <s v="Employee Wellness Handbook"/>
    <m/>
    <m/>
    <m/>
    <s v="2022-01-14 05:44:55.811000+00:00"/>
    <s v="2022-09-02 08:45:03.085000+00:00"/>
    <s v="GPA"/>
  </r>
  <r>
    <x v="40"/>
    <n v="10000000"/>
    <s v="INR"/>
    <n v="0"/>
    <x v="56"/>
    <s v="Sales"/>
    <s v="stat_kcR4fZg7TU7jjk1jAVua3qGLRS4J5uFayEjK5j02wtv"/>
    <s v="Unqualified"/>
    <x v="1"/>
    <s v="OpportunityStatusType.Lost"/>
    <s v="cont_d24HIKLLvXIBg2pU7DSL6QsEXIwxN81syvKk6B3ATBy"/>
    <m/>
    <s v="Head office is in Delhi connect in June"/>
    <s v="lead_vWCZY97eFfdiMQbMcNCZmzXEpAvIuo5Xf43R4OvzGIu"/>
    <s v="CARE"/>
    <s v="siddharth tongay"/>
    <s v="user_P3f70h2AcefBkFTBZpvA9LgDbjTmUIXkqdKqHJ5evwA"/>
    <s v="Manojkumar Tinna"/>
    <s v="2022-03-21 10:14:50.361000+00:00"/>
    <s v="2022-07-20 10:23:59.694000+00:00"/>
    <m/>
    <s v="Delhi"/>
    <m/>
    <m/>
    <m/>
    <n v="2000"/>
    <m/>
    <m/>
    <m/>
    <m/>
    <m/>
    <m/>
    <m/>
    <m/>
    <m/>
    <m/>
    <m/>
    <s v="Others"/>
    <s v="ICICI Lombard"/>
    <m/>
    <m/>
    <m/>
    <m/>
    <m/>
    <m/>
    <m/>
    <m/>
    <m/>
    <m/>
    <m/>
    <s v="Aniket Vahile"/>
    <m/>
    <s v="user_encRk5bIEFN6ZA11h4WH2AdZTiZpogLSlMIaj0E30SZ"/>
    <s v="Daya Gowda"/>
    <m/>
    <m/>
    <s v="August"/>
    <x v="2"/>
    <m/>
    <m/>
    <s v="Lead Magnet Lead"/>
    <m/>
    <m/>
    <m/>
    <s v="2021-09-11 14:32:49.860000+00:00"/>
    <s v="2022-07-29 09:41:02.872000+00:00"/>
    <s v="GMC"/>
  </r>
  <r>
    <x v="40"/>
    <n v="4000000"/>
    <s v="INR"/>
    <n v="0"/>
    <x v="4"/>
    <s v="Sales"/>
    <s v="stat_kcR4fZg7TU7jjk1jAVua3qGLRS4J5uFayEjK5j02wtv"/>
    <s v="Unqualified"/>
    <x v="1"/>
    <s v="OpportunityStatusType.Lost"/>
    <m/>
    <m/>
    <m/>
    <s v="lead_dlLJcSZPhBdrsCuoeiOIxipFJD7LG7xv67QfQLgPpz4"/>
    <s v="Fino Payments Bank"/>
    <s v="Kanchan Kothari"/>
    <s v="user_P3f70h2AcefBkFTBZpvA9LgDbjTmUIXkqdKqHJ5evwA"/>
    <s v="Manojkumar Tinna"/>
    <s v="2022-06-22 11:53:01.038000+00:00"/>
    <s v="2022-07-20 10:19:11.539000+00:00"/>
    <m/>
    <s v="Mumbai"/>
    <m/>
    <s v="2020-12-20 12:34:04+00:00"/>
    <m/>
    <n v="3681"/>
    <m/>
    <m/>
    <m/>
    <m/>
    <m/>
    <m/>
    <m/>
    <m/>
    <m/>
    <m/>
    <m/>
    <s v="Banking &amp; Finance"/>
    <m/>
    <m/>
    <m/>
    <m/>
    <m/>
    <m/>
    <m/>
    <m/>
    <m/>
    <m/>
    <m/>
    <m/>
    <s v="Aniket Vahile"/>
    <m/>
    <s v="user_Jujy0sFufO9J3qwY7aNpCCnF6nFZMrfvciNEydEzhaI"/>
    <s v="Shreya Solanki"/>
    <m/>
    <m/>
    <s v="August; June"/>
    <x v="3"/>
    <s v="Lusha"/>
    <m/>
    <s v="Glengarry"/>
    <m/>
    <m/>
    <m/>
    <s v="2020-12-20 12:36:45.790000+00:00"/>
    <s v="2022-10-10 07:35:35.785000+00:00"/>
    <m/>
  </r>
  <r>
    <x v="40"/>
    <n v="5000000"/>
    <s v="INR"/>
    <n v="0"/>
    <x v="52"/>
    <s v="Sales"/>
    <s v="stat_kcR4fZg7TU7jjk1jAVua3qGLRS4J5uFayEjK5j02wtv"/>
    <s v="Unqualified"/>
    <x v="1"/>
    <s v="OpportunityStatusType.Lost"/>
    <s v="cont_F9NuI6T4WpP6SQjRSLsXBLE1Q7svOdy1jjpFY4U8T3y"/>
    <s v="Arun Sethi"/>
    <s v="fresh GMC"/>
    <s v="lead_FXgI3ChMGtUNVGWxEAfLVh5Doz1GQntdMSxMn6e1yW4"/>
    <s v="Regenvo, Vivo(Fresh)"/>
    <s v="Gauri Jori"/>
    <s v="user_P3f70h2AcefBkFTBZpvA9LgDbjTmUIXkqdKqHJ5evwA"/>
    <s v="Manojkumar Tinna"/>
    <s v="2022-06-24 09:50:10.653000+00:00"/>
    <s v="2022-07-20 10:19:43.753000+00:00"/>
    <m/>
    <s v="Lucknow"/>
    <m/>
    <s v="2020-12-27 06:33:35+00:00"/>
    <m/>
    <n v="400"/>
    <m/>
    <m/>
    <m/>
    <m/>
    <m/>
    <m/>
    <m/>
    <m/>
    <m/>
    <m/>
    <m/>
    <s v="Telecommunications"/>
    <m/>
    <m/>
    <m/>
    <m/>
    <m/>
    <m/>
    <m/>
    <m/>
    <m/>
    <m/>
    <m/>
    <m/>
    <m/>
    <m/>
    <s v="user_vMd4rmcrSbjykdyL2J7rrYn84SWdcNc5FKligrmItPw"/>
    <s v="Shreenath Bhat"/>
    <s v="Anjali Nishu"/>
    <m/>
    <s v="June"/>
    <x v="2"/>
    <m/>
    <m/>
    <m/>
    <m/>
    <m/>
    <m/>
    <s v="2020-12-27 06:36:17.657000+00:00"/>
    <s v="2022-10-13 06:37:08.798000+00:00"/>
    <m/>
  </r>
  <r>
    <x v="40"/>
    <n v="1000000"/>
    <s v="INR"/>
    <n v="0"/>
    <x v="52"/>
    <s v="Sales"/>
    <s v="stat_kcR4fZg7TU7jjk1jAVua3qGLRS4J5uFayEjK5j02wtv"/>
    <s v="Unqualified"/>
    <x v="1"/>
    <s v="OpportunityStatusType.Lost"/>
    <s v="cont_F9NuI6T4WpP6SQjRSLsXBLE1Q7svOdy1jjpFY4U8T3y"/>
    <s v="Arun Sethi"/>
    <s v="fresh GPA"/>
    <s v="lead_FXgI3ChMGtUNVGWxEAfLVh5Doz1GQntdMSxMn6e1yW4"/>
    <s v="Regenvo, Vivo(Fresh)"/>
    <s v="Gauri Jori"/>
    <s v="user_P3f70h2AcefBkFTBZpvA9LgDbjTmUIXkqdKqHJ5evwA"/>
    <s v="Manojkumar Tinna"/>
    <s v="2022-06-24 09:51:20.461000+00:00"/>
    <s v="2022-07-20 10:19:50.993000+00:00"/>
    <m/>
    <s v="Lucknow"/>
    <m/>
    <s v="2020-12-27 06:33:35+00:00"/>
    <m/>
    <n v="400"/>
    <m/>
    <m/>
    <m/>
    <m/>
    <m/>
    <m/>
    <m/>
    <m/>
    <m/>
    <m/>
    <m/>
    <s v="Telecommunications"/>
    <m/>
    <m/>
    <m/>
    <m/>
    <m/>
    <m/>
    <m/>
    <m/>
    <m/>
    <m/>
    <m/>
    <m/>
    <m/>
    <m/>
    <s v="user_vMd4rmcrSbjykdyL2J7rrYn84SWdcNc5FKligrmItPw"/>
    <s v="Shreenath Bhat"/>
    <s v="Anjali Nishu"/>
    <m/>
    <s v="June"/>
    <x v="2"/>
    <m/>
    <m/>
    <m/>
    <m/>
    <m/>
    <m/>
    <s v="2020-12-27 06:36:17.657000+00:00"/>
    <s v="2022-10-13 06:37:08.798000+00:00"/>
    <m/>
  </r>
  <r>
    <x v="37"/>
    <n v="25000"/>
    <s v="INR"/>
    <n v="0"/>
    <x v="79"/>
    <s v="Sales"/>
    <s v="stat_1hn9nRJaLbI53NxPuSQgo90kRpbpKsFlwN4oEGNUTdO"/>
    <s v="Lost"/>
    <x v="1"/>
    <s v="OpportunityStatusType.Lost"/>
    <s v="cont_hJSWCOSxGdfht8eVfkGuqlyRY7c7MFd9K3ABf9bmM9d"/>
    <s v="Payal Jain"/>
    <s v="Fresh GPA"/>
    <s v="lead_79MiDMEt8JdSHVSUHhUE3KsTA1nuufEwWC9j3KNWlF2"/>
    <s v="Tekfortune"/>
    <s v="Sarvesh Pawar"/>
    <s v="user_RYbBTp8BVWNa7ppiOz6QVJMGK0exHsFmc5uCLn34ODZ"/>
    <s v="Prasoon Mishra"/>
    <s v="2022-06-29 06:37:33.084000+00:00"/>
    <s v="2022-07-20 10:12:02.582000+00:00"/>
    <m/>
    <s v="Indore"/>
    <m/>
    <m/>
    <m/>
    <n v="65"/>
    <m/>
    <m/>
    <m/>
    <m/>
    <m/>
    <m/>
    <m/>
    <m/>
    <m/>
    <m/>
    <m/>
    <m/>
    <m/>
    <m/>
    <m/>
    <m/>
    <m/>
    <m/>
    <m/>
    <m/>
    <m/>
    <m/>
    <m/>
    <m/>
    <m/>
    <m/>
    <s v="user_A8KOTZADnUtEQOLt4nSLAmteNStuGh80js75RYjrXVt"/>
    <s v="Sarvesh Pawar"/>
    <s v="Shriram Kulkarni"/>
    <m/>
    <s v="June"/>
    <x v="4"/>
    <m/>
    <m/>
    <s v="Downloaded the guide: Designing employee healthcare plan"/>
    <m/>
    <m/>
    <m/>
    <s v="2021-11-10 14:22:28.995000+00:00"/>
    <s v="2022-07-22 07:34:31.124000+00:00"/>
    <s v="GPA"/>
  </r>
  <r>
    <x v="37"/>
    <n v="300000"/>
    <s v="INR"/>
    <n v="0"/>
    <x v="79"/>
    <s v="Sales"/>
    <s v="stat_1hn9nRJaLbI53NxPuSQgo90kRpbpKsFlwN4oEGNUTdO"/>
    <s v="Lost"/>
    <x v="1"/>
    <s v="OpportunityStatusType.Lost"/>
    <s v="cont_hJSWCOSxGdfht8eVfkGuqlyRY7c7MFd9K3ABf9bmM9d"/>
    <s v="Payal Jain"/>
    <m/>
    <s v="lead_79MiDMEt8JdSHVSUHhUE3KsTA1nuufEwWC9j3KNWlF2"/>
    <s v="Tekfortune"/>
    <s v="Sarvesh Pawar"/>
    <s v="user_RYbBTp8BVWNa7ppiOz6QVJMGK0exHsFmc5uCLn34ODZ"/>
    <s v="Prasoon Mishra"/>
    <s v="2022-06-29 06:37:13.542000+00:00"/>
    <s v="2022-07-20 10:12:28.579000+00:00"/>
    <m/>
    <s v="Indore"/>
    <m/>
    <m/>
    <m/>
    <n v="65"/>
    <m/>
    <m/>
    <m/>
    <m/>
    <m/>
    <m/>
    <m/>
    <m/>
    <m/>
    <m/>
    <m/>
    <m/>
    <m/>
    <m/>
    <m/>
    <m/>
    <m/>
    <m/>
    <m/>
    <m/>
    <m/>
    <m/>
    <m/>
    <m/>
    <m/>
    <m/>
    <s v="user_A8KOTZADnUtEQOLt4nSLAmteNStuGh80js75RYjrXVt"/>
    <s v="Sarvesh Pawar"/>
    <s v="Shriram Kulkarni"/>
    <m/>
    <s v="June"/>
    <x v="4"/>
    <m/>
    <m/>
    <s v="Downloaded the guide: Designing employee healthcare plan"/>
    <m/>
    <m/>
    <m/>
    <s v="2021-11-10 14:22:28.995000+00:00"/>
    <s v="2022-07-22 07:34:31.124000+00:00"/>
    <s v="GMC"/>
  </r>
  <r>
    <x v="37"/>
    <n v="225000"/>
    <s v="INR"/>
    <n v="0"/>
    <x v="79"/>
    <s v="Sales"/>
    <s v="stat_1hn9nRJaLbI53NxPuSQgo90kRpbpKsFlwN4oEGNUTdO"/>
    <s v="Lost"/>
    <x v="1"/>
    <s v="OpportunityStatusType.Lost"/>
    <s v="cont_hJSWCOSxGdfht8eVfkGuqlyRY7c7MFd9K3ABf9bmM9d"/>
    <s v="Payal Jain"/>
    <s v="Fresh GTL"/>
    <s v="lead_79MiDMEt8JdSHVSUHhUE3KsTA1nuufEwWC9j3KNWlF2"/>
    <s v="Tekfortune"/>
    <s v="Sarvesh Pawar"/>
    <s v="user_RYbBTp8BVWNa7ppiOz6QVJMGK0exHsFmc5uCLn34ODZ"/>
    <s v="Prasoon Mishra"/>
    <s v="2022-06-29 11:56:41.145000+00:00"/>
    <s v="2022-07-20 10:12:12.076000+00:00"/>
    <m/>
    <s v="Indore"/>
    <m/>
    <m/>
    <m/>
    <n v="65"/>
    <m/>
    <m/>
    <m/>
    <m/>
    <m/>
    <m/>
    <m/>
    <m/>
    <m/>
    <m/>
    <m/>
    <m/>
    <m/>
    <m/>
    <m/>
    <m/>
    <m/>
    <m/>
    <m/>
    <m/>
    <m/>
    <m/>
    <m/>
    <m/>
    <m/>
    <m/>
    <s v="user_A8KOTZADnUtEQOLt4nSLAmteNStuGh80js75RYjrXVt"/>
    <s v="Sarvesh Pawar"/>
    <s v="Shriram Kulkarni"/>
    <m/>
    <s v="June"/>
    <x v="4"/>
    <m/>
    <m/>
    <s v="Downloaded the guide: Designing employee healthcare plan"/>
    <m/>
    <m/>
    <m/>
    <s v="2021-11-10 14:22:28.995000+00:00"/>
    <s v="2022-07-22 07:34:31.124000+00:00"/>
    <s v="GTL"/>
  </r>
  <r>
    <x v="37"/>
    <n v="2000000"/>
    <s v="INR"/>
    <n v="0"/>
    <x v="16"/>
    <s v="Sales"/>
    <s v="stat_kcR4fZg7TU7jjk1jAVua3qGLRS4J5uFayEjK5j02wtv"/>
    <s v="Unqualified"/>
    <x v="1"/>
    <s v="OpportunityStatusType.Lost"/>
    <s v="cont_UcbtZ1HgWhUq1waP99ieYCZvc8lt45yhthtVk0RaXKo"/>
    <s v="Nihalee Shah"/>
    <s v="GMC Fresh"/>
    <s v="lead_cducNjGFTXEpy98t8CH5sFlSiUCOSXoB6r6SaWcqW6Q"/>
    <s v="Accumax - Neuation"/>
    <s v="Trupti Suryavanshi"/>
    <s v="user_RYbBTp8BVWNa7ppiOz6QVJMGK0exHsFmc5uCLn34ODZ"/>
    <s v="Prasoon Mishra"/>
    <s v="2022-06-03 12:24:29.344000+00:00"/>
    <s v="2022-07-20 09:51:18.319000+00:00"/>
    <m/>
    <s v="Ahmedabad"/>
    <m/>
    <m/>
    <m/>
    <n v="1328"/>
    <m/>
    <m/>
    <m/>
    <m/>
    <m/>
    <m/>
    <m/>
    <m/>
    <m/>
    <m/>
    <m/>
    <s v="Others"/>
    <m/>
    <m/>
    <m/>
    <m/>
    <m/>
    <m/>
    <m/>
    <m/>
    <m/>
    <m/>
    <m/>
    <m/>
    <s v="Amol Gawali"/>
    <m/>
    <s v="user_L8E6IFhq6UCzKLHa45LUUTZCznDuyDwFrGaEp9DXiUM"/>
    <s v="Trupti Suryavanshi"/>
    <m/>
    <m/>
    <m/>
    <x v="2"/>
    <s v="Lusha"/>
    <m/>
    <m/>
    <m/>
    <m/>
    <m/>
    <s v="2022-05-30 10:39:51.224000+00:00"/>
    <s v="2022-10-20 10:29:30.379000+00:00"/>
    <s v="GMC"/>
  </r>
  <r>
    <x v="21"/>
    <n v="160000"/>
    <s v="INR"/>
    <n v="0"/>
    <x v="61"/>
    <s v="Sales"/>
    <s v="stat_kcR4fZg7TU7jjk1jAVua3qGLRS4J5uFayEjK5j02wtv"/>
    <s v="Unqualified"/>
    <x v="1"/>
    <s v="OpportunityStatusType.Lost"/>
    <s v="cont_HsMSb8eYcM4j32KPdEJj7r8OIKSjDhIdjuGTmYQpj5x"/>
    <s v="Sandeep Deshpande"/>
    <s v="GPA (Renewal)"/>
    <s v="lead_x9c8420QJQcPvUsvvC3cI0TgwlmGTLG7nxj69pp81XL"/>
    <s v="ASHAPURA"/>
    <s v="Pranav Kenjale"/>
    <s v="user_Iwn6da5WKkZqwUySK0oUuCb72pFP5WEm4zAb92ijqFe"/>
    <s v="Sonal Paithankar"/>
    <s v="2022-07-04 09:33:54.237000+00:00"/>
    <s v="2022-07-20 09:15:35.862000+00:00"/>
    <m/>
    <s v="Mumbai"/>
    <m/>
    <m/>
    <m/>
    <n v="2500"/>
    <m/>
    <m/>
    <m/>
    <m/>
    <m/>
    <m/>
    <m/>
    <m/>
    <m/>
    <m/>
    <m/>
    <s v="Mining &amp; Metal"/>
    <m/>
    <m/>
    <m/>
    <m/>
    <m/>
    <m/>
    <m/>
    <m/>
    <m/>
    <m/>
    <m/>
    <m/>
    <s v="Mrunmay Jalgaonkar"/>
    <m/>
    <s v="user_aM3WaaSUQQmaNnsm9l2FQRVWUEr8RN2ZdXzsuQUalQ3"/>
    <s v="Bharti Bankey"/>
    <m/>
    <m/>
    <s v="August"/>
    <x v="2"/>
    <s v="Naukri.com"/>
    <m/>
    <m/>
    <m/>
    <m/>
    <m/>
    <s v="2021-07-08 09:13:59.651000+00:00"/>
    <s v="2022-10-20 10:29:01.357000+00:00"/>
    <m/>
  </r>
  <r>
    <x v="21"/>
    <n v="16000000"/>
    <s v="INR"/>
    <n v="0"/>
    <x v="61"/>
    <s v="Sales"/>
    <s v="stat_kcR4fZg7TU7jjk1jAVua3qGLRS4J5uFayEjK5j02wtv"/>
    <s v="Unqualified"/>
    <x v="1"/>
    <s v="OpportunityStatusType.Lost"/>
    <m/>
    <m/>
    <s v="GMC (Renewal)"/>
    <s v="lead_x9c8420QJQcPvUsvvC3cI0TgwlmGTLG7nxj69pp81XL"/>
    <s v="ASHAPURA"/>
    <s v="Pranav Kenjale"/>
    <s v="user_Iwn6da5WKkZqwUySK0oUuCb72pFP5WEm4zAb92ijqFe"/>
    <s v="Sonal Paithankar"/>
    <s v="2022-07-01 11:07:54.405000+00:00"/>
    <s v="2022-07-20 09:15:07.239000+00:00"/>
    <m/>
    <s v="Mumbai"/>
    <m/>
    <m/>
    <m/>
    <n v="2500"/>
    <m/>
    <m/>
    <m/>
    <m/>
    <m/>
    <m/>
    <m/>
    <m/>
    <m/>
    <m/>
    <m/>
    <s v="Mining &amp; Metal"/>
    <m/>
    <m/>
    <m/>
    <m/>
    <m/>
    <m/>
    <m/>
    <m/>
    <m/>
    <m/>
    <m/>
    <m/>
    <s v="Mrunmay Jalgaonkar"/>
    <m/>
    <s v="user_aM3WaaSUQQmaNnsm9l2FQRVWUEr8RN2ZdXzsuQUalQ3"/>
    <s v="Bharti Bankey"/>
    <m/>
    <m/>
    <s v="August"/>
    <x v="2"/>
    <s v="Naukri.com"/>
    <m/>
    <m/>
    <m/>
    <m/>
    <m/>
    <s v="2021-07-08 09:13:59.651000+00:00"/>
    <s v="2022-10-20 10:29:01.357000+00:00"/>
    <m/>
  </r>
  <r>
    <x v="21"/>
    <n v="1500000"/>
    <s v="INR"/>
    <n v="0"/>
    <x v="39"/>
    <s v="Sales"/>
    <s v="stat_kcR4fZg7TU7jjk1jAVua3qGLRS4J5uFayEjK5j02wtv"/>
    <s v="Unqualified"/>
    <x v="1"/>
    <s v="OpportunityStatusType.Lost"/>
    <m/>
    <m/>
    <s v="GMC"/>
    <s v="lead_ibGLpGQEmdEJo84mwQTufVaX7pcyPXd8jXGnZnoYpBN"/>
    <s v="Fabtech Technologies"/>
    <s v="Aditya Binani"/>
    <s v="user_Iwn6da5WKkZqwUySK0oUuCb72pFP5WEm4zAb92ijqFe"/>
    <s v="Sonal Paithankar"/>
    <s v="2022-05-26 11:57:16.235000+00:00"/>
    <s v="2022-07-20 09:11:23.301000+00:00"/>
    <m/>
    <s v="Mumbai"/>
    <m/>
    <s v="2020-08-20 10:25:20+00:00"/>
    <m/>
    <n v="600"/>
    <m/>
    <m/>
    <m/>
    <m/>
    <m/>
    <m/>
    <m/>
    <m/>
    <m/>
    <m/>
    <m/>
    <s v="IT Services &amp; IT Consulting"/>
    <m/>
    <m/>
    <m/>
    <m/>
    <m/>
    <m/>
    <m/>
    <m/>
    <m/>
    <m/>
    <m/>
    <m/>
    <m/>
    <m/>
    <s v="user_g5Yw4Z4XnIbmcGhJO80vdtFdd5ElcDlgYO3q8l82ODn"/>
    <s v="Aditya Binani"/>
    <m/>
    <m/>
    <s v="August; July"/>
    <x v="10"/>
    <m/>
    <m/>
    <m/>
    <m/>
    <m/>
    <m/>
    <s v="2020-12-06 09:47:15.818000+00:00"/>
    <s v="2022-07-20 09:11:23.338000+00:00"/>
    <m/>
  </r>
  <r>
    <x v="15"/>
    <n v="3800000"/>
    <s v="INR"/>
    <n v="0"/>
    <x v="81"/>
    <s v="Sales"/>
    <s v="stat_1hn9nRJaLbI53NxPuSQgo90kRpbpKsFlwN4oEGNUTdO"/>
    <s v="Lost"/>
    <x v="1"/>
    <s v="OpportunityStatusType.Lost"/>
    <m/>
    <m/>
    <s v="GMC July Renewal"/>
    <s v="lead_SNvxYXPdK0REC2Oj2sJEzGueeTgu0uOyQ5kyEMptaTI"/>
    <s v="A K Group"/>
    <s v="Vikas Raj"/>
    <s v="user_Iwn6da5WKkZqwUySK0oUuCb72pFP5WEm4zAb92ijqFe"/>
    <s v="Sonal Paithankar"/>
    <s v="2022-06-20 09:16:11.499000+00:00"/>
    <s v="2022-07-20 08:58:38.026000+00:00"/>
    <m/>
    <s v="Mumbai"/>
    <m/>
    <m/>
    <m/>
    <n v="280"/>
    <m/>
    <m/>
    <m/>
    <m/>
    <m/>
    <m/>
    <m/>
    <s v="PAID_SOCIAL"/>
    <m/>
    <m/>
    <m/>
    <m/>
    <m/>
    <m/>
    <m/>
    <m/>
    <m/>
    <m/>
    <m/>
    <m/>
    <m/>
    <m/>
    <m/>
    <m/>
    <s v="Aniket Vahile"/>
    <m/>
    <s v="user_BtmkQ6xvtDyCMLstiH7YmmQURsFQdjarGcnSBd9UgEk"/>
    <s v="Vikas Raj"/>
    <m/>
    <m/>
    <s v="July"/>
    <x v="1"/>
    <s v="Naukri.com"/>
    <m/>
    <s v="Essential HR Policies"/>
    <m/>
    <m/>
    <m/>
    <s v="2022-06-06 04:38:55.330000+00:00"/>
    <s v="2022-10-11 10:55:21.637000+00:00"/>
    <m/>
  </r>
  <r>
    <x v="41"/>
    <n v="1500000"/>
    <s v="INR"/>
    <n v="0"/>
    <x v="39"/>
    <s v="Sales"/>
    <s v="stat_kcR4fZg7TU7jjk1jAVua3qGLRS4J5uFayEjK5j02wtv"/>
    <s v="Unqualified"/>
    <x v="1"/>
    <s v="OpportunityStatusType.Lost"/>
    <s v="cont_T8lQbPDJCelbl9Xft6EXkiHxCqUVZOz0kVAbtzrlhBk"/>
    <s v="Deepak Kumar"/>
    <m/>
    <s v="lead_quasCfr4ZVJwvMgmJGABhGwikbZfxgzn5c1GZpZTX2i"/>
    <s v="Formula Group"/>
    <s v="Harmanjit Singh"/>
    <s v="user_srg8vKhTH4Op816Ys9oZfFwLDukscRfgPrYZnVvwv0c"/>
    <s v="Ankur Gaurav"/>
    <s v="2022-05-11 09:45:14.699000+00:00"/>
    <s v="2022-07-20 07:38:10.975000+00:00"/>
    <m/>
    <s v="Delhi"/>
    <m/>
    <s v="2021-05-25 11:01:05+00:00"/>
    <m/>
    <n v="150"/>
    <m/>
    <m/>
    <m/>
    <m/>
    <m/>
    <m/>
    <m/>
    <m/>
    <m/>
    <m/>
    <m/>
    <m/>
    <m/>
    <m/>
    <m/>
    <m/>
    <m/>
    <m/>
    <m/>
    <m/>
    <m/>
    <m/>
    <m/>
    <m/>
    <m/>
    <m/>
    <s v="user_lwF8ctKa5IyxqATpO2EOw2h0AEPiCMHOgewiH38Ei77"/>
    <s v="Harmanjit Singh"/>
    <m/>
    <m/>
    <s v="August"/>
    <x v="3"/>
    <s v="Inbound via website"/>
    <m/>
    <s v="Employee Count 50"/>
    <m/>
    <m/>
    <m/>
    <s v="2021-05-25 11:03:42.510000+00:00"/>
    <s v="2022-07-27 10:09:31.780000+00:00"/>
    <s v="GMC"/>
  </r>
  <r>
    <x v="41"/>
    <n v="500000"/>
    <s v="INR"/>
    <n v="0"/>
    <x v="16"/>
    <s v="Sales"/>
    <s v="stat_kcR4fZg7TU7jjk1jAVua3qGLRS4J5uFayEjK5j02wtv"/>
    <s v="Unqualified"/>
    <x v="1"/>
    <s v="OpportunityStatusType.Lost"/>
    <m/>
    <m/>
    <s v="GMC-Renewal"/>
    <s v="lead_lhn6ceC5e9OgaK0248hLU4EyYXVPhNXMHXPYZ2VnH0O"/>
    <s v="isocrates"/>
    <s v="Bharti Bankey"/>
    <s v="user_srg8vKhTH4Op816Ys9oZfFwLDukscRfgPrYZnVvwv0c"/>
    <s v="Ankur Gaurav"/>
    <s v="2022-06-16 09:07:13.565000+00:00"/>
    <s v="2022-07-20 07:33:09.634000+00:00"/>
    <m/>
    <s v="Other Karnataka"/>
    <m/>
    <s v="2022-03-17 12:12:09+00:00"/>
    <m/>
    <n v="60"/>
    <m/>
    <m/>
    <m/>
    <m/>
    <m/>
    <m/>
    <m/>
    <s v="OTHER_CAMPAIGNS"/>
    <m/>
    <m/>
    <m/>
    <m/>
    <m/>
    <m/>
    <m/>
    <m/>
    <m/>
    <m/>
    <m/>
    <m/>
    <m/>
    <m/>
    <m/>
    <m/>
    <m/>
    <m/>
    <s v="user_aM3WaaSUQQmaNnsm9l2FQRVWUEr8RN2ZdXzsuQUalQ3"/>
    <s v="Bharti Bankey"/>
    <m/>
    <m/>
    <s v="July"/>
    <x v="3"/>
    <s v="Inbound via website"/>
    <m/>
    <s v="Employee Count 25"/>
    <m/>
    <m/>
    <m/>
    <s v="2022-03-17 12:14:50.252000+00:00"/>
    <s v="2022-08-23 12:54:42.766000+00:00"/>
    <m/>
  </r>
  <r>
    <x v="41"/>
    <n v="30000"/>
    <s v="INR"/>
    <n v="0"/>
    <x v="39"/>
    <s v="Sales"/>
    <s v="stat_kcR4fZg7TU7jjk1jAVua3qGLRS4J5uFayEjK5j02wtv"/>
    <s v="Unqualified"/>
    <x v="1"/>
    <s v="OpportunityStatusType.Lost"/>
    <s v="cont_XBVKurUH9V6Al4HLwxdzvjQYnn0P8hFwT4phurMUt3g"/>
    <s v="Sajjan Kumar"/>
    <m/>
    <s v="lead_quasCfr4ZVJwvMgmJGABhGwikbZfxgzn5c1GZpZTX2i"/>
    <s v="Formula Group"/>
    <s v="Harmanjit Singh"/>
    <s v="user_srg8vKhTH4Op816Ys9oZfFwLDukscRfgPrYZnVvwv0c"/>
    <s v="Ankur Gaurav"/>
    <s v="2022-05-11 09:45:59.965000+00:00"/>
    <s v="2022-07-20 07:37:50.384000+00:00"/>
    <m/>
    <s v="Delhi"/>
    <m/>
    <s v="2021-05-25 11:01:05+00:00"/>
    <m/>
    <n v="150"/>
    <m/>
    <m/>
    <m/>
    <m/>
    <m/>
    <m/>
    <m/>
    <m/>
    <m/>
    <m/>
    <m/>
    <m/>
    <m/>
    <m/>
    <m/>
    <m/>
    <m/>
    <m/>
    <m/>
    <m/>
    <m/>
    <m/>
    <m/>
    <m/>
    <m/>
    <m/>
    <s v="user_lwF8ctKa5IyxqATpO2EOw2h0AEPiCMHOgewiH38Ei77"/>
    <s v="Harmanjit Singh"/>
    <m/>
    <m/>
    <s v="August"/>
    <x v="3"/>
    <s v="Inbound via website"/>
    <m/>
    <s v="Employee Count 50"/>
    <m/>
    <m/>
    <m/>
    <s v="2021-05-25 11:03:42.510000+00:00"/>
    <s v="2022-07-27 10:09:31.780000+00:00"/>
    <s v="GPA"/>
  </r>
  <r>
    <x v="41"/>
    <n v="150000"/>
    <s v="INR"/>
    <n v="0"/>
    <x v="39"/>
    <s v="Sales"/>
    <s v="stat_kcR4fZg7TU7jjk1jAVua3qGLRS4J5uFayEjK5j02wtv"/>
    <s v="Unqualified"/>
    <x v="1"/>
    <s v="OpportunityStatusType.Lost"/>
    <s v="cont_XBVKurUH9V6Al4HLwxdzvjQYnn0P8hFwT4phurMUt3g"/>
    <s v="Sajjan Kumar"/>
    <s v="Loop Membership [Loop Care etc.]"/>
    <s v="lead_quasCfr4ZVJwvMgmJGABhGwikbZfxgzn5c1GZpZTX2i"/>
    <s v="Formula Group"/>
    <s v="Harmanjit Singh"/>
    <s v="user_srg8vKhTH4Op816Ys9oZfFwLDukscRfgPrYZnVvwv0c"/>
    <s v="Ankur Gaurav"/>
    <s v="2022-05-11 09:44:04.220000+00:00"/>
    <s v="2022-07-20 07:37:41.634000+00:00"/>
    <m/>
    <s v="Delhi"/>
    <m/>
    <s v="2021-05-25 11:01:05+00:00"/>
    <m/>
    <n v="150"/>
    <m/>
    <m/>
    <m/>
    <m/>
    <m/>
    <m/>
    <m/>
    <m/>
    <m/>
    <m/>
    <m/>
    <m/>
    <m/>
    <m/>
    <m/>
    <m/>
    <m/>
    <m/>
    <m/>
    <m/>
    <m/>
    <m/>
    <m/>
    <m/>
    <m/>
    <m/>
    <s v="user_lwF8ctKa5IyxqATpO2EOw2h0AEPiCMHOgewiH38Ei77"/>
    <s v="Harmanjit Singh"/>
    <m/>
    <m/>
    <s v="August"/>
    <x v="3"/>
    <s v="Inbound via website"/>
    <m/>
    <s v="Employee Count 50"/>
    <m/>
    <m/>
    <m/>
    <s v="2021-05-25 11:03:42.510000+00:00"/>
    <s v="2022-07-27 10:09:31.780000+00:00"/>
    <m/>
  </r>
  <r>
    <x v="41"/>
    <n v="60000"/>
    <s v="INR"/>
    <n v="0"/>
    <x v="16"/>
    <s v="Sales"/>
    <s v="stat_kcR4fZg7TU7jjk1jAVua3qGLRS4J5uFayEjK5j02wtv"/>
    <s v="Unqualified"/>
    <x v="1"/>
    <s v="OpportunityStatusType.Lost"/>
    <m/>
    <m/>
    <s v="GMC-fresh"/>
    <s v="lead_QoTXDdDicAIWEJOZfuD6AZ5gUGnWZdPdYb74Op3k9PF"/>
    <s v="Teal Feed"/>
    <s v="Bharti Bankey"/>
    <s v="user_srg8vKhTH4Op816Ys9oZfFwLDukscRfgPrYZnVvwv0c"/>
    <s v="Ankur Gaurav"/>
    <s v="2022-05-12 06:40:46.467000+00:00"/>
    <s v="2022-07-20 07:32:34.867000+00:00"/>
    <m/>
    <s v="Gurgaon"/>
    <m/>
    <s v="2022-05-12 05:53:17+00:00"/>
    <m/>
    <n v="20"/>
    <m/>
    <m/>
    <m/>
    <m/>
    <m/>
    <m/>
    <m/>
    <s v="ORGANIC_SEARCH"/>
    <m/>
    <m/>
    <m/>
    <m/>
    <m/>
    <m/>
    <m/>
    <m/>
    <m/>
    <m/>
    <m/>
    <m/>
    <m/>
    <m/>
    <m/>
    <m/>
    <m/>
    <m/>
    <s v="user_aM3WaaSUQQmaNnsm9l2FQRVWUEr8RN2ZdXzsuQUalQ3"/>
    <s v="Bharti Bankey"/>
    <m/>
    <m/>
    <m/>
    <x v="3"/>
    <s v="Inbound via website"/>
    <m/>
    <s v="Employee Count 25"/>
    <m/>
    <m/>
    <m/>
    <s v="2022-05-12 05:56:08.674000+00:00"/>
    <s v="2022-07-20 07:32:34.904000+00:00"/>
    <m/>
  </r>
  <r>
    <x v="16"/>
    <n v="20000"/>
    <s v="INR"/>
    <n v="0"/>
    <x v="16"/>
    <s v="Sales"/>
    <s v="stat_kcR4fZg7TU7jjk1jAVua3qGLRS4J5uFayEjK5j02wtv"/>
    <s v="Unqualified"/>
    <x v="1"/>
    <s v="OpportunityStatusType.Lost"/>
    <s v="cont_plAxNuv39qUaqZgTlA5O8vdRmn6TLGTHO5FNPwy2lTz"/>
    <s v="Fatima Ali"/>
    <m/>
    <s v="lead_gCwdwIi4d7gG2Wqv8n3j6gDnjVGTS5iaH7X4UrnynxD"/>
    <s v="Saksham Group"/>
    <s v="Sarvesh Pawar"/>
    <s v="user_8jx3L2CDfrbzNnwYUv6Plfha6VxaSGsqcbTXR3sIBZi"/>
    <s v="Manish Balpande"/>
    <s v="2022-03-08 07:04:20.594000+00:00"/>
    <s v="2022-07-20 07:25:59.687000+00:00"/>
    <m/>
    <s v="Gurgaon"/>
    <m/>
    <m/>
    <m/>
    <n v="125"/>
    <m/>
    <m/>
    <m/>
    <m/>
    <m/>
    <m/>
    <m/>
    <m/>
    <m/>
    <m/>
    <m/>
    <m/>
    <m/>
    <m/>
    <m/>
    <m/>
    <m/>
    <m/>
    <m/>
    <m/>
    <m/>
    <m/>
    <m/>
    <m/>
    <m/>
    <m/>
    <s v="user_A8KOTZADnUtEQOLt4nSLAmteNStuGh80js75RYjrXVt"/>
    <s v="Sarvesh Pawar"/>
    <m/>
    <m/>
    <s v="June; May"/>
    <x v="4"/>
    <m/>
    <m/>
    <s v="Employee Wellness Handbook"/>
    <m/>
    <m/>
    <m/>
    <s v="2022-01-21 09:29:29.258000+00:00"/>
    <s v="2022-10-14 05:54:58.071000+00:00"/>
    <s v="GPA"/>
  </r>
  <r>
    <x v="16"/>
    <n v="500000"/>
    <s v="INR"/>
    <n v="0"/>
    <x v="16"/>
    <s v="Sales"/>
    <s v="stat_kcR4fZg7TU7jjk1jAVua3qGLRS4J5uFayEjK5j02wtv"/>
    <s v="Unqualified"/>
    <x v="1"/>
    <s v="OpportunityStatusType.Lost"/>
    <s v="cont_plAxNuv39qUaqZgTlA5O8vdRmn6TLGTHO5FNPwy2lTz"/>
    <s v="Fatima Ali"/>
    <m/>
    <s v="lead_gCwdwIi4d7gG2Wqv8n3j6gDnjVGTS5iaH7X4UrnynxD"/>
    <s v="Saksham Group"/>
    <s v="Sarvesh Pawar"/>
    <s v="user_8jx3L2CDfrbzNnwYUv6Plfha6VxaSGsqcbTXR3sIBZi"/>
    <s v="Manish Balpande"/>
    <s v="2022-03-08 07:04:53.508000+00:00"/>
    <s v="2022-07-20 07:26:08.830000+00:00"/>
    <m/>
    <s v="Gurgaon"/>
    <m/>
    <m/>
    <m/>
    <n v="125"/>
    <m/>
    <m/>
    <m/>
    <m/>
    <m/>
    <m/>
    <m/>
    <m/>
    <m/>
    <m/>
    <m/>
    <m/>
    <m/>
    <m/>
    <m/>
    <m/>
    <m/>
    <m/>
    <m/>
    <m/>
    <m/>
    <m/>
    <m/>
    <m/>
    <m/>
    <m/>
    <s v="user_A8KOTZADnUtEQOLt4nSLAmteNStuGh80js75RYjrXVt"/>
    <s v="Sarvesh Pawar"/>
    <m/>
    <m/>
    <s v="June; May"/>
    <x v="4"/>
    <m/>
    <m/>
    <s v="Employee Wellness Handbook"/>
    <m/>
    <m/>
    <m/>
    <s v="2022-01-21 09:29:29.258000+00:00"/>
    <s v="2022-10-14 05:54:58.071000+00:00"/>
    <s v="GTL"/>
  </r>
  <r>
    <x v="16"/>
    <n v="500000"/>
    <s v="INR"/>
    <n v="0"/>
    <x v="16"/>
    <s v="Sales"/>
    <s v="stat_kcR4fZg7TU7jjk1jAVua3qGLRS4J5uFayEjK5j02wtv"/>
    <s v="Unqualified"/>
    <x v="1"/>
    <s v="OpportunityStatusType.Lost"/>
    <s v="cont_plAxNuv39qUaqZgTlA5O8vdRmn6TLGTHO5FNPwy2lTz"/>
    <s v="Fatima Ali"/>
    <m/>
    <s v="lead_gCwdwIi4d7gG2Wqv8n3j6gDnjVGTS5iaH7X4UrnynxD"/>
    <s v="Saksham Group"/>
    <s v="Sarvesh Pawar"/>
    <s v="user_8jx3L2CDfrbzNnwYUv6Plfha6VxaSGsqcbTXR3sIBZi"/>
    <s v="Manish Balpande"/>
    <s v="2022-03-08 07:03:52.210000+00:00"/>
    <s v="2022-07-20 07:25:48.499000+00:00"/>
    <m/>
    <s v="Gurgaon"/>
    <m/>
    <m/>
    <m/>
    <n v="125"/>
    <m/>
    <m/>
    <m/>
    <m/>
    <m/>
    <m/>
    <m/>
    <m/>
    <m/>
    <m/>
    <m/>
    <m/>
    <m/>
    <m/>
    <m/>
    <m/>
    <m/>
    <m/>
    <m/>
    <m/>
    <m/>
    <m/>
    <m/>
    <m/>
    <m/>
    <m/>
    <s v="user_A8KOTZADnUtEQOLt4nSLAmteNStuGh80js75RYjrXVt"/>
    <s v="Sarvesh Pawar"/>
    <m/>
    <m/>
    <s v="June; May"/>
    <x v="4"/>
    <m/>
    <m/>
    <s v="Employee Wellness Handbook"/>
    <m/>
    <m/>
    <m/>
    <s v="2022-01-21 09:29:29.258000+00:00"/>
    <s v="2022-10-14 05:54:58.071000+00:00"/>
    <s v="GMC"/>
  </r>
  <r>
    <x v="41"/>
    <n v="70000"/>
    <s v="INR"/>
    <n v="0"/>
    <x v="38"/>
    <s v="Sales"/>
    <s v="stat_1hn9nRJaLbI53NxPuSQgo90kRpbpKsFlwN4oEGNUTdO"/>
    <s v="Lost"/>
    <x v="1"/>
    <s v="OpportunityStatusType.Lost"/>
    <m/>
    <m/>
    <s v="GMC-fresh 1+3 SI- 2lacs and 3lacs Maternity- no RR- 1%-2% Ambulance- 1k"/>
    <s v="lead_ZTTDhWiFYhde1YYDAvVNm5L3Cd92CTe3JB2PmvLzIQd"/>
    <s v="AMI Foodservice Equipment solutions"/>
    <s v="Bharti Bankey"/>
    <s v="user_srg8vKhTH4Op816Ys9oZfFwLDukscRfgPrYZnVvwv0c"/>
    <s v="Ankur Gaurav"/>
    <s v="2022-05-18 08:06:29.287000+00:00"/>
    <s v="2022-07-20 07:21:11.284000+00:00"/>
    <m/>
    <s v="Hyderabad"/>
    <m/>
    <s v="2022-05-16 05:56:29+00:00"/>
    <m/>
    <n v="7"/>
    <m/>
    <m/>
    <m/>
    <m/>
    <m/>
    <m/>
    <m/>
    <s v="ORGANIC_SEARCH"/>
    <m/>
    <m/>
    <m/>
    <s v="Food &amp; Beverages"/>
    <m/>
    <m/>
    <m/>
    <m/>
    <m/>
    <m/>
    <m/>
    <m/>
    <m/>
    <m/>
    <m/>
    <m/>
    <m/>
    <m/>
    <s v="user_aM3WaaSUQQmaNnsm9l2FQRVWUEr8RN2ZdXzsuQUalQ3"/>
    <s v="Bharti Bankey"/>
    <m/>
    <m/>
    <m/>
    <x v="3"/>
    <s v="Inbound via website"/>
    <m/>
    <s v="Employee Count 25"/>
    <m/>
    <m/>
    <m/>
    <s v="2022-05-16 05:59:41.350000+00:00"/>
    <s v="2022-07-20 07:21:11.322000+00:00"/>
    <m/>
  </r>
  <r>
    <x v="41"/>
    <n v="150000"/>
    <s v="INR"/>
    <n v="0"/>
    <x v="38"/>
    <s v="Sales"/>
    <s v="stat_1hn9nRJaLbI53NxPuSQgo90kRpbpKsFlwN4oEGNUTdO"/>
    <s v="Lost"/>
    <x v="1"/>
    <s v="OpportunityStatusType.Lost"/>
    <m/>
    <m/>
    <s v="GMC-fresh"/>
    <s v="lead_UvR941Wx1C3vJU7d61anEjCRpmJpO57Ig9Ya2aZe9NA"/>
    <s v="32nd.com (Fresh)"/>
    <s v="Bharti Bankey"/>
    <s v="user_srg8vKhTH4Op816Ys9oZfFwLDukscRfgPrYZnVvwv0c"/>
    <s v="Ankur Gaurav"/>
    <s v="2022-05-31 05:46:44.566000+00:00"/>
    <s v="2022-07-20 07:21:54.323000+00:00"/>
    <m/>
    <m/>
    <m/>
    <s v="2022-05-30 05:07:24+00:00"/>
    <m/>
    <n v="52"/>
    <m/>
    <m/>
    <m/>
    <m/>
    <m/>
    <m/>
    <m/>
    <s v="ORGANIC_SEARCH"/>
    <m/>
    <m/>
    <m/>
    <m/>
    <m/>
    <m/>
    <m/>
    <m/>
    <m/>
    <m/>
    <m/>
    <m/>
    <m/>
    <m/>
    <m/>
    <m/>
    <m/>
    <m/>
    <s v="user_aM3WaaSUQQmaNnsm9l2FQRVWUEr8RN2ZdXzsuQUalQ3"/>
    <s v="Bharti Bankey"/>
    <m/>
    <m/>
    <m/>
    <x v="3"/>
    <s v="Inbound via website"/>
    <m/>
    <s v="Employee Count 50 to 200"/>
    <m/>
    <m/>
    <m/>
    <s v="2022-05-30 05:09:44.267000+00:00"/>
    <s v="2022-07-20 07:21:54.358000+00:00"/>
    <m/>
  </r>
  <r>
    <x v="9"/>
    <n v="100000"/>
    <s v="INR"/>
    <n v="0"/>
    <x v="4"/>
    <s v="Sales"/>
    <s v="stat_kcR4fZg7TU7jjk1jAVua3qGLRS4J5uFayEjK5j02wtv"/>
    <s v="Unqualified"/>
    <x v="1"/>
    <s v="OpportunityStatusType.Lost"/>
    <m/>
    <m/>
    <m/>
    <s v="lead_UatRynDdPPplXqurWPWzrAbNLQFYMzSwTKWeXS2z1mk"/>
    <s v="Shopping Kart 24"/>
    <s v="Omkar Ghate"/>
    <s v="user_9SBRjyF0n4iWuhUdqRyQkFhl2J4uyNKhFWvvJEvunX8"/>
    <s v="Omkar Ghate"/>
    <s v="2021-12-28 11:29:29.962000+00:00"/>
    <s v="2022-07-20 07:06:38.528000+00:00"/>
    <m/>
    <s v="Varanasi"/>
    <m/>
    <s v="2021-11-15 17:34:40+00:00"/>
    <m/>
    <n v="15"/>
    <m/>
    <m/>
    <m/>
    <m/>
    <m/>
    <m/>
    <m/>
    <m/>
    <m/>
    <m/>
    <m/>
    <m/>
    <m/>
    <m/>
    <m/>
    <m/>
    <m/>
    <m/>
    <m/>
    <m/>
    <m/>
    <m/>
    <m/>
    <m/>
    <m/>
    <m/>
    <s v="user_9SBRjyF0n4iWuhUdqRyQkFhl2J4uyNKhFWvvJEvunX8"/>
    <s v="Omkar Ghate"/>
    <s v="Siddharth Angolkar"/>
    <m/>
    <m/>
    <x v="3"/>
    <s v="Inbound via website"/>
    <m/>
    <s v="Employee Count 15"/>
    <m/>
    <m/>
    <m/>
    <s v="2021-11-15 17:37:25.123000+00:00"/>
    <s v="2022-07-20 07:06:38.560000+00:00"/>
    <m/>
  </r>
  <r>
    <x v="41"/>
    <n v="700000"/>
    <s v="INR"/>
    <n v="0"/>
    <x v="36"/>
    <s v="Sales"/>
    <s v="stat_1hn9nRJaLbI53NxPuSQgo90kRpbpKsFlwN4oEGNUTdO"/>
    <s v="Lost"/>
    <x v="1"/>
    <s v="OpportunityStatusType.Lost"/>
    <m/>
    <m/>
    <s v="Lost to Plum, our quotes were higher than Plum"/>
    <s v="lead_RdA2fGjVW6H6Lli1ucHnLv2WM1hrHMMUDEHO75f5QJU"/>
    <s v="OSX Techlabs Pvt Ltd"/>
    <s v="Bharti Bankey"/>
    <s v="user_srg8vKhTH4Op816Ys9oZfFwLDukscRfgPrYZnVvwv0c"/>
    <s v="Ankur Gaurav"/>
    <s v="2022-05-19 11:18:26.424000+00:00"/>
    <s v="2022-07-20 07:13:14.518000+00:00"/>
    <m/>
    <s v="Pune"/>
    <m/>
    <m/>
    <m/>
    <n v="95"/>
    <m/>
    <m/>
    <m/>
    <m/>
    <m/>
    <m/>
    <m/>
    <m/>
    <m/>
    <m/>
    <m/>
    <s v="IT Services &amp; IT Consulting"/>
    <m/>
    <m/>
    <m/>
    <m/>
    <m/>
    <m/>
    <m/>
    <m/>
    <m/>
    <m/>
    <m/>
    <m/>
    <m/>
    <m/>
    <s v="user_aM3WaaSUQQmaNnsm9l2FQRVWUEr8RN2ZdXzsuQUalQ3"/>
    <s v="Bharti Bankey"/>
    <m/>
    <m/>
    <s v="June"/>
    <x v="2"/>
    <m/>
    <m/>
    <m/>
    <m/>
    <m/>
    <m/>
    <s v="2021-08-19 06:19:12.764000+00:00"/>
    <s v="2022-08-23 10:33:47.257000+00:00"/>
    <m/>
  </r>
  <r>
    <x v="9"/>
    <n v="200000"/>
    <s v="INR"/>
    <n v="0"/>
    <x v="4"/>
    <s v="Sales"/>
    <s v="stat_kcR4fZg7TU7jjk1jAVua3qGLRS4J5uFayEjK5j02wtv"/>
    <s v="Unqualified"/>
    <x v="1"/>
    <s v="OpportunityStatusType.Lost"/>
    <m/>
    <m/>
    <s v="72 employees SI- 2lacs maternity- no RR- 2-4% Ambulance-1k dental- cover"/>
    <s v="lead_fhFxqLqXULKQYd7zRJzNl1UgeOZ1lfoLMmdBpwCzNnE"/>
    <s v="St. Michaels"/>
    <s v="Bharti Bankey"/>
    <s v="user_9SBRjyF0n4iWuhUdqRyQkFhl2J4uyNKhFWvvJEvunX8"/>
    <s v="Omkar Ghate"/>
    <s v="2022-02-08 09:43:29.981000+00:00"/>
    <s v="2022-07-20 07:06:48.907000+00:00"/>
    <m/>
    <s v="Ranchi"/>
    <m/>
    <s v="2022-02-06 16:06:25+00:00"/>
    <m/>
    <n v="50"/>
    <m/>
    <m/>
    <m/>
    <m/>
    <m/>
    <m/>
    <m/>
    <s v="ORGANIC_SEARCH"/>
    <m/>
    <m/>
    <m/>
    <m/>
    <m/>
    <m/>
    <m/>
    <m/>
    <m/>
    <m/>
    <m/>
    <m/>
    <m/>
    <m/>
    <m/>
    <m/>
    <m/>
    <m/>
    <s v="user_aM3WaaSUQQmaNnsm9l2FQRVWUEr8RN2ZdXzsuQUalQ3"/>
    <s v="Bharti Bankey"/>
    <s v="Siddharth Angolkar"/>
    <m/>
    <m/>
    <x v="3"/>
    <s v="Inbound via website"/>
    <m/>
    <s v="Employee Count 50 to 200"/>
    <m/>
    <m/>
    <m/>
    <s v="2022-02-06 16:09:10.639000+00:00"/>
    <s v="2022-07-20 07:06:48.945000+00:00"/>
    <m/>
  </r>
  <r>
    <x v="9"/>
    <n v="160000"/>
    <s v="INR"/>
    <n v="0"/>
    <x v="39"/>
    <s v="Sales"/>
    <s v="stat_kcR4fZg7TU7jjk1jAVua3qGLRS4J5uFayEjK5j02wtv"/>
    <s v="Unqualified"/>
    <x v="1"/>
    <s v="OpportunityStatusType.Lost"/>
    <m/>
    <m/>
    <s v="GMC"/>
    <s v="lead_tyxXawKWYq82QoEjY1VIUAadLn3V27IgGk5oeFGJenO"/>
    <s v="Bungeetech"/>
    <s v="Bharti Bankey"/>
    <s v="user_9SBRjyF0n4iWuhUdqRyQkFhl2J4uyNKhFWvvJEvunX8"/>
    <s v="Omkar Ghate"/>
    <s v="2022-03-02 08:06:16.313000+00:00"/>
    <s v="2022-07-20 07:03:26.668000+00:00"/>
    <m/>
    <s v="Kanpur"/>
    <m/>
    <s v="2022-02-22 19:40:13+00:00"/>
    <m/>
    <n v="25"/>
    <m/>
    <m/>
    <s v="Facebook"/>
    <m/>
    <m/>
    <m/>
    <m/>
    <s v="DIRECT_TRAFFIC"/>
    <m/>
    <m/>
    <m/>
    <m/>
    <m/>
    <m/>
    <m/>
    <m/>
    <m/>
    <m/>
    <m/>
    <m/>
    <m/>
    <m/>
    <m/>
    <m/>
    <m/>
    <m/>
    <s v="user_aM3WaaSUQQmaNnsm9l2FQRVWUEr8RN2ZdXzsuQUalQ3"/>
    <s v="Bharti Bankey"/>
    <m/>
    <m/>
    <m/>
    <x v="8"/>
    <s v="Inbound via website"/>
    <m/>
    <s v="Employee Count 25"/>
    <m/>
    <m/>
    <m/>
    <s v="2022-02-22 19:43:00.793000+00:00"/>
    <s v="2022-08-23 10:54:04.542000+00:00"/>
    <m/>
  </r>
  <r>
    <x v="9"/>
    <n v="40000"/>
    <s v="INR"/>
    <n v="0"/>
    <x v="10"/>
    <s v="Sales"/>
    <s v="stat_kcR4fZg7TU7jjk1jAVua3qGLRS4J5uFayEjK5j02wtv"/>
    <s v="Unqualified"/>
    <x v="1"/>
    <s v="OpportunityStatusType.Lost"/>
    <m/>
    <m/>
    <s v="SI-2lacs RR-1-2% Maternity- 50k Ambulance- 2k TPA should have good network of hospital in chennai"/>
    <s v="lead_GOIrFhTef2NWCT7JXUhiNldAMIf8aJt0a0YtI3HoSHe"/>
    <s v="Nimmadhi"/>
    <s v="Bharti Bankey"/>
    <s v="user_9SBRjyF0n4iWuhUdqRyQkFhl2J4uyNKhFWvvJEvunX8"/>
    <s v="Omkar Ghate"/>
    <s v="2021-12-13 07:10:55.078000+00:00"/>
    <s v="2022-07-20 07:04:06.119000+00:00"/>
    <m/>
    <s v="Chennai"/>
    <m/>
    <m/>
    <m/>
    <n v="12"/>
    <m/>
    <m/>
    <m/>
    <m/>
    <m/>
    <m/>
    <m/>
    <m/>
    <m/>
    <m/>
    <m/>
    <s v="Others"/>
    <m/>
    <m/>
    <m/>
    <m/>
    <m/>
    <m/>
    <m/>
    <m/>
    <m/>
    <m/>
    <m/>
    <m/>
    <s v="Deepak Yadav"/>
    <m/>
    <s v="user_aM3WaaSUQQmaNnsm9l2FQRVWUEr8RN2ZdXzsuQUalQ3"/>
    <s v="Bharti Bankey"/>
    <s v="Siddharth Angolkar"/>
    <m/>
    <m/>
    <x v="3"/>
    <s v="Inbound via website"/>
    <m/>
    <s v="Employee Count 7-50"/>
    <m/>
    <m/>
    <m/>
    <s v="2021-12-10 08:08:47.950000+00:00"/>
    <s v="2022-07-20 07:04:06.155000+00:00"/>
    <m/>
  </r>
  <r>
    <x v="9"/>
    <n v="200000"/>
    <s v="INR"/>
    <n v="0"/>
    <x v="39"/>
    <s v="Sales"/>
    <s v="stat_kcR4fZg7TU7jjk1jAVua3qGLRS4J5uFayEjK5j02wtv"/>
    <s v="Unqualified"/>
    <x v="1"/>
    <s v="OpportunityStatusType.Lost"/>
    <m/>
    <m/>
    <s v="Parental"/>
    <s v="lead_tyxXawKWYq82QoEjY1VIUAadLn3V27IgGk5oeFGJenO"/>
    <s v="Bungeetech"/>
    <s v="Bharti Bankey"/>
    <s v="user_9SBRjyF0n4iWuhUdqRyQkFhl2J4uyNKhFWvvJEvunX8"/>
    <s v="Omkar Ghate"/>
    <s v="2022-03-07 07:16:28.289000+00:00"/>
    <s v="2022-07-20 07:03:32.544000+00:00"/>
    <m/>
    <s v="Kanpur"/>
    <m/>
    <s v="2022-02-22 19:40:13+00:00"/>
    <m/>
    <n v="25"/>
    <m/>
    <m/>
    <s v="Facebook"/>
    <m/>
    <m/>
    <m/>
    <m/>
    <s v="DIRECT_TRAFFIC"/>
    <m/>
    <m/>
    <m/>
    <m/>
    <m/>
    <m/>
    <m/>
    <m/>
    <m/>
    <m/>
    <m/>
    <m/>
    <m/>
    <m/>
    <m/>
    <m/>
    <m/>
    <m/>
    <s v="user_aM3WaaSUQQmaNnsm9l2FQRVWUEr8RN2ZdXzsuQUalQ3"/>
    <s v="Bharti Bankey"/>
    <m/>
    <m/>
    <m/>
    <x v="8"/>
    <s v="Inbound via website"/>
    <m/>
    <s v="Employee Count 25"/>
    <m/>
    <m/>
    <m/>
    <s v="2022-02-22 19:43:00.793000+00:00"/>
    <s v="2022-08-23 10:54:04.542000+00:00"/>
    <m/>
  </r>
  <r>
    <x v="9"/>
    <n v="200000"/>
    <s v="INR"/>
    <n v="0"/>
    <x v="16"/>
    <s v="Sales"/>
    <s v="stat_kcR4fZg7TU7jjk1jAVua3qGLRS4J5uFayEjK5j02wtv"/>
    <s v="Unqualified"/>
    <x v="1"/>
    <s v="OpportunityStatusType.Lost"/>
    <m/>
    <m/>
    <s v="GMC -Renewal"/>
    <s v="lead_EGIdnNpvipSOkunB5WdeRWQQfOMHWDktsgMDl6ObakV"/>
    <s v="Vastu raviraj"/>
    <s v="Bharti Bankey"/>
    <s v="user_9SBRjyF0n4iWuhUdqRyQkFhl2J4uyNKhFWvvJEvunX8"/>
    <s v="Omkar Ghate"/>
    <s v="2022-05-06 10:12:49+00:00"/>
    <s v="2022-07-20 06:59:46.500000+00:00"/>
    <m/>
    <s v="Mumbai"/>
    <m/>
    <s v="2021-01-09 10:40:43+00:00"/>
    <m/>
    <n v="37"/>
    <m/>
    <m/>
    <m/>
    <m/>
    <m/>
    <m/>
    <m/>
    <m/>
    <m/>
    <m/>
    <m/>
    <s v="Others"/>
    <m/>
    <m/>
    <m/>
    <m/>
    <m/>
    <m/>
    <m/>
    <m/>
    <m/>
    <m/>
    <m/>
    <m/>
    <s v="Prashant Abhang"/>
    <m/>
    <s v="user_aM3WaaSUQQmaNnsm9l2FQRVWUEr8RN2ZdXzsuQUalQ3"/>
    <s v="Bharti Bankey"/>
    <s v="Siddharth Angolkar"/>
    <m/>
    <s v="May"/>
    <x v="3"/>
    <s v="Inbound via website"/>
    <m/>
    <m/>
    <m/>
    <m/>
    <m/>
    <s v="2021-01-09 10:43:24.969000+00:00"/>
    <s v="2022-07-20 06:59:46.535000+00:00"/>
    <m/>
  </r>
  <r>
    <x v="9"/>
    <n v="35000"/>
    <s v="INR"/>
    <n v="0"/>
    <x v="16"/>
    <s v="Sales"/>
    <s v="stat_kcR4fZg7TU7jjk1jAVua3qGLRS4J5uFayEjK5j02wtv"/>
    <s v="Unqualified"/>
    <x v="1"/>
    <s v="OpportunityStatusType.Lost"/>
    <m/>
    <m/>
    <s v="SI- 5 lacs/ 3 lacs maternity benefits- No RR- 1-2% Ambulance- 1k Pre-post-30- 60 days PED- Cover No Waiting- Period wants to close it before 31st march Location - Jalgaon(M.P)"/>
    <s v="lead_asEiT02GdTLntyQaNGvB5PfZyVVjrhWfpderWAt5zls"/>
    <s v="Navalprabha"/>
    <s v="Bharti Bankey"/>
    <s v="user_9SBRjyF0n4iWuhUdqRyQkFhl2J4uyNKhFWvvJEvunX8"/>
    <s v="Omkar Ghate"/>
    <s v="2022-03-29 07:32:19.295000+00:00"/>
    <s v="2022-07-20 06:58:45.384000+00:00"/>
    <m/>
    <m/>
    <m/>
    <s v="2022-03-28 10:48:53+00:00"/>
    <m/>
    <n v="25"/>
    <m/>
    <m/>
    <m/>
    <m/>
    <m/>
    <m/>
    <m/>
    <s v="PAID_SEARCH"/>
    <m/>
    <m/>
    <m/>
    <m/>
    <m/>
    <m/>
    <m/>
    <m/>
    <m/>
    <m/>
    <m/>
    <m/>
    <m/>
    <m/>
    <m/>
    <m/>
    <m/>
    <m/>
    <s v="user_aM3WaaSUQQmaNnsm9l2FQRVWUEr8RN2ZdXzsuQUalQ3"/>
    <s v="Bharti Bankey"/>
    <s v="Siddharth Angolkar"/>
    <m/>
    <m/>
    <x v="3"/>
    <s v="Inbound via website"/>
    <m/>
    <s v="Employee Count 25"/>
    <m/>
    <m/>
    <m/>
    <s v="2022-03-28 10:48:57.215000+00:00"/>
    <s v="2022-07-20 06:58:45.418000+00:00"/>
    <m/>
  </r>
  <r>
    <x v="9"/>
    <n v="3000"/>
    <s v="INR"/>
    <n v="0"/>
    <x v="16"/>
    <s v="Sales"/>
    <s v="stat_kcR4fZg7TU7jjk1jAVua3qGLRS4J5uFayEjK5j02wtv"/>
    <s v="Unqualified"/>
    <x v="1"/>
    <s v="OpportunityStatusType.Lost"/>
    <m/>
    <m/>
    <m/>
    <s v="lead_2cEgtBxAM8uw0sfrcwcIlXVeAeY87Uxo7lqMqlRgxe8"/>
    <s v="IppoPay Technologies Pvt Ltd"/>
    <s v="Omkar Ghate"/>
    <s v="user_9SBRjyF0n4iWuhUdqRyQkFhl2J4uyNKhFWvvJEvunX8"/>
    <s v="Omkar Ghate"/>
    <s v="2022-02-01 08:22:33.538000+00:00"/>
    <s v="2022-07-20 06:56:45.066000+00:00"/>
    <m/>
    <s v="Chennai"/>
    <m/>
    <s v="2022-01-31 04:35:54+00:00"/>
    <m/>
    <n v="49"/>
    <m/>
    <m/>
    <m/>
    <m/>
    <m/>
    <m/>
    <m/>
    <s v="PAID_SOCIAL"/>
    <m/>
    <m/>
    <m/>
    <s v="IT Services &amp; IT Consulting"/>
    <m/>
    <m/>
    <m/>
    <m/>
    <m/>
    <m/>
    <m/>
    <m/>
    <m/>
    <m/>
    <m/>
    <m/>
    <m/>
    <m/>
    <s v="user_9SBRjyF0n4iWuhUdqRyQkFhl2J4uyNKhFWvvJEvunX8"/>
    <s v="Omkar Ghate"/>
    <m/>
    <m/>
    <s v="June"/>
    <x v="3"/>
    <s v="Inbound via website"/>
    <m/>
    <s v="Employee Count 25"/>
    <m/>
    <m/>
    <m/>
    <s v="2022-01-31 04:38:37.414000+00:00"/>
    <s v="2022-07-20 06:56:45.093000+00:00"/>
    <s v="GPA"/>
  </r>
  <r>
    <x v="9"/>
    <n v="30184"/>
    <s v="INR"/>
    <n v="0"/>
    <x v="16"/>
    <s v="Sales"/>
    <s v="stat_kcR4fZg7TU7jjk1jAVua3qGLRS4J5uFayEjK5j02wtv"/>
    <s v="Unqualified"/>
    <x v="1"/>
    <s v="OpportunityStatusType.Lost"/>
    <m/>
    <m/>
    <m/>
    <s v="lead_2cEgtBxAM8uw0sfrcwcIlXVeAeY87Uxo7lqMqlRgxe8"/>
    <s v="IppoPay Technologies Pvt Ltd"/>
    <s v="Omkar Ghate"/>
    <s v="user_9SBRjyF0n4iWuhUdqRyQkFhl2J4uyNKhFWvvJEvunX8"/>
    <s v="Omkar Ghate"/>
    <s v="2022-02-01 08:15:34.513000+00:00"/>
    <s v="2022-07-20 06:56:37.955000+00:00"/>
    <m/>
    <s v="Chennai"/>
    <m/>
    <s v="2022-01-31 04:35:54+00:00"/>
    <m/>
    <n v="49"/>
    <m/>
    <m/>
    <m/>
    <m/>
    <m/>
    <m/>
    <m/>
    <s v="PAID_SOCIAL"/>
    <m/>
    <m/>
    <m/>
    <s v="IT Services &amp; IT Consulting"/>
    <m/>
    <m/>
    <m/>
    <m/>
    <m/>
    <m/>
    <m/>
    <m/>
    <m/>
    <m/>
    <m/>
    <m/>
    <m/>
    <m/>
    <s v="user_9SBRjyF0n4iWuhUdqRyQkFhl2J4uyNKhFWvvJEvunX8"/>
    <s v="Omkar Ghate"/>
    <m/>
    <m/>
    <s v="June"/>
    <x v="3"/>
    <s v="Inbound via website"/>
    <m/>
    <s v="Employee Count 25"/>
    <m/>
    <m/>
    <m/>
    <s v="2022-01-31 04:38:37.414000+00:00"/>
    <s v="2022-07-20 06:56:45.093000+00:00"/>
    <s v="GMC"/>
  </r>
  <r>
    <x v="9"/>
    <n v="470000"/>
    <s v="INR"/>
    <n v="0"/>
    <x v="16"/>
    <s v="Sales"/>
    <s v="stat_kcR4fZg7TU7jjk1jAVua3qGLRS4J5uFayEjK5j02wtv"/>
    <s v="Unqualified"/>
    <x v="1"/>
    <s v="OpportunityStatusType.Lost"/>
    <m/>
    <m/>
    <s v="fresh"/>
    <s v="lead_qw5yTnVBEH5oWbyaR81mCa4YlTRAp7GRUW5LFf7Umr3"/>
    <s v="Cloud Destinations (Fresh)"/>
    <s v="Bhairavi Jog"/>
    <s v="user_9SBRjyF0n4iWuhUdqRyQkFhl2J4uyNKhFWvvJEvunX8"/>
    <s v="Omkar Ghate"/>
    <s v="2022-01-12 05:38:20.449000+00:00"/>
    <s v="2022-07-20 06:55:44.510000+00:00"/>
    <m/>
    <s v="Coimbatore"/>
    <m/>
    <m/>
    <m/>
    <n v="100"/>
    <m/>
    <m/>
    <m/>
    <m/>
    <m/>
    <m/>
    <m/>
    <m/>
    <m/>
    <m/>
    <m/>
    <m/>
    <m/>
    <m/>
    <m/>
    <m/>
    <m/>
    <m/>
    <m/>
    <m/>
    <m/>
    <m/>
    <m/>
    <m/>
    <m/>
    <m/>
    <s v="user_228eUmsdKIb9OItgmiDq1zD4aPZ1eqiapbaLAGeBf8g"/>
    <s v="Bhairavi Jog"/>
    <s v="Siddharth Angolkar"/>
    <m/>
    <m/>
    <x v="4"/>
    <m/>
    <m/>
    <s v="Employee Wellness Handbook"/>
    <m/>
    <m/>
    <m/>
    <s v="2021-12-01 14:40:15.844000+00:00"/>
    <s v="2022-07-20 06:55:44.544000+00:00"/>
    <s v="GMC"/>
  </r>
  <r>
    <x v="9"/>
    <n v="50000"/>
    <s v="INR"/>
    <n v="0"/>
    <x v="16"/>
    <s v="Sales"/>
    <s v="stat_kcR4fZg7TU7jjk1jAVua3qGLRS4J5uFayEjK5j02wtv"/>
    <s v="Unqualified"/>
    <x v="1"/>
    <s v="OpportunityStatusType.Lost"/>
    <m/>
    <m/>
    <s v="SI- 5 Lacs"/>
    <s v="lead_hRc8YaxtSEN9s9hoa7NRWoeDo9AxvcRqeRnz5T3aepX"/>
    <s v="Simreka"/>
    <s v="Bharti Bankey"/>
    <s v="user_9SBRjyF0n4iWuhUdqRyQkFhl2J4uyNKhFWvvJEvunX8"/>
    <s v="Omkar Ghate"/>
    <s v="2022-01-04 11:16:48.452000+00:00"/>
    <s v="2022-07-20 06:55:18.482000+00:00"/>
    <m/>
    <s v="Bangalore"/>
    <m/>
    <m/>
    <m/>
    <n v="12"/>
    <m/>
    <m/>
    <m/>
    <m/>
    <m/>
    <m/>
    <m/>
    <m/>
    <m/>
    <m/>
    <m/>
    <m/>
    <m/>
    <m/>
    <m/>
    <m/>
    <m/>
    <m/>
    <m/>
    <m/>
    <m/>
    <m/>
    <m/>
    <m/>
    <m/>
    <m/>
    <s v="user_aM3WaaSUQQmaNnsm9l2FQRVWUEr8RN2ZdXzsuQUalQ3"/>
    <s v="Bharti Bankey"/>
    <s v="Siddharth Angolkar"/>
    <m/>
    <m/>
    <x v="3"/>
    <s v="Inbound via website"/>
    <m/>
    <s v="Employee Count 7-50"/>
    <m/>
    <m/>
    <m/>
    <s v="2021-11-27 08:51:44.011000+00:00"/>
    <s v="2022-07-20 06:55:18.602000+00:00"/>
    <m/>
  </r>
  <r>
    <x v="23"/>
    <n v="500000"/>
    <s v="INR"/>
    <n v="0"/>
    <x v="16"/>
    <s v="Sales"/>
    <s v="stat_kcR4fZg7TU7jjk1jAVua3qGLRS4J5uFayEjK5j02wtv"/>
    <s v="Unqualified"/>
    <x v="1"/>
    <s v="OpportunityStatusType.Lost"/>
    <m/>
    <m/>
    <m/>
    <s v="lead_01sfzzOuDBrx0y9CDdD01lZXjqrLtW36J8xMfgIaylX"/>
    <s v="Sigma Byte Computers Pvt Ltd"/>
    <s v="Satyajit Chati"/>
    <s v="user_GL8PBiV4pvzsQLVHSdZLeMQAQcGjCvLkffg486DHfZJ"/>
    <s v="Anshum Naithani"/>
    <s v="2022-06-16 07:24:49.658000+00:00"/>
    <s v="2022-07-20 06:49:17.338000+00:00"/>
    <m/>
    <s v="Mumbai"/>
    <m/>
    <m/>
    <m/>
    <n v="450"/>
    <m/>
    <m/>
    <m/>
    <m/>
    <m/>
    <m/>
    <m/>
    <m/>
    <m/>
    <m/>
    <m/>
    <s v="Manufacturing"/>
    <m/>
    <m/>
    <m/>
    <m/>
    <m/>
    <m/>
    <m/>
    <m/>
    <m/>
    <m/>
    <m/>
    <m/>
    <m/>
    <m/>
    <s v="user_5IQTpX6DsnoeoDfxqzqojpVoQLXPh68nhDjLS5ETjYj"/>
    <s v="Satyajit Chati"/>
    <m/>
    <m/>
    <s v="August"/>
    <x v="2"/>
    <m/>
    <m/>
    <m/>
    <m/>
    <m/>
    <m/>
    <s v="2021-08-05 07:12:26.205000+00:00"/>
    <s v="2022-07-20 06:49:17.368000+00:00"/>
    <m/>
  </r>
  <r>
    <x v="35"/>
    <n v="2000000"/>
    <s v="INR"/>
    <n v="0"/>
    <x v="10"/>
    <s v="Sales"/>
    <s v="stat_kcR4fZg7TU7jjk1jAVua3qGLRS4J5uFayEjK5j02wtv"/>
    <s v="Unqualified"/>
    <x v="1"/>
    <s v="OpportunityStatusType.Lost"/>
    <s v="cont_kC6GfSEx9PZqLHbEfyV6o1eLHQLC9gzvYr6l8KEJNVx"/>
    <s v="Amrutha"/>
    <s v="GMC 200 employees 1+3"/>
    <s v="lead_7wv7JxEIXO1aIsPLKVMDIiUog0bwXY6KLcr0EJNkfGk"/>
    <s v="TRU Global Software"/>
    <s v="Daya Gowda"/>
    <s v="user_encRk5bIEFN6ZA11h4WH2AdZTiZpogLSlMIaj0E30SZ"/>
    <s v="Daya Gowda"/>
    <s v="2022-07-15 10:43:24.601000+00:00"/>
    <s v="2022-07-20 06:48:34.914000+00:00"/>
    <m/>
    <s v="Bangalore"/>
    <m/>
    <m/>
    <m/>
    <n v="200"/>
    <m/>
    <m/>
    <s v="Facebook"/>
    <m/>
    <m/>
    <m/>
    <m/>
    <s v="PAID_SOCIAL"/>
    <m/>
    <m/>
    <m/>
    <m/>
    <m/>
    <m/>
    <m/>
    <m/>
    <m/>
    <m/>
    <m/>
    <m/>
    <m/>
    <m/>
    <m/>
    <m/>
    <m/>
    <m/>
    <s v="user_encRk5bIEFN6ZA11h4WH2AdZTiZpogLSlMIaj0E30SZ"/>
    <s v="Daya Gowda"/>
    <m/>
    <m/>
    <s v="August"/>
    <x v="4"/>
    <m/>
    <m/>
    <s v="Employee Engagement Handbook"/>
    <m/>
    <m/>
    <m/>
    <s v="2022-07-04 05:06:21.519000+00:00"/>
    <s v="2022-08-25 16:06:28.412000+00:00"/>
    <m/>
  </r>
  <r>
    <x v="9"/>
    <n v="30000"/>
    <s v="INR"/>
    <n v="0"/>
    <x v="16"/>
    <s v="Sales"/>
    <s v="stat_kcR4fZg7TU7jjk1jAVua3qGLRS4J5uFayEjK5j02wtv"/>
    <s v="Unqualified"/>
    <x v="1"/>
    <s v="OpportunityStatusType.Lost"/>
    <m/>
    <m/>
    <m/>
    <s v="lead_oj5GGywGvdWSkkL2BkiqeSE7QyORIgl2za2foABgxPM"/>
    <s v="Godiva Bioadvances Pvt Ltd"/>
    <s v="Aditi Deodhe"/>
    <s v="user_9SBRjyF0n4iWuhUdqRyQkFhl2J4uyNKhFWvvJEvunX8"/>
    <s v="Omkar Ghate"/>
    <s v="2021-11-12 07:11:07.441000+00:00"/>
    <s v="2022-07-20 06:53:53.712000+00:00"/>
    <m/>
    <m/>
    <m/>
    <s v="2021-11-09 10:14:29+00:00"/>
    <m/>
    <n v="15"/>
    <m/>
    <m/>
    <m/>
    <m/>
    <m/>
    <m/>
    <m/>
    <m/>
    <m/>
    <m/>
    <m/>
    <m/>
    <m/>
    <m/>
    <m/>
    <m/>
    <m/>
    <m/>
    <m/>
    <m/>
    <m/>
    <m/>
    <m/>
    <m/>
    <m/>
    <m/>
    <s v="user_aM3WaaSUQQmaNnsm9l2FQRVWUEr8RN2ZdXzsuQUalQ3"/>
    <s v="Bharti Bankey"/>
    <s v="Siddharth Angolkar"/>
    <m/>
    <m/>
    <x v="3"/>
    <s v="Inbound via website"/>
    <m/>
    <s v="Employee Count 15"/>
    <m/>
    <m/>
    <m/>
    <s v="2021-11-09 10:47:21.530000+00:00"/>
    <s v="2022-07-20 06:53:53.757000+00:00"/>
    <m/>
  </r>
  <r>
    <x v="4"/>
    <n v="250000"/>
    <s v="INR"/>
    <n v="0"/>
    <x v="16"/>
    <s v="Sales"/>
    <s v="stat_1hn9nRJaLbI53NxPuSQgo90kRpbpKsFlwN4oEGNUTdO"/>
    <s v="Lost"/>
    <x v="1"/>
    <s v="OpportunityStatusType.Lost"/>
    <s v="cont_NNRnO9a4tSUyfafEers8o7c3UdpvdN918NLA7AdYbjt"/>
    <s v="Riya Chheda"/>
    <s v="They went ahead with their current insurance partners"/>
    <s v="lead_k2Eloq9dSkeFmSGMPjFi2mQWFuIHUEA1VHQprhS3OnB"/>
    <s v="Blink Digital"/>
    <s v="Nikhil Ahuja"/>
    <s v="user_bdUPAGjcS7p6513So3N4g3aWNS5HuBuVJi7bvCPAsLt"/>
    <s v="Mayur Gadiyar"/>
    <s v="2022-07-11 06:57:17.774000+00:00"/>
    <s v="2022-07-20 06:06:43.797000+00:00"/>
    <m/>
    <s v="Mumbai"/>
    <m/>
    <m/>
    <m/>
    <n v="127"/>
    <m/>
    <m/>
    <m/>
    <m/>
    <m/>
    <m/>
    <m/>
    <s v="PAID_SOCIAL"/>
    <m/>
    <m/>
    <m/>
    <s v="Digital Marketing &amp; Advertising"/>
    <m/>
    <m/>
    <m/>
    <m/>
    <m/>
    <m/>
    <m/>
    <m/>
    <m/>
    <m/>
    <m/>
    <m/>
    <m/>
    <m/>
    <s v="user_ocHSJH83OJnHCvKyMbjx8WOOK8PMgAUGIj1qK0q0dMV"/>
    <s v="Nikhil Ahuja"/>
    <m/>
    <m/>
    <s v="July"/>
    <x v="1"/>
    <m/>
    <m/>
    <s v="Employee Engagement Handbook"/>
    <m/>
    <m/>
    <m/>
    <s v="2022-03-09 17:10:44.578000+00:00"/>
    <s v="2022-08-10 04:48:01.945000+00:00"/>
    <s v="GMC"/>
  </r>
  <r>
    <x v="29"/>
    <n v="2800000"/>
    <s v="INR"/>
    <n v="0"/>
    <x v="16"/>
    <s v="Sales"/>
    <s v="stat_kcR4fZg7TU7jjk1jAVua3qGLRS4J5uFayEjK5j02wtv"/>
    <s v="Unqualified"/>
    <x v="1"/>
    <s v="OpportunityStatusType.Lost"/>
    <m/>
    <m/>
    <m/>
    <s v="lead_LZKDVMEOTV6SXN0iOWuGQPJuPTiNH5fa9Psb18JAMEa"/>
    <s v="Chromewell Engineering Pvt Ltd"/>
    <s v="Sarvesh Pawar"/>
    <s v="user_k8sSUtRXfYEMul9CBIF4ZOmv3vnev5cdEvVZbtETMKp"/>
    <s v="Sanket Kulkarni"/>
    <s v="2022-07-11 11:39:58.498000+00:00"/>
    <s v="2022-07-20 05:25:40.536000+00:00"/>
    <m/>
    <s v="Pune"/>
    <m/>
    <m/>
    <m/>
    <n v="200"/>
    <m/>
    <m/>
    <m/>
    <m/>
    <m/>
    <m/>
    <m/>
    <m/>
    <m/>
    <m/>
    <m/>
    <s v="Manufacturing"/>
    <m/>
    <m/>
    <m/>
    <m/>
    <m/>
    <m/>
    <m/>
    <m/>
    <m/>
    <m/>
    <m/>
    <m/>
    <s v="Sakshi Soni"/>
    <m/>
    <s v="user_A8KOTZADnUtEQOLt4nSLAmteNStuGh80js75RYjrXVt"/>
    <s v="Sarvesh Pawar"/>
    <m/>
    <m/>
    <s v="July; October"/>
    <x v="2"/>
    <s v="Naukri.com"/>
    <m/>
    <m/>
    <m/>
    <m/>
    <m/>
    <s v="2022-06-19 07:22:20.695000+00:00"/>
    <s v="2022-10-20 09:57:40.183000+00:00"/>
    <s v="NON EB"/>
  </r>
  <r>
    <x v="9"/>
    <n v="40000"/>
    <s v="INR"/>
    <n v="0"/>
    <x v="10"/>
    <s v="Sales"/>
    <s v="stat_kcR4fZg7TU7jjk1jAVua3qGLRS4J5uFayEjK5j02wtv"/>
    <s v="Unqualified"/>
    <x v="1"/>
    <s v="OpportunityStatusType.Lost"/>
    <m/>
    <m/>
    <s v="Covid Policy"/>
    <s v="lead_RwlGyCI6N49CN8bW3rcFoHxv1bn5mPCtt13wBnTBUOk"/>
    <s v="GoodCare IT Management Services Pvt. Ltd."/>
    <s v="Bharti Bankey"/>
    <s v="user_9SBRjyF0n4iWuhUdqRyQkFhl2J4uyNKhFWvvJEvunX8"/>
    <s v="Omkar Ghate"/>
    <s v="2022-03-17 11:14:41.305000+00:00"/>
    <s v="2022-07-20 06:42:51.259000+00:00"/>
    <m/>
    <s v="Vadodara"/>
    <m/>
    <m/>
    <m/>
    <n v="33"/>
    <m/>
    <m/>
    <m/>
    <m/>
    <m/>
    <m/>
    <m/>
    <m/>
    <m/>
    <m/>
    <m/>
    <s v="IT Services &amp; IT Consulting"/>
    <m/>
    <m/>
    <m/>
    <m/>
    <m/>
    <m/>
    <m/>
    <m/>
    <m/>
    <m/>
    <m/>
    <m/>
    <m/>
    <m/>
    <s v="user_aM3WaaSUQQmaNnsm9l2FQRVWUEr8RN2ZdXzsuQUalQ3"/>
    <s v="Bharti Bankey"/>
    <s v="Siddharth Angolkar"/>
    <m/>
    <s v="April"/>
    <x v="4"/>
    <m/>
    <m/>
    <s v="Employee Wellness Handbook"/>
    <m/>
    <m/>
    <m/>
    <s v="2022-01-17 01:53:02.390000+00:00"/>
    <s v="2022-07-20 06:42:51.296000+00:00"/>
    <m/>
  </r>
  <r>
    <x v="40"/>
    <n v="1500000"/>
    <s v="INR"/>
    <n v="0"/>
    <x v="85"/>
    <s v="Sales"/>
    <s v="stat_1hn9nRJaLbI53NxPuSQgo90kRpbpKsFlwN4oEGNUTdO"/>
    <s v="Lost"/>
    <x v="1"/>
    <s v="OpportunityStatusType.Lost"/>
    <s v="cont_Rgm5wPq8Cf1HZdE9D3VldGw0w4vqh7VQujosjdxIMOM"/>
    <s v="Rishi Kumar"/>
    <s v="Marsh had better rates"/>
    <s v="lead_h9VweW5u7XjkB8y6BJVxUkRNUBH1roLdrye9PFk1YdR"/>
    <s v="Hexaview Technologies Inc."/>
    <s v="Nikhil Ahuja"/>
    <s v="user_hNAUXSINlo7GUxmDXzerfGAZIUUHKfva47TB2ckZABz"/>
    <s v="siddharth tongay"/>
    <s v="2022-06-20 11:03:09.146000+00:00"/>
    <s v="2022-07-20 05:15:54.620000+00:00"/>
    <m/>
    <s v="Noida"/>
    <m/>
    <m/>
    <m/>
    <n v="354"/>
    <m/>
    <m/>
    <m/>
    <m/>
    <m/>
    <m/>
    <m/>
    <s v="PAID_SOCIAL"/>
    <m/>
    <m/>
    <m/>
    <s v="IT Services &amp; IT Consulting"/>
    <m/>
    <m/>
    <m/>
    <m/>
    <m/>
    <m/>
    <m/>
    <m/>
    <m/>
    <m/>
    <m/>
    <m/>
    <m/>
    <m/>
    <s v="user_ocHSJH83OJnHCvKyMbjx8WOOK8PMgAUGIj1qK0q0dMV"/>
    <s v="Nikhil Ahuja"/>
    <m/>
    <m/>
    <s v="July"/>
    <x v="4"/>
    <m/>
    <m/>
    <s v="Employee Engagement Handbook"/>
    <m/>
    <m/>
    <m/>
    <s v="2022-06-14 12:23:06.768000+00:00"/>
    <s v="2022-07-21 05:03:12.816000+00:00"/>
    <s v="GMC"/>
  </r>
  <r>
    <x v="0"/>
    <n v="30000000"/>
    <s v="INR"/>
    <n v="0"/>
    <x v="76"/>
    <s v="Sales"/>
    <s v="stat_kcR4fZg7TU7jjk1jAVua3qGLRS4J5uFayEjK5j02wtv"/>
    <s v="Unqualified"/>
    <x v="1"/>
    <s v="OpportunityStatusType.Lost"/>
    <m/>
    <m/>
    <m/>
    <s v="lead_TQkPCsSHWSq4LxnnHFvlbFdlyRA57K5CaaZMashvfN3"/>
    <s v="Yazaki India"/>
    <s v="Prajakta Sahastrabudhe"/>
    <s v="user_sREdxbAJihL2Zbgic7tyQ6Rc4Mny7HnD1RNGhA9DDYh"/>
    <s v="Prajakta Sahastrabudhe"/>
    <s v="2022-04-19 07:20:53.449000+00:00"/>
    <s v="2022-07-20 04:36:53.828000+00:00"/>
    <m/>
    <s v="Pune"/>
    <m/>
    <m/>
    <m/>
    <n v="2000"/>
    <m/>
    <m/>
    <m/>
    <m/>
    <m/>
    <m/>
    <m/>
    <m/>
    <m/>
    <m/>
    <m/>
    <s v="Manufacturing"/>
    <m/>
    <m/>
    <m/>
    <m/>
    <m/>
    <m/>
    <m/>
    <m/>
    <m/>
    <m/>
    <m/>
    <m/>
    <s v="Sakshi Soni"/>
    <m/>
    <s v="user_1z3bdwgjF9RILRmuQPeXXGoPhafSi1mEgyb4l5sVEvN"/>
    <s v="Ankita Pingale"/>
    <m/>
    <m/>
    <s v="July"/>
    <x v="2"/>
    <s v="Naukri.com"/>
    <m/>
    <m/>
    <m/>
    <m/>
    <m/>
    <s v="2022-04-04 11:15:45.697000+00:00"/>
    <s v="2022-10-20 10:20:51.987000+00:00"/>
    <m/>
  </r>
  <r>
    <x v="0"/>
    <n v="4300000"/>
    <s v="INR"/>
    <n v="100"/>
    <x v="79"/>
    <s v="Sales"/>
    <s v="stat_OZRiD1474QRJIpvnjHCZfiIvKcVD6mIKSSTzg8SwDVx"/>
    <s v="Won- Payment Completed"/>
    <x v="0"/>
    <s v="OpportunityStatusType.Won"/>
    <m/>
    <m/>
    <m/>
    <s v="lead_qlka9vBrsaPsJAB4BVuBKQHSFBmJgGpq5BlPldkSa0u"/>
    <s v="Japfa Comfeed"/>
    <s v="Prajakta Sahastrabudhe"/>
    <s v="user_sREdxbAJihL2Zbgic7tyQ6Rc4Mny7HnD1RNGhA9DDYh"/>
    <s v="Prajakta Sahastrabudhe"/>
    <s v="2022-05-20 12:21:53.063000+00:00"/>
    <s v="2022-07-20 04:36:00.497000+00:00"/>
    <m/>
    <s v="Pune"/>
    <m/>
    <m/>
    <m/>
    <n v="600"/>
    <m/>
    <m/>
    <s v="Facebook"/>
    <m/>
    <m/>
    <m/>
    <m/>
    <m/>
    <m/>
    <m/>
    <m/>
    <s v="Food &amp; Beverages"/>
    <m/>
    <m/>
    <m/>
    <m/>
    <m/>
    <m/>
    <m/>
    <m/>
    <m/>
    <m/>
    <m/>
    <m/>
    <s v="Deepak Yadav; Mrunmay Jalgaonkar"/>
    <m/>
    <s v="user_sREdxbAJihL2Zbgic7tyQ6Rc4Mny7HnD1RNGhA9DDYh"/>
    <s v="Prajakta Sahastrabudhe"/>
    <s v="Anjali Nishu"/>
    <m/>
    <s v="July"/>
    <x v="2"/>
    <s v="Naukri.com"/>
    <m/>
    <m/>
    <m/>
    <m/>
    <m/>
    <s v="2020-12-12 09:51:58.304000+00:00"/>
    <s v="2022-10-19 09:24:18.112000+00:00"/>
    <m/>
  </r>
  <r>
    <x v="27"/>
    <n v="1000000"/>
    <s v="INR"/>
    <n v="0"/>
    <x v="10"/>
    <s v="Sales"/>
    <s v="stat_kcR4fZg7TU7jjk1jAVua3qGLRS4J5uFayEjK5j02wtv"/>
    <s v="Unqualified"/>
    <x v="1"/>
    <s v="OpportunityStatusType.Lost"/>
    <m/>
    <m/>
    <s v="For 66 people"/>
    <s v="lead_GVabf42LK0kM89D2VEfgP7Nxdb3IaBsKQqFJpsmm24M"/>
    <s v="M/S Bombay Gymkhana Ltd."/>
    <s v="Namrata Aurora"/>
    <s v="user_2YgShwgjLNI4FjAqgE9PtKsdIaGh919JGcFG919fe5B"/>
    <s v="Satyam Tiwari"/>
    <s v="2022-02-21 07:29:08.281000+00:00"/>
    <s v="2022-07-19 17:48:59.364000+00:00"/>
    <m/>
    <s v="Mumbai"/>
    <m/>
    <m/>
    <m/>
    <n v="62"/>
    <m/>
    <m/>
    <m/>
    <m/>
    <m/>
    <m/>
    <m/>
    <m/>
    <m/>
    <m/>
    <m/>
    <s v="Sports &amp; Entertainment"/>
    <m/>
    <m/>
    <m/>
    <m/>
    <m/>
    <m/>
    <m/>
    <m/>
    <m/>
    <m/>
    <m/>
    <m/>
    <s v="Jitin Gopi"/>
    <m/>
    <s v="user_IpBH4s1Av5OVFfQQ3nW0qPDDjwLT9uRfx1sVhml8UQA"/>
    <s v="Namrata Aurora"/>
    <s v="Dr. Anil More"/>
    <m/>
    <s v="June; September"/>
    <x v="2"/>
    <m/>
    <m/>
    <m/>
    <m/>
    <m/>
    <m/>
    <s v="2021-11-17 01:29:56.258000+00:00"/>
    <s v="2022-07-19 17:48:59.413000+00:00"/>
    <s v="GMC"/>
  </r>
  <r>
    <x v="27"/>
    <n v="50000"/>
    <s v="INR"/>
    <n v="0"/>
    <x v="16"/>
    <s v="Sales"/>
    <s v="stat_kcR4fZg7TU7jjk1jAVua3qGLRS4J5uFayEjK5j02wtv"/>
    <s v="Unqualified"/>
    <x v="1"/>
    <s v="OpportunityStatusType.Lost"/>
    <m/>
    <m/>
    <m/>
    <s v="lead_GVabf42LK0kM89D2VEfgP7Nxdb3IaBsKQqFJpsmm24M"/>
    <s v="M/S Bombay Gymkhana Ltd."/>
    <s v="Namrata Aurora"/>
    <s v="user_2YgShwgjLNI4FjAqgE9PtKsdIaGh919JGcFG919fe5B"/>
    <s v="Satyam Tiwari"/>
    <s v="2022-02-21 07:28:45.726000+00:00"/>
    <s v="2022-07-19 17:48:45.457000+00:00"/>
    <m/>
    <s v="Mumbai"/>
    <m/>
    <m/>
    <m/>
    <n v="62"/>
    <m/>
    <m/>
    <m/>
    <m/>
    <m/>
    <m/>
    <m/>
    <m/>
    <m/>
    <m/>
    <m/>
    <s v="Sports &amp; Entertainment"/>
    <m/>
    <m/>
    <m/>
    <m/>
    <m/>
    <m/>
    <m/>
    <m/>
    <m/>
    <m/>
    <m/>
    <m/>
    <s v="Jitin Gopi"/>
    <m/>
    <s v="user_IpBH4s1Av5OVFfQQ3nW0qPDDjwLT9uRfx1sVhml8UQA"/>
    <s v="Namrata Aurora"/>
    <s v="Dr. Anil More"/>
    <m/>
    <s v="June; September"/>
    <x v="2"/>
    <m/>
    <m/>
    <m/>
    <m/>
    <m/>
    <m/>
    <s v="2021-11-17 01:29:56.258000+00:00"/>
    <s v="2022-07-19 17:48:59.413000+00:00"/>
    <s v="GPA; GTL"/>
  </r>
  <r>
    <x v="9"/>
    <n v="1000000"/>
    <s v="INR"/>
    <n v="0"/>
    <x v="4"/>
    <s v="Sales"/>
    <s v="stat_kcR4fZg7TU7jjk1jAVua3qGLRS4J5uFayEjK5j02wtv"/>
    <s v="Unqualified"/>
    <x v="1"/>
    <s v="OpportunityStatusType.Lost"/>
    <s v="cont_yU36SapHdFFwyeGdhDEkKqXhKNrcU0YmXYsAq7vEdsD"/>
    <s v="Mangesh Bakshi"/>
    <s v="The client has personal relationship with New India and has been their direct insurer for the past 15 years"/>
    <s v="lead_BV5MG6uGSWT1qBC5J3IrzkCwxZh4wqocHdGGEGFuBgt"/>
    <s v="Resilient Cosmeceuticals Pvt. Ltd."/>
    <s v="Gauri Jori"/>
    <s v="user_9SBRjyF0n4iWuhUdqRyQkFhl2J4uyNKhFWvvJEvunX8"/>
    <s v="Omkar Ghate"/>
    <s v="2022-07-14 08:26:16.381000+00:00"/>
    <s v="2022-07-20 03:52:21.225000+00:00"/>
    <m/>
    <s v="Pune"/>
    <m/>
    <s v="2020-09-14 07:40:51+00:00"/>
    <m/>
    <n v="121"/>
    <m/>
    <m/>
    <m/>
    <m/>
    <m/>
    <m/>
    <m/>
    <m/>
    <m/>
    <m/>
    <m/>
    <s v="Manufacturing"/>
    <m/>
    <m/>
    <m/>
    <m/>
    <m/>
    <m/>
    <m/>
    <m/>
    <m/>
    <m/>
    <m/>
    <m/>
    <m/>
    <m/>
    <s v="user_5YHA1ZU4iP896lD1YJehdJcMx7ZEgWCpulT4T2c3pJ3"/>
    <s v="Gauri Jori"/>
    <m/>
    <m/>
    <s v="September"/>
    <x v="2"/>
    <m/>
    <m/>
    <m/>
    <m/>
    <m/>
    <m/>
    <s v="2020-12-06 09:49:31.423000+00:00"/>
    <s v="2022-09-16 05:40:59.107000+00:00"/>
    <s v="GMC"/>
  </r>
  <r>
    <x v="27"/>
    <n v="200000"/>
    <s v="INR"/>
    <n v="0"/>
    <x v="10"/>
    <s v="Sales"/>
    <s v="stat_kcR4fZg7TU7jjk1jAVua3qGLRS4J5uFayEjK5j02wtv"/>
    <s v="Unqualified"/>
    <x v="1"/>
    <s v="OpportunityStatusType.Lost"/>
    <s v="cont_EKR8YCYQ8b0WuHx3RSGKc0YyfbSbqWzbXzkofg5CZFz"/>
    <s v="Sonit Jain"/>
    <s v="Non EB - Data Security policy"/>
    <s v="lead_rVZ6Ro089B14qAeobpvJtAL9mRa2Y6tB9zpVuXkaV6i"/>
    <s v="GajShield Infotech (I) Pvt. Ltd"/>
    <s v="Shreenath Bhat"/>
    <s v="user_2YgShwgjLNI4FjAqgE9PtKsdIaGh919JGcFG919fe5B"/>
    <s v="Satyam Tiwari"/>
    <s v="2022-07-04 12:07:47.494000+00:00"/>
    <s v="2022-07-19 16:34:13.244000+00:00"/>
    <m/>
    <s v="Mumbai"/>
    <m/>
    <m/>
    <m/>
    <n v="68"/>
    <m/>
    <m/>
    <m/>
    <m/>
    <m/>
    <m/>
    <m/>
    <m/>
    <m/>
    <m/>
    <m/>
    <s v="IT Services &amp; IT Consulting"/>
    <m/>
    <m/>
    <m/>
    <m/>
    <m/>
    <m/>
    <m/>
    <m/>
    <m/>
    <m/>
    <m/>
    <m/>
    <s v="Ravi Jaiswal"/>
    <m/>
    <s v="user_vMd4rmcrSbjykdyL2J7rrYn84SWdcNc5FKligrmItPw"/>
    <s v="Shreenath Bhat"/>
    <m/>
    <m/>
    <m/>
    <x v="2"/>
    <s v="Mr. E"/>
    <m/>
    <m/>
    <m/>
    <m/>
    <m/>
    <s v="2022-05-23 07:04:20.807000+00:00"/>
    <s v="2022-10-19 12:39:02.354000+00:00"/>
    <s v="NON EB"/>
  </r>
  <r>
    <x v="27"/>
    <n v="350000"/>
    <s v="INR"/>
    <n v="0"/>
    <x v="10"/>
    <s v="Sales"/>
    <s v="stat_kcR4fZg7TU7jjk1jAVua3qGLRS4J5uFayEjK5j02wtv"/>
    <s v="Unqualified"/>
    <x v="1"/>
    <s v="OpportunityStatusType.Lost"/>
    <s v="cont_EKR8YCYQ8b0WuHx3RSGKc0YyfbSbqWzbXzkofg5CZFz"/>
    <s v="Sonit Jain"/>
    <s v="GMC - Fresh"/>
    <s v="lead_rVZ6Ro089B14qAeobpvJtAL9mRa2Y6tB9zpVuXkaV6i"/>
    <s v="GajShield Infotech (I) Pvt. Ltd"/>
    <s v="Shreenath Bhat"/>
    <s v="user_2YgShwgjLNI4FjAqgE9PtKsdIaGh919JGcFG919fe5B"/>
    <s v="Satyam Tiwari"/>
    <s v="2022-07-04 12:06:41.213000+00:00"/>
    <s v="2022-07-19 16:34:19.292000+00:00"/>
    <m/>
    <s v="Mumbai"/>
    <m/>
    <m/>
    <m/>
    <n v="68"/>
    <m/>
    <m/>
    <m/>
    <m/>
    <m/>
    <m/>
    <m/>
    <m/>
    <m/>
    <m/>
    <m/>
    <s v="IT Services &amp; IT Consulting"/>
    <m/>
    <m/>
    <m/>
    <m/>
    <m/>
    <m/>
    <m/>
    <m/>
    <m/>
    <m/>
    <m/>
    <m/>
    <s v="Ravi Jaiswal"/>
    <m/>
    <s v="user_vMd4rmcrSbjykdyL2J7rrYn84SWdcNc5FKligrmItPw"/>
    <s v="Shreenath Bhat"/>
    <m/>
    <m/>
    <m/>
    <x v="2"/>
    <s v="Mr. E"/>
    <m/>
    <m/>
    <m/>
    <m/>
    <m/>
    <s v="2022-05-23 07:04:20.807000+00:00"/>
    <s v="2022-10-19 12:39:02.354000+00:00"/>
    <s v="GMC"/>
  </r>
  <r>
    <x v="27"/>
    <n v="10000"/>
    <s v="INR"/>
    <n v="0"/>
    <x v="10"/>
    <s v="Sales"/>
    <s v="stat_kcR4fZg7TU7jjk1jAVua3qGLRS4J5uFayEjK5j02wtv"/>
    <s v="Unqualified"/>
    <x v="1"/>
    <s v="OpportunityStatusType.Lost"/>
    <s v="cont_EKR8YCYQ8b0WuHx3RSGKc0YyfbSbqWzbXzkofg5CZFz"/>
    <s v="Sonit Jain"/>
    <s v="GPA - Fresh"/>
    <s v="lead_rVZ6Ro089B14qAeobpvJtAL9mRa2Y6tB9zpVuXkaV6i"/>
    <s v="GajShield Infotech (I) Pvt. Ltd"/>
    <s v="Shreenath Bhat"/>
    <s v="user_2YgShwgjLNI4FjAqgE9PtKsdIaGh919JGcFG919fe5B"/>
    <s v="Satyam Tiwari"/>
    <s v="2022-07-04 12:07:08.758000+00:00"/>
    <s v="2022-07-19 16:34:16.313000+00:00"/>
    <m/>
    <s v="Mumbai"/>
    <m/>
    <m/>
    <m/>
    <n v="68"/>
    <m/>
    <m/>
    <m/>
    <m/>
    <m/>
    <m/>
    <m/>
    <m/>
    <m/>
    <m/>
    <m/>
    <s v="IT Services &amp; IT Consulting"/>
    <m/>
    <m/>
    <m/>
    <m/>
    <m/>
    <m/>
    <m/>
    <m/>
    <m/>
    <m/>
    <m/>
    <m/>
    <s v="Ravi Jaiswal"/>
    <m/>
    <s v="user_vMd4rmcrSbjykdyL2J7rrYn84SWdcNc5FKligrmItPw"/>
    <s v="Shreenath Bhat"/>
    <m/>
    <m/>
    <m/>
    <x v="2"/>
    <s v="Mr. E"/>
    <m/>
    <m/>
    <m/>
    <m/>
    <m/>
    <s v="2022-05-23 07:04:20.807000+00:00"/>
    <s v="2022-10-19 12:39:02.354000+00:00"/>
    <s v="GPA"/>
  </r>
  <r>
    <x v="0"/>
    <n v="10000000"/>
    <s v="INR"/>
    <n v="0"/>
    <x v="4"/>
    <s v="Sales"/>
    <s v="stat_kcR4fZg7TU7jjk1jAVua3qGLRS4J5uFayEjK5j02wtv"/>
    <s v="Unqualified"/>
    <x v="1"/>
    <s v="OpportunityStatusType.Lost"/>
    <s v="cont_VC2nQWZDojb00sECYFbNoPPj7dHxGLEwwHeaT8nXPX7"/>
    <s v="Rizwn Memon"/>
    <s v="GTL"/>
    <s v="lead_RuooLvBIieVS0dPyuDPxzT6UpsobqXNhNbmCVfofD9p"/>
    <s v="Bajaj Allianz General Insurance Company"/>
    <s v="Mayur Gadiyar"/>
    <s v="user_ld5YgHNj2pvuncdfHoHOwdXz2NpUhXpbkNchGaPKUXG"/>
    <s v="Sameer Iftekhari"/>
    <s v="2022-06-30 17:02:57.204000+00:00"/>
    <s v="2022-07-19 13:41:13.744000+00:00"/>
    <m/>
    <s v="Pune"/>
    <m/>
    <m/>
    <m/>
    <n v="5000"/>
    <m/>
    <m/>
    <m/>
    <m/>
    <m/>
    <m/>
    <m/>
    <m/>
    <m/>
    <m/>
    <m/>
    <s v="Banking &amp; Finance"/>
    <m/>
    <m/>
    <m/>
    <m/>
    <m/>
    <m/>
    <m/>
    <m/>
    <m/>
    <m/>
    <m/>
    <m/>
    <m/>
    <m/>
    <s v="user_g5Yw4Z4XnIbmcGhJO80vdtFdd5ElcDlgYO3q8l82ODn"/>
    <s v="Aditya Binani"/>
    <m/>
    <m/>
    <s v="September"/>
    <x v="2"/>
    <m/>
    <m/>
    <s v="AM is priyanka Tate, AM Opps - Arindam"/>
    <m/>
    <m/>
    <m/>
    <s v="2021-11-14 10:34:36.678000+00:00"/>
    <s v="2022-09-30 10:12:22.030000+00:00"/>
    <s v="GTL"/>
  </r>
  <r>
    <x v="0"/>
    <n v="1500000"/>
    <s v="INR"/>
    <n v="0"/>
    <x v="4"/>
    <s v="Sales"/>
    <s v="stat_kcR4fZg7TU7jjk1jAVua3qGLRS4J5uFayEjK5j02wtv"/>
    <s v="Unqualified"/>
    <x v="1"/>
    <s v="OpportunityStatusType.Lost"/>
    <m/>
    <m/>
    <s v="GPA"/>
    <s v="lead_RuooLvBIieVS0dPyuDPxzT6UpsobqXNhNbmCVfofD9p"/>
    <s v="Bajaj Allianz General Insurance Company"/>
    <s v="Aditya Binani"/>
    <s v="user_ld5YgHNj2pvuncdfHoHOwdXz2NpUhXpbkNchGaPKUXG"/>
    <s v="Sameer Iftekhari"/>
    <s v="2022-07-08 10:11:08.278000+00:00"/>
    <s v="2022-07-19 13:41:21.945000+00:00"/>
    <m/>
    <s v="Pune"/>
    <m/>
    <m/>
    <m/>
    <n v="5000"/>
    <m/>
    <m/>
    <m/>
    <m/>
    <m/>
    <m/>
    <m/>
    <m/>
    <m/>
    <m/>
    <m/>
    <s v="Banking &amp; Finance"/>
    <m/>
    <m/>
    <m/>
    <m/>
    <m/>
    <m/>
    <m/>
    <m/>
    <m/>
    <m/>
    <m/>
    <m/>
    <m/>
    <m/>
    <s v="user_g5Yw4Z4XnIbmcGhJO80vdtFdd5ElcDlgYO3q8l82ODn"/>
    <s v="Aditya Binani"/>
    <m/>
    <m/>
    <s v="September"/>
    <x v="2"/>
    <m/>
    <m/>
    <s v="AM is priyanka Tate, AM Opps - Arindam"/>
    <m/>
    <m/>
    <m/>
    <s v="2021-11-14 10:34:36.678000+00:00"/>
    <s v="2022-09-30 10:12:22.030000+00:00"/>
    <m/>
  </r>
  <r>
    <x v="0"/>
    <n v="35000000"/>
    <s v="INR"/>
    <n v="0"/>
    <x v="4"/>
    <s v="Sales"/>
    <s v="stat_kcR4fZg7TU7jjk1jAVua3qGLRS4J5uFayEjK5j02wtv"/>
    <s v="Unqualified"/>
    <x v="1"/>
    <s v="OpportunityStatusType.Lost"/>
    <m/>
    <m/>
    <s v="GMC"/>
    <s v="lead_RuooLvBIieVS0dPyuDPxzT6UpsobqXNhNbmCVfofD9p"/>
    <s v="Bajaj Allianz General Insurance Company"/>
    <s v="Aditya Binani"/>
    <s v="user_ld5YgHNj2pvuncdfHoHOwdXz2NpUhXpbkNchGaPKUXG"/>
    <s v="Sameer Iftekhari"/>
    <s v="2022-07-08 10:10:56.929000+00:00"/>
    <s v="2022-07-19 13:40:45.511000+00:00"/>
    <m/>
    <s v="Pune"/>
    <m/>
    <m/>
    <m/>
    <n v="5000"/>
    <m/>
    <m/>
    <m/>
    <m/>
    <m/>
    <m/>
    <m/>
    <m/>
    <m/>
    <m/>
    <m/>
    <s v="Banking &amp; Finance"/>
    <m/>
    <m/>
    <m/>
    <m/>
    <m/>
    <m/>
    <m/>
    <m/>
    <m/>
    <m/>
    <m/>
    <m/>
    <m/>
    <m/>
    <s v="user_g5Yw4Z4XnIbmcGhJO80vdtFdd5ElcDlgYO3q8l82ODn"/>
    <s v="Aditya Binani"/>
    <m/>
    <m/>
    <s v="September"/>
    <x v="2"/>
    <m/>
    <m/>
    <s v="AM is priyanka Tate, AM Opps - Arindam"/>
    <m/>
    <m/>
    <m/>
    <s v="2021-11-14 10:34:36.678000+00:00"/>
    <s v="2022-09-30 10:12:22.030000+00:00"/>
    <m/>
  </r>
  <r>
    <x v="7"/>
    <n v="200000"/>
    <s v="INR"/>
    <n v="0"/>
    <x v="16"/>
    <s v="Sales"/>
    <s v="stat_1hn9nRJaLbI53NxPuSQgo90kRpbpKsFlwN4oEGNUTdO"/>
    <s v="Lost"/>
    <x v="1"/>
    <s v="OpportunityStatusType.Lost"/>
    <m/>
    <m/>
    <s v="GMC (Fresh) Gujarat Plant)"/>
    <s v="lead_7UNdYmFYYxWRHCVuC2qU4Kooacps8awSOkiLqUy3HxF"/>
    <s v="Cubuilt Engineers"/>
    <s v="Pranav Kenjale"/>
    <s v="user_U27GK6WjhLhUhi1EDKXV57xMpn8n8DMIOjci1q3UReZ"/>
    <s v="Abhiroop Ganguly"/>
    <s v="2022-05-25 12:33:08.710000+00:00"/>
    <s v="2022-07-19 12:38:44.936000+00:00"/>
    <m/>
    <s v="Pune"/>
    <m/>
    <m/>
    <m/>
    <n v="100"/>
    <m/>
    <m/>
    <m/>
    <m/>
    <m/>
    <m/>
    <m/>
    <m/>
    <m/>
    <m/>
    <m/>
    <s v="Manufacturing"/>
    <m/>
    <m/>
    <m/>
    <m/>
    <m/>
    <m/>
    <m/>
    <m/>
    <m/>
    <m/>
    <m/>
    <m/>
    <m/>
    <m/>
    <s v="user_x9AtbGLhDmWYC9XAmYdfwBt9yiXbgMhBuZpIoFuN8Cd"/>
    <s v="Pranav Kenjale"/>
    <m/>
    <m/>
    <s v="July"/>
    <x v="4"/>
    <m/>
    <m/>
    <m/>
    <m/>
    <m/>
    <m/>
    <s v="2020-12-12 09:44:07.979000+00:00"/>
    <s v="2022-08-01 12:56:44.478000+00:00"/>
    <m/>
  </r>
  <r>
    <x v="0"/>
    <n v="500000"/>
    <s v="INR"/>
    <n v="0"/>
    <x v="69"/>
    <s v="Sales"/>
    <s v="stat_kcR4fZg7TU7jjk1jAVua3qGLRS4J5uFayEjK5j02wtv"/>
    <s v="Unqualified"/>
    <x v="1"/>
    <s v="OpportunityStatusType.Lost"/>
    <m/>
    <m/>
    <s v="gpa"/>
    <s v="lead_v3tbgcv70dWn5z9YJOCfO2FUeqRj5QbYgsf7JYsKawq"/>
    <s v="Atlas Copco India Ltd"/>
    <s v="Prajakta Sahastrabudhe"/>
    <s v="user_Zm3mwqSFutFgjDO2IXGR9kUUq6PsYuGh46Nb3AUURCn"/>
    <s v="Mayank Kale"/>
    <s v="2022-05-31 10:18:03.032000+00:00"/>
    <s v="2022-07-19 11:30:05.896000+00:00"/>
    <m/>
    <s v="Pune"/>
    <m/>
    <s v="2020-08-14 08:05:16+00:00"/>
    <m/>
    <n v="1500"/>
    <m/>
    <m/>
    <m/>
    <m/>
    <m/>
    <m/>
    <m/>
    <m/>
    <m/>
    <m/>
    <m/>
    <s v="Manufacturing"/>
    <m/>
    <m/>
    <m/>
    <m/>
    <m/>
    <m/>
    <m/>
    <m/>
    <m/>
    <m/>
    <m/>
    <m/>
    <s v="Mrunmay Jalgaonkar"/>
    <m/>
    <s v="user_sREdxbAJihL2Zbgic7tyQ6Rc4Mny7HnD1RNGhA9DDYh"/>
    <s v="Prajakta Sahastrabudhe"/>
    <m/>
    <m/>
    <s v="July"/>
    <x v="11"/>
    <s v="Naukri.com"/>
    <m/>
    <s v="AM Opps - Sachin"/>
    <m/>
    <m/>
    <m/>
    <s v="2020-12-06 09:46:43.149000+00:00"/>
    <s v="2022-09-08 05:09:05.838000+00:00"/>
    <m/>
  </r>
  <r>
    <x v="0"/>
    <n v="8000000"/>
    <s v="INR"/>
    <n v="0"/>
    <x v="69"/>
    <s v="Sales"/>
    <s v="stat_kcR4fZg7TU7jjk1jAVua3qGLRS4J5uFayEjK5j02wtv"/>
    <s v="Unqualified"/>
    <x v="1"/>
    <s v="OpportunityStatusType.Lost"/>
    <m/>
    <m/>
    <s v="gtl"/>
    <s v="lead_v3tbgcv70dWn5z9YJOCfO2FUeqRj5QbYgsf7JYsKawq"/>
    <s v="Atlas Copco India Ltd"/>
    <s v="Prajakta Sahastrabudhe"/>
    <s v="user_Zm3mwqSFutFgjDO2IXGR9kUUq6PsYuGh46Nb3AUURCn"/>
    <s v="Mayank Kale"/>
    <s v="2022-05-31 10:18:30.192000+00:00"/>
    <s v="2022-07-19 11:30:13.637000+00:00"/>
    <m/>
    <s v="Pune"/>
    <m/>
    <s v="2020-08-14 08:05:16+00:00"/>
    <m/>
    <n v="1500"/>
    <m/>
    <m/>
    <m/>
    <m/>
    <m/>
    <m/>
    <m/>
    <m/>
    <m/>
    <m/>
    <m/>
    <s v="Manufacturing"/>
    <m/>
    <m/>
    <m/>
    <m/>
    <m/>
    <m/>
    <m/>
    <m/>
    <m/>
    <m/>
    <m/>
    <m/>
    <s v="Mrunmay Jalgaonkar"/>
    <m/>
    <s v="user_sREdxbAJihL2Zbgic7tyQ6Rc4Mny7HnD1RNGhA9DDYh"/>
    <s v="Prajakta Sahastrabudhe"/>
    <m/>
    <m/>
    <s v="July"/>
    <x v="11"/>
    <s v="Naukri.com"/>
    <m/>
    <s v="AM Opps - Sachin"/>
    <m/>
    <m/>
    <m/>
    <s v="2020-12-06 09:46:43.149000+00:00"/>
    <s v="2022-09-08 05:09:05.838000+00:00"/>
    <m/>
  </r>
  <r>
    <x v="16"/>
    <n v="2000000"/>
    <s v="INR"/>
    <n v="0"/>
    <x v="85"/>
    <s v="Sales"/>
    <s v="stat_kcR4fZg7TU7jjk1jAVua3qGLRS4J5uFayEjK5j02wtv"/>
    <s v="Unqualified"/>
    <x v="1"/>
    <s v="OpportunityStatusType.Lost"/>
    <s v="cont_JeSfpHJktpZ1KDI2i4SU30VM5CUkwkdbhMVMwVHkE4t"/>
    <s v="Shishir Shandilya"/>
    <m/>
    <s v="lead_sZh0s6ajtXVE7wxrxVJc3SnIW7TxAyeMMKsXdacAaLJ"/>
    <s v="Cashfree"/>
    <s v="Sarvesh Pawar"/>
    <s v="user_8jx3L2CDfrbzNnwYUv6Plfha6VxaSGsqcbTXR3sIBZi"/>
    <s v="Manish Balpande"/>
    <s v="2022-05-31 12:12:06.212000+00:00"/>
    <s v="2022-07-19 07:46:18.984000+00:00"/>
    <m/>
    <s v="Bangalore"/>
    <m/>
    <m/>
    <m/>
    <n v="480"/>
    <m/>
    <m/>
    <m/>
    <m/>
    <m/>
    <m/>
    <m/>
    <s v="PAID_SOCIAL"/>
    <m/>
    <m/>
    <m/>
    <s v="Banking &amp; Finance"/>
    <m/>
    <m/>
    <m/>
    <m/>
    <m/>
    <m/>
    <m/>
    <m/>
    <m/>
    <m/>
    <m/>
    <m/>
    <s v="Jitin Gopi; Sakshi Soni"/>
    <m/>
    <s v="user_A8KOTZADnUtEQOLt4nSLAmteNStuGh80js75RYjrXVt"/>
    <s v="Sarvesh Pawar"/>
    <m/>
    <m/>
    <s v="July"/>
    <x v="4"/>
    <s v="Mr. E"/>
    <m/>
    <s v="Employee Wellness Handbook"/>
    <m/>
    <m/>
    <m/>
    <s v="2021-03-30 08:04:58.942000+00:00"/>
    <s v="2022-07-30 06:18:12.313000+00:00"/>
    <s v="GTL"/>
  </r>
  <r>
    <x v="0"/>
    <n v="35000000"/>
    <s v="INR"/>
    <n v="0"/>
    <x v="69"/>
    <s v="Sales"/>
    <s v="stat_kcR4fZg7TU7jjk1jAVua3qGLRS4J5uFayEjK5j02wtv"/>
    <s v="Unqualified"/>
    <x v="1"/>
    <s v="OpportunityStatusType.Lost"/>
    <m/>
    <m/>
    <m/>
    <s v="lead_v3tbgcv70dWn5z9YJOCfO2FUeqRj5QbYgsf7JYsKawq"/>
    <s v="Atlas Copco India Ltd"/>
    <s v="Prajakta Sahastrabudhe"/>
    <s v="user_Zm3mwqSFutFgjDO2IXGR9kUUq6PsYuGh46Nb3AUURCn"/>
    <s v="Mayank Kale"/>
    <s v="2022-05-02 08:16:14.841000+00:00"/>
    <s v="2022-07-19 11:29:57.638000+00:00"/>
    <m/>
    <s v="Pune"/>
    <m/>
    <s v="2020-08-14 08:05:16+00:00"/>
    <m/>
    <n v="1500"/>
    <m/>
    <m/>
    <m/>
    <m/>
    <m/>
    <m/>
    <m/>
    <m/>
    <m/>
    <m/>
    <m/>
    <s v="Manufacturing"/>
    <m/>
    <m/>
    <m/>
    <m/>
    <m/>
    <m/>
    <m/>
    <m/>
    <m/>
    <m/>
    <m/>
    <m/>
    <s v="Mrunmay Jalgaonkar"/>
    <m/>
    <s v="user_sREdxbAJihL2Zbgic7tyQ6Rc4Mny7HnD1RNGhA9DDYh"/>
    <s v="Prajakta Sahastrabudhe"/>
    <m/>
    <m/>
    <s v="July"/>
    <x v="11"/>
    <s v="Naukri.com"/>
    <m/>
    <s v="AM Opps - Sachin"/>
    <m/>
    <m/>
    <m/>
    <s v="2020-12-06 09:46:43.149000+00:00"/>
    <s v="2022-09-08 05:09:05.838000+00:00"/>
    <m/>
  </r>
  <r>
    <x v="16"/>
    <n v="800000"/>
    <s v="INR"/>
    <n v="0"/>
    <x v="78"/>
    <s v="Sales"/>
    <s v="stat_kcR4fZg7TU7jjk1jAVua3qGLRS4J5uFayEjK5j02wtv"/>
    <s v="Unqualified"/>
    <x v="1"/>
    <s v="OpportunityStatusType.Lost"/>
    <s v="cont_oNipE2wtimrBBNc0gZNx0Ql73nSGQyGSjgfqHHDmZKW"/>
    <s v="Sanchit Mishra"/>
    <m/>
    <s v="lead_QrkWQwixhFWuxg4JDiYxDAqAAwi4dXjjWOqoAxM2r9I"/>
    <s v="CapitalVia Global Research Limited"/>
    <s v="Sarvesh Pawar"/>
    <s v="user_8jx3L2CDfrbzNnwYUv6Plfha6VxaSGsqcbTXR3sIBZi"/>
    <s v="Manish Balpande"/>
    <s v="2022-05-23 06:00:33.263000+00:00"/>
    <s v="2022-07-19 07:46:27.586000+00:00"/>
    <m/>
    <s v="Mumbai"/>
    <m/>
    <m/>
    <m/>
    <n v="519"/>
    <m/>
    <m/>
    <m/>
    <m/>
    <m/>
    <m/>
    <m/>
    <m/>
    <m/>
    <m/>
    <m/>
    <s v="Banking &amp; Finance"/>
    <m/>
    <m/>
    <m/>
    <m/>
    <m/>
    <m/>
    <m/>
    <m/>
    <m/>
    <m/>
    <m/>
    <m/>
    <s v="Aniket Vahile"/>
    <m/>
    <s v="user_A8KOTZADnUtEQOLt4nSLAmteNStuGh80js75RYjrXVt"/>
    <s v="Sarvesh Pawar"/>
    <m/>
    <m/>
    <s v="July"/>
    <x v="4"/>
    <m/>
    <m/>
    <s v="Downloaded the guide: Employee Wellness Handbook"/>
    <m/>
    <m/>
    <m/>
    <s v="2021-12-07 16:07:28.769000+00:00"/>
    <s v="2022-09-13 13:02:28.203000+00:00"/>
    <s v="GMC"/>
  </r>
  <r>
    <x v="0"/>
    <n v="10000000"/>
    <s v="INR"/>
    <n v="0"/>
    <x v="16"/>
    <s v="Sales"/>
    <s v="stat_kcR4fZg7TU7jjk1jAVua3qGLRS4J5uFayEjK5j02wtv"/>
    <s v="Unqualified"/>
    <x v="1"/>
    <s v="OpportunityStatusType.Lost"/>
    <m/>
    <m/>
    <m/>
    <s v="lead_kGNYxwV1CfbUGbA76AjhrQERfKL1WBx81PGegwLe7zX"/>
    <s v="Quickheal Technologies"/>
    <s v="Prajakta Sahastrabudhe"/>
    <s v="user_Zm3mwqSFutFgjDO2IXGR9kUUq6PsYuGh46Nb3AUURCn"/>
    <s v="Mayank Kale"/>
    <s v="2022-06-03 06:34:55.771000+00:00"/>
    <s v="2022-07-19 07:14:29.742000+00:00"/>
    <m/>
    <s v="Pune"/>
    <m/>
    <m/>
    <m/>
    <n v="1000"/>
    <m/>
    <m/>
    <m/>
    <m/>
    <m/>
    <m/>
    <m/>
    <m/>
    <m/>
    <m/>
    <m/>
    <s v="IT Services &amp; IT Consulting"/>
    <m/>
    <m/>
    <m/>
    <m/>
    <m/>
    <m/>
    <m/>
    <m/>
    <m/>
    <m/>
    <m/>
    <m/>
    <s v="Sakshi Soni"/>
    <m/>
    <s v="user_sREdxbAJihL2Zbgic7tyQ6Rc4Mny7HnD1RNGhA9DDYh"/>
    <s v="Prajakta Sahastrabudhe"/>
    <m/>
    <m/>
    <s v="August"/>
    <x v="10"/>
    <s v="own ref"/>
    <m/>
    <s v="Vaccine inbound"/>
    <m/>
    <m/>
    <m/>
    <s v="2020-12-15 06:55:46.195000+00:00"/>
    <s v="2022-10-10 03:21:36.216000+00:00"/>
    <m/>
  </r>
  <r>
    <x v="16"/>
    <n v="3500000"/>
    <s v="INR"/>
    <n v="0"/>
    <x v="85"/>
    <s v="Sales"/>
    <s v="stat_kcR4fZg7TU7jjk1jAVua3qGLRS4J5uFayEjK5j02wtv"/>
    <s v="Unqualified"/>
    <x v="1"/>
    <s v="OpportunityStatusType.Lost"/>
    <s v="cont_gjm1mx7Idn7OCVhfr9XHF5UZtf3D9u62v6WbyJW5B2d"/>
    <s v="Sapna Sukumar"/>
    <m/>
    <s v="lead_sZh0s6ajtXVE7wxrxVJc3SnIW7TxAyeMMKsXdacAaLJ"/>
    <s v="Cashfree"/>
    <s v="Sarvesh Pawar"/>
    <s v="user_8jx3L2CDfrbzNnwYUv6Plfha6VxaSGsqcbTXR3sIBZi"/>
    <s v="Manish Balpande"/>
    <s v="2022-05-18 09:55:33.919000+00:00"/>
    <s v="2022-07-19 07:46:11.180000+00:00"/>
    <m/>
    <s v="Bangalore"/>
    <m/>
    <m/>
    <m/>
    <n v="480"/>
    <m/>
    <m/>
    <m/>
    <m/>
    <m/>
    <m/>
    <m/>
    <s v="PAID_SOCIAL"/>
    <m/>
    <m/>
    <m/>
    <s v="Banking &amp; Finance"/>
    <m/>
    <m/>
    <m/>
    <m/>
    <m/>
    <m/>
    <m/>
    <m/>
    <m/>
    <m/>
    <m/>
    <m/>
    <s v="Jitin Gopi; Sakshi Soni"/>
    <m/>
    <s v="user_A8KOTZADnUtEQOLt4nSLAmteNStuGh80js75RYjrXVt"/>
    <s v="Sarvesh Pawar"/>
    <m/>
    <m/>
    <s v="July"/>
    <x v="4"/>
    <s v="Mr. E"/>
    <m/>
    <s v="Employee Wellness Handbook"/>
    <m/>
    <m/>
    <m/>
    <s v="2021-03-30 08:04:58.942000+00:00"/>
    <s v="2022-07-30 06:18:12.313000+00:00"/>
    <s v="GMC"/>
  </r>
  <r>
    <x v="16"/>
    <n v="2000000"/>
    <s v="INR"/>
    <n v="0"/>
    <x v="16"/>
    <s v="Sales"/>
    <s v="stat_kcR4fZg7TU7jjk1jAVua3qGLRS4J5uFayEjK5j02wtv"/>
    <s v="Unqualified"/>
    <x v="1"/>
    <s v="OpportunityStatusType.Lost"/>
    <s v="cont_7iFRTdrZV0d2ZiJ1rA50ObLQjYe2vxERsC6XE86fiH6"/>
    <s v="Yuvraj Pawar"/>
    <s v="GMC - 31st july Ifco Tokio 350+ employees Group co's - 2"/>
    <s v="lead_SghqMAQ5CUJUQt4WJH857EYLg7WFrkenlr34Kz20cPm"/>
    <s v="SKYi Developers"/>
    <s v="Daya Gowda"/>
    <s v="user_Zm3mwqSFutFgjDO2IXGR9kUUq6PsYuGh46Nb3AUURCn"/>
    <s v="Mayank Kale"/>
    <s v="2022-06-29 09:07:32.533000+00:00"/>
    <s v="2022-07-19 07:23:37.599000+00:00"/>
    <m/>
    <s v="Pune"/>
    <m/>
    <m/>
    <m/>
    <n v="350"/>
    <m/>
    <m/>
    <m/>
    <m/>
    <m/>
    <m/>
    <m/>
    <s v="PAID_SOCIAL"/>
    <m/>
    <m/>
    <m/>
    <s v="Construction &amp; Real Estate"/>
    <s v="Ifco Tokio"/>
    <m/>
    <m/>
    <m/>
    <m/>
    <m/>
    <m/>
    <m/>
    <m/>
    <m/>
    <m/>
    <m/>
    <s v="Ravi Jaiswal; Sakshi Soni"/>
    <m/>
    <s v="user_encRk5bIEFN6ZA11h4WH2AdZTiZpogLSlMIaj0E30SZ"/>
    <s v="Daya Gowda"/>
    <m/>
    <m/>
    <s v="July"/>
    <x v="1"/>
    <s v="Mr. E"/>
    <m/>
    <s v="Employee Engagement Handbook"/>
    <m/>
    <m/>
    <m/>
    <s v="2022-05-18 04:34:41.043000+00:00"/>
    <s v="2022-09-06 14:35:21.039000+00:00"/>
    <m/>
  </r>
  <r>
    <x v="8"/>
    <n v="500000"/>
    <s v="INR"/>
    <n v="0"/>
    <x v="69"/>
    <s v="Sales"/>
    <s v="stat_kcR4fZg7TU7jjk1jAVua3qGLRS4J5uFayEjK5j02wtv"/>
    <s v="Unqualified"/>
    <x v="1"/>
    <s v="OpportunityStatusType.Lost"/>
    <s v="cont_uRyBHpddDADeoKg1kegkCYvwindEHLFOrSh82O5PV4K"/>
    <s v="milind athalye"/>
    <s v="GPA Renewal"/>
    <s v="lead_AF5yyQJkMdSRQMFaJosFnNkHqrnLn19LEb4g8tiyDbe"/>
    <s v="Epiroc Mining India Limited"/>
    <s v="Trupti Suryavanshi"/>
    <s v="user_Zm3mwqSFutFgjDO2IXGR9kUUq6PsYuGh46Nb3AUURCn"/>
    <s v="Mayank Kale"/>
    <s v="2022-07-14 05:40:48.385000+00:00"/>
    <s v="2022-07-19 07:04:39.536000+00:00"/>
    <m/>
    <s v="Pune"/>
    <m/>
    <m/>
    <m/>
    <n v="525"/>
    <m/>
    <m/>
    <m/>
    <m/>
    <m/>
    <m/>
    <m/>
    <m/>
    <m/>
    <m/>
    <m/>
    <s v="Manufacturing"/>
    <m/>
    <m/>
    <m/>
    <m/>
    <m/>
    <m/>
    <m/>
    <m/>
    <m/>
    <m/>
    <m/>
    <m/>
    <m/>
    <m/>
    <s v="user_L8E6IFhq6UCzKLHa45LUUTZCznDuyDwFrGaEp9DXiUM"/>
    <s v="Trupti Suryavanshi"/>
    <m/>
    <m/>
    <s v="July"/>
    <x v="2"/>
    <m/>
    <m/>
    <s v="Vaccine inbound"/>
    <m/>
    <m/>
    <m/>
    <s v="2021-05-25 17:06:17.434000+00:00"/>
    <s v="2022-10-13 12:08:09.085000+00:00"/>
    <s v="GPA"/>
  </r>
  <r>
    <x v="0"/>
    <n v="3000000"/>
    <s v="INR"/>
    <n v="0"/>
    <x v="60"/>
    <s v="Sales"/>
    <s v="stat_kcR4fZg7TU7jjk1jAVua3qGLRS4J5uFayEjK5j02wtv"/>
    <s v="Unqualified"/>
    <x v="1"/>
    <s v="OpportunityStatusType.Lost"/>
    <s v="cont_YJgwtmftK6ExrbEHh5JZEoBGi0qy3ZaPOHYglhBWRdB"/>
    <s v="Ajay Dwivedi"/>
    <s v="GMC - Chennai Plant"/>
    <s v="lead_Rc170FNm5Q9MiSqTNRCJFvQDYC613hUsKXBFLoct6rJ"/>
    <s v="MAHLE HOLDING INDIA PVT. LTD."/>
    <s v="Mayur Gadiyar"/>
    <s v="user_Zm3mwqSFutFgjDO2IXGR9kUUq6PsYuGh46Nb3AUURCn"/>
    <s v="Mayank Kale"/>
    <s v="2022-05-26 08:34:13.241000+00:00"/>
    <s v="2022-07-19 07:14:06.399000+00:00"/>
    <m/>
    <s v="Pune"/>
    <m/>
    <m/>
    <m/>
    <n v="1800"/>
    <m/>
    <m/>
    <m/>
    <m/>
    <m/>
    <m/>
    <m/>
    <m/>
    <m/>
    <m/>
    <m/>
    <s v="Banking &amp; Finance"/>
    <m/>
    <m/>
    <m/>
    <m/>
    <m/>
    <m/>
    <m/>
    <m/>
    <m/>
    <m/>
    <m/>
    <m/>
    <s v="Jitin Gopi; Sakshi Soni"/>
    <m/>
    <s v="user_L8E6IFhq6UCzKLHa45LUUTZCznDuyDwFrGaEp9DXiUM"/>
    <s v="Trupti Suryavanshi"/>
    <s v="Anjali Nishu"/>
    <m/>
    <s v="December; February"/>
    <x v="2"/>
    <s v="Naukri.com"/>
    <m/>
    <s v="Vaccine inbound"/>
    <m/>
    <m/>
    <m/>
    <s v="2021-05-18 13:08:33.466000+00:00"/>
    <s v="2022-10-19 15:36:36.190000+00:00"/>
    <s v="GMC"/>
  </r>
  <r>
    <x v="0"/>
    <n v="2000000"/>
    <s v="INR"/>
    <n v="0"/>
    <x v="60"/>
    <s v="Sales"/>
    <s v="stat_kcR4fZg7TU7jjk1jAVua3qGLRS4J5uFayEjK5j02wtv"/>
    <s v="Unqualified"/>
    <x v="1"/>
    <s v="OpportunityStatusType.Lost"/>
    <s v="cont_YJgwtmftK6ExrbEHh5JZEoBGi0qy3ZaPOHYglhBWRdB"/>
    <s v="Ajay Dwivedi"/>
    <s v="GMC - Pithampura"/>
    <s v="lead_Rc170FNm5Q9MiSqTNRCJFvQDYC613hUsKXBFLoct6rJ"/>
    <s v="MAHLE HOLDING INDIA PVT. LTD."/>
    <s v="Mayur Gadiyar"/>
    <s v="user_Zm3mwqSFutFgjDO2IXGR9kUUq6PsYuGh46Nb3AUURCn"/>
    <s v="Mayank Kale"/>
    <s v="2022-05-26 08:35:40.264000+00:00"/>
    <s v="2022-07-19 07:14:14.132000+00:00"/>
    <m/>
    <s v="Pune"/>
    <m/>
    <m/>
    <m/>
    <n v="1800"/>
    <m/>
    <m/>
    <m/>
    <m/>
    <m/>
    <m/>
    <m/>
    <m/>
    <m/>
    <m/>
    <m/>
    <s v="Banking &amp; Finance"/>
    <m/>
    <m/>
    <m/>
    <m/>
    <m/>
    <m/>
    <m/>
    <m/>
    <m/>
    <m/>
    <m/>
    <m/>
    <s v="Jitin Gopi; Sakshi Soni"/>
    <m/>
    <s v="user_L8E6IFhq6UCzKLHa45LUUTZCznDuyDwFrGaEp9DXiUM"/>
    <s v="Trupti Suryavanshi"/>
    <s v="Anjali Nishu"/>
    <m/>
    <s v="December; February"/>
    <x v="2"/>
    <s v="Naukri.com"/>
    <m/>
    <s v="Vaccine inbound"/>
    <m/>
    <m/>
    <m/>
    <s v="2021-05-18 13:08:33.466000+00:00"/>
    <s v="2022-10-19 15:36:36.190000+00:00"/>
    <s v="GMC"/>
  </r>
  <r>
    <x v="3"/>
    <n v="2800000"/>
    <s v="INR"/>
    <n v="0"/>
    <x v="10"/>
    <s v="Sales"/>
    <s v="stat_1hn9nRJaLbI53NxPuSQgo90kRpbpKsFlwN4oEGNUTdO"/>
    <s v="Lost"/>
    <x v="1"/>
    <s v="OpportunityStatusType.Lost"/>
    <s v="cont_uNJds60XL6gTg6eQRhokxsWvstSCNdx5kXVxrwwKgEA"/>
    <s v="ANIL VISHE"/>
    <m/>
    <s v="lead_IXseItgNcjZzWEiKOFJ77b54lqlPxgZYwn67Ih2Fqwx"/>
    <s v="NCDEX e Markets"/>
    <s v="Tulika Chakra"/>
    <s v="user_Zm3mwqSFutFgjDO2IXGR9kUUq6PsYuGh46Nb3AUURCn"/>
    <s v="Mayank Kale"/>
    <s v="2022-06-13 06:55:01.426000+00:00"/>
    <s v="2022-07-19 07:01:49.237000+00:00"/>
    <m/>
    <s v="Mumbai"/>
    <m/>
    <s v="2021-05-26 11:39:19+00:00"/>
    <m/>
    <n v="800"/>
    <m/>
    <m/>
    <m/>
    <m/>
    <m/>
    <m/>
    <m/>
    <m/>
    <m/>
    <m/>
    <m/>
    <s v="IT Services &amp; IT Consulting; Others"/>
    <m/>
    <m/>
    <m/>
    <m/>
    <m/>
    <m/>
    <m/>
    <m/>
    <m/>
    <m/>
    <m/>
    <m/>
    <s v="Aniket Vahile"/>
    <m/>
    <s v="user_IpBH4s1Av5OVFfQQ3nW0qPDDjwLT9uRfx1sVhml8UQA"/>
    <s v="Namrata Aurora"/>
    <m/>
    <m/>
    <s v="July"/>
    <x v="8"/>
    <s v="Inbound via website"/>
    <m/>
    <s v="Employee Engagement Handbook"/>
    <m/>
    <m/>
    <m/>
    <s v="2021-05-26 11:42:03.397000+00:00"/>
    <s v="2022-09-21 04:07:22.040000+00:00"/>
    <s v="GMC"/>
  </r>
  <r>
    <x v="3"/>
    <n v="7000000"/>
    <s v="INR"/>
    <n v="0"/>
    <x v="16"/>
    <s v="Sales"/>
    <s v="stat_1hn9nRJaLbI53NxPuSQgo90kRpbpKsFlwN4oEGNUTdO"/>
    <s v="Lost"/>
    <x v="1"/>
    <s v="OpportunityStatusType.Lost"/>
    <m/>
    <m/>
    <m/>
    <s v="lead_IXseItgNcjZzWEiKOFJ77b54lqlPxgZYwn67Ih2Fqwx"/>
    <s v="NCDEX e Markets"/>
    <s v="Namrata Aurora"/>
    <s v="user_Zm3mwqSFutFgjDO2IXGR9kUUq6PsYuGh46Nb3AUURCn"/>
    <s v="Mayank Kale"/>
    <s v="2022-05-13 12:58:29.329000+00:00"/>
    <s v="2022-07-19 07:01:23.050000+00:00"/>
    <m/>
    <s v="Mumbai"/>
    <m/>
    <s v="2021-05-26 11:39:19+00:00"/>
    <m/>
    <n v="800"/>
    <m/>
    <m/>
    <m/>
    <m/>
    <m/>
    <m/>
    <m/>
    <m/>
    <m/>
    <m/>
    <m/>
    <s v="IT Services &amp; IT Consulting; Others"/>
    <m/>
    <m/>
    <m/>
    <m/>
    <m/>
    <m/>
    <m/>
    <m/>
    <m/>
    <m/>
    <m/>
    <m/>
    <s v="Aniket Vahile"/>
    <m/>
    <s v="user_IpBH4s1Av5OVFfQQ3nW0qPDDjwLT9uRfx1sVhml8UQA"/>
    <s v="Namrata Aurora"/>
    <m/>
    <m/>
    <s v="July"/>
    <x v="8"/>
    <s v="Inbound via website"/>
    <m/>
    <s v="Employee Engagement Handbook"/>
    <m/>
    <m/>
    <m/>
    <s v="2021-05-26 11:42:03.397000+00:00"/>
    <s v="2022-09-21 04:07:22.040000+00:00"/>
    <s v="GMC"/>
  </r>
  <r>
    <x v="8"/>
    <n v="18000000"/>
    <s v="INR"/>
    <n v="0"/>
    <x v="69"/>
    <s v="Sales"/>
    <s v="stat_kcR4fZg7TU7jjk1jAVua3qGLRS4J5uFayEjK5j02wtv"/>
    <s v="Unqualified"/>
    <x v="1"/>
    <s v="OpportunityStatusType.Lost"/>
    <s v="cont_uRyBHpddDADeoKg1kegkCYvwindEHLFOrSh82O5PV4K"/>
    <s v="milind athalye"/>
    <s v="GMC renewal"/>
    <s v="lead_AF5yyQJkMdSRQMFaJosFnNkHqrnLn19LEb4g8tiyDbe"/>
    <s v="Epiroc Mining India Limited"/>
    <s v="Trupti Suryavanshi"/>
    <s v="user_Zm3mwqSFutFgjDO2IXGR9kUUq6PsYuGh46Nb3AUURCn"/>
    <s v="Mayank Kale"/>
    <s v="2022-07-14 05:40:01.579000+00:00"/>
    <s v="2022-07-19 07:04:28.507000+00:00"/>
    <m/>
    <s v="Pune"/>
    <m/>
    <m/>
    <m/>
    <n v="525"/>
    <m/>
    <m/>
    <m/>
    <m/>
    <m/>
    <m/>
    <m/>
    <m/>
    <m/>
    <m/>
    <m/>
    <s v="Manufacturing"/>
    <m/>
    <m/>
    <m/>
    <m/>
    <m/>
    <m/>
    <m/>
    <m/>
    <m/>
    <m/>
    <m/>
    <m/>
    <m/>
    <m/>
    <s v="user_L8E6IFhq6UCzKLHa45LUUTZCznDuyDwFrGaEp9DXiUM"/>
    <s v="Trupti Suryavanshi"/>
    <m/>
    <m/>
    <s v="July"/>
    <x v="2"/>
    <m/>
    <m/>
    <s v="Vaccine inbound"/>
    <m/>
    <m/>
    <m/>
    <s v="2021-05-25 17:06:17.434000+00:00"/>
    <s v="2022-10-13 12:08:09.085000+00:00"/>
    <s v="GMC"/>
  </r>
  <r>
    <x v="15"/>
    <n v="200000"/>
    <s v="INR"/>
    <n v="0"/>
    <x v="4"/>
    <s v="Sales"/>
    <s v="stat_kcR4fZg7TU7jjk1jAVua3qGLRS4J5uFayEjK5j02wtv"/>
    <s v="Unqualified"/>
    <x v="1"/>
    <s v="OpportunityStatusType.Lost"/>
    <m/>
    <m/>
    <s v="GPA"/>
    <s v="lead_r8Ak5Yh9y2KTkIUj6I4EcAakmyiFfBU80TpxArjwLFM"/>
    <s v="SMC"/>
    <s v="Aditya Binani"/>
    <s v="user_g5Yw4Z4XnIbmcGhJO80vdtFdd5ElcDlgYO3q8l82ODn"/>
    <s v="Aditya Binani"/>
    <s v="2022-07-11 08:29:13.282000+00:00"/>
    <s v="2022-07-18 19:11:16.571000+00:00"/>
    <m/>
    <s v="Mumbai"/>
    <m/>
    <m/>
    <m/>
    <n v="1418"/>
    <m/>
    <m/>
    <m/>
    <m/>
    <m/>
    <m/>
    <m/>
    <m/>
    <m/>
    <m/>
    <m/>
    <s v="Banking &amp; Finance"/>
    <m/>
    <m/>
    <m/>
    <m/>
    <m/>
    <m/>
    <m/>
    <m/>
    <m/>
    <m/>
    <m/>
    <m/>
    <s v="Jithendra Goalla"/>
    <m/>
    <s v="user_g5Yw4Z4XnIbmcGhJO80vdtFdd5ElcDlgYO3q8l82ODn"/>
    <s v="Aditya Binani"/>
    <m/>
    <m/>
    <s v="May"/>
    <x v="2"/>
    <m/>
    <m/>
    <m/>
    <m/>
    <m/>
    <m/>
    <s v="2022-05-10 05:01:11.166000+00:00"/>
    <s v="2022-10-20 10:22:12.828000+00:00"/>
    <m/>
  </r>
  <r>
    <x v="22"/>
    <n v="15000000"/>
    <s v="INR"/>
    <n v="0"/>
    <x v="16"/>
    <s v="Sales"/>
    <s v="stat_kcR4fZg7TU7jjk1jAVua3qGLRS4J5uFayEjK5j02wtv"/>
    <s v="Unqualified"/>
    <x v="1"/>
    <s v="OpportunityStatusType.Lost"/>
    <m/>
    <m/>
    <s v="GMC (1+5)-Renewal - Renewal on 21st, will share quotes but unlikely to close since current GMC is with banking channel - SBI"/>
    <s v="lead_QH2e0haDmSMWw9ANAL3xRBBOwydueGtI2fzRncOxM0B"/>
    <s v="Poly Plastics"/>
    <s v="Bhairavi Jog"/>
    <s v="user_TZzywQwym26DjuswO479pxRhNKX152z8X1haCx2vcst"/>
    <s v="Vrushali Kummar"/>
    <s v="2022-07-14 11:55:26.144000+00:00"/>
    <s v="2022-07-18 17:38:59.191000+00:00"/>
    <m/>
    <s v="Pune"/>
    <m/>
    <m/>
    <m/>
    <n v="800"/>
    <m/>
    <m/>
    <m/>
    <m/>
    <m/>
    <m/>
    <m/>
    <m/>
    <m/>
    <m/>
    <m/>
    <s v="Automotive"/>
    <m/>
    <m/>
    <m/>
    <m/>
    <m/>
    <m/>
    <m/>
    <m/>
    <m/>
    <m/>
    <m/>
    <m/>
    <s v="Sakshi Soni"/>
    <m/>
    <s v="user_228eUmsdKIb9OItgmiDq1zD4aPZ1eqiapbaLAGeBf8g"/>
    <s v="Bhairavi Jog"/>
    <m/>
    <m/>
    <s v="August"/>
    <x v="2"/>
    <m/>
    <m/>
    <s v="Vrushali DB"/>
    <m/>
    <m/>
    <m/>
    <s v="2022-03-04 08:44:43.158000+00:00"/>
    <s v="2022-08-02 14:25:19.353000+00:00"/>
    <s v="GMC"/>
  </r>
  <r>
    <x v="15"/>
    <n v="5000000"/>
    <s v="INR"/>
    <n v="0"/>
    <x v="4"/>
    <s v="Sales"/>
    <s v="stat_kcR4fZg7TU7jjk1jAVua3qGLRS4J5uFayEjK5j02wtv"/>
    <s v="Unqualified"/>
    <x v="1"/>
    <s v="OpportunityStatusType.Lost"/>
    <m/>
    <m/>
    <s v="GMC"/>
    <s v="lead_r8Ak5Yh9y2KTkIUj6I4EcAakmyiFfBU80TpxArjwLFM"/>
    <s v="SMC"/>
    <s v="Aditya Binani"/>
    <s v="user_g5Yw4Z4XnIbmcGhJO80vdtFdd5ElcDlgYO3q8l82ODn"/>
    <s v="Aditya Binani"/>
    <s v="2022-06-17 07:31:35.116000+00:00"/>
    <s v="2022-07-18 19:11:11.814000+00:00"/>
    <m/>
    <s v="Mumbai"/>
    <m/>
    <m/>
    <m/>
    <n v="1418"/>
    <m/>
    <m/>
    <m/>
    <m/>
    <m/>
    <m/>
    <m/>
    <m/>
    <m/>
    <m/>
    <m/>
    <s v="Banking &amp; Finance"/>
    <m/>
    <m/>
    <m/>
    <m/>
    <m/>
    <m/>
    <m/>
    <m/>
    <m/>
    <m/>
    <m/>
    <m/>
    <s v="Jithendra Goalla"/>
    <m/>
    <s v="user_g5Yw4Z4XnIbmcGhJO80vdtFdd5ElcDlgYO3q8l82ODn"/>
    <s v="Aditya Binani"/>
    <m/>
    <m/>
    <s v="May"/>
    <x v="2"/>
    <m/>
    <m/>
    <m/>
    <m/>
    <m/>
    <m/>
    <s v="2022-05-10 05:01:11.166000+00:00"/>
    <s v="2022-10-20 10:22:12.828000+00:00"/>
    <m/>
  </r>
  <r>
    <x v="22"/>
    <n v="4300000"/>
    <s v="INR"/>
    <n v="0"/>
    <x v="86"/>
    <s v="Sales"/>
    <s v="stat_1hn9nRJaLbI53NxPuSQgo90kRpbpKsFlwN4oEGNUTdO"/>
    <s v="Lost"/>
    <x v="1"/>
    <s v="OpportunityStatusType.Lost"/>
    <s v="cont_vwhT5bpeHUXiYIwYNyfqkpLX5FI80ifhXwjv3PMC6i4"/>
    <s v="Supriya Ranaware"/>
    <s v="GMC Renewal -"/>
    <s v="lead_qa2f4fJ3hIFZJT9oZY83pxCxiZW8k5wXqX7szUygctU"/>
    <s v="Katalyst Technologies Inc"/>
    <s v="Trupti Suryavanshi"/>
    <s v="user_TZzywQwym26DjuswO479pxRhNKX152z8X1haCx2vcst"/>
    <s v="Vrushali Kummar"/>
    <s v="2022-06-29 06:29:58.117000+00:00"/>
    <s v="2022-07-18 15:54:59.698000+00:00"/>
    <m/>
    <s v="Pune"/>
    <m/>
    <m/>
    <m/>
    <n v="1000"/>
    <m/>
    <m/>
    <m/>
    <m/>
    <m/>
    <m/>
    <m/>
    <m/>
    <m/>
    <m/>
    <m/>
    <s v="IT Services &amp; IT Consulting"/>
    <m/>
    <m/>
    <m/>
    <m/>
    <m/>
    <m/>
    <m/>
    <m/>
    <m/>
    <m/>
    <m/>
    <m/>
    <m/>
    <m/>
    <s v="user_sREdxbAJihL2Zbgic7tyQ6Rc4Mny7HnD1RNGhA9DDYh"/>
    <s v="Prajakta Sahastrabudhe"/>
    <m/>
    <m/>
    <s v="June"/>
    <x v="2"/>
    <m/>
    <m/>
    <m/>
    <m/>
    <m/>
    <m/>
    <s v="2022-06-27 05:36:03.326000+00:00"/>
    <s v="2022-10-13 07:35:45.291000+00:00"/>
    <s v="GMC"/>
  </r>
  <r>
    <x v="18"/>
    <n v="3084777"/>
    <s v="INR"/>
    <n v="100"/>
    <x v="85"/>
    <s v="Sales"/>
    <s v="stat_OZRiD1474QRJIpvnjHCZfiIvKcVD6mIKSSTzg8SwDVx"/>
    <s v="Won- Payment Completed"/>
    <x v="0"/>
    <s v="OpportunityStatusType.Won"/>
    <s v="cont_ghtAqZuif6EX11t96Cxo4CbmLLRjw2UDXLYSj8SLXoO"/>
    <s v="Vikas Kesarwani"/>
    <m/>
    <s v="lead_86kprdfEaHaTlxyQJBzzqWiVqWzLHUC4wxGN6OYRYvR"/>
    <s v="ZOOMCAR INDIA PRIVATE LIMITED"/>
    <s v="Kaushlya Bhavsar"/>
    <s v="user_IgNfKH7wuLLjHvexoMm2PXWcnF3zYft0ZbMTyfwKRUg"/>
    <s v="Moziez Chamadia"/>
    <s v="2022-05-31 09:56:25.358000+00:00"/>
    <s v="2022-07-18 14:04:15.313000+00:00"/>
    <m/>
    <s v="Bangalore"/>
    <m/>
    <m/>
    <m/>
    <n v="1183"/>
    <m/>
    <m/>
    <m/>
    <m/>
    <m/>
    <m/>
    <m/>
    <m/>
    <m/>
    <m/>
    <m/>
    <s v="Automotive"/>
    <m/>
    <m/>
    <m/>
    <m/>
    <m/>
    <m/>
    <m/>
    <m/>
    <m/>
    <m/>
    <m/>
    <m/>
    <s v="Jithendra Goalla"/>
    <m/>
    <s v="user_2jRs4eIjwv8MozxYA1DE9MMy0FWf2gMgweg2LiJNu64"/>
    <s v="Gauri Munge"/>
    <s v="Arindam Majee"/>
    <m/>
    <s v="July"/>
    <x v="2"/>
    <s v="Lusha"/>
    <m/>
    <s v="Glengarry"/>
    <m/>
    <m/>
    <m/>
    <s v="2022-01-28 09:33:35.005000+00:00"/>
    <s v="2022-10-11 11:00:48.061000+00:00"/>
    <s v="GTL"/>
  </r>
  <r>
    <x v="12"/>
    <n v="2800000"/>
    <s v="INR"/>
    <n v="0"/>
    <x v="16"/>
    <s v="Sales"/>
    <s v="stat_kcR4fZg7TU7jjk1jAVua3qGLRS4J5uFayEjK5j02wtv"/>
    <s v="Unqualified"/>
    <x v="1"/>
    <s v="OpportunityStatusType.Lost"/>
    <s v="cont_klgIL2Iju0qQLfDrU9rbUowP2jcN06cjcvH35A8uHDY"/>
    <s v="Sunil"/>
    <m/>
    <s v="lead_8DLLhIGiXaE1A7q7UazrzX2A9wbpxdvDjZWI36TFfzq"/>
    <s v="Chalet Hotels/ Renaissance Mumbai"/>
    <s v="Kaushlya Bhavsar"/>
    <s v="user_hAuUqCTCw5r4tCUrswIWPSW7LJ1XIBbttZVmJkxmzGq"/>
    <s v="Chetan Kumar"/>
    <s v="2022-02-08 05:49:05.116000+00:00"/>
    <s v="2022-07-18 13:25:38.086000+00:00"/>
    <m/>
    <s v="Mumbai"/>
    <m/>
    <m/>
    <m/>
    <n v="1500"/>
    <m/>
    <m/>
    <m/>
    <m/>
    <m/>
    <m/>
    <m/>
    <m/>
    <m/>
    <m/>
    <m/>
    <s v="Hospitality &amp; Travel"/>
    <m/>
    <m/>
    <m/>
    <m/>
    <m/>
    <m/>
    <m/>
    <m/>
    <m/>
    <m/>
    <m/>
    <m/>
    <m/>
    <m/>
    <s v="user_FdWFezbLzkYQcGsBUsjZO25nr2poK2nRbqV47Rs5Kfm"/>
    <s v="Prateek Wadhwa"/>
    <m/>
    <m/>
    <s v="July"/>
    <x v="2"/>
    <m/>
    <m/>
    <s v="AM Opps - Niranjan"/>
    <m/>
    <m/>
    <m/>
    <s v="2021-11-10 21:51:27.380000+00:00"/>
    <s v="2022-08-10 11:26:55.333000+00:00"/>
    <s v="GMC; GPA"/>
  </r>
  <r>
    <x v="7"/>
    <n v="4000000"/>
    <s v="INR"/>
    <n v="0"/>
    <x v="86"/>
    <s v="Sales"/>
    <s v="stat_kcR4fZg7TU7jjk1jAVua3qGLRS4J5uFayEjK5j02wtv"/>
    <s v="Unqualified"/>
    <x v="1"/>
    <s v="OpportunityStatusType.Lost"/>
    <s v="cont_wOUzkufXixqJ75GKyNCAzsNCBGcfK98NrD8UEoPd8xU"/>
    <s v="Sayali Shenwai"/>
    <m/>
    <s v="lead_MYfE9xUIXs8v8mUl1cuEeHTtzuGek8BX19zGATdR4xp"/>
    <s v="DDN Storage"/>
    <s v="Sarvesh Pawar"/>
    <s v="user_U27GK6WjhLhUhi1EDKXV57xMpn8n8DMIOjci1q3UReZ"/>
    <s v="Abhiroop Ganguly"/>
    <s v="2022-06-22 12:06:55.459000+00:00"/>
    <s v="2022-07-18 13:21:44.538000+00:00"/>
    <m/>
    <s v="Pune"/>
    <m/>
    <m/>
    <m/>
    <n v="250"/>
    <m/>
    <m/>
    <m/>
    <m/>
    <m/>
    <m/>
    <m/>
    <m/>
    <m/>
    <m/>
    <m/>
    <s v="Others"/>
    <m/>
    <m/>
    <m/>
    <m/>
    <m/>
    <m/>
    <m/>
    <m/>
    <m/>
    <m/>
    <m/>
    <m/>
    <m/>
    <m/>
    <s v="user_A8KOTZADnUtEQOLt4nSLAmteNStuGh80js75RYjrXVt"/>
    <s v="Sarvesh Pawar"/>
    <m/>
    <m/>
    <s v="May"/>
    <x v="4"/>
    <m/>
    <m/>
    <s v="Employee Engagement Handbook"/>
    <m/>
    <m/>
    <m/>
    <s v="2022-03-03 12:35:22.516000+00:00"/>
    <s v="2022-09-28 16:16:17.080000+00:00"/>
    <s v="GMC"/>
  </r>
  <r>
    <x v="7"/>
    <n v="1000000"/>
    <s v="INR"/>
    <n v="0"/>
    <x v="86"/>
    <s v="Sales"/>
    <s v="stat_kcR4fZg7TU7jjk1jAVua3qGLRS4J5uFayEjK5j02wtv"/>
    <s v="Unqualified"/>
    <x v="1"/>
    <s v="OpportunityStatusType.Lost"/>
    <m/>
    <m/>
    <s v="GMC (Head office) Renewal"/>
    <s v="lead_dbNwbE3wSDi2qg1IqfpOaKvbOuPTUJs8y1vuNJyuuRB"/>
    <s v="Rusan Pharma Ltd"/>
    <s v="Pranav Kenjale"/>
    <s v="user_U27GK6WjhLhUhi1EDKXV57xMpn8n8DMIOjci1q3UReZ"/>
    <s v="Abhiroop Ganguly"/>
    <s v="2022-04-28 06:39:26.291000+00:00"/>
    <s v="2022-07-18 13:23:18.540000+00:00"/>
    <m/>
    <s v="Mumbai"/>
    <m/>
    <m/>
    <m/>
    <n v="170"/>
    <m/>
    <m/>
    <m/>
    <m/>
    <m/>
    <m/>
    <m/>
    <m/>
    <m/>
    <m/>
    <m/>
    <s v="Manufacturing"/>
    <m/>
    <m/>
    <m/>
    <m/>
    <m/>
    <m/>
    <m/>
    <m/>
    <m/>
    <m/>
    <m/>
    <m/>
    <s v="Aniket Vahile"/>
    <m/>
    <s v="user_1z3bdwgjF9RILRmuQPeXXGoPhafSi1mEgyb4l5sVEvN"/>
    <s v="Ankita Pingale"/>
    <s v="Siddharth Angolkar"/>
    <m/>
    <s v="April"/>
    <x v="2"/>
    <s v="Lusha"/>
    <m/>
    <s v="Pharma"/>
    <m/>
    <m/>
    <m/>
    <s v="2020-12-28 13:12:26.029000+00:00"/>
    <s v="2022-10-10 07:31:33.387000+00:00"/>
    <m/>
  </r>
  <r>
    <x v="7"/>
    <n v="1000000"/>
    <s v="INR"/>
    <n v="0"/>
    <x v="86"/>
    <s v="Sales"/>
    <s v="stat_kcR4fZg7TU7jjk1jAVua3qGLRS4J5uFayEjK5j02wtv"/>
    <s v="Unqualified"/>
    <x v="1"/>
    <s v="OpportunityStatusType.Lost"/>
    <s v="cont_wOUzkufXixqJ75GKyNCAzsNCBGcfK98NrD8UEoPd8xU"/>
    <s v="Sayali Shenwai"/>
    <m/>
    <s v="lead_MYfE9xUIXs8v8mUl1cuEeHTtzuGek8BX19zGATdR4xp"/>
    <s v="DDN Storage"/>
    <s v="Sarvesh Pawar"/>
    <s v="user_U27GK6WjhLhUhi1EDKXV57xMpn8n8DMIOjci1q3UReZ"/>
    <s v="Abhiroop Ganguly"/>
    <s v="2022-06-22 12:06:26.065000+00:00"/>
    <s v="2022-07-18 13:21:30.779000+00:00"/>
    <m/>
    <s v="Pune"/>
    <m/>
    <m/>
    <m/>
    <n v="250"/>
    <m/>
    <m/>
    <m/>
    <m/>
    <m/>
    <m/>
    <m/>
    <m/>
    <m/>
    <m/>
    <m/>
    <s v="Others"/>
    <m/>
    <m/>
    <m/>
    <m/>
    <m/>
    <m/>
    <m/>
    <m/>
    <m/>
    <m/>
    <m/>
    <m/>
    <m/>
    <m/>
    <s v="user_A8KOTZADnUtEQOLt4nSLAmteNStuGh80js75RYjrXVt"/>
    <s v="Sarvesh Pawar"/>
    <m/>
    <m/>
    <s v="May"/>
    <x v="4"/>
    <m/>
    <m/>
    <s v="Employee Engagement Handbook"/>
    <m/>
    <m/>
    <m/>
    <s v="2022-03-03 12:35:22.516000+00:00"/>
    <s v="2022-09-28 16:16:17.080000+00:00"/>
    <s v="GTL"/>
  </r>
  <r>
    <x v="7"/>
    <n v="118000"/>
    <s v="INR"/>
    <n v="0"/>
    <x v="85"/>
    <s v="Sales"/>
    <s v="stat_kcR4fZg7TU7jjk1jAVua3qGLRS4J5uFayEjK5j02wtv"/>
    <s v="Unqualified"/>
    <x v="1"/>
    <s v="OpportunityStatusType.Lost"/>
    <s v="cont_VW5dwQ6Kin5yfohybbzQM5cVDlajZ0iMgAdJaJsR9ff"/>
    <s v="Rakhee Chaki"/>
    <s v="GPA"/>
    <s v="lead_WloqtDAtLL4laUzpbhYL2TQ6lLY1ihitCH8KXsunljW"/>
    <s v="Mindtickle"/>
    <s v="Daya Gowda"/>
    <s v="user_U27GK6WjhLhUhi1EDKXV57xMpn8n8DMIOjci1q3UReZ"/>
    <s v="Abhiroop Ganguly"/>
    <s v="2022-06-03 06:22:01.601000+00:00"/>
    <s v="2022-07-18 13:18:57.724000+00:00"/>
    <m/>
    <s v="Pune"/>
    <m/>
    <s v="2020-08-20 09:04:45+00:00"/>
    <m/>
    <n v="500"/>
    <m/>
    <m/>
    <m/>
    <m/>
    <m/>
    <m/>
    <m/>
    <m/>
    <m/>
    <m/>
    <m/>
    <s v="Others"/>
    <m/>
    <m/>
    <m/>
    <m/>
    <m/>
    <m/>
    <m/>
    <m/>
    <m/>
    <m/>
    <m/>
    <m/>
    <s v="Sakshi Soni"/>
    <m/>
    <s v="user_encRk5bIEFN6ZA11h4WH2AdZTiZpogLSlMIaj0E30SZ"/>
    <s v="Daya Gowda"/>
    <m/>
    <m/>
    <s v="July; September"/>
    <x v="4"/>
    <s v="Lusha"/>
    <m/>
    <s v="Workplace Wellness Playbook"/>
    <m/>
    <m/>
    <m/>
    <s v="2020-12-06 09:46:46.638000+00:00"/>
    <s v="2022-09-26 11:46:06.204000+00:00"/>
    <m/>
  </r>
  <r>
    <x v="7"/>
    <n v="11300000"/>
    <s v="INR"/>
    <n v="0"/>
    <x v="85"/>
    <s v="Sales"/>
    <s v="stat_kcR4fZg7TU7jjk1jAVua3qGLRS4J5uFayEjK5j02wtv"/>
    <s v="Unqualified"/>
    <x v="1"/>
    <s v="OpportunityStatusType.Lost"/>
    <s v="cont_VW5dwQ6Kin5yfohybbzQM5cVDlajZ0iMgAdJaJsR9ff"/>
    <s v="Rakhee Chaki"/>
    <s v="GMC"/>
    <s v="lead_WloqtDAtLL4laUzpbhYL2TQ6lLY1ihitCH8KXsunljW"/>
    <s v="Mindtickle"/>
    <s v="Daya Gowda"/>
    <s v="user_U27GK6WjhLhUhi1EDKXV57xMpn8n8DMIOjci1q3UReZ"/>
    <s v="Abhiroop Ganguly"/>
    <s v="2022-06-02 10:39:44.063000+00:00"/>
    <s v="2022-07-18 13:18:43.671000+00:00"/>
    <m/>
    <s v="Pune"/>
    <m/>
    <s v="2020-08-20 09:04:45+00:00"/>
    <m/>
    <n v="500"/>
    <m/>
    <m/>
    <m/>
    <m/>
    <m/>
    <m/>
    <m/>
    <m/>
    <m/>
    <m/>
    <m/>
    <s v="Others"/>
    <m/>
    <m/>
    <m/>
    <m/>
    <m/>
    <m/>
    <m/>
    <m/>
    <m/>
    <m/>
    <m/>
    <m/>
    <s v="Sakshi Soni"/>
    <m/>
    <s v="user_encRk5bIEFN6ZA11h4WH2AdZTiZpogLSlMIaj0E30SZ"/>
    <s v="Daya Gowda"/>
    <m/>
    <m/>
    <s v="July; September"/>
    <x v="4"/>
    <s v="Lusha"/>
    <m/>
    <s v="Workplace Wellness Playbook"/>
    <m/>
    <m/>
    <m/>
    <s v="2020-12-06 09:46:46.638000+00:00"/>
    <s v="2022-09-26 11:46:06.204000+00:00"/>
    <m/>
  </r>
  <r>
    <x v="7"/>
    <n v="150000"/>
    <s v="INR"/>
    <n v="0"/>
    <x v="86"/>
    <s v="Sales"/>
    <s v="stat_kcR4fZg7TU7jjk1jAVua3qGLRS4J5uFayEjK5j02wtv"/>
    <s v="Unqualified"/>
    <x v="1"/>
    <s v="OpportunityStatusType.Lost"/>
    <s v="cont_wOUzkufXixqJ75GKyNCAzsNCBGcfK98NrD8UEoPd8xU"/>
    <s v="Sayali Shenwai"/>
    <m/>
    <s v="lead_MYfE9xUIXs8v8mUl1cuEeHTtzuGek8BX19zGATdR4xp"/>
    <s v="DDN Storage"/>
    <s v="Sarvesh Pawar"/>
    <s v="user_U27GK6WjhLhUhi1EDKXV57xMpn8n8DMIOjci1q3UReZ"/>
    <s v="Abhiroop Ganguly"/>
    <s v="2022-06-22 12:05:52.800000+00:00"/>
    <s v="2022-07-18 13:21:16.103000+00:00"/>
    <m/>
    <s v="Pune"/>
    <m/>
    <m/>
    <m/>
    <n v="250"/>
    <m/>
    <m/>
    <m/>
    <m/>
    <m/>
    <m/>
    <m/>
    <m/>
    <m/>
    <m/>
    <m/>
    <s v="Others"/>
    <m/>
    <m/>
    <m/>
    <m/>
    <m/>
    <m/>
    <m/>
    <m/>
    <m/>
    <m/>
    <m/>
    <m/>
    <m/>
    <m/>
    <s v="user_A8KOTZADnUtEQOLt4nSLAmteNStuGh80js75RYjrXVt"/>
    <s v="Sarvesh Pawar"/>
    <m/>
    <m/>
    <s v="May"/>
    <x v="4"/>
    <m/>
    <m/>
    <s v="Employee Engagement Handbook"/>
    <m/>
    <m/>
    <m/>
    <s v="2022-03-03 12:35:22.516000+00:00"/>
    <s v="2022-09-28 16:16:17.080000+00:00"/>
    <s v="GPA"/>
  </r>
  <r>
    <x v="28"/>
    <n v="5000000"/>
    <s v="INR"/>
    <n v="0"/>
    <x v="75"/>
    <s v="Sales"/>
    <s v="stat_kcR4fZg7TU7jjk1jAVua3qGLRS4J5uFayEjK5j02wtv"/>
    <s v="Unqualified"/>
    <x v="1"/>
    <s v="OpportunityStatusType.Lost"/>
    <m/>
    <m/>
    <m/>
    <s v="lead_WVd6hbx4PRApEmcqpzJrJ1cvAax5Kg91MPivaOgSbSH"/>
    <s v="Paulsons Beauty &amp; Fashion (Fresh)"/>
    <s v="Daya Gowda"/>
    <s v="user_JjaNBsxmUKBROYZvEahyXgec466W5jQa2pL0NUZ81Lb"/>
    <s v="Sreenivas Hatti"/>
    <s v="2022-04-20 12:08:31.088000+00:00"/>
    <s v="2022-07-18 10:23:08.621000+00:00"/>
    <m/>
    <s v="Chennai"/>
    <m/>
    <m/>
    <m/>
    <n v="1000"/>
    <m/>
    <m/>
    <m/>
    <m/>
    <m/>
    <m/>
    <m/>
    <m/>
    <m/>
    <m/>
    <m/>
    <s v="Consumer Goods &amp; Electronics"/>
    <m/>
    <m/>
    <m/>
    <m/>
    <m/>
    <m/>
    <m/>
    <m/>
    <m/>
    <m/>
    <m/>
    <m/>
    <m/>
    <m/>
    <s v="user_encRk5bIEFN6ZA11h4WH2AdZTiZpogLSlMIaj0E30SZ"/>
    <s v="Daya Gowda"/>
    <m/>
    <m/>
    <m/>
    <x v="2"/>
    <m/>
    <m/>
    <m/>
    <m/>
    <m/>
    <m/>
    <s v="2022-04-03 18:25:50.831000+00:00"/>
    <s v="2022-10-13 07:40:49.674000+00:00"/>
    <m/>
  </r>
  <r>
    <x v="17"/>
    <n v="450000"/>
    <s v="INR"/>
    <n v="0"/>
    <x v="16"/>
    <s v="Sales"/>
    <s v="stat_kcR4fZg7TU7jjk1jAVua3qGLRS4J5uFayEjK5j02wtv"/>
    <s v="Unqualified"/>
    <x v="1"/>
    <s v="OpportunityStatusType.Lost"/>
    <s v="cont_N6on9Kdw4VJgksg0iUOhCbqAQeM5vLBLuPjOCMc2GxP"/>
    <s v="Krishna Murty"/>
    <m/>
    <s v="lead_1XtcRDVcdP2QH6DskeyJLeUUb9vERLzzSym22a0nzus"/>
    <s v="Amaryllis Healthcare"/>
    <s v="Vishnu Veeramani"/>
    <s v="user_6dalmZ7hmWD47jhCVGdU1SSEcFMsz9rWtW2jPORgJvj"/>
    <s v="Vivek Singh"/>
    <s v="2022-07-12 10:37:09.458000+00:00"/>
    <s v="2022-07-18 10:12:41.510000+00:00"/>
    <m/>
    <s v="Bangalore"/>
    <m/>
    <m/>
    <m/>
    <n v="98"/>
    <m/>
    <m/>
    <m/>
    <m/>
    <m/>
    <m/>
    <m/>
    <m/>
    <m/>
    <m/>
    <m/>
    <s v="Health, Wellness &amp; Fitness"/>
    <s v="New India"/>
    <m/>
    <m/>
    <m/>
    <m/>
    <m/>
    <m/>
    <m/>
    <m/>
    <m/>
    <m/>
    <m/>
    <s v="Yogesh Paigude"/>
    <m/>
    <s v="user_hYneJegkOPVKmVrtUbBOUXxrjYMTRntZlRehPSnApep"/>
    <s v="Vishnu Veeramani"/>
    <m/>
    <m/>
    <s v="August"/>
    <x v="2"/>
    <m/>
    <m/>
    <m/>
    <m/>
    <m/>
    <m/>
    <s v="2022-04-03 18:11:15.893000+00:00"/>
    <s v="2022-08-02 12:25:22.943000+00:00"/>
    <m/>
  </r>
  <r>
    <x v="42"/>
    <n v="350000"/>
    <s v="INR"/>
    <n v="0"/>
    <x v="74"/>
    <s v="Sales"/>
    <s v="stat_1hn9nRJaLbI53NxPuSQgo90kRpbpKsFlwN4oEGNUTdO"/>
    <s v="Lost"/>
    <x v="1"/>
    <s v="OpportunityStatusType.Lost"/>
    <m/>
    <m/>
    <s v="GMC-Renewal"/>
    <s v="lead_OxuSosFb12SAzhXBMsgE7DgMQVcwFGjXuH9xwayItop"/>
    <s v="Eba Corp"/>
    <s v="Bharti Bankey"/>
    <s v="user_NpORmx7rsJTJtTAaK530goa9EQDwvUStpLPTra00AAA"/>
    <s v="Siddhartha Khatua"/>
    <s v="2022-06-17 07:16:21.861000+00:00"/>
    <s v="2022-07-18 08:35:49.266000+00:00"/>
    <m/>
    <s v="Hyderabad"/>
    <m/>
    <s v="2022-06-14 13:08:40+00:00"/>
    <m/>
    <n v="67"/>
    <m/>
    <m/>
    <m/>
    <m/>
    <m/>
    <m/>
    <m/>
    <s v="PAID_SEARCH"/>
    <m/>
    <m/>
    <m/>
    <m/>
    <m/>
    <m/>
    <m/>
    <m/>
    <m/>
    <m/>
    <m/>
    <m/>
    <m/>
    <m/>
    <m/>
    <m/>
    <m/>
    <m/>
    <s v="user_aM3WaaSUQQmaNnsm9l2FQRVWUEr8RN2ZdXzsuQUalQ3"/>
    <s v="Bharti Bankey"/>
    <m/>
    <m/>
    <s v="July"/>
    <x v="3"/>
    <s v="Inbound via website"/>
    <m/>
    <s v="Employee Count 100"/>
    <m/>
    <m/>
    <m/>
    <s v="2022-06-14 13:11:30.999000+00:00"/>
    <s v="2022-09-26 04:15:32.950000+00:00"/>
    <m/>
  </r>
  <r>
    <x v="37"/>
    <n v="100000"/>
    <s v="INR"/>
    <n v="0"/>
    <x v="12"/>
    <s v="Sales"/>
    <s v="stat_1hn9nRJaLbI53NxPuSQgo90kRpbpKsFlwN4oEGNUTdO"/>
    <s v="Lost"/>
    <x v="1"/>
    <s v="OpportunityStatusType.Lost"/>
    <s v="cont_8k7AB0j6yuQRQN3tX1DyfakG3lw7cAOM0l1YCBLtYYZ"/>
    <s v="Rakshitha Ashok"/>
    <s v="GPA"/>
    <s v="lead_C6QDpeLhEPnbCbrOR8gwzBLSR6BkVKKzGey0FiyGJnL"/>
    <s v="Alp Consulting"/>
    <s v="Trupti Suryavanshi"/>
    <s v="user_RYbBTp8BVWNa7ppiOz6QVJMGK0exHsFmc5uCLn34ODZ"/>
    <s v="Prasoon Mishra"/>
    <s v="2022-05-19 11:14:54.274000+00:00"/>
    <s v="2022-07-18 07:00:41.972000+00:00"/>
    <m/>
    <s v="Bangalore"/>
    <m/>
    <m/>
    <m/>
    <n v="917"/>
    <m/>
    <m/>
    <m/>
    <m/>
    <m/>
    <m/>
    <m/>
    <m/>
    <m/>
    <m/>
    <m/>
    <s v="IT Services &amp; IT Consulting"/>
    <m/>
    <m/>
    <m/>
    <m/>
    <m/>
    <m/>
    <m/>
    <m/>
    <m/>
    <m/>
    <m/>
    <m/>
    <m/>
    <m/>
    <s v="user_L8E6IFhq6UCzKLHa45LUUTZCznDuyDwFrGaEp9DXiUM"/>
    <s v="Trupti Suryavanshi"/>
    <m/>
    <m/>
    <s v="July"/>
    <x v="4"/>
    <m/>
    <m/>
    <s v="Employee Engagement Handbook"/>
    <m/>
    <m/>
    <m/>
    <s v="2022-05-14 07:39:41.540000+00:00"/>
    <s v="2022-08-01 13:24:35.384000+00:00"/>
    <s v="GPA"/>
  </r>
  <r>
    <x v="11"/>
    <n v="63500"/>
    <s v="INR"/>
    <n v="0"/>
    <x v="60"/>
    <s v="Sales"/>
    <s v="stat_1hn9nRJaLbI53NxPuSQgo90kRpbpKsFlwN4oEGNUTdO"/>
    <s v="Lost"/>
    <x v="1"/>
    <s v="OpportunityStatusType.Lost"/>
    <s v="cont_kK6EZgM4pCRjhGIKwUsf9ye5vuobl8GJUwWnYXaCmiy"/>
    <s v="Sneha Pawar"/>
    <s v="Fire protection policy"/>
    <s v="lead_A9eTFOvFnfZkb7knzhYNiBZFuIanByfo5qt3yXmz4em"/>
    <s v="M/S MACK VALVES INDIA PRIVATE LIMITED"/>
    <s v="Trupti Suryavanshi"/>
    <s v="user_LKRhV6rhcBe0uL8u70UUGeDjbMupuho4TaiAOCbT7HT"/>
    <s v="Kashif Ahmad"/>
    <s v="2022-07-14 09:45:36.291000+00:00"/>
    <s v="2022-07-18 07:56:34.364000+00:00"/>
    <m/>
    <s v="Pune"/>
    <m/>
    <m/>
    <m/>
    <n v="35"/>
    <m/>
    <m/>
    <m/>
    <m/>
    <m/>
    <m/>
    <m/>
    <m/>
    <m/>
    <m/>
    <m/>
    <m/>
    <m/>
    <m/>
    <m/>
    <m/>
    <m/>
    <m/>
    <m/>
    <m/>
    <m/>
    <m/>
    <m/>
    <m/>
    <m/>
    <m/>
    <s v="user_L8E6IFhq6UCzKLHa45LUUTZCznDuyDwFrGaEp9DXiUM"/>
    <s v="Trupti Suryavanshi"/>
    <m/>
    <m/>
    <s v="September"/>
    <x v="2"/>
    <m/>
    <m/>
    <m/>
    <m/>
    <m/>
    <m/>
    <s v="2021-08-19 06:19:10.076000+00:00"/>
    <s v="2022-09-26 09:00:14.182000+00:00"/>
    <s v="NON EB"/>
  </r>
  <r>
    <x v="42"/>
    <n v="600000"/>
    <s v="INR"/>
    <n v="0"/>
    <x v="16"/>
    <s v="Sales"/>
    <s v="stat_kcR4fZg7TU7jjk1jAVua3qGLRS4J5uFayEjK5j02wtv"/>
    <s v="Unqualified"/>
    <x v="1"/>
    <s v="OpportunityStatusType.Lost"/>
    <s v="cont_AFvUEFxbm7GSMmmV5lO2mKaPz8rhMDdtmRR3C87Wuoy"/>
    <s v="Pankaj Nawal"/>
    <s v="GMC ren"/>
    <s v="lead_HkRSHXtIqiKUXSKBPd22nn3fYcuOIW2tU0pI6PTKfNL"/>
    <s v="GREENSPAN AGRITECH"/>
    <s v="Gauri Jori"/>
    <s v="user_NpORmx7rsJTJtTAaK530goa9EQDwvUStpLPTra00AAA"/>
    <s v="Siddhartha Khatua"/>
    <s v="2022-05-24 07:57:05.605000+00:00"/>
    <s v="2022-07-18 08:30:18.706000+00:00"/>
    <m/>
    <s v="Pune"/>
    <m/>
    <m/>
    <m/>
    <n v="250"/>
    <m/>
    <m/>
    <m/>
    <m/>
    <m/>
    <m/>
    <m/>
    <m/>
    <m/>
    <m/>
    <m/>
    <s v="Manufacturing"/>
    <m/>
    <m/>
    <m/>
    <m/>
    <m/>
    <m/>
    <m/>
    <m/>
    <m/>
    <m/>
    <m/>
    <m/>
    <s v="Sakshi Soni"/>
    <m/>
    <s v="user_5YHA1ZU4iP896lD1YJehdJcMx7ZEgWCpulT4T2c3pJ3"/>
    <s v="Gauri Jori"/>
    <m/>
    <m/>
    <s v="July"/>
    <x v="2"/>
    <m/>
    <m/>
    <m/>
    <m/>
    <m/>
    <m/>
    <s v="2021-07-02 05:31:51.405000+00:00"/>
    <s v="2022-09-09 11:34:58.289000+00:00"/>
    <m/>
  </r>
  <r>
    <x v="3"/>
    <n v="325208"/>
    <s v="INR"/>
    <n v="100"/>
    <x v="85"/>
    <s v="Sales"/>
    <s v="stat_OZRiD1474QRJIpvnjHCZfiIvKcVD6mIKSSTzg8SwDVx"/>
    <s v="Won- Payment Completed"/>
    <x v="0"/>
    <s v="OpportunityStatusType.Won"/>
    <s v="cont_9WV3SEMDF5Yc8QRdM8AUZHRF4JWOFcybGExYTA115Nl"/>
    <s v="Aamir"/>
    <s v="Loop Membership"/>
    <s v="lead_DJnwvuTJZ49kpbX9dzZAgMaws1gLtsa3R8Sgl9Vq3rB"/>
    <s v="SHREE SHUBHAM LOGISTICS LIMITED"/>
    <s v="Mayur Gadiyar"/>
    <s v="user_GL8PBiV4pvzsQLVHSdZLeMQAQcGjCvLkffg486DHfZJ"/>
    <s v="Anshum Naithani"/>
    <s v="2022-05-18 12:16:39.940000+00:00"/>
    <s v="2022-07-18 06:48:30.066000+00:00"/>
    <m/>
    <s v="Mumbai"/>
    <m/>
    <m/>
    <m/>
    <n v="550"/>
    <m/>
    <m/>
    <m/>
    <m/>
    <m/>
    <m/>
    <m/>
    <m/>
    <m/>
    <m/>
    <m/>
    <s v="Transportation &amp; Logistics"/>
    <m/>
    <m/>
    <m/>
    <m/>
    <m/>
    <m/>
    <m/>
    <m/>
    <m/>
    <m/>
    <m/>
    <m/>
    <m/>
    <m/>
    <s v="user_bdUPAGjcS7p6513So3N4g3aWNS5HuBuVJi7bvCPAsLt"/>
    <s v="Mayur Gadiyar"/>
    <m/>
    <m/>
    <s v="September"/>
    <x v="2"/>
    <m/>
    <m/>
    <m/>
    <m/>
    <m/>
    <m/>
    <s v="2021-09-02 05:12:12.929000+00:00"/>
    <s v="2022-07-18 06:48:30.099000+00:00"/>
    <m/>
  </r>
  <r>
    <x v="3"/>
    <n v="182782"/>
    <s v="INR"/>
    <n v="100"/>
    <x v="85"/>
    <s v="Sales"/>
    <s v="stat_OZRiD1474QRJIpvnjHCZfiIvKcVD6mIKSSTzg8SwDVx"/>
    <s v="Won- Payment Completed"/>
    <x v="0"/>
    <s v="OpportunityStatusType.Won"/>
    <s v="cont_9aTWT9PjRwr4lsAt9Nq5uJiEetAGGQ5XumtFArTdQS7"/>
    <s v="Veena Sharma"/>
    <s v="GMC renewal"/>
    <s v="lead_ZnMV5FG5ZKj7sVOorbuO2t0lmWxTDh8UcX7eQLtkWGX"/>
    <s v="Chemionix e-Solutions Pvt Ltd"/>
    <s v="Trupti Suryavanshi"/>
    <s v="user_GL8PBiV4pvzsQLVHSdZLeMQAQcGjCvLkffg486DHfZJ"/>
    <s v="Anshum Naithani"/>
    <s v="2022-06-21 12:57:58.214000+00:00"/>
    <s v="2022-07-18 06:36:40.948000+00:00"/>
    <m/>
    <s v="Mumbai"/>
    <m/>
    <m/>
    <m/>
    <n v="146"/>
    <m/>
    <m/>
    <m/>
    <m/>
    <m/>
    <m/>
    <m/>
    <m/>
    <m/>
    <m/>
    <m/>
    <s v="Outsourcing and Offshoring Consulting; Professional Services"/>
    <m/>
    <m/>
    <m/>
    <m/>
    <m/>
    <m/>
    <m/>
    <m/>
    <m/>
    <m/>
    <m/>
    <m/>
    <s v="Jithendra Goalla"/>
    <m/>
    <s v="user_L8E6IFhq6UCzKLHa45LUUTZCznDuyDwFrGaEp9DXiUM"/>
    <s v="Trupti Suryavanshi"/>
    <m/>
    <m/>
    <s v="July"/>
    <x v="1"/>
    <s v="Naukri.com"/>
    <m/>
    <s v="Employee Engagement Handbook"/>
    <m/>
    <m/>
    <m/>
    <s v="2022-05-01 12:09:10.026000+00:00"/>
    <s v="2022-09-02 09:16:46.439000+00:00"/>
    <s v="GMC"/>
  </r>
  <r>
    <x v="37"/>
    <n v="4000000"/>
    <s v="INR"/>
    <n v="0"/>
    <x v="76"/>
    <s v="Sales"/>
    <s v="stat_1hn9nRJaLbI53NxPuSQgo90kRpbpKsFlwN4oEGNUTdO"/>
    <s v="Lost"/>
    <x v="1"/>
    <s v="OpportunityStatusType.Lost"/>
    <s v="cont_8k7AB0j6yuQRQN3tX1DyfakG3lw7cAOM0l1YCBLtYYZ"/>
    <s v="Rakshitha Ashok"/>
    <s v="GMC renewal"/>
    <s v="lead_C6QDpeLhEPnbCbrOR8gwzBLSR6BkVKKzGey0FiyGJnL"/>
    <s v="Alp Consulting"/>
    <s v="Trupti Suryavanshi"/>
    <s v="user_RYbBTp8BVWNa7ppiOz6QVJMGK0exHsFmc5uCLn34ODZ"/>
    <s v="Prasoon Mishra"/>
    <s v="2022-05-19 11:13:29.176000+00:00"/>
    <s v="2022-07-18 07:00:30.517000+00:00"/>
    <m/>
    <s v="Bangalore"/>
    <m/>
    <m/>
    <m/>
    <n v="917"/>
    <m/>
    <m/>
    <m/>
    <m/>
    <m/>
    <m/>
    <m/>
    <m/>
    <m/>
    <m/>
    <m/>
    <s v="IT Services &amp; IT Consulting"/>
    <m/>
    <m/>
    <m/>
    <m/>
    <m/>
    <m/>
    <m/>
    <m/>
    <m/>
    <m/>
    <m/>
    <m/>
    <m/>
    <m/>
    <s v="user_L8E6IFhq6UCzKLHa45LUUTZCznDuyDwFrGaEp9DXiUM"/>
    <s v="Trupti Suryavanshi"/>
    <m/>
    <m/>
    <s v="July"/>
    <x v="4"/>
    <m/>
    <m/>
    <s v="Employee Engagement Handbook"/>
    <m/>
    <m/>
    <m/>
    <s v="2022-05-14 07:39:41.540000+00:00"/>
    <s v="2022-08-01 13:24:35.384000+00:00"/>
    <s v="GMC"/>
  </r>
  <r>
    <x v="21"/>
    <n v="500000"/>
    <s v="INR"/>
    <n v="0"/>
    <x v="10"/>
    <s v="Sales"/>
    <s v="stat_kcR4fZg7TU7jjk1jAVua3qGLRS4J5uFayEjK5j02wtv"/>
    <s v="Unqualified"/>
    <x v="1"/>
    <s v="OpportunityStatusType.Lost"/>
    <m/>
    <m/>
    <s v="fresh policy or 1000 employee"/>
    <s v="lead_D2GoocT3oAbP8i94epAJ2zXaRA7A0mssVMGsGaGJzwB"/>
    <s v="Titan"/>
    <s v="Satyam Tiwari"/>
    <s v="user_Iwn6da5WKkZqwUySK0oUuCb72pFP5WEm4zAb92ijqFe"/>
    <s v="Sonal Paithankar"/>
    <s v="2022-01-25 11:18:33.316000+00:00"/>
    <s v="2022-07-16 09:20:04.663000+00:00"/>
    <m/>
    <m/>
    <m/>
    <s v="2021-01-16 12:58:41+00:00"/>
    <m/>
    <n v="8000"/>
    <m/>
    <m/>
    <m/>
    <m/>
    <m/>
    <m/>
    <m/>
    <m/>
    <m/>
    <m/>
    <m/>
    <m/>
    <m/>
    <m/>
    <m/>
    <m/>
    <m/>
    <m/>
    <m/>
    <m/>
    <m/>
    <m/>
    <m/>
    <m/>
    <m/>
    <m/>
    <s v="user_228eUmsdKIb9OItgmiDq1zD4aPZ1eqiapbaLAGeBf8g"/>
    <s v="Bhairavi Jog"/>
    <m/>
    <m/>
    <s v="August"/>
    <x v="3"/>
    <s v="Inbound via website"/>
    <m/>
    <m/>
    <m/>
    <m/>
    <m/>
    <s v="2021-01-16 13:01:24.253000+00:00"/>
    <s v="2022-10-20 10:20:07.269000+00:00"/>
    <m/>
  </r>
  <r>
    <x v="27"/>
    <n v="10000"/>
    <s v="INR"/>
    <n v="0"/>
    <x v="65"/>
    <s v="Sales"/>
    <s v="stat_1hn9nRJaLbI53NxPuSQgo90kRpbpKsFlwN4oEGNUTdO"/>
    <s v="Lost"/>
    <x v="1"/>
    <s v="OpportunityStatusType.Lost"/>
    <s v="cont_mhUteG9DgdIl4gol9zfb1tC7VZljYAwlY5ibOahKjb1"/>
    <s v="Sabarish Babu"/>
    <s v="GPA"/>
    <s v="lead_bo5AQDw93kdEge814p8HNsVgR5aIjI5PvjC9pg6KIR7"/>
    <s v="Ringfeder Power Transmission"/>
    <s v="Daya Gowda"/>
    <s v="user_2YgShwgjLNI4FjAqgE9PtKsdIaGh919JGcFG919fe5B"/>
    <s v="Satyam Tiwari"/>
    <s v="2022-04-25 04:56:16.533000+00:00"/>
    <s v="2022-07-17 09:41:20.462000+00:00"/>
    <m/>
    <s v="Chennai"/>
    <m/>
    <m/>
    <m/>
    <n v="90"/>
    <m/>
    <m/>
    <m/>
    <m/>
    <m/>
    <m/>
    <m/>
    <m/>
    <m/>
    <m/>
    <m/>
    <s v="Manufacturing"/>
    <m/>
    <m/>
    <m/>
    <m/>
    <m/>
    <m/>
    <m/>
    <m/>
    <m/>
    <m/>
    <m/>
    <m/>
    <m/>
    <m/>
    <s v="user_encRk5bIEFN6ZA11h4WH2AdZTiZpogLSlMIaj0E30SZ"/>
    <s v="Daya Gowda"/>
    <s v="Dr. Anil More"/>
    <m/>
    <s v="July"/>
    <x v="2"/>
    <m/>
    <m/>
    <s v="Satyam"/>
    <m/>
    <m/>
    <m/>
    <s v="2022-04-03 18:25:45.359000+00:00"/>
    <s v="2022-07-17 09:41:20.494000+00:00"/>
    <m/>
  </r>
  <r>
    <x v="27"/>
    <n v="1500000"/>
    <s v="INR"/>
    <n v="0"/>
    <x v="85"/>
    <s v="Sales"/>
    <s v="stat_1hn9nRJaLbI53NxPuSQgo90kRpbpKsFlwN4oEGNUTdO"/>
    <s v="Lost"/>
    <x v="1"/>
    <s v="OpportunityStatusType.Lost"/>
    <s v="cont_mhUteG9DgdIl4gol9zfb1tC7VZljYAwlY5ibOahKjb1"/>
    <s v="Sabarish Babu"/>
    <m/>
    <s v="lead_bo5AQDw93kdEge814p8HNsVgR5aIjI5PvjC9pg6KIR7"/>
    <s v="Ringfeder Power Transmission"/>
    <s v="Daya Gowda"/>
    <s v="user_2YgShwgjLNI4FjAqgE9PtKsdIaGh919JGcFG919fe5B"/>
    <s v="Satyam Tiwari"/>
    <s v="2022-04-12 11:44:29.985000+00:00"/>
    <s v="2022-07-17 09:41:16.356000+00:00"/>
    <m/>
    <s v="Chennai"/>
    <m/>
    <m/>
    <m/>
    <n v="90"/>
    <m/>
    <m/>
    <m/>
    <m/>
    <m/>
    <m/>
    <m/>
    <m/>
    <m/>
    <m/>
    <m/>
    <s v="Manufacturing"/>
    <m/>
    <m/>
    <m/>
    <m/>
    <m/>
    <m/>
    <m/>
    <m/>
    <m/>
    <m/>
    <m/>
    <m/>
    <m/>
    <m/>
    <s v="user_encRk5bIEFN6ZA11h4WH2AdZTiZpogLSlMIaj0E30SZ"/>
    <s v="Daya Gowda"/>
    <s v="Dr. Anil More"/>
    <m/>
    <s v="July"/>
    <x v="2"/>
    <m/>
    <m/>
    <s v="Satyam"/>
    <m/>
    <m/>
    <m/>
    <s v="2022-04-03 18:25:45.359000+00:00"/>
    <s v="2022-07-17 09:41:20.494000+00:00"/>
    <s v="GMC"/>
  </r>
  <r>
    <x v="21"/>
    <n v="2000000"/>
    <s v="INR"/>
    <n v="0"/>
    <x v="10"/>
    <s v="Sales"/>
    <s v="stat_kcR4fZg7TU7jjk1jAVua3qGLRS4J5uFayEjK5j02wtv"/>
    <s v="Unqualified"/>
    <x v="1"/>
    <s v="OpportunityStatusType.Lost"/>
    <m/>
    <m/>
    <s v="GMC - offpayroll"/>
    <s v="lead_D2GoocT3oAbP8i94epAJ2zXaRA7A0mssVMGsGaGJzwB"/>
    <s v="Titan"/>
    <s v="Namrata Aurora"/>
    <s v="user_Iwn6da5WKkZqwUySK0oUuCb72pFP5WEm4zAb92ijqFe"/>
    <s v="Sonal Paithankar"/>
    <s v="2022-05-31 06:48:18.661000+00:00"/>
    <s v="2022-07-16 09:19:50.327000+00:00"/>
    <m/>
    <m/>
    <m/>
    <s v="2021-01-16 12:58:41+00:00"/>
    <m/>
    <n v="8000"/>
    <m/>
    <m/>
    <m/>
    <m/>
    <m/>
    <m/>
    <m/>
    <m/>
    <m/>
    <m/>
    <m/>
    <m/>
    <m/>
    <m/>
    <m/>
    <m/>
    <m/>
    <m/>
    <m/>
    <m/>
    <m/>
    <m/>
    <m/>
    <m/>
    <m/>
    <m/>
    <s v="user_228eUmsdKIb9OItgmiDq1zD4aPZ1eqiapbaLAGeBf8g"/>
    <s v="Bhairavi Jog"/>
    <m/>
    <m/>
    <s v="August"/>
    <x v="3"/>
    <s v="Inbound via website"/>
    <m/>
    <m/>
    <m/>
    <m/>
    <m/>
    <s v="2021-01-16 13:01:24.253000+00:00"/>
    <s v="2022-10-20 10:20:07.269000+00:00"/>
    <s v="GMC"/>
  </r>
  <r>
    <x v="21"/>
    <n v="1000000"/>
    <s v="INR"/>
    <n v="0"/>
    <x v="10"/>
    <s v="Sales"/>
    <s v="stat_kcR4fZg7TU7jjk1jAVua3qGLRS4J5uFayEjK5j02wtv"/>
    <s v="Unqualified"/>
    <x v="1"/>
    <s v="OpportunityStatusType.Lost"/>
    <m/>
    <m/>
    <s v="top up"/>
    <s v="lead_D2GoocT3oAbP8i94epAJ2zXaRA7A0mssVMGsGaGJzwB"/>
    <s v="Titan"/>
    <s v="Namrata Aurora"/>
    <s v="user_Iwn6da5WKkZqwUySK0oUuCb72pFP5WEm4zAb92ijqFe"/>
    <s v="Sonal Paithankar"/>
    <s v="2022-05-31 06:44:38.979000+00:00"/>
    <s v="2022-07-16 09:19:57.702000+00:00"/>
    <m/>
    <m/>
    <m/>
    <s v="2021-01-16 12:58:41+00:00"/>
    <m/>
    <n v="8000"/>
    <m/>
    <m/>
    <m/>
    <m/>
    <m/>
    <m/>
    <m/>
    <m/>
    <m/>
    <m/>
    <m/>
    <m/>
    <m/>
    <m/>
    <m/>
    <m/>
    <m/>
    <m/>
    <m/>
    <m/>
    <m/>
    <m/>
    <m/>
    <m/>
    <m/>
    <m/>
    <s v="user_228eUmsdKIb9OItgmiDq1zD4aPZ1eqiapbaLAGeBf8g"/>
    <s v="Bhairavi Jog"/>
    <m/>
    <m/>
    <s v="August"/>
    <x v="3"/>
    <s v="Inbound via website"/>
    <m/>
    <m/>
    <m/>
    <m/>
    <m/>
    <s v="2021-01-16 13:01:24.253000+00:00"/>
    <s v="2022-10-20 10:20:07.269000+00:00"/>
    <m/>
  </r>
  <r>
    <x v="25"/>
    <n v="7500000"/>
    <s v="INR"/>
    <n v="0"/>
    <x v="36"/>
    <s v="Sales"/>
    <s v="stat_1hn9nRJaLbI53NxPuSQgo90kRpbpKsFlwN4oEGNUTdO"/>
    <s v="Lost"/>
    <x v="1"/>
    <s v="OpportunityStatusType.Lost"/>
    <s v="cont_K8bxkp0Jik6c6uEO1lX31dklIP91XDQMPWAbijCi6kb"/>
    <s v="Pradip Thite"/>
    <m/>
    <s v="lead_YDDPIANZQR23glN6CqXLjthsKR1UhiSLiNYxgZmq7tM"/>
    <s v="Marathon realty"/>
    <s v="Prajakta Sahastrabudhe"/>
    <s v="user_jbppzD9HyqqioXDaUzrIJfkBW97sQdk5kSNPsBKGx0r"/>
    <s v="Pranaav Marathe"/>
    <s v="2022-04-20 06:25:35.899000+00:00"/>
    <s v="2022-07-16 07:11:53.920000+00:00"/>
    <m/>
    <s v="Mumbai"/>
    <m/>
    <s v="2021-05-12 16:01:43+00:00"/>
    <m/>
    <n v="816"/>
    <m/>
    <m/>
    <m/>
    <m/>
    <m/>
    <m/>
    <m/>
    <m/>
    <m/>
    <m/>
    <m/>
    <m/>
    <m/>
    <m/>
    <m/>
    <m/>
    <m/>
    <m/>
    <m/>
    <m/>
    <m/>
    <m/>
    <m/>
    <m/>
    <m/>
    <m/>
    <s v="user_ocHSJH83OJnHCvKyMbjx8WOOK8PMgAUGIj1qK0q0dMV"/>
    <s v="Nikhil Ahuja"/>
    <m/>
    <m/>
    <s v="July"/>
    <x v="3"/>
    <s v="Inbound via website"/>
    <m/>
    <s v="Employee Count 150"/>
    <m/>
    <m/>
    <m/>
    <s v="2021-04-01 18:11:50.179000+00:00"/>
    <s v="2022-08-27 07:39:51.090000+00:00"/>
    <s v="GMC"/>
  </r>
  <r>
    <x v="16"/>
    <n v="1493885.45"/>
    <s v="INR"/>
    <n v="100"/>
    <x v="36"/>
    <s v="Sales"/>
    <s v="stat_OZRiD1474QRJIpvnjHCZfiIvKcVD6mIKSSTzg8SwDVx"/>
    <s v="Won- Payment Completed"/>
    <x v="0"/>
    <s v="OpportunityStatusType.Won"/>
    <s v="cont_XZxjyTIDNUig9XIkOnAilaW9huLn0Tm2odPbEoLIxKk"/>
    <s v="Smita Paul"/>
    <m/>
    <s v="lead_i55v3pAulf9QKWNOX8SbDp4pk7b3pTRxb59cd6VaNap"/>
    <s v="Billennium"/>
    <s v="Sarvesh Pawar"/>
    <s v="user_8jx3L2CDfrbzNnwYUv6Plfha6VxaSGsqcbTXR3sIBZi"/>
    <s v="Manish Balpande"/>
    <s v="2022-05-12 11:17:16.090000+00:00"/>
    <s v="2022-07-15 15:48:14.376000+00:00"/>
    <m/>
    <s v="Pune"/>
    <m/>
    <m/>
    <m/>
    <n v="177"/>
    <m/>
    <m/>
    <m/>
    <m/>
    <m/>
    <m/>
    <m/>
    <s v="PAID_SOCIAL"/>
    <m/>
    <m/>
    <m/>
    <s v="Others"/>
    <m/>
    <m/>
    <m/>
    <m/>
    <m/>
    <m/>
    <m/>
    <m/>
    <m/>
    <m/>
    <m/>
    <m/>
    <m/>
    <m/>
    <s v="user_A8KOTZADnUtEQOLt4nSLAmteNStuGh80js75RYjrXVt"/>
    <s v="Sarvesh Pawar"/>
    <s v="Snehal Mane"/>
    <m/>
    <s v="July; November"/>
    <x v="4"/>
    <m/>
    <m/>
    <s v="Downloaded the guide: Designing employee healthcare plan"/>
    <m/>
    <m/>
    <m/>
    <s v="2021-11-08 19:23:40.113000+00:00"/>
    <s v="2022-10-20 13:09:28.121000+00:00"/>
    <s v="GMC"/>
  </r>
  <r>
    <x v="9"/>
    <n v="100000"/>
    <s v="INR"/>
    <n v="0"/>
    <x v="4"/>
    <s v="Sales"/>
    <s v="stat_kcR4fZg7TU7jjk1jAVua3qGLRS4J5uFayEjK5j02wtv"/>
    <s v="Unqualified"/>
    <x v="1"/>
    <s v="OpportunityStatusType.Lost"/>
    <m/>
    <m/>
    <m/>
    <s v="lead_rWJ7roWt44dRQRUwG0E4XFSGW7ot6nd18e0R3eX5at8"/>
    <s v="Wizard Engineering"/>
    <s v="Omkar Ghate"/>
    <s v="user_9SBRjyF0n4iWuhUdqRyQkFhl2J4uyNKhFWvvJEvunX8"/>
    <s v="Omkar Ghate"/>
    <s v="2021-12-03 11:14:12.094000+00:00"/>
    <s v="2022-07-15 12:22:40.259000+00:00"/>
    <m/>
    <m/>
    <m/>
    <s v="2021-12-01 06:11:40+00:00"/>
    <m/>
    <n v="15"/>
    <m/>
    <m/>
    <m/>
    <m/>
    <m/>
    <m/>
    <m/>
    <m/>
    <m/>
    <m/>
    <m/>
    <s v="Manufacturing"/>
    <m/>
    <m/>
    <m/>
    <m/>
    <m/>
    <m/>
    <m/>
    <m/>
    <m/>
    <m/>
    <m/>
    <m/>
    <m/>
    <m/>
    <s v="user_9SBRjyF0n4iWuhUdqRyQkFhl2J4uyNKhFWvvJEvunX8"/>
    <s v="Omkar Ghate"/>
    <m/>
    <m/>
    <m/>
    <x v="3"/>
    <s v="Inbound via website"/>
    <m/>
    <s v="Employee Count 15"/>
    <m/>
    <m/>
    <m/>
    <s v="2021-12-01 06:14:48.412000+00:00"/>
    <s v="2022-07-15 12:22:40.289000+00:00"/>
    <m/>
  </r>
  <r>
    <x v="9"/>
    <n v="110000"/>
    <s v="INR"/>
    <n v="100"/>
    <x v="36"/>
    <s v="Sales"/>
    <s v="stat_OZRiD1474QRJIpvnjHCZfiIvKcVD6mIKSSTzg8SwDVx"/>
    <s v="Won- Payment Completed"/>
    <x v="0"/>
    <s v="OpportunityStatusType.Won"/>
    <m/>
    <m/>
    <s v="GMC"/>
    <s v="lead_qiwVIlpOr9BavBk0TUeqgra6WdMSeDYiHcWM6gLTffu"/>
    <s v="ScaleReal Technologies Pvt. Ltd."/>
    <s v="Bharti Bankey"/>
    <s v="user_9SBRjyF0n4iWuhUdqRyQkFhl2J4uyNKhFWvvJEvunX8"/>
    <s v="Omkar Ghate"/>
    <s v="2022-06-16 12:59:57.594000+00:00"/>
    <s v="2022-07-15 13:19:04.481000+00:00"/>
    <m/>
    <s v="Pune"/>
    <m/>
    <m/>
    <m/>
    <n v="24"/>
    <m/>
    <m/>
    <m/>
    <m/>
    <m/>
    <m/>
    <m/>
    <m/>
    <m/>
    <m/>
    <m/>
    <s v="IT Services &amp; IT Consulting"/>
    <m/>
    <m/>
    <m/>
    <m/>
    <m/>
    <m/>
    <m/>
    <m/>
    <m/>
    <m/>
    <m/>
    <m/>
    <s v="Yogesh Paigude"/>
    <m/>
    <s v="user_encRk5bIEFN6ZA11h4WH2AdZTiZpogLSlMIaj0E30SZ"/>
    <s v="Daya Gowda"/>
    <s v="Siddharth Angolkar"/>
    <m/>
    <m/>
    <x v="2"/>
    <s v="Medly referal"/>
    <m/>
    <s v="Pune Strategy"/>
    <m/>
    <m/>
    <m/>
    <s v="2022-06-16 12:50:08.303000+00:00"/>
    <s v="2022-10-04 09:42:20.688000+00:00"/>
    <m/>
  </r>
  <r>
    <x v="18"/>
    <n v="3010000"/>
    <s v="INR"/>
    <n v="0"/>
    <x v="36"/>
    <s v="Sales"/>
    <s v="stat_1hn9nRJaLbI53NxPuSQgo90kRpbpKsFlwN4oEGNUTdO"/>
    <s v="Lost"/>
    <x v="1"/>
    <s v="OpportunityStatusType.Lost"/>
    <s v="cont_ClSryq3B8ErxzhGBo7HMrfx94U5zJO9OU8QTDK9ADfk"/>
    <s v="Denish Dodhiyawala"/>
    <s v="GMC"/>
    <s v="lead_9o5IJ1fJLLmnGCy17llx01ts8ELS2VltaodnJLRlUTk"/>
    <s v="AETHER INDUSTRIES LIMITED"/>
    <s v="Shreenath Bhat"/>
    <s v="user_jbppzD9HyqqioXDaUzrIJfkBW97sQdk5kSNPsBKGx0r"/>
    <s v="Pranaav Marathe"/>
    <s v="2022-05-19 11:32:23.238000+00:00"/>
    <s v="2022-07-15 12:05:29.912000+00:00"/>
    <m/>
    <s v="Surat"/>
    <m/>
    <m/>
    <m/>
    <n v="138"/>
    <m/>
    <m/>
    <m/>
    <m/>
    <m/>
    <m/>
    <m/>
    <m/>
    <m/>
    <m/>
    <m/>
    <s v="Manufacturing"/>
    <m/>
    <m/>
    <m/>
    <m/>
    <m/>
    <m/>
    <m/>
    <m/>
    <m/>
    <m/>
    <m/>
    <m/>
    <s v="Amol Gawali"/>
    <m/>
    <s v="user_vMd4rmcrSbjykdyL2J7rrYn84SWdcNc5FKligrmItPw"/>
    <s v="Shreenath Bhat"/>
    <m/>
    <m/>
    <s v="July"/>
    <x v="2"/>
    <m/>
    <m/>
    <m/>
    <m/>
    <m/>
    <m/>
    <s v="2022-04-25 19:08:47.730000+00:00"/>
    <s v="2022-09-08 07:51:59.567000+00:00"/>
    <s v="GPA"/>
  </r>
  <r>
    <x v="37"/>
    <n v="2000000"/>
    <s v="INR"/>
    <n v="0"/>
    <x v="36"/>
    <s v="Sales"/>
    <s v="stat_kcR4fZg7TU7jjk1jAVua3qGLRS4J5uFayEjK5j02wtv"/>
    <s v="Unqualified"/>
    <x v="1"/>
    <s v="OpportunityStatusType.Lost"/>
    <s v="cont_um9azMBrzjltteJEOXsBPlkgqc03MPEqrwF33MlvvIZ"/>
    <s v="Sweety Patyal"/>
    <s v="GMC Renewal (renewal date tentative)"/>
    <s v="lead_rrQ95p4RWkGcMUAlcnLE5sqvdfUxBj9WIWwSEoCG8rM"/>
    <s v="CRG SOLUTIONS (INDIA)"/>
    <s v="Trupti Suryavanshi"/>
    <s v="user_RYbBTp8BVWNa7ppiOz6QVJMGK0exHsFmc5uCLn34ODZ"/>
    <s v="Prasoon Mishra"/>
    <s v="2022-06-03 05:55:31.749000+00:00"/>
    <s v="2022-07-15 12:13:08.939000+00:00"/>
    <m/>
    <s v="Pune"/>
    <m/>
    <m/>
    <m/>
    <n v="200"/>
    <m/>
    <m/>
    <m/>
    <m/>
    <m/>
    <m/>
    <m/>
    <m/>
    <m/>
    <m/>
    <m/>
    <s v="Professional Services"/>
    <m/>
    <m/>
    <m/>
    <m/>
    <m/>
    <m/>
    <m/>
    <m/>
    <m/>
    <m/>
    <m/>
    <m/>
    <m/>
    <m/>
    <s v="user_L8E6IFhq6UCzKLHa45LUUTZCznDuyDwFrGaEp9DXiUM"/>
    <s v="Trupti Suryavanshi"/>
    <m/>
    <m/>
    <s v="July"/>
    <x v="2"/>
    <m/>
    <m/>
    <m/>
    <m/>
    <m/>
    <m/>
    <s v="2020-12-16 07:29:00.591000+00:00"/>
    <s v="2022-08-19 08:29:53.528000+00:00"/>
    <s v="GMC"/>
  </r>
  <r>
    <x v="1"/>
    <n v="180000"/>
    <s v="INR"/>
    <n v="50"/>
    <x v="19"/>
    <s v="Sales"/>
    <s v="stat_kLhaUSYbyIgQOHjvcKAHYNQn1lIjd0wTZfiU50Lt3mL"/>
    <s v="Demo Completed"/>
    <x v="1"/>
    <s v="OpportunityStatusType.Active"/>
    <s v="cont_Fy8rvIsvB7vckwMkjof9WzpAoKFZmfa1IPVmM6sxRgb"/>
    <s v="Amruta"/>
    <m/>
    <s v="lead_XwM1KIRyNSojI4dVIH51G1YavCnyn8mendtt9amEkQn"/>
    <s v="Consumer Sketch"/>
    <s v="Nikhil Ahuja"/>
    <s v="user_kbtBHYtBjVDNyI72HTF6C1SCvC7yVBiA6OrBOy3t96U"/>
    <s v="Tejas Kulkarni"/>
    <s v="2022-07-11 12:10:40.420000+00:00"/>
    <s v="2022-07-15 11:13:00.850000+00:00"/>
    <m/>
    <s v="Other Gujarat"/>
    <m/>
    <m/>
    <m/>
    <n v="60"/>
    <m/>
    <m/>
    <m/>
    <m/>
    <m/>
    <m/>
    <m/>
    <m/>
    <m/>
    <m/>
    <m/>
    <s v="Consumer Goods &amp; Electronics"/>
    <m/>
    <m/>
    <m/>
    <m/>
    <m/>
    <m/>
    <m/>
    <m/>
    <m/>
    <m/>
    <m/>
    <m/>
    <m/>
    <m/>
    <s v="user_bdUPAGjcS7p6513So3N4g3aWNS5HuBuVJi7bvCPAsLt"/>
    <s v="Mayur Gadiyar"/>
    <m/>
    <m/>
    <s v="September"/>
    <x v="4"/>
    <m/>
    <m/>
    <s v="Employee engagement handbook"/>
    <m/>
    <m/>
    <m/>
    <s v="2022-04-27 11:30:51.959000+00:00"/>
    <s v="2022-09-19 03:15:17.109000+00:00"/>
    <s v="GMC"/>
  </r>
  <r>
    <x v="21"/>
    <n v="250000"/>
    <s v="INR"/>
    <n v="0"/>
    <x v="16"/>
    <s v="Sales"/>
    <s v="stat_kcR4fZg7TU7jjk1jAVua3qGLRS4J5uFayEjK5j02wtv"/>
    <s v="Unqualified"/>
    <x v="1"/>
    <s v="OpportunityStatusType.Lost"/>
    <m/>
    <m/>
    <m/>
    <s v="lead_D2GoocT3oAbP8i94epAJ2zXaRA7A0mssVMGsGaGJzwB"/>
    <s v="Titan"/>
    <s v="Namrata Aurora"/>
    <s v="user_Iwn6da5WKkZqwUySK0oUuCb72pFP5WEm4zAb92ijqFe"/>
    <s v="Sonal Paithankar"/>
    <s v="2022-05-30 09:18:47.705000+00:00"/>
    <s v="2022-07-15 07:38:22.019000+00:00"/>
    <m/>
    <m/>
    <m/>
    <s v="2021-01-16 12:58:41+00:00"/>
    <m/>
    <n v="8000"/>
    <m/>
    <m/>
    <m/>
    <m/>
    <m/>
    <m/>
    <m/>
    <m/>
    <m/>
    <m/>
    <m/>
    <m/>
    <m/>
    <m/>
    <m/>
    <m/>
    <m/>
    <m/>
    <m/>
    <m/>
    <m/>
    <m/>
    <m/>
    <m/>
    <m/>
    <m/>
    <s v="user_228eUmsdKIb9OItgmiDq1zD4aPZ1eqiapbaLAGeBf8g"/>
    <s v="Bhairavi Jog"/>
    <m/>
    <m/>
    <s v="August"/>
    <x v="3"/>
    <s v="Inbound via website"/>
    <m/>
    <m/>
    <m/>
    <m/>
    <m/>
    <s v="2021-01-16 13:01:24.253000+00:00"/>
    <s v="2022-10-20 10:20:07.269000+00:00"/>
    <s v="GPA"/>
  </r>
  <r>
    <x v="21"/>
    <n v="1000000"/>
    <s v="INR"/>
    <n v="0"/>
    <x v="16"/>
    <s v="Sales"/>
    <s v="stat_kcR4fZg7TU7jjk1jAVua3qGLRS4J5uFayEjK5j02wtv"/>
    <s v="Unqualified"/>
    <x v="1"/>
    <s v="OpportunityStatusType.Lost"/>
    <m/>
    <m/>
    <m/>
    <s v="lead_D2GoocT3oAbP8i94epAJ2zXaRA7A0mssVMGsGaGJzwB"/>
    <s v="Titan"/>
    <s v="Namrata Aurora"/>
    <s v="user_Iwn6da5WKkZqwUySK0oUuCb72pFP5WEm4zAb92ijqFe"/>
    <s v="Sonal Paithankar"/>
    <s v="2022-05-30 09:19:16.159000+00:00"/>
    <s v="2022-07-15 07:38:28.208000+00:00"/>
    <m/>
    <m/>
    <m/>
    <s v="2021-01-16 12:58:41+00:00"/>
    <m/>
    <n v="8000"/>
    <m/>
    <m/>
    <m/>
    <m/>
    <m/>
    <m/>
    <m/>
    <m/>
    <m/>
    <m/>
    <m/>
    <m/>
    <m/>
    <m/>
    <m/>
    <m/>
    <m/>
    <m/>
    <m/>
    <m/>
    <m/>
    <m/>
    <m/>
    <m/>
    <m/>
    <m/>
    <s v="user_228eUmsdKIb9OItgmiDq1zD4aPZ1eqiapbaLAGeBf8g"/>
    <s v="Bhairavi Jog"/>
    <m/>
    <m/>
    <s v="August"/>
    <x v="3"/>
    <s v="Inbound via website"/>
    <m/>
    <m/>
    <m/>
    <m/>
    <m/>
    <s v="2021-01-16 13:01:24.253000+00:00"/>
    <s v="2022-10-20 10:20:07.269000+00:00"/>
    <s v="GTL"/>
  </r>
  <r>
    <x v="21"/>
    <n v="2500000"/>
    <s v="INR"/>
    <n v="0"/>
    <x v="16"/>
    <s v="Sales"/>
    <s v="stat_kcR4fZg7TU7jjk1jAVua3qGLRS4J5uFayEjK5j02wtv"/>
    <s v="Unqualified"/>
    <x v="1"/>
    <s v="OpportunityStatusType.Lost"/>
    <m/>
    <m/>
    <m/>
    <s v="lead_D2GoocT3oAbP8i94epAJ2zXaRA7A0mssVMGsGaGJzwB"/>
    <s v="Titan"/>
    <s v="Namrata Aurora"/>
    <s v="user_Iwn6da5WKkZqwUySK0oUuCb72pFP5WEm4zAb92ijqFe"/>
    <s v="Sonal Paithankar"/>
    <s v="2022-05-30 09:17:53.358000+00:00"/>
    <s v="2022-07-15 07:38:15.449000+00:00"/>
    <m/>
    <m/>
    <m/>
    <s v="2021-01-16 12:58:41+00:00"/>
    <m/>
    <n v="8000"/>
    <m/>
    <m/>
    <m/>
    <m/>
    <m/>
    <m/>
    <m/>
    <m/>
    <m/>
    <m/>
    <m/>
    <m/>
    <m/>
    <m/>
    <m/>
    <m/>
    <m/>
    <m/>
    <m/>
    <m/>
    <m/>
    <m/>
    <m/>
    <m/>
    <m/>
    <m/>
    <s v="user_228eUmsdKIb9OItgmiDq1zD4aPZ1eqiapbaLAGeBf8g"/>
    <s v="Bhairavi Jog"/>
    <m/>
    <m/>
    <s v="August"/>
    <x v="3"/>
    <s v="Inbound via website"/>
    <m/>
    <m/>
    <m/>
    <m/>
    <m/>
    <s v="2021-01-16 13:01:24.253000+00:00"/>
    <s v="2022-10-20 10:20:07.269000+00:00"/>
    <s v="GMC"/>
  </r>
  <r>
    <x v="25"/>
    <n v="5000000"/>
    <s v="INR"/>
    <n v="0"/>
    <x v="39"/>
    <s v="Sales"/>
    <s v="stat_kcR4fZg7TU7jjk1jAVua3qGLRS4J5uFayEjK5j02wtv"/>
    <s v="Unqualified"/>
    <x v="1"/>
    <s v="OpportunityStatusType.Lost"/>
    <m/>
    <m/>
    <s v="The client has a very strong relationship with Oriental Insurance and Marsh Broker. They'll not change."/>
    <s v="lead_f3wZG2w0IUwLX7DfOdqGv9bigVMFLFY0S7rFq9QtpdZ"/>
    <s v="DMART"/>
    <s v="Namrata Aurora"/>
    <s v="user_lccnw70UrYzjPcbxrA5N9qp8LF1vx6aP08yPEdeU06P"/>
    <s v="Vikas Gupta"/>
    <s v="2022-06-23 12:07:06.155000+00:00"/>
    <s v="2022-07-14 15:45:25.122000+00:00"/>
    <m/>
    <s v="Mumbai"/>
    <m/>
    <s v="2020-08-14 08:05:11+00:00"/>
    <m/>
    <n v="124"/>
    <m/>
    <m/>
    <m/>
    <m/>
    <m/>
    <m/>
    <m/>
    <m/>
    <m/>
    <m/>
    <m/>
    <s v="Retail"/>
    <m/>
    <m/>
    <m/>
    <m/>
    <m/>
    <m/>
    <m/>
    <m/>
    <m/>
    <m/>
    <m/>
    <m/>
    <s v="Aniket Vahile; Jitin Gopi; Rakesh Nade"/>
    <m/>
    <s v="user_IpBH4s1Av5OVFfQQ3nW0qPDDjwLT9uRfx1sVhml8UQA"/>
    <s v="Namrata Aurora"/>
    <m/>
    <m/>
    <s v="August; June"/>
    <x v="2"/>
    <s v="Naukri.com"/>
    <m/>
    <m/>
    <m/>
    <m/>
    <m/>
    <s v="2020-12-06 09:46:27.857000+00:00"/>
    <s v="2022-10-19 01:45:12.975000+00:00"/>
    <m/>
  </r>
  <r>
    <x v="25"/>
    <n v="500000"/>
    <s v="INR"/>
    <n v="0"/>
    <x v="39"/>
    <s v="Sales"/>
    <s v="stat_kcR4fZg7TU7jjk1jAVua3qGLRS4J5uFayEjK5j02wtv"/>
    <s v="Unqualified"/>
    <x v="1"/>
    <s v="OpportunityStatusType.Lost"/>
    <m/>
    <m/>
    <m/>
    <s v="lead_f3wZG2w0IUwLX7DfOdqGv9bigVMFLFY0S7rFq9QtpdZ"/>
    <s v="DMART"/>
    <s v="Namrata Aurora"/>
    <s v="user_lccnw70UrYzjPcbxrA5N9qp8LF1vx6aP08yPEdeU06P"/>
    <s v="Vikas Gupta"/>
    <s v="2022-06-23 12:07:23.825000+00:00"/>
    <s v="2022-07-14 15:44:15.626000+00:00"/>
    <m/>
    <s v="Mumbai"/>
    <m/>
    <s v="2020-08-14 08:05:11+00:00"/>
    <m/>
    <n v="124"/>
    <m/>
    <m/>
    <m/>
    <m/>
    <m/>
    <m/>
    <m/>
    <m/>
    <m/>
    <m/>
    <m/>
    <s v="Retail"/>
    <m/>
    <m/>
    <m/>
    <m/>
    <m/>
    <m/>
    <m/>
    <m/>
    <m/>
    <m/>
    <m/>
    <m/>
    <s v="Aniket Vahile; Jitin Gopi; Rakesh Nade"/>
    <m/>
    <s v="user_IpBH4s1Av5OVFfQQ3nW0qPDDjwLT9uRfx1sVhml8UQA"/>
    <s v="Namrata Aurora"/>
    <m/>
    <m/>
    <s v="August; June"/>
    <x v="2"/>
    <s v="Naukri.com"/>
    <m/>
    <m/>
    <m/>
    <m/>
    <m/>
    <s v="2020-12-06 09:46:27.857000+00:00"/>
    <s v="2022-10-19 01:45:12.975000+00:00"/>
    <s v="GPA"/>
  </r>
  <r>
    <x v="22"/>
    <n v="47458"/>
    <s v="INR"/>
    <n v="100"/>
    <x v="36"/>
    <s v="Sales"/>
    <s v="stat_OZRiD1474QRJIpvnjHCZfiIvKcVD6mIKSSTzg8SwDVx"/>
    <s v="Won- Payment Completed"/>
    <x v="0"/>
    <s v="OpportunityStatusType.Won"/>
    <m/>
    <m/>
    <s v="WC"/>
    <s v="lead_ZjNd5u0WEX8cJrsxDGSH4cLWcX7bWx2FtoP0UzUu6Kg"/>
    <s v="Credence Global Solutions"/>
    <s v="Vrushali Kummar"/>
    <s v="user_TZzywQwym26DjuswO479pxRhNKX152z8X1haCx2vcst"/>
    <s v="Vrushali Kummar"/>
    <s v="2022-07-07 10:47:29.025000+00:00"/>
    <s v="2022-07-15 03:23:17.235000+00:00"/>
    <m/>
    <s v="Pune"/>
    <m/>
    <s v="2020-08-26 02:51:21+00:00"/>
    <m/>
    <n v="816"/>
    <m/>
    <m/>
    <m/>
    <m/>
    <m/>
    <m/>
    <m/>
    <m/>
    <m/>
    <m/>
    <m/>
    <s v="Banking &amp; Finance"/>
    <m/>
    <m/>
    <m/>
    <m/>
    <m/>
    <m/>
    <m/>
    <m/>
    <m/>
    <m/>
    <m/>
    <m/>
    <s v="Sakshi Soni"/>
    <m/>
    <s v="user_sREdxbAJihL2Zbgic7tyQ6Rc4Mny7HnD1RNGhA9DDYh"/>
    <s v="Prajakta Sahastrabudhe"/>
    <s v="Anjali Nishu"/>
    <m/>
    <s v="February; September"/>
    <x v="2"/>
    <s v="Naukri.com"/>
    <m/>
    <m/>
    <m/>
    <m/>
    <m/>
    <s v="2020-12-06 09:46:28.551000+00:00"/>
    <s v="2022-10-13 07:38:38.832000+00:00"/>
    <s v="WC"/>
  </r>
  <r>
    <x v="21"/>
    <n v="3000000"/>
    <s v="INR"/>
    <n v="0"/>
    <x v="64"/>
    <s v="Sales"/>
    <s v="stat_kcR4fZg7TU7jjk1jAVua3qGLRS4J5uFayEjK5j02wtv"/>
    <s v="Unqualified"/>
    <x v="1"/>
    <s v="OpportunityStatusType.Lost"/>
    <m/>
    <m/>
    <s v="GTL"/>
    <s v="lead_lNOgyYFu9gdmG32yCirgyQi2QXBsFhfVIKrlSD1OTMU"/>
    <s v="Trianz"/>
    <s v="Aditya Binani"/>
    <s v="user_Iwn6da5WKkZqwUySK0oUuCb72pFP5WEm4zAb92ijqFe"/>
    <s v="Sonal Paithankar"/>
    <s v="2022-06-06 10:42:19.059000+00:00"/>
    <s v="2022-07-14 10:37:23.587000+00:00"/>
    <m/>
    <s v="Bangalore"/>
    <m/>
    <m/>
    <m/>
    <n v="1539"/>
    <m/>
    <m/>
    <m/>
    <m/>
    <m/>
    <m/>
    <m/>
    <m/>
    <m/>
    <m/>
    <m/>
    <s v="Professional Services"/>
    <m/>
    <m/>
    <m/>
    <m/>
    <m/>
    <m/>
    <m/>
    <m/>
    <m/>
    <m/>
    <m/>
    <m/>
    <m/>
    <m/>
    <s v="user_g5Yw4Z4XnIbmcGhJO80vdtFdd5ElcDlgYO3q8l82ODn"/>
    <s v="Aditya Binani"/>
    <m/>
    <m/>
    <s v="August; July"/>
    <x v="2"/>
    <m/>
    <m/>
    <m/>
    <m/>
    <m/>
    <m/>
    <s v="2022-01-31 05:10:30.408000+00:00"/>
    <s v="2022-10-20 10:16:19.828000+00:00"/>
    <m/>
  </r>
  <r>
    <x v="21"/>
    <n v="5000000"/>
    <s v="INR"/>
    <n v="0"/>
    <x v="63"/>
    <s v="Sales"/>
    <s v="stat_kcR4fZg7TU7jjk1jAVua3qGLRS4J5uFayEjK5j02wtv"/>
    <s v="Unqualified"/>
    <x v="1"/>
    <s v="OpportunityStatusType.Lost"/>
    <m/>
    <m/>
    <s v="Parental"/>
    <s v="lead_lNOgyYFu9gdmG32yCirgyQi2QXBsFhfVIKrlSD1OTMU"/>
    <s v="Trianz"/>
    <s v="Aditya Binani"/>
    <s v="user_Iwn6da5WKkZqwUySK0oUuCb72pFP5WEm4zAb92ijqFe"/>
    <s v="Sonal Paithankar"/>
    <s v="2022-06-06 10:43:19.445000+00:00"/>
    <s v="2022-07-14 10:33:00.628000+00:00"/>
    <m/>
    <s v="Bangalore"/>
    <m/>
    <m/>
    <m/>
    <n v="1539"/>
    <m/>
    <m/>
    <m/>
    <m/>
    <m/>
    <m/>
    <m/>
    <m/>
    <m/>
    <m/>
    <m/>
    <s v="Professional Services"/>
    <m/>
    <m/>
    <m/>
    <m/>
    <m/>
    <m/>
    <m/>
    <m/>
    <m/>
    <m/>
    <m/>
    <m/>
    <m/>
    <m/>
    <s v="user_g5Yw4Z4XnIbmcGhJO80vdtFdd5ElcDlgYO3q8l82ODn"/>
    <s v="Aditya Binani"/>
    <m/>
    <m/>
    <s v="August; July"/>
    <x v="2"/>
    <m/>
    <m/>
    <m/>
    <m/>
    <m/>
    <m/>
    <s v="2022-01-31 05:10:30.408000+00:00"/>
    <s v="2022-10-20 10:16:19.828000+00:00"/>
    <m/>
  </r>
  <r>
    <x v="11"/>
    <n v="5000"/>
    <s v="INR"/>
    <n v="0"/>
    <x v="75"/>
    <s v="Sales"/>
    <s v="stat_kcR4fZg7TU7jjk1jAVua3qGLRS4J5uFayEjK5j02wtv"/>
    <s v="Unqualified"/>
    <x v="1"/>
    <s v="OpportunityStatusType.Lost"/>
    <s v="cont_kK6EZgM4pCRjhGIKwUsf9ye5vuobl8GJUwWnYXaCmiy"/>
    <s v="Sneha Pawar"/>
    <s v="Motor Insurance"/>
    <s v="lead_A9eTFOvFnfZkb7knzhYNiBZFuIanByfo5qt3yXmz4em"/>
    <s v="M/S MACK VALVES INDIA PRIVATE LIMITED"/>
    <s v="Trupti Suryavanshi"/>
    <s v="user_LKRhV6rhcBe0uL8u70UUGeDjbMupuho4TaiAOCbT7HT"/>
    <s v="Kashif Ahmad"/>
    <s v="2022-07-14 09:46:28.644000+00:00"/>
    <s v="2022-07-14 13:06:44.203000+00:00"/>
    <m/>
    <s v="Pune"/>
    <m/>
    <m/>
    <m/>
    <n v="35"/>
    <m/>
    <m/>
    <m/>
    <m/>
    <m/>
    <m/>
    <m/>
    <m/>
    <m/>
    <m/>
    <m/>
    <m/>
    <m/>
    <m/>
    <m/>
    <m/>
    <m/>
    <m/>
    <m/>
    <m/>
    <m/>
    <m/>
    <m/>
    <m/>
    <m/>
    <m/>
    <s v="user_L8E6IFhq6UCzKLHa45LUUTZCznDuyDwFrGaEp9DXiUM"/>
    <s v="Trupti Suryavanshi"/>
    <m/>
    <m/>
    <s v="September"/>
    <x v="2"/>
    <m/>
    <m/>
    <m/>
    <m/>
    <m/>
    <m/>
    <s v="2021-08-19 06:19:10.076000+00:00"/>
    <s v="2022-09-26 09:00:14.182000+00:00"/>
    <s v="NON EB"/>
  </r>
  <r>
    <x v="24"/>
    <n v="780000"/>
    <s v="INR"/>
    <n v="0"/>
    <x v="36"/>
    <s v="Sales"/>
    <s v="stat_1hn9nRJaLbI53NxPuSQgo90kRpbpKsFlwN4oEGNUTdO"/>
    <s v="Lost"/>
    <x v="1"/>
    <s v="OpportunityStatusType.Lost"/>
    <s v="cont_sFj9HmiWvzJGq3tU3BdtquMWuzyZjJU4tRYoXS22ofJ"/>
    <s v="Priya Neekhra"/>
    <s v="Sometime in July-Got to find out exact date and currently with SecureNow"/>
    <s v="lead_5GzCehZ1bcOHs5siHFvuookPsxkar8P8jpds8MJjfu3"/>
    <s v="AUS-Aarav Unmanned Systems ( Renewal )"/>
    <s v="Tulika Chakra"/>
    <s v="user_sD3YjSs92XKUfD0OPHeo886g6tW6aCM0iUhX5VVUuJi"/>
    <s v="Navin Panjwani"/>
    <s v="2022-05-20 07:09:08.629000+00:00"/>
    <s v="2022-07-14 08:01:14.382000+00:00"/>
    <m/>
    <s v="Bangalore"/>
    <m/>
    <m/>
    <m/>
    <n v="157"/>
    <m/>
    <m/>
    <m/>
    <m/>
    <m/>
    <m/>
    <m/>
    <m/>
    <m/>
    <m/>
    <m/>
    <s v="Professional Services"/>
    <s v="Care &amp; Tata AIG"/>
    <m/>
    <m/>
    <m/>
    <m/>
    <m/>
    <m/>
    <m/>
    <m/>
    <m/>
    <m/>
    <m/>
    <m/>
    <m/>
    <s v="user_IpBH4s1Av5OVFfQQ3nW0qPDDjwLT9uRfx1sVhml8UQA"/>
    <s v="Namrata Aurora"/>
    <s v="Komal Chougale"/>
    <m/>
    <s v="July"/>
    <x v="4"/>
    <m/>
    <m/>
    <s v="Employee Engagement Handbook"/>
    <m/>
    <m/>
    <m/>
    <s v="2022-05-09 07:21:49.099000+00:00"/>
    <s v="2022-07-28 10:46:41.459000+00:00"/>
    <s v="GMC"/>
  </r>
  <r>
    <x v="22"/>
    <n v="6300000"/>
    <s v="INR"/>
    <n v="0"/>
    <x v="87"/>
    <s v="Sales"/>
    <s v="stat_1hn9nRJaLbI53NxPuSQgo90kRpbpKsFlwN4oEGNUTdO"/>
    <s v="Lost"/>
    <x v="1"/>
    <s v="OpportunityStatusType.Lost"/>
    <m/>
    <m/>
    <s v="GMC (1+3)- Renewal- 850 employees"/>
    <s v="lead_7MXK1zew8KC0YGJqRYgayP2cslhR3X8RG7rIwHnon9d"/>
    <s v="Madison World"/>
    <s v="Bhairavi Jog"/>
    <s v="user_TZzywQwym26DjuswO479pxRhNKX152z8X1haCx2vcst"/>
    <s v="Vrushali Kummar"/>
    <s v="2022-04-28 12:38:40.142000+00:00"/>
    <s v="2022-07-14 05:40:41.310000+00:00"/>
    <m/>
    <s v="Mumbai"/>
    <m/>
    <m/>
    <m/>
    <n v="850"/>
    <m/>
    <m/>
    <m/>
    <m/>
    <m/>
    <m/>
    <m/>
    <m/>
    <m/>
    <m/>
    <m/>
    <s v="Digital Marketing &amp; Advertising"/>
    <m/>
    <m/>
    <m/>
    <m/>
    <m/>
    <m/>
    <m/>
    <m/>
    <m/>
    <m/>
    <m/>
    <m/>
    <m/>
    <m/>
    <s v="user_228eUmsdKIb9OItgmiDq1zD4aPZ1eqiapbaLAGeBf8g"/>
    <s v="Bhairavi Jog"/>
    <m/>
    <m/>
    <s v="July"/>
    <x v="2"/>
    <s v="Lusha"/>
    <m/>
    <m/>
    <m/>
    <m/>
    <m/>
    <s v="2021-11-17 01:30:31.988000+00:00"/>
    <s v="2022-10-13 07:36:52.559000+00:00"/>
    <s v="GMC"/>
  </r>
  <r>
    <x v="40"/>
    <n v="600000"/>
    <s v="INR"/>
    <n v="0"/>
    <x v="65"/>
    <s v="Sales"/>
    <s v="stat_kcR4fZg7TU7jjk1jAVua3qGLRS4J5uFayEjK5j02wtv"/>
    <s v="Unqualified"/>
    <x v="1"/>
    <s v="OpportunityStatusType.Lost"/>
    <s v="cont_owzRPLZ0Ul6t6EyVUeSpdylispXIha4NqYBkrQaWLxJ"/>
    <s v="Nitya Vishwakarma"/>
    <m/>
    <s v="lead_F0zNTTAZbLNGNrlU6v9O3JYaqclWM7z2uTAFZx2IQhm"/>
    <s v="QSEAP"/>
    <s v="Prateek Wadhwa"/>
    <s v="user_hNAUXSINlo7GUxmDXzerfGAZIUUHKfva47TB2ckZABz"/>
    <s v="siddharth tongay"/>
    <s v="2022-04-19 06:05:57.149000+00:00"/>
    <s v="2022-07-14 05:52:18.006000+00:00"/>
    <m/>
    <s v="Mumbai"/>
    <m/>
    <m/>
    <m/>
    <n v="200"/>
    <m/>
    <m/>
    <m/>
    <m/>
    <m/>
    <m/>
    <m/>
    <m/>
    <m/>
    <m/>
    <m/>
    <m/>
    <m/>
    <m/>
    <m/>
    <m/>
    <m/>
    <m/>
    <m/>
    <m/>
    <m/>
    <m/>
    <m/>
    <m/>
    <m/>
    <m/>
    <s v="user_FdWFezbLzkYQcGsBUsjZO25nr2poK2nRbqV47Rs5Kfm"/>
    <s v="Prateek Wadhwa"/>
    <m/>
    <m/>
    <s v="September"/>
    <x v="4"/>
    <m/>
    <m/>
    <s v="Employee Wellness Handbook"/>
    <m/>
    <m/>
    <m/>
    <s v="2022-03-18 12:36:33.028000+00:00"/>
    <s v="2022-08-01 06:50:51.849000+00:00"/>
    <s v="GMC"/>
  </r>
  <r>
    <x v="2"/>
    <n v="20000"/>
    <s v="INR"/>
    <n v="0"/>
    <x v="83"/>
    <s v="Sales"/>
    <s v="stat_kcR4fZg7TU7jjk1jAVua3qGLRS4J5uFayEjK5j02wtv"/>
    <s v="Unqualified"/>
    <x v="1"/>
    <s v="OpportunityStatusType.Lost"/>
    <s v="cont_cydpOXMz1435boncCVrUPLYuZlX4tKKgsZWV7YOitHd"/>
    <s v="Sunny Gurbani"/>
    <m/>
    <s v="lead_943veGFdOWRL2lfBJwkcUVCfLrTOr82JJV0qaU5cVFL"/>
    <s v="Marathwada Auto Components"/>
    <s v="Prateek Wadhwa"/>
    <s v="user_FdWFezbLzkYQcGsBUsjZO25nr2poK2nRbqV47Rs5Kfm"/>
    <s v="Prateek Wadhwa"/>
    <s v="2022-07-12 09:59:13.232000+00:00"/>
    <s v="2022-07-14 04:45:00.006000+00:00"/>
    <m/>
    <s v="Aurangabad"/>
    <m/>
    <m/>
    <m/>
    <n v="500"/>
    <m/>
    <m/>
    <m/>
    <m/>
    <m/>
    <m/>
    <m/>
    <m/>
    <m/>
    <m/>
    <m/>
    <s v="Automotive"/>
    <m/>
    <m/>
    <m/>
    <m/>
    <m/>
    <m/>
    <m/>
    <m/>
    <m/>
    <m/>
    <m/>
    <m/>
    <s v="Deepak Yadav"/>
    <m/>
    <s v="user_FdWFezbLzkYQcGsBUsjZO25nr2poK2nRbqV47Rs5Kfm"/>
    <s v="Prateek Wadhwa"/>
    <m/>
    <m/>
    <s v="July"/>
    <x v="2"/>
    <s v="Lusha"/>
    <m/>
    <m/>
    <m/>
    <m/>
    <m/>
    <s v="2021-07-09 10:53:20.849000+00:00"/>
    <s v="2022-07-14 05:21:53.186000+00:00"/>
    <s v="WC"/>
  </r>
  <r>
    <x v="2"/>
    <n v="5000"/>
    <s v="INR"/>
    <n v="0"/>
    <x v="83"/>
    <s v="Sales"/>
    <s v="stat_kcR4fZg7TU7jjk1jAVua3qGLRS4J5uFayEjK5j02wtv"/>
    <s v="Unqualified"/>
    <x v="1"/>
    <s v="OpportunityStatusType.Lost"/>
    <s v="cont_cydpOXMz1435boncCVrUPLYuZlX4tKKgsZWV7YOitHd"/>
    <s v="Sunny Gurbani"/>
    <s v="Sales Turnover Policy"/>
    <s v="lead_943veGFdOWRL2lfBJwkcUVCfLrTOr82JJV0qaU5cVFL"/>
    <s v="Marathwada Auto Components"/>
    <s v="Prateek Wadhwa"/>
    <s v="user_FdWFezbLzkYQcGsBUsjZO25nr2poK2nRbqV47Rs5Kfm"/>
    <s v="Prateek Wadhwa"/>
    <s v="2022-07-12 10:00:39.871000+00:00"/>
    <s v="2022-07-14 04:44:50.631000+00:00"/>
    <m/>
    <s v="Aurangabad"/>
    <m/>
    <m/>
    <m/>
    <n v="500"/>
    <m/>
    <m/>
    <m/>
    <m/>
    <m/>
    <m/>
    <m/>
    <m/>
    <m/>
    <m/>
    <m/>
    <s v="Automotive"/>
    <m/>
    <m/>
    <m/>
    <m/>
    <m/>
    <m/>
    <m/>
    <m/>
    <m/>
    <m/>
    <m/>
    <m/>
    <s v="Deepak Yadav"/>
    <m/>
    <s v="user_FdWFezbLzkYQcGsBUsjZO25nr2poK2nRbqV47Rs5Kfm"/>
    <s v="Prateek Wadhwa"/>
    <m/>
    <m/>
    <s v="July"/>
    <x v="2"/>
    <s v="Lusha"/>
    <m/>
    <m/>
    <m/>
    <m/>
    <m/>
    <s v="2021-07-09 10:53:20.849000+00:00"/>
    <s v="2022-07-14 05:21:53.186000+00:00"/>
    <s v="NON EB"/>
  </r>
  <r>
    <x v="15"/>
    <n v="840000"/>
    <s v="INR"/>
    <n v="0"/>
    <x v="16"/>
    <s v="Sales"/>
    <s v="stat_kcR4fZg7TU7jjk1jAVua3qGLRS4J5uFayEjK5j02wtv"/>
    <s v="Unqualified"/>
    <x v="1"/>
    <s v="OpportunityStatusType.Lost"/>
    <s v="cont_SZLyWofp69t59G6SO6ocs810o1blQeVZ6QXgoPouzx7"/>
    <s v="Pratibha Sharma"/>
    <s v="Fresh- They want general estimate"/>
    <s v="lead_ZxJVyEqeM0cR5Y7LSaE742QBzmm1uoMu9NBtylZbBG4"/>
    <s v="Pierian"/>
    <s v="Tulika Chakra"/>
    <s v="user_N52PP2uP2VZc2gm0nhh6CNFSif4n85g1cdxoNFd9ct0"/>
    <s v="Naveen Kumar"/>
    <s v="2022-06-29 06:17:47.495000+00:00"/>
    <s v="2022-07-14 05:23:10.429000+00:00"/>
    <m/>
    <m/>
    <m/>
    <m/>
    <m/>
    <n v="240"/>
    <m/>
    <m/>
    <m/>
    <m/>
    <m/>
    <m/>
    <m/>
    <m/>
    <m/>
    <m/>
    <m/>
    <m/>
    <m/>
    <m/>
    <m/>
    <m/>
    <m/>
    <m/>
    <m/>
    <m/>
    <m/>
    <m/>
    <m/>
    <m/>
    <m/>
    <m/>
    <s v="user_2jRs4eIjwv8MozxYA1DE9MMy0FWf2gMgweg2LiJNu64"/>
    <s v="Gauri Munge"/>
    <m/>
    <m/>
    <s v="March"/>
    <x v="4"/>
    <m/>
    <m/>
    <s v="Employee Engagement Handbook"/>
    <m/>
    <m/>
    <m/>
    <s v="2022-05-13 05:04:10.016000+00:00"/>
    <s v="2022-08-10 12:45:32.909000+00:00"/>
    <s v="GTL"/>
  </r>
  <r>
    <x v="2"/>
    <n v="5000"/>
    <s v="INR"/>
    <n v="0"/>
    <x v="83"/>
    <s v="Sales"/>
    <s v="stat_kcR4fZg7TU7jjk1jAVua3qGLRS4J5uFayEjK5j02wtv"/>
    <s v="Unqualified"/>
    <x v="1"/>
    <s v="OpportunityStatusType.Lost"/>
    <s v="cont_cydpOXMz1435boncCVrUPLYuZlX4tKKgsZWV7YOitHd"/>
    <s v="Sunny Gurbani"/>
    <s v="Burglary"/>
    <s v="lead_943veGFdOWRL2lfBJwkcUVCfLrTOr82JJV0qaU5cVFL"/>
    <s v="Marathwada Auto Components"/>
    <s v="Prateek Wadhwa"/>
    <s v="user_FdWFezbLzkYQcGsBUsjZO25nr2poK2nRbqV47Rs5Kfm"/>
    <s v="Prateek Wadhwa"/>
    <s v="2022-07-12 10:00:04.150000+00:00"/>
    <s v="2022-07-14 04:44:42.495000+00:00"/>
    <m/>
    <s v="Aurangabad"/>
    <m/>
    <m/>
    <m/>
    <n v="500"/>
    <m/>
    <m/>
    <m/>
    <m/>
    <m/>
    <m/>
    <m/>
    <m/>
    <m/>
    <m/>
    <m/>
    <s v="Automotive"/>
    <m/>
    <m/>
    <m/>
    <m/>
    <m/>
    <m/>
    <m/>
    <m/>
    <m/>
    <m/>
    <m/>
    <m/>
    <s v="Deepak Yadav"/>
    <m/>
    <s v="user_FdWFezbLzkYQcGsBUsjZO25nr2poK2nRbqV47Rs5Kfm"/>
    <s v="Prateek Wadhwa"/>
    <m/>
    <m/>
    <s v="July"/>
    <x v="2"/>
    <s v="Lusha"/>
    <m/>
    <m/>
    <m/>
    <m/>
    <m/>
    <s v="2021-07-09 10:53:20.849000+00:00"/>
    <s v="2022-07-14 05:21:53.186000+00:00"/>
    <s v="NON EB"/>
  </r>
  <r>
    <x v="2"/>
    <n v="10000"/>
    <s v="INR"/>
    <n v="0"/>
    <x v="83"/>
    <s v="Sales"/>
    <s v="stat_kcR4fZg7TU7jjk1jAVua3qGLRS4J5uFayEjK5j02wtv"/>
    <s v="Unqualified"/>
    <x v="1"/>
    <s v="OpportunityStatusType.Lost"/>
    <s v="cont_cydpOXMz1435boncCVrUPLYuZlX4tKKgsZWV7YOitHd"/>
    <s v="Sunny Gurbani"/>
    <m/>
    <s v="lead_943veGFdOWRL2lfBJwkcUVCfLrTOr82JJV0qaU5cVFL"/>
    <s v="Marathwada Auto Components"/>
    <s v="Prateek Wadhwa"/>
    <s v="user_FdWFezbLzkYQcGsBUsjZO25nr2poK2nRbqV47Rs5Kfm"/>
    <s v="Prateek Wadhwa"/>
    <s v="2022-07-12 09:58:52.700000+00:00"/>
    <s v="2022-07-14 04:44:11.920000+00:00"/>
    <m/>
    <s v="Aurangabad"/>
    <m/>
    <m/>
    <m/>
    <n v="500"/>
    <m/>
    <m/>
    <m/>
    <m/>
    <m/>
    <m/>
    <m/>
    <m/>
    <m/>
    <m/>
    <m/>
    <s v="Automotive"/>
    <m/>
    <m/>
    <m/>
    <m/>
    <m/>
    <m/>
    <m/>
    <m/>
    <m/>
    <m/>
    <m/>
    <m/>
    <s v="Deepak Yadav"/>
    <m/>
    <s v="user_FdWFezbLzkYQcGsBUsjZO25nr2poK2nRbqV47Rs5Kfm"/>
    <s v="Prateek Wadhwa"/>
    <m/>
    <m/>
    <s v="July"/>
    <x v="2"/>
    <s v="Lusha"/>
    <m/>
    <m/>
    <m/>
    <m/>
    <m/>
    <s v="2021-07-09 10:53:20.849000+00:00"/>
    <s v="2022-07-14 05:21:53.186000+00:00"/>
    <s v="GPA"/>
  </r>
  <r>
    <x v="2"/>
    <n v="5000"/>
    <s v="INR"/>
    <n v="0"/>
    <x v="83"/>
    <s v="Sales"/>
    <s v="stat_kcR4fZg7TU7jjk1jAVua3qGLRS4J5uFayEjK5j02wtv"/>
    <s v="Unqualified"/>
    <x v="1"/>
    <s v="OpportunityStatusType.Lost"/>
    <s v="cont_cydpOXMz1435boncCVrUPLYuZlX4tKKgsZWV7YOitHd"/>
    <s v="Sunny Gurbani"/>
    <s v="Fire"/>
    <s v="lead_943veGFdOWRL2lfBJwkcUVCfLrTOr82JJV0qaU5cVFL"/>
    <s v="Marathwada Auto Components"/>
    <s v="Prateek Wadhwa"/>
    <s v="user_FdWFezbLzkYQcGsBUsjZO25nr2poK2nRbqV47Rs5Kfm"/>
    <s v="Prateek Wadhwa"/>
    <s v="2022-07-12 09:59:41.541000+00:00"/>
    <s v="2022-07-14 04:44:30.998000+00:00"/>
    <m/>
    <s v="Aurangabad"/>
    <m/>
    <m/>
    <m/>
    <n v="500"/>
    <m/>
    <m/>
    <m/>
    <m/>
    <m/>
    <m/>
    <m/>
    <m/>
    <m/>
    <m/>
    <m/>
    <s v="Automotive"/>
    <m/>
    <m/>
    <m/>
    <m/>
    <m/>
    <m/>
    <m/>
    <m/>
    <m/>
    <m/>
    <m/>
    <m/>
    <s v="Deepak Yadav"/>
    <m/>
    <s v="user_FdWFezbLzkYQcGsBUsjZO25nr2poK2nRbqV47Rs5Kfm"/>
    <s v="Prateek Wadhwa"/>
    <m/>
    <m/>
    <s v="July"/>
    <x v="2"/>
    <s v="Lusha"/>
    <m/>
    <m/>
    <m/>
    <m/>
    <m/>
    <s v="2021-07-09 10:53:20.849000+00:00"/>
    <s v="2022-07-14 05:21:53.186000+00:00"/>
    <s v="NON EB"/>
  </r>
  <r>
    <x v="41"/>
    <n v="2000000"/>
    <s v="INR"/>
    <n v="0"/>
    <x v="16"/>
    <s v="Sales"/>
    <s v="stat_kcR4fZg7TU7jjk1jAVua3qGLRS4J5uFayEjK5j02wtv"/>
    <s v="Unqualified"/>
    <x v="1"/>
    <s v="OpportunityStatusType.Lost"/>
    <m/>
    <m/>
    <s v="GMC-Fresh"/>
    <s v="lead_qoGMGVmZztPdXqQrtivPFO5HWSW3kDPXMBfWJUmPw1y"/>
    <s v="Narayana Group"/>
    <s v="Bharti Bankey"/>
    <s v="user_srg8vKhTH4Op816Ys9oZfFwLDukscRfgPrYZnVvwv0c"/>
    <s v="Ankur Gaurav"/>
    <s v="2022-06-17 06:29:58.403000+00:00"/>
    <s v="2022-07-14 04:12:25.568000+00:00"/>
    <m/>
    <s v="Bangalore"/>
    <m/>
    <s v="2022-06-16 11:19:02+00:00"/>
    <m/>
    <n v="300"/>
    <m/>
    <m/>
    <m/>
    <m/>
    <m/>
    <m/>
    <m/>
    <s v="PAID_SEARCH"/>
    <m/>
    <m/>
    <m/>
    <m/>
    <m/>
    <m/>
    <m/>
    <m/>
    <m/>
    <m/>
    <m/>
    <m/>
    <m/>
    <m/>
    <m/>
    <m/>
    <m/>
    <m/>
    <s v="user_aM3WaaSUQQmaNnsm9l2FQRVWUEr8RN2ZdXzsuQUalQ3"/>
    <s v="Bharti Bankey"/>
    <m/>
    <m/>
    <s v="August"/>
    <x v="3"/>
    <s v="Inbound via website"/>
    <m/>
    <s v="Employee Count 200"/>
    <m/>
    <m/>
    <m/>
    <s v="2022-06-16 11:21:53.381000+00:00"/>
    <s v="2022-09-02 11:06:39.243000+00:00"/>
    <m/>
  </r>
  <r>
    <x v="2"/>
    <n v="500000"/>
    <s v="INR"/>
    <n v="0"/>
    <x v="83"/>
    <s v="Sales"/>
    <s v="stat_kcR4fZg7TU7jjk1jAVua3qGLRS4J5uFayEjK5j02wtv"/>
    <s v="Unqualified"/>
    <x v="1"/>
    <s v="OpportunityStatusType.Lost"/>
    <s v="cont_cydpOXMz1435boncCVrUPLYuZlX4tKKgsZWV7YOitHd"/>
    <s v="Sunny Gurbani"/>
    <m/>
    <s v="lead_943veGFdOWRL2lfBJwkcUVCfLrTOr82JJV0qaU5cVFL"/>
    <s v="Marathwada Auto Components"/>
    <s v="Prateek Wadhwa"/>
    <s v="user_FdWFezbLzkYQcGsBUsjZO25nr2poK2nRbqV47Rs5Kfm"/>
    <s v="Prateek Wadhwa"/>
    <s v="2022-07-12 09:58:30.046000+00:00"/>
    <s v="2022-07-14 04:44:01.409000+00:00"/>
    <m/>
    <s v="Aurangabad"/>
    <m/>
    <m/>
    <m/>
    <n v="500"/>
    <m/>
    <m/>
    <m/>
    <m/>
    <m/>
    <m/>
    <m/>
    <m/>
    <m/>
    <m/>
    <m/>
    <s v="Automotive"/>
    <m/>
    <m/>
    <m/>
    <m/>
    <m/>
    <m/>
    <m/>
    <m/>
    <m/>
    <m/>
    <m/>
    <m/>
    <s v="Deepak Yadav"/>
    <m/>
    <s v="user_FdWFezbLzkYQcGsBUsjZO25nr2poK2nRbqV47Rs5Kfm"/>
    <s v="Prateek Wadhwa"/>
    <m/>
    <m/>
    <s v="July"/>
    <x v="2"/>
    <s v="Lusha"/>
    <m/>
    <m/>
    <m/>
    <m/>
    <m/>
    <s v="2021-07-09 10:53:20.849000+00:00"/>
    <s v="2022-07-14 05:21:53.186000+00:00"/>
    <s v="GMC"/>
  </r>
  <r>
    <x v="16"/>
    <n v="900000"/>
    <s v="INR"/>
    <n v="0"/>
    <x v="68"/>
    <s v="Sales"/>
    <s v="stat_kcR4fZg7TU7jjk1jAVua3qGLRS4J5uFayEjK5j02wtv"/>
    <s v="Unqualified"/>
    <x v="1"/>
    <s v="OpportunityStatusType.Lost"/>
    <s v="cont_bpI83vCK6QXTjdivT1rB5tsUSfY3H36Km4dceMUcIfS"/>
    <s v="SHRADHA Borade"/>
    <s v="GTLI Renewal"/>
    <s v="lead_2Ttj1S5acBnYOo52VpE60kPheAujmfqX1j4vvzDjH9H"/>
    <s v="Aera Technology"/>
    <s v="Trupti Suryavanshi"/>
    <s v="user_8jx3L2CDfrbzNnwYUv6Plfha6VxaSGsqcbTXR3sIBZi"/>
    <s v="Manish Balpande"/>
    <s v="2022-07-07 06:57:09.743000+00:00"/>
    <s v="2022-07-14 04:10:18.076000+00:00"/>
    <m/>
    <s v="Pune"/>
    <m/>
    <s v="2021-06-29 12:04:10+00:00"/>
    <m/>
    <n v="194"/>
    <m/>
    <m/>
    <m/>
    <m/>
    <m/>
    <m/>
    <m/>
    <m/>
    <m/>
    <m/>
    <m/>
    <s v="IT Services &amp; IT Consulting"/>
    <m/>
    <m/>
    <m/>
    <m/>
    <m/>
    <m/>
    <m/>
    <m/>
    <m/>
    <m/>
    <m/>
    <m/>
    <s v="Aniket Vahile"/>
    <m/>
    <s v="user_L8E6IFhq6UCzKLHa45LUUTZCznDuyDwFrGaEp9DXiUM"/>
    <s v="Trupti Suryavanshi"/>
    <m/>
    <m/>
    <s v="July"/>
    <x v="17"/>
    <s v="Inbound via website"/>
    <m/>
    <s v="Employee Count 50"/>
    <m/>
    <m/>
    <m/>
    <s v="2020-12-06 09:47:15.914000+00:00"/>
    <s v="2022-09-16 10:47:30.990000+00:00"/>
    <s v="GTL"/>
  </r>
  <r>
    <x v="16"/>
    <n v="2800000"/>
    <s v="INR"/>
    <n v="0"/>
    <x v="81"/>
    <s v="Sales"/>
    <s v="stat_kcR4fZg7TU7jjk1jAVua3qGLRS4J5uFayEjK5j02wtv"/>
    <s v="Unqualified"/>
    <x v="1"/>
    <s v="OpportunityStatusType.Lost"/>
    <s v="cont_bpI83vCK6QXTjdivT1rB5tsUSfY3H36Km4dceMUcIfS"/>
    <s v="SHRADHA Borade"/>
    <s v="GMC renewal"/>
    <s v="lead_2Ttj1S5acBnYOo52VpE60kPheAujmfqX1j4vvzDjH9H"/>
    <s v="Aera Technology"/>
    <s v="Trupti Suryavanshi"/>
    <s v="user_8jx3L2CDfrbzNnwYUv6Plfha6VxaSGsqcbTXR3sIBZi"/>
    <s v="Manish Balpande"/>
    <s v="2022-07-07 06:56:34.729000+00:00"/>
    <s v="2022-07-14 04:10:08.100000+00:00"/>
    <m/>
    <s v="Pune"/>
    <m/>
    <s v="2021-06-29 12:04:10+00:00"/>
    <m/>
    <n v="194"/>
    <m/>
    <m/>
    <m/>
    <m/>
    <m/>
    <m/>
    <m/>
    <m/>
    <m/>
    <m/>
    <m/>
    <s v="IT Services &amp; IT Consulting"/>
    <m/>
    <m/>
    <m/>
    <m/>
    <m/>
    <m/>
    <m/>
    <m/>
    <m/>
    <m/>
    <m/>
    <m/>
    <s v="Aniket Vahile"/>
    <m/>
    <s v="user_L8E6IFhq6UCzKLHa45LUUTZCznDuyDwFrGaEp9DXiUM"/>
    <s v="Trupti Suryavanshi"/>
    <m/>
    <m/>
    <s v="July"/>
    <x v="17"/>
    <s v="Inbound via website"/>
    <m/>
    <s v="Employee Count 50"/>
    <m/>
    <m/>
    <m/>
    <s v="2020-12-06 09:47:15.914000+00:00"/>
    <s v="2022-09-16 10:47:30.990000+00:00"/>
    <s v="GMC"/>
  </r>
  <r>
    <x v="37"/>
    <n v="2500000"/>
    <s v="INR"/>
    <n v="0"/>
    <x v="88"/>
    <s v="Sales"/>
    <s v="stat_1hn9nRJaLbI53NxPuSQgo90kRpbpKsFlwN4oEGNUTdO"/>
    <s v="Lost"/>
    <x v="1"/>
    <s v="OpportunityStatusType.Lost"/>
    <m/>
    <m/>
    <s v="GMC"/>
    <s v="lead_nTOKey27aUEaNDRJd4JoX8ma6LulQTbSKTyICcOMU9A"/>
    <s v="Imaging EndPoints"/>
    <s v="Bharti Bankey"/>
    <s v="user_RYbBTp8BVWNa7ppiOz6QVJMGK0exHsFmc5uCLn34ODZ"/>
    <s v="Prasoon Mishra"/>
    <s v="2022-03-07 11:13:25.789000+00:00"/>
    <s v="2022-07-13 17:13:40.596000+00:00"/>
    <m/>
    <s v="Hyderabad"/>
    <m/>
    <s v="2022-02-23 14:03:56+00:00"/>
    <m/>
    <n v="200"/>
    <m/>
    <m/>
    <m/>
    <m/>
    <m/>
    <m/>
    <m/>
    <s v="DIRECT_TRAFFIC"/>
    <m/>
    <m/>
    <m/>
    <m/>
    <m/>
    <m/>
    <m/>
    <m/>
    <m/>
    <m/>
    <m/>
    <m/>
    <m/>
    <m/>
    <m/>
    <m/>
    <m/>
    <m/>
    <s v="user_aM3WaaSUQQmaNnsm9l2FQRVWUEr8RN2ZdXzsuQUalQ3"/>
    <s v="Bharti Bankey"/>
    <m/>
    <m/>
    <s v="July"/>
    <x v="3"/>
    <s v="Inbound via website"/>
    <m/>
    <s v="Employee Count 200"/>
    <m/>
    <m/>
    <m/>
    <s v="2022-02-23 14:04:21.978000+00:00"/>
    <s v="2022-07-13 17:13:40.625000+00:00"/>
    <m/>
  </r>
  <r>
    <x v="4"/>
    <n v="400000"/>
    <s v="INR"/>
    <n v="0"/>
    <x v="10"/>
    <s v="Sales"/>
    <s v="stat_kcR4fZg7TU7jjk1jAVua3qGLRS4J5uFayEjK5j02wtv"/>
    <s v="Unqualified"/>
    <x v="1"/>
    <s v="OpportunityStatusType.Lost"/>
    <m/>
    <m/>
    <s v="Client said we are not shortlisted as a broker"/>
    <s v="lead_i51uc4jjLZ9uNEUteXSUEFifz2rnB01zTHMzYJF5bjQ"/>
    <s v="Inspirisys"/>
    <s v="Kanchan Kothari"/>
    <s v="user_bdUPAGjcS7p6513So3N4g3aWNS5HuBuVJi7bvCPAsLt"/>
    <s v="Mayur Gadiyar"/>
    <s v="2022-07-11 11:41:24.874000+00:00"/>
    <s v="2022-07-13 15:02:32.322000+00:00"/>
    <m/>
    <s v="Mumbai"/>
    <m/>
    <m/>
    <m/>
    <m/>
    <m/>
    <m/>
    <m/>
    <m/>
    <m/>
    <m/>
    <m/>
    <s v="PAID_SOCIAL"/>
    <m/>
    <m/>
    <m/>
    <s v="Professional Services"/>
    <m/>
    <m/>
    <m/>
    <m/>
    <m/>
    <m/>
    <m/>
    <m/>
    <m/>
    <m/>
    <m/>
    <m/>
    <m/>
    <m/>
    <s v="user_bdUPAGjcS7p6513So3N4g3aWNS5HuBuVJi7bvCPAsLt"/>
    <s v="Mayur Gadiyar"/>
    <m/>
    <m/>
    <s v="July"/>
    <x v="4"/>
    <m/>
    <m/>
    <s v="Employee Engagement Handbook"/>
    <m/>
    <m/>
    <m/>
    <s v="2022-06-10 06:39:32.116000+00:00"/>
    <s v="2022-09-30 10:12:27.230000+00:00"/>
    <s v="GMC"/>
  </r>
  <r>
    <x v="4"/>
    <n v="100000"/>
    <s v="INR"/>
    <n v="0"/>
    <x v="39"/>
    <s v="Sales"/>
    <s v="stat_kcR4fZg7TU7jjk1jAVua3qGLRS4J5uFayEjK5j02wtv"/>
    <s v="Unqualified"/>
    <x v="1"/>
    <s v="OpportunityStatusType.Lost"/>
    <s v="cont_QzYQ22m1Dp2phFnwfOmbwVn2pJZdDD3kBFDNgp1u7At"/>
    <s v="Mohan Singh"/>
    <s v="GPA"/>
    <s v="lead_MklQDLHtMxB0neHK6TWefbwKbc5YHtSEVCSfmxxR2Ab"/>
    <s v="Sterling and Wilson"/>
    <s v="Mayur Gadiyar"/>
    <s v="user_bdUPAGjcS7p6513So3N4g3aWNS5HuBuVJi7bvCPAsLt"/>
    <s v="Mayur Gadiyar"/>
    <s v="2022-05-05 09:56:42.285000+00:00"/>
    <s v="2022-07-13 14:54:01.005000+00:00"/>
    <m/>
    <s v="Mumbai"/>
    <m/>
    <m/>
    <m/>
    <n v="400"/>
    <m/>
    <m/>
    <m/>
    <m/>
    <m/>
    <m/>
    <m/>
    <m/>
    <m/>
    <m/>
    <m/>
    <s v="Manufacturing"/>
    <m/>
    <m/>
    <m/>
    <m/>
    <m/>
    <m/>
    <m/>
    <m/>
    <m/>
    <m/>
    <m/>
    <m/>
    <m/>
    <m/>
    <s v="user_bdUPAGjcS7p6513So3N4g3aWNS5HuBuVJi7bvCPAsLt"/>
    <s v="Mayur Gadiyar"/>
    <m/>
    <m/>
    <s v="June; May"/>
    <x v="2"/>
    <m/>
    <m/>
    <m/>
    <m/>
    <m/>
    <m/>
    <s v="2021-11-17 01:29:55.309000+00:00"/>
    <s v="2022-08-11 05:28:52.848000+00:00"/>
    <s v="GPA"/>
  </r>
  <r>
    <x v="4"/>
    <n v="500000"/>
    <s v="INR"/>
    <n v="0"/>
    <x v="16"/>
    <s v="Sales"/>
    <s v="stat_kcR4fZg7TU7jjk1jAVua3qGLRS4J5uFayEjK5j02wtv"/>
    <s v="Unqualified"/>
    <x v="1"/>
    <s v="OpportunityStatusType.Lost"/>
    <m/>
    <m/>
    <s v="GMC"/>
    <s v="lead_BjHcWFZPfNifAfkocGoUZXFtxb1wfQRQLzfK8G2kMMP"/>
    <s v="Mangalam Placement"/>
    <s v="Mayur Gadiyar"/>
    <s v="user_bdUPAGjcS7p6513So3N4g3aWNS5HuBuVJi7bvCPAsLt"/>
    <s v="Mayur Gadiyar"/>
    <s v="2022-05-16 08:41:18.615000+00:00"/>
    <s v="2022-07-13 14:55:18.668000+00:00"/>
    <m/>
    <s v="Mumbai"/>
    <m/>
    <m/>
    <m/>
    <n v="118"/>
    <m/>
    <m/>
    <m/>
    <m/>
    <m/>
    <m/>
    <m/>
    <m/>
    <m/>
    <m/>
    <m/>
    <s v="HR / Staffing / Recruitment"/>
    <m/>
    <m/>
    <m/>
    <m/>
    <m/>
    <m/>
    <m/>
    <m/>
    <m/>
    <m/>
    <m/>
    <m/>
    <s v="Mrunmay Jalgaonkar"/>
    <m/>
    <s v="user_2YgShwgjLNI4FjAqgE9PtKsdIaGh919JGcFG919fe5B"/>
    <s v="Satyam Tiwari"/>
    <m/>
    <m/>
    <m/>
    <x v="2"/>
    <m/>
    <m/>
    <m/>
    <m/>
    <m/>
    <m/>
    <s v="2022-05-10 10:08:56.741000+00:00"/>
    <s v="2022-09-08 09:25:35.267000+00:00"/>
    <s v="GMC"/>
  </r>
  <r>
    <x v="4"/>
    <n v="600000"/>
    <s v="INR"/>
    <n v="0"/>
    <x v="4"/>
    <s v="Sales"/>
    <s v="stat_kcR4fZg7TU7jjk1jAVua3qGLRS4J5uFayEjK5j02wtv"/>
    <s v="Unqualified"/>
    <x v="1"/>
    <s v="OpportunityStatusType.Lost"/>
    <s v="cont_93mJMUsXKoM3w8VpO6iBQkjd1AydjNKmx2u7sbjgLP6"/>
    <s v="vijay roundel"/>
    <s v="GMC"/>
    <s v="lead_KZqTPx4rnqzuIIMbxUzHXDcNfXIKgHpxEYbJ7SwrSG9"/>
    <s v="SHRI L G HARIA MULTIPURPOSE SCHOOL"/>
    <s v="Mayur Gadiyar"/>
    <s v="user_bdUPAGjcS7p6513So3N4g3aWNS5HuBuVJi7bvCPAsLt"/>
    <s v="Mayur Gadiyar"/>
    <s v="2022-06-09 06:37:29.468000+00:00"/>
    <s v="2022-07-13 14:54:51.733000+00:00"/>
    <m/>
    <s v="Vapi"/>
    <m/>
    <m/>
    <m/>
    <n v="102"/>
    <m/>
    <m/>
    <m/>
    <m/>
    <m/>
    <m/>
    <m/>
    <m/>
    <m/>
    <m/>
    <m/>
    <s v="Education"/>
    <m/>
    <m/>
    <m/>
    <m/>
    <m/>
    <m/>
    <m/>
    <m/>
    <m/>
    <m/>
    <m/>
    <m/>
    <s v="Jitin Gopi"/>
    <m/>
    <s v="user_bdUPAGjcS7p6513So3N4g3aWNS5HuBuVJi7bvCPAsLt"/>
    <s v="Mayur Gadiyar"/>
    <m/>
    <m/>
    <s v="September"/>
    <x v="2"/>
    <m/>
    <m/>
    <m/>
    <m/>
    <m/>
    <m/>
    <s v="2021-06-22 07:15:34.821000+00:00"/>
    <s v="2022-09-30 10:12:26.863000+00:00"/>
    <s v="GMC"/>
  </r>
  <r>
    <x v="4"/>
    <n v="1500000"/>
    <s v="INR"/>
    <n v="0"/>
    <x v="16"/>
    <s v="Sales"/>
    <s v="stat_kcR4fZg7TU7jjk1jAVua3qGLRS4J5uFayEjK5j02wtv"/>
    <s v="Unqualified"/>
    <x v="1"/>
    <s v="OpportunityStatusType.Lost"/>
    <s v="cont_VsaY9gBW9t0VcMsd6vUGNCz3skTHm50Gj3KFeQhfczz"/>
    <s v="Mousmi"/>
    <s v="GMC"/>
    <s v="lead_prWclS2wYZQVNjHuM0b9usEoYfXqNdkwOPiBoN0xbCl"/>
    <s v="Mailhem"/>
    <s v="Mayur Gadiyar"/>
    <s v="user_bdUPAGjcS7p6513So3N4g3aWNS5HuBuVJi7bvCPAsLt"/>
    <s v="Mayur Gadiyar"/>
    <s v="2022-06-09 06:51:30.240000+00:00"/>
    <s v="2022-07-13 14:50:00.454000+00:00"/>
    <m/>
    <s v="Pune"/>
    <m/>
    <s v="2021-05-08 15:00:04+00:00"/>
    <m/>
    <n v="300"/>
    <m/>
    <m/>
    <m/>
    <m/>
    <m/>
    <m/>
    <m/>
    <m/>
    <m/>
    <m/>
    <m/>
    <m/>
    <m/>
    <m/>
    <m/>
    <m/>
    <m/>
    <m/>
    <m/>
    <m/>
    <m/>
    <m/>
    <m/>
    <m/>
    <m/>
    <m/>
    <s v="user_bdUPAGjcS7p6513So3N4g3aWNS5HuBuVJi7bvCPAsLt"/>
    <s v="Mayur Gadiyar"/>
    <m/>
    <m/>
    <s v="July"/>
    <x v="8"/>
    <s v="Inbound via website"/>
    <m/>
    <s v="Employee Count 5"/>
    <m/>
    <m/>
    <m/>
    <s v="2020-12-06 09:49:36.878000+00:00"/>
    <s v="2022-09-30 10:12:21.792000+00:00"/>
    <s v="GMC"/>
  </r>
  <r>
    <x v="2"/>
    <n v="500000"/>
    <s v="INR"/>
    <n v="0"/>
    <x v="75"/>
    <s v="Sales"/>
    <s v="stat_kcR4fZg7TU7jjk1jAVua3qGLRS4J5uFayEjK5j02wtv"/>
    <s v="Unqualified"/>
    <x v="1"/>
    <s v="OpportunityStatusType.Lost"/>
    <s v="cont_NNcuur9Xp2XCGMmMcVb5vBbFQoq8Oo1MzBWqfovQURM"/>
    <s v="Ruthika Ramesh"/>
    <m/>
    <s v="lead_rJkzB9zwn7c3ArqNXXWAtGOS04JheIBLDjFFbeccBAE"/>
    <s v="ITT Digital(Fresh)"/>
    <s v="Prateek Wadhwa"/>
    <s v="user_FdWFezbLzkYQcGsBUsjZO25nr2poK2nRbqV47Rs5Kfm"/>
    <s v="Prateek Wadhwa"/>
    <s v="2022-06-22 12:25:12.553000+00:00"/>
    <s v="2022-07-13 14:31:18.242000+00:00"/>
    <m/>
    <s v="Bangalore"/>
    <m/>
    <m/>
    <m/>
    <n v="90"/>
    <m/>
    <m/>
    <m/>
    <m/>
    <m/>
    <m/>
    <m/>
    <m/>
    <m/>
    <m/>
    <m/>
    <s v="IT Services &amp; IT Consulting"/>
    <m/>
    <m/>
    <m/>
    <m/>
    <m/>
    <m/>
    <m/>
    <m/>
    <m/>
    <m/>
    <m/>
    <m/>
    <s v="Jitin Gopi"/>
    <m/>
    <s v="user_FdWFezbLzkYQcGsBUsjZO25nr2poK2nRbqV47Rs5Kfm"/>
    <s v="Prateek Wadhwa"/>
    <m/>
    <m/>
    <m/>
    <x v="4"/>
    <m/>
    <m/>
    <s v="Employee Engagement Calendar"/>
    <m/>
    <m/>
    <m/>
    <s v="2022-06-20 02:22:21.725000+00:00"/>
    <s v="2022-09-16 11:24:18.587000+00:00"/>
    <m/>
  </r>
  <r>
    <x v="2"/>
    <n v="50000"/>
    <s v="INR"/>
    <n v="0"/>
    <x v="75"/>
    <s v="Sales"/>
    <s v="stat_kcR4fZg7TU7jjk1jAVua3qGLRS4J5uFayEjK5j02wtv"/>
    <s v="Unqualified"/>
    <x v="1"/>
    <s v="OpportunityStatusType.Lost"/>
    <s v="cont_NNcuur9Xp2XCGMmMcVb5vBbFQoq8Oo1MzBWqfovQURM"/>
    <s v="Ruthika Ramesh"/>
    <m/>
    <s v="lead_rJkzB9zwn7c3ArqNXXWAtGOS04JheIBLDjFFbeccBAE"/>
    <s v="ITT Digital(Fresh)"/>
    <s v="Prateek Wadhwa"/>
    <s v="user_FdWFezbLzkYQcGsBUsjZO25nr2poK2nRbqV47Rs5Kfm"/>
    <s v="Prateek Wadhwa"/>
    <s v="2022-06-22 12:25:40.657000+00:00"/>
    <s v="2022-07-13 14:31:24.131000+00:00"/>
    <m/>
    <s v="Bangalore"/>
    <m/>
    <m/>
    <m/>
    <n v="90"/>
    <m/>
    <m/>
    <m/>
    <m/>
    <m/>
    <m/>
    <m/>
    <m/>
    <m/>
    <m/>
    <m/>
    <s v="IT Services &amp; IT Consulting"/>
    <m/>
    <m/>
    <m/>
    <m/>
    <m/>
    <m/>
    <m/>
    <m/>
    <m/>
    <m/>
    <m/>
    <m/>
    <s v="Jitin Gopi"/>
    <m/>
    <s v="user_FdWFezbLzkYQcGsBUsjZO25nr2poK2nRbqV47Rs5Kfm"/>
    <s v="Prateek Wadhwa"/>
    <m/>
    <m/>
    <m/>
    <x v="4"/>
    <m/>
    <m/>
    <s v="Employee Engagement Calendar"/>
    <m/>
    <m/>
    <m/>
    <s v="2022-06-20 02:22:21.725000+00:00"/>
    <s v="2022-09-16 11:24:18.587000+00:00"/>
    <s v="GPA"/>
  </r>
  <r>
    <x v="2"/>
    <n v="10000"/>
    <s v="INR"/>
    <n v="0"/>
    <x v="79"/>
    <s v="Sales"/>
    <s v="stat_kcR4fZg7TU7jjk1jAVua3qGLRS4J5uFayEjK5j02wtv"/>
    <s v="Unqualified"/>
    <x v="1"/>
    <s v="OpportunityStatusType.Lost"/>
    <s v="cont_P9RkDBZOSLNRgkTfyei5b9CROekXnSelXv9QqtyRbfu"/>
    <s v="Prince Kumar"/>
    <m/>
    <s v="lead_VZg56lVqq8XgGwhyk7Q6HNCIRJACpsH3869sbjdqk6s"/>
    <s v="UTTAM TOOLS INDIA"/>
    <s v="Prateek Wadhwa"/>
    <s v="user_FdWFezbLzkYQcGsBUsjZO25nr2poK2nRbqV47Rs5Kfm"/>
    <s v="Prateek Wadhwa"/>
    <s v="2022-07-04 09:46:44.925000+00:00"/>
    <s v="2022-07-13 14:29:13.380000+00:00"/>
    <m/>
    <s v="Pune"/>
    <m/>
    <m/>
    <m/>
    <n v="75"/>
    <m/>
    <m/>
    <m/>
    <m/>
    <m/>
    <m/>
    <m/>
    <s v="PAID_SOCIAL"/>
    <m/>
    <m/>
    <m/>
    <s v="Manufacturing"/>
    <m/>
    <m/>
    <m/>
    <m/>
    <m/>
    <m/>
    <m/>
    <m/>
    <m/>
    <m/>
    <m/>
    <m/>
    <m/>
    <m/>
    <s v="user_FdWFezbLzkYQcGsBUsjZO25nr2poK2nRbqV47Rs5Kfm"/>
    <s v="Prateek Wadhwa"/>
    <m/>
    <m/>
    <s v="July"/>
    <x v="4"/>
    <m/>
    <m/>
    <s v="Employee Engagement Handbook"/>
    <m/>
    <m/>
    <m/>
    <s v="2022-05-26 10:09:35.478000+00:00"/>
    <s v="2022-08-27 07:39:27.648000+00:00"/>
    <s v="WC"/>
  </r>
  <r>
    <x v="2"/>
    <n v="70000"/>
    <s v="INR"/>
    <n v="0"/>
    <x v="38"/>
    <s v="Sales"/>
    <s v="stat_kcR4fZg7TU7jjk1jAVua3qGLRS4J5uFayEjK5j02wtv"/>
    <s v="Unqualified"/>
    <x v="1"/>
    <s v="OpportunityStatusType.Lost"/>
    <s v="cont_xLU79i7Dj6rKjPa2Ogn5dVuZkRdDzDabqeWlUwJYn3m"/>
    <s v="Ameen"/>
    <s v="GMC"/>
    <s v="lead_hr7zCqyRMWjSCQxNCZqevSApIg8kp0D8cnBJoKtqfPR"/>
    <s v="PRGE(Fresh)"/>
    <s v="Prateek Wadhwa"/>
    <s v="user_FdWFezbLzkYQcGsBUsjZO25nr2poK2nRbqV47Rs5Kfm"/>
    <s v="Prateek Wadhwa"/>
    <s v="2022-04-21 07:22:06.035000+00:00"/>
    <s v="2022-07-13 14:29:37.586000+00:00"/>
    <m/>
    <m/>
    <m/>
    <s v="2022-04-08 05:19:54+00:00"/>
    <m/>
    <n v="25"/>
    <m/>
    <m/>
    <m/>
    <m/>
    <m/>
    <m/>
    <m/>
    <s v="ORGANIC_SEARCH"/>
    <m/>
    <m/>
    <m/>
    <m/>
    <m/>
    <m/>
    <m/>
    <m/>
    <m/>
    <m/>
    <m/>
    <m/>
    <m/>
    <m/>
    <m/>
    <m/>
    <m/>
    <m/>
    <s v="user_FdWFezbLzkYQcGsBUsjZO25nr2poK2nRbqV47Rs5Kfm"/>
    <s v="Prateek Wadhwa"/>
    <m/>
    <m/>
    <s v="June"/>
    <x v="3"/>
    <s v="Inbound via website"/>
    <m/>
    <s v="Employee Count 25"/>
    <m/>
    <m/>
    <m/>
    <s v="2022-04-08 05:23:04.886000+00:00"/>
    <s v="2022-07-13 14:29:37.642000+00:00"/>
    <s v="GMC"/>
  </r>
  <r>
    <x v="2"/>
    <n v="100000"/>
    <s v="INR"/>
    <n v="0"/>
    <x v="79"/>
    <s v="Sales"/>
    <s v="stat_kcR4fZg7TU7jjk1jAVua3qGLRS4J5uFayEjK5j02wtv"/>
    <s v="Unqualified"/>
    <x v="1"/>
    <s v="OpportunityStatusType.Lost"/>
    <s v="cont_P9RkDBZOSLNRgkTfyei5b9CROekXnSelXv9QqtyRbfu"/>
    <s v="Prince Kumar"/>
    <m/>
    <s v="lead_VZg56lVqq8XgGwhyk7Q6HNCIRJACpsH3869sbjdqk6s"/>
    <s v="UTTAM TOOLS INDIA"/>
    <s v="Prateek Wadhwa"/>
    <s v="user_FdWFezbLzkYQcGsBUsjZO25nr2poK2nRbqV47Rs5Kfm"/>
    <s v="Prateek Wadhwa"/>
    <s v="2022-07-04 09:46:25.712000+00:00"/>
    <s v="2022-07-13 14:29:06.211000+00:00"/>
    <m/>
    <s v="Pune"/>
    <m/>
    <m/>
    <m/>
    <n v="75"/>
    <m/>
    <m/>
    <m/>
    <m/>
    <m/>
    <m/>
    <m/>
    <s v="PAID_SOCIAL"/>
    <m/>
    <m/>
    <m/>
    <s v="Manufacturing"/>
    <m/>
    <m/>
    <m/>
    <m/>
    <m/>
    <m/>
    <m/>
    <m/>
    <m/>
    <m/>
    <m/>
    <m/>
    <m/>
    <m/>
    <s v="user_FdWFezbLzkYQcGsBUsjZO25nr2poK2nRbqV47Rs5Kfm"/>
    <s v="Prateek Wadhwa"/>
    <m/>
    <m/>
    <s v="July"/>
    <x v="4"/>
    <m/>
    <m/>
    <s v="Employee Engagement Handbook"/>
    <m/>
    <m/>
    <m/>
    <s v="2022-05-26 10:09:35.478000+00:00"/>
    <s v="2022-08-27 07:39:27.648000+00:00"/>
    <s v="GMC"/>
  </r>
  <r>
    <x v="2"/>
    <n v="20000"/>
    <s v="INR"/>
    <n v="0"/>
    <x v="16"/>
    <s v="Sales"/>
    <s v="stat_kcR4fZg7TU7jjk1jAVua3qGLRS4J5uFayEjK5j02wtv"/>
    <s v="Unqualified"/>
    <x v="1"/>
    <s v="OpportunityStatusType.Lost"/>
    <s v="cont_oluAK3vPFQRM7NKkdIVKycCM8MA381QHiq9tDzgAGUb"/>
    <s v="Vrushali Ghag"/>
    <s v="Fresh"/>
    <s v="lead_MsqbGER4WJndviJeMpKyFH839CWAJOXsa3HMAtX3aUp"/>
    <s v="Advenza (Fresh)"/>
    <s v="Prateek Wadhwa"/>
    <s v="user_FdWFezbLzkYQcGsBUsjZO25nr2poK2nRbqV47Rs5Kfm"/>
    <s v="Prateek Wadhwa"/>
    <s v="2022-05-10 05:42:44.192000+00:00"/>
    <s v="2022-07-13 14:27:38.848000+00:00"/>
    <m/>
    <s v="Mumbai"/>
    <m/>
    <m/>
    <m/>
    <n v="150"/>
    <m/>
    <m/>
    <m/>
    <m/>
    <m/>
    <m/>
    <m/>
    <m/>
    <m/>
    <m/>
    <m/>
    <m/>
    <m/>
    <m/>
    <m/>
    <m/>
    <m/>
    <m/>
    <m/>
    <m/>
    <m/>
    <m/>
    <m/>
    <m/>
    <m/>
    <m/>
    <s v="user_FdWFezbLzkYQcGsBUsjZO25nr2poK2nRbqV47Rs5Kfm"/>
    <s v="Prateek Wadhwa"/>
    <m/>
    <m/>
    <m/>
    <x v="4"/>
    <m/>
    <m/>
    <s v="Employee Engagement Handbook"/>
    <m/>
    <m/>
    <m/>
    <s v="2022-05-01 18:16:19.682000+00:00"/>
    <s v="2022-08-04 12:01:49.918000+00:00"/>
    <s v="GPA"/>
  </r>
  <r>
    <x v="2"/>
    <n v="10000"/>
    <s v="INR"/>
    <n v="0"/>
    <x v="16"/>
    <s v="Sales"/>
    <s v="stat_kcR4fZg7TU7jjk1jAVua3qGLRS4J5uFayEjK5j02wtv"/>
    <s v="Unqualified"/>
    <x v="1"/>
    <s v="OpportunityStatusType.Lost"/>
    <s v="cont_oluAK3vPFQRM7NKkdIVKycCM8MA381QHiq9tDzgAGUb"/>
    <s v="Vrushali Ghag"/>
    <s v="Fresh"/>
    <s v="lead_MsqbGER4WJndviJeMpKyFH839CWAJOXsa3HMAtX3aUp"/>
    <s v="Advenza (Fresh)"/>
    <s v="Prateek Wadhwa"/>
    <s v="user_FdWFezbLzkYQcGsBUsjZO25nr2poK2nRbqV47Rs5Kfm"/>
    <s v="Prateek Wadhwa"/>
    <s v="2022-05-10 05:43:04.385000+00:00"/>
    <s v="2022-07-13 14:27:45.293000+00:00"/>
    <m/>
    <s v="Mumbai"/>
    <m/>
    <m/>
    <m/>
    <n v="150"/>
    <m/>
    <m/>
    <m/>
    <m/>
    <m/>
    <m/>
    <m/>
    <m/>
    <m/>
    <m/>
    <m/>
    <m/>
    <m/>
    <m/>
    <m/>
    <m/>
    <m/>
    <m/>
    <m/>
    <m/>
    <m/>
    <m/>
    <m/>
    <m/>
    <m/>
    <m/>
    <s v="user_FdWFezbLzkYQcGsBUsjZO25nr2poK2nRbqV47Rs5Kfm"/>
    <s v="Prateek Wadhwa"/>
    <m/>
    <m/>
    <m/>
    <x v="4"/>
    <m/>
    <m/>
    <s v="Employee Engagement Handbook"/>
    <m/>
    <m/>
    <m/>
    <s v="2022-05-01 18:16:19.682000+00:00"/>
    <s v="2022-08-04 12:01:49.918000+00:00"/>
    <s v="WC"/>
  </r>
  <r>
    <x v="2"/>
    <n v="250000"/>
    <s v="INR"/>
    <n v="0"/>
    <x v="16"/>
    <s v="Sales"/>
    <s v="stat_kcR4fZg7TU7jjk1jAVua3qGLRS4J5uFayEjK5j02wtv"/>
    <s v="Unqualified"/>
    <x v="1"/>
    <s v="OpportunityStatusType.Lost"/>
    <s v="cont_oluAK3vPFQRM7NKkdIVKycCM8MA381QHiq9tDzgAGUb"/>
    <s v="Vrushali Ghag"/>
    <s v="Fresh"/>
    <s v="lead_MsqbGER4WJndviJeMpKyFH839CWAJOXsa3HMAtX3aUp"/>
    <s v="Advenza (Fresh)"/>
    <s v="Prateek Wadhwa"/>
    <s v="user_FdWFezbLzkYQcGsBUsjZO25nr2poK2nRbqV47Rs5Kfm"/>
    <s v="Prateek Wadhwa"/>
    <s v="2022-05-10 05:42:24.118000+00:00"/>
    <s v="2022-07-13 14:27:51.092000+00:00"/>
    <m/>
    <s v="Mumbai"/>
    <m/>
    <m/>
    <m/>
    <n v="150"/>
    <m/>
    <m/>
    <m/>
    <m/>
    <m/>
    <m/>
    <m/>
    <m/>
    <m/>
    <m/>
    <m/>
    <m/>
    <m/>
    <m/>
    <m/>
    <m/>
    <m/>
    <m/>
    <m/>
    <m/>
    <m/>
    <m/>
    <m/>
    <m/>
    <m/>
    <m/>
    <s v="user_FdWFezbLzkYQcGsBUsjZO25nr2poK2nRbqV47Rs5Kfm"/>
    <s v="Prateek Wadhwa"/>
    <m/>
    <m/>
    <m/>
    <x v="4"/>
    <m/>
    <m/>
    <s v="Employee Engagement Handbook"/>
    <m/>
    <m/>
    <m/>
    <s v="2022-05-01 18:16:19.682000+00:00"/>
    <s v="2022-08-04 12:01:49.918000+00:00"/>
    <s v="GMC"/>
  </r>
  <r>
    <x v="2"/>
    <n v="30000"/>
    <s v="INR"/>
    <n v="0"/>
    <x v="75"/>
    <s v="Sales"/>
    <s v="stat_kcR4fZg7TU7jjk1jAVua3qGLRS4J5uFayEjK5j02wtv"/>
    <s v="Unqualified"/>
    <x v="1"/>
    <s v="OpportunityStatusType.Lost"/>
    <s v="cont_n0i9LSyWMojupoGp5izlTM9I2DD9tWDXk8pKaC8NC4H"/>
    <s v="Neeta Singh"/>
    <m/>
    <s v="lead_LpK1nGpUGs5mbJ4FXiUbMYMF1Jx9rAPcbtfKYxQttuT"/>
    <s v="Sheraton Grand Pune"/>
    <s v="Prateek Wadhwa"/>
    <s v="user_FdWFezbLzkYQcGsBUsjZO25nr2poK2nRbqV47Rs5Kfm"/>
    <s v="Prateek Wadhwa"/>
    <s v="2022-05-12 07:23:47.926000+00:00"/>
    <s v="2022-07-13 14:24:36.995000+00:00"/>
    <m/>
    <s v="Pune"/>
    <m/>
    <m/>
    <m/>
    <n v="70"/>
    <m/>
    <m/>
    <m/>
    <m/>
    <m/>
    <m/>
    <m/>
    <m/>
    <m/>
    <m/>
    <m/>
    <s v="Hospitality &amp; Travel"/>
    <m/>
    <m/>
    <m/>
    <m/>
    <m/>
    <m/>
    <m/>
    <m/>
    <m/>
    <m/>
    <m/>
    <m/>
    <s v="Ravi Jaiswal"/>
    <m/>
    <s v="user_sREdxbAJihL2Zbgic7tyQ6Rc4Mny7HnD1RNGhA9DDYh"/>
    <s v="Prajakta Sahastrabudhe"/>
    <m/>
    <m/>
    <s v="July"/>
    <x v="2"/>
    <s v="Mr. E"/>
    <m/>
    <m/>
    <m/>
    <m/>
    <m/>
    <s v="2021-08-02 07:48:37.040000+00:00"/>
    <s v="2022-08-03 05:34:05.178000+00:00"/>
    <s v="GPA"/>
  </r>
  <r>
    <x v="2"/>
    <n v="200000"/>
    <s v="INR"/>
    <n v="0"/>
    <x v="75"/>
    <s v="Sales"/>
    <s v="stat_kcR4fZg7TU7jjk1jAVua3qGLRS4J5uFayEjK5j02wtv"/>
    <s v="Unqualified"/>
    <x v="1"/>
    <s v="OpportunityStatusType.Lost"/>
    <s v="cont_n0i9LSyWMojupoGp5izlTM9I2DD9tWDXk8pKaC8NC4H"/>
    <s v="Neeta Singh"/>
    <m/>
    <s v="lead_LpK1nGpUGs5mbJ4FXiUbMYMF1Jx9rAPcbtfKYxQttuT"/>
    <s v="Sheraton Grand Pune"/>
    <s v="Prateek Wadhwa"/>
    <s v="user_FdWFezbLzkYQcGsBUsjZO25nr2poK2nRbqV47Rs5Kfm"/>
    <s v="Prateek Wadhwa"/>
    <s v="2022-05-12 07:23:19.156000+00:00"/>
    <s v="2022-07-13 14:24:30.181000+00:00"/>
    <m/>
    <s v="Pune"/>
    <m/>
    <m/>
    <m/>
    <n v="70"/>
    <m/>
    <m/>
    <m/>
    <m/>
    <m/>
    <m/>
    <m/>
    <m/>
    <m/>
    <m/>
    <m/>
    <s v="Hospitality &amp; Travel"/>
    <m/>
    <m/>
    <m/>
    <m/>
    <m/>
    <m/>
    <m/>
    <m/>
    <m/>
    <m/>
    <m/>
    <m/>
    <s v="Ravi Jaiswal"/>
    <m/>
    <s v="user_sREdxbAJihL2Zbgic7tyQ6Rc4Mny7HnD1RNGhA9DDYh"/>
    <s v="Prajakta Sahastrabudhe"/>
    <m/>
    <m/>
    <s v="July"/>
    <x v="2"/>
    <s v="Mr. E"/>
    <m/>
    <m/>
    <m/>
    <m/>
    <m/>
    <s v="2021-08-02 07:48:37.040000+00:00"/>
    <s v="2022-08-03 05:34:05.178000+00:00"/>
    <s v="GMC"/>
  </r>
  <r>
    <x v="2"/>
    <n v="200000"/>
    <s v="INR"/>
    <n v="0"/>
    <x v="16"/>
    <s v="Sales"/>
    <s v="stat_kcR4fZg7TU7jjk1jAVua3qGLRS4J5uFayEjK5j02wtv"/>
    <s v="Unqualified"/>
    <x v="1"/>
    <s v="OpportunityStatusType.Lost"/>
    <s v="cont_n4nCBHgmF36tGiE0VE8XrD4fWvQs5k4csvMgJxaa6WQ"/>
    <s v="Yashwanth Salian"/>
    <m/>
    <s v="lead_5qzvRmh40Cx35NYRhWW4skfTuKHyJhIcIPFu2igdPh6"/>
    <s v="Blubirch"/>
    <s v="Prateek Wadhwa"/>
    <s v="user_FdWFezbLzkYQcGsBUsjZO25nr2poK2nRbqV47Rs5Kfm"/>
    <s v="Prateek Wadhwa"/>
    <s v="2022-05-06 10:10:30.402000+00:00"/>
    <s v="2022-07-13 14:23:28.875000+00:00"/>
    <m/>
    <s v="Bangalore"/>
    <m/>
    <m/>
    <m/>
    <n v="110"/>
    <m/>
    <m/>
    <m/>
    <m/>
    <m/>
    <m/>
    <m/>
    <m/>
    <m/>
    <m/>
    <m/>
    <m/>
    <m/>
    <m/>
    <m/>
    <m/>
    <m/>
    <m/>
    <m/>
    <m/>
    <m/>
    <m/>
    <m/>
    <m/>
    <m/>
    <m/>
    <s v="user_FdWFezbLzkYQcGsBUsjZO25nr2poK2nRbqV47Rs5Kfm"/>
    <s v="Prateek Wadhwa"/>
    <m/>
    <m/>
    <m/>
    <x v="4"/>
    <m/>
    <m/>
    <s v="Employee Wellness Handbook"/>
    <m/>
    <m/>
    <m/>
    <s v="2022-03-22 06:26:41.640000+00:00"/>
    <s v="2022-07-13 14:23:28.922000+00:00"/>
    <s v="GTL"/>
  </r>
  <r>
    <x v="2"/>
    <n v="200000"/>
    <s v="INR"/>
    <n v="0"/>
    <x v="75"/>
    <s v="Sales"/>
    <s v="stat_kcR4fZg7TU7jjk1jAVua3qGLRS4J5uFayEjK5j02wtv"/>
    <s v="Unqualified"/>
    <x v="1"/>
    <s v="OpportunityStatusType.Lost"/>
    <s v="cont_WnyXKrH99gIwJ7ts2DnYFASKs9vtfvwVc7eedlQYQYN"/>
    <s v="Bindu Varma"/>
    <m/>
    <s v="lead_gofW2VcfqPtDlHo3sUXTeYyY47EldvokBZPsWiE7AY7"/>
    <s v="Avanze"/>
    <s v="Prateek Wadhwa"/>
    <s v="user_FdWFezbLzkYQcGsBUsjZO25nr2poK2nRbqV47Rs5Kfm"/>
    <s v="Prateek Wadhwa"/>
    <s v="2022-05-23 09:39:40.807000+00:00"/>
    <s v="2022-07-13 14:20:38.642000+00:00"/>
    <m/>
    <s v="Bangalore"/>
    <m/>
    <m/>
    <m/>
    <n v="650"/>
    <m/>
    <m/>
    <m/>
    <m/>
    <m/>
    <m/>
    <m/>
    <m/>
    <m/>
    <m/>
    <m/>
    <m/>
    <m/>
    <m/>
    <m/>
    <m/>
    <m/>
    <m/>
    <m/>
    <m/>
    <m/>
    <m/>
    <m/>
    <m/>
    <m/>
    <m/>
    <s v="user_5YHA1ZU4iP896lD1YJehdJcMx7ZEgWCpulT4T2c3pJ3"/>
    <s v="Gauri Jori"/>
    <m/>
    <m/>
    <s v="July; June"/>
    <x v="4"/>
    <m/>
    <m/>
    <s v="Employee Engagement Handbook"/>
    <m/>
    <m/>
    <m/>
    <s v="2021-10-04 17:05:47.237000+00:00"/>
    <s v="2022-07-13 14:20:38.672000+00:00"/>
    <s v="GPA"/>
  </r>
  <r>
    <x v="2"/>
    <n v="700000"/>
    <s v="INR"/>
    <n v="0"/>
    <x v="16"/>
    <s v="Sales"/>
    <s v="stat_kcR4fZg7TU7jjk1jAVua3qGLRS4J5uFayEjK5j02wtv"/>
    <s v="Unqualified"/>
    <x v="1"/>
    <s v="OpportunityStatusType.Lost"/>
    <s v="cont_n4nCBHgmF36tGiE0VE8XrD4fWvQs5k4csvMgJxaa6WQ"/>
    <s v="Yashwanth Salian"/>
    <m/>
    <s v="lead_5qzvRmh40Cx35NYRhWW4skfTuKHyJhIcIPFu2igdPh6"/>
    <s v="Blubirch"/>
    <s v="Prateek Wadhwa"/>
    <s v="user_FdWFezbLzkYQcGsBUsjZO25nr2poK2nRbqV47Rs5Kfm"/>
    <s v="Prateek Wadhwa"/>
    <s v="2022-05-06 10:10:05.757000+00:00"/>
    <s v="2022-07-13 14:23:19.980000+00:00"/>
    <m/>
    <s v="Bangalore"/>
    <m/>
    <m/>
    <m/>
    <n v="110"/>
    <m/>
    <m/>
    <m/>
    <m/>
    <m/>
    <m/>
    <m/>
    <m/>
    <m/>
    <m/>
    <m/>
    <m/>
    <m/>
    <m/>
    <m/>
    <m/>
    <m/>
    <m/>
    <m/>
    <m/>
    <m/>
    <m/>
    <m/>
    <m/>
    <m/>
    <m/>
    <s v="user_FdWFezbLzkYQcGsBUsjZO25nr2poK2nRbqV47Rs5Kfm"/>
    <s v="Prateek Wadhwa"/>
    <m/>
    <m/>
    <m/>
    <x v="4"/>
    <m/>
    <m/>
    <s v="Employee Wellness Handbook"/>
    <m/>
    <m/>
    <m/>
    <s v="2022-03-22 06:26:41.640000+00:00"/>
    <s v="2022-07-13 14:23:28.922000+00:00"/>
    <s v="GMC"/>
  </r>
  <r>
    <x v="2"/>
    <n v="2000000"/>
    <s v="INR"/>
    <n v="0"/>
    <x v="75"/>
    <s v="Sales"/>
    <s v="stat_kcR4fZg7TU7jjk1jAVua3qGLRS4J5uFayEjK5j02wtv"/>
    <s v="Unqualified"/>
    <x v="1"/>
    <s v="OpportunityStatusType.Lost"/>
    <s v="cont_WnyXKrH99gIwJ7ts2DnYFASKs9vtfvwVc7eedlQYQYN"/>
    <s v="Bindu Varma"/>
    <m/>
    <s v="lead_gofW2VcfqPtDlHo3sUXTeYyY47EldvokBZPsWiE7AY7"/>
    <s v="Avanze"/>
    <s v="Prateek Wadhwa"/>
    <s v="user_FdWFezbLzkYQcGsBUsjZO25nr2poK2nRbqV47Rs5Kfm"/>
    <s v="Prateek Wadhwa"/>
    <s v="2022-05-23 09:39:12.994000+00:00"/>
    <s v="2022-07-13 14:20:31.549000+00:00"/>
    <m/>
    <s v="Bangalore"/>
    <m/>
    <m/>
    <m/>
    <n v="650"/>
    <m/>
    <m/>
    <m/>
    <m/>
    <m/>
    <m/>
    <m/>
    <m/>
    <m/>
    <m/>
    <m/>
    <m/>
    <m/>
    <m/>
    <m/>
    <m/>
    <m/>
    <m/>
    <m/>
    <m/>
    <m/>
    <m/>
    <m/>
    <m/>
    <m/>
    <m/>
    <s v="user_5YHA1ZU4iP896lD1YJehdJcMx7ZEgWCpulT4T2c3pJ3"/>
    <s v="Gauri Jori"/>
    <m/>
    <m/>
    <s v="July; June"/>
    <x v="4"/>
    <m/>
    <m/>
    <s v="Employee Engagement Handbook"/>
    <m/>
    <m/>
    <m/>
    <s v="2021-10-04 17:05:47.237000+00:00"/>
    <s v="2022-07-13 14:20:38.672000+00:00"/>
    <s v="GMC"/>
  </r>
  <r>
    <x v="20"/>
    <n v="400000"/>
    <s v="INR"/>
    <n v="0"/>
    <x v="4"/>
    <s v="Sales"/>
    <s v="stat_kcR4fZg7TU7jjk1jAVua3qGLRS4J5uFayEjK5j02wtv"/>
    <s v="Unqualified"/>
    <x v="1"/>
    <s v="OpportunityStatusType.Lost"/>
    <m/>
    <m/>
    <s v="GTL for All the employees"/>
    <s v="lead_1djRFON9fkQi2ixQKGqg0VxRxpjQuPbODVkabPUkzmU"/>
    <s v="Kasyap Sweetners(fresh)"/>
    <s v="Shreenath Bhat"/>
    <s v="user_vMd4rmcrSbjykdyL2J7rrYn84SWdcNc5FKligrmItPw"/>
    <s v="Shreenath Bhat"/>
    <s v="2022-05-06 11:18:29.318000+00:00"/>
    <s v="2022-07-13 13:20:25.902000+00:00"/>
    <m/>
    <s v="Vapi"/>
    <m/>
    <m/>
    <m/>
    <n v="1200"/>
    <m/>
    <m/>
    <m/>
    <m/>
    <m/>
    <m/>
    <m/>
    <m/>
    <m/>
    <m/>
    <m/>
    <m/>
    <m/>
    <m/>
    <m/>
    <m/>
    <m/>
    <m/>
    <m/>
    <m/>
    <m/>
    <m/>
    <m/>
    <m/>
    <s v="Kaustubh Gaikwad"/>
    <m/>
    <s v="user_vMd4rmcrSbjykdyL2J7rrYn84SWdcNc5FKligrmItPw"/>
    <s v="Shreenath Bhat"/>
    <m/>
    <m/>
    <m/>
    <x v="2"/>
    <m/>
    <m/>
    <m/>
    <m/>
    <m/>
    <m/>
    <s v="2022-05-06 11:07:17.476000+00:00"/>
    <s v="2022-10-20 10:20:56.979000+00:00"/>
    <s v="GTL"/>
  </r>
  <r>
    <x v="20"/>
    <n v="300000"/>
    <s v="INR"/>
    <n v="0"/>
    <x v="4"/>
    <s v="Sales"/>
    <s v="stat_kcR4fZg7TU7jjk1jAVua3qGLRS4J5uFayEjK5j02wtv"/>
    <s v="Unqualified"/>
    <x v="1"/>
    <s v="OpportunityStatusType.Lost"/>
    <s v="cont_VGyRSF0gyMeydxCPwPcvv5N2hkpkcag5faPSDcMjaUX"/>
    <s v="Vinayakumar"/>
    <s v="WC Policy for employees"/>
    <s v="lead_1djRFON9fkQi2ixQKGqg0VxRxpjQuPbODVkabPUkzmU"/>
    <s v="Kasyap Sweetners(fresh)"/>
    <s v="Shreenath Bhat"/>
    <s v="user_vMd4rmcrSbjykdyL2J7rrYn84SWdcNc5FKligrmItPw"/>
    <s v="Shreenath Bhat"/>
    <s v="2022-05-06 11:16:55.090000+00:00"/>
    <s v="2022-07-13 13:20:10.218000+00:00"/>
    <m/>
    <s v="Vapi"/>
    <m/>
    <m/>
    <m/>
    <n v="1200"/>
    <m/>
    <m/>
    <m/>
    <m/>
    <m/>
    <m/>
    <m/>
    <m/>
    <m/>
    <m/>
    <m/>
    <m/>
    <m/>
    <m/>
    <m/>
    <m/>
    <m/>
    <m/>
    <m/>
    <m/>
    <m/>
    <m/>
    <m/>
    <m/>
    <s v="Kaustubh Gaikwad"/>
    <m/>
    <s v="user_vMd4rmcrSbjykdyL2J7rrYn84SWdcNc5FKligrmItPw"/>
    <s v="Shreenath Bhat"/>
    <m/>
    <m/>
    <m/>
    <x v="2"/>
    <m/>
    <m/>
    <m/>
    <m/>
    <m/>
    <m/>
    <s v="2022-05-06 11:07:17.476000+00:00"/>
    <s v="2022-10-20 10:20:56.979000+00:00"/>
    <s v="WC"/>
  </r>
  <r>
    <x v="20"/>
    <n v="800000"/>
    <s v="INR"/>
    <n v="0"/>
    <x v="4"/>
    <s v="Sales"/>
    <s v="stat_kcR4fZg7TU7jjk1jAVua3qGLRS4J5uFayEjK5j02wtv"/>
    <s v="Unqualified"/>
    <x v="1"/>
    <s v="OpportunityStatusType.Lost"/>
    <m/>
    <m/>
    <s v="WC Policy for contractual employees"/>
    <s v="lead_1djRFON9fkQi2ixQKGqg0VxRxpjQuPbODVkabPUkzmU"/>
    <s v="Kasyap Sweetners(fresh)"/>
    <s v="Shreenath Bhat"/>
    <s v="user_vMd4rmcrSbjykdyL2J7rrYn84SWdcNc5FKligrmItPw"/>
    <s v="Shreenath Bhat"/>
    <s v="2022-05-06 11:17:27.015000+00:00"/>
    <s v="2022-07-13 13:20:18.884000+00:00"/>
    <m/>
    <s v="Vapi"/>
    <m/>
    <m/>
    <m/>
    <n v="1200"/>
    <m/>
    <m/>
    <m/>
    <m/>
    <m/>
    <m/>
    <m/>
    <m/>
    <m/>
    <m/>
    <m/>
    <m/>
    <m/>
    <m/>
    <m/>
    <m/>
    <m/>
    <m/>
    <m/>
    <m/>
    <m/>
    <m/>
    <m/>
    <m/>
    <s v="Kaustubh Gaikwad"/>
    <m/>
    <s v="user_vMd4rmcrSbjykdyL2J7rrYn84SWdcNc5FKligrmItPw"/>
    <s v="Shreenath Bhat"/>
    <m/>
    <m/>
    <m/>
    <x v="2"/>
    <m/>
    <m/>
    <m/>
    <m/>
    <m/>
    <m/>
    <s v="2022-05-06 11:07:17.476000+00:00"/>
    <s v="2022-10-20 10:20:56.979000+00:00"/>
    <s v="WC"/>
  </r>
  <r>
    <x v="20"/>
    <n v="100000"/>
    <s v="INR"/>
    <n v="0"/>
    <x v="4"/>
    <s v="Sales"/>
    <s v="stat_kcR4fZg7TU7jjk1jAVua3qGLRS4J5uFayEjK5j02wtv"/>
    <s v="Unqualified"/>
    <x v="1"/>
    <s v="OpportunityStatusType.Lost"/>
    <s v="cont_EPS7yzeKlJRc6jYKAF4YJx2anvnOLV3PCKRKduFsrpd"/>
    <s v="Malahar"/>
    <s v="WC - Fresh"/>
    <s v="lead_BnMcvINbOk5fbNKTqffMY7ym34bIHxHoTKELZLtXTU0"/>
    <s v="Spectra Dyes and Chemicals"/>
    <s v="Shreenath Bhat"/>
    <s v="user_vMd4rmcrSbjykdyL2J7rrYn84SWdcNc5FKligrmItPw"/>
    <s v="Shreenath Bhat"/>
    <s v="2022-05-05 12:56:48.723000+00:00"/>
    <s v="2022-07-13 13:19:11.512000+00:00"/>
    <m/>
    <s v="Surat"/>
    <m/>
    <m/>
    <m/>
    <n v="105"/>
    <m/>
    <m/>
    <m/>
    <m/>
    <m/>
    <m/>
    <m/>
    <m/>
    <m/>
    <m/>
    <m/>
    <s v="Manufacturing"/>
    <m/>
    <m/>
    <m/>
    <m/>
    <m/>
    <m/>
    <m/>
    <m/>
    <m/>
    <m/>
    <m/>
    <m/>
    <s v="Jitin Gopi"/>
    <m/>
    <s v="user_vMd4rmcrSbjykdyL2J7rrYn84SWdcNc5FKligrmItPw"/>
    <s v="Shreenath Bhat"/>
    <m/>
    <m/>
    <m/>
    <x v="2"/>
    <m/>
    <m/>
    <m/>
    <m/>
    <m/>
    <m/>
    <s v="2022-05-05 06:49:22.908000+00:00"/>
    <s v="2022-07-13 13:19:11.544000+00:00"/>
    <s v="WC"/>
  </r>
  <r>
    <x v="20"/>
    <n v="300000"/>
    <s v="INR"/>
    <n v="0"/>
    <x v="4"/>
    <s v="Sales"/>
    <s v="stat_kcR4fZg7TU7jjk1jAVua3qGLRS4J5uFayEjK5j02wtv"/>
    <s v="Unqualified"/>
    <x v="1"/>
    <s v="OpportunityStatusType.Lost"/>
    <s v="cont_EPS7yzeKlJRc6jYKAF4YJx2anvnOLV3PCKRKduFsrpd"/>
    <s v="Malahar"/>
    <s v="GTL - Fresh policy"/>
    <s v="lead_BnMcvINbOk5fbNKTqffMY7ym34bIHxHoTKELZLtXTU0"/>
    <s v="Spectra Dyes and Chemicals"/>
    <s v="Shreenath Bhat"/>
    <s v="user_vMd4rmcrSbjykdyL2J7rrYn84SWdcNc5FKligrmItPw"/>
    <s v="Shreenath Bhat"/>
    <s v="2022-05-05 12:53:44.103000+00:00"/>
    <s v="2022-07-13 13:19:03.971000+00:00"/>
    <m/>
    <s v="Surat"/>
    <m/>
    <m/>
    <m/>
    <n v="105"/>
    <m/>
    <m/>
    <m/>
    <m/>
    <m/>
    <m/>
    <m/>
    <m/>
    <m/>
    <m/>
    <m/>
    <s v="Manufacturing"/>
    <m/>
    <m/>
    <m/>
    <m/>
    <m/>
    <m/>
    <m/>
    <m/>
    <m/>
    <m/>
    <m/>
    <m/>
    <s v="Jitin Gopi"/>
    <m/>
    <s v="user_vMd4rmcrSbjykdyL2J7rrYn84SWdcNc5FKligrmItPw"/>
    <s v="Shreenath Bhat"/>
    <m/>
    <m/>
    <m/>
    <x v="2"/>
    <m/>
    <m/>
    <m/>
    <m/>
    <m/>
    <m/>
    <s v="2022-05-05 06:49:22.908000+00:00"/>
    <s v="2022-07-13 13:19:11.544000+00:00"/>
    <s v="GTL"/>
  </r>
  <r>
    <x v="20"/>
    <n v="500000"/>
    <s v="INR"/>
    <n v="0"/>
    <x v="4"/>
    <s v="Sales"/>
    <s v="stat_kcR4fZg7TU7jjk1jAVua3qGLRS4J5uFayEjK5j02wtv"/>
    <s v="Unqualified"/>
    <x v="1"/>
    <s v="OpportunityStatusType.Lost"/>
    <s v="cont_VGyRSF0gyMeydxCPwPcvv5N2hkpkcag5faPSDcMjaUX"/>
    <s v="Vinayakumar"/>
    <s v="GMC policy - Fresh for around 100 employees."/>
    <s v="lead_1djRFON9fkQi2ixQKGqg0VxRxpjQuPbODVkabPUkzmU"/>
    <s v="Kasyap Sweetners(fresh)"/>
    <s v="Shreenath Bhat"/>
    <s v="user_vMd4rmcrSbjykdyL2J7rrYn84SWdcNc5FKligrmItPw"/>
    <s v="Shreenath Bhat"/>
    <s v="2022-05-06 11:16:08.328000+00:00"/>
    <s v="2022-07-13 13:19:25.852000+00:00"/>
    <m/>
    <s v="Vapi"/>
    <m/>
    <m/>
    <m/>
    <n v="1200"/>
    <m/>
    <m/>
    <m/>
    <m/>
    <m/>
    <m/>
    <m/>
    <m/>
    <m/>
    <m/>
    <m/>
    <m/>
    <m/>
    <m/>
    <m/>
    <m/>
    <m/>
    <m/>
    <m/>
    <m/>
    <m/>
    <m/>
    <m/>
    <m/>
    <s v="Kaustubh Gaikwad"/>
    <m/>
    <s v="user_vMd4rmcrSbjykdyL2J7rrYn84SWdcNc5FKligrmItPw"/>
    <s v="Shreenath Bhat"/>
    <m/>
    <m/>
    <m/>
    <x v="2"/>
    <m/>
    <m/>
    <m/>
    <m/>
    <m/>
    <m/>
    <s v="2022-05-06 11:07:17.476000+00:00"/>
    <s v="2022-10-20 10:20:56.979000+00:00"/>
    <s v="GMC"/>
  </r>
  <r>
    <x v="20"/>
    <n v="20000"/>
    <s v="INR"/>
    <n v="0"/>
    <x v="4"/>
    <s v="Sales"/>
    <s v="stat_kcR4fZg7TU7jjk1jAVua3qGLRS4J5uFayEjK5j02wtv"/>
    <s v="Unqualified"/>
    <x v="1"/>
    <s v="OpportunityStatusType.Lost"/>
    <s v="cont_EM85kvg0KbeInmQnrD2KEHyoY2fu27T70x8iQ1k9cAN"/>
    <s v="Harish Shetty"/>
    <s v="GPA - Discussion"/>
    <s v="lead_WmmTJvQavk0H2skYXFlYv9WcGTLs3zE898bW3mHItw8"/>
    <s v="Mapra Laboratories Pvt. Ltd."/>
    <s v="Shreenath Bhat"/>
    <s v="user_vMd4rmcrSbjykdyL2J7rrYn84SWdcNc5FKligrmItPw"/>
    <s v="Shreenath Bhat"/>
    <s v="2022-05-11 09:27:21.096000+00:00"/>
    <s v="2022-07-13 13:18:25.572000+00:00"/>
    <m/>
    <s v="Mumbai"/>
    <m/>
    <m/>
    <m/>
    <n v="130"/>
    <m/>
    <m/>
    <m/>
    <m/>
    <m/>
    <m/>
    <m/>
    <m/>
    <m/>
    <m/>
    <m/>
    <s v="Health, Wellness &amp; Fitness"/>
    <m/>
    <m/>
    <m/>
    <m/>
    <m/>
    <m/>
    <m/>
    <m/>
    <m/>
    <m/>
    <m/>
    <m/>
    <s v="Jitin Gopi"/>
    <m/>
    <s v="user_vMd4rmcrSbjykdyL2J7rrYn84SWdcNc5FKligrmItPw"/>
    <s v="Shreenath Bhat"/>
    <m/>
    <m/>
    <m/>
    <x v="2"/>
    <s v="Lusha"/>
    <m/>
    <s v="Pharma"/>
    <m/>
    <m/>
    <m/>
    <s v="2022-02-15 08:53:00.737000+00:00"/>
    <s v="2022-07-13 13:18:25.602000+00:00"/>
    <s v="GPA"/>
  </r>
  <r>
    <x v="20"/>
    <n v="500000"/>
    <s v="INR"/>
    <n v="0"/>
    <x v="4"/>
    <s v="Sales"/>
    <s v="stat_kcR4fZg7TU7jjk1jAVua3qGLRS4J5uFayEjK5j02wtv"/>
    <s v="Unqualified"/>
    <x v="1"/>
    <s v="OpportunityStatusType.Lost"/>
    <s v="cont_EPS7yzeKlJRc6jYKAF4YJx2anvnOLV3PCKRKduFsrpd"/>
    <s v="Malahar"/>
    <s v="GMC - fresh policy"/>
    <s v="lead_BnMcvINbOk5fbNKTqffMY7ym34bIHxHoTKELZLtXTU0"/>
    <s v="Spectra Dyes and Chemicals"/>
    <s v="Shreenath Bhat"/>
    <s v="user_vMd4rmcrSbjykdyL2J7rrYn84SWdcNc5FKligrmItPw"/>
    <s v="Shreenath Bhat"/>
    <s v="2022-05-05 12:52:33.385000+00:00"/>
    <s v="2022-07-13 13:18:56.280000+00:00"/>
    <m/>
    <s v="Surat"/>
    <m/>
    <m/>
    <m/>
    <n v="105"/>
    <m/>
    <m/>
    <m/>
    <m/>
    <m/>
    <m/>
    <m/>
    <m/>
    <m/>
    <m/>
    <m/>
    <s v="Manufacturing"/>
    <m/>
    <m/>
    <m/>
    <m/>
    <m/>
    <m/>
    <m/>
    <m/>
    <m/>
    <m/>
    <m/>
    <m/>
    <s v="Jitin Gopi"/>
    <m/>
    <s v="user_vMd4rmcrSbjykdyL2J7rrYn84SWdcNc5FKligrmItPw"/>
    <s v="Shreenath Bhat"/>
    <m/>
    <m/>
    <m/>
    <x v="2"/>
    <m/>
    <m/>
    <m/>
    <m/>
    <m/>
    <m/>
    <s v="2022-05-05 06:49:22.908000+00:00"/>
    <s v="2022-07-13 13:19:11.544000+00:00"/>
    <s v="GMC"/>
  </r>
  <r>
    <x v="20"/>
    <n v="50000"/>
    <s v="INR"/>
    <n v="0"/>
    <x v="4"/>
    <s v="Sales"/>
    <s v="stat_kcR4fZg7TU7jjk1jAVua3qGLRS4J5uFayEjK5j02wtv"/>
    <s v="Unqualified"/>
    <x v="1"/>
    <s v="OpportunityStatusType.Lost"/>
    <m/>
    <m/>
    <s v="GTL - Discussion"/>
    <s v="lead_WmmTJvQavk0H2skYXFlYv9WcGTLs3zE898bW3mHItw8"/>
    <s v="Mapra Laboratories Pvt. Ltd."/>
    <s v="Shreenath Bhat"/>
    <s v="user_vMd4rmcrSbjykdyL2J7rrYn84SWdcNc5FKligrmItPw"/>
    <s v="Shreenath Bhat"/>
    <s v="2022-05-11 09:26:34.737000+00:00"/>
    <s v="2022-07-13 13:18:14.277000+00:00"/>
    <m/>
    <s v="Mumbai"/>
    <m/>
    <m/>
    <m/>
    <n v="130"/>
    <m/>
    <m/>
    <m/>
    <m/>
    <m/>
    <m/>
    <m/>
    <m/>
    <m/>
    <m/>
    <m/>
    <s v="Health, Wellness &amp; Fitness"/>
    <m/>
    <m/>
    <m/>
    <m/>
    <m/>
    <m/>
    <m/>
    <m/>
    <m/>
    <m/>
    <m/>
    <m/>
    <s v="Jitin Gopi"/>
    <m/>
    <s v="user_vMd4rmcrSbjykdyL2J7rrYn84SWdcNc5FKligrmItPw"/>
    <s v="Shreenath Bhat"/>
    <m/>
    <m/>
    <m/>
    <x v="2"/>
    <s v="Lusha"/>
    <m/>
    <s v="Pharma"/>
    <m/>
    <m/>
    <m/>
    <s v="2022-02-15 08:53:00.737000+00:00"/>
    <s v="2022-07-13 13:18:25.602000+00:00"/>
    <s v="GTL"/>
  </r>
  <r>
    <x v="32"/>
    <n v="2000000"/>
    <s v="INR"/>
    <n v="0"/>
    <x v="51"/>
    <s v="Sales"/>
    <s v="stat_kcR4fZg7TU7jjk1jAVua3qGLRS4J5uFayEjK5j02wtv"/>
    <s v="Unqualified"/>
    <x v="1"/>
    <s v="OpportunityStatusType.Lost"/>
    <m/>
    <m/>
    <m/>
    <s v="lead_iZVyL4cXV9ZUhVp2xDBXciwPvs3woQ7a7wQK76PNDnh"/>
    <s v="iNurture Education Solutions Pvt. Ltd."/>
    <s v="Namrata Aurora"/>
    <s v="user_IpBH4s1Av5OVFfQQ3nW0qPDDjwLT9uRfx1sVhml8UQA"/>
    <s v="Namrata Aurora"/>
    <s v="2022-05-20 10:42:39.981000+00:00"/>
    <s v="2022-07-13 13:12:18.539000+00:00"/>
    <m/>
    <s v="Bangalore"/>
    <m/>
    <m/>
    <m/>
    <n v="800"/>
    <m/>
    <m/>
    <m/>
    <m/>
    <m/>
    <m/>
    <m/>
    <m/>
    <m/>
    <m/>
    <m/>
    <s v="Education; Professional Services"/>
    <m/>
    <m/>
    <m/>
    <m/>
    <m/>
    <m/>
    <m/>
    <m/>
    <m/>
    <m/>
    <m/>
    <m/>
    <s v="Deepak Yadav"/>
    <m/>
    <s v="user_2jRs4eIjwv8MozxYA1DE9MMy0FWf2gMgweg2LiJNu64"/>
    <s v="Gauri Munge"/>
    <m/>
    <m/>
    <m/>
    <x v="4"/>
    <s v="Naukri.com"/>
    <m/>
    <s v="Employee Engagement Handbook"/>
    <m/>
    <m/>
    <m/>
    <s v="2022-05-17 16:02:46.942000+00:00"/>
    <s v="2022-10-19 01:44:04.383000+00:00"/>
    <s v="GMC"/>
  </r>
  <r>
    <x v="32"/>
    <n v="3000000"/>
    <s v="INR"/>
    <n v="0"/>
    <x v="4"/>
    <s v="Sales"/>
    <s v="stat_kcR4fZg7TU7jjk1jAVua3qGLRS4J5uFayEjK5j02wtv"/>
    <s v="Unqualified"/>
    <x v="1"/>
    <s v="OpportunityStatusType.Lost"/>
    <m/>
    <m/>
    <m/>
    <s v="lead_ksPBSOhjrqp14HQyLIvI8ws7MxKwQrmPMkJF90d9tOY"/>
    <s v="Maass Flange India Pvt. Ltd"/>
    <s v="Namrata Aurora"/>
    <s v="user_IpBH4s1Av5OVFfQQ3nW0qPDDjwLT9uRfx1sVhml8UQA"/>
    <s v="Namrata Aurora"/>
    <s v="2022-07-11 07:16:51.696000+00:00"/>
    <s v="2022-07-13 13:12:58.891000+00:00"/>
    <m/>
    <s v="Pune"/>
    <m/>
    <m/>
    <m/>
    <n v="120"/>
    <m/>
    <m/>
    <m/>
    <m/>
    <m/>
    <m/>
    <m/>
    <m/>
    <m/>
    <m/>
    <m/>
    <s v="Mining &amp; Metal"/>
    <m/>
    <m/>
    <m/>
    <m/>
    <m/>
    <m/>
    <m/>
    <m/>
    <m/>
    <m/>
    <m/>
    <m/>
    <s v="Jitin Gopi"/>
    <m/>
    <s v="user_228eUmsdKIb9OItgmiDq1zD4aPZ1eqiapbaLAGeBf8g"/>
    <s v="Bhairavi Jog"/>
    <s v="Anjali Nishu"/>
    <m/>
    <s v="October"/>
    <x v="2"/>
    <m/>
    <m/>
    <m/>
    <m/>
    <m/>
    <m/>
    <s v="2021-09-27 18:06:29.230000+00:00"/>
    <s v="2022-10-10 04:53:35.824000+00:00"/>
    <s v="GMC"/>
  </r>
  <r>
    <x v="32"/>
    <n v="250000"/>
    <s v="INR"/>
    <n v="0"/>
    <x v="52"/>
    <s v="Sales"/>
    <s v="stat_kcR4fZg7TU7jjk1jAVua3qGLRS4J5uFayEjK5j02wtv"/>
    <s v="Unqualified"/>
    <x v="1"/>
    <s v="OpportunityStatusType.Lost"/>
    <m/>
    <m/>
    <m/>
    <s v="lead_9vxpoFTtQlT11gUk4ZnV5jHoF3jXbDsJGb6o5UxNpS4"/>
    <s v="Desynova"/>
    <s v="Namrata Aurora"/>
    <s v="user_IpBH4s1Av5OVFfQQ3nW0qPDDjwLT9uRfx1sVhml8UQA"/>
    <s v="Namrata Aurora"/>
    <s v="2022-06-06 09:13:00.612000+00:00"/>
    <s v="2022-07-13 13:11:54.731000+00:00"/>
    <m/>
    <s v="Mumbai"/>
    <m/>
    <m/>
    <m/>
    <n v="80"/>
    <m/>
    <m/>
    <m/>
    <m/>
    <m/>
    <m/>
    <m/>
    <m/>
    <m/>
    <m/>
    <m/>
    <s v="Digital Marketing &amp; Advertising"/>
    <m/>
    <m/>
    <m/>
    <m/>
    <m/>
    <m/>
    <m/>
    <m/>
    <m/>
    <m/>
    <m/>
    <m/>
    <s v="Rakesh Nade"/>
    <m/>
    <s v="user_vMd4rmcrSbjykdyL2J7rrYn84SWdcNc5FKligrmItPw"/>
    <s v="Shreenath Bhat"/>
    <m/>
    <m/>
    <s v="August"/>
    <x v="2"/>
    <s v="Lusha"/>
    <m/>
    <s v="Glengarry"/>
    <m/>
    <m/>
    <m/>
    <s v="2021-12-09 09:17:44.960000+00:00"/>
    <s v="2022-09-08 10:27:44.576000+00:00"/>
    <s v="GMC"/>
  </r>
  <r>
    <x v="17"/>
    <n v="200000"/>
    <s v="INR"/>
    <n v="50"/>
    <x v="4"/>
    <s v="Sales"/>
    <s v="stat_Bh0lNV2usJkCLD6fjWneAqpmASEbmvomDaal7U02FV1"/>
    <s v="Demo Scheduled"/>
    <x v="1"/>
    <s v="OpportunityStatusType.Active"/>
    <s v="cont_98Hvn6eOmjZ60EfiJvbvaWQVQiMebMnVsNMv7Zgwh43"/>
    <s v="Lingaraj"/>
    <s v="GMC - Renewal; Employee only 2 lakhs sum insured policy; Sister company"/>
    <s v="lead_LRxx6yJ4iJwDHBhLsMKjUmnsBz4E8LSXsdWleKmkSwe"/>
    <s v="LCI"/>
    <s v="Shreenath Bhat"/>
    <s v="user_vMd4rmcrSbjykdyL2J7rrYn84SWdcNc5FKligrmItPw"/>
    <s v="Shreenath Bhat"/>
    <s v="2022-06-28 04:58:01.829000+00:00"/>
    <s v="2022-07-13 13:11:05.147000+00:00"/>
    <m/>
    <s v="Bangalore"/>
    <m/>
    <m/>
    <m/>
    <n v="70"/>
    <m/>
    <m/>
    <m/>
    <m/>
    <m/>
    <m/>
    <m/>
    <m/>
    <m/>
    <m/>
    <m/>
    <s v="Manufacturing"/>
    <m/>
    <m/>
    <m/>
    <m/>
    <m/>
    <m/>
    <m/>
    <m/>
    <m/>
    <m/>
    <m/>
    <m/>
    <s v="Deepak Yadav"/>
    <m/>
    <s v="user_vMd4rmcrSbjykdyL2J7rrYn84SWdcNc5FKligrmItPw"/>
    <s v="Shreenath Bhat"/>
    <m/>
    <m/>
    <s v="September"/>
    <x v="2"/>
    <m/>
    <m/>
    <m/>
    <m/>
    <m/>
    <m/>
    <s v="2022-04-03 18:10:54.052000+00:00"/>
    <s v="2022-09-19 07:32:53.644000+00:00"/>
    <s v="GMC"/>
  </r>
  <r>
    <x v="17"/>
    <n v="10000"/>
    <s v="INR"/>
    <n v="50"/>
    <x v="4"/>
    <s v="Sales"/>
    <s v="stat_Bh0lNV2usJkCLD6fjWneAqpmASEbmvomDaal7U02FV1"/>
    <s v="Demo Scheduled"/>
    <x v="1"/>
    <s v="OpportunityStatusType.Active"/>
    <s v="cont_98Hvn6eOmjZ60EfiJvbvaWQVQiMebMnVsNMv7Zgwh43"/>
    <s v="Lingaraj"/>
    <s v="GPA - Renewal Sister company"/>
    <s v="lead_LRxx6yJ4iJwDHBhLsMKjUmnsBz4E8LSXsdWleKmkSwe"/>
    <s v="LCI"/>
    <s v="Shreenath Bhat"/>
    <s v="user_vMd4rmcrSbjykdyL2J7rrYn84SWdcNc5FKligrmItPw"/>
    <s v="Shreenath Bhat"/>
    <s v="2022-06-28 04:58:33.994000+00:00"/>
    <s v="2022-07-13 13:11:15.165000+00:00"/>
    <m/>
    <s v="Bangalore"/>
    <m/>
    <m/>
    <m/>
    <n v="70"/>
    <m/>
    <m/>
    <m/>
    <m/>
    <m/>
    <m/>
    <m/>
    <m/>
    <m/>
    <m/>
    <m/>
    <s v="Manufacturing"/>
    <m/>
    <m/>
    <m/>
    <m/>
    <m/>
    <m/>
    <m/>
    <m/>
    <m/>
    <m/>
    <m/>
    <m/>
    <s v="Deepak Yadav"/>
    <m/>
    <s v="user_vMd4rmcrSbjykdyL2J7rrYn84SWdcNc5FKligrmItPw"/>
    <s v="Shreenath Bhat"/>
    <m/>
    <m/>
    <s v="September"/>
    <x v="2"/>
    <m/>
    <m/>
    <m/>
    <m/>
    <m/>
    <m/>
    <s v="2022-04-03 18:10:54.052000+00:00"/>
    <s v="2022-09-19 07:32:53.644000+00:00"/>
    <s v="GPA"/>
  </r>
  <r>
    <x v="17"/>
    <n v="10000"/>
    <s v="INR"/>
    <n v="50"/>
    <x v="4"/>
    <s v="Sales"/>
    <s v="stat_Bh0lNV2usJkCLD6fjWneAqpmASEbmvomDaal7U02FV1"/>
    <s v="Demo Scheduled"/>
    <x v="1"/>
    <s v="OpportunityStatusType.Active"/>
    <s v="cont_98Hvn6eOmjZ60EfiJvbvaWQVQiMebMnVsNMv7Zgwh43"/>
    <s v="Lingaraj"/>
    <s v="GPA - Renewal Load controls"/>
    <s v="lead_LRxx6yJ4iJwDHBhLsMKjUmnsBz4E8LSXsdWleKmkSwe"/>
    <s v="LCI"/>
    <s v="Shreenath Bhat"/>
    <s v="user_vMd4rmcrSbjykdyL2J7rrYn84SWdcNc5FKligrmItPw"/>
    <s v="Shreenath Bhat"/>
    <s v="2022-06-28 04:55:29.517000+00:00"/>
    <s v="2022-07-13 13:10:54.544000+00:00"/>
    <m/>
    <s v="Bangalore"/>
    <m/>
    <m/>
    <m/>
    <n v="70"/>
    <m/>
    <m/>
    <m/>
    <m/>
    <m/>
    <m/>
    <m/>
    <m/>
    <m/>
    <m/>
    <m/>
    <s v="Manufacturing"/>
    <m/>
    <m/>
    <m/>
    <m/>
    <m/>
    <m/>
    <m/>
    <m/>
    <m/>
    <m/>
    <m/>
    <m/>
    <s v="Deepak Yadav"/>
    <m/>
    <s v="user_vMd4rmcrSbjykdyL2J7rrYn84SWdcNc5FKligrmItPw"/>
    <s v="Shreenath Bhat"/>
    <m/>
    <m/>
    <s v="September"/>
    <x v="2"/>
    <m/>
    <m/>
    <m/>
    <m/>
    <m/>
    <m/>
    <s v="2022-04-03 18:10:54.052000+00:00"/>
    <s v="2022-09-19 07:32:53.644000+00:00"/>
    <s v="GPA"/>
  </r>
  <r>
    <x v="17"/>
    <n v="200000"/>
    <s v="INR"/>
    <n v="50"/>
    <x v="4"/>
    <s v="Sales"/>
    <s v="stat_Bh0lNV2usJkCLD6fjWneAqpmASEbmvomDaal7U02FV1"/>
    <s v="Demo Scheduled"/>
    <x v="1"/>
    <s v="OpportunityStatusType.Active"/>
    <s v="cont_98Hvn6eOmjZ60EfiJvbvaWQVQiMebMnVsNMv7Zgwh43"/>
    <s v="Lingaraj"/>
    <s v="GMC - Renewal; Employee only 2 lakhs sum insured policy; Load controls"/>
    <s v="lead_LRxx6yJ4iJwDHBhLsMKjUmnsBz4E8LSXsdWleKmkSwe"/>
    <s v="LCI"/>
    <s v="Shreenath Bhat"/>
    <s v="user_vMd4rmcrSbjykdyL2J7rrYn84SWdcNc5FKligrmItPw"/>
    <s v="Shreenath Bhat"/>
    <s v="2022-06-28 04:54:37.355000+00:00"/>
    <s v="2022-07-13 13:10:45.951000+00:00"/>
    <m/>
    <s v="Bangalore"/>
    <m/>
    <m/>
    <m/>
    <n v="70"/>
    <m/>
    <m/>
    <m/>
    <m/>
    <m/>
    <m/>
    <m/>
    <m/>
    <m/>
    <m/>
    <m/>
    <s v="Manufacturing"/>
    <m/>
    <m/>
    <m/>
    <m/>
    <m/>
    <m/>
    <m/>
    <m/>
    <m/>
    <m/>
    <m/>
    <m/>
    <s v="Deepak Yadav"/>
    <m/>
    <s v="user_vMd4rmcrSbjykdyL2J7rrYn84SWdcNc5FKligrmItPw"/>
    <s v="Shreenath Bhat"/>
    <m/>
    <m/>
    <s v="September"/>
    <x v="2"/>
    <m/>
    <m/>
    <m/>
    <m/>
    <m/>
    <m/>
    <s v="2022-04-03 18:10:54.052000+00:00"/>
    <s v="2022-09-19 07:32:53.644000+00:00"/>
    <s v="GMC"/>
  </r>
  <r>
    <x v="32"/>
    <n v="60000"/>
    <s v="INR"/>
    <n v="0"/>
    <x v="39"/>
    <s v="Sales"/>
    <s v="stat_kcR4fZg7TU7jjk1jAVua3qGLRS4J5uFayEjK5j02wtv"/>
    <s v="Unqualified"/>
    <x v="1"/>
    <s v="OpportunityStatusType.Lost"/>
    <m/>
    <m/>
    <m/>
    <s v="lead_sEGn0mJ3AS6G6Qp6wR7fUdskLESL2dSS4pzxS10cGHC"/>
    <s v="Trans Continental"/>
    <s v="Namrata Aurora"/>
    <s v="user_IpBH4s1Av5OVFfQQ3nW0qPDDjwLT9uRfx1sVhml8UQA"/>
    <s v="Namrata Aurora"/>
    <s v="2022-06-20 12:27:10.286000+00:00"/>
    <s v="2022-07-13 13:05:21.845000+00:00"/>
    <m/>
    <s v="Mumbai"/>
    <m/>
    <m/>
    <m/>
    <n v="3"/>
    <m/>
    <m/>
    <m/>
    <m/>
    <m/>
    <m/>
    <m/>
    <m/>
    <m/>
    <m/>
    <m/>
    <s v="Transportation &amp; Logistics"/>
    <m/>
    <m/>
    <m/>
    <m/>
    <m/>
    <m/>
    <m/>
    <m/>
    <m/>
    <m/>
    <m/>
    <m/>
    <s v="Jitin Gopi"/>
    <m/>
    <s v="user_IpBH4s1Av5OVFfQQ3nW0qPDDjwLT9uRfx1sVhml8UQA"/>
    <s v="Namrata Aurora"/>
    <m/>
    <m/>
    <s v="September"/>
    <x v="2"/>
    <m/>
    <m/>
    <m/>
    <m/>
    <m/>
    <m/>
    <s v="2021-11-17 01:30:09.833000+00:00"/>
    <s v="2022-07-13 13:05:21.884000+00:00"/>
    <s v="GPA"/>
  </r>
  <r>
    <x v="32"/>
    <n v="60000"/>
    <s v="INR"/>
    <n v="0"/>
    <x v="74"/>
    <s v="Sales"/>
    <s v="stat_kcR4fZg7TU7jjk1jAVua3qGLRS4J5uFayEjK5j02wtv"/>
    <s v="Unqualified"/>
    <x v="1"/>
    <s v="OpportunityStatusType.Lost"/>
    <m/>
    <m/>
    <m/>
    <s v="lead_j9F1z2e3L58kqOjr2guESU8UIPvu634yv7TQmHTGYSd"/>
    <s v="roopkumarram@gmail.com"/>
    <s v="Namrata Aurora"/>
    <s v="user_IpBH4s1Av5OVFfQQ3nW0qPDDjwLT9uRfx1sVhml8UQA"/>
    <s v="Namrata Aurora"/>
    <s v="2022-07-07 12:10:22.671000+00:00"/>
    <s v="2022-07-13 13:07:05.314000+00:00"/>
    <m/>
    <m/>
    <m/>
    <s v="2021-05-23 14:43:16+00:00"/>
    <m/>
    <n v="50"/>
    <m/>
    <m/>
    <m/>
    <m/>
    <m/>
    <m/>
    <m/>
    <m/>
    <m/>
    <m/>
    <m/>
    <m/>
    <m/>
    <m/>
    <m/>
    <m/>
    <m/>
    <m/>
    <m/>
    <m/>
    <m/>
    <m/>
    <m/>
    <m/>
    <m/>
    <m/>
    <s v="user_IpBH4s1Av5OVFfQQ3nW0qPDDjwLT9uRfx1sVhml8UQA"/>
    <s v="Namrata Aurora"/>
    <m/>
    <m/>
    <s v="July"/>
    <x v="3"/>
    <s v="Inbound via website"/>
    <m/>
    <s v="Employee Count 50"/>
    <m/>
    <m/>
    <m/>
    <s v="2021-05-23 14:45:54.596000+00:00"/>
    <s v="2022-07-13 13:07:05.354000+00:00"/>
    <m/>
  </r>
  <r>
    <x v="32"/>
    <n v="650000"/>
    <s v="INR"/>
    <n v="0"/>
    <x v="39"/>
    <s v="Sales"/>
    <s v="stat_kcR4fZg7TU7jjk1jAVua3qGLRS4J5uFayEjK5j02wtv"/>
    <s v="Unqualified"/>
    <x v="1"/>
    <s v="OpportunityStatusType.Lost"/>
    <m/>
    <m/>
    <m/>
    <s v="lead_sEGn0mJ3AS6G6Qp6wR7fUdskLESL2dSS4pzxS10cGHC"/>
    <s v="Trans Continental"/>
    <s v="Namrata Aurora"/>
    <s v="user_IpBH4s1Av5OVFfQQ3nW0qPDDjwLT9uRfx1sVhml8UQA"/>
    <s v="Namrata Aurora"/>
    <s v="2022-06-20 12:25:45.123000+00:00"/>
    <s v="2022-07-13 13:05:13.872000+00:00"/>
    <m/>
    <s v="Mumbai"/>
    <m/>
    <m/>
    <m/>
    <n v="3"/>
    <m/>
    <m/>
    <m/>
    <m/>
    <m/>
    <m/>
    <m/>
    <m/>
    <m/>
    <m/>
    <m/>
    <s v="Transportation &amp; Logistics"/>
    <m/>
    <m/>
    <m/>
    <m/>
    <m/>
    <m/>
    <m/>
    <m/>
    <m/>
    <m/>
    <m/>
    <m/>
    <s v="Jitin Gopi"/>
    <m/>
    <s v="user_IpBH4s1Av5OVFfQQ3nW0qPDDjwLT9uRfx1sVhml8UQA"/>
    <s v="Namrata Aurora"/>
    <m/>
    <m/>
    <s v="September"/>
    <x v="2"/>
    <m/>
    <m/>
    <m/>
    <m/>
    <m/>
    <m/>
    <s v="2021-11-17 01:30:09.833000+00:00"/>
    <s v="2022-07-13 13:05:21.884000+00:00"/>
    <s v="GMC"/>
  </r>
  <r>
    <x v="32"/>
    <n v="300000"/>
    <s v="INR"/>
    <n v="0"/>
    <x v="16"/>
    <s v="Sales"/>
    <s v="stat_kcR4fZg7TU7jjk1jAVua3qGLRS4J5uFayEjK5j02wtv"/>
    <s v="Unqualified"/>
    <x v="1"/>
    <s v="OpportunityStatusType.Lost"/>
    <m/>
    <m/>
    <s v="Parental policy"/>
    <s v="lead_IXseItgNcjZzWEiKOFJ77b54lqlPxgZYwn67Ih2Fqwx"/>
    <s v="NCDEX e Markets"/>
    <s v="Namrata Aurora"/>
    <s v="user_IpBH4s1Av5OVFfQQ3nW0qPDDjwLT9uRfx1sVhml8UQA"/>
    <s v="Namrata Aurora"/>
    <s v="2022-05-13 12:59:22.428000+00:00"/>
    <s v="2022-07-13 13:03:46.938000+00:00"/>
    <m/>
    <s v="Mumbai"/>
    <m/>
    <s v="2021-05-26 11:39:19+00:00"/>
    <m/>
    <n v="800"/>
    <m/>
    <m/>
    <m/>
    <m/>
    <m/>
    <m/>
    <m/>
    <m/>
    <m/>
    <m/>
    <m/>
    <s v="IT Services &amp; IT Consulting; Others"/>
    <m/>
    <m/>
    <m/>
    <m/>
    <m/>
    <m/>
    <m/>
    <m/>
    <m/>
    <m/>
    <m/>
    <m/>
    <s v="Aniket Vahile"/>
    <m/>
    <s v="user_IpBH4s1Av5OVFfQQ3nW0qPDDjwLT9uRfx1sVhml8UQA"/>
    <s v="Namrata Aurora"/>
    <m/>
    <m/>
    <s v="July"/>
    <x v="8"/>
    <s v="Inbound via website"/>
    <m/>
    <s v="Employee Engagement Handbook"/>
    <m/>
    <m/>
    <m/>
    <s v="2021-05-26 11:42:03.397000+00:00"/>
    <s v="2022-09-21 04:07:22.040000+00:00"/>
    <m/>
  </r>
  <r>
    <x v="32"/>
    <n v="50000"/>
    <s v="INR"/>
    <n v="0"/>
    <x v="16"/>
    <s v="Sales"/>
    <s v="stat_kcR4fZg7TU7jjk1jAVua3qGLRS4J5uFayEjK5j02wtv"/>
    <s v="Unqualified"/>
    <x v="1"/>
    <s v="OpportunityStatusType.Lost"/>
    <m/>
    <m/>
    <m/>
    <s v="lead_IXseItgNcjZzWEiKOFJ77b54lqlPxgZYwn67Ih2Fqwx"/>
    <s v="NCDEX e Markets"/>
    <s v="Namrata Aurora"/>
    <s v="user_IpBH4s1Av5OVFfQQ3nW0qPDDjwLT9uRfx1sVhml8UQA"/>
    <s v="Namrata Aurora"/>
    <s v="2022-05-13 12:59:46.515000+00:00"/>
    <s v="2022-07-13 13:04:13.483000+00:00"/>
    <m/>
    <s v="Mumbai"/>
    <m/>
    <s v="2021-05-26 11:39:19+00:00"/>
    <m/>
    <n v="800"/>
    <m/>
    <m/>
    <m/>
    <m/>
    <m/>
    <m/>
    <m/>
    <m/>
    <m/>
    <m/>
    <m/>
    <s v="IT Services &amp; IT Consulting; Others"/>
    <m/>
    <m/>
    <m/>
    <m/>
    <m/>
    <m/>
    <m/>
    <m/>
    <m/>
    <m/>
    <m/>
    <m/>
    <s v="Aniket Vahile"/>
    <m/>
    <s v="user_IpBH4s1Av5OVFfQQ3nW0qPDDjwLT9uRfx1sVhml8UQA"/>
    <s v="Namrata Aurora"/>
    <m/>
    <m/>
    <s v="July"/>
    <x v="8"/>
    <s v="Inbound via website"/>
    <m/>
    <s v="Employee Engagement Handbook"/>
    <m/>
    <m/>
    <m/>
    <s v="2021-05-26 11:42:03.397000+00:00"/>
    <s v="2022-09-21 04:07:22.040000+00:00"/>
    <s v="Covid"/>
  </r>
  <r>
    <x v="32"/>
    <n v="50000"/>
    <s v="INR"/>
    <n v="0"/>
    <x v="16"/>
    <s v="Sales"/>
    <s v="stat_kcR4fZg7TU7jjk1jAVua3qGLRS4J5uFayEjK5j02wtv"/>
    <s v="Unqualified"/>
    <x v="1"/>
    <s v="OpportunityStatusType.Lost"/>
    <m/>
    <m/>
    <m/>
    <s v="lead_IXseItgNcjZzWEiKOFJ77b54lqlPxgZYwn67Ih2Fqwx"/>
    <s v="NCDEX e Markets"/>
    <s v="Namrata Aurora"/>
    <s v="user_IpBH4s1Av5OVFfQQ3nW0qPDDjwLT9uRfx1sVhml8UQA"/>
    <s v="Namrata Aurora"/>
    <s v="2022-05-13 12:58:48.990000+00:00"/>
    <s v="2022-07-13 13:03:39.095000+00:00"/>
    <m/>
    <s v="Mumbai"/>
    <m/>
    <s v="2021-05-26 11:39:19+00:00"/>
    <m/>
    <n v="800"/>
    <m/>
    <m/>
    <m/>
    <m/>
    <m/>
    <m/>
    <m/>
    <m/>
    <m/>
    <m/>
    <m/>
    <s v="IT Services &amp; IT Consulting; Others"/>
    <m/>
    <m/>
    <m/>
    <m/>
    <m/>
    <m/>
    <m/>
    <m/>
    <m/>
    <m/>
    <m/>
    <m/>
    <s v="Aniket Vahile"/>
    <m/>
    <s v="user_IpBH4s1Av5OVFfQQ3nW0qPDDjwLT9uRfx1sVhml8UQA"/>
    <s v="Namrata Aurora"/>
    <m/>
    <m/>
    <s v="July"/>
    <x v="8"/>
    <s v="Inbound via website"/>
    <m/>
    <s v="Employee Engagement Handbook"/>
    <m/>
    <m/>
    <m/>
    <s v="2021-05-26 11:42:03.397000+00:00"/>
    <s v="2022-09-21 04:07:22.040000+00:00"/>
    <s v="GPA"/>
  </r>
  <r>
    <x v="32"/>
    <n v="25000"/>
    <s v="INR"/>
    <n v="0"/>
    <x v="16"/>
    <s v="Sales"/>
    <s v="stat_kcR4fZg7TU7jjk1jAVua3qGLRS4J5uFayEjK5j02wtv"/>
    <s v="Unqualified"/>
    <x v="1"/>
    <s v="OpportunityStatusType.Lost"/>
    <m/>
    <m/>
    <m/>
    <s v="lead_kkRpb6NaYpadpjKt7uhhUD19rKCnwwDgP57B5uw3Yoq"/>
    <s v="Grahpx SIS ( Interested in Loop App )"/>
    <s v="Namrata Aurora"/>
    <s v="user_IpBH4s1Av5OVFfQQ3nW0qPDDjwLT9uRfx1sVhml8UQA"/>
    <s v="Namrata Aurora"/>
    <s v="2022-06-24 08:28:17.525000+00:00"/>
    <s v="2022-07-13 13:02:01.410000+00:00"/>
    <m/>
    <s v="Bangalore"/>
    <m/>
    <m/>
    <m/>
    <n v="50"/>
    <m/>
    <m/>
    <m/>
    <m/>
    <m/>
    <m/>
    <m/>
    <m/>
    <m/>
    <m/>
    <m/>
    <m/>
    <m/>
    <m/>
    <m/>
    <m/>
    <m/>
    <m/>
    <m/>
    <m/>
    <m/>
    <m/>
    <m/>
    <m/>
    <m/>
    <m/>
    <s v="user_PApNwMjp7lPIEBp7acretouakdtYNVHpPO9ja9KoR5D"/>
    <s v="Pallab Gupta"/>
    <m/>
    <m/>
    <s v="August"/>
    <x v="4"/>
    <m/>
    <m/>
    <s v="Employee Wellness Handbook"/>
    <m/>
    <m/>
    <m/>
    <s v="2022-02-24 16:20:20.972000+00:00"/>
    <s v="2022-10-10 09:00:29.008000+00:00"/>
    <s v="GPA"/>
  </r>
  <r>
    <x v="32"/>
    <n v="250000"/>
    <s v="INR"/>
    <n v="0"/>
    <x v="16"/>
    <s v="Sales"/>
    <s v="stat_kcR4fZg7TU7jjk1jAVua3qGLRS4J5uFayEjK5j02wtv"/>
    <s v="Unqualified"/>
    <x v="1"/>
    <s v="OpportunityStatusType.Lost"/>
    <m/>
    <m/>
    <m/>
    <s v="lead_kkRpb6NaYpadpjKt7uhhUD19rKCnwwDgP57B5uw3Yoq"/>
    <s v="Grahpx SIS ( Interested in Loop App )"/>
    <s v="Namrata Aurora"/>
    <s v="user_IpBH4s1Av5OVFfQQ3nW0qPDDjwLT9uRfx1sVhml8UQA"/>
    <s v="Namrata Aurora"/>
    <s v="2022-06-24 08:28:00.211000+00:00"/>
    <s v="2022-07-13 13:01:53.901000+00:00"/>
    <m/>
    <s v="Bangalore"/>
    <m/>
    <m/>
    <m/>
    <n v="50"/>
    <m/>
    <m/>
    <m/>
    <m/>
    <m/>
    <m/>
    <m/>
    <m/>
    <m/>
    <m/>
    <m/>
    <m/>
    <m/>
    <m/>
    <m/>
    <m/>
    <m/>
    <m/>
    <m/>
    <m/>
    <m/>
    <m/>
    <m/>
    <m/>
    <m/>
    <m/>
    <s v="user_PApNwMjp7lPIEBp7acretouakdtYNVHpPO9ja9KoR5D"/>
    <s v="Pallab Gupta"/>
    <m/>
    <m/>
    <s v="August"/>
    <x v="4"/>
    <m/>
    <m/>
    <s v="Employee Wellness Handbook"/>
    <m/>
    <m/>
    <m/>
    <s v="2022-02-24 16:20:20.972000+00:00"/>
    <s v="2022-10-10 09:00:29.008000+00:00"/>
    <s v="GMC"/>
  </r>
  <r>
    <x v="38"/>
    <n v="1050000"/>
    <s v="INR"/>
    <n v="0"/>
    <x v="79"/>
    <s v="Sales"/>
    <s v="stat_kcR4fZg7TU7jjk1jAVua3qGLRS4J5uFayEjK5j02wtv"/>
    <s v="Unqualified"/>
    <x v="1"/>
    <s v="OpportunityStatusType.Lost"/>
    <m/>
    <m/>
    <m/>
    <s v="lead_qBPHDspX66yKvaOw9KvWjqA4amYf0IERSWmyxBRSNae"/>
    <s v="Xotik Frujus Pvt Ltd"/>
    <s v="Nikhil Ahuja"/>
    <s v="user_ocHSJH83OJnHCvKyMbjx8WOOK8PMgAUGIj1qK0q0dMV"/>
    <s v="Nikhil Ahuja"/>
    <s v="2022-07-08 09:20:46.174000+00:00"/>
    <s v="2022-07-13 12:59:52.341000+00:00"/>
    <m/>
    <s v="Mumbai"/>
    <m/>
    <m/>
    <m/>
    <n v="350"/>
    <m/>
    <m/>
    <m/>
    <m/>
    <m/>
    <m/>
    <m/>
    <s v="PAID_SOCIAL"/>
    <m/>
    <m/>
    <m/>
    <m/>
    <m/>
    <m/>
    <m/>
    <m/>
    <m/>
    <m/>
    <m/>
    <m/>
    <m/>
    <m/>
    <m/>
    <m/>
    <m/>
    <m/>
    <s v="user_bdUPAGjcS7p6513So3N4g3aWNS5HuBuVJi7bvCPAsLt"/>
    <s v="Mayur Gadiyar"/>
    <m/>
    <m/>
    <s v="July"/>
    <x v="4"/>
    <m/>
    <m/>
    <s v="Employee Engagement Handbook"/>
    <m/>
    <m/>
    <m/>
    <s v="2022-04-03 18:48:14.591000+00:00"/>
    <s v="2022-09-30 10:12:27.877000+00:00"/>
    <s v="GMC"/>
  </r>
  <r>
    <x v="38"/>
    <n v="100000"/>
    <s v="INR"/>
    <n v="0"/>
    <x v="79"/>
    <s v="Sales"/>
    <s v="stat_kcR4fZg7TU7jjk1jAVua3qGLRS4J5uFayEjK5j02wtv"/>
    <s v="Unqualified"/>
    <x v="1"/>
    <s v="OpportunityStatusType.Lost"/>
    <m/>
    <m/>
    <m/>
    <s v="lead_qBPHDspX66yKvaOw9KvWjqA4amYf0IERSWmyxBRSNae"/>
    <s v="Xotik Frujus Pvt Ltd"/>
    <s v="Nikhil Ahuja"/>
    <s v="user_ocHSJH83OJnHCvKyMbjx8WOOK8PMgAUGIj1qK0q0dMV"/>
    <s v="Nikhil Ahuja"/>
    <s v="2022-07-08 09:21:04.393000+00:00"/>
    <s v="2022-07-13 12:59:57.418000+00:00"/>
    <m/>
    <s v="Mumbai"/>
    <m/>
    <m/>
    <m/>
    <n v="350"/>
    <m/>
    <m/>
    <m/>
    <m/>
    <m/>
    <m/>
    <m/>
    <s v="PAID_SOCIAL"/>
    <m/>
    <m/>
    <m/>
    <m/>
    <m/>
    <m/>
    <m/>
    <m/>
    <m/>
    <m/>
    <m/>
    <m/>
    <m/>
    <m/>
    <m/>
    <m/>
    <m/>
    <m/>
    <s v="user_bdUPAGjcS7p6513So3N4g3aWNS5HuBuVJi7bvCPAsLt"/>
    <s v="Mayur Gadiyar"/>
    <m/>
    <m/>
    <s v="July"/>
    <x v="4"/>
    <m/>
    <m/>
    <s v="Employee Engagement Handbook"/>
    <m/>
    <m/>
    <m/>
    <s v="2022-04-03 18:48:14.591000+00:00"/>
    <s v="2022-09-30 10:12:27.877000+00:00"/>
    <s v="GTL"/>
  </r>
  <r>
    <x v="20"/>
    <n v="2500000"/>
    <s v="INR"/>
    <n v="0"/>
    <x v="16"/>
    <s v="Sales"/>
    <s v="stat_kcR4fZg7TU7jjk1jAVua3qGLRS4J5uFayEjK5j02wtv"/>
    <s v="Unqualified"/>
    <x v="1"/>
    <s v="OpportunityStatusType.Lost"/>
    <s v="cont_UAMSb0cs0u6L6hH5shgfdAMZtFTmHFTSA1xcZn6Zx4h"/>
    <s v="Sridhar Bharadwaj"/>
    <s v="GMC"/>
    <s v="lead_94FGnvALyPIhX4FUn7ecV87SEaTlzCixVn5dEfSxGfS"/>
    <s v="J.B.Chemicals &amp; Pharmaceuticals Ltd."/>
    <s v="Shreenath Bhat"/>
    <s v="user_vMd4rmcrSbjykdyL2J7rrYn84SWdcNc5FKligrmItPw"/>
    <s v="Shreenath Bhat"/>
    <s v="2022-05-26 07:36:14.193000+00:00"/>
    <s v="2022-07-13 13:01:23.417000+00:00"/>
    <m/>
    <s v="Mumbai"/>
    <m/>
    <m/>
    <m/>
    <n v="766"/>
    <m/>
    <m/>
    <m/>
    <m/>
    <m/>
    <m/>
    <m/>
    <m/>
    <m/>
    <m/>
    <m/>
    <s v="Chemical"/>
    <m/>
    <m/>
    <m/>
    <m/>
    <m/>
    <m/>
    <m/>
    <m/>
    <m/>
    <m/>
    <m/>
    <m/>
    <s v="Mrunmay Jalgaonkar"/>
    <m/>
    <s v="user_vMd4rmcrSbjykdyL2J7rrYn84SWdcNc5FKligrmItPw"/>
    <s v="Shreenath Bhat"/>
    <m/>
    <m/>
    <s v="April; July"/>
    <x v="2"/>
    <m/>
    <m/>
    <m/>
    <m/>
    <m/>
    <m/>
    <s v="2022-04-20 09:59:40.533000+00:00"/>
    <s v="2022-10-13 07:43:13.331000+00:00"/>
    <s v="GMC"/>
  </r>
  <r>
    <x v="38"/>
    <n v="30000"/>
    <s v="INR"/>
    <n v="0"/>
    <x v="16"/>
    <s v="Sales"/>
    <s v="stat_kcR4fZg7TU7jjk1jAVua3qGLRS4J5uFayEjK5j02wtv"/>
    <s v="Unqualified"/>
    <x v="1"/>
    <s v="OpportunityStatusType.Lost"/>
    <s v="cont_aQd0W82x9dScyZNBEyJGnYa6hS6AQlUgDeyQicmTMqQ"/>
    <s v="Deepak Barai"/>
    <m/>
    <s v="lead_Ih3cZsclwd13C1aHpuJMJd4Y7Ej09OvBRjeJPKy546M"/>
    <s v="Aurum Trans Solutions Private Limited"/>
    <s v="Nikhil Ahuja"/>
    <s v="user_ocHSJH83OJnHCvKyMbjx8WOOK8PMgAUGIj1qK0q0dMV"/>
    <s v="Nikhil Ahuja"/>
    <s v="2022-05-24 11:58:17.008000+00:00"/>
    <s v="2022-07-13 12:59:00.173000+00:00"/>
    <m/>
    <m/>
    <m/>
    <m/>
    <m/>
    <n v="90"/>
    <m/>
    <m/>
    <m/>
    <m/>
    <m/>
    <m/>
    <m/>
    <m/>
    <m/>
    <m/>
    <m/>
    <s v="Professional Services"/>
    <m/>
    <m/>
    <m/>
    <m/>
    <m/>
    <m/>
    <m/>
    <m/>
    <m/>
    <m/>
    <m/>
    <m/>
    <m/>
    <m/>
    <s v="user_ocHSJH83OJnHCvKyMbjx8WOOK8PMgAUGIj1qK0q0dMV"/>
    <s v="Nikhil Ahuja"/>
    <m/>
    <m/>
    <m/>
    <x v="4"/>
    <m/>
    <m/>
    <s v="Employee Engagement Handbook"/>
    <m/>
    <m/>
    <m/>
    <s v="2022-05-20 10:01:31.313000+00:00"/>
    <s v="2022-08-25 10:06:26.940000+00:00"/>
    <s v="GPA"/>
  </r>
  <r>
    <x v="38"/>
    <n v="80000"/>
    <s v="INR"/>
    <n v="0"/>
    <x v="36"/>
    <s v="Sales"/>
    <s v="stat_kcR4fZg7TU7jjk1jAVua3qGLRS4J5uFayEjK5j02wtv"/>
    <s v="Unqualified"/>
    <x v="1"/>
    <s v="OpportunityStatusType.Lost"/>
    <s v="cont_cIZBTjQfBHZXuTYmXK7OVOlj5BIOwtntn4n2epxXGQh"/>
    <s v="Pournima Vaidya"/>
    <m/>
    <s v="lead_dzV6bMhstuoR5p4D7vyE3P7gkQGIFLB5bhHNNpx675Z"/>
    <s v="Bizsolindia Services Pvt. ltd."/>
    <s v="Nikhil Ahuja"/>
    <s v="user_ocHSJH83OJnHCvKyMbjx8WOOK8PMgAUGIj1qK0q0dMV"/>
    <s v="Nikhil Ahuja"/>
    <s v="2022-05-20 11:08:30.312000+00:00"/>
    <s v="2022-07-13 12:59:33.374000+00:00"/>
    <m/>
    <s v="Pune"/>
    <m/>
    <s v="2020-08-20 09:04:45+00:00"/>
    <m/>
    <n v="275"/>
    <m/>
    <m/>
    <m/>
    <m/>
    <m/>
    <m/>
    <m/>
    <m/>
    <m/>
    <m/>
    <m/>
    <s v="Others"/>
    <m/>
    <m/>
    <m/>
    <m/>
    <m/>
    <m/>
    <m/>
    <m/>
    <m/>
    <m/>
    <m/>
    <m/>
    <m/>
    <m/>
    <s v="user_ocHSJH83OJnHCvKyMbjx8WOOK8PMgAUGIj1qK0q0dMV"/>
    <s v="Nikhil Ahuja"/>
    <m/>
    <m/>
    <s v="July"/>
    <x v="4"/>
    <m/>
    <m/>
    <s v="Vaccine inbound"/>
    <m/>
    <m/>
    <m/>
    <s v="2020-12-06 09:55:45.707000+00:00"/>
    <s v="2022-07-13 12:59:33.415000+00:00"/>
    <s v="GPA"/>
  </r>
  <r>
    <x v="38"/>
    <n v="300000"/>
    <s v="INR"/>
    <n v="0"/>
    <x v="16"/>
    <s v="Sales"/>
    <s v="stat_kcR4fZg7TU7jjk1jAVua3qGLRS4J5uFayEjK5j02wtv"/>
    <s v="Unqualified"/>
    <x v="1"/>
    <s v="OpportunityStatusType.Lost"/>
    <s v="cont_aQd0W82x9dScyZNBEyJGnYa6hS6AQlUgDeyQicmTMqQ"/>
    <s v="Deepak Barai"/>
    <m/>
    <s v="lead_Ih3cZsclwd13C1aHpuJMJd4Y7Ej09OvBRjeJPKy546M"/>
    <s v="Aurum Trans Solutions Private Limited"/>
    <s v="Nikhil Ahuja"/>
    <s v="user_ocHSJH83OJnHCvKyMbjx8WOOK8PMgAUGIj1qK0q0dMV"/>
    <s v="Nikhil Ahuja"/>
    <s v="2022-05-24 11:57:46.055000+00:00"/>
    <s v="2022-07-13 12:58:55.552000+00:00"/>
    <m/>
    <m/>
    <m/>
    <m/>
    <m/>
    <n v="90"/>
    <m/>
    <m/>
    <m/>
    <m/>
    <m/>
    <m/>
    <m/>
    <m/>
    <m/>
    <m/>
    <m/>
    <s v="Professional Services"/>
    <m/>
    <m/>
    <m/>
    <m/>
    <m/>
    <m/>
    <m/>
    <m/>
    <m/>
    <m/>
    <m/>
    <m/>
    <m/>
    <m/>
    <s v="user_ocHSJH83OJnHCvKyMbjx8WOOK8PMgAUGIj1qK0q0dMV"/>
    <s v="Nikhil Ahuja"/>
    <m/>
    <m/>
    <m/>
    <x v="4"/>
    <m/>
    <m/>
    <s v="Employee Engagement Handbook"/>
    <m/>
    <m/>
    <m/>
    <s v="2022-05-20 10:01:31.313000+00:00"/>
    <s v="2022-08-25 10:06:26.940000+00:00"/>
    <s v="GMC"/>
  </r>
  <r>
    <x v="32"/>
    <n v="200000"/>
    <s v="INR"/>
    <n v="0"/>
    <x v="39"/>
    <s v="Sales"/>
    <s v="stat_kcR4fZg7TU7jjk1jAVua3qGLRS4J5uFayEjK5j02wtv"/>
    <s v="Unqualified"/>
    <x v="1"/>
    <s v="OpportunityStatusType.Lost"/>
    <m/>
    <m/>
    <s v="Cannot get through"/>
    <s v="lead_kCaYCnNGoH4mdhTYP5AOc6OcdfNA786UB9XtEzvCBrp"/>
    <s v="hr@adrianseglobal.com"/>
    <s v="Namrata Aurora"/>
    <s v="user_IpBH4s1Av5OVFfQQ3nW0qPDDjwLT9uRfx1sVhml8UQA"/>
    <s v="Namrata Aurora"/>
    <s v="2022-06-22 11:46:18.563000+00:00"/>
    <s v="2022-07-13 12:56:24.586000+00:00"/>
    <m/>
    <m/>
    <m/>
    <m/>
    <m/>
    <m/>
    <m/>
    <m/>
    <m/>
    <m/>
    <m/>
    <m/>
    <m/>
    <m/>
    <m/>
    <m/>
    <m/>
    <s v="HR / Staffing / Recruitment"/>
    <m/>
    <m/>
    <m/>
    <m/>
    <m/>
    <m/>
    <m/>
    <m/>
    <m/>
    <m/>
    <m/>
    <m/>
    <m/>
    <m/>
    <s v="user_IpBH4s1Av5OVFfQQ3nW0qPDDjwLT9uRfx1sVhml8UQA"/>
    <s v="Namrata Aurora"/>
    <m/>
    <m/>
    <s v="August"/>
    <x v="4"/>
    <m/>
    <m/>
    <s v="Downloaded the guide: Designing employee healthcare plan"/>
    <m/>
    <m/>
    <m/>
    <s v="2021-10-09 10:18:42.535000+00:00"/>
    <s v="2022-07-18 08:17:39.043000+00:00"/>
    <s v="GMC"/>
  </r>
  <r>
    <x v="38"/>
    <n v="30000"/>
    <s v="INR"/>
    <n v="0"/>
    <x v="16"/>
    <s v="Sales"/>
    <s v="stat_kcR4fZg7TU7jjk1jAVua3qGLRS4J5uFayEjK5j02wtv"/>
    <s v="Unqualified"/>
    <x v="1"/>
    <s v="OpportunityStatusType.Lost"/>
    <s v="cont_chH0rPP78GQjisSc1exId2MMRmEJgHpgDZiC0vXgLab"/>
    <s v="Devendra Raut"/>
    <m/>
    <s v="lead_peVwh9AdBOGSUrkGC61tuYKOIRON4eQjQg9RNmyGfMT"/>
    <s v="Mansukhbhai Kothari National School (Fresh)"/>
    <s v="Nikhil Ahuja"/>
    <s v="user_ocHSJH83OJnHCvKyMbjx8WOOK8PMgAUGIj1qK0q0dMV"/>
    <s v="Nikhil Ahuja"/>
    <s v="2022-06-20 09:21:59.177000+00:00"/>
    <s v="2022-07-13 12:56:51.528000+00:00"/>
    <m/>
    <s v="Pune"/>
    <m/>
    <m/>
    <m/>
    <n v="100"/>
    <m/>
    <m/>
    <m/>
    <m/>
    <m/>
    <m/>
    <m/>
    <s v="PAID_SOCIAL"/>
    <m/>
    <m/>
    <m/>
    <s v="Education"/>
    <m/>
    <m/>
    <m/>
    <m/>
    <m/>
    <m/>
    <m/>
    <m/>
    <m/>
    <m/>
    <m/>
    <m/>
    <m/>
    <m/>
    <s v="user_ocHSJH83OJnHCvKyMbjx8WOOK8PMgAUGIj1qK0q0dMV"/>
    <s v="Nikhil Ahuja"/>
    <m/>
    <m/>
    <m/>
    <x v="4"/>
    <m/>
    <m/>
    <s v="Employee Engagement Handbook"/>
    <m/>
    <m/>
    <m/>
    <s v="2022-06-16 14:10:15.304000+00:00"/>
    <s v="2022-10-10 10:07:33.235000+00:00"/>
    <s v="GPA"/>
  </r>
  <r>
    <x v="38"/>
    <n v="300000"/>
    <s v="INR"/>
    <n v="0"/>
    <x v="16"/>
    <s v="Sales"/>
    <s v="stat_kcR4fZg7TU7jjk1jAVua3qGLRS4J5uFayEjK5j02wtv"/>
    <s v="Unqualified"/>
    <x v="1"/>
    <s v="OpportunityStatusType.Lost"/>
    <s v="cont_chH0rPP78GQjisSc1exId2MMRmEJgHpgDZiC0vXgLab"/>
    <s v="Devendra Raut"/>
    <m/>
    <s v="lead_peVwh9AdBOGSUrkGC61tuYKOIRON4eQjQg9RNmyGfMT"/>
    <s v="Mansukhbhai Kothari National School (Fresh)"/>
    <s v="Nikhil Ahuja"/>
    <s v="user_ocHSJH83OJnHCvKyMbjx8WOOK8PMgAUGIj1qK0q0dMV"/>
    <s v="Nikhil Ahuja"/>
    <s v="2022-06-20 09:21:44.057000+00:00"/>
    <s v="2022-07-13 12:56:46.327000+00:00"/>
    <m/>
    <s v="Pune"/>
    <m/>
    <m/>
    <m/>
    <n v="100"/>
    <m/>
    <m/>
    <m/>
    <m/>
    <m/>
    <m/>
    <m/>
    <s v="PAID_SOCIAL"/>
    <m/>
    <m/>
    <m/>
    <s v="Education"/>
    <m/>
    <m/>
    <m/>
    <m/>
    <m/>
    <m/>
    <m/>
    <m/>
    <m/>
    <m/>
    <m/>
    <m/>
    <m/>
    <m/>
    <s v="user_ocHSJH83OJnHCvKyMbjx8WOOK8PMgAUGIj1qK0q0dMV"/>
    <s v="Nikhil Ahuja"/>
    <m/>
    <m/>
    <m/>
    <x v="4"/>
    <m/>
    <m/>
    <s v="Employee Engagement Handbook"/>
    <m/>
    <m/>
    <m/>
    <s v="2022-06-16 14:10:15.304000+00:00"/>
    <s v="2022-10-10 10:07:33.235000+00:00"/>
    <s v="GMC"/>
  </r>
  <r>
    <x v="12"/>
    <n v="100000"/>
    <s v="INR"/>
    <n v="0"/>
    <x v="16"/>
    <s v="Sales"/>
    <s v="stat_kcR4fZg7TU7jjk1jAVua3qGLRS4J5uFayEjK5j02wtv"/>
    <s v="Unqualified"/>
    <x v="1"/>
    <s v="OpportunityStatusType.Lost"/>
    <s v="cont_ZUzfuRNZCfDcdHp0Xw3UYDZ3MjqnBvNkMXaHDMuTB7P"/>
    <s v="Shweta Jha"/>
    <s v="WC"/>
    <s v="lead_3CtqspWI3tLse1K1slWRpnvuiMLtk3YU6gyvd0DQpkG"/>
    <s v="KAILASH SATYARTHI CHILDRENS FOUNDATION"/>
    <s v="Mayur Gadiyar"/>
    <s v="user_hAuUqCTCw5r4tCUrswIWPSW7LJ1XIBbttZVmJkxmzGq"/>
    <s v="Chetan Kumar"/>
    <s v="2022-02-03 12:25:41.470000+00:00"/>
    <s v="2022-07-13 12:50:28.799000+00:00"/>
    <m/>
    <s v="Bhubaneshwar"/>
    <m/>
    <m/>
    <m/>
    <n v="500"/>
    <m/>
    <m/>
    <m/>
    <m/>
    <m/>
    <m/>
    <m/>
    <m/>
    <m/>
    <m/>
    <m/>
    <m/>
    <m/>
    <m/>
    <m/>
    <m/>
    <m/>
    <m/>
    <m/>
    <m/>
    <m/>
    <m/>
    <m/>
    <m/>
    <m/>
    <m/>
    <s v="user_bdUPAGjcS7p6513So3N4g3aWNS5HuBuVJi7bvCPAsLt"/>
    <s v="Mayur Gadiyar"/>
    <m/>
    <m/>
    <s v="July"/>
    <x v="3"/>
    <s v="Inbound via website"/>
    <m/>
    <s v="Employee Count 100+"/>
    <m/>
    <m/>
    <m/>
    <s v="2021-09-20 02:59:37.756000+00:00"/>
    <s v="2022-09-14 05:39:51.093000+00:00"/>
    <s v="WC"/>
  </r>
  <r>
    <x v="38"/>
    <n v="200000"/>
    <s v="INR"/>
    <n v="0"/>
    <x v="16"/>
    <s v="Sales"/>
    <s v="stat_kcR4fZg7TU7jjk1jAVua3qGLRS4J5uFayEjK5j02wtv"/>
    <s v="Unqualified"/>
    <x v="1"/>
    <s v="OpportunityStatusType.Lost"/>
    <s v="cont_nbWMK6hjIyttc2SV4riOV8A7oVeheHUQXoed1OvkGvX"/>
    <s v="Vidhi Tandon"/>
    <m/>
    <s v="lead_l4W1leofE5c0PwZM2Ao1oy2aa4e2Su8bhDuScNpZjWb"/>
    <s v="Intuz (fresh GMC)"/>
    <s v="Nikhil Ahuja"/>
    <s v="user_ocHSJH83OJnHCvKyMbjx8WOOK8PMgAUGIj1qK0q0dMV"/>
    <s v="Nikhil Ahuja"/>
    <s v="2022-06-27 09:41:47.579000+00:00"/>
    <s v="2022-07-13 12:52:32.301000+00:00"/>
    <m/>
    <s v="Other Gujarat"/>
    <m/>
    <m/>
    <m/>
    <n v="45"/>
    <m/>
    <m/>
    <m/>
    <m/>
    <m/>
    <m/>
    <m/>
    <s v="PAID_SOCIAL"/>
    <m/>
    <m/>
    <m/>
    <m/>
    <m/>
    <m/>
    <m/>
    <m/>
    <m/>
    <m/>
    <m/>
    <m/>
    <m/>
    <m/>
    <m/>
    <m/>
    <m/>
    <m/>
    <s v="user_ocHSJH83OJnHCvKyMbjx8WOOK8PMgAUGIj1qK0q0dMV"/>
    <s v="Nikhil Ahuja"/>
    <m/>
    <m/>
    <m/>
    <x v="4"/>
    <m/>
    <m/>
    <s v="Employee Engagement Handbook"/>
    <m/>
    <m/>
    <m/>
    <s v="2022-06-25 03:11:09.507000+00:00"/>
    <s v="2022-07-25 09:15:13.812000+00:00"/>
    <s v="GMC"/>
  </r>
  <r>
    <x v="32"/>
    <n v="20000"/>
    <s v="INR"/>
    <n v="0"/>
    <x v="39"/>
    <s v="Sales"/>
    <s v="stat_kcR4fZg7TU7jjk1jAVua3qGLRS4J5uFayEjK5j02wtv"/>
    <s v="Unqualified"/>
    <x v="1"/>
    <s v="OpportunityStatusType.Lost"/>
    <m/>
    <m/>
    <m/>
    <s v="lead_kCaYCnNGoH4mdhTYP5AOc6OcdfNA786UB9XtEzvCBrp"/>
    <s v="hr@adrianseglobal.com"/>
    <s v="Namrata Aurora"/>
    <s v="user_IpBH4s1Av5OVFfQQ3nW0qPDDjwLT9uRfx1sVhml8UQA"/>
    <s v="Namrata Aurora"/>
    <s v="2022-06-22 11:46:36.246000+00:00"/>
    <s v="2022-07-13 12:56:13.876000+00:00"/>
    <m/>
    <m/>
    <m/>
    <m/>
    <m/>
    <m/>
    <m/>
    <m/>
    <m/>
    <m/>
    <m/>
    <m/>
    <m/>
    <m/>
    <m/>
    <m/>
    <m/>
    <s v="HR / Staffing / Recruitment"/>
    <m/>
    <m/>
    <m/>
    <m/>
    <m/>
    <m/>
    <m/>
    <m/>
    <m/>
    <m/>
    <m/>
    <m/>
    <m/>
    <m/>
    <s v="user_IpBH4s1Av5OVFfQQ3nW0qPDDjwLT9uRfx1sVhml8UQA"/>
    <s v="Namrata Aurora"/>
    <m/>
    <m/>
    <s v="August"/>
    <x v="4"/>
    <m/>
    <m/>
    <s v="Downloaded the guide: Designing employee healthcare plan"/>
    <m/>
    <m/>
    <m/>
    <s v="2021-10-09 10:18:42.535000+00:00"/>
    <s v="2022-07-18 08:17:39.043000+00:00"/>
    <s v="GPA"/>
  </r>
  <r>
    <x v="38"/>
    <n v="50000"/>
    <s v="INR"/>
    <n v="0"/>
    <x v="4"/>
    <s v="Sales"/>
    <s v="stat_kcR4fZg7TU7jjk1jAVua3qGLRS4J5uFayEjK5j02wtv"/>
    <s v="Unqualified"/>
    <x v="1"/>
    <s v="OpportunityStatusType.Lost"/>
    <s v="cont_bwaYlQrTKHKEJMllIz8wkYmqwr7C0PJQWK6srSuVVAk"/>
    <s v="Anuradha"/>
    <s v="Fresh GTL"/>
    <s v="lead_e9a2ArjJOjmyjjJM6HqgHoWwz1TFMfy24ieUgYUQZ5e"/>
    <s v="iBus Networks &amp; Infrastructure"/>
    <s v="Nikhil Ahuja"/>
    <s v="user_ocHSJH83OJnHCvKyMbjx8WOOK8PMgAUGIj1qK0q0dMV"/>
    <s v="Nikhil Ahuja"/>
    <s v="2022-05-24 11:14:36.783000+00:00"/>
    <s v="2022-07-13 12:50:10.142000+00:00"/>
    <m/>
    <s v="Bangalore"/>
    <m/>
    <m/>
    <m/>
    <n v="89"/>
    <m/>
    <m/>
    <m/>
    <m/>
    <m/>
    <m/>
    <m/>
    <s v="PAID_SOCIAL"/>
    <m/>
    <m/>
    <m/>
    <s v="Telecommunications"/>
    <m/>
    <m/>
    <m/>
    <m/>
    <m/>
    <m/>
    <m/>
    <m/>
    <m/>
    <m/>
    <m/>
    <m/>
    <s v="Kaustubh Gaikwad"/>
    <m/>
    <s v="user_ocHSJH83OJnHCvKyMbjx8WOOK8PMgAUGIj1qK0q0dMV"/>
    <s v="Nikhil Ahuja"/>
    <m/>
    <m/>
    <s v="June"/>
    <x v="4"/>
    <s v="Lusha"/>
    <m/>
    <s v="Glengarry"/>
    <m/>
    <m/>
    <m/>
    <s v="2022-02-04 11:11:18.186000+00:00"/>
    <s v="2022-09-05 12:05:38.489000+00:00"/>
    <s v="GPA"/>
  </r>
  <r>
    <x v="38"/>
    <n v="100000"/>
    <s v="INR"/>
    <n v="0"/>
    <x v="4"/>
    <s v="Sales"/>
    <s v="stat_kcR4fZg7TU7jjk1jAVua3qGLRS4J5uFayEjK5j02wtv"/>
    <s v="Unqualified"/>
    <x v="1"/>
    <s v="OpportunityStatusType.Lost"/>
    <s v="cont_bwaYlQrTKHKEJMllIz8wkYmqwr7C0PJQWK6srSuVVAk"/>
    <s v="Anuradha"/>
    <s v="Fresh GPA"/>
    <s v="lead_e9a2ArjJOjmyjjJM6HqgHoWwz1TFMfy24ieUgYUQZ5e"/>
    <s v="iBus Networks &amp; Infrastructure"/>
    <s v="Nikhil Ahuja"/>
    <s v="user_ocHSJH83OJnHCvKyMbjx8WOOK8PMgAUGIj1qK0q0dMV"/>
    <s v="Nikhil Ahuja"/>
    <s v="2022-05-24 11:14:56.263000+00:00"/>
    <s v="2022-07-13 12:50:16.264000+00:00"/>
    <m/>
    <s v="Bangalore"/>
    <m/>
    <m/>
    <m/>
    <n v="89"/>
    <m/>
    <m/>
    <m/>
    <m/>
    <m/>
    <m/>
    <m/>
    <s v="PAID_SOCIAL"/>
    <m/>
    <m/>
    <m/>
    <s v="Telecommunications"/>
    <m/>
    <m/>
    <m/>
    <m/>
    <m/>
    <m/>
    <m/>
    <m/>
    <m/>
    <m/>
    <m/>
    <m/>
    <s v="Kaustubh Gaikwad"/>
    <m/>
    <s v="user_ocHSJH83OJnHCvKyMbjx8WOOK8PMgAUGIj1qK0q0dMV"/>
    <s v="Nikhil Ahuja"/>
    <m/>
    <m/>
    <s v="June"/>
    <x v="4"/>
    <s v="Lusha"/>
    <m/>
    <s v="Glengarry"/>
    <m/>
    <m/>
    <m/>
    <s v="2022-02-04 11:11:18.186000+00:00"/>
    <s v="2022-09-05 12:05:38.489000+00:00"/>
    <m/>
  </r>
  <r>
    <x v="38"/>
    <n v="1500000"/>
    <s v="INR"/>
    <n v="0"/>
    <x v="36"/>
    <s v="Sales"/>
    <s v="stat_kcR4fZg7TU7jjk1jAVua3qGLRS4J5uFayEjK5j02wtv"/>
    <s v="Unqualified"/>
    <x v="1"/>
    <s v="OpportunityStatusType.Lost"/>
    <s v="cont_2K771LtktwpJlE57hzRsJYpAJvxOPsL7p6nWGYsDVf6"/>
    <s v="Rahul Kharat"/>
    <m/>
    <s v="lead_gGWFRmiHUBUj1f0LBQ9bOR8fMQpshCTyBDi0BQVhMKv"/>
    <s v="Lords Hotels &amp; Resorts"/>
    <s v="Nikhil Ahuja"/>
    <s v="user_ocHSJH83OJnHCvKyMbjx8WOOK8PMgAUGIj1qK0q0dMV"/>
    <s v="Nikhil Ahuja"/>
    <s v="2022-06-09 10:27:38.413000+00:00"/>
    <s v="2022-07-13 12:48:35.271000+00:00"/>
    <m/>
    <s v="Mumbai"/>
    <m/>
    <m/>
    <m/>
    <n v="20"/>
    <m/>
    <m/>
    <m/>
    <m/>
    <m/>
    <m/>
    <m/>
    <s v="PAID_SOCIAL"/>
    <m/>
    <m/>
    <m/>
    <s v="Hospitality &amp; Travel"/>
    <m/>
    <m/>
    <m/>
    <m/>
    <m/>
    <m/>
    <m/>
    <m/>
    <m/>
    <m/>
    <m/>
    <m/>
    <s v="Kaustubh Gaikwad"/>
    <m/>
    <s v="user_ocHSJH83OJnHCvKyMbjx8WOOK8PMgAUGIj1qK0q0dMV"/>
    <s v="Nikhil Ahuja"/>
    <m/>
    <m/>
    <s v="July"/>
    <x v="4"/>
    <s v="Mr. E"/>
    <m/>
    <s v="Employee Engagement Handbook"/>
    <m/>
    <m/>
    <m/>
    <s v="2022-06-09 02:54:32.561000+00:00"/>
    <s v="2022-10-19 01:44:16.492000+00:00"/>
    <s v="GPA"/>
  </r>
  <r>
    <x v="21"/>
    <n v="2500000"/>
    <s v="INR"/>
    <n v="0"/>
    <x v="16"/>
    <s v="Sales"/>
    <s v="stat_kcR4fZg7TU7jjk1jAVua3qGLRS4J5uFayEjK5j02wtv"/>
    <s v="Unqualified"/>
    <x v="1"/>
    <s v="OpportunityStatusType.Lost"/>
    <s v="cont_Qg54yElIE72VBl3gDfv20dr0UgaKif91IG6jSfsFTeE"/>
    <s v="Shreevidhya S"/>
    <s v="GTL Renewal"/>
    <s v="lead_7nR3pCmMHvXjENU7wedgyMqWYAPKFy13abMRPM2BgLV"/>
    <s v="Intertrust Group"/>
    <s v="Aishwarya Nyayadhish"/>
    <s v="user_Iwn6da5WKkZqwUySK0oUuCb72pFP5WEm4zAb92ijqFe"/>
    <s v="Sonal Paithankar"/>
    <s v="2022-05-16 05:25:08.163000+00:00"/>
    <s v="2022-07-13 11:45:25.636000+00:00"/>
    <m/>
    <s v="Bangalore"/>
    <m/>
    <m/>
    <m/>
    <n v="1500"/>
    <m/>
    <m/>
    <m/>
    <m/>
    <m/>
    <m/>
    <m/>
    <s v="PAID_SOCIAL"/>
    <m/>
    <m/>
    <m/>
    <m/>
    <m/>
    <m/>
    <m/>
    <m/>
    <m/>
    <m/>
    <m/>
    <m/>
    <m/>
    <m/>
    <m/>
    <m/>
    <m/>
    <m/>
    <s v="user_6hRQhcoLhZEDUBYaw3vS7rv6T5582sGfXq4jNRqTfUU"/>
    <s v="Aishwarya Nyayadhish"/>
    <m/>
    <m/>
    <s v="July"/>
    <x v="4"/>
    <m/>
    <m/>
    <s v="Employee Wellness Handbook"/>
    <m/>
    <m/>
    <m/>
    <s v="2022-04-01 06:51:42.606000+00:00"/>
    <s v="2022-09-29 11:48:49.781000+00:00"/>
    <m/>
  </r>
  <r>
    <x v="21"/>
    <n v="200000"/>
    <s v="INR"/>
    <n v="0"/>
    <x v="16"/>
    <s v="Sales"/>
    <s v="stat_kcR4fZg7TU7jjk1jAVua3qGLRS4J5uFayEjK5j02wtv"/>
    <s v="Unqualified"/>
    <x v="1"/>
    <s v="OpportunityStatusType.Lost"/>
    <s v="cont_Qg54yElIE72VBl3gDfv20dr0UgaKif91IG6jSfsFTeE"/>
    <s v="Shreevidhya S"/>
    <s v="GPA Renewal"/>
    <s v="lead_7nR3pCmMHvXjENU7wedgyMqWYAPKFy13abMRPM2BgLV"/>
    <s v="Intertrust Group"/>
    <s v="Aishwarya Nyayadhish"/>
    <s v="user_Iwn6da5WKkZqwUySK0oUuCb72pFP5WEm4zAb92ijqFe"/>
    <s v="Sonal Paithankar"/>
    <s v="2022-05-16 05:24:46.804000+00:00"/>
    <s v="2022-07-13 11:45:19.396000+00:00"/>
    <m/>
    <s v="Bangalore"/>
    <m/>
    <m/>
    <m/>
    <n v="1500"/>
    <m/>
    <m/>
    <m/>
    <m/>
    <m/>
    <m/>
    <m/>
    <s v="PAID_SOCIAL"/>
    <m/>
    <m/>
    <m/>
    <m/>
    <m/>
    <m/>
    <m/>
    <m/>
    <m/>
    <m/>
    <m/>
    <m/>
    <m/>
    <m/>
    <m/>
    <m/>
    <m/>
    <m/>
    <s v="user_6hRQhcoLhZEDUBYaw3vS7rv6T5582sGfXq4jNRqTfUU"/>
    <s v="Aishwarya Nyayadhish"/>
    <m/>
    <m/>
    <s v="July"/>
    <x v="4"/>
    <m/>
    <m/>
    <s v="Employee Wellness Handbook"/>
    <m/>
    <m/>
    <m/>
    <s v="2022-04-01 06:51:42.606000+00:00"/>
    <s v="2022-09-29 11:48:49.781000+00:00"/>
    <m/>
  </r>
  <r>
    <x v="38"/>
    <n v="0"/>
    <s v="INR"/>
    <n v="0"/>
    <x v="16"/>
    <s v="Sales"/>
    <s v="stat_kcR4fZg7TU7jjk1jAVua3qGLRS4J5uFayEjK5j02wtv"/>
    <s v="Unqualified"/>
    <x v="1"/>
    <s v="OpportunityStatusType.Lost"/>
    <s v="cont_el3AOunVvIe3k49WztRW6JfAs5xV0zGjB7VEfZOTZpd"/>
    <s v="Utkarsha Narwade"/>
    <m/>
    <s v="lead_lEdArfEomYth1Jz8R2a0y6sKfjXtIlL492kbRj5mGCl"/>
    <s v="Paktolus Solutions LLC"/>
    <s v="Nikhil Ahuja"/>
    <s v="user_ocHSJH83OJnHCvKyMbjx8WOOK8PMgAUGIj1qK0q0dMV"/>
    <s v="Nikhil Ahuja"/>
    <s v="2022-05-06 05:32:23.889000+00:00"/>
    <s v="2022-07-13 12:42:59.775000+00:00"/>
    <m/>
    <m/>
    <m/>
    <m/>
    <m/>
    <m/>
    <m/>
    <m/>
    <m/>
    <m/>
    <m/>
    <m/>
    <m/>
    <m/>
    <m/>
    <m/>
    <m/>
    <s v="Professional Services"/>
    <m/>
    <m/>
    <m/>
    <m/>
    <m/>
    <m/>
    <m/>
    <m/>
    <m/>
    <m/>
    <m/>
    <m/>
    <m/>
    <m/>
    <s v="user_ocHSJH83OJnHCvKyMbjx8WOOK8PMgAUGIj1qK0q0dMV"/>
    <s v="Nikhil Ahuja"/>
    <m/>
    <m/>
    <m/>
    <x v="4"/>
    <m/>
    <m/>
    <s v="Employee Engagement Handbook"/>
    <m/>
    <m/>
    <m/>
    <s v="2022-05-02 12:28:32.564000+00:00"/>
    <s v="2022-08-02 11:56:40.078000+00:00"/>
    <s v="GMC"/>
  </r>
  <r>
    <x v="41"/>
    <n v="500000"/>
    <s v="INR"/>
    <n v="0"/>
    <x v="87"/>
    <s v="Sales"/>
    <s v="stat_kcR4fZg7TU7jjk1jAVua3qGLRS4J5uFayEjK5j02wtv"/>
    <s v="Unqualified"/>
    <x v="1"/>
    <s v="OpportunityStatusType.Lost"/>
    <m/>
    <m/>
    <s v="GMC (1+3)-Renewal"/>
    <s v="lead_P7A7bMIl8LkjFl5QyUQkp1WP66iqcffRXihNWBupEW8"/>
    <s v="Biopetroclean"/>
    <s v="Bhairavi Jog"/>
    <s v="user_srg8vKhTH4Op816Ys9oZfFwLDukscRfgPrYZnVvwv0c"/>
    <s v="Ankur Gaurav"/>
    <s v="2022-05-25 06:56:56.194000+00:00"/>
    <s v="2022-07-13 11:40:48.068000+00:00"/>
    <m/>
    <s v="Delhi"/>
    <m/>
    <m/>
    <m/>
    <n v="70"/>
    <m/>
    <m/>
    <m/>
    <m/>
    <m/>
    <m/>
    <m/>
    <m/>
    <m/>
    <m/>
    <m/>
    <s v="Oil &amp; Gas"/>
    <m/>
    <m/>
    <m/>
    <m/>
    <m/>
    <m/>
    <m/>
    <m/>
    <m/>
    <m/>
    <m/>
    <m/>
    <m/>
    <m/>
    <s v="user_228eUmsdKIb9OItgmiDq1zD4aPZ1eqiapbaLAGeBf8g"/>
    <s v="Bhairavi Jog"/>
    <m/>
    <m/>
    <s v="July"/>
    <x v="4"/>
    <m/>
    <m/>
    <s v="Downloaded the guide: Employee Wellness Handbook"/>
    <m/>
    <m/>
    <m/>
    <s v="2021-12-27 10:55:36.095000+00:00"/>
    <s v="2022-07-15 11:14:16.351000+00:00"/>
    <s v="GMC"/>
  </r>
  <r>
    <x v="21"/>
    <n v="1000000"/>
    <s v="INR"/>
    <n v="0"/>
    <x v="36"/>
    <s v="Sales"/>
    <s v="stat_kcR4fZg7TU7jjk1jAVua3qGLRS4J5uFayEjK5j02wtv"/>
    <s v="Unqualified"/>
    <x v="1"/>
    <s v="OpportunityStatusType.Lost"/>
    <s v="cont_gSHbHV11HM7cLUjbvrFnyJ5hkOuExs8E4oN1VcysJjG"/>
    <s v="Roby John varghese"/>
    <s v="fresh parental policy"/>
    <s v="lead_gofW2VcfqPtDlHo3sUXTeYyY47EldvokBZPsWiE7AY7"/>
    <s v="Avanze"/>
    <s v="Gauri Jori"/>
    <s v="user_Iwn6da5WKkZqwUySK0oUuCb72pFP5WEm4zAb92ijqFe"/>
    <s v="Sonal Paithankar"/>
    <s v="2022-06-06 07:50:26.553000+00:00"/>
    <s v="2022-07-13 11:42:02.227000+00:00"/>
    <m/>
    <s v="Bangalore"/>
    <m/>
    <m/>
    <m/>
    <n v="650"/>
    <m/>
    <m/>
    <m/>
    <m/>
    <m/>
    <m/>
    <m/>
    <m/>
    <m/>
    <m/>
    <m/>
    <m/>
    <m/>
    <m/>
    <m/>
    <m/>
    <m/>
    <m/>
    <m/>
    <m/>
    <m/>
    <m/>
    <m/>
    <m/>
    <m/>
    <m/>
    <s v="user_5YHA1ZU4iP896lD1YJehdJcMx7ZEgWCpulT4T2c3pJ3"/>
    <s v="Gauri Jori"/>
    <m/>
    <m/>
    <s v="July; June"/>
    <x v="4"/>
    <m/>
    <m/>
    <s v="Employee Engagement Handbook"/>
    <m/>
    <m/>
    <m/>
    <s v="2021-10-04 17:05:47.237000+00:00"/>
    <s v="2022-07-13 14:20:38.672000+00:00"/>
    <m/>
  </r>
  <r>
    <x v="21"/>
    <n v="5000000"/>
    <s v="INR"/>
    <n v="0"/>
    <x v="16"/>
    <s v="Sales"/>
    <s v="stat_kcR4fZg7TU7jjk1jAVua3qGLRS4J5uFayEjK5j02wtv"/>
    <s v="Unqualified"/>
    <x v="1"/>
    <s v="OpportunityStatusType.Lost"/>
    <s v="cont_Qg54yElIE72VBl3gDfv20dr0UgaKif91IG6jSfsFTeE"/>
    <s v="Shreevidhya S"/>
    <s v="GMC Renewal"/>
    <s v="lead_7nR3pCmMHvXjENU7wedgyMqWYAPKFy13abMRPM2BgLV"/>
    <s v="Intertrust Group"/>
    <s v="Aishwarya Nyayadhish"/>
    <s v="user_Iwn6da5WKkZqwUySK0oUuCb72pFP5WEm4zAb92ijqFe"/>
    <s v="Sonal Paithankar"/>
    <s v="2022-05-16 05:24:28.154000+00:00"/>
    <s v="2022-07-13 11:45:12.305000+00:00"/>
    <m/>
    <s v="Bangalore"/>
    <m/>
    <m/>
    <m/>
    <n v="1500"/>
    <m/>
    <m/>
    <m/>
    <m/>
    <m/>
    <m/>
    <m/>
    <s v="PAID_SOCIAL"/>
    <m/>
    <m/>
    <m/>
    <m/>
    <m/>
    <m/>
    <m/>
    <m/>
    <m/>
    <m/>
    <m/>
    <m/>
    <m/>
    <m/>
    <m/>
    <m/>
    <m/>
    <m/>
    <s v="user_6hRQhcoLhZEDUBYaw3vS7rv6T5582sGfXq4jNRqTfUU"/>
    <s v="Aishwarya Nyayadhish"/>
    <m/>
    <m/>
    <s v="July"/>
    <x v="4"/>
    <m/>
    <m/>
    <s v="Employee Wellness Handbook"/>
    <m/>
    <m/>
    <m/>
    <s v="2022-04-01 06:51:42.606000+00:00"/>
    <s v="2022-09-29 11:48:49.781000+00:00"/>
    <m/>
  </r>
  <r>
    <x v="21"/>
    <n v="2000000"/>
    <s v="INR"/>
    <n v="0"/>
    <x v="36"/>
    <s v="Sales"/>
    <s v="stat_kcR4fZg7TU7jjk1jAVua3qGLRS4J5uFayEjK5j02wtv"/>
    <s v="Unqualified"/>
    <x v="1"/>
    <s v="OpportunityStatusType.Lost"/>
    <s v="cont_gSHbHV11HM7cLUjbvrFnyJ5hkOuExs8E4oN1VcysJjG"/>
    <s v="Roby John varghese"/>
    <s v="Fresh GTL"/>
    <s v="lead_gofW2VcfqPtDlHo3sUXTeYyY47EldvokBZPsWiE7AY7"/>
    <s v="Avanze"/>
    <s v="Gauri Jori"/>
    <s v="user_Iwn6da5WKkZqwUySK0oUuCb72pFP5WEm4zAb92ijqFe"/>
    <s v="Sonal Paithankar"/>
    <s v="2022-06-06 07:49:55.345000+00:00"/>
    <s v="2022-07-13 11:39:31.163000+00:00"/>
    <m/>
    <s v="Bangalore"/>
    <m/>
    <m/>
    <m/>
    <n v="650"/>
    <m/>
    <m/>
    <m/>
    <m/>
    <m/>
    <m/>
    <m/>
    <m/>
    <m/>
    <m/>
    <m/>
    <m/>
    <m/>
    <m/>
    <m/>
    <m/>
    <m/>
    <m/>
    <m/>
    <m/>
    <m/>
    <m/>
    <m/>
    <m/>
    <m/>
    <m/>
    <s v="user_5YHA1ZU4iP896lD1YJehdJcMx7ZEgWCpulT4T2c3pJ3"/>
    <s v="Gauri Jori"/>
    <m/>
    <m/>
    <s v="July; June"/>
    <x v="4"/>
    <m/>
    <m/>
    <s v="Employee Engagement Handbook"/>
    <m/>
    <m/>
    <m/>
    <s v="2021-10-04 17:05:47.237000+00:00"/>
    <s v="2022-07-13 14:20:38.672000+00:00"/>
    <m/>
  </r>
  <r>
    <x v="21"/>
    <n v="3000000"/>
    <s v="INR"/>
    <n v="0"/>
    <x v="36"/>
    <s v="Sales"/>
    <s v="stat_kcR4fZg7TU7jjk1jAVua3qGLRS4J5uFayEjK5j02wtv"/>
    <s v="Unqualified"/>
    <x v="1"/>
    <s v="OpportunityStatusType.Lost"/>
    <s v="cont_gSHbHV11HM7cLUjbvrFnyJ5hkOuExs8E4oN1VcysJjG"/>
    <s v="Roby John varghese"/>
    <s v="GMC ren"/>
    <s v="lead_gofW2VcfqPtDlHo3sUXTeYyY47EldvokBZPsWiE7AY7"/>
    <s v="Avanze"/>
    <s v="Gauri Jori"/>
    <s v="user_Iwn6da5WKkZqwUySK0oUuCb72pFP5WEm4zAb92ijqFe"/>
    <s v="Sonal Paithankar"/>
    <s v="2022-06-06 06:43:18.841000+00:00"/>
    <s v="2022-07-13 11:39:12.425000+00:00"/>
    <m/>
    <s v="Bangalore"/>
    <m/>
    <m/>
    <m/>
    <n v="650"/>
    <m/>
    <m/>
    <m/>
    <m/>
    <m/>
    <m/>
    <m/>
    <m/>
    <m/>
    <m/>
    <m/>
    <m/>
    <m/>
    <m/>
    <m/>
    <m/>
    <m/>
    <m/>
    <m/>
    <m/>
    <m/>
    <m/>
    <m/>
    <m/>
    <m/>
    <m/>
    <s v="user_5YHA1ZU4iP896lD1YJehdJcMx7ZEgWCpulT4T2c3pJ3"/>
    <s v="Gauri Jori"/>
    <m/>
    <m/>
    <s v="July; June"/>
    <x v="4"/>
    <m/>
    <m/>
    <s v="Employee Engagement Handbook"/>
    <m/>
    <m/>
    <m/>
    <s v="2021-10-04 17:05:47.237000+00:00"/>
    <s v="2022-07-13 14:20:38.672000+00:00"/>
    <m/>
  </r>
  <r>
    <x v="21"/>
    <n v="200000"/>
    <s v="INR"/>
    <n v="0"/>
    <x v="36"/>
    <s v="Sales"/>
    <s v="stat_kcR4fZg7TU7jjk1jAVua3qGLRS4J5uFayEjK5j02wtv"/>
    <s v="Unqualified"/>
    <x v="1"/>
    <s v="OpportunityStatusType.Lost"/>
    <s v="cont_gSHbHV11HM7cLUjbvrFnyJ5hkOuExs8E4oN1VcysJjG"/>
    <s v="Roby John varghese"/>
    <s v="GPA ren"/>
    <s v="lead_gofW2VcfqPtDlHo3sUXTeYyY47EldvokBZPsWiE7AY7"/>
    <s v="Avanze"/>
    <s v="Gauri Jori"/>
    <s v="user_Iwn6da5WKkZqwUySK0oUuCb72pFP5WEm4zAb92ijqFe"/>
    <s v="Sonal Paithankar"/>
    <s v="2022-06-06 07:49:04.691000+00:00"/>
    <s v="2022-07-13 11:39:22.741000+00:00"/>
    <m/>
    <s v="Bangalore"/>
    <m/>
    <m/>
    <m/>
    <n v="650"/>
    <m/>
    <m/>
    <m/>
    <m/>
    <m/>
    <m/>
    <m/>
    <m/>
    <m/>
    <m/>
    <m/>
    <m/>
    <m/>
    <m/>
    <m/>
    <m/>
    <m/>
    <m/>
    <m/>
    <m/>
    <m/>
    <m/>
    <m/>
    <m/>
    <m/>
    <m/>
    <s v="user_5YHA1ZU4iP896lD1YJehdJcMx7ZEgWCpulT4T2c3pJ3"/>
    <s v="Gauri Jori"/>
    <m/>
    <m/>
    <s v="July; June"/>
    <x v="4"/>
    <m/>
    <m/>
    <s v="Employee Engagement Handbook"/>
    <m/>
    <m/>
    <m/>
    <s v="2021-10-04 17:05:47.237000+00:00"/>
    <s v="2022-07-13 14:20:38.672000+00:00"/>
    <m/>
  </r>
  <r>
    <x v="9"/>
    <n v="1500000"/>
    <s v="INR"/>
    <n v="0"/>
    <x v="68"/>
    <s v="Sales"/>
    <s v="stat_kcR4fZg7TU7jjk1jAVua3qGLRS4J5uFayEjK5j02wtv"/>
    <s v="Unqualified"/>
    <x v="1"/>
    <s v="OpportunityStatusType.Lost"/>
    <s v="cont_MJqJowuUQbBpPYzGhwCE4xoH6YRS2dOoQHu8CBCCcGN"/>
    <s v="Rahmat"/>
    <s v="Too late to quote"/>
    <s v="lead_imTeZ5pZlCuxauI8K0p3hnORFA5kewCePMkOaSJ2UE6"/>
    <s v="GC India Dental"/>
    <s v="Shreya Solanki"/>
    <s v="user_9SBRjyF0n4iWuhUdqRyQkFhl2J4uyNKhFWvvJEvunX8"/>
    <s v="Omkar Ghate"/>
    <s v="2022-07-12 12:19:16.289000+00:00"/>
    <s v="2022-07-13 11:18:02.994000+00:00"/>
    <m/>
    <s v="Hyderabad"/>
    <m/>
    <m/>
    <m/>
    <m/>
    <m/>
    <m/>
    <m/>
    <m/>
    <m/>
    <m/>
    <m/>
    <m/>
    <m/>
    <m/>
    <m/>
    <m/>
    <m/>
    <m/>
    <m/>
    <m/>
    <m/>
    <m/>
    <m/>
    <m/>
    <m/>
    <m/>
    <m/>
    <m/>
    <s v="Aniket Vahile"/>
    <m/>
    <s v="user_1z3bdwgjF9RILRmuQPeXXGoPhafSi1mEgyb4l5sVEvN"/>
    <s v="Ankita Pingale"/>
    <m/>
    <m/>
    <s v="June"/>
    <x v="2"/>
    <s v="Naukri.com"/>
    <m/>
    <m/>
    <m/>
    <m/>
    <m/>
    <s v="2022-07-12 04:11:46.998000+00:00"/>
    <s v="2022-09-15 09:51:37.496000+00:00"/>
    <s v="GMC"/>
  </r>
  <r>
    <x v="9"/>
    <n v="1000000"/>
    <s v="INR"/>
    <n v="0"/>
    <x v="10"/>
    <s v="Sales"/>
    <s v="stat_kcR4fZg7TU7jjk1jAVua3qGLRS4J5uFayEjK5j02wtv"/>
    <s v="Unqualified"/>
    <x v="1"/>
    <s v="OpportunityStatusType.Lost"/>
    <s v="cont_MJqJowuUQbBpPYzGhwCE4xoH6YRS2dOoQHu8CBCCcGN"/>
    <s v="Rahmat"/>
    <s v="Parents - Too late to quote"/>
    <s v="lead_imTeZ5pZlCuxauI8K0p3hnORFA5kewCePMkOaSJ2UE6"/>
    <s v="GC India Dental"/>
    <s v="Shreya Solanki"/>
    <s v="user_9SBRjyF0n4iWuhUdqRyQkFhl2J4uyNKhFWvvJEvunX8"/>
    <s v="Omkar Ghate"/>
    <s v="2022-07-12 12:21:32.896000+00:00"/>
    <s v="2022-07-13 11:18:35.329000+00:00"/>
    <m/>
    <s v="Hyderabad"/>
    <m/>
    <m/>
    <m/>
    <m/>
    <m/>
    <m/>
    <m/>
    <m/>
    <m/>
    <m/>
    <m/>
    <m/>
    <m/>
    <m/>
    <m/>
    <m/>
    <m/>
    <m/>
    <m/>
    <m/>
    <m/>
    <m/>
    <m/>
    <m/>
    <m/>
    <m/>
    <m/>
    <m/>
    <s v="Aniket Vahile"/>
    <m/>
    <s v="user_1z3bdwgjF9RILRmuQPeXXGoPhafSi1mEgyb4l5sVEvN"/>
    <s v="Ankita Pingale"/>
    <m/>
    <m/>
    <s v="June"/>
    <x v="2"/>
    <s v="Naukri.com"/>
    <m/>
    <m/>
    <m/>
    <m/>
    <m/>
    <s v="2022-07-12 04:11:46.998000+00:00"/>
    <s v="2022-09-15 09:51:37.496000+00:00"/>
    <m/>
  </r>
  <r>
    <x v="9"/>
    <n v="0"/>
    <s v="INR"/>
    <n v="0"/>
    <x v="10"/>
    <s v="Sales"/>
    <s v="stat_kcR4fZg7TU7jjk1jAVua3qGLRS4J5uFayEjK5j02wtv"/>
    <s v="Unqualified"/>
    <x v="1"/>
    <s v="OpportunityStatusType.Lost"/>
    <m/>
    <m/>
    <s v="parents policy"/>
    <s v="lead_imTeZ5pZlCuxauI8K0p3hnORFA5kewCePMkOaSJ2UE6"/>
    <s v="GC India Dental"/>
    <s v="Shreya Solanki"/>
    <s v="user_9SBRjyF0n4iWuhUdqRyQkFhl2J4uyNKhFWvvJEvunX8"/>
    <s v="Omkar Ghate"/>
    <s v="2022-07-12 12:20:13.133000+00:00"/>
    <s v="2022-07-13 11:18:10.271000+00:00"/>
    <m/>
    <s v="Hyderabad"/>
    <m/>
    <m/>
    <m/>
    <m/>
    <m/>
    <m/>
    <m/>
    <m/>
    <m/>
    <m/>
    <m/>
    <m/>
    <m/>
    <m/>
    <m/>
    <m/>
    <m/>
    <m/>
    <m/>
    <m/>
    <m/>
    <m/>
    <m/>
    <m/>
    <m/>
    <m/>
    <m/>
    <m/>
    <s v="Aniket Vahile"/>
    <m/>
    <s v="user_1z3bdwgjF9RILRmuQPeXXGoPhafSi1mEgyb4l5sVEvN"/>
    <s v="Ankita Pingale"/>
    <m/>
    <m/>
    <s v="June"/>
    <x v="2"/>
    <s v="Naukri.com"/>
    <m/>
    <m/>
    <m/>
    <m/>
    <m/>
    <s v="2022-07-12 04:11:46.998000+00:00"/>
    <s v="2022-09-15 09:51:37.496000+00:00"/>
    <s v="GMC"/>
  </r>
  <r>
    <x v="2"/>
    <n v="20000"/>
    <s v="INR"/>
    <n v="0"/>
    <x v="16"/>
    <s v="Sales"/>
    <s v="stat_kcR4fZg7TU7jjk1jAVua3qGLRS4J5uFayEjK5j02wtv"/>
    <s v="Unqualified"/>
    <x v="1"/>
    <s v="OpportunityStatusType.Lost"/>
    <s v="cont_mLfUQLOmuesknyCWRtuwziFVF7b3MKJO2qHTLBRTcqh"/>
    <s v="Dhaval kapadia"/>
    <m/>
    <s v="lead_wY0h4mx8AV2ZPsqSLbc5qoKpkmRz7A6vLfQxQMMrWfY"/>
    <s v="THE PARTHENON GROUP INDIA LLC"/>
    <s v="Prateek Wadhwa"/>
    <s v="user_FdWFezbLzkYQcGsBUsjZO25nr2poK2nRbqV47Rs5Kfm"/>
    <s v="Prateek Wadhwa"/>
    <s v="2022-05-13 11:24:48.343000+00:00"/>
    <s v="2022-07-13 11:01:44.389000+00:00"/>
    <m/>
    <s v="Mumbai"/>
    <m/>
    <m/>
    <m/>
    <n v="40"/>
    <m/>
    <m/>
    <m/>
    <m/>
    <m/>
    <m/>
    <m/>
    <m/>
    <m/>
    <m/>
    <m/>
    <m/>
    <m/>
    <m/>
    <m/>
    <m/>
    <m/>
    <m/>
    <m/>
    <m/>
    <m/>
    <m/>
    <m/>
    <m/>
    <m/>
    <m/>
    <s v="user_FdWFezbLzkYQcGsBUsjZO25nr2poK2nRbqV47Rs5Kfm"/>
    <s v="Prateek Wadhwa"/>
    <m/>
    <m/>
    <s v="July"/>
    <x v="2"/>
    <m/>
    <m/>
    <s v="AM Opps - Kunal"/>
    <m/>
    <m/>
    <m/>
    <s v="2021-11-18 08:11:12.714000+00:00"/>
    <s v="2022-08-27 07:09:46.188000+00:00"/>
    <s v="GPA"/>
  </r>
  <r>
    <x v="38"/>
    <n v="0"/>
    <s v="INR"/>
    <n v="0"/>
    <x v="39"/>
    <s v="Sales"/>
    <s v="stat_kcR4fZg7TU7jjk1jAVua3qGLRS4J5uFayEjK5j02wtv"/>
    <s v="Unqualified"/>
    <x v="1"/>
    <s v="OpportunityStatusType.Lost"/>
    <s v="cont_aNKP4GSINbakciNAXOza32dImqOdwkRzCSmRO8b2y2h"/>
    <s v="Vikram Raut"/>
    <m/>
    <s v="lead_5LBn1lNyHESVePR3Z4MPagNE2y05lH03LyY1NAIu2PA"/>
    <s v="Crystal Auto"/>
    <s v="Nikhil Ahuja"/>
    <s v="user_ocHSJH83OJnHCvKyMbjx8WOOK8PMgAUGIj1qK0q0dMV"/>
    <s v="Nikhil Ahuja"/>
    <s v="2022-04-27 05:00:05.079000+00:00"/>
    <s v="2022-07-13 11:03:13.247000+00:00"/>
    <m/>
    <s v="Pune"/>
    <m/>
    <m/>
    <m/>
    <n v="20"/>
    <m/>
    <m/>
    <m/>
    <m/>
    <m/>
    <m/>
    <m/>
    <m/>
    <m/>
    <m/>
    <m/>
    <s v="Manufacturing"/>
    <m/>
    <m/>
    <m/>
    <m/>
    <m/>
    <m/>
    <m/>
    <m/>
    <m/>
    <m/>
    <m/>
    <m/>
    <m/>
    <m/>
    <s v="user_ocHSJH83OJnHCvKyMbjx8WOOK8PMgAUGIj1qK0q0dMV"/>
    <s v="Nikhil Ahuja"/>
    <m/>
    <m/>
    <s v="August"/>
    <x v="2"/>
    <m/>
    <m/>
    <m/>
    <m/>
    <m/>
    <m/>
    <s v="2022-03-28 09:07:25.580000+00:00"/>
    <s v="2022-09-19 09:41:50.469000+00:00"/>
    <s v="GMC"/>
  </r>
  <r>
    <x v="2"/>
    <n v="200000"/>
    <s v="INR"/>
    <n v="0"/>
    <x v="16"/>
    <s v="Sales"/>
    <s v="stat_kcR4fZg7TU7jjk1jAVua3qGLRS4J5uFayEjK5j02wtv"/>
    <s v="Unqualified"/>
    <x v="1"/>
    <s v="OpportunityStatusType.Lost"/>
    <s v="cont_mLfUQLOmuesknyCWRtuwziFVF7b3MKJO2qHTLBRTcqh"/>
    <s v="Dhaval kapadia"/>
    <m/>
    <s v="lead_wY0h4mx8AV2ZPsqSLbc5qoKpkmRz7A6vLfQxQMMrWfY"/>
    <s v="THE PARTHENON GROUP INDIA LLC"/>
    <s v="Prateek Wadhwa"/>
    <s v="user_FdWFezbLzkYQcGsBUsjZO25nr2poK2nRbqV47Rs5Kfm"/>
    <s v="Prateek Wadhwa"/>
    <s v="2022-05-13 11:24:29.632000+00:00"/>
    <s v="2022-07-13 11:01:37.479000+00:00"/>
    <m/>
    <s v="Mumbai"/>
    <m/>
    <m/>
    <m/>
    <n v="40"/>
    <m/>
    <m/>
    <m/>
    <m/>
    <m/>
    <m/>
    <m/>
    <m/>
    <m/>
    <m/>
    <m/>
    <m/>
    <m/>
    <m/>
    <m/>
    <m/>
    <m/>
    <m/>
    <m/>
    <m/>
    <m/>
    <m/>
    <m/>
    <m/>
    <m/>
    <m/>
    <s v="user_FdWFezbLzkYQcGsBUsjZO25nr2poK2nRbqV47Rs5Kfm"/>
    <s v="Prateek Wadhwa"/>
    <m/>
    <m/>
    <s v="July"/>
    <x v="2"/>
    <m/>
    <m/>
    <s v="AM Opps - Kunal"/>
    <m/>
    <m/>
    <m/>
    <s v="2021-11-18 08:11:12.714000+00:00"/>
    <s v="2022-08-27 07:09:46.188000+00:00"/>
    <s v="GMC"/>
  </r>
  <r>
    <x v="14"/>
    <n v="400000"/>
    <s v="INR"/>
    <n v="0"/>
    <x v="65"/>
    <s v="Sales"/>
    <s v="stat_kcR4fZg7TU7jjk1jAVua3qGLRS4J5uFayEjK5j02wtv"/>
    <s v="Unqualified"/>
    <x v="1"/>
    <s v="OpportunityStatusType.Lost"/>
    <m/>
    <m/>
    <s v="GMC"/>
    <s v="lead_gL4mi3lQbSZZBejz3pRsjvyMcxHyzWfnlZBJBtQqLei"/>
    <s v="jyoti.k@nexapp.co.in"/>
    <s v="Aditya Binani"/>
    <s v="user_g5Yw4Z4XnIbmcGhJO80vdtFdd5ElcDlgYO3q8l82ODn"/>
    <s v="Aditya Binani"/>
    <s v="2022-05-18 08:39:49.358000+00:00"/>
    <s v="2022-07-13 09:18:26.403000+00:00"/>
    <m/>
    <m/>
    <m/>
    <m/>
    <m/>
    <n v="50"/>
    <m/>
    <m/>
    <m/>
    <m/>
    <m/>
    <m/>
    <m/>
    <m/>
    <m/>
    <m/>
    <m/>
    <m/>
    <m/>
    <m/>
    <m/>
    <m/>
    <m/>
    <m/>
    <m/>
    <m/>
    <m/>
    <m/>
    <m/>
    <m/>
    <m/>
    <m/>
    <s v="user_g5Yw4Z4XnIbmcGhJO80vdtFdd5ElcDlgYO3q8l82ODn"/>
    <s v="Aditya Binani"/>
    <m/>
    <m/>
    <s v="July"/>
    <x v="9"/>
    <m/>
    <m/>
    <s v="Lead Magnet Lead"/>
    <m/>
    <m/>
    <m/>
    <s v="2021-09-16 05:51:37.268000+00:00"/>
    <s v="2022-09-09 10:19:35.901000+00:00"/>
    <m/>
  </r>
  <r>
    <x v="11"/>
    <n v="560195"/>
    <s v="INR"/>
    <n v="100"/>
    <x v="87"/>
    <s v="Sales"/>
    <s v="stat_OZRiD1474QRJIpvnjHCZfiIvKcVD6mIKSSTzg8SwDVx"/>
    <s v="Won- Payment Completed"/>
    <x v="0"/>
    <s v="OpportunityStatusType.Won"/>
    <s v="cont_as6cYTY7OHADAQXl6A4ywwhiPSbcuOPkUdXv8cRxzyU"/>
    <s v="Baleshwar Pandey"/>
    <m/>
    <s v="lead_Ak5uBZpf3Q118J8Gn3W2BNW40BNGs1a06lKskzNC5Me"/>
    <s v="VISION BEYOND RESOURCES INDIA PRIVATE LIMITED"/>
    <s v="Sarvesh Pawar"/>
    <s v="user_LKRhV6rhcBe0uL8u70UUGeDjbMupuho4TaiAOCbT7HT"/>
    <s v="Kashif Ahmad"/>
    <s v="2022-06-22 05:21:32.576000+00:00"/>
    <s v="2022-07-13 09:43:41.254000+00:00"/>
    <m/>
    <s v="Lucknow"/>
    <m/>
    <m/>
    <m/>
    <n v="502"/>
    <m/>
    <m/>
    <m/>
    <m/>
    <m/>
    <m/>
    <m/>
    <m/>
    <m/>
    <m/>
    <m/>
    <s v="HR / Staffing / Recruitment"/>
    <m/>
    <m/>
    <m/>
    <m/>
    <m/>
    <m/>
    <m/>
    <m/>
    <m/>
    <m/>
    <m/>
    <m/>
    <s v="Jitin Gopi"/>
    <m/>
    <s v="user_A8KOTZADnUtEQOLt4nSLAmteNStuGh80js75RYjrXVt"/>
    <s v="Sarvesh Pawar"/>
    <s v="Komal Chougale"/>
    <m/>
    <s v="February; July"/>
    <x v="2"/>
    <s v="Lusha"/>
    <m/>
    <m/>
    <m/>
    <m/>
    <m/>
    <s v="2022-03-07 17:01:16.053000+00:00"/>
    <s v="2022-10-18 04:56:17.468000+00:00"/>
    <s v="GTL"/>
  </r>
  <r>
    <x v="9"/>
    <n v="15000"/>
    <s v="INR"/>
    <n v="0"/>
    <x v="88"/>
    <s v="Sales"/>
    <s v="stat_kcR4fZg7TU7jjk1jAVua3qGLRS4J5uFayEjK5j02wtv"/>
    <s v="Unqualified"/>
    <x v="1"/>
    <s v="OpportunityStatusType.Lost"/>
    <m/>
    <m/>
    <s v="GPA"/>
    <s v="lead_C08LOA5eNpwFXywCGKdLvSypm1FIFR55oMjZwZQUg1c"/>
    <s v="Autoprint Machinery Manufacturers"/>
    <s v="Bhairavi Jog"/>
    <s v="user_9SBRjyF0n4iWuhUdqRyQkFhl2J4uyNKhFWvvJEvunX8"/>
    <s v="Omkar Ghate"/>
    <s v="2022-06-22 06:44:43.636000+00:00"/>
    <s v="2022-07-13 10:58:27.990000+00:00"/>
    <m/>
    <s v="Coimbatore"/>
    <m/>
    <m/>
    <m/>
    <n v="150"/>
    <m/>
    <m/>
    <m/>
    <m/>
    <m/>
    <m/>
    <m/>
    <m/>
    <m/>
    <m/>
    <m/>
    <s v="Manufacturing"/>
    <m/>
    <m/>
    <m/>
    <m/>
    <m/>
    <m/>
    <m/>
    <m/>
    <m/>
    <m/>
    <m/>
    <m/>
    <s v="Amol Gawali"/>
    <m/>
    <s v="user_228eUmsdKIb9OItgmiDq1zD4aPZ1eqiapbaLAGeBf8g"/>
    <s v="Bhairavi Jog"/>
    <m/>
    <m/>
    <s v="July"/>
    <x v="2"/>
    <m/>
    <m/>
    <m/>
    <m/>
    <m/>
    <m/>
    <s v="2022-05-11 05:16:13.031000+00:00"/>
    <s v="2022-07-13 10:58:28.021000+00:00"/>
    <s v="GPA"/>
  </r>
  <r>
    <x v="15"/>
    <n v="50000"/>
    <s v="INR"/>
    <n v="0"/>
    <x v="4"/>
    <s v="Sales"/>
    <s v="stat_kcR4fZg7TU7jjk1jAVua3qGLRS4J5uFayEjK5j02wtv"/>
    <s v="Unqualified"/>
    <x v="1"/>
    <s v="OpportunityStatusType.Lost"/>
    <s v="cont_kmJfNQqdHYLIKonSRlKWx8OWRJCwGhJ7oxfHivh7fOj"/>
    <s v="Vinod Shinde"/>
    <s v="GPA - Renewal in September"/>
    <s v="lead_ivCsLWcVR1FBbV4JRmED9cctRryoDzbF0Rp8do0oH2A"/>
    <s v="Avendus"/>
    <s v="Shreenath Bhat"/>
    <s v="user_N52PP2uP2VZc2gm0nhh6CNFSif4n85g1cdxoNFd9ct0"/>
    <s v="Naveen Kumar"/>
    <s v="2022-06-09 06:07:20.458000+00:00"/>
    <s v="2022-07-13 08:26:53.912000+00:00"/>
    <m/>
    <s v="Mumbai"/>
    <m/>
    <m/>
    <m/>
    <n v="390"/>
    <m/>
    <m/>
    <m/>
    <m/>
    <m/>
    <m/>
    <m/>
    <m/>
    <m/>
    <m/>
    <m/>
    <s v="Banking &amp; Finance"/>
    <m/>
    <m/>
    <m/>
    <m/>
    <m/>
    <m/>
    <m/>
    <m/>
    <m/>
    <m/>
    <m/>
    <m/>
    <s v="Yogesh Paigude"/>
    <m/>
    <s v="user_6hRQhcoLhZEDUBYaw3vS7rv6T5582sGfXq4jNRqTfUU"/>
    <s v="Aishwarya Nyayadhish"/>
    <m/>
    <m/>
    <s v="July; September"/>
    <x v="2"/>
    <s v="Linkedin"/>
    <m/>
    <s v="Vaccine inbound"/>
    <m/>
    <m/>
    <m/>
    <s v="2021-04-20 04:58:30.541000+00:00"/>
    <s v="2022-09-29 07:40:00.234000+00:00"/>
    <s v="GPA"/>
  </r>
  <r>
    <x v="24"/>
    <n v="300000"/>
    <s v="INR"/>
    <n v="0"/>
    <x v="4"/>
    <s v="Sales"/>
    <s v="stat_kcR4fZg7TU7jjk1jAVua3qGLRS4J5uFayEjK5j02wtv"/>
    <s v="Unqualified"/>
    <x v="1"/>
    <s v="OpportunityStatusType.Lost"/>
    <s v="cont_u8eQlcXw3Gqi5Xa5lSr3QVdyELmbRk7v41zXyU5Rbzy"/>
    <s v="Bhaskar Behere"/>
    <s v="GMC - Renewal"/>
    <s v="lead_3NPPREpnXy9NhbIh1oNA3azR17e9zCNf4v7cU0Rf8wj"/>
    <s v="Dr. Bhanushali Hospital"/>
    <s v="Shreenath Bhat"/>
    <s v="user_sD3YjSs92XKUfD0OPHeo886g6tW6aCM0iUhX5VVUuJi"/>
    <s v="Navin Panjwani"/>
    <s v="2022-06-27 09:14:54.058000+00:00"/>
    <s v="2022-07-13 07:44:33.420000+00:00"/>
    <m/>
    <s v="Mumbai"/>
    <m/>
    <m/>
    <m/>
    <n v="50"/>
    <m/>
    <m/>
    <m/>
    <m/>
    <m/>
    <m/>
    <m/>
    <s v="PAID_SOCIAL"/>
    <m/>
    <m/>
    <m/>
    <s v="Health, Wellness &amp; Fitness"/>
    <m/>
    <m/>
    <m/>
    <m/>
    <m/>
    <m/>
    <m/>
    <m/>
    <m/>
    <m/>
    <m/>
    <m/>
    <m/>
    <m/>
    <s v="user_vMd4rmcrSbjykdyL2J7rrYn84SWdcNc5FKligrmItPw"/>
    <s v="Shreenath Bhat"/>
    <m/>
    <m/>
    <s v="September"/>
    <x v="4"/>
    <m/>
    <m/>
    <s v="Employee Engagement Handbook"/>
    <m/>
    <m/>
    <m/>
    <s v="2022-06-10 16:19:34.608000+00:00"/>
    <s v="2022-08-12 11:44:39.929000+00:00"/>
    <s v="GMC"/>
  </r>
  <r>
    <x v="15"/>
    <n v="50000"/>
    <s v="INR"/>
    <n v="0"/>
    <x v="16"/>
    <s v="Sales"/>
    <s v="stat_kcR4fZg7TU7jjk1jAVua3qGLRS4J5uFayEjK5j02wtv"/>
    <s v="Unqualified"/>
    <x v="1"/>
    <s v="OpportunityStatusType.Lost"/>
    <s v="cont_CNiBWVoFwEgBCKNtoE9gZzYu2zXxJytUvZuuKAxtIyH"/>
    <s v="Shamkant Bhavsar"/>
    <s v="GTL - Fresh"/>
    <s v="lead_stQIwqTlufxHJ8Uif6OlpfbuFGVXyZqzId31hOIMTrC"/>
    <s v="Esmech Equipment Pvt. Ltd."/>
    <s v="Shreenath Bhat"/>
    <s v="user_N52PP2uP2VZc2gm0nhh6CNFSif4n85g1cdxoNFd9ct0"/>
    <s v="Naveen Kumar"/>
    <s v="2022-06-22 03:37:41.671000+00:00"/>
    <s v="2022-07-13 08:26:38.940000+00:00"/>
    <m/>
    <s v="Mumbai"/>
    <m/>
    <m/>
    <m/>
    <n v="250"/>
    <m/>
    <m/>
    <m/>
    <m/>
    <m/>
    <m/>
    <m/>
    <m/>
    <m/>
    <m/>
    <m/>
    <s v="Manufacturing"/>
    <m/>
    <m/>
    <m/>
    <m/>
    <m/>
    <m/>
    <m/>
    <m/>
    <m/>
    <m/>
    <m/>
    <m/>
    <s v="Mrunmay Jalgaonkar"/>
    <m/>
    <s v="user_vMd4rmcrSbjykdyL2J7rrYn84SWdcNc5FKligrmItPw"/>
    <s v="Shreenath Bhat"/>
    <m/>
    <m/>
    <m/>
    <x v="2"/>
    <m/>
    <m/>
    <m/>
    <m/>
    <m/>
    <m/>
    <s v="2022-04-03 18:13:55.077000+00:00"/>
    <s v="2022-09-29 04:04:57.443000+00:00"/>
    <s v="GTL"/>
  </r>
  <r>
    <x v="1"/>
    <n v="500000"/>
    <s v="INR"/>
    <n v="0"/>
    <x v="16"/>
    <s v="Sales"/>
    <s v="stat_1hn9nRJaLbI53NxPuSQgo90kRpbpKsFlwN4oEGNUTdO"/>
    <s v="Lost"/>
    <x v="1"/>
    <s v="OpportunityStatusType.Lost"/>
    <s v="cont_TTfhDDqNa52T1m3okZs1dA0k4uel4NsauXyDfTwPaIA"/>
    <s v="saranya.karthik@anjusoftware.com"/>
    <s v="They have been taking longer than expected time to get back with the approval. When contacted HR doesnt have any logical reason for the delay."/>
    <s v="lead_38TYlEydnj4cUBFy1LGqE3bXqd3KEl345laqdO2xZZV"/>
    <s v="Anju Software"/>
    <s v="Nikhil Ahuja"/>
    <s v="user_kbtBHYtBjVDNyI72HTF6C1SCvC7yVBiA6OrBOy3t96U"/>
    <s v="Tejas Kulkarni"/>
    <s v="2022-03-16 05:38:24.963000+00:00"/>
    <s v="2022-07-13 06:50:12.118000+00:00"/>
    <m/>
    <s v="Bangalore"/>
    <m/>
    <m/>
    <m/>
    <n v="90"/>
    <m/>
    <m/>
    <m/>
    <m/>
    <m/>
    <m/>
    <m/>
    <s v="PAID_SOCIAL"/>
    <m/>
    <m/>
    <m/>
    <s v="IT Services &amp; IT Consulting"/>
    <m/>
    <m/>
    <m/>
    <m/>
    <m/>
    <m/>
    <m/>
    <m/>
    <m/>
    <m/>
    <m/>
    <m/>
    <m/>
    <m/>
    <s v="user_kbtBHYtBjVDNyI72HTF6C1SCvC7yVBiA6OrBOy3t96U"/>
    <s v="Tejas Kulkarni"/>
    <s v="Dr. Anil More"/>
    <m/>
    <s v="February"/>
    <x v="4"/>
    <m/>
    <m/>
    <s v="Employee Wellness Handbook"/>
    <m/>
    <m/>
    <m/>
    <s v="2022-01-27 08:28:04.229000+00:00"/>
    <s v="2022-09-05 05:33:37.388000+00:00"/>
    <s v="GTL"/>
  </r>
  <r>
    <x v="1"/>
    <n v="120000"/>
    <s v="INR"/>
    <n v="0"/>
    <x v="36"/>
    <s v="Sales"/>
    <s v="stat_1hn9nRJaLbI53NxPuSQgo90kRpbpKsFlwN4oEGNUTdO"/>
    <s v="Lost"/>
    <x v="1"/>
    <s v="OpportunityStatusType.Lost"/>
    <m/>
    <m/>
    <s v="GMC-FRESH Si- 3lacs and 5 lacs Maternity-No RR- 2%-4% Ambulance-2k Client has not been responsive for a long time . HR doesnt answer the call nor has she replied back over the shared proposal."/>
    <s v="lead_aodCpk7M8sBMmfyV84GdVbXr5AVAfV8Vi6Ztrn8qbfQ"/>
    <s v="Chemtek (Fresh)"/>
    <s v="Bharti Bankey"/>
    <s v="user_kbtBHYtBjVDNyI72HTF6C1SCvC7yVBiA6OrBOy3t96U"/>
    <s v="Tejas Kulkarni"/>
    <s v="2022-04-18 06:43:23.346000+00:00"/>
    <s v="2022-07-13 06:53:19.875000+00:00"/>
    <m/>
    <s v="Mumbai"/>
    <m/>
    <s v="2022-02-14 05:31:33+00:00"/>
    <m/>
    <n v="34"/>
    <m/>
    <m/>
    <m/>
    <m/>
    <m/>
    <m/>
    <m/>
    <m/>
    <m/>
    <m/>
    <m/>
    <m/>
    <m/>
    <m/>
    <m/>
    <m/>
    <m/>
    <m/>
    <m/>
    <m/>
    <m/>
    <m/>
    <m/>
    <m/>
    <m/>
    <m/>
    <s v="user_aM3WaaSUQQmaNnsm9l2FQRVWUEr8RN2ZdXzsuQUalQ3"/>
    <s v="Bharti Bankey"/>
    <s v="Dr. Anil More"/>
    <m/>
    <s v="July"/>
    <x v="3"/>
    <s v="Inbound via website"/>
    <m/>
    <s v="Employee Count 25"/>
    <m/>
    <m/>
    <m/>
    <s v="2021-08-30 05:37:51.968000+00:00"/>
    <s v="2022-07-15 13:02:28.876000+00:00"/>
    <m/>
  </r>
  <r>
    <x v="1"/>
    <n v="605000"/>
    <s v="INR"/>
    <n v="100"/>
    <x v="87"/>
    <s v="Sales"/>
    <s v="stat_OZRiD1474QRJIpvnjHCZfiIvKcVD6mIKSSTzg8SwDVx"/>
    <s v="Won- Payment Completed"/>
    <x v="0"/>
    <s v="OpportunityStatusType.Won"/>
    <s v="cont_o52VVnpih1nOGXbvjnt2V3a07Ht2okU5A8pjllfclj0"/>
    <s v="Tejashree"/>
    <m/>
    <s v="lead_jfuZioSZdziZD6DdJXNHpJtOwoWl1E95Imhm27C2T2A"/>
    <s v="Odex India Solutions"/>
    <s v="Kaushlya Bhavsar"/>
    <s v="user_kbtBHYtBjVDNyI72HTF6C1SCvC7yVBiA6OrBOy3t96U"/>
    <s v="Tejas Kulkarni"/>
    <s v="2022-06-06 09:20:28.287000+00:00"/>
    <s v="2022-07-13 07:22:32.244000+00:00"/>
    <m/>
    <s v="Mumbai"/>
    <m/>
    <m/>
    <m/>
    <n v="124"/>
    <m/>
    <m/>
    <m/>
    <m/>
    <m/>
    <m/>
    <m/>
    <m/>
    <m/>
    <m/>
    <m/>
    <s v="Banking &amp; Finance; IT Services &amp; IT Consulting"/>
    <m/>
    <m/>
    <m/>
    <m/>
    <m/>
    <m/>
    <m/>
    <m/>
    <m/>
    <m/>
    <m/>
    <m/>
    <s v="Aniket Vahile; Deepak Yadav"/>
    <m/>
    <s v="user_FdWFezbLzkYQcGsBUsjZO25nr2poK2nRbqV47Rs5Kfm"/>
    <s v="Prateek Wadhwa"/>
    <s v="Dr. Anil More"/>
    <m/>
    <s v="August"/>
    <x v="2"/>
    <s v="Lusha"/>
    <m/>
    <s v="Glengarry"/>
    <m/>
    <m/>
    <m/>
    <s v="2021-12-23 08:11:27.873000+00:00"/>
    <s v="2022-10-10 02:52:58.165000+00:00"/>
    <s v="GMC"/>
  </r>
  <r>
    <x v="4"/>
    <n v="100000"/>
    <s v="INR"/>
    <n v="0"/>
    <x v="85"/>
    <s v="Sales"/>
    <s v="stat_kcR4fZg7TU7jjk1jAVua3qGLRS4J5uFayEjK5j02wtv"/>
    <s v="Unqualified"/>
    <x v="1"/>
    <s v="OpportunityStatusType.Lost"/>
    <m/>
    <m/>
    <s v="GPA - Staff"/>
    <s v="lead_ixnuzONEg5Gs5tr0tUxwIIFm6y9swjhtkoMWrsTrf7K"/>
    <s v="Isgec Hitachi Zosen"/>
    <s v="Mayur Gadiyar"/>
    <s v="user_bdUPAGjcS7p6513So3N4g3aWNS5HuBuVJi7bvCPAsLt"/>
    <s v="Mayur Gadiyar"/>
    <s v="2022-07-04 09:11:50.843000+00:00"/>
    <s v="2022-07-13 06:13:05.559000+00:00"/>
    <m/>
    <s v="Bharuch"/>
    <m/>
    <s v="2022-03-20 10:55:01+00:00"/>
    <m/>
    <n v="41"/>
    <m/>
    <m/>
    <m/>
    <m/>
    <m/>
    <m/>
    <m/>
    <m/>
    <m/>
    <m/>
    <m/>
    <s v="Manufacturing"/>
    <m/>
    <m/>
    <m/>
    <m/>
    <m/>
    <m/>
    <m/>
    <m/>
    <m/>
    <m/>
    <m/>
    <m/>
    <m/>
    <m/>
    <s v="user_FkSWcqjfeTqoo0NaiDWgDVeXoui6YtIDYPZVOCd1cwP"/>
    <s v="Kaushlya Bhavsar"/>
    <m/>
    <m/>
    <s v="June"/>
    <x v="8"/>
    <s v="Inbound via website"/>
    <m/>
    <s v="Downloaded the guide: Employee Wellness Handbook"/>
    <m/>
    <m/>
    <m/>
    <s v="2021-12-15 09:54:14.640000+00:00"/>
    <s v="2022-07-13 06:13:05.589000+00:00"/>
    <s v="GPA"/>
  </r>
  <r>
    <x v="14"/>
    <n v="90000"/>
    <s v="INR"/>
    <n v="0"/>
    <x v="36"/>
    <s v="Sales"/>
    <s v="stat_kcR4fZg7TU7jjk1jAVua3qGLRS4J5uFayEjK5j02wtv"/>
    <s v="Unqualified"/>
    <x v="1"/>
    <s v="OpportunityStatusType.Lost"/>
    <m/>
    <m/>
    <s v="GMC"/>
    <s v="lead_iHApfv6JU78o9VaHNXcZMgjBHx1eb14REfn2e1I9NQi"/>
    <s v="Palash Ventures"/>
    <s v="Aditya Binani"/>
    <s v="user_g5Yw4Z4XnIbmcGhJO80vdtFdd5ElcDlgYO3q8l82ODn"/>
    <s v="Aditya Binani"/>
    <s v="2022-05-05 09:29:22.993000+00:00"/>
    <s v="2022-07-13 06:20:57.432000+00:00"/>
    <m/>
    <s v="Delhi"/>
    <m/>
    <m/>
    <m/>
    <n v="10"/>
    <m/>
    <m/>
    <m/>
    <m/>
    <m/>
    <m/>
    <m/>
    <m/>
    <m/>
    <m/>
    <m/>
    <s v="Banking &amp; Finance"/>
    <m/>
    <m/>
    <m/>
    <m/>
    <m/>
    <m/>
    <m/>
    <m/>
    <m/>
    <m/>
    <m/>
    <m/>
    <s v="Kaustubh Gaikwad"/>
    <m/>
    <s v="user_g5Yw4Z4XnIbmcGhJO80vdtFdd5ElcDlgYO3q8l82ODn"/>
    <s v="Aditya Binani"/>
    <m/>
    <m/>
    <s v="June"/>
    <x v="2"/>
    <s v="Lusha"/>
    <m/>
    <s v="Glengarry"/>
    <m/>
    <m/>
    <m/>
    <s v="2021-12-23 08:11:25.807000+00:00"/>
    <s v="2022-10-12 04:39:07.428000+00:00"/>
    <m/>
  </r>
  <r>
    <x v="4"/>
    <n v="120000"/>
    <s v="INR"/>
    <n v="0"/>
    <x v="85"/>
    <s v="Sales"/>
    <s v="stat_kcR4fZg7TU7jjk1jAVua3qGLRS4J5uFayEjK5j02wtv"/>
    <s v="Unqualified"/>
    <x v="1"/>
    <s v="OpportunityStatusType.Lost"/>
    <m/>
    <m/>
    <s v="GPA - Workmen"/>
    <s v="lead_ixnuzONEg5Gs5tr0tUxwIIFm6y9swjhtkoMWrsTrf7K"/>
    <s v="Isgec Hitachi Zosen"/>
    <s v="Mayur Gadiyar"/>
    <s v="user_bdUPAGjcS7p6513So3N4g3aWNS5HuBuVJi7bvCPAsLt"/>
    <s v="Mayur Gadiyar"/>
    <s v="2022-07-04 09:12:20.130000+00:00"/>
    <s v="2022-07-13 06:12:54.369000+00:00"/>
    <m/>
    <s v="Bharuch"/>
    <m/>
    <s v="2022-03-20 10:55:01+00:00"/>
    <m/>
    <n v="41"/>
    <m/>
    <m/>
    <m/>
    <m/>
    <m/>
    <m/>
    <m/>
    <m/>
    <m/>
    <m/>
    <m/>
    <s v="Manufacturing"/>
    <m/>
    <m/>
    <m/>
    <m/>
    <m/>
    <m/>
    <m/>
    <m/>
    <m/>
    <m/>
    <m/>
    <m/>
    <m/>
    <m/>
    <s v="user_FkSWcqjfeTqoo0NaiDWgDVeXoui6YtIDYPZVOCd1cwP"/>
    <s v="Kaushlya Bhavsar"/>
    <m/>
    <m/>
    <s v="June"/>
    <x v="8"/>
    <s v="Inbound via website"/>
    <m/>
    <s v="Downloaded the guide: Employee Wellness Handbook"/>
    <m/>
    <m/>
    <m/>
    <s v="2021-12-15 09:54:14.640000+00:00"/>
    <s v="2022-07-13 06:13:05.589000+00:00"/>
    <s v="GPA"/>
  </r>
  <r>
    <x v="2"/>
    <n v="100000"/>
    <s v="INR"/>
    <n v="0"/>
    <x v="16"/>
    <s v="Sales"/>
    <s v="stat_kcR4fZg7TU7jjk1jAVua3qGLRS4J5uFayEjK5j02wtv"/>
    <s v="Unqualified"/>
    <x v="1"/>
    <s v="OpportunityStatusType.Lost"/>
    <s v="cont_7kf9Gyd1CMdSWfgHSbDHBRfZJkSVHNOCiXe75dW3Spa"/>
    <s v="amar0303jadhav@gmail.com"/>
    <m/>
    <s v="lead_ibbAhuTVuOyVCweKcHCEpCe2ye1V7ruOEgQn9wvx64b"/>
    <s v="Hindustan Feeds"/>
    <s v="Prateek Wadhwa"/>
    <s v="user_FdWFezbLzkYQcGsBUsjZO25nr2poK2nRbqV47Rs5Kfm"/>
    <s v="Prateek Wadhwa"/>
    <s v="2022-05-05 11:59:07.146000+00:00"/>
    <s v="2022-07-13 05:25:08.355000+00:00"/>
    <m/>
    <m/>
    <m/>
    <m/>
    <m/>
    <n v="500"/>
    <m/>
    <m/>
    <m/>
    <m/>
    <m/>
    <m/>
    <m/>
    <m/>
    <m/>
    <m/>
    <m/>
    <m/>
    <m/>
    <m/>
    <m/>
    <m/>
    <m/>
    <m/>
    <m/>
    <m/>
    <m/>
    <m/>
    <m/>
    <m/>
    <m/>
    <m/>
    <s v="user_FdWFezbLzkYQcGsBUsjZO25nr2poK2nRbqV47Rs5Kfm"/>
    <s v="Prateek Wadhwa"/>
    <m/>
    <m/>
    <s v="July"/>
    <x v="4"/>
    <m/>
    <m/>
    <s v="Employee Wellness Handbook"/>
    <m/>
    <m/>
    <m/>
    <s v="2022-03-20 08:57:30.551000+00:00"/>
    <s v="2022-07-13 05:25:08.386000+00:00"/>
    <s v="GTL"/>
  </r>
  <r>
    <x v="4"/>
    <n v="95000"/>
    <s v="INR"/>
    <n v="0"/>
    <x v="85"/>
    <s v="Sales"/>
    <s v="stat_kcR4fZg7TU7jjk1jAVua3qGLRS4J5uFayEjK5j02wtv"/>
    <s v="Unqualified"/>
    <x v="1"/>
    <s v="OpportunityStatusType.Lost"/>
    <m/>
    <m/>
    <s v="WC for workmen"/>
    <s v="lead_ixnuzONEg5Gs5tr0tUxwIIFm6y9swjhtkoMWrsTrf7K"/>
    <s v="Isgec Hitachi Zosen"/>
    <s v="Mayur Gadiyar"/>
    <s v="user_bdUPAGjcS7p6513So3N4g3aWNS5HuBuVJi7bvCPAsLt"/>
    <s v="Mayur Gadiyar"/>
    <s v="2022-07-04 09:13:00.850000+00:00"/>
    <s v="2022-07-13 06:12:42.975000+00:00"/>
    <m/>
    <s v="Bharuch"/>
    <m/>
    <s v="2022-03-20 10:55:01+00:00"/>
    <m/>
    <n v="41"/>
    <m/>
    <m/>
    <m/>
    <m/>
    <m/>
    <m/>
    <m/>
    <m/>
    <m/>
    <m/>
    <m/>
    <s v="Manufacturing"/>
    <m/>
    <m/>
    <m/>
    <m/>
    <m/>
    <m/>
    <m/>
    <m/>
    <m/>
    <m/>
    <m/>
    <m/>
    <m/>
    <m/>
    <s v="user_FkSWcqjfeTqoo0NaiDWgDVeXoui6YtIDYPZVOCd1cwP"/>
    <s v="Kaushlya Bhavsar"/>
    <m/>
    <m/>
    <s v="June"/>
    <x v="8"/>
    <s v="Inbound via website"/>
    <m/>
    <s v="Downloaded the guide: Employee Wellness Handbook"/>
    <m/>
    <m/>
    <m/>
    <s v="2021-12-15 09:54:14.640000+00:00"/>
    <s v="2022-07-13 06:13:05.589000+00:00"/>
    <s v="WC"/>
  </r>
  <r>
    <x v="2"/>
    <n v="100000"/>
    <s v="INR"/>
    <n v="0"/>
    <x v="16"/>
    <s v="Sales"/>
    <s v="stat_kcR4fZg7TU7jjk1jAVua3qGLRS4J5uFayEjK5j02wtv"/>
    <s v="Unqualified"/>
    <x v="1"/>
    <s v="OpportunityStatusType.Lost"/>
    <s v="cont_7kf9Gyd1CMdSWfgHSbDHBRfZJkSVHNOCiXe75dW3Spa"/>
    <s v="amar0303jadhav@gmail.com"/>
    <m/>
    <s v="lead_ibbAhuTVuOyVCweKcHCEpCe2ye1V7ruOEgQn9wvx64b"/>
    <s v="Hindustan Feeds"/>
    <s v="Prateek Wadhwa"/>
    <s v="user_FdWFezbLzkYQcGsBUsjZO25nr2poK2nRbqV47Rs5Kfm"/>
    <s v="Prateek Wadhwa"/>
    <s v="2022-05-05 11:58:37.130000+00:00"/>
    <s v="2022-07-13 05:24:59.593000+00:00"/>
    <m/>
    <m/>
    <m/>
    <m/>
    <m/>
    <n v="500"/>
    <m/>
    <m/>
    <m/>
    <m/>
    <m/>
    <m/>
    <m/>
    <m/>
    <m/>
    <m/>
    <m/>
    <m/>
    <m/>
    <m/>
    <m/>
    <m/>
    <m/>
    <m/>
    <m/>
    <m/>
    <m/>
    <m/>
    <m/>
    <m/>
    <m/>
    <m/>
    <s v="user_FdWFezbLzkYQcGsBUsjZO25nr2poK2nRbqV47Rs5Kfm"/>
    <s v="Prateek Wadhwa"/>
    <m/>
    <m/>
    <s v="July"/>
    <x v="4"/>
    <m/>
    <m/>
    <s v="Employee Wellness Handbook"/>
    <m/>
    <m/>
    <m/>
    <s v="2022-03-20 08:57:30.551000+00:00"/>
    <s v="2022-07-13 05:25:08.386000+00:00"/>
    <s v="GPA"/>
  </r>
  <r>
    <x v="28"/>
    <n v="5000000"/>
    <s v="INR"/>
    <n v="0"/>
    <x v="11"/>
    <s v="Sales"/>
    <s v="stat_kcR4fZg7TU7jjk1jAVua3qGLRS4J5uFayEjK5j02wtv"/>
    <s v="Unqualified"/>
    <x v="1"/>
    <s v="OpportunityStatusType.Lost"/>
    <m/>
    <m/>
    <s v="GMC (1+3)- Renewal"/>
    <s v="lead_vcg86bdnKi0gno9eOHY9qINkkx6cJsAhC6hKNsu3ipj"/>
    <s v="Tarento"/>
    <s v="Bhairavi Jog"/>
    <s v="user_JjaNBsxmUKBROYZvEahyXgec466W5jQa2pL0NUZ81Lb"/>
    <s v="Sreenivas Hatti"/>
    <s v="2022-06-23 05:46:43.722000+00:00"/>
    <s v="2022-07-13 03:09:35.229000+00:00"/>
    <m/>
    <s v="Bangalore"/>
    <m/>
    <m/>
    <m/>
    <n v="410"/>
    <m/>
    <m/>
    <m/>
    <m/>
    <m/>
    <m/>
    <m/>
    <m/>
    <m/>
    <m/>
    <m/>
    <s v="IT Services &amp; IT Consulting"/>
    <m/>
    <m/>
    <m/>
    <m/>
    <m/>
    <m/>
    <m/>
    <m/>
    <m/>
    <m/>
    <m/>
    <m/>
    <s v="Rakesh Nade"/>
    <m/>
    <s v="user_228eUmsdKIb9OItgmiDq1zD4aPZ1eqiapbaLAGeBf8g"/>
    <s v="Bhairavi Jog"/>
    <m/>
    <m/>
    <s v="July"/>
    <x v="2"/>
    <m/>
    <m/>
    <s v="Employee Wellness Handbook"/>
    <m/>
    <m/>
    <m/>
    <s v="2022-04-18 02:02:43.484000+00:00"/>
    <s v="2022-09-08 10:34:32.739000+00:00"/>
    <s v="GMC"/>
  </r>
  <r>
    <x v="2"/>
    <n v="3000000"/>
    <s v="INR"/>
    <n v="0"/>
    <x v="16"/>
    <s v="Sales"/>
    <s v="stat_kcR4fZg7TU7jjk1jAVua3qGLRS4J5uFayEjK5j02wtv"/>
    <s v="Unqualified"/>
    <x v="1"/>
    <s v="OpportunityStatusType.Lost"/>
    <s v="cont_7kf9Gyd1CMdSWfgHSbDHBRfZJkSVHNOCiXe75dW3Spa"/>
    <s v="amar0303jadhav@gmail.com"/>
    <m/>
    <s v="lead_ibbAhuTVuOyVCweKcHCEpCe2ye1V7ruOEgQn9wvx64b"/>
    <s v="Hindustan Feeds"/>
    <s v="Prateek Wadhwa"/>
    <s v="user_FdWFezbLzkYQcGsBUsjZO25nr2poK2nRbqV47Rs5Kfm"/>
    <s v="Prateek Wadhwa"/>
    <s v="2022-05-05 11:57:45.963000+00:00"/>
    <s v="2022-07-13 05:24:49.889000+00:00"/>
    <m/>
    <m/>
    <m/>
    <m/>
    <m/>
    <n v="500"/>
    <m/>
    <m/>
    <m/>
    <m/>
    <m/>
    <m/>
    <m/>
    <m/>
    <m/>
    <m/>
    <m/>
    <m/>
    <m/>
    <m/>
    <m/>
    <m/>
    <m/>
    <m/>
    <m/>
    <m/>
    <m/>
    <m/>
    <m/>
    <m/>
    <m/>
    <m/>
    <s v="user_FdWFezbLzkYQcGsBUsjZO25nr2poK2nRbqV47Rs5Kfm"/>
    <s v="Prateek Wadhwa"/>
    <m/>
    <m/>
    <s v="July"/>
    <x v="4"/>
    <m/>
    <m/>
    <s v="Employee Wellness Handbook"/>
    <m/>
    <m/>
    <m/>
    <s v="2022-03-20 08:57:30.551000+00:00"/>
    <s v="2022-07-13 05:25:08.386000+00:00"/>
    <s v="GMC"/>
  </r>
  <r>
    <x v="28"/>
    <n v="500000"/>
    <s v="INR"/>
    <n v="0"/>
    <x v="11"/>
    <s v="Sales"/>
    <s v="stat_kcR4fZg7TU7jjk1jAVua3qGLRS4J5uFayEjK5j02wtv"/>
    <s v="Unqualified"/>
    <x v="1"/>
    <s v="OpportunityStatusType.Lost"/>
    <m/>
    <m/>
    <s v="Non-EB"/>
    <s v="lead_vcg86bdnKi0gno9eOHY9qINkkx6cJsAhC6hKNsu3ipj"/>
    <s v="Tarento"/>
    <s v="Bhairavi Jog"/>
    <s v="user_JjaNBsxmUKBROYZvEahyXgec466W5jQa2pL0NUZ81Lb"/>
    <s v="Sreenivas Hatti"/>
    <s v="2022-06-23 05:47:56.255000+00:00"/>
    <s v="2022-07-13 03:09:28.363000+00:00"/>
    <m/>
    <s v="Bangalore"/>
    <m/>
    <m/>
    <m/>
    <n v="410"/>
    <m/>
    <m/>
    <m/>
    <m/>
    <m/>
    <m/>
    <m/>
    <m/>
    <m/>
    <m/>
    <m/>
    <s v="IT Services &amp; IT Consulting"/>
    <m/>
    <m/>
    <m/>
    <m/>
    <m/>
    <m/>
    <m/>
    <m/>
    <m/>
    <m/>
    <m/>
    <m/>
    <s v="Rakesh Nade"/>
    <m/>
    <s v="user_228eUmsdKIb9OItgmiDq1zD4aPZ1eqiapbaLAGeBf8g"/>
    <s v="Bhairavi Jog"/>
    <m/>
    <m/>
    <s v="July"/>
    <x v="2"/>
    <m/>
    <m/>
    <s v="Employee Wellness Handbook"/>
    <m/>
    <m/>
    <m/>
    <s v="2022-04-18 02:02:43.484000+00:00"/>
    <s v="2022-09-08 10:34:32.739000+00:00"/>
    <s v="NON EB"/>
  </r>
  <r>
    <x v="14"/>
    <n v="1000000"/>
    <s v="INR"/>
    <n v="0"/>
    <x v="36"/>
    <s v="Sales"/>
    <s v="stat_1hn9nRJaLbI53NxPuSQgo90kRpbpKsFlwN4oEGNUTdO"/>
    <s v="Lost"/>
    <x v="1"/>
    <s v="OpportunityStatusType.Lost"/>
    <m/>
    <m/>
    <s v="GMC"/>
    <s v="lead_MTKTIzYT4LOKEgUPmIOmrYQ2Kt3bmt8Ay3x7ES13pLM"/>
    <s v="Toyota Lakozy"/>
    <s v="Aditya Binani"/>
    <s v="user_g5Yw4Z4XnIbmcGhJO80vdtFdd5ElcDlgYO3q8l82ODn"/>
    <s v="Aditya Binani"/>
    <s v="2022-04-27 11:27:11.323000+00:00"/>
    <s v="2022-07-12 16:21:14.130000+00:00"/>
    <m/>
    <s v="Mumbai"/>
    <m/>
    <m/>
    <m/>
    <n v="52"/>
    <m/>
    <m/>
    <m/>
    <m/>
    <m/>
    <m/>
    <m/>
    <m/>
    <m/>
    <m/>
    <m/>
    <s v="Automotive"/>
    <m/>
    <m/>
    <m/>
    <m/>
    <m/>
    <m/>
    <m/>
    <m/>
    <m/>
    <m/>
    <m/>
    <m/>
    <s v="Deepak Yadav"/>
    <m/>
    <s v="user_g5Yw4Z4XnIbmcGhJO80vdtFdd5ElcDlgYO3q8l82ODn"/>
    <s v="Aditya Binani"/>
    <m/>
    <m/>
    <s v="July; June"/>
    <x v="2"/>
    <m/>
    <m/>
    <m/>
    <m/>
    <m/>
    <m/>
    <s v="2021-08-05 07:12:50.724000+00:00"/>
    <s v="2022-09-21 11:14:25.894000+00:00"/>
    <m/>
  </r>
  <r>
    <x v="14"/>
    <n v="3000000"/>
    <s v="INR"/>
    <n v="0"/>
    <x v="63"/>
    <s v="Sales"/>
    <s v="stat_kcR4fZg7TU7jjk1jAVua3qGLRS4J5uFayEjK5j02wtv"/>
    <s v="Unqualified"/>
    <x v="1"/>
    <s v="OpportunityStatusType.Lost"/>
    <m/>
    <m/>
    <s v="GMC"/>
    <s v="lead_lNOgyYFu9gdmG32yCirgyQi2QXBsFhfVIKrlSD1OTMU"/>
    <s v="Trianz"/>
    <s v="Aditya Binani"/>
    <s v="user_g5Yw4Z4XnIbmcGhJO80vdtFdd5ElcDlgYO3q8l82ODn"/>
    <s v="Aditya Binani"/>
    <s v="2022-06-01 12:16:29.538000+00:00"/>
    <s v="2022-07-12 16:20:02.695000+00:00"/>
    <m/>
    <s v="Bangalore"/>
    <m/>
    <m/>
    <m/>
    <n v="1539"/>
    <m/>
    <m/>
    <m/>
    <m/>
    <m/>
    <m/>
    <m/>
    <m/>
    <m/>
    <m/>
    <m/>
    <s v="Professional Services"/>
    <m/>
    <m/>
    <m/>
    <m/>
    <m/>
    <m/>
    <m/>
    <m/>
    <m/>
    <m/>
    <m/>
    <m/>
    <m/>
    <m/>
    <s v="user_g5Yw4Z4XnIbmcGhJO80vdtFdd5ElcDlgYO3q8l82ODn"/>
    <s v="Aditya Binani"/>
    <m/>
    <m/>
    <s v="August; July"/>
    <x v="2"/>
    <m/>
    <m/>
    <m/>
    <m/>
    <m/>
    <m/>
    <s v="2022-01-31 05:10:30.408000+00:00"/>
    <s v="2022-10-20 10:16:19.828000+00:00"/>
    <m/>
  </r>
  <r>
    <x v="28"/>
    <n v="50000"/>
    <s v="INR"/>
    <n v="0"/>
    <x v="11"/>
    <s v="Sales"/>
    <s v="stat_kcR4fZg7TU7jjk1jAVua3qGLRS4J5uFayEjK5j02wtv"/>
    <s v="Unqualified"/>
    <x v="1"/>
    <s v="OpportunityStatusType.Lost"/>
    <m/>
    <m/>
    <s v="GPA (Renewal)"/>
    <s v="lead_vcg86bdnKi0gno9eOHY9qINkkx6cJsAhC6hKNsu3ipj"/>
    <s v="Tarento"/>
    <s v="Bhairavi Jog"/>
    <s v="user_JjaNBsxmUKBROYZvEahyXgec466W5jQa2pL0NUZ81Lb"/>
    <s v="Sreenivas Hatti"/>
    <s v="2022-06-23 05:47:16.832000+00:00"/>
    <s v="2022-07-13 03:09:26.414000+00:00"/>
    <m/>
    <s v="Bangalore"/>
    <m/>
    <m/>
    <m/>
    <n v="410"/>
    <m/>
    <m/>
    <m/>
    <m/>
    <m/>
    <m/>
    <m/>
    <m/>
    <m/>
    <m/>
    <m/>
    <s v="IT Services &amp; IT Consulting"/>
    <m/>
    <m/>
    <m/>
    <m/>
    <m/>
    <m/>
    <m/>
    <m/>
    <m/>
    <m/>
    <m/>
    <m/>
    <s v="Rakesh Nade"/>
    <m/>
    <s v="user_228eUmsdKIb9OItgmiDq1zD4aPZ1eqiapbaLAGeBf8g"/>
    <s v="Bhairavi Jog"/>
    <m/>
    <m/>
    <s v="July"/>
    <x v="2"/>
    <m/>
    <m/>
    <s v="Employee Wellness Handbook"/>
    <m/>
    <m/>
    <m/>
    <s v="2022-04-18 02:02:43.484000+00:00"/>
    <s v="2022-09-08 10:34:32.739000+00:00"/>
    <s v="GPA"/>
  </r>
  <r>
    <x v="4"/>
    <n v="100000"/>
    <s v="INR"/>
    <n v="0"/>
    <x v="30"/>
    <s v="Sales"/>
    <s v="stat_kcR4fZg7TU7jjk1jAVua3qGLRS4J5uFayEjK5j02wtv"/>
    <s v="Unqualified"/>
    <x v="1"/>
    <s v="OpportunityStatusType.Lost"/>
    <s v="cont_XoZnnDVXuHNgbKq9HToHk4l0ow3M2twbcm1g6mRyjeJ"/>
    <s v="Raunak Chauhan"/>
    <s v="GPA"/>
    <s v="lead_4q8LlR1KHqmxq7aC6j3HT4YZfIk1SYcCJxYS58MQrka"/>
    <s v="Easy Home Finance Limited"/>
    <s v="Mayur Gadiyar"/>
    <s v="user_bdUPAGjcS7p6513So3N4g3aWNS5HuBuVJi7bvCPAsLt"/>
    <s v="Mayur Gadiyar"/>
    <s v="2022-05-09 11:40:28.343000+00:00"/>
    <s v="2022-07-12 15:49:06.995000+00:00"/>
    <m/>
    <s v="Mumbai"/>
    <m/>
    <m/>
    <m/>
    <n v="125"/>
    <m/>
    <m/>
    <m/>
    <m/>
    <m/>
    <m/>
    <m/>
    <m/>
    <m/>
    <m/>
    <m/>
    <s v="Banking &amp; Finance"/>
    <m/>
    <m/>
    <m/>
    <m/>
    <m/>
    <m/>
    <m/>
    <m/>
    <m/>
    <m/>
    <m/>
    <m/>
    <m/>
    <m/>
    <s v="user_L8E6IFhq6UCzKLHa45LUUTZCznDuyDwFrGaEp9DXiUM"/>
    <s v="Trupti Suryavanshi"/>
    <m/>
    <m/>
    <s v="September"/>
    <x v="2"/>
    <m/>
    <m/>
    <s v="Glengarry"/>
    <m/>
    <m/>
    <m/>
    <s v="2021-05-15 22:46:37.264000+00:00"/>
    <s v="2022-10-03 11:10:23.168000+00:00"/>
    <s v="GPA"/>
  </r>
  <r>
    <x v="14"/>
    <n v="500000"/>
    <s v="INR"/>
    <n v="0"/>
    <x v="16"/>
    <s v="Sales"/>
    <s v="stat_kcR4fZg7TU7jjk1jAVua3qGLRS4J5uFayEjK5j02wtv"/>
    <s v="Unqualified"/>
    <x v="1"/>
    <s v="OpportunityStatusType.Lost"/>
    <s v="cont_GBKKXuDiFWqApUXJ0iM2oRLBzbHOnmnDnDDdsZFNlWi"/>
    <s v="Rajkumar Joshi"/>
    <s v="GTL - Wrong Opp created by Tulika They dont have a GTL Policy"/>
    <s v="lead_K34KsrYYhiAByfu3aDGiIqwpzDWwECLiIC0RyjdMCmZ"/>
    <s v="Biotech Healthcare"/>
    <s v="Tulika Chakra"/>
    <s v="user_g5Yw4Z4XnIbmcGhJO80vdtFdd5ElcDlgYO3q8l82ODn"/>
    <s v="Aditya Binani"/>
    <s v="2022-02-24 05:46:04.634000+00:00"/>
    <s v="2022-07-12 16:19:08.889000+00:00"/>
    <m/>
    <s v="Ahmedabad"/>
    <m/>
    <m/>
    <m/>
    <n v="500"/>
    <m/>
    <m/>
    <m/>
    <m/>
    <m/>
    <m/>
    <m/>
    <m/>
    <m/>
    <m/>
    <m/>
    <s v="Health, Wellness &amp; Fitness"/>
    <m/>
    <m/>
    <m/>
    <m/>
    <m/>
    <m/>
    <m/>
    <m/>
    <m/>
    <m/>
    <m/>
    <m/>
    <m/>
    <m/>
    <s v="user_g5Yw4Z4XnIbmcGhJO80vdtFdd5ElcDlgYO3q8l82ODn"/>
    <s v="Aditya Binani"/>
    <m/>
    <m/>
    <s v="October; September"/>
    <x v="4"/>
    <m/>
    <m/>
    <s v="Downloaded the guide: Employee Wellness Handbook"/>
    <m/>
    <m/>
    <m/>
    <s v="2022-01-03 10:32:19.507000+00:00"/>
    <s v="2022-08-01 05:37:47.084000+00:00"/>
    <s v="GMC"/>
  </r>
  <r>
    <x v="4"/>
    <n v="1250000"/>
    <s v="INR"/>
    <n v="0"/>
    <x v="30"/>
    <s v="Sales"/>
    <s v="stat_kcR4fZg7TU7jjk1jAVua3qGLRS4J5uFayEjK5j02wtv"/>
    <s v="Unqualified"/>
    <x v="1"/>
    <s v="OpportunityStatusType.Lost"/>
    <s v="cont_XoZnnDVXuHNgbKq9HToHk4l0ow3M2twbcm1g6mRyjeJ"/>
    <s v="Raunak Chauhan"/>
    <s v="GMC"/>
    <s v="lead_4q8LlR1KHqmxq7aC6j3HT4YZfIk1SYcCJxYS58MQrka"/>
    <s v="Easy Home Finance Limited"/>
    <s v="Mayur Gadiyar"/>
    <s v="user_bdUPAGjcS7p6513So3N4g3aWNS5HuBuVJi7bvCPAsLt"/>
    <s v="Mayur Gadiyar"/>
    <s v="2022-05-09 11:39:45.450000+00:00"/>
    <s v="2022-07-12 15:48:55.676000+00:00"/>
    <m/>
    <s v="Mumbai"/>
    <m/>
    <m/>
    <m/>
    <n v="125"/>
    <m/>
    <m/>
    <m/>
    <m/>
    <m/>
    <m/>
    <m/>
    <m/>
    <m/>
    <m/>
    <m/>
    <s v="Banking &amp; Finance"/>
    <m/>
    <m/>
    <m/>
    <m/>
    <m/>
    <m/>
    <m/>
    <m/>
    <m/>
    <m/>
    <m/>
    <m/>
    <m/>
    <m/>
    <s v="user_L8E6IFhq6UCzKLHa45LUUTZCznDuyDwFrGaEp9DXiUM"/>
    <s v="Trupti Suryavanshi"/>
    <m/>
    <m/>
    <s v="September"/>
    <x v="2"/>
    <m/>
    <m/>
    <s v="Glengarry"/>
    <m/>
    <m/>
    <m/>
    <s v="2021-05-15 22:46:37.264000+00:00"/>
    <s v="2022-10-03 11:10:23.168000+00:00"/>
    <s v="GMC"/>
  </r>
  <r>
    <x v="2"/>
    <n v="100000"/>
    <s v="INR"/>
    <n v="0"/>
    <x v="75"/>
    <s v="Sales"/>
    <s v="stat_kcR4fZg7TU7jjk1jAVua3qGLRS4J5uFayEjK5j02wtv"/>
    <s v="Unqualified"/>
    <x v="1"/>
    <s v="OpportunityStatusType.Lost"/>
    <s v="cont_X3Yu1Rw5FRFj9KwQYej48kzFcAA3720zrMqIVvvZXil"/>
    <s v="Gayatri Bhogle"/>
    <m/>
    <s v="lead_w1YxFNML4h4QVcnmp5kPpKnbCHUiMx2S6G5vtDip7AV"/>
    <s v="Adapty"/>
    <s v="Prateek Wadhwa"/>
    <s v="user_FdWFezbLzkYQcGsBUsjZO25nr2poK2nRbqV47Rs5Kfm"/>
    <s v="Prateek Wadhwa"/>
    <s v="2022-05-26 06:45:05.935000+00:00"/>
    <s v="2022-07-12 10:57:33.914000+00:00"/>
    <m/>
    <s v="Mumbai"/>
    <m/>
    <m/>
    <m/>
    <n v="280"/>
    <m/>
    <m/>
    <m/>
    <m/>
    <m/>
    <m/>
    <m/>
    <m/>
    <m/>
    <m/>
    <m/>
    <m/>
    <m/>
    <m/>
    <m/>
    <m/>
    <m/>
    <m/>
    <m/>
    <m/>
    <m/>
    <m/>
    <m/>
    <m/>
    <m/>
    <m/>
    <s v="user_FdWFezbLzkYQcGsBUsjZO25nr2poK2nRbqV47Rs5Kfm"/>
    <s v="Prateek Wadhwa"/>
    <m/>
    <m/>
    <s v="July"/>
    <x v="4"/>
    <m/>
    <m/>
    <s v="Employee Engagement Handbook"/>
    <m/>
    <m/>
    <m/>
    <s v="2022-05-21 04:40:41.160000+00:00"/>
    <s v="2022-08-27 08:07:33.820000+00:00"/>
    <s v="GPA"/>
  </r>
  <r>
    <x v="28"/>
    <n v="300000"/>
    <s v="INR"/>
    <n v="0"/>
    <x v="85"/>
    <s v="Sales"/>
    <s v="stat_kcR4fZg7TU7jjk1jAVua3qGLRS4J5uFayEjK5j02wtv"/>
    <s v="Unqualified"/>
    <x v="1"/>
    <s v="OpportunityStatusType.Lost"/>
    <m/>
    <m/>
    <s v="GMC-Renewal"/>
    <s v="lead_iBIcfRkFLXou5KTyxIKTr8kzqYBoPBSY45ONIasvwQm"/>
    <s v="Tantiv4"/>
    <s v="Bharti Bankey"/>
    <s v="user_JjaNBsxmUKBROYZvEahyXgec466W5jQa2pL0NUZ81Lb"/>
    <s v="Sreenivas Hatti"/>
    <s v="2022-05-30 07:37:39.048000+00:00"/>
    <s v="2022-07-12 13:49:19.546000+00:00"/>
    <m/>
    <m/>
    <m/>
    <s v="2022-05-27 15:18:30+00:00"/>
    <m/>
    <n v="15"/>
    <m/>
    <m/>
    <m/>
    <m/>
    <m/>
    <m/>
    <m/>
    <s v="PAID_SOCIAL"/>
    <m/>
    <m/>
    <m/>
    <m/>
    <m/>
    <m/>
    <m/>
    <m/>
    <m/>
    <m/>
    <m/>
    <m/>
    <m/>
    <m/>
    <m/>
    <m/>
    <m/>
    <m/>
    <s v="user_aM3WaaSUQQmaNnsm9l2FQRVWUEr8RN2ZdXzsuQUalQ3"/>
    <s v="Bharti Bankey"/>
    <m/>
    <m/>
    <s v="July"/>
    <x v="3"/>
    <s v="Inbound via website"/>
    <m/>
    <s v="Employee Count 25"/>
    <m/>
    <m/>
    <m/>
    <s v="2022-05-27 15:20:56.438000+00:00"/>
    <s v="2022-07-12 13:49:19.590000+00:00"/>
    <m/>
  </r>
  <r>
    <x v="28"/>
    <n v="1000000"/>
    <s v="INR"/>
    <n v="0"/>
    <x v="72"/>
    <s v="Sales"/>
    <s v="stat_1hn9nRJaLbI53NxPuSQgo90kRpbpKsFlwN4oEGNUTdO"/>
    <s v="Lost"/>
    <x v="1"/>
    <s v="OpportunityStatusType.Lost"/>
    <s v="cont_BotptzLogwkAi8yITzZx2sK4BzFGJ3CruMTe5kvIE2T"/>
    <s v="Mallika"/>
    <s v="GMC  with parental policy (1+5 )"/>
    <s v="lead_0sL0W2RLqW5VPiCIkxzV5OKiaSFNYZtZpqvbJjLzNp1"/>
    <s v="AAF India pvt ltd"/>
    <s v="Daya Gowda"/>
    <s v="user_JjaNBsxmUKBROYZvEahyXgec466W5jQa2pL0NUZ81Lb"/>
    <s v="Sreenivas Hatti"/>
    <s v="2022-06-15 05:55:25.629000+00:00"/>
    <s v="2022-07-12 15:11:20.421000+00:00"/>
    <m/>
    <s v="Bangalore"/>
    <m/>
    <m/>
    <m/>
    <n v="120"/>
    <m/>
    <m/>
    <m/>
    <m/>
    <m/>
    <m/>
    <m/>
    <m/>
    <m/>
    <m/>
    <m/>
    <s v="Manufacturing"/>
    <s v="ICICI Lombard"/>
    <m/>
    <m/>
    <m/>
    <m/>
    <m/>
    <m/>
    <m/>
    <m/>
    <m/>
    <m/>
    <m/>
    <s v="Arunkumar Dubey"/>
    <m/>
    <s v="user_encRk5bIEFN6ZA11h4WH2AdZTiZpogLSlMIaj0E30SZ"/>
    <s v="Daya Gowda"/>
    <m/>
    <m/>
    <s v="January; July"/>
    <x v="2"/>
    <m/>
    <m/>
    <m/>
    <m/>
    <m/>
    <m/>
    <s v="2022-03-29 11:56:35.842000+00:00"/>
    <s v="2022-09-13 11:50:04.316000+00:00"/>
    <m/>
  </r>
  <r>
    <x v="2"/>
    <n v="2000000"/>
    <s v="INR"/>
    <n v="0"/>
    <x v="75"/>
    <s v="Sales"/>
    <s v="stat_kcR4fZg7TU7jjk1jAVua3qGLRS4J5uFayEjK5j02wtv"/>
    <s v="Unqualified"/>
    <x v="1"/>
    <s v="OpportunityStatusType.Lost"/>
    <s v="cont_X3Yu1Rw5FRFj9KwQYej48kzFcAA3720zrMqIVvvZXil"/>
    <s v="Gayatri Bhogle"/>
    <s v="1+5"/>
    <s v="lead_w1YxFNML4h4QVcnmp5kPpKnbCHUiMx2S6G5vtDip7AV"/>
    <s v="Adapty"/>
    <s v="Prateek Wadhwa"/>
    <s v="user_FdWFezbLzkYQcGsBUsjZO25nr2poK2nRbqV47Rs5Kfm"/>
    <s v="Prateek Wadhwa"/>
    <s v="2022-05-26 06:44:37.821000+00:00"/>
    <s v="2022-07-12 10:57:26.864000+00:00"/>
    <m/>
    <s v="Mumbai"/>
    <m/>
    <m/>
    <m/>
    <n v="280"/>
    <m/>
    <m/>
    <m/>
    <m/>
    <m/>
    <m/>
    <m/>
    <m/>
    <m/>
    <m/>
    <m/>
    <m/>
    <m/>
    <m/>
    <m/>
    <m/>
    <m/>
    <m/>
    <m/>
    <m/>
    <m/>
    <m/>
    <m/>
    <m/>
    <m/>
    <m/>
    <s v="user_FdWFezbLzkYQcGsBUsjZO25nr2poK2nRbqV47Rs5Kfm"/>
    <s v="Prateek Wadhwa"/>
    <m/>
    <m/>
    <s v="July"/>
    <x v="4"/>
    <m/>
    <m/>
    <s v="Employee Engagement Handbook"/>
    <m/>
    <m/>
    <m/>
    <s v="2022-05-21 04:40:41.160000+00:00"/>
    <s v="2022-08-27 08:07:33.820000+00:00"/>
    <s v="GMC"/>
  </r>
  <r>
    <x v="21"/>
    <n v="2000000"/>
    <s v="INR"/>
    <n v="0"/>
    <x v="75"/>
    <s v="Sales"/>
    <s v="stat_1hn9nRJaLbI53NxPuSQgo90kRpbpKsFlwN4oEGNUTdO"/>
    <s v="Lost"/>
    <x v="1"/>
    <s v="OpportunityStatusType.Lost"/>
    <m/>
    <m/>
    <s v="GMC"/>
    <s v="lead_C93AbwBnd6Y6gEfl0G5FMxctmz9AIr51ngt66nzFJVS"/>
    <s v="Avanti Fellows"/>
    <s v="Aditya Binani"/>
    <s v="user_Iwn6da5WKkZqwUySK0oUuCb72pFP5WEm4zAb92ijqFe"/>
    <s v="Sonal Paithankar"/>
    <s v="2022-06-06 09:01:36.227000+00:00"/>
    <s v="2022-07-12 09:29:05.934000+00:00"/>
    <m/>
    <s v="Mumbai"/>
    <m/>
    <m/>
    <m/>
    <n v="500"/>
    <m/>
    <m/>
    <m/>
    <m/>
    <m/>
    <m/>
    <m/>
    <m/>
    <m/>
    <m/>
    <m/>
    <m/>
    <m/>
    <m/>
    <m/>
    <m/>
    <m/>
    <m/>
    <m/>
    <m/>
    <m/>
    <m/>
    <m/>
    <m/>
    <m/>
    <m/>
    <s v="user_g5Yw4Z4XnIbmcGhJO80vdtFdd5ElcDlgYO3q8l82ODn"/>
    <s v="Aditya Binani"/>
    <m/>
    <m/>
    <s v="July"/>
    <x v="4"/>
    <m/>
    <m/>
    <s v="Employee Wellness Handbook"/>
    <m/>
    <m/>
    <m/>
    <s v="2022-04-07 09:27:26.414000+00:00"/>
    <s v="2022-09-01 20:09:14.488000+00:00"/>
    <m/>
  </r>
  <r>
    <x v="33"/>
    <n v="30000"/>
    <s v="INR"/>
    <n v="0"/>
    <x v="39"/>
    <s v="Sales"/>
    <s v="stat_kcR4fZg7TU7jjk1jAVua3qGLRS4J5uFayEjK5j02wtv"/>
    <s v="Unqualified"/>
    <x v="1"/>
    <s v="OpportunityStatusType.Lost"/>
    <m/>
    <m/>
    <s v="GPA (Fresh)"/>
    <s v="lead_Sr6eVEEFcQEeZaNA9AK38hdZFSso6n22j46XuncM2Lj"/>
    <s v="Bioayurveda"/>
    <s v="Bhairavi Jog"/>
    <s v="user_228eUmsdKIb9OItgmiDq1zD4aPZ1eqiapbaLAGeBf8g"/>
    <s v="Bhairavi Jog"/>
    <s v="2022-04-29 07:04:04.743000+00:00"/>
    <s v="2022-07-12 09:16:26.269000+00:00"/>
    <m/>
    <s v="Delhi"/>
    <m/>
    <m/>
    <m/>
    <n v="150"/>
    <m/>
    <m/>
    <m/>
    <m/>
    <m/>
    <m/>
    <m/>
    <m/>
    <m/>
    <m/>
    <m/>
    <s v="Others"/>
    <m/>
    <m/>
    <m/>
    <m/>
    <m/>
    <m/>
    <m/>
    <m/>
    <m/>
    <m/>
    <m/>
    <m/>
    <m/>
    <m/>
    <s v="user_228eUmsdKIb9OItgmiDq1zD4aPZ1eqiapbaLAGeBf8g"/>
    <s v="Bhairavi Jog"/>
    <m/>
    <m/>
    <s v="April"/>
    <x v="2"/>
    <s v="Lusha"/>
    <m/>
    <m/>
    <m/>
    <m/>
    <m/>
    <s v="2022-02-24 04:02:00.933000+00:00"/>
    <s v="2022-07-12 09:16:26.302000+00:00"/>
    <s v="GPA"/>
  </r>
  <r>
    <x v="33"/>
    <n v="300000"/>
    <s v="INR"/>
    <n v="0"/>
    <x v="39"/>
    <s v="Sales"/>
    <s v="stat_kcR4fZg7TU7jjk1jAVua3qGLRS4J5uFayEjK5j02wtv"/>
    <s v="Unqualified"/>
    <x v="1"/>
    <s v="OpportunityStatusType.Lost"/>
    <m/>
    <m/>
    <s v="GMC (Fresh)"/>
    <s v="lead_Sr6eVEEFcQEeZaNA9AK38hdZFSso6n22j46XuncM2Lj"/>
    <s v="Bioayurveda"/>
    <s v="Bhairavi Jog"/>
    <s v="user_228eUmsdKIb9OItgmiDq1zD4aPZ1eqiapbaLAGeBf8g"/>
    <s v="Bhairavi Jog"/>
    <s v="2022-04-29 07:03:39.881000+00:00"/>
    <s v="2022-07-12 09:16:19.055000+00:00"/>
    <m/>
    <s v="Delhi"/>
    <m/>
    <m/>
    <m/>
    <n v="150"/>
    <m/>
    <m/>
    <m/>
    <m/>
    <m/>
    <m/>
    <m/>
    <m/>
    <m/>
    <m/>
    <m/>
    <s v="Others"/>
    <m/>
    <m/>
    <m/>
    <m/>
    <m/>
    <m/>
    <m/>
    <m/>
    <m/>
    <m/>
    <m/>
    <m/>
    <m/>
    <m/>
    <s v="user_228eUmsdKIb9OItgmiDq1zD4aPZ1eqiapbaLAGeBf8g"/>
    <s v="Bhairavi Jog"/>
    <m/>
    <m/>
    <s v="April"/>
    <x v="2"/>
    <s v="Lusha"/>
    <m/>
    <m/>
    <m/>
    <m/>
    <m/>
    <s v="2022-02-24 04:02:00.933000+00:00"/>
    <s v="2022-07-12 09:16:26.302000+00:00"/>
    <s v="GMC"/>
  </r>
  <r>
    <x v="33"/>
    <n v="50000"/>
    <s v="INR"/>
    <n v="0"/>
    <x v="82"/>
    <s v="Sales"/>
    <s v="stat_kcR4fZg7TU7jjk1jAVua3qGLRS4J5uFayEjK5j02wtv"/>
    <s v="Unqualified"/>
    <x v="1"/>
    <s v="OpportunityStatusType.Lost"/>
    <m/>
    <m/>
    <s v="Parental (Renewal)"/>
    <s v="lead_HeIvp9ZHxJVlEtsDkGcPMLj9qU1Abn9kiBEOYvBDUL1"/>
    <s v="Apposite Learning"/>
    <s v="Bhairavi Jog"/>
    <s v="user_228eUmsdKIb9OItgmiDq1zD4aPZ1eqiapbaLAGeBf8g"/>
    <s v="Bhairavi Jog"/>
    <s v="2022-02-21 04:38:02.643000+00:00"/>
    <s v="2022-07-12 09:13:30.416000+00:00"/>
    <m/>
    <s v="Hyderabad"/>
    <m/>
    <m/>
    <m/>
    <n v="70"/>
    <m/>
    <m/>
    <m/>
    <m/>
    <m/>
    <m/>
    <m/>
    <m/>
    <m/>
    <m/>
    <m/>
    <s v="Education"/>
    <m/>
    <m/>
    <m/>
    <m/>
    <m/>
    <m/>
    <m/>
    <m/>
    <m/>
    <m/>
    <m/>
    <m/>
    <m/>
    <m/>
    <s v="user_228eUmsdKIb9OItgmiDq1zD4aPZ1eqiapbaLAGeBf8g"/>
    <s v="Bhairavi Jog"/>
    <m/>
    <m/>
    <s v="July"/>
    <x v="4"/>
    <m/>
    <m/>
    <s v="Downloaded the guide: Designing employee healthcare plan"/>
    <m/>
    <m/>
    <m/>
    <s v="2021-11-17 15:24:50.998000+00:00"/>
    <s v="2022-07-12 09:13:45.431000+00:00"/>
    <m/>
  </r>
  <r>
    <x v="33"/>
    <n v="10000"/>
    <s v="INR"/>
    <n v="0"/>
    <x v="82"/>
    <s v="Sales"/>
    <s v="stat_kcR4fZg7TU7jjk1jAVua3qGLRS4J5uFayEjK5j02wtv"/>
    <s v="Unqualified"/>
    <x v="1"/>
    <s v="OpportunityStatusType.Lost"/>
    <m/>
    <m/>
    <s v="GPA (Fresh)"/>
    <s v="lead_HeIvp9ZHxJVlEtsDkGcPMLj9qU1Abn9kiBEOYvBDUL1"/>
    <s v="Apposite Learning"/>
    <s v="Bhairavi Jog"/>
    <s v="user_228eUmsdKIb9OItgmiDq1zD4aPZ1eqiapbaLAGeBf8g"/>
    <s v="Bhairavi Jog"/>
    <s v="2022-02-21 04:36:56.145000+00:00"/>
    <s v="2022-07-12 09:13:22.696000+00:00"/>
    <m/>
    <s v="Hyderabad"/>
    <m/>
    <m/>
    <m/>
    <n v="70"/>
    <m/>
    <m/>
    <m/>
    <m/>
    <m/>
    <m/>
    <m/>
    <m/>
    <m/>
    <m/>
    <m/>
    <s v="Education"/>
    <m/>
    <m/>
    <m/>
    <m/>
    <m/>
    <m/>
    <m/>
    <m/>
    <m/>
    <m/>
    <m/>
    <m/>
    <m/>
    <m/>
    <s v="user_228eUmsdKIb9OItgmiDq1zD4aPZ1eqiapbaLAGeBf8g"/>
    <s v="Bhairavi Jog"/>
    <m/>
    <m/>
    <s v="July"/>
    <x v="4"/>
    <m/>
    <m/>
    <s v="Downloaded the guide: Designing employee healthcare plan"/>
    <m/>
    <m/>
    <m/>
    <s v="2021-11-17 15:24:50.998000+00:00"/>
    <s v="2022-07-12 09:13:45.431000+00:00"/>
    <s v="GPA"/>
  </r>
  <r>
    <x v="33"/>
    <n v="100000"/>
    <s v="INR"/>
    <n v="0"/>
    <x v="82"/>
    <s v="Sales"/>
    <s v="stat_kcR4fZg7TU7jjk1jAVua3qGLRS4J5uFayEjK5j02wtv"/>
    <s v="Unqualified"/>
    <x v="1"/>
    <s v="OpportunityStatusType.Lost"/>
    <m/>
    <m/>
    <s v="GMC (Renewal)"/>
    <s v="lead_HeIvp9ZHxJVlEtsDkGcPMLj9qU1Abn9kiBEOYvBDUL1"/>
    <s v="Apposite Learning"/>
    <s v="Bhairavi Jog"/>
    <s v="user_228eUmsdKIb9OItgmiDq1zD4aPZ1eqiapbaLAGeBf8g"/>
    <s v="Bhairavi Jog"/>
    <s v="2022-02-21 04:36:25.596000+00:00"/>
    <s v="2022-07-12 09:13:13.558000+00:00"/>
    <m/>
    <s v="Hyderabad"/>
    <m/>
    <m/>
    <m/>
    <n v="70"/>
    <m/>
    <m/>
    <m/>
    <m/>
    <m/>
    <m/>
    <m/>
    <m/>
    <m/>
    <m/>
    <m/>
    <s v="Education"/>
    <m/>
    <m/>
    <m/>
    <m/>
    <m/>
    <m/>
    <m/>
    <m/>
    <m/>
    <m/>
    <m/>
    <m/>
    <m/>
    <m/>
    <s v="user_228eUmsdKIb9OItgmiDq1zD4aPZ1eqiapbaLAGeBf8g"/>
    <s v="Bhairavi Jog"/>
    <m/>
    <m/>
    <s v="July"/>
    <x v="4"/>
    <m/>
    <m/>
    <s v="Downloaded the guide: Designing employee healthcare plan"/>
    <m/>
    <m/>
    <m/>
    <s v="2021-11-17 15:24:50.998000+00:00"/>
    <s v="2022-07-12 09:13:45.431000+00:00"/>
    <s v="GMC"/>
  </r>
  <r>
    <x v="28"/>
    <n v="1500000"/>
    <s v="INR"/>
    <n v="0"/>
    <x v="27"/>
    <s v="Sales"/>
    <s v="stat_kcR4fZg7TU7jjk1jAVua3qGLRS4J5uFayEjK5j02wtv"/>
    <s v="Unqualified"/>
    <x v="1"/>
    <s v="OpportunityStatusType.Lost"/>
    <m/>
    <m/>
    <s v="GTL policy"/>
    <s v="lead_lXEFAggjnZzpnmScwtbFBaGVF7JCkr8HjW8lbRirSff"/>
    <s v="Scripbox"/>
    <s v="Kanchan Kothari"/>
    <s v="user_JjaNBsxmUKBROYZvEahyXgec466W5jQa2pL0NUZ81Lb"/>
    <s v="Sreenivas Hatti"/>
    <s v="2022-07-08 09:09:54.483000+00:00"/>
    <s v="2022-07-12 09:01:12.794000+00:00"/>
    <m/>
    <s v="Bangalore"/>
    <m/>
    <m/>
    <m/>
    <n v="250"/>
    <m/>
    <m/>
    <m/>
    <m/>
    <m/>
    <m/>
    <m/>
    <m/>
    <m/>
    <m/>
    <m/>
    <s v="Banking &amp; Finance"/>
    <s v="Onsurity"/>
    <m/>
    <m/>
    <m/>
    <m/>
    <m/>
    <m/>
    <m/>
    <m/>
    <m/>
    <m/>
    <m/>
    <s v="Kaustubh Gaikwad"/>
    <m/>
    <s v="user_FdWFezbLzkYQcGsBUsjZO25nr2poK2nRbqV47Rs5Kfm"/>
    <s v="Prateek Wadhwa"/>
    <m/>
    <m/>
    <s v="July"/>
    <x v="4"/>
    <s v="Lusha"/>
    <m/>
    <s v="Glengarry"/>
    <m/>
    <s v="Accel, Flourish Ventures, Omidyar Network, Nippon Life Global Investors Americas, Deep Kalra"/>
    <m/>
    <s v="2021-12-09 09:17:54.135000+00:00"/>
    <s v="2022-09-07 03:51:17.858000+00:00"/>
    <s v="GTL"/>
  </r>
  <r>
    <x v="33"/>
    <n v="1500000"/>
    <s v="INR"/>
    <n v="0"/>
    <x v="74"/>
    <s v="Sales"/>
    <s v="stat_kcR4fZg7TU7jjk1jAVua3qGLRS4J5uFayEjK5j02wtv"/>
    <s v="Unqualified"/>
    <x v="1"/>
    <s v="OpportunityStatusType.Lost"/>
    <m/>
    <m/>
    <s v="GMC (1+3)- Renewal"/>
    <s v="lead_7o6FpxrZ8mCwVoxQqWkCYQnRZEMZBNGNIoUeT9lNbSg"/>
    <s v="Canara Hydraulics Pvt Ltd"/>
    <s v="Bhairavi Jog"/>
    <s v="user_228eUmsdKIb9OItgmiDq1zD4aPZ1eqiapbaLAGeBf8g"/>
    <s v="Bhairavi Jog"/>
    <s v="2022-06-24 05:16:33.599000+00:00"/>
    <s v="2022-07-12 09:04:29.783000+00:00"/>
    <m/>
    <s v="Bangalore"/>
    <m/>
    <m/>
    <m/>
    <n v="150"/>
    <m/>
    <m/>
    <m/>
    <m/>
    <m/>
    <m/>
    <m/>
    <m/>
    <m/>
    <m/>
    <m/>
    <s v="Manufacturing"/>
    <s v="Oriental"/>
    <m/>
    <m/>
    <m/>
    <m/>
    <m/>
    <m/>
    <m/>
    <m/>
    <m/>
    <m/>
    <m/>
    <s v="Prashant Abhang"/>
    <m/>
    <s v="user_228eUmsdKIb9OItgmiDq1zD4aPZ1eqiapbaLAGeBf8g"/>
    <s v="Bhairavi Jog"/>
    <m/>
    <m/>
    <s v="July"/>
    <x v="2"/>
    <m/>
    <m/>
    <m/>
    <m/>
    <m/>
    <m/>
    <s v="2022-05-07 04:45:27.212000+00:00"/>
    <s v="2022-07-12 09:04:29.824000+00:00"/>
    <s v="GMC"/>
  </r>
  <r>
    <x v="28"/>
    <n v="1600000"/>
    <s v="INR"/>
    <n v="0"/>
    <x v="36"/>
    <s v="Sales"/>
    <s v="stat_kcR4fZg7TU7jjk1jAVua3qGLRS4J5uFayEjK5j02wtv"/>
    <s v="Unqualified"/>
    <x v="1"/>
    <s v="OpportunityStatusType.Lost"/>
    <m/>
    <m/>
    <m/>
    <s v="lead_lXEFAggjnZzpnmScwtbFBaGVF7JCkr8HjW8lbRirSff"/>
    <s v="Scripbox"/>
    <s v="Kanchan Kothari"/>
    <s v="user_JjaNBsxmUKBROYZvEahyXgec466W5jQa2pL0NUZ81Lb"/>
    <s v="Sreenivas Hatti"/>
    <s v="2022-05-18 09:35:35.203000+00:00"/>
    <s v="2022-07-12 09:01:00.202000+00:00"/>
    <m/>
    <s v="Bangalore"/>
    <m/>
    <m/>
    <m/>
    <n v="250"/>
    <m/>
    <m/>
    <m/>
    <m/>
    <m/>
    <m/>
    <m/>
    <m/>
    <m/>
    <m/>
    <m/>
    <s v="Banking &amp; Finance"/>
    <s v="Onsurity"/>
    <m/>
    <m/>
    <m/>
    <m/>
    <m/>
    <m/>
    <m/>
    <m/>
    <m/>
    <m/>
    <m/>
    <s v="Kaustubh Gaikwad"/>
    <m/>
    <s v="user_FdWFezbLzkYQcGsBUsjZO25nr2poK2nRbqV47Rs5Kfm"/>
    <s v="Prateek Wadhwa"/>
    <m/>
    <m/>
    <s v="July"/>
    <x v="4"/>
    <s v="Lusha"/>
    <m/>
    <s v="Glengarry"/>
    <m/>
    <s v="Accel, Flourish Ventures, Omidyar Network, Nippon Life Global Investors Americas, Deep Kalra"/>
    <m/>
    <s v="2021-12-09 09:17:54.135000+00:00"/>
    <s v="2022-09-07 03:51:17.858000+00:00"/>
    <m/>
  </r>
  <r>
    <x v="9"/>
    <n v="30000"/>
    <s v="INR"/>
    <n v="0"/>
    <x v="43"/>
    <s v="Sales"/>
    <s v="stat_kcR4fZg7TU7jjk1jAVua3qGLRS4J5uFayEjK5j02wtv"/>
    <s v="Unqualified"/>
    <x v="1"/>
    <s v="OpportunityStatusType.Lost"/>
    <s v="cont_Qin19fPAyUBTCzmqpZCYjqr68Nont6rme15KOF5oKz6"/>
    <s v="mona pandit"/>
    <s v="WC (Renewal)"/>
    <s v="lead_R73hqZxFlQsDR9nwSkZsYtnLgCMbjWUb7EUfSddPm4f"/>
    <s v="WTE Infra Projects"/>
    <s v="Pranav Kenjale"/>
    <s v="user_9SBRjyF0n4iWuhUdqRyQkFhl2J4uyNKhFWvvJEvunX8"/>
    <s v="Omkar Ghate"/>
    <s v="2022-06-16 06:48:00.057000+00:00"/>
    <s v="2022-07-12 08:09:51.630000+00:00"/>
    <m/>
    <s v="Pune"/>
    <m/>
    <m/>
    <m/>
    <n v="300"/>
    <m/>
    <m/>
    <m/>
    <m/>
    <m/>
    <m/>
    <m/>
    <m/>
    <m/>
    <m/>
    <m/>
    <s v="Renewables &amp; Environment"/>
    <m/>
    <m/>
    <m/>
    <m/>
    <m/>
    <m/>
    <m/>
    <m/>
    <m/>
    <m/>
    <m/>
    <m/>
    <m/>
    <m/>
    <s v="user_elsJRWsVnVWXwXYDqwMxWZeO0sLXCWVtdfpMy6LREbN"/>
    <s v="Suraj Jadhav"/>
    <s v="Anjali Nishu"/>
    <m/>
    <s v="January; July"/>
    <x v="4"/>
    <m/>
    <m/>
    <m/>
    <m/>
    <m/>
    <m/>
    <s v="2020-12-14 05:22:52.138000+00:00"/>
    <s v="2022-10-10 07:34:29.208000+00:00"/>
    <m/>
  </r>
  <r>
    <x v="14"/>
    <n v="400000"/>
    <s v="INR"/>
    <n v="0"/>
    <x v="63"/>
    <s v="Sales"/>
    <s v="stat_kcR4fZg7TU7jjk1jAVua3qGLRS4J5uFayEjK5j02wtv"/>
    <s v="Unqualified"/>
    <x v="1"/>
    <s v="OpportunityStatusType.Lost"/>
    <m/>
    <m/>
    <s v="GPA"/>
    <s v="lead_lNOgyYFu9gdmG32yCirgyQi2QXBsFhfVIKrlSD1OTMU"/>
    <s v="Trianz"/>
    <s v="Aditya Binani"/>
    <s v="user_Iwn6da5WKkZqwUySK0oUuCb72pFP5WEm4zAb92ijqFe"/>
    <s v="Sonal Paithankar"/>
    <s v="2022-06-01 12:16:44.551000+00:00"/>
    <s v="2022-07-12 08:43:21.987000+00:00"/>
    <m/>
    <s v="Bangalore"/>
    <m/>
    <m/>
    <m/>
    <n v="1539"/>
    <m/>
    <m/>
    <m/>
    <m/>
    <m/>
    <m/>
    <m/>
    <m/>
    <m/>
    <m/>
    <m/>
    <s v="Professional Services"/>
    <m/>
    <m/>
    <m/>
    <m/>
    <m/>
    <m/>
    <m/>
    <m/>
    <m/>
    <m/>
    <m/>
    <m/>
    <m/>
    <m/>
    <s v="user_g5Yw4Z4XnIbmcGhJO80vdtFdd5ElcDlgYO3q8l82ODn"/>
    <s v="Aditya Binani"/>
    <m/>
    <m/>
    <s v="August; July"/>
    <x v="2"/>
    <m/>
    <m/>
    <m/>
    <m/>
    <m/>
    <m/>
    <s v="2022-01-31 05:10:30.408000+00:00"/>
    <s v="2022-10-20 10:16:19.828000+00:00"/>
    <m/>
  </r>
  <r>
    <x v="33"/>
    <n v="50000"/>
    <s v="INR"/>
    <n v="0"/>
    <x v="69"/>
    <s v="Sales"/>
    <s v="stat_kcR4fZg7TU7jjk1jAVua3qGLRS4J5uFayEjK5j02wtv"/>
    <s v="Unqualified"/>
    <x v="1"/>
    <s v="OpportunityStatusType.Lost"/>
    <m/>
    <m/>
    <s v="GPA"/>
    <s v="lead_wcEn7CgU9AyrPjbb1W6DOdetIFS7JJ9hvBLixwsRAbH"/>
    <s v="Scon Projects"/>
    <s v="Bhairavi Jog"/>
    <s v="user_228eUmsdKIb9OItgmiDq1zD4aPZ1eqiapbaLAGeBf8g"/>
    <s v="Bhairavi Jog"/>
    <s v="2022-04-25 12:43:48.030000+00:00"/>
    <s v="2022-07-12 08:07:47.310000+00:00"/>
    <m/>
    <s v="Pune"/>
    <m/>
    <m/>
    <m/>
    <n v="800"/>
    <m/>
    <m/>
    <m/>
    <m/>
    <m/>
    <m/>
    <m/>
    <m/>
    <m/>
    <m/>
    <m/>
    <s v="Construction &amp; Real Estate; Manufacturing"/>
    <m/>
    <m/>
    <m/>
    <m/>
    <m/>
    <m/>
    <m/>
    <m/>
    <m/>
    <m/>
    <m/>
    <m/>
    <s v="Shekhar Sakore"/>
    <m/>
    <s v="user_228eUmsdKIb9OItgmiDq1zD4aPZ1eqiapbaLAGeBf8g"/>
    <s v="Bhairavi Jog"/>
    <m/>
    <m/>
    <s v="July"/>
    <x v="4"/>
    <s v="Lusha"/>
    <m/>
    <s v="Employee Engagement Handbook"/>
    <m/>
    <m/>
    <m/>
    <s v="2022-04-03 18:16:38.201000+00:00"/>
    <s v="2022-09-12 06:05:11.844000+00:00"/>
    <s v="GPA"/>
  </r>
  <r>
    <x v="33"/>
    <n v="5000000"/>
    <s v="INR"/>
    <n v="0"/>
    <x v="69"/>
    <s v="Sales"/>
    <s v="stat_kcR4fZg7TU7jjk1jAVua3qGLRS4J5uFayEjK5j02wtv"/>
    <s v="Unqualified"/>
    <x v="1"/>
    <s v="OpportunityStatusType.Lost"/>
    <m/>
    <m/>
    <s v="GMC -1+3 (Renewal)"/>
    <s v="lead_wcEn7CgU9AyrPjbb1W6DOdetIFS7JJ9hvBLixwsRAbH"/>
    <s v="Scon Projects"/>
    <s v="Bhairavi Jog"/>
    <s v="user_228eUmsdKIb9OItgmiDq1zD4aPZ1eqiapbaLAGeBf8g"/>
    <s v="Bhairavi Jog"/>
    <s v="2022-04-25 12:43:17.618000+00:00"/>
    <s v="2022-07-12 08:07:38.036000+00:00"/>
    <m/>
    <s v="Pune"/>
    <m/>
    <m/>
    <m/>
    <n v="800"/>
    <m/>
    <m/>
    <m/>
    <m/>
    <m/>
    <m/>
    <m/>
    <m/>
    <m/>
    <m/>
    <m/>
    <s v="Construction &amp; Real Estate; Manufacturing"/>
    <m/>
    <m/>
    <m/>
    <m/>
    <m/>
    <m/>
    <m/>
    <m/>
    <m/>
    <m/>
    <m/>
    <m/>
    <s v="Shekhar Sakore"/>
    <m/>
    <s v="user_228eUmsdKIb9OItgmiDq1zD4aPZ1eqiapbaLAGeBf8g"/>
    <s v="Bhairavi Jog"/>
    <m/>
    <m/>
    <s v="July"/>
    <x v="4"/>
    <s v="Lusha"/>
    <m/>
    <s v="Employee Engagement Handbook"/>
    <m/>
    <m/>
    <m/>
    <s v="2022-04-03 18:16:38.201000+00:00"/>
    <s v="2022-09-12 06:05:11.844000+00:00"/>
    <s v="GMC"/>
  </r>
  <r>
    <x v="9"/>
    <n v="30000"/>
    <s v="INR"/>
    <n v="0"/>
    <x v="43"/>
    <s v="Sales"/>
    <s v="stat_kcR4fZg7TU7jjk1jAVua3qGLRS4J5uFayEjK5j02wtv"/>
    <s v="Unqualified"/>
    <x v="1"/>
    <s v="OpportunityStatusType.Lost"/>
    <s v="cont_Qin19fPAyUBTCzmqpZCYjqr68Nont6rme15KOF5oKz6"/>
    <s v="mona pandit"/>
    <s v="GPA (Renewal)"/>
    <s v="lead_R73hqZxFlQsDR9nwSkZsYtnLgCMbjWUb7EUfSddPm4f"/>
    <s v="WTE Infra Projects"/>
    <s v="Pranav Kenjale"/>
    <s v="user_9SBRjyF0n4iWuhUdqRyQkFhl2J4uyNKhFWvvJEvunX8"/>
    <s v="Omkar Ghate"/>
    <s v="2022-06-16 06:47:42.613000+00:00"/>
    <s v="2022-07-12 08:09:49.268000+00:00"/>
    <m/>
    <s v="Pune"/>
    <m/>
    <m/>
    <m/>
    <n v="300"/>
    <m/>
    <m/>
    <m/>
    <m/>
    <m/>
    <m/>
    <m/>
    <m/>
    <m/>
    <m/>
    <m/>
    <s v="Renewables &amp; Environment"/>
    <m/>
    <m/>
    <m/>
    <m/>
    <m/>
    <m/>
    <m/>
    <m/>
    <m/>
    <m/>
    <m/>
    <m/>
    <m/>
    <m/>
    <s v="user_elsJRWsVnVWXwXYDqwMxWZeO0sLXCWVtdfpMy6LREbN"/>
    <s v="Suraj Jadhav"/>
    <s v="Anjali Nishu"/>
    <m/>
    <s v="January; July"/>
    <x v="4"/>
    <m/>
    <m/>
    <m/>
    <m/>
    <m/>
    <m/>
    <s v="2020-12-14 05:22:52.138000+00:00"/>
    <s v="2022-10-10 07:34:29.208000+00:00"/>
    <m/>
  </r>
  <r>
    <x v="7"/>
    <n v="200000"/>
    <s v="INR"/>
    <n v="0"/>
    <x v="83"/>
    <s v="Sales"/>
    <s v="stat_1hn9nRJaLbI53NxPuSQgo90kRpbpKsFlwN4oEGNUTdO"/>
    <s v="Lost"/>
    <x v="1"/>
    <s v="OpportunityStatusType.Lost"/>
    <s v="cont_i19GVrLxC4hpJ3DlGI68d6TH8wqQnFY4ZGNz1gbF1ny"/>
    <s v="Balananda Vallamkondu"/>
    <s v="GPA Renewal"/>
    <s v="lead_DjzHddPGuk2csyHlmeUtdliSmARTNrm1uE3c0BaWmh2"/>
    <s v="Blackbuck Insights Pvt. Ltd."/>
    <s v="Trupti Suryavanshi"/>
    <s v="user_P3f70h2AcefBkFTBZpvA9LgDbjTmUIXkqdKqHJ5evwA"/>
    <s v="Manojkumar Tinna"/>
    <s v="2022-06-27 07:42:08.856000+00:00"/>
    <s v="2022-07-12 08:01:38.094000+00:00"/>
    <m/>
    <s v="Bangalore"/>
    <m/>
    <m/>
    <m/>
    <n v="350"/>
    <m/>
    <m/>
    <m/>
    <m/>
    <m/>
    <m/>
    <m/>
    <m/>
    <m/>
    <m/>
    <m/>
    <s v="IT Services &amp; IT Consulting"/>
    <m/>
    <m/>
    <m/>
    <m/>
    <m/>
    <m/>
    <m/>
    <m/>
    <m/>
    <m/>
    <m/>
    <m/>
    <s v="Mrunmay Jalgaonkar"/>
    <m/>
    <s v="user_L8E6IFhq6UCzKLHa45LUUTZCznDuyDwFrGaEp9DXiUM"/>
    <s v="Trupti Suryavanshi"/>
    <m/>
    <m/>
    <s v="July"/>
    <x v="2"/>
    <s v="Mr E"/>
    <m/>
    <m/>
    <m/>
    <m/>
    <m/>
    <s v="2021-12-21 12:00:54.773000+00:00"/>
    <s v="2022-09-08 08:38:51.120000+00:00"/>
    <s v="GPA"/>
  </r>
  <r>
    <x v="9"/>
    <n v="1500000"/>
    <s v="INR"/>
    <n v="0"/>
    <x v="16"/>
    <s v="Sales"/>
    <s v="stat_kcR4fZg7TU7jjk1jAVua3qGLRS4J5uFayEjK5j02wtv"/>
    <s v="Unqualified"/>
    <x v="1"/>
    <s v="OpportunityStatusType.Lost"/>
    <m/>
    <m/>
    <s v="GMC (Renewal)"/>
    <s v="lead_EZUl5n88BWbdWHpWf5l4fQn8wSW1LLBg83FItYVNNaR"/>
    <s v="Jayashree Polymers"/>
    <s v="Pranav Kenjale"/>
    <s v="user_9SBRjyF0n4iWuhUdqRyQkFhl2J4uyNKhFWvvJEvunX8"/>
    <s v="Omkar Ghate"/>
    <s v="2022-05-17 08:41:52.865000+00:00"/>
    <s v="2022-07-12 08:06:49.099000+00:00"/>
    <m/>
    <s v="Pune"/>
    <m/>
    <m/>
    <m/>
    <n v="202"/>
    <m/>
    <m/>
    <m/>
    <m/>
    <m/>
    <m/>
    <m/>
    <m/>
    <m/>
    <m/>
    <m/>
    <s v="Manufacturing"/>
    <m/>
    <m/>
    <m/>
    <m/>
    <m/>
    <m/>
    <m/>
    <m/>
    <m/>
    <m/>
    <m/>
    <m/>
    <s v="Jitin Gopi; Rakesh Nade"/>
    <m/>
    <s v="user_elsJRWsVnVWXwXYDqwMxWZeO0sLXCWVtdfpMy6LREbN"/>
    <s v="Suraj Jadhav"/>
    <m/>
    <m/>
    <s v="December; February; July"/>
    <x v="2"/>
    <s v="Mr. E"/>
    <m/>
    <s v="Vaccine inbound"/>
    <m/>
    <m/>
    <m/>
    <s v="2021-04-07 03:17:14.924000+00:00"/>
    <s v="2022-10-10 07:34:08.608000+00:00"/>
    <m/>
  </r>
  <r>
    <x v="7"/>
    <n v="5000000"/>
    <s v="INR"/>
    <n v="0"/>
    <x v="72"/>
    <s v="Sales"/>
    <s v="stat_1hn9nRJaLbI53NxPuSQgo90kRpbpKsFlwN4oEGNUTdO"/>
    <s v="Lost"/>
    <x v="1"/>
    <s v="OpportunityStatusType.Lost"/>
    <s v="cont_i19GVrLxC4hpJ3DlGI68d6TH8wqQnFY4ZGNz1gbF1ny"/>
    <s v="Balananda Vallamkondu"/>
    <s v="GMC Renewal"/>
    <s v="lead_DjzHddPGuk2csyHlmeUtdliSmARTNrm1uE3c0BaWmh2"/>
    <s v="Blackbuck Insights Pvt. Ltd."/>
    <s v="Trupti Suryavanshi"/>
    <s v="user_P3f70h2AcefBkFTBZpvA9LgDbjTmUIXkqdKqHJ5evwA"/>
    <s v="Manojkumar Tinna"/>
    <s v="2022-06-27 07:04:09.939000+00:00"/>
    <s v="2022-07-12 08:01:31.609000+00:00"/>
    <m/>
    <s v="Bangalore"/>
    <m/>
    <m/>
    <m/>
    <n v="350"/>
    <m/>
    <m/>
    <m/>
    <m/>
    <m/>
    <m/>
    <m/>
    <m/>
    <m/>
    <m/>
    <m/>
    <s v="IT Services &amp; IT Consulting"/>
    <m/>
    <m/>
    <m/>
    <m/>
    <m/>
    <m/>
    <m/>
    <m/>
    <m/>
    <m/>
    <m/>
    <m/>
    <s v="Mrunmay Jalgaonkar"/>
    <m/>
    <s v="user_L8E6IFhq6UCzKLHa45LUUTZCznDuyDwFrGaEp9DXiUM"/>
    <s v="Trupti Suryavanshi"/>
    <m/>
    <m/>
    <s v="July"/>
    <x v="2"/>
    <s v="Mr E"/>
    <m/>
    <m/>
    <m/>
    <m/>
    <m/>
    <s v="2021-12-21 12:00:54.773000+00:00"/>
    <s v="2022-09-08 08:38:51.120000+00:00"/>
    <s v="GMC"/>
  </r>
  <r>
    <x v="33"/>
    <n v="200000"/>
    <s v="INR"/>
    <n v="0"/>
    <x v="39"/>
    <s v="Sales"/>
    <s v="stat_kcR4fZg7TU7jjk1jAVua3qGLRS4J5uFayEjK5j02wtv"/>
    <s v="Unqualified"/>
    <x v="1"/>
    <s v="OpportunityStatusType.Lost"/>
    <m/>
    <m/>
    <s v="GPA"/>
    <s v="lead_NDzfYx7LVwF9GamsrHn578U5vR3icqw5jBOW4HAqlmy"/>
    <s v="Parakh Agro Industries"/>
    <s v="Bhairavi Jog"/>
    <s v="user_228eUmsdKIb9OItgmiDq1zD4aPZ1eqiapbaLAGeBf8g"/>
    <s v="Bhairavi Jog"/>
    <s v="2022-06-22 11:14:46.761000+00:00"/>
    <s v="2022-07-12 08:00:17.163000+00:00"/>
    <m/>
    <s v="Pune"/>
    <m/>
    <m/>
    <m/>
    <n v="1500"/>
    <m/>
    <m/>
    <m/>
    <m/>
    <m/>
    <m/>
    <m/>
    <m/>
    <m/>
    <m/>
    <m/>
    <s v="Food &amp; Beverages; Manufacturing"/>
    <m/>
    <m/>
    <m/>
    <m/>
    <m/>
    <m/>
    <m/>
    <m/>
    <m/>
    <m/>
    <m/>
    <m/>
    <s v="Sakshi Soni; Shekhar Sakore"/>
    <m/>
    <s v="user_228eUmsdKIb9OItgmiDq1zD4aPZ1eqiapbaLAGeBf8g"/>
    <s v="Bhairavi Jog"/>
    <m/>
    <m/>
    <s v="August; July"/>
    <x v="2"/>
    <s v="Naukri.com"/>
    <m/>
    <m/>
    <m/>
    <m/>
    <m/>
    <s v="2021-08-18 08:30:45.733000+00:00"/>
    <s v="2022-10-20 10:18:21.682000+00:00"/>
    <s v="GPA"/>
  </r>
  <r>
    <x v="33"/>
    <n v="100000"/>
    <s v="INR"/>
    <n v="0"/>
    <x v="39"/>
    <s v="Sales"/>
    <s v="stat_kcR4fZg7TU7jjk1jAVua3qGLRS4J5uFayEjK5j02wtv"/>
    <s v="Unqualified"/>
    <x v="1"/>
    <s v="OpportunityStatusType.Lost"/>
    <m/>
    <m/>
    <s v="WC"/>
    <s v="lead_NDzfYx7LVwF9GamsrHn578U5vR3icqw5jBOW4HAqlmy"/>
    <s v="Parakh Agro Industries"/>
    <s v="Bhairavi Jog"/>
    <s v="user_228eUmsdKIb9OItgmiDq1zD4aPZ1eqiapbaLAGeBf8g"/>
    <s v="Bhairavi Jog"/>
    <s v="2022-06-22 11:16:34.014000+00:00"/>
    <s v="2022-07-12 08:00:26.264000+00:00"/>
    <m/>
    <s v="Pune"/>
    <m/>
    <m/>
    <m/>
    <n v="1500"/>
    <m/>
    <m/>
    <m/>
    <m/>
    <m/>
    <m/>
    <m/>
    <m/>
    <m/>
    <m/>
    <m/>
    <s v="Food &amp; Beverages; Manufacturing"/>
    <m/>
    <m/>
    <m/>
    <m/>
    <m/>
    <m/>
    <m/>
    <m/>
    <m/>
    <m/>
    <m/>
    <m/>
    <s v="Sakshi Soni; Shekhar Sakore"/>
    <m/>
    <s v="user_228eUmsdKIb9OItgmiDq1zD4aPZ1eqiapbaLAGeBf8g"/>
    <s v="Bhairavi Jog"/>
    <m/>
    <m/>
    <s v="August; July"/>
    <x v="2"/>
    <s v="Naukri.com"/>
    <m/>
    <m/>
    <m/>
    <m/>
    <m/>
    <s v="2021-08-18 08:30:45.733000+00:00"/>
    <s v="2022-10-20 10:18:21.682000+00:00"/>
    <s v="WC"/>
  </r>
  <r>
    <x v="33"/>
    <n v="3000000"/>
    <s v="INR"/>
    <n v="0"/>
    <x v="30"/>
    <s v="Sales"/>
    <s v="stat_kcR4fZg7TU7jjk1jAVua3qGLRS4J5uFayEjK5j02wtv"/>
    <s v="Unqualified"/>
    <x v="1"/>
    <s v="OpportunityStatusType.Lost"/>
    <m/>
    <m/>
    <s v="GTL (Renewal)"/>
    <s v="lead_NDzfYx7LVwF9GamsrHn578U5vR3icqw5jBOW4HAqlmy"/>
    <s v="Parakh Agro Industries"/>
    <s v="Bhairavi Jog"/>
    <s v="user_228eUmsdKIb9OItgmiDq1zD4aPZ1eqiapbaLAGeBf8g"/>
    <s v="Bhairavi Jog"/>
    <s v="2022-06-22 11:15:57.228000+00:00"/>
    <s v="2022-07-12 08:00:35.930000+00:00"/>
    <m/>
    <s v="Pune"/>
    <m/>
    <m/>
    <m/>
    <n v="1500"/>
    <m/>
    <m/>
    <m/>
    <m/>
    <m/>
    <m/>
    <m/>
    <m/>
    <m/>
    <m/>
    <m/>
    <s v="Food &amp; Beverages; Manufacturing"/>
    <m/>
    <m/>
    <m/>
    <m/>
    <m/>
    <m/>
    <m/>
    <m/>
    <m/>
    <m/>
    <m/>
    <m/>
    <s v="Sakshi Soni; Shekhar Sakore"/>
    <m/>
    <s v="user_228eUmsdKIb9OItgmiDq1zD4aPZ1eqiapbaLAGeBf8g"/>
    <s v="Bhairavi Jog"/>
    <m/>
    <m/>
    <s v="August; July"/>
    <x v="2"/>
    <s v="Naukri.com"/>
    <m/>
    <m/>
    <m/>
    <m/>
    <m/>
    <s v="2021-08-18 08:30:45.733000+00:00"/>
    <s v="2022-10-20 10:18:21.682000+00:00"/>
    <s v="GTL"/>
  </r>
  <r>
    <x v="33"/>
    <n v="10000000"/>
    <s v="INR"/>
    <n v="0"/>
    <x v="36"/>
    <s v="Sales"/>
    <s v="stat_kcR4fZg7TU7jjk1jAVua3qGLRS4J5uFayEjK5j02wtv"/>
    <s v="Unqualified"/>
    <x v="1"/>
    <s v="OpportunityStatusType.Lost"/>
    <m/>
    <m/>
    <s v="GMC (1+3)"/>
    <s v="lead_NDzfYx7LVwF9GamsrHn578U5vR3icqw5jBOW4HAqlmy"/>
    <s v="Parakh Agro Industries"/>
    <s v="Bhairavi Jog"/>
    <s v="user_228eUmsdKIb9OItgmiDq1zD4aPZ1eqiapbaLAGeBf8g"/>
    <s v="Bhairavi Jog"/>
    <s v="2022-06-22 11:13:38.764000+00:00"/>
    <s v="2022-07-12 07:59:55.187000+00:00"/>
    <m/>
    <s v="Pune"/>
    <m/>
    <m/>
    <m/>
    <n v="1500"/>
    <m/>
    <m/>
    <m/>
    <m/>
    <m/>
    <m/>
    <m/>
    <m/>
    <m/>
    <m/>
    <m/>
    <s v="Food &amp; Beverages; Manufacturing"/>
    <m/>
    <m/>
    <m/>
    <m/>
    <m/>
    <m/>
    <m/>
    <m/>
    <m/>
    <m/>
    <m/>
    <m/>
    <s v="Sakshi Soni; Shekhar Sakore"/>
    <m/>
    <s v="user_228eUmsdKIb9OItgmiDq1zD4aPZ1eqiapbaLAGeBf8g"/>
    <s v="Bhairavi Jog"/>
    <m/>
    <m/>
    <s v="August; July"/>
    <x v="2"/>
    <s v="Naukri.com"/>
    <m/>
    <m/>
    <m/>
    <m/>
    <m/>
    <s v="2021-08-18 08:30:45.733000+00:00"/>
    <s v="2022-10-20 10:18:21.682000+00:00"/>
    <s v="GMC"/>
  </r>
  <r>
    <x v="33"/>
    <n v="500000"/>
    <s v="INR"/>
    <n v="0"/>
    <x v="36"/>
    <s v="Sales"/>
    <s v="stat_kcR4fZg7TU7jjk1jAVua3qGLRS4J5uFayEjK5j02wtv"/>
    <s v="Unqualified"/>
    <x v="1"/>
    <s v="OpportunityStatusType.Lost"/>
    <m/>
    <m/>
    <s v="Non-EB"/>
    <s v="lead_NDzfYx7LVwF9GamsrHn578U5vR3icqw5jBOW4HAqlmy"/>
    <s v="Parakh Agro Industries"/>
    <s v="Bhairavi Jog"/>
    <s v="user_228eUmsdKIb9OItgmiDq1zD4aPZ1eqiapbaLAGeBf8g"/>
    <s v="Bhairavi Jog"/>
    <s v="2022-06-22 11:14:09.705000+00:00"/>
    <s v="2022-07-12 08:00:04.815000+00:00"/>
    <m/>
    <s v="Pune"/>
    <m/>
    <m/>
    <m/>
    <n v="1500"/>
    <m/>
    <m/>
    <m/>
    <m/>
    <m/>
    <m/>
    <m/>
    <m/>
    <m/>
    <m/>
    <m/>
    <s v="Food &amp; Beverages; Manufacturing"/>
    <m/>
    <m/>
    <m/>
    <m/>
    <m/>
    <m/>
    <m/>
    <m/>
    <m/>
    <m/>
    <m/>
    <m/>
    <s v="Sakshi Soni; Shekhar Sakore"/>
    <m/>
    <s v="user_228eUmsdKIb9OItgmiDq1zD4aPZ1eqiapbaLAGeBf8g"/>
    <s v="Bhairavi Jog"/>
    <m/>
    <m/>
    <s v="August; July"/>
    <x v="2"/>
    <s v="Naukri.com"/>
    <m/>
    <m/>
    <m/>
    <m/>
    <m/>
    <s v="2021-08-18 08:30:45.733000+00:00"/>
    <s v="2022-10-20 10:18:21.682000+00:00"/>
    <s v="NON EB"/>
  </r>
  <r>
    <x v="22"/>
    <n v="6700000"/>
    <s v="INR"/>
    <n v="0"/>
    <x v="87"/>
    <s v="Sales"/>
    <s v="stat_1hn9nRJaLbI53NxPuSQgo90kRpbpKsFlwN4oEGNUTdO"/>
    <s v="Lost"/>
    <x v="1"/>
    <s v="OpportunityStatusType.Lost"/>
    <m/>
    <m/>
    <s v="GTL (Renewal) - Client got a quote at 1.1 per mile"/>
    <s v="lead_0YDD985dbyIaw3dKR0pjOofO3h4QmKqa2oLqb38MTgb"/>
    <s v="Sany Heavy Industries India ltd"/>
    <s v="Pranav Kenjale"/>
    <s v="user_TZzywQwym26DjuswO479pxRhNKX152z8X1haCx2vcst"/>
    <s v="Vrushali Kummar"/>
    <s v="2022-06-22 10:59:09.879000+00:00"/>
    <s v="2022-07-12 07:52:37.187000+00:00"/>
    <m/>
    <s v="Pune"/>
    <m/>
    <s v="2020-08-24 07:08:18+00:00"/>
    <m/>
    <n v="500"/>
    <m/>
    <m/>
    <m/>
    <m/>
    <m/>
    <m/>
    <m/>
    <m/>
    <m/>
    <m/>
    <m/>
    <s v="Automotive"/>
    <m/>
    <m/>
    <m/>
    <m/>
    <m/>
    <m/>
    <m/>
    <m/>
    <m/>
    <m/>
    <m/>
    <m/>
    <m/>
    <m/>
    <s v="user_6hRQhcoLhZEDUBYaw3vS7rv6T5582sGfXq4jNRqTfUU"/>
    <s v="Aishwarya Nyayadhish"/>
    <s v="Anjali Nishu"/>
    <m/>
    <s v="July; May; September"/>
    <x v="2"/>
    <m/>
    <m/>
    <s v="Ssoumen List"/>
    <m/>
    <m/>
    <m/>
    <s v="2020-12-06 09:47:22.325000+00:00"/>
    <s v="2022-10-10 07:31:08.200000+00:00"/>
    <m/>
  </r>
  <r>
    <x v="12"/>
    <n v="100000"/>
    <s v="INR"/>
    <n v="0"/>
    <x v="16"/>
    <s v="Sales"/>
    <s v="stat_kcR4fZg7TU7jjk1jAVua3qGLRS4J5uFayEjK5j02wtv"/>
    <s v="Unqualified"/>
    <x v="1"/>
    <s v="OpportunityStatusType.Lost"/>
    <s v="cont_O5loeN48LiBpiSWqDw78bv1A5U2UcKPUpvnPIDbgMb7"/>
    <s v="Brinda Karnik"/>
    <s v="GPA"/>
    <s v="lead_pMmdOLWQqI87ErmPzaBgW8V5tX02381FDoBrW0XUNTF"/>
    <s v="BENNETT COLEMAN &amp; COMPANY LTD/Times Professional"/>
    <s v="Mayur Gadiyar"/>
    <s v="user_Iwn6da5WKkZqwUySK0oUuCb72pFP5WEm4zAb92ijqFe"/>
    <s v="Sonal Paithankar"/>
    <s v="2022-04-29 12:58:29.067000+00:00"/>
    <s v="2022-07-12 06:26:05.474000+00:00"/>
    <m/>
    <s v="Mumbai"/>
    <m/>
    <m/>
    <m/>
    <n v="8383"/>
    <m/>
    <m/>
    <m/>
    <m/>
    <m/>
    <m/>
    <m/>
    <m/>
    <m/>
    <m/>
    <m/>
    <s v="Publishing"/>
    <m/>
    <m/>
    <m/>
    <m/>
    <m/>
    <m/>
    <m/>
    <m/>
    <m/>
    <m/>
    <m/>
    <m/>
    <s v="Aniket Vahile"/>
    <m/>
    <s v="user_bdUPAGjcS7p6513So3N4g3aWNS5HuBuVJi7bvCPAsLt"/>
    <s v="Mayur Gadiyar"/>
    <m/>
    <m/>
    <s v="August; June"/>
    <x v="2"/>
    <s v="Lusha"/>
    <m/>
    <s v="Mayur Leads"/>
    <m/>
    <m/>
    <m/>
    <s v="2021-08-23 10:16:58.277000+00:00"/>
    <s v="2022-10-17 07:07:57.867000+00:00"/>
    <s v="GPA"/>
  </r>
  <r>
    <x v="0"/>
    <n v="15000000"/>
    <s v="INR"/>
    <n v="0"/>
    <x v="49"/>
    <s v="Sales"/>
    <s v="stat_1hn9nRJaLbI53NxPuSQgo90kRpbpKsFlwN4oEGNUTdO"/>
    <s v="Lost"/>
    <x v="1"/>
    <s v="OpportunityStatusType.Lost"/>
    <m/>
    <m/>
    <s v="GMC (1+3)- Renewal"/>
    <s v="lead_Fl2c9tUEhc02EDOSpqWY7pTDe7VneJk5TrTvXsV5til"/>
    <s v="Neudesic"/>
    <s v="Bhairavi Jog"/>
    <s v="user_P3f70h2AcefBkFTBZpvA9LgDbjTmUIXkqdKqHJ5evwA"/>
    <s v="Manojkumar Tinna"/>
    <s v="2022-06-03 10:54:04.432000+00:00"/>
    <s v="2022-07-12 07:13:22.536000+00:00"/>
    <m/>
    <s v="Hyderabad"/>
    <m/>
    <m/>
    <m/>
    <n v="1000"/>
    <m/>
    <m/>
    <m/>
    <m/>
    <m/>
    <m/>
    <m/>
    <m/>
    <m/>
    <m/>
    <m/>
    <s v="IT Services &amp; IT Consulting"/>
    <m/>
    <m/>
    <m/>
    <m/>
    <m/>
    <m/>
    <m/>
    <m/>
    <m/>
    <m/>
    <m/>
    <m/>
    <s v="Deepak Yadav"/>
    <m/>
    <s v="user_228eUmsdKIb9OItgmiDq1zD4aPZ1eqiapbaLAGeBf8g"/>
    <s v="Bhairavi Jog"/>
    <m/>
    <m/>
    <s v="July"/>
    <x v="2"/>
    <m/>
    <m/>
    <m/>
    <m/>
    <m/>
    <m/>
    <s v="2022-01-31 05:10:24.371000+00:00"/>
    <s v="2022-10-13 07:36:18.289000+00:00"/>
    <s v="GMC"/>
  </r>
  <r>
    <x v="14"/>
    <n v="2000000"/>
    <s v="INR"/>
    <n v="0"/>
    <x v="36"/>
    <s v="Sales"/>
    <s v="stat_kcR4fZg7TU7jjk1jAVua3qGLRS4J5uFayEjK5j02wtv"/>
    <s v="Unqualified"/>
    <x v="1"/>
    <s v="OpportunityStatusType.Lost"/>
    <m/>
    <m/>
    <s v="GTL"/>
    <s v="lead_UezglNXsbOBP4nLUWkNRc3VSBIVSWzaHqICUAu7i9K7"/>
    <s v="Quinnox"/>
    <s v="Aditya Binani"/>
    <s v="user_g5Yw4Z4XnIbmcGhJO80vdtFdd5ElcDlgYO3q8l82ODn"/>
    <s v="Aditya Binani"/>
    <s v="2022-06-16 10:38:44.863000+00:00"/>
    <s v="2022-07-12 07:20:50.534000+00:00"/>
    <m/>
    <s v="Mumbai"/>
    <m/>
    <m/>
    <m/>
    <n v="1400"/>
    <m/>
    <m/>
    <m/>
    <m/>
    <m/>
    <m/>
    <m/>
    <s v="PAID_SOCIAL"/>
    <m/>
    <m/>
    <m/>
    <s v="IT Services &amp; IT Consulting"/>
    <m/>
    <m/>
    <m/>
    <m/>
    <m/>
    <m/>
    <m/>
    <m/>
    <m/>
    <m/>
    <m/>
    <m/>
    <s v="Deepak Yadav"/>
    <m/>
    <s v="user_vMd4rmcrSbjykdyL2J7rrYn84SWdcNc5FKligrmItPw"/>
    <s v="Shreenath Bhat"/>
    <m/>
    <m/>
    <s v="December; July; June"/>
    <x v="4"/>
    <m/>
    <m/>
    <s v="Vaccine inbound"/>
    <m/>
    <m/>
    <m/>
    <s v="2021-05-31 07:36:03.687000+00:00"/>
    <s v="2022-10-20 13:24:29.502000+00:00"/>
    <m/>
  </r>
  <r>
    <x v="22"/>
    <n v="50000"/>
    <s v="INR"/>
    <n v="0"/>
    <x v="82"/>
    <s v="Sales"/>
    <s v="stat_1hn9nRJaLbI53NxPuSQgo90kRpbpKsFlwN4oEGNUTdO"/>
    <s v="Lost"/>
    <x v="1"/>
    <s v="OpportunityStatusType.Lost"/>
    <m/>
    <m/>
    <s v="GPA- Renewal- Plant 2"/>
    <s v="lead_EgwAV7TMRrJeW6XsmOcAMrtj0TRz7wATOU9rwltRS8P"/>
    <s v="Rucha Engineers P Ltd"/>
    <s v="Bhairavi Jog"/>
    <s v="user_TZzywQwym26DjuswO479pxRhNKX152z8X1haCx2vcst"/>
    <s v="Vrushali Kummar"/>
    <s v="2022-05-11 12:01:08.519000+00:00"/>
    <s v="2022-07-12 02:12:25.045000+00:00"/>
    <m/>
    <s v="Aurangabad"/>
    <m/>
    <m/>
    <m/>
    <n v="590"/>
    <m/>
    <m/>
    <m/>
    <m/>
    <m/>
    <m/>
    <m/>
    <s v="PAID_SOCIAL"/>
    <m/>
    <m/>
    <m/>
    <s v="Automotive; Manufacturing"/>
    <m/>
    <m/>
    <m/>
    <m/>
    <m/>
    <m/>
    <m/>
    <m/>
    <m/>
    <m/>
    <m/>
    <m/>
    <s v="Deepak Yadav"/>
    <m/>
    <s v="user_228eUmsdKIb9OItgmiDq1zD4aPZ1eqiapbaLAGeBf8g"/>
    <s v="Bhairavi Jog"/>
    <m/>
    <m/>
    <s v="February; July; October"/>
    <x v="4"/>
    <s v="Naukri.com"/>
    <m/>
    <s v="Employee Engagement Handbook"/>
    <m/>
    <m/>
    <m/>
    <s v="2021-07-09 10:50:04.171000+00:00"/>
    <s v="2022-10-19 01:43:24.619000+00:00"/>
    <s v="GPA"/>
  </r>
  <r>
    <x v="40"/>
    <n v="10500000"/>
    <s v="INR"/>
    <n v="0"/>
    <x v="53"/>
    <s v="Sales"/>
    <s v="stat_1hn9nRJaLbI53NxPuSQgo90kRpbpKsFlwN4oEGNUTdO"/>
    <s v="Lost"/>
    <x v="1"/>
    <s v="OpportunityStatusType.Lost"/>
    <m/>
    <m/>
    <s v="Oriental was L1"/>
    <s v="lead_AzcogbtYuVTnWJEHRAUWxQEXsnO2S3Px4TCEtxslEBF"/>
    <s v="Raymond"/>
    <s v="Namrata Aurora"/>
    <s v="user_lccnw70UrYzjPcbxrA5N9qp8LF1vx6aP08yPEdeU06P"/>
    <s v="Vikas Gupta"/>
    <s v="2022-02-02 11:29:20.835000+00:00"/>
    <s v="2022-07-11 15:24:00.393000+00:00"/>
    <m/>
    <s v="Mumbai"/>
    <m/>
    <m/>
    <m/>
    <n v="1000"/>
    <m/>
    <m/>
    <s v="Facebook"/>
    <m/>
    <m/>
    <m/>
    <m/>
    <s v="PAID_SOCIAL"/>
    <m/>
    <m/>
    <m/>
    <s v="Manufacturing"/>
    <s v="Oriental insurance"/>
    <m/>
    <m/>
    <m/>
    <m/>
    <m/>
    <m/>
    <m/>
    <m/>
    <m/>
    <m/>
    <m/>
    <s v="Amol Gawali"/>
    <m/>
    <s v="user_FdWFezbLzkYQcGsBUsjZO25nr2poK2nRbqV47Rs5Kfm"/>
    <s v="Prateek Wadhwa"/>
    <m/>
    <m/>
    <s v="June"/>
    <x v="2"/>
    <m/>
    <m/>
    <s v="Employee Engagement Handbook"/>
    <m/>
    <m/>
    <s v="paramount"/>
    <s v="2021-07-27 10:40:33.676000+00:00"/>
    <s v="2022-10-06 00:06:54.091000+00:00"/>
    <s v="GMC"/>
  </r>
  <r>
    <x v="43"/>
    <n v="2000000"/>
    <s v="INR"/>
    <n v="0"/>
    <x v="16"/>
    <s v="Sales"/>
    <s v="stat_kcR4fZg7TU7jjk1jAVua3qGLRS4J5uFayEjK5j02wtv"/>
    <s v="Unqualified"/>
    <x v="1"/>
    <s v="OpportunityStatusType.Lost"/>
    <m/>
    <m/>
    <m/>
    <s v="lead_ZeHsVdUABdwG8Q0HuJzMjAlaB4wTCjfGzax2qtSJc32"/>
    <s v="Endo Pharmaceuticals"/>
    <s v="Kanchan Kothari"/>
    <s v="user_jbppzD9HyqqioXDaUzrIJfkBW97sQdk5kSNPsBKGx0r"/>
    <s v="Pranaav Marathe"/>
    <s v="2022-06-02 11:10:44.920000+00:00"/>
    <s v="2022-07-12 06:16:32.941000+00:00"/>
    <m/>
    <s v="Mumbai"/>
    <m/>
    <m/>
    <m/>
    <n v="1600"/>
    <m/>
    <m/>
    <m/>
    <m/>
    <m/>
    <m/>
    <m/>
    <m/>
    <m/>
    <m/>
    <m/>
    <s v="Manufacturing"/>
    <m/>
    <m/>
    <m/>
    <m/>
    <m/>
    <m/>
    <m/>
    <m/>
    <m/>
    <m/>
    <m/>
    <m/>
    <s v="Mrunmay Jalgaonkar"/>
    <m/>
    <s v="user_FdWFezbLzkYQcGsBUsjZO25nr2poK2nRbqV47Rs5Kfm"/>
    <s v="Prateek Wadhwa"/>
    <m/>
    <m/>
    <s v="July"/>
    <x v="2"/>
    <m/>
    <m/>
    <m/>
    <m/>
    <m/>
    <m/>
    <s v="2022-04-26 05:59:08.302000+00:00"/>
    <s v="2022-10-20 10:26:15.191000+00:00"/>
    <m/>
  </r>
  <r>
    <x v="44"/>
    <n v="2900000"/>
    <s v="INR"/>
    <n v="0"/>
    <x v="72"/>
    <s v="Sales"/>
    <s v="stat_1hn9nRJaLbI53NxPuSQgo90kRpbpKsFlwN4oEGNUTdO"/>
    <s v="Lost"/>
    <x v="1"/>
    <s v="OpportunityStatusType.Lost"/>
    <s v="cont_7GPiYa7Y3SkcHdezm5XgHEe4NWGUXNELMkxWLO5cZN8"/>
    <s v="Mohan Venkata Kumar Pillarisetti"/>
    <s v="GMC ren"/>
    <s v="lead_FlKacxRb7lbjE1rWXNNP9UaMomNyDuXnCnYNUgYLe9R"/>
    <s v="NOVELTECH FEEDS"/>
    <s v="Gauri Jori"/>
    <s v="user_8jx3L2CDfrbzNnwYUv6Plfha6VxaSGsqcbTXR3sIBZi"/>
    <s v="Manish Balpande"/>
    <s v="2022-07-05 07:38:01.092000+00:00"/>
    <s v="2022-07-11 11:19:49.677000+00:00"/>
    <m/>
    <s v="Other"/>
    <m/>
    <m/>
    <m/>
    <n v="343"/>
    <m/>
    <m/>
    <m/>
    <m/>
    <m/>
    <m/>
    <m/>
    <m/>
    <m/>
    <m/>
    <m/>
    <s v="Food &amp; Beverages"/>
    <m/>
    <m/>
    <m/>
    <m/>
    <m/>
    <m/>
    <m/>
    <m/>
    <m/>
    <m/>
    <m/>
    <m/>
    <s v="Amol Gawali"/>
    <m/>
    <s v="user_5YHA1ZU4iP896lD1YJehdJcMx7ZEgWCpulT4T2c3pJ3"/>
    <s v="Gauri Jori"/>
    <m/>
    <m/>
    <s v="June"/>
    <x v="1"/>
    <m/>
    <m/>
    <s v="Downloaded the guide: Employee Wellness Handbook"/>
    <m/>
    <m/>
    <m/>
    <s v="2021-09-01 10:06:42.397000+00:00"/>
    <s v="2022-08-11 07:29:09.992000+00:00"/>
    <s v="GMC"/>
  </r>
  <r>
    <x v="9"/>
    <n v="10000"/>
    <s v="INR"/>
    <n v="0"/>
    <x v="4"/>
    <s v="Sales"/>
    <s v="stat_kcR4fZg7TU7jjk1jAVua3qGLRS4J5uFayEjK5j02wtv"/>
    <s v="Unqualified"/>
    <x v="1"/>
    <s v="OpportunityStatusType.Lost"/>
    <m/>
    <m/>
    <s v="GPA"/>
    <s v="lead_aEz4AsmHcV5GhkLAX5ylgJAVxCPV2VeBtV78o61Layc"/>
    <s v="Oitolabs"/>
    <s v="Bharti Bankey"/>
    <s v="user_9SBRjyF0n4iWuhUdqRyQkFhl2J4uyNKhFWvvJEvunX8"/>
    <s v="Omkar Ghate"/>
    <s v="2022-02-24 11:06:31.002000+00:00"/>
    <s v="2022-07-11 10:50:59.770000+00:00"/>
    <m/>
    <s v="Bangalore"/>
    <m/>
    <s v="2022-02-23 07:02:59+00:00"/>
    <m/>
    <n v="25"/>
    <m/>
    <m/>
    <m/>
    <m/>
    <m/>
    <m/>
    <m/>
    <m/>
    <m/>
    <m/>
    <m/>
    <s v="IT Services &amp; IT Consulting"/>
    <m/>
    <m/>
    <m/>
    <m/>
    <m/>
    <m/>
    <m/>
    <m/>
    <m/>
    <m/>
    <m/>
    <m/>
    <s v="Deepak Yadav"/>
    <m/>
    <s v="user_aM3WaaSUQQmaNnsm9l2FQRVWUEr8RN2ZdXzsuQUalQ3"/>
    <s v="Bharti Bankey"/>
    <s v="Siddharth Angolkar"/>
    <m/>
    <m/>
    <x v="3"/>
    <s v="Inbound via website"/>
    <m/>
    <s v="Employee Count 25"/>
    <m/>
    <m/>
    <m/>
    <s v="2022-02-23 07:05:44.429000+00:00"/>
    <s v="2022-07-11 10:50:59.821000+00:00"/>
    <m/>
  </r>
  <r>
    <x v="9"/>
    <n v="60000"/>
    <s v="INR"/>
    <n v="0"/>
    <x v="4"/>
    <s v="Sales"/>
    <s v="stat_kcR4fZg7TU7jjk1jAVua3qGLRS4J5uFayEjK5j02wtv"/>
    <s v="Unqualified"/>
    <x v="1"/>
    <s v="OpportunityStatusType.Lost"/>
    <m/>
    <m/>
    <s v="GMC"/>
    <s v="lead_aEz4AsmHcV5GhkLAX5ylgJAVxCPV2VeBtV78o61Layc"/>
    <s v="Oitolabs"/>
    <s v="Bharti Bankey"/>
    <s v="user_9SBRjyF0n4iWuhUdqRyQkFhl2J4uyNKhFWvvJEvunX8"/>
    <s v="Omkar Ghate"/>
    <s v="2022-02-24 11:06:07.257000+00:00"/>
    <s v="2022-07-11 10:50:54.825000+00:00"/>
    <m/>
    <s v="Bangalore"/>
    <m/>
    <s v="2022-02-23 07:02:59+00:00"/>
    <m/>
    <n v="25"/>
    <m/>
    <m/>
    <m/>
    <m/>
    <m/>
    <m/>
    <m/>
    <m/>
    <m/>
    <m/>
    <m/>
    <s v="IT Services &amp; IT Consulting"/>
    <m/>
    <m/>
    <m/>
    <m/>
    <m/>
    <m/>
    <m/>
    <m/>
    <m/>
    <m/>
    <m/>
    <m/>
    <s v="Deepak Yadav"/>
    <m/>
    <s v="user_aM3WaaSUQQmaNnsm9l2FQRVWUEr8RN2ZdXzsuQUalQ3"/>
    <s v="Bharti Bankey"/>
    <s v="Siddharth Angolkar"/>
    <m/>
    <m/>
    <x v="3"/>
    <s v="Inbound via website"/>
    <m/>
    <s v="Employee Count 25"/>
    <m/>
    <m/>
    <m/>
    <s v="2022-02-23 07:05:44.429000+00:00"/>
    <s v="2022-07-11 10:50:59.821000+00:00"/>
    <m/>
  </r>
  <r>
    <x v="9"/>
    <n v="25000"/>
    <s v="INR"/>
    <n v="0"/>
    <x v="10"/>
    <s v="Sales"/>
    <s v="stat_kcR4fZg7TU7jjk1jAVua3qGLRS4J5uFayEjK5j02wtv"/>
    <s v="Unqualified"/>
    <x v="1"/>
    <s v="OpportunityStatusType.Lost"/>
    <m/>
    <m/>
    <m/>
    <s v="lead_qK7HNmx5YCQP57OEQovfmD7Hu9zaw1ZBfGMkf01hZIM"/>
    <s v="AlMassa Business Services Pvt ltd"/>
    <s v="Bharti Bankey"/>
    <s v="user_9SBRjyF0n4iWuhUdqRyQkFhl2J4uyNKhFWvvJEvunX8"/>
    <s v="Omkar Ghate"/>
    <s v="2022-03-02 04:34:57.901000+00:00"/>
    <s v="2022-07-11 10:34:02.578000+00:00"/>
    <m/>
    <s v="Delhi"/>
    <m/>
    <s v="2022-02-10 06:37:56+00:00"/>
    <m/>
    <n v="8"/>
    <m/>
    <m/>
    <m/>
    <m/>
    <m/>
    <m/>
    <m/>
    <s v="DIRECT_TRAFFIC"/>
    <m/>
    <m/>
    <m/>
    <s v="IT Services &amp; IT Consulting"/>
    <m/>
    <m/>
    <m/>
    <m/>
    <m/>
    <m/>
    <m/>
    <m/>
    <m/>
    <m/>
    <m/>
    <m/>
    <m/>
    <m/>
    <s v="user_aM3WaaSUQQmaNnsm9l2FQRVWUEr8RN2ZdXzsuQUalQ3"/>
    <s v="Bharti Bankey"/>
    <m/>
    <m/>
    <m/>
    <x v="3"/>
    <s v="Inbound via website"/>
    <m/>
    <s v="Employee Count 100"/>
    <m/>
    <m/>
    <m/>
    <s v="2022-02-09 13:16:58.870000+00:00"/>
    <s v="2022-07-11 10:34:02.606000+00:00"/>
    <m/>
  </r>
  <r>
    <x v="9"/>
    <n v="200000"/>
    <s v="INR"/>
    <n v="0"/>
    <x v="16"/>
    <s v="Sales"/>
    <s v="stat_kcR4fZg7TU7jjk1jAVua3qGLRS4J5uFayEjK5j02wtv"/>
    <s v="Unqualified"/>
    <x v="1"/>
    <s v="OpportunityStatusType.Lost"/>
    <m/>
    <m/>
    <m/>
    <s v="lead_vLGMc0pBwMbosNw8AALhKMFn1AEeCMI70PzgxT2ASSl"/>
    <s v="Advanced Sport Technologies LLP"/>
    <s v="Omkar Ghate"/>
    <s v="user_9SBRjyF0n4iWuhUdqRyQkFhl2J4uyNKhFWvvJEvunX8"/>
    <s v="Omkar Ghate"/>
    <s v="2022-03-02 12:33:31.212000+00:00"/>
    <s v="2022-07-11 10:48:40.595000+00:00"/>
    <m/>
    <s v="Delhi"/>
    <m/>
    <s v="2022-02-23 12:47:40+00:00"/>
    <m/>
    <n v="35"/>
    <m/>
    <m/>
    <m/>
    <m/>
    <m/>
    <m/>
    <m/>
    <m/>
    <m/>
    <m/>
    <m/>
    <s v="IT Services &amp; IT Consulting"/>
    <m/>
    <m/>
    <m/>
    <m/>
    <m/>
    <m/>
    <m/>
    <m/>
    <m/>
    <m/>
    <m/>
    <m/>
    <s v="Aniket Vahile; Shekhar Sakore"/>
    <m/>
    <s v="user_9SBRjyF0n4iWuhUdqRyQkFhl2J4uyNKhFWvvJEvunX8"/>
    <s v="Omkar Ghate"/>
    <s v="Siddharth Angolkar"/>
    <m/>
    <m/>
    <x v="3"/>
    <s v="Inbound via website"/>
    <m/>
    <s v="Employee Count 25"/>
    <m/>
    <m/>
    <m/>
    <s v="2022-02-23 12:50:28.403000+00:00"/>
    <s v="2022-09-02 17:49:19.360000+00:00"/>
    <m/>
  </r>
  <r>
    <x v="9"/>
    <n v="110000"/>
    <s v="INR"/>
    <n v="0"/>
    <x v="10"/>
    <s v="Sales"/>
    <s v="stat_1hn9nRJaLbI53NxPuSQgo90kRpbpKsFlwN4oEGNUTdO"/>
    <s v="Lost"/>
    <x v="1"/>
    <s v="OpportunityStatusType.Lost"/>
    <m/>
    <m/>
    <s v="Edelwiess has provided a quote of 1.10"/>
    <s v="lead_1cQYbPGAVWH0iaiqMHYmCz2JaW8CMfnppUbfk4rd7HD"/>
    <s v="Real time networks pvt ltd"/>
    <s v="Bharti Bankey"/>
    <s v="user_9SBRjyF0n4iWuhUdqRyQkFhl2J4uyNKhFWvvJEvunX8"/>
    <s v="Omkar Ghate"/>
    <s v="2022-05-11 07:54:13.722000+00:00"/>
    <s v="2022-07-11 10:49:41.142000+00:00"/>
    <m/>
    <s v="Delhi"/>
    <m/>
    <s v="2022-05-10 06:26:59+00:00"/>
    <m/>
    <n v="25"/>
    <m/>
    <m/>
    <m/>
    <m/>
    <m/>
    <m/>
    <m/>
    <s v="PAID_SEARCH"/>
    <m/>
    <m/>
    <m/>
    <s v="Publishing"/>
    <m/>
    <m/>
    <m/>
    <m/>
    <m/>
    <m/>
    <m/>
    <m/>
    <m/>
    <m/>
    <m/>
    <m/>
    <m/>
    <m/>
    <s v="user_aM3WaaSUQQmaNnsm9l2FQRVWUEr8RN2ZdXzsuQUalQ3"/>
    <s v="Bharti Bankey"/>
    <s v="Siddharth Angolkar"/>
    <m/>
    <s v="August"/>
    <x v="3"/>
    <s v="Inbound via website"/>
    <m/>
    <s v="Employee Count 25"/>
    <m/>
    <m/>
    <m/>
    <s v="2022-05-10 06:29:41.152000+00:00"/>
    <s v="2022-07-15 13:02:30.330000+00:00"/>
    <m/>
  </r>
  <r>
    <x v="9"/>
    <n v="25000"/>
    <s v="INR"/>
    <n v="0"/>
    <x v="16"/>
    <s v="Sales"/>
    <s v="stat_kcR4fZg7TU7jjk1jAVua3qGLRS4J5uFayEjK5j02wtv"/>
    <s v="Unqualified"/>
    <x v="1"/>
    <s v="OpportunityStatusType.Lost"/>
    <m/>
    <m/>
    <m/>
    <s v="lead_B5UXw7B5lUDtELf1mY0fSIWxGkg48kFU7a9XeQVQgkp"/>
    <s v="The Smart Owl"/>
    <s v="Prajakta Sahastrabudhe"/>
    <s v="user_9SBRjyF0n4iWuhUdqRyQkFhl2J4uyNKhFWvvJEvunX8"/>
    <s v="Omkar Ghate"/>
    <s v="2022-01-31 09:45:31.794000+00:00"/>
    <s v="2022-07-11 10:33:52.149000+00:00"/>
    <m/>
    <s v="Bangalore"/>
    <m/>
    <m/>
    <m/>
    <n v="25"/>
    <m/>
    <m/>
    <m/>
    <m/>
    <m/>
    <m/>
    <m/>
    <m/>
    <m/>
    <m/>
    <m/>
    <m/>
    <m/>
    <m/>
    <m/>
    <m/>
    <m/>
    <m/>
    <m/>
    <m/>
    <m/>
    <m/>
    <m/>
    <m/>
    <m/>
    <m/>
    <s v="user_9SBRjyF0n4iWuhUdqRyQkFhl2J4uyNKhFWvvJEvunX8"/>
    <s v="Omkar Ghate"/>
    <m/>
    <m/>
    <m/>
    <x v="2"/>
    <m/>
    <m/>
    <m/>
    <m/>
    <m/>
    <m/>
    <s v="2022-01-31 09:44:50.438000+00:00"/>
    <s v="2022-07-12 06:19:56.220000+00:00"/>
    <m/>
  </r>
  <r>
    <x v="9"/>
    <n v="60000"/>
    <s v="INR"/>
    <n v="0"/>
    <x v="79"/>
    <s v="Sales"/>
    <s v="stat_kcR4fZg7TU7jjk1jAVua3qGLRS4J5uFayEjK5j02wtv"/>
    <s v="Unqualified"/>
    <x v="1"/>
    <s v="OpportunityStatusType.Lost"/>
    <s v="cont_VzI5ItcIIeEt10wzXDz6bUwBuql5p8AEiriIGLfxj29"/>
    <s v="Mr.Shivark shandilya"/>
    <s v="The decision-maker has a personal relation with an insurer and will go ahead with them"/>
    <s v="lead_PfWVs64hDq7pC9F9dfdiPdp407FPYdNcZ9ybDeR9YSI"/>
    <s v="Radisson"/>
    <s v="Kaushlya Bhavsar"/>
    <s v="user_9SBRjyF0n4iWuhUdqRyQkFhl2J4uyNKhFWvvJEvunX8"/>
    <s v="Omkar Ghate"/>
    <s v="2022-05-26 08:49:57.635000+00:00"/>
    <s v="2022-07-11 07:39:00.904000+00:00"/>
    <m/>
    <m/>
    <m/>
    <m/>
    <m/>
    <n v="65"/>
    <m/>
    <m/>
    <m/>
    <m/>
    <m/>
    <m/>
    <m/>
    <m/>
    <m/>
    <m/>
    <m/>
    <m/>
    <m/>
    <m/>
    <m/>
    <m/>
    <m/>
    <m/>
    <m/>
    <m/>
    <m/>
    <m/>
    <m/>
    <m/>
    <m/>
    <m/>
    <s v="user_FdWFezbLzkYQcGsBUsjZO25nr2poK2nRbqV47Rs5Kfm"/>
    <s v="Prateek Wadhwa"/>
    <m/>
    <m/>
    <s v="July"/>
    <x v="2"/>
    <m/>
    <m/>
    <m/>
    <m/>
    <m/>
    <m/>
    <s v="2021-07-23 06:28:44.727000+00:00"/>
    <s v="2022-08-10 10:45:24.853000+00:00"/>
    <s v="GPA"/>
  </r>
  <r>
    <x v="14"/>
    <n v="2000000"/>
    <s v="INR"/>
    <n v="0"/>
    <x v="16"/>
    <s v="Sales"/>
    <s v="stat_kcR4fZg7TU7jjk1jAVua3qGLRS4J5uFayEjK5j02wtv"/>
    <s v="Unqualified"/>
    <x v="1"/>
    <s v="OpportunityStatusType.Lost"/>
    <m/>
    <m/>
    <s v="GMC  Try next year for participation"/>
    <s v="lead_uIEkVCEKdSrTAZuKdkltQsC5vzgbZFlEDjsaZVcZZUs"/>
    <s v="Infogain"/>
    <s v="Aditya Binani"/>
    <s v="user_g5Yw4Z4XnIbmcGhJO80vdtFdd5ElcDlgYO3q8l82ODn"/>
    <s v="Aditya Binani"/>
    <s v="2022-07-06 11:45:22.237000+00:00"/>
    <s v="2022-07-11 09:52:23.968000+00:00"/>
    <m/>
    <s v="Mumbai"/>
    <m/>
    <m/>
    <m/>
    <n v="1200"/>
    <m/>
    <m/>
    <m/>
    <m/>
    <m/>
    <m/>
    <m/>
    <m/>
    <m/>
    <m/>
    <m/>
    <m/>
    <m/>
    <m/>
    <m/>
    <m/>
    <m/>
    <m/>
    <m/>
    <m/>
    <m/>
    <m/>
    <m/>
    <m/>
    <s v="Jitin Gopi"/>
    <m/>
    <s v="user_g5Yw4Z4XnIbmcGhJO80vdtFdd5ElcDlgYO3q8l82ODn"/>
    <s v="Aditya Binani"/>
    <m/>
    <m/>
    <s v="August; July"/>
    <x v="2"/>
    <m/>
    <m/>
    <m/>
    <m/>
    <m/>
    <m/>
    <s v="2021-10-26 11:53:54.468000+00:00"/>
    <s v="2022-10-20 10:17:11.089000+00:00"/>
    <m/>
  </r>
  <r>
    <x v="9"/>
    <n v="650000"/>
    <s v="INR"/>
    <n v="0"/>
    <x v="79"/>
    <s v="Sales"/>
    <s v="stat_kcR4fZg7TU7jjk1jAVua3qGLRS4J5uFayEjK5j02wtv"/>
    <s v="Unqualified"/>
    <x v="1"/>
    <s v="OpportunityStatusType.Lost"/>
    <s v="cont_VzI5ItcIIeEt10wzXDz6bUwBuql5p8AEiriIGLfxj29"/>
    <s v="Mr.Shivark shandilya"/>
    <s v="The decision-maker has a personal relation with an insurer and will go ahead with them"/>
    <s v="lead_PfWVs64hDq7pC9F9dfdiPdp407FPYdNcZ9ybDeR9YSI"/>
    <s v="Radisson"/>
    <s v="Kaushlya Bhavsar"/>
    <s v="user_9SBRjyF0n4iWuhUdqRyQkFhl2J4uyNKhFWvvJEvunX8"/>
    <s v="Omkar Ghate"/>
    <s v="2022-05-23 06:37:43.801000+00:00"/>
    <s v="2022-07-11 07:38:50.673000+00:00"/>
    <m/>
    <m/>
    <m/>
    <m/>
    <m/>
    <n v="65"/>
    <m/>
    <m/>
    <m/>
    <m/>
    <m/>
    <m/>
    <m/>
    <m/>
    <m/>
    <m/>
    <m/>
    <m/>
    <m/>
    <m/>
    <m/>
    <m/>
    <m/>
    <m/>
    <m/>
    <m/>
    <m/>
    <m/>
    <m/>
    <m/>
    <m/>
    <m/>
    <s v="user_FdWFezbLzkYQcGsBUsjZO25nr2poK2nRbqV47Rs5Kfm"/>
    <s v="Prateek Wadhwa"/>
    <m/>
    <m/>
    <s v="July"/>
    <x v="2"/>
    <m/>
    <m/>
    <m/>
    <m/>
    <m/>
    <m/>
    <s v="2021-07-23 06:28:44.727000+00:00"/>
    <s v="2022-08-10 10:45:24.853000+00:00"/>
    <s v="GMC"/>
  </r>
  <r>
    <x v="18"/>
    <n v="6000000"/>
    <s v="INR"/>
    <n v="0"/>
    <x v="82"/>
    <s v="Sales"/>
    <s v="stat_1hn9nRJaLbI53NxPuSQgo90kRpbpKsFlwN4oEGNUTdO"/>
    <s v="Lost"/>
    <x v="1"/>
    <s v="OpportunityStatusType.Lost"/>
    <s v="cont_nmUSoromT6pHFf9p2HIJeMQhcfGzS19w16nYSVuhJ2f"/>
    <s v="Brijesh Kumar"/>
    <s v="GMC renewal"/>
    <s v="lead_tmnKB80A4DvaGbCV4zfUoDbzdj8sIScFbuk5t01upsD"/>
    <s v="L&amp;L security services"/>
    <s v="Trupti Suryavanshi"/>
    <s v="user_IgNfKH7wuLLjHvexoMm2PXWcnF3zYft0ZbMTyfwKRUg"/>
    <s v="Moziez Chamadia"/>
    <s v="2022-05-24 07:24:30.158000+00:00"/>
    <s v="2022-07-11 07:02:55.678000+00:00"/>
    <m/>
    <s v="Gurgaon"/>
    <m/>
    <s v="2021-03-03 15:42:12+00:00"/>
    <m/>
    <n v="5"/>
    <m/>
    <m/>
    <m/>
    <m/>
    <m/>
    <m/>
    <m/>
    <m/>
    <m/>
    <m/>
    <m/>
    <s v="Others"/>
    <m/>
    <m/>
    <m/>
    <m/>
    <m/>
    <m/>
    <m/>
    <m/>
    <m/>
    <m/>
    <m/>
    <m/>
    <m/>
    <m/>
    <s v="user_L8E6IFhq6UCzKLHa45LUUTZCznDuyDwFrGaEp9DXiUM"/>
    <s v="Trupti Suryavanshi"/>
    <m/>
    <m/>
    <s v="July"/>
    <x v="3"/>
    <s v="Inbound via website"/>
    <m/>
    <s v="Employee Count 150"/>
    <m/>
    <m/>
    <m/>
    <s v="2021-03-03 15:44:57.809000+00:00"/>
    <s v="2022-07-11 07:03:43.752000+00:00"/>
    <s v="GMC"/>
  </r>
  <r>
    <x v="9"/>
    <n v="1000000"/>
    <s v="INR"/>
    <n v="0"/>
    <x v="83"/>
    <s v="Sales"/>
    <s v="stat_kcR4fZg7TU7jjk1jAVua3qGLRS4J5uFayEjK5j02wtv"/>
    <s v="Unqualified"/>
    <x v="1"/>
    <s v="OpportunityStatusType.Lost"/>
    <s v="cont_F2XeML2L6ciagRng9eL5wMyrzy8TiLqqnrIat3AuJMl"/>
    <s v="Prasad Kulkarni"/>
    <s v="GMC (Renewal)"/>
    <s v="lead_R73hqZxFlQsDR9nwSkZsYtnLgCMbjWUb7EUfSddPm4f"/>
    <s v="WTE Infra Projects"/>
    <s v="Pranav Kenjale"/>
    <s v="user_9SBRjyF0n4iWuhUdqRyQkFhl2J4uyNKhFWvvJEvunX8"/>
    <s v="Omkar Ghate"/>
    <s v="2022-06-06 12:10:38.850000+00:00"/>
    <s v="2022-07-11 07:28:35.108000+00:00"/>
    <m/>
    <s v="Pune"/>
    <m/>
    <m/>
    <m/>
    <n v="300"/>
    <m/>
    <m/>
    <m/>
    <m/>
    <m/>
    <m/>
    <m/>
    <m/>
    <m/>
    <m/>
    <m/>
    <s v="Renewables &amp; Environment"/>
    <m/>
    <m/>
    <m/>
    <m/>
    <m/>
    <m/>
    <m/>
    <m/>
    <m/>
    <m/>
    <m/>
    <m/>
    <m/>
    <m/>
    <s v="user_elsJRWsVnVWXwXYDqwMxWZeO0sLXCWVtdfpMy6LREbN"/>
    <s v="Suraj Jadhav"/>
    <s v="Anjali Nishu"/>
    <m/>
    <s v="January; July"/>
    <x v="4"/>
    <m/>
    <m/>
    <m/>
    <m/>
    <m/>
    <m/>
    <s v="2020-12-14 05:22:52.138000+00:00"/>
    <s v="2022-10-10 07:34:29.208000+00:00"/>
    <m/>
  </r>
  <r>
    <x v="3"/>
    <n v="62363"/>
    <s v="INR"/>
    <n v="100"/>
    <x v="82"/>
    <s v="Sales"/>
    <s v="stat_OZRiD1474QRJIpvnjHCZfiIvKcVD6mIKSSTzg8SwDVx"/>
    <s v="Won- Payment Completed"/>
    <x v="0"/>
    <s v="OpportunityStatusType.Won"/>
    <s v="cont_skGGhC1L6t5CtR72y5QI3x8uUZkWhWaYPzKlrf3HfeL"/>
    <s v="Sarieka Vaze"/>
    <s v="GPA - Renewal"/>
    <s v="lead_WBx64OtKevZ2SPEV04BLqTQCL6L8yTabDcfSRhN3clT"/>
    <s v="Montran"/>
    <s v="Shreenath Bhat"/>
    <s v="user_lccnw70UrYzjPcbxrA5N9qp8LF1vx6aP08yPEdeU06P"/>
    <s v="Vikas Gupta"/>
    <s v="2022-06-09 10:03:12.546000+00:00"/>
    <s v="2022-07-11 05:45:10.769000+00:00"/>
    <m/>
    <s v="Mumbai"/>
    <m/>
    <m/>
    <m/>
    <n v="205"/>
    <m/>
    <m/>
    <m/>
    <m/>
    <m/>
    <m/>
    <m/>
    <m/>
    <m/>
    <m/>
    <m/>
    <s v="IT Services &amp; IT Consulting"/>
    <m/>
    <m/>
    <m/>
    <m/>
    <m/>
    <m/>
    <m/>
    <m/>
    <m/>
    <m/>
    <m/>
    <m/>
    <s v="Aniket Vahile"/>
    <m/>
    <s v="user_vMd4rmcrSbjykdyL2J7rrYn84SWdcNc5FKligrmItPw"/>
    <s v="Shreenath Bhat"/>
    <s v="Sumit Dolas"/>
    <m/>
    <s v="July"/>
    <x v="2"/>
    <m/>
    <m/>
    <m/>
    <m/>
    <m/>
    <m/>
    <s v="2022-05-23 07:04:14.741000+00:00"/>
    <s v="2022-09-04 10:15:44.816000+00:00"/>
    <s v="GPA"/>
  </r>
  <r>
    <x v="28"/>
    <n v="540000"/>
    <s v="INR"/>
    <n v="100"/>
    <x v="72"/>
    <s v="Sales"/>
    <s v="stat_OZRiD1474QRJIpvnjHCZfiIvKcVD6mIKSSTzg8SwDVx"/>
    <s v="Won- Payment Completed"/>
    <x v="0"/>
    <s v="OpportunityStatusType.Won"/>
    <s v="cont_uTZNEwH43RbUoVb4HCPICboRSTjAgFhaNO8y5Ykal6b"/>
    <s v="Sudarson"/>
    <s v="Won"/>
    <s v="lead_36lmzfo6vCn2WiWFt1SrFb16ktZpRUyUzcH5uFiiLLP"/>
    <s v="PCC Logistics Pvt Ltd"/>
    <s v="Sreenivas Hatti"/>
    <s v="user_JjaNBsxmUKBROYZvEahyXgec466W5jQa2pL0NUZ81Lb"/>
    <s v="Sreenivas Hatti"/>
    <s v="2022-03-22 09:22:37.683000+00:00"/>
    <s v="2022-07-11 06:32:45.253000+00:00"/>
    <m/>
    <s v="Bangalore"/>
    <m/>
    <m/>
    <m/>
    <n v="29"/>
    <m/>
    <m/>
    <m/>
    <m/>
    <m/>
    <m/>
    <m/>
    <m/>
    <m/>
    <m/>
    <m/>
    <s v="Transportation &amp; Logistics"/>
    <m/>
    <m/>
    <m/>
    <m/>
    <m/>
    <m/>
    <m/>
    <m/>
    <m/>
    <m/>
    <m/>
    <m/>
    <m/>
    <m/>
    <s v="user_encRk5bIEFN6ZA11h4WH2AdZTiZpogLSlMIaj0E30SZ"/>
    <s v="Daya Gowda"/>
    <m/>
    <m/>
    <s v="July"/>
    <x v="2"/>
    <m/>
    <m/>
    <s v="Ref - Sreenivas"/>
    <m/>
    <m/>
    <m/>
    <s v="2022-03-22 09:21:22.218000+00:00"/>
    <s v="2022-09-29 15:17:24.713000+00:00"/>
    <s v="GMC"/>
  </r>
  <r>
    <x v="19"/>
    <n v="90000"/>
    <s v="INR"/>
    <n v="0"/>
    <x v="16"/>
    <s v="Sales"/>
    <s v="stat_1hn9nRJaLbI53NxPuSQgo90kRpbpKsFlwN4oEGNUTdO"/>
    <s v="Lost"/>
    <x v="1"/>
    <s v="OpportunityStatusType.Lost"/>
    <m/>
    <m/>
    <s v="GMC:   1.17L L1  our quote was 1.38L we were also not able to provide Covid Top Up as its a Care Insurance only product and who was the incumbent here."/>
    <s v="lead_nFgKgTb4nNNi92HIoa7HOz7UpLMNGKTizJOAcdNCvTy"/>
    <s v="Develgram Technologies Pvt LTD"/>
    <s v="Bharti Bankey"/>
    <s v="user_x9AtbGLhDmWYC9XAmYdfwBt9yiXbgMhBuZpIoFuN8Cd"/>
    <s v="Pranav Kenjale"/>
    <s v="2022-06-21 06:48:40.860000+00:00"/>
    <s v="2022-07-11 05:19:26.983000+00:00"/>
    <m/>
    <s v="Hyderabad"/>
    <m/>
    <s v="2021-06-28 06:20:35+00:00"/>
    <m/>
    <n v="4"/>
    <m/>
    <m/>
    <m/>
    <m/>
    <m/>
    <m/>
    <m/>
    <m/>
    <m/>
    <m/>
    <m/>
    <s v="IT Services &amp; IT Consulting"/>
    <m/>
    <m/>
    <m/>
    <m/>
    <m/>
    <m/>
    <m/>
    <m/>
    <m/>
    <m/>
    <m/>
    <m/>
    <m/>
    <m/>
    <s v="user_9SBRjyF0n4iWuhUdqRyQkFhl2J4uyNKhFWvvJEvunX8"/>
    <s v="Omkar Ghate"/>
    <s v="Siddharth Angolkar"/>
    <m/>
    <s v="July"/>
    <x v="3"/>
    <s v="Inbound via website"/>
    <m/>
    <s v="Employee Count 25"/>
    <m/>
    <m/>
    <m/>
    <s v="2021-06-28 06:23:34.518000+00:00"/>
    <s v="2022-10-13 07:20:00.505000+00:00"/>
    <m/>
  </r>
  <r>
    <x v="21"/>
    <n v="50000"/>
    <s v="INR"/>
    <n v="0"/>
    <x v="75"/>
    <s v="Sales"/>
    <s v="stat_kcR4fZg7TU7jjk1jAVua3qGLRS4J5uFayEjK5j02wtv"/>
    <s v="Unqualified"/>
    <x v="1"/>
    <s v="OpportunityStatusType.Lost"/>
    <m/>
    <m/>
    <s v="GPA"/>
    <s v="lead_C93AbwBnd6Y6gEfl0G5FMxctmz9AIr51ngt66nzFJVS"/>
    <s v="Avanti Fellows"/>
    <s v="Aditya Binani"/>
    <s v="user_Iwn6da5WKkZqwUySK0oUuCb72pFP5WEm4zAb92ijqFe"/>
    <s v="Sonal Paithankar"/>
    <s v="2022-06-06 09:01:51.589000+00:00"/>
    <s v="2022-07-10 07:54:46.633000+00:00"/>
    <m/>
    <s v="Mumbai"/>
    <m/>
    <m/>
    <m/>
    <n v="500"/>
    <m/>
    <m/>
    <m/>
    <m/>
    <m/>
    <m/>
    <m/>
    <m/>
    <m/>
    <m/>
    <m/>
    <m/>
    <m/>
    <m/>
    <m/>
    <m/>
    <m/>
    <m/>
    <m/>
    <m/>
    <m/>
    <m/>
    <m/>
    <m/>
    <m/>
    <m/>
    <s v="user_g5Yw4Z4XnIbmcGhJO80vdtFdd5ElcDlgYO3q8l82ODn"/>
    <s v="Aditya Binani"/>
    <m/>
    <m/>
    <s v="July"/>
    <x v="4"/>
    <m/>
    <m/>
    <s v="Employee Wellness Handbook"/>
    <m/>
    <m/>
    <m/>
    <s v="2022-04-07 09:27:26.414000+00:00"/>
    <s v="2022-09-01 20:09:14.488000+00:00"/>
    <m/>
  </r>
  <r>
    <x v="21"/>
    <n v="20000000"/>
    <s v="INR"/>
    <n v="0"/>
    <x v="89"/>
    <s v="Sales"/>
    <s v="stat_1hn9nRJaLbI53NxPuSQgo90kRpbpKsFlwN4oEGNUTdO"/>
    <s v="Lost"/>
    <x v="1"/>
    <s v="OpportunityStatusType.Lost"/>
    <m/>
    <m/>
    <s v="GMC"/>
    <s v="lead_ULIt0k69HysUCZn0IGUCjIEdllbt7B2yAgdULGX05lV"/>
    <s v="Cactus communications"/>
    <s v="Aditya Binani"/>
    <s v="user_Iwn6da5WKkZqwUySK0oUuCb72pFP5WEm4zAb92ijqFe"/>
    <s v="Sonal Paithankar"/>
    <s v="2022-05-06 11:46:54.831000+00:00"/>
    <s v="2022-07-10 07:59:00.881000+00:00"/>
    <m/>
    <s v="Mumbai"/>
    <m/>
    <m/>
    <m/>
    <n v="1100"/>
    <m/>
    <m/>
    <s v="Facebook"/>
    <m/>
    <m/>
    <m/>
    <m/>
    <s v="PAID_SOCIAL"/>
    <m/>
    <m/>
    <m/>
    <s v="IT Services &amp; IT Consulting"/>
    <m/>
    <m/>
    <m/>
    <m/>
    <m/>
    <m/>
    <m/>
    <m/>
    <m/>
    <m/>
    <m/>
    <m/>
    <s v="Sakshi Soni"/>
    <m/>
    <s v="user_g5Yw4Z4XnIbmcGhJO80vdtFdd5ElcDlgYO3q8l82ODn"/>
    <s v="Aditya Binani"/>
    <m/>
    <m/>
    <s v="January; June"/>
    <x v="1"/>
    <s v="linkedin prospecting"/>
    <m/>
    <s v="Employee Engagement Handbook"/>
    <m/>
    <m/>
    <m/>
    <s v="2021-08-23 12:30:32.748000+00:00"/>
    <s v="2022-10-06 00:06:54.700000+00:00"/>
    <m/>
  </r>
  <r>
    <x v="22"/>
    <n v="10000"/>
    <s v="INR"/>
    <n v="0"/>
    <x v="75"/>
    <s v="Sales"/>
    <s v="stat_kcR4fZg7TU7jjk1jAVua3qGLRS4J5uFayEjK5j02wtv"/>
    <s v="Unqualified"/>
    <x v="1"/>
    <s v="OpportunityStatusType.Lost"/>
    <m/>
    <m/>
    <s v="client changed from 1+5 to 1+3 and 3LSI - client is too confused, will qualify this back if there is any revert"/>
    <s v="lead_iZ0J5y10NF3Omp9YKTopcu75b2cC8rAK6hk6RBenDMF"/>
    <s v="Alchemy tech(Fresh)"/>
    <s v="Satyajit Chati"/>
    <s v="user_TZzywQwym26DjuswO479pxRhNKX152z8X1haCx2vcst"/>
    <s v="Vrushali Kummar"/>
    <s v="2022-01-31 12:23:50.885000+00:00"/>
    <s v="2022-07-10 08:18:08.862000+00:00"/>
    <m/>
    <s v="Ahmedabad"/>
    <m/>
    <s v="2021-09-03 11:11:14+00:00"/>
    <m/>
    <n v="100"/>
    <m/>
    <m/>
    <m/>
    <m/>
    <m/>
    <m/>
    <m/>
    <m/>
    <m/>
    <m/>
    <m/>
    <s v="Others"/>
    <m/>
    <m/>
    <m/>
    <m/>
    <m/>
    <m/>
    <m/>
    <m/>
    <m/>
    <m/>
    <m/>
    <m/>
    <m/>
    <m/>
    <s v="user_5IQTpX6DsnoeoDfxqzqojpVoQLXPh68nhDjLS5ETjYj"/>
    <s v="Satyajit Chati"/>
    <m/>
    <m/>
    <m/>
    <x v="8"/>
    <s v="Inbound via website"/>
    <m/>
    <s v="Employee healthcare handbook"/>
    <m/>
    <m/>
    <m/>
    <s v="2021-08-29 20:10:08.094000+00:00"/>
    <s v="2022-10-14 12:11:07.575000+00:00"/>
    <s v="GPA"/>
  </r>
  <r>
    <x v="27"/>
    <n v="50000"/>
    <s v="INR"/>
    <n v="0"/>
    <x v="65"/>
    <s v="Sales"/>
    <s v="stat_1hn9nRJaLbI53NxPuSQgo90kRpbpKsFlwN4oEGNUTdO"/>
    <s v="Lost"/>
    <x v="1"/>
    <s v="OpportunityStatusType.Lost"/>
    <m/>
    <m/>
    <s v="GPA"/>
    <s v="lead_jKKV6FFc66HoILhfwnPWe2DuMmrfPqo8w6IbnjtLwDi"/>
    <s v="Cybrilla Technologies"/>
    <s v="Aditya Binani"/>
    <s v="user_2YgShwgjLNI4FjAqgE9PtKsdIaGh919JGcFG919fe5B"/>
    <s v="Satyam Tiwari"/>
    <s v="2022-05-13 10:50:11.286000+00:00"/>
    <s v="2022-07-09 04:56:09.117000+00:00"/>
    <m/>
    <s v="Bangalore"/>
    <m/>
    <m/>
    <m/>
    <n v="110"/>
    <m/>
    <m/>
    <m/>
    <m/>
    <m/>
    <m/>
    <m/>
    <m/>
    <m/>
    <m/>
    <m/>
    <s v="IT Services &amp; IT Consulting"/>
    <m/>
    <m/>
    <m/>
    <m/>
    <m/>
    <m/>
    <m/>
    <m/>
    <m/>
    <m/>
    <m/>
    <m/>
    <m/>
    <m/>
    <s v="user_g5Yw4Z4XnIbmcGhJO80vdtFdd5ElcDlgYO3q8l82ODn"/>
    <s v="Aditya Binani"/>
    <m/>
    <m/>
    <s v="July"/>
    <x v="4"/>
    <m/>
    <m/>
    <s v="Lead Magnet Lead"/>
    <m/>
    <m/>
    <m/>
    <s v="2021-09-06 13:21:46.062000+00:00"/>
    <s v="2022-07-20 05:54:41.791000+00:00"/>
    <m/>
  </r>
  <r>
    <x v="27"/>
    <n v="500000"/>
    <s v="INR"/>
    <n v="0"/>
    <x v="65"/>
    <s v="Sales"/>
    <s v="stat_1hn9nRJaLbI53NxPuSQgo90kRpbpKsFlwN4oEGNUTdO"/>
    <s v="Lost"/>
    <x v="1"/>
    <s v="OpportunityStatusType.Lost"/>
    <m/>
    <m/>
    <s v="GMC"/>
    <s v="lead_jKKV6FFc66HoILhfwnPWe2DuMmrfPqo8w6IbnjtLwDi"/>
    <s v="Cybrilla Technologies"/>
    <s v="Aditya Binani"/>
    <s v="user_2YgShwgjLNI4FjAqgE9PtKsdIaGh919JGcFG919fe5B"/>
    <s v="Satyam Tiwari"/>
    <s v="2022-05-11 08:01:50.880000+00:00"/>
    <s v="2022-07-09 04:56:12.834000+00:00"/>
    <m/>
    <s v="Bangalore"/>
    <m/>
    <m/>
    <m/>
    <n v="110"/>
    <m/>
    <m/>
    <m/>
    <m/>
    <m/>
    <m/>
    <m/>
    <m/>
    <m/>
    <m/>
    <m/>
    <s v="IT Services &amp; IT Consulting"/>
    <m/>
    <m/>
    <m/>
    <m/>
    <m/>
    <m/>
    <m/>
    <m/>
    <m/>
    <m/>
    <m/>
    <m/>
    <m/>
    <m/>
    <s v="user_g5Yw4Z4XnIbmcGhJO80vdtFdd5ElcDlgYO3q8l82ODn"/>
    <s v="Aditya Binani"/>
    <m/>
    <m/>
    <s v="July"/>
    <x v="4"/>
    <m/>
    <m/>
    <s v="Lead Magnet Lead"/>
    <m/>
    <m/>
    <m/>
    <s v="2021-09-06 13:21:46.062000+00:00"/>
    <s v="2022-07-20 05:54:41.791000+00:00"/>
    <m/>
  </r>
  <r>
    <x v="28"/>
    <n v="1900000"/>
    <s v="INR"/>
    <n v="100"/>
    <x v="82"/>
    <s v="Sales"/>
    <s v="stat_OZRiD1474QRJIpvnjHCZfiIvKcVD6mIKSSTzg8SwDVx"/>
    <s v="Won- Payment Completed"/>
    <x v="0"/>
    <s v="OpportunityStatusType.Won"/>
    <s v="cont_K3GMCEh9ffaUSSlioSWJdvrCfVwishL2LRvljDNvVtX"/>
    <s v="Siddhant Agarwal"/>
    <s v="Referred by Itika"/>
    <s v="lead_rw9ouOo8eJFE5xakOrdkgS73kpYxBjw1Mu2Stkf4avx"/>
    <s v="Incanus Technologies Pvt Ltd"/>
    <s v="Sreenivas Hatti"/>
    <s v="user_6dalmZ7hmWD47jhCVGdU1SSEcFMsz9rWtW2jPORgJvj"/>
    <s v="Vivek Singh"/>
    <s v="2022-06-30 04:02:26.998000+00:00"/>
    <s v="2022-07-08 14:12:04.880000+00:00"/>
    <m/>
    <s v="Bangalore"/>
    <m/>
    <m/>
    <m/>
    <n v="484"/>
    <m/>
    <m/>
    <m/>
    <m/>
    <m/>
    <m/>
    <m/>
    <m/>
    <m/>
    <m/>
    <m/>
    <s v="Education"/>
    <m/>
    <m/>
    <m/>
    <m/>
    <m/>
    <m/>
    <m/>
    <m/>
    <m/>
    <m/>
    <m/>
    <m/>
    <s v="Jitin Gopi"/>
    <m/>
    <m/>
    <m/>
    <s v="Sumit Dolas"/>
    <m/>
    <m/>
    <x v="2"/>
    <m/>
    <m/>
    <m/>
    <m/>
    <m/>
    <m/>
    <s v="2022-06-30 04:01:08.896000+00:00"/>
    <s v="2022-10-04 07:58:55.198000+00:00"/>
    <s v="GMC"/>
  </r>
  <r>
    <x v="41"/>
    <n v="800000"/>
    <s v="INR"/>
    <n v="100"/>
    <x v="82"/>
    <s v="Sales"/>
    <s v="stat_OZRiD1474QRJIpvnjHCZfiIvKcVD6mIKSSTzg8SwDVx"/>
    <s v="Won- Payment Completed"/>
    <x v="0"/>
    <s v="OpportunityStatusType.Won"/>
    <s v="cont_yURU3iwRchdygk7L1NVZW1pvfTY8ob4suGs8SfN5l8J"/>
    <s v="Mehul Parikh"/>
    <m/>
    <s v="lead_wn4xK9wwLEY0ERnbZ2FEKrlrBQqAfHkAUbJAMoNSLc9"/>
    <s v="Polyset Plastics Pvt Ltd"/>
    <s v="Harmanjit Singh"/>
    <s v="user_srg8vKhTH4Op816Ys9oZfFwLDukscRfgPrYZnVvwv0c"/>
    <s v="Ankur Gaurav"/>
    <s v="2022-05-09 10:59:44.384000+00:00"/>
    <s v="2022-07-08 13:26:38.619000+00:00"/>
    <m/>
    <s v="Mumbai"/>
    <m/>
    <m/>
    <m/>
    <n v="163"/>
    <m/>
    <m/>
    <m/>
    <m/>
    <m/>
    <m/>
    <m/>
    <m/>
    <m/>
    <m/>
    <m/>
    <s v="Manufacturing"/>
    <m/>
    <m/>
    <m/>
    <m/>
    <m/>
    <m/>
    <m/>
    <m/>
    <m/>
    <m/>
    <m/>
    <m/>
    <s v="Jithendra Goalla"/>
    <m/>
    <s v="user_lwF8ctKa5IyxqATpO2EOw2h0AEPiCMHOgewiH38Ei77"/>
    <s v="Harmanjit Singh"/>
    <s v="Komal Chougale"/>
    <m/>
    <s v="July"/>
    <x v="2"/>
    <m/>
    <m/>
    <m/>
    <m/>
    <m/>
    <m/>
    <s v="2021-08-05 07:12:25.734000+00:00"/>
    <s v="2022-07-22 08:55:57.763000+00:00"/>
    <s v="GMC"/>
  </r>
  <r>
    <x v="1"/>
    <n v="16808"/>
    <s v="INR"/>
    <n v="100"/>
    <x v="82"/>
    <s v="Sales"/>
    <s v="stat_OZRiD1474QRJIpvnjHCZfiIvKcVD6mIKSSTzg8SwDVx"/>
    <s v="Won- Payment Completed"/>
    <x v="0"/>
    <s v="OpportunityStatusType.Won"/>
    <s v="cont_OTPGRkIjd28sD7PBACSbTSe3XUzVpw9cIj6BITSKlUP"/>
    <s v="Lalit"/>
    <m/>
    <s v="lead_8ooq4bre6KK38yWOdwNcmQJRWFIMjFSunvPAmVJODzt"/>
    <s v="Nimbus Pipes"/>
    <s v="Prateek Wadhwa"/>
    <s v="user_kbtBHYtBjVDNyI72HTF6C1SCvC7yVBiA6OrBOy3t96U"/>
    <s v="Tejas Kulkarni"/>
    <s v="2022-07-08 11:26:31.818000+00:00"/>
    <s v="2022-07-08 11:30:15.471000+00:00"/>
    <m/>
    <s v="Jaipur"/>
    <m/>
    <s v="2022-04-08 11:47:05+00:00"/>
    <m/>
    <n v="160"/>
    <m/>
    <m/>
    <m/>
    <m/>
    <m/>
    <m/>
    <m/>
    <s v="ORGANIC_SEARCH"/>
    <m/>
    <m/>
    <m/>
    <s v="Manufacturing"/>
    <m/>
    <m/>
    <m/>
    <m/>
    <m/>
    <m/>
    <m/>
    <m/>
    <m/>
    <m/>
    <m/>
    <m/>
    <m/>
    <m/>
    <s v="user_FdWFezbLzkYQcGsBUsjZO25nr2poK2nRbqV47Rs5Kfm"/>
    <s v="Prateek Wadhwa"/>
    <m/>
    <m/>
    <m/>
    <x v="3"/>
    <s v="Inbound via website"/>
    <m/>
    <s v="Employee Count 100"/>
    <m/>
    <m/>
    <m/>
    <s v="2022-04-08 11:49:53.497000+00:00"/>
    <s v="2022-08-17 02:26:45.152000+00:00"/>
    <s v="WC"/>
  </r>
  <r>
    <x v="22"/>
    <n v="5000000"/>
    <s v="INR"/>
    <n v="0"/>
    <x v="36"/>
    <s v="Sales"/>
    <s v="stat_kcR4fZg7TU7jjk1jAVua3qGLRS4J5uFayEjK5j02wtv"/>
    <s v="Unqualified"/>
    <x v="1"/>
    <s v="OpportunityStatusType.Lost"/>
    <m/>
    <m/>
    <s v="Company has put the policy on hold and are not looking at renewing this year"/>
    <s v="lead_HBW9nQiHYdjt242bjzRxhtS16i060qadioQW6v3yt1A"/>
    <s v="Nilons (Fresh)"/>
    <s v="Bhairavi Jog"/>
    <s v="user_TZzywQwym26DjuswO479pxRhNKX152z8X1haCx2vcst"/>
    <s v="Vrushali Kummar"/>
    <s v="2021-12-23 05:10:16.271000+00:00"/>
    <s v="2022-07-08 11:59:04.792000+00:00"/>
    <m/>
    <s v="Pune"/>
    <m/>
    <m/>
    <m/>
    <n v="2700"/>
    <m/>
    <m/>
    <m/>
    <m/>
    <m/>
    <m/>
    <m/>
    <m/>
    <m/>
    <m/>
    <m/>
    <s v="Food &amp; Beverages"/>
    <m/>
    <m/>
    <m/>
    <m/>
    <m/>
    <m/>
    <m/>
    <m/>
    <m/>
    <m/>
    <m/>
    <m/>
    <s v="Yogesh Paigude"/>
    <m/>
    <s v="user_228eUmsdKIb9OItgmiDq1zD4aPZ1eqiapbaLAGeBf8g"/>
    <s v="Bhairavi Jog"/>
    <m/>
    <m/>
    <s v="April"/>
    <x v="4"/>
    <s v="Lusha"/>
    <m/>
    <s v="Downloaded the guide: Employee Wellness Handbook"/>
    <m/>
    <m/>
    <m/>
    <s v="2021-07-23 07:34:38.193000+00:00"/>
    <s v="2022-09-30 09:18:10.919000+00:00"/>
    <m/>
  </r>
  <r>
    <x v="1"/>
    <n v="53300"/>
    <s v="INR"/>
    <n v="100"/>
    <x v="82"/>
    <s v="Sales"/>
    <s v="stat_OZRiD1474QRJIpvnjHCZfiIvKcVD6mIKSSTzg8SwDVx"/>
    <s v="Won- Payment Completed"/>
    <x v="0"/>
    <s v="OpportunityStatusType.Won"/>
    <s v="cont_fUGU6ZEjZk71UdrOvVEnTFT26IAGBzsYJX2eldjZcba"/>
    <s v="Pravin Kumar Lath"/>
    <m/>
    <s v="lead_8ooq4bre6KK38yWOdwNcmQJRWFIMjFSunvPAmVJODzt"/>
    <s v="Nimbus Pipes"/>
    <s v="Prateek Wadhwa"/>
    <s v="user_kbtBHYtBjVDNyI72HTF6C1SCvC7yVBiA6OrBOy3t96U"/>
    <s v="Tejas Kulkarni"/>
    <s v="2022-04-20 10:55:22.661000+00:00"/>
    <s v="2022-07-08 11:29:53.534000+00:00"/>
    <m/>
    <s v="Jaipur"/>
    <m/>
    <s v="2022-04-08 11:47:05+00:00"/>
    <m/>
    <n v="160"/>
    <m/>
    <m/>
    <m/>
    <m/>
    <m/>
    <m/>
    <m/>
    <s v="ORGANIC_SEARCH"/>
    <m/>
    <m/>
    <m/>
    <s v="Manufacturing"/>
    <m/>
    <m/>
    <m/>
    <m/>
    <m/>
    <m/>
    <m/>
    <m/>
    <m/>
    <m/>
    <m/>
    <m/>
    <m/>
    <m/>
    <s v="user_FdWFezbLzkYQcGsBUsjZO25nr2poK2nRbqV47Rs5Kfm"/>
    <s v="Prateek Wadhwa"/>
    <m/>
    <m/>
    <m/>
    <x v="3"/>
    <s v="Inbound via website"/>
    <m/>
    <s v="Employee Count 100"/>
    <m/>
    <m/>
    <m/>
    <s v="2022-04-08 11:49:53.497000+00:00"/>
    <s v="2022-08-17 02:26:45.152000+00:00"/>
    <s v="WC"/>
  </r>
  <r>
    <x v="1"/>
    <n v="74400"/>
    <s v="INR"/>
    <n v="100"/>
    <x v="82"/>
    <s v="Sales"/>
    <s v="stat_OZRiD1474QRJIpvnjHCZfiIvKcVD6mIKSSTzg8SwDVx"/>
    <s v="Won- Payment Completed"/>
    <x v="0"/>
    <s v="OpportunityStatusType.Won"/>
    <s v="cont_OTPGRkIjd28sD7PBACSbTSe3XUzVpw9cIj6BITSKlUP"/>
    <s v="Lalit"/>
    <m/>
    <s v="lead_8ooq4bre6KK38yWOdwNcmQJRWFIMjFSunvPAmVJODzt"/>
    <s v="Nimbus Pipes"/>
    <s v="Prateek Wadhwa"/>
    <s v="user_kbtBHYtBjVDNyI72HTF6C1SCvC7yVBiA6OrBOy3t96U"/>
    <s v="Tejas Kulkarni"/>
    <s v="2022-04-20 10:43:47.083000+00:00"/>
    <s v="2022-07-08 11:29:35.625000+00:00"/>
    <m/>
    <s v="Jaipur"/>
    <m/>
    <s v="2022-04-08 11:47:05+00:00"/>
    <m/>
    <n v="160"/>
    <m/>
    <m/>
    <m/>
    <m/>
    <m/>
    <m/>
    <m/>
    <s v="ORGANIC_SEARCH"/>
    <m/>
    <m/>
    <m/>
    <s v="Manufacturing"/>
    <m/>
    <m/>
    <m/>
    <m/>
    <m/>
    <m/>
    <m/>
    <m/>
    <m/>
    <m/>
    <m/>
    <m/>
    <m/>
    <m/>
    <s v="user_FdWFezbLzkYQcGsBUsjZO25nr2poK2nRbqV47Rs5Kfm"/>
    <s v="Prateek Wadhwa"/>
    <m/>
    <m/>
    <m/>
    <x v="3"/>
    <s v="Inbound via website"/>
    <m/>
    <s v="Employee Count 100"/>
    <m/>
    <m/>
    <m/>
    <s v="2022-04-08 11:49:53.497000+00:00"/>
    <s v="2022-08-17 02:26:45.152000+00:00"/>
    <s v="GPA"/>
  </r>
  <r>
    <x v="1"/>
    <n v="313516"/>
    <s v="INR"/>
    <n v="100"/>
    <x v="82"/>
    <s v="Sales"/>
    <s v="stat_OZRiD1474QRJIpvnjHCZfiIvKcVD6mIKSSTzg8SwDVx"/>
    <s v="Won- Payment Completed"/>
    <x v="0"/>
    <s v="OpportunityStatusType.Won"/>
    <s v="cont_OTPGRkIjd28sD7PBACSbTSe3XUzVpw9cIj6BITSKlUP"/>
    <s v="Lalit"/>
    <m/>
    <s v="lead_8ooq4bre6KK38yWOdwNcmQJRWFIMjFSunvPAmVJODzt"/>
    <s v="Nimbus Pipes"/>
    <s v="Prateek Wadhwa"/>
    <s v="user_kbtBHYtBjVDNyI72HTF6C1SCvC7yVBiA6OrBOy3t96U"/>
    <s v="Tejas Kulkarni"/>
    <s v="2022-04-20 10:33:12.530000+00:00"/>
    <s v="2022-07-08 11:29:21.299000+00:00"/>
    <m/>
    <s v="Jaipur"/>
    <m/>
    <s v="2022-04-08 11:47:05+00:00"/>
    <m/>
    <n v="160"/>
    <m/>
    <m/>
    <m/>
    <m/>
    <m/>
    <m/>
    <m/>
    <s v="ORGANIC_SEARCH"/>
    <m/>
    <m/>
    <m/>
    <s v="Manufacturing"/>
    <m/>
    <m/>
    <m/>
    <m/>
    <m/>
    <m/>
    <m/>
    <m/>
    <m/>
    <m/>
    <m/>
    <m/>
    <m/>
    <m/>
    <s v="user_FdWFezbLzkYQcGsBUsjZO25nr2poK2nRbqV47Rs5Kfm"/>
    <s v="Prateek Wadhwa"/>
    <m/>
    <m/>
    <m/>
    <x v="3"/>
    <s v="Inbound via website"/>
    <m/>
    <s v="Employee Count 100"/>
    <m/>
    <m/>
    <m/>
    <s v="2022-04-08 11:49:53.497000+00:00"/>
    <s v="2022-08-17 02:26:45.152000+00:00"/>
    <s v="GMC"/>
  </r>
  <r>
    <x v="1"/>
    <n v="200000"/>
    <s v="INR"/>
    <n v="50"/>
    <x v="4"/>
    <s v="Sales"/>
    <s v="stat_Bh0lNV2usJkCLD6fjWneAqpmASEbmvomDaal7U02FV1"/>
    <s v="Demo Scheduled"/>
    <x v="1"/>
    <s v="OpportunityStatusType.Active"/>
    <m/>
    <m/>
    <m/>
    <s v="lead_Z5C0PC5V6Se3tv0dbF8sAm1ePlWYfRNdGs8bc4XXdtR"/>
    <s v="PurpleTutor"/>
    <s v="Kanchan Kothari"/>
    <s v="user_1komhF31jxFbJLZLStQ90SscOCIJbC30nqRiun56hqB"/>
    <s v="Kanchan Kothari"/>
    <s v="2022-06-03 07:29:43.248000+00:00"/>
    <s v="2022-07-08 10:52:39.505000+00:00"/>
    <m/>
    <s v="Mumbai"/>
    <m/>
    <m/>
    <m/>
    <n v="75"/>
    <m/>
    <m/>
    <m/>
    <m/>
    <m/>
    <m/>
    <m/>
    <m/>
    <m/>
    <m/>
    <m/>
    <s v="Education"/>
    <m/>
    <m/>
    <m/>
    <m/>
    <m/>
    <m/>
    <m/>
    <m/>
    <m/>
    <m/>
    <m/>
    <m/>
    <s v="Deepak Yadav"/>
    <m/>
    <s v="user_cuWn1aL1OYLr4Jn6i7zouGfa4efY8ya7QxeZnqSq8e5"/>
    <s v="Saurabh Yewale"/>
    <m/>
    <m/>
    <m/>
    <x v="4"/>
    <m/>
    <m/>
    <s v="Employee Engagement Handbook"/>
    <m/>
    <m/>
    <m/>
    <s v="2022-03-28 07:03:11.076000+00:00"/>
    <s v="2022-09-14 11:40:21.651000+00:00"/>
    <m/>
  </r>
  <r>
    <x v="14"/>
    <n v="100000"/>
    <s v="INR"/>
    <n v="0"/>
    <x v="36"/>
    <s v="Sales"/>
    <s v="stat_kcR4fZg7TU7jjk1jAVua3qGLRS4J5uFayEjK5j02wtv"/>
    <s v="Unqualified"/>
    <x v="1"/>
    <s v="OpportunityStatusType.Lost"/>
    <m/>
    <m/>
    <s v="Parental Fresh"/>
    <s v="lead_MTKTIzYT4LOKEgUPmIOmrYQ2Kt3bmt8Ay3x7ES13pLM"/>
    <s v="Toyota Lakozy"/>
    <s v="Aditya Binani"/>
    <s v="user_g5Yw4Z4XnIbmcGhJO80vdtFdd5ElcDlgYO3q8l82ODn"/>
    <s v="Aditya Binani"/>
    <s v="2022-04-27 11:27:27.367000+00:00"/>
    <s v="2022-07-08 10:35:33.241000+00:00"/>
    <m/>
    <s v="Mumbai"/>
    <m/>
    <m/>
    <m/>
    <n v="52"/>
    <m/>
    <m/>
    <m/>
    <m/>
    <m/>
    <m/>
    <m/>
    <m/>
    <m/>
    <m/>
    <m/>
    <s v="Automotive"/>
    <m/>
    <m/>
    <m/>
    <m/>
    <m/>
    <m/>
    <m/>
    <m/>
    <m/>
    <m/>
    <m/>
    <m/>
    <s v="Deepak Yadav"/>
    <m/>
    <s v="user_g5Yw4Z4XnIbmcGhJO80vdtFdd5ElcDlgYO3q8l82ODn"/>
    <s v="Aditya Binani"/>
    <m/>
    <m/>
    <s v="July; June"/>
    <x v="2"/>
    <m/>
    <m/>
    <m/>
    <m/>
    <m/>
    <m/>
    <s v="2021-08-05 07:12:50.724000+00:00"/>
    <s v="2022-09-21 11:14:25.894000+00:00"/>
    <m/>
  </r>
  <r>
    <x v="1"/>
    <n v="325000"/>
    <s v="INR"/>
    <n v="50"/>
    <x v="10"/>
    <s v="Sales"/>
    <s v="stat_Bh0lNV2usJkCLD6fjWneAqpmASEbmvomDaal7U02FV1"/>
    <s v="Demo Scheduled"/>
    <x v="1"/>
    <s v="OpportunityStatusType.Active"/>
    <m/>
    <m/>
    <m/>
    <s v="lead_aE6Eev0Wp6TvEhpHSipi7co1ywI6nD2XMYOTQM9DceQ"/>
    <s v="ELECTRONIC AND ENGINEERING SERVICES PRIVATE LIMITED"/>
    <s v="Kanchan Kothari"/>
    <s v="user_1komhF31jxFbJLZLStQ90SscOCIJbC30nqRiun56hqB"/>
    <s v="Kanchan Kothari"/>
    <s v="2022-06-02 11:18:20.213000+00:00"/>
    <s v="2022-07-08 10:50:14.409000+00:00"/>
    <m/>
    <s v="Mumbai"/>
    <m/>
    <m/>
    <m/>
    <n v="50"/>
    <m/>
    <m/>
    <m/>
    <m/>
    <m/>
    <m/>
    <m/>
    <m/>
    <m/>
    <m/>
    <m/>
    <s v="Consumer Goods &amp; Electronics"/>
    <m/>
    <m/>
    <m/>
    <m/>
    <m/>
    <m/>
    <m/>
    <m/>
    <m/>
    <m/>
    <m/>
    <m/>
    <s v="Jitin Gopi"/>
    <m/>
    <s v="user_cuWn1aL1OYLr4Jn6i7zouGfa4efY8ya7QxeZnqSq8e5"/>
    <s v="Saurabh Yewale"/>
    <m/>
    <m/>
    <m/>
    <x v="2"/>
    <m/>
    <m/>
    <m/>
    <m/>
    <m/>
    <m/>
    <s v="2022-04-03 18:13:56.448000+00:00"/>
    <s v="2022-09-14 11:39:39.326000+00:00"/>
    <m/>
  </r>
  <r>
    <x v="24"/>
    <n v="450000"/>
    <s v="INR"/>
    <n v="0"/>
    <x v="82"/>
    <s v="Sales"/>
    <s v="stat_1hn9nRJaLbI53NxPuSQgo90kRpbpKsFlwN4oEGNUTdO"/>
    <s v="Lost"/>
    <x v="1"/>
    <s v="OpportunityStatusType.Lost"/>
    <s v="cont_wlpGftnx2HV5oya2pv586tnwnN9iIffykG6Z4IxVfdc"/>
    <s v="Spoorthi R"/>
    <m/>
    <s v="lead_8Er5LmhEDOVLzuhc9mB0G1TBSdOqT1BafXK845X4OCo"/>
    <s v="CODILAR TECHNOLOGIES PRIVATE LIMITED"/>
    <s v="Nikhil Ahuja"/>
    <s v="user_sREdxbAJihL2Zbgic7tyQ6Rc4Mny7HnD1RNGhA9DDYh"/>
    <s v="Prajakta Sahastrabudhe"/>
    <s v="2022-06-15 08:44:33.829000+00:00"/>
    <s v="2022-07-08 10:08:36.901000+00:00"/>
    <m/>
    <s v="Bangalore"/>
    <m/>
    <m/>
    <m/>
    <n v="193"/>
    <m/>
    <m/>
    <m/>
    <m/>
    <m/>
    <m/>
    <m/>
    <m/>
    <m/>
    <m/>
    <m/>
    <s v="IT Services &amp; IT Consulting"/>
    <m/>
    <m/>
    <m/>
    <m/>
    <m/>
    <m/>
    <m/>
    <m/>
    <m/>
    <m/>
    <m/>
    <m/>
    <s v="Jitin Gopi"/>
    <m/>
    <s v="user_A8KOTZADnUtEQOLt4nSLAmteNStuGh80js75RYjrXVt"/>
    <s v="Sarvesh Pawar"/>
    <m/>
    <m/>
    <s v="July"/>
    <x v="4"/>
    <s v="Lusha"/>
    <m/>
    <s v="Glengarry"/>
    <m/>
    <m/>
    <m/>
    <s v="2022-02-06 08:47:16.447000+00:00"/>
    <s v="2022-09-13 13:29:50.238000+00:00"/>
    <s v="GMC"/>
  </r>
  <r>
    <x v="15"/>
    <n v="40000000"/>
    <s v="INR"/>
    <n v="0"/>
    <x v="89"/>
    <s v="Sales"/>
    <s v="stat_1hn9nRJaLbI53NxPuSQgo90kRpbpKsFlwN4oEGNUTdO"/>
    <s v="Lost"/>
    <x v="1"/>
    <s v="OpportunityStatusType.Lost"/>
    <s v="cont_KT3nYHTomagNWdW4NWkSjO0x7DraRzi6JZ2yV0nQlyK"/>
    <s v="Rohit Gaikwad"/>
    <s v="meeting _ 31st May"/>
    <s v="lead_YFSKWSWK9LYUTTaycHnxlk7QEPQq1IXb9Y621u9wuB6"/>
    <s v="Aquity Solutions India Pvt. Ltd."/>
    <s v="Kanchan Kothari"/>
    <s v="user_N52PP2uP2VZc2gm0nhh6CNFSif4n85g1cdxoNFd9ct0"/>
    <s v="Naveen Kumar"/>
    <s v="2022-05-13 11:08:36.655000+00:00"/>
    <s v="2022-07-08 10:26:50.183000+00:00"/>
    <m/>
    <s v="Mumbai"/>
    <m/>
    <m/>
    <m/>
    <n v="3400"/>
    <m/>
    <m/>
    <m/>
    <m/>
    <m/>
    <m/>
    <m/>
    <m/>
    <m/>
    <m/>
    <m/>
    <s v="Others"/>
    <s v="New India"/>
    <m/>
    <m/>
    <m/>
    <m/>
    <m/>
    <m/>
    <m/>
    <m/>
    <m/>
    <m/>
    <m/>
    <s v="Mrunmay Jalgaonkar"/>
    <m/>
    <s v="user_FdWFezbLzkYQcGsBUsjZO25nr2poK2nRbqV47Rs5Kfm"/>
    <s v="Prateek Wadhwa"/>
    <m/>
    <m/>
    <s v="July"/>
    <x v="2"/>
    <m/>
    <m/>
    <m/>
    <m/>
    <m/>
    <m/>
    <s v="2022-04-25 19:08:33.634000+00:00"/>
    <s v="2022-10-20 10:14:50.449000+00:00"/>
    <s v="GMC"/>
  </r>
  <r>
    <x v="3"/>
    <n v="1000000"/>
    <s v="INR"/>
    <n v="0"/>
    <x v="75"/>
    <s v="Sales"/>
    <s v="stat_kcR4fZg7TU7jjk1jAVua3qGLRS4J5uFayEjK5j02wtv"/>
    <s v="Unqualified"/>
    <x v="1"/>
    <s v="OpportunityStatusType.Lost"/>
    <s v="cont_2iG3gYucH6mngEGESOBiJPnF1YaH5WmWxG11rxfeXpQ"/>
    <s v="Naresh Taneja"/>
    <s v="In-house broker"/>
    <s v="lead_jSE8ZB8tQQRo9an8wRBfE06BhbySSLxh62lsnPoZIR3"/>
    <s v="IRB Infrastructure"/>
    <s v="Mayur Gadiyar"/>
    <s v="user_lccnw70UrYzjPcbxrA5N9qp8LF1vx6aP08yPEdeU06P"/>
    <s v="Vikas Gupta"/>
    <s v="2022-05-16 10:55:20.504000+00:00"/>
    <s v="2022-07-08 09:50:33.748000+00:00"/>
    <m/>
    <s v="Mumbai"/>
    <m/>
    <m/>
    <m/>
    <n v="1023"/>
    <m/>
    <m/>
    <m/>
    <m/>
    <m/>
    <m/>
    <m/>
    <m/>
    <m/>
    <m/>
    <m/>
    <s v="Construction &amp; Real Estate"/>
    <m/>
    <m/>
    <m/>
    <m/>
    <m/>
    <m/>
    <m/>
    <m/>
    <m/>
    <m/>
    <m/>
    <m/>
    <m/>
    <m/>
    <s v="user_tg4md7hMeDB7vzCH1Tg5t2EgpRANab8Kmif9bBN5ohq"/>
    <s v="Talha Shaikh"/>
    <m/>
    <m/>
    <s v="July"/>
    <x v="2"/>
    <m/>
    <m/>
    <m/>
    <m/>
    <m/>
    <m/>
    <s v="2021-11-09 06:32:09.097000+00:00"/>
    <s v="2022-10-13 07:38:25.132000+00:00"/>
    <m/>
  </r>
  <r>
    <x v="0"/>
    <n v="1500000"/>
    <s v="INR"/>
    <n v="0"/>
    <x v="65"/>
    <s v="Sales"/>
    <s v="stat_1hn9nRJaLbI53NxPuSQgo90kRpbpKsFlwN4oEGNUTdO"/>
    <s v="Lost"/>
    <x v="1"/>
    <s v="OpportunityStatusType.Lost"/>
    <m/>
    <m/>
    <s v="GPA(Renewal)"/>
    <s v="lead_Fl2c9tUEhc02EDOSpqWY7pTDe7VneJk5TrTvXsV5til"/>
    <s v="Neudesic"/>
    <s v="Bhairavi Jog"/>
    <s v="user_ld5YgHNj2pvuncdfHoHOwdXz2NpUhXpbkNchGaPKUXG"/>
    <s v="Sameer Iftekhari"/>
    <s v="2022-06-06 02:49:06.280000+00:00"/>
    <s v="2022-07-08 06:33:57.981000+00:00"/>
    <m/>
    <s v="Hyderabad"/>
    <m/>
    <m/>
    <m/>
    <n v="1000"/>
    <m/>
    <m/>
    <m/>
    <m/>
    <m/>
    <m/>
    <m/>
    <m/>
    <m/>
    <m/>
    <m/>
    <s v="IT Services &amp; IT Consulting"/>
    <m/>
    <m/>
    <m/>
    <m/>
    <m/>
    <m/>
    <m/>
    <m/>
    <m/>
    <m/>
    <m/>
    <m/>
    <s v="Deepak Yadav"/>
    <m/>
    <s v="user_228eUmsdKIb9OItgmiDq1zD4aPZ1eqiapbaLAGeBf8g"/>
    <s v="Bhairavi Jog"/>
    <m/>
    <m/>
    <s v="July"/>
    <x v="2"/>
    <m/>
    <m/>
    <m/>
    <m/>
    <m/>
    <m/>
    <s v="2022-01-31 05:10:24.371000+00:00"/>
    <s v="2022-10-13 07:36:18.289000+00:00"/>
    <s v="GPA"/>
  </r>
  <r>
    <x v="40"/>
    <n v="1500000"/>
    <s v="INR"/>
    <n v="0"/>
    <x v="16"/>
    <s v="Sales"/>
    <s v="stat_kcR4fZg7TU7jjk1jAVua3qGLRS4J5uFayEjK5j02wtv"/>
    <s v="Unqualified"/>
    <x v="1"/>
    <s v="OpportunityStatusType.Lost"/>
    <m/>
    <m/>
    <m/>
    <s v="lead_Z5NqlC0BKaaKxO5ZZyauSVyAwhvADEGZAsUqud9pWCG"/>
    <s v="SASMOS HET Technologies Limited"/>
    <s v="Kanchan Kothari"/>
    <s v="user_1komhF31jxFbJLZLStQ90SscOCIJbC30nqRiun56hqB"/>
    <s v="Kanchan Kothari"/>
    <s v="2022-05-19 09:29:36.433000+00:00"/>
    <s v="2022-07-08 07:37:39.353000+00:00"/>
    <m/>
    <s v="Bangalore"/>
    <m/>
    <m/>
    <m/>
    <n v="402"/>
    <m/>
    <m/>
    <m/>
    <m/>
    <m/>
    <m/>
    <m/>
    <s v="PAID_SOCIAL"/>
    <m/>
    <m/>
    <m/>
    <s v="Manufacturing"/>
    <s v="New India"/>
    <m/>
    <m/>
    <m/>
    <m/>
    <m/>
    <m/>
    <m/>
    <m/>
    <m/>
    <m/>
    <m/>
    <s v="Mrunmay Jalgaonkar"/>
    <m/>
    <s v="user_FdWFezbLzkYQcGsBUsjZO25nr2poK2nRbqV47Rs5Kfm"/>
    <s v="Prateek Wadhwa"/>
    <m/>
    <m/>
    <s v="July"/>
    <x v="1"/>
    <m/>
    <m/>
    <s v="Essential HR Policies"/>
    <m/>
    <m/>
    <m/>
    <s v="2022-05-10 05:01:06.495000+00:00"/>
    <s v="2022-09-19 11:09:26.913000+00:00"/>
    <m/>
  </r>
  <r>
    <x v="0"/>
    <n v="1500000"/>
    <s v="INR"/>
    <n v="0"/>
    <x v="65"/>
    <s v="Sales"/>
    <s v="stat_1hn9nRJaLbI53NxPuSQgo90kRpbpKsFlwN4oEGNUTdO"/>
    <s v="Lost"/>
    <x v="1"/>
    <s v="OpportunityStatusType.Lost"/>
    <m/>
    <m/>
    <s v="GTL"/>
    <s v="lead_Fl2c9tUEhc02EDOSpqWY7pTDe7VneJk5TrTvXsV5til"/>
    <s v="Neudesic"/>
    <s v="Bhairavi Jog"/>
    <s v="user_ld5YgHNj2pvuncdfHoHOwdXz2NpUhXpbkNchGaPKUXG"/>
    <s v="Sameer Iftekhari"/>
    <s v="2022-06-06 02:50:40.470000+00:00"/>
    <s v="2022-07-08 06:34:18.275000+00:00"/>
    <m/>
    <s v="Hyderabad"/>
    <m/>
    <m/>
    <m/>
    <n v="1000"/>
    <m/>
    <m/>
    <m/>
    <m/>
    <m/>
    <m/>
    <m/>
    <m/>
    <m/>
    <m/>
    <m/>
    <s v="IT Services &amp; IT Consulting"/>
    <m/>
    <m/>
    <m/>
    <m/>
    <m/>
    <m/>
    <m/>
    <m/>
    <m/>
    <m/>
    <m/>
    <m/>
    <s v="Deepak Yadav"/>
    <m/>
    <s v="user_228eUmsdKIb9OItgmiDq1zD4aPZ1eqiapbaLAGeBf8g"/>
    <s v="Bhairavi Jog"/>
    <m/>
    <m/>
    <s v="July"/>
    <x v="2"/>
    <m/>
    <m/>
    <m/>
    <m/>
    <m/>
    <m/>
    <s v="2022-01-31 05:10:24.371000+00:00"/>
    <s v="2022-10-13 07:36:18.289000+00:00"/>
    <s v="GTL"/>
  </r>
  <r>
    <x v="20"/>
    <n v="200000"/>
    <s v="INR"/>
    <n v="0"/>
    <x v="82"/>
    <s v="Sales"/>
    <s v="stat_kcR4fZg7TU7jjk1jAVua3qGLRS4J5uFayEjK5j02wtv"/>
    <s v="Unqualified"/>
    <x v="1"/>
    <s v="OpportunityStatusType.Lost"/>
    <s v="cont_pTaC3X7yfd9wE6XkRw62On0mybX5P8qgQ7rxbwfemY8"/>
    <s v="Rajkumar"/>
    <s v="GPA - Renewal"/>
    <s v="lead_722XeSQwWZ4mYtZxmuEyF5HjvM4mSGJjQhEGDsyxIy1"/>
    <s v="Alp Consulting"/>
    <s v="Shreenath Bhat"/>
    <s v="user_vMd4rmcrSbjykdyL2J7rrYn84SWdcNc5FKligrmItPw"/>
    <s v="Shreenath Bhat"/>
    <s v="2022-07-05 05:42:54.789000+00:00"/>
    <s v="2022-07-08 04:06:18.851000+00:00"/>
    <m/>
    <s v="Bangalore"/>
    <m/>
    <m/>
    <m/>
    <n v="922"/>
    <m/>
    <m/>
    <m/>
    <m/>
    <m/>
    <m/>
    <m/>
    <s v="PAID_SOCIAL"/>
    <m/>
    <m/>
    <m/>
    <s v="HR / Staffing / Recruitment; Professional Services"/>
    <m/>
    <m/>
    <m/>
    <m/>
    <m/>
    <m/>
    <m/>
    <m/>
    <m/>
    <m/>
    <m/>
    <m/>
    <m/>
    <m/>
    <s v="user_vMd4rmcrSbjykdyL2J7rrYn84SWdcNc5FKligrmItPw"/>
    <s v="Shreenath Bhat"/>
    <m/>
    <m/>
    <s v="July"/>
    <x v="2"/>
    <m/>
    <m/>
    <s v="Lead Magnet Lead"/>
    <m/>
    <m/>
    <m/>
    <s v="2021-09-02 05:12:07.530000+00:00"/>
    <s v="2022-08-08 12:13:51.436000+00:00"/>
    <s v="GPA"/>
  </r>
  <r>
    <x v="3"/>
    <n v="1449999"/>
    <s v="INR"/>
    <n v="100"/>
    <x v="82"/>
    <s v="Sales"/>
    <s v="stat_OZRiD1474QRJIpvnjHCZfiIvKcVD6mIKSSTzg8SwDVx"/>
    <s v="Won- Payment Completed"/>
    <x v="0"/>
    <s v="OpportunityStatusType.Won"/>
    <s v="cont_skGGhC1L6t5CtR72y5QI3x8uUZkWhWaYPzKlrf3HfeL"/>
    <s v="Sarieka Vaze"/>
    <s v="GMC - renewal"/>
    <s v="lead_WBx64OtKevZ2SPEV04BLqTQCL6L8yTabDcfSRhN3clT"/>
    <s v="Montran"/>
    <s v="Shreenath Bhat"/>
    <s v="user_GL8PBiV4pvzsQLVHSdZLeMQAQcGjCvLkffg486DHfZJ"/>
    <s v="Anshum Naithani"/>
    <s v="2022-06-09 10:02:43.132000+00:00"/>
    <s v="2022-07-08 05:57:40.317000+00:00"/>
    <m/>
    <s v="Mumbai"/>
    <m/>
    <m/>
    <m/>
    <n v="205"/>
    <m/>
    <m/>
    <m/>
    <m/>
    <m/>
    <m/>
    <m/>
    <m/>
    <m/>
    <m/>
    <m/>
    <s v="IT Services &amp; IT Consulting"/>
    <m/>
    <m/>
    <m/>
    <m/>
    <m/>
    <m/>
    <m/>
    <m/>
    <m/>
    <m/>
    <m/>
    <m/>
    <s v="Aniket Vahile"/>
    <m/>
    <s v="user_vMd4rmcrSbjykdyL2J7rrYn84SWdcNc5FKligrmItPw"/>
    <s v="Shreenath Bhat"/>
    <s v="Sumit Dolas"/>
    <m/>
    <s v="July"/>
    <x v="2"/>
    <m/>
    <m/>
    <m/>
    <m/>
    <m/>
    <m/>
    <s v="2022-05-23 07:04:14.741000+00:00"/>
    <s v="2022-09-04 10:15:44.816000+00:00"/>
    <s v="GMC"/>
  </r>
  <r>
    <x v="22"/>
    <n v="600000"/>
    <s v="INR"/>
    <n v="0"/>
    <x v="82"/>
    <s v="Sales"/>
    <s v="stat_1hn9nRJaLbI53NxPuSQgo90kRpbpKsFlwN4oEGNUTdO"/>
    <s v="Lost"/>
    <x v="1"/>
    <s v="OpportunityStatusType.Lost"/>
    <s v="cont_IX1dIMKVgLYGgG6cG5rJIUmQA5V77qhWUB5KyoULXLM"/>
    <s v="Poonam Kabadi"/>
    <s v="No quotes"/>
    <s v="lead_ITfVJhLT01WIlqwZ1q92MOj5dUDa8bw4xLvHhFrRoQq"/>
    <s v="Mahindra International School"/>
    <s v="Sarvesh Pawar"/>
    <s v="user_TZzywQwym26DjuswO479pxRhNKX152z8X1haCx2vcst"/>
    <s v="Vrushali Kummar"/>
    <s v="2022-06-15 10:16:35.494000+00:00"/>
    <s v="2022-07-08 05:20:49.849000+00:00"/>
    <m/>
    <s v="Pune"/>
    <m/>
    <m/>
    <m/>
    <n v="100"/>
    <m/>
    <m/>
    <m/>
    <m/>
    <m/>
    <m/>
    <m/>
    <m/>
    <m/>
    <m/>
    <m/>
    <s v="Education"/>
    <m/>
    <m/>
    <m/>
    <m/>
    <m/>
    <m/>
    <m/>
    <m/>
    <m/>
    <m/>
    <m/>
    <m/>
    <s v="Yogesh Paigude"/>
    <m/>
    <s v="user_A8KOTZADnUtEQOLt4nSLAmteNStuGh80js75RYjrXVt"/>
    <s v="Sarvesh Pawar"/>
    <m/>
    <m/>
    <s v="July; March; October"/>
    <x v="2"/>
    <m/>
    <m/>
    <m/>
    <m/>
    <m/>
    <m/>
    <s v="2022-06-15 10:02:49.023000+00:00"/>
    <s v="2022-10-20 11:42:17.076000+00:00"/>
    <s v="GMC"/>
  </r>
  <r>
    <x v="14"/>
    <n v="2500000"/>
    <s v="INR"/>
    <n v="0"/>
    <x v="0"/>
    <s v="Sales"/>
    <s v="stat_kcR4fZg7TU7jjk1jAVua3qGLRS4J5uFayEjK5j02wtv"/>
    <s v="Unqualified"/>
    <x v="1"/>
    <s v="OpportunityStatusType.Lost"/>
    <m/>
    <m/>
    <s v="Parental - Closing with Marsh only this year"/>
    <s v="lead_qZ8bqByBNeK4iQsUlrMIX71V09O6RihXx4gdgaPVsS2"/>
    <s v="DHL Express"/>
    <s v="Aditya Binani"/>
    <s v="user_g5Yw4Z4XnIbmcGhJO80vdtFdd5ElcDlgYO3q8l82ODn"/>
    <s v="Aditya Binani"/>
    <s v="2022-05-23 12:10:06.680000+00:00"/>
    <s v="2022-07-07 16:19:11.187000+00:00"/>
    <m/>
    <s v="Mumbai"/>
    <m/>
    <m/>
    <m/>
    <n v="768"/>
    <m/>
    <m/>
    <m/>
    <m/>
    <m/>
    <m/>
    <m/>
    <m/>
    <m/>
    <m/>
    <m/>
    <s v="Transportation &amp; Logistics"/>
    <m/>
    <m/>
    <m/>
    <m/>
    <m/>
    <m/>
    <m/>
    <m/>
    <m/>
    <m/>
    <m/>
    <m/>
    <s v="Aniket Vahile; Mrunmay Jalgaonkar"/>
    <m/>
    <s v="user_g5Yw4Z4XnIbmcGhJO80vdtFdd5ElcDlgYO3q8l82ODn"/>
    <s v="Aditya Binani"/>
    <m/>
    <m/>
    <s v="July"/>
    <x v="4"/>
    <s v="Naukri.com"/>
    <m/>
    <s v="Employee Engagement Handbook"/>
    <m/>
    <m/>
    <m/>
    <s v="2021-10-26 11:53:26.062000+00:00"/>
    <s v="2022-10-10 03:09:31.828000+00:00"/>
    <m/>
  </r>
  <r>
    <x v="20"/>
    <n v="5000000"/>
    <s v="INR"/>
    <n v="0"/>
    <x v="82"/>
    <s v="Sales"/>
    <s v="stat_kcR4fZg7TU7jjk1jAVua3qGLRS4J5uFayEjK5j02wtv"/>
    <s v="Unqualified"/>
    <x v="1"/>
    <s v="OpportunityStatusType.Lost"/>
    <s v="cont_pTaC3X7yfd9wE6XkRw62On0mybX5P8qgQ7rxbwfemY8"/>
    <s v="Rajkumar"/>
    <s v="GMC - Renewal"/>
    <s v="lead_722XeSQwWZ4mYtZxmuEyF5HjvM4mSGJjQhEGDsyxIy1"/>
    <s v="Alp Consulting"/>
    <s v="Shreenath Bhat"/>
    <s v="user_vMd4rmcrSbjykdyL2J7rrYn84SWdcNc5FKligrmItPw"/>
    <s v="Shreenath Bhat"/>
    <s v="2022-07-05 05:42:31.724000+00:00"/>
    <s v="2022-07-08 04:06:05.421000+00:00"/>
    <m/>
    <s v="Bangalore"/>
    <m/>
    <m/>
    <m/>
    <n v="922"/>
    <m/>
    <m/>
    <m/>
    <m/>
    <m/>
    <m/>
    <m/>
    <s v="PAID_SOCIAL"/>
    <m/>
    <m/>
    <m/>
    <s v="HR / Staffing / Recruitment; Professional Services"/>
    <m/>
    <m/>
    <m/>
    <m/>
    <m/>
    <m/>
    <m/>
    <m/>
    <m/>
    <m/>
    <m/>
    <m/>
    <m/>
    <m/>
    <s v="user_vMd4rmcrSbjykdyL2J7rrYn84SWdcNc5FKligrmItPw"/>
    <s v="Shreenath Bhat"/>
    <m/>
    <m/>
    <s v="July"/>
    <x v="2"/>
    <m/>
    <m/>
    <s v="Lead Magnet Lead"/>
    <m/>
    <m/>
    <m/>
    <s v="2021-09-02 05:12:07.530000+00:00"/>
    <s v="2022-08-08 12:13:51.436000+00:00"/>
    <s v="GMC"/>
  </r>
  <r>
    <x v="11"/>
    <n v="1000000"/>
    <s v="INR"/>
    <n v="0"/>
    <x v="74"/>
    <s v="Sales"/>
    <s v="stat_kcR4fZg7TU7jjk1jAVua3qGLRS4J5uFayEjK5j02wtv"/>
    <s v="Unqualified"/>
    <x v="1"/>
    <s v="OpportunityStatusType.Lost"/>
    <m/>
    <m/>
    <s v="GMC (Renewal)"/>
    <s v="lead_Je0DuqgtRm7o2gUC8NryybSmKbVwS5J9x1rZSu4BaHI"/>
    <s v="Am Infoweb"/>
    <s v="Pranav Kenjale"/>
    <s v="user_LKRhV6rhcBe0uL8u70UUGeDjbMupuho4TaiAOCbT7HT"/>
    <s v="Kashif Ahmad"/>
    <s v="2022-06-13 02:56:06.829000+00:00"/>
    <s v="2022-07-07 17:55:33.463000+00:00"/>
    <m/>
    <s v="Pune"/>
    <m/>
    <m/>
    <m/>
    <n v="900"/>
    <m/>
    <m/>
    <m/>
    <m/>
    <m/>
    <m/>
    <m/>
    <s v="PAID_SOCIAL"/>
    <m/>
    <m/>
    <m/>
    <s v="IT Services &amp; IT Consulting"/>
    <m/>
    <m/>
    <m/>
    <m/>
    <m/>
    <m/>
    <m/>
    <m/>
    <m/>
    <m/>
    <m/>
    <m/>
    <s v="Sakshi Soni"/>
    <m/>
    <s v="user_aM3WaaSUQQmaNnsm9l2FQRVWUEr8RN2ZdXzsuQUalQ3"/>
    <s v="Bharti Bankey"/>
    <s v="Anjali Nishu"/>
    <m/>
    <s v="July"/>
    <x v="4"/>
    <s v="Lusha"/>
    <m/>
    <s v="Employee Engagement Handbook"/>
    <m/>
    <m/>
    <m/>
    <s v="2020-12-14 13:28:55.181000+00:00"/>
    <s v="2022-10-10 07:32:13.913000+00:00"/>
    <m/>
  </r>
  <r>
    <x v="35"/>
    <n v="1500000"/>
    <s v="INR"/>
    <n v="0"/>
    <x v="10"/>
    <s v="Sales"/>
    <s v="stat_kcR4fZg7TU7jjk1jAVua3qGLRS4J5uFayEjK5j02wtv"/>
    <s v="Unqualified"/>
    <x v="1"/>
    <s v="OpportunityStatusType.Lost"/>
    <s v="cont_GhUWCJRnMCC0vPzOQ4MmquI5y9vIylYz2QJllxYGNn6"/>
    <s v="vikas sharma"/>
    <s v="GMC - FRESH"/>
    <s v="lead_IKFGc9OqUk9BfhUcfOCyjl1R7tZhU4DQVjsrSi95ksx"/>
    <s v="Kalatmak Spatial Systems Pvt Ltd"/>
    <s v="Daya Gowda"/>
    <s v="user_encRk5bIEFN6ZA11h4WH2AdZTiZpogLSlMIaj0E30SZ"/>
    <s v="Daya Gowda"/>
    <s v="2022-06-21 12:30:51.419000+00:00"/>
    <s v="2022-07-07 12:59:46.807000+00:00"/>
    <m/>
    <s v="Bangalore"/>
    <m/>
    <m/>
    <m/>
    <n v="400"/>
    <m/>
    <m/>
    <m/>
    <m/>
    <m/>
    <m/>
    <m/>
    <m/>
    <m/>
    <m/>
    <m/>
    <s v="Professional Services"/>
    <m/>
    <m/>
    <m/>
    <m/>
    <m/>
    <m/>
    <m/>
    <m/>
    <m/>
    <m/>
    <m/>
    <m/>
    <m/>
    <m/>
    <s v="user_encRk5bIEFN6ZA11h4WH2AdZTiZpogLSlMIaj0E30SZ"/>
    <s v="Daya Gowda"/>
    <m/>
    <m/>
    <m/>
    <x v="4"/>
    <m/>
    <m/>
    <s v="Employee Engagement Handbook"/>
    <m/>
    <m/>
    <m/>
    <s v="2022-04-28 16:46:55.712000+00:00"/>
    <s v="2022-07-10 06:50:23.300000+00:00"/>
    <m/>
  </r>
  <r>
    <x v="42"/>
    <n v="2500000"/>
    <s v="INR"/>
    <n v="0"/>
    <x v="65"/>
    <s v="Sales"/>
    <s v="stat_1hn9nRJaLbI53NxPuSQgo90kRpbpKsFlwN4oEGNUTdO"/>
    <s v="Lost"/>
    <x v="1"/>
    <s v="OpportunityStatusType.Lost"/>
    <m/>
    <m/>
    <m/>
    <s v="lead_ANHpPRyYHMnOba2m1QvfTgtztSemhMBFVOqhsPSmMC3"/>
    <s v="Petro IT"/>
    <s v="Satyajit Chati"/>
    <s v="user_sREdxbAJihL2Zbgic7tyQ6Rc4Mny7HnD1RNGhA9DDYh"/>
    <s v="Prajakta Sahastrabudhe"/>
    <s v="2022-05-23 11:45:17.301000+00:00"/>
    <s v="2022-07-07 13:13:00.385000+00:00"/>
    <m/>
    <s v="Gurgaon"/>
    <m/>
    <m/>
    <m/>
    <n v="150"/>
    <m/>
    <m/>
    <m/>
    <m/>
    <m/>
    <m/>
    <m/>
    <m/>
    <m/>
    <m/>
    <m/>
    <s v="IT Services &amp; IT Consulting; Transportation &amp; Logistics"/>
    <m/>
    <m/>
    <m/>
    <m/>
    <m/>
    <m/>
    <m/>
    <m/>
    <m/>
    <m/>
    <m/>
    <m/>
    <s v="Rakesh Nade"/>
    <m/>
    <s v="user_5IQTpX6DsnoeoDfxqzqojpVoQLXPh68nhDjLS5ETjYj"/>
    <s v="Satyajit Chati"/>
    <m/>
    <m/>
    <s v="July"/>
    <x v="2"/>
    <s v="Mr. E"/>
    <m/>
    <s v="Siddhartha Khatua's lead"/>
    <m/>
    <m/>
    <m/>
    <s v="2021-09-10 11:42:08.219000+00:00"/>
    <s v="2022-09-27 04:50:14.040000+00:00"/>
    <m/>
  </r>
  <r>
    <x v="14"/>
    <n v="10000000"/>
    <s v="INR"/>
    <n v="0"/>
    <x v="75"/>
    <s v="Sales"/>
    <s v="stat_kcR4fZg7TU7jjk1jAVua3qGLRS4J5uFayEjK5j02wtv"/>
    <s v="Unqualified"/>
    <x v="1"/>
    <s v="OpportunityStatusType.Lost"/>
    <m/>
    <m/>
    <s v="GMC - Closing with Marsh only this year"/>
    <s v="lead_qZ8bqByBNeK4iQsUlrMIX71V09O6RihXx4gdgaPVsS2"/>
    <s v="DHL Express"/>
    <s v="Aditya Binani"/>
    <s v="user_g5Yw4Z4XnIbmcGhJO80vdtFdd5ElcDlgYO3q8l82ODn"/>
    <s v="Aditya Binani"/>
    <s v="2022-05-20 12:28:17.062000+00:00"/>
    <s v="2022-07-07 16:18:53.598000+00:00"/>
    <m/>
    <s v="Mumbai"/>
    <m/>
    <m/>
    <m/>
    <n v="768"/>
    <m/>
    <m/>
    <m/>
    <m/>
    <m/>
    <m/>
    <m/>
    <m/>
    <m/>
    <m/>
    <m/>
    <s v="Transportation &amp; Logistics"/>
    <m/>
    <m/>
    <m/>
    <m/>
    <m/>
    <m/>
    <m/>
    <m/>
    <m/>
    <m/>
    <m/>
    <m/>
    <s v="Aniket Vahile; Mrunmay Jalgaonkar"/>
    <m/>
    <s v="user_g5Yw4Z4XnIbmcGhJO80vdtFdd5ElcDlgYO3q8l82ODn"/>
    <s v="Aditya Binani"/>
    <m/>
    <m/>
    <s v="July"/>
    <x v="4"/>
    <s v="Naukri.com"/>
    <m/>
    <s v="Employee Engagement Handbook"/>
    <m/>
    <m/>
    <m/>
    <s v="2021-10-26 11:53:26.062000+00:00"/>
    <s v="2022-10-10 03:09:31.828000+00:00"/>
    <m/>
  </r>
  <r>
    <x v="12"/>
    <n v="3500000"/>
    <s v="INR"/>
    <n v="0"/>
    <x v="16"/>
    <s v="Sales"/>
    <s v="stat_kcR4fZg7TU7jjk1jAVua3qGLRS4J5uFayEjK5j02wtv"/>
    <s v="Unqualified"/>
    <x v="1"/>
    <s v="OpportunityStatusType.Lost"/>
    <s v="cont_gVN9j2DIDPTfKHOzD0KJH30DfVNQhSwswvjKhS5gWpq"/>
    <s v="Srikant Sundaram"/>
    <s v="GMC"/>
    <s v="lead_VMdlTWskAFFtoYTIafUJ8XsJwTGqk879oefyxJdj1GN"/>
    <s v="CMI INDUSTRY AUTOMATION PVT LTD (John"/>
    <s v="Mayur Gadiyar"/>
    <s v="user_hAuUqCTCw5r4tCUrswIWPSW7LJ1XIBbttZVmJkxmzGq"/>
    <s v="Chetan Kumar"/>
    <s v="2022-05-24 10:15:30.209000+00:00"/>
    <s v="2022-07-07 10:03:33.175000+00:00"/>
    <m/>
    <s v="Mumbai"/>
    <m/>
    <m/>
    <m/>
    <n v="1030"/>
    <m/>
    <m/>
    <m/>
    <m/>
    <m/>
    <m/>
    <m/>
    <m/>
    <m/>
    <m/>
    <m/>
    <s v="IT Services &amp; IT Consulting"/>
    <m/>
    <m/>
    <m/>
    <m/>
    <m/>
    <m/>
    <m/>
    <m/>
    <m/>
    <m/>
    <m/>
    <m/>
    <m/>
    <m/>
    <s v="user_bdUPAGjcS7p6513So3N4g3aWNS5HuBuVJi7bvCPAsLt"/>
    <s v="Mayur Gadiyar"/>
    <m/>
    <m/>
    <s v="July"/>
    <x v="2"/>
    <m/>
    <m/>
    <m/>
    <m/>
    <m/>
    <m/>
    <s v="2021-07-01 08:22:42.497000+00:00"/>
    <s v="2022-10-13 07:36:08.054000+00:00"/>
    <s v="GMC"/>
  </r>
  <r>
    <x v="45"/>
    <n v="300000"/>
    <s v="INR"/>
    <n v="0"/>
    <x v="16"/>
    <s v="Sales"/>
    <s v="stat_kcR4fZg7TU7jjk1jAVua3qGLRS4J5uFayEjK5j02wtv"/>
    <s v="Unqualified"/>
    <x v="1"/>
    <s v="OpportunityStatusType.Lost"/>
    <m/>
    <m/>
    <s v="GMC-renewal"/>
    <s v="lead_2ysEhK0OzGmSnkZT661YvHWl8bocVOA0stsbWzZYtiU"/>
    <s v="Mars telecom"/>
    <s v="Bharti Bankey"/>
    <s v="user_aM3WaaSUQQmaNnsm9l2FQRVWUEr8RN2ZdXzsuQUalQ3"/>
    <s v="Bharti Bankey"/>
    <s v="2022-05-19 07:56:56.159000+00:00"/>
    <s v="2022-07-07 10:56:38.292000+00:00"/>
    <m/>
    <s v="Hyderabad"/>
    <m/>
    <m/>
    <m/>
    <n v="100"/>
    <m/>
    <m/>
    <m/>
    <m/>
    <m/>
    <m/>
    <m/>
    <m/>
    <m/>
    <m/>
    <m/>
    <s v="IT Services &amp; IT Consulting"/>
    <m/>
    <m/>
    <m/>
    <m/>
    <m/>
    <m/>
    <m/>
    <m/>
    <m/>
    <m/>
    <m/>
    <m/>
    <s v="Deepak Yadav"/>
    <m/>
    <s v="user_aM3WaaSUQQmaNnsm9l2FQRVWUEr8RN2ZdXzsuQUalQ3"/>
    <s v="Bharti Bankey"/>
    <m/>
    <m/>
    <s v="February; July"/>
    <x v="3"/>
    <m/>
    <m/>
    <m/>
    <m/>
    <m/>
    <m/>
    <s v="2022-01-24 08:06:58.073000+00:00"/>
    <s v="2022-07-10 06:57:18.544000+00:00"/>
    <m/>
  </r>
  <r>
    <x v="45"/>
    <n v="114000"/>
    <s v="INR"/>
    <n v="0"/>
    <x v="16"/>
    <s v="Sales"/>
    <s v="stat_1hn9nRJaLbI53NxPuSQgo90kRpbpKsFlwN4oEGNUTdO"/>
    <s v="Lost"/>
    <x v="1"/>
    <s v="OpportunityStatusType.Lost"/>
    <m/>
    <m/>
    <s v="Loop care"/>
    <s v="lead_O7VXNDwIaDKgA499mf360ogQnikPR1GoTRKVWkeNCjI"/>
    <s v="Insofe Edu"/>
    <s v="Bharti Bankey"/>
    <s v="user_aM3WaaSUQQmaNnsm9l2FQRVWUEr8RN2ZdXzsuQUalQ3"/>
    <s v="Bharti Bankey"/>
    <s v="2022-05-30 10:29:21.833000+00:00"/>
    <s v="2022-07-07 10:57:51.908000+00:00"/>
    <m/>
    <s v="Hyderabad"/>
    <m/>
    <s v="2022-04-24 14:52:06+00:00"/>
    <m/>
    <n v="120"/>
    <m/>
    <m/>
    <m/>
    <m/>
    <m/>
    <m/>
    <m/>
    <s v="PAID_SOCIAL"/>
    <m/>
    <m/>
    <m/>
    <m/>
    <m/>
    <m/>
    <m/>
    <m/>
    <m/>
    <m/>
    <m/>
    <m/>
    <m/>
    <m/>
    <m/>
    <m/>
    <m/>
    <m/>
    <s v="user_aM3WaaSUQQmaNnsm9l2FQRVWUEr8RN2ZdXzsuQUalQ3"/>
    <s v="Bharti Bankey"/>
    <m/>
    <m/>
    <s v="July"/>
    <x v="3"/>
    <s v="Inbound via website"/>
    <m/>
    <s v="Employee Count 100"/>
    <m/>
    <m/>
    <m/>
    <s v="2022-04-24 14:52:53.307000+00:00"/>
    <s v="2022-07-15 13:02:29.825000+00:00"/>
    <m/>
  </r>
  <r>
    <x v="2"/>
    <n v="2000000"/>
    <s v="INR"/>
    <n v="0"/>
    <x v="49"/>
    <s v="Sales"/>
    <s v="stat_kcR4fZg7TU7jjk1jAVua3qGLRS4J5uFayEjK5j02wtv"/>
    <s v="Unqualified"/>
    <x v="1"/>
    <s v="OpportunityStatusType.Lost"/>
    <s v="cont_0m2ZyEPcrpLgczT19NjHNV199uIk8qCVEyoEAf21TRy"/>
    <s v="Arul Rajan"/>
    <m/>
    <s v="lead_svdvs4FWswTRqH6wTLRo3AK7zJrvxofBOev4uzVfEmw"/>
    <s v="AVP Ayurveda"/>
    <s v="Prateek Wadhwa"/>
    <s v="user_FdWFezbLzkYQcGsBUsjZO25nr2poK2nRbqV47Rs5Kfm"/>
    <s v="Prateek Wadhwa"/>
    <s v="2022-02-28 06:49:54.090000+00:00"/>
    <s v="2022-07-07 09:53:29.624000+00:00"/>
    <m/>
    <m/>
    <m/>
    <m/>
    <m/>
    <n v="500"/>
    <m/>
    <m/>
    <m/>
    <m/>
    <m/>
    <m/>
    <m/>
    <m/>
    <m/>
    <m/>
    <m/>
    <m/>
    <m/>
    <m/>
    <m/>
    <m/>
    <m/>
    <m/>
    <m/>
    <m/>
    <m/>
    <m/>
    <m/>
    <m/>
    <m/>
    <m/>
    <s v="user_FdWFezbLzkYQcGsBUsjZO25nr2poK2nRbqV47Rs5Kfm"/>
    <s v="Prateek Wadhwa"/>
    <m/>
    <m/>
    <s v="July"/>
    <x v="4"/>
    <m/>
    <m/>
    <s v="Employee Wellness Handbook"/>
    <m/>
    <m/>
    <m/>
    <s v="2022-02-02 09:54:30.268000+00:00"/>
    <s v="2022-07-07 09:53:42.834000+00:00"/>
    <s v="GTL"/>
  </r>
  <r>
    <x v="2"/>
    <n v="2000000"/>
    <s v="INR"/>
    <n v="0"/>
    <x v="65"/>
    <s v="Sales"/>
    <s v="stat_kcR4fZg7TU7jjk1jAVua3qGLRS4J5uFayEjK5j02wtv"/>
    <s v="Unqualified"/>
    <x v="1"/>
    <s v="OpportunityStatusType.Lost"/>
    <s v="cont_0m2ZyEPcrpLgczT19NjHNV199uIk8qCVEyoEAf21TRy"/>
    <s v="Arul Rajan"/>
    <m/>
    <s v="lead_svdvs4FWswTRqH6wTLRo3AK7zJrvxofBOev4uzVfEmw"/>
    <s v="AVP Ayurveda"/>
    <s v="Prateek Wadhwa"/>
    <s v="user_FdWFezbLzkYQcGsBUsjZO25nr2poK2nRbqV47Rs5Kfm"/>
    <s v="Prateek Wadhwa"/>
    <s v="2022-02-11 05:08:55.039000+00:00"/>
    <s v="2022-07-07 09:53:42.809000+00:00"/>
    <m/>
    <m/>
    <m/>
    <m/>
    <m/>
    <n v="500"/>
    <m/>
    <m/>
    <m/>
    <m/>
    <m/>
    <m/>
    <m/>
    <m/>
    <m/>
    <m/>
    <m/>
    <m/>
    <m/>
    <m/>
    <m/>
    <m/>
    <m/>
    <m/>
    <m/>
    <m/>
    <m/>
    <m/>
    <m/>
    <m/>
    <m/>
    <m/>
    <s v="user_FdWFezbLzkYQcGsBUsjZO25nr2poK2nRbqV47Rs5Kfm"/>
    <s v="Prateek Wadhwa"/>
    <m/>
    <m/>
    <s v="July"/>
    <x v="4"/>
    <m/>
    <m/>
    <s v="Employee Wellness Handbook"/>
    <m/>
    <m/>
    <m/>
    <s v="2022-02-02 09:54:30.268000+00:00"/>
    <s v="2022-07-07 09:53:42.834000+00:00"/>
    <s v="GMC"/>
  </r>
  <r>
    <x v="2"/>
    <n v="500000"/>
    <s v="INR"/>
    <n v="0"/>
    <x v="65"/>
    <s v="Sales"/>
    <s v="stat_kcR4fZg7TU7jjk1jAVua3qGLRS4J5uFayEjK5j02wtv"/>
    <s v="Unqualified"/>
    <x v="1"/>
    <s v="OpportunityStatusType.Lost"/>
    <s v="cont_0m2ZyEPcrpLgczT19NjHNV199uIk8qCVEyoEAf21TRy"/>
    <s v="Arul Rajan"/>
    <m/>
    <s v="lead_svdvs4FWswTRqH6wTLRo3AK7zJrvxofBOev4uzVfEmw"/>
    <s v="AVP Ayurveda"/>
    <s v="Prateek Wadhwa"/>
    <s v="user_FdWFezbLzkYQcGsBUsjZO25nr2poK2nRbqV47Rs5Kfm"/>
    <s v="Prateek Wadhwa"/>
    <s v="2022-02-11 05:10:19.784000+00:00"/>
    <s v="2022-07-07 09:53:36.523000+00:00"/>
    <m/>
    <m/>
    <m/>
    <m/>
    <m/>
    <n v="500"/>
    <m/>
    <m/>
    <m/>
    <m/>
    <m/>
    <m/>
    <m/>
    <m/>
    <m/>
    <m/>
    <m/>
    <m/>
    <m/>
    <m/>
    <m/>
    <m/>
    <m/>
    <m/>
    <m/>
    <m/>
    <m/>
    <m/>
    <m/>
    <m/>
    <m/>
    <m/>
    <s v="user_FdWFezbLzkYQcGsBUsjZO25nr2poK2nRbqV47Rs5Kfm"/>
    <s v="Prateek Wadhwa"/>
    <m/>
    <m/>
    <s v="July"/>
    <x v="4"/>
    <m/>
    <m/>
    <s v="Employee Wellness Handbook"/>
    <m/>
    <m/>
    <m/>
    <s v="2022-02-02 09:54:30.268000+00:00"/>
    <s v="2022-07-07 09:53:42.834000+00:00"/>
    <s v="GPA"/>
  </r>
  <r>
    <x v="14"/>
    <n v="294500"/>
    <s v="INR"/>
    <n v="100"/>
    <x v="49"/>
    <s v="Sales"/>
    <s v="stat_OZRiD1474QRJIpvnjHCZfiIvKcVD6mIKSSTzg8SwDVx"/>
    <s v="Won- Payment Completed"/>
    <x v="0"/>
    <s v="OpportunityStatusType.Won"/>
    <m/>
    <m/>
    <s v="GMC - Fresh"/>
    <s v="lead_mWEKVJMzBgO2uMm3GZanb0AQRdCIwVWq1Ax1FVT9Por"/>
    <s v="MCON Rasayan"/>
    <s v="Aditya Binani"/>
    <s v="user_g5Yw4Z4XnIbmcGhJO80vdtFdd5ElcDlgYO3q8l82ODn"/>
    <s v="Aditya Binani"/>
    <s v="2022-04-04 06:57:57.309000+00:00"/>
    <s v="2022-07-07 08:47:03.984000+00:00"/>
    <m/>
    <s v="Mumbai"/>
    <m/>
    <m/>
    <m/>
    <n v="100"/>
    <m/>
    <m/>
    <m/>
    <m/>
    <m/>
    <m/>
    <m/>
    <m/>
    <m/>
    <m/>
    <m/>
    <s v="Others"/>
    <m/>
    <m/>
    <m/>
    <m/>
    <m/>
    <m/>
    <m/>
    <m/>
    <m/>
    <m/>
    <m/>
    <m/>
    <s v="Deepak Yadav"/>
    <m/>
    <s v="user_g5Yw4Z4XnIbmcGhJO80vdtFdd5ElcDlgYO3q8l82ODn"/>
    <s v="Aditya Binani"/>
    <m/>
    <m/>
    <s v="July"/>
    <x v="2"/>
    <m/>
    <m/>
    <m/>
    <m/>
    <m/>
    <m/>
    <s v="2022-04-04 06:56:33.035000+00:00"/>
    <s v="2022-08-01 08:10:20.734000+00:00"/>
    <m/>
  </r>
  <r>
    <x v="24"/>
    <n v="200000"/>
    <s v="INR"/>
    <n v="0"/>
    <x v="82"/>
    <s v="Sales"/>
    <s v="stat_1hn9nRJaLbI53NxPuSQgo90kRpbpKsFlwN4oEGNUTdO"/>
    <s v="Lost"/>
    <x v="1"/>
    <s v="OpportunityStatusType.Lost"/>
    <s v="cont_GgWqF5rjzh83M2V0qE8y9xI5Rq8BlXwcCU4TRcwEPBb"/>
    <s v="Sagar Sasane"/>
    <m/>
    <s v="lead_1gico0OH5V3hABJVsypHcIm9r89VlVlEhOL9gw9E7p5"/>
    <s v="Vistar Logitek Pvt Ltd ( Renewal )"/>
    <s v="Tulika Chakra"/>
    <s v="user_sD3YjSs92XKUfD0OPHeo886g6tW6aCM0iUhX5VVUuJi"/>
    <s v="Navin Panjwani"/>
    <s v="2022-05-05 09:35:49.670000+00:00"/>
    <s v="2022-07-07 06:01:32.396000+00:00"/>
    <m/>
    <s v="Pune"/>
    <m/>
    <m/>
    <m/>
    <n v="25"/>
    <m/>
    <m/>
    <m/>
    <m/>
    <m/>
    <m/>
    <m/>
    <m/>
    <m/>
    <m/>
    <m/>
    <m/>
    <m/>
    <m/>
    <m/>
    <m/>
    <m/>
    <m/>
    <m/>
    <m/>
    <m/>
    <m/>
    <m/>
    <m/>
    <m/>
    <m/>
    <s v="user_IpBH4s1Av5OVFfQQ3nW0qPDDjwLT9uRfx1sVhml8UQA"/>
    <s v="Namrata Aurora"/>
    <m/>
    <m/>
    <s v="July"/>
    <x v="2"/>
    <m/>
    <m/>
    <m/>
    <m/>
    <m/>
    <m/>
    <s v="2021-07-06 06:55:37.534000+00:00"/>
    <s v="2022-07-12 06:15:43.671000+00:00"/>
    <m/>
  </r>
  <r>
    <x v="24"/>
    <n v="430000"/>
    <s v="INR"/>
    <n v="100"/>
    <x v="90"/>
    <s v="Sales"/>
    <s v="stat_OZRiD1474QRJIpvnjHCZfiIvKcVD6mIKSSTzg8SwDVx"/>
    <s v="Won- Payment Completed"/>
    <x v="0"/>
    <s v="OpportunityStatusType.Won"/>
    <s v="cont_B6ZioaxkVLVtvD68zzV8khhqCaJRpoJesoFGtQoLU1a"/>
    <s v="sudhir.kumar@aadiswan.com"/>
    <s v="Renewal"/>
    <s v="lead_xsWkrv8tAY5R63cXmxL4DI1arQCKGR7cMzy0pQvbAoR"/>
    <s v="Aadiswan Info Consultants ( Renewal )"/>
    <s v="Prateek Wadhwa"/>
    <s v="user_sD3YjSs92XKUfD0OPHeo886g6tW6aCM0iUhX5VVUuJi"/>
    <s v="Navin Panjwani"/>
    <s v="2022-04-25 05:38:44.186000+00:00"/>
    <s v="2022-07-07 06:25:41.418000+00:00"/>
    <m/>
    <s v="Delhi"/>
    <m/>
    <m/>
    <m/>
    <n v="43"/>
    <m/>
    <m/>
    <m/>
    <m/>
    <m/>
    <m/>
    <m/>
    <m/>
    <m/>
    <m/>
    <m/>
    <s v="Professional Services"/>
    <m/>
    <m/>
    <m/>
    <m/>
    <m/>
    <m/>
    <m/>
    <m/>
    <m/>
    <m/>
    <m/>
    <m/>
    <m/>
    <m/>
    <s v="user_FdWFezbLzkYQcGsBUsjZO25nr2poK2nRbqV47Rs5Kfm"/>
    <s v="Prateek Wadhwa"/>
    <s v="Dr. Anil More"/>
    <m/>
    <s v="June"/>
    <x v="4"/>
    <m/>
    <m/>
    <s v="Downloaded the guide: Designing employee healthcare plan"/>
    <m/>
    <m/>
    <m/>
    <s v="2021-11-26 07:35:23.898000+00:00"/>
    <s v="2022-10-15 14:17:50.270000+00:00"/>
    <s v="GMC"/>
  </r>
  <r>
    <x v="28"/>
    <n v="50000"/>
    <s v="INR"/>
    <n v="0"/>
    <x v="36"/>
    <s v="Sales"/>
    <s v="stat_1hn9nRJaLbI53NxPuSQgo90kRpbpKsFlwN4oEGNUTdO"/>
    <s v="Lost"/>
    <x v="1"/>
    <s v="OpportunityStatusType.Lost"/>
    <s v="cont_LWW54Z9rD2m1DjXrsp9Hsf4dutwIbLVpY2v6wBTcJXp"/>
    <s v="Deepa Nair"/>
    <s v="GPA - Renewal"/>
    <s v="lead_dG25RWdNx5gm0Abdzz4FloNBfCnyMiKOQxMyP4C293k"/>
    <s v="DKMS-BMST Foundation INDIA"/>
    <s v="Shreenath Bhat"/>
    <s v="user_JjaNBsxmUKBROYZvEahyXgec466W5jQa2pL0NUZ81Lb"/>
    <s v="Sreenivas Hatti"/>
    <s v="2022-06-15 07:01:32.640000+00:00"/>
    <s v="2022-07-06 13:27:38.212000+00:00"/>
    <m/>
    <s v="Bangalore"/>
    <m/>
    <m/>
    <m/>
    <n v="40"/>
    <m/>
    <m/>
    <m/>
    <m/>
    <m/>
    <m/>
    <m/>
    <m/>
    <m/>
    <m/>
    <m/>
    <s v="Others"/>
    <m/>
    <m/>
    <m/>
    <m/>
    <m/>
    <m/>
    <m/>
    <m/>
    <m/>
    <m/>
    <m/>
    <m/>
    <m/>
    <m/>
    <s v="user_2YgShwgjLNI4FjAqgE9PtKsdIaGh919JGcFG919fe5B"/>
    <s v="Satyam Tiwari"/>
    <m/>
    <m/>
    <s v="July"/>
    <x v="2"/>
    <m/>
    <m/>
    <s v="Vaccine inbound"/>
    <m/>
    <m/>
    <m/>
    <s v="2021-05-28 09:46:49.719000+00:00"/>
    <s v="2022-07-12 06:58:15.191000+00:00"/>
    <s v="GPA"/>
  </r>
  <r>
    <x v="7"/>
    <n v="70000"/>
    <s v="INR"/>
    <n v="0"/>
    <x v="49"/>
    <s v="Sales"/>
    <s v="stat_1hn9nRJaLbI53NxPuSQgo90kRpbpKsFlwN4oEGNUTdO"/>
    <s v="Lost"/>
    <x v="1"/>
    <s v="OpportunityStatusType.Lost"/>
    <s v="cont_fFIRRFQswk4QaZ2s7FWAHHcrsmzuQ2stfokqnANa2WP"/>
    <s v="Srihari Srilatha"/>
    <m/>
    <s v="lead_PzMfWEA4lgpuNKqcdkCP8M8aT082NAS8FumPQA5zK1Z"/>
    <s v="RootQuotient"/>
    <s v="Harmanjit Singh"/>
    <s v="user_U27GK6WjhLhUhi1EDKXV57xMpn8n8DMIOjci1q3UReZ"/>
    <s v="Abhiroop Ganguly"/>
    <s v="2022-06-17 10:07:52.101000+00:00"/>
    <s v="2022-07-06 13:37:14.555000+00:00"/>
    <m/>
    <s v="Other"/>
    <m/>
    <m/>
    <m/>
    <n v="30"/>
    <m/>
    <m/>
    <m/>
    <m/>
    <m/>
    <m/>
    <m/>
    <m/>
    <m/>
    <m/>
    <m/>
    <s v="IT Services &amp; IT Consulting"/>
    <m/>
    <m/>
    <m/>
    <m/>
    <m/>
    <m/>
    <m/>
    <m/>
    <m/>
    <m/>
    <m/>
    <m/>
    <s v="Aniket Vahile"/>
    <m/>
    <s v="user_lwF8ctKa5IyxqATpO2EOw2h0AEPiCMHOgewiH38Ei77"/>
    <s v="Harmanjit Singh"/>
    <m/>
    <m/>
    <s v="July"/>
    <x v="2"/>
    <m/>
    <m/>
    <s v="AM Ops - Jaswanth"/>
    <m/>
    <m/>
    <m/>
    <s v="2022-06-06 09:00:10.949000+00:00"/>
    <s v="2022-09-09 11:37:10.442000+00:00"/>
    <s v="GTL"/>
  </r>
  <r>
    <x v="7"/>
    <n v="300000"/>
    <s v="INR"/>
    <n v="0"/>
    <x v="49"/>
    <s v="Sales"/>
    <s v="stat_1hn9nRJaLbI53NxPuSQgo90kRpbpKsFlwN4oEGNUTdO"/>
    <s v="Lost"/>
    <x v="1"/>
    <s v="OpportunityStatusType.Lost"/>
    <s v="cont_fFIRRFQswk4QaZ2s7FWAHHcrsmzuQ2stfokqnANa2WP"/>
    <s v="Srihari Srilatha"/>
    <s v="Lost to Agent/Banking channel - Director's reference"/>
    <s v="lead_PzMfWEA4lgpuNKqcdkCP8M8aT082NAS8FumPQA5zK1Z"/>
    <s v="RootQuotient"/>
    <s v="Harmanjit Singh"/>
    <s v="user_U27GK6WjhLhUhi1EDKXV57xMpn8n8DMIOjci1q3UReZ"/>
    <s v="Abhiroop Ganguly"/>
    <s v="2022-06-10 06:30:16.755000+00:00"/>
    <s v="2022-07-06 13:36:55.820000+00:00"/>
    <m/>
    <s v="Other"/>
    <m/>
    <m/>
    <m/>
    <n v="30"/>
    <m/>
    <m/>
    <m/>
    <m/>
    <m/>
    <m/>
    <m/>
    <m/>
    <m/>
    <m/>
    <m/>
    <s v="IT Services &amp; IT Consulting"/>
    <m/>
    <m/>
    <m/>
    <m/>
    <m/>
    <m/>
    <m/>
    <m/>
    <m/>
    <m/>
    <m/>
    <m/>
    <s v="Aniket Vahile"/>
    <m/>
    <s v="user_lwF8ctKa5IyxqATpO2EOw2h0AEPiCMHOgewiH38Ei77"/>
    <s v="Harmanjit Singh"/>
    <m/>
    <m/>
    <s v="July"/>
    <x v="2"/>
    <m/>
    <m/>
    <s v="AM Ops - Jaswanth"/>
    <m/>
    <m/>
    <m/>
    <s v="2022-06-06 09:00:10.949000+00:00"/>
    <s v="2022-09-09 11:37:10.442000+00:00"/>
    <s v="GMC"/>
  </r>
  <r>
    <x v="28"/>
    <n v="1000000"/>
    <s v="INR"/>
    <n v="0"/>
    <x v="49"/>
    <s v="Sales"/>
    <s v="stat_1hn9nRJaLbI53NxPuSQgo90kRpbpKsFlwN4oEGNUTdO"/>
    <s v="Lost"/>
    <x v="1"/>
    <s v="OpportunityStatusType.Lost"/>
    <s v="cont_LWW54Z9rD2m1DjXrsp9Hsf4dutwIbLVpY2v6wBTcJXp"/>
    <s v="Deepa Nair"/>
    <s v="GMC - Renewal"/>
    <s v="lead_dG25RWdNx5gm0Abdzz4FloNBfCnyMiKOQxMyP4C293k"/>
    <s v="DKMS-BMST Foundation INDIA"/>
    <s v="Shreenath Bhat"/>
    <s v="user_JjaNBsxmUKBROYZvEahyXgec466W5jQa2pL0NUZ81Lb"/>
    <s v="Sreenivas Hatti"/>
    <s v="2022-06-15 07:00:43.965000+00:00"/>
    <s v="2022-07-06 13:27:26.711000+00:00"/>
    <m/>
    <s v="Bangalore"/>
    <m/>
    <m/>
    <m/>
    <n v="40"/>
    <m/>
    <m/>
    <m/>
    <m/>
    <m/>
    <m/>
    <m/>
    <m/>
    <m/>
    <m/>
    <m/>
    <s v="Others"/>
    <m/>
    <m/>
    <m/>
    <m/>
    <m/>
    <m/>
    <m/>
    <m/>
    <m/>
    <m/>
    <m/>
    <m/>
    <m/>
    <m/>
    <s v="user_2YgShwgjLNI4FjAqgE9PtKsdIaGh919JGcFG919fe5B"/>
    <s v="Satyam Tiwari"/>
    <m/>
    <m/>
    <s v="July"/>
    <x v="2"/>
    <m/>
    <m/>
    <s v="Vaccine inbound"/>
    <m/>
    <m/>
    <m/>
    <s v="2021-05-28 09:46:49.719000+00:00"/>
    <s v="2022-07-12 06:58:15.191000+00:00"/>
    <s v="GMC"/>
  </r>
  <r>
    <x v="28"/>
    <n v="200000"/>
    <s v="INR"/>
    <n v="0"/>
    <x v="16"/>
    <s v="Sales"/>
    <s v="stat_kcR4fZg7TU7jjk1jAVua3qGLRS4J5uFayEjK5j02wtv"/>
    <s v="Unqualified"/>
    <x v="1"/>
    <s v="OpportunityStatusType.Lost"/>
    <s v="cont_df3Nfw5pyFZnyG4wKkywz7ooYuvB6ZA50JDGnF4ui7E"/>
    <s v="Pratiksha"/>
    <s v="1+5 policy parental policy"/>
    <s v="lead_S4MeQEySX0GKwzENwKjGBonhyFKVf58BunRocPNVemQ"/>
    <s v="Quick Ride"/>
    <s v="Daya Gowda"/>
    <s v="user_JjaNBsxmUKBROYZvEahyXgec466W5jQa2pL0NUZ81Lb"/>
    <s v="Sreenivas Hatti"/>
    <s v="2022-06-15 04:47:49.489000+00:00"/>
    <s v="2022-07-06 13:00:05.547000+00:00"/>
    <m/>
    <s v="Bangalore"/>
    <m/>
    <m/>
    <m/>
    <n v="150"/>
    <m/>
    <m/>
    <m/>
    <m/>
    <m/>
    <m/>
    <m/>
    <m/>
    <m/>
    <m/>
    <m/>
    <s v="Transportation &amp; Logistics"/>
    <m/>
    <m/>
    <m/>
    <m/>
    <m/>
    <m/>
    <m/>
    <m/>
    <m/>
    <m/>
    <m/>
    <m/>
    <s v="Prashant Abhang"/>
    <m/>
    <s v="user_encRk5bIEFN6ZA11h4WH2AdZTiZpogLSlMIaj0E30SZ"/>
    <s v="Daya Gowda"/>
    <m/>
    <m/>
    <s v="July"/>
    <x v="2"/>
    <m/>
    <m/>
    <m/>
    <m/>
    <m/>
    <m/>
    <s v="2022-04-20 10:10:54.323000+00:00"/>
    <s v="2022-09-08 10:38:47.064000+00:00"/>
    <m/>
  </r>
  <r>
    <x v="28"/>
    <n v="500000"/>
    <s v="INR"/>
    <n v="0"/>
    <x v="16"/>
    <s v="Sales"/>
    <s v="stat_kcR4fZg7TU7jjk1jAVua3qGLRS4J5uFayEjK5j02wtv"/>
    <s v="Unqualified"/>
    <x v="1"/>
    <s v="OpportunityStatusType.Lost"/>
    <s v="cont_dRCA18DvhNZtXqvKkQFkDcQmWmv2aSitm1pU0nG7MLu"/>
    <s v="KNM Rao"/>
    <s v="Self only policy"/>
    <s v="lead_S4MeQEySX0GKwzENwKjGBonhyFKVf58BunRocPNVemQ"/>
    <s v="Quick Ride"/>
    <s v="Daya Gowda"/>
    <s v="user_JjaNBsxmUKBROYZvEahyXgec466W5jQa2pL0NUZ81Lb"/>
    <s v="Sreenivas Hatti"/>
    <s v="2022-06-15 04:47:05.987000+00:00"/>
    <s v="2022-07-06 12:59:51.170000+00:00"/>
    <m/>
    <s v="Bangalore"/>
    <m/>
    <m/>
    <m/>
    <n v="150"/>
    <m/>
    <m/>
    <m/>
    <m/>
    <m/>
    <m/>
    <m/>
    <m/>
    <m/>
    <m/>
    <m/>
    <s v="Transportation &amp; Logistics"/>
    <m/>
    <m/>
    <m/>
    <m/>
    <m/>
    <m/>
    <m/>
    <m/>
    <m/>
    <m/>
    <m/>
    <m/>
    <s v="Prashant Abhang"/>
    <m/>
    <s v="user_encRk5bIEFN6ZA11h4WH2AdZTiZpogLSlMIaj0E30SZ"/>
    <s v="Daya Gowda"/>
    <m/>
    <m/>
    <s v="July"/>
    <x v="2"/>
    <m/>
    <m/>
    <m/>
    <m/>
    <m/>
    <m/>
    <s v="2022-04-20 10:10:54.323000+00:00"/>
    <s v="2022-09-08 10:38:47.064000+00:00"/>
    <m/>
  </r>
  <r>
    <x v="28"/>
    <n v="50000"/>
    <s v="INR"/>
    <n v="0"/>
    <x v="89"/>
    <s v="Sales"/>
    <s v="stat_kcR4fZg7TU7jjk1jAVua3qGLRS4J5uFayEjK5j02wtv"/>
    <s v="Unqualified"/>
    <x v="1"/>
    <s v="OpportunityStatusType.Lost"/>
    <s v="cont_yaJGuBa1IEMjY8K6BikrNUP4BwJknQa2jbGCihBMjy8"/>
    <s v="Pravin Nawalgaria"/>
    <s v="GPA"/>
    <s v="lead_APPudKyMwBZ3WWMehnQEEYaqFqgisXMqNY9TeMtEAH2"/>
    <s v="Ivax Paper Chemicals"/>
    <s v="Daya Gowda"/>
    <s v="user_JjaNBsxmUKBROYZvEahyXgec466W5jQa2pL0NUZ81Lb"/>
    <s v="Sreenivas Hatti"/>
    <s v="2022-04-27 07:08:02.107000+00:00"/>
    <s v="2022-07-06 12:17:15.654000+00:00"/>
    <m/>
    <s v="Hyderabad"/>
    <m/>
    <m/>
    <m/>
    <n v="350"/>
    <m/>
    <m/>
    <m/>
    <m/>
    <m/>
    <m/>
    <m/>
    <m/>
    <m/>
    <m/>
    <m/>
    <s v="Chemical"/>
    <s v="The Orientals Ins"/>
    <m/>
    <m/>
    <m/>
    <m/>
    <m/>
    <m/>
    <m/>
    <m/>
    <m/>
    <m/>
    <m/>
    <s v="Jithendra Goalla"/>
    <m/>
    <s v="user_encRk5bIEFN6ZA11h4WH2AdZTiZpogLSlMIaj0E30SZ"/>
    <s v="Daya Gowda"/>
    <m/>
    <m/>
    <s v="July"/>
    <x v="2"/>
    <m/>
    <m/>
    <m/>
    <m/>
    <m/>
    <m/>
    <s v="2022-04-25 19:08:39.984000+00:00"/>
    <s v="2022-07-26 07:20:07.304000+00:00"/>
    <m/>
  </r>
  <r>
    <x v="28"/>
    <n v="500000"/>
    <s v="INR"/>
    <n v="0"/>
    <x v="89"/>
    <s v="Sales"/>
    <s v="stat_kcR4fZg7TU7jjk1jAVua3qGLRS4J5uFayEjK5j02wtv"/>
    <s v="Unqualified"/>
    <x v="1"/>
    <s v="OpportunityStatusType.Lost"/>
    <s v="cont_yaJGuBa1IEMjY8K6BikrNUP4BwJknQa2jbGCihBMjy8"/>
    <s v="Pravin Nawalgaria"/>
    <s v="Motor Fleet Policy"/>
    <s v="lead_APPudKyMwBZ3WWMehnQEEYaqFqgisXMqNY9TeMtEAH2"/>
    <s v="Ivax Paper Chemicals"/>
    <s v="Daya Gowda"/>
    <s v="user_JjaNBsxmUKBROYZvEahyXgec466W5jQa2pL0NUZ81Lb"/>
    <s v="Sreenivas Hatti"/>
    <s v="2022-04-27 07:08:42.140000+00:00"/>
    <s v="2022-07-06 12:17:08.577000+00:00"/>
    <m/>
    <s v="Hyderabad"/>
    <m/>
    <m/>
    <m/>
    <n v="350"/>
    <m/>
    <m/>
    <m/>
    <m/>
    <m/>
    <m/>
    <m/>
    <m/>
    <m/>
    <m/>
    <m/>
    <s v="Chemical"/>
    <s v="The Orientals Ins"/>
    <m/>
    <m/>
    <m/>
    <m/>
    <m/>
    <m/>
    <m/>
    <m/>
    <m/>
    <m/>
    <m/>
    <s v="Jithendra Goalla"/>
    <m/>
    <s v="user_encRk5bIEFN6ZA11h4WH2AdZTiZpogLSlMIaj0E30SZ"/>
    <s v="Daya Gowda"/>
    <m/>
    <m/>
    <s v="July"/>
    <x v="2"/>
    <m/>
    <m/>
    <m/>
    <m/>
    <m/>
    <m/>
    <s v="2022-04-25 19:08:39.984000+00:00"/>
    <s v="2022-07-26 07:20:07.304000+00:00"/>
    <m/>
  </r>
  <r>
    <x v="28"/>
    <n v="1000000"/>
    <s v="INR"/>
    <n v="0"/>
    <x v="43"/>
    <s v="Sales"/>
    <s v="stat_kcR4fZg7TU7jjk1jAVua3qGLRS4J5uFayEjK5j02wtv"/>
    <s v="Unqualified"/>
    <x v="1"/>
    <s v="OpportunityStatusType.Lost"/>
    <s v="cont_yaJGuBa1IEMjY8K6BikrNUP4BwJknQa2jbGCihBMjy8"/>
    <s v="Pravin Nawalgaria"/>
    <s v="GMC"/>
    <s v="lead_APPudKyMwBZ3WWMehnQEEYaqFqgisXMqNY9TeMtEAH2"/>
    <s v="Ivax Paper Chemicals"/>
    <s v="Daya Gowda"/>
    <s v="user_JjaNBsxmUKBROYZvEahyXgec466W5jQa2pL0NUZ81Lb"/>
    <s v="Sreenivas Hatti"/>
    <s v="2022-04-27 06:53:22.116000+00:00"/>
    <s v="2022-07-06 12:17:10.844000+00:00"/>
    <m/>
    <s v="Hyderabad"/>
    <m/>
    <m/>
    <m/>
    <n v="350"/>
    <m/>
    <m/>
    <m/>
    <m/>
    <m/>
    <m/>
    <m/>
    <m/>
    <m/>
    <m/>
    <m/>
    <s v="Chemical"/>
    <s v="The Orientals Ins"/>
    <m/>
    <m/>
    <m/>
    <m/>
    <m/>
    <m/>
    <m/>
    <m/>
    <m/>
    <m/>
    <m/>
    <s v="Jithendra Goalla"/>
    <m/>
    <s v="user_encRk5bIEFN6ZA11h4WH2AdZTiZpogLSlMIaj0E30SZ"/>
    <s v="Daya Gowda"/>
    <m/>
    <m/>
    <s v="July"/>
    <x v="2"/>
    <m/>
    <m/>
    <m/>
    <m/>
    <m/>
    <m/>
    <s v="2022-04-25 19:08:39.984000+00:00"/>
    <s v="2022-07-26 07:20:07.304000+00:00"/>
    <m/>
  </r>
  <r>
    <x v="4"/>
    <n v="800000"/>
    <s v="INR"/>
    <n v="0"/>
    <x v="38"/>
    <s v="Sales"/>
    <s v="stat_kcR4fZg7TU7jjk1jAVua3qGLRS4J5uFayEjK5j02wtv"/>
    <s v="Unqualified"/>
    <x v="1"/>
    <s v="OpportunityStatusType.Lost"/>
    <s v="cont_coP8lrFo5e8h3LTRe9d5EJLFPNBRGwg6qC06iMRJcWd"/>
    <s v="Dipti Thote"/>
    <s v="GMC - Fresh"/>
    <s v="lead_1gpmWQ1sTSIMTD0eEwtKacjf9CeuV0Tt2Ch7cxx1jar"/>
    <s v="Uniken (Fresh)"/>
    <s v="Mayur Gadiyar"/>
    <s v="user_bdUPAGjcS7p6513So3N4g3aWNS5HuBuVJi7bvCPAsLt"/>
    <s v="Mayur Gadiyar"/>
    <s v="2022-04-22 07:09:31.389000+00:00"/>
    <s v="2022-07-06 07:13:16.037000+00:00"/>
    <m/>
    <s v="Pune"/>
    <m/>
    <s v="2020-08-20 09:04:45+00:00"/>
    <m/>
    <n v="135"/>
    <m/>
    <m/>
    <m/>
    <m/>
    <m/>
    <m/>
    <m/>
    <m/>
    <m/>
    <m/>
    <m/>
    <m/>
    <m/>
    <m/>
    <m/>
    <m/>
    <m/>
    <m/>
    <m/>
    <m/>
    <m/>
    <m/>
    <m/>
    <m/>
    <m/>
    <m/>
    <s v="user_bdUPAGjcS7p6513So3N4g3aWNS5HuBuVJi7bvCPAsLt"/>
    <s v="Mayur Gadiyar"/>
    <m/>
    <m/>
    <s v="June"/>
    <x v="4"/>
    <m/>
    <m/>
    <m/>
    <m/>
    <m/>
    <m/>
    <s v="2020-12-06 09:46:55.702000+00:00"/>
    <s v="2022-07-10 07:11:26.209000+00:00"/>
    <s v="GMC"/>
  </r>
  <r>
    <x v="14"/>
    <n v="1000000"/>
    <s v="INR"/>
    <n v="0"/>
    <x v="76"/>
    <s v="Sales"/>
    <s v="stat_1hn9nRJaLbI53NxPuSQgo90kRpbpKsFlwN4oEGNUTdO"/>
    <s v="Lost"/>
    <x v="1"/>
    <s v="OpportunityStatusType.Lost"/>
    <m/>
    <m/>
    <s v="GMC"/>
    <s v="lead_KDeF5fwPZJ3GZKpHhS3TVl6Fsk5CqVBNlg8Dmmal1Ly"/>
    <s v="ZTE Telecom India Private Limited"/>
    <s v="Aditya Binani"/>
    <s v="user_g5Yw4Z4XnIbmcGhJO80vdtFdd5ElcDlgYO3q8l82ODn"/>
    <s v="Aditya Binani"/>
    <s v="2022-06-13 09:58:34.684000+00:00"/>
    <s v="2022-07-06 08:54:29.519000+00:00"/>
    <m/>
    <s v="Gurgaon"/>
    <m/>
    <m/>
    <m/>
    <n v="2588"/>
    <m/>
    <m/>
    <m/>
    <m/>
    <m/>
    <m/>
    <m/>
    <m/>
    <m/>
    <m/>
    <m/>
    <s v="Telecommunications"/>
    <m/>
    <m/>
    <m/>
    <m/>
    <m/>
    <m/>
    <m/>
    <m/>
    <m/>
    <m/>
    <m/>
    <m/>
    <s v="Deepak Yadav"/>
    <m/>
    <s v="user_g5Yw4Z4XnIbmcGhJO80vdtFdd5ElcDlgYO3q8l82ODn"/>
    <s v="Aditya Binani"/>
    <m/>
    <m/>
    <s v="July; June"/>
    <x v="9"/>
    <m/>
    <m/>
    <s v="Lead Magnet Lead"/>
    <m/>
    <m/>
    <m/>
    <s v="2021-08-29 20:00:29.155000+00:00"/>
    <s v="2022-09-23 10:08:59.562000+00:00"/>
    <m/>
  </r>
  <r>
    <x v="40"/>
    <n v="3500000"/>
    <s v="INR"/>
    <n v="0"/>
    <x v="90"/>
    <s v="Sales"/>
    <s v="stat_1hn9nRJaLbI53NxPuSQgo90kRpbpKsFlwN4oEGNUTdO"/>
    <s v="Lost"/>
    <x v="1"/>
    <s v="OpportunityStatusType.Lost"/>
    <s v="cont_fJ9sg0a7Fmi9ZCn28TECFlwqeUXQRq3Jg7rwwCL4ROR"/>
    <s v="Jose Jacob"/>
    <s v="L1 is 38 lakh from ifco and bajaj from insurance manager we are at 44 lakh"/>
    <s v="lead_kd82f4aR8ie9Cg8VeSCluhBLuib6yD2PJQjrmnEKN2w"/>
    <s v="Antony Waste Handling Cell Ltd"/>
    <s v="Arsalan Khan"/>
    <s v="user_hNAUXSINlo7GUxmDXzerfGAZIUUHKfva47TB2ckZABz"/>
    <s v="siddharth tongay"/>
    <s v="2022-03-04 07:54:29.333000+00:00"/>
    <s v="2022-07-06 07:41:57.441000+00:00"/>
    <m/>
    <s v="Mumbai"/>
    <m/>
    <m/>
    <m/>
    <n v="800"/>
    <m/>
    <m/>
    <m/>
    <m/>
    <m/>
    <m/>
    <m/>
    <m/>
    <m/>
    <m/>
    <m/>
    <s v="Manufacturing"/>
    <s v="Universal Samporna"/>
    <m/>
    <m/>
    <m/>
    <m/>
    <m/>
    <m/>
    <m/>
    <m/>
    <m/>
    <m/>
    <m/>
    <m/>
    <m/>
    <s v="user_g5Yw4Z4XnIbmcGhJO80vdtFdd5ElcDlgYO3q8l82ODn"/>
    <s v="Aditya Binani"/>
    <m/>
    <m/>
    <s v="June"/>
    <x v="2"/>
    <m/>
    <n v="700000"/>
    <m/>
    <m/>
    <m/>
    <m/>
    <s v="2021-08-18 08:30:54.749000+00:00"/>
    <s v="2022-10-13 07:41:44.236000+00:00"/>
    <s v="GMC"/>
  </r>
  <r>
    <x v="14"/>
    <n v="240000"/>
    <s v="INR"/>
    <n v="0"/>
    <x v="89"/>
    <s v="Sales"/>
    <s v="stat_1hn9nRJaLbI53NxPuSQgo90kRpbpKsFlwN4oEGNUTdO"/>
    <s v="Lost"/>
    <x v="1"/>
    <s v="OpportunityStatusType.Lost"/>
    <m/>
    <m/>
    <s v="GMC"/>
    <s v="lead_YfKXN4OCme46lwgQYBN4e6FA1TDgKfs3XiznY2yTKLk"/>
    <s v="Codebase"/>
    <s v="Aditya Binani"/>
    <s v="user_g5Yw4Z4XnIbmcGhJO80vdtFdd5ElcDlgYO3q8l82ODn"/>
    <s v="Aditya Binani"/>
    <s v="2022-05-09 08:43:17.449000+00:00"/>
    <s v="2022-07-05 10:25:38.465000+00:00"/>
    <m/>
    <s v="Pune"/>
    <m/>
    <m/>
    <m/>
    <n v="36"/>
    <m/>
    <m/>
    <m/>
    <m/>
    <m/>
    <m/>
    <m/>
    <m/>
    <m/>
    <m/>
    <m/>
    <s v="Others"/>
    <m/>
    <m/>
    <m/>
    <m/>
    <m/>
    <m/>
    <m/>
    <m/>
    <m/>
    <m/>
    <m/>
    <m/>
    <s v="Aniket Vahile"/>
    <m/>
    <s v="user_g5Yw4Z4XnIbmcGhJO80vdtFdd5ElcDlgYO3q8l82ODn"/>
    <s v="Aditya Binani"/>
    <m/>
    <m/>
    <s v="July"/>
    <x v="2"/>
    <m/>
    <m/>
    <m/>
    <m/>
    <m/>
    <m/>
    <s v="2022-05-09 07:26:45.852000+00:00"/>
    <s v="2022-09-30 06:28:53.894000+00:00"/>
    <m/>
  </r>
  <r>
    <x v="4"/>
    <n v="34000"/>
    <s v="INR"/>
    <n v="0"/>
    <x v="82"/>
    <s v="Sales"/>
    <s v="stat_1hn9nRJaLbI53NxPuSQgo90kRpbpKsFlwN4oEGNUTdO"/>
    <s v="Lost"/>
    <x v="1"/>
    <s v="OpportunityStatusType.Lost"/>
    <m/>
    <m/>
    <s v="Office Asset"/>
    <s v="lead_j3ijfzhVxRkRM1sw9wtk48GSiRKbOMDtNBzw3Ilpq1G"/>
    <s v="Vritti Solutions"/>
    <s v="Mayur Gadiyar"/>
    <s v="user_bdUPAGjcS7p6513So3N4g3aWNS5HuBuVJi7bvCPAsLt"/>
    <s v="Mayur Gadiyar"/>
    <s v="2022-06-10 11:17:50.035000+00:00"/>
    <s v="2022-07-05 12:48:39.996000+00:00"/>
    <m/>
    <s v="Pune"/>
    <m/>
    <m/>
    <m/>
    <n v="231"/>
    <m/>
    <m/>
    <m/>
    <m/>
    <m/>
    <m/>
    <m/>
    <m/>
    <m/>
    <m/>
    <m/>
    <s v="IT Services &amp; IT Consulting"/>
    <m/>
    <m/>
    <m/>
    <m/>
    <m/>
    <m/>
    <m/>
    <m/>
    <m/>
    <m/>
    <m/>
    <m/>
    <s v="Yogesh Paigude"/>
    <m/>
    <s v="user_bdUPAGjcS7p6513So3N4g3aWNS5HuBuVJi7bvCPAsLt"/>
    <s v="Mayur Gadiyar"/>
    <s v="Shriram Kulkarni"/>
    <m/>
    <s v="May"/>
    <x v="2"/>
    <s v="Lusha"/>
    <m/>
    <m/>
    <m/>
    <m/>
    <m/>
    <s v="2022-01-10 13:09:17.828000+00:00"/>
    <s v="2022-10-13 04:21:39.310000+00:00"/>
    <s v="NON EB"/>
  </r>
  <r>
    <x v="1"/>
    <n v="950000"/>
    <s v="INR"/>
    <n v="0"/>
    <x v="80"/>
    <s v="Sales"/>
    <s v="stat_kcR4fZg7TU7jjk1jAVua3qGLRS4J5uFayEjK5j02wtv"/>
    <s v="Unqualified"/>
    <x v="1"/>
    <s v="OpportunityStatusType.Lost"/>
    <m/>
    <m/>
    <s v="HR not ready to share the data"/>
    <s v="lead_SKy5r1h6CSf7Qy6mIz0K8B1sKqpR9sELeoyR9qchWk5"/>
    <s v="Knest Manufacturers LLP (Renewal)"/>
    <s v="Namrata Aurora"/>
    <s v="user_kbtBHYtBjVDNyI72HTF6C1SCvC7yVBiA6OrBOy3t96U"/>
    <s v="Tejas Kulkarni"/>
    <s v="2022-04-18 10:04:53.449000+00:00"/>
    <s v="2022-07-06 06:04:50.888000+00:00"/>
    <m/>
    <s v="Pune"/>
    <m/>
    <m/>
    <m/>
    <n v="200"/>
    <m/>
    <m/>
    <m/>
    <m/>
    <m/>
    <m/>
    <m/>
    <m/>
    <m/>
    <m/>
    <m/>
    <s v="Manufacturing"/>
    <m/>
    <m/>
    <m/>
    <m/>
    <m/>
    <m/>
    <m/>
    <m/>
    <m/>
    <m/>
    <m/>
    <m/>
    <s v="Mrunmay Jalgaonkar"/>
    <m/>
    <s v="user_IpBH4s1Av5OVFfQQ3nW0qPDDjwLT9uRfx1sVhml8UQA"/>
    <s v="Namrata Aurora"/>
    <m/>
    <m/>
    <s v="July"/>
    <x v="2"/>
    <s v="Lusha"/>
    <m/>
    <m/>
    <m/>
    <m/>
    <m/>
    <s v="2021-04-28 07:36:39.890000+00:00"/>
    <s v="2022-09-12 10:06:03.134000+00:00"/>
    <s v="GMC"/>
  </r>
  <r>
    <x v="14"/>
    <n v="17000"/>
    <s v="INR"/>
    <n v="0"/>
    <x v="89"/>
    <s v="Sales"/>
    <s v="stat_1hn9nRJaLbI53NxPuSQgo90kRpbpKsFlwN4oEGNUTdO"/>
    <s v="Lost"/>
    <x v="1"/>
    <s v="OpportunityStatusType.Lost"/>
    <m/>
    <m/>
    <s v="GPA"/>
    <s v="lead_YfKXN4OCme46lwgQYBN4e6FA1TDgKfs3XiznY2yTKLk"/>
    <s v="Codebase"/>
    <s v="Aditya Binani"/>
    <s v="user_g5Yw4Z4XnIbmcGhJO80vdtFdd5ElcDlgYO3q8l82ODn"/>
    <s v="Aditya Binani"/>
    <s v="2022-06-10 10:51:35.156000+00:00"/>
    <s v="2022-07-05 10:25:27.931000+00:00"/>
    <m/>
    <s v="Pune"/>
    <m/>
    <m/>
    <m/>
    <n v="36"/>
    <m/>
    <m/>
    <m/>
    <m/>
    <m/>
    <m/>
    <m/>
    <m/>
    <m/>
    <m/>
    <m/>
    <s v="Others"/>
    <m/>
    <m/>
    <m/>
    <m/>
    <m/>
    <m/>
    <m/>
    <m/>
    <m/>
    <m/>
    <m/>
    <m/>
    <s v="Aniket Vahile"/>
    <m/>
    <s v="user_g5Yw4Z4XnIbmcGhJO80vdtFdd5ElcDlgYO3q8l82ODn"/>
    <s v="Aditya Binani"/>
    <m/>
    <m/>
    <s v="July"/>
    <x v="2"/>
    <m/>
    <m/>
    <m/>
    <m/>
    <m/>
    <m/>
    <s v="2022-05-09 07:26:45.852000+00:00"/>
    <s v="2022-09-30 06:28:53.894000+00:00"/>
    <m/>
  </r>
  <r>
    <x v="28"/>
    <n v="55000"/>
    <s v="INR"/>
    <n v="0"/>
    <x v="88"/>
    <s v="Sales"/>
    <s v="stat_1hn9nRJaLbI53NxPuSQgo90kRpbpKsFlwN4oEGNUTdO"/>
    <s v="Lost"/>
    <x v="1"/>
    <s v="OpportunityStatusType.Lost"/>
    <s v="cont_1i1j7x8MItjVh5ns9KHjPntM0fj9TIREtH4m49combE"/>
    <s v="Shilpa M"/>
    <s v="GPA Quotes"/>
    <s v="lead_KmEuScZDDscfLuFYhxnuD623xEPawbnVc9nZoVNG9hU"/>
    <s v="STI Infotech Pvt Ltd"/>
    <s v="Sreenivas Hatti"/>
    <s v="user_JjaNBsxmUKBROYZvEahyXgec466W5jQa2pL0NUZ81Lb"/>
    <s v="Sreenivas Hatti"/>
    <s v="2022-06-20 16:23:17.306000+00:00"/>
    <s v="2022-07-05 08:03:03.543000+00:00"/>
    <m/>
    <s v="Bangalore"/>
    <m/>
    <m/>
    <m/>
    <n v="136"/>
    <m/>
    <m/>
    <m/>
    <m/>
    <m/>
    <m/>
    <m/>
    <m/>
    <m/>
    <m/>
    <m/>
    <s v="IT Services &amp; IT Consulting"/>
    <m/>
    <m/>
    <m/>
    <m/>
    <m/>
    <m/>
    <m/>
    <m/>
    <m/>
    <m/>
    <m/>
    <m/>
    <s v="Jitin Gopi"/>
    <m/>
    <s v="user_encRk5bIEFN6ZA11h4WH2AdZTiZpogLSlMIaj0E30SZ"/>
    <s v="Daya Gowda"/>
    <m/>
    <m/>
    <s v="July"/>
    <x v="2"/>
    <m/>
    <m/>
    <s v="Ref - Sreenivas"/>
    <m/>
    <m/>
    <m/>
    <s v="2022-03-22 08:36:14.134000+00:00"/>
    <s v="2022-07-15 13:02:28.720000+00:00"/>
    <m/>
  </r>
  <r>
    <x v="28"/>
    <n v="900000"/>
    <s v="INR"/>
    <n v="0"/>
    <x v="89"/>
    <s v="Sales"/>
    <s v="stat_1hn9nRJaLbI53NxPuSQgo90kRpbpKsFlwN4oEGNUTdO"/>
    <s v="Lost"/>
    <x v="1"/>
    <s v="OpportunityStatusType.Lost"/>
    <s v="cont_1i1j7x8MItjVh5ns9KHjPntM0fj9TIREtH4m49combE"/>
    <s v="Shilpa M"/>
    <s v="Got to give the best quotes for both GMC &amp; GPA"/>
    <s v="lead_KmEuScZDDscfLuFYhxnuD623xEPawbnVc9nZoVNG9hU"/>
    <s v="STI Infotech Pvt Ltd"/>
    <s v="Sreenivas Hatti"/>
    <s v="user_JjaNBsxmUKBROYZvEahyXgec466W5jQa2pL0NUZ81Lb"/>
    <s v="Sreenivas Hatti"/>
    <s v="2022-03-22 08:38:50.576000+00:00"/>
    <s v="2022-07-05 08:03:00.224000+00:00"/>
    <m/>
    <s v="Bangalore"/>
    <m/>
    <m/>
    <m/>
    <n v="136"/>
    <m/>
    <m/>
    <m/>
    <m/>
    <m/>
    <m/>
    <m/>
    <m/>
    <m/>
    <m/>
    <m/>
    <s v="IT Services &amp; IT Consulting"/>
    <m/>
    <m/>
    <m/>
    <m/>
    <m/>
    <m/>
    <m/>
    <m/>
    <m/>
    <m/>
    <m/>
    <m/>
    <s v="Jitin Gopi"/>
    <m/>
    <s v="user_encRk5bIEFN6ZA11h4WH2AdZTiZpogLSlMIaj0E30SZ"/>
    <s v="Daya Gowda"/>
    <m/>
    <m/>
    <s v="July"/>
    <x v="2"/>
    <m/>
    <m/>
    <s v="Ref - Sreenivas"/>
    <m/>
    <m/>
    <m/>
    <s v="2022-03-22 08:36:14.134000+00:00"/>
    <s v="2022-07-15 13:02:28.720000+00:00"/>
    <s v="GMC"/>
  </r>
  <r>
    <x v="37"/>
    <n v="550000"/>
    <s v="INR"/>
    <n v="0"/>
    <x v="69"/>
    <s v="Sales"/>
    <s v="stat_kcR4fZg7TU7jjk1jAVua3qGLRS4J5uFayEjK5j02wtv"/>
    <s v="Unqualified"/>
    <x v="1"/>
    <s v="OpportunityStatusType.Lost"/>
    <m/>
    <m/>
    <s v="GMC-renewal"/>
    <s v="lead_EbGfB8qysByV5nHm9cmYQuUW2O3MIhfMdpq1JznDN2k"/>
    <s v="Mainstreet Healthcare Management Pvt Ltd"/>
    <s v="Bharti Bankey"/>
    <s v="user_RYbBTp8BVWNa7ppiOz6QVJMGK0exHsFmc5uCLn34ODZ"/>
    <s v="Prasoon Mishra"/>
    <s v="2022-06-01 04:47:08.298000+00:00"/>
    <s v="2022-07-05 02:20:26.606000+00:00"/>
    <m/>
    <s v="Delhi"/>
    <m/>
    <s v="2022-05-27 23:05:08+00:00"/>
    <m/>
    <n v="68"/>
    <m/>
    <m/>
    <m/>
    <m/>
    <m/>
    <m/>
    <m/>
    <s v="ORGANIC_SEARCH"/>
    <m/>
    <m/>
    <m/>
    <s v="Health, Wellness &amp; Fitness"/>
    <m/>
    <m/>
    <m/>
    <m/>
    <m/>
    <m/>
    <m/>
    <m/>
    <m/>
    <m/>
    <m/>
    <m/>
    <m/>
    <m/>
    <s v="user_aM3WaaSUQQmaNnsm9l2FQRVWUEr8RN2ZdXzsuQUalQ3"/>
    <s v="Bharti Bankey"/>
    <m/>
    <m/>
    <s v="June"/>
    <x v="3"/>
    <s v="Inbound via website"/>
    <m/>
    <s v="Employee Count 100"/>
    <m/>
    <m/>
    <m/>
    <s v="2022-05-27 23:07:59.583000+00:00"/>
    <s v="2022-07-10 06:55:19.426000+00:00"/>
    <m/>
  </r>
  <r>
    <x v="11"/>
    <n v="50000"/>
    <s v="INR"/>
    <n v="0"/>
    <x v="65"/>
    <s v="Sales"/>
    <s v="stat_kcR4fZg7TU7jjk1jAVua3qGLRS4J5uFayEjK5j02wtv"/>
    <s v="Unqualified"/>
    <x v="1"/>
    <s v="OpportunityStatusType.Lost"/>
    <m/>
    <m/>
    <s v="GMC (Fresh)"/>
    <s v="lead_l4Edb0y9al3TaZyfi4TQkKRg8XcYfOspXQdocnBVUz0"/>
    <s v="AnD HR Solutions LLP (Fresh)"/>
    <s v="Bhairavi Jog"/>
    <s v="user_LKRhV6rhcBe0uL8u70UUGeDjbMupuho4TaiAOCbT7HT"/>
    <s v="Kashif Ahmad"/>
    <s v="2022-05-05 12:04:55.060000+00:00"/>
    <s v="2022-07-04 11:36:57.139000+00:00"/>
    <m/>
    <s v="Pune"/>
    <m/>
    <m/>
    <m/>
    <n v="11"/>
    <m/>
    <m/>
    <m/>
    <m/>
    <m/>
    <m/>
    <m/>
    <m/>
    <m/>
    <m/>
    <m/>
    <s v="HR / Staffing / Recruitment"/>
    <m/>
    <m/>
    <m/>
    <m/>
    <m/>
    <m/>
    <m/>
    <m/>
    <m/>
    <m/>
    <m/>
    <m/>
    <m/>
    <m/>
    <s v="user_228eUmsdKIb9OItgmiDq1zD4aPZ1eqiapbaLAGeBf8g"/>
    <s v="Bhairavi Jog"/>
    <m/>
    <m/>
    <m/>
    <x v="2"/>
    <s v="Lusha"/>
    <m/>
    <m/>
    <m/>
    <m/>
    <m/>
    <s v="2022-02-24 04:01:57.913000+00:00"/>
    <s v="2022-07-10 07:10:15.418000+00:00"/>
    <s v="GMC"/>
  </r>
  <r>
    <x v="11"/>
    <n v="5000"/>
    <s v="INR"/>
    <n v="0"/>
    <x v="65"/>
    <s v="Sales"/>
    <s v="stat_kcR4fZg7TU7jjk1jAVua3qGLRS4J5uFayEjK5j02wtv"/>
    <s v="Unqualified"/>
    <x v="1"/>
    <s v="OpportunityStatusType.Lost"/>
    <m/>
    <m/>
    <s v="GPA (Fresh)"/>
    <s v="lead_l4Edb0y9al3TaZyfi4TQkKRg8XcYfOspXQdocnBVUz0"/>
    <s v="AnD HR Solutions LLP (Fresh)"/>
    <s v="Bhairavi Jog"/>
    <s v="user_LKRhV6rhcBe0uL8u70UUGeDjbMupuho4TaiAOCbT7HT"/>
    <s v="Kashif Ahmad"/>
    <s v="2022-05-05 12:05:47.058000+00:00"/>
    <s v="2022-07-04 11:37:15.562000+00:00"/>
    <m/>
    <s v="Pune"/>
    <m/>
    <m/>
    <m/>
    <n v="11"/>
    <m/>
    <m/>
    <m/>
    <m/>
    <m/>
    <m/>
    <m/>
    <m/>
    <m/>
    <m/>
    <m/>
    <s v="HR / Staffing / Recruitment"/>
    <m/>
    <m/>
    <m/>
    <m/>
    <m/>
    <m/>
    <m/>
    <m/>
    <m/>
    <m/>
    <m/>
    <m/>
    <m/>
    <m/>
    <s v="user_228eUmsdKIb9OItgmiDq1zD4aPZ1eqiapbaLAGeBf8g"/>
    <s v="Bhairavi Jog"/>
    <m/>
    <m/>
    <m/>
    <x v="2"/>
    <s v="Lusha"/>
    <m/>
    <m/>
    <m/>
    <m/>
    <m/>
    <s v="2022-02-24 04:01:57.913000+00:00"/>
    <s v="2022-07-10 07:10:15.418000+00:00"/>
    <s v="GPA"/>
  </r>
  <r>
    <x v="0"/>
    <n v="15000000"/>
    <s v="INR"/>
    <n v="0"/>
    <x v="65"/>
    <s v="Sales"/>
    <s v="stat_kcR4fZg7TU7jjk1jAVua3qGLRS4J5uFayEjK5j02wtv"/>
    <s v="Unqualified"/>
    <x v="1"/>
    <s v="OpportunityStatusType.Lost"/>
    <s v="cont_HwLLHWZGfBOUlT1dRIP8XW524MxNQOxbXo70jBs2uPA"/>
    <s v="Ashish Singh"/>
    <s v="contractual fresh GMC"/>
    <s v="lead_VGm4rxedOIDu0JJX36bJ7GNuYch2vdC5AZE6oh68DUN"/>
    <s v="JCB INDIA LTD. (STAFF POLICY)"/>
    <s v="Gauri Jori"/>
    <s v="user_sREdxbAJihL2Zbgic7tyQ6Rc4Mny7HnD1RNGhA9DDYh"/>
    <s v="Prajakta Sahastrabudhe"/>
    <s v="2022-06-02 05:47:00.083000+00:00"/>
    <s v="2022-07-04 09:05:59.316000+00:00"/>
    <m/>
    <s v="Delhi"/>
    <m/>
    <s v="2020-08-14 08:05:06+00:00"/>
    <m/>
    <n v="3420"/>
    <m/>
    <m/>
    <m/>
    <m/>
    <m/>
    <m/>
    <m/>
    <s v="PAID_SOCIAL"/>
    <m/>
    <m/>
    <m/>
    <s v="Manufacturing"/>
    <m/>
    <m/>
    <m/>
    <m/>
    <m/>
    <m/>
    <m/>
    <m/>
    <m/>
    <m/>
    <m/>
    <m/>
    <s v="Sakshi Soni"/>
    <m/>
    <s v="user_5YHA1ZU4iP896lD1YJehdJcMx7ZEgWCpulT4T2c3pJ3"/>
    <s v="Gauri Jori"/>
    <m/>
    <m/>
    <s v="June"/>
    <x v="1"/>
    <s v="Naukri.com"/>
    <m/>
    <s v="Employee Engagement Handbook"/>
    <m/>
    <m/>
    <m/>
    <s v="2020-12-06 09:13:10.157000+00:00"/>
    <s v="2022-09-09 10:26:37.149000+00:00"/>
    <m/>
  </r>
  <r>
    <x v="11"/>
    <n v="500000"/>
    <s v="INR"/>
    <n v="0"/>
    <x v="90"/>
    <s v="Sales"/>
    <s v="stat_kcR4fZg7TU7jjk1jAVua3qGLRS4J5uFayEjK5j02wtv"/>
    <s v="Unqualified"/>
    <x v="1"/>
    <s v="OpportunityStatusType.Lost"/>
    <m/>
    <m/>
    <s v="gmc-renewal"/>
    <s v="lead_KgEkeHJHLuAYV4YX8AwFeLp04zuTRStzcSS29jtvNPl"/>
    <s v="Prognosis Labs"/>
    <s v="Bharti Bankey"/>
    <s v="user_LKRhV6rhcBe0uL8u70UUGeDjbMupuho4TaiAOCbT7HT"/>
    <s v="Kashif Ahmad"/>
    <s v="2022-06-27 08:01:34.540000+00:00"/>
    <s v="2022-07-04 11:18:40.458000+00:00"/>
    <m/>
    <s v="Delhi"/>
    <m/>
    <s v="2022-06-25 05:48:40+00:00"/>
    <m/>
    <n v="91"/>
    <m/>
    <m/>
    <m/>
    <m/>
    <m/>
    <m/>
    <m/>
    <s v="ORGANIC_SEARCH"/>
    <m/>
    <m/>
    <m/>
    <s v="Health, Wellness &amp; Fitness"/>
    <m/>
    <m/>
    <m/>
    <m/>
    <m/>
    <m/>
    <m/>
    <m/>
    <m/>
    <m/>
    <m/>
    <m/>
    <m/>
    <m/>
    <s v="user_aM3WaaSUQQmaNnsm9l2FQRVWUEr8RN2ZdXzsuQUalQ3"/>
    <s v="Bharti Bankey"/>
    <m/>
    <m/>
    <s v="July"/>
    <x v="3"/>
    <s v="Inbound via website"/>
    <m/>
    <s v="Employee Count 100"/>
    <m/>
    <m/>
    <m/>
    <s v="2022-06-25 05:51:30.930000+00:00"/>
    <s v="2022-09-26 04:14:22.798000+00:00"/>
    <m/>
  </r>
  <r>
    <x v="4"/>
    <n v="70000000"/>
    <s v="INR"/>
    <n v="0"/>
    <x v="60"/>
    <s v="Sales"/>
    <s v="stat_kcR4fZg7TU7jjk1jAVua3qGLRS4J5uFayEjK5j02wtv"/>
    <s v="Unqualified"/>
    <x v="1"/>
    <s v="OpportunityStatusType.Lost"/>
    <s v="cont_lDC7Xf6ggRcjy1AxR3dmcoT4nd1CepBeRfDLqPgTgac"/>
    <s v="Vishal Dhage"/>
    <s v="Meet with Dr.Sunil"/>
    <s v="lead_52omLnIPcaaP637mK5P2za1OVyaFqWg9IwjZj5jXNF1"/>
    <s v="SAFL (Jain Irrigation)"/>
    <s v="Mayur Gadiyar"/>
    <s v="user_bdUPAGjcS7p6513So3N4g3aWNS5HuBuVJi7bvCPAsLt"/>
    <s v="Mayur Gadiyar"/>
    <s v="2022-04-25 10:56:20.485000+00:00"/>
    <s v="2022-07-04 08:43:50.524000+00:00"/>
    <m/>
    <s v="Mumbai"/>
    <m/>
    <m/>
    <m/>
    <n v="1800"/>
    <m/>
    <m/>
    <m/>
    <m/>
    <m/>
    <m/>
    <m/>
    <m/>
    <m/>
    <m/>
    <m/>
    <s v="Manufacturing"/>
    <m/>
    <m/>
    <m/>
    <m/>
    <m/>
    <m/>
    <m/>
    <m/>
    <m/>
    <m/>
    <m/>
    <m/>
    <m/>
    <m/>
    <s v="user_228eUmsdKIb9OItgmiDq1zD4aPZ1eqiapbaLAGeBf8g"/>
    <s v="Bhairavi Jog"/>
    <m/>
    <m/>
    <s v="July"/>
    <x v="2"/>
    <m/>
    <m/>
    <m/>
    <m/>
    <m/>
    <m/>
    <s v="2021-04-01 11:11:21.342000+00:00"/>
    <s v="2022-10-20 10:23:20.046000+00:00"/>
    <s v="GMC"/>
  </r>
  <r>
    <x v="40"/>
    <n v="800000"/>
    <s v="INR"/>
    <n v="0"/>
    <x v="72"/>
    <s v="Sales"/>
    <s v="stat_kcR4fZg7TU7jjk1jAVua3qGLRS4J5uFayEjK5j02wtv"/>
    <s v="Unqualified"/>
    <x v="1"/>
    <s v="OpportunityStatusType.Lost"/>
    <m/>
    <m/>
    <s v="New india broker orient capital 1 year icici lombard in 2020"/>
    <s v="lead_u91kqAnVdukMzBkVsqHc7MZWxV9sMCcGhOpUMxrJtHM"/>
    <s v="MEDICEF PHARMA"/>
    <s v="Arsalan Khan"/>
    <s v="user_hNAUXSINlo7GUxmDXzerfGAZIUUHKfva47TB2ckZABz"/>
    <s v="siddharth tongay"/>
    <s v="2022-05-12 09:31:35.375000+00:00"/>
    <s v="2022-07-04 07:20:38.341000+00:00"/>
    <m/>
    <s v="Chandigarh"/>
    <m/>
    <m/>
    <m/>
    <n v="143"/>
    <m/>
    <m/>
    <m/>
    <m/>
    <m/>
    <m/>
    <m/>
    <m/>
    <m/>
    <m/>
    <m/>
    <s v="Manufacturing"/>
    <m/>
    <m/>
    <m/>
    <m/>
    <m/>
    <m/>
    <m/>
    <m/>
    <m/>
    <m/>
    <m/>
    <m/>
    <s v="Deepak Yadav"/>
    <m/>
    <s v="user_g5Yw4Z4XnIbmcGhJO80vdtFdd5ElcDlgYO3q8l82ODn"/>
    <s v="Aditya Binani"/>
    <m/>
    <m/>
    <s v="July"/>
    <x v="2"/>
    <m/>
    <m/>
    <s v="Lead Magnet Lead"/>
    <m/>
    <m/>
    <m/>
    <s v="2021-09-04 17:44:01.479000+00:00"/>
    <s v="2022-07-12 06:38:21.824000+00:00"/>
    <s v="GMC"/>
  </r>
  <r>
    <x v="24"/>
    <n v="250000"/>
    <s v="INR"/>
    <n v="0"/>
    <x v="78"/>
    <s v="Sales"/>
    <s v="stat_1hn9nRJaLbI53NxPuSQgo90kRpbpKsFlwN4oEGNUTdO"/>
    <s v="Lost"/>
    <x v="1"/>
    <s v="OpportunityStatusType.Lost"/>
    <s v="cont_UOvwELOLcy2Cv2hfPdkFqeMjZaDU6GShbI5LtTQo41o"/>
    <s v="Praisy Ponnachan"/>
    <s v="1+5"/>
    <s v="lead_6tSwD0qIzgqpPzqr75XVUofB5pNvKyYfsIOP8ChlGKs"/>
    <s v="TruePower by JioThings"/>
    <s v="Prateek Wadhwa"/>
    <s v="user_sD3YjSs92XKUfD0OPHeo886g6tW6aCM0iUhX5VVUuJi"/>
    <s v="Navin Panjwani"/>
    <s v="2022-02-17 08:27:27.461000+00:00"/>
    <s v="2022-07-04 07:14:57.466000+00:00"/>
    <m/>
    <s v="Bangalore"/>
    <m/>
    <m/>
    <m/>
    <n v="39"/>
    <m/>
    <m/>
    <m/>
    <m/>
    <m/>
    <m/>
    <m/>
    <m/>
    <m/>
    <m/>
    <m/>
    <s v="Oil &amp; Gas"/>
    <m/>
    <m/>
    <m/>
    <m/>
    <m/>
    <m/>
    <m/>
    <m/>
    <m/>
    <m/>
    <m/>
    <m/>
    <s v="Deepak Yadav"/>
    <m/>
    <s v="user_IpBH4s1Av5OVFfQQ3nW0qPDDjwLT9uRfx1sVhml8UQA"/>
    <s v="Namrata Aurora"/>
    <m/>
    <m/>
    <s v="July"/>
    <x v="2"/>
    <m/>
    <m/>
    <m/>
    <m/>
    <m/>
    <m/>
    <s v="2022-02-17 08:20:20.446000+00:00"/>
    <s v="2022-09-23 05:01:28.836000+00:00"/>
    <s v="GMC"/>
  </r>
  <r>
    <x v="24"/>
    <n v="10000"/>
    <s v="INR"/>
    <n v="0"/>
    <x v="78"/>
    <s v="Sales"/>
    <s v="stat_1hn9nRJaLbI53NxPuSQgo90kRpbpKsFlwN4oEGNUTdO"/>
    <s v="Lost"/>
    <x v="1"/>
    <s v="OpportunityStatusType.Lost"/>
    <s v="cont_UOvwELOLcy2Cv2hfPdkFqeMjZaDU6GShbI5LtTQo41o"/>
    <s v="Praisy Ponnachan"/>
    <m/>
    <s v="lead_6tSwD0qIzgqpPzqr75XVUofB5pNvKyYfsIOP8ChlGKs"/>
    <s v="TruePower by JioThings"/>
    <s v="Prateek Wadhwa"/>
    <s v="user_sD3YjSs92XKUfD0OPHeo886g6tW6aCM0iUhX5VVUuJi"/>
    <s v="Navin Panjwani"/>
    <s v="2022-02-17 08:27:50.994000+00:00"/>
    <s v="2022-07-04 07:15:04.787000+00:00"/>
    <m/>
    <s v="Bangalore"/>
    <m/>
    <m/>
    <m/>
    <n v="39"/>
    <m/>
    <m/>
    <m/>
    <m/>
    <m/>
    <m/>
    <m/>
    <m/>
    <m/>
    <m/>
    <m/>
    <s v="Oil &amp; Gas"/>
    <m/>
    <m/>
    <m/>
    <m/>
    <m/>
    <m/>
    <m/>
    <m/>
    <m/>
    <m/>
    <m/>
    <m/>
    <s v="Deepak Yadav"/>
    <m/>
    <s v="user_IpBH4s1Av5OVFfQQ3nW0qPDDjwLT9uRfx1sVhml8UQA"/>
    <s v="Namrata Aurora"/>
    <m/>
    <m/>
    <s v="July"/>
    <x v="2"/>
    <m/>
    <m/>
    <m/>
    <m/>
    <m/>
    <m/>
    <s v="2022-02-17 08:20:20.446000+00:00"/>
    <s v="2022-09-23 05:01:28.836000+00:00"/>
    <s v="GPA"/>
  </r>
  <r>
    <x v="37"/>
    <n v="500000"/>
    <s v="INR"/>
    <n v="0"/>
    <x v="38"/>
    <s v="Sales"/>
    <s v="stat_kcR4fZg7TU7jjk1jAVua3qGLRS4J5uFayEjK5j02wtv"/>
    <s v="Unqualified"/>
    <x v="1"/>
    <s v="OpportunityStatusType.Lost"/>
    <s v="cont_wXiRbRRpOS082Vx9rimAbHjb4hscFFGyf1qP5uouqm0"/>
    <s v="Usha Rani Potturi"/>
    <m/>
    <s v="lead_r5timlb0uSru47b03J0zreHVkjoFJKg4vJpAJLZ3Mvy"/>
    <s v="Natco Pharma"/>
    <s v="Sarvesh Pawar"/>
    <s v="user_RYbBTp8BVWNa7ppiOz6QVJMGK0exHsFmc5uCLn34ODZ"/>
    <s v="Prasoon Mishra"/>
    <s v="2022-06-03 06:20:43.643000+00:00"/>
    <s v="2022-07-04 07:02:14.463000+00:00"/>
    <m/>
    <s v="Hyderabad"/>
    <m/>
    <m/>
    <m/>
    <n v="945"/>
    <m/>
    <m/>
    <m/>
    <m/>
    <m/>
    <m/>
    <m/>
    <m/>
    <m/>
    <m/>
    <m/>
    <s v="Manufacturing"/>
    <m/>
    <m/>
    <m/>
    <m/>
    <m/>
    <m/>
    <m/>
    <m/>
    <m/>
    <m/>
    <m/>
    <m/>
    <s v="Mrunmay Jalgaonkar"/>
    <m/>
    <s v="user_A8KOTZADnUtEQOLt4nSLAmteNStuGh80js75RYjrXVt"/>
    <s v="Sarvesh Pawar"/>
    <m/>
    <m/>
    <s v="July"/>
    <x v="4"/>
    <s v="Mr. E"/>
    <m/>
    <s v="Employee Wellness Handbook"/>
    <m/>
    <m/>
    <m/>
    <s v="2021-09-14 10:06:07.077000+00:00"/>
    <s v="2022-09-07 09:19:16.491000+00:00"/>
    <s v="GPA"/>
  </r>
  <r>
    <x v="9"/>
    <n v="1000000"/>
    <s v="INR"/>
    <n v="0"/>
    <x v="16"/>
    <s v="Sales"/>
    <s v="stat_kcR4fZg7TU7jjk1jAVua3qGLRS4J5uFayEjK5j02wtv"/>
    <s v="Unqualified"/>
    <x v="1"/>
    <s v="OpportunityStatusType.Lost"/>
    <m/>
    <m/>
    <s v="GTL"/>
    <s v="lead_I49hOHf9xJsqhUZBBKMZW1nk6EvCcHt7IqvF3TxscDv"/>
    <s v="Enpro Industries Pvt. Ltd."/>
    <s v="Prajakta Sahastrabudhe"/>
    <s v="user_9SBRjyF0n4iWuhUdqRyQkFhl2J4uyNKhFWvvJEvunX8"/>
    <s v="Omkar Ghate"/>
    <s v="2022-04-22 08:14:52.891000+00:00"/>
    <s v="2022-07-04 07:13:43.373000+00:00"/>
    <m/>
    <s v="Pune"/>
    <m/>
    <s v="2020-08-26 02:10:57+00:00"/>
    <m/>
    <n v="322"/>
    <m/>
    <m/>
    <m/>
    <m/>
    <m/>
    <m/>
    <m/>
    <m/>
    <m/>
    <m/>
    <m/>
    <s v="Oil &amp; Gas"/>
    <m/>
    <m/>
    <m/>
    <m/>
    <m/>
    <m/>
    <m/>
    <m/>
    <m/>
    <m/>
    <m/>
    <m/>
    <m/>
    <m/>
    <s v="user_sREdxbAJihL2Zbgic7tyQ6Rc4Mny7HnD1RNGhA9DDYh"/>
    <s v="Prajakta Sahastrabudhe"/>
    <s v="Anjali Nishu"/>
    <m/>
    <s v="June"/>
    <x v="2"/>
    <m/>
    <m/>
    <m/>
    <m/>
    <m/>
    <m/>
    <s v="2020-12-06 09:48:21.995000+00:00"/>
    <s v="2022-07-17 07:11:35.413000+00:00"/>
    <m/>
  </r>
  <r>
    <x v="5"/>
    <n v="1898816"/>
    <s v="INR"/>
    <n v="100"/>
    <x v="84"/>
    <s v="Sales"/>
    <s v="stat_OZRiD1474QRJIpvnjHCZfiIvKcVD6mIKSSTzg8SwDVx"/>
    <s v="Won- Payment Completed"/>
    <x v="0"/>
    <s v="OpportunityStatusType.Won"/>
    <m/>
    <m/>
    <m/>
    <s v="lead_dwBxu8jYL2Q0um7gk7OYom5vdYUp6GDYKYSIxrvXqm9"/>
    <s v="Clairance Pharma (Bill care)"/>
    <s v="Rakesh Zadage"/>
    <s v="user_g3RBk1qckQoR1lst1zaNxwqRYo030vqYV6yHd8iovQv"/>
    <s v="Rakesh Zadage"/>
    <s v="2022-07-04 07:14:44.583000+00:00"/>
    <s v="2022-07-04 07:14:44.583000+00:00"/>
    <m/>
    <s v="Pune"/>
    <m/>
    <m/>
    <m/>
    <n v="212"/>
    <m/>
    <m/>
    <m/>
    <m/>
    <m/>
    <m/>
    <m/>
    <m/>
    <m/>
    <m/>
    <m/>
    <s v="Manufacturing"/>
    <m/>
    <m/>
    <m/>
    <m/>
    <m/>
    <m/>
    <m/>
    <m/>
    <m/>
    <m/>
    <m/>
    <m/>
    <s v="Arunkumar Dubey"/>
    <m/>
    <s v="user_Jujy0sFufO9J3qwY7aNpCCnF6nFZMrfvciNEydEzhaI"/>
    <s v="Shreya Solanki"/>
    <m/>
    <m/>
    <m/>
    <x v="2"/>
    <m/>
    <m/>
    <m/>
    <m/>
    <m/>
    <m/>
    <s v="2022-07-04 07:10:39.939000+00:00"/>
    <s v="2022-10-10 07:34:56.373000+00:00"/>
    <s v="NON EB"/>
  </r>
  <r>
    <x v="37"/>
    <n v="2500000"/>
    <s v="INR"/>
    <n v="0"/>
    <x v="16"/>
    <s v="Sales"/>
    <s v="stat_kcR4fZg7TU7jjk1jAVua3qGLRS4J5uFayEjK5j02wtv"/>
    <s v="Unqualified"/>
    <x v="1"/>
    <s v="OpportunityStatusType.Lost"/>
    <m/>
    <m/>
    <m/>
    <s v="lead_abXjObqFkhqitoISZIYZPjIqS5h025XoruW79zifxp3"/>
    <s v="Mitsui &amp; Co. India Pvt Ltd."/>
    <s v="Kanchan Kothari"/>
    <s v="user_RYbBTp8BVWNa7ppiOz6QVJMGK0exHsFmc5uCLn34ODZ"/>
    <s v="Prasoon Mishra"/>
    <s v="2022-05-26 06:29:43.953000+00:00"/>
    <s v="2022-07-04 06:00:08.207000+00:00"/>
    <m/>
    <s v="Delhi"/>
    <m/>
    <m/>
    <m/>
    <n v="111"/>
    <m/>
    <m/>
    <m/>
    <m/>
    <m/>
    <m/>
    <m/>
    <m/>
    <m/>
    <m/>
    <m/>
    <s v="Others"/>
    <m/>
    <m/>
    <m/>
    <m/>
    <m/>
    <m/>
    <m/>
    <m/>
    <m/>
    <m/>
    <m/>
    <m/>
    <s v="Mrunmay Jalgaonkar"/>
    <m/>
    <s v="user_2jRs4eIjwv8MozxYA1DE9MMy0FWf2gMgweg2LiJNu64"/>
    <s v="Gauri Munge"/>
    <m/>
    <m/>
    <s v="October"/>
    <x v="2"/>
    <m/>
    <m/>
    <m/>
    <m/>
    <m/>
    <m/>
    <s v="2022-04-03 18:14:02.654000+00:00"/>
    <s v="2022-09-07 05:54:30.570000+00:00"/>
    <m/>
  </r>
  <r>
    <x v="28"/>
    <n v="800000"/>
    <s v="INR"/>
    <n v="50"/>
    <x v="39"/>
    <s v="Sales"/>
    <s v="stat_kLhaUSYbyIgQOHjvcKAHYNQn1lIjd0wTZfiU50Lt3mL"/>
    <s v="Demo Completed"/>
    <x v="1"/>
    <s v="OpportunityStatusType.Active"/>
    <m/>
    <m/>
    <s v="GMC (Fresh)"/>
    <s v="lead_Awhgczp3hcoaDnncYjr0FDwgmWpi1SszjGWougZIr0D"/>
    <s v="Infonet Smart (Fresh)"/>
    <s v="Bhairavi Jog"/>
    <s v="user_JjaNBsxmUKBROYZvEahyXgec466W5jQa2pL0NUZ81Lb"/>
    <s v="Sreenivas Hatti"/>
    <s v="2022-06-13 09:15:02.132000+00:00"/>
    <s v="2022-07-04 06:22:18.848000+00:00"/>
    <m/>
    <s v="Other"/>
    <m/>
    <m/>
    <m/>
    <n v="200"/>
    <m/>
    <m/>
    <m/>
    <m/>
    <m/>
    <m/>
    <m/>
    <m/>
    <m/>
    <m/>
    <m/>
    <m/>
    <m/>
    <m/>
    <m/>
    <m/>
    <m/>
    <m/>
    <m/>
    <m/>
    <m/>
    <m/>
    <m/>
    <m/>
    <m/>
    <m/>
    <s v="user_228eUmsdKIb9OItgmiDq1zD4aPZ1eqiapbaLAGeBf8g"/>
    <s v="Bhairavi Jog"/>
    <m/>
    <m/>
    <s v="August"/>
    <x v="4"/>
    <m/>
    <m/>
    <s v="Downloaded the guide: Employee Wellness Handbook"/>
    <m/>
    <m/>
    <m/>
    <s v="2021-12-24 07:13:18.842000+00:00"/>
    <s v="2022-08-26 05:40:05.368000+00:00"/>
    <s v="GMC"/>
  </r>
  <r>
    <x v="28"/>
    <n v="100000"/>
    <s v="INR"/>
    <n v="50"/>
    <x v="39"/>
    <s v="Sales"/>
    <s v="stat_kLhaUSYbyIgQOHjvcKAHYNQn1lIjd0wTZfiU50Lt3mL"/>
    <s v="Demo Completed"/>
    <x v="1"/>
    <s v="OpportunityStatusType.Active"/>
    <m/>
    <m/>
    <s v="GPA (Fresh)"/>
    <s v="lead_Awhgczp3hcoaDnncYjr0FDwgmWpi1SszjGWougZIr0D"/>
    <s v="Infonet Smart (Fresh)"/>
    <s v="Bhairavi Jog"/>
    <s v="user_JjaNBsxmUKBROYZvEahyXgec466W5jQa2pL0NUZ81Lb"/>
    <s v="Sreenivas Hatti"/>
    <s v="2022-06-13 09:15:48.351000+00:00"/>
    <s v="2022-07-04 06:22:19.037000+00:00"/>
    <m/>
    <s v="Other"/>
    <m/>
    <m/>
    <m/>
    <n v="200"/>
    <m/>
    <m/>
    <m/>
    <m/>
    <m/>
    <m/>
    <m/>
    <m/>
    <m/>
    <m/>
    <m/>
    <m/>
    <m/>
    <m/>
    <m/>
    <m/>
    <m/>
    <m/>
    <m/>
    <m/>
    <m/>
    <m/>
    <m/>
    <m/>
    <m/>
    <m/>
    <s v="user_228eUmsdKIb9OItgmiDq1zD4aPZ1eqiapbaLAGeBf8g"/>
    <s v="Bhairavi Jog"/>
    <m/>
    <m/>
    <s v="August"/>
    <x v="4"/>
    <m/>
    <m/>
    <s v="Downloaded the guide: Employee Wellness Handbook"/>
    <m/>
    <m/>
    <m/>
    <s v="2021-12-24 07:13:18.842000+00:00"/>
    <s v="2022-08-26 05:40:05.368000+00:00"/>
    <s v="GPA"/>
  </r>
  <r>
    <x v="42"/>
    <n v="2830000"/>
    <s v="INR"/>
    <n v="100"/>
    <x v="84"/>
    <s v="Sales"/>
    <s v="stat_OZRiD1474QRJIpvnjHCZfiIvKcVD6mIKSSTzg8SwDVx"/>
    <s v="Won- Payment Completed"/>
    <x v="0"/>
    <s v="OpportunityStatusType.Won"/>
    <m/>
    <m/>
    <m/>
    <s v="lead_R8qPLNTIzreOmoa6BwqdrWFjPuvl1BRrAmW9syZ837k"/>
    <s v="Sarvatra Technologies"/>
    <s v="Satyajit Chati"/>
    <s v="user_NpORmx7rsJTJtTAaK530goa9EQDwvUStpLPTra00AAA"/>
    <s v="Siddhartha Khatua"/>
    <s v="2022-04-25 11:16:45.960000+00:00"/>
    <s v="2022-07-02 07:13:32.860000+00:00"/>
    <m/>
    <s v="Pune"/>
    <m/>
    <m/>
    <m/>
    <n v="356"/>
    <m/>
    <m/>
    <m/>
    <m/>
    <m/>
    <m/>
    <m/>
    <m/>
    <m/>
    <m/>
    <m/>
    <s v="IT Services &amp; IT Consulting"/>
    <m/>
    <m/>
    <m/>
    <m/>
    <m/>
    <m/>
    <m/>
    <m/>
    <m/>
    <m/>
    <m/>
    <m/>
    <s v="Shekhar Sakore"/>
    <m/>
    <s v="user_sREdxbAJihL2Zbgic7tyQ6Rc4Mny7HnD1RNGhA9DDYh"/>
    <s v="Prajakta Sahastrabudhe"/>
    <s v="Komal Chougale"/>
    <m/>
    <s v="June"/>
    <x v="2"/>
    <s v="Lusha"/>
    <m/>
    <m/>
    <m/>
    <m/>
    <m/>
    <s v="2021-04-22 10:51:50.538000+00:00"/>
    <s v="2022-10-13 12:48:09.354000+00:00"/>
    <s v="GMC"/>
  </r>
  <r>
    <x v="42"/>
    <n v="50740"/>
    <s v="INR"/>
    <n v="100"/>
    <x v="84"/>
    <s v="Sales"/>
    <s v="stat_OZRiD1474QRJIpvnjHCZfiIvKcVD6mIKSSTzg8SwDVx"/>
    <s v="Won- Payment Completed"/>
    <x v="0"/>
    <s v="OpportunityStatusType.Won"/>
    <m/>
    <m/>
    <s v="sidd"/>
    <s v="lead_R8qPLNTIzreOmoa6BwqdrWFjPuvl1BRrAmW9syZ837k"/>
    <s v="Sarvatra Technologies"/>
    <s v="Satyajit Chati"/>
    <s v="user_NpORmx7rsJTJtTAaK530goa9EQDwvUStpLPTra00AAA"/>
    <s v="Siddhartha Khatua"/>
    <s v="2022-04-25 11:17:47.409000+00:00"/>
    <s v="2022-07-02 07:13:45.988000+00:00"/>
    <m/>
    <s v="Pune"/>
    <m/>
    <m/>
    <m/>
    <n v="356"/>
    <m/>
    <m/>
    <m/>
    <m/>
    <m/>
    <m/>
    <m/>
    <m/>
    <m/>
    <m/>
    <m/>
    <s v="IT Services &amp; IT Consulting"/>
    <m/>
    <m/>
    <m/>
    <m/>
    <m/>
    <m/>
    <m/>
    <m/>
    <m/>
    <m/>
    <m/>
    <m/>
    <s v="Shekhar Sakore"/>
    <m/>
    <s v="user_sREdxbAJihL2Zbgic7tyQ6Rc4Mny7HnD1RNGhA9DDYh"/>
    <s v="Prajakta Sahastrabudhe"/>
    <s v="Komal Chougale"/>
    <m/>
    <s v="June"/>
    <x v="2"/>
    <s v="Lusha"/>
    <m/>
    <m/>
    <m/>
    <m/>
    <m/>
    <s v="2021-04-22 10:51:50.538000+00:00"/>
    <s v="2022-10-13 12:48:09.354000+00:00"/>
    <s v="GPA"/>
  </r>
  <r>
    <x v="14"/>
    <n v="165000"/>
    <s v="INR"/>
    <n v="100"/>
    <x v="65"/>
    <s v="Sales"/>
    <s v="stat_OZRiD1474QRJIpvnjHCZfiIvKcVD6mIKSSTzg8SwDVx"/>
    <s v="Won- Payment Completed"/>
    <x v="0"/>
    <s v="OpportunityStatusType.Won"/>
    <m/>
    <m/>
    <s v="GMC"/>
    <s v="lead_ukbvc19MOFQBTyTfJXKpZbYp50Etrv5rYiyFwBlWKY5"/>
    <s v="Rich Panel"/>
    <s v="Bharti Bankey"/>
    <s v="user_g5Yw4Z4XnIbmcGhJO80vdtFdd5ElcDlgYO3q8l82ODn"/>
    <s v="Aditya Binani"/>
    <s v="2022-05-06 06:54:56.297000+00:00"/>
    <s v="2022-07-02 09:42:00.241000+00:00"/>
    <m/>
    <s v="Mumbai"/>
    <m/>
    <s v="2022-04-25 15:22:45+00:00"/>
    <m/>
    <n v="35"/>
    <m/>
    <m/>
    <m/>
    <m/>
    <m/>
    <m/>
    <m/>
    <s v="ORGANIC_SEARCH"/>
    <m/>
    <m/>
    <m/>
    <m/>
    <m/>
    <m/>
    <m/>
    <m/>
    <m/>
    <m/>
    <m/>
    <m/>
    <m/>
    <m/>
    <m/>
    <m/>
    <m/>
    <m/>
    <s v="user_aM3WaaSUQQmaNnsm9l2FQRVWUEr8RN2ZdXzsuQUalQ3"/>
    <s v="Bharti Bankey"/>
    <s v="Anjali Nishu"/>
    <m/>
    <m/>
    <x v="3"/>
    <s v="Inbound via website"/>
    <m/>
    <s v="Employee Count 25"/>
    <m/>
    <m/>
    <m/>
    <s v="2022-04-25 15:25:42.215000+00:00"/>
    <s v="2022-08-18 06:09:52.903000+00:00"/>
    <m/>
  </r>
  <r>
    <x v="1"/>
    <n v="100000"/>
    <s v="INR"/>
    <n v="0"/>
    <x v="36"/>
    <s v="Sales"/>
    <s v="stat_1hn9nRJaLbI53NxPuSQgo90kRpbpKsFlwN4oEGNUTdO"/>
    <s v="Lost"/>
    <x v="1"/>
    <s v="OpportunityStatusType.Lost"/>
    <m/>
    <m/>
    <s v="No response"/>
    <s v="lead_GrXjKS40Zm8WvlCL6yiqGj0tUEkdRhDGzPE965LNi9c"/>
    <s v="CODETRONIX Software Solutions LLP"/>
    <s v="Omkar Ghate"/>
    <s v="user_kbtBHYtBjVDNyI72HTF6C1SCvC7yVBiA6OrBOy3t96U"/>
    <s v="Tejas Kulkarni"/>
    <s v="2021-12-27 04:58:02.510000+00:00"/>
    <s v="2022-07-02 04:19:45.600000+00:00"/>
    <m/>
    <s v="Visakhapatnam"/>
    <m/>
    <s v="2021-12-15 12:46:09+00:00"/>
    <m/>
    <n v="21"/>
    <m/>
    <m/>
    <m/>
    <m/>
    <m/>
    <m/>
    <m/>
    <m/>
    <m/>
    <m/>
    <m/>
    <s v="IT Services &amp; IT Consulting"/>
    <m/>
    <m/>
    <m/>
    <m/>
    <m/>
    <m/>
    <m/>
    <m/>
    <m/>
    <m/>
    <m/>
    <m/>
    <s v="Aniket Vahile"/>
    <m/>
    <s v="user_9SBRjyF0n4iWuhUdqRyQkFhl2J4uyNKhFWvvJEvunX8"/>
    <s v="Omkar Ghate"/>
    <s v="Siddharth Angolkar"/>
    <m/>
    <s v="July"/>
    <x v="3"/>
    <s v="Inbound via website"/>
    <m/>
    <s v="Employee Count 25"/>
    <m/>
    <m/>
    <m/>
    <s v="2021-12-15 12:48:54.373000+00:00"/>
    <s v="2022-09-20 11:54:42.276000+00:00"/>
    <m/>
  </r>
  <r>
    <x v="1"/>
    <n v="200000"/>
    <s v="INR"/>
    <n v="0"/>
    <x v="36"/>
    <s v="Sales"/>
    <s v="stat_1hn9nRJaLbI53NxPuSQgo90kRpbpKsFlwN4oEGNUTdO"/>
    <s v="Lost"/>
    <x v="1"/>
    <s v="OpportunityStatusType.Lost"/>
    <s v="cont_e4xDstcA2sDKLdPhsU22Wm8uINn8JPjkLYuejra275K"/>
    <s v="nanair@nas.aero"/>
    <s v="GTL for 50 emp. 2 time of Ctc.. Fresh. Too less employees fot getting the quote"/>
    <s v="lead_fbwr0uQ6WgP7xV2iWHzogN7q1fTBlfKkdwZBs2Zw1ex"/>
    <s v="Nas Aero (Fresh)"/>
    <s v="Tulika Chakra"/>
    <s v="user_kbtBHYtBjVDNyI72HTF6C1SCvC7yVBiA6OrBOy3t96U"/>
    <s v="Tejas Kulkarni"/>
    <s v="2022-01-14 11:23:55.695000+00:00"/>
    <s v="2022-07-02 04:20:25.491000+00:00"/>
    <m/>
    <s v="Mumbai"/>
    <m/>
    <m/>
    <m/>
    <n v="50"/>
    <m/>
    <m/>
    <m/>
    <m/>
    <m/>
    <m/>
    <m/>
    <m/>
    <m/>
    <m/>
    <m/>
    <s v="Manufacturing"/>
    <m/>
    <m/>
    <m/>
    <m/>
    <m/>
    <m/>
    <m/>
    <m/>
    <m/>
    <m/>
    <m/>
    <m/>
    <s v="Deepak Yadav"/>
    <m/>
    <s v="user_2jRs4eIjwv8MozxYA1DE9MMy0FWf2gMgweg2LiJNu64"/>
    <s v="Gauri Munge"/>
    <m/>
    <m/>
    <s v="July"/>
    <x v="4"/>
    <m/>
    <m/>
    <s v="Downloaded the guide: Employee Wellness Handbook"/>
    <m/>
    <m/>
    <m/>
    <s v="2022-01-03 05:54:58.402000+00:00"/>
    <s v="2022-08-27 07:09:12.805000+00:00"/>
    <s v="GTL"/>
  </r>
  <r>
    <x v="12"/>
    <n v="2500000"/>
    <s v="INR"/>
    <n v="0"/>
    <x v="65"/>
    <s v="Sales"/>
    <s v="stat_1hn9nRJaLbI53NxPuSQgo90kRpbpKsFlwN4oEGNUTdO"/>
    <s v="Lost"/>
    <x v="1"/>
    <s v="OpportunityStatusType.Lost"/>
    <s v="cont_brzkOnCWq5OooJFieOOHdeP6Pr5ICLFd5EZat6zD3C2"/>
    <s v="Viraj Raut"/>
    <s v="GTL"/>
    <s v="lead_UpaRziG0eyw1uEyXhumIPaPKLJ6HvkaICqNx1NVhIjs"/>
    <s v="PAMAC Finserv"/>
    <s v="Aditya Binani"/>
    <s v="user_t8sUu4byhPnyQ33u64Ecs5WRL98oy2iuu4iTrhCr4vl"/>
    <s v="Nilesh Dhanani"/>
    <s v="2022-02-28 12:13:30.654000+00:00"/>
    <s v="2022-07-02 04:36:59.141000+00:00"/>
    <m/>
    <s v="Mumbai"/>
    <m/>
    <m/>
    <m/>
    <n v="692"/>
    <m/>
    <m/>
    <m/>
    <m/>
    <m/>
    <m/>
    <m/>
    <m/>
    <m/>
    <m/>
    <m/>
    <s v="Banking &amp; Finance"/>
    <m/>
    <m/>
    <m/>
    <m/>
    <m/>
    <m/>
    <m/>
    <m/>
    <m/>
    <m/>
    <m/>
    <m/>
    <s v="Yogesh Paigude"/>
    <m/>
    <s v="user_g5Yw4Z4XnIbmcGhJO80vdtFdd5ElcDlgYO3q8l82ODn"/>
    <s v="Aditya Binani"/>
    <m/>
    <m/>
    <s v="July; June; October"/>
    <x v="2"/>
    <s v="Linkedin"/>
    <m/>
    <m/>
    <m/>
    <m/>
    <m/>
    <s v="2021-09-16 05:17:54.505000+00:00"/>
    <s v="2022-10-12 09:19:28.073000+00:00"/>
    <m/>
  </r>
  <r>
    <x v="1"/>
    <n v="50000"/>
    <s v="INR"/>
    <n v="0"/>
    <x v="38"/>
    <s v="Sales"/>
    <s v="stat_1hn9nRJaLbI53NxPuSQgo90kRpbpKsFlwN4oEGNUTdO"/>
    <s v="Lost"/>
    <x v="1"/>
    <s v="OpportunityStatusType.Lost"/>
    <m/>
    <m/>
    <s v="No revert from the client"/>
    <s v="lead_Lz9vn7myGzjU6MCWQW22bx8CVOOAl9UcPuXbLRzRmTU"/>
    <s v="JAES.CO (Fresh)"/>
    <s v="Arsalan Khan"/>
    <s v="user_kbtBHYtBjVDNyI72HTF6C1SCvC7yVBiA6OrBOy3t96U"/>
    <s v="Tejas Kulkarni"/>
    <s v="2022-05-19 11:43:55.402000+00:00"/>
    <s v="2022-07-02 03:56:56.689000+00:00"/>
    <m/>
    <s v="Other"/>
    <m/>
    <m/>
    <m/>
    <n v="165"/>
    <m/>
    <m/>
    <m/>
    <m/>
    <m/>
    <m/>
    <m/>
    <m/>
    <m/>
    <m/>
    <m/>
    <s v="Others"/>
    <m/>
    <m/>
    <m/>
    <m/>
    <m/>
    <m/>
    <m/>
    <m/>
    <m/>
    <m/>
    <m/>
    <m/>
    <s v="Arunkumar Dubey"/>
    <m/>
    <s v="user_kbtBHYtBjVDNyI72HTF6C1SCvC7yVBiA6OrBOy3t96U"/>
    <s v="Tejas Kulkarni"/>
    <s v="Dr. Anil More"/>
    <m/>
    <s v="March"/>
    <x v="18"/>
    <m/>
    <m/>
    <s v="HROne"/>
    <m/>
    <m/>
    <m/>
    <s v="2022-03-11 04:20:13.657000+00:00"/>
    <s v="2022-10-20 06:14:40.394000+00:00"/>
    <s v="GPA"/>
  </r>
  <r>
    <x v="1"/>
    <n v="300000"/>
    <s v="INR"/>
    <n v="0"/>
    <x v="36"/>
    <s v="Sales"/>
    <s v="stat_1hn9nRJaLbI53NxPuSQgo90kRpbpKsFlwN4oEGNUTdO"/>
    <s v="Lost"/>
    <x v="1"/>
    <s v="OpportunityStatusType.Lost"/>
    <m/>
    <m/>
    <s v="GMC for 51 lives . Pattern 1+3 &amp; 1+5. Looking to start by feb. Management has put the proposal on hold owing to internal financial crunches"/>
    <s v="lead_MNs1Z8IoA8Y4AFkrFMy9s2jiPhlBPe3WUQB2SDlOxsl"/>
    <s v="qZense Labs"/>
    <s v="Tejas Kulkarni"/>
    <s v="user_kbtBHYtBjVDNyI72HTF6C1SCvC7yVBiA6OrBOy3t96U"/>
    <s v="Tejas Kulkarni"/>
    <s v="2022-01-10 11:59:57.989000+00:00"/>
    <s v="2022-07-02 04:00:11.736000+00:00"/>
    <m/>
    <s v="Bangalore"/>
    <m/>
    <m/>
    <m/>
    <n v="13"/>
    <m/>
    <m/>
    <m/>
    <m/>
    <m/>
    <m/>
    <m/>
    <m/>
    <m/>
    <m/>
    <m/>
    <s v="IT Services &amp; IT Consulting"/>
    <m/>
    <m/>
    <m/>
    <m/>
    <m/>
    <m/>
    <m/>
    <m/>
    <m/>
    <m/>
    <m/>
    <m/>
    <s v="Deepak Yadav"/>
    <m/>
    <s v="user_kbtBHYtBjVDNyI72HTF6C1SCvC7yVBiA6OrBOy3t96U"/>
    <s v="Tejas Kulkarni"/>
    <m/>
    <m/>
    <s v="July"/>
    <x v="2"/>
    <m/>
    <m/>
    <s v="Vaccine inbound"/>
    <m/>
    <m/>
    <m/>
    <s v="2021-05-04 05:14:23.456000+00:00"/>
    <s v="2022-09-23 10:11:34.446000+00:00"/>
    <s v="GMC"/>
  </r>
  <r>
    <x v="1"/>
    <n v="100000"/>
    <s v="INR"/>
    <n v="0"/>
    <x v="38"/>
    <s v="Sales"/>
    <s v="stat_1hn9nRJaLbI53NxPuSQgo90kRpbpKsFlwN4oEGNUTdO"/>
    <s v="Lost"/>
    <x v="1"/>
    <s v="OpportunityStatusType.Lost"/>
    <m/>
    <m/>
    <s v="No revert from the client"/>
    <s v="lead_Lz9vn7myGzjU6MCWQW22bx8CVOOAl9UcPuXbLRzRmTU"/>
    <s v="JAES.CO (Fresh)"/>
    <s v="Arsalan Khan"/>
    <s v="user_kbtBHYtBjVDNyI72HTF6C1SCvC7yVBiA6OrBOy3t96U"/>
    <s v="Tejas Kulkarni"/>
    <s v="2022-05-19 11:44:34.543000+00:00"/>
    <s v="2022-07-02 03:57:52.940000+00:00"/>
    <m/>
    <s v="Other"/>
    <m/>
    <m/>
    <m/>
    <n v="165"/>
    <m/>
    <m/>
    <m/>
    <m/>
    <m/>
    <m/>
    <m/>
    <m/>
    <m/>
    <m/>
    <m/>
    <s v="Others"/>
    <m/>
    <m/>
    <m/>
    <m/>
    <m/>
    <m/>
    <m/>
    <m/>
    <m/>
    <m/>
    <m/>
    <m/>
    <s v="Arunkumar Dubey"/>
    <m/>
    <s v="user_kbtBHYtBjVDNyI72HTF6C1SCvC7yVBiA6OrBOy3t96U"/>
    <s v="Tejas Kulkarni"/>
    <s v="Dr. Anil More"/>
    <m/>
    <s v="March"/>
    <x v="18"/>
    <m/>
    <m/>
    <s v="HROne"/>
    <m/>
    <m/>
    <m/>
    <s v="2022-03-11 04:20:13.657000+00:00"/>
    <s v="2022-10-20 06:14:40.394000+00:00"/>
    <s v="GTL"/>
  </r>
  <r>
    <x v="1"/>
    <n v="54000"/>
    <s v="INR"/>
    <n v="0"/>
    <x v="89"/>
    <s v="Sales"/>
    <s v="stat_1hn9nRJaLbI53NxPuSQgo90kRpbpKsFlwN4oEGNUTdO"/>
    <s v="Lost"/>
    <x v="1"/>
    <s v="OpportunityStatusType.Lost"/>
    <m/>
    <m/>
    <s v="No response from the client"/>
    <s v="lead_tcmVJysxEoyKc6x7wh2lK4GIKFc4GxPHM9W6avrWVfv"/>
    <s v="Goldmarine Exports Pvt Ltd"/>
    <s v="Bharti Bankey"/>
    <s v="user_kbtBHYtBjVDNyI72HTF6C1SCvC7yVBiA6OrBOy3t96U"/>
    <s v="Tejas Kulkarni"/>
    <s v="2021-10-16 09:43:28.489000+00:00"/>
    <s v="2022-07-02 03:55:34.863000+00:00"/>
    <m/>
    <s v="Chennai"/>
    <m/>
    <s v="2021-09-15 12:33:36+00:00"/>
    <m/>
    <n v="15"/>
    <m/>
    <m/>
    <m/>
    <m/>
    <m/>
    <m/>
    <m/>
    <m/>
    <m/>
    <m/>
    <m/>
    <s v="Others"/>
    <m/>
    <m/>
    <m/>
    <m/>
    <m/>
    <m/>
    <m/>
    <m/>
    <m/>
    <m/>
    <m/>
    <m/>
    <m/>
    <m/>
    <s v="user_aM3WaaSUQQmaNnsm9l2FQRVWUEr8RN2ZdXzsuQUalQ3"/>
    <s v="Bharti Bankey"/>
    <s v="Siddharth Angolkar"/>
    <m/>
    <s v="July"/>
    <x v="3"/>
    <s v="Inbound via website"/>
    <m/>
    <s v="Employee Count 15"/>
    <m/>
    <m/>
    <m/>
    <s v="2021-09-15 12:36:21.484000+00:00"/>
    <s v="2022-09-23 08:43:58.604000+00:00"/>
    <m/>
  </r>
  <r>
    <x v="1"/>
    <n v="440000"/>
    <s v="INR"/>
    <n v="0"/>
    <x v="65"/>
    <s v="Sales"/>
    <s v="stat_1hn9nRJaLbI53NxPuSQgo90kRpbpKsFlwN4oEGNUTdO"/>
    <s v="Lost"/>
    <x v="1"/>
    <s v="OpportunityStatusType.Lost"/>
    <m/>
    <m/>
    <s v="No requirement and no go ahead from the management since a long time"/>
    <s v="lead_smt5BdwLK0pdQkwwHJVN2KApzvNLZMpCElLdcgzK7qk"/>
    <s v="Lightalive Solutions Pvt. Ltd."/>
    <s v="Mayur Gadiyar"/>
    <s v="user_kbtBHYtBjVDNyI72HTF6C1SCvC7yVBiA6OrBOy3t96U"/>
    <s v="Tejas Kulkarni"/>
    <s v="2021-10-28 12:09:11.588000+00:00"/>
    <s v="2022-07-02 03:53:59.953000+00:00"/>
    <m/>
    <s v="Mumbai"/>
    <m/>
    <m/>
    <m/>
    <n v="15"/>
    <m/>
    <m/>
    <m/>
    <m/>
    <m/>
    <m/>
    <m/>
    <m/>
    <m/>
    <m/>
    <m/>
    <s v="Others"/>
    <m/>
    <m/>
    <m/>
    <m/>
    <m/>
    <m/>
    <m/>
    <m/>
    <m/>
    <m/>
    <m/>
    <m/>
    <s v="Jitin Gopi"/>
    <m/>
    <s v="user_bdUPAGjcS7p6513So3N4g3aWNS5HuBuVJi7bvCPAsLt"/>
    <s v="Mayur Gadiyar"/>
    <m/>
    <m/>
    <s v="March"/>
    <x v="2"/>
    <m/>
    <m/>
    <m/>
    <m/>
    <m/>
    <m/>
    <s v="2021-10-28 12:02:34.448000+00:00"/>
    <s v="2022-09-21 08:10:25.682000+00:00"/>
    <s v="GMC"/>
  </r>
  <r>
    <x v="1"/>
    <n v="300000"/>
    <s v="INR"/>
    <n v="50"/>
    <x v="10"/>
    <s v="Sales"/>
    <s v="stat_LAF6zc710op7pnBQxMZo0IXU6mVHAxtY6FLz1R7BEWw"/>
    <s v="Data Received"/>
    <x v="1"/>
    <s v="OpportunityStatusType.Active"/>
    <m/>
    <m/>
    <s v="GMC"/>
    <s v="lead_pYuAvQWlG3kNOINAHuVlhaBp17iS6YxePwOaFslsr2d"/>
    <s v="Recruit CRM"/>
    <s v="Bharti Bankey"/>
    <s v="user_kbtBHYtBjVDNyI72HTF6C1SCvC7yVBiA6OrBOy3t96U"/>
    <s v="Tejas Kulkarni"/>
    <s v="2022-03-15 08:36:33.286000+00:00"/>
    <s v="2022-07-02 03:54:56.575000+00:00"/>
    <m/>
    <m/>
    <m/>
    <s v="2022-03-14 09:05:03+00:00"/>
    <m/>
    <n v="50"/>
    <m/>
    <m/>
    <m/>
    <m/>
    <m/>
    <m/>
    <m/>
    <s v="DIRECT_TRAFFIC"/>
    <m/>
    <m/>
    <m/>
    <s v="HR / Staffing / Recruitment"/>
    <m/>
    <m/>
    <m/>
    <m/>
    <m/>
    <m/>
    <m/>
    <m/>
    <m/>
    <m/>
    <m/>
    <m/>
    <m/>
    <m/>
    <s v="user_aM3WaaSUQQmaNnsm9l2FQRVWUEr8RN2ZdXzsuQUalQ3"/>
    <s v="Bharti Bankey"/>
    <m/>
    <m/>
    <m/>
    <x v="3"/>
    <s v="Inbound via website"/>
    <m/>
    <s v="Employee Count 25"/>
    <m/>
    <m/>
    <m/>
    <s v="2022-03-14 09:07:24.148000+00:00"/>
    <s v="2022-07-02 03:54:56.610000+00:00"/>
    <m/>
  </r>
  <r>
    <x v="28"/>
    <n v="1500000"/>
    <s v="INR"/>
    <n v="0"/>
    <x v="74"/>
    <s v="Sales"/>
    <s v="stat_kcR4fZg7TU7jjk1jAVua3qGLRS4J5uFayEjK5j02wtv"/>
    <s v="Unqualified"/>
    <x v="1"/>
    <s v="OpportunityStatusType.Lost"/>
    <s v="cont_bkXT2sonjbYQ75YqNbIQc2wPaORFCA9vBcPVTt9ejHp"/>
    <s v="Hemalatha Tr"/>
    <m/>
    <s v="lead_WGLjCXOxnsCkgFzXwssJRrKihAAcaej53DFd91Bd29E"/>
    <s v="ELMEASURE"/>
    <s v="Vinoth Mohan"/>
    <s v="user_JjaNBsxmUKBROYZvEahyXgec466W5jQa2pL0NUZ81Lb"/>
    <s v="Sreenivas Hatti"/>
    <s v="2022-06-16 12:21:56.459000+00:00"/>
    <s v="2022-07-01 12:55:41.732000+00:00"/>
    <m/>
    <s v="Bangalore"/>
    <m/>
    <m/>
    <m/>
    <n v="338"/>
    <m/>
    <m/>
    <m/>
    <m/>
    <m/>
    <m/>
    <m/>
    <m/>
    <m/>
    <m/>
    <m/>
    <s v="Manufacturing"/>
    <m/>
    <m/>
    <m/>
    <m/>
    <m/>
    <m/>
    <m/>
    <m/>
    <m/>
    <m/>
    <m/>
    <m/>
    <s v="Rakesh Nade"/>
    <m/>
    <s v="user_L8E6IFhq6UCzKLHa45LUUTZCznDuyDwFrGaEp9DXiUM"/>
    <s v="Trupti Suryavanshi"/>
    <m/>
    <m/>
    <s v="July"/>
    <x v="2"/>
    <m/>
    <m/>
    <m/>
    <m/>
    <m/>
    <m/>
    <s v="2022-04-20 10:11:40.105000+00:00"/>
    <s v="2022-09-08 12:12:50.432000+00:00"/>
    <s v="GMC"/>
  </r>
  <r>
    <x v="28"/>
    <n v="1500000"/>
    <s v="INR"/>
    <n v="0"/>
    <x v="65"/>
    <s v="Sales"/>
    <s v="stat_1hn9nRJaLbI53NxPuSQgo90kRpbpKsFlwN4oEGNUTdO"/>
    <s v="Lost"/>
    <x v="1"/>
    <s v="OpportunityStatusType.Lost"/>
    <m/>
    <m/>
    <s v="GMC-Renewal -1st July 165 employees 1+5"/>
    <s v="lead_KOkbFyxJvPT1tPT1r4kgmie7bI6U5TYFiiKJZ2e0S8k"/>
    <s v="iValue InfoSolutions"/>
    <s v="Bharti Bankey"/>
    <s v="user_JjaNBsxmUKBROYZvEahyXgec466W5jQa2pL0NUZ81Lb"/>
    <s v="Sreenivas Hatti"/>
    <s v="2022-03-21 07:11:36.399000+00:00"/>
    <s v="2022-07-01 14:00:29.489000+00:00"/>
    <m/>
    <s v="Bangalore"/>
    <m/>
    <s v="2022-03-19 11:09:58+00:00"/>
    <m/>
    <n v="165"/>
    <m/>
    <m/>
    <m/>
    <m/>
    <m/>
    <m/>
    <m/>
    <s v="PAID_SOCIAL"/>
    <m/>
    <m/>
    <m/>
    <s v="IT Services &amp; IT Consulting"/>
    <m/>
    <m/>
    <m/>
    <m/>
    <m/>
    <m/>
    <m/>
    <m/>
    <m/>
    <m/>
    <m/>
    <m/>
    <s v="Aniket Vahile"/>
    <m/>
    <s v="user_aM3WaaSUQQmaNnsm9l2FQRVWUEr8RN2ZdXzsuQUalQ3"/>
    <s v="Bharti Bankey"/>
    <s v="Snehal Mane"/>
    <m/>
    <s v="July"/>
    <x v="8"/>
    <s v="Inbound via website"/>
    <m/>
    <s v="Employee Count 100"/>
    <m/>
    <m/>
    <m/>
    <s v="2022-03-18 12:47:40.458000+00:00"/>
    <s v="2022-10-10 02:49:20.187000+00:00"/>
    <m/>
  </r>
  <r>
    <x v="11"/>
    <n v="50621"/>
    <s v="INR"/>
    <n v="0"/>
    <x v="89"/>
    <s v="Sales"/>
    <s v="stat_1hn9nRJaLbI53NxPuSQgo90kRpbpKsFlwN4oEGNUTdO"/>
    <s v="Lost"/>
    <x v="1"/>
    <s v="OpportunityStatusType.Lost"/>
    <m/>
    <m/>
    <s v="gmc-fresh SI- 1lac Maternity-No RR-1-2% Ambulance-1k"/>
    <s v="lead_M1KTLuIA7Urm1cCnbG5Fu5yfmXnRD1C7LXJdmceRamm"/>
    <s v="Coco Bharat"/>
    <s v="Bharti Bankey"/>
    <s v="user_LKRhV6rhcBe0uL8u70UUGeDjbMupuho4TaiAOCbT7HT"/>
    <s v="Kashif Ahmad"/>
    <s v="2022-05-20 06:58:13.169000+00:00"/>
    <s v="2022-07-01 12:06:56.096000+00:00"/>
    <m/>
    <s v="Delhi"/>
    <m/>
    <s v="2022-05-20 00:36:11+00:00"/>
    <m/>
    <n v="10"/>
    <m/>
    <m/>
    <m/>
    <m/>
    <m/>
    <m/>
    <m/>
    <s v="ORGANIC_SEARCH"/>
    <m/>
    <m/>
    <m/>
    <m/>
    <m/>
    <m/>
    <m/>
    <m/>
    <m/>
    <m/>
    <m/>
    <m/>
    <m/>
    <m/>
    <m/>
    <m/>
    <m/>
    <m/>
    <s v="user_aM3WaaSUQQmaNnsm9l2FQRVWUEr8RN2ZdXzsuQUalQ3"/>
    <s v="Bharti Bankey"/>
    <m/>
    <m/>
    <s v="July"/>
    <x v="3"/>
    <s v="Inbound via website"/>
    <m/>
    <s v="Employee Count 25"/>
    <m/>
    <m/>
    <m/>
    <s v="2022-05-20 00:36:39.150000+00:00"/>
    <s v="2022-07-10 06:55:26.223000+00:00"/>
    <m/>
  </r>
  <r>
    <x v="4"/>
    <n v="1000000"/>
    <s v="INR"/>
    <n v="0"/>
    <x v="65"/>
    <s v="Sales"/>
    <s v="stat_1hn9nRJaLbI53NxPuSQgo90kRpbpKsFlwN4oEGNUTdO"/>
    <s v="Lost"/>
    <x v="1"/>
    <s v="OpportunityStatusType.Lost"/>
    <s v="cont_qGhoMJsLtuZOAmHmxaZ8wYE3xhv1PEEGjQV2v39KXci"/>
    <s v="Balwinder singh arora"/>
    <s v="GPA - July - with incumbent"/>
    <s v="lead_QPYb7livVMnFnGcXoCMQqJHErjbwJ0OaY73uPlVT8ft"/>
    <s v="VVF Group"/>
    <s v="Mayur Gadiyar"/>
    <s v="user_bdUPAGjcS7p6513So3N4g3aWNS5HuBuVJi7bvCPAsLt"/>
    <s v="Mayur Gadiyar"/>
    <s v="2022-02-03 12:18:05.204000+00:00"/>
    <s v="2022-07-01 11:02:39.337000+00:00"/>
    <m/>
    <s v="Mumbai"/>
    <m/>
    <m/>
    <m/>
    <n v="818"/>
    <m/>
    <m/>
    <m/>
    <m/>
    <m/>
    <m/>
    <m/>
    <m/>
    <m/>
    <m/>
    <m/>
    <s v="Manufacturing"/>
    <m/>
    <m/>
    <m/>
    <m/>
    <m/>
    <m/>
    <m/>
    <m/>
    <m/>
    <m/>
    <m/>
    <m/>
    <s v="Aniket Vahile"/>
    <m/>
    <s v="user_bdUPAGjcS7p6513So3N4g3aWNS5HuBuVJi7bvCPAsLt"/>
    <s v="Mayur Gadiyar"/>
    <s v="Anjali Nishu"/>
    <m/>
    <s v="July; March; September"/>
    <x v="2"/>
    <s v="fundoodata"/>
    <m/>
    <m/>
    <m/>
    <m/>
    <m/>
    <s v="2020-12-14 12:48:32.404000+00:00"/>
    <s v="2022-10-13 07:43:25.514000+00:00"/>
    <s v="GPA"/>
  </r>
  <r>
    <x v="11"/>
    <n v="1000000"/>
    <s v="INR"/>
    <n v="0"/>
    <x v="4"/>
    <s v="Sales"/>
    <s v="stat_kcR4fZg7TU7jjk1jAVua3qGLRS4J5uFayEjK5j02wtv"/>
    <s v="Unqualified"/>
    <x v="1"/>
    <s v="OpportunityStatusType.Lost"/>
    <s v="cont_xAKOQB8Hu8I9jtGbAoWtmKUzg3tBHyehdXu3qfWSnp2"/>
    <s v="Shruti"/>
    <s v="fresh"/>
    <s v="lead_vZfpLMLG6OzU08RozvmQpc1IrUKeyDcb0zbH2k3elOC"/>
    <s v="Sales Zip"/>
    <s v="Sarvesh Pawar"/>
    <s v="user_LKRhV6rhcBe0uL8u70UUGeDjbMupuho4TaiAOCbT7HT"/>
    <s v="Kashif Ahmad"/>
    <s v="2021-12-03 08:06:16.260000+00:00"/>
    <s v="2022-07-01 11:15:58.740000+00:00"/>
    <m/>
    <s v="Pune"/>
    <m/>
    <m/>
    <m/>
    <n v="85"/>
    <m/>
    <m/>
    <m/>
    <m/>
    <m/>
    <m/>
    <m/>
    <m/>
    <m/>
    <m/>
    <m/>
    <m/>
    <m/>
    <m/>
    <m/>
    <m/>
    <m/>
    <m/>
    <m/>
    <m/>
    <m/>
    <m/>
    <m/>
    <m/>
    <m/>
    <m/>
    <s v="user_A8KOTZADnUtEQOLt4nSLAmteNStuGh80js75RYjrXVt"/>
    <s v="Sarvesh Pawar"/>
    <m/>
    <m/>
    <m/>
    <x v="4"/>
    <m/>
    <m/>
    <s v="Downloaded the guide: Designing employee healthcare plan"/>
    <m/>
    <m/>
    <m/>
    <s v="2021-11-29 14:05:20.976000+00:00"/>
    <s v="2022-08-18 12:22:34.602000+00:00"/>
    <m/>
  </r>
  <r>
    <x v="32"/>
    <n v="300000"/>
    <s v="INR"/>
    <n v="0"/>
    <x v="65"/>
    <s v="Sales"/>
    <s v="stat_1hn9nRJaLbI53NxPuSQgo90kRpbpKsFlwN4oEGNUTdO"/>
    <s v="Lost"/>
    <x v="1"/>
    <s v="OpportunityStatusType.Lost"/>
    <m/>
    <m/>
    <s v="Parental- client stopped responding"/>
    <s v="lead_2wT9vEeItQhuSEPnXgE50a1qjO1TD3pfIUaufOeQ0iv"/>
    <s v="ABS Fujitsu General Private Limited"/>
    <s v="Namrata Aurora"/>
    <s v="user_IpBH4s1Av5OVFfQQ3nW0qPDDjwLT9uRfx1sVhml8UQA"/>
    <s v="Namrata Aurora"/>
    <s v="2022-05-19 13:11:14.164000+00:00"/>
    <s v="2022-07-01 11:51:14.013000+00:00"/>
    <m/>
    <m/>
    <m/>
    <m/>
    <m/>
    <n v="400"/>
    <m/>
    <m/>
    <m/>
    <m/>
    <m/>
    <m/>
    <m/>
    <m/>
    <m/>
    <m/>
    <m/>
    <m/>
    <m/>
    <m/>
    <m/>
    <m/>
    <m/>
    <m/>
    <m/>
    <m/>
    <m/>
    <m/>
    <m/>
    <m/>
    <m/>
    <m/>
    <s v="user_IpBH4s1Av5OVFfQQ3nW0qPDDjwLT9uRfx1sVhml8UQA"/>
    <s v="Namrata Aurora"/>
    <m/>
    <m/>
    <s v="January"/>
    <x v="4"/>
    <m/>
    <m/>
    <s v="Employee Engagement Handbook"/>
    <m/>
    <m/>
    <m/>
    <s v="2022-05-07 04:41:48.599000+00:00"/>
    <s v="2022-07-01 11:51:14.056000+00:00"/>
    <m/>
  </r>
  <r>
    <x v="37"/>
    <n v="7500000"/>
    <s v="INR"/>
    <n v="0"/>
    <x v="38"/>
    <s v="Sales"/>
    <s v="stat_kcR4fZg7TU7jjk1jAVua3qGLRS4J5uFayEjK5j02wtv"/>
    <s v="Unqualified"/>
    <x v="1"/>
    <s v="OpportunityStatusType.Lost"/>
    <s v="cont_wXiRbRRpOS082Vx9rimAbHjb4hscFFGyf1qP5uouqm0"/>
    <s v="Usha Rani Potturi"/>
    <m/>
    <s v="lead_r5timlb0uSru47b03J0zreHVkjoFJKg4vJpAJLZ3Mvy"/>
    <s v="Natco Pharma"/>
    <s v="Sarvesh Pawar"/>
    <s v="user_RYbBTp8BVWNa7ppiOz6QVJMGK0exHsFmc5uCLn34ODZ"/>
    <s v="Prasoon Mishra"/>
    <s v="2022-06-03 06:22:02.299000+00:00"/>
    <s v="2022-07-01 10:09:29.992000+00:00"/>
    <m/>
    <s v="Hyderabad"/>
    <m/>
    <m/>
    <m/>
    <n v="945"/>
    <m/>
    <m/>
    <m/>
    <m/>
    <m/>
    <m/>
    <m/>
    <m/>
    <m/>
    <m/>
    <m/>
    <s v="Manufacturing"/>
    <m/>
    <m/>
    <m/>
    <m/>
    <m/>
    <m/>
    <m/>
    <m/>
    <m/>
    <m/>
    <m/>
    <m/>
    <s v="Mrunmay Jalgaonkar"/>
    <m/>
    <s v="user_A8KOTZADnUtEQOLt4nSLAmteNStuGh80js75RYjrXVt"/>
    <s v="Sarvesh Pawar"/>
    <m/>
    <m/>
    <s v="July"/>
    <x v="4"/>
    <s v="Mr. E"/>
    <m/>
    <s v="Employee Wellness Handbook"/>
    <m/>
    <m/>
    <m/>
    <s v="2021-09-14 10:06:07.077000+00:00"/>
    <s v="2022-09-07 09:19:16.491000+00:00"/>
    <s v="GMC"/>
  </r>
  <r>
    <x v="37"/>
    <n v="345501"/>
    <s v="INR"/>
    <n v="100"/>
    <x v="65"/>
    <s v="Sales"/>
    <s v="stat_OZRiD1474QRJIpvnjHCZfiIvKcVD6mIKSSTzg8SwDVx"/>
    <s v="Won- Payment Completed"/>
    <x v="0"/>
    <s v="OpportunityStatusType.Won"/>
    <m/>
    <m/>
    <s v="Vcomission  Also have a sister firm BVC Services"/>
    <s v="lead_y6LGOkcuX01MmigKxNfUqiDwo5Myaj5ILQTblGfbRJV"/>
    <s v="vCommission Media Private Limited"/>
    <s v="Satyajit Chati"/>
    <s v="user_RYbBTp8BVWNa7ppiOz6QVJMGK0exHsFmc5uCLn34ODZ"/>
    <s v="Prasoon Mishra"/>
    <s v="2022-05-05 06:15:56.064000+00:00"/>
    <s v="2022-07-01 10:13:55.109000+00:00"/>
    <m/>
    <s v="Gurgaon"/>
    <m/>
    <m/>
    <m/>
    <n v="155"/>
    <m/>
    <m/>
    <m/>
    <m/>
    <m/>
    <m/>
    <m/>
    <m/>
    <m/>
    <m/>
    <m/>
    <s v="Digital Marketing &amp; Advertising"/>
    <m/>
    <m/>
    <m/>
    <m/>
    <m/>
    <m/>
    <m/>
    <m/>
    <m/>
    <m/>
    <m/>
    <m/>
    <s v="Jitin Gopi"/>
    <m/>
    <s v="user_5IQTpX6DsnoeoDfxqzqojpVoQLXPh68nhDjLS5ETjYj"/>
    <s v="Satyajit Chati"/>
    <m/>
    <m/>
    <s v="June"/>
    <x v="2"/>
    <m/>
    <m/>
    <m/>
    <m/>
    <m/>
    <m/>
    <s v="2022-03-09 17:10:40.582000+00:00"/>
    <s v="2022-10-17 13:43:44.125000+00:00"/>
    <s v="GMC"/>
  </r>
  <r>
    <x v="37"/>
    <n v="2000000"/>
    <s v="INR"/>
    <n v="0"/>
    <x v="38"/>
    <s v="Sales"/>
    <s v="stat_kcR4fZg7TU7jjk1jAVua3qGLRS4J5uFayEjK5j02wtv"/>
    <s v="Unqualified"/>
    <x v="1"/>
    <s v="OpportunityStatusType.Lost"/>
    <s v="cont_wXiRbRRpOS082Vx9rimAbHjb4hscFFGyf1qP5uouqm0"/>
    <s v="Usha Rani Potturi"/>
    <m/>
    <s v="lead_r5timlb0uSru47b03J0zreHVkjoFJKg4vJpAJLZ3Mvy"/>
    <s v="Natco Pharma"/>
    <s v="Sarvesh Pawar"/>
    <s v="user_RYbBTp8BVWNa7ppiOz6QVJMGK0exHsFmc5uCLn34ODZ"/>
    <s v="Prasoon Mishra"/>
    <s v="2022-06-03 06:21:10.103000+00:00"/>
    <s v="2022-07-01 10:09:41.482000+00:00"/>
    <m/>
    <s v="Hyderabad"/>
    <m/>
    <m/>
    <m/>
    <n v="945"/>
    <m/>
    <m/>
    <m/>
    <m/>
    <m/>
    <m/>
    <m/>
    <m/>
    <m/>
    <m/>
    <m/>
    <s v="Manufacturing"/>
    <m/>
    <m/>
    <m/>
    <m/>
    <m/>
    <m/>
    <m/>
    <m/>
    <m/>
    <m/>
    <m/>
    <m/>
    <s v="Mrunmay Jalgaonkar"/>
    <m/>
    <s v="user_A8KOTZADnUtEQOLt4nSLAmteNStuGh80js75RYjrXVt"/>
    <s v="Sarvesh Pawar"/>
    <m/>
    <m/>
    <s v="July"/>
    <x v="4"/>
    <s v="Mr. E"/>
    <m/>
    <s v="Employee Wellness Handbook"/>
    <m/>
    <m/>
    <m/>
    <s v="2021-09-14 10:06:07.077000+00:00"/>
    <s v="2022-09-07 09:19:16.491000+00:00"/>
    <s v="GTL"/>
  </r>
  <r>
    <x v="35"/>
    <n v="100000"/>
    <s v="INR"/>
    <n v="0"/>
    <x v="16"/>
    <s v="Sales"/>
    <s v="stat_kcR4fZg7TU7jjk1jAVua3qGLRS4J5uFayEjK5j02wtv"/>
    <s v="Unqualified"/>
    <x v="1"/>
    <s v="OpportunityStatusType.Lost"/>
    <s v="cont_bPUynXwOJK5siqb313GxFNz0Ot2CANqnykfR10391lh"/>
    <s v="Saba Khatri"/>
    <s v="GTL - Group co 2"/>
    <s v="lead_2NECzFhZ1fxDLIEITQnXMJwr1r47P01qItqvRcSAHrp"/>
    <s v="Work Store Limited (Staples)"/>
    <s v="Daya Gowda"/>
    <s v="user_encRk5bIEFN6ZA11h4WH2AdZTiZpogLSlMIaj0E30SZ"/>
    <s v="Daya Gowda"/>
    <s v="2022-06-22 06:00:53.256000+00:00"/>
    <s v="2022-07-01 07:23:08.726000+00:00"/>
    <m/>
    <s v="Mumbai"/>
    <m/>
    <m/>
    <m/>
    <n v="155"/>
    <m/>
    <m/>
    <m/>
    <m/>
    <m/>
    <m/>
    <m/>
    <s v="PAID_SOCIAL"/>
    <m/>
    <m/>
    <m/>
    <s v="Retail"/>
    <m/>
    <m/>
    <m/>
    <m/>
    <m/>
    <m/>
    <m/>
    <m/>
    <m/>
    <m/>
    <m/>
    <m/>
    <s v="Aniket Vahile"/>
    <m/>
    <s v="user_encRk5bIEFN6ZA11h4WH2AdZTiZpogLSlMIaj0E30SZ"/>
    <s v="Daya Gowda"/>
    <m/>
    <m/>
    <s v="April; July; September"/>
    <x v="2"/>
    <s v="Naukri.com"/>
    <m/>
    <s v="Employee Engagement Handbook"/>
    <m/>
    <m/>
    <m/>
    <s v="2022-04-26 12:41:27.300000+00:00"/>
    <s v="2022-09-20 10:30:39.691000+00:00"/>
    <m/>
  </r>
  <r>
    <x v="42"/>
    <n v="11210"/>
    <s v="INR"/>
    <n v="100"/>
    <x v="65"/>
    <s v="Sales"/>
    <s v="stat_OZRiD1474QRJIpvnjHCZfiIvKcVD6mIKSSTzg8SwDVx"/>
    <s v="Won- Payment Completed"/>
    <x v="0"/>
    <s v="OpportunityStatusType.Won"/>
    <m/>
    <m/>
    <s v="WC Policy"/>
    <s v="lead_MxKcpNWvORoYBQX0aF3tRPFW4YbOYjoLVPv3EJotUAs"/>
    <s v="SG CNC Microtech Pvt. Ltd.(Fresh)"/>
    <s v="Siddhartha Khatua"/>
    <s v="user_NpORmx7rsJTJtTAaK530goa9EQDwvUStpLPTra00AAA"/>
    <s v="Siddhartha Khatua"/>
    <s v="2022-07-01 09:45:28.212000+00:00"/>
    <s v="2022-07-01 09:46:39.349000+00:00"/>
    <m/>
    <s v="Pune"/>
    <m/>
    <m/>
    <m/>
    <n v="30"/>
    <m/>
    <m/>
    <m/>
    <m/>
    <m/>
    <m/>
    <m/>
    <m/>
    <m/>
    <m/>
    <m/>
    <s v="Manufacturing"/>
    <m/>
    <m/>
    <m/>
    <m/>
    <m/>
    <m/>
    <m/>
    <m/>
    <m/>
    <m/>
    <m/>
    <m/>
    <s v="Yogesh Paigude"/>
    <m/>
    <s v="user_5IQTpX6DsnoeoDfxqzqojpVoQLXPh68nhDjLS5ETjYj"/>
    <s v="Satyajit Chati"/>
    <s v="Siddharth Angolkar"/>
    <m/>
    <s v="May"/>
    <x v="2"/>
    <m/>
    <m/>
    <m/>
    <m/>
    <m/>
    <m/>
    <s v="2022-04-20 06:33:51.033000+00:00"/>
    <s v="2022-07-10 07:11:58.714000+00:00"/>
    <m/>
  </r>
  <r>
    <x v="42"/>
    <n v="230000"/>
    <s v="INR"/>
    <n v="100"/>
    <x v="65"/>
    <s v="Sales"/>
    <s v="stat_OZRiD1474QRJIpvnjHCZfiIvKcVD6mIKSSTzg8SwDVx"/>
    <s v="Won- Payment Completed"/>
    <x v="0"/>
    <s v="OpportunityStatusType.Won"/>
    <m/>
    <m/>
    <s v="Siddharth contact  reference from Indovance"/>
    <s v="lead_MxKcpNWvORoYBQX0aF3tRPFW4YbOYjoLVPv3EJotUAs"/>
    <s v="SG CNC Microtech Pvt. Ltd.(Fresh)"/>
    <s v="Satyajit Chati"/>
    <s v="user_NpORmx7rsJTJtTAaK530goa9EQDwvUStpLPTra00AAA"/>
    <s v="Siddhartha Khatua"/>
    <s v="2022-04-20 06:35:28.837000+00:00"/>
    <s v="2022-07-01 09:46:23.711000+00:00"/>
    <m/>
    <s v="Pune"/>
    <m/>
    <m/>
    <m/>
    <n v="30"/>
    <m/>
    <m/>
    <m/>
    <m/>
    <m/>
    <m/>
    <m/>
    <m/>
    <m/>
    <m/>
    <m/>
    <s v="Manufacturing"/>
    <m/>
    <m/>
    <m/>
    <m/>
    <m/>
    <m/>
    <m/>
    <m/>
    <m/>
    <m/>
    <m/>
    <m/>
    <s v="Yogesh Paigude"/>
    <m/>
    <s v="user_5IQTpX6DsnoeoDfxqzqojpVoQLXPh68nhDjLS5ETjYj"/>
    <s v="Satyajit Chati"/>
    <s v="Siddharth Angolkar"/>
    <m/>
    <s v="May"/>
    <x v="2"/>
    <m/>
    <m/>
    <m/>
    <m/>
    <m/>
    <m/>
    <s v="2022-04-20 06:33:51.033000+00:00"/>
    <s v="2022-07-10 07:11:58.714000+00:00"/>
    <s v="GMC"/>
  </r>
  <r>
    <x v="35"/>
    <n v="200000"/>
    <s v="INR"/>
    <n v="0"/>
    <x v="16"/>
    <s v="Sales"/>
    <s v="stat_kcR4fZg7TU7jjk1jAVua3qGLRS4J5uFayEjK5j02wtv"/>
    <s v="Unqualified"/>
    <x v="1"/>
    <s v="OpportunityStatusType.Lost"/>
    <s v="cont_bPUynXwOJK5siqb313GxFNz0Ot2CANqnykfR10391lh"/>
    <s v="Saba Khatri"/>
    <s v="GTL - group co 1"/>
    <s v="lead_2NECzFhZ1fxDLIEITQnXMJwr1r47P01qItqvRcSAHrp"/>
    <s v="Work Store Limited (Staples)"/>
    <s v="Daya Gowda"/>
    <s v="user_encRk5bIEFN6ZA11h4WH2AdZTiZpogLSlMIaj0E30SZ"/>
    <s v="Daya Gowda"/>
    <s v="2022-06-22 06:00:09.821000+00:00"/>
    <s v="2022-07-01 07:23:00.770000+00:00"/>
    <m/>
    <s v="Mumbai"/>
    <m/>
    <m/>
    <m/>
    <n v="155"/>
    <m/>
    <m/>
    <m/>
    <m/>
    <m/>
    <m/>
    <m/>
    <s v="PAID_SOCIAL"/>
    <m/>
    <m/>
    <m/>
    <s v="Retail"/>
    <m/>
    <m/>
    <m/>
    <m/>
    <m/>
    <m/>
    <m/>
    <m/>
    <m/>
    <m/>
    <m/>
    <m/>
    <s v="Aniket Vahile"/>
    <m/>
    <s v="user_encRk5bIEFN6ZA11h4WH2AdZTiZpogLSlMIaj0E30SZ"/>
    <s v="Daya Gowda"/>
    <m/>
    <m/>
    <s v="April; July; September"/>
    <x v="2"/>
    <s v="Naukri.com"/>
    <m/>
    <s v="Employee Engagement Handbook"/>
    <m/>
    <m/>
    <m/>
    <s v="2022-04-26 12:41:27.300000+00:00"/>
    <s v="2022-09-20 10:30:39.691000+00:00"/>
    <m/>
  </r>
  <r>
    <x v="7"/>
    <n v="300000"/>
    <s v="INR"/>
    <n v="0"/>
    <x v="65"/>
    <s v="Sales"/>
    <s v="stat_kcR4fZg7TU7jjk1jAVua3qGLRS4J5uFayEjK5j02wtv"/>
    <s v="Unqualified"/>
    <x v="1"/>
    <s v="OpportunityStatusType.Lost"/>
    <m/>
    <m/>
    <s v="fresh GPA"/>
    <s v="lead_DAvCIsRpjnAqLoOI8NqtTZi7cgPhCg59AUfpOCSMH5v"/>
    <s v="Dexpress EV"/>
    <s v="Gauri Jori"/>
    <s v="user_U27GK6WjhLhUhi1EDKXV57xMpn8n8DMIOjci1q3UReZ"/>
    <s v="Abhiroop Ganguly"/>
    <s v="2022-01-17 11:07:02.535000+00:00"/>
    <s v="2022-07-01 07:22:25.011000+00:00"/>
    <m/>
    <s v="Mumbai"/>
    <m/>
    <m/>
    <m/>
    <n v="112"/>
    <m/>
    <m/>
    <m/>
    <m/>
    <m/>
    <m/>
    <m/>
    <m/>
    <m/>
    <m/>
    <m/>
    <s v="Manufacturing"/>
    <m/>
    <m/>
    <m/>
    <m/>
    <m/>
    <m/>
    <m/>
    <m/>
    <m/>
    <m/>
    <m/>
    <m/>
    <m/>
    <m/>
    <s v="user_5YHA1ZU4iP896lD1YJehdJcMx7ZEgWCpulT4T2c3pJ3"/>
    <s v="Gauri Jori"/>
    <m/>
    <m/>
    <m/>
    <x v="4"/>
    <m/>
    <m/>
    <s v="Employee healthcare handbook"/>
    <m/>
    <m/>
    <m/>
    <s v="2022-01-13 11:47:54.569000+00:00"/>
    <s v="2022-07-10 07:03:41.937000+00:00"/>
    <m/>
  </r>
  <r>
    <x v="7"/>
    <n v="100000"/>
    <s v="INR"/>
    <n v="0"/>
    <x v="65"/>
    <s v="Sales"/>
    <s v="stat_kcR4fZg7TU7jjk1jAVua3qGLRS4J5uFayEjK5j02wtv"/>
    <s v="Unqualified"/>
    <x v="1"/>
    <s v="OpportunityStatusType.Lost"/>
    <s v="cont_UgMWRMrmog2NnvIsCOdbp2uvVhsiSwA76OXdJld8w0M"/>
    <s v="megha Padia"/>
    <s v="Covid insurance. Data Awaited."/>
    <s v="lead_DAvCIsRpjnAqLoOI8NqtTZi7cgPhCg59AUfpOCSMH5v"/>
    <s v="Dexpress EV"/>
    <s v="Gauri Jori"/>
    <s v="user_U27GK6WjhLhUhi1EDKXV57xMpn8n8DMIOjci1q3UReZ"/>
    <s v="Abhiroop Ganguly"/>
    <s v="2022-01-17 11:09:21.378000+00:00"/>
    <s v="2022-07-01 07:22:36.606000+00:00"/>
    <m/>
    <s v="Mumbai"/>
    <m/>
    <m/>
    <m/>
    <n v="112"/>
    <m/>
    <m/>
    <m/>
    <m/>
    <m/>
    <m/>
    <m/>
    <m/>
    <m/>
    <m/>
    <m/>
    <s v="Manufacturing"/>
    <m/>
    <m/>
    <m/>
    <m/>
    <m/>
    <m/>
    <m/>
    <m/>
    <m/>
    <m/>
    <m/>
    <m/>
    <m/>
    <m/>
    <s v="user_5YHA1ZU4iP896lD1YJehdJcMx7ZEgWCpulT4T2c3pJ3"/>
    <s v="Gauri Jori"/>
    <m/>
    <m/>
    <m/>
    <x v="4"/>
    <m/>
    <m/>
    <s v="Employee healthcare handbook"/>
    <m/>
    <m/>
    <m/>
    <s v="2022-01-13 11:47:54.569000+00:00"/>
    <s v="2022-07-10 07:03:41.937000+00:00"/>
    <m/>
  </r>
  <r>
    <x v="15"/>
    <n v="300000"/>
    <s v="INR"/>
    <n v="0"/>
    <x v="76"/>
    <s v="Sales"/>
    <s v="stat_kcR4fZg7TU7jjk1jAVua3qGLRS4J5uFayEjK5j02wtv"/>
    <s v="Unqualified"/>
    <x v="1"/>
    <s v="OpportunityStatusType.Lost"/>
    <s v="cont_kmJfNQqdHYLIKonSRlKWx8OWRJCwGhJ7oxfHivh7fOj"/>
    <s v="Vinod Shinde"/>
    <s v="GTL - Renewal"/>
    <s v="lead_ivCsLWcVR1FBbV4JRmED9cctRryoDzbF0Rp8do0oH2A"/>
    <s v="Avendus"/>
    <s v="Shreenath Bhat"/>
    <s v="user_N52PP2uP2VZc2gm0nhh6CNFSif4n85g1cdxoNFd9ct0"/>
    <s v="Naveen Kumar"/>
    <s v="2022-06-09 06:01:03.294000+00:00"/>
    <s v="2022-07-01 07:21:12.129000+00:00"/>
    <m/>
    <s v="Mumbai"/>
    <m/>
    <m/>
    <m/>
    <n v="390"/>
    <m/>
    <m/>
    <m/>
    <m/>
    <m/>
    <m/>
    <m/>
    <m/>
    <m/>
    <m/>
    <m/>
    <s v="Banking &amp; Finance"/>
    <m/>
    <m/>
    <m/>
    <m/>
    <m/>
    <m/>
    <m/>
    <m/>
    <m/>
    <m/>
    <m/>
    <m/>
    <s v="Yogesh Paigude"/>
    <m/>
    <s v="user_6hRQhcoLhZEDUBYaw3vS7rv6T5582sGfXq4jNRqTfUU"/>
    <s v="Aishwarya Nyayadhish"/>
    <m/>
    <m/>
    <s v="July; September"/>
    <x v="2"/>
    <s v="Linkedin"/>
    <m/>
    <s v="Vaccine inbound"/>
    <m/>
    <m/>
    <m/>
    <s v="2021-04-20 04:58:30.541000+00:00"/>
    <s v="2022-09-29 07:40:00.234000+00:00"/>
    <s v="GTL"/>
  </r>
  <r>
    <x v="7"/>
    <n v="100000"/>
    <s v="INR"/>
    <n v="0"/>
    <x v="65"/>
    <s v="Sales"/>
    <s v="stat_kcR4fZg7TU7jjk1jAVua3qGLRS4J5uFayEjK5j02wtv"/>
    <s v="Unqualified"/>
    <x v="1"/>
    <s v="OpportunityStatusType.Lost"/>
    <m/>
    <m/>
    <s v="Proposal Email Sent. Data Awaited."/>
    <s v="lead_DAvCIsRpjnAqLoOI8NqtTZi7cgPhCg59AUfpOCSMH5v"/>
    <s v="Dexpress EV"/>
    <s v="Gauri Jori"/>
    <s v="user_U27GK6WjhLhUhi1EDKXV57xMpn8n8DMIOjci1q3UReZ"/>
    <s v="Abhiroop Ganguly"/>
    <s v="2022-01-13 12:35:50.855000+00:00"/>
    <s v="2022-07-01 07:22:12.618000+00:00"/>
    <m/>
    <s v="Mumbai"/>
    <m/>
    <m/>
    <m/>
    <n v="112"/>
    <m/>
    <m/>
    <m/>
    <m/>
    <m/>
    <m/>
    <m/>
    <m/>
    <m/>
    <m/>
    <m/>
    <s v="Manufacturing"/>
    <m/>
    <m/>
    <m/>
    <m/>
    <m/>
    <m/>
    <m/>
    <m/>
    <m/>
    <m/>
    <m/>
    <m/>
    <m/>
    <m/>
    <s v="user_5YHA1ZU4iP896lD1YJehdJcMx7ZEgWCpulT4T2c3pJ3"/>
    <s v="Gauri Jori"/>
    <m/>
    <m/>
    <m/>
    <x v="4"/>
    <m/>
    <m/>
    <s v="Employee healthcare handbook"/>
    <m/>
    <m/>
    <m/>
    <s v="2022-01-13 11:47:54.569000+00:00"/>
    <s v="2022-07-10 07:03:41.937000+00:00"/>
    <m/>
  </r>
  <r>
    <x v="15"/>
    <n v="500000"/>
    <s v="INR"/>
    <n v="0"/>
    <x v="67"/>
    <s v="Sales"/>
    <s v="stat_kcR4fZg7TU7jjk1jAVua3qGLRS4J5uFayEjK5j02wtv"/>
    <s v="Unqualified"/>
    <x v="1"/>
    <s v="OpportunityStatusType.Lost"/>
    <s v="cont_pKL8vxMUByU9EYOYRbPCATFhHGztzbZEbo9BJJay25b"/>
    <s v="Meenakshi Yadav"/>
    <m/>
    <s v="lead_anjK5scQNBdXEu5A4rsJFtIRslqTRpRKcaIUcqIiHVC"/>
    <s v="Rapido"/>
    <s v="Prateek Wadhwa"/>
    <s v="user_N52PP2uP2VZc2gm0nhh6CNFSif4n85g1cdxoNFd9ct0"/>
    <s v="Naveen Kumar"/>
    <s v="2022-05-30 11:22:14.650000+00:00"/>
    <s v="2022-07-01 07:11:05.233000+00:00"/>
    <m/>
    <s v="Bangalore"/>
    <m/>
    <m/>
    <m/>
    <n v="1975"/>
    <m/>
    <m/>
    <m/>
    <m/>
    <m/>
    <m/>
    <m/>
    <s v="PAID_SOCIAL"/>
    <m/>
    <m/>
    <m/>
    <s v="IT Services &amp; IT Consulting"/>
    <m/>
    <m/>
    <m/>
    <m/>
    <m/>
    <m/>
    <m/>
    <m/>
    <m/>
    <m/>
    <m/>
    <m/>
    <s v="Aniket Vahile; Mrunmay Jalgaonkar"/>
    <m/>
    <s v="user_FdWFezbLzkYQcGsBUsjZO25nr2poK2nRbqV47Rs5Kfm"/>
    <s v="Prateek Wadhwa"/>
    <m/>
    <m/>
    <s v="August"/>
    <x v="4"/>
    <s v="Lusha"/>
    <m/>
    <s v="Employee Wellness Trends in 2022"/>
    <m/>
    <m/>
    <m/>
    <s v="2021-09-02 09:04:53.583000+00:00"/>
    <s v="2022-10-20 02:39:54.338000+00:00"/>
    <s v="GPA"/>
  </r>
  <r>
    <x v="15"/>
    <n v="1000000"/>
    <s v="INR"/>
    <n v="0"/>
    <x v="65"/>
    <s v="Sales"/>
    <s v="stat_kcR4fZg7TU7jjk1jAVua3qGLRS4J5uFayEjK5j02wtv"/>
    <s v="Unqualified"/>
    <x v="1"/>
    <s v="OpportunityStatusType.Lost"/>
    <m/>
    <m/>
    <s v="For off roll emps."/>
    <s v="lead_anjK5scQNBdXEu5A4rsJFtIRslqTRpRKcaIUcqIiHVC"/>
    <s v="Rapido"/>
    <s v="Prateek Wadhwa"/>
    <s v="user_N52PP2uP2VZc2gm0nhh6CNFSif4n85g1cdxoNFd9ct0"/>
    <s v="Naveen Kumar"/>
    <s v="2022-06-22 05:40:52.318000+00:00"/>
    <s v="2022-07-01 07:06:49.662000+00:00"/>
    <m/>
    <s v="Bangalore"/>
    <m/>
    <m/>
    <m/>
    <n v="1975"/>
    <m/>
    <m/>
    <m/>
    <m/>
    <m/>
    <m/>
    <m/>
    <s v="PAID_SOCIAL"/>
    <m/>
    <m/>
    <m/>
    <s v="IT Services &amp; IT Consulting"/>
    <m/>
    <m/>
    <m/>
    <m/>
    <m/>
    <m/>
    <m/>
    <m/>
    <m/>
    <m/>
    <m/>
    <m/>
    <s v="Aniket Vahile; Mrunmay Jalgaonkar"/>
    <m/>
    <s v="user_FdWFezbLzkYQcGsBUsjZO25nr2poK2nRbqV47Rs5Kfm"/>
    <s v="Prateek Wadhwa"/>
    <m/>
    <m/>
    <s v="August"/>
    <x v="4"/>
    <s v="Lusha"/>
    <m/>
    <s v="Employee Wellness Trends in 2022"/>
    <m/>
    <m/>
    <m/>
    <s v="2021-09-02 09:04:53.583000+00:00"/>
    <s v="2022-10-20 02:39:54.338000+00:00"/>
    <s v="GMC"/>
  </r>
  <r>
    <x v="4"/>
    <n v="500000"/>
    <s v="INR"/>
    <n v="0"/>
    <x v="38"/>
    <s v="Sales"/>
    <s v="stat_1hn9nRJaLbI53NxPuSQgo90kRpbpKsFlwN4oEGNUTdO"/>
    <s v="Lost"/>
    <x v="1"/>
    <s v="OpportunityStatusType.Lost"/>
    <m/>
    <m/>
    <s v="GMC"/>
    <s v="lead_m7ewr6Z0wVPfCrnFPEVeki02QsSxhchqOBxGmgKQpHi"/>
    <s v="Anlage Infotech"/>
    <s v="Mayur Gadiyar"/>
    <s v="user_bdUPAGjcS7p6513So3N4g3aWNS5HuBuVJi7bvCPAsLt"/>
    <s v="Mayur Gadiyar"/>
    <s v="2022-05-11 12:30:36.364000+00:00"/>
    <s v="2022-06-30 17:19:12.919000+00:00"/>
    <m/>
    <s v="Mumbai"/>
    <m/>
    <m/>
    <m/>
    <n v="105"/>
    <m/>
    <m/>
    <m/>
    <m/>
    <m/>
    <m/>
    <m/>
    <m/>
    <m/>
    <m/>
    <m/>
    <s v="IT Services &amp; IT Consulting"/>
    <m/>
    <m/>
    <m/>
    <m/>
    <m/>
    <m/>
    <m/>
    <m/>
    <m/>
    <m/>
    <m/>
    <m/>
    <m/>
    <m/>
    <s v="user_bdUPAGjcS7p6513So3N4g3aWNS5HuBuVJi7bvCPAsLt"/>
    <s v="Mayur Gadiyar"/>
    <m/>
    <m/>
    <s v="June"/>
    <x v="4"/>
    <m/>
    <m/>
    <s v="Employee Engagement Handbook"/>
    <m/>
    <m/>
    <m/>
    <s v="2022-04-03 22:52:04.091000+00:00"/>
    <s v="2022-07-22 09:41:04.942000+00:00"/>
    <s v="GMC"/>
  </r>
  <r>
    <x v="18"/>
    <n v="25000000"/>
    <s v="INR"/>
    <n v="0"/>
    <x v="65"/>
    <s v="Sales"/>
    <s v="stat_1hn9nRJaLbI53NxPuSQgo90kRpbpKsFlwN4oEGNUTdO"/>
    <s v="Lost"/>
    <x v="1"/>
    <s v="OpportunityStatusType.Lost"/>
    <m/>
    <m/>
    <s v="GMC - Sandeep"/>
    <s v="lead_CUMBoKXilABlMDkvD1q8nc7X6824JRbu3ewVTNjOyPv"/>
    <s v="Crompton"/>
    <s v="Mayur Gadiyar"/>
    <s v="user_IgNfKH7wuLLjHvexoMm2PXWcnF3zYft0ZbMTyfwKRUg"/>
    <s v="Moziez Chamadia"/>
    <s v="2022-05-09 10:00:22.396000+00:00"/>
    <s v="2022-07-01 04:40:36.729000+00:00"/>
    <m/>
    <s v="Mumbai"/>
    <m/>
    <m/>
    <m/>
    <n v="1904"/>
    <m/>
    <m/>
    <m/>
    <m/>
    <m/>
    <m/>
    <m/>
    <s v="PAID_SOCIAL"/>
    <m/>
    <m/>
    <m/>
    <s v="Manufacturing"/>
    <m/>
    <m/>
    <m/>
    <m/>
    <m/>
    <m/>
    <m/>
    <m/>
    <m/>
    <m/>
    <m/>
    <m/>
    <s v="Rakesh Nade"/>
    <m/>
    <s v="user_bdUPAGjcS7p6513So3N4g3aWNS5HuBuVJi7bvCPAsLt"/>
    <s v="Mayur Gadiyar"/>
    <m/>
    <m/>
    <s v="July; May"/>
    <x v="4"/>
    <s v="Lusha"/>
    <m/>
    <s v="Employee Engagement Handbook"/>
    <m/>
    <m/>
    <m/>
    <s v="2021-10-26 11:52:55.375000+00:00"/>
    <s v="2022-10-05 00:18:02.646000+00:00"/>
    <s v="GMC"/>
  </r>
  <r>
    <x v="40"/>
    <n v="6500000"/>
    <s v="INR"/>
    <n v="0"/>
    <x v="76"/>
    <s v="Sales"/>
    <s v="stat_kcR4fZg7TU7jjk1jAVua3qGLRS4J5uFayEjK5j02wtv"/>
    <s v="Unqualified"/>
    <x v="1"/>
    <s v="OpportunityStatusType.Lost"/>
    <m/>
    <m/>
    <s v="did not fit the broker empanelment"/>
    <s v="lead_f3nNUwGjOsVpk8ZZHcxFmCcVbQEwA3US7eSOQaNPjRT"/>
    <s v="LatentView Analytics"/>
    <s v="Kanchan Kothari"/>
    <s v="user_hNAUXSINlo7GUxmDXzerfGAZIUUHKfva47TB2ckZABz"/>
    <s v="siddharth tongay"/>
    <s v="2022-05-19 09:24:30.609000+00:00"/>
    <s v="2022-06-30 11:26:08.560000+00:00"/>
    <m/>
    <s v="Chennai"/>
    <m/>
    <m/>
    <m/>
    <n v="836"/>
    <m/>
    <m/>
    <m/>
    <m/>
    <m/>
    <m/>
    <m/>
    <s v="PAID_SOCIAL"/>
    <m/>
    <m/>
    <m/>
    <s v="Others"/>
    <s v="New India"/>
    <m/>
    <m/>
    <m/>
    <m/>
    <m/>
    <m/>
    <m/>
    <m/>
    <m/>
    <m/>
    <m/>
    <s v="Arunkumar Dubey"/>
    <m/>
    <s v="user_FdWFezbLzkYQcGsBUsjZO25nr2poK2nRbqV47Rs5Kfm"/>
    <s v="Prateek Wadhwa"/>
    <m/>
    <m/>
    <s v="July"/>
    <x v="2"/>
    <m/>
    <m/>
    <s v="Employee Engagement Calendar"/>
    <m/>
    <m/>
    <s v="Vipul Medcorp"/>
    <s v="2022-05-10 05:01:03.966000+00:00"/>
    <s v="2022-10-17 06:29:25.942000+00:00"/>
    <m/>
  </r>
  <r>
    <x v="27"/>
    <n v="20000"/>
    <s v="INR"/>
    <n v="0"/>
    <x v="49"/>
    <s v="Sales"/>
    <s v="stat_1hn9nRJaLbI53NxPuSQgo90kRpbpKsFlwN4oEGNUTdO"/>
    <s v="Lost"/>
    <x v="1"/>
    <s v="OpportunityStatusType.Lost"/>
    <m/>
    <m/>
    <s v="GTL"/>
    <s v="lead_ne3bt2m0XR69ksudlDvY0lwlFOQTbUSKV3ypzvF19IR"/>
    <s v="Socomec India Private limited"/>
    <s v="Aditya Binani"/>
    <s v="user_2YgShwgjLNI4FjAqgE9PtKsdIaGh919JGcFG919fe5B"/>
    <s v="Satyam Tiwari"/>
    <s v="2022-06-02 11:53:48.227000+00:00"/>
    <s v="2022-06-30 11:44:27.417000+00:00"/>
    <m/>
    <s v="Gurgaon"/>
    <m/>
    <m/>
    <m/>
    <n v="550"/>
    <m/>
    <m/>
    <m/>
    <m/>
    <m/>
    <m/>
    <m/>
    <m/>
    <m/>
    <m/>
    <m/>
    <m/>
    <m/>
    <m/>
    <m/>
    <m/>
    <m/>
    <m/>
    <m/>
    <m/>
    <m/>
    <m/>
    <m/>
    <m/>
    <s v="Aniket Vahile"/>
    <m/>
    <s v="user_g5Yw4Z4XnIbmcGhJO80vdtFdd5ElcDlgYO3q8l82ODn"/>
    <s v="Aditya Binani"/>
    <s v="Sumit Dolas"/>
    <m/>
    <s v="June"/>
    <x v="2"/>
    <m/>
    <m/>
    <m/>
    <m/>
    <m/>
    <m/>
    <s v="2022-04-24 20:31:03.255000+00:00"/>
    <s v="2022-07-20 06:10:21.115000+00:00"/>
    <m/>
  </r>
  <r>
    <x v="27"/>
    <n v="200000"/>
    <s v="INR"/>
    <n v="0"/>
    <x v="49"/>
    <s v="Sales"/>
    <s v="stat_1hn9nRJaLbI53NxPuSQgo90kRpbpKsFlwN4oEGNUTdO"/>
    <s v="Lost"/>
    <x v="1"/>
    <s v="OpportunityStatusType.Lost"/>
    <m/>
    <m/>
    <s v="GTL"/>
    <s v="lead_ne3bt2m0XR69ksudlDvY0lwlFOQTbUSKV3ypzvF19IR"/>
    <s v="Socomec India Private limited"/>
    <s v="Aditya Binani"/>
    <s v="user_2YgShwgjLNI4FjAqgE9PtKsdIaGh919JGcFG919fe5B"/>
    <s v="Satyam Tiwari"/>
    <s v="2022-06-02 11:53:23.983000+00:00"/>
    <s v="2022-06-30 11:44:25.486000+00:00"/>
    <m/>
    <s v="Gurgaon"/>
    <m/>
    <m/>
    <m/>
    <n v="550"/>
    <m/>
    <m/>
    <m/>
    <m/>
    <m/>
    <m/>
    <m/>
    <m/>
    <m/>
    <m/>
    <m/>
    <m/>
    <m/>
    <m/>
    <m/>
    <m/>
    <m/>
    <m/>
    <m/>
    <m/>
    <m/>
    <m/>
    <m/>
    <m/>
    <s v="Aniket Vahile"/>
    <m/>
    <s v="user_g5Yw4Z4XnIbmcGhJO80vdtFdd5ElcDlgYO3q8l82ODn"/>
    <s v="Aditya Binani"/>
    <s v="Sumit Dolas"/>
    <m/>
    <s v="June"/>
    <x v="2"/>
    <m/>
    <m/>
    <m/>
    <m/>
    <m/>
    <m/>
    <s v="2022-04-24 20:31:03.255000+00:00"/>
    <s v="2022-07-20 06:10:21.115000+00:00"/>
    <m/>
  </r>
  <r>
    <x v="40"/>
    <n v="1000000"/>
    <s v="INR"/>
    <n v="0"/>
    <x v="16"/>
    <s v="Sales"/>
    <s v="stat_kcR4fZg7TU7jjk1jAVua3qGLRS4J5uFayEjK5j02wtv"/>
    <s v="Unqualified"/>
    <x v="1"/>
    <s v="OpportunityStatusType.Lost"/>
    <s v="cont_VI08VyGwqgYvUU8q2qrkZWNmYZCTyU2izmef9S42dgE"/>
    <s v="Kasthuri Rangan"/>
    <s v="Individual pol"/>
    <s v="lead_8dDlIsnpx6HuVdHNnpTkovu0aOWuOqo19vUUbxBAqY0"/>
    <s v="Hakuna Matata Solutions Pvt. Ltd."/>
    <s v="Shreenath Bhat"/>
    <s v="user_hNAUXSINlo7GUxmDXzerfGAZIUUHKfva47TB2ckZABz"/>
    <s v="siddharth tongay"/>
    <s v="2022-06-24 08:30:54.817000+00:00"/>
    <s v="2022-06-30 09:01:23.954000+00:00"/>
    <m/>
    <s v="Chennai"/>
    <m/>
    <m/>
    <m/>
    <n v="130"/>
    <m/>
    <m/>
    <m/>
    <m/>
    <m/>
    <m/>
    <m/>
    <m/>
    <m/>
    <m/>
    <m/>
    <s v="Professional Services"/>
    <m/>
    <m/>
    <m/>
    <m/>
    <m/>
    <m/>
    <m/>
    <m/>
    <m/>
    <m/>
    <m/>
    <m/>
    <s v="Sakshi Soni"/>
    <m/>
    <s v="user_bdUPAGjcS7p6513So3N4g3aWNS5HuBuVJi7bvCPAsLt"/>
    <s v="Mayur Gadiyar"/>
    <m/>
    <m/>
    <s v="July"/>
    <x v="2"/>
    <s v="Lusha"/>
    <m/>
    <m/>
    <m/>
    <m/>
    <m/>
    <s v="2022-03-14 02:46:58.229000+00:00"/>
    <s v="2022-07-19 11:46:41.382000+00:00"/>
    <s v="GMC"/>
  </r>
  <r>
    <x v="12"/>
    <n v="7000000"/>
    <s v="INR"/>
    <n v="0"/>
    <x v="10"/>
    <s v="Sales"/>
    <s v="stat_kcR4fZg7TU7jjk1jAVua3qGLRS4J5uFayEjK5j02wtv"/>
    <s v="Unqualified"/>
    <x v="1"/>
    <s v="OpportunityStatusType.Lost"/>
    <s v="cont_xhsrcT4x45IQxA6FupgExFTt20XXKflMvWFwHvE5LgK"/>
    <s v="nilesh patil"/>
    <s v="GMC renewal"/>
    <s v="lead_4CVRYyML78Pmxgpqsea3PprbP67BFugQubW6ngZi33s"/>
    <s v="GTL Ltd"/>
    <s v="Gauri Jori"/>
    <s v="user_hAuUqCTCw5r4tCUrswIWPSW7LJ1XIBbttZVmJkxmzGq"/>
    <s v="Chetan Kumar"/>
    <s v="2022-06-06 09:55:14.910000+00:00"/>
    <s v="2022-06-30 10:03:54.055000+00:00"/>
    <m/>
    <s v="Mumbai"/>
    <m/>
    <s v="2020-08-24 07:33:00+00:00"/>
    <m/>
    <n v="1000"/>
    <m/>
    <m/>
    <m/>
    <m/>
    <m/>
    <m/>
    <m/>
    <s v="PAID_SOCIAL"/>
    <m/>
    <m/>
    <m/>
    <m/>
    <m/>
    <m/>
    <m/>
    <m/>
    <m/>
    <m/>
    <m/>
    <m/>
    <m/>
    <m/>
    <m/>
    <m/>
    <m/>
    <m/>
    <s v="user_5YHA1ZU4iP896lD1YJehdJcMx7ZEgWCpulT4T2c3pJ3"/>
    <s v="Gauri Jori"/>
    <m/>
    <m/>
    <s v="August; January; October"/>
    <x v="13"/>
    <m/>
    <m/>
    <s v="Employee Engagement Handbook"/>
    <m/>
    <m/>
    <m/>
    <s v="2020-12-06 09:47:22.900000+00:00"/>
    <s v="2022-10-06 06:26:55.369000+00:00"/>
    <m/>
  </r>
  <r>
    <x v="43"/>
    <n v="1000000"/>
    <s v="INR"/>
    <n v="0"/>
    <x v="16"/>
    <s v="Sales"/>
    <s v="stat_kcR4fZg7TU7jjk1jAVua3qGLRS4J5uFayEjK5j02wtv"/>
    <s v="Unqualified"/>
    <x v="1"/>
    <s v="OpportunityStatusType.Lost"/>
    <m/>
    <m/>
    <m/>
    <s v="lead_NurjRkfQruNF2fA5T9mkONwV3meCsU2rEi94iEdVxLe"/>
    <s v="Eka software"/>
    <s v="Kanchan Kothari"/>
    <s v="user_1komhF31jxFbJLZLStQ90SscOCIJbC30nqRiun56hqB"/>
    <s v="Kanchan Kothari"/>
    <s v="2022-05-25 09:05:05.066000+00:00"/>
    <s v="2022-06-30 10:10:34.612000+00:00"/>
    <m/>
    <s v="Bangalore"/>
    <m/>
    <m/>
    <m/>
    <n v="529"/>
    <m/>
    <m/>
    <m/>
    <m/>
    <m/>
    <m/>
    <m/>
    <m/>
    <m/>
    <m/>
    <m/>
    <s v="IT Services &amp; IT Consulting"/>
    <m/>
    <m/>
    <m/>
    <m/>
    <m/>
    <m/>
    <m/>
    <m/>
    <m/>
    <m/>
    <m/>
    <m/>
    <s v="Amol Gawali"/>
    <m/>
    <s v="user_FdWFezbLzkYQcGsBUsjZO25nr2poK2nRbqV47Rs5Kfm"/>
    <s v="Prateek Wadhwa"/>
    <m/>
    <m/>
    <s v="July"/>
    <x v="2"/>
    <m/>
    <m/>
    <m/>
    <m/>
    <m/>
    <m/>
    <s v="2022-05-10 05:01:05.951000+00:00"/>
    <s v="2022-09-07 03:50:33.413000+00:00"/>
    <m/>
  </r>
  <r>
    <x v="18"/>
    <n v="1000000"/>
    <s v="INR"/>
    <n v="0"/>
    <x v="11"/>
    <s v="Sales"/>
    <s v="stat_kcR4fZg7TU7jjk1jAVua3qGLRS4J5uFayEjK5j02wtv"/>
    <s v="Unqualified"/>
    <x v="1"/>
    <s v="OpportunityStatusType.Lost"/>
    <s v="cont_OAIaiXa2QFczabDLW5LQUpxHOILvlys77VIHnGMTzWo"/>
    <s v="Mahesh Kumar"/>
    <s v="GTL - Renewal"/>
    <s v="lead_1udzyNdcbXpkCtKCG9qlnrtbtu7qXKj0IAff5TrECX4"/>
    <s v="Linxon"/>
    <s v="Shreenath Bhat"/>
    <s v="user_IgNfKH7wuLLjHvexoMm2PXWcnF3zYft0ZbMTyfwKRUg"/>
    <s v="Moziez Chamadia"/>
    <s v="2022-06-22 05:41:46.017000+00:00"/>
    <s v="2022-06-30 08:47:47.672000+00:00"/>
    <m/>
    <s v="Chennai"/>
    <m/>
    <m/>
    <m/>
    <n v="162"/>
    <m/>
    <m/>
    <m/>
    <m/>
    <m/>
    <m/>
    <m/>
    <s v="PAID_SOCIAL"/>
    <m/>
    <m/>
    <m/>
    <s v="Construction &amp; Real Estate; Others"/>
    <m/>
    <m/>
    <m/>
    <m/>
    <m/>
    <m/>
    <m/>
    <m/>
    <m/>
    <m/>
    <m/>
    <m/>
    <s v="Arunkumar Dubey; Prashant Abhang"/>
    <m/>
    <s v="user_vMd4rmcrSbjykdyL2J7rrYn84SWdcNc5FKligrmItPw"/>
    <s v="Shreenath Bhat"/>
    <m/>
    <m/>
    <s v="July"/>
    <x v="4"/>
    <s v="Naukri.com"/>
    <m/>
    <s v="Employee Engagement Handbook"/>
    <m/>
    <m/>
    <m/>
    <s v="2022-04-05 09:49:15.082000+00:00"/>
    <s v="2022-10-10 05:30:06.134000+00:00"/>
    <s v="GTL"/>
  </r>
  <r>
    <x v="18"/>
    <n v="100000"/>
    <s v="INR"/>
    <n v="0"/>
    <x v="76"/>
    <s v="Sales"/>
    <s v="stat_kcR4fZg7TU7jjk1jAVua3qGLRS4J5uFayEjK5j02wtv"/>
    <s v="Unqualified"/>
    <x v="1"/>
    <s v="OpportunityStatusType.Lost"/>
    <s v="cont_OAIaiXa2QFczabDLW5LQUpxHOILvlys77VIHnGMTzWo"/>
    <s v="Mahesh Kumar"/>
    <s v="GPA - Renewal"/>
    <s v="lead_1udzyNdcbXpkCtKCG9qlnrtbtu7qXKj0IAff5TrECX4"/>
    <s v="Linxon"/>
    <s v="Shreenath Bhat"/>
    <s v="user_IgNfKH7wuLLjHvexoMm2PXWcnF3zYft0ZbMTyfwKRUg"/>
    <s v="Moziez Chamadia"/>
    <s v="2022-06-22 05:41:04.665000+00:00"/>
    <s v="2022-06-30 08:47:30.770000+00:00"/>
    <m/>
    <s v="Chennai"/>
    <m/>
    <m/>
    <m/>
    <n v="162"/>
    <m/>
    <m/>
    <m/>
    <m/>
    <m/>
    <m/>
    <m/>
    <s v="PAID_SOCIAL"/>
    <m/>
    <m/>
    <m/>
    <s v="Construction &amp; Real Estate; Others"/>
    <m/>
    <m/>
    <m/>
    <m/>
    <m/>
    <m/>
    <m/>
    <m/>
    <m/>
    <m/>
    <m/>
    <m/>
    <s v="Arunkumar Dubey; Prashant Abhang"/>
    <m/>
    <s v="user_vMd4rmcrSbjykdyL2J7rrYn84SWdcNc5FKligrmItPw"/>
    <s v="Shreenath Bhat"/>
    <m/>
    <m/>
    <s v="July"/>
    <x v="4"/>
    <s v="Naukri.com"/>
    <m/>
    <s v="Employee Engagement Handbook"/>
    <m/>
    <m/>
    <m/>
    <s v="2022-04-05 09:49:15.082000+00:00"/>
    <s v="2022-10-10 05:30:06.134000+00:00"/>
    <s v="GPA"/>
  </r>
  <r>
    <x v="18"/>
    <n v="1000000"/>
    <s v="INR"/>
    <n v="0"/>
    <x v="11"/>
    <s v="Sales"/>
    <s v="stat_kcR4fZg7TU7jjk1jAVua3qGLRS4J5uFayEjK5j02wtv"/>
    <s v="Unqualified"/>
    <x v="1"/>
    <s v="OpportunityStatusType.Lost"/>
    <s v="cont_OAIaiXa2QFczabDLW5LQUpxHOILvlys77VIHnGMTzWo"/>
    <s v="Mahesh Kumar"/>
    <s v="GMC - Renewal in July"/>
    <s v="lead_1udzyNdcbXpkCtKCG9qlnrtbtu7qXKj0IAff5TrECX4"/>
    <s v="Linxon"/>
    <s v="Shreenath Bhat"/>
    <s v="user_IgNfKH7wuLLjHvexoMm2PXWcnF3zYft0ZbMTyfwKRUg"/>
    <s v="Moziez Chamadia"/>
    <s v="2022-06-22 05:40:33.135000+00:00"/>
    <s v="2022-06-30 08:47:40.365000+00:00"/>
    <m/>
    <s v="Chennai"/>
    <m/>
    <m/>
    <m/>
    <n v="162"/>
    <m/>
    <m/>
    <m/>
    <m/>
    <m/>
    <m/>
    <m/>
    <s v="PAID_SOCIAL"/>
    <m/>
    <m/>
    <m/>
    <s v="Construction &amp; Real Estate; Others"/>
    <m/>
    <m/>
    <m/>
    <m/>
    <m/>
    <m/>
    <m/>
    <m/>
    <m/>
    <m/>
    <m/>
    <m/>
    <s v="Arunkumar Dubey; Prashant Abhang"/>
    <m/>
    <s v="user_vMd4rmcrSbjykdyL2J7rrYn84SWdcNc5FKligrmItPw"/>
    <s v="Shreenath Bhat"/>
    <m/>
    <m/>
    <s v="July"/>
    <x v="4"/>
    <s v="Naukri.com"/>
    <m/>
    <s v="Employee Engagement Handbook"/>
    <m/>
    <m/>
    <m/>
    <s v="2022-04-05 09:49:15.082000+00:00"/>
    <s v="2022-10-10 05:30:06.134000+00:00"/>
    <s v="GMC"/>
  </r>
  <r>
    <x v="24"/>
    <n v="500000"/>
    <s v="INR"/>
    <n v="0"/>
    <x v="16"/>
    <s v="Sales"/>
    <s v="stat_1hn9nRJaLbI53NxPuSQgo90kRpbpKsFlwN4oEGNUTdO"/>
    <s v="Lost"/>
    <x v="1"/>
    <s v="OpportunityStatusType.Lost"/>
    <s v="cont_ZjSOsPSk1J6KeCFbdRCIrBDEy4gpUcUeB0RbeH1EREA"/>
    <s v="Ritika"/>
    <s v="Fresh GMC"/>
    <s v="lead_TLF3aQ7gNHi3sg5tbj134YhV2a12sWRR1NxhKlenUT2"/>
    <s v="Brandmovers ( Fresh )"/>
    <s v="Trupti Suryavanshi"/>
    <s v="user_sD3YjSs92XKUfD0OPHeo886g6tW6aCM0iUhX5VVUuJi"/>
    <s v="Navin Panjwani"/>
    <s v="2021-12-02 10:45:37.197000+00:00"/>
    <s v="2022-06-30 07:06:50.296000+00:00"/>
    <m/>
    <s v="Mumbai"/>
    <m/>
    <m/>
    <m/>
    <n v="80"/>
    <m/>
    <m/>
    <m/>
    <m/>
    <m/>
    <m/>
    <m/>
    <m/>
    <m/>
    <m/>
    <m/>
    <m/>
    <m/>
    <m/>
    <m/>
    <m/>
    <m/>
    <m/>
    <m/>
    <m/>
    <m/>
    <m/>
    <m/>
    <m/>
    <m/>
    <m/>
    <s v="user_L8E6IFhq6UCzKLHa45LUUTZCznDuyDwFrGaEp9DXiUM"/>
    <s v="Trupti Suryavanshi"/>
    <m/>
    <m/>
    <s v="July"/>
    <x v="4"/>
    <m/>
    <m/>
    <s v="Downloaded the guide: Designing employee healthcare plan"/>
    <m/>
    <m/>
    <m/>
    <s v="2021-12-01 10:36:19.788000+00:00"/>
    <s v="2022-08-27 08:01:08.352000+00:00"/>
    <m/>
  </r>
  <r>
    <x v="21"/>
    <n v="3000000"/>
    <s v="INR"/>
    <n v="0"/>
    <x v="16"/>
    <s v="Sales"/>
    <s v="stat_kcR4fZg7TU7jjk1jAVua3qGLRS4J5uFayEjK5j02wtv"/>
    <s v="Unqualified"/>
    <x v="1"/>
    <s v="OpportunityStatusType.Lost"/>
    <m/>
    <m/>
    <s v="GPA"/>
    <s v="lead_XbpRs6TgPUqN7FDmPPXOGnzbSCwyOSMcyKBe1gemFjq"/>
    <s v="Netflix, Inc."/>
    <s v="Aditya Binani"/>
    <s v="user_Iwn6da5WKkZqwUySK0oUuCb72pFP5WEm4zAb92ijqFe"/>
    <s v="Sonal Paithankar"/>
    <s v="2022-05-17 12:36:25.193000+00:00"/>
    <s v="2022-06-30 05:08:16.170000+00:00"/>
    <m/>
    <s v="Mumbai"/>
    <m/>
    <m/>
    <m/>
    <n v="150"/>
    <m/>
    <m/>
    <m/>
    <m/>
    <m/>
    <m/>
    <m/>
    <m/>
    <m/>
    <m/>
    <m/>
    <s v="Sports &amp; Entertainment"/>
    <m/>
    <m/>
    <m/>
    <m/>
    <m/>
    <m/>
    <m/>
    <m/>
    <m/>
    <m/>
    <m/>
    <m/>
    <s v="Mrunmay Jalgaonkar"/>
    <m/>
    <s v="user_g5Yw4Z4XnIbmcGhJO80vdtFdd5ElcDlgYO3q8l82ODn"/>
    <s v="Aditya Binani"/>
    <m/>
    <m/>
    <s v="July; September"/>
    <x v="4"/>
    <s v="Naukri.com"/>
    <m/>
    <s v="AM is Kunal, Downloaded the guide: Designing employee healthcare plan"/>
    <m/>
    <m/>
    <m/>
    <s v="2021-11-07 08:23:17.546000+00:00"/>
    <s v="2022-09-27 05:22:01.885000+00:00"/>
    <m/>
  </r>
  <r>
    <x v="21"/>
    <n v="15000000"/>
    <s v="INR"/>
    <n v="0"/>
    <x v="16"/>
    <s v="Sales"/>
    <s v="stat_kcR4fZg7TU7jjk1jAVua3qGLRS4J5uFayEjK5j02wtv"/>
    <s v="Unqualified"/>
    <x v="1"/>
    <s v="OpportunityStatusType.Lost"/>
    <m/>
    <m/>
    <s v="GMC"/>
    <s v="lead_XbpRs6TgPUqN7FDmPPXOGnzbSCwyOSMcyKBe1gemFjq"/>
    <s v="Netflix, Inc."/>
    <s v="Aditya Binani"/>
    <s v="user_Iwn6da5WKkZqwUySK0oUuCb72pFP5WEm4zAb92ijqFe"/>
    <s v="Sonal Paithankar"/>
    <s v="2022-05-17 12:36:11.026000+00:00"/>
    <s v="2022-06-30 05:08:13.022000+00:00"/>
    <m/>
    <s v="Mumbai"/>
    <m/>
    <m/>
    <m/>
    <n v="150"/>
    <m/>
    <m/>
    <m/>
    <m/>
    <m/>
    <m/>
    <m/>
    <m/>
    <m/>
    <m/>
    <m/>
    <s v="Sports &amp; Entertainment"/>
    <m/>
    <m/>
    <m/>
    <m/>
    <m/>
    <m/>
    <m/>
    <m/>
    <m/>
    <m/>
    <m/>
    <m/>
    <s v="Mrunmay Jalgaonkar"/>
    <m/>
    <s v="user_g5Yw4Z4XnIbmcGhJO80vdtFdd5ElcDlgYO3q8l82ODn"/>
    <s v="Aditya Binani"/>
    <m/>
    <m/>
    <s v="July; September"/>
    <x v="4"/>
    <s v="Naukri.com"/>
    <m/>
    <s v="AM is Kunal, Downloaded the guide: Designing employee healthcare plan"/>
    <m/>
    <m/>
    <m/>
    <s v="2021-11-07 08:23:17.546000+00:00"/>
    <s v="2022-09-27 05:22:01.885000+00:00"/>
    <m/>
  </r>
  <r>
    <x v="9"/>
    <n v="1000000"/>
    <s v="INR"/>
    <n v="0"/>
    <x v="89"/>
    <s v="Sales"/>
    <s v="stat_kcR4fZg7TU7jjk1jAVua3qGLRS4J5uFayEjK5j02wtv"/>
    <s v="Unqualified"/>
    <x v="1"/>
    <s v="OpportunityStatusType.Lost"/>
    <m/>
    <m/>
    <s v="GMC"/>
    <s v="lead_g8QCsaFeHQIBpUgzVSRozPhhyhgiNzese6eKV4YdAzT"/>
    <s v="Synise Technologies Ltd"/>
    <s v="Aditya Binani"/>
    <s v="user_9SBRjyF0n4iWuhUdqRyQkFhl2J4uyNKhFWvvJEvunX8"/>
    <s v="Omkar Ghate"/>
    <s v="2022-04-29 11:30:29.025000+00:00"/>
    <s v="2022-06-29 10:29:43.316000+00:00"/>
    <m/>
    <s v="Pune"/>
    <m/>
    <m/>
    <m/>
    <n v="300"/>
    <m/>
    <m/>
    <m/>
    <m/>
    <m/>
    <m/>
    <m/>
    <m/>
    <m/>
    <m/>
    <m/>
    <s v="IT Services &amp; IT Consulting"/>
    <m/>
    <m/>
    <m/>
    <m/>
    <m/>
    <m/>
    <m/>
    <m/>
    <m/>
    <m/>
    <m/>
    <m/>
    <m/>
    <m/>
    <s v="user_g5Yw4Z4XnIbmcGhJO80vdtFdd5ElcDlgYO3q8l82ODn"/>
    <s v="Aditya Binani"/>
    <m/>
    <m/>
    <s v="July"/>
    <x v="2"/>
    <s v="Sameer's list"/>
    <m/>
    <s v="Abhay Feb Outbound list"/>
    <m/>
    <m/>
    <m/>
    <s v="2021-01-27 08:55:46.706000+00:00"/>
    <s v="2022-07-11 11:17:21.667000+00:00"/>
    <m/>
  </r>
  <r>
    <x v="11"/>
    <n v="200000"/>
    <s v="INR"/>
    <n v="0"/>
    <x v="36"/>
    <s v="Sales"/>
    <s v="stat_kcR4fZg7TU7jjk1jAVua3qGLRS4J5uFayEjK5j02wtv"/>
    <s v="Unqualified"/>
    <x v="1"/>
    <s v="OpportunityStatusType.Lost"/>
    <m/>
    <m/>
    <s v="Fresh - within month they finalize self policy SI - 3,00,000"/>
    <s v="lead_diyZtIVRlZMKa0Zmibqfk0SoRjAtrW0rTj7u07UXMhU"/>
    <s v="Rooman Technologies"/>
    <s v="Daya Gowda"/>
    <s v="user_LKRhV6rhcBe0uL8u70UUGeDjbMupuho4TaiAOCbT7HT"/>
    <s v="Kashif Ahmad"/>
    <s v="2022-06-13 05:19:58.535000+00:00"/>
    <s v="2022-06-28 14:07:09.484000+00:00"/>
    <m/>
    <s v="Bangalore"/>
    <m/>
    <m/>
    <m/>
    <n v="125"/>
    <m/>
    <m/>
    <m/>
    <m/>
    <m/>
    <m/>
    <m/>
    <m/>
    <m/>
    <m/>
    <m/>
    <s v="IT Services &amp; IT Consulting"/>
    <m/>
    <m/>
    <m/>
    <m/>
    <m/>
    <m/>
    <m/>
    <m/>
    <m/>
    <m/>
    <m/>
    <m/>
    <s v="Jithendra Goalla; Rakesh Nade"/>
    <m/>
    <s v="user_encRk5bIEFN6ZA11h4WH2AdZTiZpogLSlMIaj0E30SZ"/>
    <s v="Daya Gowda"/>
    <m/>
    <m/>
    <m/>
    <x v="2"/>
    <s v="Mr. E"/>
    <m/>
    <m/>
    <m/>
    <m/>
    <m/>
    <s v="2022-04-20 10:11:00.353000+00:00"/>
    <s v="2022-10-10 02:51:47.563000+00:00"/>
    <m/>
  </r>
  <r>
    <x v="11"/>
    <n v="135296"/>
    <s v="INR"/>
    <n v="0"/>
    <x v="89"/>
    <s v="Sales"/>
    <s v="stat_1hn9nRJaLbI53NxPuSQgo90kRpbpKsFlwN4oEGNUTdO"/>
    <s v="Lost"/>
    <x v="1"/>
    <s v="OpportunityStatusType.Lost"/>
    <m/>
    <m/>
    <s v="GMC-renewal"/>
    <s v="lead_5jLAGNsDbnUmVArQS8BdQeDeDUE6FWBmrOgTBk08iky"/>
    <s v="MAXIML LABS PRIVATE LIMITED"/>
    <s v="Bharti Bankey"/>
    <s v="user_LKRhV6rhcBe0uL8u70UUGeDjbMupuho4TaiAOCbT7HT"/>
    <s v="Kashif Ahmad"/>
    <s v="2022-05-25 08:05:26.457000+00:00"/>
    <s v="2022-06-29 07:31:40.047000+00:00"/>
    <m/>
    <s v="Pune"/>
    <m/>
    <s v="2021-06-07 07:33:27+00:00"/>
    <m/>
    <n v="91"/>
    <m/>
    <m/>
    <m/>
    <m/>
    <m/>
    <m/>
    <m/>
    <m/>
    <m/>
    <m/>
    <m/>
    <s v="IT Services &amp; IT Consulting"/>
    <m/>
    <m/>
    <m/>
    <m/>
    <m/>
    <m/>
    <m/>
    <m/>
    <m/>
    <m/>
    <m/>
    <m/>
    <s v="Deepak Yadav"/>
    <m/>
    <s v="user_aM3WaaSUQQmaNnsm9l2FQRVWUEr8RN2ZdXzsuQUalQ3"/>
    <s v="Bharti Bankey"/>
    <s v="Siddharth Angolkar"/>
    <m/>
    <s v="July"/>
    <x v="3"/>
    <s v="Inbound via website"/>
    <m/>
    <s v="Employee Count 50"/>
    <m/>
    <m/>
    <m/>
    <s v="2021-06-07 07:36:11.041000+00:00"/>
    <s v="2022-07-10 07:14:31.409000+00:00"/>
    <m/>
  </r>
  <r>
    <x v="27"/>
    <n v="50000"/>
    <s v="INR"/>
    <n v="0"/>
    <x v="65"/>
    <s v="Sales"/>
    <s v="stat_1hn9nRJaLbI53NxPuSQgo90kRpbpKsFlwN4oEGNUTdO"/>
    <s v="Lost"/>
    <x v="1"/>
    <s v="OpportunityStatusType.Lost"/>
    <s v="cont_9U3SCps8qThXl1TVWOiSDUQpWF7gJGrwrcBIfdw2knp"/>
    <s v="Sachin Kurade"/>
    <m/>
    <s v="lead_txpHOccX9mXGBtWKZHfZ8geTD3Ge5mqFIoWhjht54dI"/>
    <s v="Ridecell India pvt Ltd."/>
    <s v="Nikhil Ahuja"/>
    <s v="user_2YgShwgjLNI4FjAqgE9PtKsdIaGh919JGcFG919fe5B"/>
    <s v="Satyam Tiwari"/>
    <s v="2022-05-19 09:38:32.322000+00:00"/>
    <s v="2022-06-28 11:38:49.063000+00:00"/>
    <m/>
    <s v="Mumbai"/>
    <m/>
    <m/>
    <m/>
    <n v="85"/>
    <m/>
    <m/>
    <s v="Facebook"/>
    <m/>
    <m/>
    <m/>
    <m/>
    <s v="PAID_SOCIAL"/>
    <m/>
    <m/>
    <m/>
    <s v="Manufacturing"/>
    <m/>
    <m/>
    <m/>
    <m/>
    <m/>
    <m/>
    <m/>
    <m/>
    <m/>
    <m/>
    <m/>
    <m/>
    <s v="Yogesh Paigude"/>
    <m/>
    <s v="user_ocHSJH83OJnHCvKyMbjx8WOOK8PMgAUGIj1qK0q0dMV"/>
    <s v="Nikhil Ahuja"/>
    <m/>
    <m/>
    <s v="July"/>
    <x v="4"/>
    <s v="Lusha"/>
    <m/>
    <s v="Employee Engagement Handbook"/>
    <m/>
    <m/>
    <m/>
    <s v="2022-05-10 03:52:59.958000+00:00"/>
    <s v="2022-07-11 10:01:36.468000+00:00"/>
    <s v="GPA"/>
  </r>
  <r>
    <x v="27"/>
    <n v="425000"/>
    <s v="INR"/>
    <n v="0"/>
    <x v="65"/>
    <s v="Sales"/>
    <s v="stat_1hn9nRJaLbI53NxPuSQgo90kRpbpKsFlwN4oEGNUTdO"/>
    <s v="Lost"/>
    <x v="1"/>
    <s v="OpportunityStatusType.Lost"/>
    <s v="cont_9U3SCps8qThXl1TVWOiSDUQpWF7gJGrwrcBIfdw2knp"/>
    <s v="Sachin Kurade"/>
    <s v="Lost to incumbent. We were late in submitting the quotes. Although we were less 50K"/>
    <s v="lead_txpHOccX9mXGBtWKZHfZ8geTD3Ge5mqFIoWhjht54dI"/>
    <s v="Ridecell India pvt Ltd."/>
    <s v="Nikhil Ahuja"/>
    <s v="user_2YgShwgjLNI4FjAqgE9PtKsdIaGh919JGcFG919fe5B"/>
    <s v="Satyam Tiwari"/>
    <s v="2022-05-19 09:38:17.793000+00:00"/>
    <s v="2022-06-28 11:39:23.519000+00:00"/>
    <m/>
    <s v="Mumbai"/>
    <m/>
    <m/>
    <m/>
    <n v="85"/>
    <m/>
    <m/>
    <s v="Facebook"/>
    <m/>
    <m/>
    <m/>
    <m/>
    <s v="PAID_SOCIAL"/>
    <m/>
    <m/>
    <m/>
    <s v="Manufacturing"/>
    <m/>
    <m/>
    <m/>
    <m/>
    <m/>
    <m/>
    <m/>
    <m/>
    <m/>
    <m/>
    <m/>
    <m/>
    <s v="Yogesh Paigude"/>
    <m/>
    <s v="user_ocHSJH83OJnHCvKyMbjx8WOOK8PMgAUGIj1qK0q0dMV"/>
    <s v="Nikhil Ahuja"/>
    <m/>
    <m/>
    <s v="July"/>
    <x v="4"/>
    <s v="Lusha"/>
    <m/>
    <s v="Employee Engagement Handbook"/>
    <m/>
    <m/>
    <m/>
    <s v="2022-05-10 03:52:59.958000+00:00"/>
    <s v="2022-07-11 10:01:36.468000+00:00"/>
    <s v="GMC"/>
  </r>
  <r>
    <x v="27"/>
    <n v="50000"/>
    <s v="INR"/>
    <n v="0"/>
    <x v="65"/>
    <s v="Sales"/>
    <s v="stat_1hn9nRJaLbI53NxPuSQgo90kRpbpKsFlwN4oEGNUTdO"/>
    <s v="Lost"/>
    <x v="1"/>
    <s v="OpportunityStatusType.Lost"/>
    <s v="cont_9U3SCps8qThXl1TVWOiSDUQpWF7gJGrwrcBIfdw2knp"/>
    <s v="Sachin Kurade"/>
    <m/>
    <s v="lead_txpHOccX9mXGBtWKZHfZ8geTD3Ge5mqFIoWhjht54dI"/>
    <s v="Ridecell India pvt Ltd."/>
    <s v="Nikhil Ahuja"/>
    <s v="user_2YgShwgjLNI4FjAqgE9PtKsdIaGh919JGcFG919fe5B"/>
    <s v="Satyam Tiwari"/>
    <s v="2022-05-19 09:38:47.747000+00:00"/>
    <s v="2022-06-28 11:38:45.934000+00:00"/>
    <m/>
    <s v="Mumbai"/>
    <m/>
    <m/>
    <m/>
    <n v="85"/>
    <m/>
    <m/>
    <s v="Facebook"/>
    <m/>
    <m/>
    <m/>
    <m/>
    <s v="PAID_SOCIAL"/>
    <m/>
    <m/>
    <m/>
    <s v="Manufacturing"/>
    <m/>
    <m/>
    <m/>
    <m/>
    <m/>
    <m/>
    <m/>
    <m/>
    <m/>
    <m/>
    <m/>
    <m/>
    <s v="Yogesh Paigude"/>
    <m/>
    <s v="user_ocHSJH83OJnHCvKyMbjx8WOOK8PMgAUGIj1qK0q0dMV"/>
    <s v="Nikhil Ahuja"/>
    <m/>
    <m/>
    <s v="July"/>
    <x v="4"/>
    <s v="Lusha"/>
    <m/>
    <s v="Employee Engagement Handbook"/>
    <m/>
    <m/>
    <m/>
    <s v="2022-05-10 03:52:59.958000+00:00"/>
    <s v="2022-07-11 10:01:36.468000+00:00"/>
    <s v="GTL"/>
  </r>
  <r>
    <x v="7"/>
    <n v="50000"/>
    <s v="INR"/>
    <n v="0"/>
    <x v="39"/>
    <s v="Sales"/>
    <s v="stat_kcR4fZg7TU7jjk1jAVua3qGLRS4J5uFayEjK5j02wtv"/>
    <s v="Unqualified"/>
    <x v="1"/>
    <s v="OpportunityStatusType.Lost"/>
    <m/>
    <m/>
    <s v="Fresh GPA requirement for emp - Soumen's case. Customer not responding"/>
    <s v="lead_gGW6wDl3DjXvRVL3yEUibJDooqHKPvt9A0rhKIX7tvN"/>
    <s v="Bysos"/>
    <s v="Gauri Jori"/>
    <s v="user_U27GK6WjhLhUhi1EDKXV57xMpn8n8DMIOjci1q3UReZ"/>
    <s v="Abhiroop Ganguly"/>
    <s v="2022-01-04 10:11:47.590000+00:00"/>
    <s v="2022-06-28 07:28:13.268000+00:00"/>
    <m/>
    <s v="Mysuru"/>
    <m/>
    <m/>
    <m/>
    <n v="30"/>
    <m/>
    <m/>
    <m/>
    <m/>
    <m/>
    <m/>
    <m/>
    <m/>
    <m/>
    <m/>
    <m/>
    <s v="IT Services &amp; IT Consulting"/>
    <m/>
    <m/>
    <m/>
    <m/>
    <m/>
    <m/>
    <m/>
    <m/>
    <m/>
    <m/>
    <m/>
    <m/>
    <s v="Aniket Vahile; Shekhar Sakore"/>
    <m/>
    <s v="user_5YHA1ZU4iP896lD1YJehdJcMx7ZEgWCpulT4T2c3pJ3"/>
    <s v="Gauri Jori"/>
    <m/>
    <m/>
    <s v="August"/>
    <x v="4"/>
    <m/>
    <m/>
    <s v="Downloaded the guide: Designing employee healthcare plan"/>
    <m/>
    <m/>
    <m/>
    <s v="2021-12-31 16:01:35.253000+00:00"/>
    <s v="2022-09-02 19:02:28.266000+00:00"/>
    <m/>
  </r>
  <r>
    <x v="7"/>
    <n v="100000"/>
    <s v="INR"/>
    <n v="0"/>
    <x v="39"/>
    <s v="Sales"/>
    <s v="stat_kcR4fZg7TU7jjk1jAVua3qGLRS4J5uFayEjK5j02wtv"/>
    <s v="Unqualified"/>
    <x v="1"/>
    <s v="OpportunityStatusType.Lost"/>
    <m/>
    <m/>
    <s v="covid policy"/>
    <s v="lead_gGW6wDl3DjXvRVL3yEUibJDooqHKPvt9A0rhKIX7tvN"/>
    <s v="Bysos"/>
    <s v="Gauri Jori"/>
    <s v="user_U27GK6WjhLhUhi1EDKXV57xMpn8n8DMIOjci1q3UReZ"/>
    <s v="Abhiroop Ganguly"/>
    <s v="2022-01-11 11:38:35.899000+00:00"/>
    <s v="2022-06-28 07:28:24.494000+00:00"/>
    <m/>
    <s v="Mysuru"/>
    <m/>
    <m/>
    <m/>
    <n v="30"/>
    <m/>
    <m/>
    <m/>
    <m/>
    <m/>
    <m/>
    <m/>
    <m/>
    <m/>
    <m/>
    <m/>
    <s v="IT Services &amp; IT Consulting"/>
    <m/>
    <m/>
    <m/>
    <m/>
    <m/>
    <m/>
    <m/>
    <m/>
    <m/>
    <m/>
    <m/>
    <m/>
    <s v="Aniket Vahile; Shekhar Sakore"/>
    <m/>
    <s v="user_5YHA1ZU4iP896lD1YJehdJcMx7ZEgWCpulT4T2c3pJ3"/>
    <s v="Gauri Jori"/>
    <m/>
    <m/>
    <s v="August"/>
    <x v="4"/>
    <m/>
    <m/>
    <s v="Downloaded the guide: Designing employee healthcare plan"/>
    <m/>
    <m/>
    <m/>
    <s v="2021-12-31 16:01:35.253000+00:00"/>
    <s v="2022-09-02 19:02:28.266000+00:00"/>
    <m/>
  </r>
  <r>
    <x v="37"/>
    <n v="5000000"/>
    <s v="INR"/>
    <n v="0"/>
    <x v="16"/>
    <s v="Sales"/>
    <s v="stat_kcR4fZg7TU7jjk1jAVua3qGLRS4J5uFayEjK5j02wtv"/>
    <s v="Unqualified"/>
    <x v="1"/>
    <s v="OpportunityStatusType.Lost"/>
    <s v="cont_lFajQwymJMi88c5AwVLQKKzmRb8Y5hY0pvRRyGimhz6"/>
    <s v="D S Rautela"/>
    <m/>
    <s v="lead_4eLsko5D4IJEndpgGYquJ98GKPh6I9MNmV3qpaMhIE1"/>
    <s v="Hindustan Power"/>
    <s v="Sarvesh Pawar"/>
    <s v="user_RYbBTp8BVWNa7ppiOz6QVJMGK0exHsFmc5uCLn34ODZ"/>
    <s v="Prasoon Mishra"/>
    <s v="2022-06-24 11:27:33.987000+00:00"/>
    <s v="2022-06-28 09:16:32.527000+00:00"/>
    <m/>
    <s v="Delhi"/>
    <m/>
    <m/>
    <m/>
    <n v="1500"/>
    <m/>
    <m/>
    <m/>
    <m/>
    <m/>
    <m/>
    <m/>
    <m/>
    <m/>
    <m/>
    <m/>
    <m/>
    <m/>
    <m/>
    <m/>
    <m/>
    <m/>
    <m/>
    <m/>
    <m/>
    <m/>
    <m/>
    <m/>
    <m/>
    <m/>
    <m/>
    <s v="user_A8KOTZADnUtEQOLt4nSLAmteNStuGh80js75RYjrXVt"/>
    <s v="Sarvesh Pawar"/>
    <m/>
    <m/>
    <s v="June"/>
    <x v="4"/>
    <m/>
    <m/>
    <s v="Employee Wellness Handbook"/>
    <m/>
    <m/>
    <m/>
    <s v="2022-01-16 04:46:15.992000+00:00"/>
    <s v="2022-07-30 06:10:33.604000+00:00"/>
    <s v="GMC"/>
  </r>
  <r>
    <x v="32"/>
    <n v="400000"/>
    <s v="INR"/>
    <n v="0"/>
    <x v="86"/>
    <s v="Sales"/>
    <s v="stat_kcR4fZg7TU7jjk1jAVua3qGLRS4J5uFayEjK5j02wtv"/>
    <s v="Unqualified"/>
    <x v="1"/>
    <s v="OpportunityStatusType.Lost"/>
    <m/>
    <m/>
    <m/>
    <s v="lead_bBoIZ4UOli9XXoLJ6IeghU1kNuRxyhzygfNtjWldwM3"/>
    <s v="Famy Care Ltd., Mumbai"/>
    <s v="Namrata Aurora"/>
    <s v="user_IpBH4s1Av5OVFfQQ3nW0qPDDjwLT9uRfx1sVhml8UQA"/>
    <s v="Namrata Aurora"/>
    <s v="2022-05-06 09:26:14.089000+00:00"/>
    <s v="2022-06-28 07:27:59.349000+00:00"/>
    <m/>
    <s v="Mumbai"/>
    <m/>
    <m/>
    <m/>
    <m/>
    <m/>
    <m/>
    <m/>
    <m/>
    <m/>
    <m/>
    <m/>
    <m/>
    <m/>
    <m/>
    <m/>
    <m/>
    <m/>
    <m/>
    <m/>
    <m/>
    <m/>
    <m/>
    <m/>
    <m/>
    <m/>
    <m/>
    <m/>
    <m/>
    <m/>
    <m/>
    <s v="user_IpBH4s1Av5OVFfQQ3nW0qPDDjwLT9uRfx1sVhml8UQA"/>
    <s v="Namrata Aurora"/>
    <m/>
    <m/>
    <s v="July"/>
    <x v="4"/>
    <m/>
    <m/>
    <s v="Employee Engagement Handbook"/>
    <m/>
    <m/>
    <m/>
    <s v="2022-05-06 04:28:18.234000+00:00"/>
    <s v="2022-10-09 05:33:37.717000+00:00"/>
    <s v="GMC"/>
  </r>
  <r>
    <x v="24"/>
    <n v="450000"/>
    <s v="INR"/>
    <n v="0"/>
    <x v="65"/>
    <s v="Sales"/>
    <s v="stat_1hn9nRJaLbI53NxPuSQgo90kRpbpKsFlwN4oEGNUTdO"/>
    <s v="Lost"/>
    <x v="1"/>
    <s v="OpportunityStatusType.Lost"/>
    <s v="cont_dczUjsQMB3WKk3MG89ZA2wBFKsx32qcv99h1cy8Pafw"/>
    <s v="Sneha"/>
    <m/>
    <s v="lead_CDG2cOKZvhsTT7TH1pAzdlCkMr2KlJ1Y6G8EiSjvUKH"/>
    <s v="FitShit Health Solutions"/>
    <s v="Kanchan Kothari"/>
    <s v="user_sD3YjSs92XKUfD0OPHeo886g6tW6aCM0iUhX5VVUuJi"/>
    <s v="Navin Panjwani"/>
    <s v="2022-06-20 11:07:14.552000+00:00"/>
    <s v="2022-06-28 05:38:18.333000+00:00"/>
    <m/>
    <s v="Mumbai"/>
    <m/>
    <m/>
    <m/>
    <n v="66"/>
    <m/>
    <m/>
    <m/>
    <m/>
    <m/>
    <m/>
    <m/>
    <m/>
    <m/>
    <m/>
    <m/>
    <s v="Food &amp; Beverages"/>
    <m/>
    <m/>
    <m/>
    <m/>
    <m/>
    <m/>
    <m/>
    <m/>
    <m/>
    <m/>
    <m/>
    <m/>
    <s v="Jithendra Goalla"/>
    <m/>
    <s v="user_FdWFezbLzkYQcGsBUsjZO25nr2poK2nRbqV47Rs5Kfm"/>
    <s v="Prateek Wadhwa"/>
    <m/>
    <m/>
    <s v="July"/>
    <x v="2"/>
    <s v="Lusha"/>
    <m/>
    <m/>
    <m/>
    <m/>
    <m/>
    <s v="2022-06-13 11:46:11.917000+00:00"/>
    <s v="2022-09-09 08:40:42.451000+00:00"/>
    <m/>
  </r>
  <r>
    <x v="9"/>
    <n v="1500000"/>
    <s v="INR"/>
    <n v="0"/>
    <x v="88"/>
    <s v="Sales"/>
    <s v="stat_kcR4fZg7TU7jjk1jAVua3qGLRS4J5uFayEjK5j02wtv"/>
    <s v="Unqualified"/>
    <x v="1"/>
    <s v="OpportunityStatusType.Lost"/>
    <m/>
    <m/>
    <s v="GMC (1+3)-Renewal"/>
    <s v="lead_C08LOA5eNpwFXywCGKdLvSypm1FIFR55oMjZwZQUg1c"/>
    <s v="Autoprint Machinery Manufacturers"/>
    <s v="Bhairavi Jog"/>
    <s v="user_9SBRjyF0n4iWuhUdqRyQkFhl2J4uyNKhFWvvJEvunX8"/>
    <s v="Omkar Ghate"/>
    <s v="2022-06-22 06:44:21.542000+00:00"/>
    <s v="2022-06-28 05:04:51.880000+00:00"/>
    <m/>
    <s v="Coimbatore"/>
    <m/>
    <m/>
    <m/>
    <n v="150"/>
    <m/>
    <m/>
    <m/>
    <m/>
    <m/>
    <m/>
    <m/>
    <m/>
    <m/>
    <m/>
    <m/>
    <s v="Manufacturing"/>
    <m/>
    <m/>
    <m/>
    <m/>
    <m/>
    <m/>
    <m/>
    <m/>
    <m/>
    <m/>
    <m/>
    <m/>
    <s v="Amol Gawali"/>
    <m/>
    <s v="user_228eUmsdKIb9OItgmiDq1zD4aPZ1eqiapbaLAGeBf8g"/>
    <s v="Bhairavi Jog"/>
    <m/>
    <m/>
    <s v="July"/>
    <x v="2"/>
    <m/>
    <m/>
    <m/>
    <m/>
    <m/>
    <m/>
    <s v="2022-05-11 05:16:13.031000+00:00"/>
    <s v="2022-07-13 10:58:28.021000+00:00"/>
    <s v="GMC"/>
  </r>
  <r>
    <x v="37"/>
    <n v="300000"/>
    <s v="INR"/>
    <n v="0"/>
    <x v="61"/>
    <s v="Sales"/>
    <s v="stat_kcR4fZg7TU7jjk1jAVua3qGLRS4J5uFayEjK5j02wtv"/>
    <s v="Unqualified"/>
    <x v="1"/>
    <s v="OpportunityStatusType.Lost"/>
    <s v="cont_EJKIbmwrJmjLASEf2AVcoIz7pZ2rEf76lSfNunY1TN9"/>
    <s v="admin@oswalextrusion.com"/>
    <m/>
    <s v="lead_HOa1MYsbJem8UOm54M3qH6EPPtqdmzuYWjpNggSkXxJ"/>
    <s v="Oswal Extrusion"/>
    <s v="Kaushlya Bhavsar"/>
    <s v="user_RYbBTp8BVWNa7ppiOz6QVJMGK0exHsFmc5uCLn34ODZ"/>
    <s v="Prasoon Mishra"/>
    <s v="2022-06-23 09:53:59.290000+00:00"/>
    <s v="2022-06-27 06:57:21.572000+00:00"/>
    <m/>
    <s v="Ahmedabad"/>
    <m/>
    <m/>
    <m/>
    <n v="240"/>
    <m/>
    <m/>
    <m/>
    <m/>
    <m/>
    <m/>
    <m/>
    <m/>
    <m/>
    <m/>
    <m/>
    <s v="Mining &amp; Metal"/>
    <m/>
    <m/>
    <m/>
    <m/>
    <m/>
    <m/>
    <m/>
    <m/>
    <m/>
    <m/>
    <m/>
    <m/>
    <s v="Aniket Vahile"/>
    <m/>
    <s v="user_vMd4rmcrSbjykdyL2J7rrYn84SWdcNc5FKligrmItPw"/>
    <s v="Shreenath Bhat"/>
    <m/>
    <m/>
    <s v="August"/>
    <x v="4"/>
    <m/>
    <m/>
    <s v="Downloaded the guide: Employee Wellness Handbook"/>
    <m/>
    <m/>
    <m/>
    <s v="2021-12-31 06:31:04.297000+00:00"/>
    <s v="2022-09-05 05:32:13.727000+00:00"/>
    <s v="GPA"/>
  </r>
  <r>
    <x v="22"/>
    <n v="35000000"/>
    <s v="INR"/>
    <n v="0"/>
    <x v="16"/>
    <s v="Sales"/>
    <s v="stat_kcR4fZg7TU7jjk1jAVua3qGLRS4J5uFayEjK5j02wtv"/>
    <s v="Unqualified"/>
    <x v="1"/>
    <s v="OpportunityStatusType.Lost"/>
    <m/>
    <m/>
    <s v="GMC (1+5)-Renewal"/>
    <s v="lead_UXUgQ8XXlSEEyTKbTqeleIIDrBV404YJrNvxpebQfBz"/>
    <s v="Arvindbrands"/>
    <s v="Bhairavi Jog"/>
    <s v="user_TZzywQwym26DjuswO479pxRhNKX152z8X1haCx2vcst"/>
    <s v="Vrushali Kummar"/>
    <s v="2022-05-24 12:34:51.784000+00:00"/>
    <s v="2022-06-27 11:41:44.279000+00:00"/>
    <m/>
    <s v="Ahmedabad"/>
    <m/>
    <m/>
    <m/>
    <n v="3500"/>
    <m/>
    <m/>
    <s v="Facebook"/>
    <m/>
    <m/>
    <m/>
    <m/>
    <s v="PAID_SOCIAL"/>
    <m/>
    <m/>
    <m/>
    <m/>
    <m/>
    <m/>
    <m/>
    <m/>
    <m/>
    <m/>
    <m/>
    <m/>
    <m/>
    <m/>
    <m/>
    <m/>
    <m/>
    <m/>
    <s v="user_228eUmsdKIb9OItgmiDq1zD4aPZ1eqiapbaLAGeBf8g"/>
    <s v="Bhairavi Jog"/>
    <m/>
    <m/>
    <s v="June"/>
    <x v="4"/>
    <m/>
    <m/>
    <s v="Downloaded the guide: Designing employee healthcare plan"/>
    <m/>
    <m/>
    <m/>
    <s v="2021-11-12 13:23:54.857000+00:00"/>
    <s v="2022-07-10 06:48:52.100000+00:00"/>
    <s v="GMC"/>
  </r>
  <r>
    <x v="22"/>
    <n v="3500000"/>
    <s v="INR"/>
    <n v="0"/>
    <x v="16"/>
    <s v="Sales"/>
    <s v="stat_kcR4fZg7TU7jjk1jAVua3qGLRS4J5uFayEjK5j02wtv"/>
    <s v="Unqualified"/>
    <x v="1"/>
    <s v="OpportunityStatusType.Lost"/>
    <m/>
    <m/>
    <s v="GPA (Renewal)"/>
    <s v="lead_UXUgQ8XXlSEEyTKbTqeleIIDrBV404YJrNvxpebQfBz"/>
    <s v="Arvindbrands"/>
    <s v="Bhairavi Jog"/>
    <s v="user_TZzywQwym26DjuswO479pxRhNKX152z8X1haCx2vcst"/>
    <s v="Vrushali Kummar"/>
    <s v="2022-05-24 12:36:42.444000+00:00"/>
    <s v="2022-06-27 11:42:23.350000+00:00"/>
    <m/>
    <s v="Ahmedabad"/>
    <m/>
    <m/>
    <m/>
    <n v="3500"/>
    <m/>
    <m/>
    <s v="Facebook"/>
    <m/>
    <m/>
    <m/>
    <m/>
    <s v="PAID_SOCIAL"/>
    <m/>
    <m/>
    <m/>
    <m/>
    <m/>
    <m/>
    <m/>
    <m/>
    <m/>
    <m/>
    <m/>
    <m/>
    <m/>
    <m/>
    <m/>
    <m/>
    <m/>
    <m/>
    <s v="user_228eUmsdKIb9OItgmiDq1zD4aPZ1eqiapbaLAGeBf8g"/>
    <s v="Bhairavi Jog"/>
    <m/>
    <m/>
    <s v="June"/>
    <x v="4"/>
    <m/>
    <m/>
    <s v="Downloaded the guide: Designing employee healthcare plan"/>
    <m/>
    <m/>
    <m/>
    <s v="2021-11-12 13:23:54.857000+00:00"/>
    <s v="2022-07-10 06:48:52.100000+00:00"/>
    <s v="GPA"/>
  </r>
  <r>
    <x v="37"/>
    <n v="1500000"/>
    <s v="INR"/>
    <n v="0"/>
    <x v="61"/>
    <s v="Sales"/>
    <s v="stat_kcR4fZg7TU7jjk1jAVua3qGLRS4J5uFayEjK5j02wtv"/>
    <s v="Unqualified"/>
    <x v="1"/>
    <s v="OpportunityStatusType.Lost"/>
    <m/>
    <m/>
    <m/>
    <s v="lead_HOa1MYsbJem8UOm54M3qH6EPPtqdmzuYWjpNggSkXxJ"/>
    <s v="Oswal Extrusion"/>
    <s v="Kaushlya Bhavsar"/>
    <s v="user_RYbBTp8BVWNa7ppiOz6QVJMGK0exHsFmc5uCLn34ODZ"/>
    <s v="Prasoon Mishra"/>
    <s v="2022-06-23 09:53:36.353000+00:00"/>
    <s v="2022-06-27 06:57:15.150000+00:00"/>
    <m/>
    <s v="Ahmedabad"/>
    <m/>
    <m/>
    <m/>
    <n v="240"/>
    <m/>
    <m/>
    <m/>
    <m/>
    <m/>
    <m/>
    <m/>
    <m/>
    <m/>
    <m/>
    <m/>
    <s v="Mining &amp; Metal"/>
    <m/>
    <m/>
    <m/>
    <m/>
    <m/>
    <m/>
    <m/>
    <m/>
    <m/>
    <m/>
    <m/>
    <m/>
    <s v="Aniket Vahile"/>
    <m/>
    <s v="user_vMd4rmcrSbjykdyL2J7rrYn84SWdcNc5FKligrmItPw"/>
    <s v="Shreenath Bhat"/>
    <m/>
    <m/>
    <s v="August"/>
    <x v="4"/>
    <m/>
    <m/>
    <s v="Downloaded the guide: Employee Wellness Handbook"/>
    <m/>
    <m/>
    <m/>
    <s v="2021-12-31 06:31:04.297000+00:00"/>
    <s v="2022-09-05 05:32:13.727000+00:00"/>
    <s v="GTL"/>
  </r>
  <r>
    <x v="37"/>
    <n v="2000000"/>
    <s v="INR"/>
    <n v="0"/>
    <x v="61"/>
    <s v="Sales"/>
    <s v="stat_kcR4fZg7TU7jjk1jAVua3qGLRS4J5uFayEjK5j02wtv"/>
    <s v="Unqualified"/>
    <x v="1"/>
    <s v="OpportunityStatusType.Lost"/>
    <s v="cont_EJKIbmwrJmjLASEf2AVcoIz7pZ2rEf76lSfNunY1TN9"/>
    <s v="admin@oswalextrusion.com"/>
    <m/>
    <s v="lead_HOa1MYsbJem8UOm54M3qH6EPPtqdmzuYWjpNggSkXxJ"/>
    <s v="Oswal Extrusion"/>
    <s v="Kaushlya Bhavsar"/>
    <s v="user_RYbBTp8BVWNa7ppiOz6QVJMGK0exHsFmc5uCLn34ODZ"/>
    <s v="Prasoon Mishra"/>
    <s v="2022-06-23 09:50:18.610000+00:00"/>
    <s v="2022-06-27 06:57:01.680000+00:00"/>
    <m/>
    <s v="Ahmedabad"/>
    <m/>
    <m/>
    <m/>
    <n v="240"/>
    <m/>
    <m/>
    <m/>
    <m/>
    <m/>
    <m/>
    <m/>
    <m/>
    <m/>
    <m/>
    <m/>
    <s v="Mining &amp; Metal"/>
    <m/>
    <m/>
    <m/>
    <m/>
    <m/>
    <m/>
    <m/>
    <m/>
    <m/>
    <m/>
    <m/>
    <m/>
    <s v="Aniket Vahile"/>
    <m/>
    <s v="user_vMd4rmcrSbjykdyL2J7rrYn84SWdcNc5FKligrmItPw"/>
    <s v="Shreenath Bhat"/>
    <m/>
    <m/>
    <s v="August"/>
    <x v="4"/>
    <m/>
    <m/>
    <s v="Downloaded the guide: Employee Wellness Handbook"/>
    <m/>
    <m/>
    <m/>
    <s v="2021-12-31 06:31:04.297000+00:00"/>
    <s v="2022-09-05 05:32:13.727000+00:00"/>
    <s v="GMC"/>
  </r>
  <r>
    <x v="12"/>
    <n v="100000"/>
    <s v="INR"/>
    <n v="0"/>
    <x v="16"/>
    <s v="Sales"/>
    <s v="stat_kcR4fZg7TU7jjk1jAVua3qGLRS4J5uFayEjK5j02wtv"/>
    <s v="Unqualified"/>
    <x v="1"/>
    <s v="OpportunityStatusType.Lost"/>
    <m/>
    <m/>
    <m/>
    <s v="lead_Z7YR4Zj1E13Z06tGRs7KzQYy0jSmSp5B1PDbsKDBRgx"/>
    <s v="Expert Global Solutions"/>
    <s v="Kaushlya Bhavsar"/>
    <s v="user_hAuUqCTCw5r4tCUrswIWPSW7LJ1XIBbttZVmJkxmzGq"/>
    <s v="Chetan Kumar"/>
    <s v="2022-02-03 04:50:54.132000+00:00"/>
    <s v="2022-06-25 02:20:57.688000+00:00"/>
    <m/>
    <s v="Aurangabad"/>
    <m/>
    <s v="2020-08-14 08:05:11+00:00"/>
    <m/>
    <n v="1583"/>
    <m/>
    <m/>
    <m/>
    <m/>
    <m/>
    <m/>
    <m/>
    <m/>
    <m/>
    <m/>
    <m/>
    <s v="Automotive"/>
    <m/>
    <m/>
    <m/>
    <m/>
    <m/>
    <m/>
    <m/>
    <m/>
    <m/>
    <m/>
    <m/>
    <m/>
    <m/>
    <m/>
    <s v="user_5IQTpX6DsnoeoDfxqzqojpVoQLXPh68nhDjLS5ETjYj"/>
    <s v="Satyajit Chati"/>
    <s v="Arindam Majee"/>
    <m/>
    <s v="February"/>
    <x v="2"/>
    <m/>
    <m/>
    <s v="MDindia-TPA"/>
    <m/>
    <m/>
    <m/>
    <s v="2020-12-06 09:46:28.029000+00:00"/>
    <s v="2022-10-19 13:05:40.032000+00:00"/>
    <s v="GTL"/>
  </r>
  <r>
    <x v="12"/>
    <n v="3500000"/>
    <s v="INR"/>
    <n v="0"/>
    <x v="27"/>
    <s v="Sales"/>
    <s v="stat_kcR4fZg7TU7jjk1jAVua3qGLRS4J5uFayEjK5j02wtv"/>
    <s v="Unqualified"/>
    <x v="1"/>
    <s v="OpportunityStatusType.Lost"/>
    <s v="cont_tH60RwmaRzxp2RxBBhIgAe6GZmURVRr4k2JCuTTgrGc"/>
    <s v="Vaibhav Parsekar"/>
    <s v="Parental - GMC"/>
    <s v="lead_GUzrD7GGDnTA3xfVoxUhxTRw24xiCzsoG2FbLPMt32c"/>
    <s v="Akumentis Healthcare"/>
    <s v="Mayur Gadiyar"/>
    <s v="user_hAuUqCTCw5r4tCUrswIWPSW7LJ1XIBbttZVmJkxmzGq"/>
    <s v="Chetan Kumar"/>
    <s v="2022-06-06 06:28:13.482000+00:00"/>
    <s v="2022-06-25 02:19:29.852000+00:00"/>
    <m/>
    <s v="Mumbai"/>
    <m/>
    <m/>
    <m/>
    <n v="1500"/>
    <m/>
    <s v="BOF - V11 - Employee engagement handbook - Conversation Ad"/>
    <s v="Facebook"/>
    <m/>
    <m/>
    <m/>
    <m/>
    <s v="PAID_SOCIAL"/>
    <m/>
    <m/>
    <m/>
    <s v="Manufacturing"/>
    <m/>
    <m/>
    <m/>
    <m/>
    <m/>
    <m/>
    <m/>
    <m/>
    <m/>
    <m/>
    <m/>
    <m/>
    <s v="Aniket Vahile"/>
    <m/>
    <s v="user_bdUPAGjcS7p6513So3N4g3aWNS5HuBuVJi7bvCPAsLt"/>
    <s v="Mayur Gadiyar"/>
    <s v="Snehal Mane"/>
    <m/>
    <s v="July; June; March"/>
    <x v="1"/>
    <s v="Lusha"/>
    <m/>
    <s v="Pharma"/>
    <m/>
    <m/>
    <m/>
    <s v="2022-01-25 04:26:24.045000+00:00"/>
    <s v="2022-10-13 08:19:24.613000+00:00"/>
    <s v="GMC"/>
  </r>
  <r>
    <x v="9"/>
    <n v="400000"/>
    <s v="INR"/>
    <n v="0"/>
    <x v="75"/>
    <s v="Sales"/>
    <s v="stat_kcR4fZg7TU7jjk1jAVua3qGLRS4J5uFayEjK5j02wtv"/>
    <s v="Unqualified"/>
    <x v="1"/>
    <s v="OpportunityStatusType.Lost"/>
    <m/>
    <m/>
    <m/>
    <s v="lead_xQo1CLXowOSF435d6kCqfHPhbOpmHNCRSzFsYF2r2jW"/>
    <s v="HYPHENMARK INDIA PRIVATE LIMITED"/>
    <s v="Kaushlya Bhavsar"/>
    <s v="user_9SBRjyF0n4iWuhUdqRyQkFhl2J4uyNKhFWvvJEvunX8"/>
    <s v="Omkar Ghate"/>
    <s v="2022-06-22 08:05:46.167000+00:00"/>
    <s v="2022-06-24 10:10:12.730000+00:00"/>
    <m/>
    <m/>
    <m/>
    <m/>
    <m/>
    <n v="40"/>
    <m/>
    <m/>
    <m/>
    <m/>
    <m/>
    <m/>
    <m/>
    <s v="PAID_SOCIAL"/>
    <m/>
    <m/>
    <m/>
    <m/>
    <m/>
    <m/>
    <m/>
    <m/>
    <m/>
    <m/>
    <m/>
    <m/>
    <m/>
    <m/>
    <m/>
    <m/>
    <m/>
    <m/>
    <s v="user_FdWFezbLzkYQcGsBUsjZO25nr2poK2nRbqV47Rs5Kfm"/>
    <s v="Prateek Wadhwa"/>
    <m/>
    <m/>
    <s v="July"/>
    <x v="4"/>
    <m/>
    <m/>
    <s v="Employee Engagement Handbook"/>
    <m/>
    <m/>
    <m/>
    <s v="2022-06-21 14:20:40.518000+00:00"/>
    <s v="2022-08-29 10:26:22.374000+00:00"/>
    <s v="GTL"/>
  </r>
  <r>
    <x v="37"/>
    <n v="400000"/>
    <s v="INR"/>
    <n v="0"/>
    <x v="75"/>
    <s v="Sales"/>
    <s v="stat_kcR4fZg7TU7jjk1jAVua3qGLRS4J5uFayEjK5j02wtv"/>
    <s v="Unqualified"/>
    <x v="1"/>
    <s v="OpportunityStatusType.Lost"/>
    <m/>
    <m/>
    <s v="Just Employee Benefits: Their Management is not intersted for now in benefits"/>
    <s v="lead_waWR7hTLS8tY59vxAjGVYsjomyB1NynAkRuHEk5mGL0"/>
    <s v="Volante Technologies India Pvt. Ltd."/>
    <s v="Kaushlya Bhavsar"/>
    <s v="user_RYbBTp8BVWNa7ppiOz6QVJMGK0exHsFmc5uCLn34ODZ"/>
    <s v="Prasoon Mishra"/>
    <s v="2022-05-19 10:47:11.192000+00:00"/>
    <s v="2022-06-24 09:04:42.778000+00:00"/>
    <m/>
    <s v="Chennai"/>
    <m/>
    <m/>
    <m/>
    <n v="566"/>
    <m/>
    <m/>
    <m/>
    <m/>
    <m/>
    <m/>
    <m/>
    <m/>
    <m/>
    <m/>
    <m/>
    <s v="IT Services &amp; IT Consulting"/>
    <m/>
    <m/>
    <m/>
    <m/>
    <m/>
    <m/>
    <m/>
    <m/>
    <m/>
    <m/>
    <m/>
    <m/>
    <m/>
    <m/>
    <s v="user_vMd4rmcrSbjykdyL2J7rrYn84SWdcNc5FKligrmItPw"/>
    <s v="Shreenath Bhat"/>
    <m/>
    <m/>
    <s v="July"/>
    <x v="2"/>
    <m/>
    <m/>
    <s v="Vaccine inbound"/>
    <m/>
    <m/>
    <m/>
    <s v="2021-05-09 14:25:19.715000+00:00"/>
    <s v="2022-07-12 07:04:30.074000+00:00"/>
    <m/>
  </r>
  <r>
    <x v="24"/>
    <n v="20000"/>
    <s v="INR"/>
    <n v="0"/>
    <x v="65"/>
    <s v="Sales"/>
    <s v="stat_kcR4fZg7TU7jjk1jAVua3qGLRS4J5uFayEjK5j02wtv"/>
    <s v="Unqualified"/>
    <x v="1"/>
    <s v="OpportunityStatusType.Lost"/>
    <s v="cont_sFj9HmiWvzJGq3tU3BdtquMWuzyZjJU4tRYoXS22ofJ"/>
    <s v="Priya Neekhra"/>
    <m/>
    <s v="lead_5GzCehZ1bcOHs5siHFvuookPsxkar8P8jpds8MJjfu3"/>
    <s v="AUS-Aarav Unmanned Systems ( Renewal )"/>
    <s v="Tulika Chakra"/>
    <s v="user_sD3YjSs92XKUfD0OPHeo886g6tW6aCM0iUhX5VVUuJi"/>
    <s v="Navin Panjwani"/>
    <s v="2022-05-20 07:10:32.876000+00:00"/>
    <s v="2022-06-24 06:01:10.976000+00:00"/>
    <m/>
    <s v="Bangalore"/>
    <m/>
    <m/>
    <m/>
    <n v="157"/>
    <m/>
    <m/>
    <m/>
    <m/>
    <m/>
    <m/>
    <m/>
    <m/>
    <m/>
    <m/>
    <m/>
    <s v="Professional Services"/>
    <s v="Care &amp; Tata AIG"/>
    <m/>
    <m/>
    <m/>
    <m/>
    <m/>
    <m/>
    <m/>
    <m/>
    <m/>
    <m/>
    <m/>
    <m/>
    <m/>
    <s v="user_IpBH4s1Av5OVFfQQ3nW0qPDDjwLT9uRfx1sVhml8UQA"/>
    <s v="Namrata Aurora"/>
    <s v="Komal Chougale"/>
    <m/>
    <s v="July"/>
    <x v="4"/>
    <m/>
    <m/>
    <s v="Employee Engagement Handbook"/>
    <m/>
    <m/>
    <m/>
    <s v="2022-05-09 07:21:49.099000+00:00"/>
    <s v="2022-07-28 10:46:41.459000+00:00"/>
    <s v="GPA"/>
  </r>
  <r>
    <x v="37"/>
    <n v="1000000"/>
    <s v="INR"/>
    <n v="0"/>
    <x v="90"/>
    <s v="Sales"/>
    <s v="stat_kcR4fZg7TU7jjk1jAVua3qGLRS4J5uFayEjK5j02wtv"/>
    <s v="Unqualified"/>
    <x v="1"/>
    <s v="OpportunityStatusType.Lost"/>
    <s v="cont_8pEcjgFWrFVktNFFmjFnFN6zTv00EKfKap8ot6E3cYP"/>
    <s v="Karunanidhi"/>
    <m/>
    <s v="lead_ngwomG0cMZxkgU2KhEiLtTfXiwAFUMqbw0THvnF3Ine"/>
    <s v="Pipara &amp; Co"/>
    <s v="Sarvesh Pawar"/>
    <s v="user_RYbBTp8BVWNa7ppiOz6QVJMGK0exHsFmc5uCLn34ODZ"/>
    <s v="Prasoon Mishra"/>
    <s v="2022-06-06 10:13:58.043000+00:00"/>
    <s v="2022-06-24 07:42:09.309000+00:00"/>
    <m/>
    <s v="Ahmedabad"/>
    <m/>
    <m/>
    <m/>
    <n v="139"/>
    <m/>
    <m/>
    <m/>
    <m/>
    <m/>
    <m/>
    <m/>
    <m/>
    <m/>
    <m/>
    <m/>
    <s v="Banking &amp; Finance"/>
    <m/>
    <m/>
    <m/>
    <m/>
    <m/>
    <m/>
    <m/>
    <m/>
    <m/>
    <m/>
    <m/>
    <m/>
    <s v="Aniket Vahile"/>
    <m/>
    <s v="user_A8KOTZADnUtEQOLt4nSLAmteNStuGh80js75RYjrXVt"/>
    <s v="Sarvesh Pawar"/>
    <m/>
    <m/>
    <s v="July"/>
    <x v="2"/>
    <s v="Lusha, Mr E"/>
    <m/>
    <m/>
    <m/>
    <m/>
    <m/>
    <s v="2022-05-30 10:39:39.311000+00:00"/>
    <s v="2022-07-10 06:48:35.710000+00:00"/>
    <s v="GMC"/>
  </r>
  <r>
    <x v="16"/>
    <n v="15000"/>
    <s v="INR"/>
    <n v="0"/>
    <x v="76"/>
    <s v="Sales"/>
    <s v="stat_kcR4fZg7TU7jjk1jAVua3qGLRS4J5uFayEjK5j02wtv"/>
    <s v="Unqualified"/>
    <x v="1"/>
    <s v="OpportunityStatusType.Lost"/>
    <s v="cont_iKLap7elOjLzucO83XfcgIuENAxFxKv0ex40z22Z6Ob"/>
    <s v="Anushree Bedekar"/>
    <s v="GPA Renewal"/>
    <s v="lead_mzr9at4mP8OWE2W9DbkbGQOidsY34JHAlfPq4ubwFF4"/>
    <s v="FlexTrade Systems"/>
    <s v="Trupti Suryavanshi"/>
    <s v="user_8jx3L2CDfrbzNnwYUv6Plfha6VxaSGsqcbTXR3sIBZi"/>
    <s v="Manish Balpande"/>
    <s v="2022-06-03 11:34:23.075000+00:00"/>
    <s v="2022-06-23 12:29:34.644000+00:00"/>
    <m/>
    <s v="Pune"/>
    <m/>
    <m/>
    <m/>
    <n v="170"/>
    <m/>
    <m/>
    <m/>
    <m/>
    <m/>
    <m/>
    <m/>
    <s v="PAID_SOCIAL"/>
    <m/>
    <m/>
    <m/>
    <s v="Professional Services"/>
    <m/>
    <m/>
    <m/>
    <m/>
    <m/>
    <m/>
    <m/>
    <m/>
    <m/>
    <m/>
    <m/>
    <m/>
    <m/>
    <m/>
    <s v="user_L8E6IFhq6UCzKLHa45LUUTZCznDuyDwFrGaEp9DXiUM"/>
    <s v="Trupti Suryavanshi"/>
    <m/>
    <m/>
    <s v="July"/>
    <x v="2"/>
    <s v="Ref - Bhushan"/>
    <m/>
    <m/>
    <m/>
    <m/>
    <m/>
    <s v="2022-02-24 08:53:12.426000+00:00"/>
    <s v="2022-07-25 04:51:49.375000+00:00"/>
    <s v="GPA"/>
  </r>
  <r>
    <x v="16"/>
    <n v="3000000"/>
    <s v="INR"/>
    <n v="0"/>
    <x v="76"/>
    <s v="Sales"/>
    <s v="stat_kcR4fZg7TU7jjk1jAVua3qGLRS4J5uFayEjK5j02wtv"/>
    <s v="Unqualified"/>
    <x v="1"/>
    <s v="OpportunityStatusType.Lost"/>
    <s v="cont_iKLap7elOjLzucO83XfcgIuENAxFxKv0ex40z22Z6Ob"/>
    <s v="Anushree Bedekar"/>
    <s v="GMC Renewal"/>
    <s v="lead_mzr9at4mP8OWE2W9DbkbGQOidsY34JHAlfPq4ubwFF4"/>
    <s v="FlexTrade Systems"/>
    <s v="Trupti Suryavanshi"/>
    <s v="user_8jx3L2CDfrbzNnwYUv6Plfha6VxaSGsqcbTXR3sIBZi"/>
    <s v="Manish Balpande"/>
    <s v="2022-06-01 06:51:00.403000+00:00"/>
    <s v="2022-06-23 12:29:24.587000+00:00"/>
    <m/>
    <s v="Pune"/>
    <m/>
    <m/>
    <m/>
    <n v="170"/>
    <m/>
    <m/>
    <m/>
    <m/>
    <m/>
    <m/>
    <m/>
    <s v="PAID_SOCIAL"/>
    <m/>
    <m/>
    <m/>
    <s v="Professional Services"/>
    <m/>
    <m/>
    <m/>
    <m/>
    <m/>
    <m/>
    <m/>
    <m/>
    <m/>
    <m/>
    <m/>
    <m/>
    <m/>
    <m/>
    <s v="user_L8E6IFhq6UCzKLHa45LUUTZCznDuyDwFrGaEp9DXiUM"/>
    <s v="Trupti Suryavanshi"/>
    <m/>
    <m/>
    <s v="July"/>
    <x v="2"/>
    <s v="Ref - Bhushan"/>
    <m/>
    <m/>
    <m/>
    <m/>
    <m/>
    <s v="2022-02-24 08:53:12.426000+00:00"/>
    <s v="2022-07-25 04:51:49.375000+00:00"/>
    <s v="GMC"/>
  </r>
  <r>
    <x v="0"/>
    <n v="2000000"/>
    <s v="INR"/>
    <n v="0"/>
    <x v="10"/>
    <s v="Sales"/>
    <s v="stat_1hn9nRJaLbI53NxPuSQgo90kRpbpKsFlwN4oEGNUTdO"/>
    <s v="Lost"/>
    <x v="1"/>
    <s v="OpportunityStatusType.Lost"/>
    <m/>
    <m/>
    <s v="aventri - parents"/>
    <s v="lead_bcIIxNrhKTrLJJd6SSwdFTHA7vgyaf7RmsOqCcaV4lU"/>
    <s v="Aumni tech"/>
    <s v="Prajakta Sahastrabudhe"/>
    <s v="user_t8sUu4byhPnyQ33u64Ecs5WRL98oy2iuu4iTrhCr4vl"/>
    <s v="Nilesh Dhanani"/>
    <s v="2022-01-31 11:13:59.597000+00:00"/>
    <s v="2022-06-23 11:02:31.396000+00:00"/>
    <m/>
    <s v="Pune"/>
    <m/>
    <s v="2021-12-08 04:26:09+00:00"/>
    <m/>
    <n v="46"/>
    <m/>
    <m/>
    <m/>
    <m/>
    <m/>
    <m/>
    <m/>
    <m/>
    <m/>
    <m/>
    <m/>
    <s v="IT Services &amp; IT Consulting"/>
    <m/>
    <m/>
    <m/>
    <m/>
    <m/>
    <m/>
    <m/>
    <m/>
    <m/>
    <m/>
    <m/>
    <m/>
    <m/>
    <m/>
    <s v="user_6hRQhcoLhZEDUBYaw3vS7rv6T5582sGfXq4jNRqTfUU"/>
    <s v="Aishwarya Nyayadhish"/>
    <s v="Anjali Nishu"/>
    <m/>
    <s v="January"/>
    <x v="3"/>
    <s v="Inbound via website"/>
    <m/>
    <s v="Employee Count 50"/>
    <m/>
    <m/>
    <m/>
    <s v="2021-12-08 04:28:54.743000+00:00"/>
    <s v="2022-07-10 07:13:24.030000+00:00"/>
    <m/>
  </r>
  <r>
    <x v="0"/>
    <n v="500000"/>
    <s v="INR"/>
    <n v="0"/>
    <x v="10"/>
    <s v="Sales"/>
    <s v="stat_1hn9nRJaLbI53NxPuSQgo90kRpbpKsFlwN4oEGNUTdO"/>
    <s v="Lost"/>
    <x v="1"/>
    <s v="OpportunityStatusType.Lost"/>
    <m/>
    <m/>
    <s v="aumni - parents"/>
    <s v="lead_bcIIxNrhKTrLJJd6SSwdFTHA7vgyaf7RmsOqCcaV4lU"/>
    <s v="Aumni tech"/>
    <s v="Prajakta Sahastrabudhe"/>
    <s v="user_t8sUu4byhPnyQ33u64Ecs5WRL98oy2iuu4iTrhCr4vl"/>
    <s v="Nilesh Dhanani"/>
    <s v="2022-02-03 07:03:33.358000+00:00"/>
    <s v="2022-06-23 11:02:37.265000+00:00"/>
    <m/>
    <s v="Pune"/>
    <m/>
    <s v="2021-12-08 04:26:09+00:00"/>
    <m/>
    <n v="46"/>
    <m/>
    <m/>
    <m/>
    <m/>
    <m/>
    <m/>
    <m/>
    <m/>
    <m/>
    <m/>
    <m/>
    <s v="IT Services &amp; IT Consulting"/>
    <m/>
    <m/>
    <m/>
    <m/>
    <m/>
    <m/>
    <m/>
    <m/>
    <m/>
    <m/>
    <m/>
    <m/>
    <m/>
    <m/>
    <s v="user_6hRQhcoLhZEDUBYaw3vS7rv6T5582sGfXq4jNRqTfUU"/>
    <s v="Aishwarya Nyayadhish"/>
    <s v="Anjali Nishu"/>
    <m/>
    <s v="January"/>
    <x v="3"/>
    <s v="Inbound via website"/>
    <m/>
    <s v="Employee Count 50"/>
    <m/>
    <m/>
    <m/>
    <s v="2021-12-08 04:28:54.743000+00:00"/>
    <s v="2022-07-10 07:13:24.030000+00:00"/>
    <m/>
  </r>
  <r>
    <x v="4"/>
    <n v="50000"/>
    <s v="INR"/>
    <n v="0"/>
    <x v="16"/>
    <s v="Sales"/>
    <s v="stat_kcR4fZg7TU7jjk1jAVua3qGLRS4J5uFayEjK5j02wtv"/>
    <s v="Unqualified"/>
    <x v="1"/>
    <s v="OpportunityStatusType.Lost"/>
    <m/>
    <m/>
    <s v="GPA"/>
    <s v="lead_5i53i1vPwrCXhThtaMPlUA7rGvHhpgr0PhLy0TABhAH"/>
    <s v="JM Financial Services"/>
    <s v="Mayur Gadiyar"/>
    <s v="user_bdUPAGjcS7p6513So3N4g3aWNS5HuBuVJi7bvCPAsLt"/>
    <s v="Mayur Gadiyar"/>
    <s v="2022-05-10 08:46:05.279000+00:00"/>
    <s v="2022-06-23 08:56:40.642000+00:00"/>
    <m/>
    <s v="Mumbai"/>
    <m/>
    <m/>
    <m/>
    <n v="396"/>
    <m/>
    <m/>
    <m/>
    <m/>
    <m/>
    <m/>
    <m/>
    <m/>
    <m/>
    <m/>
    <m/>
    <s v="Banking &amp; Finance"/>
    <m/>
    <m/>
    <m/>
    <m/>
    <m/>
    <m/>
    <m/>
    <m/>
    <m/>
    <m/>
    <m/>
    <m/>
    <m/>
    <m/>
    <s v="user_bdUPAGjcS7p6513So3N4g3aWNS5HuBuVJi7bvCPAsLt"/>
    <s v="Mayur Gadiyar"/>
    <m/>
    <m/>
    <s v="July"/>
    <x v="2"/>
    <s v="Lusha"/>
    <m/>
    <s v="Mayur Leads"/>
    <m/>
    <m/>
    <m/>
    <s v="2022-03-04 07:24:49.730000+00:00"/>
    <s v="2022-07-22 07:53:05.820000+00:00"/>
    <s v="GPA"/>
  </r>
  <r>
    <x v="4"/>
    <n v="3000000"/>
    <s v="INR"/>
    <n v="0"/>
    <x v="16"/>
    <s v="Sales"/>
    <s v="stat_kcR4fZg7TU7jjk1jAVua3qGLRS4J5uFayEjK5j02wtv"/>
    <s v="Unqualified"/>
    <x v="1"/>
    <s v="OpportunityStatusType.Lost"/>
    <m/>
    <m/>
    <s v="GMC"/>
    <s v="lead_5i53i1vPwrCXhThtaMPlUA7rGvHhpgr0PhLy0TABhAH"/>
    <s v="JM Financial Services"/>
    <s v="Mayur Gadiyar"/>
    <s v="user_bdUPAGjcS7p6513So3N4g3aWNS5HuBuVJi7bvCPAsLt"/>
    <s v="Mayur Gadiyar"/>
    <s v="2022-05-10 08:45:21.002000+00:00"/>
    <s v="2022-06-23 08:56:04.159000+00:00"/>
    <m/>
    <s v="Mumbai"/>
    <m/>
    <m/>
    <m/>
    <n v="396"/>
    <m/>
    <m/>
    <m/>
    <m/>
    <m/>
    <m/>
    <m/>
    <m/>
    <m/>
    <m/>
    <m/>
    <s v="Banking &amp; Finance"/>
    <m/>
    <m/>
    <m/>
    <m/>
    <m/>
    <m/>
    <m/>
    <m/>
    <m/>
    <m/>
    <m/>
    <m/>
    <m/>
    <m/>
    <s v="user_bdUPAGjcS7p6513So3N4g3aWNS5HuBuVJi7bvCPAsLt"/>
    <s v="Mayur Gadiyar"/>
    <m/>
    <m/>
    <s v="July"/>
    <x v="2"/>
    <s v="Lusha"/>
    <m/>
    <s v="Mayur Leads"/>
    <m/>
    <m/>
    <m/>
    <s v="2022-03-04 07:24:49.730000+00:00"/>
    <s v="2022-07-22 07:53:05.820000+00:00"/>
    <s v="GMC"/>
  </r>
  <r>
    <x v="24"/>
    <n v="100000"/>
    <s v="INR"/>
    <n v="0"/>
    <x v="16"/>
    <s v="Sales"/>
    <s v="stat_kcR4fZg7TU7jjk1jAVua3qGLRS4J5uFayEjK5j02wtv"/>
    <s v="Unqualified"/>
    <x v="1"/>
    <s v="OpportunityStatusType.Lost"/>
    <s v="cont_fGDgchlYQNGpjvzSEObiJz03lMfupSmpnHIhVmB6Ypz"/>
    <s v="Mangala Bhadane"/>
    <s v="GTL - Fresh"/>
    <s v="lead_RRShh6knKEl40iTr4Ozjt1klltC1sQKk8OTobSUl8eJ"/>
    <s v="ControlCase ( Fresh , Potential )"/>
    <s v="Shreenath Bhat"/>
    <s v="user_sD3YjSs92XKUfD0OPHeo886g6tW6aCM0iUhX5VVUuJi"/>
    <s v="Navin Panjwani"/>
    <s v="2022-06-21 11:44:14.230000+00:00"/>
    <s v="2022-06-23 07:26:17.123000+00:00"/>
    <m/>
    <s v="Mumbai"/>
    <m/>
    <m/>
    <m/>
    <n v="182"/>
    <m/>
    <m/>
    <m/>
    <m/>
    <m/>
    <m/>
    <m/>
    <m/>
    <m/>
    <m/>
    <m/>
    <s v="IT Services &amp; IT Consulting"/>
    <m/>
    <m/>
    <m/>
    <m/>
    <m/>
    <m/>
    <m/>
    <m/>
    <m/>
    <m/>
    <m/>
    <m/>
    <s v="Rakesh Nade"/>
    <m/>
    <s v="user_vMd4rmcrSbjykdyL2J7rrYn84SWdcNc5FKligrmItPw"/>
    <s v="Shreenath Bhat"/>
    <m/>
    <m/>
    <s v="July"/>
    <x v="2"/>
    <m/>
    <m/>
    <m/>
    <m/>
    <m/>
    <m/>
    <s v="2022-05-23 07:04:11.793000+00:00"/>
    <s v="2022-10-18 06:29:37.143000+00:00"/>
    <s v="GTL"/>
  </r>
  <r>
    <x v="14"/>
    <n v="300000"/>
    <s v="INR"/>
    <n v="0"/>
    <x v="65"/>
    <s v="Sales"/>
    <s v="stat_kcR4fZg7TU7jjk1jAVua3qGLRS4J5uFayEjK5j02wtv"/>
    <s v="Unqualified"/>
    <x v="1"/>
    <s v="OpportunityStatusType.Lost"/>
    <m/>
    <m/>
    <s v="GPA"/>
    <s v="lead_cQOO1x4jOp0J3Oc03vhziZesANbyeLMWC9yw02CdMLx"/>
    <s v="Northern Arc"/>
    <s v="Aditya Binani"/>
    <s v="user_g5Yw4Z4XnIbmcGhJO80vdtFdd5ElcDlgYO3q8l82ODn"/>
    <s v="Aditya Binani"/>
    <s v="2022-06-10 06:30:40.498000+00:00"/>
    <s v="2022-06-23 06:51:52.438000+00:00"/>
    <m/>
    <s v="Chennai"/>
    <m/>
    <m/>
    <m/>
    <n v="324"/>
    <m/>
    <m/>
    <m/>
    <m/>
    <m/>
    <m/>
    <m/>
    <m/>
    <m/>
    <m/>
    <m/>
    <s v="Banking &amp; Finance"/>
    <m/>
    <m/>
    <m/>
    <m/>
    <m/>
    <m/>
    <m/>
    <m/>
    <m/>
    <m/>
    <m/>
    <m/>
    <s v="Ravi Jaiswal"/>
    <m/>
    <s v="user_g5Yw4Z4XnIbmcGhJO80vdtFdd5ElcDlgYO3q8l82ODn"/>
    <s v="Aditya Binani"/>
    <m/>
    <m/>
    <s v="July"/>
    <x v="2"/>
    <m/>
    <m/>
    <s v="Employee Wellness Handbook"/>
    <m/>
    <m/>
    <m/>
    <s v="2022-02-15 12:41:39.294000+00:00"/>
    <s v="2022-09-16 13:10:38.865000+00:00"/>
    <m/>
  </r>
  <r>
    <x v="24"/>
    <n v="20000"/>
    <s v="INR"/>
    <n v="0"/>
    <x v="16"/>
    <s v="Sales"/>
    <s v="stat_kcR4fZg7TU7jjk1jAVua3qGLRS4J5uFayEjK5j02wtv"/>
    <s v="Unqualified"/>
    <x v="1"/>
    <s v="OpportunityStatusType.Lost"/>
    <s v="cont_fGDgchlYQNGpjvzSEObiJz03lMfupSmpnHIhVmB6Ypz"/>
    <s v="Mangala Bhadane"/>
    <s v="GPA - Fresh"/>
    <s v="lead_RRShh6knKEl40iTr4Ozjt1klltC1sQKk8OTobSUl8eJ"/>
    <s v="ControlCase ( Fresh , Potential )"/>
    <s v="Shreenath Bhat"/>
    <s v="user_sD3YjSs92XKUfD0OPHeo886g6tW6aCM0iUhX5VVUuJi"/>
    <s v="Navin Panjwani"/>
    <s v="2022-06-21 11:43:41.465000+00:00"/>
    <s v="2022-06-23 07:26:09.096000+00:00"/>
    <m/>
    <s v="Mumbai"/>
    <m/>
    <m/>
    <m/>
    <n v="182"/>
    <m/>
    <m/>
    <m/>
    <m/>
    <m/>
    <m/>
    <m/>
    <m/>
    <m/>
    <m/>
    <m/>
    <s v="IT Services &amp; IT Consulting"/>
    <m/>
    <m/>
    <m/>
    <m/>
    <m/>
    <m/>
    <m/>
    <m/>
    <m/>
    <m/>
    <m/>
    <m/>
    <s v="Rakesh Nade"/>
    <m/>
    <s v="user_vMd4rmcrSbjykdyL2J7rrYn84SWdcNc5FKligrmItPw"/>
    <s v="Shreenath Bhat"/>
    <m/>
    <m/>
    <s v="July"/>
    <x v="2"/>
    <m/>
    <m/>
    <m/>
    <m/>
    <m/>
    <m/>
    <s v="2022-05-23 07:04:11.793000+00:00"/>
    <s v="2022-10-18 06:29:37.143000+00:00"/>
    <s v="GPA"/>
  </r>
  <r>
    <x v="27"/>
    <n v="200000"/>
    <s v="INR"/>
    <n v="0"/>
    <x v="75"/>
    <s v="Sales"/>
    <s v="stat_kcR4fZg7TU7jjk1jAVua3qGLRS4J5uFayEjK5j02wtv"/>
    <s v="Unqualified"/>
    <x v="1"/>
    <s v="OpportunityStatusType.Lost"/>
    <m/>
    <m/>
    <m/>
    <s v="lead_ZR1loGRJvrGgl0DDhzXvuul4f6UuVEyBqIBJrQ6p5aj"/>
    <s v="AideWiser SolTek"/>
    <s v="Kaushlya Bhavsar"/>
    <s v="user_2YgShwgjLNI4FjAqgE9PtKsdIaGh919JGcFG919fe5B"/>
    <s v="Satyam Tiwari"/>
    <s v="2022-06-16 04:53:20.614000+00:00"/>
    <s v="2022-06-23 05:10:54.204000+00:00"/>
    <m/>
    <s v="Bangalore"/>
    <m/>
    <m/>
    <m/>
    <n v="18"/>
    <m/>
    <m/>
    <m/>
    <m/>
    <m/>
    <m/>
    <m/>
    <s v="PAID_SOCIAL"/>
    <m/>
    <m/>
    <m/>
    <m/>
    <m/>
    <m/>
    <m/>
    <m/>
    <m/>
    <m/>
    <m/>
    <m/>
    <m/>
    <m/>
    <m/>
    <m/>
    <m/>
    <m/>
    <s v="user_2jRs4eIjwv8MozxYA1DE9MMy0FWf2gMgweg2LiJNu64"/>
    <s v="Gauri Munge"/>
    <m/>
    <m/>
    <m/>
    <x v="4"/>
    <m/>
    <m/>
    <s v="Employee Engagement Handbook"/>
    <m/>
    <m/>
    <m/>
    <s v="2022-06-07 13:12:21.843000+00:00"/>
    <s v="2022-08-09 05:16:57.595000+00:00"/>
    <s v="GMC"/>
  </r>
  <r>
    <x v="28"/>
    <n v="1000000"/>
    <s v="INR"/>
    <n v="0"/>
    <x v="65"/>
    <s v="Sales"/>
    <s v="stat_kcR4fZg7TU7jjk1jAVua3qGLRS4J5uFayEjK5j02wtv"/>
    <s v="Unqualified"/>
    <x v="1"/>
    <s v="OpportunityStatusType.Lost"/>
    <s v="cont_XByLZfJ7RLuVk4IuPDd35pNgs9tJY9245GGRjvRHGnE"/>
    <s v="Ravindra Raval"/>
    <s v="E and O"/>
    <s v="lead_NbHhjKWYXU9QpU1ZoBsqAo6nOW5Yzwhz3IePq6nbD70"/>
    <s v="GENISYS INFORMATION SYSTEMS INDIA PVT LTD"/>
    <s v="Mayur Gadiyar"/>
    <s v="user_JjaNBsxmUKBROYZvEahyXgec466W5jQa2pL0NUZ81Lb"/>
    <s v="Sreenivas Hatti"/>
    <s v="2022-02-18 11:26:05.526000+00:00"/>
    <s v="2022-06-23 04:55:23.649000+00:00"/>
    <m/>
    <s v="Bangalore"/>
    <m/>
    <m/>
    <m/>
    <n v="819"/>
    <m/>
    <m/>
    <m/>
    <m/>
    <m/>
    <m/>
    <m/>
    <m/>
    <m/>
    <m/>
    <m/>
    <s v="Professional Services"/>
    <m/>
    <m/>
    <m/>
    <m/>
    <m/>
    <m/>
    <m/>
    <m/>
    <m/>
    <m/>
    <m/>
    <m/>
    <m/>
    <m/>
    <s v="user_bdUPAGjcS7p6513So3N4g3aWNS5HuBuVJi7bvCPAsLt"/>
    <s v="Mayur Gadiyar"/>
    <s v="Dr. Anil More"/>
    <m/>
    <s v="March"/>
    <x v="4"/>
    <m/>
    <m/>
    <s v="Employee Engagement Handbook"/>
    <m/>
    <m/>
    <m/>
    <s v="2022-01-31 05:10:18.095000+00:00"/>
    <s v="2022-07-10 06:52:03.089000+00:00"/>
    <s v="NON EB"/>
  </r>
  <r>
    <x v="28"/>
    <n v="1000000"/>
    <s v="INR"/>
    <n v="0"/>
    <x v="65"/>
    <s v="Sales"/>
    <s v="stat_kcR4fZg7TU7jjk1jAVua3qGLRS4J5uFayEjK5j02wtv"/>
    <s v="Unqualified"/>
    <x v="1"/>
    <s v="OpportunityStatusType.Lost"/>
    <s v="cont_XByLZfJ7RLuVk4IuPDd35pNgs9tJY9245GGRjvRHGnE"/>
    <s v="Ravindra Raval"/>
    <s v="D and O - Director and Officers Liab"/>
    <s v="lead_NbHhjKWYXU9QpU1ZoBsqAo6nOW5Yzwhz3IePq6nbD70"/>
    <s v="GENISYS INFORMATION SYSTEMS INDIA PVT LTD"/>
    <s v="Mayur Gadiyar"/>
    <s v="user_JjaNBsxmUKBROYZvEahyXgec466W5jQa2pL0NUZ81Lb"/>
    <s v="Sreenivas Hatti"/>
    <s v="2022-02-18 11:30:18.164000+00:00"/>
    <s v="2022-06-23 04:55:37.776000+00:00"/>
    <m/>
    <s v="Bangalore"/>
    <m/>
    <m/>
    <m/>
    <n v="819"/>
    <m/>
    <m/>
    <m/>
    <m/>
    <m/>
    <m/>
    <m/>
    <m/>
    <m/>
    <m/>
    <m/>
    <s v="Professional Services"/>
    <m/>
    <m/>
    <m/>
    <m/>
    <m/>
    <m/>
    <m/>
    <m/>
    <m/>
    <m/>
    <m/>
    <m/>
    <m/>
    <m/>
    <s v="user_bdUPAGjcS7p6513So3N4g3aWNS5HuBuVJi7bvCPAsLt"/>
    <s v="Mayur Gadiyar"/>
    <s v="Dr. Anil More"/>
    <m/>
    <s v="March"/>
    <x v="4"/>
    <m/>
    <m/>
    <s v="Employee Engagement Handbook"/>
    <m/>
    <m/>
    <m/>
    <s v="2022-01-31 05:10:18.095000+00:00"/>
    <s v="2022-07-10 06:52:03.089000+00:00"/>
    <s v="NON EB"/>
  </r>
  <r>
    <x v="28"/>
    <n v="1000000"/>
    <s v="INR"/>
    <n v="0"/>
    <x v="65"/>
    <s v="Sales"/>
    <s v="stat_kcR4fZg7TU7jjk1jAVua3qGLRS4J5uFayEjK5j02wtv"/>
    <s v="Unqualified"/>
    <x v="1"/>
    <s v="OpportunityStatusType.Lost"/>
    <s v="cont_XByLZfJ7RLuVk4IuPDd35pNgs9tJY9245GGRjvRHGnE"/>
    <s v="Ravindra Raval"/>
    <s v="CGL - Commercial General Liab"/>
    <s v="lead_NbHhjKWYXU9QpU1ZoBsqAo6nOW5Yzwhz3IePq6nbD70"/>
    <s v="GENISYS INFORMATION SYSTEMS INDIA PVT LTD"/>
    <s v="Mayur Gadiyar"/>
    <s v="user_JjaNBsxmUKBROYZvEahyXgec466W5jQa2pL0NUZ81Lb"/>
    <s v="Sreenivas Hatti"/>
    <s v="2022-02-18 11:31:09.494000+00:00"/>
    <s v="2022-06-23 04:55:56.142000+00:00"/>
    <m/>
    <s v="Bangalore"/>
    <m/>
    <m/>
    <m/>
    <n v="819"/>
    <m/>
    <m/>
    <m/>
    <m/>
    <m/>
    <m/>
    <m/>
    <m/>
    <m/>
    <m/>
    <m/>
    <s v="Professional Services"/>
    <m/>
    <m/>
    <m/>
    <m/>
    <m/>
    <m/>
    <m/>
    <m/>
    <m/>
    <m/>
    <m/>
    <m/>
    <m/>
    <m/>
    <s v="user_bdUPAGjcS7p6513So3N4g3aWNS5HuBuVJi7bvCPAsLt"/>
    <s v="Mayur Gadiyar"/>
    <s v="Dr. Anil More"/>
    <m/>
    <s v="March"/>
    <x v="4"/>
    <m/>
    <m/>
    <s v="Employee Engagement Handbook"/>
    <m/>
    <m/>
    <m/>
    <s v="2022-01-31 05:10:18.095000+00:00"/>
    <s v="2022-07-10 06:52:03.089000+00:00"/>
    <s v="NON EB"/>
  </r>
  <r>
    <x v="28"/>
    <n v="2000000"/>
    <s v="INR"/>
    <n v="0"/>
    <x v="65"/>
    <s v="Sales"/>
    <s v="stat_kcR4fZg7TU7jjk1jAVua3qGLRS4J5uFayEjK5j02wtv"/>
    <s v="Unqualified"/>
    <x v="1"/>
    <s v="OpportunityStatusType.Lost"/>
    <m/>
    <m/>
    <m/>
    <s v="lead_QHHgCb0oLUbOfmrp34Rfxash5YRaySrbQfFz1Y1aqbn"/>
    <s v="Champion InfoMetrics"/>
    <s v="Kaushlya Bhavsar"/>
    <s v="user_JjaNBsxmUKBROYZvEahyXgec466W5jQa2pL0NUZ81Lb"/>
    <s v="Sreenivas Hatti"/>
    <s v="2022-06-16 12:17:57.147000+00:00"/>
    <s v="2022-06-23 04:40:47.465000+00:00"/>
    <m/>
    <s v="Bangalore"/>
    <m/>
    <m/>
    <m/>
    <n v="600"/>
    <m/>
    <m/>
    <m/>
    <m/>
    <m/>
    <m/>
    <m/>
    <s v="PAID_SOCIAL"/>
    <m/>
    <m/>
    <m/>
    <s v="Digital Marketing &amp; Advertising"/>
    <m/>
    <m/>
    <m/>
    <m/>
    <m/>
    <m/>
    <m/>
    <m/>
    <m/>
    <m/>
    <m/>
    <m/>
    <m/>
    <m/>
    <s v="user_vMd4rmcrSbjykdyL2J7rrYn84SWdcNc5FKligrmItPw"/>
    <s v="Shreenath Bhat"/>
    <m/>
    <m/>
    <s v="June"/>
    <x v="4"/>
    <m/>
    <m/>
    <s v="Employee Wellness Trends in 2022"/>
    <m/>
    <m/>
    <m/>
    <s v="2021-09-15 15:54:53.474000+00:00"/>
    <s v="2022-07-10 06:50:42.363000+00:00"/>
    <s v="GMC"/>
  </r>
  <r>
    <x v="28"/>
    <n v="500000"/>
    <s v="INR"/>
    <n v="0"/>
    <x v="65"/>
    <s v="Sales"/>
    <s v="stat_kcR4fZg7TU7jjk1jAVua3qGLRS4J5uFayEjK5j02wtv"/>
    <s v="Unqualified"/>
    <x v="1"/>
    <s v="OpportunityStatusType.Lost"/>
    <m/>
    <m/>
    <m/>
    <s v="lead_QHHgCb0oLUbOfmrp34Rfxash5YRaySrbQfFz1Y1aqbn"/>
    <s v="Champion InfoMetrics"/>
    <s v="Kaushlya Bhavsar"/>
    <s v="user_JjaNBsxmUKBROYZvEahyXgec466W5jQa2pL0NUZ81Lb"/>
    <s v="Sreenivas Hatti"/>
    <s v="2022-06-16 12:18:16.540000+00:00"/>
    <s v="2022-06-23 04:41:00.422000+00:00"/>
    <m/>
    <s v="Bangalore"/>
    <m/>
    <m/>
    <m/>
    <n v="600"/>
    <m/>
    <m/>
    <m/>
    <m/>
    <m/>
    <m/>
    <m/>
    <s v="PAID_SOCIAL"/>
    <m/>
    <m/>
    <m/>
    <s v="Digital Marketing &amp; Advertising"/>
    <m/>
    <m/>
    <m/>
    <m/>
    <m/>
    <m/>
    <m/>
    <m/>
    <m/>
    <m/>
    <m/>
    <m/>
    <m/>
    <m/>
    <s v="user_vMd4rmcrSbjykdyL2J7rrYn84SWdcNc5FKligrmItPw"/>
    <s v="Shreenath Bhat"/>
    <m/>
    <m/>
    <s v="June"/>
    <x v="4"/>
    <m/>
    <m/>
    <s v="Employee Wellness Trends in 2022"/>
    <m/>
    <m/>
    <m/>
    <s v="2021-09-15 15:54:53.474000+00:00"/>
    <s v="2022-07-10 06:50:42.363000+00:00"/>
    <s v="GPA"/>
  </r>
  <r>
    <x v="28"/>
    <n v="1500000"/>
    <s v="INR"/>
    <n v="0"/>
    <x v="65"/>
    <s v="Sales"/>
    <s v="stat_kcR4fZg7TU7jjk1jAVua3qGLRS4J5uFayEjK5j02wtv"/>
    <s v="Unqualified"/>
    <x v="1"/>
    <s v="OpportunityStatusType.Lost"/>
    <m/>
    <m/>
    <m/>
    <s v="lead_QHHgCb0oLUbOfmrp34Rfxash5YRaySrbQfFz1Y1aqbn"/>
    <s v="Champion InfoMetrics"/>
    <s v="Kaushlya Bhavsar"/>
    <s v="user_JjaNBsxmUKBROYZvEahyXgec466W5jQa2pL0NUZ81Lb"/>
    <s v="Sreenivas Hatti"/>
    <s v="2022-06-16 12:18:57.333000+00:00"/>
    <s v="2022-06-23 04:41:13.404000+00:00"/>
    <m/>
    <s v="Bangalore"/>
    <m/>
    <m/>
    <m/>
    <n v="600"/>
    <m/>
    <m/>
    <m/>
    <m/>
    <m/>
    <m/>
    <m/>
    <s v="PAID_SOCIAL"/>
    <m/>
    <m/>
    <m/>
    <s v="Digital Marketing &amp; Advertising"/>
    <m/>
    <m/>
    <m/>
    <m/>
    <m/>
    <m/>
    <m/>
    <m/>
    <m/>
    <m/>
    <m/>
    <m/>
    <m/>
    <m/>
    <s v="user_vMd4rmcrSbjykdyL2J7rrYn84SWdcNc5FKligrmItPw"/>
    <s v="Shreenath Bhat"/>
    <m/>
    <m/>
    <s v="June"/>
    <x v="4"/>
    <m/>
    <m/>
    <s v="Employee Wellness Trends in 2022"/>
    <m/>
    <m/>
    <m/>
    <s v="2021-09-15 15:54:53.474000+00:00"/>
    <s v="2022-07-10 06:50:42.363000+00:00"/>
    <s v="GTL"/>
  </r>
  <r>
    <x v="16"/>
    <n v="300000"/>
    <s v="INR"/>
    <n v="0"/>
    <x v="16"/>
    <s v="Sales"/>
    <s v="stat_kcR4fZg7TU7jjk1jAVua3qGLRS4J5uFayEjK5j02wtv"/>
    <s v="Unqualified"/>
    <x v="1"/>
    <s v="OpportunityStatusType.Lost"/>
    <s v="cont_999M3A7yoFYWJp6u30zflBfvE86q43F1UtCtsymKbn1"/>
    <s v="kanchan@infocusp.in"/>
    <m/>
    <s v="lead_RrOAtEq6bvNwsA9q7nM4KZKy3AS8SsDKutUbzrNhUlj"/>
    <s v="InFoCusp Innovations Pvt. Ltd."/>
    <s v="Manish Balpande"/>
    <s v="user_8jx3L2CDfrbzNnwYUv6Plfha6VxaSGsqcbTXR3sIBZi"/>
    <s v="Manish Balpande"/>
    <s v="2022-02-03 11:31:16.732000+00:00"/>
    <s v="2022-06-22 11:34:45.714000+00:00"/>
    <m/>
    <s v="Ahmedabad"/>
    <m/>
    <m/>
    <m/>
    <n v="100"/>
    <m/>
    <m/>
    <m/>
    <m/>
    <m/>
    <m/>
    <m/>
    <m/>
    <m/>
    <m/>
    <m/>
    <m/>
    <m/>
    <m/>
    <m/>
    <m/>
    <m/>
    <m/>
    <m/>
    <m/>
    <m/>
    <m/>
    <m/>
    <m/>
    <m/>
    <m/>
    <s v="user_ocHSJH83OJnHCvKyMbjx8WOOK8PMgAUGIj1qK0q0dMV"/>
    <s v="Nikhil Ahuja"/>
    <m/>
    <m/>
    <s v="July; June"/>
    <x v="4"/>
    <m/>
    <m/>
    <s v="Employee Wellness Handbook"/>
    <m/>
    <m/>
    <m/>
    <s v="2022-02-03 06:11:41.253000+00:00"/>
    <s v="2022-07-18 09:27:52.600000+00:00"/>
    <s v="GMC"/>
  </r>
  <r>
    <x v="28"/>
    <n v="50000"/>
    <s v="INR"/>
    <n v="0"/>
    <x v="43"/>
    <s v="Sales"/>
    <s v="stat_1hn9nRJaLbI53NxPuSQgo90kRpbpKsFlwN4oEGNUTdO"/>
    <s v="Lost"/>
    <x v="1"/>
    <s v="OpportunityStatusType.Lost"/>
    <s v="cont_iPlbkd9csvwkOyyNvWahLJTPo5GTnW4jXXfWp9rgMK9"/>
    <s v="Navya"/>
    <m/>
    <s v="lead_2J2mkeyrtSJ9BE61Dn4P3O90BnZCxxSkPilSIGHdc1z"/>
    <s v="Zyeta"/>
    <s v="Prateek Wadhwa"/>
    <s v="user_JjaNBsxmUKBROYZvEahyXgec466W5jQa2pL0NUZ81Lb"/>
    <s v="Sreenivas Hatti"/>
    <s v="2022-05-27 11:08:05.553000+00:00"/>
    <s v="2022-06-23 03:58:52.108000+00:00"/>
    <m/>
    <s v="Bangalore"/>
    <m/>
    <m/>
    <m/>
    <n v="145"/>
    <m/>
    <m/>
    <m/>
    <m/>
    <m/>
    <m/>
    <m/>
    <s v="PAID_SOCIAL"/>
    <m/>
    <m/>
    <m/>
    <s v="Others"/>
    <m/>
    <m/>
    <m/>
    <m/>
    <m/>
    <m/>
    <m/>
    <m/>
    <m/>
    <m/>
    <m/>
    <m/>
    <s v="Mrunmay Jalgaonkar"/>
    <m/>
    <s v="user_FdWFezbLzkYQcGsBUsjZO25nr2poK2nRbqV47Rs5Kfm"/>
    <s v="Prateek Wadhwa"/>
    <m/>
    <m/>
    <s v="June"/>
    <x v="4"/>
    <s v="Naukri.com"/>
    <m/>
    <s v="Workplace Culture Playbook"/>
    <m/>
    <m/>
    <m/>
    <s v="2021-04-22 05:08:07.372000+00:00"/>
    <s v="2022-08-01 10:03:28.534000+00:00"/>
    <s v="GPA"/>
  </r>
  <r>
    <x v="4"/>
    <n v="500000"/>
    <s v="INR"/>
    <n v="0"/>
    <x v="16"/>
    <s v="Sales"/>
    <s v="stat_kcR4fZg7TU7jjk1jAVua3qGLRS4J5uFayEjK5j02wtv"/>
    <s v="Unqualified"/>
    <x v="1"/>
    <s v="OpportunityStatusType.Lost"/>
    <s v="cont_L0ZWbV4A6nqqVVCVsKlJchrCeeZRkHAwGVPS6apHrhV"/>
    <s v="Priyanka Gupta"/>
    <s v="Unqualifed - NO GTL in place and no requirement"/>
    <s v="lead_go1D8qapSfDe6AA3tQcUCr0QzVA5vkgb728S5UerGPD"/>
    <s v="BNED LoudCloud"/>
    <s v="Shreenath Bhat"/>
    <s v="user_bdUPAGjcS7p6513So3N4g3aWNS5HuBuVJi7bvCPAsLt"/>
    <s v="Mayur Gadiyar"/>
    <s v="2022-06-22 03:44:38.612000+00:00"/>
    <s v="2022-06-23 04:38:35.001000+00:00"/>
    <m/>
    <s v="Mumbai"/>
    <m/>
    <m/>
    <m/>
    <n v="135"/>
    <m/>
    <m/>
    <m/>
    <m/>
    <m/>
    <m/>
    <m/>
    <s v="PAID_SOCIAL"/>
    <m/>
    <m/>
    <m/>
    <s v="Retail"/>
    <m/>
    <m/>
    <m/>
    <m/>
    <m/>
    <m/>
    <m/>
    <m/>
    <m/>
    <m/>
    <m/>
    <m/>
    <s v="Prashant Abhang"/>
    <m/>
    <s v="user_vMd4rmcrSbjykdyL2J7rrYn84SWdcNc5FKligrmItPw"/>
    <s v="Shreenath Bhat"/>
    <s v="Dr. Anil More"/>
    <m/>
    <s v="October"/>
    <x v="4"/>
    <s v="Lusha"/>
    <m/>
    <s v="Employee Engagement Handbook"/>
    <m/>
    <m/>
    <m/>
    <s v="2022-05-23 07:04:09.771000+00:00"/>
    <s v="2022-10-20 12:44:27.272000+00:00"/>
    <s v="GTL"/>
  </r>
  <r>
    <x v="4"/>
    <n v="500000"/>
    <s v="INR"/>
    <n v="0"/>
    <x v="39"/>
    <s v="Sales"/>
    <s v="stat_kcR4fZg7TU7jjk1jAVua3qGLRS4J5uFayEjK5j02wtv"/>
    <s v="Unqualified"/>
    <x v="1"/>
    <s v="OpportunityStatusType.Lost"/>
    <s v="cont_Zxwmh6z9Ux9qQJQvyj9aY68btSOftq980iMq3b5NYZU"/>
    <m/>
    <s v="Parental Policy"/>
    <s v="lead_h58HoJnhzwSHLondUremJ7lrvjXh9ETFiJUX4Wp42sA"/>
    <s v="Sero soft solution"/>
    <s v="Mayur Gadiyar"/>
    <s v="user_bdUPAGjcS7p6513So3N4g3aWNS5HuBuVJi7bvCPAsLt"/>
    <s v="Mayur Gadiyar"/>
    <s v="2022-05-12 06:56:10.246000+00:00"/>
    <s v="2022-06-22 07:50:34.968000+00:00"/>
    <m/>
    <s v="Indore"/>
    <m/>
    <s v="2020-10-27 07:56:27+00:00"/>
    <m/>
    <n v="236"/>
    <m/>
    <m/>
    <m/>
    <m/>
    <m/>
    <m/>
    <m/>
    <m/>
    <m/>
    <m/>
    <m/>
    <s v="IT Services &amp; IT Consulting"/>
    <m/>
    <m/>
    <m/>
    <m/>
    <m/>
    <m/>
    <m/>
    <m/>
    <m/>
    <m/>
    <m/>
    <m/>
    <m/>
    <m/>
    <s v="user_bdUPAGjcS7p6513So3N4g3aWNS5HuBuVJi7bvCPAsLt"/>
    <s v="Mayur Gadiyar"/>
    <m/>
    <m/>
    <s v="August"/>
    <x v="3"/>
    <m/>
    <m/>
    <s v="Nameless Lead"/>
    <m/>
    <m/>
    <m/>
    <s v="2020-12-06 09:49:53.078000+00:00"/>
    <s v="2022-09-30 10:12:24.511000+00:00"/>
    <s v="GMC"/>
  </r>
  <r>
    <x v="40"/>
    <n v="6000000"/>
    <s v="INR"/>
    <n v="0"/>
    <x v="65"/>
    <s v="Sales"/>
    <s v="stat_kcR4fZg7TU7jjk1jAVua3qGLRS4J5uFayEjK5j02wtv"/>
    <s v="Unqualified"/>
    <x v="1"/>
    <s v="OpportunityStatusType.Lost"/>
    <m/>
    <m/>
    <m/>
    <s v="lead_ThbMCeAcPbGGTa3RonqDB3eYW50BpcbVgGhdC2EBfTU"/>
    <s v="Ion Exchange India"/>
    <s v="Kanchan Kothari"/>
    <s v="user_hNAUXSINlo7GUxmDXzerfGAZIUUHKfva47TB2ckZABz"/>
    <s v="siddharth tongay"/>
    <s v="2022-05-27 11:13:26.930000+00:00"/>
    <s v="2022-06-21 07:42:39.610000+00:00"/>
    <m/>
    <s v="Mumbai"/>
    <m/>
    <m/>
    <m/>
    <n v="2600"/>
    <m/>
    <m/>
    <m/>
    <m/>
    <m/>
    <m/>
    <m/>
    <m/>
    <m/>
    <m/>
    <m/>
    <s v="Professional Services"/>
    <m/>
    <m/>
    <m/>
    <m/>
    <m/>
    <m/>
    <m/>
    <m/>
    <m/>
    <m/>
    <m/>
    <m/>
    <m/>
    <m/>
    <s v="user_ocHSJH83OJnHCvKyMbjx8WOOK8PMgAUGIj1qK0q0dMV"/>
    <s v="Nikhil Ahuja"/>
    <m/>
    <m/>
    <s v="July"/>
    <x v="2"/>
    <m/>
    <m/>
    <s v="AM Opps - Niranjan"/>
    <m/>
    <m/>
    <m/>
    <s v="2021-11-10 21:51:26.166000+00:00"/>
    <s v="2022-07-16 10:25:17.745000+00:00"/>
    <m/>
  </r>
  <r>
    <x v="18"/>
    <n v="30000"/>
    <s v="INR"/>
    <n v="0"/>
    <x v="49"/>
    <s v="Sales"/>
    <s v="stat_kcR4fZg7TU7jjk1jAVua3qGLRS4J5uFayEjK5j02wtv"/>
    <s v="Unqualified"/>
    <x v="1"/>
    <s v="OpportunityStatusType.Lost"/>
    <m/>
    <m/>
    <s v="GPA (Renewal)"/>
    <s v="lead_6LHM5txl25xHa5aHpxyZbXRSh7dDuPY2fDJ83gi8EUQ"/>
    <s v="CAB Experiences"/>
    <s v="Pranav Kenjale"/>
    <s v="user_IgNfKH7wuLLjHvexoMm2PXWcnF3zYft0ZbMTyfwKRUg"/>
    <s v="Moziez Chamadia"/>
    <s v="2022-06-07 12:11:21.366000+00:00"/>
    <s v="2022-06-21 04:39:18.461000+00:00"/>
    <m/>
    <s v="Mumbai"/>
    <m/>
    <m/>
    <m/>
    <n v="106"/>
    <m/>
    <m/>
    <m/>
    <m/>
    <m/>
    <m/>
    <m/>
    <m/>
    <m/>
    <m/>
    <m/>
    <s v="Professional Services"/>
    <m/>
    <m/>
    <m/>
    <m/>
    <m/>
    <m/>
    <m/>
    <m/>
    <m/>
    <m/>
    <m/>
    <m/>
    <s v="Aniket Vahile; Kaustubh Gaikwad; Sakshi Soni"/>
    <m/>
    <s v="user_x9AtbGLhDmWYC9XAmYdfwBt9yiXbgMhBuZpIoFuN8Cd"/>
    <s v="Pranav Kenjale"/>
    <m/>
    <m/>
    <s v="June; May"/>
    <x v="4"/>
    <m/>
    <m/>
    <s v="Employee Wellness Handbook"/>
    <m/>
    <m/>
    <m/>
    <s v="2022-03-18 17:13:34.527000+00:00"/>
    <s v="2022-09-01 17:27:02.035000+00:00"/>
    <m/>
  </r>
  <r>
    <x v="24"/>
    <n v="400000"/>
    <s v="INR"/>
    <n v="0"/>
    <x v="61"/>
    <s v="Sales"/>
    <s v="stat_kcR4fZg7TU7jjk1jAVua3qGLRS4J5uFayEjK5j02wtv"/>
    <s v="Unqualified"/>
    <x v="1"/>
    <s v="OpportunityStatusType.Lost"/>
    <s v="cont_bPry6gWW1bNafyVk0Afdf6Kl7kOsr3SmBsM92zrWz3Y"/>
    <s v="Ragunath Chandran"/>
    <m/>
    <s v="lead_HEMnug7LDedDBcV40uETHfbSbNIrKL6980xzulGGV6E"/>
    <s v="Eswari Global ( Renewal , 26th Aug )"/>
    <s v="Kaushlya Bhavsar"/>
    <s v="user_sD3YjSs92XKUfD0OPHeo886g6tW6aCM0iUhX5VVUuJi"/>
    <s v="Navin Panjwani"/>
    <s v="2022-06-14 12:39:03.912000+00:00"/>
    <s v="2022-06-20 12:25:21.505000+00:00"/>
    <m/>
    <m/>
    <m/>
    <m/>
    <m/>
    <n v="350"/>
    <m/>
    <m/>
    <m/>
    <m/>
    <m/>
    <m/>
    <m/>
    <s v="PAID_SOCIAL"/>
    <m/>
    <m/>
    <m/>
    <m/>
    <m/>
    <m/>
    <m/>
    <m/>
    <m/>
    <m/>
    <m/>
    <m/>
    <m/>
    <m/>
    <m/>
    <m/>
    <m/>
    <m/>
    <s v="user_vMd4rmcrSbjykdyL2J7rrYn84SWdcNc5FKligrmItPw"/>
    <s v="Shreenath Bhat"/>
    <m/>
    <m/>
    <s v="August; July"/>
    <x v="4"/>
    <m/>
    <m/>
    <s v="Employee Engagement Handbook"/>
    <m/>
    <m/>
    <m/>
    <s v="2022-05-31 16:30:49.954000+00:00"/>
    <s v="2022-08-26 08:53:54.088000+00:00"/>
    <s v="GTL"/>
  </r>
  <r>
    <x v="11"/>
    <n v="70000"/>
    <s v="INR"/>
    <n v="0"/>
    <x v="49"/>
    <s v="Sales"/>
    <s v="stat_kcR4fZg7TU7jjk1jAVua3qGLRS4J5uFayEjK5j02wtv"/>
    <s v="Unqualified"/>
    <x v="1"/>
    <s v="OpportunityStatusType.Lost"/>
    <s v="cont_s4ko2WXY0Q9l8Oi6yY86S1EKTbt0mQNhJblQTRuwFQV"/>
    <s v="Vishakha Waikar"/>
    <s v="GPA (Fresh)"/>
    <s v="lead_NiQ2mgUHlRjWnP99uTdyW63TU9UgwffVObGcmi4vbuy"/>
    <s v="Rise WPU (Fresh)"/>
    <s v="Pranav Kenjale"/>
    <s v="user_LKRhV6rhcBe0uL8u70UUGeDjbMupuho4TaiAOCbT7HT"/>
    <s v="Kashif Ahmad"/>
    <s v="2022-06-17 08:16:37.420000+00:00"/>
    <s v="2022-06-20 10:35:30.753000+00:00"/>
    <m/>
    <s v="Pune"/>
    <m/>
    <m/>
    <m/>
    <n v="159"/>
    <m/>
    <m/>
    <m/>
    <m/>
    <m/>
    <m/>
    <m/>
    <m/>
    <m/>
    <m/>
    <m/>
    <s v="Education"/>
    <m/>
    <m/>
    <m/>
    <m/>
    <m/>
    <m/>
    <m/>
    <m/>
    <m/>
    <m/>
    <m/>
    <m/>
    <s v="Shekhar Sakore"/>
    <m/>
    <s v="user_encRk5bIEFN6ZA11h4WH2AdZTiZpogLSlMIaj0E30SZ"/>
    <s v="Daya Gowda"/>
    <m/>
    <m/>
    <s v="July"/>
    <x v="2"/>
    <m/>
    <m/>
    <m/>
    <m/>
    <m/>
    <m/>
    <s v="2022-06-17 08:10:34.754000+00:00"/>
    <s v="2022-09-26 11:15:49.862000+00:00"/>
    <m/>
  </r>
  <r>
    <x v="15"/>
    <n v="100000"/>
    <s v="INR"/>
    <n v="0"/>
    <x v="65"/>
    <s v="Sales"/>
    <s v="stat_kcR4fZg7TU7jjk1jAVua3qGLRS4J5uFayEjK5j02wtv"/>
    <s v="Unqualified"/>
    <x v="1"/>
    <s v="OpportunityStatusType.Lost"/>
    <s v="cont_Qup3qhTIgMr3LBeDszjUGV1yLHBTAAhOXsAkfRqMrbJ"/>
    <s v="Shyam Pandirkar"/>
    <s v="GPA - Working with Allianz Brokers and have connect with Leadership and sign with a new name every year"/>
    <s v="lead_G7sDp639tMe8BQbNFYvCUntxlHYUqoJ8vrfevj08Sa7"/>
    <s v="Acme Housing Industries Pvt. Ltd."/>
    <s v="Mayur Gadiyar"/>
    <s v="user_N52PP2uP2VZc2gm0nhh6CNFSif4n85g1cdxoNFd9ct0"/>
    <s v="Naveen Kumar"/>
    <s v="2022-05-16 10:35:59.228000+00:00"/>
    <s v="2022-06-20 05:42:46.934000+00:00"/>
    <m/>
    <s v="Mumbai"/>
    <m/>
    <m/>
    <m/>
    <n v="150"/>
    <m/>
    <m/>
    <m/>
    <m/>
    <m/>
    <m/>
    <m/>
    <s v="PAID_SOCIAL"/>
    <m/>
    <m/>
    <m/>
    <s v="Construction &amp; Real Estate"/>
    <m/>
    <m/>
    <m/>
    <m/>
    <m/>
    <m/>
    <m/>
    <m/>
    <m/>
    <m/>
    <m/>
    <m/>
    <s v="Mrunmay Jalgaonkar"/>
    <m/>
    <s v="user_bdUPAGjcS7p6513So3N4g3aWNS5HuBuVJi7bvCPAsLt"/>
    <s v="Mayur Gadiyar"/>
    <m/>
    <m/>
    <s v="July"/>
    <x v="19"/>
    <m/>
    <m/>
    <s v="AM is Shweta Agarwal, Employer Review Tracker"/>
    <m/>
    <m/>
    <m/>
    <s v="2022-05-16 10:32:09.237000+00:00"/>
    <s v="2022-09-27 05:04:53.927000+00:00"/>
    <s v="GPA"/>
  </r>
  <r>
    <x v="15"/>
    <n v="1500000"/>
    <s v="INR"/>
    <n v="0"/>
    <x v="65"/>
    <s v="Sales"/>
    <s v="stat_kcR4fZg7TU7jjk1jAVua3qGLRS4J5uFayEjK5j02wtv"/>
    <s v="Unqualified"/>
    <x v="1"/>
    <s v="OpportunityStatusType.Lost"/>
    <s v="cont_Qup3qhTIgMr3LBeDszjUGV1yLHBTAAhOXsAkfRqMrbJ"/>
    <s v="Shyam Pandirkar"/>
    <s v="GMC - Working with Allianz Brokers and have connect with Leadership and sign with a new name every year"/>
    <s v="lead_G7sDp639tMe8BQbNFYvCUntxlHYUqoJ8vrfevj08Sa7"/>
    <s v="Acme Housing Industries Pvt. Ltd."/>
    <s v="Mayur Gadiyar"/>
    <s v="user_N52PP2uP2VZc2gm0nhh6CNFSif4n85g1cdxoNFd9ct0"/>
    <s v="Naveen Kumar"/>
    <s v="2022-05-16 10:35:30.261000+00:00"/>
    <s v="2022-06-20 05:42:27.170000+00:00"/>
    <m/>
    <s v="Mumbai"/>
    <m/>
    <m/>
    <m/>
    <n v="150"/>
    <m/>
    <m/>
    <m/>
    <m/>
    <m/>
    <m/>
    <m/>
    <s v="PAID_SOCIAL"/>
    <m/>
    <m/>
    <m/>
    <s v="Construction &amp; Real Estate"/>
    <m/>
    <m/>
    <m/>
    <m/>
    <m/>
    <m/>
    <m/>
    <m/>
    <m/>
    <m/>
    <m/>
    <m/>
    <s v="Mrunmay Jalgaonkar"/>
    <m/>
    <s v="user_bdUPAGjcS7p6513So3N4g3aWNS5HuBuVJi7bvCPAsLt"/>
    <s v="Mayur Gadiyar"/>
    <m/>
    <m/>
    <s v="July"/>
    <x v="19"/>
    <m/>
    <m/>
    <s v="AM is Shweta Agarwal, Employer Review Tracker"/>
    <m/>
    <m/>
    <m/>
    <s v="2022-05-16 10:32:09.237000+00:00"/>
    <s v="2022-09-27 05:04:53.927000+00:00"/>
    <s v="GMC"/>
  </r>
  <r>
    <x v="18"/>
    <n v="400000"/>
    <s v="INR"/>
    <n v="0"/>
    <x v="75"/>
    <s v="Sales"/>
    <s v="stat_kcR4fZg7TU7jjk1jAVua3qGLRS4J5uFayEjK5j02wtv"/>
    <s v="Unqualified"/>
    <x v="1"/>
    <s v="OpportunityStatusType.Lost"/>
    <m/>
    <m/>
    <m/>
    <s v="lead_9XjyJUD1XPryo4o5KLmV72RbbLfb6XpnxxMbrMqeO2E"/>
    <s v="Tech Mahindra"/>
    <s v="Namrata Aurora"/>
    <s v="user_IgNfKH7wuLLjHvexoMm2PXWcnF3zYft0ZbMTyfwKRUg"/>
    <s v="Moziez Chamadia"/>
    <s v="2022-05-16 10:28:52.633000+00:00"/>
    <s v="2022-06-19 16:23:48.980000+00:00"/>
    <m/>
    <s v="Mumbai"/>
    <m/>
    <m/>
    <m/>
    <n v="3702"/>
    <m/>
    <m/>
    <s v="Facebook"/>
    <m/>
    <m/>
    <m/>
    <m/>
    <s v="PAID_SOCIAL"/>
    <m/>
    <m/>
    <m/>
    <s v="IT Services &amp; IT Consulting"/>
    <m/>
    <m/>
    <m/>
    <m/>
    <m/>
    <m/>
    <m/>
    <m/>
    <m/>
    <m/>
    <m/>
    <m/>
    <s v="Mrunmay Jalgaonkar"/>
    <m/>
    <s v="user_IpBH4s1Av5OVFfQQ3nW0qPDDjwLT9uRfx1sVhml8UQA"/>
    <s v="Namrata Aurora"/>
    <m/>
    <m/>
    <s v="June"/>
    <x v="2"/>
    <s v="Naukri.com"/>
    <m/>
    <s v="Employee Engagement Handbook"/>
    <m/>
    <m/>
    <m/>
    <s v="2021-11-22 06:37:22.393000+00:00"/>
    <s v="2022-09-07 04:47:23.311000+00:00"/>
    <s v="GPA"/>
  </r>
  <r>
    <x v="15"/>
    <n v="1000000"/>
    <s v="INR"/>
    <n v="0"/>
    <x v="84"/>
    <s v="Sales"/>
    <s v="stat_kcR4fZg7TU7jjk1jAVua3qGLRS4J5uFayEjK5j02wtv"/>
    <s v="Unqualified"/>
    <x v="1"/>
    <s v="OpportunityStatusType.Lost"/>
    <s v="cont_4cAZiK5WSYNliOaONCMJmRoRiLzu9DH7FYKNqNE11IR"/>
    <s v="Anant Keshav"/>
    <s v="GTL ren. With Marsh for more than 15 years. Global Mandate"/>
    <s v="lead_KYCE9GsQMP4QZS8WVQYJkquP0Cz2pGp6mvssCWrG6Dr"/>
    <s v="Fugro Survey India Pvt Ltd"/>
    <s v="Gauri Jori"/>
    <s v="user_N52PP2uP2VZc2gm0nhh6CNFSif4n85g1cdxoNFd9ct0"/>
    <s v="Naveen Kumar"/>
    <s v="2022-06-02 12:33:33.912000+00:00"/>
    <s v="2022-06-20 05:41:25.144000+00:00"/>
    <m/>
    <s v="Mumbai"/>
    <m/>
    <m/>
    <m/>
    <n v="352"/>
    <m/>
    <m/>
    <m/>
    <m/>
    <m/>
    <m/>
    <m/>
    <m/>
    <m/>
    <m/>
    <m/>
    <s v="Oil &amp; Gas"/>
    <m/>
    <m/>
    <m/>
    <m/>
    <m/>
    <m/>
    <m/>
    <m/>
    <m/>
    <m/>
    <m/>
    <m/>
    <s v="Rakesh Nade"/>
    <m/>
    <s v="user_5YHA1ZU4iP896lD1YJehdJcMx7ZEgWCpulT4T2c3pJ3"/>
    <s v="Gauri Jori"/>
    <m/>
    <m/>
    <s v="July; March"/>
    <x v="12"/>
    <s v="Lusha"/>
    <m/>
    <m/>
    <m/>
    <m/>
    <m/>
    <s v="2021-08-03 11:33:04.676000+00:00"/>
    <s v="2022-09-14 11:42:20.277000+00:00"/>
    <m/>
  </r>
  <r>
    <x v="18"/>
    <n v="4000000"/>
    <s v="INR"/>
    <n v="0"/>
    <x v="75"/>
    <s v="Sales"/>
    <s v="stat_kcR4fZg7TU7jjk1jAVua3qGLRS4J5uFayEjK5j02wtv"/>
    <s v="Unqualified"/>
    <x v="1"/>
    <s v="OpportunityStatusType.Lost"/>
    <m/>
    <m/>
    <m/>
    <s v="lead_9XjyJUD1XPryo4o5KLmV72RbbLfb6XpnxxMbrMqeO2E"/>
    <s v="Tech Mahindra"/>
    <s v="Namrata Aurora"/>
    <s v="user_IgNfKH7wuLLjHvexoMm2PXWcnF3zYft0ZbMTyfwKRUg"/>
    <s v="Moziez Chamadia"/>
    <s v="2022-05-16 10:28:26.006000+00:00"/>
    <s v="2022-06-19 16:23:37.223000+00:00"/>
    <m/>
    <s v="Mumbai"/>
    <m/>
    <m/>
    <m/>
    <n v="3702"/>
    <m/>
    <m/>
    <s v="Facebook"/>
    <m/>
    <m/>
    <m/>
    <m/>
    <s v="PAID_SOCIAL"/>
    <m/>
    <m/>
    <m/>
    <s v="IT Services &amp; IT Consulting"/>
    <m/>
    <m/>
    <m/>
    <m/>
    <m/>
    <m/>
    <m/>
    <m/>
    <m/>
    <m/>
    <m/>
    <m/>
    <s v="Mrunmay Jalgaonkar"/>
    <m/>
    <s v="user_IpBH4s1Av5OVFfQQ3nW0qPDDjwLT9uRfx1sVhml8UQA"/>
    <s v="Namrata Aurora"/>
    <m/>
    <m/>
    <s v="June"/>
    <x v="2"/>
    <s v="Naukri.com"/>
    <m/>
    <s v="Employee Engagement Handbook"/>
    <m/>
    <m/>
    <m/>
    <s v="2021-11-22 06:37:22.393000+00:00"/>
    <s v="2022-09-07 04:47:23.311000+00:00"/>
    <s v="GTL"/>
  </r>
  <r>
    <x v="24"/>
    <n v="100000"/>
    <s v="INR"/>
    <n v="0"/>
    <x v="16"/>
    <s v="Sales"/>
    <s v="stat_kcR4fZg7TU7jjk1jAVua3qGLRS4J5uFayEjK5j02wtv"/>
    <s v="Unqualified"/>
    <x v="1"/>
    <s v="OpportunityStatusType.Lost"/>
    <s v="cont_dmr8gSJA2NdsF23lkPu30gcRhFKYKcFgh6T4AVFMug1"/>
    <s v="Abhineet Sawa"/>
    <s v="GTL - Fresh"/>
    <s v="lead_DxJKdrrqbOtnzydlyavZN3V8NOpjpNgyQQgifT3vNtR"/>
    <s v="Snapmint ( Fresh )"/>
    <s v="Shreenath Bhat"/>
    <s v="user_sD3YjSs92XKUfD0OPHeo886g6tW6aCM0iUhX5VVUuJi"/>
    <s v="Navin Panjwani"/>
    <s v="2022-06-16 12:54:42.531000+00:00"/>
    <s v="2022-06-17 11:56:14.899000+00:00"/>
    <m/>
    <s v="Mumbai"/>
    <m/>
    <m/>
    <m/>
    <n v="100"/>
    <m/>
    <m/>
    <m/>
    <m/>
    <m/>
    <m/>
    <m/>
    <s v="PAID_SOCIAL"/>
    <m/>
    <m/>
    <m/>
    <s v="Banking &amp; Finance"/>
    <m/>
    <m/>
    <m/>
    <m/>
    <m/>
    <m/>
    <m/>
    <m/>
    <m/>
    <m/>
    <m/>
    <m/>
    <s v="Aniket Vahile"/>
    <m/>
    <s v="user_vMd4rmcrSbjykdyL2J7rrYn84SWdcNc5FKligrmItPw"/>
    <s v="Shreenath Bhat"/>
    <m/>
    <m/>
    <m/>
    <x v="1"/>
    <s v="Lusha"/>
    <m/>
    <s v="Glengarry"/>
    <m/>
    <m/>
    <m/>
    <s v="2021-12-23 08:11:25.923000+00:00"/>
    <s v="2022-10-19 05:10:27.564000+00:00"/>
    <s v="GTL"/>
  </r>
  <r>
    <x v="18"/>
    <n v="10000000"/>
    <s v="INR"/>
    <n v="0"/>
    <x v="75"/>
    <s v="Sales"/>
    <s v="stat_kcR4fZg7TU7jjk1jAVua3qGLRS4J5uFayEjK5j02wtv"/>
    <s v="Unqualified"/>
    <x v="1"/>
    <s v="OpportunityStatusType.Lost"/>
    <m/>
    <m/>
    <m/>
    <s v="lead_9XjyJUD1XPryo4o5KLmV72RbbLfb6XpnxxMbrMqeO2E"/>
    <s v="Tech Mahindra"/>
    <s v="Namrata Aurora"/>
    <s v="user_IgNfKH7wuLLjHvexoMm2PXWcnF3zYft0ZbMTyfwKRUg"/>
    <s v="Moziez Chamadia"/>
    <s v="2022-05-16 10:27:49.423000+00:00"/>
    <s v="2022-06-19 16:23:25.881000+00:00"/>
    <m/>
    <s v="Mumbai"/>
    <m/>
    <m/>
    <m/>
    <n v="3702"/>
    <m/>
    <m/>
    <s v="Facebook"/>
    <m/>
    <m/>
    <m/>
    <m/>
    <s v="PAID_SOCIAL"/>
    <m/>
    <m/>
    <m/>
    <s v="IT Services &amp; IT Consulting"/>
    <m/>
    <m/>
    <m/>
    <m/>
    <m/>
    <m/>
    <m/>
    <m/>
    <m/>
    <m/>
    <m/>
    <m/>
    <s v="Mrunmay Jalgaonkar"/>
    <m/>
    <s v="user_IpBH4s1Av5OVFfQQ3nW0qPDDjwLT9uRfx1sVhml8UQA"/>
    <s v="Namrata Aurora"/>
    <m/>
    <m/>
    <s v="June"/>
    <x v="2"/>
    <s v="Naukri.com"/>
    <m/>
    <s v="Employee Engagement Handbook"/>
    <m/>
    <m/>
    <m/>
    <s v="2021-11-22 06:37:22.393000+00:00"/>
    <s v="2022-09-07 04:47:23.311000+00:00"/>
    <s v="GMC"/>
  </r>
  <r>
    <x v="7"/>
    <n v="200000"/>
    <s v="INR"/>
    <n v="0"/>
    <x v="10"/>
    <s v="Sales"/>
    <s v="stat_kcR4fZg7TU7jjk1jAVua3qGLRS4J5uFayEjK5j02wtv"/>
    <s v="Unqualified"/>
    <x v="1"/>
    <s v="OpportunityStatusType.Lost"/>
    <s v="cont_X5FUh1zmSwE1U2CqDtExrqgEf5XLiEGGRTggL4oIm5d"/>
    <s v="Gaurav Kakkar"/>
    <s v="Loop Membership"/>
    <s v="lead_GOURrhQwl8g5UEEKhhzggVl1JPBeAhv8wLtr0AXrf1K"/>
    <s v="Emirates Logistics"/>
    <s v="Gauri Jori"/>
    <s v="user_U27GK6WjhLhUhi1EDKXV57xMpn8n8DMIOjci1q3UReZ"/>
    <s v="Abhiroop Ganguly"/>
    <s v="2022-05-12 05:54:07.318000+00:00"/>
    <s v="2022-06-16 06:56:43.365000+00:00"/>
    <m/>
    <s v="Mumbai"/>
    <m/>
    <m/>
    <m/>
    <n v="197"/>
    <m/>
    <m/>
    <m/>
    <m/>
    <m/>
    <m/>
    <m/>
    <m/>
    <m/>
    <m/>
    <m/>
    <s v="Transportation &amp; Logistics"/>
    <m/>
    <m/>
    <m/>
    <m/>
    <m/>
    <m/>
    <m/>
    <m/>
    <m/>
    <m/>
    <m/>
    <m/>
    <s v="Aniket Vahile; Shekhar Sakore"/>
    <m/>
    <s v="user_5YHA1ZU4iP896lD1YJehdJcMx7ZEgWCpulT4T2c3pJ3"/>
    <s v="Gauri Jori"/>
    <m/>
    <m/>
    <s v="May"/>
    <x v="4"/>
    <m/>
    <m/>
    <s v="Employee Wellness Handbook"/>
    <m/>
    <m/>
    <m/>
    <s v="2021-04-29 08:35:48.062000+00:00"/>
    <s v="2022-10-18 08:23:43.686000+00:00"/>
    <m/>
  </r>
  <r>
    <x v="24"/>
    <n v="20000"/>
    <s v="INR"/>
    <n v="0"/>
    <x v="16"/>
    <s v="Sales"/>
    <s v="stat_kcR4fZg7TU7jjk1jAVua3qGLRS4J5uFayEjK5j02wtv"/>
    <s v="Unqualified"/>
    <x v="1"/>
    <s v="OpportunityStatusType.Lost"/>
    <s v="cont_qn3g6cSWMswZOCp6LOTI0Jc0yTdbOD0xtgj3OTxchNZ"/>
    <s v="Vivek Gala"/>
    <s v="GPA - Fresh"/>
    <s v="lead_DxJKdrrqbOtnzydlyavZN3V8NOpjpNgyQQgifT3vNtR"/>
    <s v="Snapmint ( Fresh )"/>
    <s v="Shreenath Bhat"/>
    <s v="user_sD3YjSs92XKUfD0OPHeo886g6tW6aCM0iUhX5VVUuJi"/>
    <s v="Navin Panjwani"/>
    <s v="2022-06-16 12:54:13.511000+00:00"/>
    <s v="2022-06-17 11:56:06.253000+00:00"/>
    <m/>
    <s v="Mumbai"/>
    <m/>
    <m/>
    <m/>
    <n v="100"/>
    <m/>
    <m/>
    <m/>
    <m/>
    <m/>
    <m/>
    <m/>
    <s v="PAID_SOCIAL"/>
    <m/>
    <m/>
    <m/>
    <s v="Banking &amp; Finance"/>
    <m/>
    <m/>
    <m/>
    <m/>
    <m/>
    <m/>
    <m/>
    <m/>
    <m/>
    <m/>
    <m/>
    <m/>
    <s v="Aniket Vahile"/>
    <m/>
    <s v="user_vMd4rmcrSbjykdyL2J7rrYn84SWdcNc5FKligrmItPw"/>
    <s v="Shreenath Bhat"/>
    <m/>
    <m/>
    <m/>
    <x v="1"/>
    <s v="Lusha"/>
    <m/>
    <s v="Glengarry"/>
    <m/>
    <m/>
    <m/>
    <s v="2021-12-23 08:11:25.923000+00:00"/>
    <s v="2022-10-19 05:10:27.564000+00:00"/>
    <s v="GPA"/>
  </r>
  <r>
    <x v="2"/>
    <n v="500000"/>
    <s v="INR"/>
    <n v="0"/>
    <x v="79"/>
    <s v="Sales"/>
    <s v="stat_kcR4fZg7TU7jjk1jAVua3qGLRS4J5uFayEjK5j02wtv"/>
    <s v="Unqualified"/>
    <x v="1"/>
    <s v="OpportunityStatusType.Lost"/>
    <s v="cont_sUCNWty4Y8HMzjnLHHOB5k0X44Ehp6OOA1YNopYgNkA"/>
    <s v="Gayatri Singh Faujdar"/>
    <m/>
    <s v="lead_BbhSrFUARIxOBG0zyMSvRDKSa8HIPuvgy5BAwNNs1pr"/>
    <s v="Rupifi"/>
    <s v="Prateek Wadhwa"/>
    <s v="user_FdWFezbLzkYQcGsBUsjZO25nr2poK2nRbqV47Rs5Kfm"/>
    <s v="Prateek Wadhwa"/>
    <s v="2022-05-26 10:07:57.090000+00:00"/>
    <s v="2022-06-17 10:22:50.937000+00:00"/>
    <m/>
    <s v="Bangalore"/>
    <m/>
    <m/>
    <m/>
    <m/>
    <m/>
    <m/>
    <m/>
    <m/>
    <m/>
    <m/>
    <m/>
    <m/>
    <m/>
    <m/>
    <m/>
    <m/>
    <m/>
    <m/>
    <m/>
    <m/>
    <m/>
    <m/>
    <m/>
    <m/>
    <m/>
    <m/>
    <m/>
    <m/>
    <m/>
    <m/>
    <s v="user_FdWFezbLzkYQcGsBUsjZO25nr2poK2nRbqV47Rs5Kfm"/>
    <s v="Prateek Wadhwa"/>
    <m/>
    <m/>
    <m/>
    <x v="4"/>
    <m/>
    <m/>
    <s v="Employee Engagement Handbook"/>
    <m/>
    <m/>
    <m/>
    <s v="2022-05-19 08:21:58.759000+00:00"/>
    <s v="2022-08-27 08:11:28.390000+00:00"/>
    <s v="GMC"/>
  </r>
  <r>
    <x v="46"/>
    <n v="3000000"/>
    <s v="INR"/>
    <n v="0"/>
    <x v="68"/>
    <s v="Sales"/>
    <s v="stat_kcR4fZg7TU7jjk1jAVua3qGLRS4J5uFayEjK5j02wtv"/>
    <s v="Unqualified"/>
    <x v="1"/>
    <s v="OpportunityStatusType.Lost"/>
    <s v="cont_VP3idTUu5VqWXxnbOeaNJJgrVPQcjlaMHojBFa3YDZQ"/>
    <s v="Sandeep Shetty"/>
    <m/>
    <s v="lead_IeFdvKk9WOxSbeL5BrFcsPJE4TGTZ2RbFc0GDbJxK6b"/>
    <s v="Sharon Bio-Medicine Ltd."/>
    <s v="Harmanjit Singh"/>
    <s v="user_lwF8ctKa5IyxqATpO2EOw2h0AEPiCMHOgewiH38Ei77"/>
    <s v="Harmanjit Singh"/>
    <s v="2022-05-05 12:07:39.619000+00:00"/>
    <s v="2022-06-15 06:26:18.562000+00:00"/>
    <m/>
    <s v="Mumbai"/>
    <m/>
    <m/>
    <m/>
    <n v="311"/>
    <m/>
    <m/>
    <m/>
    <m/>
    <m/>
    <m/>
    <m/>
    <m/>
    <m/>
    <m/>
    <m/>
    <s v="Manufacturing"/>
    <m/>
    <m/>
    <m/>
    <m/>
    <m/>
    <m/>
    <m/>
    <m/>
    <m/>
    <m/>
    <m/>
    <m/>
    <m/>
    <m/>
    <s v="user_lwF8ctKa5IyxqATpO2EOw2h0AEPiCMHOgewiH38Ei77"/>
    <s v="Harmanjit Singh"/>
    <m/>
    <m/>
    <s v="July"/>
    <x v="2"/>
    <m/>
    <m/>
    <m/>
    <m/>
    <m/>
    <m/>
    <s v="2022-02-10 00:43:05.759000+00:00"/>
    <s v="2022-07-27 06:49:10.464000+00:00"/>
    <s v="GMC"/>
  </r>
  <r>
    <x v="47"/>
    <n v="3000000"/>
    <s v="INR"/>
    <n v="0"/>
    <x v="16"/>
    <s v="Sales"/>
    <s v="stat_1hn9nRJaLbI53NxPuSQgo90kRpbpKsFlwN4oEGNUTdO"/>
    <s v="Lost"/>
    <x v="1"/>
    <s v="OpportunityStatusType.Lost"/>
    <s v="cont_7YE6EZqFppwAU7vquISVkPRGIKgstUQcmSE8WmzcB7H"/>
    <s v="Arumugarajan Balasubramanian"/>
    <m/>
    <s v="lead_dnV8ba5u6m6AeLepbPrjJMNkLuJt98rnMKxuNz99f06"/>
    <s v="DISYS"/>
    <s v="Tulika Chakra"/>
    <s v="user_3M4sSNA7MJfTjZahrmYek9iYlXQT0WYVZHKp4rxx2V1"/>
    <s v="Tulika Chakra"/>
    <s v="2022-04-29 11:45:37.948000+00:00"/>
    <s v="2022-06-14 07:32:28.816000+00:00"/>
    <m/>
    <s v="Mumbai"/>
    <m/>
    <m/>
    <m/>
    <n v="1200"/>
    <m/>
    <m/>
    <s v="Facebook"/>
    <m/>
    <m/>
    <m/>
    <m/>
    <s v="PAID_SOCIAL"/>
    <m/>
    <m/>
    <m/>
    <s v="IT Services &amp; IT Consulting"/>
    <m/>
    <m/>
    <m/>
    <m/>
    <m/>
    <m/>
    <m/>
    <m/>
    <m/>
    <m/>
    <m/>
    <m/>
    <s v="Amol Gawali; Deepak Yadav"/>
    <m/>
    <s v="user_IpBH4s1Av5OVFfQQ3nW0qPDDjwLT9uRfx1sVhml8UQA"/>
    <s v="Namrata Aurora"/>
    <m/>
    <m/>
    <s v="July"/>
    <x v="1"/>
    <s v="Naukri.com"/>
    <m/>
    <s v="Employee Engagement Handbook"/>
    <m/>
    <m/>
    <m/>
    <s v="2022-04-27 07:19:20.533000+00:00"/>
    <s v="2022-10-20 11:02:11.192000+00:00"/>
    <s v="GTL"/>
  </r>
  <r>
    <x v="44"/>
    <n v="1000000"/>
    <s v="INR"/>
    <n v="0"/>
    <x v="84"/>
    <s v="Sales"/>
    <s v="stat_kcR4fZg7TU7jjk1jAVua3qGLRS4J5uFayEjK5j02wtv"/>
    <s v="Unqualified"/>
    <x v="1"/>
    <s v="OpportunityStatusType.Lost"/>
    <s v="cont_Ql9iBdyQF8FzDEF6k1kjcV2ZX9DHHhmfUOEy4cUNzgd"/>
    <s v="Sukvinder Singh"/>
    <s v="Loop App &amp; offerings required"/>
    <s v="lead_uujhaIHZ418974u1aNILsSHayaqJeo9t87LhpqEDfIA"/>
    <s v="InfoCepts"/>
    <s v="Gauri Jori"/>
    <s v="user_5YHA1ZU4iP896lD1YJehdJcMx7ZEgWCpulT4T2c3pJ3"/>
    <s v="Gauri Jori"/>
    <s v="2022-03-17 06:59:13.314000+00:00"/>
    <s v="2022-06-15 05:49:18.046000+00:00"/>
    <m/>
    <s v="Nagpur"/>
    <m/>
    <m/>
    <m/>
    <n v="1150"/>
    <m/>
    <m/>
    <m/>
    <m/>
    <m/>
    <m/>
    <m/>
    <s v="PAID_SOCIAL"/>
    <m/>
    <m/>
    <m/>
    <s v="IT Services &amp; IT Consulting"/>
    <m/>
    <m/>
    <m/>
    <m/>
    <m/>
    <m/>
    <m/>
    <m/>
    <m/>
    <m/>
    <m/>
    <m/>
    <s v="Deepak Yadav"/>
    <m/>
    <s v="user_5YHA1ZU4iP896lD1YJehdJcMx7ZEgWCpulT4T2c3pJ3"/>
    <s v="Gauri Jori"/>
    <m/>
    <m/>
    <s v="February"/>
    <x v="1"/>
    <s v="soumen majumdar"/>
    <m/>
    <s v="Ssoumen List"/>
    <m/>
    <m/>
    <m/>
    <s v="2021-10-26 11:53:00.068000+00:00"/>
    <s v="2022-09-01 15:26:12.334000+00:00"/>
    <m/>
  </r>
  <r>
    <x v="21"/>
    <n v="200000"/>
    <s v="INR"/>
    <n v="0"/>
    <x v="91"/>
    <s v="Sales"/>
    <s v="stat_kcR4fZg7TU7jjk1jAVua3qGLRS4J5uFayEjK5j02wtv"/>
    <s v="Unqualified"/>
    <x v="1"/>
    <s v="OpportunityStatusType.Lost"/>
    <s v="cont_ouHBC10IajNYkHKTXEayjM5MsiLxWWHdceB8aBCYx9A"/>
    <s v="kiran kumar"/>
    <s v="GPA Renewal"/>
    <s v="lead_rZGxcFwI7hyPtqqyvz5rj9MxJSZPISGGIMZb1c6aIAM"/>
    <s v="Simplilearn"/>
    <s v="Aishwarya Nyayadhish"/>
    <s v="user_Iwn6da5WKkZqwUySK0oUuCb72pFP5WEm4zAb92ijqFe"/>
    <s v="Sonal Paithankar"/>
    <s v="2022-05-26 05:20:16.402000+00:00"/>
    <s v="2022-06-14 06:21:54.944000+00:00"/>
    <m/>
    <s v="Bangalore"/>
    <m/>
    <m/>
    <m/>
    <n v="2100"/>
    <m/>
    <m/>
    <m/>
    <m/>
    <m/>
    <m/>
    <m/>
    <s v="PAID_SOCIAL"/>
    <m/>
    <m/>
    <m/>
    <m/>
    <m/>
    <m/>
    <m/>
    <m/>
    <m/>
    <m/>
    <m/>
    <m/>
    <m/>
    <m/>
    <m/>
    <m/>
    <s v="Sakshi Soni"/>
    <m/>
    <s v="user_6hRQhcoLhZEDUBYaw3vS7rv6T5582sGfXq4jNRqTfUU"/>
    <s v="Aishwarya Nyayadhish"/>
    <m/>
    <m/>
    <s v="July"/>
    <x v="4"/>
    <s v="Lusha"/>
    <m/>
    <s v="Employee Wellness Handbook"/>
    <m/>
    <m/>
    <m/>
    <s v="2022-03-14 15:08:27.785000+00:00"/>
    <s v="2022-09-12 13:09:24.552000+00:00"/>
    <m/>
  </r>
  <r>
    <x v="21"/>
    <n v="8000000"/>
    <s v="INR"/>
    <n v="0"/>
    <x v="91"/>
    <s v="Sales"/>
    <s v="stat_kcR4fZg7TU7jjk1jAVua3qGLRS4J5uFayEjK5j02wtv"/>
    <s v="Unqualified"/>
    <x v="1"/>
    <s v="OpportunityStatusType.Lost"/>
    <s v="cont_ouHBC10IajNYkHKTXEayjM5MsiLxWWHdceB8aBCYx9A"/>
    <s v="kiran kumar"/>
    <s v="GTL Renewal"/>
    <s v="lead_rZGxcFwI7hyPtqqyvz5rj9MxJSZPISGGIMZb1c6aIAM"/>
    <s v="Simplilearn"/>
    <s v="Aishwarya Nyayadhish"/>
    <s v="user_Iwn6da5WKkZqwUySK0oUuCb72pFP5WEm4zAb92ijqFe"/>
    <s v="Sonal Paithankar"/>
    <s v="2022-05-26 05:21:17.698000+00:00"/>
    <s v="2022-06-14 06:22:00.857000+00:00"/>
    <m/>
    <s v="Bangalore"/>
    <m/>
    <m/>
    <m/>
    <n v="2100"/>
    <m/>
    <m/>
    <m/>
    <m/>
    <m/>
    <m/>
    <m/>
    <s v="PAID_SOCIAL"/>
    <m/>
    <m/>
    <m/>
    <m/>
    <m/>
    <m/>
    <m/>
    <m/>
    <m/>
    <m/>
    <m/>
    <m/>
    <m/>
    <m/>
    <m/>
    <m/>
    <s v="Sakshi Soni"/>
    <m/>
    <s v="user_6hRQhcoLhZEDUBYaw3vS7rv6T5582sGfXq4jNRqTfUU"/>
    <s v="Aishwarya Nyayadhish"/>
    <m/>
    <m/>
    <s v="July"/>
    <x v="4"/>
    <s v="Lusha"/>
    <m/>
    <s v="Employee Wellness Handbook"/>
    <m/>
    <m/>
    <m/>
    <s v="2022-03-14 15:08:27.785000+00:00"/>
    <s v="2022-09-12 13:09:24.552000+00:00"/>
    <m/>
  </r>
  <r>
    <x v="47"/>
    <n v="3600000"/>
    <s v="INR"/>
    <n v="0"/>
    <x v="16"/>
    <s v="Sales"/>
    <s v="stat_1hn9nRJaLbI53NxPuSQgo90kRpbpKsFlwN4oEGNUTdO"/>
    <s v="Lost"/>
    <x v="1"/>
    <s v="OpportunityStatusType.Lost"/>
    <s v="cont_7YE6EZqFppwAU7vquISVkPRGIKgstUQcmSE8WmzcB7H"/>
    <s v="Arumugarajan Balasubramanian"/>
    <m/>
    <s v="lead_dnV8ba5u6m6AeLepbPrjJMNkLuJt98rnMKxuNz99f06"/>
    <s v="DISYS"/>
    <s v="Tulika Chakra"/>
    <s v="user_3M4sSNA7MJfTjZahrmYek9iYlXQT0WYVZHKp4rxx2V1"/>
    <s v="Tulika Chakra"/>
    <s v="2022-04-29 11:45:11.437000+00:00"/>
    <s v="2022-06-14 07:32:15.510000+00:00"/>
    <m/>
    <s v="Mumbai"/>
    <m/>
    <m/>
    <m/>
    <n v="1200"/>
    <m/>
    <m/>
    <s v="Facebook"/>
    <m/>
    <m/>
    <m/>
    <m/>
    <s v="PAID_SOCIAL"/>
    <m/>
    <m/>
    <m/>
    <s v="IT Services &amp; IT Consulting"/>
    <m/>
    <m/>
    <m/>
    <m/>
    <m/>
    <m/>
    <m/>
    <m/>
    <m/>
    <m/>
    <m/>
    <m/>
    <s v="Amol Gawali; Deepak Yadav"/>
    <m/>
    <s v="user_IpBH4s1Av5OVFfQQ3nW0qPDDjwLT9uRfx1sVhml8UQA"/>
    <s v="Namrata Aurora"/>
    <m/>
    <m/>
    <s v="July"/>
    <x v="1"/>
    <s v="Naukri.com"/>
    <m/>
    <s v="Employee Engagement Handbook"/>
    <m/>
    <m/>
    <m/>
    <s v="2022-04-27 07:19:20.533000+00:00"/>
    <s v="2022-10-20 11:02:11.192000+00:00"/>
    <s v="GMC"/>
  </r>
  <r>
    <x v="41"/>
    <n v="10000000"/>
    <s v="INR"/>
    <n v="0"/>
    <x v="36"/>
    <s v="Sales"/>
    <s v="stat_kcR4fZg7TU7jjk1jAVua3qGLRS4J5uFayEjK5j02wtv"/>
    <s v="Unqualified"/>
    <x v="1"/>
    <s v="OpportunityStatusType.Lost"/>
    <s v="cont_jxVjbWJNrkj3NHY5NfBV2qvEtDKmaPx2FnTNA6VsH6d"/>
    <s v="Prakriti Sarkar"/>
    <s v="They have decided to go with their current broker."/>
    <s v="lead_mDycT3Rans39ary3sLrDfaTb1kzjYOdeJ6XqD4bgNnX"/>
    <s v="Diageo"/>
    <s v="Harmanjit Singh"/>
    <s v="user_srg8vKhTH4Op816Ys9oZfFwLDukscRfgPrYZnVvwv0c"/>
    <s v="Ankur Gaurav"/>
    <s v="2022-05-02 09:38:14.933000+00:00"/>
    <s v="2022-06-14 06:01:17.047000+00:00"/>
    <m/>
    <s v="Bangalore"/>
    <m/>
    <m/>
    <m/>
    <n v="4582"/>
    <m/>
    <m/>
    <m/>
    <m/>
    <m/>
    <m/>
    <m/>
    <m/>
    <m/>
    <m/>
    <m/>
    <s v="Manufacturing"/>
    <m/>
    <m/>
    <m/>
    <m/>
    <m/>
    <m/>
    <m/>
    <m/>
    <m/>
    <m/>
    <m/>
    <m/>
    <s v="Rakesh Nade"/>
    <m/>
    <s v="user_lwF8ctKa5IyxqATpO2EOw2h0AEPiCMHOgewiH38Ei77"/>
    <s v="Harmanjit Singh"/>
    <m/>
    <m/>
    <s v="July"/>
    <x v="4"/>
    <s v="Lusha"/>
    <m/>
    <s v="Downloaded the guide: Designing employee healthcare plan"/>
    <m/>
    <m/>
    <m/>
    <s v="2021-11-17 01:29:51.401000+00:00"/>
    <s v="2022-09-23 06:41:59.668000+00:00"/>
    <s v="GMC"/>
  </r>
  <r>
    <x v="21"/>
    <n v="15000000"/>
    <s v="INR"/>
    <n v="0"/>
    <x v="91"/>
    <s v="Sales"/>
    <s v="stat_kcR4fZg7TU7jjk1jAVua3qGLRS4J5uFayEjK5j02wtv"/>
    <s v="Unqualified"/>
    <x v="1"/>
    <s v="OpportunityStatusType.Lost"/>
    <s v="cont_ouHBC10IajNYkHKTXEayjM5MsiLxWWHdceB8aBCYx9A"/>
    <s v="kiran kumar"/>
    <s v="GMC Renewal"/>
    <s v="lead_rZGxcFwI7hyPtqqyvz5rj9MxJSZPISGGIMZb1c6aIAM"/>
    <s v="Simplilearn"/>
    <s v="Aishwarya Nyayadhish"/>
    <s v="user_Iwn6da5WKkZqwUySK0oUuCb72pFP5WEm4zAb92ijqFe"/>
    <s v="Sonal Paithankar"/>
    <s v="2022-05-26 05:19:40.629000+00:00"/>
    <s v="2022-06-14 06:21:34.427000+00:00"/>
    <m/>
    <s v="Bangalore"/>
    <m/>
    <m/>
    <m/>
    <n v="2100"/>
    <m/>
    <m/>
    <m/>
    <m/>
    <m/>
    <m/>
    <m/>
    <s v="PAID_SOCIAL"/>
    <m/>
    <m/>
    <m/>
    <m/>
    <m/>
    <m/>
    <m/>
    <m/>
    <m/>
    <m/>
    <m/>
    <m/>
    <m/>
    <m/>
    <m/>
    <m/>
    <s v="Sakshi Soni"/>
    <m/>
    <s v="user_6hRQhcoLhZEDUBYaw3vS7rv6T5582sGfXq4jNRqTfUU"/>
    <s v="Aishwarya Nyayadhish"/>
    <m/>
    <m/>
    <s v="July"/>
    <x v="4"/>
    <s v="Lusha"/>
    <m/>
    <s v="Employee Wellness Handbook"/>
    <m/>
    <m/>
    <m/>
    <s v="2022-03-14 15:08:27.785000+00:00"/>
    <s v="2022-09-12 13:09:24.552000+00:00"/>
    <m/>
  </r>
  <r>
    <x v="41"/>
    <n v="100000"/>
    <s v="INR"/>
    <n v="0"/>
    <x v="36"/>
    <s v="Sales"/>
    <s v="stat_kcR4fZg7TU7jjk1jAVua3qGLRS4J5uFayEjK5j02wtv"/>
    <s v="Unqualified"/>
    <x v="1"/>
    <s v="OpportunityStatusType.Lost"/>
    <s v="cont_jxVjbWJNrkj3NHY5NfBV2qvEtDKmaPx2FnTNA6VsH6d"/>
    <s v="Prakriti Sarkar"/>
    <s v="They have decided to go with their current broker."/>
    <s v="lead_mDycT3Rans39ary3sLrDfaTb1kzjYOdeJ6XqD4bgNnX"/>
    <s v="Diageo"/>
    <s v="Harmanjit Singh"/>
    <s v="user_srg8vKhTH4Op816Ys9oZfFwLDukscRfgPrYZnVvwv0c"/>
    <s v="Ankur Gaurav"/>
    <s v="2022-05-02 09:38:39.873000+00:00"/>
    <s v="2022-06-14 06:01:31.375000+00:00"/>
    <m/>
    <s v="Bangalore"/>
    <m/>
    <m/>
    <m/>
    <n v="4582"/>
    <m/>
    <m/>
    <m/>
    <m/>
    <m/>
    <m/>
    <m/>
    <m/>
    <m/>
    <m/>
    <m/>
    <s v="Manufacturing"/>
    <m/>
    <m/>
    <m/>
    <m/>
    <m/>
    <m/>
    <m/>
    <m/>
    <m/>
    <m/>
    <m/>
    <m/>
    <s v="Rakesh Nade"/>
    <m/>
    <s v="user_lwF8ctKa5IyxqATpO2EOw2h0AEPiCMHOgewiH38Ei77"/>
    <s v="Harmanjit Singh"/>
    <m/>
    <m/>
    <s v="July"/>
    <x v="4"/>
    <s v="Lusha"/>
    <m/>
    <s v="Downloaded the guide: Designing employee healthcare plan"/>
    <m/>
    <m/>
    <m/>
    <s v="2021-11-17 01:29:51.401000+00:00"/>
    <s v="2022-09-23 06:41:59.668000+00:00"/>
    <s v="GPA"/>
  </r>
  <r>
    <x v="3"/>
    <n v="400000"/>
    <s v="INR"/>
    <n v="0"/>
    <x v="16"/>
    <s v="Sales"/>
    <s v="stat_kcR4fZg7TU7jjk1jAVua3qGLRS4J5uFayEjK5j02wtv"/>
    <s v="Unqualified"/>
    <x v="1"/>
    <s v="OpportunityStatusType.Lost"/>
    <s v="cont_PxaoEHNVx5mqGYmE0TRQp5IZcPR78m16bg6UrESOUZY"/>
    <s v="Grishma"/>
    <s v="They are just looking for one another quote . Not working . unqualified"/>
    <s v="lead_GQDHDh1lv6R7Ehy1mu3wonwpaLfLfjB5b2mEne7tIZX"/>
    <s v="The Small Big Idea"/>
    <s v="Kaushlya Bhavsar"/>
    <s v="user_GL8PBiV4pvzsQLVHSdZLeMQAQcGjCvLkffg486DHfZJ"/>
    <s v="Anshum Naithani"/>
    <s v="2022-05-31 10:02:32.775000+00:00"/>
    <s v="2022-06-13 04:51:08.766000+00:00"/>
    <m/>
    <s v="Mumbai"/>
    <m/>
    <m/>
    <m/>
    <n v="220"/>
    <m/>
    <m/>
    <m/>
    <m/>
    <m/>
    <m/>
    <m/>
    <m/>
    <m/>
    <m/>
    <m/>
    <s v="Digital Marketing &amp; Advertising"/>
    <m/>
    <m/>
    <m/>
    <m/>
    <m/>
    <m/>
    <m/>
    <m/>
    <m/>
    <m/>
    <m/>
    <m/>
    <s v="Aniket Vahile; Arunkumar Dubey"/>
    <m/>
    <s v="user_FdWFezbLzkYQcGsBUsjZO25nr2poK2nRbqV47Rs5Kfm"/>
    <s v="Prateek Wadhwa"/>
    <m/>
    <m/>
    <s v="August"/>
    <x v="2"/>
    <s v="Naukri.com"/>
    <m/>
    <m/>
    <m/>
    <m/>
    <m/>
    <s v="2022-01-20 12:56:40.928000+00:00"/>
    <s v="2022-10-10 02:53:00.641000+00:00"/>
    <s v="GMC"/>
  </r>
  <r>
    <x v="9"/>
    <n v="114307"/>
    <s v="INR"/>
    <n v="0"/>
    <x v="4"/>
    <s v="Sales"/>
    <s v="stat_1hn9nRJaLbI53NxPuSQgo90kRpbpKsFlwN4oEGNUTdO"/>
    <s v="Lost"/>
    <x v="1"/>
    <s v="OpportunityStatusType.Lost"/>
    <m/>
    <m/>
    <s v="GMC (Fresh)"/>
    <s v="lead_8SBn5w4nHlm8OBX2NZ645mMPMAEJvFyyliWNDrvdsDd"/>
    <s v="Vasmed Health Sciences Pvt ltd (Fresh)"/>
    <s v="Bhairavi Jog"/>
    <s v="user_9SBRjyF0n4iWuhUdqRyQkFhl2J4uyNKhFWvvJEvunX8"/>
    <s v="Omkar Ghate"/>
    <s v="2022-02-02 04:35:25.078000+00:00"/>
    <s v="2022-06-13 08:24:31.710000+00:00"/>
    <m/>
    <s v="Bangalore"/>
    <m/>
    <m/>
    <m/>
    <n v="31"/>
    <m/>
    <m/>
    <m/>
    <m/>
    <m/>
    <m/>
    <m/>
    <m/>
    <m/>
    <m/>
    <m/>
    <s v="Health, Wellness &amp; Fitness"/>
    <m/>
    <m/>
    <m/>
    <m/>
    <m/>
    <m/>
    <m/>
    <m/>
    <m/>
    <m/>
    <m/>
    <m/>
    <m/>
    <m/>
    <s v="user_aM3WaaSUQQmaNnsm9l2FQRVWUEr8RN2ZdXzsuQUalQ3"/>
    <s v="Bharti Bankey"/>
    <s v="Siddharth Angolkar"/>
    <m/>
    <s v="March"/>
    <x v="4"/>
    <m/>
    <m/>
    <s v="Downloaded the guide: Designing employee healthcare plan"/>
    <m/>
    <m/>
    <m/>
    <s v="2021-09-07 11:27:42.309000+00:00"/>
    <s v="2022-07-10 06:52:37.447000+00:00"/>
    <s v="GMC"/>
  </r>
  <r>
    <x v="11"/>
    <n v="100000"/>
    <s v="INR"/>
    <n v="0"/>
    <x v="74"/>
    <s v="Sales"/>
    <s v="stat_kcR4fZg7TU7jjk1jAVua3qGLRS4J5uFayEjK5j02wtv"/>
    <s v="Unqualified"/>
    <x v="1"/>
    <s v="OpportunityStatusType.Lost"/>
    <s v="cont_1deOhgODqxn9RAcAsDJgalod6vcfqjEl8eYipaG4WfY"/>
    <s v="Amin Shaikh"/>
    <s v="GPA Fresh"/>
    <s v="lead_Je0DuqgtRm7o2gUC8NryybSmKbVwS5J9x1rZSu4BaHI"/>
    <s v="Am Infoweb"/>
    <s v="Pranav Kenjale"/>
    <s v="user_LKRhV6rhcBe0uL8u70UUGeDjbMupuho4TaiAOCbT7HT"/>
    <s v="Kashif Ahmad"/>
    <s v="2022-04-29 11:08:12.304000+00:00"/>
    <s v="2022-06-13 05:58:22.401000+00:00"/>
    <m/>
    <s v="Pune"/>
    <m/>
    <m/>
    <m/>
    <n v="900"/>
    <m/>
    <m/>
    <m/>
    <m/>
    <m/>
    <m/>
    <m/>
    <s v="PAID_SOCIAL"/>
    <m/>
    <m/>
    <m/>
    <s v="IT Services &amp; IT Consulting"/>
    <m/>
    <m/>
    <m/>
    <m/>
    <m/>
    <m/>
    <m/>
    <m/>
    <m/>
    <m/>
    <m/>
    <m/>
    <s v="Sakshi Soni"/>
    <m/>
    <s v="user_aM3WaaSUQQmaNnsm9l2FQRVWUEr8RN2ZdXzsuQUalQ3"/>
    <s v="Bharti Bankey"/>
    <s v="Anjali Nishu"/>
    <m/>
    <s v="July"/>
    <x v="4"/>
    <s v="Lusha"/>
    <m/>
    <s v="Employee Engagement Handbook"/>
    <m/>
    <m/>
    <m/>
    <s v="2020-12-14 13:28:55.181000+00:00"/>
    <s v="2022-10-10 07:32:13.913000+00:00"/>
    <m/>
  </r>
  <r>
    <x v="18"/>
    <n v="200000"/>
    <s v="INR"/>
    <n v="0"/>
    <x v="79"/>
    <s v="Sales"/>
    <s v="stat_kcR4fZg7TU7jjk1jAVua3qGLRS4J5uFayEjK5j02wtv"/>
    <s v="Unqualified"/>
    <x v="1"/>
    <s v="OpportunityStatusType.Lost"/>
    <m/>
    <m/>
    <m/>
    <s v="lead_BXNEmtjhpog3tiPKYcQxaC7ByDMP7mgX2myJ9JZISZh"/>
    <s v="Sridevi Tool Engineers Pvt Ltd"/>
    <s v="Kaushlya Bhavsar"/>
    <s v="user_IgNfKH7wuLLjHvexoMm2PXWcnF3zYft0ZbMTyfwKRUg"/>
    <s v="Moziez Chamadia"/>
    <s v="2022-06-08 07:39:04.216000+00:00"/>
    <s v="2022-06-13 04:48:17.875000+00:00"/>
    <m/>
    <s v="Mumbai"/>
    <m/>
    <m/>
    <m/>
    <n v="250"/>
    <m/>
    <m/>
    <m/>
    <m/>
    <m/>
    <m/>
    <m/>
    <s v="PAID_SOCIAL"/>
    <m/>
    <m/>
    <m/>
    <s v="Manufacturing"/>
    <m/>
    <m/>
    <m/>
    <m/>
    <m/>
    <m/>
    <m/>
    <m/>
    <m/>
    <m/>
    <m/>
    <m/>
    <s v="Mrunmay Jalgaonkar"/>
    <m/>
    <s v="user_FdWFezbLzkYQcGsBUsjZO25nr2poK2nRbqV47Rs5Kfm"/>
    <s v="Prateek Wadhwa"/>
    <m/>
    <m/>
    <s v="July"/>
    <x v="4"/>
    <s v="Naukri.com"/>
    <m/>
    <s v="Employee Engagement Handbook"/>
    <m/>
    <m/>
    <m/>
    <s v="2022-06-03 09:06:49.058000+00:00"/>
    <s v="2022-09-01 10:43:16.591000+00:00"/>
    <s v="GPA"/>
  </r>
  <r>
    <x v="16"/>
    <n v="600000"/>
    <s v="INR"/>
    <n v="0"/>
    <x v="38"/>
    <s v="Sales"/>
    <s v="stat_kcR4fZg7TU7jjk1jAVua3qGLRS4J5uFayEjK5j02wtv"/>
    <s v="Unqualified"/>
    <x v="1"/>
    <s v="OpportunityStatusType.Lost"/>
    <s v="cont_gvENqHevyKiaXpXqgWuH3wHbTYwiZ0TFoY1qlMzyss4"/>
    <s v="Nitin Patil"/>
    <s v="Fresh GTL"/>
    <s v="lead_4eSTvwxWsKhB6e3s03DrNWuBBLiAnPAJu4MEm49bLb7"/>
    <s v="S S Communication &amp; Services"/>
    <s v="Sarvesh Pawar"/>
    <s v="user_8jx3L2CDfrbzNnwYUv6Plfha6VxaSGsqcbTXR3sIBZi"/>
    <s v="Manish Balpande"/>
    <s v="2022-05-09 12:28:55.418000+00:00"/>
    <s v="2022-06-13 01:42:47.425000+00:00"/>
    <m/>
    <s v="Kolhapur"/>
    <m/>
    <m/>
    <m/>
    <n v="475"/>
    <m/>
    <m/>
    <m/>
    <m/>
    <m/>
    <m/>
    <m/>
    <m/>
    <m/>
    <m/>
    <m/>
    <s v="Others"/>
    <m/>
    <m/>
    <m/>
    <m/>
    <m/>
    <m/>
    <m/>
    <m/>
    <m/>
    <m/>
    <m/>
    <m/>
    <m/>
    <m/>
    <s v="user_A8KOTZADnUtEQOLt4nSLAmteNStuGh80js75RYjrXVt"/>
    <s v="Sarvesh Pawar"/>
    <m/>
    <m/>
    <s v="June"/>
    <x v="2"/>
    <m/>
    <m/>
    <s v="Manish Balpande Leads"/>
    <m/>
    <m/>
    <m/>
    <s v="2022-01-28 14:05:56.503000+00:00"/>
    <s v="2022-07-12 06:27:26.990000+00:00"/>
    <s v="GTL"/>
  </r>
  <r>
    <x v="16"/>
    <n v="550000"/>
    <s v="INR"/>
    <n v="0"/>
    <x v="38"/>
    <s v="Sales"/>
    <s v="stat_kcR4fZg7TU7jjk1jAVua3qGLRS4J5uFayEjK5j02wtv"/>
    <s v="Unqualified"/>
    <x v="1"/>
    <s v="OpportunityStatusType.Lost"/>
    <s v="cont_gvENqHevyKiaXpXqgWuH3wHbTYwiZ0TFoY1qlMzyss4"/>
    <s v="Nitin Patil"/>
    <s v="GMC 1+5 policy"/>
    <s v="lead_4eSTvwxWsKhB6e3s03DrNWuBBLiAnPAJu4MEm49bLb7"/>
    <s v="S S Communication &amp; Services"/>
    <s v="Sarvesh Pawar"/>
    <s v="user_8jx3L2CDfrbzNnwYUv6Plfha6VxaSGsqcbTXR3sIBZi"/>
    <s v="Manish Balpande"/>
    <s v="2022-05-09 12:30:20.229000+00:00"/>
    <s v="2022-06-13 01:43:01.333000+00:00"/>
    <m/>
    <s v="Kolhapur"/>
    <m/>
    <m/>
    <m/>
    <n v="475"/>
    <m/>
    <m/>
    <m/>
    <m/>
    <m/>
    <m/>
    <m/>
    <m/>
    <m/>
    <m/>
    <m/>
    <s v="Others"/>
    <m/>
    <m/>
    <m/>
    <m/>
    <m/>
    <m/>
    <m/>
    <m/>
    <m/>
    <m/>
    <m/>
    <m/>
    <m/>
    <m/>
    <s v="user_A8KOTZADnUtEQOLt4nSLAmteNStuGh80js75RYjrXVt"/>
    <s v="Sarvesh Pawar"/>
    <m/>
    <m/>
    <s v="June"/>
    <x v="2"/>
    <m/>
    <m/>
    <s v="Manish Balpande Leads"/>
    <m/>
    <m/>
    <m/>
    <s v="2022-01-28 14:05:56.503000+00:00"/>
    <s v="2022-07-12 06:27:26.990000+00:00"/>
    <s v="GMC"/>
  </r>
  <r>
    <x v="32"/>
    <n v="500000"/>
    <s v="INR"/>
    <n v="50"/>
    <x v="84"/>
    <s v="Sales"/>
    <s v="stat_Bh0lNV2usJkCLD6fjWneAqpmASEbmvomDaal7U02FV1"/>
    <s v="Demo Scheduled"/>
    <x v="1"/>
    <s v="OpportunityStatusType.Active"/>
    <m/>
    <m/>
    <m/>
    <s v="lead_2inGIkm0O28avzKhbNUzMo1EuvcFqoPcgLyNGfWXL93"/>
    <s v="IDEA INFINITY IT SOLUTIONS PRIVATE LIMITED"/>
    <s v="Namrata Aurora"/>
    <s v="user_IpBH4s1Av5OVFfQQ3nW0qPDDjwLT9uRfx1sVhml8UQA"/>
    <s v="Namrata Aurora"/>
    <s v="2022-06-10 12:42:21.490000+00:00"/>
    <s v="2022-06-10 12:42:21.490000+00:00"/>
    <m/>
    <s v="Bangalore"/>
    <m/>
    <m/>
    <m/>
    <m/>
    <m/>
    <m/>
    <m/>
    <m/>
    <m/>
    <m/>
    <m/>
    <m/>
    <m/>
    <m/>
    <m/>
    <s v="Professional Services"/>
    <m/>
    <m/>
    <m/>
    <m/>
    <m/>
    <m/>
    <m/>
    <m/>
    <m/>
    <m/>
    <m/>
    <m/>
    <m/>
    <m/>
    <s v="user_IpBH4s1Av5OVFfQQ3nW0qPDDjwLT9uRfx1sVhml8UQA"/>
    <s v="Namrata Aurora"/>
    <m/>
    <m/>
    <m/>
    <x v="4"/>
    <m/>
    <m/>
    <s v="Employee Engagement Handbook"/>
    <m/>
    <m/>
    <m/>
    <s v="2022-05-24 16:44:11.588000+00:00"/>
    <s v="2022-08-27 07:34:05.136000+00:00"/>
    <m/>
  </r>
  <r>
    <x v="11"/>
    <n v="10000"/>
    <s v="INR"/>
    <n v="0"/>
    <x v="65"/>
    <s v="Sales"/>
    <s v="stat_kcR4fZg7TU7jjk1jAVua3qGLRS4J5uFayEjK5j02wtv"/>
    <s v="Unqualified"/>
    <x v="1"/>
    <s v="OpportunityStatusType.Lost"/>
    <m/>
    <m/>
    <s v="GPA (Renewal)"/>
    <s v="lead_hvYGdSvtGl8aVVQb6ZUEWCN4vrbqO2QRvNlMWYiS9i1"/>
    <s v="AutoDynamics"/>
    <s v="Bhairavi Jog"/>
    <s v="user_LKRhV6rhcBe0uL8u70UUGeDjbMupuho4TaiAOCbT7HT"/>
    <s v="Kashif Ahmad"/>
    <s v="2022-05-26 09:10:34.345000+00:00"/>
    <s v="2022-06-10 09:54:08.893000+00:00"/>
    <m/>
    <s v="Pune"/>
    <m/>
    <m/>
    <m/>
    <n v="30"/>
    <m/>
    <m/>
    <m/>
    <m/>
    <m/>
    <m/>
    <m/>
    <m/>
    <m/>
    <m/>
    <m/>
    <s v="Automotive"/>
    <m/>
    <m/>
    <m/>
    <m/>
    <m/>
    <m/>
    <m/>
    <m/>
    <m/>
    <m/>
    <m/>
    <m/>
    <m/>
    <m/>
    <s v="user_228eUmsdKIb9OItgmiDq1zD4aPZ1eqiapbaLAGeBf8g"/>
    <s v="Bhairavi Jog"/>
    <m/>
    <m/>
    <s v="July"/>
    <x v="2"/>
    <m/>
    <m/>
    <s v="CEO Email Series"/>
    <m/>
    <m/>
    <m/>
    <s v="2020-12-15 00:11:37.119000+00:00"/>
    <s v="2022-07-12 06:35:04.936000+00:00"/>
    <s v="GPA"/>
  </r>
  <r>
    <x v="16"/>
    <n v="200000"/>
    <s v="INR"/>
    <n v="0"/>
    <x v="84"/>
    <s v="Sales"/>
    <s v="stat_kcR4fZg7TU7jjk1jAVua3qGLRS4J5uFayEjK5j02wtv"/>
    <s v="Unqualified"/>
    <x v="1"/>
    <s v="OpportunityStatusType.Lost"/>
    <s v="cont_gvENqHevyKiaXpXqgWuH3wHbTYwiZ0TFoY1qlMzyss4"/>
    <s v="Nitin Patil"/>
    <s v="Fresh GPA Policy"/>
    <s v="lead_4eSTvwxWsKhB6e3s03DrNWuBBLiAnPAJu4MEm49bLb7"/>
    <s v="S S Communication &amp; Services"/>
    <s v="Sarvesh Pawar"/>
    <s v="user_8jx3L2CDfrbzNnwYUv6Plfha6VxaSGsqcbTXR3sIBZi"/>
    <s v="Manish Balpande"/>
    <s v="2022-05-09 12:28:01.922000+00:00"/>
    <s v="2022-06-13 01:42:30.925000+00:00"/>
    <m/>
    <s v="Kolhapur"/>
    <m/>
    <m/>
    <m/>
    <n v="475"/>
    <m/>
    <m/>
    <m/>
    <m/>
    <m/>
    <m/>
    <m/>
    <m/>
    <m/>
    <m/>
    <m/>
    <s v="Others"/>
    <m/>
    <m/>
    <m/>
    <m/>
    <m/>
    <m/>
    <m/>
    <m/>
    <m/>
    <m/>
    <m/>
    <m/>
    <m/>
    <m/>
    <s v="user_A8KOTZADnUtEQOLt4nSLAmteNStuGh80js75RYjrXVt"/>
    <s v="Sarvesh Pawar"/>
    <m/>
    <m/>
    <s v="June"/>
    <x v="2"/>
    <m/>
    <m/>
    <s v="Manish Balpande Leads"/>
    <m/>
    <m/>
    <m/>
    <s v="2022-01-28 14:05:56.503000+00:00"/>
    <s v="2022-07-12 06:27:26.990000+00:00"/>
    <s v="GPA"/>
  </r>
  <r>
    <x v="37"/>
    <n v="200000"/>
    <s v="INR"/>
    <n v="0"/>
    <x v="27"/>
    <s v="Sales"/>
    <s v="stat_kcR4fZg7TU7jjk1jAVua3qGLRS4J5uFayEjK5j02wtv"/>
    <s v="Unqualified"/>
    <x v="1"/>
    <s v="OpportunityStatusType.Lost"/>
    <s v="cont_IezdXSHP9C4OUKeiXlPz2UJ25Pa8qvmDJ08o996YybW"/>
    <s v="Kapil Jinturkar"/>
    <s v="GPA Renewal"/>
    <s v="lead_KrmR8v35pX1oWfxnhwbFXy2c6lDrTMfJAvOJguL8KNK"/>
    <s v="Alivira Animal Health Limited"/>
    <s v="Trupti Suryavanshi"/>
    <s v="user_RYbBTp8BVWNa7ppiOz6QVJMGK0exHsFmc5uCLn34ODZ"/>
    <s v="Prasoon Mishra"/>
    <s v="2022-05-09 13:04:52.999000+00:00"/>
    <s v="2022-06-09 09:46:23.347000+00:00"/>
    <m/>
    <s v="Mumbai"/>
    <m/>
    <m/>
    <m/>
    <n v="324"/>
    <m/>
    <m/>
    <m/>
    <m/>
    <m/>
    <m/>
    <m/>
    <m/>
    <m/>
    <m/>
    <m/>
    <s v="Manufacturing"/>
    <m/>
    <m/>
    <m/>
    <m/>
    <m/>
    <m/>
    <m/>
    <m/>
    <m/>
    <m/>
    <m/>
    <m/>
    <s v="Aniket Vahile"/>
    <m/>
    <s v="user_L8E6IFhq6UCzKLHa45LUUTZCznDuyDwFrGaEp9DXiUM"/>
    <s v="Trupti Suryavanshi"/>
    <m/>
    <m/>
    <s v="August; July"/>
    <x v="4"/>
    <s v="Lusha"/>
    <m/>
    <s v="Vaccine inbound"/>
    <m/>
    <m/>
    <m/>
    <s v="2021-04-19 15:30:20.074000+00:00"/>
    <s v="2022-09-01 17:15:18.888000+00:00"/>
    <m/>
  </r>
  <r>
    <x v="0"/>
    <n v="500000"/>
    <s v="INR"/>
    <n v="0"/>
    <x v="16"/>
    <s v="Sales"/>
    <s v="stat_1hn9nRJaLbI53NxPuSQgo90kRpbpKsFlwN4oEGNUTdO"/>
    <s v="Lost"/>
    <x v="1"/>
    <s v="OpportunityStatusType.Lost"/>
    <m/>
    <m/>
    <s v="TOP UP"/>
    <s v="lead_gGjAtKdXJY0EoZ6J9n6PFMHobj2cWM0T8TEP246xPr4"/>
    <s v="BEHR-HELLA THERMOCONTROL INDIA PRIVATE LIMITED"/>
    <s v="Bharti Bankey"/>
    <s v="user_sREdxbAJihL2Zbgic7tyQ6Rc4Mny7HnD1RNGhA9DDYh"/>
    <s v="Prajakta Sahastrabudhe"/>
    <s v="2022-03-10 07:01:54.237000+00:00"/>
    <s v="2022-06-09 14:27:00.734000+00:00"/>
    <m/>
    <s v="Pune"/>
    <m/>
    <s v="2020-08-26 01:42:41+00:00"/>
    <m/>
    <n v="266"/>
    <m/>
    <m/>
    <m/>
    <m/>
    <m/>
    <m/>
    <m/>
    <m/>
    <m/>
    <m/>
    <m/>
    <s v="Manufacturing"/>
    <m/>
    <m/>
    <m/>
    <m/>
    <m/>
    <m/>
    <m/>
    <m/>
    <m/>
    <m/>
    <m/>
    <m/>
    <s v="Jitin Gopi"/>
    <m/>
    <s v="user_aM3WaaSUQQmaNnsm9l2FQRVWUEr8RN2ZdXzsuQUalQ3"/>
    <s v="Bharti Bankey"/>
    <s v="Anjali Nishu"/>
    <m/>
    <s v="June"/>
    <x v="8"/>
    <s v="Inbound via website"/>
    <m/>
    <s v="Nameless Lead"/>
    <m/>
    <m/>
    <m/>
    <s v="2020-12-06 09:48:04.185000+00:00"/>
    <s v="2022-09-12 13:24:35.128000+00:00"/>
    <m/>
  </r>
  <r>
    <x v="29"/>
    <n v="5000000"/>
    <s v="INR"/>
    <n v="0"/>
    <x v="65"/>
    <s v="Sales"/>
    <s v="stat_kcR4fZg7TU7jjk1jAVua3qGLRS4J5uFayEjK5j02wtv"/>
    <s v="Unqualified"/>
    <x v="1"/>
    <s v="OpportunityStatusType.Lost"/>
    <m/>
    <m/>
    <m/>
    <s v="lead_vjKRN7Pey5zMnVT4X5DefmFUxwoEB0ibitENjoJrpUZ"/>
    <s v="Keihin fie (Hitachi)"/>
    <s v="Prajakta Sahastrabudhe"/>
    <s v="user_t8sUu4byhPnyQ33u64Ecs5WRL98oy2iuu4iTrhCr4vl"/>
    <s v="Nilesh Dhanani"/>
    <s v="2022-05-05 11:39:48.528000+00:00"/>
    <s v="2022-06-09 11:42:47.157000+00:00"/>
    <m/>
    <s v="Pune"/>
    <m/>
    <m/>
    <m/>
    <n v="500"/>
    <m/>
    <m/>
    <m/>
    <m/>
    <m/>
    <m/>
    <m/>
    <m/>
    <m/>
    <m/>
    <m/>
    <s v="Manufacturing"/>
    <m/>
    <m/>
    <m/>
    <m/>
    <m/>
    <m/>
    <m/>
    <m/>
    <m/>
    <m/>
    <m/>
    <m/>
    <s v="Yogesh Paigude"/>
    <m/>
    <s v="user_sREdxbAJihL2Zbgic7tyQ6Rc4Mny7HnD1RNGhA9DDYh"/>
    <s v="Prajakta Sahastrabudhe"/>
    <m/>
    <m/>
    <s v="July"/>
    <x v="2"/>
    <m/>
    <m/>
    <m/>
    <m/>
    <m/>
    <m/>
    <s v="2021-06-10 10:03:51.403000+00:00"/>
    <s v="2022-07-12 06:32:26.562000+00:00"/>
    <s v="GMC"/>
  </r>
  <r>
    <x v="44"/>
    <n v="25000000"/>
    <s v="INR"/>
    <n v="0"/>
    <x v="65"/>
    <s v="Sales"/>
    <s v="stat_kcR4fZg7TU7jjk1jAVua3qGLRS4J5uFayEjK5j02wtv"/>
    <s v="Unqualified"/>
    <x v="1"/>
    <s v="OpportunityStatusType.Lost"/>
    <s v="cont_boqEgA76NC9N41PDo79Tqka1FXIWOE9EKFXZDubPvVD"/>
    <s v="radhakrishna Balijepalli"/>
    <s v="GMC ren"/>
    <s v="lead_qhMGqArUcFxWYOerMmN9jzncFvRgr1FWhd5XZavipr9"/>
    <s v="Apollo Health &amp; Lifestyle"/>
    <s v="Gauri Jori"/>
    <s v="user_5YHA1ZU4iP896lD1YJehdJcMx7ZEgWCpulT4T2c3pJ3"/>
    <s v="Gauri Jori"/>
    <s v="2022-06-01 13:55:12.756000+00:00"/>
    <s v="2022-06-09 04:53:17.195000+00:00"/>
    <m/>
    <s v="Hyderabad"/>
    <m/>
    <m/>
    <m/>
    <n v="4000"/>
    <m/>
    <m/>
    <m/>
    <m/>
    <m/>
    <m/>
    <m/>
    <m/>
    <m/>
    <m/>
    <m/>
    <s v="Health, Wellness &amp; Fitness; Others"/>
    <m/>
    <m/>
    <m/>
    <m/>
    <m/>
    <m/>
    <m/>
    <m/>
    <m/>
    <m/>
    <m/>
    <m/>
    <s v="Mrunmay Jalgaonkar"/>
    <m/>
    <s v="user_5YHA1ZU4iP896lD1YJehdJcMx7ZEgWCpulT4T2c3pJ3"/>
    <s v="Gauri Jori"/>
    <m/>
    <m/>
    <s v="July"/>
    <x v="4"/>
    <s v="Naukri.com"/>
    <m/>
    <s v="Downloaded the guide: Employee Wellness Handbook"/>
    <m/>
    <m/>
    <m/>
    <s v="2021-12-26 04:32:50.500000+00:00"/>
    <s v="2022-10-10 03:07:55.571000+00:00"/>
    <m/>
  </r>
  <r>
    <x v="44"/>
    <n v="2000000"/>
    <s v="INR"/>
    <n v="0"/>
    <x v="65"/>
    <s v="Sales"/>
    <s v="stat_kcR4fZg7TU7jjk1jAVua3qGLRS4J5uFayEjK5j02wtv"/>
    <s v="Unqualified"/>
    <x v="1"/>
    <s v="OpportunityStatusType.Lost"/>
    <s v="cont_boqEgA76NC9N41PDo79Tqka1FXIWOE9EKFXZDubPvVD"/>
    <s v="radhakrishna Balijepalli"/>
    <s v="GPA ren"/>
    <s v="lead_qhMGqArUcFxWYOerMmN9jzncFvRgr1FWhd5XZavipr9"/>
    <s v="Apollo Health &amp; Lifestyle"/>
    <s v="Gauri Jori"/>
    <s v="user_5YHA1ZU4iP896lD1YJehdJcMx7ZEgWCpulT4T2c3pJ3"/>
    <s v="Gauri Jori"/>
    <s v="2022-06-01 13:55:49.023000+00:00"/>
    <s v="2022-06-09 04:53:26.262000+00:00"/>
    <m/>
    <s v="Hyderabad"/>
    <m/>
    <m/>
    <m/>
    <n v="4000"/>
    <m/>
    <m/>
    <m/>
    <m/>
    <m/>
    <m/>
    <m/>
    <m/>
    <m/>
    <m/>
    <m/>
    <s v="Health, Wellness &amp; Fitness; Others"/>
    <m/>
    <m/>
    <m/>
    <m/>
    <m/>
    <m/>
    <m/>
    <m/>
    <m/>
    <m/>
    <m/>
    <m/>
    <s v="Mrunmay Jalgaonkar"/>
    <m/>
    <s v="user_5YHA1ZU4iP896lD1YJehdJcMx7ZEgWCpulT4T2c3pJ3"/>
    <s v="Gauri Jori"/>
    <m/>
    <m/>
    <s v="July"/>
    <x v="4"/>
    <s v="Naukri.com"/>
    <m/>
    <s v="Downloaded the guide: Employee Wellness Handbook"/>
    <m/>
    <m/>
    <m/>
    <s v="2021-12-26 04:32:50.500000+00:00"/>
    <s v="2022-10-10 03:07:55.571000+00:00"/>
    <m/>
  </r>
  <r>
    <x v="37"/>
    <n v="15000000"/>
    <s v="INR"/>
    <n v="0"/>
    <x v="65"/>
    <s v="Sales"/>
    <s v="stat_kcR4fZg7TU7jjk1jAVua3qGLRS4J5uFayEjK5j02wtv"/>
    <s v="Unqualified"/>
    <x v="1"/>
    <s v="OpportunityStatusType.Lost"/>
    <s v="cont_UaMFAqmiHuX0So6uLY46I70iSdLxiZ2BsiNAiEOMPZF"/>
    <s v="Ravi prakash gupta"/>
    <s v="GMC ren"/>
    <s v="lead_Dc0QbG0x6NcO6vzURpGekO2Eq2KX0u73G39agDDUgdA"/>
    <s v="DLF"/>
    <s v="Gauri Jori"/>
    <s v="user_RYbBTp8BVWNa7ppiOz6QVJMGK0exHsFmc5uCLn34ODZ"/>
    <s v="Prasoon Mishra"/>
    <s v="2022-06-03 07:05:10.986000+00:00"/>
    <s v="2022-06-09 09:36:52.824000+00:00"/>
    <m/>
    <s v="Gurgaon"/>
    <m/>
    <m/>
    <m/>
    <n v="2200"/>
    <m/>
    <m/>
    <m/>
    <m/>
    <m/>
    <m/>
    <m/>
    <m/>
    <m/>
    <m/>
    <m/>
    <s v="Others"/>
    <m/>
    <m/>
    <m/>
    <m/>
    <m/>
    <m/>
    <m/>
    <m/>
    <m/>
    <m/>
    <m/>
    <m/>
    <m/>
    <m/>
    <s v="user_5YHA1ZU4iP896lD1YJehdJcMx7ZEgWCpulT4T2c3pJ3"/>
    <s v="Gauri Jori"/>
    <m/>
    <m/>
    <s v="June"/>
    <x v="4"/>
    <m/>
    <m/>
    <s v="Downloaded the guide: Designing employee healthcare plan"/>
    <m/>
    <m/>
    <m/>
    <s v="2021-10-26 11:53:57.693000+00:00"/>
    <s v="2022-09-09 11:34:20.496000+00:00"/>
    <m/>
  </r>
  <r>
    <x v="16"/>
    <n v="1000000"/>
    <s v="INR"/>
    <n v="0"/>
    <x v="15"/>
    <s v="Sales"/>
    <s v="stat_kcR4fZg7TU7jjk1jAVua3qGLRS4J5uFayEjK5j02wtv"/>
    <s v="Unqualified"/>
    <x v="1"/>
    <s v="OpportunityStatusType.Lost"/>
    <m/>
    <m/>
    <s v="GMC"/>
    <s v="lead_8CxLLBF1V9MsL11To1qe6wY4K0rLi47NYHIpblhFBVs"/>
    <s v="Mycom-osi"/>
    <s v="Bharti Bankey"/>
    <s v="user_8jx3L2CDfrbzNnwYUv6Plfha6VxaSGsqcbTXR3sIBZi"/>
    <s v="Manish Balpande"/>
    <s v="2022-02-28 08:30:52.212000+00:00"/>
    <s v="2022-06-08 09:06:22.116000+00:00"/>
    <m/>
    <s v="Gurgaon"/>
    <m/>
    <s v="2022-02-22 11:22:33+00:00"/>
    <m/>
    <n v="117"/>
    <m/>
    <m/>
    <m/>
    <m/>
    <m/>
    <m/>
    <m/>
    <s v="ORGANIC_SEARCH"/>
    <m/>
    <m/>
    <m/>
    <s v="Telecommunications"/>
    <m/>
    <m/>
    <m/>
    <m/>
    <m/>
    <m/>
    <m/>
    <m/>
    <m/>
    <m/>
    <m/>
    <m/>
    <s v="Deepak Yadav"/>
    <m/>
    <s v="user_aM3WaaSUQQmaNnsm9l2FQRVWUEr8RN2ZdXzsuQUalQ3"/>
    <s v="Bharti Bankey"/>
    <m/>
    <m/>
    <s v="May"/>
    <x v="3"/>
    <s v="Inbound via website"/>
    <m/>
    <s v="Employee Count 100"/>
    <m/>
    <m/>
    <m/>
    <s v="2022-02-22 11:25:19.190000+00:00"/>
    <s v="2022-07-10 06:56:43.903000+00:00"/>
    <m/>
  </r>
  <r>
    <x v="9"/>
    <n v="40000"/>
    <s v="INR"/>
    <n v="0"/>
    <x v="65"/>
    <s v="Sales"/>
    <s v="stat_kcR4fZg7TU7jjk1jAVua3qGLRS4J5uFayEjK5j02wtv"/>
    <s v="Unqualified"/>
    <x v="1"/>
    <s v="OpportunityStatusType.Lost"/>
    <m/>
    <m/>
    <s v="GMC-Fresh"/>
    <s v="lead_fwBL6zf7Ck1oqvjM59LLcDgEGrckZnkiyXG2kr3a6gR"/>
    <s v="Point of Viewer"/>
    <s v="Bharti Bankey"/>
    <s v="user_9SBRjyF0n4iWuhUdqRyQkFhl2J4uyNKhFWvvJEvunX8"/>
    <s v="Omkar Ghate"/>
    <s v="2022-05-02 06:23:48.464000+00:00"/>
    <s v="2022-06-07 19:37:09.513000+00:00"/>
    <m/>
    <s v="Dehradun"/>
    <m/>
    <s v="2022-04-29 19:00:16+00:00"/>
    <m/>
    <n v="10"/>
    <m/>
    <m/>
    <m/>
    <m/>
    <m/>
    <m/>
    <m/>
    <s v="ORGANIC_SEARCH"/>
    <m/>
    <m/>
    <m/>
    <m/>
    <m/>
    <m/>
    <m/>
    <m/>
    <m/>
    <m/>
    <m/>
    <m/>
    <m/>
    <m/>
    <m/>
    <m/>
    <m/>
    <m/>
    <s v="user_aM3WaaSUQQmaNnsm9l2FQRVWUEr8RN2ZdXzsuQUalQ3"/>
    <s v="Bharti Bankey"/>
    <m/>
    <m/>
    <m/>
    <x v="3"/>
    <s v="Inbound via website"/>
    <m/>
    <s v="Employee Count 25"/>
    <m/>
    <m/>
    <m/>
    <s v="2022-04-29 19:03:10.065000+00:00"/>
    <s v="2022-07-10 06:55:01.147000+00:00"/>
    <m/>
  </r>
  <r>
    <x v="16"/>
    <n v="100000"/>
    <s v="INR"/>
    <n v="0"/>
    <x v="77"/>
    <s v="Sales"/>
    <s v="stat_kcR4fZg7TU7jjk1jAVua3qGLRS4J5uFayEjK5j02wtv"/>
    <s v="Unqualified"/>
    <x v="1"/>
    <s v="OpportunityStatusType.Lost"/>
    <m/>
    <m/>
    <s v="GPA"/>
    <s v="lead_8CxLLBF1V9MsL11To1qe6wY4K0rLi47NYHIpblhFBVs"/>
    <s v="Mycom-osi"/>
    <s v="Bharti Bankey"/>
    <s v="user_8jx3L2CDfrbzNnwYUv6Plfha6VxaSGsqcbTXR3sIBZi"/>
    <s v="Manish Balpande"/>
    <s v="2022-03-03 07:02:11.396000+00:00"/>
    <s v="2022-06-08 09:06:13.614000+00:00"/>
    <m/>
    <s v="Gurgaon"/>
    <m/>
    <s v="2022-02-22 11:22:33+00:00"/>
    <m/>
    <n v="117"/>
    <m/>
    <m/>
    <m/>
    <m/>
    <m/>
    <m/>
    <m/>
    <s v="ORGANIC_SEARCH"/>
    <m/>
    <m/>
    <m/>
    <s v="Telecommunications"/>
    <m/>
    <m/>
    <m/>
    <m/>
    <m/>
    <m/>
    <m/>
    <m/>
    <m/>
    <m/>
    <m/>
    <m/>
    <s v="Deepak Yadav"/>
    <m/>
    <s v="user_aM3WaaSUQQmaNnsm9l2FQRVWUEr8RN2ZdXzsuQUalQ3"/>
    <s v="Bharti Bankey"/>
    <m/>
    <m/>
    <s v="May"/>
    <x v="3"/>
    <s v="Inbound via website"/>
    <m/>
    <s v="Employee Count 100"/>
    <m/>
    <m/>
    <m/>
    <s v="2022-02-22 11:25:19.190000+00:00"/>
    <s v="2022-07-10 06:56:43.903000+00:00"/>
    <m/>
  </r>
  <r>
    <x v="21"/>
    <n v="200000"/>
    <s v="INR"/>
    <n v="0"/>
    <x v="36"/>
    <s v="Sales"/>
    <s v="stat_kcR4fZg7TU7jjk1jAVua3qGLRS4J5uFayEjK5j02wtv"/>
    <s v="Unqualified"/>
    <x v="1"/>
    <s v="OpportunityStatusType.Lost"/>
    <m/>
    <m/>
    <s v="GPA ren"/>
    <s v="lead_qdYrHv7eXj8JJZGwGiI4OJCLPYlpojVJga2hro5Apwv"/>
    <s v="John Cokrill India Ltd/CMI FPE ltd"/>
    <s v="Gauri Jori"/>
    <s v="user_Iwn6da5WKkZqwUySK0oUuCb72pFP5WEm4zAb92ijqFe"/>
    <s v="Sonal Paithankar"/>
    <s v="2022-05-26 07:51:41.943000+00:00"/>
    <s v="2022-06-07 11:58:45.432000+00:00"/>
    <m/>
    <s v="Mumbai"/>
    <m/>
    <m/>
    <m/>
    <n v="401"/>
    <m/>
    <m/>
    <m/>
    <m/>
    <m/>
    <m/>
    <m/>
    <m/>
    <m/>
    <m/>
    <m/>
    <s v="Manufacturing"/>
    <m/>
    <m/>
    <m/>
    <m/>
    <m/>
    <m/>
    <m/>
    <m/>
    <m/>
    <m/>
    <m/>
    <m/>
    <m/>
    <m/>
    <s v="user_5YHA1ZU4iP896lD1YJehdJcMx7ZEgWCpulT4T2c3pJ3"/>
    <s v="Gauri Jori"/>
    <m/>
    <m/>
    <s v="July"/>
    <x v="2"/>
    <m/>
    <m/>
    <m/>
    <m/>
    <m/>
    <m/>
    <s v="2021-08-03 11:33:04.577000+00:00"/>
    <s v="2022-07-12 07:26:35.333000+00:00"/>
    <m/>
  </r>
  <r>
    <x v="21"/>
    <n v="7000000"/>
    <s v="INR"/>
    <n v="0"/>
    <x v="36"/>
    <s v="Sales"/>
    <s v="stat_kcR4fZg7TU7jjk1jAVua3qGLRS4J5uFayEjK5j02wtv"/>
    <s v="Unqualified"/>
    <x v="1"/>
    <s v="OpportunityStatusType.Lost"/>
    <s v="cont_dccvDOcke6Jrf3DicvZUfbprYZ4QNiG8uXvbyk1AcD9"/>
    <s v="Mr. Vivek Chitnis"/>
    <s v="GMC ren"/>
    <s v="lead_qdYrHv7eXj8JJZGwGiI4OJCLPYlpojVJga2hro5Apwv"/>
    <s v="John Cokrill India Ltd/CMI FPE ltd"/>
    <s v="Gauri Jori"/>
    <s v="user_Iwn6da5WKkZqwUySK0oUuCb72pFP5WEm4zAb92ijqFe"/>
    <s v="Sonal Paithankar"/>
    <s v="2022-05-21 12:05:02.670000+00:00"/>
    <s v="2022-06-07 11:58:38.187000+00:00"/>
    <m/>
    <s v="Mumbai"/>
    <m/>
    <m/>
    <m/>
    <n v="401"/>
    <m/>
    <m/>
    <m/>
    <m/>
    <m/>
    <m/>
    <m/>
    <m/>
    <m/>
    <m/>
    <m/>
    <s v="Manufacturing"/>
    <m/>
    <m/>
    <m/>
    <m/>
    <m/>
    <m/>
    <m/>
    <m/>
    <m/>
    <m/>
    <m/>
    <m/>
    <m/>
    <m/>
    <s v="user_5YHA1ZU4iP896lD1YJehdJcMx7ZEgWCpulT4T2c3pJ3"/>
    <s v="Gauri Jori"/>
    <m/>
    <m/>
    <s v="July"/>
    <x v="2"/>
    <m/>
    <m/>
    <m/>
    <m/>
    <m/>
    <m/>
    <s v="2021-08-03 11:33:04.577000+00:00"/>
    <s v="2022-07-12 07:26:35.333000+00:00"/>
    <m/>
  </r>
  <r>
    <x v="21"/>
    <n v="3000000"/>
    <s v="INR"/>
    <n v="0"/>
    <x v="36"/>
    <s v="Sales"/>
    <s v="stat_kcR4fZg7TU7jjk1jAVua3qGLRS4J5uFayEjK5j02wtv"/>
    <s v="Unqualified"/>
    <x v="1"/>
    <s v="OpportunityStatusType.Lost"/>
    <s v="cont_dccvDOcke6Jrf3DicvZUfbprYZ4QNiG8uXvbyk1AcD9"/>
    <s v="Mr. Vivek Chitnis"/>
    <s v="GTL ren"/>
    <s v="lead_qdYrHv7eXj8JJZGwGiI4OJCLPYlpojVJga2hro5Apwv"/>
    <s v="John Cokrill India Ltd/CMI FPE ltd"/>
    <s v="Gauri Jori"/>
    <s v="user_Iwn6da5WKkZqwUySK0oUuCb72pFP5WEm4zAb92ijqFe"/>
    <s v="Sonal Paithankar"/>
    <s v="2022-05-26 07:52:14.584000+00:00"/>
    <s v="2022-06-07 11:58:52.188000+00:00"/>
    <m/>
    <s v="Mumbai"/>
    <m/>
    <m/>
    <m/>
    <n v="401"/>
    <m/>
    <m/>
    <m/>
    <m/>
    <m/>
    <m/>
    <m/>
    <m/>
    <m/>
    <m/>
    <m/>
    <s v="Manufacturing"/>
    <m/>
    <m/>
    <m/>
    <m/>
    <m/>
    <m/>
    <m/>
    <m/>
    <m/>
    <m/>
    <m/>
    <m/>
    <m/>
    <m/>
    <s v="user_5YHA1ZU4iP896lD1YJehdJcMx7ZEgWCpulT4T2c3pJ3"/>
    <s v="Gauri Jori"/>
    <m/>
    <m/>
    <s v="July"/>
    <x v="2"/>
    <m/>
    <m/>
    <m/>
    <m/>
    <m/>
    <m/>
    <s v="2021-08-03 11:33:04.577000+00:00"/>
    <s v="2022-07-12 07:26:35.333000+00:00"/>
    <m/>
  </r>
  <r>
    <x v="24"/>
    <n v="600000"/>
    <s v="INR"/>
    <n v="0"/>
    <x v="36"/>
    <s v="Sales"/>
    <s v="stat_kcR4fZg7TU7jjk1jAVua3qGLRS4J5uFayEjK5j02wtv"/>
    <s v="Unqualified"/>
    <x v="1"/>
    <s v="OpportunityStatusType.Lost"/>
    <s v="cont_Vu5LDeJu8jmb11m7vooUGBS8cluXYxQzQteWDzivB4y"/>
    <s v="Shweta Parab"/>
    <m/>
    <s v="lead_vxNMqgGiDF1A523wIPKz88xEpKlpaD8YkGZhQyj8kKp"/>
    <s v="Ncore Games"/>
    <s v="Kaushlya Bhavsar"/>
    <s v="user_sD3YjSs92XKUfD0OPHeo886g6tW6aCM0iUhX5VVUuJi"/>
    <s v="Navin Panjwani"/>
    <s v="2022-05-27 10:19:26.241000+00:00"/>
    <s v="2022-06-07 11:24:57.443000+00:00"/>
    <m/>
    <s v="Bangalore"/>
    <m/>
    <m/>
    <m/>
    <n v="45"/>
    <m/>
    <m/>
    <m/>
    <m/>
    <m/>
    <m/>
    <m/>
    <m/>
    <m/>
    <m/>
    <m/>
    <s v="Others"/>
    <m/>
    <m/>
    <m/>
    <m/>
    <m/>
    <m/>
    <m/>
    <m/>
    <m/>
    <m/>
    <m/>
    <m/>
    <s v="Aniket Vahile"/>
    <m/>
    <s v="user_vMd4rmcrSbjykdyL2J7rrYn84SWdcNc5FKligrmItPw"/>
    <s v="Shreenath Bhat"/>
    <m/>
    <m/>
    <s v="July"/>
    <x v="4"/>
    <s v="Naukri.com"/>
    <m/>
    <s v="Downloaded the guide: Designing employee healthcare plan"/>
    <m/>
    <m/>
    <m/>
    <s v="2021-11-10 14:09:59.196000+00:00"/>
    <s v="2022-08-08 08:52:03.975000+00:00"/>
    <s v="GMC"/>
  </r>
  <r>
    <x v="33"/>
    <n v="2000000"/>
    <s v="INR"/>
    <n v="0"/>
    <x v="65"/>
    <s v="Sales"/>
    <s v="stat_kcR4fZg7TU7jjk1jAVua3qGLRS4J5uFayEjK5j02wtv"/>
    <s v="Unqualified"/>
    <x v="1"/>
    <s v="OpportunityStatusType.Lost"/>
    <m/>
    <m/>
    <s v="GTL"/>
    <s v="lead_ACapazt1QyeQvEvVgl75ixlSZ4iXqcNaPPgPXNbcqG8"/>
    <s v="SG Analytics"/>
    <s v="Bhairavi Jog"/>
    <s v="user_TZzywQwym26DjuswO479pxRhNKX152z8X1haCx2vcst"/>
    <s v="Vrushali Kummar"/>
    <s v="2022-04-28 04:03:31.707000+00:00"/>
    <s v="2022-06-06 09:56:43.296000+00:00"/>
    <m/>
    <s v="Pune"/>
    <m/>
    <m/>
    <m/>
    <n v="1128"/>
    <m/>
    <m/>
    <m/>
    <m/>
    <m/>
    <m/>
    <m/>
    <m/>
    <m/>
    <m/>
    <m/>
    <s v="IT Services &amp; IT Consulting"/>
    <m/>
    <m/>
    <m/>
    <m/>
    <m/>
    <m/>
    <m/>
    <m/>
    <m/>
    <m/>
    <m/>
    <m/>
    <s v="Ravi Jaiswal; Sakshi Soni"/>
    <m/>
    <s v="user_228eUmsdKIb9OItgmiDq1zD4aPZ1eqiapbaLAGeBf8g"/>
    <s v="Bhairavi Jog"/>
    <m/>
    <m/>
    <s v="July"/>
    <x v="2"/>
    <s v="Naukri.com"/>
    <m/>
    <m/>
    <m/>
    <m/>
    <m/>
    <s v="2020-12-16 07:28:51.613000+00:00"/>
    <s v="2022-10-13 07:40:56.136000+00:00"/>
    <s v="GTL"/>
  </r>
  <r>
    <x v="24"/>
    <n v="100000"/>
    <s v="INR"/>
    <n v="0"/>
    <x v="36"/>
    <s v="Sales"/>
    <s v="stat_kcR4fZg7TU7jjk1jAVua3qGLRS4J5uFayEjK5j02wtv"/>
    <s v="Unqualified"/>
    <x v="1"/>
    <s v="OpportunityStatusType.Lost"/>
    <m/>
    <m/>
    <m/>
    <s v="lead_vxNMqgGiDF1A523wIPKz88xEpKlpaD8YkGZhQyj8kKp"/>
    <s v="Ncore Games"/>
    <s v="Kaushlya Bhavsar"/>
    <s v="user_sD3YjSs92XKUfD0OPHeo886g6tW6aCM0iUhX5VVUuJi"/>
    <s v="Navin Panjwani"/>
    <s v="2022-06-07 06:41:33.169000+00:00"/>
    <s v="2022-06-07 11:25:04.318000+00:00"/>
    <m/>
    <s v="Bangalore"/>
    <m/>
    <m/>
    <m/>
    <n v="45"/>
    <m/>
    <m/>
    <m/>
    <m/>
    <m/>
    <m/>
    <m/>
    <m/>
    <m/>
    <m/>
    <m/>
    <s v="Others"/>
    <m/>
    <m/>
    <m/>
    <m/>
    <m/>
    <m/>
    <m/>
    <m/>
    <m/>
    <m/>
    <m/>
    <m/>
    <s v="Aniket Vahile"/>
    <m/>
    <s v="user_vMd4rmcrSbjykdyL2J7rrYn84SWdcNc5FKligrmItPw"/>
    <s v="Shreenath Bhat"/>
    <m/>
    <m/>
    <s v="July"/>
    <x v="4"/>
    <s v="Naukri.com"/>
    <m/>
    <s v="Downloaded the guide: Designing employee healthcare plan"/>
    <m/>
    <m/>
    <m/>
    <s v="2021-11-10 14:09:59.196000+00:00"/>
    <s v="2022-08-08 08:52:03.975000+00:00"/>
    <s v="GPA"/>
  </r>
  <r>
    <x v="33"/>
    <n v="10000000"/>
    <s v="INR"/>
    <n v="0"/>
    <x v="65"/>
    <s v="Sales"/>
    <s v="stat_kcR4fZg7TU7jjk1jAVua3qGLRS4J5uFayEjK5j02wtv"/>
    <s v="Unqualified"/>
    <x v="1"/>
    <s v="OpportunityStatusType.Lost"/>
    <m/>
    <m/>
    <s v="GMC (Renewal)"/>
    <s v="lead_ACapazt1QyeQvEvVgl75ixlSZ4iXqcNaPPgPXNbcqG8"/>
    <s v="SG Analytics"/>
    <s v="Bhairavi Jog"/>
    <s v="user_TZzywQwym26DjuswO479pxRhNKX152z8X1haCx2vcst"/>
    <s v="Vrushali Kummar"/>
    <s v="2022-04-28 03:59:44.664000+00:00"/>
    <s v="2022-06-06 09:56:12.226000+00:00"/>
    <m/>
    <s v="Pune"/>
    <m/>
    <m/>
    <m/>
    <n v="1128"/>
    <m/>
    <m/>
    <m/>
    <m/>
    <m/>
    <m/>
    <m/>
    <m/>
    <m/>
    <m/>
    <m/>
    <s v="IT Services &amp; IT Consulting"/>
    <m/>
    <m/>
    <m/>
    <m/>
    <m/>
    <m/>
    <m/>
    <m/>
    <m/>
    <m/>
    <m/>
    <m/>
    <s v="Ravi Jaiswal; Sakshi Soni"/>
    <m/>
    <s v="user_228eUmsdKIb9OItgmiDq1zD4aPZ1eqiapbaLAGeBf8g"/>
    <s v="Bhairavi Jog"/>
    <m/>
    <m/>
    <s v="July"/>
    <x v="2"/>
    <s v="Naukri.com"/>
    <m/>
    <m/>
    <m/>
    <m/>
    <m/>
    <s v="2020-12-16 07:28:51.613000+00:00"/>
    <s v="2022-10-13 07:40:56.136000+00:00"/>
    <s v="GMC"/>
  </r>
  <r>
    <x v="48"/>
    <n v="1000000"/>
    <s v="INR"/>
    <n v="0"/>
    <x v="10"/>
    <s v="Sales"/>
    <s v="stat_kcR4fZg7TU7jjk1jAVua3qGLRS4J5uFayEjK5j02wtv"/>
    <s v="Unqualified"/>
    <x v="1"/>
    <s v="OpportunityStatusType.Lost"/>
    <s v="cont_o52VVnpih1nOGXbvjnt2V3a07Ht2okU5A8pjllfclj0"/>
    <s v="Tejashree"/>
    <s v="GTL"/>
    <s v="lead_jfuZioSZdziZD6DdJXNHpJtOwoWl1E95Imhm27C2T2A"/>
    <s v="Odex India Solutions"/>
    <s v="Kaushlya Bhavsar"/>
    <s v="user_FkSWcqjfeTqoo0NaiDWgDVeXoui6YtIDYPZVOCd1cwP"/>
    <s v="Kaushlya Bhavsar"/>
    <s v="2022-01-12 09:51:14.675000+00:00"/>
    <s v="2022-06-06 08:54:43.933000+00:00"/>
    <m/>
    <s v="Mumbai"/>
    <m/>
    <m/>
    <m/>
    <n v="124"/>
    <m/>
    <m/>
    <m/>
    <m/>
    <m/>
    <m/>
    <m/>
    <m/>
    <m/>
    <m/>
    <m/>
    <s v="Banking &amp; Finance; IT Services &amp; IT Consulting"/>
    <m/>
    <m/>
    <m/>
    <m/>
    <m/>
    <m/>
    <m/>
    <m/>
    <m/>
    <m/>
    <m/>
    <m/>
    <s v="Aniket Vahile; Deepak Yadav"/>
    <m/>
    <s v="user_FdWFezbLzkYQcGsBUsjZO25nr2poK2nRbqV47Rs5Kfm"/>
    <s v="Prateek Wadhwa"/>
    <s v="Dr. Anil More"/>
    <m/>
    <s v="August"/>
    <x v="2"/>
    <s v="Lusha"/>
    <m/>
    <s v="Glengarry"/>
    <m/>
    <m/>
    <m/>
    <s v="2021-12-23 08:11:27.873000+00:00"/>
    <s v="2022-10-10 02:52:58.165000+00:00"/>
    <m/>
  </r>
  <r>
    <x v="33"/>
    <n v="100000"/>
    <s v="INR"/>
    <n v="0"/>
    <x v="65"/>
    <s v="Sales"/>
    <s v="stat_kcR4fZg7TU7jjk1jAVua3qGLRS4J5uFayEjK5j02wtv"/>
    <s v="Unqualified"/>
    <x v="1"/>
    <s v="OpportunityStatusType.Lost"/>
    <m/>
    <m/>
    <s v="GPA"/>
    <s v="lead_ACapazt1QyeQvEvVgl75ixlSZ4iXqcNaPPgPXNbcqG8"/>
    <s v="SG Analytics"/>
    <s v="Bhairavi Jog"/>
    <s v="user_TZzywQwym26DjuswO479pxRhNKX152z8X1haCx2vcst"/>
    <s v="Vrushali Kummar"/>
    <s v="2022-04-28 04:02:27.958000+00:00"/>
    <s v="2022-06-06 09:56:21.203000+00:00"/>
    <m/>
    <s v="Pune"/>
    <m/>
    <m/>
    <m/>
    <n v="1128"/>
    <m/>
    <m/>
    <m/>
    <m/>
    <m/>
    <m/>
    <m/>
    <m/>
    <m/>
    <m/>
    <m/>
    <s v="IT Services &amp; IT Consulting"/>
    <m/>
    <m/>
    <m/>
    <m/>
    <m/>
    <m/>
    <m/>
    <m/>
    <m/>
    <m/>
    <m/>
    <m/>
    <s v="Ravi Jaiswal; Sakshi Soni"/>
    <m/>
    <s v="user_228eUmsdKIb9OItgmiDq1zD4aPZ1eqiapbaLAGeBf8g"/>
    <s v="Bhairavi Jog"/>
    <m/>
    <m/>
    <s v="July"/>
    <x v="2"/>
    <s v="Naukri.com"/>
    <m/>
    <m/>
    <m/>
    <m/>
    <m/>
    <s v="2020-12-16 07:28:51.613000+00:00"/>
    <s v="2022-10-13 07:40:56.136000+00:00"/>
    <s v="GPA"/>
  </r>
  <r>
    <x v="32"/>
    <n v="300000"/>
    <s v="INR"/>
    <n v="0"/>
    <x v="82"/>
    <s v="Sales"/>
    <s v="stat_kcR4fZg7TU7jjk1jAVua3qGLRS4J5uFayEjK5j02wtv"/>
    <s v="Unqualified"/>
    <x v="1"/>
    <s v="OpportunityStatusType.Lost"/>
    <m/>
    <m/>
    <m/>
    <s v="lead_15K3acTJuJboAVoe2xFrw0e9qUVONYA0ejK0sGfO0jW"/>
    <s v="Rolta India"/>
    <s v="Namrata Aurora"/>
    <s v="user_IpBH4s1Av5OVFfQQ3nW0qPDDjwLT9uRfx1sVhml8UQA"/>
    <s v="Namrata Aurora"/>
    <s v="2022-05-02 11:46:35.135000+00:00"/>
    <s v="2022-06-06 05:58:32.569000+00:00"/>
    <m/>
    <s v="Mumbai"/>
    <m/>
    <m/>
    <m/>
    <n v="1958"/>
    <m/>
    <m/>
    <m/>
    <m/>
    <m/>
    <m/>
    <m/>
    <m/>
    <m/>
    <m/>
    <m/>
    <s v="Others"/>
    <m/>
    <m/>
    <m/>
    <m/>
    <m/>
    <m/>
    <m/>
    <m/>
    <m/>
    <m/>
    <m/>
    <m/>
    <m/>
    <m/>
    <s v="user_IpBH4s1Av5OVFfQQ3nW0qPDDjwLT9uRfx1sVhml8UQA"/>
    <s v="Namrata Aurora"/>
    <m/>
    <m/>
    <s v="June"/>
    <x v="2"/>
    <m/>
    <m/>
    <m/>
    <m/>
    <m/>
    <m/>
    <s v="2021-10-26 11:53:58.314000+00:00"/>
    <s v="2022-10-20 10:18:08.061000+00:00"/>
    <s v="GTL"/>
  </r>
  <r>
    <x v="28"/>
    <n v="1000000"/>
    <s v="INR"/>
    <n v="0"/>
    <x v="90"/>
    <s v="Sales"/>
    <s v="stat_kcR4fZg7TU7jjk1jAVua3qGLRS4J5uFayEjK5j02wtv"/>
    <s v="Unqualified"/>
    <x v="1"/>
    <s v="OpportunityStatusType.Lost"/>
    <m/>
    <m/>
    <m/>
    <s v="lead_UUZlvKfttwqeWfsEVDv9ijJLV6oV0wEXppUDqQBGw0Y"/>
    <s v="Bhima Jewels"/>
    <s v="Namrata Aurora"/>
    <s v="user_JjaNBsxmUKBROYZvEahyXgec466W5jQa2pL0NUZ81Lb"/>
    <s v="Sreenivas Hatti"/>
    <s v="2022-06-02 11:36:54.780000+00:00"/>
    <s v="2022-06-03 15:12:55.973000+00:00"/>
    <m/>
    <s v="Kochi"/>
    <m/>
    <m/>
    <m/>
    <n v="331"/>
    <m/>
    <m/>
    <m/>
    <m/>
    <m/>
    <m/>
    <m/>
    <m/>
    <m/>
    <m/>
    <m/>
    <s v="Retail"/>
    <m/>
    <m/>
    <m/>
    <m/>
    <m/>
    <m/>
    <m/>
    <m/>
    <m/>
    <m/>
    <m/>
    <m/>
    <s v="Deepak Yadav"/>
    <m/>
    <m/>
    <m/>
    <m/>
    <m/>
    <s v="June"/>
    <x v="2"/>
    <m/>
    <m/>
    <m/>
    <m/>
    <m/>
    <m/>
    <s v="2022-06-02 09:58:16.362000+00:00"/>
    <s v="2022-10-18 10:00:55.369000+00:00"/>
    <s v="GTL"/>
  </r>
  <r>
    <x v="48"/>
    <n v="400000"/>
    <s v="INR"/>
    <n v="0"/>
    <x v="10"/>
    <s v="Sales"/>
    <s v="stat_kcR4fZg7TU7jjk1jAVua3qGLRS4J5uFayEjK5j02wtv"/>
    <s v="Unqualified"/>
    <x v="1"/>
    <s v="OpportunityStatusType.Lost"/>
    <s v="cont_o52VVnpih1nOGXbvjnt2V3a07Ht2okU5A8pjllfclj0"/>
    <s v="Tejashree"/>
    <s v="GMC"/>
    <s v="lead_jfuZioSZdziZD6DdJXNHpJtOwoWl1E95Imhm27C2T2A"/>
    <s v="Odex India Solutions"/>
    <s v="Kaushlya Bhavsar"/>
    <s v="user_FkSWcqjfeTqoo0NaiDWgDVeXoui6YtIDYPZVOCd1cwP"/>
    <s v="Kaushlya Bhavsar"/>
    <s v="2022-01-12 09:49:49.683000+00:00"/>
    <s v="2022-06-06 08:54:37.052000+00:00"/>
    <m/>
    <s v="Mumbai"/>
    <m/>
    <m/>
    <m/>
    <n v="124"/>
    <m/>
    <m/>
    <m/>
    <m/>
    <m/>
    <m/>
    <m/>
    <m/>
    <m/>
    <m/>
    <m/>
    <s v="Banking &amp; Finance; IT Services &amp; IT Consulting"/>
    <m/>
    <m/>
    <m/>
    <m/>
    <m/>
    <m/>
    <m/>
    <m/>
    <m/>
    <m/>
    <m/>
    <m/>
    <s v="Aniket Vahile; Deepak Yadav"/>
    <m/>
    <s v="user_FdWFezbLzkYQcGsBUsjZO25nr2poK2nRbqV47Rs5Kfm"/>
    <s v="Prateek Wadhwa"/>
    <s v="Dr. Anil More"/>
    <m/>
    <s v="August"/>
    <x v="2"/>
    <s v="Lusha"/>
    <m/>
    <s v="Glengarry"/>
    <m/>
    <m/>
    <m/>
    <s v="2021-12-23 08:11:27.873000+00:00"/>
    <s v="2022-10-10 02:52:58.165000+00:00"/>
    <m/>
  </r>
  <r>
    <x v="28"/>
    <n v="4000000"/>
    <s v="INR"/>
    <n v="0"/>
    <x v="90"/>
    <s v="Sales"/>
    <s v="stat_kcR4fZg7TU7jjk1jAVua3qGLRS4J5uFayEjK5j02wtv"/>
    <s v="Unqualified"/>
    <x v="1"/>
    <s v="OpportunityStatusType.Lost"/>
    <m/>
    <m/>
    <m/>
    <s v="lead_UUZlvKfttwqeWfsEVDv9ijJLV6oV0wEXppUDqQBGw0Y"/>
    <s v="Bhima Jewels"/>
    <s v="Namrata Aurora"/>
    <s v="user_JjaNBsxmUKBROYZvEahyXgec466W5jQa2pL0NUZ81Lb"/>
    <s v="Sreenivas Hatti"/>
    <s v="2022-06-02 11:31:46.970000+00:00"/>
    <s v="2022-06-03 15:12:41.715000+00:00"/>
    <m/>
    <s v="Kochi"/>
    <m/>
    <m/>
    <m/>
    <n v="331"/>
    <m/>
    <m/>
    <m/>
    <m/>
    <m/>
    <m/>
    <m/>
    <m/>
    <m/>
    <m/>
    <m/>
    <s v="Retail"/>
    <m/>
    <m/>
    <m/>
    <m/>
    <m/>
    <m/>
    <m/>
    <m/>
    <m/>
    <m/>
    <m/>
    <m/>
    <s v="Deepak Yadav"/>
    <m/>
    <m/>
    <m/>
    <m/>
    <m/>
    <s v="June"/>
    <x v="2"/>
    <m/>
    <m/>
    <m/>
    <m/>
    <m/>
    <m/>
    <s v="2022-06-02 09:58:16.362000+00:00"/>
    <s v="2022-10-18 10:00:55.369000+00:00"/>
    <s v="GMC"/>
  </r>
  <r>
    <x v="22"/>
    <n v="10000"/>
    <s v="INR"/>
    <n v="0"/>
    <x v="65"/>
    <s v="Sales"/>
    <s v="stat_kcR4fZg7TU7jjk1jAVua3qGLRS4J5uFayEjK5j02wtv"/>
    <s v="Unqualified"/>
    <x v="1"/>
    <s v="OpportunityStatusType.Lost"/>
    <m/>
    <m/>
    <s v="GPA (Renewal)"/>
    <s v="lead_maZRIqsAVkob2ku9K6LgEP4jWhM1qclyS5IALPlMDJE"/>
    <s v="advathi central school"/>
    <s v="Bhairavi Jog"/>
    <s v="user_t8sUu4byhPnyQ33u64Ecs5WRL98oy2iuu4iTrhCr4vl"/>
    <s v="Nilesh Dhanani"/>
    <s v="2022-04-25 08:31:47.926000+00:00"/>
    <s v="2022-06-03 08:04:50.889000+00:00"/>
    <m/>
    <s v="Bangalore"/>
    <m/>
    <m/>
    <m/>
    <n v="2000"/>
    <m/>
    <m/>
    <m/>
    <m/>
    <m/>
    <m/>
    <m/>
    <m/>
    <m/>
    <m/>
    <m/>
    <s v="Education"/>
    <m/>
    <m/>
    <m/>
    <m/>
    <m/>
    <m/>
    <m/>
    <m/>
    <m/>
    <m/>
    <m/>
    <m/>
    <s v="Aniket Vahile"/>
    <m/>
    <s v="user_228eUmsdKIb9OItgmiDq1zD4aPZ1eqiapbaLAGeBf8g"/>
    <s v="Bhairavi Jog"/>
    <m/>
    <m/>
    <s v="July; June"/>
    <x v="4"/>
    <m/>
    <m/>
    <s v="Downloaded the guide: Designing employee healthcare plan"/>
    <m/>
    <m/>
    <m/>
    <s v="2021-11-08 17:17:44.170000+00:00"/>
    <s v="2022-07-10 06:53:20.079000+00:00"/>
    <s v="GPA"/>
  </r>
  <r>
    <x v="7"/>
    <n v="4000000"/>
    <s v="INR"/>
    <n v="0"/>
    <x v="65"/>
    <s v="Sales"/>
    <s v="stat_kcR4fZg7TU7jjk1jAVua3qGLRS4J5uFayEjK5j02wtv"/>
    <s v="Unqualified"/>
    <x v="1"/>
    <s v="OpportunityStatusType.Lost"/>
    <m/>
    <m/>
    <s v="fresh GMC"/>
    <s v="lead_XrnHCm6wmDqHBAbuJgxQHjhhPTIwsewpJPjEEvbGSOB"/>
    <s v="Bits pilani (Fresh)"/>
    <s v="Gauri Jori"/>
    <s v="user_t8sUu4byhPnyQ33u64Ecs5WRL98oy2iuu4iTrhCr4vl"/>
    <s v="Nilesh Dhanani"/>
    <s v="2022-01-25 09:23:33.161000+00:00"/>
    <s v="2022-06-03 08:19:10.797000+00:00"/>
    <m/>
    <s v="Hyderabad"/>
    <m/>
    <m/>
    <m/>
    <n v="1500"/>
    <m/>
    <m/>
    <m/>
    <m/>
    <m/>
    <m/>
    <m/>
    <m/>
    <m/>
    <m/>
    <m/>
    <m/>
    <m/>
    <m/>
    <m/>
    <m/>
    <m/>
    <m/>
    <m/>
    <m/>
    <m/>
    <m/>
    <m/>
    <m/>
    <m/>
    <m/>
    <s v="user_5YHA1ZU4iP896lD1YJehdJcMx7ZEgWCpulT4T2c3pJ3"/>
    <s v="Gauri Jori"/>
    <m/>
    <m/>
    <m/>
    <x v="9"/>
    <m/>
    <s v="3 lac"/>
    <s v="Lead Magnet Lead"/>
    <m/>
    <m/>
    <m/>
    <s v="2021-09-14 09:56:28.160000+00:00"/>
    <s v="2022-09-09 10:21:31.673000+00:00"/>
    <m/>
  </r>
  <r>
    <x v="22"/>
    <n v="20000000"/>
    <s v="INR"/>
    <n v="0"/>
    <x v="91"/>
    <s v="Sales"/>
    <s v="stat_kcR4fZg7TU7jjk1jAVua3qGLRS4J5uFayEjK5j02wtv"/>
    <s v="Unqualified"/>
    <x v="1"/>
    <s v="OpportunityStatusType.Lost"/>
    <m/>
    <m/>
    <s v="GMC(1+3)- remaining 2000 employees"/>
    <s v="lead_42RFWTwfcFgrqEV0wAnGAbSX47wE59wzTSaPjCSEEw6"/>
    <s v="ACB (INDIA)"/>
    <s v="Bhairavi Jog"/>
    <s v="user_t8sUu4byhPnyQ33u64Ecs5WRL98oy2iuu4iTrhCr4vl"/>
    <s v="Nilesh Dhanani"/>
    <s v="2022-05-31 12:15:32.793000+00:00"/>
    <s v="2022-06-03 08:04:13.389000+00:00"/>
    <m/>
    <s v="Gurgaon"/>
    <m/>
    <m/>
    <m/>
    <n v="2300"/>
    <m/>
    <m/>
    <m/>
    <m/>
    <m/>
    <m/>
    <m/>
    <m/>
    <m/>
    <m/>
    <m/>
    <s v="Mining &amp; Metal"/>
    <m/>
    <m/>
    <m/>
    <m/>
    <m/>
    <m/>
    <m/>
    <m/>
    <m/>
    <m/>
    <m/>
    <m/>
    <s v="Aniket Vahile"/>
    <m/>
    <s v="user_228eUmsdKIb9OItgmiDq1zD4aPZ1eqiapbaLAGeBf8g"/>
    <s v="Bhairavi Jog"/>
    <m/>
    <m/>
    <s v="June"/>
    <x v="2"/>
    <m/>
    <m/>
    <s v="TPA + Sameer"/>
    <m/>
    <m/>
    <m/>
    <s v="2021-11-22 09:23:48.647000+00:00"/>
    <s v="2022-09-06 05:07:40.729000+00:00"/>
    <s v="GMC"/>
  </r>
  <r>
    <x v="22"/>
    <n v="1000000"/>
    <s v="INR"/>
    <n v="0"/>
    <x v="65"/>
    <s v="Sales"/>
    <s v="stat_kcR4fZg7TU7jjk1jAVua3qGLRS4J5uFayEjK5j02wtv"/>
    <s v="Unqualified"/>
    <x v="1"/>
    <s v="OpportunityStatusType.Lost"/>
    <m/>
    <m/>
    <s v="GMC- Renewal  (1+3)- 200 staff"/>
    <s v="lead_maZRIqsAVkob2ku9K6LgEP4jWhM1qclyS5IALPlMDJE"/>
    <s v="advathi central school"/>
    <s v="Bhairavi Jog"/>
    <s v="user_t8sUu4byhPnyQ33u64Ecs5WRL98oy2iuu4iTrhCr4vl"/>
    <s v="Nilesh Dhanani"/>
    <s v="2022-04-25 08:30:56.184000+00:00"/>
    <s v="2022-06-03 08:04:45.790000+00:00"/>
    <m/>
    <s v="Bangalore"/>
    <m/>
    <m/>
    <m/>
    <n v="2000"/>
    <m/>
    <m/>
    <m/>
    <m/>
    <m/>
    <m/>
    <m/>
    <m/>
    <m/>
    <m/>
    <m/>
    <s v="Education"/>
    <m/>
    <m/>
    <m/>
    <m/>
    <m/>
    <m/>
    <m/>
    <m/>
    <m/>
    <m/>
    <m/>
    <m/>
    <s v="Aniket Vahile"/>
    <m/>
    <s v="user_228eUmsdKIb9OItgmiDq1zD4aPZ1eqiapbaLAGeBf8g"/>
    <s v="Bhairavi Jog"/>
    <m/>
    <m/>
    <s v="July; June"/>
    <x v="4"/>
    <m/>
    <m/>
    <s v="Downloaded the guide: Designing employee healthcare plan"/>
    <m/>
    <m/>
    <m/>
    <s v="2021-11-08 17:17:44.170000+00:00"/>
    <s v="2022-07-10 06:53:20.079000+00:00"/>
    <s v="GMC"/>
  </r>
  <r>
    <x v="22"/>
    <n v="1800000"/>
    <s v="INR"/>
    <n v="0"/>
    <x v="65"/>
    <s v="Sales"/>
    <s v="stat_kcR4fZg7TU7jjk1jAVua3qGLRS4J5uFayEjK5j02wtv"/>
    <s v="Unqualified"/>
    <x v="1"/>
    <s v="OpportunityStatusType.Lost"/>
    <m/>
    <m/>
    <s v="GMC- Renewal- 2000 students"/>
    <s v="lead_maZRIqsAVkob2ku9K6LgEP4jWhM1qclyS5IALPlMDJE"/>
    <s v="advathi central school"/>
    <s v="Bhairavi Jog"/>
    <s v="user_t8sUu4byhPnyQ33u64Ecs5WRL98oy2iuu4iTrhCr4vl"/>
    <s v="Nilesh Dhanani"/>
    <s v="2022-04-25 08:27:10.434000+00:00"/>
    <s v="2022-06-03 08:04:40.985000+00:00"/>
    <m/>
    <s v="Bangalore"/>
    <m/>
    <m/>
    <m/>
    <n v="2000"/>
    <m/>
    <m/>
    <m/>
    <m/>
    <m/>
    <m/>
    <m/>
    <m/>
    <m/>
    <m/>
    <m/>
    <s v="Education"/>
    <m/>
    <m/>
    <m/>
    <m/>
    <m/>
    <m/>
    <m/>
    <m/>
    <m/>
    <m/>
    <m/>
    <m/>
    <s v="Aniket Vahile"/>
    <m/>
    <s v="user_228eUmsdKIb9OItgmiDq1zD4aPZ1eqiapbaLAGeBf8g"/>
    <s v="Bhairavi Jog"/>
    <m/>
    <m/>
    <s v="July; June"/>
    <x v="4"/>
    <m/>
    <m/>
    <s v="Downloaded the guide: Designing employee healthcare plan"/>
    <m/>
    <m/>
    <m/>
    <s v="2021-11-08 17:17:44.170000+00:00"/>
    <s v="2022-07-10 06:53:20.079000+00:00"/>
    <s v="GMC"/>
  </r>
  <r>
    <x v="4"/>
    <n v="1000000"/>
    <s v="INR"/>
    <n v="0"/>
    <x v="39"/>
    <s v="Sales"/>
    <s v="stat_kcR4fZg7TU7jjk1jAVua3qGLRS4J5uFayEjK5j02wtv"/>
    <s v="Unqualified"/>
    <x v="1"/>
    <s v="OpportunityStatusType.Lost"/>
    <m/>
    <m/>
    <s v="EAR - Project 2"/>
    <s v="lead_CFJkJd19u6spE0KujHtVPdhKyaQY28QnJILosSkr3d7"/>
    <s v="Llyods Metal"/>
    <s v="Mayur Gadiyar"/>
    <s v="user_bdUPAGjcS7p6513So3N4g3aWNS5HuBuVJi7bvCPAsLt"/>
    <s v="Mayur Gadiyar"/>
    <s v="2022-05-26 11:52:25.183000+00:00"/>
    <s v="2022-06-01 07:37:34.083000+00:00"/>
    <m/>
    <s v="Mumbai"/>
    <m/>
    <m/>
    <m/>
    <n v="246"/>
    <m/>
    <m/>
    <m/>
    <m/>
    <m/>
    <m/>
    <m/>
    <m/>
    <m/>
    <m/>
    <m/>
    <s v="Retail"/>
    <m/>
    <m/>
    <m/>
    <m/>
    <m/>
    <m/>
    <m/>
    <m/>
    <m/>
    <m/>
    <m/>
    <m/>
    <s v="Arunkumar Dubey"/>
    <m/>
    <m/>
    <m/>
    <m/>
    <m/>
    <s v="August"/>
    <x v="2"/>
    <m/>
    <m/>
    <m/>
    <m/>
    <m/>
    <m/>
    <s v="2022-05-25 16:35:56.893000+00:00"/>
    <s v="2022-09-06 14:28:21.482000+00:00"/>
    <s v="NON EB"/>
  </r>
  <r>
    <x v="45"/>
    <n v="1000000"/>
    <s v="INR"/>
    <n v="0"/>
    <x v="16"/>
    <s v="Sales"/>
    <s v="stat_1hn9nRJaLbI53NxPuSQgo90kRpbpKsFlwN4oEGNUTdO"/>
    <s v="Lost"/>
    <x v="1"/>
    <s v="OpportunityStatusType.Lost"/>
    <m/>
    <m/>
    <s v="GMC-fresh"/>
    <s v="lead_T6RsVvuuelMvlWHoQAnYsVHfHAAoiZoU6EtBfflsYOh"/>
    <s v="Oxford International Educational Group (fresh)"/>
    <s v="Bharti Bankey"/>
    <s v="user_aM3WaaSUQQmaNnsm9l2FQRVWUEr8RN2ZdXzsuQUalQ3"/>
    <s v="Bharti Bankey"/>
    <s v="2022-04-20 07:05:58.131000+00:00"/>
    <s v="2022-06-03 07:52:49.670000+00:00"/>
    <m/>
    <s v="Mumbai"/>
    <m/>
    <s v="2022-04-02 06:53:08+00:00"/>
    <m/>
    <n v="120"/>
    <m/>
    <m/>
    <m/>
    <m/>
    <m/>
    <m/>
    <m/>
    <s v="PAID_SOCIAL"/>
    <m/>
    <m/>
    <m/>
    <s v="Education"/>
    <m/>
    <m/>
    <m/>
    <m/>
    <m/>
    <m/>
    <m/>
    <m/>
    <m/>
    <m/>
    <m/>
    <m/>
    <m/>
    <m/>
    <s v="user_aM3WaaSUQQmaNnsm9l2FQRVWUEr8RN2ZdXzsuQUalQ3"/>
    <s v="Bharti Bankey"/>
    <m/>
    <m/>
    <s v="July"/>
    <x v="3"/>
    <s v="Inbound via website"/>
    <m/>
    <s v="Employee Count 100"/>
    <m/>
    <m/>
    <m/>
    <s v="2022-04-02 06:54:28.497000+00:00"/>
    <s v="2022-08-23 10:52:43.897000+00:00"/>
    <m/>
  </r>
  <r>
    <x v="7"/>
    <n v="2000000"/>
    <s v="INR"/>
    <n v="0"/>
    <x v="38"/>
    <s v="Sales"/>
    <s v="stat_kcR4fZg7TU7jjk1jAVua3qGLRS4J5uFayEjK5j02wtv"/>
    <s v="Unqualified"/>
    <x v="1"/>
    <s v="OpportunityStatusType.Lost"/>
    <s v="cont_Ql9iBdyQF8FzDEF6k1kjcV2ZX9DHHhmfUOEy4cUNzgd"/>
    <s v="Sukvinder Singh"/>
    <s v="fresh GTL"/>
    <s v="lead_uujhaIHZ418974u1aNILsSHayaqJeo9t87LhpqEDfIA"/>
    <s v="InfoCepts"/>
    <s v="Gauri Jori"/>
    <s v="user_U27GK6WjhLhUhi1EDKXV57xMpn8n8DMIOjci1q3UReZ"/>
    <s v="Abhiroop Ganguly"/>
    <s v="2022-02-08 09:13:59.629000+00:00"/>
    <s v="2022-06-01 07:55:16.677000+00:00"/>
    <m/>
    <s v="Nagpur"/>
    <m/>
    <m/>
    <m/>
    <n v="1150"/>
    <m/>
    <m/>
    <m/>
    <m/>
    <m/>
    <m/>
    <m/>
    <s v="PAID_SOCIAL"/>
    <m/>
    <m/>
    <m/>
    <s v="IT Services &amp; IT Consulting"/>
    <m/>
    <m/>
    <m/>
    <m/>
    <m/>
    <m/>
    <m/>
    <m/>
    <m/>
    <m/>
    <m/>
    <m/>
    <s v="Deepak Yadav"/>
    <m/>
    <s v="user_5YHA1ZU4iP896lD1YJehdJcMx7ZEgWCpulT4T2c3pJ3"/>
    <s v="Gauri Jori"/>
    <m/>
    <m/>
    <s v="February"/>
    <x v="1"/>
    <s v="soumen majumdar"/>
    <m/>
    <s v="Ssoumen List"/>
    <m/>
    <m/>
    <m/>
    <s v="2021-10-26 11:53:00.068000+00:00"/>
    <s v="2022-09-01 15:26:12.334000+00:00"/>
    <m/>
  </r>
  <r>
    <x v="4"/>
    <n v="0"/>
    <s v="INR"/>
    <n v="0"/>
    <x v="86"/>
    <s v="Sales"/>
    <s v="stat_kcR4fZg7TU7jjk1jAVua3qGLRS4J5uFayEjK5j02wtv"/>
    <s v="Unqualified"/>
    <x v="1"/>
    <s v="OpportunityStatusType.Lost"/>
    <m/>
    <m/>
    <m/>
    <s v="lead_ixnuzONEg5Gs5tr0tUxwIIFm6y9swjhtkoMWrsTrf7K"/>
    <s v="Isgec Hitachi Zosen"/>
    <s v="Kaushlya Bhavsar"/>
    <s v="user_bdUPAGjcS7p6513So3N4g3aWNS5HuBuVJi7bvCPAsLt"/>
    <s v="Mayur Gadiyar"/>
    <s v="2022-03-09 12:07:22.451000+00:00"/>
    <s v="2022-05-31 10:30:31.673000+00:00"/>
    <m/>
    <s v="Bharuch"/>
    <m/>
    <s v="2022-03-20 10:55:01+00:00"/>
    <m/>
    <n v="41"/>
    <m/>
    <m/>
    <m/>
    <m/>
    <m/>
    <m/>
    <m/>
    <m/>
    <m/>
    <m/>
    <m/>
    <s v="Manufacturing"/>
    <m/>
    <m/>
    <m/>
    <m/>
    <m/>
    <m/>
    <m/>
    <m/>
    <m/>
    <m/>
    <m/>
    <m/>
    <m/>
    <m/>
    <s v="user_FkSWcqjfeTqoo0NaiDWgDVeXoui6YtIDYPZVOCd1cwP"/>
    <s v="Kaushlya Bhavsar"/>
    <m/>
    <m/>
    <s v="June"/>
    <x v="8"/>
    <s v="Inbound via website"/>
    <m/>
    <s v="Downloaded the guide: Employee Wellness Handbook"/>
    <m/>
    <m/>
    <m/>
    <s v="2021-12-15 09:54:14.640000+00:00"/>
    <s v="2022-07-13 06:13:05.589000+00:00"/>
    <s v="GPA"/>
  </r>
  <r>
    <x v="4"/>
    <n v="1000000"/>
    <s v="INR"/>
    <n v="0"/>
    <x v="39"/>
    <s v="Sales"/>
    <s v="stat_kcR4fZg7TU7jjk1jAVua3qGLRS4J5uFayEjK5j02wtv"/>
    <s v="Unqualified"/>
    <x v="1"/>
    <s v="OpportunityStatusType.Lost"/>
    <s v="cont_JIg2UupYOlsxfyBjJxrTpwrI2bBd1TInzI2sGfqGLUK"/>
    <s v="Hariharan"/>
    <s v="EAR - Project 1"/>
    <s v="lead_CFJkJd19u6spE0KujHtVPdhKyaQY28QnJILosSkr3d7"/>
    <s v="Llyods Metal"/>
    <s v="Mayur Gadiyar"/>
    <s v="user_bdUPAGjcS7p6513So3N4g3aWNS5HuBuVJi7bvCPAsLt"/>
    <s v="Mayur Gadiyar"/>
    <s v="2022-05-26 11:51:49.853000+00:00"/>
    <s v="2022-06-01 07:37:20.842000+00:00"/>
    <m/>
    <s v="Mumbai"/>
    <m/>
    <m/>
    <m/>
    <n v="246"/>
    <m/>
    <m/>
    <m/>
    <m/>
    <m/>
    <m/>
    <m/>
    <m/>
    <m/>
    <m/>
    <m/>
    <s v="Retail"/>
    <m/>
    <m/>
    <m/>
    <m/>
    <m/>
    <m/>
    <m/>
    <m/>
    <m/>
    <m/>
    <m/>
    <m/>
    <s v="Arunkumar Dubey"/>
    <m/>
    <m/>
    <m/>
    <m/>
    <m/>
    <s v="August"/>
    <x v="2"/>
    <m/>
    <m/>
    <m/>
    <m/>
    <m/>
    <m/>
    <s v="2022-05-25 16:35:56.893000+00:00"/>
    <s v="2022-09-06 14:28:21.482000+00:00"/>
    <s v="NON EB"/>
  </r>
  <r>
    <x v="33"/>
    <n v="200000"/>
    <s v="INR"/>
    <n v="0"/>
    <x v="65"/>
    <s v="Sales"/>
    <s v="stat_kcR4fZg7TU7jjk1jAVua3qGLRS4J5uFayEjK5j02wtv"/>
    <s v="Unqualified"/>
    <x v="1"/>
    <s v="OpportunityStatusType.Lost"/>
    <m/>
    <m/>
    <s v="Parental"/>
    <s v="lead_c3juvZzHpI17b7mRGJzg6h5urE3tcfRnsf5xohOEdmC"/>
    <s v="Saksoft"/>
    <s v="Bhairavi Jog"/>
    <s v="user_jbppzD9HyqqioXDaUzrIJfkBW97sQdk5kSNPsBKGx0r"/>
    <s v="Pranaav Marathe"/>
    <s v="2022-04-20 11:14:11.452000+00:00"/>
    <s v="2022-05-31 10:38:57.293000+00:00"/>
    <m/>
    <s v="Chennai"/>
    <m/>
    <m/>
    <m/>
    <n v="1000"/>
    <m/>
    <m/>
    <m/>
    <m/>
    <m/>
    <m/>
    <m/>
    <m/>
    <m/>
    <m/>
    <m/>
    <s v="IT Services &amp; IT Consulting"/>
    <m/>
    <m/>
    <m/>
    <m/>
    <m/>
    <m/>
    <m/>
    <m/>
    <m/>
    <m/>
    <m/>
    <m/>
    <s v="Rakesh Nade"/>
    <m/>
    <s v="user_Jujy0sFufO9J3qwY7aNpCCnF6nFZMrfvciNEydEzhaI"/>
    <s v="Shreya Solanki"/>
    <m/>
    <m/>
    <s v="January; July; May"/>
    <x v="2"/>
    <m/>
    <m/>
    <m/>
    <m/>
    <m/>
    <m/>
    <s v="2022-01-31 05:10:28.325000+00:00"/>
    <s v="2022-10-20 11:35:53.973000+00:00"/>
    <m/>
  </r>
  <r>
    <x v="37"/>
    <n v="500000"/>
    <s v="INR"/>
    <n v="0"/>
    <x v="79"/>
    <s v="Sales"/>
    <s v="stat_1hn9nRJaLbI53NxPuSQgo90kRpbpKsFlwN4oEGNUTdO"/>
    <s v="Lost"/>
    <x v="1"/>
    <s v="OpportunityStatusType.Lost"/>
    <s v="cont_XkEQoYgF4PW0rCAyosmOesNhx4tpt80i0tg6hIT5qQc"/>
    <s v="Netra Patkar"/>
    <s v="GPA"/>
    <s v="lead_Z9Kn9ZeIZTznKu7UY0iR5Db076fibEKLT40Dq5AeTAQ"/>
    <s v="Pay1"/>
    <s v="Trupti Suryavanshi"/>
    <s v="user_P3f70h2AcefBkFTBZpvA9LgDbjTmUIXkqdKqHJ5evwA"/>
    <s v="Manojkumar Tinna"/>
    <s v="2022-05-04 11:07:19.180000+00:00"/>
    <s v="2022-05-31 01:50:20.927000+00:00"/>
    <m/>
    <s v="Mumbai"/>
    <m/>
    <m/>
    <m/>
    <n v="185"/>
    <m/>
    <m/>
    <m/>
    <m/>
    <m/>
    <m/>
    <m/>
    <m/>
    <m/>
    <m/>
    <m/>
    <s v="Retail"/>
    <m/>
    <m/>
    <m/>
    <m/>
    <m/>
    <m/>
    <m/>
    <m/>
    <m/>
    <m/>
    <m/>
    <m/>
    <s v="Deepak Yadav; Rakesh Nade"/>
    <m/>
    <s v="user_L8E6IFhq6UCzKLHa45LUUTZCznDuyDwFrGaEp9DXiUM"/>
    <s v="Trupti Suryavanshi"/>
    <s v="Dr. Anil More"/>
    <m/>
    <s v="May"/>
    <x v="2"/>
    <s v="Lusha"/>
    <m/>
    <s v="Glengarry"/>
    <m/>
    <m/>
    <m/>
    <s v="2021-12-09 09:17:42.820000+00:00"/>
    <s v="2022-10-10 02:50:50.833000+00:00"/>
    <m/>
  </r>
  <r>
    <x v="16"/>
    <n v="1500000"/>
    <s v="INR"/>
    <n v="0"/>
    <x v="90"/>
    <s v="Sales"/>
    <s v="stat_kcR4fZg7TU7jjk1jAVua3qGLRS4J5uFayEjK5j02wtv"/>
    <s v="Unqualified"/>
    <x v="1"/>
    <s v="OpportunityStatusType.Lost"/>
    <s v="cont_0hBqnMswItuRvMtXSJfN7JdvxzZOFh9DqUFsmtRR00Q"/>
    <s v="Rajiv Agrawal"/>
    <m/>
    <s v="lead_QYJyMqAJs2wKuGfwBVaAIibF8GyeWklzEs662L65Yrx"/>
    <s v="My Car Pune Pvt Ltd"/>
    <s v="Sarvesh Pawar"/>
    <s v="user_8jx3L2CDfrbzNnwYUv6Plfha6VxaSGsqcbTXR3sIBZi"/>
    <s v="Manish Balpande"/>
    <s v="2022-04-25 07:44:15.489000+00:00"/>
    <s v="2022-05-30 05:29:58.587000+00:00"/>
    <m/>
    <s v="Pune"/>
    <m/>
    <m/>
    <m/>
    <n v="1000"/>
    <m/>
    <m/>
    <s v="Facebook"/>
    <m/>
    <m/>
    <m/>
    <m/>
    <s v="PAID_SOCIAL"/>
    <m/>
    <m/>
    <m/>
    <s v="Automotive"/>
    <m/>
    <m/>
    <m/>
    <m/>
    <m/>
    <m/>
    <m/>
    <m/>
    <m/>
    <m/>
    <m/>
    <m/>
    <s v="Deepak Yadav"/>
    <m/>
    <s v="user_A8KOTZADnUtEQOLt4nSLAmteNStuGh80js75RYjrXVt"/>
    <s v="Sarvesh Pawar"/>
    <m/>
    <m/>
    <s v="May"/>
    <x v="4"/>
    <m/>
    <m/>
    <s v="Employee Engagement Handbook"/>
    <m/>
    <m/>
    <m/>
    <s v="2021-08-18 08:30:43.668000+00:00"/>
    <s v="2022-07-10 07:11:25.429000+00:00"/>
    <s v="GMC"/>
  </r>
  <r>
    <x v="21"/>
    <n v="5000000"/>
    <s v="INR"/>
    <n v="0"/>
    <x v="30"/>
    <s v="Sales"/>
    <s v="stat_kcR4fZg7TU7jjk1jAVua3qGLRS4J5uFayEjK5j02wtv"/>
    <s v="Unqualified"/>
    <x v="1"/>
    <s v="OpportunityStatusType.Lost"/>
    <m/>
    <m/>
    <s v="Parental Policy"/>
    <s v="lead_mk7lHjQbXCyJl63zqnXly1LfjM67E3wRAOS44yPN9CD"/>
    <s v="Datamatics"/>
    <s v="Aditya Binani"/>
    <s v="user_P3f70h2AcefBkFTBZpvA9LgDbjTmUIXkqdKqHJ5evwA"/>
    <s v="Manojkumar Tinna"/>
    <s v="2022-01-21 12:09:08.450000+00:00"/>
    <s v="2022-05-31 01:19:07.315000+00:00"/>
    <m/>
    <s v="Mumbai"/>
    <m/>
    <m/>
    <m/>
    <n v="8500"/>
    <m/>
    <m/>
    <s v="Facebook"/>
    <m/>
    <m/>
    <m/>
    <m/>
    <s v="PAID_SOCIAL"/>
    <m/>
    <m/>
    <m/>
    <s v="IT Services &amp; IT Consulting; Outsourcing and Offshoring Consulting"/>
    <m/>
    <m/>
    <m/>
    <m/>
    <m/>
    <m/>
    <m/>
    <m/>
    <m/>
    <m/>
    <m/>
    <m/>
    <s v="Amol Gawali"/>
    <m/>
    <s v="user_g5Yw4Z4XnIbmcGhJO80vdtFdd5ElcDlgYO3q8l82ODn"/>
    <s v="Aditya Binani"/>
    <m/>
    <m/>
    <s v="March"/>
    <x v="2"/>
    <s v="Bhushan referral"/>
    <m/>
    <s v="Employee Engagement Handbook"/>
    <m/>
    <m/>
    <m/>
    <s v="2021-08-05 07:12:36.264000+00:00"/>
    <s v="2022-09-21 04:07:24.829000+00:00"/>
    <m/>
  </r>
  <r>
    <x v="25"/>
    <n v="100000"/>
    <s v="INR"/>
    <n v="0"/>
    <x v="52"/>
    <s v="Sales"/>
    <s v="stat_kcR4fZg7TU7jjk1jAVua3qGLRS4J5uFayEjK5j02wtv"/>
    <s v="Unqualified"/>
    <x v="1"/>
    <s v="OpportunityStatusType.Lost"/>
    <s v="cont_YtmkCpNnvhPmWj5LBkLKyISsugx1lafqQz7knJz4nJf"/>
    <s v="Mahesh Chorge"/>
    <s v="The agent is involved for the last 8 years. The client won't change the same."/>
    <s v="lead_lLrZCokMdldSJA6jHTVKClhav8PlQztub8Hhmom3jiS"/>
    <s v="Axis My India"/>
    <s v="Trupti Suryavanshi"/>
    <s v="user_lccnw70UrYzjPcbxrA5N9qp8LF1vx6aP08yPEdeU06P"/>
    <s v="Vikas Gupta"/>
    <s v="2021-12-31 10:23:44.260000+00:00"/>
    <s v="2022-05-29 11:40:05.436000+00:00"/>
    <m/>
    <s v="Mumbai"/>
    <m/>
    <m/>
    <m/>
    <n v="500"/>
    <m/>
    <m/>
    <m/>
    <m/>
    <m/>
    <m/>
    <m/>
    <m/>
    <m/>
    <m/>
    <m/>
    <s v="Digital Marketing &amp; Advertising; Others"/>
    <m/>
    <m/>
    <m/>
    <m/>
    <m/>
    <m/>
    <m/>
    <m/>
    <m/>
    <m/>
    <m/>
    <m/>
    <s v="Aniket Vahile"/>
    <m/>
    <s v="user_L8E6IFhq6UCzKLHa45LUUTZCznDuyDwFrGaEp9DXiUM"/>
    <s v="Trupti Suryavanshi"/>
    <m/>
    <m/>
    <s v="August"/>
    <x v="2"/>
    <s v="Naukri.com"/>
    <m/>
    <m/>
    <m/>
    <m/>
    <m/>
    <s v="2021-10-26 11:53:41.264000+00:00"/>
    <s v="2022-10-10 02:53:02.547000+00:00"/>
    <s v="GPA"/>
  </r>
  <r>
    <x v="25"/>
    <n v="2000000"/>
    <s v="INR"/>
    <n v="0"/>
    <x v="52"/>
    <s v="Sales"/>
    <s v="stat_kcR4fZg7TU7jjk1jAVua3qGLRS4J5uFayEjK5j02wtv"/>
    <s v="Unqualified"/>
    <x v="1"/>
    <s v="OpportunityStatusType.Lost"/>
    <s v="cont_YtmkCpNnvhPmWj5LBkLKyISsugx1lafqQz7knJz4nJf"/>
    <s v="Mahesh Chorge"/>
    <s v="The agent is involved for the last 8 years. The client won't change the same."/>
    <s v="lead_lLrZCokMdldSJA6jHTVKClhav8PlQztub8Hhmom3jiS"/>
    <s v="Axis My India"/>
    <s v="Trupti Suryavanshi"/>
    <s v="user_lccnw70UrYzjPcbxrA5N9qp8LF1vx6aP08yPEdeU06P"/>
    <s v="Vikas Gupta"/>
    <s v="2021-12-29 11:09:03.008000+00:00"/>
    <s v="2022-05-29 11:34:19.460000+00:00"/>
    <m/>
    <s v="Mumbai"/>
    <m/>
    <m/>
    <m/>
    <n v="500"/>
    <m/>
    <m/>
    <m/>
    <m/>
    <m/>
    <m/>
    <m/>
    <m/>
    <m/>
    <m/>
    <m/>
    <s v="Digital Marketing &amp; Advertising; Others"/>
    <m/>
    <m/>
    <m/>
    <m/>
    <m/>
    <m/>
    <m/>
    <m/>
    <m/>
    <m/>
    <m/>
    <m/>
    <s v="Aniket Vahile"/>
    <m/>
    <s v="user_L8E6IFhq6UCzKLHa45LUUTZCznDuyDwFrGaEp9DXiUM"/>
    <s v="Trupti Suryavanshi"/>
    <m/>
    <m/>
    <s v="August"/>
    <x v="2"/>
    <s v="Naukri.com"/>
    <m/>
    <m/>
    <m/>
    <m/>
    <m/>
    <s v="2021-10-26 11:53:41.264000+00:00"/>
    <s v="2022-10-10 02:53:02.547000+00:00"/>
    <s v="GMC"/>
  </r>
  <r>
    <x v="0"/>
    <n v="600000"/>
    <s v="INR"/>
    <n v="0"/>
    <x v="10"/>
    <s v="Sales"/>
    <s v="stat_1hn9nRJaLbI53NxPuSQgo90kRpbpKsFlwN4oEGNUTdO"/>
    <s v="Lost"/>
    <x v="1"/>
    <s v="OpportunityStatusType.Lost"/>
    <m/>
    <m/>
    <s v="fresh policy, ref from MIT"/>
    <s v="lead_mQvpVpr6xBCyL7wJy07T9lD9M8WSumJVHhlRv2pZuik"/>
    <s v="Naandi Foundation"/>
    <s v="Prajakta Sahastrabudhe"/>
    <s v="user_sREdxbAJihL2Zbgic7tyQ6Rc4Mny7HnD1RNGhA9DDYh"/>
    <s v="Prajakta Sahastrabudhe"/>
    <s v="2022-02-21 10:17:01.760000+00:00"/>
    <s v="2022-05-27 14:11:27.377000+00:00"/>
    <m/>
    <s v="Hyderabad"/>
    <m/>
    <m/>
    <m/>
    <n v="703"/>
    <m/>
    <m/>
    <m/>
    <m/>
    <m/>
    <m/>
    <m/>
    <m/>
    <m/>
    <m/>
    <m/>
    <s v="Others"/>
    <m/>
    <m/>
    <m/>
    <m/>
    <m/>
    <m/>
    <m/>
    <m/>
    <m/>
    <m/>
    <m/>
    <m/>
    <s v="Deepak Yadav"/>
    <m/>
    <s v="user_IpBH4s1Av5OVFfQQ3nW0qPDDjwLT9uRfx1sVhml8UQA"/>
    <s v="Namrata Aurora"/>
    <s v="Anjali Nishu"/>
    <m/>
    <s v="August"/>
    <x v="2"/>
    <m/>
    <m/>
    <m/>
    <m/>
    <m/>
    <m/>
    <s v="2022-02-21 10:00:20.394000+00:00"/>
    <s v="2022-10-13 07:41:49.715000+00:00"/>
    <m/>
  </r>
  <r>
    <x v="9"/>
    <n v="20000"/>
    <s v="INR"/>
    <n v="0"/>
    <x v="16"/>
    <s v="Sales"/>
    <s v="stat_kcR4fZg7TU7jjk1jAVua3qGLRS4J5uFayEjK5j02wtv"/>
    <s v="Unqualified"/>
    <x v="1"/>
    <s v="OpportunityStatusType.Lost"/>
    <s v="cont_96wgusFrek7HCYiJbI4pkz2nM4JpeCVgoWnL8Xs8VP6"/>
    <s v="Sakshi Malhotra"/>
    <s v="GPA"/>
    <s v="lead_JQydGNJZz2PRqiVFqhj3wOiyaQzEIyfEbx62GVHfJbM"/>
    <s v="Masai School"/>
    <s v="Aishwarya Nyayadhish"/>
    <s v="user_9SBRjyF0n4iWuhUdqRyQkFhl2J4uyNKhFWvvJEvunX8"/>
    <s v="Omkar Ghate"/>
    <s v="2022-05-13 09:15:46.067000+00:00"/>
    <s v="2022-05-27 10:52:18.513000+00:00"/>
    <m/>
    <s v="Bangalore"/>
    <m/>
    <m/>
    <m/>
    <n v="160"/>
    <m/>
    <m/>
    <m/>
    <m/>
    <m/>
    <m/>
    <m/>
    <m/>
    <m/>
    <m/>
    <m/>
    <s v="Education"/>
    <m/>
    <m/>
    <m/>
    <m/>
    <m/>
    <m/>
    <m/>
    <m/>
    <m/>
    <m/>
    <m/>
    <m/>
    <m/>
    <m/>
    <s v="user_6hRQhcoLhZEDUBYaw3vS7rv6T5582sGfXq4jNRqTfUU"/>
    <s v="Aishwarya Nyayadhish"/>
    <m/>
    <m/>
    <m/>
    <x v="4"/>
    <m/>
    <m/>
    <s v="Employee Engagement Handbook"/>
    <m/>
    <m/>
    <m/>
    <s v="2022-05-11 13:11:05.248000+00:00"/>
    <s v="2022-09-09 12:00:36.786000+00:00"/>
    <m/>
  </r>
  <r>
    <x v="27"/>
    <n v="300000"/>
    <s v="INR"/>
    <n v="0"/>
    <x v="36"/>
    <s v="Sales"/>
    <s v="stat_kcR4fZg7TU7jjk1jAVua3qGLRS4J5uFayEjK5j02wtv"/>
    <s v="Unqualified"/>
    <x v="1"/>
    <s v="OpportunityStatusType.Lost"/>
    <s v="cont_fQcJ0hrGx36o1ZobKx5P5QeXTuiHNnImJoODnaKJ9Li"/>
    <s v="Supratim Ghosh"/>
    <m/>
    <s v="lead_icuMWkhTZFcOxeCQ2Dqrt3zNRcHTNoXOEJI5CJVe4fd"/>
    <s v="TCM Logistics LLC (Fresh)"/>
    <s v="Prateek Wadhwa"/>
    <s v="user_2YgShwgjLNI4FjAqgE9PtKsdIaGh919JGcFG919fe5B"/>
    <s v="Satyam Tiwari"/>
    <s v="2022-05-02 10:47:00.153000+00:00"/>
    <s v="2022-05-26 12:54:43.623000+00:00"/>
    <m/>
    <s v="Mumbai"/>
    <m/>
    <m/>
    <m/>
    <m/>
    <m/>
    <m/>
    <m/>
    <m/>
    <m/>
    <m/>
    <m/>
    <m/>
    <m/>
    <m/>
    <m/>
    <s v="Transportation &amp; Logistics"/>
    <m/>
    <m/>
    <m/>
    <m/>
    <m/>
    <m/>
    <m/>
    <m/>
    <m/>
    <m/>
    <m/>
    <m/>
    <m/>
    <m/>
    <s v="user_FdWFezbLzkYQcGsBUsjZO25nr2poK2nRbqV47Rs5Kfm"/>
    <s v="Prateek Wadhwa"/>
    <m/>
    <m/>
    <s v="June"/>
    <x v="4"/>
    <m/>
    <m/>
    <s v="Employee Engagement Handbook"/>
    <m/>
    <m/>
    <m/>
    <s v="2022-05-02 07:32:13.991000+00:00"/>
    <s v="2022-08-27 08:08:16.923000+00:00"/>
    <s v="GMC"/>
  </r>
  <r>
    <x v="32"/>
    <n v="5000000"/>
    <s v="INR"/>
    <n v="0"/>
    <x v="65"/>
    <s v="Sales"/>
    <s v="stat_kcR4fZg7TU7jjk1jAVua3qGLRS4J5uFayEjK5j02wtv"/>
    <s v="Unqualified"/>
    <x v="1"/>
    <s v="OpportunityStatusType.Lost"/>
    <s v="cont_vtn2qibz3Ux7oduKf2VoKa8QRgusI6GPU1Jsb7DELog"/>
    <s v="Anurag Agarwal"/>
    <s v="1+5 policy thru Aon brokers. 40% co-pay for parents. Policy placed with Iffco Tokio. 1000 members. Renewal in Jul. Have a global mandate. Liked the proposition but being a global mandate, they would have to make this work thru Aon only."/>
    <s v="lead_xCwPWO3SCc1ee4XhcL9XdupBzKqgKMjrubsnKE0J1CO"/>
    <s v="Danone India"/>
    <s v="Nitin Bhavsar"/>
    <s v="user_jbppzD9HyqqioXDaUzrIJfkBW97sQdk5kSNPsBKGx0r"/>
    <s v="Pranaav Marathe"/>
    <s v="2021-11-17 11:58:05.455000+00:00"/>
    <s v="2022-05-26 11:31:51.085000+00:00"/>
    <m/>
    <s v="Mumbai"/>
    <m/>
    <m/>
    <m/>
    <n v="175"/>
    <m/>
    <m/>
    <m/>
    <m/>
    <m/>
    <m/>
    <m/>
    <m/>
    <m/>
    <m/>
    <m/>
    <s v="Food &amp; Beverages"/>
    <m/>
    <m/>
    <m/>
    <m/>
    <m/>
    <m/>
    <m/>
    <m/>
    <m/>
    <m/>
    <m/>
    <m/>
    <m/>
    <m/>
    <s v="user_IpBH4s1Av5OVFfQQ3nW0qPDDjwLT9uRfx1sVhml8UQA"/>
    <s v="Namrata Aurora"/>
    <m/>
    <m/>
    <s v="July"/>
    <x v="2"/>
    <m/>
    <m/>
    <m/>
    <m/>
    <m/>
    <m/>
    <s v="2021-11-17 11:56:18.440000+00:00"/>
    <s v="2022-08-27 07:10:28.995000+00:00"/>
    <m/>
  </r>
  <r>
    <x v="18"/>
    <n v="1300000"/>
    <s v="INR"/>
    <n v="0"/>
    <x v="36"/>
    <s v="Sales"/>
    <s v="stat_kcR4fZg7TU7jjk1jAVua3qGLRS4J5uFayEjK5j02wtv"/>
    <s v="Unqualified"/>
    <x v="1"/>
    <s v="OpportunityStatusType.Lost"/>
    <s v="cont_3DK2AKkJLdvYUdCBgFTKhK6qQRitYGl0f7MtfnaA7ZT"/>
    <s v="Indu Vishwanathan"/>
    <s v="GTL"/>
    <s v="lead_0fPO5mGQjhItfiiEaOjSa0CiTUW4SwqcfF5HjtHC6Dv"/>
    <s v="The Executive Centre"/>
    <s v="Mayur Gadiyar"/>
    <s v="user_IgNfKH7wuLLjHvexoMm2PXWcnF3zYft0ZbMTyfwKRUg"/>
    <s v="Moziez Chamadia"/>
    <s v="2022-05-05 12:24:29.748000+00:00"/>
    <s v="2022-05-26 05:38:42.033000+00:00"/>
    <m/>
    <s v="Delhi"/>
    <m/>
    <m/>
    <m/>
    <n v="530"/>
    <m/>
    <m/>
    <m/>
    <m/>
    <m/>
    <m/>
    <m/>
    <m/>
    <m/>
    <m/>
    <m/>
    <s v="Professional Services"/>
    <m/>
    <m/>
    <m/>
    <m/>
    <m/>
    <m/>
    <m/>
    <m/>
    <m/>
    <m/>
    <m/>
    <m/>
    <m/>
    <m/>
    <s v="user_cuWn1aL1OYLr4Jn6i7zouGfa4efY8ya7QxeZnqSq8e5"/>
    <s v="Saurabh Yewale"/>
    <m/>
    <m/>
    <s v="July"/>
    <x v="2"/>
    <m/>
    <s v="Graded 3L to 10L"/>
    <m/>
    <m/>
    <m/>
    <m/>
    <s v="2021-10-26 11:53:41.014000+00:00"/>
    <s v="2022-10-10 10:13:30.796000+00:00"/>
    <s v="GTL"/>
  </r>
  <r>
    <x v="18"/>
    <n v="2700000"/>
    <s v="INR"/>
    <n v="0"/>
    <x v="10"/>
    <s v="Sales"/>
    <s v="stat_kcR4fZg7TU7jjk1jAVua3qGLRS4J5uFayEjK5j02wtv"/>
    <s v="Unqualified"/>
    <x v="1"/>
    <s v="OpportunityStatusType.Lost"/>
    <s v="cont_ClSryq3B8ErxzhGBo7HMrfx94U5zJO9OU8QTDK9ADfk"/>
    <s v="Denish Dodhiyawala"/>
    <s v="GTL for below 4.2 lakhs salaried employees"/>
    <s v="lead_9o5IJ1fJLLmnGCy17llx01ts8ELS2VltaodnJLRlUTk"/>
    <s v="AETHER INDUSTRIES LIMITED"/>
    <s v="Shreenath Bhat"/>
    <s v="user_IgNfKH7wuLLjHvexoMm2PXWcnF3zYft0ZbMTyfwKRUg"/>
    <s v="Moziez Chamadia"/>
    <s v="2022-05-19 11:35:17.771000+00:00"/>
    <s v="2022-05-26 05:38:20.845000+00:00"/>
    <m/>
    <s v="Surat"/>
    <m/>
    <m/>
    <m/>
    <n v="138"/>
    <m/>
    <m/>
    <m/>
    <m/>
    <m/>
    <m/>
    <m/>
    <m/>
    <m/>
    <m/>
    <m/>
    <s v="Manufacturing"/>
    <m/>
    <m/>
    <m/>
    <m/>
    <m/>
    <m/>
    <m/>
    <m/>
    <m/>
    <m/>
    <m/>
    <m/>
    <s v="Amol Gawali"/>
    <m/>
    <s v="user_vMd4rmcrSbjykdyL2J7rrYn84SWdcNc5FKligrmItPw"/>
    <s v="Shreenath Bhat"/>
    <m/>
    <m/>
    <s v="July"/>
    <x v="2"/>
    <m/>
    <m/>
    <m/>
    <m/>
    <m/>
    <m/>
    <s v="2022-04-25 19:08:47.730000+00:00"/>
    <s v="2022-09-08 07:51:59.567000+00:00"/>
    <s v="GTL"/>
  </r>
  <r>
    <x v="18"/>
    <n v="200000"/>
    <s v="INR"/>
    <n v="0"/>
    <x v="36"/>
    <s v="Sales"/>
    <s v="stat_kcR4fZg7TU7jjk1jAVua3qGLRS4J5uFayEjK5j02wtv"/>
    <s v="Unqualified"/>
    <x v="1"/>
    <s v="OpportunityStatusType.Lost"/>
    <s v="cont_3DK2AKkJLdvYUdCBgFTKhK6qQRitYGl0f7MtfnaA7ZT"/>
    <s v="Indu Vishwanathan"/>
    <s v="GPA"/>
    <s v="lead_0fPO5mGQjhItfiiEaOjSa0CiTUW4SwqcfF5HjtHC6Dv"/>
    <s v="The Executive Centre"/>
    <s v="Mayur Gadiyar"/>
    <s v="user_IgNfKH7wuLLjHvexoMm2PXWcnF3zYft0ZbMTyfwKRUg"/>
    <s v="Moziez Chamadia"/>
    <s v="2022-05-05 12:25:01.245000+00:00"/>
    <s v="2022-05-26 05:38:51.209000+00:00"/>
    <m/>
    <s v="Delhi"/>
    <m/>
    <m/>
    <m/>
    <n v="530"/>
    <m/>
    <m/>
    <m/>
    <m/>
    <m/>
    <m/>
    <m/>
    <m/>
    <m/>
    <m/>
    <m/>
    <s v="Professional Services"/>
    <m/>
    <m/>
    <m/>
    <m/>
    <m/>
    <m/>
    <m/>
    <m/>
    <m/>
    <m/>
    <m/>
    <m/>
    <m/>
    <m/>
    <s v="user_cuWn1aL1OYLr4Jn6i7zouGfa4efY8ya7QxeZnqSq8e5"/>
    <s v="Saurabh Yewale"/>
    <m/>
    <m/>
    <s v="July"/>
    <x v="2"/>
    <m/>
    <s v="Graded 3L to 10L"/>
    <m/>
    <m/>
    <m/>
    <m/>
    <s v="2021-10-26 11:53:41.014000+00:00"/>
    <s v="2022-10-10 10:13:30.796000+00:00"/>
    <s v="GPA"/>
  </r>
  <r>
    <x v="18"/>
    <n v="750000"/>
    <s v="INR"/>
    <n v="0"/>
    <x v="65"/>
    <s v="Sales"/>
    <s v="stat_kcR4fZg7TU7jjk1jAVua3qGLRS4J5uFayEjK5j02wtv"/>
    <s v="Unqualified"/>
    <x v="1"/>
    <s v="OpportunityStatusType.Lost"/>
    <s v="cont_yAGyICYeWhyCF71KC5iW8dJ5Q922pjhxYg9YxQdUGya"/>
    <s v="Mangesh Vengsarkar"/>
    <s v="D&amp;O"/>
    <s v="lead_EPFFVjukJBsrd7tP1QytKXjCIrBXN9dN5Exr9CFXhqe"/>
    <s v="C2L BIZ SOLUTIONS PVT LTD"/>
    <s v="Mayur Gadiyar"/>
    <s v="user_IgNfKH7wuLLjHvexoMm2PXWcnF3zYft0ZbMTyfwKRUg"/>
    <s v="Moziez Chamadia"/>
    <s v="2022-05-24 11:56:24.779000+00:00"/>
    <s v="2022-05-26 05:35:04.138000+00:00"/>
    <m/>
    <s v="Mumbai"/>
    <m/>
    <m/>
    <m/>
    <n v="271"/>
    <m/>
    <m/>
    <m/>
    <m/>
    <m/>
    <m/>
    <m/>
    <m/>
    <m/>
    <m/>
    <m/>
    <s v="IT Services &amp; IT Consulting"/>
    <m/>
    <m/>
    <m/>
    <m/>
    <m/>
    <m/>
    <m/>
    <m/>
    <m/>
    <m/>
    <m/>
    <m/>
    <s v="Aniket Vahile"/>
    <m/>
    <s v="user_bdUPAGjcS7p6513So3N4g3aWNS5HuBuVJi7bvCPAsLt"/>
    <s v="Mayur Gadiyar"/>
    <m/>
    <m/>
    <s v="June"/>
    <x v="2"/>
    <s v="Lusha"/>
    <m/>
    <s v="Mayur Leads"/>
    <m/>
    <m/>
    <m/>
    <s v="2022-03-04 07:24:58.526000+00:00"/>
    <s v="2022-09-28 06:43:23.697000+00:00"/>
    <s v="NON EB"/>
  </r>
  <r>
    <x v="18"/>
    <n v="2000000"/>
    <s v="INR"/>
    <n v="0"/>
    <x v="16"/>
    <s v="Sales"/>
    <s v="stat_kcR4fZg7TU7jjk1jAVua3qGLRS4J5uFayEjK5j02wtv"/>
    <s v="Unqualified"/>
    <x v="1"/>
    <s v="OpportunityStatusType.Lost"/>
    <s v="cont_ClSryq3B8ErxzhGBo7HMrfx94U5zJO9OU8QTDK9ADfk"/>
    <s v="Denish Dodhiyawala"/>
    <s v="GMC - 600 lives, 160 employees"/>
    <s v="lead_9o5IJ1fJLLmnGCy17llx01ts8ELS2VltaodnJLRlUTk"/>
    <s v="AETHER INDUSTRIES LIMITED"/>
    <s v="Shreenath Bhat"/>
    <s v="user_IgNfKH7wuLLjHvexoMm2PXWcnF3zYft0ZbMTyfwKRUg"/>
    <s v="Moziez Chamadia"/>
    <s v="2022-05-17 09:43:37.316000+00:00"/>
    <s v="2022-05-26 05:06:38.624000+00:00"/>
    <m/>
    <s v="Surat"/>
    <m/>
    <m/>
    <m/>
    <n v="138"/>
    <m/>
    <m/>
    <m/>
    <m/>
    <m/>
    <m/>
    <m/>
    <m/>
    <m/>
    <m/>
    <m/>
    <s v="Manufacturing"/>
    <m/>
    <m/>
    <m/>
    <m/>
    <m/>
    <m/>
    <m/>
    <m/>
    <m/>
    <m/>
    <m/>
    <m/>
    <s v="Amol Gawali"/>
    <m/>
    <s v="user_vMd4rmcrSbjykdyL2J7rrYn84SWdcNc5FKligrmItPw"/>
    <s v="Shreenath Bhat"/>
    <m/>
    <m/>
    <s v="July"/>
    <x v="2"/>
    <m/>
    <m/>
    <m/>
    <m/>
    <m/>
    <m/>
    <s v="2022-04-25 19:08:47.730000+00:00"/>
    <s v="2022-09-08 07:51:59.567000+00:00"/>
    <s v="GMC"/>
  </r>
  <r>
    <x v="18"/>
    <n v="350000"/>
    <s v="INR"/>
    <n v="0"/>
    <x v="65"/>
    <s v="Sales"/>
    <s v="stat_kcR4fZg7TU7jjk1jAVua3qGLRS4J5uFayEjK5j02wtv"/>
    <s v="Unqualified"/>
    <x v="1"/>
    <s v="OpportunityStatusType.Lost"/>
    <s v="cont_yAGyICYeWhyCF71KC5iW8dJ5Q922pjhxYg9YxQdUGya"/>
    <s v="Mangesh Vengsarkar"/>
    <s v="PI"/>
    <s v="lead_EPFFVjukJBsrd7tP1QytKXjCIrBXN9dN5Exr9CFXhqe"/>
    <s v="C2L BIZ SOLUTIONS PVT LTD"/>
    <s v="Mayur Gadiyar"/>
    <s v="user_IgNfKH7wuLLjHvexoMm2PXWcnF3zYft0ZbMTyfwKRUg"/>
    <s v="Moziez Chamadia"/>
    <s v="2022-05-24 11:55:28.521000+00:00"/>
    <s v="2022-05-26 05:34:54.294000+00:00"/>
    <m/>
    <s v="Mumbai"/>
    <m/>
    <m/>
    <m/>
    <n v="271"/>
    <m/>
    <m/>
    <m/>
    <m/>
    <m/>
    <m/>
    <m/>
    <m/>
    <m/>
    <m/>
    <m/>
    <s v="IT Services &amp; IT Consulting"/>
    <m/>
    <m/>
    <m/>
    <m/>
    <m/>
    <m/>
    <m/>
    <m/>
    <m/>
    <m/>
    <m/>
    <m/>
    <s v="Aniket Vahile"/>
    <m/>
    <s v="user_bdUPAGjcS7p6513So3N4g3aWNS5HuBuVJi7bvCPAsLt"/>
    <s v="Mayur Gadiyar"/>
    <m/>
    <m/>
    <s v="June"/>
    <x v="2"/>
    <s v="Lusha"/>
    <m/>
    <s v="Mayur Leads"/>
    <m/>
    <m/>
    <m/>
    <s v="2022-03-04 07:24:58.526000+00:00"/>
    <s v="2022-09-28 06:43:23.697000+00:00"/>
    <s v="NON EB"/>
  </r>
  <r>
    <x v="34"/>
    <n v="30000000"/>
    <s v="INR"/>
    <n v="0"/>
    <x v="91"/>
    <s v="Sales"/>
    <s v="stat_1hn9nRJaLbI53NxPuSQgo90kRpbpKsFlwN4oEGNUTdO"/>
    <s v="Lost"/>
    <x v="1"/>
    <s v="OpportunityStatusType.Lost"/>
    <m/>
    <m/>
    <m/>
    <s v="lead_sr0n2dHn6PmQO0bGBeoBKcgqiDcg1cGk5YIysJH9Exf"/>
    <s v="T-systems"/>
    <s v="Prajakta Sahastrabudhe"/>
    <s v="user_sREdxbAJihL2Zbgic7tyQ6Rc4Mny7HnD1RNGhA9DDYh"/>
    <s v="Prajakta Sahastrabudhe"/>
    <s v="2022-04-18 06:21:16.647000+00:00"/>
    <s v="2022-05-25 07:11:15.530000+00:00"/>
    <m/>
    <s v="Pune"/>
    <m/>
    <s v="2020-08-20 09:04:45+00:00"/>
    <m/>
    <n v="2000"/>
    <m/>
    <m/>
    <m/>
    <m/>
    <m/>
    <m/>
    <m/>
    <m/>
    <m/>
    <m/>
    <m/>
    <s v="IT Services &amp; IT Consulting"/>
    <m/>
    <m/>
    <m/>
    <m/>
    <m/>
    <m/>
    <m/>
    <m/>
    <m/>
    <m/>
    <m/>
    <m/>
    <s v="Nilesh Dhanani; Sakshi Soni"/>
    <m/>
    <s v="user_sREdxbAJihL2Zbgic7tyQ6Rc4Mny7HnD1RNGhA9DDYh"/>
    <s v="Prajakta Sahastrabudhe"/>
    <m/>
    <m/>
    <s v="July"/>
    <x v="2"/>
    <s v="Lusha"/>
    <m/>
    <m/>
    <m/>
    <m/>
    <m/>
    <s v="2020-12-06 09:46:46.727000+00:00"/>
    <s v="2022-10-20 10:17:39.596000+00:00"/>
    <m/>
  </r>
  <r>
    <x v="40"/>
    <n v="1650000"/>
    <s v="INR"/>
    <n v="0"/>
    <x v="65"/>
    <s v="Sales"/>
    <s v="stat_kcR4fZg7TU7jjk1jAVua3qGLRS4J5uFayEjK5j02wtv"/>
    <s v="Unqualified"/>
    <x v="1"/>
    <s v="OpportunityStatusType.Lost"/>
    <m/>
    <m/>
    <s v="Does not seem keen on actively underatnsding loop benefits rushed through the call and disconnected"/>
    <s v="lead_ScBmKN16fdYlJT2awgJRvrINzKh88ddYtqnQbuVUqap"/>
    <s v="Hector Beverages"/>
    <s v="Namrata Aurora"/>
    <s v="user_hNAUXSINlo7GUxmDXzerfGAZIUUHKfva47TB2ckZABz"/>
    <s v="siddharth tongay"/>
    <s v="2022-05-17 13:04:12.076000+00:00"/>
    <s v="2022-05-25 04:41:15.982000+00:00"/>
    <m/>
    <s v="Bangalore"/>
    <m/>
    <m/>
    <m/>
    <n v="650"/>
    <m/>
    <m/>
    <m/>
    <m/>
    <m/>
    <m/>
    <m/>
    <m/>
    <m/>
    <m/>
    <m/>
    <s v="Food &amp; Beverages"/>
    <m/>
    <m/>
    <m/>
    <m/>
    <m/>
    <m/>
    <m/>
    <m/>
    <m/>
    <m/>
    <m/>
    <m/>
    <s v="Mrunmay Jalgaonkar"/>
    <m/>
    <s v="user_IpBH4s1Av5OVFfQQ3nW0qPDDjwLT9uRfx1sVhml8UQA"/>
    <s v="Namrata Aurora"/>
    <m/>
    <m/>
    <s v="August; September"/>
    <x v="4"/>
    <s v="Naukri.com"/>
    <m/>
    <s v="Employee Engagement Handbook"/>
    <m/>
    <m/>
    <m/>
    <s v="2022-04-03 18:11:10.818000+00:00"/>
    <s v="2022-10-10 02:49:32.263000+00:00"/>
    <s v="GMC"/>
  </r>
  <r>
    <x v="40"/>
    <n v="165000"/>
    <s v="INR"/>
    <n v="0"/>
    <x v="39"/>
    <s v="Sales"/>
    <s v="stat_kcR4fZg7TU7jjk1jAVua3qGLRS4J5uFayEjK5j02wtv"/>
    <s v="Unqualified"/>
    <x v="1"/>
    <s v="OpportunityStatusType.Lost"/>
    <m/>
    <m/>
    <s v="Demo Taken by Tongay"/>
    <s v="lead_ScBmKN16fdYlJT2awgJRvrINzKh88ddYtqnQbuVUqap"/>
    <s v="Hector Beverages"/>
    <s v="Namrata Aurora"/>
    <s v="user_hNAUXSINlo7GUxmDXzerfGAZIUUHKfva47TB2ckZABz"/>
    <s v="siddharth tongay"/>
    <s v="2022-05-17 13:04:46.181000+00:00"/>
    <s v="2022-05-25 04:41:26.946000+00:00"/>
    <m/>
    <s v="Bangalore"/>
    <m/>
    <m/>
    <m/>
    <n v="650"/>
    <m/>
    <m/>
    <m/>
    <m/>
    <m/>
    <m/>
    <m/>
    <m/>
    <m/>
    <m/>
    <m/>
    <s v="Food &amp; Beverages"/>
    <m/>
    <m/>
    <m/>
    <m/>
    <m/>
    <m/>
    <m/>
    <m/>
    <m/>
    <m/>
    <m/>
    <m/>
    <s v="Mrunmay Jalgaonkar"/>
    <m/>
    <s v="user_IpBH4s1Av5OVFfQQ3nW0qPDDjwLT9uRfx1sVhml8UQA"/>
    <s v="Namrata Aurora"/>
    <m/>
    <m/>
    <s v="August; September"/>
    <x v="4"/>
    <s v="Naukri.com"/>
    <m/>
    <s v="Employee Engagement Handbook"/>
    <m/>
    <m/>
    <m/>
    <s v="2022-04-03 18:11:10.818000+00:00"/>
    <s v="2022-10-10 02:49:32.263000+00:00"/>
    <s v="GPA"/>
  </r>
  <r>
    <x v="25"/>
    <n v="1000000"/>
    <s v="INR"/>
    <n v="0"/>
    <x v="65"/>
    <s v="Sales"/>
    <s v="stat_kcR4fZg7TU7jjk1jAVua3qGLRS4J5uFayEjK5j02wtv"/>
    <s v="Unqualified"/>
    <x v="1"/>
    <s v="OpportunityStatusType.Lost"/>
    <s v="cont_cbdUofA3Gw7KnUzaWan14Jdkj4vukQPM4EmokCfSZCl"/>
    <s v="shrimi.saha@meyerindia.in"/>
    <s v="The client is based out of Delhi and needs a physical presence."/>
    <s v="lead_0nwqZabyODnU097XXeGNDKQWJ3rRPqKLG7j7rO0EkTZ"/>
    <s v="Meyer India"/>
    <s v="Aishwarya Kumthekar"/>
    <s v="user_lccnw70UrYzjPcbxrA5N9qp8LF1vx6aP08yPEdeU06P"/>
    <s v="Vikas Gupta"/>
    <s v="2021-12-03 12:44:22.697000+00:00"/>
    <s v="2022-05-24 14:29:29.418000+00:00"/>
    <m/>
    <s v="Delhi"/>
    <m/>
    <m/>
    <m/>
    <n v="100"/>
    <m/>
    <m/>
    <m/>
    <m/>
    <m/>
    <m/>
    <m/>
    <m/>
    <m/>
    <m/>
    <m/>
    <s v="Manufacturing"/>
    <m/>
    <m/>
    <m/>
    <m/>
    <m/>
    <m/>
    <m/>
    <m/>
    <m/>
    <m/>
    <m/>
    <m/>
    <s v="Deepak Yadav"/>
    <m/>
    <s v="user_ocHSJH83OJnHCvKyMbjx8WOOK8PMgAUGIj1qK0q0dMV"/>
    <s v="Nikhil Ahuja"/>
    <m/>
    <m/>
    <s v="August"/>
    <x v="4"/>
    <m/>
    <m/>
    <s v="Downloaded the guide: Designing employee healthcare plan"/>
    <m/>
    <m/>
    <m/>
    <s v="2021-12-02 07:09:04.274000+00:00"/>
    <s v="2022-07-19 10:36:31.313000+00:00"/>
    <s v="GMC; GPA"/>
  </r>
  <r>
    <x v="18"/>
    <n v="2500000"/>
    <s v="INR"/>
    <n v="0"/>
    <x v="65"/>
    <s v="Sales"/>
    <s v="stat_kcR4fZg7TU7jjk1jAVua3qGLRS4J5uFayEjK5j02wtv"/>
    <s v="Unqualified"/>
    <x v="1"/>
    <s v="OpportunityStatusType.Lost"/>
    <m/>
    <m/>
    <s v="GTL"/>
    <s v="lead_CUMBoKXilABlMDkvD1q8nc7X6824JRbu3ewVTNjOyPv"/>
    <s v="Crompton"/>
    <s v="Mayur Gadiyar"/>
    <s v="user_IgNfKH7wuLLjHvexoMm2PXWcnF3zYft0ZbMTyfwKRUg"/>
    <s v="Moziez Chamadia"/>
    <s v="2022-05-09 10:01:17.873000+00:00"/>
    <s v="2022-05-24 10:29:04.272000+00:00"/>
    <m/>
    <s v="Mumbai"/>
    <m/>
    <m/>
    <m/>
    <n v="1904"/>
    <m/>
    <m/>
    <m/>
    <m/>
    <m/>
    <m/>
    <m/>
    <s v="PAID_SOCIAL"/>
    <m/>
    <m/>
    <m/>
    <s v="Manufacturing"/>
    <m/>
    <m/>
    <m/>
    <m/>
    <m/>
    <m/>
    <m/>
    <m/>
    <m/>
    <m/>
    <m/>
    <m/>
    <s v="Rakesh Nade"/>
    <m/>
    <s v="user_bdUPAGjcS7p6513So3N4g3aWNS5HuBuVJi7bvCPAsLt"/>
    <s v="Mayur Gadiyar"/>
    <m/>
    <m/>
    <s v="July; May"/>
    <x v="4"/>
    <s v="Lusha"/>
    <m/>
    <s v="Employee Engagement Handbook"/>
    <m/>
    <m/>
    <m/>
    <s v="2021-10-26 11:52:55.375000+00:00"/>
    <s v="2022-10-05 00:18:02.646000+00:00"/>
    <s v="GTL"/>
  </r>
  <r>
    <x v="18"/>
    <n v="500000"/>
    <s v="INR"/>
    <n v="0"/>
    <x v="65"/>
    <s v="Sales"/>
    <s v="stat_kcR4fZg7TU7jjk1jAVua3qGLRS4J5uFayEjK5j02wtv"/>
    <s v="Unqualified"/>
    <x v="1"/>
    <s v="OpportunityStatusType.Lost"/>
    <m/>
    <m/>
    <s v="GPA"/>
    <s v="lead_CUMBoKXilABlMDkvD1q8nc7X6824JRbu3ewVTNjOyPv"/>
    <s v="Crompton"/>
    <s v="Mayur Gadiyar"/>
    <s v="user_IgNfKH7wuLLjHvexoMm2PXWcnF3zYft0ZbMTyfwKRUg"/>
    <s v="Moziez Chamadia"/>
    <s v="2022-05-09 10:03:35.872000+00:00"/>
    <s v="2022-05-24 10:29:31.289000+00:00"/>
    <m/>
    <s v="Mumbai"/>
    <m/>
    <m/>
    <m/>
    <n v="1904"/>
    <m/>
    <m/>
    <m/>
    <m/>
    <m/>
    <m/>
    <m/>
    <s v="PAID_SOCIAL"/>
    <m/>
    <m/>
    <m/>
    <s v="Manufacturing"/>
    <m/>
    <m/>
    <m/>
    <m/>
    <m/>
    <m/>
    <m/>
    <m/>
    <m/>
    <m/>
    <m/>
    <m/>
    <s v="Rakesh Nade"/>
    <m/>
    <s v="user_bdUPAGjcS7p6513So3N4g3aWNS5HuBuVJi7bvCPAsLt"/>
    <s v="Mayur Gadiyar"/>
    <m/>
    <m/>
    <s v="July; May"/>
    <x v="4"/>
    <s v="Lusha"/>
    <m/>
    <s v="Employee Engagement Handbook"/>
    <m/>
    <m/>
    <m/>
    <s v="2021-10-26 11:52:55.375000+00:00"/>
    <s v="2022-10-05 00:18:02.646000+00:00"/>
    <s v="GPA"/>
  </r>
  <r>
    <x v="4"/>
    <n v="1500000"/>
    <s v="INR"/>
    <n v="0"/>
    <x v="38"/>
    <s v="Sales"/>
    <s v="stat_kcR4fZg7TU7jjk1jAVua3qGLRS4J5uFayEjK5j02wtv"/>
    <s v="Unqualified"/>
    <x v="1"/>
    <s v="OpportunityStatusType.Lost"/>
    <m/>
    <m/>
    <s v="GTL"/>
    <s v="lead_m7ewr6Z0wVPfCrnFPEVeki02QsSxhchqOBxGmgKQpHi"/>
    <s v="Anlage Infotech"/>
    <s v="Mayur Gadiyar"/>
    <s v="user_bdUPAGjcS7p6513So3N4g3aWNS5HuBuVJi7bvCPAsLt"/>
    <s v="Mayur Gadiyar"/>
    <s v="2022-05-11 12:32:30.035000+00:00"/>
    <s v="2022-05-24 08:09:35.922000+00:00"/>
    <m/>
    <s v="Mumbai"/>
    <m/>
    <m/>
    <m/>
    <n v="105"/>
    <m/>
    <m/>
    <m/>
    <m/>
    <m/>
    <m/>
    <m/>
    <m/>
    <m/>
    <m/>
    <m/>
    <s v="IT Services &amp; IT Consulting"/>
    <m/>
    <m/>
    <m/>
    <m/>
    <m/>
    <m/>
    <m/>
    <m/>
    <m/>
    <m/>
    <m/>
    <m/>
    <m/>
    <m/>
    <s v="user_bdUPAGjcS7p6513So3N4g3aWNS5HuBuVJi7bvCPAsLt"/>
    <s v="Mayur Gadiyar"/>
    <m/>
    <m/>
    <s v="June"/>
    <x v="4"/>
    <m/>
    <m/>
    <s v="Employee Engagement Handbook"/>
    <m/>
    <m/>
    <m/>
    <s v="2022-04-03 22:52:04.091000+00:00"/>
    <s v="2022-07-22 09:41:04.942000+00:00"/>
    <s v="GTL"/>
  </r>
  <r>
    <x v="33"/>
    <n v="50000"/>
    <s v="INR"/>
    <n v="0"/>
    <x v="65"/>
    <s v="Sales"/>
    <s v="stat_kcR4fZg7TU7jjk1jAVua3qGLRS4J5uFayEjK5j02wtv"/>
    <s v="Unqualified"/>
    <x v="1"/>
    <s v="OpportunityStatusType.Lost"/>
    <m/>
    <m/>
    <s v="GPA (Renewal)-client went cold"/>
    <s v="lead_hQa6voqaBHGThyzmIcDMsuefgqVNIIr7WMNiQRJLwyw"/>
    <s v="Matrix Comsec"/>
    <s v="Bhairavi Jog"/>
    <s v="user_228eUmsdKIb9OItgmiDq1zD4aPZ1eqiapbaLAGeBf8g"/>
    <s v="Bhairavi Jog"/>
    <s v="2022-04-20 06:57:44.441000+00:00"/>
    <s v="2022-05-23 09:59:16.859000+00:00"/>
    <m/>
    <s v="Vadodara"/>
    <m/>
    <m/>
    <m/>
    <n v="700"/>
    <m/>
    <m/>
    <m/>
    <m/>
    <m/>
    <m/>
    <m/>
    <m/>
    <m/>
    <m/>
    <m/>
    <s v="Others"/>
    <m/>
    <m/>
    <m/>
    <m/>
    <m/>
    <m/>
    <m/>
    <m/>
    <m/>
    <m/>
    <m/>
    <m/>
    <s v="Yogesh Paigude"/>
    <m/>
    <s v="user_228eUmsdKIb9OItgmiDq1zD4aPZ1eqiapbaLAGeBf8g"/>
    <s v="Bhairavi Jog"/>
    <m/>
    <m/>
    <s v="July; May"/>
    <x v="2"/>
    <s v="Linkedin"/>
    <m/>
    <m/>
    <m/>
    <m/>
    <m/>
    <s v="2022-01-10 13:09:20.079000+00:00"/>
    <s v="2022-07-10 07:14:59.824000+00:00"/>
    <s v="GPA"/>
  </r>
  <r>
    <x v="4"/>
    <n v="50000"/>
    <s v="INR"/>
    <n v="0"/>
    <x v="65"/>
    <s v="Sales"/>
    <s v="stat_kcR4fZg7TU7jjk1jAVua3qGLRS4J5uFayEjK5j02wtv"/>
    <s v="Unqualified"/>
    <x v="1"/>
    <s v="OpportunityStatusType.Lost"/>
    <s v="cont_fEbIBiMNdJqKfXJcmOn1tiib5igOm3UO1ySoEWmDRd4"/>
    <s v="Tapas"/>
    <s v="GPA"/>
    <s v="lead_fsWLcasOTlNljqNvuf67DlrqT3BsV6J0uwmJAoTvBoU"/>
    <s v="Head Hunters (Fresh)"/>
    <s v="Mayur Gadiyar"/>
    <s v="user_bdUPAGjcS7p6513So3N4g3aWNS5HuBuVJi7bvCPAsLt"/>
    <s v="Mayur Gadiyar"/>
    <s v="2022-05-10 04:54:08.442000+00:00"/>
    <s v="2022-05-24 08:07:12.128000+00:00"/>
    <m/>
    <s v="Mumbai"/>
    <m/>
    <m/>
    <m/>
    <n v="222"/>
    <m/>
    <m/>
    <m/>
    <m/>
    <m/>
    <m/>
    <m/>
    <m/>
    <m/>
    <m/>
    <m/>
    <s v="Others"/>
    <m/>
    <m/>
    <m/>
    <m/>
    <m/>
    <m/>
    <m/>
    <m/>
    <m/>
    <m/>
    <m/>
    <m/>
    <s v="Mrunmay Jalgaonkar"/>
    <m/>
    <s v="user_2jRs4eIjwv8MozxYA1DE9MMy0FWf2gMgweg2LiJNu64"/>
    <s v="Gauri Munge"/>
    <m/>
    <m/>
    <s v="November"/>
    <x v="2"/>
    <m/>
    <m/>
    <m/>
    <m/>
    <m/>
    <m/>
    <s v="2022-05-09 13:08:04.135000+00:00"/>
    <s v="2022-09-30 10:11:42.413000+00:00"/>
    <s v="GPA"/>
  </r>
  <r>
    <x v="49"/>
    <n v="180000000"/>
    <s v="INR"/>
    <n v="0"/>
    <x v="85"/>
    <s v="Sales"/>
    <s v="stat_kcR4fZg7TU7jjk1jAVua3qGLRS4J5uFayEjK5j02wtv"/>
    <s v="Unqualified"/>
    <x v="1"/>
    <s v="OpportunityStatusType.Lost"/>
    <s v="cont_1yX3YRiZo1hEj7BO3YUcL1Oy2nXjyyo6K7dxzjU8PIs"/>
    <s v="rajnish kumar"/>
    <s v="GMC ren"/>
    <s v="lead_AGPSPPiqMXFGi088oww8iHjYd00nc3N2yDA6Ip7gZoE"/>
    <s v="Birlasoft"/>
    <s v="Gauri Jori"/>
    <s v="user_mCXZ79SWFi0mqEioJ5YfadBpb9aAlIJhFSOlI29CdHE"/>
    <s v="Ssoumen Majumddar"/>
    <s v="2022-05-17 11:36:24.062000+00:00"/>
    <s v="2022-05-22 06:17:34.811000+00:00"/>
    <m/>
    <s v="Pune"/>
    <m/>
    <s v="2020-08-14 08:05:16+00:00"/>
    <m/>
    <n v="10000"/>
    <m/>
    <m/>
    <s v="Facebook"/>
    <m/>
    <m/>
    <m/>
    <m/>
    <s v="PAID_SOCIAL"/>
    <m/>
    <m/>
    <m/>
    <s v="IT Services &amp; IT Consulting; Others"/>
    <m/>
    <m/>
    <m/>
    <m/>
    <m/>
    <m/>
    <m/>
    <m/>
    <m/>
    <m/>
    <m/>
    <m/>
    <s v="Mrunmay Jalgaonkar"/>
    <m/>
    <s v="user_5YHA1ZU4iP896lD1YJehdJcMx7ZEgWCpulT4T2c3pJ3"/>
    <s v="Gauri Jori"/>
    <m/>
    <m/>
    <s v="April; July; June; September"/>
    <x v="1"/>
    <s v="Naukri.com"/>
    <m/>
    <s v="AM Opps - Sachin"/>
    <m/>
    <m/>
    <m/>
    <s v="2020-12-06 09:46:43.330000+00:00"/>
    <s v="2022-10-17 05:25:38.082000+00:00"/>
    <m/>
  </r>
  <r>
    <x v="27"/>
    <n v="10000"/>
    <s v="INR"/>
    <n v="0"/>
    <x v="16"/>
    <s v="Sales"/>
    <s v="stat_kcR4fZg7TU7jjk1jAVua3qGLRS4J5uFayEjK5j02wtv"/>
    <s v="Unqualified"/>
    <x v="1"/>
    <s v="OpportunityStatusType.Lost"/>
    <m/>
    <m/>
    <m/>
    <s v="lead_DirRv7t8NpGWGNcCh9aX4IIKSxpHIUuqF4vjf1PEXmI"/>
    <s v="Graand prix Elevators"/>
    <s v="Satyam Tiwari"/>
    <s v="user_2YgShwgjLNI4FjAqgE9PtKsdIaGh919JGcFG919fe5B"/>
    <s v="Satyam Tiwari"/>
    <s v="2022-02-04 09:23:38.039000+00:00"/>
    <s v="2022-05-19 12:04:54.284000+00:00"/>
    <m/>
    <s v="Mumbai"/>
    <m/>
    <m/>
    <m/>
    <n v="15"/>
    <m/>
    <m/>
    <m/>
    <m/>
    <m/>
    <m/>
    <m/>
    <m/>
    <m/>
    <m/>
    <m/>
    <s v="Retail"/>
    <m/>
    <m/>
    <m/>
    <m/>
    <m/>
    <m/>
    <m/>
    <m/>
    <m/>
    <m/>
    <m/>
    <m/>
    <s v="Jitin Gopi"/>
    <m/>
    <s v="user_2YgShwgjLNI4FjAqgE9PtKsdIaGh919JGcFG919fe5B"/>
    <s v="Satyam Tiwari"/>
    <m/>
    <m/>
    <m/>
    <x v="2"/>
    <m/>
    <m/>
    <m/>
    <m/>
    <m/>
    <m/>
    <s v="2022-02-04 09:20:06.321000+00:00"/>
    <s v="2022-09-21 05:20:58.002000+00:00"/>
    <s v="GPA"/>
  </r>
  <r>
    <x v="49"/>
    <n v="1000000"/>
    <s v="INR"/>
    <n v="0"/>
    <x v="65"/>
    <s v="Sales"/>
    <s v="stat_1hn9nRJaLbI53NxPuSQgo90kRpbpKsFlwN4oEGNUTdO"/>
    <s v="Lost"/>
    <x v="1"/>
    <s v="OpportunityStatusType.Lost"/>
    <s v="cont_5gLcGRNQ2K7r6kfkUaz0XQPWwbnPxZ5X9RqLI9IStkg"/>
    <s v="KUMARA CHANDRA YELAMANCHI"/>
    <s v="Client reluctant to provide data"/>
    <s v="lead_bklkZYYfloyAYXkNvswG8yxxo1UbDOr06SXGRIszvyj"/>
    <s v="Kakatiya Cement Sugar &amp; Industries"/>
    <s v="Trupti Suryavanshi"/>
    <s v="user_mCXZ79SWFi0mqEioJ5YfadBpb9aAlIJhFSOlI29CdHE"/>
    <s v="Ssoumen Majumddar"/>
    <s v="2021-11-29 10:43:43.681000+00:00"/>
    <s v="2022-05-22 06:18:54.817000+00:00"/>
    <m/>
    <m/>
    <m/>
    <m/>
    <m/>
    <n v="250"/>
    <m/>
    <m/>
    <m/>
    <m/>
    <m/>
    <m/>
    <m/>
    <m/>
    <m/>
    <m/>
    <m/>
    <m/>
    <m/>
    <m/>
    <m/>
    <m/>
    <m/>
    <m/>
    <m/>
    <m/>
    <m/>
    <m/>
    <m/>
    <m/>
    <m/>
    <m/>
    <s v="user_L8E6IFhq6UCzKLHa45LUUTZCznDuyDwFrGaEp9DXiUM"/>
    <s v="Trupti Suryavanshi"/>
    <m/>
    <m/>
    <s v="July"/>
    <x v="4"/>
    <m/>
    <m/>
    <s v="Downloaded the guide: Designing employee healthcare plan"/>
    <m/>
    <m/>
    <m/>
    <s v="2021-11-03 18:05:24.898000+00:00"/>
    <s v="2022-07-15 13:02:28.230000+00:00"/>
    <m/>
  </r>
  <r>
    <x v="29"/>
    <n v="300000"/>
    <s v="INR"/>
    <n v="0"/>
    <x v="79"/>
    <s v="Sales"/>
    <s v="stat_1hn9nRJaLbI53NxPuSQgo90kRpbpKsFlwN4oEGNUTdO"/>
    <s v="Lost"/>
    <x v="1"/>
    <s v="OpportunityStatusType.Lost"/>
    <s v="cont_YknI70iG0h3PqnO74aGccbW7Gi8nlurPy8HqRiE8NDS"/>
    <s v="Pradeep Divekar"/>
    <m/>
    <s v="lead_VDF6LAdB69zrRe5MJ7pX4Fv8L39hvGIhnM5Xr7xHwRe"/>
    <s v="Bhate And Raje Construction Co. Pvt Ltd."/>
    <s v="Sarvesh Pawar"/>
    <s v="user_k8sSUtRXfYEMul9CBIF4ZOmv3vnev5cdEvVZbtETMKp"/>
    <s v="Sanket Kulkarni"/>
    <s v="2022-05-06 06:02:51.659000+00:00"/>
    <s v="2022-05-19 06:34:06.286000+00:00"/>
    <m/>
    <s v="Pune"/>
    <m/>
    <m/>
    <m/>
    <n v="239"/>
    <m/>
    <m/>
    <m/>
    <m/>
    <m/>
    <m/>
    <m/>
    <m/>
    <m/>
    <m/>
    <m/>
    <s v="Construction &amp; Real Estate"/>
    <m/>
    <m/>
    <m/>
    <m/>
    <m/>
    <m/>
    <m/>
    <m/>
    <m/>
    <m/>
    <m/>
    <m/>
    <m/>
    <m/>
    <s v="user_A8KOTZADnUtEQOLt4nSLAmteNStuGh80js75RYjrXVt"/>
    <s v="Sarvesh Pawar"/>
    <s v="Komal Chougale"/>
    <m/>
    <s v="May"/>
    <x v="2"/>
    <m/>
    <m/>
    <m/>
    <m/>
    <m/>
    <m/>
    <s v="2022-04-03 18:16:47.832000+00:00"/>
    <s v="2022-08-03 11:02:36.270000+00:00"/>
    <s v="WC"/>
  </r>
  <r>
    <x v="18"/>
    <n v="500000"/>
    <s v="INR"/>
    <n v="0"/>
    <x v="10"/>
    <s v="Sales"/>
    <s v="stat_kcR4fZg7TU7jjk1jAVua3qGLRS4J5uFayEjK5j02wtv"/>
    <s v="Unqualified"/>
    <x v="1"/>
    <s v="OpportunityStatusType.Lost"/>
    <s v="cont_ClSryq3B8ErxzhGBo7HMrfx94U5zJO9OU8QTDK9ADfk"/>
    <s v="Denish Dodhiyawala"/>
    <s v="GTL - for above 4.2 lakh salaried employees"/>
    <s v="lead_9o5IJ1fJLLmnGCy17llx01ts8ELS2VltaodnJLRlUTk"/>
    <s v="AETHER INDUSTRIES LIMITED"/>
    <s v="Shreenath Bhat"/>
    <s v="user_IgNfKH7wuLLjHvexoMm2PXWcnF3zYft0ZbMTyfwKRUg"/>
    <s v="Moziez Chamadia"/>
    <s v="2022-05-19 11:36:10.919000+00:00"/>
    <s v="2022-05-19 11:46:55.334000+00:00"/>
    <m/>
    <s v="Surat"/>
    <m/>
    <m/>
    <m/>
    <n v="138"/>
    <m/>
    <m/>
    <m/>
    <m/>
    <m/>
    <m/>
    <m/>
    <m/>
    <m/>
    <m/>
    <m/>
    <s v="Manufacturing"/>
    <m/>
    <m/>
    <m/>
    <m/>
    <m/>
    <m/>
    <m/>
    <m/>
    <m/>
    <m/>
    <m/>
    <m/>
    <s v="Amol Gawali"/>
    <m/>
    <s v="user_vMd4rmcrSbjykdyL2J7rrYn84SWdcNc5FKligrmItPw"/>
    <s v="Shreenath Bhat"/>
    <m/>
    <m/>
    <s v="July"/>
    <x v="2"/>
    <m/>
    <m/>
    <m/>
    <m/>
    <m/>
    <m/>
    <s v="2022-04-25 19:08:47.730000+00:00"/>
    <s v="2022-09-08 07:51:59.567000+00:00"/>
    <s v="GTL"/>
  </r>
  <r>
    <x v="27"/>
    <n v="225000"/>
    <s v="INR"/>
    <n v="0"/>
    <x v="16"/>
    <s v="Sales"/>
    <s v="stat_kcR4fZg7TU7jjk1jAVua3qGLRS4J5uFayEjK5j02wtv"/>
    <s v="Unqualified"/>
    <x v="1"/>
    <s v="OpportunityStatusType.Lost"/>
    <m/>
    <m/>
    <m/>
    <s v="lead_DirRv7t8NpGWGNcCh9aX4IIKSxpHIUuqF4vjf1PEXmI"/>
    <s v="Graand prix Elevators"/>
    <s v="Satyam Tiwari"/>
    <s v="user_2YgShwgjLNI4FjAqgE9PtKsdIaGh919JGcFG919fe5B"/>
    <s v="Satyam Tiwari"/>
    <s v="2022-02-04 09:23:16.737000+00:00"/>
    <s v="2022-05-19 12:04:46.734000+00:00"/>
    <m/>
    <s v="Mumbai"/>
    <m/>
    <m/>
    <m/>
    <n v="15"/>
    <m/>
    <m/>
    <m/>
    <m/>
    <m/>
    <m/>
    <m/>
    <m/>
    <m/>
    <m/>
    <m/>
    <s v="Retail"/>
    <m/>
    <m/>
    <m/>
    <m/>
    <m/>
    <m/>
    <m/>
    <m/>
    <m/>
    <m/>
    <m/>
    <m/>
    <s v="Jitin Gopi"/>
    <m/>
    <s v="user_2YgShwgjLNI4FjAqgE9PtKsdIaGh919JGcFG919fe5B"/>
    <s v="Satyam Tiwari"/>
    <m/>
    <m/>
    <m/>
    <x v="2"/>
    <m/>
    <m/>
    <m/>
    <m/>
    <m/>
    <m/>
    <s v="2022-02-04 09:20:06.321000+00:00"/>
    <s v="2022-09-21 05:20:58.002000+00:00"/>
    <s v="GMC"/>
  </r>
  <r>
    <x v="24"/>
    <n v="80000"/>
    <s v="INR"/>
    <n v="0"/>
    <x v="74"/>
    <s v="Sales"/>
    <s v="stat_kcR4fZg7TU7jjk1jAVua3qGLRS4J5uFayEjK5j02wtv"/>
    <s v="Unqualified"/>
    <x v="1"/>
    <s v="OpportunityStatusType.Lost"/>
    <s v="cont_GgWqF5rjzh83M2V0qE8y9xI5Rq8BlXwcCU4TRcwEPBb"/>
    <s v="Sagar Sasane"/>
    <m/>
    <s v="lead_1gico0OH5V3hABJVsypHcIm9r89VlVlEhOL9gw9E7p5"/>
    <s v="Vistar Logitek Pvt Ltd ( Renewal )"/>
    <s v="Tulika Chakra"/>
    <s v="user_sD3YjSs92XKUfD0OPHeo886g6tW6aCM0iUhX5VVUuJi"/>
    <s v="Navin Panjwani"/>
    <s v="2022-05-05 09:36:13.901000+00:00"/>
    <s v="2022-05-18 06:09:17.950000+00:00"/>
    <m/>
    <s v="Pune"/>
    <m/>
    <m/>
    <m/>
    <n v="25"/>
    <m/>
    <m/>
    <m/>
    <m/>
    <m/>
    <m/>
    <m/>
    <m/>
    <m/>
    <m/>
    <m/>
    <m/>
    <m/>
    <m/>
    <m/>
    <m/>
    <m/>
    <m/>
    <m/>
    <m/>
    <m/>
    <m/>
    <m/>
    <m/>
    <m/>
    <m/>
    <s v="user_IpBH4s1Av5OVFfQQ3nW0qPDDjwLT9uRfx1sVhml8UQA"/>
    <s v="Namrata Aurora"/>
    <m/>
    <m/>
    <s v="July"/>
    <x v="2"/>
    <m/>
    <m/>
    <m/>
    <m/>
    <m/>
    <m/>
    <s v="2021-07-06 06:55:37.534000+00:00"/>
    <s v="2022-07-12 06:15:43.671000+00:00"/>
    <m/>
  </r>
  <r>
    <x v="1"/>
    <n v="1000000"/>
    <s v="INR"/>
    <n v="0"/>
    <x v="76"/>
    <s v="Sales"/>
    <s v="stat_kcR4fZg7TU7jjk1jAVua3qGLRS4J5uFayEjK5j02wtv"/>
    <s v="Unqualified"/>
    <x v="1"/>
    <s v="OpportunityStatusType.Lost"/>
    <s v="cont_TfM25kLW10vXqNf0zJFZyYr6SuQDuircWp2KDTNXh1p"/>
    <s v="Himanshu"/>
    <m/>
    <s v="lead_b9PjufRixHEAtJZMjcKNkOvbm3eMGtYOwuhnrz8HXWk"/>
    <s v="Zehntech Technologies Pvt. Ltd."/>
    <s v="Prateek Wadhwa"/>
    <s v="user_kbtBHYtBjVDNyI72HTF6C1SCvC7yVBiA6OrBOy3t96U"/>
    <s v="Tejas Kulkarni"/>
    <s v="2022-02-02 08:58:58.596000+00:00"/>
    <s v="2022-05-18 02:42:52.060000+00:00"/>
    <m/>
    <s v="Indore"/>
    <m/>
    <m/>
    <m/>
    <n v="178"/>
    <m/>
    <m/>
    <m/>
    <m/>
    <m/>
    <m/>
    <m/>
    <m/>
    <m/>
    <m/>
    <m/>
    <s v="IT Services &amp; IT Consulting"/>
    <m/>
    <m/>
    <m/>
    <m/>
    <m/>
    <m/>
    <m/>
    <m/>
    <m/>
    <m/>
    <m/>
    <m/>
    <s v="Jitin Gopi"/>
    <m/>
    <s v="user_FdWFezbLzkYQcGsBUsjZO25nr2poK2nRbqV47Rs5Kfm"/>
    <s v="Prateek Wadhwa"/>
    <m/>
    <m/>
    <m/>
    <x v="2"/>
    <m/>
    <m/>
    <s v="Lead Magnet Lead"/>
    <m/>
    <m/>
    <m/>
    <s v="2021-08-29 20:09:46.272000+00:00"/>
    <s v="2022-09-13 10:51:31.599000+00:00"/>
    <s v="GMC"/>
  </r>
  <r>
    <x v="18"/>
    <n v="10000000"/>
    <s v="INR"/>
    <n v="0"/>
    <x v="65"/>
    <s v="Sales"/>
    <s v="stat_1hn9nRJaLbI53NxPuSQgo90kRpbpKsFlwN4oEGNUTdO"/>
    <s v="Lost"/>
    <x v="1"/>
    <s v="OpportunityStatusType.Lost"/>
    <m/>
    <m/>
    <m/>
    <s v="lead_ejUvk5J05kNisplT2p5gvePbJcvGgN9YG1im88YbgoL"/>
    <s v="Legrand / Novateur / Indo Asian"/>
    <s v="Kaushlya Bhavsar"/>
    <s v="user_IgNfKH7wuLLjHvexoMm2PXWcnF3zYft0ZbMTyfwKRUg"/>
    <s v="Moziez Chamadia"/>
    <s v="2022-03-22 05:03:39.617000+00:00"/>
    <s v="2022-05-17 06:39:18.509000+00:00"/>
    <m/>
    <s v="Noida"/>
    <m/>
    <m/>
    <m/>
    <n v="24"/>
    <m/>
    <m/>
    <m/>
    <m/>
    <m/>
    <m/>
    <m/>
    <m/>
    <m/>
    <m/>
    <m/>
    <s v="Manufacturing"/>
    <m/>
    <m/>
    <m/>
    <m/>
    <m/>
    <m/>
    <m/>
    <m/>
    <m/>
    <m/>
    <m/>
    <m/>
    <m/>
    <m/>
    <s v="user_FdWFezbLzkYQcGsBUsjZO25nr2poK2nRbqV47Rs5Kfm"/>
    <s v="Prateek Wadhwa"/>
    <m/>
    <m/>
    <s v="May"/>
    <x v="2"/>
    <m/>
    <m/>
    <m/>
    <m/>
    <m/>
    <m/>
    <s v="2021-11-17 01:30:31.816000+00:00"/>
    <s v="2022-07-12 12:04:03.837000+00:00"/>
    <m/>
  </r>
  <r>
    <x v="37"/>
    <n v="600000"/>
    <s v="INR"/>
    <n v="0"/>
    <x v="10"/>
    <s v="Sales"/>
    <s v="stat_kcR4fZg7TU7jjk1jAVua3qGLRS4J5uFayEjK5j02wtv"/>
    <s v="Unqualified"/>
    <x v="1"/>
    <s v="OpportunityStatusType.Lost"/>
    <s v="cont_leyMPTqUjuVz7M5dMJLBYvRfdShpKO1kM4F47TAOqI1"/>
    <s v="B. Balasubramanian"/>
    <s v="GTLI Renewal"/>
    <s v="lead_jnHusIGkBDNacuBq4Pe3UrmuW4s048pk52l6RTa4wDS"/>
    <s v="Redington India Limited"/>
    <s v="Trupti Suryavanshi"/>
    <s v="user_RYbBTp8BVWNa7ppiOz6QVJMGK0exHsFmc5uCLn34ODZ"/>
    <s v="Prasoon Mishra"/>
    <s v="2022-04-04 09:39:29.504000+00:00"/>
    <s v="2022-05-14 15:41:53.269000+00:00"/>
    <m/>
    <s v="Chennai"/>
    <m/>
    <s v="2020-08-14 08:05:16+00:00"/>
    <m/>
    <n v="3000"/>
    <m/>
    <m/>
    <m/>
    <m/>
    <m/>
    <m/>
    <m/>
    <m/>
    <m/>
    <m/>
    <m/>
    <s v="Banking &amp; Finance"/>
    <m/>
    <m/>
    <m/>
    <m/>
    <m/>
    <m/>
    <m/>
    <m/>
    <m/>
    <m/>
    <m/>
    <m/>
    <s v="Prashant Abhang"/>
    <m/>
    <s v="user_L8E6IFhq6UCzKLHa45LUUTZCznDuyDwFrGaEp9DXiUM"/>
    <s v="Trupti Suryavanshi"/>
    <m/>
    <m/>
    <s v="August; June"/>
    <x v="2"/>
    <s v="Lusha"/>
    <m/>
    <m/>
    <m/>
    <m/>
    <m/>
    <s v="2020-12-06 09:46:41.455000+00:00"/>
    <s v="2022-10-20 10:27:23.263000+00:00"/>
    <s v="GTL"/>
  </r>
  <r>
    <x v="49"/>
    <n v="100000"/>
    <s v="INR"/>
    <n v="0"/>
    <x v="16"/>
    <s v="Sales"/>
    <s v="stat_kcR4fZg7TU7jjk1jAVua3qGLRS4J5uFayEjK5j02wtv"/>
    <s v="Unqualified"/>
    <x v="1"/>
    <s v="OpportunityStatusType.Lost"/>
    <s v="cont_f5UrYh3NPaKGK3hCBOmBZptlf9OEMHjkNDEb6lyq8Xc"/>
    <s v="Mehul Jatania"/>
    <s v="GPA ren"/>
    <s v="lead_cd2uWH1WIHIaRAenKsqrW32ISyA1kBXs8l2fhFuegsp"/>
    <s v="Centrum Housing Finance"/>
    <s v="Gauri Jori"/>
    <s v="user_mCXZ79SWFi0mqEioJ5YfadBpb9aAlIJhFSOlI29CdHE"/>
    <s v="Ssoumen Majumddar"/>
    <s v="2022-05-10 13:02:42.196000+00:00"/>
    <s v="2022-05-17 05:29:12.303000+00:00"/>
    <m/>
    <s v="Mumbai"/>
    <m/>
    <m/>
    <m/>
    <n v="200"/>
    <m/>
    <m/>
    <m/>
    <m/>
    <m/>
    <m/>
    <m/>
    <m/>
    <m/>
    <m/>
    <m/>
    <s v="Banking &amp; Finance"/>
    <m/>
    <m/>
    <m/>
    <m/>
    <m/>
    <m/>
    <m/>
    <m/>
    <m/>
    <m/>
    <m/>
    <m/>
    <s v="Aniket Vahile"/>
    <m/>
    <s v="user_5YHA1ZU4iP896lD1YJehdJcMx7ZEgWCpulT4T2c3pJ3"/>
    <s v="Gauri Jori"/>
    <m/>
    <m/>
    <s v="July"/>
    <x v="2"/>
    <s v="Lusha"/>
    <m/>
    <s v="Glengarry"/>
    <m/>
    <s v="Morgan Stanley"/>
    <m/>
    <s v="2021-12-09 09:18:01.951000+00:00"/>
    <s v="2022-07-10 07:00:33.113000+00:00"/>
    <m/>
  </r>
  <r>
    <x v="49"/>
    <n v="800000"/>
    <s v="INR"/>
    <n v="0"/>
    <x v="16"/>
    <s v="Sales"/>
    <s v="stat_kcR4fZg7TU7jjk1jAVua3qGLRS4J5uFayEjK5j02wtv"/>
    <s v="Unqualified"/>
    <x v="1"/>
    <s v="OpportunityStatusType.Lost"/>
    <s v="cont_f5UrYh3NPaKGK3hCBOmBZptlf9OEMHjkNDEb6lyq8Xc"/>
    <s v="Mehul Jatania"/>
    <s v="Client has an insurance broking wing of its own company and would not be interested."/>
    <s v="lead_cd2uWH1WIHIaRAenKsqrW32ISyA1kBXs8l2fhFuegsp"/>
    <s v="Centrum Housing Finance"/>
    <s v="Gauri Jori"/>
    <s v="user_mCXZ79SWFi0mqEioJ5YfadBpb9aAlIJhFSOlI29CdHE"/>
    <s v="Ssoumen Majumddar"/>
    <s v="2022-05-10 13:02:11.454000+00:00"/>
    <s v="2022-05-17 05:29:09.521000+00:00"/>
    <m/>
    <s v="Mumbai"/>
    <m/>
    <m/>
    <m/>
    <n v="200"/>
    <m/>
    <m/>
    <m/>
    <m/>
    <m/>
    <m/>
    <m/>
    <m/>
    <m/>
    <m/>
    <m/>
    <s v="Banking &amp; Finance"/>
    <m/>
    <m/>
    <m/>
    <m/>
    <m/>
    <m/>
    <m/>
    <m/>
    <m/>
    <m/>
    <m/>
    <m/>
    <s v="Aniket Vahile"/>
    <m/>
    <s v="user_5YHA1ZU4iP896lD1YJehdJcMx7ZEgWCpulT4T2c3pJ3"/>
    <s v="Gauri Jori"/>
    <m/>
    <m/>
    <s v="July"/>
    <x v="2"/>
    <s v="Lusha"/>
    <m/>
    <s v="Glengarry"/>
    <m/>
    <s v="Morgan Stanley"/>
    <m/>
    <s v="2021-12-09 09:18:01.951000+00:00"/>
    <s v="2022-07-10 07:00:33.113000+00:00"/>
    <m/>
  </r>
  <r>
    <x v="50"/>
    <n v="16000000"/>
    <s v="INR"/>
    <n v="0"/>
    <x v="10"/>
    <s v="Sales"/>
    <s v="stat_kcR4fZg7TU7jjk1jAVua3qGLRS4J5uFayEjK5j02wtv"/>
    <s v="Unqualified"/>
    <x v="1"/>
    <s v="OpportunityStatusType.Lost"/>
    <s v="cont_mQNvgxFwUjOk1K7wB9WHNMiYqumwu0qFFsrXddl1w64"/>
    <s v="Sonu Dubey"/>
    <s v="GMC Renewal"/>
    <s v="lead_QA7jLaID9U4HBcW4JRzaiNOzXDK9IT5FSWkWMP3QblC"/>
    <s v="Vardhaman"/>
    <s v="Trupti Suryavanshi"/>
    <s v="user_fgly1Lfoj2CZhiyQ0ruy8TWNc1e5jki39Wsj66gnM4p"/>
    <s v="Sagarneel Bhattacharya"/>
    <s v="2022-01-14 06:47:52.472000+00:00"/>
    <s v="2022-04-05 11:40:31.137000+00:00"/>
    <m/>
    <s v="Ludhiana"/>
    <m/>
    <m/>
    <m/>
    <n v="1600"/>
    <m/>
    <m/>
    <m/>
    <m/>
    <m/>
    <m/>
    <m/>
    <m/>
    <m/>
    <m/>
    <m/>
    <m/>
    <m/>
    <m/>
    <m/>
    <m/>
    <m/>
    <m/>
    <m/>
    <m/>
    <m/>
    <m/>
    <m/>
    <m/>
    <m/>
    <m/>
    <s v="user_L8E6IFhq6UCzKLHa45LUUTZCznDuyDwFrGaEp9DXiUM"/>
    <s v="Trupti Suryavanshi"/>
    <m/>
    <m/>
    <s v="August; March"/>
    <x v="4"/>
    <m/>
    <m/>
    <s v="Employee Wellness Handbook"/>
    <m/>
    <m/>
    <m/>
    <s v="2022-01-07 09:24:39.872000+00:00"/>
    <s v="2022-09-26 12:29:49.576000+00:00"/>
    <m/>
  </r>
  <r>
    <x v="18"/>
    <n v="1500000"/>
    <s v="INR"/>
    <n v="0"/>
    <x v="30"/>
    <s v="Sales"/>
    <s v="stat_1hn9nRJaLbI53NxPuSQgo90kRpbpKsFlwN4oEGNUTdO"/>
    <s v="Lost"/>
    <x v="1"/>
    <s v="OpportunityStatusType.Lost"/>
    <m/>
    <m/>
    <s v="Client already taken policy"/>
    <s v="lead_X45LJIblgJFmIClr64AHrXqTrSlUuSzgvkrgSr2Pwii"/>
    <s v="Excitel Broadband(Delhi)"/>
    <s v="Sagarneel Bhattacharya"/>
    <s v="user_IgNfKH7wuLLjHvexoMm2PXWcnF3zYft0ZbMTyfwKRUg"/>
    <s v="Moziez Chamadia"/>
    <s v="2022-02-02 04:55:19.984000+00:00"/>
    <s v="2022-04-20 05:13:31.342000+00:00"/>
    <m/>
    <s v="Delhi"/>
    <m/>
    <m/>
    <m/>
    <n v="1201"/>
    <m/>
    <m/>
    <m/>
    <m/>
    <m/>
    <m/>
    <m/>
    <m/>
    <m/>
    <m/>
    <m/>
    <m/>
    <m/>
    <m/>
    <m/>
    <m/>
    <m/>
    <m/>
    <m/>
    <m/>
    <m/>
    <m/>
    <m/>
    <m/>
    <m/>
    <m/>
    <s v="user_L8E6IFhq6UCzKLHa45LUUTZCznDuyDwFrGaEp9DXiUM"/>
    <s v="Trupti Suryavanshi"/>
    <s v="Snehal Mane"/>
    <m/>
    <s v="February"/>
    <x v="0"/>
    <s v="Sagarneel"/>
    <m/>
    <s v="Employee Wellness Handbook"/>
    <m/>
    <m/>
    <m/>
    <s v="2022-01-06 09:38:22.749000+00:00"/>
    <s v="2022-07-10 06:56:26.109000+00:00"/>
    <m/>
  </r>
  <r>
    <x v="39"/>
    <n v="500000"/>
    <s v="INR"/>
    <n v="0"/>
    <x v="79"/>
    <s v="Sales"/>
    <s v="stat_kcR4fZg7TU7jjk1jAVua3qGLRS4J5uFayEjK5j02wtv"/>
    <s v="Unqualified"/>
    <x v="1"/>
    <s v="OpportunityStatusType.Lost"/>
    <s v="cont_IezdXSHP9C4OUKeiXlPz2UJ25Pa8qvmDJ08o996YybW"/>
    <s v="Kapil Jinturkar"/>
    <s v="GTLI Renewal"/>
    <s v="lead_KrmR8v35pX1oWfxnhwbFXy2c6lDrTMfJAvOJguL8KNK"/>
    <s v="Alivira Animal Health Limited"/>
    <s v="Trupti Suryavanshi"/>
    <s v="user_L8E6IFhq6UCzKLHa45LUUTZCznDuyDwFrGaEp9DXiUM"/>
    <s v="Trupti Suryavanshi"/>
    <s v="2022-05-09 13:04:02.172000+00:00"/>
    <s v="2022-05-11 08:34:49.032000+00:00"/>
    <m/>
    <s v="Mumbai"/>
    <m/>
    <m/>
    <m/>
    <n v="324"/>
    <m/>
    <m/>
    <m/>
    <m/>
    <m/>
    <m/>
    <m/>
    <m/>
    <m/>
    <m/>
    <m/>
    <s v="Manufacturing"/>
    <m/>
    <m/>
    <m/>
    <m/>
    <m/>
    <m/>
    <m/>
    <m/>
    <m/>
    <m/>
    <m/>
    <m/>
    <s v="Aniket Vahile"/>
    <m/>
    <s v="user_L8E6IFhq6UCzKLHa45LUUTZCznDuyDwFrGaEp9DXiUM"/>
    <s v="Trupti Suryavanshi"/>
    <m/>
    <m/>
    <s v="August; July"/>
    <x v="4"/>
    <s v="Lusha"/>
    <m/>
    <s v="Vaccine inbound"/>
    <m/>
    <m/>
    <m/>
    <s v="2021-04-19 15:30:20.074000+00:00"/>
    <s v="2022-09-01 17:15:18.888000+00:00"/>
    <s v="GTL"/>
  </r>
  <r>
    <x v="9"/>
    <n v="250000"/>
    <s v="INR"/>
    <n v="0"/>
    <x v="65"/>
    <s v="Sales"/>
    <s v="stat_kcR4fZg7TU7jjk1jAVua3qGLRS4J5uFayEjK5j02wtv"/>
    <s v="Unqualified"/>
    <x v="1"/>
    <s v="OpportunityStatusType.Lost"/>
    <m/>
    <m/>
    <s v="GMC (Fresh)"/>
    <s v="lead_LuAjXhR01VU3zMGlHmb23jm3D6IbOVCqUx1BOzzU1Gj"/>
    <s v="Clover Ventures (deep rooted.co)-Fresh"/>
    <s v="Bhairavi Jog"/>
    <s v="user_9SBRjyF0n4iWuhUdqRyQkFhl2J4uyNKhFWvvJEvunX8"/>
    <s v="Omkar Ghate"/>
    <s v="2022-03-07 06:35:12.076000+00:00"/>
    <s v="2022-03-19 05:49:55.780000+00:00"/>
    <m/>
    <s v="Bangalore"/>
    <m/>
    <m/>
    <m/>
    <n v="52"/>
    <m/>
    <m/>
    <m/>
    <m/>
    <m/>
    <m/>
    <m/>
    <m/>
    <m/>
    <m/>
    <m/>
    <s v="Banking &amp; Finance"/>
    <m/>
    <m/>
    <m/>
    <m/>
    <m/>
    <m/>
    <m/>
    <m/>
    <m/>
    <m/>
    <m/>
    <m/>
    <m/>
    <m/>
    <s v="user_228eUmsdKIb9OItgmiDq1zD4aPZ1eqiapbaLAGeBf8g"/>
    <s v="Bhairavi Jog"/>
    <m/>
    <m/>
    <s v="July"/>
    <x v="4"/>
    <m/>
    <m/>
    <s v="Downloaded the guide: Designing employee healthcare plan"/>
    <m/>
    <m/>
    <m/>
    <s v="2021-11-07 07:49:51.967000+00:00"/>
    <s v="2022-07-10 06:51:13.221000+00:00"/>
    <m/>
  </r>
  <r>
    <x v="9"/>
    <n v="20000"/>
    <s v="INR"/>
    <n v="0"/>
    <x v="10"/>
    <s v="Sales"/>
    <s v="stat_1hn9nRJaLbI53NxPuSQgo90kRpbpKsFlwN4oEGNUTdO"/>
    <s v="Lost"/>
    <x v="1"/>
    <s v="OpportunityStatusType.Lost"/>
    <s v="cont_LvfptzjNyYHAD31mvPHHnqbocu637RighmNCKOdHD34"/>
    <s v="Siddesh Kamat"/>
    <s v="GPA Renwal"/>
    <s v="lead_X8oX5oqUvwFPFKW1tnFBkMvBkZjhmB8PewlMl92wHZ2"/>
    <s v="Buoyancy Consultants &amp; Engineering LLP"/>
    <s v="Trupti Suryavanshi"/>
    <s v="user_9SBRjyF0n4iWuhUdqRyQkFhl2J4uyNKhFWvvJEvunX8"/>
    <s v="Omkar Ghate"/>
    <s v="2022-01-31 08:44:58.987000+00:00"/>
    <s v="2022-04-05 07:19:59.290000+00:00"/>
    <m/>
    <s v="Goa"/>
    <m/>
    <s v="2021-09-25 06:06:25+00:00"/>
    <m/>
    <n v="60"/>
    <m/>
    <m/>
    <m/>
    <m/>
    <m/>
    <m/>
    <m/>
    <m/>
    <m/>
    <m/>
    <m/>
    <s v="Others"/>
    <m/>
    <m/>
    <m/>
    <m/>
    <m/>
    <m/>
    <m/>
    <m/>
    <m/>
    <m/>
    <m/>
    <m/>
    <m/>
    <m/>
    <s v="user_L8E6IFhq6UCzKLHa45LUUTZCznDuyDwFrGaEp9DXiUM"/>
    <s v="Trupti Suryavanshi"/>
    <m/>
    <m/>
    <s v="March"/>
    <x v="3"/>
    <s v="Inbound via Website"/>
    <m/>
    <s v="Employee Count 25"/>
    <m/>
    <m/>
    <m/>
    <s v="2021-09-25 06:09:10.061000+00:00"/>
    <s v="2022-07-10 06:56:32.193000+00:00"/>
    <s v="GPA"/>
  </r>
  <r>
    <x v="9"/>
    <n v="2500"/>
    <s v="INR"/>
    <n v="0"/>
    <x v="65"/>
    <s v="Sales"/>
    <s v="stat_kcR4fZg7TU7jjk1jAVua3qGLRS4J5uFayEjK5j02wtv"/>
    <s v="Unqualified"/>
    <x v="1"/>
    <s v="OpportunityStatusType.Lost"/>
    <m/>
    <m/>
    <s v="GPA (Fresh)"/>
    <s v="lead_LuAjXhR01VU3zMGlHmb23jm3D6IbOVCqUx1BOzzU1Gj"/>
    <s v="Clover Ventures (deep rooted.co)-Fresh"/>
    <s v="Bhairavi Jog"/>
    <s v="user_9SBRjyF0n4iWuhUdqRyQkFhl2J4uyNKhFWvvJEvunX8"/>
    <s v="Omkar Ghate"/>
    <s v="2022-03-07 06:35:38.442000+00:00"/>
    <s v="2022-03-19 05:50:00.448000+00:00"/>
    <m/>
    <s v="Bangalore"/>
    <m/>
    <m/>
    <m/>
    <n v="52"/>
    <m/>
    <m/>
    <m/>
    <m/>
    <m/>
    <m/>
    <m/>
    <m/>
    <m/>
    <m/>
    <m/>
    <s v="Banking &amp; Finance"/>
    <m/>
    <m/>
    <m/>
    <m/>
    <m/>
    <m/>
    <m/>
    <m/>
    <m/>
    <m/>
    <m/>
    <m/>
    <m/>
    <m/>
    <s v="user_228eUmsdKIb9OItgmiDq1zD4aPZ1eqiapbaLAGeBf8g"/>
    <s v="Bhairavi Jog"/>
    <m/>
    <m/>
    <s v="July"/>
    <x v="4"/>
    <m/>
    <m/>
    <s v="Downloaded the guide: Designing employee healthcare plan"/>
    <m/>
    <m/>
    <m/>
    <s v="2021-11-07 07:49:51.967000+00:00"/>
    <s v="2022-07-10 06:51:13.221000+00:00"/>
    <m/>
  </r>
  <r>
    <x v="50"/>
    <n v="200000"/>
    <s v="INR"/>
    <n v="0"/>
    <x v="74"/>
    <s v="Sales"/>
    <s v="stat_1hn9nRJaLbI53NxPuSQgo90kRpbpKsFlwN4oEGNUTdO"/>
    <s v="Lost"/>
    <x v="1"/>
    <s v="OpportunityStatusType.Lost"/>
    <s v="cont_iuZAm0EJUY0KHmkUd94o4oukrLXWtLRqm1Uj3lOAyjo"/>
    <s v="Anuradha Murthy"/>
    <s v="GPA renewal"/>
    <s v="lead_mi6xSrAOcIwSnBQiiGzLAeRrQOxxTXYc7cKxmwB8oA5"/>
    <s v="Armstrong Design Pvt. Ltd."/>
    <s v="Trupti Suryavanshi"/>
    <s v="user_fgly1Lfoj2CZhiyQ0ruy8TWNc1e5jki39Wsj66gnM4p"/>
    <s v="Sagarneel Bhattacharya"/>
    <s v="2022-01-19 07:44:41.107000+00:00"/>
    <s v="2022-03-08 18:23:22.115000+00:00"/>
    <m/>
    <s v="Bangalore"/>
    <m/>
    <m/>
    <m/>
    <n v="280"/>
    <m/>
    <m/>
    <m/>
    <m/>
    <m/>
    <m/>
    <m/>
    <m/>
    <m/>
    <m/>
    <m/>
    <s v="Professional Services"/>
    <m/>
    <m/>
    <m/>
    <m/>
    <m/>
    <m/>
    <m/>
    <m/>
    <m/>
    <m/>
    <m/>
    <m/>
    <m/>
    <m/>
    <s v="user_L8E6IFhq6UCzKLHa45LUUTZCznDuyDwFrGaEp9DXiUM"/>
    <s v="Trupti Suryavanshi"/>
    <m/>
    <m/>
    <s v="March"/>
    <x v="4"/>
    <m/>
    <m/>
    <s v="Downloaded the guide: Designing employee healthcare plan"/>
    <m/>
    <m/>
    <m/>
    <s v="2021-10-17 15:44:38.574000+00:00"/>
    <s v="2022-07-10 06:52:28.329000+00:00"/>
    <m/>
  </r>
  <r>
    <x v="36"/>
    <n v="100000"/>
    <s v="INR"/>
    <n v="0"/>
    <x v="65"/>
    <s v="Sales"/>
    <s v="stat_kcR4fZg7TU7jjk1jAVua3qGLRS4J5uFayEjK5j02wtv"/>
    <s v="Unqualified"/>
    <x v="1"/>
    <s v="OpportunityStatusType.Lost"/>
    <s v="cont_9ZaCea42nfU1de5hUcz99svQpP1cvfljZ8ZM7kUmQip"/>
    <s v="Ritesh Shetty"/>
    <s v="Renewal"/>
    <s v="lead_xAoQy9ZOe4cagQRDFjqYSy5TdVqPc5KnUY8USCmLvvl"/>
    <s v="Century realestate"/>
    <s v="Prateek Wadhwa"/>
    <s v="user_RqYuWgF5gW96ydluN8uQ8Tz87pId6oqXzrdeKM8sXvz"/>
    <s v="Arun Iyer"/>
    <s v="2022-01-18 12:06:42.755000+00:00"/>
    <s v="2022-03-15 04:48:12.777000+00:00"/>
    <m/>
    <s v="Bangalore"/>
    <m/>
    <m/>
    <m/>
    <n v="327"/>
    <m/>
    <m/>
    <m/>
    <m/>
    <m/>
    <m/>
    <m/>
    <m/>
    <m/>
    <m/>
    <m/>
    <s v="Others"/>
    <m/>
    <m/>
    <m/>
    <m/>
    <m/>
    <m/>
    <m/>
    <m/>
    <m/>
    <m/>
    <m/>
    <m/>
    <s v="Aniket Vahile"/>
    <m/>
    <s v="user_FdWFezbLzkYQcGsBUsjZO25nr2poK2nRbqV47Rs5Kfm"/>
    <s v="Prateek Wadhwa"/>
    <m/>
    <m/>
    <s v="March"/>
    <x v="4"/>
    <m/>
    <m/>
    <s v="Lead Magnet Lead"/>
    <m/>
    <m/>
    <m/>
    <s v="2021-08-30 05:00:38.776000+00:00"/>
    <s v="2022-07-10 06:52:20.386000+00:00"/>
    <s v="Covid"/>
  </r>
  <r>
    <x v="24"/>
    <n v="50000"/>
    <s v="INR"/>
    <n v="0"/>
    <x v="39"/>
    <s v="Sales"/>
    <s v="stat_kcR4fZg7TU7jjk1jAVua3qGLRS4J5uFayEjK5j02wtv"/>
    <s v="Unqualified"/>
    <x v="1"/>
    <s v="OpportunityStatusType.Lost"/>
    <s v="cont_0ug5QxrMFEgbGWmGX2EGu2Yg5k7SCsiYUkS0YtxFeiv"/>
    <s v="Sarkar Shurva"/>
    <s v="Parental Renewal"/>
    <s v="lead_74ktF283B32maSNFEQirGgAvktLz76T5K0aXfQXuDO6"/>
    <s v="CORELYNX SOLUTIONS PVT. LTD ( Fresh )"/>
    <s v="Prateek Wadhwa"/>
    <s v="user_sD3YjSs92XKUfD0OPHeo886g6tW6aCM0iUhX5VVUuJi"/>
    <s v="Navin Panjwani"/>
    <s v="2022-03-08 10:21:49.165000+00:00"/>
    <s v="2022-03-08 12:37:49.016000+00:00"/>
    <m/>
    <s v="Kolkata"/>
    <m/>
    <m/>
    <m/>
    <n v="43"/>
    <m/>
    <m/>
    <m/>
    <m/>
    <m/>
    <m/>
    <m/>
    <m/>
    <m/>
    <m/>
    <m/>
    <s v="IT Services &amp; IT Consulting"/>
    <m/>
    <m/>
    <m/>
    <m/>
    <m/>
    <m/>
    <m/>
    <m/>
    <m/>
    <m/>
    <m/>
    <m/>
    <s v="Jitin Gopi"/>
    <m/>
    <s v="user_FdWFezbLzkYQcGsBUsjZO25nr2poK2nRbqV47Rs5Kfm"/>
    <s v="Prateek Wadhwa"/>
    <m/>
    <m/>
    <m/>
    <x v="2"/>
    <m/>
    <m/>
    <m/>
    <m/>
    <m/>
    <m/>
    <s v="2021-08-25 17:20:03.426000+00:00"/>
    <s v="2022-10-14 05:12:39.074000+00:00"/>
    <m/>
  </r>
  <r>
    <x v="12"/>
    <n v="600000"/>
    <s v="INR"/>
    <n v="0"/>
    <x v="65"/>
    <s v="Sales"/>
    <s v="stat_1hn9nRJaLbI53NxPuSQgo90kRpbpKsFlwN4oEGNUTdO"/>
    <s v="Lost"/>
    <x v="1"/>
    <s v="OpportunityStatusType.Lost"/>
    <s v="cont_7DKvzDr6ZQ7agzYAQQnzoxiDbwHrSif0J98QWEq8HoG"/>
    <s v="Ananda"/>
    <s v="No plans to move from existing vendor this year. try again next year"/>
    <s v="lead_Vyv1UFZG0Ex3RuPy4E1ZuMjRM9N6Ns7jVMmsPqZx0mf"/>
    <s v="GLOBAL CONSUMER PRODUCTS PRIVATE LTD."/>
    <s v="Mayur Gadiyar"/>
    <s v="user_hAuUqCTCw5r4tCUrswIWPSW7LJ1XIBbttZVmJkxmzGq"/>
    <s v="Chetan Kumar"/>
    <s v="2022-01-04 10:01:56.181000+00:00"/>
    <s v="2022-01-24 05:40:14.643000+00:00"/>
    <m/>
    <s v="Mumbai"/>
    <m/>
    <m/>
    <m/>
    <n v="253"/>
    <m/>
    <m/>
    <m/>
    <m/>
    <m/>
    <m/>
    <m/>
    <m/>
    <m/>
    <m/>
    <m/>
    <s v="Consumer Goods &amp; Electronics"/>
    <m/>
    <m/>
    <m/>
    <m/>
    <m/>
    <m/>
    <m/>
    <m/>
    <m/>
    <m/>
    <m/>
    <m/>
    <s v="Aniket Vahile"/>
    <m/>
    <s v="user_bdUPAGjcS7p6513So3N4g3aWNS5HuBuVJi7bvCPAsLt"/>
    <s v="Mayur Gadiyar"/>
    <m/>
    <m/>
    <s v="January"/>
    <x v="2"/>
    <s v="Lusha"/>
    <m/>
    <s v="Glengarry"/>
    <m/>
    <m/>
    <m/>
    <s v="2021-10-20 09:47:04.678000+00:00"/>
    <s v="2022-07-10 06:59:57.809000+00:00"/>
    <s v="GTL"/>
  </r>
</pivotCacheRecords>
</file>

<file path=xl/pivotCache/pivotCacheRecords6.xml><?xml version="1.0" encoding="utf-8"?>
<pivotCacheRecords xmlns="http://schemas.openxmlformats.org/spreadsheetml/2006/main" xmlns:r="http://schemas.openxmlformats.org/officeDocument/2006/relationships" count="1717">
  <r>
    <s v="Sameer Iftekhari"/>
    <n v="179946920"/>
    <s v="INR"/>
    <n v="100"/>
    <d v="2022-02-08T00:00:00"/>
    <s v="Sales"/>
    <s v="stat_OZRiD1474QRJIpvnjHCZfiIvKcVD6mIKSSTzg8SwDVx"/>
    <s v="Won- Payment Completed"/>
    <n v="1"/>
    <s v="OpportunityStatusType.Won"/>
    <s v="cont_7ktZ9mIoO1K0VpPQ3lPyhPPlswqNGHRyCcNDdwi32rj"/>
    <s v="Vijayanand Choudhury"/>
    <m/>
    <s v="lead_DtdZxiaskndJHDEeRB609HVQyKaQTNWjPK3PhZDhMjY"/>
    <s v="Sterlite Technologies Limited"/>
    <s v="Nilesh Dhanani"/>
    <s v="user_t8sUu4byhPnyQ33u64Ecs5WRL98oy2iuu4iTrhCr4vl"/>
    <s v="Nilesh Dhanani"/>
    <s v="2022-08-02 07:18:28.645000+00:00"/>
    <s v="2022-10-17 09:13:37.494000+00:00"/>
    <m/>
    <s v="Pune"/>
    <m/>
    <m/>
    <m/>
    <n v="6000"/>
    <m/>
    <m/>
    <m/>
    <m/>
    <m/>
    <m/>
    <m/>
    <s v="ORGANIC_SEARCH"/>
    <m/>
    <m/>
    <m/>
    <s v="IT Services &amp; IT Consulting; Telecommunications"/>
    <m/>
    <m/>
    <m/>
    <m/>
    <m/>
    <m/>
    <m/>
    <m/>
    <m/>
    <m/>
    <m/>
    <m/>
    <x v="0"/>
    <m/>
    <s v="user_lwF8ctKa5IyxqATpO2EOw2h0AEPiCMHOgewiH38Ei77"/>
    <s v="Harmanjit Singh"/>
    <s v="Anjali Nishu; Shriram Kulkarni"/>
    <s v="Nilesh Dhanani"/>
    <s v="July"/>
    <s v="Gated Content; Warm Referral"/>
    <s v="Naukri.com"/>
    <m/>
    <s v="Employer Branding Playbook"/>
    <m/>
    <m/>
    <m/>
    <s v="2022-08-02 04:07:16.868000+00:00"/>
    <s v="2022-10-20 10:32:36.762000+00:00"/>
    <m/>
  </r>
  <r>
    <s v="Sameer Iftekhari"/>
    <n v="43730"/>
    <s v="INR"/>
    <n v="100"/>
    <s v="8/26/22"/>
    <s v="Sales"/>
    <s v="stat_OZRiD1474QRJIpvnjHCZfiIvKcVD6mIKSSTzg8SwDVx"/>
    <s v="Won- Payment Completed"/>
    <n v="1"/>
    <s v="OpportunityStatusType.Won"/>
    <s v="cont_7ktZ9mIoO1K0VpPQ3lPyhPPlswqNGHRyCcNDdwi32rj"/>
    <s v="Vijayanand Choudhury"/>
    <m/>
    <s v="lead_DtdZxiaskndJHDEeRB609HVQyKaQTNWjPK3PhZDhMjY"/>
    <s v="Sterlite Technologies Limited"/>
    <s v="Nilesh Dhanani"/>
    <s v="user_t8sUu4byhPnyQ33u64Ecs5WRL98oy2iuu4iTrhCr4vl"/>
    <s v="Nilesh Dhanani"/>
    <s v="2022-08-26 05:54:12.747000+00:00"/>
    <s v="2022-10-17 09:13:37.564000+00:00"/>
    <m/>
    <s v="Pune"/>
    <m/>
    <m/>
    <m/>
    <n v="6000"/>
    <m/>
    <m/>
    <m/>
    <m/>
    <m/>
    <m/>
    <m/>
    <s v="ORGANIC_SEARCH"/>
    <m/>
    <m/>
    <m/>
    <s v="IT Services &amp; IT Consulting; Telecommunications"/>
    <m/>
    <m/>
    <m/>
    <m/>
    <m/>
    <m/>
    <m/>
    <m/>
    <m/>
    <m/>
    <m/>
    <m/>
    <x v="0"/>
    <m/>
    <s v="user_lwF8ctKa5IyxqATpO2EOw2h0AEPiCMHOgewiH38Ei77"/>
    <s v="Harmanjit Singh"/>
    <s v="Anjali Nishu; Shriram Kulkarni"/>
    <s v="Nilesh Dhanani"/>
    <s v="July"/>
    <s v="Gated Content; Warm Referral"/>
    <s v="Naukri.com"/>
    <m/>
    <s v="Employer Branding Playbook"/>
    <m/>
    <m/>
    <m/>
    <s v="2022-08-02 04:07:16.868000+00:00"/>
    <s v="2022-10-20 10:32:36.762000+00:00"/>
    <s v="NON EB"/>
  </r>
  <r>
    <s v="Tejas Kulkarni"/>
    <n v="550000"/>
    <s v="INR"/>
    <n v="0"/>
    <d v="2022-03-08T00:00:00"/>
    <s v="Sales"/>
    <s v="stat_1hn9nRJaLbI53NxPuSQgo90kRpbpKsFlwN4oEGNUTdO"/>
    <s v="Lost"/>
    <n v="0"/>
    <s v="OpportunityStatusType.Lost"/>
    <m/>
    <m/>
    <s v="Went with incumbent owing to low quotes"/>
    <s v="lead_TxOmVtmCGy2JUC85D8gA9VuKh9oTJvLUeg8JyvLOFXY"/>
    <s v="Consultadd inc"/>
    <s v="Namrata Aurora"/>
    <s v="user_kbtBHYtBjVDNyI72HTF6C1SCvC7yVBiA6OrBOy3t96U"/>
    <s v="Tejas Kulkarni"/>
    <s v="2022-06-27 12:12:04.985000+00:00"/>
    <s v="2022-10-18 02:31:51.722000+00:00"/>
    <m/>
    <s v="Pune"/>
    <m/>
    <m/>
    <m/>
    <n v="297"/>
    <m/>
    <s v="BOF - V11 - Employee engagement handbook - Conversation Ad"/>
    <s v="LinkedIn"/>
    <m/>
    <m/>
    <m/>
    <m/>
    <s v="PAID_SOCIAL"/>
    <m/>
    <m/>
    <m/>
    <s v="IT Services &amp; IT Consulting"/>
    <m/>
    <m/>
    <m/>
    <m/>
    <m/>
    <m/>
    <m/>
    <m/>
    <m/>
    <m/>
    <m/>
    <m/>
    <x v="1"/>
    <m/>
    <s v="user_1z3bdwgjF9RILRmuQPeXXGoPhafSi1mEgyb4l5sVEvN"/>
    <s v="Ankita Pingale"/>
    <m/>
    <m/>
    <s v="August"/>
    <s v="Cold Call; Gated Content"/>
    <s v="Naukri.com"/>
    <m/>
    <s v="Downloaded the guide: Designing employee healthcare plan"/>
    <m/>
    <m/>
    <m/>
    <s v="2021-09-07 12:14:49.540000+00:00"/>
    <s v="2022-10-18 02:31:51.767000+00:00"/>
    <s v="GMC"/>
  </r>
  <r>
    <s v="Tejas Kulkarni"/>
    <n v="265000"/>
    <s v="INR"/>
    <n v="0"/>
    <s v="9/29/22"/>
    <s v="Sales"/>
    <s v="stat_kcR4fZg7TU7jjk1jAVua3qGLRS4J5uFayEjK5j02wtv"/>
    <s v="Unqualified"/>
    <n v="0"/>
    <s v="OpportunityStatusType.Lost"/>
    <m/>
    <m/>
    <m/>
    <s v="lead_edaQ4TjmDxMSV1z6hnL0YvTI8MCSYLVi81JdlDdTwLG"/>
    <s v="Flair Labs"/>
    <s v="Shreya Solanki"/>
    <s v="user_kbtBHYtBjVDNyI72HTF6C1SCvC7yVBiA6OrBOy3t96U"/>
    <s v="Tejas Kulkarni"/>
    <s v="2022-08-03 11:55:48.056000+00:00"/>
    <s v="2022-10-14 04:19:26.267000+00:00"/>
    <m/>
    <s v="Mumbai"/>
    <m/>
    <m/>
    <m/>
    <n v="53"/>
    <m/>
    <m/>
    <m/>
    <m/>
    <m/>
    <m/>
    <m/>
    <m/>
    <m/>
    <m/>
    <m/>
    <s v="IT Services &amp; IT Consulting"/>
    <m/>
    <m/>
    <m/>
    <m/>
    <m/>
    <m/>
    <m/>
    <m/>
    <m/>
    <m/>
    <m/>
    <m/>
    <x v="2"/>
    <m/>
    <s v="user_Jujy0sFufO9J3qwY7aNpCCnF6nFZMrfvciNEydEzhaI"/>
    <s v="Shreya Solanki"/>
    <m/>
    <m/>
    <s v="September"/>
    <s v="Cold Call"/>
    <s v="Lusha"/>
    <m/>
    <m/>
    <m/>
    <m/>
    <m/>
    <s v="2022-08-01 10:06:18.932000+00:00"/>
    <s v="2022-10-14 04:19:26.295000+00:00"/>
    <m/>
  </r>
  <r>
    <s v="Prateek Wadhwa"/>
    <n v="265000"/>
    <s v="INR"/>
    <n v="50"/>
    <s v="9/30/22"/>
    <s v="Sales"/>
    <s v="stat_kLhaUSYbyIgQOHjvcKAHYNQn1lIjd0wTZfiU50Lt3mL"/>
    <s v="Demo Completed"/>
    <n v="0"/>
    <s v="OpportunityStatusType.Active"/>
    <m/>
    <m/>
    <m/>
    <s v="lead_QClKKKQ9c1Shq9418OKy9XKJ5kXxXJp0zSOPceIXTOn"/>
    <s v="Sprintzeal"/>
    <s v="Shreya Solanki"/>
    <s v="user_kbtBHYtBjVDNyI72HTF6C1SCvC7yVBiA6OrBOy3t96U"/>
    <s v="Tejas Kulkarni"/>
    <s v="2022-08-19 07:46:50.584000+00:00"/>
    <s v="2022-10-14 04:19:55.863000+00:00"/>
    <m/>
    <s v="Bangalore"/>
    <m/>
    <s v="2022-08-07 17:17:12+00:00"/>
    <m/>
    <n v="100"/>
    <m/>
    <m/>
    <m/>
    <m/>
    <m/>
    <m/>
    <m/>
    <s v="PAID_SEARCH"/>
    <m/>
    <m/>
    <m/>
    <m/>
    <m/>
    <m/>
    <m/>
    <m/>
    <m/>
    <m/>
    <m/>
    <m/>
    <m/>
    <m/>
    <m/>
    <m/>
    <x v="3"/>
    <m/>
    <s v="user_Jujy0sFufO9J3qwY7aNpCCnF6nFZMrfvciNEydEzhaI"/>
    <s v="Shreya Solanki"/>
    <m/>
    <m/>
    <m/>
    <s v="Inbound"/>
    <s v="Inbound via website"/>
    <m/>
    <s v="Employee Count 100"/>
    <m/>
    <m/>
    <m/>
    <s v="2022-08-07 17:20:03.139000+00:00"/>
    <s v="2022-10-14 04:19:55.903000+00:00"/>
    <m/>
  </r>
  <r>
    <s v="Anshum Naithani"/>
    <n v="500000"/>
    <s v="INR"/>
    <n v="0"/>
    <s v="9/30/22"/>
    <s v="Sales"/>
    <s v="stat_1hn9nRJaLbI53NxPuSQgo90kRpbpKsFlwN4oEGNUTdO"/>
    <s v="Lost"/>
    <n v="0"/>
    <s v="OpportunityStatusType.Lost"/>
    <s v="cont_Gk7OjWYkaZw8OvrbWUldytI2gEhqjNwttvGjzjpcXog"/>
    <s v="Divesh"/>
    <m/>
    <s v="lead_fHN7wkfKM0PbHBoLiaSo3JNpFr9bVcT1Tm2QIWsQwk9"/>
    <s v="Khimji Kunverji &amp; Co LLP"/>
    <s v="Shreya Solanki"/>
    <s v="user_GL8PBiV4pvzsQLVHSdZLeMQAQcGjCvLkffg486DHfZJ"/>
    <s v="Anshum Naithani"/>
    <s v="2022-08-10 07:35:48.856000+00:00"/>
    <s v="2022-10-17 07:37:23.855000+00:00"/>
    <m/>
    <s v="Mumbai"/>
    <m/>
    <m/>
    <m/>
    <n v="254"/>
    <m/>
    <m/>
    <m/>
    <m/>
    <m/>
    <m/>
    <m/>
    <m/>
    <m/>
    <m/>
    <m/>
    <s v="Banking &amp; Finance"/>
    <m/>
    <m/>
    <m/>
    <m/>
    <m/>
    <m/>
    <m/>
    <m/>
    <m/>
    <m/>
    <m/>
    <m/>
    <x v="4"/>
    <m/>
    <s v="user_Jujy0sFufO9J3qwY7aNpCCnF6nFZMrfvciNEydEzhaI"/>
    <s v="Shreya Solanki"/>
    <m/>
    <m/>
    <s v="October"/>
    <s v="Cold Call"/>
    <s v="Lusha"/>
    <m/>
    <m/>
    <m/>
    <m/>
    <m/>
    <s v="2022-07-12 04:11:32.776000+00:00"/>
    <s v="2022-10-17 09:33:02.021000+00:00"/>
    <m/>
  </r>
  <r>
    <s v="Mayur Gadiyar"/>
    <n v="10000"/>
    <s v="INR"/>
    <n v="50"/>
    <s v="9/30/22"/>
    <s v="Sales"/>
    <s v="stat_kLhaUSYbyIgQOHjvcKAHYNQn1lIjd0wTZfiU50Lt3mL"/>
    <s v="Demo Completed"/>
    <n v="0"/>
    <s v="OpportunityStatusType.Active"/>
    <s v="cont_ef574US52jTpHb3YEOSlgPdKVuOANlSKHEwhTasb0F2"/>
    <s v="Priyanka"/>
    <m/>
    <s v="lead_EACafY00bDpHRs1ojoiSwOYtmHGcgh7qAxdltcHerJ5"/>
    <s v="Gigs Media Pvt Ltd"/>
    <s v="Daya Gowda"/>
    <s v="user_kbtBHYtBjVDNyI72HTF6C1SCvC7yVBiA6OrBOy3t96U"/>
    <s v="Tejas Kulkarni"/>
    <s v="2022-09-22 07:57:51.603000+00:00"/>
    <s v="2022-10-14 04:18:08.925000+00:00"/>
    <m/>
    <s v="Mumbai"/>
    <m/>
    <m/>
    <m/>
    <n v="27"/>
    <m/>
    <m/>
    <m/>
    <m/>
    <m/>
    <m/>
    <m/>
    <m/>
    <m/>
    <m/>
    <m/>
    <s v="Banking &amp; Finance"/>
    <s v="relicare"/>
    <m/>
    <m/>
    <m/>
    <m/>
    <m/>
    <m/>
    <m/>
    <m/>
    <m/>
    <m/>
    <m/>
    <x v="5"/>
    <m/>
    <s v="user_encRk5bIEFN6ZA11h4WH2AdZTiZpogLSlMIaj0E30SZ"/>
    <s v="Daya Gowda"/>
    <m/>
    <m/>
    <s v="September"/>
    <s v="Cold Call"/>
    <s v="Naukri.com"/>
    <m/>
    <m/>
    <m/>
    <m/>
    <m/>
    <s v="2022-07-08 04:30:49.407000+00:00"/>
    <s v="2022-10-14 04:18:08.962000+00:00"/>
    <s v="GPA"/>
  </r>
  <r>
    <s v="Mayur Gadiyar"/>
    <n v="250000"/>
    <s v="INR"/>
    <n v="50"/>
    <s v="9/30/22"/>
    <s v="Sales"/>
    <s v="stat_kLhaUSYbyIgQOHjvcKAHYNQn1lIjd0wTZfiU50Lt3mL"/>
    <s v="Demo Completed"/>
    <n v="0"/>
    <s v="OpportunityStatusType.Active"/>
    <s v="cont_ef574US52jTpHb3YEOSlgPdKVuOANlSKHEwhTasb0F2"/>
    <s v="Priyanka"/>
    <s v="GMC Sept renewal"/>
    <s v="lead_EACafY00bDpHRs1ojoiSwOYtmHGcgh7qAxdltcHerJ5"/>
    <s v="Gigs Media Pvt Ltd"/>
    <s v="Daya Gowda"/>
    <s v="user_kbtBHYtBjVDNyI72HTF6C1SCvC7yVBiA6OrBOy3t96U"/>
    <s v="Tejas Kulkarni"/>
    <s v="2022-08-04 09:34:30.643000+00:00"/>
    <s v="2022-10-14 04:17:44.801000+00:00"/>
    <m/>
    <s v="Mumbai"/>
    <m/>
    <m/>
    <m/>
    <n v="27"/>
    <m/>
    <m/>
    <m/>
    <m/>
    <m/>
    <m/>
    <m/>
    <m/>
    <m/>
    <m/>
    <m/>
    <s v="Banking &amp; Finance"/>
    <s v="relicare"/>
    <m/>
    <m/>
    <m/>
    <m/>
    <m/>
    <m/>
    <m/>
    <m/>
    <m/>
    <m/>
    <m/>
    <x v="5"/>
    <m/>
    <s v="user_encRk5bIEFN6ZA11h4WH2AdZTiZpogLSlMIaj0E30SZ"/>
    <s v="Daya Gowda"/>
    <m/>
    <m/>
    <s v="September"/>
    <s v="Cold Call"/>
    <s v="Naukri.com"/>
    <m/>
    <m/>
    <m/>
    <m/>
    <m/>
    <s v="2022-07-08 04:30:49.407000+00:00"/>
    <s v="2022-10-14 04:18:08.962000+00:00"/>
    <m/>
  </r>
  <r>
    <s v="Tejas Kulkarni"/>
    <n v="300000"/>
    <s v="INR"/>
    <n v="0"/>
    <d v="2022-09-09T00:00:00"/>
    <s v="Sales"/>
    <s v="stat_kcR4fZg7TU7jjk1jAVua3qGLRS4J5uFayEjK5j02wtv"/>
    <s v="Unqualified"/>
    <n v="0"/>
    <s v="OpportunityStatusType.Lost"/>
    <s v="cont_ICniq8yheutBZ5Id3Cr40jyyCLsHWopEtO8tzW7Up1M"/>
    <s v="Neha Rajbhar"/>
    <s v="GMC Policy not renewed since Jan2022. Data not shared inspite of multiple follow ups"/>
    <s v="lead_RAQFDImVNxBggX5O1PbN0buavX2uGoYof3P1gRxnUAh"/>
    <s v="DocMode Health Technologies Pvt Ltd"/>
    <s v="Daya Gowda"/>
    <s v="user_kbtBHYtBjVDNyI72HTF6C1SCvC7yVBiA6OrBOy3t96U"/>
    <s v="Tejas Kulkarni"/>
    <s v="2022-08-18 08:47:42.635000+00:00"/>
    <s v="2022-10-14 04:18:50.597000+00:00"/>
    <m/>
    <s v="Mumbai"/>
    <m/>
    <m/>
    <m/>
    <n v="70"/>
    <m/>
    <m/>
    <m/>
    <m/>
    <m/>
    <m/>
    <m/>
    <s v="PAID_SOCIAL"/>
    <m/>
    <m/>
    <m/>
    <s v="IT Services &amp; IT Consulting"/>
    <m/>
    <m/>
    <m/>
    <m/>
    <m/>
    <m/>
    <m/>
    <m/>
    <m/>
    <m/>
    <m/>
    <m/>
    <x v="3"/>
    <m/>
    <s v="user_encRk5bIEFN6ZA11h4WH2AdZTiZpogLSlMIaj0E30SZ"/>
    <s v="Daya Gowda"/>
    <m/>
    <m/>
    <m/>
    <s v="Gated Content"/>
    <m/>
    <m/>
    <s v="Employee Engagement Handbook"/>
    <m/>
    <m/>
    <m/>
    <s v="2022-08-04 12:31:39.760000+00:00"/>
    <s v="2022-10-14 04:18:50.634000+00:00"/>
    <m/>
  </r>
  <r>
    <s v="Anshum Naithani"/>
    <n v="1000000"/>
    <s v="INR"/>
    <n v="0"/>
    <d v="2022-11-09T00:00:00"/>
    <s v="Sales"/>
    <s v="stat_1hn9nRJaLbI53NxPuSQgo90kRpbpKsFlwN4oEGNUTdO"/>
    <s v="Lost"/>
    <n v="0"/>
    <s v="OpportunityStatusType.Lost"/>
    <s v="cont_oGaeyls3i0Mr6qrBU5QCfAUGOhz0sxz8xZo82stT9Vv"/>
    <s v="rashmi parab"/>
    <s v="GMC ren policy for 50 staff emp"/>
    <s v="lead_8yakoYjlkrktv3DqmhwHGu86SnfB7jkFPDLgzzpSZ8O"/>
    <s v="DEEPWATER DYNAMIC DRILLING AND SERVICES PVT. LTD. (Servants &amp; Drivers)"/>
    <s v="Gauri Jori"/>
    <s v="user_GL8PBiV4pvzsQLVHSdZLeMQAQcGjCvLkffg486DHfZJ"/>
    <s v="Anshum Naithani"/>
    <s v="2022-08-18 11:34:24.432000+00:00"/>
    <s v="2022-10-12 04:52:34.515000+00:00"/>
    <m/>
    <s v="Mumbai"/>
    <m/>
    <m/>
    <m/>
    <n v="120"/>
    <m/>
    <m/>
    <m/>
    <m/>
    <m/>
    <m/>
    <m/>
    <m/>
    <m/>
    <m/>
    <m/>
    <s v="Professional Services"/>
    <m/>
    <m/>
    <m/>
    <m/>
    <m/>
    <m/>
    <m/>
    <m/>
    <m/>
    <m/>
    <m/>
    <m/>
    <x v="3"/>
    <m/>
    <s v="user_5YHA1ZU4iP896lD1YJehdJcMx7ZEgWCpulT4T2c3pJ3"/>
    <s v="Gauri Jori"/>
    <m/>
    <m/>
    <s v="August; September"/>
    <s v="Cold Call"/>
    <m/>
    <m/>
    <m/>
    <m/>
    <m/>
    <m/>
    <s v="2021-08-11 05:15:37.790000+00:00"/>
    <s v="2022-10-12 04:53:19.486000+00:00"/>
    <m/>
  </r>
  <r>
    <s v="Rakesh Zadage"/>
    <n v="1900000"/>
    <s v="INR"/>
    <n v="100"/>
    <s v="9/13/22"/>
    <s v="Sales"/>
    <s v="stat_OZRiD1474QRJIpvnjHCZfiIvKcVD6mIKSSTzg8SwDVx"/>
    <s v="Won- Payment Completed"/>
    <n v="1"/>
    <s v="OpportunityStatusType.Won"/>
    <s v="cont_sjSG06Oiq0h7WIvxHsIYqxNyvOUxwRFzqb0wehVlzFt"/>
    <s v="Mr. Hrishikesh Rajwade"/>
    <s v="It Is NON EB Policy"/>
    <s v="lead_9u3xdqRoMbO3QTnVWcTVdFMKsuOYreGj2deGMZXQMUL"/>
    <s v="Bilcare Research"/>
    <s v="Sanket Kulkarni"/>
    <s v="user_t8sUu4byhPnyQ33u64Ecs5WRL98oy2iuu4iTrhCr4vl"/>
    <s v="Nilesh Dhanani"/>
    <s v="2022-07-04 05:56:00.231000+00:00"/>
    <s v="2022-10-12 06:48:17.545000+00:00"/>
    <m/>
    <s v="Pune"/>
    <m/>
    <m/>
    <m/>
    <n v="255"/>
    <m/>
    <m/>
    <m/>
    <m/>
    <m/>
    <m/>
    <m/>
    <s v="EMAIL_MARKETING"/>
    <m/>
    <m/>
    <m/>
    <s v="Manufacturing"/>
    <m/>
    <m/>
    <m/>
    <m/>
    <m/>
    <m/>
    <m/>
    <m/>
    <m/>
    <m/>
    <m/>
    <m/>
    <x v="6"/>
    <m/>
    <s v="user_sREdxbAJihL2Zbgic7tyQ6Rc4Mny7HnD1RNGhA9DDYh"/>
    <s v="Prajakta Sahastrabudhe"/>
    <m/>
    <m/>
    <s v="December; January"/>
    <s v="Cold Call"/>
    <s v="Lusha"/>
    <m/>
    <s v="AM Opps - Sachin"/>
    <m/>
    <m/>
    <m/>
    <s v="2021-03-11 09:38:00.480000+00:00"/>
    <s v="2022-10-20 06:35:20.482000+00:00"/>
    <s v="NON EB"/>
  </r>
  <r>
    <s v="Prateek Wadhwa"/>
    <n v="500000"/>
    <s v="INR"/>
    <n v="0"/>
    <s v="9/30/22"/>
    <s v="Sales"/>
    <s v="stat_kcR4fZg7TU7jjk1jAVua3qGLRS4J5uFayEjK5j02wtv"/>
    <s v="Unqualified"/>
    <n v="0"/>
    <s v="OpportunityStatusType.Lost"/>
    <s v="cont_NWGq7OB1u8XraVbNNdWdNkiIEWTWtIA9t5BoGz45IQD"/>
    <s v="Bharti Gawali"/>
    <s v="Fresh GMC"/>
    <s v="lead_E6GEeQzXB5owQIAZEJXBNwfrLystzK3YRosBYBaNIHx"/>
    <s v="Suraj Informatics Pvt. Ltd."/>
    <s v="Sarvesh Pawar"/>
    <s v="user_FdWFezbLzkYQcGsBUsjZO25nr2poK2nRbqV47Rs5Kfm"/>
    <s v="Prateek Wadhwa"/>
    <s v="2022-03-11 08:02:25.059000+00:00"/>
    <s v="2022-10-12 09:17:13.819000+00:00"/>
    <m/>
    <s v="Mumbai"/>
    <m/>
    <m/>
    <m/>
    <n v="102"/>
    <m/>
    <m/>
    <m/>
    <m/>
    <m/>
    <m/>
    <m/>
    <m/>
    <m/>
    <m/>
    <m/>
    <s v="IT Services &amp; IT Consulting"/>
    <m/>
    <m/>
    <m/>
    <m/>
    <m/>
    <m/>
    <m/>
    <m/>
    <m/>
    <m/>
    <m/>
    <m/>
    <x v="7"/>
    <m/>
    <s v="user_A8KOTZADnUtEQOLt4nSLAmteNStuGh80js75RYjrXVt"/>
    <s v="Sarvesh Pawar"/>
    <s v="Snehal Mane"/>
    <m/>
    <m/>
    <s v="Cold Call"/>
    <m/>
    <m/>
    <m/>
    <m/>
    <m/>
    <m/>
    <s v="2021-11-11 10:53:11.549000+00:00"/>
    <s v="2022-10-15 17:26:40.678000+00:00"/>
    <s v="GMC"/>
  </r>
  <r>
    <s v="Akash Pal"/>
    <n v="280000"/>
    <s v="INR"/>
    <n v="0"/>
    <s v="9/28/22"/>
    <s v="Sales"/>
    <s v="stat_1hn9nRJaLbI53NxPuSQgo90kRpbpKsFlwN4oEGNUTdO"/>
    <s v="Lost"/>
    <n v="0"/>
    <s v="OpportunityStatusType.Lost"/>
    <m/>
    <m/>
    <s v="Client demo got scheduled 1 week before renewal date , client was looking for quote Comparison"/>
    <s v="lead_DahlXcObPR9m4RddtanYxjJgFFGAIihvLSwOz2CYE5H"/>
    <s v="Trade Gully"/>
    <s v="Bharti Bankey"/>
    <s v="user_OT3t55OXmw4GuYy6XxN9oGGC2DgOtP2jsw3sIeAMKWN"/>
    <s v="Akash Pal"/>
    <s v="2022-09-22 05:49:24.109000+00:00"/>
    <s v="2022-10-11 04:26:05.041000+00:00"/>
    <m/>
    <s v="Pune"/>
    <m/>
    <s v="2022-09-22 03:58:53+00:00"/>
    <m/>
    <n v="10"/>
    <m/>
    <m/>
    <m/>
    <m/>
    <m/>
    <m/>
    <m/>
    <s v="ORGANIC_SEARCH"/>
    <m/>
    <m/>
    <m/>
    <m/>
    <m/>
    <m/>
    <m/>
    <m/>
    <m/>
    <m/>
    <m/>
    <m/>
    <m/>
    <m/>
    <m/>
    <m/>
    <x v="3"/>
    <m/>
    <s v="user_aM3WaaSUQQmaNnsm9l2FQRVWUEr8RN2ZdXzsuQUalQ3"/>
    <s v="Bharti Bankey"/>
    <m/>
    <m/>
    <s v="September"/>
    <s v="Inbound"/>
    <s v="Inbound via website"/>
    <m/>
    <s v="Employee Count 25"/>
    <m/>
    <m/>
    <m/>
    <s v="2022-09-22 04:01:47.014000+00:00"/>
    <s v="2022-10-11 04:26:05.086000+00:00"/>
    <m/>
  </r>
  <r>
    <s v="Abhiroop Ganguly"/>
    <n v="17000"/>
    <s v="INR"/>
    <n v="0"/>
    <s v="9/30/22"/>
    <s v="Sales"/>
    <s v="stat_1hn9nRJaLbI53NxPuSQgo90kRpbpKsFlwN4oEGNUTdO"/>
    <s v="Lost"/>
    <n v="0"/>
    <s v="OpportunityStatusType.Lost"/>
    <m/>
    <m/>
    <s v="NON EB"/>
    <s v="lead_y6LGOkcuX01MmigKxNfUqiDwo5Myaj5ILQTblGfbRJV"/>
    <s v="vCommission Media Private Limited"/>
    <s v="Satyajit Chati"/>
    <s v="user_U27GK6WjhLhUhi1EDKXV57xMpn8n8DMIOjci1q3UReZ"/>
    <s v="Abhiroop Ganguly"/>
    <s v="2022-09-05 07:16:05.883000+00:00"/>
    <s v="2022-10-11 04:39:17.816000+00:00"/>
    <m/>
    <s v="Gurgaon"/>
    <m/>
    <m/>
    <m/>
    <n v="155"/>
    <m/>
    <m/>
    <m/>
    <m/>
    <m/>
    <m/>
    <m/>
    <m/>
    <m/>
    <m/>
    <m/>
    <s v="Digital Marketing &amp; Advertising"/>
    <m/>
    <m/>
    <m/>
    <m/>
    <m/>
    <m/>
    <m/>
    <m/>
    <m/>
    <m/>
    <m/>
    <m/>
    <x v="7"/>
    <m/>
    <s v="user_5IQTpX6DsnoeoDfxqzqojpVoQLXPh68nhDjLS5ETjYj"/>
    <s v="Satyajit Chati"/>
    <m/>
    <m/>
    <s v="June"/>
    <s v="Cold Call"/>
    <m/>
    <m/>
    <m/>
    <m/>
    <m/>
    <m/>
    <s v="2022-03-09 17:10:40.582000+00:00"/>
    <s v="2022-10-17 13:43:44.125000+00:00"/>
    <s v="NON EB"/>
  </r>
  <r>
    <s v="Akash Pal"/>
    <n v="10000"/>
    <s v="INR"/>
    <n v="0"/>
    <s v="9/29/22"/>
    <s v="Sales"/>
    <s v="stat_1hn9nRJaLbI53NxPuSQgo90kRpbpKsFlwN4oEGNUTdO"/>
    <s v="Lost"/>
    <n v="0"/>
    <s v="OpportunityStatusType.Lost"/>
    <m/>
    <m/>
    <s v="The meeting was scheduled 6 days before the renewal date, Client was looking for a Quote comparison."/>
    <s v="lead_DahlXcObPR9m4RddtanYxjJgFFGAIihvLSwOz2CYE5H"/>
    <s v="Trade Gully"/>
    <s v="Bharti Bankey"/>
    <s v="user_OT3t55OXmw4GuYy6XxN9oGGC2DgOtP2jsw3sIeAMKWN"/>
    <s v="Akash Pal"/>
    <s v="2022-09-22 06:18:47.989000+00:00"/>
    <s v="2022-10-10 09:39:02.671000+00:00"/>
    <m/>
    <s v="Pune"/>
    <m/>
    <s v="2022-09-22 03:58:53+00:00"/>
    <m/>
    <n v="10"/>
    <m/>
    <m/>
    <m/>
    <m/>
    <m/>
    <m/>
    <m/>
    <s v="ORGANIC_SEARCH"/>
    <m/>
    <m/>
    <m/>
    <m/>
    <m/>
    <m/>
    <m/>
    <m/>
    <m/>
    <m/>
    <m/>
    <m/>
    <m/>
    <m/>
    <m/>
    <m/>
    <x v="3"/>
    <m/>
    <s v="user_aM3WaaSUQQmaNnsm9l2FQRVWUEr8RN2ZdXzsuQUalQ3"/>
    <s v="Bharti Bankey"/>
    <m/>
    <m/>
    <s v="September"/>
    <s v="Inbound"/>
    <s v="Inbound via website"/>
    <m/>
    <s v="Employee Count 25"/>
    <m/>
    <m/>
    <m/>
    <s v="2022-09-22 04:01:47.014000+00:00"/>
    <s v="2022-10-11 04:26:05.086000+00:00"/>
    <m/>
  </r>
  <r>
    <s v="Pooja Gawas"/>
    <n v="640000"/>
    <s v="INR"/>
    <n v="0"/>
    <s v="9/30/22"/>
    <s v="Sales"/>
    <s v="stat_1hn9nRJaLbI53NxPuSQgo90kRpbpKsFlwN4oEGNUTdO"/>
    <s v="Lost"/>
    <n v="0"/>
    <s v="OpportunityStatusType.Lost"/>
    <s v="cont_LvJrXUYVzM1CY6XMdgGQlOg6NS9NdZ2GaJUXLmHzUbN"/>
    <s v="Vijay gaikwad"/>
    <s v="GPA ren"/>
    <s v="lead_ppcJzQR8DeqCsEHhX4Tqv9dn9PxbNL6vPtBTqdys5mm"/>
    <s v="Xdbs corporation"/>
    <s v="Gauri Jori"/>
    <s v="user_KLETV1op4MIjvKQ12xGsWi23CuPjDE6PT29nwG6T3MY"/>
    <s v="Pooja Gawas"/>
    <s v="2022-08-16 05:29:09.091000+00:00"/>
    <s v="2022-10-10 04:47:22.042000+00:00"/>
    <m/>
    <s v="Pune"/>
    <m/>
    <s v="2020-08-29 09:39:45+00:00"/>
    <m/>
    <n v="2000"/>
    <m/>
    <m/>
    <m/>
    <m/>
    <m/>
    <m/>
    <m/>
    <m/>
    <m/>
    <m/>
    <m/>
    <s v="Digital Marketing &amp; Advertising"/>
    <m/>
    <m/>
    <m/>
    <m/>
    <m/>
    <m/>
    <m/>
    <m/>
    <m/>
    <m/>
    <m/>
    <m/>
    <x v="8"/>
    <m/>
    <s v="user_5YHA1ZU4iP896lD1YJehdJcMx7ZEgWCpulT4T2c3pJ3"/>
    <s v="Gauri Jori"/>
    <m/>
    <m/>
    <s v="September"/>
    <s v="Cold Call; Existing Account"/>
    <s v="Naukri.com"/>
    <m/>
    <m/>
    <m/>
    <m/>
    <m/>
    <s v="2020-12-06 09:49:23.441000+00:00"/>
    <s v="2022-10-20 10:29:33.399000+00:00"/>
    <m/>
  </r>
  <r>
    <s v="Mayur Gadiyar"/>
    <n v="500000"/>
    <s v="INR"/>
    <n v="0"/>
    <s v="9/30/22"/>
    <s v="Sales"/>
    <s v="stat_1hn9nRJaLbI53NxPuSQgo90kRpbpKsFlwN4oEGNUTdO"/>
    <s v="Lost"/>
    <n v="0"/>
    <s v="OpportunityStatusType.Lost"/>
    <s v="cont_hCdlet9jgBMIiBMOJGk6lW5uhCh8vOtopmWdhuamulW"/>
    <s v="Bhavya Shetty"/>
    <s v="GMC Renewal"/>
    <s v="lead_evOcZjha8nzmSxl2eP7382Zqc4jXKvEkLsiAcsvibRz"/>
    <s v="Supply Wisdom"/>
    <s v="Trupti Suryavanshi"/>
    <s v="user_bdUPAGjcS7p6513So3N4g3aWNS5HuBuVJi7bvCPAsLt"/>
    <s v="Mayur Gadiyar"/>
    <s v="2022-08-19 11:46:13.741000+00:00"/>
    <s v="2022-10-10 07:19:57.862000+00:00"/>
    <m/>
    <s v="Bangalore"/>
    <m/>
    <s v="2021-09-17 10:11:51+00:00"/>
    <m/>
    <n v="69"/>
    <m/>
    <m/>
    <m/>
    <m/>
    <m/>
    <m/>
    <m/>
    <m/>
    <m/>
    <m/>
    <m/>
    <s v="IT Services &amp; IT Consulting"/>
    <m/>
    <m/>
    <m/>
    <m/>
    <m/>
    <m/>
    <m/>
    <m/>
    <m/>
    <m/>
    <m/>
    <m/>
    <x v="8"/>
    <m/>
    <s v="user_L8E6IFhq6UCzKLHa45LUUTZCznDuyDwFrGaEp9DXiUM"/>
    <s v="Trupti Suryavanshi"/>
    <s v="Arindam Majee"/>
    <m/>
    <s v="September"/>
    <s v="Inbound"/>
    <s v="Inbound via website"/>
    <m/>
    <s v="Employee Count 25"/>
    <m/>
    <m/>
    <m/>
    <s v="2021-09-17 10:14:37.931000+00:00"/>
    <s v="2022-10-10 07:19:57.902000+00:00"/>
    <s v="GMC"/>
  </r>
  <r>
    <s v="Mayur Gadiyar"/>
    <n v="100000"/>
    <s v="INR"/>
    <n v="0"/>
    <s v="9/27/22"/>
    <s v="Sales"/>
    <s v="stat_1hn9nRJaLbI53NxPuSQgo90kRpbpKsFlwN4oEGNUTdO"/>
    <s v="Lost"/>
    <n v="0"/>
    <s v="OpportunityStatusType.Lost"/>
    <m/>
    <m/>
    <m/>
    <s v="lead_rh6ioUVwaxKzggFXaWheqdqb0YPBfx9y7jOA2g5021d"/>
    <s v="ShareNest"/>
    <s v="Nikhil Ahuja"/>
    <s v="user_bdUPAGjcS7p6513So3N4g3aWNS5HuBuVJi7bvCPAsLt"/>
    <s v="Mayur Gadiyar"/>
    <s v="2022-09-19 07:29:25.849000+00:00"/>
    <s v="2022-10-10 05:13:33.164000+00:00"/>
    <m/>
    <s v="Mumbai"/>
    <m/>
    <m/>
    <m/>
    <n v="50"/>
    <m/>
    <m/>
    <m/>
    <m/>
    <m/>
    <m/>
    <m/>
    <m/>
    <m/>
    <m/>
    <m/>
    <m/>
    <m/>
    <m/>
    <m/>
    <m/>
    <m/>
    <m/>
    <m/>
    <m/>
    <m/>
    <m/>
    <m/>
    <m/>
    <x v="3"/>
    <m/>
    <s v="user_ocHSJH83OJnHCvKyMbjx8WOOK8PMgAUGIj1qK0q0dMV"/>
    <s v="Nikhil Ahuja"/>
    <m/>
    <m/>
    <m/>
    <s v="Cold Call"/>
    <m/>
    <m/>
    <m/>
    <m/>
    <m/>
    <m/>
    <s v="2022-09-15 10:02:20.349000+00:00"/>
    <s v="2022-10-10 15:03:40.393000+00:00"/>
    <s v="GMC"/>
  </r>
  <r>
    <s v="Pooja Gawas"/>
    <n v="3200000"/>
    <s v="INR"/>
    <n v="0"/>
    <s v="9/30/22"/>
    <s v="Sales"/>
    <s v="stat_1hn9nRJaLbI53NxPuSQgo90kRpbpKsFlwN4oEGNUTdO"/>
    <s v="Lost"/>
    <n v="0"/>
    <s v="OpportunityStatusType.Lost"/>
    <s v="cont_LvJrXUYVzM1CY6XMdgGQlOg6NS9NdZ2GaJUXLmHzUbN"/>
    <s v="Vijay gaikwad"/>
    <s v="GMC ren Client unwilling to trust, meet F2F - second time in a row"/>
    <s v="lead_ppcJzQR8DeqCsEHhX4Tqv9dn9PxbNL6vPtBTqdys5mm"/>
    <s v="Xdbs corporation"/>
    <s v="Gauri Jori"/>
    <s v="user_KLETV1op4MIjvKQ12xGsWi23CuPjDE6PT29nwG6T3MY"/>
    <s v="Pooja Gawas"/>
    <s v="2022-08-16 05:28:45.006000+00:00"/>
    <s v="2022-10-10 04:47:10.078000+00:00"/>
    <m/>
    <s v="Pune"/>
    <m/>
    <s v="2020-08-29 09:39:45+00:00"/>
    <m/>
    <n v="2000"/>
    <m/>
    <m/>
    <m/>
    <m/>
    <m/>
    <m/>
    <m/>
    <m/>
    <m/>
    <m/>
    <m/>
    <s v="Digital Marketing &amp; Advertising"/>
    <m/>
    <m/>
    <m/>
    <m/>
    <m/>
    <m/>
    <m/>
    <m/>
    <m/>
    <m/>
    <m/>
    <m/>
    <x v="8"/>
    <m/>
    <s v="user_5YHA1ZU4iP896lD1YJehdJcMx7ZEgWCpulT4T2c3pJ3"/>
    <s v="Gauri Jori"/>
    <m/>
    <m/>
    <s v="September"/>
    <s v="Cold Call; Existing Account"/>
    <s v="Naukri.com"/>
    <m/>
    <m/>
    <m/>
    <m/>
    <m/>
    <s v="2020-12-06 09:49:23.441000+00:00"/>
    <s v="2022-10-20 10:29:33.399000+00:00"/>
    <m/>
  </r>
  <r>
    <s v="Omkar Ghate"/>
    <n v="800000"/>
    <s v="INR"/>
    <n v="0"/>
    <s v="8/31/22"/>
    <s v="Sales"/>
    <s v="stat_kcR4fZg7TU7jjk1jAVua3qGLRS4J5uFayEjK5j02wtv"/>
    <s v="Unqualified"/>
    <n v="0"/>
    <s v="OpportunityStatusType.Lost"/>
    <m/>
    <m/>
    <s v="Received this opp on 17/08/22 and they wanted quote on 18/08/22. Claims MIS is also old"/>
    <s v="lead_uYC9LmAdkfilS7h2QnangdoY9ay68qbzDDP7hGEIziW"/>
    <s v="Fiorano Software"/>
    <s v="Satyajit Chati"/>
    <s v="user_9SBRjyF0n4iWuhUdqRyQkFhl2J4uyNKhFWvvJEvunX8"/>
    <s v="Omkar Ghate"/>
    <s v="2022-07-21 06:58:31.835000+00:00"/>
    <s v="2022-10-06 06:47:21.919000+00:00"/>
    <m/>
    <s v="Bangalore"/>
    <m/>
    <m/>
    <m/>
    <n v="80"/>
    <m/>
    <m/>
    <m/>
    <m/>
    <m/>
    <m/>
    <m/>
    <m/>
    <m/>
    <m/>
    <m/>
    <s v="IT Services &amp; IT Consulting"/>
    <m/>
    <m/>
    <m/>
    <m/>
    <m/>
    <m/>
    <m/>
    <m/>
    <m/>
    <m/>
    <m/>
    <m/>
    <x v="3"/>
    <m/>
    <s v="user_5IQTpX6DsnoeoDfxqzqojpVoQLXPh68nhDjLS5ETjYj"/>
    <s v="Satyajit Chati"/>
    <m/>
    <m/>
    <s v="August"/>
    <s v="Gated Content"/>
    <m/>
    <m/>
    <s v="Employee Wellness Handbook"/>
    <m/>
    <m/>
    <m/>
    <s v="2022-01-20 07:50:21.506000+00:00"/>
    <s v="2022-10-06 06:47:21.967000+00:00"/>
    <m/>
  </r>
  <r>
    <s v="Omkar Ghate"/>
    <n v="220450"/>
    <s v="INR"/>
    <n v="100"/>
    <s v="9/29/22"/>
    <s v="Sales"/>
    <s v="stat_OZRiD1474QRJIpvnjHCZfiIvKcVD6mIKSSTzg8SwDVx"/>
    <s v="Won- Payment Completed"/>
    <n v="1"/>
    <s v="OpportunityStatusType.Won"/>
    <s v="cont_r59Q6Z7aNWG0tg0bHJQQjNSF6gzfjEzvviVOu0LhGP3"/>
    <s v="Nishant Garg"/>
    <m/>
    <s v="lead_Z7ID39aUbzrCmchNcV6FDcTs8JWYYqQYAJ2JLEYLv6V"/>
    <s v="Stetig Consulting Private Limited"/>
    <s v="Sarvesh Pawar"/>
    <s v="user_A8KOTZADnUtEQOLt4nSLAmteNStuGh80js75RYjrXVt"/>
    <s v="Sarvesh Pawar"/>
    <s v="2022-09-21 05:59:55.329000+00:00"/>
    <s v="2022-10-04 08:16:11.869000+00:00"/>
    <m/>
    <s v="Pune"/>
    <m/>
    <m/>
    <m/>
    <n v="91"/>
    <m/>
    <m/>
    <m/>
    <m/>
    <m/>
    <m/>
    <m/>
    <m/>
    <m/>
    <m/>
    <m/>
    <s v="IT Services &amp; IT Consulting"/>
    <m/>
    <m/>
    <m/>
    <m/>
    <m/>
    <m/>
    <m/>
    <m/>
    <m/>
    <m/>
    <m/>
    <m/>
    <x v="7"/>
    <m/>
    <s v="user_A8KOTZADnUtEQOLt4nSLAmteNStuGh80js75RYjrXVt"/>
    <s v="Sarvesh Pawar"/>
    <s v="Shriram Kulkarni"/>
    <m/>
    <s v="September"/>
    <s v="Cold Call"/>
    <s v="Lusha"/>
    <m/>
    <s v="Glengarry"/>
    <m/>
    <m/>
    <m/>
    <s v="2021-12-09 09:17:51.629000+00:00"/>
    <s v="2022-10-20 11:45:53.782000+00:00"/>
    <s v="GMC"/>
  </r>
  <r>
    <s v="Abhishek Chauhan"/>
    <n v="800000"/>
    <s v="INR"/>
    <n v="0"/>
    <s v="9/30/22"/>
    <s v="Sales"/>
    <s v="stat_kcR4fZg7TU7jjk1jAVua3qGLRS4J5uFayEjK5j02wtv"/>
    <s v="Unqualified"/>
    <n v="0"/>
    <s v="OpportunityStatusType.Lost"/>
    <s v="cont_ZbCxE58nO2ABgRG819cg4No0lxbzQMkP8AmOUvYAa4V"/>
    <s v="Mrinal Kumar"/>
    <s v="GMC (Fresh)"/>
    <s v="lead_RuMz0sc1w65J6d89xU0ohPuKPp7qbI39xNLj7zbUyx1"/>
    <s v="Navriti Technologies"/>
    <s v="Pranav Kenjale"/>
    <s v="user_ojX3B6giQCeKnOjqd4gdwXUl0CqqHMXNORvxR6POXn6"/>
    <s v="Abhishek Chauhan"/>
    <s v="2022-07-25 11:41:20.811000+00:00"/>
    <s v="2022-10-04 05:31:44.480000+00:00"/>
    <m/>
    <s v="Bangalore"/>
    <m/>
    <m/>
    <m/>
    <n v="156"/>
    <m/>
    <m/>
    <m/>
    <m/>
    <m/>
    <m/>
    <m/>
    <m/>
    <m/>
    <m/>
    <m/>
    <s v="Education; IT Services &amp; IT Consulting"/>
    <m/>
    <m/>
    <m/>
    <m/>
    <m/>
    <m/>
    <m/>
    <m/>
    <m/>
    <m/>
    <m/>
    <m/>
    <x v="9"/>
    <m/>
    <s v="user_aM3WaaSUQQmaNnsm9l2FQRVWUEr8RN2ZdXzsuQUalQ3"/>
    <s v="Bharti Bankey"/>
    <m/>
    <m/>
    <s v="August"/>
    <s v="Cold Call"/>
    <s v="Lusha"/>
    <m/>
    <s v="Glengarry"/>
    <m/>
    <m/>
    <m/>
    <s v="2022-02-06 08:47:16.865000+00:00"/>
    <s v="2022-10-10 07:32:49.330000+00:00"/>
    <m/>
  </r>
  <r>
    <s v="Omkar Ghate"/>
    <n v="450000"/>
    <s v="INR"/>
    <n v="100"/>
    <s v="7/29/22"/>
    <s v="Sales"/>
    <s v="stat_OZRiD1474QRJIpvnjHCZfiIvKcVD6mIKSSTzg8SwDVx"/>
    <s v="Won- Payment Completed"/>
    <n v="1"/>
    <s v="OpportunityStatusType.Won"/>
    <s v="cont_oNSf2Lb6Z7pSfqthzkPhezyuejZK6sleZlYLaXdbLb5"/>
    <s v="Sujata Deahpande"/>
    <m/>
    <s v="lead_UTHdtz7EElpMsXnZ2AlkXXtZZCYGTnBsEFNHdYPT7Ag"/>
    <s v="Shubham Biz"/>
    <s v="Sarvesh Pawar"/>
    <s v="user_k8sSUtRXfYEMul9CBIF4ZOmv3vnev5cdEvVZbtETMKp"/>
    <s v="Sanket Kulkarni"/>
    <s v="2022-06-10 10:44:13.558000+00:00"/>
    <s v="2022-10-04 07:11:48.049000+00:00"/>
    <m/>
    <s v="Pune"/>
    <m/>
    <m/>
    <m/>
    <n v="120"/>
    <m/>
    <m/>
    <m/>
    <m/>
    <m/>
    <m/>
    <m/>
    <m/>
    <m/>
    <m/>
    <m/>
    <s v="Others"/>
    <m/>
    <m/>
    <m/>
    <m/>
    <m/>
    <m/>
    <m/>
    <m/>
    <m/>
    <m/>
    <m/>
    <m/>
    <x v="10"/>
    <m/>
    <s v="user_A8KOTZADnUtEQOLt4nSLAmteNStuGh80js75RYjrXVt"/>
    <s v="Sarvesh Pawar"/>
    <s v="Shriram Kulkarni"/>
    <m/>
    <s v="July"/>
    <s v="Cold Call"/>
    <m/>
    <m/>
    <m/>
    <m/>
    <m/>
    <m/>
    <s v="2022-06-10 10:39:25.801000+00:00"/>
    <s v="2022-10-04 07:11:48.090000+00:00"/>
    <s v="GMC"/>
  </r>
  <r>
    <s v="Kashif Ahmad"/>
    <n v="49379"/>
    <s v="INR"/>
    <n v="60"/>
    <d v="2022-10-09T00:00:00"/>
    <s v="Sales"/>
    <s v="stat_FKdNPXXuhXKKBjrSCi23zNHNqbRdSPZ9hl2qCMmtVnP"/>
    <s v="Negotiation"/>
    <n v="0"/>
    <s v="OpportunityStatusType.Active"/>
    <s v="cont_xPvykNkdSTRQdfPSx4XRgUPWFfyPFRjfjNJJMsd0ky5"/>
    <s v="Kavitha"/>
    <s v="GTL Fresh"/>
    <s v="lead_M60SojAWmZTB8lViR9mhSpF66u7fWllGtbvysBFnuhi"/>
    <s v="Peoplelogic Business Solutions Private Limited"/>
    <s v="Kashif Ahmad"/>
    <s v="user_LKRhV6rhcBe0uL8u70UUGeDjbMupuho4TaiAOCbT7HT"/>
    <s v="Kashif Ahmad"/>
    <s v="2022-09-26 12:25:20.253000+00:00"/>
    <s v="2022-10-03 08:19:21.306000+00:00"/>
    <m/>
    <s v="Bangalore"/>
    <m/>
    <m/>
    <m/>
    <n v="73"/>
    <m/>
    <m/>
    <m/>
    <m/>
    <m/>
    <m/>
    <m/>
    <m/>
    <m/>
    <m/>
    <m/>
    <s v="HR / Staffing / Recruitment"/>
    <m/>
    <m/>
    <m/>
    <m/>
    <m/>
    <m/>
    <m/>
    <m/>
    <m/>
    <m/>
    <m/>
    <m/>
    <x v="3"/>
    <m/>
    <s v="user_lwF8ctKa5IyxqATpO2EOw2h0AEPiCMHOgewiH38Ei77"/>
    <s v="Harmanjit Singh"/>
    <s v="Siddharth Angolkar"/>
    <m/>
    <s v="September"/>
    <s v="Gated Content"/>
    <m/>
    <m/>
    <s v="Employee Wellness Handbook"/>
    <m/>
    <m/>
    <m/>
    <s v="2022-01-21 12:09:28.998000+00:00"/>
    <s v="2022-10-03 08:19:21.380000+00:00"/>
    <s v="GTL"/>
  </r>
  <r>
    <s v="Chetan Kumar"/>
    <n v="50000"/>
    <s v="INR"/>
    <n v="0"/>
    <d v="2022-09-09T00:00:00"/>
    <s v="Sales"/>
    <s v="stat_1hn9nRJaLbI53NxPuSQgo90kRpbpKsFlwN4oEGNUTdO"/>
    <s v="Lost"/>
    <n v="0"/>
    <s v="OpportunityStatusType.Lost"/>
    <s v="cont_5hiQVHU7i0NEHQKjXEP9aexVRLblgGo1QgCK1Fw9svb"/>
    <s v="Sachin Bansode"/>
    <s v="GPA - Renewal"/>
    <s v="lead_r8betWF4Rzh9gdA3FSfgh05riB1oaI04zApJ7ckabaW"/>
    <s v="G M Fabrics Pvt Ltd"/>
    <s v="Shreenath Bhat"/>
    <s v="user_hAuUqCTCw5r4tCUrswIWPSW7LJ1XIBbttZVmJkxmzGq"/>
    <s v="Chetan Kumar"/>
    <s v="2022-05-13 11:12:52.580000+00:00"/>
    <s v="2022-10-02 04:51:27.309000+00:00"/>
    <m/>
    <s v="Mumbai"/>
    <m/>
    <m/>
    <m/>
    <n v="110"/>
    <m/>
    <m/>
    <m/>
    <m/>
    <m/>
    <m/>
    <m/>
    <m/>
    <m/>
    <m/>
    <m/>
    <s v="Manufacturing"/>
    <m/>
    <m/>
    <m/>
    <m/>
    <m/>
    <m/>
    <m/>
    <m/>
    <m/>
    <m/>
    <m/>
    <m/>
    <x v="10"/>
    <m/>
    <s v="user_vMd4rmcrSbjykdyL2J7rrYn84SWdcNc5FKligrmItPw"/>
    <s v="Shreenath Bhat"/>
    <m/>
    <m/>
    <s v="July"/>
    <s v="Cold Call"/>
    <m/>
    <m/>
    <s v="Vaccine inbound"/>
    <m/>
    <m/>
    <m/>
    <s v="2021-05-03 12:21:12.407000+00:00"/>
    <s v="2022-10-02 04:51:27.340000+00:00"/>
    <s v="GPA"/>
  </r>
  <r>
    <s v="Akash Singh"/>
    <n v="350000"/>
    <s v="INR"/>
    <n v="0"/>
    <s v="9/30/22"/>
    <s v="Sales"/>
    <s v="stat_1hn9nRJaLbI53NxPuSQgo90kRpbpKsFlwN4oEGNUTdO"/>
    <s v="Lost"/>
    <n v="0"/>
    <s v="OpportunityStatusType.Lost"/>
    <s v="cont_kzutZgj8nBkjrFWd8JC31sbBehF5h0GbVrkYgIldUcz"/>
    <s v="Chandini  CD"/>
    <s v="GMC-Renewal"/>
    <s v="lead_xYZgyOHGVuvcallnKvXjQVYBuRXLOgyWMW8qYvGYTqY"/>
    <s v="Advantech India"/>
    <s v="Bharti Bankey"/>
    <s v="user_a8nqX3z7ISW88f172GrmiROpYjjP29QrWrDfKdMgnvc"/>
    <s v="Akash Singh"/>
    <s v="2022-09-05 06:36:42.485000+00:00"/>
    <s v="2022-10-02 15:01:41.884000+00:00"/>
    <m/>
    <s v="Bangalore"/>
    <m/>
    <m/>
    <m/>
    <n v="25"/>
    <m/>
    <m/>
    <m/>
    <m/>
    <m/>
    <m/>
    <m/>
    <m/>
    <m/>
    <m/>
    <m/>
    <m/>
    <m/>
    <m/>
    <m/>
    <m/>
    <m/>
    <m/>
    <m/>
    <m/>
    <m/>
    <m/>
    <m/>
    <m/>
    <x v="3"/>
    <m/>
    <s v="user_aM3WaaSUQQmaNnsm9l2FQRVWUEr8RN2ZdXzsuQUalQ3"/>
    <s v="Bharti Bankey"/>
    <m/>
    <m/>
    <s v="October"/>
    <s v="Gated Content"/>
    <m/>
    <m/>
    <s v="Employee Wellness Handbook"/>
    <m/>
    <m/>
    <m/>
    <s v="2022-04-16 03:13:57.980000+00:00"/>
    <s v="2022-10-02 15:01:41.944000+00:00"/>
    <s v="GMC"/>
  </r>
  <r>
    <s v="Aditya Binani"/>
    <n v="600000"/>
    <s v="INR"/>
    <n v="50"/>
    <s v="9/30/22"/>
    <s v="Sales"/>
    <s v="stat_Bh0lNV2usJkCLD6fjWneAqpmASEbmvomDaal7U02FV1"/>
    <s v="Demo Scheduled"/>
    <n v="0"/>
    <s v="OpportunityStatusType.Active"/>
    <m/>
    <m/>
    <m/>
    <s v="lead_GPjel73tNPrxkU5nzlyX9KY1G6cBkmYYOf4ZuRd5Ivt"/>
    <s v="EnFuse Solutions (Fresh)"/>
    <s v="Kanchan Kothari"/>
    <s v="user_g5Yw4Z4XnIbmcGhJO80vdtFdd5ElcDlgYO3q8l82ODn"/>
    <s v="Aditya Binani"/>
    <s v="2022-07-18 12:16:00.430000+00:00"/>
    <s v="2022-10-03 07:01:07.286000+00:00"/>
    <m/>
    <s v="Mumbai"/>
    <m/>
    <m/>
    <m/>
    <m/>
    <m/>
    <m/>
    <m/>
    <m/>
    <m/>
    <m/>
    <m/>
    <s v="PAID_SOCIAL"/>
    <m/>
    <m/>
    <m/>
    <m/>
    <m/>
    <m/>
    <m/>
    <m/>
    <m/>
    <m/>
    <m/>
    <m/>
    <m/>
    <m/>
    <m/>
    <m/>
    <x v="3"/>
    <m/>
    <s v="user_PApNwMjp7lPIEBp7acretouakdtYNVHpPO9ja9KoR5D"/>
    <s v="Pallab Gupta"/>
    <m/>
    <m/>
    <m/>
    <s v="Gated Content"/>
    <m/>
    <m/>
    <s v="Employer Branding Playbook"/>
    <m/>
    <m/>
    <m/>
    <s v="2022-07-15 15:20:36.538000+00:00"/>
    <s v="2022-10-03 07:01:07.377000+00:00"/>
    <m/>
  </r>
  <r>
    <s v="Naveen Kumar"/>
    <n v="800000"/>
    <s v="INR"/>
    <n v="50"/>
    <s v="9/29/22"/>
    <s v="Sales"/>
    <s v="stat_kLhaUSYbyIgQOHjvcKAHYNQn1lIjd0wTZfiU50Lt3mL"/>
    <s v="Demo Completed"/>
    <n v="0"/>
    <s v="OpportunityStatusType.Active"/>
    <s v="cont_tjpoCgAYp2b5udguvh58h04JVXNFJxeUnjH515EnUkW"/>
    <s v="Vinita"/>
    <m/>
    <s v="lead_dYog8GjIKFPlA4ZyazJypuqFb9VXVRBHOEtsekl6rMQ"/>
    <s v="Suyog Telematics Limited"/>
    <s v="Daya Gowda"/>
    <s v="user_hAuUqCTCw5r4tCUrswIWPSW7LJ1XIBbttZVmJkxmzGq"/>
    <s v="Chetan Kumar"/>
    <s v="2022-09-13 09:16:28.783000+00:00"/>
    <s v="2022-10-02 04:50:14.581000+00:00"/>
    <m/>
    <s v="Mumbai"/>
    <m/>
    <m/>
    <m/>
    <n v="53"/>
    <m/>
    <m/>
    <m/>
    <m/>
    <m/>
    <m/>
    <m/>
    <s v="PAID_SOCIAL"/>
    <m/>
    <m/>
    <m/>
    <s v="Telecommunications"/>
    <s v="ICICI"/>
    <m/>
    <m/>
    <m/>
    <m/>
    <m/>
    <m/>
    <m/>
    <m/>
    <m/>
    <m/>
    <m/>
    <x v="3"/>
    <m/>
    <s v="user_encRk5bIEFN6ZA11h4WH2AdZTiZpogLSlMIaj0E30SZ"/>
    <s v="Daya Gowda"/>
    <m/>
    <m/>
    <s v="March; September"/>
    <s v="Gated Content"/>
    <m/>
    <m/>
    <s v="Employee Engagement Handbook"/>
    <m/>
    <m/>
    <m/>
    <s v="2022-08-09 13:36:29.037000+00:00"/>
    <s v="2022-10-10 16:24:03.961000+00:00"/>
    <s v="GTL"/>
  </r>
  <r>
    <s v="Chetan Kumar"/>
    <n v="500000"/>
    <s v="INR"/>
    <n v="0"/>
    <d v="2022-09-09T00:00:00"/>
    <s v="Sales"/>
    <s v="stat_1hn9nRJaLbI53NxPuSQgo90kRpbpKsFlwN4oEGNUTdO"/>
    <s v="Lost"/>
    <n v="0"/>
    <s v="OpportunityStatusType.Lost"/>
    <s v="cont_5hiQVHU7i0NEHQKjXEP9aexVRLblgGo1QgCK1Fw9svb"/>
    <s v="Sachin Bansode"/>
    <s v="GMC - Renewal, using Bajaj right now"/>
    <s v="lead_r8betWF4Rzh9gdA3FSfgh05riB1oaI04zApJ7ckabaW"/>
    <s v="G M Fabrics Pvt Ltd"/>
    <s v="Shreenath Bhat"/>
    <s v="user_hAuUqCTCw5r4tCUrswIWPSW7LJ1XIBbttZVmJkxmzGq"/>
    <s v="Chetan Kumar"/>
    <s v="2022-05-13 11:11:37.332000+00:00"/>
    <s v="2022-10-02 04:51:18.812000+00:00"/>
    <m/>
    <s v="Mumbai"/>
    <m/>
    <m/>
    <m/>
    <n v="110"/>
    <m/>
    <m/>
    <m/>
    <m/>
    <m/>
    <m/>
    <m/>
    <m/>
    <m/>
    <m/>
    <m/>
    <s v="Manufacturing"/>
    <m/>
    <m/>
    <m/>
    <m/>
    <m/>
    <m/>
    <m/>
    <m/>
    <m/>
    <m/>
    <m/>
    <m/>
    <x v="10"/>
    <m/>
    <s v="user_vMd4rmcrSbjykdyL2J7rrYn84SWdcNc5FKligrmItPw"/>
    <s v="Shreenath Bhat"/>
    <m/>
    <m/>
    <s v="July"/>
    <s v="Cold Call"/>
    <m/>
    <m/>
    <s v="Vaccine inbound"/>
    <m/>
    <m/>
    <m/>
    <s v="2021-05-03 12:21:12.407000+00:00"/>
    <s v="2022-10-02 04:51:27.340000+00:00"/>
    <s v="GMC"/>
  </r>
  <r>
    <s v="Chetan Kumar"/>
    <n v="500000"/>
    <s v="INR"/>
    <n v="0"/>
    <s v="9/30/22"/>
    <s v="Sales"/>
    <s v="stat_1hn9nRJaLbI53NxPuSQgo90kRpbpKsFlwN4oEGNUTdO"/>
    <s v="Lost"/>
    <n v="0"/>
    <s v="OpportunityStatusType.Lost"/>
    <m/>
    <m/>
    <m/>
    <s v="lead_6PDTGwWyxBwJ2f0E8NaQvbQnTtYToKLk9Wmfs4ScGOd"/>
    <s v="Damani Shipping Private Ltd."/>
    <s v="Shreya Solanki"/>
    <s v="user_hAuUqCTCw5r4tCUrswIWPSW7LJ1XIBbttZVmJkxmzGq"/>
    <s v="Chetan Kumar"/>
    <s v="2022-08-04 11:53:14.817000+00:00"/>
    <s v="2022-10-02 04:49:48.495000+00:00"/>
    <m/>
    <s v="Mumbai"/>
    <m/>
    <m/>
    <m/>
    <n v="150"/>
    <m/>
    <m/>
    <m/>
    <m/>
    <m/>
    <m/>
    <m/>
    <m/>
    <m/>
    <m/>
    <m/>
    <s v="Transportation &amp; Logistics"/>
    <m/>
    <m/>
    <m/>
    <m/>
    <m/>
    <m/>
    <m/>
    <m/>
    <m/>
    <m/>
    <m/>
    <m/>
    <x v="5"/>
    <m/>
    <s v="user_Jujy0sFufO9J3qwY7aNpCCnF6nFZMrfvciNEydEzhaI"/>
    <s v="Shreya Solanki"/>
    <m/>
    <m/>
    <s v="September"/>
    <s v="Cold Call"/>
    <s v="Naukri.com"/>
    <m/>
    <m/>
    <m/>
    <m/>
    <m/>
    <s v="2022-08-01 10:00:15.593000+00:00"/>
    <s v="2022-10-03 10:11:18.780000+00:00"/>
    <m/>
  </r>
  <r>
    <s v="Sameer Iftekhari"/>
    <n v="25000000"/>
    <s v="INR"/>
    <n v="0"/>
    <s v="9/30/22"/>
    <s v="Sales"/>
    <s v="stat_1hn9nRJaLbI53NxPuSQgo90kRpbpKsFlwN4oEGNUTdO"/>
    <s v="Lost"/>
    <n v="0"/>
    <s v="OpportunityStatusType.Lost"/>
    <s v="cont_OqEtBJj9Wssam7QmLpoHhsTzbiB4xIiR6GfIXieP7gX"/>
    <s v="Anupal Banerjee"/>
    <m/>
    <s v="lead_p5MCnOr05JdSXktP1qKiwBT8gp1Z85P7anXG9oUE5tp"/>
    <s v="Financial Software &amp; Systems Pvt Limited"/>
    <s v="Nilesh Dhanani"/>
    <s v="user_t8sUu4byhPnyQ33u64Ecs5WRL98oy2iuu4iTrhCr4vl"/>
    <s v="Nilesh Dhanani"/>
    <s v="2022-08-26 06:27:34.861000+00:00"/>
    <s v="2022-10-02 03:56:31.888000+00:00"/>
    <m/>
    <s v="Mumbai"/>
    <m/>
    <s v="2022-03-16 13:11:37+00:00"/>
    <m/>
    <n v="1900"/>
    <m/>
    <m/>
    <m/>
    <m/>
    <m/>
    <m/>
    <m/>
    <m/>
    <m/>
    <m/>
    <m/>
    <s v="IT Services &amp; IT Consulting"/>
    <m/>
    <m/>
    <m/>
    <m/>
    <m/>
    <m/>
    <m/>
    <m/>
    <m/>
    <m/>
    <m/>
    <m/>
    <x v="5"/>
    <m/>
    <s v="user_228eUmsdKIb9OItgmiDq1zD4aPZ1eqiapbaLAGeBf8g"/>
    <s v="Bhairavi Jog"/>
    <s v="Anjali Nishu"/>
    <s v="Nilesh Dhanani"/>
    <s v="September"/>
    <s v="Cold Call"/>
    <m/>
    <m/>
    <m/>
    <m/>
    <m/>
    <m/>
    <s v="2021-04-24 10:08:22.319000+00:00"/>
    <s v="2022-10-20 10:28:33.266000+00:00"/>
    <s v="GMC; GPA; GTL"/>
  </r>
  <r>
    <s v="Chetan Kumar"/>
    <n v="200000"/>
    <s v="INR"/>
    <n v="0"/>
    <s v="9/30/22"/>
    <s v="Sales"/>
    <s v="stat_1hn9nRJaLbI53NxPuSQgo90kRpbpKsFlwN4oEGNUTdO"/>
    <s v="Lost"/>
    <n v="0"/>
    <s v="OpportunityStatusType.Lost"/>
    <m/>
    <m/>
    <s v="GPA (Renewal)"/>
    <s v="lead_BSCoNCNKjTbQC4aFWUcQ00BZ1yTKXFcR6U4syHKGivz"/>
    <s v="Nexdigm"/>
    <s v="Bhairavi Jog"/>
    <s v="user_hAuUqCTCw5r4tCUrswIWPSW7LJ1XIBbttZVmJkxmzGq"/>
    <s v="Chetan Kumar"/>
    <s v="2022-07-22 12:28:55.587000+00:00"/>
    <s v="2022-10-02 04:45:35.941000+00:00"/>
    <m/>
    <s v="Mumbai"/>
    <m/>
    <s v="2020-08-20 09:04:45+00:00"/>
    <m/>
    <n v="1200"/>
    <m/>
    <m/>
    <m/>
    <m/>
    <m/>
    <m/>
    <m/>
    <s v="PAID_SOCIAL"/>
    <m/>
    <m/>
    <m/>
    <s v="Others"/>
    <m/>
    <m/>
    <m/>
    <m/>
    <m/>
    <m/>
    <m/>
    <m/>
    <m/>
    <m/>
    <m/>
    <m/>
    <x v="4"/>
    <m/>
    <s v="user_228eUmsdKIb9OItgmiDq1zD4aPZ1eqiapbaLAGeBf8g"/>
    <s v="Bhairavi Jog"/>
    <m/>
    <m/>
    <s v="September"/>
    <s v="Gated Content"/>
    <s v="Naukri.com"/>
    <m/>
    <s v="Essential HR Policies"/>
    <m/>
    <m/>
    <m/>
    <s v="2020-12-06 09:55:46.976000+00:00"/>
    <s v="2022-10-02 04:48:20.382000+00:00"/>
    <s v="GPA"/>
  </r>
  <r>
    <s v="Chetan Kumar"/>
    <n v="4000000"/>
    <s v="INR"/>
    <n v="0"/>
    <s v="9/30/22"/>
    <s v="Sales"/>
    <s v="stat_1hn9nRJaLbI53NxPuSQgo90kRpbpKsFlwN4oEGNUTdO"/>
    <s v="Lost"/>
    <n v="0"/>
    <s v="OpportunityStatusType.Lost"/>
    <m/>
    <m/>
    <s v="GMC (Self)"/>
    <s v="lead_BSCoNCNKjTbQC4aFWUcQ00BZ1yTKXFcR6U4syHKGivz"/>
    <s v="Nexdigm"/>
    <s v="Bhairavi Jog"/>
    <s v="user_hAuUqCTCw5r4tCUrswIWPSW7LJ1XIBbttZVmJkxmzGq"/>
    <s v="Chetan Kumar"/>
    <s v="2022-07-22 12:28:13.872000+00:00"/>
    <s v="2022-10-02 04:45:26.315000+00:00"/>
    <m/>
    <s v="Mumbai"/>
    <m/>
    <s v="2020-08-20 09:04:45+00:00"/>
    <m/>
    <n v="1200"/>
    <m/>
    <m/>
    <m/>
    <m/>
    <m/>
    <m/>
    <m/>
    <s v="PAID_SOCIAL"/>
    <m/>
    <m/>
    <m/>
    <s v="Others"/>
    <m/>
    <m/>
    <m/>
    <m/>
    <m/>
    <m/>
    <m/>
    <m/>
    <m/>
    <m/>
    <m/>
    <m/>
    <x v="4"/>
    <m/>
    <s v="user_228eUmsdKIb9OItgmiDq1zD4aPZ1eqiapbaLAGeBf8g"/>
    <s v="Bhairavi Jog"/>
    <m/>
    <m/>
    <s v="September"/>
    <s v="Gated Content"/>
    <s v="Naukri.com"/>
    <m/>
    <s v="Essential HR Policies"/>
    <m/>
    <m/>
    <m/>
    <s v="2020-12-06 09:55:46.976000+00:00"/>
    <s v="2022-10-02 04:48:20.382000+00:00"/>
    <s v="GMC"/>
  </r>
  <r>
    <s v="Kashif Ahmad"/>
    <n v="389053"/>
    <s v="INR"/>
    <n v="100"/>
    <s v="9/30/22"/>
    <s v="Sales"/>
    <s v="stat_OZRiD1474QRJIpvnjHCZfiIvKcVD6mIKSSTzg8SwDVx"/>
    <s v="Won- Payment Completed"/>
    <n v="1"/>
    <s v="OpportunityStatusType.Won"/>
    <s v="cont_iMsdLCyRVtuKwS3ism1BnOUlOmMIvs6W5oVlAJucqr5"/>
    <s v="Mansi Kulkarni"/>
    <s v="GMC Renewal"/>
    <s v="lead_EbCjQavkcixn3q56EYr3tweNPzpUcp750JVNJ3chetf"/>
    <s v="Hummingbird Web Solutions Private Limited"/>
    <s v="Daya Gowda"/>
    <s v="user_LKRhV6rhcBe0uL8u70UUGeDjbMupuho4TaiAOCbT7HT"/>
    <s v="Kashif Ahmad"/>
    <s v="2022-08-19 10:35:25.075000+00:00"/>
    <s v="2022-09-30 11:31:24.958000+00:00"/>
    <m/>
    <s v="Pune"/>
    <m/>
    <m/>
    <m/>
    <n v="64"/>
    <m/>
    <m/>
    <m/>
    <m/>
    <m/>
    <m/>
    <m/>
    <m/>
    <m/>
    <m/>
    <m/>
    <s v="IT Services &amp; IT Consulting"/>
    <s v="Aditya Birla, ICICI PRUDENTIAL"/>
    <m/>
    <m/>
    <m/>
    <m/>
    <m/>
    <m/>
    <m/>
    <m/>
    <m/>
    <m/>
    <m/>
    <x v="4"/>
    <m/>
    <s v="user_encRk5bIEFN6ZA11h4WH2AdZTiZpogLSlMIaj0E30SZ"/>
    <s v="Daya Gowda"/>
    <s v="Siddharth Angolkar"/>
    <m/>
    <s v="September"/>
    <s v="Cold Call"/>
    <m/>
    <m/>
    <m/>
    <m/>
    <m/>
    <m/>
    <s v="2022-05-18 04:34:35.480000+00:00"/>
    <s v="2022-10-12 10:12:11.780000+00:00"/>
    <s v="GMC"/>
  </r>
  <r>
    <s v="Manish Balpande"/>
    <n v="477748"/>
    <s v="INR"/>
    <n v="100"/>
    <s v="9/30/22"/>
    <s v="Sales"/>
    <s v="stat_OZRiD1474QRJIpvnjHCZfiIvKcVD6mIKSSTzg8SwDVx"/>
    <s v="Won- Payment Completed"/>
    <n v="1"/>
    <s v="OpportunityStatusType.Won"/>
    <m/>
    <m/>
    <m/>
    <s v="lead_TSt8sbDnLwStMkBkVC4ehqOlZUUzze6orztANh5TTtv"/>
    <s v="Kenresearch"/>
    <s v="Satyajit Chati"/>
    <s v="user_8jx3L2CDfrbzNnwYUv6Plfha6VxaSGsqcbTXR3sIBZi"/>
    <s v="Manish Balpande"/>
    <s v="2022-02-08 11:48:51.841000+00:00"/>
    <s v="2022-09-30 10:52:07.172000+00:00"/>
    <m/>
    <s v="Gurgaon"/>
    <m/>
    <m/>
    <m/>
    <n v="100"/>
    <m/>
    <m/>
    <m/>
    <m/>
    <m/>
    <m/>
    <m/>
    <m/>
    <m/>
    <m/>
    <m/>
    <m/>
    <m/>
    <m/>
    <m/>
    <m/>
    <m/>
    <m/>
    <m/>
    <m/>
    <m/>
    <m/>
    <m/>
    <m/>
    <x v="3"/>
    <m/>
    <s v="user_5IQTpX6DsnoeoDfxqzqojpVoQLXPh68nhDjLS5ETjYj"/>
    <s v="Satyajit Chati"/>
    <s v="Snehal Mane"/>
    <m/>
    <s v="March; September"/>
    <s v="Gated Content"/>
    <m/>
    <m/>
    <s v="Employee Wellness Handbook"/>
    <m/>
    <m/>
    <m/>
    <s v="2022-01-21 11:12:02.280000+00:00"/>
    <s v="2022-10-20 12:00:00.450000+00:00"/>
    <s v="GMC"/>
  </r>
  <r>
    <s v="Kashif Ahmad"/>
    <n v="52800"/>
    <s v="INR"/>
    <n v="100"/>
    <s v="9/30/22"/>
    <s v="Sales"/>
    <s v="stat_OZRiD1474QRJIpvnjHCZfiIvKcVD6mIKSSTzg8SwDVx"/>
    <s v="Won- Payment Completed"/>
    <n v="1"/>
    <s v="OpportunityStatusType.Won"/>
    <s v="cont_iMsdLCyRVtuKwS3ism1BnOUlOmMIvs6W5oVlAJucqr5"/>
    <s v="Mansi Kulkarni"/>
    <s v="GPA Renewal"/>
    <s v="lead_EbCjQavkcixn3q56EYr3tweNPzpUcp750JVNJ3chetf"/>
    <s v="Hummingbird Web Solutions Private Limited"/>
    <s v="Daya Gowda"/>
    <s v="user_LKRhV6rhcBe0uL8u70UUGeDjbMupuho4TaiAOCbT7HT"/>
    <s v="Kashif Ahmad"/>
    <s v="2022-08-19 10:38:12.346000+00:00"/>
    <s v="2022-09-30 11:31:52.148000+00:00"/>
    <m/>
    <s v="Pune"/>
    <m/>
    <m/>
    <m/>
    <n v="64"/>
    <m/>
    <m/>
    <m/>
    <m/>
    <m/>
    <m/>
    <m/>
    <m/>
    <m/>
    <m/>
    <m/>
    <s v="IT Services &amp; IT Consulting"/>
    <s v="Aditya Birla, ICICI PRUDENTIAL"/>
    <m/>
    <m/>
    <m/>
    <m/>
    <m/>
    <m/>
    <m/>
    <m/>
    <m/>
    <m/>
    <m/>
    <x v="4"/>
    <m/>
    <s v="user_encRk5bIEFN6ZA11h4WH2AdZTiZpogLSlMIaj0E30SZ"/>
    <s v="Daya Gowda"/>
    <s v="Siddharth Angolkar"/>
    <m/>
    <s v="September"/>
    <s v="Cold Call"/>
    <m/>
    <m/>
    <m/>
    <m/>
    <m/>
    <m/>
    <s v="2022-05-18 04:34:35.480000+00:00"/>
    <s v="2022-10-12 10:12:11.780000+00:00"/>
    <s v="GPA"/>
  </r>
  <r>
    <s v="Vivek Singh"/>
    <n v="7850000"/>
    <s v="INR"/>
    <n v="100"/>
    <s v="9/30/22"/>
    <s v="Sales"/>
    <s v="stat_OZRiD1474QRJIpvnjHCZfiIvKcVD6mIKSSTzg8SwDVx"/>
    <s v="Won- Payment Completed"/>
    <n v="1"/>
    <s v="OpportunityStatusType.Won"/>
    <s v="cont_jy6RgRpoDWVbGGYHWruVBQuKey4ASs57M2HX4G0KrPQ"/>
    <s v="Swapna Samal"/>
    <m/>
    <s v="lead_mfY6h0nKCy8VvjUUY0W2ZpbxROOp3HPzEKi1F4Us81n"/>
    <s v="Quinbay"/>
    <s v="Pallab Gupta"/>
    <s v="user_6dalmZ7hmWD47jhCVGdU1SSEcFMsz9rWtW2jPORgJvj"/>
    <s v="Vivek Singh"/>
    <s v="2022-09-15 11:32:02.984000+00:00"/>
    <s v="2022-09-30 10:41:13.853000+00:00"/>
    <m/>
    <s v="Bangalore"/>
    <m/>
    <m/>
    <m/>
    <n v="464"/>
    <m/>
    <m/>
    <m/>
    <m/>
    <m/>
    <m/>
    <m/>
    <s v="PAID_SOCIAL"/>
    <m/>
    <m/>
    <m/>
    <s v="IT Services &amp; IT Consulting"/>
    <m/>
    <m/>
    <m/>
    <m/>
    <m/>
    <m/>
    <m/>
    <m/>
    <m/>
    <m/>
    <m/>
    <m/>
    <x v="9"/>
    <m/>
    <s v="user_PApNwMjp7lPIEBp7acretouakdtYNVHpPO9ja9KoR5D"/>
    <s v="Pallab Gupta"/>
    <s v="Yogesh Shukla"/>
    <m/>
    <s v="January; October"/>
    <s v="Cold Call; Gated Content"/>
    <s v="Lusha"/>
    <m/>
    <s v="Essential HR Policies"/>
    <m/>
    <m/>
    <m/>
    <s v="2022-02-22 05:07:31.719000+00:00"/>
    <s v="2022-10-19 12:59:09.010000+00:00"/>
    <m/>
  </r>
  <r>
    <s v="Kashif Ahmad"/>
    <n v="545626"/>
    <s v="INR"/>
    <n v="0"/>
    <s v="9/29/22"/>
    <s v="Sales"/>
    <s v="stat_1hn9nRJaLbI53NxPuSQgo90kRpbpKsFlwN4oEGNUTdO"/>
    <s v="Lost"/>
    <n v="0"/>
    <s v="OpportunityStatusType.Lost"/>
    <s v="cont_PGboaRS0IJLFZbtNOQyDFo2SOzOIfwxJ5WkMbZNgY3L"/>
    <s v="Rachna"/>
    <s v="GMC-Fresh"/>
    <s v="lead_Dooo5lPgRE5dyyAgAJpJPeTutFb0RI3oXqjCpry0L24"/>
    <s v="Definedge Solution(fresh)"/>
    <s v="Bharti Bankey"/>
    <s v="user_LKRhV6rhcBe0uL8u70UUGeDjbMupuho4TaiAOCbT7HT"/>
    <s v="Kashif Ahmad"/>
    <s v="2022-06-22 06:16:38.294000+00:00"/>
    <s v="2022-09-30 10:31:44.166000+00:00"/>
    <m/>
    <s v="Pune"/>
    <m/>
    <m/>
    <m/>
    <n v="79"/>
    <m/>
    <m/>
    <m/>
    <m/>
    <m/>
    <m/>
    <m/>
    <s v="PAID_SOCIAL"/>
    <m/>
    <m/>
    <m/>
    <m/>
    <m/>
    <m/>
    <m/>
    <m/>
    <m/>
    <m/>
    <m/>
    <m/>
    <m/>
    <m/>
    <m/>
    <m/>
    <x v="11"/>
    <m/>
    <s v="user_aM3WaaSUQQmaNnsm9l2FQRVWUEr8RN2ZdXzsuQUalQ3"/>
    <s v="Bharti Bankey"/>
    <s v="Siddharth Angolkar"/>
    <m/>
    <m/>
    <s v="Cold Call; Gated Content"/>
    <m/>
    <m/>
    <s v="Employee Engagement Handbook"/>
    <m/>
    <m/>
    <m/>
    <s v="2022-04-07 08:10:56.776000+00:00"/>
    <s v="2022-09-30 10:31:44.235000+00:00"/>
    <m/>
  </r>
  <r>
    <s v="Mayur Gadiyar"/>
    <n v="500000"/>
    <s v="INR"/>
    <n v="0"/>
    <s v="9/27/22"/>
    <s v="Sales"/>
    <s v="stat_1hn9nRJaLbI53NxPuSQgo90kRpbpKsFlwN4oEGNUTdO"/>
    <s v="Lost"/>
    <n v="0"/>
    <s v="OpportunityStatusType.Lost"/>
    <s v="cont_LWM0QOTmn1Fiuqj3GYjtCDhIOsv7cyPs2v9ugc92gCc"/>
    <s v="Reshal Melkar"/>
    <s v="Policy closed with Magma HDI Final rate of 6.5L + GST with 2L SI. - The rate which we had was 6.7L + gst with 1.5L SI. - LOST"/>
    <s v="lead_Fv3vu2WuiSxjSUTd4QeDWjeFt7lJqc0oGzmzWvAE2ll"/>
    <s v="HTL Aircon Pvt. ltd."/>
    <s v="Gauri Jori"/>
    <s v="user_bdUPAGjcS7p6513So3N4g3aWNS5HuBuVJi7bvCPAsLt"/>
    <s v="Mayur Gadiyar"/>
    <s v="2022-06-02 11:15:08.239000+00:00"/>
    <s v="2022-09-30 09:18:57.407000+00:00"/>
    <m/>
    <s v="Mumbai"/>
    <m/>
    <m/>
    <m/>
    <n v="309"/>
    <m/>
    <m/>
    <m/>
    <m/>
    <m/>
    <m/>
    <m/>
    <m/>
    <m/>
    <m/>
    <m/>
    <s v="Manufacturing"/>
    <m/>
    <m/>
    <m/>
    <m/>
    <m/>
    <m/>
    <m/>
    <m/>
    <m/>
    <m/>
    <m/>
    <m/>
    <x v="4"/>
    <m/>
    <s v="user_5YHA1ZU4iP896lD1YJehdJcMx7ZEgWCpulT4T2c3pJ3"/>
    <s v="Gauri Jori"/>
    <s v="Anjali Nishu"/>
    <m/>
    <s v="September"/>
    <s v="Cold Call"/>
    <s v="Naukri.com"/>
    <m/>
    <m/>
    <m/>
    <m/>
    <m/>
    <s v="2021-07-06 07:08:54.510000+00:00"/>
    <s v="2022-10-08 06:54:31.445000+00:00"/>
    <m/>
  </r>
  <r>
    <s v="Moziez Chamadia"/>
    <n v="3000000"/>
    <s v="INR"/>
    <n v="0"/>
    <s v="9/30/22"/>
    <s v="Sales"/>
    <s v="stat_1hn9nRJaLbI53NxPuSQgo90kRpbpKsFlwN4oEGNUTdO"/>
    <s v="Lost"/>
    <n v="0"/>
    <s v="OpportunityStatusType.Lost"/>
    <s v="cont_ryEjxwJHD2RKny4orezizTbCWnflgLZ1JcFWCPZG875"/>
    <s v="Sneha Mishra"/>
    <s v="GMC Renewal"/>
    <s v="lead_Nh7BLVaRbopA5h0BX7pmSJm2OMO17P3QEM7ytgaNWul"/>
    <s v="The Annet Group"/>
    <s v="Aishwarya Nyayadhish"/>
    <s v="user_IgNfKH7wuLLjHvexoMm2PXWcnF3zYft0ZbMTyfwKRUg"/>
    <s v="Moziez Chamadia"/>
    <s v="2022-06-10 11:04:57.223000+00:00"/>
    <s v="2022-09-30 08:42:32.407000+00:00"/>
    <m/>
    <s v="Mumbai"/>
    <m/>
    <m/>
    <m/>
    <n v="400"/>
    <m/>
    <m/>
    <m/>
    <m/>
    <m/>
    <m/>
    <m/>
    <s v="PAID_SOCIAL"/>
    <m/>
    <m/>
    <m/>
    <m/>
    <m/>
    <m/>
    <m/>
    <m/>
    <m/>
    <m/>
    <m/>
    <m/>
    <m/>
    <m/>
    <m/>
    <m/>
    <x v="3"/>
    <m/>
    <s v="user_6hRQhcoLhZEDUBYaw3vS7rv6T5582sGfXq4jNRqTfUU"/>
    <s v="Aishwarya Nyayadhish"/>
    <m/>
    <m/>
    <s v="September"/>
    <s v="Gated Content"/>
    <m/>
    <m/>
    <s v="Employee Engagement Handbook"/>
    <m/>
    <m/>
    <m/>
    <s v="2022-05-05 04:57:21.637000+00:00"/>
    <s v="2022-09-30 08:43:56.401000+00:00"/>
    <m/>
  </r>
  <r>
    <s v="Mayur Gadiyar"/>
    <n v="500000"/>
    <s v="INR"/>
    <n v="0"/>
    <s v="9/28/22"/>
    <s v="Sales"/>
    <s v="stat_1hn9nRJaLbI53NxPuSQgo90kRpbpKsFlwN4oEGNUTdO"/>
    <s v="Lost"/>
    <n v="0"/>
    <s v="OpportunityStatusType.Lost"/>
    <s v="cont_jCpp0OlCQTsSvD5fPkytHT327cpWGNQZOkt6vJA9EhO"/>
    <s v="Shona Prabhu"/>
    <s v="lost despite having exclusive mandate - We did not have the rates"/>
    <s v="lead_WaNA81vQWd5zVVl7QADi7Ysu2kk5gihdq4R6qtSy1uH"/>
    <s v="Drishti Group"/>
    <s v="Daniel Patra"/>
    <s v="user_bdUPAGjcS7p6513So3N4g3aWNS5HuBuVJi7bvCPAsLt"/>
    <s v="Mayur Gadiyar"/>
    <s v="2022-07-28 06:17:04.195000+00:00"/>
    <s v="2022-09-30 09:14:34.430000+00:00"/>
    <m/>
    <s v="Mumbai"/>
    <m/>
    <m/>
    <m/>
    <n v="28"/>
    <m/>
    <m/>
    <m/>
    <m/>
    <m/>
    <m/>
    <m/>
    <m/>
    <m/>
    <m/>
    <m/>
    <s v="Others"/>
    <m/>
    <m/>
    <m/>
    <m/>
    <m/>
    <m/>
    <m/>
    <m/>
    <m/>
    <m/>
    <m/>
    <m/>
    <x v="5"/>
    <m/>
    <s v="user_doWYUHOvQ3f5K3ugoH7kbrXnoPuCbasVEsKoA9COWQo"/>
    <s v="Daniel Patra"/>
    <m/>
    <m/>
    <s v="August"/>
    <s v="Cold Call"/>
    <s v="Naukri.com"/>
    <m/>
    <m/>
    <m/>
    <m/>
    <m/>
    <s v="2022-07-07 05:48:35.704000+00:00"/>
    <s v="2022-10-11 08:18:05.508000+00:00"/>
    <s v="GMC"/>
  </r>
  <r>
    <s v="Aditya Binani"/>
    <n v="200000"/>
    <s v="INR"/>
    <n v="0"/>
    <s v="9/30/22"/>
    <s v="Sales"/>
    <s v="stat_1hn9nRJaLbI53NxPuSQgo90kRpbpKsFlwN4oEGNUTdO"/>
    <s v="Lost"/>
    <n v="0"/>
    <s v="OpportunityStatusType.Lost"/>
    <s v="cont_nydGuKs7tDcTOecVyojvhc8IzIICtKNMQ82SOCofOdS"/>
    <s v="Preethi Santos"/>
    <m/>
    <s v="lead_L9lVWJKIjdkGbNOHuWyADDiyVLkJaoN8XqeGAz6wHs0"/>
    <s v="Game Taco"/>
    <s v="Nikhil Ahuja"/>
    <s v="user_g5Yw4Z4XnIbmcGhJO80vdtFdd5ElcDlgYO3q8l82ODn"/>
    <s v="Aditya Binani"/>
    <s v="2022-09-23 06:51:18.938000+00:00"/>
    <s v="2022-09-30 07:26:55.166000+00:00"/>
    <m/>
    <s v="Bangalore"/>
    <m/>
    <m/>
    <m/>
    <n v="12"/>
    <m/>
    <m/>
    <m/>
    <m/>
    <m/>
    <m/>
    <m/>
    <m/>
    <m/>
    <m/>
    <m/>
    <s v="Sports &amp; Entertainment"/>
    <m/>
    <m/>
    <m/>
    <m/>
    <m/>
    <m/>
    <m/>
    <m/>
    <m/>
    <m/>
    <m/>
    <m/>
    <x v="9"/>
    <m/>
    <s v="user_ocHSJH83OJnHCvKyMbjx8WOOK8PMgAUGIj1qK0q0dMV"/>
    <s v="Nikhil Ahuja"/>
    <m/>
    <m/>
    <s v="October"/>
    <s v="Gated Content"/>
    <m/>
    <m/>
    <s v="Employee Wellness Handbook"/>
    <m/>
    <m/>
    <m/>
    <s v="2022-02-07 06:54:08.115000+00:00"/>
    <s v="2022-09-30 07:26:55.216000+00:00"/>
    <s v="GMC"/>
  </r>
  <r>
    <s v="Pranav Kenjale"/>
    <n v="175000"/>
    <s v="INR"/>
    <n v="0"/>
    <s v="9/29/22"/>
    <s v="Sales"/>
    <s v="stat_1hn9nRJaLbI53NxPuSQgo90kRpbpKsFlwN4oEGNUTdO"/>
    <s v="Lost"/>
    <n v="0"/>
    <s v="OpportunityStatusType.Lost"/>
    <s v="cont_AbgTVSaVHSXzP5m9iYmwItu4FMC406Y9L6JLy9qI95w"/>
    <s v="Amit"/>
    <s v="GMC Renewal"/>
    <s v="lead_efyYiqi8d11mtDrDPd3hHLPuJrr316ETbef84Nq2Px1"/>
    <s v="Finaleap Pvt. Ltd."/>
    <s v="Aishwarya Nyayadhish"/>
    <s v="user_sREdxbAJihL2Zbgic7tyQ6Rc4Mny7HnD1RNGhA9DDYh"/>
    <s v="Prajakta Sahastrabudhe"/>
    <s v="2022-08-10 10:14:12.971000+00:00"/>
    <s v="2022-09-30 06:01:32.162000+00:00"/>
    <m/>
    <s v="Pune"/>
    <m/>
    <s v="2021-09-03 06:03:49+00:00"/>
    <m/>
    <n v="35"/>
    <m/>
    <m/>
    <m/>
    <m/>
    <m/>
    <m/>
    <m/>
    <m/>
    <m/>
    <m/>
    <m/>
    <m/>
    <m/>
    <m/>
    <m/>
    <m/>
    <m/>
    <m/>
    <m/>
    <m/>
    <m/>
    <m/>
    <m/>
    <m/>
    <x v="3"/>
    <m/>
    <s v="user_6hRQhcoLhZEDUBYaw3vS7rv6T5582sGfXq4jNRqTfUU"/>
    <s v="Aishwarya Nyayadhish"/>
    <s v="Komal Chougale"/>
    <m/>
    <s v="September"/>
    <s v="Inbound"/>
    <s v="Inbound via website"/>
    <m/>
    <s v="Employee Count 15"/>
    <m/>
    <m/>
    <m/>
    <s v="2021-09-03 06:06:35.337000+00:00"/>
    <s v="2022-09-30 06:01:32.209000+00:00"/>
    <m/>
  </r>
  <r>
    <s v="Manish Balpande"/>
    <n v="1050000"/>
    <s v="INR"/>
    <n v="0"/>
    <s v="9/30/22"/>
    <s v="Sales"/>
    <s v="stat_kcR4fZg7TU7jjk1jAVua3qGLRS4J5uFayEjK5j02wtv"/>
    <s v="Unqualified"/>
    <n v="0"/>
    <s v="OpportunityStatusType.Lost"/>
    <m/>
    <m/>
    <m/>
    <s v="lead_0vhPtfSpbdTaUyCBrHJvQr7gyvfjZueXqk9OAcnGlkV"/>
    <s v="Unitherm Engineers"/>
    <s v="Shreya Solanki"/>
    <s v="user_8jx3L2CDfrbzNnwYUv6Plfha6VxaSGsqcbTXR3sIBZi"/>
    <s v="Manish Balpande"/>
    <s v="2022-08-23 09:00:22.807000+00:00"/>
    <s v="2022-09-30 07:23:09.638000+00:00"/>
    <m/>
    <s v="Pune"/>
    <m/>
    <s v="2020-08-26 02:33:06+00:00"/>
    <m/>
    <n v="210"/>
    <m/>
    <m/>
    <s v="Facebook"/>
    <m/>
    <m/>
    <m/>
    <m/>
    <s v="PAID_SOCIAL"/>
    <m/>
    <m/>
    <m/>
    <s v="Manufacturing"/>
    <m/>
    <m/>
    <m/>
    <m/>
    <m/>
    <m/>
    <m/>
    <m/>
    <m/>
    <m/>
    <m/>
    <m/>
    <x v="1"/>
    <m/>
    <s v="user_Jujy0sFufO9J3qwY7aNpCCnF6nFZMrfvciNEydEzhaI"/>
    <s v="Shreya Solanki"/>
    <m/>
    <m/>
    <s v="August"/>
    <s v="Affiliate; Cold Call; Gated Content"/>
    <s v="Naukri.com"/>
    <m/>
    <s v="Employee Wellness Handbook"/>
    <m/>
    <m/>
    <m/>
    <s v="2020-12-06 09:48:41.993000+00:00"/>
    <s v="2022-10-15 17:53:45.563000+00:00"/>
    <m/>
  </r>
  <r>
    <s v="Aditya Binani"/>
    <n v="4800"/>
    <s v="INR"/>
    <n v="0"/>
    <s v="9/30/22"/>
    <s v="Sales"/>
    <s v="stat_1hn9nRJaLbI53NxPuSQgo90kRpbpKsFlwN4oEGNUTdO"/>
    <s v="Lost"/>
    <n v="0"/>
    <s v="OpportunityStatusType.Lost"/>
    <s v="cont_nydGuKs7tDcTOecVyojvhc8IzIICtKNMQ82SOCofOdS"/>
    <s v="Preethi Santos"/>
    <s v="Unqualified as there's no GPA Policy"/>
    <s v="lead_L9lVWJKIjdkGbNOHuWyADDiyVLkJaoN8XqeGAz6wHs0"/>
    <s v="Game Taco"/>
    <s v="Nikhil Ahuja"/>
    <s v="user_g5Yw4Z4XnIbmcGhJO80vdtFdd5ElcDlgYO3q8l82ODn"/>
    <s v="Aditya Binani"/>
    <s v="2022-09-23 06:52:02.988000+00:00"/>
    <s v="2022-09-30 07:26:36.350000+00:00"/>
    <m/>
    <s v="Bangalore"/>
    <m/>
    <m/>
    <m/>
    <n v="12"/>
    <m/>
    <m/>
    <m/>
    <m/>
    <m/>
    <m/>
    <m/>
    <m/>
    <m/>
    <m/>
    <m/>
    <s v="Sports &amp; Entertainment"/>
    <m/>
    <m/>
    <m/>
    <m/>
    <m/>
    <m/>
    <m/>
    <m/>
    <m/>
    <m/>
    <m/>
    <m/>
    <x v="9"/>
    <m/>
    <s v="user_ocHSJH83OJnHCvKyMbjx8WOOK8PMgAUGIj1qK0q0dMV"/>
    <s v="Nikhil Ahuja"/>
    <m/>
    <m/>
    <s v="October"/>
    <s v="Gated Content"/>
    <m/>
    <m/>
    <s v="Employee Wellness Handbook"/>
    <m/>
    <m/>
    <m/>
    <s v="2022-02-07 06:54:08.115000+00:00"/>
    <s v="2022-09-30 07:26:55.216000+00:00"/>
    <s v="GPA"/>
  </r>
  <r>
    <s v="Shreenath Bhat"/>
    <n v="20000"/>
    <s v="INR"/>
    <n v="0"/>
    <s v="9/30/22"/>
    <s v="Sales"/>
    <s v="stat_kcR4fZg7TU7jjk1jAVua3qGLRS4J5uFayEjK5j02wtv"/>
    <s v="Unqualified"/>
    <n v="0"/>
    <s v="OpportunityStatusType.Lost"/>
    <s v="cont_8gA5jx02STarEaMFpk3lG9acpYQFcaEmTarcWbPeEwu"/>
    <s v="Prashant Thakare"/>
    <s v="GPA - Fresh"/>
    <s v="lead_xKlqBZDR5NbUqjVMep8j4SvOW3wVRFl5FpNnHXI4WWw"/>
    <s v="Bpointer Technologies Pvt Ltd"/>
    <s v="Shreenath Bhat"/>
    <s v="user_vMd4rmcrSbjykdyL2J7rrYn84SWdcNc5FKligrmItPw"/>
    <s v="Shreenath Bhat"/>
    <s v="2022-06-08 09:33:50.972000+00:00"/>
    <s v="2022-09-30 05:47:43.330000+00:00"/>
    <m/>
    <s v="Pune"/>
    <m/>
    <m/>
    <m/>
    <n v="87"/>
    <m/>
    <m/>
    <m/>
    <m/>
    <m/>
    <m/>
    <m/>
    <s v="PAID_SOCIAL"/>
    <m/>
    <m/>
    <m/>
    <s v="IT Services &amp; IT Consulting"/>
    <m/>
    <m/>
    <m/>
    <m/>
    <m/>
    <m/>
    <m/>
    <m/>
    <m/>
    <m/>
    <m/>
    <m/>
    <x v="4"/>
    <m/>
    <s v="user_vMd4rmcrSbjykdyL2J7rrYn84SWdcNc5FKligrmItPw"/>
    <s v="Shreenath Bhat"/>
    <m/>
    <m/>
    <m/>
    <s v="Cold Call"/>
    <s v="Lusha"/>
    <m/>
    <s v="Winning talent beyond salary"/>
    <m/>
    <m/>
    <m/>
    <s v="2022-03-09 05:21:49.488000+00:00"/>
    <s v="2022-09-30 05:47:50.661000+00:00"/>
    <s v="GPA"/>
  </r>
  <r>
    <s v="Shreenath Bhat"/>
    <n v="400000"/>
    <s v="INR"/>
    <n v="0"/>
    <s v="9/30/22"/>
    <s v="Sales"/>
    <s v="stat_kcR4fZg7TU7jjk1jAVua3qGLRS4J5uFayEjK5j02wtv"/>
    <s v="Unqualified"/>
    <n v="0"/>
    <s v="OpportunityStatusType.Lost"/>
    <s v="cont_8gA5jx02STarEaMFpk3lG9acpYQFcaEmTarcWbPeEwu"/>
    <s v="Prashant Thakare"/>
    <s v="GMC - Fresh"/>
    <s v="lead_xKlqBZDR5NbUqjVMep8j4SvOW3wVRFl5FpNnHXI4WWw"/>
    <s v="Bpointer Technologies Pvt Ltd"/>
    <s v="Shreenath Bhat"/>
    <s v="user_vMd4rmcrSbjykdyL2J7rrYn84SWdcNc5FKligrmItPw"/>
    <s v="Shreenath Bhat"/>
    <s v="2022-06-08 09:33:26.180000+00:00"/>
    <s v="2022-09-30 05:47:36.054000+00:00"/>
    <m/>
    <s v="Pune"/>
    <m/>
    <m/>
    <m/>
    <n v="87"/>
    <m/>
    <m/>
    <m/>
    <m/>
    <m/>
    <m/>
    <m/>
    <s v="PAID_SOCIAL"/>
    <m/>
    <m/>
    <m/>
    <s v="IT Services &amp; IT Consulting"/>
    <m/>
    <m/>
    <m/>
    <m/>
    <m/>
    <m/>
    <m/>
    <m/>
    <m/>
    <m/>
    <m/>
    <m/>
    <x v="4"/>
    <m/>
    <s v="user_vMd4rmcrSbjykdyL2J7rrYn84SWdcNc5FKligrmItPw"/>
    <s v="Shreenath Bhat"/>
    <m/>
    <m/>
    <m/>
    <s v="Cold Call"/>
    <s v="Lusha"/>
    <m/>
    <s v="Winning talent beyond salary"/>
    <m/>
    <m/>
    <m/>
    <s v="2022-03-09 05:21:49.488000+00:00"/>
    <s v="2022-09-30 05:47:50.661000+00:00"/>
    <s v="GMC"/>
  </r>
  <r>
    <s v="Shreenath Bhat"/>
    <n v="200000"/>
    <s v="INR"/>
    <n v="0"/>
    <s v="9/30/22"/>
    <s v="Sales"/>
    <s v="stat_kcR4fZg7TU7jjk1jAVua3qGLRS4J5uFayEjK5j02wtv"/>
    <s v="Unqualified"/>
    <n v="0"/>
    <s v="OpportunityStatusType.Lost"/>
    <m/>
    <m/>
    <s v="GTL - Fresh"/>
    <s v="lead_xKlqBZDR5NbUqjVMep8j4SvOW3wVRFl5FpNnHXI4WWw"/>
    <s v="Bpointer Technologies Pvt Ltd"/>
    <s v="Shreenath Bhat"/>
    <s v="user_vMd4rmcrSbjykdyL2J7rrYn84SWdcNc5FKligrmItPw"/>
    <s v="Shreenath Bhat"/>
    <s v="2022-06-08 09:34:17.271000+00:00"/>
    <s v="2022-09-30 05:47:50.593000+00:00"/>
    <m/>
    <s v="Pune"/>
    <m/>
    <m/>
    <m/>
    <n v="87"/>
    <m/>
    <m/>
    <m/>
    <m/>
    <m/>
    <m/>
    <m/>
    <s v="PAID_SOCIAL"/>
    <m/>
    <m/>
    <m/>
    <s v="IT Services &amp; IT Consulting"/>
    <m/>
    <m/>
    <m/>
    <m/>
    <m/>
    <m/>
    <m/>
    <m/>
    <m/>
    <m/>
    <m/>
    <m/>
    <x v="4"/>
    <m/>
    <s v="user_vMd4rmcrSbjykdyL2J7rrYn84SWdcNc5FKligrmItPw"/>
    <s v="Shreenath Bhat"/>
    <m/>
    <m/>
    <m/>
    <s v="Cold Call"/>
    <s v="Lusha"/>
    <m/>
    <s v="Winning talent beyond salary"/>
    <m/>
    <m/>
    <m/>
    <s v="2022-03-09 05:21:49.488000+00:00"/>
    <s v="2022-09-30 05:47:50.661000+00:00"/>
    <s v="GTL"/>
  </r>
  <r>
    <s v="Pranav Kenjale"/>
    <n v="518968"/>
    <s v="INR"/>
    <n v="100"/>
    <s v="9/30/22"/>
    <s v="Sales"/>
    <s v="stat_OZRiD1474QRJIpvnjHCZfiIvKcVD6mIKSSTzg8SwDVx"/>
    <s v="Won- Payment Completed"/>
    <n v="1"/>
    <s v="OpportunityStatusType.Won"/>
    <s v="cont_F0CZ4IwsFREPUww6OlUjgJbbTCPBZktZd7XE3WTeGfn"/>
    <s v="Himani Garg"/>
    <s v="GMC (Renewal)"/>
    <s v="lead_B0oEGEnBnNxGYXNosYsqM96Pbi6EUS3JARNO7J3RmeC"/>
    <s v="Linkdigi Spaces Pvt Ltd"/>
    <s v="Pranav Kenjale"/>
    <s v="user_x9AtbGLhDmWYC9XAmYdfwBt9yiXbgMhBuZpIoFuN8Cd"/>
    <s v="Pranav Kenjale"/>
    <s v="2022-09-21 10:48:59.349000+00:00"/>
    <s v="2022-09-30 05:12:58.115000+00:00"/>
    <m/>
    <s v="Bangalore"/>
    <m/>
    <m/>
    <m/>
    <n v="61"/>
    <m/>
    <m/>
    <m/>
    <m/>
    <m/>
    <m/>
    <m/>
    <m/>
    <m/>
    <m/>
    <m/>
    <m/>
    <m/>
    <m/>
    <m/>
    <m/>
    <m/>
    <m/>
    <m/>
    <m/>
    <m/>
    <m/>
    <m/>
    <m/>
    <x v="3"/>
    <m/>
    <m/>
    <m/>
    <m/>
    <m/>
    <s v="September"/>
    <s v="Warm Referral"/>
    <m/>
    <m/>
    <m/>
    <m/>
    <m/>
    <m/>
    <s v="2022-09-21 10:46:56.117000+00:00"/>
    <s v="2022-10-06 06:57:29.739000+00:00"/>
    <m/>
  </r>
  <r>
    <s v="Abhiroop Ganguly"/>
    <n v="1000000"/>
    <s v="INR"/>
    <n v="0"/>
    <s v="9/30/22"/>
    <s v="Sales"/>
    <s v="stat_1hn9nRJaLbI53NxPuSQgo90kRpbpKsFlwN4oEGNUTdO"/>
    <s v="Lost"/>
    <n v="0"/>
    <s v="OpportunityStatusType.Lost"/>
    <s v="cont_qr76aTh52e5YIz68fLpA0nVV9pAjMy0JLwXxt554jF9"/>
    <s v="Rustom Patel"/>
    <m/>
    <s v="lead_VvOt4QumUuCP7K9CTxj2pzawWyc88Q1qqBoB38ME2cY"/>
    <s v="Finolex Plasson"/>
    <s v="Sarvesh Pawar"/>
    <s v="user_U27GK6WjhLhUhi1EDKXV57xMpn8n8DMIOjci1q3UReZ"/>
    <s v="Abhiroop Ganguly"/>
    <s v="2022-09-01 06:26:50.907000+00:00"/>
    <s v="2022-09-30 04:10:43.783000+00:00"/>
    <m/>
    <s v="Pune"/>
    <m/>
    <m/>
    <m/>
    <n v="489"/>
    <m/>
    <m/>
    <m/>
    <m/>
    <m/>
    <m/>
    <m/>
    <m/>
    <m/>
    <m/>
    <m/>
    <s v="Others"/>
    <m/>
    <m/>
    <m/>
    <m/>
    <m/>
    <m/>
    <m/>
    <m/>
    <m/>
    <m/>
    <m/>
    <m/>
    <x v="3"/>
    <m/>
    <s v="user_A8KOTZADnUtEQOLt4nSLAmteNStuGh80js75RYjrXVt"/>
    <s v="Sarvesh Pawar"/>
    <s v="Anjali Nishu"/>
    <m/>
    <s v="October"/>
    <s v="Cold Call"/>
    <m/>
    <m/>
    <m/>
    <m/>
    <m/>
    <m/>
    <s v="2021-01-08 06:17:13.093000+00:00"/>
    <s v="2022-10-02 06:04:55.766000+00:00"/>
    <s v="GMC"/>
  </r>
  <r>
    <s v="Tejas Kulkarni"/>
    <n v="800000"/>
    <s v="INR"/>
    <n v="0"/>
    <s v="9/29/22"/>
    <s v="Sales"/>
    <s v="stat_1hn9nRJaLbI53NxPuSQgo90kRpbpKsFlwN4oEGNUTdO"/>
    <s v="Lost"/>
    <n v="0"/>
    <s v="OpportunityStatusType.Lost"/>
    <m/>
    <m/>
    <s v="They were favouring us till a day back . But they got lower quotes as compared to us and decided to go ahead owing to the management's decision. they haven't yet disclosed the brokers and insurer's name . Following up for the same"/>
    <s v="lead_OMJM8xYXwf0G27oE7UoJ92OBrgRbxeS6JOJal4kQc8y"/>
    <s v="White Rivers Media"/>
    <s v="Shreya Solanki"/>
    <s v="user_kbtBHYtBjVDNyI72HTF6C1SCvC7yVBiA6OrBOy3t96U"/>
    <s v="Tejas Kulkarni"/>
    <s v="2022-08-30 12:55:04.097000+00:00"/>
    <s v="2022-09-30 02:29:49.386000+00:00"/>
    <m/>
    <s v="Mumbai"/>
    <m/>
    <m/>
    <m/>
    <n v="298"/>
    <m/>
    <m/>
    <m/>
    <m/>
    <m/>
    <m/>
    <m/>
    <m/>
    <m/>
    <m/>
    <m/>
    <s v="Others"/>
    <m/>
    <m/>
    <m/>
    <m/>
    <m/>
    <m/>
    <m/>
    <m/>
    <m/>
    <m/>
    <m/>
    <m/>
    <x v="5"/>
    <m/>
    <s v="user_228eUmsdKIb9OItgmiDq1zD4aPZ1eqiapbaLAGeBf8g"/>
    <s v="Bhairavi Jog"/>
    <m/>
    <m/>
    <s v="October"/>
    <s v="Cold Call"/>
    <s v="Lusha"/>
    <m/>
    <s v="Lead Magnet Lead"/>
    <m/>
    <m/>
    <m/>
    <s v="2021-09-01 15:34:04.111000+00:00"/>
    <s v="2022-09-30 02:29:49.439000+00:00"/>
    <m/>
  </r>
  <r>
    <s v="Anshum Naithani"/>
    <n v="400000"/>
    <s v="INR"/>
    <n v="0"/>
    <d v="2022-11-09T00:00:00"/>
    <s v="Sales"/>
    <s v="stat_1hn9nRJaLbI53NxPuSQgo90kRpbpKsFlwN4oEGNUTdO"/>
    <s v="Lost"/>
    <n v="0"/>
    <s v="OpportunityStatusType.Lost"/>
    <s v="cont_oGaeyls3i0Mr6qrBU5QCfAUGOhz0sxz8xZo82stT9Vv"/>
    <s v="rashmi parab"/>
    <s v="GMC ren policy for 80 offshore crew emp"/>
    <s v="lead_8yakoYjlkrktv3DqmhwHGu86SnfB7jkFPDLgzzpSZ8O"/>
    <s v="DEEPWATER DYNAMIC DRILLING AND SERVICES PVT. LTD. (Servants &amp; Drivers)"/>
    <s v="Gauri Jori"/>
    <s v="user_GL8PBiV4pvzsQLVHSdZLeMQAQcGjCvLkffg486DHfZJ"/>
    <s v="Anshum Naithani"/>
    <s v="2022-08-18 11:36:04.463000+00:00"/>
    <s v="2022-09-30 01:50:08.039000+00:00"/>
    <m/>
    <s v="Mumbai"/>
    <m/>
    <m/>
    <m/>
    <n v="120"/>
    <m/>
    <m/>
    <m/>
    <m/>
    <m/>
    <m/>
    <m/>
    <m/>
    <m/>
    <m/>
    <m/>
    <s v="Professional Services"/>
    <m/>
    <m/>
    <m/>
    <m/>
    <m/>
    <m/>
    <m/>
    <m/>
    <m/>
    <m/>
    <m/>
    <m/>
    <x v="3"/>
    <m/>
    <s v="user_5YHA1ZU4iP896lD1YJehdJcMx7ZEgWCpulT4T2c3pJ3"/>
    <s v="Gauri Jori"/>
    <m/>
    <m/>
    <s v="August; September"/>
    <s v="Cold Call"/>
    <m/>
    <m/>
    <m/>
    <m/>
    <m/>
    <m/>
    <s v="2021-08-11 05:15:37.790000+00:00"/>
    <s v="2022-10-12 04:53:19.486000+00:00"/>
    <m/>
  </r>
  <r>
    <s v="Sonal Paithankar"/>
    <n v="4000000"/>
    <s v="INR"/>
    <n v="0"/>
    <s v="9/30/22"/>
    <s v="Sales"/>
    <s v="stat_1hn9nRJaLbI53NxPuSQgo90kRpbpKsFlwN4oEGNUTdO"/>
    <s v="Lost"/>
    <n v="0"/>
    <s v="OpportunityStatusType.Lost"/>
    <s v="cont_HZV41I72ylSsippdnAaMjoLB1cY3AO6MEiIedKsGMKi"/>
    <s v="Sahitya Rajan"/>
    <s v="GMC - Renewal"/>
    <s v="lead_r6TowEk6KWBjr1Men7AAdAUIelmQO2P8zuz1w4hE5yT"/>
    <s v="Scribe EMR Systems"/>
    <s v="Shreenath Bhat"/>
    <s v="user_P3f70h2AcefBkFTBZpvA9LgDbjTmUIXkqdKqHJ5evwA"/>
    <s v="Manojkumar Tinna"/>
    <s v="2022-06-27 11:12:45.449000+00:00"/>
    <s v="2022-09-30 01:20:18.351000+00:00"/>
    <m/>
    <s v="Bangalore"/>
    <m/>
    <s v="2022-04-14 05:39:23+00:00"/>
    <m/>
    <n v="1000"/>
    <m/>
    <m/>
    <m/>
    <m/>
    <m/>
    <m/>
    <m/>
    <s v="PAID_SOCIAL"/>
    <m/>
    <m/>
    <m/>
    <s v="Others; Professional Services"/>
    <m/>
    <m/>
    <m/>
    <m/>
    <m/>
    <m/>
    <m/>
    <m/>
    <m/>
    <m/>
    <m/>
    <m/>
    <x v="3"/>
    <m/>
    <s v="user_vMd4rmcrSbjykdyL2J7rrYn84SWdcNc5FKligrmItPw"/>
    <s v="Shreenath Bhat"/>
    <m/>
    <m/>
    <s v="September"/>
    <s v="Gated Content; Inbound"/>
    <s v="Inbound via website"/>
    <m/>
    <s v="Employee Count 200"/>
    <m/>
    <m/>
    <m/>
    <s v="2022-02-02 08:43:48.411000+00:00"/>
    <s v="2022-10-20 06:22:23.273000+00:00"/>
    <s v="GMC"/>
  </r>
  <r>
    <s v="Vivek Singh"/>
    <n v="800000"/>
    <s v="INR"/>
    <n v="0"/>
    <s v="9/30/22"/>
    <s v="Sales"/>
    <s v="stat_1hn9nRJaLbI53NxPuSQgo90kRpbpKsFlwN4oEGNUTdO"/>
    <s v="Lost"/>
    <n v="0"/>
    <s v="OpportunityStatusType.Lost"/>
    <s v="cont_1Ao3d05M3e13MBU80DgMCbPV3Eyv6SFBjqbb0GXtztx"/>
    <s v="Parveen Khan"/>
    <m/>
    <s v="lead_NTPJCcmLfFSYjxMt8UN2PcM5n9Gn34HKMsZdttKbLgN"/>
    <s v="Talent 500 by ANSR"/>
    <s v="Prateek Wadhwa"/>
    <s v="user_P3f70h2AcefBkFTBZpvA9LgDbjTmUIXkqdKqHJ5evwA"/>
    <s v="Manojkumar Tinna"/>
    <s v="2022-08-18 09:16:30.541000+00:00"/>
    <s v="2022-09-30 01:18:45.917000+00:00"/>
    <m/>
    <s v="Bangalore"/>
    <m/>
    <m/>
    <m/>
    <n v="400"/>
    <m/>
    <m/>
    <m/>
    <m/>
    <m/>
    <m/>
    <m/>
    <m/>
    <m/>
    <m/>
    <m/>
    <s v="Professional Services"/>
    <m/>
    <m/>
    <m/>
    <m/>
    <m/>
    <m/>
    <m/>
    <m/>
    <m/>
    <m/>
    <m/>
    <m/>
    <x v="3"/>
    <m/>
    <s v="user_FdWFezbLzkYQcGsBUsjZO25nr2poK2nRbqV47Rs5Kfm"/>
    <s v="Prateek Wadhwa"/>
    <m/>
    <m/>
    <s v="September"/>
    <s v="Gated Content"/>
    <s v="Lusha"/>
    <m/>
    <s v="Glengarry"/>
    <m/>
    <m/>
    <m/>
    <s v="2022-01-17 05:03:03.129000+00:00"/>
    <s v="2022-09-30 01:18:45.966000+00:00"/>
    <s v="GTL"/>
  </r>
  <r>
    <s v="Vivek Singh"/>
    <n v="10000000"/>
    <s v="INR"/>
    <n v="0"/>
    <s v="9/30/22"/>
    <s v="Sales"/>
    <s v="stat_1hn9nRJaLbI53NxPuSQgo90kRpbpKsFlwN4oEGNUTdO"/>
    <s v="Lost"/>
    <n v="0"/>
    <s v="OpportunityStatusType.Lost"/>
    <s v="cont_1Ao3d05M3e13MBU80DgMCbPV3Eyv6SFBjqbb0GXtztx"/>
    <s v="Parveen Khan"/>
    <m/>
    <s v="lead_NTPJCcmLfFSYjxMt8UN2PcM5n9Gn34HKMsZdttKbLgN"/>
    <s v="Talent 500 by ANSR"/>
    <s v="Prateek Wadhwa"/>
    <s v="user_P3f70h2AcefBkFTBZpvA9LgDbjTmUIXkqdKqHJ5evwA"/>
    <s v="Manojkumar Tinna"/>
    <s v="2022-08-01 06:24:03.520000+00:00"/>
    <s v="2022-09-30 01:18:30.222000+00:00"/>
    <m/>
    <s v="Bangalore"/>
    <m/>
    <m/>
    <m/>
    <n v="400"/>
    <m/>
    <m/>
    <m/>
    <m/>
    <m/>
    <m/>
    <m/>
    <m/>
    <m/>
    <m/>
    <m/>
    <s v="Professional Services"/>
    <m/>
    <m/>
    <m/>
    <m/>
    <m/>
    <m/>
    <m/>
    <m/>
    <m/>
    <m/>
    <m/>
    <m/>
    <x v="3"/>
    <m/>
    <s v="user_FdWFezbLzkYQcGsBUsjZO25nr2poK2nRbqV47Rs5Kfm"/>
    <s v="Prateek Wadhwa"/>
    <m/>
    <m/>
    <s v="September"/>
    <s v="Gated Content"/>
    <s v="Lusha"/>
    <m/>
    <s v="Glengarry"/>
    <m/>
    <m/>
    <m/>
    <s v="2022-01-17 05:03:03.129000+00:00"/>
    <s v="2022-09-30 01:18:45.966000+00:00"/>
    <s v="GMC"/>
  </r>
  <r>
    <s v="Vivek Singh"/>
    <n v="150000"/>
    <s v="INR"/>
    <n v="0"/>
    <s v="9/30/22"/>
    <s v="Sales"/>
    <s v="stat_1hn9nRJaLbI53NxPuSQgo90kRpbpKsFlwN4oEGNUTdO"/>
    <s v="Lost"/>
    <n v="0"/>
    <s v="OpportunityStatusType.Lost"/>
    <s v="cont_1Ao3d05M3e13MBU80DgMCbPV3Eyv6SFBjqbb0GXtztx"/>
    <s v="Parveen Khan"/>
    <m/>
    <s v="lead_NTPJCcmLfFSYjxMt8UN2PcM5n9Gn34HKMsZdttKbLgN"/>
    <s v="Talent 500 by ANSR"/>
    <s v="Prateek Wadhwa"/>
    <s v="user_P3f70h2AcefBkFTBZpvA9LgDbjTmUIXkqdKqHJ5evwA"/>
    <s v="Manojkumar Tinna"/>
    <s v="2022-08-01 06:24:41.798000+00:00"/>
    <s v="2022-09-30 01:18:39.329000+00:00"/>
    <m/>
    <s v="Bangalore"/>
    <m/>
    <m/>
    <m/>
    <n v="400"/>
    <m/>
    <m/>
    <m/>
    <m/>
    <m/>
    <m/>
    <m/>
    <m/>
    <m/>
    <m/>
    <m/>
    <s v="Professional Services"/>
    <m/>
    <m/>
    <m/>
    <m/>
    <m/>
    <m/>
    <m/>
    <m/>
    <m/>
    <m/>
    <m/>
    <m/>
    <x v="3"/>
    <m/>
    <s v="user_FdWFezbLzkYQcGsBUsjZO25nr2poK2nRbqV47Rs5Kfm"/>
    <s v="Prateek Wadhwa"/>
    <m/>
    <m/>
    <s v="September"/>
    <s v="Gated Content"/>
    <s v="Lusha"/>
    <m/>
    <s v="Glengarry"/>
    <m/>
    <m/>
    <m/>
    <s v="2022-01-17 05:03:03.129000+00:00"/>
    <s v="2022-09-30 01:18:45.966000+00:00"/>
    <s v="GPA"/>
  </r>
  <r>
    <s v="Vrushali Kummar"/>
    <n v="935000"/>
    <s v="INR"/>
    <n v="0"/>
    <s v="9/30/22"/>
    <s v="Sales"/>
    <s v="stat_1hn9nRJaLbI53NxPuSQgo90kRpbpKsFlwN4oEGNUTdO"/>
    <s v="Lost"/>
    <n v="0"/>
    <s v="OpportunityStatusType.Lost"/>
    <s v="cont_56bXfsWcpYGlekgAwocAWIWfrwbd4FtVFBOMjiday2G"/>
    <s v="sunilkumara A"/>
    <s v="GPA ren -"/>
    <s v="lead_wZgIDTrLEkhYe0y5JrqouDmkHVV4WUhb0PfUhEn8qvN"/>
    <s v="Manipal Group"/>
    <s v="Gauri Jori"/>
    <s v="user_TZzywQwym26DjuswO479pxRhNKX152z8X1haCx2vcst"/>
    <s v="Vrushali Kummar"/>
    <s v="2022-07-04 11:48:17.796000+00:00"/>
    <s v="2022-09-29 15:50:53.481000+00:00"/>
    <m/>
    <s v="Other"/>
    <m/>
    <m/>
    <m/>
    <n v="2500"/>
    <m/>
    <m/>
    <m/>
    <m/>
    <m/>
    <m/>
    <m/>
    <m/>
    <m/>
    <m/>
    <m/>
    <s v="Education; Manufacturing; Others"/>
    <m/>
    <m/>
    <m/>
    <m/>
    <m/>
    <m/>
    <m/>
    <m/>
    <m/>
    <m/>
    <m/>
    <m/>
    <x v="8"/>
    <m/>
    <s v="user_5YHA1ZU4iP896lD1YJehdJcMx7ZEgWCpulT4T2c3pJ3"/>
    <s v="Gauri Jori"/>
    <m/>
    <m/>
    <s v="September"/>
    <s v="Cold Call"/>
    <s v="Mr. E"/>
    <m/>
    <m/>
    <m/>
    <m/>
    <m/>
    <s v="2022-07-04 11:30:18.242000+00:00"/>
    <s v="2022-10-20 10:24:55.381000+00:00"/>
    <m/>
  </r>
  <r>
    <s v="Vrushali Kummar"/>
    <n v="9700000"/>
    <s v="INR"/>
    <n v="0"/>
    <s v="9/30/22"/>
    <s v="Sales"/>
    <s v="stat_1hn9nRJaLbI53NxPuSQgo90kRpbpKsFlwN4oEGNUTdO"/>
    <s v="Lost"/>
    <n v="0"/>
    <s v="OpportunityStatusType.Lost"/>
    <s v="cont_56bXfsWcpYGlekgAwocAWIWfrwbd4FtVFBOMjiday2G"/>
    <s v="sunilkumara A"/>
    <s v="GMC ren - too late to quote"/>
    <s v="lead_wZgIDTrLEkhYe0y5JrqouDmkHVV4WUhb0PfUhEn8qvN"/>
    <s v="Manipal Group"/>
    <s v="Gauri Jori"/>
    <s v="user_TZzywQwym26DjuswO479pxRhNKX152z8X1haCx2vcst"/>
    <s v="Vrushali Kummar"/>
    <s v="2022-07-04 11:47:41.163000+00:00"/>
    <s v="2022-09-29 15:50:04.193000+00:00"/>
    <m/>
    <s v="Other"/>
    <m/>
    <m/>
    <m/>
    <n v="2500"/>
    <m/>
    <m/>
    <m/>
    <m/>
    <m/>
    <m/>
    <m/>
    <m/>
    <m/>
    <m/>
    <m/>
    <s v="Education; Manufacturing; Others"/>
    <m/>
    <m/>
    <m/>
    <m/>
    <m/>
    <m/>
    <m/>
    <m/>
    <m/>
    <m/>
    <m/>
    <m/>
    <x v="8"/>
    <m/>
    <s v="user_5YHA1ZU4iP896lD1YJehdJcMx7ZEgWCpulT4T2c3pJ3"/>
    <s v="Gauri Jori"/>
    <m/>
    <m/>
    <s v="September"/>
    <s v="Cold Call"/>
    <s v="Mr. E"/>
    <m/>
    <m/>
    <m/>
    <m/>
    <m/>
    <s v="2022-07-04 11:30:18.242000+00:00"/>
    <s v="2022-10-20 10:24:55.381000+00:00"/>
    <m/>
  </r>
  <r>
    <s v="Vrushali Kummar"/>
    <n v="6700000"/>
    <s v="INR"/>
    <n v="0"/>
    <s v="9/30/22"/>
    <s v="Sales"/>
    <s v="stat_1hn9nRJaLbI53NxPuSQgo90kRpbpKsFlwN4oEGNUTdO"/>
    <s v="Lost"/>
    <n v="0"/>
    <s v="OpportunityStatusType.Lost"/>
    <s v="cont_56bXfsWcpYGlekgAwocAWIWfrwbd4FtVFBOMjiday2G"/>
    <s v="sunilkumara A"/>
    <s v="Parental policy ren - too late to quote"/>
    <s v="lead_wZgIDTrLEkhYe0y5JrqouDmkHVV4WUhb0PfUhEn8qvN"/>
    <s v="Manipal Group"/>
    <s v="Gauri Jori"/>
    <s v="user_TZzywQwym26DjuswO479pxRhNKX152z8X1haCx2vcst"/>
    <s v="Vrushali Kummar"/>
    <s v="2022-07-04 11:50:06.891000+00:00"/>
    <s v="2022-09-29 15:50:23.539000+00:00"/>
    <m/>
    <s v="Other"/>
    <m/>
    <m/>
    <m/>
    <n v="2500"/>
    <m/>
    <m/>
    <m/>
    <m/>
    <m/>
    <m/>
    <m/>
    <m/>
    <m/>
    <m/>
    <m/>
    <s v="Education; Manufacturing; Others"/>
    <m/>
    <m/>
    <m/>
    <m/>
    <m/>
    <m/>
    <m/>
    <m/>
    <m/>
    <m/>
    <m/>
    <m/>
    <x v="8"/>
    <m/>
    <s v="user_5YHA1ZU4iP896lD1YJehdJcMx7ZEgWCpulT4T2c3pJ3"/>
    <s v="Gauri Jori"/>
    <m/>
    <m/>
    <s v="September"/>
    <s v="Cold Call"/>
    <s v="Mr. E"/>
    <m/>
    <m/>
    <m/>
    <m/>
    <m/>
    <s v="2022-07-04 11:30:18.242000+00:00"/>
    <s v="2022-10-20 10:24:55.381000+00:00"/>
    <m/>
  </r>
  <r>
    <s v="Kashif Ahmad"/>
    <n v="90624"/>
    <s v="INR"/>
    <n v="100"/>
    <s v="9/29/22"/>
    <s v="Sales"/>
    <s v="stat_OZRiD1474QRJIpvnjHCZfiIvKcVD6mIKSSTzg8SwDVx"/>
    <s v="Won- Payment Completed"/>
    <n v="1"/>
    <s v="OpportunityStatusType.Won"/>
    <s v="cont_iMsdLCyRVtuKwS3ism1BnOUlOmMIvs6W5oVlAJucqr5"/>
    <s v="Mansi Kulkarni"/>
    <s v="GTL Renewal"/>
    <s v="lead_EbCjQavkcixn3q56EYr3tweNPzpUcp750JVNJ3chetf"/>
    <s v="Hummingbird Web Solutions Private Limited"/>
    <s v="Daya Gowda"/>
    <s v="user_LKRhV6rhcBe0uL8u70UUGeDjbMupuho4TaiAOCbT7HT"/>
    <s v="Kashif Ahmad"/>
    <s v="2022-08-19 10:38:39.945000+00:00"/>
    <s v="2022-09-29 12:33:26.694000+00:00"/>
    <m/>
    <s v="Pune"/>
    <m/>
    <m/>
    <m/>
    <n v="64"/>
    <m/>
    <m/>
    <m/>
    <m/>
    <m/>
    <m/>
    <m/>
    <m/>
    <m/>
    <m/>
    <m/>
    <s v="IT Services &amp; IT Consulting"/>
    <s v="Aditya Birla, ICICI PRUDENTIAL"/>
    <m/>
    <m/>
    <m/>
    <m/>
    <m/>
    <m/>
    <m/>
    <m/>
    <m/>
    <m/>
    <m/>
    <x v="4"/>
    <m/>
    <s v="user_encRk5bIEFN6ZA11h4WH2AdZTiZpogLSlMIaj0E30SZ"/>
    <s v="Daya Gowda"/>
    <s v="Siddharth Angolkar"/>
    <m/>
    <s v="September"/>
    <s v="Cold Call"/>
    <m/>
    <m/>
    <m/>
    <m/>
    <m/>
    <m/>
    <s v="2022-05-18 04:34:35.480000+00:00"/>
    <s v="2022-10-12 10:12:11.780000+00:00"/>
    <s v="GTL"/>
  </r>
  <r>
    <s v="Satyajit Chati"/>
    <n v="150000"/>
    <s v="INR"/>
    <n v="0"/>
    <s v="9/30/22"/>
    <s v="Sales"/>
    <s v="stat_kcR4fZg7TU7jjk1jAVua3qGLRS4J5uFayEjK5j02wtv"/>
    <s v="Unqualified"/>
    <n v="0"/>
    <s v="OpportunityStatusType.Lost"/>
    <s v="cont_nVW3yohrA5zGuZbUyGnbzOluALEf8yDDvKnnPCpKZwQ"/>
    <s v="Christopher Dowling"/>
    <m/>
    <s v="lead_eNnbNB7BYJa2Li83ugikC257G8jVG4DN2cHn2iD7M0z"/>
    <s v="Safe Harvest"/>
    <s v="Harmanjit Singh"/>
    <s v="user_5IQTpX6DsnoeoDfxqzqojpVoQLXPh68nhDjLS5ETjYj"/>
    <s v="Satyajit Chati"/>
    <s v="2022-09-15 05:52:42.735000+00:00"/>
    <s v="2022-09-29 07:11:02.718000+00:00"/>
    <m/>
    <s v="Bangalore"/>
    <m/>
    <m/>
    <m/>
    <n v="38"/>
    <m/>
    <m/>
    <m/>
    <m/>
    <m/>
    <m/>
    <m/>
    <s v="PAID_SOCIAL"/>
    <m/>
    <m/>
    <m/>
    <m/>
    <m/>
    <m/>
    <m/>
    <m/>
    <m/>
    <m/>
    <m/>
    <m/>
    <m/>
    <m/>
    <m/>
    <m/>
    <x v="3"/>
    <m/>
    <s v="user_lwF8ctKa5IyxqATpO2EOw2h0AEPiCMHOgewiH38Ei77"/>
    <s v="Harmanjit Singh"/>
    <m/>
    <m/>
    <s v="September"/>
    <s v="Gated Content"/>
    <m/>
    <m/>
    <s v="Employee Engagement Handbook"/>
    <m/>
    <m/>
    <m/>
    <s v="2022-07-08 16:37:15.395000+00:00"/>
    <s v="2022-09-29 07:23:43.592000+00:00"/>
    <s v="GMC"/>
  </r>
  <r>
    <s v="Kashif Ahmad"/>
    <n v="148000"/>
    <s v="INR"/>
    <n v="0"/>
    <s v="9/30/22"/>
    <s v="Sales"/>
    <s v="stat_1hn9nRJaLbI53NxPuSQgo90kRpbpKsFlwN4oEGNUTdO"/>
    <s v="Lost"/>
    <n v="0"/>
    <s v="OpportunityStatusType.Lost"/>
    <s v="cont_s6SuXbTRV35MMSTkILcSL7Y09g86L3awVYaCVzpIyBe"/>
    <s v="Brijmohan Jaiswal"/>
    <s v="GMC Renewal(Mumbai branch)"/>
    <s v="lead_MWpo0TixJ3gpVopW0b1oB28JKAFug7crTIorib1vqJp"/>
    <s v="Comprehensive Support Services"/>
    <s v="Sarvesh Pawar"/>
    <s v="user_LKRhV6rhcBe0uL8u70UUGeDjbMupuho4TaiAOCbT7HT"/>
    <s v="Kashif Ahmad"/>
    <s v="2022-09-23 10:42:17.046000+00:00"/>
    <s v="2022-09-29 05:49:07.521000+00:00"/>
    <m/>
    <s v="Pune"/>
    <m/>
    <m/>
    <m/>
    <n v="103"/>
    <s v="Yes"/>
    <m/>
    <m/>
    <m/>
    <m/>
    <m/>
    <m/>
    <m/>
    <m/>
    <m/>
    <m/>
    <s v="Hospitality &amp; Travel"/>
    <m/>
    <m/>
    <m/>
    <m/>
    <m/>
    <m/>
    <m/>
    <m/>
    <m/>
    <m/>
    <m/>
    <m/>
    <x v="12"/>
    <m/>
    <s v="user_A8KOTZADnUtEQOLt4nSLAmteNStuGh80js75RYjrXVt"/>
    <s v="Sarvesh Pawar"/>
    <s v="Snehal Mane"/>
    <m/>
    <s v="July; September"/>
    <s v="Cold Call"/>
    <s v="Mr. E"/>
    <m/>
    <s v="Elevation Investor"/>
    <m/>
    <m/>
    <m/>
    <s v="2021-07-21 08:51:49.293000+00:00"/>
    <s v="2022-10-02 05:59:44.930000+00:00"/>
    <s v="GMC"/>
  </r>
  <r>
    <s v="Anshum Naithani"/>
    <n v="900000"/>
    <s v="INR"/>
    <n v="0"/>
    <s v="9/28/22"/>
    <s v="Sales"/>
    <s v="stat_1hn9nRJaLbI53NxPuSQgo90kRpbpKsFlwN4oEGNUTdO"/>
    <s v="Lost"/>
    <n v="0"/>
    <s v="OpportunityStatusType.Lost"/>
    <s v="cont_yKow3TvcJuJB5GApFhh4qKhsA68dO1lAGiNhUtXJvht"/>
    <s v="Nikesh Hayaran"/>
    <s v="GMC - Renewal, Phazcare is the existing broker"/>
    <s v="lead_HjCUla7CxCV7WnSDIYm1cx2CC3ZEgUOaNEHaaQQFPpR"/>
    <s v="Peoplegrove Tech Private Limited"/>
    <s v="Shreenath Bhat"/>
    <s v="user_GL8PBiV4pvzsQLVHSdZLeMQAQcGjCvLkffg486DHfZJ"/>
    <s v="Anshum Naithani"/>
    <s v="2022-07-18 11:30:46.676000+00:00"/>
    <s v="2022-09-29 09:22:23.645000+00:00"/>
    <m/>
    <s v="Mumbai"/>
    <m/>
    <m/>
    <m/>
    <n v="52"/>
    <m/>
    <m/>
    <m/>
    <m/>
    <m/>
    <m/>
    <m/>
    <m/>
    <m/>
    <m/>
    <m/>
    <s v="IT Services &amp; IT Consulting"/>
    <m/>
    <m/>
    <m/>
    <m/>
    <m/>
    <m/>
    <m/>
    <m/>
    <m/>
    <m/>
    <m/>
    <m/>
    <x v="6"/>
    <m/>
    <s v="user_vMd4rmcrSbjykdyL2J7rrYn84SWdcNc5FKligrmItPw"/>
    <s v="Shreenath Bhat"/>
    <s v="Shahid Shaikh"/>
    <m/>
    <s v="September"/>
    <s v="Cold Call"/>
    <s v="Lusha"/>
    <m/>
    <m/>
    <m/>
    <m/>
    <m/>
    <s v="2022-07-08 04:30:59.397000+00:00"/>
    <s v="2022-10-17 07:38:05.687000+00:00"/>
    <s v="GMC"/>
  </r>
  <r>
    <s v="Sonal Paithankar"/>
    <n v="30400735"/>
    <s v="INR"/>
    <n v="100"/>
    <s v="9/29/22"/>
    <s v="Sales"/>
    <s v="stat_OZRiD1474QRJIpvnjHCZfiIvKcVD6mIKSSTzg8SwDVx"/>
    <s v="Won- Payment Completed"/>
    <n v="1"/>
    <s v="OpportunityStatusType.Won"/>
    <m/>
    <m/>
    <s v="GMC"/>
    <s v="lead_mXfSMxGCNZeaMMOPjLSjBy4AlbSJWdUHNvVlhgkCqqy"/>
    <s v="Locon Solutions"/>
    <s v="Aditya Binani"/>
    <s v="user_Iwn6da5WKkZqwUySK0oUuCb72pFP5WEm4zAb92ijqFe"/>
    <s v="Sonal Paithankar"/>
    <s v="2022-09-12 06:34:46.694000+00:00"/>
    <s v="2022-09-29 05:25:04.682000+00:00"/>
    <m/>
    <m/>
    <m/>
    <m/>
    <m/>
    <n v="1000"/>
    <m/>
    <m/>
    <m/>
    <m/>
    <m/>
    <m/>
    <m/>
    <m/>
    <m/>
    <m/>
    <m/>
    <m/>
    <m/>
    <m/>
    <m/>
    <m/>
    <m/>
    <m/>
    <m/>
    <m/>
    <m/>
    <m/>
    <m/>
    <m/>
    <x v="3"/>
    <m/>
    <s v="user_g5Yw4Z4XnIbmcGhJO80vdtFdd5ElcDlgYO3q8l82ODn"/>
    <s v="Aditya Binani"/>
    <m/>
    <m/>
    <s v="September"/>
    <s v="Cold Call"/>
    <m/>
    <m/>
    <m/>
    <m/>
    <m/>
    <m/>
    <s v="2022-09-12 06:33:43.457000+00:00"/>
    <s v="2022-10-18 15:58:37.071000+00:00"/>
    <m/>
  </r>
  <r>
    <s v="Sonal Paithankar"/>
    <n v="12637428"/>
    <s v="INR"/>
    <n v="100"/>
    <s v="9/29/22"/>
    <s v="Sales"/>
    <s v="stat_OZRiD1474QRJIpvnjHCZfiIvKcVD6mIKSSTzg8SwDVx"/>
    <s v="Won- Payment Completed"/>
    <n v="1"/>
    <s v="OpportunityStatusType.Won"/>
    <m/>
    <m/>
    <s v="GMC"/>
    <s v="lead_uxzcpfeKI79kusD2zsZBiAuFLDrqsJx1YTgdLMOBP9a"/>
    <s v="PropTiger.com"/>
    <s v="Aditya Binani"/>
    <s v="user_Iwn6da5WKkZqwUySK0oUuCb72pFP5WEm4zAb92ijqFe"/>
    <s v="Sonal Paithankar"/>
    <s v="2022-07-05 12:40:56.166000+00:00"/>
    <s v="2022-09-29 05:22:58.237000+00:00"/>
    <m/>
    <s v="Gurgaon"/>
    <m/>
    <m/>
    <m/>
    <n v="1073"/>
    <m/>
    <m/>
    <m/>
    <m/>
    <m/>
    <m/>
    <m/>
    <s v="PAID_SOCIAL"/>
    <m/>
    <m/>
    <m/>
    <s v="Construction &amp; Real Estate"/>
    <m/>
    <m/>
    <m/>
    <m/>
    <m/>
    <m/>
    <m/>
    <m/>
    <m/>
    <m/>
    <m/>
    <m/>
    <x v="5"/>
    <m/>
    <s v="user_g5Yw4Z4XnIbmcGhJO80vdtFdd5ElcDlgYO3q8l82ODn"/>
    <s v="Aditya Binani"/>
    <m/>
    <m/>
    <s v="September"/>
    <s v="Cold Call"/>
    <s v="Insurer Database"/>
    <m/>
    <s v="AM is Abhishek Wahane,Lead Magnet Lead"/>
    <m/>
    <m/>
    <m/>
    <s v="2021-09-08 04:26:58.381000+00:00"/>
    <s v="2022-10-18 15:58:36.868000+00:00"/>
    <m/>
  </r>
  <r>
    <s v="Prateek Wadhwa"/>
    <n v="300000"/>
    <s v="INR"/>
    <n v="0"/>
    <s v="9/30/22"/>
    <s v="Sales"/>
    <s v="stat_kcR4fZg7TU7jjk1jAVua3qGLRS4J5uFayEjK5j02wtv"/>
    <s v="Unqualified"/>
    <n v="0"/>
    <s v="OpportunityStatusType.Lost"/>
    <m/>
    <m/>
    <m/>
    <s v="lead_FQmFFHLUKHwa86to5tDp3yxGNp3skzVqGSz90WiPMiH"/>
    <s v="Telmax"/>
    <s v="Prateek Wadhwa"/>
    <s v="user_FdWFezbLzkYQcGsBUsjZO25nr2poK2nRbqV47Rs5Kfm"/>
    <s v="Prateek Wadhwa"/>
    <s v="2022-08-24 06:36:15.325000+00:00"/>
    <s v="2022-09-29 05:09:12.042000+00:00"/>
    <m/>
    <s v="Pune"/>
    <m/>
    <m/>
    <m/>
    <m/>
    <m/>
    <m/>
    <m/>
    <m/>
    <m/>
    <m/>
    <m/>
    <s v="ORGANIC_SEARCH"/>
    <m/>
    <m/>
    <m/>
    <m/>
    <m/>
    <m/>
    <m/>
    <m/>
    <m/>
    <m/>
    <m/>
    <m/>
    <m/>
    <m/>
    <m/>
    <m/>
    <x v="3"/>
    <m/>
    <s v="user_FdWFezbLzkYQcGsBUsjZO25nr2poK2nRbqV47Rs5Kfm"/>
    <s v="Prateek Wadhwa"/>
    <m/>
    <m/>
    <m/>
    <s v="Gated Content"/>
    <m/>
    <m/>
    <s v="Employee Engagement Handbook"/>
    <m/>
    <m/>
    <m/>
    <s v="2022-07-04 09:23:19.212000+00:00"/>
    <s v="2022-09-29 05:09:24.013000+00:00"/>
    <s v="GMC"/>
  </r>
  <r>
    <s v="Prateek Wadhwa"/>
    <n v="200000"/>
    <s v="INR"/>
    <n v="0"/>
    <s v="9/30/22"/>
    <s v="Sales"/>
    <s v="stat_kcR4fZg7TU7jjk1jAVua3qGLRS4J5uFayEjK5j02wtv"/>
    <s v="Unqualified"/>
    <n v="0"/>
    <s v="OpportunityStatusType.Lost"/>
    <s v="cont_UgvYDhhjiFgxOr9OuWZOonBMf3FojDX051KbWi1ayCP"/>
    <s v="Murugesh"/>
    <m/>
    <s v="lead_ag1QI1frykkhd7HRaZDBLsyUidavOuGjdOA0qXk9D3J"/>
    <s v="City Info Services"/>
    <s v="Prateek Wadhwa"/>
    <s v="user_FdWFezbLzkYQcGsBUsjZO25nr2poK2nRbqV47Rs5Kfm"/>
    <s v="Prateek Wadhwa"/>
    <s v="2022-08-23 07:18:35.425000+00:00"/>
    <s v="2022-09-29 05:07:18.020000+00:00"/>
    <m/>
    <s v="Bangalore"/>
    <m/>
    <m/>
    <m/>
    <n v="105"/>
    <m/>
    <m/>
    <m/>
    <m/>
    <m/>
    <m/>
    <m/>
    <m/>
    <m/>
    <m/>
    <m/>
    <s v="Others"/>
    <m/>
    <m/>
    <m/>
    <m/>
    <m/>
    <m/>
    <m/>
    <m/>
    <m/>
    <m/>
    <m/>
    <m/>
    <x v="3"/>
    <m/>
    <s v="user_FdWFezbLzkYQcGsBUsjZO25nr2poK2nRbqV47Rs5Kfm"/>
    <s v="Prateek Wadhwa"/>
    <m/>
    <m/>
    <s v="September"/>
    <s v="Cold Call"/>
    <s v="Lusha"/>
    <m/>
    <m/>
    <m/>
    <m/>
    <m/>
    <s v="2022-03-14 02:47:14.395000+00:00"/>
    <s v="2022-09-29 05:07:18.264000+00:00"/>
    <s v="GTL"/>
  </r>
  <r>
    <s v="Prateek Wadhwa"/>
    <n v="400000"/>
    <s v="INR"/>
    <n v="0"/>
    <s v="9/30/22"/>
    <s v="Sales"/>
    <s v="stat_kcR4fZg7TU7jjk1jAVua3qGLRS4J5uFayEjK5j02wtv"/>
    <s v="Unqualified"/>
    <n v="0"/>
    <s v="OpportunityStatusType.Lost"/>
    <s v="cont_UgvYDhhjiFgxOr9OuWZOonBMf3FojDX051KbWi1ayCP"/>
    <s v="Murugesh"/>
    <m/>
    <s v="lead_ag1QI1frykkhd7HRaZDBLsyUidavOuGjdOA0qXk9D3J"/>
    <s v="City Info Services"/>
    <s v="Prateek Wadhwa"/>
    <s v="user_FdWFezbLzkYQcGsBUsjZO25nr2poK2nRbqV47Rs5Kfm"/>
    <s v="Prateek Wadhwa"/>
    <s v="2022-08-23 07:17:47.029000+00:00"/>
    <s v="2022-09-29 05:07:03.953000+00:00"/>
    <m/>
    <s v="Bangalore"/>
    <m/>
    <m/>
    <m/>
    <n v="105"/>
    <m/>
    <m/>
    <m/>
    <m/>
    <m/>
    <m/>
    <m/>
    <m/>
    <m/>
    <m/>
    <m/>
    <s v="Others"/>
    <m/>
    <m/>
    <m/>
    <m/>
    <m/>
    <m/>
    <m/>
    <m/>
    <m/>
    <m/>
    <m/>
    <m/>
    <x v="3"/>
    <m/>
    <s v="user_FdWFezbLzkYQcGsBUsjZO25nr2poK2nRbqV47Rs5Kfm"/>
    <s v="Prateek Wadhwa"/>
    <m/>
    <m/>
    <s v="September"/>
    <s v="Cold Call"/>
    <s v="Lusha"/>
    <m/>
    <m/>
    <m/>
    <m/>
    <m/>
    <s v="2022-03-14 02:47:14.395000+00:00"/>
    <s v="2022-09-29 05:07:18.264000+00:00"/>
    <s v="GMC"/>
  </r>
  <r>
    <s v="Prateek Wadhwa"/>
    <n v="40000"/>
    <s v="INR"/>
    <n v="0"/>
    <s v="9/30/22"/>
    <s v="Sales"/>
    <s v="stat_kcR4fZg7TU7jjk1jAVua3qGLRS4J5uFayEjK5j02wtv"/>
    <s v="Unqualified"/>
    <n v="0"/>
    <s v="OpportunityStatusType.Lost"/>
    <s v="cont_UgvYDhhjiFgxOr9OuWZOonBMf3FojDX051KbWi1ayCP"/>
    <s v="Murugesh"/>
    <m/>
    <s v="lead_ag1QI1frykkhd7HRaZDBLsyUidavOuGjdOA0qXk9D3J"/>
    <s v="City Info Services"/>
    <s v="Prateek Wadhwa"/>
    <s v="user_FdWFezbLzkYQcGsBUsjZO25nr2poK2nRbqV47Rs5Kfm"/>
    <s v="Prateek Wadhwa"/>
    <s v="2022-08-23 07:18:08.157000+00:00"/>
    <s v="2022-09-29 05:07:11.824000+00:00"/>
    <m/>
    <s v="Bangalore"/>
    <m/>
    <m/>
    <m/>
    <n v="105"/>
    <m/>
    <m/>
    <m/>
    <m/>
    <m/>
    <m/>
    <m/>
    <m/>
    <m/>
    <m/>
    <m/>
    <s v="Others"/>
    <m/>
    <m/>
    <m/>
    <m/>
    <m/>
    <m/>
    <m/>
    <m/>
    <m/>
    <m/>
    <m/>
    <m/>
    <x v="3"/>
    <m/>
    <s v="user_FdWFezbLzkYQcGsBUsjZO25nr2poK2nRbqV47Rs5Kfm"/>
    <s v="Prateek Wadhwa"/>
    <m/>
    <m/>
    <s v="September"/>
    <s v="Cold Call"/>
    <s v="Lusha"/>
    <m/>
    <m/>
    <m/>
    <m/>
    <m/>
    <s v="2022-03-14 02:47:14.395000+00:00"/>
    <s v="2022-09-29 05:07:18.264000+00:00"/>
    <s v="GPA"/>
  </r>
  <r>
    <s v="Naveen Kumar"/>
    <n v="40000"/>
    <s v="INR"/>
    <n v="0"/>
    <s v="9/30/22"/>
    <s v="Sales"/>
    <s v="stat_1hn9nRJaLbI53NxPuSQgo90kRpbpKsFlwN4oEGNUTdO"/>
    <s v="Lost"/>
    <n v="0"/>
    <s v="OpportunityStatusType.Lost"/>
    <s v="cont_VAABzp8iKZmnGxF1ovoA9Kc4hG2JIWX1P2YtxNjdeNi"/>
    <s v="Mukesh Tiwari"/>
    <s v="GTL - 3 times CTC"/>
    <s v="lead_AAGNdTHyvUavntS9FjMI5iruLvuYZs1ejj6R1L9a8H5"/>
    <s v="Seventy Seven Entertainment Private Limited"/>
    <s v="Shreenath Bhat"/>
    <s v="user_N52PP2uP2VZc2gm0nhh6CNFSif4n85g1cdxoNFd9ct0"/>
    <s v="Naveen Kumar"/>
    <s v="2022-05-27 06:08:29.751000+00:00"/>
    <s v="2022-09-29 04:04:12.714000+00:00"/>
    <m/>
    <s v="Mumbai"/>
    <m/>
    <m/>
    <m/>
    <n v="150"/>
    <m/>
    <m/>
    <m/>
    <m/>
    <m/>
    <m/>
    <m/>
    <m/>
    <m/>
    <m/>
    <m/>
    <s v="Manufacturing"/>
    <m/>
    <m/>
    <m/>
    <m/>
    <m/>
    <m/>
    <m/>
    <m/>
    <m/>
    <m/>
    <m/>
    <m/>
    <x v="6"/>
    <m/>
    <s v="user_vMd4rmcrSbjykdyL2J7rrYn84SWdcNc5FKligrmItPw"/>
    <s v="Shreenath Bhat"/>
    <m/>
    <m/>
    <s v="September"/>
    <s v="Cold Call"/>
    <m/>
    <m/>
    <s v="Downloaded the guide: Designing employee healthcare plan"/>
    <m/>
    <m/>
    <m/>
    <s v="2021-11-15 10:04:28.630000+00:00"/>
    <s v="2022-09-29 04:04:12.769000+00:00"/>
    <s v="GTL"/>
  </r>
  <r>
    <s v="Naveen Kumar"/>
    <n v="100000"/>
    <s v="INR"/>
    <n v="0"/>
    <s v="8/31/22"/>
    <s v="Sales"/>
    <s v="stat_1hn9nRJaLbI53NxPuSQgo90kRpbpKsFlwN4oEGNUTdO"/>
    <s v="Lost"/>
    <n v="0"/>
    <s v="OpportunityStatusType.Lost"/>
    <s v="cont_CNiBWVoFwEgBCKNtoE9gZzYu2zXxJytUvZuuKAxtIyH"/>
    <s v="Shamkant Bhavsar"/>
    <s v="GMC - Fresh for 38 employees; 1+5; 5 Lakh cover. Client still not sure"/>
    <s v="lead_stQIwqTlufxHJ8Uif6OlpfbuFGVXyZqzId31hOIMTrC"/>
    <s v="Esmech Equipment Pvt. Ltd."/>
    <s v="Shreenath Bhat"/>
    <s v="user_N52PP2uP2VZc2gm0nhh6CNFSif4n85g1cdxoNFd9ct0"/>
    <s v="Naveen Kumar"/>
    <s v="2022-07-21 05:49:33.354000+00:00"/>
    <s v="2022-09-29 04:04:57.379000+00:00"/>
    <m/>
    <s v="Mumbai"/>
    <m/>
    <m/>
    <m/>
    <n v="250"/>
    <m/>
    <m/>
    <m/>
    <m/>
    <m/>
    <m/>
    <m/>
    <m/>
    <m/>
    <m/>
    <m/>
    <s v="Manufacturing"/>
    <m/>
    <m/>
    <m/>
    <m/>
    <m/>
    <m/>
    <m/>
    <m/>
    <m/>
    <m/>
    <m/>
    <m/>
    <x v="4"/>
    <m/>
    <s v="user_vMd4rmcrSbjykdyL2J7rrYn84SWdcNc5FKligrmItPw"/>
    <s v="Shreenath Bhat"/>
    <m/>
    <m/>
    <m/>
    <s v="Cold Call"/>
    <m/>
    <m/>
    <m/>
    <m/>
    <m/>
    <m/>
    <s v="2022-04-03 18:13:55.077000+00:00"/>
    <s v="2022-09-29 04:04:57.443000+00:00"/>
    <s v="GMC"/>
  </r>
  <r>
    <s v="Prateek Wadhwa"/>
    <n v="500000"/>
    <s v="INR"/>
    <n v="0"/>
    <s v="9/30/22"/>
    <s v="Sales"/>
    <s v="stat_kcR4fZg7TU7jjk1jAVua3qGLRS4J5uFayEjK5j02wtv"/>
    <s v="Unqualified"/>
    <n v="0"/>
    <s v="OpportunityStatusType.Lost"/>
    <s v="cont_OJOVBkFMWECmm4vJP3YRjQcjTITRNHDTvSaVVOmjfXF"/>
    <s v="Sanket"/>
    <s v="40 employees"/>
    <s v="lead_0ahrtDRdJLxRL4PCeMgMoRBcE1c6l7N5SpyRasSsEu8"/>
    <s v="Citius Communications Pvt. Ltd."/>
    <s v="Prateek Wadhwa"/>
    <s v="user_FdWFezbLzkYQcGsBUsjZO25nr2poK2nRbqV47Rs5Kfm"/>
    <s v="Prateek Wadhwa"/>
    <s v="2022-02-02 10:12:11.866000+00:00"/>
    <s v="2022-09-29 05:04:10.786000+00:00"/>
    <m/>
    <s v="Mumbai"/>
    <m/>
    <s v="2020-10-03 06:39:44+00:00"/>
    <m/>
    <n v="22"/>
    <m/>
    <m/>
    <m/>
    <m/>
    <m/>
    <m/>
    <m/>
    <m/>
    <m/>
    <m/>
    <m/>
    <s v="Telecommunications"/>
    <m/>
    <m/>
    <m/>
    <m/>
    <m/>
    <m/>
    <m/>
    <m/>
    <m/>
    <m/>
    <m/>
    <m/>
    <x v="5"/>
    <m/>
    <s v="user_FdWFezbLzkYQcGsBUsjZO25nr2poK2nRbqV47Rs5Kfm"/>
    <s v="Prateek Wadhwa"/>
    <m/>
    <m/>
    <m/>
    <s v="Cold Call"/>
    <m/>
    <m/>
    <m/>
    <m/>
    <m/>
    <m/>
    <s v="2020-12-06 09:49:43.330000+00:00"/>
    <s v="2022-09-29 05:04:10.841000+00:00"/>
    <s v="GMC"/>
  </r>
  <r>
    <s v="Naveen Kumar"/>
    <n v="700000"/>
    <s v="INR"/>
    <n v="0"/>
    <d v="2022-04-09T00:00:00"/>
    <s v="Sales"/>
    <s v="stat_1hn9nRJaLbI53NxPuSQgo90kRpbpKsFlwN4oEGNUTdO"/>
    <s v="Lost"/>
    <n v="0"/>
    <s v="OpportunityStatusType.Lost"/>
    <s v="cont_VAABzp8iKZmnGxF1ovoA9Kc4hG2JIWX1P2YtxNjdeNi"/>
    <s v="Mukesh Tiwari"/>
    <s v="GMC - Renewal in September for 100. Management has decided to go with Marsh due to Global Mandate"/>
    <s v="lead_AAGNdTHyvUavntS9FjMI5iruLvuYZs1ejj6R1L9a8H5"/>
    <s v="Seventy Seven Entertainment Private Limited"/>
    <s v="Shreenath Bhat"/>
    <s v="user_N52PP2uP2VZc2gm0nhh6CNFSif4n85g1cdxoNFd9ct0"/>
    <s v="Naveen Kumar"/>
    <s v="2022-05-27 06:03:05.427000+00:00"/>
    <s v="2022-09-29 04:03:57.260000+00:00"/>
    <m/>
    <s v="Mumbai"/>
    <m/>
    <m/>
    <m/>
    <n v="150"/>
    <m/>
    <m/>
    <m/>
    <m/>
    <m/>
    <m/>
    <m/>
    <m/>
    <m/>
    <m/>
    <m/>
    <s v="Manufacturing"/>
    <m/>
    <m/>
    <m/>
    <m/>
    <m/>
    <m/>
    <m/>
    <m/>
    <m/>
    <m/>
    <m/>
    <m/>
    <x v="6"/>
    <m/>
    <s v="user_vMd4rmcrSbjykdyL2J7rrYn84SWdcNc5FKligrmItPw"/>
    <s v="Shreenath Bhat"/>
    <m/>
    <m/>
    <s v="September"/>
    <s v="Cold Call"/>
    <m/>
    <m/>
    <s v="Downloaded the guide: Designing employee healthcare plan"/>
    <m/>
    <m/>
    <m/>
    <s v="2021-11-15 10:04:28.630000+00:00"/>
    <s v="2022-09-29 04:04:12.769000+00:00"/>
    <s v="GMC"/>
  </r>
  <r>
    <s v="Akash Singh"/>
    <n v="550000"/>
    <s v="INR"/>
    <n v="0"/>
    <s v="9/28/22"/>
    <s v="Sales"/>
    <s v="stat_1hn9nRJaLbI53NxPuSQgo90kRpbpKsFlwN4oEGNUTdO"/>
    <s v="Lost"/>
    <n v="0"/>
    <s v="OpportunityStatusType.Lost"/>
    <s v="cont_Ru0qkKMl3zdKksrUlAcffbPXDb1jCyG4m0LYMsZH2yX"/>
    <s v="Praveen"/>
    <s v="GMC Renewal"/>
    <s v="lead_TjoQ6gPRwkhIpZHoLxtW0MMzPBpTnoTUaXsXVfpuzgS"/>
    <s v="ConnectM"/>
    <s v="Vikas Raj"/>
    <s v="user_a8nqX3z7ISW88f172GrmiROpYjjP29QrWrDfKdMgnvc"/>
    <s v="Akash Singh"/>
    <s v="2022-09-16 10:20:13.672000+00:00"/>
    <s v="2022-09-28 13:16:08.414000+00:00"/>
    <m/>
    <s v="Bangalore"/>
    <m/>
    <m/>
    <m/>
    <n v="100"/>
    <m/>
    <m/>
    <m/>
    <m/>
    <m/>
    <m/>
    <m/>
    <m/>
    <m/>
    <m/>
    <m/>
    <m/>
    <m/>
    <m/>
    <m/>
    <m/>
    <m/>
    <m/>
    <m/>
    <m/>
    <m/>
    <m/>
    <m/>
    <m/>
    <x v="3"/>
    <m/>
    <s v="user_BtmkQ6xvtDyCMLstiH7YmmQURsFQdjarGcnSBd9UgEk"/>
    <s v="Vikas Raj"/>
    <m/>
    <m/>
    <s v="September"/>
    <s v="Cold Call"/>
    <m/>
    <m/>
    <m/>
    <m/>
    <m/>
    <m/>
    <s v="2022-09-16 10:04:49.574000+00:00"/>
    <s v="2022-09-30 10:33:58.694000+00:00"/>
    <m/>
  </r>
  <r>
    <s v="Kashif Ahmad"/>
    <n v="711265"/>
    <s v="INR"/>
    <n v="0"/>
    <s v="9/30/22"/>
    <s v="Sales"/>
    <s v="stat_1hn9nRJaLbI53NxPuSQgo90kRpbpKsFlwN4oEGNUTdO"/>
    <s v="Lost"/>
    <n v="0"/>
    <s v="OpportunityStatusType.Lost"/>
    <s v="cont_PzyFeE1dDXCSFk605UtjkvAK2JarMl4Bj2S8Wf35xBC"/>
    <s v="Lalit Malpe"/>
    <s v="GMC Renewal"/>
    <s v="lead_MWpo0TixJ3gpVopW0b1oB28JKAFug7crTIorib1vqJp"/>
    <s v="Comprehensive Support Services"/>
    <s v="Sarvesh Pawar"/>
    <s v="user_LKRhV6rhcBe0uL8u70UUGeDjbMupuho4TaiAOCbT7HT"/>
    <s v="Kashif Ahmad"/>
    <s v="2022-09-05 10:04:13.961000+00:00"/>
    <s v="2022-09-28 12:21:38.351000+00:00"/>
    <m/>
    <s v="Pune"/>
    <m/>
    <m/>
    <m/>
    <n v="103"/>
    <s v="Yes"/>
    <m/>
    <m/>
    <m/>
    <m/>
    <m/>
    <m/>
    <m/>
    <m/>
    <m/>
    <m/>
    <s v="Hospitality &amp; Travel"/>
    <m/>
    <m/>
    <m/>
    <m/>
    <m/>
    <m/>
    <m/>
    <m/>
    <m/>
    <m/>
    <m/>
    <m/>
    <x v="12"/>
    <m/>
    <s v="user_A8KOTZADnUtEQOLt4nSLAmteNStuGh80js75RYjrXVt"/>
    <s v="Sarvesh Pawar"/>
    <s v="Snehal Mane"/>
    <m/>
    <s v="July; September"/>
    <s v="Cold Call"/>
    <s v="Mr. E"/>
    <m/>
    <s v="Elevation Investor"/>
    <m/>
    <m/>
    <m/>
    <s v="2021-07-21 08:51:49.293000+00:00"/>
    <s v="2022-10-02 05:59:44.930000+00:00"/>
    <s v="GMC"/>
  </r>
  <r>
    <s v="Abhiroop Ganguly"/>
    <n v="1400000"/>
    <s v="INR"/>
    <n v="0"/>
    <s v="9/27/22"/>
    <s v="Sales"/>
    <s v="stat_1hn9nRJaLbI53NxPuSQgo90kRpbpKsFlwN4oEGNUTdO"/>
    <s v="Lost"/>
    <n v="0"/>
    <s v="OpportunityStatusType.Lost"/>
    <s v="cont_hQJmXDM5abhoaUHwSPae6J1N1wzLsL2ZDlO5vhF6B4T"/>
    <s v="Navyashree SN"/>
    <s v="Closed with incumbent Secure now"/>
    <s v="lead_XaqIABgOtiCwLsOpxRlAmfa3JqxVoEExoOZcVUDif6P"/>
    <s v="Perfaware"/>
    <s v="Harmanjit Singh"/>
    <s v="user_U27GK6WjhLhUhi1EDKXV57xMpn8n8DMIOjci1q3UReZ"/>
    <s v="Abhiroop Ganguly"/>
    <s v="2022-06-29 07:04:26.034000+00:00"/>
    <s v="2022-09-28 10:29:32.469000+00:00"/>
    <m/>
    <s v="Bangalore"/>
    <m/>
    <m/>
    <m/>
    <n v="141"/>
    <m/>
    <m/>
    <m/>
    <m/>
    <m/>
    <m/>
    <m/>
    <m/>
    <m/>
    <m/>
    <m/>
    <s v="Others"/>
    <m/>
    <m/>
    <m/>
    <m/>
    <m/>
    <m/>
    <m/>
    <m/>
    <m/>
    <m/>
    <m/>
    <m/>
    <x v="3"/>
    <m/>
    <s v="user_lwF8ctKa5IyxqATpO2EOw2h0AEPiCMHOgewiH38Ei77"/>
    <s v="Harmanjit Singh"/>
    <m/>
    <m/>
    <s v="September"/>
    <s v="Gated Content"/>
    <m/>
    <m/>
    <s v="Employee Wellness Handbook"/>
    <m/>
    <m/>
    <m/>
    <s v="2022-01-18 05:54:18.831000+00:00"/>
    <s v="2022-09-28 10:29:32.496000+00:00"/>
    <s v="GMC"/>
  </r>
  <r>
    <s v="Prateek Wadhwa"/>
    <n v="100000"/>
    <s v="INR"/>
    <n v="0"/>
    <s v="9/29/22"/>
    <s v="Sales"/>
    <s v="stat_1hn9nRJaLbI53NxPuSQgo90kRpbpKsFlwN4oEGNUTdO"/>
    <s v="Lost"/>
    <n v="0"/>
    <s v="OpportunityStatusType.Lost"/>
    <s v="cont_ROy2mJh5KS3BIJaVzWhUJPyv2xuoMRH4OAFeRdFBrdO"/>
    <s v="Praveen Gaikwad"/>
    <s v="Liability"/>
    <s v="lead_LVVEAGuSZQV5Q4MxSLZqdTAakklAVIQvaUnBnRwZ63T"/>
    <s v="Kagome food's India"/>
    <s v="Prateek Wadhwa"/>
    <s v="user_FdWFezbLzkYQcGsBUsjZO25nr2poK2nRbqV47Rs5Kfm"/>
    <s v="Prateek Wadhwa"/>
    <s v="2022-09-08 08:36:43.695000+00:00"/>
    <s v="2022-09-28 10:37:20.239000+00:00"/>
    <m/>
    <s v="Mumbai"/>
    <m/>
    <m/>
    <m/>
    <n v="40"/>
    <m/>
    <m/>
    <s v="Facebook"/>
    <m/>
    <m/>
    <m/>
    <m/>
    <s v="PAID_SOCIAL"/>
    <m/>
    <m/>
    <m/>
    <s v="Manufacturing"/>
    <m/>
    <m/>
    <m/>
    <m/>
    <m/>
    <m/>
    <m/>
    <m/>
    <m/>
    <m/>
    <m/>
    <m/>
    <x v="5"/>
    <m/>
    <s v="user_FdWFezbLzkYQcGsBUsjZO25nr2poK2nRbqV47Rs5Kfm"/>
    <s v="Prateek Wadhwa"/>
    <s v="Kunal Hire; Shriram Kulkarni"/>
    <m/>
    <s v="August; November; September"/>
    <s v="Gated Content"/>
    <m/>
    <m/>
    <s v="Employee Engagement Handbook"/>
    <m/>
    <m/>
    <m/>
    <s v="2022-07-15 08:14:52.416000+00:00"/>
    <s v="2022-10-19 09:53:01.241000+00:00"/>
    <s v="NON EB"/>
  </r>
  <r>
    <s v="Prateek Wadhwa"/>
    <n v="50000"/>
    <s v="INR"/>
    <n v="0"/>
    <s v="9/30/22"/>
    <s v="Sales"/>
    <s v="stat_kcR4fZg7TU7jjk1jAVua3qGLRS4J5uFayEjK5j02wtv"/>
    <s v="Unqualified"/>
    <n v="0"/>
    <s v="OpportunityStatusType.Lost"/>
    <s v="cont_ROy2mJh5KS3BIJaVzWhUJPyv2xuoMRH4OAFeRdFBrdO"/>
    <s v="Praveen Gaikwad"/>
    <s v="Parental"/>
    <s v="lead_LVVEAGuSZQV5Q4MxSLZqdTAakklAVIQvaUnBnRwZ63T"/>
    <s v="Kagome food's India"/>
    <s v="Prateek Wadhwa"/>
    <s v="user_FdWFezbLzkYQcGsBUsjZO25nr2poK2nRbqV47Rs5Kfm"/>
    <s v="Prateek Wadhwa"/>
    <s v="2022-09-01 06:23:57.491000+00:00"/>
    <s v="2022-09-28 10:37:04.939000+00:00"/>
    <m/>
    <s v="Mumbai"/>
    <m/>
    <m/>
    <m/>
    <n v="40"/>
    <m/>
    <m/>
    <s v="Facebook"/>
    <m/>
    <m/>
    <m/>
    <m/>
    <s v="PAID_SOCIAL"/>
    <m/>
    <m/>
    <m/>
    <s v="Manufacturing"/>
    <m/>
    <m/>
    <m/>
    <m/>
    <m/>
    <m/>
    <m/>
    <m/>
    <m/>
    <m/>
    <m/>
    <m/>
    <x v="5"/>
    <m/>
    <s v="user_FdWFezbLzkYQcGsBUsjZO25nr2poK2nRbqV47Rs5Kfm"/>
    <s v="Prateek Wadhwa"/>
    <s v="Kunal Hire; Shriram Kulkarni"/>
    <m/>
    <s v="August; November; September"/>
    <s v="Gated Content"/>
    <m/>
    <m/>
    <s v="Employee Engagement Handbook"/>
    <m/>
    <m/>
    <m/>
    <s v="2022-07-15 08:14:52.416000+00:00"/>
    <s v="2022-10-19 09:53:01.241000+00:00"/>
    <s v="GMC"/>
  </r>
  <r>
    <s v="Sonal Paithankar"/>
    <n v="4250000"/>
    <s v="INR"/>
    <n v="0"/>
    <s v="9/30/22"/>
    <s v="Sales"/>
    <s v="stat_1hn9nRJaLbI53NxPuSQgo90kRpbpKsFlwN4oEGNUTdO"/>
    <s v="Lost"/>
    <n v="0"/>
    <s v="OpportunityStatusType.Lost"/>
    <m/>
    <m/>
    <s v="GMC"/>
    <s v="lead_EUmJeSnIzop9wjIkXtneAJq22aQqwLv9LMTmQwreVkG"/>
    <s v="RS Infra Transmission"/>
    <s v="Aditya Binani"/>
    <s v="user_Iwn6da5WKkZqwUySK0oUuCb72pFP5WEm4zAb92ijqFe"/>
    <s v="Sonal Paithankar"/>
    <s v="2022-09-13 06:25:09.877000+00:00"/>
    <s v="2022-09-28 07:15:40.994000+00:00"/>
    <m/>
    <s v="Noida"/>
    <m/>
    <m/>
    <m/>
    <n v="150"/>
    <m/>
    <m/>
    <m/>
    <m/>
    <m/>
    <m/>
    <m/>
    <m/>
    <m/>
    <m/>
    <m/>
    <m/>
    <m/>
    <m/>
    <m/>
    <m/>
    <m/>
    <m/>
    <m/>
    <m/>
    <m/>
    <m/>
    <m/>
    <m/>
    <x v="3"/>
    <m/>
    <s v="user_g5Yw4Z4XnIbmcGhJO80vdtFdd5ElcDlgYO3q8l82ODn"/>
    <s v="Aditya Binani"/>
    <m/>
    <m/>
    <s v="September"/>
    <s v="Gated Content"/>
    <m/>
    <m/>
    <s v="Downloaded the guide: Employee Wellness Handbook"/>
    <m/>
    <m/>
    <m/>
    <s v="2021-12-07 11:10:43.107000+00:00"/>
    <s v="2022-09-30 10:12:27.693000+00:00"/>
    <m/>
  </r>
  <r>
    <s v="Mayur Gadiyar"/>
    <n v="300000"/>
    <s v="INR"/>
    <n v="0"/>
    <s v="9/30/22"/>
    <s v="Sales"/>
    <s v="stat_1hn9nRJaLbI53NxPuSQgo90kRpbpKsFlwN4oEGNUTdO"/>
    <s v="Lost"/>
    <n v="0"/>
    <s v="OpportunityStatusType.Lost"/>
    <s v="cont_eN11bmEzR4kWNg2mWoleaf5FalxCDJ29v8lNBAKXbo0"/>
    <s v="Priya Wadhwa Rego"/>
    <s v="GMC - Renewal"/>
    <s v="lead_nN9kzjMrwwGQ2fHfoZmsefAalDaNxKGtF7V7drgspN4"/>
    <s v="COMMVERSION SOLUTIONS PRIVATE LIMITED"/>
    <s v="Shreenath Bhat"/>
    <s v="user_bdUPAGjcS7p6513So3N4g3aWNS5HuBuVJi7bvCPAsLt"/>
    <s v="Mayur Gadiyar"/>
    <s v="2022-07-29 07:37:53.828000+00:00"/>
    <s v="2022-09-28 07:03:04.587000+00:00"/>
    <m/>
    <s v="Mumbai"/>
    <m/>
    <m/>
    <m/>
    <n v="118"/>
    <m/>
    <m/>
    <m/>
    <m/>
    <m/>
    <m/>
    <m/>
    <m/>
    <m/>
    <m/>
    <m/>
    <s v="Digital Marketing &amp; Advertising"/>
    <m/>
    <m/>
    <m/>
    <m/>
    <m/>
    <m/>
    <m/>
    <m/>
    <m/>
    <m/>
    <m/>
    <m/>
    <x v="9"/>
    <m/>
    <s v="user_vMd4rmcrSbjykdyL2J7rrYn84SWdcNc5FKligrmItPw"/>
    <s v="Shreenath Bhat"/>
    <m/>
    <m/>
    <s v="September"/>
    <s v="Cold Call"/>
    <s v="Mr. E"/>
    <m/>
    <m/>
    <m/>
    <m/>
    <m/>
    <s v="2022-07-12 04:12:01.894000+00:00"/>
    <s v="2022-09-28 07:03:04.640000+00:00"/>
    <s v="GMC"/>
  </r>
  <r>
    <s v="Prateek Wadhwa"/>
    <n v="400000"/>
    <s v="INR"/>
    <n v="0"/>
    <s v="9/28/22"/>
    <s v="Sales"/>
    <s v="stat_1hn9nRJaLbI53NxPuSQgo90kRpbpKsFlwN4oEGNUTdO"/>
    <s v="Lost"/>
    <n v="0"/>
    <s v="OpportunityStatusType.Lost"/>
    <s v="cont_ssEGD4C3WeVy72nt8J5BwzlmP7SUAy8W4edxY82HaC8"/>
    <s v="Bhoomika Yadav"/>
    <s v="we were L1, still lost the account due to agent's good relation with the founder"/>
    <s v="lead_RaeMMV1jYoyPLUuiVmNwQg2IbcZz6MDNvmyhv76rncz"/>
    <s v="IFI Techsolutions"/>
    <s v="Prateek Wadhwa"/>
    <s v="user_FdWFezbLzkYQcGsBUsjZO25nr2poK2nRbqV47Rs5Kfm"/>
    <s v="Prateek Wadhwa"/>
    <s v="2022-05-06 05:53:23.141000+00:00"/>
    <s v="2022-09-28 10:12:30.727000+00:00"/>
    <m/>
    <s v="Mumbai"/>
    <m/>
    <m/>
    <m/>
    <n v="134"/>
    <m/>
    <m/>
    <m/>
    <m/>
    <m/>
    <m/>
    <m/>
    <s v="PAID_SOCIAL"/>
    <m/>
    <m/>
    <m/>
    <s v="IT Services &amp; IT Consulting"/>
    <m/>
    <m/>
    <m/>
    <m/>
    <m/>
    <m/>
    <m/>
    <m/>
    <m/>
    <m/>
    <m/>
    <m/>
    <x v="8"/>
    <m/>
    <s v="user_FdWFezbLzkYQcGsBUsjZO25nr2poK2nRbqV47Rs5Kfm"/>
    <s v="Prateek Wadhwa"/>
    <m/>
    <m/>
    <s v="September"/>
    <s v="Gated Content"/>
    <s v="Lusha"/>
    <m/>
    <s v="Employee Engagement Handbook"/>
    <m/>
    <m/>
    <m/>
    <s v="2021-12-09 09:17:44.284000+00:00"/>
    <s v="2022-09-28 10:15:12.380000+00:00"/>
    <s v="GMC"/>
  </r>
  <r>
    <s v="Abhishek Chauhan"/>
    <n v="450000"/>
    <s v="INR"/>
    <n v="100"/>
    <s v="9/28/22"/>
    <s v="Sales"/>
    <s v="stat_OZRiD1474QRJIpvnjHCZfiIvKcVD6mIKSSTzg8SwDVx"/>
    <s v="Won- Payment Completed"/>
    <n v="1"/>
    <s v="OpportunityStatusType.Won"/>
    <s v="cont_xGjvW8diAfk3oS0EAl5KS5pnxZ7uu0sjuED1YhAjHAo"/>
    <s v="Sameera Firdose"/>
    <s v="parental GMC policy"/>
    <s v="lead_VAbuB3n7N8S3VLXzmteAGBHU2gsfZqRWJPAaZBs8Y5j"/>
    <s v="TiLa"/>
    <s v="Vinoth Mohan"/>
    <s v="user_ojX3B6giQCeKnOjqd4gdwXUl0CqqHMXNORvxR6POXn6"/>
    <s v="Abhishek Chauhan"/>
    <s v="2022-09-14 12:13:55.725000+00:00"/>
    <s v="2022-09-28 04:35:32.004000+00:00"/>
    <m/>
    <s v="Bangalore"/>
    <m/>
    <m/>
    <m/>
    <n v="24"/>
    <m/>
    <m/>
    <m/>
    <m/>
    <m/>
    <m/>
    <m/>
    <m/>
    <m/>
    <m/>
    <m/>
    <s v="Retail"/>
    <s v="TATA AIG"/>
    <m/>
    <m/>
    <m/>
    <m/>
    <m/>
    <m/>
    <m/>
    <m/>
    <m/>
    <m/>
    <m/>
    <x v="3"/>
    <m/>
    <s v="user_N2Wvx57ff3o0vmVPS4RR0gXHdA5qVZKmxAMYwKh2zLa"/>
    <s v="Vinoth Mohan"/>
    <m/>
    <m/>
    <s v="September"/>
    <s v="Gated Content"/>
    <m/>
    <n v="500000"/>
    <s v="Employee Wellness Handbook"/>
    <m/>
    <m/>
    <m/>
    <s v="2022-04-18 09:22:14.188000+00:00"/>
    <s v="2022-10-06 06:09:38.964000+00:00"/>
    <m/>
  </r>
  <r>
    <s v="Navin Panjwani"/>
    <n v="350000"/>
    <s v="INR"/>
    <n v="0"/>
    <s v="9/26/22"/>
    <s v="Sales"/>
    <s v="stat_1hn9nRJaLbI53NxPuSQgo90kRpbpKsFlwN4oEGNUTdO"/>
    <s v="Lost"/>
    <n v="0"/>
    <s v="OpportunityStatusType.Lost"/>
    <s v="cont_5sBaRLpVQrVKb1c3H0puKrXDosUor5PDQk1uj5cdSd5"/>
    <s v="Priyanka Waingankar"/>
    <m/>
    <s v="lead_IkWKAZMmSey0QKMxsrCacyNVR394TLMSdrZ2B6e5NqD"/>
    <s v="Cetas Healthcare ( Renewal , 26th Sept )"/>
    <s v="Nikhil Ahuja"/>
    <s v="user_sD3YjSs92XKUfD0OPHeo886g6tW6aCM0iUhX5VVUuJi"/>
    <s v="Navin Panjwani"/>
    <s v="2022-08-03 06:52:41.937000+00:00"/>
    <s v="2022-09-28 05:55:01.536000+00:00"/>
    <m/>
    <s v="Mumbai"/>
    <m/>
    <m/>
    <m/>
    <n v="69"/>
    <m/>
    <m/>
    <m/>
    <m/>
    <m/>
    <m/>
    <m/>
    <m/>
    <m/>
    <m/>
    <m/>
    <s v="Others"/>
    <m/>
    <m/>
    <m/>
    <m/>
    <m/>
    <m/>
    <m/>
    <m/>
    <m/>
    <m/>
    <m/>
    <m/>
    <x v="5"/>
    <m/>
    <s v="user_ocHSJH83OJnHCvKyMbjx8WOOK8PMgAUGIj1qK0q0dMV"/>
    <s v="Nikhil Ahuja"/>
    <m/>
    <m/>
    <s v="September"/>
    <s v="Gated Content"/>
    <m/>
    <m/>
    <s v="Employee Engagement Handbook"/>
    <m/>
    <m/>
    <m/>
    <s v="2022-03-29 14:44:06.080000+00:00"/>
    <s v="2022-09-28 05:57:04.574000+00:00"/>
    <s v="GMC"/>
  </r>
  <r>
    <s v="Vivek Singh"/>
    <n v="1000000"/>
    <s v="INR"/>
    <n v="50"/>
    <s v="9/30/22"/>
    <s v="Sales"/>
    <s v="stat_Bh0lNV2usJkCLD6fjWneAqpmASEbmvomDaal7U02FV1"/>
    <s v="Demo Scheduled"/>
    <n v="0"/>
    <s v="OpportunityStatusType.Active"/>
    <s v="cont_ZABEbim2IDth0KUZyo5y4jAgie5OWFYZTBS8UO1yL2q"/>
    <s v="Dinamani"/>
    <s v="GMC - Sept"/>
    <s v="lead_3iAK4ZB0Yc3bn2Yd739t6VtYHIUUkDVfCRHDIXmlFvt"/>
    <s v="Eduquity"/>
    <s v="Daya Gowda"/>
    <s v="user_ojX3B6giQCeKnOjqd4gdwXUl0CqqHMXNORvxR6POXn6"/>
    <s v="Abhishek Chauhan"/>
    <s v="2022-08-01 12:08:00.733000+00:00"/>
    <s v="2022-09-28 04:37:29.687000+00:00"/>
    <m/>
    <s v="Bangalore"/>
    <m/>
    <m/>
    <m/>
    <n v="268"/>
    <m/>
    <m/>
    <m/>
    <m/>
    <m/>
    <m/>
    <m/>
    <m/>
    <m/>
    <m/>
    <m/>
    <s v="IT Services &amp; IT Consulting"/>
    <s v="The oriental ins"/>
    <m/>
    <m/>
    <m/>
    <m/>
    <m/>
    <m/>
    <m/>
    <m/>
    <m/>
    <m/>
    <m/>
    <x v="8"/>
    <m/>
    <s v="user_ojX3B6giQCeKnOjqd4gdwXUl0CqqHMXNORvxR6POXn6"/>
    <s v="Abhishek Chauhan"/>
    <m/>
    <m/>
    <s v="September"/>
    <s v="Cold Call"/>
    <m/>
    <m/>
    <m/>
    <m/>
    <m/>
    <m/>
    <s v="2022-04-20 10:11:31.999000+00:00"/>
    <s v="2022-09-28 04:37:29.749000+00:00"/>
    <m/>
  </r>
  <r>
    <s v="Aditya Binani"/>
    <n v="1000000"/>
    <s v="INR"/>
    <n v="0"/>
    <s v="9/26/22"/>
    <s v="Sales"/>
    <s v="stat_kcR4fZg7TU7jjk1jAVua3qGLRS4J5uFayEjK5j02wtv"/>
    <s v="Unqualified"/>
    <n v="0"/>
    <s v="OpportunityStatusType.Lost"/>
    <s v="cont_xVSs3WSEpUQYL3suMD4yzTNi5oigjFqeCfaM1NNq77L"/>
    <s v="Yogenndra Singh"/>
    <s v="GMC - Renewal"/>
    <s v="lead_G06hRS6UEEAIx1eWNR1yMEydRkjwqmKfeo3Y1ZX7tMH"/>
    <s v="Qodenext"/>
    <s v="Shreenath Bhat"/>
    <s v="user_g5Yw4Z4XnIbmcGhJO80vdtFdd5ElcDlgYO3q8l82ODn"/>
    <s v="Aditya Binani"/>
    <s v="2022-08-16 10:49:51.017000+00:00"/>
    <s v="2022-09-28 04:28:12.115000+00:00"/>
    <m/>
    <s v="Mumbai"/>
    <m/>
    <m/>
    <m/>
    <n v="250"/>
    <m/>
    <m/>
    <m/>
    <m/>
    <m/>
    <m/>
    <m/>
    <s v="PAID_SOCIAL"/>
    <m/>
    <m/>
    <m/>
    <s v="HR / Staffing / Recruitment"/>
    <m/>
    <m/>
    <m/>
    <m/>
    <m/>
    <m/>
    <m/>
    <m/>
    <m/>
    <m/>
    <m/>
    <m/>
    <x v="3"/>
    <m/>
    <s v="user_vMd4rmcrSbjykdyL2J7rrYn84SWdcNc5FKligrmItPw"/>
    <s v="Shreenath Bhat"/>
    <m/>
    <m/>
    <s v="October"/>
    <s v="Gated Content"/>
    <m/>
    <m/>
    <s v="Employee Engagement Calendar"/>
    <m/>
    <m/>
    <m/>
    <s v="2022-06-21 01:28:13.953000+00:00"/>
    <s v="2022-09-28 04:29:13.967000+00:00"/>
    <s v="GMC"/>
  </r>
  <r>
    <s v="Abhishek Chauhan"/>
    <n v="2500000"/>
    <s v="INR"/>
    <n v="0"/>
    <s v="9/30/22"/>
    <s v="Sales"/>
    <s v="stat_kcR4fZg7TU7jjk1jAVua3qGLRS4J5uFayEjK5j02wtv"/>
    <s v="Unqualified"/>
    <n v="0"/>
    <s v="OpportunityStatusType.Lost"/>
    <s v="cont_DdLgbJI140Ngvs9ZGwmjlNsnKt9XtSVPO1EgMqObxpD"/>
    <s v="Anand Shukla"/>
    <s v="GMC"/>
    <s v="lead_Gd98Ygk9CJ7xY7meXXJrpUIEf45FMfgE4Fqqmyyr6Xz"/>
    <s v="PROVAB TECHNOSOFT"/>
    <s v="Daya Gowda"/>
    <s v="user_a8nqX3z7ISW88f172GrmiROpYjjP29QrWrDfKdMgnvc"/>
    <s v="Akash Singh"/>
    <s v="2022-06-09 11:15:54.505000+00:00"/>
    <s v="2022-09-28 04:14:52.366000+00:00"/>
    <m/>
    <s v="Bangalore"/>
    <m/>
    <m/>
    <m/>
    <n v="415"/>
    <m/>
    <m/>
    <m/>
    <m/>
    <m/>
    <m/>
    <m/>
    <m/>
    <m/>
    <m/>
    <m/>
    <s v="IT Services &amp; IT Consulting"/>
    <m/>
    <m/>
    <m/>
    <m/>
    <m/>
    <m/>
    <m/>
    <m/>
    <m/>
    <m/>
    <m/>
    <m/>
    <x v="8"/>
    <m/>
    <s v="user_encRk5bIEFN6ZA11h4WH2AdZTiZpogLSlMIaj0E30SZ"/>
    <s v="Daya Gowda"/>
    <m/>
    <m/>
    <m/>
    <s v="Cold Call"/>
    <m/>
    <m/>
    <m/>
    <m/>
    <m/>
    <m/>
    <s v="2022-04-20 10:10:54.166000+00:00"/>
    <s v="2022-10-11 16:28:21.291000+00:00"/>
    <m/>
  </r>
  <r>
    <s v="Pooja Gawas"/>
    <n v="100000"/>
    <s v="INR"/>
    <n v="0"/>
    <s v="9/27/22"/>
    <s v="Sales"/>
    <s v="stat_1hn9nRJaLbI53NxPuSQgo90kRpbpKsFlwN4oEGNUTdO"/>
    <s v="Lost"/>
    <n v="0"/>
    <s v="OpportunityStatusType.Lost"/>
    <m/>
    <m/>
    <s v="GPA (Renewal)"/>
    <s v="lead_k9TlAZXb6KzIsESVpkWWhYRMc2YcOJEtIoOBZLaYvwq"/>
    <s v="CellPoint Digital"/>
    <s v="Bhairavi Jog"/>
    <s v="user_KLETV1op4MIjvKQ12xGsWi23CuPjDE6PT29nwG6T3MY"/>
    <s v="Pooja Gawas"/>
    <s v="2022-07-14 10:39:46.980000+00:00"/>
    <s v="2022-09-28 04:07:53.017000+00:00"/>
    <m/>
    <s v="Pune"/>
    <m/>
    <m/>
    <m/>
    <n v="90"/>
    <m/>
    <m/>
    <m/>
    <m/>
    <m/>
    <m/>
    <m/>
    <m/>
    <m/>
    <m/>
    <m/>
    <s v="Banking &amp; Finance"/>
    <m/>
    <m/>
    <m/>
    <m/>
    <m/>
    <m/>
    <m/>
    <m/>
    <m/>
    <m/>
    <m/>
    <m/>
    <x v="5"/>
    <m/>
    <s v="user_228eUmsdKIb9OItgmiDq1zD4aPZ1eqiapbaLAGeBf8g"/>
    <s v="Bhairavi Jog"/>
    <s v="Anjali Nishu"/>
    <m/>
    <s v="September"/>
    <s v="Cold Call"/>
    <m/>
    <m/>
    <s v="Vrushali DB"/>
    <m/>
    <m/>
    <m/>
    <s v="2021-07-14 06:20:09.587000+00:00"/>
    <s v="2022-09-28 05:46:54.170000+00:00"/>
    <s v="GPA"/>
  </r>
  <r>
    <s v="Kashif Ahmad"/>
    <n v="14950"/>
    <s v="INR"/>
    <n v="100"/>
    <s v="9/27/22"/>
    <s v="Sales"/>
    <s v="stat_OZRiD1474QRJIpvnjHCZfiIvKcVD6mIKSSTzg8SwDVx"/>
    <s v="Won- Payment Completed"/>
    <n v="1"/>
    <s v="OpportunityStatusType.Won"/>
    <s v="cont_N43yObEerkCmSXJtyasgdu5V3Lz0rNJjV73JahzT5ek"/>
    <s v="Ankush"/>
    <s v="GPA Fresh"/>
    <s v="lead_B4de4v9aTdg2BgcewcxyV9QJhElH7rE7GVGW9Hb5OPw"/>
    <s v="ARIHANT EDUCATION FOUNDATION(Fresh)"/>
    <s v="Kashif Ahmad"/>
    <s v="user_LKRhV6rhcBe0uL8u70UUGeDjbMupuho4TaiAOCbT7HT"/>
    <s v="Kashif Ahmad"/>
    <s v="2022-09-26 09:43:56.840000+00:00"/>
    <s v="2022-09-27 13:03:50.830000+00:00"/>
    <m/>
    <s v="Pune"/>
    <m/>
    <m/>
    <m/>
    <n v="23"/>
    <m/>
    <m/>
    <m/>
    <m/>
    <m/>
    <m/>
    <m/>
    <m/>
    <m/>
    <m/>
    <m/>
    <s v="Education"/>
    <m/>
    <m/>
    <m/>
    <m/>
    <m/>
    <m/>
    <m/>
    <m/>
    <m/>
    <m/>
    <m/>
    <m/>
    <x v="3"/>
    <m/>
    <m/>
    <m/>
    <s v="Siddharth Angolkar"/>
    <m/>
    <s v="September"/>
    <m/>
    <m/>
    <m/>
    <m/>
    <m/>
    <m/>
    <m/>
    <s v="2022-09-26 09:38:36.317000+00:00"/>
    <s v="2022-09-28 06:23:35.904000+00:00"/>
    <s v="GPA"/>
  </r>
  <r>
    <s v="Kashif Ahmad"/>
    <n v="100119"/>
    <s v="INR"/>
    <n v="100"/>
    <s v="9/27/22"/>
    <s v="Sales"/>
    <s v="stat_OZRiD1474QRJIpvnjHCZfiIvKcVD6mIKSSTzg8SwDVx"/>
    <s v="Won- Payment Completed"/>
    <n v="1"/>
    <s v="OpportunityStatusType.Won"/>
    <s v="cont_N43yObEerkCmSXJtyasgdu5V3Lz0rNJjV73JahzT5ek"/>
    <s v="Ankush"/>
    <s v="GMC fresh"/>
    <s v="lead_B4de4v9aTdg2BgcewcxyV9QJhElH7rE7GVGW9Hb5OPw"/>
    <s v="ARIHANT EDUCATION FOUNDATION(Fresh)"/>
    <s v="Gauri Jori"/>
    <s v="user_LKRhV6rhcBe0uL8u70UUGeDjbMupuho4TaiAOCbT7HT"/>
    <s v="Kashif Ahmad"/>
    <s v="2022-09-27 11:46:40.602000+00:00"/>
    <s v="2022-09-27 13:03:24.750000+00:00"/>
    <m/>
    <s v="Pune"/>
    <m/>
    <m/>
    <m/>
    <n v="23"/>
    <m/>
    <m/>
    <m/>
    <m/>
    <m/>
    <m/>
    <m/>
    <m/>
    <m/>
    <m/>
    <m/>
    <s v="Education"/>
    <m/>
    <m/>
    <m/>
    <m/>
    <m/>
    <m/>
    <m/>
    <m/>
    <m/>
    <m/>
    <m/>
    <m/>
    <x v="3"/>
    <m/>
    <m/>
    <m/>
    <s v="Siddharth Angolkar"/>
    <m/>
    <s v="September"/>
    <m/>
    <m/>
    <m/>
    <m/>
    <m/>
    <m/>
    <m/>
    <s v="2022-09-26 09:38:36.317000+00:00"/>
    <s v="2022-09-28 06:23:35.904000+00:00"/>
    <s v="GMC"/>
  </r>
  <r>
    <s v="Pooja Gawas"/>
    <n v="2800000"/>
    <s v="INR"/>
    <n v="0"/>
    <s v="9/27/22"/>
    <s v="Sales"/>
    <s v="stat_1hn9nRJaLbI53NxPuSQgo90kRpbpKsFlwN4oEGNUTdO"/>
    <s v="Lost"/>
    <n v="0"/>
    <s v="OpportunityStatusType.Lost"/>
    <m/>
    <m/>
    <s v="GMC (1+5)"/>
    <s v="lead_k9TlAZXb6KzIsESVpkWWhYRMc2YcOJEtIoOBZLaYvwq"/>
    <s v="CellPoint Digital"/>
    <s v="Bhairavi Jog"/>
    <s v="user_KLETV1op4MIjvKQ12xGsWi23CuPjDE6PT29nwG6T3MY"/>
    <s v="Pooja Gawas"/>
    <s v="2022-07-14 10:37:27.974000+00:00"/>
    <s v="2022-09-28 04:07:45.523000+00:00"/>
    <m/>
    <s v="Pune"/>
    <m/>
    <m/>
    <m/>
    <n v="90"/>
    <m/>
    <m/>
    <m/>
    <m/>
    <m/>
    <m/>
    <m/>
    <m/>
    <m/>
    <m/>
    <m/>
    <s v="Banking &amp; Finance"/>
    <m/>
    <m/>
    <m/>
    <m/>
    <m/>
    <m/>
    <m/>
    <m/>
    <m/>
    <m/>
    <m/>
    <m/>
    <x v="5"/>
    <m/>
    <s v="user_228eUmsdKIb9OItgmiDq1zD4aPZ1eqiapbaLAGeBf8g"/>
    <s v="Bhairavi Jog"/>
    <s v="Anjali Nishu"/>
    <m/>
    <s v="September"/>
    <s v="Cold Call"/>
    <m/>
    <m/>
    <s v="Vrushali DB"/>
    <m/>
    <m/>
    <m/>
    <s v="2021-07-14 06:20:09.587000+00:00"/>
    <s v="2022-09-28 05:46:54.170000+00:00"/>
    <s v="GMC"/>
  </r>
  <r>
    <s v="Mayur Gadiyar"/>
    <n v="50000"/>
    <s v="INR"/>
    <n v="0"/>
    <s v="9/27/22"/>
    <s v="Sales"/>
    <s v="stat_kcR4fZg7TU7jjk1jAVua3qGLRS4J5uFayEjK5j02wtv"/>
    <s v="Unqualified"/>
    <n v="0"/>
    <s v="OpportunityStatusType.Lost"/>
    <s v="cont_xrue5SIPmuGQ8DSujzmRMZgzejrtz83atvhmZZmKYj6"/>
    <s v="Dattatray Saste"/>
    <s v="Commercial Liability Policy"/>
    <s v="lead_FfX5i9pKdPKliJbr5mQcdIOE2y66csoQLRIf1hZHwi9"/>
    <s v="Neptunus Power"/>
    <s v="Pranav Kenjale"/>
    <s v="user_bdUPAGjcS7p6513So3N4g3aWNS5HuBuVJi7bvCPAsLt"/>
    <s v="Mayur Gadiyar"/>
    <s v="2022-09-14 05:05:50.150000+00:00"/>
    <s v="2022-09-27 12:19:16.070000+00:00"/>
    <m/>
    <s v="Mumbai"/>
    <m/>
    <s v="2022-03-13 15:38:53+00:00"/>
    <m/>
    <n v="70"/>
    <m/>
    <m/>
    <m/>
    <m/>
    <m/>
    <m/>
    <m/>
    <m/>
    <m/>
    <m/>
    <m/>
    <s v="Oil &amp; Gas"/>
    <m/>
    <m/>
    <m/>
    <m/>
    <m/>
    <m/>
    <m/>
    <m/>
    <m/>
    <m/>
    <m/>
    <m/>
    <x v="5"/>
    <m/>
    <s v="user_x9AtbGLhDmWYC9XAmYdfwBt9yiXbgMhBuZpIoFuN8Cd"/>
    <s v="Pranav Kenjale"/>
    <m/>
    <m/>
    <s v="September"/>
    <s v="Cold Call"/>
    <s v="Inbound via website"/>
    <m/>
    <s v="Employee Count 100"/>
    <m/>
    <m/>
    <m/>
    <s v="2021-08-30 14:32:43.507000+00:00"/>
    <s v="2022-09-30 10:11:45.741000+00:00"/>
    <m/>
  </r>
  <r>
    <s v="Kashif Ahmad"/>
    <n v="20150"/>
    <s v="INR"/>
    <n v="100"/>
    <s v="9/27/22"/>
    <s v="Sales"/>
    <s v="stat_OZRiD1474QRJIpvnjHCZfiIvKcVD6mIKSSTzg8SwDVx"/>
    <s v="Won- Payment Completed"/>
    <n v="1"/>
    <s v="OpportunityStatusType.Won"/>
    <s v="cont_XJnY3iuVBZFXePN3TnFjUdDQhgK2rAeloSAwzY3ux7h"/>
    <s v="Ankush Koul"/>
    <s v="GPA Fresh"/>
    <s v="lead_b102iSKvJhpTvc8oLL4ibugaFl8L19I8YfDSonMZ7gG"/>
    <s v="Ramachandran International Institute Of Management (Fresh)"/>
    <s v="Kashif Ahmad"/>
    <s v="user_LKRhV6rhcBe0uL8u70UUGeDjbMupuho4TaiAOCbT7HT"/>
    <s v="Kashif Ahmad"/>
    <s v="2022-09-22 16:58:10.488000+00:00"/>
    <s v="2022-09-27 11:18:55.033000+00:00"/>
    <m/>
    <s v="Pune"/>
    <m/>
    <m/>
    <m/>
    <n v="31"/>
    <m/>
    <m/>
    <m/>
    <m/>
    <m/>
    <m/>
    <m/>
    <m/>
    <m/>
    <m/>
    <m/>
    <s v="Education"/>
    <m/>
    <m/>
    <m/>
    <m/>
    <m/>
    <m/>
    <m/>
    <m/>
    <m/>
    <m/>
    <m/>
    <m/>
    <x v="9"/>
    <m/>
    <s v="user_5YHA1ZU4iP896lD1YJehdJcMx7ZEgWCpulT4T2c3pJ3"/>
    <s v="Gauri Jori"/>
    <s v="Siddharth Angolkar"/>
    <m/>
    <s v="September"/>
    <s v="Cold Call"/>
    <m/>
    <m/>
    <s v="Employee Engagement Handbook"/>
    <m/>
    <m/>
    <m/>
    <s v="2021-08-19 06:14:42.268000+00:00"/>
    <s v="2022-10-04 10:31:07.474000+00:00"/>
    <s v="GPA"/>
  </r>
  <r>
    <s v="Kashif Ahmad"/>
    <n v="127880"/>
    <s v="INR"/>
    <n v="100"/>
    <s v="9/27/22"/>
    <s v="Sales"/>
    <s v="stat_OZRiD1474QRJIpvnjHCZfiIvKcVD6mIKSSTzg8SwDVx"/>
    <s v="Won- Payment Completed"/>
    <n v="1"/>
    <s v="OpportunityStatusType.Won"/>
    <s v="cont_XJnY3iuVBZFXePN3TnFjUdDQhgK2rAeloSAwzY3ux7h"/>
    <s v="Ankush Koul"/>
    <s v="GMC"/>
    <s v="lead_b102iSKvJhpTvc8oLL4ibugaFl8L19I8YfDSonMZ7gG"/>
    <s v="Ramachandran International Institute Of Management (Fresh)"/>
    <s v="Gauri Jori"/>
    <s v="user_LKRhV6rhcBe0uL8u70UUGeDjbMupuho4TaiAOCbT7HT"/>
    <s v="Kashif Ahmad"/>
    <s v="2022-07-18 06:59:15.650000+00:00"/>
    <s v="2022-09-27 11:18:28.463000+00:00"/>
    <m/>
    <s v="Pune"/>
    <m/>
    <m/>
    <m/>
    <n v="31"/>
    <m/>
    <m/>
    <m/>
    <m/>
    <m/>
    <m/>
    <m/>
    <m/>
    <m/>
    <m/>
    <m/>
    <s v="Education"/>
    <m/>
    <m/>
    <m/>
    <m/>
    <m/>
    <m/>
    <m/>
    <m/>
    <m/>
    <m/>
    <m/>
    <m/>
    <x v="9"/>
    <m/>
    <s v="user_5YHA1ZU4iP896lD1YJehdJcMx7ZEgWCpulT4T2c3pJ3"/>
    <s v="Gauri Jori"/>
    <s v="Siddharth Angolkar"/>
    <m/>
    <s v="September"/>
    <s v="Cold Call"/>
    <m/>
    <m/>
    <s v="Employee Engagement Handbook"/>
    <m/>
    <m/>
    <m/>
    <s v="2021-08-19 06:14:42.268000+00:00"/>
    <s v="2022-10-04 10:31:07.474000+00:00"/>
    <s v="GMC"/>
  </r>
  <r>
    <s v="Abhishek Chauhan"/>
    <n v="500000"/>
    <s v="INR"/>
    <n v="0"/>
    <s v="9/30/22"/>
    <s v="Sales"/>
    <s v="stat_kcR4fZg7TU7jjk1jAVua3qGLRS4J5uFayEjK5j02wtv"/>
    <s v="Unqualified"/>
    <n v="0"/>
    <s v="OpportunityStatusType.Lost"/>
    <m/>
    <m/>
    <s v="Fresh GMC - Tentative Value Google meets meeting done  Mtg. Status : Ahmedabad based account, Physical meeting pending"/>
    <s v="lead_QwtnYjFwHGnGh42YSbaoQb9wHfBLNSBiYJtxyqb9taN"/>
    <s v="Cin7"/>
    <s v="Aditya Binani"/>
    <s v="user_ojX3B6giQCeKnOjqd4gdwXUl0CqqHMXNORvxR6POXn6"/>
    <s v="Abhishek Chauhan"/>
    <s v="2021-11-22 11:24:57.206000+00:00"/>
    <s v="2022-09-27 07:55:09.786000+00:00"/>
    <m/>
    <s v="Ahmedabad"/>
    <m/>
    <m/>
    <m/>
    <n v="25"/>
    <m/>
    <m/>
    <m/>
    <m/>
    <m/>
    <m/>
    <m/>
    <m/>
    <m/>
    <m/>
    <m/>
    <s v="IT Services &amp; IT Consulting"/>
    <m/>
    <m/>
    <m/>
    <m/>
    <m/>
    <m/>
    <m/>
    <m/>
    <m/>
    <m/>
    <m/>
    <m/>
    <x v="7"/>
    <m/>
    <s v="user_ocHSJH83OJnHCvKyMbjx8WOOK8PMgAUGIj1qK0q0dMV"/>
    <s v="Nikhil Ahuja"/>
    <m/>
    <m/>
    <m/>
    <s v="Cold Call"/>
    <m/>
    <m/>
    <m/>
    <m/>
    <m/>
    <m/>
    <s v="2021-11-22 06:37:21.102000+00:00"/>
    <s v="2022-09-27 07:55:09.839000+00:00"/>
    <m/>
  </r>
  <r>
    <s v="Abhishek Chauhan"/>
    <n v="5000000"/>
    <s v="INR"/>
    <n v="0"/>
    <s v="9/30/22"/>
    <s v="Sales"/>
    <s v="stat_1hn9nRJaLbI53NxPuSQgo90kRpbpKsFlwN4oEGNUTdO"/>
    <s v="Lost"/>
    <n v="0"/>
    <s v="OpportunityStatusType.Lost"/>
    <s v="cont_OKHfOshgHMba7jfNEwkLIPJPGVoAxDZBMuEowcOCu4Z"/>
    <s v="Kantharaju"/>
    <s v="GMC - sept renewals Oriental ins 800 employees 1+3 policy"/>
    <s v="lead_f05PaWe89PcsHMe5tO3vkYrqSEUhPe270yU9E6z8IXI"/>
    <s v="Bal Pharma"/>
    <s v="Daya Gowda"/>
    <s v="user_ojX3B6giQCeKnOjqd4gdwXUl0CqqHMXNORvxR6POXn6"/>
    <s v="Abhishek Chauhan"/>
    <s v="2022-06-28 09:39:29.640000+00:00"/>
    <s v="2022-09-27 07:42:52.561000+00:00"/>
    <m/>
    <s v="Bangalore"/>
    <m/>
    <m/>
    <m/>
    <n v="768"/>
    <m/>
    <m/>
    <m/>
    <m/>
    <m/>
    <m/>
    <m/>
    <m/>
    <m/>
    <m/>
    <m/>
    <s v="Manufacturing"/>
    <s v="The Orientals Insurance co"/>
    <m/>
    <m/>
    <m/>
    <m/>
    <m/>
    <m/>
    <m/>
    <m/>
    <m/>
    <m/>
    <m/>
    <x v="8"/>
    <m/>
    <s v="user_ojX3B6giQCeKnOjqd4gdwXUl0CqqHMXNORvxR6POXn6"/>
    <s v="Abhishek Chauhan"/>
    <m/>
    <m/>
    <s v="July; September"/>
    <s v="Cold Call"/>
    <m/>
    <m/>
    <m/>
    <m/>
    <m/>
    <m/>
    <s v="2022-04-19 08:55:35.653000+00:00"/>
    <s v="2022-10-13 07:43:54.382000+00:00"/>
    <m/>
  </r>
  <r>
    <s v="Anshum Naithani"/>
    <n v="1300000"/>
    <s v="INR"/>
    <n v="0"/>
    <s v="8/16/22"/>
    <s v="Sales"/>
    <s v="stat_1hn9nRJaLbI53NxPuSQgo90kRpbpKsFlwN4oEGNUTdO"/>
    <s v="Lost"/>
    <n v="0"/>
    <s v="OpportunityStatusType.Lost"/>
    <s v="cont_RTmc9xQP95zlw7q79ghqITiJqcGR6BlQ37XUlAU0hU2"/>
    <s v="Neelam Palande"/>
    <m/>
    <s v="lead_7Twu3h5vpkCl7YPbXlY7NYytlEjRpIrX8LLUZebePY0"/>
    <s v="All Time Plastics Private Limited"/>
    <s v="Tulika Chakra"/>
    <s v="user_GL8PBiV4pvzsQLVHSdZLeMQAQcGjCvLkffg486DHfZJ"/>
    <s v="Anshum Naithani"/>
    <s v="2022-06-20 07:36:12.780000+00:00"/>
    <s v="2022-09-27 04:07:43.828000+00:00"/>
    <m/>
    <s v="Mumbai"/>
    <m/>
    <m/>
    <m/>
    <n v="238"/>
    <m/>
    <m/>
    <m/>
    <m/>
    <m/>
    <m/>
    <m/>
    <m/>
    <m/>
    <m/>
    <m/>
    <s v="Manufacturing"/>
    <m/>
    <m/>
    <m/>
    <m/>
    <m/>
    <m/>
    <m/>
    <m/>
    <m/>
    <m/>
    <m/>
    <m/>
    <x v="5"/>
    <m/>
    <s v="user_IpBH4s1Av5OVFfQQ3nW0qPDDjwLT9uRfx1sVhml8UQA"/>
    <s v="Namrata Aurora"/>
    <m/>
    <m/>
    <s v="July"/>
    <s v="Cold Call"/>
    <m/>
    <m/>
    <m/>
    <m/>
    <m/>
    <m/>
    <s v="2021-10-26 11:53:50.781000+00:00"/>
    <s v="2022-09-27 04:07:43.877000+00:00"/>
    <s v="GMC"/>
  </r>
  <r>
    <s v="Manish Balpande"/>
    <n v="50000"/>
    <s v="INR"/>
    <n v="0"/>
    <s v="9/26/22"/>
    <s v="Sales"/>
    <s v="stat_1hn9nRJaLbI53NxPuSQgo90kRpbpKsFlwN4oEGNUTdO"/>
    <s v="Lost"/>
    <n v="0"/>
    <s v="OpportunityStatusType.Lost"/>
    <s v="cont_hs6ZLYkknRIITQqgLFAsGZin8CSUxJ2oznfd5GHhYDp"/>
    <s v="Datta Chavan"/>
    <m/>
    <s v="lead_oGvJ5FTsroDJtBAvFMG5hYD2PQowe7sxHB216eBCVZI"/>
    <s v="Watershed Organisation Trust (WOTR)"/>
    <s v="Kaushlya Bhavsar"/>
    <s v="user_8jx3L2CDfrbzNnwYUv6Plfha6VxaSGsqcbTXR3sIBZi"/>
    <s v="Manish Balpande"/>
    <s v="2022-06-28 05:34:54.365000+00:00"/>
    <s v="2022-09-26 13:20:42.662000+00:00"/>
    <m/>
    <s v="Ahmednagar"/>
    <m/>
    <m/>
    <m/>
    <n v="260"/>
    <m/>
    <m/>
    <m/>
    <m/>
    <m/>
    <m/>
    <m/>
    <s v="PAID_SOCIAL"/>
    <m/>
    <m/>
    <m/>
    <m/>
    <m/>
    <m/>
    <m/>
    <m/>
    <m/>
    <m/>
    <m/>
    <m/>
    <m/>
    <m/>
    <m/>
    <m/>
    <x v="3"/>
    <m/>
    <s v="user_FdWFezbLzkYQcGsBUsjZO25nr2poK2nRbqV47Rs5Kfm"/>
    <s v="Prateek Wadhwa"/>
    <s v="Shahid Shaikh"/>
    <m/>
    <s v="September"/>
    <s v="Gated Content"/>
    <m/>
    <m/>
    <s v="Employee Engagement Handbook"/>
    <m/>
    <m/>
    <m/>
    <s v="2022-06-02 06:32:41.353000+00:00"/>
    <s v="2022-10-11 07:20:26.215000+00:00"/>
    <s v="GPA"/>
  </r>
  <r>
    <s v="Manish Balpande"/>
    <n v="2000000"/>
    <s v="INR"/>
    <n v="0"/>
    <s v="9/26/22"/>
    <s v="Sales"/>
    <s v="stat_1hn9nRJaLbI53NxPuSQgo90kRpbpKsFlwN4oEGNUTdO"/>
    <s v="Lost"/>
    <n v="0"/>
    <s v="OpportunityStatusType.Lost"/>
    <s v="cont_hs6ZLYkknRIITQqgLFAsGZin8CSUxJ2oznfd5GHhYDp"/>
    <s v="Datta Chavan"/>
    <m/>
    <s v="lead_oGvJ5FTsroDJtBAvFMG5hYD2PQowe7sxHB216eBCVZI"/>
    <s v="Watershed Organisation Trust (WOTR)"/>
    <s v="Kaushlya Bhavsar"/>
    <s v="user_8jx3L2CDfrbzNnwYUv6Plfha6VxaSGsqcbTXR3sIBZi"/>
    <s v="Manish Balpande"/>
    <s v="2022-06-28 05:34:36.832000+00:00"/>
    <s v="2022-09-26 13:20:34.555000+00:00"/>
    <m/>
    <s v="Ahmednagar"/>
    <m/>
    <m/>
    <m/>
    <n v="260"/>
    <m/>
    <m/>
    <m/>
    <m/>
    <m/>
    <m/>
    <m/>
    <s v="PAID_SOCIAL"/>
    <m/>
    <m/>
    <m/>
    <m/>
    <m/>
    <m/>
    <m/>
    <m/>
    <m/>
    <m/>
    <m/>
    <m/>
    <m/>
    <m/>
    <m/>
    <m/>
    <x v="3"/>
    <m/>
    <s v="user_FdWFezbLzkYQcGsBUsjZO25nr2poK2nRbqV47Rs5Kfm"/>
    <s v="Prateek Wadhwa"/>
    <s v="Shahid Shaikh"/>
    <m/>
    <s v="September"/>
    <s v="Gated Content"/>
    <m/>
    <m/>
    <s v="Employee Engagement Handbook"/>
    <m/>
    <m/>
    <m/>
    <s v="2022-06-02 06:32:41.353000+00:00"/>
    <s v="2022-10-11 07:20:26.215000+00:00"/>
    <s v="GMC"/>
  </r>
  <r>
    <s v="Anshum Naithani"/>
    <n v="10000"/>
    <s v="INR"/>
    <n v="0"/>
    <s v="9/26/22"/>
    <s v="Sales"/>
    <s v="stat_1hn9nRJaLbI53NxPuSQgo90kRpbpKsFlwN4oEGNUTdO"/>
    <s v="Lost"/>
    <n v="0"/>
    <s v="OpportunityStatusType.Lost"/>
    <s v="cont_nG63LhtsEcIk8PvSjnJ7iYFMT2xGIzinWZKgOMtDJxt"/>
    <s v="Priyanka Rawal"/>
    <s v="GPA - Renewal"/>
    <s v="lead_WKSQoHX2Wlu3efB1fYMDL67QFeA5fLdAhTJ5xZL724L"/>
    <s v="Asian Hotels Pvt. Ltd."/>
    <s v="Shreenath Bhat"/>
    <s v="user_GL8PBiV4pvzsQLVHSdZLeMQAQcGjCvLkffg486DHfZJ"/>
    <s v="Anshum Naithani"/>
    <s v="2022-09-19 14:14:06.521000+00:00"/>
    <s v="2022-09-27 04:07:14.898000+00:00"/>
    <m/>
    <s v="Mumbai"/>
    <m/>
    <m/>
    <m/>
    <n v="1500"/>
    <m/>
    <m/>
    <m/>
    <m/>
    <m/>
    <m/>
    <m/>
    <m/>
    <m/>
    <m/>
    <m/>
    <m/>
    <m/>
    <m/>
    <m/>
    <m/>
    <m/>
    <m/>
    <m/>
    <m/>
    <m/>
    <m/>
    <m/>
    <m/>
    <x v="3"/>
    <m/>
    <s v="user_vMd4rmcrSbjykdyL2J7rrYn84SWdcNc5FKligrmItPw"/>
    <s v="Shreenath Bhat"/>
    <m/>
    <m/>
    <s v="September"/>
    <m/>
    <m/>
    <m/>
    <m/>
    <m/>
    <m/>
    <m/>
    <s v="2022-09-19 14:09:48.431000+00:00"/>
    <s v="2022-10-20 10:19:43.154000+00:00"/>
    <s v="GPA"/>
  </r>
  <r>
    <s v="Vrushali Kummar"/>
    <n v="5000000"/>
    <s v="INR"/>
    <n v="0"/>
    <s v="9/30/22"/>
    <s v="Sales"/>
    <s v="stat_kcR4fZg7TU7jjk1jAVua3qGLRS4J5uFayEjK5j02wtv"/>
    <s v="Unqualified"/>
    <n v="0"/>
    <s v="OpportunityStatusType.Lost"/>
    <m/>
    <m/>
    <s v="GMC (Renewal) Prudent  1+3  3L"/>
    <s v="lead_2wUcWSte0De4bQjtnlnNlBSOnvK5Gf7ZMY5Dti8rG57"/>
    <s v="FEV India Pvt Ltd"/>
    <s v="Pranav Kenjale"/>
    <s v="user_TZzywQwym26DjuswO479pxRhNKX152z8X1haCx2vcst"/>
    <s v="Vrushali Kummar"/>
    <s v="2022-06-30 11:34:10.706000+00:00"/>
    <s v="2022-09-26 12:07:01.797000+00:00"/>
    <m/>
    <s v="Pune"/>
    <m/>
    <m/>
    <m/>
    <n v="600"/>
    <m/>
    <m/>
    <m/>
    <m/>
    <m/>
    <m/>
    <m/>
    <m/>
    <m/>
    <m/>
    <m/>
    <s v="Manufacturing"/>
    <m/>
    <m/>
    <m/>
    <m/>
    <m/>
    <m/>
    <m/>
    <m/>
    <m/>
    <m/>
    <m/>
    <m/>
    <x v="3"/>
    <m/>
    <s v="user_6hRQhcoLhZEDUBYaw3vS7rv6T5582sGfXq4jNRqTfUU"/>
    <s v="Aishwarya Nyayadhish"/>
    <m/>
    <m/>
    <s v="September"/>
    <s v="Cold Call"/>
    <m/>
    <m/>
    <s v="Siddhartha Khatua's lead"/>
    <m/>
    <m/>
    <m/>
    <s v="2022-02-08 07:00:55.535000+00:00"/>
    <s v="2022-10-10 07:31:02.125000+00:00"/>
    <m/>
  </r>
  <r>
    <s v="Vikas Gupta"/>
    <n v="1500000"/>
    <s v="INR"/>
    <n v="0"/>
    <s v="9/29/22"/>
    <s v="Sales"/>
    <s v="stat_1hn9nRJaLbI53NxPuSQgo90kRpbpKsFlwN4oEGNUTdO"/>
    <s v="Lost"/>
    <n v="0"/>
    <s v="OpportunityStatusType.Lost"/>
    <m/>
    <m/>
    <s v="GMC"/>
    <s v="lead_g1l4GMIirQkt1qbwcTYgxhbcNTDkiMKsiIDRMbMPhcZ"/>
    <s v="Algoworks"/>
    <s v="Aditya Binani"/>
    <s v="user_P3f70h2AcefBkFTBZpvA9LgDbjTmUIXkqdKqHJ5evwA"/>
    <s v="Manojkumar Tinna"/>
    <s v="2022-08-30 12:51:55.954000+00:00"/>
    <s v="2022-09-26 12:59:10.700000+00:00"/>
    <m/>
    <s v="Noida"/>
    <m/>
    <m/>
    <m/>
    <n v="663"/>
    <m/>
    <m/>
    <m/>
    <m/>
    <m/>
    <m/>
    <m/>
    <m/>
    <m/>
    <m/>
    <m/>
    <s v="IT Services &amp; IT Consulting"/>
    <m/>
    <m/>
    <m/>
    <m/>
    <m/>
    <m/>
    <m/>
    <m/>
    <m/>
    <m/>
    <m/>
    <m/>
    <x v="5"/>
    <m/>
    <s v="user_g5Yw4Z4XnIbmcGhJO80vdtFdd5ElcDlgYO3q8l82ODn"/>
    <s v="Aditya Binani"/>
    <m/>
    <m/>
    <s v="September"/>
    <s v="Cold Call"/>
    <s v="Abhiroop's Lead"/>
    <m/>
    <m/>
    <m/>
    <m/>
    <m/>
    <s v="2020-12-06 09:13:09.575000+00:00"/>
    <s v="2022-09-26 12:59:10.804000+00:00"/>
    <s v="GMC"/>
  </r>
  <r>
    <s v="Shreenath Bhat"/>
    <n v="300000"/>
    <s v="INR"/>
    <n v="0"/>
    <s v="9/30/22"/>
    <s v="Sales"/>
    <s v="stat_kcR4fZg7TU7jjk1jAVua3qGLRS4J5uFayEjK5j02wtv"/>
    <s v="Unqualified"/>
    <n v="0"/>
    <s v="OpportunityStatusType.Lost"/>
    <s v="cont_XX7I7yVjXsytxqHXxGOK7G04aGxHtwpZrwAemd9RoFA"/>
    <s v="Pramod Shinde"/>
    <s v="GMC"/>
    <s v="lead_UhG7gMVWpHFWvxX4mBizYqNGYJ4bn9q9lrqpfnKXwWx"/>
    <s v="PARESH CONSTRUCTIONS &amp; FOUNDATIONS PVT.LTD."/>
    <s v="Shreenath Bhat"/>
    <s v="user_vMd4rmcrSbjykdyL2J7rrYn84SWdcNc5FKligrmItPw"/>
    <s v="Shreenath Bhat"/>
    <s v="2022-08-02 05:16:07.178000+00:00"/>
    <s v="2022-09-26 11:07:09.589000+00:00"/>
    <m/>
    <s v="Mumbai"/>
    <m/>
    <m/>
    <m/>
    <n v="60"/>
    <m/>
    <m/>
    <m/>
    <m/>
    <m/>
    <m/>
    <m/>
    <s v="PAID_SOCIAL"/>
    <m/>
    <m/>
    <m/>
    <s v="Construction &amp; Real Estate"/>
    <s v="Sigma Manipal"/>
    <m/>
    <m/>
    <m/>
    <m/>
    <m/>
    <m/>
    <m/>
    <m/>
    <m/>
    <m/>
    <m/>
    <x v="3"/>
    <m/>
    <s v="user_vMd4rmcrSbjykdyL2J7rrYn84SWdcNc5FKligrmItPw"/>
    <s v="Shreenath Bhat"/>
    <m/>
    <m/>
    <s v="August"/>
    <s v="Gated Content"/>
    <m/>
    <m/>
    <s v="Employee Engagement Handbook"/>
    <m/>
    <m/>
    <m/>
    <s v="2022-06-14 18:31:58.589000+00:00"/>
    <s v="2022-09-26 11:07:09.703000+00:00"/>
    <s v="GMC"/>
  </r>
  <r>
    <s v="Shreenath Bhat"/>
    <n v="20000"/>
    <s v="INR"/>
    <n v="0"/>
    <s v="9/30/22"/>
    <s v="Sales"/>
    <s v="stat_kcR4fZg7TU7jjk1jAVua3qGLRS4J5uFayEjK5j02wtv"/>
    <s v="Unqualified"/>
    <n v="0"/>
    <s v="OpportunityStatusType.Lost"/>
    <s v="cont_VCgvKXTKic3r6NIzqHfzBjKzXGpekeQHxiSQlf5N9NJ"/>
    <s v="Pankaj Mehta"/>
    <s v="GPA"/>
    <s v="lead_sggaGb0HxfL1fiehrdNBon1FRK2aTLrWbuc0hRMcdmM"/>
    <s v="KCIL Chemofarbe Group"/>
    <s v="Shreenath Bhat"/>
    <s v="user_vMd4rmcrSbjykdyL2J7rrYn84SWdcNc5FKligrmItPw"/>
    <s v="Shreenath Bhat"/>
    <s v="2022-06-23 07:16:14.806000+00:00"/>
    <s v="2022-09-26 10:58:54.243000+00:00"/>
    <m/>
    <s v="Mumbai"/>
    <m/>
    <m/>
    <m/>
    <n v="64"/>
    <m/>
    <m/>
    <m/>
    <m/>
    <m/>
    <m/>
    <m/>
    <m/>
    <m/>
    <m/>
    <m/>
    <s v="Manufacturing"/>
    <m/>
    <m/>
    <m/>
    <m/>
    <m/>
    <m/>
    <m/>
    <m/>
    <m/>
    <m/>
    <m/>
    <m/>
    <x v="1"/>
    <m/>
    <s v="user_vMd4rmcrSbjykdyL2J7rrYn84SWdcNc5FKligrmItPw"/>
    <s v="Shreenath Bhat"/>
    <m/>
    <m/>
    <m/>
    <s v="Cold Call"/>
    <m/>
    <m/>
    <m/>
    <m/>
    <m/>
    <m/>
    <s v="2022-05-23 07:04:07.502000+00:00"/>
    <s v="2022-09-26 10:59:32.392000+00:00"/>
    <s v="GPA"/>
  </r>
  <r>
    <s v="Shreenath Bhat"/>
    <n v="975000"/>
    <s v="INR"/>
    <n v="0"/>
    <s v="9/30/22"/>
    <s v="Sales"/>
    <s v="stat_kcR4fZg7TU7jjk1jAVua3qGLRS4J5uFayEjK5j02wtv"/>
    <s v="Unqualified"/>
    <n v="0"/>
    <s v="OpportunityStatusType.Lost"/>
    <s v="cont_RFWTLxiCvSUIgxyP3weGQh5I8ru9Wf7LG6mUgZWpYN4"/>
    <s v="SM Agarwal"/>
    <s v="GMC - Renewal"/>
    <s v="lead_jzRibyTYq6fGNrWwZAu4BKY9a2BejZXRlL4kUp6llZ8"/>
    <s v="GEE Limited"/>
    <s v="Shreenath Bhat"/>
    <s v="user_vMd4rmcrSbjykdyL2J7rrYn84SWdcNc5FKligrmItPw"/>
    <s v="Shreenath Bhat"/>
    <s v="2022-08-19 07:18:22.437000+00:00"/>
    <s v="2022-09-26 11:06:25.080000+00:00"/>
    <m/>
    <s v="Mumbai"/>
    <m/>
    <m/>
    <m/>
    <n v="195"/>
    <m/>
    <m/>
    <m/>
    <m/>
    <m/>
    <m/>
    <m/>
    <m/>
    <m/>
    <m/>
    <m/>
    <s v="Manufacturing"/>
    <m/>
    <m/>
    <m/>
    <m/>
    <m/>
    <m/>
    <m/>
    <m/>
    <m/>
    <m/>
    <m/>
    <m/>
    <x v="1"/>
    <m/>
    <s v="user_vMd4rmcrSbjykdyL2J7rrYn84SWdcNc5FKligrmItPw"/>
    <s v="Shreenath Bhat"/>
    <m/>
    <m/>
    <m/>
    <s v="Cold Call"/>
    <s v="Lusha"/>
    <m/>
    <m/>
    <m/>
    <m/>
    <m/>
    <s v="2022-08-01 10:05:19.888000+00:00"/>
    <s v="2022-09-26 11:06:25.130000+00:00"/>
    <s v="GMC"/>
  </r>
  <r>
    <s v="Shreenath Bhat"/>
    <n v="300000"/>
    <s v="INR"/>
    <n v="0"/>
    <s v="9/30/22"/>
    <s v="Sales"/>
    <s v="stat_kcR4fZg7TU7jjk1jAVua3qGLRS4J5uFayEjK5j02wtv"/>
    <s v="Unqualified"/>
    <n v="0"/>
    <s v="OpportunityStatusType.Lost"/>
    <s v="cont_VCgvKXTKic3r6NIzqHfzBjKzXGpekeQHxiSQlf5N9NJ"/>
    <s v="Pankaj Mehta"/>
    <s v="GMC"/>
    <s v="lead_sggaGb0HxfL1fiehrdNBon1FRK2aTLrWbuc0hRMcdmM"/>
    <s v="KCIL Chemofarbe Group"/>
    <s v="Shreenath Bhat"/>
    <s v="user_vMd4rmcrSbjykdyL2J7rrYn84SWdcNc5FKligrmItPw"/>
    <s v="Shreenath Bhat"/>
    <s v="2022-06-23 07:13:18.794000+00:00"/>
    <s v="2022-09-26 10:58:46.567000+00:00"/>
    <m/>
    <s v="Mumbai"/>
    <m/>
    <m/>
    <m/>
    <n v="64"/>
    <m/>
    <m/>
    <m/>
    <m/>
    <m/>
    <m/>
    <m/>
    <m/>
    <m/>
    <m/>
    <m/>
    <s v="Manufacturing"/>
    <m/>
    <m/>
    <m/>
    <m/>
    <m/>
    <m/>
    <m/>
    <m/>
    <m/>
    <m/>
    <m/>
    <m/>
    <x v="1"/>
    <m/>
    <s v="user_vMd4rmcrSbjykdyL2J7rrYn84SWdcNc5FKligrmItPw"/>
    <s v="Shreenath Bhat"/>
    <m/>
    <m/>
    <m/>
    <s v="Cold Call"/>
    <m/>
    <m/>
    <m/>
    <m/>
    <m/>
    <m/>
    <s v="2022-05-23 07:04:07.502000+00:00"/>
    <s v="2022-09-26 10:59:32.392000+00:00"/>
    <s v="GMC"/>
  </r>
  <r>
    <s v="Naveen Kumar"/>
    <n v="5300000"/>
    <s v="INR"/>
    <n v="0"/>
    <s v="9/26/22"/>
    <s v="Sales"/>
    <s v="stat_1hn9nRJaLbI53NxPuSQgo90kRpbpKsFlwN4oEGNUTdO"/>
    <s v="Lost"/>
    <n v="0"/>
    <s v="OpportunityStatusType.Lost"/>
    <s v="cont_7f9MnISVvr8XG5JU6gEbHM02AqWnnAD40mYUeVKBXPf"/>
    <s v="satya sarang"/>
    <s v="GMC ren"/>
    <s v="lead_4yjBBdZQpX97UmitfkluC85xqwxn5Gh10HBeCQJUIiD"/>
    <s v="Globelink WW India Ltd"/>
    <s v="Gauri Jori"/>
    <s v="user_N52PP2uP2VZc2gm0nhh6CNFSif4n85g1cdxoNFd9ct0"/>
    <s v="Naveen Kumar"/>
    <s v="2022-09-01 08:47:09.829000+00:00"/>
    <s v="2022-09-26 10:46:37.001000+00:00"/>
    <m/>
    <s v="Mumbai"/>
    <m/>
    <m/>
    <m/>
    <n v="500"/>
    <m/>
    <m/>
    <m/>
    <m/>
    <m/>
    <m/>
    <m/>
    <m/>
    <m/>
    <m/>
    <m/>
    <s v="Transportation &amp; Logistics"/>
    <m/>
    <m/>
    <m/>
    <m/>
    <m/>
    <m/>
    <m/>
    <m/>
    <m/>
    <m/>
    <m/>
    <m/>
    <x v="3"/>
    <m/>
    <s v="user_5YHA1ZU4iP896lD1YJehdJcMx7ZEgWCpulT4T2c3pJ3"/>
    <s v="Gauri Jori"/>
    <m/>
    <m/>
    <s v="September"/>
    <s v="Cold Call"/>
    <s v="Mr. E"/>
    <m/>
    <m/>
    <m/>
    <m/>
    <m/>
    <s v="2021-08-05 07:01:41.266000+00:00"/>
    <s v="2022-10-12 19:27:56.961000+00:00"/>
    <m/>
  </r>
  <r>
    <s v="Shreenath Bhat"/>
    <n v="1600000"/>
    <s v="INR"/>
    <n v="0"/>
    <s v="9/30/22"/>
    <s v="Sales"/>
    <s v="stat_kcR4fZg7TU7jjk1jAVua3qGLRS4J5uFayEjK5j02wtv"/>
    <s v="Unqualified"/>
    <n v="0"/>
    <s v="OpportunityStatusType.Lost"/>
    <s v="cont_KJJiozArYWj23EnEGFHDRAeCwhbyuDJQEViDn7ptA1H"/>
    <s v="Rajiv Singh"/>
    <s v="GMC - Fresh"/>
    <s v="lead_eECWDjOyWqMhrI6JV4Snn6DtzR3y9ccHbh7jvnZiGH1"/>
    <s v="Frameboxx Animation &amp; Visual Effects Pvt Ltd"/>
    <s v="Shreenath Bhat"/>
    <s v="user_vMd4rmcrSbjykdyL2J7rrYn84SWdcNc5FKligrmItPw"/>
    <s v="Shreenath Bhat"/>
    <s v="2022-08-02 12:33:08.606000+00:00"/>
    <s v="2022-09-26 10:47:22.820000+00:00"/>
    <m/>
    <s v="Mumbai"/>
    <m/>
    <m/>
    <m/>
    <n v="329"/>
    <m/>
    <m/>
    <m/>
    <m/>
    <m/>
    <m/>
    <m/>
    <m/>
    <m/>
    <m/>
    <m/>
    <s v="Education"/>
    <m/>
    <m/>
    <m/>
    <m/>
    <m/>
    <m/>
    <m/>
    <m/>
    <m/>
    <m/>
    <m/>
    <m/>
    <x v="5"/>
    <m/>
    <s v="user_vMd4rmcrSbjykdyL2J7rrYn84SWdcNc5FKligrmItPw"/>
    <s v="Shreenath Bhat"/>
    <m/>
    <m/>
    <m/>
    <s v="Cold Call"/>
    <m/>
    <m/>
    <m/>
    <m/>
    <m/>
    <m/>
    <s v="2022-05-23 07:03:55.497000+00:00"/>
    <s v="2022-09-26 10:47:22.852000+00:00"/>
    <s v="GMC"/>
  </r>
  <r>
    <s v="Navin Panjwani"/>
    <n v="50000"/>
    <s v="INR"/>
    <n v="0"/>
    <s v="9/30/22"/>
    <s v="Sales"/>
    <s v="stat_kcR4fZg7TU7jjk1jAVua3qGLRS4J5uFayEjK5j02wtv"/>
    <s v="Unqualified"/>
    <n v="0"/>
    <s v="OpportunityStatusType.Lost"/>
    <s v="cont_trXwQMjqUnwjfvvOg1dJAohvoHLM7Tgpg7TDRpPF2ay"/>
    <s v="Sweta P"/>
    <s v="GPA"/>
    <s v="lead_YZ9tKq5mOzjWkZyHIqYWa4uHquTzsZeQXuUOzcf8ga7"/>
    <s v="Racanaa Energy ( Renewal , 30th Sept )"/>
    <s v="Daya Gowda"/>
    <s v="user_sD3YjSs92XKUfD0OPHeo886g6tW6aCM0iUhX5VVUuJi"/>
    <s v="Navin Panjwani"/>
    <s v="2022-07-21 07:51:12.285000+00:00"/>
    <s v="2022-09-26 09:09:04.942000+00:00"/>
    <m/>
    <s v="Bangalore"/>
    <m/>
    <m/>
    <m/>
    <n v="40"/>
    <m/>
    <m/>
    <m/>
    <m/>
    <m/>
    <m/>
    <m/>
    <m/>
    <m/>
    <m/>
    <m/>
    <s v="Manufacturing"/>
    <m/>
    <m/>
    <m/>
    <m/>
    <m/>
    <m/>
    <m/>
    <m/>
    <m/>
    <m/>
    <m/>
    <m/>
    <x v="13"/>
    <m/>
    <s v="user_ojX3B6giQCeKnOjqd4gdwXUl0CqqHMXNORvxR6POXn6"/>
    <s v="Abhishek Chauhan"/>
    <m/>
    <m/>
    <s v="September"/>
    <s v="Cold Call"/>
    <m/>
    <m/>
    <m/>
    <m/>
    <m/>
    <m/>
    <s v="2022-04-03 18:10:51.551000+00:00"/>
    <s v="2022-10-12 09:13:48.490000+00:00"/>
    <m/>
  </r>
  <r>
    <s v="Kashif Ahmad"/>
    <n v="173000"/>
    <s v="INR"/>
    <n v="0"/>
    <s v="9/26/22"/>
    <s v="Sales"/>
    <s v="stat_1hn9nRJaLbI53NxPuSQgo90kRpbpKsFlwN4oEGNUTdO"/>
    <s v="Lost"/>
    <n v="0"/>
    <s v="OpportunityStatusType.Lost"/>
    <s v="cont_kK6EZgM4pCRjhGIKwUsf9ye5vuobl8GJUwWnYXaCmiy"/>
    <s v="Sneha Pawar"/>
    <s v="GMC renewal"/>
    <s v="lead_A9eTFOvFnfZkb7knzhYNiBZFuIanByfo5qt3yXmz4em"/>
    <s v="M/S MACK VALVES INDIA PRIVATE LIMITED"/>
    <s v="Trupti Suryavanshi"/>
    <s v="user_LKRhV6rhcBe0uL8u70UUGeDjbMupuho4TaiAOCbT7HT"/>
    <s v="Kashif Ahmad"/>
    <s v="2022-06-09 10:59:39.712000+00:00"/>
    <s v="2022-09-26 09:00:14.097000+00:00"/>
    <m/>
    <s v="Pune"/>
    <m/>
    <m/>
    <m/>
    <n v="35"/>
    <m/>
    <m/>
    <m/>
    <m/>
    <m/>
    <m/>
    <m/>
    <m/>
    <m/>
    <m/>
    <m/>
    <m/>
    <m/>
    <m/>
    <m/>
    <m/>
    <m/>
    <m/>
    <m/>
    <m/>
    <m/>
    <m/>
    <m/>
    <m/>
    <x v="3"/>
    <m/>
    <s v="user_L8E6IFhq6UCzKLHa45LUUTZCznDuyDwFrGaEp9DXiUM"/>
    <s v="Trupti Suryavanshi"/>
    <m/>
    <m/>
    <s v="September"/>
    <s v="Cold Call"/>
    <m/>
    <m/>
    <m/>
    <m/>
    <m/>
    <m/>
    <s v="2021-08-19 06:19:10.076000+00:00"/>
    <s v="2022-09-26 09:00:14.182000+00:00"/>
    <s v="GMC"/>
  </r>
  <r>
    <s v="Navin Panjwani"/>
    <n v="500000"/>
    <s v="INR"/>
    <n v="0"/>
    <s v="9/30/22"/>
    <s v="Sales"/>
    <s v="stat_kcR4fZg7TU7jjk1jAVua3qGLRS4J5uFayEjK5j02wtv"/>
    <s v="Unqualified"/>
    <n v="0"/>
    <s v="OpportunityStatusType.Lost"/>
    <s v="cont_trXwQMjqUnwjfvvOg1dJAohvoHLM7Tgpg7TDRpPF2ay"/>
    <s v="Sweta P"/>
    <s v="They don't have GTL policy"/>
    <s v="lead_YZ9tKq5mOzjWkZyHIqYWa4uHquTzsZeQXuUOzcf8ga7"/>
    <s v="Racanaa Energy ( Renewal , 30th Sept )"/>
    <s v="Daya Gowda"/>
    <s v="user_sD3YjSs92XKUfD0OPHeo886g6tW6aCM0iUhX5VVUuJi"/>
    <s v="Navin Panjwani"/>
    <s v="2022-07-21 07:51:32.103000+00:00"/>
    <s v="2022-09-26 09:08:36.632000+00:00"/>
    <m/>
    <s v="Bangalore"/>
    <m/>
    <m/>
    <m/>
    <n v="40"/>
    <m/>
    <m/>
    <m/>
    <m/>
    <m/>
    <m/>
    <m/>
    <m/>
    <m/>
    <m/>
    <m/>
    <s v="Manufacturing"/>
    <m/>
    <m/>
    <m/>
    <m/>
    <m/>
    <m/>
    <m/>
    <m/>
    <m/>
    <m/>
    <m/>
    <m/>
    <x v="13"/>
    <m/>
    <s v="user_ojX3B6giQCeKnOjqd4gdwXUl0CqqHMXNORvxR6POXn6"/>
    <s v="Abhishek Chauhan"/>
    <m/>
    <m/>
    <s v="September"/>
    <s v="Cold Call"/>
    <m/>
    <m/>
    <m/>
    <m/>
    <m/>
    <m/>
    <s v="2022-04-03 18:10:51.551000+00:00"/>
    <s v="2022-10-12 09:13:48.490000+00:00"/>
    <m/>
  </r>
  <r>
    <s v="Navin Panjwani"/>
    <n v="500000"/>
    <s v="INR"/>
    <n v="0"/>
    <s v="9/30/22"/>
    <s v="Sales"/>
    <s v="stat_kcR4fZg7TU7jjk1jAVua3qGLRS4J5uFayEjK5j02wtv"/>
    <s v="Unqualified"/>
    <n v="0"/>
    <s v="OpportunityStatusType.Lost"/>
    <s v="cont_trXwQMjqUnwjfvvOg1dJAohvoHLM7Tgpg7TDRpPF2ay"/>
    <s v="Sweta P"/>
    <s v="GMC - Sept looking for parental cover also"/>
    <s v="lead_YZ9tKq5mOzjWkZyHIqYWa4uHquTzsZeQXuUOzcf8ga7"/>
    <s v="Racanaa Energy ( Renewal , 30th Sept )"/>
    <s v="Daya Gowda"/>
    <s v="user_sD3YjSs92XKUfD0OPHeo886g6tW6aCM0iUhX5VVUuJi"/>
    <s v="Navin Panjwani"/>
    <s v="2022-07-21 07:50:53.902000+00:00"/>
    <s v="2022-09-26 09:08:58.041000+00:00"/>
    <m/>
    <s v="Bangalore"/>
    <m/>
    <m/>
    <m/>
    <n v="40"/>
    <m/>
    <m/>
    <m/>
    <m/>
    <m/>
    <m/>
    <m/>
    <m/>
    <m/>
    <m/>
    <m/>
    <s v="Manufacturing"/>
    <m/>
    <m/>
    <m/>
    <m/>
    <m/>
    <m/>
    <m/>
    <m/>
    <m/>
    <m/>
    <m/>
    <m/>
    <x v="13"/>
    <m/>
    <s v="user_ojX3B6giQCeKnOjqd4gdwXUl0CqqHMXNORvxR6POXn6"/>
    <s v="Abhishek Chauhan"/>
    <m/>
    <m/>
    <s v="September"/>
    <s v="Cold Call"/>
    <m/>
    <m/>
    <m/>
    <m/>
    <m/>
    <m/>
    <s v="2022-04-03 18:10:51.551000+00:00"/>
    <s v="2022-10-12 09:13:48.490000+00:00"/>
    <m/>
  </r>
  <r>
    <s v="Chetan Kumar"/>
    <n v="6000000"/>
    <s v="INR"/>
    <n v="0"/>
    <s v="9/13/22"/>
    <s v="Sales"/>
    <s v="stat_kcR4fZg7TU7jjk1jAVua3qGLRS4J5uFayEjK5j02wtv"/>
    <s v="Unqualified"/>
    <n v="0"/>
    <s v="OpportunityStatusType.Lost"/>
    <m/>
    <m/>
    <s v="GMC"/>
    <s v="lead_qSYMvhh2fFzVZNUhYCMi5jM4H5p4o1bohRBd4aBMSzz"/>
    <s v="Wanbury Limited"/>
    <s v="Aditya Binani"/>
    <s v="user_g5Yw4Z4XnIbmcGhJO80vdtFdd5ElcDlgYO3q8l82ODn"/>
    <s v="Aditya Binani"/>
    <s v="2022-07-15 10:00:46.768000+00:00"/>
    <s v="2022-09-26 08:14:27.339000+00:00"/>
    <m/>
    <s v="Mumbai"/>
    <m/>
    <m/>
    <m/>
    <n v="1000"/>
    <m/>
    <m/>
    <m/>
    <m/>
    <m/>
    <m/>
    <m/>
    <m/>
    <m/>
    <m/>
    <m/>
    <s v="Manufacturing"/>
    <m/>
    <m/>
    <m/>
    <m/>
    <m/>
    <m/>
    <m/>
    <m/>
    <m/>
    <m/>
    <m/>
    <m/>
    <x v="8"/>
    <m/>
    <s v="user_g5Yw4Z4XnIbmcGhJO80vdtFdd5ElcDlgYO3q8l82ODn"/>
    <s v="Aditya Binani"/>
    <s v="Anjali Nishu"/>
    <m/>
    <s v="September"/>
    <s v="Cold Call"/>
    <s v="Lusha"/>
    <m/>
    <s v="Pharma"/>
    <m/>
    <m/>
    <m/>
    <s v="2021-08-05 07:12:30.256000+00:00"/>
    <s v="2022-09-30 10:12:27.096000+00:00"/>
    <m/>
  </r>
  <r>
    <s v="Abhiroop Ganguly"/>
    <n v="40000"/>
    <s v="INR"/>
    <n v="0"/>
    <s v="7/31/22"/>
    <s v="Sales"/>
    <s v="stat_1hn9nRJaLbI53NxPuSQgo90kRpbpKsFlwN4oEGNUTdO"/>
    <s v="Lost"/>
    <n v="0"/>
    <s v="OpportunityStatusType.Lost"/>
    <m/>
    <m/>
    <s v="GPA"/>
    <s v="lead_D5WpqbTgMRnZtbLAuXtH2fkn9cSDajkXiWkdYPRXZHD"/>
    <s v="LitmusWorld"/>
    <s v="Hardik Panchal"/>
    <s v="user_Zm3mwqSFutFgjDO2IXGR9kUUq6PsYuGh46Nb3AUURCn"/>
    <s v="Mayank Kale"/>
    <s v="2022-02-04 06:08:05.664000+00:00"/>
    <s v="2022-09-26 08:33:10.147000+00:00"/>
    <m/>
    <s v="Mumbai"/>
    <m/>
    <m/>
    <m/>
    <n v="77"/>
    <m/>
    <m/>
    <m/>
    <m/>
    <m/>
    <m/>
    <m/>
    <m/>
    <m/>
    <m/>
    <m/>
    <s v="IT Services &amp; IT Consulting"/>
    <m/>
    <m/>
    <m/>
    <m/>
    <m/>
    <m/>
    <m/>
    <m/>
    <m/>
    <m/>
    <m/>
    <m/>
    <x v="10"/>
    <m/>
    <s v="user_5IQTpX6DsnoeoDfxqzqojpVoQLXPh68nhDjLS5ETjYj"/>
    <s v="Satyajit Chati"/>
    <m/>
    <m/>
    <s v="May"/>
    <s v="Cold Call"/>
    <s v="Lusha"/>
    <n v="350000"/>
    <s v="Glengarry"/>
    <m/>
    <m/>
    <m/>
    <s v="2021-12-09 09:17:43.404000+00:00"/>
    <s v="2022-09-26 08:33:38.104000+00:00"/>
    <m/>
  </r>
  <r>
    <s v="Chetan Kumar"/>
    <n v="200000"/>
    <s v="INR"/>
    <n v="0"/>
    <s v="9/13/22"/>
    <s v="Sales"/>
    <s v="stat_kcR4fZg7TU7jjk1jAVua3qGLRS4J5uFayEjK5j02wtv"/>
    <s v="Unqualified"/>
    <n v="0"/>
    <s v="OpportunityStatusType.Lost"/>
    <m/>
    <m/>
    <s v="GPA"/>
    <s v="lead_qSYMvhh2fFzVZNUhYCMi5jM4H5p4o1bohRBd4aBMSzz"/>
    <s v="Wanbury Limited"/>
    <s v="Aditya Binani"/>
    <s v="user_g5Yw4Z4XnIbmcGhJO80vdtFdd5ElcDlgYO3q8l82ODn"/>
    <s v="Aditya Binani"/>
    <s v="2022-07-15 10:00:32.546000+00:00"/>
    <s v="2022-09-26 08:14:21.155000+00:00"/>
    <m/>
    <s v="Mumbai"/>
    <m/>
    <m/>
    <m/>
    <n v="1000"/>
    <m/>
    <m/>
    <m/>
    <m/>
    <m/>
    <m/>
    <m/>
    <m/>
    <m/>
    <m/>
    <m/>
    <s v="Manufacturing"/>
    <m/>
    <m/>
    <m/>
    <m/>
    <m/>
    <m/>
    <m/>
    <m/>
    <m/>
    <m/>
    <m/>
    <m/>
    <x v="8"/>
    <m/>
    <s v="user_g5Yw4Z4XnIbmcGhJO80vdtFdd5ElcDlgYO3q8l82ODn"/>
    <s v="Aditya Binani"/>
    <s v="Anjali Nishu"/>
    <m/>
    <s v="September"/>
    <s v="Cold Call"/>
    <s v="Lusha"/>
    <m/>
    <s v="Pharma"/>
    <m/>
    <m/>
    <m/>
    <s v="2021-08-05 07:12:30.256000+00:00"/>
    <s v="2022-09-30 10:12:27.096000+00:00"/>
    <m/>
  </r>
  <r>
    <s v="Abhishek Chauhan"/>
    <n v="150000"/>
    <s v="INR"/>
    <n v="0"/>
    <s v="9/30/22"/>
    <s v="Sales"/>
    <s v="stat_kcR4fZg7TU7jjk1jAVua3qGLRS4J5uFayEjK5j02wtv"/>
    <s v="Unqualified"/>
    <n v="0"/>
    <s v="OpportunityStatusType.Lost"/>
    <m/>
    <m/>
    <m/>
    <s v="lead_J5FLnX2VR2qGzsp2Bo7Tga0AAVmjiXgdYPEDdj6qy9Q"/>
    <s v="Localzi (Fresh)"/>
    <s v="Kaushlya Bhavsar"/>
    <s v="user_ojX3B6giQCeKnOjqd4gdwXUl0CqqHMXNORvxR6POXn6"/>
    <s v="Abhishek Chauhan"/>
    <s v="2022-06-09 08:44:17.452000+00:00"/>
    <s v="2022-09-26 05:55:53.052000+00:00"/>
    <m/>
    <m/>
    <m/>
    <s v="2022-04-05 13:40:33+00:00"/>
    <m/>
    <n v="25"/>
    <m/>
    <m/>
    <m/>
    <m/>
    <m/>
    <m/>
    <m/>
    <s v="ORGANIC_SEARCH"/>
    <m/>
    <m/>
    <m/>
    <m/>
    <m/>
    <m/>
    <m/>
    <m/>
    <m/>
    <m/>
    <m/>
    <m/>
    <m/>
    <m/>
    <m/>
    <m/>
    <x v="3"/>
    <m/>
    <s v="user_g5Yw4Z4XnIbmcGhJO80vdtFdd5ElcDlgYO3q8l82ODn"/>
    <s v="Aditya Binani"/>
    <m/>
    <m/>
    <m/>
    <s v="Inbound"/>
    <s v="Inbound via website"/>
    <m/>
    <s v="Employee Count 25"/>
    <m/>
    <m/>
    <m/>
    <s v="2022-04-05 13:43:17.959000+00:00"/>
    <s v="2022-09-26 05:55:53.112000+00:00"/>
    <s v="GMC"/>
  </r>
  <r>
    <s v="Omkar Ghate"/>
    <n v="350000"/>
    <s v="INR"/>
    <n v="0"/>
    <s v="9/23/22"/>
    <s v="Sales"/>
    <s v="stat_1hn9nRJaLbI53NxPuSQgo90kRpbpKsFlwN4oEGNUTdO"/>
    <s v="Lost"/>
    <n v="0"/>
    <s v="OpportunityStatusType.Lost"/>
    <s v="cont_9aVOTu2r345yLko5gRJDneTnXB0DbRSZClEKXKFY3Nz"/>
    <s v="Shivaji Abhang"/>
    <s v="Higher quote and wrong stakeholder assesment. No demo completed"/>
    <s v="lead_u9ZlKbm6s1YGQbrXI7E1hd57ZLXsvOSc0qPsHLgE1dH"/>
    <s v="Perfect Engine Components Pvt. Ltd."/>
    <s v="Sarvesh Pawar"/>
    <s v="user_9SBRjyF0n4iWuhUdqRyQkFhl2J4uyNKhFWvvJEvunX8"/>
    <s v="Omkar Ghate"/>
    <s v="2022-08-29 06:43:09.802000+00:00"/>
    <s v="2022-09-26 06:48:44.424000+00:00"/>
    <m/>
    <s v="Pune"/>
    <m/>
    <m/>
    <m/>
    <n v="90"/>
    <m/>
    <m/>
    <m/>
    <m/>
    <m/>
    <m/>
    <m/>
    <m/>
    <m/>
    <m/>
    <m/>
    <s v="Manufacturing"/>
    <m/>
    <m/>
    <m/>
    <m/>
    <m/>
    <m/>
    <m/>
    <m/>
    <m/>
    <m/>
    <m/>
    <m/>
    <x v="14"/>
    <m/>
    <s v="user_A8KOTZADnUtEQOLt4nSLAmteNStuGh80js75RYjrXVt"/>
    <s v="Sarvesh Pawar"/>
    <m/>
    <m/>
    <s v="September"/>
    <s v="Cold Call"/>
    <s v="Naukri.com"/>
    <m/>
    <m/>
    <m/>
    <m/>
    <m/>
    <s v="2022-06-27 04:02:43.649000+00:00"/>
    <s v="2022-09-30 06:57:44.040000+00:00"/>
    <s v="GMC"/>
  </r>
  <r>
    <s v="Omkar Ghate"/>
    <n v="400000"/>
    <s v="INR"/>
    <n v="0"/>
    <s v="9/24/22"/>
    <s v="Sales"/>
    <s v="stat_1hn9nRJaLbI53NxPuSQgo90kRpbpKsFlwN4oEGNUTdO"/>
    <s v="Lost"/>
    <n v="0"/>
    <s v="OpportunityStatusType.Lost"/>
    <s v="cont_dDmIrtRBzGOWCYDYVoEpoTivSEafrFdn4Hjsbl1bNVl"/>
    <s v="Hanmant Waghmore"/>
    <s v="ICICI quote was 3 L against 3.80 Claims. Our quote was 4 L"/>
    <s v="lead_G9MVlUeGSGrfAGkp9w5ZPD2peD68xeVsUtZdJTAQawd"/>
    <s v="NuVista Technologies Pvt. Ltd."/>
    <s v="Sarvesh Pawar"/>
    <s v="user_9SBRjyF0n4iWuhUdqRyQkFhl2J4uyNKhFWvvJEvunX8"/>
    <s v="Omkar Ghate"/>
    <s v="2022-08-30 07:56:37.947000+00:00"/>
    <s v="2022-09-26 06:50:22.575000+00:00"/>
    <m/>
    <s v="Pune"/>
    <m/>
    <m/>
    <m/>
    <n v="60"/>
    <m/>
    <m/>
    <m/>
    <m/>
    <m/>
    <m/>
    <m/>
    <m/>
    <m/>
    <m/>
    <m/>
    <s v="IT Services &amp; IT Consulting"/>
    <m/>
    <m/>
    <m/>
    <m/>
    <m/>
    <m/>
    <m/>
    <m/>
    <m/>
    <m/>
    <m/>
    <m/>
    <x v="4"/>
    <m/>
    <s v="user_A8KOTZADnUtEQOLt4nSLAmteNStuGh80js75RYjrXVt"/>
    <s v="Sarvesh Pawar"/>
    <m/>
    <m/>
    <s v="September"/>
    <s v="Cold Call"/>
    <s v="Mr. E"/>
    <m/>
    <m/>
    <m/>
    <m/>
    <m/>
    <s v="2022-07-02 04:41:49.829000+00:00"/>
    <s v="2022-10-05 07:18:38.678000+00:00"/>
    <s v="GMC"/>
  </r>
  <r>
    <s v="Omkar Ghate"/>
    <n v="300000"/>
    <s v="INR"/>
    <n v="0"/>
    <s v="9/23/22"/>
    <s v="Sales"/>
    <s v="stat_kcR4fZg7TU7jjk1jAVua3qGLRS4J5uFayEjK5j02wtv"/>
    <s v="Unqualified"/>
    <n v="0"/>
    <s v="OpportunityStatusType.Lost"/>
    <m/>
    <m/>
    <s v="GTL (Fresh)"/>
    <s v="lead_wXKoSIQhHwqR7NUaJZRMbmmeIBQNpex5qJk8uqJTt5i"/>
    <s v="AutoGen India Pvt Ltd"/>
    <s v="Bhairavi Jog"/>
    <s v="user_9SBRjyF0n4iWuhUdqRyQkFhl2J4uyNKhFWvvJEvunX8"/>
    <s v="Omkar Ghate"/>
    <s v="2022-07-25 05:26:29.548000+00:00"/>
    <s v="2022-09-26 05:04:54.232000+00:00"/>
    <m/>
    <s v="Pune"/>
    <m/>
    <s v="2020-09-23 02:33:00+00:00"/>
    <m/>
    <n v="60"/>
    <m/>
    <m/>
    <m/>
    <m/>
    <m/>
    <m/>
    <m/>
    <s v="PAID_SOCIAL"/>
    <m/>
    <m/>
    <m/>
    <s v="Manufacturing"/>
    <m/>
    <m/>
    <m/>
    <m/>
    <m/>
    <m/>
    <m/>
    <m/>
    <m/>
    <m/>
    <m/>
    <m/>
    <x v="3"/>
    <m/>
    <s v="user_228eUmsdKIb9OItgmiDq1zD4aPZ1eqiapbaLAGeBf8g"/>
    <s v="Bhairavi Jog"/>
    <s v="Shriram Kulkarni; Siddharth Angolkar"/>
    <m/>
    <s v="September"/>
    <s v="Gated Content; Warm Referral"/>
    <m/>
    <m/>
    <s v="Employee Engagement Handbook"/>
    <m/>
    <m/>
    <m/>
    <s v="2020-12-06 09:48:35.102000+00:00"/>
    <s v="2022-10-20 07:36:36.430000+00:00"/>
    <s v="GTL"/>
  </r>
  <r>
    <s v="Anshum Naithani"/>
    <n v="10000"/>
    <s v="INR"/>
    <n v="0"/>
    <s v="9/26/22"/>
    <s v="Sales"/>
    <s v="stat_1hn9nRJaLbI53NxPuSQgo90kRpbpKsFlwN4oEGNUTdO"/>
    <s v="Lost"/>
    <n v="0"/>
    <s v="OpportunityStatusType.Lost"/>
    <s v="cont_kkqZmUyE2ZzMtWRMXK6Ti5S7nIVZ4t5o3Bx9dsztqtz"/>
    <s v="Priyanka Rawal"/>
    <s v="GPA - Renewal"/>
    <s v="lead_jIBvS3ledQoAHxSSPtyDro910ieFCMuDKA4uzYNs9Rd"/>
    <s v="Chartered Hotels Bodh Gaya Pvt Ltd"/>
    <s v="Shreenath Bhat"/>
    <s v="user_GL8PBiV4pvzsQLVHSdZLeMQAQcGjCvLkffg486DHfZJ"/>
    <s v="Anshum Naithani"/>
    <s v="2022-09-20 05:53:30.210000+00:00"/>
    <s v="2022-09-26 00:23:20.124000+00:00"/>
    <m/>
    <s v="Mumbai"/>
    <m/>
    <m/>
    <m/>
    <n v="1500"/>
    <m/>
    <m/>
    <m/>
    <m/>
    <m/>
    <m/>
    <m/>
    <m/>
    <m/>
    <m/>
    <m/>
    <m/>
    <m/>
    <m/>
    <m/>
    <m/>
    <m/>
    <m/>
    <m/>
    <m/>
    <m/>
    <m/>
    <m/>
    <m/>
    <x v="3"/>
    <m/>
    <m/>
    <m/>
    <m/>
    <m/>
    <s v="September"/>
    <m/>
    <m/>
    <m/>
    <m/>
    <m/>
    <m/>
    <m/>
    <s v="2022-09-20 05:50:56.821000+00:00"/>
    <s v="2022-10-20 10:29:53.984000+00:00"/>
    <s v="GPA"/>
  </r>
  <r>
    <s v="Anshum Naithani"/>
    <n v="800000"/>
    <s v="INR"/>
    <n v="0"/>
    <s v="9/30/22"/>
    <s v="Sales"/>
    <s v="stat_kcR4fZg7TU7jjk1jAVua3qGLRS4J5uFayEjK5j02wtv"/>
    <s v="Unqualified"/>
    <n v="0"/>
    <s v="OpportunityStatusType.Lost"/>
    <m/>
    <m/>
    <m/>
    <s v="lead_DH5aITJRChg4SZPqedpYRRJptTYPSEFfA61Pszr03wj"/>
    <s v="Sethia Infrastructure"/>
    <s v="Prajakta Sahastrabudhe"/>
    <s v="user_GL8PBiV4pvzsQLVHSdZLeMQAQcGjCvLkffg486DHfZJ"/>
    <s v="Anshum Naithani"/>
    <s v="2022-08-01 04:49:25.165000+00:00"/>
    <s v="2022-09-26 00:23:41.762000+00:00"/>
    <m/>
    <s v="Mumbai"/>
    <m/>
    <m/>
    <m/>
    <n v="40"/>
    <m/>
    <m/>
    <m/>
    <m/>
    <m/>
    <m/>
    <m/>
    <m/>
    <m/>
    <m/>
    <m/>
    <s v="Construction &amp; Real Estate"/>
    <m/>
    <m/>
    <m/>
    <m/>
    <m/>
    <m/>
    <m/>
    <m/>
    <m/>
    <m/>
    <m/>
    <m/>
    <x v="5"/>
    <m/>
    <s v="user_BtmkQ6xvtDyCMLstiH7YmmQURsFQdjarGcnSBd9UgEk"/>
    <s v="Vikas Raj"/>
    <m/>
    <m/>
    <s v="August"/>
    <s v="Cold Call"/>
    <s v="Naukri.com"/>
    <m/>
    <m/>
    <m/>
    <m/>
    <m/>
    <s v="2022-06-06 04:35:18.968000+00:00"/>
    <s v="2022-09-26 00:23:41.815000+00:00"/>
    <s v="GMC"/>
  </r>
  <r>
    <s v="Anshum Naithani"/>
    <n v="10000"/>
    <s v="INR"/>
    <n v="0"/>
    <s v="9/26/22"/>
    <s v="Sales"/>
    <s v="stat_1hn9nRJaLbI53NxPuSQgo90kRpbpKsFlwN4oEGNUTdO"/>
    <s v="Lost"/>
    <n v="0"/>
    <s v="OpportunityStatusType.Lost"/>
    <s v="cont_Z70lOEpk4XWO2U6ufb7pDHcB9AI5ANF5YpLs0dCLb78"/>
    <s v="Priyanka Rawal"/>
    <s v="GPA - Renewal"/>
    <s v="lead_VyP39IU42Kr8iJV9vZtUcPVbYrQVy22rk4PZZR4aATb"/>
    <s v="Jupiter Hotels Pvt. Ltd."/>
    <s v="Shreenath Bhat"/>
    <s v="user_GL8PBiV4pvzsQLVHSdZLeMQAQcGjCvLkffg486DHfZJ"/>
    <s v="Anshum Naithani"/>
    <s v="2022-09-19 14:02:33.491000+00:00"/>
    <s v="2022-09-26 00:22:33.245000+00:00"/>
    <m/>
    <s v="Mumbai"/>
    <m/>
    <m/>
    <m/>
    <n v="1500"/>
    <m/>
    <m/>
    <m/>
    <m/>
    <m/>
    <m/>
    <m/>
    <m/>
    <m/>
    <m/>
    <m/>
    <m/>
    <m/>
    <m/>
    <m/>
    <m/>
    <m/>
    <m/>
    <m/>
    <m/>
    <m/>
    <m/>
    <m/>
    <m/>
    <x v="3"/>
    <m/>
    <m/>
    <m/>
    <m/>
    <m/>
    <s v="September"/>
    <m/>
    <m/>
    <m/>
    <m/>
    <m/>
    <m/>
    <m/>
    <s v="2022-09-19 13:58:03.937000+00:00"/>
    <s v="2022-10-20 10:16:04.260000+00:00"/>
    <s v="GPA"/>
  </r>
  <r>
    <s v="Anshum Naithani"/>
    <n v="10000"/>
    <s v="INR"/>
    <n v="0"/>
    <s v="9/26/22"/>
    <s v="Sales"/>
    <s v="stat_1hn9nRJaLbI53NxPuSQgo90kRpbpKsFlwN4oEGNUTdO"/>
    <s v="Lost"/>
    <n v="0"/>
    <s v="OpportunityStatusType.Lost"/>
    <s v="cont_qlFZOLUyW01LX4yEqJdI4ftMWLwEGqMSjyG1xwK5JmD"/>
    <s v="Priyanka Rawal"/>
    <s v="GPA - Renewal"/>
    <s v="lead_2Vke8SrjSHbZKMfVBKjrYYJlt8tfWQm0TFTl7N4ddaW"/>
    <s v="Chartered Hotels Raipur Pvt. Ltd."/>
    <s v="Shreenath Bhat"/>
    <s v="user_GL8PBiV4pvzsQLVHSdZLeMQAQcGjCvLkffg486DHfZJ"/>
    <s v="Anshum Naithani"/>
    <s v="2022-09-19 13:56:13.014000+00:00"/>
    <s v="2022-09-26 00:22:09.757000+00:00"/>
    <m/>
    <s v="Mumbai"/>
    <m/>
    <m/>
    <m/>
    <n v="1500"/>
    <m/>
    <m/>
    <m/>
    <m/>
    <m/>
    <m/>
    <m/>
    <m/>
    <m/>
    <m/>
    <m/>
    <m/>
    <m/>
    <m/>
    <m/>
    <m/>
    <m/>
    <m/>
    <m/>
    <m/>
    <m/>
    <m/>
    <m/>
    <m/>
    <x v="3"/>
    <m/>
    <s v="user_vMd4rmcrSbjykdyL2J7rrYn84SWdcNc5FKligrmItPw"/>
    <s v="Shreenath Bhat"/>
    <m/>
    <m/>
    <s v="September"/>
    <m/>
    <m/>
    <m/>
    <m/>
    <m/>
    <m/>
    <m/>
    <s v="2022-09-19 13:53:10.450000+00:00"/>
    <s v="2022-10-20 10:17:31.878000+00:00"/>
    <s v="GPA"/>
  </r>
  <r>
    <s v="Anshum Naithani"/>
    <n v="10000"/>
    <s v="INR"/>
    <n v="0"/>
    <s v="9/26/22"/>
    <s v="Sales"/>
    <s v="stat_1hn9nRJaLbI53NxPuSQgo90kRpbpKsFlwN4oEGNUTdO"/>
    <s v="Lost"/>
    <n v="0"/>
    <s v="OpportunityStatusType.Lost"/>
    <s v="cont_NKEmJf45NE8iYdLfJ1ysxgmsjh5jPo3YfmHMqBwJK3M"/>
    <s v="Priyanka Rawal"/>
    <s v="GPA - Renewal"/>
    <s v="lead_x1an7jPKzxX8akRXK674F6ymaDUpSQ881au7gM0CNu6"/>
    <s v="Robust Hotels Pvt Ltd"/>
    <s v="Shreenath Bhat"/>
    <s v="user_GL8PBiV4pvzsQLVHSdZLeMQAQcGjCvLkffg486DHfZJ"/>
    <s v="Anshum Naithani"/>
    <s v="2022-09-19 14:07:46.325000+00:00"/>
    <s v="2022-09-26 00:22:57.839000+00:00"/>
    <m/>
    <s v="Mumbai"/>
    <m/>
    <m/>
    <m/>
    <n v="1500"/>
    <m/>
    <m/>
    <m/>
    <m/>
    <m/>
    <m/>
    <m/>
    <m/>
    <m/>
    <m/>
    <m/>
    <m/>
    <m/>
    <m/>
    <m/>
    <m/>
    <m/>
    <m/>
    <m/>
    <m/>
    <m/>
    <m/>
    <m/>
    <m/>
    <x v="3"/>
    <m/>
    <m/>
    <m/>
    <m/>
    <m/>
    <s v="September"/>
    <m/>
    <m/>
    <m/>
    <m/>
    <m/>
    <m/>
    <m/>
    <s v="2022-09-19 14:03:48.832000+00:00"/>
    <s v="2022-10-20 10:15:35.901000+00:00"/>
    <s v="GPA"/>
  </r>
  <r>
    <s v="Anshum Naithani"/>
    <n v="1000000"/>
    <s v="INR"/>
    <n v="0"/>
    <s v="9/26/22"/>
    <s v="Sales"/>
    <s v="stat_1hn9nRJaLbI53NxPuSQgo90kRpbpKsFlwN4oEGNUTdO"/>
    <s v="Lost"/>
    <n v="0"/>
    <s v="OpportunityStatusType.Lost"/>
    <s v="cont_nG63LhtsEcIk8PvSjnJ7iYFMT2xGIzinWZKgOMtDJxt"/>
    <s v="Priyanka Rawal"/>
    <s v="GMC - Renewal"/>
    <s v="lead_WKSQoHX2Wlu3efB1fYMDL67QFeA5fLdAhTJ5xZL724L"/>
    <s v="Asian Hotels Pvt. Ltd."/>
    <s v="Shreenath Bhat"/>
    <s v="user_GL8PBiV4pvzsQLVHSdZLeMQAQcGjCvLkffg486DHfZJ"/>
    <s v="Anshum Naithani"/>
    <s v="2022-09-19 14:13:21.313000+00:00"/>
    <s v="2022-09-26 00:20:51.062000+00:00"/>
    <m/>
    <s v="Mumbai"/>
    <m/>
    <m/>
    <m/>
    <n v="1500"/>
    <m/>
    <m/>
    <m/>
    <m/>
    <m/>
    <m/>
    <m/>
    <m/>
    <m/>
    <m/>
    <m/>
    <m/>
    <m/>
    <m/>
    <m/>
    <m/>
    <m/>
    <m/>
    <m/>
    <m/>
    <m/>
    <m/>
    <m/>
    <m/>
    <x v="3"/>
    <m/>
    <s v="user_vMd4rmcrSbjykdyL2J7rrYn84SWdcNc5FKligrmItPw"/>
    <s v="Shreenath Bhat"/>
    <m/>
    <m/>
    <s v="September"/>
    <m/>
    <m/>
    <m/>
    <m/>
    <m/>
    <m/>
    <m/>
    <s v="2022-09-19 14:09:48.431000+00:00"/>
    <s v="2022-10-20 10:19:43.154000+00:00"/>
    <s v="GMC"/>
  </r>
  <r>
    <s v="Anshum Naithani"/>
    <n v="500000"/>
    <s v="INR"/>
    <n v="0"/>
    <s v="9/26/22"/>
    <s v="Sales"/>
    <s v="stat_1hn9nRJaLbI53NxPuSQgo90kRpbpKsFlwN4oEGNUTdO"/>
    <s v="Lost"/>
    <n v="0"/>
    <s v="OpportunityStatusType.Lost"/>
    <s v="cont_kkqZmUyE2ZzMtWRMXK6Ti5S7nIVZ4t5o3Bx9dsztqtz"/>
    <s v="Priyanka Rawal"/>
    <s v="GMC - Renewal"/>
    <s v="lead_jIBvS3ledQoAHxSSPtyDro910ieFCMuDKA4uzYNs9Rd"/>
    <s v="Chartered Hotels Bodh Gaya Pvt Ltd"/>
    <s v="Shreenath Bhat"/>
    <s v="user_GL8PBiV4pvzsQLVHSdZLeMQAQcGjCvLkffg486DHfZJ"/>
    <s v="Anshum Naithani"/>
    <s v="2022-09-20 05:52:55.786000+00:00"/>
    <s v="2022-09-26 00:21:20.809000+00:00"/>
    <m/>
    <s v="Mumbai"/>
    <m/>
    <m/>
    <m/>
    <n v="1500"/>
    <m/>
    <m/>
    <m/>
    <m/>
    <m/>
    <m/>
    <m/>
    <m/>
    <m/>
    <m/>
    <m/>
    <m/>
    <m/>
    <m/>
    <m/>
    <m/>
    <m/>
    <m/>
    <m/>
    <m/>
    <m/>
    <m/>
    <m/>
    <m/>
    <x v="3"/>
    <m/>
    <m/>
    <m/>
    <m/>
    <m/>
    <s v="September"/>
    <m/>
    <m/>
    <m/>
    <m/>
    <m/>
    <m/>
    <m/>
    <s v="2022-09-20 05:50:56.821000+00:00"/>
    <s v="2022-10-20 10:29:53.984000+00:00"/>
    <s v="GMC"/>
  </r>
  <r>
    <s v="Anshum Naithani"/>
    <n v="20000"/>
    <s v="INR"/>
    <n v="0"/>
    <s v="9/26/22"/>
    <s v="Sales"/>
    <s v="stat_1hn9nRJaLbI53NxPuSQgo90kRpbpKsFlwN4oEGNUTdO"/>
    <s v="Lost"/>
    <n v="0"/>
    <s v="OpportunityStatusType.Lost"/>
    <s v="cont_H738fQ04aY1MRRTBEa9csBj5RYpn5LBBtRHMVEuE4bV"/>
    <s v="Priyanka Rawal"/>
    <s v="GPA - Renewal"/>
    <s v="lead_yW18R3s8z1mKHtTMf8Mx5wkmlrwuIB2nEkGXCukfKAg"/>
    <s v="Chartered Hotels Corporate Pvt. Ltd."/>
    <s v="Shreenath Bhat"/>
    <s v="user_GL8PBiV4pvzsQLVHSdZLeMQAQcGjCvLkffg486DHfZJ"/>
    <s v="Anshum Naithani"/>
    <s v="2022-09-19 13:50:28.306000+00:00"/>
    <s v="2022-09-26 00:21:44.141000+00:00"/>
    <m/>
    <s v="Mumbai"/>
    <m/>
    <m/>
    <m/>
    <n v="1500"/>
    <m/>
    <m/>
    <m/>
    <m/>
    <m/>
    <m/>
    <m/>
    <m/>
    <m/>
    <m/>
    <m/>
    <m/>
    <m/>
    <m/>
    <m/>
    <m/>
    <m/>
    <m/>
    <m/>
    <m/>
    <m/>
    <m/>
    <m/>
    <m/>
    <x v="3"/>
    <m/>
    <m/>
    <m/>
    <m/>
    <m/>
    <s v="September"/>
    <m/>
    <m/>
    <m/>
    <m/>
    <m/>
    <m/>
    <m/>
    <s v="2022-09-19 13:47:33.210000+00:00"/>
    <s v="2022-10-20 10:29:05.335000+00:00"/>
    <s v="GPA"/>
  </r>
  <r>
    <s v="Anshum Naithani"/>
    <n v="1000000"/>
    <s v="INR"/>
    <n v="0"/>
    <s v="9/26/22"/>
    <s v="Sales"/>
    <s v="stat_1hn9nRJaLbI53NxPuSQgo90kRpbpKsFlwN4oEGNUTdO"/>
    <s v="Lost"/>
    <n v="0"/>
    <s v="OpportunityStatusType.Lost"/>
    <s v="cont_qlFZOLUyW01LX4yEqJdI4ftMWLwEGqMSjyG1xwK5JmD"/>
    <s v="Priyanka Rawal"/>
    <s v="GMC - Renewal"/>
    <s v="lead_2Vke8SrjSHbZKMfVBKjrYYJlt8tfWQm0TFTl7N4ddaW"/>
    <s v="Chartered Hotels Raipur Pvt. Ltd."/>
    <s v="Shreenath Bhat"/>
    <s v="user_GL8PBiV4pvzsQLVHSdZLeMQAQcGjCvLkffg486DHfZJ"/>
    <s v="Anshum Naithani"/>
    <s v="2022-09-19 13:55:47.474000+00:00"/>
    <s v="2022-09-26 00:19:51.361000+00:00"/>
    <m/>
    <s v="Mumbai"/>
    <m/>
    <m/>
    <m/>
    <n v="1500"/>
    <m/>
    <m/>
    <m/>
    <m/>
    <m/>
    <m/>
    <m/>
    <m/>
    <m/>
    <m/>
    <m/>
    <m/>
    <m/>
    <m/>
    <m/>
    <m/>
    <m/>
    <m/>
    <m/>
    <m/>
    <m/>
    <m/>
    <m/>
    <m/>
    <x v="3"/>
    <m/>
    <s v="user_vMd4rmcrSbjykdyL2J7rrYn84SWdcNc5FKligrmItPw"/>
    <s v="Shreenath Bhat"/>
    <m/>
    <m/>
    <s v="September"/>
    <m/>
    <m/>
    <m/>
    <m/>
    <m/>
    <m/>
    <m/>
    <s v="2022-09-19 13:53:10.450000+00:00"/>
    <s v="2022-10-20 10:17:31.878000+00:00"/>
    <s v="GMC"/>
  </r>
  <r>
    <s v="Anshum Naithani"/>
    <n v="1000000"/>
    <s v="INR"/>
    <n v="0"/>
    <s v="9/26/22"/>
    <s v="Sales"/>
    <s v="stat_1hn9nRJaLbI53NxPuSQgo90kRpbpKsFlwN4oEGNUTdO"/>
    <s v="Lost"/>
    <n v="0"/>
    <s v="OpportunityStatusType.Lost"/>
    <s v="cont_NKEmJf45NE8iYdLfJ1ysxgmsjh5jPo3YfmHMqBwJK3M"/>
    <s v="Priyanka Rawal"/>
    <s v="GMC - Renewal"/>
    <s v="lead_x1an7jPKzxX8akRXK674F6ymaDUpSQ881au7gM0CNu6"/>
    <s v="Robust Hotels Pvt Ltd"/>
    <s v="Shreenath Bhat"/>
    <s v="user_GL8PBiV4pvzsQLVHSdZLeMQAQcGjCvLkffg486DHfZJ"/>
    <s v="Anshum Naithani"/>
    <s v="2022-09-19 14:06:54.864000+00:00"/>
    <s v="2022-09-26 00:20:35.939000+00:00"/>
    <m/>
    <s v="Mumbai"/>
    <m/>
    <m/>
    <m/>
    <n v="1500"/>
    <m/>
    <m/>
    <m/>
    <m/>
    <m/>
    <m/>
    <m/>
    <m/>
    <m/>
    <m/>
    <m/>
    <m/>
    <m/>
    <m/>
    <m/>
    <m/>
    <m/>
    <m/>
    <m/>
    <m/>
    <m/>
    <m/>
    <m/>
    <m/>
    <x v="3"/>
    <m/>
    <m/>
    <m/>
    <m/>
    <m/>
    <s v="September"/>
    <m/>
    <m/>
    <m/>
    <m/>
    <m/>
    <m/>
    <m/>
    <s v="2022-09-19 14:03:48.832000+00:00"/>
    <s v="2022-10-20 10:15:35.901000+00:00"/>
    <s v="GMC"/>
  </r>
  <r>
    <s v="Anshum Naithani"/>
    <n v="1000000"/>
    <s v="INR"/>
    <n v="0"/>
    <s v="9/26/22"/>
    <s v="Sales"/>
    <s v="stat_1hn9nRJaLbI53NxPuSQgo90kRpbpKsFlwN4oEGNUTdO"/>
    <s v="Lost"/>
    <n v="0"/>
    <s v="OpportunityStatusType.Lost"/>
    <s v="cont_Z70lOEpk4XWO2U6ufb7pDHcB9AI5ANF5YpLs0dCLb78"/>
    <s v="Priyanka Rawal"/>
    <s v="GMC - Renewal"/>
    <s v="lead_VyP39IU42Kr8iJV9vZtUcPVbYrQVy22rk4PZZR4aATb"/>
    <s v="Jupiter Hotels Pvt. Ltd."/>
    <s v="Shreenath Bhat"/>
    <s v="user_GL8PBiV4pvzsQLVHSdZLeMQAQcGjCvLkffg486DHfZJ"/>
    <s v="Anshum Naithani"/>
    <s v="2022-09-19 14:00:12.487000+00:00"/>
    <s v="2022-09-26 00:20:17.834000+00:00"/>
    <m/>
    <s v="Mumbai"/>
    <m/>
    <m/>
    <m/>
    <n v="1500"/>
    <m/>
    <m/>
    <m/>
    <m/>
    <m/>
    <m/>
    <m/>
    <m/>
    <m/>
    <m/>
    <m/>
    <m/>
    <m/>
    <m/>
    <m/>
    <m/>
    <m/>
    <m/>
    <m/>
    <m/>
    <m/>
    <m/>
    <m/>
    <m/>
    <x v="3"/>
    <m/>
    <m/>
    <m/>
    <m/>
    <m/>
    <s v="September"/>
    <m/>
    <m/>
    <m/>
    <m/>
    <m/>
    <m/>
    <m/>
    <s v="2022-09-19 13:58:03.937000+00:00"/>
    <s v="2022-10-20 10:16:04.260000+00:00"/>
    <s v="GMC"/>
  </r>
  <r>
    <s v="Anshum Naithani"/>
    <n v="1000000"/>
    <s v="INR"/>
    <n v="0"/>
    <s v="9/26/22"/>
    <s v="Sales"/>
    <s v="stat_1hn9nRJaLbI53NxPuSQgo90kRpbpKsFlwN4oEGNUTdO"/>
    <s v="Lost"/>
    <n v="0"/>
    <s v="OpportunityStatusType.Lost"/>
    <s v="cont_H738fQ04aY1MRRTBEa9csBj5RYpn5LBBtRHMVEuE4bV"/>
    <s v="Priyanka Rawal"/>
    <s v="GMC - Renewal"/>
    <s v="lead_yW18R3s8z1mKHtTMf8Mx5wkmlrwuIB2nEkGXCukfKAg"/>
    <s v="Chartered Hotels Corporate Pvt. Ltd."/>
    <s v="Shreenath Bhat"/>
    <s v="user_GL8PBiV4pvzsQLVHSdZLeMQAQcGjCvLkffg486DHfZJ"/>
    <s v="Anshum Naithani"/>
    <s v="2022-09-19 13:50:02.994000+00:00"/>
    <s v="2022-09-26 00:19:24.918000+00:00"/>
    <m/>
    <s v="Mumbai"/>
    <m/>
    <m/>
    <m/>
    <n v="1500"/>
    <m/>
    <m/>
    <m/>
    <m/>
    <m/>
    <m/>
    <m/>
    <m/>
    <m/>
    <m/>
    <m/>
    <m/>
    <m/>
    <m/>
    <m/>
    <m/>
    <m/>
    <m/>
    <m/>
    <m/>
    <m/>
    <m/>
    <m/>
    <m/>
    <x v="3"/>
    <m/>
    <m/>
    <m/>
    <m/>
    <m/>
    <s v="September"/>
    <m/>
    <m/>
    <m/>
    <m/>
    <m/>
    <m/>
    <m/>
    <s v="2022-09-19 13:47:33.210000+00:00"/>
    <s v="2022-10-20 10:29:05.335000+00:00"/>
    <s v="GMC"/>
  </r>
  <r>
    <s v="Anshum Naithani"/>
    <n v="1000000"/>
    <s v="INR"/>
    <n v="0"/>
    <s v="9/26/22"/>
    <s v="Sales"/>
    <s v="stat_1hn9nRJaLbI53NxPuSQgo90kRpbpKsFlwN4oEGNUTdO"/>
    <s v="Lost"/>
    <n v="0"/>
    <s v="OpportunityStatusType.Lost"/>
    <s v="cont_kBujxoL4ZT0Ks9W3Pn0UTE5xohKICJxovNKYNPrjhdy"/>
    <s v="Priyanka Rawal"/>
    <s v="GMC - Chartered Hotels Hampi Pvt Ltd."/>
    <s v="lead_nAzEN3tzcECwpBucyLr6CrRRIgxYXc52g2e00TvTkFx"/>
    <s v="Chartered Hotels Hampi Pvt Ltd."/>
    <s v="Shreenath Bhat"/>
    <s v="user_GL8PBiV4pvzsQLVHSdZLeMQAQcGjCvLkffg486DHfZJ"/>
    <s v="Anshum Naithani"/>
    <s v="2022-09-19 13:44:48.512000+00:00"/>
    <s v="2022-09-26 00:18:53.877000+00:00"/>
    <m/>
    <s v="Mumbai"/>
    <m/>
    <m/>
    <m/>
    <n v="1500"/>
    <m/>
    <m/>
    <m/>
    <m/>
    <m/>
    <m/>
    <m/>
    <m/>
    <m/>
    <m/>
    <m/>
    <m/>
    <m/>
    <m/>
    <m/>
    <m/>
    <m/>
    <m/>
    <m/>
    <m/>
    <m/>
    <m/>
    <m/>
    <m/>
    <x v="3"/>
    <m/>
    <m/>
    <m/>
    <m/>
    <m/>
    <s v="September"/>
    <m/>
    <m/>
    <m/>
    <m/>
    <m/>
    <m/>
    <m/>
    <s v="2022-09-19 13:42:29.125000+00:00"/>
    <s v="2022-10-20 10:23:32.924000+00:00"/>
    <s v="GMC"/>
  </r>
  <r>
    <s v="Abhiroop Ganguly"/>
    <n v="2000000"/>
    <s v="INR"/>
    <n v="50"/>
    <s v="9/27/22"/>
    <s v="Sales"/>
    <s v="stat_FKdNPXXuhXKKBjrSCi23zNHNqbRdSPZ9hl2qCMmtVnP"/>
    <s v="Negotiation"/>
    <n v="0"/>
    <s v="OpportunityStatusType.Active"/>
    <s v="cont_DN46OIw4Wrp9JwNf7EsEO70nvKi7K6UblWpGbHcI26j"/>
    <s v="Shruthi Srikantaprasad"/>
    <s v="GMC (Renewal)"/>
    <s v="lead_5ZVjq1TLxj3WvDn0a3XNgJAZMYH5awLxdwx8DdSBsIL"/>
    <s v="Pelatro"/>
    <s v="Pranav Kenjale"/>
    <s v="user_P3f70h2AcefBkFTBZpvA9LgDbjTmUIXkqdKqHJ5evwA"/>
    <s v="Manojkumar Tinna"/>
    <s v="2022-08-02 12:32:07.894000+00:00"/>
    <s v="2022-09-24 12:30:35.786000+00:00"/>
    <m/>
    <s v="Bangalore"/>
    <m/>
    <m/>
    <m/>
    <n v="250"/>
    <m/>
    <m/>
    <m/>
    <m/>
    <m/>
    <m/>
    <m/>
    <m/>
    <m/>
    <m/>
    <m/>
    <m/>
    <m/>
    <m/>
    <m/>
    <m/>
    <m/>
    <m/>
    <m/>
    <m/>
    <m/>
    <m/>
    <m/>
    <m/>
    <x v="3"/>
    <m/>
    <s v="user_aM3WaaSUQQmaNnsm9l2FQRVWUEr8RN2ZdXzsuQUalQ3"/>
    <s v="Bharti Bankey"/>
    <m/>
    <m/>
    <s v="September"/>
    <s v="Gated Content"/>
    <m/>
    <m/>
    <s v="Employee Engagement Handbook"/>
    <m/>
    <m/>
    <m/>
    <s v="2022-05-19 08:50:52.898000+00:00"/>
    <s v="2022-10-10 07:33:00.819000+00:00"/>
    <m/>
  </r>
  <r>
    <s v="Anshum Naithani"/>
    <n v="2000000"/>
    <s v="INR"/>
    <n v="0"/>
    <s v="9/30/22"/>
    <s v="Sales"/>
    <s v="stat_1hn9nRJaLbI53NxPuSQgo90kRpbpKsFlwN4oEGNUTdO"/>
    <s v="Lost"/>
    <n v="0"/>
    <s v="OpportunityStatusType.Lost"/>
    <s v="cont_WceZKzAxaoiu711NIh7am2nbq0NXOjuhS36DxpXyyT7"/>
    <s v="Thanika C"/>
    <s v="GMC - Chartered Lucknow"/>
    <s v="lead_cj06l2cky60oe66TApSqGF8GQUYf6UVXdJainfMPsXS"/>
    <s v="Saraf Hotel Enterprises (Chartered Lucknow)"/>
    <s v="Shreenath Bhat"/>
    <s v="user_P3f70h2AcefBkFTBZpvA9LgDbjTmUIXkqdKqHJ5evwA"/>
    <s v="Manojkumar Tinna"/>
    <s v="2022-06-24 07:02:10.864000+00:00"/>
    <s v="2022-09-24 08:12:28.418000+00:00"/>
    <m/>
    <s v="Mumbai"/>
    <m/>
    <m/>
    <m/>
    <n v="1500"/>
    <m/>
    <m/>
    <m/>
    <m/>
    <m/>
    <m/>
    <m/>
    <s v="PAID_SOCIAL"/>
    <m/>
    <m/>
    <m/>
    <s v="Hospitality &amp; Travel"/>
    <m/>
    <m/>
    <m/>
    <m/>
    <m/>
    <m/>
    <m/>
    <m/>
    <m/>
    <m/>
    <m/>
    <m/>
    <x v="3"/>
    <m/>
    <s v="user_vMd4rmcrSbjykdyL2J7rrYn84SWdcNc5FKligrmItPw"/>
    <s v="Shreenath Bhat"/>
    <m/>
    <m/>
    <s v="September"/>
    <s v="Gated Content"/>
    <m/>
    <m/>
    <s v="Employee Engagement Handbook"/>
    <m/>
    <m/>
    <m/>
    <s v="2022-02-03 11:35:47.436000+00:00"/>
    <s v="2022-10-10 09:00:03.283000+00:00"/>
    <s v="GMC"/>
  </r>
  <r>
    <s v="Anshum Naithani"/>
    <n v="500000"/>
    <s v="INR"/>
    <n v="0"/>
    <s v="9/15/22"/>
    <s v="Sales"/>
    <s v="stat_1hn9nRJaLbI53NxPuSQgo90kRpbpKsFlwN4oEGNUTdO"/>
    <s v="Lost"/>
    <n v="0"/>
    <s v="OpportunityStatusType.Lost"/>
    <s v="cont_WceZKzAxaoiu711NIh7am2nbq0NXOjuhS36DxpXyyT7"/>
    <s v="Thanika C"/>
    <s v="GPA - Chartered Lucknow"/>
    <s v="lead_cj06l2cky60oe66TApSqGF8GQUYf6UVXdJainfMPsXS"/>
    <s v="Saraf Hotel Enterprises (Chartered Lucknow)"/>
    <s v="Shreenath Bhat"/>
    <s v="user_P3f70h2AcefBkFTBZpvA9LgDbjTmUIXkqdKqHJ5evwA"/>
    <s v="Manojkumar Tinna"/>
    <s v="2022-06-24 07:03:39.021000+00:00"/>
    <s v="2022-09-24 08:12:19.741000+00:00"/>
    <m/>
    <s v="Mumbai"/>
    <m/>
    <m/>
    <m/>
    <n v="1500"/>
    <m/>
    <m/>
    <m/>
    <m/>
    <m/>
    <m/>
    <m/>
    <s v="PAID_SOCIAL"/>
    <m/>
    <m/>
    <m/>
    <s v="Hospitality &amp; Travel"/>
    <m/>
    <m/>
    <m/>
    <m/>
    <m/>
    <m/>
    <m/>
    <m/>
    <m/>
    <m/>
    <m/>
    <m/>
    <x v="3"/>
    <m/>
    <s v="user_vMd4rmcrSbjykdyL2J7rrYn84SWdcNc5FKligrmItPw"/>
    <s v="Shreenath Bhat"/>
    <m/>
    <m/>
    <s v="September"/>
    <s v="Gated Content"/>
    <m/>
    <m/>
    <s v="Employee Engagement Handbook"/>
    <m/>
    <m/>
    <m/>
    <s v="2022-02-03 11:35:47.436000+00:00"/>
    <s v="2022-10-10 09:00:03.283000+00:00"/>
    <s v="GPA"/>
  </r>
  <r>
    <s v="Chetan Kumar"/>
    <n v="3000000"/>
    <s v="INR"/>
    <n v="0"/>
    <s v="9/22/22"/>
    <s v="Sales"/>
    <s v="stat_1hn9nRJaLbI53NxPuSQgo90kRpbpKsFlwN4oEGNUTdO"/>
    <s v="Lost"/>
    <n v="0"/>
    <s v="OpportunityStatusType.Lost"/>
    <m/>
    <m/>
    <s v="GMC"/>
    <s v="lead_kulB8ZR7Vif2PM55xIO9VnfweGdZ56yEiW0UN4noTpA"/>
    <s v="Netscribes"/>
    <s v="Aditya Binani"/>
    <s v="user_P3f70h2AcefBkFTBZpvA9LgDbjTmUIXkqdKqHJ5evwA"/>
    <s v="Manojkumar Tinna"/>
    <s v="2022-06-03 11:45:44.037000+00:00"/>
    <s v="2022-09-24 08:04:07.441000+00:00"/>
    <m/>
    <s v="Mumbai"/>
    <m/>
    <m/>
    <m/>
    <n v="315"/>
    <m/>
    <m/>
    <m/>
    <m/>
    <m/>
    <m/>
    <m/>
    <s v="PAID_SOCIAL"/>
    <m/>
    <m/>
    <m/>
    <s v="Others"/>
    <m/>
    <m/>
    <m/>
    <m/>
    <m/>
    <m/>
    <m/>
    <m/>
    <m/>
    <m/>
    <m/>
    <m/>
    <x v="5"/>
    <m/>
    <s v="user_g5Yw4Z4XnIbmcGhJO80vdtFdd5ElcDlgYO3q8l82ODn"/>
    <s v="Aditya Binani"/>
    <m/>
    <m/>
    <s v="August; September"/>
    <s v="Gated Content"/>
    <s v="Naukri.com"/>
    <m/>
    <s v="Employee Engagement Handbook"/>
    <m/>
    <m/>
    <m/>
    <s v="2021-04-20 11:36:27.296000+00:00"/>
    <s v="2022-09-24 08:10:57.609000+00:00"/>
    <m/>
  </r>
  <r>
    <s v="Omkar Ghate"/>
    <n v="990000"/>
    <s v="INR"/>
    <n v="100"/>
    <s v="9/23/22"/>
    <s v="Sales"/>
    <s v="stat_OZRiD1474QRJIpvnjHCZfiIvKcVD6mIKSSTzg8SwDVx"/>
    <s v="Won- Payment Completed"/>
    <n v="1"/>
    <s v="OpportunityStatusType.Won"/>
    <m/>
    <m/>
    <s v="Fire- Plant"/>
    <s v="lead_wXKoSIQhHwqR7NUaJZRMbmmeIBQNpex5qJk8uqJTt5i"/>
    <s v="AutoGen India Pvt Ltd"/>
    <s v="Bhairavi Jog"/>
    <s v="user_9SBRjyF0n4iWuhUdqRyQkFhl2J4uyNKhFWvvJEvunX8"/>
    <s v="Omkar Ghate"/>
    <s v="2022-08-02 11:18:24.487000+00:00"/>
    <s v="2022-09-23 12:14:45.683000+00:00"/>
    <m/>
    <s v="Pune"/>
    <m/>
    <s v="2020-09-23 02:33:00+00:00"/>
    <m/>
    <n v="60"/>
    <m/>
    <m/>
    <m/>
    <m/>
    <m/>
    <m/>
    <m/>
    <s v="PAID_SOCIAL"/>
    <m/>
    <m/>
    <m/>
    <s v="Manufacturing"/>
    <m/>
    <m/>
    <m/>
    <m/>
    <m/>
    <m/>
    <m/>
    <m/>
    <m/>
    <m/>
    <m/>
    <m/>
    <x v="3"/>
    <m/>
    <s v="user_228eUmsdKIb9OItgmiDq1zD4aPZ1eqiapbaLAGeBf8g"/>
    <s v="Bhairavi Jog"/>
    <s v="Shriram Kulkarni; Siddharth Angolkar"/>
    <m/>
    <s v="September"/>
    <s v="Gated Content; Warm Referral"/>
    <m/>
    <m/>
    <s v="Employee Engagement Handbook"/>
    <m/>
    <m/>
    <m/>
    <s v="2020-12-06 09:48:35.102000+00:00"/>
    <s v="2022-10-20 07:36:36.430000+00:00"/>
    <s v="NON EB"/>
  </r>
  <r>
    <s v="Vrushali Kummar"/>
    <n v="10000000"/>
    <s v="INR"/>
    <n v="0"/>
    <s v="9/24/22"/>
    <s v="Sales"/>
    <s v="stat_1hn9nRJaLbI53NxPuSQgo90kRpbpKsFlwN4oEGNUTdO"/>
    <s v="Lost"/>
    <n v="0"/>
    <s v="OpportunityStatusType.Lost"/>
    <s v="cont_dfR8N4dSlTsdUNm9FdG5KRZ2PgwoS5AFBSdokHRovMg"/>
    <s v="Kathyayini"/>
    <s v="GMC (Renewal)"/>
    <s v="lead_YjZyltFGQCSLRUbHdTPzrUAIO4SDWpKfnDaRnc66wXF"/>
    <s v="ZETWERK"/>
    <s v="Pranav Kenjale"/>
    <s v="user_TZzywQwym26DjuswO479pxRhNKX152z8X1haCx2vcst"/>
    <s v="Vrushali Kummar"/>
    <s v="2022-07-08 11:09:44.732000+00:00"/>
    <s v="2022-09-23 17:34:45.154000+00:00"/>
    <m/>
    <s v="Bangalore"/>
    <m/>
    <m/>
    <m/>
    <n v="1000"/>
    <m/>
    <m/>
    <m/>
    <m/>
    <m/>
    <m/>
    <m/>
    <s v="PAID_SOCIAL"/>
    <m/>
    <m/>
    <m/>
    <s v="Manufacturing"/>
    <m/>
    <m/>
    <m/>
    <m/>
    <m/>
    <m/>
    <m/>
    <m/>
    <m/>
    <m/>
    <m/>
    <m/>
    <x v="15"/>
    <m/>
    <s v="user_1z3bdwgjF9RILRmuQPeXXGoPhafSi1mEgyb4l5sVEvN"/>
    <s v="Ankita Pingale"/>
    <m/>
    <m/>
    <s v="September"/>
    <s v="Gated Content"/>
    <s v="Lusha"/>
    <m/>
    <s v="Employee Engagement Handbook"/>
    <m/>
    <m/>
    <m/>
    <s v="2021-04-28 08:22:27.886000+00:00"/>
    <s v="2022-10-10 07:31:51.910000+00:00"/>
    <m/>
  </r>
  <r>
    <s v="Vrushali Kummar"/>
    <n v="645700"/>
    <s v="INR"/>
    <n v="0"/>
    <s v="9/23/22"/>
    <s v="Sales"/>
    <s v="stat_1hn9nRJaLbI53NxPuSQgo90kRpbpKsFlwN4oEGNUTdO"/>
    <s v="Lost"/>
    <n v="0"/>
    <s v="OpportunityStatusType.Lost"/>
    <s v="cont_dfR8N4dSlTsdUNm9FdG5KRZ2PgwoS5AFBSdokHRovMg"/>
    <s v="Kathyayini"/>
    <s v="GPA (Renewal)"/>
    <s v="lead_YjZyltFGQCSLRUbHdTPzrUAIO4SDWpKfnDaRnc66wXF"/>
    <s v="ZETWERK"/>
    <s v="Pranav Kenjale"/>
    <s v="user_TZzywQwym26DjuswO479pxRhNKX152z8X1haCx2vcst"/>
    <s v="Vrushali Kummar"/>
    <s v="2022-09-01 06:57:54.752000+00:00"/>
    <s v="2022-09-23 17:34:26.833000+00:00"/>
    <m/>
    <s v="Bangalore"/>
    <m/>
    <m/>
    <m/>
    <n v="1000"/>
    <m/>
    <m/>
    <m/>
    <m/>
    <m/>
    <m/>
    <m/>
    <s v="PAID_SOCIAL"/>
    <m/>
    <m/>
    <m/>
    <s v="Manufacturing"/>
    <m/>
    <m/>
    <m/>
    <m/>
    <m/>
    <m/>
    <m/>
    <m/>
    <m/>
    <m/>
    <m/>
    <m/>
    <x v="15"/>
    <m/>
    <s v="user_1z3bdwgjF9RILRmuQPeXXGoPhafSi1mEgyb4l5sVEvN"/>
    <s v="Ankita Pingale"/>
    <m/>
    <m/>
    <s v="September"/>
    <s v="Gated Content"/>
    <s v="Lusha"/>
    <m/>
    <s v="Employee Engagement Handbook"/>
    <m/>
    <m/>
    <m/>
    <s v="2021-04-28 08:22:27.886000+00:00"/>
    <s v="2022-10-10 07:31:51.910000+00:00"/>
    <m/>
  </r>
  <r>
    <s v="Mayur Gadiyar"/>
    <n v="14827"/>
    <s v="INR"/>
    <n v="100"/>
    <s v="9/23/22"/>
    <s v="Sales"/>
    <s v="stat_OZRiD1474QRJIpvnjHCZfiIvKcVD6mIKSSTzg8SwDVx"/>
    <s v="Won- Payment Completed"/>
    <n v="1"/>
    <s v="OpportunityStatusType.Won"/>
    <s v="cont_pwJNCPt5Uota09v1N5JuECh5KiOgbxBskr9lAGAvOmM"/>
    <s v="Narendra Kumar"/>
    <s v="Motor insurance"/>
    <s v="lead_j3ijfzhVxRkRM1sw9wtk48GSiRKbOMDtNBzw3Ilpq1G"/>
    <s v="Vritti Solutions"/>
    <s v="Nikhil Ahuja"/>
    <s v="user_bdUPAGjcS7p6513So3N4g3aWNS5HuBuVJi7bvCPAsLt"/>
    <s v="Mayur Gadiyar"/>
    <s v="2022-09-08 11:40:19.354000+00:00"/>
    <s v="2022-09-23 08:14:21.426000+00:00"/>
    <m/>
    <s v="Pune"/>
    <m/>
    <m/>
    <m/>
    <n v="231"/>
    <m/>
    <m/>
    <m/>
    <m/>
    <m/>
    <m/>
    <m/>
    <m/>
    <m/>
    <m/>
    <m/>
    <s v="IT Services &amp; IT Consulting"/>
    <m/>
    <m/>
    <m/>
    <m/>
    <m/>
    <m/>
    <m/>
    <m/>
    <m/>
    <m/>
    <m/>
    <m/>
    <x v="11"/>
    <m/>
    <s v="user_bdUPAGjcS7p6513So3N4g3aWNS5HuBuVJi7bvCPAsLt"/>
    <s v="Mayur Gadiyar"/>
    <s v="Shriram Kulkarni"/>
    <m/>
    <s v="May"/>
    <s v="Cold Call"/>
    <s v="Lusha"/>
    <m/>
    <m/>
    <m/>
    <m/>
    <m/>
    <s v="2022-01-10 13:09:17.828000+00:00"/>
    <s v="2022-10-13 04:21:39.310000+00:00"/>
    <s v="NON EB"/>
  </r>
  <r>
    <s v="Omkar Ghate"/>
    <n v="990000"/>
    <s v="INR"/>
    <n v="100"/>
    <s v="9/23/22"/>
    <s v="Sales"/>
    <s v="stat_OZRiD1474QRJIpvnjHCZfiIvKcVD6mIKSSTzg8SwDVx"/>
    <s v="Won- Payment Completed"/>
    <n v="1"/>
    <s v="OpportunityStatusType.Won"/>
    <m/>
    <m/>
    <s v="GMC (1+5)- Renewal"/>
    <s v="lead_wXKoSIQhHwqR7NUaJZRMbmmeIBQNpex5qJk8uqJTt5i"/>
    <s v="AutoGen India Pvt Ltd"/>
    <s v="Bhairavi Jog"/>
    <s v="user_9SBRjyF0n4iWuhUdqRyQkFhl2J4uyNKhFWvvJEvunX8"/>
    <s v="Omkar Ghate"/>
    <s v="2022-07-25 05:20:00.061000+00:00"/>
    <s v="2022-09-23 12:14:32.928000+00:00"/>
    <m/>
    <s v="Pune"/>
    <m/>
    <s v="2020-09-23 02:33:00+00:00"/>
    <m/>
    <n v="60"/>
    <m/>
    <m/>
    <m/>
    <m/>
    <m/>
    <m/>
    <m/>
    <s v="PAID_SOCIAL"/>
    <m/>
    <m/>
    <m/>
    <s v="Manufacturing"/>
    <m/>
    <m/>
    <m/>
    <m/>
    <m/>
    <m/>
    <m/>
    <m/>
    <m/>
    <m/>
    <m/>
    <m/>
    <x v="3"/>
    <m/>
    <s v="user_228eUmsdKIb9OItgmiDq1zD4aPZ1eqiapbaLAGeBf8g"/>
    <s v="Bhairavi Jog"/>
    <s v="Shriram Kulkarni; Siddharth Angolkar"/>
    <m/>
    <s v="September"/>
    <s v="Gated Content; Warm Referral"/>
    <m/>
    <m/>
    <s v="Employee Engagement Handbook"/>
    <m/>
    <m/>
    <m/>
    <s v="2020-12-06 09:48:35.102000+00:00"/>
    <s v="2022-10-20 07:36:36.430000+00:00"/>
    <s v="GMC"/>
  </r>
  <r>
    <s v="Mayur Gadiyar"/>
    <n v="522750"/>
    <s v="INR"/>
    <n v="100"/>
    <s v="9/23/22"/>
    <s v="Sales"/>
    <s v="stat_OZRiD1474QRJIpvnjHCZfiIvKcVD6mIKSSTzg8SwDVx"/>
    <s v="Won- Payment Completed"/>
    <n v="1"/>
    <s v="OpportunityStatusType.Won"/>
    <s v="cont_Lw5vuiGD7NL7g1qLdA7zmCzFFRY69TSZ6CR4idPkOVB"/>
    <s v="Priyanka chitre"/>
    <m/>
    <s v="lead_JYfDc411nk491p5GYtl0zLhxgg7oXcpE1uYibCnLFNV"/>
    <s v="Khel Group Pvt Ltd"/>
    <s v="Gauri Munge"/>
    <s v="user_bdUPAGjcS7p6513So3N4g3aWNS5HuBuVJi7bvCPAsLt"/>
    <s v="Mayur Gadiyar"/>
    <s v="2022-08-26 09:08:16.176000+00:00"/>
    <s v="2022-09-23 08:18:08.934000+00:00"/>
    <m/>
    <s v="Mumbai"/>
    <m/>
    <m/>
    <m/>
    <n v="95"/>
    <m/>
    <m/>
    <m/>
    <m/>
    <m/>
    <m/>
    <m/>
    <m/>
    <m/>
    <m/>
    <m/>
    <s v="IT Services &amp; IT Consulting"/>
    <m/>
    <m/>
    <m/>
    <m/>
    <m/>
    <m/>
    <m/>
    <m/>
    <m/>
    <m/>
    <m/>
    <m/>
    <x v="4"/>
    <m/>
    <s v="user_2jRs4eIjwv8MozxYA1DE9MMy0FWf2gMgweg2LiJNu64"/>
    <s v="Gauri Munge"/>
    <s v="Dr. Anil More"/>
    <m/>
    <s v="September"/>
    <s v="Cold Call"/>
    <s v="Mr. E"/>
    <m/>
    <m/>
    <m/>
    <m/>
    <m/>
    <s v="2022-08-01 10:00:47.992000+00:00"/>
    <s v="2022-10-14 02:38:50.764000+00:00"/>
    <m/>
  </r>
  <r>
    <s v="Satyajit Chati"/>
    <n v="200000"/>
    <s v="INR"/>
    <n v="50"/>
    <s v="9/30/22"/>
    <s v="Sales"/>
    <s v="stat_kLhaUSYbyIgQOHjvcKAHYNQn1lIjd0wTZfiU50Lt3mL"/>
    <s v="Demo Completed"/>
    <n v="0"/>
    <s v="OpportunityStatusType.Active"/>
    <s v="cont_jv2xS61QafYDZWHYbRNqBwKAh4orsZO8hdHZU8m6lB3"/>
    <s v="Anusree Roy Saha"/>
    <m/>
    <s v="lead_Qg5oUQGwk59eUQHVgiXtfkDmaKPkCwIZ99ReH56nMlw"/>
    <s v="CakeZone (Fresh)"/>
    <s v="Harmanjit Singh"/>
    <s v="user_lwF8ctKa5IyxqATpO2EOw2h0AEPiCMHOgewiH38Ei77"/>
    <s v="Harmanjit Singh"/>
    <s v="2022-09-08 07:18:27.017000+00:00"/>
    <s v="2022-09-23 06:42:07.353000+00:00"/>
    <m/>
    <s v="Bangalore"/>
    <m/>
    <m/>
    <m/>
    <n v="50"/>
    <m/>
    <m/>
    <m/>
    <m/>
    <m/>
    <m/>
    <m/>
    <s v="PAID_SOCIAL"/>
    <m/>
    <m/>
    <m/>
    <m/>
    <m/>
    <m/>
    <m/>
    <m/>
    <m/>
    <m/>
    <m/>
    <m/>
    <m/>
    <m/>
    <m/>
    <m/>
    <x v="3"/>
    <m/>
    <s v="user_lwF8ctKa5IyxqATpO2EOw2h0AEPiCMHOgewiH38Ei77"/>
    <s v="Harmanjit Singh"/>
    <m/>
    <m/>
    <m/>
    <s v="Gated Content"/>
    <m/>
    <m/>
    <s v="Employee Engagement Handbook"/>
    <m/>
    <m/>
    <m/>
    <s v="2022-09-07 17:54:13.101000+00:00"/>
    <s v="2022-10-13 10:40:59.032000+00:00"/>
    <s v="GMC"/>
  </r>
  <r>
    <s v="Prateek Wadhwa"/>
    <n v="40000"/>
    <s v="INR"/>
    <n v="0"/>
    <s v="9/30/22"/>
    <s v="Sales"/>
    <s v="stat_kcR4fZg7TU7jjk1jAVua3qGLRS4J5uFayEjK5j02wtv"/>
    <s v="Unqualified"/>
    <n v="0"/>
    <s v="OpportunityStatusType.Lost"/>
    <m/>
    <m/>
    <s v="GMC-Fresh"/>
    <s v="lead_fR5kzJKquYLLxD3w45c6SAXxNti3r4LxLvTHuR6thC6"/>
    <s v="St Stanislaus School (Fresh)"/>
    <s v="Bhairavi Jog"/>
    <s v="user_FdWFezbLzkYQcGsBUsjZO25nr2poK2nRbqV47Rs5Kfm"/>
    <s v="Prateek Wadhwa"/>
    <s v="2022-08-05 07:46:35.476000+00:00"/>
    <s v="2022-09-23 07:24:52.814000+00:00"/>
    <m/>
    <s v="Mumbai"/>
    <m/>
    <m/>
    <m/>
    <n v="20"/>
    <m/>
    <m/>
    <m/>
    <m/>
    <m/>
    <m/>
    <m/>
    <m/>
    <m/>
    <m/>
    <m/>
    <s v="Education"/>
    <m/>
    <m/>
    <m/>
    <m/>
    <m/>
    <m/>
    <m/>
    <m/>
    <m/>
    <m/>
    <m/>
    <m/>
    <x v="10"/>
    <m/>
    <s v="user_228eUmsdKIb9OItgmiDq1zD4aPZ1eqiapbaLAGeBf8g"/>
    <s v="Bhairavi Jog"/>
    <m/>
    <m/>
    <m/>
    <s v="Cold Call"/>
    <m/>
    <m/>
    <m/>
    <m/>
    <m/>
    <m/>
    <s v="2021-08-13 04:50:19.760000+00:00"/>
    <s v="2022-09-23 07:24:58.434000+00:00"/>
    <s v="GMC"/>
  </r>
  <r>
    <s v="Sarvesh Pawar"/>
    <n v="100000"/>
    <s v="INR"/>
    <n v="0"/>
    <s v="9/30/22"/>
    <s v="Sales"/>
    <s v="stat_1hn9nRJaLbI53NxPuSQgo90kRpbpKsFlwN4oEGNUTdO"/>
    <s v="Lost"/>
    <n v="0"/>
    <s v="OpportunityStatusType.Lost"/>
    <m/>
    <m/>
    <s v="GMC-Fresh SI-5lacs RR-No capping Maternity-With-50k and without -both options"/>
    <s v="lead_m6ihozGVzxfIJ92noik4lIZW1DeyVX9SCJEIGsVfZYn"/>
    <s v="DotKonnekt"/>
    <s v="Bharti Bankey"/>
    <s v="user_A8KOTZADnUtEQOLt4nSLAmteNStuGh80js75RYjrXVt"/>
    <s v="Sarvesh Pawar"/>
    <s v="2022-09-09 05:46:33.695000+00:00"/>
    <s v="2022-09-23 07:28:10.065000+00:00"/>
    <m/>
    <s v="Bangalore"/>
    <m/>
    <s v="2022-09-08 09:14:23+00:00"/>
    <m/>
    <n v="12"/>
    <m/>
    <m/>
    <m/>
    <m/>
    <m/>
    <m/>
    <m/>
    <s v="PAID_SEARCH"/>
    <m/>
    <m/>
    <m/>
    <m/>
    <m/>
    <m/>
    <m/>
    <m/>
    <m/>
    <m/>
    <m/>
    <m/>
    <m/>
    <m/>
    <m/>
    <m/>
    <x v="3"/>
    <m/>
    <s v="user_aM3WaaSUQQmaNnsm9l2FQRVWUEr8RN2ZdXzsuQUalQ3"/>
    <s v="Bharti Bankey"/>
    <m/>
    <m/>
    <m/>
    <s v="Inbound"/>
    <s v="Inbound via website"/>
    <m/>
    <s v="Employee Count 25"/>
    <m/>
    <m/>
    <m/>
    <s v="2022-09-08 09:17:17.693000+00:00"/>
    <s v="2022-09-23 07:28:21.636000+00:00"/>
    <s v="GMC"/>
  </r>
  <r>
    <s v="Sarvesh Pawar"/>
    <n v="20000"/>
    <s v="INR"/>
    <n v="50"/>
    <s v="9/26/22"/>
    <s v="Sales"/>
    <s v="stat_LAF6zc710op7pnBQxMZo0IXU6mVHAxtY6FLz1R7BEWw"/>
    <s v="Data Received"/>
    <n v="0"/>
    <s v="OpportunityStatusType.Active"/>
    <s v="cont_r59Q6Z7aNWG0tg0bHJQQjNSF6gzfjEzvviVOu0LhGP3"/>
    <s v="Nishant Garg"/>
    <m/>
    <s v="lead_Z7ID39aUbzrCmchNcV6FDcTs8JWYYqQYAJ2JLEYLv6V"/>
    <s v="Stetig Consulting Private Limited"/>
    <s v="Sarvesh Pawar"/>
    <s v="user_A8KOTZADnUtEQOLt4nSLAmteNStuGh80js75RYjrXVt"/>
    <s v="Sarvesh Pawar"/>
    <s v="2022-09-21 05:59:25.858000+00:00"/>
    <s v="2022-09-23 06:33:04.800000+00:00"/>
    <m/>
    <s v="Pune"/>
    <m/>
    <m/>
    <m/>
    <n v="91"/>
    <m/>
    <m/>
    <m/>
    <m/>
    <m/>
    <m/>
    <m/>
    <m/>
    <m/>
    <m/>
    <m/>
    <s v="IT Services &amp; IT Consulting"/>
    <m/>
    <m/>
    <m/>
    <m/>
    <m/>
    <m/>
    <m/>
    <m/>
    <m/>
    <m/>
    <m/>
    <m/>
    <x v="7"/>
    <m/>
    <s v="user_A8KOTZADnUtEQOLt4nSLAmteNStuGh80js75RYjrXVt"/>
    <s v="Sarvesh Pawar"/>
    <s v="Shriram Kulkarni"/>
    <m/>
    <s v="September"/>
    <s v="Cold Call"/>
    <s v="Lusha"/>
    <m/>
    <s v="Glengarry"/>
    <m/>
    <m/>
    <m/>
    <s v="2021-12-09 09:17:51.629000+00:00"/>
    <s v="2022-10-20 11:45:53.782000+00:00"/>
    <s v="GPA"/>
  </r>
  <r>
    <s v="Sonal Paithankar"/>
    <n v="500000"/>
    <s v="INR"/>
    <n v="50"/>
    <s v="9/28/22"/>
    <s v="Sales"/>
    <s v="stat_aO2k5df3Tbj6iKGy1q1qOz4WkOm3guKV5pdsh2YPamR"/>
    <s v="Proposal Call Completed"/>
    <n v="0"/>
    <s v="OpportunityStatusType.Active"/>
    <m/>
    <m/>
    <s v="GPA"/>
    <s v="lead_uxzcpfeKI79kusD2zsZBiAuFLDrqsJx1YTgdLMOBP9a"/>
    <s v="PropTiger.com"/>
    <s v="Aditya Binani"/>
    <s v="user_Iwn6da5WKkZqwUySK0oUuCb72pFP5WEm4zAb92ijqFe"/>
    <s v="Sonal Paithankar"/>
    <s v="2022-07-05 12:43:45.674000+00:00"/>
    <s v="2022-09-23 04:19:55.631000+00:00"/>
    <m/>
    <s v="Gurgaon"/>
    <m/>
    <m/>
    <m/>
    <n v="1073"/>
    <m/>
    <m/>
    <m/>
    <m/>
    <m/>
    <m/>
    <m/>
    <s v="PAID_SOCIAL"/>
    <m/>
    <m/>
    <m/>
    <s v="Construction &amp; Real Estate"/>
    <m/>
    <m/>
    <m/>
    <m/>
    <m/>
    <m/>
    <m/>
    <m/>
    <m/>
    <m/>
    <m/>
    <m/>
    <x v="5"/>
    <m/>
    <s v="user_g5Yw4Z4XnIbmcGhJO80vdtFdd5ElcDlgYO3q8l82ODn"/>
    <s v="Aditya Binani"/>
    <m/>
    <m/>
    <s v="September"/>
    <s v="Cold Call"/>
    <s v="Insurer Database"/>
    <m/>
    <s v="AM is Abhishek Wahane,Lead Magnet Lead"/>
    <m/>
    <m/>
    <m/>
    <s v="2021-09-08 04:26:58.381000+00:00"/>
    <s v="2022-10-18 15:58:36.868000+00:00"/>
    <m/>
  </r>
  <r>
    <s v="Omkar Ghate"/>
    <n v="2158000"/>
    <s v="INR"/>
    <n v="0"/>
    <s v="9/30/22"/>
    <s v="Sales"/>
    <s v="stat_1hn9nRJaLbI53NxPuSQgo90kRpbpKsFlwN4oEGNUTdO"/>
    <s v="Lost"/>
    <n v="0"/>
    <s v="OpportunityStatusType.Lost"/>
    <m/>
    <m/>
    <s v="Client received a quote of 19 L from another insurer and closed with them"/>
    <s v="lead_nwFuu6giFejYM51JJgYUUP9cENkaBwj1GP2839f1iMe"/>
    <s v="Alicon Castalloy Limited"/>
    <s v="Aditya Binani"/>
    <s v="user_9SBRjyF0n4iWuhUdqRyQkFhl2J4uyNKhFWvvJEvunX8"/>
    <s v="Omkar Ghate"/>
    <s v="2022-08-08 14:22:36.247000+00:00"/>
    <s v="2022-09-23 04:33:55.840000+00:00"/>
    <m/>
    <s v="Pune"/>
    <m/>
    <m/>
    <m/>
    <n v="309"/>
    <m/>
    <m/>
    <m/>
    <m/>
    <m/>
    <m/>
    <m/>
    <m/>
    <m/>
    <m/>
    <m/>
    <s v="Manufacturing"/>
    <m/>
    <m/>
    <m/>
    <m/>
    <m/>
    <m/>
    <m/>
    <m/>
    <m/>
    <m/>
    <m/>
    <m/>
    <x v="5"/>
    <m/>
    <s v="user_g5Yw4Z4XnIbmcGhJO80vdtFdd5ElcDlgYO3q8l82ODn"/>
    <s v="Aditya Binani"/>
    <m/>
    <m/>
    <s v="February; September"/>
    <s v="Cold Call"/>
    <m/>
    <m/>
    <s v="AM Opps - Ibrahim"/>
    <m/>
    <m/>
    <m/>
    <s v="2021-11-01 06:20:53.702000+00:00"/>
    <s v="2022-09-23 04:33:55.932000+00:00"/>
    <m/>
  </r>
  <r>
    <s v="Sonal Paithankar"/>
    <n v="300000"/>
    <s v="INR"/>
    <n v="0"/>
    <s v="9/30/22"/>
    <s v="Sales"/>
    <s v="stat_kcR4fZg7TU7jjk1jAVua3qGLRS4J5uFayEjK5j02wtv"/>
    <s v="Unqualified"/>
    <n v="0"/>
    <s v="OpportunityStatusType.Lost"/>
    <m/>
    <m/>
    <s v="GPA"/>
    <s v="lead_agx10wPnWTDSSLfzAD6U7BoE2g0Ty9WdYdH7DnUmKA1"/>
    <s v="Planetcast"/>
    <s v="Aditya Binani"/>
    <s v="user_g5Yw4Z4XnIbmcGhJO80vdtFdd5ElcDlgYO3q8l82ODn"/>
    <s v="Aditya Binani"/>
    <s v="2022-08-16 10:20:41.112000+00:00"/>
    <s v="2022-09-22 18:48:52.378000+00:00"/>
    <m/>
    <s v="Mumbai"/>
    <m/>
    <m/>
    <m/>
    <n v="1300"/>
    <m/>
    <m/>
    <m/>
    <m/>
    <m/>
    <m/>
    <m/>
    <m/>
    <m/>
    <m/>
    <m/>
    <s v="Others"/>
    <m/>
    <m/>
    <m/>
    <m/>
    <m/>
    <m/>
    <m/>
    <m/>
    <m/>
    <m/>
    <m/>
    <m/>
    <x v="1"/>
    <m/>
    <s v="user_vMd4rmcrSbjykdyL2J7rrYn84SWdcNc5FKligrmItPw"/>
    <s v="Shreenath Bhat"/>
    <m/>
    <m/>
    <s v="October"/>
    <s v="Cold Call"/>
    <m/>
    <m/>
    <m/>
    <m/>
    <m/>
    <m/>
    <s v="2022-04-29 04:39:19.691000+00:00"/>
    <s v="2022-10-20 10:21:13.391000+00:00"/>
    <m/>
  </r>
  <r>
    <s v="Naveen Kumar"/>
    <n v="2000000"/>
    <s v="INR"/>
    <n v="0"/>
    <s v="9/23/22"/>
    <s v="Sales"/>
    <s v="stat_1hn9nRJaLbI53NxPuSQgo90kRpbpKsFlwN4oEGNUTdO"/>
    <s v="Lost"/>
    <n v="0"/>
    <s v="OpportunityStatusType.Lost"/>
    <s v="cont_HCGCAHxNHDM4uD8BS9UVm1AYuiDIx1nlpM0j7VNkjFJ"/>
    <s v="Kavitha"/>
    <s v="GMC (Renewal) - Insufficient Data"/>
    <s v="lead_rNB24QLcbLg4XDbpRbHiRSJ8U6i32fOja0empydiRKL"/>
    <s v="Sequel Logistics"/>
    <s v="Pranav Kenjale"/>
    <s v="user_N52PP2uP2VZc2gm0nhh6CNFSif4n85g1cdxoNFd9ct0"/>
    <s v="Naveen Kumar"/>
    <s v="2022-08-08 10:28:21.720000+00:00"/>
    <s v="2022-09-23 03:55:56.437000+00:00"/>
    <m/>
    <s v="Bangalore"/>
    <m/>
    <m/>
    <m/>
    <n v="700"/>
    <m/>
    <m/>
    <m/>
    <m/>
    <m/>
    <m/>
    <m/>
    <m/>
    <m/>
    <m/>
    <m/>
    <s v="Transportation &amp; Logistics"/>
    <m/>
    <m/>
    <m/>
    <m/>
    <m/>
    <m/>
    <m/>
    <m/>
    <m/>
    <m/>
    <m/>
    <m/>
    <x v="5"/>
    <m/>
    <s v="user_elsJRWsVnVWXwXYDqwMxWZeO0sLXCWVtdfpMy6LREbN"/>
    <s v="Suraj Jadhav"/>
    <m/>
    <m/>
    <s v="September"/>
    <s v="Gated Content"/>
    <s v="Naukri.com"/>
    <m/>
    <s v="Employee Engagement Handbook"/>
    <m/>
    <m/>
    <m/>
    <s v="2022-05-20 06:57:06.278000+00:00"/>
    <s v="2022-10-10 07:33:46.419000+00:00"/>
    <m/>
  </r>
  <r>
    <s v="Sonal Paithankar"/>
    <n v="3000000"/>
    <s v="INR"/>
    <n v="0"/>
    <s v="9/30/22"/>
    <s v="Sales"/>
    <s v="stat_kcR4fZg7TU7jjk1jAVua3qGLRS4J5uFayEjK5j02wtv"/>
    <s v="Unqualified"/>
    <n v="0"/>
    <s v="OpportunityStatusType.Lost"/>
    <m/>
    <m/>
    <s v="GMC"/>
    <s v="lead_agx10wPnWTDSSLfzAD6U7BoE2g0Ty9WdYdH7DnUmKA1"/>
    <s v="Planetcast"/>
    <s v="Aditya Binani"/>
    <s v="user_g5Yw4Z4XnIbmcGhJO80vdtFdd5ElcDlgYO3q8l82ODn"/>
    <s v="Aditya Binani"/>
    <s v="2022-08-16 10:20:16.135000+00:00"/>
    <s v="2022-09-22 18:48:46.595000+00:00"/>
    <m/>
    <s v="Mumbai"/>
    <m/>
    <m/>
    <m/>
    <n v="1300"/>
    <m/>
    <m/>
    <m/>
    <m/>
    <m/>
    <m/>
    <m/>
    <m/>
    <m/>
    <m/>
    <m/>
    <s v="Others"/>
    <m/>
    <m/>
    <m/>
    <m/>
    <m/>
    <m/>
    <m/>
    <m/>
    <m/>
    <m/>
    <m/>
    <m/>
    <x v="1"/>
    <m/>
    <s v="user_vMd4rmcrSbjykdyL2J7rrYn84SWdcNc5FKligrmItPw"/>
    <s v="Shreenath Bhat"/>
    <m/>
    <m/>
    <s v="October"/>
    <s v="Cold Call"/>
    <m/>
    <m/>
    <m/>
    <m/>
    <m/>
    <m/>
    <s v="2022-04-29 04:39:19.691000+00:00"/>
    <s v="2022-10-20 10:21:13.391000+00:00"/>
    <m/>
  </r>
  <r>
    <s v="Kashif Ahmad"/>
    <n v="200000"/>
    <s v="INR"/>
    <n v="0"/>
    <s v="9/15/22"/>
    <s v="Sales"/>
    <s v="stat_kcR4fZg7TU7jjk1jAVua3qGLRS4J5uFayEjK5j02wtv"/>
    <s v="Unqualified"/>
    <n v="0"/>
    <s v="OpportunityStatusType.Lost"/>
    <s v="cont_20xKY3TuABvNOOnjTHYHcoIUMXPwBMUKTvC7sh2CnyZ"/>
    <s v="Sylvia"/>
    <s v="GMC - FRESH"/>
    <s v="lead_2yOXS4kIKQ7849vFEDU4Qdct42gD7IRBiTxjv7cKrce"/>
    <s v="Allpos software"/>
    <s v="Daya Gowda"/>
    <s v="user_LKRhV6rhcBe0uL8u70UUGeDjbMupuho4TaiAOCbT7HT"/>
    <s v="Kashif Ahmad"/>
    <s v="2022-06-22 10:32:58.322000+00:00"/>
    <s v="2022-09-22 16:37:04.530000+00:00"/>
    <m/>
    <s v="Chennai"/>
    <m/>
    <m/>
    <m/>
    <n v="30"/>
    <m/>
    <m/>
    <m/>
    <m/>
    <m/>
    <m/>
    <m/>
    <m/>
    <m/>
    <m/>
    <m/>
    <s v="IT Services &amp; IT Consulting"/>
    <m/>
    <m/>
    <m/>
    <m/>
    <m/>
    <m/>
    <m/>
    <m/>
    <m/>
    <m/>
    <m/>
    <m/>
    <x v="3"/>
    <m/>
    <s v="user_encRk5bIEFN6ZA11h4WH2AdZTiZpogLSlMIaj0E30SZ"/>
    <s v="Daya Gowda"/>
    <m/>
    <m/>
    <m/>
    <s v="Cold Call"/>
    <m/>
    <m/>
    <s v="Lead Magnet Lead"/>
    <m/>
    <m/>
    <m/>
    <s v="2021-09-03 06:09:01.439000+00:00"/>
    <s v="2022-09-22 16:37:04.629000+00:00"/>
    <m/>
  </r>
  <r>
    <s v="Prateek Wadhwa"/>
    <n v="50000"/>
    <s v="INR"/>
    <n v="0"/>
    <s v="9/25/22"/>
    <s v="Sales"/>
    <s v="stat_kcR4fZg7TU7jjk1jAVua3qGLRS4J5uFayEjK5j02wtv"/>
    <s v="Unqualified"/>
    <n v="0"/>
    <s v="OpportunityStatusType.Lost"/>
    <s v="cont_ssEGD4C3WeVy72nt8J5BwzlmP7SUAy8W4edxY82HaC8"/>
    <s v="Bhoomika Yadav"/>
    <m/>
    <s v="lead_RaeMMV1jYoyPLUuiVmNwQg2IbcZz6MDNvmyhv76rncz"/>
    <s v="IFI Techsolutions"/>
    <s v="Prateek Wadhwa"/>
    <s v="user_FdWFezbLzkYQcGsBUsjZO25nr2poK2nRbqV47Rs5Kfm"/>
    <s v="Prateek Wadhwa"/>
    <s v="2022-05-06 05:53:59.134000+00:00"/>
    <s v="2022-09-22 12:34:41.284000+00:00"/>
    <m/>
    <s v="Mumbai"/>
    <m/>
    <m/>
    <m/>
    <n v="134"/>
    <m/>
    <m/>
    <m/>
    <m/>
    <m/>
    <m/>
    <m/>
    <s v="PAID_SOCIAL"/>
    <m/>
    <m/>
    <m/>
    <s v="IT Services &amp; IT Consulting"/>
    <m/>
    <m/>
    <m/>
    <m/>
    <m/>
    <m/>
    <m/>
    <m/>
    <m/>
    <m/>
    <m/>
    <m/>
    <x v="8"/>
    <m/>
    <s v="user_FdWFezbLzkYQcGsBUsjZO25nr2poK2nRbqV47Rs5Kfm"/>
    <s v="Prateek Wadhwa"/>
    <m/>
    <m/>
    <s v="September"/>
    <s v="Gated Content"/>
    <s v="Lusha"/>
    <m/>
    <s v="Employee Engagement Handbook"/>
    <m/>
    <m/>
    <m/>
    <s v="2021-12-09 09:17:44.284000+00:00"/>
    <s v="2022-09-28 10:15:12.380000+00:00"/>
    <s v="GPA"/>
  </r>
  <r>
    <s v="Vrushali Kummar"/>
    <n v="700000"/>
    <s v="INR"/>
    <n v="0"/>
    <s v="9/28/22"/>
    <s v="Sales"/>
    <s v="stat_1hn9nRJaLbI53NxPuSQgo90kRpbpKsFlwN4oEGNUTdO"/>
    <s v="Lost"/>
    <n v="0"/>
    <s v="OpportunityStatusType.Lost"/>
    <m/>
    <m/>
    <m/>
    <s v="lead_1HP2vDzzHd7ZBnzGxUBBqqJmRNatq8qns7C645AOJCC"/>
    <s v="Data Bridge Market Research"/>
    <s v="Satyajit Chati"/>
    <s v="user_TZzywQwym26DjuswO479pxRhNKX152z8X1haCx2vcst"/>
    <s v="Vrushali Kummar"/>
    <s v="2022-07-14 11:58:48.524000+00:00"/>
    <s v="2022-09-22 15:17:49.875000+00:00"/>
    <m/>
    <s v="Pune"/>
    <m/>
    <m/>
    <m/>
    <n v="294"/>
    <m/>
    <m/>
    <m/>
    <m/>
    <m/>
    <m/>
    <m/>
    <m/>
    <m/>
    <m/>
    <m/>
    <s v="Digital Marketing &amp; Advertising"/>
    <m/>
    <m/>
    <m/>
    <m/>
    <m/>
    <m/>
    <m/>
    <m/>
    <m/>
    <m/>
    <m/>
    <m/>
    <x v="3"/>
    <m/>
    <s v="user_5IQTpX6DsnoeoDfxqzqojpVoQLXPh68nhDjLS5ETjYj"/>
    <s v="Satyajit Chati"/>
    <m/>
    <m/>
    <s v="September"/>
    <s v="Cold Call"/>
    <m/>
    <m/>
    <s v="Lead Magnet Lead"/>
    <m/>
    <m/>
    <m/>
    <s v="2021-09-01 13:52:54.168000+00:00"/>
    <s v="2022-09-22 15:17:49.948000+00:00"/>
    <m/>
  </r>
  <r>
    <s v="Mayur Gadiyar"/>
    <n v="400000"/>
    <s v="INR"/>
    <n v="0"/>
    <s v="9/21/22"/>
    <s v="Sales"/>
    <s v="stat_kcR4fZg7TU7jjk1jAVua3qGLRS4J5uFayEjK5j02wtv"/>
    <s v="Unqualified"/>
    <n v="0"/>
    <s v="OpportunityStatusType.Lost"/>
    <s v="cont_WttWcznQ1E7VsQyJerwwKvihUs62F06bECPvgpPQ9F4"/>
    <s v="Umesh"/>
    <s v="GMC Renewal"/>
    <s v="lead_6KrcrkSKJm6PpRElvbRhGxmvc2JMXN2IQfqHvAn7wqN"/>
    <s v="Nirvaa Solutions Pvt. Ltd."/>
    <s v="Ankita Pingale"/>
    <s v="user_bdUPAGjcS7p6513So3N4g3aWNS5HuBuVJi7bvCPAsLt"/>
    <s v="Mayur Gadiyar"/>
    <s v="2022-09-15 07:56:30.418000+00:00"/>
    <s v="2022-09-22 08:00:23.282000+00:00"/>
    <m/>
    <s v="Mumbai"/>
    <m/>
    <m/>
    <m/>
    <n v="92"/>
    <m/>
    <m/>
    <m/>
    <m/>
    <m/>
    <m/>
    <m/>
    <s v="PAID_SOCIAL"/>
    <m/>
    <m/>
    <m/>
    <s v="Others"/>
    <m/>
    <m/>
    <m/>
    <m/>
    <m/>
    <m/>
    <m/>
    <m/>
    <m/>
    <m/>
    <m/>
    <m/>
    <x v="4"/>
    <m/>
    <s v="user_1z3bdwgjF9RILRmuQPeXXGoPhafSi1mEgyb4l5sVEvN"/>
    <s v="Ankita Pingale"/>
    <m/>
    <m/>
    <s v="September"/>
    <s v="Cold Call; Gated Content"/>
    <s v="Other"/>
    <m/>
    <s v="Employee Engagement Handbook"/>
    <m/>
    <m/>
    <m/>
    <s v="2022-08-01 10:03:17.834000+00:00"/>
    <s v="2022-09-22 08:00:23.329000+00:00"/>
    <s v="GMC"/>
  </r>
  <r>
    <s v="Mayur Gadiyar"/>
    <n v="20000"/>
    <s v="INR"/>
    <n v="0"/>
    <s v="9/21/22"/>
    <s v="Sales"/>
    <s v="stat_1hn9nRJaLbI53NxPuSQgo90kRpbpKsFlwN4oEGNUTdO"/>
    <s v="Lost"/>
    <n v="0"/>
    <s v="OpportunityStatusType.Lost"/>
    <m/>
    <m/>
    <s v="GPA - Renewal"/>
    <s v="lead_ryUH2xrc8AuXFpPL7QETLj0G6D1EfSjo7KMqZW7277T"/>
    <s v="SELCO Foundation"/>
    <s v="Shreenath Bhat"/>
    <s v="user_bdUPAGjcS7p6513So3N4g3aWNS5HuBuVJi7bvCPAsLt"/>
    <s v="Mayur Gadiyar"/>
    <s v="2022-09-16 05:01:34.300000+00:00"/>
    <s v="2022-09-22 07:57:45.697000+00:00"/>
    <m/>
    <s v="Bangalore"/>
    <m/>
    <m/>
    <m/>
    <n v="125"/>
    <m/>
    <m/>
    <m/>
    <m/>
    <m/>
    <m/>
    <m/>
    <s v="PAID_SOCIAL"/>
    <m/>
    <m/>
    <m/>
    <m/>
    <m/>
    <m/>
    <m/>
    <m/>
    <m/>
    <m/>
    <m/>
    <m/>
    <m/>
    <m/>
    <m/>
    <m/>
    <x v="3"/>
    <m/>
    <s v="user_vMd4rmcrSbjykdyL2J7rrYn84SWdcNc5FKligrmItPw"/>
    <s v="Shreenath Bhat"/>
    <m/>
    <m/>
    <s v="October"/>
    <s v="Gated Content"/>
    <m/>
    <m/>
    <s v="Employee Engagement Handbook"/>
    <m/>
    <m/>
    <m/>
    <s v="2022-06-05 09:04:23.808000+00:00"/>
    <s v="2022-10-20 06:21:22.537000+00:00"/>
    <s v="GPA"/>
  </r>
  <r>
    <s v="Navin Panjwani"/>
    <n v="171429"/>
    <s v="INR"/>
    <n v="100"/>
    <s v="9/22/22"/>
    <s v="Sales"/>
    <s v="stat_OZRiD1474QRJIpvnjHCZfiIvKcVD6mIKSSTzg8SwDVx"/>
    <s v="Won- Payment Completed"/>
    <n v="1"/>
    <s v="OpportunityStatusType.Won"/>
    <s v="cont_cXRIf9g2loxi9VTGdwPlCgmQ3chskL4tH1vW8YQe8XR"/>
    <s v="Arshia Manoj"/>
    <s v="GMC Renewal"/>
    <s v="lead_s8bsnEOVeHtBSz257l2bvmhip7kupc5NOHJ01WtV2IE"/>
    <s v="Beyondid ( Renewal , 22nd Sept )"/>
    <s v="Aishwarya Nyayadhish"/>
    <s v="user_sD3YjSs92XKUfD0OPHeo886g6tW6aCM0iUhX5VVUuJi"/>
    <s v="Navin Panjwani"/>
    <s v="2022-08-19 07:40:40.410000+00:00"/>
    <s v="2022-09-22 11:25:13.612000+00:00"/>
    <m/>
    <s v="Bangalore"/>
    <m/>
    <m/>
    <m/>
    <n v="26"/>
    <m/>
    <m/>
    <m/>
    <m/>
    <m/>
    <m/>
    <m/>
    <m/>
    <m/>
    <m/>
    <m/>
    <s v="Others"/>
    <m/>
    <m/>
    <m/>
    <m/>
    <m/>
    <m/>
    <m/>
    <m/>
    <m/>
    <m/>
    <m/>
    <m/>
    <x v="3"/>
    <m/>
    <s v="user_6hRQhcoLhZEDUBYaw3vS7rv6T5582sGfXq4jNRqTfUU"/>
    <s v="Aishwarya Nyayadhish"/>
    <m/>
    <m/>
    <s v="September"/>
    <s v="Gated Content"/>
    <m/>
    <m/>
    <s v="Employee Wellness Handbook"/>
    <m/>
    <m/>
    <m/>
    <s v="2022-03-28 10:24:54.850000+00:00"/>
    <s v="2022-09-23 06:02:05.923000+00:00"/>
    <m/>
  </r>
  <r>
    <s v="Mayur Gadiyar"/>
    <n v="100000"/>
    <s v="INR"/>
    <n v="0"/>
    <s v="9/21/22"/>
    <s v="Sales"/>
    <s v="stat_1hn9nRJaLbI53NxPuSQgo90kRpbpKsFlwN4oEGNUTdO"/>
    <s v="Lost"/>
    <n v="0"/>
    <s v="OpportunityStatusType.Lost"/>
    <s v="cont_ugqw8eOmCSF8XJyu9zJg0Hfij92pWTqGB21fOPxYw1b"/>
    <s v="Neelam"/>
    <s v="GMC - Renewal"/>
    <s v="lead_qwgaGgGQnzlqLqU3qZr6H1fs42sFHySIy7mG1EeDRsG"/>
    <s v="AIC Selco"/>
    <s v="Shreenath Bhat"/>
    <s v="user_bdUPAGjcS7p6513So3N4g3aWNS5HuBuVJi7bvCPAsLt"/>
    <s v="Mayur Gadiyar"/>
    <s v="2022-09-16 05:06:17.258000+00:00"/>
    <s v="2022-09-22 07:56:34.648000+00:00"/>
    <m/>
    <s v="Bangalore"/>
    <m/>
    <m/>
    <m/>
    <n v="50"/>
    <m/>
    <m/>
    <m/>
    <m/>
    <m/>
    <m/>
    <m/>
    <m/>
    <m/>
    <m/>
    <m/>
    <m/>
    <m/>
    <m/>
    <m/>
    <m/>
    <m/>
    <m/>
    <m/>
    <m/>
    <m/>
    <m/>
    <m/>
    <m/>
    <x v="3"/>
    <m/>
    <m/>
    <m/>
    <m/>
    <m/>
    <s v="September"/>
    <s v="Cold Call"/>
    <m/>
    <m/>
    <m/>
    <m/>
    <m/>
    <m/>
    <s v="2022-09-16 05:02:33.310000+00:00"/>
    <s v="2022-09-26 08:52:39.750000+00:00"/>
    <s v="GMC"/>
  </r>
  <r>
    <s v="Kashif Ahmad"/>
    <n v="100000"/>
    <s v="INR"/>
    <n v="0"/>
    <s v="9/30/22"/>
    <s v="Sales"/>
    <s v="stat_kcR4fZg7TU7jjk1jAVua3qGLRS4J5uFayEjK5j02wtv"/>
    <s v="Unqualified"/>
    <n v="0"/>
    <s v="OpportunityStatusType.Lost"/>
    <s v="cont_WRutLvxL91I9gtcgCB7m0crvIRRbJ4POLfRNRJd4K7d"/>
    <s v="Divya Raj"/>
    <s v="Fresh GMC"/>
    <s v="lead_Pebynt6javVFkalfez6sQcjL4dKE7ywjgz5dseDtQtU"/>
    <s v="Logitax (Fresh)"/>
    <s v="Prateek Wadhwa"/>
    <s v="user_LKRhV6rhcBe0uL8u70UUGeDjbMupuho4TaiAOCbT7HT"/>
    <s v="Kashif Ahmad"/>
    <s v="2022-06-21 09:55:42.361000+00:00"/>
    <s v="2022-09-22 07:05:27.258000+00:00"/>
    <m/>
    <s v="Pune"/>
    <m/>
    <s v="2022-06-08 08:45:24+00:00"/>
    <m/>
    <n v="24"/>
    <m/>
    <m/>
    <m/>
    <m/>
    <m/>
    <m/>
    <m/>
    <s v="DIRECT_TRAFFIC"/>
    <m/>
    <m/>
    <m/>
    <m/>
    <m/>
    <m/>
    <m/>
    <m/>
    <m/>
    <m/>
    <m/>
    <m/>
    <m/>
    <m/>
    <m/>
    <m/>
    <x v="3"/>
    <m/>
    <s v="user_FdWFezbLzkYQcGsBUsjZO25nr2poK2nRbqV47Rs5Kfm"/>
    <s v="Prateek Wadhwa"/>
    <m/>
    <m/>
    <m/>
    <s v="Gated Content; Inbound"/>
    <s v="Inbound via website"/>
    <m/>
    <s v="Workplace Culture Playbook"/>
    <m/>
    <m/>
    <m/>
    <s v="2022-05-27 07:27:06.330000+00:00"/>
    <s v="2022-09-22 07:05:49.684000+00:00"/>
    <s v="GMC"/>
  </r>
  <r>
    <s v="Vivek Singh"/>
    <n v="600000"/>
    <s v="INR"/>
    <n v="0"/>
    <s v="9/26/22"/>
    <s v="Sales"/>
    <s v="stat_kcR4fZg7TU7jjk1jAVua3qGLRS4J5uFayEjK5j02wtv"/>
    <s v="Unqualified"/>
    <n v="0"/>
    <s v="OpportunityStatusType.Lost"/>
    <s v="cont_cJcuydhQKAZD2DLpmD1351i8YCDlCXW6bb6kkcNkIHv"/>
    <s v="Vamsi"/>
    <s v="GMC"/>
    <s v="lead_QJODj1lLxLaHX280BRNLZLElGSavdGS9FwWNDqyy8AW"/>
    <s v="Shrinath Rotopack"/>
    <s v="Pallab Gupta"/>
    <s v="user_6dalmZ7hmWD47jhCVGdU1SSEcFMsz9rWtW2jPORgJvj"/>
    <s v="Vivek Singh"/>
    <s v="2022-09-21 08:21:38.910000+00:00"/>
    <s v="2022-09-22 06:13:53.995000+00:00"/>
    <m/>
    <s v="Hyderabad"/>
    <m/>
    <m/>
    <m/>
    <m/>
    <m/>
    <m/>
    <m/>
    <m/>
    <m/>
    <m/>
    <m/>
    <m/>
    <m/>
    <m/>
    <m/>
    <s v="HR / Staffing / Recruitment"/>
    <m/>
    <m/>
    <m/>
    <m/>
    <m/>
    <m/>
    <m/>
    <m/>
    <m/>
    <m/>
    <m/>
    <m/>
    <x v="3"/>
    <m/>
    <s v="user_PApNwMjp7lPIEBp7acretouakdtYNVHpPO9ja9KoR5D"/>
    <s v="Pallab Gupta"/>
    <m/>
    <m/>
    <s v="September"/>
    <s v="Gated Content"/>
    <m/>
    <m/>
    <s v="Downloaded the guide: Designing employee healthcare plan"/>
    <m/>
    <m/>
    <m/>
    <s v="2021-11-09 09:24:38.574000+00:00"/>
    <s v="2022-09-30 07:49:24.514000+00:00"/>
    <m/>
  </r>
  <r>
    <s v="Akash Singh"/>
    <n v="800000"/>
    <s v="INR"/>
    <n v="0"/>
    <s v="9/17/22"/>
    <s v="Sales"/>
    <s v="stat_1hn9nRJaLbI53NxPuSQgo90kRpbpKsFlwN4oEGNUTdO"/>
    <s v="Lost"/>
    <n v="0"/>
    <s v="OpportunityStatusType.Lost"/>
    <s v="cont_GHVrGUSRlrytv8KUYgv0cFtZfUuU2wHUnnmhAmTiq2h"/>
    <s v="Harish G"/>
    <s v="GMC renewal"/>
    <s v="lead_wx1dj47FAHVdyYPOVZdHuiJTKIuk8DtxXMhUeKxMKxX"/>
    <s v="Fresh Menu"/>
    <s v="Trupti Suryavanshi"/>
    <s v="user_a8nqX3z7ISW88f172GrmiROpYjjP29QrWrDfKdMgnvc"/>
    <s v="Akash Singh"/>
    <s v="2022-09-05 10:49:02.307000+00:00"/>
    <s v="2022-09-22 04:27:42.077000+00:00"/>
    <m/>
    <s v="Bangalore"/>
    <m/>
    <m/>
    <m/>
    <n v="452"/>
    <m/>
    <m/>
    <m/>
    <m/>
    <m/>
    <m/>
    <m/>
    <m/>
    <m/>
    <m/>
    <m/>
    <s v="Food &amp; Beverages"/>
    <m/>
    <m/>
    <m/>
    <m/>
    <m/>
    <m/>
    <m/>
    <m/>
    <m/>
    <m/>
    <m/>
    <m/>
    <x v="16"/>
    <m/>
    <s v="user_L8E6IFhq6UCzKLHa45LUUTZCznDuyDwFrGaEp9DXiUM"/>
    <s v="Trupti Suryavanshi"/>
    <s v="Snehal Mane"/>
    <m/>
    <s v="September"/>
    <s v="Warm Referral"/>
    <m/>
    <m/>
    <m/>
    <m/>
    <m/>
    <m/>
    <s v="2022-05-23 02:08:02.842000+00:00"/>
    <s v="2022-09-22 04:28:19.279000+00:00"/>
    <s v="GMC"/>
  </r>
  <r>
    <s v="Akash Singh"/>
    <n v="80000"/>
    <s v="INR"/>
    <n v="0"/>
    <s v="9/17/22"/>
    <s v="Sales"/>
    <s v="stat_1hn9nRJaLbI53NxPuSQgo90kRpbpKsFlwN4oEGNUTdO"/>
    <s v="Lost"/>
    <n v="0"/>
    <s v="OpportunityStatusType.Lost"/>
    <s v="cont_GHVrGUSRlrytv8KUYgv0cFtZfUuU2wHUnnmhAmTiq2h"/>
    <s v="Harish G"/>
    <s v="GPA Renewal"/>
    <s v="lead_wx1dj47FAHVdyYPOVZdHuiJTKIuk8DtxXMhUeKxMKxX"/>
    <s v="Fresh Menu"/>
    <s v="Trupti Suryavanshi"/>
    <s v="user_a8nqX3z7ISW88f172GrmiROpYjjP29QrWrDfKdMgnvc"/>
    <s v="Akash Singh"/>
    <s v="2022-09-05 11:04:38.418000+00:00"/>
    <s v="2022-09-22 04:28:19.220000+00:00"/>
    <m/>
    <s v="Bangalore"/>
    <m/>
    <m/>
    <m/>
    <n v="452"/>
    <m/>
    <m/>
    <m/>
    <m/>
    <m/>
    <m/>
    <m/>
    <m/>
    <m/>
    <m/>
    <m/>
    <s v="Food &amp; Beverages"/>
    <m/>
    <m/>
    <m/>
    <m/>
    <m/>
    <m/>
    <m/>
    <m/>
    <m/>
    <m/>
    <m/>
    <m/>
    <x v="16"/>
    <m/>
    <s v="user_L8E6IFhq6UCzKLHa45LUUTZCznDuyDwFrGaEp9DXiUM"/>
    <s v="Trupti Suryavanshi"/>
    <s v="Snehal Mane"/>
    <m/>
    <s v="September"/>
    <s v="Warm Referral"/>
    <m/>
    <m/>
    <m/>
    <m/>
    <m/>
    <m/>
    <s v="2022-05-23 02:08:02.842000+00:00"/>
    <s v="2022-09-22 04:28:19.279000+00:00"/>
    <s v="GPA"/>
  </r>
  <r>
    <s v="Sonal Paithankar"/>
    <n v="3500000"/>
    <s v="INR"/>
    <n v="0"/>
    <s v="9/30/22"/>
    <s v="Sales"/>
    <s v="stat_kcR4fZg7TU7jjk1jAVua3qGLRS4J5uFayEjK5j02wtv"/>
    <s v="Unqualified"/>
    <n v="0"/>
    <s v="OpportunityStatusType.Lost"/>
    <s v="cont_HSJYB2OCVAmTwZkeVLwRc0eCfUz2tOO3COPGpjhapkq"/>
    <s v="Meenakshi Rao"/>
    <s v="GMC - Renewal"/>
    <s v="lead_3wtDF5bueYMYI2QQ8nv5NAR4d770LdIproHlJrC9Tlt"/>
    <s v="NOCPL-New Opportunity Consultancy"/>
    <s v="Shreenath Bhat"/>
    <s v="user_Iwn6da5WKkZqwUySK0oUuCb72pFP5WEm4zAb92ijqFe"/>
    <s v="Sonal Paithankar"/>
    <s v="2022-08-11 12:40:21.262000+00:00"/>
    <s v="2022-09-22 04:51:45.903000+00:00"/>
    <m/>
    <s v="Mumbai"/>
    <m/>
    <m/>
    <m/>
    <n v="4500"/>
    <m/>
    <m/>
    <m/>
    <m/>
    <m/>
    <m/>
    <m/>
    <m/>
    <m/>
    <m/>
    <m/>
    <s v="Banking &amp; Finance"/>
    <m/>
    <m/>
    <m/>
    <m/>
    <m/>
    <m/>
    <m/>
    <m/>
    <m/>
    <m/>
    <m/>
    <m/>
    <x v="2"/>
    <m/>
    <s v="user_vMd4rmcrSbjykdyL2J7rrYn84SWdcNc5FKligrmItPw"/>
    <s v="Shreenath Bhat"/>
    <m/>
    <m/>
    <s v="September"/>
    <s v="Cold Call"/>
    <s v="Lusha"/>
    <m/>
    <m/>
    <m/>
    <m/>
    <m/>
    <s v="2022-05-23 07:04:04.112000+00:00"/>
    <s v="2022-10-20 10:20:19.833000+00:00"/>
    <s v="GMC"/>
  </r>
  <r>
    <s v="Pooja Gawas"/>
    <n v="8000000"/>
    <s v="INR"/>
    <n v="0"/>
    <s v="9/21/22"/>
    <s v="Sales"/>
    <s v="stat_1hn9nRJaLbI53NxPuSQgo90kRpbpKsFlwN4oEGNUTdO"/>
    <s v="Lost"/>
    <n v="0"/>
    <s v="OpportunityStatusType.Lost"/>
    <s v="cont_JCRssaCXWI5FmmtgsaJXU59QIMo5vU1aRaDhhA0XkY9"/>
    <s v="Deepali Kalambkar"/>
    <s v="GMC (Renewal) Lost to SBI + Anand rathi due to relationship with team of Anand Rathi who was earlier with Mahindra (incumbent broker here)"/>
    <s v="lead_eFTeZkt7aRqBzxktgbdNj987fqkCMDleSOouxd4peMv"/>
    <s v="Brose India Automotive Systems Pvt. Ltd."/>
    <s v="Pranav Kenjale"/>
    <s v="user_KLETV1op4MIjvKQ12xGsWi23CuPjDE6PT29nwG6T3MY"/>
    <s v="Pooja Gawas"/>
    <s v="2022-08-16 12:24:06.240000+00:00"/>
    <s v="2022-09-21 15:30:13.181000+00:00"/>
    <m/>
    <s v="Pune"/>
    <m/>
    <m/>
    <m/>
    <n v="375"/>
    <m/>
    <m/>
    <m/>
    <m/>
    <m/>
    <m/>
    <m/>
    <m/>
    <m/>
    <m/>
    <m/>
    <s v="Automotive"/>
    <m/>
    <m/>
    <m/>
    <m/>
    <m/>
    <m/>
    <m/>
    <m/>
    <m/>
    <m/>
    <m/>
    <m/>
    <x v="9"/>
    <m/>
    <s v="user_aM3WaaSUQQmaNnsm9l2FQRVWUEr8RN2ZdXzsuQUalQ3"/>
    <s v="Bharti Bankey"/>
    <m/>
    <m/>
    <s v="September"/>
    <s v="Cold Call"/>
    <m/>
    <m/>
    <m/>
    <m/>
    <m/>
    <m/>
    <s v="2021-08-25 11:24:01.278000+00:00"/>
    <s v="2022-10-10 07:33:21.142000+00:00"/>
    <m/>
  </r>
  <r>
    <s v="Kashif Ahmad"/>
    <n v="200000"/>
    <s v="INR"/>
    <n v="0"/>
    <s v="9/30/22"/>
    <s v="Sales"/>
    <s v="stat_1hn9nRJaLbI53NxPuSQgo90kRpbpKsFlwN4oEGNUTdO"/>
    <s v="Lost"/>
    <n v="0"/>
    <s v="OpportunityStatusType.Lost"/>
    <m/>
    <m/>
    <s v="GMC-Fresh"/>
    <s v="lead_3DGDCVYqRfeLqniKpRcv7GXgDUA20VNRsGys9dsNrXk"/>
    <s v="Picado Home Decors Pvt Ltd (Fresh)"/>
    <s v="Bharti Bankey"/>
    <s v="user_LKRhV6rhcBe0uL8u70UUGeDjbMupuho4TaiAOCbT7HT"/>
    <s v="Kashif Ahmad"/>
    <s v="2022-03-16 10:28:42.918000+00:00"/>
    <s v="2022-09-21 18:24:33.039000+00:00"/>
    <m/>
    <s v="Mumbai"/>
    <m/>
    <s v="2022-03-16 09:41:12+00:00"/>
    <m/>
    <n v="63"/>
    <m/>
    <m/>
    <m/>
    <m/>
    <m/>
    <m/>
    <m/>
    <s v="PAID_SOCIAL"/>
    <m/>
    <m/>
    <m/>
    <s v="Consumer Goods &amp; Electronics"/>
    <m/>
    <m/>
    <m/>
    <m/>
    <m/>
    <m/>
    <m/>
    <m/>
    <m/>
    <m/>
    <m/>
    <m/>
    <x v="3"/>
    <m/>
    <s v="user_aM3WaaSUQQmaNnsm9l2FQRVWUEr8RN2ZdXzsuQUalQ3"/>
    <s v="Bharti Bankey"/>
    <s v="Siddharth Angolkar"/>
    <m/>
    <m/>
    <s v="Inbound"/>
    <s v="Inbound via website"/>
    <m/>
    <s v="Employee Count 100"/>
    <m/>
    <m/>
    <m/>
    <s v="2022-03-16 09:43:59.723000+00:00"/>
    <s v="2022-09-22 05:08:38.868000+00:00"/>
    <m/>
  </r>
  <r>
    <s v="Akash Singh"/>
    <n v="27000"/>
    <s v="INR"/>
    <n v="0"/>
    <s v="9/17/22"/>
    <s v="Sales"/>
    <s v="stat_1hn9nRJaLbI53NxPuSQgo90kRpbpKsFlwN4oEGNUTdO"/>
    <s v="Lost"/>
    <n v="0"/>
    <s v="OpportunityStatusType.Lost"/>
    <s v="cont_dRAseawPlx7mb5vNpjC0CVUHLbWOD9gHFnDxdX8v0YY"/>
    <s v="Roopendra Sharma"/>
    <s v="GPA - sept"/>
    <s v="lead_dcU3xBfwayabWBESPQvGUetAabApvU9b4WJFlb16ya6"/>
    <s v="Kumar Organic Products Limited"/>
    <s v="Daya Gowda"/>
    <s v="user_a8nqX3z7ISW88f172GrmiROpYjjP29QrWrDfKdMgnvc"/>
    <s v="Akash Singh"/>
    <s v="2022-07-01 09:52:49.643000+00:00"/>
    <s v="2022-09-22 04:26:55.974000+00:00"/>
    <m/>
    <s v="Bangalore"/>
    <m/>
    <m/>
    <m/>
    <n v="600"/>
    <m/>
    <m/>
    <m/>
    <m/>
    <m/>
    <m/>
    <m/>
    <m/>
    <m/>
    <m/>
    <m/>
    <s v="Manufacturing"/>
    <m/>
    <m/>
    <m/>
    <m/>
    <m/>
    <m/>
    <m/>
    <m/>
    <m/>
    <m/>
    <m/>
    <m/>
    <x v="1"/>
    <m/>
    <s v="user_ojX3B6giQCeKnOjqd4gdwXUl0CqqHMXNORvxR6POXn6"/>
    <s v="Abhishek Chauhan"/>
    <s v="Dr. Anil More"/>
    <m/>
    <s v="September"/>
    <s v="Cold Call"/>
    <m/>
    <m/>
    <m/>
    <m/>
    <m/>
    <m/>
    <s v="2022-04-25 19:08:39.825000+00:00"/>
    <s v="2022-09-22 04:26:56.035000+00:00"/>
    <m/>
  </r>
  <r>
    <s v="Pooja Gawas"/>
    <n v="200000"/>
    <s v="INR"/>
    <n v="0"/>
    <s v="9/21/22"/>
    <s v="Sales"/>
    <s v="stat_1hn9nRJaLbI53NxPuSQgo90kRpbpKsFlwN4oEGNUTdO"/>
    <s v="Lost"/>
    <n v="0"/>
    <s v="OpportunityStatusType.Lost"/>
    <s v="cont_JCRssaCXWI5FmmtgsaJXU59QIMo5vU1aRaDhhA0XkY9"/>
    <s v="Deepali Kalambkar"/>
    <s v="GPA (Renewal) - Client was not able to provide claims dump"/>
    <s v="lead_eFTeZkt7aRqBzxktgbdNj987fqkCMDleSOouxd4peMv"/>
    <s v="Brose India Automotive Systems Pvt. Ltd."/>
    <s v="Pranav Kenjale"/>
    <s v="user_KLETV1op4MIjvKQ12xGsWi23CuPjDE6PT29nwG6T3MY"/>
    <s v="Pooja Gawas"/>
    <s v="2022-08-23 12:38:21.473000+00:00"/>
    <s v="2022-09-21 12:40:51.474000+00:00"/>
    <m/>
    <s v="Pune"/>
    <m/>
    <m/>
    <m/>
    <n v="375"/>
    <m/>
    <m/>
    <m/>
    <m/>
    <m/>
    <m/>
    <m/>
    <m/>
    <m/>
    <m/>
    <m/>
    <s v="Automotive"/>
    <m/>
    <m/>
    <m/>
    <m/>
    <m/>
    <m/>
    <m/>
    <m/>
    <m/>
    <m/>
    <m/>
    <m/>
    <x v="9"/>
    <m/>
    <s v="user_aM3WaaSUQQmaNnsm9l2FQRVWUEr8RN2ZdXzsuQUalQ3"/>
    <s v="Bharti Bankey"/>
    <m/>
    <m/>
    <s v="September"/>
    <s v="Cold Call"/>
    <m/>
    <m/>
    <m/>
    <m/>
    <m/>
    <m/>
    <s v="2021-08-25 11:24:01.278000+00:00"/>
    <s v="2022-10-10 07:33:21.142000+00:00"/>
    <m/>
  </r>
  <r>
    <s v="Pooja Gawas"/>
    <n v="1944449"/>
    <s v="INR"/>
    <n v="100"/>
    <s v="9/21/22"/>
    <s v="Sales"/>
    <s v="stat_OZRiD1474QRJIpvnjHCZfiIvKcVD6mIKSSTzg8SwDVx"/>
    <s v="Won- Payment Completed"/>
    <n v="1"/>
    <s v="OpportunityStatusType.Won"/>
    <m/>
    <m/>
    <s v="GPA Renewal"/>
    <s v="lead_SaeotSWdzJXVFraCljM6V6KGCV0VfbgEojTsrx3QGPF"/>
    <s v="Armstrong Automation"/>
    <s v="Bharti Bankey"/>
    <s v="user_KLETV1op4MIjvKQ12xGsWi23CuPjDE6PT29nwG6T3MY"/>
    <s v="Pooja Gawas"/>
    <s v="2022-07-18 12:38:11.971000+00:00"/>
    <s v="2022-09-21 11:00:09.415000+00:00"/>
    <m/>
    <s v="Pune"/>
    <m/>
    <m/>
    <m/>
    <n v="340"/>
    <m/>
    <m/>
    <m/>
    <m/>
    <m/>
    <m/>
    <m/>
    <s v="PAID_SOCIAL"/>
    <m/>
    <m/>
    <m/>
    <s v="IT Services &amp; IT Consulting"/>
    <m/>
    <m/>
    <m/>
    <m/>
    <m/>
    <m/>
    <m/>
    <m/>
    <m/>
    <m/>
    <m/>
    <m/>
    <x v="3"/>
    <m/>
    <s v="user_aM3WaaSUQQmaNnsm9l2FQRVWUEr8RN2ZdXzsuQUalQ3"/>
    <s v="Bharti Bankey"/>
    <s v="Ritika Khare"/>
    <m/>
    <s v="August"/>
    <s v="Gated Content"/>
    <m/>
    <m/>
    <s v="Employee Engagement Handbook"/>
    <m/>
    <m/>
    <m/>
    <s v="2022-05-15 18:08:36.574000+00:00"/>
    <s v="2022-10-20 11:12:00.216000+00:00"/>
    <m/>
  </r>
  <r>
    <s v="Pooja Gawas"/>
    <n v="224900"/>
    <s v="INR"/>
    <n v="100"/>
    <s v="9/21/22"/>
    <s v="Sales"/>
    <s v="stat_OZRiD1474QRJIpvnjHCZfiIvKcVD6mIKSSTzg8SwDVx"/>
    <s v="Won- Payment Completed"/>
    <n v="1"/>
    <s v="OpportunityStatusType.Won"/>
    <s v="cont_qBlYZqsBzac2vljyal5LYSCdqV3zhPrt1lQIpIBZsjq"/>
    <s v="Tejas lende"/>
    <m/>
    <s v="lead_SaeotSWdzJXVFraCljM6V6KGCV0VfbgEojTsrx3QGPF"/>
    <s v="Armstrong Automation"/>
    <s v="Pooja Gawas"/>
    <s v="user_KLETV1op4MIjvKQ12xGsWi23CuPjDE6PT29nwG6T3MY"/>
    <s v="Pooja Gawas"/>
    <s v="2022-09-21 10:59:59.954000+00:00"/>
    <s v="2022-09-21 10:59:59.954000+00:00"/>
    <m/>
    <s v="Pune"/>
    <m/>
    <m/>
    <m/>
    <n v="340"/>
    <m/>
    <m/>
    <m/>
    <m/>
    <m/>
    <m/>
    <m/>
    <s v="PAID_SOCIAL"/>
    <m/>
    <m/>
    <m/>
    <s v="IT Services &amp; IT Consulting"/>
    <m/>
    <m/>
    <m/>
    <m/>
    <m/>
    <m/>
    <m/>
    <m/>
    <m/>
    <m/>
    <m/>
    <m/>
    <x v="3"/>
    <m/>
    <s v="user_aM3WaaSUQQmaNnsm9l2FQRVWUEr8RN2ZdXzsuQUalQ3"/>
    <s v="Bharti Bankey"/>
    <s v="Ritika Khare"/>
    <m/>
    <s v="August"/>
    <s v="Gated Content"/>
    <m/>
    <m/>
    <s v="Employee Engagement Handbook"/>
    <m/>
    <m/>
    <m/>
    <s v="2022-05-15 18:08:36.574000+00:00"/>
    <s v="2022-10-20 11:12:00.216000+00:00"/>
    <m/>
  </r>
  <r>
    <s v="Pranav Kenjale"/>
    <n v="231118"/>
    <s v="INR"/>
    <n v="100"/>
    <s v="9/21/22"/>
    <s v="Sales"/>
    <s v="stat_OZRiD1474QRJIpvnjHCZfiIvKcVD6mIKSSTzg8SwDVx"/>
    <s v="Won- Payment Completed"/>
    <n v="1"/>
    <s v="OpportunityStatusType.Won"/>
    <s v="cont_cLHanalLSLpRHl5gedF2UHRMvAJP7Pwtjr2ns1GCDdH"/>
    <s v="Saumya"/>
    <s v="GMC Renewal"/>
    <s v="lead_28VuYYtB9ZH69xIJwDAOpLkgX9IkOuPD8nq3bvReMBd"/>
    <s v="Analyzer CAE Solution"/>
    <s v="Aishwarya Nyayadhish"/>
    <s v="user_x9AtbGLhDmWYC9XAmYdfwBt9yiXbgMhBuZpIoFuN8Cd"/>
    <s v="Pranav Kenjale"/>
    <s v="2022-08-08 12:25:54.452000+00:00"/>
    <s v="2022-09-21 06:53:42.571000+00:00"/>
    <m/>
    <s v="Pune"/>
    <m/>
    <m/>
    <m/>
    <n v="135"/>
    <m/>
    <m/>
    <m/>
    <m/>
    <m/>
    <m/>
    <m/>
    <m/>
    <m/>
    <m/>
    <m/>
    <s v="Manufacturing"/>
    <m/>
    <m/>
    <m/>
    <m/>
    <m/>
    <m/>
    <m/>
    <m/>
    <m/>
    <m/>
    <m/>
    <m/>
    <x v="2"/>
    <m/>
    <s v="user_6hRQhcoLhZEDUBYaw3vS7rv6T5582sGfXq4jNRqTfUU"/>
    <s v="Aishwarya Nyayadhish"/>
    <m/>
    <m/>
    <s v="September"/>
    <s v="Cold Call"/>
    <s v="Mr. E"/>
    <m/>
    <m/>
    <m/>
    <m/>
    <m/>
    <s v="2022-08-01 10:03:07.898000+00:00"/>
    <s v="2022-10-20 11:53:47.317000+00:00"/>
    <m/>
  </r>
  <r>
    <s v="Pranav Kenjale"/>
    <n v="11210"/>
    <s v="INR"/>
    <n v="100"/>
    <s v="9/21/22"/>
    <s v="Sales"/>
    <s v="stat_OZRiD1474QRJIpvnjHCZfiIvKcVD6mIKSSTzg8SwDVx"/>
    <s v="Won- Payment Completed"/>
    <n v="1"/>
    <s v="OpportunityStatusType.Won"/>
    <s v="cont_cLHanalLSLpRHl5gedF2UHRMvAJP7Pwtjr2ns1GCDdH"/>
    <s v="Saumya"/>
    <s v="WC"/>
    <s v="lead_28VuYYtB9ZH69xIJwDAOpLkgX9IkOuPD8nq3bvReMBd"/>
    <s v="Analyzer CAE Solution"/>
    <s v="Aishwarya Nyayadhish"/>
    <s v="user_x9AtbGLhDmWYC9XAmYdfwBt9yiXbgMhBuZpIoFuN8Cd"/>
    <s v="Pranav Kenjale"/>
    <s v="2022-09-19 06:23:53.555000+00:00"/>
    <s v="2022-09-21 06:53:56.438000+00:00"/>
    <m/>
    <s v="Pune"/>
    <m/>
    <m/>
    <m/>
    <n v="135"/>
    <m/>
    <m/>
    <m/>
    <m/>
    <m/>
    <m/>
    <m/>
    <m/>
    <m/>
    <m/>
    <m/>
    <s v="Manufacturing"/>
    <m/>
    <m/>
    <m/>
    <m/>
    <m/>
    <m/>
    <m/>
    <m/>
    <m/>
    <m/>
    <m/>
    <m/>
    <x v="2"/>
    <m/>
    <s v="user_6hRQhcoLhZEDUBYaw3vS7rv6T5582sGfXq4jNRqTfUU"/>
    <s v="Aishwarya Nyayadhish"/>
    <m/>
    <m/>
    <s v="September"/>
    <s v="Cold Call"/>
    <s v="Mr. E"/>
    <m/>
    <m/>
    <m/>
    <m/>
    <m/>
    <s v="2022-08-01 10:03:07.898000+00:00"/>
    <s v="2022-10-20 11:53:47.317000+00:00"/>
    <m/>
  </r>
  <r>
    <s v="Pranav Kenjale"/>
    <n v="47790"/>
    <s v="INR"/>
    <n v="100"/>
    <s v="9/21/22"/>
    <s v="Sales"/>
    <s v="stat_OZRiD1474QRJIpvnjHCZfiIvKcVD6mIKSSTzg8SwDVx"/>
    <s v="Won- Payment Completed"/>
    <n v="1"/>
    <s v="OpportunityStatusType.Won"/>
    <s v="cont_cLHanalLSLpRHl5gedF2UHRMvAJP7Pwtjr2ns1GCDdH"/>
    <s v="Saumya"/>
    <s v="GPA renewal"/>
    <s v="lead_28VuYYtB9ZH69xIJwDAOpLkgX9IkOuPD8nq3bvReMBd"/>
    <s v="Analyzer CAE Solution"/>
    <s v="Aishwarya Nyayadhish"/>
    <s v="user_x9AtbGLhDmWYC9XAmYdfwBt9yiXbgMhBuZpIoFuN8Cd"/>
    <s v="Pranav Kenjale"/>
    <s v="2022-08-17 11:35:23.370000+00:00"/>
    <s v="2022-09-21 06:53:49.920000+00:00"/>
    <m/>
    <s v="Pune"/>
    <m/>
    <m/>
    <m/>
    <n v="135"/>
    <m/>
    <m/>
    <m/>
    <m/>
    <m/>
    <m/>
    <m/>
    <m/>
    <m/>
    <m/>
    <m/>
    <s v="Manufacturing"/>
    <m/>
    <m/>
    <m/>
    <m/>
    <m/>
    <m/>
    <m/>
    <m/>
    <m/>
    <m/>
    <m/>
    <m/>
    <x v="2"/>
    <m/>
    <s v="user_6hRQhcoLhZEDUBYaw3vS7rv6T5582sGfXq4jNRqTfUU"/>
    <s v="Aishwarya Nyayadhish"/>
    <m/>
    <m/>
    <s v="September"/>
    <s v="Cold Call"/>
    <s v="Mr. E"/>
    <m/>
    <m/>
    <m/>
    <m/>
    <m/>
    <s v="2022-08-01 10:03:07.898000+00:00"/>
    <s v="2022-10-20 11:53:47.317000+00:00"/>
    <m/>
  </r>
  <r>
    <s v="Mayur Gadiyar"/>
    <n v="115000"/>
    <s v="INR"/>
    <n v="0"/>
    <s v="9/20/22"/>
    <s v="Sales"/>
    <s v="stat_kcR4fZg7TU7jjk1jAVua3qGLRS4J5uFayEjK5j02wtv"/>
    <s v="Unqualified"/>
    <n v="0"/>
    <s v="OpportunityStatusType.Lost"/>
    <s v="cont_LfiQhHADGX7wNMmyPFuqEB5iolsrYAVpkrUZ4Q3HgwN"/>
    <s v="Sushmita Das"/>
    <s v="GMC Renewal"/>
    <s v="lead_w2jqdoGqgFgCveWpJx5ID0XcievooPNzQaEJcqtQmI5"/>
    <s v="Capwise Financial Services Private Limited"/>
    <s v="Trupti Suryavanshi"/>
    <s v="user_bdUPAGjcS7p6513So3N4g3aWNS5HuBuVJi7bvCPAsLt"/>
    <s v="Mayur Gadiyar"/>
    <s v="2022-08-30 11:24:45.132000+00:00"/>
    <s v="2022-09-21 06:25:22.533000+00:00"/>
    <m/>
    <s v="Mumbai"/>
    <m/>
    <m/>
    <m/>
    <n v="39"/>
    <m/>
    <m/>
    <m/>
    <m/>
    <m/>
    <m/>
    <m/>
    <m/>
    <m/>
    <m/>
    <m/>
    <s v="Banking &amp; Finance"/>
    <m/>
    <m/>
    <m/>
    <m/>
    <m/>
    <m/>
    <m/>
    <m/>
    <m/>
    <m/>
    <m/>
    <m/>
    <x v="5"/>
    <m/>
    <s v="user_L8E6IFhq6UCzKLHa45LUUTZCznDuyDwFrGaEp9DXiUM"/>
    <s v="Trupti Suryavanshi"/>
    <m/>
    <m/>
    <s v="October; September"/>
    <s v="Gated Content"/>
    <m/>
    <m/>
    <s v="Employee Wellness Handbook"/>
    <m/>
    <m/>
    <m/>
    <s v="2022-01-14 09:24:01.912000+00:00"/>
    <s v="2022-09-21 06:25:22.621000+00:00"/>
    <s v="GMC"/>
  </r>
  <r>
    <s v="Prateek Wadhwa"/>
    <n v="100000"/>
    <s v="INR"/>
    <n v="0"/>
    <s v="9/16/22"/>
    <s v="Sales"/>
    <s v="stat_kcR4fZg7TU7jjk1jAVua3qGLRS4J5uFayEjK5j02wtv"/>
    <s v="Unqualified"/>
    <n v="0"/>
    <s v="OpportunityStatusType.Lost"/>
    <s v="cont_ZUS61tzysAheh29q3wUooRqTtwuWwqbvb5DJKNjjH2v"/>
    <s v="Jeetendra Panda"/>
    <s v="Renewal"/>
    <s v="lead_Qbf1Mk6QSiVVenL56yhJfhpEafXaOv9vO0l9nHbgaOX"/>
    <s v="VK Industries"/>
    <s v="Prateek Wadhwa"/>
    <s v="user_FdWFezbLzkYQcGsBUsjZO25nr2poK2nRbqV47Rs5Kfm"/>
    <s v="Prateek Wadhwa"/>
    <s v="2022-09-08 05:33:32.533000+00:00"/>
    <s v="2022-09-21 05:07:31.429000+00:00"/>
    <m/>
    <s v="Mumbai"/>
    <m/>
    <m/>
    <m/>
    <n v="329"/>
    <m/>
    <m/>
    <m/>
    <m/>
    <m/>
    <m/>
    <m/>
    <m/>
    <m/>
    <m/>
    <m/>
    <s v="Manufacturing"/>
    <m/>
    <m/>
    <m/>
    <m/>
    <m/>
    <m/>
    <m/>
    <m/>
    <m/>
    <m/>
    <m/>
    <m/>
    <x v="9"/>
    <m/>
    <s v="user_FdWFezbLzkYQcGsBUsjZO25nr2poK2nRbqV47Rs5Kfm"/>
    <s v="Prateek Wadhwa"/>
    <m/>
    <m/>
    <m/>
    <s v="Cold Call"/>
    <s v="Naukri.com"/>
    <m/>
    <m/>
    <m/>
    <m/>
    <m/>
    <s v="2022-08-01 10:04:01.418000+00:00"/>
    <s v="2022-10-19 10:04:31.780000+00:00"/>
    <s v="GPA"/>
  </r>
  <r>
    <s v="Mayur Gadiyar"/>
    <n v="100000"/>
    <s v="INR"/>
    <n v="0"/>
    <s v="9/30/22"/>
    <s v="Sales"/>
    <s v="stat_kcR4fZg7TU7jjk1jAVua3qGLRS4J5uFayEjK5j02wtv"/>
    <s v="Unqualified"/>
    <n v="0"/>
    <s v="OpportunityStatusType.Lost"/>
    <m/>
    <m/>
    <s v="CGL - Non EB - Client only using us for Quotes"/>
    <s v="lead_f8h9EY4bwtEenOnnB7m9vBn4MQjhlkJ9aCWAS2H9sqC"/>
    <s v="ABM Knowledgeware Ltd"/>
    <s v="Aditya Binani"/>
    <s v="user_bdUPAGjcS7p6513So3N4g3aWNS5HuBuVJi7bvCPAsLt"/>
    <s v="Mayur Gadiyar"/>
    <s v="2022-09-12 07:04:04.265000+00:00"/>
    <s v="2022-09-21 05:59:43.510000+00:00"/>
    <m/>
    <s v="Mumbai"/>
    <m/>
    <m/>
    <m/>
    <n v="954"/>
    <m/>
    <m/>
    <m/>
    <m/>
    <m/>
    <m/>
    <m/>
    <s v="PAID_SOCIAL"/>
    <m/>
    <m/>
    <m/>
    <s v="IT Services &amp; IT Consulting"/>
    <m/>
    <m/>
    <m/>
    <m/>
    <m/>
    <m/>
    <m/>
    <m/>
    <m/>
    <m/>
    <m/>
    <m/>
    <x v="5"/>
    <m/>
    <s v="user_g5Yw4Z4XnIbmcGhJO80vdtFdd5ElcDlgYO3q8l82ODn"/>
    <s v="Aditya Binani"/>
    <s v="Arindam Majee"/>
    <m/>
    <s v="March"/>
    <s v="Cold Call; Gated Content"/>
    <m/>
    <m/>
    <s v="Vaccine inbound"/>
    <m/>
    <m/>
    <m/>
    <s v="2020-12-29 05:46:51.295000+00:00"/>
    <s v="2022-09-29 14:28:03.439000+00:00"/>
    <m/>
  </r>
  <r>
    <s v="Shreenath Bhat"/>
    <n v="10000"/>
    <s v="INR"/>
    <n v="0"/>
    <s v="9/30/22"/>
    <s v="Sales"/>
    <s v="stat_kcR4fZg7TU7jjk1jAVua3qGLRS4J5uFayEjK5j02wtv"/>
    <s v="Unqualified"/>
    <n v="0"/>
    <s v="OpportunityStatusType.Lost"/>
    <s v="cont_IBThhpr3IkwCZhJdPI81Po4LiGTkFDZS5jqDSaZKvaV"/>
    <s v="Asmita Paul"/>
    <s v="Office Policy - Fresh"/>
    <s v="lead_cJY3sHgyRID1Ou2TrMQy0SY1X0aSDAekTs1pJySsHKd"/>
    <s v="HackerEarth Technology"/>
    <s v="Shreenath Bhat"/>
    <s v="user_vMd4rmcrSbjykdyL2J7rrYn84SWdcNc5FKligrmItPw"/>
    <s v="Shreenath Bhat"/>
    <s v="2022-08-26 10:28:01.525000+00:00"/>
    <s v="2022-09-21 05:05:59.519000+00:00"/>
    <m/>
    <s v="Bangalore"/>
    <m/>
    <m/>
    <m/>
    <n v="230"/>
    <m/>
    <m/>
    <m/>
    <m/>
    <m/>
    <m/>
    <m/>
    <m/>
    <m/>
    <m/>
    <m/>
    <s v="Others"/>
    <m/>
    <m/>
    <m/>
    <m/>
    <m/>
    <m/>
    <m/>
    <m/>
    <m/>
    <m/>
    <m/>
    <m/>
    <x v="3"/>
    <m/>
    <s v="user_Jujy0sFufO9J3qwY7aNpCCnF6nFZMrfvciNEydEzhaI"/>
    <s v="Shreya Solanki"/>
    <s v="Dr. Anil More"/>
    <m/>
    <s v="July"/>
    <s v="Cold Call"/>
    <s v="Lusha"/>
    <m/>
    <m/>
    <m/>
    <m/>
    <m/>
    <s v="2022-03-14 02:47:04.868000+00:00"/>
    <s v="2022-10-12 08:49:01.291000+00:00"/>
    <s v="NON EB"/>
  </r>
  <r>
    <s v="Shreenath Bhat"/>
    <n v="29000"/>
    <s v="INR"/>
    <n v="0"/>
    <s v="9/26/22"/>
    <s v="Sales"/>
    <s v="stat_1hn9nRJaLbI53NxPuSQgo90kRpbpKsFlwN4oEGNUTdO"/>
    <s v="Lost"/>
    <n v="0"/>
    <s v="OpportunityStatusType.Lost"/>
    <s v="cont_IBThhpr3IkwCZhJdPI81Po4LiGTkFDZS5jqDSaZKvaV"/>
    <s v="Asmita Paul"/>
    <s v="GPA - Renewal"/>
    <s v="lead_cJY3sHgyRID1Ou2TrMQy0SY1X0aSDAekTs1pJySsHKd"/>
    <s v="HackerEarth Technology"/>
    <s v="Shreenath Bhat"/>
    <s v="user_vMd4rmcrSbjykdyL2J7rrYn84SWdcNc5FKligrmItPw"/>
    <s v="Shreenath Bhat"/>
    <s v="2022-07-20 11:25:13.805000+00:00"/>
    <s v="2022-09-21 05:05:40.078000+00:00"/>
    <m/>
    <s v="Bangalore"/>
    <m/>
    <m/>
    <m/>
    <n v="230"/>
    <m/>
    <m/>
    <m/>
    <m/>
    <m/>
    <m/>
    <m/>
    <m/>
    <m/>
    <m/>
    <m/>
    <s v="Others"/>
    <m/>
    <m/>
    <m/>
    <m/>
    <m/>
    <m/>
    <m/>
    <m/>
    <m/>
    <m/>
    <m/>
    <m/>
    <x v="3"/>
    <m/>
    <s v="user_Jujy0sFufO9J3qwY7aNpCCnF6nFZMrfvciNEydEzhaI"/>
    <s v="Shreya Solanki"/>
    <s v="Dr. Anil More"/>
    <m/>
    <s v="July"/>
    <s v="Cold Call"/>
    <s v="Lusha"/>
    <m/>
    <m/>
    <m/>
    <m/>
    <m/>
    <s v="2022-03-14 02:47:04.868000+00:00"/>
    <s v="2022-10-12 08:49:01.291000+00:00"/>
    <s v="GPA"/>
  </r>
  <r>
    <s v="Naveen Kumar"/>
    <n v="1500000"/>
    <s v="INR"/>
    <n v="0"/>
    <s v="9/21/22"/>
    <s v="Sales"/>
    <s v="stat_1hn9nRJaLbI53NxPuSQgo90kRpbpKsFlwN4oEGNUTdO"/>
    <s v="Lost"/>
    <n v="0"/>
    <s v="OpportunityStatusType.Lost"/>
    <s v="cont_1d7hRdl0dv9r4b8IY46OWuHcVx4liZyzQNuXaiAlsYV"/>
    <s v="Anand"/>
    <s v="GMC - Renewal"/>
    <s v="lead_6yxDdhr6Xlv2v8EXe3Upas5gXmUPb1m3YYMreZUsLOk"/>
    <s v="ApMoSys Technologies Private Limited"/>
    <s v="Shreenath Bhat"/>
    <s v="user_N52PP2uP2VZc2gm0nhh6CNFSif4n85g1cdxoNFd9ct0"/>
    <s v="Naveen Kumar"/>
    <s v="2022-06-17 10:35:50.169000+00:00"/>
    <s v="2022-09-21 04:40:31.708000+00:00"/>
    <m/>
    <s v="Mumbai"/>
    <m/>
    <m/>
    <m/>
    <n v="495"/>
    <m/>
    <m/>
    <m/>
    <m/>
    <m/>
    <m/>
    <m/>
    <m/>
    <m/>
    <m/>
    <m/>
    <s v="IT Services &amp; IT Consulting"/>
    <m/>
    <m/>
    <m/>
    <m/>
    <m/>
    <m/>
    <m/>
    <m/>
    <m/>
    <m/>
    <m/>
    <m/>
    <x v="5"/>
    <m/>
    <s v="user_vMd4rmcrSbjykdyL2J7rrYn84SWdcNc5FKligrmItPw"/>
    <s v="Shreenath Bhat"/>
    <m/>
    <m/>
    <s v="September"/>
    <s v="Cold Call"/>
    <s v="Lusha"/>
    <m/>
    <s v="Glengarry"/>
    <m/>
    <m/>
    <m/>
    <s v="2021-12-09 09:17:46.078000+00:00"/>
    <s v="2022-09-21 04:40:31.772000+00:00"/>
    <s v="GMC"/>
  </r>
  <r>
    <s v="Abhishek Chauhan"/>
    <n v="200000"/>
    <s v="INR"/>
    <n v="50"/>
    <s v="9/30/22"/>
    <s v="Sales"/>
    <s v="stat_LAF6zc710op7pnBQxMZo0IXU6mVHAxtY6FLz1R7BEWw"/>
    <s v="Data Received"/>
    <n v="0"/>
    <s v="OpportunityStatusType.Active"/>
    <s v="cont_dUs59QaGKZTZZRzWvF58kZVtNy0UdfIb8ig15Ex9HM4"/>
    <s v="Veena Rao"/>
    <s v="GTL - Fresh, sum assured 30 lakhs +"/>
    <s v="lead_y3DNEvSZKcXf7s8ieSycPxe25qvFUGiOdh3uino8P9X"/>
    <s v="Highstreet IT Solutions (Fresh)"/>
    <s v="Shreenath Bhat"/>
    <s v="user_ojX3B6giQCeKnOjqd4gdwXUl0CqqHMXNORvxR6POXn6"/>
    <s v="Abhishek Chauhan"/>
    <s v="2022-06-16 07:19:52.804000+00:00"/>
    <s v="2022-09-21 04:10:11.189000+00:00"/>
    <m/>
    <s v="Bangalore"/>
    <m/>
    <m/>
    <m/>
    <n v="55"/>
    <m/>
    <m/>
    <m/>
    <m/>
    <m/>
    <m/>
    <m/>
    <m/>
    <m/>
    <m/>
    <m/>
    <s v="Professional Services"/>
    <m/>
    <m/>
    <m/>
    <m/>
    <m/>
    <m/>
    <m/>
    <m/>
    <m/>
    <m/>
    <m/>
    <m/>
    <x v="3"/>
    <m/>
    <s v="user_vMd4rmcrSbjykdyL2J7rrYn84SWdcNc5FKligrmItPw"/>
    <s v="Shreenath Bhat"/>
    <m/>
    <m/>
    <s v="March"/>
    <s v="Gated Content"/>
    <m/>
    <m/>
    <s v="Employee Engagement Handbook"/>
    <m/>
    <m/>
    <m/>
    <s v="2022-04-04 02:36:18.782000+00:00"/>
    <s v="2022-10-19 09:54:24.927000+00:00"/>
    <s v="GTL"/>
  </r>
  <r>
    <s v="Mayur Gadiyar"/>
    <n v="492000"/>
    <s v="INR"/>
    <n v="0"/>
    <s v="9/30/22"/>
    <s v="Sales"/>
    <s v="stat_kcR4fZg7TU7jjk1jAVua3qGLRS4J5uFayEjK5j02wtv"/>
    <s v="Unqualified"/>
    <n v="0"/>
    <s v="OpportunityStatusType.Lost"/>
    <s v="cont_jrIxwGYh8kzbRNPCKuG82tQncYqocxH5ww2OYzvTxhU"/>
    <s v="Vaibhav"/>
    <s v="GMC"/>
    <s v="lead_ksAGr6f7XygR7ZmVD1rAbBmJ1apeJfNuPKcAIi955yR"/>
    <s v="Ketchum Sampark"/>
    <s v="Pallab Gupta"/>
    <s v="user_bdUPAGjcS7p6513So3N4g3aWNS5HuBuVJi7bvCPAsLt"/>
    <s v="Mayur Gadiyar"/>
    <s v="2022-08-24 11:24:28.165000+00:00"/>
    <s v="2022-09-20 07:32:46.919000+00:00"/>
    <m/>
    <s v="Mumbai"/>
    <m/>
    <m/>
    <m/>
    <n v="121"/>
    <m/>
    <m/>
    <m/>
    <m/>
    <m/>
    <m/>
    <m/>
    <m/>
    <m/>
    <m/>
    <m/>
    <s v="Telecommunications"/>
    <m/>
    <m/>
    <m/>
    <m/>
    <m/>
    <m/>
    <m/>
    <m/>
    <m/>
    <m/>
    <m/>
    <m/>
    <x v="5"/>
    <m/>
    <s v="user_PApNwMjp7lPIEBp7acretouakdtYNVHpPO9ja9KoR5D"/>
    <s v="Pallab Gupta"/>
    <m/>
    <m/>
    <s v="September"/>
    <s v="Cold Call"/>
    <s v="Naukri.com"/>
    <m/>
    <m/>
    <m/>
    <m/>
    <m/>
    <s v="2022-07-21 01:34:25.236000+00:00"/>
    <s v="2022-09-25 14:39:42.595000+00:00"/>
    <m/>
  </r>
  <r>
    <s v="Navin Panjwani"/>
    <n v="12000"/>
    <s v="INR"/>
    <n v="0"/>
    <s v="9/22/22"/>
    <s v="Sales"/>
    <s v="stat_kcR4fZg7TU7jjk1jAVua3qGLRS4J5uFayEjK5j02wtv"/>
    <s v="Unqualified"/>
    <n v="0"/>
    <s v="OpportunityStatusType.Lost"/>
    <s v="cont_a4m2nrUUgZMmgYTRq62FFwGuut9deKkq0eLlTzEPdoD"/>
    <s v="Madhusudhan"/>
    <s v="They don't have GPA"/>
    <s v="lead_s8bsnEOVeHtBSz257l2bvmhip7kupc5NOHJ01WtV2IE"/>
    <s v="Beyondid ( Renewal , 22nd Sept )"/>
    <s v="Aishwarya Nyayadhish"/>
    <s v="user_sD3YjSs92XKUfD0OPHeo886g6tW6aCM0iUhX5VVUuJi"/>
    <s v="Navin Panjwani"/>
    <s v="2022-08-25 07:37:34.919000+00:00"/>
    <s v="2022-09-20 07:37:45.665000+00:00"/>
    <m/>
    <s v="Bangalore"/>
    <m/>
    <m/>
    <m/>
    <n v="26"/>
    <m/>
    <m/>
    <m/>
    <m/>
    <m/>
    <m/>
    <m/>
    <m/>
    <m/>
    <m/>
    <m/>
    <s v="Others"/>
    <m/>
    <m/>
    <m/>
    <m/>
    <m/>
    <m/>
    <m/>
    <m/>
    <m/>
    <m/>
    <m/>
    <m/>
    <x v="3"/>
    <m/>
    <s v="user_6hRQhcoLhZEDUBYaw3vS7rv6T5582sGfXq4jNRqTfUU"/>
    <s v="Aishwarya Nyayadhish"/>
    <m/>
    <m/>
    <s v="September"/>
    <s v="Gated Content"/>
    <m/>
    <m/>
    <s v="Employee Wellness Handbook"/>
    <m/>
    <m/>
    <m/>
    <s v="2022-03-28 10:24:54.850000+00:00"/>
    <s v="2022-09-23 06:02:05.923000+00:00"/>
    <m/>
  </r>
  <r>
    <s v="Satyam Tiwari"/>
    <n v="300000"/>
    <s v="INR"/>
    <n v="0"/>
    <s v="9/24/22"/>
    <s v="Sales"/>
    <s v="stat_kcR4fZg7TU7jjk1jAVua3qGLRS4J5uFayEjK5j02wtv"/>
    <s v="Unqualified"/>
    <n v="0"/>
    <s v="OpportunityStatusType.Lost"/>
    <m/>
    <m/>
    <s v="GMC renewal"/>
    <s v="lead_aR0M1jFeLFU7wu31a8HPzbdkKM8mVI0xpWqKXcBs1sT"/>
    <s v="Goldfield Fragrances Pvt. ltd."/>
    <s v="Trupti Suryavanshi"/>
    <s v="user_2YgShwgjLNI4FjAqgE9PtKsdIaGh919JGcFG919fe5B"/>
    <s v="Satyam Tiwari"/>
    <s v="2022-09-01 07:18:09.895000+00:00"/>
    <s v="2022-09-20 06:28:35.739000+00:00"/>
    <m/>
    <s v="Mumbai"/>
    <m/>
    <m/>
    <m/>
    <n v="90"/>
    <m/>
    <m/>
    <m/>
    <m/>
    <m/>
    <m/>
    <m/>
    <m/>
    <m/>
    <m/>
    <m/>
    <m/>
    <m/>
    <m/>
    <m/>
    <m/>
    <m/>
    <m/>
    <m/>
    <m/>
    <m/>
    <m/>
    <m/>
    <m/>
    <x v="3"/>
    <m/>
    <s v="user_L8E6IFhq6UCzKLHa45LUUTZCznDuyDwFrGaEp9DXiUM"/>
    <s v="Trupti Suryavanshi"/>
    <m/>
    <m/>
    <s v="September"/>
    <s v="Cold Call"/>
    <m/>
    <m/>
    <m/>
    <m/>
    <m/>
    <m/>
    <s v="2021-08-25 11:29:01.658000+00:00"/>
    <s v="2022-09-20 11:47:03.956000+00:00"/>
    <s v="GMC"/>
  </r>
  <r>
    <s v="Prateek Wadhwa"/>
    <n v="500000"/>
    <s v="INR"/>
    <n v="0"/>
    <s v="9/30/22"/>
    <s v="Sales"/>
    <s v="stat_kcR4fZg7TU7jjk1jAVua3qGLRS4J5uFayEjK5j02wtv"/>
    <s v="Unqualified"/>
    <n v="0"/>
    <s v="OpportunityStatusType.Lost"/>
    <s v="cont_5MCNkRTVhjqBrXD4UNJC1K6Ile95qKqXH24AoNYNsy0"/>
    <s v="Gayatri"/>
    <m/>
    <s v="lead_JxOOiUJhDtU66XI7oGFrgVrfrPgzaPOlJZAvlZa8iOr"/>
    <s v="SAB TV Ltd"/>
    <s v="Prateek Wadhwa"/>
    <s v="user_FdWFezbLzkYQcGsBUsjZO25nr2poK2nRbqV47Rs5Kfm"/>
    <s v="Prateek Wadhwa"/>
    <s v="2022-09-14 10:53:45.614000+00:00"/>
    <s v="2022-09-20 06:53:05.196000+00:00"/>
    <m/>
    <s v="Mumbai"/>
    <m/>
    <m/>
    <m/>
    <n v="170"/>
    <m/>
    <m/>
    <m/>
    <m/>
    <m/>
    <m/>
    <m/>
    <m/>
    <m/>
    <m/>
    <m/>
    <s v="Sports &amp; Entertainment"/>
    <m/>
    <m/>
    <m/>
    <m/>
    <m/>
    <m/>
    <m/>
    <m/>
    <m/>
    <m/>
    <m/>
    <m/>
    <x v="10"/>
    <m/>
    <s v="user_FdWFezbLzkYQcGsBUsjZO25nr2poK2nRbqV47Rs5Kfm"/>
    <s v="Prateek Wadhwa"/>
    <m/>
    <m/>
    <s v="September"/>
    <s v="Cold Call"/>
    <m/>
    <m/>
    <m/>
    <m/>
    <m/>
    <m/>
    <s v="2021-08-02 07:48:38.087000+00:00"/>
    <s v="2022-10-12 07:19:11.275000+00:00"/>
    <s v="GMC"/>
  </r>
  <r>
    <s v="Pooja Gawas"/>
    <n v="1500000"/>
    <s v="INR"/>
    <n v="0"/>
    <s v="9/19/22"/>
    <s v="Sales"/>
    <s v="stat_1hn9nRJaLbI53NxPuSQgo90kRpbpKsFlwN4oEGNUTdO"/>
    <s v="Lost"/>
    <n v="0"/>
    <s v="OpportunityStatusType.Lost"/>
    <m/>
    <m/>
    <s v="Contractual - GMC"/>
    <s v="lead_NafbEVkLf5vrtWIp3CsryJtt7HDRSmFSKXOPhS8pSYN"/>
    <s v="NIHILENT technologies"/>
    <s v="Aditya Binani"/>
    <s v="user_KLETV1op4MIjvKQ12xGsWi23CuPjDE6PT29nwG6T3MY"/>
    <s v="Pooja Gawas"/>
    <s v="2022-09-01 05:30:42.822000+00:00"/>
    <s v="2022-09-20 06:26:25.306000+00:00"/>
    <m/>
    <s v="Pune"/>
    <m/>
    <s v="2020-08-14 08:05:16+00:00"/>
    <m/>
    <n v="1646"/>
    <m/>
    <m/>
    <m/>
    <m/>
    <m/>
    <m/>
    <m/>
    <s v="PAID_SOCIAL"/>
    <m/>
    <m/>
    <m/>
    <s v="IT Services &amp; IT Consulting"/>
    <m/>
    <m/>
    <m/>
    <m/>
    <m/>
    <m/>
    <m/>
    <m/>
    <m/>
    <m/>
    <m/>
    <m/>
    <x v="9"/>
    <m/>
    <s v="user_228eUmsdKIb9OItgmiDq1zD4aPZ1eqiapbaLAGeBf8g"/>
    <s v="Bhairavi Jog"/>
    <s v="Arindam Majee"/>
    <m/>
    <s v="April; June"/>
    <s v="Cold Call"/>
    <s v="own ref"/>
    <m/>
    <m/>
    <m/>
    <m/>
    <m/>
    <s v="2020-12-06 09:46:33.508000+00:00"/>
    <s v="2022-10-20 10:18:47.668000+00:00"/>
    <m/>
  </r>
  <r>
    <s v="Navin Panjwani"/>
    <n v="64588"/>
    <s v="INR"/>
    <n v="100"/>
    <s v="9/20/22"/>
    <s v="Sales"/>
    <s v="stat_OZRiD1474QRJIpvnjHCZfiIvKcVD6mIKSSTzg8SwDVx"/>
    <s v="Won- Payment Completed"/>
    <n v="1"/>
    <s v="OpportunityStatusType.Won"/>
    <s v="cont_AujIpQBhQCtBZEgSUhQweSiCOTOqR4M9VNcIwdVtqpk"/>
    <m/>
    <m/>
    <s v="lead_tkamrXlTR6rvIU3ZtV6PXPCLIBo5vc2EY3NiVgIcj2k"/>
    <s v="Teamease Consulting ( Fresh )"/>
    <s v="Bharti Bankey"/>
    <s v="user_sD3YjSs92XKUfD0OPHeo886g6tW6aCM0iUhX5VVUuJi"/>
    <s v="Navin Panjwani"/>
    <s v="2022-01-05 10:19:41.653000+00:00"/>
    <s v="2022-09-20 06:02:13.684000+00:00"/>
    <m/>
    <s v="Delhi"/>
    <m/>
    <s v="2021-11-27 05:34:30+00:00"/>
    <m/>
    <n v="18"/>
    <m/>
    <m/>
    <m/>
    <m/>
    <m/>
    <m/>
    <m/>
    <m/>
    <m/>
    <m/>
    <m/>
    <s v="Professional Services"/>
    <m/>
    <m/>
    <m/>
    <m/>
    <m/>
    <m/>
    <m/>
    <m/>
    <m/>
    <m/>
    <m/>
    <m/>
    <x v="3"/>
    <m/>
    <s v="user_aM3WaaSUQQmaNnsm9l2FQRVWUEr8RN2ZdXzsuQUalQ3"/>
    <s v="Bharti Bankey"/>
    <s v="Dr. Anil More"/>
    <m/>
    <m/>
    <s v="Inbound"/>
    <s v="Inbound via website"/>
    <m/>
    <s v="Employee Count 15"/>
    <m/>
    <m/>
    <m/>
    <s v="2021-11-27 05:37:15.459000+00:00"/>
    <s v="2022-10-06 09:47:25.925000+00:00"/>
    <s v="GMC"/>
  </r>
  <r>
    <s v="Navin Panjwani"/>
    <n v="650000"/>
    <s v="INR"/>
    <n v="0"/>
    <s v="9/21/22"/>
    <s v="Sales"/>
    <s v="stat_1hn9nRJaLbI53NxPuSQgo90kRpbpKsFlwN4oEGNUTdO"/>
    <s v="Lost"/>
    <n v="0"/>
    <s v="OpportunityStatusType.Lost"/>
    <s v="cont_cnnixbpsT19kRHNE5iORVqMEN4yN6UOmmpJyjx8BReN"/>
    <s v="Neha Roshan"/>
    <s v="GMC - Renewal with ICICI Lombard"/>
    <s v="lead_9C0kE9ISjf8SIENaeOsy6GAtVD7wMjSDtp4ZVFXFDMD"/>
    <s v="Rupeeseed Technology Ventures Pvt Ltd ( Renewal , 21st Sept )"/>
    <s v="Shreenath Bhat"/>
    <s v="user_sD3YjSs92XKUfD0OPHeo886g6tW6aCM0iUhX5VVUuJi"/>
    <s v="Navin Panjwani"/>
    <s v="2022-07-04 06:17:19.397000+00:00"/>
    <s v="2022-09-20 06:23:51.951000+00:00"/>
    <m/>
    <s v="Mumbai"/>
    <m/>
    <m/>
    <m/>
    <n v="58"/>
    <m/>
    <m/>
    <m/>
    <m/>
    <m/>
    <m/>
    <m/>
    <m/>
    <m/>
    <m/>
    <m/>
    <s v="Banking &amp; Finance"/>
    <m/>
    <m/>
    <m/>
    <m/>
    <m/>
    <m/>
    <m/>
    <m/>
    <m/>
    <m/>
    <m/>
    <m/>
    <x v="5"/>
    <m/>
    <s v="user_2YgShwgjLNI4FjAqgE9PtKsdIaGh919JGcFG919fe5B"/>
    <s v="Satyam Tiwari"/>
    <m/>
    <m/>
    <s v="August"/>
    <s v="Cold Call"/>
    <m/>
    <m/>
    <s v="Employee Wellness Handbook"/>
    <m/>
    <m/>
    <m/>
    <s v="2022-01-27 10:13:35.883000+00:00"/>
    <s v="2022-09-20 06:23:52.006000+00:00"/>
    <s v="GMC"/>
  </r>
  <r>
    <s v="Kashif Ahmad"/>
    <n v="40000"/>
    <s v="INR"/>
    <n v="100"/>
    <s v="9/20/22"/>
    <s v="Sales"/>
    <s v="stat_OZRiD1474QRJIpvnjHCZfiIvKcVD6mIKSSTzg8SwDVx"/>
    <s v="Won- Payment Completed"/>
    <n v="1"/>
    <s v="OpportunityStatusType.Won"/>
    <s v="cont_TW1p7n871zEZw8Jr1HHmPcJPxyLXOc0KuOzKq9di2Nl"/>
    <s v="Neha Arora"/>
    <s v="Fresh GPA policy"/>
    <s v="lead_hvaIg0q1DIdikgWvfGRd3Y7QLsap7uhPjWvLR82LPLR"/>
    <s v="BUEN MANEJO DEL CAMPO  INDIA PVT LTD"/>
    <s v="Satyajit Chati"/>
    <s v="user_LKRhV6rhcBe0uL8u70UUGeDjbMupuho4TaiAOCbT7HT"/>
    <s v="Kashif Ahmad"/>
    <s v="2022-09-19 06:02:32.933000+00:00"/>
    <s v="2022-09-20 05:01:36.158000+00:00"/>
    <m/>
    <s v="Pune"/>
    <m/>
    <m/>
    <m/>
    <n v="112"/>
    <m/>
    <m/>
    <m/>
    <m/>
    <m/>
    <m/>
    <m/>
    <s v="PAID_SOCIAL"/>
    <m/>
    <m/>
    <m/>
    <s v="Manufacturing"/>
    <m/>
    <m/>
    <m/>
    <m/>
    <m/>
    <m/>
    <m/>
    <m/>
    <m/>
    <m/>
    <m/>
    <m/>
    <x v="3"/>
    <m/>
    <s v="user_5IQTpX6DsnoeoDfxqzqojpVoQLXPh68nhDjLS5ETjYj"/>
    <s v="Satyajit Chati"/>
    <s v="Shriram Kulkarni"/>
    <m/>
    <s v="September"/>
    <s v="Gated Content"/>
    <m/>
    <m/>
    <s v="Employee Engagement Handbook"/>
    <m/>
    <m/>
    <m/>
    <s v="2022-05-31 16:17:43.495000+00:00"/>
    <s v="2022-09-27 04:51:25.664000+00:00"/>
    <m/>
  </r>
  <r>
    <s v="Kashif Ahmad"/>
    <n v="544437"/>
    <s v="INR"/>
    <n v="100"/>
    <s v="9/20/22"/>
    <s v="Sales"/>
    <s v="stat_OZRiD1474QRJIpvnjHCZfiIvKcVD6mIKSSTzg8SwDVx"/>
    <s v="Won- Payment Completed"/>
    <n v="1"/>
    <s v="OpportunityStatusType.Won"/>
    <s v="cont_TW1p7n871zEZw8Jr1HHmPcJPxyLXOc0KuOzKq9di2Nl"/>
    <s v="Neha Arora"/>
    <s v="GMC Renewal"/>
    <s v="lead_hvaIg0q1DIdikgWvfGRd3Y7QLsap7uhPjWvLR82LPLR"/>
    <s v="BUEN MANEJO DEL CAMPO  INDIA PVT LTD"/>
    <s v="Satyajit Chati"/>
    <s v="user_LKRhV6rhcBe0uL8u70UUGeDjbMupuho4TaiAOCbT7HT"/>
    <s v="Kashif Ahmad"/>
    <s v="2022-08-16 13:08:50.684000+00:00"/>
    <s v="2022-09-20 05:01:17.807000+00:00"/>
    <m/>
    <s v="Pune"/>
    <m/>
    <m/>
    <m/>
    <n v="112"/>
    <m/>
    <m/>
    <m/>
    <m/>
    <m/>
    <m/>
    <m/>
    <s v="PAID_SOCIAL"/>
    <m/>
    <m/>
    <m/>
    <s v="Manufacturing"/>
    <m/>
    <m/>
    <m/>
    <m/>
    <m/>
    <m/>
    <m/>
    <m/>
    <m/>
    <m/>
    <m/>
    <m/>
    <x v="3"/>
    <m/>
    <s v="user_5IQTpX6DsnoeoDfxqzqojpVoQLXPh68nhDjLS5ETjYj"/>
    <s v="Satyajit Chati"/>
    <s v="Shriram Kulkarni"/>
    <m/>
    <s v="September"/>
    <s v="Gated Content"/>
    <m/>
    <m/>
    <s v="Employee Engagement Handbook"/>
    <m/>
    <m/>
    <m/>
    <s v="2022-05-31 16:17:43.495000+00:00"/>
    <s v="2022-09-27 04:51:25.664000+00:00"/>
    <m/>
  </r>
  <r>
    <s v="Tejas Kulkarni"/>
    <n v="275000"/>
    <s v="INR"/>
    <n v="0"/>
    <s v="9/30/22"/>
    <s v="Sales"/>
    <s v="stat_kcR4fZg7TU7jjk1jAVua3qGLRS4J5uFayEjK5j02wtv"/>
    <s v="Unqualified"/>
    <n v="0"/>
    <s v="OpportunityStatusType.Lost"/>
    <s v="cont_aWBu6mEkshWZbC7sKyc7eKeBFFGQPZhjXtDcrguTI54"/>
    <s v="Bharadwaz Sharma"/>
    <s v="As per the discussion with Mr.Bharadwaz, their management has decided to go ahead with the existing combination and hence they aren't looking out for new tie ups currently"/>
    <s v="lead_cVR6NuZLFFz0k2UqlPdDNMUM8doxhbT0ZicbnwlxX57"/>
    <s v="eShipz"/>
    <s v="Harmanjit Singh"/>
    <s v="user_kbtBHYtBjVDNyI72HTF6C1SCvC7yVBiA6OrBOy3t96U"/>
    <s v="Tejas Kulkarni"/>
    <s v="2022-08-22 08:45:58.105000+00:00"/>
    <s v="2022-09-20 02:21:02.778000+00:00"/>
    <m/>
    <s v="Bangalore"/>
    <m/>
    <m/>
    <m/>
    <n v="58"/>
    <m/>
    <m/>
    <m/>
    <m/>
    <m/>
    <m/>
    <m/>
    <m/>
    <m/>
    <m/>
    <m/>
    <s v="IT Services &amp; IT Consulting"/>
    <m/>
    <m/>
    <m/>
    <m/>
    <m/>
    <m/>
    <m/>
    <m/>
    <m/>
    <m/>
    <m/>
    <m/>
    <x v="8"/>
    <m/>
    <s v="user_lwF8ctKa5IyxqATpO2EOw2h0AEPiCMHOgewiH38Ei77"/>
    <s v="Harmanjit Singh"/>
    <m/>
    <m/>
    <s v="September"/>
    <m/>
    <m/>
    <m/>
    <s v="Lead Magnet Lead"/>
    <m/>
    <m/>
    <m/>
    <s v="2021-09-13 07:59:54.691000+00:00"/>
    <s v="2022-09-23 12:58:51.176000+00:00"/>
    <s v="GMC"/>
  </r>
  <r>
    <s v="Tejas Kulkarni"/>
    <n v="200000"/>
    <s v="INR"/>
    <n v="0"/>
    <s v="8/30/22"/>
    <s v="Sales"/>
    <s v="stat_1hn9nRJaLbI53NxPuSQgo90kRpbpKsFlwN4oEGNUTdO"/>
    <s v="Lost"/>
    <n v="0"/>
    <s v="OpportunityStatusType.Lost"/>
    <m/>
    <m/>
    <s v="closed with plum as they got a lower quote from icici"/>
    <s v="lead_5hBxllTepEa3g3P5VURMCfQwtueW2iC6BCKqPOBRrN3"/>
    <s v="Capital Source"/>
    <s v="Shreya Solanki"/>
    <s v="user_kbtBHYtBjVDNyI72HTF6C1SCvC7yVBiA6OrBOy3t96U"/>
    <s v="Tejas Kulkarni"/>
    <s v="2022-07-12 08:00:04.072000+00:00"/>
    <s v="2022-09-20 04:03:28.199000+00:00"/>
    <m/>
    <s v="Bangalore"/>
    <m/>
    <s v="2022-07-06 06:33:35+00:00"/>
    <m/>
    <n v="10"/>
    <m/>
    <m/>
    <m/>
    <m/>
    <m/>
    <m/>
    <m/>
    <s v="ORGANIC_SEARCH"/>
    <m/>
    <m/>
    <m/>
    <m/>
    <m/>
    <m/>
    <m/>
    <m/>
    <m/>
    <m/>
    <m/>
    <m/>
    <m/>
    <m/>
    <m/>
    <m/>
    <x v="3"/>
    <m/>
    <s v="user_Jujy0sFufO9J3qwY7aNpCCnF6nFZMrfvciNEydEzhaI"/>
    <s v="Shreya Solanki"/>
    <m/>
    <m/>
    <m/>
    <s v="Inbound"/>
    <s v="Inbound via website"/>
    <m/>
    <s v="Employee Count 25"/>
    <m/>
    <m/>
    <m/>
    <s v="2022-07-06 06:36:26.313000+00:00"/>
    <s v="2022-09-21 05:52:16.867000+00:00"/>
    <s v="GMC"/>
  </r>
  <r>
    <s v="Pooja Gawas"/>
    <n v="65000"/>
    <s v="INR"/>
    <n v="0"/>
    <s v="9/19/22"/>
    <s v="Sales"/>
    <s v="stat_1hn9nRJaLbI53NxPuSQgo90kRpbpKsFlwN4oEGNUTdO"/>
    <s v="Lost"/>
    <n v="0"/>
    <s v="OpportunityStatusType.Lost"/>
    <m/>
    <m/>
    <s v="GPA - Contractual"/>
    <s v="lead_NafbEVkLf5vrtWIp3CsryJtt7HDRSmFSKXOPhS8pSYN"/>
    <s v="NIHILENT technologies"/>
    <s v="Aditya Binani"/>
    <s v="user_KLETV1op4MIjvKQ12xGsWi23CuPjDE6PT29nwG6T3MY"/>
    <s v="Pooja Gawas"/>
    <s v="2022-09-01 05:41:52.770000+00:00"/>
    <s v="2022-09-19 12:33:26.971000+00:00"/>
    <m/>
    <s v="Pune"/>
    <m/>
    <s v="2020-08-14 08:05:16+00:00"/>
    <m/>
    <n v="1646"/>
    <m/>
    <m/>
    <m/>
    <m/>
    <m/>
    <m/>
    <m/>
    <s v="PAID_SOCIAL"/>
    <m/>
    <m/>
    <m/>
    <s v="IT Services &amp; IT Consulting"/>
    <m/>
    <m/>
    <m/>
    <m/>
    <m/>
    <m/>
    <m/>
    <m/>
    <m/>
    <m/>
    <m/>
    <m/>
    <x v="9"/>
    <m/>
    <s v="user_228eUmsdKIb9OItgmiDq1zD4aPZ1eqiapbaLAGeBf8g"/>
    <s v="Bhairavi Jog"/>
    <s v="Arindam Majee"/>
    <m/>
    <s v="April; June"/>
    <s v="Cold Call"/>
    <s v="own ref"/>
    <m/>
    <m/>
    <m/>
    <m/>
    <m/>
    <s v="2020-12-06 09:46:33.508000+00:00"/>
    <s v="2022-10-20 10:18:47.668000+00:00"/>
    <m/>
  </r>
  <r>
    <s v="Shreenath Bhat"/>
    <n v="400000"/>
    <s v="INR"/>
    <n v="0"/>
    <s v="9/30/22"/>
    <s v="Sales"/>
    <s v="stat_kcR4fZg7TU7jjk1jAVua3qGLRS4J5uFayEjK5j02wtv"/>
    <s v="Unqualified"/>
    <n v="0"/>
    <s v="OpportunityStatusType.Lost"/>
    <s v="cont_PwF6YfakMO2gOxtRa0kF6fmbNBw2trvsnP7FamhiF2v"/>
    <s v="Usha Nikam"/>
    <s v="GMC - Fresh"/>
    <s v="lead_nhhwjxkowYZ4SbRxqBGaiIhSNdub0AWnIcZOPLzoqZy"/>
    <s v="Chemtron Science Laboratories Private Limited"/>
    <s v="Shreenath Bhat"/>
    <s v="user_vMd4rmcrSbjykdyL2J7rrYn84SWdcNc5FKligrmItPw"/>
    <s v="Shreenath Bhat"/>
    <s v="2022-08-02 05:19:33.842000+00:00"/>
    <s v="2022-09-19 14:23:41.781000+00:00"/>
    <m/>
    <s v="Mumbai"/>
    <m/>
    <m/>
    <m/>
    <n v="58"/>
    <m/>
    <m/>
    <m/>
    <m/>
    <m/>
    <m/>
    <m/>
    <m/>
    <m/>
    <m/>
    <m/>
    <s v="Manufacturing"/>
    <m/>
    <m/>
    <m/>
    <m/>
    <m/>
    <m/>
    <m/>
    <m/>
    <m/>
    <m/>
    <m/>
    <m/>
    <x v="1"/>
    <m/>
    <s v="user_vMd4rmcrSbjykdyL2J7rrYn84SWdcNc5FKligrmItPw"/>
    <s v="Shreenath Bhat"/>
    <m/>
    <m/>
    <m/>
    <s v="Cold Call"/>
    <m/>
    <m/>
    <m/>
    <m/>
    <m/>
    <m/>
    <s v="2022-05-23 07:03:59.361000+00:00"/>
    <s v="2022-09-19 14:23:41.926000+00:00"/>
    <s v="GMC"/>
  </r>
  <r>
    <s v="Mayur Gadiyar"/>
    <n v="285000"/>
    <s v="INR"/>
    <n v="0"/>
    <s v="9/19/22"/>
    <s v="Sales"/>
    <s v="stat_1hn9nRJaLbI53NxPuSQgo90kRpbpKsFlwN4oEGNUTdO"/>
    <s v="Lost"/>
    <n v="0"/>
    <s v="OpportunityStatusType.Lost"/>
    <s v="cont_ZQhOJO9CaCeN3CJ5nSNViyIpDEtksxOLqZ2EQ7o9QOM"/>
    <s v="Sheetal Ingale"/>
    <m/>
    <s v="lead_tVmPTl3I4o5Q0Errb52hMYZTokSxawG9830xUp5Tj0H"/>
    <s v="5D Solutions India Pvt. Ltd."/>
    <s v="Nikhil Ahuja"/>
    <s v="user_bdUPAGjcS7p6513So3N4g3aWNS5HuBuVJi7bvCPAsLt"/>
    <s v="Mayur Gadiyar"/>
    <s v="2022-07-22 09:14:20.345000+00:00"/>
    <s v="2022-09-19 17:10:58.338000+00:00"/>
    <m/>
    <s v="Pune"/>
    <m/>
    <s v="2020-08-24 22:04:44+00:00"/>
    <m/>
    <n v="44"/>
    <m/>
    <m/>
    <m/>
    <m/>
    <m/>
    <m/>
    <m/>
    <m/>
    <m/>
    <m/>
    <m/>
    <s v="Others"/>
    <m/>
    <m/>
    <m/>
    <m/>
    <m/>
    <m/>
    <m/>
    <m/>
    <m/>
    <m/>
    <m/>
    <m/>
    <x v="5"/>
    <m/>
    <s v="user_ocHSJH83OJnHCvKyMbjx8WOOK8PMgAUGIj1qK0q0dMV"/>
    <s v="Nikhil Ahuja"/>
    <s v="Arindam Majee"/>
    <m/>
    <s v="September"/>
    <s v="Gated Content; Inbound"/>
    <s v="Inbound via website"/>
    <m/>
    <s v="Employee Count 25"/>
    <m/>
    <m/>
    <m/>
    <s v="2020-12-06 09:47:23.701000+00:00"/>
    <s v="2022-09-19 17:10:58.406000+00:00"/>
    <s v="GMC"/>
  </r>
  <r>
    <s v="Kashif Ahmad"/>
    <n v="20000"/>
    <s v="INR"/>
    <n v="0"/>
    <s v="9/19/22"/>
    <s v="Sales"/>
    <s v="stat_1hn9nRJaLbI53NxPuSQgo90kRpbpKsFlwN4oEGNUTdO"/>
    <s v="Lost"/>
    <n v="0"/>
    <s v="OpportunityStatusType.Lost"/>
    <s v="cont_NRsVtQ6o3aKWy8dJ6u27s2PozMOwRiIUaQkkbMJ7DdY"/>
    <s v="Amit Kedari"/>
    <s v="WC Renewal"/>
    <s v="lead_dThEeYfgXllQKFGMFkOJdMZMs3z56o0fPI6bay6PwZQ"/>
    <s v="Ross Process Solutions"/>
    <s v="Trupti Suryavanshi"/>
    <s v="user_LKRhV6rhcBe0uL8u70UUGeDjbMupuho4TaiAOCbT7HT"/>
    <s v="Kashif Ahmad"/>
    <s v="2022-08-10 06:31:57.528000+00:00"/>
    <s v="2022-09-19 12:09:58.985000+00:00"/>
    <m/>
    <s v="Pune"/>
    <m/>
    <s v="2022-08-10 06:30:00+00:00"/>
    <m/>
    <n v="50"/>
    <m/>
    <m/>
    <m/>
    <m/>
    <m/>
    <m/>
    <m/>
    <m/>
    <m/>
    <m/>
    <m/>
    <s v="Manufacturing"/>
    <m/>
    <m/>
    <m/>
    <m/>
    <m/>
    <m/>
    <m/>
    <m/>
    <m/>
    <m/>
    <m/>
    <m/>
    <x v="8"/>
    <m/>
    <s v="user_L8E6IFhq6UCzKLHa45LUUTZCznDuyDwFrGaEp9DXiUM"/>
    <s v="Trupti Suryavanshi"/>
    <m/>
    <m/>
    <s v="August; March"/>
    <s v="Warm Referral"/>
    <s v="Prajakta's reference"/>
    <m/>
    <m/>
    <m/>
    <m/>
    <m/>
    <s v="2022-08-10 06:19:25.327000+00:00"/>
    <s v="2022-09-23 09:34:04.269000+00:00"/>
    <s v="WC"/>
  </r>
  <r>
    <s v="Vikas Gupta"/>
    <n v="300000"/>
    <s v="INR"/>
    <n v="0"/>
    <s v="9/30/22"/>
    <s v="Sales"/>
    <s v="stat_1hn9nRJaLbI53NxPuSQgo90kRpbpKsFlwN4oEGNUTdO"/>
    <s v="Lost"/>
    <n v="0"/>
    <s v="OpportunityStatusType.Lost"/>
    <s v="cont_gq9au0Rg1C20N77BUuc6Pi89PmOdCnDLczZeiNj5HEu"/>
    <s v="Shaonli Roy Kapur"/>
    <s v="The client closed with Kenko as the client got very good benefits from Kenko."/>
    <s v="lead_dFGu4ffUVWWCHWBveXbZjOog58EJ8DOEuoou81FdC7G"/>
    <s v="SMOOR Chocolates"/>
    <s v="Nikhil Ahuja"/>
    <s v="user_lccnw70UrYzjPcbxrA5N9qp8LF1vx6aP08yPEdeU06P"/>
    <s v="Vikas Gupta"/>
    <s v="2022-09-19 11:20:45.404000+00:00"/>
    <s v="2022-09-19 12:20:24.784000+00:00"/>
    <m/>
    <s v="Bangalore"/>
    <m/>
    <m/>
    <m/>
    <n v="700"/>
    <m/>
    <m/>
    <m/>
    <m/>
    <m/>
    <m/>
    <m/>
    <s v="PAID_SOCIAL"/>
    <m/>
    <m/>
    <m/>
    <m/>
    <s v="Ideal Insurance brokers"/>
    <m/>
    <m/>
    <m/>
    <m/>
    <m/>
    <m/>
    <m/>
    <m/>
    <m/>
    <m/>
    <m/>
    <x v="3"/>
    <m/>
    <s v="user_ocHSJH83OJnHCvKyMbjx8WOOK8PMgAUGIj1qK0q0dMV"/>
    <s v="Nikhil Ahuja"/>
    <m/>
    <m/>
    <s v="September"/>
    <s v="Gated Content"/>
    <m/>
    <m/>
    <s v="Employee Engagement Handbook"/>
    <m/>
    <m/>
    <m/>
    <s v="2022-04-29 10:34:34.977000+00:00"/>
    <s v="2022-10-01 05:34:05.899000+00:00"/>
    <s v="GMC"/>
  </r>
  <r>
    <s v="Vikas Gupta"/>
    <n v="2100000"/>
    <s v="INR"/>
    <n v="0"/>
    <s v="9/19/22"/>
    <s v="Sales"/>
    <s v="stat_1hn9nRJaLbI53NxPuSQgo90kRpbpKsFlwN4oEGNUTdO"/>
    <s v="Lost"/>
    <n v="0"/>
    <s v="OpportunityStatusType.Lost"/>
    <s v="cont_gq9au0Rg1C20N77BUuc6Pi89PmOdCnDLczZeiNj5HEu"/>
    <s v="Shaonli Roy Kapur"/>
    <s v="The client closed with Kenko as the client got very good benefits from Kenko."/>
    <s v="lead_dFGu4ffUVWWCHWBveXbZjOog58EJ8DOEuoou81FdC7G"/>
    <s v="SMOOR Chocolates"/>
    <s v="Nikhil Ahuja"/>
    <s v="user_lccnw70UrYzjPcbxrA5N9qp8LF1vx6aP08yPEdeU06P"/>
    <s v="Vikas Gupta"/>
    <s v="2022-08-19 10:35:28.048000+00:00"/>
    <s v="2022-09-19 12:17:17.166000+00:00"/>
    <m/>
    <s v="Bangalore"/>
    <m/>
    <m/>
    <m/>
    <n v="700"/>
    <m/>
    <m/>
    <m/>
    <m/>
    <m/>
    <m/>
    <m/>
    <s v="PAID_SOCIAL"/>
    <m/>
    <m/>
    <m/>
    <m/>
    <s v="Ideal Insurance brokers"/>
    <m/>
    <m/>
    <m/>
    <m/>
    <m/>
    <m/>
    <m/>
    <m/>
    <m/>
    <m/>
    <m/>
    <x v="3"/>
    <m/>
    <s v="user_ocHSJH83OJnHCvKyMbjx8WOOK8PMgAUGIj1qK0q0dMV"/>
    <s v="Nikhil Ahuja"/>
    <m/>
    <m/>
    <s v="September"/>
    <s v="Gated Content"/>
    <m/>
    <m/>
    <s v="Employee Engagement Handbook"/>
    <m/>
    <m/>
    <m/>
    <s v="2022-04-29 10:34:34.977000+00:00"/>
    <s v="2022-10-01 05:34:05.899000+00:00"/>
    <s v="GMC"/>
  </r>
  <r>
    <s v="Vivek Singh"/>
    <n v="12000000"/>
    <s v="INR"/>
    <n v="0"/>
    <s v="9/29/22"/>
    <s v="Sales"/>
    <s v="stat_kcR4fZg7TU7jjk1jAVua3qGLRS4J5uFayEjK5j02wtv"/>
    <s v="Unqualified"/>
    <n v="0"/>
    <s v="OpportunityStatusType.Lost"/>
    <s v="cont_ECffZaKpBPXcOS7182f6LKd9Y1A8ieJ93jY98IwowhX"/>
    <s v="Mushtaq"/>
    <s v="GMC 1500 employees 1+5 policy Sept 29th renewal"/>
    <s v="lead_CdS9M9ZejzqNKEn1ZZRIPB8eyLlUOzp3HcKUEQlngMt"/>
    <s v="The Himalaya Drug Company"/>
    <s v="Daya Gowda"/>
    <s v="user_6dalmZ7hmWD47jhCVGdU1SSEcFMsz9rWtW2jPORgJvj"/>
    <s v="Vivek Singh"/>
    <s v="2022-08-03 09:59:33.445000+00:00"/>
    <s v="2022-09-19 10:39:34.659000+00:00"/>
    <m/>
    <s v="Bangalore"/>
    <m/>
    <m/>
    <m/>
    <n v="1500"/>
    <m/>
    <m/>
    <m/>
    <m/>
    <m/>
    <m/>
    <m/>
    <m/>
    <m/>
    <m/>
    <m/>
    <s v="Health, Wellness &amp; Fitness"/>
    <m/>
    <m/>
    <m/>
    <m/>
    <m/>
    <m/>
    <m/>
    <m/>
    <m/>
    <m/>
    <m/>
    <m/>
    <x v="8"/>
    <m/>
    <s v="user_ojX3B6giQCeKnOjqd4gdwXUl0CqqHMXNORvxR6POXn6"/>
    <s v="Abhishek Chauhan"/>
    <m/>
    <m/>
    <s v="September"/>
    <s v="Cold Call"/>
    <m/>
    <m/>
    <m/>
    <m/>
    <m/>
    <m/>
    <s v="2022-04-20 10:12:59.753000+00:00"/>
    <s v="2022-10-20 10:22:34.274000+00:00"/>
    <m/>
  </r>
  <r>
    <s v="Omkar Ghate"/>
    <n v="100000"/>
    <s v="INR"/>
    <n v="0"/>
    <s v="9/30/22"/>
    <s v="Sales"/>
    <s v="stat_kcR4fZg7TU7jjk1jAVua3qGLRS4J5uFayEjK5j02wtv"/>
    <s v="Unqualified"/>
    <n v="0"/>
    <s v="OpportunityStatusType.Lost"/>
    <s v="cont_TZjlJxrX5Sk5GmYxpqKYg54kVNh1GToLHjoXxcSVnxQ"/>
    <s v="Trupti Joshi"/>
    <s v="GPA ren"/>
    <s v="lead_pYVeRdeFLoAjtZalOm6YWTrpUluRCKzktE3qNrKEPSl"/>
    <s v="Ideas To Impacts Innovations Pvt. Ltd."/>
    <s v="Gauri Jori"/>
    <s v="user_9SBRjyF0n4iWuhUdqRyQkFhl2J4uyNKhFWvvJEvunX8"/>
    <s v="Omkar Ghate"/>
    <s v="2022-08-05 13:10:47.420000+00:00"/>
    <s v="2022-09-19 09:54:34.498000+00:00"/>
    <m/>
    <s v="Pune"/>
    <m/>
    <m/>
    <m/>
    <n v="100"/>
    <m/>
    <m/>
    <m/>
    <m/>
    <m/>
    <m/>
    <m/>
    <m/>
    <m/>
    <m/>
    <m/>
    <s v="Others"/>
    <m/>
    <m/>
    <m/>
    <m/>
    <m/>
    <m/>
    <m/>
    <m/>
    <m/>
    <m/>
    <m/>
    <m/>
    <x v="3"/>
    <m/>
    <s v="user_5YHA1ZU4iP896lD1YJehdJcMx7ZEgWCpulT4T2c3pJ3"/>
    <s v="Gauri Jori"/>
    <m/>
    <m/>
    <s v="September"/>
    <s v="Cold Call"/>
    <m/>
    <m/>
    <m/>
    <m/>
    <m/>
    <m/>
    <s v="2021-08-25 11:24:01.502000+00:00"/>
    <s v="2022-10-06 04:58:22.479000+00:00"/>
    <m/>
  </r>
  <r>
    <s v="Vivek Singh"/>
    <n v="500000"/>
    <s v="INR"/>
    <n v="0"/>
    <s v="9/17/22"/>
    <s v="Sales"/>
    <s v="stat_1hn9nRJaLbI53NxPuSQgo90kRpbpKsFlwN4oEGNUTdO"/>
    <s v="Lost"/>
    <n v="0"/>
    <s v="OpportunityStatusType.Lost"/>
    <m/>
    <m/>
    <s v="GMC - self  350 employees sept renewal 3 slabs 2lakh, 3 lakh and 5 lakh"/>
    <s v="lead_tq9karZlhcffsJ6WeCrKAfsoQKMLgLtyfzgqJQd2hr8"/>
    <s v="MagnaSoft Consulting India Pvt Ltd"/>
    <s v="Daya Gowda"/>
    <s v="user_6dalmZ7hmWD47jhCVGdU1SSEcFMsz9rWtW2jPORgJvj"/>
    <s v="Vivek Singh"/>
    <s v="2022-07-07 07:04:23.310000+00:00"/>
    <s v="2022-09-19 10:46:43.471000+00:00"/>
    <m/>
    <s v="Bangalore"/>
    <m/>
    <m/>
    <m/>
    <n v="184"/>
    <m/>
    <m/>
    <m/>
    <m/>
    <m/>
    <m/>
    <m/>
    <m/>
    <m/>
    <m/>
    <m/>
    <s v="IT Services &amp; IT Consulting"/>
    <m/>
    <m/>
    <m/>
    <m/>
    <m/>
    <m/>
    <m/>
    <m/>
    <m/>
    <m/>
    <m/>
    <m/>
    <x v="8"/>
    <m/>
    <s v="user_ojX3B6giQCeKnOjqd4gdwXUl0CqqHMXNORvxR6POXn6"/>
    <s v="Abhishek Chauhan"/>
    <m/>
    <m/>
    <s v="September"/>
    <s v="Cold Call"/>
    <m/>
    <m/>
    <m/>
    <m/>
    <m/>
    <m/>
    <s v="2022-05-06 10:48:28.443000+00:00"/>
    <s v="2022-10-04 06:48:48.972000+00:00"/>
    <m/>
  </r>
  <r>
    <s v="Moziez Chamadia"/>
    <n v="100000"/>
    <s v="INR"/>
    <n v="0"/>
    <s v="9/30/22"/>
    <s v="Sales"/>
    <s v="stat_1hn9nRJaLbI53NxPuSQgo90kRpbpKsFlwN4oEGNUTdO"/>
    <s v="Lost"/>
    <n v="0"/>
    <s v="OpportunityStatusType.Lost"/>
    <s v="cont_v8sq9Gl41WrMLUvmyw8fO8iSAJ38NKT3GTpyg0I1lIn"/>
    <s v="Sandeep Lakhotia"/>
    <s v="GPA - Renewal"/>
    <s v="lead_TOl5JSa3NPw0Gz5NnzHGdMdpkWlwY2ZAeV2qOPRrwHz"/>
    <s v="SKECHERS RETAIL INDIA PVT LTD"/>
    <s v="Shreenath Bhat"/>
    <s v="user_IgNfKH7wuLLjHvexoMm2PXWcnF3zYft0ZbMTyfwKRUg"/>
    <s v="Moziez Chamadia"/>
    <s v="2022-07-25 11:16:43.160000+00:00"/>
    <s v="2022-09-19 09:39:12.085000+00:00"/>
    <m/>
    <s v="Mumbai"/>
    <m/>
    <m/>
    <m/>
    <n v="800"/>
    <m/>
    <m/>
    <m/>
    <m/>
    <m/>
    <m/>
    <m/>
    <m/>
    <m/>
    <m/>
    <m/>
    <s v="Retail"/>
    <m/>
    <m/>
    <m/>
    <m/>
    <m/>
    <m/>
    <m/>
    <m/>
    <m/>
    <m/>
    <m/>
    <m/>
    <x v="3"/>
    <m/>
    <s v="user_vMd4rmcrSbjykdyL2J7rrYn84SWdcNc5FKligrmItPw"/>
    <s v="Shreenath Bhat"/>
    <m/>
    <m/>
    <s v="September"/>
    <s v="Cold Call"/>
    <m/>
    <m/>
    <s v="AM Opps -"/>
    <m/>
    <m/>
    <m/>
    <s v="2021-11-16 03:29:16.538000+00:00"/>
    <s v="2022-09-19 11:45:37.567000+00:00"/>
    <s v="GPA"/>
  </r>
  <r>
    <s v="Moziez Chamadia"/>
    <n v="1000000"/>
    <s v="INR"/>
    <n v="0"/>
    <s v="9/30/22"/>
    <s v="Sales"/>
    <s v="stat_kcR4fZg7TU7jjk1jAVua3qGLRS4J5uFayEjK5j02wtv"/>
    <s v="Unqualified"/>
    <n v="0"/>
    <s v="OpportunityStatusType.Lost"/>
    <s v="cont_v8sq9Gl41WrMLUvmyw8fO8iSAJ38NKT3GTpyg0I1lIn"/>
    <s v="Sandeep Lakhotia"/>
    <s v="GTL - Renewal"/>
    <s v="lead_TOl5JSa3NPw0Gz5NnzHGdMdpkWlwY2ZAeV2qOPRrwHz"/>
    <s v="SKECHERS RETAIL INDIA PVT LTD"/>
    <s v="Shreenath Bhat"/>
    <s v="user_IgNfKH7wuLLjHvexoMm2PXWcnF3zYft0ZbMTyfwKRUg"/>
    <s v="Moziez Chamadia"/>
    <s v="2022-07-25 11:17:07.852000+00:00"/>
    <s v="2022-09-19 09:39:30.961000+00:00"/>
    <m/>
    <s v="Mumbai"/>
    <m/>
    <m/>
    <m/>
    <n v="800"/>
    <m/>
    <m/>
    <m/>
    <m/>
    <m/>
    <m/>
    <m/>
    <m/>
    <m/>
    <m/>
    <m/>
    <s v="Retail"/>
    <m/>
    <m/>
    <m/>
    <m/>
    <m/>
    <m/>
    <m/>
    <m/>
    <m/>
    <m/>
    <m/>
    <m/>
    <x v="3"/>
    <m/>
    <s v="user_vMd4rmcrSbjykdyL2J7rrYn84SWdcNc5FKligrmItPw"/>
    <s v="Shreenath Bhat"/>
    <m/>
    <m/>
    <s v="September"/>
    <s v="Cold Call"/>
    <m/>
    <m/>
    <s v="AM Opps -"/>
    <m/>
    <m/>
    <m/>
    <s v="2021-11-16 03:29:16.538000+00:00"/>
    <s v="2022-09-19 11:45:37.567000+00:00"/>
    <s v="GTL"/>
  </r>
  <r>
    <s v="Moziez Chamadia"/>
    <n v="5000000"/>
    <s v="INR"/>
    <n v="0"/>
    <s v="9/30/22"/>
    <s v="Sales"/>
    <s v="stat_kcR4fZg7TU7jjk1jAVua3qGLRS4J5uFayEjK5j02wtv"/>
    <s v="Unqualified"/>
    <n v="0"/>
    <s v="OpportunityStatusType.Lost"/>
    <s v="cont_v8sq9Gl41WrMLUvmyw8fO8iSAJ38NKT3GTpyg0I1lIn"/>
    <s v="Sandeep Lakhotia"/>
    <s v="GMC - 1+5, Renewal"/>
    <s v="lead_TOl5JSa3NPw0Gz5NnzHGdMdpkWlwY2ZAeV2qOPRrwHz"/>
    <s v="SKECHERS RETAIL INDIA PVT LTD"/>
    <s v="Shreenath Bhat"/>
    <s v="user_IgNfKH7wuLLjHvexoMm2PXWcnF3zYft0ZbMTyfwKRUg"/>
    <s v="Moziez Chamadia"/>
    <s v="2022-07-25 11:16:20.227000+00:00"/>
    <s v="2022-09-19 09:39:01.142000+00:00"/>
    <m/>
    <s v="Mumbai"/>
    <m/>
    <m/>
    <m/>
    <n v="800"/>
    <m/>
    <m/>
    <m/>
    <m/>
    <m/>
    <m/>
    <m/>
    <m/>
    <m/>
    <m/>
    <m/>
    <s v="Retail"/>
    <m/>
    <m/>
    <m/>
    <m/>
    <m/>
    <m/>
    <m/>
    <m/>
    <m/>
    <m/>
    <m/>
    <m/>
    <x v="3"/>
    <m/>
    <s v="user_vMd4rmcrSbjykdyL2J7rrYn84SWdcNc5FKligrmItPw"/>
    <s v="Shreenath Bhat"/>
    <m/>
    <m/>
    <s v="September"/>
    <s v="Cold Call"/>
    <m/>
    <m/>
    <s v="AM Opps -"/>
    <m/>
    <m/>
    <m/>
    <s v="2021-11-16 03:29:16.538000+00:00"/>
    <s v="2022-09-19 11:45:37.567000+00:00"/>
    <s v="GMC"/>
  </r>
  <r>
    <s v="Satyajit Chati"/>
    <n v="100000"/>
    <s v="INR"/>
    <n v="50"/>
    <s v="9/30/22"/>
    <s v="Sales"/>
    <s v="stat_T3kAAaxxVQ5lPxDDIp76iVMLZhmGR6CEbdlVFNl0tPj"/>
    <s v="Quote Comparison Ready"/>
    <n v="0"/>
    <s v="OpportunityStatusType.Active"/>
    <s v="cont_XdnjhHOBdekQAI2o6EMDndOcIyyNY8ocewOAF4VZnNC"/>
    <s v="Karishma Bahadur"/>
    <m/>
    <s v="lead_WLD90Z0NcXaGiEnnUovZATiLAts6Yy66GAXqy4jHe4L"/>
    <s v="SocioLoca"/>
    <s v="Harmanjit Singh"/>
    <s v="user_sREdxbAJihL2Zbgic7tyQ6Rc4Mny7HnD1RNGhA9DDYh"/>
    <s v="Prajakta Sahastrabudhe"/>
    <s v="2022-08-24 11:16:38.238000+00:00"/>
    <s v="2022-09-19 06:33:30.141000+00:00"/>
    <m/>
    <s v="Pune"/>
    <m/>
    <m/>
    <m/>
    <n v="20"/>
    <m/>
    <m/>
    <m/>
    <m/>
    <m/>
    <m/>
    <m/>
    <m/>
    <m/>
    <m/>
    <m/>
    <s v="Digital Marketing &amp; Advertising"/>
    <m/>
    <m/>
    <m/>
    <m/>
    <m/>
    <m/>
    <m/>
    <m/>
    <m/>
    <m/>
    <m/>
    <m/>
    <x v="11"/>
    <m/>
    <s v="user_lwF8ctKa5IyxqATpO2EOw2h0AEPiCMHOgewiH38Ei77"/>
    <s v="Harmanjit Singh"/>
    <m/>
    <m/>
    <m/>
    <s v="Cold Call"/>
    <s v="Lusha"/>
    <m/>
    <s v="Pune Strategy"/>
    <m/>
    <m/>
    <m/>
    <s v="2022-07-14 04:25:11.572000+00:00"/>
    <s v="2022-10-13 09:25:35.190000+00:00"/>
    <s v="GMC"/>
  </r>
  <r>
    <s v="Tejas Kulkarni"/>
    <n v="260000"/>
    <s v="INR"/>
    <n v="0"/>
    <s v="9/30/22"/>
    <s v="Sales"/>
    <s v="stat_kcR4fZg7TU7jjk1jAVua3qGLRS4J5uFayEjK5j02wtv"/>
    <s v="Unqualified"/>
    <n v="0"/>
    <s v="OpportunityStatusType.Lost"/>
    <s v="cont_U8uXjJhEPQVd9f7FLW4hFFuL6aiz5Qq4wHNjiPCRM9N"/>
    <s v="Supriya Penkar"/>
    <s v="Renewed with incumbent (reliance). Data was not shared inspite of repeated follow ups"/>
    <s v="lead_BGOEQ00aAFwEyWqzxRKaJz9x1isYPy0DtZ93pOYH8fZ"/>
    <s v="Bloom Seal Containers"/>
    <s v="Anjali Joshi"/>
    <s v="user_kbtBHYtBjVDNyI72HTF6C1SCvC7yVBiA6OrBOy3t96U"/>
    <s v="Tejas Kulkarni"/>
    <s v="2022-08-30 07:15:06.103000+00:00"/>
    <s v="2022-09-19 06:55:57.657000+00:00"/>
    <m/>
    <s v="Mumbai"/>
    <m/>
    <m/>
    <m/>
    <n v="65"/>
    <m/>
    <m/>
    <m/>
    <m/>
    <m/>
    <m/>
    <m/>
    <m/>
    <m/>
    <m/>
    <m/>
    <s v="Manufacturing"/>
    <m/>
    <m/>
    <m/>
    <m/>
    <m/>
    <m/>
    <m/>
    <m/>
    <m/>
    <m/>
    <m/>
    <m/>
    <x v="3"/>
    <m/>
    <s v="user_hHzEI8aaFubIuMSRtZFdLLN0nHQemBBpkBNLZGwVt3v"/>
    <s v="Anjali Joshi"/>
    <m/>
    <m/>
    <s v="September"/>
    <s v="Cold Call"/>
    <s v="Naukri.com"/>
    <m/>
    <m/>
    <m/>
    <m/>
    <m/>
    <s v="2022-08-01 09:59:03.098000+00:00"/>
    <s v="2022-09-19 06:55:57.696000+00:00"/>
    <s v="GMC"/>
  </r>
  <r>
    <s v="Kashif Ahmad"/>
    <n v="300000"/>
    <s v="INR"/>
    <n v="0"/>
    <s v="9/30/22"/>
    <s v="Sales"/>
    <s v="stat_kcR4fZg7TU7jjk1jAVua3qGLRS4J5uFayEjK5j02wtv"/>
    <s v="Unqualified"/>
    <n v="0"/>
    <s v="OpportunityStatusType.Lost"/>
    <s v="cont_isxZPwpzfhHpCdzhv8eFKHnqr7wpk5WPNo0lMC9hH6M"/>
    <s v="Swati Chauhan"/>
    <s v="Emp Count 100+ Self policy fresh policy Meeting on Friday 12pm"/>
    <s v="lead_4kXjUq4iTAa0SO0xT28ljPlBXGH1JRXDDjVRU3pSe7e"/>
    <s v="McKinley Rice"/>
    <s v="Satyajit Chati"/>
    <s v="user_LKRhV6rhcBe0uL8u70UUGeDjbMupuho4TaiAOCbT7HT"/>
    <s v="Kashif Ahmad"/>
    <s v="2022-07-26 10:14:56.087000+00:00"/>
    <s v="2022-09-19 07:03:40.141000+00:00"/>
    <m/>
    <s v="Pune"/>
    <m/>
    <m/>
    <m/>
    <n v="101"/>
    <m/>
    <m/>
    <m/>
    <m/>
    <m/>
    <m/>
    <m/>
    <m/>
    <m/>
    <m/>
    <m/>
    <s v="Others"/>
    <m/>
    <m/>
    <m/>
    <m/>
    <m/>
    <m/>
    <m/>
    <m/>
    <m/>
    <m/>
    <m/>
    <m/>
    <x v="13"/>
    <m/>
    <s v="user_5IQTpX6DsnoeoDfxqzqojpVoQLXPh68nhDjLS5ETjYj"/>
    <s v="Satyajit Chati"/>
    <m/>
    <m/>
    <s v="August"/>
    <s v="Cold Call"/>
    <m/>
    <m/>
    <m/>
    <m/>
    <m/>
    <m/>
    <s v="2022-05-23 07:04:21.657000+00:00"/>
    <s v="2022-09-27 04:51:31.568000+00:00"/>
    <m/>
  </r>
  <r>
    <s v="Abhiroop Ganguly"/>
    <n v="1500000"/>
    <s v="INR"/>
    <n v="0"/>
    <s v="9/20/22"/>
    <s v="Sales"/>
    <s v="stat_1hn9nRJaLbI53NxPuSQgo90kRpbpKsFlwN4oEGNUTdO"/>
    <s v="Lost"/>
    <n v="0"/>
    <s v="OpportunityStatusType.Lost"/>
    <m/>
    <m/>
    <m/>
    <s v="lead_VlkGrkaQLtcgmiT71q0M5uMVFnp0tCM33ES3BKlYfBY"/>
    <s v="Yuvashakti Foundation"/>
    <s v="Satyajit Chati"/>
    <s v="user_U27GK6WjhLhUhi1EDKXV57xMpn8n8DMIOjci1q3UReZ"/>
    <s v="Abhiroop Ganguly"/>
    <s v="2022-07-12 09:46:17.699000+00:00"/>
    <s v="2022-09-19 05:25:34.187000+00:00"/>
    <m/>
    <s v="Pune"/>
    <m/>
    <m/>
    <m/>
    <n v="564"/>
    <m/>
    <m/>
    <m/>
    <m/>
    <m/>
    <m/>
    <m/>
    <m/>
    <m/>
    <m/>
    <m/>
    <m/>
    <m/>
    <m/>
    <m/>
    <m/>
    <m/>
    <m/>
    <m/>
    <m/>
    <m/>
    <m/>
    <m/>
    <m/>
    <x v="14"/>
    <m/>
    <s v="user_5IQTpX6DsnoeoDfxqzqojpVoQLXPh68nhDjLS5ETjYj"/>
    <s v="Satyajit Chati"/>
    <m/>
    <m/>
    <s v="July"/>
    <s v="Cold Call"/>
    <s v="Naukri.com"/>
    <m/>
    <m/>
    <m/>
    <m/>
    <m/>
    <s v="2022-06-27 04:02:48.580000+00:00"/>
    <s v="2022-09-19 05:25:34.244000+00:00"/>
    <m/>
  </r>
  <r>
    <s v="Manish Balpande"/>
    <n v="100000"/>
    <s v="INR"/>
    <n v="0"/>
    <s v="9/16/22"/>
    <s v="Sales"/>
    <s v="stat_kcR4fZg7TU7jjk1jAVua3qGLRS4J5uFayEjK5j02wtv"/>
    <s v="Unqualified"/>
    <n v="0"/>
    <s v="OpportunityStatusType.Lost"/>
    <s v="cont_rKC1MVJULGzevfF6Xa71U5dv40MQCxNHDLnNrDWd1pJ"/>
    <s v="Ganesh Tilekar"/>
    <s v="Liability"/>
    <s v="lead_LTv2ExCQWzGVsSJpOEPV2ZLJeJ2Y4Oy60g4ZoDQLVLv"/>
    <s v="Auto One Engineering(Non-EB)"/>
    <s v="Prateek Wadhwa"/>
    <s v="user_8jx3L2CDfrbzNnwYUv6Plfha6VxaSGsqcbTXR3sIBZi"/>
    <s v="Manish Balpande"/>
    <s v="2022-02-21 08:38:05.727000+00:00"/>
    <s v="2022-09-19 05:53:14.341000+00:00"/>
    <m/>
    <s v="Pune"/>
    <m/>
    <m/>
    <m/>
    <n v="178"/>
    <m/>
    <m/>
    <m/>
    <m/>
    <m/>
    <m/>
    <m/>
    <m/>
    <m/>
    <m/>
    <m/>
    <s v="Manufacturing"/>
    <m/>
    <m/>
    <m/>
    <m/>
    <m/>
    <m/>
    <m/>
    <m/>
    <m/>
    <m/>
    <m/>
    <m/>
    <x v="11"/>
    <m/>
    <s v="user_FdWFezbLzkYQcGsBUsjZO25nr2poK2nRbqV47Rs5Kfm"/>
    <s v="Prateek Wadhwa"/>
    <m/>
    <m/>
    <s v="March"/>
    <s v="Cold Call"/>
    <s v="Linkedin"/>
    <m/>
    <m/>
    <m/>
    <m/>
    <m/>
    <s v="2022-01-10 13:09:04.384000+00:00"/>
    <s v="2022-09-19 05:53:14.401000+00:00"/>
    <s v="NON EB"/>
  </r>
  <r>
    <s v="Abhishek Chauhan"/>
    <n v="2000000"/>
    <s v="INR"/>
    <n v="0"/>
    <s v="9/30/22"/>
    <s v="Sales"/>
    <s v="stat_1hn9nRJaLbI53NxPuSQgo90kRpbpKsFlwN4oEGNUTdO"/>
    <s v="Lost"/>
    <n v="0"/>
    <s v="OpportunityStatusType.Lost"/>
    <s v="cont_XE0z4gVDArFD6mww9PSTeQzSIRXhksfMh7524BMXBvD"/>
    <s v="Ram Kumar"/>
    <s v="Didnt get a chance to have a meeting with the client.  got the data 5 days before the renewal date.  Client went ahead with the incumbent, quoted 20L against our rate of 29L."/>
    <s v="lead_ZdNbwHbF30qEMqtRfNDwR78FFJqNVxN36iuHF3r3Kpx"/>
    <s v="KredX"/>
    <s v="Anjali Joshi"/>
    <s v="user_ojX3B6giQCeKnOjqd4gdwXUl0CqqHMXNORvxR6POXn6"/>
    <s v="Abhishek Chauhan"/>
    <s v="2022-09-08 11:44:05.597000+00:00"/>
    <s v="2022-09-19 06:32:35.367000+00:00"/>
    <m/>
    <s v="Bangalore"/>
    <m/>
    <m/>
    <m/>
    <n v="160"/>
    <m/>
    <m/>
    <m/>
    <m/>
    <m/>
    <m/>
    <m/>
    <m/>
    <m/>
    <m/>
    <m/>
    <s v="Banking &amp; Finance"/>
    <m/>
    <m/>
    <m/>
    <m/>
    <m/>
    <m/>
    <m/>
    <m/>
    <m/>
    <m/>
    <m/>
    <m/>
    <x v="17"/>
    <m/>
    <s v="user_hHzEI8aaFubIuMSRtZFdLLN0nHQemBBpkBNLZGwVt3v"/>
    <s v="Anjali Joshi"/>
    <m/>
    <m/>
    <s v="September"/>
    <s v="Cold Call"/>
    <s v="Lusha"/>
    <m/>
    <s v="Glengarry"/>
    <m/>
    <s v="Sequoia Capital India, Tiger Global Management, Prime Venture Partners"/>
    <m/>
    <s v="2021-12-09 09:17:52.690000+00:00"/>
    <s v="2022-09-23 12:05:21.959000+00:00"/>
    <s v="GMC"/>
  </r>
  <r>
    <s v="Abhishek Chauhan"/>
    <n v="500000"/>
    <s v="INR"/>
    <n v="50"/>
    <s v="9/30/22"/>
    <s v="Sales"/>
    <s v="stat_kLhaUSYbyIgQOHjvcKAHYNQn1lIjd0wTZfiU50Lt3mL"/>
    <s v="Demo Completed"/>
    <n v="0"/>
    <s v="OpportunityStatusType.Active"/>
    <s v="cont_Z1ifYkT9kHODhyDCCCNaxxJtcS1cklTeCBQFSWPRaF5"/>
    <s v="Sunil Kumar"/>
    <s v="GTL - fresh"/>
    <s v="lead_k81P5cw8kpt5eGGg64Thf50eeUnfmYfR8fCiJWWEqNC"/>
    <s v="Crestron Electronics"/>
    <s v="Daya Gowda"/>
    <s v="user_ojX3B6giQCeKnOjqd4gdwXUl0CqqHMXNORvxR6POXn6"/>
    <s v="Abhishek Chauhan"/>
    <s v="2022-06-23 11:54:55.993000+00:00"/>
    <s v="2022-09-19 04:39:11.359000+00:00"/>
    <m/>
    <s v="Bangalore"/>
    <m/>
    <m/>
    <m/>
    <n v="272"/>
    <m/>
    <m/>
    <m/>
    <m/>
    <m/>
    <m/>
    <m/>
    <m/>
    <m/>
    <m/>
    <m/>
    <s v="Manufacturing"/>
    <m/>
    <m/>
    <m/>
    <m/>
    <m/>
    <m/>
    <m/>
    <m/>
    <m/>
    <m/>
    <m/>
    <m/>
    <x v="8"/>
    <m/>
    <s v="user_encRk5bIEFN6ZA11h4WH2AdZTiZpogLSlMIaj0E30SZ"/>
    <s v="Daya Gowda"/>
    <m/>
    <m/>
    <s v="November"/>
    <s v="Cold Call"/>
    <m/>
    <m/>
    <m/>
    <m/>
    <m/>
    <m/>
    <s v="2022-04-06 01:36:13.928000+00:00"/>
    <s v="2022-10-19 09:59:00.219000+00:00"/>
    <m/>
  </r>
  <r>
    <s v="Anshum Naithani"/>
    <n v="3000000"/>
    <s v="INR"/>
    <n v="0"/>
    <s v="9/20/22"/>
    <s v="Sales"/>
    <s v="stat_kcR4fZg7TU7jjk1jAVua3qGLRS4J5uFayEjK5j02wtv"/>
    <s v="Unqualified"/>
    <n v="0"/>
    <s v="OpportunityStatusType.Lost"/>
    <m/>
    <m/>
    <m/>
    <s v="lead_qbGQbvdMQyzuEhJoXDmxoTR9ZUQAepC1lhJtsGxQmHx"/>
    <s v="MMS Maritime (India) Pvt. Ltd."/>
    <s v="Sarvesh Pawar"/>
    <s v="user_GL8PBiV4pvzsQLVHSdZLeMQAQcGjCvLkffg486DHfZJ"/>
    <s v="Anshum Naithani"/>
    <s v="2022-07-26 12:17:30.906000+00:00"/>
    <s v="2022-09-19 03:58:29.103000+00:00"/>
    <m/>
    <s v="Mumbai"/>
    <m/>
    <m/>
    <m/>
    <n v="500"/>
    <m/>
    <m/>
    <m/>
    <m/>
    <m/>
    <m/>
    <m/>
    <m/>
    <m/>
    <m/>
    <m/>
    <s v="Transportation &amp; Logistics"/>
    <m/>
    <m/>
    <m/>
    <m/>
    <m/>
    <m/>
    <m/>
    <m/>
    <m/>
    <m/>
    <m/>
    <m/>
    <x v="4"/>
    <m/>
    <s v="user_A8KOTZADnUtEQOLt4nSLAmteNStuGh80js75RYjrXVt"/>
    <s v="Sarvesh Pawar"/>
    <m/>
    <m/>
    <s v="October; September"/>
    <s v="Cold Call"/>
    <m/>
    <m/>
    <s v="Employee Wellness Handbook"/>
    <m/>
    <m/>
    <m/>
    <s v="2021-09-08 04:19:34.976000+00:00"/>
    <s v="2022-09-22 06:32:48.376000+00:00"/>
    <s v="GMC"/>
  </r>
  <r>
    <s v="Tejas Kulkarni"/>
    <n v="500000"/>
    <s v="INR"/>
    <n v="0"/>
    <s v="9/30/22"/>
    <s v="Sales"/>
    <s v="stat_kcR4fZg7TU7jjk1jAVua3qGLRS4J5uFayEjK5j02wtv"/>
    <s v="Unqualified"/>
    <n v="0"/>
    <s v="OpportunityStatusType.Lost"/>
    <s v="cont_6etf9sq35ZoOw3jSTulis3w8IPkv4yg9G979TiQ1r2m"/>
    <s v="Swati Duri"/>
    <m/>
    <s v="lead_ccPPeTGIKqBwmQ3oFAE5mNooFDO39tCx4Iipyxg2wd9"/>
    <s v="NGL Fine Chem Ltd."/>
    <s v="Prateek Wadhwa"/>
    <s v="user_kbtBHYtBjVDNyI72HTF6C1SCvC7yVBiA6OrBOy3t96U"/>
    <s v="Tejas Kulkarni"/>
    <s v="2022-08-22 10:27:52.653000+00:00"/>
    <s v="2022-09-19 04:53:15.837000+00:00"/>
    <m/>
    <s v="Mumbai"/>
    <m/>
    <m/>
    <m/>
    <n v="124"/>
    <m/>
    <m/>
    <m/>
    <m/>
    <m/>
    <m/>
    <m/>
    <m/>
    <m/>
    <m/>
    <m/>
    <s v="Chemical"/>
    <m/>
    <m/>
    <m/>
    <m/>
    <m/>
    <m/>
    <m/>
    <m/>
    <m/>
    <m/>
    <m/>
    <m/>
    <x v="10"/>
    <m/>
    <s v="user_FdWFezbLzkYQcGsBUsjZO25nr2poK2nRbqV47Rs5Kfm"/>
    <s v="Prateek Wadhwa"/>
    <m/>
    <m/>
    <s v="September"/>
    <s v="Cold Call"/>
    <s v="Lusha"/>
    <m/>
    <s v="Pharma"/>
    <m/>
    <m/>
    <m/>
    <s v="2022-02-08 21:50:44.242000+00:00"/>
    <s v="2022-09-20 07:12:13.418000+00:00"/>
    <s v="GMC"/>
  </r>
  <r>
    <s v="Anshum Naithani"/>
    <n v="500000"/>
    <s v="INR"/>
    <n v="0"/>
    <s v="9/30/22"/>
    <s v="Sales"/>
    <s v="stat_kcR4fZg7TU7jjk1jAVua3qGLRS4J5uFayEjK5j02wtv"/>
    <s v="Unqualified"/>
    <n v="0"/>
    <s v="OpportunityStatusType.Lost"/>
    <s v="cont_IM7WVlk7Ly1u6KRWFZlU60yVk7UDGjgfaUaFrDDJ9Iq"/>
    <s v="Nisha Dasgupta"/>
    <s v="Fresh top up"/>
    <s v="lead_aaHqNBBq4DNBo9gcMEcnXoa1TrvqvcuiMsR6paF8jxc"/>
    <s v="Knauf Ceiling solutions"/>
    <s v="Gauri Jori"/>
    <s v="user_GL8PBiV4pvzsQLVHSdZLeMQAQcGjCvLkffg486DHfZJ"/>
    <s v="Anshum Naithani"/>
    <s v="2022-07-18 11:46:53.624000+00:00"/>
    <s v="2022-09-19 03:55:45.347000+00:00"/>
    <m/>
    <s v="Mumbai"/>
    <m/>
    <m/>
    <m/>
    <n v="150"/>
    <m/>
    <m/>
    <m/>
    <m/>
    <m/>
    <m/>
    <m/>
    <m/>
    <m/>
    <m/>
    <m/>
    <s v="Construction &amp; Real Estate"/>
    <m/>
    <m/>
    <m/>
    <m/>
    <m/>
    <m/>
    <m/>
    <m/>
    <m/>
    <m/>
    <m/>
    <m/>
    <x v="3"/>
    <m/>
    <s v="user_5YHA1ZU4iP896lD1YJehdJcMx7ZEgWCpulT4T2c3pJ3"/>
    <s v="Gauri Jori"/>
    <m/>
    <m/>
    <s v="September"/>
    <s v="Cold Call"/>
    <m/>
    <m/>
    <m/>
    <m/>
    <m/>
    <m/>
    <s v="2021-08-03 09:19:45.645000+00:00"/>
    <s v="2022-10-07 01:53:43.985000+00:00"/>
    <m/>
  </r>
  <r>
    <s v="Anshum Naithani"/>
    <n v="200000"/>
    <s v="INR"/>
    <n v="0"/>
    <s v="9/30/22"/>
    <s v="Sales"/>
    <s v="stat_kcR4fZg7TU7jjk1jAVua3qGLRS4J5uFayEjK5j02wtv"/>
    <s v="Unqualified"/>
    <n v="0"/>
    <s v="OpportunityStatusType.Lost"/>
    <s v="cont_IM7WVlk7Ly1u6KRWFZlU60yVk7UDGjgfaUaFrDDJ9Iq"/>
    <s v="Nisha Dasgupta"/>
    <s v="GPA ren"/>
    <s v="lead_aaHqNBBq4DNBo9gcMEcnXoa1TrvqvcuiMsR6paF8jxc"/>
    <s v="Knauf Ceiling solutions"/>
    <s v="Gauri Jori"/>
    <s v="user_GL8PBiV4pvzsQLVHSdZLeMQAQcGjCvLkffg486DHfZJ"/>
    <s v="Anshum Naithani"/>
    <s v="2022-07-18 11:45:28.924000+00:00"/>
    <s v="2022-09-19 03:55:18.513000+00:00"/>
    <m/>
    <s v="Mumbai"/>
    <m/>
    <m/>
    <m/>
    <n v="150"/>
    <m/>
    <m/>
    <m/>
    <m/>
    <m/>
    <m/>
    <m/>
    <m/>
    <m/>
    <m/>
    <m/>
    <s v="Construction &amp; Real Estate"/>
    <m/>
    <m/>
    <m/>
    <m/>
    <m/>
    <m/>
    <m/>
    <m/>
    <m/>
    <m/>
    <m/>
    <m/>
    <x v="3"/>
    <m/>
    <s v="user_5YHA1ZU4iP896lD1YJehdJcMx7ZEgWCpulT4T2c3pJ3"/>
    <s v="Gauri Jori"/>
    <m/>
    <m/>
    <s v="September"/>
    <s v="Cold Call"/>
    <m/>
    <m/>
    <m/>
    <m/>
    <m/>
    <m/>
    <s v="2021-08-03 09:19:45.645000+00:00"/>
    <s v="2022-10-07 01:53:43.985000+00:00"/>
    <m/>
  </r>
  <r>
    <s v="Anshum Naithani"/>
    <n v="500000"/>
    <s v="INR"/>
    <n v="0"/>
    <s v="9/23/22"/>
    <s v="Sales"/>
    <s v="stat_kcR4fZg7TU7jjk1jAVua3qGLRS4J5uFayEjK5j02wtv"/>
    <s v="Unqualified"/>
    <n v="0"/>
    <s v="OpportunityStatusType.Lost"/>
    <s v="cont_bPUynXwOJK5siqb313GxFNz0Ot2CANqnykfR10391lh"/>
    <s v="Saba Khatri"/>
    <s v="GMC"/>
    <s v="lead_2NECzFhZ1fxDLIEITQnXMJwr1r47P01qItqvRcSAHrp"/>
    <s v="Work Store Limited (Staples)"/>
    <s v="Daya Gowda"/>
    <s v="user_GL8PBiV4pvzsQLVHSdZLeMQAQcGjCvLkffg486DHfZJ"/>
    <s v="Anshum Naithani"/>
    <s v="2022-06-02 07:31:08.324000+00:00"/>
    <s v="2022-09-19 03:57:17.979000+00:00"/>
    <m/>
    <s v="Mumbai"/>
    <m/>
    <m/>
    <m/>
    <n v="155"/>
    <m/>
    <m/>
    <m/>
    <m/>
    <m/>
    <m/>
    <m/>
    <s v="PAID_SOCIAL"/>
    <m/>
    <m/>
    <m/>
    <s v="Retail"/>
    <m/>
    <m/>
    <m/>
    <m/>
    <m/>
    <m/>
    <m/>
    <m/>
    <m/>
    <m/>
    <m/>
    <m/>
    <x v="5"/>
    <m/>
    <s v="user_encRk5bIEFN6ZA11h4WH2AdZTiZpogLSlMIaj0E30SZ"/>
    <s v="Daya Gowda"/>
    <m/>
    <m/>
    <s v="April; July; September"/>
    <s v="Cold Call"/>
    <s v="Naukri.com"/>
    <m/>
    <s v="Employee Engagement Handbook"/>
    <m/>
    <m/>
    <m/>
    <s v="2022-04-26 12:41:27.300000+00:00"/>
    <s v="2022-09-20 10:30:39.691000+00:00"/>
    <s v="GMC"/>
  </r>
  <r>
    <s v="Anshum Naithani"/>
    <n v="1500000"/>
    <s v="INR"/>
    <n v="0"/>
    <s v="9/30/22"/>
    <s v="Sales"/>
    <s v="stat_kcR4fZg7TU7jjk1jAVua3qGLRS4J5uFayEjK5j02wtv"/>
    <s v="Unqualified"/>
    <n v="0"/>
    <s v="OpportunityStatusType.Lost"/>
    <s v="cont_IM7WVlk7Ly1u6KRWFZlU60yVk7UDGjgfaUaFrDDJ9Iq"/>
    <s v="Nisha Dasgupta"/>
    <s v="GTL ren"/>
    <s v="lead_aaHqNBBq4DNBo9gcMEcnXoa1TrvqvcuiMsR6paF8jxc"/>
    <s v="Knauf Ceiling solutions"/>
    <s v="Gauri Jori"/>
    <s v="user_GL8PBiV4pvzsQLVHSdZLeMQAQcGjCvLkffg486DHfZJ"/>
    <s v="Anshum Naithani"/>
    <s v="2022-07-18 11:46:11.269000+00:00"/>
    <s v="2022-09-19 03:47:30.339000+00:00"/>
    <m/>
    <s v="Mumbai"/>
    <m/>
    <m/>
    <m/>
    <n v="150"/>
    <m/>
    <m/>
    <m/>
    <m/>
    <m/>
    <m/>
    <m/>
    <m/>
    <m/>
    <m/>
    <m/>
    <s v="Construction &amp; Real Estate"/>
    <m/>
    <m/>
    <m/>
    <m/>
    <m/>
    <m/>
    <m/>
    <m/>
    <m/>
    <m/>
    <m/>
    <m/>
    <x v="3"/>
    <m/>
    <s v="user_5YHA1ZU4iP896lD1YJehdJcMx7ZEgWCpulT4T2c3pJ3"/>
    <s v="Gauri Jori"/>
    <m/>
    <m/>
    <s v="September"/>
    <s v="Cold Call"/>
    <m/>
    <m/>
    <m/>
    <m/>
    <m/>
    <m/>
    <s v="2021-08-03 09:19:45.645000+00:00"/>
    <s v="2022-10-07 01:53:43.985000+00:00"/>
    <m/>
  </r>
  <r>
    <s v="Anshum Naithani"/>
    <n v="2500000"/>
    <s v="INR"/>
    <n v="0"/>
    <s v="9/30/22"/>
    <s v="Sales"/>
    <s v="stat_kcR4fZg7TU7jjk1jAVua3qGLRS4J5uFayEjK5j02wtv"/>
    <s v="Unqualified"/>
    <n v="0"/>
    <s v="OpportunityStatusType.Lost"/>
    <s v="cont_IM7WVlk7Ly1u6KRWFZlU60yVk7UDGjgfaUaFrDDJ9Iq"/>
    <s v="Nisha Dasgupta"/>
    <s v="GMC ren"/>
    <s v="lead_aaHqNBBq4DNBo9gcMEcnXoa1TrvqvcuiMsR6paF8jxc"/>
    <s v="Knauf Ceiling solutions"/>
    <s v="Gauri Jori"/>
    <s v="user_GL8PBiV4pvzsQLVHSdZLeMQAQcGjCvLkffg486DHfZJ"/>
    <s v="Anshum Naithani"/>
    <s v="2022-07-18 11:45:05.585000+00:00"/>
    <s v="2022-09-19 03:47:14.705000+00:00"/>
    <m/>
    <s v="Mumbai"/>
    <m/>
    <m/>
    <m/>
    <n v="150"/>
    <m/>
    <m/>
    <m/>
    <m/>
    <m/>
    <m/>
    <m/>
    <m/>
    <m/>
    <m/>
    <m/>
    <s v="Construction &amp; Real Estate"/>
    <m/>
    <m/>
    <m/>
    <m/>
    <m/>
    <m/>
    <m/>
    <m/>
    <m/>
    <m/>
    <m/>
    <m/>
    <x v="3"/>
    <m/>
    <s v="user_5YHA1ZU4iP896lD1YJehdJcMx7ZEgWCpulT4T2c3pJ3"/>
    <s v="Gauri Jori"/>
    <m/>
    <m/>
    <s v="September"/>
    <s v="Cold Call"/>
    <m/>
    <m/>
    <m/>
    <m/>
    <m/>
    <m/>
    <s v="2021-08-03 09:19:45.645000+00:00"/>
    <s v="2022-10-07 01:53:43.985000+00:00"/>
    <m/>
  </r>
  <r>
    <s v="Anshum Naithani"/>
    <n v="2000000"/>
    <s v="INR"/>
    <n v="0"/>
    <s v="9/30/22"/>
    <s v="Sales"/>
    <s v="stat_kcR4fZg7TU7jjk1jAVua3qGLRS4J5uFayEjK5j02wtv"/>
    <s v="Unqualified"/>
    <n v="0"/>
    <s v="OpportunityStatusType.Lost"/>
    <s v="cont_dwy3v3HWjBV8mAyaW8Hulw5KEMGBZrOqQfj2cKodgek"/>
    <s v="shweta rathor"/>
    <s v="GMC Renewal"/>
    <s v="lead_oFQIm9YXEk3wn0DUBN0I11LWhzgvFOMClENPYbiHip9"/>
    <s v="Ajmera Housing Corporation"/>
    <s v="Trupti Suryavanshi"/>
    <s v="user_GL8PBiV4pvzsQLVHSdZLeMQAQcGjCvLkffg486DHfZJ"/>
    <s v="Anshum Naithani"/>
    <s v="2022-07-08 12:24:35.475000+00:00"/>
    <s v="2022-09-19 03:49:19.078000+00:00"/>
    <m/>
    <s v="Mumbai"/>
    <m/>
    <m/>
    <m/>
    <n v="223"/>
    <m/>
    <m/>
    <m/>
    <m/>
    <m/>
    <m/>
    <m/>
    <m/>
    <m/>
    <m/>
    <m/>
    <s v="Construction &amp; Real Estate"/>
    <m/>
    <m/>
    <m/>
    <m/>
    <m/>
    <m/>
    <m/>
    <m/>
    <m/>
    <m/>
    <m/>
    <m/>
    <x v="4"/>
    <m/>
    <s v="user_L8E6IFhq6UCzKLHa45LUUTZCznDuyDwFrGaEp9DXiUM"/>
    <s v="Trupti Suryavanshi"/>
    <m/>
    <m/>
    <s v="October; September"/>
    <s v="Gated Content"/>
    <m/>
    <m/>
    <m/>
    <m/>
    <m/>
    <m/>
    <s v="2020-12-14 12:21:27.213000+00:00"/>
    <s v="2022-09-20 20:40:26.965000+00:00"/>
    <s v="GMC"/>
  </r>
  <r>
    <s v="Anshum Naithani"/>
    <n v="1000000"/>
    <s v="INR"/>
    <n v="0"/>
    <s v="9/30/22"/>
    <s v="Sales"/>
    <s v="stat_kcR4fZg7TU7jjk1jAVua3qGLRS4J5uFayEjK5j02wtv"/>
    <s v="Unqualified"/>
    <n v="0"/>
    <s v="OpportunityStatusType.Lost"/>
    <s v="cont_cwRhxk3aAoP8UMLzXGz76QyMd5vsPpVSd7IWxtN9BX9"/>
    <s v="Pradeep"/>
    <s v="GMC"/>
    <s v="lead_jRpTh6c3H7BdeF9ODOfjhj9mDiriz25VU7usfCZZvlx"/>
    <s v="Coromandel ENG"/>
    <s v="Mayur Gadiyar"/>
    <s v="user_GL8PBiV4pvzsQLVHSdZLeMQAQcGjCvLkffg486DHfZJ"/>
    <s v="Anshum Naithani"/>
    <s v="2022-06-07 11:14:23.403000+00:00"/>
    <s v="2022-09-19 03:46:20.569000+00:00"/>
    <m/>
    <s v="Chennai"/>
    <m/>
    <m/>
    <m/>
    <n v="2000"/>
    <m/>
    <m/>
    <m/>
    <m/>
    <m/>
    <m/>
    <m/>
    <m/>
    <m/>
    <m/>
    <m/>
    <m/>
    <m/>
    <m/>
    <m/>
    <m/>
    <m/>
    <m/>
    <m/>
    <m/>
    <m/>
    <m/>
    <m/>
    <m/>
    <x v="5"/>
    <m/>
    <s v="user_bdUPAGjcS7p6513So3N4g3aWNS5HuBuVJi7bvCPAsLt"/>
    <s v="Mayur Gadiyar"/>
    <m/>
    <m/>
    <s v="September"/>
    <s v="Cold Call"/>
    <m/>
    <m/>
    <m/>
    <m/>
    <m/>
    <m/>
    <s v="2022-06-06 06:54:36.923000+00:00"/>
    <s v="2022-10-20 10:16:52.644000+00:00"/>
    <s v="GMC"/>
  </r>
  <r>
    <s v="Omkar Ghate"/>
    <n v="80000"/>
    <s v="INR"/>
    <n v="0"/>
    <s v="9/30/22"/>
    <s v="Sales"/>
    <s v="stat_1hn9nRJaLbI53NxPuSQgo90kRpbpKsFlwN4oEGNUTdO"/>
    <s v="Lost"/>
    <n v="0"/>
    <s v="OpportunityStatusType.Lost"/>
    <m/>
    <m/>
    <s v="Client wanted competitive quotes from HDFC but we didn't have any"/>
    <s v="lead_cbfoRrDTsTjwRKoignBlD5V7j4yQ2I6jZ8EkjNWprIo"/>
    <s v="Clinikally (Fresh)"/>
    <s v="Sarvesh Pawar"/>
    <s v="user_9SBRjyF0n4iWuhUdqRyQkFhl2J4uyNKhFWvvJEvunX8"/>
    <s v="Omkar Ghate"/>
    <s v="2022-09-05 10:51:19.115000+00:00"/>
    <s v="2022-09-19 02:54:22.593000+00:00"/>
    <m/>
    <s v="Gurgaon"/>
    <m/>
    <m/>
    <m/>
    <n v="16"/>
    <m/>
    <m/>
    <m/>
    <m/>
    <m/>
    <m/>
    <m/>
    <m/>
    <m/>
    <m/>
    <m/>
    <m/>
    <m/>
    <m/>
    <m/>
    <m/>
    <m/>
    <m/>
    <m/>
    <m/>
    <m/>
    <m/>
    <m/>
    <m/>
    <x v="3"/>
    <m/>
    <s v="user_A8KOTZADnUtEQOLt4nSLAmteNStuGh80js75RYjrXVt"/>
    <s v="Sarvesh Pawar"/>
    <m/>
    <m/>
    <m/>
    <s v="Cold Call"/>
    <m/>
    <m/>
    <m/>
    <m/>
    <m/>
    <m/>
    <s v="2022-09-05 10:47:01.387000+00:00"/>
    <s v="2022-09-21 07:28:58.764000+00:00"/>
    <s v="GMC"/>
  </r>
  <r>
    <s v="Akash Singh"/>
    <n v="1800000"/>
    <s v="INR"/>
    <n v="0"/>
    <s v="9/17/22"/>
    <s v="Sales"/>
    <s v="stat_1hn9nRJaLbI53NxPuSQgo90kRpbpKsFlwN4oEGNUTdO"/>
    <s v="Lost"/>
    <n v="0"/>
    <s v="OpportunityStatusType.Lost"/>
    <s v="cont_dRAseawPlx7mb5vNpjC0CVUHLbWOD9gHFnDxdX8v0YY"/>
    <s v="Roopendra Sharma"/>
    <s v="GMC - Sept 600 employees 1+3 policy graded suminsured"/>
    <s v="lead_dcU3xBfwayabWBESPQvGUetAabApvU9b4WJFlb16ya6"/>
    <s v="Kumar Organic Products Limited"/>
    <s v="Daya Gowda"/>
    <s v="user_a8nqX3z7ISW88f172GrmiROpYjjP29QrWrDfKdMgnvc"/>
    <s v="Akash Singh"/>
    <s v="2022-07-01 09:51:43.378000+00:00"/>
    <s v="2022-09-19 03:27:11.123000+00:00"/>
    <m/>
    <s v="Bangalore"/>
    <m/>
    <m/>
    <m/>
    <n v="600"/>
    <m/>
    <m/>
    <m/>
    <m/>
    <m/>
    <m/>
    <m/>
    <m/>
    <m/>
    <m/>
    <m/>
    <s v="Manufacturing"/>
    <m/>
    <m/>
    <m/>
    <m/>
    <m/>
    <m/>
    <m/>
    <m/>
    <m/>
    <m/>
    <m/>
    <m/>
    <x v="1"/>
    <m/>
    <s v="user_ojX3B6giQCeKnOjqd4gdwXUl0CqqHMXNORvxR6POXn6"/>
    <s v="Abhishek Chauhan"/>
    <s v="Dr. Anil More"/>
    <m/>
    <s v="September"/>
    <s v="Cold Call"/>
    <m/>
    <m/>
    <m/>
    <m/>
    <m/>
    <m/>
    <s v="2022-04-25 19:08:39.825000+00:00"/>
    <s v="2022-09-22 04:26:56.035000+00:00"/>
    <m/>
  </r>
  <r>
    <s v="Sameer Iftekhari"/>
    <n v="1000000"/>
    <s v="INR"/>
    <n v="50"/>
    <s v="9/30/22"/>
    <s v="Sales"/>
    <s v="stat_kLhaUSYbyIgQOHjvcKAHYNQn1lIjd0wTZfiU50Lt3mL"/>
    <s v="Demo Completed"/>
    <n v="0"/>
    <s v="OpportunityStatusType.Active"/>
    <m/>
    <m/>
    <s v="App only"/>
    <s v="lead_nIFzhQ0Qh8pFsKicj8hRYFsfK6ohYRvzncTgrKJerHI"/>
    <s v="Sterlite Power Transmission Limited"/>
    <s v="Prajakta Sahastrabudhe"/>
    <s v="user_P3f70h2AcefBkFTBZpvA9LgDbjTmUIXkqdKqHJ5evwA"/>
    <s v="Manojkumar Tinna"/>
    <s v="2022-05-10 14:21:13.680000+00:00"/>
    <s v="2022-09-18 08:03:14.055000+00:00"/>
    <m/>
    <s v="Mumbai"/>
    <m/>
    <m/>
    <m/>
    <n v="1364"/>
    <m/>
    <m/>
    <m/>
    <m/>
    <m/>
    <m/>
    <m/>
    <m/>
    <m/>
    <m/>
    <m/>
    <s v="Others"/>
    <m/>
    <m/>
    <m/>
    <m/>
    <m/>
    <m/>
    <m/>
    <m/>
    <m/>
    <m/>
    <m/>
    <m/>
    <x v="11"/>
    <m/>
    <s v="user_228eUmsdKIb9OItgmiDq1zD4aPZ1eqiapbaLAGeBf8g"/>
    <s v="Bhairavi Jog"/>
    <m/>
    <s v="Nilesh Dhanani"/>
    <s v="February"/>
    <s v="Cold Call"/>
    <s v="Lusha"/>
    <m/>
    <m/>
    <m/>
    <m/>
    <m/>
    <s v="2021-07-26 10:39:14.524000+00:00"/>
    <s v="2022-10-20 10:30:10.135000+00:00"/>
    <m/>
  </r>
  <r>
    <s v="Omkar Ghate"/>
    <n v="500000"/>
    <s v="INR"/>
    <n v="0"/>
    <s v="9/30/22"/>
    <s v="Sales"/>
    <s v="stat_kcR4fZg7TU7jjk1jAVua3qGLRS4J5uFayEjK5j02wtv"/>
    <s v="Unqualified"/>
    <n v="0"/>
    <s v="OpportunityStatusType.Lost"/>
    <m/>
    <m/>
    <m/>
    <s v="lead_xnmCplkCMwwNOb4RRfmidseFUH01A9vZvj2CkORbjZl"/>
    <s v="MILLENNIUM DEVELOPERS"/>
    <s v="Satyajit Chati"/>
    <s v="user_9SBRjyF0n4iWuhUdqRyQkFhl2J4uyNKhFWvvJEvunX8"/>
    <s v="Omkar Ghate"/>
    <s v="2022-08-16 06:07:10.160000+00:00"/>
    <s v="2022-09-19 02:52:20.796000+00:00"/>
    <m/>
    <s v="Pune"/>
    <m/>
    <m/>
    <m/>
    <n v="42"/>
    <m/>
    <m/>
    <m/>
    <m/>
    <m/>
    <m/>
    <m/>
    <m/>
    <m/>
    <m/>
    <m/>
    <s v="Others"/>
    <m/>
    <m/>
    <m/>
    <m/>
    <m/>
    <m/>
    <m/>
    <m/>
    <m/>
    <m/>
    <m/>
    <m/>
    <x v="9"/>
    <m/>
    <s v="user_5IQTpX6DsnoeoDfxqzqojpVoQLXPh68nhDjLS5ETjYj"/>
    <s v="Satyajit Chati"/>
    <m/>
    <m/>
    <s v="September"/>
    <s v="Cold Call"/>
    <m/>
    <m/>
    <m/>
    <m/>
    <m/>
    <m/>
    <s v="2021-06-22 06:13:17.767000+00:00"/>
    <s v="2022-10-20 11:47:01.142000+00:00"/>
    <m/>
  </r>
  <r>
    <s v="Tejas Kulkarni"/>
    <n v="18000"/>
    <s v="INR"/>
    <n v="50"/>
    <s v="9/15/22"/>
    <s v="Sales"/>
    <s v="stat_kLhaUSYbyIgQOHjvcKAHYNQn1lIjd0wTZfiU50Lt3mL"/>
    <s v="Demo Completed"/>
    <n v="0"/>
    <s v="OpportunityStatusType.Active"/>
    <s v="cont_Fy8rvIsvB7vckwMkjof9WzpAoKFZmfa1IPVmM6sxRgb"/>
    <s v="Amruta"/>
    <m/>
    <s v="lead_XwM1KIRyNSojI4dVIH51G1YavCnyn8mendtt9amEkQn"/>
    <s v="Consumer Sketch"/>
    <s v="Nikhil Ahuja"/>
    <s v="user_P3f70h2AcefBkFTBZpvA9LgDbjTmUIXkqdKqHJ5evwA"/>
    <s v="Manojkumar Tinna"/>
    <s v="2022-07-11 12:11:00.341000+00:00"/>
    <s v="2022-09-18 08:07:36.119000+00:00"/>
    <m/>
    <s v="Other Gujarat"/>
    <m/>
    <m/>
    <m/>
    <n v="60"/>
    <m/>
    <m/>
    <m/>
    <m/>
    <m/>
    <m/>
    <m/>
    <m/>
    <m/>
    <m/>
    <m/>
    <s v="Consumer Goods &amp; Electronics"/>
    <m/>
    <m/>
    <m/>
    <m/>
    <m/>
    <m/>
    <m/>
    <m/>
    <m/>
    <m/>
    <m/>
    <m/>
    <x v="3"/>
    <m/>
    <s v="user_bdUPAGjcS7p6513So3N4g3aWNS5HuBuVJi7bvCPAsLt"/>
    <s v="Mayur Gadiyar"/>
    <m/>
    <m/>
    <s v="September"/>
    <s v="Gated Content"/>
    <m/>
    <m/>
    <s v="Employee Engagement Handbook"/>
    <m/>
    <m/>
    <m/>
    <s v="2022-04-27 11:30:51.959000+00:00"/>
    <s v="2022-09-19 03:15:17.109000+00:00"/>
    <s v="GPA"/>
  </r>
  <r>
    <s v="Vivek Singh"/>
    <n v="200000"/>
    <s v="INR"/>
    <n v="0"/>
    <s v="9/17/22"/>
    <s v="Sales"/>
    <s v="stat_1hn9nRJaLbI53NxPuSQgo90kRpbpKsFlwN4oEGNUTdO"/>
    <s v="Lost"/>
    <n v="0"/>
    <s v="OpportunityStatusType.Lost"/>
    <s v="cont_ppC6JnjWjIbnNyC11tGVL8NHIbZwZRATGcCropy6ORE"/>
    <s v="A Vishnuvardhan"/>
    <m/>
    <s v="lead_iCZp5WYFqmnWkxKQxs6acVEWIu2w6kPHJeca8lMaPWw"/>
    <s v="BlueRose Technologies"/>
    <s v="Sarvesh Pawar"/>
    <s v="user_P3f70h2AcefBkFTBZpvA9LgDbjTmUIXkqdKqHJ5evwA"/>
    <s v="Manojkumar Tinna"/>
    <s v="2022-08-19 11:10:08.756000+00:00"/>
    <s v="2022-09-18 07:40:56.443000+00:00"/>
    <m/>
    <s v="Bangalore"/>
    <m/>
    <m/>
    <m/>
    <n v="500"/>
    <m/>
    <m/>
    <m/>
    <m/>
    <m/>
    <m/>
    <m/>
    <s v="PAID_SOCIAL"/>
    <m/>
    <m/>
    <m/>
    <s v="IT Services &amp; IT Consulting"/>
    <m/>
    <m/>
    <m/>
    <m/>
    <m/>
    <m/>
    <m/>
    <m/>
    <m/>
    <m/>
    <m/>
    <m/>
    <x v="3"/>
    <m/>
    <s v="user_A8KOTZADnUtEQOLt4nSLAmteNStuGh80js75RYjrXVt"/>
    <s v="Sarvesh Pawar"/>
    <s v="Jayesh Gandhi"/>
    <m/>
    <s v="September"/>
    <s v="Gated Content"/>
    <m/>
    <m/>
    <s v="Employee Engagement Handbook"/>
    <m/>
    <m/>
    <m/>
    <s v="2022-03-04 10:22:57.357000+00:00"/>
    <s v="2022-10-15 17:53:20.842000+00:00"/>
    <s v="GPA"/>
  </r>
  <r>
    <s v="Prateek Wadhwa"/>
    <n v="50000"/>
    <s v="INR"/>
    <n v="50"/>
    <s v="9/30/22"/>
    <s v="Sales"/>
    <s v="stat_T3kAAaxxVQ5lPxDDIp76iVMLZhmGR6CEbdlVFNl0tPj"/>
    <s v="Quote Comparison Ready"/>
    <n v="0"/>
    <s v="OpportunityStatusType.Active"/>
    <s v="cont_gJVtPE97918PrhNwVCmHmIh5uYOPUqNUpIwqqFQmF00"/>
    <s v="Senthil Basuvaraj"/>
    <s v="Fresh"/>
    <s v="lead_S1s1xd4fFQUrQ8dGaZtwrDDH1zsM5c4VQnk8ZuEfOw4"/>
    <s v="Corefactors (Fresh)"/>
    <s v="Prateek Wadhwa"/>
    <s v="user_P3f70h2AcefBkFTBZpvA9LgDbjTmUIXkqdKqHJ5evwA"/>
    <s v="Manojkumar Tinna"/>
    <s v="2022-07-26 04:34:59.569000+00:00"/>
    <s v="2022-09-18 07:42:16.480000+00:00"/>
    <m/>
    <s v="Bangalore"/>
    <m/>
    <m/>
    <m/>
    <n v="13"/>
    <m/>
    <m/>
    <m/>
    <m/>
    <m/>
    <m/>
    <m/>
    <m/>
    <m/>
    <m/>
    <m/>
    <m/>
    <m/>
    <m/>
    <m/>
    <m/>
    <m/>
    <m/>
    <m/>
    <m/>
    <m/>
    <m/>
    <m/>
    <m/>
    <x v="3"/>
    <m/>
    <s v="user_FdWFezbLzkYQcGsBUsjZO25nr2poK2nRbqV47Rs5Kfm"/>
    <s v="Prateek Wadhwa"/>
    <m/>
    <m/>
    <m/>
    <s v="Gated Content"/>
    <m/>
    <m/>
    <s v="Workplace wellness playbook"/>
    <m/>
    <m/>
    <m/>
    <s v="2022-07-04 11:33:48.784000+00:00"/>
    <s v="2022-10-19 10:01:06.026000+00:00"/>
    <s v="GMC"/>
  </r>
  <r>
    <s v="Vivek Singh"/>
    <n v="5900000"/>
    <s v="INR"/>
    <n v="0"/>
    <s v="9/17/22"/>
    <s v="Sales"/>
    <s v="stat_1hn9nRJaLbI53NxPuSQgo90kRpbpKsFlwN4oEGNUTdO"/>
    <s v="Lost"/>
    <n v="0"/>
    <s v="OpportunityStatusType.Lost"/>
    <s v="cont_ppC6JnjWjIbnNyC11tGVL8NHIbZwZRATGcCropy6ORE"/>
    <s v="A Vishnuvardhan"/>
    <m/>
    <s v="lead_iCZp5WYFqmnWkxKQxs6acVEWIu2w6kPHJeca8lMaPWw"/>
    <s v="BlueRose Technologies"/>
    <s v="Sarvesh Pawar"/>
    <s v="user_P3f70h2AcefBkFTBZpvA9LgDbjTmUIXkqdKqHJ5evwA"/>
    <s v="Manojkumar Tinna"/>
    <s v="2022-08-19 11:09:27.128000+00:00"/>
    <s v="2022-09-18 07:40:50.611000+00:00"/>
    <m/>
    <s v="Bangalore"/>
    <m/>
    <m/>
    <m/>
    <n v="500"/>
    <m/>
    <m/>
    <m/>
    <m/>
    <m/>
    <m/>
    <m/>
    <s v="PAID_SOCIAL"/>
    <m/>
    <m/>
    <m/>
    <s v="IT Services &amp; IT Consulting"/>
    <m/>
    <m/>
    <m/>
    <m/>
    <m/>
    <m/>
    <m/>
    <m/>
    <m/>
    <m/>
    <m/>
    <m/>
    <x v="3"/>
    <m/>
    <s v="user_A8KOTZADnUtEQOLt4nSLAmteNStuGh80js75RYjrXVt"/>
    <s v="Sarvesh Pawar"/>
    <s v="Jayesh Gandhi"/>
    <m/>
    <s v="September"/>
    <s v="Gated Content"/>
    <m/>
    <m/>
    <s v="Employee Engagement Handbook"/>
    <m/>
    <m/>
    <m/>
    <s v="2022-03-04 10:22:57.357000+00:00"/>
    <s v="2022-10-15 17:53:20.842000+00:00"/>
    <s v="GMC"/>
  </r>
  <r>
    <s v="Vrushali Kummar"/>
    <n v="22000000"/>
    <s v="INR"/>
    <n v="0"/>
    <s v="9/18/22"/>
    <s v="Sales"/>
    <s v="stat_1hn9nRJaLbI53NxPuSQgo90kRpbpKsFlwN4oEGNUTdO"/>
    <s v="Lost"/>
    <n v="0"/>
    <s v="OpportunityStatusType.Lost"/>
    <s v="cont_urTNbeVnrXIkWm7A1uYAjUN4vpZgVnEzmoURYkiCfp3"/>
    <s v="Sandeep Rajmane"/>
    <s v="GMC (Renewal)"/>
    <s v="lead_0YDD985dbyIaw3dKR0pjOofO3h4QmKqa2oLqb38MTgb"/>
    <s v="Sany Heavy Industries India ltd"/>
    <s v="Pranav Kenjale"/>
    <s v="user_TZzywQwym26DjuswO479pxRhNKX152z8X1haCx2vcst"/>
    <s v="Vrushali Kummar"/>
    <s v="2022-07-11 12:28:12.051000+00:00"/>
    <s v="2022-09-17 18:22:01.342000+00:00"/>
    <m/>
    <s v="Pune"/>
    <m/>
    <s v="2020-08-24 07:08:18+00:00"/>
    <m/>
    <n v="500"/>
    <m/>
    <m/>
    <m/>
    <m/>
    <m/>
    <m/>
    <m/>
    <m/>
    <m/>
    <m/>
    <m/>
    <s v="Automotive"/>
    <m/>
    <m/>
    <m/>
    <m/>
    <m/>
    <m/>
    <m/>
    <m/>
    <m/>
    <m/>
    <m/>
    <m/>
    <x v="3"/>
    <m/>
    <s v="user_6hRQhcoLhZEDUBYaw3vS7rv6T5582sGfXq4jNRqTfUU"/>
    <s v="Aishwarya Nyayadhish"/>
    <s v="Anjali Nishu"/>
    <m/>
    <s v="July; May; September"/>
    <s v="Cold Call"/>
    <m/>
    <m/>
    <s v="Ssoumen List"/>
    <m/>
    <m/>
    <m/>
    <s v="2020-12-06 09:47:22.325000+00:00"/>
    <s v="2022-10-10 07:31:08.200000+00:00"/>
    <s v="GMC"/>
  </r>
  <r>
    <s v="Moziez Chamadia"/>
    <n v="7500000"/>
    <s v="INR"/>
    <n v="0"/>
    <s v="9/17/22"/>
    <s v="Sales"/>
    <s v="stat_1hn9nRJaLbI53NxPuSQgo90kRpbpKsFlwN4oEGNUTdO"/>
    <s v="Lost"/>
    <n v="0"/>
    <s v="OpportunityStatusType.Lost"/>
    <s v="cont_HSbzTJ34aaplxEMF0mDD7MJvGhmLRM6ZRJDSEFGH9bQ"/>
    <s v="Shirish Ranjane"/>
    <s v="GMC (Renewal)"/>
    <s v="lead_pH5rx2KMitJ349suibkxnHmBo21cSKI7vYZq9QTZnro"/>
    <s v="CarTrade"/>
    <s v="Pranav Kenjale"/>
    <s v="user_P3f70h2AcefBkFTBZpvA9LgDbjTmUIXkqdKqHJ5evwA"/>
    <s v="Manojkumar Tinna"/>
    <s v="2022-07-20 11:46:11.993000+00:00"/>
    <s v="2022-09-18 07:40:09.995000+00:00"/>
    <m/>
    <s v="Mumbai"/>
    <m/>
    <m/>
    <m/>
    <n v="2192"/>
    <m/>
    <m/>
    <m/>
    <m/>
    <m/>
    <m/>
    <m/>
    <m/>
    <m/>
    <m/>
    <m/>
    <s v="Manufacturing"/>
    <m/>
    <m/>
    <m/>
    <m/>
    <m/>
    <m/>
    <m/>
    <m/>
    <m/>
    <m/>
    <m/>
    <m/>
    <x v="4"/>
    <m/>
    <s v="user_A8KOTZADnUtEQOLt4nSLAmteNStuGh80js75RYjrXVt"/>
    <s v="Sarvesh Pawar"/>
    <m/>
    <m/>
    <s v="September"/>
    <s v="Cold Call"/>
    <m/>
    <m/>
    <m/>
    <m/>
    <m/>
    <m/>
    <s v="2022-04-28 05:09:40.939000+00:00"/>
    <s v="2022-10-20 10:27:12.348000+00:00"/>
    <m/>
  </r>
  <r>
    <s v="Manish Balpande"/>
    <n v="2600000"/>
    <s v="INR"/>
    <n v="0"/>
    <s v="9/17/22"/>
    <s v="Sales"/>
    <s v="stat_1hn9nRJaLbI53NxPuSQgo90kRpbpKsFlwN4oEGNUTdO"/>
    <s v="Lost"/>
    <n v="0"/>
    <s v="OpportunityStatusType.Lost"/>
    <m/>
    <m/>
    <s v="GMC"/>
    <s v="lead_vn2GEh3IGjztTWZlBAb0TWNzGgzb9uXAFaoDyIzfp1Y"/>
    <s v="Coditas"/>
    <s v="Bhairavi Jog"/>
    <s v="user_8jx3L2CDfrbzNnwYUv6Plfha6VxaSGsqcbTXR3sIBZi"/>
    <s v="Manish Balpande"/>
    <s v="2022-09-05 12:40:12.170000+00:00"/>
    <s v="2022-09-17 13:16:43.277000+00:00"/>
    <m/>
    <s v="Pune"/>
    <m/>
    <s v="2020-09-22 03:41:13+00:00"/>
    <m/>
    <n v="250"/>
    <m/>
    <m/>
    <m/>
    <m/>
    <m/>
    <m/>
    <m/>
    <m/>
    <m/>
    <m/>
    <m/>
    <m/>
    <m/>
    <m/>
    <m/>
    <m/>
    <m/>
    <m/>
    <m/>
    <m/>
    <m/>
    <m/>
    <m/>
    <m/>
    <x v="3"/>
    <m/>
    <s v="user_228eUmsdKIb9OItgmiDq1zD4aPZ1eqiapbaLAGeBf8g"/>
    <s v="Bhairavi Jog"/>
    <s v="Komal Chougale; Snehal Mane"/>
    <m/>
    <s v="September"/>
    <s v="Gated Content"/>
    <s v="Lusha"/>
    <m/>
    <s v="Gated Content"/>
    <m/>
    <m/>
    <m/>
    <s v="2020-11-24 05:13:45.437000+00:00"/>
    <s v="2022-10-10 10:56:02.007000+00:00"/>
    <s v="GMC"/>
  </r>
  <r>
    <s v="Kashif Ahmad"/>
    <n v="200000"/>
    <s v="INR"/>
    <n v="100"/>
    <s v="9/17/22"/>
    <s v="Sales"/>
    <s v="stat_OZRiD1474QRJIpvnjHCZfiIvKcVD6mIKSSTzg8SwDVx"/>
    <s v="Won- Payment Completed"/>
    <n v="1"/>
    <s v="OpportunityStatusType.Won"/>
    <s v="cont_xPvykNkdSTRQdfPSx4XRgUPWFfyPFRjfjNJJMsd0ky5"/>
    <s v="Kavitha"/>
    <s v="GMC Renewal"/>
    <s v="lead_M60SojAWmZTB8lViR9mhSpF66u7fWllGtbvysBFnuhi"/>
    <s v="Peoplelogic Business Solutions Private Limited"/>
    <s v="Harmanjit Singh"/>
    <s v="user_LKRhV6rhcBe0uL8u70UUGeDjbMupuho4TaiAOCbT7HT"/>
    <s v="Kashif Ahmad"/>
    <s v="2022-08-18 04:58:08.926000+00:00"/>
    <s v="2022-09-17 09:40:33.494000+00:00"/>
    <m/>
    <s v="Bangalore"/>
    <m/>
    <m/>
    <m/>
    <n v="73"/>
    <m/>
    <m/>
    <m/>
    <m/>
    <m/>
    <m/>
    <m/>
    <m/>
    <m/>
    <m/>
    <m/>
    <s v="HR / Staffing / Recruitment"/>
    <m/>
    <m/>
    <m/>
    <m/>
    <m/>
    <m/>
    <m/>
    <m/>
    <m/>
    <m/>
    <m/>
    <m/>
    <x v="3"/>
    <m/>
    <s v="user_lwF8ctKa5IyxqATpO2EOw2h0AEPiCMHOgewiH38Ei77"/>
    <s v="Harmanjit Singh"/>
    <s v="Siddharth Angolkar"/>
    <m/>
    <s v="September"/>
    <s v="Gated Content"/>
    <m/>
    <m/>
    <s v="Employee Wellness Handbook"/>
    <m/>
    <m/>
    <m/>
    <s v="2022-01-21 12:09:28.998000+00:00"/>
    <s v="2022-10-03 08:19:21.380000+00:00"/>
    <s v="GMC"/>
  </r>
  <r>
    <s v="Tejas Kulkarni"/>
    <n v="33820"/>
    <s v="INR"/>
    <n v="100"/>
    <s v="9/16/22"/>
    <s v="Sales"/>
    <s v="stat_OZRiD1474QRJIpvnjHCZfiIvKcVD6mIKSSTzg8SwDVx"/>
    <s v="Won- Payment Completed"/>
    <n v="1"/>
    <s v="OpportunityStatusType.Won"/>
    <m/>
    <m/>
    <m/>
    <s v="lead_iNGlAxkvARyus8uP2UgWGT73vbNaKLMmQAW7SuwS6tO"/>
    <s v="Veritech Infosystems Pvt. Ltd."/>
    <s v="Tejas Kulkarni"/>
    <s v="user_kbtBHYtBjVDNyI72HTF6C1SCvC7yVBiA6OrBOy3t96U"/>
    <s v="Tejas Kulkarni"/>
    <s v="2022-09-16 14:50:58.416000+00:00"/>
    <s v="2022-09-16 14:54:06.232000+00:00"/>
    <m/>
    <m/>
    <m/>
    <m/>
    <m/>
    <n v="83"/>
    <m/>
    <m/>
    <m/>
    <m/>
    <m/>
    <m/>
    <m/>
    <m/>
    <m/>
    <m/>
    <m/>
    <s v="IT Services &amp; IT Consulting"/>
    <m/>
    <m/>
    <m/>
    <m/>
    <m/>
    <m/>
    <m/>
    <m/>
    <m/>
    <m/>
    <m/>
    <m/>
    <x v="3"/>
    <m/>
    <s v="user_2jRs4eIjwv8MozxYA1DE9MMy0FWf2gMgweg2LiJNu64"/>
    <s v="Gauri Munge"/>
    <s v="Dr. Anil More"/>
    <m/>
    <s v="September"/>
    <s v="Gated Content"/>
    <m/>
    <m/>
    <s v="Downloaded the guide: Employee Wellness Handbook"/>
    <m/>
    <m/>
    <m/>
    <s v="2021-12-21 11:24:28.463000+00:00"/>
    <s v="2022-10-20 12:35:50.970000+00:00"/>
    <s v="GPA"/>
  </r>
  <r>
    <s v="Tejas Kulkarni"/>
    <n v="550000"/>
    <s v="INR"/>
    <n v="100"/>
    <s v="9/16/22"/>
    <s v="Sales"/>
    <s v="stat_OZRiD1474QRJIpvnjHCZfiIvKcVD6mIKSSTzg8SwDVx"/>
    <s v="Won- Payment Completed"/>
    <n v="1"/>
    <s v="OpportunityStatusType.Won"/>
    <m/>
    <m/>
    <s v="50% co pay for 1+3 Optional - Parental policy 5 lakhs - budget Interested in Tata AIG"/>
    <s v="lead_iNGlAxkvARyus8uP2UgWGT73vbNaKLMmQAW7SuwS6tO"/>
    <s v="Veritech Infosystems Pvt. Ltd."/>
    <s v="Kaushlya Bhavsar"/>
    <s v="user_kbtBHYtBjVDNyI72HTF6C1SCvC7yVBiA6OrBOy3t96U"/>
    <s v="Tejas Kulkarni"/>
    <s v="2022-03-21 06:15:09.167000+00:00"/>
    <s v="2022-09-16 14:53:37.945000+00:00"/>
    <m/>
    <m/>
    <m/>
    <m/>
    <m/>
    <n v="83"/>
    <m/>
    <m/>
    <m/>
    <m/>
    <m/>
    <m/>
    <m/>
    <m/>
    <m/>
    <m/>
    <m/>
    <s v="IT Services &amp; IT Consulting"/>
    <m/>
    <m/>
    <m/>
    <m/>
    <m/>
    <m/>
    <m/>
    <m/>
    <m/>
    <m/>
    <m/>
    <m/>
    <x v="3"/>
    <m/>
    <s v="user_2jRs4eIjwv8MozxYA1DE9MMy0FWf2gMgweg2LiJNu64"/>
    <s v="Gauri Munge"/>
    <s v="Dr. Anil More"/>
    <m/>
    <s v="September"/>
    <s v="Gated Content"/>
    <m/>
    <m/>
    <s v="Downloaded the guide: Employee Wellness Handbook"/>
    <m/>
    <m/>
    <m/>
    <s v="2021-12-21 11:24:28.463000+00:00"/>
    <s v="2022-10-20 12:35:50.970000+00:00"/>
    <s v="GMC"/>
  </r>
  <r>
    <s v="Pooja Gawas"/>
    <n v="1000000"/>
    <s v="INR"/>
    <n v="0"/>
    <s v="9/30/22"/>
    <s v="Sales"/>
    <s v="stat_1hn9nRJaLbI53NxPuSQgo90kRpbpKsFlwN4oEGNUTdO"/>
    <s v="Lost"/>
    <n v="0"/>
    <s v="OpportunityStatusType.Lost"/>
    <s v="cont_3wSMU3FkHAF4P1eRhmq3fnwy3fQCYoD9Y3hOJB6qA6l"/>
    <s v="himanshu kholay"/>
    <s v="GMC ren"/>
    <s v="lead_H6ihWLKyFDgX9rQRRS67PM8z4ygpptIUjtOHsMT970d"/>
    <s v="Prgx India Pvt Ltd"/>
    <s v="Gauri Jori"/>
    <s v="user_KLETV1op4MIjvKQ12xGsWi23CuPjDE6PT29nwG6T3MY"/>
    <s v="Pooja Gawas"/>
    <s v="2022-08-03 04:30:07.289000+00:00"/>
    <s v="2022-09-16 07:05:55.213000+00:00"/>
    <m/>
    <s v="Pune"/>
    <m/>
    <s v="2020-08-29 09:43:34+00:00"/>
    <m/>
    <n v="150"/>
    <m/>
    <m/>
    <m/>
    <m/>
    <m/>
    <m/>
    <m/>
    <m/>
    <m/>
    <m/>
    <m/>
    <s v="Banking &amp; Finance"/>
    <m/>
    <m/>
    <m/>
    <m/>
    <m/>
    <m/>
    <m/>
    <m/>
    <m/>
    <m/>
    <m/>
    <m/>
    <x v="3"/>
    <m/>
    <s v="user_5YHA1ZU4iP896lD1YJehdJcMx7ZEgWCpulT4T2c3pJ3"/>
    <s v="Gauri Jori"/>
    <m/>
    <m/>
    <s v="September"/>
    <s v="Existing Account"/>
    <m/>
    <m/>
    <m/>
    <m/>
    <m/>
    <m/>
    <s v="2020-12-06 09:49:23.576000+00:00"/>
    <s v="2022-09-16 07:05:55.303000+00:00"/>
    <m/>
  </r>
  <r>
    <s v="Sonal Paithankar"/>
    <n v="1400000"/>
    <s v="INR"/>
    <n v="0"/>
    <s v="9/30/22"/>
    <s v="Sales"/>
    <s v="stat_kcR4fZg7TU7jjk1jAVua3qGLRS4J5uFayEjK5j02wtv"/>
    <s v="Unqualified"/>
    <n v="0"/>
    <s v="OpportunityStatusType.Lost"/>
    <s v="cont_ouIzySFmKSc3GdBJCVeN8lS6Not0hN5jNrJfEgXCjHU"/>
    <s v="bhakti nimkar"/>
    <s v="GMC ren"/>
    <s v="lead_DmeKoNhVTwQHeSEas8q8akkVAklsagZ9saxoKk5Ukl3"/>
    <s v="Red Bull India Pvt Ltd"/>
    <s v="Gauri Jori"/>
    <s v="user_Iwn6da5WKkZqwUySK0oUuCb72pFP5WEm4zAb92ijqFe"/>
    <s v="Sonal Paithankar"/>
    <s v="2022-08-16 10:31:35.638000+00:00"/>
    <s v="2022-09-16 13:01:06.345000+00:00"/>
    <m/>
    <s v="Mumbai"/>
    <m/>
    <m/>
    <m/>
    <n v="351"/>
    <m/>
    <m/>
    <m/>
    <m/>
    <m/>
    <m/>
    <m/>
    <m/>
    <m/>
    <m/>
    <m/>
    <s v="Food &amp; Beverages"/>
    <m/>
    <m/>
    <m/>
    <m/>
    <m/>
    <m/>
    <m/>
    <m/>
    <m/>
    <m/>
    <m/>
    <m/>
    <x v="2"/>
    <m/>
    <s v="user_5YHA1ZU4iP896lD1YJehdJcMx7ZEgWCpulT4T2c3pJ3"/>
    <s v="Gauri Jori"/>
    <m/>
    <m/>
    <s v="September"/>
    <s v="Cold Call"/>
    <m/>
    <m/>
    <m/>
    <m/>
    <m/>
    <m/>
    <s v="2021-08-05 07:12:45.529000+00:00"/>
    <s v="2022-09-16 13:01:06.419000+00:00"/>
    <m/>
  </r>
  <r>
    <s v="Kashif Ahmad"/>
    <n v="200000"/>
    <s v="INR"/>
    <n v="0"/>
    <s v="9/15/22"/>
    <s v="Sales"/>
    <s v="stat_kcR4fZg7TU7jjk1jAVua3qGLRS4J5uFayEjK5j02wtv"/>
    <s v="Unqualified"/>
    <n v="0"/>
    <s v="OpportunityStatusType.Lost"/>
    <m/>
    <m/>
    <s v="GMC &amp; GPA"/>
    <s v="lead_9H2ER7ELolJnfEFvC5D6NTZ2VIJ6gej5CoKFKfj6P8K"/>
    <s v="Aria Technologies Private Limited"/>
    <s v="Daya Gowda"/>
    <s v="user_LKRhV6rhcBe0uL8u70UUGeDjbMupuho4TaiAOCbT7HT"/>
    <s v="Kashif Ahmad"/>
    <s v="2022-05-25 07:33:17.420000+00:00"/>
    <s v="2022-09-16 06:23:14.541000+00:00"/>
    <m/>
    <s v="Pune"/>
    <m/>
    <s v="2020-08-20 10:25:20+00:00"/>
    <m/>
    <n v="15"/>
    <m/>
    <m/>
    <m/>
    <m/>
    <m/>
    <m/>
    <m/>
    <m/>
    <m/>
    <m/>
    <m/>
    <s v="IT Services &amp; IT Consulting"/>
    <m/>
    <m/>
    <m/>
    <m/>
    <m/>
    <m/>
    <m/>
    <m/>
    <m/>
    <m/>
    <m/>
    <m/>
    <x v="7"/>
    <m/>
    <s v="user_encRk5bIEFN6ZA11h4WH2AdZTiZpogLSlMIaj0E30SZ"/>
    <s v="Daya Gowda"/>
    <m/>
    <m/>
    <s v="August; June"/>
    <s v="Cold Call; Existing Account"/>
    <m/>
    <m/>
    <m/>
    <m/>
    <m/>
    <m/>
    <s v="2020-12-06 09:47:17.047000+00:00"/>
    <s v="2022-09-16 06:23:14.598000+00:00"/>
    <m/>
  </r>
  <r>
    <s v="Omkar Ghate"/>
    <n v="1900000"/>
    <s v="INR"/>
    <n v="0"/>
    <s v="9/15/22"/>
    <s v="Sales"/>
    <s v="stat_1hn9nRJaLbI53NxPuSQgo90kRpbpKsFlwN4oEGNUTdO"/>
    <s v="Lost"/>
    <n v="0"/>
    <s v="OpportunityStatusType.Lost"/>
    <s v="cont_7nrlpdSqJW71t0rQZgoXlKJUyL6SBCY3lybfOTIEjuq"/>
    <s v="Lankesh Patil"/>
    <s v="We received the data very late and couldn't get 1+5 quotes. There was an agent involved but we couldn't come to terms with him"/>
    <s v="lead_Xyeamz1C44pOHREgGJkQX1MVaLhkiOA6JJp3kQ6R4xK"/>
    <s v="Inspirit Vision"/>
    <s v="Sarvesh Pawar"/>
    <s v="user_9SBRjyF0n4iWuhUdqRyQkFhl2J4uyNKhFWvvJEvunX8"/>
    <s v="Omkar Ghate"/>
    <s v="2022-08-24 07:18:56.660000+00:00"/>
    <s v="2022-09-16 06:13:00.337000+00:00"/>
    <m/>
    <s v="Pune"/>
    <m/>
    <m/>
    <m/>
    <n v="100"/>
    <m/>
    <m/>
    <m/>
    <m/>
    <m/>
    <m/>
    <m/>
    <m/>
    <m/>
    <m/>
    <m/>
    <s v="IT Services &amp; IT Consulting"/>
    <m/>
    <m/>
    <m/>
    <m/>
    <m/>
    <m/>
    <m/>
    <m/>
    <m/>
    <m/>
    <m/>
    <m/>
    <x v="2"/>
    <m/>
    <s v="user_A8KOTZADnUtEQOLt4nSLAmteNStuGh80js75RYjrXVt"/>
    <s v="Sarvesh Pawar"/>
    <m/>
    <m/>
    <s v="September"/>
    <s v="Cold Call"/>
    <m/>
    <m/>
    <s v="sarvesh Gate crash"/>
    <m/>
    <m/>
    <m/>
    <s v="2022-05-23 07:04:09.130000+00:00"/>
    <s v="2022-10-06 15:08:40.736000+00:00"/>
    <s v="GMC"/>
  </r>
  <r>
    <s v="Moziez Chamadia"/>
    <n v="500000"/>
    <s v="INR"/>
    <n v="0"/>
    <s v="9/30/22"/>
    <s v="Sales"/>
    <s v="stat_kcR4fZg7TU7jjk1jAVua3qGLRS4J5uFayEjK5j02wtv"/>
    <s v="Unqualified"/>
    <n v="0"/>
    <s v="OpportunityStatusType.Lost"/>
    <s v="cont_dxHPJ3O3IzDH8ypCIIrZVOyeluEtlk9ZNa8csm7guPl"/>
    <s v="Rajendra Mehta"/>
    <s v="Loop Health App"/>
    <s v="lead_1zJ0wvuk9SvcyRqhkhSNHfdyjFDO8CTfhoTOLhSFSjY"/>
    <s v="Welspun Group"/>
    <s v="Trupti Suryavanshi"/>
    <s v="user_IgNfKH7wuLLjHvexoMm2PXWcnF3zYft0ZbMTyfwKRUg"/>
    <s v="Moziez Chamadia"/>
    <s v="2022-05-11 12:58:05.053000+00:00"/>
    <s v="2022-09-16 06:16:05.048000+00:00"/>
    <m/>
    <s v="Mumbai"/>
    <m/>
    <s v="2022-05-05 13:41:17+00:00"/>
    <m/>
    <n v="5440"/>
    <m/>
    <m/>
    <m/>
    <m/>
    <m/>
    <m/>
    <m/>
    <s v="ORGANIC_SEARCH"/>
    <m/>
    <m/>
    <m/>
    <s v="Manufacturing"/>
    <m/>
    <m/>
    <m/>
    <m/>
    <m/>
    <m/>
    <m/>
    <m/>
    <m/>
    <m/>
    <m/>
    <m/>
    <x v="5"/>
    <m/>
    <s v="user_L8E6IFhq6UCzKLHa45LUUTZCznDuyDwFrGaEp9DXiUM"/>
    <s v="Trupti Suryavanshi"/>
    <m/>
    <m/>
    <s v="November; October; September"/>
    <s v="Cold Call"/>
    <s v="Inbound via website"/>
    <m/>
    <s v="Downloaded the guide: Designing employee healthcare plan"/>
    <m/>
    <m/>
    <m/>
    <s v="2021-08-05 07:01:39.111000+00:00"/>
    <s v="2022-09-16 06:16:05.086000+00:00"/>
    <s v="GMC"/>
  </r>
  <r>
    <s v="Moziez Chamadia"/>
    <n v="3500000"/>
    <s v="INR"/>
    <n v="0"/>
    <s v="9/28/22"/>
    <s v="Sales"/>
    <s v="stat_kcR4fZg7TU7jjk1jAVua3qGLRS4J5uFayEjK5j02wtv"/>
    <s v="Unqualified"/>
    <n v="0"/>
    <s v="OpportunityStatusType.Lost"/>
    <s v="cont_PPZ7TroNIPhYjjmMVCN5uDYCVBDytOXVtDcr7mrcJA8"/>
    <s v="Ivy Soares"/>
    <s v="GMC Renewal"/>
    <s v="lead_CpsucZApiHHoHZgneCOidGja6ftBC80f1o1fwDLWFpO"/>
    <s v="IDEX INDIA"/>
    <s v="Trupti Suryavanshi"/>
    <s v="user_IgNfKH7wuLLjHvexoMm2PXWcnF3zYft0ZbMTyfwKRUg"/>
    <s v="Moziez Chamadia"/>
    <s v="2022-07-29 09:58:07.443000+00:00"/>
    <s v="2022-09-16 06:14:06.842000+00:00"/>
    <m/>
    <s v="Mumbai"/>
    <m/>
    <m/>
    <m/>
    <n v="280"/>
    <m/>
    <m/>
    <m/>
    <m/>
    <m/>
    <m/>
    <m/>
    <m/>
    <m/>
    <m/>
    <m/>
    <s v="Manufacturing"/>
    <m/>
    <m/>
    <m/>
    <m/>
    <m/>
    <m/>
    <m/>
    <m/>
    <m/>
    <m/>
    <m/>
    <m/>
    <x v="14"/>
    <m/>
    <s v="user_L8E6IFhq6UCzKLHa45LUUTZCznDuyDwFrGaEp9DXiUM"/>
    <s v="Trupti Suryavanshi"/>
    <m/>
    <m/>
    <s v="September"/>
    <s v="Cold Call"/>
    <m/>
    <m/>
    <m/>
    <m/>
    <m/>
    <m/>
    <s v="2021-10-26 11:53:04.663000+00:00"/>
    <s v="2022-09-16 06:14:06.884000+00:00"/>
    <s v="GMC"/>
  </r>
  <r>
    <s v="Anshum Naithani"/>
    <n v="50000"/>
    <s v="INR"/>
    <n v="0"/>
    <s v="9/17/22"/>
    <s v="Sales"/>
    <s v="stat_1hn9nRJaLbI53NxPuSQgo90kRpbpKsFlwN4oEGNUTdO"/>
    <s v="Lost"/>
    <n v="0"/>
    <s v="OpportunityStatusType.Lost"/>
    <s v="cont_mv8FP0yAp1FnwE0Pu5s1iqWW5kRYnWTE8yRGn24yFrV"/>
    <s v="Kalyani N"/>
    <s v="GPA - Renewal"/>
    <s v="lead_CwDz2FckHD5WhnEeZ8xbLmP9XlOY5hB0cJRSkh1CfBS"/>
    <s v="TechMojo Solutions"/>
    <s v="Shreenath Bhat"/>
    <s v="user_GL8PBiV4pvzsQLVHSdZLeMQAQcGjCvLkffg486DHfZJ"/>
    <s v="Anshum Naithani"/>
    <s v="2022-08-11 05:36:46.203000+00:00"/>
    <s v="2022-09-16 06:01:39.509000+00:00"/>
    <m/>
    <s v="Hyderabad"/>
    <m/>
    <m/>
    <m/>
    <n v="400"/>
    <m/>
    <m/>
    <m/>
    <m/>
    <m/>
    <m/>
    <m/>
    <m/>
    <m/>
    <m/>
    <m/>
    <s v="Professional Services"/>
    <m/>
    <m/>
    <m/>
    <m/>
    <m/>
    <m/>
    <m/>
    <m/>
    <m/>
    <m/>
    <m/>
    <m/>
    <x v="3"/>
    <m/>
    <s v="user_vMd4rmcrSbjykdyL2J7rrYn84SWdcNc5FKligrmItPw"/>
    <s v="Shreenath Bhat"/>
    <m/>
    <m/>
    <s v="September"/>
    <s v="Cold Call"/>
    <m/>
    <m/>
    <m/>
    <m/>
    <m/>
    <m/>
    <s v="2022-03-04 10:23:01.715000+00:00"/>
    <s v="2022-09-16 06:02:18.775000+00:00"/>
    <s v="GPA"/>
  </r>
  <r>
    <s v="Omkar Ghate"/>
    <n v="8000"/>
    <s v="INR"/>
    <n v="0"/>
    <s v="9/15/22"/>
    <s v="Sales"/>
    <s v="stat_1hn9nRJaLbI53NxPuSQgo90kRpbpKsFlwN4oEGNUTdO"/>
    <s v="Lost"/>
    <n v="0"/>
    <s v="OpportunityStatusType.Lost"/>
    <m/>
    <m/>
    <s v="GPA (Renewal)"/>
    <s v="lead_h8KzWQhHtsCDu2Mmu5rOkJQZ5TQXJsPjtpG7dGfmCum"/>
    <s v="Redi India Quality Services Private Limited"/>
    <s v="Pranav Kenjale"/>
    <s v="user_9SBRjyF0n4iWuhUdqRyQkFhl2J4uyNKhFWvvJEvunX8"/>
    <s v="Omkar Ghate"/>
    <s v="2022-06-29 10:46:44.446000+00:00"/>
    <s v="2022-09-16 06:08:49.384000+00:00"/>
    <m/>
    <s v="Pune"/>
    <m/>
    <m/>
    <m/>
    <n v="45"/>
    <m/>
    <m/>
    <m/>
    <m/>
    <m/>
    <m/>
    <m/>
    <s v="PAID_SOCIAL"/>
    <m/>
    <m/>
    <m/>
    <m/>
    <m/>
    <m/>
    <m/>
    <m/>
    <m/>
    <m/>
    <m/>
    <m/>
    <m/>
    <m/>
    <m/>
    <m/>
    <x v="3"/>
    <m/>
    <s v="user_x9AtbGLhDmWYC9XAmYdfwBt9yiXbgMhBuZpIoFuN8Cd"/>
    <s v="Pranav Kenjale"/>
    <m/>
    <m/>
    <s v="September"/>
    <s v="Gated Content"/>
    <m/>
    <m/>
    <s v="Employee Engagement Handbook"/>
    <m/>
    <m/>
    <m/>
    <s v="2022-05-31 16:48:24.355000+00:00"/>
    <s v="2022-09-16 06:09:15.350000+00:00"/>
    <m/>
  </r>
  <r>
    <s v="Omkar Ghate"/>
    <n v="150000"/>
    <s v="INR"/>
    <n v="0"/>
    <s v="9/15/22"/>
    <s v="Sales"/>
    <s v="stat_1hn9nRJaLbI53NxPuSQgo90kRpbpKsFlwN4oEGNUTdO"/>
    <s v="Lost"/>
    <n v="0"/>
    <s v="OpportunityStatusType.Lost"/>
    <s v="cont_SE42ZpQVFKOZsussfxoZHdtAWk3tyAUGG3bH4uPlIlY"/>
    <s v="Dadasaheb Kakade"/>
    <s v="Client closed with ICICI as they haven't faced any issue from them and have been dealing with them for 10 years."/>
    <s v="lead_h8KzWQhHtsCDu2Mmu5rOkJQZ5TQXJsPjtpG7dGfmCum"/>
    <s v="Redi India Quality Services Private Limited"/>
    <s v="Pranav Kenjale"/>
    <s v="user_9SBRjyF0n4iWuhUdqRyQkFhl2J4uyNKhFWvvJEvunX8"/>
    <s v="Omkar Ghate"/>
    <s v="2022-06-29 10:46:24.566000+00:00"/>
    <s v="2022-09-16 06:09:15.297000+00:00"/>
    <m/>
    <s v="Pune"/>
    <m/>
    <m/>
    <m/>
    <n v="45"/>
    <m/>
    <m/>
    <m/>
    <m/>
    <m/>
    <m/>
    <m/>
    <s v="PAID_SOCIAL"/>
    <m/>
    <m/>
    <m/>
    <m/>
    <m/>
    <m/>
    <m/>
    <m/>
    <m/>
    <m/>
    <m/>
    <m/>
    <m/>
    <m/>
    <m/>
    <m/>
    <x v="3"/>
    <m/>
    <s v="user_x9AtbGLhDmWYC9XAmYdfwBt9yiXbgMhBuZpIoFuN8Cd"/>
    <s v="Pranav Kenjale"/>
    <m/>
    <m/>
    <s v="September"/>
    <s v="Gated Content"/>
    <m/>
    <m/>
    <s v="Employee Engagement Handbook"/>
    <m/>
    <m/>
    <m/>
    <s v="2022-05-31 16:48:24.355000+00:00"/>
    <s v="2022-09-16 06:09:15.350000+00:00"/>
    <m/>
  </r>
  <r>
    <s v="Aditya Binani"/>
    <n v="100000"/>
    <s v="INR"/>
    <n v="0"/>
    <s v="9/15/22"/>
    <s v="Sales"/>
    <s v="stat_1hn9nRJaLbI53NxPuSQgo90kRpbpKsFlwN4oEGNUTdO"/>
    <s v="Lost"/>
    <n v="0"/>
    <s v="OpportunityStatusType.Lost"/>
    <m/>
    <m/>
    <s v="GMC"/>
    <s v="lead_0enWlLzE9NIzhaAUVzeb5LgbWGcuULiL8NjHJyaMl3y"/>
    <s v="Mintifi"/>
    <s v="Aditya Binani"/>
    <s v="user_g5Yw4Z4XnIbmcGhJO80vdtFdd5ElcDlgYO3q8l82ODn"/>
    <s v="Aditya Binani"/>
    <s v="2022-06-30 10:34:22.906000+00:00"/>
    <s v="2022-09-15 09:39:25.006000+00:00"/>
    <m/>
    <s v="Mumbai"/>
    <m/>
    <m/>
    <m/>
    <n v="139"/>
    <m/>
    <m/>
    <m/>
    <m/>
    <m/>
    <m/>
    <m/>
    <m/>
    <m/>
    <m/>
    <m/>
    <s v="Banking &amp; Finance"/>
    <m/>
    <m/>
    <m/>
    <m/>
    <m/>
    <m/>
    <m/>
    <m/>
    <m/>
    <m/>
    <m/>
    <m/>
    <x v="10"/>
    <m/>
    <s v="user_g5Yw4Z4XnIbmcGhJO80vdtFdd5ElcDlgYO3q8l82ODn"/>
    <s v="Aditya Binani"/>
    <m/>
    <m/>
    <s v="September"/>
    <s v="Cold Call"/>
    <s v="Lusha"/>
    <m/>
    <s v="Glengarry"/>
    <m/>
    <s v="International Finance Corporation, Lok Capital"/>
    <m/>
    <s v="2021-10-26 11:53:15.776000+00:00"/>
    <s v="2022-10-16 18:26:21.486000+00:00"/>
    <m/>
  </r>
  <r>
    <s v="Vivek Singh"/>
    <n v="300000"/>
    <s v="INR"/>
    <n v="0"/>
    <s v="9/14/22"/>
    <s v="Sales"/>
    <s v="stat_kcR4fZg7TU7jjk1jAVua3qGLRS4J5uFayEjK5j02wtv"/>
    <s v="Unqualified"/>
    <n v="0"/>
    <s v="OpportunityStatusType.Lost"/>
    <s v="cont_69wXKP08pDZLXiehZvtLnXeE3qcPw5d66mg4RcnUklj"/>
    <s v="Biju Abraham"/>
    <m/>
    <s v="lead_2Q0Iu5GcwXQv2yT7QRmEKkPL6usnZMl8Q6BwpR1bErp"/>
    <s v="Infographics"/>
    <s v="Sarvesh Pawar"/>
    <s v="user_6dalmZ7hmWD47jhCVGdU1SSEcFMsz9rWtW2jPORgJvj"/>
    <s v="Vivek Singh"/>
    <s v="2022-08-03 07:57:27.210000+00:00"/>
    <s v="2022-09-15 09:54:33.999000+00:00"/>
    <m/>
    <s v="Bangalore"/>
    <m/>
    <s v="2021-09-13 11:10:04+00:00"/>
    <m/>
    <n v="35"/>
    <m/>
    <m/>
    <m/>
    <m/>
    <m/>
    <m/>
    <m/>
    <m/>
    <m/>
    <m/>
    <m/>
    <m/>
    <m/>
    <m/>
    <m/>
    <m/>
    <m/>
    <m/>
    <m/>
    <m/>
    <m/>
    <m/>
    <m/>
    <m/>
    <x v="3"/>
    <m/>
    <s v="user_A8KOTZADnUtEQOLt4nSLAmteNStuGh80js75RYjrXVt"/>
    <s v="Sarvesh Pawar"/>
    <m/>
    <m/>
    <s v="September"/>
    <s v="Inbound"/>
    <s v="Inbound via website"/>
    <m/>
    <s v="Employee Count 25"/>
    <m/>
    <m/>
    <m/>
    <s v="2021-09-13 11:12:48.689000+00:00"/>
    <s v="2022-10-10 08:17:15.540000+00:00"/>
    <m/>
  </r>
  <r>
    <s v="Anshum Naithani"/>
    <n v="1500000"/>
    <s v="INR"/>
    <n v="0"/>
    <s v="9/17/22"/>
    <s v="Sales"/>
    <s v="stat_1hn9nRJaLbI53NxPuSQgo90kRpbpKsFlwN4oEGNUTdO"/>
    <s v="Lost"/>
    <n v="0"/>
    <s v="OpportunityStatusType.Lost"/>
    <s v="cont_mv8FP0yAp1FnwE0Pu5s1iqWW5kRYnWTE8yRGn24yFrV"/>
    <s v="Kalyani N"/>
    <s v="GMC - 1+5 Policy"/>
    <s v="lead_CwDz2FckHD5WhnEeZ8xbLmP9XlOY5hB0cJRSkh1CfBS"/>
    <s v="TechMojo Solutions"/>
    <s v="Shreenath Bhat"/>
    <s v="user_GL8PBiV4pvzsQLVHSdZLeMQAQcGjCvLkffg486DHfZJ"/>
    <s v="Anshum Naithani"/>
    <s v="2022-08-11 05:36:07.643000+00:00"/>
    <s v="2022-09-16 06:01:19.007000+00:00"/>
    <m/>
    <s v="Hyderabad"/>
    <m/>
    <m/>
    <m/>
    <n v="400"/>
    <m/>
    <m/>
    <m/>
    <m/>
    <m/>
    <m/>
    <m/>
    <m/>
    <m/>
    <m/>
    <m/>
    <s v="Professional Services"/>
    <m/>
    <m/>
    <m/>
    <m/>
    <m/>
    <m/>
    <m/>
    <m/>
    <m/>
    <m/>
    <m/>
    <m/>
    <x v="3"/>
    <m/>
    <s v="user_vMd4rmcrSbjykdyL2J7rrYn84SWdcNc5FKligrmItPw"/>
    <s v="Shreenath Bhat"/>
    <m/>
    <m/>
    <s v="September"/>
    <s v="Cold Call"/>
    <m/>
    <m/>
    <m/>
    <m/>
    <m/>
    <m/>
    <s v="2022-03-04 10:23:01.715000+00:00"/>
    <s v="2022-09-16 06:02:18.775000+00:00"/>
    <s v="GMC"/>
  </r>
  <r>
    <s v="Vivek Singh"/>
    <n v="500000"/>
    <s v="INR"/>
    <n v="0"/>
    <s v="9/30/22"/>
    <s v="Sales"/>
    <s v="stat_1hn9nRJaLbI53NxPuSQgo90kRpbpKsFlwN4oEGNUTdO"/>
    <s v="Lost"/>
    <n v="0"/>
    <s v="OpportunityStatusType.Lost"/>
    <s v="cont_u7KjtBvqWwSP42MsJpsWNI6XS8Q4iifiSMvTnEdbfVH"/>
    <s v="Kaushik R"/>
    <s v="GPA"/>
    <s v="lead_RgXIZtOPnYlbuScvzn5zf8Q7xeXc9RQ3ii0WXPHq7KX"/>
    <s v="Micro Plastics Pvt Ltd"/>
    <s v="Daya Gowda"/>
    <s v="user_6dalmZ7hmWD47jhCVGdU1SSEcFMsz9rWtW2jPORgJvj"/>
    <s v="Vivek Singh"/>
    <s v="2022-05-06 04:38:33.590000+00:00"/>
    <s v="2022-09-15 08:50:19.373000+00:00"/>
    <m/>
    <s v="Bangalore"/>
    <m/>
    <m/>
    <m/>
    <n v="850"/>
    <m/>
    <s v="BOF - V12 - Employee engagement handbook - Conversation Ad"/>
    <s v="LinkedIn"/>
    <m/>
    <m/>
    <m/>
    <m/>
    <s v="PAID_SOCIAL"/>
    <m/>
    <m/>
    <m/>
    <s v="Manufacturing"/>
    <m/>
    <m/>
    <m/>
    <m/>
    <m/>
    <m/>
    <m/>
    <m/>
    <m/>
    <m/>
    <m/>
    <m/>
    <x v="13"/>
    <m/>
    <s v="user_encRk5bIEFN6ZA11h4WH2AdZTiZpogLSlMIaj0E30SZ"/>
    <s v="Daya Gowda"/>
    <s v="Snehal Mane"/>
    <m/>
    <s v="February; July; June"/>
    <s v="Cold Call; Gated Content"/>
    <m/>
    <m/>
    <s v="Employee Engagement Handbook"/>
    <m/>
    <m/>
    <m/>
    <s v="2022-04-03 18:10:56.801000+00:00"/>
    <s v="2022-10-14 07:24:13.329000+00:00"/>
    <m/>
  </r>
  <r>
    <s v="Vivek Singh"/>
    <n v="700000"/>
    <s v="INR"/>
    <n v="0"/>
    <s v="9/30/22"/>
    <s v="Sales"/>
    <s v="stat_1hn9nRJaLbI53NxPuSQgo90kRpbpKsFlwN4oEGNUTdO"/>
    <s v="Lost"/>
    <n v="0"/>
    <s v="OpportunityStatusType.Lost"/>
    <s v="cont_u7KjtBvqWwSP42MsJpsWNI6XS8Q4iifiSMvTnEdbfVH"/>
    <s v="Kaushik R"/>
    <s v="GTLI - Fresh"/>
    <s v="lead_RgXIZtOPnYlbuScvzn5zf8Q7xeXc9RQ3ii0WXPHq7KX"/>
    <s v="Micro Plastics Pvt Ltd"/>
    <s v="Daya Gowda"/>
    <s v="user_6dalmZ7hmWD47jhCVGdU1SSEcFMsz9rWtW2jPORgJvj"/>
    <s v="Vivek Singh"/>
    <s v="2022-07-04 07:25:51.616000+00:00"/>
    <s v="2022-09-15 08:50:25.607000+00:00"/>
    <m/>
    <s v="Bangalore"/>
    <m/>
    <m/>
    <m/>
    <n v="850"/>
    <m/>
    <s v="BOF - V12 - Employee engagement handbook - Conversation Ad"/>
    <s v="LinkedIn"/>
    <m/>
    <m/>
    <m/>
    <m/>
    <s v="PAID_SOCIAL"/>
    <m/>
    <m/>
    <m/>
    <s v="Manufacturing"/>
    <m/>
    <m/>
    <m/>
    <m/>
    <m/>
    <m/>
    <m/>
    <m/>
    <m/>
    <m/>
    <m/>
    <m/>
    <x v="13"/>
    <m/>
    <s v="user_encRk5bIEFN6ZA11h4WH2AdZTiZpogLSlMIaj0E30SZ"/>
    <s v="Daya Gowda"/>
    <s v="Snehal Mane"/>
    <m/>
    <s v="February; July; June"/>
    <s v="Cold Call; Gated Content"/>
    <m/>
    <m/>
    <s v="Employee Engagement Handbook"/>
    <m/>
    <m/>
    <m/>
    <s v="2022-04-03 18:10:56.801000+00:00"/>
    <s v="2022-10-14 07:24:13.329000+00:00"/>
    <m/>
  </r>
  <r>
    <s v="Vivek Singh"/>
    <n v="300000"/>
    <s v="INR"/>
    <n v="0"/>
    <s v="9/30/22"/>
    <s v="Sales"/>
    <s v="stat_1hn9nRJaLbI53NxPuSQgo90kRpbpKsFlwN4oEGNUTdO"/>
    <s v="Lost"/>
    <n v="0"/>
    <s v="OpportunityStatusType.Lost"/>
    <s v="cont_9uP7HmA0zCZ4HoHRWTmzLB8YyD3CuAIejdDCjrbN8rG"/>
    <s v="Aslam Basha"/>
    <s v="GMC"/>
    <s v="lead_lowm04lhyeN77EeMPuHBlozEkeTeg73e6GCM4KOJ8Q6"/>
    <s v="Enrich Money"/>
    <s v="Daya Gowda"/>
    <s v="user_6dalmZ7hmWD47jhCVGdU1SSEcFMsz9rWtW2jPORgJvj"/>
    <s v="Vivek Singh"/>
    <s v="2022-05-12 10:29:56.910000+00:00"/>
    <s v="2022-09-15 08:51:41.834000+00:00"/>
    <m/>
    <s v="Chennai"/>
    <m/>
    <m/>
    <m/>
    <n v="102"/>
    <m/>
    <m/>
    <m/>
    <m/>
    <m/>
    <m/>
    <m/>
    <m/>
    <m/>
    <m/>
    <m/>
    <s v="Banking &amp; Finance"/>
    <s v="star health"/>
    <m/>
    <m/>
    <m/>
    <m/>
    <m/>
    <m/>
    <m/>
    <m/>
    <m/>
    <m/>
    <m/>
    <x v="5"/>
    <m/>
    <s v="user_encRk5bIEFN6ZA11h4WH2AdZTiZpogLSlMIaj0E30SZ"/>
    <s v="Daya Gowda"/>
    <s v="Snehal Mane"/>
    <m/>
    <s v="July"/>
    <s v="Cold Call"/>
    <m/>
    <m/>
    <m/>
    <m/>
    <m/>
    <m/>
    <s v="2022-04-19 08:55:37.890000+00:00"/>
    <s v="2022-10-06 04:31:05.667000+00:00"/>
    <m/>
  </r>
  <r>
    <s v="Abhishek Chauhan"/>
    <n v="1000000"/>
    <s v="INR"/>
    <n v="0"/>
    <d v="2022-01-09T00:00:00"/>
    <s v="Sales"/>
    <s v="stat_kcR4fZg7TU7jjk1jAVua3qGLRS4J5uFayEjK5j02wtv"/>
    <s v="Unqualified"/>
    <n v="0"/>
    <s v="OpportunityStatusType.Lost"/>
    <m/>
    <m/>
    <s v="GMC"/>
    <s v="lead_jRJwPgtkV8HkmCo1K5Rt9qNq7UOttRpL1XSwT27Q0EG"/>
    <s v="Benison Technologies"/>
    <s v="Aditya Binani"/>
    <s v="user_ojX3B6giQCeKnOjqd4gdwXUl0CqqHMXNORvxR6POXn6"/>
    <s v="Abhishek Chauhan"/>
    <s v="2022-05-18 08:25:24.882000+00:00"/>
    <s v="2022-09-15 06:17:46.569000+00:00"/>
    <m/>
    <s v="Bangalore"/>
    <m/>
    <m/>
    <m/>
    <n v="148"/>
    <m/>
    <m/>
    <m/>
    <m/>
    <m/>
    <m/>
    <m/>
    <m/>
    <m/>
    <m/>
    <m/>
    <s v="Others"/>
    <m/>
    <m/>
    <m/>
    <m/>
    <m/>
    <m/>
    <m/>
    <m/>
    <m/>
    <m/>
    <m/>
    <m/>
    <x v="5"/>
    <m/>
    <s v="user_g5Yw4Z4XnIbmcGhJO80vdtFdd5ElcDlgYO3q8l82ODn"/>
    <s v="Aditya Binani"/>
    <m/>
    <m/>
    <s v="August"/>
    <m/>
    <m/>
    <m/>
    <s v="Lead Magnet Lead"/>
    <m/>
    <m/>
    <m/>
    <s v="2021-08-29 20:09:27.190000+00:00"/>
    <s v="2022-09-20 11:57:42.511000+00:00"/>
    <m/>
  </r>
  <r>
    <s v="Navin Panjwani"/>
    <n v="22000"/>
    <s v="INR"/>
    <n v="0"/>
    <s v="9/21/22"/>
    <s v="Sales"/>
    <s v="stat_kcR4fZg7TU7jjk1jAVua3qGLRS4J5uFayEjK5j02wtv"/>
    <s v="Unqualified"/>
    <n v="0"/>
    <s v="OpportunityStatusType.Lost"/>
    <s v="cont_iIrnMqkydIhCzCqDWET0TggABUWlhKuREkgrgNPXK8g"/>
    <s v="Tanuja Karkera"/>
    <m/>
    <s v="lead_86w6wfFVxaqaum1PJslqHcMe4tniXcoWPw0PzC1ZGOz"/>
    <s v="Muez Hest India Pvt. Ltd ( Renewal , 21st Sept )"/>
    <s v="Nikhil Ahuja"/>
    <s v="user_sD3YjSs92XKUfD0OPHeo886g6tW6aCM0iUhX5VVUuJi"/>
    <s v="Navin Panjwani"/>
    <s v="2022-08-30 05:28:47.899000+00:00"/>
    <s v="2022-09-15 08:48:30.336000+00:00"/>
    <m/>
    <s v="Mumbai"/>
    <m/>
    <m/>
    <m/>
    <n v="55"/>
    <m/>
    <m/>
    <s v="Facebook"/>
    <m/>
    <m/>
    <m/>
    <m/>
    <s v="PAID_SOCIAL"/>
    <m/>
    <m/>
    <m/>
    <s v="Manufacturing"/>
    <m/>
    <m/>
    <m/>
    <m/>
    <m/>
    <m/>
    <m/>
    <m/>
    <m/>
    <m/>
    <m/>
    <m/>
    <x v="4"/>
    <m/>
    <s v="user_ocHSJH83OJnHCvKyMbjx8WOOK8PMgAUGIj1qK0q0dMV"/>
    <s v="Nikhil Ahuja"/>
    <m/>
    <m/>
    <s v="September"/>
    <s v="Cold Call; Gated Content"/>
    <s v="Mr. E"/>
    <m/>
    <s v="Employee Engagement Handbook"/>
    <m/>
    <m/>
    <m/>
    <s v="2022-08-01 09:59:10.009000+00:00"/>
    <s v="2022-09-15 08:49:05.754000+00:00"/>
    <s v="GPA"/>
  </r>
  <r>
    <s v="Navin Panjwani"/>
    <n v="275000"/>
    <s v="INR"/>
    <n v="0"/>
    <s v="9/21/22"/>
    <s v="Sales"/>
    <s v="stat_kcR4fZg7TU7jjk1jAVua3qGLRS4J5uFayEjK5j02wtv"/>
    <s v="Unqualified"/>
    <n v="0"/>
    <s v="OpportunityStatusType.Lost"/>
    <s v="cont_iIrnMqkydIhCzCqDWET0TggABUWlhKuREkgrgNPXK8g"/>
    <s v="Tanuja Karkera"/>
    <m/>
    <s v="lead_86w6wfFVxaqaum1PJslqHcMe4tniXcoWPw0PzC1ZGOz"/>
    <s v="Muez Hest India Pvt. Ltd ( Renewal , 21st Sept )"/>
    <s v="Nikhil Ahuja"/>
    <s v="user_sD3YjSs92XKUfD0OPHeo886g6tW6aCM0iUhX5VVUuJi"/>
    <s v="Navin Panjwani"/>
    <s v="2022-08-30 05:28:22.662000+00:00"/>
    <s v="2022-09-15 08:48:17.079000+00:00"/>
    <m/>
    <s v="Mumbai"/>
    <m/>
    <m/>
    <m/>
    <n v="55"/>
    <m/>
    <m/>
    <s v="Facebook"/>
    <m/>
    <m/>
    <m/>
    <m/>
    <s v="PAID_SOCIAL"/>
    <m/>
    <m/>
    <m/>
    <s v="Manufacturing"/>
    <m/>
    <m/>
    <m/>
    <m/>
    <m/>
    <m/>
    <m/>
    <m/>
    <m/>
    <m/>
    <m/>
    <m/>
    <x v="4"/>
    <m/>
    <s v="user_ocHSJH83OJnHCvKyMbjx8WOOK8PMgAUGIj1qK0q0dMV"/>
    <s v="Nikhil Ahuja"/>
    <m/>
    <m/>
    <s v="September"/>
    <s v="Cold Call; Gated Content"/>
    <s v="Mr. E"/>
    <m/>
    <s v="Employee Engagement Handbook"/>
    <m/>
    <m/>
    <m/>
    <s v="2022-08-01 09:59:10.009000+00:00"/>
    <s v="2022-09-15 08:49:05.754000+00:00"/>
    <s v="GMC"/>
  </r>
  <r>
    <s v="Shreenath Bhat"/>
    <n v="3200000"/>
    <s v="INR"/>
    <n v="0"/>
    <s v="9/30/22"/>
    <s v="Sales"/>
    <s v="stat_kcR4fZg7TU7jjk1jAVua3qGLRS4J5uFayEjK5j02wtv"/>
    <s v="Unqualified"/>
    <n v="0"/>
    <s v="OpportunityStatusType.Lost"/>
    <s v="cont_FDDNiDxyYRtmtUUgIoQPBGm9yE0N6t86os9zqJT2nPe"/>
    <s v="Yatendra Kushwah"/>
    <s v="GMC - Renewal; HDFC ERGO"/>
    <s v="lead_8WJm1CllNvgpsZXKYPfNC0oz0MBqtpdZWxSO5tDXw8b"/>
    <s v="KGK Group"/>
    <s v="Shreenath Bhat"/>
    <s v="user_vMd4rmcrSbjykdyL2J7rrYn84SWdcNc5FKligrmItPw"/>
    <s v="Shreenath Bhat"/>
    <s v="2022-07-22 06:36:37.030000+00:00"/>
    <s v="2022-09-15 05:50:55.174000+00:00"/>
    <m/>
    <s v="Mumbai"/>
    <m/>
    <m/>
    <m/>
    <n v="628"/>
    <m/>
    <m/>
    <m/>
    <m/>
    <m/>
    <m/>
    <m/>
    <m/>
    <m/>
    <m/>
    <m/>
    <s v="Consumer Goods &amp; Electronics"/>
    <m/>
    <m/>
    <m/>
    <m/>
    <m/>
    <m/>
    <m/>
    <m/>
    <m/>
    <m/>
    <m/>
    <m/>
    <x v="13"/>
    <m/>
    <s v="user_vMd4rmcrSbjykdyL2J7rrYn84SWdcNc5FKligrmItPw"/>
    <s v="Shreenath Bhat"/>
    <m/>
    <m/>
    <m/>
    <s v="Cold Call"/>
    <m/>
    <m/>
    <m/>
    <m/>
    <m/>
    <m/>
    <s v="2022-04-28 07:26:15.827000+00:00"/>
    <s v="2022-09-15 05:51:24.517000+00:00"/>
    <s v="GMC"/>
  </r>
  <r>
    <s v="Shreenath Bhat"/>
    <n v="200000"/>
    <s v="INR"/>
    <n v="0"/>
    <s v="9/30/22"/>
    <s v="Sales"/>
    <s v="stat_kcR4fZg7TU7jjk1jAVua3qGLRS4J5uFayEjK5j02wtv"/>
    <s v="Unqualified"/>
    <n v="0"/>
    <s v="OpportunityStatusType.Lost"/>
    <s v="cont_FDDNiDxyYRtmtUUgIoQPBGm9yE0N6t86os9zqJT2nPe"/>
    <s v="Yatendra Kushwah"/>
    <s v="GPA - Renewal"/>
    <s v="lead_8WJm1CllNvgpsZXKYPfNC0oz0MBqtpdZWxSO5tDXw8b"/>
    <s v="KGK Group"/>
    <s v="Shreenath Bhat"/>
    <s v="user_vMd4rmcrSbjykdyL2J7rrYn84SWdcNc5FKligrmItPw"/>
    <s v="Shreenath Bhat"/>
    <s v="2022-07-22 06:37:06.053000+00:00"/>
    <s v="2022-09-15 05:51:01.386000+00:00"/>
    <m/>
    <s v="Mumbai"/>
    <m/>
    <m/>
    <m/>
    <n v="628"/>
    <m/>
    <m/>
    <m/>
    <m/>
    <m/>
    <m/>
    <m/>
    <m/>
    <m/>
    <m/>
    <m/>
    <s v="Consumer Goods &amp; Electronics"/>
    <m/>
    <m/>
    <m/>
    <m/>
    <m/>
    <m/>
    <m/>
    <m/>
    <m/>
    <m/>
    <m/>
    <m/>
    <x v="13"/>
    <m/>
    <s v="user_vMd4rmcrSbjykdyL2J7rrYn84SWdcNc5FKligrmItPw"/>
    <s v="Shreenath Bhat"/>
    <m/>
    <m/>
    <m/>
    <s v="Cold Call"/>
    <m/>
    <m/>
    <m/>
    <m/>
    <m/>
    <m/>
    <s v="2022-04-28 07:26:15.827000+00:00"/>
    <s v="2022-09-15 05:51:24.517000+00:00"/>
    <s v="GPA"/>
  </r>
  <r>
    <s v="Naveen Kumar"/>
    <n v="40000"/>
    <s v="INR"/>
    <n v="0"/>
    <d v="2022-10-09T00:00:00"/>
    <s v="Sales"/>
    <s v="stat_1hn9nRJaLbI53NxPuSQgo90kRpbpKsFlwN4oEGNUTdO"/>
    <s v="Lost"/>
    <n v="0"/>
    <s v="OpportunityStatusType.Lost"/>
    <m/>
    <m/>
    <s v="GPA"/>
    <s v="lead_1oVy7h0TMbRms9AeZHclaTT1mnVD44tBbl4BFL5GHqx"/>
    <s v="Fantabee (Fresh)"/>
    <s v="Bharti Bankey"/>
    <s v="user_N52PP2uP2VZc2gm0nhh6CNFSif4n85g1cdxoNFd9ct0"/>
    <s v="Naveen Kumar"/>
    <s v="2022-07-18 11:01:57.132000+00:00"/>
    <s v="2022-09-15 04:32:05.865000+00:00"/>
    <m/>
    <s v="Chennai"/>
    <m/>
    <s v="2022-06-17 06:53:03+00:00"/>
    <m/>
    <n v="30"/>
    <m/>
    <m/>
    <m/>
    <m/>
    <m/>
    <m/>
    <m/>
    <s v="DIRECT_TRAFFIC"/>
    <m/>
    <m/>
    <m/>
    <m/>
    <m/>
    <m/>
    <m/>
    <m/>
    <m/>
    <m/>
    <m/>
    <m/>
    <m/>
    <m/>
    <m/>
    <m/>
    <x v="3"/>
    <m/>
    <s v="user_aM3WaaSUQQmaNnsm9l2FQRVWUEr8RN2ZdXzsuQUalQ3"/>
    <s v="Bharti Bankey"/>
    <m/>
    <m/>
    <s v="September"/>
    <s v="Inbound"/>
    <s v="Inbound via website"/>
    <m/>
    <s v="Employee Count 25"/>
    <m/>
    <m/>
    <m/>
    <s v="2022-06-17 06:54:50.816000+00:00"/>
    <s v="2022-09-15 04:33:50.230000+00:00"/>
    <m/>
  </r>
  <r>
    <s v="Shreenath Bhat"/>
    <n v="200000"/>
    <s v="INR"/>
    <n v="0"/>
    <s v="8/31/22"/>
    <s v="Sales"/>
    <s v="stat_kcR4fZg7TU7jjk1jAVua3qGLRS4J5uFayEjK5j02wtv"/>
    <s v="Unqualified"/>
    <n v="0"/>
    <s v="OpportunityStatusType.Lost"/>
    <s v="cont_azPIwcjP0qwksVRmXtDiyeOsEXJrGm1AEGKGlbYr1lI"/>
    <s v="Hemanth"/>
    <s v="GMC - Renewal; 1+3; 5 lakh cover"/>
    <s v="lead_uffIDMqyxQO87zaReXPgEAgpBRUdx72f6k7p6DBjXvL"/>
    <s v="Azucane"/>
    <s v="Shreenath Bhat"/>
    <s v="user_vMd4rmcrSbjykdyL2J7rrYn84SWdcNc5FKligrmItPw"/>
    <s v="Shreenath Bhat"/>
    <s v="2022-07-29 11:10:13.221000+00:00"/>
    <s v="2022-09-15 04:19:29.676000+00:00"/>
    <m/>
    <s v="Mumbai"/>
    <m/>
    <m/>
    <m/>
    <n v="10"/>
    <m/>
    <m/>
    <m/>
    <m/>
    <m/>
    <m/>
    <m/>
    <m/>
    <m/>
    <m/>
    <m/>
    <s v="IT Services &amp; IT Consulting"/>
    <m/>
    <m/>
    <m/>
    <m/>
    <m/>
    <m/>
    <m/>
    <m/>
    <m/>
    <m/>
    <m/>
    <m/>
    <x v="3"/>
    <m/>
    <m/>
    <m/>
    <m/>
    <m/>
    <s v="July"/>
    <s v="Cold Call"/>
    <m/>
    <m/>
    <m/>
    <m/>
    <m/>
    <m/>
    <s v="2022-07-29 07:04:54.775000+00:00"/>
    <s v="2022-09-23 11:14:34.981000+00:00"/>
    <s v="GMC"/>
  </r>
  <r>
    <s v="Anshum Naithani"/>
    <n v="4000000"/>
    <s v="INR"/>
    <n v="0"/>
    <d v="2022-09-09T00:00:00"/>
    <s v="Sales"/>
    <s v="stat_1hn9nRJaLbI53NxPuSQgo90kRpbpKsFlwN4oEGNUTdO"/>
    <s v="Lost"/>
    <n v="0"/>
    <s v="OpportunityStatusType.Lost"/>
    <s v="cont_fjXtJTe1EX3tssLrf5gX9CpCHInGWkoOgya4H7g1D4D"/>
    <s v="Ketki Nadkarni"/>
    <s v="GMC Renewal"/>
    <s v="lead_LCIXawnd7cEsbFS3cvqqL6EcEdceF0qqRse2xBUpqQi"/>
    <s v="Hungama"/>
    <s v="Trupti Suryavanshi"/>
    <s v="user_P3f70h2AcefBkFTBZpvA9LgDbjTmUIXkqdKqHJ5evwA"/>
    <s v="Manojkumar Tinna"/>
    <s v="2022-06-30 02:57:20.698000+00:00"/>
    <s v="2022-09-15 04:11:59.932000+00:00"/>
    <m/>
    <s v="Mumbai"/>
    <m/>
    <m/>
    <m/>
    <n v="569"/>
    <m/>
    <m/>
    <m/>
    <m/>
    <m/>
    <m/>
    <m/>
    <m/>
    <m/>
    <m/>
    <m/>
    <s v="Digital Marketing &amp; Advertising; Sports &amp; Entertainment"/>
    <m/>
    <m/>
    <m/>
    <m/>
    <m/>
    <m/>
    <m/>
    <m/>
    <m/>
    <m/>
    <m/>
    <m/>
    <x v="18"/>
    <m/>
    <s v="user_L8E6IFhq6UCzKLHa45LUUTZCznDuyDwFrGaEp9DXiUM"/>
    <s v="Trupti Suryavanshi"/>
    <m/>
    <m/>
    <s v="August; September"/>
    <s v="Cold Call"/>
    <s v="Naukri.com"/>
    <m/>
    <s v="Vaccine Lead"/>
    <m/>
    <m/>
    <m/>
    <s v="2021-05-03 12:40:38.290000+00:00"/>
    <s v="2022-09-15 06:30:52.350000+00:00"/>
    <s v="GMC"/>
  </r>
  <r>
    <s v="Naveen Kumar"/>
    <n v="400000"/>
    <s v="INR"/>
    <n v="0"/>
    <d v="2022-10-09T00:00:00"/>
    <s v="Sales"/>
    <s v="stat_1hn9nRJaLbI53NxPuSQgo90kRpbpKsFlwN4oEGNUTdO"/>
    <s v="Lost"/>
    <n v="0"/>
    <s v="OpportunityStatusType.Lost"/>
    <m/>
    <m/>
    <s v="GMC- renewal"/>
    <s v="lead_1oVy7h0TMbRms9AeZHclaTT1mnVD44tBbl4BFL5GHqx"/>
    <s v="Fantabee (Fresh)"/>
    <s v="Bharti Bankey"/>
    <s v="user_N52PP2uP2VZc2gm0nhh6CNFSif4n85g1cdxoNFd9ct0"/>
    <s v="Naveen Kumar"/>
    <s v="2022-07-18 10:33:45.893000+00:00"/>
    <s v="2022-09-15 04:31:46.578000+00:00"/>
    <m/>
    <s v="Chennai"/>
    <m/>
    <s v="2022-06-17 06:53:03+00:00"/>
    <m/>
    <n v="30"/>
    <m/>
    <m/>
    <m/>
    <m/>
    <m/>
    <m/>
    <m/>
    <s v="DIRECT_TRAFFIC"/>
    <m/>
    <m/>
    <m/>
    <m/>
    <m/>
    <m/>
    <m/>
    <m/>
    <m/>
    <m/>
    <m/>
    <m/>
    <m/>
    <m/>
    <m/>
    <m/>
    <x v="3"/>
    <m/>
    <s v="user_aM3WaaSUQQmaNnsm9l2FQRVWUEr8RN2ZdXzsuQUalQ3"/>
    <s v="Bharti Bankey"/>
    <m/>
    <m/>
    <s v="September"/>
    <s v="Inbound"/>
    <s v="Inbound via website"/>
    <m/>
    <s v="Employee Count 25"/>
    <m/>
    <m/>
    <m/>
    <s v="2022-06-17 06:54:50.816000+00:00"/>
    <s v="2022-09-15 04:33:50.230000+00:00"/>
    <m/>
  </r>
  <r>
    <s v="Mayur Gadiyar"/>
    <n v="350000"/>
    <s v="INR"/>
    <n v="0"/>
    <s v="9/16/22"/>
    <s v="Sales"/>
    <s v="stat_1hn9nRJaLbI53NxPuSQgo90kRpbpKsFlwN4oEGNUTdO"/>
    <s v="Lost"/>
    <n v="0"/>
    <s v="OpportunityStatusType.Lost"/>
    <m/>
    <m/>
    <s v="GMC (Renewal)"/>
    <s v="lead_FfX5i9pKdPKliJbr5mQcdIOE2y66csoQLRIf1hZHwi9"/>
    <s v="Neptunus Power"/>
    <s v="Pranav Kenjale"/>
    <s v="user_bdUPAGjcS7p6513So3N4g3aWNS5HuBuVJi7bvCPAsLt"/>
    <s v="Mayur Gadiyar"/>
    <s v="2022-07-01 09:56:00.391000+00:00"/>
    <s v="2022-09-14 15:12:15.632000+00:00"/>
    <m/>
    <s v="Mumbai"/>
    <m/>
    <s v="2022-03-13 15:38:53+00:00"/>
    <m/>
    <n v="70"/>
    <m/>
    <m/>
    <m/>
    <m/>
    <m/>
    <m/>
    <m/>
    <m/>
    <m/>
    <m/>
    <m/>
    <s v="Oil &amp; Gas"/>
    <m/>
    <m/>
    <m/>
    <m/>
    <m/>
    <m/>
    <m/>
    <m/>
    <m/>
    <m/>
    <m/>
    <m/>
    <x v="5"/>
    <m/>
    <s v="user_x9AtbGLhDmWYC9XAmYdfwBt9yiXbgMhBuZpIoFuN8Cd"/>
    <s v="Pranav Kenjale"/>
    <m/>
    <m/>
    <s v="September"/>
    <s v="Cold Call"/>
    <s v="Inbound via website"/>
    <m/>
    <s v="Employee Count 100"/>
    <m/>
    <m/>
    <m/>
    <s v="2021-08-30 14:32:43.507000+00:00"/>
    <s v="2022-09-30 10:11:45.741000+00:00"/>
    <m/>
  </r>
  <r>
    <s v="Mayur Gadiyar"/>
    <n v="400000"/>
    <s v="INR"/>
    <n v="0"/>
    <s v="9/14/22"/>
    <s v="Sales"/>
    <s v="stat_1hn9nRJaLbI53NxPuSQgo90kRpbpKsFlwN4oEGNUTdO"/>
    <s v="Lost"/>
    <n v="0"/>
    <s v="OpportunityStatusType.Lost"/>
    <m/>
    <m/>
    <m/>
    <s v="lead_V6H3wjBvOzGRrRHHRwNOYqY5fFA7oDUXGl62fKehEWr"/>
    <s v="Acquisory"/>
    <s v="Satyam Tiwari"/>
    <s v="user_bdUPAGjcS7p6513So3N4g3aWNS5HuBuVJi7bvCPAsLt"/>
    <s v="Mayur Gadiyar"/>
    <s v="2022-09-14 04:58:48.320000+00:00"/>
    <s v="2022-09-14 15:13:28.420000+00:00"/>
    <m/>
    <s v="Delhi"/>
    <m/>
    <m/>
    <m/>
    <n v="123"/>
    <m/>
    <m/>
    <m/>
    <m/>
    <m/>
    <m/>
    <m/>
    <m/>
    <m/>
    <m/>
    <m/>
    <s v="Banking &amp; Finance"/>
    <m/>
    <m/>
    <m/>
    <m/>
    <m/>
    <m/>
    <m/>
    <m/>
    <m/>
    <m/>
    <m/>
    <m/>
    <x v="10"/>
    <m/>
    <s v="user_IpBH4s1Av5OVFfQQ3nW0qPDDjwLT9uRfx1sVhml8UQA"/>
    <s v="Namrata Aurora"/>
    <m/>
    <m/>
    <s v="September"/>
    <s v="Cold Call"/>
    <m/>
    <m/>
    <s v="Vaccine inbound"/>
    <m/>
    <m/>
    <m/>
    <s v="2021-05-13 11:25:25.664000+00:00"/>
    <s v="2022-10-11 09:12:46.030000+00:00"/>
    <s v="GMC"/>
  </r>
  <r>
    <s v="Mayur Gadiyar"/>
    <n v="20000"/>
    <s v="INR"/>
    <n v="0"/>
    <s v="9/16/22"/>
    <s v="Sales"/>
    <s v="stat_1hn9nRJaLbI53NxPuSQgo90kRpbpKsFlwN4oEGNUTdO"/>
    <s v="Lost"/>
    <n v="0"/>
    <s v="OpportunityStatusType.Lost"/>
    <m/>
    <m/>
    <s v="GPA Renewal Emp Only 80 employees"/>
    <s v="lead_FfX5i9pKdPKliJbr5mQcdIOE2y66csoQLRIf1hZHwi9"/>
    <s v="Neptunus Power"/>
    <s v="Pranav Kenjale"/>
    <s v="user_bdUPAGjcS7p6513So3N4g3aWNS5HuBuVJi7bvCPAsLt"/>
    <s v="Mayur Gadiyar"/>
    <s v="2022-08-02 06:53:21.585000+00:00"/>
    <s v="2022-09-14 15:12:27.097000+00:00"/>
    <m/>
    <s v="Mumbai"/>
    <m/>
    <s v="2022-03-13 15:38:53+00:00"/>
    <m/>
    <n v="70"/>
    <m/>
    <m/>
    <m/>
    <m/>
    <m/>
    <m/>
    <m/>
    <m/>
    <m/>
    <m/>
    <m/>
    <s v="Oil &amp; Gas"/>
    <m/>
    <m/>
    <m/>
    <m/>
    <m/>
    <m/>
    <m/>
    <m/>
    <m/>
    <m/>
    <m/>
    <m/>
    <x v="5"/>
    <m/>
    <s v="user_x9AtbGLhDmWYC9XAmYdfwBt9yiXbgMhBuZpIoFuN8Cd"/>
    <s v="Pranav Kenjale"/>
    <m/>
    <m/>
    <s v="September"/>
    <s v="Cold Call"/>
    <s v="Inbound via website"/>
    <m/>
    <s v="Employee Count 100"/>
    <m/>
    <m/>
    <m/>
    <s v="2021-08-30 14:32:43.507000+00:00"/>
    <s v="2022-09-30 10:11:45.741000+00:00"/>
    <m/>
  </r>
  <r>
    <s v="Mayur Gadiyar"/>
    <n v="300000"/>
    <s v="INR"/>
    <n v="0"/>
    <s v="9/16/22"/>
    <s v="Sales"/>
    <s v="stat_1hn9nRJaLbI53NxPuSQgo90kRpbpKsFlwN4oEGNUTdO"/>
    <s v="Lost"/>
    <n v="0"/>
    <s v="OpportunityStatusType.Lost"/>
    <m/>
    <m/>
    <s v="GMC-Renewal"/>
    <s v="lead_RCCi8QVQtUIMNyvZYtRp8WJqAQiuwOOqFkF6JBoCbTC"/>
    <s v="Harmony Distributors Pvt Ltd"/>
    <s v="Bharti Bankey"/>
    <s v="user_bdUPAGjcS7p6513So3N4g3aWNS5HuBuVJi7bvCPAsLt"/>
    <s v="Mayur Gadiyar"/>
    <s v="2022-09-07 07:30:24.780000+00:00"/>
    <s v="2022-09-14 15:10:31.505000+00:00"/>
    <m/>
    <s v="Mumbai"/>
    <m/>
    <s v="2022-09-06 12:27:51+00:00"/>
    <m/>
    <n v="30"/>
    <m/>
    <m/>
    <m/>
    <m/>
    <m/>
    <m/>
    <m/>
    <s v="PAID_SEARCH"/>
    <m/>
    <m/>
    <m/>
    <m/>
    <m/>
    <m/>
    <m/>
    <m/>
    <m/>
    <m/>
    <m/>
    <m/>
    <m/>
    <m/>
    <m/>
    <m/>
    <x v="3"/>
    <m/>
    <s v="user_aM3WaaSUQQmaNnsm9l2FQRVWUEr8RN2ZdXzsuQUalQ3"/>
    <s v="Bharti Bankey"/>
    <m/>
    <m/>
    <m/>
    <s v="Inbound"/>
    <s v="Inbound via website"/>
    <m/>
    <s v="Employee Count 25"/>
    <m/>
    <m/>
    <m/>
    <s v="2022-09-06 12:30:35.662000+00:00"/>
    <s v="2022-09-20 02:49:39.064000+00:00"/>
    <m/>
  </r>
  <r>
    <s v="Tejas Kulkarni"/>
    <n v="20000"/>
    <s v="INR"/>
    <n v="0"/>
    <d v="2022-12-09T00:00:00"/>
    <s v="Sales"/>
    <s v="stat_1hn9nRJaLbI53NxPuSQgo90kRpbpKsFlwN4oEGNUTdO"/>
    <s v="Lost"/>
    <n v="0"/>
    <s v="OpportunityStatusType.Lost"/>
    <s v="cont_x0jRuGdc004brYIPrtFF3aJ7gOIaWeqT6GGjYWc2bjA"/>
    <s v="Needhi Chaudhari"/>
    <s v="GPA (Renewal)"/>
    <s v="lead_Eofe6YLFGcERoYUcknQLNOjeittMEwOhCHK6eMOq95o"/>
    <s v="Doka India Pvt Ltd"/>
    <s v="Pranav Kenjale"/>
    <s v="user_kbtBHYtBjVDNyI72HTF6C1SCvC7yVBiA6OrBOy3t96U"/>
    <s v="Tejas Kulkarni"/>
    <s v="2022-07-21 06:55:45.328000+00:00"/>
    <s v="2022-09-14 14:59:34.635000+00:00"/>
    <m/>
    <s v="Mumbai"/>
    <m/>
    <m/>
    <m/>
    <n v="102"/>
    <m/>
    <m/>
    <m/>
    <m/>
    <m/>
    <m/>
    <m/>
    <m/>
    <m/>
    <m/>
    <m/>
    <s v="Others"/>
    <m/>
    <m/>
    <m/>
    <m/>
    <m/>
    <m/>
    <m/>
    <m/>
    <m/>
    <m/>
    <m/>
    <m/>
    <x v="3"/>
    <m/>
    <s v="user_x9AtbGLhDmWYC9XAmYdfwBt9yiXbgMhBuZpIoFuN8Cd"/>
    <s v="Pranav Kenjale"/>
    <s v="Anjali Nishu"/>
    <m/>
    <s v="September"/>
    <s v="Cold Call"/>
    <m/>
    <m/>
    <m/>
    <m/>
    <m/>
    <m/>
    <s v="2021-07-08 09:52:59.132000+00:00"/>
    <s v="2022-09-29 06:11:42.160000+00:00"/>
    <m/>
  </r>
  <r>
    <s v="Mayur Gadiyar"/>
    <n v="6000"/>
    <s v="INR"/>
    <n v="0"/>
    <s v="9/16/22"/>
    <s v="Sales"/>
    <s v="stat_1hn9nRJaLbI53NxPuSQgo90kRpbpKsFlwN4oEGNUTdO"/>
    <s v="Lost"/>
    <n v="0"/>
    <s v="OpportunityStatusType.Lost"/>
    <m/>
    <m/>
    <s v="GPA- Renewal"/>
    <s v="lead_RCCi8QVQtUIMNyvZYtRp8WJqAQiuwOOqFkF6JBoCbTC"/>
    <s v="Harmony Distributors Pvt Ltd"/>
    <s v="Bharti Bankey"/>
    <s v="user_bdUPAGjcS7p6513So3N4g3aWNS5HuBuVJi7bvCPAsLt"/>
    <s v="Mayur Gadiyar"/>
    <s v="2022-09-07 07:31:34.342000+00:00"/>
    <s v="2022-09-14 15:10:39.880000+00:00"/>
    <m/>
    <s v="Mumbai"/>
    <m/>
    <s v="2022-09-06 12:27:51+00:00"/>
    <m/>
    <n v="30"/>
    <m/>
    <m/>
    <m/>
    <m/>
    <m/>
    <m/>
    <m/>
    <s v="PAID_SEARCH"/>
    <m/>
    <m/>
    <m/>
    <m/>
    <m/>
    <m/>
    <m/>
    <m/>
    <m/>
    <m/>
    <m/>
    <m/>
    <m/>
    <m/>
    <m/>
    <m/>
    <x v="3"/>
    <m/>
    <s v="user_aM3WaaSUQQmaNnsm9l2FQRVWUEr8RN2ZdXzsuQUalQ3"/>
    <s v="Bharti Bankey"/>
    <m/>
    <m/>
    <m/>
    <s v="Inbound"/>
    <s v="Inbound via website"/>
    <m/>
    <s v="Employee Count 25"/>
    <m/>
    <m/>
    <m/>
    <s v="2022-09-06 12:30:35.662000+00:00"/>
    <s v="2022-09-20 02:49:39.064000+00:00"/>
    <m/>
  </r>
  <r>
    <s v="Tejas Kulkarni"/>
    <n v="1000000"/>
    <s v="INR"/>
    <n v="0"/>
    <d v="2022-06-09T00:00:00"/>
    <s v="Sales"/>
    <s v="stat_1hn9nRJaLbI53NxPuSQgo90kRpbpKsFlwN4oEGNUTdO"/>
    <s v="Lost"/>
    <n v="0"/>
    <s v="OpportunityStatusType.Lost"/>
    <s v="cont_ooXEzTkxjqxlBzZNODzBu6qw2vDBSKn5dn7PNHPbYzk"/>
    <s v="Mitesh Gangar"/>
    <m/>
    <s v="lead_2deYH9BbzzCLYdpFqwc0vS2SATKS76hnfOni7g5IZjb"/>
    <s v="PlayerzPot Media"/>
    <s v="Kaushlya Bhavsar"/>
    <s v="user_kbtBHYtBjVDNyI72HTF6C1SCvC7yVBiA6OrBOy3t96U"/>
    <s v="Tejas Kulkarni"/>
    <s v="2022-05-25 11:00:45.196000+00:00"/>
    <s v="2022-09-14 14:57:56.138000+00:00"/>
    <m/>
    <s v="Mumbai"/>
    <m/>
    <m/>
    <m/>
    <n v="109"/>
    <m/>
    <m/>
    <m/>
    <m/>
    <m/>
    <m/>
    <m/>
    <m/>
    <m/>
    <m/>
    <m/>
    <s v="Sports &amp; Entertainment"/>
    <m/>
    <m/>
    <m/>
    <m/>
    <m/>
    <m/>
    <m/>
    <m/>
    <m/>
    <m/>
    <m/>
    <m/>
    <x v="7"/>
    <m/>
    <s v="user_vMd4rmcrSbjykdyL2J7rrYn84SWdcNc5FKligrmItPw"/>
    <s v="Shreenath Bhat"/>
    <m/>
    <m/>
    <s v="August"/>
    <s v="Gated Content"/>
    <m/>
    <m/>
    <s v="Employee Engagement Handbook"/>
    <m/>
    <m/>
    <m/>
    <s v="2021-05-18 17:43:23.318000+00:00"/>
    <s v="2022-09-18 08:06:59.985000+00:00"/>
    <s v="GMC"/>
  </r>
  <r>
    <s v="Tejas Kulkarni"/>
    <n v="105000"/>
    <s v="INR"/>
    <n v="0"/>
    <d v="2022-09-09T00:00:00"/>
    <s v="Sales"/>
    <s v="stat_1hn9nRJaLbI53NxPuSQgo90kRpbpKsFlwN4oEGNUTdO"/>
    <s v="Lost"/>
    <n v="0"/>
    <s v="OpportunityStatusType.Lost"/>
    <m/>
    <m/>
    <s v="GTL (Renewal)"/>
    <s v="lead_Eofe6YLFGcERoYUcknQLNOjeittMEwOhCHK6eMOq95o"/>
    <s v="Doka India Pvt Ltd"/>
    <s v="Pranav Kenjale"/>
    <s v="user_kbtBHYtBjVDNyI72HTF6C1SCvC7yVBiA6OrBOy3t96U"/>
    <s v="Tejas Kulkarni"/>
    <s v="2022-08-04 10:31:27.180000+00:00"/>
    <s v="2022-09-14 14:59:20.314000+00:00"/>
    <m/>
    <s v="Mumbai"/>
    <m/>
    <m/>
    <m/>
    <n v="102"/>
    <m/>
    <m/>
    <m/>
    <m/>
    <m/>
    <m/>
    <m/>
    <m/>
    <m/>
    <m/>
    <m/>
    <s v="Others"/>
    <m/>
    <m/>
    <m/>
    <m/>
    <m/>
    <m/>
    <m/>
    <m/>
    <m/>
    <m/>
    <m/>
    <m/>
    <x v="3"/>
    <m/>
    <s v="user_x9AtbGLhDmWYC9XAmYdfwBt9yiXbgMhBuZpIoFuN8Cd"/>
    <s v="Pranav Kenjale"/>
    <s v="Anjali Nishu"/>
    <m/>
    <s v="September"/>
    <s v="Cold Call"/>
    <m/>
    <m/>
    <m/>
    <m/>
    <m/>
    <m/>
    <s v="2021-07-08 09:52:59.132000+00:00"/>
    <s v="2022-09-29 06:11:42.160000+00:00"/>
    <m/>
  </r>
  <r>
    <s v="Tejas Kulkarni"/>
    <n v="2500000"/>
    <s v="INR"/>
    <n v="0"/>
    <d v="2022-12-09T00:00:00"/>
    <s v="Sales"/>
    <s v="stat_1hn9nRJaLbI53NxPuSQgo90kRpbpKsFlwN4oEGNUTdO"/>
    <s v="Lost"/>
    <n v="0"/>
    <s v="OpportunityStatusType.Lost"/>
    <s v="cont_x0jRuGdc004brYIPrtFF3aJ7gOIaWeqT6GGjYWc2bjA"/>
    <s v="Needhi Chaudhari"/>
    <s v="GMC (Renewal)"/>
    <s v="lead_Eofe6YLFGcERoYUcknQLNOjeittMEwOhCHK6eMOq95o"/>
    <s v="Doka India Pvt Ltd"/>
    <s v="Pranav Kenjale"/>
    <s v="user_kbtBHYtBjVDNyI72HTF6C1SCvC7yVBiA6OrBOy3t96U"/>
    <s v="Tejas Kulkarni"/>
    <s v="2022-07-21 06:53:24.778000+00:00"/>
    <s v="2022-09-14 14:59:07.559000+00:00"/>
    <m/>
    <s v="Mumbai"/>
    <m/>
    <m/>
    <m/>
    <n v="102"/>
    <m/>
    <m/>
    <m/>
    <m/>
    <m/>
    <m/>
    <m/>
    <m/>
    <m/>
    <m/>
    <m/>
    <s v="Others"/>
    <m/>
    <m/>
    <m/>
    <m/>
    <m/>
    <m/>
    <m/>
    <m/>
    <m/>
    <m/>
    <m/>
    <m/>
    <x v="3"/>
    <m/>
    <s v="user_x9AtbGLhDmWYC9XAmYdfwBt9yiXbgMhBuZpIoFuN8Cd"/>
    <s v="Pranav Kenjale"/>
    <s v="Anjali Nishu"/>
    <m/>
    <s v="September"/>
    <s v="Cold Call"/>
    <m/>
    <m/>
    <m/>
    <m/>
    <m/>
    <m/>
    <s v="2021-07-08 09:52:59.132000+00:00"/>
    <s v="2022-09-29 06:11:42.160000+00:00"/>
    <m/>
  </r>
  <r>
    <s v="Vikas Gupta"/>
    <n v="800000"/>
    <s v="INR"/>
    <n v="0"/>
    <s v="9/23/22"/>
    <s v="Sales"/>
    <s v="stat_1hn9nRJaLbI53NxPuSQgo90kRpbpKsFlwN4oEGNUTdO"/>
    <s v="Lost"/>
    <n v="0"/>
    <s v="OpportunityStatusType.Lost"/>
    <s v="cont_ZwbYRfyllizVDaJeD7e2VHOJ9zl2jYrjEblMRg87QUD"/>
    <s v="Mahalakshmi Iyer"/>
    <s v="Our quotes are High. The client has lesser quotes from other Life Insurance companies."/>
    <s v="lead_e8zv4cNtytJ5c9IODIj34UyCGhdezSRpla3h6sYrWUt"/>
    <s v="Indore Composite"/>
    <s v="Daya Gowda"/>
    <s v="user_lccnw70UrYzjPcbxrA5N9qp8LF1vx6aP08yPEdeU06P"/>
    <s v="Vikas Gupta"/>
    <s v="2022-08-10 10:47:57.846000+00:00"/>
    <s v="2022-09-14 13:37:44.936000+00:00"/>
    <m/>
    <s v="Mumbai"/>
    <m/>
    <m/>
    <m/>
    <n v="226"/>
    <m/>
    <m/>
    <m/>
    <m/>
    <m/>
    <m/>
    <m/>
    <m/>
    <m/>
    <m/>
    <m/>
    <s v="Telecommunications"/>
    <m/>
    <m/>
    <m/>
    <m/>
    <m/>
    <m/>
    <m/>
    <m/>
    <m/>
    <m/>
    <m/>
    <m/>
    <x v="5"/>
    <m/>
    <s v="user_encRk5bIEFN6ZA11h4WH2AdZTiZpogLSlMIaj0E30SZ"/>
    <s v="Daya Gowda"/>
    <m/>
    <m/>
    <s v="March"/>
    <s v="Cold Call"/>
    <s v="Naukri.com"/>
    <m/>
    <m/>
    <m/>
    <m/>
    <m/>
    <s v="2022-07-07 05:48:34.072000+00:00"/>
    <s v="2022-09-14 13:37:59.521000+00:00"/>
    <s v="GTL"/>
  </r>
  <r>
    <s v="Prateek Wadhwa"/>
    <n v="20000"/>
    <s v="INR"/>
    <n v="0"/>
    <d v="2022-10-09T00:00:00"/>
    <s v="Sales"/>
    <s v="stat_1hn9nRJaLbI53NxPuSQgo90kRpbpKsFlwN4oEGNUTdO"/>
    <s v="Lost"/>
    <n v="0"/>
    <s v="OpportunityStatusType.Lost"/>
    <s v="cont_sTap9jYBkrtd4yaRW3wSSkDP54LOf1sCBnkhoHL9qSy"/>
    <s v="Arvind"/>
    <s v="fresh policy 3L SI Room Rent - 1% 2% &amp; 2%4% No Maternity"/>
    <s v="lead_SNbUwpkTDJnTgcFIvZeD6O4KD5JRC28YrlgFOztQZVo"/>
    <s v="Vision structure"/>
    <s v="Gauri Munge"/>
    <s v="user_FdWFezbLzkYQcGsBUsjZO25nr2poK2nRbqV47Rs5Kfm"/>
    <s v="Prateek Wadhwa"/>
    <s v="2022-08-16 06:54:30.166000+00:00"/>
    <s v="2022-09-14 11:59:24.445000+00:00"/>
    <m/>
    <s v="Bangalore"/>
    <m/>
    <m/>
    <m/>
    <n v="28"/>
    <m/>
    <m/>
    <m/>
    <m/>
    <m/>
    <m/>
    <m/>
    <m/>
    <m/>
    <m/>
    <m/>
    <s v="Professional Services"/>
    <m/>
    <m/>
    <m/>
    <m/>
    <m/>
    <m/>
    <m/>
    <m/>
    <m/>
    <m/>
    <m/>
    <m/>
    <x v="7"/>
    <m/>
    <s v="user_2jRs4eIjwv8MozxYA1DE9MMy0FWf2gMgweg2LiJNu64"/>
    <s v="Gauri Munge"/>
    <m/>
    <m/>
    <m/>
    <s v="Cold Call"/>
    <m/>
    <m/>
    <m/>
    <m/>
    <m/>
    <m/>
    <s v="2022-03-22 11:55:27.683000+00:00"/>
    <s v="2022-10-16 07:56:56.564000+00:00"/>
    <m/>
  </r>
  <r>
    <s v="Mayur Gadiyar"/>
    <n v="300000"/>
    <s v="INR"/>
    <n v="0"/>
    <s v="9/30/22"/>
    <s v="Sales"/>
    <s v="stat_kcR4fZg7TU7jjk1jAVua3qGLRS4J5uFayEjK5j02wtv"/>
    <s v="Unqualified"/>
    <n v="0"/>
    <s v="OpportunityStatusType.Lost"/>
    <s v="cont_vd4KkgNEZyAw1SISSYtH4gurpREiNqeLnr1reOVAmNW"/>
    <s v="Reema Joshi"/>
    <m/>
    <s v="lead_CXmLIddfd2WiOrE1xnNakxjpTIxIjNE8EjXBNAA8ODv"/>
    <s v="MJ Shah(Fresh)"/>
    <s v="Prateek Wadhwa"/>
    <s v="user_bdUPAGjcS7p6513So3N4g3aWNS5HuBuVJi7bvCPAsLt"/>
    <s v="Mayur Gadiyar"/>
    <s v="2022-06-29 04:56:51.460000+00:00"/>
    <s v="2022-09-14 11:11:19.828000+00:00"/>
    <m/>
    <s v="Mumbai"/>
    <m/>
    <m/>
    <m/>
    <n v="100"/>
    <m/>
    <m/>
    <m/>
    <m/>
    <m/>
    <m/>
    <m/>
    <m/>
    <m/>
    <m/>
    <m/>
    <m/>
    <m/>
    <m/>
    <m/>
    <m/>
    <m/>
    <m/>
    <m/>
    <m/>
    <m/>
    <m/>
    <m/>
    <m/>
    <x v="3"/>
    <m/>
    <s v="user_FdWFezbLzkYQcGsBUsjZO25nr2poK2nRbqV47Rs5Kfm"/>
    <s v="Prateek Wadhwa"/>
    <m/>
    <m/>
    <s v="August; September"/>
    <s v="Gated Content"/>
    <m/>
    <m/>
    <s v="Employee Engagement Handbook"/>
    <m/>
    <m/>
    <m/>
    <s v="2022-05-10 06:16:53.964000+00:00"/>
    <s v="2022-09-30 10:12:22.659000+00:00"/>
    <s v="GMC"/>
  </r>
  <r>
    <s v="Kashif Ahmad"/>
    <n v="480000"/>
    <s v="INR"/>
    <n v="0"/>
    <s v="9/15/22"/>
    <s v="Sales"/>
    <s v="stat_kcR4fZg7TU7jjk1jAVua3qGLRS4J5uFayEjK5j02wtv"/>
    <s v="Unqualified"/>
    <n v="0"/>
    <s v="OpportunityStatusType.Lost"/>
    <m/>
    <m/>
    <s v="GMC (1+5)-Renewal"/>
    <s v="lead_Xdj7aELadsKWKPdx8CM0Z3c0Z0ECRZQZ2C74X1cEO20"/>
    <s v="PageSuite India Pvt Ltd"/>
    <s v="Bhairavi Jog"/>
    <s v="user_LKRhV6rhcBe0uL8u70UUGeDjbMupuho4TaiAOCbT7HT"/>
    <s v="Kashif Ahmad"/>
    <s v="2022-08-16 05:54:10.646000+00:00"/>
    <s v="2022-09-14 10:45:52.606000+00:00"/>
    <m/>
    <s v="Pune"/>
    <m/>
    <m/>
    <m/>
    <n v="60"/>
    <m/>
    <m/>
    <m/>
    <m/>
    <m/>
    <m/>
    <m/>
    <m/>
    <m/>
    <m/>
    <m/>
    <s v="Education"/>
    <m/>
    <m/>
    <m/>
    <m/>
    <m/>
    <m/>
    <m/>
    <m/>
    <m/>
    <m/>
    <m/>
    <m/>
    <x v="9"/>
    <m/>
    <s v="user_228eUmsdKIb9OItgmiDq1zD4aPZ1eqiapbaLAGeBf8g"/>
    <s v="Bhairavi Jog"/>
    <m/>
    <m/>
    <s v="September"/>
    <s v="Cold Call"/>
    <m/>
    <m/>
    <s v="Ref - Sreenivas"/>
    <m/>
    <m/>
    <m/>
    <s v="2022-03-22 09:17:30.961000+00:00"/>
    <s v="2022-09-14 10:46:34.944000+00:00"/>
    <s v="GMC"/>
  </r>
  <r>
    <s v="Sonal Paithankar"/>
    <n v="10000000"/>
    <s v="INR"/>
    <n v="0"/>
    <d v="2022-08-09T00:00:00"/>
    <s v="Sales"/>
    <s v="stat_kcR4fZg7TU7jjk1jAVua3qGLRS4J5uFayEjK5j02wtv"/>
    <s v="Unqualified"/>
    <n v="0"/>
    <s v="OpportunityStatusType.Lost"/>
    <s v="cont_MuHrPVznpYMvT9aCLDcDFSWPpJOb8zltGiQdvyfDVPM"/>
    <s v="Indira Ramachandra"/>
    <s v="GMC 8th Sept"/>
    <s v="lead_KOpe7oCGhGhJU1UqPNOgxT8kIBzQxRCVFbaTVt0LTgj"/>
    <s v="ASCENT CONSULTING SERVICES PVT LTD"/>
    <s v="Daya Gowda"/>
    <s v="user_ojX3B6giQCeKnOjqd4gdwXUl0CqqHMXNORvxR6POXn6"/>
    <s v="Abhishek Chauhan"/>
    <s v="2022-07-13 09:50:58.187000+00:00"/>
    <s v="2022-09-14 10:59:52.376000+00:00"/>
    <m/>
    <s v="Bangalore"/>
    <m/>
    <m/>
    <m/>
    <n v="1000"/>
    <m/>
    <m/>
    <m/>
    <m/>
    <m/>
    <m/>
    <m/>
    <s v="PAID_SOCIAL"/>
    <m/>
    <m/>
    <m/>
    <m/>
    <s v="Reliance"/>
    <m/>
    <m/>
    <m/>
    <m/>
    <m/>
    <m/>
    <m/>
    <m/>
    <m/>
    <m/>
    <m/>
    <x v="3"/>
    <m/>
    <s v="user_ojX3B6giQCeKnOjqd4gdwXUl0CqqHMXNORvxR6POXn6"/>
    <s v="Abhishek Chauhan"/>
    <m/>
    <m/>
    <s v="September"/>
    <s v="Gated Content"/>
    <m/>
    <m/>
    <s v="Employer Branding Playbook"/>
    <m/>
    <m/>
    <m/>
    <s v="2022-07-08 10:13:39.325000+00:00"/>
    <s v="2022-09-14 10:59:52.404000+00:00"/>
    <m/>
  </r>
  <r>
    <s v="Chetan Kumar"/>
    <n v="6000000"/>
    <s v="INR"/>
    <n v="0"/>
    <s v="9/17/22"/>
    <s v="Sales"/>
    <s v="stat_1hn9nRJaLbI53NxPuSQgo90kRpbpKsFlwN4oEGNUTdO"/>
    <s v="Lost"/>
    <n v="0"/>
    <s v="OpportunityStatusType.Lost"/>
    <s v="cont_KFnhRZAgCG3xSa6zFauZ3HNgRPYkwSDLU56HkZjWb8Q"/>
    <s v="Pramod Teli"/>
    <s v="GMC Renewal"/>
    <s v="lead_WzRVizvtg1GOr8Vatb3q7F7TkjPhup5atq0X5QQdWBV"/>
    <s v="Mahindra First Choice Wheels Ltd"/>
    <s v="Trupti Suryavanshi"/>
    <s v="user_P3f70h2AcefBkFTBZpvA9LgDbjTmUIXkqdKqHJ5evwA"/>
    <s v="Manojkumar Tinna"/>
    <s v="2022-07-15 11:07:43+00:00"/>
    <s v="2022-09-14 10:42:39.315000+00:00"/>
    <m/>
    <s v="Mumbai"/>
    <m/>
    <m/>
    <m/>
    <n v="1156"/>
    <m/>
    <m/>
    <m/>
    <m/>
    <m/>
    <m/>
    <m/>
    <s v="PAID_SOCIAL"/>
    <m/>
    <m/>
    <m/>
    <s v="Manufacturing"/>
    <m/>
    <m/>
    <m/>
    <m/>
    <m/>
    <m/>
    <m/>
    <m/>
    <m/>
    <m/>
    <m/>
    <m/>
    <x v="5"/>
    <m/>
    <s v="user_L8E6IFhq6UCzKLHa45LUUTZCznDuyDwFrGaEp9DXiUM"/>
    <s v="Trupti Suryavanshi"/>
    <s v="Arindam Majee"/>
    <m/>
    <s v="September"/>
    <s v="Cold Call"/>
    <s v="Naukri.com"/>
    <m/>
    <s v="Employee Engagement Handbook"/>
    <m/>
    <m/>
    <m/>
    <s v="2021-08-05 07:12:48.551000+00:00"/>
    <s v="2022-09-14 10:42:39.360000+00:00"/>
    <s v="GMC"/>
  </r>
  <r>
    <s v="Naveen Kumar"/>
    <n v="1500000"/>
    <s v="INR"/>
    <n v="0"/>
    <s v="9/16/22"/>
    <s v="Sales"/>
    <s v="stat_1hn9nRJaLbI53NxPuSQgo90kRpbpKsFlwN4oEGNUTdO"/>
    <s v="Lost"/>
    <n v="0"/>
    <s v="OpportunityStatusType.Lost"/>
    <s v="cont_Gz2Lfp5JoJynpv5TuCy1z1ZxvffQituZMKOiaqRfLkW"/>
    <s v="Smita Ranjan"/>
    <m/>
    <s v="lead_Ai4wub4yzOeM2Hg03O2MNVDGXlZPxLM49Jwqtg52KYE"/>
    <s v="ZingHR"/>
    <s v="Harmanjit Singh"/>
    <s v="user_P3f70h2AcefBkFTBZpvA9LgDbjTmUIXkqdKqHJ5evwA"/>
    <s v="Manojkumar Tinna"/>
    <s v="2022-07-22 04:42:01.776000+00:00"/>
    <s v="2022-09-14 10:42:00.529000+00:00"/>
    <m/>
    <s v="Mumbai"/>
    <m/>
    <m/>
    <m/>
    <n v="500"/>
    <m/>
    <m/>
    <m/>
    <m/>
    <m/>
    <m/>
    <m/>
    <s v="PAID_SOCIAL"/>
    <m/>
    <m/>
    <m/>
    <s v="Others"/>
    <m/>
    <m/>
    <m/>
    <m/>
    <m/>
    <m/>
    <m/>
    <m/>
    <m/>
    <m/>
    <m/>
    <m/>
    <x v="3"/>
    <m/>
    <s v="user_lwF8ctKa5IyxqATpO2EOw2h0AEPiCMHOgewiH38Ei77"/>
    <s v="Harmanjit Singh"/>
    <m/>
    <m/>
    <s v="September"/>
    <s v="Cold Call; Gated Content"/>
    <m/>
    <m/>
    <s v="Essential HR Policies"/>
    <m/>
    <m/>
    <m/>
    <s v="2020-12-15 23:37:02.698000+00:00"/>
    <s v="2022-09-19 05:41:16.410000+00:00"/>
    <s v="GTL"/>
  </r>
  <r>
    <s v="Naveen Kumar"/>
    <n v="1500000"/>
    <s v="INR"/>
    <n v="0"/>
    <s v="9/16/22"/>
    <s v="Sales"/>
    <s v="stat_1hn9nRJaLbI53NxPuSQgo90kRpbpKsFlwN4oEGNUTdO"/>
    <s v="Lost"/>
    <n v="0"/>
    <s v="OpportunityStatusType.Lost"/>
    <s v="cont_Gz2Lfp5JoJynpv5TuCy1z1ZxvffQituZMKOiaqRfLkW"/>
    <s v="Smita Ranjan"/>
    <m/>
    <s v="lead_Ai4wub4yzOeM2Hg03O2MNVDGXlZPxLM49Jwqtg52KYE"/>
    <s v="ZingHR"/>
    <s v="Harmanjit Singh"/>
    <s v="user_P3f70h2AcefBkFTBZpvA9LgDbjTmUIXkqdKqHJ5evwA"/>
    <s v="Manojkumar Tinna"/>
    <s v="2022-07-13 06:02:38.605000+00:00"/>
    <s v="2022-09-14 10:41:52.414000+00:00"/>
    <m/>
    <s v="Mumbai"/>
    <m/>
    <m/>
    <m/>
    <n v="500"/>
    <m/>
    <m/>
    <m/>
    <m/>
    <m/>
    <m/>
    <m/>
    <s v="PAID_SOCIAL"/>
    <m/>
    <m/>
    <m/>
    <s v="Others"/>
    <m/>
    <m/>
    <m/>
    <m/>
    <m/>
    <m/>
    <m/>
    <m/>
    <m/>
    <m/>
    <m/>
    <m/>
    <x v="3"/>
    <m/>
    <s v="user_lwF8ctKa5IyxqATpO2EOw2h0AEPiCMHOgewiH38Ei77"/>
    <s v="Harmanjit Singh"/>
    <m/>
    <m/>
    <s v="September"/>
    <s v="Cold Call; Gated Content"/>
    <m/>
    <m/>
    <s v="Essential HR Policies"/>
    <m/>
    <m/>
    <m/>
    <s v="2020-12-15 23:37:02.698000+00:00"/>
    <s v="2022-09-19 05:41:16.410000+00:00"/>
    <s v="GMC"/>
  </r>
  <r>
    <s v="Naveen Kumar"/>
    <n v="90000"/>
    <s v="INR"/>
    <n v="0"/>
    <s v="9/16/22"/>
    <s v="Sales"/>
    <s v="stat_1hn9nRJaLbI53NxPuSQgo90kRpbpKsFlwN4oEGNUTdO"/>
    <s v="Lost"/>
    <n v="0"/>
    <s v="OpportunityStatusType.Lost"/>
    <s v="cont_Gz2Lfp5JoJynpv5TuCy1z1ZxvffQituZMKOiaqRfLkW"/>
    <s v="Smita Ranjan"/>
    <m/>
    <s v="lead_Ai4wub4yzOeM2Hg03O2MNVDGXlZPxLM49Jwqtg52KYE"/>
    <s v="ZingHR"/>
    <s v="Harmanjit Singh"/>
    <s v="user_P3f70h2AcefBkFTBZpvA9LgDbjTmUIXkqdKqHJ5evwA"/>
    <s v="Manojkumar Tinna"/>
    <s v="2022-07-22 04:43:41.748000+00:00"/>
    <s v="2022-09-14 10:42:07.686000+00:00"/>
    <m/>
    <s v="Mumbai"/>
    <m/>
    <m/>
    <m/>
    <n v="500"/>
    <m/>
    <m/>
    <m/>
    <m/>
    <m/>
    <m/>
    <m/>
    <s v="PAID_SOCIAL"/>
    <m/>
    <m/>
    <m/>
    <s v="Others"/>
    <m/>
    <m/>
    <m/>
    <m/>
    <m/>
    <m/>
    <m/>
    <m/>
    <m/>
    <m/>
    <m/>
    <m/>
    <x v="3"/>
    <m/>
    <s v="user_lwF8ctKa5IyxqATpO2EOw2h0AEPiCMHOgewiH38Ei77"/>
    <s v="Harmanjit Singh"/>
    <m/>
    <m/>
    <s v="September"/>
    <s v="Cold Call; Gated Content"/>
    <m/>
    <m/>
    <s v="Essential HR Policies"/>
    <m/>
    <m/>
    <m/>
    <s v="2020-12-15 23:37:02.698000+00:00"/>
    <s v="2022-09-19 05:41:16.410000+00:00"/>
    <s v="GPA"/>
  </r>
  <r>
    <s v="Prateek Wadhwa"/>
    <n v="10000"/>
    <s v="INR"/>
    <n v="0"/>
    <s v="9/15/22"/>
    <s v="Sales"/>
    <s v="stat_kcR4fZg7TU7jjk1jAVua3qGLRS4J5uFayEjK5j02wtv"/>
    <s v="Unqualified"/>
    <n v="0"/>
    <s v="OpportunityStatusType.Lost"/>
    <s v="cont_eGD4LvCWuaw4DwcziYDlekzV2II9i1g6O7ZYb4jNdE4"/>
    <s v="Ambika"/>
    <m/>
    <s v="lead_IwlT5aXVXAGkJucoXKR0J4fiwwcyRa44w3rxSfqmSht"/>
    <s v="WALKWATER TALENT ADVISORS PRIVATE LIMITED"/>
    <s v="Prateek Wadhwa"/>
    <s v="user_FdWFezbLzkYQcGsBUsjZO25nr2poK2nRbqV47Rs5Kfm"/>
    <s v="Prateek Wadhwa"/>
    <s v="2022-08-25 06:31:03.275000+00:00"/>
    <s v="2022-09-14 10:06:53.412000+00:00"/>
    <m/>
    <s v="Bangalore"/>
    <m/>
    <s v="2020-08-25 11:06:54+00:00"/>
    <m/>
    <n v="34"/>
    <m/>
    <m/>
    <m/>
    <m/>
    <m/>
    <m/>
    <m/>
    <m/>
    <m/>
    <m/>
    <m/>
    <s v="HR / Staffing / Recruitment"/>
    <m/>
    <m/>
    <m/>
    <m/>
    <m/>
    <m/>
    <m/>
    <m/>
    <m/>
    <m/>
    <m/>
    <m/>
    <x v="7"/>
    <m/>
    <s v="user_FdWFezbLzkYQcGsBUsjZO25nr2poK2nRbqV47Rs5Kfm"/>
    <s v="Prateek Wadhwa"/>
    <m/>
    <m/>
    <s v="September"/>
    <s v="Cold Call"/>
    <m/>
    <m/>
    <m/>
    <m/>
    <m/>
    <m/>
    <s v="2020-12-06 09:46:43.250000+00:00"/>
    <s v="2022-09-14 10:07:22.891000+00:00"/>
    <s v="GMC"/>
  </r>
  <r>
    <s v="Prateek Wadhwa"/>
    <n v="1200"/>
    <s v="INR"/>
    <n v="0"/>
    <s v="9/15/22"/>
    <s v="Sales"/>
    <s v="stat_kcR4fZg7TU7jjk1jAVua3qGLRS4J5uFayEjK5j02wtv"/>
    <s v="Unqualified"/>
    <n v="0"/>
    <s v="OpportunityStatusType.Lost"/>
    <s v="cont_eGD4LvCWuaw4DwcziYDlekzV2II9i1g6O7ZYb4jNdE4"/>
    <s v="Ambika"/>
    <m/>
    <s v="lead_IwlT5aXVXAGkJucoXKR0J4fiwwcyRa44w3rxSfqmSht"/>
    <s v="WALKWATER TALENT ADVISORS PRIVATE LIMITED"/>
    <s v="Prateek Wadhwa"/>
    <s v="user_FdWFezbLzkYQcGsBUsjZO25nr2poK2nRbqV47Rs5Kfm"/>
    <s v="Prateek Wadhwa"/>
    <s v="2022-08-25 06:31:25.431000+00:00"/>
    <s v="2022-09-14 10:07:07.506000+00:00"/>
    <m/>
    <s v="Bangalore"/>
    <m/>
    <s v="2020-08-25 11:06:54+00:00"/>
    <m/>
    <n v="34"/>
    <m/>
    <m/>
    <m/>
    <m/>
    <m/>
    <m/>
    <m/>
    <m/>
    <m/>
    <m/>
    <m/>
    <s v="HR / Staffing / Recruitment"/>
    <m/>
    <m/>
    <m/>
    <m/>
    <m/>
    <m/>
    <m/>
    <m/>
    <m/>
    <m/>
    <m/>
    <m/>
    <x v="7"/>
    <m/>
    <s v="user_FdWFezbLzkYQcGsBUsjZO25nr2poK2nRbqV47Rs5Kfm"/>
    <s v="Prateek Wadhwa"/>
    <m/>
    <m/>
    <s v="September"/>
    <s v="Cold Call"/>
    <m/>
    <m/>
    <m/>
    <m/>
    <m/>
    <m/>
    <s v="2020-12-06 09:46:43.250000+00:00"/>
    <s v="2022-09-14 10:07:22.891000+00:00"/>
    <s v="GPA"/>
  </r>
  <r>
    <s v="Chetan Kumar"/>
    <n v="13500000"/>
    <s v="INR"/>
    <n v="0"/>
    <s v="9/13/22"/>
    <s v="Sales"/>
    <s v="stat_1hn9nRJaLbI53NxPuSQgo90kRpbpKsFlwN4oEGNUTdO"/>
    <s v="Lost"/>
    <n v="0"/>
    <s v="OpportunityStatusType.Lost"/>
    <s v="cont_85Xfvnuv7pTf2QOPJCZhoWNcY6s1DYjPu1QpuIRYN6i"/>
    <s v="Santosh Mhatre"/>
    <s v="GMC - Renewal, 1+5 Policy, Star Health"/>
    <s v="lead_vRqHe6RqX135mympguMiA2RGeDjeKMSgTglW10h4N6x"/>
    <s v="GP Parsik Sahakari Bank Ltd."/>
    <s v="Shreenath Bhat"/>
    <s v="user_P3f70h2AcefBkFTBZpvA9LgDbjTmUIXkqdKqHJ5evwA"/>
    <s v="Manojkumar Tinna"/>
    <s v="2022-07-12 07:31:42.678000+00:00"/>
    <s v="2022-09-14 10:29:16.533000+00:00"/>
    <m/>
    <s v="Mumbai"/>
    <m/>
    <m/>
    <m/>
    <n v="1000"/>
    <m/>
    <m/>
    <m/>
    <m/>
    <m/>
    <m/>
    <m/>
    <m/>
    <m/>
    <m/>
    <m/>
    <s v="Banking &amp; Finance"/>
    <m/>
    <m/>
    <m/>
    <m/>
    <m/>
    <m/>
    <m/>
    <m/>
    <m/>
    <m/>
    <m/>
    <m/>
    <x v="4"/>
    <m/>
    <s v="user_vMd4rmcrSbjykdyL2J7rrYn84SWdcNc5FKligrmItPw"/>
    <s v="Shreenath Bhat"/>
    <m/>
    <m/>
    <s v="September"/>
    <s v="Cold Call"/>
    <m/>
    <m/>
    <m/>
    <m/>
    <m/>
    <m/>
    <s v="2022-06-14 07:40:43.121000+00:00"/>
    <s v="2022-10-13 07:37:05.153000+00:00"/>
    <s v="GMC"/>
  </r>
  <r>
    <s v="Aditya Binani"/>
    <n v="1000000"/>
    <s v="INR"/>
    <n v="0"/>
    <s v="9/20/22"/>
    <s v="Sales"/>
    <s v="stat_kcR4fZg7TU7jjk1jAVua3qGLRS4J5uFayEjK5j02wtv"/>
    <s v="Unqualified"/>
    <n v="0"/>
    <s v="OpportunityStatusType.Lost"/>
    <m/>
    <m/>
    <s v="GMC"/>
    <s v="lead_hBUIGlg16POVidmc1JN9W5ZB2gcRF1ypIZ4jqkCWutA"/>
    <s v="Enrich Energy Pvt. Ltd."/>
    <s v="Aditya Binani"/>
    <s v="user_g5Yw4Z4XnIbmcGhJO80vdtFdd5ElcDlgYO3q8l82ODn"/>
    <s v="Aditya Binani"/>
    <s v="2022-08-30 10:07:56.762000+00:00"/>
    <s v="2022-09-14 09:19:06.944000+00:00"/>
    <m/>
    <s v="Pune"/>
    <m/>
    <s v="2020-11-10 07:23:00+00:00"/>
    <m/>
    <n v="189"/>
    <m/>
    <m/>
    <m/>
    <m/>
    <m/>
    <m/>
    <m/>
    <m/>
    <m/>
    <m/>
    <m/>
    <s v="Manufacturing"/>
    <m/>
    <m/>
    <m/>
    <m/>
    <m/>
    <m/>
    <m/>
    <m/>
    <m/>
    <m/>
    <m/>
    <m/>
    <x v="7"/>
    <m/>
    <s v="user_g5Yw4Z4XnIbmcGhJO80vdtFdd5ElcDlgYO3q8l82ODn"/>
    <s v="Aditya Binani"/>
    <m/>
    <m/>
    <s v="September"/>
    <s v="Cold Call"/>
    <m/>
    <m/>
    <m/>
    <m/>
    <m/>
    <m/>
    <s v="2020-12-06 09:50:06.402000+00:00"/>
    <s v="2022-10-13 06:23:53.548000+00:00"/>
    <m/>
  </r>
  <r>
    <s v="Aditya Binani"/>
    <n v="500000"/>
    <s v="INR"/>
    <n v="0"/>
    <s v="9/30/22"/>
    <s v="Sales"/>
    <s v="stat_kcR4fZg7TU7jjk1jAVua3qGLRS4J5uFayEjK5j02wtv"/>
    <s v="Unqualified"/>
    <n v="0"/>
    <s v="OpportunityStatusType.Lost"/>
    <m/>
    <m/>
    <s v="GTL"/>
    <s v="lead_YN8nhvMwdmIgP7HqqOPErcjOETTVINGhQyv3iGAlMWu"/>
    <s v="Marks and Spencer Reliance India Private Limited"/>
    <s v="Aditya Binani"/>
    <s v="user_g5Yw4Z4XnIbmcGhJO80vdtFdd5ElcDlgYO3q8l82ODn"/>
    <s v="Aditya Binani"/>
    <s v="2022-07-01 11:18:09.280000+00:00"/>
    <s v="2022-09-14 10:03:04.837000+00:00"/>
    <m/>
    <s v="Mumbai"/>
    <m/>
    <m/>
    <m/>
    <n v="1000"/>
    <m/>
    <m/>
    <m/>
    <m/>
    <m/>
    <m/>
    <m/>
    <m/>
    <m/>
    <m/>
    <m/>
    <s v="Others"/>
    <m/>
    <m/>
    <m/>
    <m/>
    <m/>
    <m/>
    <m/>
    <m/>
    <m/>
    <m/>
    <m/>
    <m/>
    <x v="3"/>
    <m/>
    <s v="user_228eUmsdKIb9OItgmiDq1zD4aPZ1eqiapbaLAGeBf8g"/>
    <s v="Bhairavi Jog"/>
    <m/>
    <m/>
    <s v="October; September"/>
    <s v="Cold Call"/>
    <m/>
    <m/>
    <m/>
    <m/>
    <m/>
    <m/>
    <s v="2022-03-09 17:10:58.669000+00:00"/>
    <s v="2022-10-13 07:42:59.726000+00:00"/>
    <m/>
  </r>
  <r>
    <s v="Aditya Binani"/>
    <n v="1500000"/>
    <s v="INR"/>
    <n v="0"/>
    <s v="9/15/22"/>
    <s v="Sales"/>
    <s v="stat_kcR4fZg7TU7jjk1jAVua3qGLRS4J5uFayEjK5j02wtv"/>
    <s v="Unqualified"/>
    <n v="0"/>
    <s v="OpportunityStatusType.Lost"/>
    <m/>
    <m/>
    <s v="GMC"/>
    <s v="lead_IAcUgHJtvtauLovNOj7NA4d8up4TxyTsAWUqYRV6bU5"/>
    <s v="BookMyShow"/>
    <s v="Aditya Binani"/>
    <s v="user_g5Yw4Z4XnIbmcGhJO80vdtFdd5ElcDlgYO3q8l82ODn"/>
    <s v="Aditya Binani"/>
    <s v="2022-08-16 11:16:34.541000+00:00"/>
    <s v="2022-09-14 09:01:04.661000+00:00"/>
    <m/>
    <s v="Mumbai"/>
    <m/>
    <m/>
    <m/>
    <n v="884"/>
    <m/>
    <m/>
    <m/>
    <m/>
    <m/>
    <m/>
    <m/>
    <m/>
    <m/>
    <m/>
    <m/>
    <s v="Sports &amp; Entertainment"/>
    <m/>
    <m/>
    <m/>
    <m/>
    <m/>
    <m/>
    <m/>
    <m/>
    <m/>
    <m/>
    <m/>
    <m/>
    <x v="3"/>
    <m/>
    <s v="user_g5Yw4Z4XnIbmcGhJO80vdtFdd5ElcDlgYO3q8l82ODn"/>
    <s v="Aditya Binani"/>
    <m/>
    <m/>
    <s v="September"/>
    <s v="Cold Call"/>
    <m/>
    <m/>
    <m/>
    <m/>
    <m/>
    <m/>
    <s v="2021-10-26 11:52:57.108000+00:00"/>
    <s v="2022-10-13 07:44:11.836000+00:00"/>
    <m/>
  </r>
  <r>
    <s v="Aditya Binani"/>
    <n v="2000000"/>
    <s v="INR"/>
    <n v="0"/>
    <s v="9/30/22"/>
    <s v="Sales"/>
    <s v="stat_kcR4fZg7TU7jjk1jAVua3qGLRS4J5uFayEjK5j02wtv"/>
    <s v="Unqualified"/>
    <n v="0"/>
    <s v="OpportunityStatusType.Lost"/>
    <m/>
    <m/>
    <s v="GMC"/>
    <s v="lead_CvkztSKGuIY02x0oXK2PxdsogrnGjV0jsvG8788VO1J"/>
    <s v="Allied Digital Services Limited"/>
    <s v="Aditya Binani"/>
    <s v="user_g5Yw4Z4XnIbmcGhJO80vdtFdd5ElcDlgYO3q8l82ODn"/>
    <s v="Aditya Binani"/>
    <s v="2022-09-07 11:25:58.855000+00:00"/>
    <s v="2022-09-14 08:45:02.992000+00:00"/>
    <m/>
    <s v="Mumbai"/>
    <m/>
    <m/>
    <m/>
    <n v="1645"/>
    <m/>
    <m/>
    <m/>
    <m/>
    <m/>
    <m/>
    <m/>
    <m/>
    <m/>
    <m/>
    <m/>
    <s v="IT Services &amp; IT Consulting; Others"/>
    <m/>
    <m/>
    <m/>
    <m/>
    <m/>
    <m/>
    <m/>
    <m/>
    <m/>
    <m/>
    <m/>
    <m/>
    <x v="5"/>
    <m/>
    <s v="user_vMd4rmcrSbjykdyL2J7rrYn84SWdcNc5FKligrmItPw"/>
    <s v="Shreenath Bhat"/>
    <m/>
    <m/>
    <s v="September"/>
    <s v="Cold Call"/>
    <m/>
    <m/>
    <m/>
    <m/>
    <m/>
    <m/>
    <s v="2022-05-18 04:35:12.668000+00:00"/>
    <s v="2022-10-20 10:18:57.078000+00:00"/>
    <m/>
  </r>
  <r>
    <s v="Omkar Ghate"/>
    <n v="1000000"/>
    <s v="INR"/>
    <n v="0"/>
    <s v="9/30/22"/>
    <s v="Sales"/>
    <s v="stat_kcR4fZg7TU7jjk1jAVua3qGLRS4J5uFayEjK5j02wtv"/>
    <s v="Unqualified"/>
    <n v="0"/>
    <s v="OpportunityStatusType.Lost"/>
    <s v="cont_TZjlJxrX5Sk5GmYxpqKYg54kVNh1GToLHjoXxcSVnxQ"/>
    <s v="Trupti Joshi"/>
    <s v="GMC ren"/>
    <s v="lead_pYVeRdeFLoAjtZalOm6YWTrpUluRCKzktE3qNrKEPSl"/>
    <s v="Ideas To Impacts Innovations Pvt. Ltd."/>
    <s v="Gauri Jori"/>
    <s v="user_9SBRjyF0n4iWuhUdqRyQkFhl2J4uyNKhFWvvJEvunX8"/>
    <s v="Omkar Ghate"/>
    <s v="2022-08-05 13:10:27.377000+00:00"/>
    <s v="2022-09-14 06:43:18.290000+00:00"/>
    <m/>
    <s v="Pune"/>
    <m/>
    <m/>
    <m/>
    <n v="100"/>
    <m/>
    <m/>
    <m/>
    <m/>
    <m/>
    <m/>
    <m/>
    <m/>
    <m/>
    <m/>
    <m/>
    <s v="Others"/>
    <m/>
    <m/>
    <m/>
    <m/>
    <m/>
    <m/>
    <m/>
    <m/>
    <m/>
    <m/>
    <m/>
    <m/>
    <x v="3"/>
    <m/>
    <s v="user_5YHA1ZU4iP896lD1YJehdJcMx7ZEgWCpulT4T2c3pJ3"/>
    <s v="Gauri Jori"/>
    <m/>
    <m/>
    <s v="September"/>
    <s v="Cold Call"/>
    <m/>
    <m/>
    <m/>
    <m/>
    <m/>
    <m/>
    <s v="2021-08-25 11:24:01.502000+00:00"/>
    <s v="2022-10-06 04:58:22.479000+00:00"/>
    <m/>
  </r>
  <r>
    <s v="Abhiroop Ganguly"/>
    <n v="2000000"/>
    <s v="INR"/>
    <n v="0"/>
    <d v="2022-12-09T00:00:00"/>
    <s v="Sales"/>
    <s v="stat_1hn9nRJaLbI53NxPuSQgo90kRpbpKsFlwN4oEGNUTdO"/>
    <s v="Lost"/>
    <n v="0"/>
    <s v="OpportunityStatusType.Lost"/>
    <s v="cont_NFDvdgIdneI1o1VaK6y1iRpdX3GpKbwW3VKElmQQ3Jy"/>
    <m/>
    <m/>
    <s v="lead_mGjBOdE9oPT2qsPGxd3ioyXeTEDTmpDWsrwO7QOgr4C"/>
    <s v="D LIGHT ENERGY PRIVATE LIMITED"/>
    <s v="Sarvesh Pawar"/>
    <s v="user_jbppzD9HyqqioXDaUzrIJfkBW97sQdk5kSNPsBKGx0r"/>
    <s v="Pranaav Marathe"/>
    <s v="2022-07-20 10:27:42.835000+00:00"/>
    <s v="2022-09-14 08:43:23.601000+00:00"/>
    <m/>
    <s v="Varanasi"/>
    <m/>
    <m/>
    <m/>
    <n v="220"/>
    <m/>
    <m/>
    <m/>
    <m/>
    <m/>
    <m/>
    <m/>
    <m/>
    <m/>
    <m/>
    <m/>
    <s v="Renewables &amp; Environment"/>
    <m/>
    <m/>
    <m/>
    <m/>
    <m/>
    <m/>
    <m/>
    <m/>
    <m/>
    <m/>
    <m/>
    <m/>
    <x v="7"/>
    <m/>
    <s v="user_A8KOTZADnUtEQOLt4nSLAmteNStuGh80js75RYjrXVt"/>
    <s v="Sarvesh Pawar"/>
    <s v="Anjali Nishu"/>
    <m/>
    <s v="September"/>
    <s v="Cold Call"/>
    <m/>
    <m/>
    <m/>
    <m/>
    <m/>
    <m/>
    <s v="2021-08-25 17:20:14.517000+00:00"/>
    <s v="2022-09-15 12:03:44.416000+00:00"/>
    <s v="GMC"/>
  </r>
  <r>
    <s v="Chetan Kumar"/>
    <n v="1500000"/>
    <s v="INR"/>
    <n v="0"/>
    <d v="2022-11-09T00:00:00"/>
    <s v="Sales"/>
    <s v="stat_1hn9nRJaLbI53NxPuSQgo90kRpbpKsFlwN4oEGNUTdO"/>
    <s v="Lost"/>
    <n v="0"/>
    <s v="OpportunityStatusType.Lost"/>
    <s v="cont_ZUzfuRNZCfDcdHp0Xw3UYDZ3MjqnBvNkMXaHDMuTB7P"/>
    <s v="Shweta Jha"/>
    <s v="GMC"/>
    <s v="lead_3CtqspWI3tLse1K1slWRpnvuiMLtk3YU6gyvd0DQpkG"/>
    <s v="KAILASH SATYARTHI CHILDRENS FOUNDATION"/>
    <s v="Mayur Gadiyar"/>
    <s v="user_hAuUqCTCw5r4tCUrswIWPSW7LJ1XIBbttZVmJkxmzGq"/>
    <s v="Chetan Kumar"/>
    <s v="2022-02-03 12:24:13.051000+00:00"/>
    <s v="2022-09-14 05:39:40.451000+00:00"/>
    <m/>
    <s v="Bhubaneshwar"/>
    <m/>
    <m/>
    <m/>
    <n v="500"/>
    <m/>
    <m/>
    <m/>
    <m/>
    <m/>
    <m/>
    <m/>
    <m/>
    <m/>
    <m/>
    <m/>
    <m/>
    <m/>
    <m/>
    <m/>
    <m/>
    <m/>
    <m/>
    <m/>
    <m/>
    <m/>
    <m/>
    <m/>
    <m/>
    <x v="3"/>
    <m/>
    <s v="user_bdUPAGjcS7p6513So3N4g3aWNS5HuBuVJi7bvCPAsLt"/>
    <s v="Mayur Gadiyar"/>
    <m/>
    <m/>
    <s v="July"/>
    <s v="Inbound"/>
    <s v="Inbound via website"/>
    <m/>
    <s v="Employee Count 100+"/>
    <m/>
    <m/>
    <m/>
    <s v="2021-09-20 02:59:37.756000+00:00"/>
    <s v="2022-09-14 05:39:51.093000+00:00"/>
    <s v="GMC"/>
  </r>
  <r>
    <s v="Chetan Kumar"/>
    <n v="200000"/>
    <s v="INR"/>
    <n v="0"/>
    <d v="2022-11-09T00:00:00"/>
    <s v="Sales"/>
    <s v="stat_1hn9nRJaLbI53NxPuSQgo90kRpbpKsFlwN4oEGNUTdO"/>
    <s v="Lost"/>
    <n v="0"/>
    <s v="OpportunityStatusType.Lost"/>
    <s v="cont_ZUzfuRNZCfDcdHp0Xw3UYDZ3MjqnBvNkMXaHDMuTB7P"/>
    <s v="Shweta Jha"/>
    <s v="GPA"/>
    <s v="lead_3CtqspWI3tLse1K1slWRpnvuiMLtk3YU6gyvd0DQpkG"/>
    <s v="KAILASH SATYARTHI CHILDRENS FOUNDATION"/>
    <s v="Mayur Gadiyar"/>
    <s v="user_hAuUqCTCw5r4tCUrswIWPSW7LJ1XIBbttZVmJkxmzGq"/>
    <s v="Chetan Kumar"/>
    <s v="2022-02-03 12:24:48.095000+00:00"/>
    <s v="2022-09-14 05:39:51.019000+00:00"/>
    <m/>
    <s v="Bhubaneshwar"/>
    <m/>
    <m/>
    <m/>
    <n v="500"/>
    <m/>
    <m/>
    <m/>
    <m/>
    <m/>
    <m/>
    <m/>
    <m/>
    <m/>
    <m/>
    <m/>
    <m/>
    <m/>
    <m/>
    <m/>
    <m/>
    <m/>
    <m/>
    <m/>
    <m/>
    <m/>
    <m/>
    <m/>
    <m/>
    <x v="3"/>
    <m/>
    <s v="user_bdUPAGjcS7p6513So3N4g3aWNS5HuBuVJi7bvCPAsLt"/>
    <s v="Mayur Gadiyar"/>
    <m/>
    <m/>
    <s v="July"/>
    <s v="Inbound"/>
    <s v="Inbound via website"/>
    <m/>
    <s v="Employee Count 100+"/>
    <m/>
    <m/>
    <m/>
    <s v="2021-09-20 02:59:37.756000+00:00"/>
    <s v="2022-09-14 05:39:51.093000+00:00"/>
    <s v="GPA"/>
  </r>
  <r>
    <s v="Manish Balpande"/>
    <n v="250000"/>
    <s v="INR"/>
    <n v="100"/>
    <s v="9/14/22"/>
    <s v="Sales"/>
    <s v="stat_OZRiD1474QRJIpvnjHCZfiIvKcVD6mIKSSTzg8SwDVx"/>
    <s v="Won- Payment Completed"/>
    <n v="1"/>
    <s v="OpportunityStatusType.Won"/>
    <m/>
    <m/>
    <m/>
    <s v="lead_1Ifx8uO2zqz2sYVDiGdpTSlXxReegGqLjqbN4CnwQtH"/>
    <s v="Leadership For Equity"/>
    <s v="Satyajit Chati"/>
    <s v="user_8jx3L2CDfrbzNnwYUv6Plfha6VxaSGsqcbTXR3sIBZi"/>
    <s v="Manish Balpande"/>
    <s v="2022-08-03 06:32:45.254000+00:00"/>
    <s v="2022-09-14 06:16:35.098000+00:00"/>
    <m/>
    <s v="Pune"/>
    <m/>
    <m/>
    <m/>
    <n v="46"/>
    <m/>
    <m/>
    <m/>
    <m/>
    <m/>
    <m/>
    <m/>
    <m/>
    <m/>
    <m/>
    <m/>
    <s v="Education"/>
    <m/>
    <m/>
    <m/>
    <m/>
    <m/>
    <m/>
    <m/>
    <m/>
    <m/>
    <m/>
    <m/>
    <m/>
    <x v="3"/>
    <m/>
    <s v="user_5IQTpX6DsnoeoDfxqzqojpVoQLXPh68nhDjLS5ETjYj"/>
    <s v="Satyajit Chati"/>
    <s v="Snehal Mane"/>
    <m/>
    <s v="September"/>
    <s v="Cold Call"/>
    <m/>
    <m/>
    <m/>
    <m/>
    <m/>
    <m/>
    <s v="2022-05-18 04:36:10.256000+00:00"/>
    <s v="2022-10-14 04:39:50.194000+00:00"/>
    <s v="GMC"/>
  </r>
  <r>
    <s v="Sreenivas Hatti"/>
    <n v="16124"/>
    <s v="INR"/>
    <n v="100"/>
    <s v="9/14/22"/>
    <s v="Sales"/>
    <s v="stat_OZRiD1474QRJIpvnjHCZfiIvKcVD6mIKSSTzg8SwDVx"/>
    <s v="Won- Payment Completed"/>
    <n v="1"/>
    <s v="OpportunityStatusType.Won"/>
    <s v="cont_logwJJW6qy12IWUMza5vTihtgQkNBGAvJSRyAToEqS8"/>
    <s v="Manisha Bhagat"/>
    <s v="Motor Insurance"/>
    <s v="lead_4phJb9D1BTY9hVpTKOFQul9mnp8ZfGNIoxwIs0SPtXX"/>
    <s v="Digital Harbor Pvt Ltd"/>
    <s v="Sreenivas Hatti"/>
    <s v="user_JjaNBsxmUKBROYZvEahyXgec466W5jQa2pL0NUZ81Lb"/>
    <s v="Sreenivas Hatti"/>
    <s v="2022-09-09 09:19:56.283000+00:00"/>
    <s v="2022-09-14 05:24:33.746000+00:00"/>
    <m/>
    <s v="Bangalore"/>
    <m/>
    <m/>
    <m/>
    <n v="111"/>
    <m/>
    <m/>
    <m/>
    <m/>
    <m/>
    <m/>
    <m/>
    <m/>
    <m/>
    <m/>
    <m/>
    <s v="IT Services &amp; IT Consulting"/>
    <m/>
    <m/>
    <m/>
    <m/>
    <m/>
    <m/>
    <m/>
    <m/>
    <m/>
    <m/>
    <m/>
    <m/>
    <x v="3"/>
    <m/>
    <s v="user_encRk5bIEFN6ZA11h4WH2AdZTiZpogLSlMIaj0E30SZ"/>
    <s v="Daya Gowda"/>
    <s v="Shriram Kulkarni"/>
    <m/>
    <s v="January"/>
    <s v="Cold Call"/>
    <m/>
    <m/>
    <s v="Ref - Sreenivas"/>
    <m/>
    <m/>
    <m/>
    <s v="2022-03-15 09:31:40.496000+00:00"/>
    <s v="2022-10-14 11:44:30.892000+00:00"/>
    <s v="NON EB"/>
  </r>
  <r>
    <s v="Manish Balpande"/>
    <n v="600000"/>
    <s v="INR"/>
    <n v="0"/>
    <s v="9/30/22"/>
    <s v="Sales"/>
    <s v="stat_kcR4fZg7TU7jjk1jAVua3qGLRS4J5uFayEjK5j02wtv"/>
    <s v="Unqualified"/>
    <n v="0"/>
    <s v="OpportunityStatusType.Lost"/>
    <m/>
    <m/>
    <m/>
    <s v="lead_Jb7IwJ9CeYq4652uBLEwW26NtT4oQmuTXovqUtZTZbu"/>
    <s v="vsynergise"/>
    <s v="Ankita Pingale"/>
    <s v="user_8jx3L2CDfrbzNnwYUv6Plfha6VxaSGsqcbTXR3sIBZi"/>
    <s v="Manish Balpande"/>
    <s v="2022-08-10 11:44:24.638000+00:00"/>
    <s v="2022-09-14 04:34:54.639000+00:00"/>
    <m/>
    <s v="Pune"/>
    <m/>
    <m/>
    <m/>
    <n v="369"/>
    <m/>
    <m/>
    <m/>
    <m/>
    <m/>
    <m/>
    <m/>
    <m/>
    <m/>
    <m/>
    <m/>
    <s v="Digital Marketing &amp; Advertising"/>
    <m/>
    <m/>
    <m/>
    <m/>
    <m/>
    <m/>
    <m/>
    <m/>
    <m/>
    <m/>
    <m/>
    <m/>
    <x v="14"/>
    <m/>
    <s v="user_1z3bdwgjF9RILRmuQPeXXGoPhafSi1mEgyb4l5sVEvN"/>
    <s v="Ankita Pingale"/>
    <m/>
    <m/>
    <s v="September"/>
    <s v="Cold Call; Existing Account"/>
    <s v="own ref"/>
    <m/>
    <m/>
    <m/>
    <m/>
    <m/>
    <s v="2020-12-18 12:38:42.633000+00:00"/>
    <s v="2022-09-14 04:34:54.679000+00:00"/>
    <s v="GMC"/>
  </r>
  <r>
    <s v="Manish Balpande"/>
    <n v="1000000"/>
    <s v="INR"/>
    <n v="0"/>
    <s v="9/30/22"/>
    <s v="Sales"/>
    <s v="stat_kcR4fZg7TU7jjk1jAVua3qGLRS4J5uFayEjK5j02wtv"/>
    <s v="Unqualified"/>
    <n v="0"/>
    <s v="OpportunityStatusType.Lost"/>
    <s v="cont_KQRJ2IBbiknIoWLK9Paiab2DEluRZoUN9EY3IfqgFh7"/>
    <s v="sunil kashelkar"/>
    <s v="GTL ren"/>
    <s v="lead_GLqGWirjqC7He7D2Vx2rVHwK7uwhehHI1JXCLQMnFhE"/>
    <s v="vconstruct private limited"/>
    <s v="Gauri Jori"/>
    <s v="user_8jx3L2CDfrbzNnwYUv6Plfha6VxaSGsqcbTXR3sIBZi"/>
    <s v="Manish Balpande"/>
    <s v="2022-07-28 10:13:18.586000+00:00"/>
    <s v="2022-09-14 04:34:04.293000+00:00"/>
    <m/>
    <s v="Pune"/>
    <m/>
    <s v="2020-08-20 09:04:45+00:00"/>
    <m/>
    <n v="396"/>
    <m/>
    <m/>
    <m/>
    <m/>
    <m/>
    <m/>
    <m/>
    <m/>
    <m/>
    <m/>
    <m/>
    <s v="Construction &amp; Real Estate"/>
    <m/>
    <m/>
    <m/>
    <m/>
    <m/>
    <m/>
    <m/>
    <m/>
    <m/>
    <m/>
    <m/>
    <m/>
    <x v="5"/>
    <m/>
    <s v="user_5YHA1ZU4iP896lD1YJehdJcMx7ZEgWCpulT4T2c3pJ3"/>
    <s v="Gauri Jori"/>
    <m/>
    <m/>
    <s v="September"/>
    <s v="Gated Content"/>
    <s v="Lusha"/>
    <m/>
    <s v="Downloaded the guide: Employee Wellness Handbook"/>
    <m/>
    <m/>
    <m/>
    <s v="2020-12-06 09:46:53.213000+00:00"/>
    <s v="2022-09-16 11:21:57.168000+00:00"/>
    <m/>
  </r>
  <r>
    <s v="Naveen Kumar"/>
    <n v="300000"/>
    <s v="INR"/>
    <n v="0"/>
    <s v="9/17/22"/>
    <s v="Sales"/>
    <s v="stat_kcR4fZg7TU7jjk1jAVua3qGLRS4J5uFayEjK5j02wtv"/>
    <s v="Unqualified"/>
    <n v="0"/>
    <s v="OpportunityStatusType.Lost"/>
    <s v="cont_5FbHrK2ld2r70yLUpMyQXShhv2O1OeuRQBHfSUBqQLz"/>
    <s v="Shammi K"/>
    <m/>
    <s v="lead_IVSLEBsYhRGtBnc2a3NXueAS3u3v2fkj76XxsFWUwzv"/>
    <s v="Flynava Technologies Private Limited"/>
    <s v="Harmanjit Singh"/>
    <s v="user_Iwn6da5WKkZqwUySK0oUuCb72pFP5WEm4zAb92ijqFe"/>
    <s v="Sonal Paithankar"/>
    <s v="2022-08-10 06:52:17.059000+00:00"/>
    <s v="2022-09-14 04:17:36.342000+00:00"/>
    <m/>
    <s v="Bangalore"/>
    <m/>
    <m/>
    <m/>
    <n v="67"/>
    <m/>
    <m/>
    <m/>
    <m/>
    <m/>
    <m/>
    <m/>
    <m/>
    <m/>
    <m/>
    <m/>
    <s v="IT Services &amp; IT Consulting"/>
    <m/>
    <m/>
    <m/>
    <m/>
    <m/>
    <m/>
    <m/>
    <m/>
    <m/>
    <m/>
    <m/>
    <m/>
    <x v="6"/>
    <m/>
    <s v="user_lwF8ctKa5IyxqATpO2EOw2h0AEPiCMHOgewiH38Ei77"/>
    <s v="Harmanjit Singh"/>
    <m/>
    <m/>
    <s v="September"/>
    <s v="Cold Call"/>
    <s v="Lusha"/>
    <m/>
    <s v="Glengarry"/>
    <m/>
    <m/>
    <m/>
    <s v="2022-02-04 11:11:07.414000+00:00"/>
    <s v="2022-09-20 00:12:05.621000+00:00"/>
    <s v="GMC"/>
  </r>
  <r>
    <s v="Manish Balpande"/>
    <n v="75000"/>
    <s v="INR"/>
    <n v="0"/>
    <s v="9/30/22"/>
    <s v="Sales"/>
    <s v="stat_kcR4fZg7TU7jjk1jAVua3qGLRS4J5uFayEjK5j02wtv"/>
    <s v="Unqualified"/>
    <n v="0"/>
    <s v="OpportunityStatusType.Lost"/>
    <s v="cont_3r6MXq8rk4M0pBbGLwpNK0a0UZYLT1M1Qyz0KDMvQd1"/>
    <s v="intequab khan"/>
    <s v="GPA ren"/>
    <s v="lead_GLqGWirjqC7He7D2Vx2rVHwK7uwhehHI1JXCLQMnFhE"/>
    <s v="vconstruct private limited"/>
    <s v="Gauri Jori"/>
    <s v="user_8jx3L2CDfrbzNnwYUv6Plfha6VxaSGsqcbTXR3sIBZi"/>
    <s v="Manish Balpande"/>
    <s v="2022-07-25 07:55:38.885000+00:00"/>
    <s v="2022-09-14 04:33:54.593000+00:00"/>
    <m/>
    <s v="Pune"/>
    <m/>
    <s v="2020-08-20 09:04:45+00:00"/>
    <m/>
    <n v="396"/>
    <m/>
    <m/>
    <m/>
    <m/>
    <m/>
    <m/>
    <m/>
    <m/>
    <m/>
    <m/>
    <m/>
    <s v="Construction &amp; Real Estate"/>
    <m/>
    <m/>
    <m/>
    <m/>
    <m/>
    <m/>
    <m/>
    <m/>
    <m/>
    <m/>
    <m/>
    <m/>
    <x v="5"/>
    <m/>
    <s v="user_5YHA1ZU4iP896lD1YJehdJcMx7ZEgWCpulT4T2c3pJ3"/>
    <s v="Gauri Jori"/>
    <m/>
    <m/>
    <s v="September"/>
    <s v="Gated Content"/>
    <s v="Lusha"/>
    <m/>
    <s v="Downloaded the guide: Employee Wellness Handbook"/>
    <m/>
    <m/>
    <m/>
    <s v="2020-12-06 09:46:53.213000+00:00"/>
    <s v="2022-09-16 11:21:57.168000+00:00"/>
    <m/>
  </r>
  <r>
    <s v="Manish Balpande"/>
    <n v="1000000"/>
    <s v="INR"/>
    <n v="0"/>
    <s v="9/30/22"/>
    <s v="Sales"/>
    <s v="stat_kcR4fZg7TU7jjk1jAVua3qGLRS4J5uFayEjK5j02wtv"/>
    <s v="Unqualified"/>
    <n v="0"/>
    <s v="OpportunityStatusType.Lost"/>
    <s v="cont_3r6MXq8rk4M0pBbGLwpNK0a0UZYLT1M1Qyz0KDMvQd1"/>
    <s v="intequab khan"/>
    <s v="GMC ren"/>
    <s v="lead_GLqGWirjqC7He7D2Vx2rVHwK7uwhehHI1JXCLQMnFhE"/>
    <s v="vconstruct private limited"/>
    <s v="Gauri Jori"/>
    <s v="user_8jx3L2CDfrbzNnwYUv6Plfha6VxaSGsqcbTXR3sIBZi"/>
    <s v="Manish Balpande"/>
    <s v="2022-07-25 07:54:33.713000+00:00"/>
    <s v="2022-09-14 04:33:45.504000+00:00"/>
    <m/>
    <s v="Pune"/>
    <m/>
    <s v="2020-08-20 09:04:45+00:00"/>
    <m/>
    <n v="396"/>
    <m/>
    <m/>
    <m/>
    <m/>
    <m/>
    <m/>
    <m/>
    <m/>
    <m/>
    <m/>
    <m/>
    <s v="Construction &amp; Real Estate"/>
    <m/>
    <m/>
    <m/>
    <m/>
    <m/>
    <m/>
    <m/>
    <m/>
    <m/>
    <m/>
    <m/>
    <m/>
    <x v="5"/>
    <m/>
    <s v="user_5YHA1ZU4iP896lD1YJehdJcMx7ZEgWCpulT4T2c3pJ3"/>
    <s v="Gauri Jori"/>
    <m/>
    <m/>
    <s v="September"/>
    <s v="Gated Content"/>
    <s v="Lusha"/>
    <m/>
    <s v="Downloaded the guide: Employee Wellness Handbook"/>
    <m/>
    <m/>
    <m/>
    <s v="2020-12-06 09:46:53.213000+00:00"/>
    <s v="2022-09-16 11:21:57.168000+00:00"/>
    <m/>
  </r>
  <r>
    <s v="Naveen Kumar"/>
    <n v="100000"/>
    <s v="INR"/>
    <n v="0"/>
    <s v="9/30/22"/>
    <s v="Sales"/>
    <s v="stat_kcR4fZg7TU7jjk1jAVua3qGLRS4J5uFayEjK5j02wtv"/>
    <s v="Unqualified"/>
    <n v="0"/>
    <s v="OpportunityStatusType.Lost"/>
    <s v="cont_GKiFWZVGLfQ81qr2HHg6GD6rwOiXKYojB6QZgi7GEwu"/>
    <s v="Liton Saha"/>
    <s v="GPA - 3000 employees July End renewal"/>
    <s v="lead_xaH7iI1SKHppnElkVRzeHU8oD1pTdIb8R3YV9u7r7Ug"/>
    <s v="Innovsource Services Private Limited"/>
    <s v="Shreenath Bhat"/>
    <s v="user_Iwn6da5WKkZqwUySK0oUuCb72pFP5WEm4zAb92ijqFe"/>
    <s v="Sonal Paithankar"/>
    <s v="2022-05-27 13:29:09.039000+00:00"/>
    <s v="2022-09-14 04:09:02.377000+00:00"/>
    <m/>
    <s v="Mumbai"/>
    <m/>
    <m/>
    <m/>
    <n v="3321"/>
    <m/>
    <m/>
    <m/>
    <m/>
    <m/>
    <m/>
    <m/>
    <s v="PAID_SOCIAL"/>
    <m/>
    <m/>
    <m/>
    <s v="HR / Staffing / Recruitment; Professional Services"/>
    <m/>
    <m/>
    <m/>
    <m/>
    <m/>
    <m/>
    <m/>
    <m/>
    <m/>
    <m/>
    <m/>
    <m/>
    <x v="3"/>
    <m/>
    <s v="user_L8E6IFhq6UCzKLHa45LUUTZCznDuyDwFrGaEp9DXiUM"/>
    <s v="Trupti Suryavanshi"/>
    <m/>
    <m/>
    <s v="August; July; June"/>
    <s v="Cold Call"/>
    <m/>
    <m/>
    <s v="Downloaded the guide: Designing employee healthcare plan"/>
    <m/>
    <m/>
    <m/>
    <s v="2021-10-04 04:31:20.391000+00:00"/>
    <s v="2022-09-15 04:37:14.532000+00:00"/>
    <s v="GPA"/>
  </r>
  <r>
    <s v="Chetan Kumar"/>
    <n v="100000"/>
    <s v="INR"/>
    <n v="0"/>
    <s v="9/20/22"/>
    <s v="Sales"/>
    <s v="stat_kcR4fZg7TU7jjk1jAVua3qGLRS4J5uFayEjK5j02wtv"/>
    <s v="Unqualified"/>
    <n v="0"/>
    <s v="OpportunityStatusType.Lost"/>
    <m/>
    <m/>
    <s v="GPA (Renewal)"/>
    <s v="lead_rPcoYYV5eE9PHfQ3eOtt1wBuDQ7bhAwbVLZI87aroPX"/>
    <s v="COLD STAR LOGISTICS PVT. LTD"/>
    <s v="Bhairavi Jog"/>
    <s v="user_Iwn6da5WKkZqwUySK0oUuCb72pFP5WEm4zAb92ijqFe"/>
    <s v="Sonal Paithankar"/>
    <s v="2022-07-19 07:15:07.075000+00:00"/>
    <s v="2022-09-14 03:53:15.877000+00:00"/>
    <m/>
    <s v="Mumbai"/>
    <m/>
    <m/>
    <m/>
    <n v="120"/>
    <m/>
    <m/>
    <m/>
    <m/>
    <m/>
    <m/>
    <m/>
    <m/>
    <m/>
    <m/>
    <m/>
    <s v="Transportation &amp; Logistics"/>
    <m/>
    <m/>
    <m/>
    <m/>
    <m/>
    <m/>
    <m/>
    <m/>
    <m/>
    <m/>
    <m/>
    <m/>
    <x v="7"/>
    <m/>
    <s v="user_228eUmsdKIb9OItgmiDq1zD4aPZ1eqiapbaLAGeBf8g"/>
    <s v="Bhairavi Jog"/>
    <m/>
    <m/>
    <s v="September"/>
    <s v="Cold Call"/>
    <m/>
    <m/>
    <m/>
    <m/>
    <m/>
    <m/>
    <s v="2021-09-02 05:12:07.813000+00:00"/>
    <s v="2022-09-19 05:18:19.561000+00:00"/>
    <s v="GPA"/>
  </r>
  <r>
    <s v="Naveen Kumar"/>
    <n v="5000000"/>
    <s v="INR"/>
    <n v="0"/>
    <s v="9/30/22"/>
    <s v="Sales"/>
    <s v="stat_kcR4fZg7TU7jjk1jAVua3qGLRS4J5uFayEjK5j02wtv"/>
    <s v="Unqualified"/>
    <n v="0"/>
    <s v="OpportunityStatusType.Lost"/>
    <s v="cont_GKiFWZVGLfQ81qr2HHg6GD6rwOiXKYojB6QZgi7GEwu"/>
    <s v="Liton Saha"/>
    <s v="GMC - 3000 employees - 1+3 Policy. Would want to add 2 more to this"/>
    <s v="lead_xaH7iI1SKHppnElkVRzeHU8oD1pTdIb8R3YV9u7r7Ug"/>
    <s v="Innovsource Services Private Limited"/>
    <s v="Shreenath Bhat"/>
    <s v="user_Iwn6da5WKkZqwUySK0oUuCb72pFP5WEm4zAb92ijqFe"/>
    <s v="Sonal Paithankar"/>
    <s v="2022-05-27 13:26:58.491000+00:00"/>
    <s v="2022-09-14 04:08:54.026000+00:00"/>
    <m/>
    <s v="Mumbai"/>
    <m/>
    <m/>
    <m/>
    <n v="3321"/>
    <m/>
    <m/>
    <m/>
    <m/>
    <m/>
    <m/>
    <m/>
    <s v="PAID_SOCIAL"/>
    <m/>
    <m/>
    <m/>
    <s v="HR / Staffing / Recruitment; Professional Services"/>
    <m/>
    <m/>
    <m/>
    <m/>
    <m/>
    <m/>
    <m/>
    <m/>
    <m/>
    <m/>
    <m/>
    <m/>
    <x v="3"/>
    <m/>
    <s v="user_L8E6IFhq6UCzKLHa45LUUTZCznDuyDwFrGaEp9DXiUM"/>
    <s v="Trupti Suryavanshi"/>
    <m/>
    <m/>
    <s v="August; July; June"/>
    <s v="Cold Call"/>
    <m/>
    <m/>
    <s v="Downloaded the guide: Designing employee healthcare plan"/>
    <m/>
    <m/>
    <m/>
    <s v="2021-10-04 04:31:20.391000+00:00"/>
    <s v="2022-09-15 04:37:14.532000+00:00"/>
    <s v="GMC"/>
  </r>
  <r>
    <s v="Vrushali Kummar"/>
    <n v="500000"/>
    <s v="INR"/>
    <n v="0"/>
    <s v="9/19/22"/>
    <s v="Sales"/>
    <s v="stat_kcR4fZg7TU7jjk1jAVua3qGLRS4J5uFayEjK5j02wtv"/>
    <s v="Unqualified"/>
    <n v="0"/>
    <s v="OpportunityStatusType.Lost"/>
    <s v="cont_MzG2e8iqfahG7tbw8w931Rb95SdGqrw2tMou1aahOPL"/>
    <s v="Jayaprakash Nair"/>
    <s v="Wellness Programme - Truworth - no response from Jayaprakash"/>
    <s v="lead_hCs1EwUNW5X2rYcq8fQ0M0vHtynCyy8rAI8qdSJYzGn"/>
    <s v="Schaeffler India Limited"/>
    <s v="Pallab Gupta"/>
    <s v="user_TZzywQwym26DjuswO479pxRhNKX152z8X1haCx2vcst"/>
    <s v="Vrushali Kummar"/>
    <s v="2022-07-28 08:34:12.926000+00:00"/>
    <s v="2022-09-13 17:56:39.284000+00:00"/>
    <m/>
    <s v="Pune"/>
    <m/>
    <s v="2020-08-14 08:05:11+00:00"/>
    <m/>
    <n v="1762"/>
    <m/>
    <m/>
    <m/>
    <m/>
    <m/>
    <m/>
    <m/>
    <m/>
    <m/>
    <m/>
    <m/>
    <s v="Manufacturing"/>
    <m/>
    <m/>
    <m/>
    <m/>
    <m/>
    <m/>
    <m/>
    <m/>
    <m/>
    <m/>
    <m/>
    <m/>
    <x v="9"/>
    <m/>
    <s v="user_PApNwMjp7lPIEBp7acretouakdtYNVHpPO9ja9KoR5D"/>
    <s v="Pallab Gupta"/>
    <m/>
    <m/>
    <s v="December; September"/>
    <s v="Affiliate; Cold Call"/>
    <s v="Naukri.com"/>
    <m/>
    <s v="vaccine lead"/>
    <m/>
    <m/>
    <m/>
    <s v="2020-12-06 09:46:14.523000+00:00"/>
    <s v="2022-10-20 07:46:21.104000+00:00"/>
    <m/>
  </r>
  <r>
    <s v="Chetan Kumar"/>
    <n v="1500000"/>
    <s v="INR"/>
    <n v="0"/>
    <s v="9/20/22"/>
    <s v="Sales"/>
    <s v="stat_kcR4fZg7TU7jjk1jAVua3qGLRS4J5uFayEjK5j02wtv"/>
    <s v="Unqualified"/>
    <n v="0"/>
    <s v="OpportunityStatusType.Lost"/>
    <m/>
    <m/>
    <s v="GMC (1+3)- Renewal"/>
    <s v="lead_rPcoYYV5eE9PHfQ3eOtt1wBuDQ7bhAwbVLZI87aroPX"/>
    <s v="COLD STAR LOGISTICS PVT. LTD"/>
    <s v="Bhairavi Jog"/>
    <s v="user_Iwn6da5WKkZqwUySK0oUuCb72pFP5WEm4zAb92ijqFe"/>
    <s v="Sonal Paithankar"/>
    <s v="2022-07-19 07:13:17.507000+00:00"/>
    <s v="2022-09-14 03:53:10.075000+00:00"/>
    <m/>
    <s v="Mumbai"/>
    <m/>
    <m/>
    <m/>
    <n v="120"/>
    <m/>
    <m/>
    <m/>
    <m/>
    <m/>
    <m/>
    <m/>
    <m/>
    <m/>
    <m/>
    <m/>
    <s v="Transportation &amp; Logistics"/>
    <m/>
    <m/>
    <m/>
    <m/>
    <m/>
    <m/>
    <m/>
    <m/>
    <m/>
    <m/>
    <m/>
    <m/>
    <x v="7"/>
    <m/>
    <s v="user_228eUmsdKIb9OItgmiDq1zD4aPZ1eqiapbaLAGeBf8g"/>
    <s v="Bhairavi Jog"/>
    <m/>
    <m/>
    <s v="September"/>
    <s v="Cold Call"/>
    <m/>
    <m/>
    <m/>
    <m/>
    <m/>
    <m/>
    <s v="2021-09-02 05:12:07.813000+00:00"/>
    <s v="2022-09-19 05:18:19.561000+00:00"/>
    <s v="GMC"/>
  </r>
  <r>
    <s v="Chetan Kumar"/>
    <n v="1000000"/>
    <s v="INR"/>
    <n v="0"/>
    <s v="9/30/22"/>
    <s v="Sales"/>
    <s v="stat_1hn9nRJaLbI53NxPuSQgo90kRpbpKsFlwN4oEGNUTdO"/>
    <s v="Lost"/>
    <n v="0"/>
    <s v="OpportunityStatusType.Lost"/>
    <s v="cont_It0SWN4KkK7SbBGwxMvIAuzmCNfeijhBmYdgqqJ13t4"/>
    <s v="Abhishek Karn"/>
    <s v="OJAS Programme - Wellness Opp"/>
    <s v="lead_M85obxJ0nIq3imJF9PsZ4oDcuYCRrBr8ymSHofGowk9"/>
    <s v="Hikal Limited - App Only"/>
    <s v="Mayur Gadiyar"/>
    <s v="user_Iwn6da5WKkZqwUySK0oUuCb72pFP5WEm4zAb92ijqFe"/>
    <s v="Sonal Paithankar"/>
    <s v="2022-04-28 17:55:55.082000+00:00"/>
    <s v="2022-09-14 03:52:28.398000+00:00"/>
    <m/>
    <s v="Mumbai"/>
    <m/>
    <m/>
    <m/>
    <n v="2300"/>
    <m/>
    <m/>
    <m/>
    <m/>
    <m/>
    <m/>
    <m/>
    <s v="PAID_SOCIAL"/>
    <m/>
    <m/>
    <m/>
    <s v="Chemical"/>
    <m/>
    <m/>
    <m/>
    <m/>
    <m/>
    <m/>
    <m/>
    <m/>
    <m/>
    <m/>
    <m/>
    <m/>
    <x v="3"/>
    <m/>
    <s v="user_bdUPAGjcS7p6513So3N4g3aWNS5HuBuVJi7bvCPAsLt"/>
    <s v="Mayur Gadiyar"/>
    <m/>
    <m/>
    <s v="June"/>
    <s v="Gated Content"/>
    <s v="Lusha"/>
    <m/>
    <s v="Mayur Leads"/>
    <m/>
    <m/>
    <m/>
    <s v="2021-11-11 03:21:19.836000+00:00"/>
    <s v="2022-09-29 17:14:48.894000+00:00"/>
    <m/>
  </r>
  <r>
    <s v="Abhiroop Ganguly"/>
    <n v="150000"/>
    <s v="INR"/>
    <n v="100"/>
    <s v="9/13/22"/>
    <s v="Sales"/>
    <s v="stat_OZRiD1474QRJIpvnjHCZfiIvKcVD6mIKSSTzg8SwDVx"/>
    <s v="Won- Payment Completed"/>
    <n v="1"/>
    <s v="OpportunityStatusType.Won"/>
    <s v="cont_Tr1ELRUocPtRmbnJDRgDPOeOK3e1hL3ffpHbLVeyefb"/>
    <s v="Prasad Kawte"/>
    <s v="GMC Renewal"/>
    <s v="lead_PqPMMae0g3uq7nFJdYTVOl3nTHyJVAHROQjfiUwepIn"/>
    <s v="ZermattGroup"/>
    <s v="Trupti Suryavanshi"/>
    <s v="user_U27GK6WjhLhUhi1EDKXV57xMpn8n8DMIOjci1q3UReZ"/>
    <s v="Abhiroop Ganguly"/>
    <s v="2022-09-13 11:34:17.910000+00:00"/>
    <s v="2022-09-13 13:04:09.821000+00:00"/>
    <m/>
    <s v="Pune"/>
    <m/>
    <m/>
    <m/>
    <n v="25"/>
    <m/>
    <m/>
    <m/>
    <m/>
    <m/>
    <m/>
    <m/>
    <m/>
    <m/>
    <m/>
    <m/>
    <m/>
    <m/>
    <m/>
    <m/>
    <m/>
    <m/>
    <m/>
    <m/>
    <m/>
    <m/>
    <m/>
    <m/>
    <m/>
    <x v="3"/>
    <m/>
    <s v="user_L8E6IFhq6UCzKLHa45LUUTZCznDuyDwFrGaEp9DXiUM"/>
    <s v="Trupti Suryavanshi"/>
    <s v="Anjali Nishu"/>
    <m/>
    <s v="September"/>
    <m/>
    <m/>
    <m/>
    <s v="Vaccine inbound"/>
    <m/>
    <m/>
    <m/>
    <s v="2021-04-28 12:13:20.723000+00:00"/>
    <s v="2022-09-13 13:04:26.416000+00:00"/>
    <s v="GMC"/>
  </r>
  <r>
    <s v="Abhiroop Ganguly"/>
    <n v="211542"/>
    <s v="INR"/>
    <n v="100"/>
    <s v="9/13/22"/>
    <s v="Sales"/>
    <s v="stat_OZRiD1474QRJIpvnjHCZfiIvKcVD6mIKSSTzg8SwDVx"/>
    <s v="Won- Payment Completed"/>
    <n v="1"/>
    <s v="OpportunityStatusType.Won"/>
    <s v="cont_B2fsQcosA05buOHRbDH7XBLLM5VWB5J8VttbwRjQN0d"/>
    <s v="Amlan Basu"/>
    <s v="GPA Renewal"/>
    <s v="lead_AeFfE7uaV0ucsHhaqpnTLib3OdmOb5PxhDpf1rjUa3I"/>
    <s v="Eversana"/>
    <s v="Trupti Suryavanshi"/>
    <s v="user_U27GK6WjhLhUhi1EDKXV57xMpn8n8DMIOjci1q3UReZ"/>
    <s v="Abhiroop Ganguly"/>
    <s v="2022-09-13 11:29:19.414000+00:00"/>
    <s v="2022-09-13 13:02:25.491000+00:00"/>
    <m/>
    <s v="Pune"/>
    <m/>
    <s v="2021-04-30 09:22:55+00:00"/>
    <m/>
    <n v="472"/>
    <m/>
    <m/>
    <m/>
    <m/>
    <m/>
    <m/>
    <m/>
    <s v="PAID_SOCIAL"/>
    <m/>
    <m/>
    <m/>
    <s v="Manufacturing"/>
    <m/>
    <m/>
    <m/>
    <m/>
    <m/>
    <m/>
    <m/>
    <m/>
    <m/>
    <m/>
    <m/>
    <m/>
    <x v="19"/>
    <m/>
    <s v="user_L8E6IFhq6UCzKLHa45LUUTZCznDuyDwFrGaEp9DXiUM"/>
    <s v="Trupti Suryavanshi"/>
    <s v="Anjali Nishu"/>
    <m/>
    <s v="September"/>
    <s v="Cold Call"/>
    <s v="Inbound via website"/>
    <m/>
    <s v="Employee Count 50"/>
    <m/>
    <m/>
    <m/>
    <s v="2021-04-30 09:25:38.310000+00:00"/>
    <s v="2022-10-20 09:24:40.711000+00:00"/>
    <s v="GPA"/>
  </r>
  <r>
    <s v="Abhiroop Ganguly"/>
    <n v="6400"/>
    <s v="INR"/>
    <n v="100"/>
    <s v="9/13/22"/>
    <s v="Sales"/>
    <s v="stat_OZRiD1474QRJIpvnjHCZfiIvKcVD6mIKSSTzg8SwDVx"/>
    <s v="Won- Payment Completed"/>
    <n v="1"/>
    <s v="OpportunityStatusType.Won"/>
    <s v="cont_Tr1ELRUocPtRmbnJDRgDPOeOK3e1hL3ffpHbLVeyefb"/>
    <s v="Prasad Kawte"/>
    <s v="GPA Renewal"/>
    <s v="lead_PqPMMae0g3uq7nFJdYTVOl3nTHyJVAHROQjfiUwepIn"/>
    <s v="ZermattGroup"/>
    <s v="Trupti Suryavanshi"/>
    <s v="user_U27GK6WjhLhUhi1EDKXV57xMpn8n8DMIOjci1q3UReZ"/>
    <s v="Abhiroop Ganguly"/>
    <s v="2022-09-13 11:35:05.999000+00:00"/>
    <s v="2022-09-13 13:04:26.340000+00:00"/>
    <m/>
    <s v="Pune"/>
    <m/>
    <m/>
    <m/>
    <n v="25"/>
    <m/>
    <m/>
    <m/>
    <m/>
    <m/>
    <m/>
    <m/>
    <m/>
    <m/>
    <m/>
    <m/>
    <m/>
    <m/>
    <m/>
    <m/>
    <m/>
    <m/>
    <m/>
    <m/>
    <m/>
    <m/>
    <m/>
    <m/>
    <m/>
    <x v="3"/>
    <m/>
    <s v="user_L8E6IFhq6UCzKLHa45LUUTZCznDuyDwFrGaEp9DXiUM"/>
    <s v="Trupti Suryavanshi"/>
    <s v="Anjali Nishu"/>
    <m/>
    <s v="September"/>
    <m/>
    <m/>
    <m/>
    <s v="Vaccine inbound"/>
    <m/>
    <m/>
    <m/>
    <s v="2021-04-28 12:13:20.723000+00:00"/>
    <s v="2022-09-13 13:04:26.416000+00:00"/>
    <s v="GPA"/>
  </r>
  <r>
    <s v="Abhiroop Ganguly"/>
    <n v="3706607"/>
    <s v="INR"/>
    <n v="100"/>
    <s v="9/13/22"/>
    <s v="Sales"/>
    <s v="stat_OZRiD1474QRJIpvnjHCZfiIvKcVD6mIKSSTzg8SwDVx"/>
    <s v="Won- Payment Completed"/>
    <n v="1"/>
    <s v="OpportunityStatusType.Won"/>
    <s v="cont_P7ZO3UyYIqPxuziBlYHySiZ5H1OwzgChIBhOadBHBkD"/>
    <s v="Sneha Ojha"/>
    <s v="Parental GMC"/>
    <s v="lead_AeFfE7uaV0ucsHhaqpnTLib3OdmOb5PxhDpf1rjUa3I"/>
    <s v="Eversana"/>
    <s v="Trupti Suryavanshi"/>
    <s v="user_U27GK6WjhLhUhi1EDKXV57xMpn8n8DMIOjci1q3UReZ"/>
    <s v="Abhiroop Ganguly"/>
    <s v="2022-08-11 05:35:17.213000+00:00"/>
    <s v="2022-09-13 13:00:15.924000+00:00"/>
    <m/>
    <s v="Pune"/>
    <m/>
    <s v="2021-04-30 09:22:55+00:00"/>
    <m/>
    <n v="472"/>
    <m/>
    <m/>
    <m/>
    <m/>
    <m/>
    <m/>
    <m/>
    <s v="PAID_SOCIAL"/>
    <m/>
    <m/>
    <m/>
    <s v="Manufacturing"/>
    <m/>
    <m/>
    <m/>
    <m/>
    <m/>
    <m/>
    <m/>
    <m/>
    <m/>
    <m/>
    <m/>
    <m/>
    <x v="19"/>
    <m/>
    <s v="user_L8E6IFhq6UCzKLHa45LUUTZCznDuyDwFrGaEp9DXiUM"/>
    <s v="Trupti Suryavanshi"/>
    <s v="Anjali Nishu"/>
    <m/>
    <s v="September"/>
    <s v="Cold Call"/>
    <s v="Inbound via website"/>
    <m/>
    <s v="Employee Count 50"/>
    <m/>
    <m/>
    <m/>
    <s v="2021-04-30 09:25:38.310000+00:00"/>
    <s v="2022-10-20 09:24:40.711000+00:00"/>
    <s v="GMC"/>
  </r>
  <r>
    <s v="Abhiroop Ganguly"/>
    <n v="4400000"/>
    <s v="INR"/>
    <n v="100"/>
    <s v="9/13/22"/>
    <s v="Sales"/>
    <s v="stat_OZRiD1474QRJIpvnjHCZfiIvKcVD6mIKSSTzg8SwDVx"/>
    <s v="Won- Payment Completed"/>
    <n v="1"/>
    <s v="OpportunityStatusType.Won"/>
    <s v="cont_B2fsQcosA05buOHRbDH7XBLLM5VWB5J8VttbwRjQN0d"/>
    <s v="Amlan Basu"/>
    <s v="GMC Renewal"/>
    <s v="lead_AeFfE7uaV0ucsHhaqpnTLib3OdmOb5PxhDpf1rjUa3I"/>
    <s v="Eversana"/>
    <s v="Trupti Suryavanshi"/>
    <s v="user_U27GK6WjhLhUhi1EDKXV57xMpn8n8DMIOjci1q3UReZ"/>
    <s v="Abhiroop Ganguly"/>
    <s v="2022-06-30 06:25:59.411000+00:00"/>
    <s v="2022-09-13 13:01:01.435000+00:00"/>
    <m/>
    <s v="Pune"/>
    <m/>
    <s v="2021-04-30 09:22:55+00:00"/>
    <m/>
    <n v="472"/>
    <m/>
    <m/>
    <m/>
    <m/>
    <m/>
    <m/>
    <m/>
    <s v="PAID_SOCIAL"/>
    <m/>
    <m/>
    <m/>
    <s v="Manufacturing"/>
    <m/>
    <m/>
    <m/>
    <m/>
    <m/>
    <m/>
    <m/>
    <m/>
    <m/>
    <m/>
    <m/>
    <m/>
    <x v="19"/>
    <m/>
    <s v="user_L8E6IFhq6UCzKLHa45LUUTZCznDuyDwFrGaEp9DXiUM"/>
    <s v="Trupti Suryavanshi"/>
    <s v="Anjali Nishu"/>
    <m/>
    <s v="September"/>
    <s v="Cold Call"/>
    <s v="Inbound via website"/>
    <m/>
    <s v="Employee Count 50"/>
    <m/>
    <m/>
    <m/>
    <s v="2021-04-30 09:25:38.310000+00:00"/>
    <s v="2022-10-20 09:24:40.711000+00:00"/>
    <s v="GMC"/>
  </r>
  <r>
    <s v="Sanket Kulkarni"/>
    <n v="1400000"/>
    <s v="INR"/>
    <n v="0"/>
    <s v="9/16/22"/>
    <s v="Sales"/>
    <s v="stat_kcR4fZg7TU7jjk1jAVua3qGLRS4J5uFayEjK5j02wtv"/>
    <s v="Unqualified"/>
    <n v="0"/>
    <s v="OpportunityStatusType.Lost"/>
    <s v="cont_yU36SapHdFFwyeGdhDEkKqXhKNrcU0YmXYsAq7vEdsD"/>
    <s v="Mangesh Bakshi"/>
    <s v="GMC ren (1+3)"/>
    <s v="lead_BV5MG6uGSWT1qBC5J3IrzkCwxZh4wqocHdGGEGFuBgt"/>
    <s v="Resilient Cosmeceuticals Pvt. Ltd."/>
    <s v="Gauri Jori"/>
    <s v="user_k8sSUtRXfYEMul9CBIF4ZOmv3vnev5cdEvVZbtETMKp"/>
    <s v="Sanket Kulkarni"/>
    <s v="2022-09-09 07:33:39.854000+00:00"/>
    <s v="2022-09-13 10:31:07.559000+00:00"/>
    <m/>
    <s v="Pune"/>
    <m/>
    <s v="2020-09-14 07:40:51+00:00"/>
    <m/>
    <n v="121"/>
    <m/>
    <m/>
    <m/>
    <m/>
    <m/>
    <m/>
    <m/>
    <m/>
    <m/>
    <m/>
    <m/>
    <s v="Manufacturing"/>
    <m/>
    <m/>
    <m/>
    <m/>
    <m/>
    <m/>
    <m/>
    <m/>
    <m/>
    <m/>
    <m/>
    <m/>
    <x v="3"/>
    <m/>
    <s v="user_5YHA1ZU4iP896lD1YJehdJcMx7ZEgWCpulT4T2c3pJ3"/>
    <s v="Gauri Jori"/>
    <m/>
    <m/>
    <s v="September"/>
    <s v="Cold Call"/>
    <m/>
    <m/>
    <m/>
    <m/>
    <m/>
    <m/>
    <s v="2020-12-06 09:49:31.423000+00:00"/>
    <s v="2022-09-16 05:40:59.107000+00:00"/>
    <m/>
  </r>
  <r>
    <s v="Vivek Singh"/>
    <n v="6000000"/>
    <s v="INR"/>
    <n v="0"/>
    <s v="9/15/22"/>
    <s v="Sales"/>
    <s v="stat_1hn9nRJaLbI53NxPuSQgo90kRpbpKsFlwN4oEGNUTdO"/>
    <s v="Lost"/>
    <n v="0"/>
    <s v="OpportunityStatusType.Lost"/>
    <s v="cont_6dBdOE2Pvobqr7JGudiPzzPpPeTdNsiSfNCTkUjzAyi"/>
    <s v="Vaquas Hussain"/>
    <s v="GMC - family floater 1500"/>
    <s v="lead_5NB1skMzTefEFRBLdPtB9smwnqkeXZ9u3Zy6hTKSgBc"/>
    <s v="Innovations Management"/>
    <s v="Daya Gowda"/>
    <s v="user_6dalmZ7hmWD47jhCVGdU1SSEcFMsz9rWtW2jPORgJvj"/>
    <s v="Vivek Singh"/>
    <s v="2022-07-15 04:43:20.258000+00:00"/>
    <s v="2022-09-13 05:27:04.206000+00:00"/>
    <m/>
    <s v="Bangalore"/>
    <m/>
    <m/>
    <m/>
    <n v="1500"/>
    <m/>
    <m/>
    <m/>
    <m/>
    <m/>
    <m/>
    <m/>
    <m/>
    <m/>
    <m/>
    <m/>
    <s v="Automotive"/>
    <m/>
    <m/>
    <m/>
    <m/>
    <m/>
    <m/>
    <m/>
    <m/>
    <m/>
    <m/>
    <m/>
    <m/>
    <x v="13"/>
    <m/>
    <s v="user_ojX3B6giQCeKnOjqd4gdwXUl0CqqHMXNORvxR6POXn6"/>
    <s v="Abhishek Chauhan"/>
    <s v="Yogesh Shukla"/>
    <m/>
    <s v="September"/>
    <s v="Cold Call"/>
    <m/>
    <m/>
    <m/>
    <m/>
    <m/>
    <m/>
    <s v="2022-04-03 18:10:50.318000+00:00"/>
    <s v="2022-10-20 10:22:49.033000+00:00"/>
    <m/>
  </r>
  <r>
    <s v="Sanket Kulkarni"/>
    <n v="11000000"/>
    <s v="INR"/>
    <n v="0"/>
    <s v="9/15/22"/>
    <s v="Sales"/>
    <s v="stat_kcR4fZg7TU7jjk1jAVua3qGLRS4J5uFayEjK5j02wtv"/>
    <s v="Unqualified"/>
    <n v="0"/>
    <s v="OpportunityStatusType.Lost"/>
    <s v="cont_nSdO3ta7fsRTD4iXWVqrcNJJccnAQkU6sqPVHQzrghM"/>
    <s v="Doreen Dsouza"/>
    <s v="GMC Renewal"/>
    <s v="lead_T0JjWBzs75sramWsPi5OwtCZ9ZbzgoG1c4c0sj9DCpl"/>
    <s v="eQ Technologic"/>
    <s v="Trupti Suryavanshi"/>
    <s v="user_k8sSUtRXfYEMul9CBIF4ZOmv3vnev5cdEvVZbtETMKp"/>
    <s v="Sanket Kulkarni"/>
    <s v="2022-08-29 05:08:08.106000+00:00"/>
    <s v="2022-09-13 07:08:12.230000+00:00"/>
    <m/>
    <s v="Pune"/>
    <m/>
    <s v="2020-08-14 08:05:16+00:00"/>
    <m/>
    <n v="645"/>
    <m/>
    <m/>
    <m/>
    <m/>
    <m/>
    <m/>
    <m/>
    <m/>
    <m/>
    <m/>
    <m/>
    <s v="IT Services &amp; IT Consulting"/>
    <m/>
    <m/>
    <m/>
    <m/>
    <m/>
    <m/>
    <m/>
    <m/>
    <m/>
    <m/>
    <m/>
    <m/>
    <x v="3"/>
    <m/>
    <s v="user_L8E6IFhq6UCzKLHa45LUUTZCznDuyDwFrGaEp9DXiUM"/>
    <s v="Trupti Suryavanshi"/>
    <m/>
    <m/>
    <s v="September"/>
    <s v="Cold Call"/>
    <m/>
    <m/>
    <m/>
    <m/>
    <m/>
    <m/>
    <s v="2020-12-06 09:46:37.199000+00:00"/>
    <s v="2022-10-10 08:19:04.393000+00:00"/>
    <s v="GMC"/>
  </r>
  <r>
    <s v="Sanket Kulkarni"/>
    <n v="800000"/>
    <s v="INR"/>
    <n v="0"/>
    <s v="9/22/22"/>
    <s v="Sales"/>
    <s v="stat_1hn9nRJaLbI53NxPuSQgo90kRpbpKsFlwN4oEGNUTdO"/>
    <s v="Lost"/>
    <n v="0"/>
    <s v="OpportunityStatusType.Lost"/>
    <s v="cont_ToqSTkSPe9iiMG4b6fbxtGrdfmK27bpEHp8aoHOcdiD"/>
    <s v="Kundan Kakade"/>
    <s v="GMC Renewal"/>
    <s v="lead_OyHcS5fP8VcvMQXiF1ZOlhgKjgtyedbYGqZjTKwabqg"/>
    <s v="Rich Products &amp; Solutions Pvt. Ltd."/>
    <s v="Trupti Suryavanshi"/>
    <s v="user_k8sSUtRXfYEMul9CBIF4ZOmv3vnev5cdEvVZbtETMKp"/>
    <s v="Sanket Kulkarni"/>
    <s v="2022-07-04 06:23:58.170000+00:00"/>
    <s v="2022-09-13 07:56:47.919000+00:00"/>
    <m/>
    <s v="Pune"/>
    <m/>
    <m/>
    <m/>
    <n v="220"/>
    <m/>
    <m/>
    <m/>
    <m/>
    <m/>
    <m/>
    <m/>
    <s v="PAID_SOCIAL"/>
    <m/>
    <m/>
    <m/>
    <m/>
    <m/>
    <m/>
    <m/>
    <m/>
    <m/>
    <m/>
    <m/>
    <m/>
    <m/>
    <m/>
    <m/>
    <m/>
    <x v="3"/>
    <m/>
    <s v="user_L8E6IFhq6UCzKLHa45LUUTZCznDuyDwFrGaEp9DXiUM"/>
    <s v="Trupti Suryavanshi"/>
    <m/>
    <m/>
    <s v="September"/>
    <s v="Gated Content"/>
    <m/>
    <m/>
    <s v="Employee Engagement Handbook"/>
    <m/>
    <m/>
    <m/>
    <s v="2022-06-10 07:03:49.516000+00:00"/>
    <s v="2022-09-21 05:23:53.084000+00:00"/>
    <s v="GMC"/>
  </r>
  <r>
    <s v="Vivek Singh"/>
    <n v="50000"/>
    <s v="INR"/>
    <n v="0"/>
    <s v="9/15/22"/>
    <s v="Sales"/>
    <s v="stat_1hn9nRJaLbI53NxPuSQgo90kRpbpKsFlwN4oEGNUTdO"/>
    <s v="Lost"/>
    <n v="0"/>
    <s v="OpportunityStatusType.Lost"/>
    <s v="cont_6dBdOE2Pvobqr7JGudiPzzPpPeTdNsiSfNCTkUjzAyi"/>
    <s v="Vaquas Hussain"/>
    <s v="GPA"/>
    <s v="lead_5NB1skMzTefEFRBLdPtB9smwnqkeXZ9u3Zy6hTKSgBc"/>
    <s v="Innovations Management"/>
    <s v="Daya Gowda"/>
    <s v="user_6dalmZ7hmWD47jhCVGdU1SSEcFMsz9rWtW2jPORgJvj"/>
    <s v="Vivek Singh"/>
    <s v="2022-06-08 11:51:22.188000+00:00"/>
    <s v="2022-09-13 05:26:49.924000+00:00"/>
    <m/>
    <s v="Bangalore"/>
    <m/>
    <m/>
    <m/>
    <n v="1500"/>
    <m/>
    <m/>
    <m/>
    <m/>
    <m/>
    <m/>
    <m/>
    <m/>
    <m/>
    <m/>
    <m/>
    <s v="Automotive"/>
    <m/>
    <m/>
    <m/>
    <m/>
    <m/>
    <m/>
    <m/>
    <m/>
    <m/>
    <m/>
    <m/>
    <m/>
    <x v="13"/>
    <m/>
    <s v="user_ojX3B6giQCeKnOjqd4gdwXUl0CqqHMXNORvxR6POXn6"/>
    <s v="Abhishek Chauhan"/>
    <s v="Yogesh Shukla"/>
    <m/>
    <s v="September"/>
    <s v="Cold Call"/>
    <m/>
    <m/>
    <m/>
    <m/>
    <m/>
    <m/>
    <s v="2022-04-03 18:10:50.318000+00:00"/>
    <s v="2022-10-20 10:22:49.033000+00:00"/>
    <m/>
  </r>
  <r>
    <s v="Vikas Gupta"/>
    <n v="22140761"/>
    <s v="INR"/>
    <n v="100"/>
    <s v="9/13/22"/>
    <s v="Sales"/>
    <s v="stat_OZRiD1474QRJIpvnjHCZfiIvKcVD6mIKSSTzg8SwDVx"/>
    <s v="Won- Payment Completed"/>
    <n v="1"/>
    <s v="OpportunityStatusType.Won"/>
    <s v="cont_xeSdeRohbrKNTu7Fqnyt6GzcoPyJzgN1yUGJnIXEy6X"/>
    <s v="Medha Paranjpe"/>
    <s v="."/>
    <s v="lead_oERt9gGUQk9x9PWLe8HJwwNPRGA0ZwXqi6TIAMxV9Z7"/>
    <s v="Podar Education Network"/>
    <s v="Pranav Kenjale"/>
    <s v="user_lccnw70UrYzjPcbxrA5N9qp8LF1vx6aP08yPEdeU06P"/>
    <s v="Vikas Gupta"/>
    <s v="2022-06-28 11:09:13.315000+00:00"/>
    <s v="2022-09-13 03:45:49.177000+00:00"/>
    <m/>
    <s v="Mumbai"/>
    <m/>
    <m/>
    <m/>
    <n v="8178"/>
    <m/>
    <m/>
    <m/>
    <m/>
    <m/>
    <m/>
    <m/>
    <m/>
    <m/>
    <m/>
    <m/>
    <s v="Education"/>
    <m/>
    <m/>
    <m/>
    <m/>
    <m/>
    <m/>
    <m/>
    <m/>
    <m/>
    <m/>
    <m/>
    <m/>
    <x v="3"/>
    <m/>
    <s v="user_Jujy0sFufO9J3qwY7aNpCCnF6nFZMrfvciNEydEzhaI"/>
    <s v="Shreya Solanki"/>
    <s v="Jayesh Gandhi; Shahid Shaikh"/>
    <m/>
    <s v="September"/>
    <s v="Cold Call"/>
    <m/>
    <m/>
    <m/>
    <m/>
    <m/>
    <m/>
    <s v="2021-08-02 07:48:35.673000+00:00"/>
    <s v="2022-10-10 07:35:39.519000+00:00"/>
    <s v="GMC"/>
  </r>
  <r>
    <s v="Vikas Raj"/>
    <n v="2000000"/>
    <s v="INR"/>
    <n v="50"/>
    <d v="2022-08-09T00:00:00"/>
    <s v="Sales"/>
    <s v="stat_kLhaUSYbyIgQOHjvcKAHYNQn1lIjd0wTZfiU50Lt3mL"/>
    <s v="Demo Completed"/>
    <n v="0"/>
    <s v="OpportunityStatusType.Active"/>
    <s v="cont_Y40oG5ZwX8XnRkFvQs5blSOEbBw48rrSOopP2TbID5z"/>
    <s v="Shubhakar"/>
    <s v="GPA Renewal"/>
    <s v="lead_pjVtyf2linxbzd2q6cgV7lBXAIHWYwLsj3BNZ2WALZm"/>
    <s v="Puravankara ltd"/>
    <s v="Vikas Raj"/>
    <s v="user_BtmkQ6xvtDyCMLstiH7YmmQURsFQdjarGcnSBd9UgEk"/>
    <s v="Vikas Raj"/>
    <s v="2022-09-07 06:01:39.560000+00:00"/>
    <s v="2022-09-13 04:54:14.599000+00:00"/>
    <m/>
    <s v="Bangalore"/>
    <m/>
    <m/>
    <m/>
    <n v="1005"/>
    <m/>
    <m/>
    <m/>
    <m/>
    <m/>
    <m/>
    <m/>
    <m/>
    <m/>
    <m/>
    <m/>
    <s v="Others"/>
    <s v="TATA AIG"/>
    <m/>
    <m/>
    <m/>
    <m/>
    <m/>
    <m/>
    <m/>
    <m/>
    <m/>
    <m/>
    <m/>
    <x v="9"/>
    <m/>
    <s v="user_BtmkQ6xvtDyCMLstiH7YmmQURsFQdjarGcnSBd9UgEk"/>
    <s v="Vikas Raj"/>
    <m/>
    <m/>
    <s v="December"/>
    <s v="Cold Call"/>
    <m/>
    <m/>
    <s v="Ref - Sreenivas"/>
    <m/>
    <m/>
    <m/>
    <s v="2022-03-31 10:55:31.352000+00:00"/>
    <s v="2022-10-12 10:13:31.775000+00:00"/>
    <m/>
  </r>
  <r>
    <s v="Satyam Tiwari"/>
    <n v="200000"/>
    <s v="INR"/>
    <n v="0"/>
    <s v="9/30/22"/>
    <s v="Sales"/>
    <s v="stat_kcR4fZg7TU7jjk1jAVua3qGLRS4J5uFayEjK5j02wtv"/>
    <s v="Unqualified"/>
    <n v="0"/>
    <s v="OpportunityStatusType.Lost"/>
    <s v="cont_1XsPUUEqrmjj5NAkC0cyJfVyjrUxh6IH67rzlvikWLb"/>
    <s v="Jisha Prashant"/>
    <m/>
    <s v="lead_QpsZ9KiynQJPeXH4hyKo5oxOiszTuhX7g7WBMmJ0flE"/>
    <s v="Sunpet (TPAC PACKAGING)"/>
    <s v="Nikhil Ahuja"/>
    <s v="user_2YgShwgjLNI4FjAqgE9PtKsdIaGh919JGcFG919fe5B"/>
    <s v="Satyam Tiwari"/>
    <s v="2022-05-12 10:05:12.323000+00:00"/>
    <s v="2022-09-12 11:08:48.610000+00:00"/>
    <m/>
    <s v="Mumbai"/>
    <m/>
    <m/>
    <m/>
    <n v="320"/>
    <m/>
    <m/>
    <m/>
    <m/>
    <m/>
    <m/>
    <m/>
    <m/>
    <m/>
    <m/>
    <m/>
    <m/>
    <m/>
    <m/>
    <m/>
    <m/>
    <m/>
    <m/>
    <m/>
    <m/>
    <m/>
    <m/>
    <m/>
    <m/>
    <x v="3"/>
    <m/>
    <s v="user_ocHSJH83OJnHCvKyMbjx8WOOK8PMgAUGIj1qK0q0dMV"/>
    <s v="Nikhil Ahuja"/>
    <m/>
    <m/>
    <m/>
    <s v="Gated Content"/>
    <m/>
    <m/>
    <s v="Employee Engagement Handbook"/>
    <m/>
    <m/>
    <m/>
    <s v="2021-04-27 08:50:31.772000+00:00"/>
    <s v="2022-09-12 11:08:55.550000+00:00"/>
    <s v="GTL"/>
  </r>
  <r>
    <s v="Vivek Singh"/>
    <n v="20000"/>
    <s v="INR"/>
    <n v="0"/>
    <s v="9/30/22"/>
    <s v="Sales"/>
    <s v="stat_kcR4fZg7TU7jjk1jAVua3qGLRS4J5uFayEjK5j02wtv"/>
    <s v="Unqualified"/>
    <n v="0"/>
    <s v="OpportunityStatusType.Lost"/>
    <s v="cont_QvmvG1PG4gF2eMnuNbIHOjugA7wikRlVAUNqbqz166T"/>
    <s v="Priyanka Azad"/>
    <s v="GPA - Renewal"/>
    <s v="lead_whKdONbacont6RqcV7RuCAMEMBljKvT4YOYrck9xvW8"/>
    <s v="Wisetech Global"/>
    <s v="Shreenath Bhat"/>
    <s v="user_6dalmZ7hmWD47jhCVGdU1SSEcFMsz9rWtW2jPORgJvj"/>
    <s v="Vivek Singh"/>
    <s v="2022-07-21 10:55:39.702000+00:00"/>
    <s v="2022-09-12 10:18:36.762000+00:00"/>
    <m/>
    <s v="Bangalore"/>
    <m/>
    <m/>
    <m/>
    <n v="120"/>
    <m/>
    <m/>
    <m/>
    <m/>
    <m/>
    <m/>
    <m/>
    <m/>
    <m/>
    <m/>
    <m/>
    <s v="IT Services &amp; IT Consulting"/>
    <m/>
    <m/>
    <m/>
    <m/>
    <m/>
    <m/>
    <m/>
    <m/>
    <m/>
    <m/>
    <m/>
    <m/>
    <x v="8"/>
    <m/>
    <s v="user_vMd4rmcrSbjykdyL2J7rrYn84SWdcNc5FKligrmItPw"/>
    <s v="Shreenath Bhat"/>
    <m/>
    <m/>
    <s v="September"/>
    <m/>
    <m/>
    <m/>
    <s v="Lead Magnet Lead"/>
    <m/>
    <m/>
    <m/>
    <s v="2021-09-04 22:35:42.070000+00:00"/>
    <s v="2022-09-23 12:52:47.139000+00:00"/>
    <s v="GPA"/>
  </r>
  <r>
    <s v="Prateek Wadhwa"/>
    <n v="40000"/>
    <s v="INR"/>
    <n v="0"/>
    <s v="9/30/22"/>
    <s v="Sales"/>
    <s v="stat_kcR4fZg7TU7jjk1jAVua3qGLRS4J5uFayEjK5j02wtv"/>
    <s v="Unqualified"/>
    <n v="0"/>
    <s v="OpportunityStatusType.Lost"/>
    <s v="cont_0qtfiZ8M3FdjIV7AkN8cd0kOnz4HQbB6P8bhEiMZtfq"/>
    <s v="mamta Kanaya"/>
    <m/>
    <s v="lead_18jeDOz2b88A6JbWjChjPKOTVhv52KGl5XhNa1jGkz1"/>
    <s v="Gaja Capital"/>
    <s v="Prateek Wadhwa"/>
    <s v="user_FdWFezbLzkYQcGsBUsjZO25nr2poK2nRbqV47Rs5Kfm"/>
    <s v="Prateek Wadhwa"/>
    <s v="2022-08-29 10:19:43.162000+00:00"/>
    <s v="2022-09-12 11:47:58.515000+00:00"/>
    <m/>
    <s v="Mumbai"/>
    <m/>
    <m/>
    <m/>
    <n v="43"/>
    <m/>
    <m/>
    <m/>
    <m/>
    <m/>
    <m/>
    <m/>
    <m/>
    <m/>
    <m/>
    <m/>
    <s v="Banking &amp; Finance"/>
    <m/>
    <m/>
    <m/>
    <m/>
    <m/>
    <m/>
    <m/>
    <m/>
    <m/>
    <m/>
    <m/>
    <m/>
    <x v="8"/>
    <m/>
    <s v="user_FdWFezbLzkYQcGsBUsjZO25nr2poK2nRbqV47Rs5Kfm"/>
    <s v="Prateek Wadhwa"/>
    <m/>
    <m/>
    <s v="September"/>
    <s v="Cold Call"/>
    <m/>
    <m/>
    <s v="AM Opps - Kunal"/>
    <m/>
    <m/>
    <m/>
    <s v="2021-11-18 08:11:16.835000+00:00"/>
    <s v="2022-09-20 15:11:29.736000+00:00"/>
    <s v="GMC"/>
  </r>
  <r>
    <s v="Vivek Singh"/>
    <n v="500000"/>
    <s v="INR"/>
    <n v="0"/>
    <s v="9/30/22"/>
    <s v="Sales"/>
    <s v="stat_kcR4fZg7TU7jjk1jAVua3qGLRS4J5uFayEjK5j02wtv"/>
    <s v="Unqualified"/>
    <n v="0"/>
    <s v="OpportunityStatusType.Lost"/>
    <s v="cont_OL6XnWDCASmuyxzf0K87mVrMl4U74li6LOPBCiRFWiL"/>
    <s v="Archana Pradeep"/>
    <s v="GMC - 1+3 policy  Fresh"/>
    <s v="lead_sLlbJJHIWv6Y6UDTnvk4IlxACZBqmogoJECEDzqiEwJ"/>
    <s v="Sogo Computers Private Limited"/>
    <s v="Daya Gowda"/>
    <s v="user_6dalmZ7hmWD47jhCVGdU1SSEcFMsz9rWtW2jPORgJvj"/>
    <s v="Vivek Singh"/>
    <s v="2022-06-09 09:58:09.617000+00:00"/>
    <s v="2022-09-12 10:11:59.424000+00:00"/>
    <m/>
    <s v="Bangalore"/>
    <m/>
    <m/>
    <m/>
    <n v="170"/>
    <m/>
    <m/>
    <m/>
    <m/>
    <m/>
    <m/>
    <m/>
    <m/>
    <m/>
    <m/>
    <m/>
    <s v="IT Services &amp; IT Consulting"/>
    <m/>
    <m/>
    <m/>
    <m/>
    <m/>
    <m/>
    <m/>
    <m/>
    <m/>
    <m/>
    <m/>
    <m/>
    <x v="6"/>
    <m/>
    <s v="user_encRk5bIEFN6ZA11h4WH2AdZTiZpogLSlMIaj0E30SZ"/>
    <s v="Daya Gowda"/>
    <m/>
    <m/>
    <m/>
    <s v="Cold Call"/>
    <m/>
    <m/>
    <m/>
    <m/>
    <m/>
    <m/>
    <s v="2022-05-06 10:48:22.343000+00:00"/>
    <s v="2022-09-12 10:12:24.480000+00:00"/>
    <m/>
  </r>
  <r>
    <s v="Vivek Singh"/>
    <n v="200000"/>
    <s v="INR"/>
    <n v="0"/>
    <s v="9/30/22"/>
    <s v="Sales"/>
    <s v="stat_kcR4fZg7TU7jjk1jAVua3qGLRS4J5uFayEjK5j02wtv"/>
    <s v="Unqualified"/>
    <n v="0"/>
    <s v="OpportunityStatusType.Lost"/>
    <s v="cont_tXkOJ3laHf0RWtl7au4L9gdzouK9Z6jGKIfUvec3kNP"/>
    <s v="Jagadeesha R S"/>
    <s v="GMC - Fresh"/>
    <s v="lead_j8CAKsHV5p17TnJtcBBHVTPklgPW6jC7UlVTqp4OR3r"/>
    <s v="RAPIDBOX LOGISTICS PRIVATE LIMITED"/>
    <s v="Daya Gowda"/>
    <s v="user_6dalmZ7hmWD47jhCVGdU1SSEcFMsz9rWtW2jPORgJvj"/>
    <s v="Vivek Singh"/>
    <s v="2022-06-17 09:27:57.171000+00:00"/>
    <s v="2022-09-12 10:13:16.183000+00:00"/>
    <m/>
    <s v="Bangalore"/>
    <m/>
    <m/>
    <m/>
    <n v="25"/>
    <m/>
    <m/>
    <m/>
    <m/>
    <m/>
    <m/>
    <m/>
    <m/>
    <m/>
    <m/>
    <m/>
    <s v="Transportation &amp; Logistics"/>
    <m/>
    <m/>
    <m/>
    <m/>
    <m/>
    <m/>
    <m/>
    <m/>
    <m/>
    <m/>
    <m/>
    <m/>
    <x v="6"/>
    <m/>
    <s v="user_encRk5bIEFN6ZA11h4WH2AdZTiZpogLSlMIaj0E30SZ"/>
    <s v="Daya Gowda"/>
    <m/>
    <m/>
    <m/>
    <s v="Cold Call"/>
    <m/>
    <m/>
    <m/>
    <m/>
    <m/>
    <m/>
    <s v="2022-06-17 09:26:05.561000+00:00"/>
    <s v="2022-09-29 11:24:47.202000+00:00"/>
    <m/>
  </r>
  <r>
    <s v="Vivek Singh"/>
    <n v="700000"/>
    <s v="INR"/>
    <n v="0"/>
    <s v="9/30/22"/>
    <s v="Sales"/>
    <s v="stat_kcR4fZg7TU7jjk1jAVua3qGLRS4J5uFayEjK5j02wtv"/>
    <s v="Unqualified"/>
    <n v="0"/>
    <s v="OpportunityStatusType.Lost"/>
    <s v="cont_QvmvG1PG4gF2eMnuNbIHOjugA7wikRlVAUNqbqz166T"/>
    <s v="Priyanka Azad"/>
    <s v="GMC - Renewal - September"/>
    <s v="lead_whKdONbacont6RqcV7RuCAMEMBljKvT4YOYrck9xvW8"/>
    <s v="Wisetech Global"/>
    <s v="Shreenath Bhat"/>
    <s v="user_6dalmZ7hmWD47jhCVGdU1SSEcFMsz9rWtW2jPORgJvj"/>
    <s v="Vivek Singh"/>
    <s v="2022-07-21 10:54:17.770000+00:00"/>
    <s v="2022-09-12 10:18:30.380000+00:00"/>
    <m/>
    <s v="Bangalore"/>
    <m/>
    <m/>
    <m/>
    <n v="120"/>
    <m/>
    <m/>
    <m/>
    <m/>
    <m/>
    <m/>
    <m/>
    <m/>
    <m/>
    <m/>
    <m/>
    <s v="IT Services &amp; IT Consulting"/>
    <m/>
    <m/>
    <m/>
    <m/>
    <m/>
    <m/>
    <m/>
    <m/>
    <m/>
    <m/>
    <m/>
    <m/>
    <x v="8"/>
    <m/>
    <s v="user_vMd4rmcrSbjykdyL2J7rrYn84SWdcNc5FKligrmItPw"/>
    <s v="Shreenath Bhat"/>
    <m/>
    <m/>
    <s v="September"/>
    <m/>
    <m/>
    <m/>
    <s v="Lead Magnet Lead"/>
    <m/>
    <m/>
    <m/>
    <s v="2021-09-04 22:35:42.070000+00:00"/>
    <s v="2022-09-23 12:52:47.139000+00:00"/>
    <s v="GMC"/>
  </r>
  <r>
    <s v="Vivek Singh"/>
    <n v="2000000"/>
    <s v="INR"/>
    <n v="0"/>
    <d v="2022-12-09T00:00:00"/>
    <s v="Sales"/>
    <s v="stat_kcR4fZg7TU7jjk1jAVua3qGLRS4J5uFayEjK5j02wtv"/>
    <s v="Unqualified"/>
    <n v="0"/>
    <s v="OpportunityStatusType.Lost"/>
    <m/>
    <m/>
    <s v="GMC"/>
    <s v="lead_3zts7PJBadNRrtfvNUNn5lAcChvpUgt0PDXu67iXRKk"/>
    <s v="Sunrise system Inc"/>
    <s v="Daya Gowda"/>
    <s v="user_6dalmZ7hmWD47jhCVGdU1SSEcFMsz9rWtW2jPORgJvj"/>
    <s v="Vivek Singh"/>
    <s v="2022-05-30 10:14:52.100000+00:00"/>
    <s v="2022-09-12 10:02:40.391000+00:00"/>
    <m/>
    <s v="Bangalore"/>
    <m/>
    <m/>
    <m/>
    <n v="400"/>
    <m/>
    <m/>
    <m/>
    <m/>
    <m/>
    <m/>
    <m/>
    <m/>
    <m/>
    <m/>
    <m/>
    <s v="IT Services &amp; IT Consulting"/>
    <m/>
    <m/>
    <m/>
    <m/>
    <m/>
    <m/>
    <m/>
    <m/>
    <m/>
    <m/>
    <m/>
    <m/>
    <x v="3"/>
    <m/>
    <s v="user_encRk5bIEFN6ZA11h4WH2AdZTiZpogLSlMIaj0E30SZ"/>
    <s v="Daya Gowda"/>
    <m/>
    <m/>
    <s v="August"/>
    <s v="Cold Call"/>
    <m/>
    <m/>
    <m/>
    <m/>
    <m/>
    <m/>
    <s v="2022-03-30 04:53:53.885000+00:00"/>
    <s v="2022-09-12 11:22:56.885000+00:00"/>
    <m/>
  </r>
  <r>
    <s v="Vivek Singh"/>
    <n v="200000"/>
    <s v="INR"/>
    <n v="0"/>
    <s v="9/16/22"/>
    <s v="Sales"/>
    <s v="stat_kcR4fZg7TU7jjk1jAVua3qGLRS4J5uFayEjK5j02wtv"/>
    <s v="Unqualified"/>
    <n v="0"/>
    <s v="OpportunityStatusType.Lost"/>
    <s v="cont_WwtMXdIFsL1eabSLBxFYqMx1KzR80mnEQ0vlXci2YKX"/>
    <s v="chithra K S"/>
    <s v="GMC - Renewal"/>
    <s v="lead_Fdq4Mi7lk9Kgxsvpx3nvagEfr9zAFgICiMHojdtxjp2"/>
    <s v="VFM SYSTEMS &amp; SERVICES PVT LTD"/>
    <s v="Shreenath Bhat"/>
    <s v="user_6dalmZ7hmWD47jhCVGdU1SSEcFMsz9rWtW2jPORgJvj"/>
    <s v="Vivek Singh"/>
    <s v="2022-08-08 09:05:31.076000+00:00"/>
    <s v="2022-09-12 10:01:07.679000+00:00"/>
    <m/>
    <s v="Bangalore"/>
    <m/>
    <m/>
    <m/>
    <n v="35"/>
    <m/>
    <m/>
    <m/>
    <m/>
    <m/>
    <m/>
    <m/>
    <m/>
    <m/>
    <m/>
    <m/>
    <s v="IT Services &amp; IT Consulting"/>
    <m/>
    <m/>
    <m/>
    <m/>
    <m/>
    <m/>
    <m/>
    <m/>
    <m/>
    <m/>
    <m/>
    <m/>
    <x v="10"/>
    <m/>
    <s v="user_vMd4rmcrSbjykdyL2J7rrYn84SWdcNc5FKligrmItPw"/>
    <s v="Shreenath Bhat"/>
    <m/>
    <m/>
    <s v="September"/>
    <s v="Cold Call"/>
    <m/>
    <m/>
    <m/>
    <m/>
    <m/>
    <m/>
    <s v="2021-08-25 17:20:02.018000+00:00"/>
    <s v="2022-09-12 10:01:24.220000+00:00"/>
    <s v="GMC"/>
  </r>
  <r>
    <s v="Abhiroop Ganguly"/>
    <n v="298600"/>
    <s v="INR"/>
    <n v="100"/>
    <d v="2022-11-09T00:00:00"/>
    <s v="Sales"/>
    <s v="stat_OZRiD1474QRJIpvnjHCZfiIvKcVD6mIKSSTzg8SwDVx"/>
    <s v="Won- Payment Completed"/>
    <n v="1"/>
    <s v="OpportunityStatusType.Won"/>
    <m/>
    <m/>
    <m/>
    <s v="lead_Lbx9EVMF7eLSby7zrHV8WxOeT3nlPO8QP87lY1FI2BV"/>
    <s v="BVC Eservices Pvt Ltd"/>
    <s v="Satyajit Chati"/>
    <s v="user_U27GK6WjhLhUhi1EDKXV57xMpn8n8DMIOjci1q3UReZ"/>
    <s v="Abhiroop Ganguly"/>
    <s v="2022-08-17 06:30:20.881000+00:00"/>
    <s v="2022-09-12 07:12:17.705000+00:00"/>
    <m/>
    <s v="Pune"/>
    <m/>
    <m/>
    <m/>
    <n v="8"/>
    <m/>
    <m/>
    <m/>
    <m/>
    <m/>
    <m/>
    <m/>
    <m/>
    <m/>
    <m/>
    <m/>
    <s v="Sports &amp; Entertainment"/>
    <m/>
    <m/>
    <m/>
    <m/>
    <m/>
    <m/>
    <m/>
    <m/>
    <m/>
    <m/>
    <m/>
    <m/>
    <x v="8"/>
    <m/>
    <s v="user_5IQTpX6DsnoeoDfxqzqojpVoQLXPh68nhDjLS5ETjYj"/>
    <s v="Satyajit Chati"/>
    <s v="Shriram Kulkarni"/>
    <m/>
    <s v="September"/>
    <s v="Cold Call"/>
    <m/>
    <m/>
    <m/>
    <m/>
    <m/>
    <m/>
    <s v="2022-08-17 06:22:39.534000+00:00"/>
    <s v="2022-09-23 10:35:03.120000+00:00"/>
    <m/>
  </r>
  <r>
    <s v="Mayur Gadiyar"/>
    <n v="360000"/>
    <s v="INR"/>
    <n v="0"/>
    <s v="9/19/22"/>
    <s v="Sales"/>
    <s v="stat_1hn9nRJaLbI53NxPuSQgo90kRpbpKsFlwN4oEGNUTdO"/>
    <s v="Lost"/>
    <n v="0"/>
    <s v="OpportunityStatusType.Lost"/>
    <s v="cont_GaHtgw0rDBj6R1iXEun17OppWtXkXe1ERJ2CGT9klbQ"/>
    <s v="Deepa C"/>
    <s v="Client not responding  Wanted updated claims mis and summary"/>
    <s v="lead_m7GGh6Rsz8MvmTC4GGUjN0cmE3OqZE1k40jg3W3MjfP"/>
    <s v="Atlas Systems"/>
    <s v="Nikhil Ahuja"/>
    <s v="user_bdUPAGjcS7p6513So3N4g3aWNS5HuBuVJi7bvCPAsLt"/>
    <s v="Mayur Gadiyar"/>
    <s v="2022-07-04 06:51:57.359000+00:00"/>
    <s v="2022-09-12 06:58:55.184000+00:00"/>
    <m/>
    <s v="Bangalore"/>
    <m/>
    <m/>
    <m/>
    <n v="120"/>
    <m/>
    <m/>
    <m/>
    <m/>
    <m/>
    <m/>
    <m/>
    <m/>
    <m/>
    <m/>
    <m/>
    <s v="Professional Services"/>
    <m/>
    <m/>
    <m/>
    <m/>
    <m/>
    <m/>
    <m/>
    <m/>
    <m/>
    <m/>
    <m/>
    <m/>
    <x v="3"/>
    <m/>
    <s v="user_ocHSJH83OJnHCvKyMbjx8WOOK8PMgAUGIj1qK0q0dMV"/>
    <s v="Nikhil Ahuja"/>
    <m/>
    <m/>
    <s v="September"/>
    <s v="Gated Content"/>
    <m/>
    <m/>
    <s v="Employee Engagement Handbook"/>
    <m/>
    <m/>
    <m/>
    <s v="2022-04-22 07:30:02.534000+00:00"/>
    <s v="2022-09-30 10:12:24.099000+00:00"/>
    <s v="GMC"/>
  </r>
  <r>
    <s v="Anshum Naithani"/>
    <n v="1500000"/>
    <s v="INR"/>
    <n v="0"/>
    <s v="9/24/22"/>
    <s v="Sales"/>
    <s v="stat_kcR4fZg7TU7jjk1jAVua3qGLRS4J5uFayEjK5j02wtv"/>
    <s v="Unqualified"/>
    <n v="0"/>
    <s v="OpportunityStatusType.Lost"/>
    <s v="cont_5h5XnI1TnVD9vOPzINUGpHRrbin4vOVZFmJ2MW6y6os"/>
    <s v="Sunil Chanda"/>
    <s v="GMC - Renewal; for 10000 employees other details will share only after priority list shortlisting."/>
    <s v="lead_fz6hVNHiVpXzeRBotbRs3C2MWyTVIjbbxVsz5TPba0t"/>
    <s v="Kalpataru Developers"/>
    <s v="Shreenath Bhat"/>
    <s v="user_GL8PBiV4pvzsQLVHSdZLeMQAQcGjCvLkffg486DHfZJ"/>
    <s v="Anshum Naithani"/>
    <s v="2022-07-13 09:56:20.068000+00:00"/>
    <s v="2022-09-12 06:54:37.909000+00:00"/>
    <m/>
    <s v="Mumbai"/>
    <m/>
    <m/>
    <m/>
    <n v="3000"/>
    <m/>
    <m/>
    <m/>
    <m/>
    <m/>
    <m/>
    <m/>
    <s v="PAID_SOCIAL"/>
    <m/>
    <m/>
    <m/>
    <s v="Construction &amp; Real Estate"/>
    <m/>
    <m/>
    <m/>
    <m/>
    <m/>
    <m/>
    <m/>
    <m/>
    <m/>
    <m/>
    <m/>
    <m/>
    <x v="4"/>
    <m/>
    <s v="user_bdUPAGjcS7p6513So3N4g3aWNS5HuBuVJi7bvCPAsLt"/>
    <s v="Mayur Gadiyar"/>
    <m/>
    <m/>
    <s v="September"/>
    <s v="Cold Call"/>
    <s v="Naukri.com"/>
    <m/>
    <s v="Winning talent beyond salary"/>
    <m/>
    <m/>
    <m/>
    <s v="2021-09-02 05:12:13.193000+00:00"/>
    <s v="2022-09-12 06:54:37.999000+00:00"/>
    <s v="GMC"/>
  </r>
  <r>
    <s v="Prateek Wadhwa"/>
    <n v="25000"/>
    <s v="INR"/>
    <n v="0"/>
    <s v="9/30/22"/>
    <s v="Sales"/>
    <s v="stat_1hn9nRJaLbI53NxPuSQgo90kRpbpKsFlwN4oEGNUTdO"/>
    <s v="Lost"/>
    <n v="0"/>
    <s v="OpportunityStatusType.Lost"/>
    <s v="cont_10EysQDvtLLw4fY8PE9uTL8ERnu8NORmdqMyaGwEsym"/>
    <m/>
    <s v="GMC"/>
    <s v="lead_uP86QBEy2NCCdjt3X5hRLvT44gu9IRNrN9eRNmNCYtC"/>
    <s v="Omniflo"/>
    <s v="Bharti Bankey"/>
    <s v="user_FdWFezbLzkYQcGsBUsjZO25nr2poK2nRbqV47Rs5Kfm"/>
    <s v="Prateek Wadhwa"/>
    <s v="2022-08-26 09:28:44.553000+00:00"/>
    <s v="2022-09-12 07:06:44.303000+00:00"/>
    <m/>
    <s v="Bangalore"/>
    <m/>
    <s v="2022-08-19 07:27:12+00:00"/>
    <m/>
    <n v="12"/>
    <m/>
    <m/>
    <m/>
    <m/>
    <m/>
    <m/>
    <m/>
    <m/>
    <m/>
    <m/>
    <m/>
    <s v="Retail"/>
    <m/>
    <m/>
    <m/>
    <m/>
    <m/>
    <m/>
    <m/>
    <m/>
    <m/>
    <m/>
    <m/>
    <m/>
    <x v="8"/>
    <m/>
    <s v="user_aM3WaaSUQQmaNnsm9l2FQRVWUEr8RN2ZdXzsuQUalQ3"/>
    <s v="Bharti Bankey"/>
    <m/>
    <m/>
    <m/>
    <s v="Inbound"/>
    <s v="Inbound via website"/>
    <m/>
    <s v="Employee Count 25"/>
    <m/>
    <m/>
    <m/>
    <s v="2022-08-19 07:30:08.168000+00:00"/>
    <s v="2022-09-20 15:07:47.244000+00:00"/>
    <m/>
  </r>
  <r>
    <s v="Omkar Ghate"/>
    <n v="500000"/>
    <s v="INR"/>
    <n v="0"/>
    <d v="2022-12-09T00:00:00"/>
    <s v="Sales"/>
    <s v="stat_kcR4fZg7TU7jjk1jAVua3qGLRS4J5uFayEjK5j02wtv"/>
    <s v="Unqualified"/>
    <n v="0"/>
    <s v="OpportunityStatusType.Lost"/>
    <s v="cont_fnWmpkSsaThxyfpsUh50WodRE6XO1yhKNOEP093QTtW"/>
    <s v="Poonam Saluja"/>
    <s v="Holtec Pune GTL"/>
    <s v="lead_aaP4fTbN4GANvIVMJrT4cXcz26nSm4JIfg69mXddhYA"/>
    <s v="Holtec Asia"/>
    <s v="Sarvesh Pawar"/>
    <s v="user_9SBRjyF0n4iWuhUdqRyQkFhl2J4uyNKhFWvvJEvunX8"/>
    <s v="Omkar Ghate"/>
    <s v="2022-08-30 09:44:13.441000+00:00"/>
    <s v="2022-09-12 06:07:10.143000+00:00"/>
    <m/>
    <s v="Pune"/>
    <m/>
    <s v="2020-08-20 09:04:45+00:00"/>
    <m/>
    <n v="200"/>
    <m/>
    <m/>
    <m/>
    <m/>
    <m/>
    <m/>
    <m/>
    <m/>
    <m/>
    <m/>
    <m/>
    <s v="Oil &amp; Gas"/>
    <m/>
    <m/>
    <m/>
    <m/>
    <m/>
    <m/>
    <m/>
    <m/>
    <m/>
    <m/>
    <m/>
    <m/>
    <x v="9"/>
    <m/>
    <s v="user_A8KOTZADnUtEQOLt4nSLAmteNStuGh80js75RYjrXVt"/>
    <s v="Sarvesh Pawar"/>
    <m/>
    <m/>
    <s v="March; September"/>
    <s v="Gated Content"/>
    <s v="Naukri.com"/>
    <m/>
    <s v="Sameer Feb Outbound'21"/>
    <m/>
    <m/>
    <m/>
    <s v="2020-12-06 09:55:45.828000+00:00"/>
    <s v="2022-09-19 09:59:12.043000+00:00"/>
    <s v="GTL"/>
  </r>
  <r>
    <s v="Tejas Kulkarni"/>
    <n v="200000"/>
    <s v="INR"/>
    <n v="50"/>
    <s v="9/30/22"/>
    <s v="Sales"/>
    <s v="stat_T3kAAaxxVQ5lPxDDIp76iVMLZhmGR6CEbdlVFNl0tPj"/>
    <s v="Quote Comparison Ready"/>
    <n v="0"/>
    <s v="OpportunityStatusType.Active"/>
    <s v="cont_aTLLHrmAnExlyYXvyIJBJJ8VrE44DL5CumR77sbEjCr"/>
    <s v="Renuka Singh"/>
    <s v="Fresh - GMC policy"/>
    <s v="lead_HR2l0UcQex3EVZocN1xf3JaZYq36Fx0gwunc3YEV0lF"/>
    <s v="Cacti Global"/>
    <s v="Daniel Patra"/>
    <s v="user_sREdxbAJihL2Zbgic7tyQ6Rc4Mny7HnD1RNGhA9DDYh"/>
    <s v="Prajakta Sahastrabudhe"/>
    <s v="2022-08-12 11:09:08.801000+00:00"/>
    <s v="2022-09-12 06:13:09.131000+00:00"/>
    <m/>
    <s v="Mumbai"/>
    <m/>
    <m/>
    <m/>
    <n v="71"/>
    <m/>
    <m/>
    <m/>
    <m/>
    <m/>
    <m/>
    <m/>
    <m/>
    <m/>
    <m/>
    <m/>
    <s v="Professional Services"/>
    <m/>
    <m/>
    <m/>
    <m/>
    <m/>
    <m/>
    <m/>
    <m/>
    <m/>
    <m/>
    <m/>
    <m/>
    <x v="2"/>
    <m/>
    <s v="user_doWYUHOvQ3f5K3ugoH7kbrXnoPuCbasVEsKoA9COWQo"/>
    <s v="Daniel Patra"/>
    <m/>
    <m/>
    <m/>
    <s v="Cold Call"/>
    <s v="Mr. E"/>
    <m/>
    <m/>
    <m/>
    <m/>
    <m/>
    <s v="2022-07-12 04:11:40.947000+00:00"/>
    <s v="2022-09-12 06:13:09.185000+00:00"/>
    <s v="GMC"/>
  </r>
  <r>
    <s v="Abhishek Chauhan"/>
    <n v="600000"/>
    <s v="INR"/>
    <n v="0"/>
    <s v="9/15/22"/>
    <s v="Sales"/>
    <s v="stat_kcR4fZg7TU7jjk1jAVua3qGLRS4J5uFayEjK5j02wtv"/>
    <s v="Unqualified"/>
    <n v="0"/>
    <s v="OpportunityStatusType.Lost"/>
    <m/>
    <m/>
    <s v="Still client is under budget discussions"/>
    <s v="lead_PXFPYtITXphC0uc1bNYYkz45tbCruqVJWhEtUgXTIdZ"/>
    <s v="JustAnswer"/>
    <s v="Aditya Binani"/>
    <s v="user_ojX3B6giQCeKnOjqd4gdwXUl0CqqHMXNORvxR6POXn6"/>
    <s v="Abhishek Chauhan"/>
    <s v="2022-05-24 11:42:49.449000+00:00"/>
    <s v="2022-09-12 06:20:25.450000+00:00"/>
    <m/>
    <s v="Bangalore"/>
    <m/>
    <m/>
    <m/>
    <n v="130"/>
    <m/>
    <m/>
    <m/>
    <m/>
    <m/>
    <m/>
    <m/>
    <m/>
    <m/>
    <m/>
    <m/>
    <s v="IT Services &amp; IT Consulting"/>
    <m/>
    <m/>
    <m/>
    <m/>
    <m/>
    <m/>
    <m/>
    <m/>
    <m/>
    <m/>
    <m/>
    <m/>
    <x v="7"/>
    <m/>
    <s v="user_g5Yw4Z4XnIbmcGhJO80vdtFdd5ElcDlgYO3q8l82ODn"/>
    <s v="Aditya Binani"/>
    <s v="Arindam Majee"/>
    <m/>
    <s v="June; May"/>
    <s v="Cold Call"/>
    <m/>
    <m/>
    <m/>
    <m/>
    <m/>
    <m/>
    <s v="2021-10-01 07:03:39.581000+00:00"/>
    <s v="2022-09-12 06:20:25.510000+00:00"/>
    <m/>
  </r>
  <r>
    <s v="Tejas Kulkarni"/>
    <n v="20000"/>
    <s v="INR"/>
    <n v="50"/>
    <s v="9/30/22"/>
    <s v="Sales"/>
    <s v="stat_kLhaUSYbyIgQOHjvcKAHYNQn1lIjd0wTZfiU50Lt3mL"/>
    <s v="Demo Completed"/>
    <n v="0"/>
    <s v="OpportunityStatusType.Active"/>
    <m/>
    <m/>
    <s v="GMC-Fresh"/>
    <s v="lead_Guxav786TbnI2LhNt9SQQEDudlIOawY7HqPPOcQQbYg"/>
    <s v="TechExped"/>
    <s v="Bharti Bankey"/>
    <s v="user_sREdxbAJihL2Zbgic7tyQ6Rc4Mny7HnD1RNGhA9DDYh"/>
    <s v="Prajakta Sahastrabudhe"/>
    <s v="2022-08-23 10:38:16.511000+00:00"/>
    <s v="2022-09-12 05:15:56.815000+00:00"/>
    <m/>
    <s v="Mumbai"/>
    <m/>
    <s v="2022-08-23 08:37:20+00:00"/>
    <m/>
    <n v="8"/>
    <m/>
    <m/>
    <m/>
    <m/>
    <m/>
    <m/>
    <m/>
    <s v="ORGANIC_SEARCH"/>
    <m/>
    <m/>
    <m/>
    <m/>
    <m/>
    <m/>
    <m/>
    <m/>
    <m/>
    <m/>
    <m/>
    <m/>
    <m/>
    <m/>
    <m/>
    <m/>
    <x v="3"/>
    <m/>
    <s v="user_aM3WaaSUQQmaNnsm9l2FQRVWUEr8RN2ZdXzsuQUalQ3"/>
    <s v="Bharti Bankey"/>
    <m/>
    <m/>
    <m/>
    <s v="Inbound"/>
    <s v="Inbound via website"/>
    <m/>
    <s v="Employee Count 25"/>
    <m/>
    <m/>
    <m/>
    <s v="2022-08-23 08:40:02.259000+00:00"/>
    <s v="2022-09-12 05:15:56.871000+00:00"/>
    <m/>
  </r>
  <r>
    <s v="Chetan Kumar"/>
    <n v="2500000"/>
    <s v="INR"/>
    <n v="0"/>
    <s v="9/15/22"/>
    <s v="Sales"/>
    <s v="stat_kcR4fZg7TU7jjk1jAVua3qGLRS4J5uFayEjK5j02wtv"/>
    <s v="Unqualified"/>
    <n v="0"/>
    <s v="OpportunityStatusType.Lost"/>
    <m/>
    <m/>
    <s v="Parental - Fresh"/>
    <s v="lead_kulB8ZR7Vif2PM55xIO9VnfweGdZ56yEiW0UN4noTpA"/>
    <s v="Netscribes"/>
    <s v="Aditya Binani"/>
    <s v="user_g5Yw4Z4XnIbmcGhJO80vdtFdd5ElcDlgYO3q8l82ODn"/>
    <s v="Aditya Binani"/>
    <s v="2022-07-21 09:14:34.786000+00:00"/>
    <s v="2022-09-12 05:19:40.678000+00:00"/>
    <m/>
    <s v="Mumbai"/>
    <m/>
    <m/>
    <m/>
    <n v="315"/>
    <m/>
    <m/>
    <m/>
    <m/>
    <m/>
    <m/>
    <m/>
    <s v="PAID_SOCIAL"/>
    <m/>
    <m/>
    <m/>
    <s v="Others"/>
    <m/>
    <m/>
    <m/>
    <m/>
    <m/>
    <m/>
    <m/>
    <m/>
    <m/>
    <m/>
    <m/>
    <m/>
    <x v="5"/>
    <m/>
    <s v="user_g5Yw4Z4XnIbmcGhJO80vdtFdd5ElcDlgYO3q8l82ODn"/>
    <s v="Aditya Binani"/>
    <m/>
    <m/>
    <s v="August; September"/>
    <s v="Gated Content"/>
    <s v="Naukri.com"/>
    <m/>
    <s v="Employee Engagement Handbook"/>
    <m/>
    <m/>
    <m/>
    <s v="2021-04-20 11:36:27.296000+00:00"/>
    <s v="2022-09-24 08:10:57.609000+00:00"/>
    <m/>
  </r>
  <r>
    <s v="Sameer Iftekhari"/>
    <n v="250000"/>
    <s v="INR"/>
    <n v="50"/>
    <s v="9/30/22"/>
    <s v="Sales"/>
    <s v="stat_LAF6zc710op7pnBQxMZo0IXU6mVHAxtY6FLz1R7BEWw"/>
    <s v="Data Received"/>
    <n v="0"/>
    <s v="OpportunityStatusType.Active"/>
    <s v="cont_eI2It0ziU0O9LWe7ss5uC2S6PF7VzhMPVj0YdzyGN29"/>
    <s v="hitesh dholkia"/>
    <s v="Cyber insur"/>
    <s v="lead_khTuu7r82kyPrJmAIcRX6ciMRsbvkwVrLKeP46EMt8R"/>
    <s v="Dista Technologies"/>
    <s v="Gauri Jori"/>
    <s v="user_sREdxbAJihL2Zbgic7tyQ6Rc4Mny7HnD1RNGhA9DDYh"/>
    <s v="Prajakta Sahastrabudhe"/>
    <s v="2022-08-26 05:38:41.705000+00:00"/>
    <s v="2022-09-12 05:28:20.834000+00:00"/>
    <m/>
    <s v="Other"/>
    <m/>
    <m/>
    <m/>
    <n v="50"/>
    <m/>
    <m/>
    <m/>
    <m/>
    <m/>
    <m/>
    <m/>
    <m/>
    <m/>
    <m/>
    <m/>
    <s v="IT Services &amp; IT Consulting"/>
    <m/>
    <m/>
    <m/>
    <m/>
    <m/>
    <m/>
    <m/>
    <m/>
    <m/>
    <m/>
    <m/>
    <m/>
    <x v="3"/>
    <m/>
    <s v="user_sREdxbAJihL2Zbgic7tyQ6Rc4Mny7HnD1RNGhA9DDYh"/>
    <s v="Prajakta Sahastrabudhe"/>
    <s v="Siddharth Angolkar"/>
    <m/>
    <s v="March"/>
    <s v="Cold Call"/>
    <m/>
    <m/>
    <m/>
    <m/>
    <m/>
    <m/>
    <s v="2022-03-03 10:47:50.160000+00:00"/>
    <s v="2022-09-23 05:53:16.988000+00:00"/>
    <m/>
  </r>
  <r>
    <s v="Prateek Wadhwa"/>
    <n v="500000"/>
    <s v="INR"/>
    <n v="0"/>
    <s v="9/30/22"/>
    <s v="Sales"/>
    <s v="stat_kcR4fZg7TU7jjk1jAVua3qGLRS4J5uFayEjK5j02wtv"/>
    <s v="Unqualified"/>
    <n v="0"/>
    <s v="OpportunityStatusType.Lost"/>
    <s v="cont_NlWy7olKnpo5zbhPlA8WjwnOLvL4CmTE3diKBhk1nIR"/>
    <s v="Manoj reddy"/>
    <m/>
    <s v="lead_apRLmd1Jz9YIFnkU2r078aWKvIuEHDnaIFNgpXyBHgb"/>
    <s v="Manav Energy Pvt Ltd"/>
    <s v="Prateek Wadhwa"/>
    <s v="user_FdWFezbLzkYQcGsBUsjZO25nr2poK2nRbqV47Rs5Kfm"/>
    <s v="Prateek Wadhwa"/>
    <s v="2022-07-11 09:45:46.446000+00:00"/>
    <s v="2022-09-12 05:10:45.094000+00:00"/>
    <m/>
    <s v="Bangalore"/>
    <m/>
    <m/>
    <m/>
    <n v="100"/>
    <m/>
    <m/>
    <m/>
    <m/>
    <m/>
    <m/>
    <m/>
    <m/>
    <m/>
    <m/>
    <m/>
    <s v="Renewables &amp; Environment"/>
    <m/>
    <m/>
    <m/>
    <m/>
    <m/>
    <m/>
    <m/>
    <m/>
    <m/>
    <m/>
    <m/>
    <m/>
    <x v="3"/>
    <m/>
    <s v="user_FdWFezbLzkYQcGsBUsjZO25nr2poK2nRbqV47Rs5Kfm"/>
    <s v="Prateek Wadhwa"/>
    <m/>
    <m/>
    <s v="September"/>
    <s v="Gated Content"/>
    <m/>
    <m/>
    <s v="Employee Engagement Handbook"/>
    <m/>
    <m/>
    <m/>
    <s v="2022-05-20 02:51:35.942000+00:00"/>
    <s v="2022-09-12 05:10:53.486000+00:00"/>
    <s v="GTL"/>
  </r>
  <r>
    <s v="Prateek Wadhwa"/>
    <n v="500000"/>
    <s v="INR"/>
    <n v="0"/>
    <s v="9/17/22"/>
    <s v="Sales"/>
    <s v="stat_kcR4fZg7TU7jjk1jAVua3qGLRS4J5uFayEjK5j02wtv"/>
    <s v="Unqualified"/>
    <n v="0"/>
    <s v="OpportunityStatusType.Lost"/>
    <s v="cont_NlWy7olKnpo5zbhPlA8WjwnOLvL4CmTE3diKBhk1nIR"/>
    <s v="Manoj reddy"/>
    <s v="1+3"/>
    <s v="lead_apRLmd1Jz9YIFnkU2r078aWKvIuEHDnaIFNgpXyBHgb"/>
    <s v="Manav Energy Pvt Ltd"/>
    <s v="Prateek Wadhwa"/>
    <s v="user_FdWFezbLzkYQcGsBUsjZO25nr2poK2nRbqV47Rs5Kfm"/>
    <s v="Prateek Wadhwa"/>
    <s v="2022-05-24 10:17:17.784000+00:00"/>
    <s v="2022-09-12 05:10:37.821000+00:00"/>
    <m/>
    <s v="Bangalore"/>
    <m/>
    <m/>
    <m/>
    <n v="100"/>
    <m/>
    <m/>
    <m/>
    <m/>
    <m/>
    <m/>
    <m/>
    <m/>
    <m/>
    <m/>
    <m/>
    <s v="Renewables &amp; Environment"/>
    <m/>
    <m/>
    <m/>
    <m/>
    <m/>
    <m/>
    <m/>
    <m/>
    <m/>
    <m/>
    <m/>
    <m/>
    <x v="3"/>
    <m/>
    <s v="user_FdWFezbLzkYQcGsBUsjZO25nr2poK2nRbqV47Rs5Kfm"/>
    <s v="Prateek Wadhwa"/>
    <m/>
    <m/>
    <s v="September"/>
    <s v="Gated Content"/>
    <m/>
    <m/>
    <s v="Employee Engagement Handbook"/>
    <m/>
    <m/>
    <m/>
    <s v="2022-05-20 02:51:35.942000+00:00"/>
    <s v="2022-09-12 05:10:53.486000+00:00"/>
    <s v="GMC"/>
  </r>
  <r>
    <s v="Prateek Wadhwa"/>
    <n v="40000"/>
    <s v="INR"/>
    <n v="0"/>
    <s v="9/17/22"/>
    <s v="Sales"/>
    <s v="stat_kcR4fZg7TU7jjk1jAVua3qGLRS4J5uFayEjK5j02wtv"/>
    <s v="Unqualified"/>
    <n v="0"/>
    <s v="OpportunityStatusType.Lost"/>
    <s v="cont_NlWy7olKnpo5zbhPlA8WjwnOLvL4CmTE3diKBhk1nIR"/>
    <s v="Manoj reddy"/>
    <m/>
    <s v="lead_apRLmd1Jz9YIFnkU2r078aWKvIuEHDnaIFNgpXyBHgb"/>
    <s v="Manav Energy Pvt Ltd"/>
    <s v="Prateek Wadhwa"/>
    <s v="user_FdWFezbLzkYQcGsBUsjZO25nr2poK2nRbqV47Rs5Kfm"/>
    <s v="Prateek Wadhwa"/>
    <s v="2022-05-24 10:17:42.882000+00:00"/>
    <s v="2022-09-12 05:10:53.444000+00:00"/>
    <m/>
    <s v="Bangalore"/>
    <m/>
    <m/>
    <m/>
    <n v="100"/>
    <m/>
    <m/>
    <m/>
    <m/>
    <m/>
    <m/>
    <m/>
    <m/>
    <m/>
    <m/>
    <m/>
    <s v="Renewables &amp; Environment"/>
    <m/>
    <m/>
    <m/>
    <m/>
    <m/>
    <m/>
    <m/>
    <m/>
    <m/>
    <m/>
    <m/>
    <m/>
    <x v="3"/>
    <m/>
    <s v="user_FdWFezbLzkYQcGsBUsjZO25nr2poK2nRbqV47Rs5Kfm"/>
    <s v="Prateek Wadhwa"/>
    <m/>
    <m/>
    <s v="September"/>
    <s v="Gated Content"/>
    <m/>
    <m/>
    <s v="Employee Engagement Handbook"/>
    <m/>
    <m/>
    <m/>
    <s v="2022-05-20 02:51:35.942000+00:00"/>
    <s v="2022-09-12 05:10:53.486000+00:00"/>
    <s v="GPA"/>
  </r>
  <r>
    <s v="Abhiroop Ganguly"/>
    <n v="725000"/>
    <s v="INR"/>
    <n v="0"/>
    <s v="9/18/22"/>
    <s v="Sales"/>
    <s v="stat_kcR4fZg7TU7jjk1jAVua3qGLRS4J5uFayEjK5j02wtv"/>
    <s v="Unqualified"/>
    <n v="0"/>
    <s v="OpportunityStatusType.Lost"/>
    <s v="cont_FlKGrwCbb2QEuKHggEMU7fV7HDcDyYpLwTPVcUGjxr2"/>
    <s v="Sonali Lade"/>
    <s v="GMC (Renewal)"/>
    <s v="lead_v4Zg9sltzT6Sz3DG4tLFNkaFQJuk7nzcuTKTPPDe7Ee"/>
    <s v="Alfa Facade Systems Pvt. Ltd."/>
    <s v="Pranav Kenjale"/>
    <s v="user_sREdxbAJihL2Zbgic7tyQ6Rc4Mny7HnD1RNGhA9DDYh"/>
    <s v="Prajakta Sahastrabudhe"/>
    <s v="2022-08-05 07:36:40.842000+00:00"/>
    <s v="2022-09-12 04:54:27.757000+00:00"/>
    <m/>
    <s v="Pune"/>
    <m/>
    <m/>
    <m/>
    <n v="145"/>
    <m/>
    <m/>
    <m/>
    <m/>
    <m/>
    <m/>
    <m/>
    <m/>
    <m/>
    <m/>
    <m/>
    <s v="Construction &amp; Real Estate"/>
    <m/>
    <m/>
    <m/>
    <m/>
    <m/>
    <m/>
    <m/>
    <m/>
    <m/>
    <m/>
    <m/>
    <m/>
    <x v="5"/>
    <m/>
    <s v="user_x9AtbGLhDmWYC9XAmYdfwBt9yiXbgMhBuZpIoFuN8Cd"/>
    <s v="Pranav Kenjale"/>
    <m/>
    <m/>
    <s v="October"/>
    <s v="Cold Call"/>
    <m/>
    <m/>
    <m/>
    <m/>
    <m/>
    <m/>
    <s v="2022-04-03 18:16:53.394000+00:00"/>
    <s v="2022-10-06 12:23:54.189000+00:00"/>
    <m/>
  </r>
  <r>
    <s v="Akash Singh"/>
    <n v="450000"/>
    <s v="INR"/>
    <n v="0"/>
    <d v="2022-12-09T00:00:00"/>
    <s v="Sales"/>
    <s v="stat_1hn9nRJaLbI53NxPuSQgo90kRpbpKsFlwN4oEGNUTdO"/>
    <s v="Lost"/>
    <n v="0"/>
    <s v="OpportunityStatusType.Lost"/>
    <s v="cont_AD1xvsGRVWQ1L1uhT5egEuRXQOlqFobVz9Tc9jLG1zY"/>
    <s v="roopali.patil@shycocancorp.com"/>
    <s v="banglore based 46 count september renewal  WE WERE NOT ABLE TO PROVIDE 100%COVERAGE ON AYUSH TREATMENT THAT IS THE REASON CUSTOMER WENT WITH INCUMBENT AS THEY WERE PROVIDING WITH SOME INSURANCE COMPANY"/>
    <s v="lead_IyNg16foZZxLophZ5o491kwGXDAmp8Y23nIEa9tdHyc"/>
    <s v="Shycocancorp"/>
    <s v="Gauri Munge"/>
    <s v="user_a8nqX3z7ISW88f172GrmiROpYjjP29QrWrDfKdMgnvc"/>
    <s v="Akash Singh"/>
    <s v="2022-08-30 06:45:28.263000+00:00"/>
    <s v="2022-09-12 03:33:44.898000+00:00"/>
    <m/>
    <m/>
    <m/>
    <m/>
    <m/>
    <n v="46"/>
    <m/>
    <m/>
    <m/>
    <m/>
    <m/>
    <m/>
    <m/>
    <m/>
    <m/>
    <m/>
    <m/>
    <m/>
    <m/>
    <m/>
    <m/>
    <m/>
    <m/>
    <m/>
    <m/>
    <m/>
    <m/>
    <m/>
    <m/>
    <m/>
    <x v="3"/>
    <m/>
    <s v="user_2jRs4eIjwv8MozxYA1DE9MMy0FWf2gMgweg2LiJNu64"/>
    <s v="Gauri Munge"/>
    <s v="Snehal Mane"/>
    <m/>
    <s v="September"/>
    <s v="Gated Content"/>
    <m/>
    <m/>
    <s v="Downloaded the guide: Designing employee healthcare plan"/>
    <m/>
    <m/>
    <m/>
    <s v="2021-11-29 18:26:07.166000+00:00"/>
    <s v="2022-09-12 03:33:59.124000+00:00"/>
    <m/>
  </r>
  <r>
    <s v="Chetan Kumar"/>
    <n v="375000"/>
    <s v="INR"/>
    <n v="0"/>
    <s v="9/30/22"/>
    <s v="Sales"/>
    <s v="stat_kcR4fZg7TU7jjk1jAVua3qGLRS4J5uFayEjK5j02wtv"/>
    <s v="Unqualified"/>
    <n v="0"/>
    <s v="OpportunityStatusType.Lost"/>
    <s v="cont_qGhoMJsLtuZOAmHmxaZ8wYE3xhv1PEEGjQV2v39KXci"/>
    <s v="Balwinder singh arora"/>
    <s v="4. GMC B. VVF Limited - GMC - Sept - 3.75 Lakhs Pre - Employees - 97 employees - 227 Lives"/>
    <s v="lead_QPYb7livVMnFnGcXoCMQqJHErjbwJ0OaY73uPlVT8ft"/>
    <s v="VVF Group"/>
    <s v="Mayur Gadiyar"/>
    <s v="user_hAuUqCTCw5r4tCUrswIWPSW7LJ1XIBbttZVmJkxmzGq"/>
    <s v="Chetan Kumar"/>
    <s v="2022-02-03 12:14:47.264000+00:00"/>
    <s v="2022-09-12 02:47:17.165000+00:00"/>
    <m/>
    <s v="Mumbai"/>
    <m/>
    <m/>
    <m/>
    <n v="818"/>
    <m/>
    <m/>
    <m/>
    <m/>
    <m/>
    <m/>
    <m/>
    <m/>
    <m/>
    <m/>
    <m/>
    <s v="Manufacturing"/>
    <m/>
    <m/>
    <m/>
    <m/>
    <m/>
    <m/>
    <m/>
    <m/>
    <m/>
    <m/>
    <m/>
    <m/>
    <x v="5"/>
    <m/>
    <s v="user_bdUPAGjcS7p6513So3N4g3aWNS5HuBuVJi7bvCPAsLt"/>
    <s v="Mayur Gadiyar"/>
    <s v="Anjali Nishu"/>
    <m/>
    <s v="July; March; September"/>
    <s v="Cold Call"/>
    <s v="fundoodata"/>
    <m/>
    <m/>
    <m/>
    <m/>
    <m/>
    <s v="2020-12-14 12:48:32.404000+00:00"/>
    <s v="2022-10-13 07:43:25.514000+00:00"/>
    <m/>
  </r>
  <r>
    <s v="Mayur Gadiyar"/>
    <n v="169858"/>
    <s v="INR"/>
    <n v="100"/>
    <d v="2022-09-09T00:00:00"/>
    <s v="Sales"/>
    <s v="stat_OZRiD1474QRJIpvnjHCZfiIvKcVD6mIKSSTzg8SwDVx"/>
    <s v="Won- Payment Completed"/>
    <n v="1"/>
    <s v="OpportunityStatusType.Won"/>
    <s v="cont_3lTToNt9YLCvJMmiDzRztRwL9D8LldCLsYUce4UxE8Y"/>
    <s v="Nisha Singh"/>
    <m/>
    <s v="lead_pypIwwfzDV8Wisvp7Iuni53X3x6AN8MYzt3zQLagqOW"/>
    <s v="Mascot Spincontrol India Pvt Ltd"/>
    <s v="Vinoth Mohan"/>
    <s v="user_bdUPAGjcS7p6513So3N4g3aWNS5HuBuVJi7bvCPAsLt"/>
    <s v="Mayur Gadiyar"/>
    <s v="2022-07-28 05:43:29.069000+00:00"/>
    <s v="2022-09-10 09:31:31.233000+00:00"/>
    <m/>
    <s v="Mumbai"/>
    <m/>
    <m/>
    <m/>
    <n v="63"/>
    <m/>
    <m/>
    <m/>
    <m/>
    <m/>
    <m/>
    <m/>
    <s v="PAID_SOCIAL"/>
    <m/>
    <m/>
    <m/>
    <s v="Manufacturing"/>
    <m/>
    <m/>
    <m/>
    <m/>
    <m/>
    <m/>
    <m/>
    <m/>
    <m/>
    <m/>
    <m/>
    <m/>
    <x v="3"/>
    <m/>
    <s v="user_N2Wvx57ff3o0vmVPS4RR0gXHdA5qVZKmxAMYwKh2zLa"/>
    <s v="Vinoth Mohan"/>
    <s v="Yogesh Shukla"/>
    <m/>
    <s v="July"/>
    <s v="Gated Content"/>
    <m/>
    <m/>
    <s v="Employee Engagement Handbook"/>
    <m/>
    <m/>
    <m/>
    <s v="2022-06-23 10:19:18.761000+00:00"/>
    <s v="2022-10-19 09:12:15.677000+00:00"/>
    <s v="GMC"/>
  </r>
  <r>
    <s v="Chetan Kumar"/>
    <n v="8000000"/>
    <s v="INR"/>
    <n v="0"/>
    <s v="9/29/22"/>
    <s v="Sales"/>
    <s v="stat_kcR4fZg7TU7jjk1jAVua3qGLRS4J5uFayEjK5j02wtv"/>
    <s v="Unqualified"/>
    <n v="0"/>
    <s v="OpportunityStatusType.Lost"/>
    <s v="cont_qGhoMJsLtuZOAmHmxaZ8wYE3xhv1PEEGjQV2v39KXci"/>
    <s v="Balwinder singh arora"/>
    <s v="C. GMC  VVF India - - GMC - Sept - 80 Lakhs Pre -"/>
    <s v="lead_QPYb7livVMnFnGcXoCMQqJHErjbwJ0OaY73uPlVT8ft"/>
    <s v="VVF Group"/>
    <s v="Mayur Gadiyar"/>
    <s v="user_hAuUqCTCw5r4tCUrswIWPSW7LJ1XIBbttZVmJkxmzGq"/>
    <s v="Chetan Kumar"/>
    <s v="2022-02-03 12:16:25.696000+00:00"/>
    <s v="2022-09-12 02:47:08.029000+00:00"/>
    <m/>
    <s v="Mumbai"/>
    <m/>
    <m/>
    <m/>
    <n v="818"/>
    <m/>
    <m/>
    <m/>
    <m/>
    <m/>
    <m/>
    <m/>
    <m/>
    <m/>
    <m/>
    <m/>
    <s v="Manufacturing"/>
    <m/>
    <m/>
    <m/>
    <m/>
    <m/>
    <m/>
    <m/>
    <m/>
    <m/>
    <m/>
    <m/>
    <m/>
    <x v="5"/>
    <m/>
    <s v="user_bdUPAGjcS7p6513So3N4g3aWNS5HuBuVJi7bvCPAsLt"/>
    <s v="Mayur Gadiyar"/>
    <s v="Anjali Nishu"/>
    <m/>
    <s v="July; March; September"/>
    <s v="Cold Call"/>
    <s v="fundoodata"/>
    <m/>
    <m/>
    <m/>
    <m/>
    <m/>
    <s v="2020-12-14 12:48:32.404000+00:00"/>
    <s v="2022-10-13 07:43:25.514000+00:00"/>
    <s v="GMC"/>
  </r>
  <r>
    <s v="Anshum Naithani"/>
    <n v="1000000"/>
    <s v="INR"/>
    <n v="0"/>
    <s v="9/30/22"/>
    <s v="Sales"/>
    <s v="stat_kcR4fZg7TU7jjk1jAVua3qGLRS4J5uFayEjK5j02wtv"/>
    <s v="Unqualified"/>
    <n v="0"/>
    <s v="OpportunityStatusType.Lost"/>
    <s v="cont_t2H7jmgDIVWCNmXXyibW4ViMmhrcqKIgkiqSI5comAa"/>
    <s v="BalaKrishnan Narayanasamy"/>
    <s v="GPA - Renewal"/>
    <s v="lead_WMb1QHbGvFIAd87WP68A4il0q0lnqHeW5sZL3hg6mGG"/>
    <s v="KFin Technologies"/>
    <s v="Shreenath Bhat"/>
    <s v="user_GL8PBiV4pvzsQLVHSdZLeMQAQcGjCvLkffg486DHfZJ"/>
    <s v="Anshum Naithani"/>
    <s v="2022-07-08 09:42:02.223000+00:00"/>
    <s v="2022-09-12 00:59:09.511000+00:00"/>
    <m/>
    <s v="Hyderabad"/>
    <m/>
    <m/>
    <m/>
    <n v="4500"/>
    <m/>
    <m/>
    <m/>
    <m/>
    <m/>
    <m/>
    <m/>
    <m/>
    <m/>
    <m/>
    <m/>
    <s v="IT Services &amp; IT Consulting"/>
    <m/>
    <m/>
    <m/>
    <m/>
    <m/>
    <m/>
    <m/>
    <m/>
    <m/>
    <m/>
    <m/>
    <m/>
    <x v="13"/>
    <m/>
    <s v="user_vMd4rmcrSbjykdyL2J7rrYn84SWdcNc5FKligrmItPw"/>
    <s v="Shreenath Bhat"/>
    <m/>
    <m/>
    <s v="August"/>
    <s v="Cold Call"/>
    <s v="Naukri.com"/>
    <m/>
    <m/>
    <m/>
    <m/>
    <m/>
    <s v="2022-05-23 07:04:01.628000+00:00"/>
    <s v="2022-10-20 10:25:19.273000+00:00"/>
    <s v="GPA"/>
  </r>
  <r>
    <s v="Mayur Gadiyar"/>
    <n v="259000"/>
    <s v="INR"/>
    <n v="100"/>
    <d v="2022-10-09T00:00:00"/>
    <s v="Sales"/>
    <s v="stat_OZRiD1474QRJIpvnjHCZfiIvKcVD6mIKSSTzg8SwDVx"/>
    <s v="Won- Payment Completed"/>
    <n v="1"/>
    <s v="OpportunityStatusType.Won"/>
    <s v="cont_UhN2ekLVgVKrpqfvZYGb97rEvSVCZtCn7VQBvqYihfW"/>
    <s v="Priyanka"/>
    <m/>
    <s v="lead_3PYWSwuUDFPWny8p5ZT2xu33ydrp3Yt3wf3DePn514l"/>
    <s v="Balaji Formalin Pvt Ltd"/>
    <s v="Sarvesh Pawar"/>
    <s v="user_bdUPAGjcS7p6513So3N4g3aWNS5HuBuVJi7bvCPAsLt"/>
    <s v="Mayur Gadiyar"/>
    <s v="2022-08-18 06:38:08.420000+00:00"/>
    <s v="2022-09-10 09:30:26.983000+00:00"/>
    <m/>
    <s v="Mumbai"/>
    <m/>
    <s v="2021-09-08 09:49:11+00:00"/>
    <m/>
    <n v="110"/>
    <m/>
    <m/>
    <m/>
    <m/>
    <m/>
    <m/>
    <m/>
    <m/>
    <m/>
    <m/>
    <m/>
    <s v="Chemical"/>
    <m/>
    <m/>
    <m/>
    <m/>
    <m/>
    <m/>
    <m/>
    <m/>
    <m/>
    <m/>
    <m/>
    <m/>
    <x v="3"/>
    <m/>
    <s v="user_A8KOTZADnUtEQOLt4nSLAmteNStuGh80js75RYjrXVt"/>
    <s v="Sarvesh Pawar"/>
    <s v="Shahid Shaikh"/>
    <m/>
    <s v="September"/>
    <s v="Inbound"/>
    <s v="Inbound via website"/>
    <m/>
    <s v="Employee Count 150"/>
    <m/>
    <m/>
    <m/>
    <s v="2021-09-08 09:51:49.181000+00:00"/>
    <s v="2022-10-17 07:28:00.577000+00:00"/>
    <s v="GMC"/>
  </r>
  <r>
    <s v="Abhishek Chauhan"/>
    <n v="40000"/>
    <s v="INR"/>
    <n v="0"/>
    <s v="8/31/22"/>
    <s v="Sales"/>
    <s v="stat_kcR4fZg7TU7jjk1jAVua3qGLRS4J5uFayEjK5j02wtv"/>
    <s v="Unqualified"/>
    <n v="0"/>
    <s v="OpportunityStatusType.Lost"/>
    <m/>
    <m/>
    <s v="GMC-fresh"/>
    <s v="lead_MDZt98NXKPp8ume39NHUOa2C9zBE23tbwkt6khSuKMx"/>
    <s v="Wehear Innovations Pvt Ltd"/>
    <s v="Bharti Bankey"/>
    <s v="user_ojX3B6giQCeKnOjqd4gdwXUl0CqqHMXNORvxR6POXn6"/>
    <s v="Abhishek Chauhan"/>
    <s v="2022-05-02 06:48:31.198000+00:00"/>
    <s v="2022-09-09 06:34:43.951000+00:00"/>
    <m/>
    <s v="Ahmedabad"/>
    <m/>
    <s v="2022-04-25 05:04:25+00:00"/>
    <m/>
    <n v="19"/>
    <m/>
    <m/>
    <m/>
    <m/>
    <m/>
    <m/>
    <m/>
    <s v="ORGANIC_SEARCH"/>
    <m/>
    <m/>
    <m/>
    <m/>
    <m/>
    <m/>
    <m/>
    <m/>
    <m/>
    <m/>
    <m/>
    <m/>
    <m/>
    <m/>
    <m/>
    <m/>
    <x v="3"/>
    <m/>
    <s v="user_aM3WaaSUQQmaNnsm9l2FQRVWUEr8RN2ZdXzsuQUalQ3"/>
    <s v="Bharti Bankey"/>
    <m/>
    <m/>
    <m/>
    <s v="Inbound"/>
    <s v="Inbound via website"/>
    <m/>
    <s v="Employee Count 25"/>
    <m/>
    <m/>
    <m/>
    <s v="2022-04-25 05:07:06.871000+00:00"/>
    <s v="2022-09-09 06:34:43.999000+00:00"/>
    <m/>
  </r>
  <r>
    <s v="Pallab Gupta"/>
    <n v="304000"/>
    <s v="INR"/>
    <n v="0"/>
    <s v="9/30/22"/>
    <s v="Sales"/>
    <s v="stat_kcR4fZg7TU7jjk1jAVua3qGLRS4J5uFayEjK5j02wtv"/>
    <s v="Unqualified"/>
    <n v="0"/>
    <s v="OpportunityStatusType.Lost"/>
    <s v="cont_YqeBLa6jNPIRmRxSplVpFdo6nzJO0qrnMc6vyKYCbyh"/>
    <s v="sridhar@mobicip.com"/>
    <s v="GMC"/>
    <s v="lead_Nffd28OEKZrmvvSBOEYsTuZSBw0b32dcKg3H6KdvRID"/>
    <s v="Mobicip"/>
    <s v="Pallab Gupta"/>
    <s v="user_g5Yw4Z4XnIbmcGhJO80vdtFdd5ElcDlgYO3q8l82ODn"/>
    <s v="Aditya Binani"/>
    <s v="2022-08-05 08:06:58.962000+00:00"/>
    <s v="2022-09-09 06:37:33.241000+00:00"/>
    <m/>
    <s v="Bangalore"/>
    <m/>
    <m/>
    <m/>
    <n v="35"/>
    <m/>
    <m/>
    <m/>
    <m/>
    <m/>
    <m/>
    <m/>
    <m/>
    <m/>
    <m/>
    <m/>
    <s v="IT Services &amp; IT Consulting"/>
    <m/>
    <m/>
    <m/>
    <m/>
    <m/>
    <m/>
    <m/>
    <m/>
    <m/>
    <m/>
    <m/>
    <m/>
    <x v="9"/>
    <m/>
    <s v="user_g5Yw4Z4XnIbmcGhJO80vdtFdd5ElcDlgYO3q8l82ODn"/>
    <s v="Aditya Binani"/>
    <m/>
    <m/>
    <s v="August"/>
    <s v="Gated Content"/>
    <m/>
    <m/>
    <s v="Downloaded the guide: Designing employee healthcare plan"/>
    <m/>
    <m/>
    <m/>
    <s v="2021-11-10 16:05:28.131000+00:00"/>
    <s v="2022-09-09 06:37:33.277000+00:00"/>
    <m/>
  </r>
  <r>
    <s v="Abhishek Chauhan"/>
    <n v="735000"/>
    <s v="INR"/>
    <n v="100"/>
    <d v="2022-09-09T00:00:00"/>
    <s v="Sales"/>
    <s v="stat_OZRiD1474QRJIpvnjHCZfiIvKcVD6mIKSSTzg8SwDVx"/>
    <s v="Won- Payment Completed"/>
    <n v="1"/>
    <s v="OpportunityStatusType.Won"/>
    <m/>
    <m/>
    <m/>
    <s v="lead_cCWx95FQw1YeVlJLW6tKXZ5HGGOpxEi6yUslWKvB9uC"/>
    <s v="Aeon research"/>
    <s v="Kanchan Kothari"/>
    <s v="user_ojX3B6giQCeKnOjqd4gdwXUl0CqqHMXNORvxR6POXn6"/>
    <s v="Abhishek Chauhan"/>
    <s v="2022-08-26 09:55:12.884000+00:00"/>
    <s v="2022-09-09 06:14:55.230000+00:00"/>
    <m/>
    <s v="Delhi"/>
    <m/>
    <m/>
    <m/>
    <n v="74"/>
    <m/>
    <m/>
    <m/>
    <m/>
    <m/>
    <m/>
    <m/>
    <s v="PAID_SOCIAL"/>
    <m/>
    <m/>
    <m/>
    <m/>
    <m/>
    <m/>
    <m/>
    <m/>
    <m/>
    <m/>
    <m/>
    <m/>
    <m/>
    <m/>
    <m/>
    <m/>
    <x v="3"/>
    <m/>
    <s v="user_2jRs4eIjwv8MozxYA1DE9MMy0FWf2gMgweg2LiJNu64"/>
    <s v="Gauri Munge"/>
    <s v="Yogesh Shukla"/>
    <m/>
    <s v="September"/>
    <s v="Gated Content"/>
    <m/>
    <m/>
    <s v="Employer Branding Playbook"/>
    <m/>
    <m/>
    <m/>
    <s v="2022-08-17 01:44:47.274000+00:00"/>
    <s v="2022-10-13 06:13:24.788000+00:00"/>
    <m/>
  </r>
  <r>
    <s v="Omkar Ghate"/>
    <n v="500000"/>
    <s v="INR"/>
    <n v="0"/>
    <d v="2022-12-09T00:00:00"/>
    <s v="Sales"/>
    <s v="stat_kcR4fZg7TU7jjk1jAVua3qGLRS4J5uFayEjK5j02wtv"/>
    <s v="Unqualified"/>
    <n v="0"/>
    <s v="OpportunityStatusType.Lost"/>
    <s v="cont_fnWmpkSsaThxyfpsUh50WodRE6XO1yhKNOEP093QTtW"/>
    <s v="Poonam Saluja"/>
    <s v="Holtec Dahej GTL"/>
    <s v="lead_aaP4fTbN4GANvIVMJrT4cXcz26nSm4JIfg69mXddhYA"/>
    <s v="Holtec Asia"/>
    <s v="Sarvesh Pawar"/>
    <s v="user_9SBRjyF0n4iWuhUdqRyQkFhl2J4uyNKhFWvvJEvunX8"/>
    <s v="Omkar Ghate"/>
    <s v="2022-08-30 09:43:39.190000+00:00"/>
    <s v="2022-09-09 05:30:53.417000+00:00"/>
    <m/>
    <s v="Pune"/>
    <m/>
    <s v="2020-08-20 09:04:45+00:00"/>
    <m/>
    <n v="200"/>
    <m/>
    <m/>
    <m/>
    <m/>
    <m/>
    <m/>
    <m/>
    <m/>
    <m/>
    <m/>
    <m/>
    <s v="Oil &amp; Gas"/>
    <m/>
    <m/>
    <m/>
    <m/>
    <m/>
    <m/>
    <m/>
    <m/>
    <m/>
    <m/>
    <m/>
    <m/>
    <x v="9"/>
    <m/>
    <s v="user_A8KOTZADnUtEQOLt4nSLAmteNStuGh80js75RYjrXVt"/>
    <s v="Sarvesh Pawar"/>
    <m/>
    <m/>
    <s v="March; September"/>
    <s v="Gated Content"/>
    <s v="Naukri.com"/>
    <m/>
    <s v="Sameer Feb Outbound'21"/>
    <m/>
    <m/>
    <m/>
    <s v="2020-12-06 09:55:45.828000+00:00"/>
    <s v="2022-09-19 09:59:12.043000+00:00"/>
    <s v="GTL"/>
  </r>
  <r>
    <s v="Omkar Ghate"/>
    <n v="28000"/>
    <s v="INR"/>
    <n v="0"/>
    <d v="2022-11-09T00:00:00"/>
    <s v="Sales"/>
    <s v="stat_kcR4fZg7TU7jjk1jAVua3qGLRS4J5uFayEjK5j02wtv"/>
    <s v="Unqualified"/>
    <n v="0"/>
    <s v="OpportunityStatusType.Lost"/>
    <s v="cont_fnWmpkSsaThxyfpsUh50WodRE6XO1yhKNOEP093QTtW"/>
    <s v="Poonam Saluja"/>
    <s v="Holtec Dahej GPA"/>
    <s v="lead_aaP4fTbN4GANvIVMJrT4cXcz26nSm4JIfg69mXddhYA"/>
    <s v="Holtec Asia"/>
    <s v="Sarvesh Pawar"/>
    <s v="user_9SBRjyF0n4iWuhUdqRyQkFhl2J4uyNKhFWvvJEvunX8"/>
    <s v="Omkar Ghate"/>
    <s v="2022-08-30 09:38:33.221000+00:00"/>
    <s v="2022-09-09 05:30:47.804000+00:00"/>
    <m/>
    <s v="Pune"/>
    <m/>
    <s v="2020-08-20 09:04:45+00:00"/>
    <m/>
    <n v="200"/>
    <m/>
    <m/>
    <m/>
    <m/>
    <m/>
    <m/>
    <m/>
    <m/>
    <m/>
    <m/>
    <m/>
    <s v="Oil &amp; Gas"/>
    <m/>
    <m/>
    <m/>
    <m/>
    <m/>
    <m/>
    <m/>
    <m/>
    <m/>
    <m/>
    <m/>
    <m/>
    <x v="9"/>
    <m/>
    <s v="user_A8KOTZADnUtEQOLt4nSLAmteNStuGh80js75RYjrXVt"/>
    <s v="Sarvesh Pawar"/>
    <m/>
    <m/>
    <s v="March; September"/>
    <s v="Gated Content"/>
    <s v="Naukri.com"/>
    <m/>
    <s v="Sameer Feb Outbound'21"/>
    <m/>
    <m/>
    <m/>
    <s v="2020-12-06 09:55:45.828000+00:00"/>
    <s v="2022-09-19 09:59:12.043000+00:00"/>
    <s v="GPA"/>
  </r>
  <r>
    <s v="Omkar Ghate"/>
    <n v="1200000"/>
    <s v="INR"/>
    <n v="0"/>
    <s v="9/14/22"/>
    <s v="Sales"/>
    <s v="stat_kcR4fZg7TU7jjk1jAVua3qGLRS4J5uFayEjK5j02wtv"/>
    <s v="Unqualified"/>
    <n v="0"/>
    <s v="OpportunityStatusType.Lost"/>
    <s v="cont_D8xxy4tt0XNpf2f8xJtT9PdS5JovO9eYOo64Y3iCdxr"/>
    <s v="Milind Kulkarni"/>
    <m/>
    <s v="lead_UhAXOBWOC4yXGOlxEfTKNzDMG4rUb6ene8p4n9hnFoV"/>
    <s v="H B Fuller India Adhesives Pvt Ltd"/>
    <s v="Sarvesh Pawar"/>
    <s v="user_9SBRjyF0n4iWuhUdqRyQkFhl2J4uyNKhFWvvJEvunX8"/>
    <s v="Omkar Ghate"/>
    <s v="2022-07-07 07:55:28.382000+00:00"/>
    <s v="2022-09-09 05:19:10.079000+00:00"/>
    <m/>
    <s v="Pune"/>
    <m/>
    <m/>
    <m/>
    <n v="250"/>
    <m/>
    <m/>
    <m/>
    <m/>
    <m/>
    <m/>
    <m/>
    <m/>
    <m/>
    <m/>
    <m/>
    <s v="Manufacturing"/>
    <m/>
    <m/>
    <m/>
    <m/>
    <m/>
    <m/>
    <m/>
    <m/>
    <m/>
    <m/>
    <m/>
    <m/>
    <x v="7"/>
    <m/>
    <s v="user_A8KOTZADnUtEQOLt4nSLAmteNStuGh80js75RYjrXVt"/>
    <s v="Sarvesh Pawar"/>
    <s v="Anjali Nishu"/>
    <m/>
    <s v="September"/>
    <s v="Cold Call"/>
    <m/>
    <m/>
    <m/>
    <m/>
    <m/>
    <m/>
    <s v="2021-08-25 11:24:08.526000+00:00"/>
    <s v="2022-09-28 19:41:26.802000+00:00"/>
    <s v="GTL"/>
  </r>
  <r>
    <s v="Omkar Ghate"/>
    <n v="600000"/>
    <s v="INR"/>
    <n v="0"/>
    <s v="9/19/22"/>
    <s v="Sales"/>
    <s v="stat_kcR4fZg7TU7jjk1jAVua3qGLRS4J5uFayEjK5j02wtv"/>
    <s v="Unqualified"/>
    <n v="0"/>
    <s v="OpportunityStatusType.Lost"/>
    <s v="cont_vf518nOgkj64mIswOTp0w5dzVfMBa2n8AC4n81yap1X"/>
    <s v="Ananta Deoche"/>
    <s v="GMC renewal"/>
    <s v="lead_uLJIEAvFXJF1ZNe1kWUrSMut8OzkRnPiN7rQV527NgY"/>
    <s v="K2V2 Technologies Pvt. Ltd."/>
    <s v="Ankita Pingale"/>
    <s v="user_9SBRjyF0n4iWuhUdqRyQkFhl2J4uyNKhFWvvJEvunX8"/>
    <s v="Omkar Ghate"/>
    <s v="2022-09-01 07:05:53.283000+00:00"/>
    <s v="2022-09-09 05:30:01.988000+00:00"/>
    <m/>
    <s v="Pune"/>
    <m/>
    <m/>
    <m/>
    <n v="109"/>
    <m/>
    <m/>
    <m/>
    <m/>
    <m/>
    <m/>
    <m/>
    <m/>
    <m/>
    <m/>
    <m/>
    <s v="IT Services &amp; IT Consulting"/>
    <m/>
    <m/>
    <m/>
    <m/>
    <m/>
    <m/>
    <m/>
    <m/>
    <m/>
    <m/>
    <m/>
    <m/>
    <x v="9"/>
    <m/>
    <s v="user_1z3bdwgjF9RILRmuQPeXXGoPhafSi1mEgyb4l5sVEvN"/>
    <s v="Ankita Pingale"/>
    <m/>
    <m/>
    <s v="November"/>
    <s v="Cold Call"/>
    <s v="Mr. E"/>
    <m/>
    <m/>
    <m/>
    <m/>
    <m/>
    <s v="2022-04-20 10:04:55.779000+00:00"/>
    <s v="2022-10-13 07:19:08.365000+00:00"/>
    <m/>
  </r>
  <r>
    <s v="Omkar Ghate"/>
    <n v="33000"/>
    <s v="INR"/>
    <n v="0"/>
    <d v="2022-11-09T00:00:00"/>
    <s v="Sales"/>
    <s v="stat_kcR4fZg7TU7jjk1jAVua3qGLRS4J5uFayEjK5j02wtv"/>
    <s v="Unqualified"/>
    <n v="0"/>
    <s v="OpportunityStatusType.Lost"/>
    <s v="cont_fnWmpkSsaThxyfpsUh50WodRE6XO1yhKNOEP093QTtW"/>
    <s v="Poonam Saluja"/>
    <s v="Holtec Pune GPA"/>
    <s v="lead_aaP4fTbN4GANvIVMJrT4cXcz26nSm4JIfg69mXddhYA"/>
    <s v="Holtec Asia"/>
    <s v="Sarvesh Pawar"/>
    <s v="user_9SBRjyF0n4iWuhUdqRyQkFhl2J4uyNKhFWvvJEvunX8"/>
    <s v="Omkar Ghate"/>
    <s v="2022-08-30 09:37:18.243000+00:00"/>
    <s v="2022-09-09 05:30:40.275000+00:00"/>
    <m/>
    <s v="Pune"/>
    <m/>
    <s v="2020-08-20 09:04:45+00:00"/>
    <m/>
    <n v="200"/>
    <m/>
    <m/>
    <m/>
    <m/>
    <m/>
    <m/>
    <m/>
    <m/>
    <m/>
    <m/>
    <m/>
    <s v="Oil &amp; Gas"/>
    <m/>
    <m/>
    <m/>
    <m/>
    <m/>
    <m/>
    <m/>
    <m/>
    <m/>
    <m/>
    <m/>
    <m/>
    <x v="9"/>
    <m/>
    <s v="user_A8KOTZADnUtEQOLt4nSLAmteNStuGh80js75RYjrXVt"/>
    <s v="Sarvesh Pawar"/>
    <m/>
    <m/>
    <s v="March; September"/>
    <s v="Gated Content"/>
    <s v="Naukri.com"/>
    <m/>
    <s v="Sameer Feb Outbound'21"/>
    <m/>
    <m/>
    <m/>
    <s v="2020-12-06 09:55:45.828000+00:00"/>
    <s v="2022-09-19 09:59:12.043000+00:00"/>
    <s v="GPA"/>
  </r>
  <r>
    <s v="Omkar Ghate"/>
    <n v="3500000"/>
    <s v="INR"/>
    <n v="0"/>
    <s v="9/14/22"/>
    <s v="Sales"/>
    <s v="stat_kcR4fZg7TU7jjk1jAVua3qGLRS4J5uFayEjK5j02wtv"/>
    <s v="Unqualified"/>
    <n v="0"/>
    <s v="OpportunityStatusType.Lost"/>
    <s v="cont_D8xxy4tt0XNpf2f8xJtT9PdS5JovO9eYOo64Y3iCdxr"/>
    <s v="Milind Kulkarni"/>
    <m/>
    <s v="lead_UhAXOBWOC4yXGOlxEfTKNzDMG4rUb6ene8p4n9hnFoV"/>
    <s v="H B Fuller India Adhesives Pvt Ltd"/>
    <s v="Sarvesh Pawar"/>
    <s v="user_9SBRjyF0n4iWuhUdqRyQkFhl2J4uyNKhFWvvJEvunX8"/>
    <s v="Omkar Ghate"/>
    <s v="2022-07-07 07:54:35.373000+00:00"/>
    <s v="2022-09-09 05:18:50.051000+00:00"/>
    <m/>
    <s v="Pune"/>
    <m/>
    <m/>
    <m/>
    <n v="250"/>
    <m/>
    <m/>
    <m/>
    <m/>
    <m/>
    <m/>
    <m/>
    <m/>
    <m/>
    <m/>
    <m/>
    <s v="Manufacturing"/>
    <m/>
    <m/>
    <m/>
    <m/>
    <m/>
    <m/>
    <m/>
    <m/>
    <m/>
    <m/>
    <m/>
    <m/>
    <x v="7"/>
    <m/>
    <s v="user_A8KOTZADnUtEQOLt4nSLAmteNStuGh80js75RYjrXVt"/>
    <s v="Sarvesh Pawar"/>
    <s v="Anjali Nishu"/>
    <m/>
    <s v="September"/>
    <s v="Cold Call"/>
    <m/>
    <m/>
    <m/>
    <m/>
    <m/>
    <m/>
    <s v="2021-08-25 11:24:08.526000+00:00"/>
    <s v="2022-09-28 19:41:26.802000+00:00"/>
    <s v="GMC"/>
  </r>
  <r>
    <s v="Omkar Ghate"/>
    <n v="150000"/>
    <s v="INR"/>
    <n v="0"/>
    <s v="9/14/22"/>
    <s v="Sales"/>
    <s v="stat_kcR4fZg7TU7jjk1jAVua3qGLRS4J5uFayEjK5j02wtv"/>
    <s v="Unqualified"/>
    <n v="0"/>
    <s v="OpportunityStatusType.Lost"/>
    <s v="cont_D8xxy4tt0XNpf2f8xJtT9PdS5JovO9eYOo64Y3iCdxr"/>
    <s v="Milind Kulkarni"/>
    <m/>
    <s v="lead_UhAXOBWOC4yXGOlxEfTKNzDMG4rUb6ene8p4n9hnFoV"/>
    <s v="H B Fuller India Adhesives Pvt Ltd"/>
    <s v="Sarvesh Pawar"/>
    <s v="user_9SBRjyF0n4iWuhUdqRyQkFhl2J4uyNKhFWvvJEvunX8"/>
    <s v="Omkar Ghate"/>
    <s v="2022-07-07 07:55:02.930000+00:00"/>
    <s v="2022-09-09 05:19:01.417000+00:00"/>
    <m/>
    <s v="Pune"/>
    <m/>
    <m/>
    <m/>
    <n v="250"/>
    <m/>
    <m/>
    <m/>
    <m/>
    <m/>
    <m/>
    <m/>
    <m/>
    <m/>
    <m/>
    <m/>
    <s v="Manufacturing"/>
    <m/>
    <m/>
    <m/>
    <m/>
    <m/>
    <m/>
    <m/>
    <m/>
    <m/>
    <m/>
    <m/>
    <m/>
    <x v="7"/>
    <m/>
    <s v="user_A8KOTZADnUtEQOLt4nSLAmteNStuGh80js75RYjrXVt"/>
    <s v="Sarvesh Pawar"/>
    <s v="Anjali Nishu"/>
    <m/>
    <s v="September"/>
    <s v="Cold Call"/>
    <m/>
    <m/>
    <m/>
    <m/>
    <m/>
    <m/>
    <s v="2021-08-25 11:24:08.526000+00:00"/>
    <s v="2022-09-28 19:41:26.802000+00:00"/>
    <s v="GPA"/>
  </r>
  <r>
    <s v="Naveen Kumar"/>
    <n v="78000"/>
    <s v="INR"/>
    <n v="100"/>
    <d v="2022-09-09T00:00:00"/>
    <s v="Sales"/>
    <s v="stat_OZRiD1474QRJIpvnjHCZfiIvKcVD6mIKSSTzg8SwDVx"/>
    <s v="Won- Payment Completed"/>
    <n v="1"/>
    <s v="OpportunityStatusType.Won"/>
    <m/>
    <m/>
    <m/>
    <s v="lead_TBs73abmAVa1WxFAify3UiOelU0BdxDWpXhkcB0vSv4"/>
    <s v="DyStar"/>
    <s v="Kanchan Kothari"/>
    <s v="user_N52PP2uP2VZc2gm0nhh6CNFSif4n85g1cdxoNFd9ct0"/>
    <s v="Naveen Kumar"/>
    <s v="2022-08-03 10:16:21.396000+00:00"/>
    <s v="2022-09-09 02:13:34.649000+00:00"/>
    <m/>
    <s v="Mumbai"/>
    <m/>
    <m/>
    <m/>
    <n v="135"/>
    <m/>
    <m/>
    <m/>
    <m/>
    <m/>
    <m/>
    <m/>
    <m/>
    <m/>
    <m/>
    <m/>
    <s v="Manufacturing"/>
    <m/>
    <m/>
    <m/>
    <m/>
    <m/>
    <m/>
    <m/>
    <m/>
    <m/>
    <m/>
    <m/>
    <m/>
    <x v="4"/>
    <m/>
    <s v="user_2jRs4eIjwv8MozxYA1DE9MMy0FWf2gMgweg2LiJNu64"/>
    <s v="Gauri Munge"/>
    <m/>
    <m/>
    <s v="September"/>
    <s v="Cold Call"/>
    <s v="Lusha"/>
    <m/>
    <m/>
    <m/>
    <m/>
    <m/>
    <s v="2022-07-07 05:49:56.876000+00:00"/>
    <s v="2022-09-09 02:13:34.709000+00:00"/>
    <s v="GPA"/>
  </r>
  <r>
    <s v="Naveen Kumar"/>
    <n v="730000"/>
    <s v="INR"/>
    <n v="100"/>
    <d v="2022-09-09T00:00:00"/>
    <s v="Sales"/>
    <s v="stat_OZRiD1474QRJIpvnjHCZfiIvKcVD6mIKSSTzg8SwDVx"/>
    <s v="Won- Payment Completed"/>
    <n v="1"/>
    <s v="OpportunityStatusType.Won"/>
    <m/>
    <m/>
    <s v="GMC Renewal"/>
    <s v="lead_TBs73abmAVa1WxFAify3UiOelU0BdxDWpXhkcB0vSv4"/>
    <s v="DyStar"/>
    <s v="Kanchan Kothari"/>
    <s v="user_N52PP2uP2VZc2gm0nhh6CNFSif4n85g1cdxoNFd9ct0"/>
    <s v="Naveen Kumar"/>
    <s v="2022-08-03 09:13:12.491000+00:00"/>
    <s v="2022-09-09 02:13:21.381000+00:00"/>
    <m/>
    <s v="Mumbai"/>
    <m/>
    <m/>
    <m/>
    <n v="135"/>
    <m/>
    <m/>
    <m/>
    <m/>
    <m/>
    <m/>
    <m/>
    <m/>
    <m/>
    <m/>
    <m/>
    <s v="Manufacturing"/>
    <m/>
    <m/>
    <m/>
    <m/>
    <m/>
    <m/>
    <m/>
    <m/>
    <m/>
    <m/>
    <m/>
    <m/>
    <x v="4"/>
    <m/>
    <s v="user_2jRs4eIjwv8MozxYA1DE9MMy0FWf2gMgweg2LiJNu64"/>
    <s v="Gauri Munge"/>
    <m/>
    <m/>
    <s v="September"/>
    <s v="Cold Call"/>
    <s v="Lusha"/>
    <m/>
    <m/>
    <m/>
    <m/>
    <m/>
    <s v="2022-07-07 05:49:56.876000+00:00"/>
    <s v="2022-09-09 02:13:34.709000+00:00"/>
    <m/>
  </r>
  <r>
    <s v="Vivek Singh"/>
    <n v="2548469"/>
    <s v="INR"/>
    <n v="100"/>
    <d v="2022-08-09T00:00:00"/>
    <s v="Sales"/>
    <s v="stat_OZRiD1474QRJIpvnjHCZfiIvKcVD6mIKSSTzg8SwDVx"/>
    <s v="Won- Payment Completed"/>
    <n v="1"/>
    <s v="OpportunityStatusType.Won"/>
    <s v="cont_6cNUCZMY5aQuaMfypkTfEGKaRrLVjG60bYt2eEKSaE4"/>
    <s v="Anumanthan Thiagarajan"/>
    <s v="GMC"/>
    <s v="lead_84Xj5KGIUtLP178fhVI44E54gp5pEjOTIzVFZwDAsZy"/>
    <s v="AL Technology Services"/>
    <s v="Daya Gowda"/>
    <s v="user_6dalmZ7hmWD47jhCVGdU1SSEcFMsz9rWtW2jPORgJvj"/>
    <s v="Vivek Singh"/>
    <s v="2022-05-17 10:51:50.043000+00:00"/>
    <s v="2022-09-08 10:54:41.893000+00:00"/>
    <m/>
    <s v="Bangalore"/>
    <m/>
    <m/>
    <m/>
    <n v="26"/>
    <m/>
    <m/>
    <m/>
    <m/>
    <m/>
    <m/>
    <m/>
    <m/>
    <m/>
    <m/>
    <m/>
    <s v="IT Services &amp; IT Consulting"/>
    <s v="New India"/>
    <m/>
    <m/>
    <m/>
    <m/>
    <m/>
    <m/>
    <m/>
    <m/>
    <m/>
    <m/>
    <m/>
    <x v="6"/>
    <m/>
    <s v="user_ojX3B6giQCeKnOjqd4gdwXUl0CqqHMXNORvxR6POXn6"/>
    <s v="Abhishek Chauhan"/>
    <s v="Dr. Anil More"/>
    <m/>
    <s v="September"/>
    <s v="Cold Call"/>
    <m/>
    <m/>
    <m/>
    <m/>
    <m/>
    <m/>
    <s v="2022-04-20 10:11:08.925000+00:00"/>
    <s v="2022-10-20 07:59:18.721000+00:00"/>
    <m/>
  </r>
  <r>
    <s v="Kashif Ahmad"/>
    <n v="750000"/>
    <s v="INR"/>
    <n v="0"/>
    <s v="9/30/22"/>
    <s v="Sales"/>
    <s v="stat_kcR4fZg7TU7jjk1jAVua3qGLRS4J5uFayEjK5j02wtv"/>
    <s v="Unqualified"/>
    <n v="0"/>
    <s v="OpportunityStatusType.Lost"/>
    <m/>
    <m/>
    <s v="GMC (1+3)-Renewal"/>
    <s v="lead_mmU34t4S3IgV4aAf0cQSPtiS26cY1cgbXvAY1BWDdoD"/>
    <s v="Yanfeng"/>
    <s v="Bhairavi Jog"/>
    <s v="user_LKRhV6rhcBe0uL8u70UUGeDjbMupuho4TaiAOCbT7HT"/>
    <s v="Kashif Ahmad"/>
    <s v="2022-08-24 05:56:02.218000+00:00"/>
    <s v="2022-09-08 10:20:52.321000+00:00"/>
    <m/>
    <s v="Ahmedabad"/>
    <m/>
    <s v="2020-08-26 02:33:06+00:00"/>
    <m/>
    <n v="78"/>
    <m/>
    <m/>
    <m/>
    <m/>
    <m/>
    <m/>
    <m/>
    <m/>
    <m/>
    <m/>
    <m/>
    <s v="Manufacturing"/>
    <m/>
    <m/>
    <m/>
    <m/>
    <m/>
    <m/>
    <m/>
    <m/>
    <m/>
    <m/>
    <m/>
    <m/>
    <x v="7"/>
    <m/>
    <s v="user_228eUmsdKIb9OItgmiDq1zD4aPZ1eqiapbaLAGeBf8g"/>
    <s v="Bhairavi Jog"/>
    <m/>
    <m/>
    <s v="September"/>
    <s v="Affiliate"/>
    <m/>
    <m/>
    <m/>
    <m/>
    <m/>
    <m/>
    <s v="2020-12-06 09:48:37.211000+00:00"/>
    <s v="2022-09-16 11:23:07.408000+00:00"/>
    <s v="GMC"/>
  </r>
  <r>
    <s v="Chetan Kumar"/>
    <n v="56000"/>
    <s v="INR"/>
    <n v="50"/>
    <s v="9/30/22"/>
    <s v="Sales"/>
    <s v="stat_Bh0lNV2usJkCLD6fjWneAqpmASEbmvomDaal7U02FV1"/>
    <s v="Demo Scheduled"/>
    <n v="0"/>
    <s v="OpportunityStatusType.Active"/>
    <s v="cont_i8Ghqat1KsCgqlB2PRtgw1I08hrYTkXU3EMADpL0mCE"/>
    <s v="Sagar"/>
    <m/>
    <s v="lead_L4U1qY3wyLoT8O8uZbFJG16K10VH6MV0aOSJfrMz11G"/>
    <s v="NYK Auto Logistics"/>
    <s v="Daya Gowda"/>
    <s v="user_encRk5bIEFN6ZA11h4WH2AdZTiZpogLSlMIaj0E30SZ"/>
    <s v="Daya Gowda"/>
    <s v="2022-08-25 10:05:04.297000+00:00"/>
    <s v="2022-09-08 09:42:38.109000+00:00"/>
    <m/>
    <s v="Mumbai"/>
    <m/>
    <m/>
    <m/>
    <n v="140"/>
    <m/>
    <m/>
    <m/>
    <m/>
    <m/>
    <m/>
    <m/>
    <m/>
    <m/>
    <m/>
    <m/>
    <m/>
    <m/>
    <m/>
    <m/>
    <m/>
    <m/>
    <m/>
    <m/>
    <m/>
    <m/>
    <m/>
    <m/>
    <m/>
    <x v="5"/>
    <m/>
    <s v="user_encRk5bIEFN6ZA11h4WH2AdZTiZpogLSlMIaj0E30SZ"/>
    <s v="Daya Gowda"/>
    <m/>
    <m/>
    <s v="April; September"/>
    <s v="Cold Call"/>
    <s v="Naukri.com"/>
    <m/>
    <m/>
    <m/>
    <m/>
    <m/>
    <s v="2022-07-08 04:31:16.701000+00:00"/>
    <s v="2022-09-20 05:16:09.756000+00:00"/>
    <s v="WC"/>
  </r>
  <r>
    <s v="Chetan Kumar"/>
    <n v="560000"/>
    <s v="INR"/>
    <n v="50"/>
    <s v="9/30/22"/>
    <s v="Sales"/>
    <s v="stat_Bh0lNV2usJkCLD6fjWneAqpmASEbmvomDaal7U02FV1"/>
    <s v="Demo Scheduled"/>
    <n v="0"/>
    <s v="OpportunityStatusType.Active"/>
    <m/>
    <m/>
    <m/>
    <s v="lead_L4U1qY3wyLoT8O8uZbFJG16K10VH6MV0aOSJfrMz11G"/>
    <s v="NYK Auto Logistics"/>
    <s v="Daya Gowda"/>
    <s v="user_encRk5bIEFN6ZA11h4WH2AdZTiZpogLSlMIaj0E30SZ"/>
    <s v="Daya Gowda"/>
    <s v="2022-08-25 10:04:32.567000+00:00"/>
    <s v="2022-09-08 09:42:28.960000+00:00"/>
    <m/>
    <s v="Mumbai"/>
    <m/>
    <m/>
    <m/>
    <n v="140"/>
    <m/>
    <m/>
    <m/>
    <m/>
    <m/>
    <m/>
    <m/>
    <m/>
    <m/>
    <m/>
    <m/>
    <m/>
    <m/>
    <m/>
    <m/>
    <m/>
    <m/>
    <m/>
    <m/>
    <m/>
    <m/>
    <m/>
    <m/>
    <m/>
    <x v="5"/>
    <m/>
    <s v="user_encRk5bIEFN6ZA11h4WH2AdZTiZpogLSlMIaj0E30SZ"/>
    <s v="Daya Gowda"/>
    <m/>
    <m/>
    <s v="April; September"/>
    <s v="Cold Call"/>
    <s v="Naukri.com"/>
    <m/>
    <m/>
    <m/>
    <m/>
    <m/>
    <s v="2022-07-08 04:31:16.701000+00:00"/>
    <s v="2022-09-20 05:16:09.756000+00:00"/>
    <s v="GTL"/>
  </r>
  <r>
    <s v="Kashif Ahmad"/>
    <n v="60000"/>
    <s v="INR"/>
    <n v="0"/>
    <s v="9/30/22"/>
    <s v="Sales"/>
    <s v="stat_kcR4fZg7TU7jjk1jAVua3qGLRS4J5uFayEjK5j02wtv"/>
    <s v="Unqualified"/>
    <n v="0"/>
    <s v="OpportunityStatusType.Lost"/>
    <m/>
    <m/>
    <s v="GPA-Renewal"/>
    <s v="lead_mmU34t4S3IgV4aAf0cQSPtiS26cY1cgbXvAY1BWDdoD"/>
    <s v="Yanfeng"/>
    <s v="Bhairavi Jog"/>
    <s v="user_LKRhV6rhcBe0uL8u70UUGeDjbMupuho4TaiAOCbT7HT"/>
    <s v="Kashif Ahmad"/>
    <s v="2022-08-24 05:56:54.746000+00:00"/>
    <s v="2022-09-08 10:17:59.609000+00:00"/>
    <m/>
    <s v="Ahmedabad"/>
    <m/>
    <s v="2020-08-26 02:33:06+00:00"/>
    <m/>
    <n v="78"/>
    <m/>
    <m/>
    <m/>
    <m/>
    <m/>
    <m/>
    <m/>
    <m/>
    <m/>
    <m/>
    <m/>
    <s v="Manufacturing"/>
    <m/>
    <m/>
    <m/>
    <m/>
    <m/>
    <m/>
    <m/>
    <m/>
    <m/>
    <m/>
    <m/>
    <m/>
    <x v="7"/>
    <m/>
    <s v="user_228eUmsdKIb9OItgmiDq1zD4aPZ1eqiapbaLAGeBf8g"/>
    <s v="Bhairavi Jog"/>
    <m/>
    <m/>
    <s v="September"/>
    <s v="Affiliate"/>
    <m/>
    <m/>
    <m/>
    <m/>
    <m/>
    <m/>
    <s v="2020-12-06 09:48:37.211000+00:00"/>
    <s v="2022-09-16 11:23:07.408000+00:00"/>
    <s v="GPA"/>
  </r>
  <r>
    <s v="Vikas Gupta"/>
    <n v="100000"/>
    <s v="INR"/>
    <n v="0"/>
    <s v="9/30/22"/>
    <s v="Sales"/>
    <s v="stat_kcR4fZg7TU7jjk1jAVua3qGLRS4J5uFayEjK5j02wtv"/>
    <s v="Unqualified"/>
    <n v="0"/>
    <s v="OpportunityStatusType.Lost"/>
    <s v="cont_9kZWEH7cRESlsBBMwZOKSqK0y7RB8xifQKywPbSdNik"/>
    <s v="Mainak Banerjee"/>
    <s v="The client wanted to create a separate policy for Syntex group employees but did not get approval from the Group CEO and CFO of Welspun group for the same."/>
    <s v="lead_f7mgEwNaMhHlv8mPQxYQkdkxWlSYJGEbc0WJvUNh202"/>
    <s v="AYM/welspun syntex"/>
    <s v="Gauri Jori"/>
    <s v="user_lccnw70UrYzjPcbxrA5N9qp8LF1vx6aP08yPEdeU06P"/>
    <s v="Vikas Gupta"/>
    <s v="2022-08-01 04:39:29.071000+00:00"/>
    <s v="2022-09-08 09:11:50.943000+00:00"/>
    <m/>
    <s v="Mumbai"/>
    <m/>
    <m/>
    <m/>
    <n v="1100"/>
    <m/>
    <m/>
    <m/>
    <m/>
    <m/>
    <m/>
    <m/>
    <m/>
    <m/>
    <m/>
    <m/>
    <s v="Consumer Goods &amp; Electronics"/>
    <m/>
    <m/>
    <m/>
    <m/>
    <m/>
    <m/>
    <m/>
    <m/>
    <m/>
    <m/>
    <m/>
    <m/>
    <x v="3"/>
    <m/>
    <s v="user_5YHA1ZU4iP896lD1YJehdJcMx7ZEgWCpulT4T2c3pJ3"/>
    <s v="Gauri Jori"/>
    <m/>
    <m/>
    <s v="September"/>
    <s v="Cold Call"/>
    <m/>
    <m/>
    <s v="Vaccine Lead"/>
    <m/>
    <m/>
    <m/>
    <s v="2021-05-11 10:03:55.728000+00:00"/>
    <s v="2022-09-08 09:11:50.999000+00:00"/>
    <m/>
  </r>
  <r>
    <s v="Vikas Gupta"/>
    <n v="5000000"/>
    <s v="INR"/>
    <n v="0"/>
    <s v="9/30/22"/>
    <s v="Sales"/>
    <s v="stat_kcR4fZg7TU7jjk1jAVua3qGLRS4J5uFayEjK5j02wtv"/>
    <s v="Unqualified"/>
    <n v="0"/>
    <s v="OpportunityStatusType.Lost"/>
    <s v="cont_9kZWEH7cRESlsBBMwZOKSqK0y7RB8xifQKywPbSdNik"/>
    <s v="Mainak Banerjee"/>
    <s v="The client wanted to create a separate policy for Syntex group employees but did not get approval from the Group CEO and CFO of Welspun group for the same."/>
    <s v="lead_f7mgEwNaMhHlv8mPQxYQkdkxWlSYJGEbc0WJvUNh202"/>
    <s v="AYM/welspun syntex"/>
    <s v="Gauri Jori"/>
    <s v="user_lccnw70UrYzjPcbxrA5N9qp8LF1vx6aP08yPEdeU06P"/>
    <s v="Vikas Gupta"/>
    <s v="2022-08-01 04:36:40.173000+00:00"/>
    <s v="2022-09-08 09:11:33.839000+00:00"/>
    <m/>
    <s v="Mumbai"/>
    <m/>
    <m/>
    <m/>
    <n v="1100"/>
    <m/>
    <m/>
    <m/>
    <m/>
    <m/>
    <m/>
    <m/>
    <m/>
    <m/>
    <m/>
    <m/>
    <s v="Consumer Goods &amp; Electronics"/>
    <m/>
    <m/>
    <m/>
    <m/>
    <m/>
    <m/>
    <m/>
    <m/>
    <m/>
    <m/>
    <m/>
    <m/>
    <x v="3"/>
    <m/>
    <s v="user_5YHA1ZU4iP896lD1YJehdJcMx7ZEgWCpulT4T2c3pJ3"/>
    <s v="Gauri Jori"/>
    <m/>
    <m/>
    <s v="September"/>
    <s v="Cold Call"/>
    <m/>
    <m/>
    <s v="Vaccine Lead"/>
    <m/>
    <m/>
    <m/>
    <s v="2021-05-11 10:03:55.728000+00:00"/>
    <s v="2022-09-08 09:11:50.999000+00:00"/>
    <m/>
  </r>
  <r>
    <s v="Pooja Gawas"/>
    <n v="40000"/>
    <s v="INR"/>
    <n v="0"/>
    <s v="9/30/22"/>
    <s v="Sales"/>
    <s v="stat_kcR4fZg7TU7jjk1jAVua3qGLRS4J5uFayEjK5j02wtv"/>
    <s v="Unqualified"/>
    <n v="0"/>
    <s v="OpportunityStatusType.Lost"/>
    <m/>
    <m/>
    <s v="GPA (Renewal)"/>
    <s v="lead_b9XzjSunPiTuMyDf4DvQfQBphMBwAPkNV7yzjGY9LYB"/>
    <s v="Reliable Autotech Pvt Ltd"/>
    <s v="Bhairavi Jog"/>
    <s v="user_KLETV1op4MIjvKQ12xGsWi23CuPjDE6PT29nwG6T3MY"/>
    <s v="Pooja Gawas"/>
    <s v="2022-07-13 12:12:48.880000+00:00"/>
    <s v="2022-09-08 08:58:45.555000+00:00"/>
    <m/>
    <s v="Pune"/>
    <m/>
    <m/>
    <m/>
    <n v="300"/>
    <m/>
    <m/>
    <m/>
    <m/>
    <m/>
    <m/>
    <m/>
    <m/>
    <m/>
    <m/>
    <m/>
    <s v="IT Services &amp; IT Consulting"/>
    <m/>
    <m/>
    <m/>
    <m/>
    <m/>
    <m/>
    <m/>
    <m/>
    <m/>
    <m/>
    <m/>
    <m/>
    <x v="14"/>
    <m/>
    <s v="user_228eUmsdKIb9OItgmiDq1zD4aPZ1eqiapbaLAGeBf8g"/>
    <s v="Bhairavi Jog"/>
    <m/>
    <m/>
    <s v="September"/>
    <s v="Cold Call"/>
    <s v="Naukri.com"/>
    <m/>
    <m/>
    <m/>
    <m/>
    <m/>
    <s v="2022-06-19 07:22:03.820000+00:00"/>
    <s v="2022-09-16 08:28:58.831000+00:00"/>
    <s v="GPA"/>
  </r>
  <r>
    <s v="Satyam Tiwari"/>
    <n v="10000"/>
    <s v="INR"/>
    <n v="0"/>
    <s v="9/30/22"/>
    <s v="Sales"/>
    <s v="stat_kcR4fZg7TU7jjk1jAVua3qGLRS4J5uFayEjK5j02wtv"/>
    <s v="Unqualified"/>
    <n v="0"/>
    <s v="OpportunityStatusType.Lost"/>
    <s v="cont_fNOHlGz9saR11wEYBtb4fF95IXyJ9HPqRcif4T01p18"/>
    <s v="Yusuf Hussain"/>
    <m/>
    <s v="lead_6KcJTL6n14O1zchkctCksJatgRsdHLZy98CkgvVJFyG"/>
    <s v="Core ITX"/>
    <s v="Prateek Wadhwa"/>
    <s v="user_2YgShwgjLNI4FjAqgE9PtKsdIaGh919JGcFG919fe5B"/>
    <s v="Satyam Tiwari"/>
    <s v="2022-04-25 09:29:47.929000+00:00"/>
    <s v="2022-09-08 07:29:28.716000+00:00"/>
    <m/>
    <s v="Mumbai"/>
    <m/>
    <m/>
    <m/>
    <n v="20"/>
    <m/>
    <m/>
    <m/>
    <m/>
    <m/>
    <m/>
    <m/>
    <m/>
    <m/>
    <m/>
    <m/>
    <m/>
    <m/>
    <m/>
    <m/>
    <m/>
    <m/>
    <m/>
    <m/>
    <m/>
    <m/>
    <m/>
    <m/>
    <m/>
    <x v="3"/>
    <m/>
    <s v="user_FdWFezbLzkYQcGsBUsjZO25nr2poK2nRbqV47Rs5Kfm"/>
    <s v="Prateek Wadhwa"/>
    <m/>
    <m/>
    <m/>
    <s v="Gated Content"/>
    <m/>
    <m/>
    <s v="Employee Wellness Handbook"/>
    <m/>
    <m/>
    <m/>
    <s v="2022-01-18 05:37:56.510000+00:00"/>
    <s v="2022-09-08 07:29:28.748000+00:00"/>
    <s v="GPA"/>
  </r>
  <r>
    <s v="Pooja Gawas"/>
    <n v="4000000"/>
    <s v="INR"/>
    <n v="0"/>
    <s v="9/30/22"/>
    <s v="Sales"/>
    <s v="stat_kcR4fZg7TU7jjk1jAVua3qGLRS4J5uFayEjK5j02wtv"/>
    <s v="Unqualified"/>
    <n v="0"/>
    <s v="OpportunityStatusType.Lost"/>
    <m/>
    <m/>
    <s v="GMC (1+3)- Renewal"/>
    <s v="lead_b9XzjSunPiTuMyDf4DvQfQBphMBwAPkNV7yzjGY9LYB"/>
    <s v="Reliable Autotech Pvt Ltd"/>
    <s v="Bhairavi Jog"/>
    <s v="user_KLETV1op4MIjvKQ12xGsWi23CuPjDE6PT29nwG6T3MY"/>
    <s v="Pooja Gawas"/>
    <s v="2022-07-13 12:11:57.133000+00:00"/>
    <s v="2022-09-08 08:58:35.274000+00:00"/>
    <m/>
    <s v="Pune"/>
    <m/>
    <m/>
    <m/>
    <n v="300"/>
    <m/>
    <m/>
    <m/>
    <m/>
    <m/>
    <m/>
    <m/>
    <m/>
    <m/>
    <m/>
    <m/>
    <s v="IT Services &amp; IT Consulting"/>
    <m/>
    <m/>
    <m/>
    <m/>
    <m/>
    <m/>
    <m/>
    <m/>
    <m/>
    <m/>
    <m/>
    <m/>
    <x v="14"/>
    <m/>
    <s v="user_228eUmsdKIb9OItgmiDq1zD4aPZ1eqiapbaLAGeBf8g"/>
    <s v="Bhairavi Jog"/>
    <m/>
    <m/>
    <s v="September"/>
    <s v="Cold Call"/>
    <s v="Naukri.com"/>
    <m/>
    <m/>
    <m/>
    <m/>
    <m/>
    <s v="2022-06-19 07:22:03.820000+00:00"/>
    <s v="2022-09-16 08:28:58.831000+00:00"/>
    <s v="GMC"/>
  </r>
  <r>
    <s v="Satyam Tiwari"/>
    <n v="60000"/>
    <s v="INR"/>
    <n v="0"/>
    <s v="9/30/22"/>
    <s v="Sales"/>
    <s v="stat_kcR4fZg7TU7jjk1jAVua3qGLRS4J5uFayEjK5j02wtv"/>
    <s v="Unqualified"/>
    <n v="0"/>
    <s v="OpportunityStatusType.Lost"/>
    <s v="cont_fNOHlGz9saR11wEYBtb4fF95IXyJ9HPqRcif4T01p18"/>
    <s v="Yusuf Hussain"/>
    <m/>
    <s v="lead_6KcJTL6n14O1zchkctCksJatgRsdHLZy98CkgvVJFyG"/>
    <s v="Core ITX"/>
    <s v="Prateek Wadhwa"/>
    <s v="user_2YgShwgjLNI4FjAqgE9PtKsdIaGh919JGcFG919fe5B"/>
    <s v="Satyam Tiwari"/>
    <s v="2022-04-25 09:29:23.819000+00:00"/>
    <s v="2022-09-08 07:29:26.604000+00:00"/>
    <m/>
    <s v="Mumbai"/>
    <m/>
    <m/>
    <m/>
    <n v="20"/>
    <m/>
    <m/>
    <m/>
    <m/>
    <m/>
    <m/>
    <m/>
    <m/>
    <m/>
    <m/>
    <m/>
    <m/>
    <m/>
    <m/>
    <m/>
    <m/>
    <m/>
    <m/>
    <m/>
    <m/>
    <m/>
    <m/>
    <m/>
    <m/>
    <x v="3"/>
    <m/>
    <s v="user_FdWFezbLzkYQcGsBUsjZO25nr2poK2nRbqV47Rs5Kfm"/>
    <s v="Prateek Wadhwa"/>
    <m/>
    <m/>
    <m/>
    <s v="Gated Content"/>
    <m/>
    <m/>
    <s v="Employee Wellness Handbook"/>
    <m/>
    <m/>
    <m/>
    <s v="2022-01-18 05:37:56.510000+00:00"/>
    <s v="2022-09-08 07:29:28.748000+00:00"/>
    <s v="GMC"/>
  </r>
  <r>
    <s v="Abhishek Chauhan"/>
    <n v="50000"/>
    <s v="INR"/>
    <n v="0"/>
    <s v="9/30/22"/>
    <s v="Sales"/>
    <s v="stat_kcR4fZg7TU7jjk1jAVua3qGLRS4J5uFayEjK5j02wtv"/>
    <s v="Unqualified"/>
    <n v="0"/>
    <s v="OpportunityStatusType.Lost"/>
    <s v="cont_Dl7FYk7gw7v1vZNhVvlhoBUUz9dVLpJXtpfB0ynZz41"/>
    <s v="Mrs Rekha Nagaraj"/>
    <s v="GPA Renewal"/>
    <s v="lead_A5L6mSq1vCRApFhXJw85KAdx33tmvUAxXWf91eQkg5Z"/>
    <s v="Mfar Constructions Pvt. Ltd"/>
    <s v="Aishwarya Nyayadhish"/>
    <s v="user_ojX3B6giQCeKnOjqd4gdwXUl0CqqHMXNORvxR6POXn6"/>
    <s v="Abhishek Chauhan"/>
    <s v="2022-06-14 08:17:01.495000+00:00"/>
    <s v="2022-09-08 07:02:43.192000+00:00"/>
    <m/>
    <s v="Bangalore"/>
    <m/>
    <m/>
    <m/>
    <n v="450"/>
    <m/>
    <m/>
    <m/>
    <m/>
    <m/>
    <m/>
    <m/>
    <s v="PAID_SOCIAL"/>
    <m/>
    <m/>
    <m/>
    <s v="Construction &amp; Real Estate"/>
    <m/>
    <m/>
    <m/>
    <m/>
    <m/>
    <m/>
    <m/>
    <m/>
    <m/>
    <m/>
    <m/>
    <m/>
    <x v="3"/>
    <m/>
    <s v="user_6hRQhcoLhZEDUBYaw3vS7rv6T5582sGfXq4jNRqTfUU"/>
    <s v="Aishwarya Nyayadhish"/>
    <m/>
    <m/>
    <s v="September"/>
    <s v="Gated Content"/>
    <m/>
    <m/>
    <s v="Employee Engagement Handbook"/>
    <m/>
    <m/>
    <m/>
    <s v="2022-05-30 03:55:35.226000+00:00"/>
    <s v="2022-09-13 11:32:27.824000+00:00"/>
    <m/>
  </r>
  <r>
    <s v="Navin Panjwani"/>
    <n v="39000"/>
    <s v="INR"/>
    <n v="0"/>
    <s v="9/30/22"/>
    <s v="Sales"/>
    <s v="stat_1hn9nRJaLbI53NxPuSQgo90kRpbpKsFlwN4oEGNUTdO"/>
    <s v="Lost"/>
    <n v="0"/>
    <s v="OpportunityStatusType.Lost"/>
    <s v="cont_mSjeaSzsmD3wgkfUq7lV7fsR3Mb2mlrwtvJZmlHH2aj"/>
    <s v="Satyanarayan"/>
    <m/>
    <s v="lead_w9L9VYaCHU6JPwEWE4cer3IR5JIhicD2IpjYKfvZWu5"/>
    <s v="Sanjog infoprocess ( Fresh , Sister company of Being Human )"/>
    <s v="Nikhil Ahuja"/>
    <s v="user_sD3YjSs92XKUfD0OPHeo886g6tW6aCM0iUhX5VVUuJi"/>
    <s v="Navin Panjwani"/>
    <s v="2022-05-12 04:49:26.320000+00:00"/>
    <s v="2022-09-08 06:49:39.885000+00:00"/>
    <m/>
    <s v="Mumbai"/>
    <m/>
    <m/>
    <m/>
    <n v="130"/>
    <m/>
    <m/>
    <m/>
    <m/>
    <m/>
    <m/>
    <m/>
    <m/>
    <m/>
    <m/>
    <m/>
    <s v="Retail"/>
    <m/>
    <m/>
    <m/>
    <m/>
    <m/>
    <m/>
    <m/>
    <m/>
    <m/>
    <m/>
    <m/>
    <m/>
    <x v="7"/>
    <m/>
    <s v="user_ocHSJH83OJnHCvKyMbjx8WOOK8PMgAUGIj1qK0q0dMV"/>
    <s v="Nikhil Ahuja"/>
    <m/>
    <m/>
    <m/>
    <s v="Cold Call"/>
    <m/>
    <m/>
    <m/>
    <m/>
    <m/>
    <m/>
    <s v="2022-05-09 10:06:52.132000+00:00"/>
    <s v="2022-09-08 06:49:39.924000+00:00"/>
    <s v="GPA"/>
  </r>
  <r>
    <s v="Abhishek Chauhan"/>
    <n v="2000000"/>
    <s v="INR"/>
    <n v="0"/>
    <s v="9/30/22"/>
    <s v="Sales"/>
    <s v="stat_kcR4fZg7TU7jjk1jAVua3qGLRS4J5uFayEjK5j02wtv"/>
    <s v="Unqualified"/>
    <n v="0"/>
    <s v="OpportunityStatusType.Lost"/>
    <s v="cont_Dl7FYk7gw7v1vZNhVvlhoBUUz9dVLpJXtpfB0ynZz41"/>
    <s v="Mrs Rekha Nagaraj"/>
    <s v="GMC renewal"/>
    <s v="lead_A5L6mSq1vCRApFhXJw85KAdx33tmvUAxXWf91eQkg5Z"/>
    <s v="Mfar Constructions Pvt. Ltd"/>
    <s v="Aishwarya Nyayadhish"/>
    <s v="user_ojX3B6giQCeKnOjqd4gdwXUl0CqqHMXNORvxR6POXn6"/>
    <s v="Abhishek Chauhan"/>
    <s v="2022-06-14 08:15:59.841000+00:00"/>
    <s v="2022-09-08 06:54:09.236000+00:00"/>
    <m/>
    <s v="Bangalore"/>
    <m/>
    <m/>
    <m/>
    <n v="450"/>
    <m/>
    <m/>
    <m/>
    <m/>
    <m/>
    <m/>
    <m/>
    <s v="PAID_SOCIAL"/>
    <m/>
    <m/>
    <m/>
    <s v="Construction &amp; Real Estate"/>
    <m/>
    <m/>
    <m/>
    <m/>
    <m/>
    <m/>
    <m/>
    <m/>
    <m/>
    <m/>
    <m/>
    <m/>
    <x v="3"/>
    <m/>
    <s v="user_6hRQhcoLhZEDUBYaw3vS7rv6T5582sGfXq4jNRqTfUU"/>
    <s v="Aishwarya Nyayadhish"/>
    <m/>
    <m/>
    <s v="September"/>
    <s v="Gated Content"/>
    <m/>
    <m/>
    <s v="Employee Engagement Handbook"/>
    <m/>
    <m/>
    <m/>
    <s v="2022-05-30 03:55:35.226000+00:00"/>
    <s v="2022-09-13 11:32:27.824000+00:00"/>
    <m/>
  </r>
  <r>
    <s v="Navin Panjwani"/>
    <n v="321000"/>
    <s v="INR"/>
    <n v="0"/>
    <s v="9/30/22"/>
    <s v="Sales"/>
    <s v="stat_1hn9nRJaLbI53NxPuSQgo90kRpbpKsFlwN4oEGNUTdO"/>
    <s v="Lost"/>
    <n v="0"/>
    <s v="OpportunityStatusType.Lost"/>
    <s v="cont_7wrQImYUmsA1QKicujSMKV3gAfAhUJd4l047yJ1So30"/>
    <s v="Satya"/>
    <m/>
    <s v="lead_AMqygv7G9IF9NszieOQ7WQN7cjwkgUDINuueWIDqQMm"/>
    <s v="Being Human Clothing"/>
    <s v="Nikhil Ahuja"/>
    <s v="user_sD3YjSs92XKUfD0OPHeo886g6tW6aCM0iUhX5VVUuJi"/>
    <s v="Navin Panjwani"/>
    <s v="2022-05-09 10:01:18.715000+00:00"/>
    <s v="2022-09-08 06:45:27.935000+00:00"/>
    <m/>
    <s v="Mumbai"/>
    <m/>
    <m/>
    <m/>
    <n v="107"/>
    <m/>
    <m/>
    <m/>
    <m/>
    <m/>
    <m/>
    <m/>
    <m/>
    <m/>
    <m/>
    <m/>
    <s v="Retail"/>
    <m/>
    <m/>
    <m/>
    <m/>
    <m/>
    <m/>
    <m/>
    <m/>
    <m/>
    <m/>
    <m/>
    <m/>
    <x v="1"/>
    <m/>
    <s v="user_ocHSJH83OJnHCvKyMbjx8WOOK8PMgAUGIj1qK0q0dMV"/>
    <s v="Nikhil Ahuja"/>
    <m/>
    <m/>
    <m/>
    <s v="Cold Call; Gated Content"/>
    <s v="Naukri.com"/>
    <m/>
    <s v="Employee Engagement Handbook"/>
    <m/>
    <m/>
    <m/>
    <s v="2022-04-24 16:16:29.979000+00:00"/>
    <s v="2022-09-08 06:46:47.399000+00:00"/>
    <s v="GMC"/>
  </r>
  <r>
    <s v="Navin Panjwani"/>
    <n v="32000"/>
    <s v="INR"/>
    <n v="0"/>
    <s v="9/30/22"/>
    <s v="Sales"/>
    <s v="stat_1hn9nRJaLbI53NxPuSQgo90kRpbpKsFlwN4oEGNUTdO"/>
    <s v="Lost"/>
    <n v="0"/>
    <s v="OpportunityStatusType.Lost"/>
    <s v="cont_7wrQImYUmsA1QKicujSMKV3gAfAhUJd4l047yJ1So30"/>
    <s v="Satya"/>
    <m/>
    <s v="lead_AMqygv7G9IF9NszieOQ7WQN7cjwkgUDINuueWIDqQMm"/>
    <s v="Being Human Clothing"/>
    <s v="Nikhil Ahuja"/>
    <s v="user_sD3YjSs92XKUfD0OPHeo886g6tW6aCM0iUhX5VVUuJi"/>
    <s v="Navin Panjwani"/>
    <s v="2022-05-09 10:02:24.304000+00:00"/>
    <s v="2022-09-08 06:45:33.712000+00:00"/>
    <m/>
    <s v="Mumbai"/>
    <m/>
    <m/>
    <m/>
    <n v="107"/>
    <m/>
    <m/>
    <m/>
    <m/>
    <m/>
    <m/>
    <m/>
    <m/>
    <m/>
    <m/>
    <m/>
    <s v="Retail"/>
    <m/>
    <m/>
    <m/>
    <m/>
    <m/>
    <m/>
    <m/>
    <m/>
    <m/>
    <m/>
    <m/>
    <m/>
    <x v="1"/>
    <m/>
    <s v="user_ocHSJH83OJnHCvKyMbjx8WOOK8PMgAUGIj1qK0q0dMV"/>
    <s v="Nikhil Ahuja"/>
    <m/>
    <m/>
    <m/>
    <s v="Cold Call; Gated Content"/>
    <s v="Naukri.com"/>
    <m/>
    <s v="Employee Engagement Handbook"/>
    <m/>
    <m/>
    <m/>
    <s v="2022-04-24 16:16:29.979000+00:00"/>
    <s v="2022-09-08 06:46:47.399000+00:00"/>
    <s v="GPA"/>
  </r>
  <r>
    <s v="Navin Panjwani"/>
    <n v="390000"/>
    <s v="INR"/>
    <n v="0"/>
    <s v="9/30/22"/>
    <s v="Sales"/>
    <s v="stat_1hn9nRJaLbI53NxPuSQgo90kRpbpKsFlwN4oEGNUTdO"/>
    <s v="Lost"/>
    <n v="0"/>
    <s v="OpportunityStatusType.Lost"/>
    <s v="cont_mSjeaSzsmD3wgkfUq7lV7fsR3Mb2mlrwtvJZmlHH2aj"/>
    <s v="Satyanarayan"/>
    <m/>
    <s v="lead_w9L9VYaCHU6JPwEWE4cer3IR5JIhicD2IpjYKfvZWu5"/>
    <s v="Sanjog infoprocess ( Fresh , Sister company of Being Human )"/>
    <s v="Nikhil Ahuja"/>
    <s v="user_sD3YjSs92XKUfD0OPHeo886g6tW6aCM0iUhX5VVUuJi"/>
    <s v="Navin Panjwani"/>
    <s v="2022-05-09 10:08:55.644000+00:00"/>
    <s v="2022-09-08 06:49:33.246000+00:00"/>
    <m/>
    <s v="Mumbai"/>
    <m/>
    <m/>
    <m/>
    <n v="130"/>
    <m/>
    <m/>
    <m/>
    <m/>
    <m/>
    <m/>
    <m/>
    <m/>
    <m/>
    <m/>
    <m/>
    <s v="Retail"/>
    <m/>
    <m/>
    <m/>
    <m/>
    <m/>
    <m/>
    <m/>
    <m/>
    <m/>
    <m/>
    <m/>
    <m/>
    <x v="7"/>
    <m/>
    <s v="user_ocHSJH83OJnHCvKyMbjx8WOOK8PMgAUGIj1qK0q0dMV"/>
    <s v="Nikhil Ahuja"/>
    <m/>
    <m/>
    <m/>
    <s v="Cold Call"/>
    <m/>
    <m/>
    <m/>
    <m/>
    <m/>
    <m/>
    <s v="2022-05-09 10:06:52.132000+00:00"/>
    <s v="2022-09-08 06:49:39.924000+00:00"/>
    <s v="GMC"/>
  </r>
  <r>
    <s v="Omkar Ghate"/>
    <n v="100000"/>
    <s v="INR"/>
    <n v="0"/>
    <s v="9/14/22"/>
    <s v="Sales"/>
    <s v="stat_kcR4fZg7TU7jjk1jAVua3qGLRS4J5uFayEjK5j02wtv"/>
    <s v="Unqualified"/>
    <n v="0"/>
    <s v="OpportunityStatusType.Lost"/>
    <s v="cont_PCe9H2cgtZueb6UR61efl2Otd0K5q3tg9HjigngDClg"/>
    <s v="Gayatri Shetty"/>
    <m/>
    <s v="lead_CAdf2G7s5SVCnIVTf0DhaGWjvZqSN4CrJBNVAn5Ey8U"/>
    <s v="SeaGull Advertising Pvt. Ltd."/>
    <s v="Sarvesh Pawar"/>
    <s v="user_9SBRjyF0n4iWuhUdqRyQkFhl2J4uyNKhFWvvJEvunX8"/>
    <s v="Omkar Ghate"/>
    <s v="2022-08-02 13:20:30.638000+00:00"/>
    <s v="2022-09-08 06:36:00.833000+00:00"/>
    <m/>
    <s v="Pune"/>
    <m/>
    <s v="2020-08-24 07:04:42+00:00"/>
    <m/>
    <n v="58"/>
    <m/>
    <m/>
    <m/>
    <m/>
    <m/>
    <m/>
    <m/>
    <m/>
    <m/>
    <m/>
    <m/>
    <s v="HR / Staffing / Recruitment"/>
    <m/>
    <m/>
    <m/>
    <m/>
    <m/>
    <m/>
    <m/>
    <m/>
    <m/>
    <m/>
    <m/>
    <m/>
    <x v="3"/>
    <m/>
    <s v="user_A8KOTZADnUtEQOLt4nSLAmteNStuGh80js75RYjrXVt"/>
    <s v="Sarvesh Pawar"/>
    <m/>
    <m/>
    <s v="September"/>
    <s v="Cold Call"/>
    <m/>
    <m/>
    <s v="Talent Acquisition Strategies"/>
    <m/>
    <m/>
    <m/>
    <s v="2020-12-06 09:47:21.515000+00:00"/>
    <s v="2022-09-12 16:11:08.514000+00:00"/>
    <s v="GMC"/>
  </r>
  <r>
    <s v="Omkar Ghate"/>
    <n v="200000"/>
    <s v="INR"/>
    <n v="0"/>
    <s v="9/15/22"/>
    <s v="Sales"/>
    <s v="stat_kcR4fZg7TU7jjk1jAVua3qGLRS4J5uFayEjK5j02wtv"/>
    <s v="Unqualified"/>
    <n v="0"/>
    <s v="OpportunityStatusType.Lost"/>
    <m/>
    <m/>
    <s v="67 Employees  20L Sum Insured GTL (Renewal) They did not have a policy copy for renewal, ICICI offered them a fresh quote"/>
    <s v="lead_hFtKHhvaRkuuzWhJmfdkXi1nI6DGsBCV9BgSmrw1YFw"/>
    <s v="SPAR Solutions"/>
    <s v="Pranav Kenjale"/>
    <s v="user_9SBRjyF0n4iWuhUdqRyQkFhl2J4uyNKhFWvvJEvunX8"/>
    <s v="Omkar Ghate"/>
    <s v="2022-07-28 09:47:18.414000+00:00"/>
    <s v="2022-09-08 06:28:22.994000+00:00"/>
    <m/>
    <s v="Pune"/>
    <m/>
    <m/>
    <m/>
    <n v="67"/>
    <m/>
    <m/>
    <m/>
    <m/>
    <m/>
    <m/>
    <m/>
    <s v="PAID_SOCIAL"/>
    <m/>
    <m/>
    <m/>
    <s v="Professional Services"/>
    <m/>
    <m/>
    <m/>
    <m/>
    <m/>
    <m/>
    <m/>
    <m/>
    <m/>
    <m/>
    <m/>
    <m/>
    <x v="3"/>
    <m/>
    <s v="user_x9AtbGLhDmWYC9XAmYdfwBt9yiXbgMhBuZpIoFuN8Cd"/>
    <s v="Pranav Kenjale"/>
    <m/>
    <m/>
    <s v="August"/>
    <s v="Gated Content"/>
    <m/>
    <m/>
    <s v="Employee Engagement Handbook"/>
    <m/>
    <m/>
    <m/>
    <s v="2022-05-31 04:33:10.666000+00:00"/>
    <s v="2022-09-08 06:31:41.535000+00:00"/>
    <m/>
  </r>
  <r>
    <s v="Omkar Ghate"/>
    <n v="10000"/>
    <s v="INR"/>
    <n v="0"/>
    <s v="9/14/22"/>
    <s v="Sales"/>
    <s v="stat_kcR4fZg7TU7jjk1jAVua3qGLRS4J5uFayEjK5j02wtv"/>
    <s v="Unqualified"/>
    <n v="0"/>
    <s v="OpportunityStatusType.Lost"/>
    <s v="cont_PCe9H2cgtZueb6UR61efl2Otd0K5q3tg9HjigngDClg"/>
    <s v="Gayatri Shetty"/>
    <m/>
    <s v="lead_CAdf2G7s5SVCnIVTf0DhaGWjvZqSN4CrJBNVAn5Ey8U"/>
    <s v="SeaGull Advertising Pvt. Ltd."/>
    <s v="Sarvesh Pawar"/>
    <s v="user_9SBRjyF0n4iWuhUdqRyQkFhl2J4uyNKhFWvvJEvunX8"/>
    <s v="Omkar Ghate"/>
    <s v="2022-08-02 13:20:52.146000+00:00"/>
    <s v="2022-09-08 06:37:22.324000+00:00"/>
    <m/>
    <s v="Pune"/>
    <m/>
    <s v="2020-08-24 07:04:42+00:00"/>
    <m/>
    <n v="58"/>
    <m/>
    <m/>
    <m/>
    <m/>
    <m/>
    <m/>
    <m/>
    <m/>
    <m/>
    <m/>
    <m/>
    <s v="HR / Staffing / Recruitment"/>
    <m/>
    <m/>
    <m/>
    <m/>
    <m/>
    <m/>
    <m/>
    <m/>
    <m/>
    <m/>
    <m/>
    <m/>
    <x v="3"/>
    <m/>
    <s v="user_A8KOTZADnUtEQOLt4nSLAmteNStuGh80js75RYjrXVt"/>
    <s v="Sarvesh Pawar"/>
    <m/>
    <m/>
    <s v="September"/>
    <s v="Cold Call"/>
    <m/>
    <m/>
    <s v="Talent Acquisition Strategies"/>
    <m/>
    <m/>
    <m/>
    <s v="2020-12-06 09:47:21.515000+00:00"/>
    <s v="2022-09-12 16:11:08.514000+00:00"/>
    <s v="GPA"/>
  </r>
  <r>
    <s v="Navin Panjwani"/>
    <n v="10000"/>
    <s v="INR"/>
    <n v="0"/>
    <s v="9/15/22"/>
    <s v="Sales"/>
    <s v="stat_kcR4fZg7TU7jjk1jAVua3qGLRS4J5uFayEjK5j02wtv"/>
    <s v="Unqualified"/>
    <n v="0"/>
    <s v="OpportunityStatusType.Lost"/>
    <s v="cont_ovATn5yzGasAAndawPJqZA6jReoOKtMxeoS5YPqJbfK"/>
    <s v="Ajayakumar Karunakaran"/>
    <s v="GPA - Renewal"/>
    <s v="lead_UGjU0XEGwL1jrujoWvWNg1VJSryVl0RDqFoyivA3rFl"/>
    <s v="Solar Up ( Renewal , 15th Sept )"/>
    <s v="Shreenath Bhat"/>
    <s v="user_sD3YjSs92XKUfD0OPHeo886g6tW6aCM0iUhX5VVUuJi"/>
    <s v="Navin Panjwani"/>
    <s v="2022-08-30 05:19:58.644000+00:00"/>
    <s v="2022-09-08 06:03:43.678000+00:00"/>
    <m/>
    <s v="Mumbai"/>
    <m/>
    <m/>
    <m/>
    <n v="15"/>
    <m/>
    <m/>
    <m/>
    <m/>
    <m/>
    <m/>
    <m/>
    <m/>
    <m/>
    <m/>
    <m/>
    <m/>
    <m/>
    <m/>
    <m/>
    <m/>
    <m/>
    <m/>
    <m/>
    <m/>
    <m/>
    <m/>
    <m/>
    <m/>
    <x v="3"/>
    <m/>
    <m/>
    <m/>
    <m/>
    <m/>
    <s v="September"/>
    <s v="Cold Call"/>
    <m/>
    <m/>
    <m/>
    <m/>
    <m/>
    <m/>
    <s v="2022-08-30 05:16:05.548000+00:00"/>
    <s v="2022-09-08 06:03:47.041000+00:00"/>
    <s v="GPA"/>
  </r>
  <r>
    <s v="Navin Panjwani"/>
    <n v="150000"/>
    <s v="INR"/>
    <n v="0"/>
    <s v="9/15/22"/>
    <s v="Sales"/>
    <s v="stat_kcR4fZg7TU7jjk1jAVua3qGLRS4J5uFayEjK5j02wtv"/>
    <s v="Unqualified"/>
    <n v="0"/>
    <s v="OpportunityStatusType.Lost"/>
    <s v="cont_ovATn5yzGasAAndawPJqZA6jReoOKtMxeoS5YPqJbfK"/>
    <s v="Ajayakumar Karunakaran"/>
    <s v="GMC - Renewal; 1+3 policy"/>
    <s v="lead_UGjU0XEGwL1jrujoWvWNg1VJSryVl0RDqFoyivA3rFl"/>
    <s v="Solar Up ( Renewal , 15th Sept )"/>
    <s v="Shreenath Bhat"/>
    <s v="user_sD3YjSs92XKUfD0OPHeo886g6tW6aCM0iUhX5VVUuJi"/>
    <s v="Navin Panjwani"/>
    <s v="2022-08-30 05:19:15.067000+00:00"/>
    <s v="2022-09-08 06:03:37.092000+00:00"/>
    <m/>
    <s v="Mumbai"/>
    <m/>
    <m/>
    <m/>
    <n v="15"/>
    <m/>
    <m/>
    <m/>
    <m/>
    <m/>
    <m/>
    <m/>
    <m/>
    <m/>
    <m/>
    <m/>
    <m/>
    <m/>
    <m/>
    <m/>
    <m/>
    <m/>
    <m/>
    <m/>
    <m/>
    <m/>
    <m/>
    <m/>
    <m/>
    <x v="3"/>
    <m/>
    <m/>
    <m/>
    <m/>
    <m/>
    <s v="September"/>
    <s v="Cold Call"/>
    <m/>
    <m/>
    <m/>
    <m/>
    <m/>
    <m/>
    <s v="2022-08-30 05:16:05.548000+00:00"/>
    <s v="2022-09-08 06:03:47.041000+00:00"/>
    <s v="GMC"/>
  </r>
  <r>
    <s v="Navin Panjwani"/>
    <n v="800000"/>
    <s v="INR"/>
    <n v="0"/>
    <s v="9/15/22"/>
    <s v="Sales"/>
    <s v="stat_kcR4fZg7TU7jjk1jAVua3qGLRS4J5uFayEjK5j02wtv"/>
    <s v="Unqualified"/>
    <n v="0"/>
    <s v="OpportunityStatusType.Lost"/>
    <s v="cont_v86jBidMjmz8vWvgFdGUF7XNkLyZNhdGazgojR7Gt38"/>
    <s v="Sahila Suman"/>
    <s v="Parental"/>
    <s v="lead_0wXgopg3UhT6UkqpLAXVERfPktElJk6InnnJQSrQzj5"/>
    <s v="Voltup ( Renewal , 15th Sept )"/>
    <s v="Shreenath Bhat"/>
    <s v="user_sD3YjSs92XKUfD0OPHeo886g6tW6aCM0iUhX5VVUuJi"/>
    <s v="Navin Panjwani"/>
    <s v="2022-08-02 07:18:04.334000+00:00"/>
    <s v="2022-09-08 06:00:20.552000+00:00"/>
    <m/>
    <s v="Mumbai"/>
    <m/>
    <m/>
    <m/>
    <n v="44"/>
    <m/>
    <m/>
    <m/>
    <m/>
    <m/>
    <m/>
    <m/>
    <m/>
    <m/>
    <m/>
    <m/>
    <s v="Manufacturing"/>
    <m/>
    <m/>
    <m/>
    <m/>
    <m/>
    <m/>
    <m/>
    <m/>
    <m/>
    <m/>
    <m/>
    <m/>
    <x v="5"/>
    <m/>
    <s v="user_vMd4rmcrSbjykdyL2J7rrYn84SWdcNc5FKligrmItPw"/>
    <s v="Shreenath Bhat"/>
    <m/>
    <m/>
    <s v="September"/>
    <s v="Cold Call"/>
    <s v="Naukri.com"/>
    <m/>
    <m/>
    <m/>
    <m/>
    <m/>
    <s v="2022-07-12 04:12:08.943000+00:00"/>
    <s v="2022-09-08 06:02:49.415000+00:00"/>
    <s v="GMC"/>
  </r>
  <r>
    <s v="Navin Panjwani"/>
    <n v="450000"/>
    <s v="INR"/>
    <n v="0"/>
    <s v="9/15/22"/>
    <s v="Sales"/>
    <s v="stat_kcR4fZg7TU7jjk1jAVua3qGLRS4J5uFayEjK5j02wtv"/>
    <s v="Unqualified"/>
    <n v="0"/>
    <s v="OpportunityStatusType.Lost"/>
    <s v="cont_v86jBidMjmz8vWvgFdGUF7XNkLyZNhdGazgojR7Gt38"/>
    <s v="Sahila Suman"/>
    <s v="GMC - Renewal; 1+3 with New India."/>
    <s v="lead_0wXgopg3UhT6UkqpLAXVERfPktElJk6InnnJQSrQzj5"/>
    <s v="Voltup ( Renewal , 15th Sept )"/>
    <s v="Shreenath Bhat"/>
    <s v="user_sD3YjSs92XKUfD0OPHeo886g6tW6aCM0iUhX5VVUuJi"/>
    <s v="Navin Panjwani"/>
    <s v="2022-08-01 12:31:16.749000+00:00"/>
    <s v="2022-09-08 05:59:54.162000+00:00"/>
    <m/>
    <s v="Mumbai"/>
    <m/>
    <m/>
    <m/>
    <n v="44"/>
    <m/>
    <m/>
    <m/>
    <m/>
    <m/>
    <m/>
    <m/>
    <m/>
    <m/>
    <m/>
    <m/>
    <s v="Manufacturing"/>
    <m/>
    <m/>
    <m/>
    <m/>
    <m/>
    <m/>
    <m/>
    <m/>
    <m/>
    <m/>
    <m/>
    <m/>
    <x v="5"/>
    <m/>
    <s v="user_vMd4rmcrSbjykdyL2J7rrYn84SWdcNc5FKligrmItPw"/>
    <s v="Shreenath Bhat"/>
    <m/>
    <m/>
    <s v="September"/>
    <s v="Cold Call"/>
    <s v="Naukri.com"/>
    <m/>
    <m/>
    <m/>
    <m/>
    <m/>
    <s v="2022-07-12 04:12:08.943000+00:00"/>
    <s v="2022-09-08 06:02:49.415000+00:00"/>
    <s v="GMC"/>
  </r>
  <r>
    <s v="Vrushali Kummar"/>
    <n v="4610"/>
    <s v="INR"/>
    <n v="100"/>
    <d v="2022-08-09T00:00:00"/>
    <s v="Sales"/>
    <s v="stat_OZRiD1474QRJIpvnjHCZfiIvKcVD6mIKSSTzg8SwDVx"/>
    <s v="Won- Payment Completed"/>
    <n v="1"/>
    <s v="OpportunityStatusType.Won"/>
    <m/>
    <m/>
    <s v="WC"/>
    <s v="lead_QVMbuY2WkXiGIsixlcOPA5eKxBq23pza1C7kfJxporw"/>
    <s v="Hyatt Regency"/>
    <s v="Vrushali Kummar"/>
    <s v="user_TZzywQwym26DjuswO479pxRhNKX152z8X1haCx2vcst"/>
    <s v="Vrushali Kummar"/>
    <s v="2022-09-08 06:00:08.733000+00:00"/>
    <s v="2022-09-08 06:00:08.733000+00:00"/>
    <m/>
    <s v="Pune"/>
    <m/>
    <m/>
    <m/>
    <n v="300"/>
    <m/>
    <m/>
    <m/>
    <m/>
    <m/>
    <m/>
    <m/>
    <m/>
    <m/>
    <m/>
    <m/>
    <s v="Hospitality &amp; Travel"/>
    <m/>
    <m/>
    <m/>
    <m/>
    <m/>
    <m/>
    <m/>
    <m/>
    <m/>
    <m/>
    <m/>
    <m/>
    <x v="3"/>
    <m/>
    <s v="user_228eUmsdKIb9OItgmiDq1zD4aPZ1eqiapbaLAGeBf8g"/>
    <s v="Bhairavi Jog"/>
    <s v="Snehal Mane"/>
    <m/>
    <s v="July"/>
    <s v="Cold Call"/>
    <m/>
    <m/>
    <m/>
    <m/>
    <m/>
    <m/>
    <s v="2022-07-19 10:22:53.104000+00:00"/>
    <s v="2022-10-18 07:18:26.410000+00:00"/>
    <s v="WC"/>
  </r>
  <r>
    <s v="Navin Panjwani"/>
    <n v="40000"/>
    <s v="INR"/>
    <n v="0"/>
    <s v="9/15/22"/>
    <s v="Sales"/>
    <s v="stat_kcR4fZg7TU7jjk1jAVua3qGLRS4J5uFayEjK5j02wtv"/>
    <s v="Unqualified"/>
    <n v="0"/>
    <s v="OpportunityStatusType.Lost"/>
    <s v="cont_v86jBidMjmz8vWvgFdGUF7XNkLyZNhdGazgojR7Gt38"/>
    <s v="Sahila Suman"/>
    <s v="GPA - Renewal; 7 lakhs and 10 Lakhs cover"/>
    <s v="lead_0wXgopg3UhT6UkqpLAXVERfPktElJk6InnnJQSrQzj5"/>
    <s v="Voltup ( Renewal , 15th Sept )"/>
    <s v="Shreenath Bhat"/>
    <s v="user_sD3YjSs92XKUfD0OPHeo886g6tW6aCM0iUhX5VVUuJi"/>
    <s v="Navin Panjwani"/>
    <s v="2022-08-02 07:16:43.555000+00:00"/>
    <s v="2022-09-08 06:00:10.322000+00:00"/>
    <m/>
    <s v="Mumbai"/>
    <m/>
    <m/>
    <m/>
    <n v="44"/>
    <m/>
    <m/>
    <m/>
    <m/>
    <m/>
    <m/>
    <m/>
    <m/>
    <m/>
    <m/>
    <m/>
    <s v="Manufacturing"/>
    <m/>
    <m/>
    <m/>
    <m/>
    <m/>
    <m/>
    <m/>
    <m/>
    <m/>
    <m/>
    <m/>
    <m/>
    <x v="5"/>
    <m/>
    <s v="user_vMd4rmcrSbjykdyL2J7rrYn84SWdcNc5FKligrmItPw"/>
    <s v="Shreenath Bhat"/>
    <m/>
    <m/>
    <s v="September"/>
    <s v="Cold Call"/>
    <s v="Naukri.com"/>
    <m/>
    <m/>
    <m/>
    <m/>
    <m/>
    <s v="2022-07-12 04:12:08.943000+00:00"/>
    <s v="2022-09-08 06:02:49.415000+00:00"/>
    <s v="GPA"/>
  </r>
  <r>
    <s v="Omkar Ghate"/>
    <n v="170000"/>
    <s v="INR"/>
    <n v="0"/>
    <d v="2022-09-09T00:00:00"/>
    <s v="Sales"/>
    <s v="stat_1hn9nRJaLbI53NxPuSQgo90kRpbpKsFlwN4oEGNUTdO"/>
    <s v="Lost"/>
    <n v="0"/>
    <s v="OpportunityStatusType.Lost"/>
    <s v="cont_yHfHasS6Ni68f26u1C9dooPFZTuseBRDkML6grSOw91"/>
    <s v="Joel Samuel"/>
    <s v="We had excellent quotes but the client wanted to close with Bajaj. Our bajaj quote was 1 Lakh higher than what they had received"/>
    <s v="lead_niZYrvmkFiYe5miAVPBEjR2xuIirEh7UsDZbgq8fInC"/>
    <s v="Amura Marketing Technologies Pvt Ltd"/>
    <s v="Moziez Chamadia"/>
    <s v="user_9SBRjyF0n4iWuhUdqRyQkFhl2J4uyNKhFWvvJEvunX8"/>
    <s v="Omkar Ghate"/>
    <s v="2022-03-21 10:17:50.761000+00:00"/>
    <s v="2022-09-08 05:53:42.178000+00:00"/>
    <m/>
    <s v="Pune"/>
    <m/>
    <m/>
    <m/>
    <n v="134"/>
    <m/>
    <m/>
    <m/>
    <m/>
    <m/>
    <m/>
    <m/>
    <m/>
    <m/>
    <m/>
    <m/>
    <s v="Digital Marketing &amp; Advertising"/>
    <m/>
    <m/>
    <m/>
    <m/>
    <m/>
    <m/>
    <m/>
    <m/>
    <m/>
    <m/>
    <m/>
    <m/>
    <x v="11"/>
    <m/>
    <s v="user_6hRQhcoLhZEDUBYaw3vS7rv6T5582sGfXq4jNRqTfUU"/>
    <s v="Aishwarya Nyayadhish"/>
    <m/>
    <m/>
    <s v="August"/>
    <s v="Gated Content"/>
    <s v="Linkedin"/>
    <m/>
    <s v="Employee Wellness Handbook"/>
    <m/>
    <m/>
    <m/>
    <s v="2022-01-10 13:08:57.628000+00:00"/>
    <s v="2022-09-13 11:33:00.209000+00:00"/>
    <s v="GMC"/>
  </r>
  <r>
    <s v="Sarvesh Pawar"/>
    <n v="18671"/>
    <s v="INR"/>
    <n v="100"/>
    <d v="2022-08-09T00:00:00"/>
    <s v="Sales"/>
    <s v="stat_OZRiD1474QRJIpvnjHCZfiIvKcVD6mIKSSTzg8SwDVx"/>
    <s v="Won- Payment Completed"/>
    <n v="1"/>
    <s v="OpportunityStatusType.Won"/>
    <s v="cont_w6rCd4FRcaOXzUUWBvFyAawQnNfcXF4f1g9s3ZWnX0W"/>
    <s v="Priyanka"/>
    <m/>
    <s v="lead_6Idf6gdyXgT6MxbjdmPZued44Xqq3sSaIraz54SMrBb"/>
    <s v="VTEST - Software Testing Company"/>
    <s v="Sarvesh Pawar"/>
    <s v="user_A8KOTZADnUtEQOLt4nSLAmteNStuGh80js75RYjrXVt"/>
    <s v="Sarvesh Pawar"/>
    <s v="2022-09-06 12:23:09.897000+00:00"/>
    <s v="2022-09-08 05:33:27.561000+00:00"/>
    <m/>
    <s v="Pune"/>
    <m/>
    <m/>
    <m/>
    <n v="92"/>
    <m/>
    <m/>
    <m/>
    <m/>
    <m/>
    <m/>
    <m/>
    <m/>
    <m/>
    <m/>
    <m/>
    <s v="IT Services &amp; IT Consulting"/>
    <m/>
    <m/>
    <m/>
    <m/>
    <m/>
    <m/>
    <m/>
    <m/>
    <m/>
    <m/>
    <m/>
    <m/>
    <x v="3"/>
    <m/>
    <s v="user_A8KOTZADnUtEQOLt4nSLAmteNStuGh80js75RYjrXVt"/>
    <s v="Sarvesh Pawar"/>
    <s v="Siddharth Angolkar"/>
    <m/>
    <s v="August"/>
    <s v="Cold Call"/>
    <s v="Lusha"/>
    <m/>
    <m/>
    <m/>
    <m/>
    <m/>
    <s v="2022-03-09 05:22:13.329000+00:00"/>
    <s v="2022-10-20 05:53:29.889000+00:00"/>
    <s v="GPA"/>
  </r>
  <r>
    <s v="Sarvesh Pawar"/>
    <n v="364635"/>
    <s v="INR"/>
    <n v="100"/>
    <d v="2022-08-09T00:00:00"/>
    <s v="Sales"/>
    <s v="stat_OZRiD1474QRJIpvnjHCZfiIvKcVD6mIKSSTzg8SwDVx"/>
    <s v="Won- Payment Completed"/>
    <n v="1"/>
    <s v="OpportunityStatusType.Won"/>
    <s v="cont_w6rCd4FRcaOXzUUWBvFyAawQnNfcXF4f1g9s3ZWnX0W"/>
    <s v="Priyanka"/>
    <m/>
    <s v="lead_6Idf6gdyXgT6MxbjdmPZued44Xqq3sSaIraz54SMrBb"/>
    <s v="VTEST - Software Testing Company"/>
    <s v="Sarvesh Pawar"/>
    <s v="user_A8KOTZADnUtEQOLt4nSLAmteNStuGh80js75RYjrXVt"/>
    <s v="Sarvesh Pawar"/>
    <s v="2022-08-24 11:30:43.217000+00:00"/>
    <s v="2022-09-08 05:33:17.608000+00:00"/>
    <m/>
    <s v="Pune"/>
    <m/>
    <m/>
    <m/>
    <n v="92"/>
    <m/>
    <m/>
    <m/>
    <m/>
    <m/>
    <m/>
    <m/>
    <m/>
    <m/>
    <m/>
    <m/>
    <s v="IT Services &amp; IT Consulting"/>
    <m/>
    <m/>
    <m/>
    <m/>
    <m/>
    <m/>
    <m/>
    <m/>
    <m/>
    <m/>
    <m/>
    <m/>
    <x v="3"/>
    <m/>
    <s v="user_A8KOTZADnUtEQOLt4nSLAmteNStuGh80js75RYjrXVt"/>
    <s v="Sarvesh Pawar"/>
    <s v="Siddharth Angolkar"/>
    <m/>
    <s v="August"/>
    <s v="Cold Call"/>
    <s v="Lusha"/>
    <m/>
    <m/>
    <m/>
    <m/>
    <m/>
    <s v="2022-03-09 05:22:13.329000+00:00"/>
    <s v="2022-10-20 05:53:29.889000+00:00"/>
    <s v="GMC"/>
  </r>
  <r>
    <s v="Moziez Chamadia"/>
    <n v="10000000"/>
    <s v="INR"/>
    <n v="0"/>
    <s v="9/20/22"/>
    <s v="Sales"/>
    <s v="stat_kcR4fZg7TU7jjk1jAVua3qGLRS4J5uFayEjK5j02wtv"/>
    <s v="Unqualified"/>
    <n v="0"/>
    <s v="OpportunityStatusType.Lost"/>
    <m/>
    <m/>
    <s v="GMC Renewal"/>
    <s v="lead_1zJ0wvuk9SvcyRqhkhSNHfdyjFDO8CTfhoTOLhSFSjY"/>
    <s v="Welspun Group"/>
    <s v="Trupti Suryavanshi"/>
    <s v="user_IgNfKH7wuLLjHvexoMm2PXWcnF3zYft0ZbMTyfwKRUg"/>
    <s v="Moziez Chamadia"/>
    <s v="2022-05-11 09:25:28.898000+00:00"/>
    <s v="2022-09-07 09:36:51.602000+00:00"/>
    <m/>
    <s v="Mumbai"/>
    <m/>
    <s v="2022-05-05 13:41:17+00:00"/>
    <m/>
    <n v="5440"/>
    <m/>
    <m/>
    <m/>
    <m/>
    <m/>
    <m/>
    <m/>
    <s v="ORGANIC_SEARCH"/>
    <m/>
    <m/>
    <m/>
    <s v="Manufacturing"/>
    <m/>
    <m/>
    <m/>
    <m/>
    <m/>
    <m/>
    <m/>
    <m/>
    <m/>
    <m/>
    <m/>
    <m/>
    <x v="5"/>
    <m/>
    <s v="user_L8E6IFhq6UCzKLHa45LUUTZCznDuyDwFrGaEp9DXiUM"/>
    <s v="Trupti Suryavanshi"/>
    <m/>
    <m/>
    <s v="November; October; September"/>
    <s v="Cold Call"/>
    <s v="Inbound via website"/>
    <m/>
    <s v="Downloaded the guide: Designing employee healthcare plan"/>
    <m/>
    <m/>
    <m/>
    <s v="2021-08-05 07:01:39.111000+00:00"/>
    <s v="2022-09-16 06:16:05.086000+00:00"/>
    <s v="GMC"/>
  </r>
  <r>
    <s v="Vivek Singh"/>
    <n v="800000"/>
    <s v="INR"/>
    <n v="0"/>
    <d v="2022-06-09T00:00:00"/>
    <s v="Sales"/>
    <s v="stat_kcR4fZg7TU7jjk1jAVua3qGLRS4J5uFayEjK5j02wtv"/>
    <s v="Unqualified"/>
    <n v="0"/>
    <s v="OpportunityStatusType.Lost"/>
    <m/>
    <m/>
    <s v="GMC (1+5)- Renewal"/>
    <s v="lead_6hJ6662BZC1bmfq1ALUr7F5ALKlCVsItEM1svq9JmI4"/>
    <s v="Even"/>
    <s v="Bhairavi Jog"/>
    <s v="user_228eUmsdKIb9OItgmiDq1zD4aPZ1eqiapbaLAGeBf8g"/>
    <s v="Bhairavi Jog"/>
    <s v="2022-05-30 08:31:25.201000+00:00"/>
    <s v="2022-09-07 12:38:41.325000+00:00"/>
    <m/>
    <s v="Bangalore"/>
    <m/>
    <m/>
    <m/>
    <n v="25"/>
    <m/>
    <m/>
    <m/>
    <m/>
    <m/>
    <m/>
    <m/>
    <m/>
    <m/>
    <m/>
    <m/>
    <m/>
    <m/>
    <m/>
    <m/>
    <m/>
    <m/>
    <m/>
    <m/>
    <m/>
    <m/>
    <m/>
    <m/>
    <m/>
    <x v="3"/>
    <m/>
    <s v="user_228eUmsdKIb9OItgmiDq1zD4aPZ1eqiapbaLAGeBf8g"/>
    <s v="Bhairavi Jog"/>
    <m/>
    <m/>
    <s v="August"/>
    <s v="Gated Content"/>
    <m/>
    <m/>
    <s v="Downloaded the guide: Designing employee healthcare plan"/>
    <m/>
    <m/>
    <m/>
    <s v="2021-11-14 15:43:31.825000+00:00"/>
    <s v="2022-09-07 12:39:07.859000+00:00"/>
    <s v="GMC"/>
  </r>
  <r>
    <s v="Abhiroop Ganguly"/>
    <n v="70000"/>
    <s v="INR"/>
    <n v="0"/>
    <d v="2022-07-09T00:00:00"/>
    <s v="Sales"/>
    <s v="stat_kcR4fZg7TU7jjk1jAVua3qGLRS4J5uFayEjK5j02wtv"/>
    <s v="Unqualified"/>
    <n v="0"/>
    <s v="OpportunityStatusType.Lost"/>
    <s v="cont_Cw5neM06K7y2ucKFhgoHu4vnPHeiANvinOboNx0gaFU"/>
    <s v="pratiksha nagori"/>
    <s v="GPA ren"/>
    <s v="lead_oZTozl1oFcfeCkqZuGT1pGJ72OEcHHCi2sTHrbBcEdf"/>
    <s v="Sumo India Studios"/>
    <s v="Gauri Jori"/>
    <s v="user_U27GK6WjhLhUhi1EDKXV57xMpn8n8DMIOjci1q3UReZ"/>
    <s v="Abhiroop Ganguly"/>
    <s v="2022-08-10 06:55:07.485000+00:00"/>
    <s v="2022-09-07 07:34:49.025000+00:00"/>
    <m/>
    <s v="Pune"/>
    <m/>
    <s v="2020-08-14 08:05:16+00:00"/>
    <m/>
    <n v="129"/>
    <m/>
    <m/>
    <m/>
    <m/>
    <m/>
    <m/>
    <m/>
    <m/>
    <m/>
    <m/>
    <m/>
    <s v="IT Services &amp; IT Consulting"/>
    <m/>
    <m/>
    <m/>
    <m/>
    <m/>
    <m/>
    <m/>
    <m/>
    <m/>
    <m/>
    <m/>
    <m/>
    <x v="8"/>
    <m/>
    <s v="user_5YHA1ZU4iP896lD1YJehdJcMx7ZEgWCpulT4T2c3pJ3"/>
    <s v="Gauri Jori"/>
    <m/>
    <m/>
    <s v="September"/>
    <s v="Affiliate; Cold Call"/>
    <s v="mccia webinar - esic session"/>
    <m/>
    <m/>
    <m/>
    <m/>
    <m/>
    <s v="2020-12-06 09:46:36.743000+00:00"/>
    <s v="2022-09-08 09:28:41.479000+00:00"/>
    <m/>
  </r>
  <r>
    <s v="Abhiroop Ganguly"/>
    <n v="900000"/>
    <s v="INR"/>
    <n v="0"/>
    <d v="2022-07-09T00:00:00"/>
    <s v="Sales"/>
    <s v="stat_kcR4fZg7TU7jjk1jAVua3qGLRS4J5uFayEjK5j02wtv"/>
    <s v="Unqualified"/>
    <n v="0"/>
    <s v="OpportunityStatusType.Lost"/>
    <s v="cont_Cw5neM06K7y2ucKFhgoHu4vnPHeiANvinOboNx0gaFU"/>
    <s v="pratiksha nagori"/>
    <s v="GMC ren"/>
    <s v="lead_oZTozl1oFcfeCkqZuGT1pGJ72OEcHHCi2sTHrbBcEdf"/>
    <s v="Sumo India Studios"/>
    <s v="Gauri Jori"/>
    <s v="user_U27GK6WjhLhUhi1EDKXV57xMpn8n8DMIOjci1q3UReZ"/>
    <s v="Abhiroop Ganguly"/>
    <s v="2022-08-10 06:40:39.532000+00:00"/>
    <s v="2022-09-07 07:34:36.736000+00:00"/>
    <m/>
    <s v="Pune"/>
    <m/>
    <s v="2020-08-14 08:05:16+00:00"/>
    <m/>
    <n v="129"/>
    <m/>
    <m/>
    <m/>
    <m/>
    <m/>
    <m/>
    <m/>
    <m/>
    <m/>
    <m/>
    <m/>
    <s v="IT Services &amp; IT Consulting"/>
    <m/>
    <m/>
    <m/>
    <m/>
    <m/>
    <m/>
    <m/>
    <m/>
    <m/>
    <m/>
    <m/>
    <m/>
    <x v="8"/>
    <m/>
    <s v="user_5YHA1ZU4iP896lD1YJehdJcMx7ZEgWCpulT4T2c3pJ3"/>
    <s v="Gauri Jori"/>
    <m/>
    <m/>
    <s v="September"/>
    <s v="Affiliate; Cold Call"/>
    <s v="mccia webinar - esic session"/>
    <m/>
    <m/>
    <m/>
    <m/>
    <m/>
    <s v="2020-12-06 09:46:36.743000+00:00"/>
    <s v="2022-09-08 09:28:41.479000+00:00"/>
    <m/>
  </r>
  <r>
    <s v="Vivek Singh"/>
    <n v="1000000"/>
    <s v="INR"/>
    <n v="0"/>
    <d v="2022-07-09T00:00:00"/>
    <s v="Sales"/>
    <s v="stat_1hn9nRJaLbI53NxPuSQgo90kRpbpKsFlwN4oEGNUTdO"/>
    <s v="Lost"/>
    <n v="0"/>
    <s v="OpportunityStatusType.Lost"/>
    <s v="cont_KfX3K2h04a8IUibxEQ9qNZxtDaD8lZDSJGycdBAQAiI"/>
    <s v="Muhammad Ismail"/>
    <s v="GMC"/>
    <s v="lead_4oGuByOM2zgFwQsYGnfzS8G2yGHMmkskLzQIn8g8kDF"/>
    <s v="Zia Semiconductor Pvt Ltd"/>
    <s v="Daya Gowda"/>
    <s v="user_6dalmZ7hmWD47jhCVGdU1SSEcFMsz9rWtW2jPORgJvj"/>
    <s v="Vivek Singh"/>
    <s v="2022-05-20 11:10:47.581000+00:00"/>
    <s v="2022-09-07 07:28:41.936000+00:00"/>
    <m/>
    <s v="Bangalore"/>
    <m/>
    <m/>
    <m/>
    <n v="103"/>
    <m/>
    <m/>
    <m/>
    <m/>
    <m/>
    <m/>
    <m/>
    <m/>
    <m/>
    <m/>
    <m/>
    <s v="Manufacturing"/>
    <s v="Pioneer"/>
    <m/>
    <m/>
    <m/>
    <m/>
    <m/>
    <m/>
    <m/>
    <m/>
    <m/>
    <m/>
    <m/>
    <x v="7"/>
    <m/>
    <s v="user_ojX3B6giQCeKnOjqd4gdwXUl0CqqHMXNORvxR6POXn6"/>
    <s v="Abhishek Chauhan"/>
    <s v="Dr. Anil More"/>
    <m/>
    <s v="September"/>
    <s v="Cold Call"/>
    <m/>
    <m/>
    <m/>
    <m/>
    <m/>
    <m/>
    <s v="2022-05-20 11:00:00.963000+00:00"/>
    <s v="2022-09-09 11:38:37.064000+00:00"/>
    <m/>
  </r>
  <r>
    <s v="Sreenivas Hatti"/>
    <n v="1500000"/>
    <s v="INR"/>
    <n v="50"/>
    <s v="9/30/22"/>
    <s v="Sales"/>
    <s v="stat_kLhaUSYbyIgQOHjvcKAHYNQn1lIjd0wTZfiU50Lt3mL"/>
    <s v="Demo Completed"/>
    <n v="0"/>
    <s v="OpportunityStatusType.Active"/>
    <m/>
    <m/>
    <m/>
    <s v="lead_7NwfBA5CvyOqQHMFa8hn7BCQ7TztnejJ1xrEQTqORh8"/>
    <s v="UrbanPiper"/>
    <s v="Satyajit Chati"/>
    <s v="user_5IQTpX6DsnoeoDfxqzqojpVoQLXPh68nhDjLS5ETjYj"/>
    <s v="Satyajit Chati"/>
    <s v="2022-07-19 12:07:16.484000+00:00"/>
    <s v="2022-09-07 07:14:14.636000+00:00"/>
    <m/>
    <s v="Bangalore"/>
    <m/>
    <m/>
    <m/>
    <n v="150"/>
    <m/>
    <m/>
    <m/>
    <m/>
    <m/>
    <m/>
    <m/>
    <m/>
    <m/>
    <m/>
    <m/>
    <m/>
    <m/>
    <m/>
    <m/>
    <m/>
    <m/>
    <m/>
    <m/>
    <m/>
    <m/>
    <m/>
    <m/>
    <m/>
    <x v="3"/>
    <m/>
    <s v="user_5IQTpX6DsnoeoDfxqzqojpVoQLXPh68nhDjLS5ETjYj"/>
    <s v="Satyajit Chati"/>
    <m/>
    <m/>
    <s v="September"/>
    <s v="Gated Content"/>
    <m/>
    <m/>
    <s v="Employee Engagement Handbook"/>
    <m/>
    <m/>
    <m/>
    <s v="2022-03-29 05:51:26.193000+00:00"/>
    <s v="2022-09-27 04:51:29.848000+00:00"/>
    <m/>
  </r>
  <r>
    <s v="Sonal Paithankar"/>
    <n v="11000000"/>
    <s v="INR"/>
    <n v="0"/>
    <s v="9/19/22"/>
    <s v="Sales"/>
    <s v="stat_1hn9nRJaLbI53NxPuSQgo90kRpbpKsFlwN4oEGNUTdO"/>
    <s v="Lost"/>
    <n v="0"/>
    <s v="OpportunityStatusType.Lost"/>
    <m/>
    <m/>
    <s v="GMC"/>
    <s v="lead_YN8nhvMwdmIgP7HqqOPErcjOETTVINGhQyv3iGAlMWu"/>
    <s v="Marks and Spencer Reliance India Private Limited"/>
    <s v="Aditya Binani"/>
    <s v="user_Iwn6da5WKkZqwUySK0oUuCb72pFP5WEm4zAb92ijqFe"/>
    <s v="Sonal Paithankar"/>
    <s v="2022-07-01 11:17:56.165000+00:00"/>
    <s v="2022-09-07 07:05:53.321000+00:00"/>
    <m/>
    <s v="Mumbai"/>
    <m/>
    <m/>
    <m/>
    <n v="1000"/>
    <m/>
    <m/>
    <m/>
    <m/>
    <m/>
    <m/>
    <m/>
    <m/>
    <m/>
    <m/>
    <m/>
    <s v="Others"/>
    <m/>
    <m/>
    <m/>
    <m/>
    <m/>
    <m/>
    <m/>
    <m/>
    <m/>
    <m/>
    <m/>
    <m/>
    <x v="3"/>
    <m/>
    <s v="user_228eUmsdKIb9OItgmiDq1zD4aPZ1eqiapbaLAGeBf8g"/>
    <s v="Bhairavi Jog"/>
    <m/>
    <m/>
    <s v="October; September"/>
    <s v="Cold Call"/>
    <m/>
    <m/>
    <m/>
    <m/>
    <m/>
    <m/>
    <s v="2022-03-09 17:10:58.669000+00:00"/>
    <s v="2022-10-13 07:42:59.726000+00:00"/>
    <m/>
  </r>
  <r>
    <s v="Moziez Chamadia"/>
    <n v="12500000"/>
    <s v="INR"/>
    <n v="0"/>
    <d v="2022-07-09T00:00:00"/>
    <s v="Sales"/>
    <s v="stat_1hn9nRJaLbI53NxPuSQgo90kRpbpKsFlwN4oEGNUTdO"/>
    <s v="Lost"/>
    <n v="0"/>
    <s v="OpportunityStatusType.Lost"/>
    <m/>
    <m/>
    <s v="GMC (1+5)"/>
    <s v="lead_jPOWf16EdCZL2GLEicbS4HMUmdv9MVNWkXc9WSSV0ea"/>
    <s v="Intellecap"/>
    <s v="Bhairavi Jog"/>
    <s v="user_IgNfKH7wuLLjHvexoMm2PXWcnF3zYft0ZbMTyfwKRUg"/>
    <s v="Moziez Chamadia"/>
    <s v="2022-07-21 09:37:11.552000+00:00"/>
    <s v="2022-09-07 06:10:09.166000+00:00"/>
    <m/>
    <s v="Mumbai"/>
    <m/>
    <m/>
    <m/>
    <n v="124"/>
    <m/>
    <m/>
    <m/>
    <m/>
    <m/>
    <m/>
    <m/>
    <s v="PAID_SOCIAL"/>
    <m/>
    <m/>
    <m/>
    <s v="Professional Services"/>
    <m/>
    <m/>
    <m/>
    <m/>
    <m/>
    <m/>
    <m/>
    <m/>
    <m/>
    <m/>
    <m/>
    <m/>
    <x v="5"/>
    <m/>
    <s v="user_228eUmsdKIb9OItgmiDq1zD4aPZ1eqiapbaLAGeBf8g"/>
    <s v="Bhairavi Jog"/>
    <m/>
    <m/>
    <s v="September"/>
    <s v="Cold Call; Gated Content"/>
    <s v="Naukri.com"/>
    <m/>
    <s v="Employer Review Tracker"/>
    <m/>
    <m/>
    <m/>
    <s v="2022-07-07 05:49:46.538000+00:00"/>
    <s v="2022-09-09 11:35:24.759000+00:00"/>
    <s v="GMC"/>
  </r>
  <r>
    <s v="Moziez Chamadia"/>
    <n v="65000"/>
    <s v="INR"/>
    <n v="0"/>
    <d v="2022-07-09T00:00:00"/>
    <s v="Sales"/>
    <s v="stat_1hn9nRJaLbI53NxPuSQgo90kRpbpKsFlwN4oEGNUTdO"/>
    <s v="Lost"/>
    <n v="0"/>
    <s v="OpportunityStatusType.Lost"/>
    <m/>
    <m/>
    <s v="GPA (Renewal)"/>
    <s v="lead_jPOWf16EdCZL2GLEicbS4HMUmdv9MVNWkXc9WSSV0ea"/>
    <s v="Intellecap"/>
    <s v="Bhairavi Jog"/>
    <s v="user_IgNfKH7wuLLjHvexoMm2PXWcnF3zYft0ZbMTyfwKRUg"/>
    <s v="Moziez Chamadia"/>
    <s v="2022-07-21 09:40:25.472000+00:00"/>
    <s v="2022-09-07 06:09:49.855000+00:00"/>
    <m/>
    <s v="Mumbai"/>
    <m/>
    <m/>
    <m/>
    <n v="124"/>
    <m/>
    <m/>
    <m/>
    <m/>
    <m/>
    <m/>
    <m/>
    <s v="PAID_SOCIAL"/>
    <m/>
    <m/>
    <m/>
    <s v="Professional Services"/>
    <m/>
    <m/>
    <m/>
    <m/>
    <m/>
    <m/>
    <m/>
    <m/>
    <m/>
    <m/>
    <m/>
    <m/>
    <x v="5"/>
    <m/>
    <s v="user_228eUmsdKIb9OItgmiDq1zD4aPZ1eqiapbaLAGeBf8g"/>
    <s v="Bhairavi Jog"/>
    <m/>
    <m/>
    <s v="September"/>
    <s v="Cold Call; Gated Content"/>
    <s v="Naukri.com"/>
    <m/>
    <s v="Employer Review Tracker"/>
    <m/>
    <m/>
    <m/>
    <s v="2022-07-07 05:49:46.538000+00:00"/>
    <s v="2022-09-09 11:35:24.759000+00:00"/>
    <s v="GPA"/>
  </r>
  <r>
    <s v="Mayur Gadiyar"/>
    <n v="500000"/>
    <s v="INR"/>
    <n v="0"/>
    <d v="2022-08-09T00:00:00"/>
    <s v="Sales"/>
    <s v="stat_kcR4fZg7TU7jjk1jAVua3qGLRS4J5uFayEjK5j02wtv"/>
    <s v="Unqualified"/>
    <n v="0"/>
    <s v="OpportunityStatusType.Lost"/>
    <s v="cont_VTuVcHbwSeCeiqdp5awTyEo3G5LV6QoVUcddHKV5udj"/>
    <s v="vaishali Shinde"/>
    <s v="Client added this set of employees in a different entity. this policy data is to be disqualified."/>
    <s v="lead_oMVSa0QVldxpdRqIklMIM6eNALTf1A9L2mtL5ibf5GB"/>
    <s v="ScrollStack"/>
    <s v="Prateek Wadhwa"/>
    <s v="user_bdUPAGjcS7p6513So3N4g3aWNS5HuBuVJi7bvCPAsLt"/>
    <s v="Mayur Gadiyar"/>
    <s v="2022-08-30 09:27:20.650000+00:00"/>
    <s v="2022-09-07 06:04:57.091000+00:00"/>
    <m/>
    <s v="Mumbai"/>
    <m/>
    <m/>
    <m/>
    <n v="45"/>
    <m/>
    <m/>
    <m/>
    <m/>
    <m/>
    <m/>
    <m/>
    <m/>
    <m/>
    <m/>
    <m/>
    <m/>
    <m/>
    <m/>
    <m/>
    <m/>
    <m/>
    <m/>
    <m/>
    <m/>
    <m/>
    <m/>
    <m/>
    <m/>
    <x v="3"/>
    <m/>
    <s v="user_YU8wb0sUeeFASsO9nvQwaLS6e38xkJTv97wb7lghIZT"/>
    <s v="Mahendra Singh"/>
    <m/>
    <m/>
    <s v="September"/>
    <s v="Cold Call"/>
    <m/>
    <m/>
    <m/>
    <m/>
    <m/>
    <m/>
    <s v="2022-08-30 09:25:04.778000+00:00"/>
    <s v="2022-09-24 06:37:27.007000+00:00"/>
    <s v="GMC"/>
  </r>
  <r>
    <s v="Navin Panjwani"/>
    <n v="60000"/>
    <s v="INR"/>
    <n v="0"/>
    <d v="2022-07-09T00:00:00"/>
    <s v="Sales"/>
    <s v="stat_1hn9nRJaLbI53NxPuSQgo90kRpbpKsFlwN4oEGNUTdO"/>
    <s v="Lost"/>
    <n v="0"/>
    <s v="OpportunityStatusType.Lost"/>
    <s v="cont_aMmdUYMfB5phkNqiTbHUg7En0uu0PZxGtiVXZID3Waz"/>
    <s v="Dilsheen Kaur"/>
    <m/>
    <s v="lead_5jACkw22xPcZADZxlpCanW9xemQ9v6rmeu7fPqRTPV3"/>
    <s v="Mindfields Consulting ( Renewal , 7th Sept )"/>
    <s v="Nikhil Ahuja"/>
    <s v="user_sD3YjSs92XKUfD0OPHeo886g6tW6aCM0iUhX5VVUuJi"/>
    <s v="Navin Panjwani"/>
    <s v="2022-06-01 05:09:38.864000+00:00"/>
    <s v="2022-09-07 05:31:10.294000+00:00"/>
    <m/>
    <s v="Bangalore"/>
    <m/>
    <m/>
    <m/>
    <n v="12"/>
    <m/>
    <m/>
    <m/>
    <m/>
    <m/>
    <m/>
    <m/>
    <m/>
    <m/>
    <m/>
    <m/>
    <s v="Others"/>
    <m/>
    <m/>
    <m/>
    <m/>
    <m/>
    <m/>
    <m/>
    <m/>
    <m/>
    <m/>
    <m/>
    <m/>
    <x v="9"/>
    <m/>
    <s v="user_ocHSJH83OJnHCvKyMbjx8WOOK8PMgAUGIj1qK0q0dMV"/>
    <s v="Nikhil Ahuja"/>
    <m/>
    <m/>
    <s v="August"/>
    <s v="Gated Content"/>
    <m/>
    <m/>
    <s v="Employee Wellness Handbook"/>
    <m/>
    <m/>
    <m/>
    <s v="2022-03-16 16:41:56.523000+00:00"/>
    <s v="2022-09-07 05:31:40.945000+00:00"/>
    <s v="GMC"/>
  </r>
  <r>
    <s v="Navin Panjwani"/>
    <n v="2647000"/>
    <s v="INR"/>
    <n v="0"/>
    <s v="9/13/22"/>
    <s v="Sales"/>
    <s v="stat_1hn9nRJaLbI53NxPuSQgo90kRpbpKsFlwN4oEGNUTdO"/>
    <s v="Lost"/>
    <n v="0"/>
    <s v="OpportunityStatusType.Lost"/>
    <s v="cont_d7DQdi0gUOXu1GSdskKj387IrjJj8rOznFbX3isrGkf"/>
    <s v="Nutan Bhandari"/>
    <s v="GMC Renewal"/>
    <s v="lead_VEVvS1LZqCAhwIsLzt0SlOkimvzy8AAzy2xOBBqIlFF"/>
    <s v="Spykar Lifestyles Pvt Ltd"/>
    <s v="Trupti Suryavanshi"/>
    <s v="user_sD3YjSs92XKUfD0OPHeo886g6tW6aCM0iUhX5VVUuJi"/>
    <s v="Navin Panjwani"/>
    <s v="2022-08-12 06:52:34.684000+00:00"/>
    <s v="2022-09-07 05:32:36.037000+00:00"/>
    <m/>
    <s v="Mumbai"/>
    <m/>
    <m/>
    <m/>
    <n v="644"/>
    <m/>
    <m/>
    <m/>
    <m/>
    <m/>
    <m/>
    <m/>
    <m/>
    <m/>
    <m/>
    <m/>
    <s v="Retail"/>
    <m/>
    <m/>
    <m/>
    <m/>
    <m/>
    <m/>
    <m/>
    <m/>
    <m/>
    <m/>
    <m/>
    <m/>
    <x v="7"/>
    <m/>
    <s v="user_L8E6IFhq6UCzKLHa45LUUTZCznDuyDwFrGaEp9DXiUM"/>
    <s v="Trupti Suryavanshi"/>
    <s v="Anjali Nishu"/>
    <m/>
    <s v="September"/>
    <s v="Cold Call"/>
    <s v="Linkedin"/>
    <m/>
    <s v="vaccine lead"/>
    <m/>
    <m/>
    <m/>
    <s v="2020-12-12 11:22:16.189000+00:00"/>
    <s v="2022-09-13 11:46:19.250000+00:00"/>
    <s v="GMC"/>
  </r>
  <r>
    <s v="Pranav Kenjale"/>
    <n v="88500"/>
    <s v="INR"/>
    <n v="100"/>
    <d v="2022-07-09T00:00:00"/>
    <s v="Sales"/>
    <s v="stat_OZRiD1474QRJIpvnjHCZfiIvKcVD6mIKSSTzg8SwDVx"/>
    <s v="Won- Payment Completed"/>
    <n v="1"/>
    <s v="OpportunityStatusType.Won"/>
    <m/>
    <m/>
    <s v="GMC (Renewal)"/>
    <s v="lead_tU77cy57rGUYVNXP8QyNzkkQrxb0VqRs19chI7ETSkr"/>
    <s v="RIIS INDIA IT SOLUTIONS PVT LTD"/>
    <s v="Pranav Kenjale"/>
    <s v="user_x9AtbGLhDmWYC9XAmYdfwBt9yiXbgMhBuZpIoFuN8Cd"/>
    <s v="Pranav Kenjale"/>
    <s v="2022-08-05 07:39:33.465000+00:00"/>
    <s v="2022-09-07 04:20:52.161000+00:00"/>
    <m/>
    <s v="Pune"/>
    <m/>
    <s v="2020-08-20 10:25:20+00:00"/>
    <m/>
    <n v="7"/>
    <m/>
    <m/>
    <m/>
    <m/>
    <m/>
    <m/>
    <m/>
    <m/>
    <m/>
    <m/>
    <m/>
    <s v="Professional Services"/>
    <m/>
    <m/>
    <m/>
    <m/>
    <m/>
    <m/>
    <m/>
    <m/>
    <m/>
    <m/>
    <m/>
    <m/>
    <x v="3"/>
    <m/>
    <s v="user_x9AtbGLhDmWYC9XAmYdfwBt9yiXbgMhBuZpIoFuN8Cd"/>
    <s v="Pranav Kenjale"/>
    <s v="Siddharth Angolkar"/>
    <m/>
    <s v="September"/>
    <s v="Existing Account"/>
    <m/>
    <m/>
    <m/>
    <m/>
    <m/>
    <m/>
    <s v="2020-12-06 09:47:16.944000+00:00"/>
    <s v="2022-10-19 04:36:21.933000+00:00"/>
    <m/>
  </r>
  <r>
    <s v="Namrata Aurora"/>
    <n v="10000"/>
    <s v="INR"/>
    <n v="0"/>
    <s v="7/31/22"/>
    <s v="Sales"/>
    <s v="stat_1hn9nRJaLbI53NxPuSQgo90kRpbpKsFlwN4oEGNUTdO"/>
    <s v="Lost"/>
    <n v="0"/>
    <s v="OpportunityStatusType.Lost"/>
    <m/>
    <m/>
    <m/>
    <s v="lead_4qvehEUNBXw74Ck4vzsB7VH4aJY5J8ThaaQHHOkWtxi"/>
    <s v="Anchor Cork Pvt.Ltd."/>
    <s v="Namrata Aurora"/>
    <s v="user_P3f70h2AcefBkFTBZpvA9LgDbjTmUIXkqdKqHJ5evwA"/>
    <s v="Manojkumar Tinna"/>
    <s v="2022-06-27 12:29:22.710000+00:00"/>
    <s v="2022-09-07 03:39:16.792000+00:00"/>
    <m/>
    <s v="Chennai"/>
    <m/>
    <m/>
    <m/>
    <n v="1"/>
    <m/>
    <m/>
    <m/>
    <m/>
    <m/>
    <m/>
    <m/>
    <m/>
    <m/>
    <m/>
    <m/>
    <s v="Others"/>
    <m/>
    <m/>
    <m/>
    <m/>
    <m/>
    <m/>
    <m/>
    <m/>
    <m/>
    <m/>
    <m/>
    <m/>
    <x v="3"/>
    <m/>
    <s v="user_ocHSJH83OJnHCvKyMbjx8WOOK8PMgAUGIj1qK0q0dMV"/>
    <s v="Nikhil Ahuja"/>
    <m/>
    <m/>
    <s v="July"/>
    <s v="Cold Call"/>
    <m/>
    <m/>
    <m/>
    <m/>
    <m/>
    <m/>
    <s v="2021-11-17 01:29:58.593000+00:00"/>
    <s v="2022-09-07 03:39:33.873000+00:00"/>
    <s v="GPA"/>
  </r>
  <r>
    <s v="Namrata Aurora"/>
    <n v="170000"/>
    <s v="INR"/>
    <n v="0"/>
    <s v="8/24/22"/>
    <s v="Sales"/>
    <s v="stat_1hn9nRJaLbI53NxPuSQgo90kRpbpKsFlwN4oEGNUTdO"/>
    <s v="Lost"/>
    <n v="0"/>
    <s v="OpportunityStatusType.Lost"/>
    <m/>
    <m/>
    <m/>
    <s v="lead_4qvehEUNBXw74Ck4vzsB7VH4aJY5J8ThaaQHHOkWtxi"/>
    <s v="Anchor Cork Pvt.Ltd."/>
    <s v="Namrata Aurora"/>
    <s v="user_P3f70h2AcefBkFTBZpvA9LgDbjTmUIXkqdKqHJ5evwA"/>
    <s v="Manojkumar Tinna"/>
    <s v="2022-06-27 12:27:26.287000+00:00"/>
    <s v="2022-09-07 03:39:24.154000+00:00"/>
    <m/>
    <s v="Chennai"/>
    <m/>
    <m/>
    <m/>
    <n v="1"/>
    <m/>
    <m/>
    <m/>
    <m/>
    <m/>
    <m/>
    <m/>
    <m/>
    <m/>
    <m/>
    <m/>
    <s v="Others"/>
    <m/>
    <m/>
    <m/>
    <m/>
    <m/>
    <m/>
    <m/>
    <m/>
    <m/>
    <m/>
    <m/>
    <m/>
    <x v="3"/>
    <m/>
    <s v="user_ocHSJH83OJnHCvKyMbjx8WOOK8PMgAUGIj1qK0q0dMV"/>
    <s v="Nikhil Ahuja"/>
    <m/>
    <m/>
    <s v="July"/>
    <s v="Cold Call"/>
    <m/>
    <m/>
    <m/>
    <m/>
    <m/>
    <m/>
    <s v="2021-11-17 01:29:58.593000+00:00"/>
    <s v="2022-09-07 03:39:33.873000+00:00"/>
    <s v="GMC"/>
  </r>
  <r>
    <s v="Vikas Gupta"/>
    <n v="1000000"/>
    <s v="INR"/>
    <n v="0"/>
    <d v="2022-08-09T00:00:00"/>
    <s v="Sales"/>
    <s v="stat_1hn9nRJaLbI53NxPuSQgo90kRpbpKsFlwN4oEGNUTdO"/>
    <s v="Lost"/>
    <n v="0"/>
    <s v="OpportunityStatusType.Lost"/>
    <s v="cont_SlJMIWCnukexUDS8IXgYT3g2GksWlvk9DeWFVsypsvW"/>
    <s v="swapnil pawar"/>
    <s v="Our quotes were high."/>
    <s v="lead_u3Dbj03wRoXodO0em8YjTxIeAtAJe0kItbxOoLJ9YI0"/>
    <s v="Nitco Tiles Ltd"/>
    <s v="Prateek Wadhwa"/>
    <s v="user_lccnw70UrYzjPcbxrA5N9qp8LF1vx6aP08yPEdeU06P"/>
    <s v="Vikas Gupta"/>
    <s v="2022-07-27 11:09:28.138000+00:00"/>
    <s v="2022-09-06 15:58:46.744000+00:00"/>
    <m/>
    <s v="Mumbai"/>
    <m/>
    <m/>
    <m/>
    <n v="1320"/>
    <m/>
    <m/>
    <m/>
    <m/>
    <m/>
    <m/>
    <m/>
    <m/>
    <m/>
    <m/>
    <m/>
    <s v="Others"/>
    <m/>
    <m/>
    <m/>
    <m/>
    <m/>
    <m/>
    <m/>
    <m/>
    <m/>
    <m/>
    <m/>
    <m/>
    <x v="3"/>
    <m/>
    <s v="user_FdWFezbLzkYQcGsBUsjZO25nr2poK2nRbqV47Rs5Kfm"/>
    <s v="Prateek Wadhwa"/>
    <s v="Anjali Nishu"/>
    <m/>
    <s v="September"/>
    <s v="Cold Call; Gated Content"/>
    <s v="fundoodata"/>
    <m/>
    <s v="Mayur Leads"/>
    <m/>
    <m/>
    <m/>
    <s v="2020-12-12 11:00:35.286000+00:00"/>
    <s v="2022-09-06 15:58:46.931000+00:00"/>
    <s v="GMC"/>
  </r>
  <r>
    <s v="Namrata Aurora"/>
    <n v="70000"/>
    <s v="INR"/>
    <n v="0"/>
    <s v="7/15/22"/>
    <s v="Sales"/>
    <s v="stat_kcR4fZg7TU7jjk1jAVua3qGLRS4J5uFayEjK5j02wtv"/>
    <s v="Unqualified"/>
    <n v="0"/>
    <s v="OpportunityStatusType.Lost"/>
    <m/>
    <m/>
    <s v="Noida Based"/>
    <s v="lead_n8kqDveJwxbORbK5iOCt2gG0yPzK82gXj9KfWNo6Ms2"/>
    <s v="Creative Tools"/>
    <s v="Namrata Aurora"/>
    <s v="user_P3f70h2AcefBkFTBZpvA9LgDbjTmUIXkqdKqHJ5evwA"/>
    <s v="Manojkumar Tinna"/>
    <s v="2022-06-23 12:27:00.728000+00:00"/>
    <s v="2022-09-07 03:36:13.481000+00:00"/>
    <m/>
    <s v="Pune"/>
    <m/>
    <m/>
    <m/>
    <n v="100"/>
    <m/>
    <m/>
    <m/>
    <m/>
    <m/>
    <m/>
    <m/>
    <m/>
    <m/>
    <m/>
    <m/>
    <s v="Manufacturing"/>
    <m/>
    <m/>
    <m/>
    <m/>
    <m/>
    <m/>
    <m/>
    <m/>
    <m/>
    <m/>
    <m/>
    <m/>
    <x v="3"/>
    <m/>
    <s v="user_IpBH4s1Av5OVFfQQ3nW0qPDDjwLT9uRfx1sVhml8UQA"/>
    <s v="Namrata Aurora"/>
    <m/>
    <m/>
    <s v="July"/>
    <s v="Cold Call"/>
    <s v="Vishwesh Kulkarni"/>
    <m/>
    <m/>
    <m/>
    <m/>
    <m/>
    <s v="2021-08-17 11:07:48.853000+00:00"/>
    <s v="2022-09-07 03:36:22.347000+00:00"/>
    <s v="GMC"/>
  </r>
  <r>
    <s v="Namrata Aurora"/>
    <n v="250000"/>
    <s v="INR"/>
    <n v="0"/>
    <s v="8/31/22"/>
    <s v="Sales"/>
    <s v="stat_kcR4fZg7TU7jjk1jAVua3qGLRS4J5uFayEjK5j02wtv"/>
    <s v="Unqualified"/>
    <n v="0"/>
    <s v="OpportunityStatusType.Lost"/>
    <m/>
    <m/>
    <m/>
    <s v="lead_wI4vNxjD6ouFc1nzjkNi8bNUCERq76Q32j0wITSiBto"/>
    <s v="IMSCDR Ahmedna"/>
    <s v="Namrata Aurora"/>
    <s v="user_P3f70h2AcefBkFTBZpvA9LgDbjTmUIXkqdKqHJ5evwA"/>
    <s v="Manojkumar Tinna"/>
    <s v="2022-07-14 10:29:46.938000+00:00"/>
    <s v="2022-09-07 03:37:18.340000+00:00"/>
    <m/>
    <s v="Pune"/>
    <m/>
    <m/>
    <m/>
    <m/>
    <m/>
    <m/>
    <s v="Facebook"/>
    <m/>
    <m/>
    <m/>
    <m/>
    <s v="PAID_SOCIAL"/>
    <m/>
    <m/>
    <m/>
    <m/>
    <m/>
    <m/>
    <m/>
    <m/>
    <m/>
    <m/>
    <m/>
    <m/>
    <m/>
    <m/>
    <m/>
    <m/>
    <x v="3"/>
    <m/>
    <s v="user_5IQTpX6DsnoeoDfxqzqojpVoQLXPh68nhDjLS5ETjYj"/>
    <s v="Satyajit Chati"/>
    <m/>
    <m/>
    <m/>
    <s v="Gated Content"/>
    <m/>
    <m/>
    <s v="Employee Engagement Handbook"/>
    <m/>
    <m/>
    <m/>
    <s v="2022-07-13 09:17:59.003000+00:00"/>
    <s v="2022-09-09 07:17:05.230000+00:00"/>
    <s v="GMC"/>
  </r>
  <r>
    <s v="Kashif Ahmad"/>
    <n v="170000"/>
    <s v="INR"/>
    <n v="0"/>
    <s v="9/15/22"/>
    <s v="Sales"/>
    <s v="stat_1hn9nRJaLbI53NxPuSQgo90kRpbpKsFlwN4oEGNUTdO"/>
    <s v="Lost"/>
    <n v="0"/>
    <s v="OpportunityStatusType.Lost"/>
    <m/>
    <m/>
    <s v="GMC-Fresh"/>
    <s v="lead_tTeJcGQGb6FGVj07eMF0udXmI54qX7FDGsyjXR0ocXz"/>
    <s v="RajSang HR Solutions"/>
    <s v="Bharti Bankey"/>
    <s v="user_LKRhV6rhcBe0uL8u70UUGeDjbMupuho4TaiAOCbT7HT"/>
    <s v="Kashif Ahmad"/>
    <s v="2022-06-16 05:19:02.512000+00:00"/>
    <s v="2022-09-06 10:55:02.589000+00:00"/>
    <m/>
    <s v="Delhi"/>
    <m/>
    <s v="2022-03-16 08:20:28+00:00"/>
    <m/>
    <n v="14"/>
    <m/>
    <m/>
    <m/>
    <m/>
    <m/>
    <m/>
    <m/>
    <s v="EMAIL_MARKETING"/>
    <m/>
    <m/>
    <m/>
    <s v="Professional Services"/>
    <m/>
    <m/>
    <m/>
    <m/>
    <m/>
    <m/>
    <m/>
    <m/>
    <m/>
    <m/>
    <m/>
    <m/>
    <x v="3"/>
    <m/>
    <s v="user_aM3WaaSUQQmaNnsm9l2FQRVWUEr8RN2ZdXzsuQUalQ3"/>
    <s v="Bharti Bankey"/>
    <m/>
    <m/>
    <m/>
    <s v="Inbound"/>
    <s v="Inbound via website"/>
    <m/>
    <s v="Employee Count 25"/>
    <m/>
    <m/>
    <m/>
    <s v="2022-03-16 08:23:08.685000+00:00"/>
    <s v="2022-09-06 10:55:02.629000+00:00"/>
    <m/>
  </r>
  <r>
    <s v="Vikas Gupta"/>
    <n v="4000000"/>
    <s v="INR"/>
    <n v="0"/>
    <d v="2022-08-09T00:00:00"/>
    <s v="Sales"/>
    <s v="stat_1hn9nRJaLbI53NxPuSQgo90kRpbpKsFlwN4oEGNUTdO"/>
    <s v="Lost"/>
    <n v="0"/>
    <s v="OpportunityStatusType.Lost"/>
    <s v="cont_SlJMIWCnukexUDS8IXgYT3g2GksWlvk9DeWFVsypsvW"/>
    <s v="swapnil pawar"/>
    <s v="Our quotes were high."/>
    <s v="lead_u3Dbj03wRoXodO0em8YjTxIeAtAJe0kItbxOoLJ9YI0"/>
    <s v="Nitco Tiles Ltd"/>
    <s v="Prateek Wadhwa"/>
    <s v="user_lccnw70UrYzjPcbxrA5N9qp8LF1vx6aP08yPEdeU06P"/>
    <s v="Vikas Gupta"/>
    <s v="2022-07-25 09:20:59.728000+00:00"/>
    <s v="2022-09-06 15:58:32.935000+00:00"/>
    <m/>
    <s v="Mumbai"/>
    <m/>
    <m/>
    <m/>
    <n v="1320"/>
    <m/>
    <m/>
    <m/>
    <m/>
    <m/>
    <m/>
    <m/>
    <m/>
    <m/>
    <m/>
    <m/>
    <s v="Others"/>
    <m/>
    <m/>
    <m/>
    <m/>
    <m/>
    <m/>
    <m/>
    <m/>
    <m/>
    <m/>
    <m/>
    <m/>
    <x v="3"/>
    <m/>
    <s v="user_FdWFezbLzkYQcGsBUsjZO25nr2poK2nRbqV47Rs5Kfm"/>
    <s v="Prateek Wadhwa"/>
    <s v="Anjali Nishu"/>
    <m/>
    <s v="September"/>
    <s v="Cold Call; Gated Content"/>
    <s v="fundoodata"/>
    <m/>
    <s v="Mayur Leads"/>
    <m/>
    <m/>
    <m/>
    <s v="2020-12-12 11:00:35.286000+00:00"/>
    <s v="2022-09-06 15:58:46.931000+00:00"/>
    <s v="GMC"/>
  </r>
  <r>
    <s v="Kashif Ahmad"/>
    <n v="312114"/>
    <s v="INR"/>
    <n v="100"/>
    <d v="2022-06-09T00:00:00"/>
    <s v="Sales"/>
    <s v="stat_OZRiD1474QRJIpvnjHCZfiIvKcVD6mIKSSTzg8SwDVx"/>
    <s v="Won- Payment Completed"/>
    <n v="1"/>
    <s v="OpportunityStatusType.Won"/>
    <s v="cont_Qkr797xrajkwdnoiPVAitLOJvgrm47m2albD7mXepY4"/>
    <s v="Avichal Singh"/>
    <m/>
    <s v="lead_PGgmsYoJgqc1hySUtsRKjl0ruub15O7KIRaCME4sUk3"/>
    <s v="GOMO MARKETING SERVICES INDIA PRIVATE LIMITED"/>
    <s v="Harmanjit Singh"/>
    <s v="user_LKRhV6rhcBe0uL8u70UUGeDjbMupuho4TaiAOCbT7HT"/>
    <s v="Kashif Ahmad"/>
    <s v="2022-08-02 07:01:06.431000+00:00"/>
    <s v="2022-09-06 11:59:45.386000+00:00"/>
    <m/>
    <s v="Pune"/>
    <m/>
    <m/>
    <m/>
    <n v="54"/>
    <m/>
    <m/>
    <m/>
    <m/>
    <m/>
    <m/>
    <m/>
    <s v="PAID_SOCIAL"/>
    <m/>
    <m/>
    <m/>
    <s v="Digital Marketing &amp; Advertising"/>
    <m/>
    <m/>
    <m/>
    <m/>
    <m/>
    <m/>
    <m/>
    <m/>
    <m/>
    <m/>
    <m/>
    <m/>
    <x v="2"/>
    <m/>
    <s v="user_lwF8ctKa5IyxqATpO2EOw2h0AEPiCMHOgewiH38Ei77"/>
    <s v="Harmanjit Singh"/>
    <s v="Siddharth Angolkar"/>
    <m/>
    <s v="September"/>
    <s v="Cold Call; Gated Content"/>
    <s v="Mr. E"/>
    <m/>
    <s v="Hacks To Automate HR Tasks"/>
    <m/>
    <m/>
    <m/>
    <s v="2022-06-19 07:21:55.496000+00:00"/>
    <s v="2022-10-19 07:45:36.056000+00:00"/>
    <s v="GMC"/>
  </r>
  <r>
    <s v="Satyajit Chati"/>
    <n v="254237"/>
    <s v="INR"/>
    <n v="100"/>
    <d v="2022-06-09T00:00:00"/>
    <s v="Sales"/>
    <s v="stat_OZRiD1474QRJIpvnjHCZfiIvKcVD6mIKSSTzg8SwDVx"/>
    <s v="Won- Payment Completed"/>
    <n v="1"/>
    <s v="OpportunityStatusType.Won"/>
    <m/>
    <m/>
    <m/>
    <s v="lead_X3NzL5PytIVKWZtkj0I0u6PxNKCdhFMUwQy9EdwXMOm"/>
    <s v="Infollion Research Services"/>
    <s v="Satyajit Chati"/>
    <s v="user_5IQTpX6DsnoeoDfxqzqojpVoQLXPh68nhDjLS5ETjYj"/>
    <s v="Satyajit Chati"/>
    <s v="2022-08-30 12:00:05.914000+00:00"/>
    <s v="2022-09-06 09:36:07.919000+00:00"/>
    <m/>
    <s v="Gurgaon"/>
    <m/>
    <m/>
    <m/>
    <n v="91"/>
    <m/>
    <m/>
    <m/>
    <m/>
    <m/>
    <m/>
    <m/>
    <m/>
    <m/>
    <m/>
    <m/>
    <s v="Others"/>
    <m/>
    <m/>
    <m/>
    <m/>
    <m/>
    <m/>
    <m/>
    <m/>
    <m/>
    <m/>
    <m/>
    <m/>
    <x v="3"/>
    <m/>
    <s v="user_5IQTpX6DsnoeoDfxqzqojpVoQLXPh68nhDjLS5ETjYj"/>
    <s v="Satyajit Chati"/>
    <s v="Shriram Kulkarni"/>
    <m/>
    <m/>
    <s v="Cold Call"/>
    <m/>
    <m/>
    <m/>
    <m/>
    <m/>
    <m/>
    <s v="2022-03-09 17:10:38.170000+00:00"/>
    <s v="2022-10-20 08:56:04.746000+00:00"/>
    <s v="GMC"/>
  </r>
  <r>
    <s v="Omkar Ghate"/>
    <n v="850000"/>
    <s v="INR"/>
    <n v="0"/>
    <s v="9/15/22"/>
    <s v="Sales"/>
    <s v="stat_kcR4fZg7TU7jjk1jAVua3qGLRS4J5uFayEjK5j02wtv"/>
    <s v="Unqualified"/>
    <n v="0"/>
    <s v="OpportunityStatusType.Lost"/>
    <m/>
    <m/>
    <s v="Not ready for a meeting and wants quotes directly"/>
    <s v="lead_CwvdaNnYVntzX9JYE9yffkLuxkQD0VxD2UAAwkuAZWR"/>
    <s v="Angsana Oasis Spa &amp; Resort"/>
    <s v="Ankita Pingale"/>
    <s v="user_9SBRjyF0n4iWuhUdqRyQkFhl2J4uyNKhFWvvJEvunX8"/>
    <s v="Omkar Ghate"/>
    <s v="2022-08-11 12:38:58.319000+00:00"/>
    <s v="2022-09-06 08:06:24.040000+00:00"/>
    <m/>
    <s v="Bangalore"/>
    <m/>
    <m/>
    <m/>
    <n v="170"/>
    <m/>
    <m/>
    <m/>
    <m/>
    <m/>
    <m/>
    <m/>
    <m/>
    <m/>
    <m/>
    <m/>
    <s v="Hospitality &amp; Travel"/>
    <m/>
    <m/>
    <m/>
    <m/>
    <m/>
    <m/>
    <m/>
    <m/>
    <m/>
    <m/>
    <m/>
    <m/>
    <x v="3"/>
    <m/>
    <s v="user_1z3bdwgjF9RILRmuQPeXXGoPhafSi1mEgyb4l5sVEvN"/>
    <s v="Ankita Pingale"/>
    <m/>
    <m/>
    <s v="September"/>
    <s v="Cold Call"/>
    <m/>
    <m/>
    <s v="Lead Magnet Lead"/>
    <m/>
    <m/>
    <m/>
    <s v="2021-09-05 17:30:11.509000+00:00"/>
    <s v="2022-09-06 08:06:27.121000+00:00"/>
    <m/>
  </r>
  <r>
    <s v="Chetan Kumar"/>
    <n v="1150000"/>
    <s v="INR"/>
    <n v="0"/>
    <d v="2022-06-09T00:00:00"/>
    <s v="Sales"/>
    <s v="stat_1hn9nRJaLbI53NxPuSQgo90kRpbpKsFlwN4oEGNUTdO"/>
    <s v="Lost"/>
    <n v="0"/>
    <s v="OpportunityStatusType.Lost"/>
    <s v="cont_TTecuEnhiVdELfWeYaljnuyTPZSvTKFLsebOfGcWL2D"/>
    <s v="Nandu Salunke"/>
    <m/>
    <s v="lead_N1y4KDGAMVZEvy5QA1VQw5KjqGq1dn5nrrcDRLLsgCD"/>
    <s v="Ascott"/>
    <s v="Harmanjit Singh"/>
    <s v="user_hAuUqCTCw5r4tCUrswIWPSW7LJ1XIBbttZVmJkxmzGq"/>
    <s v="Chetan Kumar"/>
    <s v="2022-08-17 05:04:38.340000+00:00"/>
    <s v="2022-09-06 08:36:33.490000+00:00"/>
    <m/>
    <s v="Mumbai"/>
    <m/>
    <m/>
    <m/>
    <n v="230"/>
    <m/>
    <m/>
    <s v="Facebook"/>
    <m/>
    <m/>
    <m/>
    <m/>
    <s v="PAID_SOCIAL"/>
    <m/>
    <m/>
    <m/>
    <m/>
    <m/>
    <m/>
    <m/>
    <m/>
    <m/>
    <m/>
    <m/>
    <m/>
    <m/>
    <m/>
    <m/>
    <m/>
    <x v="3"/>
    <m/>
    <s v="user_lwF8ctKa5IyxqATpO2EOw2h0AEPiCMHOgewiH38Ei77"/>
    <s v="Harmanjit Singh"/>
    <m/>
    <m/>
    <s v="September"/>
    <s v="Gated Content"/>
    <m/>
    <m/>
    <s v="Employee Engagement Handbook"/>
    <m/>
    <m/>
    <m/>
    <s v="2022-07-15 08:14:39.989000+00:00"/>
    <s v="2022-09-06 08:38:12.398000+00:00"/>
    <s v="GMC"/>
  </r>
  <r>
    <s v="Mayur Gadiyar"/>
    <n v="100000"/>
    <s v="INR"/>
    <n v="0"/>
    <s v="9/30/22"/>
    <s v="Sales"/>
    <s v="stat_kcR4fZg7TU7jjk1jAVua3qGLRS4J5uFayEjK5j02wtv"/>
    <s v="Unqualified"/>
    <n v="0"/>
    <s v="OpportunityStatusType.Lost"/>
    <s v="cont_nmI1VTY6mM3KCuRBiopuk6iWHfsgASHyjaxpQsrHfdd"/>
    <s v="Dhruv Abrol"/>
    <s v="GMC"/>
    <s v="lead_XIyhlAGyv5pB8vmrD3vmP0ct680WaQZRZWDyRWbrwTL"/>
    <s v="The Voice Authority"/>
    <s v="Shreenath Bhat"/>
    <s v="user_bdUPAGjcS7p6513So3N4g3aWNS5HuBuVJi7bvCPAsLt"/>
    <s v="Mayur Gadiyar"/>
    <s v="2022-08-01 16:07:33.991000+00:00"/>
    <s v="2022-09-06 07:42:43.429000+00:00"/>
    <m/>
    <s v="Mumbai"/>
    <m/>
    <m/>
    <m/>
    <n v="63"/>
    <m/>
    <m/>
    <m/>
    <m/>
    <m/>
    <m/>
    <m/>
    <m/>
    <m/>
    <m/>
    <m/>
    <s v="Professional Services"/>
    <m/>
    <m/>
    <m/>
    <m/>
    <m/>
    <m/>
    <m/>
    <m/>
    <m/>
    <m/>
    <m/>
    <m/>
    <x v="1"/>
    <m/>
    <s v="user_vMd4rmcrSbjykdyL2J7rrYn84SWdcNc5FKligrmItPw"/>
    <s v="Shreenath Bhat"/>
    <m/>
    <m/>
    <m/>
    <s v="Cold Call"/>
    <s v="Lusha"/>
    <m/>
    <m/>
    <m/>
    <m/>
    <m/>
    <s v="2022-07-12 04:12:13.548000+00:00"/>
    <s v="2022-09-06 07:42:43.465000+00:00"/>
    <s v="GMC"/>
  </r>
  <r>
    <s v="Abhiroop Ganguly"/>
    <n v="1034000"/>
    <s v="INR"/>
    <n v="100"/>
    <d v="2022-06-09T00:00:00"/>
    <s v="Sales"/>
    <s v="stat_OZRiD1474QRJIpvnjHCZfiIvKcVD6mIKSSTzg8SwDVx"/>
    <s v="Won- Payment Completed"/>
    <n v="1"/>
    <s v="OpportunityStatusType.Won"/>
    <m/>
    <m/>
    <s v="GMC Renewal"/>
    <s v="lead_mqKXZZ8vn3NgaLWrw4Tosm7YWFCR0VIVFwi9jCslheB"/>
    <s v="Bista Solution"/>
    <s v="Pranav Kenjale"/>
    <s v="user_U27GK6WjhLhUhi1EDKXV57xMpn8n8DMIOjci1q3UReZ"/>
    <s v="Abhiroop Ganguly"/>
    <s v="2022-07-21 11:01:18.654000+00:00"/>
    <s v="2022-09-06 07:35:45.879000+00:00"/>
    <m/>
    <s v="Pune"/>
    <m/>
    <m/>
    <m/>
    <n v="200"/>
    <m/>
    <m/>
    <m/>
    <m/>
    <m/>
    <m/>
    <m/>
    <m/>
    <m/>
    <m/>
    <m/>
    <s v="IT Services &amp; IT Consulting; Others"/>
    <m/>
    <m/>
    <m/>
    <m/>
    <m/>
    <m/>
    <m/>
    <m/>
    <m/>
    <m/>
    <m/>
    <m/>
    <x v="3"/>
    <m/>
    <s v="user_Jujy0sFufO9J3qwY7aNpCCnF6nFZMrfvciNEydEzhaI"/>
    <s v="Shreya Solanki"/>
    <s v="Snehal Mane"/>
    <m/>
    <s v="August"/>
    <s v="Cold Call"/>
    <m/>
    <m/>
    <m/>
    <m/>
    <m/>
    <m/>
    <s v="2021-10-01 09:11:10.184000+00:00"/>
    <s v="2022-10-18 18:48:43.104000+00:00"/>
    <m/>
  </r>
  <r>
    <s v="Navin Panjwani"/>
    <n v="100000"/>
    <s v="INR"/>
    <n v="0"/>
    <s v="9/30/22"/>
    <s v="Sales"/>
    <s v="stat_kcR4fZg7TU7jjk1jAVua3qGLRS4J5uFayEjK5j02wtv"/>
    <s v="Unqualified"/>
    <n v="0"/>
    <s v="OpportunityStatusType.Lost"/>
    <m/>
    <m/>
    <s v="Non-EB (Renewal)"/>
    <s v="lead_PZ7kAHqBW5DgXfy8tN9SgXYqY8LQBX8Xded4jicdzi4"/>
    <s v="Sumit Woods Group ( Fresh )"/>
    <s v="Bhairavi Jog"/>
    <s v="user_sD3YjSs92XKUfD0OPHeo886g6tW6aCM0iUhX5VVUuJi"/>
    <s v="Navin Panjwani"/>
    <s v="2022-08-25 12:25:12.884000+00:00"/>
    <s v="2022-09-06 07:03:42.632000+00:00"/>
    <m/>
    <s v="Mumbai"/>
    <m/>
    <m/>
    <m/>
    <n v="50"/>
    <m/>
    <m/>
    <m/>
    <m/>
    <m/>
    <m/>
    <m/>
    <s v="PAID_SOCIAL"/>
    <m/>
    <m/>
    <m/>
    <m/>
    <m/>
    <m/>
    <m/>
    <m/>
    <m/>
    <m/>
    <m/>
    <m/>
    <m/>
    <m/>
    <m/>
    <m/>
    <x v="3"/>
    <m/>
    <s v="user_228eUmsdKIb9OItgmiDq1zD4aPZ1eqiapbaLAGeBf8g"/>
    <s v="Bhairavi Jog"/>
    <m/>
    <m/>
    <s v="September"/>
    <s v="Gated Content"/>
    <m/>
    <m/>
    <s v="Employee Engagement Handbook"/>
    <m/>
    <m/>
    <m/>
    <s v="2021-08-25 11:28:58.854000+00:00"/>
    <s v="2022-10-10 08:51:31.207000+00:00"/>
    <s v="NON EB"/>
  </r>
  <r>
    <s v="Prateek Wadhwa"/>
    <n v="8000"/>
    <s v="INR"/>
    <n v="0"/>
    <s v="9/30/22"/>
    <s v="Sales"/>
    <s v="stat_kcR4fZg7TU7jjk1jAVua3qGLRS4J5uFayEjK5j02wtv"/>
    <s v="Unqualified"/>
    <n v="0"/>
    <s v="OpportunityStatusType.Lost"/>
    <m/>
    <m/>
    <s v="GPA"/>
    <s v="lead_vOFSxYmsKluk8FkKdlpchj4d1n4h9Oql88FKFRyiv36"/>
    <s v="Beeworks"/>
    <s v="Bharti Bankey"/>
    <s v="user_FdWFezbLzkYQcGsBUsjZO25nr2poK2nRbqV47Rs5Kfm"/>
    <s v="Prateek Wadhwa"/>
    <s v="2022-08-24 07:20:59.985000+00:00"/>
    <s v="2022-09-06 05:44:55.224000+00:00"/>
    <m/>
    <s v="Bangalore"/>
    <m/>
    <s v="2022-08-23 10:14:30+00:00"/>
    <m/>
    <n v="25"/>
    <m/>
    <m/>
    <m/>
    <m/>
    <m/>
    <m/>
    <m/>
    <s v="DIRECT_TRAFFIC"/>
    <m/>
    <m/>
    <m/>
    <m/>
    <m/>
    <m/>
    <m/>
    <m/>
    <m/>
    <m/>
    <m/>
    <m/>
    <m/>
    <m/>
    <m/>
    <m/>
    <x v="3"/>
    <m/>
    <s v="user_aM3WaaSUQQmaNnsm9l2FQRVWUEr8RN2ZdXzsuQUalQ3"/>
    <s v="Bharti Bankey"/>
    <m/>
    <m/>
    <m/>
    <s v="Inbound"/>
    <s v="Inbound via website"/>
    <m/>
    <s v="Employee Count 25"/>
    <m/>
    <m/>
    <m/>
    <s v="2022-08-23 10:16:09.722000+00:00"/>
    <s v="2022-09-06 05:44:55.263000+00:00"/>
    <m/>
  </r>
  <r>
    <s v="Prateek Wadhwa"/>
    <n v="50000"/>
    <s v="INR"/>
    <n v="0"/>
    <s v="9/30/22"/>
    <s v="Sales"/>
    <s v="stat_kcR4fZg7TU7jjk1jAVua3qGLRS4J5uFayEjK5j02wtv"/>
    <s v="Unqualified"/>
    <n v="0"/>
    <s v="OpportunityStatusType.Lost"/>
    <m/>
    <m/>
    <s v="GMC"/>
    <s v="lead_vOFSxYmsKluk8FkKdlpchj4d1n4h9Oql88FKFRyiv36"/>
    <s v="Beeworks"/>
    <s v="Bharti Bankey"/>
    <s v="user_FdWFezbLzkYQcGsBUsjZO25nr2poK2nRbqV47Rs5Kfm"/>
    <s v="Prateek Wadhwa"/>
    <s v="2022-08-24 07:20:30.954000+00:00"/>
    <s v="2022-09-06 05:44:46.535000+00:00"/>
    <m/>
    <s v="Bangalore"/>
    <m/>
    <s v="2022-08-23 10:14:30+00:00"/>
    <m/>
    <n v="25"/>
    <m/>
    <m/>
    <m/>
    <m/>
    <m/>
    <m/>
    <m/>
    <s v="DIRECT_TRAFFIC"/>
    <m/>
    <m/>
    <m/>
    <m/>
    <m/>
    <m/>
    <m/>
    <m/>
    <m/>
    <m/>
    <m/>
    <m/>
    <m/>
    <m/>
    <m/>
    <m/>
    <x v="3"/>
    <m/>
    <s v="user_aM3WaaSUQQmaNnsm9l2FQRVWUEr8RN2ZdXzsuQUalQ3"/>
    <s v="Bharti Bankey"/>
    <m/>
    <m/>
    <m/>
    <s v="Inbound"/>
    <s v="Inbound via website"/>
    <m/>
    <s v="Employee Count 25"/>
    <m/>
    <m/>
    <m/>
    <s v="2022-08-23 10:16:09.722000+00:00"/>
    <s v="2022-09-06 05:44:55.263000+00:00"/>
    <m/>
  </r>
  <r>
    <s v="Vrushali Kummar"/>
    <n v="80000"/>
    <s v="INR"/>
    <n v="0"/>
    <d v="2022-10-09T00:00:00"/>
    <s v="Sales"/>
    <s v="stat_kcR4fZg7TU7jjk1jAVua3qGLRS4J5uFayEjK5j02wtv"/>
    <s v="Unqualified"/>
    <n v="0"/>
    <s v="OpportunityStatusType.Lost"/>
    <s v="cont_gRVnyq1Pb8xDHuOg0mfXHItAOINPl3wv8ukesTcGk3Q"/>
    <s v="Mugdha Naik"/>
    <s v="GPA renewal"/>
    <s v="lead_5C8mZtXhz5ODwh5sJkCQl8carCSAXX80GRdRoICKuis"/>
    <s v="UpsideLMS"/>
    <s v="Trupti Suryavanshi"/>
    <s v="user_TZzywQwym26DjuswO479pxRhNKX152z8X1haCx2vcst"/>
    <s v="Vrushali Kummar"/>
    <s v="2022-06-13 09:30:15.716000+00:00"/>
    <s v="2022-09-06 05:37:19.743000+00:00"/>
    <m/>
    <s v="Pune"/>
    <m/>
    <m/>
    <m/>
    <n v="65"/>
    <m/>
    <m/>
    <m/>
    <m/>
    <m/>
    <m/>
    <m/>
    <m/>
    <m/>
    <m/>
    <m/>
    <s v="Education"/>
    <m/>
    <m/>
    <m/>
    <m/>
    <m/>
    <m/>
    <m/>
    <m/>
    <m/>
    <m/>
    <m/>
    <m/>
    <x v="5"/>
    <m/>
    <s v="user_L8E6IFhq6UCzKLHa45LUUTZCznDuyDwFrGaEp9DXiUM"/>
    <s v="Trupti Suryavanshi"/>
    <m/>
    <m/>
    <s v="August; December; September"/>
    <s v="Gated Content"/>
    <s v="Lusha"/>
    <m/>
    <s v="Employee Engagement Handbook"/>
    <m/>
    <m/>
    <m/>
    <s v="2021-05-13 14:07:11.981000+00:00"/>
    <s v="2022-09-14 05:55:36.734000+00:00"/>
    <s v="GPA"/>
  </r>
  <r>
    <s v="Naveen Kumar"/>
    <n v="400000"/>
    <s v="INR"/>
    <n v="0"/>
    <s v="9/30/22"/>
    <s v="Sales"/>
    <s v="stat_1hn9nRJaLbI53NxPuSQgo90kRpbpKsFlwN4oEGNUTdO"/>
    <s v="Lost"/>
    <n v="0"/>
    <s v="OpportunityStatusType.Lost"/>
    <m/>
    <m/>
    <s v="Fresh Case - still not any go-ahead from Mangement. Still needs time"/>
    <s v="lead_MikI9Qq1LABylF8uOF4cJlbqndlj2WAKHroYIrsjEnp"/>
    <s v="Efleet Systems Pvt Ltd"/>
    <s v="Satyam Tiwari"/>
    <s v="user_N52PP2uP2VZc2gm0nhh6CNFSif4n85g1cdxoNFd9ct0"/>
    <s v="Naveen Kumar"/>
    <s v="2022-08-03 11:18:02.142000+00:00"/>
    <s v="2022-09-06 03:24:19.586000+00:00"/>
    <m/>
    <s v="Mumbai"/>
    <m/>
    <m/>
    <m/>
    <n v="150"/>
    <m/>
    <m/>
    <m/>
    <m/>
    <m/>
    <m/>
    <m/>
    <m/>
    <m/>
    <m/>
    <m/>
    <s v="IT Services &amp; IT Consulting"/>
    <m/>
    <m/>
    <m/>
    <m/>
    <m/>
    <m/>
    <m/>
    <m/>
    <m/>
    <m/>
    <m/>
    <m/>
    <x v="1"/>
    <m/>
    <s v="user_2YgShwgjLNI4FjAqgE9PtKsdIaGh919JGcFG919fe5B"/>
    <s v="Satyam Tiwari"/>
    <m/>
    <m/>
    <m/>
    <s v="Cold Call"/>
    <s v="Naukri.com"/>
    <m/>
    <m/>
    <m/>
    <m/>
    <m/>
    <s v="2022-08-01 09:58:58.092000+00:00"/>
    <s v="2022-09-26 11:43:38.751000+00:00"/>
    <s v="GMC"/>
  </r>
  <r>
    <s v="Naveen Kumar"/>
    <n v="1565000"/>
    <s v="INR"/>
    <n v="0"/>
    <s v="9/18/22"/>
    <s v="Sales"/>
    <s v="stat_kcR4fZg7TU7jjk1jAVua3qGLRS4J5uFayEjK5j02wtv"/>
    <s v="Unqualified"/>
    <n v="0"/>
    <s v="OpportunityStatusType.Lost"/>
    <s v="cont_lmSMyejNAwdIg1uVJzL1YsL3sOBxMnmmlS76PoZ3EnB"/>
    <s v="Sharad Dubole"/>
    <s v="GMC Renewal - Not ready to share the base Policy. Happy with New india and Allianz"/>
    <s v="lead_jEECMUUKVbsBfkVYERfdhmW7J7d1Rvk8dupNPQVv0VC"/>
    <s v="CR Asia India"/>
    <s v="Trupti Suryavanshi"/>
    <s v="user_N52PP2uP2VZc2gm0nhh6CNFSif4n85g1cdxoNFd9ct0"/>
    <s v="Naveen Kumar"/>
    <s v="2022-08-08 09:41:18.152000+00:00"/>
    <s v="2022-09-06 03:23:39.101000+00:00"/>
    <m/>
    <s v="Mumbai"/>
    <m/>
    <m/>
    <m/>
    <n v="600"/>
    <m/>
    <m/>
    <m/>
    <m/>
    <m/>
    <m/>
    <m/>
    <m/>
    <m/>
    <m/>
    <m/>
    <m/>
    <m/>
    <m/>
    <m/>
    <m/>
    <m/>
    <m/>
    <m/>
    <m/>
    <m/>
    <m/>
    <m/>
    <m/>
    <x v="3"/>
    <m/>
    <s v="user_L8E6IFhq6UCzKLHa45LUUTZCznDuyDwFrGaEp9DXiUM"/>
    <s v="Trupti Suryavanshi"/>
    <m/>
    <m/>
    <s v="September"/>
    <s v="Gated Content"/>
    <m/>
    <m/>
    <s v="Employee Engagement Handbook"/>
    <m/>
    <m/>
    <m/>
    <s v="2022-05-20 16:14:55.870000+00:00"/>
    <s v="2022-09-09 11:34:07.707000+00:00"/>
    <s v="GMC"/>
  </r>
  <r>
    <s v="Naveen Kumar"/>
    <n v="500000"/>
    <s v="INR"/>
    <n v="100"/>
    <d v="2022-06-09T00:00:00"/>
    <s v="Sales"/>
    <s v="stat_OZRiD1474QRJIpvnjHCZfiIvKcVD6mIKSSTzg8SwDVx"/>
    <s v="Won- Payment Completed"/>
    <n v="1"/>
    <s v="OpportunityStatusType.Won"/>
    <m/>
    <m/>
    <s v="CD Account"/>
    <s v="lead_Ez8t1P9zR47iiOSwQBflTM3ZHNXoFc8ILdVIPqdaIAy"/>
    <s v="Toothsi"/>
    <s v="Naveen Kumar"/>
    <s v="user_N52PP2uP2VZc2gm0nhh6CNFSif4n85g1cdxoNFd9ct0"/>
    <s v="Naveen Kumar"/>
    <s v="2022-09-06 05:21:09.344000+00:00"/>
    <s v="2022-09-06 05:21:09.344000+00:00"/>
    <m/>
    <s v="Mumbai"/>
    <m/>
    <m/>
    <m/>
    <n v="2800"/>
    <m/>
    <m/>
    <m/>
    <m/>
    <m/>
    <m/>
    <m/>
    <s v="PAID_SOCIAL"/>
    <m/>
    <m/>
    <m/>
    <s v="Health, Wellness &amp; Fitness"/>
    <m/>
    <m/>
    <m/>
    <m/>
    <m/>
    <m/>
    <m/>
    <m/>
    <m/>
    <m/>
    <m/>
    <m/>
    <x v="4"/>
    <m/>
    <s v="user_A8KOTZADnUtEQOLt4nSLAmteNStuGh80js75RYjrXVt"/>
    <s v="Sarvesh Pawar"/>
    <s v="Yogesh Shukla"/>
    <m/>
    <s v="August; March"/>
    <s v="Affiliate; Gated Content"/>
    <s v="Lusha"/>
    <m/>
    <s v="Employer Branding Playbook"/>
    <m/>
    <s v="Think Investments, Ramakant Sharma, Eight Roads Ventures, Mankekar Family Office, Dharmil Sheth"/>
    <m/>
    <s v="2021-12-09 09:17:38.074000+00:00"/>
    <s v="2022-10-19 05:13:32.225000+00:00"/>
    <m/>
  </r>
  <r>
    <s v="Moziez Chamadia"/>
    <n v="1652000"/>
    <s v="INR"/>
    <n v="0"/>
    <d v="2022-08-09T00:00:00"/>
    <s v="Sales"/>
    <s v="stat_1hn9nRJaLbI53NxPuSQgo90kRpbpKsFlwN4oEGNUTdO"/>
    <s v="Lost"/>
    <n v="0"/>
    <s v="OpportunityStatusType.Lost"/>
    <s v="cont_2yW2KufNWJIc7liloiHPO0hso1TvEPUUpTHF2sIQBXP"/>
    <s v="Saloni Vasa"/>
    <s v="GMC"/>
    <s v="lead_eWLpRhbKW2Mzdn5ZTVxb4WNCyZRsEGJXlpyMt7kA5wK"/>
    <s v="Syndrome Technologies Private Limited"/>
    <s v="Pallab Gupta"/>
    <s v="user_t8sUu4byhPnyQ33u64Ecs5WRL98oy2iuu4iTrhCr4vl"/>
    <s v="Nilesh Dhanani"/>
    <s v="2022-08-10 11:01:57.026000+00:00"/>
    <s v="2022-09-06 02:47:53.720000+00:00"/>
    <m/>
    <s v="Mumbai"/>
    <m/>
    <m/>
    <m/>
    <n v="156"/>
    <m/>
    <m/>
    <m/>
    <m/>
    <m/>
    <m/>
    <m/>
    <s v="PAID_SOCIAL"/>
    <m/>
    <m/>
    <m/>
    <s v="IT Services &amp; IT Consulting"/>
    <m/>
    <m/>
    <m/>
    <m/>
    <m/>
    <m/>
    <m/>
    <m/>
    <m/>
    <m/>
    <m/>
    <m/>
    <x v="5"/>
    <m/>
    <s v="user_FdWFezbLzkYQcGsBUsjZO25nr2poK2nRbqV47Rs5Kfm"/>
    <s v="Prateek Wadhwa"/>
    <m/>
    <m/>
    <s v="August"/>
    <s v="Cold Call; Gated Content"/>
    <s v="Naukri.com"/>
    <m/>
    <s v="Employee Wellness Handbook"/>
    <m/>
    <m/>
    <m/>
    <s v="2022-04-18 12:38:49.277000+00:00"/>
    <s v="2022-10-06 09:26:35.509000+00:00"/>
    <m/>
  </r>
  <r>
    <s v="Pooja Gawas"/>
    <n v="1000000"/>
    <s v="INR"/>
    <n v="0"/>
    <s v="9/30/22"/>
    <s v="Sales"/>
    <s v="stat_kcR4fZg7TU7jjk1jAVua3qGLRS4J5uFayEjK5j02wtv"/>
    <s v="Unqualified"/>
    <n v="0"/>
    <s v="OpportunityStatusType.Lost"/>
    <s v="cont_YDxVYYsodUpjsfEN4cUBBgEXgVjnwToKi8L8tcMcP0i"/>
    <s v="Sanjeev Rana"/>
    <s v="150 emps"/>
    <s v="lead_FXwwGc67eb4JgcqqTWsCTh4Xb1e6sxnlMRRiz45c5pJ"/>
    <s v="CresTech Software Systems Pvt.Ltd."/>
    <s v="Prateek Wadhwa"/>
    <s v="user_KLETV1op4MIjvKQ12xGsWi23CuPjDE6PT29nwG6T3MY"/>
    <s v="Pooja Gawas"/>
    <s v="2022-07-12 06:02:05.602000+00:00"/>
    <s v="2022-09-05 15:10:36.543000+00:00"/>
    <m/>
    <s v="Delhi"/>
    <m/>
    <m/>
    <m/>
    <n v="350"/>
    <m/>
    <m/>
    <m/>
    <m/>
    <m/>
    <m/>
    <m/>
    <s v="PAID_SOCIAL"/>
    <m/>
    <m/>
    <m/>
    <m/>
    <m/>
    <m/>
    <m/>
    <m/>
    <m/>
    <m/>
    <m/>
    <m/>
    <m/>
    <m/>
    <m/>
    <m/>
    <x v="3"/>
    <m/>
    <s v="user_FdWFezbLzkYQcGsBUsjZO25nr2poK2nRbqV47Rs5Kfm"/>
    <s v="Prateek Wadhwa"/>
    <m/>
    <m/>
    <s v="September"/>
    <s v="Gated Content"/>
    <m/>
    <m/>
    <s v="Employee Engagement Calendar"/>
    <m/>
    <m/>
    <m/>
    <s v="2022-07-04 12:10:16.381000+00:00"/>
    <s v="2022-09-05 15:10:48.755000+00:00"/>
    <s v="GMC"/>
  </r>
  <r>
    <s v="Pooja Gawas"/>
    <n v="75000"/>
    <s v="INR"/>
    <n v="0"/>
    <s v="9/30/22"/>
    <s v="Sales"/>
    <s v="stat_kcR4fZg7TU7jjk1jAVua3qGLRS4J5uFayEjK5j02wtv"/>
    <s v="Unqualified"/>
    <n v="0"/>
    <s v="OpportunityStatusType.Lost"/>
    <s v="cont_YDxVYYsodUpjsfEN4cUBBgEXgVjnwToKi8L8tcMcP0i"/>
    <s v="Sanjeev Rana"/>
    <s v="200 emps"/>
    <s v="lead_FXwwGc67eb4JgcqqTWsCTh4Xb1e6sxnlMRRiz45c5pJ"/>
    <s v="CresTech Software Systems Pvt.Ltd."/>
    <s v="Prateek Wadhwa"/>
    <s v="user_KLETV1op4MIjvKQ12xGsWi23CuPjDE6PT29nwG6T3MY"/>
    <s v="Pooja Gawas"/>
    <s v="2022-07-12 06:03:26.100000+00:00"/>
    <s v="2022-09-05 15:10:48.711000+00:00"/>
    <m/>
    <s v="Delhi"/>
    <m/>
    <m/>
    <m/>
    <n v="350"/>
    <m/>
    <m/>
    <m/>
    <m/>
    <m/>
    <m/>
    <m/>
    <s v="PAID_SOCIAL"/>
    <m/>
    <m/>
    <m/>
    <m/>
    <m/>
    <m/>
    <m/>
    <m/>
    <m/>
    <m/>
    <m/>
    <m/>
    <m/>
    <m/>
    <m/>
    <m/>
    <x v="3"/>
    <m/>
    <s v="user_FdWFezbLzkYQcGsBUsjZO25nr2poK2nRbqV47Rs5Kfm"/>
    <s v="Prateek Wadhwa"/>
    <m/>
    <m/>
    <s v="September"/>
    <s v="Gated Content"/>
    <m/>
    <m/>
    <s v="Employee Engagement Calendar"/>
    <m/>
    <m/>
    <m/>
    <s v="2022-07-04 12:10:16.381000+00:00"/>
    <s v="2022-09-05 15:10:48.755000+00:00"/>
    <s v="GPA"/>
  </r>
  <r>
    <s v="Satyajit Chati"/>
    <n v="50000"/>
    <s v="INR"/>
    <n v="0"/>
    <s v="8/31/22"/>
    <s v="Sales"/>
    <s v="stat_1hn9nRJaLbI53NxPuSQgo90kRpbpKsFlwN4oEGNUTdO"/>
    <s v="Lost"/>
    <n v="0"/>
    <s v="OpportunityStatusType.Lost"/>
    <m/>
    <m/>
    <s v="GMC-fresh"/>
    <s v="lead_IjzKqb7HFSPqCyqQP5hYym4WHrH1AZXGljPwqGyOT6R"/>
    <s v="yelo furniture"/>
    <s v="Bharti Bankey"/>
    <s v="user_jbppzD9HyqqioXDaUzrIJfkBW97sQdk5kSNPsBKGx0r"/>
    <s v="Pranaav Marathe"/>
    <s v="2022-07-20 05:14:08.711000+00:00"/>
    <s v="2022-09-05 12:20:03.925000+00:00"/>
    <m/>
    <s v="Pune"/>
    <m/>
    <s v="2022-07-19 05:11:54+00:00"/>
    <m/>
    <n v="8"/>
    <m/>
    <m/>
    <m/>
    <m/>
    <m/>
    <m/>
    <m/>
    <m/>
    <m/>
    <m/>
    <m/>
    <m/>
    <m/>
    <m/>
    <m/>
    <m/>
    <m/>
    <m/>
    <m/>
    <m/>
    <m/>
    <m/>
    <m/>
    <m/>
    <x v="3"/>
    <m/>
    <s v="user_aM3WaaSUQQmaNnsm9l2FQRVWUEr8RN2ZdXzsuQUalQ3"/>
    <s v="Bharti Bankey"/>
    <m/>
    <m/>
    <m/>
    <s v="Inbound"/>
    <s v="Inbound via website"/>
    <m/>
    <s v="Employee Count 25"/>
    <m/>
    <m/>
    <m/>
    <s v="2022-07-19 05:14:45.216000+00:00"/>
    <s v="2022-09-05 12:20:03.997000+00:00"/>
    <m/>
  </r>
  <r>
    <s v="Satyajit Chati"/>
    <n v="240000"/>
    <s v="INR"/>
    <n v="0"/>
    <s v="8/31/22"/>
    <s v="Sales"/>
    <s v="stat_1hn9nRJaLbI53NxPuSQgo90kRpbpKsFlwN4oEGNUTdO"/>
    <s v="Lost"/>
    <n v="0"/>
    <s v="OpportunityStatusType.Lost"/>
    <m/>
    <m/>
    <m/>
    <s v="lead_jvUtHCPkQW2baLKYCQQYQytsrCQctDoggW4GQHrlbwy"/>
    <s v="Oslash"/>
    <s v="Shreya Solanki"/>
    <s v="user_jbppzD9HyqqioXDaUzrIJfkBW97sQdk5kSNPsBKGx0r"/>
    <s v="Pranaav Marathe"/>
    <s v="2022-08-17 05:56:58.918000+00:00"/>
    <s v="2022-09-05 12:21:48.247000+00:00"/>
    <m/>
    <s v="Bangalore"/>
    <m/>
    <s v="2022-08-16 07:38:40+00:00"/>
    <m/>
    <n v="30"/>
    <m/>
    <m/>
    <m/>
    <m/>
    <m/>
    <m/>
    <m/>
    <s v="PAID_SEARCH"/>
    <m/>
    <m/>
    <m/>
    <m/>
    <m/>
    <m/>
    <m/>
    <m/>
    <m/>
    <m/>
    <m/>
    <m/>
    <m/>
    <m/>
    <m/>
    <m/>
    <x v="3"/>
    <m/>
    <s v="user_Jujy0sFufO9J3qwY7aNpCCnF6nFZMrfvciNEydEzhaI"/>
    <s v="Shreya Solanki"/>
    <m/>
    <m/>
    <m/>
    <s v="Inbound"/>
    <s v="Inbound via website"/>
    <m/>
    <s v="Employee Count 25"/>
    <m/>
    <m/>
    <m/>
    <s v="2022-08-16 07:41:33.436000+00:00"/>
    <s v="2022-09-21 06:18:41.657000+00:00"/>
    <m/>
  </r>
  <r>
    <s v="Sonal Paithankar"/>
    <n v="2500000"/>
    <s v="INR"/>
    <n v="20"/>
    <s v="8/20/22"/>
    <s v="Sales"/>
    <s v="stat_kLhaUSYbyIgQOHjvcKAHYNQn1lIjd0wTZfiU50Lt3mL"/>
    <s v="Demo Completed"/>
    <n v="0"/>
    <s v="OpportunityStatusType.Active"/>
    <m/>
    <m/>
    <s v="GMC"/>
    <s v="lead_TD8npeobYZYuLtu1EovgLtgj2XslYmTJqFXLyIp0yR9"/>
    <s v="Netcore Cloud"/>
    <s v="Satyam Tiwari"/>
    <s v="user_jbppzD9HyqqioXDaUzrIJfkBW97sQdk5kSNPsBKGx0r"/>
    <s v="Pranaav Marathe"/>
    <s v="2022-02-07 07:21:31.707000+00:00"/>
    <s v="2022-09-05 12:03:15.531000+00:00"/>
    <m/>
    <s v="Mumbai"/>
    <m/>
    <m/>
    <m/>
    <n v="801"/>
    <m/>
    <s v="BOF - Dream Co. list - Employee Engagement Handbook - Conversation Ad"/>
    <s v="LinkedIn"/>
    <m/>
    <m/>
    <m/>
    <m/>
    <s v="PAID_SOCIAL"/>
    <m/>
    <m/>
    <m/>
    <s v="IT Services &amp; IT Consulting"/>
    <m/>
    <m/>
    <m/>
    <m/>
    <m/>
    <m/>
    <m/>
    <m/>
    <m/>
    <m/>
    <m/>
    <m/>
    <x v="9"/>
    <m/>
    <s v="user_FdWFezbLzkYQcGsBUsjZO25nr2poK2nRbqV47Rs5Kfm"/>
    <s v="Prateek Wadhwa"/>
    <m/>
    <m/>
    <s v="July; October"/>
    <s v="Gated Content"/>
    <m/>
    <m/>
    <s v="Talent Acquisition Strategies"/>
    <m/>
    <m/>
    <m/>
    <s v="2022-02-07 06:46:06.924000+00:00"/>
    <s v="2022-09-29 17:03:25.346000+00:00"/>
    <m/>
  </r>
  <r>
    <s v="Satyam Tiwari"/>
    <n v="45970"/>
    <s v="INR"/>
    <n v="0"/>
    <s v="7/15/22"/>
    <s v="Sales"/>
    <s v="stat_kcR4fZg7TU7jjk1jAVua3qGLRS4J5uFayEjK5j02wtv"/>
    <s v="Unqualified"/>
    <n v="0"/>
    <s v="OpportunityStatusType.Lost"/>
    <s v="cont_tVx9wiZoDEPM29alpIqLqN5kEcjy11selEtswjf8Vm2"/>
    <s v="patra.debolina1992@gmail.com"/>
    <s v="GMC - Fresh Policy"/>
    <s v="lead_tRH9WM29bdvT36f7runzneOjpCcWJlMZ1ZHUYmIKVqP"/>
    <s v="Saara.io(Fresh)"/>
    <s v="Kaushlya Bhavsar"/>
    <s v="user_jbppzD9HyqqioXDaUzrIJfkBW97sQdk5kSNPsBKGx0r"/>
    <s v="Pranaav Marathe"/>
    <s v="2022-01-18 06:50:41.321000+00:00"/>
    <s v="2022-09-05 11:59:58.532000+00:00"/>
    <m/>
    <m/>
    <m/>
    <m/>
    <m/>
    <n v="50"/>
    <m/>
    <m/>
    <m/>
    <m/>
    <m/>
    <m/>
    <m/>
    <m/>
    <m/>
    <m/>
    <m/>
    <m/>
    <m/>
    <m/>
    <m/>
    <m/>
    <m/>
    <m/>
    <m/>
    <m/>
    <m/>
    <m/>
    <m/>
    <m/>
    <x v="3"/>
    <m/>
    <s v="user_g5Yw4Z4XnIbmcGhJO80vdtFdd5ElcDlgYO3q8l82ODn"/>
    <s v="Aditya Binani"/>
    <s v="Siddharth Angolkar"/>
    <m/>
    <s v="February"/>
    <s v="Gated Content"/>
    <m/>
    <m/>
    <s v="Downloaded the guide: Employee Wellness Handbook"/>
    <m/>
    <m/>
    <m/>
    <s v="2021-12-23 12:43:16.196000+00:00"/>
    <s v="2022-09-05 11:59:58.612000+00:00"/>
    <s v="GMC"/>
  </r>
  <r>
    <s v="Satyam Tiwari"/>
    <n v="500000"/>
    <s v="INR"/>
    <n v="0"/>
    <d v="2022-05-07T00:00:00"/>
    <s v="Sales"/>
    <s v="stat_kcR4fZg7TU7jjk1jAVua3qGLRS4J5uFayEjK5j02wtv"/>
    <s v="Unqualified"/>
    <n v="0"/>
    <s v="OpportunityStatusType.Lost"/>
    <m/>
    <m/>
    <m/>
    <s v="lead_3GK2Ofzz4OIjOU1FgB7a0DQVw7GCLYOuAKtHf41C8Cj"/>
    <s v="Netgear Technologies pvt ltd"/>
    <s v="Satyam Tiwari"/>
    <s v="user_jbppzD9HyqqioXDaUzrIJfkBW97sQdk5kSNPsBKGx0r"/>
    <s v="Pranaav Marathe"/>
    <s v="2022-06-13 13:49:03.735000+00:00"/>
    <s v="2022-09-05 11:56:27.518000+00:00"/>
    <m/>
    <s v="Delhi"/>
    <m/>
    <m/>
    <m/>
    <n v="120"/>
    <m/>
    <m/>
    <m/>
    <m/>
    <m/>
    <m/>
    <m/>
    <m/>
    <m/>
    <m/>
    <m/>
    <s v="IT Services &amp; IT Consulting"/>
    <m/>
    <m/>
    <m/>
    <m/>
    <m/>
    <m/>
    <m/>
    <m/>
    <m/>
    <m/>
    <m/>
    <m/>
    <x v="9"/>
    <m/>
    <s v="user_2YgShwgjLNI4FjAqgE9PtKsdIaGh919JGcFG919fe5B"/>
    <s v="Satyam Tiwari"/>
    <s v="Dr. Anil More"/>
    <m/>
    <s v="March"/>
    <s v="Cold Call"/>
    <m/>
    <m/>
    <m/>
    <m/>
    <m/>
    <m/>
    <s v="2022-02-11 10:57:46.801000+00:00"/>
    <s v="2022-09-05 11:56:27.552000+00:00"/>
    <s v="GTL"/>
  </r>
  <r>
    <s v="Satyam Tiwari"/>
    <n v="50000"/>
    <s v="INR"/>
    <n v="0"/>
    <d v="2022-01-08T00:00:00"/>
    <s v="Sales"/>
    <s v="stat_1hn9nRJaLbI53NxPuSQgo90kRpbpKsFlwN4oEGNUTdO"/>
    <s v="Lost"/>
    <n v="0"/>
    <s v="OpportunityStatusType.Lost"/>
    <s v="cont_kZwSoB0ZeCTNruU05MR0XJzeUmNKxekIk8sh8vRvhjl"/>
    <s v="Aanchal Jain"/>
    <m/>
    <s v="lead_iocsjPGegpIpoe0r18eBwGZq0Strxnb7VWjh98a0sal"/>
    <s v="Kubik - Discover Luxury"/>
    <s v="Prateek Wadhwa"/>
    <s v="user_jbppzD9HyqqioXDaUzrIJfkBW97sQdk5kSNPsBKGx0r"/>
    <s v="Pranaav Marathe"/>
    <s v="2022-06-09 09:51:21.577000+00:00"/>
    <s v="2022-09-05 11:56:03.114000+00:00"/>
    <m/>
    <s v="Mumbai"/>
    <m/>
    <m/>
    <m/>
    <n v="150"/>
    <m/>
    <m/>
    <m/>
    <m/>
    <m/>
    <m/>
    <m/>
    <s v="PAID_SOCIAL"/>
    <m/>
    <m/>
    <m/>
    <m/>
    <m/>
    <m/>
    <m/>
    <m/>
    <m/>
    <m/>
    <m/>
    <m/>
    <m/>
    <m/>
    <m/>
    <m/>
    <x v="3"/>
    <m/>
    <s v="user_FdWFezbLzkYQcGsBUsjZO25nr2poK2nRbqV47Rs5Kfm"/>
    <s v="Prateek Wadhwa"/>
    <m/>
    <m/>
    <s v="August"/>
    <s v="Gated Content"/>
    <m/>
    <m/>
    <s v="Employee Engagement Handbook"/>
    <m/>
    <m/>
    <m/>
    <s v="2022-06-08 13:51:02.419000+00:00"/>
    <s v="2022-09-05 11:56:03.156000+00:00"/>
    <s v="GPA"/>
  </r>
  <r>
    <s v="Sarvesh Pawar"/>
    <n v="600000"/>
    <s v="INR"/>
    <n v="0"/>
    <d v="2022-05-09T00:00:00"/>
    <s v="Sales"/>
    <s v="stat_kcR4fZg7TU7jjk1jAVua3qGLRS4J5uFayEjK5j02wtv"/>
    <s v="Unqualified"/>
    <n v="0"/>
    <s v="OpportunityStatusType.Lost"/>
    <s v="cont_uPYd0g4ol9KMXtiIN3lcYJEIilUwPZDZau9YUo3YVxK"/>
    <s v="Parmeshwar Rajure"/>
    <m/>
    <s v="lead_p9dZJ7ru62jjlkjT6e2KwKbpVbmrS3XsOy2C6bOoC5y"/>
    <s v="Parakh Agro Industries Ltd."/>
    <s v="Sarvesh Pawar"/>
    <s v="user_A8KOTZADnUtEQOLt4nSLAmteNStuGh80js75RYjrXVt"/>
    <s v="Sarvesh Pawar"/>
    <s v="2022-08-17 12:49:33.312000+00:00"/>
    <s v="2022-09-05 10:57:13.565000+00:00"/>
    <m/>
    <s v="Pune"/>
    <m/>
    <m/>
    <m/>
    <n v="1200"/>
    <m/>
    <m/>
    <m/>
    <m/>
    <m/>
    <m/>
    <m/>
    <m/>
    <m/>
    <m/>
    <m/>
    <s v="Manufacturing"/>
    <m/>
    <m/>
    <m/>
    <m/>
    <m/>
    <m/>
    <m/>
    <m/>
    <m/>
    <m/>
    <m/>
    <m/>
    <x v="8"/>
    <m/>
    <s v="user_A8KOTZADnUtEQOLt4nSLAmteNStuGh80js75RYjrXVt"/>
    <s v="Sarvesh Pawar"/>
    <m/>
    <m/>
    <s v="April; June; November; September"/>
    <s v="Cold Call"/>
    <m/>
    <m/>
    <s v="AM is Amit Singh"/>
    <m/>
    <m/>
    <m/>
    <s v="2022-08-17 12:20:03.423000+00:00"/>
    <s v="2022-10-15 18:06:56.338000+00:00"/>
    <s v="GPA"/>
  </r>
  <r>
    <s v="Pranav Kenjale"/>
    <n v="300000"/>
    <s v="INR"/>
    <n v="50"/>
    <s v="8/31/22"/>
    <s v="Sales"/>
    <s v="stat_f8isA8PLi8FcBUQXfvybN0OzrsX9nIePVvpcj94eist"/>
    <s v="LQ Quote Awaited"/>
    <n v="0"/>
    <s v="OpportunityStatusType.Active"/>
    <s v="cont_Cd2zs7yCAeOW7fs6CMKCqjxX3CuYV8kybbpptqLbmb5"/>
    <s v="Shreya Singhal"/>
    <s v="GMC"/>
    <s v="lead_gxsDbLYHuBihBTb2eXhul6CVbZORLaQVOqlAZ9Hgr7u"/>
    <s v="DigitUp (Fresh)"/>
    <s v="Bhairavi Jog"/>
    <s v="user_jbppzD9HyqqioXDaUzrIJfkBW97sQdk5kSNPsBKGx0r"/>
    <s v="Pranaav Marathe"/>
    <s v="2022-01-05 09:46:32.211000+00:00"/>
    <s v="2022-09-05 11:13:57.945000+00:00"/>
    <m/>
    <s v="Gurgaon"/>
    <m/>
    <m/>
    <m/>
    <n v="36"/>
    <m/>
    <m/>
    <m/>
    <m/>
    <m/>
    <m/>
    <m/>
    <m/>
    <m/>
    <m/>
    <m/>
    <s v="Others"/>
    <m/>
    <m/>
    <m/>
    <m/>
    <m/>
    <m/>
    <m/>
    <m/>
    <m/>
    <m/>
    <m/>
    <m/>
    <x v="3"/>
    <m/>
    <s v="user_228eUmsdKIb9OItgmiDq1zD4aPZ1eqiapbaLAGeBf8g"/>
    <s v="Bhairavi Jog"/>
    <s v="Snehal Mane"/>
    <m/>
    <m/>
    <s v="Gated Content"/>
    <m/>
    <m/>
    <s v="Downloaded the guide: Employee Wellness Handbook"/>
    <m/>
    <m/>
    <m/>
    <s v="2021-12-26 01:38:18.025000+00:00"/>
    <s v="2022-09-05 11:14:55.075000+00:00"/>
    <m/>
  </r>
  <r>
    <s v="Satyam Tiwari"/>
    <n v="500000"/>
    <s v="INR"/>
    <n v="0"/>
    <d v="2022-01-08T00:00:00"/>
    <s v="Sales"/>
    <s v="stat_1hn9nRJaLbI53NxPuSQgo90kRpbpKsFlwN4oEGNUTdO"/>
    <s v="Lost"/>
    <n v="0"/>
    <s v="OpportunityStatusType.Lost"/>
    <s v="cont_kZwSoB0ZeCTNruU05MR0XJzeUmNKxekIk8sh8vRvhjl"/>
    <s v="Aanchal Jain"/>
    <m/>
    <s v="lead_iocsjPGegpIpoe0r18eBwGZq0Strxnb7VWjh98a0sal"/>
    <s v="Kubik - Discover Luxury"/>
    <s v="Prateek Wadhwa"/>
    <s v="user_jbppzD9HyqqioXDaUzrIJfkBW97sQdk5kSNPsBKGx0r"/>
    <s v="Pranaav Marathe"/>
    <s v="2022-06-09 09:50:58.452000+00:00"/>
    <s v="2022-09-05 11:55:52.513000+00:00"/>
    <m/>
    <s v="Mumbai"/>
    <m/>
    <m/>
    <m/>
    <n v="150"/>
    <m/>
    <m/>
    <m/>
    <m/>
    <m/>
    <m/>
    <m/>
    <s v="PAID_SOCIAL"/>
    <m/>
    <m/>
    <m/>
    <m/>
    <m/>
    <m/>
    <m/>
    <m/>
    <m/>
    <m/>
    <m/>
    <m/>
    <m/>
    <m/>
    <m/>
    <m/>
    <x v="3"/>
    <m/>
    <s v="user_FdWFezbLzkYQcGsBUsjZO25nr2poK2nRbqV47Rs5Kfm"/>
    <s v="Prateek Wadhwa"/>
    <m/>
    <m/>
    <s v="August"/>
    <s v="Gated Content"/>
    <m/>
    <m/>
    <s v="Employee Engagement Handbook"/>
    <m/>
    <m/>
    <m/>
    <s v="2022-06-08 13:51:02.419000+00:00"/>
    <s v="2022-09-05 11:56:03.156000+00:00"/>
    <s v="GMC"/>
  </r>
  <r>
    <s v="Namrata Aurora"/>
    <n v="36000"/>
    <s v="INR"/>
    <n v="0"/>
    <s v="7/31/22"/>
    <s v="Sales"/>
    <s v="stat_1hn9nRJaLbI53NxPuSQgo90kRpbpKsFlwN4oEGNUTdO"/>
    <s v="Lost"/>
    <n v="0"/>
    <s v="OpportunityStatusType.Lost"/>
    <m/>
    <m/>
    <m/>
    <s v="lead_VWn109rhAZYm6geIXSIpOX95n9T0atfCTm7BoPzl4pR"/>
    <s v="Ula"/>
    <s v="Namrata Aurora"/>
    <s v="user_jbppzD9HyqqioXDaUzrIJfkBW97sQdk5kSNPsBKGx0r"/>
    <s v="Pranaav Marathe"/>
    <s v="2022-07-05 06:56:01.922000+00:00"/>
    <s v="2022-09-05 10:32:32.456000+00:00"/>
    <m/>
    <s v="Bangalore"/>
    <m/>
    <m/>
    <m/>
    <m/>
    <m/>
    <m/>
    <m/>
    <m/>
    <m/>
    <m/>
    <m/>
    <s v="PAID_SOCIAL"/>
    <m/>
    <m/>
    <m/>
    <m/>
    <m/>
    <m/>
    <m/>
    <m/>
    <m/>
    <m/>
    <m/>
    <m/>
    <m/>
    <m/>
    <m/>
    <m/>
    <x v="3"/>
    <m/>
    <s v="user_IpBH4s1Av5OVFfQQ3nW0qPDDjwLT9uRfx1sVhml8UQA"/>
    <s v="Namrata Aurora"/>
    <m/>
    <m/>
    <m/>
    <s v="Gated Content"/>
    <m/>
    <m/>
    <s v="Employee Engagement Calendar"/>
    <m/>
    <m/>
    <m/>
    <s v="2022-06-24 03:03:10.108000+00:00"/>
    <s v="2022-10-20 09:18:40.171000+00:00"/>
    <s v="GPA"/>
  </r>
  <r>
    <s v="Namrata Aurora"/>
    <n v="120000"/>
    <s v="INR"/>
    <n v="0"/>
    <s v="7/31/22"/>
    <s v="Sales"/>
    <s v="stat_1hn9nRJaLbI53NxPuSQgo90kRpbpKsFlwN4oEGNUTdO"/>
    <s v="Lost"/>
    <n v="0"/>
    <s v="OpportunityStatusType.Lost"/>
    <m/>
    <m/>
    <m/>
    <s v="lead_VWn109rhAZYm6geIXSIpOX95n9T0atfCTm7BoPzl4pR"/>
    <s v="Ula"/>
    <s v="Namrata Aurora"/>
    <s v="user_jbppzD9HyqqioXDaUzrIJfkBW97sQdk5kSNPsBKGx0r"/>
    <s v="Pranaav Marathe"/>
    <s v="2022-07-05 06:56:17.023000+00:00"/>
    <s v="2022-09-05 10:32:38.354000+00:00"/>
    <m/>
    <s v="Bangalore"/>
    <m/>
    <m/>
    <m/>
    <m/>
    <m/>
    <m/>
    <m/>
    <m/>
    <m/>
    <m/>
    <m/>
    <s v="PAID_SOCIAL"/>
    <m/>
    <m/>
    <m/>
    <m/>
    <m/>
    <m/>
    <m/>
    <m/>
    <m/>
    <m/>
    <m/>
    <m/>
    <m/>
    <m/>
    <m/>
    <m/>
    <x v="3"/>
    <m/>
    <s v="user_IpBH4s1Av5OVFfQQ3nW0qPDDjwLT9uRfx1sVhml8UQA"/>
    <s v="Namrata Aurora"/>
    <m/>
    <m/>
    <m/>
    <s v="Gated Content"/>
    <m/>
    <m/>
    <s v="Employee Engagement Calendar"/>
    <m/>
    <m/>
    <m/>
    <s v="2022-06-24 03:03:10.108000+00:00"/>
    <s v="2022-10-20 09:18:40.171000+00:00"/>
    <m/>
  </r>
  <r>
    <s v="Namrata Aurora"/>
    <n v="360000"/>
    <s v="INR"/>
    <n v="0"/>
    <s v="7/29/22"/>
    <s v="Sales"/>
    <s v="stat_1hn9nRJaLbI53NxPuSQgo90kRpbpKsFlwN4oEGNUTdO"/>
    <s v="Lost"/>
    <n v="0"/>
    <s v="OpportunityStatusType.Lost"/>
    <m/>
    <m/>
    <m/>
    <s v="lead_VWn109rhAZYm6geIXSIpOX95n9T0atfCTm7BoPzl4pR"/>
    <s v="Ula"/>
    <s v="Namrata Aurora"/>
    <s v="user_jbppzD9HyqqioXDaUzrIJfkBW97sQdk5kSNPsBKGx0r"/>
    <s v="Pranaav Marathe"/>
    <s v="2022-07-05 06:55:46.616000+00:00"/>
    <s v="2022-09-05 10:32:26.544000+00:00"/>
    <m/>
    <s v="Bangalore"/>
    <m/>
    <m/>
    <m/>
    <m/>
    <m/>
    <m/>
    <m/>
    <m/>
    <m/>
    <m/>
    <m/>
    <s v="PAID_SOCIAL"/>
    <m/>
    <m/>
    <m/>
    <m/>
    <m/>
    <m/>
    <m/>
    <m/>
    <m/>
    <m/>
    <m/>
    <m/>
    <m/>
    <m/>
    <m/>
    <m/>
    <x v="3"/>
    <m/>
    <s v="user_IpBH4s1Av5OVFfQQ3nW0qPDDjwLT9uRfx1sVhml8UQA"/>
    <s v="Namrata Aurora"/>
    <m/>
    <m/>
    <m/>
    <s v="Gated Content"/>
    <m/>
    <m/>
    <s v="Employee Engagement Calendar"/>
    <m/>
    <m/>
    <m/>
    <s v="2022-06-24 03:03:10.108000+00:00"/>
    <s v="2022-10-20 09:18:40.171000+00:00"/>
    <s v="GMC"/>
  </r>
  <r>
    <s v="Chetan Kumar"/>
    <n v="1650000"/>
    <s v="INR"/>
    <n v="0"/>
    <s v="8/23/22"/>
    <s v="Sales"/>
    <s v="stat_1hn9nRJaLbI53NxPuSQgo90kRpbpKsFlwN4oEGNUTdO"/>
    <s v="Lost"/>
    <n v="0"/>
    <s v="OpportunityStatusType.Lost"/>
    <s v="cont_LQunAcLR7XVtz3YDaneR7G91L4cB9aXS7eOOT40Cg1m"/>
    <s v="kishor"/>
    <s v="GMC renewal"/>
    <s v="lead_bMeoHrNUgg7ZuS68iUrJ2OEzl6N0ytwCzH38R1xwUNb"/>
    <s v="Jewelex India Pvt. Ltd."/>
    <s v="Aishwarya Nyayadhish"/>
    <s v="user_jbppzD9HyqqioXDaUzrIJfkBW97sQdk5kSNPsBKGx0r"/>
    <s v="Pranaav Marathe"/>
    <s v="2022-08-10 11:21:21.891000+00:00"/>
    <s v="2022-09-05 10:20:30.266000+00:00"/>
    <m/>
    <s v="Mumbai"/>
    <m/>
    <m/>
    <m/>
    <n v="332"/>
    <m/>
    <m/>
    <m/>
    <m/>
    <m/>
    <m/>
    <m/>
    <m/>
    <m/>
    <m/>
    <m/>
    <s v="Retail"/>
    <m/>
    <m/>
    <m/>
    <m/>
    <m/>
    <m/>
    <m/>
    <m/>
    <m/>
    <m/>
    <m/>
    <m/>
    <x v="5"/>
    <m/>
    <s v="user_6hRQhcoLhZEDUBYaw3vS7rv6T5582sGfXq4jNRqTfUU"/>
    <s v="Aishwarya Nyayadhish"/>
    <m/>
    <m/>
    <s v="August"/>
    <s v="Cold Call"/>
    <s v="Naukri.com"/>
    <m/>
    <m/>
    <m/>
    <m/>
    <m/>
    <s v="2022-08-01 09:57:52.621000+00:00"/>
    <s v="2022-09-07 10:18:23.047000+00:00"/>
    <m/>
  </r>
  <r>
    <s v="Abhiroop Ganguly"/>
    <n v="800000"/>
    <s v="INR"/>
    <n v="0"/>
    <s v="8/31/22"/>
    <s v="Sales"/>
    <s v="stat_1hn9nRJaLbI53NxPuSQgo90kRpbpKsFlwN4oEGNUTdO"/>
    <s v="Lost"/>
    <n v="0"/>
    <s v="OpportunityStatusType.Lost"/>
    <s v="cont_h9Tm85RE3H0le9omagtEm0ws5aQJpqJ4nuLfSXuOWaD"/>
    <s v="Asha Jose"/>
    <s v="GMC - Renewal"/>
    <s v="lead_12qEPmRS9cDToPlprw3k9CEr703oZnfwq8CXj299oKw"/>
    <s v="Exostar"/>
    <s v="Shreenath Bhat"/>
    <s v="user_jbppzD9HyqqioXDaUzrIJfkBW97sQdk5kSNPsBKGx0r"/>
    <s v="Pranaav Marathe"/>
    <s v="2022-07-07 10:36:48.451000+00:00"/>
    <s v="2022-09-05 10:00:38.475000+00:00"/>
    <m/>
    <s v="Bangalore"/>
    <m/>
    <m/>
    <m/>
    <n v="25"/>
    <m/>
    <m/>
    <m/>
    <m/>
    <m/>
    <m/>
    <m/>
    <s v="PAID_SOCIAL"/>
    <m/>
    <m/>
    <m/>
    <m/>
    <m/>
    <m/>
    <m/>
    <m/>
    <m/>
    <m/>
    <m/>
    <m/>
    <m/>
    <m/>
    <m/>
    <m/>
    <x v="3"/>
    <m/>
    <s v="user_vMd4rmcrSbjykdyL2J7rrYn84SWdcNc5FKligrmItPw"/>
    <s v="Shreenath Bhat"/>
    <m/>
    <m/>
    <s v="September"/>
    <s v="Gated Content"/>
    <m/>
    <m/>
    <s v="Employee Engagement Handbook"/>
    <m/>
    <m/>
    <m/>
    <s v="2022-06-04 13:52:04.827000+00:00"/>
    <s v="2022-09-05 10:00:43.634000+00:00"/>
    <s v="GMC"/>
  </r>
  <r>
    <s v="Chetan Kumar"/>
    <n v="1000000"/>
    <s v="INR"/>
    <n v="0"/>
    <d v="2022-02-09T00:00:00"/>
    <s v="Sales"/>
    <s v="stat_1hn9nRJaLbI53NxPuSQgo90kRpbpKsFlwN4oEGNUTdO"/>
    <s v="Lost"/>
    <n v="0"/>
    <s v="OpportunityStatusType.Lost"/>
    <m/>
    <m/>
    <s v="GMC"/>
    <s v="lead_9NuM3xiGyfQumBrxWJCuwSuDNprH8xg9gwqbWOWiz8W"/>
    <s v="Swani Spice Mills Pvt Ltd"/>
    <s v="Aditya Binani"/>
    <s v="user_jbppzD9HyqqioXDaUzrIJfkBW97sQdk5kSNPsBKGx0r"/>
    <s v="Pranaav Marathe"/>
    <s v="2022-08-23 12:02:54.984000+00:00"/>
    <s v="2022-09-05 10:21:46.543000+00:00"/>
    <m/>
    <s v="Mumbai"/>
    <m/>
    <m/>
    <m/>
    <n v="65"/>
    <m/>
    <m/>
    <m/>
    <m/>
    <m/>
    <m/>
    <m/>
    <m/>
    <m/>
    <m/>
    <m/>
    <s v="Manufacturing"/>
    <m/>
    <m/>
    <m/>
    <m/>
    <m/>
    <m/>
    <m/>
    <m/>
    <m/>
    <m/>
    <m/>
    <m/>
    <x v="7"/>
    <m/>
    <s v="user_g5Yw4Z4XnIbmcGhJO80vdtFdd5ElcDlgYO3q8l82ODn"/>
    <s v="Aditya Binani"/>
    <m/>
    <m/>
    <s v="September"/>
    <s v="Cold Call"/>
    <m/>
    <m/>
    <s v="AM Opps - Abhijit"/>
    <m/>
    <m/>
    <m/>
    <s v="2021-11-16 03:31:59.198000+00:00"/>
    <s v="2022-09-27 12:34:27.493000+00:00"/>
    <m/>
  </r>
  <r>
    <s v="Navin Panjwani"/>
    <n v="5618"/>
    <s v="INR"/>
    <n v="0"/>
    <d v="2022-05-09T00:00:00"/>
    <s v="Sales"/>
    <s v="stat_1hn9nRJaLbI53NxPuSQgo90kRpbpKsFlwN4oEGNUTdO"/>
    <s v="Lost"/>
    <n v="0"/>
    <s v="OpportunityStatusType.Lost"/>
    <m/>
    <m/>
    <m/>
    <s v="lead_AA8gYtJfJudXb2Lihrpd2N7cwtGS3nH4LUo831z3jhA"/>
    <s v="Global Logistics Solutions India Pvt. Ltd ( Renewal , 5th Sept )"/>
    <s v="Vikas Raj"/>
    <s v="user_sD3YjSs92XKUfD0OPHeo886g6tW6aCM0iUhX5VVUuJi"/>
    <s v="Navin Panjwani"/>
    <s v="2022-07-07 11:19:54.491000+00:00"/>
    <s v="2022-09-05 07:26:32.797000+00:00"/>
    <m/>
    <s v="Mumbai"/>
    <m/>
    <m/>
    <m/>
    <n v="225"/>
    <s v="No"/>
    <m/>
    <m/>
    <m/>
    <m/>
    <m/>
    <m/>
    <m/>
    <m/>
    <m/>
    <m/>
    <s v="Transportation &amp; Logistics"/>
    <m/>
    <m/>
    <m/>
    <m/>
    <m/>
    <m/>
    <m/>
    <m/>
    <m/>
    <m/>
    <m/>
    <m/>
    <x v="5"/>
    <m/>
    <s v="user_BtmkQ6xvtDyCMLstiH7YmmQURsFQdjarGcnSBd9UgEk"/>
    <s v="Vikas Raj"/>
    <m/>
    <m/>
    <s v="September"/>
    <s v="Cold Call"/>
    <s v="Naukri.com"/>
    <m/>
    <m/>
    <m/>
    <m/>
    <m/>
    <s v="2022-06-06 04:38:55.707000+00:00"/>
    <s v="2022-09-05 07:26:32.854000+00:00"/>
    <s v="GPA"/>
  </r>
  <r>
    <s v="Navin Panjwani"/>
    <n v="305000"/>
    <s v="INR"/>
    <n v="0"/>
    <d v="2022-05-09T00:00:00"/>
    <s v="Sales"/>
    <s v="stat_1hn9nRJaLbI53NxPuSQgo90kRpbpKsFlwN4oEGNUTdO"/>
    <s v="Lost"/>
    <n v="0"/>
    <s v="OpportunityStatusType.Lost"/>
    <s v="cont_1DKX2OSmMSVhx1x0F5dvwwLmsd8Pq7kLpWk1C0pjAA0"/>
    <s v="Supriya Karalkar"/>
    <s v="Navin Panjwani Taken Demo"/>
    <s v="lead_AA8gYtJfJudXb2Lihrpd2N7cwtGS3nH4LUo831z3jhA"/>
    <s v="Global Logistics Solutions India Pvt. Ltd ( Renewal , 5th Sept )"/>
    <s v="Vikas Raj"/>
    <s v="user_sD3YjSs92XKUfD0OPHeo886g6tW6aCM0iUhX5VVUuJi"/>
    <s v="Navin Panjwani"/>
    <s v="2022-06-14 10:01:53.308000+00:00"/>
    <s v="2022-09-05 07:26:26.106000+00:00"/>
    <m/>
    <s v="Mumbai"/>
    <m/>
    <m/>
    <m/>
    <n v="225"/>
    <s v="No"/>
    <m/>
    <m/>
    <m/>
    <m/>
    <m/>
    <m/>
    <m/>
    <m/>
    <m/>
    <m/>
    <s v="Transportation &amp; Logistics"/>
    <m/>
    <m/>
    <m/>
    <m/>
    <m/>
    <m/>
    <m/>
    <m/>
    <m/>
    <m/>
    <m/>
    <m/>
    <x v="5"/>
    <m/>
    <s v="user_BtmkQ6xvtDyCMLstiH7YmmQURsFQdjarGcnSBd9UgEk"/>
    <s v="Vikas Raj"/>
    <m/>
    <m/>
    <s v="September"/>
    <s v="Cold Call"/>
    <s v="Naukri.com"/>
    <m/>
    <m/>
    <m/>
    <m/>
    <m/>
    <s v="2022-06-06 04:38:55.707000+00:00"/>
    <s v="2022-09-05 07:26:32.854000+00:00"/>
    <s v="GMC"/>
  </r>
  <r>
    <s v="Moziez Chamadia"/>
    <n v="1078919"/>
    <s v="INR"/>
    <n v="50"/>
    <s v="9/30/22"/>
    <s v="Sales"/>
    <s v="stat_FKdNPXXuhXKKBjrSCi23zNHNqbRdSPZ9hl2qCMmtVnP"/>
    <s v="Negotiation"/>
    <n v="0"/>
    <s v="OpportunityStatusType.Active"/>
    <m/>
    <m/>
    <s v="Parental Policy"/>
    <s v="lead_OzYcwLKTkDHefTNRVUjKhZ2uaW9kdQMFZ3QUib3EFuD"/>
    <s v="Umbrella Infocare Pvt Ltd"/>
    <s v="Moziez Chamadia"/>
    <s v="user_IgNfKH7wuLLjHvexoMm2PXWcnF3zYft0ZbMTyfwKRUg"/>
    <s v="Moziez Chamadia"/>
    <s v="2022-09-05 07:16:21.610000+00:00"/>
    <s v="2022-09-05 07:16:21.610000+00:00"/>
    <m/>
    <s v="Mumbai"/>
    <m/>
    <s v="2022-04-19 12:41:11+00:00"/>
    <m/>
    <n v="214"/>
    <m/>
    <m/>
    <m/>
    <m/>
    <m/>
    <m/>
    <m/>
    <s v="DIRECT_TRAFFIC"/>
    <m/>
    <m/>
    <m/>
    <s v="IT Services &amp; IT Consulting"/>
    <m/>
    <m/>
    <m/>
    <m/>
    <m/>
    <m/>
    <m/>
    <m/>
    <m/>
    <m/>
    <m/>
    <m/>
    <x v="5"/>
    <m/>
    <s v="user_vMd4rmcrSbjykdyL2J7rrYn84SWdcNc5FKligrmItPw"/>
    <s v="Shreenath Bhat"/>
    <s v="Kunal Hire"/>
    <m/>
    <s v="August"/>
    <s v="Cold Call; Inbound"/>
    <s v="Inbound via website"/>
    <m/>
    <s v="Employee Count 200"/>
    <m/>
    <m/>
    <m/>
    <s v="2022-03-09 05:22:12.701000+00:00"/>
    <s v="2022-10-18 08:07:22.809000+00:00"/>
    <s v="GMC"/>
  </r>
  <r>
    <s v="Sameer Iftekhari"/>
    <n v="1000000"/>
    <s v="INR"/>
    <n v="0"/>
    <d v="2022-01-09T00:00:00"/>
    <s v="Sales"/>
    <s v="stat_kcR4fZg7TU7jjk1jAVua3qGLRS4J5uFayEjK5j02wtv"/>
    <s v="Unqualified"/>
    <n v="0"/>
    <s v="OpportunityStatusType.Lost"/>
    <m/>
    <m/>
    <s v="Non-EB"/>
    <s v="lead_OvgRz42UA4XRxSRtl5CCaWjuENaA6HNEHTqBois5sW6"/>
    <s v="Forbes Marshall"/>
    <s v="Bhairavi Jog"/>
    <s v="user_sREdxbAJihL2Zbgic7tyQ6Rc4Mny7HnD1RNGhA9DDYh"/>
    <s v="Prajakta Sahastrabudhe"/>
    <s v="2022-06-27 11:19:23.238000+00:00"/>
    <s v="2022-09-05 05:47:41.962000+00:00"/>
    <m/>
    <s v="Pune"/>
    <m/>
    <s v="2020-08-26 02:10:57+00:00"/>
    <m/>
    <n v="1800"/>
    <m/>
    <m/>
    <m/>
    <m/>
    <m/>
    <m/>
    <m/>
    <m/>
    <m/>
    <m/>
    <m/>
    <s v="Manufacturing"/>
    <m/>
    <m/>
    <m/>
    <m/>
    <m/>
    <m/>
    <m/>
    <m/>
    <m/>
    <m/>
    <m/>
    <m/>
    <x v="11"/>
    <m/>
    <s v="user_228eUmsdKIb9OItgmiDq1zD4aPZ1eqiapbaLAGeBf8g"/>
    <s v="Bhairavi Jog"/>
    <m/>
    <m/>
    <s v="October; September"/>
    <s v="Affiliate; Cold Call; Gated Content"/>
    <m/>
    <m/>
    <s v="Sameer Feb Outbound'21"/>
    <m/>
    <m/>
    <m/>
    <s v="2020-12-06 09:47:21.596000+00:00"/>
    <s v="2022-09-06 09:28:38.540000+00:00"/>
    <s v="NON EB"/>
  </r>
  <r>
    <s v="Abhiroop Ganguly"/>
    <n v="1600000"/>
    <s v="INR"/>
    <n v="0"/>
    <d v="2022-04-09T00:00:00"/>
    <s v="Sales"/>
    <s v="stat_1hn9nRJaLbI53NxPuSQgo90kRpbpKsFlwN4oEGNUTdO"/>
    <s v="Lost"/>
    <n v="0"/>
    <s v="OpportunityStatusType.Lost"/>
    <s v="cont_ajc5YWZpuiw0s3ng8UK6wWHn7ue8bFgfLpJVX68AGa7"/>
    <s v="Shounak Roy"/>
    <s v="GMC Renewal"/>
    <s v="lead_KXVgXs2Ctts5sS5Lg4zNWDaqgL2U33960nRZniKnGYU"/>
    <s v="Taural India pvt ltd"/>
    <s v="Trupti Suryavanshi"/>
    <s v="user_U27GK6WjhLhUhi1EDKXV57xMpn8n8DMIOjci1q3UReZ"/>
    <s v="Abhiroop Ganguly"/>
    <s v="2022-07-01 10:09:51.856000+00:00"/>
    <s v="2022-09-05 06:44:07.875000+00:00"/>
    <m/>
    <s v="Pune"/>
    <m/>
    <m/>
    <m/>
    <n v="220"/>
    <m/>
    <m/>
    <m/>
    <m/>
    <m/>
    <m/>
    <m/>
    <s v="PAID_SOCIAL"/>
    <m/>
    <m/>
    <m/>
    <s v="Manufacturing"/>
    <m/>
    <m/>
    <m/>
    <m/>
    <m/>
    <m/>
    <m/>
    <m/>
    <m/>
    <m/>
    <m/>
    <m/>
    <x v="3"/>
    <m/>
    <s v="user_L8E6IFhq6UCzKLHa45LUUTZCznDuyDwFrGaEp9DXiUM"/>
    <s v="Trupti Suryavanshi"/>
    <s v="Anjali Nishu"/>
    <m/>
    <s v="September"/>
    <s v="Cold Call; Gated Content"/>
    <m/>
    <m/>
    <s v="Employer Branding Playbook"/>
    <m/>
    <m/>
    <m/>
    <s v="2020-12-18 12:57:03.979000+00:00"/>
    <s v="2022-09-28 07:27:17.456000+00:00"/>
    <s v="GMC"/>
  </r>
  <r>
    <s v="Mayur Gadiyar"/>
    <n v="150000"/>
    <s v="INR"/>
    <n v="0"/>
    <d v="2022-01-09T00:00:00"/>
    <s v="Sales"/>
    <s v="stat_1hn9nRJaLbI53NxPuSQgo90kRpbpKsFlwN4oEGNUTdO"/>
    <s v="Lost"/>
    <n v="0"/>
    <s v="OpportunityStatusType.Lost"/>
    <s v="cont_dt2MtoJkIC8HHYZEQoneIWdgcpqJ64i8VgVm5bTbS4s"/>
    <s v="Mahesh Rahatwal"/>
    <s v="Lost bcz other vendor provided a difference of 30K in the quote"/>
    <s v="lead_IvKBS9vOGD0Ql9gXCxwhE88SessBTIW3v2tWY8N9EtT"/>
    <s v="Aga Khan Education Service, India"/>
    <s v="Prateek Wadhwa"/>
    <s v="user_bdUPAGjcS7p6513So3N4g3aWNS5HuBuVJi7bvCPAsLt"/>
    <s v="Mayur Gadiyar"/>
    <s v="2022-08-25 08:55:47.679000+00:00"/>
    <s v="2022-09-05 06:31:56.504000+00:00"/>
    <m/>
    <s v="Mumbai"/>
    <m/>
    <m/>
    <m/>
    <n v="130"/>
    <m/>
    <m/>
    <m/>
    <m/>
    <m/>
    <m/>
    <m/>
    <m/>
    <m/>
    <m/>
    <m/>
    <s v="Education"/>
    <m/>
    <m/>
    <m/>
    <m/>
    <m/>
    <m/>
    <m/>
    <m/>
    <m/>
    <m/>
    <m/>
    <m/>
    <x v="3"/>
    <m/>
    <s v="user_ocHSJH83OJnHCvKyMbjx8WOOK8PMgAUGIj1qK0q0dMV"/>
    <s v="Nikhil Ahuja"/>
    <s v="Arindam Majee"/>
    <m/>
    <s v="January; September"/>
    <s v="Gated Content"/>
    <m/>
    <m/>
    <s v="Downloaded the guide: Designing employee healthcare plan"/>
    <m/>
    <m/>
    <m/>
    <s v="2021-11-23 07:56:09.898000+00:00"/>
    <s v="2022-10-20 05:23:35.752000+00:00"/>
    <s v="GMC"/>
  </r>
  <r>
    <s v="Sameer Iftekhari"/>
    <n v="30000000"/>
    <s v="INR"/>
    <n v="0"/>
    <d v="2022-01-09T00:00:00"/>
    <s v="Sales"/>
    <s v="stat_kcR4fZg7TU7jjk1jAVua3qGLRS4J5uFayEjK5j02wtv"/>
    <s v="Unqualified"/>
    <n v="0"/>
    <s v="OpportunityStatusType.Lost"/>
    <m/>
    <m/>
    <s v="GMC (1+3)"/>
    <s v="lead_OvgRz42UA4XRxSRtl5CCaWjuENaA6HNEHTqBois5sW6"/>
    <s v="Forbes Marshall"/>
    <s v="Bhairavi Jog"/>
    <s v="user_sREdxbAJihL2Zbgic7tyQ6Rc4Mny7HnD1RNGhA9DDYh"/>
    <s v="Prajakta Sahastrabudhe"/>
    <s v="2022-06-27 11:13:04.374000+00:00"/>
    <s v="2022-09-05 05:47:28.589000+00:00"/>
    <m/>
    <s v="Pune"/>
    <m/>
    <s v="2020-08-26 02:10:57+00:00"/>
    <m/>
    <n v="1800"/>
    <m/>
    <m/>
    <m/>
    <m/>
    <m/>
    <m/>
    <m/>
    <m/>
    <m/>
    <m/>
    <m/>
    <s v="Manufacturing"/>
    <m/>
    <m/>
    <m/>
    <m/>
    <m/>
    <m/>
    <m/>
    <m/>
    <m/>
    <m/>
    <m/>
    <m/>
    <x v="11"/>
    <m/>
    <s v="user_228eUmsdKIb9OItgmiDq1zD4aPZ1eqiapbaLAGeBf8g"/>
    <s v="Bhairavi Jog"/>
    <m/>
    <m/>
    <s v="October; September"/>
    <s v="Affiliate; Cold Call; Gated Content"/>
    <m/>
    <m/>
    <s v="Sameer Feb Outbound'21"/>
    <m/>
    <m/>
    <m/>
    <s v="2020-12-06 09:47:21.596000+00:00"/>
    <s v="2022-09-06 09:28:38.540000+00:00"/>
    <s v="GMC"/>
  </r>
  <r>
    <s v="Bhairavi Jog"/>
    <n v="800000"/>
    <s v="INR"/>
    <n v="0"/>
    <s v="9/30/22"/>
    <s v="Sales"/>
    <s v="stat_kcR4fZg7TU7jjk1jAVua3qGLRS4J5uFayEjK5j02wtv"/>
    <s v="Unqualified"/>
    <n v="0"/>
    <s v="OpportunityStatusType.Lost"/>
    <m/>
    <m/>
    <s v="GMC (1+1)-Renewal"/>
    <s v="lead_YscxPb3LJJvV229vIVnWcfHzDGJNXpZ2fqdEzmgh2Z3"/>
    <s v="Polmann India Ltd"/>
    <s v="Bhairavi Jog"/>
    <s v="user_228eUmsdKIb9OItgmiDq1zD4aPZ1eqiapbaLAGeBf8g"/>
    <s v="Bhairavi Jog"/>
    <s v="2022-08-19 12:40:58.191000+00:00"/>
    <s v="2022-09-05 05:46:10.926000+00:00"/>
    <m/>
    <s v="Mumbai"/>
    <m/>
    <m/>
    <m/>
    <n v="200"/>
    <m/>
    <m/>
    <m/>
    <m/>
    <m/>
    <m/>
    <m/>
    <m/>
    <m/>
    <m/>
    <m/>
    <s v="Chemical"/>
    <m/>
    <m/>
    <m/>
    <m/>
    <m/>
    <m/>
    <m/>
    <m/>
    <m/>
    <m/>
    <m/>
    <m/>
    <x v="1"/>
    <m/>
    <s v="user_228eUmsdKIb9OItgmiDq1zD4aPZ1eqiapbaLAGeBf8g"/>
    <s v="Bhairavi Jog"/>
    <m/>
    <m/>
    <s v="September"/>
    <s v="Cold Call"/>
    <s v="Naukri.com"/>
    <m/>
    <m/>
    <m/>
    <m/>
    <m/>
    <s v="2021-07-19 10:38:28.809000+00:00"/>
    <s v="2022-09-12 04:12:50.708000+00:00"/>
    <s v="GMC"/>
  </r>
  <r>
    <s v="Sameer Iftekhari"/>
    <n v="1000000"/>
    <s v="INR"/>
    <n v="0"/>
    <d v="2022-01-09T00:00:00"/>
    <s v="Sales"/>
    <s v="stat_kcR4fZg7TU7jjk1jAVua3qGLRS4J5uFayEjK5j02wtv"/>
    <s v="Unqualified"/>
    <n v="0"/>
    <s v="OpportunityStatusType.Lost"/>
    <m/>
    <m/>
    <s v="GPA (Renewal)"/>
    <s v="lead_OvgRz42UA4XRxSRtl5CCaWjuENaA6HNEHTqBois5sW6"/>
    <s v="Forbes Marshall"/>
    <s v="Bhairavi Jog"/>
    <s v="user_sREdxbAJihL2Zbgic7tyQ6Rc4Mny7HnD1RNGhA9DDYh"/>
    <s v="Prajakta Sahastrabudhe"/>
    <s v="2022-06-27 11:18:16.289000+00:00"/>
    <s v="2022-09-05 05:47:35.449000+00:00"/>
    <m/>
    <s v="Pune"/>
    <m/>
    <s v="2020-08-26 02:10:57+00:00"/>
    <m/>
    <n v="1800"/>
    <m/>
    <m/>
    <m/>
    <m/>
    <m/>
    <m/>
    <m/>
    <m/>
    <m/>
    <m/>
    <m/>
    <s v="Manufacturing"/>
    <m/>
    <m/>
    <m/>
    <m/>
    <m/>
    <m/>
    <m/>
    <m/>
    <m/>
    <m/>
    <m/>
    <m/>
    <x v="11"/>
    <m/>
    <s v="user_228eUmsdKIb9OItgmiDq1zD4aPZ1eqiapbaLAGeBf8g"/>
    <s v="Bhairavi Jog"/>
    <m/>
    <m/>
    <s v="October; September"/>
    <s v="Affiliate; Cold Call; Gated Content"/>
    <m/>
    <m/>
    <s v="Sameer Feb Outbound'21"/>
    <m/>
    <m/>
    <m/>
    <s v="2020-12-06 09:47:21.596000+00:00"/>
    <s v="2022-09-06 09:28:38.540000+00:00"/>
    <s v="GPA"/>
  </r>
  <r>
    <s v="Pooja Gawas"/>
    <n v="7300000"/>
    <s v="INR"/>
    <n v="0"/>
    <s v="9/13/22"/>
    <s v="Sales"/>
    <s v="stat_kcR4fZg7TU7jjk1jAVua3qGLRS4J5uFayEjK5j02wtv"/>
    <s v="Unqualified"/>
    <n v="0"/>
    <s v="OpportunityStatusType.Lost"/>
    <s v="cont_tBQFeMPFAnzlCMqazwwgvsJmPXM0fRMWVMHJCtad9KZ"/>
    <s v="Kadambari Jadhav"/>
    <m/>
    <s v="lead_MugAzm5Gd7zy3svcFogCwnhKjEVge0LBh2Y6vIEjQ1w"/>
    <s v="AppDirect, Inc"/>
    <s v="Sarvesh Pawar"/>
    <s v="user_KLETV1op4MIjvKQ12xGsWi23CuPjDE6PT29nwG6T3MY"/>
    <s v="Pooja Gawas"/>
    <s v="2022-07-12 08:17:35.954000+00:00"/>
    <s v="2022-09-05 05:22:25.994000+00:00"/>
    <m/>
    <s v="Pune"/>
    <m/>
    <m/>
    <m/>
    <n v="250"/>
    <m/>
    <m/>
    <m/>
    <m/>
    <m/>
    <m/>
    <m/>
    <s v="PAID_SOCIAL"/>
    <m/>
    <m/>
    <m/>
    <s v="IT Services &amp; IT Consulting; Others"/>
    <m/>
    <m/>
    <m/>
    <m/>
    <m/>
    <m/>
    <m/>
    <m/>
    <m/>
    <m/>
    <m/>
    <m/>
    <x v="4"/>
    <m/>
    <s v="user_A8KOTZADnUtEQOLt4nSLAmteNStuGh80js75RYjrXVt"/>
    <s v="Sarvesh Pawar"/>
    <m/>
    <m/>
    <s v="September"/>
    <s v="Cold Call; Gated Content"/>
    <s v="Naukri.com"/>
    <m/>
    <s v="Essential HR Policies"/>
    <m/>
    <m/>
    <m/>
    <s v="2021-08-11 08:03:12.820000+00:00"/>
    <s v="2022-09-30 06:37:37.681000+00:00"/>
    <s v="GMC"/>
  </r>
  <r>
    <s v="Satyam Tiwari"/>
    <n v="15000"/>
    <s v="INR"/>
    <n v="0"/>
    <d v="2022-01-08T00:00:00"/>
    <s v="Sales"/>
    <s v="stat_kcR4fZg7TU7jjk1jAVua3qGLRS4J5uFayEjK5j02wtv"/>
    <s v="Unqualified"/>
    <n v="0"/>
    <s v="OpportunityStatusType.Lost"/>
    <m/>
    <m/>
    <m/>
    <s v="lead_BIDJcuAHbH7C9JTXgdDzmGrvGiOvxkjIbJ7jGuwb7Dz"/>
    <s v="Proteon Pharmaceuticals"/>
    <s v="Satyam Tiwari"/>
    <s v="user_2YgShwgjLNI4FjAqgE9PtKsdIaGh919JGcFG919fe5B"/>
    <s v="Satyam Tiwari"/>
    <s v="2022-07-25 12:27:20.648000+00:00"/>
    <s v="2022-09-05 05:04:48.240000+00:00"/>
    <m/>
    <s v="Mumbai"/>
    <m/>
    <m/>
    <m/>
    <n v="8"/>
    <m/>
    <m/>
    <m/>
    <m/>
    <m/>
    <m/>
    <m/>
    <m/>
    <m/>
    <m/>
    <m/>
    <s v="Others"/>
    <m/>
    <m/>
    <m/>
    <m/>
    <m/>
    <m/>
    <m/>
    <m/>
    <m/>
    <m/>
    <m/>
    <m/>
    <x v="9"/>
    <m/>
    <s v="user_x9AtbGLhDmWYC9XAmYdfwBt9yiXbgMhBuZpIoFuN8Cd"/>
    <s v="Pranav Kenjale"/>
    <s v="Siddharth Angolkar"/>
    <m/>
    <m/>
    <s v="Gated Content"/>
    <m/>
    <m/>
    <s v="Employee Wellness Handbook"/>
    <m/>
    <m/>
    <m/>
    <s v="2022-03-21 06:00:09.024000+00:00"/>
    <s v="2022-09-08 05:12:58.341000+00:00"/>
    <s v="GPA"/>
  </r>
  <r>
    <s v="Omkar Ghate"/>
    <n v="800000"/>
    <s v="INR"/>
    <n v="0"/>
    <s v="9/15/22"/>
    <s v="Sales"/>
    <s v="stat_kcR4fZg7TU7jjk1jAVua3qGLRS4J5uFayEjK5j02wtv"/>
    <s v="Unqualified"/>
    <n v="0"/>
    <s v="OpportunityStatusType.Lost"/>
    <m/>
    <m/>
    <s v="GMC (employee only) Client gone cold"/>
    <s v="lead_kUuSDP5pTwCEYnYBl291jNrD79hsSbELtS0r1R6E2m7"/>
    <s v="Unique Biotech"/>
    <s v="Bhairavi Jog"/>
    <s v="user_9SBRjyF0n4iWuhUdqRyQkFhl2J4uyNKhFWvvJEvunX8"/>
    <s v="Omkar Ghate"/>
    <s v="2022-07-06 09:54:08.646000+00:00"/>
    <s v="2022-09-05 05:44:04.026000+00:00"/>
    <m/>
    <s v="Hyderabad"/>
    <m/>
    <m/>
    <m/>
    <n v="188"/>
    <m/>
    <m/>
    <m/>
    <m/>
    <m/>
    <m/>
    <m/>
    <m/>
    <m/>
    <m/>
    <m/>
    <s v="Others"/>
    <m/>
    <m/>
    <m/>
    <m/>
    <m/>
    <m/>
    <m/>
    <m/>
    <m/>
    <m/>
    <m/>
    <m/>
    <x v="5"/>
    <m/>
    <s v="user_228eUmsdKIb9OItgmiDq1zD4aPZ1eqiapbaLAGeBf8g"/>
    <s v="Bhairavi Jog"/>
    <m/>
    <m/>
    <s v="August; September"/>
    <s v="Gated Content"/>
    <m/>
    <m/>
    <s v="Downloaded the guide: Employee Wellness Handbook"/>
    <m/>
    <m/>
    <m/>
    <s v="2021-11-05 03:07:47.862000+00:00"/>
    <s v="2022-09-05 05:44:04.066000+00:00"/>
    <s v="GMC"/>
  </r>
  <r>
    <s v="Sonal Paithankar"/>
    <n v="500000"/>
    <s v="INR"/>
    <n v="0"/>
    <s v="9/15/22"/>
    <s v="Sales"/>
    <s v="stat_kcR4fZg7TU7jjk1jAVua3qGLRS4J5uFayEjK5j02wtv"/>
    <s v="Unqualified"/>
    <n v="0"/>
    <s v="OpportunityStatusType.Lost"/>
    <m/>
    <m/>
    <s v="Top Up"/>
    <s v="lead_2nPV9trO5qQR3TFyGl8GpvIdXKscoSgIRSvL4PRWi9y"/>
    <s v="Happiest Minds Technologies"/>
    <s v="Aditya Binani"/>
    <s v="user_Iwn6da5WKkZqwUySK0oUuCb72pFP5WEm4zAb92ijqFe"/>
    <s v="Sonal Paithankar"/>
    <s v="2022-07-22 11:03:28.337000+00:00"/>
    <s v="2022-09-05 04:51:56.176000+00:00"/>
    <m/>
    <s v="Bangalore"/>
    <m/>
    <m/>
    <m/>
    <n v="3270"/>
    <m/>
    <m/>
    <m/>
    <m/>
    <m/>
    <m/>
    <m/>
    <m/>
    <m/>
    <m/>
    <m/>
    <s v="IT Services &amp; IT Consulting"/>
    <m/>
    <m/>
    <m/>
    <m/>
    <m/>
    <m/>
    <m/>
    <m/>
    <m/>
    <m/>
    <m/>
    <m/>
    <x v="3"/>
    <m/>
    <s v="user_g5Yw4Z4XnIbmcGhJO80vdtFdd5ElcDlgYO3q8l82ODn"/>
    <s v="Aditya Binani"/>
    <m/>
    <m/>
    <s v="September"/>
    <s v="Cold Email"/>
    <m/>
    <m/>
    <m/>
    <m/>
    <m/>
    <m/>
    <s v="2021-06-07 08:49:50.987000+00:00"/>
    <s v="2022-10-20 10:15:44.858000+00:00"/>
    <m/>
  </r>
  <r>
    <s v="Satyam Tiwari"/>
    <n v="131113"/>
    <s v="INR"/>
    <n v="0"/>
    <s v="7/27/22"/>
    <s v="Sales"/>
    <s v="stat_kcR4fZg7TU7jjk1jAVua3qGLRS4J5uFayEjK5j02wtv"/>
    <s v="Unqualified"/>
    <n v="0"/>
    <s v="OpportunityStatusType.Lost"/>
    <m/>
    <m/>
    <m/>
    <s v="lead_BIDJcuAHbH7C9JTXgdDzmGrvGiOvxkjIbJ7jGuwb7Dz"/>
    <s v="Proteon Pharmaceuticals"/>
    <s v="Vikas Raj"/>
    <s v="user_2YgShwgjLNI4FjAqgE9PtKsdIaGh919JGcFG919fe5B"/>
    <s v="Satyam Tiwari"/>
    <s v="2022-06-30 05:08:34.340000+00:00"/>
    <s v="2022-09-05 05:04:45.521000+00:00"/>
    <m/>
    <s v="Mumbai"/>
    <m/>
    <m/>
    <m/>
    <n v="8"/>
    <m/>
    <m/>
    <m/>
    <m/>
    <m/>
    <m/>
    <m/>
    <m/>
    <m/>
    <m/>
    <m/>
    <s v="Others"/>
    <m/>
    <m/>
    <m/>
    <m/>
    <m/>
    <m/>
    <m/>
    <m/>
    <m/>
    <m/>
    <m/>
    <m/>
    <x v="9"/>
    <m/>
    <s v="user_x9AtbGLhDmWYC9XAmYdfwBt9yiXbgMhBuZpIoFuN8Cd"/>
    <s v="Pranav Kenjale"/>
    <s v="Siddharth Angolkar"/>
    <m/>
    <m/>
    <s v="Gated Content"/>
    <m/>
    <m/>
    <s v="Employee Wellness Handbook"/>
    <m/>
    <m/>
    <m/>
    <s v="2022-03-21 06:00:09.024000+00:00"/>
    <s v="2022-09-08 05:12:58.341000+00:00"/>
    <s v="GMC"/>
  </r>
  <r>
    <s v="Sonal Paithankar"/>
    <n v="5000000"/>
    <s v="INR"/>
    <n v="0"/>
    <s v="9/15/22"/>
    <s v="Sales"/>
    <s v="stat_kcR4fZg7TU7jjk1jAVua3qGLRS4J5uFayEjK5j02wtv"/>
    <s v="Unqualified"/>
    <n v="0"/>
    <s v="OpportunityStatusType.Lost"/>
    <m/>
    <m/>
    <s v="Parental"/>
    <s v="lead_2nPV9trO5qQR3TFyGl8GpvIdXKscoSgIRSvL4PRWi9y"/>
    <s v="Happiest Minds Technologies"/>
    <s v="Aditya Binani"/>
    <s v="user_Iwn6da5WKkZqwUySK0oUuCb72pFP5WEm4zAb92ijqFe"/>
    <s v="Sonal Paithankar"/>
    <s v="2022-07-22 11:02:43.101000+00:00"/>
    <s v="2022-09-05 04:51:50.324000+00:00"/>
    <m/>
    <s v="Bangalore"/>
    <m/>
    <m/>
    <m/>
    <n v="3270"/>
    <m/>
    <m/>
    <m/>
    <m/>
    <m/>
    <m/>
    <m/>
    <m/>
    <m/>
    <m/>
    <m/>
    <s v="IT Services &amp; IT Consulting"/>
    <m/>
    <m/>
    <m/>
    <m/>
    <m/>
    <m/>
    <m/>
    <m/>
    <m/>
    <m/>
    <m/>
    <m/>
    <x v="3"/>
    <m/>
    <s v="user_g5Yw4Z4XnIbmcGhJO80vdtFdd5ElcDlgYO3q8l82ODn"/>
    <s v="Aditya Binani"/>
    <m/>
    <m/>
    <s v="September"/>
    <s v="Cold Email"/>
    <m/>
    <m/>
    <m/>
    <m/>
    <m/>
    <m/>
    <s v="2021-06-07 08:49:50.987000+00:00"/>
    <s v="2022-10-20 10:15:44.858000+00:00"/>
    <m/>
  </r>
  <r>
    <s v="Prajakta Sahastrabudhe"/>
    <n v="4300000"/>
    <s v="INR"/>
    <n v="50"/>
    <s v="9/30/22"/>
    <s v="Sales"/>
    <s v="stat_f8isA8PLi8FcBUQXfvybN0OzrsX9nIePVvpcj94eist"/>
    <s v="LQ Quote Awaited"/>
    <n v="0"/>
    <s v="OpportunityStatusType.Active"/>
    <m/>
    <m/>
    <s v="GTL"/>
    <s v="lead_VtLDRQTK5FEb2KYeFI9ldZ2mpuFJYtiv6LbY5Ns4alj"/>
    <s v="SKF"/>
    <s v="Bhairavi Jog"/>
    <s v="user_P3f70h2AcefBkFTBZpvA9LgDbjTmUIXkqdKqHJ5evwA"/>
    <s v="Manojkumar Tinna"/>
    <s v="2022-08-03 07:21:13.641000+00:00"/>
    <s v="2022-09-05 02:58:06.727000+00:00"/>
    <m/>
    <s v="Pune"/>
    <m/>
    <s v="2020-08-14 08:05:11+00:00"/>
    <m/>
    <n v="2279"/>
    <m/>
    <m/>
    <m/>
    <m/>
    <m/>
    <m/>
    <m/>
    <s v="PAID_SOCIAL"/>
    <m/>
    <m/>
    <m/>
    <s v="Manufacturing"/>
    <m/>
    <m/>
    <m/>
    <m/>
    <m/>
    <m/>
    <m/>
    <m/>
    <m/>
    <m/>
    <m/>
    <m/>
    <x v="3"/>
    <m/>
    <s v="user_sREdxbAJihL2Zbgic7tyQ6Rc4Mny7HnD1RNGhA9DDYh"/>
    <s v="Prajakta Sahastrabudhe"/>
    <s v="Anjali Nishu"/>
    <m/>
    <s v="January"/>
    <s v="Cold Call"/>
    <s v="Inbound via website"/>
    <m/>
    <s v="Employee Engagement Handbook"/>
    <m/>
    <m/>
    <m/>
    <s v="2020-12-06 09:46:14.773000+00:00"/>
    <s v="2022-10-11 15:10:10.959000+00:00"/>
    <s v="GTL"/>
  </r>
  <r>
    <s v="Sanket Kulkarni"/>
    <n v="500000"/>
    <s v="INR"/>
    <n v="0"/>
    <s v="8/31/22"/>
    <s v="Sales"/>
    <s v="stat_kcR4fZg7TU7jjk1jAVua3qGLRS4J5uFayEjK5j02wtv"/>
    <s v="Unqualified"/>
    <n v="0"/>
    <s v="OpportunityStatusType.Lost"/>
    <s v="cont_qWnM3vYC4ynBTr8STuqIyBCpoLP4bXHX7mIyFns8SoC"/>
    <s v="archana pimple"/>
    <s v="GMC ren (1+1+3+2)"/>
    <s v="lead_sErogi5C7Gtuu8f1MgLfVUcoeyHdz67RvXee0mBeXMn"/>
    <s v="BECK And POLLITZER INDIA PRIVATE LIMITED"/>
    <s v="Gauri Jori"/>
    <s v="user_k8sSUtRXfYEMul9CBIF4ZOmv3vnev5cdEvVZbtETMKp"/>
    <s v="Sanket Kulkarni"/>
    <s v="2022-08-25 07:57:31.241000+00:00"/>
    <s v="2022-09-05 04:34:56.993000+00:00"/>
    <m/>
    <s v="Pune"/>
    <m/>
    <m/>
    <m/>
    <n v="61"/>
    <m/>
    <m/>
    <m/>
    <m/>
    <m/>
    <m/>
    <m/>
    <m/>
    <m/>
    <m/>
    <m/>
    <s v="Manufacturing"/>
    <m/>
    <m/>
    <m/>
    <m/>
    <m/>
    <m/>
    <m/>
    <m/>
    <m/>
    <m/>
    <m/>
    <m/>
    <x v="3"/>
    <m/>
    <s v="user_5YHA1ZU4iP896lD1YJehdJcMx7ZEgWCpulT4T2c3pJ3"/>
    <s v="Gauri Jori"/>
    <m/>
    <m/>
    <s v="August"/>
    <s v="Cold Call"/>
    <m/>
    <m/>
    <m/>
    <m/>
    <m/>
    <m/>
    <s v="2021-08-23 06:46:15.656000+00:00"/>
    <s v="2022-09-05 04:35:05.373000+00:00"/>
    <m/>
  </r>
  <r>
    <s v="Sanket Kulkarni"/>
    <n v="24400"/>
    <s v="INR"/>
    <n v="0"/>
    <s v="8/31/22"/>
    <s v="Sales"/>
    <s v="stat_kcR4fZg7TU7jjk1jAVua3qGLRS4J5uFayEjK5j02wtv"/>
    <s v="Unqualified"/>
    <n v="0"/>
    <s v="OpportunityStatusType.Lost"/>
    <s v="cont_qWnM3vYC4ynBTr8STuqIyBCpoLP4bXHX7mIyFns8SoC"/>
    <s v="archana pimple"/>
    <s v="GPA ren"/>
    <s v="lead_sErogi5C7Gtuu8f1MgLfVUcoeyHdz67RvXee0mBeXMn"/>
    <s v="BECK And POLLITZER INDIA PRIVATE LIMITED"/>
    <s v="Gauri Jori"/>
    <s v="user_k8sSUtRXfYEMul9CBIF4ZOmv3vnev5cdEvVZbtETMKp"/>
    <s v="Sanket Kulkarni"/>
    <s v="2022-08-25 07:58:04.534000+00:00"/>
    <s v="2022-09-05 04:35:05.328000+00:00"/>
    <m/>
    <s v="Pune"/>
    <m/>
    <m/>
    <m/>
    <n v="61"/>
    <m/>
    <m/>
    <m/>
    <m/>
    <m/>
    <m/>
    <m/>
    <m/>
    <m/>
    <m/>
    <m/>
    <s v="Manufacturing"/>
    <m/>
    <m/>
    <m/>
    <m/>
    <m/>
    <m/>
    <m/>
    <m/>
    <m/>
    <m/>
    <m/>
    <m/>
    <x v="3"/>
    <m/>
    <s v="user_5YHA1ZU4iP896lD1YJehdJcMx7ZEgWCpulT4T2c3pJ3"/>
    <s v="Gauri Jori"/>
    <m/>
    <m/>
    <s v="August"/>
    <s v="Cold Call"/>
    <m/>
    <m/>
    <m/>
    <m/>
    <m/>
    <m/>
    <s v="2021-08-23 06:46:15.656000+00:00"/>
    <s v="2022-09-05 04:35:05.373000+00:00"/>
    <m/>
  </r>
  <r>
    <s v="Mayur Gadiyar"/>
    <n v="480000"/>
    <s v="INR"/>
    <n v="0"/>
    <s v="8/31/22"/>
    <s v="Sales"/>
    <s v="stat_1hn9nRJaLbI53NxPuSQgo90kRpbpKsFlwN4oEGNUTdO"/>
    <s v="Lost"/>
    <n v="0"/>
    <s v="OpportunityStatusType.Lost"/>
    <s v="cont_TigKpKmnX95fppu7KwAhnVcvatQZ3aeZAtCoYYocFdZ"/>
    <s v="Madhuri Gaikwad"/>
    <s v="500+ emps"/>
    <s v="lead_jKCQUNNMXaDQ5uuBsSUnyxGzn6CM2FVwrYuZvO9fNXw"/>
    <s v="Hometown ( Praxis Home Retail Limited )"/>
    <s v="Prateek Wadhwa"/>
    <s v="user_P3f70h2AcefBkFTBZpvA9LgDbjTmUIXkqdKqHJ5evwA"/>
    <s v="Manojkumar Tinna"/>
    <s v="2022-08-25 08:11:50.118000+00:00"/>
    <s v="2022-09-05 02:57:25.582000+00:00"/>
    <m/>
    <s v="Mumbai"/>
    <m/>
    <m/>
    <m/>
    <n v="500"/>
    <m/>
    <m/>
    <m/>
    <m/>
    <m/>
    <m/>
    <m/>
    <m/>
    <m/>
    <m/>
    <m/>
    <s v="Retail"/>
    <m/>
    <m/>
    <m/>
    <m/>
    <m/>
    <m/>
    <m/>
    <m/>
    <m/>
    <m/>
    <m/>
    <m/>
    <x v="3"/>
    <m/>
    <s v="user_FdWFezbLzkYQcGsBUsjZO25nr2poK2nRbqV47Rs5Kfm"/>
    <s v="Prateek Wadhwa"/>
    <m/>
    <m/>
    <s v="August"/>
    <s v="Cold Call"/>
    <m/>
    <m/>
    <m/>
    <m/>
    <m/>
    <m/>
    <s v="2022-03-03 07:05:03.576000+00:00"/>
    <s v="2022-10-01 12:52:06.277000+00:00"/>
    <s v="GMC"/>
  </r>
  <r>
    <s v="Tejas Kulkarni"/>
    <n v="400000"/>
    <s v="INR"/>
    <n v="0"/>
    <s v="9/29/22"/>
    <s v="Sales"/>
    <s v="stat_1hn9nRJaLbI53NxPuSQgo90kRpbpKsFlwN4oEGNUTdO"/>
    <s v="Lost"/>
    <n v="0"/>
    <s v="OpportunityStatusType.Lost"/>
    <s v="cont_VxoTAT8B8myyRoN4Y2Swq7bRbRE5nluIzAaFxYQjeKf"/>
    <s v="Sonal Somani"/>
    <m/>
    <s v="lead_vuAxZqlUQ70CisGwdcab5Nf6hYlT82FQ7KCw8DLzK66"/>
    <s v="Bright Money"/>
    <s v="Nikhil Ahuja"/>
    <s v="user_kbtBHYtBjVDNyI72HTF6C1SCvC7yVBiA6OrBOy3t96U"/>
    <s v="Tejas Kulkarni"/>
    <s v="2022-04-07 06:36:57.718000+00:00"/>
    <s v="2022-09-05 01:54:55.075000+00:00"/>
    <m/>
    <s v="Bangalore"/>
    <m/>
    <m/>
    <m/>
    <n v="160"/>
    <m/>
    <m/>
    <m/>
    <m/>
    <m/>
    <m/>
    <m/>
    <m/>
    <m/>
    <m/>
    <m/>
    <m/>
    <m/>
    <m/>
    <m/>
    <m/>
    <m/>
    <m/>
    <m/>
    <m/>
    <m/>
    <m/>
    <m/>
    <m/>
    <x v="3"/>
    <m/>
    <s v="user_ocHSJH83OJnHCvKyMbjx8WOOK8PMgAUGIj1qK0q0dMV"/>
    <s v="Nikhil Ahuja"/>
    <m/>
    <m/>
    <s v="December"/>
    <s v="Gated Content"/>
    <m/>
    <m/>
    <s v="Employee Engagement Handbook"/>
    <m/>
    <m/>
    <m/>
    <s v="2022-03-28 11:56:20.330000+00:00"/>
    <s v="2022-10-19 04:59:49.113000+00:00"/>
    <s v="GTL"/>
  </r>
  <r>
    <s v="Anshum Naithani"/>
    <n v="4000000"/>
    <s v="INR"/>
    <n v="0"/>
    <s v="8/24/22"/>
    <s v="Sales"/>
    <s v="stat_1hn9nRJaLbI53NxPuSQgo90kRpbpKsFlwN4oEGNUTdO"/>
    <s v="Lost"/>
    <n v="0"/>
    <s v="OpportunityStatusType.Lost"/>
    <s v="cont_uwkzRqMEvcJ7H4zbXoektr3XYsn1tjnR9WJrMtXeP5e"/>
    <s v="Shrikant  Mirajkar"/>
    <s v="GMC - Renewal"/>
    <s v="lead_fyWK1frPWTP5M68gcS5vnS9TiR7Z6UM5yhuIXB81AVw"/>
    <s v="Bombay Rayon Fashions Limited"/>
    <s v="Shreenath Bhat"/>
    <s v="user_P3f70h2AcefBkFTBZpvA9LgDbjTmUIXkqdKqHJ5evwA"/>
    <s v="Manojkumar Tinna"/>
    <s v="2022-07-12 07:37:42.935000+00:00"/>
    <s v="2022-09-05 02:56:51.361000+00:00"/>
    <m/>
    <s v="Mumbai"/>
    <m/>
    <m/>
    <m/>
    <n v="1924"/>
    <m/>
    <m/>
    <m/>
    <m/>
    <m/>
    <m/>
    <m/>
    <m/>
    <m/>
    <m/>
    <m/>
    <s v="Retail"/>
    <m/>
    <m/>
    <m/>
    <m/>
    <m/>
    <m/>
    <m/>
    <m/>
    <m/>
    <m/>
    <m/>
    <m/>
    <x v="1"/>
    <m/>
    <s v="user_6hRQhcoLhZEDUBYaw3vS7rv6T5582sGfXq4jNRqTfUU"/>
    <s v="Aishwarya Nyayadhish"/>
    <m/>
    <m/>
    <s v="August"/>
    <s v="Warm Referral"/>
    <s v="Naukri.com"/>
    <m/>
    <m/>
    <m/>
    <m/>
    <m/>
    <s v="2022-03-02 12:20:07.202000+00:00"/>
    <s v="2022-10-20 10:26:10.525000+00:00"/>
    <s v="GMC"/>
  </r>
  <r>
    <s v="Aditya Binani"/>
    <n v="10000"/>
    <s v="INR"/>
    <n v="0"/>
    <s v="8/31/22"/>
    <s v="Sales"/>
    <s v="stat_kcR4fZg7TU7jjk1jAVua3qGLRS4J5uFayEjK5j02wtv"/>
    <s v="Unqualified"/>
    <n v="0"/>
    <s v="OpportunityStatusType.Lost"/>
    <s v="cont_ubGj0r2APnVhN4INuvVXbLXJSx3oakFl7ekw7Ju17iI"/>
    <s v="Priyanka"/>
    <s v="Travel"/>
    <s v="lead_YfKXN4OCme46lwgQYBN4e6FA1TDgKfs3XiznY2yTKLk"/>
    <s v="Codebase"/>
    <s v="Prateek Wadhwa"/>
    <s v="user_g5Yw4Z4XnIbmcGhJO80vdtFdd5ElcDlgYO3q8l82ODn"/>
    <s v="Aditya Binani"/>
    <s v="2022-08-18 12:48:35.153000+00:00"/>
    <s v="2022-09-03 07:03:13.575000+00:00"/>
    <m/>
    <s v="Pune"/>
    <m/>
    <m/>
    <m/>
    <n v="36"/>
    <m/>
    <m/>
    <m/>
    <m/>
    <m/>
    <m/>
    <m/>
    <m/>
    <m/>
    <m/>
    <m/>
    <s v="Others"/>
    <m/>
    <m/>
    <m/>
    <m/>
    <m/>
    <m/>
    <m/>
    <m/>
    <m/>
    <m/>
    <m/>
    <m/>
    <x v="5"/>
    <m/>
    <s v="user_g5Yw4Z4XnIbmcGhJO80vdtFdd5ElcDlgYO3q8l82ODn"/>
    <s v="Aditya Binani"/>
    <m/>
    <m/>
    <s v="July"/>
    <s v="Cold Call"/>
    <m/>
    <m/>
    <m/>
    <m/>
    <m/>
    <m/>
    <s v="2022-05-09 07:26:45.852000+00:00"/>
    <s v="2022-09-30 06:28:53.894000+00:00"/>
    <s v="NON EB"/>
  </r>
  <r>
    <s v="Tejas Kulkarni"/>
    <n v="100000"/>
    <s v="INR"/>
    <n v="0"/>
    <s v="9/30/22"/>
    <s v="Sales"/>
    <s v="stat_1hn9nRJaLbI53NxPuSQgo90kRpbpKsFlwN4oEGNUTdO"/>
    <s v="Lost"/>
    <n v="0"/>
    <s v="OpportunityStatusType.Lost"/>
    <s v="cont_KZa0itTK4byEcuapmEYIBvsBo7xU65pOU9srMB7Xohc"/>
    <s v="Navya Shyamsundar"/>
    <m/>
    <s v="lead_14jI7HGgseSVmzk93ESmYm9hPc1crXm8sUIM6KPBEzB"/>
    <s v="Sleepyhead"/>
    <s v="Prateek Wadhwa"/>
    <s v="user_kbtBHYtBjVDNyI72HTF6C1SCvC7yVBiA6OrBOy3t96U"/>
    <s v="Tejas Kulkarni"/>
    <s v="2022-06-23 09:24:13.668000+00:00"/>
    <s v="2022-09-03 06:16:54.148000+00:00"/>
    <m/>
    <s v="Bangalore"/>
    <m/>
    <m/>
    <m/>
    <n v="200"/>
    <m/>
    <m/>
    <m/>
    <m/>
    <m/>
    <m/>
    <m/>
    <s v="PAID_SOCIAL"/>
    <m/>
    <m/>
    <m/>
    <m/>
    <m/>
    <m/>
    <m/>
    <m/>
    <m/>
    <m/>
    <m/>
    <m/>
    <m/>
    <m/>
    <m/>
    <m/>
    <x v="3"/>
    <m/>
    <s v="user_FdWFezbLzkYQcGsBUsjZO25nr2poK2nRbqV47Rs5Kfm"/>
    <s v="Prateek Wadhwa"/>
    <m/>
    <m/>
    <s v="September"/>
    <s v="Gated Content"/>
    <m/>
    <m/>
    <s v="Employee Engagement Handbook"/>
    <m/>
    <m/>
    <m/>
    <s v="2022-06-23 06:58:31.526000+00:00"/>
    <s v="2022-09-15 09:28:32.986000+00:00"/>
    <s v="GPA"/>
  </r>
  <r>
    <s v="Sameer Iftekhari"/>
    <n v="100000"/>
    <s v="INR"/>
    <n v="50"/>
    <s v="9/30/22"/>
    <s v="Sales"/>
    <s v="stat_LAF6zc710op7pnBQxMZo0IXU6mVHAxtY6FLz1R7BEWw"/>
    <s v="Data Received"/>
    <n v="0"/>
    <s v="OpportunityStatusType.Active"/>
    <m/>
    <m/>
    <m/>
    <s v="lead_VtLDRQTK5FEb2KYeFI9ldZ2mpuFJYtiv6LbY5Ns4alj"/>
    <s v="SKF"/>
    <s v="Sarvesh Pawar"/>
    <s v="user_sREdxbAJihL2Zbgic7tyQ6Rc4Mny7HnD1RNGhA9DDYh"/>
    <s v="Prajakta Sahastrabudhe"/>
    <s v="2022-09-02 10:31:44.257000+00:00"/>
    <s v="2022-09-04 08:11:45.429000+00:00"/>
    <m/>
    <s v="Pune"/>
    <m/>
    <s v="2020-08-14 08:05:11+00:00"/>
    <m/>
    <n v="2279"/>
    <m/>
    <m/>
    <m/>
    <m/>
    <m/>
    <m/>
    <m/>
    <s v="PAID_SOCIAL"/>
    <m/>
    <m/>
    <m/>
    <s v="Manufacturing"/>
    <m/>
    <m/>
    <m/>
    <m/>
    <m/>
    <m/>
    <m/>
    <m/>
    <m/>
    <m/>
    <m/>
    <m/>
    <x v="3"/>
    <m/>
    <s v="user_sREdxbAJihL2Zbgic7tyQ6Rc4Mny7HnD1RNGhA9DDYh"/>
    <s v="Prajakta Sahastrabudhe"/>
    <s v="Anjali Nishu"/>
    <m/>
    <s v="January"/>
    <s v="Cold Call"/>
    <s v="Inbound via website"/>
    <m/>
    <s v="Employee Engagement Handbook"/>
    <m/>
    <m/>
    <m/>
    <s v="2020-12-06 09:46:14.773000+00:00"/>
    <s v="2022-10-11 15:10:10.959000+00:00"/>
    <s v="GPA"/>
  </r>
  <r>
    <s v="Prateek Wadhwa"/>
    <n v="50000"/>
    <s v="INR"/>
    <n v="0"/>
    <s v="8/31/22"/>
    <s v="Sales"/>
    <s v="stat_kcR4fZg7TU7jjk1jAVua3qGLRS4J5uFayEjK5j02wtv"/>
    <s v="Unqualified"/>
    <n v="0"/>
    <s v="OpportunityStatusType.Lost"/>
    <s v="cont_Mn2PBp31TflGt48gC4dtCRpqtBbhHYLB9tgG8LLTa7R"/>
    <s v="Paulami Chakraborty"/>
    <m/>
    <s v="lead_qRJ7KI3dtbrO9zNACqrfHGwgk1t4RfofKI6JN4CKoWD"/>
    <s v="Neev Academy"/>
    <s v="Prateek Wadhwa"/>
    <s v="user_FdWFezbLzkYQcGsBUsjZO25nr2poK2nRbqV47Rs5Kfm"/>
    <s v="Prateek Wadhwa"/>
    <s v="2022-05-16 11:22:26.283000+00:00"/>
    <s v="2022-09-03 05:36:46.436000+00:00"/>
    <m/>
    <s v="Bangalore"/>
    <m/>
    <m/>
    <m/>
    <n v="250"/>
    <m/>
    <m/>
    <m/>
    <m/>
    <m/>
    <m/>
    <m/>
    <m/>
    <m/>
    <m/>
    <m/>
    <s v="Education"/>
    <m/>
    <m/>
    <m/>
    <m/>
    <m/>
    <m/>
    <m/>
    <m/>
    <m/>
    <m/>
    <m/>
    <m/>
    <x v="3"/>
    <m/>
    <s v="user_FdWFezbLzkYQcGsBUsjZO25nr2poK2nRbqV47Rs5Kfm"/>
    <s v="Prateek Wadhwa"/>
    <m/>
    <m/>
    <s v="August"/>
    <s v="Gated Content"/>
    <m/>
    <m/>
    <s v="Employee Wellness Handbook"/>
    <m/>
    <m/>
    <m/>
    <s v="2022-05-14 04:42:44.956000+00:00"/>
    <s v="2022-09-03 05:37:27.907000+00:00"/>
    <s v="GPA"/>
  </r>
  <r>
    <s v="Tejas Kulkarni"/>
    <n v="1500000"/>
    <s v="INR"/>
    <n v="0"/>
    <s v="9/30/22"/>
    <s v="Sales"/>
    <s v="stat_1hn9nRJaLbI53NxPuSQgo90kRpbpKsFlwN4oEGNUTdO"/>
    <s v="Lost"/>
    <n v="0"/>
    <s v="OpportunityStatusType.Lost"/>
    <s v="cont_KZa0itTK4byEcuapmEYIBvsBo7xU65pOU9srMB7Xohc"/>
    <s v="Navya Shyamsundar"/>
    <m/>
    <s v="lead_14jI7HGgseSVmzk93ESmYm9hPc1crXm8sUIM6KPBEzB"/>
    <s v="Sleepyhead"/>
    <s v="Prateek Wadhwa"/>
    <s v="user_kbtBHYtBjVDNyI72HTF6C1SCvC7yVBiA6OrBOy3t96U"/>
    <s v="Tejas Kulkarni"/>
    <s v="2022-06-23 09:23:50.064000+00:00"/>
    <s v="2022-09-03 06:16:40.404000+00:00"/>
    <m/>
    <s v="Bangalore"/>
    <m/>
    <m/>
    <m/>
    <n v="200"/>
    <m/>
    <m/>
    <m/>
    <m/>
    <m/>
    <m/>
    <m/>
    <s v="PAID_SOCIAL"/>
    <m/>
    <m/>
    <m/>
    <m/>
    <m/>
    <m/>
    <m/>
    <m/>
    <m/>
    <m/>
    <m/>
    <m/>
    <m/>
    <m/>
    <m/>
    <m/>
    <x v="3"/>
    <m/>
    <s v="user_FdWFezbLzkYQcGsBUsjZO25nr2poK2nRbqV47Rs5Kfm"/>
    <s v="Prateek Wadhwa"/>
    <m/>
    <m/>
    <s v="September"/>
    <s v="Gated Content"/>
    <m/>
    <m/>
    <s v="Employee Engagement Handbook"/>
    <m/>
    <m/>
    <m/>
    <s v="2022-06-23 06:58:31.526000+00:00"/>
    <s v="2022-09-15 09:28:32.986000+00:00"/>
    <s v="GMC"/>
  </r>
  <r>
    <s v="Prateek Wadhwa"/>
    <n v="4000000"/>
    <s v="INR"/>
    <n v="0"/>
    <s v="8/28/22"/>
    <s v="Sales"/>
    <s v="stat_kcR4fZg7TU7jjk1jAVua3qGLRS4J5uFayEjK5j02wtv"/>
    <s v="Unqualified"/>
    <n v="0"/>
    <s v="OpportunityStatusType.Lost"/>
    <s v="cont_DPLyMWY6oAbZNG3KXjQD2PpiYtFpI7eh14pY68HqXce"/>
    <s v="Charulata Jain"/>
    <m/>
    <s v="lead_2GdlMkh9QqIo6yXfDVyKCv2lBgr3rayrceI0FKRASiT"/>
    <s v="Kewal Kiran Clothing Limited"/>
    <s v="Prateek Wadhwa"/>
    <s v="user_FdWFezbLzkYQcGsBUsjZO25nr2poK2nRbqV47Rs5Kfm"/>
    <s v="Prateek Wadhwa"/>
    <s v="2022-07-28 09:48:46.744000+00:00"/>
    <s v="2022-09-03 05:37:06.093000+00:00"/>
    <m/>
    <s v="Mumbai"/>
    <m/>
    <m/>
    <m/>
    <n v="506"/>
    <m/>
    <m/>
    <m/>
    <m/>
    <m/>
    <m/>
    <m/>
    <m/>
    <m/>
    <m/>
    <m/>
    <s v="Retail"/>
    <m/>
    <m/>
    <m/>
    <m/>
    <m/>
    <m/>
    <m/>
    <m/>
    <m/>
    <m/>
    <m/>
    <m/>
    <x v="5"/>
    <m/>
    <s v="user_FdWFezbLzkYQcGsBUsjZO25nr2poK2nRbqV47Rs5Kfm"/>
    <s v="Prateek Wadhwa"/>
    <m/>
    <m/>
    <s v="August"/>
    <s v="Cold Call"/>
    <m/>
    <m/>
    <m/>
    <m/>
    <m/>
    <m/>
    <s v="2021-08-05 07:12:40.013000+00:00"/>
    <s v="2022-09-21 04:07:22.676000+00:00"/>
    <s v="GMC"/>
  </r>
  <r>
    <s v="Tejas Kulkarni"/>
    <n v="100000"/>
    <s v="INR"/>
    <n v="50"/>
    <d v="2022-09-09T00:00:00"/>
    <s v="Sales"/>
    <s v="stat_kLhaUSYbyIgQOHjvcKAHYNQn1lIjd0wTZfiU50Lt3mL"/>
    <s v="Demo Completed"/>
    <n v="0"/>
    <s v="OpportunityStatusType.Active"/>
    <s v="cont_IFGcDJAOf9WHE5XrOyM72RgGDL3EcqMc088Mqm5poyZ"/>
    <s v="Ashika Prakash"/>
    <m/>
    <s v="lead_cSTJAy4jqHu5OsmZjXTkbWcRdC5OU9LPXLUSCZqyog2"/>
    <s v="PlasticCity"/>
    <s v="Prateek Wadhwa"/>
    <s v="user_P3f70h2AcefBkFTBZpvA9LgDbjTmUIXkqdKqHJ5evwA"/>
    <s v="Manojkumar Tinna"/>
    <s v="2022-04-29 12:20:57.183000+00:00"/>
    <s v="2022-09-03 05:19:39.983000+00:00"/>
    <m/>
    <s v="Bangalore"/>
    <m/>
    <m/>
    <m/>
    <n v="25"/>
    <m/>
    <m/>
    <m/>
    <m/>
    <m/>
    <m/>
    <m/>
    <m/>
    <m/>
    <m/>
    <m/>
    <m/>
    <m/>
    <m/>
    <m/>
    <m/>
    <m/>
    <m/>
    <m/>
    <m/>
    <m/>
    <m/>
    <m/>
    <m/>
    <x v="3"/>
    <m/>
    <s v="user_FdWFezbLzkYQcGsBUsjZO25nr2poK2nRbqV47Rs5Kfm"/>
    <s v="Prateek Wadhwa"/>
    <m/>
    <m/>
    <m/>
    <s v="Gated Content"/>
    <m/>
    <m/>
    <s v="Employee Engagement Handbook"/>
    <m/>
    <m/>
    <m/>
    <s v="2022-04-29 09:25:45.959000+00:00"/>
    <s v="2022-09-03 05:19:40.056000+00:00"/>
    <s v="GMC"/>
  </r>
  <r>
    <s v="Prateek Wadhwa"/>
    <n v="1200000"/>
    <s v="INR"/>
    <n v="0"/>
    <s v="8/31/22"/>
    <s v="Sales"/>
    <s v="stat_kcR4fZg7TU7jjk1jAVua3qGLRS4J5uFayEjK5j02wtv"/>
    <s v="Unqualified"/>
    <n v="0"/>
    <s v="OpportunityStatusType.Lost"/>
    <s v="cont_Mn2PBp31TflGt48gC4dtCRpqtBbhHYLB9tgG8LLTa7R"/>
    <s v="Paulami Chakraborty"/>
    <m/>
    <s v="lead_qRJ7KI3dtbrO9zNACqrfHGwgk1t4RfofKI6JN4CKoWD"/>
    <s v="Neev Academy"/>
    <s v="Prateek Wadhwa"/>
    <s v="user_FdWFezbLzkYQcGsBUsjZO25nr2poK2nRbqV47Rs5Kfm"/>
    <s v="Prateek Wadhwa"/>
    <s v="2022-05-16 11:22:02.390000+00:00"/>
    <s v="2022-09-03 05:36:34.291000+00:00"/>
    <m/>
    <s v="Bangalore"/>
    <m/>
    <m/>
    <m/>
    <n v="250"/>
    <m/>
    <m/>
    <m/>
    <m/>
    <m/>
    <m/>
    <m/>
    <m/>
    <m/>
    <m/>
    <m/>
    <s v="Education"/>
    <m/>
    <m/>
    <m/>
    <m/>
    <m/>
    <m/>
    <m/>
    <m/>
    <m/>
    <m/>
    <m/>
    <m/>
    <x v="3"/>
    <m/>
    <s v="user_FdWFezbLzkYQcGsBUsjZO25nr2poK2nRbqV47Rs5Kfm"/>
    <s v="Prateek Wadhwa"/>
    <m/>
    <m/>
    <s v="August"/>
    <s v="Gated Content"/>
    <m/>
    <m/>
    <s v="Employee Wellness Handbook"/>
    <m/>
    <m/>
    <m/>
    <s v="2022-05-14 04:42:44.956000+00:00"/>
    <s v="2022-09-03 05:37:27.907000+00:00"/>
    <s v="GMC"/>
  </r>
  <r>
    <s v="Vivek Singh"/>
    <n v="40000"/>
    <s v="INR"/>
    <n v="0"/>
    <s v="9/30/22"/>
    <s v="Sales"/>
    <s v="stat_1hn9nRJaLbI53NxPuSQgo90kRpbpKsFlwN4oEGNUTdO"/>
    <s v="Lost"/>
    <n v="0"/>
    <s v="OpportunityStatusType.Lost"/>
    <s v="cont_NA18UA6dmXOCbNcSllD7GqUwmNl28nUDkjG546nTDmR"/>
    <s v="Manasa Shetty"/>
    <s v="GTLI"/>
    <s v="lead_tq9karZlhcffsJ6WeCrKAfsoQKMLgLtyfzgqJQd2hr8"/>
    <s v="MagnaSoft Consulting India Pvt Ltd"/>
    <s v="Daya Gowda"/>
    <s v="user_6dalmZ7hmWD47jhCVGdU1SSEcFMsz9rWtW2jPORgJvj"/>
    <s v="Vivek Singh"/>
    <s v="2022-08-23 11:58:21.284000+00:00"/>
    <s v="2022-09-02 16:41:58.985000+00:00"/>
    <m/>
    <s v="Bangalore"/>
    <m/>
    <m/>
    <m/>
    <n v="184"/>
    <m/>
    <m/>
    <m/>
    <m/>
    <m/>
    <m/>
    <m/>
    <m/>
    <m/>
    <m/>
    <m/>
    <s v="IT Services &amp; IT Consulting"/>
    <m/>
    <m/>
    <m/>
    <m/>
    <m/>
    <m/>
    <m/>
    <m/>
    <m/>
    <m/>
    <m/>
    <m/>
    <x v="8"/>
    <m/>
    <s v="user_ojX3B6giQCeKnOjqd4gdwXUl0CqqHMXNORvxR6POXn6"/>
    <s v="Abhishek Chauhan"/>
    <m/>
    <m/>
    <s v="September"/>
    <s v="Cold Call"/>
    <m/>
    <m/>
    <m/>
    <m/>
    <m/>
    <m/>
    <s v="2022-05-06 10:48:28.443000+00:00"/>
    <s v="2022-10-04 06:48:48.972000+00:00"/>
    <m/>
  </r>
  <r>
    <s v="Sonal Paithankar"/>
    <n v="5000000"/>
    <s v="INR"/>
    <n v="0"/>
    <s v="9/15/22"/>
    <s v="Sales"/>
    <s v="stat_kcR4fZg7TU7jjk1jAVua3qGLRS4J5uFayEjK5j02wtv"/>
    <s v="Unqualified"/>
    <n v="0"/>
    <s v="OpportunityStatusType.Lost"/>
    <m/>
    <m/>
    <s v="GTL"/>
    <s v="lead_2nPV9trO5qQR3TFyGl8GpvIdXKscoSgIRSvL4PRWi9y"/>
    <s v="Happiest Minds Technologies"/>
    <s v="Aditya Binani"/>
    <s v="user_Iwn6da5WKkZqwUySK0oUuCb72pFP5WEm4zAb92ijqFe"/>
    <s v="Sonal Paithankar"/>
    <s v="2022-07-22 11:02:26.147000+00:00"/>
    <s v="2022-09-02 12:34:17.170000+00:00"/>
    <m/>
    <s v="Bangalore"/>
    <m/>
    <m/>
    <m/>
    <n v="3270"/>
    <m/>
    <m/>
    <m/>
    <m/>
    <m/>
    <m/>
    <m/>
    <m/>
    <m/>
    <m/>
    <m/>
    <s v="IT Services &amp; IT Consulting"/>
    <m/>
    <m/>
    <m/>
    <m/>
    <m/>
    <m/>
    <m/>
    <m/>
    <m/>
    <m/>
    <m/>
    <m/>
    <x v="3"/>
    <m/>
    <s v="user_g5Yw4Z4XnIbmcGhJO80vdtFdd5ElcDlgYO3q8l82ODn"/>
    <s v="Aditya Binani"/>
    <m/>
    <m/>
    <s v="September"/>
    <s v="Cold Email"/>
    <m/>
    <m/>
    <m/>
    <m/>
    <m/>
    <m/>
    <s v="2021-06-07 08:49:50.987000+00:00"/>
    <s v="2022-10-20 10:15:44.858000+00:00"/>
    <m/>
  </r>
  <r>
    <s v="Sonal Paithankar"/>
    <n v="200000"/>
    <s v="INR"/>
    <n v="0"/>
    <s v="9/15/22"/>
    <s v="Sales"/>
    <s v="stat_kcR4fZg7TU7jjk1jAVua3qGLRS4J5uFayEjK5j02wtv"/>
    <s v="Unqualified"/>
    <n v="0"/>
    <s v="OpportunityStatusType.Lost"/>
    <m/>
    <m/>
    <s v="GPA"/>
    <s v="lead_2nPV9trO5qQR3TFyGl8GpvIdXKscoSgIRSvL4PRWi9y"/>
    <s v="Happiest Minds Technologies"/>
    <s v="Aditya Binani"/>
    <s v="user_Iwn6da5WKkZqwUySK0oUuCb72pFP5WEm4zAb92ijqFe"/>
    <s v="Sonal Paithankar"/>
    <s v="2022-06-27 11:11:22.693000+00:00"/>
    <s v="2022-09-02 12:34:11.494000+00:00"/>
    <m/>
    <s v="Bangalore"/>
    <m/>
    <m/>
    <m/>
    <n v="3270"/>
    <m/>
    <m/>
    <m/>
    <m/>
    <m/>
    <m/>
    <m/>
    <m/>
    <m/>
    <m/>
    <m/>
    <s v="IT Services &amp; IT Consulting"/>
    <m/>
    <m/>
    <m/>
    <m/>
    <m/>
    <m/>
    <m/>
    <m/>
    <m/>
    <m/>
    <m/>
    <m/>
    <x v="3"/>
    <m/>
    <s v="user_g5Yw4Z4XnIbmcGhJO80vdtFdd5ElcDlgYO3q8l82ODn"/>
    <s v="Aditya Binani"/>
    <m/>
    <m/>
    <s v="September"/>
    <s v="Cold Email"/>
    <m/>
    <m/>
    <m/>
    <m/>
    <m/>
    <m/>
    <s v="2021-06-07 08:49:50.987000+00:00"/>
    <s v="2022-10-20 10:15:44.858000+00:00"/>
    <m/>
  </r>
  <r>
    <s v="Vivek Singh"/>
    <n v="12000"/>
    <s v="INR"/>
    <n v="0"/>
    <s v="9/30/22"/>
    <s v="Sales"/>
    <s v="stat_1hn9nRJaLbI53NxPuSQgo90kRpbpKsFlwN4oEGNUTdO"/>
    <s v="Lost"/>
    <n v="0"/>
    <s v="OpportunityStatusType.Lost"/>
    <s v="cont_NA18UA6dmXOCbNcSllD7GqUwmNl28nUDkjG546nTDmR"/>
    <s v="Manasa Shetty"/>
    <s v="GPA"/>
    <s v="lead_tq9karZlhcffsJ6WeCrKAfsoQKMLgLtyfzgqJQd2hr8"/>
    <s v="MagnaSoft Consulting India Pvt Ltd"/>
    <s v="Daya Gowda"/>
    <s v="user_6dalmZ7hmWD47jhCVGdU1SSEcFMsz9rWtW2jPORgJvj"/>
    <s v="Vivek Singh"/>
    <s v="2022-08-23 11:57:52.368000+00:00"/>
    <s v="2022-09-02 16:41:45.217000+00:00"/>
    <m/>
    <s v="Bangalore"/>
    <m/>
    <m/>
    <m/>
    <n v="184"/>
    <m/>
    <m/>
    <m/>
    <m/>
    <m/>
    <m/>
    <m/>
    <m/>
    <m/>
    <m/>
    <m/>
    <s v="IT Services &amp; IT Consulting"/>
    <m/>
    <m/>
    <m/>
    <m/>
    <m/>
    <m/>
    <m/>
    <m/>
    <m/>
    <m/>
    <m/>
    <m/>
    <x v="8"/>
    <m/>
    <s v="user_ojX3B6giQCeKnOjqd4gdwXUl0CqqHMXNORvxR6POXn6"/>
    <s v="Abhishek Chauhan"/>
    <m/>
    <m/>
    <s v="September"/>
    <s v="Cold Call"/>
    <m/>
    <m/>
    <m/>
    <m/>
    <m/>
    <m/>
    <s v="2022-05-06 10:48:28.443000+00:00"/>
    <s v="2022-10-04 06:48:48.972000+00:00"/>
    <m/>
  </r>
  <r>
    <s v="Sonal Paithankar"/>
    <n v="2000000"/>
    <s v="INR"/>
    <n v="0"/>
    <d v="2022-08-09T00:00:00"/>
    <s v="Sales"/>
    <s v="stat_kcR4fZg7TU7jjk1jAVua3qGLRS4J5uFayEjK5j02wtv"/>
    <s v="Unqualified"/>
    <n v="0"/>
    <s v="OpportunityStatusType.Lost"/>
    <m/>
    <m/>
    <s v="Parental Policy"/>
    <s v="lead_6961L6eRTlGhue3abhJaXQJOooWMaSMBl6XkynCsioZ"/>
    <s v="Xoxoday"/>
    <s v="Satyajit Chati"/>
    <s v="user_Iwn6da5WKkZqwUySK0oUuCb72pFP5WEm4zAb92ijqFe"/>
    <s v="Sonal Paithankar"/>
    <s v="2022-07-06 12:06:59.526000+00:00"/>
    <s v="2022-09-02 11:55:39.781000+00:00"/>
    <m/>
    <s v="Bangalore"/>
    <m/>
    <m/>
    <m/>
    <n v="384"/>
    <m/>
    <s v="BOF - Dream Co. list - Employee Engagement Handbook - Conversation Ad"/>
    <s v="LinkedIn"/>
    <m/>
    <m/>
    <m/>
    <m/>
    <s v="PAID_SOCIAL"/>
    <m/>
    <m/>
    <m/>
    <s v="Others"/>
    <m/>
    <m/>
    <m/>
    <m/>
    <m/>
    <m/>
    <m/>
    <m/>
    <m/>
    <m/>
    <m/>
    <m/>
    <x v="5"/>
    <m/>
    <s v="user_5IQTpX6DsnoeoDfxqzqojpVoQLXPh68nhDjLS5ETjYj"/>
    <s v="Satyajit Chati"/>
    <m/>
    <m/>
    <s v="September"/>
    <s v="Gated Content"/>
    <s v="Lusha"/>
    <m/>
    <s v="Employee Engagement Handbook"/>
    <m/>
    <m/>
    <m/>
    <s v="2021-01-04 09:53:22.701000+00:00"/>
    <s v="2022-09-26 15:25:12.225000+00:00"/>
    <m/>
  </r>
  <r>
    <s v="Sonal Paithankar"/>
    <n v="15000000"/>
    <s v="INR"/>
    <n v="0"/>
    <s v="9/15/22"/>
    <s v="Sales"/>
    <s v="stat_kcR4fZg7TU7jjk1jAVua3qGLRS4J5uFayEjK5j02wtv"/>
    <s v="Unqualified"/>
    <n v="0"/>
    <s v="OpportunityStatusType.Lost"/>
    <m/>
    <m/>
    <s v="GMC"/>
    <s v="lead_2nPV9trO5qQR3TFyGl8GpvIdXKscoSgIRSvL4PRWi9y"/>
    <s v="Happiest Minds Technologies"/>
    <s v="Aditya Binani"/>
    <s v="user_Iwn6da5WKkZqwUySK0oUuCb72pFP5WEm4zAb92ijqFe"/>
    <s v="Sonal Paithankar"/>
    <s v="2022-06-27 11:11:01.004000+00:00"/>
    <s v="2022-09-02 12:34:05.351000+00:00"/>
    <m/>
    <s v="Bangalore"/>
    <m/>
    <m/>
    <m/>
    <n v="3270"/>
    <m/>
    <m/>
    <m/>
    <m/>
    <m/>
    <m/>
    <m/>
    <m/>
    <m/>
    <m/>
    <m/>
    <s v="IT Services &amp; IT Consulting"/>
    <m/>
    <m/>
    <m/>
    <m/>
    <m/>
    <m/>
    <m/>
    <m/>
    <m/>
    <m/>
    <m/>
    <m/>
    <x v="3"/>
    <m/>
    <s v="user_g5Yw4Z4XnIbmcGhJO80vdtFdd5ElcDlgYO3q8l82ODn"/>
    <s v="Aditya Binani"/>
    <m/>
    <m/>
    <s v="September"/>
    <s v="Cold Email"/>
    <m/>
    <m/>
    <m/>
    <m/>
    <m/>
    <m/>
    <s v="2021-06-07 08:49:50.987000+00:00"/>
    <s v="2022-10-20 10:15:44.858000+00:00"/>
    <m/>
  </r>
  <r>
    <s v="Sonal Paithankar"/>
    <n v="3500000"/>
    <s v="INR"/>
    <n v="0"/>
    <d v="2022-08-09T00:00:00"/>
    <s v="Sales"/>
    <s v="stat_kcR4fZg7TU7jjk1jAVua3qGLRS4J5uFayEjK5j02wtv"/>
    <s v="Unqualified"/>
    <n v="0"/>
    <s v="OpportunityStatusType.Lost"/>
    <m/>
    <m/>
    <s v="GMC 1+3 340 employees"/>
    <s v="lead_6961L6eRTlGhue3abhJaXQJOooWMaSMBl6XkynCsioZ"/>
    <s v="Xoxoday"/>
    <s v="Satyajit Chati"/>
    <s v="user_Iwn6da5WKkZqwUySK0oUuCb72pFP5WEm4zAb92ijqFe"/>
    <s v="Sonal Paithankar"/>
    <s v="2022-07-06 12:06:29.348000+00:00"/>
    <s v="2022-09-02 11:55:33.884000+00:00"/>
    <m/>
    <s v="Bangalore"/>
    <m/>
    <m/>
    <m/>
    <n v="384"/>
    <m/>
    <s v="BOF - Dream Co. list - Employee Engagement Handbook - Conversation Ad"/>
    <s v="LinkedIn"/>
    <m/>
    <m/>
    <m/>
    <m/>
    <s v="PAID_SOCIAL"/>
    <m/>
    <m/>
    <m/>
    <s v="Others"/>
    <m/>
    <m/>
    <m/>
    <m/>
    <m/>
    <m/>
    <m/>
    <m/>
    <m/>
    <m/>
    <m/>
    <m/>
    <x v="5"/>
    <m/>
    <s v="user_5IQTpX6DsnoeoDfxqzqojpVoQLXPh68nhDjLS5ETjYj"/>
    <s v="Satyajit Chati"/>
    <m/>
    <m/>
    <s v="September"/>
    <s v="Gated Content"/>
    <s v="Lusha"/>
    <m/>
    <s v="Employee Engagement Handbook"/>
    <m/>
    <m/>
    <m/>
    <s v="2021-01-04 09:53:22.701000+00:00"/>
    <s v="2022-09-26 15:25:12.225000+00:00"/>
    <s v="GMC"/>
  </r>
  <r>
    <s v="Naveen Kumar"/>
    <n v="950000"/>
    <s v="INR"/>
    <n v="0"/>
    <d v="2022-02-09T00:00:00"/>
    <s v="Sales"/>
    <s v="stat_1hn9nRJaLbI53NxPuSQgo90kRpbpKsFlwN4oEGNUTdO"/>
    <s v="Lost"/>
    <n v="0"/>
    <s v="OpportunityStatusType.Lost"/>
    <s v="cont_bJu8ENQ92q2rT7VorExdWeq3lTZmefmGx5bnhnsoY3b"/>
    <s v="Roshan Sequeira"/>
    <s v="GMC ren (1+3) - they want to continue with CARE (DIrect)"/>
    <s v="lead_AdJ1LKyvnFyL2KXVeu5j5HgBe55H03rjiOiYseqoZ5q"/>
    <s v="KONICA MINOLTA HEALTHCARE INDIA PVT LTD"/>
    <s v="Gauri Jori"/>
    <s v="user_N52PP2uP2VZc2gm0nhh6CNFSif4n85g1cdxoNFd9ct0"/>
    <s v="Naveen Kumar"/>
    <s v="2022-08-22 09:14:49.161000+00:00"/>
    <s v="2022-09-02 10:10:46.595000+00:00"/>
    <m/>
    <s v="Mumbai"/>
    <m/>
    <m/>
    <m/>
    <n v="190"/>
    <m/>
    <m/>
    <m/>
    <m/>
    <m/>
    <m/>
    <m/>
    <m/>
    <m/>
    <m/>
    <m/>
    <s v="Health, Wellness &amp; Fitness"/>
    <m/>
    <m/>
    <m/>
    <m/>
    <m/>
    <m/>
    <m/>
    <m/>
    <m/>
    <m/>
    <m/>
    <m/>
    <x v="3"/>
    <m/>
    <s v="user_5YHA1ZU4iP896lD1YJehdJcMx7ZEgWCpulT4T2c3pJ3"/>
    <s v="Gauri Jori"/>
    <m/>
    <m/>
    <s v="September"/>
    <s v="Cold Call; Gated Content"/>
    <m/>
    <m/>
    <s v="Employee Engagement Handbook"/>
    <m/>
    <m/>
    <m/>
    <s v="2021-08-25 11:24:03.438000+00:00"/>
    <s v="2022-10-08 03:09:31.123000+00:00"/>
    <m/>
  </r>
  <r>
    <s v="Kashif Ahmad"/>
    <n v="860000"/>
    <s v="INR"/>
    <n v="0"/>
    <d v="2022-04-09T00:00:00"/>
    <s v="Sales"/>
    <s v="stat_1hn9nRJaLbI53NxPuSQgo90kRpbpKsFlwN4oEGNUTdO"/>
    <s v="Lost"/>
    <n v="0"/>
    <s v="OpportunityStatusType.Lost"/>
    <s v="cont_9phfTaFwK2mBQSTMlVXBHxUoolraa0F5aH8fdI5wdev"/>
    <s v="reema banerjee"/>
    <s v="GMC Renewal"/>
    <s v="lead_PfkC4P5bntHy2TD4RoyhO4xFXEULH4qC81TCGp1iWA3"/>
    <s v="MAXXTON INDIA TECHNOLOGIES PRIVATE LIMITED"/>
    <s v="Aishwarya Nyayadhish"/>
    <s v="user_LKRhV6rhcBe0uL8u70UUGeDjbMupuho4TaiAOCbT7HT"/>
    <s v="Kashif Ahmad"/>
    <s v="2022-05-13 04:29:08.428000+00:00"/>
    <s v="2022-09-02 08:50:15.725000+00:00"/>
    <m/>
    <s v="Pune"/>
    <m/>
    <m/>
    <m/>
    <n v="124"/>
    <m/>
    <m/>
    <m/>
    <m/>
    <m/>
    <m/>
    <m/>
    <m/>
    <m/>
    <m/>
    <m/>
    <s v="IT Services &amp; IT Consulting"/>
    <m/>
    <m/>
    <m/>
    <m/>
    <m/>
    <m/>
    <m/>
    <m/>
    <m/>
    <m/>
    <m/>
    <m/>
    <x v="7"/>
    <m/>
    <s v="user_6hRQhcoLhZEDUBYaw3vS7rv6T5582sGfXq4jNRqTfUU"/>
    <s v="Aishwarya Nyayadhish"/>
    <m/>
    <m/>
    <s v="September"/>
    <s v="Gated Content"/>
    <s v="Lusha"/>
    <m/>
    <s v="Employee Wellness Handbook"/>
    <m/>
    <m/>
    <m/>
    <s v="2022-03-14 02:46:56.121000+00:00"/>
    <s v="2022-09-16 06:06:38.435000+00:00"/>
    <m/>
  </r>
  <r>
    <s v="Kashif Ahmad"/>
    <n v="25000"/>
    <s v="INR"/>
    <n v="0"/>
    <d v="2022-04-09T00:00:00"/>
    <s v="Sales"/>
    <s v="stat_1hn9nRJaLbI53NxPuSQgo90kRpbpKsFlwN4oEGNUTdO"/>
    <s v="Lost"/>
    <n v="0"/>
    <s v="OpportunityStatusType.Lost"/>
    <s v="cont_9phfTaFwK2mBQSTMlVXBHxUoolraa0F5aH8fdI5wdev"/>
    <s v="reema banerjee"/>
    <s v="GPA Renewal"/>
    <s v="lead_PfkC4P5bntHy2TD4RoyhO4xFXEULH4qC81TCGp1iWA3"/>
    <s v="MAXXTON INDIA TECHNOLOGIES PRIVATE LIMITED"/>
    <s v="Aishwarya Nyayadhish"/>
    <s v="user_LKRhV6rhcBe0uL8u70UUGeDjbMupuho4TaiAOCbT7HT"/>
    <s v="Kashif Ahmad"/>
    <s v="2022-05-13 04:29:36.560000+00:00"/>
    <s v="2022-09-02 08:50:29.587000+00:00"/>
    <m/>
    <s v="Pune"/>
    <m/>
    <m/>
    <m/>
    <n v="124"/>
    <m/>
    <m/>
    <m/>
    <m/>
    <m/>
    <m/>
    <m/>
    <m/>
    <m/>
    <m/>
    <m/>
    <s v="IT Services &amp; IT Consulting"/>
    <m/>
    <m/>
    <m/>
    <m/>
    <m/>
    <m/>
    <m/>
    <m/>
    <m/>
    <m/>
    <m/>
    <m/>
    <x v="7"/>
    <m/>
    <s v="user_6hRQhcoLhZEDUBYaw3vS7rv6T5582sGfXq4jNRqTfUU"/>
    <s v="Aishwarya Nyayadhish"/>
    <m/>
    <m/>
    <s v="September"/>
    <s v="Gated Content"/>
    <s v="Lusha"/>
    <m/>
    <s v="Employee Wellness Handbook"/>
    <m/>
    <m/>
    <m/>
    <s v="2022-03-14 02:46:56.121000+00:00"/>
    <s v="2022-09-16 06:06:38.435000+00:00"/>
    <m/>
  </r>
  <r>
    <s v="Omkar Ghate"/>
    <n v="50000"/>
    <s v="INR"/>
    <n v="0"/>
    <s v="9/30/22"/>
    <s v="Sales"/>
    <s v="stat_kcR4fZg7TU7jjk1jAVua3qGLRS4J5uFayEjK5j02wtv"/>
    <s v="Unqualified"/>
    <n v="0"/>
    <s v="OpportunityStatusType.Lost"/>
    <s v="cont_YJjwZABIuXPeuFb8dnfFtpHywK336zwJkuYG9ZmlhQy"/>
    <s v="Vijay Kumar"/>
    <s v="GPA  Public liability Sept"/>
    <s v="lead_Xr5HaYiIPZUsi9MnUD5gLzMEo0JXoi2rQY0rMLIoh1N"/>
    <s v="Nuray Chemicals Pvt. Ltd."/>
    <s v="Daya Gowda"/>
    <s v="user_9SBRjyF0n4iWuhUdqRyQkFhl2J4uyNKhFWvvJEvunX8"/>
    <s v="Omkar Ghate"/>
    <s v="2022-07-20 05:36:38.497000+00:00"/>
    <s v="2022-09-02 06:00:46.328000+00:00"/>
    <m/>
    <s v="Chennai"/>
    <m/>
    <m/>
    <m/>
    <n v="192"/>
    <m/>
    <m/>
    <m/>
    <m/>
    <m/>
    <m/>
    <m/>
    <m/>
    <m/>
    <m/>
    <m/>
    <s v="Manufacturing"/>
    <m/>
    <m/>
    <m/>
    <m/>
    <m/>
    <m/>
    <m/>
    <m/>
    <m/>
    <m/>
    <m/>
    <m/>
    <x v="5"/>
    <m/>
    <s v="user_encRk5bIEFN6ZA11h4WH2AdZTiZpogLSlMIaj0E30SZ"/>
    <s v="Daya Gowda"/>
    <m/>
    <m/>
    <s v="August; September"/>
    <s v="Cold Call"/>
    <m/>
    <m/>
    <m/>
    <m/>
    <m/>
    <m/>
    <s v="2022-04-20 10:12:56.837000+00:00"/>
    <s v="2022-09-28 04:50:12.192000+00:00"/>
    <m/>
  </r>
  <r>
    <s v="Vivek Singh"/>
    <n v="40000"/>
    <s v="INR"/>
    <n v="0"/>
    <s v="9/30/22"/>
    <s v="Sales"/>
    <s v="stat_kcR4fZg7TU7jjk1jAVua3qGLRS4J5uFayEjK5j02wtv"/>
    <s v="Unqualified"/>
    <n v="0"/>
    <s v="OpportunityStatusType.Lost"/>
    <s v="cont_Zv0KtNleJWE20n9y3vI2EVdqCN71Vn3TcN2qm9eVyqx"/>
    <s v="Ashwini Kalgutkar"/>
    <m/>
    <s v="lead_XYfEmaFiN8szQ3TVLSZFlaQfhHeJhtiLlqoT7Bd9VJm"/>
    <s v="Algorics"/>
    <s v="Prateek Wadhwa"/>
    <s v="user_6dalmZ7hmWD47jhCVGdU1SSEcFMsz9rWtW2jPORgJvj"/>
    <s v="Vivek Singh"/>
    <s v="2022-08-17 07:02:08.046000+00:00"/>
    <s v="2022-09-02 05:23:38.054000+00:00"/>
    <m/>
    <s v="Bangalore"/>
    <m/>
    <m/>
    <m/>
    <n v="110"/>
    <m/>
    <m/>
    <m/>
    <m/>
    <m/>
    <m/>
    <m/>
    <s v="PAID_SOCIAL"/>
    <m/>
    <m/>
    <m/>
    <m/>
    <m/>
    <m/>
    <m/>
    <m/>
    <m/>
    <m/>
    <m/>
    <m/>
    <m/>
    <m/>
    <m/>
    <m/>
    <x v="3"/>
    <m/>
    <s v="user_FdWFezbLzkYQcGsBUsjZO25nr2poK2nRbqV47Rs5Kfm"/>
    <s v="Prateek Wadhwa"/>
    <m/>
    <m/>
    <s v="September"/>
    <s v="Gated Content"/>
    <m/>
    <m/>
    <s v="Employee Engagement Handbook"/>
    <m/>
    <m/>
    <m/>
    <s v="2022-05-27 15:18:14.030000+00:00"/>
    <s v="2022-09-02 05:25:42.287000+00:00"/>
    <s v="GPA"/>
  </r>
  <r>
    <s v="Omkar Ghate"/>
    <n v="150000"/>
    <s v="INR"/>
    <n v="0"/>
    <s v="9/30/22"/>
    <s v="Sales"/>
    <s v="stat_kcR4fZg7TU7jjk1jAVua3qGLRS4J5uFayEjK5j02wtv"/>
    <s v="Unqualified"/>
    <n v="0"/>
    <s v="OpportunityStatusType.Lost"/>
    <m/>
    <m/>
    <m/>
    <s v="lead_wF0aMSeSiqSRSMWlN97bQ4CP66VZUY36M6XymvOhq6D"/>
    <s v="Digital Art India Pvt. Ltd."/>
    <s v="Satyam Tiwari"/>
    <s v="user_9SBRjyF0n4iWuhUdqRyQkFhl2J4uyNKhFWvvJEvunX8"/>
    <s v="Omkar Ghate"/>
    <s v="2022-03-07 05:29:50.565000+00:00"/>
    <s v="2022-09-02 06:01:12.880000+00:00"/>
    <m/>
    <s v="Pune"/>
    <m/>
    <m/>
    <m/>
    <n v="20"/>
    <m/>
    <m/>
    <m/>
    <m/>
    <m/>
    <m/>
    <m/>
    <m/>
    <m/>
    <m/>
    <m/>
    <s v="Digital Marketing &amp; Advertising"/>
    <m/>
    <m/>
    <m/>
    <m/>
    <m/>
    <m/>
    <m/>
    <m/>
    <m/>
    <m/>
    <m/>
    <m/>
    <x v="3"/>
    <m/>
    <s v="user_PApNwMjp7lPIEBp7acretouakdtYNVHpPO9ja9KoR5D"/>
    <s v="Pallab Gupta"/>
    <m/>
    <m/>
    <m/>
    <s v="Cold Call"/>
    <m/>
    <m/>
    <s v="Vaccine inbound"/>
    <m/>
    <m/>
    <m/>
    <s v="2021-04-07 08:47:28.359000+00:00"/>
    <s v="2022-09-02 06:01:12.944000+00:00"/>
    <s v="GMC"/>
  </r>
  <r>
    <s v="Vikas Gupta"/>
    <n v="2000000"/>
    <s v="INR"/>
    <n v="0"/>
    <s v="9/30/22"/>
    <s v="Sales"/>
    <s v="stat_kcR4fZg7TU7jjk1jAVua3qGLRS4J5uFayEjK5j02wtv"/>
    <s v="Unqualified"/>
    <n v="0"/>
    <s v="OpportunityStatusType.Lost"/>
    <s v="cont_BrA7whsbq2gArZ8N1YDt5YhbGlKrRbO8Nd0Q8FPscfG"/>
    <s v="Pankaj Adhav"/>
    <s v="The client wanted to create a separate policy for 5 Paisa employees but did not get approval from Group CEO and CFO for the same."/>
    <s v="lead_jAClxX8EnWAPY6hIJykkhpbqfaT0BKm0hncOViZ0L78"/>
    <s v="5Paisa"/>
    <s v="Bhairavi Jog"/>
    <s v="user_lccnw70UrYzjPcbxrA5N9qp8LF1vx6aP08yPEdeU06P"/>
    <s v="Vikas Gupta"/>
    <s v="2022-07-13 12:13:50.865000+00:00"/>
    <s v="2022-09-01 14:52:33.041000+00:00"/>
    <m/>
    <s v="Mumbai"/>
    <m/>
    <m/>
    <m/>
    <n v="550"/>
    <m/>
    <m/>
    <m/>
    <m/>
    <m/>
    <m/>
    <m/>
    <m/>
    <m/>
    <m/>
    <m/>
    <s v="Banking &amp; Finance"/>
    <m/>
    <m/>
    <m/>
    <m/>
    <m/>
    <m/>
    <m/>
    <m/>
    <m/>
    <m/>
    <m/>
    <m/>
    <x v="4"/>
    <m/>
    <s v="user_228eUmsdKIb9OItgmiDq1zD4aPZ1eqiapbaLAGeBf8g"/>
    <s v="Bhairavi Jog"/>
    <m/>
    <m/>
    <s v="September"/>
    <s v="Cold Call"/>
    <m/>
    <m/>
    <m/>
    <m/>
    <m/>
    <m/>
    <s v="2020-12-12 11:18:54.776000+00:00"/>
    <s v="2022-09-21 04:07:21.799000+00:00"/>
    <s v="GMC"/>
  </r>
  <r>
    <s v="Vivek Singh"/>
    <n v="5600000"/>
    <s v="INR"/>
    <n v="0"/>
    <d v="2022-12-09T00:00:00"/>
    <s v="Sales"/>
    <s v="stat_kcR4fZg7TU7jjk1jAVua3qGLRS4J5uFayEjK5j02wtv"/>
    <s v="Unqualified"/>
    <n v="0"/>
    <s v="OpportunityStatusType.Lost"/>
    <s v="cont_PbMDjnuW8oyuKlOaGsgSaKXMMHZSd3dePcPB8JmWcRQ"/>
    <s v="Pradeep Kumar Gunasekaran"/>
    <s v="GMC Renewal"/>
    <s v="lead_rXIzvhXQxAYhh98w405UkmVCoZhKsl7lbnQ8qjoa0Au"/>
    <s v="Kaar Technologies"/>
    <s v="Trupti Suryavanshi"/>
    <s v="user_6dalmZ7hmWD47jhCVGdU1SSEcFMsz9rWtW2jPORgJvj"/>
    <s v="Vivek Singh"/>
    <s v="2022-08-11 11:25:28.716000+00:00"/>
    <s v="2022-09-01 18:24:09.603000+00:00"/>
    <m/>
    <s v="Chennai"/>
    <m/>
    <m/>
    <m/>
    <n v="700"/>
    <m/>
    <m/>
    <m/>
    <m/>
    <m/>
    <m/>
    <m/>
    <m/>
    <m/>
    <m/>
    <m/>
    <s v="IT Services &amp; IT Consulting"/>
    <m/>
    <m/>
    <m/>
    <m/>
    <m/>
    <m/>
    <m/>
    <m/>
    <m/>
    <m/>
    <m/>
    <m/>
    <x v="3"/>
    <m/>
    <s v="user_L8E6IFhq6UCzKLHa45LUUTZCznDuyDwFrGaEp9DXiUM"/>
    <s v="Trupti Suryavanshi"/>
    <m/>
    <m/>
    <s v="September"/>
    <s v="Gated Content; Warm Referral"/>
    <s v="Ref - Bhushan"/>
    <m/>
    <s v="Downloaded the guide: Employee Wellness Handbook"/>
    <m/>
    <m/>
    <m/>
    <s v="2021-12-13 06:26:34.591000+00:00"/>
    <s v="2022-10-03 01:25:51.188000+00:00"/>
    <s v="GMC"/>
  </r>
  <r>
    <s v="Vivek Singh"/>
    <n v="500000"/>
    <s v="INR"/>
    <n v="0"/>
    <s v="9/30/22"/>
    <s v="Sales"/>
    <s v="stat_kcR4fZg7TU7jjk1jAVua3qGLRS4J5uFayEjK5j02wtv"/>
    <s v="Unqualified"/>
    <n v="0"/>
    <s v="OpportunityStatusType.Lost"/>
    <s v="cont_Zv0KtNleJWE20n9y3vI2EVdqCN71Vn3TcN2qm9eVyqx"/>
    <s v="Ashwini Kalgutkar"/>
    <m/>
    <s v="lead_XYfEmaFiN8szQ3TVLSZFlaQfhHeJhtiLlqoT7Bd9VJm"/>
    <s v="Algorics"/>
    <s v="Prateek Wadhwa"/>
    <s v="user_6dalmZ7hmWD47jhCVGdU1SSEcFMsz9rWtW2jPORgJvj"/>
    <s v="Vivek Singh"/>
    <s v="2022-08-17 07:01:45.895000+00:00"/>
    <s v="2022-09-02 05:23:31.520000+00:00"/>
    <m/>
    <s v="Bangalore"/>
    <m/>
    <m/>
    <m/>
    <n v="110"/>
    <m/>
    <m/>
    <m/>
    <m/>
    <m/>
    <m/>
    <m/>
    <s v="PAID_SOCIAL"/>
    <m/>
    <m/>
    <m/>
    <m/>
    <m/>
    <m/>
    <m/>
    <m/>
    <m/>
    <m/>
    <m/>
    <m/>
    <m/>
    <m/>
    <m/>
    <m/>
    <x v="3"/>
    <m/>
    <s v="user_FdWFezbLzkYQcGsBUsjZO25nr2poK2nRbqV47Rs5Kfm"/>
    <s v="Prateek Wadhwa"/>
    <m/>
    <m/>
    <s v="September"/>
    <s v="Gated Content"/>
    <m/>
    <m/>
    <s v="Employee Engagement Handbook"/>
    <m/>
    <m/>
    <m/>
    <s v="2022-05-27 15:18:14.030000+00:00"/>
    <s v="2022-09-02 05:25:42.287000+00:00"/>
    <s v="GMC"/>
  </r>
  <r>
    <s v="Vikas Gupta"/>
    <n v="600000"/>
    <s v="INR"/>
    <n v="0"/>
    <s v="9/29/22"/>
    <s v="Sales"/>
    <s v="stat_1hn9nRJaLbI53NxPuSQgo90kRpbpKsFlwN4oEGNUTdO"/>
    <s v="Lost"/>
    <n v="0"/>
    <s v="OpportunityStatusType.Lost"/>
    <s v="cont_QyOsCGN9tfRAzxPDWuPCE7ObIY24CJYSk5Ox7rlTnvp"/>
    <s v="Snehal Salian"/>
    <s v="The client used us just for quote comparisons."/>
    <s v="lead_qFvtD5XvWmq5Vp68KiXPb9Pr7M8UhLCDpwNEXigTPhu"/>
    <s v="GEP Worldwide"/>
    <s v="Shreenath Bhat"/>
    <s v="user_lccnw70UrYzjPcbxrA5N9qp8LF1vx6aP08yPEdeU06P"/>
    <s v="Vikas Gupta"/>
    <s v="2022-07-20 05:54:48.639000+00:00"/>
    <s v="2022-09-01 14:48:01.002000+00:00"/>
    <m/>
    <s v="Mumbai"/>
    <m/>
    <m/>
    <m/>
    <n v="1000"/>
    <m/>
    <m/>
    <s v="Facebook"/>
    <m/>
    <m/>
    <m/>
    <m/>
    <s v="PAID_SOCIAL"/>
    <m/>
    <m/>
    <m/>
    <s v="IT Services &amp; IT Consulting"/>
    <m/>
    <m/>
    <m/>
    <m/>
    <m/>
    <m/>
    <m/>
    <m/>
    <m/>
    <m/>
    <m/>
    <m/>
    <x v="5"/>
    <m/>
    <s v="user_vMd4rmcrSbjykdyL2J7rrYn84SWdcNc5FKligrmItPw"/>
    <s v="Shreenath Bhat"/>
    <m/>
    <m/>
    <s v="August"/>
    <s v="Cold Call"/>
    <s v="Naukri.com"/>
    <m/>
    <s v="Employee Engagement Handbook"/>
    <m/>
    <m/>
    <m/>
    <s v="2021-10-26 11:53:57.041000+00:00"/>
    <s v="2022-10-20 06:26:50.038000+00:00"/>
    <s v="GMC"/>
  </r>
  <r>
    <s v="Vikas Gupta"/>
    <n v="13000000"/>
    <s v="INR"/>
    <n v="0"/>
    <d v="2022-04-09T00:00:00"/>
    <s v="Sales"/>
    <s v="stat_1hn9nRJaLbI53NxPuSQgo90kRpbpKsFlwN4oEGNUTdO"/>
    <s v="Lost"/>
    <n v="0"/>
    <s v="OpportunityStatusType.Lost"/>
    <s v="cont_QyOsCGN9tfRAzxPDWuPCE7ObIY24CJYSk5Ox7rlTnvp"/>
    <s v="Snehal Salian"/>
    <s v="The client used us just for quote comparisons."/>
    <s v="lead_qFvtD5XvWmq5Vp68KiXPb9Pr7M8UhLCDpwNEXigTPhu"/>
    <s v="GEP Worldwide"/>
    <s v="Shreenath Bhat"/>
    <s v="user_lccnw70UrYzjPcbxrA5N9qp8LF1vx6aP08yPEdeU06P"/>
    <s v="Vikas Gupta"/>
    <s v="2022-06-27 09:27:18.552000+00:00"/>
    <s v="2022-09-01 14:47:42.724000+00:00"/>
    <m/>
    <s v="Mumbai"/>
    <m/>
    <m/>
    <m/>
    <n v="1000"/>
    <m/>
    <m/>
    <s v="Facebook"/>
    <m/>
    <m/>
    <m/>
    <m/>
    <s v="PAID_SOCIAL"/>
    <m/>
    <m/>
    <m/>
    <s v="IT Services &amp; IT Consulting"/>
    <m/>
    <m/>
    <m/>
    <m/>
    <m/>
    <m/>
    <m/>
    <m/>
    <m/>
    <m/>
    <m/>
    <m/>
    <x v="5"/>
    <m/>
    <s v="user_vMd4rmcrSbjykdyL2J7rrYn84SWdcNc5FKligrmItPw"/>
    <s v="Shreenath Bhat"/>
    <m/>
    <m/>
    <s v="August"/>
    <s v="Cold Call"/>
    <s v="Naukri.com"/>
    <m/>
    <s v="Employee Engagement Handbook"/>
    <m/>
    <m/>
    <m/>
    <s v="2021-10-26 11:53:57.041000+00:00"/>
    <s v="2022-10-20 06:26:50.038000+00:00"/>
    <s v="GMC"/>
  </r>
  <r>
    <s v="Abhiroop Ganguly"/>
    <n v="2900000"/>
    <s v="INR"/>
    <n v="0"/>
    <s v="8/31/22"/>
    <s v="Sales"/>
    <s v="stat_1hn9nRJaLbI53NxPuSQgo90kRpbpKsFlwN4oEGNUTdO"/>
    <s v="Lost"/>
    <n v="0"/>
    <s v="OpportunityStatusType.Lost"/>
    <s v="cont_DzCBPjQ9Z6sQQeUHNliG3Bp6un0E0fQ6DcpLEXpp5Tq"/>
    <s v="Pallavi Chavan"/>
    <s v="GMC Renewal"/>
    <s v="lead_YR8PfCCSCEt51A7y8M3jwNho3TKt7EDUZrfaSIkUhIy"/>
    <s v="Jendamark India Pvt.Ltd."/>
    <s v="Trupti Suryavanshi"/>
    <s v="user_U27GK6WjhLhUhi1EDKXV57xMpn8n8DMIOjci1q3UReZ"/>
    <s v="Abhiroop Ganguly"/>
    <s v="2022-06-10 12:07:11.605000+00:00"/>
    <s v="2022-09-01 13:49:23.852000+00:00"/>
    <m/>
    <s v="Pune"/>
    <m/>
    <m/>
    <m/>
    <n v="170"/>
    <m/>
    <m/>
    <m/>
    <m/>
    <m/>
    <m/>
    <m/>
    <s v="PAID_SOCIAL"/>
    <m/>
    <m/>
    <m/>
    <m/>
    <m/>
    <m/>
    <m/>
    <m/>
    <m/>
    <m/>
    <m/>
    <m/>
    <m/>
    <m/>
    <m/>
    <m/>
    <x v="3"/>
    <m/>
    <s v="user_L8E6IFhq6UCzKLHa45LUUTZCznDuyDwFrGaEp9DXiUM"/>
    <s v="Trupti Suryavanshi"/>
    <m/>
    <m/>
    <s v="September"/>
    <s v="Gated Content; Inbound"/>
    <m/>
    <m/>
    <s v="Employee Engagement Handbook"/>
    <m/>
    <m/>
    <m/>
    <s v="2021-07-22 11:14:41.435000+00:00"/>
    <s v="2022-09-24 00:05:08.545000+00:00"/>
    <s v="GMC"/>
  </r>
  <r>
    <s v="Omkar Ghate"/>
    <n v="100000"/>
    <s v="INR"/>
    <n v="0"/>
    <s v="8/31/22"/>
    <s v="Sales"/>
    <s v="stat_kcR4fZg7TU7jjk1jAVua3qGLRS4J5uFayEjK5j02wtv"/>
    <s v="Unqualified"/>
    <n v="0"/>
    <s v="OpportunityStatusType.Lost"/>
    <m/>
    <m/>
    <s v="GMC-fresh"/>
    <s v="lead_Au0TKg25kwN0LKDqh4CJnYf0IG0pQ2VqA8LlM7tuo5H"/>
    <s v="KOLO APP PTE LTD"/>
    <s v="Bharti Bankey"/>
    <s v="user_9SBRjyF0n4iWuhUdqRyQkFhl2J4uyNKhFWvvJEvunX8"/>
    <s v="Omkar Ghate"/>
    <s v="2022-05-11 04:07:50.547000+00:00"/>
    <s v="2022-09-01 10:56:13.728000+00:00"/>
    <m/>
    <s v="Bangalore"/>
    <m/>
    <s v="2022-04-19 11:49:24+00:00"/>
    <m/>
    <n v="25"/>
    <m/>
    <m/>
    <m/>
    <m/>
    <m/>
    <m/>
    <m/>
    <s v="ORGANIC_SEARCH"/>
    <m/>
    <m/>
    <m/>
    <m/>
    <m/>
    <m/>
    <m/>
    <m/>
    <m/>
    <m/>
    <m/>
    <m/>
    <m/>
    <m/>
    <m/>
    <m/>
    <x v="3"/>
    <m/>
    <s v="user_aM3WaaSUQQmaNnsm9l2FQRVWUEr8RN2ZdXzsuQUalQ3"/>
    <s v="Bharti Bankey"/>
    <s v="Siddharth Angolkar"/>
    <m/>
    <m/>
    <s v="Inbound"/>
    <s v="Inbound via website"/>
    <m/>
    <s v="Employee Count 25"/>
    <m/>
    <m/>
    <m/>
    <s v="2022-04-19 11:52:06.259000+00:00"/>
    <s v="2022-09-01 10:56:13.796000+00:00"/>
    <m/>
  </r>
  <r>
    <s v="Sameer Iftekhari"/>
    <n v="25641"/>
    <s v="INR"/>
    <n v="100"/>
    <d v="2022-01-09T00:00:00"/>
    <s v="Sales"/>
    <s v="stat_OZRiD1474QRJIpvnjHCZfiIvKcVD6mIKSSTzg8SwDVx"/>
    <s v="Won- Payment Completed"/>
    <n v="1"/>
    <s v="OpportunityStatusType.Won"/>
    <m/>
    <m/>
    <s v="Non-EB"/>
    <s v="lead_Oz5893MoR7ALCurxI8Y24tbXgkdSKw6r9WTLjUWz5dV"/>
    <s v="DIGIVRIDDHI TECHNOLOGIES PRIVATE LIMITED"/>
    <s v="Bharti Bankey"/>
    <s v="user_aM3WaaSUQQmaNnsm9l2FQRVWUEr8RN2ZdXzsuQUalQ3"/>
    <s v="Bharti Bankey"/>
    <s v="2022-09-01 10:06:53.385000+00:00"/>
    <s v="2022-09-01 10:06:53.385000+00:00"/>
    <m/>
    <s v="Mumbai"/>
    <m/>
    <s v="2021-09-18 02:02:57+00:00"/>
    <m/>
    <n v="40"/>
    <m/>
    <m/>
    <m/>
    <m/>
    <m/>
    <m/>
    <m/>
    <s v="PAID_SOCIAL"/>
    <m/>
    <m/>
    <m/>
    <s v="IT Services &amp; IT Consulting"/>
    <m/>
    <m/>
    <m/>
    <m/>
    <m/>
    <m/>
    <m/>
    <m/>
    <m/>
    <m/>
    <m/>
    <m/>
    <x v="3"/>
    <m/>
    <s v="user_aM3WaaSUQQmaNnsm9l2FQRVWUEr8RN2ZdXzsuQUalQ3"/>
    <s v="Bharti Bankey"/>
    <m/>
    <m/>
    <s v="November"/>
    <s v="Gated Content; Inbound"/>
    <s v="Inbound via website"/>
    <m/>
    <s v="Employee Count 25"/>
    <m/>
    <m/>
    <m/>
    <s v="2021-09-18 02:05:42.373000+00:00"/>
    <s v="2022-10-20 06:16:50.382000+00:00"/>
    <m/>
  </r>
  <r>
    <s v="Abhishek Chauhan"/>
    <n v="105000"/>
    <s v="INR"/>
    <n v="0"/>
    <s v="9/15/22"/>
    <s v="Sales"/>
    <s v="stat_kcR4fZg7TU7jjk1jAVua3qGLRS4J5uFayEjK5j02wtv"/>
    <s v="Unqualified"/>
    <n v="0"/>
    <s v="OpportunityStatusType.Lost"/>
    <s v="cont_3bVfpbvV3jZZ7liFUmOwxDOgF0mh13xUmsX7gjSvIAA"/>
    <s v="Sheena Israni"/>
    <s v="~20 employees No immediate requirement."/>
    <s v="lead_smhXBvHUUVygsaFhI1xC5IkRJj4z19YL0bFlKSweVlN"/>
    <s v="Voxxy Media (Fresh)"/>
    <s v="Nikhil Ahuja"/>
    <s v="user_ojX3B6giQCeKnOjqd4gdwXUl0CqqHMXNORvxR6POXn6"/>
    <s v="Abhishek Chauhan"/>
    <s v="2022-03-28 08:57:15.953000+00:00"/>
    <s v="2022-09-01 10:41:05.901000+00:00"/>
    <m/>
    <m/>
    <m/>
    <m/>
    <m/>
    <n v="20"/>
    <m/>
    <m/>
    <m/>
    <m/>
    <m/>
    <m/>
    <m/>
    <m/>
    <m/>
    <m/>
    <m/>
    <m/>
    <m/>
    <m/>
    <m/>
    <m/>
    <m/>
    <m/>
    <m/>
    <m/>
    <m/>
    <m/>
    <m/>
    <m/>
    <x v="3"/>
    <m/>
    <s v="user_ocHSJH83OJnHCvKyMbjx8WOOK8PMgAUGIj1qK0q0dMV"/>
    <s v="Nikhil Ahuja"/>
    <m/>
    <m/>
    <m/>
    <s v="Gated Content"/>
    <m/>
    <m/>
    <s v="Employee Engagement Handbook"/>
    <m/>
    <m/>
    <m/>
    <s v="2022-03-28 07:08:22.120000+00:00"/>
    <s v="2022-09-22 06:44:23.199000+00:00"/>
    <s v="GMC"/>
  </r>
  <r>
    <s v="Abhishek Chauhan"/>
    <n v="450000"/>
    <s v="INR"/>
    <n v="0"/>
    <s v="9/30/22"/>
    <s v="Sales"/>
    <s v="stat_kcR4fZg7TU7jjk1jAVua3qGLRS4J5uFayEjK5j02wtv"/>
    <s v="Unqualified"/>
    <n v="0"/>
    <s v="OpportunityStatusType.Lost"/>
    <m/>
    <m/>
    <m/>
    <s v="lead_v27ityW4v7Oe3wTAFhEA0PEFBC7HA7ihUEexqD7SjsK"/>
    <s v="EDUMARZ (Fresh)"/>
    <s v="Satyam Tiwari"/>
    <s v="user_ojX3B6giQCeKnOjqd4gdwXUl0CqqHMXNORvxR6POXn6"/>
    <s v="Abhishek Chauhan"/>
    <s v="2022-07-26 10:32:34.844000+00:00"/>
    <s v="2022-09-01 07:57:22.617000+00:00"/>
    <m/>
    <s v="Bangalore"/>
    <m/>
    <m/>
    <m/>
    <n v="150"/>
    <m/>
    <m/>
    <m/>
    <m/>
    <m/>
    <m/>
    <m/>
    <m/>
    <m/>
    <m/>
    <m/>
    <s v="Education"/>
    <m/>
    <m/>
    <m/>
    <m/>
    <m/>
    <m/>
    <m/>
    <m/>
    <m/>
    <m/>
    <m/>
    <m/>
    <x v="3"/>
    <m/>
    <s v="user_2YgShwgjLNI4FjAqgE9PtKsdIaGh919JGcFG919fe5B"/>
    <s v="Satyam Tiwari"/>
    <m/>
    <m/>
    <m/>
    <s v="Gated Content"/>
    <m/>
    <m/>
    <s v="Employee Wellness Handbook"/>
    <m/>
    <m/>
    <m/>
    <s v="2022-02-02 13:44:19.463000+00:00"/>
    <s v="2022-09-01 07:57:22.690000+00:00"/>
    <s v="GMC"/>
  </r>
  <r>
    <s v="Mayur Gadiyar"/>
    <n v="229000"/>
    <s v="INR"/>
    <n v="100"/>
    <d v="2022-01-09T00:00:00"/>
    <s v="Sales"/>
    <s v="stat_OZRiD1474QRJIpvnjHCZfiIvKcVD6mIKSSTzg8SwDVx"/>
    <s v="Won- Payment Completed"/>
    <n v="1"/>
    <s v="OpportunityStatusType.Won"/>
    <m/>
    <m/>
    <s v="GMC (1+3)-Renewal"/>
    <s v="lead_Gc9uc77k8Qk4EViKOTzdSfLnL6hoxi5kIjvAT10BtzK"/>
    <s v="Mindwave Media Pvt Ltd!!"/>
    <s v="Bhairavi Jog"/>
    <s v="user_bdUPAGjcS7p6513So3N4g3aWNS5HuBuVJi7bvCPAsLt"/>
    <s v="Mayur Gadiyar"/>
    <s v="2022-08-11 05:31:08.932000+00:00"/>
    <s v="2022-09-01 07:03:39.679000+00:00"/>
    <m/>
    <s v="Pune"/>
    <m/>
    <m/>
    <m/>
    <n v="45"/>
    <m/>
    <m/>
    <m/>
    <m/>
    <m/>
    <m/>
    <m/>
    <m/>
    <m/>
    <m/>
    <m/>
    <s v="Digital Marketing &amp; Advertising"/>
    <m/>
    <m/>
    <m/>
    <m/>
    <m/>
    <m/>
    <m/>
    <m/>
    <m/>
    <m/>
    <m/>
    <m/>
    <x v="8"/>
    <m/>
    <s v="user_228eUmsdKIb9OItgmiDq1zD4aPZ1eqiapbaLAGeBf8g"/>
    <s v="Bhairavi Jog"/>
    <s v="Dr. Anil More"/>
    <m/>
    <s v="August"/>
    <s v="Cold Call"/>
    <m/>
    <m/>
    <m/>
    <m/>
    <m/>
    <m/>
    <s v="2022-07-01 11:14:50.180000+00:00"/>
    <s v="2022-10-13 04:21:26.676000+00:00"/>
    <s v="GMC"/>
  </r>
  <r>
    <s v="Mayur Gadiyar"/>
    <n v="11500"/>
    <s v="INR"/>
    <n v="100"/>
    <d v="2022-01-09T00:00:00"/>
    <s v="Sales"/>
    <s v="stat_OZRiD1474QRJIpvnjHCZfiIvKcVD6mIKSSTzg8SwDVx"/>
    <s v="Won- Payment Completed"/>
    <n v="1"/>
    <s v="OpportunityStatusType.Won"/>
    <m/>
    <m/>
    <s v="GPA"/>
    <s v="lead_Gc9uc77k8Qk4EViKOTzdSfLnL6hoxi5kIjvAT10BtzK"/>
    <s v="Mindwave Media Pvt Ltd!!"/>
    <s v="Bhairavi Jog"/>
    <s v="user_bdUPAGjcS7p6513So3N4g3aWNS5HuBuVJi7bvCPAsLt"/>
    <s v="Mayur Gadiyar"/>
    <s v="2022-08-11 12:53:57.218000+00:00"/>
    <s v="2022-09-01 07:03:54.415000+00:00"/>
    <m/>
    <s v="Pune"/>
    <m/>
    <m/>
    <m/>
    <n v="45"/>
    <m/>
    <m/>
    <m/>
    <m/>
    <m/>
    <m/>
    <m/>
    <m/>
    <m/>
    <m/>
    <m/>
    <s v="Digital Marketing &amp; Advertising"/>
    <m/>
    <m/>
    <m/>
    <m/>
    <m/>
    <m/>
    <m/>
    <m/>
    <m/>
    <m/>
    <m/>
    <m/>
    <x v="8"/>
    <m/>
    <s v="user_228eUmsdKIb9OItgmiDq1zD4aPZ1eqiapbaLAGeBf8g"/>
    <s v="Bhairavi Jog"/>
    <s v="Dr. Anil More"/>
    <m/>
    <s v="August"/>
    <s v="Cold Call"/>
    <m/>
    <m/>
    <m/>
    <m/>
    <m/>
    <m/>
    <s v="2022-07-01 11:14:50.180000+00:00"/>
    <s v="2022-10-13 04:21:26.676000+00:00"/>
    <s v="GPA"/>
  </r>
  <r>
    <s v="Satyajit Chati"/>
    <n v="60000"/>
    <s v="INR"/>
    <n v="50"/>
    <s v="9/20/22"/>
    <s v="Sales"/>
    <s v="stat_LAF6zc710op7pnBQxMZo0IXU6mVHAxtY6FLz1R7BEWw"/>
    <s v="Data Received"/>
    <n v="0"/>
    <s v="OpportunityStatusType.Active"/>
    <s v="cont_E5mbsAvUhkaw3plmmOZPoTYWC4t4w4TbYrldrfVTsWO"/>
    <s v="Jasjit Chopra"/>
    <s v="GMC renewal"/>
    <s v="lead_1nxEpuwndW3Xh7tQQuvK622xb1u5kU1P0muyb6GIqmh"/>
    <s v="Penthara Technologies LLP"/>
    <s v="Trupti Suryavanshi"/>
    <s v="user_L8E6IFhq6UCzKLHa45LUUTZCznDuyDwFrGaEp9DXiUM"/>
    <s v="Trupti Suryavanshi"/>
    <s v="2022-09-01 06:18:33.648000+00:00"/>
    <s v="2022-09-01 06:19:05.667000+00:00"/>
    <m/>
    <s v="Chandigarh"/>
    <m/>
    <s v="2021-02-12 08:13:35+00:00"/>
    <m/>
    <n v="9"/>
    <m/>
    <m/>
    <m/>
    <m/>
    <m/>
    <m/>
    <m/>
    <m/>
    <m/>
    <m/>
    <m/>
    <s v="IT Services &amp; IT Consulting"/>
    <m/>
    <m/>
    <m/>
    <m/>
    <m/>
    <m/>
    <m/>
    <m/>
    <m/>
    <m/>
    <m/>
    <m/>
    <x v="6"/>
    <m/>
    <s v="user_aM3WaaSUQQmaNnsm9l2FQRVWUEr8RN2ZdXzsuQUalQ3"/>
    <s v="Bharti Bankey"/>
    <m/>
    <m/>
    <s v="March"/>
    <s v="Inbound"/>
    <s v="Inbound via website"/>
    <m/>
    <s v="Employee Count 25"/>
    <m/>
    <m/>
    <m/>
    <s v="2021-02-12 08:16:18.291000+00:00"/>
    <s v="2022-09-14 05:15:10.136000+00:00"/>
    <s v="GMC"/>
  </r>
  <r>
    <s v="Prateek Wadhwa"/>
    <n v="150000"/>
    <s v="INR"/>
    <n v="0"/>
    <s v="9/30/22"/>
    <s v="Sales"/>
    <s v="stat_kcR4fZg7TU7jjk1jAVua3qGLRS4J5uFayEjK5j02wtv"/>
    <s v="Unqualified"/>
    <n v="0"/>
    <s v="OpportunityStatusType.Lost"/>
    <s v="cont_ROy2mJh5KS3BIJaVzWhUJPyv2xuoMRH4OAFeRdFBrdO"/>
    <s v="Praveen Gaikwad"/>
    <s v="Fresh- on hold"/>
    <s v="lead_LVVEAGuSZQV5Q4MxSLZqdTAakklAVIQvaUnBnRwZ63T"/>
    <s v="Kagome food's India"/>
    <s v="Prateek Wadhwa"/>
    <s v="user_FdWFezbLzkYQcGsBUsjZO25nr2poK2nRbqV47Rs5Kfm"/>
    <s v="Prateek Wadhwa"/>
    <s v="2022-07-21 11:40:09.092000+00:00"/>
    <s v="2022-09-01 06:22:42.093000+00:00"/>
    <m/>
    <s v="Mumbai"/>
    <m/>
    <m/>
    <m/>
    <n v="40"/>
    <m/>
    <m/>
    <s v="Facebook"/>
    <m/>
    <m/>
    <m/>
    <m/>
    <s v="PAID_SOCIAL"/>
    <m/>
    <m/>
    <m/>
    <s v="Manufacturing"/>
    <m/>
    <m/>
    <m/>
    <m/>
    <m/>
    <m/>
    <m/>
    <m/>
    <m/>
    <m/>
    <m/>
    <m/>
    <x v="5"/>
    <m/>
    <s v="user_FdWFezbLzkYQcGsBUsjZO25nr2poK2nRbqV47Rs5Kfm"/>
    <s v="Prateek Wadhwa"/>
    <s v="Kunal Hire; Shriram Kulkarni"/>
    <m/>
    <s v="August; November; September"/>
    <s v="Gated Content"/>
    <m/>
    <m/>
    <s v="Employee Engagement Handbook"/>
    <m/>
    <m/>
    <m/>
    <s v="2022-07-15 08:14:52.416000+00:00"/>
    <s v="2022-10-19 09:53:01.241000+00:00"/>
    <s v="GTL"/>
  </r>
  <r>
    <s v="Sarvesh Pawar"/>
    <n v="100000"/>
    <s v="INR"/>
    <n v="0"/>
    <s v="9/20/22"/>
    <s v="Sales"/>
    <s v="stat_1hn9nRJaLbI53NxPuSQgo90kRpbpKsFlwN4oEGNUTdO"/>
    <s v="Lost"/>
    <n v="0"/>
    <s v="OpportunityStatusType.Lost"/>
    <s v="cont_tK9jvBuBYtd9mCPIjS6humfVZ8DrGXDzkweH8sQOiLv"/>
    <s v="Kreya Shah"/>
    <m/>
    <s v="lead_szZJaaN649qW5qAHO8KmXGruQfKrv4ErOwWVdp6ZTtl"/>
    <s v="Ecosmob Technologies"/>
    <s v="Sarvesh Pawar"/>
    <s v="user_A8KOTZADnUtEQOLt4nSLAmteNStuGh80js75RYjrXVt"/>
    <s v="Sarvesh Pawar"/>
    <s v="2022-07-13 10:44:25.052000+00:00"/>
    <s v="2022-09-01 06:28:12.500000+00:00"/>
    <m/>
    <s v="Ahmedabad"/>
    <m/>
    <m/>
    <m/>
    <n v="300"/>
    <m/>
    <m/>
    <m/>
    <m/>
    <m/>
    <m/>
    <m/>
    <m/>
    <m/>
    <m/>
    <m/>
    <s v="IT Services &amp; IT Consulting"/>
    <m/>
    <m/>
    <m/>
    <m/>
    <m/>
    <m/>
    <m/>
    <m/>
    <m/>
    <m/>
    <m/>
    <m/>
    <x v="3"/>
    <m/>
    <s v="user_A8KOTZADnUtEQOLt4nSLAmteNStuGh80js75RYjrXVt"/>
    <s v="Sarvesh Pawar"/>
    <m/>
    <m/>
    <s v="February; October; September"/>
    <s v="Cold Call"/>
    <m/>
    <m/>
    <m/>
    <m/>
    <m/>
    <m/>
    <s v="2022-03-09 17:10:45.652000+00:00"/>
    <s v="2022-09-21 10:10:55.742000+00:00"/>
    <s v="NON EB"/>
  </r>
  <r>
    <s v="Mayur Gadiyar"/>
    <n v="195000"/>
    <s v="INR"/>
    <n v="100"/>
    <d v="2022-01-09T00:00:00"/>
    <s v="Sales"/>
    <s v="stat_OZRiD1474QRJIpvnjHCZfiIvKcVD6mIKSSTzg8SwDVx"/>
    <s v="Won- Payment Completed"/>
    <n v="1"/>
    <s v="OpportunityStatusType.Won"/>
    <s v="cont_UNhW5VkZnR6TRo5ZkaaIYKFQZh55CvpJLiA3Gzs3Gnp"/>
    <s v="Athikur Ansari"/>
    <s v="GMC - Renewal; 1+3 policy;"/>
    <s v="lead_rVZTmpA4IxhfAHMF3UZEYN3l51iyZ4KbH8Id2z4K1ix"/>
    <s v="Cerebrate Solutions"/>
    <s v="Shreenath Bhat"/>
    <s v="user_bdUPAGjcS7p6513So3N4g3aWNS5HuBuVJi7bvCPAsLt"/>
    <s v="Mayur Gadiyar"/>
    <s v="2022-08-19 11:15:17.544000+00:00"/>
    <s v="2022-09-01 06:08:51.746000+00:00"/>
    <m/>
    <s v="Mumbai"/>
    <m/>
    <m/>
    <m/>
    <n v="61"/>
    <m/>
    <m/>
    <m/>
    <m/>
    <m/>
    <m/>
    <m/>
    <m/>
    <m/>
    <m/>
    <m/>
    <s v="Digital Marketing &amp; Advertising"/>
    <m/>
    <m/>
    <m/>
    <m/>
    <m/>
    <m/>
    <m/>
    <m/>
    <m/>
    <m/>
    <m/>
    <m/>
    <x v="3"/>
    <m/>
    <s v="user_vMd4rmcrSbjykdyL2J7rrYn84SWdcNc5FKligrmItPw"/>
    <s v="Shreenath Bhat"/>
    <s v="Dr. Anil More"/>
    <m/>
    <m/>
    <s v="Cold Call"/>
    <s v="Lusha"/>
    <m/>
    <m/>
    <m/>
    <m/>
    <m/>
    <s v="2022-08-01 10:06:13.267000+00:00"/>
    <s v="2022-10-19 06:48:10.506000+00:00"/>
    <s v="GMC"/>
  </r>
  <r>
    <s v="Sanket Kulkarni"/>
    <n v="18200000"/>
    <s v="INR"/>
    <n v="100"/>
    <s v="8/25/22"/>
    <s v="Sales"/>
    <s v="stat_OZRiD1474QRJIpvnjHCZfiIvKcVD6mIKSSTzg8SwDVx"/>
    <s v="Won- Payment Completed"/>
    <n v="1"/>
    <s v="OpportunityStatusType.Won"/>
    <m/>
    <m/>
    <m/>
    <s v="lead_AV5593EdCIVEDBHLpcc7hYGqNj4vfSIsR3TsYQXk6Td"/>
    <s v="MANPOWERGROUP SERVICES INDIA PVT. LTD"/>
    <s v="Sanket Kulkarni"/>
    <s v="user_k8sSUtRXfYEMul9CBIF4ZOmv3vnev5cdEvVZbtETMKp"/>
    <s v="Sanket Kulkarni"/>
    <s v="2022-08-23 15:55:19.165000+00:00"/>
    <s v="2022-09-01 05:42:55.021000+00:00"/>
    <m/>
    <s v="Pune"/>
    <m/>
    <m/>
    <m/>
    <n v="4378"/>
    <m/>
    <m/>
    <m/>
    <m/>
    <m/>
    <m/>
    <m/>
    <m/>
    <m/>
    <m/>
    <m/>
    <s v="HR / Staffing / Recruitment"/>
    <m/>
    <m/>
    <m/>
    <m/>
    <m/>
    <m/>
    <m/>
    <m/>
    <m/>
    <m/>
    <m/>
    <m/>
    <x v="8"/>
    <m/>
    <s v="user_A8KOTZADnUtEQOLt4nSLAmteNStuGh80js75RYjrXVt"/>
    <s v="Sarvesh Pawar"/>
    <m/>
    <m/>
    <s v="August"/>
    <s v="Cold Call"/>
    <m/>
    <m/>
    <m/>
    <m/>
    <m/>
    <m/>
    <s v="2022-08-23 08:39:42.231000+00:00"/>
    <s v="2022-10-20 10:18:55.346000+00:00"/>
    <s v="GMC"/>
  </r>
  <r>
    <s v="Satyam Tiwari"/>
    <n v="40000"/>
    <s v="INR"/>
    <n v="0"/>
    <s v="8/26/22"/>
    <s v="Sales"/>
    <s v="stat_1hn9nRJaLbI53NxPuSQgo90kRpbpKsFlwN4oEGNUTdO"/>
    <s v="Lost"/>
    <n v="0"/>
    <s v="OpportunityStatusType.Lost"/>
    <m/>
    <m/>
    <s v="Got the quote of 30K"/>
    <s v="lead_evZgJMFwTkn5S0aYM63Q5XPOrtQbSh02sUIHt8t5gjv"/>
    <s v="ADF Foods Ltd"/>
    <s v="Satyam Tiwari"/>
    <s v="user_2YgShwgjLNI4FjAqgE9PtKsdIaGh919JGcFG919fe5B"/>
    <s v="Satyam Tiwari"/>
    <s v="2022-08-08 11:03:34.417000+00:00"/>
    <s v="2022-09-01 05:50:47.841000+00:00"/>
    <m/>
    <s v="Mumbai"/>
    <m/>
    <m/>
    <m/>
    <n v="170"/>
    <m/>
    <m/>
    <m/>
    <m/>
    <m/>
    <m/>
    <m/>
    <m/>
    <m/>
    <m/>
    <m/>
    <s v="Food &amp; Beverages"/>
    <m/>
    <m/>
    <m/>
    <m/>
    <m/>
    <m/>
    <m/>
    <m/>
    <m/>
    <m/>
    <m/>
    <m/>
    <x v="5"/>
    <m/>
    <s v="user_g5Yw4Z4XnIbmcGhJO80vdtFdd5ElcDlgYO3q8l82ODn"/>
    <s v="Aditya Binani"/>
    <s v="Sumit Dolas"/>
    <m/>
    <s v="July"/>
    <s v="Cold Call"/>
    <s v="Naukri.com"/>
    <m/>
    <m/>
    <m/>
    <m/>
    <m/>
    <s v="2021-08-05 07:12:29.472000+00:00"/>
    <s v="2022-09-07 06:15:28.067000+00:00"/>
    <s v="GPA"/>
  </r>
  <r>
    <s v="Vrushali Kummar"/>
    <n v="140000"/>
    <s v="INR"/>
    <n v="0"/>
    <s v="8/31/22"/>
    <s v="Sales"/>
    <s v="stat_1hn9nRJaLbI53NxPuSQgo90kRpbpKsFlwN4oEGNUTdO"/>
    <s v="Lost"/>
    <n v="0"/>
    <s v="OpportunityStatusType.Lost"/>
    <s v="cont_ukfJHOAWYrRkklj44FXqyMcbQawQER9Qyaqta90hLoI"/>
    <s v="saurabh sanyal"/>
    <s v="GPA for 3 companies"/>
    <s v="lead_m3UA8eWqFVrLu7R5Qk1LjXwcQ8DXmkNmaSgaV7sfrjt"/>
    <s v="Spencer's retail"/>
    <s v="Gauri Jori"/>
    <s v="user_TZzywQwym26DjuswO479pxRhNKX152z8X1haCx2vcst"/>
    <s v="Vrushali Kummar"/>
    <s v="2022-07-15 13:11:08.523000+00:00"/>
    <s v="2022-09-01 05:26:14.433000+00:00"/>
    <m/>
    <s v="Kolkata"/>
    <m/>
    <m/>
    <m/>
    <n v="1000"/>
    <m/>
    <m/>
    <m/>
    <m/>
    <m/>
    <m/>
    <m/>
    <m/>
    <m/>
    <m/>
    <m/>
    <s v="Retail"/>
    <m/>
    <m/>
    <m/>
    <m/>
    <m/>
    <m/>
    <m/>
    <m/>
    <m/>
    <m/>
    <m/>
    <m/>
    <x v="9"/>
    <m/>
    <s v="user_5YHA1ZU4iP896lD1YJehdJcMx7ZEgWCpulT4T2c3pJ3"/>
    <s v="Gauri Jori"/>
    <m/>
    <m/>
    <s v="September"/>
    <s v="Gated Content"/>
    <s v="Naukri.com"/>
    <m/>
    <s v="Downloaded the guide: Designing employee healthcare plan"/>
    <m/>
    <m/>
    <m/>
    <s v="2021-10-04 16:56:39.567000+00:00"/>
    <s v="2022-10-10 03:09:13.468000+00:00"/>
    <m/>
  </r>
  <r>
    <s v="Sanket Kulkarni"/>
    <n v="2587428"/>
    <s v="INR"/>
    <n v="100"/>
    <d v="2022-01-09T00:00:00"/>
    <s v="Sales"/>
    <s v="stat_OZRiD1474QRJIpvnjHCZfiIvKcVD6mIKSSTzg8SwDVx"/>
    <s v="Won- Payment Completed"/>
    <n v="1"/>
    <s v="OpportunityStatusType.Won"/>
    <m/>
    <m/>
    <s v="Fire Policy"/>
    <s v="lead_XRNI8vpPA4lmfiY4l7o0wEte61HwQVBjwEKGNIYzbDI"/>
    <s v="Shraddha energy and infraprojects private limited"/>
    <s v="Pranaav Marathe"/>
    <s v="user_k8sSUtRXfYEMul9CBIF4ZOmv3vnev5cdEvVZbtETMKp"/>
    <s v="Sanket Kulkarni"/>
    <s v="2022-08-30 07:41:55.758000+00:00"/>
    <s v="2022-09-01 05:26:47.808000+00:00"/>
    <m/>
    <s v="Pune"/>
    <m/>
    <m/>
    <m/>
    <n v="13"/>
    <m/>
    <m/>
    <m/>
    <m/>
    <m/>
    <m/>
    <m/>
    <m/>
    <m/>
    <m/>
    <m/>
    <s v="Manufacturing"/>
    <m/>
    <m/>
    <m/>
    <m/>
    <m/>
    <m/>
    <m/>
    <m/>
    <m/>
    <m/>
    <m/>
    <m/>
    <x v="10"/>
    <m/>
    <s v="user_k8sSUtRXfYEMul9CBIF4ZOmv3vnev5cdEvVZbtETMKp"/>
    <s v="Sanket Kulkarni"/>
    <s v="Shriram Kulkarni"/>
    <m/>
    <m/>
    <s v="Cold Call"/>
    <m/>
    <m/>
    <m/>
    <m/>
    <m/>
    <m/>
    <s v="2022-08-30 07:41:08.562000+00:00"/>
    <s v="2022-09-20 08:44:58.410000+00:00"/>
    <m/>
  </r>
  <r>
    <s v="Vrushali Kummar"/>
    <n v="200000"/>
    <s v="INR"/>
    <n v="0"/>
    <s v="8/31/22"/>
    <s v="Sales"/>
    <s v="stat_1hn9nRJaLbI53NxPuSQgo90kRpbpKsFlwN4oEGNUTdO"/>
    <s v="Lost"/>
    <n v="0"/>
    <s v="OpportunityStatusType.Lost"/>
    <s v="cont_ukfJHOAWYrRkklj44FXqyMcbQawQER9Qyaqta90hLoI"/>
    <s v="saurabh sanyal"/>
    <s v="GMC ren for Omnipresent"/>
    <s v="lead_m3UA8eWqFVrLu7R5Qk1LjXwcQ8DXmkNmaSgaV7sfrjt"/>
    <s v="Spencer's retail"/>
    <s v="Gauri Jori"/>
    <s v="user_TZzywQwym26DjuswO479pxRhNKX152z8X1haCx2vcst"/>
    <s v="Vrushali Kummar"/>
    <s v="2022-08-17 10:55:31.996000+00:00"/>
    <s v="2022-09-01 05:25:59.306000+00:00"/>
    <m/>
    <s v="Kolkata"/>
    <m/>
    <m/>
    <m/>
    <n v="1000"/>
    <m/>
    <m/>
    <m/>
    <m/>
    <m/>
    <m/>
    <m/>
    <m/>
    <m/>
    <m/>
    <m/>
    <s v="Retail"/>
    <m/>
    <m/>
    <m/>
    <m/>
    <m/>
    <m/>
    <m/>
    <m/>
    <m/>
    <m/>
    <m/>
    <m/>
    <x v="9"/>
    <m/>
    <s v="user_5YHA1ZU4iP896lD1YJehdJcMx7ZEgWCpulT4T2c3pJ3"/>
    <s v="Gauri Jori"/>
    <m/>
    <m/>
    <s v="September"/>
    <s v="Gated Content"/>
    <s v="Naukri.com"/>
    <m/>
    <s v="Downloaded the guide: Designing employee healthcare plan"/>
    <m/>
    <m/>
    <m/>
    <s v="2021-10-04 16:56:39.567000+00:00"/>
    <s v="2022-10-10 03:09:13.468000+00:00"/>
    <m/>
  </r>
  <r>
    <s v="Shreenath Bhat"/>
    <n v="100000"/>
    <s v="INR"/>
    <n v="0"/>
    <s v="8/31/22"/>
    <s v="Sales"/>
    <s v="stat_kcR4fZg7TU7jjk1jAVua3qGLRS4J5uFayEjK5j02wtv"/>
    <s v="Unqualified"/>
    <n v="0"/>
    <s v="OpportunityStatusType.Lost"/>
    <s v="cont_XVdI4vmZyXIUUOPw6oAKM0wOqGNcMiF2pwgQmevRimp"/>
    <s v="Manohar G"/>
    <s v="GTL - Fresh global validity. Have budget for this."/>
    <s v="lead_MdFYDK9Rr7E7VXNkPaZafPetYQjdpYN21s8XcuL7xFs"/>
    <s v="Mecwin Technologies India Pvt Ltd"/>
    <s v="Shreenath Bhat"/>
    <s v="user_vMd4rmcrSbjykdyL2J7rrYn84SWdcNc5FKligrmItPw"/>
    <s v="Shreenath Bhat"/>
    <s v="2022-06-28 05:21:18.484000+00:00"/>
    <s v="2022-09-01 05:25:45.543000+00:00"/>
    <m/>
    <s v="Bangalore"/>
    <m/>
    <m/>
    <m/>
    <m/>
    <m/>
    <m/>
    <m/>
    <m/>
    <m/>
    <m/>
    <m/>
    <s v="DIRECT_TRAFFIC"/>
    <m/>
    <m/>
    <m/>
    <s v="IT Services &amp; IT Consulting"/>
    <m/>
    <m/>
    <m/>
    <m/>
    <m/>
    <m/>
    <m/>
    <m/>
    <m/>
    <m/>
    <m/>
    <m/>
    <x v="3"/>
    <m/>
    <s v="user_vMd4rmcrSbjykdyL2J7rrYn84SWdcNc5FKligrmItPw"/>
    <s v="Shreenath Bhat"/>
    <m/>
    <m/>
    <s v="August"/>
    <s v="Gated Content"/>
    <m/>
    <m/>
    <s v="Employee Engagement Calendar"/>
    <m/>
    <m/>
    <m/>
    <s v="2022-06-20 16:47:55.511000+00:00"/>
    <s v="2022-09-01 05:32:14.638000+00:00"/>
    <s v="GTL"/>
  </r>
  <r>
    <s v="Vrushali Kummar"/>
    <n v="8000000"/>
    <s v="INR"/>
    <n v="0"/>
    <s v="8/31/22"/>
    <s v="Sales"/>
    <s v="stat_1hn9nRJaLbI53NxPuSQgo90kRpbpKsFlwN4oEGNUTdO"/>
    <s v="Lost"/>
    <n v="0"/>
    <s v="OpportunityStatusType.Lost"/>
    <s v="cont_ukfJHOAWYrRkklj44FXqyMcbQawQER9Qyaqta90hLoI"/>
    <s v="saurabh sanyal"/>
    <s v="GMC ren for 1000 emp"/>
    <s v="lead_m3UA8eWqFVrLu7R5Qk1LjXwcQ8DXmkNmaSgaV7sfrjt"/>
    <s v="Spencer's retail"/>
    <s v="Gauri Jori"/>
    <s v="user_TZzywQwym26DjuswO479pxRhNKX152z8X1haCx2vcst"/>
    <s v="Vrushali Kummar"/>
    <s v="2022-07-15 13:11:54.607000+00:00"/>
    <s v="2022-09-01 05:25:45.860000+00:00"/>
    <m/>
    <s v="Kolkata"/>
    <m/>
    <m/>
    <m/>
    <n v="1000"/>
    <m/>
    <m/>
    <m/>
    <m/>
    <m/>
    <m/>
    <m/>
    <m/>
    <m/>
    <m/>
    <m/>
    <s v="Retail"/>
    <m/>
    <m/>
    <m/>
    <m/>
    <m/>
    <m/>
    <m/>
    <m/>
    <m/>
    <m/>
    <m/>
    <m/>
    <x v="9"/>
    <m/>
    <s v="user_5YHA1ZU4iP896lD1YJehdJcMx7ZEgWCpulT4T2c3pJ3"/>
    <s v="Gauri Jori"/>
    <m/>
    <m/>
    <s v="September"/>
    <s v="Gated Content"/>
    <s v="Naukri.com"/>
    <m/>
    <s v="Downloaded the guide: Designing employee healthcare plan"/>
    <m/>
    <m/>
    <m/>
    <s v="2021-10-04 16:56:39.567000+00:00"/>
    <s v="2022-10-10 03:09:13.468000+00:00"/>
    <m/>
  </r>
  <r>
    <s v="Shreenath Bhat"/>
    <n v="10000"/>
    <s v="INR"/>
    <n v="0"/>
    <s v="8/31/22"/>
    <s v="Sales"/>
    <s v="stat_kcR4fZg7TU7jjk1jAVua3qGLRS4J5uFayEjK5j02wtv"/>
    <s v="Unqualified"/>
    <n v="0"/>
    <s v="OpportunityStatusType.Lost"/>
    <s v="cont_XVdI4vmZyXIUUOPw6oAKM0wOqGNcMiF2pwgQmevRimp"/>
    <s v="Manohar G"/>
    <s v="GPA - Renewal; Global validity"/>
    <s v="lead_MdFYDK9Rr7E7VXNkPaZafPetYQjdpYN21s8XcuL7xFs"/>
    <s v="Mecwin Technologies India Pvt Ltd"/>
    <s v="Shreenath Bhat"/>
    <s v="user_vMd4rmcrSbjykdyL2J7rrYn84SWdcNc5FKligrmItPw"/>
    <s v="Shreenath Bhat"/>
    <s v="2022-06-28 05:20:37.836000+00:00"/>
    <s v="2022-09-01 05:25:39.218000+00:00"/>
    <m/>
    <s v="Bangalore"/>
    <m/>
    <m/>
    <m/>
    <m/>
    <m/>
    <m/>
    <m/>
    <m/>
    <m/>
    <m/>
    <m/>
    <s v="DIRECT_TRAFFIC"/>
    <m/>
    <m/>
    <m/>
    <s v="IT Services &amp; IT Consulting"/>
    <m/>
    <m/>
    <m/>
    <m/>
    <m/>
    <m/>
    <m/>
    <m/>
    <m/>
    <m/>
    <m/>
    <m/>
    <x v="3"/>
    <m/>
    <s v="user_vMd4rmcrSbjykdyL2J7rrYn84SWdcNc5FKligrmItPw"/>
    <s v="Shreenath Bhat"/>
    <m/>
    <m/>
    <s v="August"/>
    <s v="Gated Content"/>
    <m/>
    <m/>
    <s v="Employee Engagement Calendar"/>
    <m/>
    <m/>
    <m/>
    <s v="2022-06-20 16:47:55.511000+00:00"/>
    <s v="2022-09-01 05:32:14.638000+00:00"/>
    <s v="GPA"/>
  </r>
  <r>
    <s v="Pranav Kenjale"/>
    <n v="280000"/>
    <s v="INR"/>
    <n v="0"/>
    <s v="9/30/22"/>
    <s v="Sales"/>
    <s v="stat_kcR4fZg7TU7jjk1jAVua3qGLRS4J5uFayEjK5j02wtv"/>
    <s v="Unqualified"/>
    <n v="0"/>
    <s v="OpportunityStatusType.Lost"/>
    <m/>
    <m/>
    <s v="GMC"/>
    <s v="lead_dXhWC6LH9CYZo5SsKEoAdpotr5f760IGCBZf5NxGjWK"/>
    <s v="Moneyy app"/>
    <s v="Bharti Bankey"/>
    <s v="user_sREdxbAJihL2Zbgic7tyQ6Rc4Mny7HnD1RNGhA9DDYh"/>
    <s v="Prajakta Sahastrabudhe"/>
    <s v="2022-08-30 06:12:56.856000+00:00"/>
    <s v="2022-09-01 05:20:40.322000+00:00"/>
    <m/>
    <s v="Bangalore"/>
    <m/>
    <s v="2022-08-26 05:05:11+00:00"/>
    <m/>
    <n v="35"/>
    <m/>
    <m/>
    <m/>
    <m/>
    <m/>
    <m/>
    <m/>
    <s v="ORGANIC_SEARCH"/>
    <m/>
    <m/>
    <m/>
    <m/>
    <m/>
    <m/>
    <m/>
    <m/>
    <m/>
    <m/>
    <m/>
    <m/>
    <m/>
    <m/>
    <m/>
    <m/>
    <x v="3"/>
    <m/>
    <s v="user_aM3WaaSUQQmaNnsm9l2FQRVWUEr8RN2ZdXzsuQUalQ3"/>
    <s v="Bharti Bankey"/>
    <m/>
    <m/>
    <m/>
    <s v="Inbound"/>
    <s v="Inbound via website"/>
    <m/>
    <s v="Employee Count 25"/>
    <m/>
    <m/>
    <m/>
    <s v="2022-08-26 05:05:39.839000+00:00"/>
    <s v="2022-09-05 09:20:34.104000+00:00"/>
    <m/>
  </r>
  <r>
    <s v="Shreenath Bhat"/>
    <n v="200000"/>
    <s v="INR"/>
    <n v="0"/>
    <s v="8/31/22"/>
    <s v="Sales"/>
    <s v="stat_kcR4fZg7TU7jjk1jAVua3qGLRS4J5uFayEjK5j02wtv"/>
    <s v="Unqualified"/>
    <n v="0"/>
    <s v="OpportunityStatusType.Lost"/>
    <s v="cont_XVdI4vmZyXIUUOPw6oAKM0wOqGNcMiF2pwgQmevRimp"/>
    <s v="Manohar G"/>
    <s v="GMC - Renewal; Want to upgrade from Employee only to at least 1+3 if not 1+5;"/>
    <s v="lead_MdFYDK9Rr7E7VXNkPaZafPetYQjdpYN21s8XcuL7xFs"/>
    <s v="Mecwin Technologies India Pvt Ltd"/>
    <s v="Shreenath Bhat"/>
    <s v="user_vMd4rmcrSbjykdyL2J7rrYn84SWdcNc5FKligrmItPw"/>
    <s v="Shreenath Bhat"/>
    <s v="2022-06-28 05:19:50.972000+00:00"/>
    <s v="2022-09-01 05:25:33.382000+00:00"/>
    <m/>
    <s v="Bangalore"/>
    <m/>
    <m/>
    <m/>
    <m/>
    <m/>
    <m/>
    <m/>
    <m/>
    <m/>
    <m/>
    <m/>
    <s v="DIRECT_TRAFFIC"/>
    <m/>
    <m/>
    <m/>
    <s v="IT Services &amp; IT Consulting"/>
    <m/>
    <m/>
    <m/>
    <m/>
    <m/>
    <m/>
    <m/>
    <m/>
    <m/>
    <m/>
    <m/>
    <m/>
    <x v="3"/>
    <m/>
    <s v="user_vMd4rmcrSbjykdyL2J7rrYn84SWdcNc5FKligrmItPw"/>
    <s v="Shreenath Bhat"/>
    <m/>
    <m/>
    <s v="August"/>
    <s v="Gated Content"/>
    <m/>
    <m/>
    <s v="Employee Engagement Calendar"/>
    <m/>
    <m/>
    <m/>
    <s v="2022-06-20 16:47:55.511000+00:00"/>
    <s v="2022-09-01 05:32:14.638000+00:00"/>
    <s v="GMC"/>
  </r>
  <r>
    <s v="Shreenath Bhat"/>
    <n v="100000"/>
    <s v="INR"/>
    <n v="0"/>
    <s v="8/31/22"/>
    <s v="Sales"/>
    <s v="stat_kcR4fZg7TU7jjk1jAVua3qGLRS4J5uFayEjK5j02wtv"/>
    <s v="Unqualified"/>
    <n v="0"/>
    <s v="OpportunityStatusType.Lost"/>
    <s v="cont_Fz06uwwRsF2PZKQSyw8K15DR6LJtSnETxkMga3gZcWI"/>
    <s v="Deepak"/>
    <s v="GPA - Renewal"/>
    <s v="lead_D6qu6UWU26zvp9kBRuI8zstc3AkzSGU168IJt0fSKWQ"/>
    <s v="Apparel group"/>
    <s v="Shreenath Bhat"/>
    <s v="user_vMd4rmcrSbjykdyL2J7rrYn84SWdcNc5FKligrmItPw"/>
    <s v="Shreenath Bhat"/>
    <s v="2022-07-11 09:35:41.680000+00:00"/>
    <s v="2022-09-01 05:15:50.028000+00:00"/>
    <m/>
    <s v="Bangalore"/>
    <m/>
    <m/>
    <m/>
    <n v="350"/>
    <m/>
    <m/>
    <m/>
    <m/>
    <m/>
    <m/>
    <m/>
    <m/>
    <m/>
    <m/>
    <m/>
    <m/>
    <m/>
    <m/>
    <m/>
    <m/>
    <m/>
    <m/>
    <m/>
    <m/>
    <m/>
    <m/>
    <m/>
    <m/>
    <x v="3"/>
    <m/>
    <s v="user_vMd4rmcrSbjykdyL2J7rrYn84SWdcNc5FKligrmItPw"/>
    <s v="Shreenath Bhat"/>
    <m/>
    <m/>
    <s v="August"/>
    <m/>
    <m/>
    <m/>
    <s v="Lead Magnet Lead"/>
    <m/>
    <m/>
    <m/>
    <s v="2021-09-05 12:01:49.130000+00:00"/>
    <s v="2022-10-20 06:21:54.227000+00:00"/>
    <s v="GPA"/>
  </r>
  <r>
    <s v="Shreenath Bhat"/>
    <n v="100000"/>
    <s v="INR"/>
    <n v="0"/>
    <s v="8/31/22"/>
    <s v="Sales"/>
    <s v="stat_kcR4fZg7TU7jjk1jAVua3qGLRS4J5uFayEjK5j02wtv"/>
    <s v="Unqualified"/>
    <n v="0"/>
    <s v="OpportunityStatusType.Lost"/>
    <s v="cont_r6hvvdcAvgbf6fjOwpwNpmNbak9hP3cGWEETke6S9p5"/>
    <s v="Sam Naik"/>
    <s v="GMC - Employee only renewal"/>
    <s v="lead_UdUDDUTbROCZOxdwHz9BmQLZifyowKDR5pC1kKgn1qb"/>
    <s v="Team Bryks"/>
    <s v="Shreenath Bhat"/>
    <s v="user_vMd4rmcrSbjykdyL2J7rrYn84SWdcNc5FKligrmItPw"/>
    <s v="Shreenath Bhat"/>
    <s v="2022-06-27 11:45:18.345000+00:00"/>
    <s v="2022-09-01 05:14:37.523000+00:00"/>
    <m/>
    <s v="Bangalore"/>
    <m/>
    <m/>
    <m/>
    <n v="20"/>
    <m/>
    <m/>
    <m/>
    <m/>
    <m/>
    <m/>
    <m/>
    <m/>
    <m/>
    <m/>
    <m/>
    <s v="Construction &amp; Real Estate"/>
    <m/>
    <m/>
    <m/>
    <m/>
    <m/>
    <m/>
    <m/>
    <m/>
    <m/>
    <m/>
    <m/>
    <m/>
    <x v="8"/>
    <m/>
    <s v="user_vMd4rmcrSbjykdyL2J7rrYn84SWdcNc5FKligrmItPw"/>
    <s v="Shreenath Bhat"/>
    <m/>
    <m/>
    <s v="August"/>
    <m/>
    <m/>
    <m/>
    <s v="Lead Magnet Lead"/>
    <m/>
    <m/>
    <m/>
    <s v="2021-09-04 13:34:19.663000+00:00"/>
    <s v="2022-09-23 13:10:01.684000+00:00"/>
    <s v="GMC"/>
  </r>
  <r>
    <s v="Shreenath Bhat"/>
    <n v="1800000"/>
    <s v="INR"/>
    <n v="0"/>
    <s v="8/31/22"/>
    <s v="Sales"/>
    <s v="stat_kcR4fZg7TU7jjk1jAVua3qGLRS4J5uFayEjK5j02wtv"/>
    <s v="Unqualified"/>
    <n v="0"/>
    <s v="OpportunityStatusType.Lost"/>
    <s v="cont_Fz06uwwRsF2PZKQSyw8K15DR6LJtSnETxkMga3gZcWI"/>
    <s v="Deepak"/>
    <s v="GMC - Renewal"/>
    <s v="lead_D6qu6UWU26zvp9kBRuI8zstc3AkzSGU168IJt0fSKWQ"/>
    <s v="Apparel group"/>
    <s v="Shreenath Bhat"/>
    <s v="user_vMd4rmcrSbjykdyL2J7rrYn84SWdcNc5FKligrmItPw"/>
    <s v="Shreenath Bhat"/>
    <s v="2022-07-11 09:35:18.103000+00:00"/>
    <s v="2022-09-01 05:15:37.706000+00:00"/>
    <m/>
    <s v="Bangalore"/>
    <m/>
    <m/>
    <m/>
    <n v="350"/>
    <m/>
    <m/>
    <m/>
    <m/>
    <m/>
    <m/>
    <m/>
    <m/>
    <m/>
    <m/>
    <m/>
    <m/>
    <m/>
    <m/>
    <m/>
    <m/>
    <m/>
    <m/>
    <m/>
    <m/>
    <m/>
    <m/>
    <m/>
    <m/>
    <x v="3"/>
    <m/>
    <s v="user_vMd4rmcrSbjykdyL2J7rrYn84SWdcNc5FKligrmItPw"/>
    <s v="Shreenath Bhat"/>
    <m/>
    <m/>
    <s v="August"/>
    <m/>
    <m/>
    <m/>
    <s v="Lead Magnet Lead"/>
    <m/>
    <m/>
    <m/>
    <s v="2021-09-05 12:01:49.130000+00:00"/>
    <s v="2022-10-20 06:21:54.227000+00:00"/>
    <s v="GMC"/>
  </r>
  <r>
    <s v="Navin Panjwani"/>
    <n v="1400000"/>
    <s v="INR"/>
    <n v="0"/>
    <s v="9/22/22"/>
    <s v="Sales"/>
    <s v="stat_kcR4fZg7TU7jjk1jAVua3qGLRS4J5uFayEjK5j02wtv"/>
    <s v="Unqualified"/>
    <n v="0"/>
    <s v="OpportunityStatusType.Lost"/>
    <m/>
    <m/>
    <m/>
    <s v="lead_EsaWC4OpzlBCRQLf5H8nNjglpRitbrbBcgvfc5FVdRs"/>
    <s v="KP Sanghvi &amp; Sons LLP ( Renewal )"/>
    <s v="Satyajit Chati"/>
    <s v="user_sD3YjSs92XKUfD0OPHeo886g6tW6aCM0iUhX5VVUuJi"/>
    <s v="Navin Panjwani"/>
    <s v="2022-07-18 06:09:07.276000+00:00"/>
    <s v="2022-09-01 04:49:58.179000+00:00"/>
    <m/>
    <s v="Mumbai"/>
    <m/>
    <m/>
    <m/>
    <n v="52"/>
    <m/>
    <m/>
    <m/>
    <m/>
    <m/>
    <m/>
    <m/>
    <m/>
    <m/>
    <m/>
    <m/>
    <s v="Mining &amp; Metal"/>
    <m/>
    <m/>
    <m/>
    <m/>
    <m/>
    <m/>
    <m/>
    <m/>
    <m/>
    <m/>
    <m/>
    <m/>
    <x v="7"/>
    <m/>
    <s v="user_5IQTpX6DsnoeoDfxqzqojpVoQLXPh68nhDjLS5ETjYj"/>
    <s v="Satyajit Chati"/>
    <m/>
    <m/>
    <s v="September"/>
    <s v="Cold Call"/>
    <m/>
    <m/>
    <m/>
    <m/>
    <m/>
    <m/>
    <s v="2021-08-05 07:12:24.742000+00:00"/>
    <s v="2022-09-22 00:09:31.746000+00:00"/>
    <m/>
  </r>
  <r>
    <s v="Manish Balpande"/>
    <n v="2000000"/>
    <s v="INR"/>
    <n v="0"/>
    <s v="9/15/22"/>
    <s v="Sales"/>
    <s v="stat_kcR4fZg7TU7jjk1jAVua3qGLRS4J5uFayEjK5j02wtv"/>
    <s v="Unqualified"/>
    <n v="0"/>
    <s v="OpportunityStatusType.Lost"/>
    <s v="cont_r3wH4ghpzNNmrpzEUyRydMVzeDS4GqkzX0632wqAtum"/>
    <s v="sandip jangham"/>
    <s v="GMC ren"/>
    <s v="lead_SEcLsDc1sKLghmYCa0W7kLFdsnMFHkCEUx3U7WFeoiy"/>
    <s v="SGIL - Synergy Green Industries Ltd"/>
    <s v="Gauri Jori"/>
    <s v="user_8jx3L2CDfrbzNnwYUv6Plfha6VxaSGsqcbTXR3sIBZi"/>
    <s v="Manish Balpande"/>
    <s v="2022-07-11 08:29:20.219000+00:00"/>
    <s v="2022-09-01 04:43:16.940000+00:00"/>
    <m/>
    <s v="Kolhapur"/>
    <m/>
    <m/>
    <m/>
    <n v="137"/>
    <m/>
    <m/>
    <m/>
    <m/>
    <m/>
    <m/>
    <m/>
    <m/>
    <m/>
    <m/>
    <m/>
    <s v="Manufacturing"/>
    <m/>
    <m/>
    <m/>
    <m/>
    <m/>
    <m/>
    <m/>
    <m/>
    <m/>
    <m/>
    <m/>
    <m/>
    <x v="3"/>
    <m/>
    <s v="user_5YHA1ZU4iP896lD1YJehdJcMx7ZEgWCpulT4T2c3pJ3"/>
    <s v="Gauri Jori"/>
    <m/>
    <m/>
    <s v="September"/>
    <s v="Cold Call"/>
    <m/>
    <m/>
    <m/>
    <m/>
    <m/>
    <m/>
    <s v="2021-02-10 09:38:55.515000+00:00"/>
    <s v="2022-09-09 07:44:33.781000+00:00"/>
    <s v="GMC"/>
  </r>
  <r>
    <s v="Manish Balpande"/>
    <n v="5000"/>
    <s v="INR"/>
    <n v="0"/>
    <s v="9/15/22"/>
    <s v="Sales"/>
    <s v="stat_kcR4fZg7TU7jjk1jAVua3qGLRS4J5uFayEjK5j02wtv"/>
    <s v="Unqualified"/>
    <n v="0"/>
    <s v="OpportunityStatusType.Lost"/>
    <s v="cont_r3wH4ghpzNNmrpzEUyRydMVzeDS4GqkzX0632wqAtum"/>
    <s v="sandip jangham"/>
    <s v="WC ren"/>
    <s v="lead_SEcLsDc1sKLghmYCa0W7kLFdsnMFHkCEUx3U7WFeoiy"/>
    <s v="SGIL - Synergy Green Industries Ltd"/>
    <s v="Gauri Jori"/>
    <s v="user_8jx3L2CDfrbzNnwYUv6Plfha6VxaSGsqcbTXR3sIBZi"/>
    <s v="Manish Balpande"/>
    <s v="2022-07-11 08:33:49.886000+00:00"/>
    <s v="2022-09-01 04:43:54.266000+00:00"/>
    <m/>
    <s v="Kolhapur"/>
    <m/>
    <m/>
    <m/>
    <n v="137"/>
    <m/>
    <m/>
    <m/>
    <m/>
    <m/>
    <m/>
    <m/>
    <m/>
    <m/>
    <m/>
    <m/>
    <s v="Manufacturing"/>
    <m/>
    <m/>
    <m/>
    <m/>
    <m/>
    <m/>
    <m/>
    <m/>
    <m/>
    <m/>
    <m/>
    <m/>
    <x v="3"/>
    <m/>
    <s v="user_5YHA1ZU4iP896lD1YJehdJcMx7ZEgWCpulT4T2c3pJ3"/>
    <s v="Gauri Jori"/>
    <m/>
    <m/>
    <s v="September"/>
    <s v="Cold Call"/>
    <m/>
    <m/>
    <m/>
    <m/>
    <m/>
    <m/>
    <s v="2021-02-10 09:38:55.515000+00:00"/>
    <s v="2022-09-09 07:44:33.781000+00:00"/>
    <s v="WC"/>
  </r>
  <r>
    <s v="Manish Balpande"/>
    <n v="100000"/>
    <s v="INR"/>
    <n v="0"/>
    <s v="9/15/22"/>
    <s v="Sales"/>
    <s v="stat_kcR4fZg7TU7jjk1jAVua3qGLRS4J5uFayEjK5j02wtv"/>
    <s v="Unqualified"/>
    <n v="0"/>
    <s v="OpportunityStatusType.Lost"/>
    <s v="cont_r3wH4ghpzNNmrpzEUyRydMVzeDS4GqkzX0632wqAtum"/>
    <s v="sandip jangham"/>
    <s v="GPA ren"/>
    <s v="lead_SEcLsDc1sKLghmYCa0W7kLFdsnMFHkCEUx3U7WFeoiy"/>
    <s v="SGIL - Synergy Green Industries Ltd"/>
    <s v="Gauri Jori"/>
    <s v="user_8jx3L2CDfrbzNnwYUv6Plfha6VxaSGsqcbTXR3sIBZi"/>
    <s v="Manish Balpande"/>
    <s v="2022-07-11 08:30:10.935000+00:00"/>
    <s v="2022-09-01 04:43:40.193000+00:00"/>
    <m/>
    <s v="Kolhapur"/>
    <m/>
    <m/>
    <m/>
    <n v="137"/>
    <m/>
    <m/>
    <m/>
    <m/>
    <m/>
    <m/>
    <m/>
    <m/>
    <m/>
    <m/>
    <m/>
    <s v="Manufacturing"/>
    <m/>
    <m/>
    <m/>
    <m/>
    <m/>
    <m/>
    <m/>
    <m/>
    <m/>
    <m/>
    <m/>
    <m/>
    <x v="3"/>
    <m/>
    <s v="user_5YHA1ZU4iP896lD1YJehdJcMx7ZEgWCpulT4T2c3pJ3"/>
    <s v="Gauri Jori"/>
    <m/>
    <m/>
    <s v="September"/>
    <s v="Cold Call"/>
    <m/>
    <m/>
    <m/>
    <m/>
    <m/>
    <m/>
    <s v="2021-02-10 09:38:55.515000+00:00"/>
    <s v="2022-09-09 07:44:33.781000+00:00"/>
    <s v="GPA"/>
  </r>
  <r>
    <s v="Sameer Iftekhari"/>
    <n v="5039602"/>
    <s v="INR"/>
    <n v="100"/>
    <s v="8/30/22"/>
    <s v="Sales"/>
    <s v="stat_OZRiD1474QRJIpvnjHCZfiIvKcVD6mIKSSTzg8SwDVx"/>
    <s v="Won- Payment Completed"/>
    <n v="1"/>
    <s v="OpportunityStatusType.Won"/>
    <s v="cont_yHejaTHxBHGMtjI06Sg17f0hwMFs8wajfhemYl2hpZK"/>
    <s v="Satish Kale"/>
    <s v="Fire Insurance"/>
    <s v="lead_N3MBFwQElHKMYszAW0QJlIzl57ZciXMig8LtJCw4p8l"/>
    <s v="City Realty &amp; Development Pvt. Ltd."/>
    <s v="Sameer Iftekhari"/>
    <s v="user_ld5YgHNj2pvuncdfHoHOwdXz2NpUhXpbkNchGaPKUXG"/>
    <s v="Sameer Iftekhari"/>
    <s v="2022-09-01 03:19:20.926000+00:00"/>
    <s v="2022-09-01 03:19:20.926000+00:00"/>
    <m/>
    <s v="Pune"/>
    <m/>
    <m/>
    <m/>
    <n v="5"/>
    <s v="Yes"/>
    <m/>
    <m/>
    <m/>
    <m/>
    <m/>
    <m/>
    <m/>
    <m/>
    <m/>
    <m/>
    <s v="Others"/>
    <m/>
    <m/>
    <m/>
    <m/>
    <m/>
    <m/>
    <m/>
    <m/>
    <m/>
    <m/>
    <m/>
    <m/>
    <x v="3"/>
    <m/>
    <s v="user_6hRQhcoLhZEDUBYaw3vS7rv6T5582sGfXq4jNRqTfUU"/>
    <s v="Aishwarya Nyayadhish"/>
    <s v="Shriram Kulkarni"/>
    <m/>
    <m/>
    <s v="Cold Call"/>
    <m/>
    <m/>
    <m/>
    <m/>
    <m/>
    <m/>
    <s v="2021-08-03 15:23:58.280000+00:00"/>
    <s v="2022-09-01 03:19:57.997000+00:00"/>
    <s v="NON EB"/>
  </r>
  <r>
    <s v="Sreenivas Hatti"/>
    <n v="16837"/>
    <s v="INR"/>
    <n v="100"/>
    <s v="8/31/22"/>
    <s v="Sales"/>
    <s v="stat_OZRiD1474QRJIpvnjHCZfiIvKcVD6mIKSSTzg8SwDVx"/>
    <s v="Won- Payment Completed"/>
    <n v="1"/>
    <s v="OpportunityStatusType.Won"/>
    <s v="cont_hERfZeXRLBrr3TA4vz2eGiIuLeR8OF8BejHVmRjBh1o"/>
    <s v="Ashish Agarwal"/>
    <s v="Asset Insurance Policy"/>
    <s v="lead_b5nKVpz63r6Xx9jvO3zXuM3GyJ3C3NPA663AKchEp1x"/>
    <s v="Ashish Agarwal"/>
    <s v="Sreenivas Hatti"/>
    <s v="user_JjaNBsxmUKBROYZvEahyXgec466W5jQa2pL0NUZ81Lb"/>
    <s v="Sreenivas Hatti"/>
    <s v="2022-08-16 08:17:00.973000+00:00"/>
    <s v="2022-08-31 09:07:58.669000+00:00"/>
    <m/>
    <m/>
    <m/>
    <m/>
    <m/>
    <m/>
    <m/>
    <m/>
    <m/>
    <m/>
    <m/>
    <m/>
    <m/>
    <m/>
    <m/>
    <m/>
    <m/>
    <m/>
    <m/>
    <m/>
    <m/>
    <m/>
    <m/>
    <m/>
    <m/>
    <m/>
    <m/>
    <m/>
    <m/>
    <m/>
    <x v="3"/>
    <m/>
    <s v="user_2xxO9oirwARSUqciX3GYka6xNStOBqukokcFSRX0LsZ"/>
    <s v="Tanmay Diwadkar"/>
    <m/>
    <m/>
    <m/>
    <s v="Cold Call"/>
    <m/>
    <m/>
    <m/>
    <m/>
    <m/>
    <m/>
    <s v="2022-08-16 08:16:16.816000+00:00"/>
    <s v="2022-10-13 10:50:58.738000+00:00"/>
    <m/>
  </r>
  <r>
    <s v="Vrushali Kummar"/>
    <n v="1200000"/>
    <s v="INR"/>
    <n v="0"/>
    <s v="8/31/22"/>
    <s v="Sales"/>
    <s v="stat_1hn9nRJaLbI53NxPuSQgo90kRpbpKsFlwN4oEGNUTdO"/>
    <s v="Lost"/>
    <n v="0"/>
    <s v="OpportunityStatusType.Lost"/>
    <s v="cont_hEzrOEM2V7xmXzva6xrsYZDLsLJfsp8oo0nLxWMEmeP"/>
    <s v="Bhawani Shekhawat"/>
    <m/>
    <s v="lead_99B6XYabJtYERqcxadicCfBHGzlIBeTOL8aib9nMXWr"/>
    <s v="Select Holiday Resorts Pvt. Ltd."/>
    <s v="Sarvesh Pawar"/>
    <s v="user_TZzywQwym26DjuswO479pxRhNKX152z8X1haCx2vcst"/>
    <s v="Vrushali Kummar"/>
    <s v="2022-06-21 08:08:46.554000+00:00"/>
    <s v="2022-09-01 04:37:10.267000+00:00"/>
    <m/>
    <s v="Gurgaon"/>
    <m/>
    <m/>
    <m/>
    <n v="150"/>
    <m/>
    <m/>
    <m/>
    <m/>
    <m/>
    <m/>
    <m/>
    <m/>
    <m/>
    <m/>
    <m/>
    <s v="Hospitality &amp; Travel"/>
    <m/>
    <m/>
    <m/>
    <m/>
    <m/>
    <m/>
    <m/>
    <m/>
    <m/>
    <m/>
    <m/>
    <m/>
    <x v="3"/>
    <m/>
    <s v="user_A8KOTZADnUtEQOLt4nSLAmteNStuGh80js75RYjrXVt"/>
    <s v="Sarvesh Pawar"/>
    <m/>
    <m/>
    <s v="April; August"/>
    <s v="Gated Content"/>
    <m/>
    <m/>
    <s v="Downloaded the guide: Employee Wellness Handbook"/>
    <m/>
    <m/>
    <m/>
    <s v="2021-12-15 06:21:21.497000+00:00"/>
    <s v="2022-09-02 05:30:43.531000+00:00"/>
    <s v="GMC"/>
  </r>
  <r>
    <s v="Sreenivas Hatti"/>
    <n v="2361"/>
    <s v="INR"/>
    <n v="100"/>
    <s v="8/31/22"/>
    <s v="Sales"/>
    <s v="stat_OZRiD1474QRJIpvnjHCZfiIvKcVD6mIKSSTzg8SwDVx"/>
    <s v="Won- Payment Completed"/>
    <n v="1"/>
    <s v="OpportunityStatusType.Won"/>
    <s v="cont_hERfZeXRLBrr3TA4vz2eGiIuLeR8OF8BejHVmRjBh1o"/>
    <s v="Ashish Agarwal"/>
    <s v="Public Liability Insurance"/>
    <s v="lead_b5nKVpz63r6Xx9jvO3zXuM3GyJ3C3NPA663AKchEp1x"/>
    <s v="Ashish Agarwal"/>
    <s v="Sreenivas Hatti"/>
    <s v="user_JjaNBsxmUKBROYZvEahyXgec466W5jQa2pL0NUZ81Lb"/>
    <s v="Sreenivas Hatti"/>
    <s v="2022-08-31 09:06:59.581000+00:00"/>
    <s v="2022-08-31 09:07:51.427000+00:00"/>
    <m/>
    <m/>
    <m/>
    <m/>
    <m/>
    <m/>
    <m/>
    <m/>
    <m/>
    <m/>
    <m/>
    <m/>
    <m/>
    <m/>
    <m/>
    <m/>
    <m/>
    <m/>
    <m/>
    <m/>
    <m/>
    <m/>
    <m/>
    <m/>
    <m/>
    <m/>
    <m/>
    <m/>
    <m/>
    <m/>
    <x v="3"/>
    <m/>
    <s v="user_2xxO9oirwARSUqciX3GYka6xNStOBqukokcFSRX0LsZ"/>
    <s v="Tanmay Diwadkar"/>
    <m/>
    <m/>
    <m/>
    <s v="Cold Call"/>
    <m/>
    <m/>
    <m/>
    <m/>
    <m/>
    <m/>
    <s v="2022-08-16 08:16:16.816000+00:00"/>
    <s v="2022-10-13 10:50:58.738000+00:00"/>
    <m/>
  </r>
  <r>
    <s v="Vivek Singh"/>
    <n v="7000000"/>
    <s v="INR"/>
    <n v="0"/>
    <d v="2022-08-09T00:00:00"/>
    <s v="Sales"/>
    <s v="stat_kcR4fZg7TU7jjk1jAVua3qGLRS4J5uFayEjK5j02wtv"/>
    <s v="Unqualified"/>
    <n v="0"/>
    <s v="OpportunityStatusType.Lost"/>
    <m/>
    <m/>
    <m/>
    <s v="lead_Bcma4zDVfNqjt6Cxz7HECgGPd6slAfXwUU2rR7iUnoE"/>
    <s v="CredAvenue (Now Yubi)"/>
    <s v="Satyajit Chati"/>
    <s v="user_P3f70h2AcefBkFTBZpvA9LgDbjTmUIXkqdKqHJ5evwA"/>
    <s v="Manojkumar Tinna"/>
    <s v="2022-08-02 06:01:21.693000+00:00"/>
    <s v="2022-08-30 13:53:24.273000+00:00"/>
    <m/>
    <s v="Chennai"/>
    <m/>
    <m/>
    <m/>
    <n v="143"/>
    <m/>
    <m/>
    <m/>
    <m/>
    <m/>
    <m/>
    <m/>
    <m/>
    <m/>
    <m/>
    <m/>
    <s v="Banking &amp; Finance"/>
    <m/>
    <m/>
    <m/>
    <m/>
    <m/>
    <m/>
    <m/>
    <m/>
    <m/>
    <m/>
    <m/>
    <m/>
    <x v="7"/>
    <m/>
    <s v="user_5IQTpX6DsnoeoDfxqzqojpVoQLXPh68nhDjLS5ETjYj"/>
    <s v="Satyajit Chati"/>
    <m/>
    <m/>
    <s v="September"/>
    <s v="Gated Content"/>
    <m/>
    <m/>
    <s v="Downloaded the guide: Designing employee healthcare plan"/>
    <m/>
    <m/>
    <m/>
    <s v="2021-11-13 06:41:58.432000+00:00"/>
    <s v="2022-09-02 04:30:28.103000+00:00"/>
    <m/>
  </r>
  <r>
    <s v="Vivek Singh"/>
    <n v="6500000"/>
    <s v="INR"/>
    <n v="0"/>
    <d v="2022-08-09T00:00:00"/>
    <s v="Sales"/>
    <s v="stat_kcR4fZg7TU7jjk1jAVua3qGLRS4J5uFayEjK5j02wtv"/>
    <s v="Unqualified"/>
    <n v="0"/>
    <s v="OpportunityStatusType.Lost"/>
    <s v="cont_SV5dOhJ458VFygG5aS94VIH2iqnTdUN7dejgqnKEayl"/>
    <s v="Smita.dive@spocto.com"/>
    <m/>
    <s v="lead_CFptmOqUX3JbnbWcrskAYnqksZkh3Tky0p0eurBhkd6"/>
    <s v="Spocto"/>
    <s v="Sarvesh Pawar"/>
    <s v="user_P3f70h2AcefBkFTBZpvA9LgDbjTmUIXkqdKqHJ5evwA"/>
    <s v="Manojkumar Tinna"/>
    <s v="2022-05-31 07:13:03.549000+00:00"/>
    <s v="2022-08-30 13:55:10.250000+00:00"/>
    <m/>
    <s v="Mumbai"/>
    <m/>
    <m/>
    <m/>
    <n v="177"/>
    <m/>
    <m/>
    <m/>
    <m/>
    <m/>
    <m/>
    <m/>
    <m/>
    <m/>
    <m/>
    <m/>
    <s v="Banking &amp; Finance"/>
    <m/>
    <m/>
    <m/>
    <m/>
    <m/>
    <m/>
    <m/>
    <m/>
    <m/>
    <m/>
    <m/>
    <m/>
    <x v="5"/>
    <m/>
    <s v="user_A8KOTZADnUtEQOLt4nSLAmteNStuGh80js75RYjrXVt"/>
    <s v="Sarvesh Pawar"/>
    <m/>
    <m/>
    <s v="August"/>
    <s v="Gated Content"/>
    <s v="Lusha"/>
    <m/>
    <s v="Downloaded the guide: Designing employee healthcare plan"/>
    <m/>
    <m/>
    <m/>
    <s v="2021-11-19 05:35:53.675000+00:00"/>
    <s v="2022-09-01 15:58:53.618000+00:00"/>
    <s v="GMC"/>
  </r>
  <r>
    <s v="Mayur Gadiyar"/>
    <n v="410000"/>
    <s v="INR"/>
    <n v="100"/>
    <s v="8/30/22"/>
    <s v="Sales"/>
    <s v="stat_OZRiD1474QRJIpvnjHCZfiIvKcVD6mIKSSTzg8SwDVx"/>
    <s v="Won- Payment Completed"/>
    <n v="1"/>
    <s v="OpportunityStatusType.Won"/>
    <s v="cont_ROy2mJh5KS3BIJaVzWhUJPyv2xuoMRH4OAFeRdFBrdO"/>
    <s v="Praveen Gaikwad"/>
    <s v="GMC"/>
    <s v="lead_LVVEAGuSZQV5Q4MxSLZqdTAakklAVIQvaUnBnRwZ63T"/>
    <s v="Kagome food's India"/>
    <s v="Prateek Wadhwa"/>
    <s v="user_bdUPAGjcS7p6513So3N4g3aWNS5HuBuVJi7bvCPAsLt"/>
    <s v="Mayur Gadiyar"/>
    <s v="2022-07-15 10:11:28.554000+00:00"/>
    <s v="2022-08-30 13:14:48.757000+00:00"/>
    <m/>
    <s v="Mumbai"/>
    <m/>
    <m/>
    <m/>
    <n v="40"/>
    <m/>
    <m/>
    <s v="Facebook"/>
    <m/>
    <m/>
    <m/>
    <m/>
    <s v="PAID_SOCIAL"/>
    <m/>
    <m/>
    <m/>
    <s v="Manufacturing"/>
    <m/>
    <m/>
    <m/>
    <m/>
    <m/>
    <m/>
    <m/>
    <m/>
    <m/>
    <m/>
    <m/>
    <m/>
    <x v="5"/>
    <m/>
    <s v="user_FdWFezbLzkYQcGsBUsjZO25nr2poK2nRbqV47Rs5Kfm"/>
    <s v="Prateek Wadhwa"/>
    <s v="Kunal Hire; Shriram Kulkarni"/>
    <m/>
    <s v="August; November; September"/>
    <s v="Gated Content"/>
    <m/>
    <m/>
    <s v="Employee Engagement Handbook"/>
    <m/>
    <m/>
    <m/>
    <s v="2022-07-15 08:14:52.416000+00:00"/>
    <s v="2022-10-19 09:53:01.241000+00:00"/>
    <s v="GMC"/>
  </r>
  <r>
    <s v="Mayur Gadiyar"/>
    <n v="350000"/>
    <s v="INR"/>
    <n v="0"/>
    <d v="2022-01-09T00:00:00"/>
    <s v="Sales"/>
    <s v="stat_1hn9nRJaLbI53NxPuSQgo90kRpbpKsFlwN4oEGNUTdO"/>
    <s v="Lost"/>
    <n v="0"/>
    <s v="OpportunityStatusType.Lost"/>
    <m/>
    <m/>
    <s v="GMC (self)-Fresh"/>
    <s v="lead_KaZKQrjfKPoWlZ0uc3xGmBGIo0913a3sr6xkmhlDMVq"/>
    <s v="Logicloop Digital"/>
    <s v="Bhairavi Jog"/>
    <s v="user_bdUPAGjcS7p6513So3N4g3aWNS5HuBuVJi7bvCPAsLt"/>
    <s v="Mayur Gadiyar"/>
    <s v="2022-07-18 09:51:40.250000+00:00"/>
    <s v="2022-08-30 13:23:48.246000+00:00"/>
    <m/>
    <s v="Mumbai"/>
    <m/>
    <m/>
    <m/>
    <n v="200"/>
    <m/>
    <s v="BOF - V11 - Employee engagement handbook - Conversation Ad"/>
    <s v="LinkedIn"/>
    <m/>
    <m/>
    <m/>
    <m/>
    <s v="PAID_SOCIAL"/>
    <m/>
    <m/>
    <m/>
    <s v="Banking &amp; Finance"/>
    <m/>
    <m/>
    <m/>
    <m/>
    <m/>
    <m/>
    <m/>
    <m/>
    <m/>
    <m/>
    <m/>
    <m/>
    <x v="1"/>
    <m/>
    <s v="user_228eUmsdKIb9OItgmiDq1zD4aPZ1eqiapbaLAGeBf8g"/>
    <s v="Bhairavi Jog"/>
    <m/>
    <m/>
    <m/>
    <s v="Cold Call; Gated Content"/>
    <s v="Lusha, Mr E"/>
    <m/>
    <s v="Employee Engagement Handbook"/>
    <m/>
    <m/>
    <m/>
    <s v="2022-05-30 10:39:44.616000+00:00"/>
    <s v="2022-10-12 05:59:09.833000+00:00"/>
    <s v="GMC"/>
  </r>
  <r>
    <s v="Omkar Ghate"/>
    <n v="30000"/>
    <s v="INR"/>
    <n v="0"/>
    <s v="8/31/22"/>
    <s v="Sales"/>
    <s v="stat_1hn9nRJaLbI53NxPuSQgo90kRpbpKsFlwN4oEGNUTdO"/>
    <s v="Lost"/>
    <n v="0"/>
    <s v="OpportunityStatusType.Lost"/>
    <s v="cont_D9d6jaROmNwe8oOCW79HLts4OFq6ml6xTRcspZDCXi9"/>
    <s v="Nilesh"/>
    <m/>
    <s v="lead_yC7iAfUu1hw16dHKMrFtU6aq7aRKU2M8KsVolAeI8B8"/>
    <s v="Multiversity"/>
    <s v="Prateek Wadhwa"/>
    <s v="user_P3f70h2AcefBkFTBZpvA9LgDbjTmUIXkqdKqHJ5evwA"/>
    <s v="Manojkumar Tinna"/>
    <s v="2022-06-27 10:14:54.226000+00:00"/>
    <s v="2022-08-30 13:34:08.900000+00:00"/>
    <m/>
    <s v="Pune"/>
    <m/>
    <m/>
    <m/>
    <n v="110"/>
    <m/>
    <m/>
    <m/>
    <m/>
    <m/>
    <m/>
    <m/>
    <s v="PAID_SOCIAL"/>
    <m/>
    <m/>
    <m/>
    <m/>
    <m/>
    <m/>
    <m/>
    <m/>
    <m/>
    <m/>
    <m/>
    <m/>
    <m/>
    <m/>
    <m/>
    <m/>
    <x v="3"/>
    <m/>
    <s v="user_FdWFezbLzkYQcGsBUsjZO25nr2poK2nRbqV47Rs5Kfm"/>
    <s v="Prateek Wadhwa"/>
    <m/>
    <m/>
    <s v="August"/>
    <s v="Gated Content"/>
    <m/>
    <m/>
    <s v="Employee Engagement Handbook"/>
    <m/>
    <m/>
    <m/>
    <s v="2022-06-19 03:12:35.783000+00:00"/>
    <s v="2022-08-30 13:34:08.982000+00:00"/>
    <s v="GPA"/>
  </r>
  <r>
    <s v="Tejas Kulkarni"/>
    <n v="1000000"/>
    <s v="INR"/>
    <n v="50"/>
    <s v="9/30/22"/>
    <s v="Sales"/>
    <s v="stat_kLhaUSYbyIgQOHjvcKAHYNQn1lIjd0wTZfiU50Lt3mL"/>
    <s v="Demo Completed"/>
    <n v="0"/>
    <s v="OpportunityStatusType.Active"/>
    <s v="cont_4AQ6LTqQ82s3rSRjmLE08HnFXxWRo7MZb0fzJUoWC4g"/>
    <s v="bhavita@aimtron.com"/>
    <m/>
    <s v="lead_W4Hx6R8eM4XiT61J9Ju7yYIqsDkU6S5jMVNPB9sNCR8"/>
    <s v="AIMTRON ELECTRONICS PRIVATE LIMITED"/>
    <s v="Hardik Panchal"/>
    <s v="user_P3f70h2AcefBkFTBZpvA9LgDbjTmUIXkqdKqHJ5evwA"/>
    <s v="Manojkumar Tinna"/>
    <s v="2021-12-23 09:56:26.053000+00:00"/>
    <s v="2022-08-30 12:55:03.096000+00:00"/>
    <m/>
    <s v="Vadodara"/>
    <m/>
    <m/>
    <m/>
    <n v="67"/>
    <m/>
    <m/>
    <m/>
    <m/>
    <m/>
    <m/>
    <m/>
    <m/>
    <m/>
    <m/>
    <m/>
    <s v="Manufacturing"/>
    <m/>
    <m/>
    <m/>
    <m/>
    <m/>
    <m/>
    <m/>
    <m/>
    <m/>
    <m/>
    <m/>
    <m/>
    <x v="5"/>
    <m/>
    <s v="user_5IQTpX6DsnoeoDfxqzqojpVoQLXPh68nhDjLS5ETjYj"/>
    <s v="Satyajit Chati"/>
    <m/>
    <m/>
    <s v="January"/>
    <s v="Gated Content"/>
    <m/>
    <m/>
    <s v="Downloaded the guide: Employee Wellness Handbook"/>
    <m/>
    <m/>
    <m/>
    <s v="2021-12-20 00:55:11.848000+00:00"/>
    <s v="2022-09-19 08:03:53.277000+00:00"/>
    <s v="GMC"/>
  </r>
  <r>
    <s v="Satyajit Chati"/>
    <n v="500000"/>
    <s v="INR"/>
    <n v="0"/>
    <s v="8/31/22"/>
    <s v="Sales"/>
    <s v="stat_kcR4fZg7TU7jjk1jAVua3qGLRS4J5uFayEjK5j02wtv"/>
    <s v="Unqualified"/>
    <n v="0"/>
    <s v="OpportunityStatusType.Lost"/>
    <m/>
    <m/>
    <m/>
    <s v="lead_LfCbn59mOu9Nlkx3u7IN0hIlpfHlolbniAHYYf9kl02"/>
    <s v="Humanetics Innovative Solutions Inc."/>
    <s v="Satyajit Chati"/>
    <s v="user_P3f70h2AcefBkFTBZpvA9LgDbjTmUIXkqdKqHJ5evwA"/>
    <s v="Manojkumar Tinna"/>
    <s v="2022-05-09 12:01:18.814000+00:00"/>
    <s v="2022-08-30 13:04:30.480000+00:00"/>
    <m/>
    <s v="Bangalore"/>
    <m/>
    <m/>
    <m/>
    <n v="55"/>
    <m/>
    <m/>
    <m/>
    <m/>
    <m/>
    <m/>
    <m/>
    <m/>
    <m/>
    <m/>
    <m/>
    <s v="Professional Services"/>
    <m/>
    <m/>
    <m/>
    <m/>
    <m/>
    <m/>
    <m/>
    <m/>
    <m/>
    <m/>
    <m/>
    <m/>
    <x v="3"/>
    <m/>
    <s v="user_5IQTpX6DsnoeoDfxqzqojpVoQLXPh68nhDjLS5ETjYj"/>
    <s v="Satyajit Chati"/>
    <m/>
    <m/>
    <s v="June"/>
    <s v="Gated Content"/>
    <m/>
    <m/>
    <s v="Employee Engagement Handbook"/>
    <m/>
    <m/>
    <m/>
    <s v="2022-04-03 19:12:14.826000+00:00"/>
    <s v="2022-08-30 13:04:30.585000+00:00"/>
    <m/>
  </r>
  <r>
    <s v="Tejas Kulkarni"/>
    <n v="200000"/>
    <s v="INR"/>
    <n v="50"/>
    <s v="9/30/22"/>
    <s v="Sales"/>
    <s v="stat_kLhaUSYbyIgQOHjvcKAHYNQn1lIjd0wTZfiU50Lt3mL"/>
    <s v="Demo Completed"/>
    <n v="0"/>
    <s v="OpportunityStatusType.Active"/>
    <s v="cont_J6ALEIgE038gWR3nrIMnJlowRTPHUDiOsP2IaLJNBTs"/>
    <s v="Nandita"/>
    <m/>
    <s v="lead_DHT0odvAN8y9IAedo6fEnyHzeEIRiKMWQYlfFJqsv8G"/>
    <s v="Ymir"/>
    <s v="Nikhil Ahuja"/>
    <s v="user_P3f70h2AcefBkFTBZpvA9LgDbjTmUIXkqdKqHJ5evwA"/>
    <s v="Manojkumar Tinna"/>
    <s v="2022-07-27 10:44:06.568000+00:00"/>
    <s v="2022-08-30 13:10:28.589000+00:00"/>
    <m/>
    <s v="Mumbai"/>
    <m/>
    <s v="2020-11-09 14:03:02+00:00"/>
    <m/>
    <n v="40"/>
    <m/>
    <m/>
    <m/>
    <m/>
    <m/>
    <m/>
    <m/>
    <m/>
    <m/>
    <m/>
    <m/>
    <s v="IT Services &amp; IT Consulting"/>
    <m/>
    <m/>
    <m/>
    <m/>
    <m/>
    <m/>
    <m/>
    <m/>
    <m/>
    <m/>
    <m/>
    <m/>
    <x v="8"/>
    <m/>
    <s v="user_ocHSJH83OJnHCvKyMbjx8WOOK8PMgAUGIj1qK0q0dMV"/>
    <s v="Nikhil Ahuja"/>
    <m/>
    <m/>
    <m/>
    <s v="Inbound"/>
    <m/>
    <m/>
    <s v="Nameless Lead"/>
    <m/>
    <m/>
    <m/>
    <s v="2020-12-06 09:50:05.184000+00:00"/>
    <s v="2022-09-23 13:15:39.353000+00:00"/>
    <s v="GMC"/>
  </r>
  <r>
    <s v="Prateek Wadhwa"/>
    <n v="23000"/>
    <s v="INR"/>
    <n v="0"/>
    <s v="8/31/22"/>
    <s v="Sales"/>
    <s v="stat_1hn9nRJaLbI53NxPuSQgo90kRpbpKsFlwN4oEGNUTdO"/>
    <s v="Lost"/>
    <n v="0"/>
    <s v="OpportunityStatusType.Lost"/>
    <s v="cont_ROy2mJh5KS3BIJaVzWhUJPyv2xuoMRH4OAFeRdFBrdO"/>
    <s v="Praveen Gaikwad"/>
    <m/>
    <s v="lead_LVVEAGuSZQV5Q4MxSLZqdTAakklAVIQvaUnBnRwZ63T"/>
    <s v="Kagome food's India"/>
    <s v="Prateek Wadhwa"/>
    <s v="user_FdWFezbLzkYQcGsBUsjZO25nr2poK2nRbqV47Rs5Kfm"/>
    <s v="Prateek Wadhwa"/>
    <s v="2022-08-26 07:24:29.882000+00:00"/>
    <s v="2022-08-30 12:48:43.480000+00:00"/>
    <m/>
    <s v="Mumbai"/>
    <m/>
    <m/>
    <m/>
    <n v="40"/>
    <m/>
    <m/>
    <s v="Facebook"/>
    <m/>
    <m/>
    <m/>
    <m/>
    <s v="PAID_SOCIAL"/>
    <m/>
    <m/>
    <m/>
    <s v="Manufacturing"/>
    <m/>
    <m/>
    <m/>
    <m/>
    <m/>
    <m/>
    <m/>
    <m/>
    <m/>
    <m/>
    <m/>
    <m/>
    <x v="5"/>
    <m/>
    <s v="user_FdWFezbLzkYQcGsBUsjZO25nr2poK2nRbqV47Rs5Kfm"/>
    <s v="Prateek Wadhwa"/>
    <s v="Kunal Hire; Shriram Kulkarni"/>
    <m/>
    <s v="August; November; September"/>
    <s v="Gated Content"/>
    <m/>
    <m/>
    <s v="Employee Engagement Handbook"/>
    <m/>
    <m/>
    <m/>
    <s v="2022-07-15 08:14:52.416000+00:00"/>
    <s v="2022-10-19 09:53:01.241000+00:00"/>
    <s v="WC"/>
  </r>
  <r>
    <s v="Prateek Wadhwa"/>
    <n v="4000"/>
    <s v="INR"/>
    <n v="0"/>
    <s v="8/31/22"/>
    <s v="Sales"/>
    <s v="stat_1hn9nRJaLbI53NxPuSQgo90kRpbpKsFlwN4oEGNUTdO"/>
    <s v="Lost"/>
    <n v="0"/>
    <s v="OpportunityStatusType.Lost"/>
    <s v="cont_ROy2mJh5KS3BIJaVzWhUJPyv2xuoMRH4OAFeRdFBrdO"/>
    <s v="Praveen Gaikwad"/>
    <s v="Boiler"/>
    <s v="lead_LVVEAGuSZQV5Q4MxSLZqdTAakklAVIQvaUnBnRwZ63T"/>
    <s v="Kagome food's India"/>
    <s v="Prateek Wadhwa"/>
    <s v="user_FdWFezbLzkYQcGsBUsjZO25nr2poK2nRbqV47Rs5Kfm"/>
    <s v="Prateek Wadhwa"/>
    <s v="2022-08-26 07:24:09.913000+00:00"/>
    <s v="2022-08-30 12:48:35.746000+00:00"/>
    <m/>
    <s v="Mumbai"/>
    <m/>
    <m/>
    <m/>
    <n v="40"/>
    <m/>
    <m/>
    <s v="Facebook"/>
    <m/>
    <m/>
    <m/>
    <m/>
    <s v="PAID_SOCIAL"/>
    <m/>
    <m/>
    <m/>
    <s v="Manufacturing"/>
    <m/>
    <m/>
    <m/>
    <m/>
    <m/>
    <m/>
    <m/>
    <m/>
    <m/>
    <m/>
    <m/>
    <m/>
    <x v="5"/>
    <m/>
    <s v="user_FdWFezbLzkYQcGsBUsjZO25nr2poK2nRbqV47Rs5Kfm"/>
    <s v="Prateek Wadhwa"/>
    <s v="Kunal Hire; Shriram Kulkarni"/>
    <m/>
    <s v="August; November; September"/>
    <s v="Gated Content"/>
    <m/>
    <m/>
    <s v="Employee Engagement Handbook"/>
    <m/>
    <m/>
    <m/>
    <s v="2022-07-15 08:14:52.416000+00:00"/>
    <s v="2022-10-19 09:53:01.241000+00:00"/>
    <s v="NON EB"/>
  </r>
  <r>
    <s v="Aditya Binani"/>
    <n v="300000"/>
    <s v="INR"/>
    <n v="0"/>
    <s v="8/29/22"/>
    <s v="Sales"/>
    <s v="stat_1hn9nRJaLbI53NxPuSQgo90kRpbpKsFlwN4oEGNUTdO"/>
    <s v="Lost"/>
    <n v="0"/>
    <s v="OpportunityStatusType.Lost"/>
    <s v="cont_VEDncMxUCNgUzgEpiorBMJs3WB1KcJ1yCqXMqaII8ac"/>
    <s v="Mahesh"/>
    <s v="GMC"/>
    <s v="lead_fIrAFNLLEWy5jWPcbemIMN49ENjQZbFovDrOvU5JHfr"/>
    <s v="prithvi jewels"/>
    <s v="Daya Gowda"/>
    <s v="user_g5Yw4Z4XnIbmcGhJO80vdtFdd5ElcDlgYO3q8l82ODn"/>
    <s v="Aditya Binani"/>
    <s v="2022-08-22 06:42:59.055000+00:00"/>
    <s v="2022-08-30 09:57:35.138000+00:00"/>
    <m/>
    <s v="Mysuru"/>
    <m/>
    <m/>
    <m/>
    <n v="19"/>
    <m/>
    <m/>
    <m/>
    <m/>
    <m/>
    <m/>
    <m/>
    <m/>
    <m/>
    <m/>
    <m/>
    <m/>
    <m/>
    <m/>
    <m/>
    <m/>
    <m/>
    <m/>
    <m/>
    <m/>
    <m/>
    <m/>
    <m/>
    <m/>
    <x v="3"/>
    <m/>
    <s v="user_encRk5bIEFN6ZA11h4WH2AdZTiZpogLSlMIaj0E30SZ"/>
    <s v="Daya Gowda"/>
    <m/>
    <m/>
    <s v="August"/>
    <s v="Gated Content"/>
    <m/>
    <m/>
    <s v="Workplace Culture Playbook"/>
    <m/>
    <m/>
    <m/>
    <s v="2022-08-17 10:50:27.611000+00:00"/>
    <s v="2022-09-30 09:39:56.401000+00:00"/>
    <m/>
  </r>
  <r>
    <s v="Abhishek Chauhan"/>
    <n v="50000"/>
    <s v="INR"/>
    <n v="0"/>
    <s v="8/28/22"/>
    <s v="Sales"/>
    <s v="stat_kcR4fZg7TU7jjk1jAVua3qGLRS4J5uFayEjK5j02wtv"/>
    <s v="Unqualified"/>
    <n v="0"/>
    <s v="OpportunityStatusType.Lost"/>
    <s v="cont_79imT4u3NCNYRHYMOEq0cMucytSEpDdGAHDMN0dPkJl"/>
    <s v="Venkatesh K"/>
    <m/>
    <s v="lead_AhtesXafr8K2kRPLAeC4uH5JsDEvfnMlmGVYkmAqm1C"/>
    <s v="Swayam Group"/>
    <s v="Sarvesh Pawar"/>
    <s v="user_P3f70h2AcefBkFTBZpvA9LgDbjTmUIXkqdKqHJ5evwA"/>
    <s v="Manojkumar Tinna"/>
    <s v="2022-06-14 07:56:50.646000+00:00"/>
    <s v="2022-08-30 09:24:03.305000+00:00"/>
    <m/>
    <s v="Hyderabad"/>
    <m/>
    <m/>
    <m/>
    <n v="100"/>
    <m/>
    <m/>
    <m/>
    <m/>
    <m/>
    <m/>
    <m/>
    <m/>
    <m/>
    <m/>
    <m/>
    <m/>
    <m/>
    <m/>
    <m/>
    <m/>
    <m/>
    <m/>
    <m/>
    <m/>
    <m/>
    <m/>
    <m/>
    <m/>
    <x v="3"/>
    <m/>
    <s v="user_A8KOTZADnUtEQOLt4nSLAmteNStuGh80js75RYjrXVt"/>
    <s v="Sarvesh Pawar"/>
    <m/>
    <m/>
    <s v="August"/>
    <s v="Gated Content"/>
    <m/>
    <m/>
    <s v="Downloaded the guide: Employee Wellness Handbook"/>
    <m/>
    <m/>
    <m/>
    <s v="2021-12-27 11:58:58.391000+00:00"/>
    <s v="2022-08-30 09:24:03.370000+00:00"/>
    <s v="GPA"/>
  </r>
  <r>
    <s v="Abhishek Chauhan"/>
    <n v="800000"/>
    <s v="INR"/>
    <n v="0"/>
    <s v="8/28/22"/>
    <s v="Sales"/>
    <s v="stat_kcR4fZg7TU7jjk1jAVua3qGLRS4J5uFayEjK5j02wtv"/>
    <s v="Unqualified"/>
    <n v="0"/>
    <s v="OpportunityStatusType.Lost"/>
    <s v="cont_79imT4u3NCNYRHYMOEq0cMucytSEpDdGAHDMN0dPkJl"/>
    <s v="Venkatesh K"/>
    <m/>
    <s v="lead_AhtesXafr8K2kRPLAeC4uH5JsDEvfnMlmGVYkmAqm1C"/>
    <s v="Swayam Group"/>
    <s v="Sarvesh Pawar"/>
    <s v="user_P3f70h2AcefBkFTBZpvA9LgDbjTmUIXkqdKqHJ5evwA"/>
    <s v="Manojkumar Tinna"/>
    <s v="2022-06-14 07:56:27.590000+00:00"/>
    <s v="2022-08-30 09:23:57.726000+00:00"/>
    <m/>
    <s v="Hyderabad"/>
    <m/>
    <m/>
    <m/>
    <n v="100"/>
    <m/>
    <m/>
    <m/>
    <m/>
    <m/>
    <m/>
    <m/>
    <m/>
    <m/>
    <m/>
    <m/>
    <m/>
    <m/>
    <m/>
    <m/>
    <m/>
    <m/>
    <m/>
    <m/>
    <m/>
    <m/>
    <m/>
    <m/>
    <m/>
    <x v="3"/>
    <m/>
    <s v="user_A8KOTZADnUtEQOLt4nSLAmteNStuGh80js75RYjrXVt"/>
    <s v="Sarvesh Pawar"/>
    <m/>
    <m/>
    <s v="August"/>
    <s v="Gated Content"/>
    <m/>
    <m/>
    <s v="Downloaded the guide: Employee Wellness Handbook"/>
    <m/>
    <m/>
    <m/>
    <s v="2021-12-27 11:58:58.391000+00:00"/>
    <s v="2022-08-30 09:24:03.370000+00:00"/>
    <s v="GMC"/>
  </r>
  <r>
    <s v="Daya Gowda"/>
    <n v="38000"/>
    <s v="INR"/>
    <n v="0"/>
    <s v="9/30/22"/>
    <s v="Sales"/>
    <s v="stat_kcR4fZg7TU7jjk1jAVua3qGLRS4J5uFayEjK5j02wtv"/>
    <s v="Unqualified"/>
    <n v="0"/>
    <s v="OpportunityStatusType.Lost"/>
    <s v="cont_VEDncMxUCNgUzgEpiorBMJs3WB1KcJ1yCqXMqaII8ac"/>
    <s v="Mahesh"/>
    <s v="Fresh GTLI"/>
    <s v="lead_fIrAFNLLEWy5jWPcbemIMN49ENjQZbFovDrOvU5JHfr"/>
    <s v="prithvi jewels"/>
    <s v="Daya Gowda"/>
    <s v="user_g5Yw4Z4XnIbmcGhJO80vdtFdd5ElcDlgYO3q8l82ODn"/>
    <s v="Aditya Binani"/>
    <s v="2022-08-22 06:43:26.797000+00:00"/>
    <s v="2022-08-30 09:53:17.265000+00:00"/>
    <m/>
    <s v="Mysuru"/>
    <m/>
    <m/>
    <m/>
    <n v="19"/>
    <m/>
    <m/>
    <m/>
    <m/>
    <m/>
    <m/>
    <m/>
    <m/>
    <m/>
    <m/>
    <m/>
    <m/>
    <m/>
    <m/>
    <m/>
    <m/>
    <m/>
    <m/>
    <m/>
    <m/>
    <m/>
    <m/>
    <m/>
    <m/>
    <x v="3"/>
    <m/>
    <s v="user_encRk5bIEFN6ZA11h4WH2AdZTiZpogLSlMIaj0E30SZ"/>
    <s v="Daya Gowda"/>
    <m/>
    <m/>
    <s v="August"/>
    <s v="Gated Content"/>
    <m/>
    <m/>
    <s v="Workplace Culture Playbook"/>
    <m/>
    <m/>
    <m/>
    <s v="2022-08-17 10:50:27.611000+00:00"/>
    <s v="2022-09-30 09:39:56.401000+00:00"/>
    <m/>
  </r>
  <r>
    <s v="Anshum Naithani"/>
    <n v="10000000"/>
    <s v="INR"/>
    <n v="0"/>
    <s v="9/30/22"/>
    <s v="Sales"/>
    <s v="stat_kcR4fZg7TU7jjk1jAVua3qGLRS4J5uFayEjK5j02wtv"/>
    <s v="Unqualified"/>
    <n v="0"/>
    <s v="OpportunityStatusType.Lost"/>
    <s v="cont_t2H7jmgDIVWCNmXXyibW4ViMmhrcqKIgkiqSI5comAa"/>
    <s v="BalaKrishnan Narayanasamy"/>
    <s v="GTL - Renewal"/>
    <s v="lead_WMb1QHbGvFIAd87WP68A4il0q0lnqHeW5sZL3hg6mGG"/>
    <s v="KFin Technologies"/>
    <s v="Shreenath Bhat"/>
    <s v="user_GL8PBiV4pvzsQLVHSdZLeMQAQcGjCvLkffg486DHfZJ"/>
    <s v="Anshum Naithani"/>
    <s v="2022-07-08 10:00:43.304000+00:00"/>
    <s v="2022-08-30 07:04:21.738000+00:00"/>
    <m/>
    <s v="Hyderabad"/>
    <m/>
    <m/>
    <m/>
    <n v="4500"/>
    <m/>
    <m/>
    <m/>
    <m/>
    <m/>
    <m/>
    <m/>
    <m/>
    <m/>
    <m/>
    <m/>
    <s v="IT Services &amp; IT Consulting"/>
    <m/>
    <m/>
    <m/>
    <m/>
    <m/>
    <m/>
    <m/>
    <m/>
    <m/>
    <m/>
    <m/>
    <m/>
    <x v="13"/>
    <m/>
    <s v="user_vMd4rmcrSbjykdyL2J7rrYn84SWdcNc5FKligrmItPw"/>
    <s v="Shreenath Bhat"/>
    <m/>
    <m/>
    <s v="August"/>
    <s v="Cold Call"/>
    <s v="Naukri.com"/>
    <m/>
    <m/>
    <m/>
    <m/>
    <m/>
    <s v="2022-05-23 07:04:01.628000+00:00"/>
    <s v="2022-10-20 10:25:19.273000+00:00"/>
    <s v="GTL"/>
  </r>
  <r>
    <s v="Anshum Naithani"/>
    <n v="800000"/>
    <s v="INR"/>
    <n v="0"/>
    <s v="8/18/22"/>
    <s v="Sales"/>
    <s v="stat_kcR4fZg7TU7jjk1jAVua3qGLRS4J5uFayEjK5j02wtv"/>
    <s v="Unqualified"/>
    <n v="0"/>
    <s v="OpportunityStatusType.Lost"/>
    <m/>
    <m/>
    <m/>
    <s v="lead_FufBbJ7q7Rv5pp9jskKhmC7d9esMpO66EkZvUS1c2bU"/>
    <s v="GMP Technical Solutions"/>
    <s v="Kanchan Kothari"/>
    <s v="user_GL8PBiV4pvzsQLVHSdZLeMQAQcGjCvLkffg486DHfZJ"/>
    <s v="Anshum Naithani"/>
    <s v="2022-06-06 09:20:55.196000+00:00"/>
    <s v="2022-08-30 07:02:13.853000+00:00"/>
    <m/>
    <s v="Mumbai"/>
    <m/>
    <m/>
    <m/>
    <n v="484"/>
    <m/>
    <m/>
    <m/>
    <m/>
    <m/>
    <m/>
    <m/>
    <m/>
    <m/>
    <m/>
    <m/>
    <s v="Manufacturing"/>
    <m/>
    <m/>
    <m/>
    <m/>
    <m/>
    <m/>
    <m/>
    <m/>
    <m/>
    <m/>
    <m/>
    <m/>
    <x v="9"/>
    <m/>
    <s v="user_PApNwMjp7lPIEBp7acretouakdtYNVHpPO9ja9KoR5D"/>
    <s v="Pallab Gupta"/>
    <m/>
    <m/>
    <s v="August"/>
    <s v="Cold Call"/>
    <m/>
    <m/>
    <m/>
    <m/>
    <m/>
    <m/>
    <s v="2022-06-06 06:30:15.700000+00:00"/>
    <s v="2022-09-02 03:46:18.192000+00:00"/>
    <m/>
  </r>
  <r>
    <s v="Anshum Naithani"/>
    <n v="1500000"/>
    <s v="INR"/>
    <n v="0"/>
    <s v="9/15/22"/>
    <s v="Sales"/>
    <s v="stat_kcR4fZg7TU7jjk1jAVua3qGLRS4J5uFayEjK5j02wtv"/>
    <s v="Unqualified"/>
    <n v="0"/>
    <s v="OpportunityStatusType.Lost"/>
    <s v="cont_t2H7jmgDIVWCNmXXyibW4ViMmhrcqKIgkiqSI5comAa"/>
    <s v="BalaKrishnan Narayanasamy"/>
    <s v="GMC - renewal, 1+5, 10 lakh cover. Want day 1 cover for parents"/>
    <s v="lead_WMb1QHbGvFIAd87WP68A4il0q0lnqHeW5sZL3hg6mGG"/>
    <s v="KFin Technologies"/>
    <s v="Shreenath Bhat"/>
    <s v="user_GL8PBiV4pvzsQLVHSdZLeMQAQcGjCvLkffg486DHfZJ"/>
    <s v="Anshum Naithani"/>
    <s v="2022-07-08 09:39:03.481000+00:00"/>
    <s v="2022-08-30 07:04:10.522000+00:00"/>
    <m/>
    <s v="Hyderabad"/>
    <m/>
    <m/>
    <m/>
    <n v="4500"/>
    <m/>
    <m/>
    <m/>
    <m/>
    <m/>
    <m/>
    <m/>
    <m/>
    <m/>
    <m/>
    <m/>
    <s v="IT Services &amp; IT Consulting"/>
    <m/>
    <m/>
    <m/>
    <m/>
    <m/>
    <m/>
    <m/>
    <m/>
    <m/>
    <m/>
    <m/>
    <m/>
    <x v="13"/>
    <m/>
    <s v="user_vMd4rmcrSbjykdyL2J7rrYn84SWdcNc5FKligrmItPw"/>
    <s v="Shreenath Bhat"/>
    <m/>
    <m/>
    <s v="August"/>
    <s v="Cold Call"/>
    <s v="Naukri.com"/>
    <m/>
    <m/>
    <m/>
    <m/>
    <m/>
    <s v="2022-05-23 07:04:01.628000+00:00"/>
    <s v="2022-10-20 10:25:19.273000+00:00"/>
    <s v="GMC"/>
  </r>
  <r>
    <s v="Anshum Naithani"/>
    <n v="1000000"/>
    <s v="INR"/>
    <n v="0"/>
    <s v="8/24/22"/>
    <s v="Sales"/>
    <s v="stat_1hn9nRJaLbI53NxPuSQgo90kRpbpKsFlwN4oEGNUTdO"/>
    <s v="Lost"/>
    <n v="0"/>
    <s v="OpportunityStatusType.Lost"/>
    <s v="cont_uwkzRqMEvcJ7H4zbXoektr3XYsn1tjnR9WJrMtXeP5e"/>
    <s v="Shrikant  Mirajkar"/>
    <s v="GTL - Renewal"/>
    <s v="lead_fyWK1frPWTP5M68gcS5vnS9TiR7Z6UM5yhuIXB81AVw"/>
    <s v="Bombay Rayon Fashions Limited"/>
    <s v="Shreenath Bhat"/>
    <s v="user_GL8PBiV4pvzsQLVHSdZLeMQAQcGjCvLkffg486DHfZJ"/>
    <s v="Anshum Naithani"/>
    <s v="2022-07-12 07:39:57.724000+00:00"/>
    <s v="2022-08-30 06:26:46.126000+00:00"/>
    <m/>
    <s v="Mumbai"/>
    <m/>
    <m/>
    <m/>
    <n v="1924"/>
    <m/>
    <m/>
    <m/>
    <m/>
    <m/>
    <m/>
    <m/>
    <m/>
    <m/>
    <m/>
    <m/>
    <s v="Retail"/>
    <m/>
    <m/>
    <m/>
    <m/>
    <m/>
    <m/>
    <m/>
    <m/>
    <m/>
    <m/>
    <m/>
    <m/>
    <x v="1"/>
    <m/>
    <s v="user_6hRQhcoLhZEDUBYaw3vS7rv6T5582sGfXq4jNRqTfUU"/>
    <s v="Aishwarya Nyayadhish"/>
    <m/>
    <m/>
    <s v="August"/>
    <s v="Warm Referral"/>
    <s v="Naukri.com"/>
    <m/>
    <m/>
    <m/>
    <m/>
    <m/>
    <s v="2022-03-02 12:20:07.202000+00:00"/>
    <s v="2022-10-20 10:26:10.525000+00:00"/>
    <s v="GTL"/>
  </r>
  <r>
    <s v="Omkar Ghate"/>
    <n v="165250"/>
    <s v="INR"/>
    <n v="0"/>
    <s v="8/31/22"/>
    <s v="Sales"/>
    <s v="stat_1hn9nRJaLbI53NxPuSQgo90kRpbpKsFlwN4oEGNUTdO"/>
    <s v="Lost"/>
    <n v="0"/>
    <s v="OpportunityStatusType.Lost"/>
    <s v="cont_D9d6jaROmNwe8oOCW79HLts4OFq6ml6xTRcspZDCXi9"/>
    <s v="Nilesh"/>
    <s v="Closed with incumbent due to higher quote JB BODA with ICICI"/>
    <s v="lead_yC7iAfUu1hw16dHKMrFtU6aq7aRKU2M8KsVolAeI8B8"/>
    <s v="Multiversity"/>
    <s v="Prateek Wadhwa"/>
    <s v="user_9SBRjyF0n4iWuhUdqRyQkFhl2J4uyNKhFWvvJEvunX8"/>
    <s v="Omkar Ghate"/>
    <s v="2022-06-27 10:14:32.224000+00:00"/>
    <s v="2022-08-30 06:28:37.026000+00:00"/>
    <m/>
    <s v="Pune"/>
    <m/>
    <m/>
    <m/>
    <n v="110"/>
    <m/>
    <m/>
    <m/>
    <m/>
    <m/>
    <m/>
    <m/>
    <s v="PAID_SOCIAL"/>
    <m/>
    <m/>
    <m/>
    <m/>
    <m/>
    <m/>
    <m/>
    <m/>
    <m/>
    <m/>
    <m/>
    <m/>
    <m/>
    <m/>
    <m/>
    <m/>
    <x v="3"/>
    <m/>
    <s v="user_FdWFezbLzkYQcGsBUsjZO25nr2poK2nRbqV47Rs5Kfm"/>
    <s v="Prateek Wadhwa"/>
    <m/>
    <m/>
    <s v="August"/>
    <s v="Gated Content"/>
    <m/>
    <m/>
    <s v="Employee Engagement Handbook"/>
    <m/>
    <m/>
    <m/>
    <s v="2022-06-19 03:12:35.783000+00:00"/>
    <s v="2022-08-30 13:34:08.982000+00:00"/>
    <s v="GMC"/>
  </r>
  <r>
    <s v="Omkar Ghate"/>
    <n v="243250"/>
    <s v="INR"/>
    <n v="0"/>
    <s v="8/31/22"/>
    <s v="Sales"/>
    <s v="stat_1hn9nRJaLbI53NxPuSQgo90kRpbpKsFlwN4oEGNUTdO"/>
    <s v="Lost"/>
    <n v="0"/>
    <s v="OpportunityStatusType.Lost"/>
    <s v="cont_v41XIZq9CHquGDFim2DAl0GNDWg40VJjgOMrAIVmIYm"/>
    <s v="Nilesh Shaligram"/>
    <s v="Closed due to higher quote with the incumbent - JB BODA with ICICI"/>
    <s v="lead_22yj4GmLZKT2KfoddwKTzogVVkqXLdPtAaJsMEPF6Ul"/>
    <s v="KNOWLEDGE DIVINE INFORMATION TECHNOLOGY PRIVATE LIMITED"/>
    <s v="Prateek Wadhwa"/>
    <s v="user_9SBRjyF0n4iWuhUdqRyQkFhl2J4uyNKhFWvvJEvunX8"/>
    <s v="Omkar Ghate"/>
    <s v="2022-08-17 05:40:42.801000+00:00"/>
    <s v="2022-08-30 06:29:29.208000+00:00"/>
    <m/>
    <s v="Pune"/>
    <m/>
    <m/>
    <m/>
    <n v="20"/>
    <m/>
    <m/>
    <m/>
    <m/>
    <m/>
    <m/>
    <m/>
    <m/>
    <m/>
    <m/>
    <m/>
    <m/>
    <m/>
    <m/>
    <m/>
    <m/>
    <m/>
    <m/>
    <m/>
    <m/>
    <m/>
    <m/>
    <m/>
    <m/>
    <x v="3"/>
    <m/>
    <m/>
    <m/>
    <m/>
    <m/>
    <s v="September"/>
    <s v="Cold Call"/>
    <m/>
    <m/>
    <m/>
    <m/>
    <m/>
    <m/>
    <s v="2022-08-17 05:33:54.537000+00:00"/>
    <s v="2022-08-30 06:29:29.243000+00:00"/>
    <s v="GMC"/>
  </r>
  <r>
    <s v="Anshum Naithani"/>
    <n v="500000"/>
    <s v="INR"/>
    <n v="0"/>
    <d v="2022-07-09T00:00:00"/>
    <s v="Sales"/>
    <s v="stat_kcR4fZg7TU7jjk1jAVua3qGLRS4J5uFayEjK5j02wtv"/>
    <s v="Unqualified"/>
    <n v="0"/>
    <s v="OpportunityStatusType.Lost"/>
    <s v="cont_B4bRvLFbsjMfpHT13AdhcqWOGrpTqWTskTfprJ0ypJf"/>
    <s v="Linette D'cunha"/>
    <m/>
    <s v="lead_Zk4Prut8JvwvGWPZYwKmuSvUvMVx9sQGO8BFC7HwyOU"/>
    <s v="GS Caltex"/>
    <s v="Sarvesh Pawar"/>
    <s v="user_GL8PBiV4pvzsQLVHSdZLeMQAQcGjCvLkffg486DHfZJ"/>
    <s v="Anshum Naithani"/>
    <s v="2022-08-17 05:28:21.573000+00:00"/>
    <s v="2022-08-30 06:22:56.424000+00:00"/>
    <m/>
    <s v="Mumbai"/>
    <m/>
    <m/>
    <m/>
    <n v="195"/>
    <m/>
    <m/>
    <m/>
    <m/>
    <m/>
    <m/>
    <m/>
    <m/>
    <m/>
    <m/>
    <m/>
    <s v="Oil &amp; Gas"/>
    <m/>
    <m/>
    <m/>
    <m/>
    <m/>
    <m/>
    <m/>
    <m/>
    <m/>
    <m/>
    <m/>
    <m/>
    <x v="8"/>
    <m/>
    <s v="user_A8KOTZADnUtEQOLt4nSLAmteNStuGh80js75RYjrXVt"/>
    <s v="Sarvesh Pawar"/>
    <m/>
    <m/>
    <s v="September"/>
    <s v="Gated Content"/>
    <m/>
    <m/>
    <s v="Employee Engagement Handbook"/>
    <m/>
    <m/>
    <m/>
    <s v="2022-04-22 15:41:40.272000+00:00"/>
    <s v="2022-09-01 07:41:41.411000+00:00"/>
    <s v="GMC"/>
  </r>
  <r>
    <s v="Mayur Gadiyar"/>
    <n v="148000"/>
    <s v="INR"/>
    <n v="100"/>
    <s v="8/30/22"/>
    <s v="Sales"/>
    <s v="stat_OZRiD1474QRJIpvnjHCZfiIvKcVD6mIKSSTzg8SwDVx"/>
    <s v="Won- Payment Completed"/>
    <n v="1"/>
    <s v="OpportunityStatusType.Won"/>
    <s v="cont_CfU9v25pyG7Gz7wbPpzIpSgI82SmacAyLbOC2ULYoWE"/>
    <s v="Jayesh Shettigar"/>
    <s v="GMC Renewal"/>
    <s v="lead_AnQfbpN0RuVUU0ztu88ycY2gBXcqGKiO2YRSCP8p7Cq"/>
    <s v="AMYGB.AI - (EOS Globe)Eureka Outsourcing Solutions"/>
    <s v="Trupti Suryavanshi"/>
    <s v="user_bdUPAGjcS7p6513So3N4g3aWNS5HuBuVJi7bvCPAsLt"/>
    <s v="Mayur Gadiyar"/>
    <s v="2022-08-12 09:42:32.769000+00:00"/>
    <s v="2022-08-30 04:49:50.523000+00:00"/>
    <m/>
    <s v="Mumbai"/>
    <m/>
    <m/>
    <m/>
    <n v="60"/>
    <m/>
    <m/>
    <m/>
    <m/>
    <m/>
    <m/>
    <m/>
    <m/>
    <m/>
    <m/>
    <m/>
    <s v="IT Services &amp; IT Consulting"/>
    <m/>
    <m/>
    <m/>
    <m/>
    <m/>
    <m/>
    <m/>
    <m/>
    <m/>
    <m/>
    <m/>
    <m/>
    <x v="14"/>
    <m/>
    <s v="user_L8E6IFhq6UCzKLHa45LUUTZCznDuyDwFrGaEp9DXiUM"/>
    <s v="Trupti Suryavanshi"/>
    <s v="Kunal Hire"/>
    <m/>
    <s v="October"/>
    <s v="Cold Call"/>
    <s v="Naukri.com"/>
    <m/>
    <m/>
    <m/>
    <m/>
    <m/>
    <s v="2021-08-25 17:19:59.456000+00:00"/>
    <s v="2022-10-12 11:06:49.644000+00:00"/>
    <s v="GMC"/>
  </r>
  <r>
    <s v="Anshum Naithani"/>
    <n v="40000"/>
    <s v="INR"/>
    <n v="0"/>
    <d v="2022-07-09T00:00:00"/>
    <s v="Sales"/>
    <s v="stat_kcR4fZg7TU7jjk1jAVua3qGLRS4J5uFayEjK5j02wtv"/>
    <s v="Unqualified"/>
    <n v="0"/>
    <s v="OpportunityStatusType.Lost"/>
    <s v="cont_B4bRvLFbsjMfpHT13AdhcqWOGrpTqWTskTfprJ0ypJf"/>
    <s v="Linette D'cunha"/>
    <m/>
    <s v="lead_Zk4Prut8JvwvGWPZYwKmuSvUvMVx9sQGO8BFC7HwyOU"/>
    <s v="GS Caltex"/>
    <s v="Sarvesh Pawar"/>
    <s v="user_GL8PBiV4pvzsQLVHSdZLeMQAQcGjCvLkffg486DHfZJ"/>
    <s v="Anshum Naithani"/>
    <s v="2022-08-17 05:29:10.246000+00:00"/>
    <s v="2022-08-30 06:23:49.454000+00:00"/>
    <m/>
    <s v="Mumbai"/>
    <m/>
    <m/>
    <m/>
    <n v="195"/>
    <m/>
    <m/>
    <m/>
    <m/>
    <m/>
    <m/>
    <m/>
    <m/>
    <m/>
    <m/>
    <m/>
    <s v="Oil &amp; Gas"/>
    <m/>
    <m/>
    <m/>
    <m/>
    <m/>
    <m/>
    <m/>
    <m/>
    <m/>
    <m/>
    <m/>
    <m/>
    <x v="8"/>
    <m/>
    <s v="user_A8KOTZADnUtEQOLt4nSLAmteNStuGh80js75RYjrXVt"/>
    <s v="Sarvesh Pawar"/>
    <m/>
    <m/>
    <s v="September"/>
    <s v="Gated Content"/>
    <m/>
    <m/>
    <s v="Employee Engagement Handbook"/>
    <m/>
    <m/>
    <m/>
    <s v="2022-04-22 15:41:40.272000+00:00"/>
    <s v="2022-09-01 07:41:41.411000+00:00"/>
    <s v="GPA"/>
  </r>
  <r>
    <s v="Vrushali Kummar"/>
    <n v="500000"/>
    <s v="INR"/>
    <n v="0"/>
    <s v="9/30/22"/>
    <s v="Sales"/>
    <s v="stat_kcR4fZg7TU7jjk1jAVua3qGLRS4J5uFayEjK5j02wtv"/>
    <s v="Unqualified"/>
    <n v="0"/>
    <s v="OpportunityStatusType.Lost"/>
    <s v="cont_ekixUdXM8JNdvtSEHomrWt9PK3poIR7gJ6fMA2JfBeA"/>
    <s v="Kiran Nanaware"/>
    <s v="GPA ren"/>
    <s v="lead_TxDC1cCe5ySJlM8AAX8MLw0xgFpnGfVwbhTYvEwjsYz"/>
    <s v="Inteva Products"/>
    <s v="Gauri Jori"/>
    <s v="user_TZzywQwym26DjuswO479pxRhNKX152z8X1haCx2vcst"/>
    <s v="Vrushali Kummar"/>
    <s v="2022-07-25 08:30:06.535000+00:00"/>
    <s v="2022-08-30 03:50:16.800000+00:00"/>
    <m/>
    <s v="Pune"/>
    <m/>
    <s v="2020-08-24 07:30:12+00:00"/>
    <m/>
    <n v="500"/>
    <m/>
    <m/>
    <m/>
    <m/>
    <m/>
    <m/>
    <m/>
    <m/>
    <m/>
    <m/>
    <m/>
    <s v="Automotive; Manufacturing"/>
    <m/>
    <m/>
    <m/>
    <m/>
    <m/>
    <m/>
    <m/>
    <m/>
    <m/>
    <m/>
    <m/>
    <m/>
    <x v="9"/>
    <m/>
    <s v="user_5YHA1ZU4iP896lD1YJehdJcMx7ZEgWCpulT4T2c3pJ3"/>
    <s v="Gauri Jori"/>
    <m/>
    <m/>
    <s v="September"/>
    <s v="Affiliate"/>
    <s v="Naukri.com"/>
    <m/>
    <m/>
    <m/>
    <m/>
    <m/>
    <s v="2020-12-06 09:47:23.467000+00:00"/>
    <s v="2022-10-10 02:50:22.998000+00:00"/>
    <m/>
  </r>
  <r>
    <s v="Vrushali Kummar"/>
    <n v="4000000"/>
    <s v="INR"/>
    <n v="0"/>
    <s v="9/30/22"/>
    <s v="Sales"/>
    <s v="stat_kcR4fZg7TU7jjk1jAVua3qGLRS4J5uFayEjK5j02wtv"/>
    <s v="Unqualified"/>
    <n v="0"/>
    <s v="OpportunityStatusType.Lost"/>
    <s v="cont_ekixUdXM8JNdvtSEHomrWt9PK3poIR7gJ6fMA2JfBeA"/>
    <s v="Kiran Nanaware"/>
    <s v="GMC ren"/>
    <s v="lead_TxDC1cCe5ySJlM8AAX8MLw0xgFpnGfVwbhTYvEwjsYz"/>
    <s v="Inteva Products"/>
    <s v="Gauri Jori"/>
    <s v="user_TZzywQwym26DjuswO479pxRhNKX152z8X1haCx2vcst"/>
    <s v="Vrushali Kummar"/>
    <s v="2022-07-25 08:29:07.528000+00:00"/>
    <s v="2022-08-30 03:50:05.939000+00:00"/>
    <m/>
    <s v="Pune"/>
    <m/>
    <s v="2020-08-24 07:30:12+00:00"/>
    <m/>
    <n v="500"/>
    <m/>
    <m/>
    <m/>
    <m/>
    <m/>
    <m/>
    <m/>
    <m/>
    <m/>
    <m/>
    <m/>
    <s v="Automotive; Manufacturing"/>
    <m/>
    <m/>
    <m/>
    <m/>
    <m/>
    <m/>
    <m/>
    <m/>
    <m/>
    <m/>
    <m/>
    <m/>
    <x v="9"/>
    <m/>
    <s v="user_5YHA1ZU4iP896lD1YJehdJcMx7ZEgWCpulT4T2c3pJ3"/>
    <s v="Gauri Jori"/>
    <m/>
    <m/>
    <s v="September"/>
    <s v="Affiliate"/>
    <s v="Naukri.com"/>
    <m/>
    <m/>
    <m/>
    <m/>
    <m/>
    <s v="2020-12-06 09:47:23.467000+00:00"/>
    <s v="2022-10-10 02:50:22.998000+00:00"/>
    <m/>
  </r>
  <r>
    <s v="Vrushali Kummar"/>
    <n v="500000"/>
    <s v="INR"/>
    <n v="0"/>
    <d v="2022-10-09T00:00:00"/>
    <s v="Sales"/>
    <s v="stat_kcR4fZg7TU7jjk1jAVua3qGLRS4J5uFayEjK5j02wtv"/>
    <s v="Unqualified"/>
    <n v="0"/>
    <s v="OpportunityStatusType.Lost"/>
    <s v="cont_gRVnyq1Pb8xDHuOg0mfXHItAOINPl3wv8ukesTcGk3Q"/>
    <s v="Mugdha Naik"/>
    <s v="GMC renewal"/>
    <s v="lead_5C8mZtXhz5ODwh5sJkCQl8carCSAXX80GRdRoICKuis"/>
    <s v="UpsideLMS"/>
    <s v="Trupti Suryavanshi"/>
    <s v="user_TZzywQwym26DjuswO479pxRhNKX152z8X1haCx2vcst"/>
    <s v="Vrushali Kummar"/>
    <s v="2022-06-13 09:29:36.146000+00:00"/>
    <s v="2022-08-30 02:37:26.650000+00:00"/>
    <m/>
    <s v="Pune"/>
    <m/>
    <m/>
    <m/>
    <n v="65"/>
    <m/>
    <m/>
    <m/>
    <m/>
    <m/>
    <m/>
    <m/>
    <m/>
    <m/>
    <m/>
    <m/>
    <s v="Education"/>
    <m/>
    <m/>
    <m/>
    <m/>
    <m/>
    <m/>
    <m/>
    <m/>
    <m/>
    <m/>
    <m/>
    <m/>
    <x v="5"/>
    <m/>
    <s v="user_L8E6IFhq6UCzKLHa45LUUTZCznDuyDwFrGaEp9DXiUM"/>
    <s v="Trupti Suryavanshi"/>
    <m/>
    <m/>
    <s v="August; December; September"/>
    <s v="Gated Content"/>
    <s v="Lusha"/>
    <m/>
    <s v="Employee Engagement Handbook"/>
    <m/>
    <m/>
    <m/>
    <s v="2021-05-13 14:07:11.981000+00:00"/>
    <s v="2022-09-14 05:55:36.734000+00:00"/>
    <s v="GMC"/>
  </r>
  <r>
    <s v="Sanket Kulkarni"/>
    <n v="18200000"/>
    <s v="INR"/>
    <n v="0"/>
    <s v="8/31/22"/>
    <s v="Sales"/>
    <s v="stat_1hn9nRJaLbI53NxPuSQgo90kRpbpKsFlwN4oEGNUTdO"/>
    <s v="Lost"/>
    <n v="0"/>
    <s v="OpportunityStatusType.Lost"/>
    <s v="cont_9RVX1IFx4uqZSDDBLK4p4vQFv5vSqqumIbpDSZlsQGU"/>
    <s v="swapnil wagh"/>
    <s v="GMC ren"/>
    <s v="lead_LS02AuPTfB7GHiqE4GDTMqewksn0zQwrkF0ZMK9qOnz"/>
    <s v="Baramati Agro Pvt Ltd (FRESH)"/>
    <s v="Gauri Jori"/>
    <s v="user_k8sSUtRXfYEMul9CBIF4ZOmv3vnev5cdEvVZbtETMKp"/>
    <s v="Sanket Kulkarni"/>
    <s v="2022-05-27 13:14:03.795000+00:00"/>
    <s v="2022-08-29 16:32:44.473000+00:00"/>
    <m/>
    <s v="Pune"/>
    <m/>
    <m/>
    <m/>
    <n v="3500"/>
    <m/>
    <m/>
    <m/>
    <m/>
    <m/>
    <m/>
    <m/>
    <s v="PAID_SOCIAL"/>
    <m/>
    <m/>
    <m/>
    <s v="Food &amp; Beverages"/>
    <m/>
    <m/>
    <m/>
    <m/>
    <m/>
    <m/>
    <m/>
    <m/>
    <m/>
    <m/>
    <m/>
    <m/>
    <x v="13"/>
    <m/>
    <s v="user_5YHA1ZU4iP896lD1YJehdJcMx7ZEgWCpulT4T2c3pJ3"/>
    <s v="Gauri Jori"/>
    <s v="Anjali Nishu"/>
    <m/>
    <s v="August"/>
    <s v="Cold Call; Gated Content"/>
    <m/>
    <m/>
    <s v="Essential HR Policies"/>
    <m/>
    <m/>
    <m/>
    <s v="2022-03-08 05:49:09.853000+00:00"/>
    <s v="2022-09-28 18:09:07.559000+00:00"/>
    <m/>
  </r>
  <r>
    <s v="Sonal Paithankar"/>
    <n v="1000000"/>
    <s v="INR"/>
    <n v="0"/>
    <s v="8/31/22"/>
    <s v="Sales"/>
    <s v="stat_kcR4fZg7TU7jjk1jAVua3qGLRS4J5uFayEjK5j02wtv"/>
    <s v="Unqualified"/>
    <n v="0"/>
    <s v="OpportunityStatusType.Lost"/>
    <s v="cont_pOhwO3J9Z9XUZxESLeeBltCWBXY4fiRxczqadAS3vfL"/>
    <s v="Deeksha Bhagia"/>
    <m/>
    <s v="lead_3VneE99hQj9sbbfcy4Fl3ovUXx13eph4LzqqTDxwMEz"/>
    <s v="WazirX: Bitcoin &amp; Cryptocurrency Exchange in India"/>
    <s v="Nikhil Ahuja"/>
    <s v="user_Iwn6da5WKkZqwUySK0oUuCb72pFP5WEm4zAb92ijqFe"/>
    <s v="Sonal Paithankar"/>
    <s v="2022-05-27 06:09:44.959000+00:00"/>
    <s v="2022-08-29 17:04:47.348000+00:00"/>
    <m/>
    <s v="Bangalore"/>
    <m/>
    <m/>
    <m/>
    <n v="200"/>
    <m/>
    <m/>
    <m/>
    <m/>
    <m/>
    <m/>
    <m/>
    <m/>
    <m/>
    <m/>
    <m/>
    <m/>
    <m/>
    <m/>
    <m/>
    <m/>
    <m/>
    <m/>
    <m/>
    <m/>
    <m/>
    <m/>
    <m/>
    <m/>
    <x v="3"/>
    <m/>
    <s v="user_ocHSJH83OJnHCvKyMbjx8WOOK8PMgAUGIj1qK0q0dMV"/>
    <s v="Nikhil Ahuja"/>
    <m/>
    <m/>
    <s v="August"/>
    <s v="Gated Content"/>
    <m/>
    <m/>
    <s v="Employee Engagement Handbook"/>
    <m/>
    <m/>
    <m/>
    <s v="2022-04-29 07:36:12.743000+00:00"/>
    <s v="2022-08-29 17:05:17.763000+00:00"/>
    <s v="GMC"/>
  </r>
  <r>
    <s v="Sanket Kulkarni"/>
    <n v="7500000"/>
    <s v="INR"/>
    <n v="0"/>
    <s v="8/30/22"/>
    <s v="Sales"/>
    <s v="stat_kcR4fZg7TU7jjk1jAVua3qGLRS4J5uFayEjK5j02wtv"/>
    <s v="Unqualified"/>
    <n v="0"/>
    <s v="OpportunityStatusType.Lost"/>
    <s v="cont_724C8PjgM0ko1cq0sHA7kszQ48ELRfWEJWPJRrvkXqG"/>
    <s v="Anup Mishra"/>
    <s v="GMC"/>
    <s v="lead_IArVRNuCmARIkTKqjOAYjXOyIsNVp9sMuRote88iDRt"/>
    <s v="Mahindra CIE Automotive Ltd."/>
    <s v="Mayur Gadiyar"/>
    <s v="user_k8sSUtRXfYEMul9CBIF4ZOmv3vnev5cdEvVZbtETMKp"/>
    <s v="Sanket Kulkarni"/>
    <s v="2022-06-10 08:58:29.152000+00:00"/>
    <s v="2022-08-29 16:30:12.131000+00:00"/>
    <m/>
    <s v="Pune"/>
    <m/>
    <m/>
    <m/>
    <n v="932"/>
    <m/>
    <m/>
    <m/>
    <m/>
    <m/>
    <m/>
    <m/>
    <m/>
    <m/>
    <m/>
    <m/>
    <s v="Manufacturing"/>
    <m/>
    <m/>
    <m/>
    <m/>
    <m/>
    <m/>
    <m/>
    <m/>
    <m/>
    <m/>
    <m/>
    <m/>
    <x v="5"/>
    <m/>
    <s v="user_bdUPAGjcS7p6513So3N4g3aWNS5HuBuVJi7bvCPAsLt"/>
    <s v="Mayur Gadiyar"/>
    <m/>
    <m/>
    <s v="July"/>
    <s v="Cold Call"/>
    <m/>
    <m/>
    <m/>
    <m/>
    <m/>
    <m/>
    <s v="2021-10-20 09:47:01.373000+00:00"/>
    <s v="2022-10-13 07:39:13.885000+00:00"/>
    <s v="GMC"/>
  </r>
  <r>
    <s v="Pooja Gawas"/>
    <n v="1000000"/>
    <s v="INR"/>
    <n v="0"/>
    <s v="8/22/22"/>
    <s v="Sales"/>
    <s v="stat_kcR4fZg7TU7jjk1jAVua3qGLRS4J5uFayEjK5j02wtv"/>
    <s v="Unqualified"/>
    <n v="0"/>
    <s v="OpportunityStatusType.Lost"/>
    <s v="cont_04NDqG7wiCCsgzWFRaas1DX7TEjnUDXwnNuajZenKpV"/>
    <s v="Siddharth Kadam"/>
    <s v="GMC renewal"/>
    <s v="lead_WIFzc6RXPV50d8QmE1hmvfSGju3tsU1jPLktecejCNf"/>
    <s v="Fibro India Precision Products Pvt Ltd"/>
    <s v="Trupti Suryavanshi"/>
    <s v="user_KLETV1op4MIjvKQ12xGsWi23CuPjDE6PT29nwG6T3MY"/>
    <s v="Pooja Gawas"/>
    <s v="2022-07-07 05:10:06.217000+00:00"/>
    <s v="2022-08-29 15:01:57.817000+00:00"/>
    <m/>
    <s v="Pune"/>
    <m/>
    <m/>
    <m/>
    <n v="41"/>
    <m/>
    <m/>
    <m/>
    <m/>
    <m/>
    <m/>
    <m/>
    <m/>
    <m/>
    <m/>
    <m/>
    <s v="Manufacturing"/>
    <m/>
    <m/>
    <m/>
    <m/>
    <m/>
    <m/>
    <m/>
    <m/>
    <m/>
    <m/>
    <m/>
    <m/>
    <x v="7"/>
    <m/>
    <s v="user_L8E6IFhq6UCzKLHa45LUUTZCznDuyDwFrGaEp9DXiUM"/>
    <s v="Trupti Suryavanshi"/>
    <m/>
    <m/>
    <s v="August"/>
    <s v="Gated Content; Inbound"/>
    <m/>
    <m/>
    <s v="Employee Wellness Handbook"/>
    <m/>
    <m/>
    <m/>
    <s v="2021-07-06 11:26:05.801000+00:00"/>
    <s v="2022-08-29 15:02:45.294000+00:00"/>
    <s v="GMC"/>
  </r>
  <r>
    <s v="Vikas Gupta"/>
    <n v="3500000"/>
    <s v="INR"/>
    <n v="0"/>
    <s v="8/28/22"/>
    <s v="Sales"/>
    <s v="stat_1hn9nRJaLbI53NxPuSQgo90kRpbpKsFlwN4oEGNUTdO"/>
    <s v="Lost"/>
    <n v="0"/>
    <s v="OpportunityStatusType.Lost"/>
    <s v="cont_hdaSbjvPbYMpe6Ylh46cHmKUwWVEqfvLI21pM4LonYc"/>
    <s v="Ashok Kotian"/>
    <s v="Our Quotes were High."/>
    <s v="lead_TOaZ0iB0NrQJYvvCk4sj2NsihRtgf2KttlKRxtGurhY"/>
    <s v="Viswaat Chemicals Ltd"/>
    <s v="Aditya Binani"/>
    <s v="user_lccnw70UrYzjPcbxrA5N9qp8LF1vx6aP08yPEdeU06P"/>
    <s v="Vikas Gupta"/>
    <s v="2022-08-10 10:58:03.275000+00:00"/>
    <s v="2022-08-29 13:40:15.551000+00:00"/>
    <m/>
    <s v="Mumbai"/>
    <m/>
    <m/>
    <m/>
    <n v="54"/>
    <m/>
    <m/>
    <m/>
    <m/>
    <m/>
    <m/>
    <m/>
    <m/>
    <m/>
    <m/>
    <m/>
    <s v="Manufacturing"/>
    <m/>
    <m/>
    <m/>
    <m/>
    <m/>
    <m/>
    <m/>
    <m/>
    <m/>
    <m/>
    <m/>
    <m/>
    <x v="5"/>
    <m/>
    <s v="user_g5Yw4Z4XnIbmcGhJO80vdtFdd5ElcDlgYO3q8l82ODn"/>
    <s v="Aditya Binani"/>
    <m/>
    <m/>
    <s v="August; June; May"/>
    <s v="Cold Call"/>
    <m/>
    <m/>
    <s v="AM Opps - Kunal"/>
    <m/>
    <m/>
    <m/>
    <s v="2021-11-18 08:11:15.648000+00:00"/>
    <s v="2022-09-15 04:32:51.299000+00:00"/>
    <s v="GMC"/>
  </r>
  <r>
    <s v="Sanket Kulkarni"/>
    <n v="800000"/>
    <s v="INR"/>
    <n v="0"/>
    <s v="8/31/22"/>
    <s v="Sales"/>
    <s v="stat_kcR4fZg7TU7jjk1jAVua3qGLRS4J5uFayEjK5j02wtv"/>
    <s v="Unqualified"/>
    <n v="0"/>
    <s v="OpportunityStatusType.Lost"/>
    <m/>
    <m/>
    <s v="WC (Renewal)"/>
    <s v="lead_x3JuJ1VKKTbOpTsDH6VxQFDOJQfFKFCXfKiyEvKuEFs"/>
    <s v="Burckhardt Compression India Pvt Ltd"/>
    <s v="Bhairavi Jog"/>
    <s v="user_k8sSUtRXfYEMul9CBIF4ZOmv3vnev5cdEvVZbtETMKp"/>
    <s v="Sanket Kulkarni"/>
    <s v="2022-08-01 12:10:14.893000+00:00"/>
    <s v="2022-08-29 16:29:39.921000+00:00"/>
    <m/>
    <s v="Pune"/>
    <m/>
    <m/>
    <m/>
    <n v="106"/>
    <m/>
    <m/>
    <m/>
    <m/>
    <m/>
    <m/>
    <m/>
    <s v="PAID_SOCIAL"/>
    <m/>
    <m/>
    <m/>
    <s v="Oil &amp; Gas"/>
    <m/>
    <m/>
    <m/>
    <m/>
    <m/>
    <m/>
    <m/>
    <m/>
    <m/>
    <m/>
    <m/>
    <m/>
    <x v="7"/>
    <m/>
    <s v="user_sREdxbAJihL2Zbgic7tyQ6Rc4Mny7HnD1RNGhA9DDYh"/>
    <s v="Prajakta Sahastrabudhe"/>
    <s v="Anjali Nishu"/>
    <m/>
    <s v="December; January"/>
    <s v="Cold Call"/>
    <s v="Naukri.com"/>
    <m/>
    <s v="Employee Engagement Handbook"/>
    <m/>
    <m/>
    <m/>
    <s v="2020-12-09 10:49:50.759000+00:00"/>
    <s v="2022-09-16 08:38:41.392000+00:00"/>
    <s v="WC"/>
  </r>
  <r>
    <s v="Abhiroop Ganguly"/>
    <n v="3500"/>
    <s v="INR"/>
    <n v="0"/>
    <s v="8/24/22"/>
    <s v="Sales"/>
    <s v="stat_1hn9nRJaLbI53NxPuSQgo90kRpbpKsFlwN4oEGNUTdO"/>
    <s v="Lost"/>
    <n v="0"/>
    <s v="OpportunityStatusType.Lost"/>
    <s v="cont_xMa4UkNoODXuUDt2fndXGZVycrR2e0Xe6L8AuQONp4Y"/>
    <s v="vijendra.kankala@makrogrp.com"/>
    <s v="GPA - Renewal"/>
    <s v="lead_Ns1v3HzYSWKeirmaVc5BBnlrv3xgIhvbXL4pxKozlF2"/>
    <s v="MakroCare"/>
    <s v="Shreenath Bhat"/>
    <s v="user_U27GK6WjhLhUhi1EDKXV57xMpn8n8DMIOjci1q3UReZ"/>
    <s v="Abhiroop Ganguly"/>
    <s v="2022-08-16 06:04:56.129000+00:00"/>
    <s v="2022-08-29 12:38:07.459000+00:00"/>
    <m/>
    <s v="Hyderabad"/>
    <m/>
    <m/>
    <m/>
    <n v="225"/>
    <m/>
    <m/>
    <m/>
    <m/>
    <m/>
    <m/>
    <m/>
    <m/>
    <m/>
    <m/>
    <m/>
    <m/>
    <m/>
    <m/>
    <m/>
    <m/>
    <m/>
    <m/>
    <m/>
    <m/>
    <m/>
    <m/>
    <m/>
    <m/>
    <x v="3"/>
    <m/>
    <s v="user_vMd4rmcrSbjykdyL2J7rrYn84SWdcNc5FKligrmItPw"/>
    <s v="Shreenath Bhat"/>
    <m/>
    <m/>
    <s v="August"/>
    <s v="Gated Content"/>
    <m/>
    <m/>
    <s v="Employee Wellness Handbook"/>
    <m/>
    <m/>
    <m/>
    <s v="2022-01-13 11:17:08.146000+00:00"/>
    <s v="2022-09-23 13:05:35.605000+00:00"/>
    <s v="GPA"/>
  </r>
  <r>
    <s v="Sameer Iftekhari"/>
    <n v="2968711"/>
    <s v="INR"/>
    <n v="100"/>
    <s v="8/29/22"/>
    <s v="Sales"/>
    <s v="stat_OZRiD1474QRJIpvnjHCZfiIvKcVD6mIKSSTzg8SwDVx"/>
    <s v="Won- Payment Completed"/>
    <n v="1"/>
    <s v="OpportunityStatusType.Won"/>
    <s v="cont_ofxhp52cRsWF8E1p1zXz8jOZoNbssZHQbWZ0CeYZRNk"/>
    <s v="Mukesh Narayanji Upadhyay"/>
    <m/>
    <s v="lead_ihq1M5tcL13HQZjvhRLnah5B42tGxlJgsqhdkfaXGZB"/>
    <s v="VILAS JAVDEKAR DEVELOPERS"/>
    <s v="Kaushlya Bhavsar"/>
    <s v="user_sREdxbAJihL2Zbgic7tyQ6Rc4Mny7HnD1RNGhA9DDYh"/>
    <s v="Prajakta Sahastrabudhe"/>
    <s v="2022-05-23 10:21:31.798000+00:00"/>
    <s v="2022-08-29 12:45:56.097000+00:00"/>
    <m/>
    <s v="Pune"/>
    <m/>
    <s v="2020-08-20 09:04:45+00:00"/>
    <m/>
    <n v="258"/>
    <m/>
    <m/>
    <m/>
    <m/>
    <m/>
    <m/>
    <m/>
    <m/>
    <m/>
    <m/>
    <m/>
    <s v="Construction &amp; Real Estate"/>
    <m/>
    <m/>
    <m/>
    <m/>
    <m/>
    <m/>
    <m/>
    <m/>
    <m/>
    <m/>
    <m/>
    <m/>
    <x v="4"/>
    <m/>
    <s v="user_sREdxbAJihL2Zbgic7tyQ6Rc4Mny7HnD1RNGhA9DDYh"/>
    <s v="Prajakta Sahastrabudhe"/>
    <s v="Siddharth Angolkar"/>
    <m/>
    <s v="August"/>
    <s v="Cold Call"/>
    <s v="Naukri.com"/>
    <m/>
    <m/>
    <m/>
    <m/>
    <m/>
    <s v="2020-12-06 09:55:48.215000+00:00"/>
    <s v="2022-10-14 13:17:02.025000+00:00"/>
    <s v="GMC"/>
  </r>
  <r>
    <s v="Sameer Iftekhari"/>
    <n v="919237"/>
    <s v="INR"/>
    <n v="100"/>
    <s v="8/29/22"/>
    <s v="Sales"/>
    <s v="stat_OZRiD1474QRJIpvnjHCZfiIvKcVD6mIKSSTzg8SwDVx"/>
    <s v="Won- Payment Completed"/>
    <n v="1"/>
    <s v="OpportunityStatusType.Won"/>
    <s v="cont_ofxhp52cRsWF8E1p1zXz8jOZoNbssZHQbWZ0CeYZRNk"/>
    <s v="Mukesh Narayanji Upadhyay"/>
    <m/>
    <s v="lead_ihq1M5tcL13HQZjvhRLnah5B42tGxlJgsqhdkfaXGZB"/>
    <s v="VILAS JAVDEKAR DEVELOPERS"/>
    <s v="Kaushlya Bhavsar"/>
    <s v="user_sREdxbAJihL2Zbgic7tyQ6Rc4Mny7HnD1RNGhA9DDYh"/>
    <s v="Prajakta Sahastrabudhe"/>
    <s v="2022-05-23 11:32:50.813000+00:00"/>
    <s v="2022-08-29 12:46:03.657000+00:00"/>
    <m/>
    <s v="Pune"/>
    <m/>
    <s v="2020-08-20 09:04:45+00:00"/>
    <m/>
    <n v="258"/>
    <m/>
    <m/>
    <m/>
    <m/>
    <m/>
    <m/>
    <m/>
    <m/>
    <m/>
    <m/>
    <m/>
    <s v="Construction &amp; Real Estate"/>
    <m/>
    <m/>
    <m/>
    <m/>
    <m/>
    <m/>
    <m/>
    <m/>
    <m/>
    <m/>
    <m/>
    <m/>
    <x v="4"/>
    <m/>
    <s v="user_sREdxbAJihL2Zbgic7tyQ6Rc4Mny7HnD1RNGhA9DDYh"/>
    <s v="Prajakta Sahastrabudhe"/>
    <s v="Siddharth Angolkar"/>
    <m/>
    <s v="August"/>
    <s v="Cold Call"/>
    <s v="Naukri.com"/>
    <m/>
    <m/>
    <m/>
    <m/>
    <m/>
    <s v="2020-12-06 09:55:48.215000+00:00"/>
    <s v="2022-10-14 13:17:02.025000+00:00"/>
    <s v="GPA"/>
  </r>
  <r>
    <s v="Abhiroop Ganguly"/>
    <n v="800000"/>
    <s v="INR"/>
    <n v="0"/>
    <s v="8/24/22"/>
    <s v="Sales"/>
    <s v="stat_1hn9nRJaLbI53NxPuSQgo90kRpbpKsFlwN4oEGNUTdO"/>
    <s v="Lost"/>
    <n v="0"/>
    <s v="OpportunityStatusType.Lost"/>
    <s v="cont_xMa4UkNoODXuUDt2fndXGZVycrR2e0Xe6L8AuQONp4Y"/>
    <s v="vijendra.kankala@makrogrp.com"/>
    <s v="GMC - Renewal"/>
    <s v="lead_Ns1v3HzYSWKeirmaVc5BBnlrv3xgIhvbXL4pxKozlF2"/>
    <s v="MakroCare"/>
    <s v="Shreenath Bhat"/>
    <s v="user_U27GK6WjhLhUhi1EDKXV57xMpn8n8DMIOjci1q3UReZ"/>
    <s v="Abhiroop Ganguly"/>
    <s v="2022-07-04 06:59:07.994000+00:00"/>
    <s v="2022-08-29 12:37:54.110000+00:00"/>
    <m/>
    <s v="Hyderabad"/>
    <m/>
    <m/>
    <m/>
    <n v="225"/>
    <m/>
    <m/>
    <m/>
    <m/>
    <m/>
    <m/>
    <m/>
    <m/>
    <m/>
    <m/>
    <m/>
    <m/>
    <m/>
    <m/>
    <m/>
    <m/>
    <m/>
    <m/>
    <m/>
    <m/>
    <m/>
    <m/>
    <m/>
    <m/>
    <x v="3"/>
    <m/>
    <s v="user_vMd4rmcrSbjykdyL2J7rrYn84SWdcNc5FKligrmItPw"/>
    <s v="Shreenath Bhat"/>
    <m/>
    <m/>
    <s v="August"/>
    <s v="Gated Content"/>
    <m/>
    <m/>
    <s v="Employee Wellness Handbook"/>
    <m/>
    <m/>
    <m/>
    <s v="2022-01-13 11:17:08.146000+00:00"/>
    <s v="2022-09-23 13:05:35.605000+00:00"/>
    <s v="GMC"/>
  </r>
  <r>
    <s v="Mayur Gadiyar"/>
    <n v="3000000"/>
    <s v="INR"/>
    <n v="0"/>
    <s v="9/30/22"/>
    <s v="Sales"/>
    <s v="stat_kcR4fZg7TU7jjk1jAVua3qGLRS4J5uFayEjK5j02wtv"/>
    <s v="Unqualified"/>
    <n v="0"/>
    <s v="OpportunityStatusType.Lost"/>
    <s v="cont_GY6PyUG1uIe19rgUBQ4hyhrfz73gBB0F9j6E87mUC1A"/>
    <s v="Sahil Ramteke"/>
    <s v="Loop App"/>
    <s v="lead_qWw1mdp6yyENOax6krC9LHNzXRw38TXa9yJEzANKLzA"/>
    <s v="Cargill"/>
    <s v="Shreenath Bhat"/>
    <s v="user_bdUPAGjcS7p6513So3N4g3aWNS5HuBuVJi7bvCPAsLt"/>
    <s v="Mayur Gadiyar"/>
    <s v="2022-08-22 12:39:06.888000+00:00"/>
    <s v="2022-08-29 12:32:03.976000+00:00"/>
    <m/>
    <s v="Bangalore"/>
    <m/>
    <m/>
    <m/>
    <n v="4412"/>
    <m/>
    <m/>
    <m/>
    <m/>
    <m/>
    <m/>
    <m/>
    <m/>
    <m/>
    <m/>
    <m/>
    <s v="Manufacturing"/>
    <m/>
    <m/>
    <m/>
    <m/>
    <m/>
    <m/>
    <m/>
    <m/>
    <m/>
    <m/>
    <m/>
    <m/>
    <x v="3"/>
    <m/>
    <s v="user_vMd4rmcrSbjykdyL2J7rrYn84SWdcNc5FKligrmItPw"/>
    <s v="Shreenath Bhat"/>
    <m/>
    <m/>
    <s v="April"/>
    <s v="Cold Call"/>
    <m/>
    <m/>
    <s v="Vaccine inbound"/>
    <m/>
    <m/>
    <m/>
    <s v="2021-05-01 06:08:26.731000+00:00"/>
    <s v="2022-10-20 06:24:17.657000+00:00"/>
    <m/>
  </r>
  <r>
    <s v="Mayur Gadiyar"/>
    <n v="700000"/>
    <s v="INR"/>
    <n v="0"/>
    <s v="9/23/22"/>
    <s v="Sales"/>
    <s v="stat_kcR4fZg7TU7jjk1jAVua3qGLRS4J5uFayEjK5j02wtv"/>
    <s v="Unqualified"/>
    <n v="0"/>
    <s v="OpportunityStatusType.Lost"/>
    <s v="cont_jFB6YkZAtRfQ2z2NUeaJh8BySwJ9jvhtkR4VaLEJHjp"/>
    <s v="Pranab Sen"/>
    <s v="GMC - 1+3, 5 lakh"/>
    <s v="lead_FbBMDw0Cj2O4DMR0WxPjsSqnwnihC35SYYFcTbEXosn"/>
    <s v="Hand Digital"/>
    <s v="Shreenath Bhat"/>
    <s v="user_bdUPAGjcS7p6513So3N4g3aWNS5HuBuVJi7bvCPAsLt"/>
    <s v="Mayur Gadiyar"/>
    <s v="2022-08-25 12:06:55.391000+00:00"/>
    <s v="2022-08-29 12:31:14.044000+00:00"/>
    <m/>
    <s v="Mumbai"/>
    <m/>
    <m/>
    <m/>
    <n v="100"/>
    <m/>
    <m/>
    <m/>
    <m/>
    <m/>
    <m/>
    <m/>
    <m/>
    <m/>
    <m/>
    <m/>
    <m/>
    <s v="ICICI Lombard"/>
    <m/>
    <m/>
    <m/>
    <m/>
    <m/>
    <m/>
    <m/>
    <m/>
    <m/>
    <m/>
    <m/>
    <x v="3"/>
    <m/>
    <s v="user_vMd4rmcrSbjykdyL2J7rrYn84SWdcNc5FKligrmItPw"/>
    <s v="Shreenath Bhat"/>
    <m/>
    <m/>
    <s v="September"/>
    <s v="Cold Call"/>
    <m/>
    <m/>
    <m/>
    <m/>
    <m/>
    <m/>
    <s v="2022-08-25 12:02:25.339000+00:00"/>
    <s v="2022-09-09 08:30:37.995000+00:00"/>
    <s v="GMC"/>
  </r>
  <r>
    <s v="Moziez Chamadia"/>
    <n v="500000"/>
    <s v="INR"/>
    <n v="0"/>
    <s v="8/29/22"/>
    <s v="Sales"/>
    <s v="stat_1hn9nRJaLbI53NxPuSQgo90kRpbpKsFlwN4oEGNUTdO"/>
    <s v="Lost"/>
    <n v="0"/>
    <s v="OpportunityStatusType.Lost"/>
    <s v="cont_j0cwLs7o6Y8tOL7XdVKUVpguVopil32FROTbpcxQ0cV"/>
    <s v="Unmesh Patole"/>
    <s v="GMC - Renewal dates he will mention over call, but would like to know about product completely."/>
    <s v="lead_pCJFf8WDgqdaiBQqG0jOAzLRiJPa3swxxrzmc0hl9lA"/>
    <s v="Globus Stores Private Limited"/>
    <s v="Shreenath Bhat"/>
    <s v="user_IgNfKH7wuLLjHvexoMm2PXWcnF3zYft0ZbMTyfwKRUg"/>
    <s v="Moziez Chamadia"/>
    <s v="2022-05-16 09:49:28.475000+00:00"/>
    <s v="2022-08-29 11:50:09.550000+00:00"/>
    <m/>
    <s v="Mumbai"/>
    <m/>
    <s v="2021-08-11 12:32:23+00:00"/>
    <m/>
    <n v="150"/>
    <m/>
    <m/>
    <m/>
    <m/>
    <m/>
    <m/>
    <m/>
    <m/>
    <m/>
    <m/>
    <m/>
    <s v="Retail"/>
    <s v="IFCO"/>
    <m/>
    <m/>
    <m/>
    <m/>
    <m/>
    <m/>
    <m/>
    <m/>
    <m/>
    <m/>
    <m/>
    <x v="4"/>
    <m/>
    <s v="user_vMd4rmcrSbjykdyL2J7rrYn84SWdcNc5FKligrmItPw"/>
    <s v="Shreenath Bhat"/>
    <s v="Anjali Nishu"/>
    <m/>
    <s v="July; October"/>
    <s v="Cold Call; Inbound"/>
    <s v="Inbound via website"/>
    <m/>
    <s v="Employee Count 150"/>
    <m/>
    <m/>
    <m/>
    <s v="2021-08-11 12:35:08.108000+00:00"/>
    <s v="2022-09-09 16:40:25.633000+00:00"/>
    <s v="GMC"/>
  </r>
  <r>
    <s v="Prateek Wadhwa"/>
    <n v="40000"/>
    <s v="INR"/>
    <n v="0"/>
    <s v="8/31/22"/>
    <s v="Sales"/>
    <s v="stat_kcR4fZg7TU7jjk1jAVua3qGLRS4J5uFayEjK5j02wtv"/>
    <s v="Unqualified"/>
    <n v="0"/>
    <s v="OpportunityStatusType.Lost"/>
    <s v="cont_ScB5GflYeLhBFEIBvAcWZ3CHEVQOoz0fzbe3Rw2Vg7N"/>
    <s v="Tushar Bane"/>
    <m/>
    <s v="lead_sy84n5iEd92umxkB98pBwKN9A5wdcIYVfLm4S6pQj1o"/>
    <s v="Sigue Support Services Pvt. Ltd."/>
    <s v="Prateek Wadhwa"/>
    <s v="user_FdWFezbLzkYQcGsBUsjZO25nr2poK2nRbqV47Rs5Kfm"/>
    <s v="Prateek Wadhwa"/>
    <s v="2022-08-02 09:04:37.940000+00:00"/>
    <s v="2022-08-29 11:53:19.448000+00:00"/>
    <m/>
    <s v="Mumbai"/>
    <m/>
    <m/>
    <m/>
    <n v="5"/>
    <m/>
    <m/>
    <m/>
    <m/>
    <m/>
    <m/>
    <m/>
    <m/>
    <m/>
    <m/>
    <m/>
    <s v="Banking &amp; Finance"/>
    <m/>
    <m/>
    <m/>
    <m/>
    <m/>
    <m/>
    <m/>
    <m/>
    <m/>
    <m/>
    <m/>
    <m/>
    <x v="7"/>
    <m/>
    <s v="user_FdWFezbLzkYQcGsBUsjZO25nr2poK2nRbqV47Rs5Kfm"/>
    <s v="Prateek Wadhwa"/>
    <m/>
    <m/>
    <s v="August"/>
    <s v="Cold Call"/>
    <m/>
    <m/>
    <m/>
    <m/>
    <m/>
    <m/>
    <s v="2021-07-08 07:38:27.753000+00:00"/>
    <s v="2022-09-02 14:09:54.400000+00:00"/>
    <s v="GMC"/>
  </r>
  <r>
    <s v="Mayur Gadiyar"/>
    <n v="150000"/>
    <s v="INR"/>
    <n v="0"/>
    <s v="9/23/22"/>
    <s v="Sales"/>
    <s v="stat_kcR4fZg7TU7jjk1jAVua3qGLRS4J5uFayEjK5j02wtv"/>
    <s v="Unqualified"/>
    <n v="0"/>
    <s v="OpportunityStatusType.Lost"/>
    <s v="cont_5wbXWpij9MUZFXY5UcZQaLZKPSOcYNQGrLMATe3jONF"/>
    <s v="Pranab Sen"/>
    <s v="GMC - renewal"/>
    <s v="lead_72zQYfPtJg85TIdNqVy5h4aNmdvNSwScWwc9c5fkSJ1"/>
    <s v="ResearchFox Consulting"/>
    <s v="Shreenath Bhat"/>
    <s v="user_bdUPAGjcS7p6513So3N4g3aWNS5HuBuVJi7bvCPAsLt"/>
    <s v="Mayur Gadiyar"/>
    <s v="2022-08-18 12:38:19.510000+00:00"/>
    <s v="2022-08-29 12:30:24.704000+00:00"/>
    <m/>
    <s v="Bangalore"/>
    <m/>
    <m/>
    <m/>
    <n v="35"/>
    <m/>
    <m/>
    <m/>
    <m/>
    <m/>
    <m/>
    <m/>
    <m/>
    <m/>
    <m/>
    <m/>
    <s v="Others"/>
    <m/>
    <m/>
    <m/>
    <m/>
    <m/>
    <m/>
    <m/>
    <m/>
    <m/>
    <m/>
    <m/>
    <m/>
    <x v="5"/>
    <m/>
    <s v="user_vMd4rmcrSbjykdyL2J7rrYn84SWdcNc5FKligrmItPw"/>
    <s v="Shreenath Bhat"/>
    <m/>
    <m/>
    <s v="September"/>
    <s v="Cold Call"/>
    <s v="Lusha"/>
    <m/>
    <s v="Glengarry"/>
    <m/>
    <m/>
    <m/>
    <s v="2022-02-04 11:11:44.702000+00:00"/>
    <s v="2022-09-02 07:49:39.949000+00:00"/>
    <s v="GMC"/>
  </r>
  <r>
    <s v="Kashif Ahmad"/>
    <n v="200000"/>
    <s v="INR"/>
    <n v="0"/>
    <s v="9/30/22"/>
    <s v="Sales"/>
    <s v="stat_kcR4fZg7TU7jjk1jAVua3qGLRS4J5uFayEjK5j02wtv"/>
    <s v="Unqualified"/>
    <n v="0"/>
    <s v="OpportunityStatusType.Lost"/>
    <s v="cont_Nfh7hL4QYiVhaIpJDg4zBh1sZcFDjJv6gkxOsGGO2kC"/>
    <s v="Sanjivani Kulkarni"/>
    <s v="GMC - Renewal in September"/>
    <s v="lead_cT7fq0Eja4BWNZFvWyrMmq39xO7zZ3zuZHLQrlujVgW"/>
    <s v="Ithena Technologies"/>
    <s v="Shreenath Bhat"/>
    <s v="user_LKRhV6rhcBe0uL8u70UUGeDjbMupuho4TaiAOCbT7HT"/>
    <s v="Kashif Ahmad"/>
    <s v="2022-06-27 06:21:30.752000+00:00"/>
    <s v="2022-08-29 11:49:56.359000+00:00"/>
    <m/>
    <s v="Pune"/>
    <m/>
    <m/>
    <m/>
    <n v="60"/>
    <m/>
    <m/>
    <m/>
    <m/>
    <m/>
    <m/>
    <m/>
    <m/>
    <m/>
    <m/>
    <m/>
    <s v="IT Services &amp; IT Consulting"/>
    <m/>
    <m/>
    <m/>
    <m/>
    <m/>
    <m/>
    <m/>
    <m/>
    <m/>
    <m/>
    <m/>
    <m/>
    <x v="11"/>
    <m/>
    <s v="user_vMd4rmcrSbjykdyL2J7rrYn84SWdcNc5FKligrmItPw"/>
    <s v="Shreenath Bhat"/>
    <m/>
    <m/>
    <s v="September"/>
    <s v="Cold Call"/>
    <s v="Linkedin"/>
    <m/>
    <m/>
    <m/>
    <m/>
    <m/>
    <s v="2022-01-10 13:09:06.211000+00:00"/>
    <s v="2022-08-29 11:51:31.170000+00:00"/>
    <s v="GMC"/>
  </r>
  <r>
    <s v="Moziez Chamadia"/>
    <n v="360000"/>
    <s v="INR"/>
    <n v="0"/>
    <s v="9/30/22"/>
    <s v="Sales"/>
    <s v="stat_kcR4fZg7TU7jjk1jAVua3qGLRS4J5uFayEjK5j02wtv"/>
    <s v="Unqualified"/>
    <n v="0"/>
    <s v="OpportunityStatusType.Lost"/>
    <s v="cont_GHvjrOl08ZAi6USZAABa4cD8kRzLvNA3QYaJtHJ8zeD"/>
    <s v="Yattri Upadhyay"/>
    <s v="GMC - Fresh"/>
    <s v="lead_jPNwcn6uMfPYvdLJsJrFjhyoJplVJauUAm23idMFn8I"/>
    <s v="CredFine Digital India Pvt Ltd"/>
    <s v="Shreenath Bhat"/>
    <s v="user_IgNfKH7wuLLjHvexoMm2PXWcnF3zYft0ZbMTyfwKRUg"/>
    <s v="Moziez Chamadia"/>
    <s v="2022-06-20 05:42:52.045000+00:00"/>
    <s v="2022-08-29 11:41:02.728000+00:00"/>
    <m/>
    <s v="Mumbai"/>
    <m/>
    <m/>
    <m/>
    <n v="155"/>
    <m/>
    <m/>
    <m/>
    <m/>
    <m/>
    <m/>
    <m/>
    <m/>
    <m/>
    <m/>
    <m/>
    <s v="Banking &amp; Finance"/>
    <m/>
    <m/>
    <m/>
    <m/>
    <m/>
    <m/>
    <m/>
    <m/>
    <m/>
    <m/>
    <m/>
    <m/>
    <x v="1"/>
    <m/>
    <s v="user_vMd4rmcrSbjykdyL2J7rrYn84SWdcNc5FKligrmItPw"/>
    <s v="Shreenath Bhat"/>
    <m/>
    <m/>
    <s v="July"/>
    <s v="Cold Call"/>
    <m/>
    <m/>
    <m/>
    <m/>
    <m/>
    <m/>
    <s v="2022-05-23 07:04:04.379000+00:00"/>
    <s v="2022-09-02 18:01:19.235000+00:00"/>
    <s v="GMC"/>
  </r>
  <r>
    <s v="Kashif Ahmad"/>
    <n v="10000"/>
    <s v="INR"/>
    <n v="0"/>
    <s v="9/30/22"/>
    <s v="Sales"/>
    <s v="stat_kcR4fZg7TU7jjk1jAVua3qGLRS4J5uFayEjK5j02wtv"/>
    <s v="Unqualified"/>
    <n v="0"/>
    <s v="OpportunityStatusType.Lost"/>
    <s v="cont_Nfh7hL4QYiVhaIpJDg4zBh1sZcFDjJv6gkxOsGGO2kC"/>
    <s v="Sanjivani Kulkarni"/>
    <s v="GPA - Renewal"/>
    <s v="lead_cT7fq0Eja4BWNZFvWyrMmq39xO7zZ3zuZHLQrlujVgW"/>
    <s v="Ithena Technologies"/>
    <s v="Shreenath Bhat"/>
    <s v="user_LKRhV6rhcBe0uL8u70UUGeDjbMupuho4TaiAOCbT7HT"/>
    <s v="Kashif Ahmad"/>
    <s v="2022-06-27 06:22:11.706000+00:00"/>
    <s v="2022-08-29 11:50:08.138000+00:00"/>
    <m/>
    <s v="Pune"/>
    <m/>
    <m/>
    <m/>
    <n v="60"/>
    <m/>
    <m/>
    <m/>
    <m/>
    <m/>
    <m/>
    <m/>
    <m/>
    <m/>
    <m/>
    <m/>
    <s v="IT Services &amp; IT Consulting"/>
    <m/>
    <m/>
    <m/>
    <m/>
    <m/>
    <m/>
    <m/>
    <m/>
    <m/>
    <m/>
    <m/>
    <m/>
    <x v="11"/>
    <m/>
    <s v="user_vMd4rmcrSbjykdyL2J7rrYn84SWdcNc5FKligrmItPw"/>
    <s v="Shreenath Bhat"/>
    <m/>
    <m/>
    <s v="September"/>
    <s v="Cold Call"/>
    <s v="Linkedin"/>
    <m/>
    <m/>
    <m/>
    <m/>
    <m/>
    <s v="2022-01-10 13:09:06.211000+00:00"/>
    <s v="2022-08-29 11:51:31.170000+00:00"/>
    <s v="GPA"/>
  </r>
  <r>
    <s v="Kashif Ahmad"/>
    <n v="100000"/>
    <s v="INR"/>
    <n v="0"/>
    <s v="8/31/22"/>
    <s v="Sales"/>
    <s v="stat_1hn9nRJaLbI53NxPuSQgo90kRpbpKsFlwN4oEGNUTdO"/>
    <s v="Lost"/>
    <n v="0"/>
    <s v="OpportunityStatusType.Lost"/>
    <s v="cont_7KH9EsfN7YOT7XLg9hbx238q7nqhJwwi21SpTkLlBIp"/>
    <m/>
    <s v="GMC - Renewal"/>
    <s v="lead_cLQpdxSgQ9Q2g2HmbIIazjbkrFNsRMwCXQhGQ1SXEcq"/>
    <s v="ThinkSmart IT Solutions Pvt. Ltd."/>
    <s v="Shreenath Bhat"/>
    <s v="user_LKRhV6rhcBe0uL8u70UUGeDjbMupuho4TaiAOCbT7HT"/>
    <s v="Kashif Ahmad"/>
    <s v="2022-07-19 12:10:29.183000+00:00"/>
    <s v="2022-08-29 10:17:08.278000+00:00"/>
    <m/>
    <s v="Pune"/>
    <m/>
    <m/>
    <m/>
    <n v="80"/>
    <m/>
    <m/>
    <m/>
    <m/>
    <m/>
    <m/>
    <m/>
    <m/>
    <m/>
    <m/>
    <m/>
    <s v="Professional Services"/>
    <m/>
    <m/>
    <m/>
    <m/>
    <m/>
    <m/>
    <m/>
    <m/>
    <m/>
    <m/>
    <m/>
    <m/>
    <x v="3"/>
    <m/>
    <s v="user_g5Yw4Z4XnIbmcGhJO80vdtFdd5ElcDlgYO3q8l82ODn"/>
    <s v="Aditya Binani"/>
    <m/>
    <m/>
    <s v="July"/>
    <s v="Cold Call"/>
    <m/>
    <m/>
    <s v="Lead Magnet Lead"/>
    <m/>
    <m/>
    <m/>
    <s v="2021-09-07 04:20:42.088000+00:00"/>
    <s v="2022-08-29 10:18:00.159000+00:00"/>
    <s v="GMC"/>
  </r>
  <r>
    <s v="Arun Iyer"/>
    <n v="0"/>
    <s v="INR"/>
    <n v="0"/>
    <d v="2022-07-07T00:00:00"/>
    <s v="Sales"/>
    <s v="stat_1hn9nRJaLbI53NxPuSQgo90kRpbpKsFlwN4oEGNUTdO"/>
    <s v="Lost"/>
    <n v="0"/>
    <s v="OpportunityStatusType.Lost"/>
    <s v="cont_NmqY00iePUNDlgq2artqb3x1sKT9lepFkWahEX3i120"/>
    <s v="Ranjith Kumar"/>
    <m/>
    <s v="lead_y5V2Zq5N1EkEnvIgHC94nSWpwAPfugzPW9EMPSZaJ3x"/>
    <s v="Harsco Environmental"/>
    <s v="Kaushlya Bhavsar"/>
    <s v="user_sREdxbAJihL2Zbgic7tyQ6Rc4Mny7HnD1RNGhA9DDYh"/>
    <s v="Prajakta Sahastrabudhe"/>
    <s v="2022-01-25 12:14:26.317000+00:00"/>
    <s v="2022-08-29 10:30:50.711000+00:00"/>
    <m/>
    <s v="Mumbai"/>
    <m/>
    <m/>
    <m/>
    <n v="80"/>
    <m/>
    <m/>
    <m/>
    <m/>
    <m/>
    <m/>
    <m/>
    <m/>
    <m/>
    <m/>
    <m/>
    <s v="Professional Services"/>
    <m/>
    <m/>
    <m/>
    <m/>
    <m/>
    <m/>
    <m/>
    <m/>
    <m/>
    <m/>
    <m/>
    <m/>
    <x v="5"/>
    <m/>
    <s v="user_Jujy0sFufO9J3qwY7aNpCCnF6nFZMrfvciNEydEzhaI"/>
    <s v="Shreya Solanki"/>
    <m/>
    <m/>
    <s v="December"/>
    <s v="Cold Call; Gated Content"/>
    <s v="Naukri.com"/>
    <m/>
    <s v="Employee Wellness Handbook"/>
    <m/>
    <m/>
    <m/>
    <s v="2022-01-16 00:28:35.247000+00:00"/>
    <s v="2022-09-14 11:50:12.188000+00:00"/>
    <s v="Covid"/>
  </r>
  <r>
    <s v="Moziez Chamadia"/>
    <n v="700000"/>
    <s v="INR"/>
    <n v="0"/>
    <s v="9/30/22"/>
    <s v="Sales"/>
    <s v="stat_kcR4fZg7TU7jjk1jAVua3qGLRS4J5uFayEjK5j02wtv"/>
    <s v="Unqualified"/>
    <n v="0"/>
    <s v="OpportunityStatusType.Lost"/>
    <s v="cont_ja7s39VkJ3rotBTEbp07uFza9oCAgG5lm9NmKzTYobs"/>
    <s v="Gauri"/>
    <s v="GMC"/>
    <s v="lead_v0feIat8jDxMn8weaKXEIADTRjVnqchtvXWLqBoNEcA"/>
    <s v="SolarSquare Energy"/>
    <s v="Pallab Gupta"/>
    <s v="user_IgNfKH7wuLLjHvexoMm2PXWcnF3zYft0ZbMTyfwKRUg"/>
    <s v="Moziez Chamadia"/>
    <s v="2022-08-08 05:32:07.116000+00:00"/>
    <s v="2022-08-29 11:37:08.566000+00:00"/>
    <m/>
    <s v="Mumbai"/>
    <m/>
    <m/>
    <m/>
    <n v="184"/>
    <m/>
    <m/>
    <m/>
    <m/>
    <m/>
    <m/>
    <m/>
    <m/>
    <m/>
    <m/>
    <m/>
    <s v="Manufacturing"/>
    <m/>
    <m/>
    <m/>
    <m/>
    <m/>
    <m/>
    <m/>
    <m/>
    <m/>
    <m/>
    <m/>
    <m/>
    <x v="4"/>
    <m/>
    <s v="user_PApNwMjp7lPIEBp7acretouakdtYNVHpPO9ja9KoR5D"/>
    <s v="Pallab Gupta"/>
    <m/>
    <m/>
    <s v="August"/>
    <s v="Gated Content"/>
    <s v="Mr. E"/>
    <m/>
    <s v="Downloaded the guide: Designing employee healthcare plan"/>
    <m/>
    <m/>
    <m/>
    <s v="2021-11-07 11:39:08.672000+00:00"/>
    <s v="2022-09-09 11:37:34.455000+00:00"/>
    <m/>
  </r>
  <r>
    <s v="Kashif Ahmad"/>
    <n v="124000"/>
    <s v="INR"/>
    <n v="100"/>
    <s v="8/29/22"/>
    <s v="Sales"/>
    <s v="stat_OZRiD1474QRJIpvnjHCZfiIvKcVD6mIKSSTzg8SwDVx"/>
    <s v="Won- Payment Completed"/>
    <n v="1"/>
    <s v="OpportunityStatusType.Won"/>
    <s v="cont_aonsflIGFo2VZOUTA6r1CMXELAfRRpZUqwznPvIUlZZ"/>
    <s v="Susanna Franklin"/>
    <s v="GMC- fresh -1+3"/>
    <s v="lead_RDbRjzJ5cx02QgMmkCOgRjlV3N7LAoUVIp1KrvEGvSl"/>
    <s v="Tentwenty Digital LLP(Fresh)"/>
    <s v="Bharti Bankey"/>
    <s v="user_LKRhV6rhcBe0uL8u70UUGeDjbMupuho4TaiAOCbT7HT"/>
    <s v="Kashif Ahmad"/>
    <s v="2022-03-31 08:17:09.419000+00:00"/>
    <s v="2022-08-29 07:24:34.550000+00:00"/>
    <m/>
    <s v="Goa"/>
    <m/>
    <s v="2022-03-17 12:00:12+00:00"/>
    <m/>
    <n v="27"/>
    <m/>
    <m/>
    <m/>
    <m/>
    <m/>
    <m/>
    <m/>
    <s v="ORGANIC_SEARCH"/>
    <m/>
    <m/>
    <m/>
    <s v="Digital Marketing &amp; Advertising"/>
    <m/>
    <m/>
    <m/>
    <m/>
    <m/>
    <m/>
    <m/>
    <m/>
    <m/>
    <m/>
    <m/>
    <m/>
    <x v="3"/>
    <m/>
    <s v="user_aM3WaaSUQQmaNnsm9l2FQRVWUEr8RN2ZdXzsuQUalQ3"/>
    <s v="Bharti Bankey"/>
    <s v="Siddharth Angolkar"/>
    <m/>
    <m/>
    <s v="Inbound"/>
    <s v="Inbound via website"/>
    <m/>
    <s v="Employee Count 25"/>
    <m/>
    <m/>
    <m/>
    <s v="2022-03-17 12:02:56.398000+00:00"/>
    <s v="2022-09-20 05:06:15.252000+00:00"/>
    <m/>
  </r>
  <r>
    <s v="Kashif Ahmad"/>
    <n v="30000"/>
    <s v="INR"/>
    <n v="0"/>
    <s v="8/20/22"/>
    <s v="Sales"/>
    <s v="stat_kcR4fZg7TU7jjk1jAVua3qGLRS4J5uFayEjK5j02wtv"/>
    <s v="Unqualified"/>
    <n v="0"/>
    <s v="OpportunityStatusType.Lost"/>
    <s v="cont_k9VuwCWOXX7LcmuaKlKFDVTuLk7Qye0jhWk1duoil3X"/>
    <s v="Deepa Urankar"/>
    <s v="GPA (Renewal)"/>
    <s v="lead_OXdy1t2ynrOs7sNI1blJdPRVVzmknBByG3qC3dlBQil"/>
    <s v="pilz india"/>
    <s v="Pranav Kenjale"/>
    <s v="user_LKRhV6rhcBe0uL8u70UUGeDjbMupuho4TaiAOCbT7HT"/>
    <s v="Kashif Ahmad"/>
    <s v="2022-06-22 10:03:39.238000+00:00"/>
    <s v="2022-08-29 09:55:27.869000+00:00"/>
    <m/>
    <s v="Pune"/>
    <m/>
    <m/>
    <m/>
    <n v="35"/>
    <m/>
    <m/>
    <m/>
    <m/>
    <m/>
    <m/>
    <m/>
    <m/>
    <m/>
    <m/>
    <m/>
    <s v="Manufacturing"/>
    <m/>
    <m/>
    <m/>
    <m/>
    <m/>
    <m/>
    <m/>
    <m/>
    <m/>
    <m/>
    <m/>
    <m/>
    <x v="3"/>
    <m/>
    <s v="user_x9AtbGLhDmWYC9XAmYdfwBt9yiXbgMhBuZpIoFuN8Cd"/>
    <s v="Pranav Kenjale"/>
    <m/>
    <m/>
    <s v="August"/>
    <s v="Existing Account"/>
    <s v="own ref"/>
    <m/>
    <m/>
    <m/>
    <m/>
    <m/>
    <s v="2020-12-14 05:17:17.291000+00:00"/>
    <s v="2022-08-29 09:55:49.788000+00:00"/>
    <m/>
  </r>
  <r>
    <s v="Kashif Ahmad"/>
    <n v="200000"/>
    <s v="INR"/>
    <n v="0"/>
    <s v="8/20/22"/>
    <s v="Sales"/>
    <s v="stat_kcR4fZg7TU7jjk1jAVua3qGLRS4J5uFayEjK5j02wtv"/>
    <s v="Unqualified"/>
    <n v="0"/>
    <s v="OpportunityStatusType.Lost"/>
    <s v="cont_k9VuwCWOXX7LcmuaKlKFDVTuLk7Qye0jhWk1duoil3X"/>
    <s v="Deepa Urankar"/>
    <s v="GMC (Renewal)"/>
    <s v="lead_OXdy1t2ynrOs7sNI1blJdPRVVzmknBByG3qC3dlBQil"/>
    <s v="pilz india"/>
    <s v="Pranav Kenjale"/>
    <s v="user_LKRhV6rhcBe0uL8u70UUGeDjbMupuho4TaiAOCbT7HT"/>
    <s v="Kashif Ahmad"/>
    <s v="2022-06-22 10:03:13.805000+00:00"/>
    <s v="2022-08-29 09:55:16.828000+00:00"/>
    <m/>
    <s v="Pune"/>
    <m/>
    <m/>
    <m/>
    <n v="35"/>
    <m/>
    <m/>
    <m/>
    <m/>
    <m/>
    <m/>
    <m/>
    <m/>
    <m/>
    <m/>
    <m/>
    <s v="Manufacturing"/>
    <m/>
    <m/>
    <m/>
    <m/>
    <m/>
    <m/>
    <m/>
    <m/>
    <m/>
    <m/>
    <m/>
    <m/>
    <x v="3"/>
    <m/>
    <s v="user_x9AtbGLhDmWYC9XAmYdfwBt9yiXbgMhBuZpIoFuN8Cd"/>
    <s v="Pranav Kenjale"/>
    <m/>
    <m/>
    <s v="August"/>
    <s v="Existing Account"/>
    <s v="own ref"/>
    <m/>
    <m/>
    <m/>
    <m/>
    <m/>
    <s v="2020-12-14 05:17:17.291000+00:00"/>
    <s v="2022-08-29 09:55:49.788000+00:00"/>
    <m/>
  </r>
  <r>
    <s v="Abhiroop Ganguly"/>
    <n v="60000"/>
    <s v="INR"/>
    <n v="0"/>
    <d v="2022-01-08T00:00:00"/>
    <s v="Sales"/>
    <s v="stat_kcR4fZg7TU7jjk1jAVua3qGLRS4J5uFayEjK5j02wtv"/>
    <s v="Unqualified"/>
    <n v="0"/>
    <s v="OpportunityStatusType.Lost"/>
    <s v="cont_9IT85Sq8Mmo3rQccieeTrUgc8a6mPAA5mJSmb5TP8If"/>
    <s v="nandkumar khopade"/>
    <s v="GPA ren"/>
    <s v="lead_xlfiOkuZT1B05lYneu6lbMT1hAGeqMMq5cfROUhbw5H"/>
    <s v="Americhem Inc."/>
    <s v="Gauri Jori"/>
    <s v="user_U27GK6WjhLhUhi1EDKXV57xMpn8n8DMIOjci1q3UReZ"/>
    <s v="Abhiroop Ganguly"/>
    <s v="2022-08-24 04:53:49.332000+00:00"/>
    <s v="2022-08-29 06:32:15.350000+00:00"/>
    <m/>
    <s v="Pune"/>
    <m/>
    <s v="2020-08-14 08:05:16+00:00"/>
    <m/>
    <n v="19"/>
    <m/>
    <m/>
    <m/>
    <m/>
    <m/>
    <m/>
    <m/>
    <m/>
    <m/>
    <m/>
    <m/>
    <s v="Manufacturing"/>
    <m/>
    <m/>
    <m/>
    <m/>
    <m/>
    <m/>
    <m/>
    <m/>
    <m/>
    <m/>
    <m/>
    <m/>
    <x v="7"/>
    <m/>
    <s v="user_5YHA1ZU4iP896lD1YJehdJcMx7ZEgWCpulT4T2c3pJ3"/>
    <s v="Gauri Jori"/>
    <m/>
    <m/>
    <s v="July"/>
    <s v="Cold Call"/>
    <m/>
    <m/>
    <m/>
    <m/>
    <m/>
    <m/>
    <s v="2020-12-06 09:46:35.555000+00:00"/>
    <s v="2022-09-16 05:24:37.301000+00:00"/>
    <m/>
  </r>
  <r>
    <s v="Anshum Naithani"/>
    <n v="500000"/>
    <s v="INR"/>
    <n v="100"/>
    <s v="8/27/22"/>
    <s v="Sales"/>
    <s v="stat_OZRiD1474QRJIpvnjHCZfiIvKcVD6mIKSSTzg8SwDVx"/>
    <s v="Won- Payment Completed"/>
    <n v="1"/>
    <s v="OpportunityStatusType.Won"/>
    <s v="cont_xzGEU2rgvLXw46m785lfhG494su9sLTnBl4OMF23Lyo"/>
    <s v="Deepika Salian"/>
    <s v="GMC (Renewal)"/>
    <s v="lead_qPOVRwia9CzlQQ7CDjx1Y7lnnDQqYmq2zwpEoyyrzSH"/>
    <s v="PINKVILLA"/>
    <s v="Pranav Kenjale"/>
    <s v="user_GL8PBiV4pvzsQLVHSdZLeMQAQcGjCvLkffg486DHfZJ"/>
    <s v="Anshum Naithani"/>
    <s v="2022-07-05 06:25:09.187000+00:00"/>
    <s v="2022-08-29 07:03:42.325000+00:00"/>
    <m/>
    <s v="Mumbai"/>
    <m/>
    <m/>
    <m/>
    <n v="173"/>
    <m/>
    <m/>
    <m/>
    <m/>
    <m/>
    <m/>
    <m/>
    <s v="PAID_SOCIAL"/>
    <m/>
    <m/>
    <m/>
    <s v="IT Services &amp; IT Consulting"/>
    <m/>
    <m/>
    <m/>
    <m/>
    <m/>
    <m/>
    <m/>
    <m/>
    <m/>
    <m/>
    <m/>
    <m/>
    <x v="20"/>
    <m/>
    <s v="user_elsJRWsVnVWXwXYDqwMxWZeO0sLXCWVtdfpMy6LREbN"/>
    <s v="Suraj Jadhav"/>
    <s v="Jayesh Gandhi"/>
    <m/>
    <s v="August"/>
    <s v="Gated Content"/>
    <s v="Naukri.com"/>
    <m/>
    <s v="Employee Engagement Handbook"/>
    <m/>
    <m/>
    <m/>
    <s v="2022-05-09 09:49:21.257000+00:00"/>
    <s v="2022-10-10 07:34:03.141000+00:00"/>
    <s v="GMC"/>
  </r>
  <r>
    <s v="Anshum Naithani"/>
    <n v="1400000"/>
    <s v="INR"/>
    <n v="100"/>
    <s v="8/27/22"/>
    <s v="Sales"/>
    <s v="stat_OZRiD1474QRJIpvnjHCZfiIvKcVD6mIKSSTzg8SwDVx"/>
    <s v="Won- Payment Completed"/>
    <n v="1"/>
    <s v="OpportunityStatusType.Won"/>
    <s v="cont_Lwn8LyqiS67VCnjyKk8RUYZ86daCnRU2QX2KD6VGSK8"/>
    <s v="Bineet"/>
    <s v="GMC Policy"/>
    <s v="lead_XKgtxjSdnn6L06KIxqXIOLVZmAvjM86y5p09JRuM524"/>
    <s v="DNIF"/>
    <s v="Shreenath Bhat"/>
    <s v="user_P3f70h2AcefBkFTBZpvA9LgDbjTmUIXkqdKqHJ5evwA"/>
    <s v="Manojkumar Tinna"/>
    <s v="2022-06-21 10:51:23.197000+00:00"/>
    <s v="2022-08-29 07:07:17.158000+00:00"/>
    <m/>
    <s v="Mumbai"/>
    <m/>
    <m/>
    <m/>
    <n v="187"/>
    <m/>
    <m/>
    <m/>
    <m/>
    <m/>
    <m/>
    <m/>
    <m/>
    <m/>
    <m/>
    <m/>
    <s v="IT Services &amp; IT Consulting"/>
    <m/>
    <m/>
    <m/>
    <m/>
    <m/>
    <m/>
    <m/>
    <m/>
    <m/>
    <m/>
    <m/>
    <m/>
    <x v="1"/>
    <m/>
    <s v="user_vMd4rmcrSbjykdyL2J7rrYn84SWdcNc5FKligrmItPw"/>
    <s v="Shreenath Bhat"/>
    <s v="Yogesh Shukla"/>
    <m/>
    <s v="August"/>
    <s v="Cold Call"/>
    <m/>
    <m/>
    <m/>
    <m/>
    <m/>
    <m/>
    <s v="2022-05-23 07:04:19.896000+00:00"/>
    <s v="2022-09-19 07:46:36.378000+00:00"/>
    <s v="GMC"/>
  </r>
  <r>
    <s v="Abhiroop Ganguly"/>
    <n v="750000"/>
    <s v="INR"/>
    <n v="0"/>
    <d v="2022-01-08T00:00:00"/>
    <s v="Sales"/>
    <s v="stat_kcR4fZg7TU7jjk1jAVua3qGLRS4J5uFayEjK5j02wtv"/>
    <s v="Unqualified"/>
    <n v="0"/>
    <s v="OpportunityStatusType.Lost"/>
    <s v="cont_9IT85Sq8Mmo3rQccieeTrUgc8a6mPAA5mJSmb5TP8If"/>
    <s v="nandkumar khopade"/>
    <s v="GMC ren"/>
    <s v="lead_xlfiOkuZT1B05lYneu6lbMT1hAGeqMMq5cfROUhbw5H"/>
    <s v="Americhem Inc."/>
    <s v="Gauri Jori"/>
    <s v="user_U27GK6WjhLhUhi1EDKXV57xMpn8n8DMIOjci1q3UReZ"/>
    <s v="Abhiroop Ganguly"/>
    <s v="2022-08-24 04:52:36.112000+00:00"/>
    <s v="2022-08-29 06:31:55.506000+00:00"/>
    <m/>
    <s v="Pune"/>
    <m/>
    <s v="2020-08-14 08:05:16+00:00"/>
    <m/>
    <n v="19"/>
    <m/>
    <m/>
    <m/>
    <m/>
    <m/>
    <m/>
    <m/>
    <m/>
    <m/>
    <m/>
    <m/>
    <s v="Manufacturing"/>
    <m/>
    <m/>
    <m/>
    <m/>
    <m/>
    <m/>
    <m/>
    <m/>
    <m/>
    <m/>
    <m/>
    <m/>
    <x v="7"/>
    <m/>
    <s v="user_5YHA1ZU4iP896lD1YJehdJcMx7ZEgWCpulT4T2c3pJ3"/>
    <s v="Gauri Jori"/>
    <m/>
    <m/>
    <s v="July"/>
    <s v="Cold Call"/>
    <m/>
    <m/>
    <m/>
    <m/>
    <m/>
    <m/>
    <s v="2020-12-06 09:46:35.555000+00:00"/>
    <s v="2022-09-16 05:24:37.301000+00:00"/>
    <m/>
  </r>
  <r>
    <s v="Abhiroop Ganguly"/>
    <n v="100000"/>
    <s v="INR"/>
    <n v="0"/>
    <s v="8/31/22"/>
    <s v="Sales"/>
    <s v="stat_kcR4fZg7TU7jjk1jAVua3qGLRS4J5uFayEjK5j02wtv"/>
    <s v="Unqualified"/>
    <n v="0"/>
    <s v="OpportunityStatusType.Lost"/>
    <m/>
    <m/>
    <s v="GPA (Renewal)"/>
    <s v="lead_6DwZs40B5teg43JvByepgFA64U1sTEY9jK43Ap4tTeU"/>
    <s v="Waaree Energies Ltd."/>
    <s v="Bhairavi Jog"/>
    <s v="user_U27GK6WjhLhUhi1EDKXV57xMpn8n8DMIOjci1q3UReZ"/>
    <s v="Abhiroop Ganguly"/>
    <s v="2022-06-29 12:44:04.826000+00:00"/>
    <s v="2022-08-29 06:13:22.886000+00:00"/>
    <m/>
    <s v="Mumbai"/>
    <m/>
    <m/>
    <m/>
    <n v="962"/>
    <m/>
    <m/>
    <m/>
    <m/>
    <m/>
    <m/>
    <m/>
    <m/>
    <m/>
    <m/>
    <m/>
    <s v="Renewables &amp; Environment"/>
    <m/>
    <m/>
    <m/>
    <m/>
    <m/>
    <m/>
    <m/>
    <m/>
    <m/>
    <m/>
    <m/>
    <m/>
    <x v="9"/>
    <m/>
    <s v="user_228eUmsdKIb9OItgmiDq1zD4aPZ1eqiapbaLAGeBf8g"/>
    <s v="Bhairavi Jog"/>
    <m/>
    <m/>
    <s v="August"/>
    <s v="Cold Call"/>
    <m/>
    <m/>
    <m/>
    <m/>
    <m/>
    <m/>
    <s v="2021-07-13 07:22:45.367000+00:00"/>
    <s v="2022-10-13 07:39:09.540000+00:00"/>
    <s v="GPA"/>
  </r>
  <r>
    <s v="Abhiroop Ganguly"/>
    <n v="300000"/>
    <s v="INR"/>
    <n v="0"/>
    <d v="2022-01-08T00:00:00"/>
    <s v="Sales"/>
    <s v="stat_kcR4fZg7TU7jjk1jAVua3qGLRS4J5uFayEjK5j02wtv"/>
    <s v="Unqualified"/>
    <n v="0"/>
    <s v="OpportunityStatusType.Lost"/>
    <s v="cont_9IT85Sq8Mmo3rQccieeTrUgc8a6mPAA5mJSmb5TP8If"/>
    <s v="nandkumar khopade"/>
    <s v="GTL ren"/>
    <s v="lead_xlfiOkuZT1B05lYneu6lbMT1hAGeqMMq5cfROUhbw5H"/>
    <s v="Americhem Inc."/>
    <s v="Gauri Jori"/>
    <s v="user_U27GK6WjhLhUhi1EDKXV57xMpn8n8DMIOjci1q3UReZ"/>
    <s v="Abhiroop Ganguly"/>
    <s v="2022-08-24 04:54:37.170000+00:00"/>
    <s v="2022-08-29 06:32:04.351000+00:00"/>
    <m/>
    <s v="Pune"/>
    <m/>
    <s v="2020-08-14 08:05:16+00:00"/>
    <m/>
    <n v="19"/>
    <m/>
    <m/>
    <m/>
    <m/>
    <m/>
    <m/>
    <m/>
    <m/>
    <m/>
    <m/>
    <m/>
    <s v="Manufacturing"/>
    <m/>
    <m/>
    <m/>
    <m/>
    <m/>
    <m/>
    <m/>
    <m/>
    <m/>
    <m/>
    <m/>
    <m/>
    <x v="7"/>
    <m/>
    <s v="user_5YHA1ZU4iP896lD1YJehdJcMx7ZEgWCpulT4T2c3pJ3"/>
    <s v="Gauri Jori"/>
    <m/>
    <m/>
    <s v="July"/>
    <s v="Cold Call"/>
    <m/>
    <m/>
    <m/>
    <m/>
    <m/>
    <m/>
    <s v="2020-12-06 09:46:35.555000+00:00"/>
    <s v="2022-09-16 05:24:37.301000+00:00"/>
    <m/>
  </r>
  <r>
    <s v="Omkar Ghate"/>
    <n v="1800000"/>
    <s v="INR"/>
    <n v="0"/>
    <s v="8/31/22"/>
    <s v="Sales"/>
    <s v="stat_kcR4fZg7TU7jjk1jAVua3qGLRS4J5uFayEjK5j02wtv"/>
    <s v="Unqualified"/>
    <n v="0"/>
    <s v="OpportunityStatusType.Lost"/>
    <m/>
    <m/>
    <m/>
    <s v="lead_2QThVuecSiT3I4EuyEQZ5nMZMTewqZYh28f62M2MU9y"/>
    <s v="Examroom"/>
    <s v="Satyajit Chati"/>
    <s v="user_9SBRjyF0n4iWuhUdqRyQkFhl2J4uyNKhFWvvJEvunX8"/>
    <s v="Omkar Ghate"/>
    <s v="2022-07-07 11:52:46.772000+00:00"/>
    <s v="2022-08-29 05:46:39.773000+00:00"/>
    <m/>
    <s v="Bangalore"/>
    <m/>
    <m/>
    <m/>
    <n v="177"/>
    <m/>
    <m/>
    <m/>
    <m/>
    <m/>
    <m/>
    <m/>
    <m/>
    <m/>
    <m/>
    <m/>
    <s v="Education"/>
    <m/>
    <m/>
    <m/>
    <m/>
    <m/>
    <m/>
    <m/>
    <m/>
    <m/>
    <m/>
    <m/>
    <m/>
    <x v="5"/>
    <m/>
    <s v="user_5IQTpX6DsnoeoDfxqzqojpVoQLXPh68nhDjLS5ETjYj"/>
    <s v="Satyajit Chati"/>
    <m/>
    <m/>
    <s v="September"/>
    <s v="Gated Content"/>
    <s v="Naukri.com"/>
    <m/>
    <s v="Employee Wellness Handbook"/>
    <m/>
    <m/>
    <m/>
    <s v="2022-03-11 04:21:43.761000+00:00"/>
    <s v="2022-10-10 02:49:26.568000+00:00"/>
    <m/>
  </r>
  <r>
    <s v="Abhiroop Ganguly"/>
    <n v="500000"/>
    <s v="INR"/>
    <n v="0"/>
    <s v="8/31/22"/>
    <s v="Sales"/>
    <s v="stat_kcR4fZg7TU7jjk1jAVua3qGLRS4J5uFayEjK5j02wtv"/>
    <s v="Unqualified"/>
    <n v="0"/>
    <s v="OpportunityStatusType.Lost"/>
    <m/>
    <m/>
    <s v="Non-EB"/>
    <s v="lead_6DwZs40B5teg43JvByepgFA64U1sTEY9jK43Ap4tTeU"/>
    <s v="Waaree Energies Ltd."/>
    <s v="Bhairavi Jog"/>
    <s v="user_U27GK6WjhLhUhi1EDKXV57xMpn8n8DMIOjci1q3UReZ"/>
    <s v="Abhiroop Ganguly"/>
    <s v="2022-06-29 12:44:34.996000+00:00"/>
    <s v="2022-08-29 06:12:49.560000+00:00"/>
    <m/>
    <s v="Mumbai"/>
    <m/>
    <m/>
    <m/>
    <n v="962"/>
    <m/>
    <m/>
    <m/>
    <m/>
    <m/>
    <m/>
    <m/>
    <m/>
    <m/>
    <m/>
    <m/>
    <s v="Renewables &amp; Environment"/>
    <m/>
    <m/>
    <m/>
    <m/>
    <m/>
    <m/>
    <m/>
    <m/>
    <m/>
    <m/>
    <m/>
    <m/>
    <x v="9"/>
    <m/>
    <s v="user_228eUmsdKIb9OItgmiDq1zD4aPZ1eqiapbaLAGeBf8g"/>
    <s v="Bhairavi Jog"/>
    <m/>
    <m/>
    <s v="August"/>
    <s v="Cold Call"/>
    <m/>
    <m/>
    <m/>
    <m/>
    <m/>
    <m/>
    <s v="2021-07-13 07:22:45.367000+00:00"/>
    <s v="2022-10-13 07:39:09.540000+00:00"/>
    <s v="NON EB"/>
  </r>
  <r>
    <s v="Abhiroop Ganguly"/>
    <n v="3000000"/>
    <s v="INR"/>
    <n v="0"/>
    <s v="8/31/22"/>
    <s v="Sales"/>
    <s v="stat_kcR4fZg7TU7jjk1jAVua3qGLRS4J5uFayEjK5j02wtv"/>
    <s v="Unqualified"/>
    <n v="0"/>
    <s v="OpportunityStatusType.Lost"/>
    <m/>
    <m/>
    <s v="GMC (1+3)- Renewal"/>
    <s v="lead_6DwZs40B5teg43JvByepgFA64U1sTEY9jK43Ap4tTeU"/>
    <s v="Waaree Energies Ltd."/>
    <s v="Bhairavi Jog"/>
    <s v="user_U27GK6WjhLhUhi1EDKXV57xMpn8n8DMIOjci1q3UReZ"/>
    <s v="Abhiroop Ganguly"/>
    <s v="2022-06-29 12:42:37.027000+00:00"/>
    <s v="2022-08-29 06:12:19.631000+00:00"/>
    <m/>
    <s v="Mumbai"/>
    <m/>
    <m/>
    <m/>
    <n v="962"/>
    <m/>
    <m/>
    <m/>
    <m/>
    <m/>
    <m/>
    <m/>
    <m/>
    <m/>
    <m/>
    <m/>
    <s v="Renewables &amp; Environment"/>
    <m/>
    <m/>
    <m/>
    <m/>
    <m/>
    <m/>
    <m/>
    <m/>
    <m/>
    <m/>
    <m/>
    <m/>
    <x v="9"/>
    <m/>
    <s v="user_228eUmsdKIb9OItgmiDq1zD4aPZ1eqiapbaLAGeBf8g"/>
    <s v="Bhairavi Jog"/>
    <m/>
    <m/>
    <s v="August"/>
    <s v="Cold Call"/>
    <m/>
    <m/>
    <m/>
    <m/>
    <m/>
    <m/>
    <s v="2021-07-13 07:22:45.367000+00:00"/>
    <s v="2022-10-13 07:39:09.540000+00:00"/>
    <s v="GMC"/>
  </r>
  <r>
    <s v="Sameer Iftekhari"/>
    <n v="59475"/>
    <s v="INR"/>
    <n v="100"/>
    <s v="8/29/22"/>
    <s v="Sales"/>
    <s v="stat_OZRiD1474QRJIpvnjHCZfiIvKcVD6mIKSSTzg8SwDVx"/>
    <s v="Won- Payment Completed"/>
    <n v="1"/>
    <s v="OpportunityStatusType.Won"/>
    <s v="cont_tBI85tnJDoy4N24fa8JehwfIJv2NQOhwQpcdJKaafoD"/>
    <s v="Kiran Sonawane"/>
    <s v="Marine Policy"/>
    <s v="lead_PHm9WdxFGg1sNAgHP5uqq4XoiLeJgzmnFqWDpxLvAeW"/>
    <s v="STARION INDIA PVT LTD"/>
    <s v="Pranav Kenjale"/>
    <s v="user_sREdxbAJihL2Zbgic7tyQ6Rc4Mny7HnD1RNGhA9DDYh"/>
    <s v="Prajakta Sahastrabudhe"/>
    <s v="2022-08-29 04:04:08.535000+00:00"/>
    <s v="2022-08-29 04:11:38.414000+00:00"/>
    <m/>
    <s v="Pune"/>
    <m/>
    <m/>
    <m/>
    <n v="150"/>
    <m/>
    <m/>
    <m/>
    <m/>
    <m/>
    <m/>
    <m/>
    <m/>
    <m/>
    <m/>
    <m/>
    <m/>
    <m/>
    <m/>
    <m/>
    <m/>
    <m/>
    <m/>
    <m/>
    <m/>
    <m/>
    <m/>
    <m/>
    <m/>
    <x v="14"/>
    <m/>
    <s v="user_A8KOTZADnUtEQOLt4nSLAmteNStuGh80js75RYjrXVt"/>
    <s v="Sarvesh Pawar"/>
    <s v="Shriram Kulkarni"/>
    <m/>
    <s v="August; July"/>
    <s v="Cold Call"/>
    <s v="Naukri.com"/>
    <m/>
    <m/>
    <m/>
    <m/>
    <m/>
    <s v="2022-05-30 13:17:36.957000+00:00"/>
    <s v="2022-10-12 06:14:02.042000+00:00"/>
    <m/>
  </r>
  <r>
    <s v="Omkar Ghate"/>
    <n v="1350000"/>
    <s v="INR"/>
    <n v="0"/>
    <s v="8/31/22"/>
    <s v="Sales"/>
    <s v="stat_1hn9nRJaLbI53NxPuSQgo90kRpbpKsFlwN4oEGNUTdO"/>
    <s v="Lost"/>
    <n v="0"/>
    <s v="OpportunityStatusType.Lost"/>
    <s v="cont_tnrQwAXzwnq2tTUBWEHv5yOZzvgJE6GkstcGF7boYXg"/>
    <s v="Tushar Mohire"/>
    <m/>
    <s v="lead_3z57FFMMZOKD60CKzESLndXv5PsfDJ1bN0wOwTcbzeu"/>
    <s v="eNyota Learning Pvt ltd"/>
    <s v="Kaushlya Bhavsar"/>
    <s v="user_9SBRjyF0n4iWuhUdqRyQkFhl2J4uyNKhFWvvJEvunX8"/>
    <s v="Omkar Ghate"/>
    <s v="2022-05-20 07:32:33.101000+00:00"/>
    <s v="2022-08-29 05:41:09.935000+00:00"/>
    <m/>
    <s v="Pune"/>
    <m/>
    <m/>
    <m/>
    <n v="116"/>
    <m/>
    <m/>
    <m/>
    <m/>
    <m/>
    <m/>
    <m/>
    <m/>
    <m/>
    <m/>
    <m/>
    <s v="IT Services &amp; IT Consulting"/>
    <m/>
    <m/>
    <m/>
    <m/>
    <m/>
    <m/>
    <m/>
    <m/>
    <m/>
    <m/>
    <m/>
    <m/>
    <x v="7"/>
    <m/>
    <s v="user_g5Yw4Z4XnIbmcGhJO80vdtFdd5ElcDlgYO3q8l82ODn"/>
    <s v="Aditya Binani"/>
    <s v="Siddharth Angolkar"/>
    <m/>
    <s v="June"/>
    <s v="Cold Call"/>
    <m/>
    <m/>
    <m/>
    <m/>
    <m/>
    <m/>
    <s v="2021-08-25 11:24:13.666000+00:00"/>
    <s v="2022-09-05 11:32:36.479000+00:00"/>
    <s v="GMC"/>
  </r>
  <r>
    <s v="Tejas Kulkarni"/>
    <n v="100000"/>
    <s v="INR"/>
    <n v="0"/>
    <s v="8/25/22"/>
    <s v="Sales"/>
    <s v="stat_1hn9nRJaLbI53NxPuSQgo90kRpbpKsFlwN4oEGNUTdO"/>
    <s v="Lost"/>
    <n v="0"/>
    <s v="OpportunityStatusType.Lost"/>
    <m/>
    <m/>
    <s v="Owner Mr. Suresh is non respionsive since a long time"/>
    <s v="lead_XhS3LSlObTbkTjPSkB1BDD1kANQbebvYmyxmB6TCB3P"/>
    <s v="Uri Retail (Fresh)"/>
    <s v="Kaushlya Bhavsar"/>
    <s v="user_kbtBHYtBjVDNyI72HTF6C1SCvC7yVBiA6OrBOy3t96U"/>
    <s v="Tejas Kulkarni"/>
    <s v="2022-04-20 06:28:31.784000+00:00"/>
    <s v="2022-08-29 01:45:09.797000+00:00"/>
    <m/>
    <s v="Bangalore"/>
    <m/>
    <s v="2022-04-20 04:38:53+00:00"/>
    <m/>
    <n v="52"/>
    <m/>
    <m/>
    <m/>
    <m/>
    <m/>
    <m/>
    <m/>
    <s v="ORGANIC_SEARCH"/>
    <m/>
    <m/>
    <m/>
    <s v="Retail"/>
    <m/>
    <m/>
    <m/>
    <m/>
    <m/>
    <m/>
    <m/>
    <m/>
    <m/>
    <m/>
    <m/>
    <m/>
    <x v="3"/>
    <m/>
    <s v="user_g5Yw4Z4XnIbmcGhJO80vdtFdd5ElcDlgYO3q8l82ODn"/>
    <s v="Aditya Binani"/>
    <s v="Dr. Anil More"/>
    <m/>
    <m/>
    <s v="Inbound"/>
    <s v="Inbound via website"/>
    <m/>
    <s v="Employee Count 25"/>
    <m/>
    <m/>
    <m/>
    <s v="2022-04-20 04:39:19.691000+00:00"/>
    <s v="2022-08-29 01:45:09.847000+00:00"/>
    <s v="GMC"/>
  </r>
  <r>
    <s v="Vivek Singh"/>
    <n v="35000"/>
    <s v="INR"/>
    <n v="0"/>
    <s v="8/26/22"/>
    <s v="Sales"/>
    <s v="stat_1hn9nRJaLbI53NxPuSQgo90kRpbpKsFlwN4oEGNUTdO"/>
    <s v="Lost"/>
    <n v="0"/>
    <s v="OpportunityStatusType.Lost"/>
    <m/>
    <m/>
    <s v="GPA (Renewal)"/>
    <s v="lead_c51i7YyeAH20JtIS7QlDXfTN32XWMWGdPdhEFHmMPsU"/>
    <s v="TRUGlobal"/>
    <s v="Bhairavi Jog"/>
    <s v="user_6dalmZ7hmWD47jhCVGdU1SSEcFMsz9rWtW2jPORgJvj"/>
    <s v="Vivek Singh"/>
    <s v="2022-07-06 06:30:04.365000+00:00"/>
    <s v="2022-08-26 14:33:38.861000+00:00"/>
    <m/>
    <s v="Bangalore"/>
    <m/>
    <m/>
    <m/>
    <n v="150"/>
    <m/>
    <m/>
    <m/>
    <m/>
    <m/>
    <m/>
    <m/>
    <m/>
    <m/>
    <m/>
    <m/>
    <s v="Others"/>
    <m/>
    <m/>
    <m/>
    <m/>
    <m/>
    <m/>
    <m/>
    <m/>
    <m/>
    <m/>
    <m/>
    <m/>
    <x v="11"/>
    <m/>
    <s v="user_228eUmsdKIb9OItgmiDq1zD4aPZ1eqiapbaLAGeBf8g"/>
    <s v="Bhairavi Jog"/>
    <s v="Dr. Anil More"/>
    <m/>
    <s v="August"/>
    <s v="Cold Call"/>
    <s v="Linkedin"/>
    <m/>
    <m/>
    <m/>
    <m/>
    <m/>
    <s v="2022-01-10 13:09:20.736000+00:00"/>
    <s v="2022-08-26 14:33:38.913000+00:00"/>
    <s v="GPA"/>
  </r>
  <r>
    <s v="Vivek Singh"/>
    <n v="300000"/>
    <s v="INR"/>
    <n v="0"/>
    <s v="8/26/22"/>
    <s v="Sales"/>
    <s v="stat_1hn9nRJaLbI53NxPuSQgo90kRpbpKsFlwN4oEGNUTdO"/>
    <s v="Lost"/>
    <n v="0"/>
    <s v="OpportunityStatusType.Lost"/>
    <s v="cont_VyKc4sEWuJXuXDvZqm9YsEAC8CKShJl0PmiTNBT5oXs"/>
    <s v="Sophiya Yengkokpam"/>
    <s v="GTLI Renewal"/>
    <s v="lead_exx2KXJin3rUhXENhJKKPzgX0YzX96GZojaByAf4DaF"/>
    <s v="Marketone International"/>
    <s v="Trupti Suryavanshi"/>
    <s v="user_6dalmZ7hmWD47jhCVGdU1SSEcFMsz9rWtW2jPORgJvj"/>
    <s v="Vivek Singh"/>
    <s v="2022-06-23 06:07:06.433000+00:00"/>
    <s v="2022-08-26 14:28:08.851000+00:00"/>
    <m/>
    <s v="Bangalore"/>
    <m/>
    <m/>
    <m/>
    <n v="90"/>
    <m/>
    <m/>
    <m/>
    <m/>
    <m/>
    <m/>
    <m/>
    <m/>
    <m/>
    <m/>
    <m/>
    <s v="Digital Marketing &amp; Advertising"/>
    <m/>
    <m/>
    <m/>
    <m/>
    <m/>
    <m/>
    <m/>
    <m/>
    <m/>
    <m/>
    <m/>
    <m/>
    <x v="6"/>
    <m/>
    <s v="user_L8E6IFhq6UCzKLHa45LUUTZCznDuyDwFrGaEp9DXiUM"/>
    <s v="Trupti Suryavanshi"/>
    <s v="Snehal Mane"/>
    <m/>
    <s v="August; February"/>
    <s v="Cold Call"/>
    <m/>
    <m/>
    <m/>
    <m/>
    <m/>
    <m/>
    <s v="2022-05-07 04:45:24.273000+00:00"/>
    <s v="2022-09-08 09:44:33.649000+00:00"/>
    <s v="GTL"/>
  </r>
  <r>
    <s v="Vivek Singh"/>
    <n v="3265000"/>
    <s v="INR"/>
    <n v="0"/>
    <s v="8/26/22"/>
    <s v="Sales"/>
    <s v="stat_1hn9nRJaLbI53NxPuSQgo90kRpbpKsFlwN4oEGNUTdO"/>
    <s v="Lost"/>
    <n v="0"/>
    <s v="OpportunityStatusType.Lost"/>
    <m/>
    <m/>
    <s v="GMC (1+3)"/>
    <s v="lead_c51i7YyeAH20JtIS7QlDXfTN32XWMWGdPdhEFHmMPsU"/>
    <s v="TRUGlobal"/>
    <s v="Bhairavi Jog"/>
    <s v="user_6dalmZ7hmWD47jhCVGdU1SSEcFMsz9rWtW2jPORgJvj"/>
    <s v="Vivek Singh"/>
    <s v="2022-07-06 06:29:35.731000+00:00"/>
    <s v="2022-08-26 14:33:32.566000+00:00"/>
    <m/>
    <s v="Bangalore"/>
    <m/>
    <m/>
    <m/>
    <n v="150"/>
    <m/>
    <m/>
    <m/>
    <m/>
    <m/>
    <m/>
    <m/>
    <m/>
    <m/>
    <m/>
    <m/>
    <s v="Others"/>
    <m/>
    <m/>
    <m/>
    <m/>
    <m/>
    <m/>
    <m/>
    <m/>
    <m/>
    <m/>
    <m/>
    <m/>
    <x v="11"/>
    <m/>
    <s v="user_228eUmsdKIb9OItgmiDq1zD4aPZ1eqiapbaLAGeBf8g"/>
    <s v="Bhairavi Jog"/>
    <s v="Dr. Anil More"/>
    <m/>
    <s v="August"/>
    <s v="Cold Call"/>
    <s v="Linkedin"/>
    <m/>
    <m/>
    <m/>
    <m/>
    <m/>
    <s v="2022-01-10 13:09:20.736000+00:00"/>
    <s v="2022-08-26 14:33:38.913000+00:00"/>
    <s v="GMC"/>
  </r>
  <r>
    <s v="Pooja Gawas"/>
    <n v="500000"/>
    <s v="INR"/>
    <n v="0"/>
    <s v="9/30/22"/>
    <s v="Sales"/>
    <s v="stat_kcR4fZg7TU7jjk1jAVua3qGLRS4J5uFayEjK5j02wtv"/>
    <s v="Unqualified"/>
    <n v="0"/>
    <s v="OpportunityStatusType.Lost"/>
    <m/>
    <m/>
    <s v="GPA"/>
    <s v="lead_qyHCrPqmeWIaLypWQupKxKPXfoNQrZY4gG6sRHPcicT"/>
    <s v="SQS India Infoservices Private Limited"/>
    <s v="Aditya Binani"/>
    <s v="user_KLETV1op4MIjvKQ12xGsWi23CuPjDE6PT29nwG6T3MY"/>
    <s v="Pooja Gawas"/>
    <s v="2022-07-25 05:37:33.374000+00:00"/>
    <s v="2022-08-26 11:32:42.548000+00:00"/>
    <m/>
    <s v="Pune"/>
    <m/>
    <m/>
    <m/>
    <n v="730"/>
    <m/>
    <m/>
    <m/>
    <m/>
    <m/>
    <m/>
    <m/>
    <m/>
    <m/>
    <m/>
    <m/>
    <s v="IT Services &amp; IT Consulting"/>
    <m/>
    <m/>
    <m/>
    <m/>
    <m/>
    <m/>
    <m/>
    <m/>
    <m/>
    <m/>
    <m/>
    <m/>
    <x v="6"/>
    <m/>
    <s v="user_g5Yw4Z4XnIbmcGhJO80vdtFdd5ElcDlgYO3q8l82ODn"/>
    <s v="Aditya Binani"/>
    <m/>
    <m/>
    <s v="October"/>
    <s v="Cold Call"/>
    <m/>
    <m/>
    <m/>
    <m/>
    <m/>
    <m/>
    <s v="2021-12-07 10:51:58.924000+00:00"/>
    <s v="2022-10-13 07:42:45.649000+00:00"/>
    <m/>
  </r>
  <r>
    <s v="Pooja Gawas"/>
    <n v="10000000"/>
    <s v="INR"/>
    <n v="0"/>
    <s v="9/30/22"/>
    <s v="Sales"/>
    <s v="stat_kcR4fZg7TU7jjk1jAVua3qGLRS4J5uFayEjK5j02wtv"/>
    <s v="Unqualified"/>
    <n v="0"/>
    <s v="OpportunityStatusType.Lost"/>
    <m/>
    <m/>
    <s v="GMC"/>
    <s v="lead_qyHCrPqmeWIaLypWQupKxKPXfoNQrZY4gG6sRHPcicT"/>
    <s v="SQS India Infoservices Private Limited"/>
    <s v="Aditya Binani"/>
    <s v="user_KLETV1op4MIjvKQ12xGsWi23CuPjDE6PT29nwG6T3MY"/>
    <s v="Pooja Gawas"/>
    <s v="2022-07-25 05:37:23.395000+00:00"/>
    <s v="2022-08-26 11:32:31.243000+00:00"/>
    <m/>
    <s v="Pune"/>
    <m/>
    <m/>
    <m/>
    <n v="730"/>
    <m/>
    <m/>
    <m/>
    <m/>
    <m/>
    <m/>
    <m/>
    <m/>
    <m/>
    <m/>
    <m/>
    <s v="IT Services &amp; IT Consulting"/>
    <m/>
    <m/>
    <m/>
    <m/>
    <m/>
    <m/>
    <m/>
    <m/>
    <m/>
    <m/>
    <m/>
    <m/>
    <x v="6"/>
    <m/>
    <s v="user_g5Yw4Z4XnIbmcGhJO80vdtFdd5ElcDlgYO3q8l82ODn"/>
    <s v="Aditya Binani"/>
    <m/>
    <m/>
    <s v="October"/>
    <s v="Cold Call"/>
    <m/>
    <m/>
    <m/>
    <m/>
    <m/>
    <m/>
    <s v="2021-12-07 10:51:58.924000+00:00"/>
    <s v="2022-10-13 07:42:45.649000+00:00"/>
    <m/>
  </r>
  <r>
    <s v="Pooja Gawas"/>
    <n v="27547.1"/>
    <s v="INR"/>
    <n v="100"/>
    <s v="8/26/22"/>
    <s v="Sales"/>
    <s v="stat_OZRiD1474QRJIpvnjHCZfiIvKcVD6mIKSSTzg8SwDVx"/>
    <s v="Won- Payment Completed"/>
    <n v="1"/>
    <s v="OpportunityStatusType.Won"/>
    <m/>
    <m/>
    <s v="GPA"/>
    <s v="lead_koXn0DLfJaWzoFXJcIkatksJKqwF5PKZqnzhDyNlEDv"/>
    <s v="Hella India Automotive Pvt. Ltd."/>
    <s v="Satyajit Chati"/>
    <s v="user_KLETV1op4MIjvKQ12xGsWi23CuPjDE6PT29nwG6T3MY"/>
    <s v="Pooja Gawas"/>
    <s v="2022-04-21 08:48:05.650000+00:00"/>
    <s v="2022-08-26 10:02:51.839000+00:00"/>
    <m/>
    <s v="Pune"/>
    <m/>
    <s v="2021-06-15 12:59:33+00:00"/>
    <m/>
    <n v="1500"/>
    <m/>
    <m/>
    <m/>
    <m/>
    <m/>
    <m/>
    <m/>
    <m/>
    <m/>
    <m/>
    <m/>
    <s v="Manufacturing"/>
    <m/>
    <m/>
    <m/>
    <m/>
    <m/>
    <m/>
    <m/>
    <m/>
    <m/>
    <m/>
    <m/>
    <m/>
    <x v="14"/>
    <m/>
    <s v="user_5IQTpX6DsnoeoDfxqzqojpVoQLXPh68nhDjLS5ETjYj"/>
    <s v="Satyajit Chati"/>
    <s v="Anjali Nishu"/>
    <m/>
    <s v="June"/>
    <s v="Inbound"/>
    <s v="Inbound via website"/>
    <m/>
    <s v="Employee Count 50"/>
    <m/>
    <m/>
    <m/>
    <s v="2021-06-15 13:02:12.036000+00:00"/>
    <s v="2022-08-26 10:03:26.308000+00:00"/>
    <m/>
  </r>
  <r>
    <s v="Kashif Ahmad"/>
    <n v="175000"/>
    <s v="INR"/>
    <n v="0"/>
    <s v="9/30/22"/>
    <s v="Sales"/>
    <s v="stat_kcR4fZg7TU7jjk1jAVua3qGLRS4J5uFayEjK5j02wtv"/>
    <s v="Unqualified"/>
    <n v="0"/>
    <s v="OpportunityStatusType.Lost"/>
    <s v="cont_JG2fvcsGoxuJqGML4zT9spKu2hMRtAZkq2DJp565Vkc"/>
    <s v="Rubeena Khan (L.I.O.N)"/>
    <s v="GMC Fresh"/>
    <s v="lead_y7z746pJA1t5kLUEHZEvdHyz8CpkODQqTdOoB96fABE"/>
    <s v="VBS - Vertedge business solutions"/>
    <s v="Daya Gowda"/>
    <s v="user_LKRhV6rhcBe0uL8u70UUGeDjbMupuho4TaiAOCbT7HT"/>
    <s v="Kashif Ahmad"/>
    <s v="2022-08-08 12:10:23.151000+00:00"/>
    <s v="2022-08-26 09:48:20.893000+00:00"/>
    <m/>
    <s v="Pune"/>
    <m/>
    <m/>
    <m/>
    <n v="35"/>
    <m/>
    <m/>
    <m/>
    <m/>
    <m/>
    <m/>
    <m/>
    <m/>
    <m/>
    <m/>
    <m/>
    <m/>
    <m/>
    <m/>
    <m/>
    <m/>
    <m/>
    <m/>
    <m/>
    <m/>
    <m/>
    <m/>
    <m/>
    <m/>
    <x v="3"/>
    <m/>
    <s v="user_encRk5bIEFN6ZA11h4WH2AdZTiZpogLSlMIaj0E30SZ"/>
    <s v="Daya Gowda"/>
    <m/>
    <m/>
    <m/>
    <s v="Gated Content"/>
    <m/>
    <m/>
    <s v="Employee Engagement Handbook"/>
    <m/>
    <m/>
    <m/>
    <s v="2022-07-28 14:04:16.934000+00:00"/>
    <s v="2022-09-01 12:00:54.659000+00:00"/>
    <m/>
  </r>
  <r>
    <s v="Kashif Ahmad"/>
    <n v="65000"/>
    <s v="INR"/>
    <n v="0"/>
    <s v="8/31/22"/>
    <s v="Sales"/>
    <s v="stat_kcR4fZg7TU7jjk1jAVua3qGLRS4J5uFayEjK5j02wtv"/>
    <s v="Unqualified"/>
    <n v="0"/>
    <s v="OpportunityStatusType.Lost"/>
    <m/>
    <m/>
    <s v="GMC-FResh"/>
    <s v="lead_EO56SLUMKeFDeNv9NkaWn1cQmclVNRZENwvIVnUiF0k"/>
    <s v="mezink"/>
    <s v="Bharti Bankey"/>
    <s v="user_LKRhV6rhcBe0uL8u70UUGeDjbMupuho4TaiAOCbT7HT"/>
    <s v="Kashif Ahmad"/>
    <s v="2022-06-22 09:13:48.043000+00:00"/>
    <s v="2022-08-26 09:42:12.846000+00:00"/>
    <m/>
    <s v="Delhi"/>
    <m/>
    <s v="2022-06-20 18:28:36+00:00"/>
    <m/>
    <n v="15"/>
    <m/>
    <m/>
    <m/>
    <m/>
    <m/>
    <m/>
    <m/>
    <s v="ORGANIC_SEARCH"/>
    <m/>
    <m/>
    <m/>
    <m/>
    <m/>
    <m/>
    <m/>
    <m/>
    <m/>
    <m/>
    <m/>
    <m/>
    <m/>
    <m/>
    <m/>
    <m/>
    <x v="3"/>
    <m/>
    <s v="user_aM3WaaSUQQmaNnsm9l2FQRVWUEr8RN2ZdXzsuQUalQ3"/>
    <s v="Bharti Bankey"/>
    <m/>
    <m/>
    <m/>
    <s v="Inbound"/>
    <s v="Inbound via website"/>
    <m/>
    <s v="Employee Count 25"/>
    <m/>
    <m/>
    <m/>
    <s v="2022-06-20 18:31:27.969000+00:00"/>
    <s v="2022-08-26 09:42:55.521000+00:00"/>
    <m/>
  </r>
  <r>
    <s v="Kashif Ahmad"/>
    <n v="100000"/>
    <s v="INR"/>
    <n v="0"/>
    <s v="9/15/22"/>
    <s v="Sales"/>
    <s v="stat_kcR4fZg7TU7jjk1jAVua3qGLRS4J5uFayEjK5j02wtv"/>
    <s v="Unqualified"/>
    <n v="0"/>
    <s v="OpportunityStatusType.Lost"/>
    <m/>
    <m/>
    <s v="GMC ( Fresh Policy )"/>
    <s v="lead_fE3KjchiAuPCe2QxMR7IQL0j4cCfVeuoXFKYtc4Bgwv"/>
    <s v="Green World Renewable Energy LLC (Fresh)"/>
    <s v="Pranav Kenjale"/>
    <s v="user_LKRhV6rhcBe0uL8u70UUGeDjbMupuho4TaiAOCbT7HT"/>
    <s v="Kashif Ahmad"/>
    <s v="2022-04-29 10:23:26.119000+00:00"/>
    <s v="2022-08-26 09:39:13.390000+00:00"/>
    <m/>
    <m/>
    <m/>
    <m/>
    <m/>
    <n v="50"/>
    <m/>
    <m/>
    <m/>
    <m/>
    <m/>
    <m/>
    <m/>
    <m/>
    <m/>
    <m/>
    <m/>
    <s v="Renewables &amp; Environment"/>
    <m/>
    <m/>
    <m/>
    <m/>
    <m/>
    <m/>
    <m/>
    <m/>
    <m/>
    <m/>
    <m/>
    <m/>
    <x v="3"/>
    <m/>
    <s v="user_x9AtbGLhDmWYC9XAmYdfwBt9yiXbgMhBuZpIoFuN8Cd"/>
    <s v="Pranav Kenjale"/>
    <m/>
    <m/>
    <m/>
    <s v="Gated Content"/>
    <m/>
    <m/>
    <s v="Employee Engagement Handbook"/>
    <m/>
    <m/>
    <m/>
    <s v="2022-03-28 16:23:03.248000+00:00"/>
    <s v="2022-08-26 09:39:13.449000+00:00"/>
    <m/>
  </r>
  <r>
    <s v="Kashif Ahmad"/>
    <n v="400000"/>
    <s v="INR"/>
    <n v="0"/>
    <s v="8/31/22"/>
    <s v="Sales"/>
    <s v="stat_kcR4fZg7TU7jjk1jAVua3qGLRS4J5uFayEjK5j02wtv"/>
    <s v="Unqualified"/>
    <n v="0"/>
    <s v="OpportunityStatusType.Lost"/>
    <s v="cont_MGrte5hbvoF3qWCit9Mv30Pa8xqauU5aZp8keLaBqeX"/>
    <s v="Sharmishta Wilson"/>
    <m/>
    <s v="lead_vqb7EAPGtpda6bstzQHrGNO3Q3d07d9ws7i2fOUqY8K"/>
    <s v="Demand Infotech Solutions"/>
    <s v="Vinoth Mohan"/>
    <s v="user_LKRhV6rhcBe0uL8u70UUGeDjbMupuho4TaiAOCbT7HT"/>
    <s v="Kashif Ahmad"/>
    <s v="2022-05-20 09:41:20.567000+00:00"/>
    <s v="2022-08-26 09:22:42.762000+00:00"/>
    <m/>
    <s v="Pune"/>
    <m/>
    <m/>
    <m/>
    <n v="60"/>
    <m/>
    <m/>
    <m/>
    <m/>
    <m/>
    <m/>
    <m/>
    <s v="PAID_SOCIAL"/>
    <m/>
    <m/>
    <m/>
    <s v="IT Services &amp; IT Consulting"/>
    <m/>
    <m/>
    <m/>
    <m/>
    <m/>
    <m/>
    <m/>
    <m/>
    <m/>
    <m/>
    <m/>
    <m/>
    <x v="3"/>
    <m/>
    <s v="user_N2Wvx57ff3o0vmVPS4RR0gXHdA5qVZKmxAMYwKh2zLa"/>
    <s v="Vinoth Mohan"/>
    <m/>
    <m/>
    <m/>
    <s v="Gated Content"/>
    <m/>
    <m/>
    <s v="Employee Wellness Handbook"/>
    <m/>
    <m/>
    <m/>
    <s v="2022-03-31 04:21:31.075000+00:00"/>
    <s v="2022-10-04 06:48:22.034000+00:00"/>
    <s v="GMC"/>
  </r>
  <r>
    <s v="Mayur Gadiyar"/>
    <n v="350000"/>
    <s v="INR"/>
    <n v="0"/>
    <d v="2022-01-09T00:00:00"/>
    <s v="Sales"/>
    <s v="stat_1hn9nRJaLbI53NxPuSQgo90kRpbpKsFlwN4oEGNUTdO"/>
    <s v="Lost"/>
    <n v="0"/>
    <s v="OpportunityStatusType.Lost"/>
    <s v="cont_JRudZsPdz7C8FkYMwRNOj9pua9SJNKOOnAyhkCyxX8F"/>
    <s v="DILI TABHANE"/>
    <s v="Said they have a owner connect with Onsurity - will go ahead with them only Also there is a difference of 45 thousand between us and onsurity . we have a higher quote.  Onsurity is on a lower side even by providing maternity cover, whereas we havent given maternity cover Onsurity is also giving monthly payment option - Deal Lost"/>
    <s v="lead_5q0BRhwmMzEFyFj0jCyJ9FGaxygOLUAhqQ9rQLtao2H"/>
    <s v="Parekhplast India Ltd"/>
    <s v="Pranav Kenjale"/>
    <s v="user_bdUPAGjcS7p6513So3N4g3aWNS5HuBuVJi7bvCPAsLt"/>
    <s v="Mayur Gadiyar"/>
    <s v="2022-07-26 12:04:03.172000+00:00"/>
    <s v="2022-08-26 09:21:34.589000+00:00"/>
    <m/>
    <s v="Mumbai"/>
    <m/>
    <m/>
    <m/>
    <n v="50"/>
    <m/>
    <m/>
    <m/>
    <m/>
    <m/>
    <m/>
    <m/>
    <m/>
    <m/>
    <m/>
    <m/>
    <s v="Manufacturing"/>
    <m/>
    <m/>
    <m/>
    <m/>
    <m/>
    <m/>
    <m/>
    <m/>
    <m/>
    <m/>
    <m/>
    <m/>
    <x v="7"/>
    <m/>
    <s v="user_x9AtbGLhDmWYC9XAmYdfwBt9yiXbgMhBuZpIoFuN8Cd"/>
    <s v="Pranav Kenjale"/>
    <m/>
    <m/>
    <s v="September"/>
    <s v="Cold Call"/>
    <m/>
    <m/>
    <s v="Vaccine inbound"/>
    <m/>
    <m/>
    <m/>
    <s v="2021-04-19 18:24:32.256000+00:00"/>
    <s v="2022-09-30 10:12:27.447000+00:00"/>
    <m/>
  </r>
  <r>
    <s v="Vrushali Kummar"/>
    <n v="1200000"/>
    <s v="INR"/>
    <n v="0"/>
    <d v="2022-03-09T00:00:00"/>
    <s v="Sales"/>
    <s v="stat_1hn9nRJaLbI53NxPuSQgo90kRpbpKsFlwN4oEGNUTdO"/>
    <s v="Lost"/>
    <n v="0"/>
    <s v="OpportunityStatusType.Lost"/>
    <s v="cont_EKJzH1RH0lQFqoVbZswSY0sDDdyh3Kz0Y1YZAVGG067"/>
    <s v="Sujatha"/>
    <s v="GTLI Renewal"/>
    <s v="lead_kmqDng7lIVrfd6KbLOI16SWMC1XZN6ELSKgR5wsPpa4"/>
    <s v="Capillary technologies"/>
    <s v="Trupti Suryavanshi"/>
    <s v="user_TZzywQwym26DjuswO479pxRhNKX152z8X1haCx2vcst"/>
    <s v="Vrushali Kummar"/>
    <s v="2022-07-22 06:25:27.910000+00:00"/>
    <s v="2022-08-26 09:08:03.551000+00:00"/>
    <m/>
    <s v="Bangalore"/>
    <m/>
    <m/>
    <m/>
    <n v="840"/>
    <m/>
    <m/>
    <m/>
    <m/>
    <m/>
    <m/>
    <m/>
    <s v="PAID_SOCIAL"/>
    <m/>
    <m/>
    <m/>
    <s v="IT Services &amp; IT Consulting"/>
    <m/>
    <m/>
    <m/>
    <m/>
    <m/>
    <m/>
    <m/>
    <m/>
    <m/>
    <m/>
    <m/>
    <m/>
    <x v="3"/>
    <m/>
    <s v="user_L8E6IFhq6UCzKLHa45LUUTZCznDuyDwFrGaEp9DXiUM"/>
    <s v="Trupti Suryavanshi"/>
    <m/>
    <m/>
    <s v="August"/>
    <s v="Gated Content"/>
    <m/>
    <m/>
    <s v="Vaccine Lead"/>
    <m/>
    <m/>
    <m/>
    <s v="2021-05-03 07:49:32.279000+00:00"/>
    <s v="2022-09-19 07:09:40.872000+00:00"/>
    <s v="GTL"/>
  </r>
  <r>
    <s v="Navin Panjwani"/>
    <n v="200000"/>
    <s v="INR"/>
    <n v="0"/>
    <s v="9/30/22"/>
    <s v="Sales"/>
    <s v="stat_kcR4fZg7TU7jjk1jAVua3qGLRS4J5uFayEjK5j02wtv"/>
    <s v="Unqualified"/>
    <n v="0"/>
    <s v="OpportunityStatusType.Lost"/>
    <s v="cont_vbIt0mUgxdo7sul1qaVpTxNL4qgStFbW9mLnl3Vzvuf"/>
    <s v="Anil Joshi"/>
    <m/>
    <s v="lead_VSbEaNsR68wd4JB29CxaEJ83GZ77OB1sTHfo1R6ZudR"/>
    <s v="Transient HR"/>
    <s v="Prateek Wadhwa"/>
    <s v="user_sD3YjSs92XKUfD0OPHeo886g6tW6aCM0iUhX5VVUuJi"/>
    <s v="Navin Panjwani"/>
    <s v="2022-08-05 07:01:29.385000+00:00"/>
    <s v="2022-08-26 08:35:15.880000+00:00"/>
    <m/>
    <s v="Mumbai"/>
    <m/>
    <m/>
    <m/>
    <n v="325"/>
    <m/>
    <m/>
    <m/>
    <m/>
    <m/>
    <m/>
    <m/>
    <m/>
    <m/>
    <m/>
    <m/>
    <s v="Manufacturing"/>
    <m/>
    <m/>
    <m/>
    <m/>
    <m/>
    <m/>
    <m/>
    <m/>
    <m/>
    <m/>
    <m/>
    <m/>
    <x v="7"/>
    <m/>
    <s v="user_FdWFezbLzkYQcGsBUsjZO25nr2poK2nRbqV47Rs5Kfm"/>
    <s v="Prateek Wadhwa"/>
    <m/>
    <m/>
    <s v="September"/>
    <s v="Cold Call"/>
    <m/>
    <m/>
    <m/>
    <m/>
    <m/>
    <m/>
    <s v="2021-11-17 01:30:09.917000+00:00"/>
    <s v="2022-08-26 08:35:38.102000+00:00"/>
    <s v="WC"/>
  </r>
  <r>
    <s v="Vrushali Kummar"/>
    <n v="120000"/>
    <s v="INR"/>
    <n v="0"/>
    <s v="8/24/22"/>
    <s v="Sales"/>
    <s v="stat_1hn9nRJaLbI53NxPuSQgo90kRpbpKsFlwN4oEGNUTdO"/>
    <s v="Lost"/>
    <n v="0"/>
    <s v="OpportunityStatusType.Lost"/>
    <s v="cont_EKJzH1RH0lQFqoVbZswSY0sDDdyh3Kz0Y1YZAVGG067"/>
    <s v="Sujatha"/>
    <s v="GPA Renewal"/>
    <s v="lead_kmqDng7lIVrfd6KbLOI16SWMC1XZN6ELSKgR5wsPpa4"/>
    <s v="Capillary technologies"/>
    <s v="Trupti Suryavanshi"/>
    <s v="user_TZzywQwym26DjuswO479pxRhNKX152z8X1haCx2vcst"/>
    <s v="Vrushali Kummar"/>
    <s v="2022-06-28 09:31:35.263000+00:00"/>
    <s v="2022-08-26 09:06:45.250000+00:00"/>
    <m/>
    <s v="Bangalore"/>
    <m/>
    <m/>
    <m/>
    <n v="840"/>
    <m/>
    <m/>
    <m/>
    <m/>
    <m/>
    <m/>
    <m/>
    <s v="PAID_SOCIAL"/>
    <m/>
    <m/>
    <m/>
    <s v="IT Services &amp; IT Consulting"/>
    <m/>
    <m/>
    <m/>
    <m/>
    <m/>
    <m/>
    <m/>
    <m/>
    <m/>
    <m/>
    <m/>
    <m/>
    <x v="3"/>
    <m/>
    <s v="user_L8E6IFhq6UCzKLHa45LUUTZCznDuyDwFrGaEp9DXiUM"/>
    <s v="Trupti Suryavanshi"/>
    <m/>
    <m/>
    <s v="August"/>
    <s v="Gated Content"/>
    <m/>
    <m/>
    <s v="Vaccine Lead"/>
    <m/>
    <m/>
    <m/>
    <s v="2021-05-03 07:49:32.279000+00:00"/>
    <s v="2022-09-19 07:09:40.872000+00:00"/>
    <s v="GPA"/>
  </r>
  <r>
    <s v="Vrushali Kummar"/>
    <n v="6150000"/>
    <s v="INR"/>
    <n v="0"/>
    <s v="8/24/22"/>
    <s v="Sales"/>
    <s v="stat_1hn9nRJaLbI53NxPuSQgo90kRpbpKsFlwN4oEGNUTdO"/>
    <s v="Lost"/>
    <n v="0"/>
    <s v="OpportunityStatusType.Lost"/>
    <s v="cont_EKJzH1RH0lQFqoVbZswSY0sDDdyh3Kz0Y1YZAVGG067"/>
    <s v="Sujatha"/>
    <s v="GMC Renewal"/>
    <s v="lead_kmqDng7lIVrfd6KbLOI16SWMC1XZN6ELSKgR5wsPpa4"/>
    <s v="Capillary technologies"/>
    <s v="Trupti Suryavanshi"/>
    <s v="user_TZzywQwym26DjuswO479pxRhNKX152z8X1haCx2vcst"/>
    <s v="Vrushali Kummar"/>
    <s v="2022-06-28 09:25:55.152000+00:00"/>
    <s v="2022-08-26 09:06:32.181000+00:00"/>
    <m/>
    <s v="Bangalore"/>
    <m/>
    <m/>
    <m/>
    <n v="840"/>
    <m/>
    <m/>
    <m/>
    <m/>
    <m/>
    <m/>
    <m/>
    <s v="PAID_SOCIAL"/>
    <m/>
    <m/>
    <m/>
    <s v="IT Services &amp; IT Consulting"/>
    <m/>
    <m/>
    <m/>
    <m/>
    <m/>
    <m/>
    <m/>
    <m/>
    <m/>
    <m/>
    <m/>
    <m/>
    <x v="3"/>
    <m/>
    <s v="user_L8E6IFhq6UCzKLHa45LUUTZCznDuyDwFrGaEp9DXiUM"/>
    <s v="Trupti Suryavanshi"/>
    <m/>
    <m/>
    <s v="August"/>
    <s v="Gated Content"/>
    <m/>
    <m/>
    <s v="Vaccine Lead"/>
    <m/>
    <m/>
    <m/>
    <s v="2021-05-03 07:49:32.279000+00:00"/>
    <s v="2022-09-19 07:09:40.872000+00:00"/>
    <s v="GMC"/>
  </r>
  <r>
    <s v="Vivek Singh"/>
    <n v="5000000"/>
    <s v="INR"/>
    <n v="0"/>
    <s v="8/24/22"/>
    <s v="Sales"/>
    <s v="stat_kcR4fZg7TU7jjk1jAVua3qGLRS4J5uFayEjK5j02wtv"/>
    <s v="Unqualified"/>
    <n v="0"/>
    <s v="OpportunityStatusType.Lost"/>
    <s v="cont_B9WCVXBP8U1rR7KXr3zKgzDC6XTyTxXj9vdghwc4xiz"/>
    <s v="Mahendran"/>
    <s v="new india -insurance comapny tpa-mediassist 1+5"/>
    <s v="lead_iof6vM21AXoNyKikrY68TZMGgigE5cYj7RLQaS2OUeW"/>
    <s v="Taal Tech"/>
    <s v="Gauri Munge"/>
    <s v="user_6dalmZ7hmWD47jhCVGdU1SSEcFMsz9rWtW2jPORgJvj"/>
    <s v="Vivek Singh"/>
    <s v="2022-08-24 09:39:50.906000+00:00"/>
    <s v="2022-08-26 08:18:22.664000+00:00"/>
    <m/>
    <s v="Bangalore"/>
    <m/>
    <m/>
    <m/>
    <m/>
    <m/>
    <m/>
    <m/>
    <m/>
    <m/>
    <m/>
    <m/>
    <m/>
    <m/>
    <m/>
    <m/>
    <s v="Others"/>
    <m/>
    <m/>
    <m/>
    <m/>
    <m/>
    <m/>
    <m/>
    <m/>
    <m/>
    <m/>
    <m/>
    <m/>
    <x v="3"/>
    <m/>
    <s v="user_2jRs4eIjwv8MozxYA1DE9MMy0FWf2gMgweg2LiJNu64"/>
    <s v="Gauri Munge"/>
    <m/>
    <m/>
    <s v="September"/>
    <s v="Gated Content"/>
    <m/>
    <m/>
    <s v="Downloaded the guide: Employee Wellness Handbook"/>
    <m/>
    <m/>
    <m/>
    <s v="2021-12-11 05:16:41.527000+00:00"/>
    <s v="2022-08-26 08:18:22.728000+00:00"/>
    <m/>
  </r>
  <r>
    <s v="Naveen Kumar"/>
    <n v="10000"/>
    <s v="INR"/>
    <n v="0"/>
    <s v="8/30/22"/>
    <s v="Sales"/>
    <s v="stat_1hn9nRJaLbI53NxPuSQgo90kRpbpKsFlwN4oEGNUTdO"/>
    <s v="Lost"/>
    <n v="0"/>
    <s v="OpportunityStatusType.Lost"/>
    <s v="cont_CNiBWVoFwEgBCKNtoE9gZzYu2zXxJytUvZuuKAxtIyH"/>
    <s v="Shamkant Bhavsar"/>
    <s v="GPA - Fresh - Client still Unsure"/>
    <s v="lead_stQIwqTlufxHJ8Uif6OlpfbuFGVXyZqzId31hOIMTrC"/>
    <s v="Esmech Equipment Pvt. Ltd."/>
    <s v="Shreenath Bhat"/>
    <s v="user_N52PP2uP2VZc2gm0nhh6CNFSif4n85g1cdxoNFd9ct0"/>
    <s v="Naveen Kumar"/>
    <s v="2022-06-22 03:36:56.914000+00:00"/>
    <s v="2022-08-26 07:39:48.032000+00:00"/>
    <m/>
    <s v="Mumbai"/>
    <m/>
    <m/>
    <m/>
    <n v="250"/>
    <m/>
    <m/>
    <m/>
    <m/>
    <m/>
    <m/>
    <m/>
    <m/>
    <m/>
    <m/>
    <m/>
    <s v="Manufacturing"/>
    <m/>
    <m/>
    <m/>
    <m/>
    <m/>
    <m/>
    <m/>
    <m/>
    <m/>
    <m/>
    <m/>
    <m/>
    <x v="4"/>
    <m/>
    <s v="user_vMd4rmcrSbjykdyL2J7rrYn84SWdcNc5FKligrmItPw"/>
    <s v="Shreenath Bhat"/>
    <m/>
    <m/>
    <m/>
    <s v="Cold Call"/>
    <m/>
    <m/>
    <m/>
    <m/>
    <m/>
    <m/>
    <s v="2022-04-03 18:13:55.077000+00:00"/>
    <s v="2022-09-29 04:04:57.443000+00:00"/>
    <s v="GPA"/>
  </r>
  <r>
    <s v="Navin Panjwani"/>
    <n v="300000"/>
    <s v="INR"/>
    <n v="0"/>
    <s v="9/30/22"/>
    <s v="Sales"/>
    <s v="stat_kcR4fZg7TU7jjk1jAVua3qGLRS4J5uFayEjK5j02wtv"/>
    <s v="Unqualified"/>
    <n v="0"/>
    <s v="OpportunityStatusType.Lost"/>
    <s v="cont_vbIt0mUgxdo7sul1qaVpTxNL4qgStFbW9mLnl3Vzvuf"/>
    <s v="Anil Joshi"/>
    <m/>
    <s v="lead_VSbEaNsR68wd4JB29CxaEJ83GZ77OB1sTHfo1R6ZudR"/>
    <s v="Transient HR"/>
    <s v="Prateek Wadhwa"/>
    <s v="user_sD3YjSs92XKUfD0OPHeo886g6tW6aCM0iUhX5VVUuJi"/>
    <s v="Navin Panjwani"/>
    <s v="2022-08-04 11:02:53.225000+00:00"/>
    <s v="2022-08-26 08:35:08.855000+00:00"/>
    <m/>
    <s v="Mumbai"/>
    <m/>
    <m/>
    <m/>
    <n v="325"/>
    <m/>
    <m/>
    <m/>
    <m/>
    <m/>
    <m/>
    <m/>
    <m/>
    <m/>
    <m/>
    <m/>
    <s v="Manufacturing"/>
    <m/>
    <m/>
    <m/>
    <m/>
    <m/>
    <m/>
    <m/>
    <m/>
    <m/>
    <m/>
    <m/>
    <m/>
    <x v="7"/>
    <m/>
    <s v="user_FdWFezbLzkYQcGsBUsjZO25nr2poK2nRbqV47Rs5Kfm"/>
    <s v="Prateek Wadhwa"/>
    <m/>
    <m/>
    <s v="September"/>
    <s v="Cold Call"/>
    <m/>
    <m/>
    <m/>
    <m/>
    <m/>
    <m/>
    <s v="2021-11-17 01:30:09.917000+00:00"/>
    <s v="2022-08-26 08:35:38.102000+00:00"/>
    <s v="GMC"/>
  </r>
  <r>
    <s v="Navin Panjwani"/>
    <n v="100000"/>
    <s v="INR"/>
    <n v="0"/>
    <s v="8/30/22"/>
    <s v="Sales"/>
    <s v="stat_kcR4fZg7TU7jjk1jAVua3qGLRS4J5uFayEjK5j02wtv"/>
    <s v="Unqualified"/>
    <n v="0"/>
    <s v="OpportunityStatusType.Lost"/>
    <m/>
    <m/>
    <m/>
    <s v="lead_k33KIjEO0RPthJ5lm3J7N8dXBMR45BakKKM9JQSTj2W"/>
    <s v="TVS Sirius Controls Pvt Ltd ( Renewal , 30th Aug )"/>
    <s v="Kaushlya Bhavsar"/>
    <s v="user_sD3YjSs92XKUfD0OPHeo886g6tW6aCM0iUhX5VVUuJi"/>
    <s v="Navin Panjwani"/>
    <s v="2022-06-22 08:57:29.016000+00:00"/>
    <s v="2022-08-26 07:30:49.450000+00:00"/>
    <m/>
    <m/>
    <m/>
    <m/>
    <m/>
    <n v="50"/>
    <m/>
    <m/>
    <m/>
    <m/>
    <m/>
    <m/>
    <m/>
    <s v="PAID_SOCIAL"/>
    <m/>
    <m/>
    <m/>
    <m/>
    <m/>
    <m/>
    <m/>
    <m/>
    <m/>
    <m/>
    <m/>
    <m/>
    <m/>
    <m/>
    <m/>
    <m/>
    <x v="3"/>
    <m/>
    <s v="user_vMd4rmcrSbjykdyL2J7rrYn84SWdcNc5FKligrmItPw"/>
    <s v="Shreenath Bhat"/>
    <m/>
    <m/>
    <s v="August"/>
    <s v="Gated Content"/>
    <m/>
    <m/>
    <s v="Employee Engagement Calendar"/>
    <m/>
    <m/>
    <m/>
    <s v="2022-06-05 10:12:48.719000+00:00"/>
    <s v="2022-08-26 07:31:43.381000+00:00"/>
    <s v="GPA"/>
  </r>
  <r>
    <s v="Naveen Kumar"/>
    <n v="1150000"/>
    <s v="INR"/>
    <n v="0"/>
    <s v="8/31/22"/>
    <s v="Sales"/>
    <s v="stat_1hn9nRJaLbI53NxPuSQgo90kRpbpKsFlwN4oEGNUTdO"/>
    <s v="Lost"/>
    <n v="0"/>
    <s v="OpportunityStatusType.Lost"/>
    <s v="cont_aABnYvKFa5HZDsC8E8XbPJMiphWN740jKmEcZsBY9ZE"/>
    <s v="Kruti Tanna"/>
    <s v="Going wit their Existing Broker (as he is X-emp) and management decided to not change"/>
    <s v="lead_5aqmUEJVXjb2iRGtHj8h4jff3bMeRKJZBRx0GUqzD61"/>
    <s v="PivotRoots"/>
    <s v="Anjali Joshi"/>
    <s v="user_N52PP2uP2VZc2gm0nhh6CNFSif4n85g1cdxoNFd9ct0"/>
    <s v="Naveen Kumar"/>
    <s v="2022-08-08 11:22:30.230000+00:00"/>
    <s v="2022-08-26 07:38:27.721000+00:00"/>
    <m/>
    <s v="Mumbai"/>
    <m/>
    <m/>
    <m/>
    <n v="230"/>
    <m/>
    <m/>
    <m/>
    <m/>
    <m/>
    <m/>
    <m/>
    <m/>
    <m/>
    <m/>
    <m/>
    <s v="Digital Marketing &amp; Advertising"/>
    <m/>
    <m/>
    <m/>
    <m/>
    <m/>
    <m/>
    <m/>
    <m/>
    <m/>
    <m/>
    <m/>
    <m/>
    <x v="4"/>
    <m/>
    <s v="user_hHzEI8aaFubIuMSRtZFdLLN0nHQemBBpkBNLZGwVt3v"/>
    <s v="Anjali Joshi"/>
    <m/>
    <m/>
    <s v="August"/>
    <s v="Cold Call"/>
    <s v="Naukri.com"/>
    <m/>
    <m/>
    <m/>
    <m/>
    <m/>
    <s v="2022-07-26 03:03:42.461000+00:00"/>
    <s v="2022-09-06 07:42:02.529000+00:00"/>
    <s v="GMC"/>
  </r>
  <r>
    <s v="Naveen Kumar"/>
    <n v="200000"/>
    <s v="INR"/>
    <n v="0"/>
    <s v="8/30/22"/>
    <s v="Sales"/>
    <s v="stat_1hn9nRJaLbI53NxPuSQgo90kRpbpKsFlwN4oEGNUTdO"/>
    <s v="Lost"/>
    <n v="0"/>
    <s v="OpportunityStatusType.Lost"/>
    <s v="cont_CNiBWVoFwEgBCKNtoE9gZzYu2zXxJytUvZuuKAxtIyH"/>
    <s v="Shamkant Bhavsar"/>
    <s v="GMC - Fresh - Client Still not sure"/>
    <s v="lead_stQIwqTlufxHJ8Uif6OlpfbuFGVXyZqzId31hOIMTrC"/>
    <s v="Esmech Equipment Pvt. Ltd."/>
    <s v="Shreenath Bhat"/>
    <s v="user_N52PP2uP2VZc2gm0nhh6CNFSif4n85g1cdxoNFd9ct0"/>
    <s v="Naveen Kumar"/>
    <s v="2022-06-22 03:36:22.626000+00:00"/>
    <s v="2022-08-26 07:39:14.573000+00:00"/>
    <m/>
    <s v="Mumbai"/>
    <m/>
    <m/>
    <m/>
    <n v="250"/>
    <m/>
    <m/>
    <m/>
    <m/>
    <m/>
    <m/>
    <m/>
    <m/>
    <m/>
    <m/>
    <m/>
    <s v="Manufacturing"/>
    <m/>
    <m/>
    <m/>
    <m/>
    <m/>
    <m/>
    <m/>
    <m/>
    <m/>
    <m/>
    <m/>
    <m/>
    <x v="4"/>
    <m/>
    <s v="user_vMd4rmcrSbjykdyL2J7rrYn84SWdcNc5FKligrmItPw"/>
    <s v="Shreenath Bhat"/>
    <m/>
    <m/>
    <m/>
    <s v="Cold Call"/>
    <m/>
    <m/>
    <m/>
    <m/>
    <m/>
    <m/>
    <s v="2022-04-03 18:13:55.077000+00:00"/>
    <s v="2022-09-29 04:04:57.443000+00:00"/>
    <s v="GMC"/>
  </r>
  <r>
    <s v="Manish Balpande"/>
    <n v="1200000"/>
    <s v="INR"/>
    <n v="0"/>
    <s v="8/25/22"/>
    <s v="Sales"/>
    <s v="stat_1hn9nRJaLbI53NxPuSQgo90kRpbpKsFlwN4oEGNUTdO"/>
    <s v="Lost"/>
    <n v="0"/>
    <s v="OpportunityStatusType.Lost"/>
    <m/>
    <m/>
    <s v="GMC (1+3)-Renewal"/>
    <s v="lead_XOLW74JiVyHO0uSqD3nWHPcgVwfPTT5akOYKNB5OsY5"/>
    <s v="Sumeet Group Enterprises"/>
    <s v="Bhairavi Jog"/>
    <s v="user_8jx3L2CDfrbzNnwYUv6Plfha6VxaSGsqcbTXR3sIBZi"/>
    <s v="Manish Balpande"/>
    <s v="2022-08-10 09:11:55.449000+00:00"/>
    <s v="2022-08-26 07:08:34.493000+00:00"/>
    <m/>
    <s v="Pune"/>
    <m/>
    <m/>
    <m/>
    <n v="280"/>
    <m/>
    <m/>
    <m/>
    <m/>
    <m/>
    <m/>
    <m/>
    <m/>
    <m/>
    <m/>
    <m/>
    <s v="Others"/>
    <m/>
    <m/>
    <m/>
    <m/>
    <m/>
    <m/>
    <m/>
    <m/>
    <m/>
    <m/>
    <m/>
    <m/>
    <x v="7"/>
    <m/>
    <s v="user_228eUmsdKIb9OItgmiDq1zD4aPZ1eqiapbaLAGeBf8g"/>
    <s v="Bhairavi Jog"/>
    <m/>
    <m/>
    <s v="August"/>
    <s v="Cold Call"/>
    <s v="Mr. E"/>
    <m/>
    <m/>
    <m/>
    <m/>
    <m/>
    <s v="2022-08-01 10:03:10.462000+00:00"/>
    <s v="2022-09-12 20:22:23.545000+00:00"/>
    <s v="GMC"/>
  </r>
  <r>
    <s v="Pooja Gawas"/>
    <n v="300000"/>
    <s v="INR"/>
    <n v="0"/>
    <s v="8/31/22"/>
    <s v="Sales"/>
    <s v="stat_1hn9nRJaLbI53NxPuSQgo90kRpbpKsFlwN4oEGNUTdO"/>
    <s v="Lost"/>
    <n v="0"/>
    <s v="OpportunityStatusType.Lost"/>
    <s v="cont_GaURDVxhRPz3DCrQlFc7Vf8EVBXQmZN6WfYB4oe6bmZ"/>
    <s v="sunil roshan Banglore"/>
    <s v="GPA ren"/>
    <s v="lead_po7yA2i3PUWhToP2GI281U5OGzRaEgPvUpCgQ4PqPF5"/>
    <s v="Jubilant motorworks"/>
    <s v="Gauri Jori"/>
    <s v="user_KLETV1op4MIjvKQ12xGsWi23CuPjDE6PT29nwG6T3MY"/>
    <s v="Pooja Gawas"/>
    <s v="2022-06-30 07:21:08.299000+00:00"/>
    <s v="2022-08-26 05:42:45.488000+00:00"/>
    <m/>
    <s v="Pune"/>
    <m/>
    <m/>
    <m/>
    <n v="1000"/>
    <m/>
    <m/>
    <m/>
    <m/>
    <m/>
    <m/>
    <m/>
    <m/>
    <m/>
    <m/>
    <m/>
    <s v="Automotive"/>
    <m/>
    <m/>
    <m/>
    <m/>
    <m/>
    <m/>
    <m/>
    <m/>
    <m/>
    <m/>
    <m/>
    <m/>
    <x v="3"/>
    <m/>
    <s v="user_5YHA1ZU4iP896lD1YJehdJcMx7ZEgWCpulT4T2c3pJ3"/>
    <s v="Gauri Jori"/>
    <m/>
    <m/>
    <s v="April; August"/>
    <s v="Cold Call"/>
    <m/>
    <m/>
    <m/>
    <m/>
    <m/>
    <m/>
    <s v="2021-08-05 07:01:39.792000+00:00"/>
    <s v="2022-10-13 07:37:08.343000+00:00"/>
    <m/>
  </r>
  <r>
    <s v="Navin Panjwani"/>
    <n v="500000"/>
    <s v="INR"/>
    <n v="0"/>
    <s v="8/30/22"/>
    <s v="Sales"/>
    <s v="stat_kcR4fZg7TU7jjk1jAVua3qGLRS4J5uFayEjK5j02wtv"/>
    <s v="Unqualified"/>
    <n v="0"/>
    <s v="OpportunityStatusType.Lost"/>
    <m/>
    <m/>
    <m/>
    <s v="lead_k33KIjEO0RPthJ5lm3J7N8dXBMR45BakKKM9JQSTj2W"/>
    <s v="TVS Sirius Controls Pvt Ltd ( Renewal , 30th Aug )"/>
    <s v="Kaushlya Bhavsar"/>
    <s v="user_sD3YjSs92XKUfD0OPHeo886g6tW6aCM0iUhX5VVUuJi"/>
    <s v="Navin Panjwani"/>
    <s v="2022-06-22 08:54:09.878000+00:00"/>
    <s v="2022-08-26 07:30:42.843000+00:00"/>
    <m/>
    <m/>
    <m/>
    <m/>
    <m/>
    <n v="50"/>
    <m/>
    <m/>
    <m/>
    <m/>
    <m/>
    <m/>
    <m/>
    <s v="PAID_SOCIAL"/>
    <m/>
    <m/>
    <m/>
    <m/>
    <m/>
    <m/>
    <m/>
    <m/>
    <m/>
    <m/>
    <m/>
    <m/>
    <m/>
    <m/>
    <m/>
    <m/>
    <x v="3"/>
    <m/>
    <s v="user_vMd4rmcrSbjykdyL2J7rrYn84SWdcNc5FKligrmItPw"/>
    <s v="Shreenath Bhat"/>
    <m/>
    <m/>
    <s v="August"/>
    <s v="Gated Content"/>
    <m/>
    <m/>
    <s v="Employee Engagement Calendar"/>
    <m/>
    <m/>
    <m/>
    <s v="2022-06-05 10:12:48.719000+00:00"/>
    <s v="2022-08-26 07:31:43.381000+00:00"/>
    <s v="GMC"/>
  </r>
  <r>
    <s v="Pooja Gawas"/>
    <n v="2200000"/>
    <s v="INR"/>
    <n v="0"/>
    <s v="8/31/22"/>
    <s v="Sales"/>
    <s v="stat_1hn9nRJaLbI53NxPuSQgo90kRpbpKsFlwN4oEGNUTdO"/>
    <s v="Lost"/>
    <n v="0"/>
    <s v="OpportunityStatusType.Lost"/>
    <s v="cont_GaURDVxhRPz3DCrQlFc7Vf8EVBXQmZN6WfYB4oe6bmZ"/>
    <s v="sunil roshan Banglore"/>
    <s v="GMC ren"/>
    <s v="lead_po7yA2i3PUWhToP2GI281U5OGzRaEgPvUpCgQ4PqPF5"/>
    <s v="Jubilant motorworks"/>
    <s v="Gauri Jori"/>
    <s v="user_KLETV1op4MIjvKQ12xGsWi23CuPjDE6PT29nwG6T3MY"/>
    <s v="Pooja Gawas"/>
    <s v="2022-06-30 07:20:33.478000+00:00"/>
    <s v="2022-08-26 05:42:35.189000+00:00"/>
    <m/>
    <s v="Pune"/>
    <m/>
    <m/>
    <m/>
    <n v="1000"/>
    <m/>
    <m/>
    <m/>
    <m/>
    <m/>
    <m/>
    <m/>
    <m/>
    <m/>
    <m/>
    <m/>
    <s v="Automotive"/>
    <m/>
    <m/>
    <m/>
    <m/>
    <m/>
    <m/>
    <m/>
    <m/>
    <m/>
    <m/>
    <m/>
    <m/>
    <x v="3"/>
    <m/>
    <s v="user_5YHA1ZU4iP896lD1YJehdJcMx7ZEgWCpulT4T2c3pJ3"/>
    <s v="Gauri Jori"/>
    <m/>
    <m/>
    <s v="April; August"/>
    <s v="Cold Call"/>
    <m/>
    <m/>
    <m/>
    <m/>
    <m/>
    <m/>
    <s v="2021-08-05 07:01:39.792000+00:00"/>
    <s v="2022-10-13 07:37:08.343000+00:00"/>
    <m/>
  </r>
  <r>
    <s v="Kashif Ahmad"/>
    <n v="200000"/>
    <s v="INR"/>
    <n v="0"/>
    <s v="8/31/22"/>
    <s v="Sales"/>
    <s v="stat_kcR4fZg7TU7jjk1jAVua3qGLRS4J5uFayEjK5j02wtv"/>
    <s v="Unqualified"/>
    <n v="0"/>
    <s v="OpportunityStatusType.Lost"/>
    <s v="cont_tzGA2EW6Fe2QGnqhMxVtpoKvx3QbJwfshLdV5fU7fWu"/>
    <s v="shilpa gholap"/>
    <s v="fresh GTL"/>
    <s v="lead_Lqo76CB7hCU7Z32d2zO5eB6WtZORn6B3yZZb0OmKkCc"/>
    <s v="YAPP INDIA AUTOMOTIVE SYSTEMS PRIVATE LIMITED"/>
    <s v="Gauri Jori"/>
    <s v="user_LKRhV6rhcBe0uL8u70UUGeDjbMupuho4TaiAOCbT7HT"/>
    <s v="Kashif Ahmad"/>
    <s v="2022-07-25 10:05:18.973000+00:00"/>
    <s v="2022-08-26 04:53:21.971000+00:00"/>
    <m/>
    <s v="Pune"/>
    <m/>
    <m/>
    <m/>
    <n v="100"/>
    <m/>
    <m/>
    <m/>
    <m/>
    <m/>
    <m/>
    <m/>
    <s v="PAID_SOCIAL"/>
    <m/>
    <m/>
    <m/>
    <s v="Manufacturing"/>
    <m/>
    <m/>
    <m/>
    <m/>
    <m/>
    <m/>
    <m/>
    <m/>
    <m/>
    <m/>
    <m/>
    <m/>
    <x v="7"/>
    <m/>
    <s v="user_5YHA1ZU4iP896lD1YJehdJcMx7ZEgWCpulT4T2c3pJ3"/>
    <s v="Gauri Jori"/>
    <m/>
    <m/>
    <s v="August"/>
    <s v="Cold Call; Gated Content"/>
    <m/>
    <m/>
    <s v="Essential HR Policies"/>
    <m/>
    <m/>
    <m/>
    <s v="2020-12-12 08:39:10.296000+00:00"/>
    <s v="2022-09-15 05:21:31.065000+00:00"/>
    <m/>
  </r>
  <r>
    <s v="Sameer Iftekhari"/>
    <n v="30000000"/>
    <s v="INR"/>
    <n v="0"/>
    <s v="8/31/22"/>
    <s v="Sales"/>
    <s v="stat_kcR4fZg7TU7jjk1jAVua3qGLRS4J5uFayEjK5j02wtv"/>
    <s v="Unqualified"/>
    <n v="0"/>
    <s v="OpportunityStatusType.Lost"/>
    <m/>
    <m/>
    <m/>
    <s v="lead_KjCHY9oEHVM6mOlZ41vvtP5t26ftADcxS4hPavxzDwN"/>
    <s v="Rockstar Games"/>
    <s v="Prajakta Sahastrabudhe"/>
    <s v="user_P3f70h2AcefBkFTBZpvA9LgDbjTmUIXkqdKqHJ5evwA"/>
    <s v="Manojkumar Tinna"/>
    <s v="2022-05-19 13:57:07.835000+00:00"/>
    <s v="2022-08-26 05:04:01.503000+00:00"/>
    <m/>
    <s v="Bangalore"/>
    <m/>
    <m/>
    <m/>
    <n v="1118"/>
    <m/>
    <m/>
    <m/>
    <m/>
    <m/>
    <m/>
    <m/>
    <m/>
    <m/>
    <m/>
    <m/>
    <s v="IT Services &amp; IT Consulting"/>
    <m/>
    <m/>
    <m/>
    <m/>
    <m/>
    <m/>
    <m/>
    <m/>
    <m/>
    <m/>
    <m/>
    <m/>
    <x v="16"/>
    <m/>
    <s v="user_encRk5bIEFN6ZA11h4WH2AdZTiZpogLSlMIaj0E30SZ"/>
    <s v="Daya Gowda"/>
    <m/>
    <m/>
    <s v="August"/>
    <s v="Warm Referral"/>
    <m/>
    <m/>
    <s v="AM-Manali"/>
    <m/>
    <m/>
    <m/>
    <s v="2022-05-19 13:36:34.515000+00:00"/>
    <s v="2022-10-04 11:44:07.931000+00:00"/>
    <m/>
  </r>
  <r>
    <s v="Vikas Gupta"/>
    <n v="1000000"/>
    <s v="INR"/>
    <n v="0"/>
    <s v="8/24/22"/>
    <s v="Sales"/>
    <s v="stat_1hn9nRJaLbI53NxPuSQgo90kRpbpKsFlwN4oEGNUTdO"/>
    <s v="Lost"/>
    <n v="0"/>
    <s v="OpportunityStatusType.Lost"/>
    <s v="cont_eRf83qTVPCIxTAGT3gvU0BXbR8oNvzi7lEWT4eh6z4W"/>
    <s v="Aditi Nair"/>
    <s v="The client used us for quote comparison purposes."/>
    <s v="lead_CjelwxpieuRQjWtHWJljgbNRCCT4AV5vczkgsq9Xj0n"/>
    <s v="Practus"/>
    <s v="Prateek Wadhwa"/>
    <s v="user_lccnw70UrYzjPcbxrA5N9qp8LF1vx6aP08yPEdeU06P"/>
    <s v="Vikas Gupta"/>
    <s v="2022-05-16 06:42:47.947000+00:00"/>
    <s v="2022-08-26 04:47:37.413000+00:00"/>
    <m/>
    <s v="Mumbai"/>
    <m/>
    <m/>
    <m/>
    <n v="250"/>
    <m/>
    <m/>
    <m/>
    <m/>
    <m/>
    <m/>
    <m/>
    <m/>
    <m/>
    <m/>
    <m/>
    <s v="IT Services &amp; IT Consulting"/>
    <m/>
    <m/>
    <m/>
    <m/>
    <m/>
    <m/>
    <m/>
    <m/>
    <m/>
    <m/>
    <m/>
    <m/>
    <x v="7"/>
    <m/>
    <s v="user_FdWFezbLzkYQcGsBUsjZO25nr2poK2nRbqV47Rs5Kfm"/>
    <s v="Prateek Wadhwa"/>
    <m/>
    <m/>
    <s v="August"/>
    <s v="Cold Call"/>
    <m/>
    <m/>
    <m/>
    <m/>
    <m/>
    <m/>
    <s v="2021-09-21 09:09:39.878000+00:00"/>
    <s v="2022-09-09 11:36:47.766000+00:00"/>
    <s v="GMC"/>
  </r>
  <r>
    <s v="Sameer Iftekhari"/>
    <n v="563436"/>
    <s v="INR"/>
    <n v="100"/>
    <s v="8/26/22"/>
    <s v="Sales"/>
    <s v="stat_OZRiD1474QRJIpvnjHCZfiIvKcVD6mIKSSTzg8SwDVx"/>
    <s v="Won- Payment Completed"/>
    <n v="1"/>
    <s v="OpportunityStatusType.Won"/>
    <m/>
    <m/>
    <m/>
    <s v="lead_N6O0AAtMW4AabehgxD6tmEL2IaHjsZnXVCYDJDHSnQK"/>
    <s v="Mojj Engineering Systems Ltd"/>
    <s v="Sarvesh Pawar"/>
    <s v="user_sREdxbAJihL2Zbgic7tyQ6Rc4Mny7HnD1RNGhA9DDYh"/>
    <s v="Prajakta Sahastrabudhe"/>
    <s v="2022-08-26 04:00:38.265000+00:00"/>
    <s v="2022-08-26 04:23:48.172000+00:00"/>
    <m/>
    <s v="Pune"/>
    <m/>
    <s v="2020-08-14 08:05:16+00:00"/>
    <m/>
    <n v="147"/>
    <m/>
    <m/>
    <m/>
    <m/>
    <m/>
    <m/>
    <m/>
    <m/>
    <m/>
    <m/>
    <m/>
    <s v="Manufacturing"/>
    <m/>
    <m/>
    <m/>
    <m/>
    <m/>
    <m/>
    <m/>
    <m/>
    <m/>
    <m/>
    <m/>
    <m/>
    <x v="9"/>
    <m/>
    <s v="user_A8KOTZADnUtEQOLt4nSLAmteNStuGh80js75RYjrXVt"/>
    <s v="Sarvesh Pawar"/>
    <s v="Shriram Kulkarni"/>
    <m/>
    <s v="April"/>
    <s v="Cold Call"/>
    <m/>
    <m/>
    <m/>
    <m/>
    <m/>
    <m/>
    <s v="2020-12-06 09:46:32.129000+00:00"/>
    <s v="2022-08-26 04:23:48.302000+00:00"/>
    <m/>
  </r>
  <r>
    <s v="Sonal Paithankar"/>
    <n v="200000"/>
    <s v="INR"/>
    <n v="0"/>
    <s v="8/18/22"/>
    <s v="Sales"/>
    <s v="stat_kcR4fZg7TU7jjk1jAVua3qGLRS4J5uFayEjK5j02wtv"/>
    <s v="Unqualified"/>
    <n v="0"/>
    <s v="OpportunityStatusType.Lost"/>
    <s v="cont_A64xFo6UXQsrjdZZ3k3ItCCJ0AwfZgC3Me6KVKVuHEq"/>
    <s v="veerabhadra madalabhavi(he)"/>
    <s v="GPA ren"/>
    <s v="lead_aVjFzBgXUVVPHiV5ueyrCW2IDpZ9eMK7IqTw4XbroHT"/>
    <s v="Wistron"/>
    <s v="Gauri Jori"/>
    <s v="user_P3f70h2AcefBkFTBZpvA9LgDbjTmUIXkqdKqHJ5evwA"/>
    <s v="Manojkumar Tinna"/>
    <s v="2022-07-05 12:54:04.150000+00:00"/>
    <s v="2022-08-26 04:09:18.363000+00:00"/>
    <m/>
    <s v="Bangalore"/>
    <m/>
    <m/>
    <m/>
    <n v="2500"/>
    <m/>
    <m/>
    <m/>
    <m/>
    <m/>
    <m/>
    <m/>
    <m/>
    <m/>
    <m/>
    <m/>
    <s v="Manufacturing"/>
    <m/>
    <m/>
    <m/>
    <m/>
    <m/>
    <m/>
    <m/>
    <m/>
    <m/>
    <m/>
    <m/>
    <m/>
    <x v="3"/>
    <m/>
    <s v="user_5YHA1ZU4iP896lD1YJehdJcMx7ZEgWCpulT4T2c3pJ3"/>
    <s v="Gauri Jori"/>
    <m/>
    <m/>
    <s v="August; February"/>
    <s v="Gated Content"/>
    <m/>
    <m/>
    <s v="Downloaded the guide: Designing employee healthcare plan"/>
    <m/>
    <m/>
    <m/>
    <s v="2021-08-29 20:09:29.409000+00:00"/>
    <s v="2022-08-26 04:09:18.470000+00:00"/>
    <m/>
  </r>
  <r>
    <s v="Vivek Singh"/>
    <n v="0"/>
    <s v="INR"/>
    <n v="0"/>
    <s v="9/30/22"/>
    <s v="Sales"/>
    <s v="stat_1hn9nRJaLbI53NxPuSQgo90kRpbpKsFlwN4oEGNUTdO"/>
    <s v="Lost"/>
    <n v="0"/>
    <s v="OpportunityStatusType.Lost"/>
    <s v="cont_6cNUCZMY5aQuaMfypkTfEGKaRrLVjG60bYt2eEKSaE4"/>
    <s v="Anumanthan Thiagarajan"/>
    <s v="Business ins, cyber insurance, professional indemnity insurance etc."/>
    <s v="lead_84Xj5KGIUtLP178fhVI44E54gp5pEjOTIzVFZwDAsZy"/>
    <s v="AL Technology Services"/>
    <s v="Daya Gowda"/>
    <s v="user_6dalmZ7hmWD47jhCVGdU1SSEcFMsz9rWtW2jPORgJvj"/>
    <s v="Vivek Singh"/>
    <s v="2022-05-17 10:52:17.310000+00:00"/>
    <s v="2022-08-25 16:25:05.625000+00:00"/>
    <m/>
    <s v="Bangalore"/>
    <m/>
    <m/>
    <m/>
    <n v="26"/>
    <m/>
    <m/>
    <m/>
    <m/>
    <m/>
    <m/>
    <m/>
    <m/>
    <m/>
    <m/>
    <m/>
    <s v="IT Services &amp; IT Consulting"/>
    <s v="New India"/>
    <m/>
    <m/>
    <m/>
    <m/>
    <m/>
    <m/>
    <m/>
    <m/>
    <m/>
    <m/>
    <m/>
    <x v="6"/>
    <m/>
    <s v="user_ojX3B6giQCeKnOjqd4gdwXUl0CqqHMXNORvxR6POXn6"/>
    <s v="Abhishek Chauhan"/>
    <s v="Dr. Anil More"/>
    <m/>
    <s v="September"/>
    <s v="Cold Call"/>
    <m/>
    <m/>
    <m/>
    <m/>
    <m/>
    <m/>
    <s v="2022-04-20 10:11:08.925000+00:00"/>
    <s v="2022-10-20 07:59:18.721000+00:00"/>
    <m/>
  </r>
  <r>
    <s v="Vivek Singh"/>
    <n v="2500000"/>
    <s v="INR"/>
    <n v="0"/>
    <s v="9/20/22"/>
    <s v="Sales"/>
    <s v="stat_kcR4fZg7TU7jjk1jAVua3qGLRS4J5uFayEjK5j02wtv"/>
    <s v="Unqualified"/>
    <n v="0"/>
    <s v="OpportunityStatusType.Lost"/>
    <s v="cont_haG9C4i6J5ULRGifRjqpgLeQqoESI0DGoUsWLej7jWs"/>
    <s v="Pronoti Roy"/>
    <m/>
    <s v="lead_RtkWcf90PD4RhbEo07oWqcSjsZCQsCwgsllKqqQdGo2"/>
    <s v="HyperVerge"/>
    <s v="Sarvesh Pawar"/>
    <s v="user_6dalmZ7hmWD47jhCVGdU1SSEcFMsz9rWtW2jPORgJvj"/>
    <s v="Vivek Singh"/>
    <s v="2022-07-28 11:26:54.520000+00:00"/>
    <s v="2022-08-25 16:23:46.577000+00:00"/>
    <m/>
    <s v="Bangalore"/>
    <m/>
    <m/>
    <m/>
    <n v="120"/>
    <m/>
    <m/>
    <m/>
    <m/>
    <m/>
    <m/>
    <m/>
    <m/>
    <m/>
    <m/>
    <m/>
    <m/>
    <m/>
    <m/>
    <m/>
    <m/>
    <m/>
    <m/>
    <m/>
    <m/>
    <m/>
    <m/>
    <m/>
    <m/>
    <x v="3"/>
    <m/>
    <s v="user_A8KOTZADnUtEQOLt4nSLAmteNStuGh80js75RYjrXVt"/>
    <s v="Sarvesh Pawar"/>
    <m/>
    <m/>
    <s v="September"/>
    <s v="Gated Content"/>
    <m/>
    <m/>
    <s v="Downloaded the guide: Designing employee healthcare plan"/>
    <m/>
    <m/>
    <m/>
    <s v="2021-11-30 09:50:33.593000+00:00"/>
    <s v="2022-09-30 07:45:21.270000+00:00"/>
    <s v="GMC"/>
  </r>
  <r>
    <s v="Sonal Paithankar"/>
    <n v="12000000"/>
    <s v="INR"/>
    <n v="0"/>
    <s v="8/18/22"/>
    <s v="Sales"/>
    <s v="stat_kcR4fZg7TU7jjk1jAVua3qGLRS4J5uFayEjK5j02wtv"/>
    <s v="Unqualified"/>
    <n v="0"/>
    <s v="OpportunityStatusType.Lost"/>
    <s v="cont_A64xFo6UXQsrjdZZ3k3ItCCJ0AwfZgC3Me6KVKVuHEq"/>
    <s v="veerabhadra madalabhavi(he)"/>
    <s v="GMC ren"/>
    <s v="lead_aVjFzBgXUVVPHiV5ueyrCW2IDpZ9eMK7IqTw4XbroHT"/>
    <s v="Wistron"/>
    <s v="Gauri Jori"/>
    <s v="user_P3f70h2AcefBkFTBZpvA9LgDbjTmUIXkqdKqHJ5evwA"/>
    <s v="Manojkumar Tinna"/>
    <s v="2022-07-05 12:53:21.111000+00:00"/>
    <s v="2022-08-26 04:09:10.876000+00:00"/>
    <m/>
    <s v="Bangalore"/>
    <m/>
    <m/>
    <m/>
    <n v="2500"/>
    <m/>
    <m/>
    <m/>
    <m/>
    <m/>
    <m/>
    <m/>
    <m/>
    <m/>
    <m/>
    <m/>
    <s v="Manufacturing"/>
    <m/>
    <m/>
    <m/>
    <m/>
    <m/>
    <m/>
    <m/>
    <m/>
    <m/>
    <m/>
    <m/>
    <m/>
    <x v="3"/>
    <m/>
    <s v="user_5YHA1ZU4iP896lD1YJehdJcMx7ZEgWCpulT4T2c3pJ3"/>
    <s v="Gauri Jori"/>
    <m/>
    <m/>
    <s v="August; February"/>
    <s v="Gated Content"/>
    <m/>
    <m/>
    <s v="Downloaded the guide: Designing employee healthcare plan"/>
    <m/>
    <m/>
    <m/>
    <s v="2021-08-29 20:09:29.409000+00:00"/>
    <s v="2022-08-26 04:09:18.470000+00:00"/>
    <m/>
  </r>
  <r>
    <s v="Vivek Singh"/>
    <n v="8000000"/>
    <s v="INR"/>
    <n v="0"/>
    <d v="2022-03-09T00:00:00"/>
    <s v="Sales"/>
    <s v="stat_kcR4fZg7TU7jjk1jAVua3qGLRS4J5uFayEjK5j02wtv"/>
    <s v="Unqualified"/>
    <n v="0"/>
    <s v="OpportunityStatusType.Lost"/>
    <s v="cont_fnG7bz0QwP9FHPEPpQ3z07I0dC6PzYgGZ5nzvNKSQHv"/>
    <s v="Suresh S"/>
    <s v="GMC renewal"/>
    <s v="lead_eGFVFYklEUKNouC6kIszB5zMoBuJOMu9RiaomCfnO2y"/>
    <s v="GamesKraft"/>
    <s v="Trupti Suryavanshi"/>
    <s v="user_6dalmZ7hmWD47jhCVGdU1SSEcFMsz9rWtW2jPORgJvj"/>
    <s v="Vivek Singh"/>
    <s v="2022-07-07 12:45:57.457000+00:00"/>
    <s v="2022-08-25 16:22:32.891000+00:00"/>
    <m/>
    <s v="Bangalore"/>
    <m/>
    <s v="2022-02-15 23:55:22+00:00"/>
    <m/>
    <n v="750"/>
    <m/>
    <m/>
    <m/>
    <m/>
    <m/>
    <m/>
    <m/>
    <s v="PAID_SOCIAL"/>
    <m/>
    <m/>
    <m/>
    <s v="Digital Marketing &amp; Advertising"/>
    <m/>
    <m/>
    <m/>
    <m/>
    <m/>
    <m/>
    <m/>
    <m/>
    <m/>
    <m/>
    <m/>
    <m/>
    <x v="14"/>
    <m/>
    <s v="user_L8E6IFhq6UCzKLHa45LUUTZCznDuyDwFrGaEp9DXiUM"/>
    <s v="Trupti Suryavanshi"/>
    <s v="Snehal Mane"/>
    <m/>
    <s v="August; September"/>
    <s v="Cold Call"/>
    <s v="Inbound via website"/>
    <m/>
    <s v="Employee Count 480"/>
    <m/>
    <m/>
    <m/>
    <s v="2021-09-02 04:24:41.031000+00:00"/>
    <s v="2022-09-01 18:02:01.749000+00:00"/>
    <s v="GMC"/>
  </r>
  <r>
    <s v="Vivek Singh"/>
    <n v="500000"/>
    <s v="INR"/>
    <n v="0"/>
    <d v="2022-03-09T00:00:00"/>
    <s v="Sales"/>
    <s v="stat_kcR4fZg7TU7jjk1jAVua3qGLRS4J5uFayEjK5j02wtv"/>
    <s v="Unqualified"/>
    <n v="0"/>
    <s v="OpportunityStatusType.Lost"/>
    <s v="cont_fnG7bz0QwP9FHPEPpQ3z07I0dC6PzYgGZ5nzvNKSQHv"/>
    <s v="Suresh S"/>
    <s v="GPA Renewal"/>
    <s v="lead_eGFVFYklEUKNouC6kIszB5zMoBuJOMu9RiaomCfnO2y"/>
    <s v="GamesKraft"/>
    <s v="Trupti Suryavanshi"/>
    <s v="user_6dalmZ7hmWD47jhCVGdU1SSEcFMsz9rWtW2jPORgJvj"/>
    <s v="Vivek Singh"/>
    <s v="2022-07-07 12:46:30.668000+00:00"/>
    <s v="2022-08-25 16:22:40.383000+00:00"/>
    <m/>
    <s v="Bangalore"/>
    <m/>
    <s v="2022-02-15 23:55:22+00:00"/>
    <m/>
    <n v="750"/>
    <m/>
    <m/>
    <m/>
    <m/>
    <m/>
    <m/>
    <m/>
    <s v="PAID_SOCIAL"/>
    <m/>
    <m/>
    <m/>
    <s v="Digital Marketing &amp; Advertising"/>
    <m/>
    <m/>
    <m/>
    <m/>
    <m/>
    <m/>
    <m/>
    <m/>
    <m/>
    <m/>
    <m/>
    <m/>
    <x v="14"/>
    <m/>
    <s v="user_L8E6IFhq6UCzKLHa45LUUTZCznDuyDwFrGaEp9DXiUM"/>
    <s v="Trupti Suryavanshi"/>
    <s v="Snehal Mane"/>
    <m/>
    <s v="August; September"/>
    <s v="Cold Call"/>
    <s v="Inbound via website"/>
    <m/>
    <s v="Employee Count 480"/>
    <m/>
    <m/>
    <m/>
    <s v="2021-09-02 04:24:41.031000+00:00"/>
    <s v="2022-09-01 18:02:01.749000+00:00"/>
    <s v="GPA"/>
  </r>
  <r>
    <s v="Vivek Singh"/>
    <n v="50000"/>
    <s v="INR"/>
    <n v="0"/>
    <d v="2022-01-09T00:00:00"/>
    <s v="Sales"/>
    <s v="stat_kcR4fZg7TU7jjk1jAVua3qGLRS4J5uFayEjK5j02wtv"/>
    <s v="Unqualified"/>
    <n v="0"/>
    <s v="OpportunityStatusType.Lost"/>
    <s v="cont_TC2w9ZnPsKBTBg0XKWbQrD8ogADvPLhjCM2yXIRgHvp"/>
    <s v="Sai Jyothi"/>
    <m/>
    <s v="lead_ABaTJIixWJzCBJf6mViYFqhuQky0RYITZjDyEreQ3t5"/>
    <s v="WeRize"/>
    <s v="Prateek Wadhwa"/>
    <s v="user_6dalmZ7hmWD47jhCVGdU1SSEcFMsz9rWtW2jPORgJvj"/>
    <s v="Vivek Singh"/>
    <s v="2022-06-24 06:11:40.403000+00:00"/>
    <s v="2022-08-25 16:20:46.437000+00:00"/>
    <m/>
    <s v="Bangalore"/>
    <m/>
    <m/>
    <m/>
    <n v="157"/>
    <m/>
    <m/>
    <m/>
    <m/>
    <m/>
    <m/>
    <m/>
    <m/>
    <m/>
    <m/>
    <m/>
    <s v="Banking &amp; Finance"/>
    <m/>
    <m/>
    <m/>
    <m/>
    <m/>
    <m/>
    <m/>
    <m/>
    <m/>
    <m/>
    <m/>
    <m/>
    <x v="5"/>
    <m/>
    <s v="user_FdWFezbLzkYQcGsBUsjZO25nr2poK2nRbqV47Rs5Kfm"/>
    <s v="Prateek Wadhwa"/>
    <m/>
    <m/>
    <s v="September"/>
    <s v="Cold Call"/>
    <s v="Lusha"/>
    <m/>
    <m/>
    <m/>
    <m/>
    <m/>
    <s v="2021-12-09 09:17:54.709000+00:00"/>
    <s v="2022-09-09 11:38:28.326000+00:00"/>
    <s v="GPA"/>
  </r>
  <r>
    <s v="Vivek Singh"/>
    <n v="1000000"/>
    <s v="INR"/>
    <n v="0"/>
    <s v="8/31/22"/>
    <s v="Sales"/>
    <s v="stat_kcR4fZg7TU7jjk1jAVua3qGLRS4J5uFayEjK5j02wtv"/>
    <s v="Unqualified"/>
    <n v="0"/>
    <s v="OpportunityStatusType.Lost"/>
    <s v="cont_smA8wiavq1K4eyi0KIS1SNQCnAlX7TOLxkw0kg9Pm0g"/>
    <s v="Madhu R"/>
    <s v="100 employees in this group co looking for 1+3 Indian garage - Group co name Fresh Requirement"/>
    <s v="lead_QjJomLSXQvogN4V95JE82yu9taSkxoXq4j786WBWJSq"/>
    <s v="The Indian Garage co(Fresh)"/>
    <s v="Daya Gowda"/>
    <s v="user_6dalmZ7hmWD47jhCVGdU1SSEcFMsz9rWtW2jPORgJvj"/>
    <s v="Vivek Singh"/>
    <s v="2022-07-19 09:30:08.398000+00:00"/>
    <s v="2022-08-25 16:08:16.470000+00:00"/>
    <m/>
    <s v="Bangalore"/>
    <m/>
    <m/>
    <m/>
    <n v="50"/>
    <m/>
    <m/>
    <m/>
    <m/>
    <m/>
    <m/>
    <m/>
    <s v="PAID_SOCIAL"/>
    <m/>
    <m/>
    <m/>
    <s v="Construction &amp; Real Estate"/>
    <m/>
    <m/>
    <m/>
    <m/>
    <m/>
    <m/>
    <m/>
    <m/>
    <m/>
    <m/>
    <m/>
    <m/>
    <x v="3"/>
    <m/>
    <s v="user_encRk5bIEFN6ZA11h4WH2AdZTiZpogLSlMIaj0E30SZ"/>
    <s v="Daya Gowda"/>
    <m/>
    <m/>
    <m/>
    <s v="Gated Content"/>
    <m/>
    <m/>
    <s v="Employee Engagement Handbook"/>
    <m/>
    <m/>
    <m/>
    <s v="2022-06-11 14:19:28.336000+00:00"/>
    <s v="2022-10-11 16:30:33.080000+00:00"/>
    <m/>
  </r>
  <r>
    <s v="Vivek Singh"/>
    <n v="8000000"/>
    <s v="INR"/>
    <n v="0"/>
    <s v="8/31/22"/>
    <s v="Sales"/>
    <s v="stat_kcR4fZg7TU7jjk1jAVua3qGLRS4J5uFayEjK5j02wtv"/>
    <s v="Unqualified"/>
    <n v="0"/>
    <s v="OpportunityStatusType.Lost"/>
    <m/>
    <m/>
    <m/>
    <s v="lead_nq7HLZGJvfrP8Wj03g2XSilOmDDqW3O8V4SczUQKeQk"/>
    <s v="GalaxE Solutions"/>
    <s v="Kaushlya Bhavsar"/>
    <s v="user_6dalmZ7hmWD47jhCVGdU1SSEcFMsz9rWtW2jPORgJvj"/>
    <s v="Vivek Singh"/>
    <s v="2022-04-04 08:56:42.381000+00:00"/>
    <s v="2022-08-25 15:05:59.523000+00:00"/>
    <m/>
    <s v="Bangalore"/>
    <m/>
    <m/>
    <m/>
    <n v="1300"/>
    <m/>
    <m/>
    <m/>
    <m/>
    <m/>
    <m/>
    <m/>
    <m/>
    <m/>
    <m/>
    <m/>
    <s v="Professional Services"/>
    <m/>
    <m/>
    <m/>
    <m/>
    <m/>
    <m/>
    <m/>
    <m/>
    <m/>
    <m/>
    <m/>
    <m/>
    <x v="3"/>
    <m/>
    <s v="user_FdWFezbLzkYQcGsBUsjZO25nr2poK2nRbqV47Rs5Kfm"/>
    <s v="Prateek Wadhwa"/>
    <m/>
    <m/>
    <s v="August"/>
    <s v="Gated Content"/>
    <m/>
    <m/>
    <s v="Employee Engagement Handbook"/>
    <m/>
    <m/>
    <m/>
    <s v="2022-03-26 15:01:32.909000+00:00"/>
    <s v="2022-08-25 15:05:59.572000+00:00"/>
    <s v="GMC"/>
  </r>
  <r>
    <s v="Vivek Singh"/>
    <n v="2000000"/>
    <s v="INR"/>
    <n v="0"/>
    <d v="2022-01-09T00:00:00"/>
    <s v="Sales"/>
    <s v="stat_kcR4fZg7TU7jjk1jAVua3qGLRS4J5uFayEjK5j02wtv"/>
    <s v="Unqualified"/>
    <n v="0"/>
    <s v="OpportunityStatusType.Lost"/>
    <s v="cont_TC2w9ZnPsKBTBg0XKWbQrD8ogADvPLhjCM2yXIRgHvp"/>
    <s v="Sai Jyothi"/>
    <m/>
    <s v="lead_ABaTJIixWJzCBJf6mViYFqhuQky0RYITZjDyEreQ3t5"/>
    <s v="WeRize"/>
    <s v="Prateek Wadhwa"/>
    <s v="user_6dalmZ7hmWD47jhCVGdU1SSEcFMsz9rWtW2jPORgJvj"/>
    <s v="Vivek Singh"/>
    <s v="2022-06-24 06:11:18.478000+00:00"/>
    <s v="2022-08-25 16:20:39.105000+00:00"/>
    <m/>
    <s v="Bangalore"/>
    <m/>
    <m/>
    <m/>
    <n v="157"/>
    <m/>
    <m/>
    <m/>
    <m/>
    <m/>
    <m/>
    <m/>
    <m/>
    <m/>
    <m/>
    <m/>
    <s v="Banking &amp; Finance"/>
    <m/>
    <m/>
    <m/>
    <m/>
    <m/>
    <m/>
    <m/>
    <m/>
    <m/>
    <m/>
    <m/>
    <m/>
    <x v="5"/>
    <m/>
    <s v="user_FdWFezbLzkYQcGsBUsjZO25nr2poK2nRbqV47Rs5Kfm"/>
    <s v="Prateek Wadhwa"/>
    <m/>
    <m/>
    <s v="September"/>
    <s v="Cold Call"/>
    <s v="Lusha"/>
    <m/>
    <m/>
    <m/>
    <m/>
    <m/>
    <s v="2021-12-09 09:17:54.709000+00:00"/>
    <s v="2022-09-09 11:38:28.326000+00:00"/>
    <s v="GMC"/>
  </r>
  <r>
    <s v="Vivek Singh"/>
    <n v="100000"/>
    <s v="INR"/>
    <n v="0"/>
    <s v="8/22/22"/>
    <s v="Sales"/>
    <s v="stat_1hn9nRJaLbI53NxPuSQgo90kRpbpKsFlwN4oEGNUTdO"/>
    <s v="Lost"/>
    <n v="0"/>
    <s v="OpportunityStatusType.Lost"/>
    <m/>
    <m/>
    <s v="GPA"/>
    <s v="lead_JtwgVqx7zVcsEwTHy0eDlSlCEdjddFPCKloVWwOTpFm"/>
    <s v="Nuvento Inc"/>
    <s v="Daya Gowda"/>
    <s v="user_6dalmZ7hmWD47jhCVGdU1SSEcFMsz9rWtW2jPORgJvj"/>
    <s v="Vivek Singh"/>
    <s v="2022-08-18 10:17:46.646000+00:00"/>
    <s v="2022-08-25 14:54:31.446000+00:00"/>
    <m/>
    <s v="Bangalore"/>
    <m/>
    <m/>
    <m/>
    <n v="355"/>
    <m/>
    <m/>
    <m/>
    <m/>
    <m/>
    <m/>
    <m/>
    <s v="PAID_SOCIAL"/>
    <m/>
    <m/>
    <m/>
    <s v="IT Services &amp; IT Consulting"/>
    <s v="religare"/>
    <m/>
    <m/>
    <m/>
    <m/>
    <m/>
    <m/>
    <m/>
    <m/>
    <m/>
    <m/>
    <m/>
    <x v="14"/>
    <m/>
    <s v="user_encRk5bIEFN6ZA11h4WH2AdZTiZpogLSlMIaj0E30SZ"/>
    <s v="Daya Gowda"/>
    <s v="Kunal Hire"/>
    <m/>
    <s v="August"/>
    <s v="Gated Content"/>
    <s v="Mr. E"/>
    <m/>
    <s v="Employee Engagement Handbook"/>
    <m/>
    <m/>
    <m/>
    <s v="2022-05-17 16:52:19.423000+00:00"/>
    <s v="2022-10-20 08:32:30.246000+00:00"/>
    <m/>
  </r>
  <r>
    <s v="Vivek Singh"/>
    <n v="5000000"/>
    <s v="INR"/>
    <n v="0"/>
    <s v="8/30/22"/>
    <s v="Sales"/>
    <s v="stat_kcR4fZg7TU7jjk1jAVua3qGLRS4J5uFayEjK5j02wtv"/>
    <s v="Unqualified"/>
    <n v="0"/>
    <s v="OpportunityStatusType.Lost"/>
    <m/>
    <m/>
    <s v="Renewal is in the month of Aug"/>
    <s v="lead_nq7HLZGJvfrP8Wj03g2XSilOmDDqW3O8V4SczUQKeQk"/>
    <s v="GalaxE Solutions"/>
    <s v="Kaushlya Bhavsar"/>
    <s v="user_6dalmZ7hmWD47jhCVGdU1SSEcFMsz9rWtW2jPORgJvj"/>
    <s v="Vivek Singh"/>
    <s v="2022-04-05 06:57:37.091000+00:00"/>
    <s v="2022-08-25 15:05:50.252000+00:00"/>
    <m/>
    <s v="Bangalore"/>
    <m/>
    <m/>
    <m/>
    <n v="1300"/>
    <m/>
    <m/>
    <m/>
    <m/>
    <m/>
    <m/>
    <m/>
    <m/>
    <m/>
    <m/>
    <m/>
    <s v="Professional Services"/>
    <m/>
    <m/>
    <m/>
    <m/>
    <m/>
    <m/>
    <m/>
    <m/>
    <m/>
    <m/>
    <m/>
    <m/>
    <x v="3"/>
    <m/>
    <s v="user_FdWFezbLzkYQcGsBUsjZO25nr2poK2nRbqV47Rs5Kfm"/>
    <s v="Prateek Wadhwa"/>
    <m/>
    <m/>
    <s v="August"/>
    <s v="Gated Content"/>
    <m/>
    <m/>
    <s v="Employee Engagement Handbook"/>
    <m/>
    <m/>
    <m/>
    <s v="2022-03-26 15:01:32.909000+00:00"/>
    <s v="2022-08-25 15:05:59.572000+00:00"/>
    <s v="GTL"/>
  </r>
  <r>
    <s v="Kashif Ahmad"/>
    <n v="100000"/>
    <s v="INR"/>
    <n v="0"/>
    <s v="8/31/22"/>
    <s v="Sales"/>
    <s v="stat_kcR4fZg7TU7jjk1jAVua3qGLRS4J5uFayEjK5j02wtv"/>
    <s v="Unqualified"/>
    <n v="0"/>
    <s v="OpportunityStatusType.Lost"/>
    <s v="cont_tzGA2EW6Fe2QGnqhMxVtpoKvx3QbJwfshLdV5fU7fWu"/>
    <s v="shilpa gholap"/>
    <s v="WC ren"/>
    <s v="lead_Lqo76CB7hCU7Z32d2zO5eB6WtZORn6B3yZZb0OmKkCc"/>
    <s v="YAPP INDIA AUTOMOTIVE SYSTEMS PRIVATE LIMITED"/>
    <s v="Gauri Jori"/>
    <s v="user_LKRhV6rhcBe0uL8u70UUGeDjbMupuho4TaiAOCbT7HT"/>
    <s v="Kashif Ahmad"/>
    <s v="2022-07-25 10:04:41.226000+00:00"/>
    <s v="2022-08-25 14:16:05.101000+00:00"/>
    <m/>
    <s v="Pune"/>
    <m/>
    <m/>
    <m/>
    <n v="100"/>
    <m/>
    <m/>
    <m/>
    <m/>
    <m/>
    <m/>
    <m/>
    <s v="PAID_SOCIAL"/>
    <m/>
    <m/>
    <m/>
    <s v="Manufacturing"/>
    <m/>
    <m/>
    <m/>
    <m/>
    <m/>
    <m/>
    <m/>
    <m/>
    <m/>
    <m/>
    <m/>
    <m/>
    <x v="7"/>
    <m/>
    <s v="user_5YHA1ZU4iP896lD1YJehdJcMx7ZEgWCpulT4T2c3pJ3"/>
    <s v="Gauri Jori"/>
    <m/>
    <m/>
    <s v="August"/>
    <s v="Cold Call; Gated Content"/>
    <m/>
    <m/>
    <s v="Essential HR Policies"/>
    <m/>
    <m/>
    <m/>
    <s v="2020-12-12 08:39:10.296000+00:00"/>
    <s v="2022-09-15 05:21:31.065000+00:00"/>
    <m/>
  </r>
  <r>
    <s v="Kashif Ahmad"/>
    <n v="700000"/>
    <s v="INR"/>
    <n v="0"/>
    <s v="8/31/22"/>
    <s v="Sales"/>
    <s v="stat_1hn9nRJaLbI53NxPuSQgo90kRpbpKsFlwN4oEGNUTdO"/>
    <s v="Lost"/>
    <n v="0"/>
    <s v="OpportunityStatusType.Lost"/>
    <s v="cont_j6ZGIdb1GjB6EsvGlhgCT05dBMtBfdQh3g6Aw86Fh13"/>
    <s v="Praveen"/>
    <m/>
    <s v="lead_iLMvfJrAJROjuSNDk7Iz7I0Qscbw3BOyWXGU3TZt0F8"/>
    <s v="TECSIDEL INDIA PRIVATE LIMITED"/>
    <s v="Hardik Panchal"/>
    <s v="user_LKRhV6rhcBe0uL8u70UUGeDjbMupuho4TaiAOCbT7HT"/>
    <s v="Kashif Ahmad"/>
    <s v="2022-01-20 07:13:04.504000+00:00"/>
    <s v="2022-08-25 14:13:13.871000+00:00"/>
    <m/>
    <s v="Gurgaon"/>
    <m/>
    <m/>
    <m/>
    <n v="66"/>
    <m/>
    <m/>
    <m/>
    <m/>
    <m/>
    <m/>
    <m/>
    <m/>
    <m/>
    <m/>
    <m/>
    <s v="IT Services &amp; IT Consulting"/>
    <m/>
    <m/>
    <m/>
    <m/>
    <m/>
    <m/>
    <m/>
    <m/>
    <m/>
    <m/>
    <m/>
    <m/>
    <x v="3"/>
    <m/>
    <s v="user_5IQTpX6DsnoeoDfxqzqojpVoQLXPh68nhDjLS5ETjYj"/>
    <s v="Satyajit Chati"/>
    <m/>
    <m/>
    <s v="August; July"/>
    <s v="Cold Call"/>
    <m/>
    <m/>
    <s v="Rakesh TPA"/>
    <m/>
    <m/>
    <m/>
    <s v="2022-01-13 13:57:32.961000+00:00"/>
    <s v="2022-10-19 12:03:45.220000+00:00"/>
    <m/>
  </r>
  <r>
    <s v="Kashif Ahmad"/>
    <n v="500000"/>
    <s v="INR"/>
    <n v="0"/>
    <s v="8/28/22"/>
    <s v="Sales"/>
    <s v="stat_kcR4fZg7TU7jjk1jAVua3qGLRS4J5uFayEjK5j02wtv"/>
    <s v="Unqualified"/>
    <n v="0"/>
    <s v="OpportunityStatusType.Lost"/>
    <s v="cont_tzGA2EW6Fe2QGnqhMxVtpoKvx3QbJwfshLdV5fU7fWu"/>
    <s v="shilpa gholap"/>
    <s v="GMC renewal"/>
    <s v="lead_Lqo76CB7hCU7Z32d2zO5eB6WtZORn6B3yZZb0OmKkCc"/>
    <s v="YAPP INDIA AUTOMOTIVE SYSTEMS PRIVATE LIMITED"/>
    <s v="Gauri Jori"/>
    <s v="user_LKRhV6rhcBe0uL8u70UUGeDjbMupuho4TaiAOCbT7HT"/>
    <s v="Kashif Ahmad"/>
    <s v="2022-07-25 10:03:48.053000+00:00"/>
    <s v="2022-08-25 14:15:42.989000+00:00"/>
    <m/>
    <s v="Pune"/>
    <m/>
    <m/>
    <m/>
    <n v="100"/>
    <m/>
    <m/>
    <m/>
    <m/>
    <m/>
    <m/>
    <m/>
    <s v="PAID_SOCIAL"/>
    <m/>
    <m/>
    <m/>
    <s v="Manufacturing"/>
    <m/>
    <m/>
    <m/>
    <m/>
    <m/>
    <m/>
    <m/>
    <m/>
    <m/>
    <m/>
    <m/>
    <m/>
    <x v="7"/>
    <m/>
    <s v="user_5YHA1ZU4iP896lD1YJehdJcMx7ZEgWCpulT4T2c3pJ3"/>
    <s v="Gauri Jori"/>
    <m/>
    <m/>
    <s v="August"/>
    <s v="Cold Call; Gated Content"/>
    <m/>
    <m/>
    <s v="Essential HR Policies"/>
    <m/>
    <m/>
    <m/>
    <s v="2020-12-12 08:39:10.296000+00:00"/>
    <s v="2022-09-15 05:21:31.065000+00:00"/>
    <m/>
  </r>
  <r>
    <s v="Kashif Ahmad"/>
    <n v="50000"/>
    <s v="INR"/>
    <n v="0"/>
    <s v="8/31/22"/>
    <s v="Sales"/>
    <s v="stat_kcR4fZg7TU7jjk1jAVua3qGLRS4J5uFayEjK5j02wtv"/>
    <s v="Unqualified"/>
    <n v="0"/>
    <s v="OpportunityStatusType.Lost"/>
    <s v="cont_tzGA2EW6Fe2QGnqhMxVtpoKvx3QbJwfshLdV5fU7fWu"/>
    <s v="shilpa gholap"/>
    <s v="GPA ren"/>
    <s v="lead_Lqo76CB7hCU7Z32d2zO5eB6WtZORn6B3yZZb0OmKkCc"/>
    <s v="YAPP INDIA AUTOMOTIVE SYSTEMS PRIVATE LIMITED"/>
    <s v="Gauri Jori"/>
    <s v="user_LKRhV6rhcBe0uL8u70UUGeDjbMupuho4TaiAOCbT7HT"/>
    <s v="Kashif Ahmad"/>
    <s v="2022-07-25 10:04:14.107000+00:00"/>
    <s v="2022-08-25 14:15:52.997000+00:00"/>
    <m/>
    <s v="Pune"/>
    <m/>
    <m/>
    <m/>
    <n v="100"/>
    <m/>
    <m/>
    <m/>
    <m/>
    <m/>
    <m/>
    <m/>
    <s v="PAID_SOCIAL"/>
    <m/>
    <m/>
    <m/>
    <s v="Manufacturing"/>
    <m/>
    <m/>
    <m/>
    <m/>
    <m/>
    <m/>
    <m/>
    <m/>
    <m/>
    <m/>
    <m/>
    <m/>
    <x v="7"/>
    <m/>
    <s v="user_5YHA1ZU4iP896lD1YJehdJcMx7ZEgWCpulT4T2c3pJ3"/>
    <s v="Gauri Jori"/>
    <m/>
    <m/>
    <s v="August"/>
    <s v="Cold Call; Gated Content"/>
    <m/>
    <m/>
    <s v="Essential HR Policies"/>
    <m/>
    <m/>
    <m/>
    <s v="2020-12-12 08:39:10.296000+00:00"/>
    <s v="2022-09-15 05:21:31.065000+00:00"/>
    <m/>
  </r>
  <r>
    <s v="Omkar Ghate"/>
    <n v="41000"/>
    <s v="INR"/>
    <n v="100"/>
    <s v="8/25/22"/>
    <s v="Sales"/>
    <s v="stat_OZRiD1474QRJIpvnjHCZfiIvKcVD6mIKSSTzg8SwDVx"/>
    <s v="Won- Payment Completed"/>
    <n v="1"/>
    <s v="OpportunityStatusType.Won"/>
    <s v="cont_vPShCAuB2XKbHXTUodaZ1ZvlO54vIlL7p9n3bhIRR4U"/>
    <s v="Rajeev (Ranjan) Kunwar"/>
    <m/>
    <s v="lead_PRWuCMWiPgNs50N6JQscpJ7FUrgErr2emKx5fXY04gm"/>
    <s v="EvolveBPM, LLC"/>
    <s v="Vishnu Veeramani"/>
    <s v="user_9SBRjyF0n4iWuhUdqRyQkFhl2J4uyNKhFWvvJEvunX8"/>
    <s v="Omkar Ghate"/>
    <s v="2022-08-24 05:55:44.538000+00:00"/>
    <s v="2022-08-25 07:37:22.357000+00:00"/>
    <m/>
    <s v="Pune"/>
    <m/>
    <m/>
    <m/>
    <n v="144"/>
    <m/>
    <m/>
    <m/>
    <m/>
    <m/>
    <m/>
    <m/>
    <m/>
    <m/>
    <m/>
    <m/>
    <m/>
    <s v="ICICI Lombard"/>
    <m/>
    <m/>
    <m/>
    <m/>
    <m/>
    <m/>
    <m/>
    <m/>
    <m/>
    <m/>
    <m/>
    <x v="5"/>
    <m/>
    <s v="user_hYneJegkOPVKmVrtUbBOUXxrjYMTRntZlRehPSnApep"/>
    <s v="Vishnu Veeramani"/>
    <s v="Siddharth Angolkar"/>
    <m/>
    <s v="August"/>
    <s v="Gated Content"/>
    <s v="Mr. E"/>
    <m/>
    <s v="Employee Engagement Handbook"/>
    <m/>
    <m/>
    <m/>
    <s v="2022-03-30 05:14:53.350000+00:00"/>
    <s v="2022-10-20 11:43:56.837000+00:00"/>
    <s v="GPA"/>
  </r>
  <r>
    <s v="Omkar Ghate"/>
    <n v="135000"/>
    <s v="INR"/>
    <n v="100"/>
    <s v="8/25/22"/>
    <s v="Sales"/>
    <s v="stat_OZRiD1474QRJIpvnjHCZfiIvKcVD6mIKSSTzg8SwDVx"/>
    <s v="Won- Payment Completed"/>
    <n v="1"/>
    <s v="OpportunityStatusType.Won"/>
    <m/>
    <m/>
    <s v="D &amp; O Policy"/>
    <s v="lead_CzT4w7CWhZUUkXh7MVqvMmEOPHn9UpJSjDcMCw4PYO1"/>
    <s v="SOLOCO GLOBAL INDIA PRIVATE LIMITED"/>
    <s v="Omkar Ghate"/>
    <s v="user_9SBRjyF0n4iWuhUdqRyQkFhl2J4uyNKhFWvvJEvunX8"/>
    <s v="Omkar Ghate"/>
    <s v="2022-05-18 05:24:58.850000+00:00"/>
    <s v="2022-08-25 10:08:01.832000+00:00"/>
    <m/>
    <s v="Pune"/>
    <m/>
    <m/>
    <m/>
    <n v="7"/>
    <m/>
    <m/>
    <m/>
    <m/>
    <m/>
    <m/>
    <m/>
    <m/>
    <m/>
    <m/>
    <m/>
    <m/>
    <m/>
    <m/>
    <m/>
    <m/>
    <m/>
    <m/>
    <m/>
    <m/>
    <m/>
    <m/>
    <m/>
    <m/>
    <x v="3"/>
    <m/>
    <s v="user_FdWFezbLzkYQcGsBUsjZO25nr2poK2nRbqV47Rs5Kfm"/>
    <s v="Prateek Wadhwa"/>
    <s v="Komal Chougale; Siddharth Angolkar"/>
    <m/>
    <s v="April"/>
    <s v="Warm Referral"/>
    <m/>
    <m/>
    <s v="Lead Magnet Lead"/>
    <m/>
    <m/>
    <m/>
    <s v="2021-08-30 04:40:46.516000+00:00"/>
    <s v="2022-10-20 09:10:29.117000+00:00"/>
    <s v="NON EB"/>
  </r>
  <r>
    <s v="Sanket Kulkarni"/>
    <n v="1000000"/>
    <s v="INR"/>
    <n v="0"/>
    <d v="2022-01-09T00:00:00"/>
    <s v="Sales"/>
    <s v="stat_kcR4fZg7TU7jjk1jAVua3qGLRS4J5uFayEjK5j02wtv"/>
    <s v="Unqualified"/>
    <n v="0"/>
    <s v="OpportunityStatusType.Lost"/>
    <m/>
    <m/>
    <s v="GMC (1+3)"/>
    <s v="lead_BnGAjpRxAguzuwT6W8aw6IuqdqeOpIWxIXJgFdIVXGu"/>
    <s v="BSA CORPORATION LIMITED"/>
    <s v="Bhairavi Jog"/>
    <s v="user_k8sSUtRXfYEMul9CBIF4ZOmv3vnev5cdEvVZbtETMKp"/>
    <s v="Sanket Kulkarni"/>
    <s v="2022-08-03 12:22:32.488000+00:00"/>
    <s v="2022-08-25 08:37:44.595000+00:00"/>
    <m/>
    <s v="Pune"/>
    <m/>
    <s v="2020-08-26 02:33:00+00:00"/>
    <m/>
    <n v="200"/>
    <m/>
    <m/>
    <m/>
    <m/>
    <m/>
    <m/>
    <m/>
    <m/>
    <m/>
    <m/>
    <m/>
    <s v="Manufacturing"/>
    <m/>
    <m/>
    <m/>
    <m/>
    <m/>
    <m/>
    <m/>
    <m/>
    <m/>
    <m/>
    <m/>
    <m/>
    <x v="7"/>
    <m/>
    <s v="user_228eUmsdKIb9OItgmiDq1zD4aPZ1eqiapbaLAGeBf8g"/>
    <s v="Bhairavi Jog"/>
    <m/>
    <m/>
    <s v="September"/>
    <s v="Affiliate"/>
    <m/>
    <m/>
    <m/>
    <m/>
    <m/>
    <m/>
    <s v="2020-12-06 09:47:23.622000+00:00"/>
    <s v="2022-09-16 10:29:46.234000+00:00"/>
    <s v="GMC"/>
  </r>
  <r>
    <s v="Omkar Ghate"/>
    <n v="143006"/>
    <s v="INR"/>
    <n v="100"/>
    <s v="8/25/22"/>
    <s v="Sales"/>
    <s v="stat_OZRiD1474QRJIpvnjHCZfiIvKcVD6mIKSSTzg8SwDVx"/>
    <s v="Won- Payment Completed"/>
    <n v="1"/>
    <s v="OpportunityStatusType.Won"/>
    <s v="cont_vPShCAuB2XKbHXTUodaZ1ZvlO54vIlL7p9n3bhIRR4U"/>
    <s v="Rajeev (Ranjan) Kunwar"/>
    <s v="GTL"/>
    <s v="lead_PRWuCMWiPgNs50N6JQscpJ7FUrgErr2emKx5fXY04gm"/>
    <s v="EvolveBPM, LLC"/>
    <s v="Vishnu Veeramani"/>
    <s v="user_9SBRjyF0n4iWuhUdqRyQkFhl2J4uyNKhFWvvJEvunX8"/>
    <s v="Omkar Ghate"/>
    <s v="2022-08-11 10:15:57.237000+00:00"/>
    <s v="2022-08-25 07:36:08.498000+00:00"/>
    <m/>
    <s v="Pune"/>
    <m/>
    <m/>
    <m/>
    <n v="144"/>
    <m/>
    <m/>
    <m/>
    <m/>
    <m/>
    <m/>
    <m/>
    <m/>
    <m/>
    <m/>
    <m/>
    <m/>
    <s v="ICICI Lombard"/>
    <m/>
    <m/>
    <m/>
    <m/>
    <m/>
    <m/>
    <m/>
    <m/>
    <m/>
    <m/>
    <m/>
    <x v="5"/>
    <m/>
    <s v="user_hYneJegkOPVKmVrtUbBOUXxrjYMTRntZlRehPSnApep"/>
    <s v="Vishnu Veeramani"/>
    <s v="Siddharth Angolkar"/>
    <m/>
    <s v="August"/>
    <s v="Gated Content"/>
    <s v="Mr. E"/>
    <m/>
    <s v="Employee Engagement Handbook"/>
    <m/>
    <m/>
    <m/>
    <s v="2022-03-30 05:14:53.350000+00:00"/>
    <s v="2022-10-20 11:43:56.837000+00:00"/>
    <s v="GTL"/>
  </r>
  <r>
    <s v="Navin Panjwani"/>
    <n v="66500"/>
    <s v="INR"/>
    <n v="100"/>
    <s v="8/24/22"/>
    <s v="Sales"/>
    <s v="stat_OZRiD1474QRJIpvnjHCZfiIvKcVD6mIKSSTzg8SwDVx"/>
    <s v="Won- Payment Completed"/>
    <n v="1"/>
    <s v="OpportunityStatusType.Won"/>
    <s v="cont_Vc972L8JfiFcUscj5kEfvctnfG2a4THYscUYPQRWyUZ"/>
    <s v="Ridhi Shah"/>
    <s v="40 employees july 31st Edelwise Broker - pazzcare - since 1 year Mr stevan - Decision maker 1+3 3 lakhs - SI"/>
    <s v="lead_9hDkYXDRlQSdA3Lb1rCjsTHB5SUNLTE1fLoV6TLBvUF"/>
    <s v="Foxbox Retail"/>
    <s v="Daya Gowda"/>
    <s v="user_sD3YjSs92XKUfD0OPHeo886g6tW6aCM0iUhX5VVUuJi"/>
    <s v="Navin Panjwani"/>
    <s v="2022-07-19 05:44:06.723000+00:00"/>
    <s v="2022-08-25 06:15:21.462000+00:00"/>
    <m/>
    <s v="Mumbai"/>
    <m/>
    <m/>
    <m/>
    <n v="28"/>
    <m/>
    <m/>
    <m/>
    <m/>
    <m/>
    <m/>
    <m/>
    <m/>
    <m/>
    <m/>
    <m/>
    <s v="Digital Marketing &amp; Advertising"/>
    <s v="Pazzcare"/>
    <m/>
    <m/>
    <m/>
    <m/>
    <m/>
    <m/>
    <m/>
    <m/>
    <m/>
    <m/>
    <m/>
    <x v="8"/>
    <m/>
    <s v="user_encRk5bIEFN6ZA11h4WH2AdZTiZpogLSlMIaj0E30SZ"/>
    <s v="Daya Gowda"/>
    <s v="Kunal Hire"/>
    <m/>
    <s v="July"/>
    <s v="Cold Call"/>
    <s v="Lusha"/>
    <m/>
    <m/>
    <m/>
    <m/>
    <m/>
    <s v="2022-07-12 04:11:11.779000+00:00"/>
    <s v="2022-09-29 15:17:12.132000+00:00"/>
    <m/>
  </r>
  <r>
    <s v="Omkar Ghate"/>
    <n v="2022000"/>
    <s v="INR"/>
    <n v="100"/>
    <s v="8/25/22"/>
    <s v="Sales"/>
    <s v="stat_OZRiD1474QRJIpvnjHCZfiIvKcVD6mIKSSTzg8SwDVx"/>
    <s v="Won- Payment Completed"/>
    <n v="1"/>
    <s v="OpportunityStatusType.Won"/>
    <s v="cont_xDnK3FAoxMaAzMg9OI5IzIuhR5meuUjJEyKTD4lcAHU"/>
    <s v="Rajeev Ranjan"/>
    <m/>
    <s v="lead_PRWuCMWiPgNs50N6JQscpJ7FUrgErr2emKx5fXY04gm"/>
    <s v="EvolveBPM, LLC"/>
    <s v="Vishnu Veeramani"/>
    <s v="user_9SBRjyF0n4iWuhUdqRyQkFhl2J4uyNKhFWvvJEvunX8"/>
    <s v="Omkar Ghate"/>
    <s v="2022-08-02 11:31:03.582000+00:00"/>
    <s v="2022-08-25 07:34:47.617000+00:00"/>
    <m/>
    <s v="Pune"/>
    <m/>
    <m/>
    <m/>
    <n v="144"/>
    <m/>
    <m/>
    <m/>
    <m/>
    <m/>
    <m/>
    <m/>
    <m/>
    <m/>
    <m/>
    <m/>
    <m/>
    <s v="ICICI Lombard"/>
    <m/>
    <m/>
    <m/>
    <m/>
    <m/>
    <m/>
    <m/>
    <m/>
    <m/>
    <m/>
    <m/>
    <x v="5"/>
    <m/>
    <s v="user_hYneJegkOPVKmVrtUbBOUXxrjYMTRntZlRehPSnApep"/>
    <s v="Vishnu Veeramani"/>
    <s v="Siddharth Angolkar"/>
    <m/>
    <s v="August"/>
    <s v="Gated Content"/>
    <s v="Mr. E"/>
    <m/>
    <s v="Employee Engagement Handbook"/>
    <m/>
    <m/>
    <m/>
    <s v="2022-03-30 05:14:53.350000+00:00"/>
    <s v="2022-10-20 11:43:56.837000+00:00"/>
    <s v="GMC"/>
  </r>
  <r>
    <s v="Abhiroop Ganguly"/>
    <n v="100000"/>
    <s v="INR"/>
    <n v="0"/>
    <s v="8/30/22"/>
    <s v="Sales"/>
    <s v="stat_kcR4fZg7TU7jjk1jAVua3qGLRS4J5uFayEjK5j02wtv"/>
    <s v="Unqualified"/>
    <n v="0"/>
    <s v="OpportunityStatusType.Lost"/>
    <s v="cont_qb7b0UhmbxN8ivBn1ttlPLCiScNMv4LsTnGljP1UI8B"/>
    <s v="Josna Vimal"/>
    <s v="GPA renewal"/>
    <s v="lead_SFLObzv7AI5ps7PGScdTcoGn2E4shugC68IJmDfPbi6"/>
    <s v="Open Financial Technologies"/>
    <s v="Trupti Suryavanshi"/>
    <s v="user_U27GK6WjhLhUhi1EDKXV57xMpn8n8DMIOjci1q3UReZ"/>
    <s v="Abhiroop Ganguly"/>
    <s v="2022-06-21 12:35:57.668000+00:00"/>
    <s v="2022-08-25 04:45:21.158000+00:00"/>
    <m/>
    <s v="Bangalore"/>
    <m/>
    <m/>
    <m/>
    <n v="494"/>
    <m/>
    <m/>
    <m/>
    <m/>
    <m/>
    <m/>
    <m/>
    <m/>
    <m/>
    <m/>
    <m/>
    <s v="Banking &amp; Finance"/>
    <m/>
    <m/>
    <m/>
    <m/>
    <m/>
    <m/>
    <m/>
    <m/>
    <m/>
    <m/>
    <m/>
    <m/>
    <x v="5"/>
    <m/>
    <s v="user_L8E6IFhq6UCzKLHa45LUUTZCznDuyDwFrGaEp9DXiUM"/>
    <s v="Trupti Suryavanshi"/>
    <m/>
    <m/>
    <s v="August; September"/>
    <s v="Cold Call"/>
    <s v="Lusha"/>
    <m/>
    <m/>
    <m/>
    <m/>
    <m/>
    <s v="2021-12-09 09:18:07.685000+00:00"/>
    <s v="2022-09-07 06:24:03.763000+00:00"/>
    <s v="GPA"/>
  </r>
  <r>
    <s v="Sonal Paithankar"/>
    <n v="200000"/>
    <s v="INR"/>
    <n v="0"/>
    <s v="8/26/22"/>
    <s v="Sales"/>
    <s v="stat_1hn9nRJaLbI53NxPuSQgo90kRpbpKsFlwN4oEGNUTdO"/>
    <s v="Lost"/>
    <n v="0"/>
    <s v="OpportunityStatusType.Lost"/>
    <m/>
    <m/>
    <s v="GPA"/>
    <s v="lead_UhhnbWkTp2hTS9Zs49hsZQOY2vw3m57ahxaABSGkQS4"/>
    <s v="Cotecna Inspection Pvt Ltd"/>
    <s v="Aditya Binani"/>
    <s v="user_Iwn6da5WKkZqwUySK0oUuCb72pFP5WEm4zAb92ijqFe"/>
    <s v="Sonal Paithankar"/>
    <s v="2022-07-26 07:28:30.676000+00:00"/>
    <s v="2022-08-25 05:56:48.166000+00:00"/>
    <m/>
    <s v="Mumbai"/>
    <m/>
    <m/>
    <m/>
    <n v="1200"/>
    <m/>
    <m/>
    <m/>
    <m/>
    <m/>
    <m/>
    <m/>
    <m/>
    <m/>
    <m/>
    <m/>
    <s v="Others"/>
    <m/>
    <m/>
    <m/>
    <m/>
    <m/>
    <m/>
    <m/>
    <m/>
    <m/>
    <m/>
    <m/>
    <m/>
    <x v="7"/>
    <m/>
    <s v="user_g5Yw4Z4XnIbmcGhJO80vdtFdd5ElcDlgYO3q8l82ODn"/>
    <s v="Aditya Binani"/>
    <m/>
    <m/>
    <s v="August"/>
    <s v="Cold Call"/>
    <m/>
    <m/>
    <m/>
    <m/>
    <m/>
    <m/>
    <s v="2021-11-17 01:30:03.218000+00:00"/>
    <s v="2022-10-20 10:21:52.948000+00:00"/>
    <m/>
  </r>
  <r>
    <s v="Sonal Paithankar"/>
    <n v="3000000"/>
    <s v="INR"/>
    <n v="0"/>
    <s v="8/26/22"/>
    <s v="Sales"/>
    <s v="stat_1hn9nRJaLbI53NxPuSQgo90kRpbpKsFlwN4oEGNUTdO"/>
    <s v="Lost"/>
    <n v="0"/>
    <s v="OpportunityStatusType.Lost"/>
    <m/>
    <m/>
    <s v="GMC"/>
    <s v="lead_UhhnbWkTp2hTS9Zs49hsZQOY2vw3m57ahxaABSGkQS4"/>
    <s v="Cotecna Inspection Pvt Ltd"/>
    <s v="Aditya Binani"/>
    <s v="user_Iwn6da5WKkZqwUySK0oUuCb72pFP5WEm4zAb92ijqFe"/>
    <s v="Sonal Paithankar"/>
    <s v="2022-07-15 07:28:09.562000+00:00"/>
    <s v="2022-08-25 05:56:37.720000+00:00"/>
    <m/>
    <s v="Mumbai"/>
    <m/>
    <m/>
    <m/>
    <n v="1200"/>
    <m/>
    <m/>
    <m/>
    <m/>
    <m/>
    <m/>
    <m/>
    <m/>
    <m/>
    <m/>
    <m/>
    <s v="Others"/>
    <m/>
    <m/>
    <m/>
    <m/>
    <m/>
    <m/>
    <m/>
    <m/>
    <m/>
    <m/>
    <m/>
    <m/>
    <x v="7"/>
    <m/>
    <s v="user_g5Yw4Z4XnIbmcGhJO80vdtFdd5ElcDlgYO3q8l82ODn"/>
    <s v="Aditya Binani"/>
    <m/>
    <m/>
    <s v="August"/>
    <s v="Cold Call"/>
    <m/>
    <m/>
    <m/>
    <m/>
    <m/>
    <m/>
    <s v="2021-11-17 01:30:03.218000+00:00"/>
    <s v="2022-10-20 10:21:52.948000+00:00"/>
    <m/>
  </r>
  <r>
    <s v="Abhiroop Ganguly"/>
    <n v="3500000"/>
    <s v="INR"/>
    <n v="0"/>
    <s v="8/30/22"/>
    <s v="Sales"/>
    <s v="stat_kcR4fZg7TU7jjk1jAVua3qGLRS4J5uFayEjK5j02wtv"/>
    <s v="Unqualified"/>
    <n v="0"/>
    <s v="OpportunityStatusType.Lost"/>
    <s v="cont_qb7b0UhmbxN8ivBn1ttlPLCiScNMv4LsTnGljP1UI8B"/>
    <s v="Josna Vimal"/>
    <s v="GMC Renewal"/>
    <s v="lead_SFLObzv7AI5ps7PGScdTcoGn2E4shugC68IJmDfPbi6"/>
    <s v="Open Financial Technologies"/>
    <s v="Trupti Suryavanshi"/>
    <s v="user_U27GK6WjhLhUhi1EDKXV57xMpn8n8DMIOjci1q3UReZ"/>
    <s v="Abhiroop Ganguly"/>
    <s v="2022-06-21 12:34:42.881000+00:00"/>
    <s v="2022-08-25 04:44:57.777000+00:00"/>
    <m/>
    <s v="Bangalore"/>
    <m/>
    <m/>
    <m/>
    <n v="494"/>
    <m/>
    <m/>
    <m/>
    <m/>
    <m/>
    <m/>
    <m/>
    <m/>
    <m/>
    <m/>
    <m/>
    <s v="Banking &amp; Finance"/>
    <m/>
    <m/>
    <m/>
    <m/>
    <m/>
    <m/>
    <m/>
    <m/>
    <m/>
    <m/>
    <m/>
    <m/>
    <x v="5"/>
    <m/>
    <s v="user_L8E6IFhq6UCzKLHa45LUUTZCznDuyDwFrGaEp9DXiUM"/>
    <s v="Trupti Suryavanshi"/>
    <m/>
    <m/>
    <s v="August; September"/>
    <s v="Cold Call"/>
    <s v="Lusha"/>
    <m/>
    <m/>
    <m/>
    <m/>
    <m/>
    <s v="2021-12-09 09:18:07.685000+00:00"/>
    <s v="2022-09-07 06:24:03.763000+00:00"/>
    <s v="GMC"/>
  </r>
  <r>
    <s v="Kashif Ahmad"/>
    <n v="2200000"/>
    <s v="INR"/>
    <n v="0"/>
    <d v="2022-01-09T00:00:00"/>
    <s v="Sales"/>
    <s v="stat_kcR4fZg7TU7jjk1jAVua3qGLRS4J5uFayEjK5j02wtv"/>
    <s v="Unqualified"/>
    <n v="0"/>
    <s v="OpportunityStatusType.Lost"/>
    <s v="cont_wxXk0Oxk81VDLK8Eh21UkOMFltDJwINN728tVKdAA50"/>
    <s v="Dharmendra Tiwari"/>
    <s v="GMC (Renewal)"/>
    <s v="lead_3JjBXwVrbIyt7q4QLI7I9fFFaFit5yF6WzSWolMgZt5"/>
    <s v="BEYOND KEY SYSTEMS PRIVATE LIMITED"/>
    <s v="Pranav Kenjale"/>
    <s v="user_LKRhV6rhcBe0uL8u70UUGeDjbMupuho4TaiAOCbT7HT"/>
    <s v="Kashif Ahmad"/>
    <s v="2022-07-12 04:43:13.897000+00:00"/>
    <s v="2022-08-25 04:37:49.647000+00:00"/>
    <m/>
    <s v="Indore"/>
    <m/>
    <m/>
    <m/>
    <n v="262"/>
    <m/>
    <m/>
    <m/>
    <m/>
    <m/>
    <m/>
    <m/>
    <m/>
    <m/>
    <m/>
    <m/>
    <s v="IT Services &amp; IT Consulting; Professional Services"/>
    <m/>
    <m/>
    <m/>
    <m/>
    <m/>
    <m/>
    <m/>
    <m/>
    <m/>
    <m/>
    <m/>
    <m/>
    <x v="3"/>
    <m/>
    <s v="user_Jujy0sFufO9J3qwY7aNpCCnF6nFZMrfvciNEydEzhaI"/>
    <s v="Shreya Solanki"/>
    <m/>
    <m/>
    <s v="September"/>
    <s v="Gated Content"/>
    <m/>
    <m/>
    <s v="Downloaded the guide: Employee Wellness Handbook"/>
    <m/>
    <m/>
    <m/>
    <s v="2021-08-25 11:24:16.122000+00:00"/>
    <s v="2022-10-10 07:35:28.053000+00:00"/>
    <m/>
  </r>
  <r>
    <s v="Manish Balpande"/>
    <n v="12500000"/>
    <s v="INR"/>
    <n v="0"/>
    <s v="9/13/22"/>
    <s v="Sales"/>
    <s v="stat_kcR4fZg7TU7jjk1jAVua3qGLRS4J5uFayEjK5j02wtv"/>
    <s v="Unqualified"/>
    <n v="0"/>
    <s v="OpportunityStatusType.Lost"/>
    <m/>
    <m/>
    <m/>
    <s v="lead_R0X9AZxCbxqMrpnjTvHoUOM5oQc7ywp7IcYTURXq1oa"/>
    <s v="Classplus"/>
    <s v="Sarvesh Pawar"/>
    <s v="user_8jx3L2CDfrbzNnwYUv6Plfha6VxaSGsqcbTXR3sIBZi"/>
    <s v="Manish Balpande"/>
    <s v="2022-07-08 09:23:13.544000+00:00"/>
    <s v="2022-08-25 04:34:57.289000+00:00"/>
    <m/>
    <s v="Delhi"/>
    <m/>
    <m/>
    <m/>
    <n v="860"/>
    <m/>
    <m/>
    <m/>
    <m/>
    <m/>
    <m/>
    <m/>
    <s v="PAID_SOCIAL"/>
    <m/>
    <m/>
    <m/>
    <s v="Education"/>
    <m/>
    <m/>
    <m/>
    <m/>
    <m/>
    <m/>
    <m/>
    <m/>
    <m/>
    <m/>
    <m/>
    <m/>
    <x v="3"/>
    <m/>
    <s v="user_A8KOTZADnUtEQOLt4nSLAmteNStuGh80js75RYjrXVt"/>
    <s v="Sarvesh Pawar"/>
    <m/>
    <m/>
    <s v="September"/>
    <s v="Gated Content"/>
    <m/>
    <m/>
    <s v="AM Ops - Abhishek.wahane"/>
    <m/>
    <m/>
    <m/>
    <s v="2022-02-14 06:44:19.761000+00:00"/>
    <s v="2022-09-12 17:00:15.014000+00:00"/>
    <s v="GMC"/>
  </r>
  <r>
    <s v="Abhiroop Ganguly"/>
    <n v="200000"/>
    <s v="INR"/>
    <n v="0"/>
    <s v="8/31/22"/>
    <s v="Sales"/>
    <s v="stat_kcR4fZg7TU7jjk1jAVua3qGLRS4J5uFayEjK5j02wtv"/>
    <s v="Unqualified"/>
    <n v="0"/>
    <s v="OpportunityStatusType.Lost"/>
    <s v="cont_PSjCbiMsqj0Iy2k2zRTXPhOEaXxCTERNcjR2QUWexVt"/>
    <s v="Subhasish Sircar"/>
    <s v="GMC- Renewal, August. Marsh is the current broker"/>
    <s v="lead_Yf449qeevOjU3hOv6zrn8YoJ6aO7YWbGAsqO9GJSv7n"/>
    <s v="Health Vectors"/>
    <s v="Shreenath Bhat"/>
    <s v="user_U27GK6WjhLhUhi1EDKXV57xMpn8n8DMIOjci1q3UReZ"/>
    <s v="Abhiroop Ganguly"/>
    <s v="2022-07-11 07:17:25.795000+00:00"/>
    <s v="2022-08-24 13:56:45.495000+00:00"/>
    <m/>
    <s v="Bangalore"/>
    <m/>
    <m/>
    <m/>
    <n v="28"/>
    <m/>
    <m/>
    <m/>
    <m/>
    <m/>
    <m/>
    <m/>
    <m/>
    <m/>
    <m/>
    <m/>
    <s v="IT Services &amp; IT Consulting"/>
    <m/>
    <m/>
    <m/>
    <m/>
    <m/>
    <m/>
    <m/>
    <m/>
    <m/>
    <m/>
    <m/>
    <m/>
    <x v="5"/>
    <m/>
    <s v="user_vMd4rmcrSbjykdyL2J7rrYn84SWdcNc5FKligrmItPw"/>
    <s v="Shreenath Bhat"/>
    <m/>
    <m/>
    <s v="August"/>
    <s v="Cold Call"/>
    <s v="Lusha"/>
    <m/>
    <s v="Glengarry"/>
    <m/>
    <m/>
    <m/>
    <s v="2022-02-04 11:11:15.234000+00:00"/>
    <s v="2022-09-26 08:58:38.904000+00:00"/>
    <s v="GMC"/>
  </r>
  <r>
    <s v="Omkar Ghate"/>
    <n v="1280000"/>
    <s v="INR"/>
    <n v="0"/>
    <s v="8/31/22"/>
    <s v="Sales"/>
    <s v="stat_1hn9nRJaLbI53NxPuSQgo90kRpbpKsFlwN4oEGNUTdO"/>
    <s v="Lost"/>
    <n v="0"/>
    <s v="OpportunityStatusType.Lost"/>
    <s v="cont_YJjwZABIuXPeuFb8dnfFtpHywK336zwJkuYG9ZmlhQy"/>
    <s v="Vijay Kumar"/>
    <s v="Lost due to higher quote"/>
    <s v="lead_Xr5HaYiIPZUsi9MnUD5gLzMEo0JXoi2rQY0rMLIoh1N"/>
    <s v="Nuray Chemicals Pvt. Ltd."/>
    <s v="Daya Gowda"/>
    <s v="user_9SBRjyF0n4iWuhUdqRyQkFhl2J4uyNKhFWvvJEvunX8"/>
    <s v="Omkar Ghate"/>
    <s v="2022-07-18 07:19:01.063000+00:00"/>
    <s v="2022-08-24 11:42:28.231000+00:00"/>
    <m/>
    <s v="Chennai"/>
    <m/>
    <m/>
    <m/>
    <n v="192"/>
    <m/>
    <m/>
    <m/>
    <m/>
    <m/>
    <m/>
    <m/>
    <m/>
    <m/>
    <m/>
    <m/>
    <s v="Manufacturing"/>
    <m/>
    <m/>
    <m/>
    <m/>
    <m/>
    <m/>
    <m/>
    <m/>
    <m/>
    <m/>
    <m/>
    <m/>
    <x v="5"/>
    <m/>
    <s v="user_encRk5bIEFN6ZA11h4WH2AdZTiZpogLSlMIaj0E30SZ"/>
    <s v="Daya Gowda"/>
    <m/>
    <m/>
    <s v="August; September"/>
    <s v="Cold Call"/>
    <m/>
    <m/>
    <m/>
    <m/>
    <m/>
    <m/>
    <s v="2022-04-20 10:12:56.837000+00:00"/>
    <s v="2022-09-28 04:50:12.192000+00:00"/>
    <m/>
  </r>
  <r>
    <s v="Vrushali Kummar"/>
    <n v="800000"/>
    <s v="INR"/>
    <n v="0"/>
    <s v="8/23/22"/>
    <s v="Sales"/>
    <s v="stat_1hn9nRJaLbI53NxPuSQgo90kRpbpKsFlwN4oEGNUTdO"/>
    <s v="Lost"/>
    <n v="0"/>
    <s v="OpportunityStatusType.Lost"/>
    <s v="cont_sgBjhFRJyiYX8PJovRInNFKalMn3BMQLo1bYdmANnXy"/>
    <s v="Jyoti Todkar"/>
    <s v="400 emps - Self only policy, 2L coverage - no quotes"/>
    <s v="lead_3lQVmWqk34oQIelHcZL1vaoAwvPnvc4Wk32VYvHKMvK"/>
    <s v="Victorious Kidss Educares"/>
    <s v="Prateek Wadhwa"/>
    <s v="user_TZzywQwym26DjuswO479pxRhNKX152z8X1haCx2vcst"/>
    <s v="Vrushali Kummar"/>
    <s v="2022-06-27 06:05:34.673000+00:00"/>
    <s v="2022-08-24 05:52:23.615000+00:00"/>
    <m/>
    <s v="Pune"/>
    <m/>
    <m/>
    <m/>
    <n v="400"/>
    <m/>
    <m/>
    <m/>
    <m/>
    <m/>
    <m/>
    <m/>
    <s v="PAID_SOCIAL"/>
    <m/>
    <m/>
    <m/>
    <m/>
    <m/>
    <m/>
    <m/>
    <m/>
    <m/>
    <m/>
    <m/>
    <m/>
    <m/>
    <m/>
    <m/>
    <m/>
    <x v="3"/>
    <m/>
    <s v="user_FdWFezbLzkYQcGsBUsjZO25nr2poK2nRbqV47Rs5Kfm"/>
    <s v="Prateek Wadhwa"/>
    <m/>
    <m/>
    <s v="August"/>
    <s v="Gated Content"/>
    <m/>
    <m/>
    <s v="Employee Engagement Handbook"/>
    <m/>
    <m/>
    <m/>
    <s v="2022-05-06 15:00:42.190000+00:00"/>
    <s v="2022-08-27 07:38:55.376000+00:00"/>
    <s v="GMC"/>
  </r>
  <r>
    <s v="Sonal Paithankar"/>
    <n v="300000"/>
    <s v="INR"/>
    <n v="0"/>
    <s v="8/31/22"/>
    <s v="Sales"/>
    <s v="stat_1hn9nRJaLbI53NxPuSQgo90kRpbpKsFlwN4oEGNUTdO"/>
    <s v="Lost"/>
    <n v="0"/>
    <s v="OpportunityStatusType.Lost"/>
    <m/>
    <m/>
    <s v="OPD - Aditya Birla"/>
    <s v="lead_J2MQRNuwydrnfrXVpUAcAdjn8AXvWJJVWnaO5EXt6A3"/>
    <s v="H1"/>
    <s v="Aditya Binani"/>
    <s v="user_Iwn6da5WKkZqwUySK0oUuCb72pFP5WEm4zAb92ijqFe"/>
    <s v="Sonal Paithankar"/>
    <s v="2022-07-14 10:34:50.765000+00:00"/>
    <s v="2022-08-24 05:35:46.107000+00:00"/>
    <m/>
    <s v="Bangalore"/>
    <m/>
    <m/>
    <m/>
    <n v="216"/>
    <m/>
    <m/>
    <m/>
    <m/>
    <m/>
    <m/>
    <m/>
    <m/>
    <m/>
    <m/>
    <m/>
    <s v="IT Services &amp; IT Consulting"/>
    <m/>
    <m/>
    <m/>
    <m/>
    <m/>
    <m/>
    <m/>
    <m/>
    <m/>
    <m/>
    <m/>
    <m/>
    <x v="5"/>
    <m/>
    <s v="user_g5Yw4Z4XnIbmcGhJO80vdtFdd5ElcDlgYO3q8l82ODn"/>
    <s v="Aditya Binani"/>
    <m/>
    <m/>
    <s v="August"/>
    <s v="Cold Call"/>
    <s v="Lusha"/>
    <m/>
    <s v="Lead Magnet Lead"/>
    <m/>
    <m/>
    <m/>
    <s v="2021-09-01 02:05:45.036000+00:00"/>
    <s v="2022-09-07 09:18:21.827000+00:00"/>
    <m/>
  </r>
  <r>
    <s v="Naveen Kumar"/>
    <n v="50000"/>
    <s v="INR"/>
    <n v="0"/>
    <s v="8/24/22"/>
    <s v="Sales"/>
    <s v="stat_1hn9nRJaLbI53NxPuSQgo90kRpbpKsFlwN4oEGNUTdO"/>
    <s v="Lost"/>
    <n v="0"/>
    <s v="OpportunityStatusType.Lost"/>
    <m/>
    <m/>
    <s v="GPA - 24th AUg"/>
    <s v="lead_2cG2CrUZ5rYunrSXILmU5xWowDl2QxccB39v5qA3Njh"/>
    <s v="InterMiles (Jet Privilege Pvt. Ltd)"/>
    <s v="Daya Gowda"/>
    <s v="user_N52PP2uP2VZc2gm0nhh6CNFSif4n85g1cdxoNFd9ct0"/>
    <s v="Naveen Kumar"/>
    <s v="2022-07-04 05:16:50.807000+00:00"/>
    <s v="2022-08-24 04:57:22.463000+00:00"/>
    <m/>
    <s v="Mumbai"/>
    <m/>
    <m/>
    <m/>
    <n v="69"/>
    <m/>
    <m/>
    <m/>
    <m/>
    <m/>
    <m/>
    <m/>
    <m/>
    <m/>
    <m/>
    <m/>
    <s v="Hospitality &amp; Travel"/>
    <m/>
    <m/>
    <m/>
    <m/>
    <m/>
    <m/>
    <m/>
    <m/>
    <m/>
    <m/>
    <m/>
    <m/>
    <x v="7"/>
    <m/>
    <s v="user_encRk5bIEFN6ZA11h4WH2AdZTiZpogLSlMIaj0E30SZ"/>
    <s v="Daya Gowda"/>
    <m/>
    <m/>
    <s v="August"/>
    <s v="Cold Call"/>
    <s v="Mr. E"/>
    <m/>
    <m/>
    <m/>
    <m/>
    <m/>
    <s v="2021-11-17 01:30:06.611000+00:00"/>
    <s v="2022-09-16 07:29:39.378000+00:00"/>
    <m/>
  </r>
  <r>
    <s v="Naveen Kumar"/>
    <n v="2000000"/>
    <s v="INR"/>
    <n v="0"/>
    <s v="8/24/22"/>
    <s v="Sales"/>
    <s v="stat_1hn9nRJaLbI53NxPuSQgo90kRpbpKsFlwN4oEGNUTdO"/>
    <s v="Lost"/>
    <n v="0"/>
    <s v="OpportunityStatusType.Lost"/>
    <s v="cont_cSgA6FhuWz12kTZ3hkwxX2me3DM2RhC7s64bRUEA8wF"/>
    <s v="Neeraj Baluni"/>
    <s v="GMC - Parental policy"/>
    <s v="lead_2cG2CrUZ5rYunrSXILmU5xWowDl2QxccB39v5qA3Njh"/>
    <s v="InterMiles (Jet Privilege Pvt. Ltd)"/>
    <s v="Daya Gowda"/>
    <s v="user_N52PP2uP2VZc2gm0nhh6CNFSif4n85g1cdxoNFd9ct0"/>
    <s v="Naveen Kumar"/>
    <s v="2022-07-05 08:18:08.513000+00:00"/>
    <s v="2022-08-24 04:57:07.952000+00:00"/>
    <m/>
    <s v="Mumbai"/>
    <m/>
    <m/>
    <m/>
    <n v="69"/>
    <m/>
    <m/>
    <m/>
    <m/>
    <m/>
    <m/>
    <m/>
    <m/>
    <m/>
    <m/>
    <m/>
    <s v="Hospitality &amp; Travel"/>
    <m/>
    <m/>
    <m/>
    <m/>
    <m/>
    <m/>
    <m/>
    <m/>
    <m/>
    <m/>
    <m/>
    <m/>
    <x v="7"/>
    <m/>
    <s v="user_encRk5bIEFN6ZA11h4WH2AdZTiZpogLSlMIaj0E30SZ"/>
    <s v="Daya Gowda"/>
    <m/>
    <m/>
    <s v="August"/>
    <s v="Cold Call"/>
    <s v="Mr. E"/>
    <m/>
    <m/>
    <m/>
    <m/>
    <m/>
    <s v="2021-11-17 01:30:06.611000+00:00"/>
    <s v="2022-09-16 07:29:39.378000+00:00"/>
    <m/>
  </r>
  <r>
    <s v="Vivek Singh"/>
    <n v="580500"/>
    <s v="INR"/>
    <n v="0"/>
    <s v="8/15/22"/>
    <s v="Sales"/>
    <s v="stat_1hn9nRJaLbI53NxPuSQgo90kRpbpKsFlwN4oEGNUTdO"/>
    <s v="Lost"/>
    <n v="0"/>
    <s v="OpportunityStatusType.Lost"/>
    <s v="cont_cT7P0qpOBLxx41WkIOSmm9PeEMMvVkmvJylBQFziObf"/>
    <s v="Arthur Michael"/>
    <s v="GPA"/>
    <s v="lead_sxD8JelX9TgQOKw2gM4mNdW2XYyragyfQJbAdQN3S5B"/>
    <s v="Pentland Brands"/>
    <s v="Pallab Gupta"/>
    <s v="user_6dalmZ7hmWD47jhCVGdU1SSEcFMsz9rWtW2jPORgJvj"/>
    <s v="Vivek Singh"/>
    <s v="2022-08-01 12:36:38.732000+00:00"/>
    <s v="2022-08-23 12:58:11.970000+00:00"/>
    <m/>
    <s v="Bangalore"/>
    <m/>
    <m/>
    <m/>
    <n v="110"/>
    <m/>
    <m/>
    <m/>
    <m/>
    <m/>
    <m/>
    <m/>
    <m/>
    <m/>
    <m/>
    <m/>
    <s v="Consumer Goods &amp; Electronics"/>
    <m/>
    <m/>
    <m/>
    <m/>
    <m/>
    <m/>
    <m/>
    <m/>
    <m/>
    <m/>
    <m/>
    <m/>
    <x v="3"/>
    <m/>
    <s v="user_PApNwMjp7lPIEBp7acretouakdtYNVHpPO9ja9KoR5D"/>
    <s v="Pallab Gupta"/>
    <s v="Yogesh Shukla"/>
    <m/>
    <s v="August"/>
    <s v="Cold Call"/>
    <m/>
    <m/>
    <m/>
    <m/>
    <m/>
    <m/>
    <s v="2021-09-29 12:33:55.838000+00:00"/>
    <s v="2022-10-14 11:49:00.291000+00:00"/>
    <s v="GPA"/>
  </r>
  <r>
    <s v="Kashif Ahmad"/>
    <n v="80000"/>
    <s v="INR"/>
    <n v="0"/>
    <s v="9/30/22"/>
    <s v="Sales"/>
    <s v="stat_kcR4fZg7TU7jjk1jAVua3qGLRS4J5uFayEjK5j02wtv"/>
    <s v="Unqualified"/>
    <n v="0"/>
    <s v="OpportunityStatusType.Lost"/>
    <m/>
    <m/>
    <s v="Retail policy / -to be converted to a group policy"/>
    <s v="lead_1P6gtrhSiad2Qoq4yzKpWDlDCEqkIpJHA6hvBk5cSzL"/>
    <s v="Versa control"/>
    <s v="Gauri Munge"/>
    <s v="user_LKRhV6rhcBe0uL8u70UUGeDjbMupuho4TaiAOCbT7HT"/>
    <s v="Kashif Ahmad"/>
    <s v="2022-08-05 10:36:13.071000+00:00"/>
    <s v="2022-08-23 13:04:13.709000+00:00"/>
    <m/>
    <s v="Pune"/>
    <m/>
    <m/>
    <m/>
    <n v="40"/>
    <m/>
    <m/>
    <m/>
    <m/>
    <m/>
    <m/>
    <m/>
    <m/>
    <m/>
    <m/>
    <m/>
    <s v="Manufacturing"/>
    <m/>
    <m/>
    <m/>
    <m/>
    <m/>
    <m/>
    <m/>
    <m/>
    <m/>
    <m/>
    <m/>
    <m/>
    <x v="8"/>
    <m/>
    <s v="user_2jRs4eIjwv8MozxYA1DE9MMy0FWf2gMgweg2LiJNu64"/>
    <s v="Gauri Munge"/>
    <m/>
    <m/>
    <m/>
    <s v="Cold Call"/>
    <s v="Lusha"/>
    <m/>
    <m/>
    <m/>
    <m/>
    <m/>
    <s v="2022-03-07 17:00:57.046000+00:00"/>
    <s v="2022-09-05 12:15:10.092000+00:00"/>
    <m/>
  </r>
  <r>
    <s v="Naveen Kumar"/>
    <n v="1000000"/>
    <s v="INR"/>
    <n v="0"/>
    <s v="8/24/22"/>
    <s v="Sales"/>
    <s v="stat_1hn9nRJaLbI53NxPuSQgo90kRpbpKsFlwN4oEGNUTdO"/>
    <s v="Lost"/>
    <n v="0"/>
    <s v="OpportunityStatusType.Lost"/>
    <s v="cont_cSgA6FhuWz12kTZ3hkwxX2me3DM2RhC7s64bRUEA8wF"/>
    <s v="Neeraj Baluni"/>
    <s v="GMC  Renewal - 24th Aug 1+3 policy 100 + employees covid policy as well"/>
    <s v="lead_2cG2CrUZ5rYunrSXILmU5xWowDl2QxccB39v5qA3Njh"/>
    <s v="InterMiles (Jet Privilege Pvt. Ltd)"/>
    <s v="Daya Gowda"/>
    <s v="user_N52PP2uP2VZc2gm0nhh6CNFSif4n85g1cdxoNFd9ct0"/>
    <s v="Naveen Kumar"/>
    <s v="2022-07-04 05:15:37.435000+00:00"/>
    <s v="2022-08-24 04:56:58.159000+00:00"/>
    <m/>
    <s v="Mumbai"/>
    <m/>
    <m/>
    <m/>
    <n v="69"/>
    <m/>
    <m/>
    <m/>
    <m/>
    <m/>
    <m/>
    <m/>
    <m/>
    <m/>
    <m/>
    <m/>
    <s v="Hospitality &amp; Travel"/>
    <m/>
    <m/>
    <m/>
    <m/>
    <m/>
    <m/>
    <m/>
    <m/>
    <m/>
    <m/>
    <m/>
    <m/>
    <x v="7"/>
    <m/>
    <s v="user_encRk5bIEFN6ZA11h4WH2AdZTiZpogLSlMIaj0E30SZ"/>
    <s v="Daya Gowda"/>
    <m/>
    <m/>
    <s v="August"/>
    <s v="Cold Call"/>
    <s v="Mr. E"/>
    <m/>
    <m/>
    <m/>
    <m/>
    <m/>
    <s v="2021-11-17 01:30:06.611000+00:00"/>
    <s v="2022-09-16 07:29:39.378000+00:00"/>
    <m/>
  </r>
  <r>
    <s v="Naveen Kumar"/>
    <n v="762712"/>
    <s v="INR"/>
    <n v="100"/>
    <s v="8/23/22"/>
    <s v="Sales"/>
    <s v="stat_OZRiD1474QRJIpvnjHCZfiIvKcVD6mIKSSTzg8SwDVx"/>
    <s v="Won- Payment Completed"/>
    <n v="1"/>
    <s v="OpportunityStatusType.Won"/>
    <s v="cont_C1NHfPQq8nKVukSMUPP6fa9jrqzRa65fYk17dGnR0Bd"/>
    <s v="Rohit Chauhan"/>
    <s v="GMC Renewal"/>
    <s v="lead_4QJu1l9sklNwLP5Uuzm6EvD1WSrfPktyMsnCnwCpLwK"/>
    <s v="Webware.io"/>
    <s v="Trupti Suryavanshi"/>
    <s v="user_Iwn6da5WKkZqwUySK0oUuCb72pFP5WEm4zAb92ijqFe"/>
    <s v="Sonal Paithankar"/>
    <s v="2022-07-12 10:18:25.404000+00:00"/>
    <s v="2022-08-23 12:50:34.040000+00:00"/>
    <m/>
    <s v="Goa"/>
    <m/>
    <s v="2022-07-11 10:30:00+00:00"/>
    <m/>
    <n v="258"/>
    <m/>
    <m/>
    <m/>
    <m/>
    <m/>
    <m/>
    <m/>
    <m/>
    <m/>
    <m/>
    <m/>
    <s v="IT Services &amp; IT Consulting"/>
    <m/>
    <m/>
    <m/>
    <m/>
    <m/>
    <m/>
    <m/>
    <m/>
    <m/>
    <m/>
    <m/>
    <m/>
    <x v="3"/>
    <m/>
    <s v="user_L8E6IFhq6UCzKLHa45LUUTZCznDuyDwFrGaEp9DXiUM"/>
    <s v="Trupti Suryavanshi"/>
    <s v="Dr. Anil More"/>
    <s v="AM - Manali Wagh"/>
    <s v="August"/>
    <s v="Warm Referral"/>
    <s v="Internal reference"/>
    <m/>
    <m/>
    <m/>
    <m/>
    <m/>
    <s v="2022-07-11 10:31:51.630000+00:00"/>
    <s v="2022-09-28 07:42:35.731000+00:00"/>
    <s v="GMC"/>
  </r>
  <r>
    <s v="Sonal Paithankar"/>
    <n v="150000"/>
    <s v="INR"/>
    <n v="0"/>
    <s v="9/20/22"/>
    <s v="Sales"/>
    <s v="stat_kcR4fZg7TU7jjk1jAVua3qGLRS4J5uFayEjK5j02wtv"/>
    <s v="Unqualified"/>
    <n v="0"/>
    <s v="OpportunityStatusType.Lost"/>
    <s v="cont_V71DreUM8j6VG8K86MQYCqBe0ukKFg3DPban5KnrVdA"/>
    <s v="Nilesh Bhole"/>
    <s v="GPA Renewal"/>
    <s v="lead_lagQ7fIGE5gb5wlNIaX6C7SWoriyXgOe2T8lJkB5vUu"/>
    <s v="Indoco remedies Pvt Ltd"/>
    <s v="Trupti Suryavanshi"/>
    <s v="user_Iwn6da5WKkZqwUySK0oUuCb72pFP5WEm4zAb92ijqFe"/>
    <s v="Sonal Paithankar"/>
    <s v="2022-07-25 06:34:08.595000+00:00"/>
    <s v="2022-08-23 12:15:34.460000+00:00"/>
    <m/>
    <s v="Mumbai"/>
    <m/>
    <s v="2020-09-01 07:17:05+00:00"/>
    <m/>
    <n v="6000"/>
    <m/>
    <m/>
    <m/>
    <m/>
    <m/>
    <m/>
    <m/>
    <m/>
    <m/>
    <m/>
    <m/>
    <s v="Health, Wellness &amp; Fitness"/>
    <m/>
    <m/>
    <m/>
    <m/>
    <m/>
    <m/>
    <m/>
    <m/>
    <m/>
    <m/>
    <m/>
    <m/>
    <x v="3"/>
    <m/>
    <s v="user_L8E6IFhq6UCzKLHa45LUUTZCznDuyDwFrGaEp9DXiUM"/>
    <s v="Trupti Suryavanshi"/>
    <s v="Anjali Nishu"/>
    <m/>
    <s v="September"/>
    <s v="Inbound"/>
    <s v="Lusha"/>
    <m/>
    <s v="Pharma"/>
    <m/>
    <m/>
    <m/>
    <s v="2020-12-06 09:49:24.041000+00:00"/>
    <s v="2022-08-23 12:16:14.654000+00:00"/>
    <s v="GPA"/>
  </r>
  <r>
    <s v="Sonal Paithankar"/>
    <n v="20000000"/>
    <s v="INR"/>
    <n v="0"/>
    <d v="2022-05-09T00:00:00"/>
    <s v="Sales"/>
    <s v="stat_kcR4fZg7TU7jjk1jAVua3qGLRS4J5uFayEjK5j02wtv"/>
    <s v="Unqualified"/>
    <n v="0"/>
    <s v="OpportunityStatusType.Lost"/>
    <s v="cont_V71DreUM8j6VG8K86MQYCqBe0ukKFg3DPban5KnrVdA"/>
    <s v="Nilesh Bhole"/>
    <s v="GMC Renewal - follow up for data on 10th Aug"/>
    <s v="lead_lagQ7fIGE5gb5wlNIaX6C7SWoriyXgOe2T8lJkB5vUu"/>
    <s v="Indoco remedies Pvt Ltd"/>
    <s v="Trupti Suryavanshi"/>
    <s v="user_Iwn6da5WKkZqwUySK0oUuCb72pFP5WEm4zAb92ijqFe"/>
    <s v="Sonal Paithankar"/>
    <s v="2022-07-25 06:33:18.617000+00:00"/>
    <s v="2022-08-23 12:15:28.984000+00:00"/>
    <m/>
    <s v="Mumbai"/>
    <m/>
    <s v="2020-09-01 07:17:05+00:00"/>
    <m/>
    <n v="6000"/>
    <m/>
    <m/>
    <m/>
    <m/>
    <m/>
    <m/>
    <m/>
    <m/>
    <m/>
    <m/>
    <m/>
    <s v="Health, Wellness &amp; Fitness"/>
    <m/>
    <m/>
    <m/>
    <m/>
    <m/>
    <m/>
    <m/>
    <m/>
    <m/>
    <m/>
    <m/>
    <m/>
    <x v="3"/>
    <m/>
    <s v="user_L8E6IFhq6UCzKLHa45LUUTZCznDuyDwFrGaEp9DXiUM"/>
    <s v="Trupti Suryavanshi"/>
    <s v="Anjali Nishu"/>
    <m/>
    <s v="September"/>
    <s v="Inbound"/>
    <s v="Lusha"/>
    <m/>
    <s v="Pharma"/>
    <m/>
    <m/>
    <m/>
    <s v="2020-12-06 09:49:24.041000+00:00"/>
    <s v="2022-08-23 12:16:14.654000+00:00"/>
    <s v="GMC"/>
  </r>
  <r>
    <s v="Sonal Paithankar"/>
    <n v="200000"/>
    <s v="INR"/>
    <n v="0"/>
    <s v="8/31/22"/>
    <s v="Sales"/>
    <s v="stat_1hn9nRJaLbI53NxPuSQgo90kRpbpKsFlwN4oEGNUTdO"/>
    <s v="Lost"/>
    <n v="0"/>
    <s v="OpportunityStatusType.Lost"/>
    <m/>
    <m/>
    <s v="GPA"/>
    <s v="lead_J2MQRNuwydrnfrXVpUAcAdjn8AXvWJJVWnaO5EXt6A3"/>
    <s v="H1"/>
    <s v="Aditya Binani"/>
    <s v="user_Iwn6da5WKkZqwUySK0oUuCb72pFP5WEm4zAb92ijqFe"/>
    <s v="Sonal Paithankar"/>
    <s v="2022-07-14 10:33:59.222000+00:00"/>
    <s v="2022-08-23 12:10:06.729000+00:00"/>
    <m/>
    <s v="Bangalore"/>
    <m/>
    <m/>
    <m/>
    <n v="216"/>
    <m/>
    <m/>
    <m/>
    <m/>
    <m/>
    <m/>
    <m/>
    <m/>
    <m/>
    <m/>
    <m/>
    <s v="IT Services &amp; IT Consulting"/>
    <m/>
    <m/>
    <m/>
    <m/>
    <m/>
    <m/>
    <m/>
    <m/>
    <m/>
    <m/>
    <m/>
    <m/>
    <x v="5"/>
    <m/>
    <s v="user_g5Yw4Z4XnIbmcGhJO80vdtFdd5ElcDlgYO3q8l82ODn"/>
    <s v="Aditya Binani"/>
    <m/>
    <m/>
    <s v="August"/>
    <s v="Cold Call"/>
    <s v="Lusha"/>
    <m/>
    <s v="Lead Magnet Lead"/>
    <m/>
    <m/>
    <m/>
    <s v="2021-09-01 02:05:45.036000+00:00"/>
    <s v="2022-09-07 09:18:21.827000+00:00"/>
    <m/>
  </r>
  <r>
    <s v="Sonal Paithankar"/>
    <n v="3500000"/>
    <s v="INR"/>
    <n v="0"/>
    <s v="8/31/22"/>
    <s v="Sales"/>
    <s v="stat_1hn9nRJaLbI53NxPuSQgo90kRpbpKsFlwN4oEGNUTdO"/>
    <s v="Lost"/>
    <n v="0"/>
    <s v="OpportunityStatusType.Lost"/>
    <m/>
    <m/>
    <s v="GMC"/>
    <s v="lead_J2MQRNuwydrnfrXVpUAcAdjn8AXvWJJVWnaO5EXt6A3"/>
    <s v="H1"/>
    <s v="Aditya Binani"/>
    <s v="user_Iwn6da5WKkZqwUySK0oUuCb72pFP5WEm4zAb92ijqFe"/>
    <s v="Sonal Paithankar"/>
    <s v="2022-05-31 07:00:49.634000+00:00"/>
    <s v="2022-08-23 12:09:54.844000+00:00"/>
    <m/>
    <s v="Bangalore"/>
    <m/>
    <m/>
    <m/>
    <n v="216"/>
    <m/>
    <m/>
    <m/>
    <m/>
    <m/>
    <m/>
    <m/>
    <m/>
    <m/>
    <m/>
    <m/>
    <s v="IT Services &amp; IT Consulting"/>
    <m/>
    <m/>
    <m/>
    <m/>
    <m/>
    <m/>
    <m/>
    <m/>
    <m/>
    <m/>
    <m/>
    <m/>
    <x v="5"/>
    <m/>
    <s v="user_g5Yw4Z4XnIbmcGhJO80vdtFdd5ElcDlgYO3q8l82ODn"/>
    <s v="Aditya Binani"/>
    <m/>
    <m/>
    <s v="August"/>
    <s v="Cold Call"/>
    <s v="Lusha"/>
    <m/>
    <s v="Lead Magnet Lead"/>
    <m/>
    <m/>
    <m/>
    <s v="2021-09-01 02:05:45.036000+00:00"/>
    <s v="2022-09-07 09:18:21.827000+00:00"/>
    <m/>
  </r>
  <r>
    <s v="Sonal Paithankar"/>
    <n v="1000000"/>
    <s v="INR"/>
    <n v="0"/>
    <s v="8/31/22"/>
    <s v="Sales"/>
    <s v="stat_1hn9nRJaLbI53NxPuSQgo90kRpbpKsFlwN4oEGNUTdO"/>
    <s v="Lost"/>
    <n v="0"/>
    <s v="OpportunityStatusType.Lost"/>
    <m/>
    <m/>
    <s v="Top up"/>
    <s v="lead_J2MQRNuwydrnfrXVpUAcAdjn8AXvWJJVWnaO5EXt6A3"/>
    <s v="H1"/>
    <s v="Aditya Binani"/>
    <s v="user_Iwn6da5WKkZqwUySK0oUuCb72pFP5WEm4zAb92ijqFe"/>
    <s v="Sonal Paithankar"/>
    <s v="2022-07-14 10:33:44.044000+00:00"/>
    <s v="2022-08-23 12:10:01.494000+00:00"/>
    <m/>
    <s v="Bangalore"/>
    <m/>
    <m/>
    <m/>
    <n v="216"/>
    <m/>
    <m/>
    <m/>
    <m/>
    <m/>
    <m/>
    <m/>
    <m/>
    <m/>
    <m/>
    <m/>
    <s v="IT Services &amp; IT Consulting"/>
    <m/>
    <m/>
    <m/>
    <m/>
    <m/>
    <m/>
    <m/>
    <m/>
    <m/>
    <m/>
    <m/>
    <m/>
    <x v="5"/>
    <m/>
    <s v="user_g5Yw4Z4XnIbmcGhJO80vdtFdd5ElcDlgYO3q8l82ODn"/>
    <s v="Aditya Binani"/>
    <m/>
    <m/>
    <s v="August"/>
    <s v="Cold Call"/>
    <s v="Lusha"/>
    <m/>
    <s v="Lead Magnet Lead"/>
    <m/>
    <m/>
    <m/>
    <s v="2021-09-01 02:05:45.036000+00:00"/>
    <s v="2022-09-07 09:18:21.827000+00:00"/>
    <m/>
  </r>
  <r>
    <s v="Pranav Kenjale"/>
    <n v="12178"/>
    <s v="INR"/>
    <n v="100"/>
    <s v="8/23/22"/>
    <s v="Sales"/>
    <s v="stat_OZRiD1474QRJIpvnjHCZfiIvKcVD6mIKSSTzg8SwDVx"/>
    <s v="Won- Payment Completed"/>
    <n v="1"/>
    <s v="OpportunityStatusType.Won"/>
    <s v="cont_gjyjLG0V85rpdn4Knun4tBRIGkcrdnL31PhkaCN3jlA"/>
    <s v="Apala Bardhan"/>
    <s v="GPA"/>
    <s v="lead_4w9UHdkhimFhB6D7PzKCvYiVTJLBPiClqY3CWi68SEd"/>
    <s v="Microtalk Communications Private Limited"/>
    <s v="Omkar Ghate"/>
    <s v="user_x9AtbGLhDmWYC9XAmYdfwBt9yiXbgMhBuZpIoFuN8Cd"/>
    <s v="Pranav Kenjale"/>
    <s v="2022-01-20 11:53:50.347000+00:00"/>
    <s v="2022-08-23 11:03:38.680000+00:00"/>
    <m/>
    <s v="Kolkata"/>
    <m/>
    <s v="2022-01-13 14:41:50+00:00"/>
    <m/>
    <n v="53"/>
    <m/>
    <m/>
    <m/>
    <m/>
    <m/>
    <m/>
    <m/>
    <s v="ORGANIC_SEARCH"/>
    <m/>
    <m/>
    <m/>
    <s v="Telecommunications"/>
    <m/>
    <m/>
    <m/>
    <m/>
    <m/>
    <m/>
    <m/>
    <m/>
    <m/>
    <m/>
    <m/>
    <m/>
    <x v="9"/>
    <m/>
    <s v="user_9SBRjyF0n4iWuhUdqRyQkFhl2J4uyNKhFWvvJEvunX8"/>
    <s v="Omkar Ghate"/>
    <s v="Siddharth Angolkar"/>
    <m/>
    <s v="June"/>
    <s v="Inbound"/>
    <s v="Inbound via website"/>
    <m/>
    <s v="Employee Count"/>
    <m/>
    <m/>
    <m/>
    <s v="2022-01-13 14:42:56.365000+00:00"/>
    <s v="2022-10-12 07:59:15.240000+00:00"/>
    <s v="GPA"/>
  </r>
  <r>
    <s v="Pooja Gawas"/>
    <n v="2500000"/>
    <s v="INR"/>
    <n v="0"/>
    <s v="8/28/22"/>
    <s v="Sales"/>
    <s v="stat_kcR4fZg7TU7jjk1jAVua3qGLRS4J5uFayEjK5j02wtv"/>
    <s v="Unqualified"/>
    <n v="0"/>
    <s v="OpportunityStatusType.Lost"/>
    <s v="cont_5Vk3bo4FIccUFoAMbMMbJ8JpXcIQpDciAdL6mOL1CZL"/>
    <s v="Evelyn Lopez"/>
    <s v="GMC (Policy)"/>
    <s v="lead_oQOppWIJWTSMymadCz12ho7lJlTjEjNgLllDkiB9XL8"/>
    <s v="Hager"/>
    <s v="Pranav Kenjale"/>
    <s v="user_KLETV1op4MIjvKQ12xGsWi23CuPjDE6PT29nwG6T3MY"/>
    <s v="Pooja Gawas"/>
    <s v="2022-07-18 06:25:18.922000+00:00"/>
    <s v="2022-08-23 10:14:12.490000+00:00"/>
    <m/>
    <s v="Pune"/>
    <m/>
    <m/>
    <m/>
    <n v="300"/>
    <m/>
    <m/>
    <m/>
    <m/>
    <m/>
    <m/>
    <m/>
    <m/>
    <m/>
    <m/>
    <m/>
    <s v="Manufacturing"/>
    <m/>
    <m/>
    <m/>
    <m/>
    <m/>
    <m/>
    <m/>
    <m/>
    <m/>
    <m/>
    <m/>
    <m/>
    <x v="11"/>
    <m/>
    <s v="user_elsJRWsVnVWXwXYDqwMxWZeO0sLXCWVtdfpMy6LREbN"/>
    <s v="Suraj Jadhav"/>
    <m/>
    <m/>
    <s v="August"/>
    <s v="Cold Call"/>
    <m/>
    <m/>
    <s v="ABM Leads"/>
    <m/>
    <m/>
    <m/>
    <s v="2021-05-03 10:53:34.953000+00:00"/>
    <s v="2022-10-10 07:33:53.264000+00:00"/>
    <m/>
  </r>
  <r>
    <s v="Pooja Gawas"/>
    <n v="2500000"/>
    <s v="INR"/>
    <n v="0"/>
    <s v="8/28/22"/>
    <s v="Sales"/>
    <s v="stat_kcR4fZg7TU7jjk1jAVua3qGLRS4J5uFayEjK5j02wtv"/>
    <s v="Unqualified"/>
    <n v="0"/>
    <s v="OpportunityStatusType.Lost"/>
    <s v="cont_5Vk3bo4FIccUFoAMbMMbJ8JpXcIQpDciAdL6mOL1CZL"/>
    <s v="Evelyn Lopez"/>
    <s v="Parental Policy (Renewal)"/>
    <s v="lead_oQOppWIJWTSMymadCz12ho7lJlTjEjNgLllDkiB9XL8"/>
    <s v="Hager"/>
    <s v="Pranav Kenjale"/>
    <s v="user_KLETV1op4MIjvKQ12xGsWi23CuPjDE6PT29nwG6T3MY"/>
    <s v="Pooja Gawas"/>
    <s v="2022-07-18 06:27:55.094000+00:00"/>
    <s v="2022-08-23 10:14:22.558000+00:00"/>
    <m/>
    <s v="Pune"/>
    <m/>
    <m/>
    <m/>
    <n v="300"/>
    <m/>
    <m/>
    <m/>
    <m/>
    <m/>
    <m/>
    <m/>
    <m/>
    <m/>
    <m/>
    <m/>
    <s v="Manufacturing"/>
    <m/>
    <m/>
    <m/>
    <m/>
    <m/>
    <m/>
    <m/>
    <m/>
    <m/>
    <m/>
    <m/>
    <m/>
    <x v="11"/>
    <m/>
    <s v="user_elsJRWsVnVWXwXYDqwMxWZeO0sLXCWVtdfpMy6LREbN"/>
    <s v="Suraj Jadhav"/>
    <m/>
    <m/>
    <s v="August"/>
    <s v="Cold Call"/>
    <m/>
    <m/>
    <s v="ABM Leads"/>
    <m/>
    <m/>
    <m/>
    <s v="2021-05-03 10:53:34.953000+00:00"/>
    <s v="2022-10-10 07:33:53.264000+00:00"/>
    <m/>
  </r>
  <r>
    <s v="Kashif Ahmad"/>
    <n v="100000"/>
    <s v="INR"/>
    <n v="0"/>
    <s v="9/13/22"/>
    <s v="Sales"/>
    <s v="stat_kcR4fZg7TU7jjk1jAVua3qGLRS4J5uFayEjK5j02wtv"/>
    <s v="Unqualified"/>
    <n v="0"/>
    <s v="OpportunityStatusType.Lost"/>
    <s v="cont_5UjVyeaGi8w5Y0NZfkyLLlXweOk5zDYv9Vm0Rl90UP2"/>
    <s v="Harshadip Dongare"/>
    <s v="GMC"/>
    <s v="lead_wScmgjHixy5Lo8K3u4vxJMxtspuitVN7LDJd7yCLAtJ"/>
    <s v="Imperial Martor Engine Tubes Pvt. Ltd."/>
    <s v="Sarvesh Pawar"/>
    <s v="user_LKRhV6rhcBe0uL8u70UUGeDjbMupuho4TaiAOCbT7HT"/>
    <s v="Kashif Ahmad"/>
    <s v="2022-08-17 07:20:26.271000+00:00"/>
    <s v="2022-08-23 07:53:20.035000+00:00"/>
    <m/>
    <s v="Pune"/>
    <m/>
    <s v="2020-08-14 08:05:16+00:00"/>
    <m/>
    <n v="50"/>
    <m/>
    <m/>
    <m/>
    <m/>
    <m/>
    <m/>
    <m/>
    <m/>
    <m/>
    <m/>
    <m/>
    <s v="Manufacturing"/>
    <m/>
    <m/>
    <m/>
    <m/>
    <m/>
    <m/>
    <m/>
    <m/>
    <m/>
    <m/>
    <m/>
    <m/>
    <x v="3"/>
    <m/>
    <s v="user_A8KOTZADnUtEQOLt4nSLAmteNStuGh80js75RYjrXVt"/>
    <s v="Sarvesh Pawar"/>
    <m/>
    <m/>
    <s v="September"/>
    <s v="Cold Call"/>
    <m/>
    <m/>
    <m/>
    <m/>
    <m/>
    <m/>
    <s v="2020-12-06 09:46:36.602000+00:00"/>
    <s v="2022-09-06 12:04:23.327000+00:00"/>
    <s v="GMC"/>
  </r>
  <r>
    <s v="Manish Balpande"/>
    <n v="1150000"/>
    <s v="INR"/>
    <n v="100"/>
    <s v="8/23/22"/>
    <s v="Sales"/>
    <s v="stat_OZRiD1474QRJIpvnjHCZfiIvKcVD6mIKSSTzg8SwDVx"/>
    <s v="Won- Payment Completed"/>
    <n v="1"/>
    <s v="OpportunityStatusType.Won"/>
    <s v="cont_P6bviavam70YHOAZH7wWfpDatZtCCqxbg5qCNreIr1S"/>
    <s v="Shikha Gangwar"/>
    <s v="Fresh GMC"/>
    <s v="lead_T6doG0hgF1hz0dV2KKqtIYNEPzOsf7H8R8Ke4GkW5ew"/>
    <s v="GlobalStep (Fresh)"/>
    <s v="Sarvesh Pawar"/>
    <s v="user_8jx3L2CDfrbzNnwYUv6Plfha6VxaSGsqcbTXR3sIBZi"/>
    <s v="Manish Balpande"/>
    <s v="2022-05-05 08:32:54.542000+00:00"/>
    <s v="2022-08-23 10:11:20.209000+00:00"/>
    <m/>
    <s v="Pune"/>
    <m/>
    <m/>
    <m/>
    <n v="273"/>
    <m/>
    <m/>
    <m/>
    <m/>
    <m/>
    <m/>
    <m/>
    <m/>
    <m/>
    <m/>
    <m/>
    <s v="IT Services &amp; IT Consulting"/>
    <m/>
    <m/>
    <m/>
    <m/>
    <m/>
    <m/>
    <m/>
    <m/>
    <m/>
    <m/>
    <m/>
    <m/>
    <x v="8"/>
    <m/>
    <s v="user_A8KOTZADnUtEQOLt4nSLAmteNStuGh80js75RYjrXVt"/>
    <s v="Sarvesh Pawar"/>
    <s v="Snehal Mane"/>
    <m/>
    <m/>
    <s v="Cold Call"/>
    <m/>
    <m/>
    <m/>
    <m/>
    <m/>
    <m/>
    <s v="2021-11-17 10:54:58.118000+00:00"/>
    <s v="2022-10-10 12:18:20.921000+00:00"/>
    <s v="GMC"/>
  </r>
  <r>
    <s v="Kashif Ahmad"/>
    <n v="10000"/>
    <s v="INR"/>
    <n v="0"/>
    <s v="9/13/22"/>
    <s v="Sales"/>
    <s v="stat_kcR4fZg7TU7jjk1jAVua3qGLRS4J5uFayEjK5j02wtv"/>
    <s v="Unqualified"/>
    <n v="0"/>
    <s v="OpportunityStatusType.Lost"/>
    <s v="cont_5UjVyeaGi8w5Y0NZfkyLLlXweOk5zDYv9Vm0Rl90UP2"/>
    <s v="Harshadip Dongare"/>
    <m/>
    <s v="lead_wScmgjHixy5Lo8K3u4vxJMxtspuitVN7LDJd7yCLAtJ"/>
    <s v="Imperial Martor Engine Tubes Pvt. Ltd."/>
    <s v="Sarvesh Pawar"/>
    <s v="user_LKRhV6rhcBe0uL8u70UUGeDjbMupuho4TaiAOCbT7HT"/>
    <s v="Kashif Ahmad"/>
    <s v="2022-08-17 07:20:45.206000+00:00"/>
    <s v="2022-08-23 07:52:54.982000+00:00"/>
    <m/>
    <s v="Pune"/>
    <m/>
    <s v="2020-08-14 08:05:16+00:00"/>
    <m/>
    <n v="50"/>
    <m/>
    <m/>
    <m/>
    <m/>
    <m/>
    <m/>
    <m/>
    <m/>
    <m/>
    <m/>
    <m/>
    <s v="Manufacturing"/>
    <m/>
    <m/>
    <m/>
    <m/>
    <m/>
    <m/>
    <m/>
    <m/>
    <m/>
    <m/>
    <m/>
    <m/>
    <x v="3"/>
    <m/>
    <s v="user_A8KOTZADnUtEQOLt4nSLAmteNStuGh80js75RYjrXVt"/>
    <s v="Sarvesh Pawar"/>
    <m/>
    <m/>
    <s v="September"/>
    <s v="Cold Call"/>
    <m/>
    <m/>
    <m/>
    <m/>
    <m/>
    <m/>
    <s v="2020-12-06 09:46:36.602000+00:00"/>
    <s v="2022-09-06 12:04:23.327000+00:00"/>
    <s v="WC"/>
  </r>
  <r>
    <s v="Moziez Chamadia"/>
    <n v="2500000"/>
    <s v="INR"/>
    <n v="0"/>
    <s v="8/26/22"/>
    <s v="Sales"/>
    <s v="stat_kcR4fZg7TU7jjk1jAVua3qGLRS4J5uFayEjK5j02wtv"/>
    <s v="Unqualified"/>
    <n v="0"/>
    <s v="OpportunityStatusType.Lost"/>
    <s v="cont_OkjqOUXd55EBN1T0erTNJycAkbhpmMzAh4zFBbX3OC5"/>
    <s v="Shreya Potdar"/>
    <s v="GMC Renewal"/>
    <s v="lead_r25kxTI4EhFKNDHHOl22x53sn8hy1i88Y323j9hYpaL"/>
    <s v="Sutlej Textiles"/>
    <s v="Trupti Suryavanshi"/>
    <s v="user_IgNfKH7wuLLjHvexoMm2PXWcnF3zYft0ZbMTyfwKRUg"/>
    <s v="Moziez Chamadia"/>
    <s v="2022-07-06 05:45:20.869000+00:00"/>
    <s v="2022-08-23 06:43:28.072000+00:00"/>
    <m/>
    <s v="Mumbai"/>
    <m/>
    <m/>
    <m/>
    <n v="325"/>
    <m/>
    <m/>
    <m/>
    <m/>
    <m/>
    <m/>
    <m/>
    <m/>
    <m/>
    <m/>
    <m/>
    <s v="Manufacturing"/>
    <m/>
    <m/>
    <m/>
    <m/>
    <m/>
    <m/>
    <m/>
    <m/>
    <m/>
    <m/>
    <m/>
    <m/>
    <x v="3"/>
    <m/>
    <s v="user_L8E6IFhq6UCzKLHa45LUUTZCznDuyDwFrGaEp9DXiUM"/>
    <s v="Trupti Suryavanshi"/>
    <s v="Anjali Nishu"/>
    <m/>
    <s v="August; September"/>
    <s v="Existing Account"/>
    <s v="own ref"/>
    <m/>
    <m/>
    <m/>
    <m/>
    <m/>
    <s v="2020-12-14 05:45:03.958000+00:00"/>
    <s v="2022-09-14 07:01:41.658000+00:00"/>
    <s v="GMC"/>
  </r>
  <r>
    <s v="Moziez Chamadia"/>
    <n v="100000"/>
    <s v="INR"/>
    <n v="0"/>
    <s v="8/26/22"/>
    <s v="Sales"/>
    <s v="stat_kcR4fZg7TU7jjk1jAVua3qGLRS4J5uFayEjK5j02wtv"/>
    <s v="Unqualified"/>
    <n v="0"/>
    <s v="OpportunityStatusType.Lost"/>
    <s v="cont_OkjqOUXd55EBN1T0erTNJycAkbhpmMzAh4zFBbX3OC5"/>
    <s v="Shreya Potdar"/>
    <s v="GTLI Renewal"/>
    <s v="lead_r25kxTI4EhFKNDHHOl22x53sn8hy1i88Y323j9hYpaL"/>
    <s v="Sutlej Textiles"/>
    <s v="Trupti Suryavanshi"/>
    <s v="user_IgNfKH7wuLLjHvexoMm2PXWcnF3zYft0ZbMTyfwKRUg"/>
    <s v="Moziez Chamadia"/>
    <s v="2022-07-06 05:46:00.626000+00:00"/>
    <s v="2022-08-23 06:43:38.911000+00:00"/>
    <m/>
    <s v="Mumbai"/>
    <m/>
    <m/>
    <m/>
    <n v="325"/>
    <m/>
    <m/>
    <m/>
    <m/>
    <m/>
    <m/>
    <m/>
    <m/>
    <m/>
    <m/>
    <m/>
    <s v="Manufacturing"/>
    <m/>
    <m/>
    <m/>
    <m/>
    <m/>
    <m/>
    <m/>
    <m/>
    <m/>
    <m/>
    <m/>
    <m/>
    <x v="3"/>
    <m/>
    <s v="user_L8E6IFhq6UCzKLHa45LUUTZCznDuyDwFrGaEp9DXiUM"/>
    <s v="Trupti Suryavanshi"/>
    <s v="Anjali Nishu"/>
    <m/>
    <s v="August; September"/>
    <s v="Existing Account"/>
    <s v="own ref"/>
    <m/>
    <m/>
    <m/>
    <m/>
    <m/>
    <s v="2020-12-14 05:45:03.958000+00:00"/>
    <s v="2022-09-14 07:01:41.658000+00:00"/>
    <s v="GTL"/>
  </r>
  <r>
    <s v="Kashif Ahmad"/>
    <n v="150000"/>
    <s v="INR"/>
    <n v="0"/>
    <s v="9/15/22"/>
    <s v="Sales"/>
    <s v="stat_kcR4fZg7TU7jjk1jAVua3qGLRS4J5uFayEjK5j02wtv"/>
    <s v="Unqualified"/>
    <n v="0"/>
    <s v="OpportunityStatusType.Lost"/>
    <m/>
    <m/>
    <s v="GMC Renewal"/>
    <s v="lead_j6C8ZkP0mGUiUn8RFcwChN9kCgysQJjAXs9FATuHm09"/>
    <s v="Gloinnt Solutions Pvt. ltd."/>
    <s v="Satyajit Chati"/>
    <s v="user_LKRhV6rhcBe0uL8u70UUGeDjbMupuho4TaiAOCbT7HT"/>
    <s v="Kashif Ahmad"/>
    <s v="2022-08-18 09:36:27.564000+00:00"/>
    <s v="2022-08-23 07:46:43.010000+00:00"/>
    <m/>
    <s v="Bangalore"/>
    <m/>
    <s v="2021-09-13 16:51:14+00:00"/>
    <m/>
    <n v="25"/>
    <m/>
    <m/>
    <m/>
    <m/>
    <m/>
    <m/>
    <m/>
    <s v="PAID_SOCIAL"/>
    <m/>
    <m/>
    <m/>
    <s v="Professional Services"/>
    <m/>
    <m/>
    <m/>
    <m/>
    <m/>
    <m/>
    <m/>
    <m/>
    <m/>
    <m/>
    <m/>
    <m/>
    <x v="3"/>
    <m/>
    <s v="user_5IQTpX6DsnoeoDfxqzqojpVoQLXPh68nhDjLS5ETjYj"/>
    <s v="Satyajit Chati"/>
    <m/>
    <m/>
    <s v="September"/>
    <s v="Gated Content; Inbound"/>
    <s v="Inbound via website"/>
    <m/>
    <s v="Employee Count 25"/>
    <m/>
    <m/>
    <m/>
    <s v="2021-09-13 16:53:59.737000+00:00"/>
    <s v="2022-09-27 04:51:33.956000+00:00"/>
    <m/>
  </r>
  <r>
    <s v="Moziez Chamadia"/>
    <n v="2500000"/>
    <s v="INR"/>
    <n v="0"/>
    <s v="8/20/22"/>
    <s v="Sales"/>
    <s v="stat_kcR4fZg7TU7jjk1jAVua3qGLRS4J5uFayEjK5j02wtv"/>
    <s v="Unqualified"/>
    <n v="0"/>
    <s v="OpportunityStatusType.Lost"/>
    <m/>
    <m/>
    <s v="GMC (1+3)- Renewal"/>
    <s v="lead_pNSJH9FIdZlhN4gqKkzvu3t7Rw8a6PorkWBfrS7wh7X"/>
    <s v="SpurTree Technologies"/>
    <s v="Bhairavi Jog"/>
    <s v="user_IgNfKH7wuLLjHvexoMm2PXWcnF3zYft0ZbMTyfwKRUg"/>
    <s v="Moziez Chamadia"/>
    <s v="2022-07-04 07:54:53.117000+00:00"/>
    <s v="2022-08-23 06:33:02.378000+00:00"/>
    <m/>
    <s v="Mumbai"/>
    <m/>
    <m/>
    <m/>
    <n v="160"/>
    <m/>
    <m/>
    <m/>
    <m/>
    <m/>
    <m/>
    <m/>
    <s v="PAID_SOCIAL"/>
    <m/>
    <m/>
    <m/>
    <s v="IT Services &amp; IT Consulting"/>
    <m/>
    <m/>
    <m/>
    <m/>
    <m/>
    <m/>
    <m/>
    <m/>
    <m/>
    <m/>
    <m/>
    <m/>
    <x v="14"/>
    <m/>
    <s v="user_228eUmsdKIb9OItgmiDq1zD4aPZ1eqiapbaLAGeBf8g"/>
    <s v="Bhairavi Jog"/>
    <m/>
    <m/>
    <s v="August"/>
    <s v="Gated Content"/>
    <s v="Lusha"/>
    <m/>
    <s v="Employee Engagement Handbook"/>
    <m/>
    <m/>
    <m/>
    <s v="2022-05-31 19:25:07.924000+00:00"/>
    <s v="2022-08-23 06:35:03.405000+00:00"/>
    <s v="GMC"/>
  </r>
  <r>
    <s v="Manish Balpande"/>
    <n v="211864"/>
    <s v="INR"/>
    <n v="100"/>
    <s v="8/23/22"/>
    <s v="Sales"/>
    <s v="stat_OZRiD1474QRJIpvnjHCZfiIvKcVD6mIKSSTzg8SwDVx"/>
    <s v="Won- Payment Completed"/>
    <n v="1"/>
    <s v="OpportunityStatusType.Won"/>
    <s v="cont_xp7EmI2VDogQlwib9XTeWFE8TylR9qUkW81ixwiFal9"/>
    <s v="Swapnil Bhoskar"/>
    <m/>
    <s v="lead_0UPDogduPhLEk9ltObxC9ki5mvf2jufbROcBLOuCEAQ"/>
    <s v="Pragmasys Consulting LLP"/>
    <s v="Manish Balpande"/>
    <s v="user_8jx3L2CDfrbzNnwYUv6Plfha6VxaSGsqcbTXR3sIBZi"/>
    <s v="Manish Balpande"/>
    <s v="2022-08-22 14:04:56.365000+00:00"/>
    <s v="2022-08-23 06:23:46.823000+00:00"/>
    <m/>
    <s v="Pune"/>
    <m/>
    <m/>
    <m/>
    <n v="303"/>
    <m/>
    <m/>
    <m/>
    <m/>
    <m/>
    <m/>
    <m/>
    <s v="PAID_SOCIAL"/>
    <m/>
    <m/>
    <m/>
    <s v="IT Services &amp; IT Consulting"/>
    <m/>
    <m/>
    <m/>
    <m/>
    <m/>
    <m/>
    <m/>
    <m/>
    <m/>
    <m/>
    <m/>
    <m/>
    <x v="2"/>
    <m/>
    <s v="user_5YHA1ZU4iP896lD1YJehdJcMx7ZEgWCpulT4T2c3pJ3"/>
    <s v="Gauri Jori"/>
    <m/>
    <m/>
    <s v="August; September"/>
    <s v="Gated Content"/>
    <m/>
    <m/>
    <s v="Employee Engagement Handbook"/>
    <m/>
    <m/>
    <m/>
    <s v="2022-05-18 04:35:07.490000+00:00"/>
    <s v="2022-10-11 11:05:42.966000+00:00"/>
    <s v="GMC"/>
  </r>
  <r>
    <s v="Navin Panjwani"/>
    <n v="9500"/>
    <s v="INR"/>
    <n v="0"/>
    <s v="9/30/22"/>
    <s v="Sales"/>
    <s v="stat_1hn9nRJaLbI53NxPuSQgo90kRpbpKsFlwN4oEGNUTdO"/>
    <s v="Lost"/>
    <n v="0"/>
    <s v="OpportunityStatusType.Lost"/>
    <m/>
    <m/>
    <s v="GPA- 5 lakhs"/>
    <s v="lead_tkamrXlTR6rvIU3ZtV6PXPCLIBo5vc2EY3NiVgIcj2k"/>
    <s v="Teamease Consulting ( Fresh )"/>
    <s v="Bharti Bankey"/>
    <s v="user_sD3YjSs92XKUfD0OPHeo886g6tW6aCM0iUhX5VVUuJi"/>
    <s v="Navin Panjwani"/>
    <s v="2022-01-05 10:20:12.330000+00:00"/>
    <s v="2022-08-23 06:30:56.031000+00:00"/>
    <m/>
    <s v="Delhi"/>
    <m/>
    <s v="2021-11-27 05:34:30+00:00"/>
    <m/>
    <n v="18"/>
    <m/>
    <m/>
    <m/>
    <m/>
    <m/>
    <m/>
    <m/>
    <m/>
    <m/>
    <m/>
    <m/>
    <s v="Professional Services"/>
    <m/>
    <m/>
    <m/>
    <m/>
    <m/>
    <m/>
    <m/>
    <m/>
    <m/>
    <m/>
    <m/>
    <m/>
    <x v="3"/>
    <m/>
    <s v="user_aM3WaaSUQQmaNnsm9l2FQRVWUEr8RN2ZdXzsuQUalQ3"/>
    <s v="Bharti Bankey"/>
    <s v="Dr. Anil More"/>
    <m/>
    <m/>
    <s v="Inbound"/>
    <s v="Inbound via website"/>
    <m/>
    <s v="Employee Count 15"/>
    <m/>
    <m/>
    <m/>
    <s v="2021-11-27 05:37:15.459000+00:00"/>
    <s v="2022-10-06 09:47:25.925000+00:00"/>
    <m/>
  </r>
  <r>
    <s v="Vivek Singh"/>
    <n v="70000"/>
    <s v="INR"/>
    <n v="0"/>
    <s v="8/23/22"/>
    <s v="Sales"/>
    <s v="stat_kcR4fZg7TU7jjk1jAVua3qGLRS4J5uFayEjK5j02wtv"/>
    <s v="Unqualified"/>
    <n v="0"/>
    <s v="OpportunityStatusType.Lost"/>
    <m/>
    <m/>
    <s v="GPA-Essae GEARS"/>
    <s v="lead_mkC2Vgv4sduhe9j7iiZG7wLKOHsWwNY2mQbiMhTLQXf"/>
    <s v="ESSAE DIGITRONICS PVT LTD"/>
    <s v="Bhairavi Jog"/>
    <s v="user_228eUmsdKIb9OItgmiDq1zD4aPZ1eqiapbaLAGeBf8g"/>
    <s v="Bhairavi Jog"/>
    <s v="2022-08-08 12:20:55.027000+00:00"/>
    <s v="2022-08-23 06:21:35.893000+00:00"/>
    <m/>
    <s v="Bangalore"/>
    <m/>
    <m/>
    <m/>
    <n v="460"/>
    <m/>
    <m/>
    <s v="Facebook"/>
    <m/>
    <m/>
    <m/>
    <m/>
    <s v="PAID_SOCIAL"/>
    <m/>
    <m/>
    <m/>
    <m/>
    <m/>
    <m/>
    <m/>
    <m/>
    <m/>
    <m/>
    <m/>
    <m/>
    <m/>
    <m/>
    <m/>
    <m/>
    <x v="3"/>
    <m/>
    <s v="user_228eUmsdKIb9OItgmiDq1zD4aPZ1eqiapbaLAGeBf8g"/>
    <s v="Bhairavi Jog"/>
    <m/>
    <m/>
    <s v="August"/>
    <s v="Gated Content"/>
    <s v="Lusha"/>
    <m/>
    <s v="Employee Engagement Handbook"/>
    <m/>
    <m/>
    <m/>
    <s v="2022-03-14 02:46:44.131000+00:00"/>
    <s v="2022-10-03 09:37:55.991000+00:00"/>
    <s v="GPA"/>
  </r>
  <r>
    <s v="Vivek Singh"/>
    <n v="1500000"/>
    <s v="INR"/>
    <n v="0"/>
    <s v="8/23/22"/>
    <s v="Sales"/>
    <s v="stat_kcR4fZg7TU7jjk1jAVua3qGLRS4J5uFayEjK5j02wtv"/>
    <s v="Unqualified"/>
    <n v="0"/>
    <s v="OpportunityStatusType.Lost"/>
    <m/>
    <m/>
    <s v="GMC- Essae GEARS"/>
    <s v="lead_mkC2Vgv4sduhe9j7iiZG7wLKOHsWwNY2mQbiMhTLQXf"/>
    <s v="ESSAE DIGITRONICS PVT LTD"/>
    <s v="Bhairavi Jog"/>
    <s v="user_228eUmsdKIb9OItgmiDq1zD4aPZ1eqiapbaLAGeBf8g"/>
    <s v="Bhairavi Jog"/>
    <s v="2022-08-08 12:19:37.045000+00:00"/>
    <s v="2022-08-23 06:21:22.858000+00:00"/>
    <m/>
    <s v="Bangalore"/>
    <m/>
    <m/>
    <m/>
    <n v="460"/>
    <m/>
    <m/>
    <s v="Facebook"/>
    <m/>
    <m/>
    <m/>
    <m/>
    <s v="PAID_SOCIAL"/>
    <m/>
    <m/>
    <m/>
    <m/>
    <m/>
    <m/>
    <m/>
    <m/>
    <m/>
    <m/>
    <m/>
    <m/>
    <m/>
    <m/>
    <m/>
    <m/>
    <x v="3"/>
    <m/>
    <s v="user_228eUmsdKIb9OItgmiDq1zD4aPZ1eqiapbaLAGeBf8g"/>
    <s v="Bhairavi Jog"/>
    <m/>
    <m/>
    <s v="August"/>
    <s v="Gated Content"/>
    <s v="Lusha"/>
    <m/>
    <s v="Employee Engagement Handbook"/>
    <m/>
    <m/>
    <m/>
    <s v="2022-03-14 02:46:44.131000+00:00"/>
    <s v="2022-10-03 09:37:55.991000+00:00"/>
    <s v="GMC"/>
  </r>
  <r>
    <s v="Vivek Singh"/>
    <n v="70000"/>
    <s v="INR"/>
    <n v="0"/>
    <s v="8/23/22"/>
    <s v="Sales"/>
    <s v="stat_kcR4fZg7TU7jjk1jAVua3qGLRS4J5uFayEjK5j02wtv"/>
    <s v="Unqualified"/>
    <n v="0"/>
    <s v="OpportunityStatusType.Lost"/>
    <m/>
    <m/>
    <s v="GPA- Essae DIGITRONICS"/>
    <s v="lead_mkC2Vgv4sduhe9j7iiZG7wLKOHsWwNY2mQbiMhTLQXf"/>
    <s v="ESSAE DIGITRONICS PVT LTD"/>
    <s v="Bhairavi Jog"/>
    <s v="user_228eUmsdKIb9OItgmiDq1zD4aPZ1eqiapbaLAGeBf8g"/>
    <s v="Bhairavi Jog"/>
    <s v="2022-08-08 12:18:33.849000+00:00"/>
    <s v="2022-08-23 06:21:10.012000+00:00"/>
    <m/>
    <s v="Bangalore"/>
    <m/>
    <m/>
    <m/>
    <n v="460"/>
    <m/>
    <m/>
    <s v="Facebook"/>
    <m/>
    <m/>
    <m/>
    <m/>
    <s v="PAID_SOCIAL"/>
    <m/>
    <m/>
    <m/>
    <m/>
    <m/>
    <m/>
    <m/>
    <m/>
    <m/>
    <m/>
    <m/>
    <m/>
    <m/>
    <m/>
    <m/>
    <m/>
    <x v="3"/>
    <m/>
    <s v="user_228eUmsdKIb9OItgmiDq1zD4aPZ1eqiapbaLAGeBf8g"/>
    <s v="Bhairavi Jog"/>
    <m/>
    <m/>
    <s v="August"/>
    <s v="Gated Content"/>
    <s v="Lusha"/>
    <m/>
    <s v="Employee Engagement Handbook"/>
    <m/>
    <m/>
    <m/>
    <s v="2022-03-14 02:46:44.131000+00:00"/>
    <s v="2022-10-03 09:37:55.991000+00:00"/>
    <s v="GPA"/>
  </r>
  <r>
    <s v="Vivek Singh"/>
    <n v="1000000"/>
    <s v="INR"/>
    <n v="0"/>
    <s v="8/31/22"/>
    <s v="Sales"/>
    <s v="stat_1hn9nRJaLbI53NxPuSQgo90kRpbpKsFlwN4oEGNUTdO"/>
    <s v="Lost"/>
    <n v="0"/>
    <s v="OpportunityStatusType.Lost"/>
    <s v="cont_DurFNyKycohHg5IIzbzQqOAIO9uOJLiW5VearMRAZ5c"/>
    <s v="Rajesh N B"/>
    <s v="GMC - 200 employees, looking for 1 + 1 policy August renewal"/>
    <s v="lead_sOJ6UbmbRd2jCG6siL1JNNVQzwAAxKiHwdHwblI9JiC"/>
    <s v="Featherlite"/>
    <s v="Daya Gowda"/>
    <s v="user_P3f70h2AcefBkFTBZpvA9LgDbjTmUIXkqdKqHJ5evwA"/>
    <s v="Manojkumar Tinna"/>
    <s v="2022-06-22 11:28:28.788000+00:00"/>
    <s v="2022-08-23 03:20:20.432000+00:00"/>
    <m/>
    <s v="Bangalore"/>
    <m/>
    <m/>
    <m/>
    <n v="460"/>
    <m/>
    <m/>
    <m/>
    <m/>
    <m/>
    <m/>
    <m/>
    <s v="PAID_SOCIAL"/>
    <m/>
    <m/>
    <m/>
    <s v="Retail"/>
    <m/>
    <m/>
    <m/>
    <m/>
    <m/>
    <m/>
    <m/>
    <m/>
    <m/>
    <m/>
    <m/>
    <m/>
    <x v="8"/>
    <m/>
    <s v="user_encRk5bIEFN6ZA11h4WH2AdZTiZpogLSlMIaj0E30SZ"/>
    <s v="Daya Gowda"/>
    <m/>
    <m/>
    <s v="August; February"/>
    <s v="Gated Content"/>
    <m/>
    <m/>
    <s v="Employee Engagement Calendar"/>
    <m/>
    <m/>
    <m/>
    <s v="2022-04-03 18:11:02.293000+00:00"/>
    <s v="2022-09-20 09:15:31.833000+00:00"/>
    <m/>
  </r>
  <r>
    <s v="Shreenath Bhat"/>
    <n v="500000"/>
    <s v="INR"/>
    <n v="0"/>
    <s v="8/23/22"/>
    <s v="Sales"/>
    <s v="stat_1hn9nRJaLbI53NxPuSQgo90kRpbpKsFlwN4oEGNUTdO"/>
    <s v="Lost"/>
    <n v="0"/>
    <s v="OpportunityStatusType.Lost"/>
    <s v="cont_IBThhpr3IkwCZhJdPI81Po4LiGTkFDZS5jqDSaZKvaV"/>
    <s v="Asmita Paul"/>
    <s v="GMC - 5 lakh CD balance"/>
    <s v="lead_cJY3sHgyRID1Ou2TrMQy0SY1X0aSDAekTs1pJySsHKd"/>
    <s v="HackerEarth Technology"/>
    <s v="Shreenath Bhat"/>
    <s v="user_vMd4rmcrSbjykdyL2J7rrYn84SWdcNc5FKligrmItPw"/>
    <s v="Shreenath Bhat"/>
    <s v="2022-07-21 05:30:37.441000+00:00"/>
    <s v="2022-08-23 04:39:03.253000+00:00"/>
    <m/>
    <s v="Bangalore"/>
    <m/>
    <m/>
    <m/>
    <n v="230"/>
    <m/>
    <m/>
    <m/>
    <m/>
    <m/>
    <m/>
    <m/>
    <m/>
    <m/>
    <m/>
    <m/>
    <s v="Others"/>
    <m/>
    <m/>
    <m/>
    <m/>
    <m/>
    <m/>
    <m/>
    <m/>
    <m/>
    <m/>
    <m/>
    <m/>
    <x v="3"/>
    <m/>
    <s v="user_Jujy0sFufO9J3qwY7aNpCCnF6nFZMrfvciNEydEzhaI"/>
    <s v="Shreya Solanki"/>
    <s v="Dr. Anil More"/>
    <m/>
    <s v="July"/>
    <s v="Cold Call"/>
    <s v="Lusha"/>
    <m/>
    <m/>
    <m/>
    <m/>
    <m/>
    <s v="2022-03-14 02:47:04.868000+00:00"/>
    <s v="2022-10-12 08:49:01.291000+00:00"/>
    <s v="GMC"/>
  </r>
  <r>
    <s v="Vivek Singh"/>
    <n v="2500000"/>
    <s v="INR"/>
    <n v="0"/>
    <s v="8/23/22"/>
    <s v="Sales"/>
    <s v="stat_kcR4fZg7TU7jjk1jAVua3qGLRS4J5uFayEjK5j02wtv"/>
    <s v="Unqualified"/>
    <n v="0"/>
    <s v="OpportunityStatusType.Lost"/>
    <m/>
    <m/>
    <s v="GMC- Essae DIGITRONICS"/>
    <s v="lead_mkC2Vgv4sduhe9j7iiZG7wLKOHsWwNY2mQbiMhTLQXf"/>
    <s v="ESSAE DIGITRONICS PVT LTD"/>
    <s v="Bhairavi Jog"/>
    <s v="user_228eUmsdKIb9OItgmiDq1zD4aPZ1eqiapbaLAGeBf8g"/>
    <s v="Bhairavi Jog"/>
    <s v="2022-08-08 12:17:36.006000+00:00"/>
    <s v="2022-08-23 06:20:52.902000+00:00"/>
    <m/>
    <s v="Bangalore"/>
    <m/>
    <m/>
    <m/>
    <n v="460"/>
    <m/>
    <m/>
    <s v="Facebook"/>
    <m/>
    <m/>
    <m/>
    <m/>
    <s v="PAID_SOCIAL"/>
    <m/>
    <m/>
    <m/>
    <m/>
    <m/>
    <m/>
    <m/>
    <m/>
    <m/>
    <m/>
    <m/>
    <m/>
    <m/>
    <m/>
    <m/>
    <m/>
    <x v="3"/>
    <m/>
    <s v="user_228eUmsdKIb9OItgmiDq1zD4aPZ1eqiapbaLAGeBf8g"/>
    <s v="Bhairavi Jog"/>
    <m/>
    <m/>
    <s v="August"/>
    <s v="Gated Content"/>
    <s v="Lusha"/>
    <m/>
    <s v="Employee Engagement Handbook"/>
    <m/>
    <m/>
    <m/>
    <s v="2022-03-14 02:46:44.131000+00:00"/>
    <s v="2022-10-03 09:37:55.991000+00:00"/>
    <s v="GMC"/>
  </r>
  <r>
    <s v="Chetan Kumar"/>
    <n v="120000"/>
    <s v="INR"/>
    <n v="0"/>
    <s v="8/16/22"/>
    <s v="Sales"/>
    <s v="stat_1hn9nRJaLbI53NxPuSQgo90kRpbpKsFlwN4oEGNUTdO"/>
    <s v="Lost"/>
    <n v="0"/>
    <s v="OpportunityStatusType.Lost"/>
    <s v="cont_mPfQZSx8DSwOaatVSbS9HdICIvJiIaNB2rM80tBQpd5"/>
    <s v="Vaishali Sawant"/>
    <s v="GPA (Renewal)"/>
    <s v="lead_nu0Y1m9anBPCI6dAGeUzsXXuEu5BpylcIAcQ137dH6V"/>
    <s v="AZELIS INDIA PRIVATE LIMITED"/>
    <s v="Pranav Kenjale"/>
    <s v="user_hAuUqCTCw5r4tCUrswIWPSW7LJ1XIBbttZVmJkxmzGq"/>
    <s v="Chetan Kumar"/>
    <s v="2022-06-15 10:09:04.114000+00:00"/>
    <s v="2022-08-23 01:35:25.876000+00:00"/>
    <m/>
    <s v="Mumbai"/>
    <m/>
    <m/>
    <m/>
    <n v="150"/>
    <m/>
    <m/>
    <m/>
    <m/>
    <m/>
    <m/>
    <m/>
    <m/>
    <m/>
    <m/>
    <m/>
    <s v="Chemical"/>
    <m/>
    <m/>
    <m/>
    <m/>
    <m/>
    <m/>
    <m/>
    <m/>
    <m/>
    <m/>
    <m/>
    <m/>
    <x v="1"/>
    <m/>
    <s v="user_Jujy0sFufO9J3qwY7aNpCCnF6nFZMrfvciNEydEzhaI"/>
    <s v="Shreya Solanki"/>
    <m/>
    <m/>
    <s v="August"/>
    <s v="Gated Content"/>
    <s v="Naukri.com"/>
    <m/>
    <s v="Employee Engagement Handbook"/>
    <m/>
    <m/>
    <m/>
    <s v="2022-03-28 08:09:55.556000+00:00"/>
    <s v="2022-10-10 07:35:17.335000+00:00"/>
    <m/>
  </r>
  <r>
    <s v="Vrushali Kummar"/>
    <n v="12000"/>
    <s v="INR"/>
    <n v="0"/>
    <s v="8/23/22"/>
    <s v="Sales"/>
    <s v="stat_1hn9nRJaLbI53NxPuSQgo90kRpbpKsFlwN4oEGNUTdO"/>
    <s v="Lost"/>
    <n v="0"/>
    <s v="OpportunityStatusType.Lost"/>
    <m/>
    <m/>
    <m/>
    <s v="lead_xgDnL2nj5gggyxu21jrYZeGfS9bV8FWZb5WXV5jtW7R"/>
    <s v="Arwade Infrastructure Limited"/>
    <s v="Vrushali Kummar"/>
    <s v="user_TZzywQwym26DjuswO479pxRhNKX152z8X1haCx2vcst"/>
    <s v="Vrushali Kummar"/>
    <s v="2022-08-20 07:16:27.528000+00:00"/>
    <s v="2022-08-23 02:06:38.284000+00:00"/>
    <m/>
    <s v="Pune"/>
    <m/>
    <s v="2020-08-26 02:10:57+00:00"/>
    <m/>
    <n v="202"/>
    <m/>
    <m/>
    <m/>
    <m/>
    <m/>
    <m/>
    <m/>
    <s v="PAID_SOCIAL"/>
    <m/>
    <m/>
    <m/>
    <s v="Others"/>
    <m/>
    <m/>
    <m/>
    <m/>
    <m/>
    <m/>
    <m/>
    <m/>
    <m/>
    <m/>
    <m/>
    <m/>
    <x v="14"/>
    <m/>
    <s v="user_ocHSJH83OJnHCvKyMbjx8WOOK8PMgAUGIj1qK0q0dMV"/>
    <s v="Nikhil Ahuja"/>
    <m/>
    <m/>
    <s v="July; June"/>
    <s v="Cold Call"/>
    <s v="Naukri.com"/>
    <m/>
    <s v="Employee Engagement Handbook"/>
    <m/>
    <m/>
    <m/>
    <s v="2020-12-06 09:48:16.815000+00:00"/>
    <s v="2022-09-23 04:10:55.033000+00:00"/>
    <s v="GPA"/>
  </r>
  <r>
    <s v="Chetan Kumar"/>
    <n v="2100000"/>
    <s v="INR"/>
    <n v="0"/>
    <s v="8/16/22"/>
    <s v="Sales"/>
    <s v="stat_1hn9nRJaLbI53NxPuSQgo90kRpbpKsFlwN4oEGNUTdO"/>
    <s v="Lost"/>
    <n v="0"/>
    <s v="OpportunityStatusType.Lost"/>
    <s v="cont_mPfQZSx8DSwOaatVSbS9HdICIvJiIaNB2rM80tBQpd5"/>
    <s v="Vaishali Sawant"/>
    <s v="GMC (Renewal)"/>
    <s v="lead_nu0Y1m9anBPCI6dAGeUzsXXuEu5BpylcIAcQ137dH6V"/>
    <s v="AZELIS INDIA PRIVATE LIMITED"/>
    <s v="Pranav Kenjale"/>
    <s v="user_hAuUqCTCw5r4tCUrswIWPSW7LJ1XIBbttZVmJkxmzGq"/>
    <s v="Chetan Kumar"/>
    <s v="2022-06-15 10:00:34.298000+00:00"/>
    <s v="2022-08-23 01:35:16.588000+00:00"/>
    <m/>
    <s v="Mumbai"/>
    <m/>
    <m/>
    <m/>
    <n v="150"/>
    <m/>
    <m/>
    <m/>
    <m/>
    <m/>
    <m/>
    <m/>
    <m/>
    <m/>
    <m/>
    <m/>
    <s v="Chemical"/>
    <m/>
    <m/>
    <m/>
    <m/>
    <m/>
    <m/>
    <m/>
    <m/>
    <m/>
    <m/>
    <m/>
    <m/>
    <x v="1"/>
    <m/>
    <s v="user_Jujy0sFufO9J3qwY7aNpCCnF6nFZMrfvciNEydEzhaI"/>
    <s v="Shreya Solanki"/>
    <m/>
    <m/>
    <s v="August"/>
    <s v="Gated Content"/>
    <s v="Naukri.com"/>
    <m/>
    <s v="Employee Engagement Handbook"/>
    <m/>
    <m/>
    <m/>
    <s v="2022-03-28 08:09:55.556000+00:00"/>
    <s v="2022-10-10 07:35:17.335000+00:00"/>
    <m/>
  </r>
  <r>
    <s v="Kashif Ahmad"/>
    <n v="350000"/>
    <s v="INR"/>
    <n v="0"/>
    <s v="8/22/22"/>
    <s v="Sales"/>
    <s v="stat_1hn9nRJaLbI53NxPuSQgo90kRpbpKsFlwN4oEGNUTdO"/>
    <s v="Lost"/>
    <n v="0"/>
    <s v="OpportunityStatusType.Lost"/>
    <s v="cont_Z15IoTaADSQfB7DtxBXapoPO3GpNdXL2FfeXPx28yKb"/>
    <s v="Divya Puri"/>
    <s v="GMC-Renewal"/>
    <s v="lead_XQ3jPwoNIQPFzMMjyTNUx2iGRVS3DLKVSq6eEPicn1R"/>
    <s v="Block8 Technologies"/>
    <s v="Bharti Bankey"/>
    <s v="user_LKRhV6rhcBe0uL8u70UUGeDjbMupuho4TaiAOCbT7HT"/>
    <s v="Kashif Ahmad"/>
    <s v="2022-06-20 09:14:17.592000+00:00"/>
    <s v="2022-08-22 14:25:11.221000+00:00"/>
    <m/>
    <s v="Chandigarh"/>
    <m/>
    <s v="2022-01-03 11:29:45+00:00"/>
    <m/>
    <n v="52"/>
    <m/>
    <m/>
    <m/>
    <m/>
    <m/>
    <m/>
    <m/>
    <s v="DIRECT_TRAFFIC"/>
    <m/>
    <m/>
    <m/>
    <s v="IT Services &amp; IT Consulting"/>
    <m/>
    <m/>
    <m/>
    <m/>
    <m/>
    <m/>
    <m/>
    <m/>
    <m/>
    <m/>
    <m/>
    <m/>
    <x v="3"/>
    <m/>
    <s v="user_aM3WaaSUQQmaNnsm9l2FQRVWUEr8RN2ZdXzsuQUalQ3"/>
    <s v="Bharti Bankey"/>
    <s v="Siddharth Angolkar"/>
    <m/>
    <s v="July"/>
    <s v="Inbound"/>
    <s v="Inbound via website"/>
    <m/>
    <s v="Employee Count 50"/>
    <m/>
    <m/>
    <m/>
    <s v="2022-01-03 11:32:30.011000+00:00"/>
    <s v="2022-09-09 10:02:50.663000+00:00"/>
    <m/>
  </r>
  <r>
    <s v="Vikas Gupta"/>
    <n v="2724000"/>
    <s v="INR"/>
    <n v="100"/>
    <d v="2022-09-07T00:00:00"/>
    <s v="Sales"/>
    <s v="stat_OZRiD1474QRJIpvnjHCZfiIvKcVD6mIKSSTzg8SwDVx"/>
    <s v="Won- Payment Completed"/>
    <n v="1"/>
    <s v="OpportunityStatusType.Won"/>
    <s v="cont_JvMrOAnXNYS85rkFOWFeKAsCrGxK9Zodc978JIczEGy"/>
    <s v="Prasan Das"/>
    <s v="24 lakh is L1 quote recieved from other broker"/>
    <s v="lead_fjseqKcRTRu3msAtpua9N62Pcq7Lvy5McO4avhUbEaW"/>
    <s v="Chingari"/>
    <s v="Kanchan Kothari"/>
    <s v="user_P3f70h2AcefBkFTBZpvA9LgDbjTmUIXkqdKqHJ5evwA"/>
    <s v="Manojkumar Tinna"/>
    <s v="2022-05-04 08:03:37.775000+00:00"/>
    <s v="2022-08-22 22:56:42.912000+00:00"/>
    <m/>
    <s v="Bangalore"/>
    <m/>
    <m/>
    <m/>
    <n v="145"/>
    <m/>
    <m/>
    <m/>
    <m/>
    <m/>
    <m/>
    <m/>
    <m/>
    <m/>
    <m/>
    <m/>
    <s v="Consumer Goods &amp; Electronics"/>
    <s v="star health"/>
    <m/>
    <m/>
    <m/>
    <m/>
    <m/>
    <m/>
    <m/>
    <m/>
    <m/>
    <m/>
    <m/>
    <x v="7"/>
    <m/>
    <s v="user_FdWFezbLzkYQcGsBUsjZO25nr2poK2nRbqV47Rs5Kfm"/>
    <s v="Prateek Wadhwa"/>
    <s v="Jayesh Gandhi"/>
    <m/>
    <s v="July"/>
    <s v="Cold Call"/>
    <m/>
    <m/>
    <m/>
    <m/>
    <m/>
    <m/>
    <s v="2021-07-29 13:52:46.057000+00:00"/>
    <s v="2022-09-07 03:52:11.534000+00:00"/>
    <s v="GMC"/>
  </r>
  <r>
    <s v="Vikas Gupta"/>
    <n v="3000000"/>
    <s v="INR"/>
    <n v="0"/>
    <s v="8/23/22"/>
    <s v="Sales"/>
    <s v="stat_kcR4fZg7TU7jjk1jAVua3qGLRS4J5uFayEjK5j02wtv"/>
    <s v="Unqualified"/>
    <n v="0"/>
    <s v="OpportunityStatusType.Lost"/>
    <s v="cont_pmgflTpbp1S5uZZKK2YrJF10Eo59SLjR0HWna0WTjMS"/>
    <s v="Radha Pradhan"/>
    <s v="Too late for initiating the discussion."/>
    <s v="lead_W2SaJdrwHt8cYd3jQV7y4ZmuQ3r5kswX9wHLYB7H6tP"/>
    <s v="C-Edge Technologies Limited"/>
    <s v="Shreenath Bhat"/>
    <s v="user_lccnw70UrYzjPcbxrA5N9qp8LF1vx6aP08yPEdeU06P"/>
    <s v="Vikas Gupta"/>
    <s v="2022-08-02 06:18:31.346000+00:00"/>
    <s v="2022-08-22 14:33:13.864000+00:00"/>
    <m/>
    <s v="Mumbai"/>
    <m/>
    <m/>
    <m/>
    <n v="616"/>
    <m/>
    <m/>
    <m/>
    <m/>
    <m/>
    <m/>
    <m/>
    <m/>
    <m/>
    <m/>
    <m/>
    <s v="IT Services &amp; IT Consulting"/>
    <m/>
    <m/>
    <m/>
    <m/>
    <m/>
    <m/>
    <m/>
    <m/>
    <m/>
    <m/>
    <m/>
    <m/>
    <x v="5"/>
    <m/>
    <s v="user_vMd4rmcrSbjykdyL2J7rrYn84SWdcNc5FKligrmItPw"/>
    <s v="Shreenath Bhat"/>
    <m/>
    <m/>
    <s v="August"/>
    <s v="Gated Content"/>
    <m/>
    <m/>
    <s v="Employee Engagement Handbook"/>
    <m/>
    <m/>
    <m/>
    <s v="2021-11-17 01:30:01.845000+00:00"/>
    <s v="2022-09-01 11:59:19.192000+00:00"/>
    <s v="GMC"/>
  </r>
  <r>
    <s v="Vivek Singh"/>
    <n v="3202703"/>
    <s v="INR"/>
    <n v="100"/>
    <s v="8/22/22"/>
    <s v="Sales"/>
    <s v="stat_OZRiD1474QRJIpvnjHCZfiIvKcVD6mIKSSTzg8SwDVx"/>
    <s v="Won- Payment Completed"/>
    <n v="1"/>
    <s v="OpportunityStatusType.Won"/>
    <s v="cont_goO3nHVmJS5piwWIkK2ANmNpGJT16JR4Cbys1hvwDxx"/>
    <s v="Poonam"/>
    <s v="GMC 17th aug.... 3 lakhs 5 laks - 1+3. 1+5 380 instrumess - relicare good Experience so far since 1 year. with current broker.."/>
    <s v="lead_JtwgVqx7zVcsEwTHy0eDlSlCEdjddFPCKloVWwOTpFm"/>
    <s v="Nuvento Inc"/>
    <s v="Daya Gowda"/>
    <s v="user_6dalmZ7hmWD47jhCVGdU1SSEcFMsz9rWtW2jPORgJvj"/>
    <s v="Vivek Singh"/>
    <s v="2022-08-03 11:28:29.210000+00:00"/>
    <s v="2022-08-22 12:11:31.382000+00:00"/>
    <m/>
    <s v="Bangalore"/>
    <m/>
    <m/>
    <m/>
    <n v="355"/>
    <m/>
    <m/>
    <m/>
    <m/>
    <m/>
    <m/>
    <m/>
    <s v="PAID_SOCIAL"/>
    <m/>
    <m/>
    <m/>
    <s v="IT Services &amp; IT Consulting"/>
    <s v="religare"/>
    <m/>
    <m/>
    <m/>
    <m/>
    <m/>
    <m/>
    <m/>
    <m/>
    <m/>
    <m/>
    <m/>
    <x v="14"/>
    <m/>
    <s v="user_encRk5bIEFN6ZA11h4WH2AdZTiZpogLSlMIaj0E30SZ"/>
    <s v="Daya Gowda"/>
    <s v="Kunal Hire"/>
    <m/>
    <s v="August"/>
    <s v="Gated Content"/>
    <s v="Mr. E"/>
    <m/>
    <s v="Employee Engagement Handbook"/>
    <m/>
    <m/>
    <m/>
    <s v="2022-05-17 16:52:19.423000+00:00"/>
    <s v="2022-10-20 08:32:30.246000+00:00"/>
    <s v="GMC"/>
  </r>
  <r>
    <s v="Kashif Ahmad"/>
    <n v="3000000"/>
    <s v="INR"/>
    <n v="0"/>
    <s v="8/24/22"/>
    <s v="Sales"/>
    <s v="stat_1hn9nRJaLbI53NxPuSQgo90kRpbpKsFlwN4oEGNUTdO"/>
    <s v="Lost"/>
    <n v="0"/>
    <s v="OpportunityStatusType.Lost"/>
    <s v="cont_BzLlvabygJUfsStBMnkViepsIcSVXBrjH2FRUJV4ltC"/>
    <s v="Pranesh Choudhary"/>
    <m/>
    <s v="lead_AC0RkCbJ7o3yjRmbE1HmgZcqdyp9v48Sa2JuKmn3xT0"/>
    <s v="BECIS - Commercial Industrial Solutions"/>
    <s v="Kaushlya Bhavsar"/>
    <s v="user_LKRhV6rhcBe0uL8u70UUGeDjbMupuho4TaiAOCbT7HT"/>
    <s v="Kashif Ahmad"/>
    <s v="2022-06-01 08:49:05.037000+00:00"/>
    <s v="2022-08-22 14:16:33.688000+00:00"/>
    <m/>
    <s v="Pune"/>
    <m/>
    <m/>
    <m/>
    <n v="105"/>
    <m/>
    <m/>
    <m/>
    <m/>
    <m/>
    <m/>
    <m/>
    <m/>
    <m/>
    <m/>
    <m/>
    <s v="Professional Services"/>
    <m/>
    <m/>
    <m/>
    <m/>
    <m/>
    <m/>
    <m/>
    <m/>
    <m/>
    <m/>
    <m/>
    <m/>
    <x v="3"/>
    <m/>
    <s v="user_vMd4rmcrSbjykdyL2J7rrYn84SWdcNc5FKligrmItPw"/>
    <s v="Shreenath Bhat"/>
    <s v="Snehal Mane"/>
    <m/>
    <s v="August"/>
    <s v="Gated Content"/>
    <m/>
    <m/>
    <s v="Employee Wellness Handbook"/>
    <m/>
    <m/>
    <m/>
    <s v="2022-04-07 08:51:53.799000+00:00"/>
    <s v="2022-08-22 14:22:39.757000+00:00"/>
    <s v="GMC"/>
  </r>
  <r>
    <s v="Kashif Ahmad"/>
    <n v="234403"/>
    <s v="INR"/>
    <n v="100"/>
    <s v="8/22/22"/>
    <s v="Sales"/>
    <s v="stat_OZRiD1474QRJIpvnjHCZfiIvKcVD6mIKSSTzg8SwDVx"/>
    <s v="Won- Payment Completed"/>
    <n v="1"/>
    <s v="OpportunityStatusType.Won"/>
    <s v="cont_6WTkkBwQXqY5nEWJcjg5AMxzZRN7OTxye2IDb1vjbl0"/>
    <s v="Nithin Murali"/>
    <s v="GMC-renewal"/>
    <s v="lead_7nHnalGwZ2tE49MYZIYZyfbOgl8HFrux8qQwOIJFTMD"/>
    <s v="Deepnetsoft Solutions Pvt. Ltd."/>
    <s v="Bharti Bankey"/>
    <s v="user_LKRhV6rhcBe0uL8u70UUGeDjbMupuho4TaiAOCbT7HT"/>
    <s v="Kashif Ahmad"/>
    <s v="2022-06-03 11:08:46.282000+00:00"/>
    <s v="2022-08-22 13:40:22.916000+00:00"/>
    <m/>
    <s v="Kochi"/>
    <m/>
    <m/>
    <m/>
    <n v="13"/>
    <m/>
    <m/>
    <m/>
    <m/>
    <m/>
    <m/>
    <m/>
    <m/>
    <m/>
    <m/>
    <m/>
    <s v="IT Services &amp; IT Consulting"/>
    <m/>
    <m/>
    <m/>
    <m/>
    <m/>
    <m/>
    <m/>
    <m/>
    <m/>
    <m/>
    <m/>
    <m/>
    <x v="3"/>
    <m/>
    <m/>
    <m/>
    <s v="Siddharth Angolkar"/>
    <m/>
    <s v="May"/>
    <s v="Cold Call"/>
    <m/>
    <m/>
    <m/>
    <m/>
    <m/>
    <m/>
    <s v="2022-06-03 10:48:15.268000+00:00"/>
    <s v="2022-09-21 10:48:29.795000+00:00"/>
    <m/>
  </r>
  <r>
    <s v="Sreenivas Hatti"/>
    <n v="1500000"/>
    <s v="INR"/>
    <n v="0"/>
    <s v="8/15/22"/>
    <s v="Sales"/>
    <s v="stat_kcR4fZg7TU7jjk1jAVua3qGLRS4J5uFayEjK5j02wtv"/>
    <s v="Unqualified"/>
    <n v="0"/>
    <s v="OpportunityStatusType.Lost"/>
    <s v="cont_6WJVZacPpuRT0tbkWVBs0BowgpeJYoIiaBaGu0NMth8"/>
    <s v="sandeep"/>
    <s v="GMC"/>
    <s v="lead_YIyUwaKqEo4HtXADd0LEWdZPSUTf3LqcepibVjxHqeZ"/>
    <s v="Estuate Software"/>
    <s v="Daya Gowda"/>
    <s v="user_JjaNBsxmUKBROYZvEahyXgec466W5jQa2pL0NUZ81Lb"/>
    <s v="Sreenivas Hatti"/>
    <s v="2022-05-30 10:17:25.975000+00:00"/>
    <s v="2022-08-22 12:00:08.910000+00:00"/>
    <m/>
    <s v="Bangalore"/>
    <m/>
    <m/>
    <m/>
    <n v="388"/>
    <m/>
    <m/>
    <m/>
    <m/>
    <m/>
    <m/>
    <m/>
    <m/>
    <m/>
    <m/>
    <m/>
    <s v="IT Services &amp; IT Consulting; Others"/>
    <s v="Prudent"/>
    <m/>
    <m/>
    <m/>
    <m/>
    <m/>
    <m/>
    <m/>
    <m/>
    <m/>
    <m/>
    <m/>
    <x v="8"/>
    <m/>
    <s v="user_encRk5bIEFN6ZA11h4WH2AdZTiZpogLSlMIaj0E30SZ"/>
    <s v="Daya Gowda"/>
    <m/>
    <m/>
    <s v="August"/>
    <s v="Cold Call"/>
    <s v="Naukri.com"/>
    <m/>
    <m/>
    <m/>
    <m/>
    <m/>
    <s v="2022-05-06 10:48:23.051000+00:00"/>
    <s v="2022-10-10 02:58:43.134000+00:00"/>
    <m/>
  </r>
  <r>
    <s v="Sreenivas Hatti"/>
    <n v="50000"/>
    <s v="INR"/>
    <n v="0"/>
    <s v="8/15/22"/>
    <s v="Sales"/>
    <s v="stat_kcR4fZg7TU7jjk1jAVua3qGLRS4J5uFayEjK5j02wtv"/>
    <s v="Unqualified"/>
    <n v="0"/>
    <s v="OpportunityStatusType.Lost"/>
    <m/>
    <m/>
    <s v="GPA"/>
    <s v="lead_YIyUwaKqEo4HtXADd0LEWdZPSUTf3LqcepibVjxHqeZ"/>
    <s v="Estuate Software"/>
    <s v="Daya Gowda"/>
    <s v="user_JjaNBsxmUKBROYZvEahyXgec466W5jQa2pL0NUZ81Lb"/>
    <s v="Sreenivas Hatti"/>
    <s v="2022-05-30 10:19:01.596000+00:00"/>
    <s v="2022-08-22 12:00:20.858000+00:00"/>
    <m/>
    <s v="Bangalore"/>
    <m/>
    <m/>
    <m/>
    <n v="388"/>
    <m/>
    <m/>
    <m/>
    <m/>
    <m/>
    <m/>
    <m/>
    <m/>
    <m/>
    <m/>
    <m/>
    <s v="IT Services &amp; IT Consulting; Others"/>
    <s v="Prudent"/>
    <m/>
    <m/>
    <m/>
    <m/>
    <m/>
    <m/>
    <m/>
    <m/>
    <m/>
    <m/>
    <m/>
    <x v="8"/>
    <m/>
    <s v="user_encRk5bIEFN6ZA11h4WH2AdZTiZpogLSlMIaj0E30SZ"/>
    <s v="Daya Gowda"/>
    <m/>
    <m/>
    <s v="August"/>
    <s v="Cold Call"/>
    <s v="Naukri.com"/>
    <m/>
    <m/>
    <m/>
    <m/>
    <m/>
    <s v="2022-05-06 10:48:23.051000+00:00"/>
    <s v="2022-10-10 02:58:43.134000+00:00"/>
    <m/>
  </r>
  <r>
    <s v="Kashif Ahmad"/>
    <n v="35000"/>
    <s v="INR"/>
    <n v="0"/>
    <s v="8/23/22"/>
    <s v="Sales"/>
    <s v="stat_1hn9nRJaLbI53NxPuSQgo90kRpbpKsFlwN4oEGNUTdO"/>
    <s v="Lost"/>
    <n v="0"/>
    <s v="OpportunityStatusType.Lost"/>
    <s v="cont_Vdj6AvgmhKRlreiX4MGMwRDKk6NsSVveraEzdo97i2Q"/>
    <s v="Bharat Rahane"/>
    <m/>
    <s v="lead_MBmOBv4RPJhbNeMjzSTyudxkFbI0GyY4CXyHZxqTFgX"/>
    <s v="GFI Informatique/MGS"/>
    <s v="Prateek Wadhwa"/>
    <s v="user_LKRhV6rhcBe0uL8u70UUGeDjbMupuho4TaiAOCbT7HT"/>
    <s v="Kashif Ahmad"/>
    <s v="2022-06-27 07:53:24.183000+00:00"/>
    <s v="2022-08-22 11:23:19.304000+00:00"/>
    <m/>
    <s v="Pune"/>
    <m/>
    <m/>
    <m/>
    <n v="164"/>
    <m/>
    <m/>
    <m/>
    <m/>
    <m/>
    <m/>
    <m/>
    <m/>
    <m/>
    <m/>
    <m/>
    <s v="IT Services &amp; IT Consulting"/>
    <m/>
    <m/>
    <m/>
    <m/>
    <m/>
    <m/>
    <m/>
    <m/>
    <m/>
    <m/>
    <m/>
    <m/>
    <x v="10"/>
    <m/>
    <s v="user_FdWFezbLzkYQcGsBUsjZO25nr2poK2nRbqV47Rs5Kfm"/>
    <s v="Prateek Wadhwa"/>
    <s v="Siddharth Angolkar"/>
    <m/>
    <s v="August"/>
    <s v="Cold Call"/>
    <s v="Linkedin"/>
    <m/>
    <m/>
    <m/>
    <m/>
    <m/>
    <s v="2021-08-17 06:10:18.097000+00:00"/>
    <s v="2022-09-08 06:43:28.491000+00:00"/>
    <s v="GPA"/>
  </r>
  <r>
    <s v="Navin Panjwani"/>
    <n v="450000"/>
    <s v="INR"/>
    <n v="0"/>
    <s v="8/26/22"/>
    <s v="Sales"/>
    <s v="stat_1hn9nRJaLbI53NxPuSQgo90kRpbpKsFlwN4oEGNUTdO"/>
    <s v="Lost"/>
    <n v="0"/>
    <s v="OpportunityStatusType.Lost"/>
    <s v="cont_bPry6gWW1bNafyVk0Afdf6Kl7kOsr3SmBsM92zrWz3Y"/>
    <s v="Ragunath Chandran"/>
    <m/>
    <s v="lead_HEMnug7LDedDBcV40uETHfbSbNIrKL6980xzulGGV6E"/>
    <s v="Eswari Global ( Renewal , 26th Aug )"/>
    <s v="Kaushlya Bhavsar"/>
    <s v="user_sD3YjSs92XKUfD0OPHeo886g6tW6aCM0iUhX5VVUuJi"/>
    <s v="Navin Panjwani"/>
    <s v="2022-06-14 12:38:39.619000+00:00"/>
    <s v="2022-08-22 09:01:10.016000+00:00"/>
    <m/>
    <m/>
    <m/>
    <m/>
    <m/>
    <n v="350"/>
    <m/>
    <m/>
    <m/>
    <m/>
    <m/>
    <m/>
    <m/>
    <s v="PAID_SOCIAL"/>
    <m/>
    <m/>
    <m/>
    <m/>
    <m/>
    <m/>
    <m/>
    <m/>
    <m/>
    <m/>
    <m/>
    <m/>
    <m/>
    <m/>
    <m/>
    <m/>
    <x v="3"/>
    <m/>
    <s v="user_vMd4rmcrSbjykdyL2J7rrYn84SWdcNc5FKligrmItPw"/>
    <s v="Shreenath Bhat"/>
    <m/>
    <m/>
    <s v="August; July"/>
    <s v="Gated Content"/>
    <m/>
    <m/>
    <s v="Employee Engagement Handbook"/>
    <m/>
    <m/>
    <m/>
    <s v="2022-05-31 16:30:49.954000+00:00"/>
    <s v="2022-08-26 08:53:54.088000+00:00"/>
    <s v="GMC"/>
  </r>
  <r>
    <s v="Pranav Kenjale"/>
    <n v="447615"/>
    <s v="INR"/>
    <n v="0"/>
    <d v="2022-09-08T00:00:00"/>
    <s v="Sales"/>
    <s v="stat_1hn9nRJaLbI53NxPuSQgo90kRpbpKsFlwN4oEGNUTdO"/>
    <s v="Lost"/>
    <n v="0"/>
    <s v="OpportunityStatusType.Lost"/>
    <m/>
    <m/>
    <s v="1+3  Max Bupa"/>
    <s v="lead_ont2QLCyp23uwPj9UDjQQj3b5w9iQmwkx8quZ7aQc3W"/>
    <s v="FLASH ELECTRONICS (I) PVT LTD"/>
    <s v="Pranav Kenjale"/>
    <s v="user_sREdxbAJihL2Zbgic7tyQ6Rc4Mny7HnD1RNGhA9DDYh"/>
    <s v="Prajakta Sahastrabudhe"/>
    <s v="2022-08-01 12:23:03.222000+00:00"/>
    <s v="2022-08-22 09:09:00.577000+00:00"/>
    <m/>
    <s v="Pune"/>
    <m/>
    <s v="2020-08-26 02:33:06+00:00"/>
    <m/>
    <n v="355"/>
    <s v="Yes"/>
    <m/>
    <m/>
    <m/>
    <m/>
    <m/>
    <m/>
    <m/>
    <m/>
    <m/>
    <m/>
    <s v="Manufacturing"/>
    <m/>
    <m/>
    <m/>
    <m/>
    <m/>
    <m/>
    <m/>
    <m/>
    <m/>
    <m/>
    <m/>
    <m/>
    <x v="10"/>
    <m/>
    <s v="user_elsJRWsVnVWXwXYDqwMxWZeO0sLXCWVtdfpMy6LREbN"/>
    <s v="Suraj Jadhav"/>
    <s v="Anjali Nishu"/>
    <m/>
    <s v="March"/>
    <s v="Affiliate; Inbound"/>
    <s v="Inbound via website"/>
    <m/>
    <s v="Employee Count"/>
    <m/>
    <m/>
    <m/>
    <s v="2020-12-06 09:48:39.180000+00:00"/>
    <s v="2022-10-10 07:34:47.226000+00:00"/>
    <m/>
  </r>
  <r>
    <s v="Kashif Ahmad"/>
    <n v="790000"/>
    <s v="INR"/>
    <n v="0"/>
    <s v="8/23/22"/>
    <s v="Sales"/>
    <s v="stat_1hn9nRJaLbI53NxPuSQgo90kRpbpKsFlwN4oEGNUTdO"/>
    <s v="Lost"/>
    <n v="0"/>
    <s v="OpportunityStatusType.Lost"/>
    <s v="cont_Vdj6AvgmhKRlreiX4MGMwRDKk6NsSVveraEzdo97i2Q"/>
    <s v="Bharat Rahane"/>
    <m/>
    <s v="lead_MBmOBv4RPJhbNeMjzSTyudxkFbI0GyY4CXyHZxqTFgX"/>
    <s v="GFI Informatique/MGS"/>
    <s v="Prateek Wadhwa"/>
    <s v="user_LKRhV6rhcBe0uL8u70UUGeDjbMupuho4TaiAOCbT7HT"/>
    <s v="Kashif Ahmad"/>
    <s v="2022-06-27 06:47:01.805000+00:00"/>
    <s v="2022-08-22 11:23:01.499000+00:00"/>
    <m/>
    <s v="Pune"/>
    <m/>
    <m/>
    <m/>
    <n v="164"/>
    <m/>
    <m/>
    <m/>
    <m/>
    <m/>
    <m/>
    <m/>
    <m/>
    <m/>
    <m/>
    <m/>
    <s v="IT Services &amp; IT Consulting"/>
    <m/>
    <m/>
    <m/>
    <m/>
    <m/>
    <m/>
    <m/>
    <m/>
    <m/>
    <m/>
    <m/>
    <m/>
    <x v="10"/>
    <m/>
    <s v="user_FdWFezbLzkYQcGsBUsjZO25nr2poK2nRbqV47Rs5Kfm"/>
    <s v="Prateek Wadhwa"/>
    <s v="Siddharth Angolkar"/>
    <m/>
    <s v="August"/>
    <s v="Cold Call"/>
    <s v="Linkedin"/>
    <m/>
    <m/>
    <m/>
    <m/>
    <m/>
    <s v="2021-08-17 06:10:18.097000+00:00"/>
    <s v="2022-09-08 06:43:28.491000+00:00"/>
    <s v="GMC"/>
  </r>
  <r>
    <s v="Tejas Kulkarni"/>
    <n v="1500000"/>
    <s v="INR"/>
    <n v="0"/>
    <s v="8/26/22"/>
    <s v="Sales"/>
    <s v="stat_1hn9nRJaLbI53NxPuSQgo90kRpbpKsFlwN4oEGNUTdO"/>
    <s v="Lost"/>
    <n v="0"/>
    <s v="OpportunityStatusType.Lost"/>
    <s v="cont_BluEmuBBUBYbwUeXYqQdxAzD77utLHEzPr1wQSUJHp0"/>
    <s v="Merlin Mathew"/>
    <s v="He will talk to management and confirm the participation. they have gone aehad with another"/>
    <s v="lead_L4gl4UbbTgsVeKUo9ycn6OlI1g3U6SyCvtlrJFHnzq7"/>
    <s v="Milaap Social Ventures India Pvt Ltd"/>
    <s v="Vinoth Mohan"/>
    <s v="user_kbtBHYtBjVDNyI72HTF6C1SCvC7yVBiA6OrBOy3t96U"/>
    <s v="Tejas Kulkarni"/>
    <s v="2022-05-24 11:47:51.033000+00:00"/>
    <s v="2022-08-22 07:33:26.561000+00:00"/>
    <m/>
    <s v="Bangalore"/>
    <m/>
    <m/>
    <m/>
    <n v="152"/>
    <m/>
    <m/>
    <m/>
    <m/>
    <m/>
    <m/>
    <m/>
    <m/>
    <m/>
    <m/>
    <m/>
    <s v="Banking &amp; Finance"/>
    <m/>
    <m/>
    <m/>
    <m/>
    <m/>
    <m/>
    <m/>
    <m/>
    <m/>
    <m/>
    <m/>
    <m/>
    <x v="1"/>
    <m/>
    <s v="user_N2Wvx57ff3o0vmVPS4RR0gXHdA5qVZKmxAMYwKh2zLa"/>
    <s v="Vinoth Mohan"/>
    <m/>
    <m/>
    <s v="August"/>
    <s v="Cold Call"/>
    <m/>
    <n v="300000"/>
    <m/>
    <m/>
    <m/>
    <m/>
    <s v="2022-04-28 07:26:26.712000+00:00"/>
    <s v="2022-09-05 05:31:15.249000+00:00"/>
    <s v="GMC"/>
  </r>
  <r>
    <s v="Prasoon Mishra"/>
    <n v="1000000"/>
    <s v="INR"/>
    <n v="0"/>
    <s v="8/16/22"/>
    <s v="Sales"/>
    <s v="stat_1hn9nRJaLbI53NxPuSQgo90kRpbpKsFlwN4oEGNUTdO"/>
    <s v="Lost"/>
    <n v="0"/>
    <s v="OpportunityStatusType.Lost"/>
    <s v="cont_AMqdU91kUSql1QmPOkao6HLZfuBTFNQDiEVvESNiFOQ"/>
    <s v="Anshu Singh"/>
    <m/>
    <s v="lead_tnaPjVcsHBnItSNt0gAhEQ45KpMYNy7A4i430rQ02LA"/>
    <s v="On Move (Zast Logisolutions)"/>
    <s v="Sarvesh Pawar"/>
    <s v="user_RYbBTp8BVWNa7ppiOz6QVJMGK0exHsFmc5uCLn34ODZ"/>
    <s v="Prasoon Mishra"/>
    <s v="2022-07-05 09:41:58.952000+00:00"/>
    <s v="2022-08-22 07:04:36.799000+00:00"/>
    <m/>
    <s v="Gurgaon"/>
    <m/>
    <m/>
    <m/>
    <n v="200"/>
    <m/>
    <m/>
    <m/>
    <m/>
    <m/>
    <m/>
    <m/>
    <m/>
    <m/>
    <m/>
    <m/>
    <m/>
    <m/>
    <m/>
    <m/>
    <m/>
    <m/>
    <m/>
    <m/>
    <m/>
    <m/>
    <m/>
    <m/>
    <m/>
    <x v="3"/>
    <m/>
    <s v="user_A8KOTZADnUtEQOLt4nSLAmteNStuGh80js75RYjrXVt"/>
    <s v="Sarvesh Pawar"/>
    <m/>
    <m/>
    <s v="August"/>
    <s v="Gated Content"/>
    <m/>
    <m/>
    <s v="Employee Wellness Handbook"/>
    <m/>
    <m/>
    <m/>
    <s v="2022-02-12 15:39:11.705000+00:00"/>
    <s v="2022-09-01 11:19:53.654000+00:00"/>
    <s v="GMC"/>
  </r>
  <r>
    <s v="Prasoon Mishra"/>
    <n v="50000"/>
    <s v="INR"/>
    <n v="0"/>
    <s v="8/16/22"/>
    <s v="Sales"/>
    <s v="stat_1hn9nRJaLbI53NxPuSQgo90kRpbpKsFlwN4oEGNUTdO"/>
    <s v="Lost"/>
    <n v="0"/>
    <s v="OpportunityStatusType.Lost"/>
    <s v="cont_AMqdU91kUSql1QmPOkao6HLZfuBTFNQDiEVvESNiFOQ"/>
    <s v="Anshu Singh"/>
    <m/>
    <s v="lead_tnaPjVcsHBnItSNt0gAhEQ45KpMYNy7A4i430rQ02LA"/>
    <s v="On Move (Zast Logisolutions)"/>
    <s v="Sarvesh Pawar"/>
    <s v="user_RYbBTp8BVWNa7ppiOz6QVJMGK0exHsFmc5uCLn34ODZ"/>
    <s v="Prasoon Mishra"/>
    <s v="2022-07-05 09:39:58.069000+00:00"/>
    <s v="2022-08-22 07:04:49.193000+00:00"/>
    <m/>
    <s v="Gurgaon"/>
    <m/>
    <m/>
    <m/>
    <n v="200"/>
    <m/>
    <m/>
    <m/>
    <m/>
    <m/>
    <m/>
    <m/>
    <m/>
    <m/>
    <m/>
    <m/>
    <m/>
    <m/>
    <m/>
    <m/>
    <m/>
    <m/>
    <m/>
    <m/>
    <m/>
    <m/>
    <m/>
    <m/>
    <m/>
    <x v="3"/>
    <m/>
    <s v="user_A8KOTZADnUtEQOLt4nSLAmteNStuGh80js75RYjrXVt"/>
    <s v="Sarvesh Pawar"/>
    <m/>
    <m/>
    <s v="August"/>
    <s v="Gated Content"/>
    <m/>
    <m/>
    <s v="Employee Wellness Handbook"/>
    <m/>
    <m/>
    <m/>
    <s v="2022-02-12 15:39:11.705000+00:00"/>
    <s v="2022-09-01 11:19:53.654000+00:00"/>
    <s v="GPA"/>
  </r>
  <r>
    <s v="Prasoon Mishra"/>
    <n v="1500000"/>
    <s v="INR"/>
    <n v="0"/>
    <s v="8/17/22"/>
    <s v="Sales"/>
    <s v="stat_kcR4fZg7TU7jjk1jAVua3qGLRS4J5uFayEjK5j02wtv"/>
    <s v="Unqualified"/>
    <n v="0"/>
    <s v="OpportunityStatusType.Lost"/>
    <s v="cont_ln5gduIn0X8aMYQNn0M2YwES4QX2ijUZhfu4M5soMH1"/>
    <s v="Prakash Bhojwani"/>
    <m/>
    <s v="lead_uZ1CNyGeqrNFC6NON4EtQRwaQoh9xoeMrWZnv3ps4rM"/>
    <s v="Speciality Sintered Products"/>
    <s v="Sarvesh Pawar"/>
    <s v="user_RYbBTp8BVWNa7ppiOz6QVJMGK0exHsFmc5uCLn34ODZ"/>
    <s v="Prasoon Mishra"/>
    <s v="2022-05-30 07:11:09.678000+00:00"/>
    <s v="2022-08-22 07:03:00.853000+00:00"/>
    <m/>
    <s v="Pune"/>
    <m/>
    <m/>
    <m/>
    <n v="350"/>
    <m/>
    <m/>
    <m/>
    <m/>
    <m/>
    <m/>
    <m/>
    <m/>
    <m/>
    <m/>
    <m/>
    <m/>
    <m/>
    <m/>
    <m/>
    <m/>
    <m/>
    <m/>
    <m/>
    <m/>
    <m/>
    <m/>
    <m/>
    <m/>
    <x v="11"/>
    <m/>
    <s v="user_A8KOTZADnUtEQOLt4nSLAmteNStuGh80js75RYjrXVt"/>
    <s v="Sarvesh Pawar"/>
    <m/>
    <m/>
    <m/>
    <s v="Cold Call"/>
    <m/>
    <m/>
    <s v="AM OPS - Vinod Pawar"/>
    <m/>
    <m/>
    <m/>
    <s v="2022-05-28 06:59:18.207000+00:00"/>
    <s v="2022-08-26 12:50:12.134000+00:00"/>
    <s v="GMC"/>
  </r>
  <r>
    <s v="Moziez Chamadia"/>
    <n v="2000000"/>
    <s v="INR"/>
    <n v="0"/>
    <s v="8/31/22"/>
    <s v="Sales"/>
    <s v="stat_kcR4fZg7TU7jjk1jAVua3qGLRS4J5uFayEjK5j02wtv"/>
    <s v="Unqualified"/>
    <n v="0"/>
    <s v="OpportunityStatusType.Lost"/>
    <s v="cont_BQH8vdWER7da1aZ92Lyexb8WlwNwRWPyK0auDLYi0HG"/>
    <s v="Swati Dahilkar"/>
    <s v="GMC Renewal"/>
    <s v="lead_6WBOBrpxx6ZFqtzjZKWSoh8pUtFXrJboJH2XjZ84GxJ"/>
    <s v="Tristha Global Pvt. Ltd."/>
    <s v="Aishwarya Nyayadhish"/>
    <s v="user_IgNfKH7wuLLjHvexoMm2PXWcnF3zYft0ZbMTyfwKRUg"/>
    <s v="Moziez Chamadia"/>
    <s v="2022-05-16 12:43:29.320000+00:00"/>
    <s v="2022-08-22 06:59:34.280000+00:00"/>
    <m/>
    <s v="Chennai"/>
    <m/>
    <m/>
    <m/>
    <n v="222"/>
    <m/>
    <m/>
    <m/>
    <m/>
    <m/>
    <m/>
    <m/>
    <m/>
    <m/>
    <m/>
    <m/>
    <s v="IT Services &amp; IT Consulting"/>
    <m/>
    <m/>
    <m/>
    <m/>
    <m/>
    <m/>
    <m/>
    <m/>
    <m/>
    <m/>
    <m/>
    <m/>
    <x v="10"/>
    <m/>
    <s v="user_6hRQhcoLhZEDUBYaw3vS7rv6T5582sGfXq4jNRqTfUU"/>
    <s v="Aishwarya Nyayadhish"/>
    <m/>
    <m/>
    <s v="August"/>
    <s v="Cold Call"/>
    <s v="Lusha"/>
    <m/>
    <s v="Glengarry"/>
    <m/>
    <m/>
    <m/>
    <s v="2021-12-09 09:17:46.579000+00:00"/>
    <s v="2022-09-07 15:08:13+00:00"/>
    <m/>
  </r>
  <r>
    <s v="Prasoon Mishra"/>
    <n v="1800000"/>
    <s v="INR"/>
    <n v="0"/>
    <s v="8/17/22"/>
    <s v="Sales"/>
    <s v="stat_1hn9nRJaLbI53NxPuSQgo90kRpbpKsFlwN4oEGNUTdO"/>
    <s v="Lost"/>
    <n v="0"/>
    <s v="OpportunityStatusType.Lost"/>
    <s v="cont_OhXixjt1OIbVS3Yvcy2Y3Hr60k5W182KGj8k6Gwf0G6"/>
    <s v="Debjani Dasgupta"/>
    <m/>
    <s v="lead_ycTvGjW70MhOU1zdQwhcO0y1Y6B7kuEEM7mVHZZazlz"/>
    <s v="Jindal Poly Films Limited"/>
    <s v="Sarvesh Pawar"/>
    <s v="user_RYbBTp8BVWNa7ppiOz6QVJMGK0exHsFmc5uCLn34ODZ"/>
    <s v="Prasoon Mishra"/>
    <s v="2022-06-09 11:30:32.691000+00:00"/>
    <s v="2022-08-22 07:03:28.357000+00:00"/>
    <m/>
    <s v="Delhi"/>
    <m/>
    <m/>
    <m/>
    <n v="648"/>
    <m/>
    <m/>
    <m/>
    <m/>
    <m/>
    <m/>
    <m/>
    <m/>
    <m/>
    <m/>
    <m/>
    <s v="Manufacturing"/>
    <m/>
    <m/>
    <m/>
    <m/>
    <m/>
    <m/>
    <m/>
    <m/>
    <m/>
    <m/>
    <m/>
    <m/>
    <x v="5"/>
    <m/>
    <s v="user_A8KOTZADnUtEQOLt4nSLAmteNStuGh80js75RYjrXVt"/>
    <s v="Sarvesh Pawar"/>
    <m/>
    <m/>
    <s v="July"/>
    <s v="Gated Content"/>
    <s v="Naukri.com"/>
    <m/>
    <s v="Employee Wellness Handbook"/>
    <m/>
    <m/>
    <m/>
    <s v="2022-02-04 03:47:26.354000+00:00"/>
    <s v="2022-09-07 11:42:48.189000+00:00"/>
    <s v="GMC"/>
  </r>
  <r>
    <s v="Vivek Singh"/>
    <n v="300000"/>
    <s v="INR"/>
    <n v="0"/>
    <s v="8/19/22"/>
    <s v="Sales"/>
    <s v="stat_1hn9nRJaLbI53NxPuSQgo90kRpbpKsFlwN4oEGNUTdO"/>
    <s v="Lost"/>
    <n v="0"/>
    <s v="OpportunityStatusType.Lost"/>
    <m/>
    <m/>
    <s v="GMC (Renewal)"/>
    <s v="lead_Kn2sZqTqJWQNj5DMjxUyBNdDBg8he27e4kOkLfDi11w"/>
    <s v="1BRIDGE"/>
    <s v="Pranav Kenjale"/>
    <s v="user_6dalmZ7hmWD47jhCVGdU1SSEcFMsz9rWtW2jPORgJvj"/>
    <s v="Vivek Singh"/>
    <s v="2022-06-02 11:34:11.390000+00:00"/>
    <s v="2022-08-21 16:31:09.014000+00:00"/>
    <m/>
    <s v="Bangalore"/>
    <m/>
    <m/>
    <m/>
    <n v="35"/>
    <m/>
    <m/>
    <m/>
    <m/>
    <m/>
    <m/>
    <m/>
    <m/>
    <m/>
    <m/>
    <m/>
    <s v="Others"/>
    <m/>
    <m/>
    <m/>
    <m/>
    <m/>
    <m/>
    <m/>
    <m/>
    <m/>
    <m/>
    <m/>
    <m/>
    <x v="5"/>
    <m/>
    <s v="user_x9AtbGLhDmWYC9XAmYdfwBt9yiXbgMhBuZpIoFuN8Cd"/>
    <s v="Pranav Kenjale"/>
    <m/>
    <m/>
    <s v="August"/>
    <s v="Cold Call"/>
    <s v="Lusha"/>
    <m/>
    <s v="Glengarry"/>
    <m/>
    <s v="Prashanth Prakash, C4D Partners, KAAJ Ventures, Prashanth PV Boccasam, Puneet Jetli"/>
    <m/>
    <s v="2021-12-09 09:18:08.761000+00:00"/>
    <s v="2022-09-07 13:15:28.420000+00:00"/>
    <m/>
  </r>
  <r>
    <s v="Manish Balpande"/>
    <n v="15000"/>
    <s v="INR"/>
    <n v="0"/>
    <s v="8/19/22"/>
    <s v="Sales"/>
    <s v="stat_1hn9nRJaLbI53NxPuSQgo90kRpbpKsFlwN4oEGNUTdO"/>
    <s v="Lost"/>
    <n v="0"/>
    <s v="OpportunityStatusType.Lost"/>
    <s v="cont_GMsZL3CTopRBARr55xQvg2GWvX7ZAphYOS1MKfh99Lg"/>
    <s v="Pragati Shinde"/>
    <m/>
    <s v="lead_IZVJYYOTgYfOR8j3VqG2cmYKVr5NDPtHONHqwMpVVed"/>
    <s v="Onama Consultants Pvt Ltd"/>
    <s v="Ankita Pingale"/>
    <s v="user_8jx3L2CDfrbzNnwYUv6Plfha6VxaSGsqcbTXR3sIBZi"/>
    <s v="Manish Balpande"/>
    <s v="2022-08-10 09:50:11.620000+00:00"/>
    <s v="2022-08-22 04:10:19.548000+00:00"/>
    <m/>
    <s v="Pune"/>
    <m/>
    <s v="2020-09-13 10:29:21+00:00"/>
    <m/>
    <n v="150"/>
    <m/>
    <m/>
    <m/>
    <m/>
    <m/>
    <m/>
    <m/>
    <s v="PAID_SOCIAL"/>
    <m/>
    <m/>
    <m/>
    <s v="Professional Services"/>
    <m/>
    <m/>
    <m/>
    <m/>
    <m/>
    <m/>
    <m/>
    <m/>
    <m/>
    <m/>
    <m/>
    <m/>
    <x v="3"/>
    <m/>
    <s v="user_1z3bdwgjF9RILRmuQPeXXGoPhafSi1mEgyb4l5sVEvN"/>
    <s v="Ankita Pingale"/>
    <m/>
    <m/>
    <s v="August"/>
    <s v="Gated Content"/>
    <m/>
    <m/>
    <s v="Nameless Lead"/>
    <m/>
    <m/>
    <m/>
    <s v="2020-12-06 09:56:15.855000+00:00"/>
    <s v="2022-09-09 07:44:34.292000+00:00"/>
    <s v="WC"/>
  </r>
  <r>
    <s v="Manish Balpande"/>
    <n v="250000"/>
    <s v="INR"/>
    <n v="0"/>
    <s v="8/19/22"/>
    <s v="Sales"/>
    <s v="stat_1hn9nRJaLbI53NxPuSQgo90kRpbpKsFlwN4oEGNUTdO"/>
    <s v="Lost"/>
    <n v="0"/>
    <s v="OpportunityStatusType.Lost"/>
    <s v="cont_GMsZL3CTopRBARr55xQvg2GWvX7ZAphYOS1MKfh99Lg"/>
    <s v="Pragati Shinde"/>
    <m/>
    <s v="lead_IZVJYYOTgYfOR8j3VqG2cmYKVr5NDPtHONHqwMpVVed"/>
    <s v="Onama Consultants Pvt Ltd"/>
    <s v="Ankita Pingale"/>
    <s v="user_8jx3L2CDfrbzNnwYUv6Plfha6VxaSGsqcbTXR3sIBZi"/>
    <s v="Manish Balpande"/>
    <s v="2022-07-05 11:49:52.447000+00:00"/>
    <s v="2022-08-22 04:09:58.823000+00:00"/>
    <m/>
    <s v="Pune"/>
    <m/>
    <s v="2020-09-13 10:29:21+00:00"/>
    <m/>
    <n v="150"/>
    <m/>
    <m/>
    <m/>
    <m/>
    <m/>
    <m/>
    <m/>
    <s v="PAID_SOCIAL"/>
    <m/>
    <m/>
    <m/>
    <s v="Professional Services"/>
    <m/>
    <m/>
    <m/>
    <m/>
    <m/>
    <m/>
    <m/>
    <m/>
    <m/>
    <m/>
    <m/>
    <m/>
    <x v="3"/>
    <m/>
    <s v="user_1z3bdwgjF9RILRmuQPeXXGoPhafSi1mEgyb4l5sVEvN"/>
    <s v="Ankita Pingale"/>
    <m/>
    <m/>
    <s v="August"/>
    <s v="Gated Content"/>
    <m/>
    <m/>
    <s v="Nameless Lead"/>
    <m/>
    <m/>
    <m/>
    <s v="2020-12-06 09:56:15.855000+00:00"/>
    <s v="2022-09-09 07:44:34.292000+00:00"/>
    <s v="GMC"/>
  </r>
  <r>
    <s v="Naveen Kumar"/>
    <n v="4800000"/>
    <s v="INR"/>
    <n v="100"/>
    <s v="8/20/22"/>
    <s v="Sales"/>
    <s v="stat_OZRiD1474QRJIpvnjHCZfiIvKcVD6mIKSSTzg8SwDVx"/>
    <s v="Won- Payment Completed"/>
    <n v="1"/>
    <s v="OpportunityStatusType.Won"/>
    <s v="cont_7ijTE5yDFe9Qxmg4jWaXd6HNStJTmHhtSe3JydbbtYU"/>
    <s v="Ashish Vyas"/>
    <s v="Special Thanks to Chetan, Vikas &amp; Sonal for all the Hard work towards closing this in the Absence of Naveen Kumar."/>
    <s v="lead_Ez8t1P9zR47iiOSwQBflTM3ZHNXoFc8ILdVIPqdaIAy"/>
    <s v="Toothsi"/>
    <s v="Sarvesh Pawar"/>
    <s v="user_P3f70h2AcefBkFTBZpvA9LgDbjTmUIXkqdKqHJ5evwA"/>
    <s v="Manojkumar Tinna"/>
    <s v="2022-06-03 07:30:14.602000+00:00"/>
    <s v="2022-08-20 15:26:27.510000+00:00"/>
    <m/>
    <s v="Mumbai"/>
    <m/>
    <m/>
    <m/>
    <n v="2800"/>
    <m/>
    <m/>
    <m/>
    <m/>
    <m/>
    <m/>
    <m/>
    <s v="PAID_SOCIAL"/>
    <m/>
    <m/>
    <m/>
    <s v="Health, Wellness &amp; Fitness"/>
    <m/>
    <m/>
    <m/>
    <m/>
    <m/>
    <m/>
    <m/>
    <m/>
    <m/>
    <m/>
    <m/>
    <m/>
    <x v="4"/>
    <m/>
    <s v="user_A8KOTZADnUtEQOLt4nSLAmteNStuGh80js75RYjrXVt"/>
    <s v="Sarvesh Pawar"/>
    <s v="Yogesh Shukla"/>
    <m/>
    <s v="August; March"/>
    <s v="Affiliate; Gated Content"/>
    <s v="Lusha"/>
    <m/>
    <s v="Employer Branding Playbook"/>
    <m/>
    <s v="Think Investments, Ramakant Sharma, Eight Roads Ventures, Mankekar Family Office, Dharmil Sheth"/>
    <m/>
    <s v="2021-12-09 09:17:38.074000+00:00"/>
    <s v="2022-10-19 05:13:32.225000+00:00"/>
    <s v="GMC"/>
  </r>
  <r>
    <s v="Vrushali Kummar"/>
    <n v="50000"/>
    <s v="INR"/>
    <n v="0"/>
    <d v="2022-01-08T00:00:00"/>
    <s v="Sales"/>
    <s v="stat_kcR4fZg7TU7jjk1jAVua3qGLRS4J5uFayEjK5j02wtv"/>
    <s v="Unqualified"/>
    <n v="0"/>
    <s v="OpportunityStatusType.Lost"/>
    <m/>
    <m/>
    <s v="GPA-Renewal - Plant 1"/>
    <s v="lead_EgwAV7TMRrJeW6XsmOcAMrtj0TRz7wATOU9rwltRS8P"/>
    <s v="Rucha Engineers P Ltd"/>
    <s v="Bhairavi Jog"/>
    <s v="user_TZzywQwym26DjuswO479pxRhNKX152z8X1haCx2vcst"/>
    <s v="Vrushali Kummar"/>
    <s v="2022-05-11 12:00:36.920000+00:00"/>
    <s v="2022-08-20 07:21:48.430000+00:00"/>
    <m/>
    <s v="Aurangabad"/>
    <m/>
    <m/>
    <m/>
    <n v="590"/>
    <m/>
    <m/>
    <m/>
    <m/>
    <m/>
    <m/>
    <m/>
    <s v="PAID_SOCIAL"/>
    <m/>
    <m/>
    <m/>
    <s v="Automotive; Manufacturing"/>
    <m/>
    <m/>
    <m/>
    <m/>
    <m/>
    <m/>
    <m/>
    <m/>
    <m/>
    <m/>
    <m/>
    <m/>
    <x v="9"/>
    <m/>
    <s v="user_228eUmsdKIb9OItgmiDq1zD4aPZ1eqiapbaLAGeBf8g"/>
    <s v="Bhairavi Jog"/>
    <m/>
    <m/>
    <s v="February; July; October"/>
    <s v="Gated Content"/>
    <s v="Naukri.com"/>
    <m/>
    <s v="Employee Engagement Handbook"/>
    <m/>
    <m/>
    <m/>
    <s v="2021-07-09 10:50:04.171000+00:00"/>
    <s v="2022-10-19 01:43:24.619000+00:00"/>
    <s v="GPA"/>
  </r>
  <r>
    <s v="Tejas Kulkarni"/>
    <n v="300000"/>
    <s v="INR"/>
    <n v="0"/>
    <s v="8/31/22"/>
    <s v="Sales"/>
    <s v="stat_1hn9nRJaLbI53NxPuSQgo90kRpbpKsFlwN4oEGNUTdO"/>
    <s v="Lost"/>
    <n v="0"/>
    <s v="OpportunityStatusType.Lost"/>
    <m/>
    <m/>
    <s v="GMC-Fresh. They went ahead with plum two weeks back"/>
    <s v="lead_9q8VHzuiNVpHl2Ap84unnsokhKE4LF4w3fJnTR8QRXv"/>
    <s v="Plotline"/>
    <s v="Bharti Bankey"/>
    <s v="user_kbtBHYtBjVDNyI72HTF6C1SCvC7yVBiA6OrBOy3t96U"/>
    <s v="Tejas Kulkarni"/>
    <s v="2022-07-20 06:26:10.614000+00:00"/>
    <s v="2022-08-20 13:57:21.191000+00:00"/>
    <m/>
    <s v="Bangalore"/>
    <m/>
    <s v="2022-07-18 09:06:06+00:00"/>
    <m/>
    <n v="10"/>
    <m/>
    <m/>
    <m/>
    <m/>
    <m/>
    <m/>
    <m/>
    <m/>
    <m/>
    <m/>
    <m/>
    <s v="IT Services &amp; IT Consulting"/>
    <m/>
    <m/>
    <m/>
    <m/>
    <m/>
    <m/>
    <m/>
    <m/>
    <m/>
    <m/>
    <m/>
    <m/>
    <x v="3"/>
    <m/>
    <s v="user_aM3WaaSUQQmaNnsm9l2FQRVWUEr8RN2ZdXzsuQUalQ3"/>
    <s v="Bharti Bankey"/>
    <m/>
    <m/>
    <m/>
    <s v="Inbound"/>
    <s v="Inbound via website"/>
    <m/>
    <s v="Employee Count 25"/>
    <m/>
    <m/>
    <m/>
    <s v="2022-07-18 09:07:41.665000+00:00"/>
    <s v="2022-09-23 10:29:45.167000+00:00"/>
    <m/>
  </r>
  <r>
    <s v="Vivek Singh"/>
    <n v="1200000"/>
    <s v="INR"/>
    <n v="0"/>
    <s v="8/21/22"/>
    <s v="Sales"/>
    <s v="stat_1hn9nRJaLbI53NxPuSQgo90kRpbpKsFlwN4oEGNUTdO"/>
    <s v="Lost"/>
    <n v="0"/>
    <s v="OpportunityStatusType.Lost"/>
    <m/>
    <m/>
    <s v="GMC-renewal"/>
    <s v="lead_xBgP2SAuPIsbhdEsYfmRV6c4d12K7Bwe9QpA1uVwivH"/>
    <s v="Gain-Insights"/>
    <s v="Bharti Bankey"/>
    <s v="user_6dalmZ7hmWD47jhCVGdU1SSEcFMsz9rWtW2jPORgJvj"/>
    <s v="Vivek Singh"/>
    <s v="2022-04-27 06:36:09.640000+00:00"/>
    <s v="2022-08-19 14:18:02.682000+00:00"/>
    <m/>
    <s v="Bangalore"/>
    <m/>
    <s v="2022-04-26 09:47:22+00:00"/>
    <m/>
    <n v="150"/>
    <m/>
    <m/>
    <m/>
    <m/>
    <m/>
    <m/>
    <m/>
    <s v="DIRECT_TRAFFIC"/>
    <m/>
    <m/>
    <m/>
    <s v="Digital Marketing &amp; Advertising"/>
    <m/>
    <m/>
    <m/>
    <m/>
    <m/>
    <m/>
    <m/>
    <m/>
    <m/>
    <m/>
    <m/>
    <m/>
    <x v="14"/>
    <m/>
    <s v="user_aM3WaaSUQQmaNnsm9l2FQRVWUEr8RN2ZdXzsuQUalQ3"/>
    <s v="Bharti Bankey"/>
    <m/>
    <m/>
    <s v="August"/>
    <s v="Inbound"/>
    <s v="Inbound via website"/>
    <m/>
    <s v="Employee Count 100"/>
    <m/>
    <m/>
    <m/>
    <s v="2022-03-09 05:21:55.073000+00:00"/>
    <s v="2022-08-26 06:04:27.573000+00:00"/>
    <m/>
  </r>
  <r>
    <s v="Navin Panjwani"/>
    <n v="75000"/>
    <s v="INR"/>
    <n v="100"/>
    <s v="8/19/22"/>
    <s v="Sales"/>
    <s v="stat_OZRiD1474QRJIpvnjHCZfiIvKcVD6mIKSSTzg8SwDVx"/>
    <s v="Won- Payment Completed"/>
    <n v="1"/>
    <s v="OpportunityStatusType.Won"/>
    <s v="cont_er4e8uDcUscinclBgy00eyhDP3lE17wiS2to3Xb06KL"/>
    <s v="Renilda Nathalia"/>
    <m/>
    <s v="lead_boJvjUc6H6honsmOaL8GrnOWWcA6xnoCTWuM7eV3zfZ"/>
    <s v="Wizqart"/>
    <s v="Vinoth Mohan"/>
    <s v="user_sD3YjSs92XKUfD0OPHeo886g6tW6aCM0iUhX5VVUuJi"/>
    <s v="Navin Panjwani"/>
    <s v="2022-05-13 13:19:31.106000+00:00"/>
    <s v="2022-08-20 05:29:27.617000+00:00"/>
    <m/>
    <s v="Mumbai"/>
    <m/>
    <m/>
    <m/>
    <n v="28"/>
    <m/>
    <m/>
    <m/>
    <m/>
    <m/>
    <m/>
    <m/>
    <m/>
    <m/>
    <m/>
    <m/>
    <m/>
    <m/>
    <m/>
    <m/>
    <m/>
    <m/>
    <m/>
    <m/>
    <m/>
    <m/>
    <m/>
    <m/>
    <m/>
    <x v="3"/>
    <m/>
    <s v="user_N2Wvx57ff3o0vmVPS4RR0gXHdA5qVZKmxAMYwKh2zLa"/>
    <s v="Vinoth Mohan"/>
    <s v="Shahid Shaikh"/>
    <m/>
    <s v="August"/>
    <s v="Gated Content"/>
    <m/>
    <n v="300000"/>
    <s v="Employee Wellness Handbook"/>
    <m/>
    <m/>
    <m/>
    <s v="2022-03-29 03:45:27.382000+00:00"/>
    <s v="2022-10-06 04:00:05.136000+00:00"/>
    <s v="GMC"/>
  </r>
  <r>
    <s v="Vikas Gupta"/>
    <n v="2800000"/>
    <s v="INR"/>
    <n v="0"/>
    <s v="8/19/22"/>
    <s v="Sales"/>
    <s v="stat_1hn9nRJaLbI53NxPuSQgo90kRpbpKsFlwN4oEGNUTdO"/>
    <s v="Lost"/>
    <n v="0"/>
    <s v="OpportunityStatusType.Lost"/>
    <s v="cont_cIhGGmp3PtwavqAbpdtdhh8O1kvkdrHqll9SRUiRa7c"/>
    <s v="Nitin Sonar"/>
    <s v="The client has closed with ICICI Lombard in 28L, where our final price was 28.5L."/>
    <s v="lead_SirIUaQc8Fbhj6jzNWHsdxSCxAV5n60wfdyxAL7faTF"/>
    <s v="KLT Automotive &amp; Tubular Products Ltd"/>
    <s v="Aditya Binani"/>
    <s v="user_lccnw70UrYzjPcbxrA5N9qp8LF1vx6aP08yPEdeU06P"/>
    <s v="Vikas Gupta"/>
    <s v="2022-06-21 06:38:14.756000+00:00"/>
    <s v="2022-08-20 06:31:27.837000+00:00"/>
    <m/>
    <s v="Mumbai"/>
    <m/>
    <m/>
    <m/>
    <n v="223"/>
    <m/>
    <m/>
    <m/>
    <m/>
    <m/>
    <m/>
    <m/>
    <m/>
    <m/>
    <m/>
    <m/>
    <s v="Manufacturing"/>
    <m/>
    <m/>
    <m/>
    <m/>
    <m/>
    <m/>
    <m/>
    <m/>
    <m/>
    <m/>
    <m/>
    <m/>
    <x v="4"/>
    <m/>
    <s v="user_g5Yw4Z4XnIbmcGhJO80vdtFdd5ElcDlgYO3q8l82ODn"/>
    <s v="Aditya Binani"/>
    <m/>
    <m/>
    <s v="August"/>
    <s v="Cold Call"/>
    <s v="Mr. E"/>
    <m/>
    <m/>
    <m/>
    <m/>
    <m/>
    <s v="2021-09-20 12:04:11.084000+00:00"/>
    <s v="2022-10-19 09:25:59.173000+00:00"/>
    <s v="GMC"/>
  </r>
  <r>
    <s v="Tejas Kulkarni"/>
    <n v="1000000"/>
    <s v="INR"/>
    <n v="0"/>
    <s v="8/22/22"/>
    <s v="Sales"/>
    <s v="stat_1hn9nRJaLbI53NxPuSQgo90kRpbpKsFlwN4oEGNUTdO"/>
    <s v="Lost"/>
    <n v="0"/>
    <s v="OpportunityStatusType.Lost"/>
    <m/>
    <m/>
    <s v="No response from CEO since a very long time"/>
    <s v="lead_Q9RN1ulRMPX4P1DdaPi6EfV85Ondi0OEZvKllIgsSOu"/>
    <s v="Confirmare"/>
    <s v="Kaushlya Bhavsar"/>
    <s v="user_kbtBHYtBjVDNyI72HTF6C1SCvC7yVBiA6OrBOy3t96U"/>
    <s v="Tejas Kulkarni"/>
    <s v="2022-04-20 12:37:30.233000+00:00"/>
    <s v="2022-08-19 08:51:29.560000+00:00"/>
    <m/>
    <s v="Kolkata"/>
    <m/>
    <s v="2022-04-20 06:35:58+00:00"/>
    <m/>
    <n v="100"/>
    <m/>
    <m/>
    <m/>
    <m/>
    <m/>
    <m/>
    <m/>
    <s v="DIRECT_TRAFFIC"/>
    <m/>
    <m/>
    <m/>
    <m/>
    <m/>
    <m/>
    <m/>
    <m/>
    <m/>
    <m/>
    <m/>
    <m/>
    <m/>
    <m/>
    <m/>
    <m/>
    <x v="3"/>
    <m/>
    <s v="user_g5Yw4Z4XnIbmcGhJO80vdtFdd5ElcDlgYO3q8l82ODn"/>
    <s v="Aditya Binani"/>
    <m/>
    <m/>
    <m/>
    <s v="Inbound"/>
    <s v="Inbound via website"/>
    <m/>
    <s v="Employee Count 100"/>
    <m/>
    <m/>
    <m/>
    <s v="2022-04-20 06:38:40.092000+00:00"/>
    <s v="2022-10-10 09:22:39.889000+00:00"/>
    <s v="GMC"/>
  </r>
  <r>
    <s v="Manish Balpande"/>
    <n v="1000000"/>
    <s v="INR"/>
    <n v="0"/>
    <d v="2022-01-09T00:00:00"/>
    <s v="Sales"/>
    <s v="stat_kcR4fZg7TU7jjk1jAVua3qGLRS4J5uFayEjK5j02wtv"/>
    <s v="Unqualified"/>
    <n v="0"/>
    <s v="OpportunityStatusType.Lost"/>
    <m/>
    <m/>
    <s v="GMC (Renewal)"/>
    <s v="lead_eA7aOgD1CIJ556txPOVKLBaNxOiIwNDEjHWFprHExsC"/>
    <s v="Customized Energy Solutions"/>
    <s v="Pranav Kenjale"/>
    <s v="user_8jx3L2CDfrbzNnwYUv6Plfha6VxaSGsqcbTXR3sIBZi"/>
    <s v="Manish Balpande"/>
    <s v="2022-06-23 08:55:40.694000+00:00"/>
    <s v="2022-08-19 09:54:33.784000+00:00"/>
    <m/>
    <s v="Pune"/>
    <m/>
    <m/>
    <m/>
    <n v="96"/>
    <m/>
    <m/>
    <m/>
    <m/>
    <m/>
    <m/>
    <m/>
    <m/>
    <m/>
    <m/>
    <m/>
    <s v="Utilities &amp; Textile"/>
    <m/>
    <m/>
    <m/>
    <m/>
    <m/>
    <m/>
    <m/>
    <m/>
    <m/>
    <m/>
    <m/>
    <m/>
    <x v="5"/>
    <m/>
    <s v="user_x9AtbGLhDmWYC9XAmYdfwBt9yiXbgMhBuZpIoFuN8Cd"/>
    <s v="Pranav Kenjale"/>
    <m/>
    <m/>
    <s v="September"/>
    <s v="Cold Call"/>
    <s v="Mr. E"/>
    <m/>
    <m/>
    <m/>
    <m/>
    <m/>
    <s v="2022-05-23 07:04:21.755000+00:00"/>
    <s v="2022-09-01 12:11:39.573000+00:00"/>
    <m/>
  </r>
  <r>
    <s v="Tejas Kulkarni"/>
    <n v="200000"/>
    <s v="INR"/>
    <n v="0"/>
    <s v="8/19/22"/>
    <s v="Sales"/>
    <s v="stat_kcR4fZg7TU7jjk1jAVua3qGLRS4J5uFayEjK5j02wtv"/>
    <s v="Unqualified"/>
    <n v="0"/>
    <s v="OpportunityStatusType.Lost"/>
    <s v="cont_SvEru8duFlNla6ARz93x7wKmhOPaWHuqBYKXOTdXG7s"/>
    <m/>
    <s v="for 60 emps"/>
    <s v="lead_YjSjpPyjev9ws8tGcPy1GTcARqkXXlSCoxsUDIOKfdU"/>
    <s v="Delta X"/>
    <s v="Prateek Wadhwa"/>
    <s v="user_kbtBHYtBjVDNyI72HTF6C1SCvC7yVBiA6OrBOy3t96U"/>
    <s v="Tejas Kulkarni"/>
    <s v="2022-04-27 08:51:32.781000+00:00"/>
    <s v="2022-08-19 08:56:08.875000+00:00"/>
    <m/>
    <s v="Mumbai"/>
    <m/>
    <s v="2022-04-09 04:41:48+00:00"/>
    <m/>
    <n v="100"/>
    <m/>
    <m/>
    <m/>
    <m/>
    <m/>
    <m/>
    <m/>
    <m/>
    <m/>
    <m/>
    <m/>
    <m/>
    <m/>
    <m/>
    <m/>
    <m/>
    <m/>
    <m/>
    <m/>
    <m/>
    <m/>
    <m/>
    <m/>
    <m/>
    <x v="3"/>
    <m/>
    <s v="user_FdWFezbLzkYQcGsBUsjZO25nr2poK2nRbqV47Rs5Kfm"/>
    <s v="Prateek Wadhwa"/>
    <m/>
    <m/>
    <m/>
    <s v="Inbound"/>
    <s v="Inbound via website"/>
    <m/>
    <s v="Employee Count 100"/>
    <m/>
    <m/>
    <m/>
    <s v="2022-04-09 04:44:15.730000+00:00"/>
    <s v="2022-08-27 08:09:24.940000+00:00"/>
    <s v="GMC"/>
  </r>
  <r>
    <s v="Chetan Kumar"/>
    <n v="7500000"/>
    <s v="INR"/>
    <n v="0"/>
    <s v="8/26/22"/>
    <s v="Sales"/>
    <s v="stat_kcR4fZg7TU7jjk1jAVua3qGLRS4J5uFayEjK5j02wtv"/>
    <s v="Unqualified"/>
    <n v="0"/>
    <s v="OpportunityStatusType.Lost"/>
    <s v="cont_6mzXPifUoCPVPQ3hG6goxfjZnGfsaHlNohTPLYh0ELX"/>
    <s v="Sunil Gurav"/>
    <m/>
    <s v="lead_EI8m6ZmSAlS2EWkN2hpAZypXgmi6p73FGQRHRq5VQZ8"/>
    <s v="Bisleri International"/>
    <s v="Vinoth Mohan"/>
    <s v="user_hAuUqCTCw5r4tCUrswIWPSW7LJ1XIBbttZVmJkxmzGq"/>
    <s v="Chetan Kumar"/>
    <s v="2022-06-06 05:53:53.899000+00:00"/>
    <s v="2022-08-19 06:00:41.898000+00:00"/>
    <m/>
    <s v="Mumbai"/>
    <m/>
    <m/>
    <m/>
    <n v="600"/>
    <m/>
    <m/>
    <m/>
    <m/>
    <m/>
    <m/>
    <m/>
    <m/>
    <m/>
    <m/>
    <m/>
    <m/>
    <m/>
    <m/>
    <m/>
    <m/>
    <m/>
    <m/>
    <m/>
    <m/>
    <m/>
    <m/>
    <m/>
    <m/>
    <x v="3"/>
    <m/>
    <s v="user_N2Wvx57ff3o0vmVPS4RR0gXHdA5qVZKmxAMYwKh2zLa"/>
    <s v="Vinoth Mohan"/>
    <m/>
    <m/>
    <s v="August"/>
    <s v="Gated Content"/>
    <m/>
    <s v="150000, 3250000, 750000"/>
    <s v="Employee Engagement Handbook"/>
    <m/>
    <m/>
    <m/>
    <s v="2022-04-19 17:59:03.585000+00:00"/>
    <s v="2022-09-09 11:33:46.350000+00:00"/>
    <s v="GMC"/>
  </r>
  <r>
    <s v="Prateek Wadhwa"/>
    <n v="30000"/>
    <s v="INR"/>
    <n v="0"/>
    <s v="9/30/22"/>
    <s v="Sales"/>
    <s v="stat_1hn9nRJaLbI53NxPuSQgo90kRpbpKsFlwN4oEGNUTdO"/>
    <s v="Lost"/>
    <n v="0"/>
    <s v="OpportunityStatusType.Lost"/>
    <s v="cont_eW5W27130oMSi7XLvWFHI3djGiWzxGNtVzRa2eY3Qeh"/>
    <s v="Maddie"/>
    <s v="No budget"/>
    <s v="lead_f0s0yX7d9ekroW1ZCIhAPu6b4PdY5wR3FrENql310bB"/>
    <s v="Glad U Came(Fresh)"/>
    <s v="Nikhil Ahuja"/>
    <s v="user_FdWFezbLzkYQcGsBUsjZO25nr2poK2nRbqV47Rs5Kfm"/>
    <s v="Prateek Wadhwa"/>
    <s v="2022-07-19 10:26:57.757000+00:00"/>
    <s v="2022-08-19 08:08:39.702000+00:00"/>
    <m/>
    <s v="Mumbai"/>
    <m/>
    <m/>
    <m/>
    <n v="17"/>
    <m/>
    <m/>
    <s v="Facebook"/>
    <m/>
    <m/>
    <m/>
    <m/>
    <s v="PAID_SOCIAL"/>
    <m/>
    <m/>
    <m/>
    <s v="Digital Marketing &amp; Advertising"/>
    <m/>
    <m/>
    <m/>
    <m/>
    <m/>
    <m/>
    <m/>
    <m/>
    <m/>
    <m/>
    <m/>
    <m/>
    <x v="3"/>
    <m/>
    <s v="user_ocHSJH83OJnHCvKyMbjx8WOOK8PMgAUGIj1qK0q0dMV"/>
    <s v="Nikhil Ahuja"/>
    <m/>
    <m/>
    <m/>
    <s v="Gated Content"/>
    <m/>
    <m/>
    <s v="Employee Engagement Handbook"/>
    <m/>
    <m/>
    <m/>
    <s v="2022-07-11 06:56:21.246000+00:00"/>
    <s v="2022-08-19 08:08:50.927000+00:00"/>
    <s v="GMC"/>
  </r>
  <r>
    <s v="Tejas Kulkarni"/>
    <n v="1500000"/>
    <s v="INR"/>
    <n v="0"/>
    <s v="8/17/22"/>
    <s v="Sales"/>
    <s v="stat_1hn9nRJaLbI53NxPuSQgo90kRpbpKsFlwN4oEGNUTdO"/>
    <s v="Lost"/>
    <n v="0"/>
    <s v="OpportunityStatusType.Lost"/>
    <s v="cont_l8J2TXD7xp1IMx53mJyhoXGvJirvUg6BvXC0xo1zER2"/>
    <s v="Amy"/>
    <s v="Kenko + Policy bazaar. No competitive quotes available with us"/>
    <s v="lead_2rxdYGjN76gF29iT71kq4lnXI3DKpBqSovILpQFGdQr"/>
    <s v="Dhwani Rural Information Systems Pvt. Ltd."/>
    <s v="Sarvesh Pawar"/>
    <s v="user_kbtBHYtBjVDNyI72HTF6C1SCvC7yVBiA6OrBOy3t96U"/>
    <s v="Tejas Kulkarni"/>
    <s v="2022-07-13 09:26:00.229000+00:00"/>
    <s v="2022-08-19 08:51:00.193000+00:00"/>
    <m/>
    <s v="Gurgaon"/>
    <m/>
    <m/>
    <m/>
    <n v="100"/>
    <m/>
    <m/>
    <m/>
    <m/>
    <m/>
    <m/>
    <m/>
    <m/>
    <m/>
    <m/>
    <m/>
    <s v="Others"/>
    <m/>
    <m/>
    <m/>
    <m/>
    <m/>
    <m/>
    <m/>
    <m/>
    <m/>
    <m/>
    <m/>
    <m/>
    <x v="3"/>
    <m/>
    <s v="user_A8KOTZADnUtEQOLt4nSLAmteNStuGh80js75RYjrXVt"/>
    <s v="Sarvesh Pawar"/>
    <m/>
    <m/>
    <s v="August"/>
    <s v="Gated Content"/>
    <m/>
    <m/>
    <s v="Downloaded the guide: Designing employee healthcare plan"/>
    <m/>
    <m/>
    <m/>
    <s v="2021-10-12 16:51:49.405000+00:00"/>
    <s v="2022-09-09 13:49:54.215000+00:00"/>
    <s v="GMC"/>
  </r>
  <r>
    <s v="Chetan Kumar"/>
    <n v="2000000"/>
    <s v="INR"/>
    <n v="0"/>
    <s v="8/19/22"/>
    <s v="Sales"/>
    <s v="stat_1hn9nRJaLbI53NxPuSQgo90kRpbpKsFlwN4oEGNUTdO"/>
    <s v="Lost"/>
    <n v="0"/>
    <s v="OpportunityStatusType.Lost"/>
    <m/>
    <m/>
    <s v="GMC"/>
    <s v="lead_ddwxeLxg3cvRkPgQjKjPdrD4dxQpcGF6aBaBG9YVSRT"/>
    <s v="Calyx Chemicals &amp; Pharmaceuticals Ltd."/>
    <s v="Aditya Binani"/>
    <s v="user_hAuUqCTCw5r4tCUrswIWPSW7LJ1XIBbttZVmJkxmzGq"/>
    <s v="Chetan Kumar"/>
    <s v="2022-07-27 06:49:00.918000+00:00"/>
    <s v="2022-08-19 05:52:46.684000+00:00"/>
    <m/>
    <s v="Mumbai"/>
    <m/>
    <m/>
    <m/>
    <n v="267"/>
    <m/>
    <m/>
    <m/>
    <m/>
    <m/>
    <m/>
    <m/>
    <m/>
    <m/>
    <m/>
    <m/>
    <s v="Manufacturing"/>
    <m/>
    <m/>
    <m/>
    <m/>
    <m/>
    <m/>
    <m/>
    <m/>
    <m/>
    <m/>
    <m/>
    <m/>
    <x v="5"/>
    <m/>
    <s v="user_g5Yw4Z4XnIbmcGhJO80vdtFdd5ElcDlgYO3q8l82ODn"/>
    <s v="Aditya Binani"/>
    <m/>
    <m/>
    <s v="August"/>
    <s v="Cold Call"/>
    <s v="Lusha"/>
    <m/>
    <s v="Pharma"/>
    <m/>
    <m/>
    <m/>
    <s v="2022-02-15 08:52:43.734000+00:00"/>
    <s v="2022-09-08 04:37:19.998000+00:00"/>
    <m/>
  </r>
  <r>
    <s v="Abhiroop Ganguly"/>
    <n v="2300000"/>
    <s v="INR"/>
    <n v="0"/>
    <s v="8/18/22"/>
    <s v="Sales"/>
    <s v="stat_1hn9nRJaLbI53NxPuSQgo90kRpbpKsFlwN4oEGNUTdO"/>
    <s v="Lost"/>
    <n v="0"/>
    <s v="OpportunityStatusType.Lost"/>
    <m/>
    <m/>
    <s v="GMC (Renewal)"/>
    <s v="lead_3lY94U9CUDpmrIp82F47x3oPCHI7aZngvZGVvvvjzyl"/>
    <s v="MRC Logistics"/>
    <s v="Pranav Kenjale"/>
    <s v="user_jbppzD9HyqqioXDaUzrIJfkBW97sQdk5kSNPsBKGx0r"/>
    <s v="Pranaav Marathe"/>
    <s v="2022-07-27 07:48:54.113000+00:00"/>
    <s v="2022-08-19 05:50:44.412000+00:00"/>
    <m/>
    <s v="Pune"/>
    <m/>
    <m/>
    <m/>
    <n v="250"/>
    <m/>
    <m/>
    <m/>
    <m/>
    <m/>
    <m/>
    <m/>
    <m/>
    <m/>
    <m/>
    <m/>
    <s v="Education; Transportation &amp; Logistics"/>
    <m/>
    <m/>
    <m/>
    <m/>
    <m/>
    <m/>
    <m/>
    <m/>
    <m/>
    <m/>
    <m/>
    <m/>
    <x v="14"/>
    <m/>
    <s v="user_6hRQhcoLhZEDUBYaw3vS7rv6T5582sGfXq4jNRqTfUU"/>
    <s v="Aishwarya Nyayadhish"/>
    <s v="Anjali Nishu"/>
    <m/>
    <s v="August"/>
    <s v="Cold Call"/>
    <s v="Naukri.com"/>
    <m/>
    <s v="AM Opps - Sachin"/>
    <m/>
    <m/>
    <m/>
    <s v="2021-08-18 08:36:19.020000+00:00"/>
    <s v="2022-10-10 07:30:46.408000+00:00"/>
    <m/>
  </r>
  <r>
    <s v="Vivek Singh"/>
    <n v="1000000"/>
    <s v="INR"/>
    <n v="0"/>
    <s v="9/30/22"/>
    <s v="Sales"/>
    <s v="stat_kcR4fZg7TU7jjk1jAVua3qGLRS4J5uFayEjK5j02wtv"/>
    <s v="Unqualified"/>
    <n v="0"/>
    <s v="OpportunityStatusType.Lost"/>
    <s v="cont_KWRDG1uPn0rqzcQAMNwt8xRoCQWsxGN9T66VruschM5"/>
    <s v="Shilpa Jnanesh"/>
    <s v="GTLI Fresh"/>
    <s v="lead_FpY0Qr8YrKr4EQnNShbz9feLNEkVdcAj6KiI9z6F62M"/>
    <s v="rProcess (Fresh)"/>
    <s v="Daya Gowda"/>
    <s v="user_P3f70h2AcefBkFTBZpvA9LgDbjTmUIXkqdKqHJ5evwA"/>
    <s v="Manojkumar Tinna"/>
    <s v="2022-08-11 06:31:23.476000+00:00"/>
    <s v="2022-08-19 04:07:42.049000+00:00"/>
    <m/>
    <s v="Bangalore"/>
    <m/>
    <m/>
    <m/>
    <n v="1000"/>
    <m/>
    <m/>
    <m/>
    <m/>
    <m/>
    <m/>
    <m/>
    <s v="PAID_SOCIAL"/>
    <m/>
    <m/>
    <m/>
    <m/>
    <m/>
    <m/>
    <m/>
    <m/>
    <m/>
    <m/>
    <m/>
    <m/>
    <m/>
    <m/>
    <m/>
    <m/>
    <x v="3"/>
    <m/>
    <s v="user_encRk5bIEFN6ZA11h4WH2AdZTiZpogLSlMIaj0E30SZ"/>
    <s v="Daya Gowda"/>
    <m/>
    <m/>
    <s v="July"/>
    <s v="Gated Content"/>
    <m/>
    <m/>
    <s v="Employee Engagement Handbook"/>
    <m/>
    <m/>
    <m/>
    <s v="2022-07-07 01:52:58.629000+00:00"/>
    <s v="2022-08-22 10:35:49.002000+00:00"/>
    <m/>
  </r>
  <r>
    <s v="Vivek Singh"/>
    <n v="500000"/>
    <s v="INR"/>
    <n v="0"/>
    <s v="8/22/22"/>
    <s v="Sales"/>
    <s v="stat_kcR4fZg7TU7jjk1jAVua3qGLRS4J5uFayEjK5j02wtv"/>
    <s v="Unqualified"/>
    <n v="0"/>
    <s v="OpportunityStatusType.Lost"/>
    <s v="cont_aR2mSSRSBzguiMgPlIHrvR84IOo1vCsupVcUU97M7yb"/>
    <s v="Aarushi Goel"/>
    <m/>
    <s v="lead_fTkeKMnrvEEUw6hBrKwgcLMDmpP0RLYM400ekkOcWHR"/>
    <s v="BetterPlace"/>
    <s v="Sarvesh Pawar"/>
    <s v="user_6dalmZ7hmWD47jhCVGdU1SSEcFMsz9rWtW2jPORgJvj"/>
    <s v="Vivek Singh"/>
    <s v="2022-07-06 12:18:37.331000+00:00"/>
    <s v="2022-08-19 03:28:35.571000+00:00"/>
    <m/>
    <s v="Bangalore"/>
    <m/>
    <m/>
    <m/>
    <n v="446"/>
    <m/>
    <m/>
    <m/>
    <m/>
    <m/>
    <m/>
    <m/>
    <m/>
    <m/>
    <m/>
    <m/>
    <s v="IT Services &amp; IT Consulting"/>
    <m/>
    <m/>
    <m/>
    <m/>
    <m/>
    <m/>
    <m/>
    <m/>
    <m/>
    <m/>
    <m/>
    <m/>
    <x v="10"/>
    <m/>
    <s v="user_A8KOTZADnUtEQOLt4nSLAmteNStuGh80js75RYjrXVt"/>
    <s v="Sarvesh Pawar"/>
    <m/>
    <m/>
    <s v="August"/>
    <s v="Cold Call; Gated Content"/>
    <s v="Naukri.com"/>
    <m/>
    <s v="Employee Engagement Handbook"/>
    <m/>
    <m/>
    <m/>
    <s v="2022-03-07 05:56:15.812000+00:00"/>
    <s v="2022-09-09 11:33:38.650000+00:00"/>
    <s v="GPA"/>
  </r>
  <r>
    <s v="Sreenivas Hatti"/>
    <n v="2500000"/>
    <s v="INR"/>
    <n v="0"/>
    <s v="9/30/22"/>
    <s v="Sales"/>
    <s v="stat_kcR4fZg7TU7jjk1jAVua3qGLRS4J5uFayEjK5j02wtv"/>
    <s v="Unqualified"/>
    <n v="0"/>
    <s v="OpportunityStatusType.Lost"/>
    <s v="cont_oRDCbiAMCIIncicFN6Py61phiSeDFzf9eDjNR0tEiIj"/>
    <s v="Mallikarjun Patil"/>
    <s v="GMC - Renewal in September; 1+3; 500 employees"/>
    <s v="lead_r6uMcDSJCZe9H8OkFwihWfzEB0m7OQE7Hozoeg4eFLK"/>
    <s v="N. Ranga Rao &amp; Sons Pvt. Ltd."/>
    <s v="Shreenath Bhat"/>
    <s v="user_P3f70h2AcefBkFTBZpvA9LgDbjTmUIXkqdKqHJ5evwA"/>
    <s v="Manojkumar Tinna"/>
    <s v="2022-06-23 07:00:44.588000+00:00"/>
    <s v="2022-08-19 03:56:49.607000+00:00"/>
    <m/>
    <s v="Bangalore"/>
    <m/>
    <m/>
    <m/>
    <n v="3500"/>
    <m/>
    <m/>
    <m/>
    <m/>
    <m/>
    <m/>
    <m/>
    <s v="PAID_SOCIAL"/>
    <m/>
    <m/>
    <m/>
    <m/>
    <m/>
    <m/>
    <m/>
    <m/>
    <m/>
    <m/>
    <m/>
    <m/>
    <m/>
    <m/>
    <m/>
    <m/>
    <x v="3"/>
    <m/>
    <s v="user_vMd4rmcrSbjykdyL2J7rrYn84SWdcNc5FKligrmItPw"/>
    <s v="Shreenath Bhat"/>
    <m/>
    <m/>
    <s v="September"/>
    <s v="Gated Content"/>
    <m/>
    <m/>
    <s v="Employee Engagement Handbook"/>
    <m/>
    <m/>
    <m/>
    <s v="2022-05-31 11:32:44.242000+00:00"/>
    <s v="2022-08-19 03:56:57.428000+00:00"/>
    <s v="GMC"/>
  </r>
  <r>
    <s v="Sreenivas Hatti"/>
    <n v="100000"/>
    <s v="INR"/>
    <n v="0"/>
    <s v="9/30/22"/>
    <s v="Sales"/>
    <s v="stat_kcR4fZg7TU7jjk1jAVua3qGLRS4J5uFayEjK5j02wtv"/>
    <s v="Unqualified"/>
    <n v="0"/>
    <s v="OpportunityStatusType.Lost"/>
    <s v="cont_oRDCbiAMCIIncicFN6Py61phiSeDFzf9eDjNR0tEiIj"/>
    <s v="Mallikarjun Patil"/>
    <s v="GPA - Renewal"/>
    <s v="lead_r6uMcDSJCZe9H8OkFwihWfzEB0m7OQE7Hozoeg4eFLK"/>
    <s v="N. Ranga Rao &amp; Sons Pvt. Ltd."/>
    <s v="Shreenath Bhat"/>
    <s v="user_P3f70h2AcefBkFTBZpvA9LgDbjTmUIXkqdKqHJ5evwA"/>
    <s v="Manojkumar Tinna"/>
    <s v="2022-06-23 07:01:56.068000+00:00"/>
    <s v="2022-08-19 03:56:57.370000+00:00"/>
    <m/>
    <s v="Bangalore"/>
    <m/>
    <m/>
    <m/>
    <n v="3500"/>
    <m/>
    <m/>
    <m/>
    <m/>
    <m/>
    <m/>
    <m/>
    <s v="PAID_SOCIAL"/>
    <m/>
    <m/>
    <m/>
    <m/>
    <m/>
    <m/>
    <m/>
    <m/>
    <m/>
    <m/>
    <m/>
    <m/>
    <m/>
    <m/>
    <m/>
    <m/>
    <x v="3"/>
    <m/>
    <s v="user_vMd4rmcrSbjykdyL2J7rrYn84SWdcNc5FKligrmItPw"/>
    <s v="Shreenath Bhat"/>
    <m/>
    <m/>
    <s v="September"/>
    <s v="Gated Content"/>
    <m/>
    <m/>
    <s v="Employee Engagement Handbook"/>
    <m/>
    <m/>
    <m/>
    <s v="2022-05-31 11:32:44.242000+00:00"/>
    <s v="2022-08-19 03:56:57.428000+00:00"/>
    <s v="GPA"/>
  </r>
  <r>
    <s v="Mayur Gadiyar"/>
    <n v="29580"/>
    <s v="INR"/>
    <n v="100"/>
    <s v="8/18/22"/>
    <s v="Sales"/>
    <s v="stat_OZRiD1474QRJIpvnjHCZfiIvKcVD6mIKSSTzg8SwDVx"/>
    <s v="Won- Payment Completed"/>
    <n v="1"/>
    <s v="OpportunityStatusType.Won"/>
    <m/>
    <m/>
    <s v="GPA"/>
    <s v="lead_bXQ0jw9ermvyVCfx5VvQGNzRSXg246BPbR3gus89J4S"/>
    <s v="Datazymes"/>
    <s v="Aditya Binani"/>
    <s v="user_bdUPAGjcS7p6513So3N4g3aWNS5HuBuVJi7bvCPAsLt"/>
    <s v="Mayur Gadiyar"/>
    <s v="2022-07-26 11:23:03.783000+00:00"/>
    <s v="2022-08-18 17:25:03.504000+00:00"/>
    <m/>
    <s v="Bangalore"/>
    <m/>
    <m/>
    <m/>
    <n v="110"/>
    <m/>
    <m/>
    <m/>
    <m/>
    <m/>
    <m/>
    <m/>
    <s v="PAID_SOCIAL"/>
    <m/>
    <m/>
    <m/>
    <s v="Others"/>
    <m/>
    <m/>
    <m/>
    <m/>
    <m/>
    <m/>
    <m/>
    <m/>
    <m/>
    <m/>
    <m/>
    <m/>
    <x v="3"/>
    <m/>
    <s v="user_g5Yw4Z4XnIbmcGhJO80vdtFdd5ElcDlgYO3q8l82ODn"/>
    <s v="Aditya Binani"/>
    <s v="Dr. Anil More"/>
    <m/>
    <s v="August"/>
    <s v="Gated Content"/>
    <m/>
    <m/>
    <s v="Downloaded the guide: Designing employee healthcare plan"/>
    <m/>
    <m/>
    <m/>
    <s v="2021-11-07 16:12:33.646000+00:00"/>
    <s v="2022-10-18 10:30:02.659000+00:00"/>
    <m/>
  </r>
  <r>
    <s v="Vivek Singh"/>
    <n v="2500000"/>
    <s v="INR"/>
    <n v="0"/>
    <s v="8/22/22"/>
    <s v="Sales"/>
    <s v="stat_kcR4fZg7TU7jjk1jAVua3qGLRS4J5uFayEjK5j02wtv"/>
    <s v="Unqualified"/>
    <n v="0"/>
    <s v="OpportunityStatusType.Lost"/>
    <s v="cont_aR2mSSRSBzguiMgPlIHrvR84IOo1vCsupVcUU97M7yb"/>
    <s v="Aarushi Goel"/>
    <m/>
    <s v="lead_fTkeKMnrvEEUw6hBrKwgcLMDmpP0RLYM400ekkOcWHR"/>
    <s v="BetterPlace"/>
    <s v="Sarvesh Pawar"/>
    <s v="user_6dalmZ7hmWD47jhCVGdU1SSEcFMsz9rWtW2jPORgJvj"/>
    <s v="Vivek Singh"/>
    <s v="2022-07-06 12:18:15.136000+00:00"/>
    <s v="2022-08-19 03:28:24.984000+00:00"/>
    <m/>
    <s v="Bangalore"/>
    <m/>
    <m/>
    <m/>
    <n v="446"/>
    <m/>
    <m/>
    <m/>
    <m/>
    <m/>
    <m/>
    <m/>
    <m/>
    <m/>
    <m/>
    <m/>
    <s v="IT Services &amp; IT Consulting"/>
    <m/>
    <m/>
    <m/>
    <m/>
    <m/>
    <m/>
    <m/>
    <m/>
    <m/>
    <m/>
    <m/>
    <m/>
    <x v="10"/>
    <m/>
    <s v="user_A8KOTZADnUtEQOLt4nSLAmteNStuGh80js75RYjrXVt"/>
    <s v="Sarvesh Pawar"/>
    <m/>
    <m/>
    <s v="August"/>
    <s v="Cold Call; Gated Content"/>
    <s v="Naukri.com"/>
    <m/>
    <s v="Employee Engagement Handbook"/>
    <m/>
    <m/>
    <m/>
    <s v="2022-03-07 05:56:15.812000+00:00"/>
    <s v="2022-09-09 11:33:38.650000+00:00"/>
    <s v="GMC"/>
  </r>
  <r>
    <s v="Mayur Gadiyar"/>
    <n v="245000"/>
    <s v="INR"/>
    <n v="0"/>
    <s v="8/22/22"/>
    <s v="Sales"/>
    <s v="stat_1hn9nRJaLbI53NxPuSQgo90kRpbpKsFlwN4oEGNUTdO"/>
    <s v="Lost"/>
    <n v="0"/>
    <s v="OpportunityStatusType.Lost"/>
    <m/>
    <m/>
    <s v="Client had a rate of 1.90L + GST from her vendor.(Onsurity) - Lost due to pricing"/>
    <s v="lead_CDu7L8D0VAtnWCwa7uVzaRjKhv2zcrSO9UeAHSCZ4l2"/>
    <s v="Mindcube Solutions"/>
    <s v="Shreya Solanki"/>
    <s v="user_bdUPAGjcS7p6513So3N4g3aWNS5HuBuVJi7bvCPAsLt"/>
    <s v="Mayur Gadiyar"/>
    <s v="2022-08-03 10:21:24.640000+00:00"/>
    <s v="2022-08-18 17:32:49.148000+00:00"/>
    <m/>
    <s v="Bangalore"/>
    <m/>
    <s v="2022-08-01 10:53:01+00:00"/>
    <m/>
    <n v="21"/>
    <m/>
    <m/>
    <m/>
    <m/>
    <m/>
    <m/>
    <m/>
    <s v="ORGANIC_SEARCH"/>
    <m/>
    <m/>
    <m/>
    <m/>
    <m/>
    <m/>
    <m/>
    <m/>
    <m/>
    <m/>
    <m/>
    <m/>
    <m/>
    <m/>
    <m/>
    <m/>
    <x v="3"/>
    <m/>
    <s v="user_Jujy0sFufO9J3qwY7aNpCCnF6nFZMrfvciNEydEzhaI"/>
    <s v="Shreya Solanki"/>
    <m/>
    <m/>
    <s v="August"/>
    <s v="Inbound"/>
    <s v="Inbound via website"/>
    <m/>
    <s v="Employee Count 25"/>
    <m/>
    <m/>
    <m/>
    <s v="2022-08-01 10:55:53.563000+00:00"/>
    <s v="2022-08-27 08:01:45.235000+00:00"/>
    <m/>
  </r>
  <r>
    <s v="Vivek Singh"/>
    <n v="1000000"/>
    <s v="INR"/>
    <n v="0"/>
    <s v="8/18/22"/>
    <s v="Sales"/>
    <s v="stat_1hn9nRJaLbI53NxPuSQgo90kRpbpKsFlwN4oEGNUTdO"/>
    <s v="Lost"/>
    <n v="0"/>
    <s v="OpportunityStatusType.Lost"/>
    <m/>
    <m/>
    <s v="GPA (Renewal)"/>
    <s v="lead_DQvXPKFvHUkaAySdSgB7Vyo0fOelxASje01PHpvuJnW"/>
    <s v="Rupeek"/>
    <s v="Bhairavi Jog"/>
    <s v="user_6dalmZ7hmWD47jhCVGdU1SSEcFMsz9rWtW2jPORgJvj"/>
    <s v="Vivek Singh"/>
    <s v="2022-06-09 09:54:25.875000+00:00"/>
    <s v="2022-08-18 16:55:31.168000+00:00"/>
    <m/>
    <s v="Bangalore"/>
    <m/>
    <s v="2022-06-14 09:03:18+00:00"/>
    <m/>
    <n v="1800"/>
    <m/>
    <m/>
    <m/>
    <m/>
    <m/>
    <m/>
    <m/>
    <s v="DIRECT_TRAFFIC"/>
    <m/>
    <m/>
    <m/>
    <m/>
    <m/>
    <m/>
    <m/>
    <m/>
    <m/>
    <m/>
    <m/>
    <m/>
    <m/>
    <m/>
    <m/>
    <m/>
    <x v="3"/>
    <m/>
    <s v="user_228eUmsdKIb9OItgmiDq1zD4aPZ1eqiapbaLAGeBf8g"/>
    <s v="Bhairavi Jog"/>
    <s v="Yogesh Shukla"/>
    <m/>
    <s v="August; July"/>
    <s v="Gated Content; Inbound"/>
    <s v="Inbound via website"/>
    <m/>
    <s v="Employee Wellness Handbook"/>
    <m/>
    <m/>
    <m/>
    <s v="2022-01-20 04:11:52.915000+00:00"/>
    <s v="2022-08-18 16:55:31.213000+00:00"/>
    <s v="GPA"/>
  </r>
  <r>
    <s v="Vivek Singh"/>
    <n v="20000000"/>
    <s v="INR"/>
    <n v="0"/>
    <s v="8/18/22"/>
    <s v="Sales"/>
    <s v="stat_1hn9nRJaLbI53NxPuSQgo90kRpbpKsFlwN4oEGNUTdO"/>
    <s v="Lost"/>
    <n v="0"/>
    <s v="OpportunityStatusType.Lost"/>
    <m/>
    <m/>
    <s v="GMC (1+5)- Renewal"/>
    <s v="lead_DQvXPKFvHUkaAySdSgB7Vyo0fOelxASje01PHpvuJnW"/>
    <s v="Rupeek"/>
    <s v="Bhairavi Jog"/>
    <s v="user_6dalmZ7hmWD47jhCVGdU1SSEcFMsz9rWtW2jPORgJvj"/>
    <s v="Vivek Singh"/>
    <s v="2022-06-09 09:53:32.379000+00:00"/>
    <s v="2022-08-18 16:55:18.274000+00:00"/>
    <m/>
    <s v="Bangalore"/>
    <m/>
    <s v="2022-06-14 09:03:18+00:00"/>
    <m/>
    <n v="1800"/>
    <m/>
    <m/>
    <m/>
    <m/>
    <m/>
    <m/>
    <m/>
    <s v="DIRECT_TRAFFIC"/>
    <m/>
    <m/>
    <m/>
    <m/>
    <m/>
    <m/>
    <m/>
    <m/>
    <m/>
    <m/>
    <m/>
    <m/>
    <m/>
    <m/>
    <m/>
    <m/>
    <x v="3"/>
    <m/>
    <s v="user_228eUmsdKIb9OItgmiDq1zD4aPZ1eqiapbaLAGeBf8g"/>
    <s v="Bhairavi Jog"/>
    <s v="Yogesh Shukla"/>
    <m/>
    <s v="August; July"/>
    <s v="Gated Content; Inbound"/>
    <s v="Inbound via website"/>
    <m/>
    <s v="Employee Wellness Handbook"/>
    <m/>
    <m/>
    <m/>
    <s v="2022-01-20 04:11:52.915000+00:00"/>
    <s v="2022-08-18 16:55:31.213000+00:00"/>
    <s v="GMC"/>
  </r>
  <r>
    <s v="Mayur Gadiyar"/>
    <n v="272000"/>
    <s v="INR"/>
    <n v="100"/>
    <s v="8/18/22"/>
    <s v="Sales"/>
    <s v="stat_OZRiD1474QRJIpvnjHCZfiIvKcVD6mIKSSTzg8SwDVx"/>
    <s v="Won- Payment Completed"/>
    <n v="1"/>
    <s v="OpportunityStatusType.Won"/>
    <m/>
    <m/>
    <s v="GMC"/>
    <s v="lead_bXQ0jw9ermvyVCfx5VvQGNzRSXg246BPbR3gus89J4S"/>
    <s v="Datazymes"/>
    <s v="Aditya Binani"/>
    <s v="user_bdUPAGjcS7p6513So3N4g3aWNS5HuBuVJi7bvCPAsLt"/>
    <s v="Mayur Gadiyar"/>
    <s v="2022-07-21 11:40:02.959000+00:00"/>
    <s v="2022-08-18 17:24:50.255000+00:00"/>
    <m/>
    <s v="Bangalore"/>
    <m/>
    <m/>
    <m/>
    <n v="110"/>
    <m/>
    <m/>
    <m/>
    <m/>
    <m/>
    <m/>
    <m/>
    <s v="PAID_SOCIAL"/>
    <m/>
    <m/>
    <m/>
    <s v="Others"/>
    <m/>
    <m/>
    <m/>
    <m/>
    <m/>
    <m/>
    <m/>
    <m/>
    <m/>
    <m/>
    <m/>
    <m/>
    <x v="3"/>
    <m/>
    <s v="user_g5Yw4Z4XnIbmcGhJO80vdtFdd5ElcDlgYO3q8l82ODn"/>
    <s v="Aditya Binani"/>
    <s v="Dr. Anil More"/>
    <m/>
    <s v="August"/>
    <s v="Gated Content"/>
    <m/>
    <m/>
    <s v="Downloaded the guide: Designing employee healthcare plan"/>
    <m/>
    <m/>
    <m/>
    <s v="2021-11-07 16:12:33.646000+00:00"/>
    <s v="2022-10-18 10:30:02.659000+00:00"/>
    <m/>
  </r>
  <r>
    <s v="Navin Panjwani"/>
    <n v="253061"/>
    <s v="INR"/>
    <n v="100"/>
    <s v="8/18/22"/>
    <s v="Sales"/>
    <s v="stat_OZRiD1474QRJIpvnjHCZfiIvKcVD6mIKSSTzg8SwDVx"/>
    <s v="Won- Payment Completed"/>
    <n v="1"/>
    <s v="OpportunityStatusType.Won"/>
    <s v="cont_hemyoCoHRmrD5RqUrxuVdKXjmRHGxNkz2BqzReF4Cwh"/>
    <s v="Vivek Ruparel"/>
    <s v="GMC  august end - employee - 40 1+3 policy bazar icici lombard"/>
    <s v="lead_Gxg2TXQaHDo2PLnT35jugqbeioqzEGz16gcaWANpIYl"/>
    <s v="Infinity Corporate Solutions"/>
    <s v="Daya Gowda"/>
    <s v="user_sD3YjSs92XKUfD0OPHeo886g6tW6aCM0iUhX5VVUuJi"/>
    <s v="Navin Panjwani"/>
    <s v="2022-07-14 11:16:05.152000+00:00"/>
    <s v="2022-08-18 12:31:36.749000+00:00"/>
    <m/>
    <s v="Mumbai"/>
    <m/>
    <m/>
    <m/>
    <n v="27"/>
    <m/>
    <m/>
    <m/>
    <m/>
    <m/>
    <m/>
    <m/>
    <m/>
    <m/>
    <m/>
    <m/>
    <s v="HR / Staffing / Recruitment"/>
    <m/>
    <m/>
    <m/>
    <m/>
    <m/>
    <m/>
    <m/>
    <m/>
    <m/>
    <m/>
    <m/>
    <m/>
    <x v="5"/>
    <m/>
    <s v="user_encRk5bIEFN6ZA11h4WH2AdZTiZpogLSlMIaj0E30SZ"/>
    <s v="Daya Gowda"/>
    <s v="Kunal Hire"/>
    <m/>
    <s v="August"/>
    <s v="Cold Call"/>
    <s v="Naukri.com"/>
    <m/>
    <m/>
    <m/>
    <m/>
    <m/>
    <s v="2022-07-07 05:48:38.151000+00:00"/>
    <s v="2022-10-18 08:18:21.027000+00:00"/>
    <m/>
  </r>
  <r>
    <s v="Navin Panjwani"/>
    <n v="9975"/>
    <s v="INR"/>
    <n v="100"/>
    <s v="8/18/22"/>
    <s v="Sales"/>
    <s v="stat_OZRiD1474QRJIpvnjHCZfiIvKcVD6mIKSSTzg8SwDVx"/>
    <s v="Won- Payment Completed"/>
    <n v="1"/>
    <s v="OpportunityStatusType.Won"/>
    <s v="cont_hemyoCoHRmrD5RqUrxuVdKXjmRHGxNkz2BqzReF4Cwh"/>
    <s v="Vivek Ruparel"/>
    <s v="GPA -Aug 31st"/>
    <s v="lead_Gxg2TXQaHDo2PLnT35jugqbeioqzEGz16gcaWANpIYl"/>
    <s v="Infinity Corporate Solutions"/>
    <s v="Daya Gowda"/>
    <s v="user_sD3YjSs92XKUfD0OPHeo886g6tW6aCM0iUhX5VVUuJi"/>
    <s v="Navin Panjwani"/>
    <s v="2022-07-14 11:16:33.403000+00:00"/>
    <s v="2022-08-18 12:31:44.572000+00:00"/>
    <m/>
    <s v="Mumbai"/>
    <m/>
    <m/>
    <m/>
    <n v="27"/>
    <m/>
    <m/>
    <m/>
    <m/>
    <m/>
    <m/>
    <m/>
    <m/>
    <m/>
    <m/>
    <m/>
    <s v="HR / Staffing / Recruitment"/>
    <m/>
    <m/>
    <m/>
    <m/>
    <m/>
    <m/>
    <m/>
    <m/>
    <m/>
    <m/>
    <m/>
    <m/>
    <x v="5"/>
    <m/>
    <s v="user_encRk5bIEFN6ZA11h4WH2AdZTiZpogLSlMIaj0E30SZ"/>
    <s v="Daya Gowda"/>
    <s v="Kunal Hire"/>
    <m/>
    <s v="August"/>
    <s v="Cold Call"/>
    <s v="Naukri.com"/>
    <m/>
    <m/>
    <m/>
    <m/>
    <m/>
    <s v="2022-07-07 05:48:38.151000+00:00"/>
    <s v="2022-10-18 08:18:21.027000+00:00"/>
    <m/>
  </r>
  <r>
    <s v="Mayur Gadiyar"/>
    <n v="250000"/>
    <s v="INR"/>
    <n v="0"/>
    <s v="8/31/22"/>
    <s v="Sales"/>
    <s v="stat_kcR4fZg7TU7jjk1jAVua3qGLRS4J5uFayEjK5j02wtv"/>
    <s v="Unqualified"/>
    <n v="0"/>
    <s v="OpportunityStatusType.Lost"/>
    <m/>
    <m/>
    <s v="Marking it Unqualified as client became unresponsive - Even the demo did not happen for this account"/>
    <s v="lead_RuaWLmJ8sPG0nLXGRd3MhhmezGe98Nxyuzl6p3nj7eY"/>
    <s v="Indus Eximtech Pvt ltd"/>
    <s v="Bharti Bankey"/>
    <s v="user_bdUPAGjcS7p6513So3N4g3aWNS5HuBuVJi7bvCPAsLt"/>
    <s v="Mayur Gadiyar"/>
    <s v="2022-07-19 09:08:51.708000+00:00"/>
    <s v="2022-08-18 09:45:53.668000+00:00"/>
    <m/>
    <s v="Mumbai"/>
    <m/>
    <s v="2022-07-19 07:03:17+00:00"/>
    <m/>
    <n v="73"/>
    <m/>
    <m/>
    <m/>
    <m/>
    <m/>
    <m/>
    <m/>
    <s v="PAID_SEARCH"/>
    <m/>
    <m/>
    <m/>
    <m/>
    <m/>
    <m/>
    <m/>
    <m/>
    <m/>
    <m/>
    <m/>
    <m/>
    <m/>
    <m/>
    <m/>
    <m/>
    <x v="3"/>
    <m/>
    <s v="user_aM3WaaSUQQmaNnsm9l2FQRVWUEr8RN2ZdXzsuQUalQ3"/>
    <s v="Bharti Bankey"/>
    <m/>
    <m/>
    <m/>
    <s v="Inbound"/>
    <s v="Inbound via website"/>
    <m/>
    <s v="Employee Count 100"/>
    <m/>
    <m/>
    <m/>
    <s v="2022-07-19 07:06:09.483000+00:00"/>
    <s v="2022-09-08 09:33:07.370000+00:00"/>
    <m/>
  </r>
  <r>
    <s v="Tejas Kulkarni"/>
    <n v="10000"/>
    <s v="INR"/>
    <n v="50"/>
    <s v="9/30/22"/>
    <s v="Sales"/>
    <s v="stat_Bh0lNV2usJkCLD6fjWneAqpmASEbmvomDaal7U02FV1"/>
    <s v="Demo Scheduled"/>
    <n v="0"/>
    <s v="OpportunityStatusType.Active"/>
    <s v="cont_1ZvpYfpgHrlOuW4Q19BygtZV4X5gAdVRfRL3OWmK7GE"/>
    <s v="Jitendra Rath"/>
    <s v="Burglary Policy"/>
    <s v="lead_P6uni03SUNwfGpKDVixajQm98eAipdMV1UaN9HruG5Z"/>
    <s v="kanalytics"/>
    <s v="Shreenath Bhat"/>
    <s v="user_vMd4rmcrSbjykdyL2J7rrYn84SWdcNc5FKligrmItPw"/>
    <s v="Shreenath Bhat"/>
    <s v="2022-08-11 06:31:01.353000+00:00"/>
    <s v="2022-08-18 09:42:31.465000+00:00"/>
    <m/>
    <s v="Mumbai"/>
    <m/>
    <m/>
    <m/>
    <n v="101"/>
    <m/>
    <m/>
    <m/>
    <m/>
    <m/>
    <m/>
    <m/>
    <m/>
    <m/>
    <m/>
    <m/>
    <s v="Others"/>
    <m/>
    <m/>
    <m/>
    <m/>
    <m/>
    <m/>
    <m/>
    <m/>
    <m/>
    <m/>
    <m/>
    <m/>
    <x v="5"/>
    <m/>
    <s v="user_vMd4rmcrSbjykdyL2J7rrYn84SWdcNc5FKligrmItPw"/>
    <s v="Shreenath Bhat"/>
    <m/>
    <m/>
    <m/>
    <s v="Cold Call"/>
    <s v="Mr. E"/>
    <m/>
    <m/>
    <m/>
    <m/>
    <m/>
    <s v="2022-05-23 07:04:05.762000+00:00"/>
    <s v="2022-09-26 10:52:36.842000+00:00"/>
    <s v="NON EB"/>
  </r>
  <r>
    <s v="Tejas Kulkarni"/>
    <n v="10000"/>
    <s v="INR"/>
    <n v="50"/>
    <s v="9/30/22"/>
    <s v="Sales"/>
    <s v="stat_Bh0lNV2usJkCLD6fjWneAqpmASEbmvomDaal7U02FV1"/>
    <s v="Demo Scheduled"/>
    <n v="0"/>
    <s v="OpportunityStatusType.Active"/>
    <s v="cont_1ZvpYfpgHrlOuW4Q19BygtZV4X5gAdVRfRL3OWmK7GE"/>
    <s v="Jitendra Rath"/>
    <s v="Electronic Equipment Insurance"/>
    <s v="lead_P6uni03SUNwfGpKDVixajQm98eAipdMV1UaN9HruG5Z"/>
    <s v="kanalytics"/>
    <s v="Shreenath Bhat"/>
    <s v="user_vMd4rmcrSbjykdyL2J7rrYn84SWdcNc5FKligrmItPw"/>
    <s v="Shreenath Bhat"/>
    <s v="2022-08-11 06:31:48.258000+00:00"/>
    <s v="2022-08-18 09:42:39.663000+00:00"/>
    <m/>
    <s v="Mumbai"/>
    <m/>
    <m/>
    <m/>
    <n v="101"/>
    <m/>
    <m/>
    <m/>
    <m/>
    <m/>
    <m/>
    <m/>
    <m/>
    <m/>
    <m/>
    <m/>
    <s v="Others"/>
    <m/>
    <m/>
    <m/>
    <m/>
    <m/>
    <m/>
    <m/>
    <m/>
    <m/>
    <m/>
    <m/>
    <m/>
    <x v="5"/>
    <m/>
    <s v="user_vMd4rmcrSbjykdyL2J7rrYn84SWdcNc5FKligrmItPw"/>
    <s v="Shreenath Bhat"/>
    <m/>
    <m/>
    <m/>
    <s v="Cold Call"/>
    <s v="Mr. E"/>
    <m/>
    <m/>
    <m/>
    <m/>
    <m/>
    <s v="2022-05-23 07:04:05.762000+00:00"/>
    <s v="2022-09-26 10:52:36.842000+00:00"/>
    <s v="NON EB"/>
  </r>
  <r>
    <s v="Mayur Gadiyar"/>
    <n v="200000"/>
    <s v="INR"/>
    <n v="0"/>
    <s v="8/22/22"/>
    <s v="Sales"/>
    <s v="stat_1hn9nRJaLbI53NxPuSQgo90kRpbpKsFlwN4oEGNUTdO"/>
    <s v="Lost"/>
    <n v="0"/>
    <s v="OpportunityStatusType.Lost"/>
    <m/>
    <m/>
    <s v="GMC (Renewal)- self"/>
    <s v="lead_QErH40HeE536wBvioVWe5uqYiI5hEs9Iv3TvvCOIqE6"/>
    <s v="Clirnet"/>
    <s v="Bhairavi Jog"/>
    <s v="user_bdUPAGjcS7p6513So3N4g3aWNS5HuBuVJi7bvCPAsLt"/>
    <s v="Mayur Gadiyar"/>
    <s v="2022-08-02 06:41:23.794000+00:00"/>
    <s v="2022-08-18 09:44:09.976000+00:00"/>
    <m/>
    <s v="Mumbai"/>
    <m/>
    <s v="2021-01-05 18:11:37+00:00"/>
    <m/>
    <n v="181"/>
    <m/>
    <m/>
    <m/>
    <m/>
    <m/>
    <m/>
    <m/>
    <m/>
    <m/>
    <m/>
    <m/>
    <s v="Health, Wellness &amp; Fitness"/>
    <m/>
    <m/>
    <m/>
    <m/>
    <m/>
    <m/>
    <m/>
    <m/>
    <m/>
    <m/>
    <m/>
    <m/>
    <x v="3"/>
    <m/>
    <s v="user_228eUmsdKIb9OItgmiDq1zD4aPZ1eqiapbaLAGeBf8g"/>
    <s v="Bhairavi Jog"/>
    <m/>
    <m/>
    <s v="August"/>
    <s v="Inbound"/>
    <s v="Inbound via website"/>
    <m/>
    <m/>
    <m/>
    <m/>
    <m/>
    <s v="2021-01-05 18:39:08.439000+00:00"/>
    <s v="2022-09-23 11:11:11.157000+00:00"/>
    <s v="GMC"/>
  </r>
  <r>
    <s v="Omkar Ghate"/>
    <n v="2000000"/>
    <s v="INR"/>
    <n v="0"/>
    <s v="8/20/22"/>
    <s v="Sales"/>
    <s v="stat_kcR4fZg7TU7jjk1jAVua3qGLRS4J5uFayEjK5j02wtv"/>
    <s v="Unqualified"/>
    <n v="0"/>
    <s v="OpportunityStatusType.Lost"/>
    <s v="cont_MJnmxiKcnGLjvrGMCj8z8DVyKzWiKsIoXX0TN1KmHA3"/>
    <s v="Chinmay"/>
    <s v="Fire &amp; Property insurance - Data was not shared by them as we were a bit late to approach them for Fire &amp; Property Insurance"/>
    <s v="lead_ENQVywTp8eYxWJlrYWTnzcAJojLNcYX07t3Pjn5qXsN"/>
    <s v="Chitale Bandhu Mithaiwale (Fresh)"/>
    <s v="Trupti Suryavanshi"/>
    <s v="user_9SBRjyF0n4iWuhUdqRyQkFhl2J4uyNKhFWvvJEvunX8"/>
    <s v="Omkar Ghate"/>
    <s v="2022-08-11 05:00:36.226000+00:00"/>
    <s v="2022-08-18 07:01:08.098000+00:00"/>
    <m/>
    <s v="Pune"/>
    <m/>
    <m/>
    <m/>
    <n v="1400"/>
    <m/>
    <m/>
    <m/>
    <m/>
    <m/>
    <m/>
    <m/>
    <m/>
    <m/>
    <m/>
    <m/>
    <m/>
    <m/>
    <m/>
    <m/>
    <m/>
    <m/>
    <m/>
    <m/>
    <m/>
    <m/>
    <m/>
    <m/>
    <m/>
    <x v="3"/>
    <m/>
    <s v="user_L8E6IFhq6UCzKLHa45LUUTZCznDuyDwFrGaEp9DXiUM"/>
    <s v="Trupti Suryavanshi"/>
    <m/>
    <m/>
    <s v="August"/>
    <s v="Gated Content"/>
    <m/>
    <m/>
    <s v="Employee Engagement Handbook"/>
    <m/>
    <m/>
    <m/>
    <s v="2021-02-06 10:58:36.934000+00:00"/>
    <s v="2022-10-18 05:22:42.368000+00:00"/>
    <s v="NON EB"/>
  </r>
  <r>
    <s v="Aditya Binani"/>
    <n v="250000"/>
    <s v="INR"/>
    <n v="100"/>
    <s v="8/18/22"/>
    <s v="Sales"/>
    <s v="stat_OZRiD1474QRJIpvnjHCZfiIvKcVD6mIKSSTzg8SwDVx"/>
    <s v="Won- Payment Completed"/>
    <n v="1"/>
    <s v="OpportunityStatusType.Won"/>
    <m/>
    <m/>
    <s v="CD"/>
    <s v="lead_3zBjoqtcaZjtEhJ6AgTfDnmF5LqWG3qNbXPc1FDo3pn"/>
    <s v="Pluang"/>
    <s v="Aditya Binani"/>
    <s v="user_g5Yw4Z4XnIbmcGhJO80vdtFdd5ElcDlgYO3q8l82ODn"/>
    <s v="Aditya Binani"/>
    <s v="2022-08-16 10:30:19.082000+00:00"/>
    <s v="2022-08-18 07:00:20.792000+00:00"/>
    <m/>
    <s v="Delhi"/>
    <m/>
    <m/>
    <m/>
    <n v="110"/>
    <m/>
    <m/>
    <m/>
    <m/>
    <m/>
    <m/>
    <m/>
    <m/>
    <m/>
    <m/>
    <m/>
    <s v="Banking &amp; Finance"/>
    <m/>
    <m/>
    <m/>
    <m/>
    <m/>
    <m/>
    <m/>
    <m/>
    <m/>
    <m/>
    <m/>
    <m/>
    <x v="3"/>
    <m/>
    <s v="user_g5Yw4Z4XnIbmcGhJO80vdtFdd5ElcDlgYO3q8l82ODn"/>
    <s v="Aditya Binani"/>
    <m/>
    <m/>
    <s v="September"/>
    <s v="Gated Content"/>
    <m/>
    <m/>
    <s v="Downloaded the guide: Designing employee healthcare plan"/>
    <m/>
    <m/>
    <m/>
    <s v="2021-10-02 07:19:51.828000+00:00"/>
    <s v="2022-10-14 09:59:39.631000+00:00"/>
    <m/>
  </r>
  <r>
    <s v="Tejas Kulkarni"/>
    <n v="10000"/>
    <s v="INR"/>
    <n v="50"/>
    <s v="9/30/22"/>
    <s v="Sales"/>
    <s v="stat_Bh0lNV2usJkCLD6fjWneAqpmASEbmvomDaal7U02FV1"/>
    <s v="Demo Scheduled"/>
    <n v="0"/>
    <s v="OpportunityStatusType.Active"/>
    <s v="cont_1ZvpYfpgHrlOuW4Q19BygtZV4X5gAdVRfRL3OWmK7GE"/>
    <s v="Jitendra Rath"/>
    <s v="Fire Policy + EQ + STFI + Terrorism"/>
    <s v="lead_P6uni03SUNwfGpKDVixajQm98eAipdMV1UaN9HruG5Z"/>
    <s v="kanalytics"/>
    <s v="Shreenath Bhat"/>
    <s v="user_vMd4rmcrSbjykdyL2J7rrYn84SWdcNc5FKligrmItPw"/>
    <s v="Shreenath Bhat"/>
    <s v="2022-08-11 06:30:10.202000+00:00"/>
    <s v="2022-08-18 09:42:22.369000+00:00"/>
    <m/>
    <s v="Mumbai"/>
    <m/>
    <m/>
    <m/>
    <n v="101"/>
    <m/>
    <m/>
    <m/>
    <m/>
    <m/>
    <m/>
    <m/>
    <m/>
    <m/>
    <m/>
    <m/>
    <s v="Others"/>
    <m/>
    <m/>
    <m/>
    <m/>
    <m/>
    <m/>
    <m/>
    <m/>
    <m/>
    <m/>
    <m/>
    <m/>
    <x v="5"/>
    <m/>
    <s v="user_vMd4rmcrSbjykdyL2J7rrYn84SWdcNc5FKligrmItPw"/>
    <s v="Shreenath Bhat"/>
    <m/>
    <m/>
    <m/>
    <s v="Cold Call"/>
    <s v="Mr. E"/>
    <m/>
    <m/>
    <m/>
    <m/>
    <m/>
    <s v="2022-05-23 07:04:05.762000+00:00"/>
    <s v="2022-09-26 10:52:36.842000+00:00"/>
    <s v="NON EB"/>
  </r>
  <r>
    <s v="Mayur Gadiyar"/>
    <n v="1241500"/>
    <s v="INR"/>
    <n v="100"/>
    <s v="8/18/22"/>
    <s v="Sales"/>
    <s v="stat_OZRiD1474QRJIpvnjHCZfiIvKcVD6mIKSSTzg8SwDVx"/>
    <s v="Won- Payment Completed"/>
    <n v="1"/>
    <s v="OpportunityStatusType.Won"/>
    <s v="cont_v9qHrtKz8gjTiZYftmb8kNLjxaSvSHqvXCoQH2p4Hr1"/>
    <s v="Rimmy Jain"/>
    <m/>
    <s v="lead_hOYLymnbaYY72bOnoStrX9ynk1lAU0ukXYSjbOuyy2I"/>
    <s v="Metadome.ai / Adloid"/>
    <s v="Nikhil Ahuja"/>
    <s v="user_bdUPAGjcS7p6513So3N4g3aWNS5HuBuVJi7bvCPAsLt"/>
    <s v="Mayur Gadiyar"/>
    <s v="2022-07-06 07:32:10.561000+00:00"/>
    <s v="2022-08-18 06:39:03.567000+00:00"/>
    <m/>
    <s v="Gurgaon"/>
    <m/>
    <s v="2022-07-06 07:56:33+00:00"/>
    <m/>
    <n v="103"/>
    <m/>
    <m/>
    <m/>
    <m/>
    <m/>
    <m/>
    <m/>
    <m/>
    <m/>
    <m/>
    <m/>
    <s v="Others"/>
    <m/>
    <m/>
    <m/>
    <m/>
    <m/>
    <m/>
    <m/>
    <m/>
    <m/>
    <m/>
    <m/>
    <m/>
    <x v="11"/>
    <m/>
    <s v="user_ocHSJH83OJnHCvKyMbjx8WOOK8PMgAUGIj1qK0q0dMV"/>
    <s v="Nikhil Ahuja"/>
    <m/>
    <m/>
    <s v="August"/>
    <s v="Cold Call"/>
    <s v="Lusha"/>
    <m/>
    <m/>
    <m/>
    <m/>
    <m/>
    <s v="2022-03-09 05:22:02.595000+00:00"/>
    <s v="2022-09-22 05:12:54.843000+00:00"/>
    <s v="GMC"/>
  </r>
  <r>
    <s v="Navin Panjwani"/>
    <n v="65000"/>
    <s v="INR"/>
    <n v="100"/>
    <s v="8/18/22"/>
    <s v="Sales"/>
    <s v="stat_OZRiD1474QRJIpvnjHCZfiIvKcVD6mIKSSTzg8SwDVx"/>
    <s v="Won- Payment Completed"/>
    <n v="1"/>
    <s v="OpportunityStatusType.Won"/>
    <m/>
    <m/>
    <m/>
    <s v="lead_dBb5JjCmHUS25iKkcdTABtJ1gUAbiFnBcBFoLFPLS1z"/>
    <s v="Atindriya ( Renewal )"/>
    <s v="Shreya Solanki"/>
    <s v="user_sD3YjSs92XKUfD0OPHeo886g6tW6aCM0iUhX5VVUuJi"/>
    <s v="Navin Panjwani"/>
    <s v="2022-07-18 10:12:10.799000+00:00"/>
    <s v="2022-08-18 06:22:37.596000+00:00"/>
    <m/>
    <s v="Bangalore"/>
    <m/>
    <s v="2022-07-17 05:59:45+00:00"/>
    <m/>
    <n v="17"/>
    <m/>
    <m/>
    <m/>
    <m/>
    <m/>
    <m/>
    <m/>
    <s v="PAID_SEARCH"/>
    <m/>
    <m/>
    <m/>
    <m/>
    <m/>
    <m/>
    <m/>
    <m/>
    <m/>
    <m/>
    <m/>
    <m/>
    <m/>
    <m/>
    <m/>
    <m/>
    <x v="3"/>
    <m/>
    <s v="user_Jujy0sFufO9J3qwY7aNpCCnF6nFZMrfvciNEydEzhaI"/>
    <s v="Shreya Solanki"/>
    <m/>
    <m/>
    <s v="August"/>
    <s v="Inbound"/>
    <s v="Inbound via website"/>
    <m/>
    <s v="Employee Count 17"/>
    <m/>
    <m/>
    <m/>
    <s v="2022-07-17 06:00:52.660000+00:00"/>
    <s v="2022-10-01 12:44:39.907000+00:00"/>
    <m/>
  </r>
  <r>
    <s v="Mayur Gadiyar"/>
    <n v="11500"/>
    <s v="INR"/>
    <n v="100"/>
    <s v="8/18/22"/>
    <s v="Sales"/>
    <s v="stat_OZRiD1474QRJIpvnjHCZfiIvKcVD6mIKSSTzg8SwDVx"/>
    <s v="Won- Payment Completed"/>
    <n v="1"/>
    <s v="OpportunityStatusType.Won"/>
    <s v="cont_v9qHrtKz8gjTiZYftmb8kNLjxaSvSHqvXCoQH2p4Hr1"/>
    <s v="Rimmy Jain"/>
    <m/>
    <s v="lead_hOYLymnbaYY72bOnoStrX9ynk1lAU0ukXYSjbOuyy2I"/>
    <s v="Metadome.ai / Adloid"/>
    <s v="Nikhil Ahuja"/>
    <s v="user_bdUPAGjcS7p6513So3N4g3aWNS5HuBuVJi7bvCPAsLt"/>
    <s v="Mayur Gadiyar"/>
    <s v="2022-07-07 06:08:25.033000+00:00"/>
    <s v="2022-08-18 06:38:42.204000+00:00"/>
    <m/>
    <s v="Gurgaon"/>
    <m/>
    <s v="2022-07-06 07:56:33+00:00"/>
    <m/>
    <n v="103"/>
    <m/>
    <m/>
    <m/>
    <m/>
    <m/>
    <m/>
    <m/>
    <m/>
    <m/>
    <m/>
    <m/>
    <s v="Others"/>
    <m/>
    <m/>
    <m/>
    <m/>
    <m/>
    <m/>
    <m/>
    <m/>
    <m/>
    <m/>
    <m/>
    <m/>
    <x v="11"/>
    <m/>
    <s v="user_ocHSJH83OJnHCvKyMbjx8WOOK8PMgAUGIj1qK0q0dMV"/>
    <s v="Nikhil Ahuja"/>
    <m/>
    <m/>
    <s v="August"/>
    <s v="Cold Call"/>
    <s v="Lusha"/>
    <m/>
    <m/>
    <m/>
    <m/>
    <m/>
    <s v="2022-03-09 05:22:02.595000+00:00"/>
    <s v="2022-09-22 05:12:54.843000+00:00"/>
    <s v="GPA"/>
  </r>
  <r>
    <s v="Manish Balpande"/>
    <n v="10000"/>
    <s v="INR"/>
    <n v="0"/>
    <s v="8/19/22"/>
    <s v="Sales"/>
    <s v="stat_1hn9nRJaLbI53NxPuSQgo90kRpbpKsFlwN4oEGNUTdO"/>
    <s v="Lost"/>
    <n v="0"/>
    <s v="OpportunityStatusType.Lost"/>
    <s v="cont_buIfKA5Pq4ylgMC9qTkSSbdmn7M7tKfmXuMh3GO6Wn1"/>
    <s v="Vandana Bhansali"/>
    <s v="GPA (renewal)"/>
    <s v="lead_coOMZPEO4CBcYOwMhvta9h1smCMcJauJV7HPlUTttnx"/>
    <s v="Yashraj Biotechnology Ltd."/>
    <s v="Pranav Kenjale"/>
    <s v="user_jbppzD9HyqqioXDaUzrIJfkBW97sQdk5kSNPsBKGx0r"/>
    <s v="Pranaav Marathe"/>
    <s v="2022-06-20 03:39:12.580000+00:00"/>
    <s v="2022-08-18 04:51:49.629000+00:00"/>
    <m/>
    <s v="Mumbai"/>
    <m/>
    <m/>
    <m/>
    <n v="176"/>
    <m/>
    <m/>
    <m/>
    <m/>
    <m/>
    <m/>
    <m/>
    <s v="PAID_SOCIAL"/>
    <m/>
    <m/>
    <m/>
    <s v="Health, Wellness &amp; Fitness"/>
    <m/>
    <m/>
    <m/>
    <m/>
    <m/>
    <m/>
    <m/>
    <m/>
    <m/>
    <m/>
    <m/>
    <m/>
    <x v="10"/>
    <m/>
    <s v="user_Jujy0sFufO9J3qwY7aNpCCnF6nFZMrfvciNEydEzhaI"/>
    <s v="Shreya Solanki"/>
    <m/>
    <m/>
    <s v="September"/>
    <s v="Cold Call"/>
    <s v="Lusha"/>
    <m/>
    <s v="Pharma"/>
    <m/>
    <m/>
    <m/>
    <s v="2022-02-15 08:53:21.262000+00:00"/>
    <s v="2022-10-10 07:35:06.855000+00:00"/>
    <s v="GPA"/>
  </r>
  <r>
    <s v="Moziez Chamadia"/>
    <n v="1200000"/>
    <s v="INR"/>
    <n v="0"/>
    <s v="8/31/22"/>
    <s v="Sales"/>
    <s v="stat_kcR4fZg7TU7jjk1jAVua3qGLRS4J5uFayEjK5j02wtv"/>
    <s v="Unqualified"/>
    <n v="0"/>
    <s v="OpportunityStatusType.Lost"/>
    <s v="cont_sK5tbY7u8UlgnHiSLPOXYYcTuocC6ZbN5ZmtJtP3i6h"/>
    <s v="Ophelia"/>
    <s v="170 1+3 bajaj via - 2 years pain point - no single point of contact Employees does not aware of policy related info and No digital app"/>
    <s v="lead_GB2WxbPw2xfxCxw8ofrIRK6EIsduaguetRkzqVePryK"/>
    <s v="Unitile"/>
    <s v="Daya Gowda"/>
    <s v="user_IgNfKH7wuLLjHvexoMm2PXWcnF3zYft0ZbMTyfwKRUg"/>
    <s v="Moziez Chamadia"/>
    <s v="2022-07-20 04:50:12.303000+00:00"/>
    <s v="2022-08-18 06:12:29.904000+00:00"/>
    <m/>
    <s v="Mumbai"/>
    <m/>
    <m/>
    <m/>
    <n v="156"/>
    <m/>
    <m/>
    <m/>
    <m/>
    <m/>
    <m/>
    <m/>
    <s v="PAID_SOCIAL"/>
    <m/>
    <m/>
    <m/>
    <s v="Construction &amp; Real Estate"/>
    <m/>
    <m/>
    <m/>
    <m/>
    <m/>
    <m/>
    <m/>
    <m/>
    <m/>
    <m/>
    <m/>
    <m/>
    <x v="5"/>
    <m/>
    <s v="user_encRk5bIEFN6ZA11h4WH2AdZTiZpogLSlMIaj0E30SZ"/>
    <s v="Daya Gowda"/>
    <m/>
    <m/>
    <s v="August"/>
    <s v="Cold Call; Gated Content"/>
    <s v="Naukri.com"/>
    <m/>
    <s v="Essential HR Policies"/>
    <m/>
    <m/>
    <m/>
    <s v="2022-07-07 05:48:42.132000+00:00"/>
    <s v="2022-10-04 12:10:00.150000+00:00"/>
    <m/>
  </r>
  <r>
    <s v="Moziez Chamadia"/>
    <n v="725000"/>
    <s v="INR"/>
    <n v="0"/>
    <d v="2022-01-09T00:00:00"/>
    <s v="Sales"/>
    <s v="stat_kcR4fZg7TU7jjk1jAVua3qGLRS4J5uFayEjK5j02wtv"/>
    <s v="Unqualified"/>
    <n v="0"/>
    <s v="OpportunityStatusType.Lost"/>
    <m/>
    <m/>
    <s v="GMC (Renewal)"/>
    <s v="lead_qKXgKjA3DhIRrzAeczfRyvFtDl2CKmJ8EbBhKAVzkHF"/>
    <s v="Samsara Group"/>
    <s v="Pranav Kenjale"/>
    <s v="user_IgNfKH7wuLLjHvexoMm2PXWcnF3zYft0ZbMTyfwKRUg"/>
    <s v="Moziez Chamadia"/>
    <s v="2022-08-04 07:31:28.811000+00:00"/>
    <s v="2022-08-18 06:09:18.805000+00:00"/>
    <m/>
    <s v="Mumbai"/>
    <m/>
    <m/>
    <m/>
    <n v="131"/>
    <m/>
    <m/>
    <m/>
    <m/>
    <m/>
    <m/>
    <m/>
    <m/>
    <m/>
    <m/>
    <m/>
    <s v="Transportation &amp; Logistics"/>
    <m/>
    <m/>
    <m/>
    <m/>
    <m/>
    <m/>
    <m/>
    <m/>
    <m/>
    <m/>
    <m/>
    <m/>
    <x v="1"/>
    <m/>
    <s v="user_x9AtbGLhDmWYC9XAmYdfwBt9yiXbgMhBuZpIoFuN8Cd"/>
    <s v="Pranav Kenjale"/>
    <m/>
    <m/>
    <s v="September"/>
    <s v="Cold Call"/>
    <s v="Lusha"/>
    <m/>
    <m/>
    <m/>
    <m/>
    <m/>
    <s v="2022-08-01 09:57:42.306000+00:00"/>
    <s v="2022-09-09 11:37:16.078000+00:00"/>
    <m/>
  </r>
  <r>
    <s v="Moziez Chamadia"/>
    <n v="1500000"/>
    <s v="INR"/>
    <n v="0"/>
    <s v="8/19/22"/>
    <s v="Sales"/>
    <s v="stat_1hn9nRJaLbI53NxPuSQgo90kRpbpKsFlwN4oEGNUTdO"/>
    <s v="Lost"/>
    <n v="0"/>
    <s v="OpportunityStatusType.Lost"/>
    <m/>
    <m/>
    <m/>
    <s v="lead_P6ozJv317Y2XDjdvedbz7eAIHjXvkImS4ZbJHdKlRZN"/>
    <s v="Innovcare Lifesciences Pvt. Ltd."/>
    <s v="Nikhil Ahuja"/>
    <s v="user_IgNfKH7wuLLjHvexoMm2PXWcnF3zYft0ZbMTyfwKRUg"/>
    <s v="Moziez Chamadia"/>
    <s v="2022-07-14 11:03:40.050000+00:00"/>
    <s v="2022-08-18 04:38:00.539000+00:00"/>
    <m/>
    <s v="Mumbai"/>
    <m/>
    <m/>
    <m/>
    <n v="135"/>
    <m/>
    <m/>
    <m/>
    <m/>
    <m/>
    <m/>
    <m/>
    <s v="PAID_SOCIAL"/>
    <m/>
    <m/>
    <m/>
    <s v="Manufacturing"/>
    <m/>
    <m/>
    <m/>
    <m/>
    <m/>
    <m/>
    <m/>
    <m/>
    <m/>
    <m/>
    <m/>
    <m/>
    <x v="5"/>
    <m/>
    <s v="user_ocHSJH83OJnHCvKyMbjx8WOOK8PMgAUGIj1qK0q0dMV"/>
    <s v="Nikhil Ahuja"/>
    <s v="Anjali Nishu"/>
    <m/>
    <s v="August; February; May"/>
    <s v="Cold Call; Gated Content"/>
    <s v="Lusha"/>
    <m/>
    <s v="Glengarry"/>
    <m/>
    <s v="JM Financial"/>
    <m/>
    <s v="2021-12-15 06:24:35.091000+00:00"/>
    <s v="2022-09-12 08:02:43.596000+00:00"/>
    <s v="GMC"/>
  </r>
  <r>
    <s v="Manish Balpande"/>
    <n v="132687"/>
    <s v="INR"/>
    <n v="100"/>
    <s v="8/17/22"/>
    <s v="Sales"/>
    <s v="stat_OZRiD1474QRJIpvnjHCZfiIvKcVD6mIKSSTzg8SwDVx"/>
    <s v="Won- Payment Completed"/>
    <n v="1"/>
    <s v="OpportunityStatusType.Won"/>
    <s v="cont_xp7EmI2VDogQlwib9XTeWFE8TylR9qUkW81ixwiFal9"/>
    <s v="Swapnil Bhoskar"/>
    <s v="GPA ren"/>
    <s v="lead_0UPDogduPhLEk9ltObxC9ki5mvf2jufbROcBLOuCEAQ"/>
    <s v="Pragmasys Consulting LLP"/>
    <s v="Gauri Jori"/>
    <s v="user_8jx3L2CDfrbzNnwYUv6Plfha6VxaSGsqcbTXR3sIBZi"/>
    <s v="Manish Balpande"/>
    <s v="2022-07-07 12:09:32.780000+00:00"/>
    <s v="2022-08-17 15:00:16.048000+00:00"/>
    <m/>
    <s v="Pune"/>
    <m/>
    <m/>
    <m/>
    <n v="303"/>
    <m/>
    <m/>
    <m/>
    <m/>
    <m/>
    <m/>
    <m/>
    <s v="PAID_SOCIAL"/>
    <m/>
    <m/>
    <m/>
    <s v="IT Services &amp; IT Consulting"/>
    <m/>
    <m/>
    <m/>
    <m/>
    <m/>
    <m/>
    <m/>
    <m/>
    <m/>
    <m/>
    <m/>
    <m/>
    <x v="2"/>
    <m/>
    <s v="user_5YHA1ZU4iP896lD1YJehdJcMx7ZEgWCpulT4T2c3pJ3"/>
    <s v="Gauri Jori"/>
    <m/>
    <m/>
    <s v="August; September"/>
    <s v="Gated Content"/>
    <m/>
    <m/>
    <s v="Employee Engagement Handbook"/>
    <m/>
    <m/>
    <m/>
    <s v="2022-05-18 04:35:07.490000+00:00"/>
    <s v="2022-10-11 11:05:42.966000+00:00"/>
    <m/>
  </r>
  <r>
    <s v="Manish Balpande"/>
    <n v="800000"/>
    <s v="INR"/>
    <n v="0"/>
    <s v="8/19/22"/>
    <s v="Sales"/>
    <s v="stat_1hn9nRJaLbI53NxPuSQgo90kRpbpKsFlwN4oEGNUTdO"/>
    <s v="Lost"/>
    <n v="0"/>
    <s v="OpportunityStatusType.Lost"/>
    <s v="cont_buIfKA5Pq4ylgMC9qTkSSbdmn7M7tKfmXuMh3GO6Wn1"/>
    <s v="Vandana Bhansali"/>
    <s v="GMC (renewal)"/>
    <s v="lead_coOMZPEO4CBcYOwMhvta9h1smCMcJauJV7HPlUTttnx"/>
    <s v="Yashraj Biotechnology Ltd."/>
    <s v="Pranav Kenjale"/>
    <s v="user_jbppzD9HyqqioXDaUzrIJfkBW97sQdk5kSNPsBKGx0r"/>
    <s v="Pranaav Marathe"/>
    <s v="2022-06-20 03:38:37.798000+00:00"/>
    <s v="2022-08-18 04:51:39.801000+00:00"/>
    <m/>
    <s v="Mumbai"/>
    <m/>
    <m/>
    <m/>
    <n v="176"/>
    <m/>
    <m/>
    <m/>
    <m/>
    <m/>
    <m/>
    <m/>
    <s v="PAID_SOCIAL"/>
    <m/>
    <m/>
    <m/>
    <s v="Health, Wellness &amp; Fitness"/>
    <m/>
    <m/>
    <m/>
    <m/>
    <m/>
    <m/>
    <m/>
    <m/>
    <m/>
    <m/>
    <m/>
    <m/>
    <x v="10"/>
    <m/>
    <s v="user_Jujy0sFufO9J3qwY7aNpCCnF6nFZMrfvciNEydEzhaI"/>
    <s v="Shreya Solanki"/>
    <m/>
    <m/>
    <s v="September"/>
    <s v="Cold Call"/>
    <s v="Lusha"/>
    <m/>
    <s v="Pharma"/>
    <m/>
    <m/>
    <m/>
    <s v="2022-02-15 08:53:21.262000+00:00"/>
    <s v="2022-10-10 07:35:06.855000+00:00"/>
    <s v="GMC"/>
  </r>
  <r>
    <s v="Aditya Binani"/>
    <n v="100000"/>
    <s v="INR"/>
    <n v="0"/>
    <s v="8/30/22"/>
    <s v="Sales"/>
    <s v="stat_1hn9nRJaLbI53NxPuSQgo90kRpbpKsFlwN4oEGNUTdO"/>
    <s v="Lost"/>
    <n v="0"/>
    <s v="OpportunityStatusType.Lost"/>
    <s v="cont_DeCgjxqi6DJopxpE2657H3fGacke6ABeuGBpEh1hX3m"/>
    <s v="Chandra"/>
    <s v="Fresh GMC"/>
    <s v="lead_oL5jvqTdRBDlLMBbD4x6YtohIA8yZ2eWohy5GEkqUKn"/>
    <s v="F and M Daily"/>
    <s v="Nikhil Ahuja"/>
    <s v="user_bdUPAGjcS7p6513So3N4g3aWNS5HuBuVJi7bvCPAsLt"/>
    <s v="Mayur Gadiyar"/>
    <s v="2022-05-13 09:23:08.605000+00:00"/>
    <s v="2022-08-17 14:12:50.930000+00:00"/>
    <m/>
    <s v="Bangalore"/>
    <m/>
    <s v="2021-06-02 12:39:05+00:00"/>
    <m/>
    <n v="5"/>
    <m/>
    <m/>
    <m/>
    <m/>
    <m/>
    <m/>
    <m/>
    <m/>
    <m/>
    <m/>
    <m/>
    <s v="Food &amp; Beverages"/>
    <m/>
    <m/>
    <m/>
    <m/>
    <m/>
    <m/>
    <m/>
    <m/>
    <m/>
    <m/>
    <m/>
    <m/>
    <x v="3"/>
    <m/>
    <s v="user_ocHSJH83OJnHCvKyMbjx8WOOK8PMgAUGIj1qK0q0dMV"/>
    <s v="Nikhil Ahuja"/>
    <m/>
    <m/>
    <s v="July"/>
    <s v="Inbound"/>
    <s v="Inbound via website"/>
    <m/>
    <s v="Employee Count 8"/>
    <m/>
    <m/>
    <m/>
    <s v="2021-06-02 12:41:44.268000+00:00"/>
    <s v="2022-09-23 11:16:46.462000+00:00"/>
    <s v="GMC"/>
  </r>
  <r>
    <s v="Manish Balpande"/>
    <n v="6250655"/>
    <s v="INR"/>
    <n v="100"/>
    <s v="8/17/22"/>
    <s v="Sales"/>
    <s v="stat_OZRiD1474QRJIpvnjHCZfiIvKcVD6mIKSSTzg8SwDVx"/>
    <s v="Won- Payment Completed"/>
    <n v="1"/>
    <s v="OpportunityStatusType.Won"/>
    <s v="cont_xp7EmI2VDogQlwib9XTeWFE8TylR9qUkW81ixwiFal9"/>
    <s v="Swapnil Bhoskar"/>
    <s v="GMC ren"/>
    <s v="lead_0UPDogduPhLEk9ltObxC9ki5mvf2jufbROcBLOuCEAQ"/>
    <s v="Pragmasys Consulting LLP"/>
    <s v="Gauri Jori"/>
    <s v="user_8jx3L2CDfrbzNnwYUv6Plfha6VxaSGsqcbTXR3sIBZi"/>
    <s v="Manish Balpande"/>
    <s v="2022-07-07 12:09:00.683000+00:00"/>
    <s v="2022-08-17 14:59:39.046000+00:00"/>
    <m/>
    <s v="Pune"/>
    <m/>
    <m/>
    <m/>
    <n v="303"/>
    <m/>
    <m/>
    <m/>
    <m/>
    <m/>
    <m/>
    <m/>
    <s v="PAID_SOCIAL"/>
    <m/>
    <m/>
    <m/>
    <s v="IT Services &amp; IT Consulting"/>
    <m/>
    <m/>
    <m/>
    <m/>
    <m/>
    <m/>
    <m/>
    <m/>
    <m/>
    <m/>
    <m/>
    <m/>
    <x v="2"/>
    <m/>
    <s v="user_5YHA1ZU4iP896lD1YJehdJcMx7ZEgWCpulT4T2c3pJ3"/>
    <s v="Gauri Jori"/>
    <m/>
    <m/>
    <s v="August; September"/>
    <s v="Gated Content"/>
    <m/>
    <m/>
    <s v="Employee Engagement Handbook"/>
    <m/>
    <m/>
    <m/>
    <s v="2022-05-18 04:35:07.490000+00:00"/>
    <s v="2022-10-11 11:05:42.966000+00:00"/>
    <m/>
  </r>
  <r>
    <s v="Mayur Gadiyar"/>
    <n v="50000"/>
    <s v="INR"/>
    <n v="0"/>
    <s v="9/30/22"/>
    <s v="Sales"/>
    <s v="stat_kcR4fZg7TU7jjk1jAVua3qGLRS4J5uFayEjK5j02wtv"/>
    <s v="Unqualified"/>
    <n v="0"/>
    <s v="OpportunityStatusType.Lost"/>
    <s v="cont_l9xXgzYVzRPnihxbuVBPSgjhS2ar4fkg6btiwsVicWh"/>
    <s v="p_x001d__x0017_&amp;p_x001d__x0017_6p_x001d__x0017_1p_x001d__x0017_1p_x001d__x0017_5p_x001d__x0017_.p_x001d__x0017_?p_x001d__x0018__x0001_p_x001d__x0017_5 p_x001d__x0017__x0014_p_x001d__x0017_;p_x001d__x0017_1p_x001d__x0018__x0002_p_x001d__x0017_?p_x001d__x0017_9p_x001d__x0017_2p_x001d__x0017_8p_x001d__x0017_.p_x001d__x0017_?b_x001c__x0013_"/>
    <s v="Loop App"/>
    <s v="lead_ua4hrPsCxFE5AJ2VCbi0aCnxPrnQFpOHHIpq3Y7iFMc"/>
    <s v="AsmitA India Realty"/>
    <s v="Pallab Gupta"/>
    <s v="user_bdUPAGjcS7p6513So3N4g3aWNS5HuBuVJi7bvCPAsLt"/>
    <s v="Mayur Gadiyar"/>
    <s v="2022-08-05 06:08:17.226000+00:00"/>
    <s v="2022-08-17 13:41:31.575000+00:00"/>
    <m/>
    <m/>
    <m/>
    <m/>
    <m/>
    <m/>
    <m/>
    <m/>
    <m/>
    <m/>
    <m/>
    <m/>
    <m/>
    <s v="PAID_SOCIAL"/>
    <m/>
    <m/>
    <m/>
    <m/>
    <m/>
    <m/>
    <m/>
    <m/>
    <m/>
    <m/>
    <m/>
    <m/>
    <m/>
    <m/>
    <m/>
    <m/>
    <x v="3"/>
    <m/>
    <s v="user_PApNwMjp7lPIEBp7acretouakdtYNVHpPO9ja9KoR5D"/>
    <s v="Pallab Gupta"/>
    <m/>
    <m/>
    <m/>
    <s v="Gated Content"/>
    <m/>
    <m/>
    <s v="Employee Engagement Calendar"/>
    <m/>
    <m/>
    <m/>
    <s v="2022-06-24 10:05:24.359000+00:00"/>
    <s v="2022-08-17 13:41:31.634000+00:00"/>
    <m/>
  </r>
  <r>
    <s v="Sonal Paithankar"/>
    <n v="3700000"/>
    <s v="INR"/>
    <n v="100"/>
    <s v="8/17/22"/>
    <s v="Sales"/>
    <s v="stat_OZRiD1474QRJIpvnjHCZfiIvKcVD6mIKSSTzg8SwDVx"/>
    <s v="Won- Payment Completed"/>
    <n v="1"/>
    <s v="OpportunityStatusType.Won"/>
    <s v="cont_MHB8d62ChqNONcQ7HNeuAqrQmKGZfgQFpwuZN14Vkb8"/>
    <s v="Souvik Bhattacharjee"/>
    <s v="GMC Renewal"/>
    <s v="lead_OIp4d1wuLuxZDTPv7qKA7d6E3gXJ0heo8sWAybi2XaX"/>
    <s v="Gleeds"/>
    <s v="Trupti Suryavanshi"/>
    <s v="user_Iwn6da5WKkZqwUySK0oUuCb72pFP5WEm4zAb92ijqFe"/>
    <s v="Sonal Paithankar"/>
    <s v="2022-07-01 12:22:54.175000+00:00"/>
    <s v="2022-08-17 12:51:15.611000+00:00"/>
    <m/>
    <s v="Bangalore"/>
    <m/>
    <m/>
    <m/>
    <n v="325"/>
    <m/>
    <m/>
    <m/>
    <m/>
    <m/>
    <m/>
    <m/>
    <m/>
    <m/>
    <m/>
    <m/>
    <s v="Construction &amp; Real Estate"/>
    <m/>
    <m/>
    <m/>
    <m/>
    <m/>
    <m/>
    <m/>
    <m/>
    <m/>
    <m/>
    <m/>
    <m/>
    <x v="7"/>
    <m/>
    <s v="user_L8E6IFhq6UCzKLHa45LUUTZCznDuyDwFrGaEp9DXiUM"/>
    <s v="Trupti Suryavanshi"/>
    <s v="Arindam Majee"/>
    <m/>
    <s v="August"/>
    <s v="Cold Call"/>
    <m/>
    <m/>
    <m/>
    <m/>
    <m/>
    <m/>
    <s v="2022-04-28 07:26:27.593000+00:00"/>
    <s v="2022-09-30 06:49:50.800000+00:00"/>
    <s v="GMC"/>
  </r>
  <r>
    <s v="Sonal Paithankar"/>
    <n v="43777"/>
    <s v="INR"/>
    <n v="100"/>
    <s v="8/17/22"/>
    <s v="Sales"/>
    <s v="stat_OZRiD1474QRJIpvnjHCZfiIvKcVD6mIKSSTzg8SwDVx"/>
    <s v="Won- Payment Completed"/>
    <n v="1"/>
    <s v="OpportunityStatusType.Won"/>
    <s v="cont_MHB8d62ChqNONcQ7HNeuAqrQmKGZfgQFpwuZN14Vkb8"/>
    <s v="Souvik Bhattacharjee"/>
    <s v="GPA Renewal"/>
    <s v="lead_OIp4d1wuLuxZDTPv7qKA7d6E3gXJ0heo8sWAybi2XaX"/>
    <s v="Gleeds"/>
    <s v="Trupti Suryavanshi"/>
    <s v="user_Iwn6da5WKkZqwUySK0oUuCb72pFP5WEm4zAb92ijqFe"/>
    <s v="Sonal Paithankar"/>
    <s v="2022-07-04 06:01:17.663000+00:00"/>
    <s v="2022-08-17 12:51:26.769000+00:00"/>
    <m/>
    <s v="Bangalore"/>
    <m/>
    <m/>
    <m/>
    <n v="325"/>
    <m/>
    <m/>
    <m/>
    <m/>
    <m/>
    <m/>
    <m/>
    <m/>
    <m/>
    <m/>
    <m/>
    <s v="Construction &amp; Real Estate"/>
    <m/>
    <m/>
    <m/>
    <m/>
    <m/>
    <m/>
    <m/>
    <m/>
    <m/>
    <m/>
    <m/>
    <m/>
    <x v="7"/>
    <m/>
    <s v="user_L8E6IFhq6UCzKLHa45LUUTZCznDuyDwFrGaEp9DXiUM"/>
    <s v="Trupti Suryavanshi"/>
    <s v="Arindam Majee"/>
    <m/>
    <s v="August"/>
    <s v="Cold Call"/>
    <m/>
    <m/>
    <m/>
    <m/>
    <m/>
    <m/>
    <s v="2022-04-28 07:26:27.593000+00:00"/>
    <s v="2022-09-30 06:49:50.800000+00:00"/>
    <s v="GPA"/>
  </r>
  <r>
    <s v="Mayur Gadiyar"/>
    <n v="140000"/>
    <s v="INR"/>
    <n v="0"/>
    <s v="8/31/22"/>
    <s v="Sales"/>
    <s v="stat_kcR4fZg7TU7jjk1jAVua3qGLRS4J5uFayEjK5j02wtv"/>
    <s v="Unqualified"/>
    <n v="0"/>
    <s v="OpportunityStatusType.Lost"/>
    <s v="cont_0rwMUbXQgT9yUak3OoUYOkjubBCSo9lpHc8OUbrVinB"/>
    <s v="Manali"/>
    <s v="on Hold for 1 month"/>
    <s v="lead_ZtUy7RJgua0myzRActN84K8zxvwCRYxWDUBCPsSUfdh"/>
    <s v="PRODIGITAS IT SERVICES PVT LTD"/>
    <s v="Prateek Wadhwa"/>
    <s v="user_bdUPAGjcS7p6513So3N4g3aWNS5HuBuVJi7bvCPAsLt"/>
    <s v="Mayur Gadiyar"/>
    <s v="2022-07-11 06:28:34.382000+00:00"/>
    <s v="2022-08-17 12:25:09.312000+00:00"/>
    <m/>
    <s v="Pune"/>
    <m/>
    <s v="2020-08-20 10:25:20+00:00"/>
    <m/>
    <n v="16"/>
    <m/>
    <m/>
    <m/>
    <m/>
    <m/>
    <m/>
    <m/>
    <m/>
    <m/>
    <m/>
    <m/>
    <s v="Digital Marketing &amp; Advertising"/>
    <m/>
    <m/>
    <m/>
    <m/>
    <m/>
    <m/>
    <m/>
    <m/>
    <m/>
    <m/>
    <m/>
    <m/>
    <x v="9"/>
    <m/>
    <s v="user_bdUPAGjcS7p6513So3N4g3aWNS5HuBuVJi7bvCPAsLt"/>
    <s v="Mayur Gadiyar"/>
    <m/>
    <m/>
    <s v="July"/>
    <s v="Existing Account"/>
    <m/>
    <m/>
    <m/>
    <m/>
    <m/>
    <m/>
    <s v="2020-12-06 09:47:15.661000+00:00"/>
    <s v="2022-08-17 12:25:09.414000+00:00"/>
    <s v="GMC"/>
  </r>
  <r>
    <s v="Kashif Ahmad"/>
    <n v="50000"/>
    <s v="INR"/>
    <n v="0"/>
    <s v="8/31/22"/>
    <s v="Sales"/>
    <s v="stat_kcR4fZg7TU7jjk1jAVua3qGLRS4J5uFayEjK5j02wtv"/>
    <s v="Unqualified"/>
    <n v="0"/>
    <s v="OpportunityStatusType.Lost"/>
    <m/>
    <m/>
    <s v="Fresh - 6 employees&amp; lives"/>
    <s v="lead_0XqkVR4aY5UVqKpJjHSDvCsi7FRMYMu5C6WqNuVN76o"/>
    <s v="Radcam Technologies(Fresh)"/>
    <s v="Daya Gowda"/>
    <s v="user_LKRhV6rhcBe0uL8u70UUGeDjbMupuho4TaiAOCbT7HT"/>
    <s v="Kashif Ahmad"/>
    <s v="2022-07-04 11:43:48.183000+00:00"/>
    <s v="2022-08-17 09:40:29.780000+00:00"/>
    <m/>
    <s v="Bangalore"/>
    <m/>
    <m/>
    <m/>
    <n v="6"/>
    <m/>
    <m/>
    <s v="Facebook"/>
    <m/>
    <m/>
    <m/>
    <m/>
    <s v="PAID_SOCIAL"/>
    <m/>
    <m/>
    <m/>
    <s v="IT Services &amp; IT Consulting"/>
    <m/>
    <m/>
    <m/>
    <m/>
    <m/>
    <m/>
    <m/>
    <m/>
    <m/>
    <m/>
    <m/>
    <m/>
    <x v="3"/>
    <m/>
    <s v="user_encRk5bIEFN6ZA11h4WH2AdZTiZpogLSlMIaj0E30SZ"/>
    <s v="Daya Gowda"/>
    <m/>
    <m/>
    <m/>
    <s v="Gated Content"/>
    <m/>
    <m/>
    <s v="Employee Engagement Handbook"/>
    <m/>
    <m/>
    <m/>
    <s v="2022-07-04 05:04:12.989000+00:00"/>
    <s v="2022-09-09 10:02:58.483000+00:00"/>
    <m/>
  </r>
  <r>
    <s v="Kashif Ahmad"/>
    <n v="15000"/>
    <s v="INR"/>
    <n v="0"/>
    <s v="8/31/22"/>
    <s v="Sales"/>
    <s v="stat_kcR4fZg7TU7jjk1jAVua3qGLRS4J5uFayEjK5j02wtv"/>
    <s v="Unqualified"/>
    <n v="0"/>
    <s v="OpportunityStatusType.Lost"/>
    <s v="cont_NRsVtQ6o3aKWy8dJ6u27s2PozMOwRiIUaQkkbMJ7DdY"/>
    <s v="Amit Kedari"/>
    <s v="GPA - Policy already renewed in March"/>
    <s v="lead_dThEeYfgXllQKFGMFkOJdMZMs3z56o0fPI6bay6PwZQ"/>
    <s v="Ross Process Solutions"/>
    <s v="Trupti Suryavanshi"/>
    <s v="user_LKRhV6rhcBe0uL8u70UUGeDjbMupuho4TaiAOCbT7HT"/>
    <s v="Kashif Ahmad"/>
    <s v="2022-08-10 06:33:04.765000+00:00"/>
    <s v="2022-08-17 06:44:46.969000+00:00"/>
    <m/>
    <s v="Pune"/>
    <m/>
    <s v="2022-08-10 06:30:00+00:00"/>
    <m/>
    <n v="50"/>
    <m/>
    <m/>
    <m/>
    <m/>
    <m/>
    <m/>
    <m/>
    <m/>
    <m/>
    <m/>
    <m/>
    <s v="Manufacturing"/>
    <m/>
    <m/>
    <m/>
    <m/>
    <m/>
    <m/>
    <m/>
    <m/>
    <m/>
    <m/>
    <m/>
    <m/>
    <x v="8"/>
    <m/>
    <s v="user_L8E6IFhq6UCzKLHa45LUUTZCznDuyDwFrGaEp9DXiUM"/>
    <s v="Trupti Suryavanshi"/>
    <m/>
    <m/>
    <s v="August; March"/>
    <s v="Warm Referral"/>
    <s v="Prajakta's reference"/>
    <m/>
    <m/>
    <m/>
    <m/>
    <m/>
    <s v="2022-08-10 06:19:25.327000+00:00"/>
    <s v="2022-09-23 09:34:04.269000+00:00"/>
    <s v="GPA"/>
  </r>
  <r>
    <s v="Nikhil Ahuja"/>
    <n v="200000"/>
    <s v="INR"/>
    <n v="0"/>
    <s v="8/31/22"/>
    <s v="Sales"/>
    <s v="stat_kcR4fZg7TU7jjk1jAVua3qGLRS4J5uFayEjK5j02wtv"/>
    <s v="Unqualified"/>
    <n v="0"/>
    <s v="OpportunityStatusType.Lost"/>
    <s v="cont_JkNJFrqomaObMK0rJrO0RU9uk1eocqFXwcuZyvN4OGm"/>
    <s v="Meha Lodha Assoc. CIPD"/>
    <m/>
    <s v="lead_W6h0HB52Iyuc17isCf5febDVJyVYfO6cjqKA34Mlh0m"/>
    <s v="Blue Matter"/>
    <s v="Nikhil Ahuja"/>
    <s v="user_ocHSJH83OJnHCvKyMbjx8WOOK8PMgAUGIj1qK0q0dMV"/>
    <s v="Nikhil Ahuja"/>
    <s v="2022-08-04 11:34:53.145000+00:00"/>
    <s v="2022-08-17 11:58:35.048000+00:00"/>
    <m/>
    <s v="Mumbai"/>
    <m/>
    <m/>
    <m/>
    <n v="50"/>
    <m/>
    <m/>
    <m/>
    <m/>
    <m/>
    <m/>
    <m/>
    <s v="PAID_SOCIAL"/>
    <m/>
    <m/>
    <m/>
    <m/>
    <m/>
    <m/>
    <m/>
    <m/>
    <m/>
    <m/>
    <m/>
    <m/>
    <m/>
    <m/>
    <m/>
    <m/>
    <x v="3"/>
    <m/>
    <s v="user_ocHSJH83OJnHCvKyMbjx8WOOK8PMgAUGIj1qK0q0dMV"/>
    <s v="Nikhil Ahuja"/>
    <m/>
    <m/>
    <s v="August"/>
    <s v="Gated Content"/>
    <m/>
    <m/>
    <s v="Winning talent beyond salary"/>
    <m/>
    <m/>
    <m/>
    <s v="2022-07-20 10:07:21.566000+00:00"/>
    <s v="2022-09-09 11:33:43.895000+00:00"/>
    <s v="GMC"/>
  </r>
  <r>
    <s v="Vikas Gupta"/>
    <n v="5000000"/>
    <s v="INR"/>
    <n v="0"/>
    <s v="9/30/22"/>
    <s v="Sales"/>
    <s v="stat_kcR4fZg7TU7jjk1jAVua3qGLRS4J5uFayEjK5j02wtv"/>
    <s v="Unqualified"/>
    <n v="0"/>
    <s v="OpportunityStatusType.Lost"/>
    <s v="cont_4qXbySWP1sIYeUxccpIlfTARGpAvs8mxzircuOpGc0a"/>
    <s v="Susan Cheryl Noronha"/>
    <s v="The client wanted to create a separate policy for IIFL Wealth employees but did not get approval from Group CEO and CFO for the same."/>
    <s v="lead_0qoo1Znn5udizY02gerRBdpycCY3fkcsdd3lDNlsSaX"/>
    <s v="IIFL Wealth &amp; asset mangement"/>
    <s v="Gauri Jori"/>
    <s v="user_lccnw70UrYzjPcbxrA5N9qp8LF1vx6aP08yPEdeU06P"/>
    <s v="Vikas Gupta"/>
    <s v="2022-07-14 05:59:33.909000+00:00"/>
    <s v="2022-08-17 06:38:33.014000+00:00"/>
    <m/>
    <s v="Mumbai"/>
    <m/>
    <s v="2020-11-07 07:55:03+00:00"/>
    <m/>
    <n v="1000"/>
    <m/>
    <m/>
    <m/>
    <m/>
    <m/>
    <m/>
    <m/>
    <s v="PAID_SOCIAL"/>
    <m/>
    <m/>
    <m/>
    <s v="Banking &amp; Finance"/>
    <m/>
    <m/>
    <m/>
    <m/>
    <m/>
    <m/>
    <m/>
    <m/>
    <m/>
    <m/>
    <m/>
    <m/>
    <x v="3"/>
    <m/>
    <s v="user_5YHA1ZU4iP896lD1YJehdJcMx7ZEgWCpulT4T2c3pJ3"/>
    <s v="Gauri Jori"/>
    <m/>
    <m/>
    <s v="September"/>
    <s v="Cold Call"/>
    <m/>
    <m/>
    <s v="Winning talent beyond salary"/>
    <m/>
    <m/>
    <m/>
    <s v="2020-12-06 09:50:01.430000+00:00"/>
    <s v="2022-09-23 08:57:56.297000+00:00"/>
    <m/>
  </r>
  <r>
    <s v="Vikas Gupta"/>
    <n v="20000000"/>
    <s v="INR"/>
    <n v="0"/>
    <s v="9/30/22"/>
    <s v="Sales"/>
    <s v="stat_kcR4fZg7TU7jjk1jAVua3qGLRS4J5uFayEjK5j02wtv"/>
    <s v="Unqualified"/>
    <n v="0"/>
    <s v="OpportunityStatusType.Lost"/>
    <s v="cont_4qXbySWP1sIYeUxccpIlfTARGpAvs8mxzircuOpGc0a"/>
    <s v="Susan Cheryl Noronha"/>
    <s v="The client wanted to create a separate policy for IIFL Wealth employees but did not get approval from Group CEO and CFO for the same."/>
    <s v="lead_0qoo1Znn5udizY02gerRBdpycCY3fkcsdd3lDNlsSaX"/>
    <s v="IIFL Wealth &amp; asset mangement"/>
    <s v="Gauri Jori"/>
    <s v="user_lccnw70UrYzjPcbxrA5N9qp8LF1vx6aP08yPEdeU06P"/>
    <s v="Vikas Gupta"/>
    <s v="2022-07-14 05:58:51.476000+00:00"/>
    <s v="2022-08-17 06:38:11.391000+00:00"/>
    <m/>
    <s v="Mumbai"/>
    <m/>
    <s v="2020-11-07 07:55:03+00:00"/>
    <m/>
    <n v="1000"/>
    <m/>
    <m/>
    <m/>
    <m/>
    <m/>
    <m/>
    <m/>
    <s v="PAID_SOCIAL"/>
    <m/>
    <m/>
    <m/>
    <s v="Banking &amp; Finance"/>
    <m/>
    <m/>
    <m/>
    <m/>
    <m/>
    <m/>
    <m/>
    <m/>
    <m/>
    <m/>
    <m/>
    <m/>
    <x v="3"/>
    <m/>
    <s v="user_5YHA1ZU4iP896lD1YJehdJcMx7ZEgWCpulT4T2c3pJ3"/>
    <s v="Gauri Jori"/>
    <m/>
    <m/>
    <s v="September"/>
    <s v="Cold Call"/>
    <m/>
    <m/>
    <s v="Winning talent beyond salary"/>
    <m/>
    <m/>
    <m/>
    <s v="2020-12-06 09:50:01.430000+00:00"/>
    <s v="2022-09-23 08:57:56.297000+00:00"/>
    <s v="GMC"/>
  </r>
  <r>
    <s v="Vikas Gupta"/>
    <n v="2700000"/>
    <s v="INR"/>
    <n v="0"/>
    <s v="8/17/22"/>
    <s v="Sales"/>
    <s v="stat_1hn9nRJaLbI53NxPuSQgo90kRpbpKsFlwN4oEGNUTdO"/>
    <s v="Lost"/>
    <n v="0"/>
    <s v="OpportunityStatusType.Lost"/>
    <s v="cont_I2UoJol1nZhD3wTvs1chbURRhWBO1Ut0DiEDtuVrOsg"/>
    <s v="Sharad Darekar"/>
    <s v="The client has closed with Go Digit Insurance company and Prudent Insurance Broker. They closed at 23.5 L whereas our price was 28.5L."/>
    <s v="lead_MoYF4iiVU37rbIMEslBMzdq3oRmpvgI5cAxZI63i2rL"/>
    <s v="Indo Amines Limited"/>
    <s v="Pranav Kenjale"/>
    <s v="user_lccnw70UrYzjPcbxrA5N9qp8LF1vx6aP08yPEdeU06P"/>
    <s v="Vikas Gupta"/>
    <s v="2022-06-29 07:41:23.086000+00:00"/>
    <s v="2022-08-17 05:39:39.772000+00:00"/>
    <m/>
    <s v="Mumbai"/>
    <m/>
    <m/>
    <m/>
    <n v="368"/>
    <m/>
    <m/>
    <m/>
    <m/>
    <m/>
    <m/>
    <m/>
    <s v="PAID_SOCIAL"/>
    <m/>
    <m/>
    <m/>
    <s v="Manufacturing"/>
    <m/>
    <m/>
    <m/>
    <m/>
    <m/>
    <m/>
    <m/>
    <m/>
    <m/>
    <m/>
    <m/>
    <m/>
    <x v="7"/>
    <m/>
    <s v="user_Jujy0sFufO9J3qwY7aNpCCnF6nFZMrfvciNEydEzhaI"/>
    <s v="Shreya Solanki"/>
    <m/>
    <m/>
    <s v="August; September"/>
    <s v="Cold Call; Gated Content"/>
    <s v="Lusha"/>
    <m/>
    <s v="Employee Engagement Handbook"/>
    <m/>
    <m/>
    <m/>
    <s v="2021-11-17 01:30:11.617000+00:00"/>
    <s v="2022-10-10 07:34:54.245000+00:00"/>
    <s v="GMC"/>
  </r>
  <r>
    <s v="Chetan Kumar"/>
    <n v="1500000"/>
    <s v="INR"/>
    <n v="0"/>
    <s v="8/15/22"/>
    <s v="Sales"/>
    <s v="stat_1hn9nRJaLbI53NxPuSQgo90kRpbpKsFlwN4oEGNUTdO"/>
    <s v="Lost"/>
    <n v="0"/>
    <s v="OpportunityStatusType.Lost"/>
    <s v="cont_aJCreJfXvDwxGD45PcNSmHOAo2aBeJOawTuzXCEzzbe"/>
    <s v="Dipika"/>
    <s v="Parental"/>
    <s v="lead_h3Qfn3flavYALWnjw6LpsBK5Dq3QLvmun83EFinDuWr"/>
    <s v="Lindstrom Services India"/>
    <s v="Prateek Wadhwa"/>
    <s v="user_hAuUqCTCw5r4tCUrswIWPSW7LJ1XIBbttZVmJkxmzGq"/>
    <s v="Chetan Kumar"/>
    <s v="2022-07-29 07:46:03.387000+00:00"/>
    <s v="2022-08-17 05:15:29.094000+00:00"/>
    <m/>
    <s v="Mumbai"/>
    <m/>
    <m/>
    <m/>
    <n v="90"/>
    <m/>
    <m/>
    <m/>
    <m/>
    <m/>
    <m/>
    <m/>
    <m/>
    <m/>
    <m/>
    <m/>
    <s v="Manufacturing"/>
    <m/>
    <m/>
    <m/>
    <m/>
    <m/>
    <m/>
    <m/>
    <m/>
    <m/>
    <m/>
    <m/>
    <m/>
    <x v="8"/>
    <m/>
    <s v="user_FdWFezbLzkYQcGsBUsjZO25nr2poK2nRbqV47Rs5Kfm"/>
    <s v="Prateek Wadhwa"/>
    <m/>
    <m/>
    <s v="September"/>
    <s v="Cold Call"/>
    <s v="Lusha"/>
    <m/>
    <m/>
    <m/>
    <m/>
    <m/>
    <s v="2022-06-13 02:47:02.958000+00:00"/>
    <s v="2022-09-07 08:30:24.064000+00:00"/>
    <s v="GMC"/>
  </r>
  <r>
    <s v="Chetan Kumar"/>
    <n v="2000000"/>
    <s v="INR"/>
    <n v="0"/>
    <s v="8/15/22"/>
    <s v="Sales"/>
    <s v="stat_1hn9nRJaLbI53NxPuSQgo90kRpbpKsFlwN4oEGNUTdO"/>
    <s v="Lost"/>
    <n v="0"/>
    <s v="OpportunityStatusType.Lost"/>
    <s v="cont_aJCreJfXvDwxGD45PcNSmHOAo2aBeJOawTuzXCEzzbe"/>
    <s v="Dipika"/>
    <m/>
    <s v="lead_h3Qfn3flavYALWnjw6LpsBK5Dq3QLvmun83EFinDuWr"/>
    <s v="Lindstrom Services India"/>
    <s v="Prateek Wadhwa"/>
    <s v="user_hAuUqCTCw5r4tCUrswIWPSW7LJ1XIBbttZVmJkxmzGq"/>
    <s v="Chetan Kumar"/>
    <s v="2022-07-29 07:45:33.476000+00:00"/>
    <s v="2022-08-17 05:15:17.657000+00:00"/>
    <m/>
    <s v="Mumbai"/>
    <m/>
    <m/>
    <m/>
    <n v="90"/>
    <m/>
    <m/>
    <m/>
    <m/>
    <m/>
    <m/>
    <m/>
    <m/>
    <m/>
    <m/>
    <m/>
    <s v="Manufacturing"/>
    <m/>
    <m/>
    <m/>
    <m/>
    <m/>
    <m/>
    <m/>
    <m/>
    <m/>
    <m/>
    <m/>
    <m/>
    <x v="8"/>
    <m/>
    <s v="user_FdWFezbLzkYQcGsBUsjZO25nr2poK2nRbqV47Rs5Kfm"/>
    <s v="Prateek Wadhwa"/>
    <m/>
    <m/>
    <s v="September"/>
    <s v="Cold Call"/>
    <s v="Lusha"/>
    <m/>
    <m/>
    <m/>
    <m/>
    <m/>
    <s v="2022-06-13 02:47:02.958000+00:00"/>
    <s v="2022-09-07 08:30:24.064000+00:00"/>
    <s v="GMC"/>
  </r>
  <r>
    <s v="Manish Balpande"/>
    <n v="1500000"/>
    <s v="INR"/>
    <n v="0"/>
    <s v="8/31/22"/>
    <s v="Sales"/>
    <s v="stat_kcR4fZg7TU7jjk1jAVua3qGLRS4J5uFayEjK5j02wtv"/>
    <s v="Unqualified"/>
    <n v="0"/>
    <s v="OpportunityStatusType.Lost"/>
    <s v="cont_P0oWWGiqRIYAo6r3GZd2PhG0YcsaYFbnjYe28YvsLYv"/>
    <s v="Rajanna N(he)"/>
    <s v="GTL ren  Discussed with Pranaav - Marking as unqualified."/>
    <s v="lead_HIjwU2tVu4PYrRK9djB05w3iaJgQidQQTNuIXfDPEIh"/>
    <s v="Kewaunee International Group"/>
    <s v="Gauri Jori"/>
    <s v="user_8jx3L2CDfrbzNnwYUv6Plfha6VxaSGsqcbTXR3sIBZi"/>
    <s v="Manish Balpande"/>
    <s v="2022-07-12 12:10:12.779000+00:00"/>
    <s v="2022-08-17 04:43:33.887000+00:00"/>
    <m/>
    <s v="Bangalore"/>
    <m/>
    <m/>
    <m/>
    <n v="185"/>
    <m/>
    <m/>
    <m/>
    <m/>
    <m/>
    <m/>
    <m/>
    <m/>
    <m/>
    <m/>
    <m/>
    <s v="Manufacturing"/>
    <m/>
    <m/>
    <m/>
    <m/>
    <m/>
    <m/>
    <m/>
    <m/>
    <m/>
    <m/>
    <m/>
    <m/>
    <x v="21"/>
    <m/>
    <s v="user_5YHA1ZU4iP896lD1YJehdJcMx7ZEgWCpulT4T2c3pJ3"/>
    <s v="Gauri Jori"/>
    <s v="Komal Chougale"/>
    <m/>
    <s v="August; March"/>
    <s v="Gated Content"/>
    <s v="Naukri.com"/>
    <m/>
    <s v="Downloaded the guide: Employee Wellness Handbook"/>
    <m/>
    <m/>
    <m/>
    <s v="2021-09-14 03:43:49.762000+00:00"/>
    <s v="2022-10-10 02:49:28.613000+00:00"/>
    <m/>
  </r>
  <r>
    <s v="Tejas Kulkarni"/>
    <n v="130000"/>
    <s v="INR"/>
    <n v="0"/>
    <s v="9/30/22"/>
    <s v="Sales"/>
    <s v="stat_kcR4fZg7TU7jjk1jAVua3qGLRS4J5uFayEjK5j02wtv"/>
    <s v="Unqualified"/>
    <n v="0"/>
    <s v="OpportunityStatusType.Lost"/>
    <s v="cont_DMRMG9RmnpMtglr0LxA5Fa2WRiWYix4xdiTgnTy6zD6"/>
    <s v="Devanshi"/>
    <s v="GMC (Self) Fresh Requirement 40 Employees Loc: Rajkot"/>
    <s v="lead_YJLrW5hw937Oz08jBlxhuyWlDHSDslsXjtp9f16bkWV"/>
    <s v="Vispan Solutions (Fresh)"/>
    <s v="Mayur Gadiyar"/>
    <s v="user_kbtBHYtBjVDNyI72HTF6C1SCvC7yVBiA6OrBOy3t96U"/>
    <s v="Tejas Kulkarni"/>
    <s v="2021-12-20 09:16:33.809000+00:00"/>
    <s v="2022-08-17 02:26:18.397000+00:00"/>
    <m/>
    <m/>
    <m/>
    <m/>
    <m/>
    <n v="40"/>
    <m/>
    <m/>
    <m/>
    <m/>
    <m/>
    <m/>
    <m/>
    <m/>
    <m/>
    <m/>
    <m/>
    <s v="Professional Services"/>
    <m/>
    <m/>
    <m/>
    <m/>
    <m/>
    <m/>
    <m/>
    <m/>
    <m/>
    <m/>
    <m/>
    <m/>
    <x v="3"/>
    <m/>
    <s v="user_bdUPAGjcS7p6513So3N4g3aWNS5HuBuVJi7bvCPAsLt"/>
    <s v="Mayur Gadiyar"/>
    <m/>
    <m/>
    <s v="March"/>
    <s v="Gated Content"/>
    <m/>
    <m/>
    <s v="Downloaded the guide: Employee Wellness Handbook"/>
    <m/>
    <m/>
    <m/>
    <s v="2021-12-20 06:27:38.144000+00:00"/>
    <s v="2022-08-17 02:26:18.455000+00:00"/>
    <m/>
  </r>
  <r>
    <s v="Tejas Kulkarni"/>
    <n v="200000"/>
    <s v="INR"/>
    <n v="0"/>
    <s v="9/14/22"/>
    <s v="Sales"/>
    <s v="stat_kcR4fZg7TU7jjk1jAVua3qGLRS4J5uFayEjK5j02wtv"/>
    <s v="Unqualified"/>
    <n v="0"/>
    <s v="OpportunityStatusType.Lost"/>
    <s v="cont_5WtGUfy6OqeFRwlCqeODOOkhxcaJgf0VALsJ2tYOBVG"/>
    <s v="Alka Yadav"/>
    <s v="Fresh"/>
    <s v="lead_F5Z7hMCaAxeyZ6iEWbfn559W0NGrh2F4JnZuewmBinV"/>
    <s v="Esearch Logix(Fresh)"/>
    <s v="Prateek Wadhwa"/>
    <s v="user_kbtBHYtBjVDNyI72HTF6C1SCvC7yVBiA6OrBOy3t96U"/>
    <s v="Tejas Kulkarni"/>
    <s v="2022-05-26 11:20:37.685000+00:00"/>
    <s v="2022-08-17 02:30:24.546000+00:00"/>
    <m/>
    <m/>
    <m/>
    <m/>
    <m/>
    <m/>
    <m/>
    <m/>
    <m/>
    <m/>
    <m/>
    <m/>
    <m/>
    <s v="ORGANIC_SEARCH"/>
    <m/>
    <m/>
    <m/>
    <m/>
    <m/>
    <m/>
    <m/>
    <m/>
    <m/>
    <m/>
    <m/>
    <m/>
    <m/>
    <m/>
    <m/>
    <m/>
    <x v="3"/>
    <m/>
    <s v="user_FdWFezbLzkYQcGsBUsjZO25nr2poK2nRbqV47Rs5Kfm"/>
    <s v="Prateek Wadhwa"/>
    <m/>
    <m/>
    <m/>
    <s v="Gated Content"/>
    <m/>
    <m/>
    <s v="Employee Engagement Handbook"/>
    <m/>
    <m/>
    <m/>
    <s v="2022-05-26 11:05:12.139000+00:00"/>
    <s v="2022-08-17 02:30:24.608000+00:00"/>
    <s v="GMC"/>
  </r>
  <r>
    <s v="Tejas Kulkarni"/>
    <n v="20000"/>
    <s v="INR"/>
    <n v="0"/>
    <s v="8/31/22"/>
    <s v="Sales"/>
    <s v="stat_kcR4fZg7TU7jjk1jAVua3qGLRS4J5uFayEjK5j02wtv"/>
    <s v="Unqualified"/>
    <n v="0"/>
    <s v="OpportunityStatusType.Lost"/>
    <s v="cont_sMjmTzRDEoRl5zP6V8QfvNt2BCU01yLwmbDOl6d67Ij"/>
    <s v="Dipti Sharma"/>
    <m/>
    <s v="lead_nTrExC8TRWKiSkjLyIOEa5CpYDzzVVJ0WaHUu4n94JC"/>
    <s v="Stancor Alloy INC"/>
    <s v="Nikhil Ahuja"/>
    <s v="user_kbtBHYtBjVDNyI72HTF6C1SCvC7yVBiA6OrBOy3t96U"/>
    <s v="Tejas Kulkarni"/>
    <s v="2022-07-20 07:12:25.501000+00:00"/>
    <s v="2022-08-17 02:27:04.341000+00:00"/>
    <m/>
    <s v="Mumbai"/>
    <m/>
    <m/>
    <m/>
    <n v="22"/>
    <m/>
    <m/>
    <m/>
    <m/>
    <m/>
    <m/>
    <m/>
    <s v="PAID_SOCIAL"/>
    <m/>
    <m/>
    <m/>
    <m/>
    <m/>
    <m/>
    <m/>
    <m/>
    <m/>
    <m/>
    <m/>
    <m/>
    <m/>
    <m/>
    <m/>
    <m/>
    <x v="3"/>
    <m/>
    <s v="user_ocHSJH83OJnHCvKyMbjx8WOOK8PMgAUGIj1qK0q0dMV"/>
    <s v="Nikhil Ahuja"/>
    <m/>
    <m/>
    <s v="June"/>
    <s v="Gated Content"/>
    <m/>
    <m/>
    <s v="Employee Engagement Calendar"/>
    <m/>
    <m/>
    <m/>
    <s v="2022-06-21 16:24:13.994000+00:00"/>
    <s v="2022-08-17 02:27:04.579000+00:00"/>
    <s v="GTL"/>
  </r>
  <r>
    <s v="Tejas Kulkarni"/>
    <n v="400000"/>
    <s v="INR"/>
    <n v="0"/>
    <s v="8/31/22"/>
    <s v="Sales"/>
    <s v="stat_1hn9nRJaLbI53NxPuSQgo90kRpbpKsFlwN4oEGNUTdO"/>
    <s v="Lost"/>
    <n v="0"/>
    <s v="OpportunityStatusType.Lost"/>
    <s v="cont_jijiD2sfi4AVzPz8WU5GeKWW2r5BccOzyrC95H4PEUQ"/>
    <s v="Ganesh Naik"/>
    <s v="GMC. No quotes received"/>
    <s v="lead_ZUPbRbQnaoH7aQQnbq8BL8AihQZiHcspoxYVO8jmgEU"/>
    <s v="Atlas Logistics India pvt ltd"/>
    <s v="Daya Gowda"/>
    <s v="user_kbtBHYtBjVDNyI72HTF6C1SCvC7yVBiA6OrBOy3t96U"/>
    <s v="Tejas Kulkarni"/>
    <s v="2022-06-01 05:33:14.305000+00:00"/>
    <s v="2022-08-17 02:24:41.240000+00:00"/>
    <m/>
    <s v="Bangalore"/>
    <m/>
    <m/>
    <m/>
    <n v="50"/>
    <m/>
    <m/>
    <m/>
    <m/>
    <m/>
    <m/>
    <m/>
    <m/>
    <m/>
    <m/>
    <m/>
    <s v="Transportation &amp; Logistics"/>
    <s v="New India"/>
    <m/>
    <m/>
    <m/>
    <m/>
    <m/>
    <m/>
    <m/>
    <m/>
    <m/>
    <m/>
    <m/>
    <x v="3"/>
    <m/>
    <s v="user_encRk5bIEFN6ZA11h4WH2AdZTiZpogLSlMIaj0E30SZ"/>
    <s v="Daya Gowda"/>
    <m/>
    <m/>
    <s v="August"/>
    <s v="Cold Call"/>
    <m/>
    <m/>
    <m/>
    <m/>
    <m/>
    <m/>
    <s v="2022-03-30 06:46:00.182000+00:00"/>
    <s v="2022-09-03 02:03:58.497000+00:00"/>
    <m/>
  </r>
  <r>
    <s v="Tejas Kulkarni"/>
    <n v="23000"/>
    <s v="INR"/>
    <n v="0"/>
    <s v="8/31/22"/>
    <s v="Sales"/>
    <s v="stat_1hn9nRJaLbI53NxPuSQgo90kRpbpKsFlwN4oEGNUTdO"/>
    <s v="Lost"/>
    <n v="0"/>
    <s v="OpportunityStatusType.Lost"/>
    <s v="cont_jijiD2sfi4AVzPz8WU5GeKWW2r5BccOzyrC95H4PEUQ"/>
    <s v="Ganesh Naik"/>
    <s v="GPA"/>
    <s v="lead_ZUPbRbQnaoH7aQQnbq8BL8AihQZiHcspoxYVO8jmgEU"/>
    <s v="Atlas Logistics India pvt ltd"/>
    <s v="Daya Gowda"/>
    <s v="user_kbtBHYtBjVDNyI72HTF6C1SCvC7yVBiA6OrBOy3t96U"/>
    <s v="Tejas Kulkarni"/>
    <s v="2022-08-08 05:24:14.491000+00:00"/>
    <s v="2022-08-17 02:24:54.324000+00:00"/>
    <m/>
    <s v="Bangalore"/>
    <m/>
    <m/>
    <m/>
    <n v="50"/>
    <m/>
    <m/>
    <m/>
    <m/>
    <m/>
    <m/>
    <m/>
    <m/>
    <m/>
    <m/>
    <m/>
    <s v="Transportation &amp; Logistics"/>
    <s v="New India"/>
    <m/>
    <m/>
    <m/>
    <m/>
    <m/>
    <m/>
    <m/>
    <m/>
    <m/>
    <m/>
    <m/>
    <x v="3"/>
    <m/>
    <s v="user_encRk5bIEFN6ZA11h4WH2AdZTiZpogLSlMIaj0E30SZ"/>
    <s v="Daya Gowda"/>
    <m/>
    <m/>
    <s v="August"/>
    <s v="Cold Call"/>
    <m/>
    <m/>
    <m/>
    <m/>
    <m/>
    <m/>
    <s v="2022-03-30 06:46:00.182000+00:00"/>
    <s v="2022-09-03 02:03:58.497000+00:00"/>
    <m/>
  </r>
  <r>
    <s v="Tejas Kulkarni"/>
    <n v="400000"/>
    <s v="INR"/>
    <n v="0"/>
    <d v="2022-09-09T00:00:00"/>
    <s v="Sales"/>
    <s v="stat_kcR4fZg7TU7jjk1jAVua3qGLRS4J5uFayEjK5j02wtv"/>
    <s v="Unqualified"/>
    <n v="0"/>
    <s v="OpportunityStatusType.Lost"/>
    <s v="cont_bo0ldnl0KB9ZQPrsmm9CgVnzg82zGiESgNbMmker93v"/>
    <s v="Soundarya Poojari"/>
    <s v="Face to Face meeting in Andheri office for GMC policy for 100 people, employee only"/>
    <s v="lead_kM9msk2Em1nkFtO2JcFCPCG0ee4oY7QgWMt74zbSrt4"/>
    <s v="Aczet"/>
    <s v="Shreenath Bhat"/>
    <s v="user_kbtBHYtBjVDNyI72HTF6C1SCvC7yVBiA6OrBOy3t96U"/>
    <s v="Tejas Kulkarni"/>
    <s v="2022-05-04 07:01:45.983000+00:00"/>
    <s v="2022-08-17 02:23:06.408000+00:00"/>
    <m/>
    <s v="Mumbai"/>
    <m/>
    <m/>
    <m/>
    <n v="146"/>
    <m/>
    <m/>
    <m/>
    <m/>
    <m/>
    <m/>
    <m/>
    <m/>
    <m/>
    <m/>
    <m/>
    <s v="Manufacturing"/>
    <m/>
    <m/>
    <m/>
    <m/>
    <m/>
    <m/>
    <m/>
    <m/>
    <m/>
    <m/>
    <m/>
    <m/>
    <x v="10"/>
    <m/>
    <s v="user_vMd4rmcrSbjykdyL2J7rrYn84SWdcNc5FKligrmItPw"/>
    <s v="Shreenath Bhat"/>
    <m/>
    <m/>
    <m/>
    <s v="Cold Call"/>
    <s v="Naukri.com"/>
    <m/>
    <m/>
    <m/>
    <m/>
    <m/>
    <s v="2022-04-03 18:13:46.978000+00:00"/>
    <s v="2022-09-08 10:18:20.544000+00:00"/>
    <s v="GMC"/>
  </r>
  <r>
    <s v="Tejas Kulkarni"/>
    <n v="400000"/>
    <s v="INR"/>
    <n v="0"/>
    <s v="9/23/22"/>
    <s v="Sales"/>
    <s v="stat_kcR4fZg7TU7jjk1jAVua3qGLRS4J5uFayEjK5j02wtv"/>
    <s v="Unqualified"/>
    <n v="0"/>
    <s v="OpportunityStatusType.Lost"/>
    <m/>
    <m/>
    <m/>
    <s v="lead_ftpbzlQAt6JL9Kx4LLh5Lcs6vAEsl0TtgX3qLCypnix"/>
    <s v="Zenatix Solutions"/>
    <s v="Tulika Chakra"/>
    <s v="user_kbtBHYtBjVDNyI72HTF6C1SCvC7yVBiA6OrBOy3t96U"/>
    <s v="Tejas Kulkarni"/>
    <s v="2022-01-31 10:13:41.042000+00:00"/>
    <s v="2022-08-17 02:22:34.281000+00:00"/>
    <m/>
    <s v="Gurgaon"/>
    <m/>
    <m/>
    <m/>
    <n v="115"/>
    <m/>
    <m/>
    <m/>
    <m/>
    <m/>
    <m/>
    <m/>
    <m/>
    <m/>
    <m/>
    <m/>
    <s v="Professional Services"/>
    <m/>
    <m/>
    <m/>
    <m/>
    <m/>
    <m/>
    <m/>
    <m/>
    <m/>
    <m/>
    <m/>
    <m/>
    <x v="3"/>
    <m/>
    <s v="user_doWYUHOvQ3f5K3ugoH7kbrXnoPuCbasVEsKoA9COWQo"/>
    <s v="Daniel Patra"/>
    <m/>
    <m/>
    <s v="May"/>
    <s v="Gated Content"/>
    <m/>
    <m/>
    <s v="Downloaded the guide: Employee Wellness Handbook"/>
    <m/>
    <m/>
    <m/>
    <s v="2021-12-21 10:44:36.496000+00:00"/>
    <s v="2022-09-26 11:42:30.994000+00:00"/>
    <s v="GMC"/>
  </r>
  <r>
    <s v="Tejas Kulkarni"/>
    <n v="600000"/>
    <s v="INR"/>
    <n v="0"/>
    <s v="9/30/22"/>
    <s v="Sales"/>
    <s v="stat_kcR4fZg7TU7jjk1jAVua3qGLRS4J5uFayEjK5j02wtv"/>
    <s v="Unqualified"/>
    <n v="0"/>
    <s v="OpportunityStatusType.Lost"/>
    <s v="cont_8JmvgqK5eYeHmU397mmLH3LWyUyZhlqPscaJvxgXKVj"/>
    <s v="Aayush"/>
    <s v="GTL Fresh Policy. No go ahead from the management yet"/>
    <s v="lead_NnABenjk5ctFmPvjSBcHWJGHemzy1Rt1eW64a3O0gkQ"/>
    <s v="Unnati"/>
    <s v="Aditya Binani"/>
    <s v="user_kbtBHYtBjVDNyI72HTF6C1SCvC7yVBiA6OrBOy3t96U"/>
    <s v="Tejas Kulkarni"/>
    <s v="2022-01-18 10:42:38.682000+00:00"/>
    <s v="2022-08-17 02:15:59.637000+00:00"/>
    <m/>
    <s v="Noida"/>
    <m/>
    <m/>
    <m/>
    <n v="144"/>
    <m/>
    <m/>
    <m/>
    <m/>
    <m/>
    <m/>
    <m/>
    <m/>
    <m/>
    <m/>
    <m/>
    <s v="Others"/>
    <m/>
    <m/>
    <m/>
    <m/>
    <m/>
    <m/>
    <m/>
    <m/>
    <m/>
    <m/>
    <m/>
    <m/>
    <x v="17"/>
    <m/>
    <s v="user_g5Yw4Z4XnIbmcGhJO80vdtFdd5ElcDlgYO3q8l82ODn"/>
    <s v="Aditya Binani"/>
    <m/>
    <m/>
    <m/>
    <s v="Cold Call"/>
    <m/>
    <m/>
    <m/>
    <m/>
    <m/>
    <m/>
    <s v="2022-01-18 10:38:06.498000+00:00"/>
    <s v="2022-09-23 09:23:38.150000+00:00"/>
    <m/>
  </r>
  <r>
    <s v="Tejas Kulkarni"/>
    <n v="500000"/>
    <s v="INR"/>
    <n v="0"/>
    <s v="8/31/22"/>
    <s v="Sales"/>
    <s v="stat_kcR4fZg7TU7jjk1jAVua3qGLRS4J5uFayEjK5j02wtv"/>
    <s v="Unqualified"/>
    <n v="0"/>
    <s v="OpportunityStatusType.Lost"/>
    <s v="cont_RmrLOTHhqDcWnheHjxe8lvxKGqd8jIQIJCvBWe3Hk5C"/>
    <s v="Ekta Gandhi"/>
    <s v="GMC - Fresh policy, have 70 - 80% physically challenged people in the company.  Details regarding the disability  are not shared with us for procuring the quotes (disability certificate , reparable or beyond repair )"/>
    <s v="lead_wbEQFyXNfN3M3tnaN5DaSr6G4JxjhPdTgDhYFGqp8gm"/>
    <s v="Saarathee CRM"/>
    <s v="Shreenath Bhat"/>
    <s v="user_kbtBHYtBjVDNyI72HTF6C1SCvC7yVBiA6OrBOy3t96U"/>
    <s v="Tejas Kulkarni"/>
    <s v="2022-05-25 06:15:08.115000+00:00"/>
    <s v="2022-08-17 02:14:23.442000+00:00"/>
    <m/>
    <s v="Delhi"/>
    <m/>
    <m/>
    <m/>
    <n v="100"/>
    <m/>
    <m/>
    <m/>
    <m/>
    <m/>
    <m/>
    <m/>
    <m/>
    <m/>
    <m/>
    <m/>
    <s v="Others"/>
    <m/>
    <m/>
    <m/>
    <m/>
    <m/>
    <m/>
    <m/>
    <m/>
    <m/>
    <m/>
    <m/>
    <m/>
    <x v="16"/>
    <m/>
    <s v="user_vMd4rmcrSbjykdyL2J7rrYn84SWdcNc5FKligrmItPw"/>
    <s v="Shreenath Bhat"/>
    <m/>
    <m/>
    <m/>
    <s v="Cold Call"/>
    <m/>
    <m/>
    <m/>
    <m/>
    <m/>
    <m/>
    <s v="2022-05-25 05:56:12.315000+00:00"/>
    <s v="2022-08-17 02:14:23.535000+00:00"/>
    <s v="GMC"/>
  </r>
  <r>
    <s v="Mayur Gadiyar"/>
    <n v="555000"/>
    <s v="INR"/>
    <n v="100"/>
    <s v="8/16/22"/>
    <s v="Sales"/>
    <s v="stat_OZRiD1474QRJIpvnjHCZfiIvKcVD6mIKSSTzg8SwDVx"/>
    <s v="Won- Payment Completed"/>
    <n v="1"/>
    <s v="OpportunityStatusType.Won"/>
    <s v="cont_ofqbQBdCUBmO5KMGLR1WQV0gwhvXXeuQ8ziZ091N9Fj"/>
    <s v="Akshata"/>
    <s v="GMC Policy."/>
    <s v="lead_MvwfchdNblkvtbMTvNTKC5hvfWqDEEnGTxu9PVXBSqF"/>
    <s v="Luna Technologies Pvt. Ltd."/>
    <s v="Vinoth Mohan"/>
    <s v="user_bdUPAGjcS7p6513So3N4g3aWNS5HuBuVJi7bvCPAsLt"/>
    <s v="Mayur Gadiyar"/>
    <s v="2022-07-26 10:45:54.178000+00:00"/>
    <s v="2022-08-16 12:42:15.822000+00:00"/>
    <m/>
    <s v="Mumbai"/>
    <m/>
    <m/>
    <m/>
    <n v="215"/>
    <m/>
    <m/>
    <m/>
    <m/>
    <m/>
    <m/>
    <m/>
    <m/>
    <m/>
    <m/>
    <m/>
    <s v="Manufacturing"/>
    <m/>
    <m/>
    <m/>
    <m/>
    <m/>
    <m/>
    <m/>
    <m/>
    <m/>
    <m/>
    <m/>
    <m/>
    <x v="5"/>
    <m/>
    <s v="user_N2Wvx57ff3o0vmVPS4RR0gXHdA5qVZKmxAMYwKh2zLa"/>
    <s v="Vinoth Mohan"/>
    <s v="Kunal Hire"/>
    <m/>
    <s v="June; May"/>
    <s v="Cold Call"/>
    <s v="Naukri.com"/>
    <m/>
    <m/>
    <m/>
    <m/>
    <m/>
    <s v="2022-07-21 01:35:05.554000+00:00"/>
    <s v="2022-10-20 08:00:01.451000+00:00"/>
    <s v="GMC"/>
  </r>
  <r>
    <s v="Kashif Ahmad"/>
    <n v="100000"/>
    <s v="INR"/>
    <n v="0"/>
    <s v="8/31/22"/>
    <s v="Sales"/>
    <s v="stat_kcR4fZg7TU7jjk1jAVua3qGLRS4J5uFayEjK5j02wtv"/>
    <s v="Unqualified"/>
    <n v="0"/>
    <s v="OpportunityStatusType.Lost"/>
    <s v="cont_yhMvNk9vKnTvTOhGutRjRP9GppfgWZfjPDmbJ2EmLGl"/>
    <s v="SHALINI"/>
    <s v="GMC &amp; GPA"/>
    <s v="lead_R8NUlANky5xm1EHQcRp8gScdiRwVGkSM9gdpXaHsZLT"/>
    <s v="TICKET DESIGN PVT LTD"/>
    <s v="Daya Gowda"/>
    <s v="user_LKRhV6rhcBe0uL8u70UUGeDjbMupuho4TaiAOCbT7HT"/>
    <s v="Kashif Ahmad"/>
    <s v="2022-05-23 06:18:55.648000+00:00"/>
    <s v="2022-08-16 13:02:44.492000+00:00"/>
    <m/>
    <s v="Pune"/>
    <m/>
    <s v="2020-08-20 10:25:20+00:00"/>
    <m/>
    <n v="20"/>
    <m/>
    <m/>
    <m/>
    <m/>
    <m/>
    <m/>
    <m/>
    <m/>
    <m/>
    <m/>
    <m/>
    <s v="Professional Services"/>
    <m/>
    <m/>
    <m/>
    <m/>
    <m/>
    <m/>
    <m/>
    <m/>
    <m/>
    <m/>
    <m/>
    <m/>
    <x v="3"/>
    <m/>
    <s v="user_encRk5bIEFN6ZA11h4WH2AdZTiZpogLSlMIaj0E30SZ"/>
    <s v="Daya Gowda"/>
    <m/>
    <m/>
    <s v="August"/>
    <s v="Existing Account"/>
    <m/>
    <m/>
    <m/>
    <m/>
    <m/>
    <m/>
    <s v="2020-12-06 09:47:16.618000+00:00"/>
    <s v="2022-08-27 06:45:11.420000+00:00"/>
    <m/>
  </r>
  <r>
    <s v="Vivek Singh"/>
    <n v="1600000"/>
    <s v="INR"/>
    <n v="0"/>
    <s v="8/16/22"/>
    <s v="Sales"/>
    <s v="stat_kcR4fZg7TU7jjk1jAVua3qGLRS4J5uFayEjK5j02wtv"/>
    <s v="Unqualified"/>
    <n v="0"/>
    <s v="OpportunityStatusType.Lost"/>
    <s v="cont_crvDpB5uduaSxLmMuFZcXB9jpO9KiBzo3TLu3ohS6nR"/>
    <s v="Santhosh"/>
    <s v="client don't have GPA GTL policy"/>
    <s v="lead_11eqaZJ6cZ2ff6gVntUjCX8g8vz06JRqC3VFuzJzTuv"/>
    <s v="DS Max"/>
    <s v="Vikas Raj"/>
    <s v="user_6dalmZ7hmWD47jhCVGdU1SSEcFMsz9rWtW2jPORgJvj"/>
    <s v="Vivek Singh"/>
    <s v="2022-05-24 05:10:05.057000+00:00"/>
    <s v="2022-08-16 18:17:01.579000+00:00"/>
    <m/>
    <s v="Bangalore"/>
    <m/>
    <m/>
    <m/>
    <n v="31"/>
    <m/>
    <m/>
    <m/>
    <m/>
    <m/>
    <m/>
    <m/>
    <m/>
    <m/>
    <m/>
    <m/>
    <s v="IT Services &amp; IT Consulting"/>
    <m/>
    <m/>
    <m/>
    <m/>
    <m/>
    <m/>
    <m/>
    <m/>
    <m/>
    <m/>
    <m/>
    <m/>
    <x v="5"/>
    <m/>
    <s v="user_BtmkQ6xvtDyCMLstiH7YmmQURsFQdjarGcnSBd9UgEk"/>
    <s v="Vikas Raj"/>
    <m/>
    <m/>
    <s v="August"/>
    <s v="Cold Call"/>
    <m/>
    <s v="3 and 5 Lakh"/>
    <m/>
    <m/>
    <m/>
    <m/>
    <s v="2022-05-16 06:19:14.801000+00:00"/>
    <s v="2022-10-12 04:30:16.562000+00:00"/>
    <m/>
  </r>
  <r>
    <s v="Tejas Kulkarni"/>
    <n v="1000000"/>
    <s v="INR"/>
    <n v="0"/>
    <d v="2022-09-08T00:00:00"/>
    <s v="Sales"/>
    <s v="stat_1hn9nRJaLbI53NxPuSQgo90kRpbpKsFlwN4oEGNUTdO"/>
    <s v="Lost"/>
    <n v="0"/>
    <s v="OpportunityStatusType.Lost"/>
    <s v="cont_9aCf1OU0kynimsQKJFeU66FU6mThisntthCje00BXuX"/>
    <s v="Mustufa Mukadam"/>
    <s v="Strong relation with the incumbent"/>
    <s v="lead_pSw7zDmdkfCyWSekzDHriA7kszXzhO0bvC9atomChbL"/>
    <s v="Adroit Biomed"/>
    <s v="Vikas Raj"/>
    <s v="user_kbtBHYtBjVDNyI72HTF6C1SCvC7yVBiA6OrBOy3t96U"/>
    <s v="Tejas Kulkarni"/>
    <s v="2022-06-14 06:24:01.155000+00:00"/>
    <s v="2022-08-16 10:08:16.775000+00:00"/>
    <m/>
    <s v="Mumbai"/>
    <m/>
    <m/>
    <m/>
    <n v="150"/>
    <m/>
    <m/>
    <m/>
    <m/>
    <m/>
    <m/>
    <m/>
    <m/>
    <m/>
    <m/>
    <m/>
    <s v="Health, Wellness &amp; Fitness"/>
    <s v="Bajaj Allianz"/>
    <m/>
    <m/>
    <m/>
    <m/>
    <m/>
    <m/>
    <m/>
    <m/>
    <m/>
    <m/>
    <m/>
    <x v="5"/>
    <m/>
    <s v="user_BtmkQ6xvtDyCMLstiH7YmmQURsFQdjarGcnSBd9UgEk"/>
    <s v="Vikas Raj"/>
    <m/>
    <m/>
    <s v="August"/>
    <s v="Cold Call"/>
    <s v="Naukri.com"/>
    <n v="500000"/>
    <s v="Pharma"/>
    <m/>
    <m/>
    <m/>
    <s v="2022-02-08 21:50:33.215000+00:00"/>
    <s v="2022-09-15 11:19:14.954000+00:00"/>
    <m/>
  </r>
  <r>
    <s v="Tejas Kulkarni"/>
    <n v="800000"/>
    <s v="INR"/>
    <n v="0"/>
    <s v="8/15/22"/>
    <s v="Sales"/>
    <s v="stat_1hn9nRJaLbI53NxPuSQgo90kRpbpKsFlwN4oEGNUTdO"/>
    <s v="Lost"/>
    <n v="0"/>
    <s v="OpportunityStatusType.Lost"/>
    <s v="cont_Zxwmh6z9Ux9qQJQvyj9aY68btSOftq980iMq3b5NYZU"/>
    <m/>
    <s v="GMC"/>
    <s v="lead_h58HoJnhzwSHLondUremJ7lrvjXh9ETFiJUX4Wp42sA"/>
    <s v="Sero soft solution"/>
    <s v="Mayur Gadiyar"/>
    <s v="user_kbtBHYtBjVDNyI72HTF6C1SCvC7yVBiA6OrBOy3t96U"/>
    <s v="Tejas Kulkarni"/>
    <s v="2022-05-12 06:55:30.368000+00:00"/>
    <s v="2022-08-16 10:10:55.456000+00:00"/>
    <m/>
    <s v="Indore"/>
    <m/>
    <s v="2020-10-27 07:56:27+00:00"/>
    <m/>
    <n v="236"/>
    <m/>
    <m/>
    <m/>
    <m/>
    <m/>
    <m/>
    <m/>
    <m/>
    <m/>
    <m/>
    <m/>
    <s v="IT Services &amp; IT Consulting"/>
    <m/>
    <m/>
    <m/>
    <m/>
    <m/>
    <m/>
    <m/>
    <m/>
    <m/>
    <m/>
    <m/>
    <m/>
    <x v="3"/>
    <m/>
    <s v="user_bdUPAGjcS7p6513So3N4g3aWNS5HuBuVJi7bvCPAsLt"/>
    <s v="Mayur Gadiyar"/>
    <m/>
    <m/>
    <s v="August"/>
    <s v="Inbound"/>
    <m/>
    <m/>
    <s v="Nameless Lead"/>
    <m/>
    <m/>
    <m/>
    <s v="2020-12-06 09:49:53.078000+00:00"/>
    <s v="2022-09-30 10:12:24.511000+00:00"/>
    <s v="GMC"/>
  </r>
  <r>
    <s v="Omkar Ghate"/>
    <n v="230000"/>
    <s v="INR"/>
    <n v="0"/>
    <s v="8/15/22"/>
    <s v="Sales"/>
    <s v="stat_1hn9nRJaLbI53NxPuSQgo90kRpbpKsFlwN4oEGNUTdO"/>
    <s v="Lost"/>
    <n v="0"/>
    <s v="OpportunityStatusType.Lost"/>
    <m/>
    <m/>
    <s v="GMC (1+3)- Renewal Niva Bupa tricked them into buying 1+5 policy where parents were given retail policies"/>
    <s v="lead_Pr47UU4Li9PDIvEvBXwDEsHTb7XOUWIXU7ayaRZhbnW"/>
    <s v="Kodo Technologies Private Limited"/>
    <s v="Bhairavi Jog"/>
    <s v="user_9SBRjyF0n4iWuhUdqRyQkFhl2J4uyNKhFWvvJEvunX8"/>
    <s v="Omkar Ghate"/>
    <s v="2022-05-12 11:56:02.133000+00:00"/>
    <s v="2022-08-16 11:51:24.825000+00:00"/>
    <m/>
    <s v="Mumbai"/>
    <m/>
    <m/>
    <m/>
    <n v="26"/>
    <m/>
    <m/>
    <m/>
    <m/>
    <m/>
    <m/>
    <m/>
    <m/>
    <m/>
    <m/>
    <m/>
    <s v="Consumer Goods &amp; Electronics"/>
    <m/>
    <m/>
    <m/>
    <m/>
    <m/>
    <m/>
    <m/>
    <m/>
    <m/>
    <m/>
    <m/>
    <m/>
    <x v="3"/>
    <m/>
    <s v="user_228eUmsdKIb9OItgmiDq1zD4aPZ1eqiapbaLAGeBf8g"/>
    <s v="Bhairavi Jog"/>
    <m/>
    <m/>
    <m/>
    <s v="Gated Content"/>
    <m/>
    <m/>
    <s v="Downloaded the guide: Designing employee healthcare plan"/>
    <m/>
    <m/>
    <m/>
    <s v="2021-11-07 05:27:15.524000+00:00"/>
    <s v="2022-08-25 10:58:53.809000+00:00"/>
    <s v="GMC"/>
  </r>
  <r>
    <s v="Shreenath Bhat"/>
    <n v="250000"/>
    <s v="INR"/>
    <n v="0"/>
    <s v="9/30/22"/>
    <s v="Sales"/>
    <s v="stat_kcR4fZg7TU7jjk1jAVua3qGLRS4J5uFayEjK5j02wtv"/>
    <s v="Unqualified"/>
    <n v="0"/>
    <s v="OpportunityStatusType.Lost"/>
    <s v="cont_EglDyBBwctRqeOz8w87xXlfcjOfJ6i281ZASjgPLbTZ"/>
    <s v="shreyasi.229@gmail.com"/>
    <s v="client stopped responding"/>
    <s v="lead_p0XqgxrV2BngoeWvLXYmHnnAkyaGDX8JMtuLWPLpPkd"/>
    <s v="Winspire Solutions Pvt. Ltd."/>
    <s v="Namrata Aurora"/>
    <s v="user_vMd4rmcrSbjykdyL2J7rrYn84SWdcNc5FKligrmItPw"/>
    <s v="Shreenath Bhat"/>
    <s v="2022-05-16 11:32:07.010000+00:00"/>
    <s v="2022-08-16 08:59:51.997000+00:00"/>
    <m/>
    <s v="Pune"/>
    <m/>
    <m/>
    <m/>
    <n v="139"/>
    <m/>
    <m/>
    <m/>
    <m/>
    <m/>
    <m/>
    <m/>
    <m/>
    <m/>
    <m/>
    <m/>
    <s v="IT Services &amp; IT Consulting"/>
    <m/>
    <m/>
    <m/>
    <m/>
    <m/>
    <m/>
    <m/>
    <m/>
    <m/>
    <m/>
    <m/>
    <m/>
    <x v="4"/>
    <m/>
    <s v="user_IpBH4s1Av5OVFfQQ3nW0qPDDjwLT9uRfx1sVhml8UQA"/>
    <s v="Namrata Aurora"/>
    <m/>
    <m/>
    <m/>
    <s v="Gated Content"/>
    <s v="Naukri.com"/>
    <m/>
    <s v="Employee Wellness Handbook"/>
    <m/>
    <m/>
    <m/>
    <s v="2022-03-31 13:58:41.960000+00:00"/>
    <s v="2022-09-03 14:41:05.081000+00:00"/>
    <s v="GMC"/>
  </r>
  <r>
    <s v="Omkar Ghate"/>
    <n v="10000"/>
    <s v="INR"/>
    <n v="0"/>
    <s v="9/30/22"/>
    <s v="Sales"/>
    <s v="stat_kcR4fZg7TU7jjk1jAVua3qGLRS4J5uFayEjK5j02wtv"/>
    <s v="Unqualified"/>
    <n v="0"/>
    <s v="OpportunityStatusType.Lost"/>
    <m/>
    <m/>
    <m/>
    <s v="lead_wF0aMSeSiqSRSMWlN97bQ4CP66VZUY36M6XymvOhq6D"/>
    <s v="Digital Art India Pvt. Ltd."/>
    <s v="Satyam Tiwari"/>
    <s v="user_9SBRjyF0n4iWuhUdqRyQkFhl2J4uyNKhFWvvJEvunX8"/>
    <s v="Omkar Ghate"/>
    <s v="2022-03-07 05:30:23.094000+00:00"/>
    <s v="2022-08-16 09:18:41.612000+00:00"/>
    <m/>
    <s v="Pune"/>
    <m/>
    <m/>
    <m/>
    <n v="20"/>
    <m/>
    <m/>
    <m/>
    <m/>
    <m/>
    <m/>
    <m/>
    <m/>
    <m/>
    <m/>
    <m/>
    <s v="Digital Marketing &amp; Advertising"/>
    <m/>
    <m/>
    <m/>
    <m/>
    <m/>
    <m/>
    <m/>
    <m/>
    <m/>
    <m/>
    <m/>
    <m/>
    <x v="3"/>
    <m/>
    <s v="user_PApNwMjp7lPIEBp7acretouakdtYNVHpPO9ja9KoR5D"/>
    <s v="Pallab Gupta"/>
    <m/>
    <m/>
    <m/>
    <s v="Cold Call"/>
    <m/>
    <m/>
    <s v="Vaccine inbound"/>
    <m/>
    <m/>
    <m/>
    <s v="2021-04-07 08:47:28.359000+00:00"/>
    <s v="2022-09-02 06:01:12.944000+00:00"/>
    <s v="GPA"/>
  </r>
  <r>
    <s v="Anshum Naithani"/>
    <n v="1500000"/>
    <s v="INR"/>
    <n v="0"/>
    <s v="8/18/22"/>
    <s v="Sales"/>
    <s v="stat_kcR4fZg7TU7jjk1jAVua3qGLRS4J5uFayEjK5j02wtv"/>
    <s v="Unqualified"/>
    <n v="0"/>
    <s v="OpportunityStatusType.Lost"/>
    <s v="cont_GnIymFk1pSUSN3scXwmcsBEXKxCnulTcr4EGMEBEUgS"/>
    <s v="Vijay Kumar"/>
    <m/>
    <s v="lead_XLlWsZ9CY5sQkR0bfaJUChysCz5zbhXQxatsaSiPdGJ"/>
    <s v="IFTAS (Indian Financial Technology &amp; Allied Services)"/>
    <s v="Kaushlya Bhavsar"/>
    <s v="user_GL8PBiV4pvzsQLVHSdZLeMQAQcGjCvLkffg486DHfZJ"/>
    <s v="Anshum Naithani"/>
    <s v="2022-06-08 09:04:47.825000+00:00"/>
    <s v="2022-08-16 09:54:43.853000+00:00"/>
    <m/>
    <s v="Mumbai"/>
    <m/>
    <m/>
    <m/>
    <n v="165"/>
    <m/>
    <m/>
    <m/>
    <m/>
    <m/>
    <m/>
    <m/>
    <m/>
    <m/>
    <m/>
    <m/>
    <s v="IT Services &amp; IT Consulting"/>
    <m/>
    <m/>
    <m/>
    <m/>
    <m/>
    <m/>
    <m/>
    <m/>
    <m/>
    <m/>
    <m/>
    <m/>
    <x v="8"/>
    <m/>
    <s v="user_vMd4rmcrSbjykdyL2J7rrYn84SWdcNc5FKligrmItPw"/>
    <s v="Shreenath Bhat"/>
    <m/>
    <m/>
    <s v="August"/>
    <s v="Cold Call"/>
    <s v="Lusha"/>
    <m/>
    <s v="Glengarry"/>
    <m/>
    <m/>
    <m/>
    <s v="2021-12-09 09:17:45.383000+00:00"/>
    <s v="2022-09-02 13:47:25.127000+00:00"/>
    <s v="GMC"/>
  </r>
  <r>
    <s v="Mayur Gadiyar"/>
    <n v="245659"/>
    <s v="INR"/>
    <n v="100"/>
    <s v="8/16/22"/>
    <s v="Sales"/>
    <s v="stat_OZRiD1474QRJIpvnjHCZfiIvKcVD6mIKSSTzg8SwDVx"/>
    <s v="Won- Payment Completed"/>
    <n v="1"/>
    <s v="OpportunityStatusType.Won"/>
    <s v="cont_UfCHGtMfmfXWgDCifgyGOUaKtUoGSSUXf0UjOdS8p7V"/>
    <s v="Tulip Karbhari"/>
    <s v="GMC"/>
    <s v="lead_QfhxCH0UMH7KVi5L7i7yLrcPT1FzrffUVPdTwixAgXb"/>
    <s v="Lyka Labs Ltd."/>
    <s v="Harmanjit Singh"/>
    <s v="user_bdUPAGjcS7p6513So3N4g3aWNS5HuBuVJi7bvCPAsLt"/>
    <s v="Mayur Gadiyar"/>
    <s v="2022-06-07 06:00:21.063000+00:00"/>
    <s v="2022-08-16 07:07:26.726000+00:00"/>
    <m/>
    <s v="Mumbai"/>
    <m/>
    <m/>
    <m/>
    <n v="85"/>
    <m/>
    <m/>
    <m/>
    <m/>
    <m/>
    <m/>
    <m/>
    <m/>
    <m/>
    <m/>
    <m/>
    <s v="Health, Wellness &amp; Fitness"/>
    <m/>
    <m/>
    <m/>
    <m/>
    <m/>
    <m/>
    <m/>
    <m/>
    <m/>
    <m/>
    <m/>
    <m/>
    <x v="3"/>
    <m/>
    <s v="user_lwF8ctKa5IyxqATpO2EOw2h0AEPiCMHOgewiH38Ei77"/>
    <s v="Harmanjit Singh"/>
    <s v="Kunal Hire"/>
    <m/>
    <s v="August"/>
    <s v="Cold Call"/>
    <s v="Lusha"/>
    <m/>
    <s v="Pharma"/>
    <m/>
    <m/>
    <m/>
    <s v="2022-02-15 08:53:00.008000+00:00"/>
    <s v="2022-10-19 05:22:37.998000+00:00"/>
    <s v="GMC"/>
  </r>
  <r>
    <s v="Naveen Kumar"/>
    <n v="300000"/>
    <s v="INR"/>
    <n v="0"/>
    <s v="8/17/22"/>
    <s v="Sales"/>
    <s v="stat_1hn9nRJaLbI53NxPuSQgo90kRpbpKsFlwN4oEGNUTdO"/>
    <s v="Lost"/>
    <n v="0"/>
    <s v="OpportunityStatusType.Lost"/>
    <s v="cont_cSgA6FhuWz12kTZ3hkwxX2me3DM2RhC7s64bRUEA8wF"/>
    <s v="Neeraj Baluni"/>
    <s v="GTL -17th Aug Renewal"/>
    <s v="lead_2cG2CrUZ5rYunrSXILmU5xWowDl2QxccB39v5qA3Njh"/>
    <s v="InterMiles (Jet Privilege Pvt. Ltd)"/>
    <s v="Daya Gowda"/>
    <s v="user_Iwn6da5WKkZqwUySK0oUuCb72pFP5WEm4zAb92ijqFe"/>
    <s v="Sonal Paithankar"/>
    <s v="2022-07-04 05:16:10.843000+00:00"/>
    <s v="2022-08-16 07:37:50.197000+00:00"/>
    <m/>
    <s v="Mumbai"/>
    <m/>
    <m/>
    <m/>
    <n v="69"/>
    <m/>
    <m/>
    <m/>
    <m/>
    <m/>
    <m/>
    <m/>
    <m/>
    <m/>
    <m/>
    <m/>
    <s v="Hospitality &amp; Travel"/>
    <m/>
    <m/>
    <m/>
    <m/>
    <m/>
    <m/>
    <m/>
    <m/>
    <m/>
    <m/>
    <m/>
    <m/>
    <x v="7"/>
    <m/>
    <s v="user_encRk5bIEFN6ZA11h4WH2AdZTiZpogLSlMIaj0E30SZ"/>
    <s v="Daya Gowda"/>
    <m/>
    <m/>
    <s v="August"/>
    <s v="Cold Call"/>
    <s v="Mr. E"/>
    <m/>
    <m/>
    <m/>
    <m/>
    <m/>
    <s v="2021-11-17 01:30:06.611000+00:00"/>
    <s v="2022-09-16 07:29:39.378000+00:00"/>
    <m/>
  </r>
  <r>
    <s v="Omkar Ghate"/>
    <n v="510000"/>
    <s v="INR"/>
    <n v="0"/>
    <s v="8/15/22"/>
    <s v="Sales"/>
    <s v="stat_1hn9nRJaLbI53NxPuSQgo90kRpbpKsFlwN4oEGNUTdO"/>
    <s v="Lost"/>
    <n v="0"/>
    <s v="OpportunityStatusType.Lost"/>
    <m/>
    <m/>
    <s v="Our lowest quote was 6.5 Lakhs. They closed on with Go-Digit for 5.10 Lakhs"/>
    <s v="lead_aNmuCk4Ivo9i76U0eeZN7R40VlkCRH3tYBU6lp5Z3sl"/>
    <s v="TRIMASYS CONTROL SOLUTIONS PVT LTD"/>
    <s v="Aditya Binani"/>
    <s v="user_9SBRjyF0n4iWuhUdqRyQkFhl2J4uyNKhFWvvJEvunX8"/>
    <s v="Omkar Ghate"/>
    <s v="2022-05-26 11:11:47.348000+00:00"/>
    <s v="2022-08-16 08:14:08.781000+00:00"/>
    <m/>
    <s v="Pune"/>
    <m/>
    <s v="2020-08-20 10:25:20+00:00"/>
    <m/>
    <n v="120"/>
    <m/>
    <m/>
    <m/>
    <m/>
    <m/>
    <m/>
    <m/>
    <m/>
    <m/>
    <m/>
    <m/>
    <s v="Professional Services"/>
    <m/>
    <m/>
    <m/>
    <m/>
    <m/>
    <m/>
    <m/>
    <m/>
    <m/>
    <m/>
    <m/>
    <m/>
    <x v="3"/>
    <m/>
    <s v="user_g5Yw4Z4XnIbmcGhJO80vdtFdd5ElcDlgYO3q8l82ODn"/>
    <s v="Aditya Binani"/>
    <s v="Siddharth Angolkar"/>
    <m/>
    <s v="August"/>
    <s v="Existing Account"/>
    <m/>
    <m/>
    <s v="AM Opps - Jaswanth"/>
    <m/>
    <m/>
    <m/>
    <s v="2020-12-06 09:47:16.723000+00:00"/>
    <s v="2022-09-03 10:57:07.937000+00:00"/>
    <s v="GMC"/>
  </r>
  <r>
    <s v="Anshum Naithani"/>
    <n v="2800000"/>
    <s v="INR"/>
    <n v="0"/>
    <s v="8/31/22"/>
    <s v="Sales"/>
    <s v="stat_kcR4fZg7TU7jjk1jAVua3qGLRS4J5uFayEjK5j02wtv"/>
    <s v="Unqualified"/>
    <n v="0"/>
    <s v="OpportunityStatusType.Lost"/>
    <s v="cont_uNJds60XL6gTg6eQRhokxsWvstSCNdx5kXVxrwwKgEA"/>
    <s v="ANIL VISHE"/>
    <m/>
    <s v="lead_IXseItgNcjZzWEiKOFJ77b54lqlPxgZYwn67Ih2Fqwx"/>
    <s v="NCDEX e Markets"/>
    <s v="Tulika Chakra"/>
    <s v="user_GL8PBiV4pvzsQLVHSdZLeMQAQcGjCvLkffg486DHfZJ"/>
    <s v="Anshum Naithani"/>
    <s v="2022-06-13 06:54:29.928000+00:00"/>
    <s v="2022-08-16 06:38:27.283000+00:00"/>
    <m/>
    <s v="Mumbai"/>
    <m/>
    <s v="2021-05-26 11:39:19+00:00"/>
    <m/>
    <n v="800"/>
    <m/>
    <m/>
    <m/>
    <m/>
    <m/>
    <m/>
    <m/>
    <m/>
    <m/>
    <m/>
    <m/>
    <s v="IT Services &amp; IT Consulting; Others"/>
    <m/>
    <m/>
    <m/>
    <m/>
    <m/>
    <m/>
    <m/>
    <m/>
    <m/>
    <m/>
    <m/>
    <m/>
    <x v="5"/>
    <m/>
    <s v="user_IpBH4s1Av5OVFfQQ3nW0qPDDjwLT9uRfx1sVhml8UQA"/>
    <s v="Namrata Aurora"/>
    <m/>
    <m/>
    <s v="July"/>
    <s v="Gated Content; Inbound"/>
    <s v="Inbound via website"/>
    <m/>
    <s v="Employee Engagement Handbook"/>
    <m/>
    <m/>
    <m/>
    <s v="2021-05-26 11:42:03.397000+00:00"/>
    <s v="2022-09-21 04:07:22.040000+00:00"/>
    <s v="GTL"/>
  </r>
  <r>
    <s v="Anshum Naithani"/>
    <n v="800000"/>
    <s v="INR"/>
    <n v="0"/>
    <s v="9/30/22"/>
    <s v="Sales"/>
    <s v="stat_kcR4fZg7TU7jjk1jAVua3qGLRS4J5uFayEjK5j02wtv"/>
    <s v="Unqualified"/>
    <n v="0"/>
    <s v="OpportunityStatusType.Lost"/>
    <s v="cont_vS0wH9TMlOfbLPKo8kYOfv1MofvrEknrbJxebi7mR7J"/>
    <s v="Harsha Billaiya"/>
    <s v="They have renewal in September although they have decided to not change the broker and she is only handling the insurance and she is on leave asked me to connect on zoom on Tuesday convinced her for one demo call so we can show her what loop does differently"/>
    <s v="lead_7zKF10ajf7QQjrwVOnO4YIS3jkLGlRF5JRMjMtPB9NR"/>
    <s v="GIA India Laboratory Pvt. Ltd"/>
    <s v="Daniel Patra"/>
    <s v="user_GL8PBiV4pvzsQLVHSdZLeMQAQcGjCvLkffg486DHfZJ"/>
    <s v="Anshum Naithani"/>
    <s v="2022-07-22 07:24:11.553000+00:00"/>
    <s v="2022-08-16 06:42:10.967000+00:00"/>
    <m/>
    <s v="Mumbai"/>
    <m/>
    <m/>
    <m/>
    <n v="120"/>
    <m/>
    <m/>
    <m/>
    <m/>
    <m/>
    <m/>
    <m/>
    <m/>
    <m/>
    <m/>
    <m/>
    <s v="Retail"/>
    <m/>
    <m/>
    <m/>
    <m/>
    <m/>
    <m/>
    <m/>
    <m/>
    <m/>
    <m/>
    <m/>
    <m/>
    <x v="4"/>
    <m/>
    <s v="user_doWYUHOvQ3f5K3ugoH7kbrXnoPuCbasVEsKoA9COWQo"/>
    <s v="Daniel Patra"/>
    <m/>
    <m/>
    <s v="September"/>
    <s v="Cold Call"/>
    <s v="Naukri.com"/>
    <m/>
    <s v="AM Opps - Kunal"/>
    <m/>
    <m/>
    <m/>
    <s v="2021-08-25 11:24:06.296000+00:00"/>
    <s v="2022-09-27 04:50:13.292000+00:00"/>
    <s v="GMC"/>
  </r>
  <r>
    <s v="Anshum Naithani"/>
    <n v="1000000"/>
    <s v="INR"/>
    <n v="0"/>
    <s v="8/31/22"/>
    <s v="Sales"/>
    <s v="stat_kcR4fZg7TU7jjk1jAVua3qGLRS4J5uFayEjK5j02wtv"/>
    <s v="Unqualified"/>
    <n v="0"/>
    <s v="OpportunityStatusType.Lost"/>
    <s v="cont_uNJds60XL6gTg6eQRhokxsWvstSCNdx5kXVxrwwKgEA"/>
    <s v="ANIL VISHE"/>
    <s v="Going ahead with Marsh broker for 10 years"/>
    <s v="lead_IXseItgNcjZzWEiKOFJ77b54lqlPxgZYwn67Ih2Fqwx"/>
    <s v="NCDEX e Markets"/>
    <s v="Tulika Chakra"/>
    <s v="user_GL8PBiV4pvzsQLVHSdZLeMQAQcGjCvLkffg486DHfZJ"/>
    <s v="Anshum Naithani"/>
    <s v="2022-06-13 06:55:30.568000+00:00"/>
    <s v="2022-08-16 06:38:21.749000+00:00"/>
    <m/>
    <s v="Mumbai"/>
    <m/>
    <s v="2021-05-26 11:39:19+00:00"/>
    <m/>
    <n v="800"/>
    <m/>
    <m/>
    <m/>
    <m/>
    <m/>
    <m/>
    <m/>
    <m/>
    <m/>
    <m/>
    <m/>
    <s v="IT Services &amp; IT Consulting; Others"/>
    <m/>
    <m/>
    <m/>
    <m/>
    <m/>
    <m/>
    <m/>
    <m/>
    <m/>
    <m/>
    <m/>
    <m/>
    <x v="5"/>
    <m/>
    <s v="user_IpBH4s1Av5OVFfQQ3nW0qPDDjwLT9uRfx1sVhml8UQA"/>
    <s v="Namrata Aurora"/>
    <m/>
    <m/>
    <s v="July"/>
    <s v="Gated Content; Inbound"/>
    <s v="Inbound via website"/>
    <m/>
    <s v="Employee Engagement Handbook"/>
    <m/>
    <m/>
    <m/>
    <s v="2021-05-26 11:42:03.397000+00:00"/>
    <s v="2022-09-21 04:07:22.040000+00:00"/>
    <s v="GPA"/>
  </r>
  <r>
    <s v="Pranav Kenjale"/>
    <n v="10000"/>
    <s v="INR"/>
    <n v="0"/>
    <s v="9/30/22"/>
    <s v="Sales"/>
    <s v="stat_kcR4fZg7TU7jjk1jAVua3qGLRS4J5uFayEjK5j02wtv"/>
    <s v="Unqualified"/>
    <n v="0"/>
    <s v="OpportunityStatusType.Lost"/>
    <m/>
    <m/>
    <m/>
    <s v="lead_ACA2AL5ahsin6qVh8iPZ8m8ELrFJcyrSid9TD9HKEa9"/>
    <s v="Aagite technologies Pvt Ltd (Fresh)"/>
    <s v="Bhairavi Jog"/>
    <s v="user_x9AtbGLhDmWYC9XAmYdfwBt9yiXbgMhBuZpIoFuN8Cd"/>
    <s v="Pranav Kenjale"/>
    <s v="2022-01-13 06:47:53.222000+00:00"/>
    <s v="2022-08-16 06:36:04.348000+00:00"/>
    <m/>
    <s v="Ahmedabad"/>
    <m/>
    <m/>
    <m/>
    <n v="12"/>
    <m/>
    <m/>
    <m/>
    <m/>
    <m/>
    <m/>
    <m/>
    <m/>
    <m/>
    <m/>
    <m/>
    <s v="IT Services &amp; IT Consulting"/>
    <m/>
    <m/>
    <m/>
    <m/>
    <m/>
    <m/>
    <m/>
    <m/>
    <m/>
    <m/>
    <m/>
    <m/>
    <x v="3"/>
    <m/>
    <s v="user_228eUmsdKIb9OItgmiDq1zD4aPZ1eqiapbaLAGeBf8g"/>
    <s v="Bhairavi Jog"/>
    <m/>
    <m/>
    <m/>
    <s v="Gated Content"/>
    <m/>
    <m/>
    <s v="Employee Wellness Handbook"/>
    <m/>
    <m/>
    <m/>
    <s v="2022-01-12 11:18:29.500000+00:00"/>
    <s v="2022-08-16 06:36:04.422000+00:00"/>
    <s v="Covid"/>
  </r>
  <r>
    <s v="Pranav Kenjale"/>
    <n v="10000"/>
    <s v="INR"/>
    <n v="0"/>
    <s v="9/30/22"/>
    <s v="Sales"/>
    <s v="stat_kcR4fZg7TU7jjk1jAVua3qGLRS4J5uFayEjK5j02wtv"/>
    <s v="Unqualified"/>
    <n v="0"/>
    <s v="OpportunityStatusType.Lost"/>
    <m/>
    <m/>
    <m/>
    <s v="lead_ACA2AL5ahsin6qVh8iPZ8m8ELrFJcyrSid9TD9HKEa9"/>
    <s v="Aagite technologies Pvt Ltd (Fresh)"/>
    <s v="Bhairavi Jog"/>
    <s v="user_x9AtbGLhDmWYC9XAmYdfwBt9yiXbgMhBuZpIoFuN8Cd"/>
    <s v="Pranav Kenjale"/>
    <s v="2022-01-13 06:47:31.925000+00:00"/>
    <s v="2022-08-16 06:35:58.738000+00:00"/>
    <m/>
    <s v="Ahmedabad"/>
    <m/>
    <m/>
    <m/>
    <n v="12"/>
    <m/>
    <m/>
    <m/>
    <m/>
    <m/>
    <m/>
    <m/>
    <m/>
    <m/>
    <m/>
    <m/>
    <s v="IT Services &amp; IT Consulting"/>
    <m/>
    <m/>
    <m/>
    <m/>
    <m/>
    <m/>
    <m/>
    <m/>
    <m/>
    <m/>
    <m/>
    <m/>
    <x v="3"/>
    <m/>
    <s v="user_228eUmsdKIb9OItgmiDq1zD4aPZ1eqiapbaLAGeBf8g"/>
    <s v="Bhairavi Jog"/>
    <m/>
    <m/>
    <m/>
    <s v="Gated Content"/>
    <m/>
    <m/>
    <s v="Employee Wellness Handbook"/>
    <m/>
    <m/>
    <m/>
    <s v="2022-01-12 11:18:29.500000+00:00"/>
    <s v="2022-08-16 06:36:04.422000+00:00"/>
    <s v="GPA"/>
  </r>
  <r>
    <s v="Pranav Kenjale"/>
    <n v="50000"/>
    <s v="INR"/>
    <n v="0"/>
    <s v="9/30/22"/>
    <s v="Sales"/>
    <s v="stat_kcR4fZg7TU7jjk1jAVua3qGLRS4J5uFayEjK5j02wtv"/>
    <s v="Unqualified"/>
    <n v="0"/>
    <s v="OpportunityStatusType.Lost"/>
    <m/>
    <m/>
    <m/>
    <s v="lead_ACA2AL5ahsin6qVh8iPZ8m8ELrFJcyrSid9TD9HKEa9"/>
    <s v="Aagite technologies Pvt Ltd (Fresh)"/>
    <s v="Bhairavi Jog"/>
    <s v="user_x9AtbGLhDmWYC9XAmYdfwBt9yiXbgMhBuZpIoFuN8Cd"/>
    <s v="Pranav Kenjale"/>
    <s v="2022-01-13 06:46:59.425000+00:00"/>
    <s v="2022-08-16 06:35:50.380000+00:00"/>
    <m/>
    <s v="Ahmedabad"/>
    <m/>
    <m/>
    <m/>
    <n v="12"/>
    <m/>
    <m/>
    <m/>
    <m/>
    <m/>
    <m/>
    <m/>
    <m/>
    <m/>
    <m/>
    <m/>
    <s v="IT Services &amp; IT Consulting"/>
    <m/>
    <m/>
    <m/>
    <m/>
    <m/>
    <m/>
    <m/>
    <m/>
    <m/>
    <m/>
    <m/>
    <m/>
    <x v="3"/>
    <m/>
    <s v="user_228eUmsdKIb9OItgmiDq1zD4aPZ1eqiapbaLAGeBf8g"/>
    <s v="Bhairavi Jog"/>
    <m/>
    <m/>
    <m/>
    <s v="Gated Content"/>
    <m/>
    <m/>
    <s v="Employee Wellness Handbook"/>
    <m/>
    <m/>
    <m/>
    <s v="2022-01-12 11:18:29.500000+00:00"/>
    <s v="2022-08-16 06:36:04.422000+00:00"/>
    <s v="GMC"/>
  </r>
  <r>
    <s v="Anshum Naithani"/>
    <n v="2000000"/>
    <s v="INR"/>
    <n v="0"/>
    <s v="8/18/22"/>
    <s v="Sales"/>
    <s v="stat_kcR4fZg7TU7jjk1jAVua3qGLRS4J5uFayEjK5j02wtv"/>
    <s v="Unqualified"/>
    <n v="0"/>
    <s v="OpportunityStatusType.Lost"/>
    <s v="cont_GnIymFk1pSUSN3scXwmcsBEXKxCnulTcr4EGMEBEUgS"/>
    <s v="Vijay Kumar"/>
    <s v="F2F meeting done 1 more meeting with descion makers aligned for this week"/>
    <s v="lead_XLlWsZ9CY5sQkR0bfaJUChysCz5zbhXQxatsaSiPdGJ"/>
    <s v="IFTAS (Indian Financial Technology &amp; Allied Services)"/>
    <s v="Kaushlya Bhavsar"/>
    <s v="user_GL8PBiV4pvzsQLVHSdZLeMQAQcGjCvLkffg486DHfZJ"/>
    <s v="Anshum Naithani"/>
    <s v="2022-06-08 09:04:06.216000+00:00"/>
    <s v="2022-08-16 06:35:24.318000+00:00"/>
    <m/>
    <s v="Mumbai"/>
    <m/>
    <m/>
    <m/>
    <n v="165"/>
    <m/>
    <m/>
    <m/>
    <m/>
    <m/>
    <m/>
    <m/>
    <m/>
    <m/>
    <m/>
    <m/>
    <s v="IT Services &amp; IT Consulting"/>
    <m/>
    <m/>
    <m/>
    <m/>
    <m/>
    <m/>
    <m/>
    <m/>
    <m/>
    <m/>
    <m/>
    <m/>
    <x v="8"/>
    <m/>
    <s v="user_vMd4rmcrSbjykdyL2J7rrYn84SWdcNc5FKligrmItPw"/>
    <s v="Shreenath Bhat"/>
    <m/>
    <m/>
    <s v="August"/>
    <s v="Cold Call"/>
    <s v="Lusha"/>
    <m/>
    <s v="Glengarry"/>
    <m/>
    <m/>
    <m/>
    <s v="2021-12-09 09:17:45.383000+00:00"/>
    <s v="2022-09-02 13:47:25.127000+00:00"/>
    <s v="GMC"/>
  </r>
  <r>
    <s v="Anshum Naithani"/>
    <n v="100000"/>
    <s v="INR"/>
    <n v="0"/>
    <s v="8/17/22"/>
    <s v="Sales"/>
    <s v="stat_kcR4fZg7TU7jjk1jAVua3qGLRS4J5uFayEjK5j02wtv"/>
    <s v="Unqualified"/>
    <n v="0"/>
    <s v="OpportunityStatusType.Lost"/>
    <s v="cont_GnIymFk1pSUSN3scXwmcsBEXKxCnulTcr4EGMEBEUgS"/>
    <s v="Vijay Kumar"/>
    <m/>
    <s v="lead_XLlWsZ9CY5sQkR0bfaJUChysCz5zbhXQxatsaSiPdGJ"/>
    <s v="IFTAS (Indian Financial Technology &amp; Allied Services)"/>
    <s v="Kaushlya Bhavsar"/>
    <s v="user_GL8PBiV4pvzsQLVHSdZLeMQAQcGjCvLkffg486DHfZJ"/>
    <s v="Anshum Naithani"/>
    <s v="2022-06-08 09:05:19.364000+00:00"/>
    <s v="2022-08-16 06:35:29.670000+00:00"/>
    <m/>
    <s v="Mumbai"/>
    <m/>
    <m/>
    <m/>
    <n v="165"/>
    <m/>
    <m/>
    <m/>
    <m/>
    <m/>
    <m/>
    <m/>
    <m/>
    <m/>
    <m/>
    <m/>
    <s v="IT Services &amp; IT Consulting"/>
    <m/>
    <m/>
    <m/>
    <m/>
    <m/>
    <m/>
    <m/>
    <m/>
    <m/>
    <m/>
    <m/>
    <m/>
    <x v="8"/>
    <m/>
    <s v="user_vMd4rmcrSbjykdyL2J7rrYn84SWdcNc5FKligrmItPw"/>
    <s v="Shreenath Bhat"/>
    <m/>
    <m/>
    <s v="August"/>
    <s v="Cold Call"/>
    <s v="Lusha"/>
    <m/>
    <s v="Glengarry"/>
    <m/>
    <m/>
    <m/>
    <s v="2021-12-09 09:17:45.383000+00:00"/>
    <s v="2022-09-02 13:47:25.127000+00:00"/>
    <s v="GPA"/>
  </r>
  <r>
    <s v="Moziez Chamadia"/>
    <n v="2500000"/>
    <s v="INR"/>
    <n v="0"/>
    <d v="2022-10-09T00:00:00"/>
    <s v="Sales"/>
    <s v="stat_kcR4fZg7TU7jjk1jAVua3qGLRS4J5uFayEjK5j02wtv"/>
    <s v="Unqualified"/>
    <n v="0"/>
    <s v="OpportunityStatusType.Lost"/>
    <s v="cont_aJu41dGEMj7aygFYOurmejtCXctfBULF4c4LKPM6LMG"/>
    <s v="Mr. Zalak Thakkar"/>
    <m/>
    <s v="lead_PFmfM1ynnNu4B3iFFF4BIOHgXrdWPD1nH0FvcDCdomN"/>
    <s v="JECON ENGINEERS"/>
    <s v="Prateek Wadhwa"/>
    <s v="user_IgNfKH7wuLLjHvexoMm2PXWcnF3zYft0ZbMTyfwKRUg"/>
    <s v="Moziez Chamadia"/>
    <s v="2022-07-11 08:52:27.863000+00:00"/>
    <s v="2022-08-16 06:05:13.787000+00:00"/>
    <m/>
    <s v="Vadodara"/>
    <m/>
    <m/>
    <m/>
    <n v="117"/>
    <m/>
    <m/>
    <m/>
    <m/>
    <m/>
    <m/>
    <m/>
    <m/>
    <m/>
    <m/>
    <m/>
    <s v="Manufacturing"/>
    <m/>
    <m/>
    <m/>
    <m/>
    <m/>
    <m/>
    <m/>
    <m/>
    <m/>
    <m/>
    <m/>
    <m/>
    <x v="8"/>
    <m/>
    <s v="user_FdWFezbLzkYQcGsBUsjZO25nr2poK2nRbqV47Rs5Kfm"/>
    <s v="Prateek Wadhwa"/>
    <m/>
    <m/>
    <s v="September"/>
    <s v="Cold Call"/>
    <s v="Lusha"/>
    <m/>
    <m/>
    <m/>
    <m/>
    <m/>
    <s v="2022-06-06 04:35:04.185000+00:00"/>
    <s v="2022-09-09 04:24:36.923000+00:00"/>
    <s v="GMC"/>
  </r>
  <r>
    <s v="Navin Panjwani"/>
    <n v="10000"/>
    <s v="INR"/>
    <n v="0"/>
    <s v="8/31/22"/>
    <s v="Sales"/>
    <s v="stat_1hn9nRJaLbI53NxPuSQgo90kRpbpKsFlwN4oEGNUTdO"/>
    <s v="Lost"/>
    <n v="0"/>
    <s v="OpportunityStatusType.Lost"/>
    <s v="cont_cyxQ5cF3WF01YVJSEHxrxANxRcjG7i4K2liamUKqN6r"/>
    <s v="Varsha Mahto"/>
    <s v="GPA"/>
    <s v="lead_Bwl2blWszw3hsyBSsINAlXKct2oJFp5nD6LgqdK5Zp2"/>
    <s v="Stirred Creative Advertising Private Limited"/>
    <s v="Daya Gowda"/>
    <s v="user_sD3YjSs92XKUfD0OPHeo886g6tW6aCM0iUhX5VVUuJi"/>
    <s v="Navin Panjwani"/>
    <s v="2022-05-12 10:08:01.960000+00:00"/>
    <s v="2022-08-16 05:59:33.306000+00:00"/>
    <m/>
    <s v="Bangalore"/>
    <m/>
    <m/>
    <m/>
    <n v="93"/>
    <m/>
    <m/>
    <m/>
    <m/>
    <m/>
    <m/>
    <m/>
    <m/>
    <m/>
    <m/>
    <m/>
    <s v="Digital Marketing &amp; Advertising"/>
    <s v="ICICI"/>
    <m/>
    <m/>
    <m/>
    <m/>
    <m/>
    <m/>
    <m/>
    <m/>
    <m/>
    <m/>
    <m/>
    <x v="6"/>
    <m/>
    <s v="user_encRk5bIEFN6ZA11h4WH2AdZTiZpogLSlMIaj0E30SZ"/>
    <s v="Daya Gowda"/>
    <m/>
    <m/>
    <s v="August"/>
    <s v="Cold Call"/>
    <m/>
    <m/>
    <m/>
    <m/>
    <m/>
    <m/>
    <s v="2022-04-20 10:10:53.411000+00:00"/>
    <s v="2022-09-08 12:56:02.837000+00:00"/>
    <m/>
  </r>
  <r>
    <s v="Pooja Gawas"/>
    <n v="12000000"/>
    <s v="INR"/>
    <n v="0"/>
    <s v="8/13/22"/>
    <s v="Sales"/>
    <s v="stat_1hn9nRJaLbI53NxPuSQgo90kRpbpKsFlwN4oEGNUTdO"/>
    <s v="Lost"/>
    <n v="0"/>
    <s v="OpportunityStatusType.Lost"/>
    <m/>
    <m/>
    <s v="GMC"/>
    <s v="lead_LrH0qFm4QHu99mokQjFhTGuG0ZkAD7631qGRKo6iqAV"/>
    <s v="Kolte Patil Developers PUNE"/>
    <s v="Pallab Gupta"/>
    <s v="user_KLETV1op4MIjvKQ12xGsWi23CuPjDE6PT29nwG6T3MY"/>
    <s v="Pooja Gawas"/>
    <s v="2022-07-28 08:30:42.623000+00:00"/>
    <s v="2022-08-16 04:38:01.346000+00:00"/>
    <m/>
    <s v="Pune"/>
    <m/>
    <m/>
    <m/>
    <n v="1087"/>
    <m/>
    <m/>
    <m/>
    <m/>
    <m/>
    <m/>
    <m/>
    <m/>
    <m/>
    <m/>
    <m/>
    <s v="Others"/>
    <m/>
    <m/>
    <m/>
    <m/>
    <m/>
    <m/>
    <m/>
    <m/>
    <m/>
    <m/>
    <m/>
    <m/>
    <x v="11"/>
    <m/>
    <s v="user_PApNwMjp7lPIEBp7acretouakdtYNVHpPO9ja9KoR5D"/>
    <s v="Pallab Gupta"/>
    <m/>
    <m/>
    <s v="August"/>
    <s v="Cold Call"/>
    <m/>
    <m/>
    <s v="AM Opps - Sachin"/>
    <m/>
    <m/>
    <m/>
    <s v="2022-05-12 08:33:57.235000+00:00"/>
    <s v="2022-10-08 00:19:47.236000+00:00"/>
    <s v="GMC"/>
  </r>
  <r>
    <s v="Navin Panjwani"/>
    <n v="200000"/>
    <s v="INR"/>
    <n v="0"/>
    <s v="8/31/22"/>
    <s v="Sales"/>
    <s v="stat_1hn9nRJaLbI53NxPuSQgo90kRpbpKsFlwN4oEGNUTdO"/>
    <s v="Lost"/>
    <n v="0"/>
    <s v="OpportunityStatusType.Lost"/>
    <m/>
    <m/>
    <s v="GMC"/>
    <s v="lead_Bwl2blWszw3hsyBSsINAlXKct2oJFp5nD6LgqdK5Zp2"/>
    <s v="Stirred Creative Advertising Private Limited"/>
    <s v="Daya Gowda"/>
    <s v="user_sD3YjSs92XKUfD0OPHeo886g6tW6aCM0iUhX5VVUuJi"/>
    <s v="Navin Panjwani"/>
    <s v="2022-05-12 10:07:03.516000+00:00"/>
    <s v="2022-08-16 05:59:25.432000+00:00"/>
    <m/>
    <s v="Bangalore"/>
    <m/>
    <m/>
    <m/>
    <n v="93"/>
    <m/>
    <m/>
    <m/>
    <m/>
    <m/>
    <m/>
    <m/>
    <m/>
    <m/>
    <m/>
    <m/>
    <s v="Digital Marketing &amp; Advertising"/>
    <s v="ICICI"/>
    <m/>
    <m/>
    <m/>
    <m/>
    <m/>
    <m/>
    <m/>
    <m/>
    <m/>
    <m/>
    <m/>
    <x v="6"/>
    <m/>
    <s v="user_encRk5bIEFN6ZA11h4WH2AdZTiZpogLSlMIaj0E30SZ"/>
    <s v="Daya Gowda"/>
    <m/>
    <m/>
    <s v="August"/>
    <s v="Cold Call"/>
    <m/>
    <m/>
    <m/>
    <m/>
    <m/>
    <m/>
    <s v="2022-04-20 10:10:53.411000+00:00"/>
    <s v="2022-09-08 12:56:02.837000+00:00"/>
    <m/>
  </r>
  <r>
    <s v="Manish Balpande"/>
    <n v="200000"/>
    <s v="INR"/>
    <n v="0"/>
    <s v="8/15/22"/>
    <s v="Sales"/>
    <s v="stat_kcR4fZg7TU7jjk1jAVua3qGLRS4J5uFayEjK5j02wtv"/>
    <s v="Unqualified"/>
    <n v="0"/>
    <s v="OpportunityStatusType.Lost"/>
    <m/>
    <m/>
    <s v="GMC-FRESH"/>
    <s v="lead_CkXeKgCUCYMQ3DEHWay25VBTcQHYIm5wbD7S3lf1EqB"/>
    <s v="Heelium sports pvt ltd"/>
    <s v="Bharti Bankey"/>
    <s v="user_8jx3L2CDfrbzNnwYUv6Plfha6VxaSGsqcbTXR3sIBZi"/>
    <s v="Manish Balpande"/>
    <s v="2022-07-01 08:55:13.502000+00:00"/>
    <s v="2022-08-16 04:21:55.588000+00:00"/>
    <m/>
    <s v="Pune"/>
    <m/>
    <m/>
    <m/>
    <n v="30"/>
    <m/>
    <m/>
    <m/>
    <m/>
    <m/>
    <m/>
    <m/>
    <m/>
    <m/>
    <m/>
    <m/>
    <s v="Sports &amp; Entertainment"/>
    <m/>
    <m/>
    <m/>
    <m/>
    <m/>
    <m/>
    <m/>
    <m/>
    <m/>
    <m/>
    <m/>
    <m/>
    <x v="3"/>
    <m/>
    <s v="user_elsJRWsVnVWXwXYDqwMxWZeO0sLXCWVtdfpMy6LREbN"/>
    <s v="Suraj Jadhav"/>
    <m/>
    <m/>
    <m/>
    <s v="Cold Call"/>
    <m/>
    <m/>
    <m/>
    <m/>
    <m/>
    <m/>
    <s v="2022-06-29 08:48:27.282000+00:00"/>
    <s v="2022-10-03 10:54:48.415000+00:00"/>
    <m/>
  </r>
  <r>
    <s v="Navin Panjwani"/>
    <n v="50000"/>
    <s v="INR"/>
    <n v="0"/>
    <s v="8/31/22"/>
    <s v="Sales"/>
    <s v="stat_1hn9nRJaLbI53NxPuSQgo90kRpbpKsFlwN4oEGNUTdO"/>
    <s v="Lost"/>
    <n v="0"/>
    <s v="OpportunityStatusType.Lost"/>
    <s v="cont_cInbZCl5OH8zyovEFXiR26nZ4pLFz6GPP2gvQCRGIWO"/>
    <s v="Gpriya Balaji"/>
    <s v="GPA ren"/>
    <s v="lead_YLJEgoFH5DFBF6577y67YrwgMNhezXR7ja1t3t4PMX2"/>
    <s v="Hepatica Technologies Pvt Ltd"/>
    <s v="Gauri Jori"/>
    <s v="user_sD3YjSs92XKUfD0OPHeo886g6tW6aCM0iUhX5VVUuJi"/>
    <s v="Navin Panjwani"/>
    <s v="2022-07-01 12:26:12.699000+00:00"/>
    <s v="2022-08-16 04:33:32.620000+00:00"/>
    <m/>
    <s v="Bangalore"/>
    <m/>
    <m/>
    <m/>
    <n v="67"/>
    <m/>
    <m/>
    <m/>
    <m/>
    <m/>
    <m/>
    <m/>
    <m/>
    <m/>
    <m/>
    <m/>
    <s v="Manufacturing"/>
    <m/>
    <m/>
    <m/>
    <m/>
    <m/>
    <m/>
    <m/>
    <m/>
    <m/>
    <m/>
    <m/>
    <m/>
    <x v="5"/>
    <m/>
    <s v="user_5YHA1ZU4iP896lD1YJehdJcMx7ZEgWCpulT4T2c3pJ3"/>
    <s v="Gauri Jori"/>
    <m/>
    <m/>
    <s v="August"/>
    <s v="Gated Content"/>
    <s v="Lusha"/>
    <m/>
    <s v="Downloaded the guide: Designing employee healthcare plan"/>
    <m/>
    <m/>
    <m/>
    <s v="2021-10-20 06:27:23.798000+00:00"/>
    <s v="2022-09-07 10:39:16.593000+00:00"/>
    <m/>
  </r>
  <r>
    <s v="Navin Panjwani"/>
    <n v="400000"/>
    <s v="INR"/>
    <n v="0"/>
    <s v="8/13/22"/>
    <s v="Sales"/>
    <s v="stat_1hn9nRJaLbI53NxPuSQgo90kRpbpKsFlwN4oEGNUTdO"/>
    <s v="Lost"/>
    <n v="0"/>
    <s v="OpportunityStatusType.Lost"/>
    <s v="cont_cInbZCl5OH8zyovEFXiR26nZ4pLFz6GPP2gvQCRGIWO"/>
    <s v="Gpriya Balaji"/>
    <s v="GMC ren"/>
    <s v="lead_YLJEgoFH5DFBF6577y67YrwgMNhezXR7ja1t3t4PMX2"/>
    <s v="Hepatica Technologies Pvt Ltd"/>
    <s v="Gauri Jori"/>
    <s v="user_sD3YjSs92XKUfD0OPHeo886g6tW6aCM0iUhX5VVUuJi"/>
    <s v="Navin Panjwani"/>
    <s v="2022-07-01 12:25:49.946000+00:00"/>
    <s v="2022-08-16 04:33:25.568000+00:00"/>
    <m/>
    <s v="Bangalore"/>
    <m/>
    <m/>
    <m/>
    <n v="67"/>
    <m/>
    <m/>
    <m/>
    <m/>
    <m/>
    <m/>
    <m/>
    <m/>
    <m/>
    <m/>
    <m/>
    <s v="Manufacturing"/>
    <m/>
    <m/>
    <m/>
    <m/>
    <m/>
    <m/>
    <m/>
    <m/>
    <m/>
    <m/>
    <m/>
    <m/>
    <x v="5"/>
    <m/>
    <s v="user_5YHA1ZU4iP896lD1YJehdJcMx7ZEgWCpulT4T2c3pJ3"/>
    <s v="Gauri Jori"/>
    <m/>
    <m/>
    <s v="August"/>
    <s v="Gated Content"/>
    <s v="Lusha"/>
    <m/>
    <s v="Downloaded the guide: Designing employee healthcare plan"/>
    <m/>
    <m/>
    <m/>
    <s v="2021-10-20 06:27:23.798000+00:00"/>
    <s v="2022-09-07 10:39:16.593000+00:00"/>
    <m/>
  </r>
  <r>
    <s v="Moziez Chamadia"/>
    <n v="1867380"/>
    <s v="INR"/>
    <n v="100"/>
    <d v="2022-12-08T00:00:00"/>
    <s v="Sales"/>
    <s v="stat_OZRiD1474QRJIpvnjHCZfiIvKcVD6mIKSSTzg8SwDVx"/>
    <s v="Won- Payment Completed"/>
    <n v="1"/>
    <s v="OpportunityStatusType.Won"/>
    <m/>
    <m/>
    <m/>
    <s v="lead_OzYcwLKTkDHefTNRVUjKhZ2uaW9kdQMFZ3QUib3EFuD"/>
    <s v="Umbrella Infocare Pvt Ltd"/>
    <s v="Kaushlya Bhavsar"/>
    <s v="user_IgNfKH7wuLLjHvexoMm2PXWcnF3zYft0ZbMTyfwKRUg"/>
    <s v="Moziez Chamadia"/>
    <s v="2022-04-20 12:38:14.679000+00:00"/>
    <s v="2022-08-12 16:01:34.451000+00:00"/>
    <m/>
    <s v="Mumbai"/>
    <m/>
    <s v="2022-04-19 12:41:11+00:00"/>
    <m/>
    <n v="214"/>
    <m/>
    <m/>
    <m/>
    <m/>
    <m/>
    <m/>
    <m/>
    <s v="DIRECT_TRAFFIC"/>
    <m/>
    <m/>
    <m/>
    <s v="IT Services &amp; IT Consulting"/>
    <m/>
    <m/>
    <m/>
    <m/>
    <m/>
    <m/>
    <m/>
    <m/>
    <m/>
    <m/>
    <m/>
    <m/>
    <x v="5"/>
    <m/>
    <s v="user_vMd4rmcrSbjykdyL2J7rrYn84SWdcNc5FKligrmItPw"/>
    <s v="Shreenath Bhat"/>
    <s v="Kunal Hire"/>
    <m/>
    <s v="August"/>
    <s v="Cold Call; Inbound"/>
    <s v="Inbound via website"/>
    <m/>
    <s v="Employee Count 200"/>
    <m/>
    <m/>
    <m/>
    <s v="2022-03-09 05:22:12.701000+00:00"/>
    <s v="2022-10-18 08:07:22.809000+00:00"/>
    <s v="GMC"/>
  </r>
  <r>
    <s v="Pranav Kenjale"/>
    <n v="389000"/>
    <s v="INR"/>
    <n v="50"/>
    <s v="8/27/22"/>
    <s v="Sales"/>
    <s v="stat_FKdNPXXuhXKKBjrSCi23zNHNqbRdSPZ9hl2qCMmtVnP"/>
    <s v="Negotiation"/>
    <n v="0"/>
    <s v="OpportunityStatusType.Active"/>
    <m/>
    <m/>
    <s v="GMC (FRESH)"/>
    <s v="lead_cYTUvZtyBmtPXltmAWh4ZQuVW2XduHrHb9ngFj939Op"/>
    <s v="Buzo Media Services"/>
    <s v="Pranav Kenjale"/>
    <s v="user_P3f70h2AcefBkFTBZpvA9LgDbjTmUIXkqdKqHJ5evwA"/>
    <s v="Manojkumar Tinna"/>
    <s v="2022-07-12 12:17:09.348000+00:00"/>
    <s v="2022-08-15 08:05:59.425000+00:00"/>
    <m/>
    <s v="Nagpur"/>
    <m/>
    <m/>
    <m/>
    <n v="41"/>
    <m/>
    <m/>
    <m/>
    <m/>
    <m/>
    <m/>
    <m/>
    <m/>
    <m/>
    <m/>
    <m/>
    <s v="IT Services &amp; IT Consulting"/>
    <m/>
    <m/>
    <m/>
    <m/>
    <m/>
    <m/>
    <m/>
    <m/>
    <m/>
    <m/>
    <m/>
    <m/>
    <x v="10"/>
    <m/>
    <m/>
    <m/>
    <m/>
    <m/>
    <m/>
    <s v="Cold Call"/>
    <m/>
    <m/>
    <m/>
    <m/>
    <m/>
    <m/>
    <s v="2022-07-12 11:46:04.263000+00:00"/>
    <s v="2022-10-12 06:15:32.928000+00:00"/>
    <m/>
  </r>
  <r>
    <s v="Sameer Iftekhari"/>
    <n v="500000"/>
    <s v="INR"/>
    <n v="50"/>
    <s v="8/21/22"/>
    <s v="Sales"/>
    <s v="stat_FKdNPXXuhXKKBjrSCi23zNHNqbRdSPZ9hl2qCMmtVnP"/>
    <s v="Negotiation"/>
    <n v="0"/>
    <s v="OpportunityStatusType.Active"/>
    <m/>
    <m/>
    <m/>
    <s v="lead_yFhnlAzzyfNWeaJ34GtPpyP7TIsLDSgyi6jpovTGz8b"/>
    <s v="Pinnacle Mobility Solutions"/>
    <s v="Prajakta Sahastrabudhe"/>
    <s v="user_P3f70h2AcefBkFTBZpvA9LgDbjTmUIXkqdKqHJ5evwA"/>
    <s v="Manojkumar Tinna"/>
    <s v="2022-04-18 05:49:38.663000+00:00"/>
    <s v="2022-08-15 08:01:05.854000+00:00"/>
    <m/>
    <s v="Pune"/>
    <m/>
    <m/>
    <m/>
    <n v="500"/>
    <m/>
    <m/>
    <m/>
    <m/>
    <m/>
    <m/>
    <m/>
    <m/>
    <m/>
    <m/>
    <m/>
    <s v="Manufacturing"/>
    <m/>
    <m/>
    <m/>
    <m/>
    <m/>
    <m/>
    <m/>
    <m/>
    <m/>
    <m/>
    <m/>
    <m/>
    <x v="3"/>
    <m/>
    <s v="user_sREdxbAJihL2Zbgic7tyQ6Rc4Mny7HnD1RNGhA9DDYh"/>
    <s v="Prajakta Sahastrabudhe"/>
    <m/>
    <m/>
    <s v="July; March"/>
    <s v="Warm Referral"/>
    <s v="Lusha"/>
    <m/>
    <s v="Employee Engagement Handbook"/>
    <m/>
    <m/>
    <m/>
    <s v="2022-03-29 18:29:41.875000+00:00"/>
    <s v="2022-09-05 06:11:49.613000+00:00"/>
    <m/>
  </r>
  <r>
    <s v="Kashif Ahmad"/>
    <n v="169000"/>
    <s v="INR"/>
    <n v="0"/>
    <s v="8/13/22"/>
    <s v="Sales"/>
    <s v="stat_1hn9nRJaLbI53NxPuSQgo90kRpbpKsFlwN4oEGNUTdO"/>
    <s v="Lost"/>
    <n v="0"/>
    <s v="OpportunityStatusType.Lost"/>
    <m/>
    <m/>
    <s v="GMC-renewal"/>
    <s v="lead_i1IytKRMU7YM8UbHPJeuud0WW1PlaKfksTt6OoUq7DV"/>
    <s v="ADEPTION INDIA LLP"/>
    <s v="Bharti Bankey"/>
    <s v="user_LKRhV6rhcBe0uL8u70UUGeDjbMupuho4TaiAOCbT7HT"/>
    <s v="Kashif Ahmad"/>
    <s v="2022-07-18 09:41:01.123000+00:00"/>
    <s v="2022-08-12 12:40:57.260000+00:00"/>
    <m/>
    <s v="Pune"/>
    <m/>
    <s v="2022-07-07 11:35:52+00:00"/>
    <m/>
    <n v="23"/>
    <m/>
    <m/>
    <m/>
    <m/>
    <m/>
    <m/>
    <m/>
    <m/>
    <m/>
    <m/>
    <m/>
    <s v="Education"/>
    <m/>
    <m/>
    <m/>
    <m/>
    <m/>
    <m/>
    <m/>
    <m/>
    <m/>
    <m/>
    <m/>
    <m/>
    <x v="3"/>
    <m/>
    <s v="user_aM3WaaSUQQmaNnsm9l2FQRVWUEr8RN2ZdXzsuQUalQ3"/>
    <s v="Bharti Bankey"/>
    <m/>
    <m/>
    <s v="August"/>
    <s v="Inbound"/>
    <s v="Inbound via website"/>
    <m/>
    <s v="Employee Count 25"/>
    <m/>
    <m/>
    <m/>
    <s v="2022-07-07 11:38:45.209000+00:00"/>
    <s v="2022-08-17 06:51:39.456000+00:00"/>
    <m/>
  </r>
  <r>
    <s v="Moziez Chamadia"/>
    <n v="317223"/>
    <s v="INR"/>
    <n v="100"/>
    <d v="2022-12-08T00:00:00"/>
    <s v="Sales"/>
    <s v="stat_OZRiD1474QRJIpvnjHCZfiIvKcVD6mIKSSTzg8SwDVx"/>
    <s v="Won- Payment Completed"/>
    <n v="1"/>
    <s v="OpportunityStatusType.Won"/>
    <m/>
    <m/>
    <m/>
    <s v="lead_OzYcwLKTkDHefTNRVUjKhZ2uaW9kdQMFZ3QUib3EFuD"/>
    <s v="Umbrella Infocare Pvt Ltd"/>
    <s v="Moziez Chamadia"/>
    <s v="user_IgNfKH7wuLLjHvexoMm2PXWcnF3zYft0ZbMTyfwKRUg"/>
    <s v="Moziez Chamadia"/>
    <s v="2022-08-12 15:59:11.535000+00:00"/>
    <s v="2022-08-12 16:01:23.993000+00:00"/>
    <m/>
    <s v="Mumbai"/>
    <m/>
    <s v="2022-04-19 12:41:11+00:00"/>
    <m/>
    <n v="214"/>
    <m/>
    <m/>
    <m/>
    <m/>
    <m/>
    <m/>
    <m/>
    <s v="DIRECT_TRAFFIC"/>
    <m/>
    <m/>
    <m/>
    <s v="IT Services &amp; IT Consulting"/>
    <m/>
    <m/>
    <m/>
    <m/>
    <m/>
    <m/>
    <m/>
    <m/>
    <m/>
    <m/>
    <m/>
    <m/>
    <x v="5"/>
    <m/>
    <s v="user_vMd4rmcrSbjykdyL2J7rrYn84SWdcNc5FKligrmItPw"/>
    <s v="Shreenath Bhat"/>
    <s v="Kunal Hire"/>
    <m/>
    <s v="August"/>
    <s v="Cold Call; Inbound"/>
    <s v="Inbound via website"/>
    <m/>
    <s v="Employee Count 200"/>
    <m/>
    <m/>
    <m/>
    <s v="2022-03-09 05:22:12.701000+00:00"/>
    <s v="2022-10-18 08:07:22.809000+00:00"/>
    <s v="GTL"/>
  </r>
  <r>
    <s v="Vivek Singh"/>
    <n v="100000"/>
    <s v="INR"/>
    <n v="0"/>
    <s v="9/30/22"/>
    <s v="Sales"/>
    <s v="stat_kcR4fZg7TU7jjk1jAVua3qGLRS4J5uFayEjK5j02wtv"/>
    <s v="Unqualified"/>
    <n v="0"/>
    <s v="OpportunityStatusType.Lost"/>
    <s v="cont_lXiIol9kgdvwlhJaqkA9L1s5jqK9y6nkOIqDwYb07IH"/>
    <s v="shahul hameed"/>
    <s v="GPA"/>
    <s v="lead_paUffxGcjR3XFYSnB7Qnk3LsGYziN53CCd73SWuPAky"/>
    <s v="Scientific Games"/>
    <s v="Daya Gowda"/>
    <s v="user_6dalmZ7hmWD47jhCVGdU1SSEcFMsz9rWtW2jPORgJvj"/>
    <s v="Vivek Singh"/>
    <s v="2022-05-26 10:23:02.921000+00:00"/>
    <s v="2022-08-12 13:51:31.410000+00:00"/>
    <m/>
    <s v="Bangalore"/>
    <m/>
    <m/>
    <m/>
    <n v="1500"/>
    <m/>
    <m/>
    <m/>
    <m/>
    <m/>
    <m/>
    <m/>
    <m/>
    <m/>
    <m/>
    <m/>
    <s v="IT Services &amp; IT Consulting"/>
    <m/>
    <m/>
    <m/>
    <m/>
    <m/>
    <m/>
    <m/>
    <m/>
    <m/>
    <m/>
    <m/>
    <m/>
    <x v="22"/>
    <m/>
    <s v="user_ojX3B6giQCeKnOjqd4gdwXUl0CqqHMXNORvxR6POXn6"/>
    <s v="Abhishek Chauhan"/>
    <m/>
    <m/>
    <s v="September"/>
    <s v="Cold Call"/>
    <s v="Naukri.com"/>
    <n v="600000"/>
    <m/>
    <m/>
    <m/>
    <m/>
    <s v="2022-05-06 10:48:25.685000+00:00"/>
    <s v="2022-10-20 10:15:11.013000+00:00"/>
    <m/>
  </r>
  <r>
    <s v="Vrushali Kummar"/>
    <n v="2000000"/>
    <s v="INR"/>
    <n v="0"/>
    <s v="8/31/22"/>
    <s v="Sales"/>
    <s v="stat_kcR4fZg7TU7jjk1jAVua3qGLRS4J5uFayEjK5j02wtv"/>
    <s v="Unqualified"/>
    <n v="0"/>
    <s v="OpportunityStatusType.Lost"/>
    <s v="cont_FhdUvR83uktAM3Nc2Z01ZEIrzWonnikeuw66jWRdgAl"/>
    <s v="shanmuga raja"/>
    <s v="GMC ren"/>
    <s v="lead_EIF0fLkOSYAbrmO1J6LaF3z3sxrILKKNSY7Ej6s2hXY"/>
    <s v="Rebar Design &amp; Detail pvt ltd"/>
    <s v="Gauri Jori"/>
    <s v="user_TZzywQwym26DjuswO479pxRhNKX152z8X1haCx2vcst"/>
    <s v="Vrushali Kummar"/>
    <s v="2022-07-08 10:10:22.035000+00:00"/>
    <s v="2022-08-12 12:12:28.973000+00:00"/>
    <m/>
    <s v="Other"/>
    <m/>
    <m/>
    <m/>
    <n v="200"/>
    <m/>
    <m/>
    <m/>
    <m/>
    <m/>
    <m/>
    <m/>
    <m/>
    <m/>
    <m/>
    <m/>
    <s v="Professional Services"/>
    <m/>
    <m/>
    <m/>
    <m/>
    <m/>
    <m/>
    <m/>
    <m/>
    <m/>
    <m/>
    <m/>
    <m/>
    <x v="3"/>
    <m/>
    <s v="user_5YHA1ZU4iP896lD1YJehdJcMx7ZEgWCpulT4T2c3pJ3"/>
    <s v="Gauri Jori"/>
    <m/>
    <m/>
    <s v="August"/>
    <s v="Gated Content"/>
    <m/>
    <m/>
    <s v="Downloaded the guide: Employee Wellness Handbook"/>
    <m/>
    <m/>
    <m/>
    <s v="2021-12-28 02:43:22.105000+00:00"/>
    <s v="2022-08-12 12:12:39.059000+00:00"/>
    <m/>
  </r>
  <r>
    <s v="Vrushali Kummar"/>
    <n v="200000"/>
    <s v="INR"/>
    <n v="0"/>
    <s v="8/31/22"/>
    <s v="Sales"/>
    <s v="stat_kcR4fZg7TU7jjk1jAVua3qGLRS4J5uFayEjK5j02wtv"/>
    <s v="Unqualified"/>
    <n v="0"/>
    <s v="OpportunityStatusType.Lost"/>
    <s v="cont_FhdUvR83uktAM3Nc2Z01ZEIrzWonnikeuw66jWRdgAl"/>
    <s v="shanmuga raja"/>
    <s v="GPA ren"/>
    <s v="lead_EIF0fLkOSYAbrmO1J6LaF3z3sxrILKKNSY7Ej6s2hXY"/>
    <s v="Rebar Design &amp; Detail pvt ltd"/>
    <s v="Gauri Jori"/>
    <s v="user_TZzywQwym26DjuswO479pxRhNKX152z8X1haCx2vcst"/>
    <s v="Vrushali Kummar"/>
    <s v="2022-07-08 10:10:52.518000+00:00"/>
    <s v="2022-08-12 12:12:39.008000+00:00"/>
    <m/>
    <s v="Other"/>
    <m/>
    <m/>
    <m/>
    <n v="200"/>
    <m/>
    <m/>
    <m/>
    <m/>
    <m/>
    <m/>
    <m/>
    <m/>
    <m/>
    <m/>
    <m/>
    <s v="Professional Services"/>
    <m/>
    <m/>
    <m/>
    <m/>
    <m/>
    <m/>
    <m/>
    <m/>
    <m/>
    <m/>
    <m/>
    <m/>
    <x v="3"/>
    <m/>
    <s v="user_5YHA1ZU4iP896lD1YJehdJcMx7ZEgWCpulT4T2c3pJ3"/>
    <s v="Gauri Jori"/>
    <m/>
    <m/>
    <s v="August"/>
    <s v="Gated Content"/>
    <m/>
    <m/>
    <s v="Downloaded the guide: Employee Wellness Handbook"/>
    <m/>
    <m/>
    <m/>
    <s v="2021-12-28 02:43:22.105000+00:00"/>
    <s v="2022-08-12 12:12:39.059000+00:00"/>
    <m/>
  </r>
  <r>
    <s v="Mayur Gadiyar"/>
    <n v="973685"/>
    <s v="INR"/>
    <n v="100"/>
    <d v="2022-12-08T00:00:00"/>
    <s v="Sales"/>
    <s v="stat_OZRiD1474QRJIpvnjHCZfiIvKcVD6mIKSSTzg8SwDVx"/>
    <s v="Won- Payment Completed"/>
    <n v="1"/>
    <s v="OpportunityStatusType.Won"/>
    <m/>
    <m/>
    <s v="GMC"/>
    <s v="lead_QTt29tB2HezF7CFdZpcUSElmhf8IgRgjzgwibw7KMj6"/>
    <s v="21North"/>
    <s v="Aditya Binani"/>
    <s v="user_Iwn6da5WKkZqwUySK0oUuCb72pFP5WEm4zAb92ijqFe"/>
    <s v="Sonal Paithankar"/>
    <s v="2022-05-10 09:18:23.892000+00:00"/>
    <s v="2022-08-12 11:19:45.790000+00:00"/>
    <m/>
    <s v="Bangalore"/>
    <m/>
    <s v="2022-05-09 10:09:57+00:00"/>
    <m/>
    <n v="137"/>
    <m/>
    <m/>
    <m/>
    <m/>
    <m/>
    <m/>
    <m/>
    <m/>
    <m/>
    <m/>
    <m/>
    <s v="Automotive"/>
    <m/>
    <m/>
    <m/>
    <m/>
    <m/>
    <m/>
    <m/>
    <m/>
    <m/>
    <m/>
    <m/>
    <m/>
    <x v="5"/>
    <m/>
    <s v="user_g5Yw4Z4XnIbmcGhJO80vdtFdd5ElcDlgYO3q8l82ODn"/>
    <s v="Aditya Binani"/>
    <s v="Dr. Anil More"/>
    <m/>
    <s v="August; July"/>
    <s v="Inbound"/>
    <s v="Lusha"/>
    <m/>
    <s v="Glengarry"/>
    <m/>
    <m/>
    <m/>
    <s v="2022-02-06 09:49:22.922000+00:00"/>
    <s v="2022-10-14 09:29:49.056000+00:00"/>
    <m/>
  </r>
  <r>
    <s v="Vrushali Kummar"/>
    <n v="500000"/>
    <s v="INR"/>
    <n v="0"/>
    <s v="9/15/22"/>
    <s v="Sales"/>
    <s v="stat_kcR4fZg7TU7jjk1jAVua3qGLRS4J5uFayEjK5j02wtv"/>
    <s v="Unqualified"/>
    <n v="0"/>
    <s v="OpportunityStatusType.Lost"/>
    <s v="cont_t5TpRBfUJeXL5UCf5fwByPG8ETJEUCRO2bILeaQrI0x"/>
    <s v="Rajendra Pawar"/>
    <s v="GPA Renewal"/>
    <s v="lead_oyTkDu2G4JWihAq1zPG8XMRJCIj9lxiOPEWckCAXssN"/>
    <s v="Gadre Marine Group"/>
    <s v="Trupti Suryavanshi"/>
    <s v="user_TZzywQwym26DjuswO479pxRhNKX152z8X1haCx2vcst"/>
    <s v="Vrushali Kummar"/>
    <s v="2022-06-16 07:02:07.237000+00:00"/>
    <s v="2022-08-12 04:48:11.532000+00:00"/>
    <m/>
    <s v="Other"/>
    <m/>
    <m/>
    <m/>
    <n v="3500"/>
    <m/>
    <m/>
    <m/>
    <m/>
    <m/>
    <m/>
    <m/>
    <m/>
    <m/>
    <m/>
    <m/>
    <s v="Manufacturing"/>
    <m/>
    <m/>
    <m/>
    <m/>
    <m/>
    <m/>
    <m/>
    <m/>
    <m/>
    <m/>
    <m/>
    <m/>
    <x v="3"/>
    <m/>
    <s v="user_L8E6IFhq6UCzKLHa45LUUTZCznDuyDwFrGaEp9DXiUM"/>
    <s v="Trupti Suryavanshi"/>
    <m/>
    <m/>
    <s v="September"/>
    <s v="Cold Call"/>
    <m/>
    <m/>
    <s v="TPA + Sameer"/>
    <m/>
    <m/>
    <m/>
    <s v="2021-11-22 09:23:47.760000+00:00"/>
    <s v="2022-08-29 10:00:33.428000+00:00"/>
    <s v="GPA"/>
  </r>
  <r>
    <s v="Vrushali Kummar"/>
    <n v="200000"/>
    <s v="INR"/>
    <n v="0"/>
    <s v="9/15/22"/>
    <s v="Sales"/>
    <s v="stat_kcR4fZg7TU7jjk1jAVua3qGLRS4J5uFayEjK5j02wtv"/>
    <s v="Unqualified"/>
    <n v="0"/>
    <s v="OpportunityStatusType.Lost"/>
    <s v="cont_t5TpRBfUJeXL5UCf5fwByPG8ETJEUCRO2bILeaQrI0x"/>
    <s v="Rajendra Pawar"/>
    <s v="WC Renewal"/>
    <s v="lead_oyTkDu2G4JWihAq1zPG8XMRJCIj9lxiOPEWckCAXssN"/>
    <s v="Gadre Marine Group"/>
    <s v="Trupti Suryavanshi"/>
    <s v="user_TZzywQwym26DjuswO479pxRhNKX152z8X1haCx2vcst"/>
    <s v="Vrushali Kummar"/>
    <s v="2022-06-20 12:46:56.951000+00:00"/>
    <s v="2022-08-12 04:48:20.099000+00:00"/>
    <m/>
    <s v="Other"/>
    <m/>
    <m/>
    <m/>
    <n v="3500"/>
    <m/>
    <m/>
    <m/>
    <m/>
    <m/>
    <m/>
    <m/>
    <m/>
    <m/>
    <m/>
    <m/>
    <s v="Manufacturing"/>
    <m/>
    <m/>
    <m/>
    <m/>
    <m/>
    <m/>
    <m/>
    <m/>
    <m/>
    <m/>
    <m/>
    <m/>
    <x v="3"/>
    <m/>
    <s v="user_L8E6IFhq6UCzKLHa45LUUTZCznDuyDwFrGaEp9DXiUM"/>
    <s v="Trupti Suryavanshi"/>
    <m/>
    <m/>
    <s v="September"/>
    <s v="Cold Call"/>
    <m/>
    <m/>
    <s v="TPA + Sameer"/>
    <m/>
    <m/>
    <m/>
    <s v="2021-11-22 09:23:47.760000+00:00"/>
    <s v="2022-08-29 10:00:33.428000+00:00"/>
    <s v="WC"/>
  </r>
  <r>
    <s v="Omkar Ghate"/>
    <n v="600000"/>
    <s v="INR"/>
    <n v="100"/>
    <d v="2022-12-08T00:00:00"/>
    <s v="Sales"/>
    <s v="stat_OZRiD1474QRJIpvnjHCZfiIvKcVD6mIKSSTzg8SwDVx"/>
    <s v="Won- Payment Completed"/>
    <n v="1"/>
    <s v="OpportunityStatusType.Won"/>
    <m/>
    <m/>
    <s v="GMC-Renewal"/>
    <s v="lead_8Ydv8SXQVyBHjHaaNt87HIZpnSFQes9WRi00MtzmFH5"/>
    <s v="TORK MOTORS PRIVATE LIMITED"/>
    <s v="Bharti Bankey"/>
    <s v="user_9SBRjyF0n4iWuhUdqRyQkFhl2J4uyNKhFWvvJEvunX8"/>
    <s v="Omkar Ghate"/>
    <s v="2022-07-01 11:32:27.157000+00:00"/>
    <s v="2022-08-12 10:38:13.933000+00:00"/>
    <m/>
    <s v="Pune"/>
    <m/>
    <s v="2022-03-14 09:07:40+00:00"/>
    <m/>
    <n v="103"/>
    <m/>
    <m/>
    <m/>
    <m/>
    <m/>
    <m/>
    <m/>
    <s v="OTHER_CAMPAIGNS"/>
    <m/>
    <m/>
    <m/>
    <s v="Automotive"/>
    <m/>
    <m/>
    <m/>
    <m/>
    <m/>
    <m/>
    <m/>
    <m/>
    <m/>
    <m/>
    <m/>
    <m/>
    <x v="3"/>
    <m/>
    <s v="user_aM3WaaSUQQmaNnsm9l2FQRVWUEr8RN2ZdXzsuQUalQ3"/>
    <s v="Bharti Bankey"/>
    <s v="Siddharth Angolkar"/>
    <m/>
    <s v="August"/>
    <s v="Inbound"/>
    <s v="Inbound via website"/>
    <m/>
    <s v="Employee Count 100"/>
    <m/>
    <m/>
    <m/>
    <s v="2022-03-14 09:10:22.349000+00:00"/>
    <s v="2022-10-20 09:12:11.163000+00:00"/>
    <m/>
  </r>
  <r>
    <s v="Vikas Gupta"/>
    <n v="8000000"/>
    <s v="INR"/>
    <n v="0"/>
    <s v="9/30/22"/>
    <s v="Sales"/>
    <s v="stat_kcR4fZg7TU7jjk1jAVua3qGLRS4J5uFayEjK5j02wtv"/>
    <s v="Unqualified"/>
    <n v="0"/>
    <s v="OpportunityStatusType.Lost"/>
    <s v="cont_KsJqpOo3ohKwWUAyAqLEPw1th0i2gxpXz0PTsEBzOpq"/>
    <s v="rohini gupta"/>
    <s v="The management has decided to continue with the incumbent broker this year."/>
    <s v="lead_sUGCjEbzqPhdKnG4MucUSE3zmv61SDyz8EU5scF6QOf"/>
    <s v="Burger King"/>
    <s v="Gauri Jori"/>
    <s v="user_lccnw70UrYzjPcbxrA5N9qp8LF1vx6aP08yPEdeU06P"/>
    <s v="Vikas Gupta"/>
    <s v="2022-07-14 05:24:22.819000+00:00"/>
    <s v="2022-08-12 04:23:04.441000+00:00"/>
    <m/>
    <s v="Mumbai"/>
    <m/>
    <m/>
    <m/>
    <n v="1800"/>
    <m/>
    <m/>
    <m/>
    <m/>
    <m/>
    <m/>
    <m/>
    <m/>
    <m/>
    <m/>
    <m/>
    <s v="Food &amp; Beverages"/>
    <m/>
    <m/>
    <m/>
    <m/>
    <m/>
    <m/>
    <m/>
    <m/>
    <m/>
    <m/>
    <m/>
    <m/>
    <x v="5"/>
    <m/>
    <s v="user_hHzEI8aaFubIuMSRtZFdLLN0nHQemBBpkBNLZGwVt3v"/>
    <s v="Anjali Joshi"/>
    <s v="Anjali Nishu"/>
    <m/>
    <s v="September"/>
    <s v="Cold Call"/>
    <s v="Naukri.com"/>
    <m/>
    <s v="Vaccine inbound"/>
    <m/>
    <m/>
    <m/>
    <s v="2021-04-20 05:36:10.753000+00:00"/>
    <s v="2022-10-10 03:15:13.164000+00:00"/>
    <m/>
  </r>
  <r>
    <s v="Vrushali Kummar"/>
    <n v="20000000"/>
    <s v="INR"/>
    <n v="0"/>
    <s v="9/15/22"/>
    <s v="Sales"/>
    <s v="stat_kcR4fZg7TU7jjk1jAVua3qGLRS4J5uFayEjK5j02wtv"/>
    <s v="Unqualified"/>
    <n v="0"/>
    <s v="OpportunityStatusType.Lost"/>
    <s v="cont_t5TpRBfUJeXL5UCf5fwByPG8ETJEUCRO2bILeaQrI0x"/>
    <s v="Rajendra Pawar"/>
    <s v="GMC renewal"/>
    <s v="lead_oyTkDu2G4JWihAq1zPG8XMRJCIj9lxiOPEWckCAXssN"/>
    <s v="Gadre Marine Group"/>
    <s v="Trupti Suryavanshi"/>
    <s v="user_TZzywQwym26DjuswO479pxRhNKX152z8X1haCx2vcst"/>
    <s v="Vrushali Kummar"/>
    <s v="2022-06-16 07:01:33.289000+00:00"/>
    <s v="2022-08-12 04:47:59.592000+00:00"/>
    <m/>
    <s v="Other"/>
    <m/>
    <m/>
    <m/>
    <n v="3500"/>
    <m/>
    <m/>
    <m/>
    <m/>
    <m/>
    <m/>
    <m/>
    <m/>
    <m/>
    <m/>
    <m/>
    <s v="Manufacturing"/>
    <m/>
    <m/>
    <m/>
    <m/>
    <m/>
    <m/>
    <m/>
    <m/>
    <m/>
    <m/>
    <m/>
    <m/>
    <x v="3"/>
    <m/>
    <s v="user_L8E6IFhq6UCzKLHa45LUUTZCznDuyDwFrGaEp9DXiUM"/>
    <s v="Trupti Suryavanshi"/>
    <m/>
    <m/>
    <s v="September"/>
    <s v="Cold Call"/>
    <m/>
    <m/>
    <s v="TPA + Sameer"/>
    <m/>
    <m/>
    <m/>
    <s v="2021-11-22 09:23:47.760000+00:00"/>
    <s v="2022-08-29 10:00:33.428000+00:00"/>
    <s v="GMC"/>
  </r>
  <r>
    <s v="Omkar Ghate"/>
    <n v="8000"/>
    <s v="INR"/>
    <n v="0"/>
    <s v="8/31/22"/>
    <s v="Sales"/>
    <s v="stat_kcR4fZg7TU7jjk1jAVua3qGLRS4J5uFayEjK5j02wtv"/>
    <s v="Unqualified"/>
    <n v="0"/>
    <s v="OpportunityStatusType.Lost"/>
    <m/>
    <m/>
    <s v="Above company has taken multiple quotes and has ghosted us thrice. So I have unqualified them accordingly"/>
    <s v="lead_lSl9UdP1f0EtoSwdnaoUDHcNGKGBt6EaVxTZWMjgFUg"/>
    <s v="UNIRUB TECHNO INDIA PVT. LTD."/>
    <s v="Omkar Ghate"/>
    <s v="user_9SBRjyF0n4iWuhUdqRyQkFhl2J4uyNKhFWvvJEvunX8"/>
    <s v="Omkar Ghate"/>
    <s v="2022-03-08 07:04:30.676000+00:00"/>
    <s v="2022-08-11 12:56:41.417000+00:00"/>
    <m/>
    <s v="Pune"/>
    <m/>
    <m/>
    <m/>
    <n v="13"/>
    <m/>
    <m/>
    <m/>
    <m/>
    <m/>
    <m/>
    <m/>
    <m/>
    <m/>
    <m/>
    <m/>
    <s v="IT Services &amp; IT Consulting"/>
    <m/>
    <m/>
    <m/>
    <m/>
    <m/>
    <m/>
    <m/>
    <m/>
    <m/>
    <m/>
    <m/>
    <m/>
    <x v="3"/>
    <m/>
    <s v="user_A8KOTZADnUtEQOLt4nSLAmteNStuGh80js75RYjrXVt"/>
    <s v="Sarvesh Pawar"/>
    <s v="Siddharth Angolkar"/>
    <m/>
    <s v="May"/>
    <s v="Cold Call"/>
    <m/>
    <m/>
    <s v="TPA + Sameer"/>
    <m/>
    <m/>
    <m/>
    <s v="2021-11-22 09:23:49.152000+00:00"/>
    <s v="2022-09-20 05:43:44.678000+00:00"/>
    <s v="GPA"/>
  </r>
  <r>
    <s v="Omkar Ghate"/>
    <n v="90000"/>
    <s v="INR"/>
    <n v="0"/>
    <s v="8/31/22"/>
    <s v="Sales"/>
    <s v="stat_kcR4fZg7TU7jjk1jAVua3qGLRS4J5uFayEjK5j02wtv"/>
    <s v="Unqualified"/>
    <n v="0"/>
    <s v="OpportunityStatusType.Lost"/>
    <m/>
    <m/>
    <s v="Above company has taken multiple quotes and has ghosted us thrice. So I have unqualified them accordingly"/>
    <s v="lead_lSl9UdP1f0EtoSwdnaoUDHcNGKGBt6EaVxTZWMjgFUg"/>
    <s v="UNIRUB TECHNO INDIA PVT. LTD."/>
    <s v="Omkar Ghate"/>
    <s v="user_9SBRjyF0n4iWuhUdqRyQkFhl2J4uyNKhFWvvJEvunX8"/>
    <s v="Omkar Ghate"/>
    <s v="2022-04-19 07:20:27.699000+00:00"/>
    <s v="2022-08-11 12:56:35.117000+00:00"/>
    <m/>
    <s v="Pune"/>
    <m/>
    <m/>
    <m/>
    <n v="13"/>
    <m/>
    <m/>
    <m/>
    <m/>
    <m/>
    <m/>
    <m/>
    <m/>
    <m/>
    <m/>
    <m/>
    <s v="IT Services &amp; IT Consulting"/>
    <m/>
    <m/>
    <m/>
    <m/>
    <m/>
    <m/>
    <m/>
    <m/>
    <m/>
    <m/>
    <m/>
    <m/>
    <x v="3"/>
    <m/>
    <s v="user_A8KOTZADnUtEQOLt4nSLAmteNStuGh80js75RYjrXVt"/>
    <s v="Sarvesh Pawar"/>
    <s v="Siddharth Angolkar"/>
    <m/>
    <s v="May"/>
    <s v="Cold Call"/>
    <m/>
    <m/>
    <s v="TPA + Sameer"/>
    <m/>
    <m/>
    <m/>
    <s v="2021-11-22 09:23:49.152000+00:00"/>
    <s v="2022-09-20 05:43:44.678000+00:00"/>
    <s v="GMC"/>
  </r>
  <r>
    <s v="Vivek Singh"/>
    <n v="10500000"/>
    <s v="INR"/>
    <n v="0"/>
    <s v="9/30/22"/>
    <s v="Sales"/>
    <s v="stat_kcR4fZg7TU7jjk1jAVua3qGLRS4J5uFayEjK5j02wtv"/>
    <s v="Unqualified"/>
    <n v="0"/>
    <s v="OpportunityStatusType.Lost"/>
    <s v="cont_lXiIol9kgdvwlhJaqkA9L1s5jqK9y6nkOIqDwYb07IH"/>
    <s v="shahul hameed"/>
    <s v="GMC"/>
    <s v="lead_paUffxGcjR3XFYSnB7Qnk3LsGYziN53CCd73SWuPAky"/>
    <s v="Scientific Games"/>
    <s v="Daya Gowda"/>
    <s v="user_6dalmZ7hmWD47jhCVGdU1SSEcFMsz9rWtW2jPORgJvj"/>
    <s v="Vivek Singh"/>
    <s v="2022-05-26 10:21:50.156000+00:00"/>
    <s v="2022-08-11 11:59:32.955000+00:00"/>
    <m/>
    <s v="Bangalore"/>
    <m/>
    <m/>
    <m/>
    <n v="1500"/>
    <m/>
    <m/>
    <m/>
    <m/>
    <m/>
    <m/>
    <m/>
    <m/>
    <m/>
    <m/>
    <m/>
    <s v="IT Services &amp; IT Consulting"/>
    <m/>
    <m/>
    <m/>
    <m/>
    <m/>
    <m/>
    <m/>
    <m/>
    <m/>
    <m/>
    <m/>
    <m/>
    <x v="22"/>
    <m/>
    <s v="user_ojX3B6giQCeKnOjqd4gdwXUl0CqqHMXNORvxR6POXn6"/>
    <s v="Abhishek Chauhan"/>
    <m/>
    <m/>
    <s v="September"/>
    <s v="Cold Call"/>
    <s v="Naukri.com"/>
    <n v="600000"/>
    <m/>
    <m/>
    <m/>
    <m/>
    <s v="2022-05-06 10:48:25.685000+00:00"/>
    <s v="2022-10-20 10:15:11.013000+00:00"/>
    <m/>
  </r>
  <r>
    <s v="Vivek Singh"/>
    <n v="2000000"/>
    <s v="INR"/>
    <n v="0"/>
    <s v="9/30/22"/>
    <s v="Sales"/>
    <s v="stat_kcR4fZg7TU7jjk1jAVua3qGLRS4J5uFayEjK5j02wtv"/>
    <s v="Unqualified"/>
    <n v="0"/>
    <s v="OpportunityStatusType.Lost"/>
    <s v="cont_lXiIol9kgdvwlhJaqkA9L1s5jqK9y6nkOIqDwYb07IH"/>
    <s v="shahul hameed"/>
    <s v="GTL"/>
    <s v="lead_paUffxGcjR3XFYSnB7Qnk3LsGYziN53CCd73SWuPAky"/>
    <s v="Scientific Games"/>
    <s v="Daya Gowda"/>
    <s v="user_6dalmZ7hmWD47jhCVGdU1SSEcFMsz9rWtW2jPORgJvj"/>
    <s v="Vivek Singh"/>
    <s v="2022-05-26 10:29:18.685000+00:00"/>
    <s v="2022-08-11 11:59:49.116000+00:00"/>
    <m/>
    <s v="Bangalore"/>
    <m/>
    <m/>
    <m/>
    <n v="1500"/>
    <m/>
    <m/>
    <m/>
    <m/>
    <m/>
    <m/>
    <m/>
    <m/>
    <m/>
    <m/>
    <m/>
    <s v="IT Services &amp; IT Consulting"/>
    <m/>
    <m/>
    <m/>
    <m/>
    <m/>
    <m/>
    <m/>
    <m/>
    <m/>
    <m/>
    <m/>
    <m/>
    <x v="22"/>
    <m/>
    <s v="user_ojX3B6giQCeKnOjqd4gdwXUl0CqqHMXNORvxR6POXn6"/>
    <s v="Abhishek Chauhan"/>
    <m/>
    <m/>
    <s v="September"/>
    <s v="Cold Call"/>
    <s v="Naukri.com"/>
    <n v="600000"/>
    <m/>
    <m/>
    <m/>
    <m/>
    <s v="2022-05-06 10:48:25.685000+00:00"/>
    <s v="2022-10-20 10:15:11.013000+00:00"/>
    <m/>
  </r>
  <r>
    <s v="Vikas Gupta"/>
    <n v="3500000"/>
    <s v="INR"/>
    <n v="0"/>
    <s v="8/13/22"/>
    <s v="Sales"/>
    <s v="stat_1hn9nRJaLbI53NxPuSQgo90kRpbpKsFlwN4oEGNUTdO"/>
    <s v="Lost"/>
    <n v="0"/>
    <s v="OpportunityStatusType.Lost"/>
    <s v="cont_Kvjv3d1af1xjc3ip9o9GZmo0im1UxlQ42QBoQvxmcPY"/>
    <s v="Deepak Jadhav"/>
    <s v="The client used us just for quote comparison."/>
    <s v="lead_rEdVtXkZ6DTF6FhATBbZeMSGddZgw162BdUYxypo9fG"/>
    <s v="Green Light Planet"/>
    <s v="Mayur Gadiyar"/>
    <s v="user_lccnw70UrYzjPcbxrA5N9qp8LF1vx6aP08yPEdeU06P"/>
    <s v="Vikas Gupta"/>
    <s v="2022-06-01 07:19:33.633000+00:00"/>
    <s v="2022-08-11 07:45:10.436000+00:00"/>
    <m/>
    <s v="Mumbai"/>
    <m/>
    <m/>
    <m/>
    <n v="246"/>
    <m/>
    <m/>
    <m/>
    <m/>
    <m/>
    <m/>
    <m/>
    <m/>
    <m/>
    <m/>
    <m/>
    <s v="Manufacturing"/>
    <m/>
    <m/>
    <m/>
    <m/>
    <m/>
    <m/>
    <m/>
    <m/>
    <m/>
    <m/>
    <m/>
    <m/>
    <x v="3"/>
    <m/>
    <s v="user_lwF8ctKa5IyxqATpO2EOw2h0AEPiCMHOgewiH38Ei77"/>
    <s v="Harmanjit Singh"/>
    <s v="Arindam Majee"/>
    <m/>
    <s v="December"/>
    <s v="Cold Call"/>
    <m/>
    <m/>
    <m/>
    <m/>
    <m/>
    <m/>
    <s v="2021-11-09 07:14:56.218000+00:00"/>
    <s v="2022-09-29 10:07:26.677000+00:00"/>
    <s v="GMC"/>
  </r>
  <r>
    <s v="Naveen Kumar"/>
    <n v="730000"/>
    <s v="INR"/>
    <n v="0"/>
    <s v="9/30/22"/>
    <s v="Sales"/>
    <s v="stat_kcR4fZg7TU7jjk1jAVua3qGLRS4J5uFayEjK5j02wtv"/>
    <s v="Unqualified"/>
    <n v="0"/>
    <s v="OpportunityStatusType.Lost"/>
    <s v="cont_dhRnkQyzj0y2wRRyyGWePmDkgNkJz8fsVqiX3o6crgc"/>
    <s v="Ravi"/>
    <s v="GMC - current Broker (Global) has been servicing the client from last 8 years and have personal connect(family friend) with owner."/>
    <s v="lead_wLDoxZ6aPJOM5qmZdqAEfoFt3EwT8OAsWyMYgEDGLMI"/>
    <s v="BEC Chemicals"/>
    <s v="Pallab Gupta"/>
    <s v="user_N52PP2uP2VZc2gm0nhh6CNFSif4n85g1cdxoNFd9ct0"/>
    <s v="Naveen Kumar"/>
    <s v="2022-08-11 06:17:52.414000+00:00"/>
    <s v="2022-08-11 09:56:32.726000+00:00"/>
    <m/>
    <s v="Mumbai"/>
    <m/>
    <m/>
    <m/>
    <n v="136"/>
    <m/>
    <m/>
    <m/>
    <m/>
    <m/>
    <m/>
    <m/>
    <m/>
    <m/>
    <m/>
    <m/>
    <s v="Chemical"/>
    <m/>
    <m/>
    <m/>
    <m/>
    <m/>
    <m/>
    <m/>
    <m/>
    <m/>
    <m/>
    <m/>
    <m/>
    <x v="5"/>
    <m/>
    <s v="user_PApNwMjp7lPIEBp7acretouakdtYNVHpPO9ja9KoR5D"/>
    <s v="Pallab Gupta"/>
    <m/>
    <m/>
    <s v="September"/>
    <s v="Cold Call"/>
    <s v="Naukri.com"/>
    <m/>
    <m/>
    <m/>
    <m/>
    <m/>
    <s v="2021-08-25 11:24:14.943000+00:00"/>
    <s v="2022-09-09 11:33:42.365000+00:00"/>
    <m/>
  </r>
  <r>
    <s v="Vivek Singh"/>
    <n v="7000000"/>
    <s v="INR"/>
    <n v="0"/>
    <s v="8/31/22"/>
    <s v="Sales"/>
    <s v="stat_kcR4fZg7TU7jjk1jAVua3qGLRS4J5uFayEjK5j02wtv"/>
    <s v="Unqualified"/>
    <n v="0"/>
    <s v="OpportunityStatusType.Lost"/>
    <s v="cont_bP1OsDS3vDnvgnBD2jjVUCMCqa6cdhhrMe309Fpvyrm"/>
    <s v="Anita Rai"/>
    <s v="GMC"/>
    <s v="lead_f4oIkReawz2HkwLsneouY8XG3xxdIDJ9GoIT5sjoA2e"/>
    <s v="Artech Infosystems"/>
    <s v="Daya Gowda"/>
    <s v="user_6dalmZ7hmWD47jhCVGdU1SSEcFMsz9rWtW2jPORgJvj"/>
    <s v="Vivek Singh"/>
    <s v="2022-05-24 10:59:00.091000+00:00"/>
    <s v="2022-08-11 08:33:31.422000+00:00"/>
    <m/>
    <s v="Bangalore"/>
    <m/>
    <m/>
    <m/>
    <n v="1400"/>
    <m/>
    <m/>
    <m/>
    <m/>
    <m/>
    <m/>
    <m/>
    <m/>
    <m/>
    <m/>
    <m/>
    <s v="Others"/>
    <m/>
    <m/>
    <m/>
    <m/>
    <m/>
    <m/>
    <m/>
    <m/>
    <m/>
    <m/>
    <m/>
    <m/>
    <x v="3"/>
    <m/>
    <s v="user_encRk5bIEFN6ZA11h4WH2AdZTiZpogLSlMIaj0E30SZ"/>
    <s v="Daya Gowda"/>
    <m/>
    <m/>
    <s v="August"/>
    <s v="Cold Call"/>
    <m/>
    <m/>
    <m/>
    <m/>
    <m/>
    <m/>
    <s v="2022-02-28 08:15:23.705000+00:00"/>
    <s v="2022-10-20 10:29:22.046000+00:00"/>
    <m/>
  </r>
  <r>
    <s v="Satyajit Chati"/>
    <n v="1400000"/>
    <s v="INR"/>
    <n v="0"/>
    <d v="2022-12-08T00:00:00"/>
    <s v="Sales"/>
    <s v="stat_1hn9nRJaLbI53NxPuSQgo90kRpbpKsFlwN4oEGNUTdO"/>
    <s v="Lost"/>
    <n v="0"/>
    <s v="OpportunityStatusType.Lost"/>
    <m/>
    <m/>
    <s v="Final decision on 12th August  Marsh and Aditya Birla also participating"/>
    <s v="lead_MTVY5RgwCUa4USeu0vskQ2A7BCRUuNWxZJnmBElzZNY"/>
    <s v="Trinity India Forgetech Pvt. Ltd."/>
    <s v="Satyajit Chati"/>
    <s v="user_8jx3L2CDfrbzNnwYUv6Plfha6VxaSGsqcbTXR3sIBZi"/>
    <s v="Manish Balpande"/>
    <s v="2022-08-05 09:48:03.096000+00:00"/>
    <s v="2022-08-11 07:10:48.283000+00:00"/>
    <m/>
    <s v="Pune"/>
    <m/>
    <m/>
    <m/>
    <n v="143"/>
    <m/>
    <m/>
    <m/>
    <m/>
    <m/>
    <m/>
    <m/>
    <m/>
    <m/>
    <m/>
    <m/>
    <s v="Manufacturing"/>
    <m/>
    <m/>
    <m/>
    <m/>
    <m/>
    <m/>
    <m/>
    <m/>
    <m/>
    <m/>
    <m/>
    <m/>
    <x v="4"/>
    <m/>
    <s v="user_5IQTpX6DsnoeoDfxqzqojpVoQLXPh68nhDjLS5ETjYj"/>
    <s v="Satyajit Chati"/>
    <m/>
    <m/>
    <s v="August"/>
    <s v="Cold Call"/>
    <s v="Naukri.com"/>
    <m/>
    <m/>
    <m/>
    <m/>
    <m/>
    <s v="2022-08-01 10:03:02.961000+00:00"/>
    <s v="2022-09-01 11:15:11.122000+00:00"/>
    <m/>
  </r>
  <r>
    <s v="Sameer Iftekhari"/>
    <n v="1000000"/>
    <s v="INR"/>
    <n v="0"/>
    <s v="7/17/22"/>
    <s v="Sales"/>
    <s v="stat_1hn9nRJaLbI53NxPuSQgo90kRpbpKsFlwN4oEGNUTdO"/>
    <s v="Lost"/>
    <n v="0"/>
    <s v="OpportunityStatusType.Lost"/>
    <s v="cont_LzZqJXxl0rZtcT379PrYR3iYt8Fb32HCPYGhoIkFxae"/>
    <m/>
    <m/>
    <s v="lead_qlka9vBrsaPsJAB4BVuBKQHSFBmJgGpq5BlPldkSa0u"/>
    <s v="Japfa Comfeed"/>
    <s v="Sarvesh Pawar"/>
    <s v="user_jbppzD9HyqqioXDaUzrIJfkBW97sQdk5kSNPsBKGx0r"/>
    <s v="Pranaav Marathe"/>
    <s v="2022-07-15 05:57:07.964000+00:00"/>
    <s v="2022-08-11 05:37:23.553000+00:00"/>
    <m/>
    <s v="Pune"/>
    <m/>
    <m/>
    <m/>
    <n v="600"/>
    <m/>
    <m/>
    <s v="Facebook"/>
    <m/>
    <m/>
    <m/>
    <m/>
    <m/>
    <m/>
    <m/>
    <m/>
    <s v="Food &amp; Beverages"/>
    <m/>
    <m/>
    <m/>
    <m/>
    <m/>
    <m/>
    <m/>
    <m/>
    <m/>
    <m/>
    <m/>
    <m/>
    <x v="23"/>
    <m/>
    <s v="user_sREdxbAJihL2Zbgic7tyQ6Rc4Mny7HnD1RNGhA9DDYh"/>
    <s v="Prajakta Sahastrabudhe"/>
    <s v="Anjali Nishu"/>
    <m/>
    <s v="July"/>
    <s v="Cold Call"/>
    <s v="Naukri.com"/>
    <m/>
    <m/>
    <m/>
    <m/>
    <m/>
    <s v="2020-12-12 09:51:58.304000+00:00"/>
    <s v="2022-10-19 09:24:18.112000+00:00"/>
    <s v="NON EB"/>
  </r>
  <r>
    <s v="Abhiroop Ganguly"/>
    <n v="1000000"/>
    <s v="INR"/>
    <n v="0"/>
    <s v="9/20/22"/>
    <s v="Sales"/>
    <s v="stat_kcR4fZg7TU7jjk1jAVua3qGLRS4J5uFayEjK5j02wtv"/>
    <s v="Unqualified"/>
    <n v="0"/>
    <s v="OpportunityStatusType.Lost"/>
    <s v="cont_OQIXRJCSH7VWx1J4XmjergbZwYfAM9oT2nnib347i5s"/>
    <s v="Yogesh Karwa"/>
    <s v="GMC ren"/>
    <s v="lead_GNy5vk9G70ggR9MNOjGySexxCMZfjLmz4daBTOEHwry"/>
    <s v="FinIQ Consulting"/>
    <s v="Gauri Jori"/>
    <s v="user_U27GK6WjhLhUhi1EDKXV57xMpn8n8DMIOjci1q3UReZ"/>
    <s v="Abhiroop Ganguly"/>
    <s v="2022-08-01 05:34:16.605000+00:00"/>
    <s v="2022-08-11 07:14:30.647000+00:00"/>
    <m/>
    <s v="Pune"/>
    <m/>
    <m/>
    <m/>
    <n v="385"/>
    <m/>
    <m/>
    <m/>
    <m/>
    <m/>
    <m/>
    <m/>
    <m/>
    <m/>
    <m/>
    <m/>
    <s v="IT Services &amp; IT Consulting; Others"/>
    <m/>
    <m/>
    <m/>
    <m/>
    <m/>
    <m/>
    <m/>
    <m/>
    <m/>
    <m/>
    <m/>
    <m/>
    <x v="24"/>
    <m/>
    <s v="user_5YHA1ZU4iP896lD1YJehdJcMx7ZEgWCpulT4T2c3pJ3"/>
    <s v="Gauri Jori"/>
    <m/>
    <m/>
    <s v="October; September"/>
    <s v="Cold Call"/>
    <s v="Lusha"/>
    <m/>
    <m/>
    <m/>
    <m/>
    <m/>
    <s v="2022-04-20 10:05:02.021000+00:00"/>
    <s v="2022-10-19 01:44:37.757000+00:00"/>
    <m/>
  </r>
  <r>
    <s v="Manish Balpande"/>
    <n v="3500000"/>
    <s v="INR"/>
    <n v="0"/>
    <s v="8/15/22"/>
    <s v="Sales"/>
    <s v="stat_kcR4fZg7TU7jjk1jAVua3qGLRS4J5uFayEjK5j02wtv"/>
    <s v="Unqualified"/>
    <n v="0"/>
    <s v="OpportunityStatusType.Lost"/>
    <s v="cont_47SMO0H1or0dtK2lgIXBg45ChoUMepjT9w8svzln9t2"/>
    <s v="ayush mehra"/>
    <s v="GMC ren"/>
    <s v="lead_fYuLoDdBVSeF1CLRctNWSGtCEcyOxkurfgpcVUl5W9W"/>
    <s v="Entrata/ Xento Systems"/>
    <s v="Gauri Jori"/>
    <s v="user_8jx3L2CDfrbzNnwYUv6Plfha6VxaSGsqcbTXR3sIBZi"/>
    <s v="Manish Balpande"/>
    <s v="2022-07-08 07:15:17.518000+00:00"/>
    <s v="2022-08-11 05:01:35.001000+00:00"/>
    <m/>
    <s v="Pune"/>
    <m/>
    <s v="2020-08-14 08:05:16+00:00"/>
    <m/>
    <n v="850"/>
    <m/>
    <m/>
    <m/>
    <m/>
    <m/>
    <m/>
    <m/>
    <m/>
    <m/>
    <m/>
    <m/>
    <s v="IT Services &amp; IT Consulting"/>
    <m/>
    <m/>
    <m/>
    <m/>
    <m/>
    <m/>
    <m/>
    <m/>
    <m/>
    <m/>
    <m/>
    <m/>
    <x v="4"/>
    <m/>
    <s v="user_5YHA1ZU4iP896lD1YJehdJcMx7ZEgWCpulT4T2c3pJ3"/>
    <s v="Gauri Jori"/>
    <m/>
    <m/>
    <s v="April; August"/>
    <s v="Cold Call"/>
    <s v="Lusha"/>
    <m/>
    <s v="Downloaded the guide: Designing employee healthcare plan"/>
    <m/>
    <m/>
    <m/>
    <s v="2020-12-06 09:46:42.516000+00:00"/>
    <s v="2022-09-09 11:34:35.463000+00:00"/>
    <m/>
  </r>
  <r>
    <s v="Vivek Singh"/>
    <n v="3500000"/>
    <s v="INR"/>
    <n v="0"/>
    <s v="8/20/22"/>
    <s v="Sales"/>
    <s v="stat_kcR4fZg7TU7jjk1jAVua3qGLRS4J5uFayEjK5j02wtv"/>
    <s v="Unqualified"/>
    <n v="0"/>
    <s v="OpportunityStatusType.Lost"/>
    <m/>
    <m/>
    <s v="GMC (1+5)-Renewal"/>
    <s v="lead_6q2380VDOWSDIckgmkLuZSEZ9Wvi90mwqfvkjv3mUuz"/>
    <s v="Saggraha Management Services Pvt Ltd"/>
    <s v="Bhairavi Jog"/>
    <s v="user_6dalmZ7hmWD47jhCVGdU1SSEcFMsz9rWtW2jPORgJvj"/>
    <s v="Vivek Singh"/>
    <s v="2022-07-06 06:13:16.096000+00:00"/>
    <s v="2022-08-10 19:32:24.599000+00:00"/>
    <m/>
    <s v="Bangalore"/>
    <m/>
    <m/>
    <m/>
    <n v="244"/>
    <m/>
    <m/>
    <m/>
    <m/>
    <m/>
    <m/>
    <m/>
    <m/>
    <m/>
    <m/>
    <m/>
    <s v="Banking &amp; Finance"/>
    <m/>
    <m/>
    <m/>
    <m/>
    <m/>
    <m/>
    <m/>
    <m/>
    <m/>
    <m/>
    <m/>
    <m/>
    <x v="14"/>
    <m/>
    <s v="user_6hRQhcoLhZEDUBYaw3vS7rv6T5582sGfXq4jNRqTfUU"/>
    <s v="Aishwarya Nyayadhish"/>
    <s v="Anjali Nishu"/>
    <m/>
    <s v="August; May"/>
    <s v="Cold Call"/>
    <s v="Lusha"/>
    <m/>
    <s v="Glengarry"/>
    <m/>
    <m/>
    <m/>
    <s v="2022-02-06 08:47:04.781000+00:00"/>
    <s v="2022-08-11 07:44:34.463000+00:00"/>
    <s v="GMC"/>
  </r>
  <r>
    <s v="Manish Balpande"/>
    <n v="300000"/>
    <s v="INR"/>
    <n v="0"/>
    <s v="8/15/22"/>
    <s v="Sales"/>
    <s v="stat_kcR4fZg7TU7jjk1jAVua3qGLRS4J5uFayEjK5j02wtv"/>
    <s v="Unqualified"/>
    <n v="0"/>
    <s v="OpportunityStatusType.Lost"/>
    <s v="cont_47SMO0H1or0dtK2lgIXBg45ChoUMepjT9w8svzln9t2"/>
    <s v="ayush mehra"/>
    <s v="GPA ren"/>
    <s v="lead_fYuLoDdBVSeF1CLRctNWSGtCEcyOxkurfgpcVUl5W9W"/>
    <s v="Entrata/ Xento Systems"/>
    <s v="Gauri Jori"/>
    <s v="user_8jx3L2CDfrbzNnwYUv6Plfha6VxaSGsqcbTXR3sIBZi"/>
    <s v="Manish Balpande"/>
    <s v="2022-07-08 07:16:03.244000+00:00"/>
    <s v="2022-08-11 05:01:26.973000+00:00"/>
    <m/>
    <s v="Pune"/>
    <m/>
    <s v="2020-08-14 08:05:16+00:00"/>
    <m/>
    <n v="850"/>
    <m/>
    <m/>
    <m/>
    <m/>
    <m/>
    <m/>
    <m/>
    <m/>
    <m/>
    <m/>
    <m/>
    <s v="IT Services &amp; IT Consulting"/>
    <m/>
    <m/>
    <m/>
    <m/>
    <m/>
    <m/>
    <m/>
    <m/>
    <m/>
    <m/>
    <m/>
    <m/>
    <x v="4"/>
    <m/>
    <s v="user_5YHA1ZU4iP896lD1YJehdJcMx7ZEgWCpulT4T2c3pJ3"/>
    <s v="Gauri Jori"/>
    <m/>
    <m/>
    <s v="April; August"/>
    <s v="Cold Call"/>
    <s v="Lusha"/>
    <m/>
    <s v="Downloaded the guide: Designing employee healthcare plan"/>
    <m/>
    <m/>
    <m/>
    <s v="2020-12-06 09:46:42.516000+00:00"/>
    <s v="2022-09-09 11:34:35.463000+00:00"/>
    <m/>
  </r>
  <r>
    <s v="Vivek Singh"/>
    <n v="2000000"/>
    <s v="INR"/>
    <n v="0"/>
    <s v="8/31/22"/>
    <s v="Sales"/>
    <s v="stat_kcR4fZg7TU7jjk1jAVua3qGLRS4J5uFayEjK5j02wtv"/>
    <s v="Unqualified"/>
    <n v="0"/>
    <s v="OpportunityStatusType.Lost"/>
    <m/>
    <m/>
    <s v="Parental"/>
    <s v="lead_aIWwJsit24K5bJyo6dzMD0Oa2267XVItcZdcOCkt4HL"/>
    <s v="ZopNow"/>
    <s v="Satyajit Chati"/>
    <s v="user_6dalmZ7hmWD47jhCVGdU1SSEcFMsz9rWtW2jPORgJvj"/>
    <s v="Vivek Singh"/>
    <s v="2022-07-07 12:48:33.984000+00:00"/>
    <s v="2022-08-10 09:22:20.648000+00:00"/>
    <m/>
    <s v="Bangalore"/>
    <m/>
    <m/>
    <m/>
    <n v="90"/>
    <m/>
    <m/>
    <m/>
    <m/>
    <m/>
    <m/>
    <m/>
    <m/>
    <m/>
    <m/>
    <m/>
    <s v="Retail"/>
    <m/>
    <m/>
    <m/>
    <m/>
    <m/>
    <m/>
    <m/>
    <m/>
    <m/>
    <m/>
    <m/>
    <m/>
    <x v="8"/>
    <m/>
    <s v="user_5IQTpX6DsnoeoDfxqzqojpVoQLXPh68nhDjLS5ETjYj"/>
    <s v="Satyajit Chati"/>
    <m/>
    <m/>
    <s v="August"/>
    <s v="Cold Call"/>
    <m/>
    <m/>
    <m/>
    <m/>
    <m/>
    <m/>
    <s v="2022-04-03 18:11:13.771000+00:00"/>
    <s v="2022-09-07 10:56:46.506000+00:00"/>
    <m/>
  </r>
  <r>
    <s v="Satyam Tiwari"/>
    <n v="6400"/>
    <s v="INR"/>
    <n v="100"/>
    <d v="2022-10-08T00:00:00"/>
    <s v="Sales"/>
    <s v="stat_OZRiD1474QRJIpvnjHCZfiIvKcVD6mIKSSTzg8SwDVx"/>
    <s v="Won- Payment Completed"/>
    <n v="1"/>
    <s v="OpportunityStatusType.Won"/>
    <m/>
    <m/>
    <s v="NIVA BUPA"/>
    <s v="lead_NvQFI4cV4nGqisp1Nm92yXa9kim38CAEAJk0emZDrfN"/>
    <s v="Proteon Pharmaceuticals"/>
    <s v="Satyam Tiwari"/>
    <s v="user_2YgShwgjLNI4FjAqgE9PtKsdIaGh919JGcFG919fe5B"/>
    <s v="Satyam Tiwari"/>
    <s v="2022-07-27 07:39:13.333000+00:00"/>
    <s v="2022-08-10 10:10:03.450000+00:00"/>
    <m/>
    <s v="Mumbai"/>
    <m/>
    <m/>
    <m/>
    <n v="8"/>
    <m/>
    <m/>
    <m/>
    <m/>
    <m/>
    <m/>
    <m/>
    <m/>
    <m/>
    <m/>
    <m/>
    <s v="Health, Wellness &amp; Fitness"/>
    <m/>
    <m/>
    <m/>
    <m/>
    <m/>
    <m/>
    <m/>
    <m/>
    <m/>
    <m/>
    <m/>
    <m/>
    <x v="5"/>
    <m/>
    <s v="user_BtmkQ6xvtDyCMLstiH7YmmQURsFQdjarGcnSBd9UgEk"/>
    <s v="Vikas Raj"/>
    <s v="Siddharth Angolkar"/>
    <m/>
    <m/>
    <s v="Cold Call"/>
    <s v="Naukri.com"/>
    <m/>
    <m/>
    <m/>
    <m/>
    <m/>
    <s v="2022-06-06 04:38:51.488000+00:00"/>
    <s v="2022-09-22 06:47:09.532000+00:00"/>
    <s v="GPA"/>
  </r>
  <r>
    <s v="Aditya Binani"/>
    <n v="1445000"/>
    <s v="INR"/>
    <n v="100"/>
    <d v="2022-10-08T00:00:00"/>
    <s v="Sales"/>
    <s v="stat_OZRiD1474QRJIpvnjHCZfiIvKcVD6mIKSSTzg8SwDVx"/>
    <s v="Won- Payment Completed"/>
    <n v="1"/>
    <s v="OpportunityStatusType.Won"/>
    <s v="cont_WaC0EOriZ4aJrufXyCwFFnfnZWudpOgueTV1yOj64ND"/>
    <s v="Ravi Singh"/>
    <s v="GMC"/>
    <s v="lead_3zBjoqtcaZjtEhJ6AgTfDnmF5LqWG3qNbXPc1FDo3pn"/>
    <s v="Pluang"/>
    <s v="Aditya Binani"/>
    <s v="user_g5Yw4Z4XnIbmcGhJO80vdtFdd5ElcDlgYO3q8l82ODn"/>
    <s v="Aditya Binani"/>
    <s v="2022-06-06 12:12:59.916000+00:00"/>
    <s v="2022-08-10 09:51:32.856000+00:00"/>
    <m/>
    <s v="Delhi"/>
    <m/>
    <m/>
    <m/>
    <n v="110"/>
    <m/>
    <m/>
    <m/>
    <m/>
    <m/>
    <m/>
    <m/>
    <m/>
    <m/>
    <m/>
    <m/>
    <s v="Banking &amp; Finance"/>
    <m/>
    <m/>
    <m/>
    <m/>
    <m/>
    <m/>
    <m/>
    <m/>
    <m/>
    <m/>
    <m/>
    <m/>
    <x v="3"/>
    <m/>
    <s v="user_g5Yw4Z4XnIbmcGhJO80vdtFdd5ElcDlgYO3q8l82ODn"/>
    <s v="Aditya Binani"/>
    <m/>
    <m/>
    <s v="September"/>
    <s v="Gated Content"/>
    <m/>
    <m/>
    <s v="Downloaded the guide: Designing employee healthcare plan"/>
    <m/>
    <m/>
    <m/>
    <s v="2021-10-02 07:19:51.828000+00:00"/>
    <s v="2022-10-14 09:59:39.631000+00:00"/>
    <m/>
  </r>
  <r>
    <s v="Vivek Singh"/>
    <n v="5000000"/>
    <s v="INR"/>
    <n v="0"/>
    <s v="8/31/22"/>
    <s v="Sales"/>
    <s v="stat_kcR4fZg7TU7jjk1jAVua3qGLRS4J5uFayEjK5j02wtv"/>
    <s v="Unqualified"/>
    <n v="0"/>
    <s v="OpportunityStatusType.Lost"/>
    <m/>
    <m/>
    <s v="The customer is not happy with the current broker as they have been struggling with the claims and hence customer is looking for a change.  They have liked Loop's offering and would like to take this forward."/>
    <s v="lead_aIWwJsit24K5bJyo6dzMD0Oa2267XVItcZdcOCkt4HL"/>
    <s v="ZopNow"/>
    <s v="Satyajit Chati"/>
    <s v="user_6dalmZ7hmWD47jhCVGdU1SSEcFMsz9rWtW2jPORgJvj"/>
    <s v="Vivek Singh"/>
    <s v="2022-07-07 12:47:53.298000+00:00"/>
    <s v="2022-08-10 09:22:08.333000+00:00"/>
    <m/>
    <s v="Bangalore"/>
    <m/>
    <m/>
    <m/>
    <n v="90"/>
    <m/>
    <m/>
    <m/>
    <m/>
    <m/>
    <m/>
    <m/>
    <m/>
    <m/>
    <m/>
    <m/>
    <s v="Retail"/>
    <m/>
    <m/>
    <m/>
    <m/>
    <m/>
    <m/>
    <m/>
    <m/>
    <m/>
    <m/>
    <m/>
    <m/>
    <x v="8"/>
    <m/>
    <s v="user_5IQTpX6DsnoeoDfxqzqojpVoQLXPh68nhDjLS5ETjYj"/>
    <s v="Satyajit Chati"/>
    <m/>
    <m/>
    <s v="August"/>
    <s v="Cold Call"/>
    <m/>
    <m/>
    <m/>
    <m/>
    <m/>
    <m/>
    <s v="2022-04-03 18:11:13.771000+00:00"/>
    <s v="2022-09-07 10:56:46.506000+00:00"/>
    <s v="GMC"/>
  </r>
  <r>
    <s v="Vrushali Kummar"/>
    <n v="314000"/>
    <s v="INR"/>
    <n v="0"/>
    <s v="8/13/22"/>
    <s v="Sales"/>
    <s v="stat_1hn9nRJaLbI53NxPuSQgo90kRpbpKsFlwN4oEGNUTdO"/>
    <s v="Lost"/>
    <n v="0"/>
    <s v="OpportunityStatusType.Lost"/>
    <s v="cont_KfIQthiS7OWFKl3yOH2Cm0LuJqmqr1KcHtt2i6rVqov"/>
    <s v="Akshata(DND/whatsapp)"/>
    <s v="GPA ren"/>
    <s v="lead_QQjl0MebKk1cFtSKeHjaGHMJySWFMIyISGDcqifxQbF"/>
    <s v="ESI Software India/ ESI Group"/>
    <s v="Gauri Jori"/>
    <s v="user_TZzywQwym26DjuswO479pxRhNKX152z8X1haCx2vcst"/>
    <s v="Vrushali Kummar"/>
    <s v="2022-06-21 08:24:52.290000+00:00"/>
    <s v="2022-08-10 08:57:56.936000+00:00"/>
    <m/>
    <s v="Pune"/>
    <m/>
    <m/>
    <m/>
    <n v="400"/>
    <m/>
    <m/>
    <m/>
    <m/>
    <m/>
    <m/>
    <m/>
    <m/>
    <m/>
    <m/>
    <m/>
    <s v="IT Services &amp; IT Consulting"/>
    <m/>
    <m/>
    <m/>
    <m/>
    <m/>
    <m/>
    <m/>
    <m/>
    <m/>
    <m/>
    <m/>
    <m/>
    <x v="3"/>
    <m/>
    <s v="user_5YHA1ZU4iP896lD1YJehdJcMx7ZEgWCpulT4T2c3pJ3"/>
    <s v="Gauri Jori"/>
    <m/>
    <m/>
    <s v="August; July"/>
    <s v="Cold Call"/>
    <m/>
    <m/>
    <s v="Vaccine inbound"/>
    <m/>
    <m/>
    <m/>
    <s v="2021-05-07 15:55:10.362000+00:00"/>
    <s v="2022-08-25 09:07:35.846000+00:00"/>
    <m/>
  </r>
  <r>
    <s v="Vrushali Kummar"/>
    <n v="630695"/>
    <s v="INR"/>
    <n v="0"/>
    <s v="8/13/22"/>
    <s v="Sales"/>
    <s v="stat_1hn9nRJaLbI53NxPuSQgo90kRpbpKsFlwN4oEGNUTdO"/>
    <s v="Lost"/>
    <n v="0"/>
    <s v="OpportunityStatusType.Lost"/>
    <s v="cont_KfIQthiS7OWFKl3yOH2Cm0LuJqmqr1KcHtt2i6rVqov"/>
    <s v="Akshata(DND/whatsapp)"/>
    <s v="Top Up"/>
    <s v="lead_QQjl0MebKk1cFtSKeHjaGHMJySWFMIyISGDcqifxQbF"/>
    <s v="ESI Software India/ ESI Group"/>
    <s v="Gauri Jori"/>
    <s v="user_TZzywQwym26DjuswO479pxRhNKX152z8X1haCx2vcst"/>
    <s v="Vrushali Kummar"/>
    <s v="2022-06-21 08:25:34.415000+00:00"/>
    <s v="2022-08-10 08:58:08.969000+00:00"/>
    <m/>
    <s v="Pune"/>
    <m/>
    <m/>
    <m/>
    <n v="400"/>
    <m/>
    <m/>
    <m/>
    <m/>
    <m/>
    <m/>
    <m/>
    <m/>
    <m/>
    <m/>
    <m/>
    <s v="IT Services &amp; IT Consulting"/>
    <m/>
    <m/>
    <m/>
    <m/>
    <m/>
    <m/>
    <m/>
    <m/>
    <m/>
    <m/>
    <m/>
    <m/>
    <x v="3"/>
    <m/>
    <s v="user_5YHA1ZU4iP896lD1YJehdJcMx7ZEgWCpulT4T2c3pJ3"/>
    <s v="Gauri Jori"/>
    <m/>
    <m/>
    <s v="August; July"/>
    <s v="Cold Call"/>
    <m/>
    <m/>
    <s v="Vaccine inbound"/>
    <m/>
    <m/>
    <m/>
    <s v="2021-05-07 15:55:10.362000+00:00"/>
    <s v="2022-08-25 09:07:35.846000+00:00"/>
    <m/>
  </r>
  <r>
    <s v="Vrushali Kummar"/>
    <n v="7000000"/>
    <s v="INR"/>
    <n v="0"/>
    <s v="8/13/22"/>
    <s v="Sales"/>
    <s v="stat_1hn9nRJaLbI53NxPuSQgo90kRpbpKsFlwN4oEGNUTdO"/>
    <s v="Lost"/>
    <n v="0"/>
    <s v="OpportunityStatusType.Lost"/>
    <s v="cont_KfIQthiS7OWFKl3yOH2Cm0LuJqmqr1KcHtt2i6rVqov"/>
    <s v="Akshata(DND/whatsapp)"/>
    <s v="GMC ren"/>
    <s v="lead_QQjl0MebKk1cFtSKeHjaGHMJySWFMIyISGDcqifxQbF"/>
    <s v="ESI Software India/ ESI Group"/>
    <s v="Gauri Jori"/>
    <s v="user_TZzywQwym26DjuswO479pxRhNKX152z8X1haCx2vcst"/>
    <s v="Vrushali Kummar"/>
    <s v="2022-05-27 08:24:49.847000+00:00"/>
    <s v="2022-08-10 08:57:29.228000+00:00"/>
    <m/>
    <s v="Pune"/>
    <m/>
    <m/>
    <m/>
    <n v="400"/>
    <m/>
    <m/>
    <m/>
    <m/>
    <m/>
    <m/>
    <m/>
    <m/>
    <m/>
    <m/>
    <m/>
    <s v="IT Services &amp; IT Consulting"/>
    <m/>
    <m/>
    <m/>
    <m/>
    <m/>
    <m/>
    <m/>
    <m/>
    <m/>
    <m/>
    <m/>
    <m/>
    <x v="3"/>
    <m/>
    <s v="user_5YHA1ZU4iP896lD1YJehdJcMx7ZEgWCpulT4T2c3pJ3"/>
    <s v="Gauri Jori"/>
    <m/>
    <m/>
    <s v="August; July"/>
    <s v="Cold Call"/>
    <m/>
    <m/>
    <s v="Vaccine inbound"/>
    <m/>
    <m/>
    <m/>
    <s v="2021-05-07 15:55:10.362000+00:00"/>
    <s v="2022-08-25 09:07:35.846000+00:00"/>
    <m/>
  </r>
  <r>
    <s v="Manish Balpande"/>
    <n v="1800000"/>
    <s v="INR"/>
    <n v="0"/>
    <s v="8/22/22"/>
    <s v="Sales"/>
    <s v="stat_kcR4fZg7TU7jjk1jAVua3qGLRS4J5uFayEjK5j02wtv"/>
    <s v="Unqualified"/>
    <n v="0"/>
    <s v="OpportunityStatusType.Lost"/>
    <m/>
    <m/>
    <s v="GMC (Renewal) ICICI Policy"/>
    <s v="lead_GOsTt6NxUYijzJRN9yIK69ml8WNeelxWDXuA7btzEvJ"/>
    <s v="Radhe Sham Well pack limited"/>
    <s v="Pranav Kenjale"/>
    <s v="user_8jx3L2CDfrbzNnwYUv6Plfha6VxaSGsqcbTXR3sIBZi"/>
    <s v="Manish Balpande"/>
    <s v="2022-07-29 12:26:03.027000+00:00"/>
    <s v="2022-08-10 08:32:31.352000+00:00"/>
    <m/>
    <s v="Pune"/>
    <m/>
    <m/>
    <m/>
    <n v="225"/>
    <m/>
    <m/>
    <m/>
    <m/>
    <m/>
    <m/>
    <m/>
    <m/>
    <m/>
    <m/>
    <m/>
    <m/>
    <m/>
    <m/>
    <m/>
    <m/>
    <m/>
    <m/>
    <m/>
    <m/>
    <m/>
    <m/>
    <m/>
    <m/>
    <x v="3"/>
    <m/>
    <s v="user_Jujy0sFufO9J3qwY7aNpCCnF6nFZMrfvciNEydEzhaI"/>
    <s v="Shreya Solanki"/>
    <m/>
    <m/>
    <s v="August"/>
    <s v="Gated Content"/>
    <m/>
    <m/>
    <s v="Employee Wellness Handbook"/>
    <m/>
    <m/>
    <m/>
    <s v="2022-04-06 06:24:23.937000+00:00"/>
    <s v="2022-10-10 07:34:54.810000+00:00"/>
    <m/>
  </r>
  <r>
    <s v="Kashif Ahmad"/>
    <n v="190000"/>
    <s v="INR"/>
    <n v="100"/>
    <d v="2022-10-08T00:00:00"/>
    <s v="Sales"/>
    <s v="stat_OZRiD1474QRJIpvnjHCZfiIvKcVD6mIKSSTzg8SwDVx"/>
    <s v="Won- Payment Completed"/>
    <n v="1"/>
    <s v="OpportunityStatusType.Won"/>
    <s v="cont_LSQFUUlsjYU1lscZnPxyfANcj3ocAydefpFTjdvXH00"/>
    <s v="Amiya Sagar"/>
    <s v="GMC-fresh"/>
    <s v="lead_Xr4uwrFc7S1IXlOORXl7bkA1lre3GVEszyiYTswjJtq"/>
    <s v="TRUCVR TECHNOLOGIES PRIVATE LIMITED(Fresh)"/>
    <s v="Bharti Bankey"/>
    <s v="user_LKRhV6rhcBe0uL8u70UUGeDjbMupuho4TaiAOCbT7HT"/>
    <s v="Kashif Ahmad"/>
    <s v="2022-06-16 08:42:46.827000+00:00"/>
    <s v="2022-08-10 08:41:30.398000+00:00"/>
    <m/>
    <s v="Bangalore"/>
    <m/>
    <s v="2022-06-03 11:40:09+00:00"/>
    <m/>
    <n v="15"/>
    <m/>
    <m/>
    <m/>
    <m/>
    <m/>
    <m/>
    <m/>
    <s v="ORGANIC_SEARCH"/>
    <m/>
    <m/>
    <m/>
    <s v="IT Services &amp; IT Consulting"/>
    <m/>
    <m/>
    <m/>
    <m/>
    <m/>
    <m/>
    <m/>
    <m/>
    <m/>
    <m/>
    <m/>
    <m/>
    <x v="3"/>
    <m/>
    <s v="user_aM3WaaSUQQmaNnsm9l2FQRVWUEr8RN2ZdXzsuQUalQ3"/>
    <s v="Bharti Bankey"/>
    <s v="Siddharth Angolkar"/>
    <m/>
    <m/>
    <s v="Inbound"/>
    <s v="Inbound via website"/>
    <m/>
    <s v="Employee Count 25"/>
    <m/>
    <m/>
    <m/>
    <s v="2022-06-03 11:41:01.144000+00:00"/>
    <s v="2022-09-09 10:02:34.735000+00:00"/>
    <m/>
  </r>
  <r>
    <s v="Sameer Iftekhari"/>
    <n v="700000"/>
    <s v="INR"/>
    <n v="0"/>
    <s v="8/31/22"/>
    <s v="Sales"/>
    <s v="stat_1hn9nRJaLbI53NxPuSQgo90kRpbpKsFlwN4oEGNUTdO"/>
    <s v="Lost"/>
    <n v="0"/>
    <s v="OpportunityStatusType.Lost"/>
    <m/>
    <m/>
    <s v="Lost"/>
    <s v="lead_VHW5jyfVQjGZHrqxa0qbmQJtEUD38KQVLxlf5UGGzZx"/>
    <s v="Tasty Bite Eatables Pvt Ltd"/>
    <s v="Bharti Bankey"/>
    <s v="user_ld5YgHNj2pvuncdfHoHOwdXz2NpUhXpbkNchGaPKUXG"/>
    <s v="Sameer Iftekhari"/>
    <s v="2022-07-19 07:08:08.141000+00:00"/>
    <s v="2022-08-10 06:56:24.621000+00:00"/>
    <m/>
    <s v="Pune"/>
    <m/>
    <m/>
    <m/>
    <n v="171"/>
    <m/>
    <m/>
    <m/>
    <m/>
    <m/>
    <m/>
    <m/>
    <s v="PAID_SOCIAL"/>
    <m/>
    <m/>
    <m/>
    <s v="Food &amp; Beverages"/>
    <m/>
    <m/>
    <m/>
    <m/>
    <m/>
    <m/>
    <m/>
    <m/>
    <m/>
    <m/>
    <m/>
    <m/>
    <x v="14"/>
    <m/>
    <s v="user_aM3WaaSUQQmaNnsm9l2FQRVWUEr8RN2ZdXzsuQUalQ3"/>
    <s v="Bharti Bankey"/>
    <s v="Anjali Nishu"/>
    <m/>
    <s v="October"/>
    <s v="Cold Call"/>
    <s v="Naukri.com"/>
    <m/>
    <m/>
    <m/>
    <m/>
    <m/>
    <s v="2021-01-04 06:27:44.246000+00:00"/>
    <s v="2022-10-14 09:50:47.316000+00:00"/>
    <m/>
  </r>
  <r>
    <s v="Sanket Kulkarni"/>
    <n v="400000"/>
    <s v="INR"/>
    <n v="0"/>
    <d v="2022-06-08T00:00:00"/>
    <s v="Sales"/>
    <s v="stat_1hn9nRJaLbI53NxPuSQgo90kRpbpKsFlwN4oEGNUTdO"/>
    <s v="Lost"/>
    <n v="0"/>
    <s v="OpportunityStatusType.Lost"/>
    <m/>
    <m/>
    <s v="Parental Policy"/>
    <s v="lead_ssSm2lXvGVIa5c81eAHdH2yt0I8yUxfYbdl75oqnkcT"/>
    <s v="T &amp; T Infra"/>
    <s v="Sarvesh Pawar"/>
    <s v="user_k8sSUtRXfYEMul9CBIF4ZOmv3vnev5cdEvVZbtETMKp"/>
    <s v="Sanket Kulkarni"/>
    <s v="2022-07-28 07:56:28.185000+00:00"/>
    <s v="2022-08-10 08:09:29.270000+00:00"/>
    <m/>
    <s v="Pune"/>
    <m/>
    <s v="2020-09-30 05:03:24+00:00"/>
    <m/>
    <n v="300"/>
    <m/>
    <m/>
    <m/>
    <m/>
    <m/>
    <m/>
    <m/>
    <m/>
    <m/>
    <m/>
    <m/>
    <s v="Others"/>
    <m/>
    <m/>
    <m/>
    <m/>
    <m/>
    <m/>
    <m/>
    <m/>
    <m/>
    <m/>
    <m/>
    <m/>
    <x v="3"/>
    <m/>
    <s v="user_A8KOTZADnUtEQOLt4nSLAmteNStuGh80js75RYjrXVt"/>
    <s v="Sarvesh Pawar"/>
    <m/>
    <m/>
    <s v="October"/>
    <s v="Affiliate"/>
    <m/>
    <m/>
    <m/>
    <m/>
    <m/>
    <m/>
    <s v="2020-12-06 09:49:43.165000+00:00"/>
    <s v="2022-10-11 15:15:02.429000+00:00"/>
    <s v="GMC"/>
  </r>
  <r>
    <s v="Kashif Ahmad"/>
    <n v="500000"/>
    <s v="INR"/>
    <n v="0"/>
    <d v="2022-07-08T00:00:00"/>
    <s v="Sales"/>
    <s v="stat_1hn9nRJaLbI53NxPuSQgo90kRpbpKsFlwN4oEGNUTdO"/>
    <s v="Lost"/>
    <n v="0"/>
    <s v="OpportunityStatusType.Lost"/>
    <s v="cont_7E5f1LfZWjJISWu8dnaaq8Jn2WCAngXaKMWArvt8yzi"/>
    <s v="shalini"/>
    <s v="GMC  Family cover 1+5 Current quotes higher than their budget"/>
    <s v="lead_diyZtIVRlZMKa0Zmibqfk0SoRjAtrW0rTj7u07UXMhU"/>
    <s v="Rooman Technologies"/>
    <s v="Daya Gowda"/>
    <s v="user_LKRhV6rhcBe0uL8u70UUGeDjbMupuho4TaiAOCbT7HT"/>
    <s v="Kashif Ahmad"/>
    <s v="2022-06-28 11:09:49.271000+00:00"/>
    <s v="2022-08-10 06:23:59.355000+00:00"/>
    <m/>
    <s v="Bangalore"/>
    <m/>
    <m/>
    <m/>
    <n v="125"/>
    <m/>
    <m/>
    <m/>
    <m/>
    <m/>
    <m/>
    <m/>
    <m/>
    <m/>
    <m/>
    <m/>
    <s v="IT Services &amp; IT Consulting"/>
    <m/>
    <m/>
    <m/>
    <m/>
    <m/>
    <m/>
    <m/>
    <m/>
    <m/>
    <m/>
    <m/>
    <m/>
    <x v="25"/>
    <m/>
    <s v="user_encRk5bIEFN6ZA11h4WH2AdZTiZpogLSlMIaj0E30SZ"/>
    <s v="Daya Gowda"/>
    <m/>
    <m/>
    <m/>
    <s v="Cold Call"/>
    <s v="Mr. E"/>
    <m/>
    <m/>
    <m/>
    <m/>
    <m/>
    <s v="2022-04-20 10:11:00.353000+00:00"/>
    <s v="2022-10-10 02:51:47.563000+00:00"/>
    <m/>
  </r>
  <r>
    <s v="Moziez Chamadia"/>
    <n v="200000"/>
    <s v="INR"/>
    <n v="0"/>
    <s v="8/15/22"/>
    <s v="Sales"/>
    <s v="stat_kcR4fZg7TU7jjk1jAVua3qGLRS4J5uFayEjK5j02wtv"/>
    <s v="Unqualified"/>
    <n v="0"/>
    <s v="OpportunityStatusType.Lost"/>
    <s v="cont_lao28cEyoeYbN2wgUOf8C3j19eq0YEC7Gp4MiYtZ2DH"/>
    <s v="Poornima Patil"/>
    <m/>
    <s v="lead_SApXJZxMTwmqn6gz5QX9yCgNXnSFyXY39Z8dRvtGj1q"/>
    <s v="D Cube Analytics"/>
    <s v="Sarvesh Pawar"/>
    <s v="user_IgNfKH7wuLLjHvexoMm2PXWcnF3zYft0ZbMTyfwKRUg"/>
    <s v="Moziez Chamadia"/>
    <s v="2022-07-01 06:42:58.420000+00:00"/>
    <s v="2022-08-10 04:22:34.418000+00:00"/>
    <m/>
    <s v="Bangalore"/>
    <m/>
    <m/>
    <m/>
    <n v="193"/>
    <m/>
    <m/>
    <m/>
    <m/>
    <m/>
    <m/>
    <m/>
    <s v="PAID_SOCIAL"/>
    <m/>
    <m/>
    <m/>
    <s v="Health, Wellness &amp; Fitness; Manufacturing"/>
    <m/>
    <m/>
    <m/>
    <m/>
    <m/>
    <m/>
    <m/>
    <m/>
    <m/>
    <m/>
    <m/>
    <m/>
    <x v="9"/>
    <m/>
    <s v="user_A8KOTZADnUtEQOLt4nSLAmteNStuGh80js75RYjrXVt"/>
    <s v="Sarvesh Pawar"/>
    <m/>
    <m/>
    <s v="August"/>
    <s v="Gated Content"/>
    <s v="Naukri.com"/>
    <m/>
    <s v="Employee Wellness Handbook"/>
    <m/>
    <m/>
    <m/>
    <s v="2022-02-01 18:36:14.382000+00:00"/>
    <s v="2022-10-10 02:50:27.086000+00:00"/>
    <s v="GPA"/>
  </r>
  <r>
    <s v="Tejas Kulkarni"/>
    <n v="500000"/>
    <s v="INR"/>
    <n v="0"/>
    <s v="8/26/22"/>
    <s v="Sales"/>
    <s v="stat_1hn9nRJaLbI53NxPuSQgo90kRpbpKsFlwN4oEGNUTdO"/>
    <s v="Lost"/>
    <n v="0"/>
    <s v="OpportunityStatusType.Lost"/>
    <s v="cont_jnq5EQyPcwYBIl4UxoRniEzOcibDD5u0Gnww4QsNtVE"/>
    <s v="Leena Arora"/>
    <s v="Not going for GMC as of now . Instead are thinking for app only proposal"/>
    <s v="lead_7nztfLCI82KaOfkT61NPIEiHmHxBbZ9HnaOMVGa92AZ"/>
    <s v="Certa (getcerta.com) (Fresh)"/>
    <s v="Nikhil Ahuja"/>
    <s v="user_kbtBHYtBjVDNyI72HTF6C1SCvC7yVBiA6OrBOy3t96U"/>
    <s v="Tejas Kulkarni"/>
    <s v="2022-05-02 09:57:32.791000+00:00"/>
    <s v="2022-08-10 05:21:16.284000+00:00"/>
    <m/>
    <s v="Delhi"/>
    <m/>
    <m/>
    <m/>
    <n v="100"/>
    <m/>
    <m/>
    <m/>
    <m/>
    <m/>
    <m/>
    <m/>
    <m/>
    <m/>
    <m/>
    <m/>
    <m/>
    <m/>
    <m/>
    <m/>
    <m/>
    <m/>
    <m/>
    <m/>
    <m/>
    <m/>
    <m/>
    <m/>
    <m/>
    <x v="3"/>
    <m/>
    <s v="user_ocHSJH83OJnHCvKyMbjx8WOOK8PMgAUGIj1qK0q0dMV"/>
    <s v="Nikhil Ahuja"/>
    <m/>
    <m/>
    <s v="June"/>
    <s v="Gated Content"/>
    <m/>
    <m/>
    <s v="Employee Engagement Handbook"/>
    <m/>
    <m/>
    <m/>
    <s v="2022-05-02 05:21:08.683000+00:00"/>
    <s v="2022-08-10 05:21:16.327000+00:00"/>
    <s v="GMC"/>
  </r>
  <r>
    <s v="Moziez Chamadia"/>
    <n v="800000"/>
    <s v="INR"/>
    <n v="0"/>
    <s v="8/15/22"/>
    <s v="Sales"/>
    <s v="stat_kcR4fZg7TU7jjk1jAVua3qGLRS4J5uFayEjK5j02wtv"/>
    <s v="Unqualified"/>
    <n v="0"/>
    <s v="OpportunityStatusType.Lost"/>
    <s v="cont_lao28cEyoeYbN2wgUOf8C3j19eq0YEC7Gp4MiYtZ2DH"/>
    <s v="Poornima Patil"/>
    <s v="Fresh GTL"/>
    <s v="lead_SApXJZxMTwmqn6gz5QX9yCgNXnSFyXY39Z8dRvtGj1q"/>
    <s v="D Cube Analytics"/>
    <s v="Sarvesh Pawar"/>
    <s v="user_IgNfKH7wuLLjHvexoMm2PXWcnF3zYft0ZbMTyfwKRUg"/>
    <s v="Moziez Chamadia"/>
    <s v="2022-07-01 06:44:32.926000+00:00"/>
    <s v="2022-08-10 04:22:43.377000+00:00"/>
    <m/>
    <s v="Bangalore"/>
    <m/>
    <m/>
    <m/>
    <n v="193"/>
    <m/>
    <m/>
    <m/>
    <m/>
    <m/>
    <m/>
    <m/>
    <s v="PAID_SOCIAL"/>
    <m/>
    <m/>
    <m/>
    <s v="Health, Wellness &amp; Fitness; Manufacturing"/>
    <m/>
    <m/>
    <m/>
    <m/>
    <m/>
    <m/>
    <m/>
    <m/>
    <m/>
    <m/>
    <m/>
    <m/>
    <x v="9"/>
    <m/>
    <s v="user_A8KOTZADnUtEQOLt4nSLAmteNStuGh80js75RYjrXVt"/>
    <s v="Sarvesh Pawar"/>
    <m/>
    <m/>
    <s v="August"/>
    <s v="Gated Content"/>
    <s v="Naukri.com"/>
    <m/>
    <s v="Employee Wellness Handbook"/>
    <m/>
    <m/>
    <m/>
    <s v="2022-02-01 18:36:14.382000+00:00"/>
    <s v="2022-10-10 02:50:27.086000+00:00"/>
    <s v="GTL"/>
  </r>
  <r>
    <s v="Vivek Singh"/>
    <n v="100000"/>
    <s v="INR"/>
    <n v="0"/>
    <d v="2022-09-08T00:00:00"/>
    <s v="Sales"/>
    <s v="stat_kcR4fZg7TU7jjk1jAVua3qGLRS4J5uFayEjK5j02wtv"/>
    <s v="Unqualified"/>
    <n v="0"/>
    <s v="OpportunityStatusType.Lost"/>
    <m/>
    <m/>
    <m/>
    <s v="lead_WuFR7mtYhTR6pdJINXy3ZMEDTcuJfauryb9ECmoatBV"/>
    <s v="hr@flogic.in"/>
    <s v="Shreya Solanki"/>
    <s v="user_6dalmZ7hmWD47jhCVGdU1SSEcFMsz9rWtW2jPORgJvj"/>
    <s v="Vivek Singh"/>
    <s v="2022-07-29 09:57:06.615000+00:00"/>
    <s v="2022-08-09 12:11:47.308000+00:00"/>
    <m/>
    <s v="Bangalore"/>
    <m/>
    <s v="2022-07-28 09:33:23+00:00"/>
    <m/>
    <n v="25"/>
    <m/>
    <m/>
    <m/>
    <m/>
    <m/>
    <m/>
    <m/>
    <s v="ORGANIC_SEARCH"/>
    <m/>
    <m/>
    <m/>
    <m/>
    <m/>
    <m/>
    <m/>
    <m/>
    <m/>
    <m/>
    <m/>
    <m/>
    <m/>
    <m/>
    <m/>
    <m/>
    <x v="3"/>
    <m/>
    <s v="user_Jujy0sFufO9J3qwY7aNpCCnF6nFZMrfvciNEydEzhaI"/>
    <s v="Shreya Solanki"/>
    <m/>
    <m/>
    <s v="August"/>
    <s v="Inbound"/>
    <s v="Inbound via website"/>
    <m/>
    <s v="Employee Count 25"/>
    <m/>
    <m/>
    <m/>
    <s v="2022-07-28 09:36:14.252000+00:00"/>
    <s v="2022-09-21 06:44:34.592000+00:00"/>
    <m/>
  </r>
  <r>
    <s v="Moziez Chamadia"/>
    <n v="3000000"/>
    <s v="INR"/>
    <n v="0"/>
    <s v="8/15/22"/>
    <s v="Sales"/>
    <s v="stat_kcR4fZg7TU7jjk1jAVua3qGLRS4J5uFayEjK5j02wtv"/>
    <s v="Unqualified"/>
    <n v="0"/>
    <s v="OpportunityStatusType.Lost"/>
    <s v="cont_lao28cEyoeYbN2wgUOf8C3j19eq0YEC7Gp4MiYtZ2DH"/>
    <s v="Poornima Patil"/>
    <m/>
    <s v="lead_SApXJZxMTwmqn6gz5QX9yCgNXnSFyXY39Z8dRvtGj1q"/>
    <s v="D Cube Analytics"/>
    <s v="Sarvesh Pawar"/>
    <s v="user_IgNfKH7wuLLjHvexoMm2PXWcnF3zYft0ZbMTyfwKRUg"/>
    <s v="Moziez Chamadia"/>
    <s v="2022-07-01 06:42:30.928000+00:00"/>
    <s v="2022-08-10 04:22:25.908000+00:00"/>
    <m/>
    <s v="Bangalore"/>
    <m/>
    <m/>
    <m/>
    <n v="193"/>
    <m/>
    <m/>
    <m/>
    <m/>
    <m/>
    <m/>
    <m/>
    <s v="PAID_SOCIAL"/>
    <m/>
    <m/>
    <m/>
    <s v="Health, Wellness &amp; Fitness; Manufacturing"/>
    <m/>
    <m/>
    <m/>
    <m/>
    <m/>
    <m/>
    <m/>
    <m/>
    <m/>
    <m/>
    <m/>
    <m/>
    <x v="9"/>
    <m/>
    <s v="user_A8KOTZADnUtEQOLt4nSLAmteNStuGh80js75RYjrXVt"/>
    <s v="Sarvesh Pawar"/>
    <m/>
    <m/>
    <s v="August"/>
    <s v="Gated Content"/>
    <s v="Naukri.com"/>
    <m/>
    <s v="Employee Wellness Handbook"/>
    <m/>
    <m/>
    <m/>
    <s v="2022-02-01 18:36:14.382000+00:00"/>
    <s v="2022-10-10 02:50:27.086000+00:00"/>
    <s v="GMC"/>
  </r>
  <r>
    <s v="Pooja Gawas"/>
    <n v="600000"/>
    <s v="INR"/>
    <n v="0"/>
    <s v="8/31/22"/>
    <s v="Sales"/>
    <s v="stat_kcR4fZg7TU7jjk1jAVua3qGLRS4J5uFayEjK5j02wtv"/>
    <s v="Unqualified"/>
    <n v="0"/>
    <s v="OpportunityStatusType.Lost"/>
    <s v="cont_67lnOECnQGcDDxnFvYVjercRiy1feFGDigooN3fqJqi"/>
    <s v="Rahul Jain"/>
    <s v="No response from Client, based in Kota, Rajasthan"/>
    <s v="lead_3HxIraTCQlX2G0y2KNhVXExIM67Ps3AP6AZuDp6oA3R"/>
    <s v="Eduncle"/>
    <s v="Harmanjit Singh"/>
    <s v="user_KLETV1op4MIjvKQ12xGsWi23CuPjDE6PT29nwG6T3MY"/>
    <s v="Pooja Gawas"/>
    <s v="2022-07-08 10:01:43.539000+00:00"/>
    <s v="2022-08-09 05:43:40.578000+00:00"/>
    <m/>
    <s v="Other"/>
    <m/>
    <m/>
    <m/>
    <n v="180"/>
    <m/>
    <m/>
    <m/>
    <m/>
    <m/>
    <m/>
    <m/>
    <m/>
    <m/>
    <m/>
    <m/>
    <s v="Education"/>
    <m/>
    <m/>
    <m/>
    <m/>
    <m/>
    <m/>
    <m/>
    <m/>
    <m/>
    <m/>
    <m/>
    <m/>
    <x v="3"/>
    <m/>
    <s v="user_lwF8ctKa5IyxqATpO2EOw2h0AEPiCMHOgewiH38Ei77"/>
    <s v="Harmanjit Singh"/>
    <m/>
    <m/>
    <m/>
    <m/>
    <m/>
    <m/>
    <s v="Lead Magnet Lead"/>
    <m/>
    <m/>
    <m/>
    <s v="2021-09-09 11:55:46.735000+00:00"/>
    <s v="2022-09-23 12:07:55.158000+00:00"/>
    <s v="GMC"/>
  </r>
  <r>
    <s v="Vrushali Kummar"/>
    <n v="5000000"/>
    <s v="INR"/>
    <n v="0"/>
    <d v="2022-08-08T00:00:00"/>
    <s v="Sales"/>
    <s v="stat_1hn9nRJaLbI53NxPuSQgo90kRpbpKsFlwN4oEGNUTdO"/>
    <s v="Lost"/>
    <n v="0"/>
    <s v="OpportunityStatusType.Lost"/>
    <m/>
    <m/>
    <s v="GMC (Renewal) - did not get revised quotes"/>
    <s v="lead_OsaeQPbz6JfwGB6j4p5mH7q51o2sjjPnfQpeRq6ZBIr"/>
    <s v="Ebo"/>
    <s v="Bhairavi Jog"/>
    <s v="user_TZzywQwym26DjuswO479pxRhNKX152z8X1haCx2vcst"/>
    <s v="Vrushali Kummar"/>
    <s v="2022-01-27 05:48:01.143000+00:00"/>
    <s v="2022-08-09 04:23:16.868000+00:00"/>
    <m/>
    <s v="Bangalore"/>
    <m/>
    <m/>
    <m/>
    <n v="220"/>
    <m/>
    <m/>
    <m/>
    <m/>
    <m/>
    <m/>
    <m/>
    <m/>
    <m/>
    <m/>
    <m/>
    <m/>
    <m/>
    <m/>
    <m/>
    <m/>
    <m/>
    <m/>
    <m/>
    <m/>
    <m/>
    <m/>
    <m/>
    <m/>
    <x v="3"/>
    <m/>
    <s v="user_228eUmsdKIb9OItgmiDq1zD4aPZ1eqiapbaLAGeBf8g"/>
    <s v="Bhairavi Jog"/>
    <m/>
    <m/>
    <s v="August"/>
    <s v="Gated Content"/>
    <m/>
    <m/>
    <s v="Downloaded the guide: Designing employee healthcare plan"/>
    <m/>
    <m/>
    <m/>
    <s v="2021-11-13 14:39:41.850000+00:00"/>
    <s v="2022-08-09 04:24:00.497000+00:00"/>
    <s v="GMC"/>
  </r>
  <r>
    <s v="Vrushali Kummar"/>
    <n v="100000"/>
    <s v="INR"/>
    <n v="0"/>
    <s v="8/31/22"/>
    <s v="Sales"/>
    <s v="stat_1hn9nRJaLbI53NxPuSQgo90kRpbpKsFlwN4oEGNUTdO"/>
    <s v="Lost"/>
    <n v="0"/>
    <s v="OpportunityStatusType.Lost"/>
    <m/>
    <m/>
    <s v="GPA (Renewal) - did not get revised quotes"/>
    <s v="lead_OsaeQPbz6JfwGB6j4p5mH7q51o2sjjPnfQpeRq6ZBIr"/>
    <s v="Ebo"/>
    <s v="Bhairavi Jog"/>
    <s v="user_TZzywQwym26DjuswO479pxRhNKX152z8X1haCx2vcst"/>
    <s v="Vrushali Kummar"/>
    <s v="2022-01-27 05:49:57.733000+00:00"/>
    <s v="2022-08-09 04:23:35.553000+00:00"/>
    <m/>
    <s v="Bangalore"/>
    <m/>
    <m/>
    <m/>
    <n v="220"/>
    <m/>
    <m/>
    <m/>
    <m/>
    <m/>
    <m/>
    <m/>
    <m/>
    <m/>
    <m/>
    <m/>
    <m/>
    <m/>
    <m/>
    <m/>
    <m/>
    <m/>
    <m/>
    <m/>
    <m/>
    <m/>
    <m/>
    <m/>
    <m/>
    <x v="3"/>
    <m/>
    <s v="user_228eUmsdKIb9OItgmiDq1zD4aPZ1eqiapbaLAGeBf8g"/>
    <s v="Bhairavi Jog"/>
    <m/>
    <m/>
    <s v="August"/>
    <s v="Gated Content"/>
    <m/>
    <m/>
    <s v="Downloaded the guide: Designing employee healthcare plan"/>
    <m/>
    <m/>
    <m/>
    <s v="2021-11-13 14:39:41.850000+00:00"/>
    <s v="2022-08-09 04:24:00.497000+00:00"/>
    <m/>
  </r>
  <r>
    <s v="Sonal Paithankar"/>
    <n v="5000000"/>
    <s v="INR"/>
    <n v="0"/>
    <d v="2022-10-08T00:00:00"/>
    <s v="Sales"/>
    <s v="stat_1hn9nRJaLbI53NxPuSQgo90kRpbpKsFlwN4oEGNUTdO"/>
    <s v="Lost"/>
    <n v="0"/>
    <s v="OpportunityStatusType.Lost"/>
    <m/>
    <m/>
    <s v="GMC"/>
    <s v="lead_tT5Zsi1oNCVFijhFJTd75ompbb3icei6klFh3mwOOBS"/>
    <s v="Bizongo"/>
    <s v="Aditya Binani"/>
    <s v="user_Iwn6da5WKkZqwUySK0oUuCb72pFP5WEm4zAb92ijqFe"/>
    <s v="Sonal Paithankar"/>
    <s v="2022-05-30 10:10:21.747000+00:00"/>
    <s v="2022-08-09 05:13:21.206000+00:00"/>
    <m/>
    <s v="Mumbai"/>
    <m/>
    <s v="2021-07-21 07:17:39+00:00"/>
    <m/>
    <n v="330"/>
    <m/>
    <m/>
    <m/>
    <m/>
    <m/>
    <m/>
    <m/>
    <m/>
    <m/>
    <m/>
    <m/>
    <s v="Others"/>
    <m/>
    <m/>
    <m/>
    <m/>
    <m/>
    <m/>
    <m/>
    <m/>
    <m/>
    <m/>
    <m/>
    <m/>
    <x v="5"/>
    <m/>
    <s v="user_g5Yw4Z4XnIbmcGhJO80vdtFdd5ElcDlgYO3q8l82ODn"/>
    <s v="Aditya Binani"/>
    <m/>
    <m/>
    <s v="August"/>
    <s v="Cold Call"/>
    <m/>
    <m/>
    <m/>
    <m/>
    <s v="IDG Capital, B Capital Group, Accel, CDC Group, International Finance Corporation"/>
    <m/>
    <s v="2021-01-20 07:45:54.730000+00:00"/>
    <s v="2022-09-27 09:51:54.202000+00:00"/>
    <m/>
  </r>
  <r>
    <s v="Kashif Ahmad"/>
    <n v="432169"/>
    <s v="INR"/>
    <n v="100"/>
    <d v="2022-08-08T00:00:00"/>
    <s v="Sales"/>
    <s v="stat_OZRiD1474QRJIpvnjHCZfiIvKcVD6mIKSSTzg8SwDVx"/>
    <s v="Won- Payment Completed"/>
    <n v="1"/>
    <s v="OpportunityStatusType.Won"/>
    <s v="cont_pbZtAdinK04uHuDwgF6EqR1zDnvRsEHOD0dXiLz8pLN"/>
    <s v="KETAN JADHAV"/>
    <s v="GMC Renewal"/>
    <s v="lead_wITxL8eADLQOVUAjmX3cpdjRzl9ZCnz77weEDXzDnVM"/>
    <s v="Ascentech Information Technology Pvt Ltd"/>
    <s v="Aishwarya Nyayadhish"/>
    <s v="user_LKRhV6rhcBe0uL8u70UUGeDjbMupuho4TaiAOCbT7HT"/>
    <s v="Kashif Ahmad"/>
    <s v="2022-05-11 11:53:49.886000+00:00"/>
    <s v="2022-08-08 16:16:42.476000+00:00"/>
    <m/>
    <s v="Mumbai"/>
    <m/>
    <m/>
    <m/>
    <n v="36"/>
    <m/>
    <m/>
    <m/>
    <m/>
    <m/>
    <m/>
    <m/>
    <m/>
    <m/>
    <m/>
    <m/>
    <s v="IT Services &amp; IT Consulting"/>
    <m/>
    <m/>
    <m/>
    <m/>
    <m/>
    <m/>
    <m/>
    <m/>
    <m/>
    <m/>
    <m/>
    <m/>
    <x v="3"/>
    <m/>
    <s v="user_6hRQhcoLhZEDUBYaw3vS7rv6T5582sGfXq4jNRqTfUU"/>
    <s v="Aishwarya Nyayadhish"/>
    <s v="Siddharth Angolkar"/>
    <m/>
    <s v="August"/>
    <s v="Gated Content"/>
    <m/>
    <m/>
    <s v="Employee Engagement Handbook"/>
    <m/>
    <m/>
    <m/>
    <s v="2022-05-03 17:46:52.115000+00:00"/>
    <s v="2022-10-12 07:56:48.220000+00:00"/>
    <m/>
  </r>
  <r>
    <s v="Sameer Iftekhari"/>
    <n v="10000000"/>
    <s v="INR"/>
    <n v="0"/>
    <d v="2022-01-07T00:00:00"/>
    <s v="Sales"/>
    <s v="stat_kcR4fZg7TU7jjk1jAVua3qGLRS4J5uFayEjK5j02wtv"/>
    <s v="Unqualified"/>
    <n v="0"/>
    <s v="OpportunityStatusType.Lost"/>
    <m/>
    <m/>
    <m/>
    <s v="lead_LjHHapJhS6BpqgzgilWqQlfObz2aAt9y7vh2c7Z1gYG"/>
    <s v="TATA AUTOCOMP SYSTEMS LTD - SCM"/>
    <s v="Prajakta Sahastrabudhe"/>
    <s v="user_t8sUu4byhPnyQ33u64Ecs5WRL98oy2iuu4iTrhCr4vl"/>
    <s v="Nilesh Dhanani"/>
    <s v="2022-01-13 09:08:37.313000+00:00"/>
    <s v="2022-08-09 04:21:43.773000+00:00"/>
    <m/>
    <s v="Pune"/>
    <m/>
    <s v="2020-08-26 02:33:00+00:00"/>
    <m/>
    <n v="2108"/>
    <m/>
    <m/>
    <m/>
    <m/>
    <m/>
    <m/>
    <m/>
    <s v="PAID_SOCIAL"/>
    <m/>
    <m/>
    <m/>
    <s v="Manufacturing; Professional Services"/>
    <m/>
    <m/>
    <m/>
    <m/>
    <m/>
    <m/>
    <m/>
    <m/>
    <m/>
    <m/>
    <m/>
    <m/>
    <x v="26"/>
    <m/>
    <s v="user_hHzEI8aaFubIuMSRtZFdLLN0nHQemBBpkBNLZGwVt3v"/>
    <s v="Anjali Joshi"/>
    <m/>
    <m/>
    <s v="April; July"/>
    <s v="Cold Call; Gated Content"/>
    <s v="own reference and mccia"/>
    <m/>
    <s v="AM is Rohit Rahate , Employee Engagement Handbook"/>
    <m/>
    <m/>
    <m/>
    <s v="2020-12-06 09:48:33.488000+00:00"/>
    <s v="2022-10-15 17:56:00.889000+00:00"/>
    <m/>
  </r>
  <r>
    <s v="Sameer Iftekhari"/>
    <n v="1984759"/>
    <s v="INR"/>
    <n v="100"/>
    <d v="2022-09-08T00:00:00"/>
    <s v="Sales"/>
    <s v="stat_OZRiD1474QRJIpvnjHCZfiIvKcVD6mIKSSTzg8SwDVx"/>
    <s v="Won- Payment Completed"/>
    <n v="1"/>
    <s v="OpportunityStatusType.Won"/>
    <m/>
    <m/>
    <s v="Workers Policy"/>
    <s v="lead_VtLDRQTK5FEb2KYeFI9ldZ2mpuFJYtiv6LbY5Ns4alj"/>
    <s v="SKF"/>
    <s v="Sarvesh Pawar"/>
    <s v="user_sREdxbAJihL2Zbgic7tyQ6Rc4Mny7HnD1RNGhA9DDYh"/>
    <s v="Prajakta Sahastrabudhe"/>
    <s v="2022-07-27 10:41:53.007000+00:00"/>
    <s v="2022-08-09 04:18:27.199000+00:00"/>
    <m/>
    <s v="Pune"/>
    <m/>
    <s v="2020-08-14 08:05:11+00:00"/>
    <m/>
    <n v="2279"/>
    <m/>
    <m/>
    <m/>
    <m/>
    <m/>
    <m/>
    <m/>
    <s v="PAID_SOCIAL"/>
    <m/>
    <m/>
    <m/>
    <s v="Manufacturing"/>
    <m/>
    <m/>
    <m/>
    <m/>
    <m/>
    <m/>
    <m/>
    <m/>
    <m/>
    <m/>
    <m/>
    <m/>
    <x v="3"/>
    <m/>
    <s v="user_sREdxbAJihL2Zbgic7tyQ6Rc4Mny7HnD1RNGhA9DDYh"/>
    <s v="Prajakta Sahastrabudhe"/>
    <s v="Anjali Nishu"/>
    <m/>
    <s v="January"/>
    <s v="Cold Call"/>
    <s v="Inbound via website"/>
    <m/>
    <s v="Employee Engagement Handbook"/>
    <m/>
    <m/>
    <m/>
    <s v="2020-12-06 09:46:14.773000+00:00"/>
    <s v="2022-10-11 15:10:10.959000+00:00"/>
    <m/>
  </r>
  <r>
    <s v="Kashif Ahmad"/>
    <n v="50000"/>
    <s v="INR"/>
    <n v="0"/>
    <s v="8/14/22"/>
    <s v="Sales"/>
    <s v="stat_kcR4fZg7TU7jjk1jAVua3qGLRS4J5uFayEjK5j02wtv"/>
    <s v="Unqualified"/>
    <n v="0"/>
    <s v="OpportunityStatusType.Lost"/>
    <s v="cont_kb5aA3ahbxx4aeAJ1niFhe59Sr2S6K05ALykLEyZOch"/>
    <s v="Sunil"/>
    <s v="GPA - Renewal"/>
    <s v="lead_d4g48aHbdyTPxPXA2s7LKWX0rOnvyOBtxcOsEYtRJAD"/>
    <s v="Venus Precision Tools &amp; Components"/>
    <s v="Shreenath Bhat"/>
    <s v="user_LKRhV6rhcBe0uL8u70UUGeDjbMupuho4TaiAOCbT7HT"/>
    <s v="Kashif Ahmad"/>
    <s v="2022-07-13 12:24:22.686000+00:00"/>
    <s v="2022-08-08 16:09:46.993000+00:00"/>
    <m/>
    <s v="Pune"/>
    <m/>
    <m/>
    <m/>
    <n v="100"/>
    <m/>
    <m/>
    <m/>
    <m/>
    <m/>
    <m/>
    <m/>
    <m/>
    <m/>
    <m/>
    <m/>
    <s v="Mining &amp; Metal"/>
    <m/>
    <m/>
    <m/>
    <m/>
    <m/>
    <m/>
    <m/>
    <m/>
    <m/>
    <m/>
    <m/>
    <m/>
    <x v="10"/>
    <m/>
    <s v="user_g5Yw4Z4XnIbmcGhJO80vdtFdd5ElcDlgYO3q8l82ODn"/>
    <s v="Aditya Binani"/>
    <m/>
    <m/>
    <s v="August"/>
    <s v="Affiliate; Cold Call"/>
    <m/>
    <m/>
    <m/>
    <m/>
    <m/>
    <m/>
    <s v="2021-07-06 12:03:26.522000+00:00"/>
    <s v="2022-09-13 11:16:33.394000+00:00"/>
    <s v="GPA"/>
  </r>
  <r>
    <s v="Kashif Ahmad"/>
    <n v="200000"/>
    <s v="INR"/>
    <n v="0"/>
    <d v="2022-08-08T00:00:00"/>
    <s v="Sales"/>
    <s v="stat_kcR4fZg7TU7jjk1jAVua3qGLRS4J5uFayEjK5j02wtv"/>
    <s v="Unqualified"/>
    <n v="0"/>
    <s v="OpportunityStatusType.Lost"/>
    <s v="cont_kb5aA3ahbxx4aeAJ1niFhe59Sr2S6K05ALykLEyZOch"/>
    <s v="Sunil"/>
    <s v="GMC - Renewal"/>
    <s v="lead_d4g48aHbdyTPxPXA2s7LKWX0rOnvyOBtxcOsEYtRJAD"/>
    <s v="Venus Precision Tools &amp; Components"/>
    <s v="Shreenath Bhat"/>
    <s v="user_LKRhV6rhcBe0uL8u70UUGeDjbMupuho4TaiAOCbT7HT"/>
    <s v="Kashif Ahmad"/>
    <s v="2022-07-13 06:21:50.724000+00:00"/>
    <s v="2022-08-08 16:09:34.582000+00:00"/>
    <m/>
    <s v="Pune"/>
    <m/>
    <m/>
    <m/>
    <n v="100"/>
    <m/>
    <m/>
    <m/>
    <m/>
    <m/>
    <m/>
    <m/>
    <m/>
    <m/>
    <m/>
    <m/>
    <s v="Mining &amp; Metal"/>
    <m/>
    <m/>
    <m/>
    <m/>
    <m/>
    <m/>
    <m/>
    <m/>
    <m/>
    <m/>
    <m/>
    <m/>
    <x v="10"/>
    <m/>
    <s v="user_g5Yw4Z4XnIbmcGhJO80vdtFdd5ElcDlgYO3q8l82ODn"/>
    <s v="Aditya Binani"/>
    <m/>
    <m/>
    <s v="August"/>
    <s v="Affiliate; Cold Call"/>
    <m/>
    <m/>
    <m/>
    <m/>
    <m/>
    <m/>
    <s v="2021-07-06 12:03:26.522000+00:00"/>
    <s v="2022-09-13 11:16:33.394000+00:00"/>
    <s v="GMC"/>
  </r>
  <r>
    <s v="Satyam Tiwari"/>
    <n v="711864"/>
    <s v="INR"/>
    <n v="100"/>
    <d v="2022-05-07T00:00:00"/>
    <s v="Sales"/>
    <s v="stat_OZRiD1474QRJIpvnjHCZfiIvKcVD6mIKSSTzg8SwDVx"/>
    <s v="Won- Payment Completed"/>
    <n v="1"/>
    <s v="OpportunityStatusType.Won"/>
    <m/>
    <m/>
    <s v="Closed with IFFCO TOKIO"/>
    <s v="lead_evZgJMFwTkn5S0aYM63Q5XPOrtQbSh02sUIHt8t5gjv"/>
    <s v="ADF Foods Ltd"/>
    <s v="Aditya Binani"/>
    <s v="user_2YgShwgjLNI4FjAqgE9PtKsdIaGh919JGcFG919fe5B"/>
    <s v="Satyam Tiwari"/>
    <s v="2022-06-08 06:00:08.125000+00:00"/>
    <s v="2022-08-08 11:03:50.576000+00:00"/>
    <m/>
    <s v="Mumbai"/>
    <m/>
    <m/>
    <m/>
    <n v="170"/>
    <m/>
    <m/>
    <m/>
    <m/>
    <m/>
    <m/>
    <m/>
    <m/>
    <m/>
    <m/>
    <m/>
    <s v="Food &amp; Beverages"/>
    <m/>
    <m/>
    <m/>
    <m/>
    <m/>
    <m/>
    <m/>
    <m/>
    <m/>
    <m/>
    <m/>
    <m/>
    <x v="5"/>
    <m/>
    <s v="user_g5Yw4Z4XnIbmcGhJO80vdtFdd5ElcDlgYO3q8l82ODn"/>
    <s v="Aditya Binani"/>
    <s v="Sumit Dolas"/>
    <m/>
    <s v="July"/>
    <s v="Cold Call"/>
    <s v="Naukri.com"/>
    <m/>
    <m/>
    <m/>
    <m/>
    <m/>
    <s v="2021-08-05 07:12:29.472000+00:00"/>
    <s v="2022-09-07 06:15:28.067000+00:00"/>
    <s v="GMC"/>
  </r>
  <r>
    <s v="Manish Balpande"/>
    <n v="3000000"/>
    <s v="INR"/>
    <n v="0"/>
    <s v="8/31/22"/>
    <s v="Sales"/>
    <s v="stat_kcR4fZg7TU7jjk1jAVua3qGLRS4J5uFayEjK5j02wtv"/>
    <s v="Unqualified"/>
    <n v="0"/>
    <s v="OpportunityStatusType.Lost"/>
    <m/>
    <m/>
    <s v="GMC (Renewal)"/>
    <s v="lead_OgMAj8Dnwf5XiEBOpl3yK0mgxn1jm1FO76JlYoRR6c8"/>
    <s v="PRIMUS Techsystems Private Limited"/>
    <s v="Pranav Kenjale"/>
    <s v="user_8jx3L2CDfrbzNnwYUv6Plfha6VxaSGsqcbTXR3sIBZi"/>
    <s v="Manish Balpande"/>
    <s v="2022-07-18 11:18:15.483000+00:00"/>
    <s v="2022-08-08 09:52:03.458000+00:00"/>
    <m/>
    <s v="Pune"/>
    <m/>
    <m/>
    <m/>
    <n v="550"/>
    <m/>
    <m/>
    <m/>
    <m/>
    <m/>
    <m/>
    <m/>
    <s v="PAID_SOCIAL"/>
    <m/>
    <m/>
    <m/>
    <s v="IT Services &amp; IT Consulting; Others"/>
    <m/>
    <m/>
    <m/>
    <m/>
    <m/>
    <m/>
    <m/>
    <m/>
    <m/>
    <m/>
    <m/>
    <m/>
    <x v="26"/>
    <m/>
    <s v="user_aM3WaaSUQQmaNnsm9l2FQRVWUEr8RN2ZdXzsuQUalQ3"/>
    <s v="Bharti Bankey"/>
    <m/>
    <m/>
    <s v="August"/>
    <s v="Cold Call"/>
    <s v="Linkedin"/>
    <m/>
    <s v="Employee Engagement Handbook"/>
    <m/>
    <m/>
    <m/>
    <s v="2022-01-10 13:09:11.965000+00:00"/>
    <s v="2022-10-10 07:32:50.691000+00:00"/>
    <m/>
  </r>
  <r>
    <s v="Sreenivas Hatti"/>
    <n v="200000"/>
    <s v="INR"/>
    <n v="0"/>
    <d v="2022-01-08T00:00:00"/>
    <s v="Sales"/>
    <s v="stat_kcR4fZg7TU7jjk1jAVua3qGLRS4J5uFayEjK5j02wtv"/>
    <s v="Unqualified"/>
    <n v="0"/>
    <s v="OpportunityStatusType.Lost"/>
    <m/>
    <m/>
    <s v="GPA (Renewal)"/>
    <s v="lead_3NguDYSUXIKg4lXSowlD3olThLpw3TVepL1eTu45tdN"/>
    <s v="CS Aerotherm Pvt Ltd"/>
    <s v="Bhairavi Jog"/>
    <s v="user_JjaNBsxmUKBROYZvEahyXgec466W5jQa2pL0NUZ81Lb"/>
    <s v="Sreenivas Hatti"/>
    <s v="2022-06-29 06:31:55.176000+00:00"/>
    <s v="2022-08-08 09:45:07.687000+00:00"/>
    <m/>
    <s v="Bangalore"/>
    <m/>
    <m/>
    <m/>
    <n v="120"/>
    <m/>
    <m/>
    <m/>
    <m/>
    <m/>
    <m/>
    <m/>
    <m/>
    <m/>
    <m/>
    <m/>
    <s v="Manufacturing"/>
    <m/>
    <m/>
    <m/>
    <m/>
    <m/>
    <m/>
    <m/>
    <m/>
    <m/>
    <m/>
    <m/>
    <m/>
    <x v="14"/>
    <m/>
    <s v="user_228eUmsdKIb9OItgmiDq1zD4aPZ1eqiapbaLAGeBf8g"/>
    <s v="Bhairavi Jog"/>
    <m/>
    <m/>
    <s v="August"/>
    <s v="Gated Content"/>
    <s v="Lusha"/>
    <m/>
    <s v="Employee Wellness Handbook"/>
    <m/>
    <m/>
    <m/>
    <s v="2022-01-07 05:32:56.265000+00:00"/>
    <s v="2022-08-08 12:24:12.184000+00:00"/>
    <s v="GPA"/>
  </r>
  <r>
    <s v="Sreenivas Hatti"/>
    <n v="25000"/>
    <s v="INR"/>
    <n v="0"/>
    <s v="8/31/22"/>
    <s v="Sales"/>
    <s v="stat_kcR4fZg7TU7jjk1jAVua3qGLRS4J5uFayEjK5j02wtv"/>
    <s v="Unqualified"/>
    <n v="0"/>
    <s v="OpportunityStatusType.Lost"/>
    <s v="cont_gdQHTH7zzZKRGz4O7sDuv1WODMlA6nuyshzAKQeabGb"/>
    <s v="Vindhya"/>
    <m/>
    <s v="lead_Szm2YJdxnpB4LpQcyBSnvLQXlpLualJDzDcCh590mYO"/>
    <s v="iDrive Software India Pvt Ltd"/>
    <s v="Sreenivas Hatti"/>
    <s v="user_JjaNBsxmUKBROYZvEahyXgec466W5jQa2pL0NUZ81Lb"/>
    <s v="Sreenivas Hatti"/>
    <s v="2022-03-15 09:49:15.130000+00:00"/>
    <s v="2022-08-08 09:45:46.241000+00:00"/>
    <m/>
    <s v="Bangalore"/>
    <m/>
    <m/>
    <m/>
    <n v="223"/>
    <m/>
    <m/>
    <m/>
    <m/>
    <m/>
    <m/>
    <m/>
    <s v="PAID_SOCIAL"/>
    <m/>
    <m/>
    <m/>
    <s v="IT Services &amp; IT Consulting"/>
    <m/>
    <m/>
    <m/>
    <m/>
    <m/>
    <m/>
    <m/>
    <m/>
    <m/>
    <m/>
    <m/>
    <m/>
    <x v="10"/>
    <m/>
    <s v="user_encRk5bIEFN6ZA11h4WH2AdZTiZpogLSlMIaj0E30SZ"/>
    <s v="Daya Gowda"/>
    <m/>
    <m/>
    <s v="August; March"/>
    <s v="Gated Content"/>
    <m/>
    <m/>
    <s v="Ref - Sreenivas"/>
    <m/>
    <m/>
    <m/>
    <s v="2022-03-15 09:45:06.940000+00:00"/>
    <s v="2022-09-13 11:16:18.714000+00:00"/>
    <s v="GPA"/>
  </r>
  <r>
    <s v="Manish Balpande"/>
    <n v="2000000"/>
    <s v="INR"/>
    <n v="0"/>
    <d v="2022-09-08T00:00:00"/>
    <s v="Sales"/>
    <s v="stat_1hn9nRJaLbI53NxPuSQgo90kRpbpKsFlwN4oEGNUTdO"/>
    <s v="Lost"/>
    <n v="0"/>
    <s v="OpportunityStatusType.Lost"/>
    <s v="cont_qd6X5DhM7iDXG9nz9rmu6JuQQHwahoxwhkEjtL6l7RG"/>
    <s v="Deepak Raibole"/>
    <m/>
    <s v="lead_PCl2IzGKJ8WGf9ZC0K7lfBBd1ZNxsUuglgW4nvXd7RM"/>
    <s v="UNIQUE DELTA FORCE SECURITY"/>
    <s v="Sarvesh Pawar"/>
    <s v="user_8jx3L2CDfrbzNnwYUv6Plfha6VxaSGsqcbTXR3sIBZi"/>
    <s v="Manish Balpande"/>
    <s v="2022-07-27 06:58:20.395000+00:00"/>
    <s v="2022-08-08 09:34:27.403000+00:00"/>
    <m/>
    <s v="Pune"/>
    <m/>
    <m/>
    <m/>
    <n v="287"/>
    <m/>
    <m/>
    <m/>
    <m/>
    <m/>
    <m/>
    <m/>
    <m/>
    <m/>
    <m/>
    <m/>
    <m/>
    <m/>
    <m/>
    <m/>
    <m/>
    <m/>
    <m/>
    <m/>
    <m/>
    <m/>
    <m/>
    <m/>
    <m/>
    <x v="3"/>
    <m/>
    <s v="user_A8KOTZADnUtEQOLt4nSLAmteNStuGh80js75RYjrXVt"/>
    <s v="Sarvesh Pawar"/>
    <m/>
    <m/>
    <s v="August"/>
    <s v="Cold Call"/>
    <m/>
    <m/>
    <s v="Prasanna Agent"/>
    <m/>
    <m/>
    <m/>
    <s v="2022-07-27 05:27:52.989000+00:00"/>
    <s v="2022-09-08 06:40:45.632000+00:00"/>
    <s v="GMC"/>
  </r>
  <r>
    <s v="Chetan Kumar"/>
    <n v="40000000"/>
    <s v="INR"/>
    <n v="0"/>
    <s v="8/28/22"/>
    <s v="Sales"/>
    <s v="stat_kcR4fZg7TU7jjk1jAVua3qGLRS4J5uFayEjK5j02wtv"/>
    <s v="Unqualified"/>
    <n v="0"/>
    <s v="OpportunityStatusType.Lost"/>
    <s v="cont_xdPvg0nXOEtOykVkIAKuvVwfvHuU9rRUMzvWGMJeIv7"/>
    <s v="Niranjan Parida"/>
    <s v="GMC - Renewal"/>
    <s v="lead_erLlrQVuM2C4jZVsLzcMkqe7pEfSJNuri6wuo7qlkhB"/>
    <s v="SBI (General Insurance)"/>
    <s v="Shreenath Bhat"/>
    <s v="user_hAuUqCTCw5r4tCUrswIWPSW7LJ1XIBbttZVmJkxmzGq"/>
    <s v="Chetan Kumar"/>
    <s v="2022-08-01 06:03:11.490000+00:00"/>
    <s v="2022-08-08 09:29:01.103000+00:00"/>
    <m/>
    <s v="Mumbai"/>
    <m/>
    <m/>
    <m/>
    <n v="3200"/>
    <m/>
    <m/>
    <m/>
    <m/>
    <m/>
    <m/>
    <m/>
    <s v="PAID_SOCIAL"/>
    <m/>
    <m/>
    <m/>
    <s v="Banking &amp; Finance"/>
    <m/>
    <m/>
    <m/>
    <m/>
    <m/>
    <m/>
    <m/>
    <m/>
    <m/>
    <m/>
    <m/>
    <m/>
    <x v="3"/>
    <m/>
    <s v="user_FdWFezbLzkYQcGsBUsjZO25nr2poK2nRbqV47Rs5Kfm"/>
    <s v="Prateek Wadhwa"/>
    <m/>
    <m/>
    <s v="August"/>
    <s v="Cold Call; Gated Content"/>
    <s v="Lusha"/>
    <m/>
    <s v="Mayur Leads"/>
    <m/>
    <m/>
    <m/>
    <s v="2022-03-04 07:24:50.962000+00:00"/>
    <s v="2022-09-19 11:08:59.647000+00:00"/>
    <s v="GMC"/>
  </r>
  <r>
    <s v="Sreenivas Hatti"/>
    <n v="2500000"/>
    <s v="INR"/>
    <n v="0"/>
    <d v="2022-01-08T00:00:00"/>
    <s v="Sales"/>
    <s v="stat_kcR4fZg7TU7jjk1jAVua3qGLRS4J5uFayEjK5j02wtv"/>
    <s v="Unqualified"/>
    <n v="0"/>
    <s v="OpportunityStatusType.Lost"/>
    <m/>
    <m/>
    <s v="GMC (1+5)- Renewal"/>
    <s v="lead_3NguDYSUXIKg4lXSowlD3olThLpw3TVepL1eTu45tdN"/>
    <s v="CS Aerotherm Pvt Ltd"/>
    <s v="Bhairavi Jog"/>
    <s v="user_JjaNBsxmUKBROYZvEahyXgec466W5jQa2pL0NUZ81Lb"/>
    <s v="Sreenivas Hatti"/>
    <s v="2022-06-29 06:31:19.964000+00:00"/>
    <s v="2022-08-08 09:45:04.628000+00:00"/>
    <m/>
    <s v="Bangalore"/>
    <m/>
    <m/>
    <m/>
    <n v="120"/>
    <m/>
    <m/>
    <m/>
    <m/>
    <m/>
    <m/>
    <m/>
    <m/>
    <m/>
    <m/>
    <m/>
    <s v="Manufacturing"/>
    <m/>
    <m/>
    <m/>
    <m/>
    <m/>
    <m/>
    <m/>
    <m/>
    <m/>
    <m/>
    <m/>
    <m/>
    <x v="14"/>
    <m/>
    <s v="user_228eUmsdKIb9OItgmiDq1zD4aPZ1eqiapbaLAGeBf8g"/>
    <s v="Bhairavi Jog"/>
    <m/>
    <m/>
    <s v="August"/>
    <s v="Gated Content"/>
    <s v="Lusha"/>
    <m/>
    <s v="Employee Wellness Handbook"/>
    <m/>
    <m/>
    <m/>
    <s v="2022-01-07 05:32:56.265000+00:00"/>
    <s v="2022-08-08 12:24:12.184000+00:00"/>
    <s v="GMC"/>
  </r>
  <r>
    <s v="Shreenath Bhat"/>
    <n v="10000"/>
    <s v="INR"/>
    <n v="0"/>
    <s v="9/30/22"/>
    <s v="Sales"/>
    <s v="stat_kcR4fZg7TU7jjk1jAVua3qGLRS4J5uFayEjK5j02wtv"/>
    <s v="Unqualified"/>
    <n v="0"/>
    <s v="OpportunityStatusType.Lost"/>
    <s v="cont_onjBTOG1aNnHmRdIzzQdzZNwyNGIN8ZO9wsHqq9R7zp"/>
    <s v="Gyanendra Singh"/>
    <s v="GPA -Fresh"/>
    <s v="lead_2odm7KtuMYsmPohmSEbqpdEZ2bsnCmM0k6viRU2LEv1"/>
    <s v="GenNext India Private Limited"/>
    <s v="Shreenath Bhat"/>
    <s v="user_vMd4rmcrSbjykdyL2J7rrYn84SWdcNc5FKligrmItPw"/>
    <s v="Shreenath Bhat"/>
    <s v="2022-06-21 05:49:45.103000+00:00"/>
    <s v="2022-08-08 05:33:09.717000+00:00"/>
    <m/>
    <m/>
    <m/>
    <m/>
    <m/>
    <n v="35"/>
    <m/>
    <m/>
    <m/>
    <m/>
    <m/>
    <m/>
    <m/>
    <m/>
    <m/>
    <m/>
    <m/>
    <m/>
    <m/>
    <m/>
    <m/>
    <m/>
    <m/>
    <m/>
    <m/>
    <m/>
    <m/>
    <m/>
    <m/>
    <m/>
    <x v="3"/>
    <m/>
    <s v="user_vMd4rmcrSbjykdyL2J7rrYn84SWdcNc5FKligrmItPw"/>
    <s v="Shreenath Bhat"/>
    <m/>
    <m/>
    <s v="July"/>
    <s v="Gated Content"/>
    <m/>
    <m/>
    <s v="Downloaded the guide: Employee Wellness Handbook"/>
    <m/>
    <m/>
    <m/>
    <s v="2021-12-24 06:37:25.888000+00:00"/>
    <s v="2022-08-08 05:33:32.746000+00:00"/>
    <s v="GPA"/>
  </r>
  <r>
    <s v="Shreenath Bhat"/>
    <n v="150000"/>
    <s v="INR"/>
    <n v="0"/>
    <s v="9/30/22"/>
    <s v="Sales"/>
    <s v="stat_kcR4fZg7TU7jjk1jAVua3qGLRS4J5uFayEjK5j02wtv"/>
    <s v="Unqualified"/>
    <n v="0"/>
    <s v="OpportunityStatusType.Lost"/>
    <s v="cont_onjBTOG1aNnHmRdIzzQdzZNwyNGIN8ZO9wsHqq9R7zp"/>
    <s v="Gyanendra Singh"/>
    <s v="GMC - Fresh; Looking at Policy Bazar"/>
    <s v="lead_2odm7KtuMYsmPohmSEbqpdEZ2bsnCmM0k6viRU2LEv1"/>
    <s v="GenNext India Private Limited"/>
    <s v="Shreenath Bhat"/>
    <s v="user_vMd4rmcrSbjykdyL2J7rrYn84SWdcNc5FKligrmItPw"/>
    <s v="Shreenath Bhat"/>
    <s v="2022-06-21 05:35:22.708000+00:00"/>
    <s v="2022-08-08 05:33:01.200000+00:00"/>
    <m/>
    <m/>
    <m/>
    <m/>
    <m/>
    <n v="35"/>
    <m/>
    <m/>
    <m/>
    <m/>
    <m/>
    <m/>
    <m/>
    <m/>
    <m/>
    <m/>
    <m/>
    <m/>
    <m/>
    <m/>
    <m/>
    <m/>
    <m/>
    <m/>
    <m/>
    <m/>
    <m/>
    <m/>
    <m/>
    <m/>
    <x v="3"/>
    <m/>
    <s v="user_vMd4rmcrSbjykdyL2J7rrYn84SWdcNc5FKligrmItPw"/>
    <s v="Shreenath Bhat"/>
    <m/>
    <m/>
    <s v="July"/>
    <s v="Gated Content"/>
    <m/>
    <m/>
    <s v="Downloaded the guide: Employee Wellness Handbook"/>
    <m/>
    <m/>
    <m/>
    <s v="2021-12-24 06:37:25.888000+00:00"/>
    <s v="2022-08-08 05:33:32.746000+00:00"/>
    <s v="GMC"/>
  </r>
  <r>
    <s v="Prasoon Mishra"/>
    <n v="1000000"/>
    <s v="INR"/>
    <n v="0"/>
    <d v="2022-06-08T00:00:00"/>
    <s v="Sales"/>
    <s v="stat_1hn9nRJaLbI53NxPuSQgo90kRpbpKsFlwN4oEGNUTdO"/>
    <s v="Lost"/>
    <n v="0"/>
    <s v="OpportunityStatusType.Lost"/>
    <m/>
    <m/>
    <s v="We were L3 They went ahead with Incumbent  (without broker)"/>
    <s v="lead_ip10cxGpK4DzwXJJJ9GwYa2y4rKz5A0roujlbztxdd3"/>
    <s v="Navchetna-NextRu Livelihoods Private Limited"/>
    <s v="Satyajit Chati"/>
    <s v="user_RYbBTp8BVWNa7ppiOz6QVJMGK0exHsFmc5uCLn34ODZ"/>
    <s v="Prasoon Mishra"/>
    <s v="2022-07-05 09:56:55.931000+00:00"/>
    <s v="2022-08-08 09:01:22.106000+00:00"/>
    <m/>
    <s v="Bangalore"/>
    <m/>
    <m/>
    <m/>
    <n v="1400"/>
    <m/>
    <m/>
    <m/>
    <m/>
    <m/>
    <m/>
    <m/>
    <m/>
    <m/>
    <m/>
    <m/>
    <s v="Banking &amp; Finance"/>
    <m/>
    <m/>
    <m/>
    <m/>
    <m/>
    <m/>
    <m/>
    <m/>
    <m/>
    <m/>
    <m/>
    <m/>
    <x v="9"/>
    <m/>
    <s v="user_5IQTpX6DsnoeoDfxqzqojpVoQLXPh68nhDjLS5ETjYj"/>
    <s v="Satyajit Chati"/>
    <s v="Siddharth Angolkar"/>
    <m/>
    <s v="August"/>
    <s v="Gated Content"/>
    <m/>
    <m/>
    <s v="Employee Wellness Handbook"/>
    <m/>
    <m/>
    <m/>
    <s v="2022-03-26 02:25:44.493000+00:00"/>
    <s v="2022-08-08 09:01:55.184000+00:00"/>
    <m/>
  </r>
  <r>
    <s v="Vivek Singh"/>
    <n v="1500000"/>
    <s v="INR"/>
    <n v="0"/>
    <s v="8/15/22"/>
    <s v="Sales"/>
    <s v="stat_kcR4fZg7TU7jjk1jAVua3qGLRS4J5uFayEjK5j02wtv"/>
    <s v="Unqualified"/>
    <n v="0"/>
    <s v="OpportunityStatusType.Lost"/>
    <s v="cont_167JfvZJc4yn56kN4FqtXz9miDgje3T3UjDABrVRPTF"/>
    <s v="Shiji George"/>
    <s v="GMC Renewal"/>
    <s v="lead_ST68keTfrXAdzD2btYh7uQHI6qPf9W8wAlUgiCbklPz"/>
    <s v="Lighting Technologies India Private Limited"/>
    <s v="Trupti Suryavanshi"/>
    <s v="user_6dalmZ7hmWD47jhCVGdU1SSEcFMsz9rWtW2jPORgJvj"/>
    <s v="Vivek Singh"/>
    <s v="2022-07-05 12:02:27.736000+00:00"/>
    <s v="2022-08-07 10:43:28.167000+00:00"/>
    <m/>
    <s v="Bangalore"/>
    <m/>
    <m/>
    <m/>
    <n v="98"/>
    <m/>
    <m/>
    <m/>
    <m/>
    <m/>
    <m/>
    <m/>
    <m/>
    <m/>
    <m/>
    <m/>
    <s v="Manufacturing"/>
    <m/>
    <m/>
    <m/>
    <m/>
    <m/>
    <m/>
    <m/>
    <m/>
    <m/>
    <m/>
    <m/>
    <m/>
    <x v="6"/>
    <m/>
    <s v="user_L8E6IFhq6UCzKLHa45LUUTZCznDuyDwFrGaEp9DXiUM"/>
    <s v="Trupti Suryavanshi"/>
    <m/>
    <m/>
    <s v="August"/>
    <s v="Cold Call"/>
    <m/>
    <m/>
    <m/>
    <m/>
    <m/>
    <m/>
    <s v="2022-04-20 10:11:41.828000+00:00"/>
    <s v="2022-09-08 09:27:02.793000+00:00"/>
    <s v="GMC"/>
  </r>
  <r>
    <s v="Kashif Ahmad"/>
    <n v="85000"/>
    <s v="INR"/>
    <n v="0"/>
    <d v="2022-08-08T00:00:00"/>
    <s v="Sales"/>
    <s v="stat_1hn9nRJaLbI53NxPuSQgo90kRpbpKsFlwN4oEGNUTdO"/>
    <s v="Lost"/>
    <n v="0"/>
    <s v="OpportunityStatusType.Lost"/>
    <s v="cont_s5PlqP6ewhjVfWxNVd3GvFIJu6bgd1GJ2pD32OBkvh1"/>
    <s v="Vaishali"/>
    <s v="Lost to incumbent HDFC Life(Alliance) as they were L1 and we were L3"/>
    <s v="lead_MBmOBv4RPJhbNeMjzSTyudxkFbI0GyY4CXyHZxqTFgX"/>
    <s v="GFI Informatique/MGS"/>
    <s v="Prateek Wadhwa"/>
    <s v="user_LKRhV6rhcBe0uL8u70UUGeDjbMupuho4TaiAOCbT7HT"/>
    <s v="Kashif Ahmad"/>
    <s v="2022-07-21 08:34:33.466000+00:00"/>
    <s v="2022-08-07 07:58:42.665000+00:00"/>
    <m/>
    <s v="Pune"/>
    <m/>
    <m/>
    <m/>
    <n v="164"/>
    <m/>
    <m/>
    <m/>
    <m/>
    <m/>
    <m/>
    <m/>
    <m/>
    <m/>
    <m/>
    <m/>
    <s v="IT Services &amp; IT Consulting"/>
    <m/>
    <m/>
    <m/>
    <m/>
    <m/>
    <m/>
    <m/>
    <m/>
    <m/>
    <m/>
    <m/>
    <m/>
    <x v="10"/>
    <m/>
    <s v="user_FdWFezbLzkYQcGsBUsjZO25nr2poK2nRbqV47Rs5Kfm"/>
    <s v="Prateek Wadhwa"/>
    <s v="Siddharth Angolkar"/>
    <m/>
    <s v="August"/>
    <s v="Cold Call"/>
    <s v="Linkedin"/>
    <m/>
    <m/>
    <m/>
    <m/>
    <m/>
    <s v="2021-08-17 06:10:18.097000+00:00"/>
    <s v="2022-09-08 06:43:28.491000+00:00"/>
    <s v="GTL"/>
  </r>
  <r>
    <s v="Pooja Gawas"/>
    <n v="550000"/>
    <s v="INR"/>
    <n v="0"/>
    <d v="2022-01-08T00:00:00"/>
    <s v="Sales"/>
    <s v="stat_1hn9nRJaLbI53NxPuSQgo90kRpbpKsFlwN4oEGNUTdO"/>
    <s v="Lost"/>
    <n v="0"/>
    <s v="OpportunityStatusType.Lost"/>
    <m/>
    <m/>
    <s v="GMC (1+3)- Renewal"/>
    <s v="lead_Jae0mtra1eLyFSea3kTE7ZPe8VaqqZQhvfHAgILpFgf"/>
    <s v="KANAKADURGA FINANCE LIMITED"/>
    <s v="Bhairavi Jog"/>
    <s v="user_KLETV1op4MIjvKQ12xGsWi23CuPjDE6PT29nwG6T3MY"/>
    <s v="Pooja Gawas"/>
    <s v="2022-06-24 06:01:58.676000+00:00"/>
    <s v="2022-08-07 10:58:38.542000+00:00"/>
    <m/>
    <s v="Vijayawada"/>
    <m/>
    <m/>
    <m/>
    <n v="43"/>
    <m/>
    <m/>
    <m/>
    <m/>
    <m/>
    <m/>
    <m/>
    <m/>
    <m/>
    <m/>
    <m/>
    <s v="Banking &amp; Finance"/>
    <m/>
    <m/>
    <m/>
    <m/>
    <m/>
    <m/>
    <m/>
    <m/>
    <m/>
    <m/>
    <m/>
    <m/>
    <x v="3"/>
    <m/>
    <s v="user_228eUmsdKIb9OItgmiDq1zD4aPZ1eqiapbaLAGeBf8g"/>
    <s v="Bhairavi Jog"/>
    <m/>
    <m/>
    <s v="August"/>
    <s v="Gated Content"/>
    <m/>
    <m/>
    <s v="Downloaded the guide: Employee Wellness Handbook"/>
    <m/>
    <m/>
    <m/>
    <s v="2021-12-21 02:47:53.188000+00:00"/>
    <s v="2022-08-09 11:42:24.288000+00:00"/>
    <s v="GMC"/>
  </r>
  <r>
    <s v="Omkar Ghate"/>
    <n v="3200000"/>
    <s v="INR"/>
    <n v="0"/>
    <d v="2022-06-08T00:00:00"/>
    <s v="Sales"/>
    <s v="stat_1hn9nRJaLbI53NxPuSQgo90kRpbpKsFlwN4oEGNUTdO"/>
    <s v="Lost"/>
    <n v="0"/>
    <s v="OpportunityStatusType.Lost"/>
    <s v="cont_EG0NeAaIIiruTTBPf6c76aAdEz1uS1U8ELymNQFfNmf"/>
    <s v="Omkar Patwardhan"/>
    <s v="We had only one quote as the data was shared late, their director didn't want to work with an intermediary and preferred to deal directly with the insurer"/>
    <s v="lead_T1NR30UJeJkL5NSGwzR0NzILVl3Oa9PXNBIgZoq6mI5"/>
    <s v="M/S COREFLEX SOLUTIONS PRIVATE LIMITED"/>
    <s v="Harmanjit Singh"/>
    <s v="user_9SBRjyF0n4iWuhUdqRyQkFhl2J4uyNKhFWvvJEvunX8"/>
    <s v="Omkar Ghate"/>
    <s v="2022-07-11 08:03:34.415000+00:00"/>
    <s v="2022-08-07 05:24:29.715000+00:00"/>
    <m/>
    <s v="Pune"/>
    <m/>
    <m/>
    <m/>
    <n v="204"/>
    <m/>
    <m/>
    <m/>
    <m/>
    <m/>
    <m/>
    <m/>
    <s v="PAID_SOCIAL"/>
    <m/>
    <m/>
    <m/>
    <s v="IT Services &amp; IT Consulting"/>
    <m/>
    <m/>
    <m/>
    <m/>
    <m/>
    <m/>
    <m/>
    <m/>
    <m/>
    <m/>
    <m/>
    <m/>
    <x v="2"/>
    <m/>
    <s v="user_lwF8ctKa5IyxqATpO2EOw2h0AEPiCMHOgewiH38Ei77"/>
    <s v="Harmanjit Singh"/>
    <m/>
    <m/>
    <s v="August"/>
    <s v="Cold Call"/>
    <s v="Mr. E"/>
    <m/>
    <s v="Employee Engagement Handbook"/>
    <m/>
    <m/>
    <m/>
    <s v="2022-02-18 11:09:39.451000+00:00"/>
    <s v="2022-09-05 15:02:10.623000+00:00"/>
    <s v="GMC"/>
  </r>
  <r>
    <s v="Moziez Chamadia"/>
    <n v="4000000"/>
    <s v="INR"/>
    <n v="0"/>
    <d v="2022-01-08T00:00:00"/>
    <s v="Sales"/>
    <s v="stat_1hn9nRJaLbI53NxPuSQgo90kRpbpKsFlwN4oEGNUTdO"/>
    <s v="Lost"/>
    <n v="0"/>
    <s v="OpportunityStatusType.Lost"/>
    <s v="cont_om2T3Tu2dkBEs5Q1ifw2RFlVsJWK86qfHJD1gVxNRsc"/>
    <s v="Arvind Vishwakarma"/>
    <s v="GMC - they had a 70 - 80 lakh claim last year so they got the quotes of 1.15 cr and 45 - 46 lakh. Would like to know about us."/>
    <s v="lead_7kGjt0mrLBZtSwNO0x5f89XvHclR7FnlBsRTiSkBY1p"/>
    <s v="LOUIS BERGER SAS"/>
    <s v="Shreenath Bhat"/>
    <s v="user_IgNfKH7wuLLjHvexoMm2PXWcnF3zYft0ZbMTyfwKRUg"/>
    <s v="Moziez Chamadia"/>
    <s v="2022-05-17 12:16:11.680000+00:00"/>
    <s v="2022-08-06 10:24:58.419000+00:00"/>
    <m/>
    <s v="Mumbai"/>
    <m/>
    <m/>
    <m/>
    <n v="1160"/>
    <m/>
    <m/>
    <m/>
    <m/>
    <m/>
    <m/>
    <m/>
    <m/>
    <m/>
    <m/>
    <m/>
    <s v="Construction &amp; Real Estate; Others"/>
    <m/>
    <m/>
    <m/>
    <m/>
    <m/>
    <m/>
    <m/>
    <m/>
    <m/>
    <m/>
    <m/>
    <m/>
    <x v="13"/>
    <m/>
    <s v="user_vMd4rmcrSbjykdyL2J7rrYn84SWdcNc5FKligrmItPw"/>
    <s v="Shreenath Bhat"/>
    <m/>
    <m/>
    <s v="June"/>
    <s v="Cold Call"/>
    <s v="Naukri.com"/>
    <m/>
    <m/>
    <m/>
    <m/>
    <m/>
    <s v="2022-04-03 18:14:08.944000+00:00"/>
    <s v="2022-10-13 07:44:57.539000+00:00"/>
    <s v="GTL"/>
  </r>
  <r>
    <s v="Omkar Ghate"/>
    <n v="300000"/>
    <s v="INR"/>
    <n v="0"/>
    <d v="2022-06-08T00:00:00"/>
    <s v="Sales"/>
    <s v="stat_1hn9nRJaLbI53NxPuSQgo90kRpbpKsFlwN4oEGNUTdO"/>
    <s v="Lost"/>
    <n v="0"/>
    <s v="OpportunityStatusType.Lost"/>
    <s v="cont_QUYTU6iWX5ioTrRIQWcjzJbjHqWq6fSAmyOrqntkSB2"/>
    <s v="Omkar Patwardhan"/>
    <s v="Subsidiary company of Coreflex"/>
    <s v="lead_jgiYkp22gVnc7ezb5QUTXpE1hTe5aRSJo6sb0mB023R"/>
    <s v="XANADUTEC DATA SOLUTIONS PRIVATE LIMITED"/>
    <s v="Harmanjit Singh"/>
    <s v="user_9SBRjyF0n4iWuhUdqRyQkFhl2J4uyNKhFWvvJEvunX8"/>
    <s v="Omkar Ghate"/>
    <s v="2022-07-27 09:22:30.304000+00:00"/>
    <s v="2022-08-07 05:26:20.749000+00:00"/>
    <m/>
    <s v="Pune"/>
    <m/>
    <m/>
    <m/>
    <n v="52"/>
    <m/>
    <m/>
    <m/>
    <m/>
    <m/>
    <m/>
    <m/>
    <m/>
    <m/>
    <m/>
    <m/>
    <s v="IT Services &amp; IT Consulting"/>
    <m/>
    <m/>
    <m/>
    <m/>
    <m/>
    <m/>
    <m/>
    <m/>
    <m/>
    <m/>
    <m/>
    <m/>
    <x v="3"/>
    <m/>
    <m/>
    <m/>
    <m/>
    <m/>
    <s v="August"/>
    <s v="Cold Call"/>
    <m/>
    <m/>
    <m/>
    <m/>
    <m/>
    <m/>
    <s v="2022-07-27 09:15:23.423000+00:00"/>
    <s v="2022-08-18 08:46:33.873000+00:00"/>
    <s v="GMC"/>
  </r>
  <r>
    <s v="Omkar Ghate"/>
    <n v="358229"/>
    <s v="INR"/>
    <n v="100"/>
    <d v="2022-05-08T00:00:00"/>
    <s v="Sales"/>
    <s v="stat_OZRiD1474QRJIpvnjHCZfiIvKcVD6mIKSSTzg8SwDVx"/>
    <s v="Won- Payment Completed"/>
    <n v="1"/>
    <s v="OpportunityStatusType.Won"/>
    <m/>
    <m/>
    <s v="GMC"/>
    <s v="lead_LSmdLdKbcsZIudJYm7m7N7MYgiUmQAznxlYuxxeBqKy"/>
    <s v="KUBETRON TECHNOLOGIES PRIVATE LIMITED"/>
    <s v="Bharti Bankey"/>
    <s v="user_9SBRjyF0n4iWuhUdqRyQkFhl2J4uyNKhFWvvJEvunX8"/>
    <s v="Omkar Ghate"/>
    <s v="2022-05-26 10:25:05.169000+00:00"/>
    <s v="2022-08-05 16:10:18.077000+00:00"/>
    <m/>
    <s v="Delhi"/>
    <m/>
    <m/>
    <m/>
    <n v="47"/>
    <m/>
    <m/>
    <m/>
    <m/>
    <m/>
    <m/>
    <m/>
    <m/>
    <m/>
    <m/>
    <m/>
    <s v="IT Services &amp; IT Consulting"/>
    <m/>
    <m/>
    <m/>
    <m/>
    <m/>
    <m/>
    <m/>
    <m/>
    <m/>
    <m/>
    <m/>
    <m/>
    <x v="16"/>
    <m/>
    <s v="user_9SBRjyF0n4iWuhUdqRyQkFhl2J4uyNKhFWvvJEvunX8"/>
    <s v="Omkar Ghate"/>
    <s v="Siddharth Angolkar"/>
    <s v="Nilesh Dhanani"/>
    <m/>
    <s v="Warm Referral"/>
    <m/>
    <m/>
    <m/>
    <m/>
    <m/>
    <m/>
    <s v="2022-05-25 15:41:41.649000+00:00"/>
    <s v="2022-10-19 11:43:39.545000+00:00"/>
    <s v="GMC"/>
  </r>
  <r>
    <s v="Navin Panjwani"/>
    <n v="425000"/>
    <s v="INR"/>
    <n v="0"/>
    <s v="8/19/22"/>
    <s v="Sales"/>
    <s v="stat_kcR4fZg7TU7jjk1jAVua3qGLRS4J5uFayEjK5j02wtv"/>
    <s v="Unqualified"/>
    <n v="0"/>
    <s v="OpportunityStatusType.Lost"/>
    <s v="cont_QccFG1UfQkHuU3sxjo0D97dG3vqqUOu6oxGNjqZFy9c"/>
    <s v="Nitin Jadhav"/>
    <s v="GMC renewal"/>
    <s v="lead_XsjbB0VMxL9HMBi9bJxH3Q6Y7TxuU0AEm2h54A6EUJa"/>
    <s v="NY Cinemas"/>
    <s v="Aishwarya Nyayadhish"/>
    <s v="user_sD3YjSs92XKUfD0OPHeo886g6tW6aCM0iUhX5VVUuJi"/>
    <s v="Navin Panjwani"/>
    <s v="2022-08-04 09:53:32.089000+00:00"/>
    <s v="2022-08-05 11:33:12.219000+00:00"/>
    <m/>
    <s v="Mumbai"/>
    <m/>
    <m/>
    <m/>
    <n v="22"/>
    <m/>
    <m/>
    <m/>
    <m/>
    <m/>
    <m/>
    <m/>
    <m/>
    <m/>
    <m/>
    <m/>
    <s v="Sports &amp; Entertainment"/>
    <m/>
    <m/>
    <m/>
    <m/>
    <m/>
    <m/>
    <m/>
    <m/>
    <m/>
    <m/>
    <m/>
    <m/>
    <x v="2"/>
    <m/>
    <s v="user_6hRQhcoLhZEDUBYaw3vS7rv6T5582sGfXq4jNRqTfUU"/>
    <s v="Aishwarya Nyayadhish"/>
    <m/>
    <m/>
    <s v="August"/>
    <s v="Cold Call"/>
    <s v="Naukri.com"/>
    <m/>
    <m/>
    <m/>
    <m/>
    <m/>
    <s v="2022-08-01 09:59:16.797000+00:00"/>
    <s v="2022-09-16 13:35:23.285000+00:00"/>
    <m/>
  </r>
  <r>
    <s v="Abhiroop Ganguly"/>
    <n v="350000"/>
    <s v="INR"/>
    <n v="0"/>
    <s v="8/25/22"/>
    <s v="Sales"/>
    <s v="stat_1hn9nRJaLbI53NxPuSQgo90kRpbpKsFlwN4oEGNUTdO"/>
    <s v="Lost"/>
    <n v="0"/>
    <s v="OpportunityStatusType.Lost"/>
    <s v="cont_Ql9iBdyQF8FzDEF6k1kjcV2ZX9DHHhmfUOEy4cUNzgd"/>
    <s v="Sukvinder Singh"/>
    <s v="Loop membership"/>
    <s v="lead_uujhaIHZ418974u1aNILsSHayaqJeo9t87LhpqEDfIA"/>
    <s v="InfoCepts"/>
    <s v="Gauri Jori"/>
    <s v="user_U27GK6WjhLhUhi1EDKXV57xMpn8n8DMIOjci1q3UReZ"/>
    <s v="Abhiroop Ganguly"/>
    <s v="2022-05-30 11:54:50.589000+00:00"/>
    <s v="2022-08-05 10:34:07.806000+00:00"/>
    <m/>
    <s v="Nagpur"/>
    <m/>
    <m/>
    <m/>
    <n v="1150"/>
    <m/>
    <m/>
    <m/>
    <m/>
    <m/>
    <m/>
    <m/>
    <s v="PAID_SOCIAL"/>
    <m/>
    <m/>
    <m/>
    <s v="IT Services &amp; IT Consulting"/>
    <m/>
    <m/>
    <m/>
    <m/>
    <m/>
    <m/>
    <m/>
    <m/>
    <m/>
    <m/>
    <m/>
    <m/>
    <x v="9"/>
    <m/>
    <s v="user_5YHA1ZU4iP896lD1YJehdJcMx7ZEgWCpulT4T2c3pJ3"/>
    <s v="Gauri Jori"/>
    <m/>
    <m/>
    <s v="February"/>
    <s v="Cold Call; Gated Content"/>
    <s v="soumen majumdar"/>
    <m/>
    <s v="Ssoumen List"/>
    <m/>
    <m/>
    <m/>
    <s v="2021-10-26 11:53:00.068000+00:00"/>
    <s v="2022-09-01 15:26:12.334000+00:00"/>
    <m/>
  </r>
  <r>
    <s v="Satyam Tiwari"/>
    <n v="250000"/>
    <s v="INR"/>
    <n v="0"/>
    <s v="7/22/22"/>
    <s v="Sales"/>
    <s v="stat_1hn9nRJaLbI53NxPuSQgo90kRpbpKsFlwN4oEGNUTdO"/>
    <s v="Lost"/>
    <n v="0"/>
    <s v="OpportunityStatusType.Lost"/>
    <m/>
    <m/>
    <s v="GMC-Renewal"/>
    <s v="lead_aQPhiwmHaLtP9JuvTlX3kibhGg96UPvXi9fegvQTKxO"/>
    <s v="Hoolime"/>
    <s v="Bharti Bankey"/>
    <s v="user_2YgShwgjLNI4FjAqgE9PtKsdIaGh919JGcFG919fe5B"/>
    <s v="Satyam Tiwari"/>
    <s v="2022-07-01 11:53:15.572000+00:00"/>
    <s v="2022-08-05 08:15:44.308000+00:00"/>
    <m/>
    <s v="Chandigarh"/>
    <m/>
    <s v="2022-06-30 14:04:09+00:00"/>
    <m/>
    <n v="30"/>
    <m/>
    <m/>
    <m/>
    <m/>
    <m/>
    <m/>
    <m/>
    <m/>
    <m/>
    <m/>
    <m/>
    <s v="IT Services &amp; IT Consulting"/>
    <m/>
    <m/>
    <m/>
    <m/>
    <m/>
    <m/>
    <m/>
    <m/>
    <m/>
    <m/>
    <m/>
    <m/>
    <x v="3"/>
    <m/>
    <s v="user_aM3WaaSUQQmaNnsm9l2FQRVWUEr8RN2ZdXzsuQUalQ3"/>
    <s v="Bharti Bankey"/>
    <s v="Sumit Dolas"/>
    <m/>
    <s v="August"/>
    <s v="Inbound"/>
    <s v="Inbound via website"/>
    <m/>
    <s v="Employee Count 25"/>
    <m/>
    <m/>
    <m/>
    <s v="2022-06-30 14:06:50.406000+00:00"/>
    <s v="2022-09-23 12:30:11.370000+00:00"/>
    <m/>
  </r>
  <r>
    <s v="Abhiroop Ganguly"/>
    <n v="3000000"/>
    <s v="INR"/>
    <n v="0"/>
    <s v="8/17/22"/>
    <s v="Sales"/>
    <s v="stat_kcR4fZg7TU7jjk1jAVua3qGLRS4J5uFayEjK5j02wtv"/>
    <s v="Unqualified"/>
    <n v="0"/>
    <s v="OpportunityStatusType.Lost"/>
    <m/>
    <m/>
    <m/>
    <s v="lead_PlZEishNzu3hwJswEdF329L8meRyPQt9PZgLW4UvZYd"/>
    <s v="GARWARE Technical Fibers LtdROPES."/>
    <s v="Satyajit Chati"/>
    <s v="user_U27GK6WjhLhUhi1EDKXV57xMpn8n8DMIOjci1q3UReZ"/>
    <s v="Abhiroop Ganguly"/>
    <s v="2022-06-20 10:23:32.443000+00:00"/>
    <s v="2022-08-05 08:15:47.449000+00:00"/>
    <m/>
    <s v="Pune"/>
    <m/>
    <m/>
    <m/>
    <n v="403"/>
    <m/>
    <m/>
    <m/>
    <m/>
    <m/>
    <m/>
    <m/>
    <m/>
    <m/>
    <m/>
    <m/>
    <s v="Automotive"/>
    <m/>
    <m/>
    <m/>
    <m/>
    <m/>
    <m/>
    <m/>
    <m/>
    <m/>
    <m/>
    <m/>
    <m/>
    <x v="3"/>
    <m/>
    <s v="user_5IQTpX6DsnoeoDfxqzqojpVoQLXPh68nhDjLS5ETjYj"/>
    <s v="Satyajit Chati"/>
    <m/>
    <m/>
    <s v="August"/>
    <s v="Cold Call"/>
    <m/>
    <m/>
    <s v="Ssoumen List"/>
    <m/>
    <m/>
    <m/>
    <s v="2022-02-13 10:01:07.485000+00:00"/>
    <s v="2022-09-27 04:51:31.199000+00:00"/>
    <m/>
  </r>
  <r>
    <s v="Mayur Gadiyar"/>
    <n v="131000"/>
    <s v="INR"/>
    <n v="100"/>
    <d v="2022-01-08T00:00:00"/>
    <s v="Sales"/>
    <s v="stat_OZRiD1474QRJIpvnjHCZfiIvKcVD6mIKSSTzg8SwDVx"/>
    <s v="Won- Payment Completed"/>
    <n v="1"/>
    <s v="OpportunityStatusType.Won"/>
    <s v="cont_2K771LtktwpJlE57hzRsJYpAJvxOPsL7p6nWGYsDVf6"/>
    <s v="Rahul Kharat"/>
    <m/>
    <s v="lead_gGWFRmiHUBUj1f0LBQ9bOR8fMQpshCTyBDi0BQVhMKv"/>
    <s v="Lords Hotels &amp; Resorts"/>
    <s v="Nikhil Ahuja"/>
    <s v="user_bdUPAGjcS7p6513So3N4g3aWNS5HuBuVJi7bvCPAsLt"/>
    <s v="Mayur Gadiyar"/>
    <s v="2022-06-09 10:27:19.034000+00:00"/>
    <s v="2022-08-05 08:53:53.865000+00:00"/>
    <m/>
    <s v="Mumbai"/>
    <m/>
    <m/>
    <m/>
    <n v="20"/>
    <m/>
    <m/>
    <m/>
    <m/>
    <m/>
    <m/>
    <m/>
    <s v="PAID_SOCIAL"/>
    <m/>
    <m/>
    <m/>
    <s v="Hospitality &amp; Travel"/>
    <m/>
    <m/>
    <m/>
    <m/>
    <m/>
    <m/>
    <m/>
    <m/>
    <m/>
    <m/>
    <m/>
    <m/>
    <x v="27"/>
    <m/>
    <s v="user_ocHSJH83OJnHCvKyMbjx8WOOK8PMgAUGIj1qK0q0dMV"/>
    <s v="Nikhil Ahuja"/>
    <m/>
    <m/>
    <s v="July"/>
    <s v="Gated Content"/>
    <s v="Mr. E"/>
    <m/>
    <s v="Employee Engagement Handbook"/>
    <m/>
    <m/>
    <m/>
    <s v="2022-06-09 02:54:32.561000+00:00"/>
    <s v="2022-10-19 01:44:16.492000+00:00"/>
    <s v="GMC"/>
  </r>
  <r>
    <s v="Satyam Tiwari"/>
    <n v="50000"/>
    <s v="INR"/>
    <n v="0"/>
    <s v="7/25/22"/>
    <s v="Sales"/>
    <s v="stat_1hn9nRJaLbI53NxPuSQgo90kRpbpKsFlwN4oEGNUTdO"/>
    <s v="Lost"/>
    <n v="0"/>
    <s v="OpportunityStatusType.Lost"/>
    <m/>
    <m/>
    <m/>
    <s v="lead_aQPhiwmHaLtP9JuvTlX3kibhGg96UPvXi9fegvQTKxO"/>
    <s v="Hoolime"/>
    <s v="Satyam Tiwari"/>
    <s v="user_2YgShwgjLNI4FjAqgE9PtKsdIaGh919JGcFG919fe5B"/>
    <s v="Satyam Tiwari"/>
    <s v="2022-07-20 08:30:14.005000+00:00"/>
    <s v="2022-08-05 08:15:40.326000+00:00"/>
    <m/>
    <s v="Chandigarh"/>
    <m/>
    <s v="2022-06-30 14:04:09+00:00"/>
    <m/>
    <n v="30"/>
    <m/>
    <m/>
    <m/>
    <m/>
    <m/>
    <m/>
    <m/>
    <m/>
    <m/>
    <m/>
    <m/>
    <s v="IT Services &amp; IT Consulting"/>
    <m/>
    <m/>
    <m/>
    <m/>
    <m/>
    <m/>
    <m/>
    <m/>
    <m/>
    <m/>
    <m/>
    <m/>
    <x v="3"/>
    <m/>
    <s v="user_aM3WaaSUQQmaNnsm9l2FQRVWUEr8RN2ZdXzsuQUalQ3"/>
    <s v="Bharti Bankey"/>
    <s v="Sumit Dolas"/>
    <m/>
    <s v="August"/>
    <s v="Inbound"/>
    <s v="Inbound via website"/>
    <m/>
    <s v="Employee Count 25"/>
    <m/>
    <m/>
    <m/>
    <s v="2022-06-30 14:06:50.406000+00:00"/>
    <s v="2022-09-23 12:30:11.370000+00:00"/>
    <m/>
  </r>
  <r>
    <s v="Satyam Tiwari"/>
    <n v="700000"/>
    <s v="INR"/>
    <n v="0"/>
    <d v="2022-07-08T00:00:00"/>
    <s v="Sales"/>
    <s v="stat_1hn9nRJaLbI53NxPuSQgo90kRpbpKsFlwN4oEGNUTdO"/>
    <s v="Lost"/>
    <n v="0"/>
    <s v="OpportunityStatusType.Lost"/>
    <s v="cont_NlsryZAvHPh70fwLenvkXXtB6T1auXm55WFCuS4zOIL"/>
    <s v="Suyyaash Bhosale"/>
    <m/>
    <s v="lead_ur09d82PtYVuord3YoTQKMsxNNhDWlfrJlXq5ZQBSCL"/>
    <s v="Sulzer Pumps India"/>
    <s v="Vikas Raj"/>
    <s v="user_2YgShwgjLNI4FjAqgE9PtKsdIaGh919JGcFG919fe5B"/>
    <s v="Satyam Tiwari"/>
    <s v="2022-07-11 07:07:49.755000+00:00"/>
    <s v="2022-08-05 08:07:04.597000+00:00"/>
    <m/>
    <s v="Mumbai"/>
    <s v="India"/>
    <m/>
    <m/>
    <n v="200"/>
    <m/>
    <m/>
    <m/>
    <m/>
    <m/>
    <m/>
    <m/>
    <m/>
    <m/>
    <m/>
    <m/>
    <s v="Consumer Goods &amp; Electronics; Manufacturing"/>
    <m/>
    <s v="Suvidha Dnyanganga"/>
    <m/>
    <m/>
    <m/>
    <m/>
    <m/>
    <m/>
    <m/>
    <m/>
    <m/>
    <m/>
    <x v="5"/>
    <m/>
    <s v="user_FdWFezbLzkYQcGsBUsjZO25nr2poK2nRbqV47Rs5Kfm"/>
    <s v="Prateek Wadhwa"/>
    <s v="Sumit Dolas"/>
    <m/>
    <s v="August; May"/>
    <s v="Cold Call"/>
    <s v="Naukri.com"/>
    <m/>
    <m/>
    <m/>
    <m/>
    <m/>
    <s v="2021-03-31 11:16:26.689000+00:00"/>
    <s v="2022-09-29 17:16:01.278000+00:00"/>
    <s v="GMC"/>
  </r>
  <r>
    <s v="Satyam Tiwari"/>
    <n v="50000"/>
    <s v="INR"/>
    <n v="0"/>
    <d v="2022-07-08T00:00:00"/>
    <s v="Sales"/>
    <s v="stat_1hn9nRJaLbI53NxPuSQgo90kRpbpKsFlwN4oEGNUTdO"/>
    <s v="Lost"/>
    <n v="0"/>
    <s v="OpportunityStatusType.Lost"/>
    <m/>
    <m/>
    <m/>
    <s v="lead_ur09d82PtYVuord3YoTQKMsxNNhDWlfrJlXq5ZQBSCL"/>
    <s v="Sulzer Pumps India"/>
    <s v="Satyam Tiwari"/>
    <s v="user_2YgShwgjLNI4FjAqgE9PtKsdIaGh919JGcFG919fe5B"/>
    <s v="Satyam Tiwari"/>
    <s v="2022-07-20 07:00:29.091000+00:00"/>
    <s v="2022-08-05 08:07:12.280000+00:00"/>
    <m/>
    <s v="Mumbai"/>
    <s v="India"/>
    <m/>
    <m/>
    <n v="200"/>
    <m/>
    <m/>
    <m/>
    <m/>
    <m/>
    <m/>
    <m/>
    <m/>
    <m/>
    <m/>
    <m/>
    <s v="Consumer Goods &amp; Electronics; Manufacturing"/>
    <m/>
    <s v="Suvidha Dnyanganga"/>
    <m/>
    <m/>
    <m/>
    <m/>
    <m/>
    <m/>
    <m/>
    <m/>
    <m/>
    <m/>
    <x v="5"/>
    <m/>
    <s v="user_FdWFezbLzkYQcGsBUsjZO25nr2poK2nRbqV47Rs5Kfm"/>
    <s v="Prateek Wadhwa"/>
    <s v="Sumit Dolas"/>
    <m/>
    <s v="August; May"/>
    <s v="Cold Call"/>
    <s v="Naukri.com"/>
    <m/>
    <m/>
    <m/>
    <m/>
    <m/>
    <s v="2021-03-31 11:16:26.689000+00:00"/>
    <s v="2022-09-29 17:16:01.278000+00:00"/>
    <s v="GPA"/>
  </r>
  <r>
    <s v="Kashif Ahmad"/>
    <n v="30000"/>
    <s v="INR"/>
    <n v="0"/>
    <d v="2022-09-08T00:00:00"/>
    <s v="Sales"/>
    <s v="stat_1hn9nRJaLbI53NxPuSQgo90kRpbpKsFlwN4oEGNUTdO"/>
    <s v="Lost"/>
    <n v="0"/>
    <s v="OpportunityStatusType.Lost"/>
    <s v="cont_yeqrpbm5Sai9eMtoaIB5hGLT0Nr5CIVTB5q3QHhSfIo"/>
    <s v="Dinesh"/>
    <s v="GPA - Lost to Plum as they were providing quotes for GTL as well with employee size of 64."/>
    <s v="lead_1a9U1DrflrPABlYoJbuEpZCML17xwWW1K2OpN9V9pE7"/>
    <s v="Dezerv Investments Private Limited"/>
    <s v="Bharti Bankey"/>
    <s v="user_LKRhV6rhcBe0uL8u70UUGeDjbMupuho4TaiAOCbT7HT"/>
    <s v="Kashif Ahmad"/>
    <s v="2022-04-08 10:05:26.390000+00:00"/>
    <s v="2022-08-04 12:09:59.267000+00:00"/>
    <m/>
    <s v="Mumbai"/>
    <m/>
    <s v="2022-04-07 05:18:12+00:00"/>
    <m/>
    <n v="64"/>
    <m/>
    <m/>
    <m/>
    <m/>
    <m/>
    <m/>
    <m/>
    <s v="PAID_SOCIAL"/>
    <m/>
    <m/>
    <m/>
    <s v="Banking &amp; Finance"/>
    <m/>
    <m/>
    <m/>
    <m/>
    <m/>
    <m/>
    <m/>
    <m/>
    <m/>
    <m/>
    <m/>
    <m/>
    <x v="11"/>
    <m/>
    <s v="user_aM3WaaSUQQmaNnsm9l2FQRVWUEr8RN2ZdXzsuQUalQ3"/>
    <s v="Bharti Bankey"/>
    <s v="Siddharth Angolkar"/>
    <m/>
    <s v="August"/>
    <s v="Gated Content; Inbound"/>
    <s v="Inbound via website"/>
    <m/>
    <s v="Employee Wellness Handbook"/>
    <m/>
    <m/>
    <m/>
    <s v="2022-03-22 10:43:44.641000+00:00"/>
    <s v="2022-08-04 12:09:59.352000+00:00"/>
    <m/>
  </r>
  <r>
    <s v="Prasoon Mishra"/>
    <n v="800000"/>
    <s v="INR"/>
    <n v="0"/>
    <s v="8/31/22"/>
    <s v="Sales"/>
    <s v="stat_kcR4fZg7TU7jjk1jAVua3qGLRS4J5uFayEjK5j02wtv"/>
    <s v="Unqualified"/>
    <n v="0"/>
    <s v="OpportunityStatusType.Lost"/>
    <s v="cont_hEzrOEM2V7xmXzva6xrsYZDLsLJfsp8oo0nLxWMEmeP"/>
    <s v="Bhawani Shekhawat"/>
    <s v="EDLI Policy and we dont deal in EDLI Policies,(Updated by Siddharth Angolkar)"/>
    <s v="lead_99B6XYabJtYERqcxadicCfBHGzlIBeTOL8aib9nMXWr"/>
    <s v="Select Holiday Resorts Pvt. Ltd."/>
    <s v="Sarvesh Pawar"/>
    <s v="user_RYbBTp8BVWNa7ppiOz6QVJMGK0exHsFmc5uCLn34ODZ"/>
    <s v="Prasoon Mishra"/>
    <s v="2022-07-15 07:45:44.583000+00:00"/>
    <s v="2022-08-05 06:50:11.154000+00:00"/>
    <m/>
    <s v="Gurgaon"/>
    <m/>
    <m/>
    <m/>
    <n v="150"/>
    <m/>
    <m/>
    <m/>
    <m/>
    <m/>
    <m/>
    <m/>
    <m/>
    <m/>
    <m/>
    <m/>
    <s v="Hospitality &amp; Travel"/>
    <m/>
    <m/>
    <m/>
    <m/>
    <m/>
    <m/>
    <m/>
    <m/>
    <m/>
    <m/>
    <m/>
    <m/>
    <x v="3"/>
    <m/>
    <s v="user_A8KOTZADnUtEQOLt4nSLAmteNStuGh80js75RYjrXVt"/>
    <s v="Sarvesh Pawar"/>
    <m/>
    <m/>
    <s v="April; August"/>
    <s v="Gated Content"/>
    <m/>
    <m/>
    <s v="Downloaded the guide: Employee Wellness Handbook"/>
    <m/>
    <m/>
    <m/>
    <s v="2021-12-15 06:21:21.497000+00:00"/>
    <s v="2022-09-02 05:30:43.531000+00:00"/>
    <s v="GTL"/>
  </r>
  <r>
    <s v="Omkar Ghate"/>
    <n v="1350000"/>
    <s v="INR"/>
    <n v="0"/>
    <d v="2022-09-08T00:00:00"/>
    <s v="Sales"/>
    <s v="stat_1hn9nRJaLbI53NxPuSQgo90kRpbpKsFlwN4oEGNUTdO"/>
    <s v="Lost"/>
    <n v="0"/>
    <s v="OpportunityStatusType.Lost"/>
    <s v="cont_uZDqm1KEAWATlYwU97M9OiUR8maje5ZiSoSPb23aS5I"/>
    <s v="Chandan Auradkar"/>
    <s v="Director closed with his relative"/>
    <s v="lead_or9GYGsfyhGQVxm09YVgYliWzBqxjcIhJLf5fdahPAT"/>
    <s v="Polyrub Cooper Standard FTS Pvt Ltd"/>
    <s v="Trupti Suryavanshi"/>
    <s v="user_9SBRjyF0n4iWuhUdqRyQkFhl2J4uyNKhFWvvJEvunX8"/>
    <s v="Omkar Ghate"/>
    <s v="2022-07-13 06:54:39.966000+00:00"/>
    <s v="2022-08-05 06:37:28.789000+00:00"/>
    <m/>
    <s v="Pune"/>
    <m/>
    <s v="2022-07-11 08:30:00+00:00"/>
    <m/>
    <n v="116"/>
    <m/>
    <m/>
    <m/>
    <m/>
    <m/>
    <m/>
    <m/>
    <m/>
    <m/>
    <m/>
    <m/>
    <s v="Automotive"/>
    <m/>
    <m/>
    <m/>
    <m/>
    <m/>
    <m/>
    <m/>
    <m/>
    <m/>
    <m/>
    <m/>
    <m/>
    <x v="3"/>
    <m/>
    <s v="user_L8E6IFhq6UCzKLHa45LUUTZCznDuyDwFrGaEp9DXiUM"/>
    <s v="Trupti Suryavanshi"/>
    <m/>
    <m/>
    <s v="August"/>
    <s v="Warm Referral"/>
    <s v="Rakesh ref."/>
    <m/>
    <m/>
    <m/>
    <m/>
    <m/>
    <s v="2022-07-11 08:47:53.667000+00:00"/>
    <s v="2022-09-23 12:30:53.784000+00:00"/>
    <s v="GMC"/>
  </r>
  <r>
    <s v="Kashif Ahmad"/>
    <n v="500000"/>
    <s v="INR"/>
    <n v="0"/>
    <d v="2022-09-08T00:00:00"/>
    <s v="Sales"/>
    <s v="stat_1hn9nRJaLbI53NxPuSQgo90kRpbpKsFlwN4oEGNUTdO"/>
    <s v="Lost"/>
    <n v="0"/>
    <s v="OpportunityStatusType.Lost"/>
    <s v="cont_yeqrpbm5Sai9eMtoaIB5hGLT0Nr5CIVTB5q3QHhSfIo"/>
    <s v="Dinesh"/>
    <s v="GMC- renewal Lost to Plum as they were providing quotes for GTL as well with employee size of 64."/>
    <s v="lead_1a9U1DrflrPABlYoJbuEpZCML17xwWW1K2OpN9V9pE7"/>
    <s v="Dezerv Investments Private Limited"/>
    <s v="Bharti Bankey"/>
    <s v="user_LKRhV6rhcBe0uL8u70UUGeDjbMupuho4TaiAOCbT7HT"/>
    <s v="Kashif Ahmad"/>
    <s v="2022-04-07 10:02:15.999000+00:00"/>
    <s v="2022-08-04 12:09:44.772000+00:00"/>
    <m/>
    <s v="Mumbai"/>
    <m/>
    <s v="2022-04-07 05:18:12+00:00"/>
    <m/>
    <n v="64"/>
    <m/>
    <m/>
    <m/>
    <m/>
    <m/>
    <m/>
    <m/>
    <s v="PAID_SOCIAL"/>
    <m/>
    <m/>
    <m/>
    <s v="Banking &amp; Finance"/>
    <m/>
    <m/>
    <m/>
    <m/>
    <m/>
    <m/>
    <m/>
    <m/>
    <m/>
    <m/>
    <m/>
    <m/>
    <x v="11"/>
    <m/>
    <s v="user_aM3WaaSUQQmaNnsm9l2FQRVWUEr8RN2ZdXzsuQUalQ3"/>
    <s v="Bharti Bankey"/>
    <s v="Siddharth Angolkar"/>
    <m/>
    <s v="August"/>
    <s v="Gated Content; Inbound"/>
    <s v="Inbound via website"/>
    <m/>
    <s v="Employee Wellness Handbook"/>
    <m/>
    <m/>
    <m/>
    <s v="2022-03-22 10:43:44.641000+00:00"/>
    <s v="2022-08-04 12:09:59.352000+00:00"/>
    <m/>
  </r>
  <r>
    <s v="Nikhil Ahuja"/>
    <n v="40000"/>
    <s v="INR"/>
    <n v="0"/>
    <d v="2022-12-08T00:00:00"/>
    <s v="Sales"/>
    <s v="stat_kcR4fZg7TU7jjk1jAVua3qGLRS4J5uFayEjK5j02wtv"/>
    <s v="Unqualified"/>
    <n v="0"/>
    <s v="OpportunityStatusType.Lost"/>
    <s v="cont_shb9EBzAn9oqJtyBbaX2PKJ9p8Yo8zlDUeIWYfPea1v"/>
    <s v="Piyush Padhen"/>
    <m/>
    <s v="lead_ry9vQmJy4wMQeKKETiUheTofd2WoQECRnjiVXCquHd6"/>
    <s v="ESOP"/>
    <s v="Nikhil Ahuja"/>
    <s v="user_ocHSJH83OJnHCvKyMbjx8WOOK8PMgAUGIj1qK0q0dMV"/>
    <s v="Nikhil Ahuja"/>
    <s v="2022-07-12 06:30:34.979000+00:00"/>
    <s v="2022-08-04 10:09:43.747000+00:00"/>
    <m/>
    <s v="Pune"/>
    <m/>
    <m/>
    <m/>
    <n v="135"/>
    <m/>
    <m/>
    <s v="Facebook"/>
    <m/>
    <m/>
    <m/>
    <m/>
    <s v="PAID_SOCIAL"/>
    <m/>
    <m/>
    <m/>
    <m/>
    <m/>
    <m/>
    <m/>
    <m/>
    <m/>
    <m/>
    <m/>
    <m/>
    <m/>
    <m/>
    <m/>
    <m/>
    <x v="3"/>
    <m/>
    <s v="user_ocHSJH83OJnHCvKyMbjx8WOOK8PMgAUGIj1qK0q0dMV"/>
    <s v="Nikhil Ahuja"/>
    <m/>
    <m/>
    <m/>
    <s v="Gated Content"/>
    <m/>
    <m/>
    <s v="Employee Engagement Handbook"/>
    <m/>
    <m/>
    <m/>
    <s v="2022-07-11 06:56:17.051000+00:00"/>
    <s v="2022-09-30 09:37:38.119000+00:00"/>
    <s v="GPA"/>
  </r>
  <r>
    <s v="Nikhil Ahuja"/>
    <n v="400000"/>
    <s v="INR"/>
    <n v="0"/>
    <d v="2022-12-08T00:00:00"/>
    <s v="Sales"/>
    <s v="stat_kcR4fZg7TU7jjk1jAVua3qGLRS4J5uFayEjK5j02wtv"/>
    <s v="Unqualified"/>
    <n v="0"/>
    <s v="OpportunityStatusType.Lost"/>
    <s v="cont_shb9EBzAn9oqJtyBbaX2PKJ9p8Yo8zlDUeIWYfPea1v"/>
    <s v="Piyush Padhen"/>
    <m/>
    <s v="lead_ry9vQmJy4wMQeKKETiUheTofd2WoQECRnjiVXCquHd6"/>
    <s v="ESOP"/>
    <s v="Nikhil Ahuja"/>
    <s v="user_ocHSJH83OJnHCvKyMbjx8WOOK8PMgAUGIj1qK0q0dMV"/>
    <s v="Nikhil Ahuja"/>
    <s v="2022-07-12 06:30:11.630000+00:00"/>
    <s v="2022-08-04 10:09:36.786000+00:00"/>
    <m/>
    <s v="Pune"/>
    <m/>
    <m/>
    <m/>
    <n v="135"/>
    <m/>
    <m/>
    <s v="Facebook"/>
    <m/>
    <m/>
    <m/>
    <m/>
    <s v="PAID_SOCIAL"/>
    <m/>
    <m/>
    <m/>
    <m/>
    <m/>
    <m/>
    <m/>
    <m/>
    <m/>
    <m/>
    <m/>
    <m/>
    <m/>
    <m/>
    <m/>
    <m/>
    <x v="3"/>
    <m/>
    <s v="user_ocHSJH83OJnHCvKyMbjx8WOOK8PMgAUGIj1qK0q0dMV"/>
    <s v="Nikhil Ahuja"/>
    <m/>
    <m/>
    <m/>
    <s v="Gated Content"/>
    <m/>
    <m/>
    <s v="Employee Engagement Handbook"/>
    <m/>
    <m/>
    <m/>
    <s v="2022-07-11 06:56:17.051000+00:00"/>
    <s v="2022-09-30 09:37:38.119000+00:00"/>
    <s v="GMC"/>
  </r>
  <r>
    <s v="Tejas Kulkarni"/>
    <n v="250000"/>
    <s v="INR"/>
    <n v="50"/>
    <s v="9/30/22"/>
    <s v="Sales"/>
    <s v="stat_kLhaUSYbyIgQOHjvcKAHYNQn1lIjd0wTZfiU50Lt3mL"/>
    <s v="Demo Completed"/>
    <n v="0"/>
    <s v="OpportunityStatusType.Active"/>
    <m/>
    <m/>
    <s v="GMC"/>
    <s v="lead_Via01XzSfOp71xvufIAZsDKLa36ZBRAyz8bie2TDG2F"/>
    <s v="RewardPort"/>
    <s v="Pallab Gupta"/>
    <s v="user_PApNwMjp7lPIEBp7acretouakdtYNVHpPO9ja9KoR5D"/>
    <s v="Pallab Gupta"/>
    <s v="2022-08-02 05:56:38.495000+00:00"/>
    <s v="2022-08-04 05:23:48.531000+00:00"/>
    <m/>
    <s v="Mumbai"/>
    <m/>
    <m/>
    <m/>
    <n v="52"/>
    <m/>
    <m/>
    <m/>
    <m/>
    <m/>
    <m/>
    <m/>
    <m/>
    <m/>
    <m/>
    <m/>
    <s v="Professional Services"/>
    <m/>
    <m/>
    <m/>
    <m/>
    <m/>
    <m/>
    <m/>
    <m/>
    <m/>
    <m/>
    <m/>
    <m/>
    <x v="1"/>
    <m/>
    <s v="user_PApNwMjp7lPIEBp7acretouakdtYNVHpPO9ja9KoR5D"/>
    <s v="Pallab Gupta"/>
    <m/>
    <m/>
    <m/>
    <s v="Cold Call"/>
    <s v="Lusha"/>
    <m/>
    <m/>
    <m/>
    <m/>
    <m/>
    <s v="2022-07-12 04:12:29.872000+00:00"/>
    <s v="2022-09-09 11:37:04.839000+00:00"/>
    <s v="GMC"/>
  </r>
  <r>
    <s v="Nikhil Ahuja"/>
    <n v="700000"/>
    <s v="INR"/>
    <n v="0"/>
    <s v="9/16/22"/>
    <s v="Sales"/>
    <s v="stat_kcR4fZg7TU7jjk1jAVua3qGLRS4J5uFayEjK5j02wtv"/>
    <s v="Unqualified"/>
    <n v="0"/>
    <s v="OpportunityStatusType.Lost"/>
    <s v="cont_Ue9Ff4dFRE8GtgU02FFHqnwy0ALz7m9YcTtWipXTTW1"/>
    <s v="Pratima Jadhav"/>
    <m/>
    <s v="lead_DW6gZkuaju8QlAgscsLUMSb4JhnC9RaGmR050E6We93"/>
    <s v="Freestone Infotech"/>
    <s v="Nikhil Ahuja"/>
    <s v="user_ocHSJH83OJnHCvKyMbjx8WOOK8PMgAUGIj1qK0q0dMV"/>
    <s v="Nikhil Ahuja"/>
    <s v="2022-07-26 07:35:30.411000+00:00"/>
    <s v="2022-08-04 10:09:09.406000+00:00"/>
    <m/>
    <s v="Mumbai"/>
    <m/>
    <m/>
    <m/>
    <n v="140"/>
    <m/>
    <m/>
    <m/>
    <m/>
    <m/>
    <m/>
    <m/>
    <m/>
    <m/>
    <m/>
    <m/>
    <s v="IT Services &amp; IT Consulting"/>
    <m/>
    <m/>
    <m/>
    <m/>
    <m/>
    <m/>
    <m/>
    <m/>
    <m/>
    <m/>
    <m/>
    <m/>
    <x v="5"/>
    <m/>
    <s v="user_IpBH4s1Av5OVFfQQ3nW0qPDDjwLT9uRfx1sVhml8UQA"/>
    <s v="Namrata Aurora"/>
    <m/>
    <m/>
    <s v="September"/>
    <s v="Cold Call"/>
    <s v="Naukri.com"/>
    <m/>
    <s v="Downloaded the guide: Designing employee healthcare plan"/>
    <m/>
    <m/>
    <m/>
    <s v="2021-11-09 05:47:16.023000+00:00"/>
    <s v="2022-10-20 07:31:04.077000+00:00"/>
    <s v="GMC"/>
  </r>
  <r>
    <s v="Moziez Chamadia"/>
    <n v="1000000"/>
    <s v="INR"/>
    <n v="0"/>
    <d v="2022-02-08T00:00:00"/>
    <s v="Sales"/>
    <s v="stat_1hn9nRJaLbI53NxPuSQgo90kRpbpKsFlwN4oEGNUTdO"/>
    <s v="Lost"/>
    <n v="0"/>
    <s v="OpportunityStatusType.Lost"/>
    <s v="cont_A3iXpiUJHVuXMkS1KQwBEqIGJmGV5k0jGcDif4PJKSs"/>
    <s v="Sabina Kunder"/>
    <s v="Lost to ICICI - .. Direct policy taken at 8.25L"/>
    <s v="lead_MyrJs9N2iTckX9U7hHjDCs7Z7MuIutBXNMosrnD5Xd3"/>
    <s v="Royal Realtors Group"/>
    <s v="Ankita Pingale"/>
    <s v="user_IgNfKH7wuLLjHvexoMm2PXWcnF3zYft0ZbMTyfwKRUg"/>
    <s v="Moziez Chamadia"/>
    <s v="2022-08-01 06:02:00.659000+00:00"/>
    <s v="2022-08-04 08:36:47.432000+00:00"/>
    <m/>
    <s v="Mumbai"/>
    <m/>
    <m/>
    <m/>
    <n v="62"/>
    <m/>
    <m/>
    <m/>
    <m/>
    <m/>
    <m/>
    <m/>
    <m/>
    <m/>
    <m/>
    <m/>
    <s v="Construction &amp; Real Estate"/>
    <m/>
    <m/>
    <m/>
    <m/>
    <m/>
    <m/>
    <m/>
    <m/>
    <m/>
    <m/>
    <m/>
    <m/>
    <x v="5"/>
    <m/>
    <s v="user_1z3bdwgjF9RILRmuQPeXXGoPhafSi1mEgyb4l5sVEvN"/>
    <s v="Ankita Pingale"/>
    <m/>
    <m/>
    <s v="August"/>
    <s v="Gated Content"/>
    <s v="Naukri.com"/>
    <m/>
    <s v="Employee Engagement Handbook"/>
    <m/>
    <m/>
    <m/>
    <s v="2022-05-18 09:04:38.564000+00:00"/>
    <s v="2022-09-14 11:13:43.906000+00:00"/>
    <s v="GMC"/>
  </r>
  <r>
    <s v="Navin Panjwani"/>
    <n v="200000"/>
    <s v="INR"/>
    <n v="0"/>
    <s v="9/30/22"/>
    <s v="Sales"/>
    <s v="stat_kcR4fZg7TU7jjk1jAVua3qGLRS4J5uFayEjK5j02wtv"/>
    <s v="Unqualified"/>
    <n v="0"/>
    <s v="OpportunityStatusType.Lost"/>
    <s v="cont_5FXZHwjBlxvuTX5bKw4Xjd1hJJSa3bZZbc6ioEynghF"/>
    <s v="Ravi Iyer"/>
    <s v="GMC - Renewal but does not know details for now"/>
    <s v="lead_nPOnPaZcjYYWhcjHLqn1XefA7tqhWvidtcunIMyQYkf"/>
    <s v="ACUMEN PACKAGING"/>
    <s v="Shreenath Bhat"/>
    <s v="user_vMd4rmcrSbjykdyL2J7rrYn84SWdcNc5FKligrmItPw"/>
    <s v="Shreenath Bhat"/>
    <s v="2022-07-28 11:59:37.711000+00:00"/>
    <s v="2022-08-03 07:19:01.292000+00:00"/>
    <m/>
    <s v="Mumbai"/>
    <m/>
    <m/>
    <m/>
    <n v="20"/>
    <m/>
    <m/>
    <m/>
    <m/>
    <m/>
    <m/>
    <m/>
    <m/>
    <m/>
    <m/>
    <m/>
    <s v="Manufacturing"/>
    <m/>
    <m/>
    <m/>
    <m/>
    <m/>
    <m/>
    <m/>
    <m/>
    <m/>
    <m/>
    <m/>
    <m/>
    <x v="5"/>
    <m/>
    <s v="user_vMd4rmcrSbjykdyL2J7rrYn84SWdcNc5FKligrmItPw"/>
    <s v="Shreenath Bhat"/>
    <m/>
    <m/>
    <m/>
    <s v="Cold Call"/>
    <s v="Naukri.com"/>
    <m/>
    <m/>
    <m/>
    <m/>
    <m/>
    <s v="2022-07-12 04:11:50.944000+00:00"/>
    <s v="2022-09-12 08:44:33.296000+00:00"/>
    <s v="GMC"/>
  </r>
  <r>
    <s v="Sreenivas Hatti"/>
    <n v="1500000"/>
    <s v="INR"/>
    <n v="0"/>
    <d v="2022-03-08T00:00:00"/>
    <s v="Sales"/>
    <s v="stat_1hn9nRJaLbI53NxPuSQgo90kRpbpKsFlwN4oEGNUTdO"/>
    <s v="Lost"/>
    <n v="0"/>
    <s v="OpportunityStatusType.Lost"/>
    <s v="cont_q00Gejql8ltASsWcZbaVANEbEG6ZseeAubPg16n9MBI"/>
    <s v="Anagha Bandekar"/>
    <s v="GMC renewal"/>
    <s v="lead_BxtFytsiYKx4vmClhOVX1tlfjOo4fsFjXkVAsjeKUwY"/>
    <s v="Staubli"/>
    <s v="Trupti Suryavanshi"/>
    <s v="user_JjaNBsxmUKBROYZvEahyXgec466W5jQa2pL0NUZ81Lb"/>
    <s v="Sreenivas Hatti"/>
    <s v="2022-06-16 09:54:22.743000+00:00"/>
    <s v="2022-08-03 13:51:46.172000+00:00"/>
    <m/>
    <s v="Bangalore"/>
    <m/>
    <m/>
    <m/>
    <n v="68"/>
    <m/>
    <m/>
    <m/>
    <m/>
    <m/>
    <m/>
    <m/>
    <m/>
    <m/>
    <m/>
    <m/>
    <s v="Manufacturing"/>
    <m/>
    <m/>
    <m/>
    <m/>
    <m/>
    <m/>
    <m/>
    <m/>
    <m/>
    <m/>
    <m/>
    <m/>
    <x v="7"/>
    <m/>
    <s v="user_L8E6IFhq6UCzKLHa45LUUTZCznDuyDwFrGaEp9DXiUM"/>
    <s v="Trupti Suryavanshi"/>
    <m/>
    <m/>
    <s v="August"/>
    <s v="Cold Call"/>
    <s v="Sagarneel's Ref"/>
    <m/>
    <s v="Employee Wellness Handbook"/>
    <m/>
    <m/>
    <m/>
    <s v="2021-11-08 15:50:42.479000+00:00"/>
    <s v="2022-09-07 11:15:49.493000+00:00"/>
    <s v="GMC"/>
  </r>
  <r>
    <s v="Sreenivas Hatti"/>
    <n v="100000"/>
    <s v="INR"/>
    <n v="0"/>
    <s v="8/24/22"/>
    <s v="Sales"/>
    <s v="stat_1hn9nRJaLbI53NxPuSQgo90kRpbpKsFlwN4oEGNUTdO"/>
    <s v="Lost"/>
    <n v="0"/>
    <s v="OpportunityStatusType.Lost"/>
    <s v="cont_q00Gejql8ltASsWcZbaVANEbEG6ZseeAubPg16n9MBI"/>
    <s v="Anagha Bandekar"/>
    <s v="GPA Fresh"/>
    <s v="lead_BxtFytsiYKx4vmClhOVX1tlfjOo4fsFjXkVAsjeKUwY"/>
    <s v="Staubli"/>
    <s v="Trupti Suryavanshi"/>
    <s v="user_JjaNBsxmUKBROYZvEahyXgec466W5jQa2pL0NUZ81Lb"/>
    <s v="Sreenivas Hatti"/>
    <s v="2022-06-16 09:54:57.885000+00:00"/>
    <s v="2022-08-03 13:51:44.503000+00:00"/>
    <m/>
    <s v="Bangalore"/>
    <m/>
    <m/>
    <m/>
    <n v="68"/>
    <m/>
    <m/>
    <m/>
    <m/>
    <m/>
    <m/>
    <m/>
    <m/>
    <m/>
    <m/>
    <m/>
    <s v="Manufacturing"/>
    <m/>
    <m/>
    <m/>
    <m/>
    <m/>
    <m/>
    <m/>
    <m/>
    <m/>
    <m/>
    <m/>
    <m/>
    <x v="7"/>
    <m/>
    <s v="user_L8E6IFhq6UCzKLHa45LUUTZCznDuyDwFrGaEp9DXiUM"/>
    <s v="Trupti Suryavanshi"/>
    <m/>
    <m/>
    <s v="August"/>
    <s v="Cold Call"/>
    <s v="Sagarneel's Ref"/>
    <m/>
    <s v="Employee Wellness Handbook"/>
    <m/>
    <m/>
    <m/>
    <s v="2021-11-08 15:50:42.479000+00:00"/>
    <s v="2022-09-07 11:15:49.493000+00:00"/>
    <s v="GPA"/>
  </r>
  <r>
    <s v="Vrushali Kummar"/>
    <n v="2000000"/>
    <s v="INR"/>
    <n v="0"/>
    <d v="2022-01-08T00:00:00"/>
    <s v="Sales"/>
    <s v="stat_1hn9nRJaLbI53NxPuSQgo90kRpbpKsFlwN4oEGNUTdO"/>
    <s v="Lost"/>
    <n v="0"/>
    <s v="OpportunityStatusType.Lost"/>
    <m/>
    <m/>
    <s v="GMC - Lost to Care at 19.5 L new proposed options. our quote was 23.55L + taxes"/>
    <s v="lead_nhR2NUzigyF0IeRNX2lQ2017GRYEBx4uG0sOmtGmsVJ"/>
    <s v="sheraton/ref brahmacorp"/>
    <s v="Prajakta Sahastrabudhe"/>
    <s v="user_TZzywQwym26DjuswO479pxRhNKX152z8X1haCx2vcst"/>
    <s v="Vrushali Kummar"/>
    <s v="2022-05-19 10:49:52.889000+00:00"/>
    <s v="2022-08-03 06:20:00.007000+00:00"/>
    <m/>
    <s v="Pune"/>
    <m/>
    <m/>
    <m/>
    <n v="195"/>
    <m/>
    <m/>
    <m/>
    <m/>
    <m/>
    <m/>
    <m/>
    <m/>
    <m/>
    <m/>
    <m/>
    <s v="Others"/>
    <m/>
    <m/>
    <m/>
    <m/>
    <m/>
    <m/>
    <m/>
    <m/>
    <m/>
    <m/>
    <m/>
    <m/>
    <x v="3"/>
    <m/>
    <s v="user_sREdxbAJihL2Zbgic7tyQ6Rc4Mny7HnD1RNGhA9DDYh"/>
    <s v="Prajakta Sahastrabudhe"/>
    <s v="Anjali Nishu"/>
    <m/>
    <s v="January"/>
    <s v="Cold Call"/>
    <m/>
    <m/>
    <s v="Vaccine inbound"/>
    <m/>
    <m/>
    <m/>
    <s v="2020-12-17 07:47:35.906000+00:00"/>
    <s v="2022-10-10 02:51:55.380000+00:00"/>
    <m/>
  </r>
  <r>
    <s v="Abhiroop Ganguly"/>
    <n v="2300000"/>
    <s v="INR"/>
    <n v="0"/>
    <s v="8/15/22"/>
    <s v="Sales"/>
    <s v="stat_kcR4fZg7TU7jjk1jAVua3qGLRS4J5uFayEjK5j02wtv"/>
    <s v="Unqualified"/>
    <n v="0"/>
    <s v="OpportunityStatusType.Lost"/>
    <m/>
    <m/>
    <m/>
    <s v="lead_PZKk1Bn7lraw1XiKdspvb1ZmHPmIvmV2r9OxFsLoJfk"/>
    <s v="Krishi Rasayan"/>
    <s v="Namrata Aurora"/>
    <s v="user_U27GK6WjhLhUhi1EDKXV57xMpn8n8DMIOjci1q3UReZ"/>
    <s v="Abhiroop Ganguly"/>
    <s v="2022-06-28 11:22:13.585000+00:00"/>
    <s v="2022-08-03 04:57:14.748000+00:00"/>
    <m/>
    <s v="Kolkata"/>
    <m/>
    <m/>
    <m/>
    <m/>
    <m/>
    <m/>
    <m/>
    <m/>
    <m/>
    <m/>
    <m/>
    <m/>
    <m/>
    <m/>
    <m/>
    <m/>
    <m/>
    <m/>
    <m/>
    <m/>
    <m/>
    <m/>
    <m/>
    <m/>
    <m/>
    <m/>
    <m/>
    <m/>
    <x v="3"/>
    <m/>
    <s v="user_IpBH4s1Av5OVFfQQ3nW0qPDDjwLT9uRfx1sVhml8UQA"/>
    <s v="Namrata Aurora"/>
    <m/>
    <m/>
    <s v="July; June"/>
    <s v="Gated Content"/>
    <m/>
    <m/>
    <s v="Downloaded the guide: Designing employee healthcare plan"/>
    <m/>
    <m/>
    <m/>
    <s v="2021-11-23 07:28:12.431000+00:00"/>
    <s v="2022-08-03 04:57:26.619000+00:00"/>
    <s v="GMC"/>
  </r>
  <r>
    <s v="Abhiroop Ganguly"/>
    <n v="230000"/>
    <s v="INR"/>
    <n v="0"/>
    <s v="8/15/22"/>
    <s v="Sales"/>
    <s v="stat_kcR4fZg7TU7jjk1jAVua3qGLRS4J5uFayEjK5j02wtv"/>
    <s v="Unqualified"/>
    <n v="0"/>
    <s v="OpportunityStatusType.Lost"/>
    <m/>
    <m/>
    <m/>
    <s v="lead_PZKk1Bn7lraw1XiKdspvb1ZmHPmIvmV2r9OxFsLoJfk"/>
    <s v="Krishi Rasayan"/>
    <s v="Namrata Aurora"/>
    <s v="user_U27GK6WjhLhUhi1EDKXV57xMpn8n8DMIOjci1q3UReZ"/>
    <s v="Abhiroop Ganguly"/>
    <s v="2022-06-28 11:22:36.460000+00:00"/>
    <s v="2022-08-03 04:57:26.586000+00:00"/>
    <m/>
    <s v="Kolkata"/>
    <m/>
    <m/>
    <m/>
    <m/>
    <m/>
    <m/>
    <m/>
    <m/>
    <m/>
    <m/>
    <m/>
    <m/>
    <m/>
    <m/>
    <m/>
    <m/>
    <m/>
    <m/>
    <m/>
    <m/>
    <m/>
    <m/>
    <m/>
    <m/>
    <m/>
    <m/>
    <m/>
    <m/>
    <x v="3"/>
    <m/>
    <s v="user_IpBH4s1Av5OVFfQQ3nW0qPDDjwLT9uRfx1sVhml8UQA"/>
    <s v="Namrata Aurora"/>
    <m/>
    <m/>
    <s v="July; June"/>
    <s v="Gated Content"/>
    <m/>
    <m/>
    <s v="Downloaded the guide: Designing employee healthcare plan"/>
    <m/>
    <m/>
    <m/>
    <s v="2021-11-23 07:28:12.431000+00:00"/>
    <s v="2022-08-03 04:57:26.619000+00:00"/>
    <s v="GPA"/>
  </r>
  <r>
    <s v="Pooja Gawas"/>
    <n v="71000"/>
    <s v="INR"/>
    <n v="100"/>
    <d v="2022-02-08T00:00:00"/>
    <s v="Sales"/>
    <s v="stat_OZRiD1474QRJIpvnjHCZfiIvKcVD6mIKSSTzg8SwDVx"/>
    <s v="Won- Payment Completed"/>
    <n v="1"/>
    <s v="OpportunityStatusType.Won"/>
    <s v="cont_7XM7MN9XOcuRwstfWNKwEL35i2CacyUxJMuCxmqHuzi"/>
    <s v="Parmender (Prem) Tyagi"/>
    <s v="Closed GPA for 186 employees with Iffco Tokio"/>
    <s v="lead_gkwIWTlZxP6PRKtMeYMJlJkVvPoBqbP6P8M0wKVwAWe"/>
    <s v="Helical Springs ( Unit of T.K.Precisions Pvt LTD)"/>
    <s v="Shreya Solanki"/>
    <s v="user_KLETV1op4MIjvKQ12xGsWi23CuPjDE6PT29nwG6T3MY"/>
    <s v="Pooja Gawas"/>
    <s v="2022-07-12 12:06:25.239000+00:00"/>
    <s v="2022-08-02 15:53:38.807000+00:00"/>
    <m/>
    <s v="Gurgaon"/>
    <m/>
    <m/>
    <m/>
    <n v="186"/>
    <m/>
    <m/>
    <m/>
    <m/>
    <m/>
    <m/>
    <m/>
    <s v="PAID_SOCIAL"/>
    <m/>
    <m/>
    <m/>
    <m/>
    <m/>
    <m/>
    <m/>
    <m/>
    <m/>
    <m/>
    <m/>
    <m/>
    <m/>
    <m/>
    <m/>
    <m/>
    <x v="3"/>
    <m/>
    <s v="user_Jujy0sFufO9J3qwY7aNpCCnF6nFZMrfvciNEydEzhaI"/>
    <s v="Shreya Solanki"/>
    <m/>
    <m/>
    <s v="August"/>
    <s v="Gated Content"/>
    <m/>
    <m/>
    <s v="Employee Engagement Handbook"/>
    <m/>
    <m/>
    <m/>
    <s v="2022-07-04 12:45:28.332000+00:00"/>
    <s v="2022-09-21 05:53:43.351000+00:00"/>
    <s v="GPA"/>
  </r>
  <r>
    <s v="Chetan Kumar"/>
    <n v="4000000"/>
    <s v="INR"/>
    <n v="0"/>
    <d v="2022-05-08T00:00:00"/>
    <s v="Sales"/>
    <s v="stat_1hn9nRJaLbI53NxPuSQgo90kRpbpKsFlwN4oEGNUTdO"/>
    <s v="Lost"/>
    <n v="0"/>
    <s v="OpportunityStatusType.Lost"/>
    <s v="cont_O5loeN48LiBpiSWqDw78bv1A5U2UcKPUpvnPIDbgMb7"/>
    <s v="Brinda Karnik"/>
    <s v="GMC"/>
    <s v="lead_pMmdOLWQqI87ErmPzaBgW8V5tX02381FDoBrW0XUNTF"/>
    <s v="BENNETT COLEMAN &amp; COMPANY LTD/Times Professional"/>
    <s v="Mayur Gadiyar"/>
    <s v="user_hAuUqCTCw5r4tCUrswIWPSW7LJ1XIBbttZVmJkxmzGq"/>
    <s v="Chetan Kumar"/>
    <s v="2022-04-28 18:17:05.072000+00:00"/>
    <s v="2022-08-03 02:28:01.063000+00:00"/>
    <m/>
    <s v="Mumbai"/>
    <m/>
    <m/>
    <m/>
    <n v="8383"/>
    <m/>
    <m/>
    <m/>
    <m/>
    <m/>
    <m/>
    <m/>
    <m/>
    <m/>
    <m/>
    <m/>
    <s v="Publishing"/>
    <m/>
    <m/>
    <m/>
    <m/>
    <m/>
    <m/>
    <m/>
    <m/>
    <m/>
    <m/>
    <m/>
    <m/>
    <x v="5"/>
    <m/>
    <s v="user_bdUPAGjcS7p6513So3N4g3aWNS5HuBuVJi7bvCPAsLt"/>
    <s v="Mayur Gadiyar"/>
    <m/>
    <m/>
    <s v="August; June"/>
    <s v="Cold Call"/>
    <s v="Lusha"/>
    <m/>
    <s v="Mayur Leads"/>
    <m/>
    <m/>
    <m/>
    <s v="2021-08-23 10:16:58.277000+00:00"/>
    <s v="2022-10-17 07:07:57.867000+00:00"/>
    <s v="GMC"/>
  </r>
  <r>
    <s v="Vrushali Kummar"/>
    <n v="70000"/>
    <s v="INR"/>
    <n v="100"/>
    <d v="2022-02-08T00:00:00"/>
    <s v="Sales"/>
    <s v="stat_OZRiD1474QRJIpvnjHCZfiIvKcVD6mIKSSTzg8SwDVx"/>
    <s v="Won- Payment Completed"/>
    <n v="1"/>
    <s v="OpportunityStatusType.Won"/>
    <m/>
    <m/>
    <s v="GPa"/>
    <s v="lead_QVMbuY2WkXiGIsixlcOPA5eKxBq23pza1C7kfJxporw"/>
    <s v="Hyatt Regency"/>
    <s v="Bhairavi Jog"/>
    <s v="user_TZzywQwym26DjuswO479pxRhNKX152z8X1haCx2vcst"/>
    <s v="Vrushali Kummar"/>
    <s v="2022-07-19 10:36:14.395000+00:00"/>
    <s v="2022-08-02 14:47:31.145000+00:00"/>
    <m/>
    <s v="Pune"/>
    <m/>
    <m/>
    <m/>
    <n v="300"/>
    <m/>
    <m/>
    <m/>
    <m/>
    <m/>
    <m/>
    <m/>
    <m/>
    <m/>
    <m/>
    <m/>
    <s v="Hospitality &amp; Travel"/>
    <m/>
    <m/>
    <m/>
    <m/>
    <m/>
    <m/>
    <m/>
    <m/>
    <m/>
    <m/>
    <m/>
    <m/>
    <x v="3"/>
    <m/>
    <s v="user_228eUmsdKIb9OItgmiDq1zD4aPZ1eqiapbaLAGeBf8g"/>
    <s v="Bhairavi Jog"/>
    <s v="Snehal Mane"/>
    <m/>
    <s v="July"/>
    <s v="Cold Call"/>
    <m/>
    <m/>
    <m/>
    <m/>
    <m/>
    <m/>
    <s v="2022-07-19 10:22:53.104000+00:00"/>
    <s v="2022-10-18 07:18:26.410000+00:00"/>
    <s v="GPA"/>
  </r>
  <r>
    <s v="Vrushali Kummar"/>
    <n v="400000"/>
    <s v="INR"/>
    <n v="0"/>
    <s v="8/31/22"/>
    <s v="Sales"/>
    <s v="stat_1hn9nRJaLbI53NxPuSQgo90kRpbpKsFlwN4oEGNUTdO"/>
    <s v="Lost"/>
    <n v="0"/>
    <s v="OpportunityStatusType.Lost"/>
    <s v="cont_gAlYcw4ZB3g9kKqNlekQ9BLePIExv7Y1K3m7ZBu7veK"/>
    <s v="vikaas arora"/>
    <s v="GPA ren"/>
    <s v="lead_BnotPO353bgaSxjNmP6X08zGxr0VJDu0hcWxeAwyn9z"/>
    <s v="infiiloom India"/>
    <s v="Gauri Jori"/>
    <s v="user_TZzywQwym26DjuswO479pxRhNKX152z8X1haCx2vcst"/>
    <s v="Vrushali Kummar"/>
    <s v="2022-07-11 12:32:09.470000+00:00"/>
    <s v="2022-08-02 14:26:42.461000+00:00"/>
    <m/>
    <s v="Pune"/>
    <m/>
    <m/>
    <m/>
    <n v="383"/>
    <m/>
    <m/>
    <m/>
    <m/>
    <m/>
    <m/>
    <m/>
    <m/>
    <m/>
    <m/>
    <m/>
    <s v="Manufacturing"/>
    <m/>
    <m/>
    <m/>
    <m/>
    <m/>
    <m/>
    <m/>
    <m/>
    <m/>
    <m/>
    <m/>
    <m/>
    <x v="3"/>
    <m/>
    <s v="user_5YHA1ZU4iP896lD1YJehdJcMx7ZEgWCpulT4T2c3pJ3"/>
    <s v="Gauri Jori"/>
    <m/>
    <m/>
    <s v="August; July"/>
    <s v="Existing Account"/>
    <s v="own ref"/>
    <m/>
    <m/>
    <m/>
    <m/>
    <m/>
    <s v="2020-12-16 06:21:00.407000+00:00"/>
    <s v="2022-08-12 00:21:14.113000+00:00"/>
    <m/>
  </r>
  <r>
    <s v="Vrushali Kummar"/>
    <n v="2500000"/>
    <s v="INR"/>
    <n v="0"/>
    <d v="2022-10-08T00:00:00"/>
    <s v="Sales"/>
    <s v="stat_1hn9nRJaLbI53NxPuSQgo90kRpbpKsFlwN4oEGNUTdO"/>
    <s v="Lost"/>
    <n v="0"/>
    <s v="OpportunityStatusType.Lost"/>
    <s v="cont_gAlYcw4ZB3g9kKqNlekQ9BLePIExv7Y1K3m7ZBu7veK"/>
    <s v="vikaas arora"/>
    <s v="GMC ren"/>
    <s v="lead_BnotPO353bgaSxjNmP6X08zGxr0VJDu0hcWxeAwyn9z"/>
    <s v="infiiloom India"/>
    <s v="Gauri Jori"/>
    <s v="user_TZzywQwym26DjuswO479pxRhNKX152z8X1haCx2vcst"/>
    <s v="Vrushali Kummar"/>
    <s v="2022-07-11 12:31:40.014000+00:00"/>
    <s v="2022-08-02 14:26:29.423000+00:00"/>
    <m/>
    <s v="Pune"/>
    <m/>
    <m/>
    <m/>
    <n v="383"/>
    <m/>
    <m/>
    <m/>
    <m/>
    <m/>
    <m/>
    <m/>
    <m/>
    <m/>
    <m/>
    <m/>
    <s v="Manufacturing"/>
    <m/>
    <m/>
    <m/>
    <m/>
    <m/>
    <m/>
    <m/>
    <m/>
    <m/>
    <m/>
    <m/>
    <m/>
    <x v="3"/>
    <m/>
    <s v="user_5YHA1ZU4iP896lD1YJehdJcMx7ZEgWCpulT4T2c3pJ3"/>
    <s v="Gauri Jori"/>
    <m/>
    <m/>
    <s v="August; July"/>
    <s v="Existing Account"/>
    <s v="own ref"/>
    <m/>
    <m/>
    <m/>
    <m/>
    <m/>
    <s v="2020-12-16 06:21:00.407000+00:00"/>
    <s v="2022-08-12 00:21:14.113000+00:00"/>
    <m/>
  </r>
  <r>
    <s v="Vrushali Kummar"/>
    <n v="1000000"/>
    <s v="INR"/>
    <n v="0"/>
    <s v="8/31/22"/>
    <s v="Sales"/>
    <s v="stat_kcR4fZg7TU7jjk1jAVua3qGLRS4J5uFayEjK5j02wtv"/>
    <s v="Unqualified"/>
    <n v="0"/>
    <s v="OpportunityStatusType.Lost"/>
    <m/>
    <m/>
    <s v="GPA (Renewal)"/>
    <s v="lead_QH2e0haDmSMWw9ANAL3xRBBOwydueGtI2fzRncOxM0B"/>
    <s v="Poly Plastics"/>
    <s v="Bhairavi Jog"/>
    <s v="user_TZzywQwym26DjuswO479pxRhNKX152z8X1haCx2vcst"/>
    <s v="Vrushali Kummar"/>
    <s v="2022-07-14 11:56:33.352000+00:00"/>
    <s v="2022-08-02 14:25:19.201000+00:00"/>
    <m/>
    <s v="Pune"/>
    <m/>
    <m/>
    <m/>
    <n v="800"/>
    <m/>
    <m/>
    <m/>
    <m/>
    <m/>
    <m/>
    <m/>
    <m/>
    <m/>
    <m/>
    <m/>
    <s v="Automotive"/>
    <m/>
    <m/>
    <m/>
    <m/>
    <m/>
    <m/>
    <m/>
    <m/>
    <m/>
    <m/>
    <m/>
    <m/>
    <x v="14"/>
    <m/>
    <s v="user_228eUmsdKIb9OItgmiDq1zD4aPZ1eqiapbaLAGeBf8g"/>
    <s v="Bhairavi Jog"/>
    <m/>
    <m/>
    <s v="August"/>
    <s v="Cold Call"/>
    <m/>
    <m/>
    <s v="Vrushali DB"/>
    <m/>
    <m/>
    <m/>
    <s v="2022-03-04 08:44:43.158000+00:00"/>
    <s v="2022-08-02 14:25:19.353000+00:00"/>
    <s v="GPA"/>
  </r>
  <r>
    <s v="Vrushali Kummar"/>
    <n v="500000"/>
    <s v="INR"/>
    <n v="0"/>
    <s v="8/31/22"/>
    <s v="Sales"/>
    <s v="stat_kcR4fZg7TU7jjk1jAVua3qGLRS4J5uFayEjK5j02wtv"/>
    <s v="Unqualified"/>
    <n v="0"/>
    <s v="OpportunityStatusType.Lost"/>
    <m/>
    <m/>
    <m/>
    <s v="lead_Eyxs4ejMyg8SvyH1pbMzOm9oXKBxOJrPlBegPHaeaG9"/>
    <s v="Seedworks International Pvt. Ltd."/>
    <s v="Satyajit Chati"/>
    <s v="user_TZzywQwym26DjuswO479pxRhNKX152z8X1haCx2vcst"/>
    <s v="Vrushali Kummar"/>
    <s v="2022-07-21 05:18:44.750000+00:00"/>
    <s v="2022-08-02 14:17:52.903000+00:00"/>
    <m/>
    <s v="Hyderabad"/>
    <m/>
    <m/>
    <m/>
    <n v="410"/>
    <m/>
    <m/>
    <m/>
    <m/>
    <m/>
    <m/>
    <m/>
    <m/>
    <m/>
    <m/>
    <m/>
    <s v="Others"/>
    <m/>
    <m/>
    <m/>
    <m/>
    <m/>
    <m/>
    <m/>
    <m/>
    <m/>
    <m/>
    <m/>
    <m/>
    <x v="13"/>
    <m/>
    <s v="user_228eUmsdKIb9OItgmiDq1zD4aPZ1eqiapbaLAGeBf8g"/>
    <s v="Bhairavi Jog"/>
    <m/>
    <m/>
    <s v="August; July"/>
    <s v="Cold Call"/>
    <m/>
    <m/>
    <m/>
    <m/>
    <m/>
    <m/>
    <s v="2022-05-12 04:48:48.302000+00:00"/>
    <s v="2022-08-11 06:58:34.705000+00:00"/>
    <m/>
  </r>
  <r>
    <s v="Vrushali Kummar"/>
    <n v="500000"/>
    <s v="INR"/>
    <n v="0"/>
    <s v="8/31/22"/>
    <s v="Sales"/>
    <s v="stat_kcR4fZg7TU7jjk1jAVua3qGLRS4J5uFayEjK5j02wtv"/>
    <s v="Unqualified"/>
    <n v="0"/>
    <s v="OpportunityStatusType.Lost"/>
    <m/>
    <m/>
    <s v="Non-EB (Renewal)"/>
    <s v="lead_QH2e0haDmSMWw9ANAL3xRBBOwydueGtI2fzRncOxM0B"/>
    <s v="Poly Plastics"/>
    <s v="Bhairavi Jog"/>
    <s v="user_TZzywQwym26DjuswO479pxRhNKX152z8X1haCx2vcst"/>
    <s v="Vrushali Kummar"/>
    <s v="2022-07-14 11:57:05.239000+00:00"/>
    <s v="2022-08-02 14:24:58.297000+00:00"/>
    <m/>
    <s v="Pune"/>
    <m/>
    <m/>
    <m/>
    <n v="800"/>
    <m/>
    <m/>
    <m/>
    <m/>
    <m/>
    <m/>
    <m/>
    <m/>
    <m/>
    <m/>
    <m/>
    <s v="Automotive"/>
    <m/>
    <m/>
    <m/>
    <m/>
    <m/>
    <m/>
    <m/>
    <m/>
    <m/>
    <m/>
    <m/>
    <m/>
    <x v="14"/>
    <m/>
    <s v="user_228eUmsdKIb9OItgmiDq1zD4aPZ1eqiapbaLAGeBf8g"/>
    <s v="Bhairavi Jog"/>
    <m/>
    <m/>
    <s v="August"/>
    <s v="Cold Call"/>
    <m/>
    <m/>
    <s v="Vrushali DB"/>
    <m/>
    <m/>
    <m/>
    <s v="2022-03-04 08:44:43.158000+00:00"/>
    <s v="2022-08-02 14:25:19.353000+00:00"/>
    <s v="NON EB"/>
  </r>
  <r>
    <s v="Vrushali Kummar"/>
    <n v="6100000"/>
    <s v="INR"/>
    <n v="0"/>
    <s v="8/31/22"/>
    <s v="Sales"/>
    <s v="stat_kcR4fZg7TU7jjk1jAVua3qGLRS4J5uFayEjK5j02wtv"/>
    <s v="Unqualified"/>
    <n v="0"/>
    <s v="OpportunityStatusType.Lost"/>
    <m/>
    <m/>
    <m/>
    <s v="lead_Eyxs4ejMyg8SvyH1pbMzOm9oXKBxOJrPlBegPHaeaG9"/>
    <s v="Seedworks International Pvt. Ltd."/>
    <s v="Satyajit Chati"/>
    <s v="user_TZzywQwym26DjuswO479pxRhNKX152z8X1haCx2vcst"/>
    <s v="Vrushali Kummar"/>
    <s v="2022-07-11 09:43:05.384000+00:00"/>
    <s v="2022-08-02 14:17:41.527000+00:00"/>
    <m/>
    <s v="Hyderabad"/>
    <m/>
    <m/>
    <m/>
    <n v="410"/>
    <m/>
    <m/>
    <m/>
    <m/>
    <m/>
    <m/>
    <m/>
    <m/>
    <m/>
    <m/>
    <m/>
    <s v="Others"/>
    <m/>
    <m/>
    <m/>
    <m/>
    <m/>
    <m/>
    <m/>
    <m/>
    <m/>
    <m/>
    <m/>
    <m/>
    <x v="13"/>
    <m/>
    <s v="user_228eUmsdKIb9OItgmiDq1zD4aPZ1eqiapbaLAGeBf8g"/>
    <s v="Bhairavi Jog"/>
    <m/>
    <m/>
    <s v="August; July"/>
    <s v="Cold Call"/>
    <m/>
    <m/>
    <m/>
    <m/>
    <m/>
    <m/>
    <s v="2022-05-12 04:48:48.302000+00:00"/>
    <s v="2022-08-11 06:58:34.705000+00:00"/>
    <s v="GMC"/>
  </r>
  <r>
    <s v="Daya Gowda"/>
    <n v="1200000"/>
    <s v="INR"/>
    <n v="0"/>
    <s v="8/31/22"/>
    <s v="Sales"/>
    <s v="stat_kcR4fZg7TU7jjk1jAVua3qGLRS4J5uFayEjK5j02wtv"/>
    <s v="Unqualified"/>
    <n v="0"/>
    <s v="OpportunityStatusType.Lost"/>
    <s v="cont_3aTcg8vwRt6jfjKqHlQvGlDcbF5S8StfCzb4klXTc72"/>
    <s v="Prajakta Diwan"/>
    <s v="GMC Aug renewal"/>
    <s v="lead_3wfNBOueU8Z8eq2VwimH2QS3cYSHn5KkMW65QmcqnXK"/>
    <s v="Coriolis Technologies Pvt. Ltd."/>
    <s v="Daya Gowda"/>
    <s v="user_encRk5bIEFN6ZA11h4WH2AdZTiZpogLSlMIaj0E30SZ"/>
    <s v="Daya Gowda"/>
    <s v="2022-07-11 05:27:32.908000+00:00"/>
    <s v="2022-08-02 09:00:29.664000+00:00"/>
    <m/>
    <s v="Pune"/>
    <m/>
    <m/>
    <m/>
    <n v="131"/>
    <m/>
    <m/>
    <m/>
    <m/>
    <m/>
    <m/>
    <m/>
    <m/>
    <m/>
    <m/>
    <m/>
    <s v="IT Services &amp; IT Consulting"/>
    <s v="HDFC"/>
    <m/>
    <m/>
    <m/>
    <m/>
    <m/>
    <m/>
    <m/>
    <m/>
    <m/>
    <m/>
    <m/>
    <x v="7"/>
    <m/>
    <s v="user_encRk5bIEFN6ZA11h4WH2AdZTiZpogLSlMIaj0E30SZ"/>
    <s v="Daya Gowda"/>
    <m/>
    <m/>
    <s v="July"/>
    <s v="Cold Call"/>
    <m/>
    <m/>
    <m/>
    <m/>
    <m/>
    <m/>
    <s v="2022-05-18 04:34:34.493000+00:00"/>
    <s v="2022-08-02 09:00:29.756000+00:00"/>
    <m/>
  </r>
  <r>
    <s v="Kashif Ahmad"/>
    <n v="300000"/>
    <s v="INR"/>
    <n v="0"/>
    <s v="8/31/22"/>
    <s v="Sales"/>
    <s v="stat_kcR4fZg7TU7jjk1jAVua3qGLRS4J5uFayEjK5j02wtv"/>
    <s v="Unqualified"/>
    <n v="0"/>
    <s v="OpportunityStatusType.Lost"/>
    <m/>
    <m/>
    <s v="GMC (1+3)- Fresh"/>
    <s v="lead_k7r0Som44404fgB9TkYL8r0z7hxZkVtuGu7VhS7y8Yy"/>
    <s v="GEMFORD SCHOOL (Fresh)"/>
    <s v="Bhairavi Jog"/>
    <s v="user_sREdxbAJihL2Zbgic7tyQ6Rc4Mny7HnD1RNGhA9DDYh"/>
    <s v="Prajakta Sahastrabudhe"/>
    <s v="2022-06-27 09:25:29.305000+00:00"/>
    <s v="2022-08-02 10:28:07.324000+00:00"/>
    <m/>
    <s v="Other"/>
    <m/>
    <m/>
    <m/>
    <n v="30"/>
    <m/>
    <m/>
    <m/>
    <m/>
    <m/>
    <m/>
    <m/>
    <m/>
    <m/>
    <m/>
    <m/>
    <s v="Education"/>
    <m/>
    <m/>
    <m/>
    <m/>
    <m/>
    <m/>
    <m/>
    <m/>
    <m/>
    <m/>
    <m/>
    <m/>
    <x v="3"/>
    <m/>
    <s v="user_228eUmsdKIb9OItgmiDq1zD4aPZ1eqiapbaLAGeBf8g"/>
    <s v="Bhairavi Jog"/>
    <m/>
    <m/>
    <m/>
    <s v="Gated Content"/>
    <m/>
    <m/>
    <s v="Employee Wellness Handbook"/>
    <m/>
    <m/>
    <m/>
    <s v="2022-01-11 14:32:05.470000+00:00"/>
    <s v="2022-08-02 10:28:16.969000+00:00"/>
    <s v="GMC"/>
  </r>
  <r>
    <s v="Kashif Ahmad"/>
    <n v="459000"/>
    <s v="INR"/>
    <n v="0"/>
    <d v="2022-02-08T00:00:00"/>
    <s v="Sales"/>
    <s v="stat_1hn9nRJaLbI53NxPuSQgo90kRpbpKsFlwN4oEGNUTdO"/>
    <s v="Lost"/>
    <n v="0"/>
    <s v="OpportunityStatusType.Lost"/>
    <s v="cont_T4jENQCTowBOICRjUIjCHTSpovNtE3DOpJGr1lpK869"/>
    <s v="Anna Joy"/>
    <s v="GMC renewal(Went with their incumbent broker and TATA AIG as they were L1)"/>
    <s v="lead_aBoJkJ9CjwTqy9kzvBhEM9L3UGUAvbYgHN9xrwYhvz3"/>
    <s v="UIS GLOBAL PRIVATE LIMITED"/>
    <s v="Trupti Suryavanshi"/>
    <s v="user_LKRhV6rhcBe0uL8u70UUGeDjbMupuho4TaiAOCbT7HT"/>
    <s v="Kashif Ahmad"/>
    <s v="2022-04-26 09:07:40.118000+00:00"/>
    <s v="2022-08-02 11:12:33.276000+00:00"/>
    <m/>
    <s v="Kochi"/>
    <m/>
    <m/>
    <m/>
    <n v="144"/>
    <m/>
    <m/>
    <m/>
    <m/>
    <m/>
    <m/>
    <m/>
    <m/>
    <m/>
    <m/>
    <m/>
    <s v="IT Services &amp; IT Consulting"/>
    <m/>
    <m/>
    <m/>
    <m/>
    <m/>
    <m/>
    <m/>
    <m/>
    <m/>
    <m/>
    <m/>
    <m/>
    <x v="3"/>
    <m/>
    <s v="user_L8E6IFhq6UCzKLHa45LUUTZCznDuyDwFrGaEp9DXiUM"/>
    <s v="Trupti Suryavanshi"/>
    <m/>
    <m/>
    <s v="June"/>
    <s v="Gated Content"/>
    <m/>
    <m/>
    <s v="Downloaded the guide: Designing employee healthcare plan"/>
    <m/>
    <m/>
    <m/>
    <s v="2021-10-14 06:44:17.620000+00:00"/>
    <s v="2022-08-02 11:12:33.337000+00:00"/>
    <s v="GMC"/>
  </r>
  <r>
    <s v="Mayur Gadiyar"/>
    <n v="1000000"/>
    <s v="INR"/>
    <n v="0"/>
    <s v="8/19/22"/>
    <s v="Sales"/>
    <s v="stat_kcR4fZg7TU7jjk1jAVua3qGLRS4J5uFayEjK5j02wtv"/>
    <s v="Unqualified"/>
    <n v="0"/>
    <s v="OpportunityStatusType.Lost"/>
    <s v="cont_MIQcIHFfJMC2bvK7j6MLmkFd5IbQ0VuM6vIYFG9L9D1"/>
    <s v="ashwini panchal"/>
    <s v="client not ready to share the data"/>
    <s v="lead_GceeHW0arZ0fwgJviAA5cl2f3aePp5GZTcoFCmnzFBV"/>
    <s v="ANVIL SHARE &amp; STOCK BROKING PVT LTD"/>
    <s v="Nikhil Ahuja"/>
    <s v="user_bdUPAGjcS7p6513So3N4g3aWNS5HuBuVJi7bvCPAsLt"/>
    <s v="Mayur Gadiyar"/>
    <s v="2022-07-13 09:07:15.596000+00:00"/>
    <s v="2022-08-02 08:33:24.261000+00:00"/>
    <m/>
    <s v="Mumbai"/>
    <m/>
    <m/>
    <m/>
    <n v="112"/>
    <m/>
    <m/>
    <s v="Facebook"/>
    <m/>
    <m/>
    <m/>
    <m/>
    <s v="PAID_SOCIAL"/>
    <m/>
    <m/>
    <m/>
    <m/>
    <m/>
    <m/>
    <m/>
    <m/>
    <m/>
    <m/>
    <m/>
    <m/>
    <m/>
    <m/>
    <m/>
    <m/>
    <x v="3"/>
    <m/>
    <s v="user_ocHSJH83OJnHCvKyMbjx8WOOK8PMgAUGIj1qK0q0dMV"/>
    <s v="Nikhil Ahuja"/>
    <m/>
    <m/>
    <s v="August"/>
    <s v="Gated Content"/>
    <m/>
    <m/>
    <s v="Employee Engagement Handbook"/>
    <m/>
    <m/>
    <m/>
    <s v="2022-07-04 05:06:26.824000+00:00"/>
    <s v="2022-08-02 08:34:36.202000+00:00"/>
    <s v="GMC"/>
  </r>
  <r>
    <s v="Naveen Kumar"/>
    <n v="3500000"/>
    <s v="INR"/>
    <n v="0"/>
    <s v="9/30/22"/>
    <s v="Sales"/>
    <s v="stat_kcR4fZg7TU7jjk1jAVua3qGLRS4J5uFayEjK5j02wtv"/>
    <s v="Unqualified"/>
    <n v="0"/>
    <s v="OpportunityStatusType.Lost"/>
    <s v="cont_3AKjnHiQdYF3FxMsAMYAoqzlgvc8Uhkf2DdMG6ziPa0"/>
    <s v="DARSHAN SAWANT"/>
    <s v="GMC policy - They have now inhouse Broker to take care of their policies"/>
    <s v="lead_N62cVXjd3P9BiDCBgSekVYxn5Q0i6VgewWDWN0mWTww"/>
    <s v="Bombay Stock Exchange"/>
    <s v="Daniel Patra"/>
    <s v="user_N52PP2uP2VZc2gm0nhh6CNFSif4n85g1cdxoNFd9ct0"/>
    <s v="Naveen Kumar"/>
    <s v="2022-07-28 06:48:36.065000+00:00"/>
    <s v="2022-08-02 07:51:00.817000+00:00"/>
    <m/>
    <s v="Mumbai"/>
    <m/>
    <m/>
    <m/>
    <n v="500"/>
    <m/>
    <m/>
    <m/>
    <m/>
    <m/>
    <m/>
    <m/>
    <m/>
    <m/>
    <m/>
    <m/>
    <s v="Banking &amp; Finance"/>
    <m/>
    <m/>
    <m/>
    <m/>
    <m/>
    <m/>
    <m/>
    <m/>
    <m/>
    <m/>
    <m/>
    <m/>
    <x v="10"/>
    <m/>
    <s v="user_doWYUHOvQ3f5K3ugoH7kbrXnoPuCbasVEsKoA9COWQo"/>
    <s v="Daniel Patra"/>
    <m/>
    <m/>
    <s v="September"/>
    <s v="Cold Call"/>
    <s v="Naukri.com"/>
    <m/>
    <m/>
    <m/>
    <m/>
    <m/>
    <s v="2021-07-26 07:25:17.895000+00:00"/>
    <s v="2022-09-08 13:28:12.867000+00:00"/>
    <s v="GMC"/>
  </r>
  <r>
    <s v="Sreenivas Hatti"/>
    <n v="1000000"/>
    <s v="INR"/>
    <n v="0"/>
    <d v="2022-02-08T00:00:00"/>
    <s v="Sales"/>
    <s v="stat_kcR4fZg7TU7jjk1jAVua3qGLRS4J5uFayEjK5j02wtv"/>
    <s v="Unqualified"/>
    <n v="0"/>
    <s v="OpportunityStatusType.Lost"/>
    <s v="cont_D9e4W4fxwJWvk9ddlISP1ajuKy8bzntpczQVncI32Le"/>
    <s v="Sonia Thomas"/>
    <s v="Demo taken by Sonal"/>
    <s v="lead_L1PoPay1hS7XoHbDqVAGYkXlHusnZdiTsHp0A3HwQC4"/>
    <s v="Hatio"/>
    <s v="Vikas Raj"/>
    <s v="user_P3f70h2AcefBkFTBZpvA9LgDbjTmUIXkqdKqHJ5evwA"/>
    <s v="Manojkumar Tinna"/>
    <s v="2022-06-13 09:25:44.752000+00:00"/>
    <s v="2022-08-02 07:43:11.464000+00:00"/>
    <m/>
    <s v="Kochi"/>
    <m/>
    <m/>
    <m/>
    <n v="250"/>
    <m/>
    <m/>
    <m/>
    <m/>
    <m/>
    <m/>
    <m/>
    <m/>
    <m/>
    <m/>
    <m/>
    <s v="IT Services &amp; IT Consulting"/>
    <s v="IFFCO"/>
    <m/>
    <m/>
    <m/>
    <m/>
    <m/>
    <m/>
    <m/>
    <m/>
    <m/>
    <m/>
    <m/>
    <x v="1"/>
    <m/>
    <s v="user_BtmkQ6xvtDyCMLstiH7YmmQURsFQdjarGcnSBd9UgEk"/>
    <s v="Vikas Raj"/>
    <m/>
    <m/>
    <s v="August"/>
    <s v="Cold Call"/>
    <s v="Lusha"/>
    <n v="1000000"/>
    <m/>
    <m/>
    <m/>
    <m/>
    <s v="2022-06-06 04:38:50.716000+00:00"/>
    <s v="2022-09-25 14:05:49.146000+00:00"/>
    <m/>
  </r>
  <r>
    <s v="Sreenivas Hatti"/>
    <n v="25000"/>
    <s v="INR"/>
    <n v="0"/>
    <s v="7/31/22"/>
    <s v="Sales"/>
    <s v="stat_1hn9nRJaLbI53NxPuSQgo90kRpbpKsFlwN4oEGNUTdO"/>
    <s v="Lost"/>
    <n v="0"/>
    <s v="OpportunityStatusType.Lost"/>
    <s v="cont_fCzc3wZgG305EkYGl0orMoeAbDp6LAIK2kwebmMtXdD"/>
    <s v="Veeresh Gangadharmath"/>
    <m/>
    <s v="lead_bpyF1vlPdduf9o5HZHYAHlJyxbxD8wikfM0g5HMGNMO"/>
    <s v="Maven Silicon"/>
    <s v="Sarvesh Pawar"/>
    <s v="user_P3f70h2AcefBkFTBZpvA9LgDbjTmUIXkqdKqHJ5evwA"/>
    <s v="Manojkumar Tinna"/>
    <s v="2022-07-07 05:59:07.827000+00:00"/>
    <s v="2022-08-02 07:13:42.923000+00:00"/>
    <m/>
    <s v="Bangalore"/>
    <m/>
    <m/>
    <m/>
    <n v="500"/>
    <m/>
    <m/>
    <m/>
    <m/>
    <m/>
    <m/>
    <m/>
    <m/>
    <m/>
    <m/>
    <m/>
    <s v="Manufacturing"/>
    <m/>
    <m/>
    <m/>
    <m/>
    <m/>
    <m/>
    <m/>
    <m/>
    <m/>
    <m/>
    <m/>
    <m/>
    <x v="9"/>
    <m/>
    <s v="user_A8KOTZADnUtEQOLt4nSLAmteNStuGh80js75RYjrXVt"/>
    <s v="Sarvesh Pawar"/>
    <m/>
    <m/>
    <s v="July"/>
    <s v="Gated Content"/>
    <m/>
    <m/>
    <s v="Employee Wellness Handbook"/>
    <m/>
    <m/>
    <m/>
    <s v="2022-01-10 12:49:57.896000+00:00"/>
    <s v="2022-10-03 06:05:46.654000+00:00"/>
    <s v="GPA"/>
  </r>
  <r>
    <s v="Sreenivas Hatti"/>
    <n v="300000"/>
    <s v="INR"/>
    <n v="0"/>
    <s v="7/31/22"/>
    <s v="Sales"/>
    <s v="stat_1hn9nRJaLbI53NxPuSQgo90kRpbpKsFlwN4oEGNUTdO"/>
    <s v="Lost"/>
    <n v="0"/>
    <s v="OpportunityStatusType.Lost"/>
    <s v="cont_fCzc3wZgG305EkYGl0orMoeAbDp6LAIK2kwebmMtXdD"/>
    <s v="Veeresh Gangadharmath"/>
    <m/>
    <s v="lead_bpyF1vlPdduf9o5HZHYAHlJyxbxD8wikfM0g5HMGNMO"/>
    <s v="Maven Silicon"/>
    <s v="Sarvesh Pawar"/>
    <s v="user_P3f70h2AcefBkFTBZpvA9LgDbjTmUIXkqdKqHJ5evwA"/>
    <s v="Manojkumar Tinna"/>
    <s v="2022-07-07 05:58:47.411000+00:00"/>
    <s v="2022-08-02 07:13:32.894000+00:00"/>
    <m/>
    <s v="Bangalore"/>
    <m/>
    <m/>
    <m/>
    <n v="500"/>
    <m/>
    <m/>
    <m/>
    <m/>
    <m/>
    <m/>
    <m/>
    <m/>
    <m/>
    <m/>
    <m/>
    <s v="Manufacturing"/>
    <m/>
    <m/>
    <m/>
    <m/>
    <m/>
    <m/>
    <m/>
    <m/>
    <m/>
    <m/>
    <m/>
    <m/>
    <x v="9"/>
    <m/>
    <s v="user_A8KOTZADnUtEQOLt4nSLAmteNStuGh80js75RYjrXVt"/>
    <s v="Sarvesh Pawar"/>
    <m/>
    <m/>
    <s v="July"/>
    <s v="Gated Content"/>
    <m/>
    <m/>
    <s v="Employee Wellness Handbook"/>
    <m/>
    <m/>
    <m/>
    <s v="2022-01-10 12:49:57.896000+00:00"/>
    <s v="2022-10-03 06:05:46.654000+00:00"/>
    <s v="GMC"/>
  </r>
  <r>
    <s v="Omkar Ghate"/>
    <n v="78000"/>
    <s v="INR"/>
    <n v="0"/>
    <d v="2022-09-08T00:00:00"/>
    <s v="Sales"/>
    <s v="stat_kcR4fZg7TU7jjk1jAVua3qGLRS4J5uFayEjK5j02wtv"/>
    <s v="Unqualified"/>
    <n v="0"/>
    <s v="OpportunityStatusType.Lost"/>
    <s v="cont_uZDqm1KEAWATlYwU97M9OiUR8maje5ZiSoSPb23aS5I"/>
    <s v="Chandan Auradkar"/>
    <s v="GPA Renewal"/>
    <s v="lead_or9GYGsfyhGQVxm09YVgYliWzBqxjcIhJLf5fdahPAT"/>
    <s v="Polyrub Cooper Standard FTS Pvt Ltd"/>
    <s v="Trupti Suryavanshi"/>
    <s v="user_9SBRjyF0n4iWuhUdqRyQkFhl2J4uyNKhFWvvJEvunX8"/>
    <s v="Omkar Ghate"/>
    <s v="2022-07-19 05:09:43.337000+00:00"/>
    <s v="2022-08-02 06:42:33.733000+00:00"/>
    <m/>
    <s v="Pune"/>
    <m/>
    <s v="2022-07-11 08:30:00+00:00"/>
    <m/>
    <n v="116"/>
    <m/>
    <m/>
    <m/>
    <m/>
    <m/>
    <m/>
    <m/>
    <m/>
    <m/>
    <m/>
    <m/>
    <s v="Automotive"/>
    <m/>
    <m/>
    <m/>
    <m/>
    <m/>
    <m/>
    <m/>
    <m/>
    <m/>
    <m/>
    <m/>
    <m/>
    <x v="3"/>
    <m/>
    <s v="user_L8E6IFhq6UCzKLHa45LUUTZCznDuyDwFrGaEp9DXiUM"/>
    <s v="Trupti Suryavanshi"/>
    <m/>
    <m/>
    <s v="August"/>
    <s v="Warm Referral"/>
    <s v="Rakesh ref."/>
    <m/>
    <m/>
    <m/>
    <m/>
    <m/>
    <s v="2022-07-11 08:47:53.667000+00:00"/>
    <s v="2022-09-23 12:30:53.784000+00:00"/>
    <s v="GPA"/>
  </r>
  <r>
    <s v="Kashif Ahmad"/>
    <n v="20000"/>
    <s v="INR"/>
    <n v="0"/>
    <s v="8/20/22"/>
    <s v="Sales"/>
    <s v="stat_kcR4fZg7TU7jjk1jAVua3qGLRS4J5uFayEjK5j02wtv"/>
    <s v="Unqualified"/>
    <n v="0"/>
    <s v="OpportunityStatusType.Lost"/>
    <s v="cont_5P1bOqoD2tPOOJyeuBrYpqRQgK8sdEr1wk5zQYbL7zk"/>
    <s v="Nirmalya Tripathi"/>
    <s v="GPA-Good relationship with existing vendor"/>
    <s v="lead_yZQUE4hkdGQ96kAozxTuI2HtW108nSrycTmDmZlyWGQ"/>
    <s v="Fibro plastic chem"/>
    <s v="Aishwarya Nyayadhish"/>
    <s v="user_LKRhV6rhcBe0uL8u70UUGeDjbMupuho4TaiAOCbT7HT"/>
    <s v="Kashif Ahmad"/>
    <s v="2022-04-11 09:38:38.796000+00:00"/>
    <s v="2022-08-02 06:15:40.156000+00:00"/>
    <m/>
    <s v="Kolkata"/>
    <m/>
    <s v="2021-01-21 13:24:16+00:00"/>
    <m/>
    <n v="230"/>
    <m/>
    <m/>
    <m/>
    <m/>
    <m/>
    <m/>
    <m/>
    <m/>
    <m/>
    <m/>
    <m/>
    <s v="Manufacturing"/>
    <m/>
    <m/>
    <m/>
    <m/>
    <m/>
    <m/>
    <m/>
    <m/>
    <m/>
    <m/>
    <m/>
    <m/>
    <x v="3"/>
    <m/>
    <s v="user_6hRQhcoLhZEDUBYaw3vS7rv6T5582sGfXq4jNRqTfUU"/>
    <s v="Aishwarya Nyayadhish"/>
    <m/>
    <m/>
    <s v="June"/>
    <s v="Inbound"/>
    <s v="Inbound via website"/>
    <m/>
    <s v="Employee Count 230"/>
    <m/>
    <m/>
    <m/>
    <s v="2021-01-21 13:26:58.772000+00:00"/>
    <s v="2022-09-23 12:42:40.149000+00:00"/>
    <m/>
  </r>
  <r>
    <s v="Navin Panjwani"/>
    <n v="500000"/>
    <s v="INR"/>
    <n v="0"/>
    <s v="8/20/22"/>
    <s v="Sales"/>
    <s v="stat_1hn9nRJaLbI53NxPuSQgo90kRpbpKsFlwN4oEGNUTdO"/>
    <s v="Lost"/>
    <n v="0"/>
    <s v="OpportunityStatusType.Lost"/>
    <s v="cont_cBpPgT3VowRpkwDCuawOhH2XwjTdEU3BGYGA8h6a22x"/>
    <s v="Priyadarshini R"/>
    <m/>
    <s v="lead_1JoDsLwz3xYi9VXbXsKptY1cYW1vX5TrSkZZoPN34vH"/>
    <s v="enParadigm"/>
    <s v="Harmanjit Singh"/>
    <s v="user_sD3YjSs92XKUfD0OPHeo886g6tW6aCM0iUhX5VVUuJi"/>
    <s v="Navin Panjwani"/>
    <s v="2022-05-11 11:44:10.275000+00:00"/>
    <s v="2022-08-02 06:30:06.130000+00:00"/>
    <m/>
    <s v="Bangalore"/>
    <m/>
    <s v="2021-08-16 13:24:01+00:00"/>
    <m/>
    <n v="45"/>
    <m/>
    <m/>
    <m/>
    <m/>
    <m/>
    <m/>
    <m/>
    <m/>
    <m/>
    <m/>
    <m/>
    <s v="IT Services &amp; IT Consulting"/>
    <m/>
    <m/>
    <m/>
    <m/>
    <m/>
    <m/>
    <m/>
    <m/>
    <m/>
    <m/>
    <m/>
    <m/>
    <x v="5"/>
    <m/>
    <s v="user_lwF8ctKa5IyxqATpO2EOw2h0AEPiCMHOgewiH38Ei77"/>
    <s v="Harmanjit Singh"/>
    <m/>
    <m/>
    <s v="July"/>
    <s v="Inbound"/>
    <s v="Inbound via website"/>
    <m/>
    <s v="Employee Count 50"/>
    <m/>
    <s v="Cornerstone Venture Partners Fund"/>
    <m/>
    <s v="2021-08-16 13:26:46.656000+00:00"/>
    <s v="2022-09-07 07:29:45.476000+00:00"/>
    <s v="GMC"/>
  </r>
  <r>
    <s v="Navin Panjwani"/>
    <n v="100000"/>
    <s v="INR"/>
    <n v="0"/>
    <s v="8/20/22"/>
    <s v="Sales"/>
    <s v="stat_1hn9nRJaLbI53NxPuSQgo90kRpbpKsFlwN4oEGNUTdO"/>
    <s v="Lost"/>
    <n v="0"/>
    <s v="OpportunityStatusType.Lost"/>
    <s v="cont_cBpPgT3VowRpkwDCuawOhH2XwjTdEU3BGYGA8h6a22x"/>
    <s v="Priyadarshini R"/>
    <s v="Loop Membership"/>
    <s v="lead_1JoDsLwz3xYi9VXbXsKptY1cYW1vX5TrSkZZoPN34vH"/>
    <s v="enParadigm"/>
    <s v="Harmanjit Singh"/>
    <s v="user_sD3YjSs92XKUfD0OPHeo886g6tW6aCM0iUhX5VVUuJi"/>
    <s v="Navin Panjwani"/>
    <s v="2022-05-11 11:42:51.387000+00:00"/>
    <s v="2022-08-02 06:29:57.566000+00:00"/>
    <m/>
    <s v="Bangalore"/>
    <m/>
    <s v="2021-08-16 13:24:01+00:00"/>
    <m/>
    <n v="45"/>
    <m/>
    <m/>
    <m/>
    <m/>
    <m/>
    <m/>
    <m/>
    <m/>
    <m/>
    <m/>
    <m/>
    <s v="IT Services &amp; IT Consulting"/>
    <m/>
    <m/>
    <m/>
    <m/>
    <m/>
    <m/>
    <m/>
    <m/>
    <m/>
    <m/>
    <m/>
    <m/>
    <x v="5"/>
    <m/>
    <s v="user_lwF8ctKa5IyxqATpO2EOw2h0AEPiCMHOgewiH38Ei77"/>
    <s v="Harmanjit Singh"/>
    <m/>
    <m/>
    <s v="July"/>
    <s v="Inbound"/>
    <s v="Inbound via website"/>
    <m/>
    <s v="Employee Count 50"/>
    <m/>
    <s v="Cornerstone Venture Partners Fund"/>
    <m/>
    <s v="2021-08-16 13:26:46.656000+00:00"/>
    <s v="2022-09-07 07:29:45.476000+00:00"/>
    <m/>
  </r>
  <r>
    <s v="Kashif Ahmad"/>
    <n v="1000000"/>
    <s v="INR"/>
    <n v="0"/>
    <s v="8/20/22"/>
    <s v="Sales"/>
    <s v="stat_kcR4fZg7TU7jjk1jAVua3qGLRS4J5uFayEjK5j02wtv"/>
    <s v="Unqualified"/>
    <n v="0"/>
    <s v="OpportunityStatusType.Lost"/>
    <s v="cont_5P1bOqoD2tPOOJyeuBrYpqRQgK8sdEr1wk5zQYbL7zk"/>
    <s v="Nirmalya Tripathi"/>
    <s v="GMC- Good relationship with existing vendor"/>
    <s v="lead_yZQUE4hkdGQ96kAozxTuI2HtW108nSrycTmDmZlyWGQ"/>
    <s v="Fibro plastic chem"/>
    <s v="Aishwarya Nyayadhish"/>
    <s v="user_LKRhV6rhcBe0uL8u70UUGeDjbMupuho4TaiAOCbT7HT"/>
    <s v="Kashif Ahmad"/>
    <s v="2022-04-11 09:38:17.342000+00:00"/>
    <s v="2022-08-02 06:14:49.061000+00:00"/>
    <m/>
    <s v="Kolkata"/>
    <m/>
    <s v="2021-01-21 13:24:16+00:00"/>
    <m/>
    <n v="230"/>
    <m/>
    <m/>
    <m/>
    <m/>
    <m/>
    <m/>
    <m/>
    <m/>
    <m/>
    <m/>
    <m/>
    <s v="Manufacturing"/>
    <m/>
    <m/>
    <m/>
    <m/>
    <m/>
    <m/>
    <m/>
    <m/>
    <m/>
    <m/>
    <m/>
    <m/>
    <x v="3"/>
    <m/>
    <s v="user_6hRQhcoLhZEDUBYaw3vS7rv6T5582sGfXq4jNRqTfUU"/>
    <s v="Aishwarya Nyayadhish"/>
    <m/>
    <m/>
    <s v="June"/>
    <s v="Inbound"/>
    <s v="Inbound via website"/>
    <m/>
    <s v="Employee Count 230"/>
    <m/>
    <m/>
    <m/>
    <s v="2021-01-21 13:26:58.772000+00:00"/>
    <s v="2022-09-23 12:42:40.149000+00:00"/>
    <m/>
  </r>
  <r>
    <s v="Omkar Ghate"/>
    <n v="400000"/>
    <s v="INR"/>
    <n v="0"/>
    <s v="8/15/22"/>
    <s v="Sales"/>
    <s v="stat_kcR4fZg7TU7jjk1jAVua3qGLRS4J5uFayEjK5j02wtv"/>
    <s v="Unqualified"/>
    <n v="0"/>
    <s v="OpportunityStatusType.Lost"/>
    <m/>
    <m/>
    <s v="Parental"/>
    <s v="lead_LSmdLdKbcsZIudJYm7m7N7MYgiUmQAznxlYuxxeBqKy"/>
    <s v="KUBETRON TECHNOLOGIES PRIVATE LIMITED"/>
    <s v="Omkar Ghate"/>
    <s v="user_9SBRjyF0n4iWuhUdqRyQkFhl2J4uyNKhFWvvJEvunX8"/>
    <s v="Omkar Ghate"/>
    <s v="2022-07-21 06:34:07.604000+00:00"/>
    <s v="2022-08-02 06:04:47.788000+00:00"/>
    <m/>
    <s v="Delhi"/>
    <m/>
    <m/>
    <m/>
    <n v="47"/>
    <m/>
    <m/>
    <m/>
    <m/>
    <m/>
    <m/>
    <m/>
    <m/>
    <m/>
    <m/>
    <m/>
    <s v="IT Services &amp; IT Consulting"/>
    <m/>
    <m/>
    <m/>
    <m/>
    <m/>
    <m/>
    <m/>
    <m/>
    <m/>
    <m/>
    <m/>
    <m/>
    <x v="16"/>
    <m/>
    <s v="user_9SBRjyF0n4iWuhUdqRyQkFhl2J4uyNKhFWvvJEvunX8"/>
    <s v="Omkar Ghate"/>
    <s v="Siddharth Angolkar"/>
    <s v="Nilesh Dhanani"/>
    <m/>
    <s v="Warm Referral"/>
    <m/>
    <m/>
    <m/>
    <m/>
    <m/>
    <m/>
    <s v="2022-05-25 15:41:41.649000+00:00"/>
    <s v="2022-10-19 11:43:39.545000+00:00"/>
    <s v="GMC"/>
  </r>
  <r>
    <s v="Prateek Wadhwa"/>
    <n v="50000"/>
    <s v="INR"/>
    <n v="0"/>
    <s v="8/16/22"/>
    <s v="Sales"/>
    <s v="stat_kcR4fZg7TU7jjk1jAVua3qGLRS4J5uFayEjK5j02wtv"/>
    <s v="Unqualified"/>
    <n v="0"/>
    <s v="OpportunityStatusType.Lost"/>
    <s v="cont_fO1l1UvUE4eQXxJfj5gdxi8cPV7F8BFKMBvJJxiae3E"/>
    <s v="Swamini"/>
    <m/>
    <s v="lead_Wo5GtK4hDoUgSe7Xs1I2XKe3tcgYKabYydlc1S9lvbX"/>
    <s v="Geekay Infotech"/>
    <s v="Prateek Wadhwa"/>
    <s v="user_FdWFezbLzkYQcGsBUsjZO25nr2poK2nRbqV47Rs5Kfm"/>
    <s v="Prateek Wadhwa"/>
    <s v="2022-05-11 11:41:30.181000+00:00"/>
    <s v="2022-08-02 05:57:09.656000+00:00"/>
    <m/>
    <s v="Mumbai"/>
    <m/>
    <m/>
    <m/>
    <n v="120"/>
    <m/>
    <m/>
    <m/>
    <m/>
    <m/>
    <m/>
    <m/>
    <m/>
    <m/>
    <m/>
    <m/>
    <s v="IT Services &amp; IT Consulting"/>
    <m/>
    <m/>
    <m/>
    <m/>
    <m/>
    <m/>
    <m/>
    <m/>
    <m/>
    <m/>
    <m/>
    <m/>
    <x v="14"/>
    <m/>
    <s v="user_FdWFezbLzkYQcGsBUsjZO25nr2poK2nRbqV47Rs5Kfm"/>
    <s v="Prateek Wadhwa"/>
    <m/>
    <m/>
    <s v="August"/>
    <s v="Gated Content"/>
    <s v="Mr. E"/>
    <m/>
    <s v="Employee Wellness Handbook"/>
    <m/>
    <m/>
    <m/>
    <s v="2022-05-10 07:04:51.443000+00:00"/>
    <s v="2022-09-09 11:34:51.570000+00:00"/>
    <s v="GPA"/>
  </r>
  <r>
    <s v="Vivek Singh"/>
    <n v="500000"/>
    <s v="INR"/>
    <n v="0"/>
    <s v="7/31/22"/>
    <s v="Sales"/>
    <s v="stat_1hn9nRJaLbI53NxPuSQgo90kRpbpKsFlwN4oEGNUTdO"/>
    <s v="Lost"/>
    <n v="0"/>
    <s v="OpportunityStatusType.Lost"/>
    <m/>
    <m/>
    <m/>
    <s v="lead_o5IYDL84EOAN27E5IlOGvPFqZSvAyx2gjlOKBnlw1EZ"/>
    <s v="Shenzyn"/>
    <s v="Satyajit Chati"/>
    <s v="user_6dalmZ7hmWD47jhCVGdU1SSEcFMsz9rWtW2jPORgJvj"/>
    <s v="Vivek Singh"/>
    <s v="2022-06-03 09:26:34.762000+00:00"/>
    <s v="2022-08-01 18:07:45.286000+00:00"/>
    <m/>
    <s v="Bangalore"/>
    <m/>
    <m/>
    <m/>
    <n v="34"/>
    <m/>
    <m/>
    <m/>
    <m/>
    <m/>
    <m/>
    <m/>
    <m/>
    <m/>
    <m/>
    <m/>
    <s v="Others"/>
    <m/>
    <m/>
    <m/>
    <m/>
    <m/>
    <m/>
    <m/>
    <m/>
    <m/>
    <m/>
    <m/>
    <m/>
    <x v="5"/>
    <m/>
    <s v="user_5IQTpX6DsnoeoDfxqzqojpVoQLXPh68nhDjLS5ETjYj"/>
    <s v="Satyajit Chati"/>
    <m/>
    <m/>
    <s v="July"/>
    <s v="Cold Call"/>
    <s v="Lusha"/>
    <m/>
    <s v="Glengarry"/>
    <m/>
    <m/>
    <m/>
    <s v="2022-02-04 11:11:49.436000+00:00"/>
    <s v="2022-10-12 04:26:25.539000+00:00"/>
    <m/>
  </r>
  <r>
    <s v="Omkar Ghate"/>
    <n v="500000"/>
    <s v="INR"/>
    <n v="0"/>
    <s v="8/15/22"/>
    <s v="Sales"/>
    <s v="stat_kcR4fZg7TU7jjk1jAVua3qGLRS4J5uFayEjK5j02wtv"/>
    <s v="Unqualified"/>
    <n v="0"/>
    <s v="OpportunityStatusType.Lost"/>
    <m/>
    <m/>
    <s v="Parental (Fresh)"/>
    <s v="lead_Pr47UU4Li9PDIvEvBXwDEsHTb7XOUWIXU7ayaRZhbnW"/>
    <s v="Kodo Technologies Private Limited"/>
    <s v="Bhairavi Jog"/>
    <s v="user_9SBRjyF0n4iWuhUdqRyQkFhl2J4uyNKhFWvvJEvunX8"/>
    <s v="Omkar Ghate"/>
    <s v="2022-05-12 11:57:13.606000+00:00"/>
    <s v="2022-08-02 05:31:38.264000+00:00"/>
    <m/>
    <s v="Mumbai"/>
    <m/>
    <m/>
    <m/>
    <n v="26"/>
    <m/>
    <m/>
    <m/>
    <m/>
    <m/>
    <m/>
    <m/>
    <m/>
    <m/>
    <m/>
    <m/>
    <s v="Consumer Goods &amp; Electronics"/>
    <m/>
    <m/>
    <m/>
    <m/>
    <m/>
    <m/>
    <m/>
    <m/>
    <m/>
    <m/>
    <m/>
    <m/>
    <x v="3"/>
    <m/>
    <s v="user_228eUmsdKIb9OItgmiDq1zD4aPZ1eqiapbaLAGeBf8g"/>
    <s v="Bhairavi Jog"/>
    <m/>
    <m/>
    <m/>
    <s v="Gated Content"/>
    <m/>
    <m/>
    <s v="Downloaded the guide: Designing employee healthcare plan"/>
    <m/>
    <m/>
    <m/>
    <s v="2021-11-07 05:27:15.524000+00:00"/>
    <s v="2022-08-25 10:58:53.809000+00:00"/>
    <m/>
  </r>
  <r>
    <s v="Prateek Wadhwa"/>
    <n v="500000"/>
    <s v="INR"/>
    <n v="0"/>
    <s v="8/16/22"/>
    <s v="Sales"/>
    <s v="stat_kcR4fZg7TU7jjk1jAVua3qGLRS4J5uFayEjK5j02wtv"/>
    <s v="Unqualified"/>
    <n v="0"/>
    <s v="OpportunityStatusType.Lost"/>
    <s v="cont_fO1l1UvUE4eQXxJfj5gdxi8cPV7F8BFKMBvJJxiae3E"/>
    <s v="Swamini"/>
    <m/>
    <s v="lead_Wo5GtK4hDoUgSe7Xs1I2XKe3tcgYKabYydlc1S9lvbX"/>
    <s v="Geekay Infotech"/>
    <s v="Prateek Wadhwa"/>
    <s v="user_FdWFezbLzkYQcGsBUsjZO25nr2poK2nRbqV47Rs5Kfm"/>
    <s v="Prateek Wadhwa"/>
    <s v="2022-05-11 11:39:44.241000+00:00"/>
    <s v="2022-08-02 05:57:01.683000+00:00"/>
    <m/>
    <s v="Mumbai"/>
    <m/>
    <m/>
    <m/>
    <n v="120"/>
    <m/>
    <m/>
    <m/>
    <m/>
    <m/>
    <m/>
    <m/>
    <m/>
    <m/>
    <m/>
    <m/>
    <s v="IT Services &amp; IT Consulting"/>
    <m/>
    <m/>
    <m/>
    <m/>
    <m/>
    <m/>
    <m/>
    <m/>
    <m/>
    <m/>
    <m/>
    <m/>
    <x v="14"/>
    <m/>
    <s v="user_FdWFezbLzkYQcGsBUsjZO25nr2poK2nRbqV47Rs5Kfm"/>
    <s v="Prateek Wadhwa"/>
    <m/>
    <m/>
    <s v="August"/>
    <s v="Gated Content"/>
    <s v="Mr. E"/>
    <m/>
    <s v="Employee Wellness Handbook"/>
    <m/>
    <m/>
    <m/>
    <s v="2022-05-10 07:04:51.443000+00:00"/>
    <s v="2022-09-09 11:34:51.570000+00:00"/>
    <s v="GMC"/>
  </r>
  <r>
    <s v="Vrushali Kummar"/>
    <n v="1300000"/>
    <s v="INR"/>
    <n v="100"/>
    <d v="2022-01-08T00:00:00"/>
    <s v="Sales"/>
    <s v="stat_OZRiD1474QRJIpvnjHCZfiIvKcVD6mIKSSTzg8SwDVx"/>
    <s v="Won- Payment Completed"/>
    <n v="1"/>
    <s v="OpportunityStatusType.Won"/>
    <m/>
    <m/>
    <s v="GMC"/>
    <s v="lead_QVMbuY2WkXiGIsixlcOPA5eKxBq23pza1C7kfJxporw"/>
    <s v="Hyatt Regency"/>
    <s v="Bhairavi Jog"/>
    <s v="user_TZzywQwym26DjuswO479pxRhNKX152z8X1haCx2vcst"/>
    <s v="Vrushali Kummar"/>
    <s v="2022-07-19 10:54:39.122000+00:00"/>
    <s v="2022-08-01 15:21:11.888000+00:00"/>
    <m/>
    <s v="Pune"/>
    <m/>
    <m/>
    <m/>
    <n v="300"/>
    <m/>
    <m/>
    <m/>
    <m/>
    <m/>
    <m/>
    <m/>
    <m/>
    <m/>
    <m/>
    <m/>
    <s v="Hospitality &amp; Travel"/>
    <m/>
    <m/>
    <m/>
    <m/>
    <m/>
    <m/>
    <m/>
    <m/>
    <m/>
    <m/>
    <m/>
    <m/>
    <x v="3"/>
    <m/>
    <s v="user_228eUmsdKIb9OItgmiDq1zD4aPZ1eqiapbaLAGeBf8g"/>
    <s v="Bhairavi Jog"/>
    <s v="Snehal Mane"/>
    <m/>
    <s v="July"/>
    <s v="Cold Call"/>
    <m/>
    <m/>
    <m/>
    <m/>
    <m/>
    <m/>
    <s v="2022-07-19 10:22:53.104000+00:00"/>
    <s v="2022-10-18 07:18:26.410000+00:00"/>
    <s v="GMC"/>
  </r>
  <r>
    <s v="Vivek Singh"/>
    <n v="100000"/>
    <s v="INR"/>
    <n v="50"/>
    <s v="9/30/22"/>
    <s v="Sales"/>
    <s v="stat_Bh0lNV2usJkCLD6fjWneAqpmASEbmvomDaal7U02FV1"/>
    <s v="Demo Scheduled"/>
    <n v="0"/>
    <s v="OpportunityStatusType.Active"/>
    <s v="cont_MIiHEPOFdxeFc69oQxf3esB8AW3EjMN2tWmyHjNSdeC"/>
    <s v="Stella"/>
    <s v="GMC - Fresh; Employee only"/>
    <s v="lead_ADTvFLlXLuk4xtWOztHckbQzIeVsCZbXGcz7HfP30Lz"/>
    <s v="Inflexion Infotech"/>
    <s v="Shreenath Bhat"/>
    <s v="user_6dalmZ7hmWD47jhCVGdU1SSEcFMsz9rWtW2jPORgJvj"/>
    <s v="Vivek Singh"/>
    <s v="2022-07-18 09:23:03.494000+00:00"/>
    <s v="2022-08-01 18:05:54.988000+00:00"/>
    <m/>
    <s v="Bangalore"/>
    <m/>
    <m/>
    <m/>
    <n v="35"/>
    <m/>
    <m/>
    <m/>
    <m/>
    <m/>
    <m/>
    <m/>
    <m/>
    <m/>
    <m/>
    <m/>
    <s v="IT Services &amp; IT Consulting"/>
    <m/>
    <m/>
    <m/>
    <m/>
    <m/>
    <m/>
    <m/>
    <m/>
    <m/>
    <m/>
    <m/>
    <m/>
    <x v="3"/>
    <m/>
    <s v="user_PApNwMjp7lPIEBp7acretouakdtYNVHpPO9ja9KoR5D"/>
    <s v="Pallab Gupta"/>
    <s v="Siddharth Angolkar"/>
    <m/>
    <m/>
    <s v="Gated Content"/>
    <m/>
    <m/>
    <s v="Employee Wellness Handbook"/>
    <m/>
    <m/>
    <m/>
    <s v="2022-01-18 05:34:54.282000+00:00"/>
    <s v="2022-10-20 09:30:25.933000+00:00"/>
    <s v="GMC"/>
  </r>
  <r>
    <s v="Vivek Singh"/>
    <n v="3000000"/>
    <s v="INR"/>
    <n v="0"/>
    <d v="2022-05-08T00:00:00"/>
    <s v="Sales"/>
    <s v="stat_kcR4fZg7TU7jjk1jAVua3qGLRS4J5uFayEjK5j02wtv"/>
    <s v="Unqualified"/>
    <n v="0"/>
    <s v="OpportunityStatusType.Lost"/>
    <m/>
    <m/>
    <m/>
    <s v="lead_K7jt9BopADV5zDF2Hd4ChA8v6GnW2lmHNU0EI282PwS"/>
    <s v="Cadmaxx Solutions Pvt Ltd"/>
    <s v="Satyajit Chati"/>
    <s v="user_6dalmZ7hmWD47jhCVGdU1SSEcFMsz9rWtW2jPORgJvj"/>
    <s v="Vivek Singh"/>
    <s v="2022-07-19 08:23:41.865000+00:00"/>
    <s v="2022-08-01 18:03:20.316000+00:00"/>
    <m/>
    <s v="Bangalore"/>
    <m/>
    <m/>
    <m/>
    <n v="260"/>
    <m/>
    <m/>
    <m/>
    <m/>
    <m/>
    <m/>
    <m/>
    <m/>
    <m/>
    <m/>
    <m/>
    <s v="IT Services &amp; IT Consulting"/>
    <m/>
    <m/>
    <m/>
    <m/>
    <m/>
    <m/>
    <m/>
    <m/>
    <m/>
    <m/>
    <m/>
    <m/>
    <x v="5"/>
    <m/>
    <s v="user_5IQTpX6DsnoeoDfxqzqojpVoQLXPh68nhDjLS5ETjYj"/>
    <s v="Satyajit Chati"/>
    <m/>
    <m/>
    <s v="August"/>
    <s v="Cold Call"/>
    <m/>
    <m/>
    <m/>
    <m/>
    <m/>
    <m/>
    <s v="2022-03-04 10:22:59.842000+00:00"/>
    <s v="2022-09-12 08:59:31.302000+00:00"/>
    <m/>
  </r>
  <r>
    <s v="Kashif Ahmad"/>
    <n v="200000"/>
    <s v="INR"/>
    <n v="0"/>
    <d v="2022-05-07T00:00:00"/>
    <s v="Sales"/>
    <s v="stat_kcR4fZg7TU7jjk1jAVua3qGLRS4J5uFayEjK5j02wtv"/>
    <s v="Unqualified"/>
    <n v="0"/>
    <s v="OpportunityStatusType.Lost"/>
    <s v="cont_494aP5wnaIrkTqrKcSdYDZGfjSF37mUgVnGgfYEO0iz"/>
    <s v="Geeta Saini"/>
    <s v="Already Renewed"/>
    <s v="lead_iLMvfJrAJROjuSNDk7Iz7I0Qscbw3BOyWXGU3TZt0F8"/>
    <s v="TECSIDEL INDIA PRIVATE LIMITED"/>
    <s v="Manish Balpande"/>
    <s v="user_LKRhV6rhcBe0uL8u70UUGeDjbMupuho4TaiAOCbT7HT"/>
    <s v="Kashif Ahmad"/>
    <s v="2022-01-27 11:40:55.356000+00:00"/>
    <s v="2022-08-01 14:26:45.828000+00:00"/>
    <m/>
    <s v="Gurgaon"/>
    <m/>
    <m/>
    <m/>
    <n v="66"/>
    <m/>
    <m/>
    <m/>
    <m/>
    <m/>
    <m/>
    <m/>
    <m/>
    <m/>
    <m/>
    <m/>
    <s v="IT Services &amp; IT Consulting"/>
    <m/>
    <m/>
    <m/>
    <m/>
    <m/>
    <m/>
    <m/>
    <m/>
    <m/>
    <m/>
    <m/>
    <m/>
    <x v="3"/>
    <m/>
    <s v="user_5IQTpX6DsnoeoDfxqzqojpVoQLXPh68nhDjLS5ETjYj"/>
    <s v="Satyajit Chati"/>
    <m/>
    <m/>
    <s v="August; July"/>
    <s v="Cold Call"/>
    <m/>
    <m/>
    <s v="Rakesh TPA"/>
    <m/>
    <m/>
    <m/>
    <s v="2022-01-13 13:57:32.961000+00:00"/>
    <s v="2022-10-19 12:03:45.220000+00:00"/>
    <s v="GPA"/>
  </r>
  <r>
    <s v="Sonal Paithankar"/>
    <n v="1000000"/>
    <s v="INR"/>
    <n v="0"/>
    <s v="7/31/22"/>
    <s v="Sales"/>
    <s v="stat_1hn9nRJaLbI53NxPuSQgo90kRpbpKsFlwN4oEGNUTdO"/>
    <s v="Lost"/>
    <n v="0"/>
    <s v="OpportunityStatusType.Lost"/>
    <m/>
    <m/>
    <s v="App Benefits"/>
    <s v="lead_lNOgyYFu9gdmG32yCirgyQi2QXBsFhfVIKrlSD1OTMU"/>
    <s v="Trianz"/>
    <s v="Aditya Binani"/>
    <s v="user_Iwn6da5WKkZqwUySK0oUuCb72pFP5WEm4zAb92ijqFe"/>
    <s v="Sonal Paithankar"/>
    <s v="2022-06-16 10:36:10.075000+00:00"/>
    <s v="2022-08-01 14:31:14.401000+00:00"/>
    <m/>
    <s v="Bangalore"/>
    <m/>
    <m/>
    <m/>
    <n v="1539"/>
    <m/>
    <m/>
    <m/>
    <m/>
    <m/>
    <m/>
    <m/>
    <m/>
    <m/>
    <m/>
    <m/>
    <s v="Professional Services"/>
    <m/>
    <m/>
    <m/>
    <m/>
    <m/>
    <m/>
    <m/>
    <m/>
    <m/>
    <m/>
    <m/>
    <m/>
    <x v="3"/>
    <m/>
    <s v="user_g5Yw4Z4XnIbmcGhJO80vdtFdd5ElcDlgYO3q8l82ODn"/>
    <s v="Aditya Binani"/>
    <m/>
    <m/>
    <s v="August; July"/>
    <s v="Cold Call"/>
    <m/>
    <m/>
    <m/>
    <m/>
    <m/>
    <m/>
    <s v="2022-01-31 05:10:30.408000+00:00"/>
    <s v="2022-10-20 10:16:19.828000+00:00"/>
    <m/>
  </r>
  <r>
    <s v="Kashif Ahmad"/>
    <n v="700000"/>
    <s v="INR"/>
    <n v="0"/>
    <d v="2022-05-07T00:00:00"/>
    <s v="Sales"/>
    <s v="stat_kcR4fZg7TU7jjk1jAVua3qGLRS4J5uFayEjK5j02wtv"/>
    <s v="Unqualified"/>
    <n v="0"/>
    <s v="OpportunityStatusType.Lost"/>
    <s v="cont_494aP5wnaIrkTqrKcSdYDZGfjSF37mUgVnGgfYEO0iz"/>
    <s v="Geeta Saini"/>
    <s v="Not looking for it as of now"/>
    <s v="lead_iLMvfJrAJROjuSNDk7Iz7I0Qscbw3BOyWXGU3TZt0F8"/>
    <s v="TECSIDEL INDIA PRIVATE LIMITED"/>
    <s v="Manish Balpande"/>
    <s v="user_LKRhV6rhcBe0uL8u70UUGeDjbMupuho4TaiAOCbT7HT"/>
    <s v="Kashif Ahmad"/>
    <s v="2022-01-27 11:39:49.782000+00:00"/>
    <s v="2022-08-01 14:27:05.777000+00:00"/>
    <m/>
    <s v="Gurgaon"/>
    <m/>
    <m/>
    <m/>
    <n v="66"/>
    <m/>
    <m/>
    <m/>
    <m/>
    <m/>
    <m/>
    <m/>
    <m/>
    <m/>
    <m/>
    <m/>
    <s v="IT Services &amp; IT Consulting"/>
    <m/>
    <m/>
    <m/>
    <m/>
    <m/>
    <m/>
    <m/>
    <m/>
    <m/>
    <m/>
    <m/>
    <m/>
    <x v="3"/>
    <m/>
    <s v="user_5IQTpX6DsnoeoDfxqzqojpVoQLXPh68nhDjLS5ETjYj"/>
    <s v="Satyajit Chati"/>
    <m/>
    <m/>
    <s v="August; July"/>
    <s v="Cold Call"/>
    <m/>
    <m/>
    <s v="Rakesh TPA"/>
    <m/>
    <m/>
    <m/>
    <s v="2022-01-13 13:57:32.961000+00:00"/>
    <s v="2022-10-19 12:03:45.220000+00:00"/>
    <s v="GTL"/>
  </r>
  <r>
    <s v="Chetan Kumar"/>
    <n v="1600000"/>
    <s v="INR"/>
    <n v="0"/>
    <s v="7/27/22"/>
    <s v="Sales"/>
    <s v="stat_1hn9nRJaLbI53NxPuSQgo90kRpbpKsFlwN4oEGNUTdO"/>
    <s v="Lost"/>
    <n v="0"/>
    <s v="OpportunityStatusType.Lost"/>
    <m/>
    <m/>
    <s v="GMC (Renewal)"/>
    <s v="lead_8paU88uY5L8ffuSRyBqNO6nRXjx0awYVRT6xRahD7cE"/>
    <s v="Courtyard by Marriott Mumbai/KANAKIA HOTELS&amp; RESORTS PRIVATE LIMITED"/>
    <s v="Bhairavi Jog"/>
    <s v="user_Iwn6da5WKkZqwUySK0oUuCb72pFP5WEm4zAb92ijqFe"/>
    <s v="Sonal Paithankar"/>
    <s v="2022-05-02 11:11:23.972000+00:00"/>
    <s v="2022-08-01 14:26:13.638000+00:00"/>
    <m/>
    <s v="Mumbai"/>
    <m/>
    <m/>
    <m/>
    <n v="375"/>
    <m/>
    <m/>
    <m/>
    <m/>
    <m/>
    <m/>
    <m/>
    <m/>
    <m/>
    <m/>
    <m/>
    <s v="Health, Wellness &amp; Fitness"/>
    <m/>
    <m/>
    <m/>
    <m/>
    <m/>
    <m/>
    <m/>
    <m/>
    <m/>
    <m/>
    <m/>
    <m/>
    <x v="14"/>
    <m/>
    <s v="user_228eUmsdKIb9OItgmiDq1zD4aPZ1eqiapbaLAGeBf8g"/>
    <s v="Bhairavi Jog"/>
    <m/>
    <m/>
    <s v="January; July"/>
    <s v="Cold Call"/>
    <s v="Naukri.com"/>
    <m/>
    <m/>
    <m/>
    <m/>
    <m/>
    <s v="2022-01-31 10:19:09.508000+00:00"/>
    <s v="2022-10-17 12:11:37.229000+00:00"/>
    <s v="GMC"/>
  </r>
  <r>
    <s v="Naveen Kumar"/>
    <n v="5000000"/>
    <s v="INR"/>
    <n v="0"/>
    <d v="2022-09-08T00:00:00"/>
    <s v="Sales"/>
    <s v="stat_kcR4fZg7TU7jjk1jAVua3qGLRS4J5uFayEjK5j02wtv"/>
    <s v="Unqualified"/>
    <n v="0"/>
    <s v="OpportunityStatusType.Lost"/>
    <s v="cont_pKL8vxMUByU9EYOYRbPCATFhHGztzbZEbo9BJJay25b"/>
    <s v="Meenakshi Yadav"/>
    <m/>
    <s v="lead_anjK5scQNBdXEu5A4rsJFtIRslqTRpRKcaIUcqIiHVC"/>
    <s v="Rapido"/>
    <s v="Prateek Wadhwa"/>
    <s v="user_Iwn6da5WKkZqwUySK0oUuCb72pFP5WEm4zAb92ijqFe"/>
    <s v="Sonal Paithankar"/>
    <s v="2022-05-30 11:21:53.536000+00:00"/>
    <s v="2022-08-01 14:14:56.939000+00:00"/>
    <m/>
    <s v="Bangalore"/>
    <m/>
    <m/>
    <m/>
    <n v="1975"/>
    <m/>
    <m/>
    <m/>
    <m/>
    <m/>
    <m/>
    <m/>
    <s v="PAID_SOCIAL"/>
    <m/>
    <m/>
    <m/>
    <s v="IT Services &amp; IT Consulting"/>
    <m/>
    <m/>
    <m/>
    <m/>
    <m/>
    <m/>
    <m/>
    <m/>
    <m/>
    <m/>
    <m/>
    <m/>
    <x v="28"/>
    <m/>
    <s v="user_FdWFezbLzkYQcGsBUsjZO25nr2poK2nRbqV47Rs5Kfm"/>
    <s v="Prateek Wadhwa"/>
    <m/>
    <m/>
    <s v="August"/>
    <s v="Gated Content"/>
    <s v="Lusha"/>
    <m/>
    <s v="Employee Wellness Trends in 2022"/>
    <m/>
    <m/>
    <m/>
    <s v="2021-09-02 09:04:53.583000+00:00"/>
    <s v="2022-10-20 02:39:54.338000+00:00"/>
    <s v="GMC"/>
  </r>
  <r>
    <s v="Naveen Kumar"/>
    <n v="100000"/>
    <s v="INR"/>
    <n v="0"/>
    <s v="7/31/22"/>
    <s v="Sales"/>
    <s v="stat_1hn9nRJaLbI53NxPuSQgo90kRpbpKsFlwN4oEGNUTdO"/>
    <s v="Lost"/>
    <n v="0"/>
    <s v="OpportunityStatusType.Lost"/>
    <s v="cont_2i0ULw15l0AjnYOxsAZO6RnqllAIeUSspB55wimqrlP"/>
    <s v="Yogesh Ghodekar"/>
    <s v="GPA ren - With Oriental"/>
    <s v="lead_EDLUiZAF2KGjSDTHsfmxb2tVj439zyyTSuxNLuIv3uN"/>
    <s v="Sika India"/>
    <s v="Gauri Jori"/>
    <s v="user_Iwn6da5WKkZqwUySK0oUuCb72pFP5WEm4zAb92ijqFe"/>
    <s v="Sonal Paithankar"/>
    <s v="2022-06-14 06:10:16.314000+00:00"/>
    <s v="2022-08-01 14:13:22.941000+00:00"/>
    <m/>
    <s v="Mumbai"/>
    <m/>
    <m/>
    <m/>
    <n v="120"/>
    <m/>
    <m/>
    <m/>
    <m/>
    <m/>
    <m/>
    <m/>
    <m/>
    <m/>
    <m/>
    <m/>
    <s v="Chemical"/>
    <m/>
    <m/>
    <m/>
    <m/>
    <m/>
    <m/>
    <m/>
    <m/>
    <m/>
    <m/>
    <m/>
    <m/>
    <x v="8"/>
    <m/>
    <s v="user_5YHA1ZU4iP896lD1YJehdJcMx7ZEgWCpulT4T2c3pJ3"/>
    <s v="Gauri Jori"/>
    <m/>
    <m/>
    <s v="July"/>
    <s v="Cold Call"/>
    <s v="Naukri.com"/>
    <m/>
    <m/>
    <m/>
    <m/>
    <m/>
    <s v="2021-04-19 18:29:33.333000+00:00"/>
    <s v="2022-09-08 05:33:29.976000+00:00"/>
    <m/>
  </r>
  <r>
    <s v="Naveen Kumar"/>
    <n v="2200000"/>
    <s v="INR"/>
    <n v="0"/>
    <s v="7/31/22"/>
    <s v="Sales"/>
    <s v="stat_1hn9nRJaLbI53NxPuSQgo90kRpbpKsFlwN4oEGNUTdO"/>
    <s v="Lost"/>
    <n v="0"/>
    <s v="OpportunityStatusType.Lost"/>
    <m/>
    <m/>
    <s v="Parental policy ren - With Oriental"/>
    <s v="lead_EDLUiZAF2KGjSDTHsfmxb2tVj439zyyTSuxNLuIv3uN"/>
    <s v="Sika India"/>
    <s v="Gauri Jori"/>
    <s v="user_Iwn6da5WKkZqwUySK0oUuCb72pFP5WEm4zAb92ijqFe"/>
    <s v="Sonal Paithankar"/>
    <s v="2022-06-14 06:09:46.796000+00:00"/>
    <s v="2022-08-01 14:12:57.093000+00:00"/>
    <m/>
    <s v="Mumbai"/>
    <m/>
    <m/>
    <m/>
    <n v="120"/>
    <m/>
    <m/>
    <m/>
    <m/>
    <m/>
    <m/>
    <m/>
    <m/>
    <m/>
    <m/>
    <m/>
    <s v="Chemical"/>
    <m/>
    <m/>
    <m/>
    <m/>
    <m/>
    <m/>
    <m/>
    <m/>
    <m/>
    <m/>
    <m/>
    <m/>
    <x v="8"/>
    <m/>
    <s v="user_5YHA1ZU4iP896lD1YJehdJcMx7ZEgWCpulT4T2c3pJ3"/>
    <s v="Gauri Jori"/>
    <m/>
    <m/>
    <s v="July"/>
    <s v="Cold Call"/>
    <s v="Naukri.com"/>
    <m/>
    <m/>
    <m/>
    <m/>
    <m/>
    <s v="2021-04-19 18:29:33.333000+00:00"/>
    <s v="2022-09-08 05:33:29.976000+00:00"/>
    <m/>
  </r>
  <r>
    <s v="Naveen Kumar"/>
    <n v="3800000"/>
    <s v="INR"/>
    <n v="0"/>
    <s v="7/31/22"/>
    <s v="Sales"/>
    <s v="stat_1hn9nRJaLbI53NxPuSQgo90kRpbpKsFlwN4oEGNUTdO"/>
    <s v="Lost"/>
    <n v="0"/>
    <s v="OpportunityStatusType.Lost"/>
    <s v="cont_2i0ULw15l0AjnYOxsAZO6RnqllAIeUSspB55wimqrlP"/>
    <s v="Yogesh Ghodekar"/>
    <s v="GMC ren - Gone ahead with Oriental"/>
    <s v="lead_EDLUiZAF2KGjSDTHsfmxb2tVj439zyyTSuxNLuIv3uN"/>
    <s v="Sika India"/>
    <s v="Gauri Jori"/>
    <s v="user_Iwn6da5WKkZqwUySK0oUuCb72pFP5WEm4zAb92ijqFe"/>
    <s v="Sonal Paithankar"/>
    <s v="2022-06-14 06:09:08.696000+00:00"/>
    <s v="2022-08-01 14:11:48.215000+00:00"/>
    <m/>
    <s v="Mumbai"/>
    <m/>
    <m/>
    <m/>
    <n v="120"/>
    <m/>
    <m/>
    <m/>
    <m/>
    <m/>
    <m/>
    <m/>
    <m/>
    <m/>
    <m/>
    <m/>
    <s v="Chemical"/>
    <m/>
    <m/>
    <m/>
    <m/>
    <m/>
    <m/>
    <m/>
    <m/>
    <m/>
    <m/>
    <m/>
    <m/>
    <x v="8"/>
    <m/>
    <s v="user_5YHA1ZU4iP896lD1YJehdJcMx7ZEgWCpulT4T2c3pJ3"/>
    <s v="Gauri Jori"/>
    <m/>
    <m/>
    <s v="July"/>
    <s v="Cold Call"/>
    <s v="Naukri.com"/>
    <m/>
    <m/>
    <m/>
    <m/>
    <m/>
    <s v="2021-04-19 18:29:33.333000+00:00"/>
    <s v="2022-09-08 05:33:29.976000+00:00"/>
    <m/>
  </r>
  <r>
    <s v="Vrushali Kummar"/>
    <n v="80000"/>
    <s v="INR"/>
    <n v="0"/>
    <d v="2022-01-08T00:00:00"/>
    <s v="Sales"/>
    <s v="stat_1hn9nRJaLbI53NxPuSQgo90kRpbpKsFlwN4oEGNUTdO"/>
    <s v="Lost"/>
    <n v="0"/>
    <s v="OpportunityStatusType.Lost"/>
    <m/>
    <m/>
    <s v="GPA- Renewal"/>
    <s v="lead_hKYZkTH1qT4ZP3FotFqv606QQL8fWik6ec5IIgh1kDb"/>
    <s v="Clarion Technologies Pvt Ltd"/>
    <s v="Bhairavi Jog"/>
    <s v="user_TZzywQwym26DjuswO479pxRhNKX152z8X1haCx2vcst"/>
    <s v="Vrushali Kummar"/>
    <s v="2022-07-29 11:53:58.841000+00:00"/>
    <s v="2022-08-01 13:45:17.540000+00:00"/>
    <m/>
    <s v="Pune"/>
    <m/>
    <s v="2020-08-20 09:04:46+00:00"/>
    <m/>
    <n v="600"/>
    <m/>
    <m/>
    <m/>
    <m/>
    <m/>
    <m/>
    <m/>
    <s v="PAID_SOCIAL"/>
    <m/>
    <m/>
    <m/>
    <s v="IT Services &amp; IT Consulting"/>
    <m/>
    <m/>
    <m/>
    <m/>
    <m/>
    <m/>
    <m/>
    <m/>
    <m/>
    <m/>
    <m/>
    <m/>
    <x v="14"/>
    <m/>
    <s v="user_228eUmsdKIb9OItgmiDq1zD4aPZ1eqiapbaLAGeBf8g"/>
    <s v="Bhairavi Jog"/>
    <m/>
    <m/>
    <s v="August"/>
    <s v="Cold Call"/>
    <s v="Mr. E"/>
    <m/>
    <s v="Nameless Lead"/>
    <m/>
    <m/>
    <m/>
    <s v="2020-12-06 09:47:02.074000+00:00"/>
    <s v="2022-09-16 09:10:23.698000+00:00"/>
    <s v="GPA"/>
  </r>
  <r>
    <s v="Chetan Kumar"/>
    <n v="200000"/>
    <s v="INR"/>
    <n v="0"/>
    <s v="8/31/22"/>
    <s v="Sales"/>
    <s v="stat_kcR4fZg7TU7jjk1jAVua3qGLRS4J5uFayEjK5j02wtv"/>
    <s v="Unqualified"/>
    <n v="0"/>
    <s v="OpportunityStatusType.Lost"/>
    <m/>
    <m/>
    <s v="GPA"/>
    <s v="lead_bLwWftoRNEx2xAt9rFQumnUgFLPLkdJnHF4XVQrs43E"/>
    <s v="Tuaman"/>
    <s v="Aditya Binani"/>
    <s v="user_Iwn6da5WKkZqwUySK0oUuCb72pFP5WEm4zAb92ijqFe"/>
    <s v="Sonal Paithankar"/>
    <s v="2022-06-13 07:53:18.711000+00:00"/>
    <s v="2022-08-01 13:04:15.583000+00:00"/>
    <m/>
    <s v="Kolkata"/>
    <m/>
    <m/>
    <m/>
    <n v="500"/>
    <m/>
    <m/>
    <m/>
    <m/>
    <m/>
    <m/>
    <m/>
    <m/>
    <m/>
    <m/>
    <m/>
    <s v="Construction &amp; Real Estate"/>
    <m/>
    <m/>
    <m/>
    <m/>
    <m/>
    <m/>
    <m/>
    <m/>
    <m/>
    <m/>
    <m/>
    <m/>
    <x v="3"/>
    <m/>
    <s v="user_g5Yw4Z4XnIbmcGhJO80vdtFdd5ElcDlgYO3q8l82ODn"/>
    <s v="Aditya Binani"/>
    <m/>
    <m/>
    <s v="September"/>
    <m/>
    <m/>
    <m/>
    <s v="Lead Magnet Lead"/>
    <m/>
    <m/>
    <m/>
    <s v="2021-09-16 06:30:32.095000+00:00"/>
    <s v="2022-09-23 11:22:50.357000+00:00"/>
    <m/>
  </r>
  <r>
    <s v="Chetan Kumar"/>
    <n v="2500000"/>
    <s v="INR"/>
    <n v="0"/>
    <s v="8/31/22"/>
    <s v="Sales"/>
    <s v="stat_kcR4fZg7TU7jjk1jAVua3qGLRS4J5uFayEjK5j02wtv"/>
    <s v="Unqualified"/>
    <n v="0"/>
    <s v="OpportunityStatusType.Lost"/>
    <m/>
    <m/>
    <s v="GMC"/>
    <s v="lead_bLwWftoRNEx2xAt9rFQumnUgFLPLkdJnHF4XVQrs43E"/>
    <s v="Tuaman"/>
    <s v="Aditya Binani"/>
    <s v="user_Iwn6da5WKkZqwUySK0oUuCb72pFP5WEm4zAb92ijqFe"/>
    <s v="Sonal Paithankar"/>
    <s v="2022-06-13 07:53:06.091000+00:00"/>
    <s v="2022-08-01 13:04:09.050000+00:00"/>
    <m/>
    <s v="Kolkata"/>
    <m/>
    <m/>
    <m/>
    <n v="500"/>
    <m/>
    <m/>
    <m/>
    <m/>
    <m/>
    <m/>
    <m/>
    <m/>
    <m/>
    <m/>
    <m/>
    <s v="Construction &amp; Real Estate"/>
    <m/>
    <m/>
    <m/>
    <m/>
    <m/>
    <m/>
    <m/>
    <m/>
    <m/>
    <m/>
    <m/>
    <m/>
    <x v="3"/>
    <m/>
    <s v="user_g5Yw4Z4XnIbmcGhJO80vdtFdd5ElcDlgYO3q8l82ODn"/>
    <s v="Aditya Binani"/>
    <m/>
    <m/>
    <s v="September"/>
    <m/>
    <m/>
    <m/>
    <s v="Lead Magnet Lead"/>
    <m/>
    <m/>
    <m/>
    <s v="2021-09-16 06:30:32.095000+00:00"/>
    <s v="2022-09-23 11:22:50.357000+00:00"/>
    <m/>
  </r>
  <r>
    <s v="Vrushali Kummar"/>
    <n v="5500000"/>
    <s v="INR"/>
    <n v="0"/>
    <d v="2022-01-08T00:00:00"/>
    <s v="Sales"/>
    <s v="stat_1hn9nRJaLbI53NxPuSQgo90kRpbpKsFlwN4oEGNUTdO"/>
    <s v="Lost"/>
    <n v="0"/>
    <s v="OpportunityStatusType.Lost"/>
    <m/>
    <m/>
    <s v="GMC (1+3)-Renewal"/>
    <s v="lead_hKYZkTH1qT4ZP3FotFqv606QQL8fWik6ec5IIgh1kDb"/>
    <s v="Clarion Technologies Pvt Ltd"/>
    <s v="Bhairavi Jog"/>
    <s v="user_TZzywQwym26DjuswO479pxRhNKX152z8X1haCx2vcst"/>
    <s v="Vrushali Kummar"/>
    <s v="2022-07-29 11:52:48.235000+00:00"/>
    <s v="2022-08-01 13:45:05.724000+00:00"/>
    <m/>
    <s v="Pune"/>
    <m/>
    <s v="2020-08-20 09:04:46+00:00"/>
    <m/>
    <n v="600"/>
    <m/>
    <m/>
    <m/>
    <m/>
    <m/>
    <m/>
    <m/>
    <s v="PAID_SOCIAL"/>
    <m/>
    <m/>
    <m/>
    <s v="IT Services &amp; IT Consulting"/>
    <m/>
    <m/>
    <m/>
    <m/>
    <m/>
    <m/>
    <m/>
    <m/>
    <m/>
    <m/>
    <m/>
    <m/>
    <x v="14"/>
    <m/>
    <s v="user_228eUmsdKIb9OItgmiDq1zD4aPZ1eqiapbaLAGeBf8g"/>
    <s v="Bhairavi Jog"/>
    <m/>
    <m/>
    <s v="August"/>
    <s v="Cold Call"/>
    <s v="Mr. E"/>
    <m/>
    <s v="Nameless Lead"/>
    <m/>
    <m/>
    <m/>
    <s v="2020-12-06 09:47:02.074000+00:00"/>
    <s v="2022-09-16 09:10:23.698000+00:00"/>
    <s v="GMC"/>
  </r>
  <r>
    <s v="Mayur Gadiyar"/>
    <n v="1300000"/>
    <s v="INR"/>
    <n v="0"/>
    <s v="7/31/22"/>
    <s v="Sales"/>
    <s v="stat_1hn9nRJaLbI53NxPuSQgo90kRpbpKsFlwN4oEGNUTdO"/>
    <s v="Lost"/>
    <n v="0"/>
    <s v="OpportunityStatusType.Lost"/>
    <s v="cont_M6d0ALJ5P1rmVaQv9bceIDuwfXTCyBKOBUUnZXOuvRy"/>
    <s v="Anju Singh"/>
    <s v="Client wanted quote from PSU , we had quote from Iffco Tokio."/>
    <s v="lead_2fHvmCe9ymb8E8J5M7FMC8q42DJYkuEtIR8K5ix6bGO"/>
    <s v="Times Strategic Solutions ltd"/>
    <s v="Prateek Wadhwa"/>
    <s v="user_bdUPAGjcS7p6513So3N4g3aWNS5HuBuVJi7bvCPAsLt"/>
    <s v="Mayur Gadiyar"/>
    <s v="2022-07-25 04:32:32.211000+00:00"/>
    <s v="2022-08-01 12:39:01.465000+00:00"/>
    <m/>
    <s v="Mumbai"/>
    <m/>
    <m/>
    <m/>
    <n v="9"/>
    <m/>
    <m/>
    <m/>
    <m/>
    <m/>
    <m/>
    <m/>
    <m/>
    <m/>
    <m/>
    <m/>
    <s v="Others"/>
    <m/>
    <m/>
    <m/>
    <m/>
    <m/>
    <m/>
    <m/>
    <m/>
    <m/>
    <m/>
    <m/>
    <m/>
    <x v="5"/>
    <m/>
    <s v="user_FdWFezbLzkYQcGsBUsjZO25nr2poK2nRbqV47Rs5Kfm"/>
    <s v="Prateek Wadhwa"/>
    <m/>
    <m/>
    <s v="July"/>
    <s v="Cold Call"/>
    <s v="Naukri.com"/>
    <m/>
    <m/>
    <m/>
    <m/>
    <m/>
    <s v="2022-07-12 04:12:37.679000+00:00"/>
    <s v="2022-09-12 09:53:03.675000+00:00"/>
    <s v="GMC"/>
  </r>
  <r>
    <s v="Vrushali Kummar"/>
    <n v="3500000"/>
    <s v="INR"/>
    <n v="0"/>
    <s v="7/21/22"/>
    <s v="Sales"/>
    <s v="stat_kcR4fZg7TU7jjk1jAVua3qGLRS4J5uFayEjK5j02wtv"/>
    <s v="Unqualified"/>
    <n v="0"/>
    <s v="OpportunityStatusType.Lost"/>
    <m/>
    <m/>
    <s v="GTL (Renewal) client refused to share covid status for GTL"/>
    <s v="lead_LuT7Mm6Zgxr4eSjW1ZfcZx7eMshxi1C4bkuLLXTffCH"/>
    <s v="Calsoft"/>
    <s v="Bhairavi Jog"/>
    <s v="user_TZzywQwym26DjuswO479pxRhNKX152z8X1haCx2vcst"/>
    <s v="Vrushali Kummar"/>
    <s v="2022-07-06 11:39:01.896000+00:00"/>
    <s v="2022-08-01 12:57:45.164000+00:00"/>
    <m/>
    <s v="Pune"/>
    <m/>
    <s v="2021-06-16 05:14:22+00:00"/>
    <m/>
    <n v="1132"/>
    <m/>
    <m/>
    <m/>
    <m/>
    <m/>
    <m/>
    <m/>
    <s v="PAID_SOCIAL"/>
    <m/>
    <m/>
    <m/>
    <s v="IT Services &amp; IT Consulting; Others"/>
    <s v="star health"/>
    <m/>
    <m/>
    <m/>
    <m/>
    <m/>
    <m/>
    <m/>
    <m/>
    <m/>
    <m/>
    <m/>
    <x v="19"/>
    <m/>
    <s v="user_228eUmsdKIb9OItgmiDq1zD4aPZ1eqiapbaLAGeBf8g"/>
    <s v="Bhairavi Jog"/>
    <s v="Anjali Nishu"/>
    <m/>
    <s v="July; March"/>
    <s v="Gated Content; Inbound"/>
    <s v="Inbound via website"/>
    <m/>
    <s v="Sameer Feb Outbound'21"/>
    <m/>
    <m/>
    <m/>
    <s v="2021-01-27 07:08:22.669000+00:00"/>
    <s v="2022-10-10 03:08:55.952000+00:00"/>
    <s v="GTL"/>
  </r>
  <r>
    <s v="Moziez Chamadia"/>
    <n v="1500000"/>
    <s v="INR"/>
    <n v="0"/>
    <s v="7/31/22"/>
    <s v="Sales"/>
    <s v="stat_1hn9nRJaLbI53NxPuSQgo90kRpbpKsFlwN4oEGNUTdO"/>
    <s v="Lost"/>
    <n v="0"/>
    <s v="OpportunityStatusType.Lost"/>
    <m/>
    <m/>
    <m/>
    <s v="lead_ImStyiAnurHVkpQXD3NMt5Rf4QcKJ0sadKRvmfw6pYb"/>
    <s v="Zteck Consulting"/>
    <s v="Shreya Solanki"/>
    <s v="user_IgNfKH7wuLLjHvexoMm2PXWcnF3zYft0ZbMTyfwKRUg"/>
    <s v="Moziez Chamadia"/>
    <s v="2022-07-14 12:37:43.611000+00:00"/>
    <s v="2022-08-01 12:27:19.872000+00:00"/>
    <m/>
    <s v="Nashik"/>
    <m/>
    <s v="2022-07-05 15:52:25+00:00"/>
    <m/>
    <n v="190"/>
    <m/>
    <m/>
    <m/>
    <m/>
    <m/>
    <m/>
    <m/>
    <s v="PAID_SEARCH"/>
    <m/>
    <m/>
    <m/>
    <m/>
    <m/>
    <m/>
    <m/>
    <m/>
    <m/>
    <m/>
    <m/>
    <m/>
    <m/>
    <m/>
    <m/>
    <m/>
    <x v="3"/>
    <m/>
    <s v="user_Jujy0sFufO9J3qwY7aNpCCnF6nFZMrfvciNEydEzhaI"/>
    <s v="Shreya Solanki"/>
    <m/>
    <m/>
    <s v="August"/>
    <s v="Inbound"/>
    <s v="Inbound via website"/>
    <m/>
    <s v="Employee Count 190"/>
    <m/>
    <m/>
    <m/>
    <s v="2022-07-05 15:55:18.743000+00:00"/>
    <s v="2022-08-12 08:33:15.963000+00:00"/>
    <m/>
  </r>
  <r>
    <s v="Moziez Chamadia"/>
    <n v="2000000"/>
    <s v="INR"/>
    <n v="0"/>
    <s v="7/31/22"/>
    <s v="Sales"/>
    <s v="stat_1hn9nRJaLbI53NxPuSQgo90kRpbpKsFlwN4oEGNUTdO"/>
    <s v="Lost"/>
    <n v="0"/>
    <s v="OpportunityStatusType.Lost"/>
    <m/>
    <m/>
    <m/>
    <s v="lead_BXNEmtjhpog3tiPKYcQxaC7ByDMP7mgX2myJ9JZISZh"/>
    <s v="Sridevi Tool Engineers Pvt Ltd"/>
    <s v="Kaushlya Bhavsar"/>
    <s v="user_IgNfKH7wuLLjHvexoMm2PXWcnF3zYft0ZbMTyfwKRUg"/>
    <s v="Moziez Chamadia"/>
    <s v="2022-06-08 07:38:47.214000+00:00"/>
    <s v="2022-08-01 12:26:19.950000+00:00"/>
    <m/>
    <s v="Mumbai"/>
    <m/>
    <m/>
    <m/>
    <n v="250"/>
    <m/>
    <m/>
    <m/>
    <m/>
    <m/>
    <m/>
    <m/>
    <s v="PAID_SOCIAL"/>
    <m/>
    <m/>
    <m/>
    <s v="Manufacturing"/>
    <m/>
    <m/>
    <m/>
    <m/>
    <m/>
    <m/>
    <m/>
    <m/>
    <m/>
    <m/>
    <m/>
    <m/>
    <x v="4"/>
    <m/>
    <s v="user_FdWFezbLzkYQcGsBUsjZO25nr2poK2nRbqV47Rs5Kfm"/>
    <s v="Prateek Wadhwa"/>
    <m/>
    <m/>
    <s v="July"/>
    <s v="Gated Content"/>
    <s v="Naukri.com"/>
    <m/>
    <s v="Employee Engagement Handbook"/>
    <m/>
    <m/>
    <m/>
    <s v="2022-06-03 09:06:49.058000+00:00"/>
    <s v="2022-09-01 10:43:16.591000+00:00"/>
    <s v="GMC"/>
  </r>
  <r>
    <s v="Navin Panjwani"/>
    <n v="42750"/>
    <s v="INR"/>
    <n v="100"/>
    <d v="2022-01-08T00:00:00"/>
    <s v="Sales"/>
    <s v="stat_OZRiD1474QRJIpvnjHCZfiIvKcVD6mIKSSTzg8SwDVx"/>
    <s v="Won- Payment Completed"/>
    <n v="1"/>
    <s v="OpportunityStatusType.Won"/>
    <s v="cont_x0sbtW4HFse7U6JHcv001woKcowV0fIBP6XsNvJLmoM"/>
    <s v="Akshatta ."/>
    <m/>
    <s v="lead_ng02z5594xkhJAgD4aNnTq4cMFzRNhmHPB8RI2rLSWf"/>
    <s v="Alleset ( Renewal )"/>
    <s v="Harmanjit Singh"/>
    <s v="user_sD3YjSs92XKUfD0OPHeo886g6tW6aCM0iUhX5VVUuJi"/>
    <s v="Navin Panjwani"/>
    <s v="2022-07-05 08:05:17.072000+00:00"/>
    <s v="2022-08-01 12:19:36.394000+00:00"/>
    <m/>
    <s v="Mumbai"/>
    <m/>
    <m/>
    <m/>
    <n v="45"/>
    <m/>
    <m/>
    <m/>
    <m/>
    <m/>
    <m/>
    <m/>
    <m/>
    <m/>
    <m/>
    <m/>
    <m/>
    <m/>
    <m/>
    <m/>
    <m/>
    <m/>
    <m/>
    <m/>
    <m/>
    <m/>
    <m/>
    <m/>
    <m/>
    <x v="3"/>
    <m/>
    <s v="user_lwF8ctKa5IyxqATpO2EOw2h0AEPiCMHOgewiH38Ei77"/>
    <s v="Harmanjit Singh"/>
    <m/>
    <m/>
    <s v="July"/>
    <s v="Gated Content"/>
    <m/>
    <m/>
    <s v="Employee Wellness Handbook"/>
    <m/>
    <m/>
    <m/>
    <s v="2022-03-12 03:55:19.044000+00:00"/>
    <s v="2022-08-03 07:33:27.232000+00:00"/>
    <s v="GPA"/>
  </r>
  <r>
    <s v="Navin Panjwani"/>
    <n v="193000"/>
    <s v="INR"/>
    <n v="100"/>
    <d v="2022-01-08T00:00:00"/>
    <s v="Sales"/>
    <s v="stat_OZRiD1474QRJIpvnjHCZfiIvKcVD6mIKSSTzg8SwDVx"/>
    <s v="Won- Payment Completed"/>
    <n v="1"/>
    <s v="OpportunityStatusType.Won"/>
    <s v="cont_x0sbtW4HFse7U6JHcv001woKcowV0fIBP6XsNvJLmoM"/>
    <s v="Akshatta ."/>
    <m/>
    <s v="lead_ng02z5594xkhJAgD4aNnTq4cMFzRNhmHPB8RI2rLSWf"/>
    <s v="Alleset ( Renewal )"/>
    <s v="Harmanjit Singh"/>
    <s v="user_sD3YjSs92XKUfD0OPHeo886g6tW6aCM0iUhX5VVUuJi"/>
    <s v="Navin Panjwani"/>
    <s v="2022-05-02 10:29:28.507000+00:00"/>
    <s v="2022-08-01 12:19:28.488000+00:00"/>
    <m/>
    <s v="Mumbai"/>
    <m/>
    <m/>
    <m/>
    <n v="45"/>
    <m/>
    <m/>
    <m/>
    <m/>
    <m/>
    <m/>
    <m/>
    <m/>
    <m/>
    <m/>
    <m/>
    <m/>
    <m/>
    <m/>
    <m/>
    <m/>
    <m/>
    <m/>
    <m/>
    <m/>
    <m/>
    <m/>
    <m/>
    <m/>
    <x v="3"/>
    <m/>
    <s v="user_lwF8ctKa5IyxqATpO2EOw2h0AEPiCMHOgewiH38Ei77"/>
    <s v="Harmanjit Singh"/>
    <m/>
    <m/>
    <s v="July"/>
    <s v="Gated Content"/>
    <m/>
    <m/>
    <s v="Employee Wellness Handbook"/>
    <m/>
    <m/>
    <m/>
    <s v="2022-03-12 03:55:19.044000+00:00"/>
    <s v="2022-08-03 07:33:27.232000+00:00"/>
    <s v="GMC"/>
  </r>
  <r>
    <s v="Navin Panjwani"/>
    <n v="300000"/>
    <s v="INR"/>
    <n v="0"/>
    <s v="8/15/22"/>
    <s v="Sales"/>
    <s v="stat_kcR4fZg7TU7jjk1jAVua3qGLRS4J5uFayEjK5j02wtv"/>
    <s v="Unqualified"/>
    <n v="0"/>
    <s v="OpportunityStatusType.Lost"/>
    <m/>
    <m/>
    <m/>
    <s v="lead_OtS21UfBKL8T14fzvg7Uegyd38Uf1QfkvCgz1BSm2ll"/>
    <s v="KEVA KAIPO INDUSTRIES PVT LTD MAHARASHTRA"/>
    <s v="Kaushlya Bhavsar"/>
    <s v="user_sD3YjSs92XKUfD0OPHeo886g6tW6aCM0iUhX5VVUuJi"/>
    <s v="Navin Panjwani"/>
    <s v="2022-06-23 11:34:25.011000+00:00"/>
    <s v="2022-08-01 11:15:34.280000+00:00"/>
    <m/>
    <s v="Ahmednagar"/>
    <m/>
    <m/>
    <m/>
    <n v="104"/>
    <m/>
    <m/>
    <m/>
    <m/>
    <m/>
    <m/>
    <m/>
    <s v="PAID_SOCIAL"/>
    <m/>
    <m/>
    <m/>
    <s v="Health, Wellness &amp; Fitness"/>
    <m/>
    <m/>
    <m/>
    <m/>
    <m/>
    <m/>
    <m/>
    <m/>
    <m/>
    <m/>
    <m/>
    <m/>
    <x v="3"/>
    <m/>
    <s v="user_vMd4rmcrSbjykdyL2J7rrYn84SWdcNc5FKligrmItPw"/>
    <s v="Shreenath Bhat"/>
    <m/>
    <m/>
    <s v="April; August"/>
    <s v="Gated Content"/>
    <m/>
    <m/>
    <s v="Employee Engagement Handbook"/>
    <m/>
    <m/>
    <m/>
    <s v="2022-06-16 16:45:32.270000+00:00"/>
    <s v="2022-09-13 04:47:05.641000+00:00"/>
    <s v="GMC"/>
  </r>
  <r>
    <s v="Abhiroop Ganguly"/>
    <n v="4000000"/>
    <s v="INR"/>
    <n v="0"/>
    <d v="2022-12-08T00:00:00"/>
    <s v="Sales"/>
    <s v="stat_kcR4fZg7TU7jjk1jAVua3qGLRS4J5uFayEjK5j02wtv"/>
    <s v="Unqualified"/>
    <n v="0"/>
    <s v="OpportunityStatusType.Lost"/>
    <s v="cont_bbmYUYD1UbhgrcCwVx3e4xd8JyCsfWji6ixx4l7K0Bt"/>
    <s v="Rashmi Taksande"/>
    <m/>
    <s v="lead_BUDzAgPGYPlBvLtcIl74XQoHpD1hb36qYABlus6Iz2u"/>
    <s v="Softdel"/>
    <s v="Sarvesh Pawar"/>
    <s v="user_U27GK6WjhLhUhi1EDKXV57xMpn8n8DMIOjci1q3UReZ"/>
    <s v="Abhiroop Ganguly"/>
    <s v="2022-07-22 11:27:26.982000+00:00"/>
    <s v="2022-08-01 11:02:08.870000+00:00"/>
    <m/>
    <s v="Pune"/>
    <m/>
    <m/>
    <m/>
    <n v="300"/>
    <m/>
    <m/>
    <m/>
    <m/>
    <m/>
    <m/>
    <m/>
    <m/>
    <m/>
    <m/>
    <m/>
    <m/>
    <m/>
    <m/>
    <m/>
    <m/>
    <m/>
    <m/>
    <m/>
    <m/>
    <m/>
    <m/>
    <m/>
    <m/>
    <x v="14"/>
    <m/>
    <s v="user_A8KOTZADnUtEQOLt4nSLAmteNStuGh80js75RYjrXVt"/>
    <s v="Sarvesh Pawar"/>
    <m/>
    <m/>
    <s v="August"/>
    <s v="Cold Call"/>
    <s v="Linkedin"/>
    <m/>
    <s v="Employee Engagement Handbook"/>
    <m/>
    <m/>
    <m/>
    <s v="2022-01-10 13:09:14.094000+00:00"/>
    <s v="2022-08-08 12:12:56.968000+00:00"/>
    <s v="GMC"/>
  </r>
  <r>
    <s v="Abhiroop Ganguly"/>
    <n v="50000"/>
    <s v="INR"/>
    <n v="0"/>
    <d v="2022-09-08T00:00:00"/>
    <s v="Sales"/>
    <s v="stat_kcR4fZg7TU7jjk1jAVua3qGLRS4J5uFayEjK5j02wtv"/>
    <s v="Unqualified"/>
    <n v="0"/>
    <s v="OpportunityStatusType.Lost"/>
    <s v="cont_bbmYUYD1UbhgrcCwVx3e4xd8JyCsfWji6ixx4l7K0Bt"/>
    <s v="Rashmi Taksande"/>
    <m/>
    <s v="lead_BUDzAgPGYPlBvLtcIl74XQoHpD1hb36qYABlus6Iz2u"/>
    <s v="Softdel"/>
    <s v="Sarvesh Pawar"/>
    <s v="user_U27GK6WjhLhUhi1EDKXV57xMpn8n8DMIOjci1q3UReZ"/>
    <s v="Abhiroop Ganguly"/>
    <s v="2022-07-22 11:26:51.581000+00:00"/>
    <s v="2022-08-01 11:01:56.546000+00:00"/>
    <m/>
    <s v="Pune"/>
    <m/>
    <m/>
    <m/>
    <n v="300"/>
    <m/>
    <m/>
    <m/>
    <m/>
    <m/>
    <m/>
    <m/>
    <m/>
    <m/>
    <m/>
    <m/>
    <m/>
    <m/>
    <m/>
    <m/>
    <m/>
    <m/>
    <m/>
    <m/>
    <m/>
    <m/>
    <m/>
    <m/>
    <m/>
    <x v="14"/>
    <m/>
    <s v="user_A8KOTZADnUtEQOLt4nSLAmteNStuGh80js75RYjrXVt"/>
    <s v="Sarvesh Pawar"/>
    <m/>
    <m/>
    <s v="August"/>
    <s v="Cold Call"/>
    <s v="Linkedin"/>
    <m/>
    <s v="Employee Engagement Handbook"/>
    <m/>
    <m/>
    <m/>
    <s v="2022-01-10 13:09:14.094000+00:00"/>
    <s v="2022-08-08 12:12:56.968000+00:00"/>
    <s v="GPA"/>
  </r>
  <r>
    <s v="Vrushali Kummar"/>
    <n v="1000000"/>
    <s v="INR"/>
    <n v="0"/>
    <s v="8/31/22"/>
    <s v="Sales"/>
    <s v="stat_1hn9nRJaLbI53NxPuSQgo90kRpbpKsFlwN4oEGNUTdO"/>
    <s v="Lost"/>
    <n v="0"/>
    <s v="OpportunityStatusType.Lost"/>
    <m/>
    <m/>
    <s v="GMC -Renewal - opp handed over post expiring"/>
    <s v="lead_xRx5s0c8HbQsvCZzcWutlw94rrrEuX4SExOQKBPthtO"/>
    <s v="All India Football Federation"/>
    <s v="Bharti Bankey"/>
    <s v="user_TZzywQwym26DjuswO479pxRhNKX152z8X1haCx2vcst"/>
    <s v="Vrushali Kummar"/>
    <s v="2022-04-08 12:10:17.478000+00:00"/>
    <s v="2022-08-01 10:57:32.577000+00:00"/>
    <m/>
    <s v="Delhi"/>
    <m/>
    <s v="2022-04-04 13:01:03+00:00"/>
    <m/>
    <n v="50"/>
    <m/>
    <m/>
    <m/>
    <m/>
    <m/>
    <m/>
    <m/>
    <m/>
    <m/>
    <m/>
    <m/>
    <s v="Sports &amp; Entertainment"/>
    <m/>
    <m/>
    <m/>
    <m/>
    <m/>
    <m/>
    <m/>
    <m/>
    <m/>
    <m/>
    <m/>
    <m/>
    <x v="7"/>
    <m/>
    <s v="user_aM3WaaSUQQmaNnsm9l2FQRVWUEr8RN2ZdXzsuQUalQ3"/>
    <s v="Bharti Bankey"/>
    <m/>
    <m/>
    <s v="August; July"/>
    <s v="Gated Content; Inbound"/>
    <s v="Inbound via website"/>
    <m/>
    <s v="Employee Count 100"/>
    <m/>
    <m/>
    <m/>
    <s v="2021-12-16 14:19:42.630000+00:00"/>
    <s v="2022-08-01 10:58:31.014000+00:00"/>
    <m/>
  </r>
  <r>
    <s v="Vrushali Kummar"/>
    <n v="50000"/>
    <s v="INR"/>
    <n v="0"/>
    <s v="8/31/22"/>
    <s v="Sales"/>
    <s v="stat_1hn9nRJaLbI53NxPuSQgo90kRpbpKsFlwN4oEGNUTdO"/>
    <s v="Lost"/>
    <n v="0"/>
    <s v="OpportunityStatusType.Lost"/>
    <m/>
    <m/>
    <s v="GPA-policy expired - opp handed over post expiring"/>
    <s v="lead_xRx5s0c8HbQsvCZzcWutlw94rrrEuX4SExOQKBPthtO"/>
    <s v="All India Football Federation"/>
    <s v="Bharti Bankey"/>
    <s v="user_TZzywQwym26DjuswO479pxRhNKX152z8X1haCx2vcst"/>
    <s v="Vrushali Kummar"/>
    <s v="2022-04-08 12:10:47.333000+00:00"/>
    <s v="2022-08-01 10:58:30.936000+00:00"/>
    <m/>
    <s v="Delhi"/>
    <m/>
    <s v="2022-04-04 13:01:03+00:00"/>
    <m/>
    <n v="50"/>
    <m/>
    <m/>
    <m/>
    <m/>
    <m/>
    <m/>
    <m/>
    <m/>
    <m/>
    <m/>
    <m/>
    <s v="Sports &amp; Entertainment"/>
    <m/>
    <m/>
    <m/>
    <m/>
    <m/>
    <m/>
    <m/>
    <m/>
    <m/>
    <m/>
    <m/>
    <m/>
    <x v="7"/>
    <m/>
    <s v="user_aM3WaaSUQQmaNnsm9l2FQRVWUEr8RN2ZdXzsuQUalQ3"/>
    <s v="Bharti Bankey"/>
    <m/>
    <m/>
    <s v="August; July"/>
    <s v="Gated Content; Inbound"/>
    <s v="Inbound via website"/>
    <m/>
    <s v="Employee Count 100"/>
    <m/>
    <m/>
    <m/>
    <s v="2021-12-16 14:19:42.630000+00:00"/>
    <s v="2022-08-01 10:58:31.014000+00:00"/>
    <m/>
  </r>
  <r>
    <s v="Navin Panjwani"/>
    <n v="200000"/>
    <s v="INR"/>
    <n v="0"/>
    <s v="8/31/22"/>
    <s v="Sales"/>
    <s v="stat_1hn9nRJaLbI53NxPuSQgo90kRpbpKsFlwN4oEGNUTdO"/>
    <s v="Lost"/>
    <n v="0"/>
    <s v="OpportunityStatusType.Lost"/>
    <m/>
    <m/>
    <m/>
    <s v="lead_by9UdnuUjI2EG1Dl6oTBAZ6b7bCRDhXTlI3hpwONIpX"/>
    <s v="Hugosave ( Fresh )"/>
    <s v="Kaushlya Bhavsar"/>
    <s v="user_sD3YjSs92XKUfD0OPHeo886g6tW6aCM0iUhX5VVUuJi"/>
    <s v="Navin Panjwani"/>
    <s v="2022-04-20 10:15:53.293000+00:00"/>
    <s v="2022-08-01 09:24:55.841000+00:00"/>
    <m/>
    <m/>
    <m/>
    <s v="2022-04-12 09:10:35+00:00"/>
    <m/>
    <n v="25"/>
    <m/>
    <m/>
    <m/>
    <m/>
    <m/>
    <m/>
    <m/>
    <s v="PAID_SEARCH"/>
    <m/>
    <m/>
    <m/>
    <m/>
    <m/>
    <m/>
    <m/>
    <m/>
    <m/>
    <m/>
    <m/>
    <m/>
    <m/>
    <m/>
    <m/>
    <m/>
    <x v="3"/>
    <m/>
    <s v="user_hHzEI8aaFubIuMSRtZFdLLN0nHQemBBpkBNLZGwVt3v"/>
    <s v="Anjali Joshi"/>
    <s v="Siddharth Angolkar"/>
    <m/>
    <s v="May"/>
    <s v="Inbound"/>
    <s v="Inbound via website"/>
    <m/>
    <s v="Employee Count 25"/>
    <m/>
    <m/>
    <m/>
    <s v="2022-04-12 09:13:20.426000+00:00"/>
    <s v="2022-09-01 09:30:56.155000+00:00"/>
    <s v="GMC"/>
  </r>
  <r>
    <s v="Abhiroop Ganguly"/>
    <n v="100000"/>
    <s v="INR"/>
    <n v="0"/>
    <d v="2022-11-08T00:00:00"/>
    <s v="Sales"/>
    <s v="stat_kcR4fZg7TU7jjk1jAVua3qGLRS4J5uFayEjK5j02wtv"/>
    <s v="Unqualified"/>
    <n v="0"/>
    <s v="OpportunityStatusType.Lost"/>
    <s v="cont_u3YBdYEDO4BfvmrBOE6UBf69zvJgGQEMzpzMIVPzGdt"/>
    <s v="Sanjeeb Lahiri"/>
    <m/>
    <s v="lead_MxSyzZc0ztZ1qaK94mRVQ8RKyAdT2kmMigttwsJQB5n"/>
    <s v="GRP Ltd."/>
    <s v="Sarvesh Pawar"/>
    <s v="user_U27GK6WjhLhUhi1EDKXV57xMpn8n8DMIOjci1q3UReZ"/>
    <s v="Abhiroop Ganguly"/>
    <s v="2022-06-30 09:41:44.707000+00:00"/>
    <s v="2022-08-01 09:18:15.926000+00:00"/>
    <m/>
    <s v="Mumbai"/>
    <m/>
    <m/>
    <m/>
    <n v="300"/>
    <m/>
    <m/>
    <m/>
    <m/>
    <m/>
    <m/>
    <m/>
    <s v="PAID_SOCIAL"/>
    <m/>
    <m/>
    <m/>
    <s v="Automotive"/>
    <m/>
    <m/>
    <m/>
    <m/>
    <m/>
    <m/>
    <m/>
    <m/>
    <m/>
    <m/>
    <m/>
    <m/>
    <x v="14"/>
    <m/>
    <s v="user_A8KOTZADnUtEQOLt4nSLAmteNStuGh80js75RYjrXVt"/>
    <s v="Sarvesh Pawar"/>
    <m/>
    <m/>
    <s v="August"/>
    <s v="Gated Content"/>
    <m/>
    <m/>
    <s v="Downloaded the guide: Employee Wellness Handbook"/>
    <m/>
    <m/>
    <m/>
    <s v="2021-08-05 07:12:37.770000+00:00"/>
    <s v="2022-10-04 10:59:25.875000+00:00"/>
    <s v="GPA"/>
  </r>
  <r>
    <s v="Abhiroop Ganguly"/>
    <n v="1800000"/>
    <s v="INR"/>
    <n v="0"/>
    <d v="2022-01-08T00:00:00"/>
    <s v="Sales"/>
    <s v="stat_1hn9nRJaLbI53NxPuSQgo90kRpbpKsFlwN4oEGNUTdO"/>
    <s v="Lost"/>
    <n v="0"/>
    <s v="OpportunityStatusType.Lost"/>
    <m/>
    <m/>
    <s v="GMC (1+3)- Renewal"/>
    <s v="lead_VuoxkcmkyRQ6r1EuUQmCZJYp5PBHNsXNmPCp35bFypl"/>
    <s v="AIT Global India Pvt. Ltd."/>
    <s v="Bhairavi Jog"/>
    <s v="user_U27GK6WjhLhUhi1EDKXV57xMpn8n8DMIOjci1q3UReZ"/>
    <s v="Abhiroop Ganguly"/>
    <s v="2022-06-22 09:16:17.119000+00:00"/>
    <s v="2022-08-01 09:24:21.411000+00:00"/>
    <m/>
    <s v="Pune"/>
    <m/>
    <s v="2020-09-10 18:40:51+00:00"/>
    <m/>
    <n v="246"/>
    <m/>
    <m/>
    <m/>
    <m/>
    <m/>
    <m/>
    <m/>
    <m/>
    <m/>
    <m/>
    <m/>
    <s v="IT Services &amp; IT Consulting"/>
    <m/>
    <m/>
    <m/>
    <m/>
    <m/>
    <m/>
    <m/>
    <m/>
    <m/>
    <m/>
    <m/>
    <m/>
    <x v="9"/>
    <m/>
    <s v="user_228eUmsdKIb9OItgmiDq1zD4aPZ1eqiapbaLAGeBf8g"/>
    <s v="Bhairavi Jog"/>
    <s v="Anjali Nishu"/>
    <m/>
    <s v="July"/>
    <s v="Cold Call"/>
    <s v="Lusha"/>
    <m/>
    <m/>
    <m/>
    <m/>
    <m/>
    <s v="2020-12-06 09:46:46.210000+00:00"/>
    <s v="2022-08-02 06:55:28.033000+00:00"/>
    <s v="GMC"/>
  </r>
  <r>
    <s v="Abhiroop Ganguly"/>
    <n v="1500000"/>
    <s v="INR"/>
    <n v="0"/>
    <d v="2022-11-08T00:00:00"/>
    <s v="Sales"/>
    <s v="stat_kcR4fZg7TU7jjk1jAVua3qGLRS4J5uFayEjK5j02wtv"/>
    <s v="Unqualified"/>
    <n v="0"/>
    <s v="OpportunityStatusType.Lost"/>
    <s v="cont_u3YBdYEDO4BfvmrBOE6UBf69zvJgGQEMzpzMIVPzGdt"/>
    <s v="Sanjeeb Lahiri"/>
    <m/>
    <s v="lead_MxSyzZc0ztZ1qaK94mRVQ8RKyAdT2kmMigttwsJQB5n"/>
    <s v="GRP Ltd."/>
    <s v="Sarvesh Pawar"/>
    <s v="user_U27GK6WjhLhUhi1EDKXV57xMpn8n8DMIOjci1q3UReZ"/>
    <s v="Abhiroop Ganguly"/>
    <s v="2022-06-30 09:40:49.693000+00:00"/>
    <s v="2022-08-01 09:19:29.101000+00:00"/>
    <m/>
    <s v="Mumbai"/>
    <m/>
    <m/>
    <m/>
    <n v="300"/>
    <m/>
    <m/>
    <m/>
    <m/>
    <m/>
    <m/>
    <m/>
    <s v="PAID_SOCIAL"/>
    <m/>
    <m/>
    <m/>
    <s v="Automotive"/>
    <m/>
    <m/>
    <m/>
    <m/>
    <m/>
    <m/>
    <m/>
    <m/>
    <m/>
    <m/>
    <m/>
    <m/>
    <x v="14"/>
    <m/>
    <s v="user_A8KOTZADnUtEQOLt4nSLAmteNStuGh80js75RYjrXVt"/>
    <s v="Sarvesh Pawar"/>
    <m/>
    <m/>
    <s v="August"/>
    <s v="Gated Content"/>
    <m/>
    <m/>
    <s v="Downloaded the guide: Employee Wellness Handbook"/>
    <m/>
    <m/>
    <m/>
    <s v="2021-08-05 07:12:37.770000+00:00"/>
    <s v="2022-10-04 10:59:25.875000+00:00"/>
    <s v="GTL"/>
  </r>
  <r>
    <s v="Omkar Ghate"/>
    <n v="1000000"/>
    <s v="INR"/>
    <n v="0"/>
    <s v="8/31/22"/>
    <s v="Sales"/>
    <s v="stat_kcR4fZg7TU7jjk1jAVua3qGLRS4J5uFayEjK5j02wtv"/>
    <s v="Unqualified"/>
    <n v="0"/>
    <s v="OpportunityStatusType.Lost"/>
    <s v="cont_unAhqZ412RrhH1jgSLX8dIoDJx9mzaQbLKkiY6Cm2Oe"/>
    <s v="Abraham Barik"/>
    <s v="New policy"/>
    <s v="lead_rR7lmhkbD9SkJNi9PLENg5MFDYK07o7JFuKqnix9O9s"/>
    <s v="Pharande Promoters &amp; Builders - Pune"/>
    <s v="Daniel Patra"/>
    <s v="user_9SBRjyF0n4iWuhUdqRyQkFhl2J4uyNKhFWvvJEvunX8"/>
    <s v="Omkar Ghate"/>
    <s v="2022-07-05 12:03:30.213000+00:00"/>
    <s v="2022-08-01 09:18:14.834000+00:00"/>
    <m/>
    <s v="Pune"/>
    <m/>
    <m/>
    <m/>
    <n v="350"/>
    <m/>
    <m/>
    <m/>
    <m/>
    <m/>
    <m/>
    <m/>
    <m/>
    <m/>
    <m/>
    <m/>
    <m/>
    <m/>
    <m/>
    <m/>
    <m/>
    <m/>
    <m/>
    <m/>
    <m/>
    <m/>
    <m/>
    <m/>
    <m/>
    <x v="14"/>
    <m/>
    <s v="user_A8KOTZADnUtEQOLt4nSLAmteNStuGh80js75RYjrXVt"/>
    <s v="Sarvesh Pawar"/>
    <m/>
    <m/>
    <s v="October"/>
    <s v="Cold Call"/>
    <s v="Naukri.com"/>
    <m/>
    <m/>
    <m/>
    <m/>
    <m/>
    <s v="2022-06-27 04:02:16.413000+00:00"/>
    <s v="2022-09-28 16:29:31.721000+00:00"/>
    <s v="GMC"/>
  </r>
  <r>
    <s v="Abhiroop Ganguly"/>
    <n v="3000000"/>
    <s v="INR"/>
    <n v="0"/>
    <d v="2022-10-08T00:00:00"/>
    <s v="Sales"/>
    <s v="stat_kcR4fZg7TU7jjk1jAVua3qGLRS4J5uFayEjK5j02wtv"/>
    <s v="Unqualified"/>
    <n v="0"/>
    <s v="OpportunityStatusType.Lost"/>
    <s v="cont_u3YBdYEDO4BfvmrBOE6UBf69zvJgGQEMzpzMIVPzGdt"/>
    <s v="Sanjeeb Lahiri"/>
    <m/>
    <s v="lead_MxSyzZc0ztZ1qaK94mRVQ8RKyAdT2kmMigttwsJQB5n"/>
    <s v="GRP Ltd."/>
    <s v="Sarvesh Pawar"/>
    <s v="user_U27GK6WjhLhUhi1EDKXV57xMpn8n8DMIOjci1q3UReZ"/>
    <s v="Abhiroop Ganguly"/>
    <s v="2022-06-30 09:34:37.031000+00:00"/>
    <s v="2022-08-01 09:18:04.974000+00:00"/>
    <m/>
    <s v="Mumbai"/>
    <m/>
    <m/>
    <m/>
    <n v="300"/>
    <m/>
    <m/>
    <m/>
    <m/>
    <m/>
    <m/>
    <m/>
    <s v="PAID_SOCIAL"/>
    <m/>
    <m/>
    <m/>
    <s v="Automotive"/>
    <m/>
    <m/>
    <m/>
    <m/>
    <m/>
    <m/>
    <m/>
    <m/>
    <m/>
    <m/>
    <m/>
    <m/>
    <x v="14"/>
    <m/>
    <s v="user_A8KOTZADnUtEQOLt4nSLAmteNStuGh80js75RYjrXVt"/>
    <s v="Sarvesh Pawar"/>
    <m/>
    <m/>
    <s v="August"/>
    <s v="Gated Content"/>
    <m/>
    <m/>
    <s v="Downloaded the guide: Employee Wellness Handbook"/>
    <m/>
    <m/>
    <m/>
    <s v="2021-08-05 07:12:37.770000+00:00"/>
    <s v="2022-10-04 10:59:25.875000+00:00"/>
    <s v="GMC"/>
  </r>
  <r>
    <s v="Chetan Kumar"/>
    <n v="500000"/>
    <s v="INR"/>
    <n v="0"/>
    <s v="8/16/22"/>
    <s v="Sales"/>
    <s v="stat_kcR4fZg7TU7jjk1jAVua3qGLRS4J5uFayEjK5j02wtv"/>
    <s v="Unqualified"/>
    <n v="0"/>
    <s v="OpportunityStatusType.Lost"/>
    <s v="cont_SSbCu8TC9RC7e3g9ru46cyaXUBA77SCJTTZ6cDWUrHc"/>
    <s v="Sabina Kunder"/>
    <s v="Renewal"/>
    <s v="lead_MyrJs9N2iTckX9U7hHjDCs7Z7MuIutBXNMosrnD5Xd3"/>
    <s v="Royal Realtors Group"/>
    <s v="Prateek Wadhwa"/>
    <s v="user_sREdxbAJihL2Zbgic7tyQ6Rc4Mny7HnD1RNGhA9DDYh"/>
    <s v="Prajakta Sahastrabudhe"/>
    <s v="2022-05-18 09:42:10.546000+00:00"/>
    <s v="2022-08-01 08:54:17.033000+00:00"/>
    <m/>
    <s v="Mumbai"/>
    <m/>
    <m/>
    <m/>
    <n v="62"/>
    <m/>
    <m/>
    <m/>
    <m/>
    <m/>
    <m/>
    <m/>
    <m/>
    <m/>
    <m/>
    <m/>
    <s v="Construction &amp; Real Estate"/>
    <m/>
    <m/>
    <m/>
    <m/>
    <m/>
    <m/>
    <m/>
    <m/>
    <m/>
    <m/>
    <m/>
    <m/>
    <x v="5"/>
    <m/>
    <s v="user_1z3bdwgjF9RILRmuQPeXXGoPhafSi1mEgyb4l5sVEvN"/>
    <s v="Ankita Pingale"/>
    <m/>
    <m/>
    <s v="August"/>
    <s v="Gated Content"/>
    <s v="Naukri.com"/>
    <m/>
    <s v="Employee Engagement Handbook"/>
    <m/>
    <m/>
    <m/>
    <s v="2022-05-18 09:04:38.564000+00:00"/>
    <s v="2022-09-14 11:13:43.906000+00:00"/>
    <s v="GMC"/>
  </r>
  <r>
    <s v="Navin Panjwani"/>
    <n v="24000"/>
    <s v="INR"/>
    <n v="0"/>
    <s v="8/31/22"/>
    <s v="Sales"/>
    <s v="stat_kcR4fZg7TU7jjk1jAVua3qGLRS4J5uFayEjK5j02wtv"/>
    <s v="Unqualified"/>
    <n v="0"/>
    <s v="OpportunityStatusType.Lost"/>
    <s v="cont_cLqCajoDnZzRnkzkBEIN7pJbyWlSPDK87OtRNSQNNon"/>
    <m/>
    <m/>
    <s v="lead_kwP2KM4hQdRnOci6MV8Zz8heKoj3OBBDDHfR1JGjexz"/>
    <s v="NJ Designpark (Fresh , Potential )"/>
    <s v="Nikhil Ahuja"/>
    <s v="user_sD3YjSs92XKUfD0OPHeo886g6tW6aCM0iUhX5VVUuJi"/>
    <s v="Navin Panjwani"/>
    <s v="2022-02-24 09:28:22.556000+00:00"/>
    <s v="2022-08-01 08:51:32.066000+00:00"/>
    <m/>
    <s v="Chandigarh"/>
    <m/>
    <s v="2021-07-13 08:21:37+00:00"/>
    <m/>
    <n v="8"/>
    <m/>
    <m/>
    <m/>
    <m/>
    <m/>
    <m/>
    <m/>
    <m/>
    <m/>
    <m/>
    <m/>
    <s v="IT Services &amp; IT Consulting"/>
    <m/>
    <m/>
    <m/>
    <m/>
    <m/>
    <m/>
    <m/>
    <m/>
    <m/>
    <m/>
    <m/>
    <m/>
    <x v="9"/>
    <m/>
    <s v="user_ocHSJH83OJnHCvKyMbjx8WOOK8PMgAUGIj1qK0q0dMV"/>
    <s v="Nikhil Ahuja"/>
    <s v="Dr. Anil More"/>
    <m/>
    <m/>
    <s v="Inbound"/>
    <s v="Inbound via website"/>
    <m/>
    <s v="Employee Count 15"/>
    <m/>
    <m/>
    <m/>
    <s v="2021-07-13 08:24:24.349000+00:00"/>
    <s v="2022-08-01 08:51:32.118000+00:00"/>
    <s v="GMC"/>
  </r>
  <r>
    <s v="Navin Panjwani"/>
    <n v="500000"/>
    <s v="INR"/>
    <n v="0"/>
    <d v="2022-05-09T00:00:00"/>
    <s v="Sales"/>
    <s v="stat_kcR4fZg7TU7jjk1jAVua3qGLRS4J5uFayEjK5j02wtv"/>
    <s v="Unqualified"/>
    <n v="0"/>
    <s v="OpportunityStatusType.Lost"/>
    <m/>
    <m/>
    <s v="GMC"/>
    <s v="lead_XHGrfJRXBbOfA7jd1diKJnTtne7k1ZFXtYzUzjoAGuw"/>
    <s v="Quickshift"/>
    <s v="Aditya Binani"/>
    <s v="user_sD3YjSs92XKUfD0OPHeo886g6tW6aCM0iUhX5VVUuJi"/>
    <s v="Navin Panjwani"/>
    <s v="2022-01-24 09:15:13.763000+00:00"/>
    <s v="2022-08-01 08:47:51.439000+00:00"/>
    <m/>
    <s v="Pune"/>
    <m/>
    <m/>
    <m/>
    <n v="81"/>
    <m/>
    <m/>
    <m/>
    <m/>
    <m/>
    <m/>
    <m/>
    <m/>
    <m/>
    <m/>
    <m/>
    <s v="Transportation &amp; Logistics"/>
    <m/>
    <m/>
    <m/>
    <m/>
    <m/>
    <m/>
    <m/>
    <m/>
    <m/>
    <m/>
    <m/>
    <m/>
    <x v="8"/>
    <m/>
    <s v="user_g5Yw4Z4XnIbmcGhJO80vdtFdd5ElcDlgYO3q8l82ODn"/>
    <s v="Aditya Binani"/>
    <m/>
    <m/>
    <m/>
    <s v="Cold Call"/>
    <s v="Lusha"/>
    <m/>
    <s v="Glengarry"/>
    <m/>
    <m/>
    <m/>
    <s v="2021-12-23 09:21:42.859000+00:00"/>
    <s v="2022-09-09 11:37:00.477000+00:00"/>
    <m/>
  </r>
  <r>
    <s v="Trupti Suryavanshi"/>
    <n v="1500000"/>
    <s v="INR"/>
    <n v="0"/>
    <s v="7/31/22"/>
    <s v="Sales"/>
    <s v="stat_1hn9nRJaLbI53NxPuSQgo90kRpbpKsFlwN4oEGNUTdO"/>
    <s v="Lost"/>
    <n v="0"/>
    <s v="OpportunityStatusType.Lost"/>
    <s v="cont_4AGWw3prnx9vcvrwOCeGe5gXtqEu0VPlnGLZd8adSjR"/>
    <s v="Sneha Kulkarni"/>
    <s v="GMC Renewal"/>
    <s v="lead_os7EfYsNNd2koEOYu4vLB6ljzlU4CyDsVkdt7TFAngx"/>
    <s v="mPHATEK Systems"/>
    <s v="Trupti Suryavanshi"/>
    <s v="user_L8E6IFhq6UCzKLHa45LUUTZCznDuyDwFrGaEp9DXiUM"/>
    <s v="Trupti Suryavanshi"/>
    <s v="2022-07-25 12:34:05.435000+00:00"/>
    <s v="2022-08-01 08:37:36.672000+00:00"/>
    <m/>
    <s v="Pune"/>
    <m/>
    <m/>
    <m/>
    <n v="326"/>
    <m/>
    <m/>
    <m/>
    <m/>
    <m/>
    <m/>
    <m/>
    <m/>
    <m/>
    <m/>
    <m/>
    <s v="IT Services &amp; IT Consulting"/>
    <m/>
    <m/>
    <m/>
    <m/>
    <m/>
    <m/>
    <m/>
    <m/>
    <m/>
    <m/>
    <m/>
    <m/>
    <x v="5"/>
    <m/>
    <s v="user_L8E6IFhq6UCzKLHa45LUUTZCznDuyDwFrGaEp9DXiUM"/>
    <s v="Trupti Suryavanshi"/>
    <m/>
    <m/>
    <s v="August"/>
    <s v="Cold Call; Gated Content"/>
    <s v="Lusha"/>
    <m/>
    <s v="Glengarry"/>
    <m/>
    <m/>
    <m/>
    <s v="2021-12-09 09:17:50.520000+00:00"/>
    <s v="2022-09-07 06:27:39.508000+00:00"/>
    <s v="GMC"/>
  </r>
  <r>
    <s v="Navin Panjwani"/>
    <n v="300000"/>
    <s v="INR"/>
    <n v="0"/>
    <s v="8/31/22"/>
    <s v="Sales"/>
    <s v="stat_kcR4fZg7TU7jjk1jAVua3qGLRS4J5uFayEjK5j02wtv"/>
    <s v="Unqualified"/>
    <n v="0"/>
    <s v="OpportunityStatusType.Lost"/>
    <s v="cont_BlfRIJCCuwdDAks7cmCZG0N6xcV4r2CUbK7R4jOMIBM"/>
    <s v="Radhi"/>
    <m/>
    <s v="lead_QULKomZJBSPvilS8k1IOW1eQvZhyg7V464s293waipt"/>
    <s v="Decodeage ( Fresh )"/>
    <s v="Vinoth Mohan"/>
    <s v="user_sD3YjSs92XKUfD0OPHeo886g6tW6aCM0iUhX5VVUuJi"/>
    <s v="Navin Panjwani"/>
    <s v="2022-06-13 06:38:22.379000+00:00"/>
    <s v="2022-08-01 07:07:55.877000+00:00"/>
    <m/>
    <s v="Bangalore"/>
    <m/>
    <m/>
    <m/>
    <n v="20"/>
    <m/>
    <m/>
    <m/>
    <m/>
    <m/>
    <m/>
    <m/>
    <m/>
    <m/>
    <m/>
    <m/>
    <m/>
    <m/>
    <m/>
    <m/>
    <m/>
    <m/>
    <m/>
    <m/>
    <m/>
    <m/>
    <m/>
    <m/>
    <m/>
    <x v="3"/>
    <m/>
    <s v="user_N2Wvx57ff3o0vmVPS4RR0gXHdA5qVZKmxAMYwKh2zLa"/>
    <s v="Vinoth Mohan"/>
    <m/>
    <m/>
    <m/>
    <s v="Gated Content"/>
    <m/>
    <m/>
    <s v="Downloaded the guide: Employee Wellness Handbook"/>
    <m/>
    <m/>
    <m/>
    <s v="2021-12-20 05:11:42.471000+00:00"/>
    <s v="2022-08-01 07:08:04.284000+00:00"/>
    <s v="GMC"/>
  </r>
  <r>
    <s v="Navin Panjwani"/>
    <n v="50000"/>
    <s v="INR"/>
    <n v="0"/>
    <s v="8/31/22"/>
    <s v="Sales"/>
    <s v="stat_kcR4fZg7TU7jjk1jAVua3qGLRS4J5uFayEjK5j02wtv"/>
    <s v="Unqualified"/>
    <n v="0"/>
    <s v="OpportunityStatusType.Lost"/>
    <s v="cont_BlfRIJCCuwdDAks7cmCZG0N6xcV4r2CUbK7R4jOMIBM"/>
    <s v="Radhi"/>
    <m/>
    <s v="lead_QULKomZJBSPvilS8k1IOW1eQvZhyg7V464s293waipt"/>
    <s v="Decodeage ( Fresh )"/>
    <s v="Vinoth Mohan"/>
    <s v="user_sD3YjSs92XKUfD0OPHeo886g6tW6aCM0iUhX5VVUuJi"/>
    <s v="Navin Panjwani"/>
    <s v="2022-06-13 08:02:47.643000+00:00"/>
    <s v="2022-08-01 07:08:04.241000+00:00"/>
    <m/>
    <s v="Bangalore"/>
    <m/>
    <m/>
    <m/>
    <n v="20"/>
    <m/>
    <m/>
    <m/>
    <m/>
    <m/>
    <m/>
    <m/>
    <m/>
    <m/>
    <m/>
    <m/>
    <m/>
    <m/>
    <m/>
    <m/>
    <m/>
    <m/>
    <m/>
    <m/>
    <m/>
    <m/>
    <m/>
    <m/>
    <m/>
    <x v="3"/>
    <m/>
    <s v="user_N2Wvx57ff3o0vmVPS4RR0gXHdA5qVZKmxAMYwKh2zLa"/>
    <s v="Vinoth Mohan"/>
    <m/>
    <m/>
    <m/>
    <s v="Gated Content"/>
    <m/>
    <m/>
    <s v="Downloaded the guide: Employee Wellness Handbook"/>
    <m/>
    <m/>
    <m/>
    <s v="2021-12-20 05:11:42.471000+00:00"/>
    <s v="2022-08-01 07:08:04.284000+00:00"/>
    <s v="GPA"/>
  </r>
  <r>
    <s v="Navin Panjwani"/>
    <n v="800000"/>
    <s v="INR"/>
    <n v="0"/>
    <s v="8/31/22"/>
    <s v="Sales"/>
    <s v="stat_kcR4fZg7TU7jjk1jAVua3qGLRS4J5uFayEjK5j02wtv"/>
    <s v="Unqualified"/>
    <n v="0"/>
    <s v="OpportunityStatusType.Lost"/>
    <m/>
    <m/>
    <s v="GMC- Fresh SI- 2lacs and 5 lacs Maternity-50k RR- 2-4% Ambulance-2k"/>
    <s v="lead_Sb0271Xt5wGp14sJAAOlsSxiFduCLxH9QN9alYbuf3k"/>
    <s v="FEI Cargo Ltd"/>
    <s v="Bharti Bankey"/>
    <s v="user_sD3YjSs92XKUfD0OPHeo886g6tW6aCM0iUhX5VVUuJi"/>
    <s v="Navin Panjwani"/>
    <s v="2022-05-24 11:04:18.028000+00:00"/>
    <s v="2022-08-01 07:44:53.424000+00:00"/>
    <m/>
    <s v="Mumbai"/>
    <m/>
    <s v="2022-05-21 06:03:38+00:00"/>
    <m/>
    <n v="89"/>
    <m/>
    <m/>
    <m/>
    <m/>
    <m/>
    <m/>
    <m/>
    <m/>
    <m/>
    <m/>
    <m/>
    <s v="Transportation &amp; Logistics"/>
    <m/>
    <m/>
    <m/>
    <m/>
    <m/>
    <m/>
    <m/>
    <m/>
    <m/>
    <m/>
    <m/>
    <m/>
    <x v="3"/>
    <m/>
    <s v="user_aM3WaaSUQQmaNnsm9l2FQRVWUEr8RN2ZdXzsuQUalQ3"/>
    <s v="Bharti Bankey"/>
    <m/>
    <m/>
    <m/>
    <s v="Inbound"/>
    <s v="Inbound via website"/>
    <m/>
    <s v="Employee Count 200"/>
    <m/>
    <m/>
    <m/>
    <s v="2021-08-18 08:30:46.907000+00:00"/>
    <s v="2022-09-16 10:50:10.909000+00:00"/>
    <m/>
  </r>
  <r>
    <s v="Navin Panjwani"/>
    <n v="735000"/>
    <s v="INR"/>
    <n v="0"/>
    <s v="8/31/22"/>
    <s v="Sales"/>
    <s v="stat_kcR4fZg7TU7jjk1jAVua3qGLRS4J5uFayEjK5j02wtv"/>
    <s v="Unqualified"/>
    <n v="0"/>
    <s v="OpportunityStatusType.Lost"/>
    <s v="cont_YvwwF3nXUH86YSkufcS6IgnMXc66ObNKFbJU9MSFInk"/>
    <s v="Ekta Gadekar"/>
    <s v="In-Person meeting"/>
    <s v="lead_7endU6WfznV7VxqpAathBwFmenP7BIM5r1Y1ueZ1yjZ"/>
    <s v="Mirae Asset Investment Managers (India)"/>
    <s v="Tulika Chakra"/>
    <s v="user_sD3YjSs92XKUfD0OPHeo886g6tW6aCM0iUhX5VVUuJi"/>
    <s v="Navin Panjwani"/>
    <s v="2022-05-27 07:12:27.562000+00:00"/>
    <s v="2022-08-01 07:07:00.616000+00:00"/>
    <m/>
    <s v="Mumbai"/>
    <m/>
    <m/>
    <m/>
    <n v="210"/>
    <m/>
    <m/>
    <m/>
    <m/>
    <m/>
    <m/>
    <m/>
    <m/>
    <m/>
    <m/>
    <m/>
    <m/>
    <m/>
    <m/>
    <m/>
    <m/>
    <m/>
    <m/>
    <m/>
    <m/>
    <m/>
    <m/>
    <m/>
    <m/>
    <x v="3"/>
    <m/>
    <s v="user_FdWFezbLzkYQcGsBUsjZO25nr2poK2nRbqV47Rs5Kfm"/>
    <s v="Prateek Wadhwa"/>
    <m/>
    <m/>
    <s v="August"/>
    <s v="Gated Content"/>
    <m/>
    <m/>
    <s v="Employee Engagement Handbook"/>
    <m/>
    <m/>
    <m/>
    <s v="2021-11-17 01:30:02.057000+00:00"/>
    <s v="2022-10-20 06:53:50.172000+00:00"/>
    <m/>
  </r>
  <r>
    <s v="Shreenath Bhat"/>
    <n v="1400000"/>
    <s v="INR"/>
    <n v="0"/>
    <s v="7/31/22"/>
    <s v="Sales"/>
    <s v="stat_1hn9nRJaLbI53NxPuSQgo90kRpbpKsFlwN4oEGNUTdO"/>
    <s v="Lost"/>
    <n v="0"/>
    <s v="OpportunityStatusType.Lost"/>
    <s v="cont_wvMt6JDXkjc3CrMM7fA0HAJop7mGGkG1pm9VUJ8OAVE"/>
    <s v="Raghu"/>
    <s v="GMC - Renewal"/>
    <s v="lead_gf1Ena8BEeY2UybF6nWJsmJlwyRAvHxaDn7qm5OpG4b"/>
    <s v="Ram-nath"/>
    <s v="Shreenath Bhat"/>
    <s v="user_vMd4rmcrSbjykdyL2J7rrYn84SWdcNc5FKligrmItPw"/>
    <s v="Shreenath Bhat"/>
    <s v="2022-07-04 12:05:15.791000+00:00"/>
    <s v="2022-08-01 06:20:13.586000+00:00"/>
    <m/>
    <s v="Chennai"/>
    <m/>
    <m/>
    <m/>
    <n v="50"/>
    <m/>
    <m/>
    <m/>
    <m/>
    <m/>
    <m/>
    <m/>
    <m/>
    <m/>
    <m/>
    <m/>
    <m/>
    <m/>
    <m/>
    <m/>
    <m/>
    <m/>
    <m/>
    <m/>
    <m/>
    <m/>
    <m/>
    <m/>
    <m/>
    <x v="3"/>
    <m/>
    <s v="user_vMd4rmcrSbjykdyL2J7rrYn84SWdcNc5FKligrmItPw"/>
    <s v="Shreenath Bhat"/>
    <m/>
    <m/>
    <s v="July"/>
    <m/>
    <m/>
    <m/>
    <s v="Lead Magnet Lead"/>
    <m/>
    <m/>
    <m/>
    <s v="2021-09-04 16:50:01.004000+00:00"/>
    <s v="2022-09-09 10:15:40.803000+00:00"/>
    <s v="GMC"/>
  </r>
  <r>
    <s v="Shreenath Bhat"/>
    <n v="100000"/>
    <s v="INR"/>
    <n v="0"/>
    <s v="7/31/22"/>
    <s v="Sales"/>
    <s v="stat_1hn9nRJaLbI53NxPuSQgo90kRpbpKsFlwN4oEGNUTdO"/>
    <s v="Lost"/>
    <n v="0"/>
    <s v="OpportunityStatusType.Lost"/>
    <s v="cont_wvMt6JDXkjc3CrMM7fA0HAJop7mGGkG1pm9VUJ8OAVE"/>
    <s v="Raghu"/>
    <s v="GPA - Renewal"/>
    <s v="lead_gf1Ena8BEeY2UybF6nWJsmJlwyRAvHxaDn7qm5OpG4b"/>
    <s v="Ram-nath"/>
    <s v="Shreenath Bhat"/>
    <s v="user_vMd4rmcrSbjykdyL2J7rrYn84SWdcNc5FKligrmItPw"/>
    <s v="Shreenath Bhat"/>
    <s v="2022-07-06 06:57:01.822000+00:00"/>
    <s v="2022-08-01 06:20:26.597000+00:00"/>
    <m/>
    <s v="Chennai"/>
    <m/>
    <m/>
    <m/>
    <n v="50"/>
    <m/>
    <m/>
    <m/>
    <m/>
    <m/>
    <m/>
    <m/>
    <m/>
    <m/>
    <m/>
    <m/>
    <m/>
    <m/>
    <m/>
    <m/>
    <m/>
    <m/>
    <m/>
    <m/>
    <m/>
    <m/>
    <m/>
    <m/>
    <m/>
    <x v="3"/>
    <m/>
    <s v="user_vMd4rmcrSbjykdyL2J7rrYn84SWdcNc5FKligrmItPw"/>
    <s v="Shreenath Bhat"/>
    <m/>
    <m/>
    <s v="July"/>
    <m/>
    <m/>
    <m/>
    <s v="Lead Magnet Lead"/>
    <m/>
    <m/>
    <m/>
    <s v="2021-09-04 16:50:01.004000+00:00"/>
    <s v="2022-09-09 10:15:40.803000+00:00"/>
    <s v="GPA"/>
  </r>
  <r>
    <s v="Moziez Chamadia"/>
    <n v="200000"/>
    <s v="INR"/>
    <n v="0"/>
    <s v="7/31/22"/>
    <s v="Sales"/>
    <s v="stat_kcR4fZg7TU7jjk1jAVua3qGLRS4J5uFayEjK5j02wtv"/>
    <s v="Unqualified"/>
    <n v="0"/>
    <s v="OpportunityStatusType.Lost"/>
    <s v="cont_41OPQZy9KBVcigzyxaAffT2MAC6yVcTXhrePLANLHO4"/>
    <s v="Bharti Trivedi"/>
    <s v="GPA - Fresh"/>
    <s v="lead_AqML4GrwnxzpveSV5JC1L48FBLsR1c8hw6RwlHOeY2J"/>
    <s v="Mazars India"/>
    <s v="Shreenath Bhat"/>
    <s v="user_IgNfKH7wuLLjHvexoMm2PXWcnF3zYft0ZbMTyfwKRUg"/>
    <s v="Moziez Chamadia"/>
    <s v="2022-06-14 06:41:35.527000+00:00"/>
    <s v="2022-08-01 06:15:05.732000+00:00"/>
    <m/>
    <s v="Mumbai"/>
    <m/>
    <m/>
    <m/>
    <n v="459"/>
    <m/>
    <m/>
    <m/>
    <m/>
    <m/>
    <m/>
    <m/>
    <m/>
    <m/>
    <m/>
    <m/>
    <s v="Banking &amp; Finance"/>
    <m/>
    <m/>
    <m/>
    <m/>
    <m/>
    <m/>
    <m/>
    <m/>
    <m/>
    <m/>
    <m/>
    <m/>
    <x v="10"/>
    <m/>
    <s v="user_vMd4rmcrSbjykdyL2J7rrYn84SWdcNc5FKligrmItPw"/>
    <s v="Shreenath Bhat"/>
    <m/>
    <m/>
    <s v="June"/>
    <s v="Cold Call"/>
    <m/>
    <m/>
    <m/>
    <m/>
    <m/>
    <m/>
    <s v="2022-05-23 07:04:08.074000+00:00"/>
    <s v="2022-09-16 14:16:25.145000+00:00"/>
    <s v="GPA"/>
  </r>
  <r>
    <s v="Moziez Chamadia"/>
    <n v="1500000"/>
    <s v="INR"/>
    <n v="0"/>
    <s v="7/31/22"/>
    <s v="Sales"/>
    <s v="stat_kcR4fZg7TU7jjk1jAVua3qGLRS4J5uFayEjK5j02wtv"/>
    <s v="Unqualified"/>
    <n v="0"/>
    <s v="OpportunityStatusType.Lost"/>
    <s v="cont_41OPQZy9KBVcigzyxaAffT2MAC6yVcTXhrePLANLHO4"/>
    <s v="Bharti Trivedi"/>
    <s v="GMC - Renewal"/>
    <s v="lead_AqML4GrwnxzpveSV5JC1L48FBLsR1c8hw6RwlHOeY2J"/>
    <s v="Mazars India"/>
    <s v="Shreenath Bhat"/>
    <s v="user_IgNfKH7wuLLjHvexoMm2PXWcnF3zYft0ZbMTyfwKRUg"/>
    <s v="Moziez Chamadia"/>
    <s v="2022-06-14 06:41:03.594000+00:00"/>
    <s v="2022-08-01 06:14:54.694000+00:00"/>
    <m/>
    <s v="Mumbai"/>
    <m/>
    <m/>
    <m/>
    <n v="459"/>
    <m/>
    <m/>
    <m/>
    <m/>
    <m/>
    <m/>
    <m/>
    <m/>
    <m/>
    <m/>
    <m/>
    <s v="Banking &amp; Finance"/>
    <m/>
    <m/>
    <m/>
    <m/>
    <m/>
    <m/>
    <m/>
    <m/>
    <m/>
    <m/>
    <m/>
    <m/>
    <x v="10"/>
    <m/>
    <s v="user_vMd4rmcrSbjykdyL2J7rrYn84SWdcNc5FKligrmItPw"/>
    <s v="Shreenath Bhat"/>
    <m/>
    <m/>
    <s v="June"/>
    <s v="Cold Call"/>
    <m/>
    <m/>
    <m/>
    <m/>
    <m/>
    <m/>
    <s v="2022-05-23 07:04:08.074000+00:00"/>
    <s v="2022-09-16 14:16:25.145000+00:00"/>
    <s v="GMC"/>
  </r>
  <r>
    <s v="Moziez Chamadia"/>
    <n v="3000000"/>
    <s v="INR"/>
    <n v="0"/>
    <s v="8/15/22"/>
    <s v="Sales"/>
    <s v="stat_1hn9nRJaLbI53NxPuSQgo90kRpbpKsFlwN4oEGNUTdO"/>
    <s v="Lost"/>
    <n v="0"/>
    <s v="OpportunityStatusType.Lost"/>
    <s v="cont_3DK2AKkJLdvYUdCBgFTKhK6qQRitYGl0f7MtfnaA7ZT"/>
    <s v="Indu Vishwanathan"/>
    <s v="GMC"/>
    <s v="lead_0fPO5mGQjhItfiiEaOjSa0CiTUW4SwqcfF5HjtHC6Dv"/>
    <s v="The Executive Centre"/>
    <s v="Mayur Gadiyar"/>
    <s v="user_IgNfKH7wuLLjHvexoMm2PXWcnF3zYft0ZbMTyfwKRUg"/>
    <s v="Moziez Chamadia"/>
    <s v="2022-05-05 12:23:53.165000+00:00"/>
    <s v="2022-08-01 06:18:38.830000+00:00"/>
    <m/>
    <s v="Delhi"/>
    <m/>
    <m/>
    <m/>
    <n v="530"/>
    <m/>
    <m/>
    <m/>
    <m/>
    <m/>
    <m/>
    <m/>
    <m/>
    <m/>
    <m/>
    <m/>
    <s v="Professional Services"/>
    <m/>
    <m/>
    <m/>
    <m/>
    <m/>
    <m/>
    <m/>
    <m/>
    <m/>
    <m/>
    <m/>
    <m/>
    <x v="3"/>
    <m/>
    <s v="user_cuWn1aL1OYLr4Jn6i7zouGfa4efY8ya7QxeZnqSq8e5"/>
    <s v="Saurabh Yewale"/>
    <m/>
    <m/>
    <s v="July"/>
    <s v="Cold Call"/>
    <m/>
    <s v="Graded 3L to 10L"/>
    <m/>
    <m/>
    <m/>
    <m/>
    <s v="2021-10-26 11:53:41.014000+00:00"/>
    <s v="2022-10-10 10:13:30.796000+00:00"/>
    <s v="GMC"/>
  </r>
  <r>
    <s v="Moziez Chamadia"/>
    <n v="100000"/>
    <s v="INR"/>
    <n v="0"/>
    <s v="7/31/22"/>
    <s v="Sales"/>
    <s v="stat_kcR4fZg7TU7jjk1jAVua3qGLRS4J5uFayEjK5j02wtv"/>
    <s v="Unqualified"/>
    <n v="0"/>
    <s v="OpportunityStatusType.Lost"/>
    <s v="cont_41OPQZy9KBVcigzyxaAffT2MAC6yVcTXhrePLANLHO4"/>
    <s v="Bharti Trivedi"/>
    <s v="WC - Fresh"/>
    <s v="lead_AqML4GrwnxzpveSV5JC1L48FBLsR1c8hw6RwlHOeY2J"/>
    <s v="Mazars India"/>
    <s v="Shreenath Bhat"/>
    <s v="user_IgNfKH7wuLLjHvexoMm2PXWcnF3zYft0ZbMTyfwKRUg"/>
    <s v="Moziez Chamadia"/>
    <s v="2022-06-13 06:08:05.036000+00:00"/>
    <s v="2022-08-01 06:14:45.188000+00:00"/>
    <m/>
    <s v="Mumbai"/>
    <m/>
    <m/>
    <m/>
    <n v="459"/>
    <m/>
    <m/>
    <m/>
    <m/>
    <m/>
    <m/>
    <m/>
    <m/>
    <m/>
    <m/>
    <m/>
    <s v="Banking &amp; Finance"/>
    <m/>
    <m/>
    <m/>
    <m/>
    <m/>
    <m/>
    <m/>
    <m/>
    <m/>
    <m/>
    <m/>
    <m/>
    <x v="10"/>
    <m/>
    <s v="user_vMd4rmcrSbjykdyL2J7rrYn84SWdcNc5FKligrmItPw"/>
    <s v="Shreenath Bhat"/>
    <m/>
    <m/>
    <s v="June"/>
    <s v="Cold Call"/>
    <m/>
    <m/>
    <m/>
    <m/>
    <m/>
    <m/>
    <s v="2022-05-23 07:04:08.074000+00:00"/>
    <s v="2022-09-16 14:16:25.145000+00:00"/>
    <s v="WC"/>
  </r>
  <r>
    <s v="Navin Panjwani"/>
    <n v="75000"/>
    <s v="INR"/>
    <n v="0"/>
    <s v="8/31/22"/>
    <s v="Sales"/>
    <s v="stat_1hn9nRJaLbI53NxPuSQgo90kRpbpKsFlwN4oEGNUTdO"/>
    <s v="Lost"/>
    <n v="0"/>
    <s v="OpportunityStatusType.Lost"/>
    <s v="cont_2L7srmMecjnuEzCRW1AtJmMiQbm1mMnXFKgeSNvWpa2"/>
    <m/>
    <m/>
    <s v="lead_43TbyTOOx3L7TSlVeKUFT3L3BpYj7FK7RyC5OGLfdUp"/>
    <s v="Propellyr.com ( Fresh )"/>
    <s v="Prateek Wadhwa"/>
    <s v="user_sD3YjSs92XKUfD0OPHeo886g6tW6aCM0iUhX5VVUuJi"/>
    <s v="Navin Panjwani"/>
    <s v="2022-04-28 10:52:09.133000+00:00"/>
    <s v="2022-08-01 05:54:51.319000+00:00"/>
    <m/>
    <s v="Mumbai"/>
    <m/>
    <s v="2022-04-06 06:42:16+00:00"/>
    <m/>
    <n v="8"/>
    <m/>
    <m/>
    <m/>
    <m/>
    <m/>
    <m/>
    <m/>
    <s v="PAID_SEARCH"/>
    <m/>
    <m/>
    <m/>
    <m/>
    <m/>
    <m/>
    <m/>
    <m/>
    <m/>
    <m/>
    <m/>
    <m/>
    <m/>
    <m/>
    <m/>
    <m/>
    <x v="3"/>
    <m/>
    <s v="user_FdWFezbLzkYQcGsBUsjZO25nr2poK2nRbqV47Rs5Kfm"/>
    <s v="Prateek Wadhwa"/>
    <m/>
    <m/>
    <m/>
    <s v="Inbound"/>
    <s v="Inbound via website"/>
    <m/>
    <s v="Employee Count 25"/>
    <m/>
    <m/>
    <m/>
    <s v="2022-04-06 06:45:14.710000+00:00"/>
    <s v="2022-08-27 08:09:31.243000+00:00"/>
    <s v="GMC"/>
  </r>
  <r>
    <s v="Navin Panjwani"/>
    <n v="5000"/>
    <s v="INR"/>
    <n v="0"/>
    <s v="8/31/22"/>
    <s v="Sales"/>
    <s v="stat_1hn9nRJaLbI53NxPuSQgo90kRpbpKsFlwN4oEGNUTdO"/>
    <s v="Lost"/>
    <n v="0"/>
    <s v="OpportunityStatusType.Lost"/>
    <s v="cont_2L7srmMecjnuEzCRW1AtJmMiQbm1mMnXFKgeSNvWpa2"/>
    <m/>
    <m/>
    <s v="lead_43TbyTOOx3L7TSlVeKUFT3L3BpYj7FK7RyC5OGLfdUp"/>
    <s v="Propellyr.com ( Fresh )"/>
    <s v="Prateek Wadhwa"/>
    <s v="user_sD3YjSs92XKUfD0OPHeo886g6tW6aCM0iUhX5VVUuJi"/>
    <s v="Navin Panjwani"/>
    <s v="2022-04-28 12:53:27.104000+00:00"/>
    <s v="2022-08-01 05:55:33.712000+00:00"/>
    <m/>
    <s v="Mumbai"/>
    <m/>
    <s v="2022-04-06 06:42:16+00:00"/>
    <m/>
    <n v="8"/>
    <m/>
    <m/>
    <m/>
    <m/>
    <m/>
    <m/>
    <m/>
    <s v="PAID_SEARCH"/>
    <m/>
    <m/>
    <m/>
    <m/>
    <m/>
    <m/>
    <m/>
    <m/>
    <m/>
    <m/>
    <m/>
    <m/>
    <m/>
    <m/>
    <m/>
    <m/>
    <x v="3"/>
    <m/>
    <s v="user_FdWFezbLzkYQcGsBUsjZO25nr2poK2nRbqV47Rs5Kfm"/>
    <s v="Prateek Wadhwa"/>
    <m/>
    <m/>
    <m/>
    <s v="Inbound"/>
    <s v="Inbound via website"/>
    <m/>
    <s v="Employee Count 25"/>
    <m/>
    <m/>
    <m/>
    <s v="2022-04-06 06:45:14.710000+00:00"/>
    <s v="2022-08-27 08:09:31.243000+00:00"/>
    <s v="GPA"/>
  </r>
  <r>
    <s v="Navin Panjwani"/>
    <n v="70000"/>
    <s v="INR"/>
    <n v="0"/>
    <s v="8/31/22"/>
    <s v="Sales"/>
    <s v="stat_kcR4fZg7TU7jjk1jAVua3qGLRS4J5uFayEjK5j02wtv"/>
    <s v="Unqualified"/>
    <n v="0"/>
    <s v="OpportunityStatusType.Lost"/>
    <s v="cont_a5RldVKxvln7kzonjCGAOQxtJnkNfdFf3jPBVWUHycq"/>
    <s v="Rahul"/>
    <s v="Fresh"/>
    <s v="lead_acahXlM4rMdqm22buHgugRNCOUDUQEkiiy5nwfTI0Tq"/>
    <s v="Organic LRM ( Fresh )"/>
    <s v="Prateek Wadhwa"/>
    <s v="user_sD3YjSs92XKUfD0OPHeo886g6tW6aCM0iUhX5VVUuJi"/>
    <s v="Navin Panjwani"/>
    <s v="2022-04-27 05:40:09.767000+00:00"/>
    <s v="2022-08-01 05:42:22.634000+00:00"/>
    <m/>
    <m/>
    <m/>
    <s v="2022-04-05 16:39:52+00:00"/>
    <m/>
    <n v="25"/>
    <m/>
    <m/>
    <m/>
    <m/>
    <m/>
    <m/>
    <m/>
    <s v="OTHER_CAMPAIGNS"/>
    <m/>
    <m/>
    <m/>
    <m/>
    <m/>
    <m/>
    <m/>
    <m/>
    <m/>
    <m/>
    <m/>
    <m/>
    <m/>
    <m/>
    <m/>
    <m/>
    <x v="3"/>
    <m/>
    <s v="user_FdWFezbLzkYQcGsBUsjZO25nr2poK2nRbqV47Rs5Kfm"/>
    <s v="Prateek Wadhwa"/>
    <m/>
    <m/>
    <m/>
    <s v="Inbound"/>
    <s v="Inbound via website"/>
    <m/>
    <s v="Employee Count 25"/>
    <m/>
    <m/>
    <m/>
    <s v="2022-04-05 16:42:40.008000+00:00"/>
    <s v="2022-08-01 05:42:22.678000+00:00"/>
    <s v="GMC"/>
  </r>
  <r>
    <s v="Satyajit Chati"/>
    <n v="500000"/>
    <s v="INR"/>
    <n v="0"/>
    <s v="7/31/22"/>
    <s v="Sales"/>
    <s v="stat_1hn9nRJaLbI53NxPuSQgo90kRpbpKsFlwN4oEGNUTdO"/>
    <s v="Lost"/>
    <n v="0"/>
    <s v="OpportunityStatusType.Lost"/>
    <m/>
    <m/>
    <m/>
    <s v="lead_is2UgxeMBxhn7n27E1eXVGKdF2IQ9If8o9Ygl9bpHYT"/>
    <s v="FarmersMandi"/>
    <s v="Satyajit Chati"/>
    <s v="user_5IQTpX6DsnoeoDfxqzqojpVoQLXPh68nhDjLS5ETjYj"/>
    <s v="Satyajit Chati"/>
    <s v="2022-07-12 09:46:57.060000+00:00"/>
    <s v="2022-08-01 05:49:13.634000+00:00"/>
    <m/>
    <s v="Bangalore"/>
    <m/>
    <m/>
    <m/>
    <n v="57"/>
    <m/>
    <m/>
    <m/>
    <m/>
    <m/>
    <m/>
    <m/>
    <m/>
    <m/>
    <m/>
    <m/>
    <s v="Others"/>
    <m/>
    <m/>
    <m/>
    <m/>
    <m/>
    <m/>
    <m/>
    <m/>
    <m/>
    <m/>
    <m/>
    <m/>
    <x v="3"/>
    <m/>
    <s v="user_5IQTpX6DsnoeoDfxqzqojpVoQLXPh68nhDjLS5ETjYj"/>
    <s v="Satyajit Chati"/>
    <m/>
    <m/>
    <s v="July"/>
    <s v="Gated Content"/>
    <m/>
    <m/>
    <s v="Employee Wellness Handbook"/>
    <m/>
    <m/>
    <m/>
    <s v="2022-04-04 11:27:05.256000+00:00"/>
    <s v="2022-08-27 08:11:07.868000+00:00"/>
    <m/>
  </r>
  <r>
    <s v="Navin Panjwani"/>
    <n v="225000"/>
    <s v="INR"/>
    <n v="0"/>
    <s v="8/31/22"/>
    <s v="Sales"/>
    <s v="stat_kcR4fZg7TU7jjk1jAVua3qGLRS4J5uFayEjK5j02wtv"/>
    <s v="Unqualified"/>
    <n v="0"/>
    <s v="OpportunityStatusType.Lost"/>
    <s v="cont_nX8W6YxcSJtfaGSLdokm8W7xejC24gkF8ETH8CW6v73"/>
    <s v="Ashutosh"/>
    <m/>
    <s v="lead_4lZyiPYx510XaP9MtsNbNKZ13evrK9pLL6h5Oedo53X"/>
    <s v="Bikaner sweets ( Fresh )"/>
    <s v="Nikhil Ahuja"/>
    <s v="user_sD3YjSs92XKUfD0OPHeo886g6tW6aCM0iUhX5VVUuJi"/>
    <s v="Navin Panjwani"/>
    <s v="2022-04-06 05:35:35.718000+00:00"/>
    <s v="2022-08-01 05:41:31.119000+00:00"/>
    <m/>
    <s v="Other"/>
    <m/>
    <m/>
    <m/>
    <n v="50"/>
    <m/>
    <m/>
    <m/>
    <m/>
    <m/>
    <m/>
    <m/>
    <m/>
    <m/>
    <m/>
    <m/>
    <m/>
    <m/>
    <m/>
    <m/>
    <m/>
    <m/>
    <m/>
    <m/>
    <m/>
    <m/>
    <m/>
    <m/>
    <m/>
    <x v="3"/>
    <m/>
    <s v="user_ocHSJH83OJnHCvKyMbjx8WOOK8PMgAUGIj1qK0q0dMV"/>
    <s v="Nikhil Ahuja"/>
    <m/>
    <m/>
    <m/>
    <s v="Cold Call"/>
    <m/>
    <m/>
    <m/>
    <m/>
    <m/>
    <m/>
    <s v="2020-12-24 07:02:49.983000+00:00"/>
    <s v="2022-08-01 05:41:31.173000+00:00"/>
    <s v="GMC"/>
  </r>
  <r>
    <s v="Navin Panjwani"/>
    <n v="150000"/>
    <s v="INR"/>
    <n v="0"/>
    <s v="8/31/22"/>
    <s v="Sales"/>
    <s v="stat_kcR4fZg7TU7jjk1jAVua3qGLRS4J5uFayEjK5j02wtv"/>
    <s v="Unqualified"/>
    <n v="0"/>
    <s v="OpportunityStatusType.Lost"/>
    <s v="cont_GlE8A1X1qysBqPIxkxXiUdJUGEbJ9rJGi2Hd3q5GaT7"/>
    <s v="Pranjaali D"/>
    <m/>
    <s v="lead_mccYkwP17fgcQUpA3WpihGVfL8t3oXefn15K9iGlhmN"/>
    <s v="Cloud9 e-biz Pvt Ltd ( Expired Policy , 31st March )"/>
    <s v="Nikhil Ahuja"/>
    <s v="user_sD3YjSs92XKUfD0OPHeo886g6tW6aCM0iUhX5VVUuJi"/>
    <s v="Navin Panjwani"/>
    <s v="2022-03-24 11:55:55.892000+00:00"/>
    <s v="2022-08-01 05:36:48.841000+00:00"/>
    <m/>
    <s v="Pune"/>
    <m/>
    <m/>
    <m/>
    <n v="30"/>
    <m/>
    <m/>
    <m/>
    <m/>
    <m/>
    <m/>
    <m/>
    <m/>
    <m/>
    <m/>
    <m/>
    <m/>
    <m/>
    <m/>
    <m/>
    <m/>
    <m/>
    <m/>
    <m/>
    <m/>
    <m/>
    <m/>
    <m/>
    <m/>
    <x v="3"/>
    <m/>
    <s v="user_ocHSJH83OJnHCvKyMbjx8WOOK8PMgAUGIj1qK0q0dMV"/>
    <s v="Nikhil Ahuja"/>
    <m/>
    <m/>
    <s v="March"/>
    <s v="Gated Content"/>
    <m/>
    <m/>
    <s v="BOF - Case Study"/>
    <m/>
    <m/>
    <m/>
    <s v="2022-03-16 15:54:09.868000+00:00"/>
    <s v="2022-08-27 08:06:08.773000+00:00"/>
    <s v="GMC"/>
  </r>
  <r>
    <s v="Navin Panjwani"/>
    <n v="1000000"/>
    <s v="INR"/>
    <n v="0"/>
    <s v="8/31/22"/>
    <s v="Sales"/>
    <s v="stat_kcR4fZg7TU7jjk1jAVua3qGLRS4J5uFayEjK5j02wtv"/>
    <s v="Unqualified"/>
    <n v="0"/>
    <s v="OpportunityStatusType.Lost"/>
    <s v="cont_VFNf5iZ3kPYIbVfS1xUqAsw6raT0s9so8AJwVc0LX6Z"/>
    <s v="Mubasshir"/>
    <s v="GMC"/>
    <s v="lead_fJ2gFVz4ytag9ACSFkxLG8HF2k2RUvhIezQFLhzUNHl"/>
    <s v="SSIZ International Pvt Ltd (Fresh)"/>
    <s v="Aditya Binani"/>
    <s v="user_sD3YjSs92XKUfD0OPHeo886g6tW6aCM0iUhX5VVUuJi"/>
    <s v="Navin Panjwani"/>
    <s v="2022-01-25 09:49:09.240000+00:00"/>
    <s v="2022-08-01 05:31:45.610000+00:00"/>
    <m/>
    <s v="Mumbai"/>
    <m/>
    <m/>
    <m/>
    <n v="400"/>
    <m/>
    <m/>
    <m/>
    <m/>
    <m/>
    <m/>
    <m/>
    <s v="PAID_SOCIAL"/>
    <m/>
    <m/>
    <m/>
    <s v="Others"/>
    <m/>
    <m/>
    <m/>
    <m/>
    <m/>
    <m/>
    <m/>
    <m/>
    <m/>
    <m/>
    <m/>
    <m/>
    <x v="3"/>
    <m/>
    <s v="user_lwF8ctKa5IyxqATpO2EOw2h0AEPiCMHOgewiH38Ei77"/>
    <s v="Harmanjit Singh"/>
    <m/>
    <m/>
    <s v="April"/>
    <s v="Gated Content"/>
    <m/>
    <m/>
    <s v="Employee Engagement Handbook"/>
    <m/>
    <m/>
    <m/>
    <s v="2021-09-13 06:27:04.018000+00:00"/>
    <s v="2022-09-22 11:52:53.350000+00:00"/>
    <s v="GMC"/>
  </r>
  <r>
    <s v="Navin Panjwani"/>
    <n v="60000"/>
    <s v="INR"/>
    <n v="0"/>
    <s v="8/31/22"/>
    <s v="Sales"/>
    <s v="stat_kcR4fZg7TU7jjk1jAVua3qGLRS4J5uFayEjK5j02wtv"/>
    <s v="Unqualified"/>
    <n v="0"/>
    <s v="OpportunityStatusType.Lost"/>
    <m/>
    <m/>
    <s v="Fresh GMC"/>
    <s v="lead_kzL41Iz5M5KlamXYcLQYmXGVCCMfyQSBZAyz21OQlTm"/>
    <s v="Playto Labs ( Fresh )"/>
    <s v="Trupti Suryavanshi"/>
    <s v="user_sD3YjSs92XKUfD0OPHeo886g6tW6aCM0iUhX5VVUuJi"/>
    <s v="Navin Panjwani"/>
    <s v="2022-01-17 11:02:03.629000+00:00"/>
    <s v="2022-08-01 05:29:24.651000+00:00"/>
    <m/>
    <s v="Bangalore"/>
    <m/>
    <m/>
    <m/>
    <n v="25"/>
    <m/>
    <m/>
    <m/>
    <m/>
    <m/>
    <m/>
    <m/>
    <m/>
    <m/>
    <m/>
    <m/>
    <s v="Education"/>
    <m/>
    <m/>
    <m/>
    <m/>
    <m/>
    <m/>
    <m/>
    <m/>
    <m/>
    <m/>
    <m/>
    <m/>
    <x v="14"/>
    <m/>
    <s v="user_L8E6IFhq6UCzKLHa45LUUTZCznDuyDwFrGaEp9DXiUM"/>
    <s v="Trupti Suryavanshi"/>
    <s v="Siddharth Angolkar"/>
    <m/>
    <m/>
    <s v="Gated Content"/>
    <s v="Lusha"/>
    <m/>
    <s v="Employee Wellness Handbook"/>
    <m/>
    <m/>
    <m/>
    <s v="2022-01-15 04:37:54.888000+00:00"/>
    <s v="2022-08-01 05:29:24.707000+00:00"/>
    <m/>
  </r>
  <r>
    <s v="Navin Panjwani"/>
    <n v="70000"/>
    <s v="INR"/>
    <n v="0"/>
    <s v="8/31/22"/>
    <s v="Sales"/>
    <s v="stat_kcR4fZg7TU7jjk1jAVua3qGLRS4J5uFayEjK5j02wtv"/>
    <s v="Unqualified"/>
    <n v="0"/>
    <s v="OpportunityStatusType.Lost"/>
    <m/>
    <m/>
    <s v="SI- 3lacs and 2 lacs Maternity-50k Basic policy  hrd@baidynath.net.in"/>
    <s v="lead_Mf675ucLr9Wu9ZLQp8QydYuKoKDFIU1Q3STjCKryyPR"/>
    <s v="Baidyanath ( Fresh )"/>
    <s v="Bharti Bankey"/>
    <s v="user_sD3YjSs92XKUfD0OPHeo886g6tW6aCM0iUhX5VVUuJi"/>
    <s v="Navin Panjwani"/>
    <s v="2022-01-13 06:46:26.327000+00:00"/>
    <s v="2022-08-01 05:27:10.583000+00:00"/>
    <m/>
    <s v="Other"/>
    <m/>
    <s v="2021-12-31 07:03:11+00:00"/>
    <m/>
    <n v="25"/>
    <m/>
    <m/>
    <m/>
    <m/>
    <m/>
    <m/>
    <m/>
    <m/>
    <m/>
    <m/>
    <m/>
    <s v="Health, Wellness &amp; Fitness"/>
    <m/>
    <m/>
    <m/>
    <m/>
    <m/>
    <m/>
    <m/>
    <m/>
    <m/>
    <m/>
    <m/>
    <m/>
    <x v="3"/>
    <m/>
    <s v="user_aM3WaaSUQQmaNnsm9l2FQRVWUEr8RN2ZdXzsuQUalQ3"/>
    <s v="Bharti Bankey"/>
    <s v="Siddharth Angolkar"/>
    <m/>
    <m/>
    <s v="Inbound"/>
    <s v="Inbound via website"/>
    <m/>
    <s v="Employee Count 25"/>
    <m/>
    <m/>
    <m/>
    <s v="2021-12-31 07:05:49.265000+00:00"/>
    <s v="2022-08-26 04:20:33.987000+00:00"/>
    <m/>
  </r>
  <r>
    <s v="Sonal Paithankar"/>
    <n v="200000"/>
    <s v="INR"/>
    <n v="0"/>
    <s v="8/15/22"/>
    <s v="Sales"/>
    <s v="stat_kcR4fZg7TU7jjk1jAVua3qGLRS4J5uFayEjK5j02wtv"/>
    <s v="Unqualified"/>
    <n v="0"/>
    <s v="OpportunityStatusType.Lost"/>
    <s v="cont_ibNkgnabRlBbaUp9JNQKv3ftyL0Y26vZ7vcWgIG7P5M"/>
    <s v="Nitin Ghotkar"/>
    <m/>
    <s v="lead_q4PUZBsLP80K41kzcwnpQEuDbI9rs3uzrGHw7ukge2C"/>
    <s v="HFCL Limited"/>
    <s v="Sarvesh Pawar"/>
    <s v="user_Iwn6da5WKkZqwUySK0oUuCb72pFP5WEm4zAb92ijqFe"/>
    <s v="Sonal Paithankar"/>
    <s v="2022-06-02 06:51:43.694000+00:00"/>
    <s v="2022-08-01 05:25:41.685000+00:00"/>
    <m/>
    <s v="Mumbai"/>
    <m/>
    <m/>
    <m/>
    <n v="786"/>
    <m/>
    <m/>
    <m/>
    <m/>
    <m/>
    <m/>
    <m/>
    <s v="PAID_SOCIAL"/>
    <m/>
    <m/>
    <m/>
    <m/>
    <m/>
    <m/>
    <m/>
    <m/>
    <m/>
    <m/>
    <m/>
    <m/>
    <m/>
    <m/>
    <m/>
    <m/>
    <x v="3"/>
    <m/>
    <s v="user_A8KOTZADnUtEQOLt4nSLAmteNStuGh80js75RYjrXVt"/>
    <s v="Sarvesh Pawar"/>
    <s v="Arindam Majee"/>
    <m/>
    <s v="August; February"/>
    <s v="Gated Content"/>
    <m/>
    <m/>
    <s v="Downloaded the guide: Employee Wellness Handbook"/>
    <m/>
    <m/>
    <m/>
    <s v="2021-12-22 09:51:38.949000+00:00"/>
    <s v="2022-08-12 07:31:02.184000+00:00"/>
    <s v="GPA"/>
  </r>
  <r>
    <s v="Navin Panjwani"/>
    <n v="70000"/>
    <s v="INR"/>
    <n v="0"/>
    <s v="8/31/22"/>
    <s v="Sales"/>
    <s v="stat_kcR4fZg7TU7jjk1jAVua3qGLRS4J5uFayEjK5j02wtv"/>
    <s v="Unqualified"/>
    <n v="0"/>
    <s v="OpportunityStatusType.Lost"/>
    <m/>
    <m/>
    <s v="SI- Graded Maternity- No RR-1-2% Ambulance- 1k Basic Coverages."/>
    <s v="lead_PpaV3eSYESTYhMqOSMb1W594fLHqciixbZGuwLUb2E1"/>
    <s v="FinProv ( Fresh )"/>
    <s v="Bharti Bankey"/>
    <s v="user_sD3YjSs92XKUfD0OPHeo886g6tW6aCM0iUhX5VVUuJi"/>
    <s v="Navin Panjwani"/>
    <s v="2021-12-29 10:08:10.663000+00:00"/>
    <s v="2022-08-01 05:26:41.573000+00:00"/>
    <m/>
    <s v="Kerala"/>
    <m/>
    <s v="2021-12-29 06:22:33+00:00"/>
    <m/>
    <n v="38"/>
    <m/>
    <m/>
    <m/>
    <m/>
    <m/>
    <m/>
    <m/>
    <m/>
    <m/>
    <m/>
    <m/>
    <m/>
    <m/>
    <m/>
    <m/>
    <m/>
    <m/>
    <m/>
    <m/>
    <m/>
    <m/>
    <m/>
    <m/>
    <m/>
    <x v="3"/>
    <m/>
    <s v="user_aM3WaaSUQQmaNnsm9l2FQRVWUEr8RN2ZdXzsuQUalQ3"/>
    <s v="Bharti Bankey"/>
    <m/>
    <m/>
    <m/>
    <s v="Inbound"/>
    <s v="Inbound via website"/>
    <m/>
    <s v="Employee Count 25"/>
    <m/>
    <m/>
    <m/>
    <s v="2021-12-29 06:25:22.483000+00:00"/>
    <s v="2022-08-01 05:26:41.609000+00:00"/>
    <m/>
  </r>
  <r>
    <s v="Sonal Paithankar"/>
    <n v="16000000"/>
    <s v="INR"/>
    <n v="0"/>
    <d v="2022-12-08T00:00:00"/>
    <s v="Sales"/>
    <s v="stat_kcR4fZg7TU7jjk1jAVua3qGLRS4J5uFayEjK5j02wtv"/>
    <s v="Unqualified"/>
    <n v="0"/>
    <s v="OpportunityStatusType.Lost"/>
    <s v="cont_ibNkgnabRlBbaUp9JNQKv3ftyL0Y26vZ7vcWgIG7P5M"/>
    <s v="Nitin Ghotkar"/>
    <m/>
    <s v="lead_q4PUZBsLP80K41kzcwnpQEuDbI9rs3uzrGHw7ukge2C"/>
    <s v="HFCL Limited"/>
    <s v="Sarvesh Pawar"/>
    <s v="user_Iwn6da5WKkZqwUySK0oUuCb72pFP5WEm4zAb92ijqFe"/>
    <s v="Sonal Paithankar"/>
    <s v="2022-06-02 06:51:03.304000+00:00"/>
    <s v="2022-08-01 05:25:34.023000+00:00"/>
    <m/>
    <s v="Mumbai"/>
    <m/>
    <m/>
    <m/>
    <n v="786"/>
    <m/>
    <m/>
    <m/>
    <m/>
    <m/>
    <m/>
    <m/>
    <s v="PAID_SOCIAL"/>
    <m/>
    <m/>
    <m/>
    <m/>
    <m/>
    <m/>
    <m/>
    <m/>
    <m/>
    <m/>
    <m/>
    <m/>
    <m/>
    <m/>
    <m/>
    <m/>
    <x v="3"/>
    <m/>
    <s v="user_A8KOTZADnUtEQOLt4nSLAmteNStuGh80js75RYjrXVt"/>
    <s v="Sarvesh Pawar"/>
    <s v="Arindam Majee"/>
    <m/>
    <s v="August; February"/>
    <s v="Gated Content"/>
    <m/>
    <m/>
    <s v="Downloaded the guide: Employee Wellness Handbook"/>
    <m/>
    <m/>
    <m/>
    <s v="2021-12-22 09:51:38.949000+00:00"/>
    <s v="2022-08-12 07:31:02.184000+00:00"/>
    <s v="GMC"/>
  </r>
  <r>
    <s v="Naveen Kumar"/>
    <n v="2400000"/>
    <s v="INR"/>
    <n v="0"/>
    <d v="2022-11-07T00:00:00"/>
    <s v="Sales"/>
    <s v="stat_1hn9nRJaLbI53NxPuSQgo90kRpbpKsFlwN4oEGNUTdO"/>
    <s v="Lost"/>
    <n v="0"/>
    <s v="OpportunityStatusType.Lost"/>
    <s v="cont_Z4a1GZYjwGCRpYkrr7faifFQbjPo3jIAYvopg5pMmVW"/>
    <s v="Rani Mahey"/>
    <s v="GMC ren - Kept on Hold"/>
    <s v="lead_Q5eDdu3ogjeZEY7hNGdPeCjBLxHjalp44Xx37wvIKaU"/>
    <s v="DB Reality"/>
    <s v="Gauri Jori"/>
    <s v="user_N52PP2uP2VZc2gm0nhh6CNFSif4n85g1cdxoNFd9ct0"/>
    <s v="Naveen Kumar"/>
    <s v="2022-05-11 09:53:29.758000+00:00"/>
    <s v="2022-08-01 05:01:07.145000+00:00"/>
    <m/>
    <s v="Mumbai"/>
    <m/>
    <m/>
    <m/>
    <n v="193"/>
    <m/>
    <m/>
    <m/>
    <m/>
    <m/>
    <m/>
    <m/>
    <m/>
    <m/>
    <m/>
    <m/>
    <s v="Construction &amp; Real Estate; Others"/>
    <m/>
    <m/>
    <m/>
    <m/>
    <m/>
    <m/>
    <m/>
    <m/>
    <m/>
    <m/>
    <m/>
    <m/>
    <x v="5"/>
    <m/>
    <s v="user_2jRs4eIjwv8MozxYA1DE9MMy0FWf2gMgweg2LiJNu64"/>
    <s v="Gauri Munge"/>
    <m/>
    <m/>
    <s v="July; September"/>
    <s v="Cold Call"/>
    <s v="Naukri.com"/>
    <m/>
    <m/>
    <m/>
    <m/>
    <m/>
    <s v="2021-09-02 05:12:08.769000+00:00"/>
    <s v="2022-09-29 10:28:02.053000+00:00"/>
    <m/>
  </r>
  <r>
    <s v="Naveen Kumar"/>
    <n v="200000"/>
    <s v="INR"/>
    <n v="0"/>
    <s v="7/15/22"/>
    <s v="Sales"/>
    <s v="stat_1hn9nRJaLbI53NxPuSQgo90kRpbpKsFlwN4oEGNUTdO"/>
    <s v="Lost"/>
    <n v="0"/>
    <s v="OpportunityStatusType.Lost"/>
    <s v="cont_xzqKfyV6PhLcw8dHRHu8EZT8w4z97DR8PvSAxLePYn1"/>
    <s v="ashraf nagani"/>
    <s v="GPA fresh - Kept on Hold"/>
    <s v="lead_Q5eDdu3ogjeZEY7hNGdPeCjBLxHjalp44Xx37wvIKaU"/>
    <s v="DB Reality"/>
    <s v="Gauri Jori"/>
    <s v="user_N52PP2uP2VZc2gm0nhh6CNFSif4n85g1cdxoNFd9ct0"/>
    <s v="Naveen Kumar"/>
    <s v="2022-05-11 09:54:01.220000+00:00"/>
    <s v="2022-08-01 05:00:47.260000+00:00"/>
    <m/>
    <s v="Mumbai"/>
    <m/>
    <m/>
    <m/>
    <n v="193"/>
    <m/>
    <m/>
    <m/>
    <m/>
    <m/>
    <m/>
    <m/>
    <m/>
    <m/>
    <m/>
    <m/>
    <s v="Construction &amp; Real Estate; Others"/>
    <m/>
    <m/>
    <m/>
    <m/>
    <m/>
    <m/>
    <m/>
    <m/>
    <m/>
    <m/>
    <m/>
    <m/>
    <x v="5"/>
    <m/>
    <s v="user_2jRs4eIjwv8MozxYA1DE9MMy0FWf2gMgweg2LiJNu64"/>
    <s v="Gauri Munge"/>
    <m/>
    <m/>
    <s v="July; September"/>
    <s v="Cold Call"/>
    <s v="Naukri.com"/>
    <m/>
    <m/>
    <m/>
    <m/>
    <m/>
    <s v="2021-09-02 05:12:08.769000+00:00"/>
    <s v="2022-09-29 10:28:02.053000+00:00"/>
    <m/>
  </r>
  <r>
    <s v="Vrushali Kummar"/>
    <n v="1200000"/>
    <s v="INR"/>
    <n v="0"/>
    <d v="2022-04-08T00:00:00"/>
    <s v="Sales"/>
    <s v="stat_kcR4fZg7TU7jjk1jAVua3qGLRS4J5uFayEjK5j02wtv"/>
    <s v="Unqualified"/>
    <n v="0"/>
    <s v="OpportunityStatusType.Lost"/>
    <m/>
    <m/>
    <s v="GMC-Fresh"/>
    <s v="lead_qaVLstFZQ7OIpP9HZ7zajORI8T0QSiE7VvoSKyCKDPb"/>
    <s v="Luxpacking"/>
    <s v="Bharti Bankey"/>
    <s v="user_TZzywQwym26DjuswO479pxRhNKX152z8X1haCx2vcst"/>
    <s v="Vrushali Kummar"/>
    <s v="2022-06-22 08:07:27.218000+00:00"/>
    <s v="2022-07-31 17:22:15.206000+00:00"/>
    <m/>
    <s v="Hyderabad"/>
    <m/>
    <s v="2022-06-22 05:00:12+00:00"/>
    <m/>
    <n v="200"/>
    <m/>
    <m/>
    <m/>
    <m/>
    <m/>
    <m/>
    <m/>
    <s v="ORGANIC_SEARCH"/>
    <m/>
    <m/>
    <m/>
    <m/>
    <m/>
    <m/>
    <m/>
    <m/>
    <m/>
    <m/>
    <m/>
    <m/>
    <m/>
    <m/>
    <m/>
    <m/>
    <x v="3"/>
    <m/>
    <s v="user_aM3WaaSUQQmaNnsm9l2FQRVWUEr8RN2ZdXzsuQUalQ3"/>
    <s v="Bharti Bankey"/>
    <m/>
    <m/>
    <m/>
    <s v="Inbound"/>
    <s v="Inbound via website"/>
    <m/>
    <s v="Employee Count 100"/>
    <m/>
    <m/>
    <m/>
    <s v="2022-06-22 05:03:03.154000+00:00"/>
    <s v="2022-09-08 09:24:45.946000+00:00"/>
    <m/>
  </r>
  <r>
    <s v="Vrushali Kummar"/>
    <n v="75000"/>
    <s v="INR"/>
    <n v="0"/>
    <s v="8/17/22"/>
    <s v="Sales"/>
    <s v="stat_kcR4fZg7TU7jjk1jAVua3qGLRS4J5uFayEjK5j02wtv"/>
    <s v="Unqualified"/>
    <n v="0"/>
    <s v="OpportunityStatusType.Lost"/>
    <s v="cont_xpnFqabCDkJ9E3r7ERs4JmxFUM5TYqIFWf73Adnt3W6"/>
    <s v="Jackson Francis"/>
    <s v="Not looking on investing on GMC and GPA"/>
    <s v="lead_T3k1Mub9XwPVpFAGjGFSYMwtNrE2U3sdWVHORc66qhK"/>
    <s v="Mehta Cad Cam Systems"/>
    <s v="Tulika Chakra"/>
    <s v="user_TZzywQwym26DjuswO479pxRhNKX152z8X1haCx2vcst"/>
    <s v="Vrushali Kummar"/>
    <s v="2022-06-17 09:02:16.699000+00:00"/>
    <s v="2022-07-31 17:17:35.156000+00:00"/>
    <m/>
    <s v="Ahmedabad"/>
    <m/>
    <m/>
    <m/>
    <n v="360"/>
    <m/>
    <m/>
    <m/>
    <m/>
    <m/>
    <m/>
    <m/>
    <m/>
    <m/>
    <m/>
    <m/>
    <s v="Manufacturing"/>
    <m/>
    <m/>
    <m/>
    <m/>
    <m/>
    <m/>
    <m/>
    <m/>
    <m/>
    <m/>
    <m/>
    <m/>
    <x v="9"/>
    <m/>
    <s v="user_doWYUHOvQ3f5K3ugoH7kbrXnoPuCbasVEsKoA9COWQo"/>
    <s v="Daniel Patra"/>
    <m/>
    <m/>
    <m/>
    <s v="Cold Call"/>
    <m/>
    <m/>
    <m/>
    <m/>
    <m/>
    <m/>
    <s v="2022-04-03 18:20:03.776000+00:00"/>
    <s v="2022-09-22 10:10:37.897000+00:00"/>
    <s v="GPA"/>
  </r>
  <r>
    <s v="Vrushali Kummar"/>
    <n v="3500000"/>
    <s v="INR"/>
    <n v="0"/>
    <s v="8/17/22"/>
    <s v="Sales"/>
    <s v="stat_kcR4fZg7TU7jjk1jAVua3qGLRS4J5uFayEjK5j02wtv"/>
    <s v="Unqualified"/>
    <n v="0"/>
    <s v="OpportunityStatusType.Lost"/>
    <s v="cont_xpnFqabCDkJ9E3r7ERs4JmxFUM5TYqIFWf73Adnt3W6"/>
    <s v="Jackson Francis"/>
    <s v="Not looking at investing on GMC"/>
    <s v="lead_T3k1Mub9XwPVpFAGjGFSYMwtNrE2U3sdWVHORc66qhK"/>
    <s v="Mehta Cad Cam Systems"/>
    <s v="Tulika Chakra"/>
    <s v="user_TZzywQwym26DjuswO479pxRhNKX152z8X1haCx2vcst"/>
    <s v="Vrushali Kummar"/>
    <s v="2022-05-31 12:05:14.502000+00:00"/>
    <s v="2022-07-31 17:17:17.286000+00:00"/>
    <m/>
    <s v="Ahmedabad"/>
    <m/>
    <m/>
    <m/>
    <n v="360"/>
    <m/>
    <m/>
    <m/>
    <m/>
    <m/>
    <m/>
    <m/>
    <m/>
    <m/>
    <m/>
    <m/>
    <s v="Manufacturing"/>
    <m/>
    <m/>
    <m/>
    <m/>
    <m/>
    <m/>
    <m/>
    <m/>
    <m/>
    <m/>
    <m/>
    <m/>
    <x v="9"/>
    <m/>
    <s v="user_doWYUHOvQ3f5K3ugoH7kbrXnoPuCbasVEsKoA9COWQo"/>
    <s v="Daniel Patra"/>
    <m/>
    <m/>
    <m/>
    <s v="Cold Call"/>
    <m/>
    <m/>
    <m/>
    <m/>
    <m/>
    <m/>
    <s v="2022-04-03 18:20:03.776000+00:00"/>
    <s v="2022-09-22 10:10:37.897000+00:00"/>
    <s v="GMC"/>
  </r>
  <r>
    <s v="Vrushali Kummar"/>
    <n v="200000"/>
    <s v="INR"/>
    <n v="0"/>
    <d v="2022-06-08T00:00:00"/>
    <s v="Sales"/>
    <s v="stat_kcR4fZg7TU7jjk1jAVua3qGLRS4J5uFayEjK5j02wtv"/>
    <s v="Unqualified"/>
    <n v="0"/>
    <s v="OpportunityStatusType.Lost"/>
    <s v="cont_OABKi0npSQIT6QZkxip3KViROqfqCZem4sqhRyNZ8ix"/>
    <s v="Mahether Reddy"/>
    <m/>
    <s v="lead_bsNoLd6X9GfA2VSFBqEd8b8t59Z6UPD0gacBhgW64SQ"/>
    <s v="Colruyt"/>
    <s v="Sarvesh Pawar"/>
    <s v="user_TZzywQwym26DjuswO479pxRhNKX152z8X1haCx2vcst"/>
    <s v="Vrushali Kummar"/>
    <s v="2022-06-30 06:34:07.970000+00:00"/>
    <s v="2022-07-31 17:06:19.350000+00:00"/>
    <m/>
    <s v="Hyderabad"/>
    <m/>
    <m/>
    <m/>
    <n v="500"/>
    <m/>
    <m/>
    <m/>
    <m/>
    <m/>
    <m/>
    <m/>
    <m/>
    <m/>
    <m/>
    <m/>
    <m/>
    <m/>
    <m/>
    <m/>
    <m/>
    <m/>
    <m/>
    <m/>
    <m/>
    <m/>
    <m/>
    <m/>
    <m/>
    <x v="14"/>
    <m/>
    <s v="user_A8KOTZADnUtEQOLt4nSLAmteNStuGh80js75RYjrXVt"/>
    <s v="Sarvesh Pawar"/>
    <m/>
    <m/>
    <s v="August"/>
    <s v="Gated Content"/>
    <s v="Mr. E"/>
    <m/>
    <s v="Employee Wellness Handbook"/>
    <m/>
    <m/>
    <m/>
    <s v="2022-01-12 08:26:10.885000+00:00"/>
    <s v="2022-08-12 05:43:28.310000+00:00"/>
    <s v="GPA"/>
  </r>
  <r>
    <s v="Vrushali Kummar"/>
    <n v="4000000"/>
    <s v="INR"/>
    <n v="0"/>
    <d v="2022-06-08T00:00:00"/>
    <s v="Sales"/>
    <s v="stat_kcR4fZg7TU7jjk1jAVua3qGLRS4J5uFayEjK5j02wtv"/>
    <s v="Unqualified"/>
    <n v="0"/>
    <s v="OpportunityStatusType.Lost"/>
    <s v="cont_OABKi0npSQIT6QZkxip3KViROqfqCZem4sqhRyNZ8ix"/>
    <s v="Mahether Reddy"/>
    <m/>
    <s v="lead_bsNoLd6X9GfA2VSFBqEd8b8t59Z6UPD0gacBhgW64SQ"/>
    <s v="Colruyt"/>
    <s v="Sarvesh Pawar"/>
    <s v="user_TZzywQwym26DjuswO479pxRhNKX152z8X1haCx2vcst"/>
    <s v="Vrushali Kummar"/>
    <s v="2022-06-30 06:34:39.813000+00:00"/>
    <s v="2022-07-31 17:06:38.613000+00:00"/>
    <m/>
    <s v="Hyderabad"/>
    <m/>
    <m/>
    <m/>
    <n v="500"/>
    <m/>
    <m/>
    <m/>
    <m/>
    <m/>
    <m/>
    <m/>
    <m/>
    <m/>
    <m/>
    <m/>
    <m/>
    <m/>
    <m/>
    <m/>
    <m/>
    <m/>
    <m/>
    <m/>
    <m/>
    <m/>
    <m/>
    <m/>
    <m/>
    <x v="14"/>
    <m/>
    <s v="user_A8KOTZADnUtEQOLt4nSLAmteNStuGh80js75RYjrXVt"/>
    <s v="Sarvesh Pawar"/>
    <m/>
    <m/>
    <s v="August"/>
    <s v="Gated Content"/>
    <s v="Mr. E"/>
    <m/>
    <s v="Employee Wellness Handbook"/>
    <m/>
    <m/>
    <m/>
    <s v="2022-01-12 08:26:10.885000+00:00"/>
    <s v="2022-08-12 05:43:28.310000+00:00"/>
    <s v="GTL"/>
  </r>
  <r>
    <s v="Vrushali Kummar"/>
    <n v="8000000"/>
    <s v="INR"/>
    <n v="0"/>
    <d v="2022-06-08T00:00:00"/>
    <s v="Sales"/>
    <s v="stat_kcR4fZg7TU7jjk1jAVua3qGLRS4J5uFayEjK5j02wtv"/>
    <s v="Unqualified"/>
    <n v="0"/>
    <s v="OpportunityStatusType.Lost"/>
    <s v="cont_OABKi0npSQIT6QZkxip3KViROqfqCZem4sqhRyNZ8ix"/>
    <s v="Mahether Reddy"/>
    <m/>
    <s v="lead_bsNoLd6X9GfA2VSFBqEd8b8t59Z6UPD0gacBhgW64SQ"/>
    <s v="Colruyt"/>
    <s v="Sarvesh Pawar"/>
    <s v="user_TZzywQwym26DjuswO479pxRhNKX152z8X1haCx2vcst"/>
    <s v="Vrushali Kummar"/>
    <s v="2022-06-30 06:35:15.145000+00:00"/>
    <s v="2022-07-31 17:06:27.623000+00:00"/>
    <m/>
    <s v="Hyderabad"/>
    <m/>
    <m/>
    <m/>
    <n v="500"/>
    <m/>
    <m/>
    <m/>
    <m/>
    <m/>
    <m/>
    <m/>
    <m/>
    <m/>
    <m/>
    <m/>
    <m/>
    <m/>
    <m/>
    <m/>
    <m/>
    <m/>
    <m/>
    <m/>
    <m/>
    <m/>
    <m/>
    <m/>
    <m/>
    <x v="14"/>
    <m/>
    <s v="user_A8KOTZADnUtEQOLt4nSLAmteNStuGh80js75RYjrXVt"/>
    <s v="Sarvesh Pawar"/>
    <m/>
    <m/>
    <s v="August"/>
    <s v="Gated Content"/>
    <s v="Mr. E"/>
    <m/>
    <s v="Employee Wellness Handbook"/>
    <m/>
    <m/>
    <m/>
    <s v="2022-01-12 08:26:10.885000+00:00"/>
    <s v="2022-08-12 05:43:28.310000+00:00"/>
    <s v="GMC"/>
  </r>
  <r>
    <s v="Vrushali Kummar"/>
    <n v="5000000"/>
    <s v="INR"/>
    <n v="0"/>
    <d v="2022-02-08T00:00:00"/>
    <s v="Sales"/>
    <s v="stat_kcR4fZg7TU7jjk1jAVua3qGLRS4J5uFayEjK5j02wtv"/>
    <s v="Unqualified"/>
    <n v="0"/>
    <s v="OpportunityStatusType.Lost"/>
    <m/>
    <m/>
    <s v="GMC (1+3)-Renewal"/>
    <s v="lead_5EKZqJzteATUizQUoYFwlShq8jlZ6gHAqBBEwFWnSWY"/>
    <s v="Securens"/>
    <s v="Bhairavi Jog"/>
    <s v="user_TZzywQwym26DjuswO479pxRhNKX152z8X1haCx2vcst"/>
    <s v="Vrushali Kummar"/>
    <s v="2022-05-28 03:50:09.809000+00:00"/>
    <s v="2022-07-31 17:04:58.338000+00:00"/>
    <m/>
    <s v="Mumbai"/>
    <m/>
    <m/>
    <m/>
    <n v="425"/>
    <m/>
    <m/>
    <m/>
    <m/>
    <m/>
    <m/>
    <m/>
    <m/>
    <m/>
    <m/>
    <m/>
    <s v="Professional Services"/>
    <m/>
    <m/>
    <m/>
    <m/>
    <m/>
    <m/>
    <m/>
    <m/>
    <m/>
    <m/>
    <m/>
    <m/>
    <x v="8"/>
    <m/>
    <s v="user_228eUmsdKIb9OItgmiDq1zD4aPZ1eqiapbaLAGeBf8g"/>
    <s v="Bhairavi Jog"/>
    <s v="Snehal Mane"/>
    <m/>
    <s v="June; March; May"/>
    <s v="Cold Call"/>
    <s v="Lusha"/>
    <m/>
    <s v="Vaccine inbound"/>
    <m/>
    <s v="Mayfield Fund, Trifecta Capital Advisors, Sharrp Ventures"/>
    <m/>
    <s v="2021-04-20 11:38:23.272000+00:00"/>
    <s v="2022-09-08 09:12:22.768000+00:00"/>
    <s v="GMC"/>
  </r>
  <r>
    <s v="Vrushali Kummar"/>
    <n v="500000"/>
    <s v="INR"/>
    <n v="0"/>
    <d v="2022-02-08T00:00:00"/>
    <s v="Sales"/>
    <s v="stat_kcR4fZg7TU7jjk1jAVua3qGLRS4J5uFayEjK5j02wtv"/>
    <s v="Unqualified"/>
    <n v="0"/>
    <s v="OpportunityStatusType.Lost"/>
    <m/>
    <m/>
    <s v="Non-EB (Renewal)"/>
    <s v="lead_5EKZqJzteATUizQUoYFwlShq8jlZ6gHAqBBEwFWnSWY"/>
    <s v="Securens"/>
    <s v="Bhairavi Jog"/>
    <s v="user_TZzywQwym26DjuswO479pxRhNKX152z8X1haCx2vcst"/>
    <s v="Vrushali Kummar"/>
    <s v="2022-05-28 03:51:44.939000+00:00"/>
    <s v="2022-07-31 17:05:09.196000+00:00"/>
    <m/>
    <s v="Mumbai"/>
    <m/>
    <m/>
    <m/>
    <n v="425"/>
    <m/>
    <m/>
    <m/>
    <m/>
    <m/>
    <m/>
    <m/>
    <m/>
    <m/>
    <m/>
    <m/>
    <s v="Professional Services"/>
    <m/>
    <m/>
    <m/>
    <m/>
    <m/>
    <m/>
    <m/>
    <m/>
    <m/>
    <m/>
    <m/>
    <m/>
    <x v="8"/>
    <m/>
    <s v="user_228eUmsdKIb9OItgmiDq1zD4aPZ1eqiapbaLAGeBf8g"/>
    <s v="Bhairavi Jog"/>
    <s v="Snehal Mane"/>
    <m/>
    <s v="June; March; May"/>
    <s v="Cold Call"/>
    <s v="Lusha"/>
    <m/>
    <s v="Vaccine inbound"/>
    <m/>
    <s v="Mayfield Fund, Trifecta Capital Advisors, Sharrp Ventures"/>
    <m/>
    <s v="2021-04-20 11:38:23.272000+00:00"/>
    <s v="2022-09-08 09:12:22.768000+00:00"/>
    <s v="NON EB"/>
  </r>
  <r>
    <s v="Sanket Kulkarni"/>
    <n v="500000"/>
    <s v="INR"/>
    <n v="0"/>
    <s v="8/16/22"/>
    <s v="Sales"/>
    <s v="stat_kcR4fZg7TU7jjk1jAVua3qGLRS4J5uFayEjK5j02wtv"/>
    <s v="Unqualified"/>
    <n v="0"/>
    <s v="OpportunityStatusType.Lost"/>
    <s v="cont_eD3zBz6BrD5lS86mFBO62tKL7UkgvOEnyw8CA1cNnqL"/>
    <s v="Nilesh Bobade"/>
    <m/>
    <s v="lead_gIBvPeWlxXEKfIkvLOQ7PYjsOzvUl2cDZIrdvZL0SSW"/>
    <s v="Automag India Pvt. Ltd."/>
    <s v="Sarvesh Pawar"/>
    <s v="user_k8sSUtRXfYEMul9CBIF4ZOmv3vnev5cdEvVZbtETMKp"/>
    <s v="Sanket Kulkarni"/>
    <s v="2022-07-13 10:31:07.485000+00:00"/>
    <s v="2022-07-31 16:11:24.322000+00:00"/>
    <m/>
    <s v="Pune"/>
    <m/>
    <m/>
    <m/>
    <n v="204"/>
    <m/>
    <m/>
    <m/>
    <m/>
    <m/>
    <m/>
    <m/>
    <m/>
    <m/>
    <m/>
    <m/>
    <s v="Manufacturing"/>
    <m/>
    <m/>
    <m/>
    <m/>
    <m/>
    <m/>
    <m/>
    <m/>
    <m/>
    <m/>
    <m/>
    <m/>
    <x v="3"/>
    <m/>
    <s v="user_A8KOTZADnUtEQOLt4nSLAmteNStuGh80js75RYjrXVt"/>
    <s v="Sarvesh Pawar"/>
    <m/>
    <m/>
    <s v="August; May"/>
    <s v="Cold Call"/>
    <m/>
    <m/>
    <m/>
    <m/>
    <m/>
    <m/>
    <s v="2022-04-03 18:16:39.874000+00:00"/>
    <s v="2022-10-20 04:42:09.339000+00:00"/>
    <s v="NON EB"/>
  </r>
  <r>
    <s v="Sanket Kulkarni"/>
    <n v="2500000"/>
    <s v="INR"/>
    <n v="100"/>
    <s v="7/31/22"/>
    <s v="Sales"/>
    <s v="stat_OZRiD1474QRJIpvnjHCZfiIvKcVD6mIKSSTzg8SwDVx"/>
    <s v="Won- Payment Completed"/>
    <n v="1"/>
    <s v="OpportunityStatusType.Won"/>
    <m/>
    <m/>
    <m/>
    <s v="lead_V0szWVZgRDW4ODlI9Vv8Blkzqn9pg3mY8Ij1wkW9rYT"/>
    <s v="Electronica HiTech Machines Tools"/>
    <s v="Sarvesh Pawar"/>
    <s v="user_k8sSUtRXfYEMul9CBIF4ZOmv3vnev5cdEvVZbtETMKp"/>
    <s v="Sanket Kulkarni"/>
    <s v="2022-07-28 12:15:46.844000+00:00"/>
    <s v="2022-07-31 16:08:04.922000+00:00"/>
    <m/>
    <s v="Pune"/>
    <m/>
    <m/>
    <m/>
    <n v="250"/>
    <m/>
    <m/>
    <m/>
    <m/>
    <m/>
    <m/>
    <m/>
    <m/>
    <m/>
    <m/>
    <m/>
    <s v="Consumer Goods &amp; Electronics; Manufacturing"/>
    <m/>
    <m/>
    <m/>
    <m/>
    <m/>
    <m/>
    <m/>
    <m/>
    <m/>
    <m/>
    <m/>
    <m/>
    <x v="10"/>
    <m/>
    <s v="user_A8KOTZADnUtEQOLt4nSLAmteNStuGh80js75RYjrXVt"/>
    <s v="Sarvesh Pawar"/>
    <m/>
    <m/>
    <s v="July"/>
    <s v="Cold Call"/>
    <m/>
    <m/>
    <m/>
    <m/>
    <m/>
    <m/>
    <s v="2021-08-23 06:46:13.864000+00:00"/>
    <s v="2022-09-08 11:24:49.347000+00:00"/>
    <s v="GMC"/>
  </r>
  <r>
    <s v="Sanket Kulkarni"/>
    <n v="4800000"/>
    <s v="INR"/>
    <n v="0"/>
    <d v="2022-02-08T00:00:00"/>
    <s v="Sales"/>
    <s v="stat_kcR4fZg7TU7jjk1jAVua3qGLRS4J5uFayEjK5j02wtv"/>
    <s v="Unqualified"/>
    <n v="0"/>
    <s v="OpportunityStatusType.Lost"/>
    <s v="cont_ROiCQ8AEyPkrR2K5DIOCDMaHa7uBOCYkoA9Vft0tiIW"/>
    <s v="Mr. Deepak Nimbalkar"/>
    <s v="GMC Renewal"/>
    <s v="lead_2VUFGWKcHWK9VN2NGOQE8rgEgn6hqbUgi5MXZH4u8Tb"/>
    <s v="Shri Someshwar Sahakari Sakhar Karkhana Ltd."/>
    <s v="Trupti Suryavanshi"/>
    <s v="user_k8sSUtRXfYEMul9CBIF4ZOmv3vnev5cdEvVZbtETMKp"/>
    <s v="Sanket Kulkarni"/>
    <s v="2022-07-19 12:24:23.436000+00:00"/>
    <s v="2022-07-31 16:09:49.830000+00:00"/>
    <m/>
    <s v="Other Maharashtra"/>
    <m/>
    <s v="2022-07-18 19:00:00+00:00"/>
    <m/>
    <n v="620"/>
    <m/>
    <m/>
    <m/>
    <m/>
    <m/>
    <m/>
    <m/>
    <m/>
    <m/>
    <m/>
    <m/>
    <m/>
    <m/>
    <m/>
    <m/>
    <m/>
    <m/>
    <m/>
    <m/>
    <m/>
    <m/>
    <m/>
    <m/>
    <m/>
    <x v="3"/>
    <m/>
    <s v="user_L8E6IFhq6UCzKLHa45LUUTZCznDuyDwFrGaEp9DXiUM"/>
    <s v="Trupti Suryavanshi"/>
    <m/>
    <m/>
    <s v="August"/>
    <s v="Cold Call"/>
    <m/>
    <m/>
    <m/>
    <m/>
    <m/>
    <m/>
    <s v="2022-07-19 07:09:50.407000+00:00"/>
    <s v="2022-07-31 16:09:49.864000+00:00"/>
    <s v="GMC"/>
  </r>
  <r>
    <s v="Sanket Kulkarni"/>
    <n v="250000"/>
    <s v="INR"/>
    <n v="100"/>
    <s v="7/31/22"/>
    <s v="Sales"/>
    <s v="stat_OZRiD1474QRJIpvnjHCZfiIvKcVD6mIKSSTzg8SwDVx"/>
    <s v="Won- Payment Completed"/>
    <n v="1"/>
    <s v="OpportunityStatusType.Won"/>
    <m/>
    <m/>
    <m/>
    <s v="lead_V0szWVZgRDW4ODlI9Vv8Blkzqn9pg3mY8Ij1wkW9rYT"/>
    <s v="Electronica HiTech Machines Tools"/>
    <s v="Sarvesh Pawar"/>
    <s v="user_k8sSUtRXfYEMul9CBIF4ZOmv3vnev5cdEvVZbtETMKp"/>
    <s v="Sanket Kulkarni"/>
    <s v="2022-07-28 12:16:22.557000+00:00"/>
    <s v="2022-07-31 16:09:10.524000+00:00"/>
    <m/>
    <s v="Pune"/>
    <m/>
    <m/>
    <m/>
    <n v="250"/>
    <m/>
    <m/>
    <m/>
    <m/>
    <m/>
    <m/>
    <m/>
    <m/>
    <m/>
    <m/>
    <m/>
    <s v="Consumer Goods &amp; Electronics; Manufacturing"/>
    <m/>
    <m/>
    <m/>
    <m/>
    <m/>
    <m/>
    <m/>
    <m/>
    <m/>
    <m/>
    <m/>
    <m/>
    <x v="10"/>
    <m/>
    <s v="user_A8KOTZADnUtEQOLt4nSLAmteNStuGh80js75RYjrXVt"/>
    <s v="Sarvesh Pawar"/>
    <m/>
    <m/>
    <s v="July"/>
    <s v="Cold Call"/>
    <m/>
    <m/>
    <m/>
    <m/>
    <m/>
    <m/>
    <s v="2021-08-23 06:46:13.864000+00:00"/>
    <s v="2022-09-08 11:24:49.347000+00:00"/>
    <s v="GPA"/>
  </r>
  <r>
    <s v="Sanket Kulkarni"/>
    <n v="2000000"/>
    <s v="INR"/>
    <n v="0"/>
    <s v="8/28/22"/>
    <s v="Sales"/>
    <s v="stat_kcR4fZg7TU7jjk1jAVua3qGLRS4J5uFayEjK5j02wtv"/>
    <s v="Unqualified"/>
    <n v="0"/>
    <s v="OpportunityStatusType.Lost"/>
    <s v="cont_0HDpBEgxhPYJ1CrSxT8yLR8lcIbx2UxIfCCR0dw17C7"/>
    <s v="vishal"/>
    <m/>
    <s v="lead_MageTTCqRzNDsKzya8vLNgwi8iZhYDvtm95KxcEBbXb"/>
    <s v="Nath Bio"/>
    <s v="Sarvesh Pawar"/>
    <s v="user_k8sSUtRXfYEMul9CBIF4ZOmv3vnev5cdEvVZbtETMKp"/>
    <s v="Sanket Kulkarni"/>
    <s v="2022-07-14 06:01:59.505000+00:00"/>
    <s v="2022-07-31 16:00:44.061000+00:00"/>
    <m/>
    <s v="Aurangabad"/>
    <m/>
    <m/>
    <m/>
    <n v="500"/>
    <m/>
    <m/>
    <m/>
    <m/>
    <m/>
    <m/>
    <m/>
    <m/>
    <m/>
    <m/>
    <m/>
    <s v="Others"/>
    <m/>
    <m/>
    <m/>
    <m/>
    <m/>
    <m/>
    <m/>
    <m/>
    <m/>
    <m/>
    <m/>
    <m/>
    <x v="9"/>
    <m/>
    <s v="user_A8KOTZADnUtEQOLt4nSLAmteNStuGh80js75RYjrXVt"/>
    <s v="Sarvesh Pawar"/>
    <m/>
    <m/>
    <s v="August"/>
    <s v="Cold Call"/>
    <m/>
    <m/>
    <m/>
    <m/>
    <m/>
    <m/>
    <s v="2021-05-26 08:05:17.163000+00:00"/>
    <s v="2022-09-08 05:56:49.418000+00:00"/>
    <s v="GMC"/>
  </r>
  <r>
    <s v="Sreenivas Hatti"/>
    <n v="600000"/>
    <s v="INR"/>
    <n v="0"/>
    <s v="7/31/22"/>
    <s v="Sales"/>
    <s v="stat_kcR4fZg7TU7jjk1jAVua3qGLRS4J5uFayEjK5j02wtv"/>
    <s v="Unqualified"/>
    <n v="0"/>
    <s v="OpportunityStatusType.Lost"/>
    <s v="cont_xWb7aGQJ5bvrrPOJMGTdG5fud50cGxxrI4JEixGNKIf"/>
    <s v="mala"/>
    <s v="GMC ren"/>
    <s v="lead_bDU8EuC4mkYySWfS8UelNbjWYWodaf4bd15SMTCiHzP"/>
    <s v="Sungrow Power Supply Co. Ltd."/>
    <s v="Gauri Jori"/>
    <s v="user_JjaNBsxmUKBROYZvEahyXgec466W5jQa2pL0NUZ81Lb"/>
    <s v="Sreenivas Hatti"/>
    <s v="2022-06-28 06:38:30.024000+00:00"/>
    <s v="2022-07-31 15:06:30.959000+00:00"/>
    <m/>
    <s v="Bangalore"/>
    <m/>
    <m/>
    <m/>
    <n v="45"/>
    <m/>
    <m/>
    <m/>
    <m/>
    <m/>
    <m/>
    <m/>
    <m/>
    <m/>
    <m/>
    <m/>
    <m/>
    <m/>
    <m/>
    <m/>
    <m/>
    <m/>
    <m/>
    <m/>
    <m/>
    <m/>
    <m/>
    <m/>
    <m/>
    <x v="3"/>
    <m/>
    <s v="user_5YHA1ZU4iP896lD1YJehdJcMx7ZEgWCpulT4T2c3pJ3"/>
    <s v="Gauri Jori"/>
    <m/>
    <m/>
    <s v="July"/>
    <m/>
    <m/>
    <m/>
    <s v="Lead Magnet Lead"/>
    <m/>
    <m/>
    <m/>
    <s v="2021-09-04 08:43:48.299000+00:00"/>
    <s v="2022-09-09 10:19:33.835000+00:00"/>
    <m/>
  </r>
  <r>
    <s v="Sreenivas Hatti"/>
    <n v="30000"/>
    <s v="INR"/>
    <n v="0"/>
    <s v="7/31/22"/>
    <s v="Sales"/>
    <s v="stat_kcR4fZg7TU7jjk1jAVua3qGLRS4J5uFayEjK5j02wtv"/>
    <s v="Unqualified"/>
    <n v="0"/>
    <s v="OpportunityStatusType.Lost"/>
    <s v="cont_xWb7aGQJ5bvrrPOJMGTdG5fud50cGxxrI4JEixGNKIf"/>
    <s v="mala"/>
    <s v="GPA ren"/>
    <s v="lead_bDU8EuC4mkYySWfS8UelNbjWYWodaf4bd15SMTCiHzP"/>
    <s v="Sungrow Power Supply Co. Ltd."/>
    <s v="Gauri Jori"/>
    <s v="user_JjaNBsxmUKBROYZvEahyXgec466W5jQa2pL0NUZ81Lb"/>
    <s v="Sreenivas Hatti"/>
    <s v="2022-06-28 06:39:17.623000+00:00"/>
    <s v="2022-07-31 15:06:33.806000+00:00"/>
    <m/>
    <s v="Bangalore"/>
    <m/>
    <m/>
    <m/>
    <n v="45"/>
    <m/>
    <m/>
    <m/>
    <m/>
    <m/>
    <m/>
    <m/>
    <m/>
    <m/>
    <m/>
    <m/>
    <m/>
    <m/>
    <m/>
    <m/>
    <m/>
    <m/>
    <m/>
    <m/>
    <m/>
    <m/>
    <m/>
    <m/>
    <m/>
    <x v="3"/>
    <m/>
    <s v="user_5YHA1ZU4iP896lD1YJehdJcMx7ZEgWCpulT4T2c3pJ3"/>
    <s v="Gauri Jori"/>
    <m/>
    <m/>
    <s v="July"/>
    <m/>
    <m/>
    <m/>
    <s v="Lead Magnet Lead"/>
    <m/>
    <m/>
    <m/>
    <s v="2021-09-04 08:43:48.299000+00:00"/>
    <s v="2022-09-09 10:19:33.835000+00:00"/>
    <m/>
  </r>
  <r>
    <s v="Sameer Iftekhari"/>
    <n v="500000"/>
    <s v="INR"/>
    <n v="0"/>
    <s v="7/25/22"/>
    <s v="Sales"/>
    <s v="stat_kcR4fZg7TU7jjk1jAVua3qGLRS4J5uFayEjK5j02wtv"/>
    <s v="Unqualified"/>
    <n v="0"/>
    <s v="OpportunityStatusType.Lost"/>
    <m/>
    <m/>
    <s v="wc"/>
    <s v="lead_v3tbgcv70dWn5z9YJOCfO2FUeqRj5QbYgsf7JYsKawq"/>
    <s v="Atlas Copco India Ltd"/>
    <s v="Prajakta Sahastrabudhe"/>
    <s v="user_P3f70h2AcefBkFTBZpvA9LgDbjTmUIXkqdKqHJ5evwA"/>
    <s v="Manojkumar Tinna"/>
    <s v="2022-05-31 10:18:59.163000+00:00"/>
    <s v="2022-07-30 22:54:54.340000+00:00"/>
    <m/>
    <s v="Pune"/>
    <m/>
    <s v="2020-08-14 08:05:16+00:00"/>
    <m/>
    <n v="1500"/>
    <m/>
    <m/>
    <m/>
    <m/>
    <m/>
    <m/>
    <m/>
    <m/>
    <m/>
    <m/>
    <m/>
    <s v="Manufacturing"/>
    <m/>
    <m/>
    <m/>
    <m/>
    <m/>
    <m/>
    <m/>
    <m/>
    <m/>
    <m/>
    <m/>
    <m/>
    <x v="4"/>
    <m/>
    <s v="user_sREdxbAJihL2Zbgic7tyQ6Rc4Mny7HnD1RNGhA9DDYh"/>
    <s v="Prajakta Sahastrabudhe"/>
    <m/>
    <m/>
    <s v="July"/>
    <s v="Affiliate; Cold Call"/>
    <s v="Naukri.com"/>
    <m/>
    <s v="AM Opps - Sachin"/>
    <m/>
    <m/>
    <m/>
    <s v="2020-12-06 09:46:43.149000+00:00"/>
    <s v="2022-09-08 05:09:05.838000+00:00"/>
    <m/>
  </r>
  <r>
    <s v="Kashif Ahmad"/>
    <n v="40000"/>
    <s v="INR"/>
    <n v="0"/>
    <d v="2022-10-07T00:00:00"/>
    <s v="Sales"/>
    <s v="stat_kcR4fZg7TU7jjk1jAVua3qGLRS4J5uFayEjK5j02wtv"/>
    <s v="Unqualified"/>
    <n v="0"/>
    <s v="OpportunityStatusType.Lost"/>
    <m/>
    <m/>
    <s v="GMC-fresh"/>
    <s v="lead_sTpcMtjuYL3HgOskbpeIJqLmAsUU4DbpzraalSvizYR"/>
    <s v="Manan Associates"/>
    <s v="Bharti Bankey"/>
    <s v="user_LKRhV6rhcBe0uL8u70UUGeDjbMupuho4TaiAOCbT7HT"/>
    <s v="Kashif Ahmad"/>
    <s v="2022-05-12 08:38:02.806000+00:00"/>
    <s v="2022-07-30 16:13:03.519000+00:00"/>
    <m/>
    <s v="Other"/>
    <m/>
    <m/>
    <m/>
    <n v="8"/>
    <m/>
    <m/>
    <m/>
    <m/>
    <m/>
    <m/>
    <m/>
    <m/>
    <m/>
    <m/>
    <m/>
    <m/>
    <m/>
    <m/>
    <m/>
    <m/>
    <m/>
    <m/>
    <m/>
    <m/>
    <m/>
    <m/>
    <m/>
    <m/>
    <x v="5"/>
    <m/>
    <m/>
    <m/>
    <m/>
    <m/>
    <m/>
    <s v="Cold Call"/>
    <m/>
    <m/>
    <m/>
    <m/>
    <m/>
    <m/>
    <s v="2022-05-11 11:16:34.740000+00:00"/>
    <s v="2022-07-30 16:13:03.560000+00:00"/>
    <m/>
  </r>
  <r>
    <s v="Kashif Ahmad"/>
    <n v="100000"/>
    <s v="INR"/>
    <n v="0"/>
    <s v="7/30/22"/>
    <s v="Sales"/>
    <s v="stat_kcR4fZg7TU7jjk1jAVua3qGLRS4J5uFayEjK5j02wtv"/>
    <s v="Unqualified"/>
    <n v="0"/>
    <s v="OpportunityStatusType.Lost"/>
    <m/>
    <m/>
    <s v="GPA-Fresh"/>
    <s v="lead_LxNObb2wpQYFx7zMBaCWuWj3OjyIMoavmhq9nXduCmO"/>
    <s v="HTIC Global"/>
    <s v="Bharti Bankey"/>
    <s v="user_LKRhV6rhcBe0uL8u70UUGeDjbMupuho4TaiAOCbT7HT"/>
    <s v="Kashif Ahmad"/>
    <s v="2022-03-16 06:24:08.294000+00:00"/>
    <s v="2022-07-30 15:32:29.019000+00:00"/>
    <m/>
    <s v="Cochin"/>
    <m/>
    <s v="2022-03-15 10:21:40+00:00"/>
    <m/>
    <n v="126"/>
    <m/>
    <m/>
    <m/>
    <m/>
    <m/>
    <m/>
    <m/>
    <s v="OFFLINE"/>
    <m/>
    <m/>
    <m/>
    <m/>
    <m/>
    <m/>
    <m/>
    <m/>
    <m/>
    <m/>
    <m/>
    <m/>
    <m/>
    <m/>
    <m/>
    <m/>
    <x v="3"/>
    <m/>
    <s v="user_aM3WaaSUQQmaNnsm9l2FQRVWUEr8RN2ZdXzsuQUalQ3"/>
    <s v="Bharti Bankey"/>
    <m/>
    <m/>
    <s v="July"/>
    <s v="Inbound"/>
    <s v="Inbound via website"/>
    <m/>
    <s v="Employee Count 200"/>
    <m/>
    <m/>
    <m/>
    <s v="2021-06-04 04:24:55.139000+00:00"/>
    <s v="2022-07-30 15:32:29.056000+00:00"/>
    <m/>
  </r>
  <r>
    <s v="Kashif Ahmad"/>
    <n v="106296"/>
    <s v="INR"/>
    <n v="0"/>
    <s v="7/29/22"/>
    <s v="Sales"/>
    <s v="stat_1hn9nRJaLbI53NxPuSQgo90kRpbpKsFlwN4oEGNUTdO"/>
    <s v="Lost"/>
    <n v="0"/>
    <s v="OpportunityStatusType.Lost"/>
    <s v="cont_XqkZRd6xHA9Nj9jSZwL8n2yA9ja44PuIspwAagd9yhg"/>
    <s v="Samba Pratim Chakraborty"/>
    <s v="GMC"/>
    <s v="lead_n5CWDbDiCz7uirWXX2BjLu98SxZ9rHawY34MuhdjrPN"/>
    <s v="Karma Rehacare Products Pvt Ltd"/>
    <s v="Kashif Ahmad"/>
    <s v="user_LKRhV6rhcBe0uL8u70UUGeDjbMupuho4TaiAOCbT7HT"/>
    <s v="Kashif Ahmad"/>
    <s v="2022-07-19 12:52:48.846000+00:00"/>
    <s v="2022-07-30 15:12:59.640000+00:00"/>
    <m/>
    <s v="Kolkata"/>
    <m/>
    <m/>
    <m/>
    <n v="9"/>
    <m/>
    <m/>
    <m/>
    <m/>
    <m/>
    <m/>
    <m/>
    <m/>
    <m/>
    <m/>
    <m/>
    <s v="Manufacturing"/>
    <m/>
    <m/>
    <m/>
    <m/>
    <m/>
    <m/>
    <m/>
    <m/>
    <m/>
    <m/>
    <m/>
    <m/>
    <x v="3"/>
    <m/>
    <s v="user_2xxO9oirwARSUqciX3GYka6xNStOBqukokcFSRX0LsZ"/>
    <s v="Tanmay Diwadkar"/>
    <m/>
    <m/>
    <s v="July"/>
    <s v="Cold Call"/>
    <m/>
    <m/>
    <m/>
    <m/>
    <m/>
    <m/>
    <s v="2022-07-19 12:51:31.306000+00:00"/>
    <s v="2022-10-13 10:51:06.532000+00:00"/>
    <m/>
  </r>
  <r>
    <s v="Kashif Ahmad"/>
    <n v="980000"/>
    <s v="INR"/>
    <n v="0"/>
    <s v="7/30/22"/>
    <s v="Sales"/>
    <s v="stat_1hn9nRJaLbI53NxPuSQgo90kRpbpKsFlwN4oEGNUTdO"/>
    <s v="Lost"/>
    <n v="0"/>
    <s v="OpportunityStatusType.Lost"/>
    <m/>
    <m/>
    <s v="GMC- Renewal July End"/>
    <s v="lead_LxNObb2wpQYFx7zMBaCWuWj3OjyIMoavmhq9nXduCmO"/>
    <s v="HTIC Global"/>
    <s v="Bharti Bankey"/>
    <s v="user_LKRhV6rhcBe0uL8u70UUGeDjbMupuho4TaiAOCbT7HT"/>
    <s v="Kashif Ahmad"/>
    <s v="2022-03-16 06:23:32.522000+00:00"/>
    <s v="2022-07-30 15:31:24.658000+00:00"/>
    <m/>
    <s v="Cochin"/>
    <m/>
    <s v="2022-03-15 10:21:40+00:00"/>
    <m/>
    <n v="126"/>
    <m/>
    <m/>
    <m/>
    <m/>
    <m/>
    <m/>
    <m/>
    <s v="OFFLINE"/>
    <m/>
    <m/>
    <m/>
    <m/>
    <m/>
    <m/>
    <m/>
    <m/>
    <m/>
    <m/>
    <m/>
    <m/>
    <m/>
    <m/>
    <m/>
    <m/>
    <x v="3"/>
    <m/>
    <s v="user_aM3WaaSUQQmaNnsm9l2FQRVWUEr8RN2ZdXzsuQUalQ3"/>
    <s v="Bharti Bankey"/>
    <m/>
    <m/>
    <s v="July"/>
    <s v="Inbound"/>
    <s v="Inbound via website"/>
    <m/>
    <s v="Employee Count 200"/>
    <m/>
    <m/>
    <m/>
    <s v="2021-06-04 04:24:55.139000+00:00"/>
    <s v="2022-07-30 15:32:29.056000+00:00"/>
    <m/>
  </r>
  <r>
    <s v="Kashif Ahmad"/>
    <n v="1031413"/>
    <s v="INR"/>
    <n v="0"/>
    <s v="7/29/22"/>
    <s v="Sales"/>
    <s v="stat_1hn9nRJaLbI53NxPuSQgo90kRpbpKsFlwN4oEGNUTdO"/>
    <s v="Lost"/>
    <n v="0"/>
    <s v="OpportunityStatusType.Lost"/>
    <s v="cont_U6hvWUMRJF0OJ2I39Lchj8yrx3R5q4X0XEiD22Pzshk"/>
    <s v="Samba Pratim"/>
    <s v="Employees:103 Renewal: July Policy Type 1+3 Policy From: HDFC Ergo SI: 3&amp;4 Lack Email: hr@karmahealthcare.com POC: Samba Pratim"/>
    <s v="lead_sorKZnpmEOVeeM4FWm8gAzjWdKynWFaWKCUqzn9LJEy"/>
    <s v="KARMA HEALTH CARE LIMITED"/>
    <s v="Hardik Panchal"/>
    <s v="user_LKRhV6rhcBe0uL8u70UUGeDjbMupuho4TaiAOCbT7HT"/>
    <s v="Kashif Ahmad"/>
    <s v="2022-01-10 05:42:12.728000+00:00"/>
    <s v="2022-07-30 15:07:31.500000+00:00"/>
    <m/>
    <m/>
    <m/>
    <m/>
    <m/>
    <n v="151"/>
    <m/>
    <m/>
    <m/>
    <m/>
    <m/>
    <m/>
    <m/>
    <m/>
    <m/>
    <m/>
    <m/>
    <s v="Health, Wellness &amp; Fitness"/>
    <m/>
    <m/>
    <m/>
    <m/>
    <m/>
    <m/>
    <m/>
    <m/>
    <m/>
    <m/>
    <m/>
    <m/>
    <x v="3"/>
    <m/>
    <s v="user_5IQTpX6DsnoeoDfxqzqojpVoQLXPh68nhDjLS5ETjYj"/>
    <s v="Satyajit Chati"/>
    <m/>
    <m/>
    <s v="July"/>
    <s v="Gated Content"/>
    <m/>
    <m/>
    <s v="Employee Wellness Handbook"/>
    <m/>
    <m/>
    <m/>
    <s v="2022-01-09 05:59:18.840000+00:00"/>
    <s v="2022-07-30 15:07:31.554000+00:00"/>
    <m/>
  </r>
  <r>
    <s v="Omkar Ghate"/>
    <n v="200000"/>
    <s v="INR"/>
    <n v="0"/>
    <s v="7/31/22"/>
    <s v="Sales"/>
    <s v="stat_kcR4fZg7TU7jjk1jAVua3qGLRS4J5uFayEjK5j02wtv"/>
    <s v="Unqualified"/>
    <n v="0"/>
    <s v="OpportunityStatusType.Lost"/>
    <m/>
    <m/>
    <m/>
    <s v="lead_RoH7KDxZBhnhifNdsG4EUQnevPQeAHhGTchTgniH9V8"/>
    <s v="Arham Share"/>
    <s v="Omkar Ghate"/>
    <s v="user_9SBRjyF0n4iWuhUdqRyQkFhl2J4uyNKhFWvvJEvunX8"/>
    <s v="Omkar Ghate"/>
    <s v="2022-03-24 11:13:42.043000+00:00"/>
    <s v="2022-07-30 13:22:39.625000+00:00"/>
    <m/>
    <s v="Mumbai"/>
    <m/>
    <s v="2021-12-14 05:41:51+00:00"/>
    <m/>
    <n v="50"/>
    <m/>
    <m/>
    <m/>
    <m/>
    <m/>
    <m/>
    <m/>
    <m/>
    <m/>
    <m/>
    <m/>
    <s v="Banking &amp; Finance"/>
    <m/>
    <m/>
    <m/>
    <m/>
    <m/>
    <m/>
    <m/>
    <m/>
    <m/>
    <m/>
    <m/>
    <m/>
    <x v="3"/>
    <m/>
    <s v="user_9SBRjyF0n4iWuhUdqRyQkFhl2J4uyNKhFWvvJEvunX8"/>
    <s v="Omkar Ghate"/>
    <m/>
    <m/>
    <m/>
    <s v="Inbound"/>
    <s v="Inbound via website"/>
    <m/>
    <s v="Employee Count 50"/>
    <m/>
    <m/>
    <m/>
    <s v="2021-12-14 05:46:06.187000+00:00"/>
    <s v="2022-07-30 13:22:39.681000+00:00"/>
    <s v="GMC"/>
  </r>
  <r>
    <s v="Pranav Kenjale"/>
    <n v="361714"/>
    <s v="INR"/>
    <n v="0"/>
    <s v="7/29/22"/>
    <s v="Sales"/>
    <s v="stat_1hn9nRJaLbI53NxPuSQgo90kRpbpKsFlwN4oEGNUTdO"/>
    <s v="Lost"/>
    <n v="0"/>
    <s v="OpportunityStatusType.Lost"/>
    <s v="cont_dCPuUlsNx2e1eQ1ZUw6CoyzHCWiqLu995Ybva3jLjTM"/>
    <s v="Himani Garg"/>
    <s v="GMC (Renewal)"/>
    <s v="lead_emhFvmDXl2FpWffJPya180DU0Rq0mXXAUC0FvlIJ6u6"/>
    <s v="Knimbus Online Pvt Ltd"/>
    <s v="Pranav Kenjale"/>
    <s v="user_x9AtbGLhDmWYC9XAmYdfwBt9yiXbgMhBuZpIoFuN8Cd"/>
    <s v="Pranav Kenjale"/>
    <s v="2022-07-08 07:24:38.413000+00:00"/>
    <s v="2022-07-30 13:26:14.390000+00:00"/>
    <m/>
    <s v="Delhi"/>
    <m/>
    <m/>
    <m/>
    <n v="33"/>
    <m/>
    <m/>
    <m/>
    <m/>
    <m/>
    <m/>
    <m/>
    <m/>
    <m/>
    <m/>
    <m/>
    <s v="IT Services &amp; IT Consulting"/>
    <m/>
    <m/>
    <m/>
    <m/>
    <m/>
    <m/>
    <m/>
    <m/>
    <m/>
    <m/>
    <m/>
    <m/>
    <x v="3"/>
    <m/>
    <m/>
    <m/>
    <m/>
    <m/>
    <s v="July"/>
    <s v="Cold Call"/>
    <m/>
    <m/>
    <m/>
    <m/>
    <m/>
    <m/>
    <s v="2022-07-08 07:23:51.019000+00:00"/>
    <s v="2022-09-23 12:16:20.140000+00:00"/>
    <m/>
  </r>
  <r>
    <s v="Pranav Kenjale"/>
    <n v="2000000"/>
    <s v="INR"/>
    <n v="0"/>
    <s v="7/25/22"/>
    <s v="Sales"/>
    <s v="stat_1hn9nRJaLbI53NxPuSQgo90kRpbpKsFlwN4oEGNUTdO"/>
    <s v="Lost"/>
    <n v="0"/>
    <s v="OpportunityStatusType.Lost"/>
    <s v="cont_8jVUPu4ORdVXjhwlkfc4aHGO3vMGS3sGkD8tKFjUTRV"/>
    <s v="Ramachandra R"/>
    <s v="GMC (Renewal) 1+3 Tata AIG Ideal Brokers Price sensitive  129 emp 258 Lives High Claim Ratio"/>
    <s v="lead_8MVKjwkmFVM6AOsZi2FlC03sai1qqlBjZzaqkcSsGkZ"/>
    <s v="Alliance University"/>
    <s v="Pranav Kenjale"/>
    <s v="user_x9AtbGLhDmWYC9XAmYdfwBt9yiXbgMhBuZpIoFuN8Cd"/>
    <s v="Pranav Kenjale"/>
    <s v="2022-07-22 11:28:47.472000+00:00"/>
    <s v="2022-07-30 13:25:41.764000+00:00"/>
    <m/>
    <s v="Bangalore"/>
    <m/>
    <m/>
    <m/>
    <n v="742"/>
    <m/>
    <m/>
    <m/>
    <m/>
    <m/>
    <m/>
    <m/>
    <s v="PAID_SOCIAL"/>
    <m/>
    <m/>
    <m/>
    <s v="Education"/>
    <m/>
    <m/>
    <m/>
    <m/>
    <m/>
    <m/>
    <m/>
    <m/>
    <m/>
    <m/>
    <m/>
    <m/>
    <x v="19"/>
    <m/>
    <s v="user_Jujy0sFufO9J3qwY7aNpCCnF6nFZMrfvciNEydEzhaI"/>
    <s v="Shreya Solanki"/>
    <m/>
    <m/>
    <s v="July"/>
    <s v="Cold Call; Gated Content"/>
    <s v="Naukri.com"/>
    <m/>
    <s v="Ssoumen List"/>
    <m/>
    <m/>
    <m/>
    <s v="2022-02-13 10:01:02.177000+00:00"/>
    <s v="2022-10-10 07:35:42.659000+00:00"/>
    <m/>
  </r>
  <r>
    <s v="Pranav Kenjale"/>
    <n v="48000"/>
    <s v="INR"/>
    <n v="0"/>
    <s v="7/14/22"/>
    <s v="Sales"/>
    <s v="stat_1hn9nRJaLbI53NxPuSQgo90kRpbpKsFlwN4oEGNUTdO"/>
    <s v="Lost"/>
    <n v="0"/>
    <s v="OpportunityStatusType.Lost"/>
    <m/>
    <m/>
    <s v="GPA (Renewal)"/>
    <s v="lead_EeBNgZJpKRSarVM2u8on4oeNuYGXWNLmCofkVbMWivT"/>
    <s v="Hoffmann Quality Tools"/>
    <s v="Pranav Kenjale"/>
    <s v="user_x9AtbGLhDmWYC9XAmYdfwBt9yiXbgMhBuZpIoFuN8Cd"/>
    <s v="Pranav Kenjale"/>
    <s v="2022-07-06 06:24:15.931000+00:00"/>
    <s v="2022-07-30 13:21:24.726000+00:00"/>
    <m/>
    <s v="Other"/>
    <m/>
    <m/>
    <m/>
    <n v="17"/>
    <m/>
    <m/>
    <m/>
    <m/>
    <m/>
    <m/>
    <m/>
    <m/>
    <m/>
    <m/>
    <m/>
    <s v="Retail"/>
    <m/>
    <m/>
    <m/>
    <m/>
    <m/>
    <m/>
    <m/>
    <m/>
    <m/>
    <m/>
    <m/>
    <m/>
    <x v="10"/>
    <m/>
    <s v="user_x9AtbGLhDmWYC9XAmYdfwBt9yiXbgMhBuZpIoFuN8Cd"/>
    <s v="Pranav Kenjale"/>
    <m/>
    <m/>
    <m/>
    <s v="Cold Call"/>
    <m/>
    <m/>
    <m/>
    <m/>
    <m/>
    <m/>
    <s v="2022-07-06 05:50:40.306000+00:00"/>
    <s v="2022-09-24 06:08:43.810000+00:00"/>
    <m/>
  </r>
  <r>
    <s v="Sameer Iftekhari"/>
    <n v="10000000"/>
    <s v="INR"/>
    <n v="0"/>
    <s v="9/20/22"/>
    <s v="Sales"/>
    <s v="stat_1hn9nRJaLbI53NxPuSQgo90kRpbpKsFlwN4oEGNUTdO"/>
    <s v="Lost"/>
    <n v="0"/>
    <s v="OpportunityStatusType.Lost"/>
    <s v="cont_SRFzSOgUvSf7BJAvwQpNtAJVvhAoCY2BkmgigeKac6l"/>
    <s v="Novel Lopes"/>
    <s v="GTLI Fresh"/>
    <s v="lead_GIPKSN1MZifqIt7sZ1CCyNiVqIe7yF2V0R22SdPoLRL"/>
    <s v="Writer Corporation"/>
    <s v="Trupti Suryavanshi"/>
    <s v="user_P3f70h2AcefBkFTBZpvA9LgDbjTmUIXkqdKqHJ5evwA"/>
    <s v="Manojkumar Tinna"/>
    <s v="2022-07-01 06:37:21.838000+00:00"/>
    <s v="2022-07-30 12:51:28.440000+00:00"/>
    <m/>
    <s v="Mumbai"/>
    <m/>
    <s v="2021-07-02 13:00:31+00:00"/>
    <m/>
    <n v="3264"/>
    <m/>
    <m/>
    <m/>
    <m/>
    <m/>
    <m/>
    <m/>
    <m/>
    <m/>
    <m/>
    <m/>
    <s v="Banking &amp; Finance; Others"/>
    <m/>
    <m/>
    <m/>
    <m/>
    <m/>
    <m/>
    <m/>
    <m/>
    <m/>
    <m/>
    <m/>
    <m/>
    <x v="5"/>
    <m/>
    <s v="user_228eUmsdKIb9OItgmiDq1zD4aPZ1eqiapbaLAGeBf8g"/>
    <s v="Bhairavi Jog"/>
    <s v="Anjali Nishu"/>
    <m/>
    <s v="April; July; March"/>
    <s v="Cold Call"/>
    <s v="Inbound via website"/>
    <m/>
    <m/>
    <m/>
    <m/>
    <m/>
    <s v="2021-07-02 13:03:10.186000+00:00"/>
    <s v="2022-10-20 10:15:34.636000+00:00"/>
    <s v="GTL"/>
  </r>
  <r>
    <s v="Sameer Iftekhari"/>
    <n v="200000"/>
    <s v="INR"/>
    <n v="0"/>
    <s v="7/26/22"/>
    <s v="Sales"/>
    <s v="stat_1hn9nRJaLbI53NxPuSQgo90kRpbpKsFlwN4oEGNUTdO"/>
    <s v="Lost"/>
    <n v="0"/>
    <s v="OpportunityStatusType.Lost"/>
    <s v="cont_SRFzSOgUvSf7BJAvwQpNtAJVvhAoCY2BkmgigeKac6l"/>
    <s v="Novel Lopes"/>
    <s v="GPA Renewal"/>
    <s v="lead_GIPKSN1MZifqIt7sZ1CCyNiVqIe7yF2V0R22SdPoLRL"/>
    <s v="Writer Corporation"/>
    <s v="Trupti Suryavanshi"/>
    <s v="user_P3f70h2AcefBkFTBZpvA9LgDbjTmUIXkqdKqHJ5evwA"/>
    <s v="Manojkumar Tinna"/>
    <s v="2022-06-01 10:30:33.522000+00:00"/>
    <s v="2022-07-30 12:51:21.634000+00:00"/>
    <m/>
    <s v="Mumbai"/>
    <m/>
    <s v="2021-07-02 13:00:31+00:00"/>
    <m/>
    <n v="3264"/>
    <m/>
    <m/>
    <m/>
    <m/>
    <m/>
    <m/>
    <m/>
    <m/>
    <m/>
    <m/>
    <m/>
    <s v="Banking &amp; Finance; Others"/>
    <m/>
    <m/>
    <m/>
    <m/>
    <m/>
    <m/>
    <m/>
    <m/>
    <m/>
    <m/>
    <m/>
    <m/>
    <x v="5"/>
    <m/>
    <s v="user_228eUmsdKIb9OItgmiDq1zD4aPZ1eqiapbaLAGeBf8g"/>
    <s v="Bhairavi Jog"/>
    <s v="Anjali Nishu"/>
    <m/>
    <s v="April; July; March"/>
    <s v="Cold Call"/>
    <s v="Inbound via website"/>
    <m/>
    <m/>
    <m/>
    <m/>
    <m/>
    <s v="2021-07-02 13:03:10.186000+00:00"/>
    <s v="2022-10-20 10:15:34.636000+00:00"/>
    <s v="GPA"/>
  </r>
  <r>
    <s v="Vrushali Kummar"/>
    <n v="596689"/>
    <s v="INR"/>
    <n v="100"/>
    <s v="7/30/22"/>
    <s v="Sales"/>
    <s v="stat_OZRiD1474QRJIpvnjHCZfiIvKcVD6mIKSSTzg8SwDVx"/>
    <s v="Won- Payment Completed"/>
    <n v="1"/>
    <s v="OpportunityStatusType.Won"/>
    <m/>
    <m/>
    <s v="Top-up (Renewal)"/>
    <s v="lead_3bvzLvFXBbVhfsiYFLRo27JrhRnhhp0laUNczo7UQS4"/>
    <s v="Nyati builders"/>
    <s v="Bhairavi Jog"/>
    <s v="user_TZzywQwym26DjuswO479pxRhNKX152z8X1haCx2vcst"/>
    <s v="Vrushali Kummar"/>
    <s v="2022-06-15 06:28:30.614000+00:00"/>
    <s v="2022-07-30 12:21:19.387000+00:00"/>
    <m/>
    <s v="Pune"/>
    <m/>
    <m/>
    <m/>
    <n v="850"/>
    <m/>
    <m/>
    <m/>
    <m/>
    <m/>
    <m/>
    <m/>
    <m/>
    <m/>
    <m/>
    <m/>
    <s v="Others"/>
    <m/>
    <m/>
    <m/>
    <m/>
    <m/>
    <m/>
    <m/>
    <m/>
    <m/>
    <m/>
    <m/>
    <m/>
    <x v="9"/>
    <m/>
    <s v="user_228eUmsdKIb9OItgmiDq1zD4aPZ1eqiapbaLAGeBf8g"/>
    <s v="Bhairavi Jog"/>
    <s v="Anjali Nishu"/>
    <m/>
    <s v="August; June; October"/>
    <s v="Cold Call"/>
    <m/>
    <m/>
    <m/>
    <m/>
    <m/>
    <m/>
    <s v="2021-06-19 10:18:53.287000+00:00"/>
    <s v="2022-10-13 07:45:17.396000+00:00"/>
    <m/>
  </r>
  <r>
    <s v="Sameer Iftekhari"/>
    <n v="15000000"/>
    <s v="INR"/>
    <n v="0"/>
    <s v="7/26/22"/>
    <s v="Sales"/>
    <s v="stat_1hn9nRJaLbI53NxPuSQgo90kRpbpKsFlwN4oEGNUTdO"/>
    <s v="Lost"/>
    <n v="0"/>
    <s v="OpportunityStatusType.Lost"/>
    <s v="cont_SRFzSOgUvSf7BJAvwQpNtAJVvhAoCY2BkmgigeKac6l"/>
    <s v="Novel Lopes"/>
    <s v="GMC Renewal"/>
    <s v="lead_GIPKSN1MZifqIt7sZ1CCyNiVqIe7yF2V0R22SdPoLRL"/>
    <s v="Writer Corporation"/>
    <s v="Trupti Suryavanshi"/>
    <s v="user_P3f70h2AcefBkFTBZpvA9LgDbjTmUIXkqdKqHJ5evwA"/>
    <s v="Manojkumar Tinna"/>
    <s v="2022-06-01 10:29:38.547000+00:00"/>
    <s v="2022-07-30 12:51:15.518000+00:00"/>
    <m/>
    <s v="Mumbai"/>
    <m/>
    <s v="2021-07-02 13:00:31+00:00"/>
    <m/>
    <n v="3264"/>
    <m/>
    <m/>
    <m/>
    <m/>
    <m/>
    <m/>
    <m/>
    <m/>
    <m/>
    <m/>
    <m/>
    <s v="Banking &amp; Finance; Others"/>
    <m/>
    <m/>
    <m/>
    <m/>
    <m/>
    <m/>
    <m/>
    <m/>
    <m/>
    <m/>
    <m/>
    <m/>
    <x v="5"/>
    <m/>
    <s v="user_228eUmsdKIb9OItgmiDq1zD4aPZ1eqiapbaLAGeBf8g"/>
    <s v="Bhairavi Jog"/>
    <s v="Anjali Nishu"/>
    <m/>
    <s v="April; July; March"/>
    <s v="Cold Call"/>
    <s v="Inbound via website"/>
    <m/>
    <m/>
    <m/>
    <m/>
    <m/>
    <s v="2021-07-02 13:03:10.186000+00:00"/>
    <s v="2022-10-20 10:15:34.636000+00:00"/>
    <s v="GMC"/>
  </r>
  <r>
    <s v="Vrushali Kummar"/>
    <n v="3697702"/>
    <s v="INR"/>
    <n v="100"/>
    <s v="7/30/22"/>
    <s v="Sales"/>
    <s v="stat_OZRiD1474QRJIpvnjHCZfiIvKcVD6mIKSSTzg8SwDVx"/>
    <s v="Won- Payment Completed"/>
    <n v="1"/>
    <s v="OpportunityStatusType.Won"/>
    <m/>
    <m/>
    <s v="Parental (Renewal)"/>
    <s v="lead_3bvzLvFXBbVhfsiYFLRo27JrhRnhhp0laUNczo7UQS4"/>
    <s v="Nyati builders"/>
    <s v="Bhairavi Jog"/>
    <s v="user_TZzywQwym26DjuswO479pxRhNKX152z8X1haCx2vcst"/>
    <s v="Vrushali Kummar"/>
    <s v="2022-04-19 06:46:25.027000+00:00"/>
    <s v="2022-07-30 12:21:00.722000+00:00"/>
    <m/>
    <s v="Pune"/>
    <m/>
    <m/>
    <m/>
    <n v="850"/>
    <m/>
    <m/>
    <m/>
    <m/>
    <m/>
    <m/>
    <m/>
    <m/>
    <m/>
    <m/>
    <m/>
    <s v="Others"/>
    <m/>
    <m/>
    <m/>
    <m/>
    <m/>
    <m/>
    <m/>
    <m/>
    <m/>
    <m/>
    <m/>
    <m/>
    <x v="9"/>
    <m/>
    <s v="user_228eUmsdKIb9OItgmiDq1zD4aPZ1eqiapbaLAGeBf8g"/>
    <s v="Bhairavi Jog"/>
    <s v="Anjali Nishu"/>
    <m/>
    <s v="August; June; October"/>
    <s v="Cold Call"/>
    <m/>
    <m/>
    <m/>
    <m/>
    <m/>
    <m/>
    <s v="2021-06-19 10:18:53.287000+00:00"/>
    <s v="2022-10-13 07:45:17.396000+00:00"/>
    <s v="GMC"/>
  </r>
  <r>
    <s v="Sreenivas Hatti"/>
    <n v="324160"/>
    <s v="INR"/>
    <n v="100"/>
    <s v="7/30/22"/>
    <s v="Sales"/>
    <s v="stat_OZRiD1474QRJIpvnjHCZfiIvKcVD6mIKSSTzg8SwDVx"/>
    <s v="Won- Payment Completed"/>
    <n v="1"/>
    <s v="OpportunityStatusType.Won"/>
    <s v="cont_oFaaQQ2hprsYmizJQUxLpzS5c5iP4PdiJzurUicC4Fh"/>
    <s v="SiriSree"/>
    <m/>
    <s v="lead_d9hNhPRUINgVOLeJgnq0jtjFqqlny0hbWDx3pmgLOCx"/>
    <s v="CriticalRiver Inc."/>
    <s v="Vishnu Veeramani"/>
    <s v="user_JjaNBsxmUKBROYZvEahyXgec466W5jQa2pL0NUZ81Lb"/>
    <s v="Sreenivas Hatti"/>
    <s v="2022-07-04 07:34:36.089000+00:00"/>
    <s v="2022-07-30 12:05:20.366000+00:00"/>
    <m/>
    <s v="Hyderabad"/>
    <m/>
    <s v="2022-06-30 06:20:40+00:00"/>
    <m/>
    <n v="442"/>
    <m/>
    <m/>
    <m/>
    <m/>
    <m/>
    <m/>
    <m/>
    <m/>
    <m/>
    <m/>
    <m/>
    <s v="IT Services &amp; IT Consulting"/>
    <m/>
    <m/>
    <m/>
    <m/>
    <m/>
    <m/>
    <m/>
    <m/>
    <m/>
    <m/>
    <m/>
    <m/>
    <x v="5"/>
    <m/>
    <s v="user_hYneJegkOPVKmVrtUbBOUXxrjYMTRntZlRehPSnApep"/>
    <s v="Vishnu Veeramani"/>
    <m/>
    <m/>
    <m/>
    <s v="Cold Call"/>
    <m/>
    <m/>
    <s v="Employee Count 200"/>
    <m/>
    <m/>
    <m/>
    <s v="2022-05-23 07:04:21.279000+00:00"/>
    <s v="2022-10-16 13:31:33.714000+00:00"/>
    <s v="GPA"/>
  </r>
  <r>
    <s v="Naveen Kumar"/>
    <n v="300000"/>
    <s v="INR"/>
    <n v="0"/>
    <s v="8/19/22"/>
    <s v="Sales"/>
    <s v="stat_kcR4fZg7TU7jjk1jAVua3qGLRS4J5uFayEjK5j02wtv"/>
    <s v="Unqualified"/>
    <n v="0"/>
    <s v="OpportunityStatusType.Lost"/>
    <s v="cont_GtzFiaeaLAvKWxxTdnyNHY4QviM2osBVrdyUiPUF1qV"/>
    <s v="Rajshekhar Jakkula"/>
    <m/>
    <s v="lead_ouNRn7ufVSow7B66Cri9pqY7i3zdupw3yPoblV8jtOT"/>
    <s v="Knight Frank"/>
    <s v="Sarvesh Pawar"/>
    <s v="user_sREdxbAJihL2Zbgic7tyQ6Rc4Mny7HnD1RNGhA9DDYh"/>
    <s v="Prajakta Sahastrabudhe"/>
    <s v="2022-06-20 10:57:37.538000+00:00"/>
    <s v="2022-07-30 10:15:59.751000+00:00"/>
    <m/>
    <s v="Mumbai"/>
    <m/>
    <m/>
    <m/>
    <n v="1400"/>
    <m/>
    <m/>
    <m/>
    <m/>
    <m/>
    <m/>
    <m/>
    <m/>
    <m/>
    <m/>
    <m/>
    <s v="Construction &amp; Real Estate"/>
    <m/>
    <m/>
    <m/>
    <m/>
    <m/>
    <m/>
    <m/>
    <m/>
    <m/>
    <m/>
    <m/>
    <m/>
    <x v="5"/>
    <m/>
    <s v="user_vMd4rmcrSbjykdyL2J7rrYn84SWdcNc5FKligrmItPw"/>
    <s v="Shreenath Bhat"/>
    <m/>
    <m/>
    <s v="August"/>
    <s v="Cold Call"/>
    <s v="Naukri.com"/>
    <m/>
    <s v="Employee Engagement Handbook"/>
    <m/>
    <m/>
    <m/>
    <s v="2020-12-16 07:28:51.288000+00:00"/>
    <s v="2022-10-20 06:36:14.429000+00:00"/>
    <s v="GPA"/>
  </r>
  <r>
    <s v="Sreenivas Hatti"/>
    <n v="9600000"/>
    <s v="INR"/>
    <n v="100"/>
    <s v="7/30/22"/>
    <s v="Sales"/>
    <s v="stat_OZRiD1474QRJIpvnjHCZfiIvKcVD6mIKSSTzg8SwDVx"/>
    <s v="Won- Payment Completed"/>
    <n v="1"/>
    <s v="OpportunityStatusType.Won"/>
    <m/>
    <m/>
    <s v="Both 1+3 &amp; Standalone Parental Policy"/>
    <s v="lead_d9hNhPRUINgVOLeJgnq0jtjFqqlny0hbWDx3pmgLOCx"/>
    <s v="CriticalRiver Inc."/>
    <s v="Vishnu Veeramani"/>
    <s v="user_JjaNBsxmUKBROYZvEahyXgec466W5jQa2pL0NUZ81Lb"/>
    <s v="Sreenivas Hatti"/>
    <s v="2022-06-29 06:45:18.426000+00:00"/>
    <s v="2022-07-30 12:16:49.034000+00:00"/>
    <m/>
    <s v="Hyderabad"/>
    <m/>
    <s v="2022-06-30 06:20:40+00:00"/>
    <m/>
    <n v="442"/>
    <m/>
    <m/>
    <m/>
    <m/>
    <m/>
    <m/>
    <m/>
    <m/>
    <m/>
    <m/>
    <m/>
    <s v="IT Services &amp; IT Consulting"/>
    <m/>
    <m/>
    <m/>
    <m/>
    <m/>
    <m/>
    <m/>
    <m/>
    <m/>
    <m/>
    <m/>
    <m/>
    <x v="5"/>
    <m/>
    <s v="user_hYneJegkOPVKmVrtUbBOUXxrjYMTRntZlRehPSnApep"/>
    <s v="Vishnu Veeramani"/>
    <m/>
    <m/>
    <m/>
    <s v="Cold Call"/>
    <m/>
    <m/>
    <s v="Employee Count 200"/>
    <m/>
    <m/>
    <m/>
    <s v="2022-05-23 07:04:21.279000+00:00"/>
    <s v="2022-10-16 13:31:33.714000+00:00"/>
    <s v="GMC"/>
  </r>
  <r>
    <s v="Manish Balpande"/>
    <n v="2500000"/>
    <s v="INR"/>
    <n v="100"/>
    <s v="7/29/22"/>
    <s v="Sales"/>
    <s v="stat_OZRiD1474QRJIpvnjHCZfiIvKcVD6mIKSSTzg8SwDVx"/>
    <s v="Won- Payment Completed"/>
    <n v="1"/>
    <s v="OpportunityStatusType.Won"/>
    <s v="cont_xaRACq6ntS1vOGFGWGLsOMpahMdkXnUUahY2z1SfdP4"/>
    <s v="Aafia Ujede"/>
    <s v="Parental Policy"/>
    <s v="lead_i55v3pAulf9QKWNOX8SbDp4pk7b3pTRxb59cd6VaNap"/>
    <s v="Billennium"/>
    <s v="Sarvesh Pawar"/>
    <s v="user_8jx3L2CDfrbzNnwYUv6Plfha6VxaSGsqcbTXR3sIBZi"/>
    <s v="Manish Balpande"/>
    <s v="2022-07-25 08:06:27.095000+00:00"/>
    <s v="2022-07-29 14:52:05.264000+00:00"/>
    <m/>
    <s v="Pune"/>
    <m/>
    <m/>
    <m/>
    <n v="177"/>
    <m/>
    <m/>
    <m/>
    <m/>
    <m/>
    <m/>
    <m/>
    <s v="PAID_SOCIAL"/>
    <m/>
    <m/>
    <m/>
    <s v="Others"/>
    <m/>
    <m/>
    <m/>
    <m/>
    <m/>
    <m/>
    <m/>
    <m/>
    <m/>
    <m/>
    <m/>
    <m/>
    <x v="3"/>
    <m/>
    <s v="user_A8KOTZADnUtEQOLt4nSLAmteNStuGh80js75RYjrXVt"/>
    <s v="Sarvesh Pawar"/>
    <s v="Snehal Mane"/>
    <m/>
    <s v="July; November"/>
    <s v="Gated Content"/>
    <m/>
    <m/>
    <s v="Downloaded the guide: Designing employee healthcare plan"/>
    <m/>
    <m/>
    <m/>
    <s v="2021-11-08 19:23:40.113000+00:00"/>
    <s v="2022-10-20 13:09:28.121000+00:00"/>
    <s v="GMC"/>
  </r>
  <r>
    <s v="Naveen Kumar"/>
    <n v="10000000"/>
    <s v="INR"/>
    <n v="0"/>
    <s v="8/19/22"/>
    <s v="Sales"/>
    <s v="stat_kcR4fZg7TU7jjk1jAVua3qGLRS4J5uFayEjK5j02wtv"/>
    <s v="Unqualified"/>
    <n v="0"/>
    <s v="OpportunityStatusType.Lost"/>
    <s v="cont_GtzFiaeaLAvKWxxTdnyNHY4QviM2osBVrdyUiPUF1qV"/>
    <s v="Rajshekhar Jakkula"/>
    <s v="Going with their Existing 3 Brokers only"/>
    <s v="lead_ouNRn7ufVSow7B66Cri9pqY7i3zdupw3yPoblV8jtOT"/>
    <s v="Knight Frank"/>
    <s v="Sarvesh Pawar"/>
    <s v="user_sREdxbAJihL2Zbgic7tyQ6Rc4Mny7HnD1RNGhA9DDYh"/>
    <s v="Prajakta Sahastrabudhe"/>
    <s v="2022-06-20 10:57:00.416000+00:00"/>
    <s v="2022-07-30 10:15:59.611000+00:00"/>
    <m/>
    <s v="Mumbai"/>
    <m/>
    <m/>
    <m/>
    <n v="1400"/>
    <m/>
    <m/>
    <m/>
    <m/>
    <m/>
    <m/>
    <m/>
    <m/>
    <m/>
    <m/>
    <m/>
    <s v="Construction &amp; Real Estate"/>
    <m/>
    <m/>
    <m/>
    <m/>
    <m/>
    <m/>
    <m/>
    <m/>
    <m/>
    <m/>
    <m/>
    <m/>
    <x v="5"/>
    <m/>
    <s v="user_vMd4rmcrSbjykdyL2J7rrYn84SWdcNc5FKligrmItPw"/>
    <s v="Shreenath Bhat"/>
    <m/>
    <m/>
    <s v="August"/>
    <s v="Cold Call"/>
    <s v="Naukri.com"/>
    <m/>
    <s v="Employee Engagement Handbook"/>
    <m/>
    <m/>
    <m/>
    <s v="2020-12-16 07:28:51.288000+00:00"/>
    <s v="2022-10-20 06:36:14.429000+00:00"/>
    <s v="GMC"/>
  </r>
  <r>
    <s v="Vrushali Kummar"/>
    <n v="3100000"/>
    <s v="INR"/>
    <n v="0"/>
    <d v="2022-01-08T00:00:00"/>
    <s v="Sales"/>
    <s v="stat_kcR4fZg7TU7jjk1jAVua3qGLRS4J5uFayEjK5j02wtv"/>
    <s v="Unqualified"/>
    <n v="0"/>
    <s v="OpportunityStatusType.Lost"/>
    <m/>
    <m/>
    <m/>
    <s v="lead_9Ae6TpX2k5kYcua6ydM2GoWLIS5rLjBlW21cS304syG"/>
    <s v="Motivitylabs"/>
    <s v="Satyajit Chati"/>
    <s v="user_TZzywQwym26DjuswO479pxRhNKX152z8X1haCx2vcst"/>
    <s v="Vrushali Kummar"/>
    <s v="2022-05-18 10:01:54.556000+00:00"/>
    <s v="2022-07-29 12:03:27.800000+00:00"/>
    <m/>
    <s v="Hyderabad"/>
    <m/>
    <m/>
    <m/>
    <n v="252"/>
    <m/>
    <m/>
    <m/>
    <m/>
    <m/>
    <m/>
    <m/>
    <m/>
    <m/>
    <m/>
    <m/>
    <s v="IT Services &amp; IT Consulting"/>
    <m/>
    <m/>
    <m/>
    <m/>
    <m/>
    <m/>
    <m/>
    <m/>
    <m/>
    <m/>
    <m/>
    <m/>
    <x v="3"/>
    <m/>
    <s v="user_5IQTpX6DsnoeoDfxqzqojpVoQLXPh68nhDjLS5ETjYj"/>
    <s v="Satyajit Chati"/>
    <m/>
    <m/>
    <s v="August"/>
    <s v="Gated Content"/>
    <m/>
    <m/>
    <s v="Employee Wellness Handbook"/>
    <m/>
    <m/>
    <m/>
    <s v="2022-01-08 10:54:49.222000+00:00"/>
    <s v="2022-07-29 12:03:27.852000+00:00"/>
    <m/>
  </r>
  <r>
    <s v="Prasoon Mishra"/>
    <n v="200000"/>
    <s v="INR"/>
    <n v="0"/>
    <s v="7/31/22"/>
    <s v="Sales"/>
    <s v="stat_1hn9nRJaLbI53NxPuSQgo90kRpbpKsFlwN4oEGNUTdO"/>
    <s v="Lost"/>
    <n v="0"/>
    <s v="OpportunityStatusType.Lost"/>
    <s v="cont_2QUXUZIRkKu90qzKIPjJ6A9dtk5DtS8OKj5UJW30LEV"/>
    <s v="Priyanka Jalgaonkar"/>
    <s v="GPA - Renewal; 2 lakhs cover flat;"/>
    <s v="lead_B4MPFVUqARcU4CyvF80R3gfJ8hUvJW30tawB2w3bh1g"/>
    <s v="Atidiv"/>
    <s v="Shreenath Bhat"/>
    <s v="user_RYbBTp8BVWNa7ppiOz6QVJMGK0exHsFmc5uCLn34ODZ"/>
    <s v="Prasoon Mishra"/>
    <s v="2022-06-21 06:14:12.392000+00:00"/>
    <s v="2022-07-29 09:43:37.529000+00:00"/>
    <m/>
    <s v="Pune"/>
    <m/>
    <m/>
    <m/>
    <n v="489"/>
    <m/>
    <m/>
    <m/>
    <m/>
    <m/>
    <m/>
    <m/>
    <s v="PAID_SOCIAL"/>
    <m/>
    <m/>
    <m/>
    <s v="IT Services &amp; IT Consulting"/>
    <m/>
    <m/>
    <m/>
    <m/>
    <m/>
    <m/>
    <m/>
    <m/>
    <m/>
    <m/>
    <m/>
    <m/>
    <x v="1"/>
    <m/>
    <s v="user_vMd4rmcrSbjykdyL2J7rrYn84SWdcNc5FKligrmItPw"/>
    <s v="Shreenath Bhat"/>
    <s v="Anjali Nishu"/>
    <m/>
    <m/>
    <s v="Cold Call; Gated Content"/>
    <s v="Naukri.com"/>
    <m/>
    <s v="Essential HR Policies"/>
    <m/>
    <m/>
    <m/>
    <s v="2022-03-07 05:56:15.672000+00:00"/>
    <s v="2022-09-20 06:08:44.664000+00:00"/>
    <s v="GPA"/>
  </r>
  <r>
    <s v="Vrushali Kummar"/>
    <n v="1850000"/>
    <s v="INR"/>
    <n v="100"/>
    <s v="7/29/22"/>
    <s v="Sales"/>
    <s v="stat_OZRiD1474QRJIpvnjHCZfiIvKcVD6mIKSSTzg8SwDVx"/>
    <s v="Won- Payment Completed"/>
    <n v="1"/>
    <s v="OpportunityStatusType.Won"/>
    <s v="cont_Yfb9IBqVVXd8YH3SqoOtyoliMmn9lObV70laP3jEiGG"/>
    <s v="Medha Keskar"/>
    <s v="GMC ren"/>
    <s v="lead_5xWrW6KCPRrwauGZn4J4Q582EDED8IAvahRpNyNUW5z"/>
    <s v="General Industrial Controls Pvt. Ltd. (GIC)"/>
    <s v="Gauri Jori"/>
    <s v="user_TZzywQwym26DjuswO479pxRhNKX152z8X1haCx2vcst"/>
    <s v="Vrushali Kummar"/>
    <s v="2022-05-24 10:24:19.744000+00:00"/>
    <s v="2022-07-29 11:33:43.151000+00:00"/>
    <m/>
    <s v="Pune"/>
    <m/>
    <s v="2020-09-08 11:50:33+00:00"/>
    <m/>
    <n v="302"/>
    <m/>
    <m/>
    <m/>
    <m/>
    <m/>
    <m/>
    <m/>
    <m/>
    <m/>
    <m/>
    <m/>
    <s v="Manufacturing"/>
    <m/>
    <m/>
    <m/>
    <m/>
    <m/>
    <m/>
    <m/>
    <m/>
    <m/>
    <m/>
    <m/>
    <m/>
    <x v="14"/>
    <m/>
    <s v="user_5YHA1ZU4iP896lD1YJehdJcMx7ZEgWCpulT4T2c3pJ3"/>
    <s v="Gauri Jori"/>
    <m/>
    <m/>
    <s v="December; July"/>
    <s v="Gated Content"/>
    <s v="Naukri.com"/>
    <m/>
    <s v="Employee Engagement Handbook"/>
    <m/>
    <m/>
    <m/>
    <s v="2020-12-06 09:49:25.834000+00:00"/>
    <s v="2022-10-17 06:58:36.768000+00:00"/>
    <m/>
  </r>
  <r>
    <s v="Prasoon Mishra"/>
    <n v="5000000"/>
    <s v="INR"/>
    <n v="0"/>
    <d v="2022-01-08T00:00:00"/>
    <s v="Sales"/>
    <s v="stat_1hn9nRJaLbI53NxPuSQgo90kRpbpKsFlwN4oEGNUTdO"/>
    <s v="Lost"/>
    <n v="0"/>
    <s v="OpportunityStatusType.Lost"/>
    <s v="cont_fsuQaFR1E5ufuD8H7P8XVWigVj3PChtrYXjEX4gn4An"/>
    <s v="Pradeep Dhumale"/>
    <s v="GMC Renewal"/>
    <s v="lead_0a1uPCGkb720WtCjaiGEg9RUPlwXyrhxbcmBEW2Md2F"/>
    <s v="Frames Process and Energy Systems India Private Limited"/>
    <s v="Trupti Suryavanshi"/>
    <s v="user_RYbBTp8BVWNa7ppiOz6QVJMGK0exHsFmc5uCLn34ODZ"/>
    <s v="Prasoon Mishra"/>
    <s v="2022-06-02 13:23:25.868000+00:00"/>
    <s v="2022-07-29 09:59:43.611000+00:00"/>
    <m/>
    <s v="Pune"/>
    <m/>
    <m/>
    <m/>
    <n v="350"/>
    <m/>
    <m/>
    <m/>
    <m/>
    <m/>
    <m/>
    <m/>
    <m/>
    <m/>
    <m/>
    <m/>
    <s v="IT Services &amp; IT Consulting"/>
    <m/>
    <m/>
    <m/>
    <m/>
    <m/>
    <m/>
    <m/>
    <m/>
    <m/>
    <m/>
    <m/>
    <m/>
    <x v="14"/>
    <m/>
    <s v="user_L8E6IFhq6UCzKLHa45LUUTZCznDuyDwFrGaEp9DXiUM"/>
    <s v="Trupti Suryavanshi"/>
    <s v="Anjali Nishu"/>
    <m/>
    <s v="August"/>
    <s v="Cold Call"/>
    <s v="Naukri.com"/>
    <m/>
    <s v="Prasoon Leads"/>
    <m/>
    <m/>
    <m/>
    <s v="2021-08-04 07:10:02.821000+00:00"/>
    <s v="2022-09-01 11:19:53.428000+00:00"/>
    <s v="GMC"/>
  </r>
  <r>
    <s v="Prasoon Mishra"/>
    <n v="3000000"/>
    <s v="INR"/>
    <n v="0"/>
    <s v="7/29/22"/>
    <s v="Sales"/>
    <s v="stat_1hn9nRJaLbI53NxPuSQgo90kRpbpKsFlwN4oEGNUTdO"/>
    <s v="Lost"/>
    <n v="0"/>
    <s v="OpportunityStatusType.Lost"/>
    <s v="cont_2QUXUZIRkKu90qzKIPjJ6A9dtk5DtS8OKj5UJW30LEV"/>
    <s v="Priyanka Jalgaonkar"/>
    <s v="GMC - Renewal; cover of 2, 3 and 5 lakhs Rest details will share along with data."/>
    <s v="lead_B4MPFVUqARcU4CyvF80R3gfJ8hUvJW30tawB2w3bh1g"/>
    <s v="Atidiv"/>
    <s v="Shreenath Bhat"/>
    <s v="user_RYbBTp8BVWNa7ppiOz6QVJMGK0exHsFmc5uCLn34ODZ"/>
    <s v="Prasoon Mishra"/>
    <s v="2022-06-21 06:13:23.066000+00:00"/>
    <s v="2022-07-29 09:21:00.005000+00:00"/>
    <m/>
    <s v="Pune"/>
    <m/>
    <m/>
    <m/>
    <n v="489"/>
    <m/>
    <m/>
    <m/>
    <m/>
    <m/>
    <m/>
    <m/>
    <s v="PAID_SOCIAL"/>
    <m/>
    <m/>
    <m/>
    <s v="IT Services &amp; IT Consulting"/>
    <m/>
    <m/>
    <m/>
    <m/>
    <m/>
    <m/>
    <m/>
    <m/>
    <m/>
    <m/>
    <m/>
    <m/>
    <x v="1"/>
    <m/>
    <s v="user_vMd4rmcrSbjykdyL2J7rrYn84SWdcNc5FKligrmItPw"/>
    <s v="Shreenath Bhat"/>
    <s v="Anjali Nishu"/>
    <m/>
    <m/>
    <s v="Cold Call; Gated Content"/>
    <s v="Naukri.com"/>
    <m/>
    <s v="Essential HR Policies"/>
    <m/>
    <m/>
    <m/>
    <s v="2022-03-07 05:56:15.672000+00:00"/>
    <s v="2022-09-20 06:08:44.664000+00:00"/>
    <s v="GMC"/>
  </r>
  <r>
    <s v="Prasoon Mishra"/>
    <n v="500000"/>
    <s v="INR"/>
    <n v="0"/>
    <s v="7/31/22"/>
    <s v="Sales"/>
    <s v="stat_1hn9nRJaLbI53NxPuSQgo90kRpbpKsFlwN4oEGNUTdO"/>
    <s v="Lost"/>
    <n v="0"/>
    <s v="OpportunityStatusType.Lost"/>
    <s v="cont_2QUXUZIRkKu90qzKIPjJ6A9dtk5DtS8OKj5UJW30LEV"/>
    <s v="Priyanka Jalgaonkar"/>
    <s v="GTL - Renewal; 2 lakhs flat cover"/>
    <s v="lead_B4MPFVUqARcU4CyvF80R3gfJ8hUvJW30tawB2w3bh1g"/>
    <s v="Atidiv"/>
    <s v="Shreenath Bhat"/>
    <s v="user_RYbBTp8BVWNa7ppiOz6QVJMGK0exHsFmc5uCLn34ODZ"/>
    <s v="Prasoon Mishra"/>
    <s v="2022-06-21 06:15:35.419000+00:00"/>
    <s v="2022-07-29 09:21:10.156000+00:00"/>
    <m/>
    <s v="Pune"/>
    <m/>
    <m/>
    <m/>
    <n v="489"/>
    <m/>
    <m/>
    <m/>
    <m/>
    <m/>
    <m/>
    <m/>
    <s v="PAID_SOCIAL"/>
    <m/>
    <m/>
    <m/>
    <s v="IT Services &amp; IT Consulting"/>
    <m/>
    <m/>
    <m/>
    <m/>
    <m/>
    <m/>
    <m/>
    <m/>
    <m/>
    <m/>
    <m/>
    <m/>
    <x v="1"/>
    <m/>
    <s v="user_vMd4rmcrSbjykdyL2J7rrYn84SWdcNc5FKligrmItPw"/>
    <s v="Shreenath Bhat"/>
    <s v="Anjali Nishu"/>
    <m/>
    <m/>
    <s v="Cold Call; Gated Content"/>
    <s v="Naukri.com"/>
    <m/>
    <s v="Essential HR Policies"/>
    <m/>
    <m/>
    <m/>
    <s v="2022-03-07 05:56:15.672000+00:00"/>
    <s v="2022-09-20 06:08:44.664000+00:00"/>
    <s v="GTL"/>
  </r>
  <r>
    <s v="Prasoon Mishra"/>
    <n v="200000"/>
    <s v="INR"/>
    <n v="0"/>
    <s v="7/31/22"/>
    <s v="Sales"/>
    <s v="stat_1hn9nRJaLbI53NxPuSQgo90kRpbpKsFlwN4oEGNUTdO"/>
    <s v="Lost"/>
    <n v="0"/>
    <s v="OpportunityStatusType.Lost"/>
    <s v="cont_2QUXUZIRkKu90qzKIPjJ6A9dtk5DtS8OKj5UJW30LEV"/>
    <s v="Priyanka Jalgaonkar"/>
    <s v="Parental top up for 20 employees"/>
    <s v="lead_B4MPFVUqARcU4CyvF80R3gfJ8hUvJW30tawB2w3bh1g"/>
    <s v="Atidiv"/>
    <s v="Shreenath Bhat"/>
    <s v="user_RYbBTp8BVWNa7ppiOz6QVJMGK0exHsFmc5uCLn34ODZ"/>
    <s v="Prasoon Mishra"/>
    <s v="2022-06-21 06:16:26.047000+00:00"/>
    <s v="2022-07-29 09:43:26.363000+00:00"/>
    <m/>
    <s v="Pune"/>
    <m/>
    <m/>
    <m/>
    <n v="489"/>
    <m/>
    <m/>
    <m/>
    <m/>
    <m/>
    <m/>
    <m/>
    <s v="PAID_SOCIAL"/>
    <m/>
    <m/>
    <m/>
    <s v="IT Services &amp; IT Consulting"/>
    <m/>
    <m/>
    <m/>
    <m/>
    <m/>
    <m/>
    <m/>
    <m/>
    <m/>
    <m/>
    <m/>
    <m/>
    <x v="1"/>
    <m/>
    <s v="user_vMd4rmcrSbjykdyL2J7rrYn84SWdcNc5FKligrmItPw"/>
    <s v="Shreenath Bhat"/>
    <s v="Anjali Nishu"/>
    <m/>
    <m/>
    <s v="Cold Call; Gated Content"/>
    <s v="Naukri.com"/>
    <m/>
    <s v="Essential HR Policies"/>
    <m/>
    <m/>
    <m/>
    <s v="2022-03-07 05:56:15.672000+00:00"/>
    <s v="2022-09-20 06:08:44.664000+00:00"/>
    <s v="GMC"/>
  </r>
  <r>
    <s v="Tejas Kulkarni"/>
    <n v="1000000"/>
    <s v="INR"/>
    <n v="50"/>
    <s v="9/30/22"/>
    <s v="Sales"/>
    <s v="stat_Bh0lNV2usJkCLD6fjWneAqpmASEbmvomDaal7U02FV1"/>
    <s v="Demo Scheduled"/>
    <n v="0"/>
    <s v="OpportunityStatusType.Active"/>
    <s v="cont_N0dQqlMGrg54NweEi6w4LnSHYyWNxQme1wrHg9QsQnh"/>
    <s v="Amol Kulkarni"/>
    <s v="GMC - need to meet in person for more details"/>
    <s v="lead_8PUiAZyBu9Yk58Z7JpBSYC4hV9mb1gTHoQCtO27jY7i"/>
    <s v="Samsonite South Asia Pvt. Ltd."/>
    <s v="Shreenath Bhat"/>
    <s v="user_kbtBHYtBjVDNyI72HTF6C1SCvC7yVBiA6OrBOy3t96U"/>
    <s v="Tejas Kulkarni"/>
    <s v="2022-06-15 07:11:27.785000+00:00"/>
    <s v="2022-07-29 06:48:49.426000+00:00"/>
    <m/>
    <s v="Mumbai"/>
    <m/>
    <m/>
    <m/>
    <n v="287"/>
    <m/>
    <m/>
    <m/>
    <m/>
    <m/>
    <m/>
    <m/>
    <m/>
    <m/>
    <m/>
    <m/>
    <s v="Others"/>
    <m/>
    <m/>
    <m/>
    <m/>
    <m/>
    <m/>
    <m/>
    <m/>
    <m/>
    <m/>
    <m/>
    <m/>
    <x v="10"/>
    <m/>
    <s v="user_vMd4rmcrSbjykdyL2J7rrYn84SWdcNc5FKligrmItPw"/>
    <s v="Shreenath Bhat"/>
    <m/>
    <m/>
    <m/>
    <s v="Cold Call"/>
    <s v="Naukri.com"/>
    <m/>
    <s v="Vaccine inbound"/>
    <m/>
    <m/>
    <m/>
    <s v="2021-04-21 07:22:09.071000+00:00"/>
    <s v="2022-09-08 06:40:02.142000+00:00"/>
    <s v="GMC"/>
  </r>
  <r>
    <s v="Tejas Kulkarni"/>
    <n v="200000"/>
    <s v="INR"/>
    <n v="50"/>
    <s v="9/30/22"/>
    <s v="Sales"/>
    <s v="stat_Bh0lNV2usJkCLD6fjWneAqpmASEbmvomDaal7U02FV1"/>
    <s v="Demo Scheduled"/>
    <n v="0"/>
    <s v="OpportunityStatusType.Active"/>
    <s v="cont_N0dQqlMGrg54NweEi6w4LnSHYyWNxQme1wrHg9QsQnh"/>
    <s v="Amol Kulkarni"/>
    <s v="GPA"/>
    <s v="lead_8PUiAZyBu9Yk58Z7JpBSYC4hV9mb1gTHoQCtO27jY7i"/>
    <s v="Samsonite South Asia Pvt. Ltd."/>
    <s v="Shreenath Bhat"/>
    <s v="user_kbtBHYtBjVDNyI72HTF6C1SCvC7yVBiA6OrBOy3t96U"/>
    <s v="Tejas Kulkarni"/>
    <s v="2022-06-15 07:11:51.245000+00:00"/>
    <s v="2022-07-29 06:49:05.393000+00:00"/>
    <m/>
    <s v="Mumbai"/>
    <m/>
    <m/>
    <m/>
    <n v="287"/>
    <m/>
    <m/>
    <m/>
    <m/>
    <m/>
    <m/>
    <m/>
    <m/>
    <m/>
    <m/>
    <m/>
    <s v="Others"/>
    <m/>
    <m/>
    <m/>
    <m/>
    <m/>
    <m/>
    <m/>
    <m/>
    <m/>
    <m/>
    <m/>
    <m/>
    <x v="10"/>
    <m/>
    <s v="user_vMd4rmcrSbjykdyL2J7rrYn84SWdcNc5FKligrmItPw"/>
    <s v="Shreenath Bhat"/>
    <m/>
    <m/>
    <m/>
    <s v="Cold Call"/>
    <s v="Naukri.com"/>
    <m/>
    <s v="Vaccine inbound"/>
    <m/>
    <m/>
    <m/>
    <s v="2021-04-21 07:22:09.071000+00:00"/>
    <s v="2022-09-08 06:40:02.142000+00:00"/>
    <s v="GPA"/>
  </r>
  <r>
    <s v="Tejas Kulkarni"/>
    <n v="280000"/>
    <s v="INR"/>
    <n v="100"/>
    <s v="7/29/22"/>
    <s v="Sales"/>
    <s v="stat_OZRiD1474QRJIpvnjHCZfiIvKcVD6mIKSSTzg8SwDVx"/>
    <s v="Won- Payment Completed"/>
    <n v="1"/>
    <s v="OpportunityStatusType.Won"/>
    <m/>
    <m/>
    <m/>
    <s v="lead_YN4iIyAavJ7ViIB0VsGABjSnS8STWuulfuyeIsSgMfc"/>
    <s v="HNR Tech Pvt. Ltd."/>
    <s v="Kanchan Kothari"/>
    <s v="user_kbtBHYtBjVDNyI72HTF6C1SCvC7yVBiA6OrBOy3t96U"/>
    <s v="Tejas Kulkarni"/>
    <s v="2022-07-25 10:50:05.460000+00:00"/>
    <s v="2022-07-29 09:10:44.206000+00:00"/>
    <m/>
    <s v="Mumbai"/>
    <m/>
    <m/>
    <m/>
    <n v="66"/>
    <m/>
    <m/>
    <m/>
    <m/>
    <m/>
    <m/>
    <m/>
    <m/>
    <m/>
    <m/>
    <m/>
    <s v="IT Services &amp; IT Consulting"/>
    <m/>
    <m/>
    <m/>
    <m/>
    <m/>
    <m/>
    <m/>
    <m/>
    <m/>
    <m/>
    <m/>
    <m/>
    <x v="1"/>
    <m/>
    <s v="user_FdWFezbLzkYQcGsBUsjZO25nr2poK2nRbqV47Rs5Kfm"/>
    <s v="Prateek Wadhwa"/>
    <s v="Dr. Anil More"/>
    <m/>
    <s v="July"/>
    <s v="Cold Call"/>
    <s v="Lusha, Mr E"/>
    <m/>
    <m/>
    <m/>
    <m/>
    <m/>
    <s v="2022-05-30 10:39:46.004000+00:00"/>
    <s v="2022-10-13 06:52:42.175000+00:00"/>
    <m/>
  </r>
  <r>
    <s v="Prateek Wadhwa"/>
    <n v="10000"/>
    <s v="INR"/>
    <n v="0"/>
    <s v="7/31/22"/>
    <s v="Sales"/>
    <s v="stat_1hn9nRJaLbI53NxPuSQgo90kRpbpKsFlwN4oEGNUTdO"/>
    <s v="Lost"/>
    <n v="0"/>
    <s v="OpportunityStatusType.Lost"/>
    <s v="cont_TC0mRIbTFQINRJ1MPnzt9YUOaeByPRKYeNcLsryIBDt"/>
    <s v="Shruti"/>
    <m/>
    <s v="lead_J1CX7zsDgZmK8bfFZLZUstVnjrx992B3ZfMdrDmQauO"/>
    <s v="Ace Brain"/>
    <s v="Prateek Wadhwa"/>
    <s v="user_FdWFezbLzkYQcGsBUsjZO25nr2poK2nRbqV47Rs5Kfm"/>
    <s v="Prateek Wadhwa"/>
    <s v="2022-07-26 12:08:16.946000+00:00"/>
    <s v="2022-07-29 06:16:14.867000+00:00"/>
    <m/>
    <s v="Pune"/>
    <m/>
    <s v="2020-08-20 10:25:20+00:00"/>
    <m/>
    <n v="58"/>
    <m/>
    <m/>
    <m/>
    <m/>
    <m/>
    <m/>
    <m/>
    <m/>
    <m/>
    <m/>
    <m/>
    <s v="Outsourcing and Offshoring Consulting"/>
    <m/>
    <m/>
    <m/>
    <m/>
    <m/>
    <m/>
    <m/>
    <m/>
    <m/>
    <m/>
    <m/>
    <m/>
    <x v="2"/>
    <m/>
    <s v="user_FdWFezbLzkYQcGsBUsjZO25nr2poK2nRbqV47Rs5Kfm"/>
    <s v="Prateek Wadhwa"/>
    <m/>
    <m/>
    <s v="July"/>
    <s v="Cold Call; Existing Account"/>
    <s v="Lusha"/>
    <m/>
    <m/>
    <m/>
    <m/>
    <m/>
    <s v="2020-12-06 09:47:16.805000+00:00"/>
    <s v="2022-09-06 14:12:04.167000+00:00"/>
    <s v="GPA"/>
  </r>
  <r>
    <s v="Prateek Wadhwa"/>
    <n v="60000"/>
    <s v="INR"/>
    <n v="0"/>
    <s v="7/31/22"/>
    <s v="Sales"/>
    <s v="stat_1hn9nRJaLbI53NxPuSQgo90kRpbpKsFlwN4oEGNUTdO"/>
    <s v="Lost"/>
    <n v="0"/>
    <s v="OpportunityStatusType.Lost"/>
    <s v="cont_TC0mRIbTFQINRJ1MPnzt9YUOaeByPRKYeNcLsryIBDt"/>
    <s v="Shruti"/>
    <m/>
    <s v="lead_J1CX7zsDgZmK8bfFZLZUstVnjrx992B3ZfMdrDmQauO"/>
    <s v="Ace Brain"/>
    <s v="Prateek Wadhwa"/>
    <s v="user_FdWFezbLzkYQcGsBUsjZO25nr2poK2nRbqV47Rs5Kfm"/>
    <s v="Prateek Wadhwa"/>
    <s v="2022-07-21 09:38:30.907000+00:00"/>
    <s v="2022-07-29 06:16:05.846000+00:00"/>
    <m/>
    <s v="Pune"/>
    <m/>
    <s v="2020-08-20 10:25:20+00:00"/>
    <m/>
    <n v="58"/>
    <m/>
    <m/>
    <m/>
    <m/>
    <m/>
    <m/>
    <m/>
    <m/>
    <m/>
    <m/>
    <m/>
    <s v="Outsourcing and Offshoring Consulting"/>
    <m/>
    <m/>
    <m/>
    <m/>
    <m/>
    <m/>
    <m/>
    <m/>
    <m/>
    <m/>
    <m/>
    <m/>
    <x v="2"/>
    <m/>
    <s v="user_FdWFezbLzkYQcGsBUsjZO25nr2poK2nRbqV47Rs5Kfm"/>
    <s v="Prateek Wadhwa"/>
    <m/>
    <m/>
    <s v="July"/>
    <s v="Cold Call; Existing Account"/>
    <s v="Lusha"/>
    <m/>
    <m/>
    <m/>
    <m/>
    <m/>
    <s v="2020-12-06 09:47:16.805000+00:00"/>
    <s v="2022-09-06 14:12:04.167000+00:00"/>
    <s v="GMC"/>
  </r>
  <r>
    <s v="Manish Balpande"/>
    <n v="30000"/>
    <s v="INR"/>
    <n v="0"/>
    <s v="8/19/22"/>
    <s v="Sales"/>
    <s v="stat_kcR4fZg7TU7jjk1jAVua3qGLRS4J5uFayEjK5j02wtv"/>
    <s v="Unqualified"/>
    <n v="0"/>
    <s v="OpportunityStatusType.Lost"/>
    <s v="cont_31d3TzGsrbQZ8xjguHscjIzo4ABIIt6t3Tt3geUHcln"/>
    <s v="Shruti Athara"/>
    <m/>
    <s v="lead_7IAJJwa4t3bJVF07j94vmNv1GeEenwtoyjEK28ND3q1"/>
    <s v="Brickfolio Pvt Ltd"/>
    <s v="Nikhil Ahuja"/>
    <s v="user_P3f70h2AcefBkFTBZpvA9LgDbjTmUIXkqdKqHJ5evwA"/>
    <s v="Manojkumar Tinna"/>
    <s v="2022-07-14 05:34:01.935000+00:00"/>
    <s v="2022-07-29 06:09:44.528000+00:00"/>
    <m/>
    <s v="Pune"/>
    <m/>
    <m/>
    <m/>
    <n v="100"/>
    <m/>
    <m/>
    <m/>
    <m/>
    <m/>
    <m/>
    <m/>
    <s v="PAID_SOCIAL"/>
    <m/>
    <m/>
    <m/>
    <m/>
    <m/>
    <m/>
    <m/>
    <m/>
    <m/>
    <m/>
    <m/>
    <m/>
    <m/>
    <m/>
    <m/>
    <m/>
    <x v="3"/>
    <m/>
    <s v="user_ocHSJH83OJnHCvKyMbjx8WOOK8PMgAUGIj1qK0q0dMV"/>
    <s v="Nikhil Ahuja"/>
    <m/>
    <m/>
    <s v="August"/>
    <s v="Gated Content"/>
    <m/>
    <m/>
    <s v="Employee Engagement Handbook"/>
    <m/>
    <m/>
    <m/>
    <s v="2022-06-12 13:25:38.938000+00:00"/>
    <s v="2022-07-29 06:09:44.573000+00:00"/>
    <s v="GPA"/>
  </r>
  <r>
    <s v="Manish Balpande"/>
    <n v="300000"/>
    <s v="INR"/>
    <n v="0"/>
    <s v="8/15/22"/>
    <s v="Sales"/>
    <s v="stat_kcR4fZg7TU7jjk1jAVua3qGLRS4J5uFayEjK5j02wtv"/>
    <s v="Unqualified"/>
    <n v="0"/>
    <s v="OpportunityStatusType.Lost"/>
    <s v="cont_31d3TzGsrbQZ8xjguHscjIzo4ABIIt6t3Tt3geUHcln"/>
    <s v="Shruti Athara"/>
    <m/>
    <s v="lead_7IAJJwa4t3bJVF07j94vmNv1GeEenwtoyjEK28ND3q1"/>
    <s v="Brickfolio Pvt Ltd"/>
    <s v="Nikhil Ahuja"/>
    <s v="user_P3f70h2AcefBkFTBZpvA9LgDbjTmUIXkqdKqHJ5evwA"/>
    <s v="Manojkumar Tinna"/>
    <s v="2022-07-11 09:14:22.878000+00:00"/>
    <s v="2022-07-29 06:09:21.757000+00:00"/>
    <m/>
    <s v="Pune"/>
    <m/>
    <m/>
    <m/>
    <n v="100"/>
    <m/>
    <m/>
    <m/>
    <m/>
    <m/>
    <m/>
    <m/>
    <s v="PAID_SOCIAL"/>
    <m/>
    <m/>
    <m/>
    <m/>
    <m/>
    <m/>
    <m/>
    <m/>
    <m/>
    <m/>
    <m/>
    <m/>
    <m/>
    <m/>
    <m/>
    <m/>
    <x v="3"/>
    <m/>
    <s v="user_ocHSJH83OJnHCvKyMbjx8WOOK8PMgAUGIj1qK0q0dMV"/>
    <s v="Nikhil Ahuja"/>
    <m/>
    <m/>
    <s v="August"/>
    <s v="Gated Content"/>
    <m/>
    <m/>
    <s v="Employee Engagement Handbook"/>
    <m/>
    <m/>
    <m/>
    <s v="2022-06-12 13:25:38.938000+00:00"/>
    <s v="2022-07-29 06:09:44.573000+00:00"/>
    <s v="GMC"/>
  </r>
  <r>
    <s v="Abhiroop Ganguly"/>
    <n v="1000000"/>
    <s v="INR"/>
    <n v="0"/>
    <s v="8/31/22"/>
    <s v="Sales"/>
    <s v="stat_kcR4fZg7TU7jjk1jAVua3qGLRS4J5uFayEjK5j02wtv"/>
    <s v="Unqualified"/>
    <n v="0"/>
    <s v="OpportunityStatusType.Lost"/>
    <s v="cont_vJhZXrGT8sUodrmhJ7O32BGGnumvoGkfjyAEX6K9FDS"/>
    <s v="Amarendra sharan (legal head)"/>
    <s v="GMC renewal"/>
    <s v="lead_lEqiRA1lqEhapO0H9W5uf6ECbDKQXHjRxEMPLvMaUtO"/>
    <s v="Newgen software technologies"/>
    <s v="Gauri Jori"/>
    <s v="user_P3f70h2AcefBkFTBZpvA9LgDbjTmUIXkqdKqHJ5evwA"/>
    <s v="Manojkumar Tinna"/>
    <s v="2022-02-23 10:01:16.358000+00:00"/>
    <s v="2022-07-29 05:17:58.546000+00:00"/>
    <m/>
    <s v="Delhi"/>
    <m/>
    <m/>
    <m/>
    <n v="2700"/>
    <m/>
    <m/>
    <m/>
    <m/>
    <m/>
    <m/>
    <m/>
    <s v="PAID_SOCIAL"/>
    <m/>
    <m/>
    <m/>
    <s v="IT Services &amp; IT Consulting"/>
    <m/>
    <m/>
    <m/>
    <m/>
    <m/>
    <m/>
    <m/>
    <m/>
    <m/>
    <m/>
    <m/>
    <m/>
    <x v="9"/>
    <m/>
    <s v="user_5YHA1ZU4iP896lD1YJehdJcMx7ZEgWCpulT4T2c3pJ3"/>
    <s v="Gauri Jori"/>
    <m/>
    <m/>
    <s v="April"/>
    <s v="Cold Call; Gated Content"/>
    <m/>
    <m/>
    <s v="Essential HR Policies"/>
    <m/>
    <m/>
    <m/>
    <s v="2022-02-14 10:06:18.332000+00:00"/>
    <s v="2022-09-19 08:11:37.233000+00:00"/>
    <m/>
  </r>
  <r>
    <s v="Abhiroop Ganguly"/>
    <n v="100000"/>
    <s v="INR"/>
    <n v="0"/>
    <s v="8/31/22"/>
    <s v="Sales"/>
    <s v="stat_kcR4fZg7TU7jjk1jAVua3qGLRS4J5uFayEjK5j02wtv"/>
    <s v="Unqualified"/>
    <n v="0"/>
    <s v="OpportunityStatusType.Lost"/>
    <s v="cont_vJhZXrGT8sUodrmhJ7O32BGGnumvoGkfjyAEX6K9FDS"/>
    <s v="Amarendra sharan (legal head)"/>
    <s v="GPA ren"/>
    <s v="lead_lEqiRA1lqEhapO0H9W5uf6ECbDKQXHjRxEMPLvMaUtO"/>
    <s v="Newgen software technologies"/>
    <s v="Gauri Jori"/>
    <s v="user_P3f70h2AcefBkFTBZpvA9LgDbjTmUIXkqdKqHJ5evwA"/>
    <s v="Manojkumar Tinna"/>
    <s v="2022-02-23 10:02:54.452000+00:00"/>
    <s v="2022-07-29 05:18:04.529000+00:00"/>
    <m/>
    <s v="Delhi"/>
    <m/>
    <m/>
    <m/>
    <n v="2700"/>
    <m/>
    <m/>
    <m/>
    <m/>
    <m/>
    <m/>
    <m/>
    <s v="PAID_SOCIAL"/>
    <m/>
    <m/>
    <m/>
    <s v="IT Services &amp; IT Consulting"/>
    <m/>
    <m/>
    <m/>
    <m/>
    <m/>
    <m/>
    <m/>
    <m/>
    <m/>
    <m/>
    <m/>
    <m/>
    <x v="9"/>
    <m/>
    <s v="user_5YHA1ZU4iP896lD1YJehdJcMx7ZEgWCpulT4T2c3pJ3"/>
    <s v="Gauri Jori"/>
    <m/>
    <m/>
    <s v="April"/>
    <s v="Cold Call; Gated Content"/>
    <m/>
    <m/>
    <s v="Essential HR Policies"/>
    <m/>
    <m/>
    <m/>
    <s v="2022-02-14 10:06:18.332000+00:00"/>
    <s v="2022-09-19 08:11:37.233000+00:00"/>
    <m/>
  </r>
  <r>
    <s v="Omkar Ghate"/>
    <n v="250000"/>
    <s v="INR"/>
    <n v="0"/>
    <s v="7/27/22"/>
    <s v="Sales"/>
    <s v="stat_1hn9nRJaLbI53NxPuSQgo90kRpbpKsFlwN4oEGNUTdO"/>
    <s v="Lost"/>
    <n v="0"/>
    <s v="OpportunityStatusType.Lost"/>
    <s v="cont_VuWWRIXDzFQp8U1fJXhwGTUUieEVykRld89rGxyXTqz"/>
    <s v="Ravindra Kulkarni"/>
    <s v="Incumbent provided them an expiring premium quote and also they wanted us to provide a fresh policy for a renewal"/>
    <s v="lead_0yUndFSKJ4HXl8PDaj9FSegx62AxGCwcdEm4DqPT8rT"/>
    <s v="Abhi Impact Logistics Solutions"/>
    <s v="Trupti Suryavanshi"/>
    <s v="user_9SBRjyF0n4iWuhUdqRyQkFhl2J4uyNKhFWvvJEvunX8"/>
    <s v="Omkar Ghate"/>
    <s v="2022-05-23 09:21:56.481000+00:00"/>
    <s v="2022-07-29 05:12:36.195000+00:00"/>
    <m/>
    <s v="Pune"/>
    <m/>
    <m/>
    <m/>
    <n v="187"/>
    <m/>
    <m/>
    <m/>
    <m/>
    <m/>
    <m/>
    <m/>
    <m/>
    <m/>
    <m/>
    <m/>
    <s v="Transportation &amp; Logistics"/>
    <m/>
    <m/>
    <m/>
    <m/>
    <m/>
    <m/>
    <m/>
    <m/>
    <m/>
    <m/>
    <m/>
    <m/>
    <x v="3"/>
    <m/>
    <s v="user_L8E6IFhq6UCzKLHa45LUUTZCznDuyDwFrGaEp9DXiUM"/>
    <s v="Trupti Suryavanshi"/>
    <s v="Anjali Nishu"/>
    <m/>
    <s v="July"/>
    <s v="Affiliate"/>
    <s v="Rd"/>
    <m/>
    <m/>
    <m/>
    <m/>
    <m/>
    <s v="2021-07-07 06:06:25.521000+00:00"/>
    <s v="2022-10-18 10:19:05.605000+00:00"/>
    <s v="GMC"/>
  </r>
  <r>
    <s v="Manish Balpande"/>
    <n v="10000"/>
    <s v="INR"/>
    <n v="0"/>
    <s v="8/31/22"/>
    <s v="Sales"/>
    <s v="stat_kcR4fZg7TU7jjk1jAVua3qGLRS4J5uFayEjK5j02wtv"/>
    <s v="Unqualified"/>
    <n v="0"/>
    <s v="OpportunityStatusType.Lost"/>
    <s v="cont_rRpbpcmvINx2KQAdCkmdYM2X0ZEL8Ca45fB0UgYOPQ5"/>
    <s v="Manu"/>
    <s v="GPA New"/>
    <s v="lead_LsPzJhZ0F8pBMWF9TmG2Cf5VKUvNKd2eAD56syIsZ45"/>
    <s v="Regimmigration Fresh"/>
    <s v="Aishwarya Nyayadhish"/>
    <s v="user_8jx3L2CDfrbzNnwYUv6Plfha6VxaSGsqcbTXR3sIBZi"/>
    <s v="Manish Balpande"/>
    <s v="2022-06-13 11:38:26.855000+00:00"/>
    <s v="2022-07-29 05:06:57.295000+00:00"/>
    <m/>
    <s v="Other"/>
    <m/>
    <m/>
    <m/>
    <n v="100"/>
    <m/>
    <m/>
    <m/>
    <m/>
    <m/>
    <m/>
    <m/>
    <m/>
    <m/>
    <m/>
    <m/>
    <m/>
    <m/>
    <m/>
    <m/>
    <m/>
    <m/>
    <m/>
    <m/>
    <m/>
    <m/>
    <m/>
    <m/>
    <m/>
    <x v="3"/>
    <m/>
    <s v="user_6hRQhcoLhZEDUBYaw3vS7rv6T5582sGfXq4jNRqTfUU"/>
    <s v="Aishwarya Nyayadhish"/>
    <m/>
    <m/>
    <m/>
    <s v="Gated Content"/>
    <m/>
    <m/>
    <s v="Employee Wellness Handbook"/>
    <m/>
    <m/>
    <m/>
    <s v="2022-03-27 04:37:22.455000+00:00"/>
    <s v="2022-07-29 05:07:18.130000+00:00"/>
    <s v="GPA"/>
  </r>
  <r>
    <s v="Manish Balpande"/>
    <n v="800000"/>
    <s v="INR"/>
    <n v="0"/>
    <s v="8/31/22"/>
    <s v="Sales"/>
    <s v="stat_kcR4fZg7TU7jjk1jAVua3qGLRS4J5uFayEjK5j02wtv"/>
    <s v="Unqualified"/>
    <n v="0"/>
    <s v="OpportunityStatusType.Lost"/>
    <s v="cont_rRpbpcmvINx2KQAdCkmdYM2X0ZEL8Ca45fB0UgYOPQ5"/>
    <s v="Manu"/>
    <s v="GMC Fresh"/>
    <s v="lead_LsPzJhZ0F8pBMWF9TmG2Cf5VKUvNKd2eAD56syIsZ45"/>
    <s v="Regimmigration Fresh"/>
    <s v="Aishwarya Nyayadhish"/>
    <s v="user_8jx3L2CDfrbzNnwYUv6Plfha6VxaSGsqcbTXR3sIBZi"/>
    <s v="Manish Balpande"/>
    <s v="2022-06-13 11:38:07.142000+00:00"/>
    <s v="2022-07-29 05:06:50.097000+00:00"/>
    <m/>
    <s v="Other"/>
    <m/>
    <m/>
    <m/>
    <n v="100"/>
    <m/>
    <m/>
    <m/>
    <m/>
    <m/>
    <m/>
    <m/>
    <m/>
    <m/>
    <m/>
    <m/>
    <m/>
    <m/>
    <m/>
    <m/>
    <m/>
    <m/>
    <m/>
    <m/>
    <m/>
    <m/>
    <m/>
    <m/>
    <m/>
    <x v="3"/>
    <m/>
    <s v="user_6hRQhcoLhZEDUBYaw3vS7rv6T5582sGfXq4jNRqTfUU"/>
    <s v="Aishwarya Nyayadhish"/>
    <m/>
    <m/>
    <m/>
    <s v="Gated Content"/>
    <m/>
    <m/>
    <s v="Employee Wellness Handbook"/>
    <m/>
    <m/>
    <m/>
    <s v="2022-03-27 04:37:22.455000+00:00"/>
    <s v="2022-07-29 05:07:18.130000+00:00"/>
    <s v="GMC"/>
  </r>
  <r>
    <s v="Manish Balpande"/>
    <n v="200000"/>
    <s v="INR"/>
    <n v="0"/>
    <d v="2022-04-08T00:00:00"/>
    <s v="Sales"/>
    <s v="stat_kcR4fZg7TU7jjk1jAVua3qGLRS4J5uFayEjK5j02wtv"/>
    <s v="Unqualified"/>
    <n v="0"/>
    <s v="OpportunityStatusType.Lost"/>
    <s v="cont_358cQtX6gHgzungCNFgumYVkydZK4gZzIKX3UPCl5mb"/>
    <s v="Jatin Chugh"/>
    <m/>
    <s v="lead_usT4uAl1RSBkMi0yAhviVrlbLsunN6ZzZdQrLu7Ycwt"/>
    <s v="Hike"/>
    <s v="Sarvesh Pawar"/>
    <s v="user_8jx3L2CDfrbzNnwYUv6Plfha6VxaSGsqcbTXR3sIBZi"/>
    <s v="Manish Balpande"/>
    <s v="2022-05-11 07:43:58.897000+00:00"/>
    <s v="2022-07-29 05:05:15.862000+00:00"/>
    <m/>
    <s v="Delhi"/>
    <m/>
    <m/>
    <m/>
    <n v="200"/>
    <m/>
    <m/>
    <m/>
    <m/>
    <m/>
    <m/>
    <m/>
    <m/>
    <m/>
    <m/>
    <m/>
    <s v="Others"/>
    <m/>
    <m/>
    <m/>
    <m/>
    <m/>
    <m/>
    <m/>
    <m/>
    <m/>
    <m/>
    <m/>
    <m/>
    <x v="11"/>
    <m/>
    <s v="user_A8KOTZADnUtEQOLt4nSLAmteNStuGh80js75RYjrXVt"/>
    <s v="Sarvesh Pawar"/>
    <m/>
    <m/>
    <s v="July"/>
    <s v="Gated Content"/>
    <s v="Linkedin"/>
    <m/>
    <s v="Employee Wellness Handbook"/>
    <m/>
    <m/>
    <m/>
    <s v="2022-01-10 13:09:22.574000+00:00"/>
    <s v="2022-07-30 06:23:56.586000+00:00"/>
    <s v="GPA"/>
  </r>
  <r>
    <s v="Manish Balpande"/>
    <n v="6000000"/>
    <s v="INR"/>
    <n v="0"/>
    <d v="2022-04-08T00:00:00"/>
    <s v="Sales"/>
    <s v="stat_kcR4fZg7TU7jjk1jAVua3qGLRS4J5uFayEjK5j02wtv"/>
    <s v="Unqualified"/>
    <n v="0"/>
    <s v="OpportunityStatusType.Lost"/>
    <s v="cont_358cQtX6gHgzungCNFgumYVkydZK4gZzIKX3UPCl5mb"/>
    <s v="Jatin Chugh"/>
    <m/>
    <s v="lead_usT4uAl1RSBkMi0yAhviVrlbLsunN6ZzZdQrLu7Ycwt"/>
    <s v="Hike"/>
    <s v="Sarvesh Pawar"/>
    <s v="user_8jx3L2CDfrbzNnwYUv6Plfha6VxaSGsqcbTXR3sIBZi"/>
    <s v="Manish Balpande"/>
    <s v="2022-05-11 07:43:36.938000+00:00"/>
    <s v="2022-07-29 05:05:06.951000+00:00"/>
    <m/>
    <s v="Delhi"/>
    <m/>
    <m/>
    <m/>
    <n v="200"/>
    <m/>
    <m/>
    <m/>
    <m/>
    <m/>
    <m/>
    <m/>
    <m/>
    <m/>
    <m/>
    <m/>
    <s v="Others"/>
    <m/>
    <m/>
    <m/>
    <m/>
    <m/>
    <m/>
    <m/>
    <m/>
    <m/>
    <m/>
    <m/>
    <m/>
    <x v="11"/>
    <m/>
    <s v="user_A8KOTZADnUtEQOLt4nSLAmteNStuGh80js75RYjrXVt"/>
    <s v="Sarvesh Pawar"/>
    <m/>
    <m/>
    <s v="July"/>
    <s v="Gated Content"/>
    <s v="Linkedin"/>
    <m/>
    <s v="Employee Wellness Handbook"/>
    <m/>
    <m/>
    <m/>
    <s v="2022-01-10 13:09:22.574000+00:00"/>
    <s v="2022-07-30 06:23:56.586000+00:00"/>
    <s v="GMC"/>
  </r>
  <r>
    <s v="Manish Balpande"/>
    <n v="1500000"/>
    <s v="INR"/>
    <n v="0"/>
    <d v="2022-04-08T00:00:00"/>
    <s v="Sales"/>
    <s v="stat_kcR4fZg7TU7jjk1jAVua3qGLRS4J5uFayEjK5j02wtv"/>
    <s v="Unqualified"/>
    <n v="0"/>
    <s v="OpportunityStatusType.Lost"/>
    <s v="cont_FUuyQK2I1gbjXziAznxxcf12lbNQXISegyMTvgrV4I8"/>
    <s v="Jatin Chugh"/>
    <m/>
    <s v="lead_usT4uAl1RSBkMi0yAhviVrlbLsunN6ZzZdQrLu7Ycwt"/>
    <s v="Hike"/>
    <s v="Sarvesh Pawar"/>
    <s v="user_8jx3L2CDfrbzNnwYUv6Plfha6VxaSGsqcbTXR3sIBZi"/>
    <s v="Manish Balpande"/>
    <s v="2022-05-11 07:44:27.395000+00:00"/>
    <s v="2022-07-29 05:05:23.258000+00:00"/>
    <m/>
    <s v="Delhi"/>
    <m/>
    <m/>
    <m/>
    <n v="200"/>
    <m/>
    <m/>
    <m/>
    <m/>
    <m/>
    <m/>
    <m/>
    <m/>
    <m/>
    <m/>
    <m/>
    <s v="Others"/>
    <m/>
    <m/>
    <m/>
    <m/>
    <m/>
    <m/>
    <m/>
    <m/>
    <m/>
    <m/>
    <m/>
    <m/>
    <x v="11"/>
    <m/>
    <s v="user_A8KOTZADnUtEQOLt4nSLAmteNStuGh80js75RYjrXVt"/>
    <s v="Sarvesh Pawar"/>
    <m/>
    <m/>
    <s v="July"/>
    <s v="Gated Content"/>
    <s v="Linkedin"/>
    <m/>
    <s v="Employee Wellness Handbook"/>
    <m/>
    <m/>
    <m/>
    <s v="2022-01-10 13:09:22.574000+00:00"/>
    <s v="2022-07-30 06:23:56.586000+00:00"/>
    <s v="GTL"/>
  </r>
  <r>
    <s v="Kashif Ahmad"/>
    <n v="25000"/>
    <s v="INR"/>
    <n v="0"/>
    <s v="7/15/22"/>
    <s v="Sales"/>
    <s v="stat_kcR4fZg7TU7jjk1jAVua3qGLRS4J5uFayEjK5j02wtv"/>
    <s v="Unqualified"/>
    <n v="0"/>
    <s v="OpportunityStatusType.Lost"/>
    <s v="cont_Mkc3lD1XcUjXeWJPJKfOme3MVLpLBdhLMDU8f2uLysm"/>
    <s v="Akanksha"/>
    <s v="GPA Renewal"/>
    <s v="lead_OPcivpFBxzvdvIhuZ5gC8ge3WRh4ikx1svD3IzTZvkO"/>
    <s v="Encore Healthcare Pvt. Ltd."/>
    <s v="Aishwarya Nyayadhish"/>
    <s v="user_LKRhV6rhcBe0uL8u70UUGeDjbMupuho4TaiAOCbT7HT"/>
    <s v="Kashif Ahmad"/>
    <s v="2022-04-25 11:33:12.132000+00:00"/>
    <s v="2022-07-29 03:39:53.364000+00:00"/>
    <m/>
    <s v="Mumbai"/>
    <m/>
    <m/>
    <m/>
    <n v="40"/>
    <m/>
    <m/>
    <m/>
    <m/>
    <m/>
    <m/>
    <m/>
    <m/>
    <m/>
    <m/>
    <m/>
    <s v="Health, Wellness &amp; Fitness"/>
    <m/>
    <m/>
    <m/>
    <m/>
    <m/>
    <m/>
    <m/>
    <m/>
    <m/>
    <m/>
    <m/>
    <m/>
    <x v="3"/>
    <m/>
    <s v="user_6hRQhcoLhZEDUBYaw3vS7rv6T5582sGfXq4jNRqTfUU"/>
    <s v="Aishwarya Nyayadhish"/>
    <m/>
    <m/>
    <s v="June"/>
    <s v="Cold Call"/>
    <s v="Lusha"/>
    <m/>
    <s v="Pharma"/>
    <m/>
    <m/>
    <m/>
    <s v="2022-02-15 08:52:49.008000+00:00"/>
    <s v="2022-08-27 07:09:43.361000+00:00"/>
    <m/>
  </r>
  <r>
    <s v="Kashif Ahmad"/>
    <n v="450000"/>
    <s v="INR"/>
    <n v="0"/>
    <s v="7/15/22"/>
    <s v="Sales"/>
    <s v="stat_kcR4fZg7TU7jjk1jAVua3qGLRS4J5uFayEjK5j02wtv"/>
    <s v="Unqualified"/>
    <n v="0"/>
    <s v="OpportunityStatusType.Lost"/>
    <s v="cont_Mkc3lD1XcUjXeWJPJKfOme3MVLpLBdhLMDU8f2uLysm"/>
    <s v="Akanksha"/>
    <s v="GMC Renewal"/>
    <s v="lead_OPcivpFBxzvdvIhuZ5gC8ge3WRh4ikx1svD3IzTZvkO"/>
    <s v="Encore Healthcare Pvt. Ltd."/>
    <s v="Aishwarya Nyayadhish"/>
    <s v="user_LKRhV6rhcBe0uL8u70UUGeDjbMupuho4TaiAOCbT7HT"/>
    <s v="Kashif Ahmad"/>
    <s v="2022-04-25 11:32:41.379000+00:00"/>
    <s v="2022-07-29 03:39:56.994000+00:00"/>
    <m/>
    <s v="Mumbai"/>
    <m/>
    <m/>
    <m/>
    <n v="40"/>
    <m/>
    <m/>
    <m/>
    <m/>
    <m/>
    <m/>
    <m/>
    <m/>
    <m/>
    <m/>
    <m/>
    <s v="Health, Wellness &amp; Fitness"/>
    <m/>
    <m/>
    <m/>
    <m/>
    <m/>
    <m/>
    <m/>
    <m/>
    <m/>
    <m/>
    <m/>
    <m/>
    <x v="3"/>
    <m/>
    <s v="user_6hRQhcoLhZEDUBYaw3vS7rv6T5582sGfXq4jNRqTfUU"/>
    <s v="Aishwarya Nyayadhish"/>
    <m/>
    <m/>
    <s v="June"/>
    <s v="Cold Call"/>
    <s v="Lusha"/>
    <m/>
    <s v="Pharma"/>
    <m/>
    <m/>
    <m/>
    <s v="2022-02-15 08:52:49.008000+00:00"/>
    <s v="2022-08-27 07:09:43.361000+00:00"/>
    <m/>
  </r>
  <r>
    <s v="Kashif Ahmad"/>
    <n v="702703"/>
    <s v="INR"/>
    <n v="100"/>
    <s v="7/28/22"/>
    <s v="Sales"/>
    <s v="stat_OZRiD1474QRJIpvnjHCZfiIvKcVD6mIKSSTzg8SwDVx"/>
    <s v="Won- Payment Completed"/>
    <n v="1"/>
    <s v="OpportunityStatusType.Won"/>
    <s v="cont_PzyFeE1dDXCSFk605UtjkvAK2JarMl4Bj2S8Wf35xBC"/>
    <s v="Lalit Malpe"/>
    <m/>
    <s v="lead_MWpo0TixJ3gpVopW0b1oB28JKAFug7crTIorib1vqJp"/>
    <s v="Comprehensive Support Services"/>
    <s v="Sarvesh Pawar"/>
    <s v="user_LKRhV6rhcBe0uL8u70UUGeDjbMupuho4TaiAOCbT7HT"/>
    <s v="Kashif Ahmad"/>
    <s v="2022-07-11 05:49:18.941000+00:00"/>
    <s v="2022-07-28 13:53:34.471000+00:00"/>
    <m/>
    <s v="Pune"/>
    <m/>
    <m/>
    <m/>
    <n v="103"/>
    <s v="Yes"/>
    <m/>
    <m/>
    <m/>
    <m/>
    <m/>
    <m/>
    <m/>
    <m/>
    <m/>
    <m/>
    <s v="Hospitality &amp; Travel"/>
    <m/>
    <m/>
    <m/>
    <m/>
    <m/>
    <m/>
    <m/>
    <m/>
    <m/>
    <m/>
    <m/>
    <m/>
    <x v="12"/>
    <m/>
    <s v="user_A8KOTZADnUtEQOLt4nSLAmteNStuGh80js75RYjrXVt"/>
    <s v="Sarvesh Pawar"/>
    <s v="Snehal Mane"/>
    <m/>
    <s v="July; September"/>
    <s v="Cold Call"/>
    <s v="Mr. E"/>
    <m/>
    <s v="Elevation Investor"/>
    <m/>
    <m/>
    <m/>
    <s v="2021-07-21 08:51:49.293000+00:00"/>
    <s v="2022-10-02 05:59:44.930000+00:00"/>
    <s v="GMC"/>
  </r>
  <r>
    <s v="Naveen Kumar"/>
    <n v="35000000"/>
    <s v="INR"/>
    <n v="0"/>
    <s v="8/31/22"/>
    <s v="Sales"/>
    <s v="stat_kcR4fZg7TU7jjk1jAVua3qGLRS4J5uFayEjK5j02wtv"/>
    <s v="Unqualified"/>
    <n v="0"/>
    <s v="OpportunityStatusType.Lost"/>
    <s v="cont_7sw8EsKvZMBMxyvmuIr6r7RGG8CECVJoebmnIy1KvvU"/>
    <s v="Vinod Hinduja"/>
    <s v="ICP Reject"/>
    <s v="lead_Zc4xOSifJtffgrsTFPAPQAk6Fj40ReM3rMUXzRbbqgG"/>
    <s v="Bestseller Retail India Pvt Ltd"/>
    <s v="Sarvesh Pawar"/>
    <s v="user_N52PP2uP2VZc2gm0nhh6CNFSif4n85g1cdxoNFd9ct0"/>
    <s v="Naveen Kumar"/>
    <s v="2022-07-04 07:15:00.025000+00:00"/>
    <s v="2022-07-28 11:22:12.436000+00:00"/>
    <m/>
    <s v="Mumbai"/>
    <m/>
    <m/>
    <m/>
    <n v="1340"/>
    <m/>
    <m/>
    <m/>
    <m/>
    <m/>
    <m/>
    <m/>
    <m/>
    <m/>
    <m/>
    <m/>
    <s v="Retail"/>
    <m/>
    <m/>
    <m/>
    <m/>
    <m/>
    <m/>
    <m/>
    <m/>
    <m/>
    <m/>
    <m/>
    <m/>
    <x v="10"/>
    <m/>
    <s v="user_A8KOTZADnUtEQOLt4nSLAmteNStuGh80js75RYjrXVt"/>
    <s v="Sarvesh Pawar"/>
    <m/>
    <m/>
    <s v="August; December; February; October"/>
    <s v="Cold Call"/>
    <s v="Naukri.com"/>
    <m/>
    <m/>
    <m/>
    <m/>
    <m/>
    <s v="2021-07-26 06:56:53.613000+00:00"/>
    <s v="2022-10-20 10:26:53.944000+00:00"/>
    <s v="GMC"/>
  </r>
  <r>
    <s v="siddharth tongay"/>
    <n v="5000000"/>
    <s v="INR"/>
    <n v="0"/>
    <s v="8/31/22"/>
    <s v="Sales"/>
    <s v="stat_kcR4fZg7TU7jjk1jAVua3qGLRS4J5uFayEjK5j02wtv"/>
    <s v="Unqualified"/>
    <n v="0"/>
    <s v="OpportunityStatusType.Lost"/>
    <s v="cont_008sqYP7yppIY1I9ool0Zl2WP3zclfoLJ0ndiunsAau"/>
    <s v="kandavel murugan"/>
    <s v="GMC ren"/>
    <s v="lead_RdIwKaAlGKuSPr647IOm1UyfXCgbtIouxuPY2YDI7ol"/>
    <s v="Aparajitha Corporate Services"/>
    <s v="Gauri Jori"/>
    <s v="user_P3f70h2AcefBkFTBZpvA9LgDbjTmUIXkqdKqHJ5evwA"/>
    <s v="Manojkumar Tinna"/>
    <s v="2022-05-30 10:38:19.695000+00:00"/>
    <s v="2022-07-28 11:16:59.904000+00:00"/>
    <m/>
    <s v="Madurai"/>
    <m/>
    <s v="2020-08-20 09:04:45+00:00"/>
    <m/>
    <n v="1525"/>
    <m/>
    <m/>
    <m/>
    <m/>
    <m/>
    <m/>
    <m/>
    <m/>
    <m/>
    <m/>
    <m/>
    <s v="HR / Staffing / Recruitment"/>
    <m/>
    <m/>
    <m/>
    <m/>
    <m/>
    <m/>
    <m/>
    <m/>
    <m/>
    <m/>
    <m/>
    <m/>
    <x v="3"/>
    <m/>
    <s v="user_5YHA1ZU4iP896lD1YJehdJcMx7ZEgWCpulT4T2c3pJ3"/>
    <s v="Gauri Jori"/>
    <m/>
    <m/>
    <s v="August"/>
    <s v="Gated Content"/>
    <m/>
    <m/>
    <s v="Lead Magnet Lead"/>
    <m/>
    <m/>
    <m/>
    <s v="2020-12-06 09:46:52.486000+00:00"/>
    <s v="2022-07-28 11:17:45.720000+00:00"/>
    <m/>
  </r>
  <r>
    <s v="siddharth tongay"/>
    <n v="1000000"/>
    <s v="INR"/>
    <n v="0"/>
    <s v="8/31/22"/>
    <s v="Sales"/>
    <s v="stat_kcR4fZg7TU7jjk1jAVua3qGLRS4J5uFayEjK5j02wtv"/>
    <s v="Unqualified"/>
    <n v="0"/>
    <s v="OpportunityStatusType.Lost"/>
    <s v="cont_008sqYP7yppIY1I9ool0Zl2WP3zclfoLJ0ndiunsAau"/>
    <s v="kandavel murugan"/>
    <s v="GPA ren"/>
    <s v="lead_RdIwKaAlGKuSPr647IOm1UyfXCgbtIouxuPY2YDI7ol"/>
    <s v="Aparajitha Corporate Services"/>
    <s v="Gauri Jori"/>
    <s v="user_P3f70h2AcefBkFTBZpvA9LgDbjTmUIXkqdKqHJ5evwA"/>
    <s v="Manojkumar Tinna"/>
    <s v="2022-06-09 09:57:45.814000+00:00"/>
    <s v="2022-07-28 11:17:45.367000+00:00"/>
    <m/>
    <s v="Madurai"/>
    <m/>
    <s v="2020-08-20 09:04:45+00:00"/>
    <m/>
    <n v="1525"/>
    <m/>
    <m/>
    <m/>
    <m/>
    <m/>
    <m/>
    <m/>
    <m/>
    <m/>
    <m/>
    <m/>
    <s v="HR / Staffing / Recruitment"/>
    <m/>
    <m/>
    <m/>
    <m/>
    <m/>
    <m/>
    <m/>
    <m/>
    <m/>
    <m/>
    <m/>
    <m/>
    <x v="3"/>
    <m/>
    <s v="user_5YHA1ZU4iP896lD1YJehdJcMx7ZEgWCpulT4T2c3pJ3"/>
    <s v="Gauri Jori"/>
    <m/>
    <m/>
    <s v="August"/>
    <s v="Gated Content"/>
    <m/>
    <m/>
    <s v="Lead Magnet Lead"/>
    <m/>
    <m/>
    <m/>
    <s v="2020-12-06 09:46:52.486000+00:00"/>
    <s v="2022-07-28 11:17:45.720000+00:00"/>
    <m/>
  </r>
  <r>
    <s v="siddharth tongay"/>
    <n v="2000000"/>
    <s v="INR"/>
    <n v="0"/>
    <s v="7/31/22"/>
    <s v="Sales"/>
    <s v="stat_kcR4fZg7TU7jjk1jAVua3qGLRS4J5uFayEjK5j02wtv"/>
    <s v="Unqualified"/>
    <n v="0"/>
    <s v="OpportunityStatusType.Lost"/>
    <m/>
    <m/>
    <s v="Demo Scheduled for Saturday"/>
    <s v="lead_H7HYLFqZ0s0xxyM5RN1TDeP9TbFOs3FP26vLY6knxgJ"/>
    <s v="LOXIM INDUSTRIES"/>
    <s v="Kanchan Kothari"/>
    <s v="user_P3f70h2AcefBkFTBZpvA9LgDbjTmUIXkqdKqHJ5evwA"/>
    <s v="Manojkumar Tinna"/>
    <s v="2022-05-18 07:40:56.147000+00:00"/>
    <s v="2022-07-28 11:08:47.663000+00:00"/>
    <m/>
    <s v="Ahmedabad"/>
    <m/>
    <m/>
    <m/>
    <n v="140"/>
    <m/>
    <m/>
    <m/>
    <m/>
    <m/>
    <m/>
    <m/>
    <m/>
    <m/>
    <m/>
    <m/>
    <s v="Chemical"/>
    <m/>
    <m/>
    <m/>
    <m/>
    <m/>
    <m/>
    <m/>
    <m/>
    <m/>
    <m/>
    <m/>
    <m/>
    <x v="13"/>
    <m/>
    <s v="user_FdWFezbLzkYQcGsBUsjZO25nr2poK2nRbqV47Rs5Kfm"/>
    <s v="Prateek Wadhwa"/>
    <m/>
    <m/>
    <s v="July"/>
    <s v="Cold Call"/>
    <m/>
    <m/>
    <m/>
    <m/>
    <m/>
    <m/>
    <s v="2022-04-25 19:08:46.368000+00:00"/>
    <s v="2022-09-07 03:51:29.913000+00:00"/>
    <m/>
  </r>
  <r>
    <s v="Abhiroop Ganguly"/>
    <n v="681200"/>
    <s v="INR"/>
    <n v="100"/>
    <s v="7/28/22"/>
    <s v="Sales"/>
    <s v="stat_OZRiD1474QRJIpvnjHCZfiIvKcVD6mIKSSTzg8SwDVx"/>
    <s v="Won- Payment Completed"/>
    <n v="1"/>
    <s v="OpportunityStatusType.Won"/>
    <s v="cont_HY9YRsH9xd2dH2cKO1NvXOyb42Nth4ZY9MTNo8DcmND"/>
    <s v="Swapnil Rane"/>
    <s v="GMC ren."/>
    <s v="lead_VVxWfa1K7gnB6dkSWHtm3gp1GT3pKmxv0TT8Dd5TZfl"/>
    <s v="Systems Plus transformations"/>
    <s v="Gauri Jori"/>
    <s v="user_U27GK6WjhLhUhi1EDKXV57xMpn8n8DMIOjci1q3UReZ"/>
    <s v="Abhiroop Ganguly"/>
    <s v="2022-03-11 12:19:45.355000+00:00"/>
    <s v="2022-07-28 10:14:00.188000+00:00"/>
    <m/>
    <s v="Pune"/>
    <m/>
    <s v="2020-08-14 08:05:16+00:00"/>
    <m/>
    <n v="407"/>
    <m/>
    <m/>
    <m/>
    <m/>
    <m/>
    <m/>
    <m/>
    <m/>
    <m/>
    <m/>
    <m/>
    <s v="IT Services &amp; IT Consulting"/>
    <m/>
    <m/>
    <m/>
    <m/>
    <m/>
    <m/>
    <m/>
    <m/>
    <m/>
    <m/>
    <m/>
    <m/>
    <x v="6"/>
    <m/>
    <s v="user_5YHA1ZU4iP896lD1YJehdJcMx7ZEgWCpulT4T2c3pJ3"/>
    <s v="Gauri Jori"/>
    <s v="Snehal Mane"/>
    <m/>
    <s v="July"/>
    <s v="Cold Call"/>
    <s v="Lusha"/>
    <m/>
    <s v="Glengarry"/>
    <m/>
    <m/>
    <m/>
    <s v="2020-12-06 09:46:31.329000+00:00"/>
    <s v="2022-10-20 12:31:28.939000+00:00"/>
    <m/>
  </r>
  <r>
    <s v="Navin Panjwani"/>
    <n v="100000"/>
    <s v="INR"/>
    <n v="0"/>
    <s v="8/31/22"/>
    <s v="Sales"/>
    <s v="stat_1hn9nRJaLbI53NxPuSQgo90kRpbpKsFlwN4oEGNUTdO"/>
    <s v="Lost"/>
    <n v="0"/>
    <s v="OpportunityStatusType.Lost"/>
    <m/>
    <m/>
    <s v="gmc -fresh"/>
    <s v="lead_HwxlDONuzgWuAeedJMF6FlIwaozCJgAC9Iv8ONx1W8T"/>
    <s v="Bold Finance"/>
    <s v="Bharti Bankey"/>
    <s v="user_sD3YjSs92XKUfD0OPHeo886g6tW6aCM0iUhX5VVUuJi"/>
    <s v="Navin Panjwani"/>
    <s v="2022-06-27 09:26:13.984000+00:00"/>
    <s v="2022-07-28 09:46:30.223000+00:00"/>
    <m/>
    <s v="Mumbai"/>
    <m/>
    <s v="2022-06-25 08:46:56+00:00"/>
    <m/>
    <n v="12"/>
    <m/>
    <m/>
    <m/>
    <m/>
    <m/>
    <m/>
    <m/>
    <m/>
    <m/>
    <m/>
    <m/>
    <s v="Banking &amp; Finance"/>
    <m/>
    <m/>
    <m/>
    <m/>
    <m/>
    <m/>
    <m/>
    <m/>
    <m/>
    <m/>
    <m/>
    <m/>
    <x v="3"/>
    <m/>
    <s v="user_aM3WaaSUQQmaNnsm9l2FQRVWUEr8RN2ZdXzsuQUalQ3"/>
    <s v="Bharti Bankey"/>
    <m/>
    <m/>
    <m/>
    <s v="Inbound"/>
    <s v="Inbound via website"/>
    <m/>
    <s v="Employee Count 25"/>
    <m/>
    <m/>
    <m/>
    <s v="2022-06-25 08:49:46.051000+00:00"/>
    <s v="2022-09-23 10:19:16.427000+00:00"/>
    <m/>
  </r>
  <r>
    <s v="Navin Panjwani"/>
    <n v="300000"/>
    <s v="INR"/>
    <n v="0"/>
    <d v="2022-02-08T00:00:00"/>
    <s v="Sales"/>
    <s v="stat_kcR4fZg7TU7jjk1jAVua3qGLRS4J5uFayEjK5j02wtv"/>
    <s v="Unqualified"/>
    <n v="0"/>
    <s v="OpportunityStatusType.Lost"/>
    <m/>
    <m/>
    <s v="GMC"/>
    <s v="lead_6nvA1WslPpuKKnbNN8JcNHtOimpSJC61Zndiebj7FLl"/>
    <s v="Lightspeed"/>
    <s v="Bharti Bankey"/>
    <s v="user_sD3YjSs92XKUfD0OPHeo886g6tW6aCM0iUhX5VVUuJi"/>
    <s v="Navin Panjwani"/>
    <s v="2022-07-01 11:14:27.295000+00:00"/>
    <s v="2022-07-28 09:30:04.675000+00:00"/>
    <m/>
    <s v="Delhi"/>
    <m/>
    <s v="2022-07-01 05:56:40+00:00"/>
    <m/>
    <n v="40"/>
    <m/>
    <m/>
    <m/>
    <m/>
    <m/>
    <m/>
    <m/>
    <s v="ORGANIC_SEARCH"/>
    <m/>
    <m/>
    <m/>
    <m/>
    <m/>
    <m/>
    <m/>
    <m/>
    <m/>
    <m/>
    <m/>
    <m/>
    <m/>
    <m/>
    <m/>
    <m/>
    <x v="3"/>
    <m/>
    <s v="user_aM3WaaSUQQmaNnsm9l2FQRVWUEr8RN2ZdXzsuQUalQ3"/>
    <s v="Bharti Bankey"/>
    <m/>
    <m/>
    <s v="August"/>
    <s v="Inbound"/>
    <s v="Inbound via website"/>
    <m/>
    <s v="Employee Count 50 to 200"/>
    <m/>
    <m/>
    <m/>
    <s v="2022-07-01 05:59:31.174000+00:00"/>
    <s v="2022-08-23 09:44:14.260000+00:00"/>
    <m/>
  </r>
  <r>
    <s v="Navin Panjwani"/>
    <n v="0"/>
    <s v="INR"/>
    <n v="0"/>
    <s v="8/25/22"/>
    <s v="Sales"/>
    <s v="stat_kcR4fZg7TU7jjk1jAVua3qGLRS4J5uFayEjK5j02wtv"/>
    <s v="Unqualified"/>
    <n v="0"/>
    <s v="OpportunityStatusType.Lost"/>
    <m/>
    <m/>
    <m/>
    <s v="lead_ArhKm8PvePGniX1M26ak5nBsSKuZmsvvmqODNuzZTEU"/>
    <s v="MBA Chaiwala (Fresh)"/>
    <s v="Kaushlya Bhavsar"/>
    <s v="user_sD3YjSs92XKUfD0OPHeo886g6tW6aCM0iUhX5VVUuJi"/>
    <s v="Navin Panjwani"/>
    <s v="2022-03-15 09:11:37.687000+00:00"/>
    <s v="2022-07-28 09:33:52.049000+00:00"/>
    <m/>
    <m/>
    <m/>
    <m/>
    <m/>
    <n v="40"/>
    <m/>
    <m/>
    <m/>
    <m/>
    <m/>
    <m/>
    <m/>
    <m/>
    <m/>
    <m/>
    <m/>
    <m/>
    <m/>
    <m/>
    <m/>
    <m/>
    <m/>
    <m/>
    <m/>
    <m/>
    <m/>
    <m/>
    <m/>
    <m/>
    <x v="3"/>
    <m/>
    <s v="user_2jRs4eIjwv8MozxYA1DE9MMy0FWf2gMgweg2LiJNu64"/>
    <s v="Gauri Munge"/>
    <m/>
    <m/>
    <m/>
    <s v="Gated Content"/>
    <m/>
    <m/>
    <s v="Downloaded the guide: Employee Wellness Handbook"/>
    <m/>
    <m/>
    <m/>
    <s v="2021-12-11 06:16:25.418000+00:00"/>
    <s v="2022-08-10 07:10:29.720000+00:00"/>
    <s v="GMC"/>
  </r>
  <r>
    <s v="Navin Panjwani"/>
    <n v="25000"/>
    <s v="INR"/>
    <n v="0"/>
    <s v="8/19/22"/>
    <s v="Sales"/>
    <s v="stat_kcR4fZg7TU7jjk1jAVua3qGLRS4J5uFayEjK5j02wtv"/>
    <s v="Unqualified"/>
    <n v="0"/>
    <s v="OpportunityStatusType.Lost"/>
    <s v="cont_K6xDQHrL9oMYkbp29ihJ2rqhrDK7tEElQftxWFMzMhn"/>
    <s v="Dinesh Makwana"/>
    <m/>
    <s v="lead_QffHyHpUietFPQ7Sw4HlJ9r7OaJeSWk1cA7qxAYK5a5"/>
    <s v="IQGEN-X Pharma Pvt.Ltd ( Renewal )"/>
    <s v="Sarvesh Pawar"/>
    <s v="user_sD3YjSs92XKUfD0OPHeo886g6tW6aCM0iUhX5VVUuJi"/>
    <s v="Navin Panjwani"/>
    <s v="2022-07-19 08:03:00.511000+00:00"/>
    <s v="2022-07-28 07:31:48.025000+00:00"/>
    <m/>
    <s v="Mumbai"/>
    <m/>
    <m/>
    <m/>
    <n v="75"/>
    <m/>
    <m/>
    <m/>
    <m/>
    <m/>
    <m/>
    <m/>
    <m/>
    <m/>
    <m/>
    <m/>
    <s v="Health, Wellness &amp; Fitness"/>
    <m/>
    <m/>
    <m/>
    <m/>
    <m/>
    <m/>
    <m/>
    <m/>
    <m/>
    <m/>
    <m/>
    <m/>
    <x v="3"/>
    <m/>
    <s v="user_A8KOTZADnUtEQOLt4nSLAmteNStuGh80js75RYjrXVt"/>
    <s v="Sarvesh Pawar"/>
    <m/>
    <m/>
    <s v="July"/>
    <s v="Cold Call"/>
    <m/>
    <m/>
    <s v="Vaccine inbound"/>
    <m/>
    <m/>
    <m/>
    <s v="2021-04-08 05:38:53.908000+00:00"/>
    <s v="2022-09-28 19:49:12.459000+00:00"/>
    <s v="GPA"/>
  </r>
  <r>
    <s v="Navin Panjwani"/>
    <n v="350000"/>
    <s v="INR"/>
    <n v="0"/>
    <s v="7/31/22"/>
    <s v="Sales"/>
    <s v="stat_kcR4fZg7TU7jjk1jAVua3qGLRS4J5uFayEjK5j02wtv"/>
    <s v="Unqualified"/>
    <n v="0"/>
    <s v="OpportunityStatusType.Lost"/>
    <s v="cont_K6xDQHrL9oMYkbp29ihJ2rqhrDK7tEElQftxWFMzMhn"/>
    <s v="Dinesh Makwana"/>
    <m/>
    <s v="lead_QffHyHpUietFPQ7Sw4HlJ9r7OaJeSWk1cA7qxAYK5a5"/>
    <s v="IQGEN-X Pharma Pvt.Ltd ( Renewal )"/>
    <s v="Sarvesh Pawar"/>
    <s v="user_sD3YjSs92XKUfD0OPHeo886g6tW6aCM0iUhX5VVUuJi"/>
    <s v="Navin Panjwani"/>
    <s v="2022-07-19 08:02:40.268000+00:00"/>
    <s v="2022-07-28 07:31:35.006000+00:00"/>
    <m/>
    <s v="Mumbai"/>
    <m/>
    <m/>
    <m/>
    <n v="75"/>
    <m/>
    <m/>
    <m/>
    <m/>
    <m/>
    <m/>
    <m/>
    <m/>
    <m/>
    <m/>
    <m/>
    <s v="Health, Wellness &amp; Fitness"/>
    <m/>
    <m/>
    <m/>
    <m/>
    <m/>
    <m/>
    <m/>
    <m/>
    <m/>
    <m/>
    <m/>
    <m/>
    <x v="3"/>
    <m/>
    <s v="user_A8KOTZADnUtEQOLt4nSLAmteNStuGh80js75RYjrXVt"/>
    <s v="Sarvesh Pawar"/>
    <m/>
    <m/>
    <s v="July"/>
    <s v="Cold Call"/>
    <m/>
    <m/>
    <s v="Vaccine inbound"/>
    <m/>
    <m/>
    <m/>
    <s v="2021-04-08 05:38:53.908000+00:00"/>
    <s v="2022-09-28 19:49:12.459000+00:00"/>
    <s v="GMC"/>
  </r>
  <r>
    <s v="Namrata Aurora"/>
    <n v="250000"/>
    <s v="INR"/>
    <n v="0"/>
    <s v="7/31/22"/>
    <s v="Sales"/>
    <s v="stat_kcR4fZg7TU7jjk1jAVua3qGLRS4J5uFayEjK5j02wtv"/>
    <s v="Unqualified"/>
    <n v="0"/>
    <s v="OpportunityStatusType.Lost"/>
    <m/>
    <m/>
    <m/>
    <s v="lead_XpD9MSAozds1wiNgES58kheBwn8GHzVYq4zPWWW3ukK"/>
    <s v="Tineta Pharma Pvt. Ltd."/>
    <s v="Namrata Aurora"/>
    <s v="user_IpBH4s1Av5OVFfQQ3nW0qPDDjwLT9uRfx1sVhml8UQA"/>
    <s v="Namrata Aurora"/>
    <s v="2022-04-08 10:51:25.917000+00:00"/>
    <s v="2022-07-28 07:03:42.488000+00:00"/>
    <m/>
    <s v="Mumbai"/>
    <m/>
    <m/>
    <m/>
    <n v="70"/>
    <m/>
    <m/>
    <m/>
    <m/>
    <m/>
    <m/>
    <m/>
    <m/>
    <m/>
    <m/>
    <m/>
    <s v="Health, Wellness &amp; Fitness"/>
    <m/>
    <m/>
    <m/>
    <m/>
    <m/>
    <m/>
    <m/>
    <m/>
    <m/>
    <m/>
    <m/>
    <m/>
    <x v="3"/>
    <m/>
    <s v="user_vMd4rmcrSbjykdyL2J7rrYn84SWdcNc5FKligrmItPw"/>
    <s v="Shreenath Bhat"/>
    <m/>
    <m/>
    <s v="June"/>
    <s v="Cold Call"/>
    <m/>
    <m/>
    <m/>
    <m/>
    <m/>
    <m/>
    <s v="2021-11-17 01:30:34.099000+00:00"/>
    <s v="2022-08-27 07:06:46.622000+00:00"/>
    <s v="GMC"/>
  </r>
  <r>
    <s v="siddharth tongay"/>
    <n v="30000"/>
    <s v="INR"/>
    <n v="0"/>
    <s v="7/31/22"/>
    <s v="Sales"/>
    <s v="stat_kcR4fZg7TU7jjk1jAVua3qGLRS4J5uFayEjK5j02wtv"/>
    <s v="Unqualified"/>
    <n v="0"/>
    <s v="OpportunityStatusType.Lost"/>
    <s v="cont_Vy52eCdu64uPEsqmtywnSkk6vTN3An2mbcyxcolJIop"/>
    <s v="Rushad Shah"/>
    <m/>
    <s v="lead_tvQXnPHHNcuU8sfqOVWn1yGHbzjwoUfXV9Akbd4c3qw"/>
    <s v="Cygnet Infotech Pvt. Ltd."/>
    <s v="Nikhil Ahuja"/>
    <s v="user_jbppzD9HyqqioXDaUzrIJfkBW97sQdk5kSNPsBKGx0r"/>
    <s v="Pranaav Marathe"/>
    <s v="2022-06-24 06:06:23.391000+00:00"/>
    <s v="2022-07-28 07:00:01.300000+00:00"/>
    <m/>
    <s v="Ahmedabad"/>
    <m/>
    <s v="2020-08-14 08:05:11+00:00"/>
    <m/>
    <n v="1250"/>
    <m/>
    <m/>
    <m/>
    <m/>
    <m/>
    <m/>
    <m/>
    <m/>
    <m/>
    <m/>
    <m/>
    <s v="IT Services &amp; IT Consulting"/>
    <m/>
    <m/>
    <m/>
    <m/>
    <m/>
    <m/>
    <m/>
    <m/>
    <m/>
    <m/>
    <m/>
    <m/>
    <x v="3"/>
    <m/>
    <s v="user_ocHSJH83OJnHCvKyMbjx8WOOK8PMgAUGIj1qK0q0dMV"/>
    <s v="Nikhil Ahuja"/>
    <m/>
    <m/>
    <s v="July"/>
    <s v="Cold Call"/>
    <m/>
    <m/>
    <s v="Employee Engagement Handbook"/>
    <m/>
    <m/>
    <m/>
    <s v="2020-12-06 09:46:18.247000+00:00"/>
    <s v="2022-08-05 05:26:51.480000+00:00"/>
    <s v="GTL"/>
  </r>
  <r>
    <s v="siddharth tongay"/>
    <n v="3750000"/>
    <s v="INR"/>
    <n v="0"/>
    <s v="7/31/22"/>
    <s v="Sales"/>
    <s v="stat_kcR4fZg7TU7jjk1jAVua3qGLRS4J5uFayEjK5j02wtv"/>
    <s v="Unqualified"/>
    <n v="0"/>
    <s v="OpportunityStatusType.Lost"/>
    <s v="cont_UUuvSzAMMWlXncpY2zxvtckjK3O0EfBNaUT3BVEpX5k"/>
    <s v="Sarita hemnani"/>
    <m/>
    <s v="lead_tvQXnPHHNcuU8sfqOVWn1yGHbzjwoUfXV9Akbd4c3qw"/>
    <s v="Cygnet Infotech Pvt. Ltd."/>
    <s v="Nikhil Ahuja"/>
    <s v="user_jbppzD9HyqqioXDaUzrIJfkBW97sQdk5kSNPsBKGx0r"/>
    <s v="Pranaav Marathe"/>
    <s v="2022-04-22 05:01:08.192000+00:00"/>
    <s v="2022-07-28 06:59:53.865000+00:00"/>
    <m/>
    <s v="Ahmedabad"/>
    <m/>
    <s v="2020-08-14 08:05:11+00:00"/>
    <m/>
    <n v="1250"/>
    <m/>
    <m/>
    <m/>
    <m/>
    <m/>
    <m/>
    <m/>
    <m/>
    <m/>
    <m/>
    <m/>
    <s v="IT Services &amp; IT Consulting"/>
    <m/>
    <m/>
    <m/>
    <m/>
    <m/>
    <m/>
    <m/>
    <m/>
    <m/>
    <m/>
    <m/>
    <m/>
    <x v="3"/>
    <m/>
    <s v="user_ocHSJH83OJnHCvKyMbjx8WOOK8PMgAUGIj1qK0q0dMV"/>
    <s v="Nikhil Ahuja"/>
    <m/>
    <m/>
    <s v="July"/>
    <s v="Cold Call"/>
    <m/>
    <m/>
    <s v="Employee Engagement Handbook"/>
    <m/>
    <m/>
    <m/>
    <s v="2020-12-06 09:46:18.247000+00:00"/>
    <s v="2022-08-05 05:26:51.480000+00:00"/>
    <s v="GMC"/>
  </r>
  <r>
    <s v="Kashif Ahmad"/>
    <n v="200000"/>
    <s v="INR"/>
    <n v="0"/>
    <d v="2022-07-07T00:00:00"/>
    <s v="Sales"/>
    <s v="stat_kcR4fZg7TU7jjk1jAVua3qGLRS4J5uFayEjK5j02wtv"/>
    <s v="Unqualified"/>
    <n v="0"/>
    <s v="OpportunityStatusType.Lost"/>
    <s v="cont_gOEsKDdm03Av6FJZmADoB0l3vmHNfbtrWyvsrgUU9QO"/>
    <s v="Joobimon Paul"/>
    <m/>
    <s v="lead_mhMRvHPNuVhLcMgOumrh9jrIZ3p9N2sNE4YtedyKGfz"/>
    <s v="Driver Logistics LLP"/>
    <s v="Rohit Ashtaputre"/>
    <s v="user_LKRhV6rhcBe0uL8u70UUGeDjbMupuho4TaiAOCbT7HT"/>
    <s v="Kashif Ahmad"/>
    <s v="2022-05-18 06:06:04.104000+00:00"/>
    <s v="2022-07-28 06:54:41.174000+00:00"/>
    <m/>
    <s v="Kochi"/>
    <m/>
    <m/>
    <m/>
    <n v="50"/>
    <m/>
    <m/>
    <m/>
    <m/>
    <m/>
    <m/>
    <m/>
    <m/>
    <m/>
    <m/>
    <m/>
    <s v="Transportation &amp; Logistics"/>
    <m/>
    <m/>
    <m/>
    <m/>
    <m/>
    <m/>
    <m/>
    <m/>
    <m/>
    <m/>
    <m/>
    <m/>
    <x v="3"/>
    <m/>
    <s v="user_L8E6IFhq6UCzKLHa45LUUTZCznDuyDwFrGaEp9DXiUM"/>
    <s v="Trupti Suryavanshi"/>
    <m/>
    <m/>
    <s v="July"/>
    <s v="Gated Content"/>
    <m/>
    <m/>
    <s v="Employee Wellness Handbook"/>
    <m/>
    <m/>
    <m/>
    <s v="2022-01-12 10:38:23.819000+00:00"/>
    <s v="2022-07-28 06:54:41.221000+00:00"/>
    <s v="GMC"/>
  </r>
  <r>
    <s v="Satyam Tiwari"/>
    <n v="60000"/>
    <s v="INR"/>
    <n v="0"/>
    <s v="7/31/22"/>
    <s v="Sales"/>
    <s v="stat_1hn9nRJaLbI53NxPuSQgo90kRpbpKsFlwN4oEGNUTdO"/>
    <s v="Lost"/>
    <n v="0"/>
    <s v="OpportunityStatusType.Lost"/>
    <s v="cont_RuDJlwmQdf7jQQZpLHFwHPDcfvSH8Log0Zsh117BimX"/>
    <s v="Laya Kurdekar"/>
    <s v="GPA - Renewal"/>
    <s v="lead_HojyaU02nQYq2b5oalgqcGXrrJOX7MEOkzt3hEyKTMH"/>
    <s v="CashFlo"/>
    <s v="Shreenath Bhat"/>
    <s v="user_jbppzD9HyqqioXDaUzrIJfkBW97sQdk5kSNPsBKGx0r"/>
    <s v="Pranaav Marathe"/>
    <s v="2022-06-13 07:48:41.651000+00:00"/>
    <s v="2022-07-28 06:54:00.567000+00:00"/>
    <m/>
    <s v="Mumbai"/>
    <m/>
    <m/>
    <m/>
    <n v="60"/>
    <m/>
    <m/>
    <m/>
    <m/>
    <m/>
    <m/>
    <m/>
    <m/>
    <m/>
    <m/>
    <m/>
    <s v="Banking &amp; Finance"/>
    <m/>
    <m/>
    <m/>
    <m/>
    <m/>
    <m/>
    <m/>
    <m/>
    <m/>
    <m/>
    <m/>
    <m/>
    <x v="11"/>
    <m/>
    <s v="user_vMd4rmcrSbjykdyL2J7rrYn84SWdcNc5FKligrmItPw"/>
    <s v="Shreenath Bhat"/>
    <m/>
    <m/>
    <s v="July"/>
    <s v="Cold Call"/>
    <s v="Lusha"/>
    <m/>
    <s v="Elevation Investor"/>
    <m/>
    <m/>
    <m/>
    <s v="2022-05-23 07:03:53.057000+00:00"/>
    <s v="2022-10-16 18:26:24.289000+00:00"/>
    <s v="GPA"/>
  </r>
  <r>
    <s v="Chetan Kumar"/>
    <n v="1000000"/>
    <s v="INR"/>
    <n v="0"/>
    <d v="2022-01-09T00:00:00"/>
    <s v="Sales"/>
    <s v="stat_kcR4fZg7TU7jjk1jAVua3qGLRS4J5uFayEjK5j02wtv"/>
    <s v="Unqualified"/>
    <n v="0"/>
    <s v="OpportunityStatusType.Lost"/>
    <s v="cont_MEAElC3nrxwna2lwCltlPTT6CuzIH1hVMdUKWlv1VFP"/>
    <s v="Chaitali Debnath"/>
    <s v="GTL"/>
    <s v="lead_rjCRYQFok5LyQuEHRatEIMO1vmRvcgiRG6D6QS30Jnt"/>
    <s v="TKM Global Logistics Limited"/>
    <s v="Mayur Gadiyar"/>
    <s v="user_hAuUqCTCw5r4tCUrswIWPSW7LJ1XIBbttZVmJkxmzGq"/>
    <s v="Chetan Kumar"/>
    <s v="2022-01-06 10:40:46.843000+00:00"/>
    <s v="2022-07-28 06:47:41.327000+00:00"/>
    <m/>
    <s v="Pune"/>
    <m/>
    <s v="2020-08-14 08:05:06+00:00"/>
    <m/>
    <n v="200"/>
    <m/>
    <m/>
    <m/>
    <m/>
    <m/>
    <m/>
    <m/>
    <m/>
    <m/>
    <m/>
    <m/>
    <s v="Transportation &amp; Logistics"/>
    <m/>
    <m/>
    <m/>
    <m/>
    <m/>
    <m/>
    <m/>
    <m/>
    <m/>
    <m/>
    <m/>
    <m/>
    <x v="6"/>
    <m/>
    <s v="user_bdUPAGjcS7p6513So3N4g3aWNS5HuBuVJi7bvCPAsLt"/>
    <s v="Mayur Gadiyar"/>
    <m/>
    <m/>
    <s v="February; January"/>
    <s v="Cold Call"/>
    <m/>
    <m/>
    <s v="Lead Magnet Lead"/>
    <m/>
    <m/>
    <m/>
    <s v="2020-12-06 09:43:04.720000+00:00"/>
    <s v="2022-07-28 06:47:41.418000+00:00"/>
    <s v="GTL"/>
  </r>
  <r>
    <s v="Satyam Tiwari"/>
    <n v="300000"/>
    <s v="INR"/>
    <n v="0"/>
    <s v="7/31/22"/>
    <s v="Sales"/>
    <s v="stat_1hn9nRJaLbI53NxPuSQgo90kRpbpKsFlwN4oEGNUTdO"/>
    <s v="Lost"/>
    <n v="0"/>
    <s v="OpportunityStatusType.Lost"/>
    <s v="cont_RuDJlwmQdf7jQQZpLHFwHPDcfvSH8Log0Zsh117BimX"/>
    <s v="Laya Kurdekar"/>
    <s v="GMC - Renewal"/>
    <s v="lead_HojyaU02nQYq2b5oalgqcGXrrJOX7MEOkzt3hEyKTMH"/>
    <s v="CashFlo"/>
    <s v="Shreenath Bhat"/>
    <s v="user_jbppzD9HyqqioXDaUzrIJfkBW97sQdk5kSNPsBKGx0r"/>
    <s v="Pranaav Marathe"/>
    <s v="2022-06-13 07:48:12.918000+00:00"/>
    <s v="2022-07-28 06:53:54.265000+00:00"/>
    <m/>
    <s v="Mumbai"/>
    <m/>
    <m/>
    <m/>
    <n v="60"/>
    <m/>
    <m/>
    <m/>
    <m/>
    <m/>
    <m/>
    <m/>
    <m/>
    <m/>
    <m/>
    <m/>
    <s v="Banking &amp; Finance"/>
    <m/>
    <m/>
    <m/>
    <m/>
    <m/>
    <m/>
    <m/>
    <m/>
    <m/>
    <m/>
    <m/>
    <m/>
    <x v="11"/>
    <m/>
    <s v="user_vMd4rmcrSbjykdyL2J7rrYn84SWdcNc5FKligrmItPw"/>
    <s v="Shreenath Bhat"/>
    <m/>
    <m/>
    <s v="July"/>
    <s v="Cold Call"/>
    <s v="Lusha"/>
    <m/>
    <s v="Elevation Investor"/>
    <m/>
    <m/>
    <m/>
    <s v="2022-05-23 07:03:53.057000+00:00"/>
    <s v="2022-10-16 18:26:24.289000+00:00"/>
    <s v="GMC"/>
  </r>
  <r>
    <s v="Tejas Kulkarni"/>
    <n v="450000"/>
    <s v="INR"/>
    <n v="0"/>
    <s v="8/30/22"/>
    <s v="Sales"/>
    <s v="stat_kcR4fZg7TU7jjk1jAVua3qGLRS4J5uFayEjK5j02wtv"/>
    <s v="Unqualified"/>
    <n v="0"/>
    <s v="OpportunityStatusType.Lost"/>
    <s v="cont_x2vo7mJ2aSTlOetCWYxXrMX0D7KZNoWqoCtVo1rv0x7"/>
    <s v="Chandan"/>
    <s v="Fresh GMC"/>
    <s v="lead_ezaRD83d7E3Vn1vPSSOTLEyQq0TyLPpK4Ij63lU22Vm"/>
    <s v="BDI Group"/>
    <s v="Prateek Wadhwa"/>
    <s v="user_kbtBHYtBjVDNyI72HTF6C1SCvC7yVBiA6OrBOy3t96U"/>
    <s v="Tejas Kulkarni"/>
    <s v="2022-01-25 09:44:50.561000+00:00"/>
    <s v="2022-07-28 06:50:16.771000+00:00"/>
    <m/>
    <s v="Mumbai"/>
    <m/>
    <m/>
    <m/>
    <n v="150"/>
    <m/>
    <m/>
    <m/>
    <m/>
    <m/>
    <m/>
    <m/>
    <m/>
    <m/>
    <m/>
    <m/>
    <s v="Manufacturing"/>
    <m/>
    <m/>
    <m/>
    <m/>
    <m/>
    <m/>
    <m/>
    <m/>
    <m/>
    <m/>
    <m/>
    <m/>
    <x v="8"/>
    <m/>
    <s v="user_FdWFezbLzkYQcGsBUsjZO25nr2poK2nRbqV47Rs5Kfm"/>
    <s v="Prateek Wadhwa"/>
    <s v="Anjali Nishu"/>
    <m/>
    <m/>
    <s v="Cold Call"/>
    <s v="Lusha"/>
    <m/>
    <m/>
    <m/>
    <m/>
    <m/>
    <s v="2021-01-29 08:53:25.133000+00:00"/>
    <s v="2022-07-28 06:50:16.815000+00:00"/>
    <s v="GMC"/>
  </r>
  <r>
    <s v="Namrata Aurora"/>
    <n v="20000"/>
    <s v="INR"/>
    <n v="0"/>
    <s v="7/30/22"/>
    <s v="Sales"/>
    <s v="stat_kcR4fZg7TU7jjk1jAVua3qGLRS4J5uFayEjK5j02wtv"/>
    <s v="Unqualified"/>
    <n v="0"/>
    <s v="OpportunityStatusType.Lost"/>
    <m/>
    <m/>
    <m/>
    <s v="lead_oFmUCPSZZNHlws7IjyypYfE7YdseDXyowH69PLtJifR"/>
    <s v="Hoopy"/>
    <s v="Namrata Aurora"/>
    <s v="user_jbppzD9HyqqioXDaUzrIJfkBW97sQdk5kSNPsBKGx0r"/>
    <s v="Pranaav Marathe"/>
    <s v="2022-05-24 06:23:53.376000+00:00"/>
    <s v="2022-07-28 06:41:59.333000+00:00"/>
    <m/>
    <s v="Bangalore"/>
    <m/>
    <m/>
    <m/>
    <m/>
    <m/>
    <m/>
    <m/>
    <m/>
    <m/>
    <m/>
    <m/>
    <m/>
    <m/>
    <m/>
    <m/>
    <m/>
    <m/>
    <m/>
    <m/>
    <m/>
    <m/>
    <m/>
    <m/>
    <m/>
    <m/>
    <m/>
    <m/>
    <m/>
    <x v="3"/>
    <m/>
    <s v="user_IpBH4s1Av5OVFfQQ3nW0qPDDjwLT9uRfx1sVhml8UQA"/>
    <s v="Namrata Aurora"/>
    <m/>
    <m/>
    <m/>
    <s v="Gated Content"/>
    <m/>
    <m/>
    <s v="Employee Engagement Handbook"/>
    <m/>
    <m/>
    <m/>
    <s v="2022-05-17 12:30:02.577000+00:00"/>
    <s v="2022-08-27 08:01:44.592000+00:00"/>
    <m/>
  </r>
  <r>
    <s v="Namrata Aurora"/>
    <n v="70000"/>
    <s v="INR"/>
    <n v="0"/>
    <s v="7/30/22"/>
    <s v="Sales"/>
    <s v="stat_kcR4fZg7TU7jjk1jAVua3qGLRS4J5uFayEjK5j02wtv"/>
    <s v="Unqualified"/>
    <n v="0"/>
    <s v="OpportunityStatusType.Lost"/>
    <m/>
    <m/>
    <m/>
    <s v="lead_oFmUCPSZZNHlws7IjyypYfE7YdseDXyowH69PLtJifR"/>
    <s v="Hoopy"/>
    <s v="Namrata Aurora"/>
    <s v="user_jbppzD9HyqqioXDaUzrIJfkBW97sQdk5kSNPsBKGx0r"/>
    <s v="Pranaav Marathe"/>
    <s v="2022-05-24 06:23:39.373000+00:00"/>
    <s v="2022-07-28 06:41:52.419000+00:00"/>
    <m/>
    <s v="Bangalore"/>
    <m/>
    <m/>
    <m/>
    <m/>
    <m/>
    <m/>
    <m/>
    <m/>
    <m/>
    <m/>
    <m/>
    <m/>
    <m/>
    <m/>
    <m/>
    <m/>
    <m/>
    <m/>
    <m/>
    <m/>
    <m/>
    <m/>
    <m/>
    <m/>
    <m/>
    <m/>
    <m/>
    <m/>
    <x v="3"/>
    <m/>
    <s v="user_IpBH4s1Av5OVFfQQ3nW0qPDDjwLT9uRfx1sVhml8UQA"/>
    <s v="Namrata Aurora"/>
    <m/>
    <m/>
    <m/>
    <s v="Gated Content"/>
    <m/>
    <m/>
    <s v="Employee Engagement Handbook"/>
    <m/>
    <m/>
    <m/>
    <s v="2022-05-17 12:30:02.577000+00:00"/>
    <s v="2022-08-27 08:01:44.592000+00:00"/>
    <s v="GMC"/>
  </r>
  <r>
    <s v="Naveen Kumar"/>
    <n v="3500000"/>
    <s v="INR"/>
    <n v="0"/>
    <s v="9/30/22"/>
    <s v="Sales"/>
    <s v="stat_kcR4fZg7TU7jjk1jAVua3qGLRS4J5uFayEjK5j02wtv"/>
    <s v="Unqualified"/>
    <n v="0"/>
    <s v="OpportunityStatusType.Lost"/>
    <s v="cont_a4I7a5maxOkTncQHa5NHMbEfKPNTaQHgKtzAwi2SlKw"/>
    <s v="B.S. Agarwal"/>
    <s v="Renewal in July. Decision done from Calcutta."/>
    <s v="lead_Nc12KKKzssvTRD4aNE45uFtnx094ZCqvqZ8S05xqWEu"/>
    <s v="Gannon Dunkerley"/>
    <s v="Nitin Bhavsar"/>
    <s v="user_Iwn6da5WKkZqwUySK0oUuCb72pFP5WEm4zAb92ijqFe"/>
    <s v="Sonal Paithankar"/>
    <s v="2021-10-25 09:31:23.822000+00:00"/>
    <s v="2022-07-28 06:39:44.742000+00:00"/>
    <m/>
    <s v="Kolkata"/>
    <m/>
    <m/>
    <m/>
    <n v="200"/>
    <m/>
    <m/>
    <m/>
    <m/>
    <m/>
    <m/>
    <m/>
    <m/>
    <m/>
    <m/>
    <m/>
    <s v="Others"/>
    <m/>
    <m/>
    <m/>
    <m/>
    <m/>
    <m/>
    <m/>
    <m/>
    <m/>
    <m/>
    <m/>
    <m/>
    <x v="29"/>
    <m/>
    <s v="user_FdWFezbLzkYQcGsBUsjZO25nr2poK2nRbqV47Rs5Kfm"/>
    <s v="Prateek Wadhwa"/>
    <m/>
    <m/>
    <s v="July"/>
    <s v="Cold Call"/>
    <m/>
    <m/>
    <m/>
    <m/>
    <m/>
    <m/>
    <s v="2021-10-25 04:55:39.662000+00:00"/>
    <s v="2022-09-07 03:50:13.929000+00:00"/>
    <m/>
  </r>
  <r>
    <s v="Naveen Kumar"/>
    <n v="500000"/>
    <s v="INR"/>
    <n v="0"/>
    <s v="9/30/22"/>
    <s v="Sales"/>
    <s v="stat_kcR4fZg7TU7jjk1jAVua3qGLRS4J5uFayEjK5j02wtv"/>
    <s v="Unqualified"/>
    <n v="0"/>
    <s v="OpportunityStatusType.Lost"/>
    <s v="cont_qehGxmhTjjjrndiakSxhd4s7eXWhDg2PTgwSHBAF52a"/>
    <s v="Sowmya N"/>
    <s v="GMC - Fresh; 1+3 policy for 110 employees."/>
    <s v="lead_KaEsLC4rJHKUwmjJCKEZuVESqmGxBlacehv8rJSoEXK"/>
    <s v="Mithraa Human Capital"/>
    <s v="Shreenath Bhat"/>
    <s v="user_Iwn6da5WKkZqwUySK0oUuCb72pFP5WEm4zAb92ijqFe"/>
    <s v="Sonal Paithankar"/>
    <s v="2022-06-10 08:26:13.686000+00:00"/>
    <s v="2022-07-28 06:36:57.160000+00:00"/>
    <m/>
    <s v="Mysuru"/>
    <m/>
    <m/>
    <m/>
    <n v="110"/>
    <m/>
    <m/>
    <m/>
    <m/>
    <m/>
    <m/>
    <m/>
    <m/>
    <m/>
    <m/>
    <m/>
    <s v="Banking &amp; Finance"/>
    <m/>
    <m/>
    <m/>
    <m/>
    <m/>
    <m/>
    <m/>
    <m/>
    <m/>
    <m/>
    <m/>
    <m/>
    <x v="5"/>
    <m/>
    <s v="user_vMd4rmcrSbjykdyL2J7rrYn84SWdcNc5FKligrmItPw"/>
    <s v="Shreenath Bhat"/>
    <m/>
    <m/>
    <m/>
    <s v="Cold Call"/>
    <m/>
    <m/>
    <m/>
    <m/>
    <m/>
    <m/>
    <s v="2022-06-09 10:35:10.288000+00:00"/>
    <s v="2022-07-28 06:37:32.278000+00:00"/>
    <s v="GMC"/>
  </r>
  <r>
    <s v="Naveen Kumar"/>
    <n v="50000"/>
    <s v="INR"/>
    <n v="0"/>
    <s v="9/30/22"/>
    <s v="Sales"/>
    <s v="stat_kcR4fZg7TU7jjk1jAVua3qGLRS4J5uFayEjK5j02wtv"/>
    <s v="Unqualified"/>
    <n v="0"/>
    <s v="OpportunityStatusType.Lost"/>
    <s v="cont_qehGxmhTjjjrndiakSxhd4s7eXWhDg2PTgwSHBAF52a"/>
    <s v="Sowmya N"/>
    <s v="GPA - Fresh"/>
    <s v="lead_KaEsLC4rJHKUwmjJCKEZuVESqmGxBlacehv8rJSoEXK"/>
    <s v="Mithraa Human Capital"/>
    <s v="Shreenath Bhat"/>
    <s v="user_Iwn6da5WKkZqwUySK0oUuCb72pFP5WEm4zAb92ijqFe"/>
    <s v="Sonal Paithankar"/>
    <s v="2022-06-10 08:26:50.470000+00:00"/>
    <s v="2022-07-28 06:37:06.247000+00:00"/>
    <m/>
    <s v="Mysuru"/>
    <m/>
    <m/>
    <m/>
    <n v="110"/>
    <m/>
    <m/>
    <m/>
    <m/>
    <m/>
    <m/>
    <m/>
    <m/>
    <m/>
    <m/>
    <m/>
    <s v="Banking &amp; Finance"/>
    <m/>
    <m/>
    <m/>
    <m/>
    <m/>
    <m/>
    <m/>
    <m/>
    <m/>
    <m/>
    <m/>
    <m/>
    <x v="5"/>
    <m/>
    <s v="user_vMd4rmcrSbjykdyL2J7rrYn84SWdcNc5FKligrmItPw"/>
    <s v="Shreenath Bhat"/>
    <m/>
    <m/>
    <m/>
    <s v="Cold Call"/>
    <m/>
    <m/>
    <m/>
    <m/>
    <m/>
    <m/>
    <s v="2022-06-09 10:35:10.288000+00:00"/>
    <s v="2022-07-28 06:37:32.278000+00:00"/>
    <s v="GPA"/>
  </r>
  <r>
    <s v="Naveen Kumar"/>
    <n v="200000"/>
    <s v="INR"/>
    <n v="0"/>
    <s v="9/30/22"/>
    <s v="Sales"/>
    <s v="stat_kcR4fZg7TU7jjk1jAVua3qGLRS4J5uFayEjK5j02wtv"/>
    <s v="Unqualified"/>
    <n v="0"/>
    <s v="OpportunityStatusType.Lost"/>
    <s v="cont_qehGxmhTjjjrndiakSxhd4s7eXWhDg2PTgwSHBAF52a"/>
    <s v="Sowmya N"/>
    <s v="GTL - Fresh"/>
    <s v="lead_KaEsLC4rJHKUwmjJCKEZuVESqmGxBlacehv8rJSoEXK"/>
    <s v="Mithraa Human Capital"/>
    <s v="Shreenath Bhat"/>
    <s v="user_Iwn6da5WKkZqwUySK0oUuCb72pFP5WEm4zAb92ijqFe"/>
    <s v="Sonal Paithankar"/>
    <s v="2022-06-10 08:27:21.937000+00:00"/>
    <s v="2022-07-28 06:37:12.996000+00:00"/>
    <m/>
    <s v="Mysuru"/>
    <m/>
    <m/>
    <m/>
    <n v="110"/>
    <m/>
    <m/>
    <m/>
    <m/>
    <m/>
    <m/>
    <m/>
    <m/>
    <m/>
    <m/>
    <m/>
    <s v="Banking &amp; Finance"/>
    <m/>
    <m/>
    <m/>
    <m/>
    <m/>
    <m/>
    <m/>
    <m/>
    <m/>
    <m/>
    <m/>
    <m/>
    <x v="5"/>
    <m/>
    <s v="user_vMd4rmcrSbjykdyL2J7rrYn84SWdcNc5FKligrmItPw"/>
    <s v="Shreenath Bhat"/>
    <m/>
    <m/>
    <m/>
    <s v="Cold Call"/>
    <m/>
    <m/>
    <m/>
    <m/>
    <m/>
    <m/>
    <s v="2022-06-09 10:35:10.288000+00:00"/>
    <s v="2022-07-28 06:37:32.278000+00:00"/>
    <s v="GTL"/>
  </r>
  <r>
    <s v="Omkar Ghate"/>
    <n v="200000"/>
    <s v="INR"/>
    <n v="0"/>
    <s v="7/30/22"/>
    <s v="Sales"/>
    <s v="stat_kcR4fZg7TU7jjk1jAVua3qGLRS4J5uFayEjK5j02wtv"/>
    <s v="Unqualified"/>
    <n v="0"/>
    <s v="OpportunityStatusType.Lost"/>
    <m/>
    <m/>
    <s v="GMC (Fresh)"/>
    <s v="lead_mz32fyIIol2zbdsPrk9yziaBToyFThZtwMcdfCrGqPl"/>
    <s v="Franchise India (Fresh)"/>
    <s v="Bhairavi Jog"/>
    <s v="user_jbppzD9HyqqioXDaUzrIJfkBW97sQdk5kSNPsBKGx0r"/>
    <s v="Pranaav Marathe"/>
    <s v="2022-05-13 07:36:18.483000+00:00"/>
    <s v="2022-07-28 06:14:56.563000+00:00"/>
    <m/>
    <s v="Delhi"/>
    <m/>
    <m/>
    <m/>
    <n v="530"/>
    <m/>
    <m/>
    <m/>
    <m/>
    <m/>
    <m/>
    <m/>
    <m/>
    <m/>
    <m/>
    <m/>
    <s v="IT Services &amp; IT Consulting"/>
    <m/>
    <m/>
    <m/>
    <m/>
    <m/>
    <m/>
    <m/>
    <m/>
    <m/>
    <m/>
    <m/>
    <m/>
    <x v="8"/>
    <m/>
    <s v="user_228eUmsdKIb9OItgmiDq1zD4aPZ1eqiapbaLAGeBf8g"/>
    <s v="Bhairavi Jog"/>
    <m/>
    <m/>
    <m/>
    <s v="Cold Call"/>
    <m/>
    <m/>
    <s v="Vrushali DB"/>
    <m/>
    <m/>
    <m/>
    <s v="2022-03-09 05:36:39.888000+00:00"/>
    <s v="2022-09-08 06:49:06.828000+00:00"/>
    <s v="GMC"/>
  </r>
  <r>
    <s v="Vrushali Kummar"/>
    <n v="500000"/>
    <s v="INR"/>
    <n v="0"/>
    <s v="7/20/22"/>
    <s v="Sales"/>
    <s v="stat_1hn9nRJaLbI53NxPuSQgo90kRpbpKsFlwN4oEGNUTdO"/>
    <s v="Lost"/>
    <n v="0"/>
    <s v="OpportunityStatusType.Lost"/>
    <s v="cont_vwhT5bpeHUXiYIwYNyfqkpLX5FI80ifhXwjv3PMC6i4"/>
    <s v="Supriya Ranaware"/>
    <s v="GPA Renewal"/>
    <s v="lead_qa2f4fJ3hIFZJT9oZY83pxCxiZW8k5wXqX7szUygctU"/>
    <s v="Katalyst Technologies Inc"/>
    <s v="Trupti Suryavanshi"/>
    <s v="user_jbppzD9HyqqioXDaUzrIJfkBW97sQdk5kSNPsBKGx0r"/>
    <s v="Pranaav Marathe"/>
    <s v="2022-06-29 06:35:31.931000+00:00"/>
    <s v="2022-07-28 06:20:30.383000+00:00"/>
    <m/>
    <s v="Pune"/>
    <m/>
    <m/>
    <m/>
    <n v="1000"/>
    <m/>
    <m/>
    <m/>
    <m/>
    <m/>
    <m/>
    <m/>
    <m/>
    <m/>
    <m/>
    <m/>
    <s v="IT Services &amp; IT Consulting"/>
    <m/>
    <m/>
    <m/>
    <m/>
    <m/>
    <m/>
    <m/>
    <m/>
    <m/>
    <m/>
    <m/>
    <m/>
    <x v="3"/>
    <m/>
    <s v="user_sREdxbAJihL2Zbgic7tyQ6Rc4Mny7HnD1RNGhA9DDYh"/>
    <s v="Prajakta Sahastrabudhe"/>
    <m/>
    <m/>
    <s v="June"/>
    <s v="Cold Call"/>
    <m/>
    <m/>
    <m/>
    <m/>
    <m/>
    <m/>
    <s v="2022-06-27 05:36:03.326000+00:00"/>
    <s v="2022-10-13 07:35:45.291000+00:00"/>
    <s v="GPA"/>
  </r>
  <r>
    <s v="Tejas Kulkarni"/>
    <n v="56000"/>
    <s v="INR"/>
    <n v="0"/>
    <s v="7/15/22"/>
    <s v="Sales"/>
    <s v="stat_kcR4fZg7TU7jjk1jAVua3qGLRS4J5uFayEjK5j02wtv"/>
    <s v="Unqualified"/>
    <n v="0"/>
    <s v="OpportunityStatusType.Lost"/>
    <s v="cont_Mm8KG48qGL50MZeW4DVYK5sjqPy8eSHLuhEQIrzn8ey"/>
    <s v="Tanvi"/>
    <s v="Fresh Policy for 15 emp. tanvi has been non responsive for a long time"/>
    <s v="lead_atNQkqssdNZgJenFE0oUFqRMVImhK5O8c5E8FWA3HbX"/>
    <s v="Scalelot (Fresh )"/>
    <s v="Tulika Chakra"/>
    <s v="user_kbtBHYtBjVDNyI72HTF6C1SCvC7yVBiA6OrBOy3t96U"/>
    <s v="Tejas Kulkarni"/>
    <s v="2022-01-03 10:47:43.559000+00:00"/>
    <s v="2022-07-28 06:16:48.980000+00:00"/>
    <m/>
    <m/>
    <m/>
    <m/>
    <m/>
    <n v="15"/>
    <m/>
    <m/>
    <m/>
    <m/>
    <m/>
    <m/>
    <m/>
    <m/>
    <m/>
    <m/>
    <m/>
    <m/>
    <m/>
    <m/>
    <m/>
    <m/>
    <m/>
    <m/>
    <m/>
    <m/>
    <m/>
    <m/>
    <m/>
    <m/>
    <x v="3"/>
    <m/>
    <s v="user_PApNwMjp7lPIEBp7acretouakdtYNVHpPO9ja9KoR5D"/>
    <s v="Pallab Gupta"/>
    <m/>
    <m/>
    <m/>
    <s v="Gated Content"/>
    <m/>
    <m/>
    <s v="Downloaded the guide: Employee Wellness Handbook"/>
    <m/>
    <m/>
    <m/>
    <s v="2021-12-29 04:44:57.365000+00:00"/>
    <s v="2022-08-12 05:06:53.898000+00:00"/>
    <s v="GMC"/>
  </r>
  <r>
    <s v="Vrushali Kummar"/>
    <n v="1000000"/>
    <s v="INR"/>
    <n v="0"/>
    <s v="7/30/22"/>
    <s v="Sales"/>
    <s v="stat_kcR4fZg7TU7jjk1jAVua3qGLRS4J5uFayEjK5j02wtv"/>
    <s v="Unqualified"/>
    <n v="0"/>
    <s v="OpportunityStatusType.Lost"/>
    <m/>
    <m/>
    <s v="Parental Policy- gmc"/>
    <s v="lead_aoUk9zylLWxwJnEkih4PCZk3dFtGFVp53l2w3NeuY8Z"/>
    <s v="Fujifilm India Pvt"/>
    <s v="Namrata Aurora"/>
    <s v="user_TZzywQwym26DjuswO479pxRhNKX152z8X1haCx2vcst"/>
    <s v="Vrushali Kummar"/>
    <s v="2022-02-22 11:18:25.069000+00:00"/>
    <s v="2022-07-28 06:05:13.457000+00:00"/>
    <m/>
    <s v="Pune"/>
    <m/>
    <m/>
    <m/>
    <n v="370"/>
    <m/>
    <m/>
    <m/>
    <m/>
    <m/>
    <m/>
    <m/>
    <m/>
    <m/>
    <m/>
    <m/>
    <s v="Health, Wellness &amp; Fitness; Others"/>
    <m/>
    <m/>
    <m/>
    <m/>
    <m/>
    <m/>
    <m/>
    <m/>
    <m/>
    <m/>
    <m/>
    <m/>
    <x v="10"/>
    <m/>
    <s v="user_228eUmsdKIb9OItgmiDq1zD4aPZ1eqiapbaLAGeBf8g"/>
    <s v="Bhairavi Jog"/>
    <m/>
    <m/>
    <s v="April; June; May"/>
    <s v="Cold Call"/>
    <s v="Linkedin"/>
    <m/>
    <s v="Vrushali DB"/>
    <m/>
    <m/>
    <m/>
    <s v="2021-03-11 09:28:04.762000+00:00"/>
    <s v="2022-09-08 10:31:28.261000+00:00"/>
    <m/>
  </r>
  <r>
    <s v="Vrushali Kummar"/>
    <n v="100000"/>
    <s v="INR"/>
    <n v="0"/>
    <s v="7/31/22"/>
    <s v="Sales"/>
    <s v="stat_kcR4fZg7TU7jjk1jAVua3qGLRS4J5uFayEjK5j02wtv"/>
    <s v="Unqualified"/>
    <n v="0"/>
    <s v="OpportunityStatusType.Lost"/>
    <s v="cont_l6ykTAjlqkNnmlm611iurOgvWt0XBV1n80XNrUUiUto"/>
    <s v="vaishnavi.n@orocorp.in"/>
    <s v="GPA - Renewal"/>
    <s v="lead_FN6DPFCC3MUSBH8NCGg9EnXixGsA31sVBKsv2S8OE9F"/>
    <s v="Oro Corp"/>
    <s v="Shreenath Bhat"/>
    <s v="user_TZzywQwym26DjuswO479pxRhNKX152z8X1haCx2vcst"/>
    <s v="Vrushali Kummar"/>
    <s v="2022-07-07 05:51:32.447000+00:00"/>
    <s v="2022-07-28 06:07:07.397000+00:00"/>
    <m/>
    <s v="Pune"/>
    <m/>
    <m/>
    <m/>
    <n v="220"/>
    <m/>
    <m/>
    <m/>
    <m/>
    <m/>
    <m/>
    <m/>
    <m/>
    <m/>
    <m/>
    <m/>
    <m/>
    <m/>
    <m/>
    <m/>
    <m/>
    <m/>
    <m/>
    <m/>
    <m/>
    <m/>
    <m/>
    <m/>
    <m/>
    <x v="3"/>
    <m/>
    <s v="user_vMd4rmcrSbjykdyL2J7rrYn84SWdcNc5FKligrmItPw"/>
    <s v="Shreenath Bhat"/>
    <m/>
    <m/>
    <s v="July"/>
    <s v="Gated Content"/>
    <m/>
    <m/>
    <s v="Downloaded the guide: Employee Wellness Handbook"/>
    <m/>
    <m/>
    <m/>
    <s v="2021-12-10 12:59:44.885000+00:00"/>
    <s v="2022-07-28 12:52:19.030000+00:00"/>
    <s v="GPA"/>
  </r>
  <r>
    <s v="Vrushali Kummar"/>
    <n v="1100000"/>
    <s v="INR"/>
    <n v="0"/>
    <s v="7/31/22"/>
    <s v="Sales"/>
    <s v="stat_kcR4fZg7TU7jjk1jAVua3qGLRS4J5uFayEjK5j02wtv"/>
    <s v="Unqualified"/>
    <n v="0"/>
    <s v="OpportunityStatusType.Lost"/>
    <s v="cont_l6ykTAjlqkNnmlm611iurOgvWt0XBV1n80XNrUUiUto"/>
    <s v="vaishnavi.n@orocorp.in"/>
    <s v="GMC - Renewal, 3 lakhs and 4 lakhs cover, employee only"/>
    <s v="lead_FN6DPFCC3MUSBH8NCGg9EnXixGsA31sVBKsv2S8OE9F"/>
    <s v="Oro Corp"/>
    <s v="Shreenath Bhat"/>
    <s v="user_TZzywQwym26DjuswO479pxRhNKX152z8X1haCx2vcst"/>
    <s v="Vrushali Kummar"/>
    <s v="2022-07-07 05:51:05.209000+00:00"/>
    <s v="2022-07-28 06:05:59.414000+00:00"/>
    <m/>
    <s v="Pune"/>
    <m/>
    <m/>
    <m/>
    <n v="220"/>
    <m/>
    <m/>
    <m/>
    <m/>
    <m/>
    <m/>
    <m/>
    <m/>
    <m/>
    <m/>
    <m/>
    <m/>
    <m/>
    <m/>
    <m/>
    <m/>
    <m/>
    <m/>
    <m/>
    <m/>
    <m/>
    <m/>
    <m/>
    <m/>
    <x v="3"/>
    <m/>
    <s v="user_vMd4rmcrSbjykdyL2J7rrYn84SWdcNc5FKligrmItPw"/>
    <s v="Shreenath Bhat"/>
    <m/>
    <m/>
    <s v="July"/>
    <s v="Gated Content"/>
    <m/>
    <m/>
    <s v="Downloaded the guide: Employee Wellness Handbook"/>
    <m/>
    <m/>
    <m/>
    <s v="2021-12-10 12:59:44.885000+00:00"/>
    <s v="2022-07-28 12:52:19.030000+00:00"/>
    <s v="GMC"/>
  </r>
  <r>
    <s v="Omkar Ghate"/>
    <n v="8000"/>
    <s v="INR"/>
    <n v="0"/>
    <s v="7/26/22"/>
    <s v="Sales"/>
    <s v="stat_kcR4fZg7TU7jjk1jAVua3qGLRS4J5uFayEjK5j02wtv"/>
    <s v="Unqualified"/>
    <n v="0"/>
    <s v="OpportunityStatusType.Lost"/>
    <m/>
    <m/>
    <m/>
    <s v="lead_Pr47UU4Li9PDIvEvBXwDEsHTb7XOUWIXU7ayaRZhbnW"/>
    <s v="Kodo Technologies Private Limited"/>
    <s v="Bhairavi Jog"/>
    <s v="user_9SBRjyF0n4iWuhUdqRyQkFhl2J4uyNKhFWvvJEvunX8"/>
    <s v="Omkar Ghate"/>
    <s v="2022-05-12 11:59:05.727000+00:00"/>
    <s v="2022-07-28 05:58:16.613000+00:00"/>
    <m/>
    <s v="Mumbai"/>
    <m/>
    <m/>
    <m/>
    <n v="26"/>
    <m/>
    <m/>
    <m/>
    <m/>
    <m/>
    <m/>
    <m/>
    <m/>
    <m/>
    <m/>
    <m/>
    <s v="Consumer Goods &amp; Electronics"/>
    <m/>
    <m/>
    <m/>
    <m/>
    <m/>
    <m/>
    <m/>
    <m/>
    <m/>
    <m/>
    <m/>
    <m/>
    <x v="3"/>
    <m/>
    <s v="user_228eUmsdKIb9OItgmiDq1zD4aPZ1eqiapbaLAGeBf8g"/>
    <s v="Bhairavi Jog"/>
    <m/>
    <m/>
    <m/>
    <s v="Gated Content"/>
    <m/>
    <m/>
    <s v="Downloaded the guide: Designing employee healthcare plan"/>
    <m/>
    <m/>
    <m/>
    <s v="2021-11-07 05:27:15.524000+00:00"/>
    <s v="2022-08-25 10:58:53.809000+00:00"/>
    <s v="GPA"/>
  </r>
  <r>
    <s v="Vrushali Kummar"/>
    <n v="500000"/>
    <s v="INR"/>
    <n v="0"/>
    <s v="7/30/22"/>
    <s v="Sales"/>
    <s v="stat_kcR4fZg7TU7jjk1jAVua3qGLRS4J5uFayEjK5j02wtv"/>
    <s v="Unqualified"/>
    <n v="0"/>
    <s v="OpportunityStatusType.Lost"/>
    <m/>
    <m/>
    <s v="Covid policy"/>
    <s v="lead_aoUk9zylLWxwJnEkih4PCZk3dFtGFVp53l2w3NeuY8Z"/>
    <s v="Fujifilm India Pvt"/>
    <s v="Namrata Aurora"/>
    <s v="user_TZzywQwym26DjuswO479pxRhNKX152z8X1haCx2vcst"/>
    <s v="Vrushali Kummar"/>
    <s v="2022-02-22 11:38:50.238000+00:00"/>
    <s v="2022-07-28 06:04:59.514000+00:00"/>
    <m/>
    <s v="Pune"/>
    <m/>
    <m/>
    <m/>
    <n v="370"/>
    <m/>
    <m/>
    <m/>
    <m/>
    <m/>
    <m/>
    <m/>
    <m/>
    <m/>
    <m/>
    <m/>
    <s v="Health, Wellness &amp; Fitness; Others"/>
    <m/>
    <m/>
    <m/>
    <m/>
    <m/>
    <m/>
    <m/>
    <m/>
    <m/>
    <m/>
    <m/>
    <m/>
    <x v="10"/>
    <m/>
    <s v="user_228eUmsdKIb9OItgmiDq1zD4aPZ1eqiapbaLAGeBf8g"/>
    <s v="Bhairavi Jog"/>
    <m/>
    <m/>
    <s v="April; June; May"/>
    <s v="Cold Call"/>
    <s v="Linkedin"/>
    <m/>
    <s v="Vrushali DB"/>
    <m/>
    <m/>
    <m/>
    <s v="2021-03-11 09:28:04.762000+00:00"/>
    <s v="2022-09-08 10:31:28.261000+00:00"/>
    <m/>
  </r>
  <r>
    <s v="Vrushali Kummar"/>
    <n v="3500000"/>
    <s v="INR"/>
    <n v="0"/>
    <s v="7/30/22"/>
    <s v="Sales"/>
    <s v="stat_kcR4fZg7TU7jjk1jAVua3qGLRS4J5uFayEjK5j02wtv"/>
    <s v="Unqualified"/>
    <n v="0"/>
    <s v="OpportunityStatusType.Lost"/>
    <m/>
    <m/>
    <m/>
    <s v="lead_aoUk9zylLWxwJnEkih4PCZk3dFtGFVp53l2w3NeuY8Z"/>
    <s v="Fujifilm India Pvt"/>
    <s v="Namrata Aurora"/>
    <s v="user_TZzywQwym26DjuswO479pxRhNKX152z8X1haCx2vcst"/>
    <s v="Vrushali Kummar"/>
    <s v="2022-02-22 11:17:06.954000+00:00"/>
    <s v="2022-07-28 06:04:51.207000+00:00"/>
    <m/>
    <s v="Pune"/>
    <m/>
    <m/>
    <m/>
    <n v="370"/>
    <m/>
    <m/>
    <m/>
    <m/>
    <m/>
    <m/>
    <m/>
    <m/>
    <m/>
    <m/>
    <m/>
    <s v="Health, Wellness &amp; Fitness; Others"/>
    <m/>
    <m/>
    <m/>
    <m/>
    <m/>
    <m/>
    <m/>
    <m/>
    <m/>
    <m/>
    <m/>
    <m/>
    <x v="10"/>
    <m/>
    <s v="user_228eUmsdKIb9OItgmiDq1zD4aPZ1eqiapbaLAGeBf8g"/>
    <s v="Bhairavi Jog"/>
    <m/>
    <m/>
    <s v="April; June; May"/>
    <s v="Cold Call"/>
    <s v="Linkedin"/>
    <m/>
    <s v="Vrushali DB"/>
    <m/>
    <m/>
    <m/>
    <s v="2021-03-11 09:28:04.762000+00:00"/>
    <s v="2022-09-08 10:31:28.261000+00:00"/>
    <s v="GMC"/>
  </r>
  <r>
    <s v="Prasoon Mishra"/>
    <n v="1400000"/>
    <s v="INR"/>
    <n v="0"/>
    <s v="7/28/22"/>
    <s v="Sales"/>
    <s v="stat_1hn9nRJaLbI53NxPuSQgo90kRpbpKsFlwN4oEGNUTdO"/>
    <s v="Lost"/>
    <n v="0"/>
    <s v="OpportunityStatusType.Lost"/>
    <s v="cont_aBSx6c6DIRIGRwBSykVXewFldTmM9XZa2yg1yd7reKt"/>
    <s v="Rajendra Bharade"/>
    <m/>
    <s v="lead_xsa3KTGQFicft0sXnhg04EAA3KiFGYgainySkZIZ2RC"/>
    <s v="Sutra Systems India Pvt. Ltd."/>
    <s v="Harmanjit Singh"/>
    <s v="user_RYbBTp8BVWNa7ppiOz6QVJMGK0exHsFmc5uCLn34ODZ"/>
    <s v="Prasoon Mishra"/>
    <s v="2022-07-22 04:59:00.344000+00:00"/>
    <s v="2022-07-28 05:45:41.665000+00:00"/>
    <m/>
    <s v="Pune"/>
    <m/>
    <m/>
    <m/>
    <n v="57"/>
    <m/>
    <m/>
    <m/>
    <m/>
    <m/>
    <m/>
    <m/>
    <m/>
    <m/>
    <m/>
    <m/>
    <s v="IT Services &amp; IT Consulting"/>
    <m/>
    <m/>
    <m/>
    <m/>
    <m/>
    <m/>
    <m/>
    <m/>
    <m/>
    <m/>
    <m/>
    <m/>
    <x v="8"/>
    <m/>
    <s v="user_lwF8ctKa5IyxqATpO2EOw2h0AEPiCMHOgewiH38Ei77"/>
    <s v="Harmanjit Singh"/>
    <m/>
    <m/>
    <s v="July"/>
    <s v="Cold Call"/>
    <m/>
    <m/>
    <m/>
    <m/>
    <m/>
    <m/>
    <s v="2022-07-22 04:56:26.627000+00:00"/>
    <s v="2022-09-20 12:48:47.168000+00:00"/>
    <s v="GMC"/>
  </r>
  <r>
    <s v="Kashif Ahmad"/>
    <n v="250000"/>
    <s v="INR"/>
    <n v="0"/>
    <s v="7/31/22"/>
    <s v="Sales"/>
    <s v="stat_kcR4fZg7TU7jjk1jAVua3qGLRS4J5uFayEjK5j02wtv"/>
    <s v="Unqualified"/>
    <n v="0"/>
    <s v="OpportunityStatusType.Lost"/>
    <m/>
    <m/>
    <s v="GMC-Fresh"/>
    <s v="lead_0fm1mFEGPCKnqJfCrLJNEr9NaanGGn2q0zIe4XJuAXz"/>
    <s v="Expert Lancing(Fresh)"/>
    <s v="Bharti Bankey"/>
    <s v="user_jbppzD9HyqqioXDaUzrIJfkBW97sQdk5kSNPsBKGx0r"/>
    <s v="Pranaav Marathe"/>
    <s v="2022-03-16 11:35:56.873000+00:00"/>
    <s v="2022-07-28 05:49:28.053000+00:00"/>
    <m/>
    <s v="Gurgaon"/>
    <m/>
    <s v="2022-03-16 08:15:41+00:00"/>
    <m/>
    <n v="38"/>
    <m/>
    <m/>
    <m/>
    <m/>
    <m/>
    <m/>
    <m/>
    <s v="OTHER_CAMPAIGNS"/>
    <m/>
    <m/>
    <m/>
    <m/>
    <m/>
    <m/>
    <m/>
    <m/>
    <m/>
    <m/>
    <m/>
    <m/>
    <m/>
    <m/>
    <m/>
    <m/>
    <x v="3"/>
    <m/>
    <s v="user_aM3WaaSUQQmaNnsm9l2FQRVWUEr8RN2ZdXzsuQUalQ3"/>
    <s v="Bharti Bankey"/>
    <m/>
    <m/>
    <s v="July"/>
    <s v="Inbound"/>
    <s v="Inbound via website"/>
    <m/>
    <s v="Employee Count 100"/>
    <m/>
    <m/>
    <m/>
    <s v="2022-03-16 08:18:27.388000+00:00"/>
    <s v="2022-07-28 05:49:28.111000+00:00"/>
    <m/>
  </r>
  <r>
    <s v="Prasoon Mishra"/>
    <n v="1000000"/>
    <s v="INR"/>
    <n v="0"/>
    <d v="2022-01-07T00:00:00"/>
    <s v="Sales"/>
    <s v="stat_kcR4fZg7TU7jjk1jAVua3qGLRS4J5uFayEjK5j02wtv"/>
    <s v="Unqualified"/>
    <n v="0"/>
    <s v="OpportunityStatusType.Lost"/>
    <s v="cont_6Ns2vbaIG7xMM6zWnkcODQLl9mdDOmRobfiHA7zYRld"/>
    <s v="Ekta Paghdar"/>
    <m/>
    <s v="lead_J6FvPNgJcHARClOUOhw7i5xXrU7h0Gppbirr9OGSnjp"/>
    <s v="Silver Consumer Electricals Pvt Ltd (FRESH)"/>
    <s v="Sarvesh Pawar"/>
    <s v="user_RYbBTp8BVWNa7ppiOz6QVJMGK0exHsFmc5uCLn34ODZ"/>
    <s v="Prasoon Mishra"/>
    <s v="2022-06-07 11:44:55.646000+00:00"/>
    <s v="2022-07-28 05:46:40.184000+00:00"/>
    <m/>
    <s v="Rajkot"/>
    <m/>
    <m/>
    <m/>
    <n v="500"/>
    <m/>
    <m/>
    <m/>
    <m/>
    <m/>
    <m/>
    <m/>
    <m/>
    <m/>
    <m/>
    <m/>
    <s v="Consumer Goods &amp; Electronics"/>
    <m/>
    <m/>
    <m/>
    <m/>
    <m/>
    <m/>
    <m/>
    <m/>
    <m/>
    <m/>
    <m/>
    <m/>
    <x v="3"/>
    <m/>
    <s v="user_A8KOTZADnUtEQOLt4nSLAmteNStuGh80js75RYjrXVt"/>
    <s v="Sarvesh Pawar"/>
    <m/>
    <m/>
    <s v="April; July"/>
    <s v="Gated Content"/>
    <m/>
    <m/>
    <s v="Downloaded the guide: Designing employee healthcare plan"/>
    <m/>
    <m/>
    <m/>
    <s v="2021-11-20 12:29:03.347000+00:00"/>
    <s v="2022-08-01 14:02:34.978000+00:00"/>
    <s v="GMC"/>
  </r>
  <r>
    <s v="Prasoon Mishra"/>
    <n v="250000"/>
    <s v="INR"/>
    <n v="0"/>
    <d v="2022-08-08T00:00:00"/>
    <s v="Sales"/>
    <s v="stat_1hn9nRJaLbI53NxPuSQgo90kRpbpKsFlwN4oEGNUTdO"/>
    <s v="Lost"/>
    <n v="0"/>
    <s v="OpportunityStatusType.Lost"/>
    <s v="cont_teByPIaxY7aFjPxl5ISrWlGOIihzCHRq5OrEBX8w1av"/>
    <s v="Charanjeet Singh"/>
    <s v="Risk Cover"/>
    <s v="lead_tsVXIf1wHhEueSRBNty0pA4lg8VB7tuDcHX7uG3Ws6z"/>
    <s v="SKETS Studio"/>
    <s v="Sarvesh Pawar"/>
    <s v="user_RYbBTp8BVWNa7ppiOz6QVJMGK0exHsFmc5uCLn34ODZ"/>
    <s v="Prasoon Mishra"/>
    <s v="2022-06-23 06:36:08.461000+00:00"/>
    <s v="2022-07-28 05:42:53.193000+00:00"/>
    <m/>
    <s v="Delhi"/>
    <m/>
    <m/>
    <m/>
    <n v="470"/>
    <m/>
    <m/>
    <m/>
    <m/>
    <m/>
    <m/>
    <m/>
    <m/>
    <m/>
    <m/>
    <m/>
    <m/>
    <m/>
    <m/>
    <m/>
    <m/>
    <m/>
    <m/>
    <m/>
    <m/>
    <m/>
    <m/>
    <m/>
    <m/>
    <x v="14"/>
    <m/>
    <s v="user_A8KOTZADnUtEQOLt4nSLAmteNStuGh80js75RYjrXVt"/>
    <s v="Sarvesh Pawar"/>
    <m/>
    <m/>
    <s v="August"/>
    <s v="Gated Content"/>
    <s v="Mr. E"/>
    <m/>
    <s v="Downloaded the guide: Employee Wellness Handbook"/>
    <m/>
    <m/>
    <m/>
    <s v="2021-12-08 10:47:49.967000+00:00"/>
    <s v="2022-09-09 11:37:30.817000+00:00"/>
    <s v="NON EB"/>
  </r>
  <r>
    <s v="Prasoon Mishra"/>
    <n v="10000"/>
    <s v="INR"/>
    <n v="0"/>
    <d v="2022-08-08T00:00:00"/>
    <s v="Sales"/>
    <s v="stat_1hn9nRJaLbI53NxPuSQgo90kRpbpKsFlwN4oEGNUTdO"/>
    <s v="Lost"/>
    <n v="0"/>
    <s v="OpportunityStatusType.Lost"/>
    <s v="cont_teByPIaxY7aFjPxl5ISrWlGOIihzCHRq5OrEBX8w1av"/>
    <s v="Charanjeet Singh"/>
    <s v="Fire &amp; Burglary"/>
    <s v="lead_tsVXIf1wHhEueSRBNty0pA4lg8VB7tuDcHX7uG3Ws6z"/>
    <s v="SKETS Studio"/>
    <s v="Sarvesh Pawar"/>
    <s v="user_RYbBTp8BVWNa7ppiOz6QVJMGK0exHsFmc5uCLn34ODZ"/>
    <s v="Prasoon Mishra"/>
    <s v="2022-06-23 06:35:19.537000+00:00"/>
    <s v="2022-07-28 05:43:10.044000+00:00"/>
    <m/>
    <s v="Delhi"/>
    <m/>
    <m/>
    <m/>
    <n v="470"/>
    <m/>
    <m/>
    <m/>
    <m/>
    <m/>
    <m/>
    <m/>
    <m/>
    <m/>
    <m/>
    <m/>
    <m/>
    <m/>
    <m/>
    <m/>
    <m/>
    <m/>
    <m/>
    <m/>
    <m/>
    <m/>
    <m/>
    <m/>
    <m/>
    <x v="14"/>
    <m/>
    <s v="user_A8KOTZADnUtEQOLt4nSLAmteNStuGh80js75RYjrXVt"/>
    <s v="Sarvesh Pawar"/>
    <m/>
    <m/>
    <s v="August"/>
    <s v="Gated Content"/>
    <s v="Mr. E"/>
    <m/>
    <s v="Downloaded the guide: Employee Wellness Handbook"/>
    <m/>
    <m/>
    <m/>
    <s v="2021-12-08 10:47:49.967000+00:00"/>
    <s v="2022-09-09 11:37:30.817000+00:00"/>
    <s v="NON EB"/>
  </r>
  <r>
    <s v="Prasoon Mishra"/>
    <n v="600000"/>
    <s v="INR"/>
    <n v="0"/>
    <d v="2022-08-08T00:00:00"/>
    <s v="Sales"/>
    <s v="stat_1hn9nRJaLbI53NxPuSQgo90kRpbpKsFlwN4oEGNUTdO"/>
    <s v="Lost"/>
    <n v="0"/>
    <s v="OpportunityStatusType.Lost"/>
    <s v="cont_teByPIaxY7aFjPxl5ISrWlGOIihzCHRq5OrEBX8w1av"/>
    <s v="Charanjeet Singh"/>
    <s v="Property"/>
    <s v="lead_tsVXIf1wHhEueSRBNty0pA4lg8VB7tuDcHX7uG3Ws6z"/>
    <s v="SKETS Studio"/>
    <s v="Sarvesh Pawar"/>
    <s v="user_RYbBTp8BVWNa7ppiOz6QVJMGK0exHsFmc5uCLn34ODZ"/>
    <s v="Prasoon Mishra"/>
    <s v="2022-06-23 06:34:36.116000+00:00"/>
    <s v="2022-07-28 05:43:02.469000+00:00"/>
    <m/>
    <s v="Delhi"/>
    <m/>
    <m/>
    <m/>
    <n v="470"/>
    <m/>
    <m/>
    <m/>
    <m/>
    <m/>
    <m/>
    <m/>
    <m/>
    <m/>
    <m/>
    <m/>
    <m/>
    <m/>
    <m/>
    <m/>
    <m/>
    <m/>
    <m/>
    <m/>
    <m/>
    <m/>
    <m/>
    <m/>
    <m/>
    <x v="14"/>
    <m/>
    <s v="user_A8KOTZADnUtEQOLt4nSLAmteNStuGh80js75RYjrXVt"/>
    <s v="Sarvesh Pawar"/>
    <m/>
    <m/>
    <s v="August"/>
    <s v="Gated Content"/>
    <s v="Mr. E"/>
    <m/>
    <s v="Downloaded the guide: Employee Wellness Handbook"/>
    <m/>
    <m/>
    <m/>
    <s v="2021-12-08 10:47:49.967000+00:00"/>
    <s v="2022-09-09 11:37:30.817000+00:00"/>
    <s v="NON EB"/>
  </r>
  <r>
    <s v="Abhiroop Ganguly"/>
    <n v="1000000"/>
    <s v="INR"/>
    <n v="0"/>
    <s v="7/30/22"/>
    <s v="Sales"/>
    <s v="stat_kcR4fZg7TU7jjk1jAVua3qGLRS4J5uFayEjK5j02wtv"/>
    <s v="Unqualified"/>
    <n v="0"/>
    <s v="OpportunityStatusType.Lost"/>
    <m/>
    <m/>
    <s v="Parental"/>
    <s v="lead_VuoxkcmkyRQ6r1EuUQmCZJYp5PBHNsXNmPCp35bFypl"/>
    <s v="AIT Global India Pvt. Ltd."/>
    <s v="Bhairavi Jog"/>
    <s v="user_U27GK6WjhLhUhi1EDKXV57xMpn8n8DMIOjci1q3UReZ"/>
    <s v="Abhiroop Ganguly"/>
    <s v="2022-06-22 09:17:30.236000+00:00"/>
    <s v="2022-07-28 05:31:42.377000+00:00"/>
    <m/>
    <s v="Pune"/>
    <m/>
    <s v="2020-09-10 18:40:51+00:00"/>
    <m/>
    <n v="246"/>
    <m/>
    <m/>
    <m/>
    <m/>
    <m/>
    <m/>
    <m/>
    <m/>
    <m/>
    <m/>
    <m/>
    <s v="IT Services &amp; IT Consulting"/>
    <m/>
    <m/>
    <m/>
    <m/>
    <m/>
    <m/>
    <m/>
    <m/>
    <m/>
    <m/>
    <m/>
    <m/>
    <x v="9"/>
    <m/>
    <s v="user_228eUmsdKIb9OItgmiDq1zD4aPZ1eqiapbaLAGeBf8g"/>
    <s v="Bhairavi Jog"/>
    <s v="Anjali Nishu"/>
    <m/>
    <s v="July"/>
    <s v="Cold Call"/>
    <s v="Lusha"/>
    <m/>
    <m/>
    <m/>
    <m/>
    <m/>
    <s v="2020-12-06 09:46:46.210000+00:00"/>
    <s v="2022-08-02 06:55:28.033000+00:00"/>
    <m/>
  </r>
  <r>
    <s v="Naveen Kumar"/>
    <n v="180000"/>
    <s v="INR"/>
    <n v="0"/>
    <s v="7/31/22"/>
    <s v="Sales"/>
    <s v="stat_kcR4fZg7TU7jjk1jAVua3qGLRS4J5uFayEjK5j02wtv"/>
    <s v="Unqualified"/>
    <n v="0"/>
    <s v="OpportunityStatusType.Lost"/>
    <s v="cont_3SbsShLv0LUVTsK7ufIRFQIlK1J0hVZOFCc9ODBqAC4"/>
    <s v="Santosh Shinde"/>
    <s v="GPA - Fresh"/>
    <s v="lead_JbTSGtw7RaJMP2ks21w04ZFcqGrqqOnocSHIJgX2gpb"/>
    <s v="mBnk Phygital Financial Marketplace Pvt Ltd"/>
    <s v="Shreenath Bhat"/>
    <s v="user_Iwn6da5WKkZqwUySK0oUuCb72pFP5WEm4zAb92ijqFe"/>
    <s v="Sonal Paithankar"/>
    <s v="2022-06-02 06:19:54.498000+00:00"/>
    <s v="2022-07-28 04:58:48.018000+00:00"/>
    <m/>
    <s v="Mumbai"/>
    <m/>
    <m/>
    <m/>
    <n v="300"/>
    <m/>
    <m/>
    <m/>
    <m/>
    <m/>
    <m/>
    <m/>
    <m/>
    <m/>
    <m/>
    <m/>
    <s v="Banking &amp; Finance"/>
    <m/>
    <m/>
    <m/>
    <m/>
    <m/>
    <m/>
    <m/>
    <m/>
    <m/>
    <m/>
    <m/>
    <m/>
    <x v="1"/>
    <m/>
    <s v="user_vMd4rmcrSbjykdyL2J7rrYn84SWdcNc5FKligrmItPw"/>
    <s v="Shreenath Bhat"/>
    <m/>
    <m/>
    <m/>
    <s v="Cold Call"/>
    <m/>
    <m/>
    <m/>
    <m/>
    <m/>
    <m/>
    <s v="2022-05-23 07:03:55.281000+00:00"/>
    <s v="2022-07-28 04:58:54.587000+00:00"/>
    <s v="GPA"/>
  </r>
  <r>
    <s v="Naveen Kumar"/>
    <n v="500000"/>
    <s v="INR"/>
    <n v="0"/>
    <s v="7/31/22"/>
    <s v="Sales"/>
    <s v="stat_kcR4fZg7TU7jjk1jAVua3qGLRS4J5uFayEjK5j02wtv"/>
    <s v="Unqualified"/>
    <n v="0"/>
    <s v="OpportunityStatusType.Lost"/>
    <s v="cont_3SbsShLv0LUVTsK7ufIRFQIlK1J0hVZOFCc9ODBqAC4"/>
    <s v="Santosh Shinde"/>
    <s v="GTL - Fresh"/>
    <s v="lead_JbTSGtw7RaJMP2ks21w04ZFcqGrqqOnocSHIJgX2gpb"/>
    <s v="mBnk Phygital Financial Marketplace Pvt Ltd"/>
    <s v="Shreenath Bhat"/>
    <s v="user_Iwn6da5WKkZqwUySK0oUuCb72pFP5WEm4zAb92ijqFe"/>
    <s v="Sonal Paithankar"/>
    <s v="2022-06-02 06:20:23.682000+00:00"/>
    <s v="2022-07-28 04:58:54.558000+00:00"/>
    <m/>
    <s v="Mumbai"/>
    <m/>
    <m/>
    <m/>
    <n v="300"/>
    <m/>
    <m/>
    <m/>
    <m/>
    <m/>
    <m/>
    <m/>
    <m/>
    <m/>
    <m/>
    <m/>
    <s v="Banking &amp; Finance"/>
    <m/>
    <m/>
    <m/>
    <m/>
    <m/>
    <m/>
    <m/>
    <m/>
    <m/>
    <m/>
    <m/>
    <m/>
    <x v="1"/>
    <m/>
    <s v="user_vMd4rmcrSbjykdyL2J7rrYn84SWdcNc5FKligrmItPw"/>
    <s v="Shreenath Bhat"/>
    <m/>
    <m/>
    <m/>
    <s v="Cold Call"/>
    <m/>
    <m/>
    <m/>
    <m/>
    <m/>
    <m/>
    <s v="2022-05-23 07:03:55.281000+00:00"/>
    <s v="2022-07-28 04:58:54.587000+00:00"/>
    <s v="GTL"/>
  </r>
  <r>
    <s v="Naveen Kumar"/>
    <n v="900000"/>
    <s v="INR"/>
    <n v="0"/>
    <s v="7/31/22"/>
    <s v="Sales"/>
    <s v="stat_kcR4fZg7TU7jjk1jAVua3qGLRS4J5uFayEjK5j02wtv"/>
    <s v="Unqualified"/>
    <n v="0"/>
    <s v="OpportunityStatusType.Lost"/>
    <s v="cont_3SbsShLv0LUVTsK7ufIRFQIlK1J0hVZOFCc9ODBqAC4"/>
    <s v="Santosh Shinde"/>
    <s v="GMC - Fresh, 1+3 Policy"/>
    <s v="lead_JbTSGtw7RaJMP2ks21w04ZFcqGrqqOnocSHIJgX2gpb"/>
    <s v="mBnk Phygital Financial Marketplace Pvt Ltd"/>
    <s v="Shreenath Bhat"/>
    <s v="user_Iwn6da5WKkZqwUySK0oUuCb72pFP5WEm4zAb92ijqFe"/>
    <s v="Sonal Paithankar"/>
    <s v="2022-06-02 06:19:22.543000+00:00"/>
    <s v="2022-07-28 04:58:27.402000+00:00"/>
    <m/>
    <s v="Mumbai"/>
    <m/>
    <m/>
    <m/>
    <n v="300"/>
    <m/>
    <m/>
    <m/>
    <m/>
    <m/>
    <m/>
    <m/>
    <m/>
    <m/>
    <m/>
    <m/>
    <s v="Banking &amp; Finance"/>
    <m/>
    <m/>
    <m/>
    <m/>
    <m/>
    <m/>
    <m/>
    <m/>
    <m/>
    <m/>
    <m/>
    <m/>
    <x v="1"/>
    <m/>
    <s v="user_vMd4rmcrSbjykdyL2J7rrYn84SWdcNc5FKligrmItPw"/>
    <s v="Shreenath Bhat"/>
    <m/>
    <m/>
    <m/>
    <s v="Cold Call"/>
    <m/>
    <m/>
    <m/>
    <m/>
    <m/>
    <m/>
    <s v="2022-05-23 07:03:55.281000+00:00"/>
    <s v="2022-07-28 04:58:54.587000+00:00"/>
    <s v="GMC"/>
  </r>
  <r>
    <s v="Mayur Gadiyar"/>
    <n v="300000"/>
    <s v="INR"/>
    <n v="0"/>
    <s v="7/31/22"/>
    <s v="Sales"/>
    <s v="stat_kcR4fZg7TU7jjk1jAVua3qGLRS4J5uFayEjK5j02wtv"/>
    <s v="Unqualified"/>
    <n v="0"/>
    <s v="OpportunityStatusType.Lost"/>
    <s v="cont_QPi7GvL4tgybs6RO40Ct9vT0uCcjFo7EDOzo3kKBp05"/>
    <s v="Dimple Bajaj"/>
    <s v="GMC - Renewal"/>
    <s v="lead_TDJKQpf6fkQtw0DRDtBra8XhL4WsxNF7qNeZPGMGYkr"/>
    <s v="Avanciers"/>
    <s v="Shreenath Bhat"/>
    <s v="user_Iwn6da5WKkZqwUySK0oUuCb72pFP5WEm4zAb92ijqFe"/>
    <s v="Sonal Paithankar"/>
    <s v="2022-07-19 13:49:06.693000+00:00"/>
    <s v="2022-07-28 04:57:05.165000+00:00"/>
    <m/>
    <s v="Delhi"/>
    <m/>
    <m/>
    <m/>
    <n v="60"/>
    <m/>
    <m/>
    <m/>
    <m/>
    <m/>
    <m/>
    <m/>
    <s v="PAID_SOCIAL"/>
    <m/>
    <m/>
    <m/>
    <s v="Others"/>
    <m/>
    <m/>
    <m/>
    <m/>
    <m/>
    <m/>
    <m/>
    <m/>
    <m/>
    <m/>
    <m/>
    <m/>
    <x v="3"/>
    <m/>
    <s v="user_cuWn1aL1OYLr4Jn6i7zouGfa4efY8ya7QxeZnqSq8e5"/>
    <s v="Saurabh Yewale"/>
    <m/>
    <m/>
    <m/>
    <s v="Gated Content"/>
    <m/>
    <m/>
    <s v="Downloaded the guide: Designing employee healthcare plan"/>
    <m/>
    <m/>
    <m/>
    <s v="2021-11-15 18:18:30.977000+00:00"/>
    <s v="2022-09-14 11:40:51.783000+00:00"/>
    <s v="GMC"/>
  </r>
  <r>
    <s v="Naveen Kumar"/>
    <n v="2000000"/>
    <s v="INR"/>
    <n v="0"/>
    <s v="9/15/22"/>
    <s v="Sales"/>
    <s v="stat_kcR4fZg7TU7jjk1jAVua3qGLRS4J5uFayEjK5j02wtv"/>
    <s v="Unqualified"/>
    <n v="0"/>
    <s v="OpportunityStatusType.Lost"/>
    <m/>
    <m/>
    <s v="GTL"/>
    <s v="lead_gexftCOxP6Nu7hnSy9ZL2HXXOaQhqriCsqRdlJuCtHN"/>
    <s v="Piramal Realty"/>
    <s v="Aditya Binani"/>
    <s v="user_N52PP2uP2VZc2gm0nhh6CNFSif4n85g1cdxoNFd9ct0"/>
    <s v="Naveen Kumar"/>
    <s v="2022-07-07 05:45:13.289000+00:00"/>
    <s v="2022-07-28 04:45:55.489000+00:00"/>
    <m/>
    <s v="Mumbai"/>
    <m/>
    <m/>
    <m/>
    <n v="500"/>
    <m/>
    <m/>
    <m/>
    <m/>
    <m/>
    <m/>
    <m/>
    <m/>
    <m/>
    <m/>
    <m/>
    <s v="Construction &amp; Real Estate"/>
    <m/>
    <m/>
    <m/>
    <m/>
    <m/>
    <m/>
    <m/>
    <m/>
    <m/>
    <m/>
    <m/>
    <m/>
    <x v="5"/>
    <m/>
    <s v="user_g5Yw4Z4XnIbmcGhJO80vdtFdd5ElcDlgYO3q8l82ODn"/>
    <s v="Aditya Binani"/>
    <m/>
    <m/>
    <s v="August; May"/>
    <s v="Cold Call"/>
    <s v="Lusha"/>
    <m/>
    <m/>
    <m/>
    <m/>
    <m/>
    <s v="2021-08-23 07:39:11.701000+00:00"/>
    <s v="2022-10-10 02:50:33.605000+00:00"/>
    <m/>
  </r>
  <r>
    <s v="Omkar Ghate"/>
    <n v="300000"/>
    <s v="INR"/>
    <n v="0"/>
    <s v="7/23/22"/>
    <s v="Sales"/>
    <s v="stat_1hn9nRJaLbI53NxPuSQgo90kRpbpKsFlwN4oEGNUTdO"/>
    <s v="Lost"/>
    <n v="0"/>
    <s v="OpportunityStatusType.Lost"/>
    <m/>
    <m/>
    <s v="Errors and Omissions Insurance - Policy"/>
    <s v="lead_3z57FFMMZOKD60CKzESLndXv5PsfDJ1bN0wOwTcbzeu"/>
    <s v="eNyota Learning Pvt ltd"/>
    <s v="Kaushlya Bhavsar"/>
    <s v="user_9SBRjyF0n4iWuhUdqRyQkFhl2J4uyNKhFWvvJEvunX8"/>
    <s v="Omkar Ghate"/>
    <s v="2022-06-27 10:11:03.230000+00:00"/>
    <s v="2022-07-27 10:49:12.889000+00:00"/>
    <m/>
    <s v="Pune"/>
    <m/>
    <m/>
    <m/>
    <n v="116"/>
    <m/>
    <m/>
    <m/>
    <m/>
    <m/>
    <m/>
    <m/>
    <m/>
    <m/>
    <m/>
    <m/>
    <s v="IT Services &amp; IT Consulting"/>
    <m/>
    <m/>
    <m/>
    <m/>
    <m/>
    <m/>
    <m/>
    <m/>
    <m/>
    <m/>
    <m/>
    <m/>
    <x v="7"/>
    <m/>
    <s v="user_g5Yw4Z4XnIbmcGhJO80vdtFdd5ElcDlgYO3q8l82ODn"/>
    <s v="Aditya Binani"/>
    <s v="Siddharth Angolkar"/>
    <m/>
    <s v="June"/>
    <s v="Cold Call"/>
    <m/>
    <m/>
    <m/>
    <m/>
    <m/>
    <m/>
    <s v="2021-08-25 11:24:13.666000+00:00"/>
    <s v="2022-09-05 11:32:36.479000+00:00"/>
    <s v="NON EB"/>
  </r>
  <r>
    <s v="Chetan Kumar"/>
    <n v="26000"/>
    <s v="INR"/>
    <n v="0"/>
    <s v="7/27/22"/>
    <s v="Sales"/>
    <s v="stat_1hn9nRJaLbI53NxPuSQgo90kRpbpKsFlwN4oEGNUTdO"/>
    <s v="Lost"/>
    <n v="0"/>
    <s v="OpportunityStatusType.Lost"/>
    <m/>
    <m/>
    <s v="GPA (Renewal)"/>
    <s v="lead_8paU88uY5L8ffuSRyBqNO6nRXjx0awYVRT6xRahD7cE"/>
    <s v="Courtyard by Marriott Mumbai/KANAKIA HOTELS&amp; RESORTS PRIVATE LIMITED"/>
    <s v="Bhairavi Jog"/>
    <s v="user_hAuUqCTCw5r4tCUrswIWPSW7LJ1XIBbttZVmJkxmzGq"/>
    <s v="Chetan Kumar"/>
    <s v="2022-05-02 11:11:55.392000+00:00"/>
    <s v="2022-07-28 02:21:45.540000+00:00"/>
    <m/>
    <s v="Mumbai"/>
    <m/>
    <m/>
    <m/>
    <n v="375"/>
    <m/>
    <m/>
    <m/>
    <m/>
    <m/>
    <m/>
    <m/>
    <m/>
    <m/>
    <m/>
    <m/>
    <s v="Health, Wellness &amp; Fitness"/>
    <m/>
    <m/>
    <m/>
    <m/>
    <m/>
    <m/>
    <m/>
    <m/>
    <m/>
    <m/>
    <m/>
    <m/>
    <x v="14"/>
    <m/>
    <s v="user_228eUmsdKIb9OItgmiDq1zD4aPZ1eqiapbaLAGeBf8g"/>
    <s v="Bhairavi Jog"/>
    <m/>
    <m/>
    <s v="January; July"/>
    <s v="Cold Call"/>
    <s v="Naukri.com"/>
    <m/>
    <m/>
    <m/>
    <m/>
    <m/>
    <s v="2022-01-31 10:19:09.508000+00:00"/>
    <s v="2022-10-17 12:11:37.229000+00:00"/>
    <s v="GPA"/>
  </r>
  <r>
    <s v="Satyam Tiwari"/>
    <n v="131113"/>
    <s v="INR"/>
    <n v="100"/>
    <s v="7/27/22"/>
    <s v="Sales"/>
    <s v="stat_OZRiD1474QRJIpvnjHCZfiIvKcVD6mIKSSTzg8SwDVx"/>
    <s v="Won- Payment Completed"/>
    <n v="1"/>
    <s v="OpportunityStatusType.Won"/>
    <m/>
    <m/>
    <m/>
    <s v="lead_NvQFI4cV4nGqisp1Nm92yXa9kim38CAEAJk0emZDrfN"/>
    <s v="Proteon Pharmaceuticals"/>
    <s v="Vikas Raj"/>
    <s v="user_2YgShwgjLNI4FjAqgE9PtKsdIaGh919JGcFG919fe5B"/>
    <s v="Satyam Tiwari"/>
    <s v="2022-06-28 07:03:39.571000+00:00"/>
    <s v="2022-07-27 11:31:38.459000+00:00"/>
    <m/>
    <s v="Mumbai"/>
    <m/>
    <m/>
    <m/>
    <n v="8"/>
    <m/>
    <m/>
    <m/>
    <m/>
    <m/>
    <m/>
    <m/>
    <m/>
    <m/>
    <m/>
    <m/>
    <s v="Health, Wellness &amp; Fitness"/>
    <m/>
    <m/>
    <m/>
    <m/>
    <m/>
    <m/>
    <m/>
    <m/>
    <m/>
    <m/>
    <m/>
    <m/>
    <x v="5"/>
    <m/>
    <s v="user_BtmkQ6xvtDyCMLstiH7YmmQURsFQdjarGcnSBd9UgEk"/>
    <s v="Vikas Raj"/>
    <s v="Siddharth Angolkar"/>
    <m/>
    <m/>
    <s v="Cold Call"/>
    <s v="Naukri.com"/>
    <m/>
    <m/>
    <m/>
    <m/>
    <m/>
    <s v="2022-06-06 04:38:51.488000+00:00"/>
    <s v="2022-09-22 06:47:09.532000+00:00"/>
    <s v="GMC"/>
  </r>
  <r>
    <s v="Moziez Chamadia"/>
    <n v="1500000"/>
    <s v="INR"/>
    <n v="0"/>
    <s v="7/31/22"/>
    <s v="Sales"/>
    <s v="stat_kcR4fZg7TU7jjk1jAVua3qGLRS4J5uFayEjK5j02wtv"/>
    <s v="Unqualified"/>
    <n v="0"/>
    <s v="OpportunityStatusType.Lost"/>
    <m/>
    <m/>
    <s v="GMC (Renewal)"/>
    <s v="lead_E5rDVaGu9iM19BaNV8GNnh5O3rO29nayTAN9MfOqBtu"/>
    <s v="Avalon Global Research"/>
    <s v="Pranav Kenjale"/>
    <s v="user_IgNfKH7wuLLjHvexoMm2PXWcnF3zYft0ZbMTyfwKRUg"/>
    <s v="Moziez Chamadia"/>
    <s v="2022-07-05 09:34:54.472000+00:00"/>
    <s v="2022-07-27 08:48:26.975000+00:00"/>
    <m/>
    <s v="Mumbai"/>
    <m/>
    <m/>
    <m/>
    <n v="120"/>
    <m/>
    <m/>
    <m/>
    <m/>
    <m/>
    <m/>
    <m/>
    <s v="PAID_SOCIAL"/>
    <m/>
    <m/>
    <m/>
    <s v="Professional Services"/>
    <m/>
    <m/>
    <m/>
    <m/>
    <m/>
    <m/>
    <m/>
    <m/>
    <m/>
    <m/>
    <m/>
    <m/>
    <x v="3"/>
    <m/>
    <s v="user_6hRQhcoLhZEDUBYaw3vS7rv6T5582sGfXq4jNRqTfUU"/>
    <s v="Aishwarya Nyayadhish"/>
    <m/>
    <m/>
    <s v="July"/>
    <s v="Gated Content"/>
    <m/>
    <m/>
    <s v="Employee Engagement Handbook"/>
    <m/>
    <m/>
    <m/>
    <s v="2022-05-02 08:43:17.755000+00:00"/>
    <s v="2022-07-27 09:54:50.277000+00:00"/>
    <m/>
  </r>
  <r>
    <s v="Moziez Chamadia"/>
    <n v="100000"/>
    <s v="INR"/>
    <n v="0"/>
    <s v="7/31/22"/>
    <s v="Sales"/>
    <s v="stat_kcR4fZg7TU7jjk1jAVua3qGLRS4J5uFayEjK5j02wtv"/>
    <s v="Unqualified"/>
    <n v="0"/>
    <s v="OpportunityStatusType.Lost"/>
    <m/>
    <m/>
    <s v="GPA (Renewal)"/>
    <s v="lead_E5rDVaGu9iM19BaNV8GNnh5O3rO29nayTAN9MfOqBtu"/>
    <s v="Avalon Global Research"/>
    <s v="Pranav Kenjale"/>
    <s v="user_IgNfKH7wuLLjHvexoMm2PXWcnF3zYft0ZbMTyfwKRUg"/>
    <s v="Moziez Chamadia"/>
    <s v="2022-07-05 09:35:56.947000+00:00"/>
    <s v="2022-07-27 08:48:35.432000+00:00"/>
    <m/>
    <s v="Mumbai"/>
    <m/>
    <m/>
    <m/>
    <n v="120"/>
    <m/>
    <m/>
    <m/>
    <m/>
    <m/>
    <m/>
    <m/>
    <s v="PAID_SOCIAL"/>
    <m/>
    <m/>
    <m/>
    <s v="Professional Services"/>
    <m/>
    <m/>
    <m/>
    <m/>
    <m/>
    <m/>
    <m/>
    <m/>
    <m/>
    <m/>
    <m/>
    <m/>
    <x v="3"/>
    <m/>
    <s v="user_6hRQhcoLhZEDUBYaw3vS7rv6T5582sGfXq4jNRqTfUU"/>
    <s v="Aishwarya Nyayadhish"/>
    <m/>
    <m/>
    <s v="July"/>
    <s v="Gated Content"/>
    <m/>
    <m/>
    <s v="Employee Engagement Handbook"/>
    <m/>
    <m/>
    <m/>
    <s v="2022-05-02 08:43:17.755000+00:00"/>
    <s v="2022-07-27 09:54:50.277000+00:00"/>
    <m/>
  </r>
  <r>
    <s v="Moziez Chamadia"/>
    <n v="1300000"/>
    <s v="INR"/>
    <n v="0"/>
    <s v="8/31/22"/>
    <s v="Sales"/>
    <s v="stat_kcR4fZg7TU7jjk1jAVua3qGLRS4J5uFayEjK5j02wtv"/>
    <s v="Unqualified"/>
    <n v="0"/>
    <s v="OpportunityStatusType.Lost"/>
    <m/>
    <m/>
    <m/>
    <s v="lead_cvfQfM1dqzaBAQcOQDtqeoim00zismiogHcHIDTRnAe"/>
    <s v="Rockman Advanced Composites"/>
    <s v="Satyajit Chati"/>
    <s v="user_IgNfKH7wuLLjHvexoMm2PXWcnF3zYft0ZbMTyfwKRUg"/>
    <s v="Moziez Chamadia"/>
    <s v="2022-07-01 10:55:12.515000+00:00"/>
    <s v="2022-07-27 08:42:25.156000+00:00"/>
    <m/>
    <s v="Surat"/>
    <m/>
    <m/>
    <m/>
    <n v="74"/>
    <m/>
    <m/>
    <m/>
    <m/>
    <m/>
    <m/>
    <m/>
    <m/>
    <m/>
    <m/>
    <m/>
    <s v="Manufacturing"/>
    <m/>
    <m/>
    <m/>
    <m/>
    <m/>
    <m/>
    <m/>
    <m/>
    <m/>
    <m/>
    <m/>
    <m/>
    <x v="8"/>
    <m/>
    <s v="user_5IQTpX6DsnoeoDfxqzqojpVoQLXPh68nhDjLS5ETjYj"/>
    <s v="Satyajit Chati"/>
    <m/>
    <m/>
    <s v="August"/>
    <s v="Cold Call"/>
    <s v="Mr E,Lusha&amp;Skrapp.io"/>
    <m/>
    <m/>
    <m/>
    <m/>
    <m/>
    <s v="2022-05-30 10:39:32.679000+00:00"/>
    <s v="2022-09-08 06:56:40.182000+00:00"/>
    <m/>
  </r>
  <r>
    <s v="Omkar Ghate"/>
    <n v="298000"/>
    <s v="INR"/>
    <n v="0"/>
    <s v="7/31/22"/>
    <s v="Sales"/>
    <s v="stat_1hn9nRJaLbI53NxPuSQgo90kRpbpKsFlwN4oEGNUTdO"/>
    <s v="Lost"/>
    <n v="0"/>
    <s v="OpportunityStatusType.Lost"/>
    <m/>
    <m/>
    <s v="GMC"/>
    <s v="lead_cBDEhcLGlCwI8SrlbD4ofLQIAEMyEMU0T3inp4iF3bN"/>
    <s v="DENASA BUILDCON"/>
    <s v="Aditya Binani"/>
    <s v="user_9SBRjyF0n4iWuhUdqRyQkFhl2J4uyNKhFWvvJEvunX8"/>
    <s v="Omkar Ghate"/>
    <s v="2022-05-27 11:58:51.279000+00:00"/>
    <s v="2022-07-27 08:35:54.678000+00:00"/>
    <m/>
    <s v="Pune"/>
    <m/>
    <m/>
    <m/>
    <n v="102"/>
    <m/>
    <m/>
    <m/>
    <m/>
    <m/>
    <m/>
    <m/>
    <m/>
    <m/>
    <m/>
    <m/>
    <s v="Construction &amp; Real Estate"/>
    <m/>
    <m/>
    <m/>
    <m/>
    <m/>
    <m/>
    <m/>
    <m/>
    <m/>
    <m/>
    <m/>
    <m/>
    <x v="8"/>
    <m/>
    <s v="user_g5Yw4Z4XnIbmcGhJO80vdtFdd5ElcDlgYO3q8l82ODn"/>
    <s v="Aditya Binani"/>
    <s v="Anjali Nishu"/>
    <m/>
    <s v="August; September"/>
    <s v="Cold Call"/>
    <s v="Lusha"/>
    <m/>
    <m/>
    <m/>
    <m/>
    <m/>
    <s v="2021-07-15 06:53:50.533000+00:00"/>
    <s v="2022-09-01 13:45:19.769000+00:00"/>
    <m/>
  </r>
  <r>
    <s v="Prasoon Mishra"/>
    <n v="300000"/>
    <s v="INR"/>
    <n v="0"/>
    <s v="7/31/22"/>
    <s v="Sales"/>
    <s v="stat_kcR4fZg7TU7jjk1jAVua3qGLRS4J5uFayEjK5j02wtv"/>
    <s v="Unqualified"/>
    <n v="0"/>
    <s v="OpportunityStatusType.Lost"/>
    <m/>
    <m/>
    <s v="GMC"/>
    <s v="lead_k3l5TXfN14cB4jKpztzNP4FHtxxQcQ6s8DquIs8ISDS"/>
    <s v="Instaveritas"/>
    <s v="Bharti Bankey"/>
    <s v="user_RYbBTp8BVWNa7ppiOz6QVJMGK0exHsFmc5uCLn34ODZ"/>
    <s v="Prasoon Mishra"/>
    <s v="2022-06-17 10:44:28.144000+00:00"/>
    <s v="2022-07-27 08:35:49.187000+00:00"/>
    <m/>
    <s v="Noida"/>
    <m/>
    <s v="2022-06-13 12:44:35+00:00"/>
    <m/>
    <n v="100"/>
    <m/>
    <m/>
    <m/>
    <m/>
    <m/>
    <m/>
    <m/>
    <s v="ORGANIC_SEARCH"/>
    <m/>
    <m/>
    <m/>
    <m/>
    <m/>
    <m/>
    <m/>
    <m/>
    <m/>
    <m/>
    <m/>
    <m/>
    <m/>
    <m/>
    <m/>
    <m/>
    <x v="3"/>
    <m/>
    <s v="user_aM3WaaSUQQmaNnsm9l2FQRVWUEr8RN2ZdXzsuQUalQ3"/>
    <s v="Bharti Bankey"/>
    <m/>
    <m/>
    <m/>
    <s v="Inbound"/>
    <s v="Inbound via website"/>
    <m/>
    <s v="Employee Count 100"/>
    <m/>
    <m/>
    <m/>
    <s v="2022-06-13 12:47:27.976000+00:00"/>
    <s v="2022-08-23 09:47:10.099000+00:00"/>
    <m/>
  </r>
  <r>
    <s v="Moziez Chamadia"/>
    <n v="2000000"/>
    <s v="INR"/>
    <n v="0"/>
    <s v="9/15/22"/>
    <s v="Sales"/>
    <s v="stat_kcR4fZg7TU7jjk1jAVua3qGLRS4J5uFayEjK5j02wtv"/>
    <s v="Unqualified"/>
    <n v="0"/>
    <s v="OpportunityStatusType.Lost"/>
    <m/>
    <m/>
    <s v="GMC (Fresh)"/>
    <s v="lead_sA94qo9BJhGIX7ZEkfz8nnNVOx2PPe6JKN5AvgmDhz7"/>
    <s v="IndiaNIC Infotech (Fresh)"/>
    <s v="Bhairavi Jog"/>
    <s v="user_IgNfKH7wuLLjHvexoMm2PXWcnF3zYft0ZbMTyfwKRUg"/>
    <s v="Moziez Chamadia"/>
    <s v="2022-07-22 11:41:04.090000+00:00"/>
    <s v="2022-07-27 08:41:48.129000+00:00"/>
    <m/>
    <s v="Ahmedabad"/>
    <m/>
    <m/>
    <m/>
    <n v="450"/>
    <m/>
    <m/>
    <m/>
    <m/>
    <m/>
    <m/>
    <m/>
    <m/>
    <m/>
    <m/>
    <m/>
    <s v="IT Services &amp; IT Consulting"/>
    <m/>
    <m/>
    <m/>
    <m/>
    <m/>
    <m/>
    <m/>
    <m/>
    <m/>
    <m/>
    <m/>
    <m/>
    <x v="3"/>
    <m/>
    <s v="user_228eUmsdKIb9OItgmiDq1zD4aPZ1eqiapbaLAGeBf8g"/>
    <s v="Bhairavi Jog"/>
    <m/>
    <m/>
    <m/>
    <s v="Cold Call"/>
    <s v="Lusha"/>
    <m/>
    <m/>
    <m/>
    <m/>
    <m/>
    <s v="2022-02-24 04:01:57.812000+00:00"/>
    <s v="2022-08-02 12:50:37.400000+00:00"/>
    <s v="GMC"/>
  </r>
  <r>
    <s v="Omkar Ghate"/>
    <n v="10000"/>
    <s v="INR"/>
    <n v="0"/>
    <d v="2022-08-08T00:00:00"/>
    <s v="Sales"/>
    <s v="stat_kcR4fZg7TU7jjk1jAVua3qGLRS4J5uFayEjK5j02wtv"/>
    <s v="Unqualified"/>
    <n v="0"/>
    <s v="OpportunityStatusType.Lost"/>
    <s v="cont_pbdYn04Abm2VQj2ScvcUFzlC1FqNFcSC66alJN8tmFh"/>
    <s v="Preeja S"/>
    <s v="Machintel Media - GPA Ren"/>
    <s v="lead_NK6lbk9sFivKwlCjxZhs6lmNxqzVG9O2OzLgfYtlLRR"/>
    <s v="MACHINTEL SYSTEMS PRIVATE LIMITED"/>
    <s v="Trupti Suryavanshi"/>
    <s v="user_9SBRjyF0n4iWuhUdqRyQkFhl2J4uyNKhFWvvJEvunX8"/>
    <s v="Omkar Ghate"/>
    <s v="2022-07-22 11:06:48.436000+00:00"/>
    <s v="2022-07-27 08:12:01.640000+00:00"/>
    <m/>
    <s v="Pune"/>
    <m/>
    <m/>
    <m/>
    <n v="263"/>
    <m/>
    <m/>
    <m/>
    <m/>
    <m/>
    <m/>
    <m/>
    <m/>
    <m/>
    <m/>
    <m/>
    <s v="Digital Marketing &amp; Advertising"/>
    <m/>
    <m/>
    <m/>
    <m/>
    <m/>
    <m/>
    <m/>
    <m/>
    <m/>
    <m/>
    <m/>
    <m/>
    <x v="10"/>
    <m/>
    <s v="user_L8E6IFhq6UCzKLHa45LUUTZCznDuyDwFrGaEp9DXiUM"/>
    <s v="Trupti Suryavanshi"/>
    <m/>
    <m/>
    <s v="June"/>
    <s v="Gated Content"/>
    <s v="Naukri.com"/>
    <m/>
    <s v="Employee Wellness Handbook"/>
    <m/>
    <m/>
    <m/>
    <s v="2022-01-07 05:56:43.289000+00:00"/>
    <s v="2022-09-08 11:28:06.862000+00:00"/>
    <s v="GPA"/>
  </r>
  <r>
    <s v="Prasoon Mishra"/>
    <n v="4000000"/>
    <s v="INR"/>
    <n v="0"/>
    <s v="7/28/22"/>
    <s v="Sales"/>
    <s v="stat_1hn9nRJaLbI53NxPuSQgo90kRpbpKsFlwN4oEGNUTdO"/>
    <s v="Lost"/>
    <n v="0"/>
    <s v="OpportunityStatusType.Lost"/>
    <s v="cont_aiXl6MCi2zBR9JU4Z3Bafek0zGKHSN9WdNSf3TbVBPl"/>
    <s v="Jagruti Mandlik"/>
    <m/>
    <s v="lead_FScViRCvxEvkGSvRtT6oVyaHXKkWoMzhCWWAl7kpPq5"/>
    <s v="Sarda Group"/>
    <s v="Harmanjit Singh"/>
    <s v="user_RYbBTp8BVWNa7ppiOz6QVJMGK0exHsFmc5uCLn34ODZ"/>
    <s v="Prasoon Mishra"/>
    <s v="2022-06-27 10:07:40.119000+00:00"/>
    <s v="2022-07-27 08:28:44.884000+00:00"/>
    <m/>
    <s v="Nashik"/>
    <m/>
    <m/>
    <m/>
    <n v="218"/>
    <m/>
    <m/>
    <m/>
    <m/>
    <m/>
    <m/>
    <m/>
    <m/>
    <m/>
    <m/>
    <m/>
    <s v="Manufacturing"/>
    <m/>
    <m/>
    <m/>
    <m/>
    <m/>
    <m/>
    <m/>
    <m/>
    <m/>
    <m/>
    <m/>
    <m/>
    <x v="2"/>
    <m/>
    <s v="user_lwF8ctKa5IyxqATpO2EOw2h0AEPiCMHOgewiH38Ei77"/>
    <s v="Harmanjit Singh"/>
    <s v="Anjali Nishu"/>
    <m/>
    <s v="July"/>
    <s v="Cold Call"/>
    <s v="Mr. E"/>
    <m/>
    <m/>
    <m/>
    <m/>
    <m/>
    <s v="2022-06-13 02:47:03.069000+00:00"/>
    <s v="2022-09-09 11:37:17.384000+00:00"/>
    <s v="GMC"/>
  </r>
  <r>
    <s v="Prasoon Mishra"/>
    <n v="1500000"/>
    <s v="INR"/>
    <n v="0"/>
    <s v="7/31/22"/>
    <s v="Sales"/>
    <s v="stat_1hn9nRJaLbI53NxPuSQgo90kRpbpKsFlwN4oEGNUTdO"/>
    <s v="Lost"/>
    <n v="0"/>
    <s v="OpportunityStatusType.Lost"/>
    <s v="cont_teByPIaxY7aFjPxl5ISrWlGOIihzCHRq5OrEBX8w1av"/>
    <s v="Charanjeet Singh"/>
    <m/>
    <s v="lead_tsVXIf1wHhEueSRBNty0pA4lg8VB7tuDcHX7uG3Ws6z"/>
    <s v="SKETS Studio"/>
    <s v="Sarvesh Pawar"/>
    <s v="user_RYbBTp8BVWNa7ppiOz6QVJMGK0exHsFmc5uCLn34ODZ"/>
    <s v="Prasoon Mishra"/>
    <s v="2022-06-23 06:33:54.660000+00:00"/>
    <s v="2022-07-27 08:29:52.326000+00:00"/>
    <m/>
    <s v="Delhi"/>
    <m/>
    <m/>
    <m/>
    <n v="470"/>
    <m/>
    <m/>
    <m/>
    <m/>
    <m/>
    <m/>
    <m/>
    <m/>
    <m/>
    <m/>
    <m/>
    <m/>
    <m/>
    <m/>
    <m/>
    <m/>
    <m/>
    <m/>
    <m/>
    <m/>
    <m/>
    <m/>
    <m/>
    <m/>
    <x v="14"/>
    <m/>
    <s v="user_A8KOTZADnUtEQOLt4nSLAmteNStuGh80js75RYjrXVt"/>
    <s v="Sarvesh Pawar"/>
    <m/>
    <m/>
    <s v="August"/>
    <s v="Gated Content"/>
    <s v="Mr. E"/>
    <m/>
    <s v="Downloaded the guide: Employee Wellness Handbook"/>
    <m/>
    <m/>
    <m/>
    <s v="2021-12-08 10:47:49.967000+00:00"/>
    <s v="2022-09-09 11:37:30.817000+00:00"/>
    <s v="GMC"/>
  </r>
  <r>
    <s v="Sreenivas Hatti"/>
    <n v="200000"/>
    <s v="INR"/>
    <n v="0"/>
    <s v="7/31/22"/>
    <s v="Sales"/>
    <s v="stat_1hn9nRJaLbI53NxPuSQgo90kRpbpKsFlwN4oEGNUTdO"/>
    <s v="Lost"/>
    <n v="0"/>
    <s v="OpportunityStatusType.Lost"/>
    <s v="cont_ijRkgJS117gC9yLHxNL6Gy1ggIgnbC63qexS0y4Qv48"/>
    <s v="anita borulkar"/>
    <s v="gpa ren"/>
    <s v="lead_hwZ8TQW9wuCcc8y8kc6qZSGJT4ULErVrou5XfF8aCMQ"/>
    <s v="Kemwell Biopharma Pvt. Ltd."/>
    <s v="Gauri Jori"/>
    <s v="user_P3f70h2AcefBkFTBZpvA9LgDbjTmUIXkqdKqHJ5evwA"/>
    <s v="Manojkumar Tinna"/>
    <s v="2022-06-28 11:57:48.642000+00:00"/>
    <s v="2022-07-27 06:59:20.401000+00:00"/>
    <m/>
    <s v="Bangalore"/>
    <m/>
    <m/>
    <m/>
    <n v="231"/>
    <m/>
    <m/>
    <m/>
    <m/>
    <m/>
    <m/>
    <m/>
    <m/>
    <m/>
    <m/>
    <m/>
    <m/>
    <m/>
    <m/>
    <m/>
    <m/>
    <m/>
    <m/>
    <m/>
    <m/>
    <m/>
    <m/>
    <m/>
    <m/>
    <x v="3"/>
    <m/>
    <s v="user_5YHA1ZU4iP896lD1YJehdJcMx7ZEgWCpulT4T2c3pJ3"/>
    <s v="Gauri Jori"/>
    <m/>
    <m/>
    <s v="July"/>
    <s v="Gated Content"/>
    <m/>
    <m/>
    <s v="Workplace Wellness Playbook"/>
    <m/>
    <m/>
    <m/>
    <s v="2022-04-13 12:22:06.538000+00:00"/>
    <s v="2022-08-10 12:15:47.521000+00:00"/>
    <m/>
  </r>
  <r>
    <s v="Omkar Ghate"/>
    <n v="150000"/>
    <s v="INR"/>
    <n v="0"/>
    <d v="2022-08-08T00:00:00"/>
    <s v="Sales"/>
    <s v="stat_kcR4fZg7TU7jjk1jAVua3qGLRS4J5uFayEjK5j02wtv"/>
    <s v="Unqualified"/>
    <n v="0"/>
    <s v="OpportunityStatusType.Lost"/>
    <s v="cont_pbdYn04Abm2VQj2ScvcUFzlC1FqNFcSC66alJN8tmFh"/>
    <s v="Preeja S"/>
    <s v="Machintel Media - GMC ren"/>
    <s v="lead_NK6lbk9sFivKwlCjxZhs6lmNxqzVG9O2OzLgfYtlLRR"/>
    <s v="MACHINTEL SYSTEMS PRIVATE LIMITED"/>
    <s v="Trupti Suryavanshi"/>
    <s v="user_9SBRjyF0n4iWuhUdqRyQkFhl2J4uyNKhFWvvJEvunX8"/>
    <s v="Omkar Ghate"/>
    <s v="2022-07-22 11:06:11.703000+00:00"/>
    <s v="2022-07-27 08:11:50.645000+00:00"/>
    <m/>
    <s v="Pune"/>
    <m/>
    <m/>
    <m/>
    <n v="263"/>
    <m/>
    <m/>
    <m/>
    <m/>
    <m/>
    <m/>
    <m/>
    <m/>
    <m/>
    <m/>
    <m/>
    <s v="Digital Marketing &amp; Advertising"/>
    <m/>
    <m/>
    <m/>
    <m/>
    <m/>
    <m/>
    <m/>
    <m/>
    <m/>
    <m/>
    <m/>
    <m/>
    <x v="10"/>
    <m/>
    <s v="user_L8E6IFhq6UCzKLHa45LUUTZCznDuyDwFrGaEp9DXiUM"/>
    <s v="Trupti Suryavanshi"/>
    <m/>
    <m/>
    <s v="June"/>
    <s v="Gated Content"/>
    <s v="Naukri.com"/>
    <m/>
    <s v="Employee Wellness Handbook"/>
    <m/>
    <m/>
    <m/>
    <s v="2022-01-07 05:56:43.289000+00:00"/>
    <s v="2022-09-08 11:28:06.862000+00:00"/>
    <s v="GMC"/>
  </r>
  <r>
    <s v="Omkar Ghate"/>
    <n v="12000"/>
    <s v="INR"/>
    <n v="0"/>
    <d v="2022-08-08T00:00:00"/>
    <s v="Sales"/>
    <s v="stat_kcR4fZg7TU7jjk1jAVua3qGLRS4J5uFayEjK5j02wtv"/>
    <s v="Unqualified"/>
    <n v="0"/>
    <s v="OpportunityStatusType.Lost"/>
    <s v="cont_pbdYn04Abm2VQj2ScvcUFzlC1FqNFcSC66alJN8tmFh"/>
    <s v="Preeja S"/>
    <s v="Nathan Ark Software - GPA Ren"/>
    <s v="lead_NK6lbk9sFivKwlCjxZhs6lmNxqzVG9O2OzLgfYtlLRR"/>
    <s v="MACHINTEL SYSTEMS PRIVATE LIMITED"/>
    <s v="Trupti Suryavanshi"/>
    <s v="user_9SBRjyF0n4iWuhUdqRyQkFhl2J4uyNKhFWvvJEvunX8"/>
    <s v="Omkar Ghate"/>
    <s v="2022-07-22 11:04:50.719000+00:00"/>
    <s v="2022-07-27 08:11:59.596000+00:00"/>
    <m/>
    <s v="Pune"/>
    <m/>
    <m/>
    <m/>
    <n v="263"/>
    <m/>
    <m/>
    <m/>
    <m/>
    <m/>
    <m/>
    <m/>
    <m/>
    <m/>
    <m/>
    <m/>
    <s v="Digital Marketing &amp; Advertising"/>
    <m/>
    <m/>
    <m/>
    <m/>
    <m/>
    <m/>
    <m/>
    <m/>
    <m/>
    <m/>
    <m/>
    <m/>
    <x v="10"/>
    <m/>
    <s v="user_L8E6IFhq6UCzKLHa45LUUTZCznDuyDwFrGaEp9DXiUM"/>
    <s v="Trupti Suryavanshi"/>
    <m/>
    <m/>
    <s v="June"/>
    <s v="Gated Content"/>
    <s v="Naukri.com"/>
    <m/>
    <s v="Employee Wellness Handbook"/>
    <m/>
    <m/>
    <m/>
    <s v="2022-01-07 05:56:43.289000+00:00"/>
    <s v="2022-09-08 11:28:06.862000+00:00"/>
    <s v="GPA"/>
  </r>
  <r>
    <s v="Sreenivas Hatti"/>
    <n v="1500000"/>
    <s v="INR"/>
    <n v="0"/>
    <s v="7/31/22"/>
    <s v="Sales"/>
    <s v="stat_1hn9nRJaLbI53NxPuSQgo90kRpbpKsFlwN4oEGNUTdO"/>
    <s v="Lost"/>
    <n v="0"/>
    <s v="OpportunityStatusType.Lost"/>
    <s v="cont_ijRkgJS117gC9yLHxNL6Gy1ggIgnbC63qexS0y4Qv48"/>
    <s v="anita borulkar"/>
    <s v="gmc ren"/>
    <s v="lead_hwZ8TQW9wuCcc8y8kc6qZSGJT4ULErVrou5XfF8aCMQ"/>
    <s v="Kemwell Biopharma Pvt. Ltd."/>
    <s v="Gauri Jori"/>
    <s v="user_P3f70h2AcefBkFTBZpvA9LgDbjTmUIXkqdKqHJ5evwA"/>
    <s v="Manojkumar Tinna"/>
    <s v="2022-06-28 11:57:27.519000+00:00"/>
    <s v="2022-07-27 06:59:09.752000+00:00"/>
    <m/>
    <s v="Bangalore"/>
    <m/>
    <m/>
    <m/>
    <n v="231"/>
    <m/>
    <m/>
    <m/>
    <m/>
    <m/>
    <m/>
    <m/>
    <m/>
    <m/>
    <m/>
    <m/>
    <m/>
    <m/>
    <m/>
    <m/>
    <m/>
    <m/>
    <m/>
    <m/>
    <m/>
    <m/>
    <m/>
    <m/>
    <m/>
    <x v="3"/>
    <m/>
    <s v="user_5YHA1ZU4iP896lD1YJehdJcMx7ZEgWCpulT4T2c3pJ3"/>
    <s v="Gauri Jori"/>
    <m/>
    <m/>
    <s v="July"/>
    <s v="Gated Content"/>
    <m/>
    <m/>
    <s v="Workplace Wellness Playbook"/>
    <m/>
    <m/>
    <m/>
    <s v="2022-04-13 12:22:06.538000+00:00"/>
    <s v="2022-08-10 12:15:47.521000+00:00"/>
    <m/>
  </r>
  <r>
    <s v="Sreenivas Hatti"/>
    <n v="8000000"/>
    <s v="INR"/>
    <n v="0"/>
    <s v="7/31/22"/>
    <s v="Sales"/>
    <s v="stat_1hn9nRJaLbI53NxPuSQgo90kRpbpKsFlwN4oEGNUTdO"/>
    <s v="Lost"/>
    <n v="0"/>
    <s v="OpportunityStatusType.Lost"/>
    <s v="cont_EgZHlSUtUqGVJYHF19jtujF1I04moUYF4HjGPOP0xM9"/>
    <s v="Anita Borulkar"/>
    <s v="GMC ren"/>
    <s v="lead_loN7qE25j8DsMx4z0PmUU0PG2TRG1GZJwKGZ1irmHUZ"/>
    <s v="Recipharm"/>
    <s v="Gauri Jori"/>
    <s v="user_P3f70h2AcefBkFTBZpvA9LgDbjTmUIXkqdKqHJ5evwA"/>
    <s v="Manojkumar Tinna"/>
    <s v="2022-05-20 11:29:40.248000+00:00"/>
    <s v="2022-07-27 06:58:35.480000+00:00"/>
    <m/>
    <s v="Bangalore"/>
    <m/>
    <m/>
    <m/>
    <n v="438"/>
    <m/>
    <m/>
    <m/>
    <m/>
    <m/>
    <m/>
    <m/>
    <m/>
    <m/>
    <m/>
    <m/>
    <s v="Manufacturing"/>
    <m/>
    <m/>
    <m/>
    <m/>
    <m/>
    <m/>
    <m/>
    <m/>
    <m/>
    <m/>
    <m/>
    <m/>
    <x v="8"/>
    <m/>
    <s v="user_5YHA1ZU4iP896lD1YJehdJcMx7ZEgWCpulT4T2c3pJ3"/>
    <s v="Gauri Jori"/>
    <m/>
    <m/>
    <s v="April; July"/>
    <s v="Gated Content"/>
    <m/>
    <m/>
    <s v="Downloaded the guide: Designing employee healthcare plan"/>
    <m/>
    <m/>
    <m/>
    <s v="2021-09-03 11:07:11.787000+00:00"/>
    <s v="2022-09-08 06:58:32.556000+00:00"/>
    <m/>
  </r>
  <r>
    <s v="Sreenivas Hatti"/>
    <n v="700000"/>
    <s v="INR"/>
    <n v="0"/>
    <d v="2022-01-08T00:00:00"/>
    <s v="Sales"/>
    <s v="stat_1hn9nRJaLbI53NxPuSQgo90kRpbpKsFlwN4oEGNUTdO"/>
    <s v="Lost"/>
    <n v="0"/>
    <s v="OpportunityStatusType.Lost"/>
    <s v="cont_EgZHlSUtUqGVJYHF19jtujF1I04moUYF4HjGPOP0xM9"/>
    <s v="Anita Borulkar"/>
    <s v="GPA ren"/>
    <s v="lead_loN7qE25j8DsMx4z0PmUU0PG2TRG1GZJwKGZ1irmHUZ"/>
    <s v="Recipharm"/>
    <s v="Gauri Jori"/>
    <s v="user_P3f70h2AcefBkFTBZpvA9LgDbjTmUIXkqdKqHJ5evwA"/>
    <s v="Manojkumar Tinna"/>
    <s v="2022-06-22 11:22:55.591000+00:00"/>
    <s v="2022-07-27 06:58:43.279000+00:00"/>
    <m/>
    <s v="Bangalore"/>
    <m/>
    <m/>
    <m/>
    <n v="438"/>
    <m/>
    <m/>
    <m/>
    <m/>
    <m/>
    <m/>
    <m/>
    <m/>
    <m/>
    <m/>
    <m/>
    <s v="Manufacturing"/>
    <m/>
    <m/>
    <m/>
    <m/>
    <m/>
    <m/>
    <m/>
    <m/>
    <m/>
    <m/>
    <m/>
    <m/>
    <x v="8"/>
    <m/>
    <s v="user_5YHA1ZU4iP896lD1YJehdJcMx7ZEgWCpulT4T2c3pJ3"/>
    <s v="Gauri Jori"/>
    <m/>
    <m/>
    <s v="April; July"/>
    <s v="Gated Content"/>
    <m/>
    <m/>
    <s v="Downloaded the guide: Designing employee healthcare plan"/>
    <m/>
    <m/>
    <m/>
    <s v="2021-09-03 11:07:11.787000+00:00"/>
    <s v="2022-09-08 06:58:32.556000+00:00"/>
    <m/>
  </r>
  <r>
    <s v="Abhiroop Ganguly"/>
    <n v="6000000"/>
    <s v="INR"/>
    <n v="0"/>
    <s v="7/26/22"/>
    <s v="Sales"/>
    <s v="stat_1hn9nRJaLbI53NxPuSQgo90kRpbpKsFlwN4oEGNUTdO"/>
    <s v="Lost"/>
    <n v="0"/>
    <s v="OpportunityStatusType.Lost"/>
    <s v="cont_tzSY4jahHaZ4mMYCxIvwyEIVOPqJcitmy2ZzriTqJ5i"/>
    <s v="Vijayalakshmi Subramaniam"/>
    <m/>
    <s v="lead_DeCJeTqHFXIpKNzB4XaqDZsRvXZHP1lFdNfohOXr91H"/>
    <s v="KANINI"/>
    <s v="Sarvesh Pawar"/>
    <s v="user_U27GK6WjhLhUhi1EDKXV57xMpn8n8DMIOjci1q3UReZ"/>
    <s v="Abhiroop Ganguly"/>
    <s v="2022-05-25 11:39:39.245000+00:00"/>
    <s v="2022-07-27 06:37:56.029000+00:00"/>
    <m/>
    <s v="Pune"/>
    <m/>
    <m/>
    <m/>
    <n v="613"/>
    <m/>
    <m/>
    <m/>
    <m/>
    <m/>
    <m/>
    <m/>
    <m/>
    <m/>
    <m/>
    <m/>
    <m/>
    <m/>
    <m/>
    <m/>
    <m/>
    <m/>
    <m/>
    <m/>
    <m/>
    <m/>
    <m/>
    <m/>
    <m/>
    <x v="14"/>
    <m/>
    <s v="user_A8KOTZADnUtEQOLt4nSLAmteNStuGh80js75RYjrXVt"/>
    <s v="Sarvesh Pawar"/>
    <m/>
    <m/>
    <s v="July"/>
    <s v="Gated Content"/>
    <m/>
    <m/>
    <s v="Employee Wellness Handbook"/>
    <m/>
    <m/>
    <m/>
    <s v="2022-01-29 05:40:51.216000+00:00"/>
    <s v="2022-08-27 08:00:18.312000+00:00"/>
    <s v="GMC"/>
  </r>
  <r>
    <s v="Navin Panjwani"/>
    <n v="1225000"/>
    <s v="INR"/>
    <n v="0"/>
    <s v="7/29/22"/>
    <s v="Sales"/>
    <s v="stat_1hn9nRJaLbI53NxPuSQgo90kRpbpKsFlwN4oEGNUTdO"/>
    <s v="Lost"/>
    <n v="0"/>
    <s v="OpportunityStatusType.Lost"/>
    <m/>
    <m/>
    <s v="We have lost the deal. Please refer to the below details  Broker chosen by them : Idea Insurance Insurer chosen by them : Manipal Cigna Price at which they closed : 9,18,000 + GST"/>
    <s v="lead_qmfCkWKUiovISOiVqZmDup87Jb4pdllM359XuZYVDyg"/>
    <s v="KHOSLA PROFIL PVT. LTD ( Renewal )"/>
    <s v="Satyajit Chati"/>
    <s v="user_P3f70h2AcefBkFTBZpvA9LgDbjTmUIXkqdKqHJ5evwA"/>
    <s v="Manojkumar Tinna"/>
    <s v="2022-06-15 06:29:34.338000+00:00"/>
    <s v="2022-07-27 06:49:17.876000+00:00"/>
    <m/>
    <s v="Mumbai"/>
    <m/>
    <m/>
    <m/>
    <n v="250"/>
    <m/>
    <m/>
    <m/>
    <m/>
    <m/>
    <m/>
    <m/>
    <m/>
    <m/>
    <m/>
    <m/>
    <s v="Manufacturing"/>
    <m/>
    <m/>
    <m/>
    <m/>
    <m/>
    <m/>
    <m/>
    <m/>
    <m/>
    <m/>
    <m/>
    <m/>
    <x v="7"/>
    <m/>
    <s v="user_5IQTpX6DsnoeoDfxqzqojpVoQLXPh68nhDjLS5ETjYj"/>
    <s v="Satyajit Chati"/>
    <s v="Anjali Nishu"/>
    <m/>
    <s v="July"/>
    <s v="Cold Call"/>
    <m/>
    <m/>
    <m/>
    <m/>
    <m/>
    <m/>
    <s v="2021-06-29 11:23:45.086000+00:00"/>
    <s v="2022-09-27 04:51:32.787000+00:00"/>
    <m/>
  </r>
  <r>
    <s v="Sameer Iftekhari"/>
    <n v="200000"/>
    <s v="INR"/>
    <n v="0"/>
    <s v="7/23/22"/>
    <s v="Sales"/>
    <s v="stat_1hn9nRJaLbI53NxPuSQgo90kRpbpKsFlwN4oEGNUTdO"/>
    <s v="Lost"/>
    <n v="0"/>
    <s v="OpportunityStatusType.Lost"/>
    <s v="cont_2p2LqMpdUxVGSLZ1vXPp29j9nuTQJLcQPx55M4UfZfL"/>
    <s v="Shephali Halbe"/>
    <s v="Fresh GPA"/>
    <s v="lead_BnqkeYMNXBcO4CwdV8auliJ1QA8NVV4iDDDA6RkPdM9"/>
    <s v="Sai Services"/>
    <s v="Trupti Suryavanshi"/>
    <s v="user_P3f70h2AcefBkFTBZpvA9LgDbjTmUIXkqdKqHJ5evwA"/>
    <s v="Manojkumar Tinna"/>
    <s v="2022-05-05 11:33:14.844000+00:00"/>
    <s v="2022-07-27 05:48:25.235000+00:00"/>
    <m/>
    <s v="Mumbai"/>
    <m/>
    <s v="2020-08-14 08:05:18+00:00"/>
    <m/>
    <n v="573"/>
    <m/>
    <m/>
    <m/>
    <m/>
    <m/>
    <m/>
    <m/>
    <m/>
    <m/>
    <m/>
    <m/>
    <s v="Manufacturing"/>
    <m/>
    <m/>
    <m/>
    <m/>
    <m/>
    <m/>
    <m/>
    <m/>
    <m/>
    <m/>
    <m/>
    <m/>
    <x v="3"/>
    <m/>
    <s v="user_L8E6IFhq6UCzKLHa45LUUTZCznDuyDwFrGaEp9DXiUM"/>
    <s v="Trupti Suryavanshi"/>
    <m/>
    <m/>
    <s v="June"/>
    <s v="Cold Call"/>
    <m/>
    <m/>
    <m/>
    <m/>
    <m/>
    <m/>
    <s v="2020-12-06 09:46:46.027000+00:00"/>
    <s v="2022-07-27 05:48:25.287000+00:00"/>
    <m/>
  </r>
  <r>
    <s v="Sameer Iftekhari"/>
    <n v="15000000"/>
    <s v="INR"/>
    <n v="0"/>
    <s v="7/23/22"/>
    <s v="Sales"/>
    <s v="stat_1hn9nRJaLbI53NxPuSQgo90kRpbpKsFlwN4oEGNUTdO"/>
    <s v="Lost"/>
    <n v="0"/>
    <s v="OpportunityStatusType.Lost"/>
    <s v="cont_2p2LqMpdUxVGSLZ1vXPp29j9nuTQJLcQPx55M4UfZfL"/>
    <s v="Shephali Halbe"/>
    <s v="GMC Renewal"/>
    <s v="lead_BnqkeYMNXBcO4CwdV8auliJ1QA8NVV4iDDDA6RkPdM9"/>
    <s v="Sai Services"/>
    <s v="Trupti Suryavanshi"/>
    <s v="user_P3f70h2AcefBkFTBZpvA9LgDbjTmUIXkqdKqHJ5evwA"/>
    <s v="Manojkumar Tinna"/>
    <s v="2022-05-05 07:34:37.543000+00:00"/>
    <s v="2022-07-27 05:48:17.789000+00:00"/>
    <m/>
    <s v="Mumbai"/>
    <m/>
    <s v="2020-08-14 08:05:18+00:00"/>
    <m/>
    <n v="573"/>
    <m/>
    <m/>
    <m/>
    <m/>
    <m/>
    <m/>
    <m/>
    <m/>
    <m/>
    <m/>
    <m/>
    <s v="Manufacturing"/>
    <m/>
    <m/>
    <m/>
    <m/>
    <m/>
    <m/>
    <m/>
    <m/>
    <m/>
    <m/>
    <m/>
    <m/>
    <x v="3"/>
    <m/>
    <s v="user_L8E6IFhq6UCzKLHa45LUUTZCznDuyDwFrGaEp9DXiUM"/>
    <s v="Trupti Suryavanshi"/>
    <m/>
    <m/>
    <s v="June"/>
    <s v="Cold Call"/>
    <m/>
    <m/>
    <m/>
    <m/>
    <m/>
    <m/>
    <s v="2020-12-06 09:46:46.027000+00:00"/>
    <s v="2022-07-27 05:48:25.287000+00:00"/>
    <s v="GMC"/>
  </r>
  <r>
    <s v="Mayur Gadiyar"/>
    <n v="2000000"/>
    <s v="INR"/>
    <n v="0"/>
    <s v="7/15/22"/>
    <s v="Sales"/>
    <s v="stat_1hn9nRJaLbI53NxPuSQgo90kRpbpKsFlwN4oEGNUTdO"/>
    <s v="Lost"/>
    <n v="0"/>
    <s v="OpportunityStatusType.Lost"/>
    <s v="cont_5NVdu758wQ6hwQkdD4TEqpsy592pHyXo3ecCKbpoSkL"/>
    <s v="Ayesha Gopal"/>
    <s v="We had a price of 47L + gst whereas client had a price of 26.50L+GST."/>
    <s v="lead_F9L9ZR1BPiVTFslKYhgOVBIQjC0KezT20qtihNEj1Sw"/>
    <s v="Cloudphysician"/>
    <s v="Nikhil Ahuja"/>
    <s v="user_bdUPAGjcS7p6513So3N4g3aWNS5HuBuVJi7bvCPAsLt"/>
    <s v="Mayur Gadiyar"/>
    <s v="2022-06-03 06:48:28.759000+00:00"/>
    <s v="2022-07-27 04:12:26.218000+00:00"/>
    <m/>
    <s v="Bangalore"/>
    <m/>
    <m/>
    <m/>
    <n v="156"/>
    <m/>
    <m/>
    <m/>
    <m/>
    <m/>
    <m/>
    <m/>
    <m/>
    <m/>
    <m/>
    <m/>
    <s v="Health, Wellness &amp; Fitness"/>
    <m/>
    <m/>
    <m/>
    <m/>
    <m/>
    <m/>
    <m/>
    <m/>
    <m/>
    <m/>
    <m/>
    <m/>
    <x v="7"/>
    <m/>
    <s v="user_ocHSJH83OJnHCvKyMbjx8WOOK8PMgAUGIj1qK0q0dMV"/>
    <s v="Nikhil Ahuja"/>
    <m/>
    <m/>
    <s v="July"/>
    <s v="Cold Call"/>
    <s v="Lusha"/>
    <m/>
    <s v="Glengarry"/>
    <m/>
    <m/>
    <m/>
    <s v="2022-02-06 09:49:21.416000+00:00"/>
    <s v="2022-10-07 00:35:06.694000+00:00"/>
    <s v="GMC"/>
  </r>
  <r>
    <s v="Mayur Gadiyar"/>
    <n v="85000"/>
    <s v="INR"/>
    <n v="0"/>
    <d v="2022-01-08T00:00:00"/>
    <s v="Sales"/>
    <s v="stat_kcR4fZg7TU7jjk1jAVua3qGLRS4J5uFayEjK5j02wtv"/>
    <s v="Unqualified"/>
    <n v="0"/>
    <s v="OpportunityStatusType.Lost"/>
    <s v="cont_2DTPDG9eqtXkFkApYlkuOTnmSbS6uywLcbedDlH6PPT"/>
    <s v="Kritika Tawde"/>
    <s v="Client Unresponsive"/>
    <s v="lead_2bQkZe166mNpXl1U7RbEVu8mHoRkiOHFPcDiGvZiJEP"/>
    <s v="Sygina Data systems"/>
    <s v="Nikhil Ahuja"/>
    <s v="user_bdUPAGjcS7p6513So3N4g3aWNS5HuBuVJi7bvCPAsLt"/>
    <s v="Mayur Gadiyar"/>
    <s v="2022-07-06 04:50:54.598000+00:00"/>
    <s v="2022-07-27 04:10:45.582000+00:00"/>
    <m/>
    <s v="Mumbai"/>
    <m/>
    <m/>
    <m/>
    <n v="25"/>
    <m/>
    <m/>
    <m/>
    <m/>
    <m/>
    <m/>
    <m/>
    <m/>
    <m/>
    <m/>
    <m/>
    <s v="IT Services &amp; IT Consulting"/>
    <m/>
    <m/>
    <m/>
    <m/>
    <m/>
    <m/>
    <m/>
    <m/>
    <m/>
    <m/>
    <m/>
    <m/>
    <x v="5"/>
    <m/>
    <s v="user_ocHSJH83OJnHCvKyMbjx8WOOK8PMgAUGIj1qK0q0dMV"/>
    <s v="Nikhil Ahuja"/>
    <m/>
    <m/>
    <s v="March"/>
    <s v="Cold Call"/>
    <s v="Lusha"/>
    <m/>
    <s v="Glengarry"/>
    <m/>
    <m/>
    <m/>
    <s v="2022-02-04 11:11:55.768000+00:00"/>
    <s v="2022-07-27 04:10:45.651000+00:00"/>
    <s v="GMC"/>
  </r>
  <r>
    <s v="Mayur Gadiyar"/>
    <n v="125000"/>
    <s v="INR"/>
    <n v="0"/>
    <d v="2022-11-07T00:00:00"/>
    <s v="Sales"/>
    <s v="stat_kcR4fZg7TU7jjk1jAVua3qGLRS4J5uFayEjK5j02wtv"/>
    <s v="Unqualified"/>
    <n v="0"/>
    <s v="OpportunityStatusType.Lost"/>
    <s v="cont_2pKP4S2AmMpUGUjvViCkQVXw4NHeEde2KgZgBvwRJEM"/>
    <s v="Krutika Tawde"/>
    <s v="Client Unresponsive"/>
    <s v="lead_GM3SYaYH3t5RK6ybX82iO3cd86ZJAET6MiTLd3UBzI5"/>
    <s v="Harns Technologies PVT LTD"/>
    <s v="Nikhil Ahuja"/>
    <s v="user_bdUPAGjcS7p6513So3N4g3aWNS5HuBuVJi7bvCPAsLt"/>
    <s v="Mayur Gadiyar"/>
    <s v="2022-05-26 08:48:31.849000+00:00"/>
    <s v="2022-07-27 04:10:23.356000+00:00"/>
    <m/>
    <s v="Mumbai"/>
    <m/>
    <m/>
    <m/>
    <n v="25"/>
    <m/>
    <m/>
    <m/>
    <m/>
    <m/>
    <m/>
    <m/>
    <s v="PAID_SOCIAL"/>
    <m/>
    <m/>
    <m/>
    <s v="IT Services &amp; IT Consulting"/>
    <m/>
    <m/>
    <m/>
    <m/>
    <m/>
    <m/>
    <m/>
    <m/>
    <m/>
    <m/>
    <m/>
    <m/>
    <x v="3"/>
    <m/>
    <s v="user_ocHSJH83OJnHCvKyMbjx8WOOK8PMgAUGIj1qK0q0dMV"/>
    <s v="Nikhil Ahuja"/>
    <m/>
    <m/>
    <s v="June"/>
    <s v="Gated Content"/>
    <m/>
    <m/>
    <s v="Employee Engagement Handbook"/>
    <m/>
    <m/>
    <m/>
    <s v="2022-05-25 15:48:59.341000+00:00"/>
    <s v="2022-09-21 09:44:39.422000+00:00"/>
    <s v="GMC"/>
  </r>
  <r>
    <s v="Sonal Paithankar"/>
    <n v="2000000"/>
    <s v="INR"/>
    <n v="0"/>
    <s v="7/26/22"/>
    <s v="Sales"/>
    <s v="stat_1hn9nRJaLbI53NxPuSQgo90kRpbpKsFlwN4oEGNUTdO"/>
    <s v="Lost"/>
    <n v="0"/>
    <s v="OpportunityStatusType.Lost"/>
    <m/>
    <m/>
    <s v="GTL"/>
    <s v="lead_pyd1fPTUKAzGLyNaVOtH3X5O1qP4OrQJeFFbpGHIC76"/>
    <s v="Medusind"/>
    <s v="Aditya Binani"/>
    <s v="user_Iwn6da5WKkZqwUySK0oUuCb72pFP5WEm4zAb92ijqFe"/>
    <s v="Sonal Paithankar"/>
    <s v="2022-07-05 10:46:46.965000+00:00"/>
    <s v="2022-07-27 02:18:48.891000+00:00"/>
    <m/>
    <s v="Chennai"/>
    <m/>
    <m/>
    <m/>
    <n v="1598"/>
    <m/>
    <m/>
    <m/>
    <m/>
    <m/>
    <m/>
    <m/>
    <s v="PAID_SOCIAL"/>
    <m/>
    <m/>
    <m/>
    <s v="IT Services &amp; IT Consulting"/>
    <m/>
    <m/>
    <m/>
    <m/>
    <m/>
    <m/>
    <m/>
    <m/>
    <m/>
    <m/>
    <m/>
    <m/>
    <x v="9"/>
    <m/>
    <s v="user_g5Yw4Z4XnIbmcGhJO80vdtFdd5ElcDlgYO3q8l82ODn"/>
    <s v="Aditya Binani"/>
    <m/>
    <m/>
    <s v="April"/>
    <s v="Gated Content"/>
    <m/>
    <m/>
    <s v="Vaccine inbound"/>
    <m/>
    <m/>
    <m/>
    <s v="2021-04-20 06:22:38.318000+00:00"/>
    <s v="2022-09-09 06:53:13.537000+00:00"/>
    <m/>
  </r>
  <r>
    <s v="Shreenath Bhat"/>
    <n v="5000000"/>
    <s v="INR"/>
    <n v="0"/>
    <d v="2022-01-08T00:00:00"/>
    <s v="Sales"/>
    <s v="stat_kcR4fZg7TU7jjk1jAVua3qGLRS4J5uFayEjK5j02wtv"/>
    <s v="Unqualified"/>
    <n v="0"/>
    <s v="OpportunityStatusType.Lost"/>
    <s v="cont_FGtpR5YpEK5LGTZNmE5zeLJyHnUCtiHTr5ITs4Cmu3c"/>
    <s v="Prashant Purohit"/>
    <s v="GMC"/>
    <s v="lead_WefCAud9YNtPuYUAAFsNf9vaNJQdHjQtsdjT8YwOjVU"/>
    <s v="JM Financial"/>
    <s v="Mayur Gadiyar"/>
    <s v="user_GL8PBiV4pvzsQLVHSdZLeMQAQcGjCvLkffg486DHfZJ"/>
    <s v="Anshum Naithani"/>
    <s v="2022-05-30 06:09:54.783000+00:00"/>
    <s v="2022-07-26 19:07:29.302000+00:00"/>
    <m/>
    <s v="Mumbai"/>
    <m/>
    <m/>
    <m/>
    <n v="2117"/>
    <m/>
    <m/>
    <m/>
    <m/>
    <m/>
    <m/>
    <m/>
    <m/>
    <m/>
    <m/>
    <m/>
    <s v="Banking &amp; Finance"/>
    <m/>
    <m/>
    <m/>
    <m/>
    <m/>
    <m/>
    <m/>
    <m/>
    <m/>
    <m/>
    <m/>
    <m/>
    <x v="4"/>
    <m/>
    <s v="user_tg4md7hMeDB7vzCH1Tg5t2EgpRANab8Kmif9bBN5ohq"/>
    <s v="Talha Shaikh"/>
    <m/>
    <m/>
    <s v="September"/>
    <s v="Cold Call"/>
    <m/>
    <m/>
    <m/>
    <m/>
    <m/>
    <m/>
    <s v="2022-05-16 11:07:20.933000+00:00"/>
    <s v="2022-10-20 10:14:49.885000+00:00"/>
    <s v="GMC"/>
  </r>
  <r>
    <s v="Kashif Ahmad"/>
    <n v="128815"/>
    <s v="INR"/>
    <n v="0"/>
    <s v="7/26/22"/>
    <s v="Sales"/>
    <s v="stat_1hn9nRJaLbI53NxPuSQgo90kRpbpKsFlwN4oEGNUTdO"/>
    <s v="Lost"/>
    <n v="0"/>
    <s v="OpportunityStatusType.Lost"/>
    <s v="cont_hdFabiqcKQRd2Z1V4nXn3PpEEqthCqJ0MsXG9BacINE"/>
    <s v="Neeti"/>
    <s v="GMC"/>
    <s v="lead_9QEMTt4kYWk34AtKdhc1TerAdTA4hfhuR60kSUU9Ut6"/>
    <s v="APPENDD DIGITAL SOLUTIONS LLP"/>
    <s v="Daya Gowda"/>
    <s v="user_LKRhV6rhcBe0uL8u70UUGeDjbMupuho4TaiAOCbT7HT"/>
    <s v="Kashif Ahmad"/>
    <s v="2022-05-27 06:35:20.049000+00:00"/>
    <s v="2022-07-26 17:02:25.563000+00:00"/>
    <m/>
    <s v="Pune"/>
    <m/>
    <s v="2020-08-20 10:25:20+00:00"/>
    <m/>
    <n v="26"/>
    <m/>
    <m/>
    <m/>
    <m/>
    <m/>
    <m/>
    <m/>
    <m/>
    <m/>
    <m/>
    <m/>
    <s v="Professional Services"/>
    <m/>
    <m/>
    <m/>
    <m/>
    <m/>
    <m/>
    <m/>
    <m/>
    <m/>
    <m/>
    <m/>
    <m/>
    <x v="3"/>
    <m/>
    <s v="user_encRk5bIEFN6ZA11h4WH2AdZTiZpogLSlMIaj0E30SZ"/>
    <s v="Daya Gowda"/>
    <m/>
    <m/>
    <s v="July"/>
    <s v="Existing Account"/>
    <m/>
    <m/>
    <m/>
    <m/>
    <m/>
    <m/>
    <s v="2020-12-06 09:47:16.006000+00:00"/>
    <s v="2022-07-27 08:00:49.589000+00:00"/>
    <m/>
  </r>
  <r>
    <s v="Sreenivas Hatti"/>
    <n v="500000"/>
    <s v="INR"/>
    <n v="0"/>
    <s v="8/31/22"/>
    <s v="Sales"/>
    <s v="stat_kcR4fZg7TU7jjk1jAVua3qGLRS4J5uFayEjK5j02wtv"/>
    <s v="Unqualified"/>
    <n v="0"/>
    <s v="OpportunityStatusType.Lost"/>
    <m/>
    <m/>
    <s v="GMC-fresh with 1+5 coverage"/>
    <s v="lead_a4CK3TsYEUrZY0MWZHniuborn4M5T9QOwCftbo4v62A"/>
    <s v="Longtail Sourcing India Pvt Ltd (Fresh)"/>
    <s v="Bharti Bankey"/>
    <s v="user_JjaNBsxmUKBROYZvEahyXgec466W5jQa2pL0NUZ81Lb"/>
    <s v="Sreenivas Hatti"/>
    <s v="2022-05-31 11:11:41.553000+00:00"/>
    <s v="2022-07-26 14:24:58.877000+00:00"/>
    <m/>
    <s v="Bangalore"/>
    <m/>
    <s v="2022-05-26 11:55:42+00:00"/>
    <m/>
    <n v="50"/>
    <m/>
    <m/>
    <m/>
    <m/>
    <m/>
    <m/>
    <m/>
    <s v="ORGANIC_SEARCH"/>
    <m/>
    <m/>
    <m/>
    <m/>
    <m/>
    <m/>
    <m/>
    <m/>
    <m/>
    <m/>
    <m/>
    <m/>
    <m/>
    <m/>
    <m/>
    <m/>
    <x v="3"/>
    <m/>
    <s v="user_aM3WaaSUQQmaNnsm9l2FQRVWUEr8RN2ZdXzsuQUalQ3"/>
    <s v="Bharti Bankey"/>
    <m/>
    <m/>
    <m/>
    <s v="Inbound"/>
    <s v="Inbound via website"/>
    <m/>
    <s v="Employee Count 100"/>
    <m/>
    <m/>
    <m/>
    <s v="2022-05-26 11:57:12.459000+00:00"/>
    <s v="2022-07-26 14:24:58.929000+00:00"/>
    <m/>
  </r>
  <r>
    <s v="Sreenivas Hatti"/>
    <n v="1500000"/>
    <s v="INR"/>
    <n v="0"/>
    <s v="7/30/22"/>
    <s v="Sales"/>
    <s v="stat_kcR4fZg7TU7jjk1jAVua3qGLRS4J5uFayEjK5j02wtv"/>
    <s v="Unqualified"/>
    <n v="0"/>
    <s v="OpportunityStatusType.Lost"/>
    <m/>
    <m/>
    <s v="GMC/GPA"/>
    <s v="lead_92tPX2JAGgVgbVdBgRDEAPvx1u2XDYzkkRvuReXxRxW"/>
    <s v="LBD NARAYAN NETHRALAYA PRIVATE LIMITED"/>
    <s v="Vikas Raj"/>
    <s v="user_JjaNBsxmUKBROYZvEahyXgec466W5jQa2pL0NUZ81Lb"/>
    <s v="Sreenivas Hatti"/>
    <s v="2022-07-04 10:03:59.152000+00:00"/>
    <s v="2022-07-26 14:25:22.897000+00:00"/>
    <m/>
    <s v="Bangalore"/>
    <m/>
    <m/>
    <m/>
    <n v="120"/>
    <m/>
    <m/>
    <m/>
    <m/>
    <m/>
    <m/>
    <m/>
    <m/>
    <m/>
    <m/>
    <m/>
    <s v="Health, Wellness &amp; Fitness"/>
    <m/>
    <m/>
    <m/>
    <m/>
    <m/>
    <m/>
    <m/>
    <m/>
    <m/>
    <m/>
    <m/>
    <m/>
    <x v="7"/>
    <m/>
    <m/>
    <m/>
    <m/>
    <m/>
    <s v="July"/>
    <s v="Cold Call"/>
    <m/>
    <m/>
    <m/>
    <m/>
    <m/>
    <m/>
    <s v="2022-07-04 10:00:25.157000+00:00"/>
    <s v="2022-09-12 13:19:30.596000+00:00"/>
    <m/>
  </r>
  <r>
    <s v="Vikas Gupta"/>
    <n v="2500000"/>
    <s v="INR"/>
    <n v="0"/>
    <d v="2022-08-08T00:00:00"/>
    <s v="Sales"/>
    <s v="stat_1hn9nRJaLbI53NxPuSQgo90kRpbpKsFlwN4oEGNUTdO"/>
    <s v="Lost"/>
    <n v="0"/>
    <s v="OpportunityStatusType.Lost"/>
    <s v="cont_DjRh2wquaijd1nSV3K3cVX2YeZwVPfatEBduWr2DsOg"/>
    <s v="Manoj Gurkhe"/>
    <s v="The client has used us for the quotes."/>
    <s v="lead_o46PCtRDr9sJIqEPAVzoWjOydISoRNj6uNdIIfVvJ5O"/>
    <s v="Shinhan Bank"/>
    <s v="Aditya Binani"/>
    <s v="user_lccnw70UrYzjPcbxrA5N9qp8LF1vx6aP08yPEdeU06P"/>
    <s v="Vikas Gupta"/>
    <s v="2022-07-11 07:41:24.459000+00:00"/>
    <s v="2022-07-26 13:39:33.225000+00:00"/>
    <m/>
    <s v="Mumbai"/>
    <m/>
    <m/>
    <m/>
    <n v="600"/>
    <m/>
    <m/>
    <m/>
    <m/>
    <m/>
    <m/>
    <m/>
    <m/>
    <m/>
    <m/>
    <m/>
    <s v="Banking &amp; Finance"/>
    <m/>
    <m/>
    <m/>
    <m/>
    <m/>
    <m/>
    <m/>
    <m/>
    <m/>
    <m/>
    <m/>
    <m/>
    <x v="23"/>
    <m/>
    <s v="user_g5Yw4Z4XnIbmcGhJO80vdtFdd5ElcDlgYO3q8l82ODn"/>
    <s v="Aditya Binani"/>
    <m/>
    <m/>
    <s v="July"/>
    <s v="Cold Call"/>
    <s v="Naukri.com"/>
    <m/>
    <s v="Prateek Wadhwa"/>
    <m/>
    <m/>
    <m/>
    <s v="2022-06-02 06:05:20.955000+00:00"/>
    <s v="2022-10-10 02:50:30.055000+00:00"/>
    <m/>
  </r>
  <r>
    <s v="Sreenivas Hatti"/>
    <n v="800000"/>
    <s v="INR"/>
    <n v="0"/>
    <s v="7/31/22"/>
    <s v="Sales"/>
    <s v="stat_kcR4fZg7TU7jjk1jAVua3qGLRS4J5uFayEjK5j02wtv"/>
    <s v="Unqualified"/>
    <n v="0"/>
    <s v="OpportunityStatusType.Lost"/>
    <m/>
    <m/>
    <s v="GMC (Renewal)"/>
    <s v="lead_XN6PN9JXLWRC9AmXun0N15kA7aHcdlEF30zhH8x3L0a"/>
    <s v="NATURAL CAPSULES LIMITED"/>
    <s v="Pranav Kenjale"/>
    <s v="user_JjaNBsxmUKBROYZvEahyXgec466W5jQa2pL0NUZ81Lb"/>
    <s v="Sreenivas Hatti"/>
    <s v="2022-07-04 10:11:33.854000+00:00"/>
    <s v="2022-07-26 14:22:03.575000+00:00"/>
    <m/>
    <s v="Bangalore"/>
    <m/>
    <m/>
    <m/>
    <n v="114"/>
    <m/>
    <m/>
    <m/>
    <m/>
    <m/>
    <m/>
    <m/>
    <m/>
    <m/>
    <m/>
    <m/>
    <s v="Manufacturing"/>
    <m/>
    <m/>
    <m/>
    <m/>
    <m/>
    <m/>
    <m/>
    <m/>
    <m/>
    <m/>
    <m/>
    <m/>
    <x v="30"/>
    <m/>
    <s v="user_x9AtbGLhDmWYC9XAmYdfwBt9yiXbgMhBuZpIoFuN8Cd"/>
    <s v="Pranav Kenjale"/>
    <m/>
    <m/>
    <s v="July"/>
    <s v="Cold Call"/>
    <s v="Mr. E"/>
    <m/>
    <m/>
    <m/>
    <m/>
    <m/>
    <s v="2022-04-19 08:55:42.744000+00:00"/>
    <s v="2022-09-08 09:57:53.293000+00:00"/>
    <m/>
  </r>
  <r>
    <s v="Vikas Gupta"/>
    <n v="125000"/>
    <s v="INR"/>
    <n v="0"/>
    <s v="7/27/22"/>
    <s v="Sales"/>
    <s v="stat_1hn9nRJaLbI53NxPuSQgo90kRpbpKsFlwN4oEGNUTdO"/>
    <s v="Lost"/>
    <n v="0"/>
    <s v="OpportunityStatusType.Lost"/>
    <m/>
    <m/>
    <s v="The client has used us for the quotes."/>
    <s v="lead_o46PCtRDr9sJIqEPAVzoWjOydISoRNj6uNdIIfVvJ5O"/>
    <s v="Shinhan Bank"/>
    <s v="Aditya Binani"/>
    <s v="user_lccnw70UrYzjPcbxrA5N9qp8LF1vx6aP08yPEdeU06P"/>
    <s v="Vikas Gupta"/>
    <s v="2022-07-08 12:05:23.791000+00:00"/>
    <s v="2022-07-26 13:39:14.476000+00:00"/>
    <m/>
    <s v="Mumbai"/>
    <m/>
    <m/>
    <m/>
    <n v="600"/>
    <m/>
    <m/>
    <m/>
    <m/>
    <m/>
    <m/>
    <m/>
    <m/>
    <m/>
    <m/>
    <m/>
    <s v="Banking &amp; Finance"/>
    <m/>
    <m/>
    <m/>
    <m/>
    <m/>
    <m/>
    <m/>
    <m/>
    <m/>
    <m/>
    <m/>
    <m/>
    <x v="23"/>
    <m/>
    <s v="user_g5Yw4Z4XnIbmcGhJO80vdtFdd5ElcDlgYO3q8l82ODn"/>
    <s v="Aditya Binani"/>
    <m/>
    <m/>
    <s v="July"/>
    <s v="Cold Call"/>
    <s v="Naukri.com"/>
    <m/>
    <s v="Prateek Wadhwa"/>
    <m/>
    <m/>
    <m/>
    <s v="2022-06-02 06:05:20.955000+00:00"/>
    <s v="2022-10-10 02:50:30.055000+00:00"/>
    <m/>
  </r>
  <r>
    <s v="Manish Balpande"/>
    <n v="900000"/>
    <s v="INR"/>
    <n v="0"/>
    <s v="7/29/22"/>
    <s v="Sales"/>
    <s v="stat_1hn9nRJaLbI53NxPuSQgo90kRpbpKsFlwN4oEGNUTdO"/>
    <s v="Lost"/>
    <n v="0"/>
    <s v="OpportunityStatusType.Lost"/>
    <s v="cont_NaYpH7f2Yk5nf3BwtGK5Tr0D53nalq0wlCoeQYavMzb"/>
    <s v="Gunjan Rahi"/>
    <s v="They are closing directly with ICICI"/>
    <s v="lead_9FxSN9YhXduYzAW9cVfrRWMWlR01p3wyC1xZ0NySe6k"/>
    <s v="Miko"/>
    <s v="Sarvesh Pawar"/>
    <s v="user_8jx3L2CDfrbzNnwYUv6Plfha6VxaSGsqcbTXR3sIBZi"/>
    <s v="Manish Balpande"/>
    <s v="2022-04-22 10:57:56.965000+00:00"/>
    <s v="2022-07-26 12:40:03.922000+00:00"/>
    <m/>
    <s v="Mumbai"/>
    <m/>
    <s v="2022-04-21 15:00:00+00:00"/>
    <m/>
    <n v="204"/>
    <m/>
    <m/>
    <m/>
    <m/>
    <m/>
    <m/>
    <m/>
    <s v="PAID_SOCIAL"/>
    <m/>
    <m/>
    <m/>
    <s v="Manufacturing"/>
    <m/>
    <m/>
    <m/>
    <m/>
    <m/>
    <m/>
    <m/>
    <m/>
    <m/>
    <m/>
    <m/>
    <m/>
    <x v="5"/>
    <m/>
    <s v="user_A8KOTZADnUtEQOLt4nSLAmteNStuGh80js75RYjrXVt"/>
    <s v="Sarvesh Pawar"/>
    <m/>
    <m/>
    <s v="July"/>
    <s v="Gated Content; Inbound"/>
    <s v="Lusha"/>
    <m/>
    <s v="Employee Engagement Handbook"/>
    <m/>
    <s v="IDG Capital, Mankind Pharma, Chiratae Ventures, IIFL Finance, Aroa Ventures"/>
    <m/>
    <s v="2021-12-09 09:17:37.996000+00:00"/>
    <s v="2022-09-08 05:20:58.449000+00:00"/>
    <s v="GMC"/>
  </r>
  <r>
    <s v="Prasoon Mishra"/>
    <n v="15000000"/>
    <s v="INR"/>
    <n v="0"/>
    <d v="2022-01-08T00:00:00"/>
    <s v="Sales"/>
    <s v="stat_kcR4fZg7TU7jjk1jAVua3qGLRS4J5uFayEjK5j02wtv"/>
    <s v="Unqualified"/>
    <n v="0"/>
    <s v="OpportunityStatusType.Lost"/>
    <s v="cont_GaZqRZC81MdvAzp8Ce30GY7f3Lj5kUBoHZ0orh0y2bb"/>
    <s v="Jitender Kumar Garg"/>
    <m/>
    <s v="lead_IYkkXTUkX4sw9Ij8mOv2RfnIQpGxZ5UoCmRLRR6odIh"/>
    <s v="Uflex Ltd"/>
    <s v="Sarvesh Pawar"/>
    <s v="user_RYbBTp8BVWNa7ppiOz6QVJMGK0exHsFmc5uCLn34ODZ"/>
    <s v="Prasoon Mishra"/>
    <s v="2022-06-28 09:06:00.820000+00:00"/>
    <s v="2022-07-26 11:56:07.643000+00:00"/>
    <m/>
    <s v="Noida"/>
    <m/>
    <m/>
    <m/>
    <n v="4500"/>
    <m/>
    <m/>
    <m/>
    <m/>
    <m/>
    <m/>
    <m/>
    <m/>
    <m/>
    <m/>
    <m/>
    <s v="Manufacturing"/>
    <m/>
    <m/>
    <m/>
    <m/>
    <m/>
    <m/>
    <m/>
    <m/>
    <m/>
    <m/>
    <m/>
    <m/>
    <x v="3"/>
    <m/>
    <s v="user_A8KOTZADnUtEQOLt4nSLAmteNStuGh80js75RYjrXVt"/>
    <s v="Sarvesh Pawar"/>
    <m/>
    <m/>
    <s v="July; March"/>
    <s v="Gated Content"/>
    <m/>
    <m/>
    <s v="Downloaded the guide: Employee Wellness Handbook"/>
    <m/>
    <m/>
    <m/>
    <s v="2021-12-10 15:59:54.511000+00:00"/>
    <s v="2022-10-10 11:41:23.358000+00:00"/>
    <s v="GTL"/>
  </r>
  <r>
    <s v="Vikas Gupta"/>
    <n v="15000000"/>
    <s v="INR"/>
    <n v="0"/>
    <s v="7/27/22"/>
    <s v="Sales"/>
    <s v="stat_1hn9nRJaLbI53NxPuSQgo90kRpbpKsFlwN4oEGNUTdO"/>
    <s v="Lost"/>
    <n v="0"/>
    <s v="OpportunityStatusType.Lost"/>
    <m/>
    <m/>
    <s v="The client has used us for the quotes."/>
    <s v="lead_o46PCtRDr9sJIqEPAVzoWjOydISoRNj6uNdIIfVvJ5O"/>
    <s v="Shinhan Bank"/>
    <s v="Aditya Binani"/>
    <s v="user_lccnw70UrYzjPcbxrA5N9qp8LF1vx6aP08yPEdeU06P"/>
    <s v="Vikas Gupta"/>
    <s v="2022-07-08 10:39:57.923000+00:00"/>
    <s v="2022-07-26 13:38:56.313000+00:00"/>
    <m/>
    <s v="Mumbai"/>
    <m/>
    <m/>
    <m/>
    <n v="600"/>
    <m/>
    <m/>
    <m/>
    <m/>
    <m/>
    <m/>
    <m/>
    <m/>
    <m/>
    <m/>
    <m/>
    <s v="Banking &amp; Finance"/>
    <m/>
    <m/>
    <m/>
    <m/>
    <m/>
    <m/>
    <m/>
    <m/>
    <m/>
    <m/>
    <m/>
    <m/>
    <x v="23"/>
    <m/>
    <s v="user_g5Yw4Z4XnIbmcGhJO80vdtFdd5ElcDlgYO3q8l82ODn"/>
    <s v="Aditya Binani"/>
    <m/>
    <m/>
    <s v="July"/>
    <s v="Cold Call"/>
    <s v="Naukri.com"/>
    <m/>
    <s v="Prateek Wadhwa"/>
    <m/>
    <m/>
    <m/>
    <s v="2022-06-02 06:05:20.955000+00:00"/>
    <s v="2022-10-10 02:50:30.055000+00:00"/>
    <m/>
  </r>
  <r>
    <s v="Prasoon Mishra"/>
    <n v="500000"/>
    <s v="INR"/>
    <n v="0"/>
    <d v="2022-01-08T00:00:00"/>
    <s v="Sales"/>
    <s v="stat_kcR4fZg7TU7jjk1jAVua3qGLRS4J5uFayEjK5j02wtv"/>
    <s v="Unqualified"/>
    <n v="0"/>
    <s v="OpportunityStatusType.Lost"/>
    <s v="cont_GaZqRZC81MdvAzp8Ce30GY7f3Lj5kUBoHZ0orh0y2bb"/>
    <s v="Jitender Kumar Garg"/>
    <m/>
    <s v="lead_IYkkXTUkX4sw9Ij8mOv2RfnIQpGxZ5UoCmRLRR6odIh"/>
    <s v="Uflex Ltd"/>
    <s v="Sarvesh Pawar"/>
    <s v="user_RYbBTp8BVWNa7ppiOz6QVJMGK0exHsFmc5uCLn34ODZ"/>
    <s v="Prasoon Mishra"/>
    <s v="2022-06-28 09:05:13.315000+00:00"/>
    <s v="2022-07-26 11:55:59.773000+00:00"/>
    <m/>
    <s v="Noida"/>
    <m/>
    <m/>
    <m/>
    <n v="4500"/>
    <m/>
    <m/>
    <m/>
    <m/>
    <m/>
    <m/>
    <m/>
    <m/>
    <m/>
    <m/>
    <m/>
    <s v="Manufacturing"/>
    <m/>
    <m/>
    <m/>
    <m/>
    <m/>
    <m/>
    <m/>
    <m/>
    <m/>
    <m/>
    <m/>
    <m/>
    <x v="3"/>
    <m/>
    <s v="user_A8KOTZADnUtEQOLt4nSLAmteNStuGh80js75RYjrXVt"/>
    <s v="Sarvesh Pawar"/>
    <m/>
    <m/>
    <s v="July; March"/>
    <s v="Gated Content"/>
    <m/>
    <m/>
    <s v="Downloaded the guide: Employee Wellness Handbook"/>
    <m/>
    <m/>
    <m/>
    <s v="2021-12-10 15:59:54.511000+00:00"/>
    <s v="2022-10-10 11:41:23.358000+00:00"/>
    <s v="GPA"/>
  </r>
  <r>
    <s v="Tejas Kulkarni"/>
    <n v="500000"/>
    <s v="INR"/>
    <n v="0"/>
    <s v="7/19/22"/>
    <s v="Sales"/>
    <s v="stat_kcR4fZg7TU7jjk1jAVua3qGLRS4J5uFayEjK5j02wtv"/>
    <s v="Unqualified"/>
    <n v="0"/>
    <s v="OpportunityStatusType.Lost"/>
    <s v="cont_Y097qZf7AlDovRVZWdlNXPRpAaUlzYMBhks3fKWSthn"/>
    <s v="Aliya Sidish"/>
    <m/>
    <s v="lead_Yf3aDUH9sJF5YVNcEm6WsAoYmBIfWr6p1jcPtmzmJ2k"/>
    <s v="onesingleview"/>
    <s v="Prateek Wadhwa"/>
    <s v="user_kbtBHYtBjVDNyI72HTF6C1SCvC7yVBiA6OrBOy3t96U"/>
    <s v="Tejas Kulkarni"/>
    <s v="2022-06-03 07:10:50.988000+00:00"/>
    <s v="2022-07-26 11:43:20.023000+00:00"/>
    <m/>
    <s v="Hyderabad"/>
    <m/>
    <m/>
    <m/>
    <n v="10"/>
    <m/>
    <m/>
    <m/>
    <m/>
    <m/>
    <m/>
    <m/>
    <m/>
    <m/>
    <m/>
    <m/>
    <s v="Banking &amp; Finance"/>
    <m/>
    <m/>
    <m/>
    <m/>
    <m/>
    <m/>
    <m/>
    <m/>
    <m/>
    <m/>
    <m/>
    <m/>
    <x v="8"/>
    <m/>
    <s v="user_FdWFezbLzkYQcGsBUsjZO25nr2poK2nRbqV47Rs5Kfm"/>
    <s v="Prateek Wadhwa"/>
    <m/>
    <m/>
    <s v="July"/>
    <m/>
    <m/>
    <m/>
    <s v="Lead Magnet Lead"/>
    <m/>
    <m/>
    <m/>
    <s v="2021-08-29 20:08:21.121000+00:00"/>
    <s v="2022-09-20 13:02:57.765000+00:00"/>
    <s v="GMC"/>
  </r>
  <r>
    <s v="Sonal Paithankar"/>
    <n v="5000000"/>
    <s v="INR"/>
    <n v="0"/>
    <d v="2022-10-08T00:00:00"/>
    <s v="Sales"/>
    <s v="stat_kcR4fZg7TU7jjk1jAVua3qGLRS4J5uFayEjK5j02wtv"/>
    <s v="Unqualified"/>
    <n v="0"/>
    <s v="OpportunityStatusType.Lost"/>
    <m/>
    <m/>
    <s v="GMC"/>
    <s v="lead_KbVaYakYtOwgHYKiMRZweKNAwUfOS8wtMm5yDmDjQWm"/>
    <s v="Velocis Systems"/>
    <s v="Aditya Binani"/>
    <s v="user_Iwn6da5WKkZqwUySK0oUuCb72pFP5WEm4zAb92ijqFe"/>
    <s v="Sonal Paithankar"/>
    <s v="2022-05-30 09:38:30.104000+00:00"/>
    <s v="2022-07-26 10:39:12.945000+00:00"/>
    <m/>
    <s v="Delhi"/>
    <m/>
    <m/>
    <m/>
    <n v="1735"/>
    <m/>
    <m/>
    <m/>
    <m/>
    <m/>
    <m/>
    <m/>
    <m/>
    <m/>
    <m/>
    <m/>
    <s v="IT Services &amp; IT Consulting; Others"/>
    <m/>
    <m/>
    <m/>
    <m/>
    <m/>
    <m/>
    <m/>
    <m/>
    <m/>
    <m/>
    <m/>
    <m/>
    <x v="4"/>
    <m/>
    <s v="user_g5Yw4Z4XnIbmcGhJO80vdtFdd5ElcDlgYO3q8l82ODn"/>
    <s v="Aditya Binani"/>
    <m/>
    <m/>
    <s v="August"/>
    <s v="Cold Call"/>
    <s v="Naukri.com"/>
    <m/>
    <m/>
    <m/>
    <m/>
    <m/>
    <s v="2022-01-31 05:10:30.680000+00:00"/>
    <s v="2022-10-20 10:25:41.284000+00:00"/>
    <m/>
  </r>
  <r>
    <s v="Anshum Naithani"/>
    <n v="1500000"/>
    <s v="INR"/>
    <n v="0"/>
    <s v="9/15/22"/>
    <s v="Sales"/>
    <s v="stat_kcR4fZg7TU7jjk1jAVua3qGLRS4J5uFayEjK5j02wtv"/>
    <s v="Unqualified"/>
    <n v="0"/>
    <s v="OpportunityStatusType.Lost"/>
    <s v="cont_irC0t68lAMF12B3pd8Y27Gp67h5yuEXEJCuECgafwrA"/>
    <s v="Milind Patil"/>
    <s v="GPA ren"/>
    <s v="lead_enhNq9C7z8ILJpZ1iWHKF4woGZqrLfti3rooHXSnmrN"/>
    <s v="Bureau Veritas Group"/>
    <s v="Gauri Jori"/>
    <s v="user_GL8PBiV4pvzsQLVHSdZLeMQAQcGjCvLkffg486DHfZJ"/>
    <s v="Anshum Naithani"/>
    <s v="2022-07-15 10:37:02.123000+00:00"/>
    <s v="2022-07-26 10:38:52.821000+00:00"/>
    <m/>
    <s v="Mumbai"/>
    <m/>
    <m/>
    <m/>
    <n v="3548"/>
    <m/>
    <m/>
    <m/>
    <m/>
    <m/>
    <m/>
    <m/>
    <m/>
    <m/>
    <m/>
    <m/>
    <s v="Renewables &amp; Environment"/>
    <m/>
    <m/>
    <m/>
    <m/>
    <m/>
    <m/>
    <m/>
    <m/>
    <m/>
    <m/>
    <m/>
    <m/>
    <x v="5"/>
    <m/>
    <s v="user_5YHA1ZU4iP896lD1YJehdJcMx7ZEgWCpulT4T2c3pJ3"/>
    <s v="Gauri Jori"/>
    <m/>
    <m/>
    <s v="January; July; March; October; September"/>
    <s v="Cold Call; Gated Content"/>
    <s v="Naukri.com"/>
    <m/>
    <s v="Vaccine inbound"/>
    <m/>
    <m/>
    <m/>
    <s v="2021-05-05 17:46:27.291000+00:00"/>
    <s v="2022-10-14 07:41:10.825000+00:00"/>
    <m/>
  </r>
  <r>
    <s v="Sonal Paithankar"/>
    <n v="2500000"/>
    <s v="INR"/>
    <n v="0"/>
    <d v="2022-10-08T00:00:00"/>
    <s v="Sales"/>
    <s v="stat_kcR4fZg7TU7jjk1jAVua3qGLRS4J5uFayEjK5j02wtv"/>
    <s v="Unqualified"/>
    <n v="0"/>
    <s v="OpportunityStatusType.Lost"/>
    <m/>
    <m/>
    <s v="GTL"/>
    <s v="lead_KbVaYakYtOwgHYKiMRZweKNAwUfOS8wtMm5yDmDjQWm"/>
    <s v="Velocis Systems"/>
    <s v="Aditya Binani"/>
    <s v="user_Iwn6da5WKkZqwUySK0oUuCb72pFP5WEm4zAb92ijqFe"/>
    <s v="Sonal Paithankar"/>
    <s v="2022-05-30 09:38:45.432000+00:00"/>
    <s v="2022-07-26 10:39:01.034000+00:00"/>
    <m/>
    <s v="Delhi"/>
    <m/>
    <m/>
    <m/>
    <n v="1735"/>
    <m/>
    <m/>
    <m/>
    <m/>
    <m/>
    <m/>
    <m/>
    <m/>
    <m/>
    <m/>
    <m/>
    <s v="IT Services &amp; IT Consulting; Others"/>
    <m/>
    <m/>
    <m/>
    <m/>
    <m/>
    <m/>
    <m/>
    <m/>
    <m/>
    <m/>
    <m/>
    <m/>
    <x v="4"/>
    <m/>
    <s v="user_g5Yw4Z4XnIbmcGhJO80vdtFdd5ElcDlgYO3q8l82ODn"/>
    <s v="Aditya Binani"/>
    <m/>
    <m/>
    <s v="August"/>
    <s v="Cold Call"/>
    <s v="Naukri.com"/>
    <m/>
    <m/>
    <m/>
    <m/>
    <m/>
    <s v="2022-01-31 05:10:30.680000+00:00"/>
    <s v="2022-10-20 10:25:41.284000+00:00"/>
    <m/>
  </r>
  <r>
    <s v="Sonal Paithankar"/>
    <n v="200000"/>
    <s v="INR"/>
    <n v="0"/>
    <d v="2022-10-08T00:00:00"/>
    <s v="Sales"/>
    <s v="stat_kcR4fZg7TU7jjk1jAVua3qGLRS4J5uFayEjK5j02wtv"/>
    <s v="Unqualified"/>
    <n v="0"/>
    <s v="OpportunityStatusType.Lost"/>
    <m/>
    <m/>
    <s v="GPA"/>
    <s v="lead_KbVaYakYtOwgHYKiMRZweKNAwUfOS8wtMm5yDmDjQWm"/>
    <s v="Velocis Systems"/>
    <s v="Aditya Binani"/>
    <s v="user_Iwn6da5WKkZqwUySK0oUuCb72pFP5WEm4zAb92ijqFe"/>
    <s v="Sonal Paithankar"/>
    <s v="2022-05-30 09:39:05.733000+00:00"/>
    <s v="2022-07-26 10:38:53.315000+00:00"/>
    <m/>
    <s v="Delhi"/>
    <m/>
    <m/>
    <m/>
    <n v="1735"/>
    <m/>
    <m/>
    <m/>
    <m/>
    <m/>
    <m/>
    <m/>
    <m/>
    <m/>
    <m/>
    <m/>
    <s v="IT Services &amp; IT Consulting; Others"/>
    <m/>
    <m/>
    <m/>
    <m/>
    <m/>
    <m/>
    <m/>
    <m/>
    <m/>
    <m/>
    <m/>
    <m/>
    <x v="4"/>
    <m/>
    <s v="user_g5Yw4Z4XnIbmcGhJO80vdtFdd5ElcDlgYO3q8l82ODn"/>
    <s v="Aditya Binani"/>
    <m/>
    <m/>
    <s v="August"/>
    <s v="Cold Call"/>
    <s v="Naukri.com"/>
    <m/>
    <m/>
    <m/>
    <m/>
    <m/>
    <s v="2022-01-31 05:10:30.680000+00:00"/>
    <s v="2022-10-20 10:25:41.284000+00:00"/>
    <m/>
  </r>
  <r>
    <s v="Omkar Ghate"/>
    <n v="100000"/>
    <s v="INR"/>
    <n v="0"/>
    <d v="2022-08-08T00:00:00"/>
    <s v="Sales"/>
    <s v="stat_kcR4fZg7TU7jjk1jAVua3qGLRS4J5uFayEjK5j02wtv"/>
    <s v="Unqualified"/>
    <n v="0"/>
    <s v="OpportunityStatusType.Lost"/>
    <s v="cont_pbdYn04Abm2VQj2ScvcUFzlC1FqNFcSC66alJN8tmFh"/>
    <s v="Preeja S"/>
    <s v="Nathan Ark Software - GMC Ren"/>
    <s v="lead_NK6lbk9sFivKwlCjxZhs6lmNxqzVG9O2OzLgfYtlLRR"/>
    <s v="MACHINTEL SYSTEMS PRIVATE LIMITED"/>
    <s v="Trupti Suryavanshi"/>
    <s v="user_9SBRjyF0n4iWuhUdqRyQkFhl2J4uyNKhFWvvJEvunX8"/>
    <s v="Omkar Ghate"/>
    <s v="2022-07-22 11:04:10.030000+00:00"/>
    <s v="2022-07-26 09:56:12.266000+00:00"/>
    <m/>
    <s v="Pune"/>
    <m/>
    <m/>
    <m/>
    <n v="263"/>
    <m/>
    <m/>
    <m/>
    <m/>
    <m/>
    <m/>
    <m/>
    <m/>
    <m/>
    <m/>
    <m/>
    <s v="Digital Marketing &amp; Advertising"/>
    <m/>
    <m/>
    <m/>
    <m/>
    <m/>
    <m/>
    <m/>
    <m/>
    <m/>
    <m/>
    <m/>
    <m/>
    <x v="10"/>
    <m/>
    <s v="user_L8E6IFhq6UCzKLHa45LUUTZCznDuyDwFrGaEp9DXiUM"/>
    <s v="Trupti Suryavanshi"/>
    <m/>
    <m/>
    <s v="June"/>
    <s v="Gated Content"/>
    <s v="Naukri.com"/>
    <m/>
    <s v="Employee Wellness Handbook"/>
    <m/>
    <m/>
    <m/>
    <s v="2022-01-07 05:56:43.289000+00:00"/>
    <s v="2022-09-08 11:28:06.862000+00:00"/>
    <s v="GMC"/>
  </r>
  <r>
    <s v="Sreenivas Hatti"/>
    <n v="100000"/>
    <s v="INR"/>
    <n v="0"/>
    <s v="7/31/22"/>
    <s v="Sales"/>
    <s v="stat_kcR4fZg7TU7jjk1jAVua3qGLRS4J5uFayEjK5j02wtv"/>
    <s v="Unqualified"/>
    <n v="0"/>
    <s v="OpportunityStatusType.Lost"/>
    <s v="cont_OKHfOshgHMba7jfNEwkLIPJPGVoAxDZBMuEowcOCu4Z"/>
    <s v="Kantharaju"/>
    <s v="GPA - July 31st"/>
    <s v="lead_f05PaWe89PcsHMe5tO3vkYrqSEUhPe270yU9E6z8IXI"/>
    <s v="Bal Pharma"/>
    <s v="Daya Gowda"/>
    <s v="user_JjaNBsxmUKBROYZvEahyXgec466W5jQa2pL0NUZ81Lb"/>
    <s v="Sreenivas Hatti"/>
    <s v="2022-07-04 10:06:48.562000+00:00"/>
    <s v="2022-07-26 10:07:48.382000+00:00"/>
    <m/>
    <s v="Bangalore"/>
    <m/>
    <m/>
    <m/>
    <n v="768"/>
    <m/>
    <m/>
    <m/>
    <m/>
    <m/>
    <m/>
    <m/>
    <m/>
    <m/>
    <m/>
    <m/>
    <s v="Manufacturing"/>
    <s v="The Orientals Insurance co"/>
    <m/>
    <m/>
    <m/>
    <m/>
    <m/>
    <m/>
    <m/>
    <m/>
    <m/>
    <m/>
    <m/>
    <x v="8"/>
    <m/>
    <s v="user_ojX3B6giQCeKnOjqd4gdwXUl0CqqHMXNORvxR6POXn6"/>
    <s v="Abhishek Chauhan"/>
    <m/>
    <m/>
    <s v="July; September"/>
    <s v="Cold Call"/>
    <m/>
    <m/>
    <m/>
    <m/>
    <m/>
    <m/>
    <s v="2022-04-19 08:55:35.653000+00:00"/>
    <s v="2022-10-13 07:43:54.382000+00:00"/>
    <m/>
  </r>
  <r>
    <s v="Omkar Ghate"/>
    <n v="50000"/>
    <s v="INR"/>
    <n v="0"/>
    <d v="2022-08-08T00:00:00"/>
    <s v="Sales"/>
    <s v="stat_kcR4fZg7TU7jjk1jAVua3qGLRS4J5uFayEjK5j02wtv"/>
    <s v="Unqualified"/>
    <n v="0"/>
    <s v="OpportunityStatusType.Lost"/>
    <s v="cont_pbdYn04Abm2VQj2ScvcUFzlC1FqNFcSC66alJN8tmFh"/>
    <s v="Preeja S"/>
    <s v="Machintel Systems P. L. - GPA ren"/>
    <s v="lead_NK6lbk9sFivKwlCjxZhs6lmNxqzVG9O2OzLgfYtlLRR"/>
    <s v="MACHINTEL SYSTEMS PRIVATE LIMITED"/>
    <s v="Trupti Suryavanshi"/>
    <s v="user_9SBRjyF0n4iWuhUdqRyQkFhl2J4uyNKhFWvvJEvunX8"/>
    <s v="Omkar Ghate"/>
    <s v="2022-07-22 11:03:15.285000+00:00"/>
    <s v="2022-07-26 09:56:03.257000+00:00"/>
    <m/>
    <s v="Pune"/>
    <m/>
    <m/>
    <m/>
    <n v="263"/>
    <m/>
    <m/>
    <m/>
    <m/>
    <m/>
    <m/>
    <m/>
    <m/>
    <m/>
    <m/>
    <m/>
    <s v="Digital Marketing &amp; Advertising"/>
    <m/>
    <m/>
    <m/>
    <m/>
    <m/>
    <m/>
    <m/>
    <m/>
    <m/>
    <m/>
    <m/>
    <m/>
    <x v="10"/>
    <m/>
    <s v="user_L8E6IFhq6UCzKLHa45LUUTZCznDuyDwFrGaEp9DXiUM"/>
    <s v="Trupti Suryavanshi"/>
    <m/>
    <m/>
    <s v="June"/>
    <s v="Gated Content"/>
    <s v="Naukri.com"/>
    <m/>
    <s v="Employee Wellness Handbook"/>
    <m/>
    <m/>
    <m/>
    <s v="2022-01-07 05:56:43.289000+00:00"/>
    <s v="2022-09-08 11:28:06.862000+00:00"/>
    <s v="GPA"/>
  </r>
  <r>
    <s v="Omkar Ghate"/>
    <n v="480704"/>
    <s v="INR"/>
    <n v="0"/>
    <s v="7/15/22"/>
    <s v="Sales"/>
    <s v="stat_kcR4fZg7TU7jjk1jAVua3qGLRS4J5uFayEjK5j02wtv"/>
    <s v="Unqualified"/>
    <n v="0"/>
    <s v="OpportunityStatusType.Lost"/>
    <m/>
    <m/>
    <m/>
    <s v="lead_8JpT9LCJyd0QUAhApcldhDE2cpI8NhEh92XDTKWad4N"/>
    <s v="SRtekBox"/>
    <s v="Satyajit Chati"/>
    <s v="user_9SBRjyF0n4iWuhUdqRyQkFhl2J4uyNKhFWvvJEvunX8"/>
    <s v="Omkar Ghate"/>
    <s v="2022-05-13 08:05:05.692000+00:00"/>
    <s v="2022-07-26 09:09:13.721000+00:00"/>
    <m/>
    <s v="Bangalore"/>
    <m/>
    <s v="2021-06-11 13:21:43+00:00"/>
    <m/>
    <n v="110"/>
    <m/>
    <m/>
    <m/>
    <m/>
    <m/>
    <m/>
    <m/>
    <m/>
    <m/>
    <m/>
    <m/>
    <m/>
    <m/>
    <m/>
    <m/>
    <m/>
    <m/>
    <m/>
    <m/>
    <m/>
    <m/>
    <m/>
    <m/>
    <m/>
    <x v="3"/>
    <m/>
    <s v="user_5IQTpX6DsnoeoDfxqzqojpVoQLXPh68nhDjLS5ETjYj"/>
    <s v="Satyajit Chati"/>
    <m/>
    <m/>
    <s v="July"/>
    <s v="Inbound"/>
    <s v="Inbound via website"/>
    <m/>
    <s v="Employee Count 50"/>
    <m/>
    <m/>
    <m/>
    <s v="2021-06-11 13:23:44.271000+00:00"/>
    <s v="2022-09-27 04:50:14.777000+00:00"/>
    <m/>
  </r>
  <r>
    <s v="Omkar Ghate"/>
    <n v="1800000"/>
    <s v="INR"/>
    <n v="0"/>
    <d v="2022-08-08T00:00:00"/>
    <s v="Sales"/>
    <s v="stat_kcR4fZg7TU7jjk1jAVua3qGLRS4J5uFayEjK5j02wtv"/>
    <s v="Unqualified"/>
    <n v="0"/>
    <s v="OpportunityStatusType.Lost"/>
    <s v="cont_pbdYn04Abm2VQj2ScvcUFzlC1FqNFcSC66alJN8tmFh"/>
    <s v="Preeja S"/>
    <s v="Machintel Systems P. L. - GMC Renewal"/>
    <s v="lead_NK6lbk9sFivKwlCjxZhs6lmNxqzVG9O2OzLgfYtlLRR"/>
    <s v="MACHINTEL SYSTEMS PRIVATE LIMITED"/>
    <s v="Trupti Suryavanshi"/>
    <s v="user_9SBRjyF0n4iWuhUdqRyQkFhl2J4uyNKhFWvvJEvunX8"/>
    <s v="Omkar Ghate"/>
    <s v="2022-07-22 11:02:32.788000+00:00"/>
    <s v="2022-07-26 09:55:41.226000+00:00"/>
    <m/>
    <s v="Pune"/>
    <m/>
    <m/>
    <m/>
    <n v="263"/>
    <m/>
    <m/>
    <m/>
    <m/>
    <m/>
    <m/>
    <m/>
    <m/>
    <m/>
    <m/>
    <m/>
    <s v="Digital Marketing &amp; Advertising"/>
    <m/>
    <m/>
    <m/>
    <m/>
    <m/>
    <m/>
    <m/>
    <m/>
    <m/>
    <m/>
    <m/>
    <m/>
    <x v="10"/>
    <m/>
    <s v="user_L8E6IFhq6UCzKLHa45LUUTZCznDuyDwFrGaEp9DXiUM"/>
    <s v="Trupti Suryavanshi"/>
    <m/>
    <m/>
    <s v="June"/>
    <s v="Gated Content"/>
    <s v="Naukri.com"/>
    <m/>
    <s v="Employee Wellness Handbook"/>
    <m/>
    <m/>
    <m/>
    <s v="2022-01-07 05:56:43.289000+00:00"/>
    <s v="2022-09-08 11:28:06.862000+00:00"/>
    <s v="GMC"/>
  </r>
  <r>
    <s v="Omkar Ghate"/>
    <n v="600000"/>
    <s v="INR"/>
    <n v="0"/>
    <s v="8/31/22"/>
    <s v="Sales"/>
    <s v="stat_kcR4fZg7TU7jjk1jAVua3qGLRS4J5uFayEjK5j02wtv"/>
    <s v="Unqualified"/>
    <n v="0"/>
    <s v="OpportunityStatusType.Lost"/>
    <m/>
    <m/>
    <m/>
    <s v="lead_Y8FGvwFWLZwpILQEzqKHq1tnHAx5bkdO9MpWx42jiz2"/>
    <s v="mamasaheb khandge school"/>
    <s v="Prajakta Sahastrabudhe"/>
    <s v="user_9SBRjyF0n4iWuhUdqRyQkFhl2J4uyNKhFWvvJEvunX8"/>
    <s v="Omkar Ghate"/>
    <s v="2022-06-04 07:45:26.688000+00:00"/>
    <s v="2022-07-26 09:07:42.735000+00:00"/>
    <m/>
    <s v="Pune"/>
    <m/>
    <m/>
    <m/>
    <n v="500"/>
    <m/>
    <m/>
    <m/>
    <m/>
    <m/>
    <m/>
    <m/>
    <m/>
    <m/>
    <m/>
    <m/>
    <s v="Education"/>
    <m/>
    <m/>
    <m/>
    <m/>
    <m/>
    <m/>
    <m/>
    <m/>
    <m/>
    <m/>
    <m/>
    <m/>
    <x v="11"/>
    <m/>
    <s v="user_6hRQhcoLhZEDUBYaw3vS7rv6T5582sGfXq4jNRqTfUU"/>
    <s v="Aishwarya Nyayadhish"/>
    <m/>
    <m/>
    <m/>
    <s v="Cold Call"/>
    <m/>
    <m/>
    <m/>
    <m/>
    <m/>
    <m/>
    <s v="2022-06-04 07:44:30.118000+00:00"/>
    <s v="2022-08-30 06:57:11.505000+00:00"/>
    <m/>
  </r>
  <r>
    <s v="Chetan Kumar"/>
    <n v="1500000"/>
    <s v="INR"/>
    <n v="0"/>
    <s v="7/27/22"/>
    <s v="Sales"/>
    <s v="stat_kcR4fZg7TU7jjk1jAVua3qGLRS4J5uFayEjK5j02wtv"/>
    <s v="Unqualified"/>
    <n v="0"/>
    <s v="OpportunityStatusType.Lost"/>
    <m/>
    <m/>
    <s v="GMC Renewal"/>
    <s v="lead_EERqMJHpsGhP9CEDnw5RldFMEahXVhoxubX2BQYH0Ro"/>
    <s v="Eurobond"/>
    <s v="Pranav Kenjale"/>
    <s v="user_hAuUqCTCw5r4tCUrswIWPSW7LJ1XIBbttZVmJkxmzGq"/>
    <s v="Chetan Kumar"/>
    <s v="2022-06-09 11:55:02.070000+00:00"/>
    <s v="2022-07-26 08:05:54.430000+00:00"/>
    <m/>
    <s v="Mumbai"/>
    <m/>
    <s v="2021-04-20 05:20:37+00:00"/>
    <m/>
    <n v="119"/>
    <m/>
    <m/>
    <m/>
    <m/>
    <m/>
    <m/>
    <m/>
    <s v="PAID_SOCIAL"/>
    <m/>
    <m/>
    <m/>
    <s v="Others"/>
    <m/>
    <m/>
    <m/>
    <m/>
    <m/>
    <m/>
    <m/>
    <m/>
    <m/>
    <m/>
    <m/>
    <m/>
    <x v="3"/>
    <m/>
    <s v="user_x9AtbGLhDmWYC9XAmYdfwBt9yiXbgMhBuZpIoFuN8Cd"/>
    <s v="Pranav Kenjale"/>
    <s v="Anjali Nishu"/>
    <m/>
    <s v="July"/>
    <s v="Gated Content; Inbound"/>
    <s v="Inbound via website"/>
    <m/>
    <s v="Vaccine inbound"/>
    <m/>
    <m/>
    <m/>
    <s v="2021-04-20 05:21:48.340000+00:00"/>
    <s v="2022-08-17 05:19:21.510000+00:00"/>
    <m/>
  </r>
  <r>
    <s v="Sreenivas Hatti"/>
    <n v="1000000"/>
    <s v="INR"/>
    <n v="0"/>
    <d v="2022-11-07T00:00:00"/>
    <s v="Sales"/>
    <s v="stat_kcR4fZg7TU7jjk1jAVua3qGLRS4J5uFayEjK5j02wtv"/>
    <s v="Unqualified"/>
    <n v="0"/>
    <s v="OpportunityStatusType.Lost"/>
    <s v="cont_2s9rH4onuxNNUZpcbJcDMzS4D0wUBo4IIbtwrygiq7W"/>
    <s v="Vardararaja Varada"/>
    <s v="GMC Aug Renewal"/>
    <s v="lead_Dgj00hljoGLzgQ6lodMOxJSDCMtm7pWz5Ul5oJXEI0O"/>
    <s v="Hombale Group"/>
    <s v="Vikas Raj"/>
    <s v="user_JjaNBsxmUKBROYZvEahyXgec466W5jQa2pL0NUZ81Lb"/>
    <s v="Sreenivas Hatti"/>
    <s v="2022-07-11 05:23:10.815000+00:00"/>
    <s v="2022-07-26 08:34:39.576000+00:00"/>
    <m/>
    <s v="Bangalore"/>
    <m/>
    <m/>
    <m/>
    <n v="101"/>
    <m/>
    <m/>
    <m/>
    <m/>
    <m/>
    <m/>
    <m/>
    <m/>
    <m/>
    <m/>
    <m/>
    <s v="Construction &amp; Real Estate"/>
    <m/>
    <m/>
    <m/>
    <m/>
    <m/>
    <m/>
    <m/>
    <m/>
    <m/>
    <m/>
    <m/>
    <m/>
    <x v="6"/>
    <m/>
    <s v="user_BtmkQ6xvtDyCMLstiH7YmmQURsFQdjarGcnSBd9UgEk"/>
    <s v="Vikas Raj"/>
    <m/>
    <m/>
    <s v="August"/>
    <s v="Cold Call"/>
    <m/>
    <m/>
    <m/>
    <m/>
    <m/>
    <m/>
    <s v="2022-04-19 08:55:34.601000+00:00"/>
    <s v="2022-09-25 14:20:16.673000+00:00"/>
    <m/>
  </r>
  <r>
    <s v="Sreenivas Hatti"/>
    <n v="1000000"/>
    <s v="INR"/>
    <n v="0"/>
    <d v="2022-08-07T00:00:00"/>
    <s v="Sales"/>
    <s v="stat_kcR4fZg7TU7jjk1jAVua3qGLRS4J5uFayEjK5j02wtv"/>
    <s v="Unqualified"/>
    <n v="0"/>
    <s v="OpportunityStatusType.Lost"/>
    <m/>
    <m/>
    <s v="GMC Renewal July, call him on 8 June for timing conformation."/>
    <s v="lead_Dgj00hljoGLzgQ6lodMOxJSDCMtm7pWz5Ul5oJXEI0O"/>
    <s v="Hombale Group"/>
    <s v="Vikas Raj"/>
    <s v="user_JjaNBsxmUKBROYZvEahyXgec466W5jQa2pL0NUZ81Lb"/>
    <s v="Sreenivas Hatti"/>
    <s v="2022-07-04 09:47:46.410000+00:00"/>
    <s v="2022-07-26 08:34:43.501000+00:00"/>
    <m/>
    <s v="Bangalore"/>
    <m/>
    <m/>
    <m/>
    <n v="101"/>
    <m/>
    <m/>
    <m/>
    <m/>
    <m/>
    <m/>
    <m/>
    <m/>
    <m/>
    <m/>
    <m/>
    <s v="Construction &amp; Real Estate"/>
    <m/>
    <m/>
    <m/>
    <m/>
    <m/>
    <m/>
    <m/>
    <m/>
    <m/>
    <m/>
    <m/>
    <m/>
    <x v="6"/>
    <m/>
    <s v="user_BtmkQ6xvtDyCMLstiH7YmmQURsFQdjarGcnSBd9UgEk"/>
    <s v="Vikas Raj"/>
    <m/>
    <m/>
    <s v="August"/>
    <s v="Cold Call"/>
    <m/>
    <m/>
    <m/>
    <m/>
    <m/>
    <m/>
    <s v="2022-04-19 08:55:34.601000+00:00"/>
    <s v="2022-09-25 14:20:16.673000+00:00"/>
    <m/>
  </r>
  <r>
    <s v="Vivek Singh"/>
    <n v="300000"/>
    <s v="INR"/>
    <n v="0"/>
    <s v="7/26/22"/>
    <s v="Sales"/>
    <s v="stat_kcR4fZg7TU7jjk1jAVua3qGLRS4J5uFayEjK5j02wtv"/>
    <s v="Unqualified"/>
    <n v="0"/>
    <s v="OpportunityStatusType.Lost"/>
    <s v="cont_7YlkyvitmXkXF1TA4rtwBt7gY9SPaUZTPYhm1SU2Eun"/>
    <s v="Nayana Hegde"/>
    <m/>
    <s v="lead_RlWDnw7ezOVQmuGQHfW52VZTTBPV6ENVklrP1WG0dW6"/>
    <s v="Cloudthing India Pvt Ltd"/>
    <s v="Sarvesh Pawar"/>
    <s v="user_6dalmZ7hmWD47jhCVGdU1SSEcFMsz9rWtW2jPORgJvj"/>
    <s v="Vivek Singh"/>
    <s v="2022-07-07 09:23:29.777000+00:00"/>
    <s v="2022-07-26 07:45:17.293000+00:00"/>
    <m/>
    <s v="Bangalore"/>
    <m/>
    <m/>
    <m/>
    <n v="200"/>
    <m/>
    <m/>
    <m/>
    <m/>
    <m/>
    <m/>
    <m/>
    <s v="PAID_SOCIAL"/>
    <m/>
    <m/>
    <m/>
    <m/>
    <s v="United India Insurance company"/>
    <m/>
    <m/>
    <m/>
    <m/>
    <m/>
    <m/>
    <m/>
    <m/>
    <m/>
    <m/>
    <m/>
    <x v="3"/>
    <m/>
    <s v="user_A8KOTZADnUtEQOLt4nSLAmteNStuGh80js75RYjrXVt"/>
    <s v="Sarvesh Pawar"/>
    <m/>
    <m/>
    <s v="July"/>
    <s v="Gated Content"/>
    <m/>
    <s v="3 lacs"/>
    <s v="Employee Wellness Handbook"/>
    <m/>
    <m/>
    <s v="Medi Assist"/>
    <s v="2022-03-25 12:09:59.399000+00:00"/>
    <s v="2022-08-02 10:42:27.660000+00:00"/>
    <s v="Covid"/>
  </r>
  <r>
    <s v="Sreenivas Hatti"/>
    <n v="1000000"/>
    <s v="INR"/>
    <n v="0"/>
    <s v="7/30/22"/>
    <s v="Sales"/>
    <s v="stat_kcR4fZg7TU7jjk1jAVua3qGLRS4J5uFayEjK5j02wtv"/>
    <s v="Unqualified"/>
    <n v="0"/>
    <s v="OpportunityStatusType.Lost"/>
    <s v="cont_pgL1Sxib3nIS9ijD3fvCUvcHi61WN2y2d1yU37IaZ7T"/>
    <s v="Maya Unnikrishnan"/>
    <s v="GMC"/>
    <s v="lead_xqCtd11Se2dr78oCaW4ze9zQ9musUWvU9jNH6MUL5bH"/>
    <s v="BORQS Software Solutions"/>
    <s v="Daya Gowda"/>
    <s v="user_JjaNBsxmUKBROYZvEahyXgec466W5jQa2pL0NUZ81Lb"/>
    <s v="Sreenivas Hatti"/>
    <s v="2022-05-16 12:41:44.718000+00:00"/>
    <s v="2022-07-26 07:55:35.958000+00:00"/>
    <m/>
    <s v="Bangalore"/>
    <m/>
    <m/>
    <m/>
    <n v="185"/>
    <m/>
    <m/>
    <m/>
    <m/>
    <m/>
    <m/>
    <m/>
    <m/>
    <m/>
    <m/>
    <m/>
    <s v="IT Services &amp; IT Consulting"/>
    <m/>
    <m/>
    <m/>
    <m/>
    <m/>
    <m/>
    <m/>
    <m/>
    <m/>
    <m/>
    <m/>
    <m/>
    <x v="6"/>
    <m/>
    <s v="user_encRk5bIEFN6ZA11h4WH2AdZTiZpogLSlMIaj0E30SZ"/>
    <s v="Daya Gowda"/>
    <m/>
    <m/>
    <s v="July"/>
    <s v="Cold Call"/>
    <m/>
    <m/>
    <m/>
    <m/>
    <m/>
    <m/>
    <s v="2022-05-06 10:48:26.407000+00:00"/>
    <s v="2022-07-26 07:55:36.007000+00:00"/>
    <m/>
  </r>
  <r>
    <s v="Abhiroop Ganguly"/>
    <n v="300000"/>
    <s v="INR"/>
    <n v="0"/>
    <s v="7/31/22"/>
    <s v="Sales"/>
    <s v="stat_kcR4fZg7TU7jjk1jAVua3qGLRS4J5uFayEjK5j02wtv"/>
    <s v="Unqualified"/>
    <n v="0"/>
    <s v="OpportunityStatusType.Lost"/>
    <s v="cont_HY9YRsH9xd2dH2cKO1NvXOyb42Nth4ZY9MTNo8DcmND"/>
    <s v="Swapnil Rane"/>
    <s v="Loop Membership"/>
    <s v="lead_VVxWfa1K7gnB6dkSWHtm3gp1GT3pKmxv0TT8Dd5TZfl"/>
    <s v="Systems Plus transformations"/>
    <s v="Gauri Jori"/>
    <s v="user_U27GK6WjhLhUhi1EDKXV57xMpn8n8DMIOjci1q3UReZ"/>
    <s v="Abhiroop Ganguly"/>
    <s v="2022-05-11 12:33:47.417000+00:00"/>
    <s v="2022-07-26 08:01:41.502000+00:00"/>
    <m/>
    <s v="Pune"/>
    <m/>
    <s v="2020-08-14 08:05:16+00:00"/>
    <m/>
    <n v="407"/>
    <m/>
    <m/>
    <m/>
    <m/>
    <m/>
    <m/>
    <m/>
    <m/>
    <m/>
    <m/>
    <m/>
    <s v="IT Services &amp; IT Consulting"/>
    <m/>
    <m/>
    <m/>
    <m/>
    <m/>
    <m/>
    <m/>
    <m/>
    <m/>
    <m/>
    <m/>
    <m/>
    <x v="6"/>
    <m/>
    <s v="user_5YHA1ZU4iP896lD1YJehdJcMx7ZEgWCpulT4T2c3pJ3"/>
    <s v="Gauri Jori"/>
    <s v="Snehal Mane"/>
    <m/>
    <s v="July"/>
    <s v="Cold Call"/>
    <s v="Lusha"/>
    <m/>
    <s v="Glengarry"/>
    <m/>
    <m/>
    <m/>
    <s v="2020-12-06 09:46:31.329000+00:00"/>
    <s v="2022-10-20 12:31:28.939000+00:00"/>
    <m/>
  </r>
  <r>
    <s v="Vivek Singh"/>
    <n v="2000000"/>
    <s v="INR"/>
    <n v="0"/>
    <s v="7/26/22"/>
    <s v="Sales"/>
    <s v="stat_kcR4fZg7TU7jjk1jAVua3qGLRS4J5uFayEjK5j02wtv"/>
    <s v="Unqualified"/>
    <n v="0"/>
    <s v="OpportunityStatusType.Lost"/>
    <s v="cont_7YlkyvitmXkXF1TA4rtwBt7gY9SPaUZTPYhm1SU2Eun"/>
    <s v="Nayana Hegde"/>
    <m/>
    <s v="lead_RlWDnw7ezOVQmuGQHfW52VZTTBPV6ENVklrP1WG0dW6"/>
    <s v="Cloudthing India Pvt Ltd"/>
    <s v="Sarvesh Pawar"/>
    <s v="user_6dalmZ7hmWD47jhCVGdU1SSEcFMsz9rWtW2jPORgJvj"/>
    <s v="Vivek Singh"/>
    <s v="2022-07-07 09:22:32.594000+00:00"/>
    <s v="2022-07-26 07:45:02.287000+00:00"/>
    <m/>
    <s v="Bangalore"/>
    <m/>
    <m/>
    <m/>
    <n v="200"/>
    <m/>
    <m/>
    <m/>
    <m/>
    <m/>
    <m/>
    <m/>
    <s v="PAID_SOCIAL"/>
    <m/>
    <m/>
    <m/>
    <m/>
    <s v="United India Insurance company"/>
    <m/>
    <m/>
    <m/>
    <m/>
    <m/>
    <m/>
    <m/>
    <m/>
    <m/>
    <m/>
    <m/>
    <x v="3"/>
    <m/>
    <s v="user_A8KOTZADnUtEQOLt4nSLAmteNStuGh80js75RYjrXVt"/>
    <s v="Sarvesh Pawar"/>
    <m/>
    <m/>
    <s v="July"/>
    <s v="Gated Content"/>
    <m/>
    <s v="3 lacs"/>
    <s v="Employee Wellness Handbook"/>
    <m/>
    <m/>
    <s v="Medi Assist"/>
    <s v="2022-03-25 12:09:59.399000+00:00"/>
    <s v="2022-08-02 10:42:27.660000+00:00"/>
    <s v="GMC"/>
  </r>
  <r>
    <s v="Vivek Singh"/>
    <n v="5000000"/>
    <s v="INR"/>
    <n v="0"/>
    <s v="7/25/22"/>
    <s v="Sales"/>
    <s v="stat_1hn9nRJaLbI53NxPuSQgo90kRpbpKsFlwN4oEGNUTdO"/>
    <s v="Lost"/>
    <n v="0"/>
    <s v="OpportunityStatusType.Lost"/>
    <s v="cont_XlJNslV3efnIB9JgGGDt0v82TJBqtK9ygjqOdc6QpNH"/>
    <s v="kaleemullah"/>
    <s v="GMC - 25th July 500 employees self 1+5 stenhouse oriental tpa - mediassist adminstrative process is a pain point"/>
    <s v="lead_97JmpLGoqmzGdHs1msSBkZP2dgz3ySNA0X9hN38tEMj"/>
    <s v="Design Cafe"/>
    <s v="Daya Gowda"/>
    <s v="user_6dalmZ7hmWD47jhCVGdU1SSEcFMsz9rWtW2jPORgJvj"/>
    <s v="Vivek Singh"/>
    <s v="2022-07-12 12:24:45.446000+00:00"/>
    <s v="2022-07-26 07:44:02.977000+00:00"/>
    <m/>
    <s v="Bangalore"/>
    <m/>
    <m/>
    <m/>
    <n v="650"/>
    <m/>
    <m/>
    <m/>
    <m/>
    <m/>
    <m/>
    <m/>
    <s v="PAID_SOCIAL"/>
    <m/>
    <m/>
    <m/>
    <s v="Consumer Goods &amp; Electronics"/>
    <m/>
    <m/>
    <m/>
    <m/>
    <m/>
    <m/>
    <m/>
    <m/>
    <m/>
    <m/>
    <m/>
    <m/>
    <x v="8"/>
    <m/>
    <s v="user_encRk5bIEFN6ZA11h4WH2AdZTiZpogLSlMIaj0E30SZ"/>
    <s v="Daya Gowda"/>
    <m/>
    <m/>
    <s v="July"/>
    <s v="Cold Call; Gated Content"/>
    <m/>
    <m/>
    <s v="Employee Engagement Handbook"/>
    <m/>
    <m/>
    <m/>
    <s v="2022-04-03 18:11:14.789000+00:00"/>
    <s v="2022-09-30 04:50:13.845000+00:00"/>
    <m/>
  </r>
  <r>
    <s v="Vivek Singh"/>
    <n v="75000"/>
    <s v="INR"/>
    <n v="0"/>
    <s v="7/26/22"/>
    <s v="Sales"/>
    <s v="stat_kcR4fZg7TU7jjk1jAVua3qGLRS4J5uFayEjK5j02wtv"/>
    <s v="Unqualified"/>
    <n v="0"/>
    <s v="OpportunityStatusType.Lost"/>
    <s v="cont_7YlkyvitmXkXF1TA4rtwBt7gY9SPaUZTPYhm1SU2Eun"/>
    <s v="Nayana Hegde"/>
    <m/>
    <s v="lead_RlWDnw7ezOVQmuGQHfW52VZTTBPV6ENVklrP1WG0dW6"/>
    <s v="Cloudthing India Pvt Ltd"/>
    <s v="Sarvesh Pawar"/>
    <s v="user_6dalmZ7hmWD47jhCVGdU1SSEcFMsz9rWtW2jPORgJvj"/>
    <s v="Vivek Singh"/>
    <s v="2022-07-07 09:22:59.787000+00:00"/>
    <s v="2022-07-26 07:45:11.244000+00:00"/>
    <m/>
    <s v="Bangalore"/>
    <m/>
    <m/>
    <m/>
    <n v="200"/>
    <m/>
    <m/>
    <m/>
    <m/>
    <m/>
    <m/>
    <m/>
    <s v="PAID_SOCIAL"/>
    <m/>
    <m/>
    <m/>
    <m/>
    <s v="United India Insurance company"/>
    <m/>
    <m/>
    <m/>
    <m/>
    <m/>
    <m/>
    <m/>
    <m/>
    <m/>
    <m/>
    <m/>
    <x v="3"/>
    <m/>
    <s v="user_A8KOTZADnUtEQOLt4nSLAmteNStuGh80js75RYjrXVt"/>
    <s v="Sarvesh Pawar"/>
    <m/>
    <m/>
    <s v="July"/>
    <s v="Gated Content"/>
    <m/>
    <s v="3 lacs"/>
    <s v="Employee Wellness Handbook"/>
    <m/>
    <m/>
    <s v="Medi Assist"/>
    <s v="2022-03-25 12:09:59.399000+00:00"/>
    <s v="2022-08-02 10:42:27.660000+00:00"/>
    <s v="GPA"/>
  </r>
  <r>
    <s v="Manish Balpande"/>
    <n v="45653"/>
    <s v="INR"/>
    <n v="100"/>
    <s v="7/26/22"/>
    <s v="Sales"/>
    <s v="stat_OZRiD1474QRJIpvnjHCZfiIvKcVD6mIKSSTzg8SwDVx"/>
    <s v="Won- Payment Completed"/>
    <n v="1"/>
    <s v="OpportunityStatusType.Won"/>
    <s v="cont_gj1Khy5di7KsIx3QJYREMeuyIGT2rtvP5Fd9FUmgxC8"/>
    <s v="Sonia"/>
    <m/>
    <s v="lead_BkpcouX2A2ITTGCznsg4gjibmjzwF0rqTim7vLuKu2m"/>
    <s v="Insight Print Communications"/>
    <s v="Sarvesh Pawar"/>
    <s v="user_8jx3L2CDfrbzNnwYUv6Plfha6VxaSGsqcbTXR3sIBZi"/>
    <s v="Manish Balpande"/>
    <s v="2022-07-25 08:05:38.613000+00:00"/>
    <s v="2022-07-26 04:52:00.772000+00:00"/>
    <m/>
    <s v="Delhi"/>
    <m/>
    <m/>
    <m/>
    <n v="161"/>
    <m/>
    <m/>
    <m/>
    <m/>
    <m/>
    <m/>
    <m/>
    <m/>
    <m/>
    <m/>
    <m/>
    <s v="Others"/>
    <m/>
    <m/>
    <m/>
    <m/>
    <m/>
    <m/>
    <m/>
    <m/>
    <m/>
    <m/>
    <m/>
    <m/>
    <x v="3"/>
    <m/>
    <s v="user_A8KOTZADnUtEQOLt4nSLAmteNStuGh80js75RYjrXVt"/>
    <s v="Sarvesh Pawar"/>
    <s v="Snehal Mane"/>
    <m/>
    <s v="July; May"/>
    <s v="Gated Content"/>
    <m/>
    <m/>
    <s v="Downloaded the guide: Employee Wellness Handbook"/>
    <m/>
    <m/>
    <m/>
    <s v="2021-12-16 05:17:30.381000+00:00"/>
    <s v="2022-10-17 06:26:02.553000+00:00"/>
    <s v="GPA"/>
  </r>
  <r>
    <s v="Vivek Singh"/>
    <n v="100000"/>
    <s v="INR"/>
    <n v="0"/>
    <s v="7/25/22"/>
    <s v="Sales"/>
    <s v="stat_1hn9nRJaLbI53NxPuSQgo90kRpbpKsFlwN4oEGNUTdO"/>
    <s v="Lost"/>
    <n v="0"/>
    <s v="OpportunityStatusType.Lost"/>
    <s v="cont_XlJNslV3efnIB9JgGGDt0v82TJBqtK9ygjqOdc6QpNH"/>
    <s v="kaleemullah"/>
    <s v="GPA"/>
    <s v="lead_97JmpLGoqmzGdHs1msSBkZP2dgz3ySNA0X9hN38tEMj"/>
    <s v="Design Cafe"/>
    <s v="Daya Gowda"/>
    <s v="user_6dalmZ7hmWD47jhCVGdU1SSEcFMsz9rWtW2jPORgJvj"/>
    <s v="Vivek Singh"/>
    <s v="2022-07-13 13:23:40.018000+00:00"/>
    <s v="2022-07-26 07:43:28.251000+00:00"/>
    <m/>
    <s v="Bangalore"/>
    <m/>
    <m/>
    <m/>
    <n v="650"/>
    <m/>
    <m/>
    <m/>
    <m/>
    <m/>
    <m/>
    <m/>
    <s v="PAID_SOCIAL"/>
    <m/>
    <m/>
    <m/>
    <s v="Consumer Goods &amp; Electronics"/>
    <m/>
    <m/>
    <m/>
    <m/>
    <m/>
    <m/>
    <m/>
    <m/>
    <m/>
    <m/>
    <m/>
    <m/>
    <x v="8"/>
    <m/>
    <s v="user_encRk5bIEFN6ZA11h4WH2AdZTiZpogLSlMIaj0E30SZ"/>
    <s v="Daya Gowda"/>
    <m/>
    <m/>
    <s v="July"/>
    <s v="Cold Call; Gated Content"/>
    <m/>
    <m/>
    <s v="Employee Engagement Handbook"/>
    <m/>
    <m/>
    <m/>
    <s v="2022-04-03 18:11:14.789000+00:00"/>
    <s v="2022-09-30 04:50:13.845000+00:00"/>
    <m/>
  </r>
  <r>
    <s v="Pooja Gawas"/>
    <n v="6000000"/>
    <s v="INR"/>
    <n v="0"/>
    <s v="7/29/22"/>
    <s v="Sales"/>
    <s v="stat_kcR4fZg7TU7jjk1jAVua3qGLRS4J5uFayEjK5j02wtv"/>
    <s v="Unqualified"/>
    <n v="0"/>
    <s v="OpportunityStatusType.Lost"/>
    <s v="cont_YXCuBq74LcB2xgcA8L7ZWjPHUur8HPob7ArWFXfxY9E"/>
    <s v="Akkshhey Sud"/>
    <s v="Spoke to Akkshhey - Still collating data. Also unsure what the renewal date is. Hence unqualified."/>
    <s v="lead_S6vg5P7p9D3XO3u8VeydT4DwbEIzwcgdWP5GVsrgruM"/>
    <s v="iSON Xperiences"/>
    <s v="Ankita Pingale"/>
    <s v="user_KLETV1op4MIjvKQ12xGsWi23CuPjDE6PT29nwG6T3MY"/>
    <s v="Pooja Gawas"/>
    <s v="2022-07-14 11:50:41.326000+00:00"/>
    <s v="2022-07-26 07:30:42.512000+00:00"/>
    <m/>
    <s v="Pune"/>
    <m/>
    <m/>
    <m/>
    <n v="600"/>
    <m/>
    <m/>
    <m/>
    <m/>
    <m/>
    <m/>
    <m/>
    <m/>
    <m/>
    <m/>
    <m/>
    <s v="Outsourcing and Offshoring Consulting"/>
    <m/>
    <m/>
    <m/>
    <m/>
    <m/>
    <m/>
    <m/>
    <m/>
    <m/>
    <m/>
    <m/>
    <m/>
    <x v="31"/>
    <m/>
    <s v="user_1z3bdwgjF9RILRmuQPeXXGoPhafSi1mEgyb4l5sVEvN"/>
    <s v="Ankita Pingale"/>
    <m/>
    <m/>
    <s v="April; July"/>
    <s v="Cold Call"/>
    <s v="Naukri.com"/>
    <m/>
    <m/>
    <m/>
    <m/>
    <m/>
    <s v="2022-05-30 13:17:32.193000+00:00"/>
    <s v="2022-09-01 14:08:22.200000+00:00"/>
    <s v="GMC"/>
  </r>
  <r>
    <s v="Navin Panjwani"/>
    <n v="10000"/>
    <s v="INR"/>
    <n v="0"/>
    <s v="7/31/22"/>
    <s v="Sales"/>
    <s v="stat_kcR4fZg7TU7jjk1jAVua3qGLRS4J5uFayEjK5j02wtv"/>
    <s v="Unqualified"/>
    <n v="0"/>
    <s v="OpportunityStatusType.Lost"/>
    <s v="cont_HS6UFHczRo7bDmuTeL52Bi5VxnYSERm9iTOCMgLwoDG"/>
    <s v="KUMAR B"/>
    <m/>
    <s v="lead_0yWVF4hEaElTuruAFAzWIt4CoaOY203f1F9oE3VsC32"/>
    <s v="Paloma Turning Co Pvt. Ltd"/>
    <s v="Prateek Wadhwa"/>
    <s v="user_sD3YjSs92XKUfD0OPHeo886g6tW6aCM0iUhX5VVUuJi"/>
    <s v="Navin Panjwani"/>
    <s v="2022-05-24 11:44:37.283000+00:00"/>
    <s v="2022-07-25 12:59:42.151000+00:00"/>
    <m/>
    <s v="Bangalore"/>
    <m/>
    <m/>
    <m/>
    <n v="178"/>
    <m/>
    <m/>
    <m/>
    <m/>
    <m/>
    <m/>
    <m/>
    <m/>
    <m/>
    <m/>
    <m/>
    <s v="Manufacturing"/>
    <m/>
    <m/>
    <m/>
    <m/>
    <m/>
    <m/>
    <m/>
    <m/>
    <m/>
    <m/>
    <m/>
    <m/>
    <x v="3"/>
    <m/>
    <s v="user_FdWFezbLzkYQcGsBUsjZO25nr2poK2nRbqV47Rs5Kfm"/>
    <s v="Prateek Wadhwa"/>
    <s v="Dr. Anil More"/>
    <m/>
    <s v="June"/>
    <s v="Gated Content"/>
    <m/>
    <m/>
    <s v="Employee Engagement Handbook"/>
    <m/>
    <m/>
    <m/>
    <s v="2022-05-23 03:59:18.412000+00:00"/>
    <s v="2022-08-19 07:02:34.213000+00:00"/>
    <s v="WC"/>
  </r>
  <r>
    <s v="Vikas Gupta"/>
    <n v="2000000"/>
    <s v="INR"/>
    <n v="0"/>
    <s v="7/24/22"/>
    <s v="Sales"/>
    <s v="stat_kcR4fZg7TU7jjk1jAVua3qGLRS4J5uFayEjK5j02wtv"/>
    <s v="Unqualified"/>
    <n v="0"/>
    <s v="OpportunityStatusType.Lost"/>
    <s v="cont_3VH1hjsg0M2XeEbtGFZQ9LimUrjRPT91SkVZB9uiTx6"/>
    <s v="Mr. Arun Karwa"/>
    <s v="GMC Renewal"/>
    <s v="lead_xp7XySn1wNWshjk6ilRQuVPn2Uia0IxPobJH88lizsQ"/>
    <s v="OC Specialities Chemicals Pvt.Ltd."/>
    <s v="Trupti Suryavanshi"/>
    <s v="user_lccnw70UrYzjPcbxrA5N9qp8LF1vx6aP08yPEdeU06P"/>
    <s v="Vikas Gupta"/>
    <s v="2022-04-29 10:53:28.407000+00:00"/>
    <s v="2022-07-26 03:10:10.485000+00:00"/>
    <m/>
    <s v="Mumbai"/>
    <m/>
    <m/>
    <m/>
    <n v="92"/>
    <m/>
    <m/>
    <s v="Facebook"/>
    <m/>
    <m/>
    <m/>
    <m/>
    <s v="PAID_SOCIAL"/>
    <m/>
    <m/>
    <m/>
    <s v="Chemical"/>
    <m/>
    <m/>
    <m/>
    <m/>
    <m/>
    <m/>
    <m/>
    <m/>
    <m/>
    <m/>
    <m/>
    <m/>
    <x v="15"/>
    <m/>
    <s v="user_L8E6IFhq6UCzKLHa45LUUTZCznDuyDwFrGaEp9DXiUM"/>
    <s v="Trupti Suryavanshi"/>
    <m/>
    <m/>
    <s v="July"/>
    <s v="Cold Call"/>
    <s v="My friend"/>
    <m/>
    <s v="Employee Engagement Handbook"/>
    <m/>
    <m/>
    <m/>
    <s v="2021-07-09 09:00:18.394000+00:00"/>
    <s v="2022-07-30 09:34:25.158000+00:00"/>
    <s v="GMC"/>
  </r>
  <r>
    <s v="Vikas Gupta"/>
    <n v="100000"/>
    <s v="INR"/>
    <n v="0"/>
    <s v="7/24/22"/>
    <s v="Sales"/>
    <s v="stat_kcR4fZg7TU7jjk1jAVua3qGLRS4J5uFayEjK5j02wtv"/>
    <s v="Unqualified"/>
    <n v="0"/>
    <s v="OpportunityStatusType.Lost"/>
    <s v="cont_3VH1hjsg0M2XeEbtGFZQ9LimUrjRPT91SkVZB9uiTx6"/>
    <s v="Mr. Arun Karwa"/>
    <s v="GPA Renewal"/>
    <s v="lead_xp7XySn1wNWshjk6ilRQuVPn2Uia0IxPobJH88lizsQ"/>
    <s v="OC Specialities Chemicals Pvt.Ltd."/>
    <s v="Trupti Suryavanshi"/>
    <s v="user_lccnw70UrYzjPcbxrA5N9qp8LF1vx6aP08yPEdeU06P"/>
    <s v="Vikas Gupta"/>
    <s v="2022-04-29 10:54:33.371000+00:00"/>
    <s v="2022-07-26 03:10:29.919000+00:00"/>
    <m/>
    <s v="Mumbai"/>
    <m/>
    <m/>
    <m/>
    <n v="92"/>
    <m/>
    <m/>
    <s v="Facebook"/>
    <m/>
    <m/>
    <m/>
    <m/>
    <s v="PAID_SOCIAL"/>
    <m/>
    <m/>
    <m/>
    <s v="Chemical"/>
    <m/>
    <m/>
    <m/>
    <m/>
    <m/>
    <m/>
    <m/>
    <m/>
    <m/>
    <m/>
    <m/>
    <m/>
    <x v="15"/>
    <m/>
    <s v="user_L8E6IFhq6UCzKLHa45LUUTZCznDuyDwFrGaEp9DXiUM"/>
    <s v="Trupti Suryavanshi"/>
    <m/>
    <m/>
    <s v="July"/>
    <s v="Cold Call"/>
    <s v="My friend"/>
    <m/>
    <s v="Employee Engagement Handbook"/>
    <m/>
    <m/>
    <m/>
    <s v="2021-07-09 09:00:18.394000+00:00"/>
    <s v="2022-07-30 09:34:25.158000+00:00"/>
    <s v="GPA"/>
  </r>
  <r>
    <s v="Navin Panjwani"/>
    <n v="75000"/>
    <s v="INR"/>
    <n v="0"/>
    <s v="7/31/22"/>
    <s v="Sales"/>
    <s v="stat_kcR4fZg7TU7jjk1jAVua3qGLRS4J5uFayEjK5j02wtv"/>
    <s v="Unqualified"/>
    <n v="0"/>
    <s v="OpportunityStatusType.Lost"/>
    <m/>
    <m/>
    <s v="gmc- renewal"/>
    <s v="lead_PzhjPAivD6fwqsXQupKFfG9qLgjm9rgiBMfj7V86Izh"/>
    <s v="Navidiz Software Solutions Pvt. Ltd ( Renewal,31st July )"/>
    <s v="Bharti Bankey"/>
    <s v="user_sD3YjSs92XKUfD0OPHeo886g6tW6aCM0iUhX5VVUuJi"/>
    <s v="Navin Panjwani"/>
    <s v="2022-06-28 08:23:13.395000+00:00"/>
    <s v="2022-07-25 12:53:38.485000+00:00"/>
    <m/>
    <s v="Chennai"/>
    <m/>
    <s v="2021-08-19 10:22:05+00:00"/>
    <m/>
    <n v="8"/>
    <m/>
    <m/>
    <m/>
    <m/>
    <m/>
    <m/>
    <m/>
    <m/>
    <m/>
    <m/>
    <m/>
    <s v="IT Services &amp; IT Consulting"/>
    <m/>
    <m/>
    <m/>
    <m/>
    <m/>
    <m/>
    <m/>
    <m/>
    <m/>
    <m/>
    <m/>
    <m/>
    <x v="3"/>
    <m/>
    <s v="user_aM3WaaSUQQmaNnsm9l2FQRVWUEr8RN2ZdXzsuQUalQ3"/>
    <s v="Bharti Bankey"/>
    <s v="Anjali Nishu"/>
    <m/>
    <s v="July"/>
    <s v="Inbound"/>
    <s v="Inbound via website"/>
    <m/>
    <s v="Employee Count 15"/>
    <m/>
    <m/>
    <m/>
    <s v="2021-08-19 10:24:44.165000+00:00"/>
    <s v="2022-08-23 10:05:18.485000+00:00"/>
    <m/>
  </r>
  <r>
    <s v="Navin Panjwani"/>
    <n v="20000"/>
    <s v="INR"/>
    <n v="0"/>
    <s v="7/31/22"/>
    <s v="Sales"/>
    <s v="stat_kcR4fZg7TU7jjk1jAVua3qGLRS4J5uFayEjK5j02wtv"/>
    <s v="Unqualified"/>
    <n v="0"/>
    <s v="OpportunityStatusType.Lost"/>
    <m/>
    <m/>
    <s v="GPA"/>
    <s v="lead_PzhjPAivD6fwqsXQupKFfG9qLgjm9rgiBMfj7V86Izh"/>
    <s v="Navidiz Software Solutions Pvt. Ltd ( Renewal,31st July )"/>
    <s v="Bharti Bankey"/>
    <s v="user_sD3YjSs92XKUfD0OPHeo886g6tW6aCM0iUhX5VVUuJi"/>
    <s v="Navin Panjwani"/>
    <s v="2022-07-02 05:28:21.609000+00:00"/>
    <s v="2022-07-25 12:58:35.879000+00:00"/>
    <m/>
    <s v="Chennai"/>
    <m/>
    <s v="2021-08-19 10:22:05+00:00"/>
    <m/>
    <n v="8"/>
    <m/>
    <m/>
    <m/>
    <m/>
    <m/>
    <m/>
    <m/>
    <m/>
    <m/>
    <m/>
    <m/>
    <s v="IT Services &amp; IT Consulting"/>
    <m/>
    <m/>
    <m/>
    <m/>
    <m/>
    <m/>
    <m/>
    <m/>
    <m/>
    <m/>
    <m/>
    <m/>
    <x v="3"/>
    <m/>
    <s v="user_aM3WaaSUQQmaNnsm9l2FQRVWUEr8RN2ZdXzsuQUalQ3"/>
    <s v="Bharti Bankey"/>
    <s v="Anjali Nishu"/>
    <m/>
    <s v="July"/>
    <s v="Inbound"/>
    <s v="Inbound via website"/>
    <m/>
    <s v="Employee Count 15"/>
    <m/>
    <m/>
    <m/>
    <s v="2021-08-19 10:24:44.165000+00:00"/>
    <s v="2022-08-23 10:05:18.485000+00:00"/>
    <m/>
  </r>
  <r>
    <s v="Navin Panjwani"/>
    <n v="50000"/>
    <s v="INR"/>
    <n v="0"/>
    <s v="7/31/22"/>
    <s v="Sales"/>
    <s v="stat_kcR4fZg7TU7jjk1jAVua3qGLRS4J5uFayEjK5j02wtv"/>
    <s v="Unqualified"/>
    <n v="0"/>
    <s v="OpportunityStatusType.Lost"/>
    <s v="cont_HS6UFHczRo7bDmuTeL52Bi5VxnYSERm9iTOCMgLwoDG"/>
    <s v="KUMAR B"/>
    <m/>
    <s v="lead_0yWVF4hEaElTuruAFAzWIt4CoaOY203f1F9oE3VsC32"/>
    <s v="Paloma Turning Co Pvt. Ltd"/>
    <s v="Prateek Wadhwa"/>
    <s v="user_sD3YjSs92XKUfD0OPHeo886g6tW6aCM0iUhX5VVUuJi"/>
    <s v="Navin Panjwani"/>
    <s v="2022-05-24 11:43:55.156000+00:00"/>
    <s v="2022-07-25 12:59:33.148000+00:00"/>
    <m/>
    <s v="Bangalore"/>
    <m/>
    <m/>
    <m/>
    <n v="178"/>
    <m/>
    <m/>
    <m/>
    <m/>
    <m/>
    <m/>
    <m/>
    <m/>
    <m/>
    <m/>
    <m/>
    <s v="Manufacturing"/>
    <m/>
    <m/>
    <m/>
    <m/>
    <m/>
    <m/>
    <m/>
    <m/>
    <m/>
    <m/>
    <m/>
    <m/>
    <x v="3"/>
    <m/>
    <s v="user_FdWFezbLzkYQcGsBUsjZO25nr2poK2nRbqV47Rs5Kfm"/>
    <s v="Prateek Wadhwa"/>
    <s v="Dr. Anil More"/>
    <m/>
    <s v="June"/>
    <s v="Gated Content"/>
    <m/>
    <m/>
    <s v="Employee Engagement Handbook"/>
    <m/>
    <m/>
    <m/>
    <s v="2022-05-23 03:59:18.412000+00:00"/>
    <s v="2022-08-19 07:02:34.213000+00:00"/>
    <s v="GPA"/>
  </r>
  <r>
    <s v="Vrushali Kummar"/>
    <n v="5000000"/>
    <s v="INR"/>
    <n v="0"/>
    <d v="2022-03-08T00:00:00"/>
    <s v="Sales"/>
    <s v="stat_kcR4fZg7TU7jjk1jAVua3qGLRS4J5uFayEjK5j02wtv"/>
    <s v="Unqualified"/>
    <n v="0"/>
    <s v="OpportunityStatusType.Lost"/>
    <s v="cont_DWeBqoGS0IwRr2Oyip1NbgF26mUY5oVWmBNnHBGjY02"/>
    <s v="Abhishek Belvankar"/>
    <s v="GTL (Renewal + Fresh) Current Ins: ICICI Current Broker: &quot;Apna Broker&quot;  270 (workers): Renewal 330 (staff) : Fresh 20L SI F2F Meeting in Pirangut on 15th July"/>
    <s v="lead_jr5l7vhbBqpq9w8O0EaKLNbakAGcxgj8FVxNlLMKobZ"/>
    <s v="Indo SchC6ttle Auto Parts Pvt Ltd"/>
    <s v="Pranav Kenjale"/>
    <s v="user_TZzywQwym26DjuswO479pxRhNKX152z8X1haCx2vcst"/>
    <s v="Vrushali Kummar"/>
    <s v="2022-07-14 06:59:38.954000+00:00"/>
    <s v="2022-07-25 12:23:54.581000+00:00"/>
    <m/>
    <s v="Pune"/>
    <m/>
    <m/>
    <m/>
    <n v="274"/>
    <m/>
    <m/>
    <m/>
    <m/>
    <m/>
    <m/>
    <m/>
    <s v="PAID_SOCIAL"/>
    <m/>
    <m/>
    <m/>
    <s v="Automotive"/>
    <m/>
    <m/>
    <m/>
    <m/>
    <m/>
    <m/>
    <m/>
    <m/>
    <m/>
    <m/>
    <m/>
    <m/>
    <x v="14"/>
    <m/>
    <s v="user_Jujy0sFufO9J3qwY7aNpCCnF6nFZMrfvciNEydEzhaI"/>
    <s v="Shreya Solanki"/>
    <m/>
    <m/>
    <s v="April; August"/>
    <s v="Gated Content"/>
    <s v="Naukri.com"/>
    <m/>
    <s v="Employee Engagement Handbook"/>
    <m/>
    <m/>
    <m/>
    <s v="2022-04-22 14:33:56.657000+00:00"/>
    <s v="2022-10-10 07:35:07.603000+00:00"/>
    <s v="GTL"/>
  </r>
  <r>
    <s v="Sreenivas Hatti"/>
    <n v="1000000"/>
    <s v="INR"/>
    <n v="0"/>
    <s v="8/31/22"/>
    <s v="Sales"/>
    <s v="stat_kcR4fZg7TU7jjk1jAVua3qGLRS4J5uFayEjK5j02wtv"/>
    <s v="Unqualified"/>
    <n v="0"/>
    <s v="OpportunityStatusType.Lost"/>
    <s v="cont_hJ1fdJdbi92DXDOzI4l5MHarExRzUrFR4RFiouziuz8"/>
    <s v="Gourav Maheshwari"/>
    <s v="GMC"/>
    <s v="lead_KW4PMjurRyX9yfgQW6IdWcjMynLoUSqBEeH4ZYIUDu3"/>
    <s v="Axio Biosolutions Pvt Ltd"/>
    <s v="Daya Gowda"/>
    <s v="user_JjaNBsxmUKBROYZvEahyXgec466W5jQa2pL0NUZ81Lb"/>
    <s v="Sreenivas Hatti"/>
    <s v="2022-06-07 09:32:47.642000+00:00"/>
    <s v="2022-07-25 11:23:15.462000+00:00"/>
    <m/>
    <s v="Bangalore"/>
    <m/>
    <m/>
    <m/>
    <n v="140"/>
    <m/>
    <m/>
    <m/>
    <m/>
    <m/>
    <m/>
    <m/>
    <m/>
    <m/>
    <m/>
    <m/>
    <s v="Manufacturing"/>
    <s v="Nova"/>
    <m/>
    <m/>
    <m/>
    <m/>
    <m/>
    <m/>
    <m/>
    <m/>
    <m/>
    <m/>
    <m/>
    <x v="32"/>
    <m/>
    <s v="user_encRk5bIEFN6ZA11h4WH2AdZTiZpogLSlMIaj0E30SZ"/>
    <s v="Daya Gowda"/>
    <m/>
    <m/>
    <s v="July"/>
    <s v="Cold Call"/>
    <m/>
    <m/>
    <m/>
    <m/>
    <m/>
    <m/>
    <s v="2022-04-25 19:08:41.018000+00:00"/>
    <s v="2022-09-08 08:41:27.829000+00:00"/>
    <m/>
  </r>
  <r>
    <s v="Vrushali Kummar"/>
    <n v="15000000"/>
    <s v="INR"/>
    <n v="0"/>
    <s v="7/31/22"/>
    <s v="Sales"/>
    <s v="stat_kcR4fZg7TU7jjk1jAVua3qGLRS4J5uFayEjK5j02wtv"/>
    <s v="Unqualified"/>
    <n v="0"/>
    <s v="OpportunityStatusType.Lost"/>
    <s v="cont_ukfJHOAWYrRkklj44FXqyMcbQawQER9Qyaqta90hLoI"/>
    <s v="saurabh sanyal"/>
    <s v="GTL ren for 5000 emp - partially - not enough time to get GTL quotes, will wait for the data in case he sends"/>
    <s v="lead_m3UA8eWqFVrLu7R5Qk1LjXwcQ8DXmkNmaSgaV7sfrjt"/>
    <s v="Spencer's retail"/>
    <s v="Gauri Jori"/>
    <s v="user_TZzywQwym26DjuswO479pxRhNKX152z8X1haCx2vcst"/>
    <s v="Vrushali Kummar"/>
    <s v="2022-07-15 13:10:11.812000+00:00"/>
    <s v="2022-07-25 12:22:26.433000+00:00"/>
    <m/>
    <s v="Kolkata"/>
    <m/>
    <m/>
    <m/>
    <n v="1000"/>
    <m/>
    <m/>
    <m/>
    <m/>
    <m/>
    <m/>
    <m/>
    <m/>
    <m/>
    <m/>
    <m/>
    <s v="Retail"/>
    <m/>
    <m/>
    <m/>
    <m/>
    <m/>
    <m/>
    <m/>
    <m/>
    <m/>
    <m/>
    <m/>
    <m/>
    <x v="9"/>
    <m/>
    <s v="user_5YHA1ZU4iP896lD1YJehdJcMx7ZEgWCpulT4T2c3pJ3"/>
    <s v="Gauri Jori"/>
    <m/>
    <m/>
    <s v="September"/>
    <s v="Gated Content"/>
    <s v="Naukri.com"/>
    <m/>
    <s v="Downloaded the guide: Designing employee healthcare plan"/>
    <m/>
    <m/>
    <m/>
    <s v="2021-10-04 16:56:39.567000+00:00"/>
    <s v="2022-10-10 03:09:13.468000+00:00"/>
    <m/>
  </r>
  <r>
    <s v="Manish Balpande"/>
    <n v="6000000"/>
    <s v="INR"/>
    <n v="0"/>
    <d v="2022-10-08T00:00:00"/>
    <s v="Sales"/>
    <s v="stat_kcR4fZg7TU7jjk1jAVua3qGLRS4J5uFayEjK5j02wtv"/>
    <s v="Unqualified"/>
    <n v="0"/>
    <s v="OpportunityStatusType.Lost"/>
    <s v="cont_nKgJzNuMeT5GSLg6IJleMc4HJWfXxgaXdSiY7HBBmf0"/>
    <s v="Dilip Patil"/>
    <s v="fresh GTL"/>
    <s v="lead_LS02AuPTfB7GHiqE4GDTMqewksn0zQwrkF0ZMK9qOnz"/>
    <s v="Baramati Agro Pvt Ltd (FRESH)"/>
    <s v="Gauri Jori"/>
    <s v="user_8jx3L2CDfrbzNnwYUv6Plfha6VxaSGsqcbTXR3sIBZi"/>
    <s v="Manish Balpande"/>
    <s v="2022-06-29 12:31:43.800000+00:00"/>
    <s v="2022-07-25 09:01:28.998000+00:00"/>
    <m/>
    <s v="Pune"/>
    <m/>
    <m/>
    <m/>
    <n v="3500"/>
    <m/>
    <m/>
    <m/>
    <m/>
    <m/>
    <m/>
    <m/>
    <s v="PAID_SOCIAL"/>
    <m/>
    <m/>
    <m/>
    <s v="Food &amp; Beverages"/>
    <m/>
    <m/>
    <m/>
    <m/>
    <m/>
    <m/>
    <m/>
    <m/>
    <m/>
    <m/>
    <m/>
    <m/>
    <x v="13"/>
    <m/>
    <s v="user_5YHA1ZU4iP896lD1YJehdJcMx7ZEgWCpulT4T2c3pJ3"/>
    <s v="Gauri Jori"/>
    <s v="Anjali Nishu"/>
    <m/>
    <s v="August"/>
    <s v="Cold Call; Gated Content"/>
    <m/>
    <m/>
    <s v="Essential HR Policies"/>
    <m/>
    <m/>
    <m/>
    <s v="2022-03-08 05:49:09.853000+00:00"/>
    <s v="2022-09-28 18:09:07.559000+00:00"/>
    <m/>
  </r>
  <r>
    <s v="Tejas Kulkarni"/>
    <n v="500000"/>
    <s v="INR"/>
    <n v="50"/>
    <s v="9/30/22"/>
    <s v="Sales"/>
    <s v="stat_Bh0lNV2usJkCLD6fjWneAqpmASEbmvomDaal7U02FV1"/>
    <s v="Demo Scheduled"/>
    <n v="0"/>
    <s v="OpportunityStatusType.Active"/>
    <s v="cont_1ZvpYfpgHrlOuW4Q19BygtZV4X5gAdVRfRL3OWmK7GE"/>
    <s v="Jitendra Rath"/>
    <s v="GMC - Fresh Policy"/>
    <s v="lead_P6uni03SUNwfGpKDVixajQm98eAipdMV1UaN9HruG5Z"/>
    <s v="kanalytics"/>
    <s v="Shreenath Bhat"/>
    <s v="user_vMd4rmcrSbjykdyL2J7rrYn84SWdcNc5FKligrmItPw"/>
    <s v="Shreenath Bhat"/>
    <s v="2022-07-25 11:05:33.912000+00:00"/>
    <s v="2022-07-25 11:09:04.182000+00:00"/>
    <m/>
    <s v="Mumbai"/>
    <m/>
    <m/>
    <m/>
    <n v="101"/>
    <m/>
    <m/>
    <m/>
    <m/>
    <m/>
    <m/>
    <m/>
    <m/>
    <m/>
    <m/>
    <m/>
    <s v="Others"/>
    <m/>
    <m/>
    <m/>
    <m/>
    <m/>
    <m/>
    <m/>
    <m/>
    <m/>
    <m/>
    <m/>
    <m/>
    <x v="5"/>
    <m/>
    <s v="user_vMd4rmcrSbjykdyL2J7rrYn84SWdcNc5FKligrmItPw"/>
    <s v="Shreenath Bhat"/>
    <m/>
    <m/>
    <m/>
    <s v="Cold Call"/>
    <s v="Mr. E"/>
    <m/>
    <m/>
    <m/>
    <m/>
    <m/>
    <s v="2022-05-23 07:04:05.762000+00:00"/>
    <s v="2022-09-26 10:52:36.842000+00:00"/>
    <s v="GMC"/>
  </r>
  <r>
    <s v="Satyam Tiwari"/>
    <n v="110330"/>
    <s v="INR"/>
    <n v="100"/>
    <s v="7/25/22"/>
    <s v="Sales"/>
    <s v="stat_OZRiD1474QRJIpvnjHCZfiIvKcVD6mIKSSTzg8SwDVx"/>
    <s v="Won- Payment Completed"/>
    <n v="1"/>
    <s v="OpportunityStatusType.Won"/>
    <m/>
    <m/>
    <s v="GMC-Fresh"/>
    <s v="lead_H45L8xQ4exaamZJa11DnZr3Awvy11lWj4pTMf1ZEB2d"/>
    <s v="Funbook (Fresh)"/>
    <s v="Bharti Bankey"/>
    <s v="user_2YgShwgjLNI4FjAqgE9PtKsdIaGh919JGcFG919fe5B"/>
    <s v="Satyam Tiwari"/>
    <s v="2022-06-28 08:21:54.094000+00:00"/>
    <s v="2022-07-25 09:40:34.339000+00:00"/>
    <m/>
    <s v="Other Tamil Nadu"/>
    <m/>
    <s v="2022-05-13 04:35:33+00:00"/>
    <m/>
    <n v="7"/>
    <m/>
    <m/>
    <m/>
    <m/>
    <m/>
    <m/>
    <m/>
    <s v="PAID_SEARCH"/>
    <m/>
    <m/>
    <m/>
    <m/>
    <m/>
    <m/>
    <m/>
    <m/>
    <m/>
    <m/>
    <m/>
    <m/>
    <m/>
    <m/>
    <m/>
    <m/>
    <x v="3"/>
    <m/>
    <s v="user_aM3WaaSUQQmaNnsm9l2FQRVWUEr8RN2ZdXzsuQUalQ3"/>
    <s v="Bharti Bankey"/>
    <s v="Siddharth Angolkar"/>
    <m/>
    <m/>
    <s v="Inbound"/>
    <s v="Inbound via website"/>
    <m/>
    <s v="Employee Count 25"/>
    <m/>
    <m/>
    <m/>
    <s v="2022-05-13 04:38:24.102000+00:00"/>
    <s v="2022-08-23 07:53:03.786000+00:00"/>
    <m/>
  </r>
  <r>
    <s v="Vrushali Kummar"/>
    <n v="3500000"/>
    <s v="INR"/>
    <n v="0"/>
    <s v="8/15/22"/>
    <s v="Sales"/>
    <s v="stat_1hn9nRJaLbI53NxPuSQgo90kRpbpKsFlwN4oEGNUTdO"/>
    <s v="Lost"/>
    <n v="0"/>
    <s v="OpportunityStatusType.Lost"/>
    <s v="cont_Fq84NnLwpGRWid0vZ2OXu1s5Qh5wUtyEAGGAeT6SxVp"/>
    <s v="Mr. Kashish Parasar"/>
    <s v="GMC Renewal - unqualified on technical by client"/>
    <s v="lead_2REmQegydYm7o5JTaHFs1ukwtTgfVWn7ME07sVpXNyR"/>
    <s v="Huawei India"/>
    <s v="Trupti Suryavanshi"/>
    <s v="user_TZzywQwym26DjuswO479pxRhNKX152z8X1haCx2vcst"/>
    <s v="Vrushali Kummar"/>
    <s v="2022-06-24 06:18:19.308000+00:00"/>
    <s v="2022-07-25 06:52:02.262000+00:00"/>
    <m/>
    <s v="Delhi"/>
    <m/>
    <m/>
    <m/>
    <n v="283"/>
    <m/>
    <m/>
    <m/>
    <m/>
    <m/>
    <m/>
    <m/>
    <m/>
    <m/>
    <m/>
    <m/>
    <m/>
    <m/>
    <m/>
    <m/>
    <m/>
    <m/>
    <m/>
    <m/>
    <m/>
    <m/>
    <m/>
    <m/>
    <m/>
    <x v="3"/>
    <m/>
    <s v="user_L8E6IFhq6UCzKLHa45LUUTZCznDuyDwFrGaEp9DXiUM"/>
    <s v="Trupti Suryavanshi"/>
    <m/>
    <m/>
    <s v="August; July"/>
    <s v="Gated Content; Warm Referral"/>
    <s v="Ref - Sagarneel"/>
    <m/>
    <s v="Employee healthcare handbook"/>
    <m/>
    <m/>
    <m/>
    <s v="2022-01-06 09:53:25.589000+00:00"/>
    <s v="2022-07-25 13:08:59.831000+00:00"/>
    <s v="GMC"/>
  </r>
  <r>
    <s v="Sonal Paithankar"/>
    <n v="2000000"/>
    <s v="INR"/>
    <n v="0"/>
    <s v="7/30/22"/>
    <s v="Sales"/>
    <s v="stat_kcR4fZg7TU7jjk1jAVua3qGLRS4J5uFayEjK5j02wtv"/>
    <s v="Unqualified"/>
    <n v="0"/>
    <s v="OpportunityStatusType.Lost"/>
    <s v="cont_rd1EWkcpFd1MmL0xbB19kNYWElhLHJClChEMSkrbLUU"/>
    <s v="Susanta Sahu"/>
    <m/>
    <s v="lead_msQwl9mOLX0aoejN3lOuZbDmvc9Pyd6LCsO4NsOoFTW"/>
    <s v="Optym"/>
    <s v="Prateek Wadhwa"/>
    <s v="user_Iwn6da5WKkZqwUySK0oUuCb72pFP5WEm4zAb92ijqFe"/>
    <s v="Sonal Paithankar"/>
    <s v="2022-06-29 06:06:56.280000+00:00"/>
    <s v="2022-07-25 08:24:05.721000+00:00"/>
    <m/>
    <s v="Bangalore"/>
    <m/>
    <m/>
    <m/>
    <n v="130"/>
    <m/>
    <m/>
    <m/>
    <m/>
    <m/>
    <m/>
    <m/>
    <m/>
    <m/>
    <m/>
    <m/>
    <s v="Manufacturing"/>
    <m/>
    <m/>
    <m/>
    <m/>
    <m/>
    <m/>
    <m/>
    <m/>
    <m/>
    <m/>
    <m/>
    <m/>
    <x v="7"/>
    <m/>
    <s v="user_g5Yw4Z4XnIbmcGhJO80vdtFdd5ElcDlgYO3q8l82ODn"/>
    <s v="Aditya Binani"/>
    <m/>
    <m/>
    <s v="February; July"/>
    <s v="Cold Call"/>
    <m/>
    <m/>
    <s v="Lead Magnet Lead"/>
    <m/>
    <m/>
    <m/>
    <s v="2021-08-30 06:50:23.817000+00:00"/>
    <s v="2022-09-03 13:49:02.702000+00:00"/>
    <s v="GTL"/>
  </r>
  <r>
    <s v="Kashif Ahmad"/>
    <n v="1000000"/>
    <s v="INR"/>
    <n v="0"/>
    <s v="7/31/22"/>
    <s v="Sales"/>
    <s v="stat_kcR4fZg7TU7jjk1jAVua3qGLRS4J5uFayEjK5j02wtv"/>
    <s v="Unqualified"/>
    <n v="0"/>
    <s v="OpportunityStatusType.Lost"/>
    <s v="cont_1aeZhRcBm3I3Bfl4c8ffc35jRPzVxk5GdAj3Cz1PbbA"/>
    <s v="Chaitanya Panchpor"/>
    <s v="fresh GMC"/>
    <s v="lead_Pr3Kr4gEtX9hN9LA8LXXgG9zgHJSmqgSmwrS2TXD1IT"/>
    <s v="Supreme Universal LLP( fresh)"/>
    <s v="Gauri Jori"/>
    <s v="user_LKRhV6rhcBe0uL8u70UUGeDjbMupuho4TaiAOCbT7HT"/>
    <s v="Kashif Ahmad"/>
    <s v="2022-07-06 12:33:56.947000+00:00"/>
    <s v="2022-07-25 05:53:04.312000+00:00"/>
    <m/>
    <s v="Pune"/>
    <m/>
    <m/>
    <m/>
    <n v="150"/>
    <m/>
    <m/>
    <m/>
    <m/>
    <m/>
    <m/>
    <m/>
    <m/>
    <m/>
    <m/>
    <m/>
    <m/>
    <m/>
    <m/>
    <m/>
    <m/>
    <m/>
    <m/>
    <m/>
    <m/>
    <m/>
    <m/>
    <m/>
    <m/>
    <x v="3"/>
    <m/>
    <s v="user_5YHA1ZU4iP896lD1YJehdJcMx7ZEgWCpulT4T2c3pJ3"/>
    <s v="Gauri Jori"/>
    <m/>
    <m/>
    <m/>
    <s v="Cold Call"/>
    <m/>
    <m/>
    <m/>
    <m/>
    <m/>
    <m/>
    <s v="2021-08-05 07:12:40.520000+00:00"/>
    <s v="2022-07-25 05:53:04.350000+00:00"/>
    <m/>
  </r>
  <r>
    <s v="Kashif Ahmad"/>
    <n v="1200000"/>
    <s v="INR"/>
    <n v="0"/>
    <s v="7/19/22"/>
    <s v="Sales"/>
    <s v="stat_1hn9nRJaLbI53NxPuSQgo90kRpbpKsFlwN4oEGNUTdO"/>
    <s v="Lost"/>
    <n v="0"/>
    <s v="OpportunityStatusType.Lost"/>
    <s v="cont_k2luJkbMDu9PwmFCgKSnXppFWOQjav8tawNCtkcbZlR"/>
    <s v="Manjur Shaikh"/>
    <m/>
    <s v="lead_osca3oTDPFLUAkJoX022lbVnjSYjmsOXIVQ7q7jgidF"/>
    <s v="TechBulls SoftTech Pvt Ltd"/>
    <s v="Rohit Ashtaputre"/>
    <s v="user_LKRhV6rhcBe0uL8u70UUGeDjbMupuho4TaiAOCbT7HT"/>
    <s v="Kashif Ahmad"/>
    <s v="2022-05-19 08:17:56.011000+00:00"/>
    <s v="2022-07-25 04:32:52.151000+00:00"/>
    <m/>
    <s v="Pune"/>
    <m/>
    <m/>
    <m/>
    <n v="150"/>
    <m/>
    <m/>
    <m/>
    <m/>
    <m/>
    <m/>
    <m/>
    <s v="PAID_SOCIAL"/>
    <m/>
    <m/>
    <m/>
    <s v="IT Services &amp; IT Consulting"/>
    <m/>
    <m/>
    <m/>
    <m/>
    <m/>
    <m/>
    <m/>
    <m/>
    <m/>
    <m/>
    <m/>
    <m/>
    <x v="7"/>
    <m/>
    <s v="user_L8E6IFhq6UCzKLHa45LUUTZCznDuyDwFrGaEp9DXiUM"/>
    <s v="Trupti Suryavanshi"/>
    <m/>
    <m/>
    <s v="July"/>
    <s v="Cold Call; Gated Content"/>
    <m/>
    <m/>
    <s v="Essential HR Policies"/>
    <m/>
    <m/>
    <m/>
    <s v="2022-05-18 04:36:10.718000+00:00"/>
    <s v="2022-10-13 09:18:32.744000+00:00"/>
    <s v="GMC"/>
  </r>
  <r>
    <s v="Kashif Ahmad"/>
    <n v="20000"/>
    <s v="INR"/>
    <n v="0"/>
    <s v="7/19/22"/>
    <s v="Sales"/>
    <s v="stat_kcR4fZg7TU7jjk1jAVua3qGLRS4J5uFayEjK5j02wtv"/>
    <s v="Unqualified"/>
    <n v="0"/>
    <s v="OpportunityStatusType.Lost"/>
    <s v="cont_k2luJkbMDu9PwmFCgKSnXppFWOQjav8tawNCtkcbZlR"/>
    <s v="Manjur Shaikh"/>
    <m/>
    <s v="lead_osca3oTDPFLUAkJoX022lbVnjSYjmsOXIVQ7q7jgidF"/>
    <s v="TechBulls SoftTech Pvt Ltd"/>
    <s v="Rohit Ashtaputre"/>
    <s v="user_LKRhV6rhcBe0uL8u70UUGeDjbMupuho4TaiAOCbT7HT"/>
    <s v="Kashif Ahmad"/>
    <s v="2022-05-19 08:18:42.657000+00:00"/>
    <s v="2022-07-25 04:27:33.838000+00:00"/>
    <m/>
    <s v="Pune"/>
    <m/>
    <m/>
    <m/>
    <n v="150"/>
    <m/>
    <m/>
    <m/>
    <m/>
    <m/>
    <m/>
    <m/>
    <s v="PAID_SOCIAL"/>
    <m/>
    <m/>
    <m/>
    <s v="IT Services &amp; IT Consulting"/>
    <m/>
    <m/>
    <m/>
    <m/>
    <m/>
    <m/>
    <m/>
    <m/>
    <m/>
    <m/>
    <m/>
    <m/>
    <x v="7"/>
    <m/>
    <s v="user_L8E6IFhq6UCzKLHa45LUUTZCznDuyDwFrGaEp9DXiUM"/>
    <s v="Trupti Suryavanshi"/>
    <m/>
    <m/>
    <s v="July"/>
    <s v="Cold Call; Gated Content"/>
    <m/>
    <m/>
    <s v="Essential HR Policies"/>
    <m/>
    <m/>
    <m/>
    <s v="2022-05-18 04:36:10.718000+00:00"/>
    <s v="2022-10-13 09:18:32.744000+00:00"/>
    <s v="GPA"/>
  </r>
  <r>
    <s v="Omkar Ghate"/>
    <n v="190000"/>
    <s v="INR"/>
    <n v="0"/>
    <s v="7/21/22"/>
    <s v="Sales"/>
    <s v="stat_1hn9nRJaLbI53NxPuSQgo90kRpbpKsFlwN4oEGNUTdO"/>
    <s v="Lost"/>
    <n v="0"/>
    <s v="OpportunityStatusType.Lost"/>
    <m/>
    <m/>
    <s v="GMC Renewal"/>
    <s v="lead_I4fJTK64GKrieHrje0hjTvskLjA5i9mjMZMvUiIlrgy"/>
    <s v="OPENSENSE LABS PRIVATE LIMITED"/>
    <s v="Bhairavi Jog"/>
    <s v="user_9SBRjyF0n4iWuhUdqRyQkFhl2J4uyNKhFWvvJEvunX8"/>
    <s v="Omkar Ghate"/>
    <s v="2022-05-24 07:54:46.246000+00:00"/>
    <s v="2022-07-25 05:42:50.379000+00:00"/>
    <m/>
    <s v="Delhi"/>
    <m/>
    <m/>
    <m/>
    <n v="85"/>
    <m/>
    <m/>
    <m/>
    <m/>
    <m/>
    <m/>
    <m/>
    <m/>
    <m/>
    <m/>
    <m/>
    <s v="IT Services &amp; IT Consulting"/>
    <m/>
    <m/>
    <m/>
    <m/>
    <m/>
    <m/>
    <m/>
    <m/>
    <m/>
    <m/>
    <m/>
    <m/>
    <x v="9"/>
    <m/>
    <s v="user_228eUmsdKIb9OItgmiDq1zD4aPZ1eqiapbaLAGeBf8g"/>
    <s v="Bhairavi Jog"/>
    <m/>
    <m/>
    <s v="July"/>
    <s v="Gated Content"/>
    <m/>
    <m/>
    <s v="Downloaded the guide: Designing employee healthcare plan"/>
    <m/>
    <m/>
    <m/>
    <s v="2021-11-11 05:09:32.507000+00:00"/>
    <s v="2022-07-25 05:42:50.410000+00:00"/>
    <s v="GMC"/>
  </r>
  <r>
    <s v="Tejas Kulkarni"/>
    <n v="700000"/>
    <s v="INR"/>
    <n v="0"/>
    <s v="7/31/22"/>
    <s v="Sales"/>
    <s v="stat_1hn9nRJaLbI53NxPuSQgo90kRpbpKsFlwN4oEGNUTdO"/>
    <s v="Lost"/>
    <n v="0"/>
    <s v="OpportunityStatusType.Lost"/>
    <s v="cont_8bUV9DD0YFvtiQ8wdPVQb3QuKyoFZ7msYA1ZzOBiIlg"/>
    <s v="Deepak Shanmugam"/>
    <m/>
    <s v="lead_MP1ulcLpGY3sNXdaMyx9BFU50jxbDAjZIP150YSGi7d"/>
    <s v="Webenza"/>
    <s v="Tulika Chakra"/>
    <s v="user_kbtBHYtBjVDNyI72HTF6C1SCvC7yVBiA6OrBOy3t96U"/>
    <s v="Tejas Kulkarni"/>
    <s v="2022-06-23 07:15:14.345000+00:00"/>
    <s v="2022-07-25 04:03:45.521000+00:00"/>
    <m/>
    <s v="Bangalore"/>
    <m/>
    <m/>
    <m/>
    <n v="180"/>
    <m/>
    <m/>
    <m/>
    <m/>
    <m/>
    <m/>
    <m/>
    <s v="DIRECT_TRAFFIC"/>
    <m/>
    <m/>
    <m/>
    <s v="Digital Marketing &amp; Advertising"/>
    <m/>
    <m/>
    <m/>
    <m/>
    <m/>
    <m/>
    <m/>
    <m/>
    <m/>
    <m/>
    <m/>
    <m/>
    <x v="10"/>
    <m/>
    <s v="user_hYneJegkOPVKmVrtUbBOUXxrjYMTRntZlRehPSnApep"/>
    <s v="Vishnu Veeramani"/>
    <m/>
    <m/>
    <s v="March"/>
    <s v="Gated Content"/>
    <s v="Lusha"/>
    <m/>
    <s v="Glengarry"/>
    <m/>
    <m/>
    <m/>
    <s v="2021-12-09 09:17:58.143000+00:00"/>
    <s v="2022-09-12 13:55:50.591000+00:00"/>
    <s v="GMC"/>
  </r>
  <r>
    <s v="Vrushali Kummar"/>
    <n v="100000"/>
    <s v="INR"/>
    <n v="0"/>
    <s v="7/30/22"/>
    <s v="Sales"/>
    <s v="stat_kcR4fZg7TU7jjk1jAVua3qGLRS4J5uFayEjK5j02wtv"/>
    <s v="Unqualified"/>
    <n v="0"/>
    <s v="OpportunityStatusType.Lost"/>
    <m/>
    <m/>
    <s v="min participation required 100 employees, currently have 66"/>
    <s v="lead_VtN6EzxZcCL5a0WSwTyYfsA73uoZkZFRcOCL612PZqD"/>
    <s v="donyati"/>
    <s v="Satyajit Chati"/>
    <s v="user_TZzywQwym26DjuswO479pxRhNKX152z8X1haCx2vcst"/>
    <s v="Vrushali Kummar"/>
    <s v="2022-02-01 06:46:49.937000+00:00"/>
    <s v="2022-07-24 13:42:28.522000+00:00"/>
    <m/>
    <s v="Bangalore"/>
    <m/>
    <s v="2022-01-20 07:08:44+00:00"/>
    <m/>
    <n v="179"/>
    <m/>
    <m/>
    <m/>
    <m/>
    <m/>
    <m/>
    <m/>
    <s v="PAID_SOCIAL"/>
    <m/>
    <m/>
    <m/>
    <s v="IT Services &amp; IT Consulting"/>
    <m/>
    <m/>
    <m/>
    <m/>
    <m/>
    <m/>
    <m/>
    <m/>
    <m/>
    <m/>
    <m/>
    <m/>
    <x v="3"/>
    <m/>
    <s v="user_5IQTpX6DsnoeoDfxqzqojpVoQLXPh68nhDjLS5ETjYj"/>
    <s v="Satyajit Chati"/>
    <s v="Siddharth Angolkar"/>
    <m/>
    <s v="April; May"/>
    <s v="Gated Content; Inbound"/>
    <s v="Inbound via website"/>
    <m/>
    <s v="Employee Wellness Handbook"/>
    <m/>
    <m/>
    <m/>
    <s v="2022-01-20 07:01:38.544000+00:00"/>
    <s v="2022-07-24 13:42:28.562000+00:00"/>
    <s v="GTL"/>
  </r>
  <r>
    <s v="Vrushali Kummar"/>
    <n v="60000"/>
    <s v="INR"/>
    <n v="0"/>
    <s v="7/31/22"/>
    <s v="Sales"/>
    <s v="stat_kcR4fZg7TU7jjk1jAVua3qGLRS4J5uFayEjK5j02wtv"/>
    <s v="Unqualified"/>
    <n v="0"/>
    <s v="OpportunityStatusType.Lost"/>
    <m/>
    <m/>
    <s v="gmc-fresh"/>
    <s v="lead_4siZuFMFj9UzsTfS1BpEIjCY0dU6oyhHMr9soIClTDp"/>
    <s v="Sign3 Labs"/>
    <s v="Bharti Bankey"/>
    <s v="user_TZzywQwym26DjuswO479pxRhNKX152z8X1haCx2vcst"/>
    <s v="Vrushali Kummar"/>
    <s v="2022-06-21 07:34:21.026000+00:00"/>
    <s v="2022-07-24 14:06:45.675000+00:00"/>
    <m/>
    <s v="Gurgaon"/>
    <m/>
    <s v="2022-06-20 13:45:34+00:00"/>
    <m/>
    <n v="10"/>
    <m/>
    <m/>
    <m/>
    <m/>
    <m/>
    <m/>
    <m/>
    <s v="ORGANIC_SEARCH"/>
    <m/>
    <m/>
    <m/>
    <s v="Health, Wellness &amp; Fitness"/>
    <m/>
    <m/>
    <m/>
    <m/>
    <m/>
    <m/>
    <m/>
    <m/>
    <m/>
    <m/>
    <m/>
    <m/>
    <x v="3"/>
    <m/>
    <s v="user_aM3WaaSUQQmaNnsm9l2FQRVWUEr8RN2ZdXzsuQUalQ3"/>
    <s v="Bharti Bankey"/>
    <m/>
    <m/>
    <m/>
    <s v="Inbound"/>
    <s v="Inbound via website"/>
    <m/>
    <s v="Employee Count 25"/>
    <m/>
    <m/>
    <m/>
    <s v="2022-06-20 13:49:31.849000+00:00"/>
    <s v="2022-08-23 10:06:11.704000+00:00"/>
    <m/>
  </r>
  <r>
    <s v="Sameer Iftekhari"/>
    <n v="5868125"/>
    <s v="INR"/>
    <n v="100"/>
    <d v="2022-02-07T00:00:00"/>
    <s v="Sales"/>
    <s v="stat_OZRiD1474QRJIpvnjHCZfiIvKcVD6mIKSSTzg8SwDVx"/>
    <s v="Won- Payment Completed"/>
    <n v="1"/>
    <s v="OpportunityStatusType.Won"/>
    <m/>
    <m/>
    <m/>
    <s v="lead_VtLDRQTK5FEb2KYeFI9ldZ2mpuFJYtiv6LbY5Ns4alj"/>
    <s v="SKF"/>
    <s v="Prajakta Sahastrabudhe"/>
    <s v="user_Zm3mwqSFutFgjDO2IXGR9kUUq6PsYuGh46Nb3AUURCn"/>
    <s v="Mayank Kale"/>
    <s v="2022-06-13 05:49:55.213000+00:00"/>
    <s v="2022-07-24 06:05:39.423000+00:00"/>
    <m/>
    <s v="Pune"/>
    <m/>
    <s v="2020-08-14 08:05:11+00:00"/>
    <m/>
    <n v="2279"/>
    <m/>
    <m/>
    <m/>
    <m/>
    <m/>
    <m/>
    <m/>
    <s v="PAID_SOCIAL"/>
    <m/>
    <m/>
    <m/>
    <s v="Manufacturing"/>
    <m/>
    <m/>
    <m/>
    <m/>
    <m/>
    <m/>
    <m/>
    <m/>
    <m/>
    <m/>
    <m/>
    <m/>
    <x v="3"/>
    <m/>
    <s v="user_sREdxbAJihL2Zbgic7tyQ6Rc4Mny7HnD1RNGhA9DDYh"/>
    <s v="Prajakta Sahastrabudhe"/>
    <s v="Anjali Nishu"/>
    <m/>
    <s v="January"/>
    <s v="Cold Call"/>
    <s v="Inbound via website"/>
    <m/>
    <s v="Employee Engagement Handbook"/>
    <m/>
    <m/>
    <m/>
    <s v="2020-12-06 09:46:14.773000+00:00"/>
    <s v="2022-10-11 15:10:10.959000+00:00"/>
    <m/>
  </r>
  <r>
    <s v="Abhiroop Ganguly"/>
    <n v="6000000"/>
    <s v="INR"/>
    <n v="0"/>
    <s v="7/28/22"/>
    <s v="Sales"/>
    <s v="stat_1hn9nRJaLbI53NxPuSQgo90kRpbpKsFlwN4oEGNUTdO"/>
    <s v="Lost"/>
    <n v="0"/>
    <s v="OpportunityStatusType.Lost"/>
    <m/>
    <m/>
    <s v="Customer going with Marsh. GMC + GPA + Parental policy"/>
    <s v="lead_e2Ln8dXe0wGNnswk119wUiTdmnbmKLX5n63JHd562Ks"/>
    <s v="Excellarate"/>
    <s v="Prajakta Sahastrabudhe"/>
    <s v="user_U27GK6WjhLhUhi1EDKXV57xMpn8n8DMIOjci1q3UReZ"/>
    <s v="Abhiroop Ganguly"/>
    <s v="2022-04-22 10:35:18.773000+00:00"/>
    <s v="2022-07-23 15:10:30.961000+00:00"/>
    <m/>
    <s v="Pune"/>
    <m/>
    <s v="2020-08-20 09:04:45+00:00"/>
    <m/>
    <n v="560"/>
    <m/>
    <m/>
    <m/>
    <m/>
    <m/>
    <m/>
    <m/>
    <m/>
    <m/>
    <m/>
    <m/>
    <s v="IT Services &amp; IT Consulting"/>
    <m/>
    <m/>
    <m/>
    <m/>
    <m/>
    <m/>
    <m/>
    <m/>
    <m/>
    <m/>
    <m/>
    <m/>
    <x v="4"/>
    <m/>
    <s v="user_sREdxbAJihL2Zbgic7tyQ6Rc4Mny7HnD1RNGhA9DDYh"/>
    <s v="Prajakta Sahastrabudhe"/>
    <m/>
    <m/>
    <s v="July; June"/>
    <s v="Cold Call"/>
    <s v="Mr. E"/>
    <m/>
    <s v="Ssoumen List"/>
    <m/>
    <m/>
    <m/>
    <s v="2020-12-06 09:46:54.694000+00:00"/>
    <s v="2022-09-07 06:07:42.350000+00:00"/>
    <m/>
  </r>
  <r>
    <s v="Trupti Suryavanshi"/>
    <n v="1000000"/>
    <s v="INR"/>
    <n v="0"/>
    <s v="7/20/22"/>
    <s v="Sales"/>
    <s v="stat_1hn9nRJaLbI53NxPuSQgo90kRpbpKsFlwN4oEGNUTdO"/>
    <s v="Lost"/>
    <n v="0"/>
    <s v="OpportunityStatusType.Lost"/>
    <s v="cont_4YypfkLfcIAannoymzDkhQTVu0LSyVuUAt36FtLm3ev"/>
    <s v="Suriender Sharma"/>
    <s v="GMC Renewal - No follow up for data by AE"/>
    <s v="lead_FqBaP9W0PqYS4sRHzWSsFi8gooK1kuahqGYFvEnocwQ"/>
    <s v="Wago India"/>
    <s v="Trupti Suryavanshi"/>
    <s v="user_L8E6IFhq6UCzKLHa45LUUTZCznDuyDwFrGaEp9DXiUM"/>
    <s v="Trupti Suryavanshi"/>
    <s v="2022-06-07 11:30:41.038000+00:00"/>
    <s v="2022-07-22 13:07:22.373000+00:00"/>
    <m/>
    <s v="Vadodara"/>
    <m/>
    <m/>
    <m/>
    <n v="120"/>
    <m/>
    <m/>
    <m/>
    <m/>
    <m/>
    <m/>
    <m/>
    <m/>
    <m/>
    <m/>
    <m/>
    <s v="Manufacturing"/>
    <m/>
    <m/>
    <m/>
    <m/>
    <m/>
    <m/>
    <m/>
    <m/>
    <m/>
    <m/>
    <m/>
    <m/>
    <x v="3"/>
    <m/>
    <s v="user_L8E6IFhq6UCzKLHa45LUUTZCznDuyDwFrGaEp9DXiUM"/>
    <s v="Trupti Suryavanshi"/>
    <m/>
    <m/>
    <s v="July"/>
    <s v="Cold Call"/>
    <m/>
    <m/>
    <m/>
    <m/>
    <m/>
    <m/>
    <s v="2022-04-03 18:20:08.362000+00:00"/>
    <s v="2022-07-22 13:07:31.027000+00:00"/>
    <s v="GMC"/>
  </r>
  <r>
    <s v="Abhiroop Ganguly"/>
    <n v="800000"/>
    <s v="INR"/>
    <n v="0"/>
    <s v="7/31/22"/>
    <s v="Sales"/>
    <s v="stat_kcR4fZg7TU7jjk1jAVua3qGLRS4J5uFayEjK5j02wtv"/>
    <s v="Unqualified"/>
    <n v="0"/>
    <s v="OpportunityStatusType.Lost"/>
    <s v="cont_66l5ghlBckCl22MwQBpaq0VdTpR6ANstPrkvimCdZPh"/>
    <s v="Deepti Manchanda"/>
    <s v="Fresh GTL"/>
    <s v="lead_edvuEIIoIBUGhLTgaDjfupoOZPKlsSBgyEehg30mmOJ"/>
    <s v="Classic Informatics"/>
    <s v="Gauri Jori"/>
    <s v="user_U27GK6WjhLhUhi1EDKXV57xMpn8n8DMIOjci1q3UReZ"/>
    <s v="Abhiroop Ganguly"/>
    <s v="2022-05-16 07:13:00.117000+00:00"/>
    <s v="2022-07-22 07:35:11.714000+00:00"/>
    <m/>
    <s v="Chandigarh"/>
    <m/>
    <m/>
    <m/>
    <n v="190"/>
    <m/>
    <m/>
    <m/>
    <m/>
    <m/>
    <m/>
    <m/>
    <m/>
    <m/>
    <m/>
    <m/>
    <s v="Others"/>
    <m/>
    <m/>
    <m/>
    <m/>
    <m/>
    <m/>
    <m/>
    <m/>
    <m/>
    <m/>
    <m/>
    <m/>
    <x v="3"/>
    <m/>
    <s v="user_5YHA1ZU4iP896lD1YJehdJcMx7ZEgWCpulT4T2c3pJ3"/>
    <s v="Gauri Jori"/>
    <m/>
    <m/>
    <s v="July"/>
    <s v="Gated Content"/>
    <m/>
    <m/>
    <s v="Downloaded the guide: Designing employee healthcare plan"/>
    <m/>
    <m/>
    <m/>
    <s v="2021-09-08 06:40:48.679000+00:00"/>
    <s v="2022-07-22 07:35:11.754000+00:00"/>
    <m/>
  </r>
  <r>
    <s v="Abhiroop Ganguly"/>
    <n v="80000"/>
    <s v="INR"/>
    <n v="0"/>
    <s v="7/31/22"/>
    <s v="Sales"/>
    <s v="stat_kcR4fZg7TU7jjk1jAVua3qGLRS4J5uFayEjK5j02wtv"/>
    <s v="Unqualified"/>
    <n v="0"/>
    <s v="OpportunityStatusType.Lost"/>
    <s v="cont_66l5ghlBckCl22MwQBpaq0VdTpR6ANstPrkvimCdZPh"/>
    <s v="Deepti Manchanda"/>
    <s v="fresh GPA"/>
    <s v="lead_edvuEIIoIBUGhLTgaDjfupoOZPKlsSBgyEehg30mmOJ"/>
    <s v="Classic Informatics"/>
    <s v="Gauri Jori"/>
    <s v="user_U27GK6WjhLhUhi1EDKXV57xMpn8n8DMIOjci1q3UReZ"/>
    <s v="Abhiroop Ganguly"/>
    <s v="2022-05-16 07:12:27.586000+00:00"/>
    <s v="2022-07-22 07:34:46.791000+00:00"/>
    <m/>
    <s v="Chandigarh"/>
    <m/>
    <m/>
    <m/>
    <n v="190"/>
    <m/>
    <m/>
    <m/>
    <m/>
    <m/>
    <m/>
    <m/>
    <m/>
    <m/>
    <m/>
    <m/>
    <s v="Others"/>
    <m/>
    <m/>
    <m/>
    <m/>
    <m/>
    <m/>
    <m/>
    <m/>
    <m/>
    <m/>
    <m/>
    <m/>
    <x v="3"/>
    <m/>
    <s v="user_5YHA1ZU4iP896lD1YJehdJcMx7ZEgWCpulT4T2c3pJ3"/>
    <s v="Gauri Jori"/>
    <m/>
    <m/>
    <s v="July"/>
    <s v="Gated Content"/>
    <m/>
    <m/>
    <s v="Downloaded the guide: Designing employee healthcare plan"/>
    <m/>
    <m/>
    <m/>
    <s v="2021-09-08 06:40:48.679000+00:00"/>
    <s v="2022-07-22 07:35:11.754000+00:00"/>
    <m/>
  </r>
  <r>
    <s v="Sreenivas Hatti"/>
    <n v="85000"/>
    <s v="INR"/>
    <n v="100"/>
    <s v="7/22/22"/>
    <s v="Sales"/>
    <s v="stat_OZRiD1474QRJIpvnjHCZfiIvKcVD6mIKSSTzg8SwDVx"/>
    <s v="Won- Payment Completed"/>
    <n v="1"/>
    <s v="OpportunityStatusType.Won"/>
    <s v="cont_K3GMCEh9ffaUSSlioSWJdvrCfVwishL2LRvljDNvVtX"/>
    <s v="Siddhant Agarwal"/>
    <s v="GPA Closed today"/>
    <s v="lead_rw9ouOo8eJFE5xakOrdkgS73kpYxBjw1Mu2Stkf4avx"/>
    <s v="Incanus Technologies Pvt Ltd"/>
    <s v="Sreenivas Hatti"/>
    <s v="user_JjaNBsxmUKBROYZvEahyXgec466W5jQa2pL0NUZ81Lb"/>
    <s v="Sreenivas Hatti"/>
    <s v="2022-07-22 11:42:24.996000+00:00"/>
    <s v="2022-07-22 11:42:24.996000+00:00"/>
    <m/>
    <s v="Bangalore"/>
    <m/>
    <m/>
    <m/>
    <n v="484"/>
    <m/>
    <m/>
    <m/>
    <m/>
    <m/>
    <m/>
    <m/>
    <m/>
    <m/>
    <m/>
    <m/>
    <s v="Education"/>
    <m/>
    <m/>
    <m/>
    <m/>
    <m/>
    <m/>
    <m/>
    <m/>
    <m/>
    <m/>
    <m/>
    <m/>
    <x v="7"/>
    <m/>
    <m/>
    <m/>
    <s v="Sumit Dolas"/>
    <m/>
    <m/>
    <s v="Cold Call"/>
    <m/>
    <m/>
    <m/>
    <m/>
    <m/>
    <m/>
    <s v="2022-06-30 04:01:08.896000+00:00"/>
    <s v="2022-10-04 07:58:55.198000+00:00"/>
    <m/>
  </r>
  <r>
    <s v="Abhiroop Ganguly"/>
    <n v="3000000"/>
    <s v="INR"/>
    <n v="0"/>
    <s v="7/30/22"/>
    <s v="Sales"/>
    <s v="stat_kcR4fZg7TU7jjk1jAVua3qGLRS4J5uFayEjK5j02wtv"/>
    <s v="Unqualified"/>
    <n v="0"/>
    <s v="OpportunityStatusType.Lost"/>
    <m/>
    <m/>
    <s v="GMC (1+3) - data not shared"/>
    <s v="lead_rOkzexHrnlY1wNiKA9WN004ErJOIKgElKXxrkb0yeaA"/>
    <s v="K7 Computing"/>
    <s v="Bhairavi Jog"/>
    <s v="user_U27GK6WjhLhUhi1EDKXV57xMpn8n8DMIOjci1q3UReZ"/>
    <s v="Abhiroop Ganguly"/>
    <s v="2022-06-23 10:34:26.720000+00:00"/>
    <s v="2022-07-22 07:29:03.306000+00:00"/>
    <m/>
    <s v="Chennai"/>
    <m/>
    <m/>
    <m/>
    <n v="394"/>
    <m/>
    <m/>
    <m/>
    <m/>
    <m/>
    <m/>
    <m/>
    <m/>
    <m/>
    <m/>
    <m/>
    <s v="IT Services &amp; IT Consulting"/>
    <m/>
    <m/>
    <m/>
    <m/>
    <m/>
    <m/>
    <m/>
    <m/>
    <m/>
    <m/>
    <m/>
    <m/>
    <x v="8"/>
    <m/>
    <s v="user_228eUmsdKIb9OItgmiDq1zD4aPZ1eqiapbaLAGeBf8g"/>
    <s v="Bhairavi Jog"/>
    <m/>
    <m/>
    <s v="July"/>
    <s v="Cold Call"/>
    <m/>
    <m/>
    <m/>
    <m/>
    <m/>
    <m/>
    <s v="2022-05-23 07:04:01.098000+00:00"/>
    <s v="2022-09-08 08:06:20.612000+00:00"/>
    <s v="GMC"/>
  </r>
  <r>
    <s v="Abhiroop Ganguly"/>
    <n v="100000"/>
    <s v="INR"/>
    <n v="0"/>
    <s v="7/30/22"/>
    <s v="Sales"/>
    <s v="stat_kcR4fZg7TU7jjk1jAVua3qGLRS4J5uFayEjK5j02wtv"/>
    <s v="Unqualified"/>
    <n v="0"/>
    <s v="OpportunityStatusType.Lost"/>
    <m/>
    <m/>
    <s v="GPA (Renewal)"/>
    <s v="lead_rOkzexHrnlY1wNiKA9WN004ErJOIKgElKXxrkb0yeaA"/>
    <s v="K7 Computing"/>
    <s v="Bhairavi Jog"/>
    <s v="user_U27GK6WjhLhUhi1EDKXV57xMpn8n8DMIOjci1q3UReZ"/>
    <s v="Abhiroop Ganguly"/>
    <s v="2022-07-01 10:17:35.330000+00:00"/>
    <s v="2022-07-22 07:29:16.420000+00:00"/>
    <m/>
    <s v="Chennai"/>
    <m/>
    <m/>
    <m/>
    <n v="394"/>
    <m/>
    <m/>
    <m/>
    <m/>
    <m/>
    <m/>
    <m/>
    <m/>
    <m/>
    <m/>
    <m/>
    <s v="IT Services &amp; IT Consulting"/>
    <m/>
    <m/>
    <m/>
    <m/>
    <m/>
    <m/>
    <m/>
    <m/>
    <m/>
    <m/>
    <m/>
    <m/>
    <x v="8"/>
    <m/>
    <s v="user_228eUmsdKIb9OItgmiDq1zD4aPZ1eqiapbaLAGeBf8g"/>
    <s v="Bhairavi Jog"/>
    <m/>
    <m/>
    <s v="July"/>
    <s v="Cold Call"/>
    <m/>
    <m/>
    <m/>
    <m/>
    <m/>
    <m/>
    <s v="2022-05-23 07:04:01.098000+00:00"/>
    <s v="2022-09-08 08:06:20.612000+00:00"/>
    <s v="GPA"/>
  </r>
  <r>
    <s v="Abhiroop Ganguly"/>
    <n v="1200000"/>
    <s v="INR"/>
    <n v="0"/>
    <s v="7/30/22"/>
    <s v="Sales"/>
    <s v="stat_kcR4fZg7TU7jjk1jAVua3qGLRS4J5uFayEjK5j02wtv"/>
    <s v="Unqualified"/>
    <n v="0"/>
    <s v="OpportunityStatusType.Lost"/>
    <s v="cont_66l5ghlBckCl22MwQBpaq0VdTpR6ANstPrkvimCdZPh"/>
    <s v="Deepti Manchanda"/>
    <s v="GMC ren"/>
    <s v="lead_edvuEIIoIBUGhLTgaDjfupoOZPKlsSBgyEehg30mmOJ"/>
    <s v="Classic Informatics"/>
    <s v="Gauri Jori"/>
    <s v="user_U27GK6WjhLhUhi1EDKXV57xMpn8n8DMIOjci1q3UReZ"/>
    <s v="Abhiroop Ganguly"/>
    <s v="2022-05-16 07:11:58.449000+00:00"/>
    <s v="2022-07-22 07:34:20.864000+00:00"/>
    <m/>
    <s v="Chandigarh"/>
    <m/>
    <m/>
    <m/>
    <n v="190"/>
    <m/>
    <m/>
    <m/>
    <m/>
    <m/>
    <m/>
    <m/>
    <m/>
    <m/>
    <m/>
    <m/>
    <s v="Others"/>
    <m/>
    <m/>
    <m/>
    <m/>
    <m/>
    <m/>
    <m/>
    <m/>
    <m/>
    <m/>
    <m/>
    <m/>
    <x v="3"/>
    <m/>
    <s v="user_5YHA1ZU4iP896lD1YJehdJcMx7ZEgWCpulT4T2c3pJ3"/>
    <s v="Gauri Jori"/>
    <m/>
    <m/>
    <s v="July"/>
    <s v="Gated Content"/>
    <m/>
    <m/>
    <s v="Downloaded the guide: Designing employee healthcare plan"/>
    <m/>
    <m/>
    <m/>
    <s v="2021-09-08 06:40:48.679000+00:00"/>
    <s v="2022-07-22 07:35:11.754000+00:00"/>
    <m/>
  </r>
  <r>
    <s v="Shreenath Bhat"/>
    <n v="500000"/>
    <s v="INR"/>
    <n v="0"/>
    <s v="7/22/22"/>
    <s v="Sales"/>
    <s v="stat_kcR4fZg7TU7jjk1jAVua3qGLRS4J5uFayEjK5j02wtv"/>
    <s v="Unqualified"/>
    <n v="0"/>
    <s v="OpportunityStatusType.Lost"/>
    <m/>
    <m/>
    <s v="GTL (Fresh)"/>
    <s v="lead_cJY3sHgyRID1Ou2TrMQy0SY1X0aSDAekTs1pJySsHKd"/>
    <s v="HackerEarth Technology"/>
    <s v="Pranav Kenjale"/>
    <s v="user_vMd4rmcrSbjykdyL2J7rrYn84SWdcNc5FKligrmItPw"/>
    <s v="Shreenath Bhat"/>
    <s v="2022-07-04 11:58:35.251000+00:00"/>
    <s v="2022-07-22 06:13:07.028000+00:00"/>
    <m/>
    <s v="Bangalore"/>
    <m/>
    <m/>
    <m/>
    <n v="230"/>
    <m/>
    <m/>
    <m/>
    <m/>
    <m/>
    <m/>
    <m/>
    <m/>
    <m/>
    <m/>
    <m/>
    <s v="Others"/>
    <m/>
    <m/>
    <m/>
    <m/>
    <m/>
    <m/>
    <m/>
    <m/>
    <m/>
    <m/>
    <m/>
    <m/>
    <x v="3"/>
    <m/>
    <s v="user_Jujy0sFufO9J3qwY7aNpCCnF6nFZMrfvciNEydEzhaI"/>
    <s v="Shreya Solanki"/>
    <s v="Dr. Anil More"/>
    <m/>
    <s v="July"/>
    <s v="Cold Call"/>
    <s v="Lusha"/>
    <m/>
    <m/>
    <m/>
    <m/>
    <m/>
    <s v="2022-03-14 02:47:04.868000+00:00"/>
    <s v="2022-10-12 08:49:01.291000+00:00"/>
    <m/>
  </r>
  <r>
    <s v="Tejas Kulkarni"/>
    <n v="250000"/>
    <s v="INR"/>
    <n v="50"/>
    <s v="8/31/22"/>
    <s v="Sales"/>
    <s v="stat_Bh0lNV2usJkCLD6fjWneAqpmASEbmvomDaal7U02FV1"/>
    <s v="Demo Scheduled"/>
    <n v="0"/>
    <s v="OpportunityStatusType.Active"/>
    <s v="cont_UjpaJSaTTlT2B32ArK9v33f0zijdt6IajcldGPgObUG"/>
    <s v="Santhosh kumar"/>
    <s v="GMC - Fresh"/>
    <s v="lead_8TrXa3sRVfn8iWnJVB0MJ3yjOmnFzJobUWldkseIjcv"/>
    <s v="3ev Industries"/>
    <s v="Shreenath Bhat"/>
    <s v="user_vMd4rmcrSbjykdyL2J7rrYn84SWdcNc5FKligrmItPw"/>
    <s v="Shreenath Bhat"/>
    <s v="2022-07-21 10:44:16.350000+00:00"/>
    <s v="2022-07-22 05:16:59.450000+00:00"/>
    <m/>
    <s v="Bangalore"/>
    <m/>
    <m/>
    <m/>
    <n v="200"/>
    <m/>
    <m/>
    <m/>
    <m/>
    <m/>
    <m/>
    <m/>
    <s v="PAID_SOCIAL"/>
    <m/>
    <m/>
    <m/>
    <m/>
    <m/>
    <m/>
    <m/>
    <m/>
    <m/>
    <m/>
    <m/>
    <m/>
    <m/>
    <m/>
    <m/>
    <m/>
    <x v="3"/>
    <m/>
    <s v="user_vMd4rmcrSbjykdyL2J7rrYn84SWdcNc5FKligrmItPw"/>
    <s v="Shreenath Bhat"/>
    <m/>
    <m/>
    <s v="September"/>
    <s v="Gated Content"/>
    <m/>
    <m/>
    <s v="Employee Engagement Handbook"/>
    <m/>
    <m/>
    <m/>
    <s v="2022-07-11 02:52:14.869000+00:00"/>
    <s v="2022-09-26 11:09:03.584000+00:00"/>
    <s v="GMC"/>
  </r>
  <r>
    <s v="Shreenath Bhat"/>
    <n v="4000000"/>
    <s v="INR"/>
    <n v="100"/>
    <s v="7/22/22"/>
    <s v="Sales"/>
    <s v="stat_OZRiD1474QRJIpvnjHCZfiIvKcVD6mIKSSTzg8SwDVx"/>
    <s v="Won- Payment Completed"/>
    <n v="1"/>
    <s v="OpportunityStatusType.Won"/>
    <s v="cont_IBThhpr3IkwCZhJdPI81Po4LiGTkFDZS5jqDSaZKvaV"/>
    <s v="Asmita Paul"/>
    <s v="GMC (Renewal)"/>
    <s v="lead_cJY3sHgyRID1Ou2TrMQy0SY1X0aSDAekTs1pJySsHKd"/>
    <s v="HackerEarth Technology"/>
    <s v="Pranav Kenjale"/>
    <s v="user_P3f70h2AcefBkFTBZpvA9LgDbjTmUIXkqdKqHJ5evwA"/>
    <s v="Manojkumar Tinna"/>
    <s v="2022-03-16 06:46:40.040000+00:00"/>
    <s v="2022-07-22 05:53:57+00:00"/>
    <m/>
    <s v="Bangalore"/>
    <m/>
    <m/>
    <m/>
    <n v="230"/>
    <m/>
    <m/>
    <m/>
    <m/>
    <m/>
    <m/>
    <m/>
    <m/>
    <m/>
    <m/>
    <m/>
    <s v="Others"/>
    <m/>
    <m/>
    <m/>
    <m/>
    <m/>
    <m/>
    <m/>
    <m/>
    <m/>
    <m/>
    <m/>
    <m/>
    <x v="3"/>
    <m/>
    <s v="user_Jujy0sFufO9J3qwY7aNpCCnF6nFZMrfvciNEydEzhaI"/>
    <s v="Shreya Solanki"/>
    <s v="Dr. Anil More"/>
    <m/>
    <s v="July"/>
    <s v="Cold Call"/>
    <s v="Lusha"/>
    <m/>
    <m/>
    <m/>
    <m/>
    <m/>
    <s v="2022-03-14 02:47:04.868000+00:00"/>
    <s v="2022-10-12 08:49:01.291000+00:00"/>
    <m/>
  </r>
  <r>
    <s v="Sonal Paithankar"/>
    <n v="1000000"/>
    <s v="INR"/>
    <n v="0"/>
    <s v="8/22/22"/>
    <s v="Sales"/>
    <s v="stat_kcR4fZg7TU7jjk1jAVua3qGLRS4J5uFayEjK5j02wtv"/>
    <s v="Unqualified"/>
    <n v="0"/>
    <s v="OpportunityStatusType.Lost"/>
    <s v="cont_MHB8d62ChqNONcQ7HNeuAqrQmKGZfgQFpwuZN14Vkb8"/>
    <s v="Souvik Bhattacharjee"/>
    <s v="GTLI Renewal - already done"/>
    <s v="lead_OIp4d1wuLuxZDTPv7qKA7d6E3gXJ0heo8sWAybi2XaX"/>
    <s v="Gleeds"/>
    <s v="Trupti Suryavanshi"/>
    <s v="user_Iwn6da5WKkZqwUySK0oUuCb72pFP5WEm4zAb92ijqFe"/>
    <s v="Sonal Paithankar"/>
    <s v="2022-07-04 06:05:36.709000+00:00"/>
    <s v="2022-07-21 08:28:58.833000+00:00"/>
    <m/>
    <s v="Bangalore"/>
    <m/>
    <m/>
    <m/>
    <n v="325"/>
    <m/>
    <m/>
    <m/>
    <m/>
    <m/>
    <m/>
    <m/>
    <m/>
    <m/>
    <m/>
    <m/>
    <s v="Construction &amp; Real Estate"/>
    <m/>
    <m/>
    <m/>
    <m/>
    <m/>
    <m/>
    <m/>
    <m/>
    <m/>
    <m/>
    <m/>
    <m/>
    <x v="7"/>
    <m/>
    <s v="user_L8E6IFhq6UCzKLHa45LUUTZCznDuyDwFrGaEp9DXiUM"/>
    <s v="Trupti Suryavanshi"/>
    <s v="Arindam Majee"/>
    <m/>
    <s v="August"/>
    <s v="Cold Call"/>
    <m/>
    <m/>
    <m/>
    <m/>
    <m/>
    <m/>
    <s v="2022-04-28 07:26:27.593000+00:00"/>
    <s v="2022-09-30 06:49:50.800000+00:00"/>
    <s v="GTL"/>
  </r>
  <r>
    <s v="Tejas Kulkarni"/>
    <n v="205000"/>
    <s v="INR"/>
    <n v="100"/>
    <s v="7/21/22"/>
    <s v="Sales"/>
    <s v="stat_OZRiD1474QRJIpvnjHCZfiIvKcVD6mIKSSTzg8SwDVx"/>
    <s v="Won- Payment Completed"/>
    <n v="1"/>
    <s v="OpportunityStatusType.Won"/>
    <s v="cont_izRWdXvC0C2TCAiGJ5Bt3sskhvQ1TfJEX1avo0mCy6d"/>
    <s v="PARIMI NAREN"/>
    <m/>
    <s v="lead_vF2KFB7uWr1uIeaNE6nIwa631Hullk5aGC5b9FIDaEO"/>
    <s v="KESIS IT SERVICES"/>
    <s v="Prateek Wadhwa"/>
    <s v="user_kbtBHYtBjVDNyI72HTF6C1SCvC7yVBiA6OrBOy3t96U"/>
    <s v="Tejas Kulkarni"/>
    <s v="2022-07-21 08:32:41.853000+00:00"/>
    <s v="2022-07-21 11:48:14.216000+00:00"/>
    <m/>
    <s v="Bangalore"/>
    <m/>
    <m/>
    <m/>
    <n v="10"/>
    <m/>
    <m/>
    <m/>
    <m/>
    <m/>
    <m/>
    <m/>
    <m/>
    <m/>
    <m/>
    <m/>
    <s v="IT Services &amp; IT Consulting"/>
    <m/>
    <m/>
    <m/>
    <m/>
    <m/>
    <m/>
    <m/>
    <m/>
    <m/>
    <m/>
    <m/>
    <m/>
    <x v="7"/>
    <m/>
    <s v="user_FdWFezbLzkYQcGsBUsjZO25nr2poK2nRbqV47Rs5Kfm"/>
    <s v="Prateek Wadhwa"/>
    <s v="Dr. Anil More"/>
    <m/>
    <m/>
    <s v="Cold Call"/>
    <m/>
    <m/>
    <m/>
    <m/>
    <m/>
    <m/>
    <s v="2022-07-02 13:29:28.444000+00:00"/>
    <s v="2022-08-29 07:29:58.559000+00:00"/>
    <s v="GMC"/>
  </r>
  <r>
    <s v="Omkar Ghate"/>
    <n v="102801"/>
    <s v="INR"/>
    <n v="100"/>
    <s v="7/21/22"/>
    <s v="Sales"/>
    <s v="stat_OZRiD1474QRJIpvnjHCZfiIvKcVD6mIKSSTzg8SwDVx"/>
    <s v="Won- Payment Completed"/>
    <n v="1"/>
    <s v="OpportunityStatusType.Won"/>
    <s v="cont_QqdL2uwnuxdm6UYJI5feyy6yv3Q8QotBLtwbH4oHPt7"/>
    <s v="Anjum Pathan"/>
    <s v="Fresh"/>
    <s v="lead_CzT4w7CWhZUUkXh7MVqvMmEOPHn9UpJSjDcMCw4PYO1"/>
    <s v="SOLOCO GLOBAL INDIA PRIVATE LIMITED"/>
    <s v="Prateek Wadhwa"/>
    <s v="user_9SBRjyF0n4iWuhUdqRyQkFhl2J4uyNKhFWvvJEvunX8"/>
    <s v="Omkar Ghate"/>
    <s v="2022-04-27 05:46:55.231000+00:00"/>
    <s v="2022-07-21 11:06:55.847000+00:00"/>
    <m/>
    <s v="Pune"/>
    <m/>
    <m/>
    <m/>
    <n v="7"/>
    <m/>
    <m/>
    <m/>
    <m/>
    <m/>
    <m/>
    <m/>
    <m/>
    <m/>
    <m/>
    <m/>
    <m/>
    <m/>
    <m/>
    <m/>
    <m/>
    <m/>
    <m/>
    <m/>
    <m/>
    <m/>
    <m/>
    <m/>
    <m/>
    <x v="3"/>
    <m/>
    <s v="user_FdWFezbLzkYQcGsBUsjZO25nr2poK2nRbqV47Rs5Kfm"/>
    <s v="Prateek Wadhwa"/>
    <s v="Komal Chougale; Siddharth Angolkar"/>
    <m/>
    <s v="April"/>
    <s v="Warm Referral"/>
    <m/>
    <m/>
    <s v="Lead Magnet Lead"/>
    <m/>
    <m/>
    <m/>
    <s v="2021-08-30 04:40:46.516000+00:00"/>
    <s v="2022-10-20 09:10:29.117000+00:00"/>
    <s v="GMC"/>
  </r>
  <r>
    <s v="Omkar Ghate"/>
    <n v="200000"/>
    <s v="INR"/>
    <n v="0"/>
    <s v="7/31/22"/>
    <s v="Sales"/>
    <s v="stat_kcR4fZg7TU7jjk1jAVua3qGLRS4J5uFayEjK5j02wtv"/>
    <s v="Unqualified"/>
    <n v="0"/>
    <s v="OpportunityStatusType.Lost"/>
    <s v="cont_VW3ZaOEzMMCrSGluWw5uxmhXFM067ziSYGiJrbPVJ8O"/>
    <s v="Ganesh Pawar"/>
    <s v="GPA - FRESH Gmc already renewed on May"/>
    <s v="lead_ilNTzGiJzkIDcScoPY8JkWDF90JZC7e5j4D31fwUibI"/>
    <s v="Amar Cars Pvt ltd"/>
    <s v="Daya Gowda"/>
    <s v="user_9SBRjyF0n4iWuhUdqRyQkFhl2J4uyNKhFWvvJEvunX8"/>
    <s v="Omkar Ghate"/>
    <s v="2022-06-09 06:13:55.709000+00:00"/>
    <s v="2022-07-21 06:40:16.558000+00:00"/>
    <m/>
    <s v="Vadodara"/>
    <m/>
    <m/>
    <m/>
    <n v="2000"/>
    <m/>
    <m/>
    <m/>
    <m/>
    <m/>
    <m/>
    <m/>
    <m/>
    <m/>
    <m/>
    <m/>
    <m/>
    <m/>
    <m/>
    <m/>
    <m/>
    <m/>
    <m/>
    <m/>
    <m/>
    <m/>
    <m/>
    <m/>
    <m/>
    <x v="3"/>
    <m/>
    <s v="user_encRk5bIEFN6ZA11h4WH2AdZTiZpogLSlMIaj0E30SZ"/>
    <s v="Daya Gowda"/>
    <m/>
    <m/>
    <s v="March; May"/>
    <m/>
    <m/>
    <m/>
    <s v="Lead Magnet Lead"/>
    <m/>
    <m/>
    <m/>
    <s v="2021-09-04 17:30:18.379000+00:00"/>
    <s v="2022-09-09 10:13:03.059000+00:00"/>
    <m/>
  </r>
  <r>
    <s v="Tejas Kulkarni"/>
    <n v="500000"/>
    <s v="INR"/>
    <n v="0"/>
    <s v="9/30/22"/>
    <s v="Sales"/>
    <s v="stat_kcR4fZg7TU7jjk1jAVua3qGLRS4J5uFayEjK5j02wtv"/>
    <s v="Unqualified"/>
    <n v="0"/>
    <s v="OpportunityStatusType.Lost"/>
    <m/>
    <m/>
    <m/>
    <s v="lead_5ZCSiaVUPBZQwuj2F9LYVPVLTjINpCZqd060rH68yVX"/>
    <s v="Datagain"/>
    <s v="Kanchan Kothari"/>
    <s v="user_kbtBHYtBjVDNyI72HTF6C1SCvC7yVBiA6OrBOy3t96U"/>
    <s v="Tejas Kulkarni"/>
    <s v="2022-06-24 07:26:31.978000+00:00"/>
    <s v="2022-07-21 06:55:45.276000+00:00"/>
    <m/>
    <s v="Mumbai"/>
    <m/>
    <m/>
    <m/>
    <n v="200"/>
    <m/>
    <m/>
    <m/>
    <m/>
    <m/>
    <m/>
    <m/>
    <s v="PAID_SOCIAL"/>
    <m/>
    <m/>
    <m/>
    <m/>
    <m/>
    <m/>
    <m/>
    <m/>
    <m/>
    <m/>
    <m/>
    <m/>
    <m/>
    <m/>
    <m/>
    <m/>
    <x v="3"/>
    <m/>
    <s v="user_tg4md7hMeDB7vzCH1Tg5t2EgpRANab8Kmif9bBN5ohq"/>
    <s v="Talha Shaikh"/>
    <m/>
    <m/>
    <m/>
    <s v="Gated Content"/>
    <m/>
    <m/>
    <s v="Employee Engagement Handbook"/>
    <m/>
    <m/>
    <m/>
    <s v="2022-06-11 09:51:31.066000+00:00"/>
    <s v="2022-10-10 10:54:16.953000+00:00"/>
    <m/>
  </r>
  <r>
    <s v="Navin Panjwani"/>
    <n v="100000"/>
    <s v="INR"/>
    <n v="0"/>
    <s v="7/31/22"/>
    <s v="Sales"/>
    <s v="stat_1hn9nRJaLbI53NxPuSQgo90kRpbpKsFlwN4oEGNUTdO"/>
    <s v="Lost"/>
    <n v="0"/>
    <s v="OpportunityStatusType.Lost"/>
    <s v="cont_0LLvK122sbJalZcmy0ejQ6f0JF8CbtM6vfW5hNepxif"/>
    <s v="Ashok John"/>
    <s v="GMC New"/>
    <s v="lead_iLGZIuYRTM39dJKf94132B2KTN2KxNyccBwKMhIUQQU"/>
    <s v="XED Institute of Management ( Fresh )"/>
    <s v="Aishwarya Nyayadhish"/>
    <s v="user_sD3YjSs92XKUfD0OPHeo886g6tW6aCM0iUhX5VVUuJi"/>
    <s v="Navin Panjwani"/>
    <s v="2022-06-23 11:15:53.998000+00:00"/>
    <s v="2022-07-21 06:43:49.311000+00:00"/>
    <m/>
    <s v="Mumbai"/>
    <m/>
    <m/>
    <m/>
    <n v="22"/>
    <m/>
    <m/>
    <m/>
    <m/>
    <m/>
    <m/>
    <m/>
    <s v="PAID_SOCIAL"/>
    <m/>
    <m/>
    <m/>
    <s v="Education"/>
    <m/>
    <m/>
    <m/>
    <m/>
    <m/>
    <m/>
    <m/>
    <m/>
    <m/>
    <m/>
    <m/>
    <m/>
    <x v="3"/>
    <m/>
    <s v="user_6hRQhcoLhZEDUBYaw3vS7rv6T5582sGfXq4jNRqTfUU"/>
    <s v="Aishwarya Nyayadhish"/>
    <m/>
    <m/>
    <m/>
    <s v="Gated Content"/>
    <m/>
    <m/>
    <s v="Employee Engagement Handbook"/>
    <m/>
    <m/>
    <m/>
    <s v="2022-05-10 14:11:25.404000+00:00"/>
    <s v="2022-08-27 07:33:36.139000+00:00"/>
    <m/>
  </r>
  <r>
    <s v="Omkar Ghate"/>
    <n v="133000"/>
    <s v="INR"/>
    <n v="0"/>
    <s v="7/20/22"/>
    <s v="Sales"/>
    <s v="stat_1hn9nRJaLbI53NxPuSQgo90kRpbpKsFlwN4oEGNUTdO"/>
    <s v="Lost"/>
    <n v="0"/>
    <s v="OpportunityStatusType.Lost"/>
    <m/>
    <m/>
    <m/>
    <s v="lead_xQo1CLXowOSF435d6kCqfHPhbOpmHNCRSzFsYF2r2jW"/>
    <s v="HYPHENMARK INDIA PRIVATE LIMITED"/>
    <s v="Kaushlya Bhavsar"/>
    <s v="user_9SBRjyF0n4iWuhUdqRyQkFhl2J4uyNKhFWvvJEvunX8"/>
    <s v="Omkar Ghate"/>
    <s v="2022-06-22 08:06:02.989000+00:00"/>
    <s v="2022-07-21 06:13:49.582000+00:00"/>
    <m/>
    <m/>
    <m/>
    <m/>
    <m/>
    <n v="40"/>
    <m/>
    <m/>
    <m/>
    <m/>
    <m/>
    <m/>
    <m/>
    <s v="PAID_SOCIAL"/>
    <m/>
    <m/>
    <m/>
    <m/>
    <m/>
    <m/>
    <m/>
    <m/>
    <m/>
    <m/>
    <m/>
    <m/>
    <m/>
    <m/>
    <m/>
    <m/>
    <x v="3"/>
    <m/>
    <s v="user_FdWFezbLzkYQcGsBUsjZO25nr2poK2nRbqV47Rs5Kfm"/>
    <s v="Prateek Wadhwa"/>
    <m/>
    <m/>
    <s v="July"/>
    <s v="Gated Content"/>
    <m/>
    <m/>
    <s v="Employee Engagement Handbook"/>
    <m/>
    <m/>
    <m/>
    <s v="2022-06-21 14:20:40.518000+00:00"/>
    <s v="2022-08-29 10:26:22.374000+00:00"/>
    <s v="GMC"/>
  </r>
  <r>
    <s v="Vrushali Kummar"/>
    <n v="500000"/>
    <s v="INR"/>
    <n v="0"/>
    <s v="8/15/22"/>
    <s v="Sales"/>
    <s v="stat_kcR4fZg7TU7jjk1jAVua3qGLRS4J5uFayEjK5j02wtv"/>
    <s v="Unqualified"/>
    <n v="0"/>
    <s v="OpportunityStatusType.Lost"/>
    <s v="cont_tHOUx8OL9b16ylazIF5Q1YFCsLWt8laFvb461lMH8d3"/>
    <s v="deepak padhalni"/>
    <s v="Parental policy ren - Mandate for Marsh"/>
    <s v="lead_RyP5JzuKZkQo4155TWhwSs2cJquCWESxiRvlVhFQHAP"/>
    <s v="Spiceworks Ziff Davis"/>
    <s v="Gauri Jori"/>
    <s v="user_TZzywQwym26DjuswO479pxRhNKX152z8X1haCx2vcst"/>
    <s v="Vrushali Kummar"/>
    <s v="2022-05-13 09:58:21.988000+00:00"/>
    <s v="2022-07-21 06:05:54.923000+00:00"/>
    <m/>
    <s v="Pune"/>
    <m/>
    <m/>
    <m/>
    <n v="350"/>
    <m/>
    <m/>
    <m/>
    <m/>
    <m/>
    <m/>
    <m/>
    <m/>
    <m/>
    <m/>
    <m/>
    <s v="Digital Marketing &amp; Advertising"/>
    <m/>
    <m/>
    <m/>
    <m/>
    <m/>
    <m/>
    <m/>
    <m/>
    <m/>
    <m/>
    <m/>
    <m/>
    <x v="8"/>
    <m/>
    <s v="user_5YHA1ZU4iP896lD1YJehdJcMx7ZEgWCpulT4T2c3pJ3"/>
    <s v="Gauri Jori"/>
    <m/>
    <m/>
    <s v="August; May"/>
    <s v="Cold Call"/>
    <m/>
    <m/>
    <m/>
    <m/>
    <m/>
    <m/>
    <s v="2021-09-09 06:37:50.145000+00:00"/>
    <s v="2022-09-02 16:04:11.545000+00:00"/>
    <m/>
  </r>
  <r>
    <s v="Vrushali Kummar"/>
    <n v="6000000"/>
    <s v="INR"/>
    <n v="0"/>
    <s v="8/15/22"/>
    <s v="Sales"/>
    <s v="stat_kcR4fZg7TU7jjk1jAVua3qGLRS4J5uFayEjK5j02wtv"/>
    <s v="Unqualified"/>
    <n v="0"/>
    <s v="OpportunityStatusType.Lost"/>
    <s v="cont_tHOUx8OL9b16ylazIF5Q1YFCsLWt8laFvb461lMH8d3"/>
    <s v="deepak padhalni"/>
    <s v="GMC ren - International Mandate for Marsh"/>
    <s v="lead_RyP5JzuKZkQo4155TWhwSs2cJquCWESxiRvlVhFQHAP"/>
    <s v="Spiceworks Ziff Davis"/>
    <s v="Gauri Jori"/>
    <s v="user_TZzywQwym26DjuswO479pxRhNKX152z8X1haCx2vcst"/>
    <s v="Vrushali Kummar"/>
    <s v="2022-05-13 09:59:30.039000+00:00"/>
    <s v="2022-07-21 06:06:46.278000+00:00"/>
    <m/>
    <s v="Pune"/>
    <m/>
    <m/>
    <m/>
    <n v="350"/>
    <m/>
    <m/>
    <m/>
    <m/>
    <m/>
    <m/>
    <m/>
    <m/>
    <m/>
    <m/>
    <m/>
    <s v="Digital Marketing &amp; Advertising"/>
    <m/>
    <m/>
    <m/>
    <m/>
    <m/>
    <m/>
    <m/>
    <m/>
    <m/>
    <m/>
    <m/>
    <m/>
    <x v="8"/>
    <m/>
    <s v="user_5YHA1ZU4iP896lD1YJehdJcMx7ZEgWCpulT4T2c3pJ3"/>
    <s v="Gauri Jori"/>
    <m/>
    <m/>
    <s v="August; May"/>
    <s v="Cold Call"/>
    <m/>
    <m/>
    <m/>
    <m/>
    <m/>
    <m/>
    <s v="2021-09-09 06:37:50.145000+00:00"/>
    <s v="2022-09-02 16:04:11.545000+00:00"/>
    <m/>
  </r>
  <r>
    <s v="Navin Panjwani"/>
    <n v="100000"/>
    <s v="INR"/>
    <n v="0"/>
    <s v="8/31/22"/>
    <s v="Sales"/>
    <s v="stat_kcR4fZg7TU7jjk1jAVua3qGLRS4J5uFayEjK5j02wtv"/>
    <s v="Unqualified"/>
    <n v="0"/>
    <s v="OpportunityStatusType.Lost"/>
    <s v="cont_TVhn5VEyAiallZqDmrFiA9Rtt9awBXiae15tb5chgWb"/>
    <s v="Edna Dmello"/>
    <m/>
    <s v="lead_QdzcsGHwJ3FJNJfrpvOu9sbAw9kM55MmNfZ4MWQebJE"/>
    <s v="CLARISITY Solutions"/>
    <s v="Prateek Wadhwa"/>
    <s v="user_sD3YjSs92XKUfD0OPHeo886g6tW6aCM0iUhX5VVUuJi"/>
    <s v="Navin Panjwani"/>
    <s v="2022-05-11 04:54:32.929000+00:00"/>
    <s v="2022-07-21 05:42:11.307000+00:00"/>
    <m/>
    <s v="Mumbai"/>
    <m/>
    <m/>
    <m/>
    <n v="60"/>
    <m/>
    <m/>
    <m/>
    <m/>
    <m/>
    <m/>
    <m/>
    <m/>
    <m/>
    <m/>
    <m/>
    <s v="IT Services &amp; IT Consulting; Professional Services"/>
    <m/>
    <m/>
    <m/>
    <m/>
    <m/>
    <m/>
    <m/>
    <m/>
    <m/>
    <m/>
    <m/>
    <m/>
    <x v="10"/>
    <m/>
    <s v="user_FdWFezbLzkYQcGsBUsjZO25nr2poK2nRbqV47Rs5Kfm"/>
    <s v="Prateek Wadhwa"/>
    <m/>
    <m/>
    <s v="August"/>
    <s v="Gated Content"/>
    <s v="Naukri.com"/>
    <m/>
    <s v="Employee Engagement Handbook"/>
    <m/>
    <m/>
    <m/>
    <s v="2022-05-10 12:21:31.825000+00:00"/>
    <s v="2022-09-08 05:02:14.251000+00:00"/>
    <s v="GMC"/>
  </r>
  <r>
    <s v="Navin Panjwani"/>
    <n v="20000"/>
    <s v="INR"/>
    <n v="0"/>
    <s v="8/31/22"/>
    <s v="Sales"/>
    <s v="stat_kcR4fZg7TU7jjk1jAVua3qGLRS4J5uFayEjK5j02wtv"/>
    <s v="Unqualified"/>
    <n v="0"/>
    <s v="OpportunityStatusType.Lost"/>
    <s v="cont_TVhn5VEyAiallZqDmrFiA9Rtt9awBXiae15tb5chgWb"/>
    <s v="Edna Dmello"/>
    <m/>
    <s v="lead_QdzcsGHwJ3FJNJfrpvOu9sbAw9kM55MmNfZ4MWQebJE"/>
    <s v="CLARISITY Solutions"/>
    <s v="Prateek Wadhwa"/>
    <s v="user_sD3YjSs92XKUfD0OPHeo886g6tW6aCM0iUhX5VVUuJi"/>
    <s v="Navin Panjwani"/>
    <s v="2022-05-11 04:54:43.660000+00:00"/>
    <s v="2022-07-21 05:42:18.487000+00:00"/>
    <m/>
    <s v="Mumbai"/>
    <m/>
    <m/>
    <m/>
    <n v="60"/>
    <m/>
    <m/>
    <m/>
    <m/>
    <m/>
    <m/>
    <m/>
    <m/>
    <m/>
    <m/>
    <m/>
    <s v="IT Services &amp; IT Consulting; Professional Services"/>
    <m/>
    <m/>
    <m/>
    <m/>
    <m/>
    <m/>
    <m/>
    <m/>
    <m/>
    <m/>
    <m/>
    <m/>
    <x v="10"/>
    <m/>
    <s v="user_FdWFezbLzkYQcGsBUsjZO25nr2poK2nRbqV47Rs5Kfm"/>
    <s v="Prateek Wadhwa"/>
    <m/>
    <m/>
    <s v="August"/>
    <s v="Gated Content"/>
    <s v="Naukri.com"/>
    <m/>
    <s v="Employee Engagement Handbook"/>
    <m/>
    <m/>
    <m/>
    <s v="2022-05-10 12:21:31.825000+00:00"/>
    <s v="2022-09-08 05:02:14.251000+00:00"/>
    <s v="GPA"/>
  </r>
  <r>
    <s v="Chetan Kumar"/>
    <n v="1200000"/>
    <s v="INR"/>
    <n v="0"/>
    <s v="7/30/22"/>
    <s v="Sales"/>
    <s v="stat_kcR4fZg7TU7jjk1jAVua3qGLRS4J5uFayEjK5j02wtv"/>
    <s v="Unqualified"/>
    <n v="0"/>
    <s v="OpportunityStatusType.Lost"/>
    <s v="cont_nsyjMeh3w6SD64jQJ6EwWOKtQHXZ4fUDRTjZWelkufs"/>
    <s v="melvin.dsouza@shapoorji.com"/>
    <s v="They have 1+3 policy but want to offer something better to the employees this time (1+5)"/>
    <s v="lead_l8dY9UXvXCVNJqGpHXSUd70neZM5nR9hbta4iX9HDKc"/>
    <s v="SD Corporation P.Ltd (Shapoorji Pallonji &amp; Co Ltd - Group Venture)"/>
    <s v="Tulika Chakra"/>
    <s v="user_hAuUqCTCw5r4tCUrswIWPSW7LJ1XIBbttZVmJkxmzGq"/>
    <s v="Chetan Kumar"/>
    <s v="2021-12-16 11:04:35.327000+00:00"/>
    <s v="2022-07-21 04:58:15.984000+00:00"/>
    <m/>
    <s v="Mumbai"/>
    <m/>
    <m/>
    <m/>
    <n v="100"/>
    <m/>
    <m/>
    <m/>
    <m/>
    <m/>
    <m/>
    <m/>
    <m/>
    <m/>
    <m/>
    <m/>
    <s v="Construction &amp; Real Estate"/>
    <m/>
    <m/>
    <m/>
    <m/>
    <m/>
    <m/>
    <m/>
    <m/>
    <m/>
    <m/>
    <m/>
    <m/>
    <x v="10"/>
    <m/>
    <s v="user_N2Wvx57ff3o0vmVPS4RR0gXHdA5qVZKmxAMYwKh2zLa"/>
    <s v="Vinoth Mohan"/>
    <m/>
    <m/>
    <s v="March"/>
    <s v="Gated Content"/>
    <m/>
    <m/>
    <s v="Downloaded the guide: Employee Wellness Handbook"/>
    <m/>
    <m/>
    <m/>
    <s v="2021-10-26 11:52:54.952000+00:00"/>
    <s v="2022-09-12 14:12:57.974000+00:00"/>
    <s v="GMC"/>
  </r>
  <r>
    <s v="Kashif Ahmad"/>
    <n v="500000"/>
    <s v="INR"/>
    <n v="0"/>
    <d v="2022-08-08T00:00:00"/>
    <s v="Sales"/>
    <s v="stat_kcR4fZg7TU7jjk1jAVua3qGLRS4J5uFayEjK5j02wtv"/>
    <s v="Unqualified"/>
    <n v="0"/>
    <s v="OpportunityStatusType.Lost"/>
    <s v="cont_Vdj6AvgmhKRlreiX4MGMwRDKk6NsSVveraEzdo97i2Q"/>
    <s v="Bharat Rahane"/>
    <m/>
    <s v="lead_MBmOBv4RPJhbNeMjzSTyudxkFbI0GyY4CXyHZxqTFgX"/>
    <s v="GFI Informatique/MGS"/>
    <s v="Prateek Wadhwa"/>
    <s v="user_LKRhV6rhcBe0uL8u70UUGeDjbMupuho4TaiAOCbT7HT"/>
    <s v="Kashif Ahmad"/>
    <s v="2022-06-27 07:53:06.858000+00:00"/>
    <s v="2022-07-20 15:44:08.054000+00:00"/>
    <m/>
    <s v="Pune"/>
    <m/>
    <m/>
    <m/>
    <n v="164"/>
    <m/>
    <m/>
    <m/>
    <m/>
    <m/>
    <m/>
    <m/>
    <m/>
    <m/>
    <m/>
    <m/>
    <s v="IT Services &amp; IT Consulting"/>
    <m/>
    <m/>
    <m/>
    <m/>
    <m/>
    <m/>
    <m/>
    <m/>
    <m/>
    <m/>
    <m/>
    <m/>
    <x v="10"/>
    <m/>
    <s v="user_FdWFezbLzkYQcGsBUsjZO25nr2poK2nRbqV47Rs5Kfm"/>
    <s v="Prateek Wadhwa"/>
    <s v="Siddharth Angolkar"/>
    <m/>
    <s v="August"/>
    <s v="Cold Call"/>
    <s v="Linkedin"/>
    <m/>
    <m/>
    <m/>
    <m/>
    <m/>
    <s v="2021-08-17 06:10:18.097000+00:00"/>
    <s v="2022-09-08 06:43:28.491000+00:00"/>
    <s v="GTL"/>
  </r>
  <r>
    <s v="Vrushali Kummar"/>
    <n v="1000000"/>
    <s v="INR"/>
    <n v="0"/>
    <s v="7/30/22"/>
    <s v="Sales"/>
    <s v="stat_kcR4fZg7TU7jjk1jAVua3qGLRS4J5uFayEjK5j02wtv"/>
    <s v="Unqualified"/>
    <n v="0"/>
    <s v="OpportunityStatusType.Lost"/>
    <m/>
    <m/>
    <s v="GPA (Renewal)- Too close to renewal date"/>
    <s v="lead_GpqmWO3N819BDkV9HrKsqHCFHSTkizkyQdaLJbjwqbq"/>
    <s v="Allure Gift Wraps Pvt Ltd"/>
    <s v="Bhairavi Jog"/>
    <s v="user_TZzywQwym26DjuswO479pxRhNKX152z8X1haCx2vcst"/>
    <s v="Vrushali Kummar"/>
    <s v="2022-07-05 12:51:37.350000+00:00"/>
    <s v="2022-07-21 04:57:53.203000+00:00"/>
    <m/>
    <s v="Vapi"/>
    <m/>
    <m/>
    <m/>
    <n v="880"/>
    <m/>
    <m/>
    <m/>
    <m/>
    <m/>
    <m/>
    <m/>
    <m/>
    <m/>
    <m/>
    <m/>
    <s v="Manufacturing"/>
    <m/>
    <m/>
    <m/>
    <m/>
    <m/>
    <m/>
    <m/>
    <m/>
    <m/>
    <m/>
    <m/>
    <m/>
    <x v="3"/>
    <m/>
    <s v="user_228eUmsdKIb9OItgmiDq1zD4aPZ1eqiapbaLAGeBf8g"/>
    <s v="Bhairavi Jog"/>
    <m/>
    <m/>
    <s v="July"/>
    <m/>
    <m/>
    <m/>
    <s v="Lead Magnet Lead"/>
    <m/>
    <m/>
    <m/>
    <s v="2021-09-02 18:16:57.709000+00:00"/>
    <s v="2022-09-23 12:45:08.381000+00:00"/>
    <s v="GPA"/>
  </r>
  <r>
    <s v="Vrushali Kummar"/>
    <n v="10000000"/>
    <s v="INR"/>
    <n v="0"/>
    <s v="7/30/22"/>
    <s v="Sales"/>
    <s v="stat_kcR4fZg7TU7jjk1jAVua3qGLRS4J5uFayEjK5j02wtv"/>
    <s v="Unqualified"/>
    <n v="0"/>
    <s v="OpportunityStatusType.Lost"/>
    <m/>
    <m/>
    <s v="GMC (1+3)- Renewal - too close to renewal date"/>
    <s v="lead_GpqmWO3N819BDkV9HrKsqHCFHSTkizkyQdaLJbjwqbq"/>
    <s v="Allure Gift Wraps Pvt Ltd"/>
    <s v="Bhairavi Jog"/>
    <s v="user_TZzywQwym26DjuswO479pxRhNKX152z8X1haCx2vcst"/>
    <s v="Vrushali Kummar"/>
    <s v="2022-07-05 12:51:00.710000+00:00"/>
    <s v="2022-07-21 04:56:59.207000+00:00"/>
    <m/>
    <s v="Vapi"/>
    <m/>
    <m/>
    <m/>
    <n v="880"/>
    <m/>
    <m/>
    <m/>
    <m/>
    <m/>
    <m/>
    <m/>
    <m/>
    <m/>
    <m/>
    <m/>
    <s v="Manufacturing"/>
    <m/>
    <m/>
    <m/>
    <m/>
    <m/>
    <m/>
    <m/>
    <m/>
    <m/>
    <m/>
    <m/>
    <m/>
    <x v="3"/>
    <m/>
    <s v="user_228eUmsdKIb9OItgmiDq1zD4aPZ1eqiapbaLAGeBf8g"/>
    <s v="Bhairavi Jog"/>
    <m/>
    <m/>
    <s v="July"/>
    <m/>
    <m/>
    <m/>
    <s v="Lead Magnet Lead"/>
    <m/>
    <m/>
    <m/>
    <s v="2021-09-02 18:16:57.709000+00:00"/>
    <s v="2022-09-23 12:45:08.381000+00:00"/>
    <s v="GMC"/>
  </r>
  <r>
    <s v="Abhiroop Ganguly"/>
    <n v="80000"/>
    <s v="INR"/>
    <n v="0"/>
    <s v="7/22/22"/>
    <s v="Sales"/>
    <s v="stat_1hn9nRJaLbI53NxPuSQgo90kRpbpKsFlwN4oEGNUTdO"/>
    <s v="Lost"/>
    <n v="0"/>
    <s v="OpportunityStatusType.Lost"/>
    <s v="cont_fY7hQu9ffAj5MrwI3P8s6bT0XFlq5uTtWVaSAbMT7zj"/>
    <s v="Julian"/>
    <m/>
    <s v="lead_GFEj99zlsYqEMna4L3aeHQvfCNDQ21WKluEHpaT5366"/>
    <s v="Vongeyer Consulting"/>
    <s v="Kaushlya Bhavsar"/>
    <s v="user_U27GK6WjhLhUhi1EDKXV57xMpn8n8DMIOjci1q3UReZ"/>
    <s v="Abhiroop Ganguly"/>
    <s v="2022-06-10 11:57:45.570000+00:00"/>
    <s v="2022-07-20 12:57:53.503000+00:00"/>
    <m/>
    <s v="Pune"/>
    <m/>
    <m/>
    <m/>
    <n v="11"/>
    <m/>
    <m/>
    <m/>
    <m/>
    <m/>
    <m/>
    <m/>
    <m/>
    <m/>
    <m/>
    <m/>
    <s v="Professional Services"/>
    <m/>
    <m/>
    <m/>
    <m/>
    <m/>
    <m/>
    <m/>
    <m/>
    <m/>
    <m/>
    <m/>
    <m/>
    <x v="3"/>
    <m/>
    <s v="user_L8E6IFhq6UCzKLHa45LUUTZCznDuyDwFrGaEp9DXiUM"/>
    <s v="Trupti Suryavanshi"/>
    <m/>
    <m/>
    <m/>
    <s v="Gated Content"/>
    <m/>
    <m/>
    <s v="Employee healthcare handbook"/>
    <m/>
    <m/>
    <m/>
    <s v="2022-06-03 05:18:11.114000+00:00"/>
    <s v="2022-08-13 05:15:15.753000+00:00"/>
    <s v="GMC"/>
  </r>
  <r>
    <s v="Abhiroop Ganguly"/>
    <n v="1000000"/>
    <s v="INR"/>
    <n v="0"/>
    <s v="7/31/22"/>
    <s v="Sales"/>
    <s v="stat_kcR4fZg7TU7jjk1jAVua3qGLRS4J5uFayEjK5j02wtv"/>
    <s v="Unqualified"/>
    <n v="0"/>
    <s v="OpportunityStatusType.Lost"/>
    <s v="cont_HY9YRsH9xd2dH2cKO1NvXOyb42Nth4ZY9MTNo8DcmND"/>
    <s v="Swapnil Rane"/>
    <s v="top up ren policy - no opp currently"/>
    <s v="lead_VVxWfa1K7gnB6dkSWHtm3gp1GT3pKmxv0TT8Dd5TZfl"/>
    <s v="Systems Plus transformations"/>
    <s v="Gauri Jori"/>
    <s v="user_U27GK6WjhLhUhi1EDKXV57xMpn8n8DMIOjci1q3UReZ"/>
    <s v="Abhiroop Ganguly"/>
    <s v="2022-03-11 12:22:10.367000+00:00"/>
    <s v="2022-07-20 12:17:05.342000+00:00"/>
    <m/>
    <s v="Pune"/>
    <m/>
    <s v="2020-08-14 08:05:16+00:00"/>
    <m/>
    <n v="407"/>
    <m/>
    <m/>
    <m/>
    <m/>
    <m/>
    <m/>
    <m/>
    <m/>
    <m/>
    <m/>
    <m/>
    <s v="IT Services &amp; IT Consulting"/>
    <m/>
    <m/>
    <m/>
    <m/>
    <m/>
    <m/>
    <m/>
    <m/>
    <m/>
    <m/>
    <m/>
    <m/>
    <x v="6"/>
    <m/>
    <s v="user_5YHA1ZU4iP896lD1YJehdJcMx7ZEgWCpulT4T2c3pJ3"/>
    <s v="Gauri Jori"/>
    <s v="Snehal Mane"/>
    <m/>
    <s v="July"/>
    <s v="Cold Call"/>
    <s v="Lusha"/>
    <m/>
    <s v="Glengarry"/>
    <m/>
    <m/>
    <m/>
    <s v="2020-12-06 09:46:31.329000+00:00"/>
    <s v="2022-10-20 12:31:28.939000+00:00"/>
    <m/>
  </r>
  <r>
    <s v="Sameer Iftekhari"/>
    <n v="100000"/>
    <s v="INR"/>
    <n v="100"/>
    <s v="7/20/22"/>
    <s v="Sales"/>
    <s v="stat_OZRiD1474QRJIpvnjHCZfiIvKcVD6mIKSSTzg8SwDVx"/>
    <s v="Won- Payment Completed"/>
    <n v="1"/>
    <s v="OpportunityStatusType.Won"/>
    <m/>
    <m/>
    <s v="non eb"/>
    <s v="lead_PHm9WdxFGg1sNAgHP5uqq4XoiLeJgzmnFqWDpxLvAeW"/>
    <s v="STARION INDIA PVT LTD"/>
    <s v="Sarvesh Pawar"/>
    <s v="user_sREdxbAJihL2Zbgic7tyQ6Rc4Mny7HnD1RNGhA9DDYh"/>
    <s v="Prajakta Sahastrabudhe"/>
    <s v="2022-07-20 11:21:03.986000+00:00"/>
    <s v="2022-07-20 13:29:08.063000+00:00"/>
    <m/>
    <s v="Pune"/>
    <m/>
    <m/>
    <m/>
    <n v="150"/>
    <m/>
    <m/>
    <m/>
    <m/>
    <m/>
    <m/>
    <m/>
    <m/>
    <m/>
    <m/>
    <m/>
    <m/>
    <m/>
    <m/>
    <m/>
    <m/>
    <m/>
    <m/>
    <m/>
    <m/>
    <m/>
    <m/>
    <m/>
    <m/>
    <x v="14"/>
    <m/>
    <s v="user_A8KOTZADnUtEQOLt4nSLAmteNStuGh80js75RYjrXVt"/>
    <s v="Sarvesh Pawar"/>
    <s v="Shriram Kulkarni"/>
    <m/>
    <s v="August; July"/>
    <s v="Cold Call"/>
    <s v="Naukri.com"/>
    <m/>
    <m/>
    <m/>
    <m/>
    <m/>
    <s v="2022-05-30 13:17:36.957000+00:00"/>
    <s v="2022-10-12 06:14:02.042000+00:00"/>
    <m/>
  </r>
  <r>
    <s v="Abhiroop Ganguly"/>
    <n v="200000"/>
    <s v="INR"/>
    <n v="0"/>
    <s v="7/31/22"/>
    <s v="Sales"/>
    <s v="stat_kcR4fZg7TU7jjk1jAVua3qGLRS4J5uFayEjK5j02wtv"/>
    <s v="Unqualified"/>
    <n v="0"/>
    <s v="OpportunityStatusType.Lost"/>
    <s v="cont_HY9YRsH9xd2dH2cKO1NvXOyb42Nth4ZY9MTNo8DcmND"/>
    <s v="Swapnil Rane"/>
    <s v="GPA ren - no GPA opp currently"/>
    <s v="lead_VVxWfa1K7gnB6dkSWHtm3gp1GT3pKmxv0TT8Dd5TZfl"/>
    <s v="Systems Plus transformations"/>
    <s v="Gauri Jori"/>
    <s v="user_U27GK6WjhLhUhi1EDKXV57xMpn8n8DMIOjci1q3UReZ"/>
    <s v="Abhiroop Ganguly"/>
    <s v="2022-03-11 12:21:00.855000+00:00"/>
    <s v="2022-07-20 12:16:29.009000+00:00"/>
    <m/>
    <s v="Pune"/>
    <m/>
    <s v="2020-08-14 08:05:16+00:00"/>
    <m/>
    <n v="407"/>
    <m/>
    <m/>
    <m/>
    <m/>
    <m/>
    <m/>
    <m/>
    <m/>
    <m/>
    <m/>
    <m/>
    <s v="IT Services &amp; IT Consulting"/>
    <m/>
    <m/>
    <m/>
    <m/>
    <m/>
    <m/>
    <m/>
    <m/>
    <m/>
    <m/>
    <m/>
    <m/>
    <x v="6"/>
    <m/>
    <s v="user_5YHA1ZU4iP896lD1YJehdJcMx7ZEgWCpulT4T2c3pJ3"/>
    <s v="Gauri Jori"/>
    <s v="Snehal Mane"/>
    <m/>
    <s v="July"/>
    <s v="Cold Call"/>
    <s v="Lusha"/>
    <m/>
    <s v="Glengarry"/>
    <m/>
    <m/>
    <m/>
    <s v="2020-12-06 09:46:31.329000+00:00"/>
    <s v="2022-10-20 12:31:28.939000+00:00"/>
    <m/>
  </r>
  <r>
    <s v="Manish Balpande"/>
    <n v="300000"/>
    <s v="INR"/>
    <n v="0"/>
    <s v="7/31/22"/>
    <s v="Sales"/>
    <s v="stat_1hn9nRJaLbI53NxPuSQgo90kRpbpKsFlwN4oEGNUTdO"/>
    <s v="Lost"/>
    <n v="0"/>
    <s v="OpportunityStatusType.Lost"/>
    <s v="cont_VoEtWIAbgINhYiaMjEJ6mxpoUZls22AFMxhNPugRPV4"/>
    <s v="Neha Oberoi"/>
    <s v="They have renewed with the same broker"/>
    <s v="lead_Ak5XwmFB9slTEGqDIyd544RKFsMYpYrONEs54B2Z2jL"/>
    <s v="Lotus Herbals Pvt Ltd"/>
    <s v="Sarvesh Pawar"/>
    <s v="user_8jx3L2CDfrbzNnwYUv6Plfha6VxaSGsqcbTXR3sIBZi"/>
    <s v="Manish Balpande"/>
    <s v="2022-03-22 06:00:39.095000+00:00"/>
    <s v="2022-07-20 11:41:58.542000+00:00"/>
    <m/>
    <s v="Delhi"/>
    <m/>
    <m/>
    <m/>
    <n v="725"/>
    <m/>
    <m/>
    <m/>
    <m/>
    <m/>
    <m/>
    <m/>
    <m/>
    <m/>
    <m/>
    <m/>
    <s v="Manufacturing"/>
    <m/>
    <m/>
    <m/>
    <m/>
    <m/>
    <m/>
    <m/>
    <m/>
    <m/>
    <m/>
    <m/>
    <m/>
    <x v="3"/>
    <m/>
    <s v="user_A8KOTZADnUtEQOLt4nSLAmteNStuGh80js75RYjrXVt"/>
    <s v="Sarvesh Pawar"/>
    <s v="Komal Chougale"/>
    <m/>
    <s v="January; March"/>
    <s v="Cold Call"/>
    <m/>
    <m/>
    <m/>
    <m/>
    <m/>
    <m/>
    <s v="2021-11-01 08:25:15.214000+00:00"/>
    <s v="2022-10-20 12:59:07.473000+00:00"/>
    <s v="GTL"/>
  </r>
  <r>
    <s v="Mayur Gadiyar"/>
    <n v="35000"/>
    <s v="INR"/>
    <n v="0"/>
    <s v="7/22/22"/>
    <s v="Sales"/>
    <s v="stat_1hn9nRJaLbI53NxPuSQgo90kRpbpKsFlwN4oEGNUTdO"/>
    <s v="Lost"/>
    <n v="0"/>
    <s v="OpportunityStatusType.Lost"/>
    <s v="cont_JVJ0ct1WEL7wKETyweJV1Tg1LyjCWCNzypWrsqgSh2m"/>
    <s v="Mr Ajay Matekar"/>
    <s v="closed at 25000"/>
    <s v="lead_f8h9EY4bwtEenOnnB7m9vBn4MQjhlkJ9aCWAS2H9sqC"/>
    <s v="ABM Knowledgeware Ltd"/>
    <s v="Mayur Gadiyar"/>
    <s v="user_bdUPAGjcS7p6513So3N4g3aWNS5HuBuVJi7bvCPAsLt"/>
    <s v="Mayur Gadiyar"/>
    <s v="2022-06-27 11:24:41.099000+00:00"/>
    <s v="2022-07-20 12:11:24.486000+00:00"/>
    <m/>
    <s v="Mumbai"/>
    <m/>
    <m/>
    <m/>
    <n v="954"/>
    <m/>
    <m/>
    <m/>
    <m/>
    <m/>
    <m/>
    <m/>
    <s v="PAID_SOCIAL"/>
    <m/>
    <m/>
    <m/>
    <s v="IT Services &amp; IT Consulting"/>
    <m/>
    <m/>
    <m/>
    <m/>
    <m/>
    <m/>
    <m/>
    <m/>
    <m/>
    <m/>
    <m/>
    <m/>
    <x v="5"/>
    <m/>
    <s v="user_g5Yw4Z4XnIbmcGhJO80vdtFdd5ElcDlgYO3q8l82ODn"/>
    <s v="Aditya Binani"/>
    <s v="Arindam Majee"/>
    <m/>
    <s v="March"/>
    <s v="Cold Call; Gated Content"/>
    <m/>
    <m/>
    <s v="Vaccine inbound"/>
    <m/>
    <m/>
    <m/>
    <s v="2020-12-29 05:46:51.295000+00:00"/>
    <s v="2022-09-29 14:28:03.439000+00:00"/>
    <s v="WC"/>
  </r>
  <r>
    <s v="Prasoon Mishra"/>
    <n v="3000000"/>
    <s v="INR"/>
    <n v="0"/>
    <d v="2022-08-08T00:00:00"/>
    <s v="Sales"/>
    <s v="stat_kcR4fZg7TU7jjk1jAVua3qGLRS4J5uFayEjK5j02wtv"/>
    <s v="Unqualified"/>
    <n v="0"/>
    <s v="OpportunityStatusType.Lost"/>
    <s v="cont_wtIrAJPU6Cd4IBEPk7AdwmCyzWXCGagHroeeYXJw9Uk"/>
    <s v="Himanshu Sharma"/>
    <m/>
    <s v="lead_W9BwLY50OzxTOQ1qmHiwSGvPIYOKAW9yvJdOspgIvb0"/>
    <s v="IP Integrated Services Pvt Ltd"/>
    <s v="Sarvesh Pawar"/>
    <s v="user_RYbBTp8BVWNa7ppiOz6QVJMGK0exHsFmc5uCLn34ODZ"/>
    <s v="Prasoon Mishra"/>
    <s v="2022-06-16 06:49:52.734000+00:00"/>
    <s v="2022-07-20 11:22:12.914000+00:00"/>
    <m/>
    <s v="Gurgaon"/>
    <m/>
    <m/>
    <m/>
    <n v="890"/>
    <m/>
    <m/>
    <m/>
    <m/>
    <m/>
    <m/>
    <m/>
    <m/>
    <m/>
    <m/>
    <m/>
    <s v="Professional Services"/>
    <m/>
    <m/>
    <m/>
    <m/>
    <m/>
    <m/>
    <m/>
    <m/>
    <m/>
    <m/>
    <m/>
    <m/>
    <x v="3"/>
    <m/>
    <s v="user_A8KOTZADnUtEQOLt4nSLAmteNStuGh80js75RYjrXVt"/>
    <s v="Sarvesh Pawar"/>
    <m/>
    <m/>
    <s v="August"/>
    <s v="Gated Content"/>
    <m/>
    <m/>
    <s v="Employee Wellness Handbook"/>
    <m/>
    <m/>
    <m/>
    <s v="2022-01-14 05:44:55.811000+00:00"/>
    <s v="2022-09-02 08:45:03.085000+00:00"/>
    <s v="GMC"/>
  </r>
  <r>
    <s v="Prasoon Mishra"/>
    <n v="250000"/>
    <s v="INR"/>
    <n v="0"/>
    <d v="2022-08-08T00:00:00"/>
    <s v="Sales"/>
    <s v="stat_kcR4fZg7TU7jjk1jAVua3qGLRS4J5uFayEjK5j02wtv"/>
    <s v="Unqualified"/>
    <n v="0"/>
    <s v="OpportunityStatusType.Lost"/>
    <s v="cont_wtIrAJPU6Cd4IBEPk7AdwmCyzWXCGagHroeeYXJw9Uk"/>
    <s v="Himanshu Sharma"/>
    <m/>
    <s v="lead_W9BwLY50OzxTOQ1qmHiwSGvPIYOKAW9yvJdOspgIvb0"/>
    <s v="IP Integrated Services Pvt Ltd"/>
    <s v="Sarvesh Pawar"/>
    <s v="user_RYbBTp8BVWNa7ppiOz6QVJMGK0exHsFmc5uCLn34ODZ"/>
    <s v="Prasoon Mishra"/>
    <s v="2022-06-16 06:49:27.157000+00:00"/>
    <s v="2022-07-20 11:22:02.893000+00:00"/>
    <m/>
    <s v="Gurgaon"/>
    <m/>
    <m/>
    <m/>
    <n v="890"/>
    <m/>
    <m/>
    <m/>
    <m/>
    <m/>
    <m/>
    <m/>
    <m/>
    <m/>
    <m/>
    <m/>
    <s v="Professional Services"/>
    <m/>
    <m/>
    <m/>
    <m/>
    <m/>
    <m/>
    <m/>
    <m/>
    <m/>
    <m/>
    <m/>
    <m/>
    <x v="3"/>
    <m/>
    <s v="user_A8KOTZADnUtEQOLt4nSLAmteNStuGh80js75RYjrXVt"/>
    <s v="Sarvesh Pawar"/>
    <m/>
    <m/>
    <s v="August"/>
    <s v="Gated Content"/>
    <m/>
    <m/>
    <s v="Employee Wellness Handbook"/>
    <m/>
    <m/>
    <m/>
    <s v="2022-01-14 05:44:55.811000+00:00"/>
    <s v="2022-09-02 08:45:03.085000+00:00"/>
    <s v="GPA"/>
  </r>
  <r>
    <s v="siddharth tongay"/>
    <n v="10000000"/>
    <s v="INR"/>
    <n v="0"/>
    <s v="8/19/22"/>
    <s v="Sales"/>
    <s v="stat_kcR4fZg7TU7jjk1jAVua3qGLRS4J5uFayEjK5j02wtv"/>
    <s v="Unqualified"/>
    <n v="0"/>
    <s v="OpportunityStatusType.Lost"/>
    <s v="cont_d24HIKLLvXIBg2pU7DSL6QsEXIwxN81syvKk6B3ATBy"/>
    <m/>
    <s v="Head office is in Delhi connect in June"/>
    <s v="lead_vWCZY97eFfdiMQbMcNCZmzXEpAvIuo5Xf43R4OvzGIu"/>
    <s v="CARE"/>
    <s v="siddharth tongay"/>
    <s v="user_P3f70h2AcefBkFTBZpvA9LgDbjTmUIXkqdKqHJ5evwA"/>
    <s v="Manojkumar Tinna"/>
    <s v="2022-03-21 10:14:50.361000+00:00"/>
    <s v="2022-07-20 10:23:59.694000+00:00"/>
    <m/>
    <s v="Delhi"/>
    <m/>
    <m/>
    <m/>
    <n v="2000"/>
    <m/>
    <m/>
    <m/>
    <m/>
    <m/>
    <m/>
    <m/>
    <m/>
    <m/>
    <m/>
    <m/>
    <s v="Others"/>
    <s v="ICICI Lombard"/>
    <m/>
    <m/>
    <m/>
    <m/>
    <m/>
    <m/>
    <m/>
    <m/>
    <m/>
    <m/>
    <m/>
    <x v="5"/>
    <m/>
    <s v="user_encRk5bIEFN6ZA11h4WH2AdZTiZpogLSlMIaj0E30SZ"/>
    <s v="Daya Gowda"/>
    <m/>
    <m/>
    <s v="August"/>
    <s v="Cold Call"/>
    <m/>
    <m/>
    <s v="Lead Magnet Lead"/>
    <m/>
    <m/>
    <m/>
    <s v="2021-09-11 14:32:49.860000+00:00"/>
    <s v="2022-07-29 09:41:02.872000+00:00"/>
    <s v="GMC"/>
  </r>
  <r>
    <s v="siddharth tongay"/>
    <n v="4000000"/>
    <s v="INR"/>
    <n v="0"/>
    <s v="9/30/22"/>
    <s v="Sales"/>
    <s v="stat_kcR4fZg7TU7jjk1jAVua3qGLRS4J5uFayEjK5j02wtv"/>
    <s v="Unqualified"/>
    <n v="0"/>
    <s v="OpportunityStatusType.Lost"/>
    <m/>
    <m/>
    <m/>
    <s v="lead_dlLJcSZPhBdrsCuoeiOIxipFJD7LG7xv67QfQLgPpz4"/>
    <s v="Fino Payments Bank"/>
    <s v="Kanchan Kothari"/>
    <s v="user_P3f70h2AcefBkFTBZpvA9LgDbjTmUIXkqdKqHJ5evwA"/>
    <s v="Manojkumar Tinna"/>
    <s v="2022-06-22 11:53:01.038000+00:00"/>
    <s v="2022-07-20 10:19:11.539000+00:00"/>
    <m/>
    <s v="Mumbai"/>
    <m/>
    <s v="2020-12-20 12:34:04+00:00"/>
    <m/>
    <n v="3681"/>
    <m/>
    <m/>
    <m/>
    <m/>
    <m/>
    <m/>
    <m/>
    <m/>
    <m/>
    <m/>
    <m/>
    <s v="Banking &amp; Finance"/>
    <m/>
    <m/>
    <m/>
    <m/>
    <m/>
    <m/>
    <m/>
    <m/>
    <m/>
    <m/>
    <m/>
    <m/>
    <x v="5"/>
    <m/>
    <s v="user_Jujy0sFufO9J3qwY7aNpCCnF6nFZMrfvciNEydEzhaI"/>
    <s v="Shreya Solanki"/>
    <m/>
    <m/>
    <s v="August; June"/>
    <s v="Inbound"/>
    <s v="Lusha"/>
    <m/>
    <s v="Glengarry"/>
    <m/>
    <m/>
    <m/>
    <s v="2020-12-20 12:36:45.790000+00:00"/>
    <s v="2022-10-10 07:35:35.785000+00:00"/>
    <m/>
  </r>
  <r>
    <s v="siddharth tongay"/>
    <n v="5000000"/>
    <s v="INR"/>
    <n v="0"/>
    <s v="8/15/22"/>
    <s v="Sales"/>
    <s v="stat_kcR4fZg7TU7jjk1jAVua3qGLRS4J5uFayEjK5j02wtv"/>
    <s v="Unqualified"/>
    <n v="0"/>
    <s v="OpportunityStatusType.Lost"/>
    <s v="cont_F9NuI6T4WpP6SQjRSLsXBLE1Q7svOdy1jjpFY4U8T3y"/>
    <s v="Arun Sethi"/>
    <s v="fresh GMC"/>
    <s v="lead_FXgI3ChMGtUNVGWxEAfLVh5Doz1GQntdMSxMn6e1yW4"/>
    <s v="Regenvo, Vivo(Fresh)"/>
    <s v="Gauri Jori"/>
    <s v="user_P3f70h2AcefBkFTBZpvA9LgDbjTmUIXkqdKqHJ5evwA"/>
    <s v="Manojkumar Tinna"/>
    <s v="2022-06-24 09:50:10.653000+00:00"/>
    <s v="2022-07-20 10:19:43.753000+00:00"/>
    <m/>
    <s v="Lucknow"/>
    <m/>
    <s v="2020-12-27 06:33:35+00:00"/>
    <m/>
    <n v="400"/>
    <m/>
    <m/>
    <m/>
    <m/>
    <m/>
    <m/>
    <m/>
    <m/>
    <m/>
    <m/>
    <m/>
    <s v="Telecommunications"/>
    <m/>
    <m/>
    <m/>
    <m/>
    <m/>
    <m/>
    <m/>
    <m/>
    <m/>
    <m/>
    <m/>
    <m/>
    <x v="3"/>
    <m/>
    <s v="user_vMd4rmcrSbjykdyL2J7rrYn84SWdcNc5FKligrmItPw"/>
    <s v="Shreenath Bhat"/>
    <s v="Anjali Nishu"/>
    <m/>
    <s v="June"/>
    <s v="Cold Call"/>
    <m/>
    <m/>
    <m/>
    <m/>
    <m/>
    <m/>
    <s v="2020-12-27 06:36:17.657000+00:00"/>
    <s v="2022-10-13 06:37:08.798000+00:00"/>
    <m/>
  </r>
  <r>
    <s v="siddharth tongay"/>
    <n v="1000000"/>
    <s v="INR"/>
    <n v="0"/>
    <s v="8/15/22"/>
    <s v="Sales"/>
    <s v="stat_kcR4fZg7TU7jjk1jAVua3qGLRS4J5uFayEjK5j02wtv"/>
    <s v="Unqualified"/>
    <n v="0"/>
    <s v="OpportunityStatusType.Lost"/>
    <s v="cont_F9NuI6T4WpP6SQjRSLsXBLE1Q7svOdy1jjpFY4U8T3y"/>
    <s v="Arun Sethi"/>
    <s v="fresh GPA"/>
    <s v="lead_FXgI3ChMGtUNVGWxEAfLVh5Doz1GQntdMSxMn6e1yW4"/>
    <s v="Regenvo, Vivo(Fresh)"/>
    <s v="Gauri Jori"/>
    <s v="user_P3f70h2AcefBkFTBZpvA9LgDbjTmUIXkqdKqHJ5evwA"/>
    <s v="Manojkumar Tinna"/>
    <s v="2022-06-24 09:51:20.461000+00:00"/>
    <s v="2022-07-20 10:19:50.993000+00:00"/>
    <m/>
    <s v="Lucknow"/>
    <m/>
    <s v="2020-12-27 06:33:35+00:00"/>
    <m/>
    <n v="400"/>
    <m/>
    <m/>
    <m/>
    <m/>
    <m/>
    <m/>
    <m/>
    <m/>
    <m/>
    <m/>
    <m/>
    <s v="Telecommunications"/>
    <m/>
    <m/>
    <m/>
    <m/>
    <m/>
    <m/>
    <m/>
    <m/>
    <m/>
    <m/>
    <m/>
    <m/>
    <x v="3"/>
    <m/>
    <s v="user_vMd4rmcrSbjykdyL2J7rrYn84SWdcNc5FKligrmItPw"/>
    <s v="Shreenath Bhat"/>
    <s v="Anjali Nishu"/>
    <m/>
    <s v="June"/>
    <s v="Cold Call"/>
    <m/>
    <m/>
    <m/>
    <m/>
    <m/>
    <m/>
    <s v="2020-12-27 06:36:17.657000+00:00"/>
    <s v="2022-10-13 06:37:08.798000+00:00"/>
    <m/>
  </r>
  <r>
    <s v="Prasoon Mishra"/>
    <n v="25000"/>
    <s v="INR"/>
    <n v="0"/>
    <s v="7/20/22"/>
    <s v="Sales"/>
    <s v="stat_1hn9nRJaLbI53NxPuSQgo90kRpbpKsFlwN4oEGNUTdO"/>
    <s v="Lost"/>
    <n v="0"/>
    <s v="OpportunityStatusType.Lost"/>
    <s v="cont_hJSWCOSxGdfht8eVfkGuqlyRY7c7MFd9K3ABf9bmM9d"/>
    <s v="Payal Jain"/>
    <s v="Fresh GPA"/>
    <s v="lead_79MiDMEt8JdSHVSUHhUE3KsTA1nuufEwWC9j3KNWlF2"/>
    <s v="Tekfortune"/>
    <s v="Sarvesh Pawar"/>
    <s v="user_RYbBTp8BVWNa7ppiOz6QVJMGK0exHsFmc5uCLn34ODZ"/>
    <s v="Prasoon Mishra"/>
    <s v="2022-06-29 06:37:33.084000+00:00"/>
    <s v="2022-07-20 10:12:02.582000+00:00"/>
    <m/>
    <s v="Indore"/>
    <m/>
    <m/>
    <m/>
    <n v="65"/>
    <m/>
    <m/>
    <m/>
    <m/>
    <m/>
    <m/>
    <m/>
    <m/>
    <m/>
    <m/>
    <m/>
    <m/>
    <m/>
    <m/>
    <m/>
    <m/>
    <m/>
    <m/>
    <m/>
    <m/>
    <m/>
    <m/>
    <m/>
    <m/>
    <x v="3"/>
    <m/>
    <s v="user_A8KOTZADnUtEQOLt4nSLAmteNStuGh80js75RYjrXVt"/>
    <s v="Sarvesh Pawar"/>
    <s v="Shriram Kulkarni"/>
    <m/>
    <s v="June"/>
    <s v="Gated Content"/>
    <m/>
    <m/>
    <s v="Downloaded the guide: Designing employee healthcare plan"/>
    <m/>
    <m/>
    <m/>
    <s v="2021-11-10 14:22:28.995000+00:00"/>
    <s v="2022-07-22 07:34:31.124000+00:00"/>
    <s v="GPA"/>
  </r>
  <r>
    <s v="Prasoon Mishra"/>
    <n v="300000"/>
    <s v="INR"/>
    <n v="0"/>
    <s v="7/20/22"/>
    <s v="Sales"/>
    <s v="stat_1hn9nRJaLbI53NxPuSQgo90kRpbpKsFlwN4oEGNUTdO"/>
    <s v="Lost"/>
    <n v="0"/>
    <s v="OpportunityStatusType.Lost"/>
    <s v="cont_hJSWCOSxGdfht8eVfkGuqlyRY7c7MFd9K3ABf9bmM9d"/>
    <s v="Payal Jain"/>
    <m/>
    <s v="lead_79MiDMEt8JdSHVSUHhUE3KsTA1nuufEwWC9j3KNWlF2"/>
    <s v="Tekfortune"/>
    <s v="Sarvesh Pawar"/>
    <s v="user_RYbBTp8BVWNa7ppiOz6QVJMGK0exHsFmc5uCLn34ODZ"/>
    <s v="Prasoon Mishra"/>
    <s v="2022-06-29 06:37:13.542000+00:00"/>
    <s v="2022-07-20 10:12:28.579000+00:00"/>
    <m/>
    <s v="Indore"/>
    <m/>
    <m/>
    <m/>
    <n v="65"/>
    <m/>
    <m/>
    <m/>
    <m/>
    <m/>
    <m/>
    <m/>
    <m/>
    <m/>
    <m/>
    <m/>
    <m/>
    <m/>
    <m/>
    <m/>
    <m/>
    <m/>
    <m/>
    <m/>
    <m/>
    <m/>
    <m/>
    <m/>
    <m/>
    <x v="3"/>
    <m/>
    <s v="user_A8KOTZADnUtEQOLt4nSLAmteNStuGh80js75RYjrXVt"/>
    <s v="Sarvesh Pawar"/>
    <s v="Shriram Kulkarni"/>
    <m/>
    <s v="June"/>
    <s v="Gated Content"/>
    <m/>
    <m/>
    <s v="Downloaded the guide: Designing employee healthcare plan"/>
    <m/>
    <m/>
    <m/>
    <s v="2021-11-10 14:22:28.995000+00:00"/>
    <s v="2022-07-22 07:34:31.124000+00:00"/>
    <s v="GMC"/>
  </r>
  <r>
    <s v="Prasoon Mishra"/>
    <n v="225000"/>
    <s v="INR"/>
    <n v="0"/>
    <s v="7/20/22"/>
    <s v="Sales"/>
    <s v="stat_1hn9nRJaLbI53NxPuSQgo90kRpbpKsFlwN4oEGNUTdO"/>
    <s v="Lost"/>
    <n v="0"/>
    <s v="OpportunityStatusType.Lost"/>
    <s v="cont_hJSWCOSxGdfht8eVfkGuqlyRY7c7MFd9K3ABf9bmM9d"/>
    <s v="Payal Jain"/>
    <s v="Fresh GTL"/>
    <s v="lead_79MiDMEt8JdSHVSUHhUE3KsTA1nuufEwWC9j3KNWlF2"/>
    <s v="Tekfortune"/>
    <s v="Sarvesh Pawar"/>
    <s v="user_RYbBTp8BVWNa7ppiOz6QVJMGK0exHsFmc5uCLn34ODZ"/>
    <s v="Prasoon Mishra"/>
    <s v="2022-06-29 11:56:41.145000+00:00"/>
    <s v="2022-07-20 10:12:12.076000+00:00"/>
    <m/>
    <s v="Indore"/>
    <m/>
    <m/>
    <m/>
    <n v="65"/>
    <m/>
    <m/>
    <m/>
    <m/>
    <m/>
    <m/>
    <m/>
    <m/>
    <m/>
    <m/>
    <m/>
    <m/>
    <m/>
    <m/>
    <m/>
    <m/>
    <m/>
    <m/>
    <m/>
    <m/>
    <m/>
    <m/>
    <m/>
    <m/>
    <x v="3"/>
    <m/>
    <s v="user_A8KOTZADnUtEQOLt4nSLAmteNStuGh80js75RYjrXVt"/>
    <s v="Sarvesh Pawar"/>
    <s v="Shriram Kulkarni"/>
    <m/>
    <s v="June"/>
    <s v="Gated Content"/>
    <m/>
    <m/>
    <s v="Downloaded the guide: Designing employee healthcare plan"/>
    <m/>
    <m/>
    <m/>
    <s v="2021-11-10 14:22:28.995000+00:00"/>
    <s v="2022-07-22 07:34:31.124000+00:00"/>
    <s v="GTL"/>
  </r>
  <r>
    <s v="Prasoon Mishra"/>
    <n v="2000000"/>
    <s v="INR"/>
    <n v="0"/>
    <s v="7/31/22"/>
    <s v="Sales"/>
    <s v="stat_kcR4fZg7TU7jjk1jAVua3qGLRS4J5uFayEjK5j02wtv"/>
    <s v="Unqualified"/>
    <n v="0"/>
    <s v="OpportunityStatusType.Lost"/>
    <s v="cont_UcbtZ1HgWhUq1waP99ieYCZvc8lt45yhthtVk0RaXKo"/>
    <s v="Nihalee Shah"/>
    <s v="GMC Fresh"/>
    <s v="lead_cducNjGFTXEpy98t8CH5sFlSiUCOSXoB6r6SaWcqW6Q"/>
    <s v="Accumax - Neuation"/>
    <s v="Trupti Suryavanshi"/>
    <s v="user_RYbBTp8BVWNa7ppiOz6QVJMGK0exHsFmc5uCLn34ODZ"/>
    <s v="Prasoon Mishra"/>
    <s v="2022-06-03 12:24:29.344000+00:00"/>
    <s v="2022-07-20 09:51:18.319000+00:00"/>
    <m/>
    <s v="Ahmedabad"/>
    <m/>
    <m/>
    <m/>
    <n v="1328"/>
    <m/>
    <m/>
    <m/>
    <m/>
    <m/>
    <m/>
    <m/>
    <m/>
    <m/>
    <m/>
    <m/>
    <s v="Others"/>
    <m/>
    <m/>
    <m/>
    <m/>
    <m/>
    <m/>
    <m/>
    <m/>
    <m/>
    <m/>
    <m/>
    <m/>
    <x v="13"/>
    <m/>
    <s v="user_L8E6IFhq6UCzKLHa45LUUTZCznDuyDwFrGaEp9DXiUM"/>
    <s v="Trupti Suryavanshi"/>
    <m/>
    <m/>
    <m/>
    <s v="Cold Call"/>
    <s v="Lusha"/>
    <m/>
    <m/>
    <m/>
    <m/>
    <m/>
    <s v="2022-05-30 10:39:51.224000+00:00"/>
    <s v="2022-10-20 10:29:30.379000+00:00"/>
    <s v="GMC"/>
  </r>
  <r>
    <s v="Sonal Paithankar"/>
    <n v="160000"/>
    <s v="INR"/>
    <n v="0"/>
    <d v="2022-10-08T00:00:00"/>
    <s v="Sales"/>
    <s v="stat_kcR4fZg7TU7jjk1jAVua3qGLRS4J5uFayEjK5j02wtv"/>
    <s v="Unqualified"/>
    <n v="0"/>
    <s v="OpportunityStatusType.Lost"/>
    <s v="cont_HsMSb8eYcM4j32KPdEJj7r8OIKSjDhIdjuGTmYQpj5x"/>
    <s v="Sandeep Deshpande"/>
    <s v="GPA (Renewal)"/>
    <s v="lead_x9c8420QJQcPvUsvvC3cI0TgwlmGTLG7nxj69pp81XL"/>
    <s v="ASHAPURA"/>
    <s v="Pranav Kenjale"/>
    <s v="user_Iwn6da5WKkZqwUySK0oUuCb72pFP5WEm4zAb92ijqFe"/>
    <s v="Sonal Paithankar"/>
    <s v="2022-07-04 09:33:54.237000+00:00"/>
    <s v="2022-07-20 09:15:35.862000+00:00"/>
    <m/>
    <s v="Mumbai"/>
    <m/>
    <m/>
    <m/>
    <n v="2500"/>
    <m/>
    <m/>
    <m/>
    <m/>
    <m/>
    <m/>
    <m/>
    <m/>
    <m/>
    <m/>
    <m/>
    <s v="Mining &amp; Metal"/>
    <m/>
    <m/>
    <m/>
    <m/>
    <m/>
    <m/>
    <m/>
    <m/>
    <m/>
    <m/>
    <m/>
    <m/>
    <x v="4"/>
    <m/>
    <s v="user_aM3WaaSUQQmaNnsm9l2FQRVWUEr8RN2ZdXzsuQUalQ3"/>
    <s v="Bharti Bankey"/>
    <m/>
    <m/>
    <s v="August"/>
    <s v="Cold Call"/>
    <s v="Naukri.com"/>
    <m/>
    <m/>
    <m/>
    <m/>
    <m/>
    <s v="2021-07-08 09:13:59.651000+00:00"/>
    <s v="2022-10-20 10:29:01.357000+00:00"/>
    <m/>
  </r>
  <r>
    <s v="Sonal Paithankar"/>
    <n v="16000000"/>
    <s v="INR"/>
    <n v="0"/>
    <d v="2022-10-08T00:00:00"/>
    <s v="Sales"/>
    <s v="stat_kcR4fZg7TU7jjk1jAVua3qGLRS4J5uFayEjK5j02wtv"/>
    <s v="Unqualified"/>
    <n v="0"/>
    <s v="OpportunityStatusType.Lost"/>
    <m/>
    <m/>
    <s v="GMC (Renewal)"/>
    <s v="lead_x9c8420QJQcPvUsvvC3cI0TgwlmGTLG7nxj69pp81XL"/>
    <s v="ASHAPURA"/>
    <s v="Pranav Kenjale"/>
    <s v="user_Iwn6da5WKkZqwUySK0oUuCb72pFP5WEm4zAb92ijqFe"/>
    <s v="Sonal Paithankar"/>
    <s v="2022-07-01 11:07:54.405000+00:00"/>
    <s v="2022-07-20 09:15:07.239000+00:00"/>
    <m/>
    <s v="Mumbai"/>
    <m/>
    <m/>
    <m/>
    <n v="2500"/>
    <m/>
    <m/>
    <m/>
    <m/>
    <m/>
    <m/>
    <m/>
    <m/>
    <m/>
    <m/>
    <m/>
    <s v="Mining &amp; Metal"/>
    <m/>
    <m/>
    <m/>
    <m/>
    <m/>
    <m/>
    <m/>
    <m/>
    <m/>
    <m/>
    <m/>
    <m/>
    <x v="4"/>
    <m/>
    <s v="user_aM3WaaSUQQmaNnsm9l2FQRVWUEr8RN2ZdXzsuQUalQ3"/>
    <s v="Bharti Bankey"/>
    <m/>
    <m/>
    <s v="August"/>
    <s v="Cold Call"/>
    <s v="Naukri.com"/>
    <m/>
    <m/>
    <m/>
    <m/>
    <m/>
    <s v="2021-07-08 09:13:59.651000+00:00"/>
    <s v="2022-10-20 10:29:01.357000+00:00"/>
    <m/>
  </r>
  <r>
    <s v="Sonal Paithankar"/>
    <n v="1500000"/>
    <s v="INR"/>
    <n v="0"/>
    <d v="2022-01-08T00:00:00"/>
    <s v="Sales"/>
    <s v="stat_kcR4fZg7TU7jjk1jAVua3qGLRS4J5uFayEjK5j02wtv"/>
    <s v="Unqualified"/>
    <n v="0"/>
    <s v="OpportunityStatusType.Lost"/>
    <m/>
    <m/>
    <s v="GMC"/>
    <s v="lead_ibGLpGQEmdEJo84mwQTufVaX7pcyPXd8jXGnZnoYpBN"/>
    <s v="Fabtech Technologies"/>
    <s v="Aditya Binani"/>
    <s v="user_Iwn6da5WKkZqwUySK0oUuCb72pFP5WEm4zAb92ijqFe"/>
    <s v="Sonal Paithankar"/>
    <s v="2022-05-26 11:57:16.235000+00:00"/>
    <s v="2022-07-20 09:11:23.301000+00:00"/>
    <m/>
    <s v="Mumbai"/>
    <m/>
    <s v="2020-08-20 10:25:20+00:00"/>
    <m/>
    <n v="600"/>
    <m/>
    <m/>
    <m/>
    <m/>
    <m/>
    <m/>
    <m/>
    <m/>
    <m/>
    <m/>
    <m/>
    <s v="IT Services &amp; IT Consulting"/>
    <m/>
    <m/>
    <m/>
    <m/>
    <m/>
    <m/>
    <m/>
    <m/>
    <m/>
    <m/>
    <m/>
    <m/>
    <x v="3"/>
    <m/>
    <s v="user_g5Yw4Z4XnIbmcGhJO80vdtFdd5ElcDlgYO3q8l82ODn"/>
    <s v="Aditya Binani"/>
    <m/>
    <m/>
    <s v="August; July"/>
    <s v="Existing Account"/>
    <m/>
    <m/>
    <m/>
    <m/>
    <m/>
    <m/>
    <s v="2020-12-06 09:47:15.818000+00:00"/>
    <s v="2022-07-20 09:11:23.338000+00:00"/>
    <m/>
  </r>
  <r>
    <s v="Naveen Kumar"/>
    <n v="3800000"/>
    <s v="INR"/>
    <n v="0"/>
    <s v="7/19/22"/>
    <s v="Sales"/>
    <s v="stat_1hn9nRJaLbI53NxPuSQgo90kRpbpKsFlwN4oEGNUTdO"/>
    <s v="Lost"/>
    <n v="0"/>
    <s v="OpportunityStatusType.Lost"/>
    <m/>
    <m/>
    <s v="GMC July Renewal"/>
    <s v="lead_SNvxYXPdK0REC2Oj2sJEzGueeTgu0uOyQ5kyEMptaTI"/>
    <s v="A K Group"/>
    <s v="Vikas Raj"/>
    <s v="user_Iwn6da5WKkZqwUySK0oUuCb72pFP5WEm4zAb92ijqFe"/>
    <s v="Sonal Paithankar"/>
    <s v="2022-06-20 09:16:11.499000+00:00"/>
    <s v="2022-07-20 08:58:38.026000+00:00"/>
    <m/>
    <s v="Mumbai"/>
    <m/>
    <m/>
    <m/>
    <n v="280"/>
    <m/>
    <m/>
    <m/>
    <m/>
    <m/>
    <m/>
    <m/>
    <s v="PAID_SOCIAL"/>
    <m/>
    <m/>
    <m/>
    <m/>
    <m/>
    <m/>
    <m/>
    <m/>
    <m/>
    <m/>
    <m/>
    <m/>
    <m/>
    <m/>
    <m/>
    <m/>
    <x v="5"/>
    <m/>
    <s v="user_BtmkQ6xvtDyCMLstiH7YmmQURsFQdjarGcnSBd9UgEk"/>
    <s v="Vikas Raj"/>
    <m/>
    <m/>
    <s v="July"/>
    <s v="Cold Call; Gated Content"/>
    <s v="Naukri.com"/>
    <m/>
    <s v="Essential HR Policies"/>
    <m/>
    <m/>
    <m/>
    <s v="2022-06-06 04:38:55.330000+00:00"/>
    <s v="2022-10-11 10:55:21.637000+00:00"/>
    <m/>
  </r>
  <r>
    <s v="Ankur Gaurav"/>
    <n v="1500000"/>
    <s v="INR"/>
    <n v="0"/>
    <d v="2022-01-08T00:00:00"/>
    <s v="Sales"/>
    <s v="stat_kcR4fZg7TU7jjk1jAVua3qGLRS4J5uFayEjK5j02wtv"/>
    <s v="Unqualified"/>
    <n v="0"/>
    <s v="OpportunityStatusType.Lost"/>
    <s v="cont_T8lQbPDJCelbl9Xft6EXkiHxCqUVZOz0kVAbtzrlhBk"/>
    <s v="Deepak Kumar"/>
    <m/>
    <s v="lead_quasCfr4ZVJwvMgmJGABhGwikbZfxgzn5c1GZpZTX2i"/>
    <s v="Formula Group"/>
    <s v="Harmanjit Singh"/>
    <s v="user_srg8vKhTH4Op816Ys9oZfFwLDukscRfgPrYZnVvwv0c"/>
    <s v="Ankur Gaurav"/>
    <s v="2022-05-11 09:45:14.699000+00:00"/>
    <s v="2022-07-20 07:38:10.975000+00:00"/>
    <m/>
    <s v="Delhi"/>
    <m/>
    <s v="2021-05-25 11:01:05+00:00"/>
    <m/>
    <n v="150"/>
    <m/>
    <m/>
    <m/>
    <m/>
    <m/>
    <m/>
    <m/>
    <m/>
    <m/>
    <m/>
    <m/>
    <m/>
    <m/>
    <m/>
    <m/>
    <m/>
    <m/>
    <m/>
    <m/>
    <m/>
    <m/>
    <m/>
    <m/>
    <m/>
    <x v="3"/>
    <m/>
    <s v="user_lwF8ctKa5IyxqATpO2EOw2h0AEPiCMHOgewiH38Ei77"/>
    <s v="Harmanjit Singh"/>
    <m/>
    <m/>
    <s v="August"/>
    <s v="Inbound"/>
    <s v="Inbound via website"/>
    <m/>
    <s v="Employee Count 50"/>
    <m/>
    <m/>
    <m/>
    <s v="2021-05-25 11:03:42.510000+00:00"/>
    <s v="2022-07-27 10:09:31.780000+00:00"/>
    <s v="GMC"/>
  </r>
  <r>
    <s v="Ankur Gaurav"/>
    <n v="500000"/>
    <s v="INR"/>
    <n v="0"/>
    <s v="7/31/22"/>
    <s v="Sales"/>
    <s v="stat_kcR4fZg7TU7jjk1jAVua3qGLRS4J5uFayEjK5j02wtv"/>
    <s v="Unqualified"/>
    <n v="0"/>
    <s v="OpportunityStatusType.Lost"/>
    <m/>
    <m/>
    <s v="GMC-Renewal"/>
    <s v="lead_lhn6ceC5e9OgaK0248hLU4EyYXVPhNXMHXPYZ2VnH0O"/>
    <s v="isocrates"/>
    <s v="Bharti Bankey"/>
    <s v="user_srg8vKhTH4Op816Ys9oZfFwLDukscRfgPrYZnVvwv0c"/>
    <s v="Ankur Gaurav"/>
    <s v="2022-06-16 09:07:13.565000+00:00"/>
    <s v="2022-07-20 07:33:09.634000+00:00"/>
    <m/>
    <s v="Other Karnataka"/>
    <m/>
    <s v="2022-03-17 12:12:09+00:00"/>
    <m/>
    <n v="60"/>
    <m/>
    <m/>
    <m/>
    <m/>
    <m/>
    <m/>
    <m/>
    <s v="OTHER_CAMPAIGNS"/>
    <m/>
    <m/>
    <m/>
    <m/>
    <m/>
    <m/>
    <m/>
    <m/>
    <m/>
    <m/>
    <m/>
    <m/>
    <m/>
    <m/>
    <m/>
    <m/>
    <x v="3"/>
    <m/>
    <s v="user_aM3WaaSUQQmaNnsm9l2FQRVWUEr8RN2ZdXzsuQUalQ3"/>
    <s v="Bharti Bankey"/>
    <m/>
    <m/>
    <s v="July"/>
    <s v="Inbound"/>
    <s v="Inbound via website"/>
    <m/>
    <s v="Employee Count 25"/>
    <m/>
    <m/>
    <m/>
    <s v="2022-03-17 12:14:50.252000+00:00"/>
    <s v="2022-08-23 12:54:42.766000+00:00"/>
    <m/>
  </r>
  <r>
    <s v="Ankur Gaurav"/>
    <n v="30000"/>
    <s v="INR"/>
    <n v="0"/>
    <d v="2022-01-08T00:00:00"/>
    <s v="Sales"/>
    <s v="stat_kcR4fZg7TU7jjk1jAVua3qGLRS4J5uFayEjK5j02wtv"/>
    <s v="Unqualified"/>
    <n v="0"/>
    <s v="OpportunityStatusType.Lost"/>
    <s v="cont_XBVKurUH9V6Al4HLwxdzvjQYnn0P8hFwT4phurMUt3g"/>
    <s v="Sajjan Kumar"/>
    <m/>
    <s v="lead_quasCfr4ZVJwvMgmJGABhGwikbZfxgzn5c1GZpZTX2i"/>
    <s v="Formula Group"/>
    <s v="Harmanjit Singh"/>
    <s v="user_srg8vKhTH4Op816Ys9oZfFwLDukscRfgPrYZnVvwv0c"/>
    <s v="Ankur Gaurav"/>
    <s v="2022-05-11 09:45:59.965000+00:00"/>
    <s v="2022-07-20 07:37:50.384000+00:00"/>
    <m/>
    <s v="Delhi"/>
    <m/>
    <s v="2021-05-25 11:01:05+00:00"/>
    <m/>
    <n v="150"/>
    <m/>
    <m/>
    <m/>
    <m/>
    <m/>
    <m/>
    <m/>
    <m/>
    <m/>
    <m/>
    <m/>
    <m/>
    <m/>
    <m/>
    <m/>
    <m/>
    <m/>
    <m/>
    <m/>
    <m/>
    <m/>
    <m/>
    <m/>
    <m/>
    <x v="3"/>
    <m/>
    <s v="user_lwF8ctKa5IyxqATpO2EOw2h0AEPiCMHOgewiH38Ei77"/>
    <s v="Harmanjit Singh"/>
    <m/>
    <m/>
    <s v="August"/>
    <s v="Inbound"/>
    <s v="Inbound via website"/>
    <m/>
    <s v="Employee Count 50"/>
    <m/>
    <m/>
    <m/>
    <s v="2021-05-25 11:03:42.510000+00:00"/>
    <s v="2022-07-27 10:09:31.780000+00:00"/>
    <s v="GPA"/>
  </r>
  <r>
    <s v="Ankur Gaurav"/>
    <n v="150000"/>
    <s v="INR"/>
    <n v="0"/>
    <d v="2022-01-08T00:00:00"/>
    <s v="Sales"/>
    <s v="stat_kcR4fZg7TU7jjk1jAVua3qGLRS4J5uFayEjK5j02wtv"/>
    <s v="Unqualified"/>
    <n v="0"/>
    <s v="OpportunityStatusType.Lost"/>
    <s v="cont_XBVKurUH9V6Al4HLwxdzvjQYnn0P8hFwT4phurMUt3g"/>
    <s v="Sajjan Kumar"/>
    <s v="Loop Membership [Loop Care etc.]"/>
    <s v="lead_quasCfr4ZVJwvMgmJGABhGwikbZfxgzn5c1GZpZTX2i"/>
    <s v="Formula Group"/>
    <s v="Harmanjit Singh"/>
    <s v="user_srg8vKhTH4Op816Ys9oZfFwLDukscRfgPrYZnVvwv0c"/>
    <s v="Ankur Gaurav"/>
    <s v="2022-05-11 09:44:04.220000+00:00"/>
    <s v="2022-07-20 07:37:41.634000+00:00"/>
    <m/>
    <s v="Delhi"/>
    <m/>
    <s v="2021-05-25 11:01:05+00:00"/>
    <m/>
    <n v="150"/>
    <m/>
    <m/>
    <m/>
    <m/>
    <m/>
    <m/>
    <m/>
    <m/>
    <m/>
    <m/>
    <m/>
    <m/>
    <m/>
    <m/>
    <m/>
    <m/>
    <m/>
    <m/>
    <m/>
    <m/>
    <m/>
    <m/>
    <m/>
    <m/>
    <x v="3"/>
    <m/>
    <s v="user_lwF8ctKa5IyxqATpO2EOw2h0AEPiCMHOgewiH38Ei77"/>
    <s v="Harmanjit Singh"/>
    <m/>
    <m/>
    <s v="August"/>
    <s v="Inbound"/>
    <s v="Inbound via website"/>
    <m/>
    <s v="Employee Count 50"/>
    <m/>
    <m/>
    <m/>
    <s v="2021-05-25 11:03:42.510000+00:00"/>
    <s v="2022-07-27 10:09:31.780000+00:00"/>
    <m/>
  </r>
  <r>
    <s v="Ankur Gaurav"/>
    <n v="60000"/>
    <s v="INR"/>
    <n v="0"/>
    <s v="7/31/22"/>
    <s v="Sales"/>
    <s v="stat_kcR4fZg7TU7jjk1jAVua3qGLRS4J5uFayEjK5j02wtv"/>
    <s v="Unqualified"/>
    <n v="0"/>
    <s v="OpportunityStatusType.Lost"/>
    <m/>
    <m/>
    <s v="GMC-fresh"/>
    <s v="lead_QoTXDdDicAIWEJOZfuD6AZ5gUGnWZdPdYb74Op3k9PF"/>
    <s v="Teal Feed"/>
    <s v="Bharti Bankey"/>
    <s v="user_srg8vKhTH4Op816Ys9oZfFwLDukscRfgPrYZnVvwv0c"/>
    <s v="Ankur Gaurav"/>
    <s v="2022-05-12 06:40:46.467000+00:00"/>
    <s v="2022-07-20 07:32:34.867000+00:00"/>
    <m/>
    <s v="Gurgaon"/>
    <m/>
    <s v="2022-05-12 05:53:17+00:00"/>
    <m/>
    <n v="20"/>
    <m/>
    <m/>
    <m/>
    <m/>
    <m/>
    <m/>
    <m/>
    <s v="ORGANIC_SEARCH"/>
    <m/>
    <m/>
    <m/>
    <m/>
    <m/>
    <m/>
    <m/>
    <m/>
    <m/>
    <m/>
    <m/>
    <m/>
    <m/>
    <m/>
    <m/>
    <m/>
    <x v="3"/>
    <m/>
    <s v="user_aM3WaaSUQQmaNnsm9l2FQRVWUEr8RN2ZdXzsuQUalQ3"/>
    <s v="Bharti Bankey"/>
    <m/>
    <m/>
    <m/>
    <s v="Inbound"/>
    <s v="Inbound via website"/>
    <m/>
    <s v="Employee Count 25"/>
    <m/>
    <m/>
    <m/>
    <s v="2022-05-12 05:56:08.674000+00:00"/>
    <s v="2022-07-20 07:32:34.904000+00:00"/>
    <m/>
  </r>
  <r>
    <s v="Manish Balpande"/>
    <n v="20000"/>
    <s v="INR"/>
    <n v="0"/>
    <s v="7/31/22"/>
    <s v="Sales"/>
    <s v="stat_kcR4fZg7TU7jjk1jAVua3qGLRS4J5uFayEjK5j02wtv"/>
    <s v="Unqualified"/>
    <n v="0"/>
    <s v="OpportunityStatusType.Lost"/>
    <s v="cont_plAxNuv39qUaqZgTlA5O8vdRmn6TLGTHO5FNPwy2lTz"/>
    <s v="Fatima Ali"/>
    <m/>
    <s v="lead_gCwdwIi4d7gG2Wqv8n3j6gDnjVGTS5iaH7X4UrnynxD"/>
    <s v="Saksham Group"/>
    <s v="Sarvesh Pawar"/>
    <s v="user_8jx3L2CDfrbzNnwYUv6Plfha6VxaSGsqcbTXR3sIBZi"/>
    <s v="Manish Balpande"/>
    <s v="2022-03-08 07:04:20.594000+00:00"/>
    <s v="2022-07-20 07:25:59.687000+00:00"/>
    <m/>
    <s v="Gurgaon"/>
    <m/>
    <m/>
    <m/>
    <n v="125"/>
    <m/>
    <m/>
    <m/>
    <m/>
    <m/>
    <m/>
    <m/>
    <m/>
    <m/>
    <m/>
    <m/>
    <m/>
    <m/>
    <m/>
    <m/>
    <m/>
    <m/>
    <m/>
    <m/>
    <m/>
    <m/>
    <m/>
    <m/>
    <m/>
    <x v="3"/>
    <m/>
    <s v="user_A8KOTZADnUtEQOLt4nSLAmteNStuGh80js75RYjrXVt"/>
    <s v="Sarvesh Pawar"/>
    <m/>
    <m/>
    <s v="June; May"/>
    <s v="Gated Content"/>
    <m/>
    <m/>
    <s v="Employee Wellness Handbook"/>
    <m/>
    <m/>
    <m/>
    <s v="2022-01-21 09:29:29.258000+00:00"/>
    <s v="2022-10-14 05:54:58.071000+00:00"/>
    <s v="GPA"/>
  </r>
  <r>
    <s v="Manish Balpande"/>
    <n v="500000"/>
    <s v="INR"/>
    <n v="0"/>
    <s v="7/31/22"/>
    <s v="Sales"/>
    <s v="stat_kcR4fZg7TU7jjk1jAVua3qGLRS4J5uFayEjK5j02wtv"/>
    <s v="Unqualified"/>
    <n v="0"/>
    <s v="OpportunityStatusType.Lost"/>
    <s v="cont_plAxNuv39qUaqZgTlA5O8vdRmn6TLGTHO5FNPwy2lTz"/>
    <s v="Fatima Ali"/>
    <m/>
    <s v="lead_gCwdwIi4d7gG2Wqv8n3j6gDnjVGTS5iaH7X4UrnynxD"/>
    <s v="Saksham Group"/>
    <s v="Sarvesh Pawar"/>
    <s v="user_8jx3L2CDfrbzNnwYUv6Plfha6VxaSGsqcbTXR3sIBZi"/>
    <s v="Manish Balpande"/>
    <s v="2022-03-08 07:04:53.508000+00:00"/>
    <s v="2022-07-20 07:26:08.830000+00:00"/>
    <m/>
    <s v="Gurgaon"/>
    <m/>
    <m/>
    <m/>
    <n v="125"/>
    <m/>
    <m/>
    <m/>
    <m/>
    <m/>
    <m/>
    <m/>
    <m/>
    <m/>
    <m/>
    <m/>
    <m/>
    <m/>
    <m/>
    <m/>
    <m/>
    <m/>
    <m/>
    <m/>
    <m/>
    <m/>
    <m/>
    <m/>
    <m/>
    <x v="3"/>
    <m/>
    <s v="user_A8KOTZADnUtEQOLt4nSLAmteNStuGh80js75RYjrXVt"/>
    <s v="Sarvesh Pawar"/>
    <m/>
    <m/>
    <s v="June; May"/>
    <s v="Gated Content"/>
    <m/>
    <m/>
    <s v="Employee Wellness Handbook"/>
    <m/>
    <m/>
    <m/>
    <s v="2022-01-21 09:29:29.258000+00:00"/>
    <s v="2022-10-14 05:54:58.071000+00:00"/>
    <s v="GTL"/>
  </r>
  <r>
    <s v="Manish Balpande"/>
    <n v="500000"/>
    <s v="INR"/>
    <n v="0"/>
    <s v="7/31/22"/>
    <s v="Sales"/>
    <s v="stat_kcR4fZg7TU7jjk1jAVua3qGLRS4J5uFayEjK5j02wtv"/>
    <s v="Unqualified"/>
    <n v="0"/>
    <s v="OpportunityStatusType.Lost"/>
    <s v="cont_plAxNuv39qUaqZgTlA5O8vdRmn6TLGTHO5FNPwy2lTz"/>
    <s v="Fatima Ali"/>
    <m/>
    <s v="lead_gCwdwIi4d7gG2Wqv8n3j6gDnjVGTS5iaH7X4UrnynxD"/>
    <s v="Saksham Group"/>
    <s v="Sarvesh Pawar"/>
    <s v="user_8jx3L2CDfrbzNnwYUv6Plfha6VxaSGsqcbTXR3sIBZi"/>
    <s v="Manish Balpande"/>
    <s v="2022-03-08 07:03:52.210000+00:00"/>
    <s v="2022-07-20 07:25:48.499000+00:00"/>
    <m/>
    <s v="Gurgaon"/>
    <m/>
    <m/>
    <m/>
    <n v="125"/>
    <m/>
    <m/>
    <m/>
    <m/>
    <m/>
    <m/>
    <m/>
    <m/>
    <m/>
    <m/>
    <m/>
    <m/>
    <m/>
    <m/>
    <m/>
    <m/>
    <m/>
    <m/>
    <m/>
    <m/>
    <m/>
    <m/>
    <m/>
    <m/>
    <x v="3"/>
    <m/>
    <s v="user_A8KOTZADnUtEQOLt4nSLAmteNStuGh80js75RYjrXVt"/>
    <s v="Sarvesh Pawar"/>
    <m/>
    <m/>
    <s v="June; May"/>
    <s v="Gated Content"/>
    <m/>
    <m/>
    <s v="Employee Wellness Handbook"/>
    <m/>
    <m/>
    <m/>
    <s v="2022-01-21 09:29:29.258000+00:00"/>
    <s v="2022-10-14 05:54:58.071000+00:00"/>
    <s v="GMC"/>
  </r>
  <r>
    <s v="Ankur Gaurav"/>
    <n v="70000"/>
    <s v="INR"/>
    <n v="0"/>
    <d v="2022-05-07T00:00:00"/>
    <s v="Sales"/>
    <s v="stat_1hn9nRJaLbI53NxPuSQgo90kRpbpKsFlwN4oEGNUTdO"/>
    <s v="Lost"/>
    <n v="0"/>
    <s v="OpportunityStatusType.Lost"/>
    <m/>
    <m/>
    <s v="GMC-fresh 1+3 SI- 2lacs and 3lacs Maternity- no RR- 1%-2% Ambulance- 1k"/>
    <s v="lead_ZTTDhWiFYhde1YYDAvVNm5L3Cd92CTe3JB2PmvLzIQd"/>
    <s v="AMI Foodservice Equipment solutions"/>
    <s v="Bharti Bankey"/>
    <s v="user_srg8vKhTH4Op816Ys9oZfFwLDukscRfgPrYZnVvwv0c"/>
    <s v="Ankur Gaurav"/>
    <s v="2022-05-18 08:06:29.287000+00:00"/>
    <s v="2022-07-20 07:21:11.284000+00:00"/>
    <m/>
    <s v="Hyderabad"/>
    <m/>
    <s v="2022-05-16 05:56:29+00:00"/>
    <m/>
    <n v="7"/>
    <m/>
    <m/>
    <m/>
    <m/>
    <m/>
    <m/>
    <m/>
    <s v="ORGANIC_SEARCH"/>
    <m/>
    <m/>
    <m/>
    <s v="Food &amp; Beverages"/>
    <m/>
    <m/>
    <m/>
    <m/>
    <m/>
    <m/>
    <m/>
    <m/>
    <m/>
    <m/>
    <m/>
    <m/>
    <x v="3"/>
    <m/>
    <s v="user_aM3WaaSUQQmaNnsm9l2FQRVWUEr8RN2ZdXzsuQUalQ3"/>
    <s v="Bharti Bankey"/>
    <m/>
    <m/>
    <m/>
    <s v="Inbound"/>
    <s v="Inbound via website"/>
    <m/>
    <s v="Employee Count 25"/>
    <m/>
    <m/>
    <m/>
    <s v="2022-05-16 05:59:41.350000+00:00"/>
    <s v="2022-07-20 07:21:11.322000+00:00"/>
    <m/>
  </r>
  <r>
    <s v="Ankur Gaurav"/>
    <n v="150000"/>
    <s v="INR"/>
    <n v="0"/>
    <d v="2022-05-07T00:00:00"/>
    <s v="Sales"/>
    <s v="stat_1hn9nRJaLbI53NxPuSQgo90kRpbpKsFlwN4oEGNUTdO"/>
    <s v="Lost"/>
    <n v="0"/>
    <s v="OpportunityStatusType.Lost"/>
    <m/>
    <m/>
    <s v="GMC-fresh"/>
    <s v="lead_UvR941Wx1C3vJU7d61anEjCRpmJpO57Ig9Ya2aZe9NA"/>
    <s v="32nd.com (Fresh)"/>
    <s v="Bharti Bankey"/>
    <s v="user_srg8vKhTH4Op816Ys9oZfFwLDukscRfgPrYZnVvwv0c"/>
    <s v="Ankur Gaurav"/>
    <s v="2022-05-31 05:46:44.566000+00:00"/>
    <s v="2022-07-20 07:21:54.323000+00:00"/>
    <m/>
    <m/>
    <m/>
    <s v="2022-05-30 05:07:24+00:00"/>
    <m/>
    <n v="52"/>
    <m/>
    <m/>
    <m/>
    <m/>
    <m/>
    <m/>
    <m/>
    <s v="ORGANIC_SEARCH"/>
    <m/>
    <m/>
    <m/>
    <m/>
    <m/>
    <m/>
    <m/>
    <m/>
    <m/>
    <m/>
    <m/>
    <m/>
    <m/>
    <m/>
    <m/>
    <m/>
    <x v="3"/>
    <m/>
    <s v="user_aM3WaaSUQQmaNnsm9l2FQRVWUEr8RN2ZdXzsuQUalQ3"/>
    <s v="Bharti Bankey"/>
    <m/>
    <m/>
    <m/>
    <s v="Inbound"/>
    <s v="Inbound via website"/>
    <m/>
    <s v="Employee Count 50 to 200"/>
    <m/>
    <m/>
    <m/>
    <s v="2022-05-30 05:09:44.267000+00:00"/>
    <s v="2022-07-20 07:21:54.358000+00:00"/>
    <m/>
  </r>
  <r>
    <s v="Omkar Ghate"/>
    <n v="100000"/>
    <s v="INR"/>
    <n v="0"/>
    <s v="9/30/22"/>
    <s v="Sales"/>
    <s v="stat_kcR4fZg7TU7jjk1jAVua3qGLRS4J5uFayEjK5j02wtv"/>
    <s v="Unqualified"/>
    <n v="0"/>
    <s v="OpportunityStatusType.Lost"/>
    <m/>
    <m/>
    <m/>
    <s v="lead_UatRynDdPPplXqurWPWzrAbNLQFYMzSwTKWeXS2z1mk"/>
    <s v="Shopping Kart 24"/>
    <s v="Omkar Ghate"/>
    <s v="user_9SBRjyF0n4iWuhUdqRyQkFhl2J4uyNKhFWvvJEvunX8"/>
    <s v="Omkar Ghate"/>
    <s v="2021-12-28 11:29:29.962000+00:00"/>
    <s v="2022-07-20 07:06:38.528000+00:00"/>
    <m/>
    <s v="Varanasi"/>
    <m/>
    <s v="2021-11-15 17:34:40+00:00"/>
    <m/>
    <n v="15"/>
    <m/>
    <m/>
    <m/>
    <m/>
    <m/>
    <m/>
    <m/>
    <m/>
    <m/>
    <m/>
    <m/>
    <m/>
    <m/>
    <m/>
    <m/>
    <m/>
    <m/>
    <m/>
    <m/>
    <m/>
    <m/>
    <m/>
    <m/>
    <m/>
    <x v="3"/>
    <m/>
    <s v="user_9SBRjyF0n4iWuhUdqRyQkFhl2J4uyNKhFWvvJEvunX8"/>
    <s v="Omkar Ghate"/>
    <s v="Siddharth Angolkar"/>
    <m/>
    <m/>
    <s v="Inbound"/>
    <s v="Inbound via website"/>
    <m/>
    <s v="Employee Count 15"/>
    <m/>
    <m/>
    <m/>
    <s v="2021-11-15 17:37:25.123000+00:00"/>
    <s v="2022-07-20 07:06:38.560000+00:00"/>
    <m/>
  </r>
  <r>
    <s v="Ankur Gaurav"/>
    <n v="700000"/>
    <s v="INR"/>
    <n v="0"/>
    <s v="7/15/22"/>
    <s v="Sales"/>
    <s v="stat_1hn9nRJaLbI53NxPuSQgo90kRpbpKsFlwN4oEGNUTdO"/>
    <s v="Lost"/>
    <n v="0"/>
    <s v="OpportunityStatusType.Lost"/>
    <m/>
    <m/>
    <s v="Lost to Plum, our quotes were higher than Plum"/>
    <s v="lead_RdA2fGjVW6H6Lli1ucHnLv2WM1hrHMMUDEHO75f5QJU"/>
    <s v="OSX Techlabs Pvt Ltd"/>
    <s v="Bharti Bankey"/>
    <s v="user_srg8vKhTH4Op816Ys9oZfFwLDukscRfgPrYZnVvwv0c"/>
    <s v="Ankur Gaurav"/>
    <s v="2022-05-19 11:18:26.424000+00:00"/>
    <s v="2022-07-20 07:13:14.518000+00:00"/>
    <m/>
    <s v="Pune"/>
    <m/>
    <m/>
    <m/>
    <n v="95"/>
    <m/>
    <m/>
    <m/>
    <m/>
    <m/>
    <m/>
    <m/>
    <m/>
    <m/>
    <m/>
    <m/>
    <s v="IT Services &amp; IT Consulting"/>
    <m/>
    <m/>
    <m/>
    <m/>
    <m/>
    <m/>
    <m/>
    <m/>
    <m/>
    <m/>
    <m/>
    <m/>
    <x v="3"/>
    <m/>
    <s v="user_aM3WaaSUQQmaNnsm9l2FQRVWUEr8RN2ZdXzsuQUalQ3"/>
    <s v="Bharti Bankey"/>
    <m/>
    <m/>
    <s v="June"/>
    <s v="Cold Call"/>
    <m/>
    <m/>
    <m/>
    <m/>
    <m/>
    <m/>
    <s v="2021-08-19 06:19:12.764000+00:00"/>
    <s v="2022-08-23 10:33:47.257000+00:00"/>
    <m/>
  </r>
  <r>
    <s v="Omkar Ghate"/>
    <n v="200000"/>
    <s v="INR"/>
    <n v="0"/>
    <s v="9/30/22"/>
    <s v="Sales"/>
    <s v="stat_kcR4fZg7TU7jjk1jAVua3qGLRS4J5uFayEjK5j02wtv"/>
    <s v="Unqualified"/>
    <n v="0"/>
    <s v="OpportunityStatusType.Lost"/>
    <m/>
    <m/>
    <s v="72 employees SI- 2lacs maternity- no RR- 2-4% Ambulance-1k dental- cover"/>
    <s v="lead_fhFxqLqXULKQYd7zRJzNl1UgeOZ1lfoLMmdBpwCzNnE"/>
    <s v="St. Michaels"/>
    <s v="Bharti Bankey"/>
    <s v="user_9SBRjyF0n4iWuhUdqRyQkFhl2J4uyNKhFWvvJEvunX8"/>
    <s v="Omkar Ghate"/>
    <s v="2022-02-08 09:43:29.981000+00:00"/>
    <s v="2022-07-20 07:06:48.907000+00:00"/>
    <m/>
    <s v="Ranchi"/>
    <m/>
    <s v="2022-02-06 16:06:25+00:00"/>
    <m/>
    <n v="50"/>
    <m/>
    <m/>
    <m/>
    <m/>
    <m/>
    <m/>
    <m/>
    <s v="ORGANIC_SEARCH"/>
    <m/>
    <m/>
    <m/>
    <m/>
    <m/>
    <m/>
    <m/>
    <m/>
    <m/>
    <m/>
    <m/>
    <m/>
    <m/>
    <m/>
    <m/>
    <m/>
    <x v="3"/>
    <m/>
    <s v="user_aM3WaaSUQQmaNnsm9l2FQRVWUEr8RN2ZdXzsuQUalQ3"/>
    <s v="Bharti Bankey"/>
    <s v="Siddharth Angolkar"/>
    <m/>
    <m/>
    <s v="Inbound"/>
    <s v="Inbound via website"/>
    <m/>
    <s v="Employee Count 50 to 200"/>
    <m/>
    <m/>
    <m/>
    <s v="2022-02-06 16:09:10.639000+00:00"/>
    <s v="2022-07-20 07:06:48.945000+00:00"/>
    <m/>
  </r>
  <r>
    <s v="Omkar Ghate"/>
    <n v="160000"/>
    <s v="INR"/>
    <n v="0"/>
    <d v="2022-01-08T00:00:00"/>
    <s v="Sales"/>
    <s v="stat_kcR4fZg7TU7jjk1jAVua3qGLRS4J5uFayEjK5j02wtv"/>
    <s v="Unqualified"/>
    <n v="0"/>
    <s v="OpportunityStatusType.Lost"/>
    <m/>
    <m/>
    <s v="GMC"/>
    <s v="lead_tyxXawKWYq82QoEjY1VIUAadLn3V27IgGk5oeFGJenO"/>
    <s v="Bungeetech"/>
    <s v="Bharti Bankey"/>
    <s v="user_9SBRjyF0n4iWuhUdqRyQkFhl2J4uyNKhFWvvJEvunX8"/>
    <s v="Omkar Ghate"/>
    <s v="2022-03-02 08:06:16.313000+00:00"/>
    <s v="2022-07-20 07:03:26.668000+00:00"/>
    <m/>
    <s v="Kanpur"/>
    <m/>
    <s v="2022-02-22 19:40:13+00:00"/>
    <m/>
    <n v="25"/>
    <m/>
    <m/>
    <s v="Facebook"/>
    <m/>
    <m/>
    <m/>
    <m/>
    <s v="DIRECT_TRAFFIC"/>
    <m/>
    <m/>
    <m/>
    <m/>
    <m/>
    <m/>
    <m/>
    <m/>
    <m/>
    <m/>
    <m/>
    <m/>
    <m/>
    <m/>
    <m/>
    <m/>
    <x v="3"/>
    <m/>
    <s v="user_aM3WaaSUQQmaNnsm9l2FQRVWUEr8RN2ZdXzsuQUalQ3"/>
    <s v="Bharti Bankey"/>
    <m/>
    <m/>
    <m/>
    <s v="Gated Content; Inbound"/>
    <s v="Inbound via website"/>
    <m/>
    <s v="Employee Count 25"/>
    <m/>
    <m/>
    <m/>
    <s v="2022-02-22 19:43:00.793000+00:00"/>
    <s v="2022-08-23 10:54:04.542000+00:00"/>
    <m/>
  </r>
  <r>
    <s v="Omkar Ghate"/>
    <n v="40000"/>
    <s v="INR"/>
    <n v="0"/>
    <s v="8/31/22"/>
    <s v="Sales"/>
    <s v="stat_kcR4fZg7TU7jjk1jAVua3qGLRS4J5uFayEjK5j02wtv"/>
    <s v="Unqualified"/>
    <n v="0"/>
    <s v="OpportunityStatusType.Lost"/>
    <m/>
    <m/>
    <s v="SI-2lacs RR-1-2% Maternity- 50k Ambulance- 2k TPA should have good network of hospital in chennai"/>
    <s v="lead_GOIrFhTef2NWCT7JXUhiNldAMIf8aJt0a0YtI3HoSHe"/>
    <s v="Nimmadhi"/>
    <s v="Bharti Bankey"/>
    <s v="user_9SBRjyF0n4iWuhUdqRyQkFhl2J4uyNKhFWvvJEvunX8"/>
    <s v="Omkar Ghate"/>
    <s v="2021-12-13 07:10:55.078000+00:00"/>
    <s v="2022-07-20 07:04:06.119000+00:00"/>
    <m/>
    <s v="Chennai"/>
    <m/>
    <m/>
    <m/>
    <n v="12"/>
    <m/>
    <m/>
    <m/>
    <m/>
    <m/>
    <m/>
    <m/>
    <m/>
    <m/>
    <m/>
    <m/>
    <s v="Others"/>
    <m/>
    <m/>
    <m/>
    <m/>
    <m/>
    <m/>
    <m/>
    <m/>
    <m/>
    <m/>
    <m/>
    <m/>
    <x v="9"/>
    <m/>
    <s v="user_aM3WaaSUQQmaNnsm9l2FQRVWUEr8RN2ZdXzsuQUalQ3"/>
    <s v="Bharti Bankey"/>
    <s v="Siddharth Angolkar"/>
    <m/>
    <m/>
    <s v="Inbound"/>
    <s v="Inbound via website"/>
    <m/>
    <s v="Employee Count 7-50"/>
    <m/>
    <m/>
    <m/>
    <s v="2021-12-10 08:08:47.950000+00:00"/>
    <s v="2022-07-20 07:04:06.155000+00:00"/>
    <m/>
  </r>
  <r>
    <s v="Omkar Ghate"/>
    <n v="200000"/>
    <s v="INR"/>
    <n v="0"/>
    <d v="2022-01-08T00:00:00"/>
    <s v="Sales"/>
    <s v="stat_kcR4fZg7TU7jjk1jAVua3qGLRS4J5uFayEjK5j02wtv"/>
    <s v="Unqualified"/>
    <n v="0"/>
    <s v="OpportunityStatusType.Lost"/>
    <m/>
    <m/>
    <s v="Parental"/>
    <s v="lead_tyxXawKWYq82QoEjY1VIUAadLn3V27IgGk5oeFGJenO"/>
    <s v="Bungeetech"/>
    <s v="Bharti Bankey"/>
    <s v="user_9SBRjyF0n4iWuhUdqRyQkFhl2J4uyNKhFWvvJEvunX8"/>
    <s v="Omkar Ghate"/>
    <s v="2022-03-07 07:16:28.289000+00:00"/>
    <s v="2022-07-20 07:03:32.544000+00:00"/>
    <m/>
    <s v="Kanpur"/>
    <m/>
    <s v="2022-02-22 19:40:13+00:00"/>
    <m/>
    <n v="25"/>
    <m/>
    <m/>
    <s v="Facebook"/>
    <m/>
    <m/>
    <m/>
    <m/>
    <s v="DIRECT_TRAFFIC"/>
    <m/>
    <m/>
    <m/>
    <m/>
    <m/>
    <m/>
    <m/>
    <m/>
    <m/>
    <m/>
    <m/>
    <m/>
    <m/>
    <m/>
    <m/>
    <m/>
    <x v="3"/>
    <m/>
    <s v="user_aM3WaaSUQQmaNnsm9l2FQRVWUEr8RN2ZdXzsuQUalQ3"/>
    <s v="Bharti Bankey"/>
    <m/>
    <m/>
    <m/>
    <s v="Gated Content; Inbound"/>
    <s v="Inbound via website"/>
    <m/>
    <s v="Employee Count 25"/>
    <m/>
    <m/>
    <m/>
    <s v="2022-02-22 19:43:00.793000+00:00"/>
    <s v="2022-08-23 10:54:04.542000+00:00"/>
    <m/>
  </r>
  <r>
    <s v="Omkar Ghate"/>
    <n v="200000"/>
    <s v="INR"/>
    <n v="0"/>
    <s v="7/31/22"/>
    <s v="Sales"/>
    <s v="stat_kcR4fZg7TU7jjk1jAVua3qGLRS4J5uFayEjK5j02wtv"/>
    <s v="Unqualified"/>
    <n v="0"/>
    <s v="OpportunityStatusType.Lost"/>
    <m/>
    <m/>
    <s v="GMC -Renewal"/>
    <s v="lead_EGIdnNpvipSOkunB5WdeRWQQfOMHWDktsgMDl6ObakV"/>
    <s v="Vastu raviraj"/>
    <s v="Bharti Bankey"/>
    <s v="user_9SBRjyF0n4iWuhUdqRyQkFhl2J4uyNKhFWvvJEvunX8"/>
    <s v="Omkar Ghate"/>
    <s v="2022-05-06 10:12:49+00:00"/>
    <s v="2022-07-20 06:59:46.500000+00:00"/>
    <m/>
    <s v="Mumbai"/>
    <m/>
    <s v="2021-01-09 10:40:43+00:00"/>
    <m/>
    <n v="37"/>
    <m/>
    <m/>
    <m/>
    <m/>
    <m/>
    <m/>
    <m/>
    <m/>
    <m/>
    <m/>
    <m/>
    <s v="Others"/>
    <m/>
    <m/>
    <m/>
    <m/>
    <m/>
    <m/>
    <m/>
    <m/>
    <m/>
    <m/>
    <m/>
    <m/>
    <x v="6"/>
    <m/>
    <s v="user_aM3WaaSUQQmaNnsm9l2FQRVWUEr8RN2ZdXzsuQUalQ3"/>
    <s v="Bharti Bankey"/>
    <s v="Siddharth Angolkar"/>
    <m/>
    <s v="May"/>
    <s v="Inbound"/>
    <s v="Inbound via website"/>
    <m/>
    <m/>
    <m/>
    <m/>
    <m/>
    <s v="2021-01-09 10:43:24.969000+00:00"/>
    <s v="2022-07-20 06:59:46.535000+00:00"/>
    <m/>
  </r>
  <r>
    <s v="Omkar Ghate"/>
    <n v="35000"/>
    <s v="INR"/>
    <n v="0"/>
    <s v="7/31/22"/>
    <s v="Sales"/>
    <s v="stat_kcR4fZg7TU7jjk1jAVua3qGLRS4J5uFayEjK5j02wtv"/>
    <s v="Unqualified"/>
    <n v="0"/>
    <s v="OpportunityStatusType.Lost"/>
    <m/>
    <m/>
    <s v="SI- 5 lacs/ 3 lacs maternity benefits- No RR- 1-2% Ambulance- 1k Pre-post-30- 60 days PED- Cover No Waiting- Period wants to close it before 31st march Location - Jalgaon(M.P)"/>
    <s v="lead_asEiT02GdTLntyQaNGvB5PfZyVVjrhWfpderWAt5zls"/>
    <s v="Navalprabha"/>
    <s v="Bharti Bankey"/>
    <s v="user_9SBRjyF0n4iWuhUdqRyQkFhl2J4uyNKhFWvvJEvunX8"/>
    <s v="Omkar Ghate"/>
    <s v="2022-03-29 07:32:19.295000+00:00"/>
    <s v="2022-07-20 06:58:45.384000+00:00"/>
    <m/>
    <m/>
    <m/>
    <s v="2022-03-28 10:48:53+00:00"/>
    <m/>
    <n v="25"/>
    <m/>
    <m/>
    <m/>
    <m/>
    <m/>
    <m/>
    <m/>
    <s v="PAID_SEARCH"/>
    <m/>
    <m/>
    <m/>
    <m/>
    <m/>
    <m/>
    <m/>
    <m/>
    <m/>
    <m/>
    <m/>
    <m/>
    <m/>
    <m/>
    <m/>
    <m/>
    <x v="3"/>
    <m/>
    <s v="user_aM3WaaSUQQmaNnsm9l2FQRVWUEr8RN2ZdXzsuQUalQ3"/>
    <s v="Bharti Bankey"/>
    <s v="Siddharth Angolkar"/>
    <m/>
    <m/>
    <s v="Inbound"/>
    <s v="Inbound via website"/>
    <m/>
    <s v="Employee Count 25"/>
    <m/>
    <m/>
    <m/>
    <s v="2022-03-28 10:48:57.215000+00:00"/>
    <s v="2022-07-20 06:58:45.418000+00:00"/>
    <m/>
  </r>
  <r>
    <s v="Omkar Ghate"/>
    <n v="3000"/>
    <s v="INR"/>
    <n v="0"/>
    <s v="7/31/22"/>
    <s v="Sales"/>
    <s v="stat_kcR4fZg7TU7jjk1jAVua3qGLRS4J5uFayEjK5j02wtv"/>
    <s v="Unqualified"/>
    <n v="0"/>
    <s v="OpportunityStatusType.Lost"/>
    <m/>
    <m/>
    <m/>
    <s v="lead_2cEgtBxAM8uw0sfrcwcIlXVeAeY87Uxo7lqMqlRgxe8"/>
    <s v="IppoPay Technologies Pvt Ltd"/>
    <s v="Omkar Ghate"/>
    <s v="user_9SBRjyF0n4iWuhUdqRyQkFhl2J4uyNKhFWvvJEvunX8"/>
    <s v="Omkar Ghate"/>
    <s v="2022-02-01 08:22:33.538000+00:00"/>
    <s v="2022-07-20 06:56:45.066000+00:00"/>
    <m/>
    <s v="Chennai"/>
    <m/>
    <s v="2022-01-31 04:35:54+00:00"/>
    <m/>
    <n v="49"/>
    <m/>
    <m/>
    <m/>
    <m/>
    <m/>
    <m/>
    <m/>
    <s v="PAID_SOCIAL"/>
    <m/>
    <m/>
    <m/>
    <s v="IT Services &amp; IT Consulting"/>
    <m/>
    <m/>
    <m/>
    <m/>
    <m/>
    <m/>
    <m/>
    <m/>
    <m/>
    <m/>
    <m/>
    <m/>
    <x v="3"/>
    <m/>
    <s v="user_9SBRjyF0n4iWuhUdqRyQkFhl2J4uyNKhFWvvJEvunX8"/>
    <s v="Omkar Ghate"/>
    <m/>
    <m/>
    <s v="June"/>
    <s v="Inbound"/>
    <s v="Inbound via website"/>
    <m/>
    <s v="Employee Count 25"/>
    <m/>
    <m/>
    <m/>
    <s v="2022-01-31 04:38:37.414000+00:00"/>
    <s v="2022-07-20 06:56:45.093000+00:00"/>
    <s v="GPA"/>
  </r>
  <r>
    <s v="Omkar Ghate"/>
    <n v="30184"/>
    <s v="INR"/>
    <n v="0"/>
    <s v="7/31/22"/>
    <s v="Sales"/>
    <s v="stat_kcR4fZg7TU7jjk1jAVua3qGLRS4J5uFayEjK5j02wtv"/>
    <s v="Unqualified"/>
    <n v="0"/>
    <s v="OpportunityStatusType.Lost"/>
    <m/>
    <m/>
    <m/>
    <s v="lead_2cEgtBxAM8uw0sfrcwcIlXVeAeY87Uxo7lqMqlRgxe8"/>
    <s v="IppoPay Technologies Pvt Ltd"/>
    <s v="Omkar Ghate"/>
    <s v="user_9SBRjyF0n4iWuhUdqRyQkFhl2J4uyNKhFWvvJEvunX8"/>
    <s v="Omkar Ghate"/>
    <s v="2022-02-01 08:15:34.513000+00:00"/>
    <s v="2022-07-20 06:56:37.955000+00:00"/>
    <m/>
    <s v="Chennai"/>
    <m/>
    <s v="2022-01-31 04:35:54+00:00"/>
    <m/>
    <n v="49"/>
    <m/>
    <m/>
    <m/>
    <m/>
    <m/>
    <m/>
    <m/>
    <s v="PAID_SOCIAL"/>
    <m/>
    <m/>
    <m/>
    <s v="IT Services &amp; IT Consulting"/>
    <m/>
    <m/>
    <m/>
    <m/>
    <m/>
    <m/>
    <m/>
    <m/>
    <m/>
    <m/>
    <m/>
    <m/>
    <x v="3"/>
    <m/>
    <s v="user_9SBRjyF0n4iWuhUdqRyQkFhl2J4uyNKhFWvvJEvunX8"/>
    <s v="Omkar Ghate"/>
    <m/>
    <m/>
    <s v="June"/>
    <s v="Inbound"/>
    <s v="Inbound via website"/>
    <m/>
    <s v="Employee Count 25"/>
    <m/>
    <m/>
    <m/>
    <s v="2022-01-31 04:38:37.414000+00:00"/>
    <s v="2022-07-20 06:56:45.093000+00:00"/>
    <s v="GMC"/>
  </r>
  <r>
    <s v="Omkar Ghate"/>
    <n v="470000"/>
    <s v="INR"/>
    <n v="0"/>
    <s v="7/31/22"/>
    <s v="Sales"/>
    <s v="stat_kcR4fZg7TU7jjk1jAVua3qGLRS4J5uFayEjK5j02wtv"/>
    <s v="Unqualified"/>
    <n v="0"/>
    <s v="OpportunityStatusType.Lost"/>
    <m/>
    <m/>
    <s v="fresh"/>
    <s v="lead_qw5yTnVBEH5oWbyaR81mCa4YlTRAp7GRUW5LFf7Umr3"/>
    <s v="Cloud Destinations (Fresh)"/>
    <s v="Bhairavi Jog"/>
    <s v="user_9SBRjyF0n4iWuhUdqRyQkFhl2J4uyNKhFWvvJEvunX8"/>
    <s v="Omkar Ghate"/>
    <s v="2022-01-12 05:38:20.449000+00:00"/>
    <s v="2022-07-20 06:55:44.510000+00:00"/>
    <m/>
    <s v="Coimbatore"/>
    <m/>
    <m/>
    <m/>
    <n v="100"/>
    <m/>
    <m/>
    <m/>
    <m/>
    <m/>
    <m/>
    <m/>
    <m/>
    <m/>
    <m/>
    <m/>
    <m/>
    <m/>
    <m/>
    <m/>
    <m/>
    <m/>
    <m/>
    <m/>
    <m/>
    <m/>
    <m/>
    <m/>
    <m/>
    <x v="3"/>
    <m/>
    <s v="user_228eUmsdKIb9OItgmiDq1zD4aPZ1eqiapbaLAGeBf8g"/>
    <s v="Bhairavi Jog"/>
    <s v="Siddharth Angolkar"/>
    <m/>
    <m/>
    <s v="Gated Content"/>
    <m/>
    <m/>
    <s v="Employee Wellness Handbook"/>
    <m/>
    <m/>
    <m/>
    <s v="2021-12-01 14:40:15.844000+00:00"/>
    <s v="2022-07-20 06:55:44.544000+00:00"/>
    <s v="GMC"/>
  </r>
  <r>
    <s v="Omkar Ghate"/>
    <n v="50000"/>
    <s v="INR"/>
    <n v="0"/>
    <s v="7/31/22"/>
    <s v="Sales"/>
    <s v="stat_kcR4fZg7TU7jjk1jAVua3qGLRS4J5uFayEjK5j02wtv"/>
    <s v="Unqualified"/>
    <n v="0"/>
    <s v="OpportunityStatusType.Lost"/>
    <m/>
    <m/>
    <s v="SI- 5 Lacs"/>
    <s v="lead_hRc8YaxtSEN9s9hoa7NRWoeDo9AxvcRqeRnz5T3aepX"/>
    <s v="Simreka"/>
    <s v="Bharti Bankey"/>
    <s v="user_9SBRjyF0n4iWuhUdqRyQkFhl2J4uyNKhFWvvJEvunX8"/>
    <s v="Omkar Ghate"/>
    <s v="2022-01-04 11:16:48.452000+00:00"/>
    <s v="2022-07-20 06:55:18.482000+00:00"/>
    <m/>
    <s v="Bangalore"/>
    <m/>
    <m/>
    <m/>
    <n v="12"/>
    <m/>
    <m/>
    <m/>
    <m/>
    <m/>
    <m/>
    <m/>
    <m/>
    <m/>
    <m/>
    <m/>
    <m/>
    <m/>
    <m/>
    <m/>
    <m/>
    <m/>
    <m/>
    <m/>
    <m/>
    <m/>
    <m/>
    <m/>
    <m/>
    <x v="3"/>
    <m/>
    <s v="user_aM3WaaSUQQmaNnsm9l2FQRVWUEr8RN2ZdXzsuQUalQ3"/>
    <s v="Bharti Bankey"/>
    <s v="Siddharth Angolkar"/>
    <m/>
    <m/>
    <s v="Inbound"/>
    <s v="Inbound via website"/>
    <m/>
    <s v="Employee Count 7-50"/>
    <m/>
    <m/>
    <m/>
    <s v="2021-11-27 08:51:44.011000+00:00"/>
    <s v="2022-07-20 06:55:18.602000+00:00"/>
    <m/>
  </r>
  <r>
    <s v="Satyajit Chati"/>
    <n v="500000"/>
    <s v="INR"/>
    <n v="0"/>
    <s v="7/31/22"/>
    <s v="Sales"/>
    <s v="stat_kcR4fZg7TU7jjk1jAVua3qGLRS4J5uFayEjK5j02wtv"/>
    <s v="Unqualified"/>
    <n v="0"/>
    <s v="OpportunityStatusType.Lost"/>
    <m/>
    <m/>
    <m/>
    <s v="lead_01sfzzOuDBrx0y9CDdD01lZXjqrLtW36J8xMfgIaylX"/>
    <s v="Sigma Byte Computers Pvt Ltd"/>
    <s v="Satyajit Chati"/>
    <s v="user_GL8PBiV4pvzsQLVHSdZLeMQAQcGjCvLkffg486DHfZJ"/>
    <s v="Anshum Naithani"/>
    <s v="2022-06-16 07:24:49.658000+00:00"/>
    <s v="2022-07-20 06:49:17.338000+00:00"/>
    <m/>
    <s v="Mumbai"/>
    <m/>
    <m/>
    <m/>
    <n v="450"/>
    <m/>
    <m/>
    <m/>
    <m/>
    <m/>
    <m/>
    <m/>
    <m/>
    <m/>
    <m/>
    <m/>
    <s v="Manufacturing"/>
    <m/>
    <m/>
    <m/>
    <m/>
    <m/>
    <m/>
    <m/>
    <m/>
    <m/>
    <m/>
    <m/>
    <m/>
    <x v="3"/>
    <m/>
    <s v="user_5IQTpX6DsnoeoDfxqzqojpVoQLXPh68nhDjLS5ETjYj"/>
    <s v="Satyajit Chati"/>
    <m/>
    <m/>
    <s v="August"/>
    <s v="Cold Call"/>
    <m/>
    <m/>
    <m/>
    <m/>
    <m/>
    <m/>
    <s v="2021-08-05 07:12:26.205000+00:00"/>
    <s v="2022-07-20 06:49:17.368000+00:00"/>
    <m/>
  </r>
  <r>
    <s v="Daya Gowda"/>
    <n v="2000000"/>
    <s v="INR"/>
    <n v="0"/>
    <s v="8/31/22"/>
    <s v="Sales"/>
    <s v="stat_kcR4fZg7TU7jjk1jAVua3qGLRS4J5uFayEjK5j02wtv"/>
    <s v="Unqualified"/>
    <n v="0"/>
    <s v="OpportunityStatusType.Lost"/>
    <s v="cont_kC6GfSEx9PZqLHbEfyV6o1eLHQLC9gzvYr6l8KEJNVx"/>
    <s v="Amrutha"/>
    <s v="GMC 200 employees 1+3"/>
    <s v="lead_7wv7JxEIXO1aIsPLKVMDIiUog0bwXY6KLcr0EJNkfGk"/>
    <s v="TRU Global Software"/>
    <s v="Daya Gowda"/>
    <s v="user_encRk5bIEFN6ZA11h4WH2AdZTiZpogLSlMIaj0E30SZ"/>
    <s v="Daya Gowda"/>
    <s v="2022-07-15 10:43:24.601000+00:00"/>
    <s v="2022-07-20 06:48:34.914000+00:00"/>
    <m/>
    <s v="Bangalore"/>
    <m/>
    <m/>
    <m/>
    <n v="200"/>
    <m/>
    <m/>
    <s v="Facebook"/>
    <m/>
    <m/>
    <m/>
    <m/>
    <s v="PAID_SOCIAL"/>
    <m/>
    <m/>
    <m/>
    <m/>
    <m/>
    <m/>
    <m/>
    <m/>
    <m/>
    <m/>
    <m/>
    <m/>
    <m/>
    <m/>
    <m/>
    <m/>
    <x v="3"/>
    <m/>
    <s v="user_encRk5bIEFN6ZA11h4WH2AdZTiZpogLSlMIaj0E30SZ"/>
    <s v="Daya Gowda"/>
    <m/>
    <m/>
    <s v="August"/>
    <s v="Gated Content"/>
    <m/>
    <m/>
    <s v="Employee Engagement Handbook"/>
    <m/>
    <m/>
    <m/>
    <s v="2022-07-04 05:06:21.519000+00:00"/>
    <s v="2022-08-25 16:06:28.412000+00:00"/>
    <m/>
  </r>
  <r>
    <s v="Omkar Ghate"/>
    <n v="30000"/>
    <s v="INR"/>
    <n v="0"/>
    <s v="7/31/22"/>
    <s v="Sales"/>
    <s v="stat_kcR4fZg7TU7jjk1jAVua3qGLRS4J5uFayEjK5j02wtv"/>
    <s v="Unqualified"/>
    <n v="0"/>
    <s v="OpportunityStatusType.Lost"/>
    <m/>
    <m/>
    <m/>
    <s v="lead_oj5GGywGvdWSkkL2BkiqeSE7QyORIgl2za2foABgxPM"/>
    <s v="Godiva Bioadvances Pvt Ltd"/>
    <s v="Aditi Deodhe"/>
    <s v="user_9SBRjyF0n4iWuhUdqRyQkFhl2J4uyNKhFWvvJEvunX8"/>
    <s v="Omkar Ghate"/>
    <s v="2021-11-12 07:11:07.441000+00:00"/>
    <s v="2022-07-20 06:53:53.712000+00:00"/>
    <m/>
    <m/>
    <m/>
    <s v="2021-11-09 10:14:29+00:00"/>
    <m/>
    <n v="15"/>
    <m/>
    <m/>
    <m/>
    <m/>
    <m/>
    <m/>
    <m/>
    <m/>
    <m/>
    <m/>
    <m/>
    <m/>
    <m/>
    <m/>
    <m/>
    <m/>
    <m/>
    <m/>
    <m/>
    <m/>
    <m/>
    <m/>
    <m/>
    <m/>
    <x v="3"/>
    <m/>
    <s v="user_aM3WaaSUQQmaNnsm9l2FQRVWUEr8RN2ZdXzsuQUalQ3"/>
    <s v="Bharti Bankey"/>
    <s v="Siddharth Angolkar"/>
    <m/>
    <m/>
    <s v="Inbound"/>
    <s v="Inbound via website"/>
    <m/>
    <s v="Employee Count 15"/>
    <m/>
    <m/>
    <m/>
    <s v="2021-11-09 10:47:21.530000+00:00"/>
    <s v="2022-07-20 06:53:53.757000+00:00"/>
    <m/>
  </r>
  <r>
    <s v="Mayur Gadiyar"/>
    <n v="250000"/>
    <s v="INR"/>
    <n v="0"/>
    <s v="7/31/22"/>
    <s v="Sales"/>
    <s v="stat_1hn9nRJaLbI53NxPuSQgo90kRpbpKsFlwN4oEGNUTdO"/>
    <s v="Lost"/>
    <n v="0"/>
    <s v="OpportunityStatusType.Lost"/>
    <s v="cont_NNRnO9a4tSUyfafEers8o7c3UdpvdN918NLA7AdYbjt"/>
    <s v="Riya Chheda"/>
    <s v="They went ahead with their current insurance partners"/>
    <s v="lead_k2Eloq9dSkeFmSGMPjFi2mQWFuIHUEA1VHQprhS3OnB"/>
    <s v="Blink Digital"/>
    <s v="Nikhil Ahuja"/>
    <s v="user_bdUPAGjcS7p6513So3N4g3aWNS5HuBuVJi7bvCPAsLt"/>
    <s v="Mayur Gadiyar"/>
    <s v="2022-07-11 06:57:17.774000+00:00"/>
    <s v="2022-07-20 06:06:43.797000+00:00"/>
    <m/>
    <s v="Mumbai"/>
    <m/>
    <m/>
    <m/>
    <n v="127"/>
    <m/>
    <m/>
    <m/>
    <m/>
    <m/>
    <m/>
    <m/>
    <s v="PAID_SOCIAL"/>
    <m/>
    <m/>
    <m/>
    <s v="Digital Marketing &amp; Advertising"/>
    <m/>
    <m/>
    <m/>
    <m/>
    <m/>
    <m/>
    <m/>
    <m/>
    <m/>
    <m/>
    <m/>
    <m/>
    <x v="3"/>
    <m/>
    <s v="user_ocHSJH83OJnHCvKyMbjx8WOOK8PMgAUGIj1qK0q0dMV"/>
    <s v="Nikhil Ahuja"/>
    <m/>
    <m/>
    <s v="July"/>
    <s v="Cold Call; Gated Content"/>
    <m/>
    <m/>
    <s v="Employee Engagement Handbook"/>
    <m/>
    <m/>
    <m/>
    <s v="2022-03-09 17:10:44.578000+00:00"/>
    <s v="2022-08-10 04:48:01.945000+00:00"/>
    <s v="GMC"/>
  </r>
  <r>
    <s v="Sanket Kulkarni"/>
    <n v="2800000"/>
    <s v="INR"/>
    <n v="0"/>
    <s v="7/31/22"/>
    <s v="Sales"/>
    <s v="stat_kcR4fZg7TU7jjk1jAVua3qGLRS4J5uFayEjK5j02wtv"/>
    <s v="Unqualified"/>
    <n v="0"/>
    <s v="OpportunityStatusType.Lost"/>
    <m/>
    <m/>
    <m/>
    <s v="lead_LZKDVMEOTV6SXN0iOWuGQPJuPTiNH5fa9Psb18JAMEa"/>
    <s v="Chromewell Engineering Pvt Ltd"/>
    <s v="Sarvesh Pawar"/>
    <s v="user_k8sSUtRXfYEMul9CBIF4ZOmv3vnev5cdEvVZbtETMKp"/>
    <s v="Sanket Kulkarni"/>
    <s v="2022-07-11 11:39:58.498000+00:00"/>
    <s v="2022-07-20 05:25:40.536000+00:00"/>
    <m/>
    <s v="Pune"/>
    <m/>
    <m/>
    <m/>
    <n v="200"/>
    <m/>
    <m/>
    <m/>
    <m/>
    <m/>
    <m/>
    <m/>
    <m/>
    <m/>
    <m/>
    <m/>
    <s v="Manufacturing"/>
    <m/>
    <m/>
    <m/>
    <m/>
    <m/>
    <m/>
    <m/>
    <m/>
    <m/>
    <m/>
    <m/>
    <m/>
    <x v="14"/>
    <m/>
    <s v="user_A8KOTZADnUtEQOLt4nSLAmteNStuGh80js75RYjrXVt"/>
    <s v="Sarvesh Pawar"/>
    <m/>
    <m/>
    <s v="July; October"/>
    <s v="Cold Call"/>
    <s v="Naukri.com"/>
    <m/>
    <m/>
    <m/>
    <m/>
    <m/>
    <s v="2022-06-19 07:22:20.695000+00:00"/>
    <s v="2022-10-20 09:57:40.183000+00:00"/>
    <s v="NON EB"/>
  </r>
  <r>
    <s v="Omkar Ghate"/>
    <n v="40000"/>
    <s v="INR"/>
    <n v="0"/>
    <s v="8/31/22"/>
    <s v="Sales"/>
    <s v="stat_kcR4fZg7TU7jjk1jAVua3qGLRS4J5uFayEjK5j02wtv"/>
    <s v="Unqualified"/>
    <n v="0"/>
    <s v="OpportunityStatusType.Lost"/>
    <m/>
    <m/>
    <s v="Covid Policy"/>
    <s v="lead_RwlGyCI6N49CN8bW3rcFoHxv1bn5mPCtt13wBnTBUOk"/>
    <s v="GoodCare IT Management Services Pvt. Ltd."/>
    <s v="Bharti Bankey"/>
    <s v="user_9SBRjyF0n4iWuhUdqRyQkFhl2J4uyNKhFWvvJEvunX8"/>
    <s v="Omkar Ghate"/>
    <s v="2022-03-17 11:14:41.305000+00:00"/>
    <s v="2022-07-20 06:42:51.259000+00:00"/>
    <m/>
    <s v="Vadodara"/>
    <m/>
    <m/>
    <m/>
    <n v="33"/>
    <m/>
    <m/>
    <m/>
    <m/>
    <m/>
    <m/>
    <m/>
    <m/>
    <m/>
    <m/>
    <m/>
    <s v="IT Services &amp; IT Consulting"/>
    <m/>
    <m/>
    <m/>
    <m/>
    <m/>
    <m/>
    <m/>
    <m/>
    <m/>
    <m/>
    <m/>
    <m/>
    <x v="3"/>
    <m/>
    <s v="user_aM3WaaSUQQmaNnsm9l2FQRVWUEr8RN2ZdXzsuQUalQ3"/>
    <s v="Bharti Bankey"/>
    <s v="Siddharth Angolkar"/>
    <m/>
    <s v="April"/>
    <s v="Gated Content"/>
    <m/>
    <m/>
    <s v="Employee Wellness Handbook"/>
    <m/>
    <m/>
    <m/>
    <s v="2022-01-17 01:53:02.390000+00:00"/>
    <s v="2022-07-20 06:42:51.296000+00:00"/>
    <m/>
  </r>
  <r>
    <s v="siddharth tongay"/>
    <n v="1500000"/>
    <s v="INR"/>
    <n v="0"/>
    <s v="7/18/22"/>
    <s v="Sales"/>
    <s v="stat_1hn9nRJaLbI53NxPuSQgo90kRpbpKsFlwN4oEGNUTdO"/>
    <s v="Lost"/>
    <n v="0"/>
    <s v="OpportunityStatusType.Lost"/>
    <s v="cont_Rgm5wPq8Cf1HZdE9D3VldGw0w4vqh7VQujosjdxIMOM"/>
    <s v="Rishi Kumar"/>
    <s v="Marsh had better rates"/>
    <s v="lead_h9VweW5u7XjkB8y6BJVxUkRNUBH1roLdrye9PFk1YdR"/>
    <s v="Hexaview Technologies Inc."/>
    <s v="Nikhil Ahuja"/>
    <s v="user_hNAUXSINlo7GUxmDXzerfGAZIUUHKfva47TB2ckZABz"/>
    <s v="siddharth tongay"/>
    <s v="2022-06-20 11:03:09.146000+00:00"/>
    <s v="2022-07-20 05:15:54.620000+00:00"/>
    <m/>
    <s v="Noida"/>
    <m/>
    <m/>
    <m/>
    <n v="354"/>
    <m/>
    <m/>
    <m/>
    <m/>
    <m/>
    <m/>
    <m/>
    <s v="PAID_SOCIAL"/>
    <m/>
    <m/>
    <m/>
    <s v="IT Services &amp; IT Consulting"/>
    <m/>
    <m/>
    <m/>
    <m/>
    <m/>
    <m/>
    <m/>
    <m/>
    <m/>
    <m/>
    <m/>
    <m/>
    <x v="3"/>
    <m/>
    <s v="user_ocHSJH83OJnHCvKyMbjx8WOOK8PMgAUGIj1qK0q0dMV"/>
    <s v="Nikhil Ahuja"/>
    <m/>
    <m/>
    <s v="July"/>
    <s v="Gated Content"/>
    <m/>
    <m/>
    <s v="Employee Engagement Handbook"/>
    <m/>
    <m/>
    <m/>
    <s v="2022-06-14 12:23:06.768000+00:00"/>
    <s v="2022-07-21 05:03:12.816000+00:00"/>
    <s v="GMC"/>
  </r>
  <r>
    <s v="Sameer Iftekhari"/>
    <n v="30000000"/>
    <s v="INR"/>
    <n v="0"/>
    <s v="7/14/22"/>
    <s v="Sales"/>
    <s v="stat_kcR4fZg7TU7jjk1jAVua3qGLRS4J5uFayEjK5j02wtv"/>
    <s v="Unqualified"/>
    <n v="0"/>
    <s v="OpportunityStatusType.Lost"/>
    <m/>
    <m/>
    <m/>
    <s v="lead_TQkPCsSHWSq4LxnnHFvlbFdlyRA57K5CaaZMashvfN3"/>
    <s v="Yazaki India"/>
    <s v="Prajakta Sahastrabudhe"/>
    <s v="user_sREdxbAJihL2Zbgic7tyQ6Rc4Mny7HnD1RNGhA9DDYh"/>
    <s v="Prajakta Sahastrabudhe"/>
    <s v="2022-04-19 07:20:53.449000+00:00"/>
    <s v="2022-07-20 04:36:53.828000+00:00"/>
    <m/>
    <s v="Pune"/>
    <m/>
    <m/>
    <m/>
    <n v="2000"/>
    <m/>
    <m/>
    <m/>
    <m/>
    <m/>
    <m/>
    <m/>
    <m/>
    <m/>
    <m/>
    <m/>
    <s v="Manufacturing"/>
    <m/>
    <m/>
    <m/>
    <m/>
    <m/>
    <m/>
    <m/>
    <m/>
    <m/>
    <m/>
    <m/>
    <m/>
    <x v="14"/>
    <m/>
    <s v="user_1z3bdwgjF9RILRmuQPeXXGoPhafSi1mEgyb4l5sVEvN"/>
    <s v="Ankita Pingale"/>
    <m/>
    <m/>
    <s v="July"/>
    <s v="Cold Call"/>
    <s v="Naukri.com"/>
    <m/>
    <m/>
    <m/>
    <m/>
    <m/>
    <s v="2022-04-04 11:15:45.697000+00:00"/>
    <s v="2022-10-20 10:20:51.987000+00:00"/>
    <m/>
  </r>
  <r>
    <s v="Sameer Iftekhari"/>
    <n v="4300000"/>
    <s v="INR"/>
    <n v="100"/>
    <s v="7/20/22"/>
    <s v="Sales"/>
    <s v="stat_OZRiD1474QRJIpvnjHCZfiIvKcVD6mIKSSTzg8SwDVx"/>
    <s v="Won- Payment Completed"/>
    <n v="1"/>
    <s v="OpportunityStatusType.Won"/>
    <m/>
    <m/>
    <m/>
    <s v="lead_qlka9vBrsaPsJAB4BVuBKQHSFBmJgGpq5BlPldkSa0u"/>
    <s v="Japfa Comfeed"/>
    <s v="Prajakta Sahastrabudhe"/>
    <s v="user_sREdxbAJihL2Zbgic7tyQ6Rc4Mny7HnD1RNGhA9DDYh"/>
    <s v="Prajakta Sahastrabudhe"/>
    <s v="2022-05-20 12:21:53.063000+00:00"/>
    <s v="2022-07-20 04:36:00.497000+00:00"/>
    <m/>
    <s v="Pune"/>
    <m/>
    <m/>
    <m/>
    <n v="600"/>
    <m/>
    <m/>
    <s v="Facebook"/>
    <m/>
    <m/>
    <m/>
    <m/>
    <m/>
    <m/>
    <m/>
    <m/>
    <s v="Food &amp; Beverages"/>
    <m/>
    <m/>
    <m/>
    <m/>
    <m/>
    <m/>
    <m/>
    <m/>
    <m/>
    <m/>
    <m/>
    <m/>
    <x v="23"/>
    <m/>
    <s v="user_sREdxbAJihL2Zbgic7tyQ6Rc4Mny7HnD1RNGhA9DDYh"/>
    <s v="Prajakta Sahastrabudhe"/>
    <s v="Anjali Nishu"/>
    <m/>
    <s v="July"/>
    <s v="Cold Call"/>
    <s v="Naukri.com"/>
    <m/>
    <m/>
    <m/>
    <m/>
    <m/>
    <s v="2020-12-12 09:51:58.304000+00:00"/>
    <s v="2022-10-19 09:24:18.112000+00:00"/>
    <m/>
  </r>
  <r>
    <s v="Satyam Tiwari"/>
    <n v="1000000"/>
    <s v="INR"/>
    <n v="0"/>
    <s v="8/31/22"/>
    <s v="Sales"/>
    <s v="stat_kcR4fZg7TU7jjk1jAVua3qGLRS4J5uFayEjK5j02wtv"/>
    <s v="Unqualified"/>
    <n v="0"/>
    <s v="OpportunityStatusType.Lost"/>
    <m/>
    <m/>
    <s v="For 66 people"/>
    <s v="lead_GVabf42LK0kM89D2VEfgP7Nxdb3IaBsKQqFJpsmm24M"/>
    <s v="M/S Bombay Gymkhana Ltd."/>
    <s v="Namrata Aurora"/>
    <s v="user_2YgShwgjLNI4FjAqgE9PtKsdIaGh919JGcFG919fe5B"/>
    <s v="Satyam Tiwari"/>
    <s v="2022-02-21 07:29:08.281000+00:00"/>
    <s v="2022-07-19 17:48:59.364000+00:00"/>
    <m/>
    <s v="Mumbai"/>
    <m/>
    <m/>
    <m/>
    <n v="62"/>
    <m/>
    <m/>
    <m/>
    <m/>
    <m/>
    <m/>
    <m/>
    <m/>
    <m/>
    <m/>
    <m/>
    <s v="Sports &amp; Entertainment"/>
    <m/>
    <m/>
    <m/>
    <m/>
    <m/>
    <m/>
    <m/>
    <m/>
    <m/>
    <m/>
    <m/>
    <m/>
    <x v="7"/>
    <m/>
    <s v="user_IpBH4s1Av5OVFfQQ3nW0qPDDjwLT9uRfx1sVhml8UQA"/>
    <s v="Namrata Aurora"/>
    <s v="Dr. Anil More"/>
    <m/>
    <s v="June; September"/>
    <s v="Cold Call"/>
    <m/>
    <m/>
    <m/>
    <m/>
    <m/>
    <m/>
    <s v="2021-11-17 01:29:56.258000+00:00"/>
    <s v="2022-07-19 17:48:59.413000+00:00"/>
    <s v="GMC"/>
  </r>
  <r>
    <s v="Satyam Tiwari"/>
    <n v="50000"/>
    <s v="INR"/>
    <n v="0"/>
    <s v="7/31/22"/>
    <s v="Sales"/>
    <s v="stat_kcR4fZg7TU7jjk1jAVua3qGLRS4J5uFayEjK5j02wtv"/>
    <s v="Unqualified"/>
    <n v="0"/>
    <s v="OpportunityStatusType.Lost"/>
    <m/>
    <m/>
    <m/>
    <s v="lead_GVabf42LK0kM89D2VEfgP7Nxdb3IaBsKQqFJpsmm24M"/>
    <s v="M/S Bombay Gymkhana Ltd."/>
    <s v="Namrata Aurora"/>
    <s v="user_2YgShwgjLNI4FjAqgE9PtKsdIaGh919JGcFG919fe5B"/>
    <s v="Satyam Tiwari"/>
    <s v="2022-02-21 07:28:45.726000+00:00"/>
    <s v="2022-07-19 17:48:45.457000+00:00"/>
    <m/>
    <s v="Mumbai"/>
    <m/>
    <m/>
    <m/>
    <n v="62"/>
    <m/>
    <m/>
    <m/>
    <m/>
    <m/>
    <m/>
    <m/>
    <m/>
    <m/>
    <m/>
    <m/>
    <s v="Sports &amp; Entertainment"/>
    <m/>
    <m/>
    <m/>
    <m/>
    <m/>
    <m/>
    <m/>
    <m/>
    <m/>
    <m/>
    <m/>
    <m/>
    <x v="7"/>
    <m/>
    <s v="user_IpBH4s1Av5OVFfQQ3nW0qPDDjwLT9uRfx1sVhml8UQA"/>
    <s v="Namrata Aurora"/>
    <s v="Dr. Anil More"/>
    <m/>
    <s v="June; September"/>
    <s v="Cold Call"/>
    <m/>
    <m/>
    <m/>
    <m/>
    <m/>
    <m/>
    <s v="2021-11-17 01:29:56.258000+00:00"/>
    <s v="2022-07-19 17:48:59.413000+00:00"/>
    <s v="GPA; GTL"/>
  </r>
  <r>
    <s v="Omkar Ghate"/>
    <n v="1000000"/>
    <s v="INR"/>
    <n v="0"/>
    <s v="9/30/22"/>
    <s v="Sales"/>
    <s v="stat_kcR4fZg7TU7jjk1jAVua3qGLRS4J5uFayEjK5j02wtv"/>
    <s v="Unqualified"/>
    <n v="0"/>
    <s v="OpportunityStatusType.Lost"/>
    <s v="cont_yU36SapHdFFwyeGdhDEkKqXhKNrcU0YmXYsAq7vEdsD"/>
    <s v="Mangesh Bakshi"/>
    <s v="The client has personal relationship with New India and has been their direct insurer for the past 15 years"/>
    <s v="lead_BV5MG6uGSWT1qBC5J3IrzkCwxZh4wqocHdGGEGFuBgt"/>
    <s v="Resilient Cosmeceuticals Pvt. Ltd."/>
    <s v="Gauri Jori"/>
    <s v="user_9SBRjyF0n4iWuhUdqRyQkFhl2J4uyNKhFWvvJEvunX8"/>
    <s v="Omkar Ghate"/>
    <s v="2022-07-14 08:26:16.381000+00:00"/>
    <s v="2022-07-20 03:52:21.225000+00:00"/>
    <m/>
    <s v="Pune"/>
    <m/>
    <s v="2020-09-14 07:40:51+00:00"/>
    <m/>
    <n v="121"/>
    <m/>
    <m/>
    <m/>
    <m/>
    <m/>
    <m/>
    <m/>
    <m/>
    <m/>
    <m/>
    <m/>
    <s v="Manufacturing"/>
    <m/>
    <m/>
    <m/>
    <m/>
    <m/>
    <m/>
    <m/>
    <m/>
    <m/>
    <m/>
    <m/>
    <m/>
    <x v="3"/>
    <m/>
    <s v="user_5YHA1ZU4iP896lD1YJehdJcMx7ZEgWCpulT4T2c3pJ3"/>
    <s v="Gauri Jori"/>
    <m/>
    <m/>
    <s v="September"/>
    <s v="Cold Call"/>
    <m/>
    <m/>
    <m/>
    <m/>
    <m/>
    <m/>
    <s v="2020-12-06 09:49:31.423000+00:00"/>
    <s v="2022-09-16 05:40:59.107000+00:00"/>
    <s v="GMC"/>
  </r>
  <r>
    <s v="Satyam Tiwari"/>
    <n v="200000"/>
    <s v="INR"/>
    <n v="0"/>
    <s v="8/31/22"/>
    <s v="Sales"/>
    <s v="stat_kcR4fZg7TU7jjk1jAVua3qGLRS4J5uFayEjK5j02wtv"/>
    <s v="Unqualified"/>
    <n v="0"/>
    <s v="OpportunityStatusType.Lost"/>
    <s v="cont_EKR8YCYQ8b0WuHx3RSGKc0YyfbSbqWzbXzkofg5CZFz"/>
    <s v="Sonit Jain"/>
    <s v="Non EB - Data Security policy"/>
    <s v="lead_rVZ6Ro089B14qAeobpvJtAL9mRa2Y6tB9zpVuXkaV6i"/>
    <s v="GajShield Infotech (I) Pvt. Ltd"/>
    <s v="Shreenath Bhat"/>
    <s v="user_2YgShwgjLNI4FjAqgE9PtKsdIaGh919JGcFG919fe5B"/>
    <s v="Satyam Tiwari"/>
    <s v="2022-07-04 12:07:47.494000+00:00"/>
    <s v="2022-07-19 16:34:13.244000+00:00"/>
    <m/>
    <s v="Mumbai"/>
    <m/>
    <m/>
    <m/>
    <n v="68"/>
    <m/>
    <m/>
    <m/>
    <m/>
    <m/>
    <m/>
    <m/>
    <m/>
    <m/>
    <m/>
    <m/>
    <s v="IT Services &amp; IT Consulting"/>
    <m/>
    <m/>
    <m/>
    <m/>
    <m/>
    <m/>
    <m/>
    <m/>
    <m/>
    <m/>
    <m/>
    <m/>
    <x v="2"/>
    <m/>
    <s v="user_vMd4rmcrSbjykdyL2J7rrYn84SWdcNc5FKligrmItPw"/>
    <s v="Shreenath Bhat"/>
    <m/>
    <m/>
    <m/>
    <s v="Cold Call"/>
    <s v="Mr. E"/>
    <m/>
    <m/>
    <m/>
    <m/>
    <m/>
    <s v="2022-05-23 07:04:20.807000+00:00"/>
    <s v="2022-10-19 12:39:02.354000+00:00"/>
    <s v="NON EB"/>
  </r>
  <r>
    <s v="Satyam Tiwari"/>
    <n v="350000"/>
    <s v="INR"/>
    <n v="0"/>
    <s v="8/31/22"/>
    <s v="Sales"/>
    <s v="stat_kcR4fZg7TU7jjk1jAVua3qGLRS4J5uFayEjK5j02wtv"/>
    <s v="Unqualified"/>
    <n v="0"/>
    <s v="OpportunityStatusType.Lost"/>
    <s v="cont_EKR8YCYQ8b0WuHx3RSGKc0YyfbSbqWzbXzkofg5CZFz"/>
    <s v="Sonit Jain"/>
    <s v="GMC - Fresh"/>
    <s v="lead_rVZ6Ro089B14qAeobpvJtAL9mRa2Y6tB9zpVuXkaV6i"/>
    <s v="GajShield Infotech (I) Pvt. Ltd"/>
    <s v="Shreenath Bhat"/>
    <s v="user_2YgShwgjLNI4FjAqgE9PtKsdIaGh919JGcFG919fe5B"/>
    <s v="Satyam Tiwari"/>
    <s v="2022-07-04 12:06:41.213000+00:00"/>
    <s v="2022-07-19 16:34:19.292000+00:00"/>
    <m/>
    <s v="Mumbai"/>
    <m/>
    <m/>
    <m/>
    <n v="68"/>
    <m/>
    <m/>
    <m/>
    <m/>
    <m/>
    <m/>
    <m/>
    <m/>
    <m/>
    <m/>
    <m/>
    <s v="IT Services &amp; IT Consulting"/>
    <m/>
    <m/>
    <m/>
    <m/>
    <m/>
    <m/>
    <m/>
    <m/>
    <m/>
    <m/>
    <m/>
    <m/>
    <x v="2"/>
    <m/>
    <s v="user_vMd4rmcrSbjykdyL2J7rrYn84SWdcNc5FKligrmItPw"/>
    <s v="Shreenath Bhat"/>
    <m/>
    <m/>
    <m/>
    <s v="Cold Call"/>
    <s v="Mr. E"/>
    <m/>
    <m/>
    <m/>
    <m/>
    <m/>
    <s v="2022-05-23 07:04:20.807000+00:00"/>
    <s v="2022-10-19 12:39:02.354000+00:00"/>
    <s v="GMC"/>
  </r>
  <r>
    <s v="Satyam Tiwari"/>
    <n v="10000"/>
    <s v="INR"/>
    <n v="0"/>
    <s v="8/31/22"/>
    <s v="Sales"/>
    <s v="stat_kcR4fZg7TU7jjk1jAVua3qGLRS4J5uFayEjK5j02wtv"/>
    <s v="Unqualified"/>
    <n v="0"/>
    <s v="OpportunityStatusType.Lost"/>
    <s v="cont_EKR8YCYQ8b0WuHx3RSGKc0YyfbSbqWzbXzkofg5CZFz"/>
    <s v="Sonit Jain"/>
    <s v="GPA - Fresh"/>
    <s v="lead_rVZ6Ro089B14qAeobpvJtAL9mRa2Y6tB9zpVuXkaV6i"/>
    <s v="GajShield Infotech (I) Pvt. Ltd"/>
    <s v="Shreenath Bhat"/>
    <s v="user_2YgShwgjLNI4FjAqgE9PtKsdIaGh919JGcFG919fe5B"/>
    <s v="Satyam Tiwari"/>
    <s v="2022-07-04 12:07:08.758000+00:00"/>
    <s v="2022-07-19 16:34:16.313000+00:00"/>
    <m/>
    <s v="Mumbai"/>
    <m/>
    <m/>
    <m/>
    <n v="68"/>
    <m/>
    <m/>
    <m/>
    <m/>
    <m/>
    <m/>
    <m/>
    <m/>
    <m/>
    <m/>
    <m/>
    <s v="IT Services &amp; IT Consulting"/>
    <m/>
    <m/>
    <m/>
    <m/>
    <m/>
    <m/>
    <m/>
    <m/>
    <m/>
    <m/>
    <m/>
    <m/>
    <x v="2"/>
    <m/>
    <s v="user_vMd4rmcrSbjykdyL2J7rrYn84SWdcNc5FKligrmItPw"/>
    <s v="Shreenath Bhat"/>
    <m/>
    <m/>
    <m/>
    <s v="Cold Call"/>
    <s v="Mr. E"/>
    <m/>
    <m/>
    <m/>
    <m/>
    <m/>
    <s v="2022-05-23 07:04:20.807000+00:00"/>
    <s v="2022-10-19 12:39:02.354000+00:00"/>
    <s v="GPA"/>
  </r>
  <r>
    <s v="Sameer Iftekhari"/>
    <n v="10000000"/>
    <s v="INR"/>
    <n v="0"/>
    <s v="9/30/22"/>
    <s v="Sales"/>
    <s v="stat_kcR4fZg7TU7jjk1jAVua3qGLRS4J5uFayEjK5j02wtv"/>
    <s v="Unqualified"/>
    <n v="0"/>
    <s v="OpportunityStatusType.Lost"/>
    <s v="cont_VC2nQWZDojb00sECYFbNoPPj7dHxGLEwwHeaT8nXPX7"/>
    <s v="Rizwn Memon"/>
    <s v="GTL"/>
    <s v="lead_RuooLvBIieVS0dPyuDPxzT6UpsobqXNhNbmCVfofD9p"/>
    <s v="Bajaj Allianz General Insurance Company"/>
    <s v="Mayur Gadiyar"/>
    <s v="user_ld5YgHNj2pvuncdfHoHOwdXz2NpUhXpbkNchGaPKUXG"/>
    <s v="Sameer Iftekhari"/>
    <s v="2022-06-30 17:02:57.204000+00:00"/>
    <s v="2022-07-19 13:41:13.744000+00:00"/>
    <m/>
    <s v="Pune"/>
    <m/>
    <m/>
    <m/>
    <n v="5000"/>
    <m/>
    <m/>
    <m/>
    <m/>
    <m/>
    <m/>
    <m/>
    <m/>
    <m/>
    <m/>
    <m/>
    <s v="Banking &amp; Finance"/>
    <m/>
    <m/>
    <m/>
    <m/>
    <m/>
    <m/>
    <m/>
    <m/>
    <m/>
    <m/>
    <m/>
    <m/>
    <x v="3"/>
    <m/>
    <s v="user_g5Yw4Z4XnIbmcGhJO80vdtFdd5ElcDlgYO3q8l82ODn"/>
    <s v="Aditya Binani"/>
    <m/>
    <m/>
    <s v="September"/>
    <s v="Cold Call"/>
    <m/>
    <m/>
    <s v="AM is priyanka Tate, AM Opps - Arindam"/>
    <m/>
    <m/>
    <m/>
    <s v="2021-11-14 10:34:36.678000+00:00"/>
    <s v="2022-09-30 10:12:22.030000+00:00"/>
    <s v="GTL"/>
  </r>
  <r>
    <s v="Sameer Iftekhari"/>
    <n v="1500000"/>
    <s v="INR"/>
    <n v="0"/>
    <s v="9/30/22"/>
    <s v="Sales"/>
    <s v="stat_kcR4fZg7TU7jjk1jAVua3qGLRS4J5uFayEjK5j02wtv"/>
    <s v="Unqualified"/>
    <n v="0"/>
    <s v="OpportunityStatusType.Lost"/>
    <m/>
    <m/>
    <s v="GPA"/>
    <s v="lead_RuooLvBIieVS0dPyuDPxzT6UpsobqXNhNbmCVfofD9p"/>
    <s v="Bajaj Allianz General Insurance Company"/>
    <s v="Aditya Binani"/>
    <s v="user_ld5YgHNj2pvuncdfHoHOwdXz2NpUhXpbkNchGaPKUXG"/>
    <s v="Sameer Iftekhari"/>
    <s v="2022-07-08 10:11:08.278000+00:00"/>
    <s v="2022-07-19 13:41:21.945000+00:00"/>
    <m/>
    <s v="Pune"/>
    <m/>
    <m/>
    <m/>
    <n v="5000"/>
    <m/>
    <m/>
    <m/>
    <m/>
    <m/>
    <m/>
    <m/>
    <m/>
    <m/>
    <m/>
    <m/>
    <s v="Banking &amp; Finance"/>
    <m/>
    <m/>
    <m/>
    <m/>
    <m/>
    <m/>
    <m/>
    <m/>
    <m/>
    <m/>
    <m/>
    <m/>
    <x v="3"/>
    <m/>
    <s v="user_g5Yw4Z4XnIbmcGhJO80vdtFdd5ElcDlgYO3q8l82ODn"/>
    <s v="Aditya Binani"/>
    <m/>
    <m/>
    <s v="September"/>
    <s v="Cold Call"/>
    <m/>
    <m/>
    <s v="AM is priyanka Tate, AM Opps - Arindam"/>
    <m/>
    <m/>
    <m/>
    <s v="2021-11-14 10:34:36.678000+00:00"/>
    <s v="2022-09-30 10:12:22.030000+00:00"/>
    <m/>
  </r>
  <r>
    <s v="Sameer Iftekhari"/>
    <n v="35000000"/>
    <s v="INR"/>
    <n v="0"/>
    <s v="9/30/22"/>
    <s v="Sales"/>
    <s v="stat_kcR4fZg7TU7jjk1jAVua3qGLRS4J5uFayEjK5j02wtv"/>
    <s v="Unqualified"/>
    <n v="0"/>
    <s v="OpportunityStatusType.Lost"/>
    <m/>
    <m/>
    <s v="GMC"/>
    <s v="lead_RuooLvBIieVS0dPyuDPxzT6UpsobqXNhNbmCVfofD9p"/>
    <s v="Bajaj Allianz General Insurance Company"/>
    <s v="Aditya Binani"/>
    <s v="user_ld5YgHNj2pvuncdfHoHOwdXz2NpUhXpbkNchGaPKUXG"/>
    <s v="Sameer Iftekhari"/>
    <s v="2022-07-08 10:10:56.929000+00:00"/>
    <s v="2022-07-19 13:40:45.511000+00:00"/>
    <m/>
    <s v="Pune"/>
    <m/>
    <m/>
    <m/>
    <n v="5000"/>
    <m/>
    <m/>
    <m/>
    <m/>
    <m/>
    <m/>
    <m/>
    <m/>
    <m/>
    <m/>
    <m/>
    <s v="Banking &amp; Finance"/>
    <m/>
    <m/>
    <m/>
    <m/>
    <m/>
    <m/>
    <m/>
    <m/>
    <m/>
    <m/>
    <m/>
    <m/>
    <x v="3"/>
    <m/>
    <s v="user_g5Yw4Z4XnIbmcGhJO80vdtFdd5ElcDlgYO3q8l82ODn"/>
    <s v="Aditya Binani"/>
    <m/>
    <m/>
    <s v="September"/>
    <s v="Cold Call"/>
    <m/>
    <m/>
    <s v="AM is priyanka Tate, AM Opps - Arindam"/>
    <m/>
    <m/>
    <m/>
    <s v="2021-11-14 10:34:36.678000+00:00"/>
    <s v="2022-09-30 10:12:22.030000+00:00"/>
    <m/>
  </r>
  <r>
    <s v="Abhiroop Ganguly"/>
    <n v="200000"/>
    <s v="INR"/>
    <n v="0"/>
    <s v="7/31/22"/>
    <s v="Sales"/>
    <s v="stat_1hn9nRJaLbI53NxPuSQgo90kRpbpKsFlwN4oEGNUTdO"/>
    <s v="Lost"/>
    <n v="0"/>
    <s v="OpportunityStatusType.Lost"/>
    <m/>
    <m/>
    <s v="GMC (Fresh) Gujarat Plant)"/>
    <s v="lead_7UNdYmFYYxWRHCVuC2qU4Kooacps8awSOkiLqUy3HxF"/>
    <s v="Cubuilt Engineers"/>
    <s v="Pranav Kenjale"/>
    <s v="user_U27GK6WjhLhUhi1EDKXV57xMpn8n8DMIOjci1q3UReZ"/>
    <s v="Abhiroop Ganguly"/>
    <s v="2022-05-25 12:33:08.710000+00:00"/>
    <s v="2022-07-19 12:38:44.936000+00:00"/>
    <m/>
    <s v="Pune"/>
    <m/>
    <m/>
    <m/>
    <n v="100"/>
    <m/>
    <m/>
    <m/>
    <m/>
    <m/>
    <m/>
    <m/>
    <m/>
    <m/>
    <m/>
    <m/>
    <s v="Manufacturing"/>
    <m/>
    <m/>
    <m/>
    <m/>
    <m/>
    <m/>
    <m/>
    <m/>
    <m/>
    <m/>
    <m/>
    <m/>
    <x v="3"/>
    <m/>
    <s v="user_x9AtbGLhDmWYC9XAmYdfwBt9yiXbgMhBuZpIoFuN8Cd"/>
    <s v="Pranav Kenjale"/>
    <m/>
    <m/>
    <s v="July"/>
    <s v="Gated Content"/>
    <m/>
    <m/>
    <m/>
    <m/>
    <m/>
    <m/>
    <s v="2020-12-12 09:44:07.979000+00:00"/>
    <s v="2022-08-01 12:56:44.478000+00:00"/>
    <m/>
  </r>
  <r>
    <s v="Sameer Iftekhari"/>
    <n v="500000"/>
    <s v="INR"/>
    <n v="0"/>
    <s v="7/25/22"/>
    <s v="Sales"/>
    <s v="stat_kcR4fZg7TU7jjk1jAVua3qGLRS4J5uFayEjK5j02wtv"/>
    <s v="Unqualified"/>
    <n v="0"/>
    <s v="OpportunityStatusType.Lost"/>
    <m/>
    <m/>
    <s v="gpa"/>
    <s v="lead_v3tbgcv70dWn5z9YJOCfO2FUeqRj5QbYgsf7JYsKawq"/>
    <s v="Atlas Copco India Ltd"/>
    <s v="Prajakta Sahastrabudhe"/>
    <s v="user_Zm3mwqSFutFgjDO2IXGR9kUUq6PsYuGh46Nb3AUURCn"/>
    <s v="Mayank Kale"/>
    <s v="2022-05-31 10:18:03.032000+00:00"/>
    <s v="2022-07-19 11:30:05.896000+00:00"/>
    <m/>
    <s v="Pune"/>
    <m/>
    <s v="2020-08-14 08:05:16+00:00"/>
    <m/>
    <n v="1500"/>
    <m/>
    <m/>
    <m/>
    <m/>
    <m/>
    <m/>
    <m/>
    <m/>
    <m/>
    <m/>
    <m/>
    <s v="Manufacturing"/>
    <m/>
    <m/>
    <m/>
    <m/>
    <m/>
    <m/>
    <m/>
    <m/>
    <m/>
    <m/>
    <m/>
    <m/>
    <x v="4"/>
    <m/>
    <s v="user_sREdxbAJihL2Zbgic7tyQ6Rc4Mny7HnD1RNGhA9DDYh"/>
    <s v="Prajakta Sahastrabudhe"/>
    <m/>
    <m/>
    <s v="July"/>
    <s v="Affiliate; Cold Call"/>
    <s v="Naukri.com"/>
    <m/>
    <s v="AM Opps - Sachin"/>
    <m/>
    <m/>
    <m/>
    <s v="2020-12-06 09:46:43.149000+00:00"/>
    <s v="2022-09-08 05:09:05.838000+00:00"/>
    <m/>
  </r>
  <r>
    <s v="Sameer Iftekhari"/>
    <n v="8000000"/>
    <s v="INR"/>
    <n v="0"/>
    <s v="7/25/22"/>
    <s v="Sales"/>
    <s v="stat_kcR4fZg7TU7jjk1jAVua3qGLRS4J5uFayEjK5j02wtv"/>
    <s v="Unqualified"/>
    <n v="0"/>
    <s v="OpportunityStatusType.Lost"/>
    <m/>
    <m/>
    <s v="gtl"/>
    <s v="lead_v3tbgcv70dWn5z9YJOCfO2FUeqRj5QbYgsf7JYsKawq"/>
    <s v="Atlas Copco India Ltd"/>
    <s v="Prajakta Sahastrabudhe"/>
    <s v="user_Zm3mwqSFutFgjDO2IXGR9kUUq6PsYuGh46Nb3AUURCn"/>
    <s v="Mayank Kale"/>
    <s v="2022-05-31 10:18:30.192000+00:00"/>
    <s v="2022-07-19 11:30:13.637000+00:00"/>
    <m/>
    <s v="Pune"/>
    <m/>
    <s v="2020-08-14 08:05:16+00:00"/>
    <m/>
    <n v="1500"/>
    <m/>
    <m/>
    <m/>
    <m/>
    <m/>
    <m/>
    <m/>
    <m/>
    <m/>
    <m/>
    <m/>
    <s v="Manufacturing"/>
    <m/>
    <m/>
    <m/>
    <m/>
    <m/>
    <m/>
    <m/>
    <m/>
    <m/>
    <m/>
    <m/>
    <m/>
    <x v="4"/>
    <m/>
    <s v="user_sREdxbAJihL2Zbgic7tyQ6Rc4Mny7HnD1RNGhA9DDYh"/>
    <s v="Prajakta Sahastrabudhe"/>
    <m/>
    <m/>
    <s v="July"/>
    <s v="Affiliate; Cold Call"/>
    <s v="Naukri.com"/>
    <m/>
    <s v="AM Opps - Sachin"/>
    <m/>
    <m/>
    <m/>
    <s v="2020-12-06 09:46:43.149000+00:00"/>
    <s v="2022-09-08 05:09:05.838000+00:00"/>
    <m/>
  </r>
  <r>
    <s v="Manish Balpande"/>
    <n v="2000000"/>
    <s v="INR"/>
    <n v="0"/>
    <s v="7/18/22"/>
    <s v="Sales"/>
    <s v="stat_kcR4fZg7TU7jjk1jAVua3qGLRS4J5uFayEjK5j02wtv"/>
    <s v="Unqualified"/>
    <n v="0"/>
    <s v="OpportunityStatusType.Lost"/>
    <s v="cont_JeSfpHJktpZ1KDI2i4SU30VM5CUkwkdbhMVMwVHkE4t"/>
    <s v="Shishir Shandilya"/>
    <m/>
    <s v="lead_sZh0s6ajtXVE7wxrxVJc3SnIW7TxAyeMMKsXdacAaLJ"/>
    <s v="Cashfree"/>
    <s v="Sarvesh Pawar"/>
    <s v="user_8jx3L2CDfrbzNnwYUv6Plfha6VxaSGsqcbTXR3sIBZi"/>
    <s v="Manish Balpande"/>
    <s v="2022-05-31 12:12:06.212000+00:00"/>
    <s v="2022-07-19 07:46:18.984000+00:00"/>
    <m/>
    <s v="Bangalore"/>
    <m/>
    <m/>
    <m/>
    <n v="480"/>
    <m/>
    <m/>
    <m/>
    <m/>
    <m/>
    <m/>
    <m/>
    <s v="PAID_SOCIAL"/>
    <m/>
    <m/>
    <m/>
    <s v="Banking &amp; Finance"/>
    <m/>
    <m/>
    <m/>
    <m/>
    <m/>
    <m/>
    <m/>
    <m/>
    <m/>
    <m/>
    <m/>
    <m/>
    <x v="29"/>
    <m/>
    <s v="user_A8KOTZADnUtEQOLt4nSLAmteNStuGh80js75RYjrXVt"/>
    <s v="Sarvesh Pawar"/>
    <m/>
    <m/>
    <s v="July"/>
    <s v="Gated Content"/>
    <s v="Mr. E"/>
    <m/>
    <s v="Employee Wellness Handbook"/>
    <m/>
    <m/>
    <m/>
    <s v="2021-03-30 08:04:58.942000+00:00"/>
    <s v="2022-07-30 06:18:12.313000+00:00"/>
    <s v="GTL"/>
  </r>
  <r>
    <s v="Sameer Iftekhari"/>
    <n v="35000000"/>
    <s v="INR"/>
    <n v="0"/>
    <s v="7/25/22"/>
    <s v="Sales"/>
    <s v="stat_kcR4fZg7TU7jjk1jAVua3qGLRS4J5uFayEjK5j02wtv"/>
    <s v="Unqualified"/>
    <n v="0"/>
    <s v="OpportunityStatusType.Lost"/>
    <m/>
    <m/>
    <m/>
    <s v="lead_v3tbgcv70dWn5z9YJOCfO2FUeqRj5QbYgsf7JYsKawq"/>
    <s v="Atlas Copco India Ltd"/>
    <s v="Prajakta Sahastrabudhe"/>
    <s v="user_Zm3mwqSFutFgjDO2IXGR9kUUq6PsYuGh46Nb3AUURCn"/>
    <s v="Mayank Kale"/>
    <s v="2022-05-02 08:16:14.841000+00:00"/>
    <s v="2022-07-19 11:29:57.638000+00:00"/>
    <m/>
    <s v="Pune"/>
    <m/>
    <s v="2020-08-14 08:05:16+00:00"/>
    <m/>
    <n v="1500"/>
    <m/>
    <m/>
    <m/>
    <m/>
    <m/>
    <m/>
    <m/>
    <m/>
    <m/>
    <m/>
    <m/>
    <s v="Manufacturing"/>
    <m/>
    <m/>
    <m/>
    <m/>
    <m/>
    <m/>
    <m/>
    <m/>
    <m/>
    <m/>
    <m/>
    <m/>
    <x v="4"/>
    <m/>
    <s v="user_sREdxbAJihL2Zbgic7tyQ6Rc4Mny7HnD1RNGhA9DDYh"/>
    <s v="Prajakta Sahastrabudhe"/>
    <m/>
    <m/>
    <s v="July"/>
    <s v="Affiliate; Cold Call"/>
    <s v="Naukri.com"/>
    <m/>
    <s v="AM Opps - Sachin"/>
    <m/>
    <m/>
    <m/>
    <s v="2020-12-06 09:46:43.149000+00:00"/>
    <s v="2022-09-08 05:09:05.838000+00:00"/>
    <m/>
  </r>
  <r>
    <s v="Manish Balpande"/>
    <n v="800000"/>
    <s v="INR"/>
    <n v="0"/>
    <s v="7/28/22"/>
    <s v="Sales"/>
    <s v="stat_kcR4fZg7TU7jjk1jAVua3qGLRS4J5uFayEjK5j02wtv"/>
    <s v="Unqualified"/>
    <n v="0"/>
    <s v="OpportunityStatusType.Lost"/>
    <s v="cont_oNipE2wtimrBBNc0gZNx0Ql73nSGQyGSjgfqHHDmZKW"/>
    <s v="Sanchit Mishra"/>
    <m/>
    <s v="lead_QrkWQwixhFWuxg4JDiYxDAqAAwi4dXjjWOqoAxM2r9I"/>
    <s v="CapitalVia Global Research Limited"/>
    <s v="Sarvesh Pawar"/>
    <s v="user_8jx3L2CDfrbzNnwYUv6Plfha6VxaSGsqcbTXR3sIBZi"/>
    <s v="Manish Balpande"/>
    <s v="2022-05-23 06:00:33.263000+00:00"/>
    <s v="2022-07-19 07:46:27.586000+00:00"/>
    <m/>
    <s v="Mumbai"/>
    <m/>
    <m/>
    <m/>
    <n v="519"/>
    <m/>
    <m/>
    <m/>
    <m/>
    <m/>
    <m/>
    <m/>
    <m/>
    <m/>
    <m/>
    <m/>
    <s v="Banking &amp; Finance"/>
    <m/>
    <m/>
    <m/>
    <m/>
    <m/>
    <m/>
    <m/>
    <m/>
    <m/>
    <m/>
    <m/>
    <m/>
    <x v="5"/>
    <m/>
    <s v="user_A8KOTZADnUtEQOLt4nSLAmteNStuGh80js75RYjrXVt"/>
    <s v="Sarvesh Pawar"/>
    <m/>
    <m/>
    <s v="July"/>
    <s v="Gated Content"/>
    <m/>
    <m/>
    <s v="Downloaded the guide: Employee Wellness Handbook"/>
    <m/>
    <m/>
    <m/>
    <s v="2021-12-07 16:07:28.769000+00:00"/>
    <s v="2022-09-13 13:02:28.203000+00:00"/>
    <s v="GMC"/>
  </r>
  <r>
    <s v="Sameer Iftekhari"/>
    <n v="10000000"/>
    <s v="INR"/>
    <n v="0"/>
    <s v="7/31/22"/>
    <s v="Sales"/>
    <s v="stat_kcR4fZg7TU7jjk1jAVua3qGLRS4J5uFayEjK5j02wtv"/>
    <s v="Unqualified"/>
    <n v="0"/>
    <s v="OpportunityStatusType.Lost"/>
    <m/>
    <m/>
    <m/>
    <s v="lead_kGNYxwV1CfbUGbA76AjhrQERfKL1WBx81PGegwLe7zX"/>
    <s v="Quickheal Technologies"/>
    <s v="Prajakta Sahastrabudhe"/>
    <s v="user_Zm3mwqSFutFgjDO2IXGR9kUUq6PsYuGh46Nb3AUURCn"/>
    <s v="Mayank Kale"/>
    <s v="2022-06-03 06:34:55.771000+00:00"/>
    <s v="2022-07-19 07:14:29.742000+00:00"/>
    <m/>
    <s v="Pune"/>
    <m/>
    <m/>
    <m/>
    <n v="1000"/>
    <m/>
    <m/>
    <m/>
    <m/>
    <m/>
    <m/>
    <m/>
    <m/>
    <m/>
    <m/>
    <m/>
    <s v="IT Services &amp; IT Consulting"/>
    <m/>
    <m/>
    <m/>
    <m/>
    <m/>
    <m/>
    <m/>
    <m/>
    <m/>
    <m/>
    <m/>
    <m/>
    <x v="14"/>
    <m/>
    <s v="user_sREdxbAJihL2Zbgic7tyQ6Rc4Mny7HnD1RNGhA9DDYh"/>
    <s v="Prajakta Sahastrabudhe"/>
    <m/>
    <m/>
    <s v="August"/>
    <s v="Existing Account"/>
    <s v="own ref"/>
    <m/>
    <s v="Vaccine inbound"/>
    <m/>
    <m/>
    <m/>
    <s v="2020-12-15 06:55:46.195000+00:00"/>
    <s v="2022-10-10 03:21:36.216000+00:00"/>
    <m/>
  </r>
  <r>
    <s v="Manish Balpande"/>
    <n v="3500000"/>
    <s v="INR"/>
    <n v="0"/>
    <s v="7/18/22"/>
    <s v="Sales"/>
    <s v="stat_kcR4fZg7TU7jjk1jAVua3qGLRS4J5uFayEjK5j02wtv"/>
    <s v="Unqualified"/>
    <n v="0"/>
    <s v="OpportunityStatusType.Lost"/>
    <s v="cont_gjm1mx7Idn7OCVhfr9XHF5UZtf3D9u62v6WbyJW5B2d"/>
    <s v="Sapna Sukumar"/>
    <m/>
    <s v="lead_sZh0s6ajtXVE7wxrxVJc3SnIW7TxAyeMMKsXdacAaLJ"/>
    <s v="Cashfree"/>
    <s v="Sarvesh Pawar"/>
    <s v="user_8jx3L2CDfrbzNnwYUv6Plfha6VxaSGsqcbTXR3sIBZi"/>
    <s v="Manish Balpande"/>
    <s v="2022-05-18 09:55:33.919000+00:00"/>
    <s v="2022-07-19 07:46:11.180000+00:00"/>
    <m/>
    <s v="Bangalore"/>
    <m/>
    <m/>
    <m/>
    <n v="480"/>
    <m/>
    <m/>
    <m/>
    <m/>
    <m/>
    <m/>
    <m/>
    <s v="PAID_SOCIAL"/>
    <m/>
    <m/>
    <m/>
    <s v="Banking &amp; Finance"/>
    <m/>
    <m/>
    <m/>
    <m/>
    <m/>
    <m/>
    <m/>
    <m/>
    <m/>
    <m/>
    <m/>
    <m/>
    <x v="29"/>
    <m/>
    <s v="user_A8KOTZADnUtEQOLt4nSLAmteNStuGh80js75RYjrXVt"/>
    <s v="Sarvesh Pawar"/>
    <m/>
    <m/>
    <s v="July"/>
    <s v="Gated Content"/>
    <s v="Mr. E"/>
    <m/>
    <s v="Employee Wellness Handbook"/>
    <m/>
    <m/>
    <m/>
    <s v="2021-03-30 08:04:58.942000+00:00"/>
    <s v="2022-07-30 06:18:12.313000+00:00"/>
    <s v="GMC"/>
  </r>
  <r>
    <s v="Manish Balpande"/>
    <n v="2000000"/>
    <s v="INR"/>
    <n v="0"/>
    <s v="7/31/22"/>
    <s v="Sales"/>
    <s v="stat_kcR4fZg7TU7jjk1jAVua3qGLRS4J5uFayEjK5j02wtv"/>
    <s v="Unqualified"/>
    <n v="0"/>
    <s v="OpportunityStatusType.Lost"/>
    <s v="cont_7iFRTdrZV0d2ZiJ1rA50ObLQjYe2vxERsC6XE86fiH6"/>
    <s v="Yuvraj Pawar"/>
    <s v="GMC - 31st july Ifco Tokio 350+ employees Group co's - 2"/>
    <s v="lead_SghqMAQ5CUJUQt4WJH857EYLg7WFrkenlr34Kz20cPm"/>
    <s v="SKYi Developers"/>
    <s v="Daya Gowda"/>
    <s v="user_Zm3mwqSFutFgjDO2IXGR9kUUq6PsYuGh46Nb3AUURCn"/>
    <s v="Mayank Kale"/>
    <s v="2022-06-29 09:07:32.533000+00:00"/>
    <s v="2022-07-19 07:23:37.599000+00:00"/>
    <m/>
    <s v="Pune"/>
    <m/>
    <m/>
    <m/>
    <n v="350"/>
    <m/>
    <m/>
    <m/>
    <m/>
    <m/>
    <m/>
    <m/>
    <s v="PAID_SOCIAL"/>
    <m/>
    <m/>
    <m/>
    <s v="Construction &amp; Real Estate"/>
    <s v="Ifco Tokio"/>
    <m/>
    <m/>
    <m/>
    <m/>
    <m/>
    <m/>
    <m/>
    <m/>
    <m/>
    <m/>
    <m/>
    <x v="33"/>
    <m/>
    <s v="user_encRk5bIEFN6ZA11h4WH2AdZTiZpogLSlMIaj0E30SZ"/>
    <s v="Daya Gowda"/>
    <m/>
    <m/>
    <s v="July"/>
    <s v="Cold Call; Gated Content"/>
    <s v="Mr. E"/>
    <m/>
    <s v="Employee Engagement Handbook"/>
    <m/>
    <m/>
    <m/>
    <s v="2022-05-18 04:34:41.043000+00:00"/>
    <s v="2022-09-06 14:35:21.039000+00:00"/>
    <m/>
  </r>
  <r>
    <s v="Pooja Gawas"/>
    <n v="500000"/>
    <s v="INR"/>
    <n v="0"/>
    <s v="7/25/22"/>
    <s v="Sales"/>
    <s v="stat_kcR4fZg7TU7jjk1jAVua3qGLRS4J5uFayEjK5j02wtv"/>
    <s v="Unqualified"/>
    <n v="0"/>
    <s v="OpportunityStatusType.Lost"/>
    <s v="cont_uRyBHpddDADeoKg1kegkCYvwindEHLFOrSh82O5PV4K"/>
    <s v="milind athalye"/>
    <s v="GPA Renewal"/>
    <s v="lead_AF5yyQJkMdSRQMFaJosFnNkHqrnLn19LEb4g8tiyDbe"/>
    <s v="Epiroc Mining India Limited"/>
    <s v="Trupti Suryavanshi"/>
    <s v="user_Zm3mwqSFutFgjDO2IXGR9kUUq6PsYuGh46Nb3AUURCn"/>
    <s v="Mayank Kale"/>
    <s v="2022-07-14 05:40:48.385000+00:00"/>
    <s v="2022-07-19 07:04:39.536000+00:00"/>
    <m/>
    <s v="Pune"/>
    <m/>
    <m/>
    <m/>
    <n v="525"/>
    <m/>
    <m/>
    <m/>
    <m/>
    <m/>
    <m/>
    <m/>
    <m/>
    <m/>
    <m/>
    <m/>
    <s v="Manufacturing"/>
    <m/>
    <m/>
    <m/>
    <m/>
    <m/>
    <m/>
    <m/>
    <m/>
    <m/>
    <m/>
    <m/>
    <m/>
    <x v="3"/>
    <m/>
    <s v="user_L8E6IFhq6UCzKLHa45LUUTZCznDuyDwFrGaEp9DXiUM"/>
    <s v="Trupti Suryavanshi"/>
    <m/>
    <m/>
    <s v="July"/>
    <s v="Cold Call"/>
    <m/>
    <m/>
    <s v="Vaccine inbound"/>
    <m/>
    <m/>
    <m/>
    <s v="2021-05-25 17:06:17.434000+00:00"/>
    <s v="2022-10-13 12:08:09.085000+00:00"/>
    <s v="GPA"/>
  </r>
  <r>
    <s v="Sameer Iftekhari"/>
    <n v="3000000"/>
    <s v="INR"/>
    <n v="0"/>
    <s v="7/17/22"/>
    <s v="Sales"/>
    <s v="stat_kcR4fZg7TU7jjk1jAVua3qGLRS4J5uFayEjK5j02wtv"/>
    <s v="Unqualified"/>
    <n v="0"/>
    <s v="OpportunityStatusType.Lost"/>
    <s v="cont_YJgwtmftK6ExrbEHh5JZEoBGi0qy3ZaPOHYglhBWRdB"/>
    <s v="Ajay Dwivedi"/>
    <s v="GMC - Chennai Plant"/>
    <s v="lead_Rc170FNm5Q9MiSqTNRCJFvQDYC613hUsKXBFLoct6rJ"/>
    <s v="MAHLE HOLDING INDIA PVT. LTD."/>
    <s v="Mayur Gadiyar"/>
    <s v="user_Zm3mwqSFutFgjDO2IXGR9kUUq6PsYuGh46Nb3AUURCn"/>
    <s v="Mayank Kale"/>
    <s v="2022-05-26 08:34:13.241000+00:00"/>
    <s v="2022-07-19 07:14:06.399000+00:00"/>
    <m/>
    <s v="Pune"/>
    <m/>
    <m/>
    <m/>
    <n v="1800"/>
    <m/>
    <m/>
    <m/>
    <m/>
    <m/>
    <m/>
    <m/>
    <m/>
    <m/>
    <m/>
    <m/>
    <s v="Banking &amp; Finance"/>
    <m/>
    <m/>
    <m/>
    <m/>
    <m/>
    <m/>
    <m/>
    <m/>
    <m/>
    <m/>
    <m/>
    <m/>
    <x v="29"/>
    <m/>
    <s v="user_L8E6IFhq6UCzKLHa45LUUTZCznDuyDwFrGaEp9DXiUM"/>
    <s v="Trupti Suryavanshi"/>
    <s v="Anjali Nishu"/>
    <m/>
    <s v="December; February"/>
    <s v="Cold Call"/>
    <s v="Naukri.com"/>
    <m/>
    <s v="Vaccine inbound"/>
    <m/>
    <m/>
    <m/>
    <s v="2021-05-18 13:08:33.466000+00:00"/>
    <s v="2022-10-19 15:36:36.190000+00:00"/>
    <s v="GMC"/>
  </r>
  <r>
    <s v="Sameer Iftekhari"/>
    <n v="2000000"/>
    <s v="INR"/>
    <n v="0"/>
    <s v="7/17/22"/>
    <s v="Sales"/>
    <s v="stat_kcR4fZg7TU7jjk1jAVua3qGLRS4J5uFayEjK5j02wtv"/>
    <s v="Unqualified"/>
    <n v="0"/>
    <s v="OpportunityStatusType.Lost"/>
    <s v="cont_YJgwtmftK6ExrbEHh5JZEoBGi0qy3ZaPOHYglhBWRdB"/>
    <s v="Ajay Dwivedi"/>
    <s v="GMC - Pithampura"/>
    <s v="lead_Rc170FNm5Q9MiSqTNRCJFvQDYC613hUsKXBFLoct6rJ"/>
    <s v="MAHLE HOLDING INDIA PVT. LTD."/>
    <s v="Mayur Gadiyar"/>
    <s v="user_Zm3mwqSFutFgjDO2IXGR9kUUq6PsYuGh46Nb3AUURCn"/>
    <s v="Mayank Kale"/>
    <s v="2022-05-26 08:35:40.264000+00:00"/>
    <s v="2022-07-19 07:14:14.132000+00:00"/>
    <m/>
    <s v="Pune"/>
    <m/>
    <m/>
    <m/>
    <n v="1800"/>
    <m/>
    <m/>
    <m/>
    <m/>
    <m/>
    <m/>
    <m/>
    <m/>
    <m/>
    <m/>
    <m/>
    <s v="Banking &amp; Finance"/>
    <m/>
    <m/>
    <m/>
    <m/>
    <m/>
    <m/>
    <m/>
    <m/>
    <m/>
    <m/>
    <m/>
    <m/>
    <x v="29"/>
    <m/>
    <s v="user_L8E6IFhq6UCzKLHa45LUUTZCznDuyDwFrGaEp9DXiUM"/>
    <s v="Trupti Suryavanshi"/>
    <s v="Anjali Nishu"/>
    <m/>
    <s v="December; February"/>
    <s v="Cold Call"/>
    <s v="Naukri.com"/>
    <m/>
    <s v="Vaccine inbound"/>
    <m/>
    <m/>
    <m/>
    <s v="2021-05-18 13:08:33.466000+00:00"/>
    <s v="2022-10-19 15:36:36.190000+00:00"/>
    <s v="GMC"/>
  </r>
  <r>
    <s v="Anshum Naithani"/>
    <n v="2800000"/>
    <s v="INR"/>
    <n v="0"/>
    <s v="8/31/22"/>
    <s v="Sales"/>
    <s v="stat_1hn9nRJaLbI53NxPuSQgo90kRpbpKsFlwN4oEGNUTdO"/>
    <s v="Lost"/>
    <n v="0"/>
    <s v="OpportunityStatusType.Lost"/>
    <s v="cont_uNJds60XL6gTg6eQRhokxsWvstSCNdx5kXVxrwwKgEA"/>
    <s v="ANIL VISHE"/>
    <m/>
    <s v="lead_IXseItgNcjZzWEiKOFJ77b54lqlPxgZYwn67Ih2Fqwx"/>
    <s v="NCDEX e Markets"/>
    <s v="Tulika Chakra"/>
    <s v="user_Zm3mwqSFutFgjDO2IXGR9kUUq6PsYuGh46Nb3AUURCn"/>
    <s v="Mayank Kale"/>
    <s v="2022-06-13 06:55:01.426000+00:00"/>
    <s v="2022-07-19 07:01:49.237000+00:00"/>
    <m/>
    <s v="Mumbai"/>
    <m/>
    <s v="2021-05-26 11:39:19+00:00"/>
    <m/>
    <n v="800"/>
    <m/>
    <m/>
    <m/>
    <m/>
    <m/>
    <m/>
    <m/>
    <m/>
    <m/>
    <m/>
    <m/>
    <s v="IT Services &amp; IT Consulting; Others"/>
    <m/>
    <m/>
    <m/>
    <m/>
    <m/>
    <m/>
    <m/>
    <m/>
    <m/>
    <m/>
    <m/>
    <m/>
    <x v="5"/>
    <m/>
    <s v="user_IpBH4s1Av5OVFfQQ3nW0qPDDjwLT9uRfx1sVhml8UQA"/>
    <s v="Namrata Aurora"/>
    <m/>
    <m/>
    <s v="July"/>
    <s v="Gated Content; Inbound"/>
    <s v="Inbound via website"/>
    <m/>
    <s v="Employee Engagement Handbook"/>
    <m/>
    <m/>
    <m/>
    <s v="2021-05-26 11:42:03.397000+00:00"/>
    <s v="2022-09-21 04:07:22.040000+00:00"/>
    <s v="GMC"/>
  </r>
  <r>
    <s v="Anshum Naithani"/>
    <n v="7000000"/>
    <s v="INR"/>
    <n v="0"/>
    <s v="7/31/22"/>
    <s v="Sales"/>
    <s v="stat_1hn9nRJaLbI53NxPuSQgo90kRpbpKsFlwN4oEGNUTdO"/>
    <s v="Lost"/>
    <n v="0"/>
    <s v="OpportunityStatusType.Lost"/>
    <m/>
    <m/>
    <m/>
    <s v="lead_IXseItgNcjZzWEiKOFJ77b54lqlPxgZYwn67Ih2Fqwx"/>
    <s v="NCDEX e Markets"/>
    <s v="Namrata Aurora"/>
    <s v="user_Zm3mwqSFutFgjDO2IXGR9kUUq6PsYuGh46Nb3AUURCn"/>
    <s v="Mayank Kale"/>
    <s v="2022-05-13 12:58:29.329000+00:00"/>
    <s v="2022-07-19 07:01:23.050000+00:00"/>
    <m/>
    <s v="Mumbai"/>
    <m/>
    <s v="2021-05-26 11:39:19+00:00"/>
    <m/>
    <n v="800"/>
    <m/>
    <m/>
    <m/>
    <m/>
    <m/>
    <m/>
    <m/>
    <m/>
    <m/>
    <m/>
    <m/>
    <s v="IT Services &amp; IT Consulting; Others"/>
    <m/>
    <m/>
    <m/>
    <m/>
    <m/>
    <m/>
    <m/>
    <m/>
    <m/>
    <m/>
    <m/>
    <m/>
    <x v="5"/>
    <m/>
    <s v="user_IpBH4s1Av5OVFfQQ3nW0qPDDjwLT9uRfx1sVhml8UQA"/>
    <s v="Namrata Aurora"/>
    <m/>
    <m/>
    <s v="July"/>
    <s v="Gated Content; Inbound"/>
    <s v="Inbound via website"/>
    <m/>
    <s v="Employee Engagement Handbook"/>
    <m/>
    <m/>
    <m/>
    <s v="2021-05-26 11:42:03.397000+00:00"/>
    <s v="2022-09-21 04:07:22.040000+00:00"/>
    <s v="GMC"/>
  </r>
  <r>
    <s v="Pooja Gawas"/>
    <n v="18000000"/>
    <s v="INR"/>
    <n v="0"/>
    <s v="7/25/22"/>
    <s v="Sales"/>
    <s v="stat_kcR4fZg7TU7jjk1jAVua3qGLRS4J5uFayEjK5j02wtv"/>
    <s v="Unqualified"/>
    <n v="0"/>
    <s v="OpportunityStatusType.Lost"/>
    <s v="cont_uRyBHpddDADeoKg1kegkCYvwindEHLFOrSh82O5PV4K"/>
    <s v="milind athalye"/>
    <s v="GMC renewal"/>
    <s v="lead_AF5yyQJkMdSRQMFaJosFnNkHqrnLn19LEb4g8tiyDbe"/>
    <s v="Epiroc Mining India Limited"/>
    <s v="Trupti Suryavanshi"/>
    <s v="user_Zm3mwqSFutFgjDO2IXGR9kUUq6PsYuGh46Nb3AUURCn"/>
    <s v="Mayank Kale"/>
    <s v="2022-07-14 05:40:01.579000+00:00"/>
    <s v="2022-07-19 07:04:28.507000+00:00"/>
    <m/>
    <s v="Pune"/>
    <m/>
    <m/>
    <m/>
    <n v="525"/>
    <m/>
    <m/>
    <m/>
    <m/>
    <m/>
    <m/>
    <m/>
    <m/>
    <m/>
    <m/>
    <m/>
    <s v="Manufacturing"/>
    <m/>
    <m/>
    <m/>
    <m/>
    <m/>
    <m/>
    <m/>
    <m/>
    <m/>
    <m/>
    <m/>
    <m/>
    <x v="3"/>
    <m/>
    <s v="user_L8E6IFhq6UCzKLHa45LUUTZCznDuyDwFrGaEp9DXiUM"/>
    <s v="Trupti Suryavanshi"/>
    <m/>
    <m/>
    <s v="July"/>
    <s v="Cold Call"/>
    <m/>
    <m/>
    <s v="Vaccine inbound"/>
    <m/>
    <m/>
    <m/>
    <s v="2021-05-25 17:06:17.434000+00:00"/>
    <s v="2022-10-13 12:08:09.085000+00:00"/>
    <s v="GMC"/>
  </r>
  <r>
    <s v="Naveen Kumar"/>
    <n v="200000"/>
    <s v="INR"/>
    <n v="0"/>
    <s v="9/30/22"/>
    <s v="Sales"/>
    <s v="stat_kcR4fZg7TU7jjk1jAVua3qGLRS4J5uFayEjK5j02wtv"/>
    <s v="Unqualified"/>
    <n v="0"/>
    <s v="OpportunityStatusType.Lost"/>
    <m/>
    <m/>
    <s v="GPA"/>
    <s v="lead_r8Ak5Yh9y2KTkIUj6I4EcAakmyiFfBU80TpxArjwLFM"/>
    <s v="SMC"/>
    <s v="Aditya Binani"/>
    <s v="user_g5Yw4Z4XnIbmcGhJO80vdtFdd5ElcDlgYO3q8l82ODn"/>
    <s v="Aditya Binani"/>
    <s v="2022-07-11 08:29:13.282000+00:00"/>
    <s v="2022-07-18 19:11:16.571000+00:00"/>
    <m/>
    <s v="Mumbai"/>
    <m/>
    <m/>
    <m/>
    <n v="1418"/>
    <m/>
    <m/>
    <m/>
    <m/>
    <m/>
    <m/>
    <m/>
    <m/>
    <m/>
    <m/>
    <m/>
    <s v="Banking &amp; Finance"/>
    <m/>
    <m/>
    <m/>
    <m/>
    <m/>
    <m/>
    <m/>
    <m/>
    <m/>
    <m/>
    <m/>
    <m/>
    <x v="1"/>
    <m/>
    <s v="user_g5Yw4Z4XnIbmcGhJO80vdtFdd5ElcDlgYO3q8l82ODn"/>
    <s v="Aditya Binani"/>
    <m/>
    <m/>
    <s v="May"/>
    <s v="Cold Call"/>
    <m/>
    <m/>
    <m/>
    <m/>
    <m/>
    <m/>
    <s v="2022-05-10 05:01:11.166000+00:00"/>
    <s v="2022-10-20 10:22:12.828000+00:00"/>
    <m/>
  </r>
  <r>
    <s v="Vrushali Kummar"/>
    <n v="15000000"/>
    <s v="INR"/>
    <n v="0"/>
    <s v="7/31/22"/>
    <s v="Sales"/>
    <s v="stat_kcR4fZg7TU7jjk1jAVua3qGLRS4J5uFayEjK5j02wtv"/>
    <s v="Unqualified"/>
    <n v="0"/>
    <s v="OpportunityStatusType.Lost"/>
    <m/>
    <m/>
    <s v="GMC (1+5)-Renewal - Renewal on 21st, will share quotes but unlikely to close since current GMC is with banking channel - SBI"/>
    <s v="lead_QH2e0haDmSMWw9ANAL3xRBBOwydueGtI2fzRncOxM0B"/>
    <s v="Poly Plastics"/>
    <s v="Bhairavi Jog"/>
    <s v="user_TZzywQwym26DjuswO479pxRhNKX152z8X1haCx2vcst"/>
    <s v="Vrushali Kummar"/>
    <s v="2022-07-14 11:55:26.144000+00:00"/>
    <s v="2022-07-18 17:38:59.191000+00:00"/>
    <m/>
    <s v="Pune"/>
    <m/>
    <m/>
    <m/>
    <n v="800"/>
    <m/>
    <m/>
    <m/>
    <m/>
    <m/>
    <m/>
    <m/>
    <m/>
    <m/>
    <m/>
    <m/>
    <s v="Automotive"/>
    <m/>
    <m/>
    <m/>
    <m/>
    <m/>
    <m/>
    <m/>
    <m/>
    <m/>
    <m/>
    <m/>
    <m/>
    <x v="14"/>
    <m/>
    <s v="user_228eUmsdKIb9OItgmiDq1zD4aPZ1eqiapbaLAGeBf8g"/>
    <s v="Bhairavi Jog"/>
    <m/>
    <m/>
    <s v="August"/>
    <s v="Cold Call"/>
    <m/>
    <m/>
    <s v="Vrushali DB"/>
    <m/>
    <m/>
    <m/>
    <s v="2022-03-04 08:44:43.158000+00:00"/>
    <s v="2022-08-02 14:25:19.353000+00:00"/>
    <s v="GMC"/>
  </r>
  <r>
    <s v="Naveen Kumar"/>
    <n v="5000000"/>
    <s v="INR"/>
    <n v="0"/>
    <s v="9/30/22"/>
    <s v="Sales"/>
    <s v="stat_kcR4fZg7TU7jjk1jAVua3qGLRS4J5uFayEjK5j02wtv"/>
    <s v="Unqualified"/>
    <n v="0"/>
    <s v="OpportunityStatusType.Lost"/>
    <m/>
    <m/>
    <s v="GMC"/>
    <s v="lead_r8Ak5Yh9y2KTkIUj6I4EcAakmyiFfBU80TpxArjwLFM"/>
    <s v="SMC"/>
    <s v="Aditya Binani"/>
    <s v="user_g5Yw4Z4XnIbmcGhJO80vdtFdd5ElcDlgYO3q8l82ODn"/>
    <s v="Aditya Binani"/>
    <s v="2022-06-17 07:31:35.116000+00:00"/>
    <s v="2022-07-18 19:11:11.814000+00:00"/>
    <m/>
    <s v="Mumbai"/>
    <m/>
    <m/>
    <m/>
    <n v="1418"/>
    <m/>
    <m/>
    <m/>
    <m/>
    <m/>
    <m/>
    <m/>
    <m/>
    <m/>
    <m/>
    <m/>
    <s v="Banking &amp; Finance"/>
    <m/>
    <m/>
    <m/>
    <m/>
    <m/>
    <m/>
    <m/>
    <m/>
    <m/>
    <m/>
    <m/>
    <m/>
    <x v="1"/>
    <m/>
    <s v="user_g5Yw4Z4XnIbmcGhJO80vdtFdd5ElcDlgYO3q8l82ODn"/>
    <s v="Aditya Binani"/>
    <m/>
    <m/>
    <s v="May"/>
    <s v="Cold Call"/>
    <m/>
    <m/>
    <m/>
    <m/>
    <m/>
    <m/>
    <s v="2022-05-10 05:01:11.166000+00:00"/>
    <s v="2022-10-20 10:22:12.828000+00:00"/>
    <m/>
  </r>
  <r>
    <s v="Vrushali Kummar"/>
    <n v="4300000"/>
    <s v="INR"/>
    <n v="0"/>
    <s v="7/16/22"/>
    <s v="Sales"/>
    <s v="stat_1hn9nRJaLbI53NxPuSQgo90kRpbpKsFlwN4oEGNUTdO"/>
    <s v="Lost"/>
    <n v="0"/>
    <s v="OpportunityStatusType.Lost"/>
    <s v="cont_vwhT5bpeHUXiYIwYNyfqkpLX5FI80ifhXwjv3PMC6i4"/>
    <s v="Supriya Ranaware"/>
    <s v="GMC Renewal -"/>
    <s v="lead_qa2f4fJ3hIFZJT9oZY83pxCxiZW8k5wXqX7szUygctU"/>
    <s v="Katalyst Technologies Inc"/>
    <s v="Trupti Suryavanshi"/>
    <s v="user_TZzywQwym26DjuswO479pxRhNKX152z8X1haCx2vcst"/>
    <s v="Vrushali Kummar"/>
    <s v="2022-06-29 06:29:58.117000+00:00"/>
    <s v="2022-07-18 15:54:59.698000+00:00"/>
    <m/>
    <s v="Pune"/>
    <m/>
    <m/>
    <m/>
    <n v="1000"/>
    <m/>
    <m/>
    <m/>
    <m/>
    <m/>
    <m/>
    <m/>
    <m/>
    <m/>
    <m/>
    <m/>
    <s v="IT Services &amp; IT Consulting"/>
    <m/>
    <m/>
    <m/>
    <m/>
    <m/>
    <m/>
    <m/>
    <m/>
    <m/>
    <m/>
    <m/>
    <m/>
    <x v="3"/>
    <m/>
    <s v="user_sREdxbAJihL2Zbgic7tyQ6Rc4Mny7HnD1RNGhA9DDYh"/>
    <s v="Prajakta Sahastrabudhe"/>
    <m/>
    <m/>
    <s v="June"/>
    <s v="Cold Call"/>
    <m/>
    <m/>
    <m/>
    <m/>
    <m/>
    <m/>
    <s v="2022-06-27 05:36:03.326000+00:00"/>
    <s v="2022-10-13 07:35:45.291000+00:00"/>
    <s v="GMC"/>
  </r>
  <r>
    <s v="Moziez Chamadia"/>
    <n v="3084777"/>
    <s v="INR"/>
    <n v="100"/>
    <s v="7/18/22"/>
    <s v="Sales"/>
    <s v="stat_OZRiD1474QRJIpvnjHCZfiIvKcVD6mIKSSTzg8SwDVx"/>
    <s v="Won- Payment Completed"/>
    <n v="1"/>
    <s v="OpportunityStatusType.Won"/>
    <s v="cont_ghtAqZuif6EX11t96Cxo4CbmLLRjw2UDXLYSj8SLXoO"/>
    <s v="Vikas Kesarwani"/>
    <m/>
    <s v="lead_86kprdfEaHaTlxyQJBzzqWiVqWzLHUC4wxGN6OYRYvR"/>
    <s v="ZOOMCAR INDIA PRIVATE LIMITED"/>
    <s v="Kaushlya Bhavsar"/>
    <s v="user_IgNfKH7wuLLjHvexoMm2PXWcnF3zYft0ZbMTyfwKRUg"/>
    <s v="Moziez Chamadia"/>
    <s v="2022-05-31 09:56:25.358000+00:00"/>
    <s v="2022-07-18 14:04:15.313000+00:00"/>
    <m/>
    <s v="Bangalore"/>
    <m/>
    <m/>
    <m/>
    <n v="1183"/>
    <m/>
    <m/>
    <m/>
    <m/>
    <m/>
    <m/>
    <m/>
    <m/>
    <m/>
    <m/>
    <m/>
    <s v="Automotive"/>
    <m/>
    <m/>
    <m/>
    <m/>
    <m/>
    <m/>
    <m/>
    <m/>
    <m/>
    <m/>
    <m/>
    <m/>
    <x v="1"/>
    <m/>
    <s v="user_2jRs4eIjwv8MozxYA1DE9MMy0FWf2gMgweg2LiJNu64"/>
    <s v="Gauri Munge"/>
    <s v="Arindam Majee"/>
    <m/>
    <s v="July"/>
    <s v="Cold Call"/>
    <s v="Lusha"/>
    <m/>
    <s v="Glengarry"/>
    <m/>
    <m/>
    <m/>
    <s v="2022-01-28 09:33:35.005000+00:00"/>
    <s v="2022-10-11 11:00:48.061000+00:00"/>
    <s v="GTL"/>
  </r>
  <r>
    <s v="Chetan Kumar"/>
    <n v="2800000"/>
    <s v="INR"/>
    <n v="0"/>
    <s v="7/31/22"/>
    <s v="Sales"/>
    <s v="stat_kcR4fZg7TU7jjk1jAVua3qGLRS4J5uFayEjK5j02wtv"/>
    <s v="Unqualified"/>
    <n v="0"/>
    <s v="OpportunityStatusType.Lost"/>
    <s v="cont_klgIL2Iju0qQLfDrU9rbUowP2jcN06cjcvH35A8uHDY"/>
    <s v="Sunil"/>
    <m/>
    <s v="lead_8DLLhIGiXaE1A7q7UazrzX2A9wbpxdvDjZWI36TFfzq"/>
    <s v="Chalet Hotels/ Renaissance Mumbai"/>
    <s v="Kaushlya Bhavsar"/>
    <s v="user_hAuUqCTCw5r4tCUrswIWPSW7LJ1XIBbttZVmJkxmzGq"/>
    <s v="Chetan Kumar"/>
    <s v="2022-02-08 05:49:05.116000+00:00"/>
    <s v="2022-07-18 13:25:38.086000+00:00"/>
    <m/>
    <s v="Mumbai"/>
    <m/>
    <m/>
    <m/>
    <n v="1500"/>
    <m/>
    <m/>
    <m/>
    <m/>
    <m/>
    <m/>
    <m/>
    <m/>
    <m/>
    <m/>
    <m/>
    <s v="Hospitality &amp; Travel"/>
    <m/>
    <m/>
    <m/>
    <m/>
    <m/>
    <m/>
    <m/>
    <m/>
    <m/>
    <m/>
    <m/>
    <m/>
    <x v="3"/>
    <m/>
    <s v="user_FdWFezbLzkYQcGsBUsjZO25nr2poK2nRbqV47Rs5Kfm"/>
    <s v="Prateek Wadhwa"/>
    <m/>
    <m/>
    <s v="July"/>
    <s v="Cold Call"/>
    <m/>
    <m/>
    <s v="AM Opps - Niranjan"/>
    <m/>
    <m/>
    <m/>
    <s v="2021-11-10 21:51:27.380000+00:00"/>
    <s v="2022-08-10 11:26:55.333000+00:00"/>
    <s v="GMC; GPA"/>
  </r>
  <r>
    <s v="Abhiroop Ganguly"/>
    <n v="4000000"/>
    <s v="INR"/>
    <n v="0"/>
    <s v="7/16/22"/>
    <s v="Sales"/>
    <s v="stat_kcR4fZg7TU7jjk1jAVua3qGLRS4J5uFayEjK5j02wtv"/>
    <s v="Unqualified"/>
    <n v="0"/>
    <s v="OpportunityStatusType.Lost"/>
    <s v="cont_wOUzkufXixqJ75GKyNCAzsNCBGcfK98NrD8UEoPd8xU"/>
    <s v="Sayali Shenwai"/>
    <m/>
    <s v="lead_MYfE9xUIXs8v8mUl1cuEeHTtzuGek8BX19zGATdR4xp"/>
    <s v="DDN Storage"/>
    <s v="Sarvesh Pawar"/>
    <s v="user_U27GK6WjhLhUhi1EDKXV57xMpn8n8DMIOjci1q3UReZ"/>
    <s v="Abhiroop Ganguly"/>
    <s v="2022-06-22 12:06:55.459000+00:00"/>
    <s v="2022-07-18 13:21:44.538000+00:00"/>
    <m/>
    <s v="Pune"/>
    <m/>
    <m/>
    <m/>
    <n v="250"/>
    <m/>
    <m/>
    <m/>
    <m/>
    <m/>
    <m/>
    <m/>
    <m/>
    <m/>
    <m/>
    <m/>
    <s v="Others"/>
    <m/>
    <m/>
    <m/>
    <m/>
    <m/>
    <m/>
    <m/>
    <m/>
    <m/>
    <m/>
    <m/>
    <m/>
    <x v="3"/>
    <m/>
    <s v="user_A8KOTZADnUtEQOLt4nSLAmteNStuGh80js75RYjrXVt"/>
    <s v="Sarvesh Pawar"/>
    <m/>
    <m/>
    <s v="May"/>
    <s v="Gated Content"/>
    <m/>
    <m/>
    <s v="Employee Engagement Handbook"/>
    <m/>
    <m/>
    <m/>
    <s v="2022-03-03 12:35:22.516000+00:00"/>
    <s v="2022-09-28 16:16:17.080000+00:00"/>
    <s v="GMC"/>
  </r>
  <r>
    <s v="Abhiroop Ganguly"/>
    <n v="1000000"/>
    <s v="INR"/>
    <n v="0"/>
    <s v="7/16/22"/>
    <s v="Sales"/>
    <s v="stat_kcR4fZg7TU7jjk1jAVua3qGLRS4J5uFayEjK5j02wtv"/>
    <s v="Unqualified"/>
    <n v="0"/>
    <s v="OpportunityStatusType.Lost"/>
    <m/>
    <m/>
    <s v="GMC (Head office) Renewal"/>
    <s v="lead_dbNwbE3wSDi2qg1IqfpOaKvbOuPTUJs8y1vuNJyuuRB"/>
    <s v="Rusan Pharma Ltd"/>
    <s v="Pranav Kenjale"/>
    <s v="user_U27GK6WjhLhUhi1EDKXV57xMpn8n8DMIOjci1q3UReZ"/>
    <s v="Abhiroop Ganguly"/>
    <s v="2022-04-28 06:39:26.291000+00:00"/>
    <s v="2022-07-18 13:23:18.540000+00:00"/>
    <m/>
    <s v="Mumbai"/>
    <m/>
    <m/>
    <m/>
    <n v="170"/>
    <m/>
    <m/>
    <m/>
    <m/>
    <m/>
    <m/>
    <m/>
    <m/>
    <m/>
    <m/>
    <m/>
    <s v="Manufacturing"/>
    <m/>
    <m/>
    <m/>
    <m/>
    <m/>
    <m/>
    <m/>
    <m/>
    <m/>
    <m/>
    <m/>
    <m/>
    <x v="5"/>
    <m/>
    <s v="user_1z3bdwgjF9RILRmuQPeXXGoPhafSi1mEgyb4l5sVEvN"/>
    <s v="Ankita Pingale"/>
    <s v="Siddharth Angolkar"/>
    <m/>
    <s v="April"/>
    <s v="Cold Call"/>
    <s v="Lusha"/>
    <m/>
    <s v="Pharma"/>
    <m/>
    <m/>
    <m/>
    <s v="2020-12-28 13:12:26.029000+00:00"/>
    <s v="2022-10-10 07:31:33.387000+00:00"/>
    <m/>
  </r>
  <r>
    <s v="Abhiroop Ganguly"/>
    <n v="1000000"/>
    <s v="INR"/>
    <n v="0"/>
    <s v="7/16/22"/>
    <s v="Sales"/>
    <s v="stat_kcR4fZg7TU7jjk1jAVua3qGLRS4J5uFayEjK5j02wtv"/>
    <s v="Unqualified"/>
    <n v="0"/>
    <s v="OpportunityStatusType.Lost"/>
    <s v="cont_wOUzkufXixqJ75GKyNCAzsNCBGcfK98NrD8UEoPd8xU"/>
    <s v="Sayali Shenwai"/>
    <m/>
    <s v="lead_MYfE9xUIXs8v8mUl1cuEeHTtzuGek8BX19zGATdR4xp"/>
    <s v="DDN Storage"/>
    <s v="Sarvesh Pawar"/>
    <s v="user_U27GK6WjhLhUhi1EDKXV57xMpn8n8DMIOjci1q3UReZ"/>
    <s v="Abhiroop Ganguly"/>
    <s v="2022-06-22 12:06:26.065000+00:00"/>
    <s v="2022-07-18 13:21:30.779000+00:00"/>
    <m/>
    <s v="Pune"/>
    <m/>
    <m/>
    <m/>
    <n v="250"/>
    <m/>
    <m/>
    <m/>
    <m/>
    <m/>
    <m/>
    <m/>
    <m/>
    <m/>
    <m/>
    <m/>
    <s v="Others"/>
    <m/>
    <m/>
    <m/>
    <m/>
    <m/>
    <m/>
    <m/>
    <m/>
    <m/>
    <m/>
    <m/>
    <m/>
    <x v="3"/>
    <m/>
    <s v="user_A8KOTZADnUtEQOLt4nSLAmteNStuGh80js75RYjrXVt"/>
    <s v="Sarvesh Pawar"/>
    <m/>
    <m/>
    <s v="May"/>
    <s v="Gated Content"/>
    <m/>
    <m/>
    <s v="Employee Engagement Handbook"/>
    <m/>
    <m/>
    <m/>
    <s v="2022-03-03 12:35:22.516000+00:00"/>
    <s v="2022-09-28 16:16:17.080000+00:00"/>
    <s v="GTL"/>
  </r>
  <r>
    <s v="Abhiroop Ganguly"/>
    <n v="118000"/>
    <s v="INR"/>
    <n v="0"/>
    <s v="7/18/22"/>
    <s v="Sales"/>
    <s v="stat_kcR4fZg7TU7jjk1jAVua3qGLRS4J5uFayEjK5j02wtv"/>
    <s v="Unqualified"/>
    <n v="0"/>
    <s v="OpportunityStatusType.Lost"/>
    <s v="cont_VW5dwQ6Kin5yfohybbzQM5cVDlajZ0iMgAdJaJsR9ff"/>
    <s v="Rakhee Chaki"/>
    <s v="GPA"/>
    <s v="lead_WloqtDAtLL4laUzpbhYL2TQ6lLY1ihitCH8KXsunljW"/>
    <s v="Mindtickle"/>
    <s v="Daya Gowda"/>
    <s v="user_U27GK6WjhLhUhi1EDKXV57xMpn8n8DMIOjci1q3UReZ"/>
    <s v="Abhiroop Ganguly"/>
    <s v="2022-06-03 06:22:01.601000+00:00"/>
    <s v="2022-07-18 13:18:57.724000+00:00"/>
    <m/>
    <s v="Pune"/>
    <m/>
    <s v="2020-08-20 09:04:45+00:00"/>
    <m/>
    <n v="500"/>
    <m/>
    <m/>
    <m/>
    <m/>
    <m/>
    <m/>
    <m/>
    <m/>
    <m/>
    <m/>
    <m/>
    <s v="Others"/>
    <m/>
    <m/>
    <m/>
    <m/>
    <m/>
    <m/>
    <m/>
    <m/>
    <m/>
    <m/>
    <m/>
    <m/>
    <x v="14"/>
    <m/>
    <s v="user_encRk5bIEFN6ZA11h4WH2AdZTiZpogLSlMIaj0E30SZ"/>
    <s v="Daya Gowda"/>
    <m/>
    <m/>
    <s v="July; September"/>
    <s v="Gated Content"/>
    <s v="Lusha"/>
    <m/>
    <s v="Workplace Wellness Playbook"/>
    <m/>
    <m/>
    <m/>
    <s v="2020-12-06 09:46:46.638000+00:00"/>
    <s v="2022-09-26 11:46:06.204000+00:00"/>
    <m/>
  </r>
  <r>
    <s v="Abhiroop Ganguly"/>
    <n v="11300000"/>
    <s v="INR"/>
    <n v="0"/>
    <s v="7/18/22"/>
    <s v="Sales"/>
    <s v="stat_kcR4fZg7TU7jjk1jAVua3qGLRS4J5uFayEjK5j02wtv"/>
    <s v="Unqualified"/>
    <n v="0"/>
    <s v="OpportunityStatusType.Lost"/>
    <s v="cont_VW5dwQ6Kin5yfohybbzQM5cVDlajZ0iMgAdJaJsR9ff"/>
    <s v="Rakhee Chaki"/>
    <s v="GMC"/>
    <s v="lead_WloqtDAtLL4laUzpbhYL2TQ6lLY1ihitCH8KXsunljW"/>
    <s v="Mindtickle"/>
    <s v="Daya Gowda"/>
    <s v="user_U27GK6WjhLhUhi1EDKXV57xMpn8n8DMIOjci1q3UReZ"/>
    <s v="Abhiroop Ganguly"/>
    <s v="2022-06-02 10:39:44.063000+00:00"/>
    <s v="2022-07-18 13:18:43.671000+00:00"/>
    <m/>
    <s v="Pune"/>
    <m/>
    <s v="2020-08-20 09:04:45+00:00"/>
    <m/>
    <n v="500"/>
    <m/>
    <m/>
    <m/>
    <m/>
    <m/>
    <m/>
    <m/>
    <m/>
    <m/>
    <m/>
    <m/>
    <s v="Others"/>
    <m/>
    <m/>
    <m/>
    <m/>
    <m/>
    <m/>
    <m/>
    <m/>
    <m/>
    <m/>
    <m/>
    <m/>
    <x v="14"/>
    <m/>
    <s v="user_encRk5bIEFN6ZA11h4WH2AdZTiZpogLSlMIaj0E30SZ"/>
    <s v="Daya Gowda"/>
    <m/>
    <m/>
    <s v="July; September"/>
    <s v="Gated Content"/>
    <s v="Lusha"/>
    <m/>
    <s v="Workplace Wellness Playbook"/>
    <m/>
    <m/>
    <m/>
    <s v="2020-12-06 09:46:46.638000+00:00"/>
    <s v="2022-09-26 11:46:06.204000+00:00"/>
    <m/>
  </r>
  <r>
    <s v="Abhiroop Ganguly"/>
    <n v="150000"/>
    <s v="INR"/>
    <n v="0"/>
    <s v="7/16/22"/>
    <s v="Sales"/>
    <s v="stat_kcR4fZg7TU7jjk1jAVua3qGLRS4J5uFayEjK5j02wtv"/>
    <s v="Unqualified"/>
    <n v="0"/>
    <s v="OpportunityStatusType.Lost"/>
    <s v="cont_wOUzkufXixqJ75GKyNCAzsNCBGcfK98NrD8UEoPd8xU"/>
    <s v="Sayali Shenwai"/>
    <m/>
    <s v="lead_MYfE9xUIXs8v8mUl1cuEeHTtzuGek8BX19zGATdR4xp"/>
    <s v="DDN Storage"/>
    <s v="Sarvesh Pawar"/>
    <s v="user_U27GK6WjhLhUhi1EDKXV57xMpn8n8DMIOjci1q3UReZ"/>
    <s v="Abhiroop Ganguly"/>
    <s v="2022-06-22 12:05:52.800000+00:00"/>
    <s v="2022-07-18 13:21:16.103000+00:00"/>
    <m/>
    <s v="Pune"/>
    <m/>
    <m/>
    <m/>
    <n v="250"/>
    <m/>
    <m/>
    <m/>
    <m/>
    <m/>
    <m/>
    <m/>
    <m/>
    <m/>
    <m/>
    <m/>
    <s v="Others"/>
    <m/>
    <m/>
    <m/>
    <m/>
    <m/>
    <m/>
    <m/>
    <m/>
    <m/>
    <m/>
    <m/>
    <m/>
    <x v="3"/>
    <m/>
    <s v="user_A8KOTZADnUtEQOLt4nSLAmteNStuGh80js75RYjrXVt"/>
    <s v="Sarvesh Pawar"/>
    <m/>
    <m/>
    <s v="May"/>
    <s v="Gated Content"/>
    <m/>
    <m/>
    <s v="Employee Engagement Handbook"/>
    <m/>
    <m/>
    <m/>
    <s v="2022-03-03 12:35:22.516000+00:00"/>
    <s v="2022-09-28 16:16:17.080000+00:00"/>
    <s v="GPA"/>
  </r>
  <r>
    <s v="Sreenivas Hatti"/>
    <n v="5000000"/>
    <s v="INR"/>
    <n v="0"/>
    <s v="7/30/22"/>
    <s v="Sales"/>
    <s v="stat_kcR4fZg7TU7jjk1jAVua3qGLRS4J5uFayEjK5j02wtv"/>
    <s v="Unqualified"/>
    <n v="0"/>
    <s v="OpportunityStatusType.Lost"/>
    <m/>
    <m/>
    <m/>
    <s v="lead_WVd6hbx4PRApEmcqpzJrJ1cvAax5Kg91MPivaOgSbSH"/>
    <s v="Paulsons Beauty &amp; Fashion (Fresh)"/>
    <s v="Daya Gowda"/>
    <s v="user_JjaNBsxmUKBROYZvEahyXgec466W5jQa2pL0NUZ81Lb"/>
    <s v="Sreenivas Hatti"/>
    <s v="2022-04-20 12:08:31.088000+00:00"/>
    <s v="2022-07-18 10:23:08.621000+00:00"/>
    <m/>
    <s v="Chennai"/>
    <m/>
    <m/>
    <m/>
    <n v="1000"/>
    <m/>
    <m/>
    <m/>
    <m/>
    <m/>
    <m/>
    <m/>
    <m/>
    <m/>
    <m/>
    <m/>
    <s v="Consumer Goods &amp; Electronics"/>
    <m/>
    <m/>
    <m/>
    <m/>
    <m/>
    <m/>
    <m/>
    <m/>
    <m/>
    <m/>
    <m/>
    <m/>
    <x v="3"/>
    <m/>
    <s v="user_encRk5bIEFN6ZA11h4WH2AdZTiZpogLSlMIaj0E30SZ"/>
    <s v="Daya Gowda"/>
    <m/>
    <m/>
    <m/>
    <s v="Cold Call"/>
    <m/>
    <m/>
    <m/>
    <m/>
    <m/>
    <m/>
    <s v="2022-04-03 18:25:50.831000+00:00"/>
    <s v="2022-10-13 07:40:49.674000+00:00"/>
    <m/>
  </r>
  <r>
    <s v="Vivek Singh"/>
    <n v="450000"/>
    <s v="INR"/>
    <n v="0"/>
    <s v="7/31/22"/>
    <s v="Sales"/>
    <s v="stat_kcR4fZg7TU7jjk1jAVua3qGLRS4J5uFayEjK5j02wtv"/>
    <s v="Unqualified"/>
    <n v="0"/>
    <s v="OpportunityStatusType.Lost"/>
    <s v="cont_N6on9Kdw4VJgksg0iUOhCbqAQeM5vLBLuPjOCMc2GxP"/>
    <s v="Krishna Murty"/>
    <m/>
    <s v="lead_1XtcRDVcdP2QH6DskeyJLeUUb9vERLzzSym22a0nzus"/>
    <s v="Amaryllis Healthcare"/>
    <s v="Vishnu Veeramani"/>
    <s v="user_6dalmZ7hmWD47jhCVGdU1SSEcFMsz9rWtW2jPORgJvj"/>
    <s v="Vivek Singh"/>
    <s v="2022-07-12 10:37:09.458000+00:00"/>
    <s v="2022-07-18 10:12:41.510000+00:00"/>
    <m/>
    <s v="Bangalore"/>
    <m/>
    <m/>
    <m/>
    <n v="98"/>
    <m/>
    <m/>
    <m/>
    <m/>
    <m/>
    <m/>
    <m/>
    <m/>
    <m/>
    <m/>
    <m/>
    <s v="Health, Wellness &amp; Fitness"/>
    <s v="New India"/>
    <m/>
    <m/>
    <m/>
    <m/>
    <m/>
    <m/>
    <m/>
    <m/>
    <m/>
    <m/>
    <m/>
    <x v="11"/>
    <m/>
    <s v="user_hYneJegkOPVKmVrtUbBOUXxrjYMTRntZlRehPSnApep"/>
    <s v="Vishnu Veeramani"/>
    <m/>
    <m/>
    <s v="August"/>
    <s v="Cold Call"/>
    <m/>
    <m/>
    <m/>
    <m/>
    <m/>
    <m/>
    <s v="2022-04-03 18:11:15.893000+00:00"/>
    <s v="2022-08-02 12:25:22.943000+00:00"/>
    <m/>
  </r>
  <r>
    <s v="Siddhartha Khatua"/>
    <n v="350000"/>
    <s v="INR"/>
    <n v="0"/>
    <d v="2022-10-07T00:00:00"/>
    <s v="Sales"/>
    <s v="stat_1hn9nRJaLbI53NxPuSQgo90kRpbpKsFlwN4oEGNUTdO"/>
    <s v="Lost"/>
    <n v="0"/>
    <s v="OpportunityStatusType.Lost"/>
    <m/>
    <m/>
    <s v="GMC-Renewal"/>
    <s v="lead_OxuSosFb12SAzhXBMsgE7DgMQVcwFGjXuH9xwayItop"/>
    <s v="Eba Corp"/>
    <s v="Bharti Bankey"/>
    <s v="user_NpORmx7rsJTJtTAaK530goa9EQDwvUStpLPTra00AAA"/>
    <s v="Siddhartha Khatua"/>
    <s v="2022-06-17 07:16:21.861000+00:00"/>
    <s v="2022-07-18 08:35:49.266000+00:00"/>
    <m/>
    <s v="Hyderabad"/>
    <m/>
    <s v="2022-06-14 13:08:40+00:00"/>
    <m/>
    <n v="67"/>
    <m/>
    <m/>
    <m/>
    <m/>
    <m/>
    <m/>
    <m/>
    <s v="PAID_SEARCH"/>
    <m/>
    <m/>
    <m/>
    <m/>
    <m/>
    <m/>
    <m/>
    <m/>
    <m/>
    <m/>
    <m/>
    <m/>
    <m/>
    <m/>
    <m/>
    <m/>
    <x v="3"/>
    <m/>
    <s v="user_aM3WaaSUQQmaNnsm9l2FQRVWUEr8RN2ZdXzsuQUalQ3"/>
    <s v="Bharti Bankey"/>
    <m/>
    <m/>
    <s v="July"/>
    <s v="Inbound"/>
    <s v="Inbound via website"/>
    <m/>
    <s v="Employee Count 100"/>
    <m/>
    <m/>
    <m/>
    <s v="2022-06-14 13:11:30.999000+00:00"/>
    <s v="2022-09-26 04:15:32.950000+00:00"/>
    <m/>
  </r>
  <r>
    <s v="Prasoon Mishra"/>
    <n v="100000"/>
    <s v="INR"/>
    <n v="0"/>
    <d v="2022-10-09T00:00:00"/>
    <s v="Sales"/>
    <s v="stat_1hn9nRJaLbI53NxPuSQgo90kRpbpKsFlwN4oEGNUTdO"/>
    <s v="Lost"/>
    <n v="0"/>
    <s v="OpportunityStatusType.Lost"/>
    <s v="cont_8k7AB0j6yuQRQN3tX1DyfakG3lw7cAOM0l1YCBLtYYZ"/>
    <s v="Rakshitha Ashok"/>
    <s v="GPA"/>
    <s v="lead_C6QDpeLhEPnbCbrOR8gwzBLSR6BkVKKzGey0FiyGJnL"/>
    <s v="Alp Consulting"/>
    <s v="Trupti Suryavanshi"/>
    <s v="user_RYbBTp8BVWNa7ppiOz6QVJMGK0exHsFmc5uCLn34ODZ"/>
    <s v="Prasoon Mishra"/>
    <s v="2022-05-19 11:14:54.274000+00:00"/>
    <s v="2022-07-18 07:00:41.972000+00:00"/>
    <m/>
    <s v="Bangalore"/>
    <m/>
    <m/>
    <m/>
    <n v="917"/>
    <m/>
    <m/>
    <m/>
    <m/>
    <m/>
    <m/>
    <m/>
    <m/>
    <m/>
    <m/>
    <m/>
    <s v="IT Services &amp; IT Consulting"/>
    <m/>
    <m/>
    <m/>
    <m/>
    <m/>
    <m/>
    <m/>
    <m/>
    <m/>
    <m/>
    <m/>
    <m/>
    <x v="3"/>
    <m/>
    <s v="user_L8E6IFhq6UCzKLHa45LUUTZCznDuyDwFrGaEp9DXiUM"/>
    <s v="Trupti Suryavanshi"/>
    <m/>
    <m/>
    <s v="July"/>
    <s v="Gated Content"/>
    <m/>
    <m/>
    <s v="Employee Engagement Handbook"/>
    <m/>
    <m/>
    <m/>
    <s v="2022-05-14 07:39:41.540000+00:00"/>
    <s v="2022-08-01 13:24:35.384000+00:00"/>
    <s v="GPA"/>
  </r>
  <r>
    <s v="Kashif Ahmad"/>
    <n v="63500"/>
    <s v="INR"/>
    <n v="0"/>
    <s v="7/17/22"/>
    <s v="Sales"/>
    <s v="stat_1hn9nRJaLbI53NxPuSQgo90kRpbpKsFlwN4oEGNUTdO"/>
    <s v="Lost"/>
    <n v="0"/>
    <s v="OpportunityStatusType.Lost"/>
    <s v="cont_kK6EZgM4pCRjhGIKwUsf9ye5vuobl8GJUwWnYXaCmiy"/>
    <s v="Sneha Pawar"/>
    <s v="Fire protection policy"/>
    <s v="lead_A9eTFOvFnfZkb7knzhYNiBZFuIanByfo5qt3yXmz4em"/>
    <s v="M/S MACK VALVES INDIA PRIVATE LIMITED"/>
    <s v="Trupti Suryavanshi"/>
    <s v="user_LKRhV6rhcBe0uL8u70UUGeDjbMupuho4TaiAOCbT7HT"/>
    <s v="Kashif Ahmad"/>
    <s v="2022-07-14 09:45:36.291000+00:00"/>
    <s v="2022-07-18 07:56:34.364000+00:00"/>
    <m/>
    <s v="Pune"/>
    <m/>
    <m/>
    <m/>
    <n v="35"/>
    <m/>
    <m/>
    <m/>
    <m/>
    <m/>
    <m/>
    <m/>
    <m/>
    <m/>
    <m/>
    <m/>
    <m/>
    <m/>
    <m/>
    <m/>
    <m/>
    <m/>
    <m/>
    <m/>
    <m/>
    <m/>
    <m/>
    <m/>
    <m/>
    <x v="3"/>
    <m/>
    <s v="user_L8E6IFhq6UCzKLHa45LUUTZCznDuyDwFrGaEp9DXiUM"/>
    <s v="Trupti Suryavanshi"/>
    <m/>
    <m/>
    <s v="September"/>
    <s v="Cold Call"/>
    <m/>
    <m/>
    <m/>
    <m/>
    <m/>
    <m/>
    <s v="2021-08-19 06:19:10.076000+00:00"/>
    <s v="2022-09-26 09:00:14.182000+00:00"/>
    <s v="NON EB"/>
  </r>
  <r>
    <s v="Siddhartha Khatua"/>
    <n v="600000"/>
    <s v="INR"/>
    <n v="0"/>
    <s v="7/31/22"/>
    <s v="Sales"/>
    <s v="stat_kcR4fZg7TU7jjk1jAVua3qGLRS4J5uFayEjK5j02wtv"/>
    <s v="Unqualified"/>
    <n v="0"/>
    <s v="OpportunityStatusType.Lost"/>
    <s v="cont_AFvUEFxbm7GSMmmV5lO2mKaPz8rhMDdtmRR3C87Wuoy"/>
    <s v="Pankaj Nawal"/>
    <s v="GMC ren"/>
    <s v="lead_HkRSHXtIqiKUXSKBPd22nn3fYcuOIW2tU0pI6PTKfNL"/>
    <s v="GREENSPAN AGRITECH"/>
    <s v="Gauri Jori"/>
    <s v="user_NpORmx7rsJTJtTAaK530goa9EQDwvUStpLPTra00AAA"/>
    <s v="Siddhartha Khatua"/>
    <s v="2022-05-24 07:57:05.605000+00:00"/>
    <s v="2022-07-18 08:30:18.706000+00:00"/>
    <m/>
    <s v="Pune"/>
    <m/>
    <m/>
    <m/>
    <n v="250"/>
    <m/>
    <m/>
    <m/>
    <m/>
    <m/>
    <m/>
    <m/>
    <m/>
    <m/>
    <m/>
    <m/>
    <s v="Manufacturing"/>
    <m/>
    <m/>
    <m/>
    <m/>
    <m/>
    <m/>
    <m/>
    <m/>
    <m/>
    <m/>
    <m/>
    <m/>
    <x v="14"/>
    <m/>
    <s v="user_5YHA1ZU4iP896lD1YJehdJcMx7ZEgWCpulT4T2c3pJ3"/>
    <s v="Gauri Jori"/>
    <m/>
    <m/>
    <s v="July"/>
    <s v="Cold Call"/>
    <m/>
    <m/>
    <m/>
    <m/>
    <m/>
    <m/>
    <s v="2021-07-02 05:31:51.405000+00:00"/>
    <s v="2022-09-09 11:34:58.289000+00:00"/>
    <m/>
  </r>
  <r>
    <s v="Anshum Naithani"/>
    <n v="325208"/>
    <s v="INR"/>
    <n v="100"/>
    <s v="7/18/22"/>
    <s v="Sales"/>
    <s v="stat_OZRiD1474QRJIpvnjHCZfiIvKcVD6mIKSSTzg8SwDVx"/>
    <s v="Won- Payment Completed"/>
    <n v="1"/>
    <s v="OpportunityStatusType.Won"/>
    <s v="cont_9WV3SEMDF5Yc8QRdM8AUZHRF4JWOFcybGExYTA115Nl"/>
    <s v="Aamir"/>
    <s v="Loop Membership"/>
    <s v="lead_DJnwvuTJZ49kpbX9dzZAgMaws1gLtsa3R8Sgl9Vq3rB"/>
    <s v="SHREE SHUBHAM LOGISTICS LIMITED"/>
    <s v="Mayur Gadiyar"/>
    <s v="user_GL8PBiV4pvzsQLVHSdZLeMQAQcGjCvLkffg486DHfZJ"/>
    <s v="Anshum Naithani"/>
    <s v="2022-05-18 12:16:39.940000+00:00"/>
    <s v="2022-07-18 06:48:30.066000+00:00"/>
    <m/>
    <s v="Mumbai"/>
    <m/>
    <m/>
    <m/>
    <n v="550"/>
    <m/>
    <m/>
    <m/>
    <m/>
    <m/>
    <m/>
    <m/>
    <m/>
    <m/>
    <m/>
    <m/>
    <s v="Transportation &amp; Logistics"/>
    <m/>
    <m/>
    <m/>
    <m/>
    <m/>
    <m/>
    <m/>
    <m/>
    <m/>
    <m/>
    <m/>
    <m/>
    <x v="3"/>
    <m/>
    <s v="user_bdUPAGjcS7p6513So3N4g3aWNS5HuBuVJi7bvCPAsLt"/>
    <s v="Mayur Gadiyar"/>
    <m/>
    <m/>
    <s v="September"/>
    <s v="Cold Call"/>
    <m/>
    <m/>
    <m/>
    <m/>
    <m/>
    <m/>
    <s v="2021-09-02 05:12:12.929000+00:00"/>
    <s v="2022-07-18 06:48:30.099000+00:00"/>
    <m/>
  </r>
  <r>
    <s v="Anshum Naithani"/>
    <n v="182782"/>
    <s v="INR"/>
    <n v="100"/>
    <s v="7/18/22"/>
    <s v="Sales"/>
    <s v="stat_OZRiD1474QRJIpvnjHCZfiIvKcVD6mIKSSTzg8SwDVx"/>
    <s v="Won- Payment Completed"/>
    <n v="1"/>
    <s v="OpportunityStatusType.Won"/>
    <s v="cont_9aTWT9PjRwr4lsAt9Nq5uJiEetAGGQ5XumtFArTdQS7"/>
    <s v="Veena Sharma"/>
    <s v="GMC renewal"/>
    <s v="lead_ZnMV5FG5ZKj7sVOorbuO2t0lmWxTDh8UcX7eQLtkWGX"/>
    <s v="Chemionix e-Solutions Pvt Ltd"/>
    <s v="Trupti Suryavanshi"/>
    <s v="user_GL8PBiV4pvzsQLVHSdZLeMQAQcGjCvLkffg486DHfZJ"/>
    <s v="Anshum Naithani"/>
    <s v="2022-06-21 12:57:58.214000+00:00"/>
    <s v="2022-07-18 06:36:40.948000+00:00"/>
    <m/>
    <s v="Mumbai"/>
    <m/>
    <m/>
    <m/>
    <n v="146"/>
    <m/>
    <m/>
    <m/>
    <m/>
    <m/>
    <m/>
    <m/>
    <m/>
    <m/>
    <m/>
    <m/>
    <s v="Outsourcing and Offshoring Consulting; Professional Services"/>
    <m/>
    <m/>
    <m/>
    <m/>
    <m/>
    <m/>
    <m/>
    <m/>
    <m/>
    <m/>
    <m/>
    <m/>
    <x v="1"/>
    <m/>
    <s v="user_L8E6IFhq6UCzKLHa45LUUTZCznDuyDwFrGaEp9DXiUM"/>
    <s v="Trupti Suryavanshi"/>
    <m/>
    <m/>
    <s v="July"/>
    <s v="Cold Call; Gated Content"/>
    <s v="Naukri.com"/>
    <m/>
    <s v="Employee Engagement Handbook"/>
    <m/>
    <m/>
    <m/>
    <s v="2022-05-01 12:09:10.026000+00:00"/>
    <s v="2022-09-02 09:16:46.439000+00:00"/>
    <s v="GMC"/>
  </r>
  <r>
    <s v="Prasoon Mishra"/>
    <n v="4000000"/>
    <s v="INR"/>
    <n v="0"/>
    <s v="7/14/22"/>
    <s v="Sales"/>
    <s v="stat_1hn9nRJaLbI53NxPuSQgo90kRpbpKsFlwN4oEGNUTdO"/>
    <s v="Lost"/>
    <n v="0"/>
    <s v="OpportunityStatusType.Lost"/>
    <s v="cont_8k7AB0j6yuQRQN3tX1DyfakG3lw7cAOM0l1YCBLtYYZ"/>
    <s v="Rakshitha Ashok"/>
    <s v="GMC renewal"/>
    <s v="lead_C6QDpeLhEPnbCbrOR8gwzBLSR6BkVKKzGey0FiyGJnL"/>
    <s v="Alp Consulting"/>
    <s v="Trupti Suryavanshi"/>
    <s v="user_RYbBTp8BVWNa7ppiOz6QVJMGK0exHsFmc5uCLn34ODZ"/>
    <s v="Prasoon Mishra"/>
    <s v="2022-05-19 11:13:29.176000+00:00"/>
    <s v="2022-07-18 07:00:30.517000+00:00"/>
    <m/>
    <s v="Bangalore"/>
    <m/>
    <m/>
    <m/>
    <n v="917"/>
    <m/>
    <m/>
    <m/>
    <m/>
    <m/>
    <m/>
    <m/>
    <m/>
    <m/>
    <m/>
    <m/>
    <s v="IT Services &amp; IT Consulting"/>
    <m/>
    <m/>
    <m/>
    <m/>
    <m/>
    <m/>
    <m/>
    <m/>
    <m/>
    <m/>
    <m/>
    <m/>
    <x v="3"/>
    <m/>
    <s v="user_L8E6IFhq6UCzKLHa45LUUTZCznDuyDwFrGaEp9DXiUM"/>
    <s v="Trupti Suryavanshi"/>
    <m/>
    <m/>
    <s v="July"/>
    <s v="Gated Content"/>
    <m/>
    <m/>
    <s v="Employee Engagement Handbook"/>
    <m/>
    <m/>
    <m/>
    <s v="2022-05-14 07:39:41.540000+00:00"/>
    <s v="2022-08-01 13:24:35.384000+00:00"/>
    <s v="GMC"/>
  </r>
  <r>
    <s v="Sonal Paithankar"/>
    <n v="500000"/>
    <s v="INR"/>
    <n v="0"/>
    <s v="8/31/22"/>
    <s v="Sales"/>
    <s v="stat_kcR4fZg7TU7jjk1jAVua3qGLRS4J5uFayEjK5j02wtv"/>
    <s v="Unqualified"/>
    <n v="0"/>
    <s v="OpportunityStatusType.Lost"/>
    <m/>
    <m/>
    <s v="fresh policy or 1000 employee"/>
    <s v="lead_D2GoocT3oAbP8i94epAJ2zXaRA7A0mssVMGsGaGJzwB"/>
    <s v="Titan"/>
    <s v="Satyam Tiwari"/>
    <s v="user_Iwn6da5WKkZqwUySK0oUuCb72pFP5WEm4zAb92ijqFe"/>
    <s v="Sonal Paithankar"/>
    <s v="2022-01-25 11:18:33.316000+00:00"/>
    <s v="2022-07-16 09:20:04.663000+00:00"/>
    <m/>
    <m/>
    <m/>
    <s v="2021-01-16 12:58:41+00:00"/>
    <m/>
    <n v="8000"/>
    <m/>
    <m/>
    <m/>
    <m/>
    <m/>
    <m/>
    <m/>
    <m/>
    <m/>
    <m/>
    <m/>
    <m/>
    <m/>
    <m/>
    <m/>
    <m/>
    <m/>
    <m/>
    <m/>
    <m/>
    <m/>
    <m/>
    <m/>
    <m/>
    <x v="3"/>
    <m/>
    <s v="user_228eUmsdKIb9OItgmiDq1zD4aPZ1eqiapbaLAGeBf8g"/>
    <s v="Bhairavi Jog"/>
    <m/>
    <m/>
    <s v="August"/>
    <s v="Inbound"/>
    <s v="Inbound via website"/>
    <m/>
    <m/>
    <m/>
    <m/>
    <m/>
    <s v="2021-01-16 13:01:24.253000+00:00"/>
    <s v="2022-10-20 10:20:07.269000+00:00"/>
    <m/>
  </r>
  <r>
    <s v="Satyam Tiwari"/>
    <n v="10000"/>
    <s v="INR"/>
    <n v="0"/>
    <d v="2022-01-07T00:00:00"/>
    <s v="Sales"/>
    <s v="stat_1hn9nRJaLbI53NxPuSQgo90kRpbpKsFlwN4oEGNUTdO"/>
    <s v="Lost"/>
    <n v="0"/>
    <s v="OpportunityStatusType.Lost"/>
    <s v="cont_mhUteG9DgdIl4gol9zfb1tC7VZljYAwlY5ibOahKjb1"/>
    <s v="Sabarish Babu"/>
    <s v="GPA"/>
    <s v="lead_bo5AQDw93kdEge814p8HNsVgR5aIjI5PvjC9pg6KIR7"/>
    <s v="Ringfeder Power Transmission"/>
    <s v="Daya Gowda"/>
    <s v="user_2YgShwgjLNI4FjAqgE9PtKsdIaGh919JGcFG919fe5B"/>
    <s v="Satyam Tiwari"/>
    <s v="2022-04-25 04:56:16.533000+00:00"/>
    <s v="2022-07-17 09:41:20.462000+00:00"/>
    <m/>
    <s v="Chennai"/>
    <m/>
    <m/>
    <m/>
    <n v="90"/>
    <m/>
    <m/>
    <m/>
    <m/>
    <m/>
    <m/>
    <m/>
    <m/>
    <m/>
    <m/>
    <m/>
    <s v="Manufacturing"/>
    <m/>
    <m/>
    <m/>
    <m/>
    <m/>
    <m/>
    <m/>
    <m/>
    <m/>
    <m/>
    <m/>
    <m/>
    <x v="3"/>
    <m/>
    <s v="user_encRk5bIEFN6ZA11h4WH2AdZTiZpogLSlMIaj0E30SZ"/>
    <s v="Daya Gowda"/>
    <s v="Dr. Anil More"/>
    <m/>
    <s v="July"/>
    <s v="Cold Call"/>
    <m/>
    <m/>
    <s v="Satyam"/>
    <m/>
    <m/>
    <m/>
    <s v="2022-04-03 18:25:45.359000+00:00"/>
    <s v="2022-07-17 09:41:20.494000+00:00"/>
    <m/>
  </r>
  <r>
    <s v="Satyam Tiwari"/>
    <n v="1500000"/>
    <s v="INR"/>
    <n v="0"/>
    <s v="7/18/22"/>
    <s v="Sales"/>
    <s v="stat_1hn9nRJaLbI53NxPuSQgo90kRpbpKsFlwN4oEGNUTdO"/>
    <s v="Lost"/>
    <n v="0"/>
    <s v="OpportunityStatusType.Lost"/>
    <s v="cont_mhUteG9DgdIl4gol9zfb1tC7VZljYAwlY5ibOahKjb1"/>
    <s v="Sabarish Babu"/>
    <m/>
    <s v="lead_bo5AQDw93kdEge814p8HNsVgR5aIjI5PvjC9pg6KIR7"/>
    <s v="Ringfeder Power Transmission"/>
    <s v="Daya Gowda"/>
    <s v="user_2YgShwgjLNI4FjAqgE9PtKsdIaGh919JGcFG919fe5B"/>
    <s v="Satyam Tiwari"/>
    <s v="2022-04-12 11:44:29.985000+00:00"/>
    <s v="2022-07-17 09:41:16.356000+00:00"/>
    <m/>
    <s v="Chennai"/>
    <m/>
    <m/>
    <m/>
    <n v="90"/>
    <m/>
    <m/>
    <m/>
    <m/>
    <m/>
    <m/>
    <m/>
    <m/>
    <m/>
    <m/>
    <m/>
    <s v="Manufacturing"/>
    <m/>
    <m/>
    <m/>
    <m/>
    <m/>
    <m/>
    <m/>
    <m/>
    <m/>
    <m/>
    <m/>
    <m/>
    <x v="3"/>
    <m/>
    <s v="user_encRk5bIEFN6ZA11h4WH2AdZTiZpogLSlMIaj0E30SZ"/>
    <s v="Daya Gowda"/>
    <s v="Dr. Anil More"/>
    <m/>
    <s v="July"/>
    <s v="Cold Call"/>
    <m/>
    <m/>
    <s v="Satyam"/>
    <m/>
    <m/>
    <m/>
    <s v="2022-04-03 18:25:45.359000+00:00"/>
    <s v="2022-07-17 09:41:20.494000+00:00"/>
    <s v="GMC"/>
  </r>
  <r>
    <s v="Sonal Paithankar"/>
    <n v="2000000"/>
    <s v="INR"/>
    <n v="0"/>
    <s v="8/31/22"/>
    <s v="Sales"/>
    <s v="stat_kcR4fZg7TU7jjk1jAVua3qGLRS4J5uFayEjK5j02wtv"/>
    <s v="Unqualified"/>
    <n v="0"/>
    <s v="OpportunityStatusType.Lost"/>
    <m/>
    <m/>
    <s v="GMC - offpayroll"/>
    <s v="lead_D2GoocT3oAbP8i94epAJ2zXaRA7A0mssVMGsGaGJzwB"/>
    <s v="Titan"/>
    <s v="Namrata Aurora"/>
    <s v="user_Iwn6da5WKkZqwUySK0oUuCb72pFP5WEm4zAb92ijqFe"/>
    <s v="Sonal Paithankar"/>
    <s v="2022-05-31 06:48:18.661000+00:00"/>
    <s v="2022-07-16 09:19:50.327000+00:00"/>
    <m/>
    <m/>
    <m/>
    <s v="2021-01-16 12:58:41+00:00"/>
    <m/>
    <n v="8000"/>
    <m/>
    <m/>
    <m/>
    <m/>
    <m/>
    <m/>
    <m/>
    <m/>
    <m/>
    <m/>
    <m/>
    <m/>
    <m/>
    <m/>
    <m/>
    <m/>
    <m/>
    <m/>
    <m/>
    <m/>
    <m/>
    <m/>
    <m/>
    <m/>
    <x v="3"/>
    <m/>
    <s v="user_228eUmsdKIb9OItgmiDq1zD4aPZ1eqiapbaLAGeBf8g"/>
    <s v="Bhairavi Jog"/>
    <m/>
    <m/>
    <s v="August"/>
    <s v="Inbound"/>
    <s v="Inbound via website"/>
    <m/>
    <m/>
    <m/>
    <m/>
    <m/>
    <s v="2021-01-16 13:01:24.253000+00:00"/>
    <s v="2022-10-20 10:20:07.269000+00:00"/>
    <s v="GMC"/>
  </r>
  <r>
    <s v="Sonal Paithankar"/>
    <n v="1000000"/>
    <s v="INR"/>
    <n v="0"/>
    <s v="8/31/22"/>
    <s v="Sales"/>
    <s v="stat_kcR4fZg7TU7jjk1jAVua3qGLRS4J5uFayEjK5j02wtv"/>
    <s v="Unqualified"/>
    <n v="0"/>
    <s v="OpportunityStatusType.Lost"/>
    <m/>
    <m/>
    <s v="top up"/>
    <s v="lead_D2GoocT3oAbP8i94epAJ2zXaRA7A0mssVMGsGaGJzwB"/>
    <s v="Titan"/>
    <s v="Namrata Aurora"/>
    <s v="user_Iwn6da5WKkZqwUySK0oUuCb72pFP5WEm4zAb92ijqFe"/>
    <s v="Sonal Paithankar"/>
    <s v="2022-05-31 06:44:38.979000+00:00"/>
    <s v="2022-07-16 09:19:57.702000+00:00"/>
    <m/>
    <m/>
    <m/>
    <s v="2021-01-16 12:58:41+00:00"/>
    <m/>
    <n v="8000"/>
    <m/>
    <m/>
    <m/>
    <m/>
    <m/>
    <m/>
    <m/>
    <m/>
    <m/>
    <m/>
    <m/>
    <m/>
    <m/>
    <m/>
    <m/>
    <m/>
    <m/>
    <m/>
    <m/>
    <m/>
    <m/>
    <m/>
    <m/>
    <m/>
    <x v="3"/>
    <m/>
    <s v="user_228eUmsdKIb9OItgmiDq1zD4aPZ1eqiapbaLAGeBf8g"/>
    <s v="Bhairavi Jog"/>
    <m/>
    <m/>
    <s v="August"/>
    <s v="Inbound"/>
    <s v="Inbound via website"/>
    <m/>
    <m/>
    <m/>
    <m/>
    <m/>
    <s v="2021-01-16 13:01:24.253000+00:00"/>
    <s v="2022-10-20 10:20:07.269000+00:00"/>
    <m/>
  </r>
  <r>
    <s v="Vikas Gupta"/>
    <n v="7500000"/>
    <s v="INR"/>
    <n v="0"/>
    <s v="7/15/22"/>
    <s v="Sales"/>
    <s v="stat_1hn9nRJaLbI53NxPuSQgo90kRpbpKsFlwN4oEGNUTdO"/>
    <s v="Lost"/>
    <n v="0"/>
    <s v="OpportunityStatusType.Lost"/>
    <s v="cont_K8bxkp0Jik6c6uEO1lX31dklIP91XDQMPWAbijCi6kb"/>
    <s v="Pradip Thite"/>
    <m/>
    <s v="lead_YDDPIANZQR23glN6CqXLjthsKR1UhiSLiNYxgZmq7tM"/>
    <s v="Marathon realty"/>
    <s v="Prajakta Sahastrabudhe"/>
    <s v="user_jbppzD9HyqqioXDaUzrIJfkBW97sQdk5kSNPsBKGx0r"/>
    <s v="Pranaav Marathe"/>
    <s v="2022-04-20 06:25:35.899000+00:00"/>
    <s v="2022-07-16 07:11:53.920000+00:00"/>
    <m/>
    <s v="Mumbai"/>
    <m/>
    <s v="2021-05-12 16:01:43+00:00"/>
    <m/>
    <n v="816"/>
    <m/>
    <m/>
    <m/>
    <m/>
    <m/>
    <m/>
    <m/>
    <m/>
    <m/>
    <m/>
    <m/>
    <m/>
    <m/>
    <m/>
    <m/>
    <m/>
    <m/>
    <m/>
    <m/>
    <m/>
    <m/>
    <m/>
    <m/>
    <m/>
    <x v="3"/>
    <m/>
    <s v="user_ocHSJH83OJnHCvKyMbjx8WOOK8PMgAUGIj1qK0q0dMV"/>
    <s v="Nikhil Ahuja"/>
    <m/>
    <m/>
    <s v="July"/>
    <s v="Inbound"/>
    <s v="Inbound via website"/>
    <m/>
    <s v="Employee Count 150"/>
    <m/>
    <m/>
    <m/>
    <s v="2021-04-01 18:11:50.179000+00:00"/>
    <s v="2022-08-27 07:39:51.090000+00:00"/>
    <s v="GMC"/>
  </r>
  <r>
    <s v="Manish Balpande"/>
    <n v="1493885.45"/>
    <s v="INR"/>
    <n v="100"/>
    <s v="7/15/22"/>
    <s v="Sales"/>
    <s v="stat_OZRiD1474QRJIpvnjHCZfiIvKcVD6mIKSSTzg8SwDVx"/>
    <s v="Won- Payment Completed"/>
    <n v="1"/>
    <s v="OpportunityStatusType.Won"/>
    <s v="cont_XZxjyTIDNUig9XIkOnAilaW9huLn0Tm2odPbEoLIxKk"/>
    <s v="Smita Paul"/>
    <m/>
    <s v="lead_i55v3pAulf9QKWNOX8SbDp4pk7b3pTRxb59cd6VaNap"/>
    <s v="Billennium"/>
    <s v="Sarvesh Pawar"/>
    <s v="user_8jx3L2CDfrbzNnwYUv6Plfha6VxaSGsqcbTXR3sIBZi"/>
    <s v="Manish Balpande"/>
    <s v="2022-05-12 11:17:16.090000+00:00"/>
    <s v="2022-07-15 15:48:14.376000+00:00"/>
    <m/>
    <s v="Pune"/>
    <m/>
    <m/>
    <m/>
    <n v="177"/>
    <m/>
    <m/>
    <m/>
    <m/>
    <m/>
    <m/>
    <m/>
    <s v="PAID_SOCIAL"/>
    <m/>
    <m/>
    <m/>
    <s v="Others"/>
    <m/>
    <m/>
    <m/>
    <m/>
    <m/>
    <m/>
    <m/>
    <m/>
    <m/>
    <m/>
    <m/>
    <m/>
    <x v="3"/>
    <m/>
    <s v="user_A8KOTZADnUtEQOLt4nSLAmteNStuGh80js75RYjrXVt"/>
    <s v="Sarvesh Pawar"/>
    <s v="Snehal Mane"/>
    <m/>
    <s v="July; November"/>
    <s v="Gated Content"/>
    <m/>
    <m/>
    <s v="Downloaded the guide: Designing employee healthcare plan"/>
    <m/>
    <m/>
    <m/>
    <s v="2021-11-08 19:23:40.113000+00:00"/>
    <s v="2022-10-20 13:09:28.121000+00:00"/>
    <s v="GMC"/>
  </r>
  <r>
    <s v="Omkar Ghate"/>
    <n v="100000"/>
    <s v="INR"/>
    <n v="0"/>
    <s v="9/30/22"/>
    <s v="Sales"/>
    <s v="stat_kcR4fZg7TU7jjk1jAVua3qGLRS4J5uFayEjK5j02wtv"/>
    <s v="Unqualified"/>
    <n v="0"/>
    <s v="OpportunityStatusType.Lost"/>
    <m/>
    <m/>
    <m/>
    <s v="lead_rWJ7roWt44dRQRUwG0E4XFSGW7ot6nd18e0R3eX5at8"/>
    <s v="Wizard Engineering"/>
    <s v="Omkar Ghate"/>
    <s v="user_9SBRjyF0n4iWuhUdqRyQkFhl2J4uyNKhFWvvJEvunX8"/>
    <s v="Omkar Ghate"/>
    <s v="2021-12-03 11:14:12.094000+00:00"/>
    <s v="2022-07-15 12:22:40.259000+00:00"/>
    <m/>
    <m/>
    <m/>
    <s v="2021-12-01 06:11:40+00:00"/>
    <m/>
    <n v="15"/>
    <m/>
    <m/>
    <m/>
    <m/>
    <m/>
    <m/>
    <m/>
    <m/>
    <m/>
    <m/>
    <m/>
    <s v="Manufacturing"/>
    <m/>
    <m/>
    <m/>
    <m/>
    <m/>
    <m/>
    <m/>
    <m/>
    <m/>
    <m/>
    <m/>
    <m/>
    <x v="3"/>
    <m/>
    <s v="user_9SBRjyF0n4iWuhUdqRyQkFhl2J4uyNKhFWvvJEvunX8"/>
    <s v="Omkar Ghate"/>
    <m/>
    <m/>
    <m/>
    <s v="Inbound"/>
    <s v="Inbound via website"/>
    <m/>
    <s v="Employee Count 15"/>
    <m/>
    <m/>
    <m/>
    <s v="2021-12-01 06:14:48.412000+00:00"/>
    <s v="2022-07-15 12:22:40.289000+00:00"/>
    <m/>
  </r>
  <r>
    <s v="Omkar Ghate"/>
    <n v="110000"/>
    <s v="INR"/>
    <n v="100"/>
    <s v="7/15/22"/>
    <s v="Sales"/>
    <s v="stat_OZRiD1474QRJIpvnjHCZfiIvKcVD6mIKSSTzg8SwDVx"/>
    <s v="Won- Payment Completed"/>
    <n v="1"/>
    <s v="OpportunityStatusType.Won"/>
    <m/>
    <m/>
    <s v="GMC"/>
    <s v="lead_qiwVIlpOr9BavBk0TUeqgra6WdMSeDYiHcWM6gLTffu"/>
    <s v="ScaleReal Technologies Pvt. Ltd."/>
    <s v="Bharti Bankey"/>
    <s v="user_9SBRjyF0n4iWuhUdqRyQkFhl2J4uyNKhFWvvJEvunX8"/>
    <s v="Omkar Ghate"/>
    <s v="2022-06-16 12:59:57.594000+00:00"/>
    <s v="2022-07-15 13:19:04.481000+00:00"/>
    <m/>
    <s v="Pune"/>
    <m/>
    <m/>
    <m/>
    <n v="24"/>
    <m/>
    <m/>
    <m/>
    <m/>
    <m/>
    <m/>
    <m/>
    <m/>
    <m/>
    <m/>
    <m/>
    <s v="IT Services &amp; IT Consulting"/>
    <m/>
    <m/>
    <m/>
    <m/>
    <m/>
    <m/>
    <m/>
    <m/>
    <m/>
    <m/>
    <m/>
    <m/>
    <x v="11"/>
    <m/>
    <s v="user_encRk5bIEFN6ZA11h4WH2AdZTiZpogLSlMIaj0E30SZ"/>
    <s v="Daya Gowda"/>
    <s v="Siddharth Angolkar"/>
    <m/>
    <m/>
    <s v="Cold Call"/>
    <s v="Medly referal"/>
    <m/>
    <s v="Pune Strategy"/>
    <m/>
    <m/>
    <m/>
    <s v="2022-06-16 12:50:08.303000+00:00"/>
    <s v="2022-10-04 09:42:20.688000+00:00"/>
    <m/>
  </r>
  <r>
    <s v="Moziez Chamadia"/>
    <n v="3010000"/>
    <s v="INR"/>
    <n v="0"/>
    <s v="7/15/22"/>
    <s v="Sales"/>
    <s v="stat_1hn9nRJaLbI53NxPuSQgo90kRpbpKsFlwN4oEGNUTdO"/>
    <s v="Lost"/>
    <n v="0"/>
    <s v="OpportunityStatusType.Lost"/>
    <s v="cont_ClSryq3B8ErxzhGBo7HMrfx94U5zJO9OU8QTDK9ADfk"/>
    <s v="Denish Dodhiyawala"/>
    <s v="GMC"/>
    <s v="lead_9o5IJ1fJLLmnGCy17llx01ts8ELS2VltaodnJLRlUTk"/>
    <s v="AETHER INDUSTRIES LIMITED"/>
    <s v="Shreenath Bhat"/>
    <s v="user_jbppzD9HyqqioXDaUzrIJfkBW97sQdk5kSNPsBKGx0r"/>
    <s v="Pranaav Marathe"/>
    <s v="2022-05-19 11:32:23.238000+00:00"/>
    <s v="2022-07-15 12:05:29.912000+00:00"/>
    <m/>
    <s v="Surat"/>
    <m/>
    <m/>
    <m/>
    <n v="138"/>
    <m/>
    <m/>
    <m/>
    <m/>
    <m/>
    <m/>
    <m/>
    <m/>
    <m/>
    <m/>
    <m/>
    <s v="Manufacturing"/>
    <m/>
    <m/>
    <m/>
    <m/>
    <m/>
    <m/>
    <m/>
    <m/>
    <m/>
    <m/>
    <m/>
    <m/>
    <x v="13"/>
    <m/>
    <s v="user_vMd4rmcrSbjykdyL2J7rrYn84SWdcNc5FKligrmItPw"/>
    <s v="Shreenath Bhat"/>
    <m/>
    <m/>
    <s v="July"/>
    <s v="Cold Call"/>
    <m/>
    <m/>
    <m/>
    <m/>
    <m/>
    <m/>
    <s v="2022-04-25 19:08:47.730000+00:00"/>
    <s v="2022-09-08 07:51:59.567000+00:00"/>
    <s v="GPA"/>
  </r>
  <r>
    <s v="Prasoon Mishra"/>
    <n v="2000000"/>
    <s v="INR"/>
    <n v="0"/>
    <s v="7/15/22"/>
    <s v="Sales"/>
    <s v="stat_kcR4fZg7TU7jjk1jAVua3qGLRS4J5uFayEjK5j02wtv"/>
    <s v="Unqualified"/>
    <n v="0"/>
    <s v="OpportunityStatusType.Lost"/>
    <s v="cont_um9azMBrzjltteJEOXsBPlkgqc03MPEqrwF33MlvvIZ"/>
    <s v="Sweety Patyal"/>
    <s v="GMC Renewal (renewal date tentative)"/>
    <s v="lead_rrQ95p4RWkGcMUAlcnLE5sqvdfUxBj9WIWwSEoCG8rM"/>
    <s v="CRG SOLUTIONS (INDIA)"/>
    <s v="Trupti Suryavanshi"/>
    <s v="user_RYbBTp8BVWNa7ppiOz6QVJMGK0exHsFmc5uCLn34ODZ"/>
    <s v="Prasoon Mishra"/>
    <s v="2022-06-03 05:55:31.749000+00:00"/>
    <s v="2022-07-15 12:13:08.939000+00:00"/>
    <m/>
    <s v="Pune"/>
    <m/>
    <m/>
    <m/>
    <n v="200"/>
    <m/>
    <m/>
    <m/>
    <m/>
    <m/>
    <m/>
    <m/>
    <m/>
    <m/>
    <m/>
    <m/>
    <s v="Professional Services"/>
    <m/>
    <m/>
    <m/>
    <m/>
    <m/>
    <m/>
    <m/>
    <m/>
    <m/>
    <m/>
    <m/>
    <m/>
    <x v="3"/>
    <m/>
    <s v="user_L8E6IFhq6UCzKLHa45LUUTZCznDuyDwFrGaEp9DXiUM"/>
    <s v="Trupti Suryavanshi"/>
    <m/>
    <m/>
    <s v="July"/>
    <s v="Cold Call"/>
    <m/>
    <m/>
    <m/>
    <m/>
    <m/>
    <m/>
    <s v="2020-12-16 07:29:00.591000+00:00"/>
    <s v="2022-08-19 08:29:53.528000+00:00"/>
    <s v="GMC"/>
  </r>
  <r>
    <s v="Tejas Kulkarni"/>
    <n v="180000"/>
    <s v="INR"/>
    <n v="50"/>
    <s v="9/15/22"/>
    <s v="Sales"/>
    <s v="stat_kLhaUSYbyIgQOHjvcKAHYNQn1lIjd0wTZfiU50Lt3mL"/>
    <s v="Demo Completed"/>
    <n v="0"/>
    <s v="OpportunityStatusType.Active"/>
    <s v="cont_Fy8rvIsvB7vckwMkjof9WzpAoKFZmfa1IPVmM6sxRgb"/>
    <s v="Amruta"/>
    <m/>
    <s v="lead_XwM1KIRyNSojI4dVIH51G1YavCnyn8mendtt9amEkQn"/>
    <s v="Consumer Sketch"/>
    <s v="Nikhil Ahuja"/>
    <s v="user_kbtBHYtBjVDNyI72HTF6C1SCvC7yVBiA6OrBOy3t96U"/>
    <s v="Tejas Kulkarni"/>
    <s v="2022-07-11 12:10:40.420000+00:00"/>
    <s v="2022-07-15 11:13:00.850000+00:00"/>
    <m/>
    <s v="Other Gujarat"/>
    <m/>
    <m/>
    <m/>
    <n v="60"/>
    <m/>
    <m/>
    <m/>
    <m/>
    <m/>
    <m/>
    <m/>
    <m/>
    <m/>
    <m/>
    <m/>
    <s v="Consumer Goods &amp; Electronics"/>
    <m/>
    <m/>
    <m/>
    <m/>
    <m/>
    <m/>
    <m/>
    <m/>
    <m/>
    <m/>
    <m/>
    <m/>
    <x v="3"/>
    <m/>
    <s v="user_bdUPAGjcS7p6513So3N4g3aWNS5HuBuVJi7bvCPAsLt"/>
    <s v="Mayur Gadiyar"/>
    <m/>
    <m/>
    <s v="September"/>
    <s v="Gated Content"/>
    <m/>
    <m/>
    <s v="Employee engagement handbook"/>
    <m/>
    <m/>
    <m/>
    <s v="2022-04-27 11:30:51.959000+00:00"/>
    <s v="2022-09-19 03:15:17.109000+00:00"/>
    <s v="GMC"/>
  </r>
  <r>
    <s v="Sonal Paithankar"/>
    <n v="250000"/>
    <s v="INR"/>
    <n v="0"/>
    <s v="7/31/22"/>
    <s v="Sales"/>
    <s v="stat_kcR4fZg7TU7jjk1jAVua3qGLRS4J5uFayEjK5j02wtv"/>
    <s v="Unqualified"/>
    <n v="0"/>
    <s v="OpportunityStatusType.Lost"/>
    <m/>
    <m/>
    <m/>
    <s v="lead_D2GoocT3oAbP8i94epAJ2zXaRA7A0mssVMGsGaGJzwB"/>
    <s v="Titan"/>
    <s v="Namrata Aurora"/>
    <s v="user_Iwn6da5WKkZqwUySK0oUuCb72pFP5WEm4zAb92ijqFe"/>
    <s v="Sonal Paithankar"/>
    <s v="2022-05-30 09:18:47.705000+00:00"/>
    <s v="2022-07-15 07:38:22.019000+00:00"/>
    <m/>
    <m/>
    <m/>
    <s v="2021-01-16 12:58:41+00:00"/>
    <m/>
    <n v="8000"/>
    <m/>
    <m/>
    <m/>
    <m/>
    <m/>
    <m/>
    <m/>
    <m/>
    <m/>
    <m/>
    <m/>
    <m/>
    <m/>
    <m/>
    <m/>
    <m/>
    <m/>
    <m/>
    <m/>
    <m/>
    <m/>
    <m/>
    <m/>
    <m/>
    <x v="3"/>
    <m/>
    <s v="user_228eUmsdKIb9OItgmiDq1zD4aPZ1eqiapbaLAGeBf8g"/>
    <s v="Bhairavi Jog"/>
    <m/>
    <m/>
    <s v="August"/>
    <s v="Inbound"/>
    <s v="Inbound via website"/>
    <m/>
    <m/>
    <m/>
    <m/>
    <m/>
    <s v="2021-01-16 13:01:24.253000+00:00"/>
    <s v="2022-10-20 10:20:07.269000+00:00"/>
    <s v="GPA"/>
  </r>
  <r>
    <s v="Sonal Paithankar"/>
    <n v="1000000"/>
    <s v="INR"/>
    <n v="0"/>
    <s v="7/31/22"/>
    <s v="Sales"/>
    <s v="stat_kcR4fZg7TU7jjk1jAVua3qGLRS4J5uFayEjK5j02wtv"/>
    <s v="Unqualified"/>
    <n v="0"/>
    <s v="OpportunityStatusType.Lost"/>
    <m/>
    <m/>
    <m/>
    <s v="lead_D2GoocT3oAbP8i94epAJ2zXaRA7A0mssVMGsGaGJzwB"/>
    <s v="Titan"/>
    <s v="Namrata Aurora"/>
    <s v="user_Iwn6da5WKkZqwUySK0oUuCb72pFP5WEm4zAb92ijqFe"/>
    <s v="Sonal Paithankar"/>
    <s v="2022-05-30 09:19:16.159000+00:00"/>
    <s v="2022-07-15 07:38:28.208000+00:00"/>
    <m/>
    <m/>
    <m/>
    <s v="2021-01-16 12:58:41+00:00"/>
    <m/>
    <n v="8000"/>
    <m/>
    <m/>
    <m/>
    <m/>
    <m/>
    <m/>
    <m/>
    <m/>
    <m/>
    <m/>
    <m/>
    <m/>
    <m/>
    <m/>
    <m/>
    <m/>
    <m/>
    <m/>
    <m/>
    <m/>
    <m/>
    <m/>
    <m/>
    <m/>
    <x v="3"/>
    <m/>
    <s v="user_228eUmsdKIb9OItgmiDq1zD4aPZ1eqiapbaLAGeBf8g"/>
    <s v="Bhairavi Jog"/>
    <m/>
    <m/>
    <s v="August"/>
    <s v="Inbound"/>
    <s v="Inbound via website"/>
    <m/>
    <m/>
    <m/>
    <m/>
    <m/>
    <s v="2021-01-16 13:01:24.253000+00:00"/>
    <s v="2022-10-20 10:20:07.269000+00:00"/>
    <s v="GTL"/>
  </r>
  <r>
    <s v="Sonal Paithankar"/>
    <n v="2500000"/>
    <s v="INR"/>
    <n v="0"/>
    <s v="7/31/22"/>
    <s v="Sales"/>
    <s v="stat_kcR4fZg7TU7jjk1jAVua3qGLRS4J5uFayEjK5j02wtv"/>
    <s v="Unqualified"/>
    <n v="0"/>
    <s v="OpportunityStatusType.Lost"/>
    <m/>
    <m/>
    <m/>
    <s v="lead_D2GoocT3oAbP8i94epAJ2zXaRA7A0mssVMGsGaGJzwB"/>
    <s v="Titan"/>
    <s v="Namrata Aurora"/>
    <s v="user_Iwn6da5WKkZqwUySK0oUuCb72pFP5WEm4zAb92ijqFe"/>
    <s v="Sonal Paithankar"/>
    <s v="2022-05-30 09:17:53.358000+00:00"/>
    <s v="2022-07-15 07:38:15.449000+00:00"/>
    <m/>
    <m/>
    <m/>
    <s v="2021-01-16 12:58:41+00:00"/>
    <m/>
    <n v="8000"/>
    <m/>
    <m/>
    <m/>
    <m/>
    <m/>
    <m/>
    <m/>
    <m/>
    <m/>
    <m/>
    <m/>
    <m/>
    <m/>
    <m/>
    <m/>
    <m/>
    <m/>
    <m/>
    <m/>
    <m/>
    <m/>
    <m/>
    <m/>
    <m/>
    <x v="3"/>
    <m/>
    <s v="user_228eUmsdKIb9OItgmiDq1zD4aPZ1eqiapbaLAGeBf8g"/>
    <s v="Bhairavi Jog"/>
    <m/>
    <m/>
    <s v="August"/>
    <s v="Inbound"/>
    <s v="Inbound via website"/>
    <m/>
    <m/>
    <m/>
    <m/>
    <m/>
    <s v="2021-01-16 13:01:24.253000+00:00"/>
    <s v="2022-10-20 10:20:07.269000+00:00"/>
    <s v="GMC"/>
  </r>
  <r>
    <s v="Vikas Gupta"/>
    <n v="5000000"/>
    <s v="INR"/>
    <n v="0"/>
    <d v="2022-01-08T00:00:00"/>
    <s v="Sales"/>
    <s v="stat_kcR4fZg7TU7jjk1jAVua3qGLRS4J5uFayEjK5j02wtv"/>
    <s v="Unqualified"/>
    <n v="0"/>
    <s v="OpportunityStatusType.Lost"/>
    <m/>
    <m/>
    <s v="The client has a very strong relationship with Oriental Insurance and Marsh Broker. They'll not change."/>
    <s v="lead_f3wZG2w0IUwLX7DfOdqGv9bigVMFLFY0S7rFq9QtpdZ"/>
    <s v="DMART"/>
    <s v="Namrata Aurora"/>
    <s v="user_lccnw70UrYzjPcbxrA5N9qp8LF1vx6aP08yPEdeU06P"/>
    <s v="Vikas Gupta"/>
    <s v="2022-06-23 12:07:06.155000+00:00"/>
    <s v="2022-07-14 15:45:25.122000+00:00"/>
    <m/>
    <s v="Mumbai"/>
    <m/>
    <s v="2020-08-14 08:05:11+00:00"/>
    <m/>
    <n v="124"/>
    <m/>
    <m/>
    <m/>
    <m/>
    <m/>
    <m/>
    <m/>
    <m/>
    <m/>
    <m/>
    <m/>
    <s v="Retail"/>
    <m/>
    <m/>
    <m/>
    <m/>
    <m/>
    <m/>
    <m/>
    <m/>
    <m/>
    <m/>
    <m/>
    <m/>
    <x v="34"/>
    <m/>
    <s v="user_IpBH4s1Av5OVFfQQ3nW0qPDDjwLT9uRfx1sVhml8UQA"/>
    <s v="Namrata Aurora"/>
    <m/>
    <m/>
    <s v="August; June"/>
    <s v="Cold Call"/>
    <s v="Naukri.com"/>
    <m/>
    <m/>
    <m/>
    <m/>
    <m/>
    <s v="2020-12-06 09:46:27.857000+00:00"/>
    <s v="2022-10-19 01:45:12.975000+00:00"/>
    <m/>
  </r>
  <r>
    <s v="Vikas Gupta"/>
    <n v="500000"/>
    <s v="INR"/>
    <n v="0"/>
    <d v="2022-01-08T00:00:00"/>
    <s v="Sales"/>
    <s v="stat_kcR4fZg7TU7jjk1jAVua3qGLRS4J5uFayEjK5j02wtv"/>
    <s v="Unqualified"/>
    <n v="0"/>
    <s v="OpportunityStatusType.Lost"/>
    <m/>
    <m/>
    <m/>
    <s v="lead_f3wZG2w0IUwLX7DfOdqGv9bigVMFLFY0S7rFq9QtpdZ"/>
    <s v="DMART"/>
    <s v="Namrata Aurora"/>
    <s v="user_lccnw70UrYzjPcbxrA5N9qp8LF1vx6aP08yPEdeU06P"/>
    <s v="Vikas Gupta"/>
    <s v="2022-06-23 12:07:23.825000+00:00"/>
    <s v="2022-07-14 15:44:15.626000+00:00"/>
    <m/>
    <s v="Mumbai"/>
    <m/>
    <s v="2020-08-14 08:05:11+00:00"/>
    <m/>
    <n v="124"/>
    <m/>
    <m/>
    <m/>
    <m/>
    <m/>
    <m/>
    <m/>
    <m/>
    <m/>
    <m/>
    <m/>
    <s v="Retail"/>
    <m/>
    <m/>
    <m/>
    <m/>
    <m/>
    <m/>
    <m/>
    <m/>
    <m/>
    <m/>
    <m/>
    <m/>
    <x v="34"/>
    <m/>
    <s v="user_IpBH4s1Av5OVFfQQ3nW0qPDDjwLT9uRfx1sVhml8UQA"/>
    <s v="Namrata Aurora"/>
    <m/>
    <m/>
    <s v="August; June"/>
    <s v="Cold Call"/>
    <s v="Naukri.com"/>
    <m/>
    <m/>
    <m/>
    <m/>
    <m/>
    <s v="2020-12-06 09:46:27.857000+00:00"/>
    <s v="2022-10-19 01:45:12.975000+00:00"/>
    <s v="GPA"/>
  </r>
  <r>
    <s v="Vrushali Kummar"/>
    <n v="47458"/>
    <s v="INR"/>
    <n v="100"/>
    <s v="7/15/22"/>
    <s v="Sales"/>
    <s v="stat_OZRiD1474QRJIpvnjHCZfiIvKcVD6mIKSSTzg8SwDVx"/>
    <s v="Won- Payment Completed"/>
    <n v="1"/>
    <s v="OpportunityStatusType.Won"/>
    <m/>
    <m/>
    <s v="WC"/>
    <s v="lead_ZjNd5u0WEX8cJrsxDGSH4cLWcX7bWx2FtoP0UzUu6Kg"/>
    <s v="Credence Global Solutions"/>
    <s v="Vrushali Kummar"/>
    <s v="user_TZzywQwym26DjuswO479pxRhNKX152z8X1haCx2vcst"/>
    <s v="Vrushali Kummar"/>
    <s v="2022-07-07 10:47:29.025000+00:00"/>
    <s v="2022-07-15 03:23:17.235000+00:00"/>
    <m/>
    <s v="Pune"/>
    <m/>
    <s v="2020-08-26 02:51:21+00:00"/>
    <m/>
    <n v="816"/>
    <m/>
    <m/>
    <m/>
    <m/>
    <m/>
    <m/>
    <m/>
    <m/>
    <m/>
    <m/>
    <m/>
    <s v="Banking &amp; Finance"/>
    <m/>
    <m/>
    <m/>
    <m/>
    <m/>
    <m/>
    <m/>
    <m/>
    <m/>
    <m/>
    <m/>
    <m/>
    <x v="14"/>
    <m/>
    <s v="user_sREdxbAJihL2Zbgic7tyQ6Rc4Mny7HnD1RNGhA9DDYh"/>
    <s v="Prajakta Sahastrabudhe"/>
    <s v="Anjali Nishu"/>
    <m/>
    <s v="February; September"/>
    <s v="Cold Call"/>
    <s v="Naukri.com"/>
    <m/>
    <m/>
    <m/>
    <m/>
    <m/>
    <s v="2020-12-06 09:46:28.551000+00:00"/>
    <s v="2022-10-13 07:38:38.832000+00:00"/>
    <s v="WC"/>
  </r>
  <r>
    <s v="Sonal Paithankar"/>
    <n v="3000000"/>
    <s v="INR"/>
    <n v="0"/>
    <d v="2022-08-08T00:00:00"/>
    <s v="Sales"/>
    <s v="stat_kcR4fZg7TU7jjk1jAVua3qGLRS4J5uFayEjK5j02wtv"/>
    <s v="Unqualified"/>
    <n v="0"/>
    <s v="OpportunityStatusType.Lost"/>
    <m/>
    <m/>
    <s v="GTL"/>
    <s v="lead_lNOgyYFu9gdmG32yCirgyQi2QXBsFhfVIKrlSD1OTMU"/>
    <s v="Trianz"/>
    <s v="Aditya Binani"/>
    <s v="user_Iwn6da5WKkZqwUySK0oUuCb72pFP5WEm4zAb92ijqFe"/>
    <s v="Sonal Paithankar"/>
    <s v="2022-06-06 10:42:19.059000+00:00"/>
    <s v="2022-07-14 10:37:23.587000+00:00"/>
    <m/>
    <s v="Bangalore"/>
    <m/>
    <m/>
    <m/>
    <n v="1539"/>
    <m/>
    <m/>
    <m/>
    <m/>
    <m/>
    <m/>
    <m/>
    <m/>
    <m/>
    <m/>
    <m/>
    <s v="Professional Services"/>
    <m/>
    <m/>
    <m/>
    <m/>
    <m/>
    <m/>
    <m/>
    <m/>
    <m/>
    <m/>
    <m/>
    <m/>
    <x v="3"/>
    <m/>
    <s v="user_g5Yw4Z4XnIbmcGhJO80vdtFdd5ElcDlgYO3q8l82ODn"/>
    <s v="Aditya Binani"/>
    <m/>
    <m/>
    <s v="August; July"/>
    <s v="Cold Call"/>
    <m/>
    <m/>
    <m/>
    <m/>
    <m/>
    <m/>
    <s v="2022-01-31 05:10:30.408000+00:00"/>
    <s v="2022-10-20 10:16:19.828000+00:00"/>
    <m/>
  </r>
  <r>
    <s v="Sonal Paithankar"/>
    <n v="5000000"/>
    <s v="INR"/>
    <n v="0"/>
    <d v="2022-07-08T00:00:00"/>
    <s v="Sales"/>
    <s v="stat_kcR4fZg7TU7jjk1jAVua3qGLRS4J5uFayEjK5j02wtv"/>
    <s v="Unqualified"/>
    <n v="0"/>
    <s v="OpportunityStatusType.Lost"/>
    <m/>
    <m/>
    <s v="Parental"/>
    <s v="lead_lNOgyYFu9gdmG32yCirgyQi2QXBsFhfVIKrlSD1OTMU"/>
    <s v="Trianz"/>
    <s v="Aditya Binani"/>
    <s v="user_Iwn6da5WKkZqwUySK0oUuCb72pFP5WEm4zAb92ijqFe"/>
    <s v="Sonal Paithankar"/>
    <s v="2022-06-06 10:43:19.445000+00:00"/>
    <s v="2022-07-14 10:33:00.628000+00:00"/>
    <m/>
    <s v="Bangalore"/>
    <m/>
    <m/>
    <m/>
    <n v="1539"/>
    <m/>
    <m/>
    <m/>
    <m/>
    <m/>
    <m/>
    <m/>
    <m/>
    <m/>
    <m/>
    <m/>
    <s v="Professional Services"/>
    <m/>
    <m/>
    <m/>
    <m/>
    <m/>
    <m/>
    <m/>
    <m/>
    <m/>
    <m/>
    <m/>
    <m/>
    <x v="3"/>
    <m/>
    <s v="user_g5Yw4Z4XnIbmcGhJO80vdtFdd5ElcDlgYO3q8l82ODn"/>
    <s v="Aditya Binani"/>
    <m/>
    <m/>
    <s v="August; July"/>
    <s v="Cold Call"/>
    <m/>
    <m/>
    <m/>
    <m/>
    <m/>
    <m/>
    <s v="2022-01-31 05:10:30.408000+00:00"/>
    <s v="2022-10-20 10:16:19.828000+00:00"/>
    <m/>
  </r>
  <r>
    <s v="Kashif Ahmad"/>
    <n v="5000"/>
    <s v="INR"/>
    <n v="0"/>
    <s v="7/30/22"/>
    <s v="Sales"/>
    <s v="stat_kcR4fZg7TU7jjk1jAVua3qGLRS4J5uFayEjK5j02wtv"/>
    <s v="Unqualified"/>
    <n v="0"/>
    <s v="OpportunityStatusType.Lost"/>
    <s v="cont_kK6EZgM4pCRjhGIKwUsf9ye5vuobl8GJUwWnYXaCmiy"/>
    <s v="Sneha Pawar"/>
    <s v="Motor Insurance"/>
    <s v="lead_A9eTFOvFnfZkb7knzhYNiBZFuIanByfo5qt3yXmz4em"/>
    <s v="M/S MACK VALVES INDIA PRIVATE LIMITED"/>
    <s v="Trupti Suryavanshi"/>
    <s v="user_LKRhV6rhcBe0uL8u70UUGeDjbMupuho4TaiAOCbT7HT"/>
    <s v="Kashif Ahmad"/>
    <s v="2022-07-14 09:46:28.644000+00:00"/>
    <s v="2022-07-14 13:06:44.203000+00:00"/>
    <m/>
    <s v="Pune"/>
    <m/>
    <m/>
    <m/>
    <n v="35"/>
    <m/>
    <m/>
    <m/>
    <m/>
    <m/>
    <m/>
    <m/>
    <m/>
    <m/>
    <m/>
    <m/>
    <m/>
    <m/>
    <m/>
    <m/>
    <m/>
    <m/>
    <m/>
    <m/>
    <m/>
    <m/>
    <m/>
    <m/>
    <m/>
    <x v="3"/>
    <m/>
    <s v="user_L8E6IFhq6UCzKLHa45LUUTZCznDuyDwFrGaEp9DXiUM"/>
    <s v="Trupti Suryavanshi"/>
    <m/>
    <m/>
    <s v="September"/>
    <s v="Cold Call"/>
    <m/>
    <m/>
    <m/>
    <m/>
    <m/>
    <m/>
    <s v="2021-08-19 06:19:10.076000+00:00"/>
    <s v="2022-09-26 09:00:14.182000+00:00"/>
    <s v="NON EB"/>
  </r>
  <r>
    <s v="Navin Panjwani"/>
    <n v="780000"/>
    <s v="INR"/>
    <n v="0"/>
    <s v="7/15/22"/>
    <s v="Sales"/>
    <s v="stat_1hn9nRJaLbI53NxPuSQgo90kRpbpKsFlwN4oEGNUTdO"/>
    <s v="Lost"/>
    <n v="0"/>
    <s v="OpportunityStatusType.Lost"/>
    <s v="cont_sFj9HmiWvzJGq3tU3BdtquMWuzyZjJU4tRYoXS22ofJ"/>
    <s v="Priya Neekhra"/>
    <s v="Sometime in July-Got to find out exact date and currently with SecureNow"/>
    <s v="lead_5GzCehZ1bcOHs5siHFvuookPsxkar8P8jpds8MJjfu3"/>
    <s v="AUS-Aarav Unmanned Systems ( Renewal )"/>
    <s v="Tulika Chakra"/>
    <s v="user_sD3YjSs92XKUfD0OPHeo886g6tW6aCM0iUhX5VVUuJi"/>
    <s v="Navin Panjwani"/>
    <s v="2022-05-20 07:09:08.629000+00:00"/>
    <s v="2022-07-14 08:01:14.382000+00:00"/>
    <m/>
    <s v="Bangalore"/>
    <m/>
    <m/>
    <m/>
    <n v="157"/>
    <m/>
    <m/>
    <m/>
    <m/>
    <m/>
    <m/>
    <m/>
    <m/>
    <m/>
    <m/>
    <m/>
    <s v="Professional Services"/>
    <s v="Care &amp; Tata AIG"/>
    <m/>
    <m/>
    <m/>
    <m/>
    <m/>
    <m/>
    <m/>
    <m/>
    <m/>
    <m/>
    <m/>
    <x v="3"/>
    <m/>
    <s v="user_IpBH4s1Av5OVFfQQ3nW0qPDDjwLT9uRfx1sVhml8UQA"/>
    <s v="Namrata Aurora"/>
    <s v="Komal Chougale"/>
    <m/>
    <s v="July"/>
    <s v="Gated Content"/>
    <m/>
    <m/>
    <s v="Employee Engagement Handbook"/>
    <m/>
    <m/>
    <m/>
    <s v="2022-05-09 07:21:49.099000+00:00"/>
    <s v="2022-07-28 10:46:41.459000+00:00"/>
    <s v="GMC"/>
  </r>
  <r>
    <s v="Vrushali Kummar"/>
    <n v="6300000"/>
    <s v="INR"/>
    <n v="0"/>
    <s v="7/13/22"/>
    <s v="Sales"/>
    <s v="stat_1hn9nRJaLbI53NxPuSQgo90kRpbpKsFlwN4oEGNUTdO"/>
    <s v="Lost"/>
    <n v="0"/>
    <s v="OpportunityStatusType.Lost"/>
    <m/>
    <m/>
    <s v="GMC (1+3)- Renewal- 850 employees"/>
    <s v="lead_7MXK1zew8KC0YGJqRYgayP2cslhR3X8RG7rIwHnon9d"/>
    <s v="Madison World"/>
    <s v="Bhairavi Jog"/>
    <s v="user_TZzywQwym26DjuswO479pxRhNKX152z8X1haCx2vcst"/>
    <s v="Vrushali Kummar"/>
    <s v="2022-04-28 12:38:40.142000+00:00"/>
    <s v="2022-07-14 05:40:41.310000+00:00"/>
    <m/>
    <s v="Mumbai"/>
    <m/>
    <m/>
    <m/>
    <n v="850"/>
    <m/>
    <m/>
    <m/>
    <m/>
    <m/>
    <m/>
    <m/>
    <m/>
    <m/>
    <m/>
    <m/>
    <s v="Digital Marketing &amp; Advertising"/>
    <m/>
    <m/>
    <m/>
    <m/>
    <m/>
    <m/>
    <m/>
    <m/>
    <m/>
    <m/>
    <m/>
    <m/>
    <x v="3"/>
    <m/>
    <s v="user_228eUmsdKIb9OItgmiDq1zD4aPZ1eqiapbaLAGeBf8g"/>
    <s v="Bhairavi Jog"/>
    <m/>
    <m/>
    <s v="July"/>
    <s v="Cold Call"/>
    <s v="Lusha"/>
    <m/>
    <m/>
    <m/>
    <m/>
    <m/>
    <s v="2021-11-17 01:30:31.988000+00:00"/>
    <s v="2022-10-13 07:36:52.559000+00:00"/>
    <s v="GMC"/>
  </r>
  <r>
    <s v="siddharth tongay"/>
    <n v="600000"/>
    <s v="INR"/>
    <n v="0"/>
    <d v="2022-01-07T00:00:00"/>
    <s v="Sales"/>
    <s v="stat_kcR4fZg7TU7jjk1jAVua3qGLRS4J5uFayEjK5j02wtv"/>
    <s v="Unqualified"/>
    <n v="0"/>
    <s v="OpportunityStatusType.Lost"/>
    <s v="cont_owzRPLZ0Ul6t6EyVUeSpdylispXIha4NqYBkrQaWLxJ"/>
    <s v="Nitya Vishwakarma"/>
    <m/>
    <s v="lead_F0zNTTAZbLNGNrlU6v9O3JYaqclWM7z2uTAFZx2IQhm"/>
    <s v="QSEAP"/>
    <s v="Prateek Wadhwa"/>
    <s v="user_hNAUXSINlo7GUxmDXzerfGAZIUUHKfva47TB2ckZABz"/>
    <s v="siddharth tongay"/>
    <s v="2022-04-19 06:05:57.149000+00:00"/>
    <s v="2022-07-14 05:52:18.006000+00:00"/>
    <m/>
    <s v="Mumbai"/>
    <m/>
    <m/>
    <m/>
    <n v="200"/>
    <m/>
    <m/>
    <m/>
    <m/>
    <m/>
    <m/>
    <m/>
    <m/>
    <m/>
    <m/>
    <m/>
    <m/>
    <m/>
    <m/>
    <m/>
    <m/>
    <m/>
    <m/>
    <m/>
    <m/>
    <m/>
    <m/>
    <m/>
    <m/>
    <x v="3"/>
    <m/>
    <s v="user_FdWFezbLzkYQcGsBUsjZO25nr2poK2nRbqV47Rs5Kfm"/>
    <s v="Prateek Wadhwa"/>
    <m/>
    <m/>
    <s v="September"/>
    <s v="Gated Content"/>
    <m/>
    <m/>
    <s v="Employee Wellness Handbook"/>
    <m/>
    <m/>
    <m/>
    <s v="2022-03-18 12:36:33.028000+00:00"/>
    <s v="2022-08-01 06:50:51.849000+00:00"/>
    <s v="GMC"/>
  </r>
  <r>
    <s v="Prateek Wadhwa"/>
    <n v="20000"/>
    <s v="INR"/>
    <n v="0"/>
    <s v="7/24/22"/>
    <s v="Sales"/>
    <s v="stat_kcR4fZg7TU7jjk1jAVua3qGLRS4J5uFayEjK5j02wtv"/>
    <s v="Unqualified"/>
    <n v="0"/>
    <s v="OpportunityStatusType.Lost"/>
    <s v="cont_cydpOXMz1435boncCVrUPLYuZlX4tKKgsZWV7YOitHd"/>
    <s v="Sunny Gurbani"/>
    <m/>
    <s v="lead_943veGFdOWRL2lfBJwkcUVCfLrTOr82JJV0qaU5cVFL"/>
    <s v="Marathwada Auto Components"/>
    <s v="Prateek Wadhwa"/>
    <s v="user_FdWFezbLzkYQcGsBUsjZO25nr2poK2nRbqV47Rs5Kfm"/>
    <s v="Prateek Wadhwa"/>
    <s v="2022-07-12 09:59:13.232000+00:00"/>
    <s v="2022-07-14 04:45:00.006000+00:00"/>
    <m/>
    <s v="Aurangabad"/>
    <m/>
    <m/>
    <m/>
    <n v="500"/>
    <m/>
    <m/>
    <m/>
    <m/>
    <m/>
    <m/>
    <m/>
    <m/>
    <m/>
    <m/>
    <m/>
    <s v="Automotive"/>
    <m/>
    <m/>
    <m/>
    <m/>
    <m/>
    <m/>
    <m/>
    <m/>
    <m/>
    <m/>
    <m/>
    <m/>
    <x v="9"/>
    <m/>
    <s v="user_FdWFezbLzkYQcGsBUsjZO25nr2poK2nRbqV47Rs5Kfm"/>
    <s v="Prateek Wadhwa"/>
    <m/>
    <m/>
    <s v="July"/>
    <s v="Cold Call"/>
    <s v="Lusha"/>
    <m/>
    <m/>
    <m/>
    <m/>
    <m/>
    <s v="2021-07-09 10:53:20.849000+00:00"/>
    <s v="2022-07-14 05:21:53.186000+00:00"/>
    <s v="WC"/>
  </r>
  <r>
    <s v="Prateek Wadhwa"/>
    <n v="5000"/>
    <s v="INR"/>
    <n v="0"/>
    <s v="7/24/22"/>
    <s v="Sales"/>
    <s v="stat_kcR4fZg7TU7jjk1jAVua3qGLRS4J5uFayEjK5j02wtv"/>
    <s v="Unqualified"/>
    <n v="0"/>
    <s v="OpportunityStatusType.Lost"/>
    <s v="cont_cydpOXMz1435boncCVrUPLYuZlX4tKKgsZWV7YOitHd"/>
    <s v="Sunny Gurbani"/>
    <s v="Sales Turnover Policy"/>
    <s v="lead_943veGFdOWRL2lfBJwkcUVCfLrTOr82JJV0qaU5cVFL"/>
    <s v="Marathwada Auto Components"/>
    <s v="Prateek Wadhwa"/>
    <s v="user_FdWFezbLzkYQcGsBUsjZO25nr2poK2nRbqV47Rs5Kfm"/>
    <s v="Prateek Wadhwa"/>
    <s v="2022-07-12 10:00:39.871000+00:00"/>
    <s v="2022-07-14 04:44:50.631000+00:00"/>
    <m/>
    <s v="Aurangabad"/>
    <m/>
    <m/>
    <m/>
    <n v="500"/>
    <m/>
    <m/>
    <m/>
    <m/>
    <m/>
    <m/>
    <m/>
    <m/>
    <m/>
    <m/>
    <m/>
    <s v="Automotive"/>
    <m/>
    <m/>
    <m/>
    <m/>
    <m/>
    <m/>
    <m/>
    <m/>
    <m/>
    <m/>
    <m/>
    <m/>
    <x v="9"/>
    <m/>
    <s v="user_FdWFezbLzkYQcGsBUsjZO25nr2poK2nRbqV47Rs5Kfm"/>
    <s v="Prateek Wadhwa"/>
    <m/>
    <m/>
    <s v="July"/>
    <s v="Cold Call"/>
    <s v="Lusha"/>
    <m/>
    <m/>
    <m/>
    <m/>
    <m/>
    <s v="2021-07-09 10:53:20.849000+00:00"/>
    <s v="2022-07-14 05:21:53.186000+00:00"/>
    <s v="NON EB"/>
  </r>
  <r>
    <s v="Naveen Kumar"/>
    <n v="840000"/>
    <s v="INR"/>
    <n v="0"/>
    <s v="7/31/22"/>
    <s v="Sales"/>
    <s v="stat_kcR4fZg7TU7jjk1jAVua3qGLRS4J5uFayEjK5j02wtv"/>
    <s v="Unqualified"/>
    <n v="0"/>
    <s v="OpportunityStatusType.Lost"/>
    <s v="cont_SZLyWofp69t59G6SO6ocs810o1blQeVZ6QXgoPouzx7"/>
    <s v="Pratibha Sharma"/>
    <s v="Fresh- They want general estimate"/>
    <s v="lead_ZxJVyEqeM0cR5Y7LSaE742QBzmm1uoMu9NBtylZbBG4"/>
    <s v="Pierian"/>
    <s v="Tulika Chakra"/>
    <s v="user_N52PP2uP2VZc2gm0nhh6CNFSif4n85g1cdxoNFd9ct0"/>
    <s v="Naveen Kumar"/>
    <s v="2022-06-29 06:17:47.495000+00:00"/>
    <s v="2022-07-14 05:23:10.429000+00:00"/>
    <m/>
    <m/>
    <m/>
    <m/>
    <m/>
    <n v="240"/>
    <m/>
    <m/>
    <m/>
    <m/>
    <m/>
    <m/>
    <m/>
    <m/>
    <m/>
    <m/>
    <m/>
    <m/>
    <m/>
    <m/>
    <m/>
    <m/>
    <m/>
    <m/>
    <m/>
    <m/>
    <m/>
    <m/>
    <m/>
    <m/>
    <x v="3"/>
    <m/>
    <s v="user_2jRs4eIjwv8MozxYA1DE9MMy0FWf2gMgweg2LiJNu64"/>
    <s v="Gauri Munge"/>
    <m/>
    <m/>
    <s v="March"/>
    <s v="Gated Content"/>
    <m/>
    <m/>
    <s v="Employee Engagement Handbook"/>
    <m/>
    <m/>
    <m/>
    <s v="2022-05-13 05:04:10.016000+00:00"/>
    <s v="2022-08-10 12:45:32.909000+00:00"/>
    <s v="GTL"/>
  </r>
  <r>
    <s v="Prateek Wadhwa"/>
    <n v="5000"/>
    <s v="INR"/>
    <n v="0"/>
    <s v="7/24/22"/>
    <s v="Sales"/>
    <s v="stat_kcR4fZg7TU7jjk1jAVua3qGLRS4J5uFayEjK5j02wtv"/>
    <s v="Unqualified"/>
    <n v="0"/>
    <s v="OpportunityStatusType.Lost"/>
    <s v="cont_cydpOXMz1435boncCVrUPLYuZlX4tKKgsZWV7YOitHd"/>
    <s v="Sunny Gurbani"/>
    <s v="Burglary"/>
    <s v="lead_943veGFdOWRL2lfBJwkcUVCfLrTOr82JJV0qaU5cVFL"/>
    <s v="Marathwada Auto Components"/>
    <s v="Prateek Wadhwa"/>
    <s v="user_FdWFezbLzkYQcGsBUsjZO25nr2poK2nRbqV47Rs5Kfm"/>
    <s v="Prateek Wadhwa"/>
    <s v="2022-07-12 10:00:04.150000+00:00"/>
    <s v="2022-07-14 04:44:42.495000+00:00"/>
    <m/>
    <s v="Aurangabad"/>
    <m/>
    <m/>
    <m/>
    <n v="500"/>
    <m/>
    <m/>
    <m/>
    <m/>
    <m/>
    <m/>
    <m/>
    <m/>
    <m/>
    <m/>
    <m/>
    <s v="Automotive"/>
    <m/>
    <m/>
    <m/>
    <m/>
    <m/>
    <m/>
    <m/>
    <m/>
    <m/>
    <m/>
    <m/>
    <m/>
    <x v="9"/>
    <m/>
    <s v="user_FdWFezbLzkYQcGsBUsjZO25nr2poK2nRbqV47Rs5Kfm"/>
    <s v="Prateek Wadhwa"/>
    <m/>
    <m/>
    <s v="July"/>
    <s v="Cold Call"/>
    <s v="Lusha"/>
    <m/>
    <m/>
    <m/>
    <m/>
    <m/>
    <s v="2021-07-09 10:53:20.849000+00:00"/>
    <s v="2022-07-14 05:21:53.186000+00:00"/>
    <s v="NON EB"/>
  </r>
  <r>
    <s v="Prateek Wadhwa"/>
    <n v="10000"/>
    <s v="INR"/>
    <n v="0"/>
    <s v="7/24/22"/>
    <s v="Sales"/>
    <s v="stat_kcR4fZg7TU7jjk1jAVua3qGLRS4J5uFayEjK5j02wtv"/>
    <s v="Unqualified"/>
    <n v="0"/>
    <s v="OpportunityStatusType.Lost"/>
    <s v="cont_cydpOXMz1435boncCVrUPLYuZlX4tKKgsZWV7YOitHd"/>
    <s v="Sunny Gurbani"/>
    <m/>
    <s v="lead_943veGFdOWRL2lfBJwkcUVCfLrTOr82JJV0qaU5cVFL"/>
    <s v="Marathwada Auto Components"/>
    <s v="Prateek Wadhwa"/>
    <s v="user_FdWFezbLzkYQcGsBUsjZO25nr2poK2nRbqV47Rs5Kfm"/>
    <s v="Prateek Wadhwa"/>
    <s v="2022-07-12 09:58:52.700000+00:00"/>
    <s v="2022-07-14 04:44:11.920000+00:00"/>
    <m/>
    <s v="Aurangabad"/>
    <m/>
    <m/>
    <m/>
    <n v="500"/>
    <m/>
    <m/>
    <m/>
    <m/>
    <m/>
    <m/>
    <m/>
    <m/>
    <m/>
    <m/>
    <m/>
    <s v="Automotive"/>
    <m/>
    <m/>
    <m/>
    <m/>
    <m/>
    <m/>
    <m/>
    <m/>
    <m/>
    <m/>
    <m/>
    <m/>
    <x v="9"/>
    <m/>
    <s v="user_FdWFezbLzkYQcGsBUsjZO25nr2poK2nRbqV47Rs5Kfm"/>
    <s v="Prateek Wadhwa"/>
    <m/>
    <m/>
    <s v="July"/>
    <s v="Cold Call"/>
    <s v="Lusha"/>
    <m/>
    <m/>
    <m/>
    <m/>
    <m/>
    <s v="2021-07-09 10:53:20.849000+00:00"/>
    <s v="2022-07-14 05:21:53.186000+00:00"/>
    <s v="GPA"/>
  </r>
  <r>
    <s v="Prateek Wadhwa"/>
    <n v="5000"/>
    <s v="INR"/>
    <n v="0"/>
    <s v="7/24/22"/>
    <s v="Sales"/>
    <s v="stat_kcR4fZg7TU7jjk1jAVua3qGLRS4J5uFayEjK5j02wtv"/>
    <s v="Unqualified"/>
    <n v="0"/>
    <s v="OpportunityStatusType.Lost"/>
    <s v="cont_cydpOXMz1435boncCVrUPLYuZlX4tKKgsZWV7YOitHd"/>
    <s v="Sunny Gurbani"/>
    <s v="Fire"/>
    <s v="lead_943veGFdOWRL2lfBJwkcUVCfLrTOr82JJV0qaU5cVFL"/>
    <s v="Marathwada Auto Components"/>
    <s v="Prateek Wadhwa"/>
    <s v="user_FdWFezbLzkYQcGsBUsjZO25nr2poK2nRbqV47Rs5Kfm"/>
    <s v="Prateek Wadhwa"/>
    <s v="2022-07-12 09:59:41.541000+00:00"/>
    <s v="2022-07-14 04:44:30.998000+00:00"/>
    <m/>
    <s v="Aurangabad"/>
    <m/>
    <m/>
    <m/>
    <n v="500"/>
    <m/>
    <m/>
    <m/>
    <m/>
    <m/>
    <m/>
    <m/>
    <m/>
    <m/>
    <m/>
    <m/>
    <s v="Automotive"/>
    <m/>
    <m/>
    <m/>
    <m/>
    <m/>
    <m/>
    <m/>
    <m/>
    <m/>
    <m/>
    <m/>
    <m/>
    <x v="9"/>
    <m/>
    <s v="user_FdWFezbLzkYQcGsBUsjZO25nr2poK2nRbqV47Rs5Kfm"/>
    <s v="Prateek Wadhwa"/>
    <m/>
    <m/>
    <s v="July"/>
    <s v="Cold Call"/>
    <s v="Lusha"/>
    <m/>
    <m/>
    <m/>
    <m/>
    <m/>
    <s v="2021-07-09 10:53:20.849000+00:00"/>
    <s v="2022-07-14 05:21:53.186000+00:00"/>
    <s v="NON EB"/>
  </r>
  <r>
    <s v="Ankur Gaurav"/>
    <n v="2000000"/>
    <s v="INR"/>
    <n v="0"/>
    <s v="7/31/22"/>
    <s v="Sales"/>
    <s v="stat_kcR4fZg7TU7jjk1jAVua3qGLRS4J5uFayEjK5j02wtv"/>
    <s v="Unqualified"/>
    <n v="0"/>
    <s v="OpportunityStatusType.Lost"/>
    <m/>
    <m/>
    <s v="GMC-Fresh"/>
    <s v="lead_qoGMGVmZztPdXqQrtivPFO5HWSW3kDPXMBfWJUmPw1y"/>
    <s v="Narayana Group"/>
    <s v="Bharti Bankey"/>
    <s v="user_srg8vKhTH4Op816Ys9oZfFwLDukscRfgPrYZnVvwv0c"/>
    <s v="Ankur Gaurav"/>
    <s v="2022-06-17 06:29:58.403000+00:00"/>
    <s v="2022-07-14 04:12:25.568000+00:00"/>
    <m/>
    <s v="Bangalore"/>
    <m/>
    <s v="2022-06-16 11:19:02+00:00"/>
    <m/>
    <n v="300"/>
    <m/>
    <m/>
    <m/>
    <m/>
    <m/>
    <m/>
    <m/>
    <s v="PAID_SEARCH"/>
    <m/>
    <m/>
    <m/>
    <m/>
    <m/>
    <m/>
    <m/>
    <m/>
    <m/>
    <m/>
    <m/>
    <m/>
    <m/>
    <m/>
    <m/>
    <m/>
    <x v="3"/>
    <m/>
    <s v="user_aM3WaaSUQQmaNnsm9l2FQRVWUEr8RN2ZdXzsuQUalQ3"/>
    <s v="Bharti Bankey"/>
    <m/>
    <m/>
    <s v="August"/>
    <s v="Inbound"/>
    <s v="Inbound via website"/>
    <m/>
    <s v="Employee Count 200"/>
    <m/>
    <m/>
    <m/>
    <s v="2022-06-16 11:21:53.381000+00:00"/>
    <s v="2022-09-02 11:06:39.243000+00:00"/>
    <m/>
  </r>
  <r>
    <s v="Prateek Wadhwa"/>
    <n v="500000"/>
    <s v="INR"/>
    <n v="0"/>
    <s v="7/24/22"/>
    <s v="Sales"/>
    <s v="stat_kcR4fZg7TU7jjk1jAVua3qGLRS4J5uFayEjK5j02wtv"/>
    <s v="Unqualified"/>
    <n v="0"/>
    <s v="OpportunityStatusType.Lost"/>
    <s v="cont_cydpOXMz1435boncCVrUPLYuZlX4tKKgsZWV7YOitHd"/>
    <s v="Sunny Gurbani"/>
    <m/>
    <s v="lead_943veGFdOWRL2lfBJwkcUVCfLrTOr82JJV0qaU5cVFL"/>
    <s v="Marathwada Auto Components"/>
    <s v="Prateek Wadhwa"/>
    <s v="user_FdWFezbLzkYQcGsBUsjZO25nr2poK2nRbqV47Rs5Kfm"/>
    <s v="Prateek Wadhwa"/>
    <s v="2022-07-12 09:58:30.046000+00:00"/>
    <s v="2022-07-14 04:44:01.409000+00:00"/>
    <m/>
    <s v="Aurangabad"/>
    <m/>
    <m/>
    <m/>
    <n v="500"/>
    <m/>
    <m/>
    <m/>
    <m/>
    <m/>
    <m/>
    <m/>
    <m/>
    <m/>
    <m/>
    <m/>
    <s v="Automotive"/>
    <m/>
    <m/>
    <m/>
    <m/>
    <m/>
    <m/>
    <m/>
    <m/>
    <m/>
    <m/>
    <m/>
    <m/>
    <x v="9"/>
    <m/>
    <s v="user_FdWFezbLzkYQcGsBUsjZO25nr2poK2nRbqV47Rs5Kfm"/>
    <s v="Prateek Wadhwa"/>
    <m/>
    <m/>
    <s v="July"/>
    <s v="Cold Call"/>
    <s v="Lusha"/>
    <m/>
    <m/>
    <m/>
    <m/>
    <m/>
    <s v="2021-07-09 10:53:20.849000+00:00"/>
    <s v="2022-07-14 05:21:53.186000+00:00"/>
    <s v="GMC"/>
  </r>
  <r>
    <s v="Manish Balpande"/>
    <n v="900000"/>
    <s v="INR"/>
    <n v="0"/>
    <s v="7/22/22"/>
    <s v="Sales"/>
    <s v="stat_kcR4fZg7TU7jjk1jAVua3qGLRS4J5uFayEjK5j02wtv"/>
    <s v="Unqualified"/>
    <n v="0"/>
    <s v="OpportunityStatusType.Lost"/>
    <s v="cont_bpI83vCK6QXTjdivT1rB5tsUSfY3H36Km4dceMUcIfS"/>
    <s v="SHRADHA Borade"/>
    <s v="GTLI Renewal"/>
    <s v="lead_2Ttj1S5acBnYOo52VpE60kPheAujmfqX1j4vvzDjH9H"/>
    <s v="Aera Technology"/>
    <s v="Trupti Suryavanshi"/>
    <s v="user_8jx3L2CDfrbzNnwYUv6Plfha6VxaSGsqcbTXR3sIBZi"/>
    <s v="Manish Balpande"/>
    <s v="2022-07-07 06:57:09.743000+00:00"/>
    <s v="2022-07-14 04:10:18.076000+00:00"/>
    <m/>
    <s v="Pune"/>
    <m/>
    <s v="2021-06-29 12:04:10+00:00"/>
    <m/>
    <n v="194"/>
    <m/>
    <m/>
    <m/>
    <m/>
    <m/>
    <m/>
    <m/>
    <m/>
    <m/>
    <m/>
    <m/>
    <s v="IT Services &amp; IT Consulting"/>
    <m/>
    <m/>
    <m/>
    <m/>
    <m/>
    <m/>
    <m/>
    <m/>
    <m/>
    <m/>
    <m/>
    <m/>
    <x v="5"/>
    <m/>
    <s v="user_L8E6IFhq6UCzKLHa45LUUTZCznDuyDwFrGaEp9DXiUM"/>
    <s v="Trupti Suryavanshi"/>
    <m/>
    <m/>
    <s v="July"/>
    <s v="Existing Account; Inbound"/>
    <s v="Inbound via website"/>
    <m/>
    <s v="Employee Count 50"/>
    <m/>
    <m/>
    <m/>
    <s v="2020-12-06 09:47:15.914000+00:00"/>
    <s v="2022-09-16 10:47:30.990000+00:00"/>
    <s v="GTL"/>
  </r>
  <r>
    <s v="Manish Balpande"/>
    <n v="2800000"/>
    <s v="INR"/>
    <n v="0"/>
    <s v="7/19/22"/>
    <s v="Sales"/>
    <s v="stat_kcR4fZg7TU7jjk1jAVua3qGLRS4J5uFayEjK5j02wtv"/>
    <s v="Unqualified"/>
    <n v="0"/>
    <s v="OpportunityStatusType.Lost"/>
    <s v="cont_bpI83vCK6QXTjdivT1rB5tsUSfY3H36Km4dceMUcIfS"/>
    <s v="SHRADHA Borade"/>
    <s v="GMC renewal"/>
    <s v="lead_2Ttj1S5acBnYOo52VpE60kPheAujmfqX1j4vvzDjH9H"/>
    <s v="Aera Technology"/>
    <s v="Trupti Suryavanshi"/>
    <s v="user_8jx3L2CDfrbzNnwYUv6Plfha6VxaSGsqcbTXR3sIBZi"/>
    <s v="Manish Balpande"/>
    <s v="2022-07-07 06:56:34.729000+00:00"/>
    <s v="2022-07-14 04:10:08.100000+00:00"/>
    <m/>
    <s v="Pune"/>
    <m/>
    <s v="2021-06-29 12:04:10+00:00"/>
    <m/>
    <n v="194"/>
    <m/>
    <m/>
    <m/>
    <m/>
    <m/>
    <m/>
    <m/>
    <m/>
    <m/>
    <m/>
    <m/>
    <s v="IT Services &amp; IT Consulting"/>
    <m/>
    <m/>
    <m/>
    <m/>
    <m/>
    <m/>
    <m/>
    <m/>
    <m/>
    <m/>
    <m/>
    <m/>
    <x v="5"/>
    <m/>
    <s v="user_L8E6IFhq6UCzKLHa45LUUTZCznDuyDwFrGaEp9DXiUM"/>
    <s v="Trupti Suryavanshi"/>
    <m/>
    <m/>
    <s v="July"/>
    <s v="Existing Account; Inbound"/>
    <s v="Inbound via website"/>
    <m/>
    <s v="Employee Count 50"/>
    <m/>
    <m/>
    <m/>
    <s v="2020-12-06 09:47:15.914000+00:00"/>
    <s v="2022-09-16 10:47:30.990000+00:00"/>
    <s v="GMC"/>
  </r>
  <r>
    <s v="Prasoon Mishra"/>
    <n v="2500000"/>
    <s v="INR"/>
    <n v="0"/>
    <d v="2022-12-07T00:00:00"/>
    <s v="Sales"/>
    <s v="stat_1hn9nRJaLbI53NxPuSQgo90kRpbpKsFlwN4oEGNUTdO"/>
    <s v="Lost"/>
    <n v="0"/>
    <s v="OpportunityStatusType.Lost"/>
    <m/>
    <m/>
    <s v="GMC"/>
    <s v="lead_nTOKey27aUEaNDRJd4JoX8ma6LulQTbSKTyICcOMU9A"/>
    <s v="Imaging EndPoints"/>
    <s v="Bharti Bankey"/>
    <s v="user_RYbBTp8BVWNa7ppiOz6QVJMGK0exHsFmc5uCLn34ODZ"/>
    <s v="Prasoon Mishra"/>
    <s v="2022-03-07 11:13:25.789000+00:00"/>
    <s v="2022-07-13 17:13:40.596000+00:00"/>
    <m/>
    <s v="Hyderabad"/>
    <m/>
    <s v="2022-02-23 14:03:56+00:00"/>
    <m/>
    <n v="200"/>
    <m/>
    <m/>
    <m/>
    <m/>
    <m/>
    <m/>
    <m/>
    <s v="DIRECT_TRAFFIC"/>
    <m/>
    <m/>
    <m/>
    <m/>
    <m/>
    <m/>
    <m/>
    <m/>
    <m/>
    <m/>
    <m/>
    <m/>
    <m/>
    <m/>
    <m/>
    <m/>
    <x v="3"/>
    <m/>
    <s v="user_aM3WaaSUQQmaNnsm9l2FQRVWUEr8RN2ZdXzsuQUalQ3"/>
    <s v="Bharti Bankey"/>
    <m/>
    <m/>
    <s v="July"/>
    <s v="Inbound"/>
    <s v="Inbound via website"/>
    <m/>
    <s v="Employee Count 200"/>
    <m/>
    <m/>
    <m/>
    <s v="2022-02-23 14:04:21.978000+00:00"/>
    <s v="2022-07-13 17:13:40.625000+00:00"/>
    <m/>
  </r>
  <r>
    <s v="Mayur Gadiyar"/>
    <n v="400000"/>
    <s v="INR"/>
    <n v="0"/>
    <s v="8/31/22"/>
    <s v="Sales"/>
    <s v="stat_kcR4fZg7TU7jjk1jAVua3qGLRS4J5uFayEjK5j02wtv"/>
    <s v="Unqualified"/>
    <n v="0"/>
    <s v="OpportunityStatusType.Lost"/>
    <m/>
    <m/>
    <s v="Client said we are not shortlisted as a broker"/>
    <s v="lead_i51uc4jjLZ9uNEUteXSUEFifz2rnB01zTHMzYJF5bjQ"/>
    <s v="Inspirisys"/>
    <s v="Kanchan Kothari"/>
    <s v="user_bdUPAGjcS7p6513So3N4g3aWNS5HuBuVJi7bvCPAsLt"/>
    <s v="Mayur Gadiyar"/>
    <s v="2022-07-11 11:41:24.874000+00:00"/>
    <s v="2022-07-13 15:02:32.322000+00:00"/>
    <m/>
    <s v="Mumbai"/>
    <m/>
    <m/>
    <m/>
    <m/>
    <m/>
    <m/>
    <m/>
    <m/>
    <m/>
    <m/>
    <m/>
    <s v="PAID_SOCIAL"/>
    <m/>
    <m/>
    <m/>
    <s v="Professional Services"/>
    <m/>
    <m/>
    <m/>
    <m/>
    <m/>
    <m/>
    <m/>
    <m/>
    <m/>
    <m/>
    <m/>
    <m/>
    <x v="3"/>
    <m/>
    <s v="user_bdUPAGjcS7p6513So3N4g3aWNS5HuBuVJi7bvCPAsLt"/>
    <s v="Mayur Gadiyar"/>
    <m/>
    <m/>
    <s v="July"/>
    <s v="Gated Content"/>
    <m/>
    <m/>
    <s v="Employee Engagement Handbook"/>
    <m/>
    <m/>
    <m/>
    <s v="2022-06-10 06:39:32.116000+00:00"/>
    <s v="2022-09-30 10:12:27.230000+00:00"/>
    <s v="GMC"/>
  </r>
  <r>
    <s v="Mayur Gadiyar"/>
    <n v="100000"/>
    <s v="INR"/>
    <n v="0"/>
    <d v="2022-01-08T00:00:00"/>
    <s v="Sales"/>
    <s v="stat_kcR4fZg7TU7jjk1jAVua3qGLRS4J5uFayEjK5j02wtv"/>
    <s v="Unqualified"/>
    <n v="0"/>
    <s v="OpportunityStatusType.Lost"/>
    <s v="cont_QzYQ22m1Dp2phFnwfOmbwVn2pJZdDD3kBFDNgp1u7At"/>
    <s v="Mohan Singh"/>
    <s v="GPA"/>
    <s v="lead_MklQDLHtMxB0neHK6TWefbwKbc5YHtSEVCSfmxxR2Ab"/>
    <s v="Sterling and Wilson"/>
    <s v="Mayur Gadiyar"/>
    <s v="user_bdUPAGjcS7p6513So3N4g3aWNS5HuBuVJi7bvCPAsLt"/>
    <s v="Mayur Gadiyar"/>
    <s v="2022-05-05 09:56:42.285000+00:00"/>
    <s v="2022-07-13 14:54:01.005000+00:00"/>
    <m/>
    <s v="Mumbai"/>
    <m/>
    <m/>
    <m/>
    <n v="400"/>
    <m/>
    <m/>
    <m/>
    <m/>
    <m/>
    <m/>
    <m/>
    <m/>
    <m/>
    <m/>
    <m/>
    <s v="Manufacturing"/>
    <m/>
    <m/>
    <m/>
    <m/>
    <m/>
    <m/>
    <m/>
    <m/>
    <m/>
    <m/>
    <m/>
    <m/>
    <x v="3"/>
    <m/>
    <s v="user_bdUPAGjcS7p6513So3N4g3aWNS5HuBuVJi7bvCPAsLt"/>
    <s v="Mayur Gadiyar"/>
    <m/>
    <m/>
    <s v="June; May"/>
    <s v="Cold Call"/>
    <m/>
    <m/>
    <m/>
    <m/>
    <m/>
    <m/>
    <s v="2021-11-17 01:29:55.309000+00:00"/>
    <s v="2022-08-11 05:28:52.848000+00:00"/>
    <s v="GPA"/>
  </r>
  <r>
    <s v="Mayur Gadiyar"/>
    <n v="500000"/>
    <s v="INR"/>
    <n v="0"/>
    <s v="7/31/22"/>
    <s v="Sales"/>
    <s v="stat_kcR4fZg7TU7jjk1jAVua3qGLRS4J5uFayEjK5j02wtv"/>
    <s v="Unqualified"/>
    <n v="0"/>
    <s v="OpportunityStatusType.Lost"/>
    <m/>
    <m/>
    <s v="GMC"/>
    <s v="lead_BjHcWFZPfNifAfkocGoUZXFtxb1wfQRQLzfK8G2kMMP"/>
    <s v="Mangalam Placement"/>
    <s v="Mayur Gadiyar"/>
    <s v="user_bdUPAGjcS7p6513So3N4g3aWNS5HuBuVJi7bvCPAsLt"/>
    <s v="Mayur Gadiyar"/>
    <s v="2022-05-16 08:41:18.615000+00:00"/>
    <s v="2022-07-13 14:55:18.668000+00:00"/>
    <m/>
    <s v="Mumbai"/>
    <m/>
    <m/>
    <m/>
    <n v="118"/>
    <m/>
    <m/>
    <m/>
    <m/>
    <m/>
    <m/>
    <m/>
    <m/>
    <m/>
    <m/>
    <m/>
    <s v="HR / Staffing / Recruitment"/>
    <m/>
    <m/>
    <m/>
    <m/>
    <m/>
    <m/>
    <m/>
    <m/>
    <m/>
    <m/>
    <m/>
    <m/>
    <x v="4"/>
    <m/>
    <s v="user_2YgShwgjLNI4FjAqgE9PtKsdIaGh919JGcFG919fe5B"/>
    <s v="Satyam Tiwari"/>
    <m/>
    <m/>
    <m/>
    <s v="Cold Call"/>
    <m/>
    <m/>
    <m/>
    <m/>
    <m/>
    <m/>
    <s v="2022-05-10 10:08:56.741000+00:00"/>
    <s v="2022-09-08 09:25:35.267000+00:00"/>
    <s v="GMC"/>
  </r>
  <r>
    <s v="Mayur Gadiyar"/>
    <n v="600000"/>
    <s v="INR"/>
    <n v="0"/>
    <s v="9/30/22"/>
    <s v="Sales"/>
    <s v="stat_kcR4fZg7TU7jjk1jAVua3qGLRS4J5uFayEjK5j02wtv"/>
    <s v="Unqualified"/>
    <n v="0"/>
    <s v="OpportunityStatusType.Lost"/>
    <s v="cont_93mJMUsXKoM3w8VpO6iBQkjd1AydjNKmx2u7sbjgLP6"/>
    <s v="vijay roundel"/>
    <s v="GMC"/>
    <s v="lead_KZqTPx4rnqzuIIMbxUzHXDcNfXIKgHpxEYbJ7SwrSG9"/>
    <s v="SHRI L G HARIA MULTIPURPOSE SCHOOL"/>
    <s v="Mayur Gadiyar"/>
    <s v="user_bdUPAGjcS7p6513So3N4g3aWNS5HuBuVJi7bvCPAsLt"/>
    <s v="Mayur Gadiyar"/>
    <s v="2022-06-09 06:37:29.468000+00:00"/>
    <s v="2022-07-13 14:54:51.733000+00:00"/>
    <m/>
    <s v="Vapi"/>
    <m/>
    <m/>
    <m/>
    <n v="102"/>
    <m/>
    <m/>
    <m/>
    <m/>
    <m/>
    <m/>
    <m/>
    <m/>
    <m/>
    <m/>
    <m/>
    <s v="Education"/>
    <m/>
    <m/>
    <m/>
    <m/>
    <m/>
    <m/>
    <m/>
    <m/>
    <m/>
    <m/>
    <m/>
    <m/>
    <x v="7"/>
    <m/>
    <s v="user_bdUPAGjcS7p6513So3N4g3aWNS5HuBuVJi7bvCPAsLt"/>
    <s v="Mayur Gadiyar"/>
    <m/>
    <m/>
    <s v="September"/>
    <s v="Cold Call"/>
    <m/>
    <m/>
    <m/>
    <m/>
    <m/>
    <m/>
    <s v="2021-06-22 07:15:34.821000+00:00"/>
    <s v="2022-09-30 10:12:26.863000+00:00"/>
    <s v="GMC"/>
  </r>
  <r>
    <s v="Mayur Gadiyar"/>
    <n v="1500000"/>
    <s v="INR"/>
    <n v="0"/>
    <s v="7/31/22"/>
    <s v="Sales"/>
    <s v="stat_kcR4fZg7TU7jjk1jAVua3qGLRS4J5uFayEjK5j02wtv"/>
    <s v="Unqualified"/>
    <n v="0"/>
    <s v="OpportunityStatusType.Lost"/>
    <s v="cont_VsaY9gBW9t0VcMsd6vUGNCz3skTHm50Gj3KFeQhfczz"/>
    <s v="Mousmi"/>
    <s v="GMC"/>
    <s v="lead_prWclS2wYZQVNjHuM0b9usEoYfXqNdkwOPiBoN0xbCl"/>
    <s v="Mailhem"/>
    <s v="Mayur Gadiyar"/>
    <s v="user_bdUPAGjcS7p6513So3N4g3aWNS5HuBuVJi7bvCPAsLt"/>
    <s v="Mayur Gadiyar"/>
    <s v="2022-06-09 06:51:30.240000+00:00"/>
    <s v="2022-07-13 14:50:00.454000+00:00"/>
    <m/>
    <s v="Pune"/>
    <m/>
    <s v="2021-05-08 15:00:04+00:00"/>
    <m/>
    <n v="300"/>
    <m/>
    <m/>
    <m/>
    <m/>
    <m/>
    <m/>
    <m/>
    <m/>
    <m/>
    <m/>
    <m/>
    <m/>
    <m/>
    <m/>
    <m/>
    <m/>
    <m/>
    <m/>
    <m/>
    <m/>
    <m/>
    <m/>
    <m/>
    <m/>
    <x v="3"/>
    <m/>
    <s v="user_bdUPAGjcS7p6513So3N4g3aWNS5HuBuVJi7bvCPAsLt"/>
    <s v="Mayur Gadiyar"/>
    <m/>
    <m/>
    <s v="July"/>
    <s v="Gated Content; Inbound"/>
    <s v="Inbound via website"/>
    <m/>
    <s v="Employee Count 5"/>
    <m/>
    <m/>
    <m/>
    <s v="2020-12-06 09:49:36.878000+00:00"/>
    <s v="2022-09-30 10:12:21.792000+00:00"/>
    <s v="GMC"/>
  </r>
  <r>
    <s v="Prateek Wadhwa"/>
    <n v="500000"/>
    <s v="INR"/>
    <n v="0"/>
    <s v="7/30/22"/>
    <s v="Sales"/>
    <s v="stat_kcR4fZg7TU7jjk1jAVua3qGLRS4J5uFayEjK5j02wtv"/>
    <s v="Unqualified"/>
    <n v="0"/>
    <s v="OpportunityStatusType.Lost"/>
    <s v="cont_NNcuur9Xp2XCGMmMcVb5vBbFQoq8Oo1MzBWqfovQURM"/>
    <s v="Ruthika Ramesh"/>
    <m/>
    <s v="lead_rJkzB9zwn7c3ArqNXXWAtGOS04JheIBLDjFFbeccBAE"/>
    <s v="ITT Digital(Fresh)"/>
    <s v="Prateek Wadhwa"/>
    <s v="user_FdWFezbLzkYQcGsBUsjZO25nr2poK2nRbqV47Rs5Kfm"/>
    <s v="Prateek Wadhwa"/>
    <s v="2022-06-22 12:25:12.553000+00:00"/>
    <s v="2022-07-13 14:31:18.242000+00:00"/>
    <m/>
    <s v="Bangalore"/>
    <m/>
    <m/>
    <m/>
    <n v="90"/>
    <m/>
    <m/>
    <m/>
    <m/>
    <m/>
    <m/>
    <m/>
    <m/>
    <m/>
    <m/>
    <m/>
    <s v="IT Services &amp; IT Consulting"/>
    <m/>
    <m/>
    <m/>
    <m/>
    <m/>
    <m/>
    <m/>
    <m/>
    <m/>
    <m/>
    <m/>
    <m/>
    <x v="7"/>
    <m/>
    <s v="user_FdWFezbLzkYQcGsBUsjZO25nr2poK2nRbqV47Rs5Kfm"/>
    <s v="Prateek Wadhwa"/>
    <m/>
    <m/>
    <m/>
    <s v="Gated Content"/>
    <m/>
    <m/>
    <s v="Employee Engagement Calendar"/>
    <m/>
    <m/>
    <m/>
    <s v="2022-06-20 02:22:21.725000+00:00"/>
    <s v="2022-09-16 11:24:18.587000+00:00"/>
    <m/>
  </r>
  <r>
    <s v="Prateek Wadhwa"/>
    <n v="50000"/>
    <s v="INR"/>
    <n v="0"/>
    <s v="7/30/22"/>
    <s v="Sales"/>
    <s v="stat_kcR4fZg7TU7jjk1jAVua3qGLRS4J5uFayEjK5j02wtv"/>
    <s v="Unqualified"/>
    <n v="0"/>
    <s v="OpportunityStatusType.Lost"/>
    <s v="cont_NNcuur9Xp2XCGMmMcVb5vBbFQoq8Oo1MzBWqfovQURM"/>
    <s v="Ruthika Ramesh"/>
    <m/>
    <s v="lead_rJkzB9zwn7c3ArqNXXWAtGOS04JheIBLDjFFbeccBAE"/>
    <s v="ITT Digital(Fresh)"/>
    <s v="Prateek Wadhwa"/>
    <s v="user_FdWFezbLzkYQcGsBUsjZO25nr2poK2nRbqV47Rs5Kfm"/>
    <s v="Prateek Wadhwa"/>
    <s v="2022-06-22 12:25:40.657000+00:00"/>
    <s v="2022-07-13 14:31:24.131000+00:00"/>
    <m/>
    <s v="Bangalore"/>
    <m/>
    <m/>
    <m/>
    <n v="90"/>
    <m/>
    <m/>
    <m/>
    <m/>
    <m/>
    <m/>
    <m/>
    <m/>
    <m/>
    <m/>
    <m/>
    <s v="IT Services &amp; IT Consulting"/>
    <m/>
    <m/>
    <m/>
    <m/>
    <m/>
    <m/>
    <m/>
    <m/>
    <m/>
    <m/>
    <m/>
    <m/>
    <x v="7"/>
    <m/>
    <s v="user_FdWFezbLzkYQcGsBUsjZO25nr2poK2nRbqV47Rs5Kfm"/>
    <s v="Prateek Wadhwa"/>
    <m/>
    <m/>
    <m/>
    <s v="Gated Content"/>
    <m/>
    <m/>
    <s v="Employee Engagement Calendar"/>
    <m/>
    <m/>
    <m/>
    <s v="2022-06-20 02:22:21.725000+00:00"/>
    <s v="2022-09-16 11:24:18.587000+00:00"/>
    <s v="GPA"/>
  </r>
  <r>
    <s v="Prateek Wadhwa"/>
    <n v="10000"/>
    <s v="INR"/>
    <n v="0"/>
    <s v="7/20/22"/>
    <s v="Sales"/>
    <s v="stat_kcR4fZg7TU7jjk1jAVua3qGLRS4J5uFayEjK5j02wtv"/>
    <s v="Unqualified"/>
    <n v="0"/>
    <s v="OpportunityStatusType.Lost"/>
    <s v="cont_P9RkDBZOSLNRgkTfyei5b9CROekXnSelXv9QqtyRbfu"/>
    <s v="Prince Kumar"/>
    <m/>
    <s v="lead_VZg56lVqq8XgGwhyk7Q6HNCIRJACpsH3869sbjdqk6s"/>
    <s v="UTTAM TOOLS INDIA"/>
    <s v="Prateek Wadhwa"/>
    <s v="user_FdWFezbLzkYQcGsBUsjZO25nr2poK2nRbqV47Rs5Kfm"/>
    <s v="Prateek Wadhwa"/>
    <s v="2022-07-04 09:46:44.925000+00:00"/>
    <s v="2022-07-13 14:29:13.380000+00:00"/>
    <m/>
    <s v="Pune"/>
    <m/>
    <m/>
    <m/>
    <n v="75"/>
    <m/>
    <m/>
    <m/>
    <m/>
    <m/>
    <m/>
    <m/>
    <s v="PAID_SOCIAL"/>
    <m/>
    <m/>
    <m/>
    <s v="Manufacturing"/>
    <m/>
    <m/>
    <m/>
    <m/>
    <m/>
    <m/>
    <m/>
    <m/>
    <m/>
    <m/>
    <m/>
    <m/>
    <x v="3"/>
    <m/>
    <s v="user_FdWFezbLzkYQcGsBUsjZO25nr2poK2nRbqV47Rs5Kfm"/>
    <s v="Prateek Wadhwa"/>
    <m/>
    <m/>
    <s v="July"/>
    <s v="Gated Content"/>
    <m/>
    <m/>
    <s v="Employee Engagement Handbook"/>
    <m/>
    <m/>
    <m/>
    <s v="2022-05-26 10:09:35.478000+00:00"/>
    <s v="2022-08-27 07:39:27.648000+00:00"/>
    <s v="WC"/>
  </r>
  <r>
    <s v="Prateek Wadhwa"/>
    <n v="70000"/>
    <s v="INR"/>
    <n v="0"/>
    <d v="2022-05-07T00:00:00"/>
    <s v="Sales"/>
    <s v="stat_kcR4fZg7TU7jjk1jAVua3qGLRS4J5uFayEjK5j02wtv"/>
    <s v="Unqualified"/>
    <n v="0"/>
    <s v="OpportunityStatusType.Lost"/>
    <s v="cont_xLU79i7Dj6rKjPa2Ogn5dVuZkRdDzDabqeWlUwJYn3m"/>
    <s v="Ameen"/>
    <s v="GMC"/>
    <s v="lead_hr7zCqyRMWjSCQxNCZqevSApIg8kp0D8cnBJoKtqfPR"/>
    <s v="PRGE(Fresh)"/>
    <s v="Prateek Wadhwa"/>
    <s v="user_FdWFezbLzkYQcGsBUsjZO25nr2poK2nRbqV47Rs5Kfm"/>
    <s v="Prateek Wadhwa"/>
    <s v="2022-04-21 07:22:06.035000+00:00"/>
    <s v="2022-07-13 14:29:37.586000+00:00"/>
    <m/>
    <m/>
    <m/>
    <s v="2022-04-08 05:19:54+00:00"/>
    <m/>
    <n v="25"/>
    <m/>
    <m/>
    <m/>
    <m/>
    <m/>
    <m/>
    <m/>
    <s v="ORGANIC_SEARCH"/>
    <m/>
    <m/>
    <m/>
    <m/>
    <m/>
    <m/>
    <m/>
    <m/>
    <m/>
    <m/>
    <m/>
    <m/>
    <m/>
    <m/>
    <m/>
    <m/>
    <x v="3"/>
    <m/>
    <s v="user_FdWFezbLzkYQcGsBUsjZO25nr2poK2nRbqV47Rs5Kfm"/>
    <s v="Prateek Wadhwa"/>
    <m/>
    <m/>
    <s v="June"/>
    <s v="Inbound"/>
    <s v="Inbound via website"/>
    <m/>
    <s v="Employee Count 25"/>
    <m/>
    <m/>
    <m/>
    <s v="2022-04-08 05:23:04.886000+00:00"/>
    <s v="2022-07-13 14:29:37.642000+00:00"/>
    <s v="GMC"/>
  </r>
  <r>
    <s v="Prateek Wadhwa"/>
    <n v="100000"/>
    <s v="INR"/>
    <n v="0"/>
    <s v="7/20/22"/>
    <s v="Sales"/>
    <s v="stat_kcR4fZg7TU7jjk1jAVua3qGLRS4J5uFayEjK5j02wtv"/>
    <s v="Unqualified"/>
    <n v="0"/>
    <s v="OpportunityStatusType.Lost"/>
    <s v="cont_P9RkDBZOSLNRgkTfyei5b9CROekXnSelXv9QqtyRbfu"/>
    <s v="Prince Kumar"/>
    <m/>
    <s v="lead_VZg56lVqq8XgGwhyk7Q6HNCIRJACpsH3869sbjdqk6s"/>
    <s v="UTTAM TOOLS INDIA"/>
    <s v="Prateek Wadhwa"/>
    <s v="user_FdWFezbLzkYQcGsBUsjZO25nr2poK2nRbqV47Rs5Kfm"/>
    <s v="Prateek Wadhwa"/>
    <s v="2022-07-04 09:46:25.712000+00:00"/>
    <s v="2022-07-13 14:29:06.211000+00:00"/>
    <m/>
    <s v="Pune"/>
    <m/>
    <m/>
    <m/>
    <n v="75"/>
    <m/>
    <m/>
    <m/>
    <m/>
    <m/>
    <m/>
    <m/>
    <s v="PAID_SOCIAL"/>
    <m/>
    <m/>
    <m/>
    <s v="Manufacturing"/>
    <m/>
    <m/>
    <m/>
    <m/>
    <m/>
    <m/>
    <m/>
    <m/>
    <m/>
    <m/>
    <m/>
    <m/>
    <x v="3"/>
    <m/>
    <s v="user_FdWFezbLzkYQcGsBUsjZO25nr2poK2nRbqV47Rs5Kfm"/>
    <s v="Prateek Wadhwa"/>
    <m/>
    <m/>
    <s v="July"/>
    <s v="Gated Content"/>
    <m/>
    <m/>
    <s v="Employee Engagement Handbook"/>
    <m/>
    <m/>
    <m/>
    <s v="2022-05-26 10:09:35.478000+00:00"/>
    <s v="2022-08-27 07:39:27.648000+00:00"/>
    <s v="GMC"/>
  </r>
  <r>
    <s v="Prateek Wadhwa"/>
    <n v="20000"/>
    <s v="INR"/>
    <n v="0"/>
    <s v="7/31/22"/>
    <s v="Sales"/>
    <s v="stat_kcR4fZg7TU7jjk1jAVua3qGLRS4J5uFayEjK5j02wtv"/>
    <s v="Unqualified"/>
    <n v="0"/>
    <s v="OpportunityStatusType.Lost"/>
    <s v="cont_oluAK3vPFQRM7NKkdIVKycCM8MA381QHiq9tDzgAGUb"/>
    <s v="Vrushali Ghag"/>
    <s v="Fresh"/>
    <s v="lead_MsqbGER4WJndviJeMpKyFH839CWAJOXsa3HMAtX3aUp"/>
    <s v="Advenza (Fresh)"/>
    <s v="Prateek Wadhwa"/>
    <s v="user_FdWFezbLzkYQcGsBUsjZO25nr2poK2nRbqV47Rs5Kfm"/>
    <s v="Prateek Wadhwa"/>
    <s v="2022-05-10 05:42:44.192000+00:00"/>
    <s v="2022-07-13 14:27:38.848000+00:00"/>
    <m/>
    <s v="Mumbai"/>
    <m/>
    <m/>
    <m/>
    <n v="150"/>
    <m/>
    <m/>
    <m/>
    <m/>
    <m/>
    <m/>
    <m/>
    <m/>
    <m/>
    <m/>
    <m/>
    <m/>
    <m/>
    <m/>
    <m/>
    <m/>
    <m/>
    <m/>
    <m/>
    <m/>
    <m/>
    <m/>
    <m/>
    <m/>
    <x v="3"/>
    <m/>
    <s v="user_FdWFezbLzkYQcGsBUsjZO25nr2poK2nRbqV47Rs5Kfm"/>
    <s v="Prateek Wadhwa"/>
    <m/>
    <m/>
    <m/>
    <s v="Gated Content"/>
    <m/>
    <m/>
    <s v="Employee Engagement Handbook"/>
    <m/>
    <m/>
    <m/>
    <s v="2022-05-01 18:16:19.682000+00:00"/>
    <s v="2022-08-04 12:01:49.918000+00:00"/>
    <s v="GPA"/>
  </r>
  <r>
    <s v="Prateek Wadhwa"/>
    <n v="10000"/>
    <s v="INR"/>
    <n v="0"/>
    <s v="7/31/22"/>
    <s v="Sales"/>
    <s v="stat_kcR4fZg7TU7jjk1jAVua3qGLRS4J5uFayEjK5j02wtv"/>
    <s v="Unqualified"/>
    <n v="0"/>
    <s v="OpportunityStatusType.Lost"/>
    <s v="cont_oluAK3vPFQRM7NKkdIVKycCM8MA381QHiq9tDzgAGUb"/>
    <s v="Vrushali Ghag"/>
    <s v="Fresh"/>
    <s v="lead_MsqbGER4WJndviJeMpKyFH839CWAJOXsa3HMAtX3aUp"/>
    <s v="Advenza (Fresh)"/>
    <s v="Prateek Wadhwa"/>
    <s v="user_FdWFezbLzkYQcGsBUsjZO25nr2poK2nRbqV47Rs5Kfm"/>
    <s v="Prateek Wadhwa"/>
    <s v="2022-05-10 05:43:04.385000+00:00"/>
    <s v="2022-07-13 14:27:45.293000+00:00"/>
    <m/>
    <s v="Mumbai"/>
    <m/>
    <m/>
    <m/>
    <n v="150"/>
    <m/>
    <m/>
    <m/>
    <m/>
    <m/>
    <m/>
    <m/>
    <m/>
    <m/>
    <m/>
    <m/>
    <m/>
    <m/>
    <m/>
    <m/>
    <m/>
    <m/>
    <m/>
    <m/>
    <m/>
    <m/>
    <m/>
    <m/>
    <m/>
    <x v="3"/>
    <m/>
    <s v="user_FdWFezbLzkYQcGsBUsjZO25nr2poK2nRbqV47Rs5Kfm"/>
    <s v="Prateek Wadhwa"/>
    <m/>
    <m/>
    <m/>
    <s v="Gated Content"/>
    <m/>
    <m/>
    <s v="Employee Engagement Handbook"/>
    <m/>
    <m/>
    <m/>
    <s v="2022-05-01 18:16:19.682000+00:00"/>
    <s v="2022-08-04 12:01:49.918000+00:00"/>
    <s v="WC"/>
  </r>
  <r>
    <s v="Prateek Wadhwa"/>
    <n v="250000"/>
    <s v="INR"/>
    <n v="0"/>
    <s v="7/31/22"/>
    <s v="Sales"/>
    <s v="stat_kcR4fZg7TU7jjk1jAVua3qGLRS4J5uFayEjK5j02wtv"/>
    <s v="Unqualified"/>
    <n v="0"/>
    <s v="OpportunityStatusType.Lost"/>
    <s v="cont_oluAK3vPFQRM7NKkdIVKycCM8MA381QHiq9tDzgAGUb"/>
    <s v="Vrushali Ghag"/>
    <s v="Fresh"/>
    <s v="lead_MsqbGER4WJndviJeMpKyFH839CWAJOXsa3HMAtX3aUp"/>
    <s v="Advenza (Fresh)"/>
    <s v="Prateek Wadhwa"/>
    <s v="user_FdWFezbLzkYQcGsBUsjZO25nr2poK2nRbqV47Rs5Kfm"/>
    <s v="Prateek Wadhwa"/>
    <s v="2022-05-10 05:42:24.118000+00:00"/>
    <s v="2022-07-13 14:27:51.092000+00:00"/>
    <m/>
    <s v="Mumbai"/>
    <m/>
    <m/>
    <m/>
    <n v="150"/>
    <m/>
    <m/>
    <m/>
    <m/>
    <m/>
    <m/>
    <m/>
    <m/>
    <m/>
    <m/>
    <m/>
    <m/>
    <m/>
    <m/>
    <m/>
    <m/>
    <m/>
    <m/>
    <m/>
    <m/>
    <m/>
    <m/>
    <m/>
    <m/>
    <x v="3"/>
    <m/>
    <s v="user_FdWFezbLzkYQcGsBUsjZO25nr2poK2nRbqV47Rs5Kfm"/>
    <s v="Prateek Wadhwa"/>
    <m/>
    <m/>
    <m/>
    <s v="Gated Content"/>
    <m/>
    <m/>
    <s v="Employee Engagement Handbook"/>
    <m/>
    <m/>
    <m/>
    <s v="2022-05-01 18:16:19.682000+00:00"/>
    <s v="2022-08-04 12:01:49.918000+00:00"/>
    <s v="GMC"/>
  </r>
  <r>
    <s v="Prateek Wadhwa"/>
    <n v="30000"/>
    <s v="INR"/>
    <n v="0"/>
    <s v="7/30/22"/>
    <s v="Sales"/>
    <s v="stat_kcR4fZg7TU7jjk1jAVua3qGLRS4J5uFayEjK5j02wtv"/>
    <s v="Unqualified"/>
    <n v="0"/>
    <s v="OpportunityStatusType.Lost"/>
    <s v="cont_n0i9LSyWMojupoGp5izlTM9I2DD9tWDXk8pKaC8NC4H"/>
    <s v="Neeta Singh"/>
    <m/>
    <s v="lead_LpK1nGpUGs5mbJ4FXiUbMYMF1Jx9rAPcbtfKYxQttuT"/>
    <s v="Sheraton Grand Pune"/>
    <s v="Prateek Wadhwa"/>
    <s v="user_FdWFezbLzkYQcGsBUsjZO25nr2poK2nRbqV47Rs5Kfm"/>
    <s v="Prateek Wadhwa"/>
    <s v="2022-05-12 07:23:47.926000+00:00"/>
    <s v="2022-07-13 14:24:36.995000+00:00"/>
    <m/>
    <s v="Pune"/>
    <m/>
    <m/>
    <m/>
    <n v="70"/>
    <m/>
    <m/>
    <m/>
    <m/>
    <m/>
    <m/>
    <m/>
    <m/>
    <m/>
    <m/>
    <m/>
    <s v="Hospitality &amp; Travel"/>
    <m/>
    <m/>
    <m/>
    <m/>
    <m/>
    <m/>
    <m/>
    <m/>
    <m/>
    <m/>
    <m/>
    <m/>
    <x v="2"/>
    <m/>
    <s v="user_sREdxbAJihL2Zbgic7tyQ6Rc4Mny7HnD1RNGhA9DDYh"/>
    <s v="Prajakta Sahastrabudhe"/>
    <m/>
    <m/>
    <s v="July"/>
    <s v="Cold Call"/>
    <s v="Mr. E"/>
    <m/>
    <m/>
    <m/>
    <m/>
    <m/>
    <s v="2021-08-02 07:48:37.040000+00:00"/>
    <s v="2022-08-03 05:34:05.178000+00:00"/>
    <s v="GPA"/>
  </r>
  <r>
    <s v="Prateek Wadhwa"/>
    <n v="200000"/>
    <s v="INR"/>
    <n v="0"/>
    <s v="7/30/22"/>
    <s v="Sales"/>
    <s v="stat_kcR4fZg7TU7jjk1jAVua3qGLRS4J5uFayEjK5j02wtv"/>
    <s v="Unqualified"/>
    <n v="0"/>
    <s v="OpportunityStatusType.Lost"/>
    <s v="cont_n0i9LSyWMojupoGp5izlTM9I2DD9tWDXk8pKaC8NC4H"/>
    <s v="Neeta Singh"/>
    <m/>
    <s v="lead_LpK1nGpUGs5mbJ4FXiUbMYMF1Jx9rAPcbtfKYxQttuT"/>
    <s v="Sheraton Grand Pune"/>
    <s v="Prateek Wadhwa"/>
    <s v="user_FdWFezbLzkYQcGsBUsjZO25nr2poK2nRbqV47Rs5Kfm"/>
    <s v="Prateek Wadhwa"/>
    <s v="2022-05-12 07:23:19.156000+00:00"/>
    <s v="2022-07-13 14:24:30.181000+00:00"/>
    <m/>
    <s v="Pune"/>
    <m/>
    <m/>
    <m/>
    <n v="70"/>
    <m/>
    <m/>
    <m/>
    <m/>
    <m/>
    <m/>
    <m/>
    <m/>
    <m/>
    <m/>
    <m/>
    <s v="Hospitality &amp; Travel"/>
    <m/>
    <m/>
    <m/>
    <m/>
    <m/>
    <m/>
    <m/>
    <m/>
    <m/>
    <m/>
    <m/>
    <m/>
    <x v="2"/>
    <m/>
    <s v="user_sREdxbAJihL2Zbgic7tyQ6Rc4Mny7HnD1RNGhA9DDYh"/>
    <s v="Prajakta Sahastrabudhe"/>
    <m/>
    <m/>
    <s v="July"/>
    <s v="Cold Call"/>
    <s v="Mr. E"/>
    <m/>
    <m/>
    <m/>
    <m/>
    <m/>
    <s v="2021-08-02 07:48:37.040000+00:00"/>
    <s v="2022-08-03 05:34:05.178000+00:00"/>
    <s v="GMC"/>
  </r>
  <r>
    <s v="Prateek Wadhwa"/>
    <n v="200000"/>
    <s v="INR"/>
    <n v="0"/>
    <s v="7/31/22"/>
    <s v="Sales"/>
    <s v="stat_kcR4fZg7TU7jjk1jAVua3qGLRS4J5uFayEjK5j02wtv"/>
    <s v="Unqualified"/>
    <n v="0"/>
    <s v="OpportunityStatusType.Lost"/>
    <s v="cont_n4nCBHgmF36tGiE0VE8XrD4fWvQs5k4csvMgJxaa6WQ"/>
    <s v="Yashwanth Salian"/>
    <m/>
    <s v="lead_5qzvRmh40Cx35NYRhWW4skfTuKHyJhIcIPFu2igdPh6"/>
    <s v="Blubirch"/>
    <s v="Prateek Wadhwa"/>
    <s v="user_FdWFezbLzkYQcGsBUsjZO25nr2poK2nRbqV47Rs5Kfm"/>
    <s v="Prateek Wadhwa"/>
    <s v="2022-05-06 10:10:30.402000+00:00"/>
    <s v="2022-07-13 14:23:28.875000+00:00"/>
    <m/>
    <s v="Bangalore"/>
    <m/>
    <m/>
    <m/>
    <n v="110"/>
    <m/>
    <m/>
    <m/>
    <m/>
    <m/>
    <m/>
    <m/>
    <m/>
    <m/>
    <m/>
    <m/>
    <m/>
    <m/>
    <m/>
    <m/>
    <m/>
    <m/>
    <m/>
    <m/>
    <m/>
    <m/>
    <m/>
    <m/>
    <m/>
    <x v="3"/>
    <m/>
    <s v="user_FdWFezbLzkYQcGsBUsjZO25nr2poK2nRbqV47Rs5Kfm"/>
    <s v="Prateek Wadhwa"/>
    <m/>
    <m/>
    <m/>
    <s v="Gated Content"/>
    <m/>
    <m/>
    <s v="Employee Wellness Handbook"/>
    <m/>
    <m/>
    <m/>
    <s v="2022-03-22 06:26:41.640000+00:00"/>
    <s v="2022-07-13 14:23:28.922000+00:00"/>
    <s v="GTL"/>
  </r>
  <r>
    <s v="Prateek Wadhwa"/>
    <n v="200000"/>
    <s v="INR"/>
    <n v="0"/>
    <s v="7/30/22"/>
    <s v="Sales"/>
    <s v="stat_kcR4fZg7TU7jjk1jAVua3qGLRS4J5uFayEjK5j02wtv"/>
    <s v="Unqualified"/>
    <n v="0"/>
    <s v="OpportunityStatusType.Lost"/>
    <s v="cont_WnyXKrH99gIwJ7ts2DnYFASKs9vtfvwVc7eedlQYQYN"/>
    <s v="Bindu Varma"/>
    <m/>
    <s v="lead_gofW2VcfqPtDlHo3sUXTeYyY47EldvokBZPsWiE7AY7"/>
    <s v="Avanze"/>
    <s v="Prateek Wadhwa"/>
    <s v="user_FdWFezbLzkYQcGsBUsjZO25nr2poK2nRbqV47Rs5Kfm"/>
    <s v="Prateek Wadhwa"/>
    <s v="2022-05-23 09:39:40.807000+00:00"/>
    <s v="2022-07-13 14:20:38.642000+00:00"/>
    <m/>
    <s v="Bangalore"/>
    <m/>
    <m/>
    <m/>
    <n v="650"/>
    <m/>
    <m/>
    <m/>
    <m/>
    <m/>
    <m/>
    <m/>
    <m/>
    <m/>
    <m/>
    <m/>
    <m/>
    <m/>
    <m/>
    <m/>
    <m/>
    <m/>
    <m/>
    <m/>
    <m/>
    <m/>
    <m/>
    <m/>
    <m/>
    <x v="3"/>
    <m/>
    <s v="user_5YHA1ZU4iP896lD1YJehdJcMx7ZEgWCpulT4T2c3pJ3"/>
    <s v="Gauri Jori"/>
    <m/>
    <m/>
    <s v="July; June"/>
    <s v="Gated Content"/>
    <m/>
    <m/>
    <s v="Employee Engagement Handbook"/>
    <m/>
    <m/>
    <m/>
    <s v="2021-10-04 17:05:47.237000+00:00"/>
    <s v="2022-07-13 14:20:38.672000+00:00"/>
    <s v="GPA"/>
  </r>
  <r>
    <s v="Prateek Wadhwa"/>
    <n v="700000"/>
    <s v="INR"/>
    <n v="0"/>
    <s v="7/31/22"/>
    <s v="Sales"/>
    <s v="stat_kcR4fZg7TU7jjk1jAVua3qGLRS4J5uFayEjK5j02wtv"/>
    <s v="Unqualified"/>
    <n v="0"/>
    <s v="OpportunityStatusType.Lost"/>
    <s v="cont_n4nCBHgmF36tGiE0VE8XrD4fWvQs5k4csvMgJxaa6WQ"/>
    <s v="Yashwanth Salian"/>
    <m/>
    <s v="lead_5qzvRmh40Cx35NYRhWW4skfTuKHyJhIcIPFu2igdPh6"/>
    <s v="Blubirch"/>
    <s v="Prateek Wadhwa"/>
    <s v="user_FdWFezbLzkYQcGsBUsjZO25nr2poK2nRbqV47Rs5Kfm"/>
    <s v="Prateek Wadhwa"/>
    <s v="2022-05-06 10:10:05.757000+00:00"/>
    <s v="2022-07-13 14:23:19.980000+00:00"/>
    <m/>
    <s v="Bangalore"/>
    <m/>
    <m/>
    <m/>
    <n v="110"/>
    <m/>
    <m/>
    <m/>
    <m/>
    <m/>
    <m/>
    <m/>
    <m/>
    <m/>
    <m/>
    <m/>
    <m/>
    <m/>
    <m/>
    <m/>
    <m/>
    <m/>
    <m/>
    <m/>
    <m/>
    <m/>
    <m/>
    <m/>
    <m/>
    <x v="3"/>
    <m/>
    <s v="user_FdWFezbLzkYQcGsBUsjZO25nr2poK2nRbqV47Rs5Kfm"/>
    <s v="Prateek Wadhwa"/>
    <m/>
    <m/>
    <m/>
    <s v="Gated Content"/>
    <m/>
    <m/>
    <s v="Employee Wellness Handbook"/>
    <m/>
    <m/>
    <m/>
    <s v="2022-03-22 06:26:41.640000+00:00"/>
    <s v="2022-07-13 14:23:28.922000+00:00"/>
    <s v="GMC"/>
  </r>
  <r>
    <s v="Prateek Wadhwa"/>
    <n v="2000000"/>
    <s v="INR"/>
    <n v="0"/>
    <s v="7/30/22"/>
    <s v="Sales"/>
    <s v="stat_kcR4fZg7TU7jjk1jAVua3qGLRS4J5uFayEjK5j02wtv"/>
    <s v="Unqualified"/>
    <n v="0"/>
    <s v="OpportunityStatusType.Lost"/>
    <s v="cont_WnyXKrH99gIwJ7ts2DnYFASKs9vtfvwVc7eedlQYQYN"/>
    <s v="Bindu Varma"/>
    <m/>
    <s v="lead_gofW2VcfqPtDlHo3sUXTeYyY47EldvokBZPsWiE7AY7"/>
    <s v="Avanze"/>
    <s v="Prateek Wadhwa"/>
    <s v="user_FdWFezbLzkYQcGsBUsjZO25nr2poK2nRbqV47Rs5Kfm"/>
    <s v="Prateek Wadhwa"/>
    <s v="2022-05-23 09:39:12.994000+00:00"/>
    <s v="2022-07-13 14:20:31.549000+00:00"/>
    <m/>
    <s v="Bangalore"/>
    <m/>
    <m/>
    <m/>
    <n v="650"/>
    <m/>
    <m/>
    <m/>
    <m/>
    <m/>
    <m/>
    <m/>
    <m/>
    <m/>
    <m/>
    <m/>
    <m/>
    <m/>
    <m/>
    <m/>
    <m/>
    <m/>
    <m/>
    <m/>
    <m/>
    <m/>
    <m/>
    <m/>
    <m/>
    <x v="3"/>
    <m/>
    <s v="user_5YHA1ZU4iP896lD1YJehdJcMx7ZEgWCpulT4T2c3pJ3"/>
    <s v="Gauri Jori"/>
    <m/>
    <m/>
    <s v="July; June"/>
    <s v="Gated Content"/>
    <m/>
    <m/>
    <s v="Employee Engagement Handbook"/>
    <m/>
    <m/>
    <m/>
    <s v="2021-10-04 17:05:47.237000+00:00"/>
    <s v="2022-07-13 14:20:38.672000+00:00"/>
    <s v="GMC"/>
  </r>
  <r>
    <s v="Shreenath Bhat"/>
    <n v="400000"/>
    <s v="INR"/>
    <n v="0"/>
    <s v="9/30/22"/>
    <s v="Sales"/>
    <s v="stat_kcR4fZg7TU7jjk1jAVua3qGLRS4J5uFayEjK5j02wtv"/>
    <s v="Unqualified"/>
    <n v="0"/>
    <s v="OpportunityStatusType.Lost"/>
    <m/>
    <m/>
    <s v="GTL for All the employees"/>
    <s v="lead_1djRFON9fkQi2ixQKGqg0VxRxpjQuPbODVkabPUkzmU"/>
    <s v="Kasyap Sweetners(fresh)"/>
    <s v="Shreenath Bhat"/>
    <s v="user_vMd4rmcrSbjykdyL2J7rrYn84SWdcNc5FKligrmItPw"/>
    <s v="Shreenath Bhat"/>
    <s v="2022-05-06 11:18:29.318000+00:00"/>
    <s v="2022-07-13 13:20:25.902000+00:00"/>
    <m/>
    <s v="Vapi"/>
    <m/>
    <m/>
    <m/>
    <n v="1200"/>
    <m/>
    <m/>
    <m/>
    <m/>
    <m/>
    <m/>
    <m/>
    <m/>
    <m/>
    <m/>
    <m/>
    <m/>
    <m/>
    <m/>
    <m/>
    <m/>
    <m/>
    <m/>
    <m/>
    <m/>
    <m/>
    <m/>
    <m/>
    <m/>
    <x v="27"/>
    <m/>
    <s v="user_vMd4rmcrSbjykdyL2J7rrYn84SWdcNc5FKligrmItPw"/>
    <s v="Shreenath Bhat"/>
    <m/>
    <m/>
    <m/>
    <s v="Cold Call"/>
    <m/>
    <m/>
    <m/>
    <m/>
    <m/>
    <m/>
    <s v="2022-05-06 11:07:17.476000+00:00"/>
    <s v="2022-10-20 10:20:56.979000+00:00"/>
    <s v="GTL"/>
  </r>
  <r>
    <s v="Shreenath Bhat"/>
    <n v="300000"/>
    <s v="INR"/>
    <n v="0"/>
    <s v="9/30/22"/>
    <s v="Sales"/>
    <s v="stat_kcR4fZg7TU7jjk1jAVua3qGLRS4J5uFayEjK5j02wtv"/>
    <s v="Unqualified"/>
    <n v="0"/>
    <s v="OpportunityStatusType.Lost"/>
    <s v="cont_VGyRSF0gyMeydxCPwPcvv5N2hkpkcag5faPSDcMjaUX"/>
    <s v="Vinayakumar"/>
    <s v="WC Policy for employees"/>
    <s v="lead_1djRFON9fkQi2ixQKGqg0VxRxpjQuPbODVkabPUkzmU"/>
    <s v="Kasyap Sweetners(fresh)"/>
    <s v="Shreenath Bhat"/>
    <s v="user_vMd4rmcrSbjykdyL2J7rrYn84SWdcNc5FKligrmItPw"/>
    <s v="Shreenath Bhat"/>
    <s v="2022-05-06 11:16:55.090000+00:00"/>
    <s v="2022-07-13 13:20:10.218000+00:00"/>
    <m/>
    <s v="Vapi"/>
    <m/>
    <m/>
    <m/>
    <n v="1200"/>
    <m/>
    <m/>
    <m/>
    <m/>
    <m/>
    <m/>
    <m/>
    <m/>
    <m/>
    <m/>
    <m/>
    <m/>
    <m/>
    <m/>
    <m/>
    <m/>
    <m/>
    <m/>
    <m/>
    <m/>
    <m/>
    <m/>
    <m/>
    <m/>
    <x v="27"/>
    <m/>
    <s v="user_vMd4rmcrSbjykdyL2J7rrYn84SWdcNc5FKligrmItPw"/>
    <s v="Shreenath Bhat"/>
    <m/>
    <m/>
    <m/>
    <s v="Cold Call"/>
    <m/>
    <m/>
    <m/>
    <m/>
    <m/>
    <m/>
    <s v="2022-05-06 11:07:17.476000+00:00"/>
    <s v="2022-10-20 10:20:56.979000+00:00"/>
    <s v="WC"/>
  </r>
  <r>
    <s v="Shreenath Bhat"/>
    <n v="800000"/>
    <s v="INR"/>
    <n v="0"/>
    <s v="9/30/22"/>
    <s v="Sales"/>
    <s v="stat_kcR4fZg7TU7jjk1jAVua3qGLRS4J5uFayEjK5j02wtv"/>
    <s v="Unqualified"/>
    <n v="0"/>
    <s v="OpportunityStatusType.Lost"/>
    <m/>
    <m/>
    <s v="WC Policy for contractual employees"/>
    <s v="lead_1djRFON9fkQi2ixQKGqg0VxRxpjQuPbODVkabPUkzmU"/>
    <s v="Kasyap Sweetners(fresh)"/>
    <s v="Shreenath Bhat"/>
    <s v="user_vMd4rmcrSbjykdyL2J7rrYn84SWdcNc5FKligrmItPw"/>
    <s v="Shreenath Bhat"/>
    <s v="2022-05-06 11:17:27.015000+00:00"/>
    <s v="2022-07-13 13:20:18.884000+00:00"/>
    <m/>
    <s v="Vapi"/>
    <m/>
    <m/>
    <m/>
    <n v="1200"/>
    <m/>
    <m/>
    <m/>
    <m/>
    <m/>
    <m/>
    <m/>
    <m/>
    <m/>
    <m/>
    <m/>
    <m/>
    <m/>
    <m/>
    <m/>
    <m/>
    <m/>
    <m/>
    <m/>
    <m/>
    <m/>
    <m/>
    <m/>
    <m/>
    <x v="27"/>
    <m/>
    <s v="user_vMd4rmcrSbjykdyL2J7rrYn84SWdcNc5FKligrmItPw"/>
    <s v="Shreenath Bhat"/>
    <m/>
    <m/>
    <m/>
    <s v="Cold Call"/>
    <m/>
    <m/>
    <m/>
    <m/>
    <m/>
    <m/>
    <s v="2022-05-06 11:07:17.476000+00:00"/>
    <s v="2022-10-20 10:20:56.979000+00:00"/>
    <s v="WC"/>
  </r>
  <r>
    <s v="Shreenath Bhat"/>
    <n v="100000"/>
    <s v="INR"/>
    <n v="0"/>
    <s v="9/30/22"/>
    <s v="Sales"/>
    <s v="stat_kcR4fZg7TU7jjk1jAVua3qGLRS4J5uFayEjK5j02wtv"/>
    <s v="Unqualified"/>
    <n v="0"/>
    <s v="OpportunityStatusType.Lost"/>
    <s v="cont_EPS7yzeKlJRc6jYKAF4YJx2anvnOLV3PCKRKduFsrpd"/>
    <s v="Malahar"/>
    <s v="WC - Fresh"/>
    <s v="lead_BnMcvINbOk5fbNKTqffMY7ym34bIHxHoTKELZLtXTU0"/>
    <s v="Spectra Dyes and Chemicals"/>
    <s v="Shreenath Bhat"/>
    <s v="user_vMd4rmcrSbjykdyL2J7rrYn84SWdcNc5FKligrmItPw"/>
    <s v="Shreenath Bhat"/>
    <s v="2022-05-05 12:56:48.723000+00:00"/>
    <s v="2022-07-13 13:19:11.512000+00:00"/>
    <m/>
    <s v="Surat"/>
    <m/>
    <m/>
    <m/>
    <n v="105"/>
    <m/>
    <m/>
    <m/>
    <m/>
    <m/>
    <m/>
    <m/>
    <m/>
    <m/>
    <m/>
    <m/>
    <s v="Manufacturing"/>
    <m/>
    <m/>
    <m/>
    <m/>
    <m/>
    <m/>
    <m/>
    <m/>
    <m/>
    <m/>
    <m/>
    <m/>
    <x v="7"/>
    <m/>
    <s v="user_vMd4rmcrSbjykdyL2J7rrYn84SWdcNc5FKligrmItPw"/>
    <s v="Shreenath Bhat"/>
    <m/>
    <m/>
    <m/>
    <s v="Cold Call"/>
    <m/>
    <m/>
    <m/>
    <m/>
    <m/>
    <m/>
    <s v="2022-05-05 06:49:22.908000+00:00"/>
    <s v="2022-07-13 13:19:11.544000+00:00"/>
    <s v="WC"/>
  </r>
  <r>
    <s v="Shreenath Bhat"/>
    <n v="300000"/>
    <s v="INR"/>
    <n v="0"/>
    <s v="9/30/22"/>
    <s v="Sales"/>
    <s v="stat_kcR4fZg7TU7jjk1jAVua3qGLRS4J5uFayEjK5j02wtv"/>
    <s v="Unqualified"/>
    <n v="0"/>
    <s v="OpportunityStatusType.Lost"/>
    <s v="cont_EPS7yzeKlJRc6jYKAF4YJx2anvnOLV3PCKRKduFsrpd"/>
    <s v="Malahar"/>
    <s v="GTL - Fresh policy"/>
    <s v="lead_BnMcvINbOk5fbNKTqffMY7ym34bIHxHoTKELZLtXTU0"/>
    <s v="Spectra Dyes and Chemicals"/>
    <s v="Shreenath Bhat"/>
    <s v="user_vMd4rmcrSbjykdyL2J7rrYn84SWdcNc5FKligrmItPw"/>
    <s v="Shreenath Bhat"/>
    <s v="2022-05-05 12:53:44.103000+00:00"/>
    <s v="2022-07-13 13:19:03.971000+00:00"/>
    <m/>
    <s v="Surat"/>
    <m/>
    <m/>
    <m/>
    <n v="105"/>
    <m/>
    <m/>
    <m/>
    <m/>
    <m/>
    <m/>
    <m/>
    <m/>
    <m/>
    <m/>
    <m/>
    <s v="Manufacturing"/>
    <m/>
    <m/>
    <m/>
    <m/>
    <m/>
    <m/>
    <m/>
    <m/>
    <m/>
    <m/>
    <m/>
    <m/>
    <x v="7"/>
    <m/>
    <s v="user_vMd4rmcrSbjykdyL2J7rrYn84SWdcNc5FKligrmItPw"/>
    <s v="Shreenath Bhat"/>
    <m/>
    <m/>
    <m/>
    <s v="Cold Call"/>
    <m/>
    <m/>
    <m/>
    <m/>
    <m/>
    <m/>
    <s v="2022-05-05 06:49:22.908000+00:00"/>
    <s v="2022-07-13 13:19:11.544000+00:00"/>
    <s v="GTL"/>
  </r>
  <r>
    <s v="Shreenath Bhat"/>
    <n v="500000"/>
    <s v="INR"/>
    <n v="0"/>
    <s v="9/30/22"/>
    <s v="Sales"/>
    <s v="stat_kcR4fZg7TU7jjk1jAVua3qGLRS4J5uFayEjK5j02wtv"/>
    <s v="Unqualified"/>
    <n v="0"/>
    <s v="OpportunityStatusType.Lost"/>
    <s v="cont_VGyRSF0gyMeydxCPwPcvv5N2hkpkcag5faPSDcMjaUX"/>
    <s v="Vinayakumar"/>
    <s v="GMC policy - Fresh for around 100 employees."/>
    <s v="lead_1djRFON9fkQi2ixQKGqg0VxRxpjQuPbODVkabPUkzmU"/>
    <s v="Kasyap Sweetners(fresh)"/>
    <s v="Shreenath Bhat"/>
    <s v="user_vMd4rmcrSbjykdyL2J7rrYn84SWdcNc5FKligrmItPw"/>
    <s v="Shreenath Bhat"/>
    <s v="2022-05-06 11:16:08.328000+00:00"/>
    <s v="2022-07-13 13:19:25.852000+00:00"/>
    <m/>
    <s v="Vapi"/>
    <m/>
    <m/>
    <m/>
    <n v="1200"/>
    <m/>
    <m/>
    <m/>
    <m/>
    <m/>
    <m/>
    <m/>
    <m/>
    <m/>
    <m/>
    <m/>
    <m/>
    <m/>
    <m/>
    <m/>
    <m/>
    <m/>
    <m/>
    <m/>
    <m/>
    <m/>
    <m/>
    <m/>
    <m/>
    <x v="27"/>
    <m/>
    <s v="user_vMd4rmcrSbjykdyL2J7rrYn84SWdcNc5FKligrmItPw"/>
    <s v="Shreenath Bhat"/>
    <m/>
    <m/>
    <m/>
    <s v="Cold Call"/>
    <m/>
    <m/>
    <m/>
    <m/>
    <m/>
    <m/>
    <s v="2022-05-06 11:07:17.476000+00:00"/>
    <s v="2022-10-20 10:20:56.979000+00:00"/>
    <s v="GMC"/>
  </r>
  <r>
    <s v="Shreenath Bhat"/>
    <n v="20000"/>
    <s v="INR"/>
    <n v="0"/>
    <s v="9/30/22"/>
    <s v="Sales"/>
    <s v="stat_kcR4fZg7TU7jjk1jAVua3qGLRS4J5uFayEjK5j02wtv"/>
    <s v="Unqualified"/>
    <n v="0"/>
    <s v="OpportunityStatusType.Lost"/>
    <s v="cont_EM85kvg0KbeInmQnrD2KEHyoY2fu27T70x8iQ1k9cAN"/>
    <s v="Harish Shetty"/>
    <s v="GPA - Discussion"/>
    <s v="lead_WmmTJvQavk0H2skYXFlYv9WcGTLs3zE898bW3mHItw8"/>
    <s v="Mapra Laboratories Pvt. Ltd."/>
    <s v="Shreenath Bhat"/>
    <s v="user_vMd4rmcrSbjykdyL2J7rrYn84SWdcNc5FKligrmItPw"/>
    <s v="Shreenath Bhat"/>
    <s v="2022-05-11 09:27:21.096000+00:00"/>
    <s v="2022-07-13 13:18:25.572000+00:00"/>
    <m/>
    <s v="Mumbai"/>
    <m/>
    <m/>
    <m/>
    <n v="130"/>
    <m/>
    <m/>
    <m/>
    <m/>
    <m/>
    <m/>
    <m/>
    <m/>
    <m/>
    <m/>
    <m/>
    <s v="Health, Wellness &amp; Fitness"/>
    <m/>
    <m/>
    <m/>
    <m/>
    <m/>
    <m/>
    <m/>
    <m/>
    <m/>
    <m/>
    <m/>
    <m/>
    <x v="7"/>
    <m/>
    <s v="user_vMd4rmcrSbjykdyL2J7rrYn84SWdcNc5FKligrmItPw"/>
    <s v="Shreenath Bhat"/>
    <m/>
    <m/>
    <m/>
    <s v="Cold Call"/>
    <s v="Lusha"/>
    <m/>
    <s v="Pharma"/>
    <m/>
    <m/>
    <m/>
    <s v="2022-02-15 08:53:00.737000+00:00"/>
    <s v="2022-07-13 13:18:25.602000+00:00"/>
    <s v="GPA"/>
  </r>
  <r>
    <s v="Shreenath Bhat"/>
    <n v="500000"/>
    <s v="INR"/>
    <n v="0"/>
    <s v="9/30/22"/>
    <s v="Sales"/>
    <s v="stat_kcR4fZg7TU7jjk1jAVua3qGLRS4J5uFayEjK5j02wtv"/>
    <s v="Unqualified"/>
    <n v="0"/>
    <s v="OpportunityStatusType.Lost"/>
    <s v="cont_EPS7yzeKlJRc6jYKAF4YJx2anvnOLV3PCKRKduFsrpd"/>
    <s v="Malahar"/>
    <s v="GMC - fresh policy"/>
    <s v="lead_BnMcvINbOk5fbNKTqffMY7ym34bIHxHoTKELZLtXTU0"/>
    <s v="Spectra Dyes and Chemicals"/>
    <s v="Shreenath Bhat"/>
    <s v="user_vMd4rmcrSbjykdyL2J7rrYn84SWdcNc5FKligrmItPw"/>
    <s v="Shreenath Bhat"/>
    <s v="2022-05-05 12:52:33.385000+00:00"/>
    <s v="2022-07-13 13:18:56.280000+00:00"/>
    <m/>
    <s v="Surat"/>
    <m/>
    <m/>
    <m/>
    <n v="105"/>
    <m/>
    <m/>
    <m/>
    <m/>
    <m/>
    <m/>
    <m/>
    <m/>
    <m/>
    <m/>
    <m/>
    <s v="Manufacturing"/>
    <m/>
    <m/>
    <m/>
    <m/>
    <m/>
    <m/>
    <m/>
    <m/>
    <m/>
    <m/>
    <m/>
    <m/>
    <x v="7"/>
    <m/>
    <s v="user_vMd4rmcrSbjykdyL2J7rrYn84SWdcNc5FKligrmItPw"/>
    <s v="Shreenath Bhat"/>
    <m/>
    <m/>
    <m/>
    <s v="Cold Call"/>
    <m/>
    <m/>
    <m/>
    <m/>
    <m/>
    <m/>
    <s v="2022-05-05 06:49:22.908000+00:00"/>
    <s v="2022-07-13 13:19:11.544000+00:00"/>
    <s v="GMC"/>
  </r>
  <r>
    <s v="Shreenath Bhat"/>
    <n v="50000"/>
    <s v="INR"/>
    <n v="0"/>
    <s v="9/30/22"/>
    <s v="Sales"/>
    <s v="stat_kcR4fZg7TU7jjk1jAVua3qGLRS4J5uFayEjK5j02wtv"/>
    <s v="Unqualified"/>
    <n v="0"/>
    <s v="OpportunityStatusType.Lost"/>
    <m/>
    <m/>
    <s v="GTL - Discussion"/>
    <s v="lead_WmmTJvQavk0H2skYXFlYv9WcGTLs3zE898bW3mHItw8"/>
    <s v="Mapra Laboratories Pvt. Ltd."/>
    <s v="Shreenath Bhat"/>
    <s v="user_vMd4rmcrSbjykdyL2J7rrYn84SWdcNc5FKligrmItPw"/>
    <s v="Shreenath Bhat"/>
    <s v="2022-05-11 09:26:34.737000+00:00"/>
    <s v="2022-07-13 13:18:14.277000+00:00"/>
    <m/>
    <s v="Mumbai"/>
    <m/>
    <m/>
    <m/>
    <n v="130"/>
    <m/>
    <m/>
    <m/>
    <m/>
    <m/>
    <m/>
    <m/>
    <m/>
    <m/>
    <m/>
    <m/>
    <s v="Health, Wellness &amp; Fitness"/>
    <m/>
    <m/>
    <m/>
    <m/>
    <m/>
    <m/>
    <m/>
    <m/>
    <m/>
    <m/>
    <m/>
    <m/>
    <x v="7"/>
    <m/>
    <s v="user_vMd4rmcrSbjykdyL2J7rrYn84SWdcNc5FKligrmItPw"/>
    <s v="Shreenath Bhat"/>
    <m/>
    <m/>
    <m/>
    <s v="Cold Call"/>
    <s v="Lusha"/>
    <m/>
    <s v="Pharma"/>
    <m/>
    <m/>
    <m/>
    <s v="2022-02-15 08:53:00.737000+00:00"/>
    <s v="2022-07-13 13:18:25.602000+00:00"/>
    <s v="GTL"/>
  </r>
  <r>
    <s v="Namrata Aurora"/>
    <n v="2000000"/>
    <s v="INR"/>
    <n v="0"/>
    <d v="2022-03-09T00:00:00"/>
    <s v="Sales"/>
    <s v="stat_kcR4fZg7TU7jjk1jAVua3qGLRS4J5uFayEjK5j02wtv"/>
    <s v="Unqualified"/>
    <n v="0"/>
    <s v="OpportunityStatusType.Lost"/>
    <m/>
    <m/>
    <m/>
    <s v="lead_iZVyL4cXV9ZUhVp2xDBXciwPvs3woQ7a7wQK76PNDnh"/>
    <s v="iNurture Education Solutions Pvt. Ltd."/>
    <s v="Namrata Aurora"/>
    <s v="user_IpBH4s1Av5OVFfQQ3nW0qPDDjwLT9uRfx1sVhml8UQA"/>
    <s v="Namrata Aurora"/>
    <s v="2022-05-20 10:42:39.981000+00:00"/>
    <s v="2022-07-13 13:12:18.539000+00:00"/>
    <m/>
    <s v="Bangalore"/>
    <m/>
    <m/>
    <m/>
    <n v="800"/>
    <m/>
    <m/>
    <m/>
    <m/>
    <m/>
    <m/>
    <m/>
    <m/>
    <m/>
    <m/>
    <m/>
    <s v="Education; Professional Services"/>
    <m/>
    <m/>
    <m/>
    <m/>
    <m/>
    <m/>
    <m/>
    <m/>
    <m/>
    <m/>
    <m/>
    <m/>
    <x v="9"/>
    <m/>
    <s v="user_2jRs4eIjwv8MozxYA1DE9MMy0FWf2gMgweg2LiJNu64"/>
    <s v="Gauri Munge"/>
    <m/>
    <m/>
    <m/>
    <s v="Gated Content"/>
    <s v="Naukri.com"/>
    <m/>
    <s v="Employee Engagement Handbook"/>
    <m/>
    <m/>
    <m/>
    <s v="2022-05-17 16:02:46.942000+00:00"/>
    <s v="2022-10-19 01:44:04.383000+00:00"/>
    <s v="GMC"/>
  </r>
  <r>
    <s v="Namrata Aurora"/>
    <n v="3000000"/>
    <s v="INR"/>
    <n v="0"/>
    <s v="9/30/22"/>
    <s v="Sales"/>
    <s v="stat_kcR4fZg7TU7jjk1jAVua3qGLRS4J5uFayEjK5j02wtv"/>
    <s v="Unqualified"/>
    <n v="0"/>
    <s v="OpportunityStatusType.Lost"/>
    <m/>
    <m/>
    <m/>
    <s v="lead_ksPBSOhjrqp14HQyLIvI8ws7MxKwQrmPMkJF90d9tOY"/>
    <s v="Maass Flange India Pvt. Ltd"/>
    <s v="Namrata Aurora"/>
    <s v="user_IpBH4s1Av5OVFfQQ3nW0qPDDjwLT9uRfx1sVhml8UQA"/>
    <s v="Namrata Aurora"/>
    <s v="2022-07-11 07:16:51.696000+00:00"/>
    <s v="2022-07-13 13:12:58.891000+00:00"/>
    <m/>
    <s v="Pune"/>
    <m/>
    <m/>
    <m/>
    <n v="120"/>
    <m/>
    <m/>
    <m/>
    <m/>
    <m/>
    <m/>
    <m/>
    <m/>
    <m/>
    <m/>
    <m/>
    <s v="Mining &amp; Metal"/>
    <m/>
    <m/>
    <m/>
    <m/>
    <m/>
    <m/>
    <m/>
    <m/>
    <m/>
    <m/>
    <m/>
    <m/>
    <x v="7"/>
    <m/>
    <s v="user_228eUmsdKIb9OItgmiDq1zD4aPZ1eqiapbaLAGeBf8g"/>
    <s v="Bhairavi Jog"/>
    <s v="Anjali Nishu"/>
    <m/>
    <s v="October"/>
    <s v="Cold Call"/>
    <m/>
    <m/>
    <m/>
    <m/>
    <m/>
    <m/>
    <s v="2021-09-27 18:06:29.230000+00:00"/>
    <s v="2022-10-10 04:53:35.824000+00:00"/>
    <s v="GMC"/>
  </r>
  <r>
    <s v="Namrata Aurora"/>
    <n v="250000"/>
    <s v="INR"/>
    <n v="0"/>
    <s v="8/15/22"/>
    <s v="Sales"/>
    <s v="stat_kcR4fZg7TU7jjk1jAVua3qGLRS4J5uFayEjK5j02wtv"/>
    <s v="Unqualified"/>
    <n v="0"/>
    <s v="OpportunityStatusType.Lost"/>
    <m/>
    <m/>
    <m/>
    <s v="lead_9vxpoFTtQlT11gUk4ZnV5jHoF3jXbDsJGb6o5UxNpS4"/>
    <s v="Desynova"/>
    <s v="Namrata Aurora"/>
    <s v="user_IpBH4s1Av5OVFfQQ3nW0qPDDjwLT9uRfx1sVhml8UQA"/>
    <s v="Namrata Aurora"/>
    <s v="2022-06-06 09:13:00.612000+00:00"/>
    <s v="2022-07-13 13:11:54.731000+00:00"/>
    <m/>
    <s v="Mumbai"/>
    <m/>
    <m/>
    <m/>
    <n v="80"/>
    <m/>
    <m/>
    <m/>
    <m/>
    <m/>
    <m/>
    <m/>
    <m/>
    <m/>
    <m/>
    <m/>
    <s v="Digital Marketing &amp; Advertising"/>
    <m/>
    <m/>
    <m/>
    <m/>
    <m/>
    <m/>
    <m/>
    <m/>
    <m/>
    <m/>
    <m/>
    <m/>
    <x v="8"/>
    <m/>
    <s v="user_vMd4rmcrSbjykdyL2J7rrYn84SWdcNc5FKligrmItPw"/>
    <s v="Shreenath Bhat"/>
    <m/>
    <m/>
    <s v="August"/>
    <s v="Cold Call"/>
    <s v="Lusha"/>
    <m/>
    <s v="Glengarry"/>
    <m/>
    <m/>
    <m/>
    <s v="2021-12-09 09:17:44.960000+00:00"/>
    <s v="2022-09-08 10:27:44.576000+00:00"/>
    <s v="GMC"/>
  </r>
  <r>
    <s v="Vivek Singh"/>
    <n v="200000"/>
    <s v="INR"/>
    <n v="50"/>
    <s v="9/30/22"/>
    <s v="Sales"/>
    <s v="stat_Bh0lNV2usJkCLD6fjWneAqpmASEbmvomDaal7U02FV1"/>
    <s v="Demo Scheduled"/>
    <n v="0"/>
    <s v="OpportunityStatusType.Active"/>
    <s v="cont_98Hvn6eOmjZ60EfiJvbvaWQVQiMebMnVsNMv7Zgwh43"/>
    <s v="Lingaraj"/>
    <s v="GMC - Renewal; Employee only 2 lakhs sum insured policy; Sister company"/>
    <s v="lead_LRxx6yJ4iJwDHBhLsMKjUmnsBz4E8LSXsdWleKmkSwe"/>
    <s v="LCI"/>
    <s v="Shreenath Bhat"/>
    <s v="user_vMd4rmcrSbjykdyL2J7rrYn84SWdcNc5FKligrmItPw"/>
    <s v="Shreenath Bhat"/>
    <s v="2022-06-28 04:58:01.829000+00:00"/>
    <s v="2022-07-13 13:11:05.147000+00:00"/>
    <m/>
    <s v="Bangalore"/>
    <m/>
    <m/>
    <m/>
    <n v="70"/>
    <m/>
    <m/>
    <m/>
    <m/>
    <m/>
    <m/>
    <m/>
    <m/>
    <m/>
    <m/>
    <m/>
    <s v="Manufacturing"/>
    <m/>
    <m/>
    <m/>
    <m/>
    <m/>
    <m/>
    <m/>
    <m/>
    <m/>
    <m/>
    <m/>
    <m/>
    <x v="9"/>
    <m/>
    <s v="user_vMd4rmcrSbjykdyL2J7rrYn84SWdcNc5FKligrmItPw"/>
    <s v="Shreenath Bhat"/>
    <m/>
    <m/>
    <s v="September"/>
    <s v="Cold Call"/>
    <m/>
    <m/>
    <m/>
    <m/>
    <m/>
    <m/>
    <s v="2022-04-03 18:10:54.052000+00:00"/>
    <s v="2022-09-19 07:32:53.644000+00:00"/>
    <s v="GMC"/>
  </r>
  <r>
    <s v="Vivek Singh"/>
    <n v="10000"/>
    <s v="INR"/>
    <n v="50"/>
    <s v="9/30/22"/>
    <s v="Sales"/>
    <s v="stat_Bh0lNV2usJkCLD6fjWneAqpmASEbmvomDaal7U02FV1"/>
    <s v="Demo Scheduled"/>
    <n v="0"/>
    <s v="OpportunityStatusType.Active"/>
    <s v="cont_98Hvn6eOmjZ60EfiJvbvaWQVQiMebMnVsNMv7Zgwh43"/>
    <s v="Lingaraj"/>
    <s v="GPA - Renewal Sister company"/>
    <s v="lead_LRxx6yJ4iJwDHBhLsMKjUmnsBz4E8LSXsdWleKmkSwe"/>
    <s v="LCI"/>
    <s v="Shreenath Bhat"/>
    <s v="user_vMd4rmcrSbjykdyL2J7rrYn84SWdcNc5FKligrmItPw"/>
    <s v="Shreenath Bhat"/>
    <s v="2022-06-28 04:58:33.994000+00:00"/>
    <s v="2022-07-13 13:11:15.165000+00:00"/>
    <m/>
    <s v="Bangalore"/>
    <m/>
    <m/>
    <m/>
    <n v="70"/>
    <m/>
    <m/>
    <m/>
    <m/>
    <m/>
    <m/>
    <m/>
    <m/>
    <m/>
    <m/>
    <m/>
    <s v="Manufacturing"/>
    <m/>
    <m/>
    <m/>
    <m/>
    <m/>
    <m/>
    <m/>
    <m/>
    <m/>
    <m/>
    <m/>
    <m/>
    <x v="9"/>
    <m/>
    <s v="user_vMd4rmcrSbjykdyL2J7rrYn84SWdcNc5FKligrmItPw"/>
    <s v="Shreenath Bhat"/>
    <m/>
    <m/>
    <s v="September"/>
    <s v="Cold Call"/>
    <m/>
    <m/>
    <m/>
    <m/>
    <m/>
    <m/>
    <s v="2022-04-03 18:10:54.052000+00:00"/>
    <s v="2022-09-19 07:32:53.644000+00:00"/>
    <s v="GPA"/>
  </r>
  <r>
    <s v="Vivek Singh"/>
    <n v="10000"/>
    <s v="INR"/>
    <n v="50"/>
    <s v="9/30/22"/>
    <s v="Sales"/>
    <s v="stat_Bh0lNV2usJkCLD6fjWneAqpmASEbmvomDaal7U02FV1"/>
    <s v="Demo Scheduled"/>
    <n v="0"/>
    <s v="OpportunityStatusType.Active"/>
    <s v="cont_98Hvn6eOmjZ60EfiJvbvaWQVQiMebMnVsNMv7Zgwh43"/>
    <s v="Lingaraj"/>
    <s v="GPA - Renewal Load controls"/>
    <s v="lead_LRxx6yJ4iJwDHBhLsMKjUmnsBz4E8LSXsdWleKmkSwe"/>
    <s v="LCI"/>
    <s v="Shreenath Bhat"/>
    <s v="user_vMd4rmcrSbjykdyL2J7rrYn84SWdcNc5FKligrmItPw"/>
    <s v="Shreenath Bhat"/>
    <s v="2022-06-28 04:55:29.517000+00:00"/>
    <s v="2022-07-13 13:10:54.544000+00:00"/>
    <m/>
    <s v="Bangalore"/>
    <m/>
    <m/>
    <m/>
    <n v="70"/>
    <m/>
    <m/>
    <m/>
    <m/>
    <m/>
    <m/>
    <m/>
    <m/>
    <m/>
    <m/>
    <m/>
    <s v="Manufacturing"/>
    <m/>
    <m/>
    <m/>
    <m/>
    <m/>
    <m/>
    <m/>
    <m/>
    <m/>
    <m/>
    <m/>
    <m/>
    <x v="9"/>
    <m/>
    <s v="user_vMd4rmcrSbjykdyL2J7rrYn84SWdcNc5FKligrmItPw"/>
    <s v="Shreenath Bhat"/>
    <m/>
    <m/>
    <s v="September"/>
    <s v="Cold Call"/>
    <m/>
    <m/>
    <m/>
    <m/>
    <m/>
    <m/>
    <s v="2022-04-03 18:10:54.052000+00:00"/>
    <s v="2022-09-19 07:32:53.644000+00:00"/>
    <s v="GPA"/>
  </r>
  <r>
    <s v="Vivek Singh"/>
    <n v="200000"/>
    <s v="INR"/>
    <n v="50"/>
    <s v="9/30/22"/>
    <s v="Sales"/>
    <s v="stat_Bh0lNV2usJkCLD6fjWneAqpmASEbmvomDaal7U02FV1"/>
    <s v="Demo Scheduled"/>
    <n v="0"/>
    <s v="OpportunityStatusType.Active"/>
    <s v="cont_98Hvn6eOmjZ60EfiJvbvaWQVQiMebMnVsNMv7Zgwh43"/>
    <s v="Lingaraj"/>
    <s v="GMC - Renewal; Employee only 2 lakhs sum insured policy; Load controls"/>
    <s v="lead_LRxx6yJ4iJwDHBhLsMKjUmnsBz4E8LSXsdWleKmkSwe"/>
    <s v="LCI"/>
    <s v="Shreenath Bhat"/>
    <s v="user_vMd4rmcrSbjykdyL2J7rrYn84SWdcNc5FKligrmItPw"/>
    <s v="Shreenath Bhat"/>
    <s v="2022-06-28 04:54:37.355000+00:00"/>
    <s v="2022-07-13 13:10:45.951000+00:00"/>
    <m/>
    <s v="Bangalore"/>
    <m/>
    <m/>
    <m/>
    <n v="70"/>
    <m/>
    <m/>
    <m/>
    <m/>
    <m/>
    <m/>
    <m/>
    <m/>
    <m/>
    <m/>
    <m/>
    <s v="Manufacturing"/>
    <m/>
    <m/>
    <m/>
    <m/>
    <m/>
    <m/>
    <m/>
    <m/>
    <m/>
    <m/>
    <m/>
    <m/>
    <x v="9"/>
    <m/>
    <s v="user_vMd4rmcrSbjykdyL2J7rrYn84SWdcNc5FKligrmItPw"/>
    <s v="Shreenath Bhat"/>
    <m/>
    <m/>
    <s v="September"/>
    <s v="Cold Call"/>
    <m/>
    <m/>
    <m/>
    <m/>
    <m/>
    <m/>
    <s v="2022-04-03 18:10:54.052000+00:00"/>
    <s v="2022-09-19 07:32:53.644000+00:00"/>
    <s v="GMC"/>
  </r>
  <r>
    <s v="Namrata Aurora"/>
    <n v="60000"/>
    <s v="INR"/>
    <n v="0"/>
    <d v="2022-01-08T00:00:00"/>
    <s v="Sales"/>
    <s v="stat_kcR4fZg7TU7jjk1jAVua3qGLRS4J5uFayEjK5j02wtv"/>
    <s v="Unqualified"/>
    <n v="0"/>
    <s v="OpportunityStatusType.Lost"/>
    <m/>
    <m/>
    <m/>
    <s v="lead_sEGn0mJ3AS6G6Qp6wR7fUdskLESL2dSS4pzxS10cGHC"/>
    <s v="Trans Continental"/>
    <s v="Namrata Aurora"/>
    <s v="user_IpBH4s1Av5OVFfQQ3nW0qPDDjwLT9uRfx1sVhml8UQA"/>
    <s v="Namrata Aurora"/>
    <s v="2022-06-20 12:27:10.286000+00:00"/>
    <s v="2022-07-13 13:05:21.845000+00:00"/>
    <m/>
    <s v="Mumbai"/>
    <m/>
    <m/>
    <m/>
    <n v="3"/>
    <m/>
    <m/>
    <m/>
    <m/>
    <m/>
    <m/>
    <m/>
    <m/>
    <m/>
    <m/>
    <m/>
    <s v="Transportation &amp; Logistics"/>
    <m/>
    <m/>
    <m/>
    <m/>
    <m/>
    <m/>
    <m/>
    <m/>
    <m/>
    <m/>
    <m/>
    <m/>
    <x v="7"/>
    <m/>
    <s v="user_IpBH4s1Av5OVFfQQ3nW0qPDDjwLT9uRfx1sVhml8UQA"/>
    <s v="Namrata Aurora"/>
    <m/>
    <m/>
    <s v="September"/>
    <s v="Cold Call"/>
    <m/>
    <m/>
    <m/>
    <m/>
    <m/>
    <m/>
    <s v="2021-11-17 01:30:09.833000+00:00"/>
    <s v="2022-07-13 13:05:21.884000+00:00"/>
    <s v="GPA"/>
  </r>
  <r>
    <s v="Namrata Aurora"/>
    <n v="60000"/>
    <s v="INR"/>
    <n v="0"/>
    <d v="2022-10-07T00:00:00"/>
    <s v="Sales"/>
    <s v="stat_kcR4fZg7TU7jjk1jAVua3qGLRS4J5uFayEjK5j02wtv"/>
    <s v="Unqualified"/>
    <n v="0"/>
    <s v="OpportunityStatusType.Lost"/>
    <m/>
    <m/>
    <m/>
    <s v="lead_j9F1z2e3L58kqOjr2guESU8UIPvu634yv7TQmHTGYSd"/>
    <s v="roopkumarram@gmail.com"/>
    <s v="Namrata Aurora"/>
    <s v="user_IpBH4s1Av5OVFfQQ3nW0qPDDjwLT9uRfx1sVhml8UQA"/>
    <s v="Namrata Aurora"/>
    <s v="2022-07-07 12:10:22.671000+00:00"/>
    <s v="2022-07-13 13:07:05.314000+00:00"/>
    <m/>
    <m/>
    <m/>
    <s v="2021-05-23 14:43:16+00:00"/>
    <m/>
    <n v="50"/>
    <m/>
    <m/>
    <m/>
    <m/>
    <m/>
    <m/>
    <m/>
    <m/>
    <m/>
    <m/>
    <m/>
    <m/>
    <m/>
    <m/>
    <m/>
    <m/>
    <m/>
    <m/>
    <m/>
    <m/>
    <m/>
    <m/>
    <m/>
    <m/>
    <x v="3"/>
    <m/>
    <s v="user_IpBH4s1Av5OVFfQQ3nW0qPDDjwLT9uRfx1sVhml8UQA"/>
    <s v="Namrata Aurora"/>
    <m/>
    <m/>
    <s v="July"/>
    <s v="Inbound"/>
    <s v="Inbound via website"/>
    <m/>
    <s v="Employee Count 50"/>
    <m/>
    <m/>
    <m/>
    <s v="2021-05-23 14:45:54.596000+00:00"/>
    <s v="2022-07-13 13:07:05.354000+00:00"/>
    <m/>
  </r>
  <r>
    <s v="Namrata Aurora"/>
    <n v="650000"/>
    <s v="INR"/>
    <n v="0"/>
    <d v="2022-01-08T00:00:00"/>
    <s v="Sales"/>
    <s v="stat_kcR4fZg7TU7jjk1jAVua3qGLRS4J5uFayEjK5j02wtv"/>
    <s v="Unqualified"/>
    <n v="0"/>
    <s v="OpportunityStatusType.Lost"/>
    <m/>
    <m/>
    <m/>
    <s v="lead_sEGn0mJ3AS6G6Qp6wR7fUdskLESL2dSS4pzxS10cGHC"/>
    <s v="Trans Continental"/>
    <s v="Namrata Aurora"/>
    <s v="user_IpBH4s1Av5OVFfQQ3nW0qPDDjwLT9uRfx1sVhml8UQA"/>
    <s v="Namrata Aurora"/>
    <s v="2022-06-20 12:25:45.123000+00:00"/>
    <s v="2022-07-13 13:05:13.872000+00:00"/>
    <m/>
    <s v="Mumbai"/>
    <m/>
    <m/>
    <m/>
    <n v="3"/>
    <m/>
    <m/>
    <m/>
    <m/>
    <m/>
    <m/>
    <m/>
    <m/>
    <m/>
    <m/>
    <m/>
    <s v="Transportation &amp; Logistics"/>
    <m/>
    <m/>
    <m/>
    <m/>
    <m/>
    <m/>
    <m/>
    <m/>
    <m/>
    <m/>
    <m/>
    <m/>
    <x v="7"/>
    <m/>
    <s v="user_IpBH4s1Av5OVFfQQ3nW0qPDDjwLT9uRfx1sVhml8UQA"/>
    <s v="Namrata Aurora"/>
    <m/>
    <m/>
    <s v="September"/>
    <s v="Cold Call"/>
    <m/>
    <m/>
    <m/>
    <m/>
    <m/>
    <m/>
    <s v="2021-11-17 01:30:09.833000+00:00"/>
    <s v="2022-07-13 13:05:21.884000+00:00"/>
    <s v="GMC"/>
  </r>
  <r>
    <s v="Namrata Aurora"/>
    <n v="300000"/>
    <s v="INR"/>
    <n v="0"/>
    <s v="7/31/22"/>
    <s v="Sales"/>
    <s v="stat_kcR4fZg7TU7jjk1jAVua3qGLRS4J5uFayEjK5j02wtv"/>
    <s v="Unqualified"/>
    <n v="0"/>
    <s v="OpportunityStatusType.Lost"/>
    <m/>
    <m/>
    <s v="Parental policy"/>
    <s v="lead_IXseItgNcjZzWEiKOFJ77b54lqlPxgZYwn67Ih2Fqwx"/>
    <s v="NCDEX e Markets"/>
    <s v="Namrata Aurora"/>
    <s v="user_IpBH4s1Av5OVFfQQ3nW0qPDDjwLT9uRfx1sVhml8UQA"/>
    <s v="Namrata Aurora"/>
    <s v="2022-05-13 12:59:22.428000+00:00"/>
    <s v="2022-07-13 13:03:46.938000+00:00"/>
    <m/>
    <s v="Mumbai"/>
    <m/>
    <s v="2021-05-26 11:39:19+00:00"/>
    <m/>
    <n v="800"/>
    <m/>
    <m/>
    <m/>
    <m/>
    <m/>
    <m/>
    <m/>
    <m/>
    <m/>
    <m/>
    <m/>
    <s v="IT Services &amp; IT Consulting; Others"/>
    <m/>
    <m/>
    <m/>
    <m/>
    <m/>
    <m/>
    <m/>
    <m/>
    <m/>
    <m/>
    <m/>
    <m/>
    <x v="5"/>
    <m/>
    <s v="user_IpBH4s1Av5OVFfQQ3nW0qPDDjwLT9uRfx1sVhml8UQA"/>
    <s v="Namrata Aurora"/>
    <m/>
    <m/>
    <s v="July"/>
    <s v="Gated Content; Inbound"/>
    <s v="Inbound via website"/>
    <m/>
    <s v="Employee Engagement Handbook"/>
    <m/>
    <m/>
    <m/>
    <s v="2021-05-26 11:42:03.397000+00:00"/>
    <s v="2022-09-21 04:07:22.040000+00:00"/>
    <m/>
  </r>
  <r>
    <s v="Namrata Aurora"/>
    <n v="50000"/>
    <s v="INR"/>
    <n v="0"/>
    <s v="7/31/22"/>
    <s v="Sales"/>
    <s v="stat_kcR4fZg7TU7jjk1jAVua3qGLRS4J5uFayEjK5j02wtv"/>
    <s v="Unqualified"/>
    <n v="0"/>
    <s v="OpportunityStatusType.Lost"/>
    <m/>
    <m/>
    <m/>
    <s v="lead_IXseItgNcjZzWEiKOFJ77b54lqlPxgZYwn67Ih2Fqwx"/>
    <s v="NCDEX e Markets"/>
    <s v="Namrata Aurora"/>
    <s v="user_IpBH4s1Av5OVFfQQ3nW0qPDDjwLT9uRfx1sVhml8UQA"/>
    <s v="Namrata Aurora"/>
    <s v="2022-05-13 12:59:46.515000+00:00"/>
    <s v="2022-07-13 13:04:13.483000+00:00"/>
    <m/>
    <s v="Mumbai"/>
    <m/>
    <s v="2021-05-26 11:39:19+00:00"/>
    <m/>
    <n v="800"/>
    <m/>
    <m/>
    <m/>
    <m/>
    <m/>
    <m/>
    <m/>
    <m/>
    <m/>
    <m/>
    <m/>
    <s v="IT Services &amp; IT Consulting; Others"/>
    <m/>
    <m/>
    <m/>
    <m/>
    <m/>
    <m/>
    <m/>
    <m/>
    <m/>
    <m/>
    <m/>
    <m/>
    <x v="5"/>
    <m/>
    <s v="user_IpBH4s1Av5OVFfQQ3nW0qPDDjwLT9uRfx1sVhml8UQA"/>
    <s v="Namrata Aurora"/>
    <m/>
    <m/>
    <s v="July"/>
    <s v="Gated Content; Inbound"/>
    <s v="Inbound via website"/>
    <m/>
    <s v="Employee Engagement Handbook"/>
    <m/>
    <m/>
    <m/>
    <s v="2021-05-26 11:42:03.397000+00:00"/>
    <s v="2022-09-21 04:07:22.040000+00:00"/>
    <s v="Covid"/>
  </r>
  <r>
    <s v="Namrata Aurora"/>
    <n v="50000"/>
    <s v="INR"/>
    <n v="0"/>
    <s v="7/31/22"/>
    <s v="Sales"/>
    <s v="stat_kcR4fZg7TU7jjk1jAVua3qGLRS4J5uFayEjK5j02wtv"/>
    <s v="Unqualified"/>
    <n v="0"/>
    <s v="OpportunityStatusType.Lost"/>
    <m/>
    <m/>
    <m/>
    <s v="lead_IXseItgNcjZzWEiKOFJ77b54lqlPxgZYwn67Ih2Fqwx"/>
    <s v="NCDEX e Markets"/>
    <s v="Namrata Aurora"/>
    <s v="user_IpBH4s1Av5OVFfQQ3nW0qPDDjwLT9uRfx1sVhml8UQA"/>
    <s v="Namrata Aurora"/>
    <s v="2022-05-13 12:58:48.990000+00:00"/>
    <s v="2022-07-13 13:03:39.095000+00:00"/>
    <m/>
    <s v="Mumbai"/>
    <m/>
    <s v="2021-05-26 11:39:19+00:00"/>
    <m/>
    <n v="800"/>
    <m/>
    <m/>
    <m/>
    <m/>
    <m/>
    <m/>
    <m/>
    <m/>
    <m/>
    <m/>
    <m/>
    <s v="IT Services &amp; IT Consulting; Others"/>
    <m/>
    <m/>
    <m/>
    <m/>
    <m/>
    <m/>
    <m/>
    <m/>
    <m/>
    <m/>
    <m/>
    <m/>
    <x v="5"/>
    <m/>
    <s v="user_IpBH4s1Av5OVFfQQ3nW0qPDDjwLT9uRfx1sVhml8UQA"/>
    <s v="Namrata Aurora"/>
    <m/>
    <m/>
    <s v="July"/>
    <s v="Gated Content; Inbound"/>
    <s v="Inbound via website"/>
    <m/>
    <s v="Employee Engagement Handbook"/>
    <m/>
    <m/>
    <m/>
    <s v="2021-05-26 11:42:03.397000+00:00"/>
    <s v="2022-09-21 04:07:22.040000+00:00"/>
    <s v="GPA"/>
  </r>
  <r>
    <s v="Namrata Aurora"/>
    <n v="25000"/>
    <s v="INR"/>
    <n v="0"/>
    <s v="7/31/22"/>
    <s v="Sales"/>
    <s v="stat_kcR4fZg7TU7jjk1jAVua3qGLRS4J5uFayEjK5j02wtv"/>
    <s v="Unqualified"/>
    <n v="0"/>
    <s v="OpportunityStatusType.Lost"/>
    <m/>
    <m/>
    <m/>
    <s v="lead_kkRpb6NaYpadpjKt7uhhUD19rKCnwwDgP57B5uw3Yoq"/>
    <s v="Grahpx SIS ( Interested in Loop App )"/>
    <s v="Namrata Aurora"/>
    <s v="user_IpBH4s1Av5OVFfQQ3nW0qPDDjwLT9uRfx1sVhml8UQA"/>
    <s v="Namrata Aurora"/>
    <s v="2022-06-24 08:28:17.525000+00:00"/>
    <s v="2022-07-13 13:02:01.410000+00:00"/>
    <m/>
    <s v="Bangalore"/>
    <m/>
    <m/>
    <m/>
    <n v="50"/>
    <m/>
    <m/>
    <m/>
    <m/>
    <m/>
    <m/>
    <m/>
    <m/>
    <m/>
    <m/>
    <m/>
    <m/>
    <m/>
    <m/>
    <m/>
    <m/>
    <m/>
    <m/>
    <m/>
    <m/>
    <m/>
    <m/>
    <m/>
    <m/>
    <x v="3"/>
    <m/>
    <s v="user_PApNwMjp7lPIEBp7acretouakdtYNVHpPO9ja9KoR5D"/>
    <s v="Pallab Gupta"/>
    <m/>
    <m/>
    <s v="August"/>
    <s v="Gated Content"/>
    <m/>
    <m/>
    <s v="Employee Wellness Handbook"/>
    <m/>
    <m/>
    <m/>
    <s v="2022-02-24 16:20:20.972000+00:00"/>
    <s v="2022-10-10 09:00:29.008000+00:00"/>
    <s v="GPA"/>
  </r>
  <r>
    <s v="Namrata Aurora"/>
    <n v="250000"/>
    <s v="INR"/>
    <n v="0"/>
    <s v="7/31/22"/>
    <s v="Sales"/>
    <s v="stat_kcR4fZg7TU7jjk1jAVua3qGLRS4J5uFayEjK5j02wtv"/>
    <s v="Unqualified"/>
    <n v="0"/>
    <s v="OpportunityStatusType.Lost"/>
    <m/>
    <m/>
    <m/>
    <s v="lead_kkRpb6NaYpadpjKt7uhhUD19rKCnwwDgP57B5uw3Yoq"/>
    <s v="Grahpx SIS ( Interested in Loop App )"/>
    <s v="Namrata Aurora"/>
    <s v="user_IpBH4s1Av5OVFfQQ3nW0qPDDjwLT9uRfx1sVhml8UQA"/>
    <s v="Namrata Aurora"/>
    <s v="2022-06-24 08:28:00.211000+00:00"/>
    <s v="2022-07-13 13:01:53.901000+00:00"/>
    <m/>
    <s v="Bangalore"/>
    <m/>
    <m/>
    <m/>
    <n v="50"/>
    <m/>
    <m/>
    <m/>
    <m/>
    <m/>
    <m/>
    <m/>
    <m/>
    <m/>
    <m/>
    <m/>
    <m/>
    <m/>
    <m/>
    <m/>
    <m/>
    <m/>
    <m/>
    <m/>
    <m/>
    <m/>
    <m/>
    <m/>
    <m/>
    <x v="3"/>
    <m/>
    <s v="user_PApNwMjp7lPIEBp7acretouakdtYNVHpPO9ja9KoR5D"/>
    <s v="Pallab Gupta"/>
    <m/>
    <m/>
    <s v="August"/>
    <s v="Gated Content"/>
    <m/>
    <m/>
    <s v="Employee Wellness Handbook"/>
    <m/>
    <m/>
    <m/>
    <s v="2022-02-24 16:20:20.972000+00:00"/>
    <s v="2022-10-10 09:00:29.008000+00:00"/>
    <s v="GMC"/>
  </r>
  <r>
    <s v="Nikhil Ahuja"/>
    <n v="1050000"/>
    <s v="INR"/>
    <n v="0"/>
    <s v="7/20/22"/>
    <s v="Sales"/>
    <s v="stat_kcR4fZg7TU7jjk1jAVua3qGLRS4J5uFayEjK5j02wtv"/>
    <s v="Unqualified"/>
    <n v="0"/>
    <s v="OpportunityStatusType.Lost"/>
    <m/>
    <m/>
    <m/>
    <s v="lead_qBPHDspX66yKvaOw9KvWjqA4amYf0IERSWmyxBRSNae"/>
    <s v="Xotik Frujus Pvt Ltd"/>
    <s v="Nikhil Ahuja"/>
    <s v="user_ocHSJH83OJnHCvKyMbjx8WOOK8PMgAUGIj1qK0q0dMV"/>
    <s v="Nikhil Ahuja"/>
    <s v="2022-07-08 09:20:46.174000+00:00"/>
    <s v="2022-07-13 12:59:52.341000+00:00"/>
    <m/>
    <s v="Mumbai"/>
    <m/>
    <m/>
    <m/>
    <n v="350"/>
    <m/>
    <m/>
    <m/>
    <m/>
    <m/>
    <m/>
    <m/>
    <s v="PAID_SOCIAL"/>
    <m/>
    <m/>
    <m/>
    <m/>
    <m/>
    <m/>
    <m/>
    <m/>
    <m/>
    <m/>
    <m/>
    <m/>
    <m/>
    <m/>
    <m/>
    <m/>
    <x v="3"/>
    <m/>
    <s v="user_bdUPAGjcS7p6513So3N4g3aWNS5HuBuVJi7bvCPAsLt"/>
    <s v="Mayur Gadiyar"/>
    <m/>
    <m/>
    <s v="July"/>
    <s v="Gated Content"/>
    <m/>
    <m/>
    <s v="Employee Engagement Handbook"/>
    <m/>
    <m/>
    <m/>
    <s v="2022-04-03 18:48:14.591000+00:00"/>
    <s v="2022-09-30 10:12:27.877000+00:00"/>
    <s v="GMC"/>
  </r>
  <r>
    <s v="Nikhil Ahuja"/>
    <n v="100000"/>
    <s v="INR"/>
    <n v="0"/>
    <s v="7/20/22"/>
    <s v="Sales"/>
    <s v="stat_kcR4fZg7TU7jjk1jAVua3qGLRS4J5uFayEjK5j02wtv"/>
    <s v="Unqualified"/>
    <n v="0"/>
    <s v="OpportunityStatusType.Lost"/>
    <m/>
    <m/>
    <m/>
    <s v="lead_qBPHDspX66yKvaOw9KvWjqA4amYf0IERSWmyxBRSNae"/>
    <s v="Xotik Frujus Pvt Ltd"/>
    <s v="Nikhil Ahuja"/>
    <s v="user_ocHSJH83OJnHCvKyMbjx8WOOK8PMgAUGIj1qK0q0dMV"/>
    <s v="Nikhil Ahuja"/>
    <s v="2022-07-08 09:21:04.393000+00:00"/>
    <s v="2022-07-13 12:59:57.418000+00:00"/>
    <m/>
    <s v="Mumbai"/>
    <m/>
    <m/>
    <m/>
    <n v="350"/>
    <m/>
    <m/>
    <m/>
    <m/>
    <m/>
    <m/>
    <m/>
    <s v="PAID_SOCIAL"/>
    <m/>
    <m/>
    <m/>
    <m/>
    <m/>
    <m/>
    <m/>
    <m/>
    <m/>
    <m/>
    <m/>
    <m/>
    <m/>
    <m/>
    <m/>
    <m/>
    <x v="3"/>
    <m/>
    <s v="user_bdUPAGjcS7p6513So3N4g3aWNS5HuBuVJi7bvCPAsLt"/>
    <s v="Mayur Gadiyar"/>
    <m/>
    <m/>
    <s v="July"/>
    <s v="Gated Content"/>
    <m/>
    <m/>
    <s v="Employee Engagement Handbook"/>
    <m/>
    <m/>
    <m/>
    <s v="2022-04-03 18:48:14.591000+00:00"/>
    <s v="2022-09-30 10:12:27.877000+00:00"/>
    <s v="GTL"/>
  </r>
  <r>
    <s v="Shreenath Bhat"/>
    <n v="2500000"/>
    <s v="INR"/>
    <n v="0"/>
    <s v="7/31/22"/>
    <s v="Sales"/>
    <s v="stat_kcR4fZg7TU7jjk1jAVua3qGLRS4J5uFayEjK5j02wtv"/>
    <s v="Unqualified"/>
    <n v="0"/>
    <s v="OpportunityStatusType.Lost"/>
    <s v="cont_UAMSb0cs0u6L6hH5shgfdAMZtFTmHFTSA1xcZn6Zx4h"/>
    <s v="Sridhar Bharadwaj"/>
    <s v="GMC"/>
    <s v="lead_94FGnvALyPIhX4FUn7ecV87SEaTlzCixVn5dEfSxGfS"/>
    <s v="J.B.Chemicals &amp; Pharmaceuticals Ltd."/>
    <s v="Shreenath Bhat"/>
    <s v="user_vMd4rmcrSbjykdyL2J7rrYn84SWdcNc5FKligrmItPw"/>
    <s v="Shreenath Bhat"/>
    <s v="2022-05-26 07:36:14.193000+00:00"/>
    <s v="2022-07-13 13:01:23.417000+00:00"/>
    <m/>
    <s v="Mumbai"/>
    <m/>
    <m/>
    <m/>
    <n v="766"/>
    <m/>
    <m/>
    <m/>
    <m/>
    <m/>
    <m/>
    <m/>
    <m/>
    <m/>
    <m/>
    <m/>
    <s v="Chemical"/>
    <m/>
    <m/>
    <m/>
    <m/>
    <m/>
    <m/>
    <m/>
    <m/>
    <m/>
    <m/>
    <m/>
    <m/>
    <x v="4"/>
    <m/>
    <s v="user_vMd4rmcrSbjykdyL2J7rrYn84SWdcNc5FKligrmItPw"/>
    <s v="Shreenath Bhat"/>
    <m/>
    <m/>
    <s v="April; July"/>
    <s v="Cold Call"/>
    <m/>
    <m/>
    <m/>
    <m/>
    <m/>
    <m/>
    <s v="2022-04-20 09:59:40.533000+00:00"/>
    <s v="2022-10-13 07:43:13.331000+00:00"/>
    <s v="GMC"/>
  </r>
  <r>
    <s v="Nikhil Ahuja"/>
    <n v="30000"/>
    <s v="INR"/>
    <n v="0"/>
    <s v="7/31/22"/>
    <s v="Sales"/>
    <s v="stat_kcR4fZg7TU7jjk1jAVua3qGLRS4J5uFayEjK5j02wtv"/>
    <s v="Unqualified"/>
    <n v="0"/>
    <s v="OpportunityStatusType.Lost"/>
    <s v="cont_aQd0W82x9dScyZNBEyJGnYa6hS6AQlUgDeyQicmTMqQ"/>
    <s v="Deepak Barai"/>
    <m/>
    <s v="lead_Ih3cZsclwd13C1aHpuJMJd4Y7Ej09OvBRjeJPKy546M"/>
    <s v="Aurum Trans Solutions Private Limited"/>
    <s v="Nikhil Ahuja"/>
    <s v="user_ocHSJH83OJnHCvKyMbjx8WOOK8PMgAUGIj1qK0q0dMV"/>
    <s v="Nikhil Ahuja"/>
    <s v="2022-05-24 11:58:17.008000+00:00"/>
    <s v="2022-07-13 12:59:00.173000+00:00"/>
    <m/>
    <m/>
    <m/>
    <m/>
    <m/>
    <n v="90"/>
    <m/>
    <m/>
    <m/>
    <m/>
    <m/>
    <m/>
    <m/>
    <m/>
    <m/>
    <m/>
    <m/>
    <s v="Professional Services"/>
    <m/>
    <m/>
    <m/>
    <m/>
    <m/>
    <m/>
    <m/>
    <m/>
    <m/>
    <m/>
    <m/>
    <m/>
    <x v="3"/>
    <m/>
    <s v="user_ocHSJH83OJnHCvKyMbjx8WOOK8PMgAUGIj1qK0q0dMV"/>
    <s v="Nikhil Ahuja"/>
    <m/>
    <m/>
    <m/>
    <s v="Gated Content"/>
    <m/>
    <m/>
    <s v="Employee Engagement Handbook"/>
    <m/>
    <m/>
    <m/>
    <s v="2022-05-20 10:01:31.313000+00:00"/>
    <s v="2022-08-25 10:06:26.940000+00:00"/>
    <s v="GPA"/>
  </r>
  <r>
    <s v="Nikhil Ahuja"/>
    <n v="80000"/>
    <s v="INR"/>
    <n v="0"/>
    <s v="7/15/22"/>
    <s v="Sales"/>
    <s v="stat_kcR4fZg7TU7jjk1jAVua3qGLRS4J5uFayEjK5j02wtv"/>
    <s v="Unqualified"/>
    <n v="0"/>
    <s v="OpportunityStatusType.Lost"/>
    <s v="cont_cIZBTjQfBHZXuTYmXK7OVOlj5BIOwtntn4n2epxXGQh"/>
    <s v="Pournima Vaidya"/>
    <m/>
    <s v="lead_dzV6bMhstuoR5p4D7vyE3P7gkQGIFLB5bhHNNpx675Z"/>
    <s v="Bizsolindia Services Pvt. ltd."/>
    <s v="Nikhil Ahuja"/>
    <s v="user_ocHSJH83OJnHCvKyMbjx8WOOK8PMgAUGIj1qK0q0dMV"/>
    <s v="Nikhil Ahuja"/>
    <s v="2022-05-20 11:08:30.312000+00:00"/>
    <s v="2022-07-13 12:59:33.374000+00:00"/>
    <m/>
    <s v="Pune"/>
    <m/>
    <s v="2020-08-20 09:04:45+00:00"/>
    <m/>
    <n v="275"/>
    <m/>
    <m/>
    <m/>
    <m/>
    <m/>
    <m/>
    <m/>
    <m/>
    <m/>
    <m/>
    <m/>
    <s v="Others"/>
    <m/>
    <m/>
    <m/>
    <m/>
    <m/>
    <m/>
    <m/>
    <m/>
    <m/>
    <m/>
    <m/>
    <m/>
    <x v="3"/>
    <m/>
    <s v="user_ocHSJH83OJnHCvKyMbjx8WOOK8PMgAUGIj1qK0q0dMV"/>
    <s v="Nikhil Ahuja"/>
    <m/>
    <m/>
    <s v="July"/>
    <s v="Gated Content"/>
    <m/>
    <m/>
    <s v="Vaccine inbound"/>
    <m/>
    <m/>
    <m/>
    <s v="2020-12-06 09:55:45.707000+00:00"/>
    <s v="2022-07-13 12:59:33.415000+00:00"/>
    <s v="GPA"/>
  </r>
  <r>
    <s v="Nikhil Ahuja"/>
    <n v="300000"/>
    <s v="INR"/>
    <n v="0"/>
    <s v="7/31/22"/>
    <s v="Sales"/>
    <s v="stat_kcR4fZg7TU7jjk1jAVua3qGLRS4J5uFayEjK5j02wtv"/>
    <s v="Unqualified"/>
    <n v="0"/>
    <s v="OpportunityStatusType.Lost"/>
    <s v="cont_aQd0W82x9dScyZNBEyJGnYa6hS6AQlUgDeyQicmTMqQ"/>
    <s v="Deepak Barai"/>
    <m/>
    <s v="lead_Ih3cZsclwd13C1aHpuJMJd4Y7Ej09OvBRjeJPKy546M"/>
    <s v="Aurum Trans Solutions Private Limited"/>
    <s v="Nikhil Ahuja"/>
    <s v="user_ocHSJH83OJnHCvKyMbjx8WOOK8PMgAUGIj1qK0q0dMV"/>
    <s v="Nikhil Ahuja"/>
    <s v="2022-05-24 11:57:46.055000+00:00"/>
    <s v="2022-07-13 12:58:55.552000+00:00"/>
    <m/>
    <m/>
    <m/>
    <m/>
    <m/>
    <n v="90"/>
    <m/>
    <m/>
    <m/>
    <m/>
    <m/>
    <m/>
    <m/>
    <m/>
    <m/>
    <m/>
    <m/>
    <s v="Professional Services"/>
    <m/>
    <m/>
    <m/>
    <m/>
    <m/>
    <m/>
    <m/>
    <m/>
    <m/>
    <m/>
    <m/>
    <m/>
    <x v="3"/>
    <m/>
    <s v="user_ocHSJH83OJnHCvKyMbjx8WOOK8PMgAUGIj1qK0q0dMV"/>
    <s v="Nikhil Ahuja"/>
    <m/>
    <m/>
    <m/>
    <s v="Gated Content"/>
    <m/>
    <m/>
    <s v="Employee Engagement Handbook"/>
    <m/>
    <m/>
    <m/>
    <s v="2022-05-20 10:01:31.313000+00:00"/>
    <s v="2022-08-25 10:06:26.940000+00:00"/>
    <s v="GMC"/>
  </r>
  <r>
    <s v="Namrata Aurora"/>
    <n v="200000"/>
    <s v="INR"/>
    <n v="0"/>
    <d v="2022-01-08T00:00:00"/>
    <s v="Sales"/>
    <s v="stat_kcR4fZg7TU7jjk1jAVua3qGLRS4J5uFayEjK5j02wtv"/>
    <s v="Unqualified"/>
    <n v="0"/>
    <s v="OpportunityStatusType.Lost"/>
    <m/>
    <m/>
    <s v="Cannot get through"/>
    <s v="lead_kCaYCnNGoH4mdhTYP5AOc6OcdfNA786UB9XtEzvCBrp"/>
    <s v="hr@adrianseglobal.com"/>
    <s v="Namrata Aurora"/>
    <s v="user_IpBH4s1Av5OVFfQQ3nW0qPDDjwLT9uRfx1sVhml8UQA"/>
    <s v="Namrata Aurora"/>
    <s v="2022-06-22 11:46:18.563000+00:00"/>
    <s v="2022-07-13 12:56:24.586000+00:00"/>
    <m/>
    <m/>
    <m/>
    <m/>
    <m/>
    <m/>
    <m/>
    <m/>
    <m/>
    <m/>
    <m/>
    <m/>
    <m/>
    <m/>
    <m/>
    <m/>
    <m/>
    <s v="HR / Staffing / Recruitment"/>
    <m/>
    <m/>
    <m/>
    <m/>
    <m/>
    <m/>
    <m/>
    <m/>
    <m/>
    <m/>
    <m/>
    <m/>
    <x v="3"/>
    <m/>
    <s v="user_IpBH4s1Av5OVFfQQ3nW0qPDDjwLT9uRfx1sVhml8UQA"/>
    <s v="Namrata Aurora"/>
    <m/>
    <m/>
    <s v="August"/>
    <s v="Gated Content"/>
    <m/>
    <m/>
    <s v="Downloaded the guide: Designing employee healthcare plan"/>
    <m/>
    <m/>
    <m/>
    <s v="2021-10-09 10:18:42.535000+00:00"/>
    <s v="2022-07-18 08:17:39.043000+00:00"/>
    <s v="GMC"/>
  </r>
  <r>
    <s v="Nikhil Ahuja"/>
    <n v="30000"/>
    <s v="INR"/>
    <n v="0"/>
    <s v="7/31/22"/>
    <s v="Sales"/>
    <s v="stat_kcR4fZg7TU7jjk1jAVua3qGLRS4J5uFayEjK5j02wtv"/>
    <s v="Unqualified"/>
    <n v="0"/>
    <s v="OpportunityStatusType.Lost"/>
    <s v="cont_chH0rPP78GQjisSc1exId2MMRmEJgHpgDZiC0vXgLab"/>
    <s v="Devendra Raut"/>
    <m/>
    <s v="lead_peVwh9AdBOGSUrkGC61tuYKOIRON4eQjQg9RNmyGfMT"/>
    <s v="Mansukhbhai Kothari National School (Fresh)"/>
    <s v="Nikhil Ahuja"/>
    <s v="user_ocHSJH83OJnHCvKyMbjx8WOOK8PMgAUGIj1qK0q0dMV"/>
    <s v="Nikhil Ahuja"/>
    <s v="2022-06-20 09:21:59.177000+00:00"/>
    <s v="2022-07-13 12:56:51.528000+00:00"/>
    <m/>
    <s v="Pune"/>
    <m/>
    <m/>
    <m/>
    <n v="100"/>
    <m/>
    <m/>
    <m/>
    <m/>
    <m/>
    <m/>
    <m/>
    <s v="PAID_SOCIAL"/>
    <m/>
    <m/>
    <m/>
    <s v="Education"/>
    <m/>
    <m/>
    <m/>
    <m/>
    <m/>
    <m/>
    <m/>
    <m/>
    <m/>
    <m/>
    <m/>
    <m/>
    <x v="3"/>
    <m/>
    <s v="user_ocHSJH83OJnHCvKyMbjx8WOOK8PMgAUGIj1qK0q0dMV"/>
    <s v="Nikhil Ahuja"/>
    <m/>
    <m/>
    <m/>
    <s v="Gated Content"/>
    <m/>
    <m/>
    <s v="Employee Engagement Handbook"/>
    <m/>
    <m/>
    <m/>
    <s v="2022-06-16 14:10:15.304000+00:00"/>
    <s v="2022-10-10 10:07:33.235000+00:00"/>
    <s v="GPA"/>
  </r>
  <r>
    <s v="Nikhil Ahuja"/>
    <n v="300000"/>
    <s v="INR"/>
    <n v="0"/>
    <s v="7/31/22"/>
    <s v="Sales"/>
    <s v="stat_kcR4fZg7TU7jjk1jAVua3qGLRS4J5uFayEjK5j02wtv"/>
    <s v="Unqualified"/>
    <n v="0"/>
    <s v="OpportunityStatusType.Lost"/>
    <s v="cont_chH0rPP78GQjisSc1exId2MMRmEJgHpgDZiC0vXgLab"/>
    <s v="Devendra Raut"/>
    <m/>
    <s v="lead_peVwh9AdBOGSUrkGC61tuYKOIRON4eQjQg9RNmyGfMT"/>
    <s v="Mansukhbhai Kothari National School (Fresh)"/>
    <s v="Nikhil Ahuja"/>
    <s v="user_ocHSJH83OJnHCvKyMbjx8WOOK8PMgAUGIj1qK0q0dMV"/>
    <s v="Nikhil Ahuja"/>
    <s v="2022-06-20 09:21:44.057000+00:00"/>
    <s v="2022-07-13 12:56:46.327000+00:00"/>
    <m/>
    <s v="Pune"/>
    <m/>
    <m/>
    <m/>
    <n v="100"/>
    <m/>
    <m/>
    <m/>
    <m/>
    <m/>
    <m/>
    <m/>
    <s v="PAID_SOCIAL"/>
    <m/>
    <m/>
    <m/>
    <s v="Education"/>
    <m/>
    <m/>
    <m/>
    <m/>
    <m/>
    <m/>
    <m/>
    <m/>
    <m/>
    <m/>
    <m/>
    <m/>
    <x v="3"/>
    <m/>
    <s v="user_ocHSJH83OJnHCvKyMbjx8WOOK8PMgAUGIj1qK0q0dMV"/>
    <s v="Nikhil Ahuja"/>
    <m/>
    <m/>
    <m/>
    <s v="Gated Content"/>
    <m/>
    <m/>
    <s v="Employee Engagement Handbook"/>
    <m/>
    <m/>
    <m/>
    <s v="2022-06-16 14:10:15.304000+00:00"/>
    <s v="2022-10-10 10:07:33.235000+00:00"/>
    <s v="GMC"/>
  </r>
  <r>
    <s v="Chetan Kumar"/>
    <n v="100000"/>
    <s v="INR"/>
    <n v="0"/>
    <s v="7/31/22"/>
    <s v="Sales"/>
    <s v="stat_kcR4fZg7TU7jjk1jAVua3qGLRS4J5uFayEjK5j02wtv"/>
    <s v="Unqualified"/>
    <n v="0"/>
    <s v="OpportunityStatusType.Lost"/>
    <s v="cont_ZUzfuRNZCfDcdHp0Xw3UYDZ3MjqnBvNkMXaHDMuTB7P"/>
    <s v="Shweta Jha"/>
    <s v="WC"/>
    <s v="lead_3CtqspWI3tLse1K1slWRpnvuiMLtk3YU6gyvd0DQpkG"/>
    <s v="KAILASH SATYARTHI CHILDRENS FOUNDATION"/>
    <s v="Mayur Gadiyar"/>
    <s v="user_hAuUqCTCw5r4tCUrswIWPSW7LJ1XIBbttZVmJkxmzGq"/>
    <s v="Chetan Kumar"/>
    <s v="2022-02-03 12:25:41.470000+00:00"/>
    <s v="2022-07-13 12:50:28.799000+00:00"/>
    <m/>
    <s v="Bhubaneshwar"/>
    <m/>
    <m/>
    <m/>
    <n v="500"/>
    <m/>
    <m/>
    <m/>
    <m/>
    <m/>
    <m/>
    <m/>
    <m/>
    <m/>
    <m/>
    <m/>
    <m/>
    <m/>
    <m/>
    <m/>
    <m/>
    <m/>
    <m/>
    <m/>
    <m/>
    <m/>
    <m/>
    <m/>
    <m/>
    <x v="3"/>
    <m/>
    <s v="user_bdUPAGjcS7p6513So3N4g3aWNS5HuBuVJi7bvCPAsLt"/>
    <s v="Mayur Gadiyar"/>
    <m/>
    <m/>
    <s v="July"/>
    <s v="Inbound"/>
    <s v="Inbound via website"/>
    <m/>
    <s v="Employee Count 100+"/>
    <m/>
    <m/>
    <m/>
    <s v="2021-09-20 02:59:37.756000+00:00"/>
    <s v="2022-09-14 05:39:51.093000+00:00"/>
    <s v="WC"/>
  </r>
  <r>
    <s v="Nikhil Ahuja"/>
    <n v="200000"/>
    <s v="INR"/>
    <n v="0"/>
    <s v="7/31/22"/>
    <s v="Sales"/>
    <s v="stat_kcR4fZg7TU7jjk1jAVua3qGLRS4J5uFayEjK5j02wtv"/>
    <s v="Unqualified"/>
    <n v="0"/>
    <s v="OpportunityStatusType.Lost"/>
    <s v="cont_nbWMK6hjIyttc2SV4riOV8A7oVeheHUQXoed1OvkGvX"/>
    <s v="Vidhi Tandon"/>
    <m/>
    <s v="lead_l4W1leofE5c0PwZM2Ao1oy2aa4e2Su8bhDuScNpZjWb"/>
    <s v="Intuz (fresh GMC)"/>
    <s v="Nikhil Ahuja"/>
    <s v="user_ocHSJH83OJnHCvKyMbjx8WOOK8PMgAUGIj1qK0q0dMV"/>
    <s v="Nikhil Ahuja"/>
    <s v="2022-06-27 09:41:47.579000+00:00"/>
    <s v="2022-07-13 12:52:32.301000+00:00"/>
    <m/>
    <s v="Other Gujarat"/>
    <m/>
    <m/>
    <m/>
    <n v="45"/>
    <m/>
    <m/>
    <m/>
    <m/>
    <m/>
    <m/>
    <m/>
    <s v="PAID_SOCIAL"/>
    <m/>
    <m/>
    <m/>
    <m/>
    <m/>
    <m/>
    <m/>
    <m/>
    <m/>
    <m/>
    <m/>
    <m/>
    <m/>
    <m/>
    <m/>
    <m/>
    <x v="3"/>
    <m/>
    <s v="user_ocHSJH83OJnHCvKyMbjx8WOOK8PMgAUGIj1qK0q0dMV"/>
    <s v="Nikhil Ahuja"/>
    <m/>
    <m/>
    <m/>
    <s v="Gated Content"/>
    <m/>
    <m/>
    <s v="Employee Engagement Handbook"/>
    <m/>
    <m/>
    <m/>
    <s v="2022-06-25 03:11:09.507000+00:00"/>
    <s v="2022-07-25 09:15:13.812000+00:00"/>
    <s v="GMC"/>
  </r>
  <r>
    <s v="Namrata Aurora"/>
    <n v="20000"/>
    <s v="INR"/>
    <n v="0"/>
    <d v="2022-01-08T00:00:00"/>
    <s v="Sales"/>
    <s v="stat_kcR4fZg7TU7jjk1jAVua3qGLRS4J5uFayEjK5j02wtv"/>
    <s v="Unqualified"/>
    <n v="0"/>
    <s v="OpportunityStatusType.Lost"/>
    <m/>
    <m/>
    <m/>
    <s v="lead_kCaYCnNGoH4mdhTYP5AOc6OcdfNA786UB9XtEzvCBrp"/>
    <s v="hr@adrianseglobal.com"/>
    <s v="Namrata Aurora"/>
    <s v="user_IpBH4s1Av5OVFfQQ3nW0qPDDjwLT9uRfx1sVhml8UQA"/>
    <s v="Namrata Aurora"/>
    <s v="2022-06-22 11:46:36.246000+00:00"/>
    <s v="2022-07-13 12:56:13.876000+00:00"/>
    <m/>
    <m/>
    <m/>
    <m/>
    <m/>
    <m/>
    <m/>
    <m/>
    <m/>
    <m/>
    <m/>
    <m/>
    <m/>
    <m/>
    <m/>
    <m/>
    <m/>
    <s v="HR / Staffing / Recruitment"/>
    <m/>
    <m/>
    <m/>
    <m/>
    <m/>
    <m/>
    <m/>
    <m/>
    <m/>
    <m/>
    <m/>
    <m/>
    <x v="3"/>
    <m/>
    <s v="user_IpBH4s1Av5OVFfQQ3nW0qPDDjwLT9uRfx1sVhml8UQA"/>
    <s v="Namrata Aurora"/>
    <m/>
    <m/>
    <s v="August"/>
    <s v="Gated Content"/>
    <m/>
    <m/>
    <s v="Downloaded the guide: Designing employee healthcare plan"/>
    <m/>
    <m/>
    <m/>
    <s v="2021-10-09 10:18:42.535000+00:00"/>
    <s v="2022-07-18 08:17:39.043000+00:00"/>
    <s v="GPA"/>
  </r>
  <r>
    <s v="Nikhil Ahuja"/>
    <n v="50000"/>
    <s v="INR"/>
    <n v="0"/>
    <s v="9/30/22"/>
    <s v="Sales"/>
    <s v="stat_kcR4fZg7TU7jjk1jAVua3qGLRS4J5uFayEjK5j02wtv"/>
    <s v="Unqualified"/>
    <n v="0"/>
    <s v="OpportunityStatusType.Lost"/>
    <s v="cont_bwaYlQrTKHKEJMllIz8wkYmqwr7C0PJQWK6srSuVVAk"/>
    <s v="Anuradha"/>
    <s v="Fresh GTL"/>
    <s v="lead_e9a2ArjJOjmyjjJM6HqgHoWwz1TFMfy24ieUgYUQZ5e"/>
    <s v="iBus Networks &amp; Infrastructure"/>
    <s v="Nikhil Ahuja"/>
    <s v="user_ocHSJH83OJnHCvKyMbjx8WOOK8PMgAUGIj1qK0q0dMV"/>
    <s v="Nikhil Ahuja"/>
    <s v="2022-05-24 11:14:36.783000+00:00"/>
    <s v="2022-07-13 12:50:10.142000+00:00"/>
    <m/>
    <s v="Bangalore"/>
    <m/>
    <m/>
    <m/>
    <n v="89"/>
    <m/>
    <m/>
    <m/>
    <m/>
    <m/>
    <m/>
    <m/>
    <s v="PAID_SOCIAL"/>
    <m/>
    <m/>
    <m/>
    <s v="Telecommunications"/>
    <m/>
    <m/>
    <m/>
    <m/>
    <m/>
    <m/>
    <m/>
    <m/>
    <m/>
    <m/>
    <m/>
    <m/>
    <x v="27"/>
    <m/>
    <s v="user_ocHSJH83OJnHCvKyMbjx8WOOK8PMgAUGIj1qK0q0dMV"/>
    <s v="Nikhil Ahuja"/>
    <m/>
    <m/>
    <s v="June"/>
    <s v="Gated Content"/>
    <s v="Lusha"/>
    <m/>
    <s v="Glengarry"/>
    <m/>
    <m/>
    <m/>
    <s v="2022-02-04 11:11:18.186000+00:00"/>
    <s v="2022-09-05 12:05:38.489000+00:00"/>
    <s v="GPA"/>
  </r>
  <r>
    <s v="Nikhil Ahuja"/>
    <n v="100000"/>
    <s v="INR"/>
    <n v="0"/>
    <s v="9/30/22"/>
    <s v="Sales"/>
    <s v="stat_kcR4fZg7TU7jjk1jAVua3qGLRS4J5uFayEjK5j02wtv"/>
    <s v="Unqualified"/>
    <n v="0"/>
    <s v="OpportunityStatusType.Lost"/>
    <s v="cont_bwaYlQrTKHKEJMllIz8wkYmqwr7C0PJQWK6srSuVVAk"/>
    <s v="Anuradha"/>
    <s v="Fresh GPA"/>
    <s v="lead_e9a2ArjJOjmyjjJM6HqgHoWwz1TFMfy24ieUgYUQZ5e"/>
    <s v="iBus Networks &amp; Infrastructure"/>
    <s v="Nikhil Ahuja"/>
    <s v="user_ocHSJH83OJnHCvKyMbjx8WOOK8PMgAUGIj1qK0q0dMV"/>
    <s v="Nikhil Ahuja"/>
    <s v="2022-05-24 11:14:56.263000+00:00"/>
    <s v="2022-07-13 12:50:16.264000+00:00"/>
    <m/>
    <s v="Bangalore"/>
    <m/>
    <m/>
    <m/>
    <n v="89"/>
    <m/>
    <m/>
    <m/>
    <m/>
    <m/>
    <m/>
    <m/>
    <s v="PAID_SOCIAL"/>
    <m/>
    <m/>
    <m/>
    <s v="Telecommunications"/>
    <m/>
    <m/>
    <m/>
    <m/>
    <m/>
    <m/>
    <m/>
    <m/>
    <m/>
    <m/>
    <m/>
    <m/>
    <x v="27"/>
    <m/>
    <s v="user_ocHSJH83OJnHCvKyMbjx8WOOK8PMgAUGIj1qK0q0dMV"/>
    <s v="Nikhil Ahuja"/>
    <m/>
    <m/>
    <s v="June"/>
    <s v="Gated Content"/>
    <s v="Lusha"/>
    <m/>
    <s v="Glengarry"/>
    <m/>
    <m/>
    <m/>
    <s v="2022-02-04 11:11:18.186000+00:00"/>
    <s v="2022-09-05 12:05:38.489000+00:00"/>
    <m/>
  </r>
  <r>
    <s v="Nikhil Ahuja"/>
    <n v="1500000"/>
    <s v="INR"/>
    <n v="0"/>
    <s v="7/15/22"/>
    <s v="Sales"/>
    <s v="stat_kcR4fZg7TU7jjk1jAVua3qGLRS4J5uFayEjK5j02wtv"/>
    <s v="Unqualified"/>
    <n v="0"/>
    <s v="OpportunityStatusType.Lost"/>
    <s v="cont_2K771LtktwpJlE57hzRsJYpAJvxOPsL7p6nWGYsDVf6"/>
    <s v="Rahul Kharat"/>
    <m/>
    <s v="lead_gGWFRmiHUBUj1f0LBQ9bOR8fMQpshCTyBDi0BQVhMKv"/>
    <s v="Lords Hotels &amp; Resorts"/>
    <s v="Nikhil Ahuja"/>
    <s v="user_ocHSJH83OJnHCvKyMbjx8WOOK8PMgAUGIj1qK0q0dMV"/>
    <s v="Nikhil Ahuja"/>
    <s v="2022-06-09 10:27:38.413000+00:00"/>
    <s v="2022-07-13 12:48:35.271000+00:00"/>
    <m/>
    <s v="Mumbai"/>
    <m/>
    <m/>
    <m/>
    <n v="20"/>
    <m/>
    <m/>
    <m/>
    <m/>
    <m/>
    <m/>
    <m/>
    <s v="PAID_SOCIAL"/>
    <m/>
    <m/>
    <m/>
    <s v="Hospitality &amp; Travel"/>
    <m/>
    <m/>
    <m/>
    <m/>
    <m/>
    <m/>
    <m/>
    <m/>
    <m/>
    <m/>
    <m/>
    <m/>
    <x v="27"/>
    <m/>
    <s v="user_ocHSJH83OJnHCvKyMbjx8WOOK8PMgAUGIj1qK0q0dMV"/>
    <s v="Nikhil Ahuja"/>
    <m/>
    <m/>
    <s v="July"/>
    <s v="Gated Content"/>
    <s v="Mr. E"/>
    <m/>
    <s v="Employee Engagement Handbook"/>
    <m/>
    <m/>
    <m/>
    <s v="2022-06-09 02:54:32.561000+00:00"/>
    <s v="2022-10-19 01:44:16.492000+00:00"/>
    <s v="GPA"/>
  </r>
  <r>
    <s v="Sonal Paithankar"/>
    <n v="2500000"/>
    <s v="INR"/>
    <n v="0"/>
    <s v="7/31/22"/>
    <s v="Sales"/>
    <s v="stat_kcR4fZg7TU7jjk1jAVua3qGLRS4J5uFayEjK5j02wtv"/>
    <s v="Unqualified"/>
    <n v="0"/>
    <s v="OpportunityStatusType.Lost"/>
    <s v="cont_Qg54yElIE72VBl3gDfv20dr0UgaKif91IG6jSfsFTeE"/>
    <s v="Shreevidhya S"/>
    <s v="GTL Renewal"/>
    <s v="lead_7nR3pCmMHvXjENU7wedgyMqWYAPKFy13abMRPM2BgLV"/>
    <s v="Intertrust Group"/>
    <s v="Aishwarya Nyayadhish"/>
    <s v="user_Iwn6da5WKkZqwUySK0oUuCb72pFP5WEm4zAb92ijqFe"/>
    <s v="Sonal Paithankar"/>
    <s v="2022-05-16 05:25:08.163000+00:00"/>
    <s v="2022-07-13 11:45:25.636000+00:00"/>
    <m/>
    <s v="Bangalore"/>
    <m/>
    <m/>
    <m/>
    <n v="1500"/>
    <m/>
    <m/>
    <m/>
    <m/>
    <m/>
    <m/>
    <m/>
    <s v="PAID_SOCIAL"/>
    <m/>
    <m/>
    <m/>
    <m/>
    <m/>
    <m/>
    <m/>
    <m/>
    <m/>
    <m/>
    <m/>
    <m/>
    <m/>
    <m/>
    <m/>
    <m/>
    <x v="3"/>
    <m/>
    <s v="user_6hRQhcoLhZEDUBYaw3vS7rv6T5582sGfXq4jNRqTfUU"/>
    <s v="Aishwarya Nyayadhish"/>
    <m/>
    <m/>
    <s v="July"/>
    <s v="Gated Content"/>
    <m/>
    <m/>
    <s v="Employee Wellness Handbook"/>
    <m/>
    <m/>
    <m/>
    <s v="2022-04-01 06:51:42.606000+00:00"/>
    <s v="2022-09-29 11:48:49.781000+00:00"/>
    <m/>
  </r>
  <r>
    <s v="Sonal Paithankar"/>
    <n v="200000"/>
    <s v="INR"/>
    <n v="0"/>
    <s v="7/31/22"/>
    <s v="Sales"/>
    <s v="stat_kcR4fZg7TU7jjk1jAVua3qGLRS4J5uFayEjK5j02wtv"/>
    <s v="Unqualified"/>
    <n v="0"/>
    <s v="OpportunityStatusType.Lost"/>
    <s v="cont_Qg54yElIE72VBl3gDfv20dr0UgaKif91IG6jSfsFTeE"/>
    <s v="Shreevidhya S"/>
    <s v="GPA Renewal"/>
    <s v="lead_7nR3pCmMHvXjENU7wedgyMqWYAPKFy13abMRPM2BgLV"/>
    <s v="Intertrust Group"/>
    <s v="Aishwarya Nyayadhish"/>
    <s v="user_Iwn6da5WKkZqwUySK0oUuCb72pFP5WEm4zAb92ijqFe"/>
    <s v="Sonal Paithankar"/>
    <s v="2022-05-16 05:24:46.804000+00:00"/>
    <s v="2022-07-13 11:45:19.396000+00:00"/>
    <m/>
    <s v="Bangalore"/>
    <m/>
    <m/>
    <m/>
    <n v="1500"/>
    <m/>
    <m/>
    <m/>
    <m/>
    <m/>
    <m/>
    <m/>
    <s v="PAID_SOCIAL"/>
    <m/>
    <m/>
    <m/>
    <m/>
    <m/>
    <m/>
    <m/>
    <m/>
    <m/>
    <m/>
    <m/>
    <m/>
    <m/>
    <m/>
    <m/>
    <m/>
    <x v="3"/>
    <m/>
    <s v="user_6hRQhcoLhZEDUBYaw3vS7rv6T5582sGfXq4jNRqTfUU"/>
    <s v="Aishwarya Nyayadhish"/>
    <m/>
    <m/>
    <s v="July"/>
    <s v="Gated Content"/>
    <m/>
    <m/>
    <s v="Employee Wellness Handbook"/>
    <m/>
    <m/>
    <m/>
    <s v="2022-04-01 06:51:42.606000+00:00"/>
    <s v="2022-09-29 11:48:49.781000+00:00"/>
    <m/>
  </r>
  <r>
    <s v="Nikhil Ahuja"/>
    <n v="0"/>
    <s v="INR"/>
    <n v="0"/>
    <s v="7/31/22"/>
    <s v="Sales"/>
    <s v="stat_kcR4fZg7TU7jjk1jAVua3qGLRS4J5uFayEjK5j02wtv"/>
    <s v="Unqualified"/>
    <n v="0"/>
    <s v="OpportunityStatusType.Lost"/>
    <s v="cont_el3AOunVvIe3k49WztRW6JfAs5xV0zGjB7VEfZOTZpd"/>
    <s v="Utkarsha Narwade"/>
    <m/>
    <s v="lead_lEdArfEomYth1Jz8R2a0y6sKfjXtIlL492kbRj5mGCl"/>
    <s v="Paktolus Solutions LLC"/>
    <s v="Nikhil Ahuja"/>
    <s v="user_ocHSJH83OJnHCvKyMbjx8WOOK8PMgAUGIj1qK0q0dMV"/>
    <s v="Nikhil Ahuja"/>
    <s v="2022-05-06 05:32:23.889000+00:00"/>
    <s v="2022-07-13 12:42:59.775000+00:00"/>
    <m/>
    <m/>
    <m/>
    <m/>
    <m/>
    <m/>
    <m/>
    <m/>
    <m/>
    <m/>
    <m/>
    <m/>
    <m/>
    <m/>
    <m/>
    <m/>
    <m/>
    <s v="Professional Services"/>
    <m/>
    <m/>
    <m/>
    <m/>
    <m/>
    <m/>
    <m/>
    <m/>
    <m/>
    <m/>
    <m/>
    <m/>
    <x v="3"/>
    <m/>
    <s v="user_ocHSJH83OJnHCvKyMbjx8WOOK8PMgAUGIj1qK0q0dMV"/>
    <s v="Nikhil Ahuja"/>
    <m/>
    <m/>
    <m/>
    <s v="Gated Content"/>
    <m/>
    <m/>
    <s v="Employee Engagement Handbook"/>
    <m/>
    <m/>
    <m/>
    <s v="2022-05-02 12:28:32.564000+00:00"/>
    <s v="2022-08-02 11:56:40.078000+00:00"/>
    <s v="GMC"/>
  </r>
  <r>
    <s v="Ankur Gaurav"/>
    <n v="500000"/>
    <s v="INR"/>
    <n v="0"/>
    <s v="7/13/22"/>
    <s v="Sales"/>
    <s v="stat_kcR4fZg7TU7jjk1jAVua3qGLRS4J5uFayEjK5j02wtv"/>
    <s v="Unqualified"/>
    <n v="0"/>
    <s v="OpportunityStatusType.Lost"/>
    <m/>
    <m/>
    <s v="GMC (1+3)-Renewal"/>
    <s v="lead_P7A7bMIl8LkjFl5QyUQkp1WP66iqcffRXihNWBupEW8"/>
    <s v="Biopetroclean"/>
    <s v="Bhairavi Jog"/>
    <s v="user_srg8vKhTH4Op816Ys9oZfFwLDukscRfgPrYZnVvwv0c"/>
    <s v="Ankur Gaurav"/>
    <s v="2022-05-25 06:56:56.194000+00:00"/>
    <s v="2022-07-13 11:40:48.068000+00:00"/>
    <m/>
    <s v="Delhi"/>
    <m/>
    <m/>
    <m/>
    <n v="70"/>
    <m/>
    <m/>
    <m/>
    <m/>
    <m/>
    <m/>
    <m/>
    <m/>
    <m/>
    <m/>
    <m/>
    <s v="Oil &amp; Gas"/>
    <m/>
    <m/>
    <m/>
    <m/>
    <m/>
    <m/>
    <m/>
    <m/>
    <m/>
    <m/>
    <m/>
    <m/>
    <x v="3"/>
    <m/>
    <s v="user_228eUmsdKIb9OItgmiDq1zD4aPZ1eqiapbaLAGeBf8g"/>
    <s v="Bhairavi Jog"/>
    <m/>
    <m/>
    <s v="July"/>
    <s v="Gated Content"/>
    <m/>
    <m/>
    <s v="Downloaded the guide: Employee Wellness Handbook"/>
    <m/>
    <m/>
    <m/>
    <s v="2021-12-27 10:55:36.095000+00:00"/>
    <s v="2022-07-15 11:14:16.351000+00:00"/>
    <s v="GMC"/>
  </r>
  <r>
    <s v="Sonal Paithankar"/>
    <n v="1000000"/>
    <s v="INR"/>
    <n v="0"/>
    <s v="7/15/22"/>
    <s v="Sales"/>
    <s v="stat_kcR4fZg7TU7jjk1jAVua3qGLRS4J5uFayEjK5j02wtv"/>
    <s v="Unqualified"/>
    <n v="0"/>
    <s v="OpportunityStatusType.Lost"/>
    <s v="cont_gSHbHV11HM7cLUjbvrFnyJ5hkOuExs8E4oN1VcysJjG"/>
    <s v="Roby John varghese"/>
    <s v="fresh parental policy"/>
    <s v="lead_gofW2VcfqPtDlHo3sUXTeYyY47EldvokBZPsWiE7AY7"/>
    <s v="Avanze"/>
    <s v="Gauri Jori"/>
    <s v="user_Iwn6da5WKkZqwUySK0oUuCb72pFP5WEm4zAb92ijqFe"/>
    <s v="Sonal Paithankar"/>
    <s v="2022-06-06 07:50:26.553000+00:00"/>
    <s v="2022-07-13 11:42:02.227000+00:00"/>
    <m/>
    <s v="Bangalore"/>
    <m/>
    <m/>
    <m/>
    <n v="650"/>
    <m/>
    <m/>
    <m/>
    <m/>
    <m/>
    <m/>
    <m/>
    <m/>
    <m/>
    <m/>
    <m/>
    <m/>
    <m/>
    <m/>
    <m/>
    <m/>
    <m/>
    <m/>
    <m/>
    <m/>
    <m/>
    <m/>
    <m/>
    <m/>
    <x v="3"/>
    <m/>
    <s v="user_5YHA1ZU4iP896lD1YJehdJcMx7ZEgWCpulT4T2c3pJ3"/>
    <s v="Gauri Jori"/>
    <m/>
    <m/>
    <s v="July; June"/>
    <s v="Gated Content"/>
    <m/>
    <m/>
    <s v="Employee Engagement Handbook"/>
    <m/>
    <m/>
    <m/>
    <s v="2021-10-04 17:05:47.237000+00:00"/>
    <s v="2022-07-13 14:20:38.672000+00:00"/>
    <m/>
  </r>
  <r>
    <s v="Sonal Paithankar"/>
    <n v="5000000"/>
    <s v="INR"/>
    <n v="0"/>
    <s v="7/31/22"/>
    <s v="Sales"/>
    <s v="stat_kcR4fZg7TU7jjk1jAVua3qGLRS4J5uFayEjK5j02wtv"/>
    <s v="Unqualified"/>
    <n v="0"/>
    <s v="OpportunityStatusType.Lost"/>
    <s v="cont_Qg54yElIE72VBl3gDfv20dr0UgaKif91IG6jSfsFTeE"/>
    <s v="Shreevidhya S"/>
    <s v="GMC Renewal"/>
    <s v="lead_7nR3pCmMHvXjENU7wedgyMqWYAPKFy13abMRPM2BgLV"/>
    <s v="Intertrust Group"/>
    <s v="Aishwarya Nyayadhish"/>
    <s v="user_Iwn6da5WKkZqwUySK0oUuCb72pFP5WEm4zAb92ijqFe"/>
    <s v="Sonal Paithankar"/>
    <s v="2022-05-16 05:24:28.154000+00:00"/>
    <s v="2022-07-13 11:45:12.305000+00:00"/>
    <m/>
    <s v="Bangalore"/>
    <m/>
    <m/>
    <m/>
    <n v="1500"/>
    <m/>
    <m/>
    <m/>
    <m/>
    <m/>
    <m/>
    <m/>
    <s v="PAID_SOCIAL"/>
    <m/>
    <m/>
    <m/>
    <m/>
    <m/>
    <m/>
    <m/>
    <m/>
    <m/>
    <m/>
    <m/>
    <m/>
    <m/>
    <m/>
    <m/>
    <m/>
    <x v="3"/>
    <m/>
    <s v="user_6hRQhcoLhZEDUBYaw3vS7rv6T5582sGfXq4jNRqTfUU"/>
    <s v="Aishwarya Nyayadhish"/>
    <m/>
    <m/>
    <s v="July"/>
    <s v="Gated Content"/>
    <m/>
    <m/>
    <s v="Employee Wellness Handbook"/>
    <m/>
    <m/>
    <m/>
    <s v="2022-04-01 06:51:42.606000+00:00"/>
    <s v="2022-09-29 11:48:49.781000+00:00"/>
    <m/>
  </r>
  <r>
    <s v="Sonal Paithankar"/>
    <n v="2000000"/>
    <s v="INR"/>
    <n v="0"/>
    <s v="7/15/22"/>
    <s v="Sales"/>
    <s v="stat_kcR4fZg7TU7jjk1jAVua3qGLRS4J5uFayEjK5j02wtv"/>
    <s v="Unqualified"/>
    <n v="0"/>
    <s v="OpportunityStatusType.Lost"/>
    <s v="cont_gSHbHV11HM7cLUjbvrFnyJ5hkOuExs8E4oN1VcysJjG"/>
    <s v="Roby John varghese"/>
    <s v="Fresh GTL"/>
    <s v="lead_gofW2VcfqPtDlHo3sUXTeYyY47EldvokBZPsWiE7AY7"/>
    <s v="Avanze"/>
    <s v="Gauri Jori"/>
    <s v="user_Iwn6da5WKkZqwUySK0oUuCb72pFP5WEm4zAb92ijqFe"/>
    <s v="Sonal Paithankar"/>
    <s v="2022-06-06 07:49:55.345000+00:00"/>
    <s v="2022-07-13 11:39:31.163000+00:00"/>
    <m/>
    <s v="Bangalore"/>
    <m/>
    <m/>
    <m/>
    <n v="650"/>
    <m/>
    <m/>
    <m/>
    <m/>
    <m/>
    <m/>
    <m/>
    <m/>
    <m/>
    <m/>
    <m/>
    <m/>
    <m/>
    <m/>
    <m/>
    <m/>
    <m/>
    <m/>
    <m/>
    <m/>
    <m/>
    <m/>
    <m/>
    <m/>
    <x v="3"/>
    <m/>
    <s v="user_5YHA1ZU4iP896lD1YJehdJcMx7ZEgWCpulT4T2c3pJ3"/>
    <s v="Gauri Jori"/>
    <m/>
    <m/>
    <s v="July; June"/>
    <s v="Gated Content"/>
    <m/>
    <m/>
    <s v="Employee Engagement Handbook"/>
    <m/>
    <m/>
    <m/>
    <s v="2021-10-04 17:05:47.237000+00:00"/>
    <s v="2022-07-13 14:20:38.672000+00:00"/>
    <m/>
  </r>
  <r>
    <s v="Sonal Paithankar"/>
    <n v="3000000"/>
    <s v="INR"/>
    <n v="0"/>
    <s v="7/15/22"/>
    <s v="Sales"/>
    <s v="stat_kcR4fZg7TU7jjk1jAVua3qGLRS4J5uFayEjK5j02wtv"/>
    <s v="Unqualified"/>
    <n v="0"/>
    <s v="OpportunityStatusType.Lost"/>
    <s v="cont_gSHbHV11HM7cLUjbvrFnyJ5hkOuExs8E4oN1VcysJjG"/>
    <s v="Roby John varghese"/>
    <s v="GMC ren"/>
    <s v="lead_gofW2VcfqPtDlHo3sUXTeYyY47EldvokBZPsWiE7AY7"/>
    <s v="Avanze"/>
    <s v="Gauri Jori"/>
    <s v="user_Iwn6da5WKkZqwUySK0oUuCb72pFP5WEm4zAb92ijqFe"/>
    <s v="Sonal Paithankar"/>
    <s v="2022-06-06 06:43:18.841000+00:00"/>
    <s v="2022-07-13 11:39:12.425000+00:00"/>
    <m/>
    <s v="Bangalore"/>
    <m/>
    <m/>
    <m/>
    <n v="650"/>
    <m/>
    <m/>
    <m/>
    <m/>
    <m/>
    <m/>
    <m/>
    <m/>
    <m/>
    <m/>
    <m/>
    <m/>
    <m/>
    <m/>
    <m/>
    <m/>
    <m/>
    <m/>
    <m/>
    <m/>
    <m/>
    <m/>
    <m/>
    <m/>
    <x v="3"/>
    <m/>
    <s v="user_5YHA1ZU4iP896lD1YJehdJcMx7ZEgWCpulT4T2c3pJ3"/>
    <s v="Gauri Jori"/>
    <m/>
    <m/>
    <s v="July; June"/>
    <s v="Gated Content"/>
    <m/>
    <m/>
    <s v="Employee Engagement Handbook"/>
    <m/>
    <m/>
    <m/>
    <s v="2021-10-04 17:05:47.237000+00:00"/>
    <s v="2022-07-13 14:20:38.672000+00:00"/>
    <m/>
  </r>
  <r>
    <s v="Sonal Paithankar"/>
    <n v="200000"/>
    <s v="INR"/>
    <n v="0"/>
    <s v="7/15/22"/>
    <s v="Sales"/>
    <s v="stat_kcR4fZg7TU7jjk1jAVua3qGLRS4J5uFayEjK5j02wtv"/>
    <s v="Unqualified"/>
    <n v="0"/>
    <s v="OpportunityStatusType.Lost"/>
    <s v="cont_gSHbHV11HM7cLUjbvrFnyJ5hkOuExs8E4oN1VcysJjG"/>
    <s v="Roby John varghese"/>
    <s v="GPA ren"/>
    <s v="lead_gofW2VcfqPtDlHo3sUXTeYyY47EldvokBZPsWiE7AY7"/>
    <s v="Avanze"/>
    <s v="Gauri Jori"/>
    <s v="user_Iwn6da5WKkZqwUySK0oUuCb72pFP5WEm4zAb92ijqFe"/>
    <s v="Sonal Paithankar"/>
    <s v="2022-06-06 07:49:04.691000+00:00"/>
    <s v="2022-07-13 11:39:22.741000+00:00"/>
    <m/>
    <s v="Bangalore"/>
    <m/>
    <m/>
    <m/>
    <n v="650"/>
    <m/>
    <m/>
    <m/>
    <m/>
    <m/>
    <m/>
    <m/>
    <m/>
    <m/>
    <m/>
    <m/>
    <m/>
    <m/>
    <m/>
    <m/>
    <m/>
    <m/>
    <m/>
    <m/>
    <m/>
    <m/>
    <m/>
    <m/>
    <m/>
    <x v="3"/>
    <m/>
    <s v="user_5YHA1ZU4iP896lD1YJehdJcMx7ZEgWCpulT4T2c3pJ3"/>
    <s v="Gauri Jori"/>
    <m/>
    <m/>
    <s v="July; June"/>
    <s v="Gated Content"/>
    <m/>
    <m/>
    <s v="Employee Engagement Handbook"/>
    <m/>
    <m/>
    <m/>
    <s v="2021-10-04 17:05:47.237000+00:00"/>
    <s v="2022-07-13 14:20:38.672000+00:00"/>
    <m/>
  </r>
  <r>
    <s v="Omkar Ghate"/>
    <n v="1500000"/>
    <s v="INR"/>
    <n v="0"/>
    <s v="7/22/22"/>
    <s v="Sales"/>
    <s v="stat_kcR4fZg7TU7jjk1jAVua3qGLRS4J5uFayEjK5j02wtv"/>
    <s v="Unqualified"/>
    <n v="0"/>
    <s v="OpportunityStatusType.Lost"/>
    <s v="cont_MJqJowuUQbBpPYzGhwCE4xoH6YRS2dOoQHu8CBCCcGN"/>
    <s v="Rahmat"/>
    <s v="Too late to quote"/>
    <s v="lead_imTeZ5pZlCuxauI8K0p3hnORFA5kewCePMkOaSJ2UE6"/>
    <s v="GC India Dental"/>
    <s v="Shreya Solanki"/>
    <s v="user_9SBRjyF0n4iWuhUdqRyQkFhl2J4uyNKhFWvvJEvunX8"/>
    <s v="Omkar Ghate"/>
    <s v="2022-07-12 12:19:16.289000+00:00"/>
    <s v="2022-07-13 11:18:02.994000+00:00"/>
    <m/>
    <s v="Hyderabad"/>
    <m/>
    <m/>
    <m/>
    <m/>
    <m/>
    <m/>
    <m/>
    <m/>
    <m/>
    <m/>
    <m/>
    <m/>
    <m/>
    <m/>
    <m/>
    <m/>
    <m/>
    <m/>
    <m/>
    <m/>
    <m/>
    <m/>
    <m/>
    <m/>
    <m/>
    <m/>
    <m/>
    <m/>
    <x v="5"/>
    <m/>
    <s v="user_1z3bdwgjF9RILRmuQPeXXGoPhafSi1mEgyb4l5sVEvN"/>
    <s v="Ankita Pingale"/>
    <m/>
    <m/>
    <s v="June"/>
    <s v="Cold Call"/>
    <s v="Naukri.com"/>
    <m/>
    <m/>
    <m/>
    <m/>
    <m/>
    <s v="2022-07-12 04:11:46.998000+00:00"/>
    <s v="2022-09-15 09:51:37.496000+00:00"/>
    <s v="GMC"/>
  </r>
  <r>
    <s v="Omkar Ghate"/>
    <n v="1000000"/>
    <s v="INR"/>
    <n v="0"/>
    <s v="8/31/22"/>
    <s v="Sales"/>
    <s v="stat_kcR4fZg7TU7jjk1jAVua3qGLRS4J5uFayEjK5j02wtv"/>
    <s v="Unqualified"/>
    <n v="0"/>
    <s v="OpportunityStatusType.Lost"/>
    <s v="cont_MJqJowuUQbBpPYzGhwCE4xoH6YRS2dOoQHu8CBCCcGN"/>
    <s v="Rahmat"/>
    <s v="Parents - Too late to quote"/>
    <s v="lead_imTeZ5pZlCuxauI8K0p3hnORFA5kewCePMkOaSJ2UE6"/>
    <s v="GC India Dental"/>
    <s v="Shreya Solanki"/>
    <s v="user_9SBRjyF0n4iWuhUdqRyQkFhl2J4uyNKhFWvvJEvunX8"/>
    <s v="Omkar Ghate"/>
    <s v="2022-07-12 12:21:32.896000+00:00"/>
    <s v="2022-07-13 11:18:35.329000+00:00"/>
    <m/>
    <s v="Hyderabad"/>
    <m/>
    <m/>
    <m/>
    <m/>
    <m/>
    <m/>
    <m/>
    <m/>
    <m/>
    <m/>
    <m/>
    <m/>
    <m/>
    <m/>
    <m/>
    <m/>
    <m/>
    <m/>
    <m/>
    <m/>
    <m/>
    <m/>
    <m/>
    <m/>
    <m/>
    <m/>
    <m/>
    <m/>
    <x v="5"/>
    <m/>
    <s v="user_1z3bdwgjF9RILRmuQPeXXGoPhafSi1mEgyb4l5sVEvN"/>
    <s v="Ankita Pingale"/>
    <m/>
    <m/>
    <s v="June"/>
    <s v="Cold Call"/>
    <s v="Naukri.com"/>
    <m/>
    <m/>
    <m/>
    <m/>
    <m/>
    <s v="2022-07-12 04:11:46.998000+00:00"/>
    <s v="2022-09-15 09:51:37.496000+00:00"/>
    <m/>
  </r>
  <r>
    <s v="Omkar Ghate"/>
    <n v="0"/>
    <s v="INR"/>
    <n v="0"/>
    <s v="8/31/22"/>
    <s v="Sales"/>
    <s v="stat_kcR4fZg7TU7jjk1jAVua3qGLRS4J5uFayEjK5j02wtv"/>
    <s v="Unqualified"/>
    <n v="0"/>
    <s v="OpportunityStatusType.Lost"/>
    <m/>
    <m/>
    <s v="parents policy"/>
    <s v="lead_imTeZ5pZlCuxauI8K0p3hnORFA5kewCePMkOaSJ2UE6"/>
    <s v="GC India Dental"/>
    <s v="Shreya Solanki"/>
    <s v="user_9SBRjyF0n4iWuhUdqRyQkFhl2J4uyNKhFWvvJEvunX8"/>
    <s v="Omkar Ghate"/>
    <s v="2022-07-12 12:20:13.133000+00:00"/>
    <s v="2022-07-13 11:18:10.271000+00:00"/>
    <m/>
    <s v="Hyderabad"/>
    <m/>
    <m/>
    <m/>
    <m/>
    <m/>
    <m/>
    <m/>
    <m/>
    <m/>
    <m/>
    <m/>
    <m/>
    <m/>
    <m/>
    <m/>
    <m/>
    <m/>
    <m/>
    <m/>
    <m/>
    <m/>
    <m/>
    <m/>
    <m/>
    <m/>
    <m/>
    <m/>
    <m/>
    <x v="5"/>
    <m/>
    <s v="user_1z3bdwgjF9RILRmuQPeXXGoPhafSi1mEgyb4l5sVEvN"/>
    <s v="Ankita Pingale"/>
    <m/>
    <m/>
    <s v="June"/>
    <s v="Cold Call"/>
    <s v="Naukri.com"/>
    <m/>
    <m/>
    <m/>
    <m/>
    <m/>
    <s v="2022-07-12 04:11:46.998000+00:00"/>
    <s v="2022-09-15 09:51:37.496000+00:00"/>
    <s v="GMC"/>
  </r>
  <r>
    <s v="Prateek Wadhwa"/>
    <n v="20000"/>
    <s v="INR"/>
    <n v="0"/>
    <s v="7/31/22"/>
    <s v="Sales"/>
    <s v="stat_kcR4fZg7TU7jjk1jAVua3qGLRS4J5uFayEjK5j02wtv"/>
    <s v="Unqualified"/>
    <n v="0"/>
    <s v="OpportunityStatusType.Lost"/>
    <s v="cont_mLfUQLOmuesknyCWRtuwziFVF7b3MKJO2qHTLBRTcqh"/>
    <s v="Dhaval kapadia"/>
    <m/>
    <s v="lead_wY0h4mx8AV2ZPsqSLbc5qoKpkmRz7A6vLfQxQMMrWfY"/>
    <s v="THE PARTHENON GROUP INDIA LLC"/>
    <s v="Prateek Wadhwa"/>
    <s v="user_FdWFezbLzkYQcGsBUsjZO25nr2poK2nRbqV47Rs5Kfm"/>
    <s v="Prateek Wadhwa"/>
    <s v="2022-05-13 11:24:48.343000+00:00"/>
    <s v="2022-07-13 11:01:44.389000+00:00"/>
    <m/>
    <s v="Mumbai"/>
    <m/>
    <m/>
    <m/>
    <n v="40"/>
    <m/>
    <m/>
    <m/>
    <m/>
    <m/>
    <m/>
    <m/>
    <m/>
    <m/>
    <m/>
    <m/>
    <m/>
    <m/>
    <m/>
    <m/>
    <m/>
    <m/>
    <m/>
    <m/>
    <m/>
    <m/>
    <m/>
    <m/>
    <m/>
    <x v="3"/>
    <m/>
    <s v="user_FdWFezbLzkYQcGsBUsjZO25nr2poK2nRbqV47Rs5Kfm"/>
    <s v="Prateek Wadhwa"/>
    <m/>
    <m/>
    <s v="July"/>
    <s v="Cold Call"/>
    <m/>
    <m/>
    <s v="AM Opps - Kunal"/>
    <m/>
    <m/>
    <m/>
    <s v="2021-11-18 08:11:12.714000+00:00"/>
    <s v="2022-08-27 07:09:46.188000+00:00"/>
    <s v="GPA"/>
  </r>
  <r>
    <s v="Nikhil Ahuja"/>
    <n v="0"/>
    <s v="INR"/>
    <n v="0"/>
    <d v="2022-01-08T00:00:00"/>
    <s v="Sales"/>
    <s v="stat_kcR4fZg7TU7jjk1jAVua3qGLRS4J5uFayEjK5j02wtv"/>
    <s v="Unqualified"/>
    <n v="0"/>
    <s v="OpportunityStatusType.Lost"/>
    <s v="cont_aNKP4GSINbakciNAXOza32dImqOdwkRzCSmRO8b2y2h"/>
    <s v="Vikram Raut"/>
    <m/>
    <s v="lead_5LBn1lNyHESVePR3Z4MPagNE2y05lH03LyY1NAIu2PA"/>
    <s v="Crystal Auto"/>
    <s v="Nikhil Ahuja"/>
    <s v="user_ocHSJH83OJnHCvKyMbjx8WOOK8PMgAUGIj1qK0q0dMV"/>
    <s v="Nikhil Ahuja"/>
    <s v="2022-04-27 05:00:05.079000+00:00"/>
    <s v="2022-07-13 11:03:13.247000+00:00"/>
    <m/>
    <s v="Pune"/>
    <m/>
    <m/>
    <m/>
    <n v="20"/>
    <m/>
    <m/>
    <m/>
    <m/>
    <m/>
    <m/>
    <m/>
    <m/>
    <m/>
    <m/>
    <m/>
    <s v="Manufacturing"/>
    <m/>
    <m/>
    <m/>
    <m/>
    <m/>
    <m/>
    <m/>
    <m/>
    <m/>
    <m/>
    <m/>
    <m/>
    <x v="3"/>
    <m/>
    <s v="user_ocHSJH83OJnHCvKyMbjx8WOOK8PMgAUGIj1qK0q0dMV"/>
    <s v="Nikhil Ahuja"/>
    <m/>
    <m/>
    <s v="August"/>
    <s v="Cold Call"/>
    <m/>
    <m/>
    <m/>
    <m/>
    <m/>
    <m/>
    <s v="2022-03-28 09:07:25.580000+00:00"/>
    <s v="2022-09-19 09:41:50.469000+00:00"/>
    <s v="GMC"/>
  </r>
  <r>
    <s v="Prateek Wadhwa"/>
    <n v="200000"/>
    <s v="INR"/>
    <n v="0"/>
    <s v="7/31/22"/>
    <s v="Sales"/>
    <s v="stat_kcR4fZg7TU7jjk1jAVua3qGLRS4J5uFayEjK5j02wtv"/>
    <s v="Unqualified"/>
    <n v="0"/>
    <s v="OpportunityStatusType.Lost"/>
    <s v="cont_mLfUQLOmuesknyCWRtuwziFVF7b3MKJO2qHTLBRTcqh"/>
    <s v="Dhaval kapadia"/>
    <m/>
    <s v="lead_wY0h4mx8AV2ZPsqSLbc5qoKpkmRz7A6vLfQxQMMrWfY"/>
    <s v="THE PARTHENON GROUP INDIA LLC"/>
    <s v="Prateek Wadhwa"/>
    <s v="user_FdWFezbLzkYQcGsBUsjZO25nr2poK2nRbqV47Rs5Kfm"/>
    <s v="Prateek Wadhwa"/>
    <s v="2022-05-13 11:24:29.632000+00:00"/>
    <s v="2022-07-13 11:01:37.479000+00:00"/>
    <m/>
    <s v="Mumbai"/>
    <m/>
    <m/>
    <m/>
    <n v="40"/>
    <m/>
    <m/>
    <m/>
    <m/>
    <m/>
    <m/>
    <m/>
    <m/>
    <m/>
    <m/>
    <m/>
    <m/>
    <m/>
    <m/>
    <m/>
    <m/>
    <m/>
    <m/>
    <m/>
    <m/>
    <m/>
    <m/>
    <m/>
    <m/>
    <x v="3"/>
    <m/>
    <s v="user_FdWFezbLzkYQcGsBUsjZO25nr2poK2nRbqV47Rs5Kfm"/>
    <s v="Prateek Wadhwa"/>
    <m/>
    <m/>
    <s v="July"/>
    <s v="Cold Call"/>
    <m/>
    <m/>
    <s v="AM Opps - Kunal"/>
    <m/>
    <m/>
    <m/>
    <s v="2021-11-18 08:11:12.714000+00:00"/>
    <s v="2022-08-27 07:09:46.188000+00:00"/>
    <s v="GMC"/>
  </r>
  <r>
    <s v="Aditya Binani"/>
    <n v="400000"/>
    <s v="INR"/>
    <n v="0"/>
    <d v="2022-01-07T00:00:00"/>
    <s v="Sales"/>
    <s v="stat_kcR4fZg7TU7jjk1jAVua3qGLRS4J5uFayEjK5j02wtv"/>
    <s v="Unqualified"/>
    <n v="0"/>
    <s v="OpportunityStatusType.Lost"/>
    <m/>
    <m/>
    <s v="GMC"/>
    <s v="lead_gL4mi3lQbSZZBejz3pRsjvyMcxHyzWfnlZBJBtQqLei"/>
    <s v="jyoti.k@nexapp.co.in"/>
    <s v="Aditya Binani"/>
    <s v="user_g5Yw4Z4XnIbmcGhJO80vdtFdd5ElcDlgYO3q8l82ODn"/>
    <s v="Aditya Binani"/>
    <s v="2022-05-18 08:39:49.358000+00:00"/>
    <s v="2022-07-13 09:18:26.403000+00:00"/>
    <m/>
    <m/>
    <m/>
    <m/>
    <m/>
    <n v="50"/>
    <m/>
    <m/>
    <m/>
    <m/>
    <m/>
    <m/>
    <m/>
    <m/>
    <m/>
    <m/>
    <m/>
    <m/>
    <m/>
    <m/>
    <m/>
    <m/>
    <m/>
    <m/>
    <m/>
    <m/>
    <m/>
    <m/>
    <m/>
    <m/>
    <x v="3"/>
    <m/>
    <s v="user_g5Yw4Z4XnIbmcGhJO80vdtFdd5ElcDlgYO3q8l82ODn"/>
    <s v="Aditya Binani"/>
    <m/>
    <m/>
    <s v="July"/>
    <m/>
    <m/>
    <m/>
    <s v="Lead Magnet Lead"/>
    <m/>
    <m/>
    <m/>
    <s v="2021-09-16 05:51:37.268000+00:00"/>
    <s v="2022-09-09 10:19:35.901000+00:00"/>
    <m/>
  </r>
  <r>
    <s v="Kashif Ahmad"/>
    <n v="560195"/>
    <s v="INR"/>
    <n v="100"/>
    <s v="7/13/22"/>
    <s v="Sales"/>
    <s v="stat_OZRiD1474QRJIpvnjHCZfiIvKcVD6mIKSSTzg8SwDVx"/>
    <s v="Won- Payment Completed"/>
    <n v="1"/>
    <s v="OpportunityStatusType.Won"/>
    <s v="cont_as6cYTY7OHADAQXl6A4ywwhiPSbcuOPkUdXv8cRxzyU"/>
    <s v="Baleshwar Pandey"/>
    <m/>
    <s v="lead_Ak5uBZpf3Q118J8Gn3W2BNW40BNGs1a06lKskzNC5Me"/>
    <s v="VISION BEYOND RESOURCES INDIA PRIVATE LIMITED"/>
    <s v="Sarvesh Pawar"/>
    <s v="user_LKRhV6rhcBe0uL8u70UUGeDjbMupuho4TaiAOCbT7HT"/>
    <s v="Kashif Ahmad"/>
    <s v="2022-06-22 05:21:32.576000+00:00"/>
    <s v="2022-07-13 09:43:41.254000+00:00"/>
    <m/>
    <s v="Lucknow"/>
    <m/>
    <m/>
    <m/>
    <n v="502"/>
    <m/>
    <m/>
    <m/>
    <m/>
    <m/>
    <m/>
    <m/>
    <m/>
    <m/>
    <m/>
    <m/>
    <s v="HR / Staffing / Recruitment"/>
    <m/>
    <m/>
    <m/>
    <m/>
    <m/>
    <m/>
    <m/>
    <m/>
    <m/>
    <m/>
    <m/>
    <m/>
    <x v="7"/>
    <m/>
    <s v="user_A8KOTZADnUtEQOLt4nSLAmteNStuGh80js75RYjrXVt"/>
    <s v="Sarvesh Pawar"/>
    <s v="Komal Chougale"/>
    <m/>
    <s v="February; July"/>
    <s v="Cold Call"/>
    <s v="Lusha"/>
    <m/>
    <m/>
    <m/>
    <m/>
    <m/>
    <s v="2022-03-07 17:01:16.053000+00:00"/>
    <s v="2022-10-18 04:56:17.468000+00:00"/>
    <s v="GTL"/>
  </r>
  <r>
    <s v="Omkar Ghate"/>
    <n v="15000"/>
    <s v="INR"/>
    <n v="0"/>
    <d v="2022-12-07T00:00:00"/>
    <s v="Sales"/>
    <s v="stat_kcR4fZg7TU7jjk1jAVua3qGLRS4J5uFayEjK5j02wtv"/>
    <s v="Unqualified"/>
    <n v="0"/>
    <s v="OpportunityStatusType.Lost"/>
    <m/>
    <m/>
    <s v="GPA"/>
    <s v="lead_C08LOA5eNpwFXywCGKdLvSypm1FIFR55oMjZwZQUg1c"/>
    <s v="Autoprint Machinery Manufacturers"/>
    <s v="Bhairavi Jog"/>
    <s v="user_9SBRjyF0n4iWuhUdqRyQkFhl2J4uyNKhFWvvJEvunX8"/>
    <s v="Omkar Ghate"/>
    <s v="2022-06-22 06:44:43.636000+00:00"/>
    <s v="2022-07-13 10:58:27.990000+00:00"/>
    <m/>
    <s v="Coimbatore"/>
    <m/>
    <m/>
    <m/>
    <n v="150"/>
    <m/>
    <m/>
    <m/>
    <m/>
    <m/>
    <m/>
    <m/>
    <m/>
    <m/>
    <m/>
    <m/>
    <s v="Manufacturing"/>
    <m/>
    <m/>
    <m/>
    <m/>
    <m/>
    <m/>
    <m/>
    <m/>
    <m/>
    <m/>
    <m/>
    <m/>
    <x v="13"/>
    <m/>
    <s v="user_228eUmsdKIb9OItgmiDq1zD4aPZ1eqiapbaLAGeBf8g"/>
    <s v="Bhairavi Jog"/>
    <m/>
    <m/>
    <s v="July"/>
    <s v="Cold Call"/>
    <m/>
    <m/>
    <m/>
    <m/>
    <m/>
    <m/>
    <s v="2022-05-11 05:16:13.031000+00:00"/>
    <s v="2022-07-13 10:58:28.021000+00:00"/>
    <s v="GPA"/>
  </r>
  <r>
    <s v="Naveen Kumar"/>
    <n v="50000"/>
    <s v="INR"/>
    <n v="0"/>
    <s v="9/30/22"/>
    <s v="Sales"/>
    <s v="stat_kcR4fZg7TU7jjk1jAVua3qGLRS4J5uFayEjK5j02wtv"/>
    <s v="Unqualified"/>
    <n v="0"/>
    <s v="OpportunityStatusType.Lost"/>
    <s v="cont_kmJfNQqdHYLIKonSRlKWx8OWRJCwGhJ7oxfHivh7fOj"/>
    <s v="Vinod Shinde"/>
    <s v="GPA - Renewal in September"/>
    <s v="lead_ivCsLWcVR1FBbV4JRmED9cctRryoDzbF0Rp8do0oH2A"/>
    <s v="Avendus"/>
    <s v="Shreenath Bhat"/>
    <s v="user_N52PP2uP2VZc2gm0nhh6CNFSif4n85g1cdxoNFd9ct0"/>
    <s v="Naveen Kumar"/>
    <s v="2022-06-09 06:07:20.458000+00:00"/>
    <s v="2022-07-13 08:26:53.912000+00:00"/>
    <m/>
    <s v="Mumbai"/>
    <m/>
    <m/>
    <m/>
    <n v="390"/>
    <m/>
    <m/>
    <m/>
    <m/>
    <m/>
    <m/>
    <m/>
    <m/>
    <m/>
    <m/>
    <m/>
    <s v="Banking &amp; Finance"/>
    <m/>
    <m/>
    <m/>
    <m/>
    <m/>
    <m/>
    <m/>
    <m/>
    <m/>
    <m/>
    <m/>
    <m/>
    <x v="11"/>
    <m/>
    <s v="user_6hRQhcoLhZEDUBYaw3vS7rv6T5582sGfXq4jNRqTfUU"/>
    <s v="Aishwarya Nyayadhish"/>
    <m/>
    <m/>
    <s v="July; September"/>
    <s v="Cold Call"/>
    <s v="Linkedin"/>
    <m/>
    <s v="Vaccine inbound"/>
    <m/>
    <m/>
    <m/>
    <s v="2021-04-20 04:58:30.541000+00:00"/>
    <s v="2022-09-29 07:40:00.234000+00:00"/>
    <s v="GPA"/>
  </r>
  <r>
    <s v="Navin Panjwani"/>
    <n v="300000"/>
    <s v="INR"/>
    <n v="0"/>
    <s v="9/30/22"/>
    <s v="Sales"/>
    <s v="stat_kcR4fZg7TU7jjk1jAVua3qGLRS4J5uFayEjK5j02wtv"/>
    <s v="Unqualified"/>
    <n v="0"/>
    <s v="OpportunityStatusType.Lost"/>
    <s v="cont_u8eQlcXw3Gqi5Xa5lSr3QVdyELmbRk7v41zXyU5Rbzy"/>
    <s v="Bhaskar Behere"/>
    <s v="GMC - Renewal"/>
    <s v="lead_3NPPREpnXy9NhbIh1oNA3azR17e9zCNf4v7cU0Rf8wj"/>
    <s v="Dr. Bhanushali Hospital"/>
    <s v="Shreenath Bhat"/>
    <s v="user_sD3YjSs92XKUfD0OPHeo886g6tW6aCM0iUhX5VVUuJi"/>
    <s v="Navin Panjwani"/>
    <s v="2022-06-27 09:14:54.058000+00:00"/>
    <s v="2022-07-13 07:44:33.420000+00:00"/>
    <m/>
    <s v="Mumbai"/>
    <m/>
    <m/>
    <m/>
    <n v="50"/>
    <m/>
    <m/>
    <m/>
    <m/>
    <m/>
    <m/>
    <m/>
    <s v="PAID_SOCIAL"/>
    <m/>
    <m/>
    <m/>
    <s v="Health, Wellness &amp; Fitness"/>
    <m/>
    <m/>
    <m/>
    <m/>
    <m/>
    <m/>
    <m/>
    <m/>
    <m/>
    <m/>
    <m/>
    <m/>
    <x v="3"/>
    <m/>
    <s v="user_vMd4rmcrSbjykdyL2J7rrYn84SWdcNc5FKligrmItPw"/>
    <s v="Shreenath Bhat"/>
    <m/>
    <m/>
    <s v="September"/>
    <s v="Gated Content"/>
    <m/>
    <m/>
    <s v="Employee Engagement Handbook"/>
    <m/>
    <m/>
    <m/>
    <s v="2022-06-10 16:19:34.608000+00:00"/>
    <s v="2022-08-12 11:44:39.929000+00:00"/>
    <s v="GMC"/>
  </r>
  <r>
    <s v="Naveen Kumar"/>
    <n v="50000"/>
    <s v="INR"/>
    <n v="0"/>
    <s v="7/31/22"/>
    <s v="Sales"/>
    <s v="stat_kcR4fZg7TU7jjk1jAVua3qGLRS4J5uFayEjK5j02wtv"/>
    <s v="Unqualified"/>
    <n v="0"/>
    <s v="OpportunityStatusType.Lost"/>
    <s v="cont_CNiBWVoFwEgBCKNtoE9gZzYu2zXxJytUvZuuKAxtIyH"/>
    <s v="Shamkant Bhavsar"/>
    <s v="GTL - Fresh"/>
    <s v="lead_stQIwqTlufxHJ8Uif6OlpfbuFGVXyZqzId31hOIMTrC"/>
    <s v="Esmech Equipment Pvt. Ltd."/>
    <s v="Shreenath Bhat"/>
    <s v="user_N52PP2uP2VZc2gm0nhh6CNFSif4n85g1cdxoNFd9ct0"/>
    <s v="Naveen Kumar"/>
    <s v="2022-06-22 03:37:41.671000+00:00"/>
    <s v="2022-07-13 08:26:38.940000+00:00"/>
    <m/>
    <s v="Mumbai"/>
    <m/>
    <m/>
    <m/>
    <n v="250"/>
    <m/>
    <m/>
    <m/>
    <m/>
    <m/>
    <m/>
    <m/>
    <m/>
    <m/>
    <m/>
    <m/>
    <s v="Manufacturing"/>
    <m/>
    <m/>
    <m/>
    <m/>
    <m/>
    <m/>
    <m/>
    <m/>
    <m/>
    <m/>
    <m/>
    <m/>
    <x v="4"/>
    <m/>
    <s v="user_vMd4rmcrSbjykdyL2J7rrYn84SWdcNc5FKligrmItPw"/>
    <s v="Shreenath Bhat"/>
    <m/>
    <m/>
    <m/>
    <s v="Cold Call"/>
    <m/>
    <m/>
    <m/>
    <m/>
    <m/>
    <m/>
    <s v="2022-04-03 18:13:55.077000+00:00"/>
    <s v="2022-09-29 04:04:57.443000+00:00"/>
    <s v="GTL"/>
  </r>
  <r>
    <s v="Tejas Kulkarni"/>
    <n v="500000"/>
    <s v="INR"/>
    <n v="0"/>
    <s v="7/31/22"/>
    <s v="Sales"/>
    <s v="stat_1hn9nRJaLbI53NxPuSQgo90kRpbpKsFlwN4oEGNUTdO"/>
    <s v="Lost"/>
    <n v="0"/>
    <s v="OpportunityStatusType.Lost"/>
    <s v="cont_TTfhDDqNa52T1m3okZs1dA0k4uel4NsauXyDfTwPaIA"/>
    <s v="saranya.karthik@anjusoftware.com"/>
    <s v="They have been taking longer than expected time to get back with the approval. When contacted HR doesnt have any logical reason for the delay."/>
    <s v="lead_38TYlEydnj4cUBFy1LGqE3bXqd3KEl345laqdO2xZZV"/>
    <s v="Anju Software"/>
    <s v="Nikhil Ahuja"/>
    <s v="user_kbtBHYtBjVDNyI72HTF6C1SCvC7yVBiA6OrBOy3t96U"/>
    <s v="Tejas Kulkarni"/>
    <s v="2022-03-16 05:38:24.963000+00:00"/>
    <s v="2022-07-13 06:50:12.118000+00:00"/>
    <m/>
    <s v="Bangalore"/>
    <m/>
    <m/>
    <m/>
    <n v="90"/>
    <m/>
    <m/>
    <m/>
    <m/>
    <m/>
    <m/>
    <m/>
    <s v="PAID_SOCIAL"/>
    <m/>
    <m/>
    <m/>
    <s v="IT Services &amp; IT Consulting"/>
    <m/>
    <m/>
    <m/>
    <m/>
    <m/>
    <m/>
    <m/>
    <m/>
    <m/>
    <m/>
    <m/>
    <m/>
    <x v="3"/>
    <m/>
    <s v="user_kbtBHYtBjVDNyI72HTF6C1SCvC7yVBiA6OrBOy3t96U"/>
    <s v="Tejas Kulkarni"/>
    <s v="Dr. Anil More"/>
    <m/>
    <s v="February"/>
    <s v="Gated Content"/>
    <m/>
    <m/>
    <s v="Employee Wellness Handbook"/>
    <m/>
    <m/>
    <m/>
    <s v="2022-01-27 08:28:04.229000+00:00"/>
    <s v="2022-09-05 05:33:37.388000+00:00"/>
    <s v="GTL"/>
  </r>
  <r>
    <s v="Tejas Kulkarni"/>
    <n v="120000"/>
    <s v="INR"/>
    <n v="0"/>
    <s v="7/15/22"/>
    <s v="Sales"/>
    <s v="stat_1hn9nRJaLbI53NxPuSQgo90kRpbpKsFlwN4oEGNUTdO"/>
    <s v="Lost"/>
    <n v="0"/>
    <s v="OpportunityStatusType.Lost"/>
    <m/>
    <m/>
    <s v="GMC-FRESH Si- 3lacs and 5 lacs Maternity-No RR- 2%-4% Ambulance-2k Client has not been responsive for a long time . HR doesnt answer the call nor has she replied back over the shared proposal."/>
    <s v="lead_aodCpk7M8sBMmfyV84GdVbXr5AVAfV8Vi6Ztrn8qbfQ"/>
    <s v="Chemtek (Fresh)"/>
    <s v="Bharti Bankey"/>
    <s v="user_kbtBHYtBjVDNyI72HTF6C1SCvC7yVBiA6OrBOy3t96U"/>
    <s v="Tejas Kulkarni"/>
    <s v="2022-04-18 06:43:23.346000+00:00"/>
    <s v="2022-07-13 06:53:19.875000+00:00"/>
    <m/>
    <s v="Mumbai"/>
    <m/>
    <s v="2022-02-14 05:31:33+00:00"/>
    <m/>
    <n v="34"/>
    <m/>
    <m/>
    <m/>
    <m/>
    <m/>
    <m/>
    <m/>
    <m/>
    <m/>
    <m/>
    <m/>
    <m/>
    <m/>
    <m/>
    <m/>
    <m/>
    <m/>
    <m/>
    <m/>
    <m/>
    <m/>
    <m/>
    <m/>
    <m/>
    <x v="3"/>
    <m/>
    <s v="user_aM3WaaSUQQmaNnsm9l2FQRVWUEr8RN2ZdXzsuQUalQ3"/>
    <s v="Bharti Bankey"/>
    <s v="Dr. Anil More"/>
    <m/>
    <s v="July"/>
    <s v="Inbound"/>
    <s v="Inbound via website"/>
    <m/>
    <s v="Employee Count 25"/>
    <m/>
    <m/>
    <m/>
    <s v="2021-08-30 05:37:51.968000+00:00"/>
    <s v="2022-07-15 13:02:28.876000+00:00"/>
    <m/>
  </r>
  <r>
    <s v="Tejas Kulkarni"/>
    <n v="605000"/>
    <s v="INR"/>
    <n v="100"/>
    <s v="7/13/22"/>
    <s v="Sales"/>
    <s v="stat_OZRiD1474QRJIpvnjHCZfiIvKcVD6mIKSSTzg8SwDVx"/>
    <s v="Won- Payment Completed"/>
    <n v="1"/>
    <s v="OpportunityStatusType.Won"/>
    <s v="cont_o52VVnpih1nOGXbvjnt2V3a07Ht2okU5A8pjllfclj0"/>
    <s v="Tejashree"/>
    <m/>
    <s v="lead_jfuZioSZdziZD6DdJXNHpJtOwoWl1E95Imhm27C2T2A"/>
    <s v="Odex India Solutions"/>
    <s v="Kaushlya Bhavsar"/>
    <s v="user_kbtBHYtBjVDNyI72HTF6C1SCvC7yVBiA6OrBOy3t96U"/>
    <s v="Tejas Kulkarni"/>
    <s v="2022-06-06 09:20:28.287000+00:00"/>
    <s v="2022-07-13 07:22:32.244000+00:00"/>
    <m/>
    <s v="Mumbai"/>
    <m/>
    <m/>
    <m/>
    <n v="124"/>
    <m/>
    <m/>
    <m/>
    <m/>
    <m/>
    <m/>
    <m/>
    <m/>
    <m/>
    <m/>
    <m/>
    <s v="Banking &amp; Finance; IT Services &amp; IT Consulting"/>
    <m/>
    <m/>
    <m/>
    <m/>
    <m/>
    <m/>
    <m/>
    <m/>
    <m/>
    <m/>
    <m/>
    <m/>
    <x v="19"/>
    <m/>
    <s v="user_FdWFezbLzkYQcGsBUsjZO25nr2poK2nRbqV47Rs5Kfm"/>
    <s v="Prateek Wadhwa"/>
    <s v="Dr. Anil More"/>
    <m/>
    <s v="August"/>
    <s v="Cold Call"/>
    <s v="Lusha"/>
    <m/>
    <s v="Glengarry"/>
    <m/>
    <m/>
    <m/>
    <s v="2021-12-23 08:11:27.873000+00:00"/>
    <s v="2022-10-10 02:52:58.165000+00:00"/>
    <s v="GMC"/>
  </r>
  <r>
    <s v="Mayur Gadiyar"/>
    <n v="100000"/>
    <s v="INR"/>
    <n v="0"/>
    <s v="7/18/22"/>
    <s v="Sales"/>
    <s v="stat_kcR4fZg7TU7jjk1jAVua3qGLRS4J5uFayEjK5j02wtv"/>
    <s v="Unqualified"/>
    <n v="0"/>
    <s v="OpportunityStatusType.Lost"/>
    <m/>
    <m/>
    <s v="GPA - Staff"/>
    <s v="lead_ixnuzONEg5Gs5tr0tUxwIIFm6y9swjhtkoMWrsTrf7K"/>
    <s v="Isgec Hitachi Zosen"/>
    <s v="Mayur Gadiyar"/>
    <s v="user_bdUPAGjcS7p6513So3N4g3aWNS5HuBuVJi7bvCPAsLt"/>
    <s v="Mayur Gadiyar"/>
    <s v="2022-07-04 09:11:50.843000+00:00"/>
    <s v="2022-07-13 06:13:05.559000+00:00"/>
    <m/>
    <s v="Bharuch"/>
    <m/>
    <s v="2022-03-20 10:55:01+00:00"/>
    <m/>
    <n v="41"/>
    <m/>
    <m/>
    <m/>
    <m/>
    <m/>
    <m/>
    <m/>
    <m/>
    <m/>
    <m/>
    <m/>
    <s v="Manufacturing"/>
    <m/>
    <m/>
    <m/>
    <m/>
    <m/>
    <m/>
    <m/>
    <m/>
    <m/>
    <m/>
    <m/>
    <m/>
    <x v="3"/>
    <m/>
    <s v="user_FkSWcqjfeTqoo0NaiDWgDVeXoui6YtIDYPZVOCd1cwP"/>
    <s v="Kaushlya Bhavsar"/>
    <m/>
    <m/>
    <s v="June"/>
    <s v="Gated Content; Inbound"/>
    <s v="Inbound via website"/>
    <m/>
    <s v="Downloaded the guide: Employee Wellness Handbook"/>
    <m/>
    <m/>
    <m/>
    <s v="2021-12-15 09:54:14.640000+00:00"/>
    <s v="2022-07-13 06:13:05.589000+00:00"/>
    <s v="GPA"/>
  </r>
  <r>
    <s v="Aditya Binani"/>
    <n v="90000"/>
    <s v="INR"/>
    <n v="0"/>
    <s v="7/15/22"/>
    <s v="Sales"/>
    <s v="stat_kcR4fZg7TU7jjk1jAVua3qGLRS4J5uFayEjK5j02wtv"/>
    <s v="Unqualified"/>
    <n v="0"/>
    <s v="OpportunityStatusType.Lost"/>
    <m/>
    <m/>
    <s v="GMC"/>
    <s v="lead_iHApfv6JU78o9VaHNXcZMgjBHx1eb14REfn2e1I9NQi"/>
    <s v="Palash Ventures"/>
    <s v="Aditya Binani"/>
    <s v="user_g5Yw4Z4XnIbmcGhJO80vdtFdd5ElcDlgYO3q8l82ODn"/>
    <s v="Aditya Binani"/>
    <s v="2022-05-05 09:29:22.993000+00:00"/>
    <s v="2022-07-13 06:20:57.432000+00:00"/>
    <m/>
    <s v="Delhi"/>
    <m/>
    <m/>
    <m/>
    <n v="10"/>
    <m/>
    <m/>
    <m/>
    <m/>
    <m/>
    <m/>
    <m/>
    <m/>
    <m/>
    <m/>
    <m/>
    <s v="Banking &amp; Finance"/>
    <m/>
    <m/>
    <m/>
    <m/>
    <m/>
    <m/>
    <m/>
    <m/>
    <m/>
    <m/>
    <m/>
    <m/>
    <x v="27"/>
    <m/>
    <s v="user_g5Yw4Z4XnIbmcGhJO80vdtFdd5ElcDlgYO3q8l82ODn"/>
    <s v="Aditya Binani"/>
    <m/>
    <m/>
    <s v="June"/>
    <s v="Cold Call"/>
    <s v="Lusha"/>
    <m/>
    <s v="Glengarry"/>
    <m/>
    <m/>
    <m/>
    <s v="2021-12-23 08:11:25.807000+00:00"/>
    <s v="2022-10-12 04:39:07.428000+00:00"/>
    <m/>
  </r>
  <r>
    <s v="Mayur Gadiyar"/>
    <n v="120000"/>
    <s v="INR"/>
    <n v="0"/>
    <s v="7/18/22"/>
    <s v="Sales"/>
    <s v="stat_kcR4fZg7TU7jjk1jAVua3qGLRS4J5uFayEjK5j02wtv"/>
    <s v="Unqualified"/>
    <n v="0"/>
    <s v="OpportunityStatusType.Lost"/>
    <m/>
    <m/>
    <s v="GPA - Workmen"/>
    <s v="lead_ixnuzONEg5Gs5tr0tUxwIIFm6y9swjhtkoMWrsTrf7K"/>
    <s v="Isgec Hitachi Zosen"/>
    <s v="Mayur Gadiyar"/>
    <s v="user_bdUPAGjcS7p6513So3N4g3aWNS5HuBuVJi7bvCPAsLt"/>
    <s v="Mayur Gadiyar"/>
    <s v="2022-07-04 09:12:20.130000+00:00"/>
    <s v="2022-07-13 06:12:54.369000+00:00"/>
    <m/>
    <s v="Bharuch"/>
    <m/>
    <s v="2022-03-20 10:55:01+00:00"/>
    <m/>
    <n v="41"/>
    <m/>
    <m/>
    <m/>
    <m/>
    <m/>
    <m/>
    <m/>
    <m/>
    <m/>
    <m/>
    <m/>
    <s v="Manufacturing"/>
    <m/>
    <m/>
    <m/>
    <m/>
    <m/>
    <m/>
    <m/>
    <m/>
    <m/>
    <m/>
    <m/>
    <m/>
    <x v="3"/>
    <m/>
    <s v="user_FkSWcqjfeTqoo0NaiDWgDVeXoui6YtIDYPZVOCd1cwP"/>
    <s v="Kaushlya Bhavsar"/>
    <m/>
    <m/>
    <s v="June"/>
    <s v="Gated Content; Inbound"/>
    <s v="Inbound via website"/>
    <m/>
    <s v="Downloaded the guide: Employee Wellness Handbook"/>
    <m/>
    <m/>
    <m/>
    <s v="2021-12-15 09:54:14.640000+00:00"/>
    <s v="2022-07-13 06:13:05.589000+00:00"/>
    <s v="GPA"/>
  </r>
  <r>
    <s v="Prateek Wadhwa"/>
    <n v="100000"/>
    <s v="INR"/>
    <n v="0"/>
    <s v="7/31/22"/>
    <s v="Sales"/>
    <s v="stat_kcR4fZg7TU7jjk1jAVua3qGLRS4J5uFayEjK5j02wtv"/>
    <s v="Unqualified"/>
    <n v="0"/>
    <s v="OpportunityStatusType.Lost"/>
    <s v="cont_7kf9Gyd1CMdSWfgHSbDHBRfZJkSVHNOCiXe75dW3Spa"/>
    <s v="amar0303jadhav@gmail.com"/>
    <m/>
    <s v="lead_ibbAhuTVuOyVCweKcHCEpCe2ye1V7ruOEgQn9wvx64b"/>
    <s v="Hindustan Feeds"/>
    <s v="Prateek Wadhwa"/>
    <s v="user_FdWFezbLzkYQcGsBUsjZO25nr2poK2nRbqV47Rs5Kfm"/>
    <s v="Prateek Wadhwa"/>
    <s v="2022-05-05 11:59:07.146000+00:00"/>
    <s v="2022-07-13 05:25:08.355000+00:00"/>
    <m/>
    <m/>
    <m/>
    <m/>
    <m/>
    <n v="500"/>
    <m/>
    <m/>
    <m/>
    <m/>
    <m/>
    <m/>
    <m/>
    <m/>
    <m/>
    <m/>
    <m/>
    <m/>
    <m/>
    <m/>
    <m/>
    <m/>
    <m/>
    <m/>
    <m/>
    <m/>
    <m/>
    <m/>
    <m/>
    <m/>
    <x v="3"/>
    <m/>
    <s v="user_FdWFezbLzkYQcGsBUsjZO25nr2poK2nRbqV47Rs5Kfm"/>
    <s v="Prateek Wadhwa"/>
    <m/>
    <m/>
    <s v="July"/>
    <s v="Gated Content"/>
    <m/>
    <m/>
    <s v="Employee Wellness Handbook"/>
    <m/>
    <m/>
    <m/>
    <s v="2022-03-20 08:57:30.551000+00:00"/>
    <s v="2022-07-13 05:25:08.386000+00:00"/>
    <s v="GTL"/>
  </r>
  <r>
    <s v="Mayur Gadiyar"/>
    <n v="95000"/>
    <s v="INR"/>
    <n v="0"/>
    <s v="7/18/22"/>
    <s v="Sales"/>
    <s v="stat_kcR4fZg7TU7jjk1jAVua3qGLRS4J5uFayEjK5j02wtv"/>
    <s v="Unqualified"/>
    <n v="0"/>
    <s v="OpportunityStatusType.Lost"/>
    <m/>
    <m/>
    <s v="WC for workmen"/>
    <s v="lead_ixnuzONEg5Gs5tr0tUxwIIFm6y9swjhtkoMWrsTrf7K"/>
    <s v="Isgec Hitachi Zosen"/>
    <s v="Mayur Gadiyar"/>
    <s v="user_bdUPAGjcS7p6513So3N4g3aWNS5HuBuVJi7bvCPAsLt"/>
    <s v="Mayur Gadiyar"/>
    <s v="2022-07-04 09:13:00.850000+00:00"/>
    <s v="2022-07-13 06:12:42.975000+00:00"/>
    <m/>
    <s v="Bharuch"/>
    <m/>
    <s v="2022-03-20 10:55:01+00:00"/>
    <m/>
    <n v="41"/>
    <m/>
    <m/>
    <m/>
    <m/>
    <m/>
    <m/>
    <m/>
    <m/>
    <m/>
    <m/>
    <m/>
    <s v="Manufacturing"/>
    <m/>
    <m/>
    <m/>
    <m/>
    <m/>
    <m/>
    <m/>
    <m/>
    <m/>
    <m/>
    <m/>
    <m/>
    <x v="3"/>
    <m/>
    <s v="user_FkSWcqjfeTqoo0NaiDWgDVeXoui6YtIDYPZVOCd1cwP"/>
    <s v="Kaushlya Bhavsar"/>
    <m/>
    <m/>
    <s v="June"/>
    <s v="Gated Content; Inbound"/>
    <s v="Inbound via website"/>
    <m/>
    <s v="Downloaded the guide: Employee Wellness Handbook"/>
    <m/>
    <m/>
    <m/>
    <s v="2021-12-15 09:54:14.640000+00:00"/>
    <s v="2022-07-13 06:13:05.589000+00:00"/>
    <s v="WC"/>
  </r>
  <r>
    <s v="Prateek Wadhwa"/>
    <n v="100000"/>
    <s v="INR"/>
    <n v="0"/>
    <s v="7/31/22"/>
    <s v="Sales"/>
    <s v="stat_kcR4fZg7TU7jjk1jAVua3qGLRS4J5uFayEjK5j02wtv"/>
    <s v="Unqualified"/>
    <n v="0"/>
    <s v="OpportunityStatusType.Lost"/>
    <s v="cont_7kf9Gyd1CMdSWfgHSbDHBRfZJkSVHNOCiXe75dW3Spa"/>
    <s v="amar0303jadhav@gmail.com"/>
    <m/>
    <s v="lead_ibbAhuTVuOyVCweKcHCEpCe2ye1V7ruOEgQn9wvx64b"/>
    <s v="Hindustan Feeds"/>
    <s v="Prateek Wadhwa"/>
    <s v="user_FdWFezbLzkYQcGsBUsjZO25nr2poK2nRbqV47Rs5Kfm"/>
    <s v="Prateek Wadhwa"/>
    <s v="2022-05-05 11:58:37.130000+00:00"/>
    <s v="2022-07-13 05:24:59.593000+00:00"/>
    <m/>
    <m/>
    <m/>
    <m/>
    <m/>
    <n v="500"/>
    <m/>
    <m/>
    <m/>
    <m/>
    <m/>
    <m/>
    <m/>
    <m/>
    <m/>
    <m/>
    <m/>
    <m/>
    <m/>
    <m/>
    <m/>
    <m/>
    <m/>
    <m/>
    <m/>
    <m/>
    <m/>
    <m/>
    <m/>
    <m/>
    <x v="3"/>
    <m/>
    <s v="user_FdWFezbLzkYQcGsBUsjZO25nr2poK2nRbqV47Rs5Kfm"/>
    <s v="Prateek Wadhwa"/>
    <m/>
    <m/>
    <s v="July"/>
    <s v="Gated Content"/>
    <m/>
    <m/>
    <s v="Employee Wellness Handbook"/>
    <m/>
    <m/>
    <m/>
    <s v="2022-03-20 08:57:30.551000+00:00"/>
    <s v="2022-07-13 05:25:08.386000+00:00"/>
    <s v="GPA"/>
  </r>
  <r>
    <s v="Sreenivas Hatti"/>
    <n v="5000000"/>
    <s v="INR"/>
    <n v="0"/>
    <s v="7/29/22"/>
    <s v="Sales"/>
    <s v="stat_kcR4fZg7TU7jjk1jAVua3qGLRS4J5uFayEjK5j02wtv"/>
    <s v="Unqualified"/>
    <n v="0"/>
    <s v="OpportunityStatusType.Lost"/>
    <m/>
    <m/>
    <s v="GMC (1+3)- Renewal"/>
    <s v="lead_vcg86bdnKi0gno9eOHY9qINkkx6cJsAhC6hKNsu3ipj"/>
    <s v="Tarento"/>
    <s v="Bhairavi Jog"/>
    <s v="user_JjaNBsxmUKBROYZvEahyXgec466W5jQa2pL0NUZ81Lb"/>
    <s v="Sreenivas Hatti"/>
    <s v="2022-06-23 05:46:43.722000+00:00"/>
    <s v="2022-07-13 03:09:35.229000+00:00"/>
    <m/>
    <s v="Bangalore"/>
    <m/>
    <m/>
    <m/>
    <n v="410"/>
    <m/>
    <m/>
    <m/>
    <m/>
    <m/>
    <m/>
    <m/>
    <m/>
    <m/>
    <m/>
    <m/>
    <s v="IT Services &amp; IT Consulting"/>
    <m/>
    <m/>
    <m/>
    <m/>
    <m/>
    <m/>
    <m/>
    <m/>
    <m/>
    <m/>
    <m/>
    <m/>
    <x v="8"/>
    <m/>
    <s v="user_228eUmsdKIb9OItgmiDq1zD4aPZ1eqiapbaLAGeBf8g"/>
    <s v="Bhairavi Jog"/>
    <m/>
    <m/>
    <s v="July"/>
    <s v="Cold Call"/>
    <m/>
    <m/>
    <s v="Employee Wellness Handbook"/>
    <m/>
    <m/>
    <m/>
    <s v="2022-04-18 02:02:43.484000+00:00"/>
    <s v="2022-09-08 10:34:32.739000+00:00"/>
    <s v="GMC"/>
  </r>
  <r>
    <s v="Prateek Wadhwa"/>
    <n v="3000000"/>
    <s v="INR"/>
    <n v="0"/>
    <s v="7/31/22"/>
    <s v="Sales"/>
    <s v="stat_kcR4fZg7TU7jjk1jAVua3qGLRS4J5uFayEjK5j02wtv"/>
    <s v="Unqualified"/>
    <n v="0"/>
    <s v="OpportunityStatusType.Lost"/>
    <s v="cont_7kf9Gyd1CMdSWfgHSbDHBRfZJkSVHNOCiXe75dW3Spa"/>
    <s v="amar0303jadhav@gmail.com"/>
    <m/>
    <s v="lead_ibbAhuTVuOyVCweKcHCEpCe2ye1V7ruOEgQn9wvx64b"/>
    <s v="Hindustan Feeds"/>
    <s v="Prateek Wadhwa"/>
    <s v="user_FdWFezbLzkYQcGsBUsjZO25nr2poK2nRbqV47Rs5Kfm"/>
    <s v="Prateek Wadhwa"/>
    <s v="2022-05-05 11:57:45.963000+00:00"/>
    <s v="2022-07-13 05:24:49.889000+00:00"/>
    <m/>
    <m/>
    <m/>
    <m/>
    <m/>
    <n v="500"/>
    <m/>
    <m/>
    <m/>
    <m/>
    <m/>
    <m/>
    <m/>
    <m/>
    <m/>
    <m/>
    <m/>
    <m/>
    <m/>
    <m/>
    <m/>
    <m/>
    <m/>
    <m/>
    <m/>
    <m/>
    <m/>
    <m/>
    <m/>
    <m/>
    <x v="3"/>
    <m/>
    <s v="user_FdWFezbLzkYQcGsBUsjZO25nr2poK2nRbqV47Rs5Kfm"/>
    <s v="Prateek Wadhwa"/>
    <m/>
    <m/>
    <s v="July"/>
    <s v="Gated Content"/>
    <m/>
    <m/>
    <s v="Employee Wellness Handbook"/>
    <m/>
    <m/>
    <m/>
    <s v="2022-03-20 08:57:30.551000+00:00"/>
    <s v="2022-07-13 05:25:08.386000+00:00"/>
    <s v="GMC"/>
  </r>
  <r>
    <s v="Sreenivas Hatti"/>
    <n v="500000"/>
    <s v="INR"/>
    <n v="0"/>
    <s v="7/29/22"/>
    <s v="Sales"/>
    <s v="stat_kcR4fZg7TU7jjk1jAVua3qGLRS4J5uFayEjK5j02wtv"/>
    <s v="Unqualified"/>
    <n v="0"/>
    <s v="OpportunityStatusType.Lost"/>
    <m/>
    <m/>
    <s v="Non-EB"/>
    <s v="lead_vcg86bdnKi0gno9eOHY9qINkkx6cJsAhC6hKNsu3ipj"/>
    <s v="Tarento"/>
    <s v="Bhairavi Jog"/>
    <s v="user_JjaNBsxmUKBROYZvEahyXgec466W5jQa2pL0NUZ81Lb"/>
    <s v="Sreenivas Hatti"/>
    <s v="2022-06-23 05:47:56.255000+00:00"/>
    <s v="2022-07-13 03:09:28.363000+00:00"/>
    <m/>
    <s v="Bangalore"/>
    <m/>
    <m/>
    <m/>
    <n v="410"/>
    <m/>
    <m/>
    <m/>
    <m/>
    <m/>
    <m/>
    <m/>
    <m/>
    <m/>
    <m/>
    <m/>
    <s v="IT Services &amp; IT Consulting"/>
    <m/>
    <m/>
    <m/>
    <m/>
    <m/>
    <m/>
    <m/>
    <m/>
    <m/>
    <m/>
    <m/>
    <m/>
    <x v="8"/>
    <m/>
    <s v="user_228eUmsdKIb9OItgmiDq1zD4aPZ1eqiapbaLAGeBf8g"/>
    <s v="Bhairavi Jog"/>
    <m/>
    <m/>
    <s v="July"/>
    <s v="Cold Call"/>
    <m/>
    <m/>
    <s v="Employee Wellness Handbook"/>
    <m/>
    <m/>
    <m/>
    <s v="2022-04-18 02:02:43.484000+00:00"/>
    <s v="2022-09-08 10:34:32.739000+00:00"/>
    <s v="NON EB"/>
  </r>
  <r>
    <s v="Aditya Binani"/>
    <n v="1000000"/>
    <s v="INR"/>
    <n v="0"/>
    <s v="7/15/22"/>
    <s v="Sales"/>
    <s v="stat_1hn9nRJaLbI53NxPuSQgo90kRpbpKsFlwN4oEGNUTdO"/>
    <s v="Lost"/>
    <n v="0"/>
    <s v="OpportunityStatusType.Lost"/>
    <m/>
    <m/>
    <s v="GMC"/>
    <s v="lead_MTKTIzYT4LOKEgUPmIOmrYQ2Kt3bmt8Ay3x7ES13pLM"/>
    <s v="Toyota Lakozy"/>
    <s v="Aditya Binani"/>
    <s v="user_g5Yw4Z4XnIbmcGhJO80vdtFdd5ElcDlgYO3q8l82ODn"/>
    <s v="Aditya Binani"/>
    <s v="2022-04-27 11:27:11.323000+00:00"/>
    <s v="2022-07-12 16:21:14.130000+00:00"/>
    <m/>
    <s v="Mumbai"/>
    <m/>
    <m/>
    <m/>
    <n v="52"/>
    <m/>
    <m/>
    <m/>
    <m/>
    <m/>
    <m/>
    <m/>
    <m/>
    <m/>
    <m/>
    <m/>
    <s v="Automotive"/>
    <m/>
    <m/>
    <m/>
    <m/>
    <m/>
    <m/>
    <m/>
    <m/>
    <m/>
    <m/>
    <m/>
    <m/>
    <x v="9"/>
    <m/>
    <s v="user_g5Yw4Z4XnIbmcGhJO80vdtFdd5ElcDlgYO3q8l82ODn"/>
    <s v="Aditya Binani"/>
    <m/>
    <m/>
    <s v="July; June"/>
    <s v="Cold Call"/>
    <m/>
    <m/>
    <m/>
    <m/>
    <m/>
    <m/>
    <s v="2021-08-05 07:12:50.724000+00:00"/>
    <s v="2022-09-21 11:14:25.894000+00:00"/>
    <m/>
  </r>
  <r>
    <s v="Aditya Binani"/>
    <n v="3000000"/>
    <s v="INR"/>
    <n v="0"/>
    <d v="2022-07-08T00:00:00"/>
    <s v="Sales"/>
    <s v="stat_kcR4fZg7TU7jjk1jAVua3qGLRS4J5uFayEjK5j02wtv"/>
    <s v="Unqualified"/>
    <n v="0"/>
    <s v="OpportunityStatusType.Lost"/>
    <m/>
    <m/>
    <s v="GMC"/>
    <s v="lead_lNOgyYFu9gdmG32yCirgyQi2QXBsFhfVIKrlSD1OTMU"/>
    <s v="Trianz"/>
    <s v="Aditya Binani"/>
    <s v="user_g5Yw4Z4XnIbmcGhJO80vdtFdd5ElcDlgYO3q8l82ODn"/>
    <s v="Aditya Binani"/>
    <s v="2022-06-01 12:16:29.538000+00:00"/>
    <s v="2022-07-12 16:20:02.695000+00:00"/>
    <m/>
    <s v="Bangalore"/>
    <m/>
    <m/>
    <m/>
    <n v="1539"/>
    <m/>
    <m/>
    <m/>
    <m/>
    <m/>
    <m/>
    <m/>
    <m/>
    <m/>
    <m/>
    <m/>
    <s v="Professional Services"/>
    <m/>
    <m/>
    <m/>
    <m/>
    <m/>
    <m/>
    <m/>
    <m/>
    <m/>
    <m/>
    <m/>
    <m/>
    <x v="3"/>
    <m/>
    <s v="user_g5Yw4Z4XnIbmcGhJO80vdtFdd5ElcDlgYO3q8l82ODn"/>
    <s v="Aditya Binani"/>
    <m/>
    <m/>
    <s v="August; July"/>
    <s v="Cold Call"/>
    <m/>
    <m/>
    <m/>
    <m/>
    <m/>
    <m/>
    <s v="2022-01-31 05:10:30.408000+00:00"/>
    <s v="2022-10-20 10:16:19.828000+00:00"/>
    <m/>
  </r>
  <r>
    <s v="Sreenivas Hatti"/>
    <n v="50000"/>
    <s v="INR"/>
    <n v="0"/>
    <s v="7/29/22"/>
    <s v="Sales"/>
    <s v="stat_kcR4fZg7TU7jjk1jAVua3qGLRS4J5uFayEjK5j02wtv"/>
    <s v="Unqualified"/>
    <n v="0"/>
    <s v="OpportunityStatusType.Lost"/>
    <m/>
    <m/>
    <s v="GPA (Renewal)"/>
    <s v="lead_vcg86bdnKi0gno9eOHY9qINkkx6cJsAhC6hKNsu3ipj"/>
    <s v="Tarento"/>
    <s v="Bhairavi Jog"/>
    <s v="user_JjaNBsxmUKBROYZvEahyXgec466W5jQa2pL0NUZ81Lb"/>
    <s v="Sreenivas Hatti"/>
    <s v="2022-06-23 05:47:16.832000+00:00"/>
    <s v="2022-07-13 03:09:26.414000+00:00"/>
    <m/>
    <s v="Bangalore"/>
    <m/>
    <m/>
    <m/>
    <n v="410"/>
    <m/>
    <m/>
    <m/>
    <m/>
    <m/>
    <m/>
    <m/>
    <m/>
    <m/>
    <m/>
    <m/>
    <s v="IT Services &amp; IT Consulting"/>
    <m/>
    <m/>
    <m/>
    <m/>
    <m/>
    <m/>
    <m/>
    <m/>
    <m/>
    <m/>
    <m/>
    <m/>
    <x v="8"/>
    <m/>
    <s v="user_228eUmsdKIb9OItgmiDq1zD4aPZ1eqiapbaLAGeBf8g"/>
    <s v="Bhairavi Jog"/>
    <m/>
    <m/>
    <s v="July"/>
    <s v="Cold Call"/>
    <m/>
    <m/>
    <s v="Employee Wellness Handbook"/>
    <m/>
    <m/>
    <m/>
    <s v="2022-04-18 02:02:43.484000+00:00"/>
    <s v="2022-09-08 10:34:32.739000+00:00"/>
    <s v="GPA"/>
  </r>
  <r>
    <s v="Mayur Gadiyar"/>
    <n v="100000"/>
    <s v="INR"/>
    <n v="0"/>
    <d v="2022-01-09T00:00:00"/>
    <s v="Sales"/>
    <s v="stat_kcR4fZg7TU7jjk1jAVua3qGLRS4J5uFayEjK5j02wtv"/>
    <s v="Unqualified"/>
    <n v="0"/>
    <s v="OpportunityStatusType.Lost"/>
    <s v="cont_XoZnnDVXuHNgbKq9HToHk4l0ow3M2twbcm1g6mRyjeJ"/>
    <s v="Raunak Chauhan"/>
    <s v="GPA"/>
    <s v="lead_4q8LlR1KHqmxq7aC6j3HT4YZfIk1SYcCJxYS58MQrka"/>
    <s v="Easy Home Finance Limited"/>
    <s v="Mayur Gadiyar"/>
    <s v="user_bdUPAGjcS7p6513So3N4g3aWNS5HuBuVJi7bvCPAsLt"/>
    <s v="Mayur Gadiyar"/>
    <s v="2022-05-09 11:40:28.343000+00:00"/>
    <s v="2022-07-12 15:49:06.995000+00:00"/>
    <m/>
    <s v="Mumbai"/>
    <m/>
    <m/>
    <m/>
    <n v="125"/>
    <m/>
    <m/>
    <m/>
    <m/>
    <m/>
    <m/>
    <m/>
    <m/>
    <m/>
    <m/>
    <m/>
    <s v="Banking &amp; Finance"/>
    <m/>
    <m/>
    <m/>
    <m/>
    <m/>
    <m/>
    <m/>
    <m/>
    <m/>
    <m/>
    <m/>
    <m/>
    <x v="3"/>
    <m/>
    <s v="user_L8E6IFhq6UCzKLHa45LUUTZCznDuyDwFrGaEp9DXiUM"/>
    <s v="Trupti Suryavanshi"/>
    <m/>
    <m/>
    <s v="September"/>
    <s v="Cold Call"/>
    <m/>
    <m/>
    <s v="Glengarry"/>
    <m/>
    <m/>
    <m/>
    <s v="2021-05-15 22:46:37.264000+00:00"/>
    <s v="2022-10-03 11:10:23.168000+00:00"/>
    <s v="GPA"/>
  </r>
  <r>
    <s v="Aditya Binani"/>
    <n v="500000"/>
    <s v="INR"/>
    <n v="0"/>
    <s v="7/31/22"/>
    <s v="Sales"/>
    <s v="stat_kcR4fZg7TU7jjk1jAVua3qGLRS4J5uFayEjK5j02wtv"/>
    <s v="Unqualified"/>
    <n v="0"/>
    <s v="OpportunityStatusType.Lost"/>
    <s v="cont_GBKKXuDiFWqApUXJ0iM2oRLBzbHOnmnDnDDdsZFNlWi"/>
    <s v="Rajkumar Joshi"/>
    <s v="GTL - Wrong Opp created by Tulika They dont have a GTL Policy"/>
    <s v="lead_K34KsrYYhiAByfu3aDGiIqwpzDWwECLiIC0RyjdMCmZ"/>
    <s v="Biotech Healthcare"/>
    <s v="Tulika Chakra"/>
    <s v="user_g5Yw4Z4XnIbmcGhJO80vdtFdd5ElcDlgYO3q8l82ODn"/>
    <s v="Aditya Binani"/>
    <s v="2022-02-24 05:46:04.634000+00:00"/>
    <s v="2022-07-12 16:19:08.889000+00:00"/>
    <m/>
    <s v="Ahmedabad"/>
    <m/>
    <m/>
    <m/>
    <n v="500"/>
    <m/>
    <m/>
    <m/>
    <m/>
    <m/>
    <m/>
    <m/>
    <m/>
    <m/>
    <m/>
    <m/>
    <s v="Health, Wellness &amp; Fitness"/>
    <m/>
    <m/>
    <m/>
    <m/>
    <m/>
    <m/>
    <m/>
    <m/>
    <m/>
    <m/>
    <m/>
    <m/>
    <x v="3"/>
    <m/>
    <s v="user_g5Yw4Z4XnIbmcGhJO80vdtFdd5ElcDlgYO3q8l82ODn"/>
    <s v="Aditya Binani"/>
    <m/>
    <m/>
    <s v="October; September"/>
    <s v="Gated Content"/>
    <m/>
    <m/>
    <s v="Downloaded the guide: Employee Wellness Handbook"/>
    <m/>
    <m/>
    <m/>
    <s v="2022-01-03 10:32:19.507000+00:00"/>
    <s v="2022-08-01 05:37:47.084000+00:00"/>
    <s v="GMC"/>
  </r>
  <r>
    <s v="Mayur Gadiyar"/>
    <n v="1250000"/>
    <s v="INR"/>
    <n v="0"/>
    <d v="2022-01-09T00:00:00"/>
    <s v="Sales"/>
    <s v="stat_kcR4fZg7TU7jjk1jAVua3qGLRS4J5uFayEjK5j02wtv"/>
    <s v="Unqualified"/>
    <n v="0"/>
    <s v="OpportunityStatusType.Lost"/>
    <s v="cont_XoZnnDVXuHNgbKq9HToHk4l0ow3M2twbcm1g6mRyjeJ"/>
    <s v="Raunak Chauhan"/>
    <s v="GMC"/>
    <s v="lead_4q8LlR1KHqmxq7aC6j3HT4YZfIk1SYcCJxYS58MQrka"/>
    <s v="Easy Home Finance Limited"/>
    <s v="Mayur Gadiyar"/>
    <s v="user_bdUPAGjcS7p6513So3N4g3aWNS5HuBuVJi7bvCPAsLt"/>
    <s v="Mayur Gadiyar"/>
    <s v="2022-05-09 11:39:45.450000+00:00"/>
    <s v="2022-07-12 15:48:55.676000+00:00"/>
    <m/>
    <s v="Mumbai"/>
    <m/>
    <m/>
    <m/>
    <n v="125"/>
    <m/>
    <m/>
    <m/>
    <m/>
    <m/>
    <m/>
    <m/>
    <m/>
    <m/>
    <m/>
    <m/>
    <s v="Banking &amp; Finance"/>
    <m/>
    <m/>
    <m/>
    <m/>
    <m/>
    <m/>
    <m/>
    <m/>
    <m/>
    <m/>
    <m/>
    <m/>
    <x v="3"/>
    <m/>
    <s v="user_L8E6IFhq6UCzKLHa45LUUTZCznDuyDwFrGaEp9DXiUM"/>
    <s v="Trupti Suryavanshi"/>
    <m/>
    <m/>
    <s v="September"/>
    <s v="Cold Call"/>
    <m/>
    <m/>
    <s v="Glengarry"/>
    <m/>
    <m/>
    <m/>
    <s v="2021-05-15 22:46:37.264000+00:00"/>
    <s v="2022-10-03 11:10:23.168000+00:00"/>
    <s v="GMC"/>
  </r>
  <r>
    <s v="Prateek Wadhwa"/>
    <n v="100000"/>
    <s v="INR"/>
    <n v="0"/>
    <s v="7/30/22"/>
    <s v="Sales"/>
    <s v="stat_kcR4fZg7TU7jjk1jAVua3qGLRS4J5uFayEjK5j02wtv"/>
    <s v="Unqualified"/>
    <n v="0"/>
    <s v="OpportunityStatusType.Lost"/>
    <s v="cont_X3Yu1Rw5FRFj9KwQYej48kzFcAA3720zrMqIVvvZXil"/>
    <s v="Gayatri Bhogle"/>
    <m/>
    <s v="lead_w1YxFNML4h4QVcnmp5kPpKnbCHUiMx2S6G5vtDip7AV"/>
    <s v="Adapty"/>
    <s v="Prateek Wadhwa"/>
    <s v="user_FdWFezbLzkYQcGsBUsjZO25nr2poK2nRbqV47Rs5Kfm"/>
    <s v="Prateek Wadhwa"/>
    <s v="2022-05-26 06:45:05.935000+00:00"/>
    <s v="2022-07-12 10:57:33.914000+00:00"/>
    <m/>
    <s v="Mumbai"/>
    <m/>
    <m/>
    <m/>
    <n v="280"/>
    <m/>
    <m/>
    <m/>
    <m/>
    <m/>
    <m/>
    <m/>
    <m/>
    <m/>
    <m/>
    <m/>
    <m/>
    <m/>
    <m/>
    <m/>
    <m/>
    <m/>
    <m/>
    <m/>
    <m/>
    <m/>
    <m/>
    <m/>
    <m/>
    <x v="3"/>
    <m/>
    <s v="user_FdWFezbLzkYQcGsBUsjZO25nr2poK2nRbqV47Rs5Kfm"/>
    <s v="Prateek Wadhwa"/>
    <m/>
    <m/>
    <s v="July"/>
    <s v="Gated Content"/>
    <m/>
    <m/>
    <s v="Employee Engagement Handbook"/>
    <m/>
    <m/>
    <m/>
    <s v="2022-05-21 04:40:41.160000+00:00"/>
    <s v="2022-08-27 08:07:33.820000+00:00"/>
    <s v="GPA"/>
  </r>
  <r>
    <s v="Sreenivas Hatti"/>
    <n v="300000"/>
    <s v="INR"/>
    <n v="0"/>
    <s v="7/18/22"/>
    <s v="Sales"/>
    <s v="stat_kcR4fZg7TU7jjk1jAVua3qGLRS4J5uFayEjK5j02wtv"/>
    <s v="Unqualified"/>
    <n v="0"/>
    <s v="OpportunityStatusType.Lost"/>
    <m/>
    <m/>
    <s v="GMC-Renewal"/>
    <s v="lead_iBIcfRkFLXou5KTyxIKTr8kzqYBoPBSY45ONIasvwQm"/>
    <s v="Tantiv4"/>
    <s v="Bharti Bankey"/>
    <s v="user_JjaNBsxmUKBROYZvEahyXgec466W5jQa2pL0NUZ81Lb"/>
    <s v="Sreenivas Hatti"/>
    <s v="2022-05-30 07:37:39.048000+00:00"/>
    <s v="2022-07-12 13:49:19.546000+00:00"/>
    <m/>
    <m/>
    <m/>
    <s v="2022-05-27 15:18:30+00:00"/>
    <m/>
    <n v="15"/>
    <m/>
    <m/>
    <m/>
    <m/>
    <m/>
    <m/>
    <m/>
    <s v="PAID_SOCIAL"/>
    <m/>
    <m/>
    <m/>
    <m/>
    <m/>
    <m/>
    <m/>
    <m/>
    <m/>
    <m/>
    <m/>
    <m/>
    <m/>
    <m/>
    <m/>
    <m/>
    <x v="3"/>
    <m/>
    <s v="user_aM3WaaSUQQmaNnsm9l2FQRVWUEr8RN2ZdXzsuQUalQ3"/>
    <s v="Bharti Bankey"/>
    <m/>
    <m/>
    <s v="July"/>
    <s v="Inbound"/>
    <s v="Inbound via website"/>
    <m/>
    <s v="Employee Count 25"/>
    <m/>
    <m/>
    <m/>
    <s v="2022-05-27 15:20:56.438000+00:00"/>
    <s v="2022-07-12 13:49:19.590000+00:00"/>
    <m/>
  </r>
  <r>
    <s v="Sreenivas Hatti"/>
    <n v="1000000"/>
    <s v="INR"/>
    <n v="0"/>
    <d v="2022-11-07T00:00:00"/>
    <s v="Sales"/>
    <s v="stat_1hn9nRJaLbI53NxPuSQgo90kRpbpKsFlwN4oEGNUTdO"/>
    <s v="Lost"/>
    <n v="0"/>
    <s v="OpportunityStatusType.Lost"/>
    <s v="cont_BotptzLogwkAi8yITzZx2sK4BzFGJ3CruMTe5kvIE2T"/>
    <s v="Mallika"/>
    <s v="GMC  with parental policy (1+5 )"/>
    <s v="lead_0sL0W2RLqW5VPiCIkxzV5OKiaSFNYZtZpqvbJjLzNp1"/>
    <s v="AAF India pvt ltd"/>
    <s v="Daya Gowda"/>
    <s v="user_JjaNBsxmUKBROYZvEahyXgec466W5jQa2pL0NUZ81Lb"/>
    <s v="Sreenivas Hatti"/>
    <s v="2022-06-15 05:55:25.629000+00:00"/>
    <s v="2022-07-12 15:11:20.421000+00:00"/>
    <m/>
    <s v="Bangalore"/>
    <m/>
    <m/>
    <m/>
    <n v="120"/>
    <m/>
    <m/>
    <m/>
    <m/>
    <m/>
    <m/>
    <m/>
    <m/>
    <m/>
    <m/>
    <m/>
    <s v="Manufacturing"/>
    <s v="ICICI Lombard"/>
    <m/>
    <m/>
    <m/>
    <m/>
    <m/>
    <m/>
    <m/>
    <m/>
    <m/>
    <m/>
    <m/>
    <x v="10"/>
    <m/>
    <s v="user_encRk5bIEFN6ZA11h4WH2AdZTiZpogLSlMIaj0E30SZ"/>
    <s v="Daya Gowda"/>
    <m/>
    <m/>
    <s v="January; July"/>
    <s v="Cold Call"/>
    <m/>
    <m/>
    <m/>
    <m/>
    <m/>
    <m/>
    <s v="2022-03-29 11:56:35.842000+00:00"/>
    <s v="2022-09-13 11:50:04.316000+00:00"/>
    <m/>
  </r>
  <r>
    <s v="Prateek Wadhwa"/>
    <n v="2000000"/>
    <s v="INR"/>
    <n v="0"/>
    <s v="7/30/22"/>
    <s v="Sales"/>
    <s v="stat_kcR4fZg7TU7jjk1jAVua3qGLRS4J5uFayEjK5j02wtv"/>
    <s v="Unqualified"/>
    <n v="0"/>
    <s v="OpportunityStatusType.Lost"/>
    <s v="cont_X3Yu1Rw5FRFj9KwQYej48kzFcAA3720zrMqIVvvZXil"/>
    <s v="Gayatri Bhogle"/>
    <s v="1+5"/>
    <s v="lead_w1YxFNML4h4QVcnmp5kPpKnbCHUiMx2S6G5vtDip7AV"/>
    <s v="Adapty"/>
    <s v="Prateek Wadhwa"/>
    <s v="user_FdWFezbLzkYQcGsBUsjZO25nr2poK2nRbqV47Rs5Kfm"/>
    <s v="Prateek Wadhwa"/>
    <s v="2022-05-26 06:44:37.821000+00:00"/>
    <s v="2022-07-12 10:57:26.864000+00:00"/>
    <m/>
    <s v="Mumbai"/>
    <m/>
    <m/>
    <m/>
    <n v="280"/>
    <m/>
    <m/>
    <m/>
    <m/>
    <m/>
    <m/>
    <m/>
    <m/>
    <m/>
    <m/>
    <m/>
    <m/>
    <m/>
    <m/>
    <m/>
    <m/>
    <m/>
    <m/>
    <m/>
    <m/>
    <m/>
    <m/>
    <m/>
    <m/>
    <x v="3"/>
    <m/>
    <s v="user_FdWFezbLzkYQcGsBUsjZO25nr2poK2nRbqV47Rs5Kfm"/>
    <s v="Prateek Wadhwa"/>
    <m/>
    <m/>
    <s v="July"/>
    <s v="Gated Content"/>
    <m/>
    <m/>
    <s v="Employee Engagement Handbook"/>
    <m/>
    <m/>
    <m/>
    <s v="2022-05-21 04:40:41.160000+00:00"/>
    <s v="2022-08-27 08:07:33.820000+00:00"/>
    <s v="GMC"/>
  </r>
  <r>
    <s v="Sonal Paithankar"/>
    <n v="2000000"/>
    <s v="INR"/>
    <n v="0"/>
    <s v="7/30/22"/>
    <s v="Sales"/>
    <s v="stat_1hn9nRJaLbI53NxPuSQgo90kRpbpKsFlwN4oEGNUTdO"/>
    <s v="Lost"/>
    <n v="0"/>
    <s v="OpportunityStatusType.Lost"/>
    <m/>
    <m/>
    <s v="GMC"/>
    <s v="lead_C93AbwBnd6Y6gEfl0G5FMxctmz9AIr51ngt66nzFJVS"/>
    <s v="Avanti Fellows"/>
    <s v="Aditya Binani"/>
    <s v="user_Iwn6da5WKkZqwUySK0oUuCb72pFP5WEm4zAb92ijqFe"/>
    <s v="Sonal Paithankar"/>
    <s v="2022-06-06 09:01:36.227000+00:00"/>
    <s v="2022-07-12 09:29:05.934000+00:00"/>
    <m/>
    <s v="Mumbai"/>
    <m/>
    <m/>
    <m/>
    <n v="500"/>
    <m/>
    <m/>
    <m/>
    <m/>
    <m/>
    <m/>
    <m/>
    <m/>
    <m/>
    <m/>
    <m/>
    <m/>
    <m/>
    <m/>
    <m/>
    <m/>
    <m/>
    <m/>
    <m/>
    <m/>
    <m/>
    <m/>
    <m/>
    <m/>
    <x v="3"/>
    <m/>
    <s v="user_g5Yw4Z4XnIbmcGhJO80vdtFdd5ElcDlgYO3q8l82ODn"/>
    <s v="Aditya Binani"/>
    <m/>
    <m/>
    <s v="July"/>
    <s v="Gated Content"/>
    <m/>
    <m/>
    <s v="Employee Wellness Handbook"/>
    <m/>
    <m/>
    <m/>
    <s v="2022-04-07 09:27:26.414000+00:00"/>
    <s v="2022-09-01 20:09:14.488000+00:00"/>
    <m/>
  </r>
  <r>
    <s v="Bhairavi Jog"/>
    <n v="30000"/>
    <s v="INR"/>
    <n v="0"/>
    <d v="2022-01-08T00:00:00"/>
    <s v="Sales"/>
    <s v="stat_kcR4fZg7TU7jjk1jAVua3qGLRS4J5uFayEjK5j02wtv"/>
    <s v="Unqualified"/>
    <n v="0"/>
    <s v="OpportunityStatusType.Lost"/>
    <m/>
    <m/>
    <s v="GPA (Fresh)"/>
    <s v="lead_Sr6eVEEFcQEeZaNA9AK38hdZFSso6n22j46XuncM2Lj"/>
    <s v="Bioayurveda"/>
    <s v="Bhairavi Jog"/>
    <s v="user_228eUmsdKIb9OItgmiDq1zD4aPZ1eqiapbaLAGeBf8g"/>
    <s v="Bhairavi Jog"/>
    <s v="2022-04-29 07:04:04.743000+00:00"/>
    <s v="2022-07-12 09:16:26.269000+00:00"/>
    <m/>
    <s v="Delhi"/>
    <m/>
    <m/>
    <m/>
    <n v="150"/>
    <m/>
    <m/>
    <m/>
    <m/>
    <m/>
    <m/>
    <m/>
    <m/>
    <m/>
    <m/>
    <m/>
    <s v="Others"/>
    <m/>
    <m/>
    <m/>
    <m/>
    <m/>
    <m/>
    <m/>
    <m/>
    <m/>
    <m/>
    <m/>
    <m/>
    <x v="3"/>
    <m/>
    <s v="user_228eUmsdKIb9OItgmiDq1zD4aPZ1eqiapbaLAGeBf8g"/>
    <s v="Bhairavi Jog"/>
    <m/>
    <m/>
    <s v="April"/>
    <s v="Cold Call"/>
    <s v="Lusha"/>
    <m/>
    <m/>
    <m/>
    <m/>
    <m/>
    <s v="2022-02-24 04:02:00.933000+00:00"/>
    <s v="2022-07-12 09:16:26.302000+00:00"/>
    <s v="GPA"/>
  </r>
  <r>
    <s v="Bhairavi Jog"/>
    <n v="300000"/>
    <s v="INR"/>
    <n v="0"/>
    <d v="2022-01-08T00:00:00"/>
    <s v="Sales"/>
    <s v="stat_kcR4fZg7TU7jjk1jAVua3qGLRS4J5uFayEjK5j02wtv"/>
    <s v="Unqualified"/>
    <n v="0"/>
    <s v="OpportunityStatusType.Lost"/>
    <m/>
    <m/>
    <s v="GMC (Fresh)"/>
    <s v="lead_Sr6eVEEFcQEeZaNA9AK38hdZFSso6n22j46XuncM2Lj"/>
    <s v="Bioayurveda"/>
    <s v="Bhairavi Jog"/>
    <s v="user_228eUmsdKIb9OItgmiDq1zD4aPZ1eqiapbaLAGeBf8g"/>
    <s v="Bhairavi Jog"/>
    <s v="2022-04-29 07:03:39.881000+00:00"/>
    <s v="2022-07-12 09:16:19.055000+00:00"/>
    <m/>
    <s v="Delhi"/>
    <m/>
    <m/>
    <m/>
    <n v="150"/>
    <m/>
    <m/>
    <m/>
    <m/>
    <m/>
    <m/>
    <m/>
    <m/>
    <m/>
    <m/>
    <m/>
    <s v="Others"/>
    <m/>
    <m/>
    <m/>
    <m/>
    <m/>
    <m/>
    <m/>
    <m/>
    <m/>
    <m/>
    <m/>
    <m/>
    <x v="3"/>
    <m/>
    <s v="user_228eUmsdKIb9OItgmiDq1zD4aPZ1eqiapbaLAGeBf8g"/>
    <s v="Bhairavi Jog"/>
    <m/>
    <m/>
    <s v="April"/>
    <s v="Cold Call"/>
    <s v="Lusha"/>
    <m/>
    <m/>
    <m/>
    <m/>
    <m/>
    <s v="2022-02-24 04:02:00.933000+00:00"/>
    <s v="2022-07-12 09:16:26.302000+00:00"/>
    <s v="GMC"/>
  </r>
  <r>
    <s v="Bhairavi Jog"/>
    <n v="50000"/>
    <s v="INR"/>
    <n v="0"/>
    <d v="2022-08-07T00:00:00"/>
    <s v="Sales"/>
    <s v="stat_kcR4fZg7TU7jjk1jAVua3qGLRS4J5uFayEjK5j02wtv"/>
    <s v="Unqualified"/>
    <n v="0"/>
    <s v="OpportunityStatusType.Lost"/>
    <m/>
    <m/>
    <s v="Parental (Renewal)"/>
    <s v="lead_HeIvp9ZHxJVlEtsDkGcPMLj9qU1Abn9kiBEOYvBDUL1"/>
    <s v="Apposite Learning"/>
    <s v="Bhairavi Jog"/>
    <s v="user_228eUmsdKIb9OItgmiDq1zD4aPZ1eqiapbaLAGeBf8g"/>
    <s v="Bhairavi Jog"/>
    <s v="2022-02-21 04:38:02.643000+00:00"/>
    <s v="2022-07-12 09:13:30.416000+00:00"/>
    <m/>
    <s v="Hyderabad"/>
    <m/>
    <m/>
    <m/>
    <n v="70"/>
    <m/>
    <m/>
    <m/>
    <m/>
    <m/>
    <m/>
    <m/>
    <m/>
    <m/>
    <m/>
    <m/>
    <s v="Education"/>
    <m/>
    <m/>
    <m/>
    <m/>
    <m/>
    <m/>
    <m/>
    <m/>
    <m/>
    <m/>
    <m/>
    <m/>
    <x v="3"/>
    <m/>
    <s v="user_228eUmsdKIb9OItgmiDq1zD4aPZ1eqiapbaLAGeBf8g"/>
    <s v="Bhairavi Jog"/>
    <m/>
    <m/>
    <s v="July"/>
    <s v="Gated Content"/>
    <m/>
    <m/>
    <s v="Downloaded the guide: Designing employee healthcare plan"/>
    <m/>
    <m/>
    <m/>
    <s v="2021-11-17 15:24:50.998000+00:00"/>
    <s v="2022-07-12 09:13:45.431000+00:00"/>
    <m/>
  </r>
  <r>
    <s v="Bhairavi Jog"/>
    <n v="10000"/>
    <s v="INR"/>
    <n v="0"/>
    <d v="2022-08-07T00:00:00"/>
    <s v="Sales"/>
    <s v="stat_kcR4fZg7TU7jjk1jAVua3qGLRS4J5uFayEjK5j02wtv"/>
    <s v="Unqualified"/>
    <n v="0"/>
    <s v="OpportunityStatusType.Lost"/>
    <m/>
    <m/>
    <s v="GPA (Fresh)"/>
    <s v="lead_HeIvp9ZHxJVlEtsDkGcPMLj9qU1Abn9kiBEOYvBDUL1"/>
    <s v="Apposite Learning"/>
    <s v="Bhairavi Jog"/>
    <s v="user_228eUmsdKIb9OItgmiDq1zD4aPZ1eqiapbaLAGeBf8g"/>
    <s v="Bhairavi Jog"/>
    <s v="2022-02-21 04:36:56.145000+00:00"/>
    <s v="2022-07-12 09:13:22.696000+00:00"/>
    <m/>
    <s v="Hyderabad"/>
    <m/>
    <m/>
    <m/>
    <n v="70"/>
    <m/>
    <m/>
    <m/>
    <m/>
    <m/>
    <m/>
    <m/>
    <m/>
    <m/>
    <m/>
    <m/>
    <s v="Education"/>
    <m/>
    <m/>
    <m/>
    <m/>
    <m/>
    <m/>
    <m/>
    <m/>
    <m/>
    <m/>
    <m/>
    <m/>
    <x v="3"/>
    <m/>
    <s v="user_228eUmsdKIb9OItgmiDq1zD4aPZ1eqiapbaLAGeBf8g"/>
    <s v="Bhairavi Jog"/>
    <m/>
    <m/>
    <s v="July"/>
    <s v="Gated Content"/>
    <m/>
    <m/>
    <s v="Downloaded the guide: Designing employee healthcare plan"/>
    <m/>
    <m/>
    <m/>
    <s v="2021-11-17 15:24:50.998000+00:00"/>
    <s v="2022-07-12 09:13:45.431000+00:00"/>
    <s v="GPA"/>
  </r>
  <r>
    <s v="Bhairavi Jog"/>
    <n v="100000"/>
    <s v="INR"/>
    <n v="0"/>
    <d v="2022-08-07T00:00:00"/>
    <s v="Sales"/>
    <s v="stat_kcR4fZg7TU7jjk1jAVua3qGLRS4J5uFayEjK5j02wtv"/>
    <s v="Unqualified"/>
    <n v="0"/>
    <s v="OpportunityStatusType.Lost"/>
    <m/>
    <m/>
    <s v="GMC (Renewal)"/>
    <s v="lead_HeIvp9ZHxJVlEtsDkGcPMLj9qU1Abn9kiBEOYvBDUL1"/>
    <s v="Apposite Learning"/>
    <s v="Bhairavi Jog"/>
    <s v="user_228eUmsdKIb9OItgmiDq1zD4aPZ1eqiapbaLAGeBf8g"/>
    <s v="Bhairavi Jog"/>
    <s v="2022-02-21 04:36:25.596000+00:00"/>
    <s v="2022-07-12 09:13:13.558000+00:00"/>
    <m/>
    <s v="Hyderabad"/>
    <m/>
    <m/>
    <m/>
    <n v="70"/>
    <m/>
    <m/>
    <m/>
    <m/>
    <m/>
    <m/>
    <m/>
    <m/>
    <m/>
    <m/>
    <m/>
    <s v="Education"/>
    <m/>
    <m/>
    <m/>
    <m/>
    <m/>
    <m/>
    <m/>
    <m/>
    <m/>
    <m/>
    <m/>
    <m/>
    <x v="3"/>
    <m/>
    <s v="user_228eUmsdKIb9OItgmiDq1zD4aPZ1eqiapbaLAGeBf8g"/>
    <s v="Bhairavi Jog"/>
    <m/>
    <m/>
    <s v="July"/>
    <s v="Gated Content"/>
    <m/>
    <m/>
    <s v="Downloaded the guide: Designing employee healthcare plan"/>
    <m/>
    <m/>
    <m/>
    <s v="2021-11-17 15:24:50.998000+00:00"/>
    <s v="2022-07-12 09:13:45.431000+00:00"/>
    <s v="GMC"/>
  </r>
  <r>
    <s v="Sreenivas Hatti"/>
    <n v="1500000"/>
    <s v="INR"/>
    <n v="0"/>
    <s v="8/30/22"/>
    <s v="Sales"/>
    <s v="stat_kcR4fZg7TU7jjk1jAVua3qGLRS4J5uFayEjK5j02wtv"/>
    <s v="Unqualified"/>
    <n v="0"/>
    <s v="OpportunityStatusType.Lost"/>
    <m/>
    <m/>
    <s v="GTL policy"/>
    <s v="lead_lXEFAggjnZzpnmScwtbFBaGVF7JCkr8HjW8lbRirSff"/>
    <s v="Scripbox"/>
    <s v="Kanchan Kothari"/>
    <s v="user_JjaNBsxmUKBROYZvEahyXgec466W5jQa2pL0NUZ81Lb"/>
    <s v="Sreenivas Hatti"/>
    <s v="2022-07-08 09:09:54.483000+00:00"/>
    <s v="2022-07-12 09:01:12.794000+00:00"/>
    <m/>
    <s v="Bangalore"/>
    <m/>
    <m/>
    <m/>
    <n v="250"/>
    <m/>
    <m/>
    <m/>
    <m/>
    <m/>
    <m/>
    <m/>
    <m/>
    <m/>
    <m/>
    <m/>
    <s v="Banking &amp; Finance"/>
    <s v="Onsurity"/>
    <m/>
    <m/>
    <m/>
    <m/>
    <m/>
    <m/>
    <m/>
    <m/>
    <m/>
    <m/>
    <m/>
    <x v="27"/>
    <m/>
    <s v="user_FdWFezbLzkYQcGsBUsjZO25nr2poK2nRbqV47Rs5Kfm"/>
    <s v="Prateek Wadhwa"/>
    <m/>
    <m/>
    <s v="July"/>
    <s v="Gated Content"/>
    <s v="Lusha"/>
    <m/>
    <s v="Glengarry"/>
    <m/>
    <s v="Accel, Flourish Ventures, Omidyar Network, Nippon Life Global Investors Americas, Deep Kalra"/>
    <m/>
    <s v="2021-12-09 09:17:54.135000+00:00"/>
    <s v="2022-09-07 03:51:17.858000+00:00"/>
    <s v="GTL"/>
  </r>
  <r>
    <s v="Bhairavi Jog"/>
    <n v="1500000"/>
    <s v="INR"/>
    <n v="0"/>
    <d v="2022-10-07T00:00:00"/>
    <s v="Sales"/>
    <s v="stat_kcR4fZg7TU7jjk1jAVua3qGLRS4J5uFayEjK5j02wtv"/>
    <s v="Unqualified"/>
    <n v="0"/>
    <s v="OpportunityStatusType.Lost"/>
    <m/>
    <m/>
    <s v="GMC (1+3)- Renewal"/>
    <s v="lead_7o6FpxrZ8mCwVoxQqWkCYQnRZEMZBNGNIoUeT9lNbSg"/>
    <s v="Canara Hydraulics Pvt Ltd"/>
    <s v="Bhairavi Jog"/>
    <s v="user_228eUmsdKIb9OItgmiDq1zD4aPZ1eqiapbaLAGeBf8g"/>
    <s v="Bhairavi Jog"/>
    <s v="2022-06-24 05:16:33.599000+00:00"/>
    <s v="2022-07-12 09:04:29.783000+00:00"/>
    <m/>
    <s v="Bangalore"/>
    <m/>
    <m/>
    <m/>
    <n v="150"/>
    <m/>
    <m/>
    <m/>
    <m/>
    <m/>
    <m/>
    <m/>
    <m/>
    <m/>
    <m/>
    <m/>
    <s v="Manufacturing"/>
    <s v="Oriental"/>
    <m/>
    <m/>
    <m/>
    <m/>
    <m/>
    <m/>
    <m/>
    <m/>
    <m/>
    <m/>
    <m/>
    <x v="6"/>
    <m/>
    <s v="user_228eUmsdKIb9OItgmiDq1zD4aPZ1eqiapbaLAGeBf8g"/>
    <s v="Bhairavi Jog"/>
    <m/>
    <m/>
    <s v="July"/>
    <s v="Cold Call"/>
    <m/>
    <m/>
    <m/>
    <m/>
    <m/>
    <m/>
    <s v="2022-05-07 04:45:27.212000+00:00"/>
    <s v="2022-07-12 09:04:29.824000+00:00"/>
    <s v="GMC"/>
  </r>
  <r>
    <s v="Sreenivas Hatti"/>
    <n v="1600000"/>
    <s v="INR"/>
    <n v="0"/>
    <s v="7/15/22"/>
    <s v="Sales"/>
    <s v="stat_kcR4fZg7TU7jjk1jAVua3qGLRS4J5uFayEjK5j02wtv"/>
    <s v="Unqualified"/>
    <n v="0"/>
    <s v="OpportunityStatusType.Lost"/>
    <m/>
    <m/>
    <m/>
    <s v="lead_lXEFAggjnZzpnmScwtbFBaGVF7JCkr8HjW8lbRirSff"/>
    <s v="Scripbox"/>
    <s v="Kanchan Kothari"/>
    <s v="user_JjaNBsxmUKBROYZvEahyXgec466W5jQa2pL0NUZ81Lb"/>
    <s v="Sreenivas Hatti"/>
    <s v="2022-05-18 09:35:35.203000+00:00"/>
    <s v="2022-07-12 09:01:00.202000+00:00"/>
    <m/>
    <s v="Bangalore"/>
    <m/>
    <m/>
    <m/>
    <n v="250"/>
    <m/>
    <m/>
    <m/>
    <m/>
    <m/>
    <m/>
    <m/>
    <m/>
    <m/>
    <m/>
    <m/>
    <s v="Banking &amp; Finance"/>
    <s v="Onsurity"/>
    <m/>
    <m/>
    <m/>
    <m/>
    <m/>
    <m/>
    <m/>
    <m/>
    <m/>
    <m/>
    <m/>
    <x v="27"/>
    <m/>
    <s v="user_FdWFezbLzkYQcGsBUsjZO25nr2poK2nRbqV47Rs5Kfm"/>
    <s v="Prateek Wadhwa"/>
    <m/>
    <m/>
    <s v="July"/>
    <s v="Gated Content"/>
    <s v="Lusha"/>
    <m/>
    <s v="Glengarry"/>
    <m/>
    <s v="Accel, Flourish Ventures, Omidyar Network, Nippon Life Global Investors Americas, Deep Kalra"/>
    <m/>
    <s v="2021-12-09 09:17:54.135000+00:00"/>
    <s v="2022-09-07 03:51:17.858000+00:00"/>
    <m/>
  </r>
  <r>
    <s v="Omkar Ghate"/>
    <n v="30000"/>
    <s v="INR"/>
    <n v="0"/>
    <s v="7/27/22"/>
    <s v="Sales"/>
    <s v="stat_kcR4fZg7TU7jjk1jAVua3qGLRS4J5uFayEjK5j02wtv"/>
    <s v="Unqualified"/>
    <n v="0"/>
    <s v="OpportunityStatusType.Lost"/>
    <s v="cont_Qin19fPAyUBTCzmqpZCYjqr68Nont6rme15KOF5oKz6"/>
    <s v="mona pandit"/>
    <s v="WC (Renewal)"/>
    <s v="lead_R73hqZxFlQsDR9nwSkZsYtnLgCMbjWUb7EUfSddPm4f"/>
    <s v="WTE Infra Projects"/>
    <s v="Pranav Kenjale"/>
    <s v="user_9SBRjyF0n4iWuhUdqRyQkFhl2J4uyNKhFWvvJEvunX8"/>
    <s v="Omkar Ghate"/>
    <s v="2022-06-16 06:48:00.057000+00:00"/>
    <s v="2022-07-12 08:09:51.630000+00:00"/>
    <m/>
    <s v="Pune"/>
    <m/>
    <m/>
    <m/>
    <n v="300"/>
    <m/>
    <m/>
    <m/>
    <m/>
    <m/>
    <m/>
    <m/>
    <m/>
    <m/>
    <m/>
    <m/>
    <s v="Renewables &amp; Environment"/>
    <m/>
    <m/>
    <m/>
    <m/>
    <m/>
    <m/>
    <m/>
    <m/>
    <m/>
    <m/>
    <m/>
    <m/>
    <x v="3"/>
    <m/>
    <s v="user_elsJRWsVnVWXwXYDqwMxWZeO0sLXCWVtdfpMy6LREbN"/>
    <s v="Suraj Jadhav"/>
    <s v="Anjali Nishu"/>
    <m/>
    <s v="January; July"/>
    <s v="Gated Content"/>
    <m/>
    <m/>
    <m/>
    <m/>
    <m/>
    <m/>
    <s v="2020-12-14 05:22:52.138000+00:00"/>
    <s v="2022-10-10 07:34:29.208000+00:00"/>
    <m/>
  </r>
  <r>
    <s v="Aditya Binani"/>
    <n v="400000"/>
    <s v="INR"/>
    <n v="0"/>
    <d v="2022-07-08T00:00:00"/>
    <s v="Sales"/>
    <s v="stat_kcR4fZg7TU7jjk1jAVua3qGLRS4J5uFayEjK5j02wtv"/>
    <s v="Unqualified"/>
    <n v="0"/>
    <s v="OpportunityStatusType.Lost"/>
    <m/>
    <m/>
    <s v="GPA"/>
    <s v="lead_lNOgyYFu9gdmG32yCirgyQi2QXBsFhfVIKrlSD1OTMU"/>
    <s v="Trianz"/>
    <s v="Aditya Binani"/>
    <s v="user_Iwn6da5WKkZqwUySK0oUuCb72pFP5WEm4zAb92ijqFe"/>
    <s v="Sonal Paithankar"/>
    <s v="2022-06-01 12:16:44.551000+00:00"/>
    <s v="2022-07-12 08:43:21.987000+00:00"/>
    <m/>
    <s v="Bangalore"/>
    <m/>
    <m/>
    <m/>
    <n v="1539"/>
    <m/>
    <m/>
    <m/>
    <m/>
    <m/>
    <m/>
    <m/>
    <m/>
    <m/>
    <m/>
    <m/>
    <s v="Professional Services"/>
    <m/>
    <m/>
    <m/>
    <m/>
    <m/>
    <m/>
    <m/>
    <m/>
    <m/>
    <m/>
    <m/>
    <m/>
    <x v="3"/>
    <m/>
    <s v="user_g5Yw4Z4XnIbmcGhJO80vdtFdd5ElcDlgYO3q8l82ODn"/>
    <s v="Aditya Binani"/>
    <m/>
    <m/>
    <s v="August; July"/>
    <s v="Cold Call"/>
    <m/>
    <m/>
    <m/>
    <m/>
    <m/>
    <m/>
    <s v="2022-01-31 05:10:30.408000+00:00"/>
    <s v="2022-10-20 10:16:19.828000+00:00"/>
    <m/>
  </r>
  <r>
    <s v="Bhairavi Jog"/>
    <n v="50000"/>
    <s v="INR"/>
    <n v="0"/>
    <s v="7/25/22"/>
    <s v="Sales"/>
    <s v="stat_kcR4fZg7TU7jjk1jAVua3qGLRS4J5uFayEjK5j02wtv"/>
    <s v="Unqualified"/>
    <n v="0"/>
    <s v="OpportunityStatusType.Lost"/>
    <m/>
    <m/>
    <s v="GPA"/>
    <s v="lead_wcEn7CgU9AyrPjbb1W6DOdetIFS7JJ9hvBLixwsRAbH"/>
    <s v="Scon Projects"/>
    <s v="Bhairavi Jog"/>
    <s v="user_228eUmsdKIb9OItgmiDq1zD4aPZ1eqiapbaLAGeBf8g"/>
    <s v="Bhairavi Jog"/>
    <s v="2022-04-25 12:43:48.030000+00:00"/>
    <s v="2022-07-12 08:07:47.310000+00:00"/>
    <m/>
    <s v="Pune"/>
    <m/>
    <m/>
    <m/>
    <n v="800"/>
    <m/>
    <m/>
    <m/>
    <m/>
    <m/>
    <m/>
    <m/>
    <m/>
    <m/>
    <m/>
    <m/>
    <s v="Construction &amp; Real Estate; Manufacturing"/>
    <m/>
    <m/>
    <m/>
    <m/>
    <m/>
    <m/>
    <m/>
    <m/>
    <m/>
    <m/>
    <m/>
    <m/>
    <x v="17"/>
    <m/>
    <s v="user_228eUmsdKIb9OItgmiDq1zD4aPZ1eqiapbaLAGeBf8g"/>
    <s v="Bhairavi Jog"/>
    <m/>
    <m/>
    <s v="July"/>
    <s v="Gated Content"/>
    <s v="Lusha"/>
    <m/>
    <s v="Employee Engagement Handbook"/>
    <m/>
    <m/>
    <m/>
    <s v="2022-04-03 18:16:38.201000+00:00"/>
    <s v="2022-09-12 06:05:11.844000+00:00"/>
    <s v="GPA"/>
  </r>
  <r>
    <s v="Bhairavi Jog"/>
    <n v="5000000"/>
    <s v="INR"/>
    <n v="0"/>
    <s v="7/25/22"/>
    <s v="Sales"/>
    <s v="stat_kcR4fZg7TU7jjk1jAVua3qGLRS4J5uFayEjK5j02wtv"/>
    <s v="Unqualified"/>
    <n v="0"/>
    <s v="OpportunityStatusType.Lost"/>
    <m/>
    <m/>
    <s v="GMC -1+3 (Renewal)"/>
    <s v="lead_wcEn7CgU9AyrPjbb1W6DOdetIFS7JJ9hvBLixwsRAbH"/>
    <s v="Scon Projects"/>
    <s v="Bhairavi Jog"/>
    <s v="user_228eUmsdKIb9OItgmiDq1zD4aPZ1eqiapbaLAGeBf8g"/>
    <s v="Bhairavi Jog"/>
    <s v="2022-04-25 12:43:17.618000+00:00"/>
    <s v="2022-07-12 08:07:38.036000+00:00"/>
    <m/>
    <s v="Pune"/>
    <m/>
    <m/>
    <m/>
    <n v="800"/>
    <m/>
    <m/>
    <m/>
    <m/>
    <m/>
    <m/>
    <m/>
    <m/>
    <m/>
    <m/>
    <m/>
    <s v="Construction &amp; Real Estate; Manufacturing"/>
    <m/>
    <m/>
    <m/>
    <m/>
    <m/>
    <m/>
    <m/>
    <m/>
    <m/>
    <m/>
    <m/>
    <m/>
    <x v="17"/>
    <m/>
    <s v="user_228eUmsdKIb9OItgmiDq1zD4aPZ1eqiapbaLAGeBf8g"/>
    <s v="Bhairavi Jog"/>
    <m/>
    <m/>
    <s v="July"/>
    <s v="Gated Content"/>
    <s v="Lusha"/>
    <m/>
    <s v="Employee Engagement Handbook"/>
    <m/>
    <m/>
    <m/>
    <s v="2022-04-03 18:16:38.201000+00:00"/>
    <s v="2022-09-12 06:05:11.844000+00:00"/>
    <s v="GMC"/>
  </r>
  <r>
    <s v="Omkar Ghate"/>
    <n v="30000"/>
    <s v="INR"/>
    <n v="0"/>
    <s v="7/27/22"/>
    <s v="Sales"/>
    <s v="stat_kcR4fZg7TU7jjk1jAVua3qGLRS4J5uFayEjK5j02wtv"/>
    <s v="Unqualified"/>
    <n v="0"/>
    <s v="OpportunityStatusType.Lost"/>
    <s v="cont_Qin19fPAyUBTCzmqpZCYjqr68Nont6rme15KOF5oKz6"/>
    <s v="mona pandit"/>
    <s v="GPA (Renewal)"/>
    <s v="lead_R73hqZxFlQsDR9nwSkZsYtnLgCMbjWUb7EUfSddPm4f"/>
    <s v="WTE Infra Projects"/>
    <s v="Pranav Kenjale"/>
    <s v="user_9SBRjyF0n4iWuhUdqRyQkFhl2J4uyNKhFWvvJEvunX8"/>
    <s v="Omkar Ghate"/>
    <s v="2022-06-16 06:47:42.613000+00:00"/>
    <s v="2022-07-12 08:09:49.268000+00:00"/>
    <m/>
    <s v="Pune"/>
    <m/>
    <m/>
    <m/>
    <n v="300"/>
    <m/>
    <m/>
    <m/>
    <m/>
    <m/>
    <m/>
    <m/>
    <m/>
    <m/>
    <m/>
    <m/>
    <s v="Renewables &amp; Environment"/>
    <m/>
    <m/>
    <m/>
    <m/>
    <m/>
    <m/>
    <m/>
    <m/>
    <m/>
    <m/>
    <m/>
    <m/>
    <x v="3"/>
    <m/>
    <s v="user_elsJRWsVnVWXwXYDqwMxWZeO0sLXCWVtdfpMy6LREbN"/>
    <s v="Suraj Jadhav"/>
    <s v="Anjali Nishu"/>
    <m/>
    <s v="January; July"/>
    <s v="Gated Content"/>
    <m/>
    <m/>
    <m/>
    <m/>
    <m/>
    <m/>
    <s v="2020-12-14 05:22:52.138000+00:00"/>
    <s v="2022-10-10 07:34:29.208000+00:00"/>
    <m/>
  </r>
  <r>
    <s v="Abhiroop Ganguly"/>
    <n v="200000"/>
    <s v="INR"/>
    <n v="0"/>
    <s v="7/24/22"/>
    <s v="Sales"/>
    <s v="stat_1hn9nRJaLbI53NxPuSQgo90kRpbpKsFlwN4oEGNUTdO"/>
    <s v="Lost"/>
    <n v="0"/>
    <s v="OpportunityStatusType.Lost"/>
    <s v="cont_i19GVrLxC4hpJ3DlGI68d6TH8wqQnFY4ZGNz1gbF1ny"/>
    <s v="Balananda Vallamkondu"/>
    <s v="GPA Renewal"/>
    <s v="lead_DjzHddPGuk2csyHlmeUtdliSmARTNrm1uE3c0BaWmh2"/>
    <s v="Blackbuck Insights Pvt. Ltd."/>
    <s v="Trupti Suryavanshi"/>
    <s v="user_P3f70h2AcefBkFTBZpvA9LgDbjTmUIXkqdKqHJ5evwA"/>
    <s v="Manojkumar Tinna"/>
    <s v="2022-06-27 07:42:08.856000+00:00"/>
    <s v="2022-07-12 08:01:38.094000+00:00"/>
    <m/>
    <s v="Bangalore"/>
    <m/>
    <m/>
    <m/>
    <n v="350"/>
    <m/>
    <m/>
    <m/>
    <m/>
    <m/>
    <m/>
    <m/>
    <m/>
    <m/>
    <m/>
    <m/>
    <s v="IT Services &amp; IT Consulting"/>
    <m/>
    <m/>
    <m/>
    <m/>
    <m/>
    <m/>
    <m/>
    <m/>
    <m/>
    <m/>
    <m/>
    <m/>
    <x v="4"/>
    <m/>
    <s v="user_L8E6IFhq6UCzKLHa45LUUTZCznDuyDwFrGaEp9DXiUM"/>
    <s v="Trupti Suryavanshi"/>
    <m/>
    <m/>
    <s v="July"/>
    <s v="Cold Call"/>
    <s v="Mr E"/>
    <m/>
    <m/>
    <m/>
    <m/>
    <m/>
    <s v="2021-12-21 12:00:54.773000+00:00"/>
    <s v="2022-09-08 08:38:51.120000+00:00"/>
    <s v="GPA"/>
  </r>
  <r>
    <s v="Omkar Ghate"/>
    <n v="1500000"/>
    <s v="INR"/>
    <n v="0"/>
    <s v="7/31/22"/>
    <s v="Sales"/>
    <s v="stat_kcR4fZg7TU7jjk1jAVua3qGLRS4J5uFayEjK5j02wtv"/>
    <s v="Unqualified"/>
    <n v="0"/>
    <s v="OpportunityStatusType.Lost"/>
    <m/>
    <m/>
    <s v="GMC (Renewal)"/>
    <s v="lead_EZUl5n88BWbdWHpWf5l4fQn8wSW1LLBg83FItYVNNaR"/>
    <s v="Jayashree Polymers"/>
    <s v="Pranav Kenjale"/>
    <s v="user_9SBRjyF0n4iWuhUdqRyQkFhl2J4uyNKhFWvvJEvunX8"/>
    <s v="Omkar Ghate"/>
    <s v="2022-05-17 08:41:52.865000+00:00"/>
    <s v="2022-07-12 08:06:49.099000+00:00"/>
    <m/>
    <s v="Pune"/>
    <m/>
    <m/>
    <m/>
    <n v="202"/>
    <m/>
    <m/>
    <m/>
    <m/>
    <m/>
    <m/>
    <m/>
    <m/>
    <m/>
    <m/>
    <m/>
    <s v="Manufacturing"/>
    <m/>
    <m/>
    <m/>
    <m/>
    <m/>
    <m/>
    <m/>
    <m/>
    <m/>
    <m/>
    <m/>
    <m/>
    <x v="35"/>
    <m/>
    <s v="user_elsJRWsVnVWXwXYDqwMxWZeO0sLXCWVtdfpMy6LREbN"/>
    <s v="Suraj Jadhav"/>
    <m/>
    <m/>
    <s v="December; February; July"/>
    <s v="Cold Call"/>
    <s v="Mr. E"/>
    <m/>
    <s v="Vaccine inbound"/>
    <m/>
    <m/>
    <m/>
    <s v="2021-04-07 03:17:14.924000+00:00"/>
    <s v="2022-10-10 07:34:08.608000+00:00"/>
    <m/>
  </r>
  <r>
    <s v="Abhiroop Ganguly"/>
    <n v="5000000"/>
    <s v="INR"/>
    <n v="0"/>
    <d v="2022-11-07T00:00:00"/>
    <s v="Sales"/>
    <s v="stat_1hn9nRJaLbI53NxPuSQgo90kRpbpKsFlwN4oEGNUTdO"/>
    <s v="Lost"/>
    <n v="0"/>
    <s v="OpportunityStatusType.Lost"/>
    <s v="cont_i19GVrLxC4hpJ3DlGI68d6TH8wqQnFY4ZGNz1gbF1ny"/>
    <s v="Balananda Vallamkondu"/>
    <s v="GMC Renewal"/>
    <s v="lead_DjzHddPGuk2csyHlmeUtdliSmARTNrm1uE3c0BaWmh2"/>
    <s v="Blackbuck Insights Pvt. Ltd."/>
    <s v="Trupti Suryavanshi"/>
    <s v="user_P3f70h2AcefBkFTBZpvA9LgDbjTmUIXkqdKqHJ5evwA"/>
    <s v="Manojkumar Tinna"/>
    <s v="2022-06-27 07:04:09.939000+00:00"/>
    <s v="2022-07-12 08:01:31.609000+00:00"/>
    <m/>
    <s v="Bangalore"/>
    <m/>
    <m/>
    <m/>
    <n v="350"/>
    <m/>
    <m/>
    <m/>
    <m/>
    <m/>
    <m/>
    <m/>
    <m/>
    <m/>
    <m/>
    <m/>
    <s v="IT Services &amp; IT Consulting"/>
    <m/>
    <m/>
    <m/>
    <m/>
    <m/>
    <m/>
    <m/>
    <m/>
    <m/>
    <m/>
    <m/>
    <m/>
    <x v="4"/>
    <m/>
    <s v="user_L8E6IFhq6UCzKLHa45LUUTZCznDuyDwFrGaEp9DXiUM"/>
    <s v="Trupti Suryavanshi"/>
    <m/>
    <m/>
    <s v="July"/>
    <s v="Cold Call"/>
    <s v="Mr E"/>
    <m/>
    <m/>
    <m/>
    <m/>
    <m/>
    <s v="2021-12-21 12:00:54.773000+00:00"/>
    <s v="2022-09-08 08:38:51.120000+00:00"/>
    <s v="GMC"/>
  </r>
  <r>
    <s v="Bhairavi Jog"/>
    <n v="200000"/>
    <s v="INR"/>
    <n v="0"/>
    <d v="2022-01-08T00:00:00"/>
    <s v="Sales"/>
    <s v="stat_kcR4fZg7TU7jjk1jAVua3qGLRS4J5uFayEjK5j02wtv"/>
    <s v="Unqualified"/>
    <n v="0"/>
    <s v="OpportunityStatusType.Lost"/>
    <m/>
    <m/>
    <s v="GPA"/>
    <s v="lead_NDzfYx7LVwF9GamsrHn578U5vR3icqw5jBOW4HAqlmy"/>
    <s v="Parakh Agro Industries"/>
    <s v="Bhairavi Jog"/>
    <s v="user_228eUmsdKIb9OItgmiDq1zD4aPZ1eqiapbaLAGeBf8g"/>
    <s v="Bhairavi Jog"/>
    <s v="2022-06-22 11:14:46.761000+00:00"/>
    <s v="2022-07-12 08:00:17.163000+00:00"/>
    <m/>
    <s v="Pune"/>
    <m/>
    <m/>
    <m/>
    <n v="1500"/>
    <m/>
    <m/>
    <m/>
    <m/>
    <m/>
    <m/>
    <m/>
    <m/>
    <m/>
    <m/>
    <m/>
    <s v="Food &amp; Beverages; Manufacturing"/>
    <m/>
    <m/>
    <m/>
    <m/>
    <m/>
    <m/>
    <m/>
    <m/>
    <m/>
    <m/>
    <m/>
    <m/>
    <x v="36"/>
    <m/>
    <s v="user_228eUmsdKIb9OItgmiDq1zD4aPZ1eqiapbaLAGeBf8g"/>
    <s v="Bhairavi Jog"/>
    <m/>
    <m/>
    <s v="August; July"/>
    <s v="Cold Call"/>
    <s v="Naukri.com"/>
    <m/>
    <m/>
    <m/>
    <m/>
    <m/>
    <s v="2021-08-18 08:30:45.733000+00:00"/>
    <s v="2022-10-20 10:18:21.682000+00:00"/>
    <s v="GPA"/>
  </r>
  <r>
    <s v="Bhairavi Jog"/>
    <n v="100000"/>
    <s v="INR"/>
    <n v="0"/>
    <d v="2022-01-08T00:00:00"/>
    <s v="Sales"/>
    <s v="stat_kcR4fZg7TU7jjk1jAVua3qGLRS4J5uFayEjK5j02wtv"/>
    <s v="Unqualified"/>
    <n v="0"/>
    <s v="OpportunityStatusType.Lost"/>
    <m/>
    <m/>
    <s v="WC"/>
    <s v="lead_NDzfYx7LVwF9GamsrHn578U5vR3icqw5jBOW4HAqlmy"/>
    <s v="Parakh Agro Industries"/>
    <s v="Bhairavi Jog"/>
    <s v="user_228eUmsdKIb9OItgmiDq1zD4aPZ1eqiapbaLAGeBf8g"/>
    <s v="Bhairavi Jog"/>
    <s v="2022-06-22 11:16:34.014000+00:00"/>
    <s v="2022-07-12 08:00:26.264000+00:00"/>
    <m/>
    <s v="Pune"/>
    <m/>
    <m/>
    <m/>
    <n v="1500"/>
    <m/>
    <m/>
    <m/>
    <m/>
    <m/>
    <m/>
    <m/>
    <m/>
    <m/>
    <m/>
    <m/>
    <s v="Food &amp; Beverages; Manufacturing"/>
    <m/>
    <m/>
    <m/>
    <m/>
    <m/>
    <m/>
    <m/>
    <m/>
    <m/>
    <m/>
    <m/>
    <m/>
    <x v="36"/>
    <m/>
    <s v="user_228eUmsdKIb9OItgmiDq1zD4aPZ1eqiapbaLAGeBf8g"/>
    <s v="Bhairavi Jog"/>
    <m/>
    <m/>
    <s v="August; July"/>
    <s v="Cold Call"/>
    <s v="Naukri.com"/>
    <m/>
    <m/>
    <m/>
    <m/>
    <m/>
    <s v="2021-08-18 08:30:45.733000+00:00"/>
    <s v="2022-10-20 10:18:21.682000+00:00"/>
    <s v="WC"/>
  </r>
  <r>
    <s v="Bhairavi Jog"/>
    <n v="3000000"/>
    <s v="INR"/>
    <n v="0"/>
    <d v="2022-01-09T00:00:00"/>
    <s v="Sales"/>
    <s v="stat_kcR4fZg7TU7jjk1jAVua3qGLRS4J5uFayEjK5j02wtv"/>
    <s v="Unqualified"/>
    <n v="0"/>
    <s v="OpportunityStatusType.Lost"/>
    <m/>
    <m/>
    <s v="GTL (Renewal)"/>
    <s v="lead_NDzfYx7LVwF9GamsrHn578U5vR3icqw5jBOW4HAqlmy"/>
    <s v="Parakh Agro Industries"/>
    <s v="Bhairavi Jog"/>
    <s v="user_228eUmsdKIb9OItgmiDq1zD4aPZ1eqiapbaLAGeBf8g"/>
    <s v="Bhairavi Jog"/>
    <s v="2022-06-22 11:15:57.228000+00:00"/>
    <s v="2022-07-12 08:00:35.930000+00:00"/>
    <m/>
    <s v="Pune"/>
    <m/>
    <m/>
    <m/>
    <n v="1500"/>
    <m/>
    <m/>
    <m/>
    <m/>
    <m/>
    <m/>
    <m/>
    <m/>
    <m/>
    <m/>
    <m/>
    <s v="Food &amp; Beverages; Manufacturing"/>
    <m/>
    <m/>
    <m/>
    <m/>
    <m/>
    <m/>
    <m/>
    <m/>
    <m/>
    <m/>
    <m/>
    <m/>
    <x v="36"/>
    <m/>
    <s v="user_228eUmsdKIb9OItgmiDq1zD4aPZ1eqiapbaLAGeBf8g"/>
    <s v="Bhairavi Jog"/>
    <m/>
    <m/>
    <s v="August; July"/>
    <s v="Cold Call"/>
    <s v="Naukri.com"/>
    <m/>
    <m/>
    <m/>
    <m/>
    <m/>
    <s v="2021-08-18 08:30:45.733000+00:00"/>
    <s v="2022-10-20 10:18:21.682000+00:00"/>
    <s v="GTL"/>
  </r>
  <r>
    <s v="Bhairavi Jog"/>
    <n v="10000000"/>
    <s v="INR"/>
    <n v="0"/>
    <s v="7/15/22"/>
    <s v="Sales"/>
    <s v="stat_kcR4fZg7TU7jjk1jAVua3qGLRS4J5uFayEjK5j02wtv"/>
    <s v="Unqualified"/>
    <n v="0"/>
    <s v="OpportunityStatusType.Lost"/>
    <m/>
    <m/>
    <s v="GMC (1+3)"/>
    <s v="lead_NDzfYx7LVwF9GamsrHn578U5vR3icqw5jBOW4HAqlmy"/>
    <s v="Parakh Agro Industries"/>
    <s v="Bhairavi Jog"/>
    <s v="user_228eUmsdKIb9OItgmiDq1zD4aPZ1eqiapbaLAGeBf8g"/>
    <s v="Bhairavi Jog"/>
    <s v="2022-06-22 11:13:38.764000+00:00"/>
    <s v="2022-07-12 07:59:55.187000+00:00"/>
    <m/>
    <s v="Pune"/>
    <m/>
    <m/>
    <m/>
    <n v="1500"/>
    <m/>
    <m/>
    <m/>
    <m/>
    <m/>
    <m/>
    <m/>
    <m/>
    <m/>
    <m/>
    <m/>
    <s v="Food &amp; Beverages; Manufacturing"/>
    <m/>
    <m/>
    <m/>
    <m/>
    <m/>
    <m/>
    <m/>
    <m/>
    <m/>
    <m/>
    <m/>
    <m/>
    <x v="36"/>
    <m/>
    <s v="user_228eUmsdKIb9OItgmiDq1zD4aPZ1eqiapbaLAGeBf8g"/>
    <s v="Bhairavi Jog"/>
    <m/>
    <m/>
    <s v="August; July"/>
    <s v="Cold Call"/>
    <s v="Naukri.com"/>
    <m/>
    <m/>
    <m/>
    <m/>
    <m/>
    <s v="2021-08-18 08:30:45.733000+00:00"/>
    <s v="2022-10-20 10:18:21.682000+00:00"/>
    <s v="GMC"/>
  </r>
  <r>
    <s v="Bhairavi Jog"/>
    <n v="500000"/>
    <s v="INR"/>
    <n v="0"/>
    <s v="7/15/22"/>
    <s v="Sales"/>
    <s v="stat_kcR4fZg7TU7jjk1jAVua3qGLRS4J5uFayEjK5j02wtv"/>
    <s v="Unqualified"/>
    <n v="0"/>
    <s v="OpportunityStatusType.Lost"/>
    <m/>
    <m/>
    <s v="Non-EB"/>
    <s v="lead_NDzfYx7LVwF9GamsrHn578U5vR3icqw5jBOW4HAqlmy"/>
    <s v="Parakh Agro Industries"/>
    <s v="Bhairavi Jog"/>
    <s v="user_228eUmsdKIb9OItgmiDq1zD4aPZ1eqiapbaLAGeBf8g"/>
    <s v="Bhairavi Jog"/>
    <s v="2022-06-22 11:14:09.705000+00:00"/>
    <s v="2022-07-12 08:00:04.815000+00:00"/>
    <m/>
    <s v="Pune"/>
    <m/>
    <m/>
    <m/>
    <n v="1500"/>
    <m/>
    <m/>
    <m/>
    <m/>
    <m/>
    <m/>
    <m/>
    <m/>
    <m/>
    <m/>
    <m/>
    <s v="Food &amp; Beverages; Manufacturing"/>
    <m/>
    <m/>
    <m/>
    <m/>
    <m/>
    <m/>
    <m/>
    <m/>
    <m/>
    <m/>
    <m/>
    <m/>
    <x v="36"/>
    <m/>
    <s v="user_228eUmsdKIb9OItgmiDq1zD4aPZ1eqiapbaLAGeBf8g"/>
    <s v="Bhairavi Jog"/>
    <m/>
    <m/>
    <s v="August; July"/>
    <s v="Cold Call"/>
    <s v="Naukri.com"/>
    <m/>
    <m/>
    <m/>
    <m/>
    <m/>
    <s v="2021-08-18 08:30:45.733000+00:00"/>
    <s v="2022-10-20 10:18:21.682000+00:00"/>
    <s v="NON EB"/>
  </r>
  <r>
    <s v="Vrushali Kummar"/>
    <n v="6700000"/>
    <s v="INR"/>
    <n v="0"/>
    <s v="7/13/22"/>
    <s v="Sales"/>
    <s v="stat_1hn9nRJaLbI53NxPuSQgo90kRpbpKsFlwN4oEGNUTdO"/>
    <s v="Lost"/>
    <n v="0"/>
    <s v="OpportunityStatusType.Lost"/>
    <m/>
    <m/>
    <s v="GTL (Renewal) - Client got a quote at 1.1 per mile"/>
    <s v="lead_0YDD985dbyIaw3dKR0pjOofO3h4QmKqa2oLqb38MTgb"/>
    <s v="Sany Heavy Industries India ltd"/>
    <s v="Pranav Kenjale"/>
    <s v="user_TZzywQwym26DjuswO479pxRhNKX152z8X1haCx2vcst"/>
    <s v="Vrushali Kummar"/>
    <s v="2022-06-22 10:59:09.879000+00:00"/>
    <s v="2022-07-12 07:52:37.187000+00:00"/>
    <m/>
    <s v="Pune"/>
    <m/>
    <s v="2020-08-24 07:08:18+00:00"/>
    <m/>
    <n v="500"/>
    <m/>
    <m/>
    <m/>
    <m/>
    <m/>
    <m/>
    <m/>
    <m/>
    <m/>
    <m/>
    <m/>
    <s v="Automotive"/>
    <m/>
    <m/>
    <m/>
    <m/>
    <m/>
    <m/>
    <m/>
    <m/>
    <m/>
    <m/>
    <m/>
    <m/>
    <x v="3"/>
    <m/>
    <s v="user_6hRQhcoLhZEDUBYaw3vS7rv6T5582sGfXq4jNRqTfUU"/>
    <s v="Aishwarya Nyayadhish"/>
    <s v="Anjali Nishu"/>
    <m/>
    <s v="July; May; September"/>
    <s v="Cold Call"/>
    <m/>
    <m/>
    <s v="Ssoumen List"/>
    <m/>
    <m/>
    <m/>
    <s v="2020-12-06 09:47:22.325000+00:00"/>
    <s v="2022-10-10 07:31:08.200000+00:00"/>
    <m/>
  </r>
  <r>
    <s v="Chetan Kumar"/>
    <n v="100000"/>
    <s v="INR"/>
    <n v="0"/>
    <s v="7/31/22"/>
    <s v="Sales"/>
    <s v="stat_kcR4fZg7TU7jjk1jAVua3qGLRS4J5uFayEjK5j02wtv"/>
    <s v="Unqualified"/>
    <n v="0"/>
    <s v="OpportunityStatusType.Lost"/>
    <s v="cont_O5loeN48LiBpiSWqDw78bv1A5U2UcKPUpvnPIDbgMb7"/>
    <s v="Brinda Karnik"/>
    <s v="GPA"/>
    <s v="lead_pMmdOLWQqI87ErmPzaBgW8V5tX02381FDoBrW0XUNTF"/>
    <s v="BENNETT COLEMAN &amp; COMPANY LTD/Times Professional"/>
    <s v="Mayur Gadiyar"/>
    <s v="user_Iwn6da5WKkZqwUySK0oUuCb72pFP5WEm4zAb92ijqFe"/>
    <s v="Sonal Paithankar"/>
    <s v="2022-04-29 12:58:29.067000+00:00"/>
    <s v="2022-07-12 06:26:05.474000+00:00"/>
    <m/>
    <s v="Mumbai"/>
    <m/>
    <m/>
    <m/>
    <n v="8383"/>
    <m/>
    <m/>
    <m/>
    <m/>
    <m/>
    <m/>
    <m/>
    <m/>
    <m/>
    <m/>
    <m/>
    <s v="Publishing"/>
    <m/>
    <m/>
    <m/>
    <m/>
    <m/>
    <m/>
    <m/>
    <m/>
    <m/>
    <m/>
    <m/>
    <m/>
    <x v="5"/>
    <m/>
    <s v="user_bdUPAGjcS7p6513So3N4g3aWNS5HuBuVJi7bvCPAsLt"/>
    <s v="Mayur Gadiyar"/>
    <m/>
    <m/>
    <s v="August; June"/>
    <s v="Cold Call"/>
    <s v="Lusha"/>
    <m/>
    <s v="Mayur Leads"/>
    <m/>
    <m/>
    <m/>
    <s v="2021-08-23 10:16:58.277000+00:00"/>
    <s v="2022-10-17 07:07:57.867000+00:00"/>
    <s v="GPA"/>
  </r>
  <r>
    <s v="Sameer Iftekhari"/>
    <n v="15000000"/>
    <s v="INR"/>
    <n v="0"/>
    <d v="2022-07-07T00:00:00"/>
    <s v="Sales"/>
    <s v="stat_1hn9nRJaLbI53NxPuSQgo90kRpbpKsFlwN4oEGNUTdO"/>
    <s v="Lost"/>
    <n v="0"/>
    <s v="OpportunityStatusType.Lost"/>
    <m/>
    <m/>
    <s v="GMC (1+3)- Renewal"/>
    <s v="lead_Fl2c9tUEhc02EDOSpqWY7pTDe7VneJk5TrTvXsV5til"/>
    <s v="Neudesic"/>
    <s v="Bhairavi Jog"/>
    <s v="user_P3f70h2AcefBkFTBZpvA9LgDbjTmUIXkqdKqHJ5evwA"/>
    <s v="Manojkumar Tinna"/>
    <s v="2022-06-03 10:54:04.432000+00:00"/>
    <s v="2022-07-12 07:13:22.536000+00:00"/>
    <m/>
    <s v="Hyderabad"/>
    <m/>
    <m/>
    <m/>
    <n v="1000"/>
    <m/>
    <m/>
    <m/>
    <m/>
    <m/>
    <m/>
    <m/>
    <m/>
    <m/>
    <m/>
    <m/>
    <s v="IT Services &amp; IT Consulting"/>
    <m/>
    <m/>
    <m/>
    <m/>
    <m/>
    <m/>
    <m/>
    <m/>
    <m/>
    <m/>
    <m/>
    <m/>
    <x v="9"/>
    <m/>
    <s v="user_228eUmsdKIb9OItgmiDq1zD4aPZ1eqiapbaLAGeBf8g"/>
    <s v="Bhairavi Jog"/>
    <m/>
    <m/>
    <s v="July"/>
    <s v="Cold Call"/>
    <m/>
    <m/>
    <m/>
    <m/>
    <m/>
    <m/>
    <s v="2022-01-31 05:10:24.371000+00:00"/>
    <s v="2022-10-13 07:36:18.289000+00:00"/>
    <s v="GMC"/>
  </r>
  <r>
    <s v="Aditya Binani"/>
    <n v="2000000"/>
    <s v="INR"/>
    <n v="0"/>
    <s v="7/15/22"/>
    <s v="Sales"/>
    <s v="stat_kcR4fZg7TU7jjk1jAVua3qGLRS4J5uFayEjK5j02wtv"/>
    <s v="Unqualified"/>
    <n v="0"/>
    <s v="OpportunityStatusType.Lost"/>
    <m/>
    <m/>
    <s v="GTL"/>
    <s v="lead_UezglNXsbOBP4nLUWkNRc3VSBIVSWzaHqICUAu7i9K7"/>
    <s v="Quinnox"/>
    <s v="Aditya Binani"/>
    <s v="user_g5Yw4Z4XnIbmcGhJO80vdtFdd5ElcDlgYO3q8l82ODn"/>
    <s v="Aditya Binani"/>
    <s v="2022-06-16 10:38:44.863000+00:00"/>
    <s v="2022-07-12 07:20:50.534000+00:00"/>
    <m/>
    <s v="Mumbai"/>
    <m/>
    <m/>
    <m/>
    <n v="1400"/>
    <m/>
    <m/>
    <m/>
    <m/>
    <m/>
    <m/>
    <m/>
    <s v="PAID_SOCIAL"/>
    <m/>
    <m/>
    <m/>
    <s v="IT Services &amp; IT Consulting"/>
    <m/>
    <m/>
    <m/>
    <m/>
    <m/>
    <m/>
    <m/>
    <m/>
    <m/>
    <m/>
    <m/>
    <m/>
    <x v="9"/>
    <m/>
    <s v="user_vMd4rmcrSbjykdyL2J7rrYn84SWdcNc5FKligrmItPw"/>
    <s v="Shreenath Bhat"/>
    <m/>
    <m/>
    <s v="December; July; June"/>
    <s v="Gated Content"/>
    <m/>
    <m/>
    <s v="Vaccine inbound"/>
    <m/>
    <m/>
    <m/>
    <s v="2021-05-31 07:36:03.687000+00:00"/>
    <s v="2022-10-20 13:24:29.502000+00:00"/>
    <m/>
  </r>
  <r>
    <s v="Vrushali Kummar"/>
    <n v="50000"/>
    <s v="INR"/>
    <n v="0"/>
    <d v="2022-08-07T00:00:00"/>
    <s v="Sales"/>
    <s v="stat_1hn9nRJaLbI53NxPuSQgo90kRpbpKsFlwN4oEGNUTdO"/>
    <s v="Lost"/>
    <n v="0"/>
    <s v="OpportunityStatusType.Lost"/>
    <m/>
    <m/>
    <s v="GPA- Renewal- Plant 2"/>
    <s v="lead_EgwAV7TMRrJeW6XsmOcAMrtj0TRz7wATOU9rwltRS8P"/>
    <s v="Rucha Engineers P Ltd"/>
    <s v="Bhairavi Jog"/>
    <s v="user_TZzywQwym26DjuswO479pxRhNKX152z8X1haCx2vcst"/>
    <s v="Vrushali Kummar"/>
    <s v="2022-05-11 12:01:08.519000+00:00"/>
    <s v="2022-07-12 02:12:25.045000+00:00"/>
    <m/>
    <s v="Aurangabad"/>
    <m/>
    <m/>
    <m/>
    <n v="590"/>
    <m/>
    <m/>
    <m/>
    <m/>
    <m/>
    <m/>
    <m/>
    <s v="PAID_SOCIAL"/>
    <m/>
    <m/>
    <m/>
    <s v="Automotive; Manufacturing"/>
    <m/>
    <m/>
    <m/>
    <m/>
    <m/>
    <m/>
    <m/>
    <m/>
    <m/>
    <m/>
    <m/>
    <m/>
    <x v="9"/>
    <m/>
    <s v="user_228eUmsdKIb9OItgmiDq1zD4aPZ1eqiapbaLAGeBf8g"/>
    <s v="Bhairavi Jog"/>
    <m/>
    <m/>
    <s v="February; July; October"/>
    <s v="Gated Content"/>
    <s v="Naukri.com"/>
    <m/>
    <s v="Employee Engagement Handbook"/>
    <m/>
    <m/>
    <m/>
    <s v="2021-07-09 10:50:04.171000+00:00"/>
    <s v="2022-10-19 01:43:24.619000+00:00"/>
    <s v="GPA"/>
  </r>
  <r>
    <s v="siddharth tongay"/>
    <n v="10500000"/>
    <s v="INR"/>
    <n v="0"/>
    <d v="2022-09-07T00:00:00"/>
    <s v="Sales"/>
    <s v="stat_1hn9nRJaLbI53NxPuSQgo90kRpbpKsFlwN4oEGNUTdO"/>
    <s v="Lost"/>
    <n v="0"/>
    <s v="OpportunityStatusType.Lost"/>
    <m/>
    <m/>
    <s v="Oriental was L1"/>
    <s v="lead_AzcogbtYuVTnWJEHRAUWxQEXsnO2S3Px4TCEtxslEBF"/>
    <s v="Raymond"/>
    <s v="Namrata Aurora"/>
    <s v="user_lccnw70UrYzjPcbxrA5N9qp8LF1vx6aP08yPEdeU06P"/>
    <s v="Vikas Gupta"/>
    <s v="2022-02-02 11:29:20.835000+00:00"/>
    <s v="2022-07-11 15:24:00.393000+00:00"/>
    <m/>
    <s v="Mumbai"/>
    <m/>
    <m/>
    <m/>
    <n v="1000"/>
    <m/>
    <m/>
    <s v="Facebook"/>
    <m/>
    <m/>
    <m/>
    <m/>
    <s v="PAID_SOCIAL"/>
    <m/>
    <m/>
    <m/>
    <s v="Manufacturing"/>
    <s v="Oriental insurance"/>
    <m/>
    <m/>
    <m/>
    <m/>
    <m/>
    <m/>
    <m/>
    <m/>
    <m/>
    <m/>
    <m/>
    <x v="13"/>
    <m/>
    <s v="user_FdWFezbLzkYQcGsBUsjZO25nr2poK2nRbqV47Rs5Kfm"/>
    <s v="Prateek Wadhwa"/>
    <m/>
    <m/>
    <s v="June"/>
    <s v="Cold Call"/>
    <m/>
    <m/>
    <s v="Employee Engagement Handbook"/>
    <m/>
    <m/>
    <s v="paramount"/>
    <s v="2021-07-27 10:40:33.676000+00:00"/>
    <s v="2022-10-06 00:06:54.091000+00:00"/>
    <s v="GMC"/>
  </r>
  <r>
    <s v="Kanchan Kothari"/>
    <n v="2000000"/>
    <s v="INR"/>
    <n v="0"/>
    <s v="7/31/22"/>
    <s v="Sales"/>
    <s v="stat_kcR4fZg7TU7jjk1jAVua3qGLRS4J5uFayEjK5j02wtv"/>
    <s v="Unqualified"/>
    <n v="0"/>
    <s v="OpportunityStatusType.Lost"/>
    <m/>
    <m/>
    <m/>
    <s v="lead_ZeHsVdUABdwG8Q0HuJzMjAlaB4wTCjfGzax2qtSJc32"/>
    <s v="Endo Pharmaceuticals"/>
    <s v="Kanchan Kothari"/>
    <s v="user_jbppzD9HyqqioXDaUzrIJfkBW97sQdk5kSNPsBKGx0r"/>
    <s v="Pranaav Marathe"/>
    <s v="2022-06-02 11:10:44.920000+00:00"/>
    <s v="2022-07-12 06:16:32.941000+00:00"/>
    <m/>
    <s v="Mumbai"/>
    <m/>
    <m/>
    <m/>
    <n v="1600"/>
    <m/>
    <m/>
    <m/>
    <m/>
    <m/>
    <m/>
    <m/>
    <m/>
    <m/>
    <m/>
    <m/>
    <s v="Manufacturing"/>
    <m/>
    <m/>
    <m/>
    <m/>
    <m/>
    <m/>
    <m/>
    <m/>
    <m/>
    <m/>
    <m/>
    <m/>
    <x v="4"/>
    <m/>
    <s v="user_FdWFezbLzkYQcGsBUsjZO25nr2poK2nRbqV47Rs5Kfm"/>
    <s v="Prateek Wadhwa"/>
    <m/>
    <m/>
    <s v="July"/>
    <s v="Cold Call"/>
    <m/>
    <m/>
    <m/>
    <m/>
    <m/>
    <m/>
    <s v="2022-04-26 05:59:08.302000+00:00"/>
    <s v="2022-10-20 10:26:15.191000+00:00"/>
    <m/>
  </r>
  <r>
    <s v="Gauri Jori"/>
    <n v="2900000"/>
    <s v="INR"/>
    <n v="0"/>
    <d v="2022-11-07T00:00:00"/>
    <s v="Sales"/>
    <s v="stat_1hn9nRJaLbI53NxPuSQgo90kRpbpKsFlwN4oEGNUTdO"/>
    <s v="Lost"/>
    <n v="0"/>
    <s v="OpportunityStatusType.Lost"/>
    <s v="cont_7GPiYa7Y3SkcHdezm5XgHEe4NWGUXNELMkxWLO5cZN8"/>
    <s v="Mohan Venkata Kumar Pillarisetti"/>
    <s v="GMC ren"/>
    <s v="lead_FlKacxRb7lbjE1rWXNNP9UaMomNyDuXnCnYNUgYLe9R"/>
    <s v="NOVELTECH FEEDS"/>
    <s v="Gauri Jori"/>
    <s v="user_8jx3L2CDfrbzNnwYUv6Plfha6VxaSGsqcbTXR3sIBZi"/>
    <s v="Manish Balpande"/>
    <s v="2022-07-05 07:38:01.092000+00:00"/>
    <s v="2022-07-11 11:19:49.677000+00:00"/>
    <m/>
    <s v="Other"/>
    <m/>
    <m/>
    <m/>
    <n v="343"/>
    <m/>
    <m/>
    <m/>
    <m/>
    <m/>
    <m/>
    <m/>
    <m/>
    <m/>
    <m/>
    <m/>
    <s v="Food &amp; Beverages"/>
    <m/>
    <m/>
    <m/>
    <m/>
    <m/>
    <m/>
    <m/>
    <m/>
    <m/>
    <m/>
    <m/>
    <m/>
    <x v="13"/>
    <m/>
    <s v="user_5YHA1ZU4iP896lD1YJehdJcMx7ZEgWCpulT4T2c3pJ3"/>
    <s v="Gauri Jori"/>
    <m/>
    <m/>
    <s v="June"/>
    <s v="Cold Call; Gated Content"/>
    <m/>
    <m/>
    <s v="Downloaded the guide: Employee Wellness Handbook"/>
    <m/>
    <m/>
    <m/>
    <s v="2021-09-01 10:06:42.397000+00:00"/>
    <s v="2022-08-11 07:29:09.992000+00:00"/>
    <s v="GMC"/>
  </r>
  <r>
    <s v="Omkar Ghate"/>
    <n v="10000"/>
    <s v="INR"/>
    <n v="0"/>
    <s v="9/30/22"/>
    <s v="Sales"/>
    <s v="stat_kcR4fZg7TU7jjk1jAVua3qGLRS4J5uFayEjK5j02wtv"/>
    <s v="Unqualified"/>
    <n v="0"/>
    <s v="OpportunityStatusType.Lost"/>
    <m/>
    <m/>
    <s v="GPA"/>
    <s v="lead_aEz4AsmHcV5GhkLAX5ylgJAVxCPV2VeBtV78o61Layc"/>
    <s v="Oitolabs"/>
    <s v="Bharti Bankey"/>
    <s v="user_9SBRjyF0n4iWuhUdqRyQkFhl2J4uyNKhFWvvJEvunX8"/>
    <s v="Omkar Ghate"/>
    <s v="2022-02-24 11:06:31.002000+00:00"/>
    <s v="2022-07-11 10:50:59.770000+00:00"/>
    <m/>
    <s v="Bangalore"/>
    <m/>
    <s v="2022-02-23 07:02:59+00:00"/>
    <m/>
    <n v="25"/>
    <m/>
    <m/>
    <m/>
    <m/>
    <m/>
    <m/>
    <m/>
    <m/>
    <m/>
    <m/>
    <m/>
    <s v="IT Services &amp; IT Consulting"/>
    <m/>
    <m/>
    <m/>
    <m/>
    <m/>
    <m/>
    <m/>
    <m/>
    <m/>
    <m/>
    <m/>
    <m/>
    <x v="9"/>
    <m/>
    <s v="user_aM3WaaSUQQmaNnsm9l2FQRVWUEr8RN2ZdXzsuQUalQ3"/>
    <s v="Bharti Bankey"/>
    <s v="Siddharth Angolkar"/>
    <m/>
    <m/>
    <s v="Inbound"/>
    <s v="Inbound via website"/>
    <m/>
    <s v="Employee Count 25"/>
    <m/>
    <m/>
    <m/>
    <s v="2022-02-23 07:05:44.429000+00:00"/>
    <s v="2022-07-11 10:50:59.821000+00:00"/>
    <m/>
  </r>
  <r>
    <s v="Omkar Ghate"/>
    <n v="60000"/>
    <s v="INR"/>
    <n v="0"/>
    <s v="9/30/22"/>
    <s v="Sales"/>
    <s v="stat_kcR4fZg7TU7jjk1jAVua3qGLRS4J5uFayEjK5j02wtv"/>
    <s v="Unqualified"/>
    <n v="0"/>
    <s v="OpportunityStatusType.Lost"/>
    <m/>
    <m/>
    <s v="GMC"/>
    <s v="lead_aEz4AsmHcV5GhkLAX5ylgJAVxCPV2VeBtV78o61Layc"/>
    <s v="Oitolabs"/>
    <s v="Bharti Bankey"/>
    <s v="user_9SBRjyF0n4iWuhUdqRyQkFhl2J4uyNKhFWvvJEvunX8"/>
    <s v="Omkar Ghate"/>
    <s v="2022-02-24 11:06:07.257000+00:00"/>
    <s v="2022-07-11 10:50:54.825000+00:00"/>
    <m/>
    <s v="Bangalore"/>
    <m/>
    <s v="2022-02-23 07:02:59+00:00"/>
    <m/>
    <n v="25"/>
    <m/>
    <m/>
    <m/>
    <m/>
    <m/>
    <m/>
    <m/>
    <m/>
    <m/>
    <m/>
    <m/>
    <s v="IT Services &amp; IT Consulting"/>
    <m/>
    <m/>
    <m/>
    <m/>
    <m/>
    <m/>
    <m/>
    <m/>
    <m/>
    <m/>
    <m/>
    <m/>
    <x v="9"/>
    <m/>
    <s v="user_aM3WaaSUQQmaNnsm9l2FQRVWUEr8RN2ZdXzsuQUalQ3"/>
    <s v="Bharti Bankey"/>
    <s v="Siddharth Angolkar"/>
    <m/>
    <m/>
    <s v="Inbound"/>
    <s v="Inbound via website"/>
    <m/>
    <s v="Employee Count 25"/>
    <m/>
    <m/>
    <m/>
    <s v="2022-02-23 07:05:44.429000+00:00"/>
    <s v="2022-07-11 10:50:59.821000+00:00"/>
    <m/>
  </r>
  <r>
    <s v="Omkar Ghate"/>
    <n v="25000"/>
    <s v="INR"/>
    <n v="0"/>
    <s v="8/31/22"/>
    <s v="Sales"/>
    <s v="stat_kcR4fZg7TU7jjk1jAVua3qGLRS4J5uFayEjK5j02wtv"/>
    <s v="Unqualified"/>
    <n v="0"/>
    <s v="OpportunityStatusType.Lost"/>
    <m/>
    <m/>
    <m/>
    <s v="lead_qK7HNmx5YCQP57OEQovfmD7Hu9zaw1ZBfGMkf01hZIM"/>
    <s v="AlMassa Business Services Pvt ltd"/>
    <s v="Bharti Bankey"/>
    <s v="user_9SBRjyF0n4iWuhUdqRyQkFhl2J4uyNKhFWvvJEvunX8"/>
    <s v="Omkar Ghate"/>
    <s v="2022-03-02 04:34:57.901000+00:00"/>
    <s v="2022-07-11 10:34:02.578000+00:00"/>
    <m/>
    <s v="Delhi"/>
    <m/>
    <s v="2022-02-10 06:37:56+00:00"/>
    <m/>
    <n v="8"/>
    <m/>
    <m/>
    <m/>
    <m/>
    <m/>
    <m/>
    <m/>
    <s v="DIRECT_TRAFFIC"/>
    <m/>
    <m/>
    <m/>
    <s v="IT Services &amp; IT Consulting"/>
    <m/>
    <m/>
    <m/>
    <m/>
    <m/>
    <m/>
    <m/>
    <m/>
    <m/>
    <m/>
    <m/>
    <m/>
    <x v="3"/>
    <m/>
    <s v="user_aM3WaaSUQQmaNnsm9l2FQRVWUEr8RN2ZdXzsuQUalQ3"/>
    <s v="Bharti Bankey"/>
    <m/>
    <m/>
    <m/>
    <s v="Inbound"/>
    <s v="Inbound via website"/>
    <m/>
    <s v="Employee Count 100"/>
    <m/>
    <m/>
    <m/>
    <s v="2022-02-09 13:16:58.870000+00:00"/>
    <s v="2022-07-11 10:34:02.606000+00:00"/>
    <m/>
  </r>
  <r>
    <s v="Omkar Ghate"/>
    <n v="200000"/>
    <s v="INR"/>
    <n v="0"/>
    <s v="7/31/22"/>
    <s v="Sales"/>
    <s v="stat_kcR4fZg7TU7jjk1jAVua3qGLRS4J5uFayEjK5j02wtv"/>
    <s v="Unqualified"/>
    <n v="0"/>
    <s v="OpportunityStatusType.Lost"/>
    <m/>
    <m/>
    <m/>
    <s v="lead_vLGMc0pBwMbosNw8AALhKMFn1AEeCMI70PzgxT2ASSl"/>
    <s v="Advanced Sport Technologies LLP"/>
    <s v="Omkar Ghate"/>
    <s v="user_9SBRjyF0n4iWuhUdqRyQkFhl2J4uyNKhFWvvJEvunX8"/>
    <s v="Omkar Ghate"/>
    <s v="2022-03-02 12:33:31.212000+00:00"/>
    <s v="2022-07-11 10:48:40.595000+00:00"/>
    <m/>
    <s v="Delhi"/>
    <m/>
    <s v="2022-02-23 12:47:40+00:00"/>
    <m/>
    <n v="35"/>
    <m/>
    <m/>
    <m/>
    <m/>
    <m/>
    <m/>
    <m/>
    <m/>
    <m/>
    <m/>
    <m/>
    <s v="IT Services &amp; IT Consulting"/>
    <m/>
    <m/>
    <m/>
    <m/>
    <m/>
    <m/>
    <m/>
    <m/>
    <m/>
    <m/>
    <m/>
    <m/>
    <x v="37"/>
    <m/>
    <s v="user_9SBRjyF0n4iWuhUdqRyQkFhl2J4uyNKhFWvvJEvunX8"/>
    <s v="Omkar Ghate"/>
    <s v="Siddharth Angolkar"/>
    <m/>
    <m/>
    <s v="Inbound"/>
    <s v="Inbound via website"/>
    <m/>
    <s v="Employee Count 25"/>
    <m/>
    <m/>
    <m/>
    <s v="2022-02-23 12:50:28.403000+00:00"/>
    <s v="2022-09-02 17:49:19.360000+00:00"/>
    <m/>
  </r>
  <r>
    <s v="Omkar Ghate"/>
    <n v="110000"/>
    <s v="INR"/>
    <n v="0"/>
    <s v="8/31/22"/>
    <s v="Sales"/>
    <s v="stat_1hn9nRJaLbI53NxPuSQgo90kRpbpKsFlwN4oEGNUTdO"/>
    <s v="Lost"/>
    <n v="0"/>
    <s v="OpportunityStatusType.Lost"/>
    <m/>
    <m/>
    <s v="Edelwiess has provided a quote of 1.10"/>
    <s v="lead_1cQYbPGAVWH0iaiqMHYmCz2JaW8CMfnppUbfk4rd7HD"/>
    <s v="Real time networks pvt ltd"/>
    <s v="Bharti Bankey"/>
    <s v="user_9SBRjyF0n4iWuhUdqRyQkFhl2J4uyNKhFWvvJEvunX8"/>
    <s v="Omkar Ghate"/>
    <s v="2022-05-11 07:54:13.722000+00:00"/>
    <s v="2022-07-11 10:49:41.142000+00:00"/>
    <m/>
    <s v="Delhi"/>
    <m/>
    <s v="2022-05-10 06:26:59+00:00"/>
    <m/>
    <n v="25"/>
    <m/>
    <m/>
    <m/>
    <m/>
    <m/>
    <m/>
    <m/>
    <s v="PAID_SEARCH"/>
    <m/>
    <m/>
    <m/>
    <s v="Publishing"/>
    <m/>
    <m/>
    <m/>
    <m/>
    <m/>
    <m/>
    <m/>
    <m/>
    <m/>
    <m/>
    <m/>
    <m/>
    <x v="3"/>
    <m/>
    <s v="user_aM3WaaSUQQmaNnsm9l2FQRVWUEr8RN2ZdXzsuQUalQ3"/>
    <s v="Bharti Bankey"/>
    <s v="Siddharth Angolkar"/>
    <m/>
    <s v="August"/>
    <s v="Inbound"/>
    <s v="Inbound via website"/>
    <m/>
    <s v="Employee Count 25"/>
    <m/>
    <m/>
    <m/>
    <s v="2022-05-10 06:29:41.152000+00:00"/>
    <s v="2022-07-15 13:02:30.330000+00:00"/>
    <m/>
  </r>
  <r>
    <s v="Omkar Ghate"/>
    <n v="25000"/>
    <s v="INR"/>
    <n v="0"/>
    <s v="7/31/22"/>
    <s v="Sales"/>
    <s v="stat_kcR4fZg7TU7jjk1jAVua3qGLRS4J5uFayEjK5j02wtv"/>
    <s v="Unqualified"/>
    <n v="0"/>
    <s v="OpportunityStatusType.Lost"/>
    <m/>
    <m/>
    <m/>
    <s v="lead_B5UXw7B5lUDtELf1mY0fSIWxGkg48kFU7a9XeQVQgkp"/>
    <s v="The Smart Owl"/>
    <s v="Prajakta Sahastrabudhe"/>
    <s v="user_9SBRjyF0n4iWuhUdqRyQkFhl2J4uyNKhFWvvJEvunX8"/>
    <s v="Omkar Ghate"/>
    <s v="2022-01-31 09:45:31.794000+00:00"/>
    <s v="2022-07-11 10:33:52.149000+00:00"/>
    <m/>
    <s v="Bangalore"/>
    <m/>
    <m/>
    <m/>
    <n v="25"/>
    <m/>
    <m/>
    <m/>
    <m/>
    <m/>
    <m/>
    <m/>
    <m/>
    <m/>
    <m/>
    <m/>
    <m/>
    <m/>
    <m/>
    <m/>
    <m/>
    <m/>
    <m/>
    <m/>
    <m/>
    <m/>
    <m/>
    <m/>
    <m/>
    <x v="3"/>
    <m/>
    <s v="user_9SBRjyF0n4iWuhUdqRyQkFhl2J4uyNKhFWvvJEvunX8"/>
    <s v="Omkar Ghate"/>
    <m/>
    <m/>
    <m/>
    <s v="Cold Call"/>
    <m/>
    <m/>
    <m/>
    <m/>
    <m/>
    <m/>
    <s v="2022-01-31 09:44:50.438000+00:00"/>
    <s v="2022-07-12 06:19:56.220000+00:00"/>
    <m/>
  </r>
  <r>
    <s v="Omkar Ghate"/>
    <n v="60000"/>
    <s v="INR"/>
    <n v="0"/>
    <s v="7/20/22"/>
    <s v="Sales"/>
    <s v="stat_kcR4fZg7TU7jjk1jAVua3qGLRS4J5uFayEjK5j02wtv"/>
    <s v="Unqualified"/>
    <n v="0"/>
    <s v="OpportunityStatusType.Lost"/>
    <s v="cont_VzI5ItcIIeEt10wzXDz6bUwBuql5p8AEiriIGLfxj29"/>
    <s v="Mr.Shivark shandilya"/>
    <s v="The decision-maker has a personal relation with an insurer and will go ahead with them"/>
    <s v="lead_PfWVs64hDq7pC9F9dfdiPdp407FPYdNcZ9ybDeR9YSI"/>
    <s v="Radisson"/>
    <s v="Kaushlya Bhavsar"/>
    <s v="user_9SBRjyF0n4iWuhUdqRyQkFhl2J4uyNKhFWvvJEvunX8"/>
    <s v="Omkar Ghate"/>
    <s v="2022-05-26 08:49:57.635000+00:00"/>
    <s v="2022-07-11 07:39:00.904000+00:00"/>
    <m/>
    <m/>
    <m/>
    <m/>
    <m/>
    <n v="65"/>
    <m/>
    <m/>
    <m/>
    <m/>
    <m/>
    <m/>
    <m/>
    <m/>
    <m/>
    <m/>
    <m/>
    <m/>
    <m/>
    <m/>
    <m/>
    <m/>
    <m/>
    <m/>
    <m/>
    <m/>
    <m/>
    <m/>
    <m/>
    <m/>
    <x v="3"/>
    <m/>
    <s v="user_FdWFezbLzkYQcGsBUsjZO25nr2poK2nRbqV47Rs5Kfm"/>
    <s v="Prateek Wadhwa"/>
    <m/>
    <m/>
    <s v="July"/>
    <s v="Cold Call"/>
    <m/>
    <m/>
    <m/>
    <m/>
    <m/>
    <m/>
    <s v="2021-07-23 06:28:44.727000+00:00"/>
    <s v="2022-08-10 10:45:24.853000+00:00"/>
    <s v="GPA"/>
  </r>
  <r>
    <s v="Aditya Binani"/>
    <n v="2000000"/>
    <s v="INR"/>
    <n v="0"/>
    <s v="7/31/22"/>
    <s v="Sales"/>
    <s v="stat_kcR4fZg7TU7jjk1jAVua3qGLRS4J5uFayEjK5j02wtv"/>
    <s v="Unqualified"/>
    <n v="0"/>
    <s v="OpportunityStatusType.Lost"/>
    <m/>
    <m/>
    <s v="GMC  Try next year for participation"/>
    <s v="lead_uIEkVCEKdSrTAZuKdkltQsC5vzgbZFlEDjsaZVcZZUs"/>
    <s v="Infogain"/>
    <s v="Aditya Binani"/>
    <s v="user_g5Yw4Z4XnIbmcGhJO80vdtFdd5ElcDlgYO3q8l82ODn"/>
    <s v="Aditya Binani"/>
    <s v="2022-07-06 11:45:22.237000+00:00"/>
    <s v="2022-07-11 09:52:23.968000+00:00"/>
    <m/>
    <s v="Mumbai"/>
    <m/>
    <m/>
    <m/>
    <n v="1200"/>
    <m/>
    <m/>
    <m/>
    <m/>
    <m/>
    <m/>
    <m/>
    <m/>
    <m/>
    <m/>
    <m/>
    <m/>
    <m/>
    <m/>
    <m/>
    <m/>
    <m/>
    <m/>
    <m/>
    <m/>
    <m/>
    <m/>
    <m/>
    <m/>
    <x v="7"/>
    <m/>
    <s v="user_g5Yw4Z4XnIbmcGhJO80vdtFdd5ElcDlgYO3q8l82ODn"/>
    <s v="Aditya Binani"/>
    <m/>
    <m/>
    <s v="August; July"/>
    <s v="Cold Call"/>
    <m/>
    <m/>
    <m/>
    <m/>
    <m/>
    <m/>
    <s v="2021-10-26 11:53:54.468000+00:00"/>
    <s v="2022-10-20 10:17:11.089000+00:00"/>
    <m/>
  </r>
  <r>
    <s v="Omkar Ghate"/>
    <n v="650000"/>
    <s v="INR"/>
    <n v="0"/>
    <s v="7/20/22"/>
    <s v="Sales"/>
    <s v="stat_kcR4fZg7TU7jjk1jAVua3qGLRS4J5uFayEjK5j02wtv"/>
    <s v="Unqualified"/>
    <n v="0"/>
    <s v="OpportunityStatusType.Lost"/>
    <s v="cont_VzI5ItcIIeEt10wzXDz6bUwBuql5p8AEiriIGLfxj29"/>
    <s v="Mr.Shivark shandilya"/>
    <s v="The decision-maker has a personal relation with an insurer and will go ahead with them"/>
    <s v="lead_PfWVs64hDq7pC9F9dfdiPdp407FPYdNcZ9ybDeR9YSI"/>
    <s v="Radisson"/>
    <s v="Kaushlya Bhavsar"/>
    <s v="user_9SBRjyF0n4iWuhUdqRyQkFhl2J4uyNKhFWvvJEvunX8"/>
    <s v="Omkar Ghate"/>
    <s v="2022-05-23 06:37:43.801000+00:00"/>
    <s v="2022-07-11 07:38:50.673000+00:00"/>
    <m/>
    <m/>
    <m/>
    <m/>
    <m/>
    <n v="65"/>
    <m/>
    <m/>
    <m/>
    <m/>
    <m/>
    <m/>
    <m/>
    <m/>
    <m/>
    <m/>
    <m/>
    <m/>
    <m/>
    <m/>
    <m/>
    <m/>
    <m/>
    <m/>
    <m/>
    <m/>
    <m/>
    <m/>
    <m/>
    <m/>
    <x v="3"/>
    <m/>
    <s v="user_FdWFezbLzkYQcGsBUsjZO25nr2poK2nRbqV47Rs5Kfm"/>
    <s v="Prateek Wadhwa"/>
    <m/>
    <m/>
    <s v="July"/>
    <s v="Cold Call"/>
    <m/>
    <m/>
    <m/>
    <m/>
    <m/>
    <m/>
    <s v="2021-07-23 06:28:44.727000+00:00"/>
    <s v="2022-08-10 10:45:24.853000+00:00"/>
    <s v="GMC"/>
  </r>
  <r>
    <s v="Moziez Chamadia"/>
    <n v="6000000"/>
    <s v="INR"/>
    <n v="0"/>
    <d v="2022-08-07T00:00:00"/>
    <s v="Sales"/>
    <s v="stat_1hn9nRJaLbI53NxPuSQgo90kRpbpKsFlwN4oEGNUTdO"/>
    <s v="Lost"/>
    <n v="0"/>
    <s v="OpportunityStatusType.Lost"/>
    <s v="cont_nmUSoromT6pHFf9p2HIJeMQhcfGzS19w16nYSVuhJ2f"/>
    <s v="Brijesh Kumar"/>
    <s v="GMC renewal"/>
    <s v="lead_tmnKB80A4DvaGbCV4zfUoDbzdj8sIScFbuk5t01upsD"/>
    <s v="L&amp;L security services"/>
    <s v="Trupti Suryavanshi"/>
    <s v="user_IgNfKH7wuLLjHvexoMm2PXWcnF3zYft0ZbMTyfwKRUg"/>
    <s v="Moziez Chamadia"/>
    <s v="2022-05-24 07:24:30.158000+00:00"/>
    <s v="2022-07-11 07:02:55.678000+00:00"/>
    <m/>
    <s v="Gurgaon"/>
    <m/>
    <s v="2021-03-03 15:42:12+00:00"/>
    <m/>
    <n v="5"/>
    <m/>
    <m/>
    <m/>
    <m/>
    <m/>
    <m/>
    <m/>
    <m/>
    <m/>
    <m/>
    <m/>
    <s v="Others"/>
    <m/>
    <m/>
    <m/>
    <m/>
    <m/>
    <m/>
    <m/>
    <m/>
    <m/>
    <m/>
    <m/>
    <m/>
    <x v="3"/>
    <m/>
    <s v="user_L8E6IFhq6UCzKLHa45LUUTZCznDuyDwFrGaEp9DXiUM"/>
    <s v="Trupti Suryavanshi"/>
    <m/>
    <m/>
    <s v="July"/>
    <s v="Inbound"/>
    <s v="Inbound via website"/>
    <m/>
    <s v="Employee Count 150"/>
    <m/>
    <m/>
    <m/>
    <s v="2021-03-03 15:44:57.809000+00:00"/>
    <s v="2022-07-11 07:03:43.752000+00:00"/>
    <s v="GMC"/>
  </r>
  <r>
    <s v="Omkar Ghate"/>
    <n v="1000000"/>
    <s v="INR"/>
    <n v="0"/>
    <s v="7/24/22"/>
    <s v="Sales"/>
    <s v="stat_kcR4fZg7TU7jjk1jAVua3qGLRS4J5uFayEjK5j02wtv"/>
    <s v="Unqualified"/>
    <n v="0"/>
    <s v="OpportunityStatusType.Lost"/>
    <s v="cont_F2XeML2L6ciagRng9eL5wMyrzy8TiLqqnrIat3AuJMl"/>
    <s v="Prasad Kulkarni"/>
    <s v="GMC (Renewal)"/>
    <s v="lead_R73hqZxFlQsDR9nwSkZsYtnLgCMbjWUb7EUfSddPm4f"/>
    <s v="WTE Infra Projects"/>
    <s v="Pranav Kenjale"/>
    <s v="user_9SBRjyF0n4iWuhUdqRyQkFhl2J4uyNKhFWvvJEvunX8"/>
    <s v="Omkar Ghate"/>
    <s v="2022-06-06 12:10:38.850000+00:00"/>
    <s v="2022-07-11 07:28:35.108000+00:00"/>
    <m/>
    <s v="Pune"/>
    <m/>
    <m/>
    <m/>
    <n v="300"/>
    <m/>
    <m/>
    <m/>
    <m/>
    <m/>
    <m/>
    <m/>
    <m/>
    <m/>
    <m/>
    <m/>
    <s v="Renewables &amp; Environment"/>
    <m/>
    <m/>
    <m/>
    <m/>
    <m/>
    <m/>
    <m/>
    <m/>
    <m/>
    <m/>
    <m/>
    <m/>
    <x v="3"/>
    <m/>
    <s v="user_elsJRWsVnVWXwXYDqwMxWZeO0sLXCWVtdfpMy6LREbN"/>
    <s v="Suraj Jadhav"/>
    <s v="Anjali Nishu"/>
    <m/>
    <s v="January; July"/>
    <s v="Gated Content"/>
    <m/>
    <m/>
    <m/>
    <m/>
    <m/>
    <m/>
    <s v="2020-12-14 05:22:52.138000+00:00"/>
    <s v="2022-10-10 07:34:29.208000+00:00"/>
    <m/>
  </r>
  <r>
    <s v="Anshum Naithani"/>
    <n v="62363"/>
    <s v="INR"/>
    <n v="100"/>
    <d v="2022-08-07T00:00:00"/>
    <s v="Sales"/>
    <s v="stat_OZRiD1474QRJIpvnjHCZfiIvKcVD6mIKSSTzg8SwDVx"/>
    <s v="Won- Payment Completed"/>
    <n v="1"/>
    <s v="OpportunityStatusType.Won"/>
    <s v="cont_skGGhC1L6t5CtR72y5QI3x8uUZkWhWaYPzKlrf3HfeL"/>
    <s v="Sarieka Vaze"/>
    <s v="GPA - Renewal"/>
    <s v="lead_WBx64OtKevZ2SPEV04BLqTQCL6L8yTabDcfSRhN3clT"/>
    <s v="Montran"/>
    <s v="Shreenath Bhat"/>
    <s v="user_lccnw70UrYzjPcbxrA5N9qp8LF1vx6aP08yPEdeU06P"/>
    <s v="Vikas Gupta"/>
    <s v="2022-06-09 10:03:12.546000+00:00"/>
    <s v="2022-07-11 05:45:10.769000+00:00"/>
    <m/>
    <s v="Mumbai"/>
    <m/>
    <m/>
    <m/>
    <n v="205"/>
    <m/>
    <m/>
    <m/>
    <m/>
    <m/>
    <m/>
    <m/>
    <m/>
    <m/>
    <m/>
    <m/>
    <s v="IT Services &amp; IT Consulting"/>
    <m/>
    <m/>
    <m/>
    <m/>
    <m/>
    <m/>
    <m/>
    <m/>
    <m/>
    <m/>
    <m/>
    <m/>
    <x v="5"/>
    <m/>
    <s v="user_vMd4rmcrSbjykdyL2J7rrYn84SWdcNc5FKligrmItPw"/>
    <s v="Shreenath Bhat"/>
    <s v="Sumit Dolas"/>
    <m/>
    <s v="July"/>
    <s v="Cold Call"/>
    <m/>
    <m/>
    <m/>
    <m/>
    <m/>
    <m/>
    <s v="2022-05-23 07:04:14.741000+00:00"/>
    <s v="2022-09-04 10:15:44.816000+00:00"/>
    <s v="GPA"/>
  </r>
  <r>
    <s v="Sreenivas Hatti"/>
    <n v="540000"/>
    <s v="INR"/>
    <n v="100"/>
    <d v="2022-11-07T00:00:00"/>
    <s v="Sales"/>
    <s v="stat_OZRiD1474QRJIpvnjHCZfiIvKcVD6mIKSSTzg8SwDVx"/>
    <s v="Won- Payment Completed"/>
    <n v="1"/>
    <s v="OpportunityStatusType.Won"/>
    <s v="cont_uTZNEwH43RbUoVb4HCPICboRSTjAgFhaNO8y5Ykal6b"/>
    <s v="Sudarson"/>
    <s v="Won"/>
    <s v="lead_36lmzfo6vCn2WiWFt1SrFb16ktZpRUyUzcH5uFiiLLP"/>
    <s v="PCC Logistics Pvt Ltd"/>
    <s v="Sreenivas Hatti"/>
    <s v="user_JjaNBsxmUKBROYZvEahyXgec466W5jQa2pL0NUZ81Lb"/>
    <s v="Sreenivas Hatti"/>
    <s v="2022-03-22 09:22:37.683000+00:00"/>
    <s v="2022-07-11 06:32:45.253000+00:00"/>
    <m/>
    <s v="Bangalore"/>
    <m/>
    <m/>
    <m/>
    <n v="29"/>
    <m/>
    <m/>
    <m/>
    <m/>
    <m/>
    <m/>
    <m/>
    <m/>
    <m/>
    <m/>
    <m/>
    <s v="Transportation &amp; Logistics"/>
    <m/>
    <m/>
    <m/>
    <m/>
    <m/>
    <m/>
    <m/>
    <m/>
    <m/>
    <m/>
    <m/>
    <m/>
    <x v="3"/>
    <m/>
    <s v="user_encRk5bIEFN6ZA11h4WH2AdZTiZpogLSlMIaj0E30SZ"/>
    <s v="Daya Gowda"/>
    <m/>
    <m/>
    <s v="July"/>
    <s v="Cold Call"/>
    <m/>
    <m/>
    <s v="Ref - Sreenivas"/>
    <m/>
    <m/>
    <m/>
    <s v="2022-03-22 09:21:22.218000+00:00"/>
    <s v="2022-09-29 15:17:24.713000+00:00"/>
    <s v="GMC"/>
  </r>
  <r>
    <s v="Pranav Kenjale"/>
    <n v="90000"/>
    <s v="INR"/>
    <n v="0"/>
    <s v="7/31/22"/>
    <s v="Sales"/>
    <s v="stat_1hn9nRJaLbI53NxPuSQgo90kRpbpKsFlwN4oEGNUTdO"/>
    <s v="Lost"/>
    <n v="0"/>
    <s v="OpportunityStatusType.Lost"/>
    <m/>
    <m/>
    <s v="GMC:   1.17L L1  our quote was 1.38L we were also not able to provide Covid Top Up as its a Care Insurance only product and who was the incumbent here."/>
    <s v="lead_nFgKgTb4nNNi92HIoa7HOz7UpLMNGKTizJOAcdNCvTy"/>
    <s v="Develgram Technologies Pvt LTD"/>
    <s v="Bharti Bankey"/>
    <s v="user_x9AtbGLhDmWYC9XAmYdfwBt9yiXbgMhBuZpIoFuN8Cd"/>
    <s v="Pranav Kenjale"/>
    <s v="2022-06-21 06:48:40.860000+00:00"/>
    <s v="2022-07-11 05:19:26.983000+00:00"/>
    <m/>
    <s v="Hyderabad"/>
    <m/>
    <s v="2021-06-28 06:20:35+00:00"/>
    <m/>
    <n v="4"/>
    <m/>
    <m/>
    <m/>
    <m/>
    <m/>
    <m/>
    <m/>
    <m/>
    <m/>
    <m/>
    <m/>
    <s v="IT Services &amp; IT Consulting"/>
    <m/>
    <m/>
    <m/>
    <m/>
    <m/>
    <m/>
    <m/>
    <m/>
    <m/>
    <m/>
    <m/>
    <m/>
    <x v="3"/>
    <m/>
    <s v="user_9SBRjyF0n4iWuhUdqRyQkFhl2J4uyNKhFWvvJEvunX8"/>
    <s v="Omkar Ghate"/>
    <s v="Siddharth Angolkar"/>
    <m/>
    <s v="July"/>
    <s v="Inbound"/>
    <s v="Inbound via website"/>
    <m/>
    <s v="Employee Count 25"/>
    <m/>
    <m/>
    <m/>
    <s v="2021-06-28 06:23:34.518000+00:00"/>
    <s v="2022-10-13 07:20:00.505000+00:00"/>
    <m/>
  </r>
  <r>
    <s v="Sonal Paithankar"/>
    <n v="50000"/>
    <s v="INR"/>
    <n v="0"/>
    <s v="7/30/22"/>
    <s v="Sales"/>
    <s v="stat_kcR4fZg7TU7jjk1jAVua3qGLRS4J5uFayEjK5j02wtv"/>
    <s v="Unqualified"/>
    <n v="0"/>
    <s v="OpportunityStatusType.Lost"/>
    <m/>
    <m/>
    <s v="GPA"/>
    <s v="lead_C93AbwBnd6Y6gEfl0G5FMxctmz9AIr51ngt66nzFJVS"/>
    <s v="Avanti Fellows"/>
    <s v="Aditya Binani"/>
    <s v="user_Iwn6da5WKkZqwUySK0oUuCb72pFP5WEm4zAb92ijqFe"/>
    <s v="Sonal Paithankar"/>
    <s v="2022-06-06 09:01:51.589000+00:00"/>
    <s v="2022-07-10 07:54:46.633000+00:00"/>
    <m/>
    <s v="Mumbai"/>
    <m/>
    <m/>
    <m/>
    <n v="500"/>
    <m/>
    <m/>
    <m/>
    <m/>
    <m/>
    <m/>
    <m/>
    <m/>
    <m/>
    <m/>
    <m/>
    <m/>
    <m/>
    <m/>
    <m/>
    <m/>
    <m/>
    <m/>
    <m/>
    <m/>
    <m/>
    <m/>
    <m/>
    <m/>
    <x v="3"/>
    <m/>
    <s v="user_g5Yw4Z4XnIbmcGhJO80vdtFdd5ElcDlgYO3q8l82ODn"/>
    <s v="Aditya Binani"/>
    <m/>
    <m/>
    <s v="July"/>
    <s v="Gated Content"/>
    <m/>
    <m/>
    <s v="Employee Wellness Handbook"/>
    <m/>
    <m/>
    <m/>
    <s v="2022-04-07 09:27:26.414000+00:00"/>
    <s v="2022-09-01 20:09:14.488000+00:00"/>
    <m/>
  </r>
  <r>
    <s v="Sonal Paithankar"/>
    <n v="20000000"/>
    <s v="INR"/>
    <n v="0"/>
    <d v="2022-04-07T00:00:00"/>
    <s v="Sales"/>
    <s v="stat_1hn9nRJaLbI53NxPuSQgo90kRpbpKsFlwN4oEGNUTdO"/>
    <s v="Lost"/>
    <n v="0"/>
    <s v="OpportunityStatusType.Lost"/>
    <m/>
    <m/>
    <s v="GMC"/>
    <s v="lead_ULIt0k69HysUCZn0IGUCjIEdllbt7B2yAgdULGX05lV"/>
    <s v="Cactus communications"/>
    <s v="Aditya Binani"/>
    <s v="user_Iwn6da5WKkZqwUySK0oUuCb72pFP5WEm4zAb92ijqFe"/>
    <s v="Sonal Paithankar"/>
    <s v="2022-05-06 11:46:54.831000+00:00"/>
    <s v="2022-07-10 07:59:00.881000+00:00"/>
    <m/>
    <s v="Mumbai"/>
    <m/>
    <m/>
    <m/>
    <n v="1100"/>
    <m/>
    <m/>
    <s v="Facebook"/>
    <m/>
    <m/>
    <m/>
    <m/>
    <s v="PAID_SOCIAL"/>
    <m/>
    <m/>
    <m/>
    <s v="IT Services &amp; IT Consulting"/>
    <m/>
    <m/>
    <m/>
    <m/>
    <m/>
    <m/>
    <m/>
    <m/>
    <m/>
    <m/>
    <m/>
    <m/>
    <x v="14"/>
    <m/>
    <s v="user_g5Yw4Z4XnIbmcGhJO80vdtFdd5ElcDlgYO3q8l82ODn"/>
    <s v="Aditya Binani"/>
    <m/>
    <m/>
    <s v="January; June"/>
    <s v="Cold Call; Gated Content"/>
    <s v="linkedin prospecting"/>
    <m/>
    <s v="Employee Engagement Handbook"/>
    <m/>
    <m/>
    <m/>
    <s v="2021-08-23 12:30:32.748000+00:00"/>
    <s v="2022-10-06 00:06:54.700000+00:00"/>
    <m/>
  </r>
  <r>
    <s v="Vrushali Kummar"/>
    <n v="10000"/>
    <s v="INR"/>
    <n v="0"/>
    <s v="7/30/22"/>
    <s v="Sales"/>
    <s v="stat_kcR4fZg7TU7jjk1jAVua3qGLRS4J5uFayEjK5j02wtv"/>
    <s v="Unqualified"/>
    <n v="0"/>
    <s v="OpportunityStatusType.Lost"/>
    <m/>
    <m/>
    <s v="client changed from 1+5 to 1+3 and 3LSI - client is too confused, will qualify this back if there is any revert"/>
    <s v="lead_iZ0J5y10NF3Omp9YKTopcu75b2cC8rAK6hk6RBenDMF"/>
    <s v="Alchemy tech(Fresh)"/>
    <s v="Satyajit Chati"/>
    <s v="user_TZzywQwym26DjuswO479pxRhNKX152z8X1haCx2vcst"/>
    <s v="Vrushali Kummar"/>
    <s v="2022-01-31 12:23:50.885000+00:00"/>
    <s v="2022-07-10 08:18:08.862000+00:00"/>
    <m/>
    <s v="Ahmedabad"/>
    <m/>
    <s v="2021-09-03 11:11:14+00:00"/>
    <m/>
    <n v="100"/>
    <m/>
    <m/>
    <m/>
    <m/>
    <m/>
    <m/>
    <m/>
    <m/>
    <m/>
    <m/>
    <m/>
    <s v="Others"/>
    <m/>
    <m/>
    <m/>
    <m/>
    <m/>
    <m/>
    <m/>
    <m/>
    <m/>
    <m/>
    <m/>
    <m/>
    <x v="3"/>
    <m/>
    <s v="user_5IQTpX6DsnoeoDfxqzqojpVoQLXPh68nhDjLS5ETjYj"/>
    <s v="Satyajit Chati"/>
    <m/>
    <m/>
    <m/>
    <s v="Gated Content; Inbound"/>
    <s v="Inbound via website"/>
    <m/>
    <s v="Employee healthcare handbook"/>
    <m/>
    <m/>
    <m/>
    <s v="2021-08-29 20:10:08.094000+00:00"/>
    <s v="2022-10-14 12:11:07.575000+00:00"/>
    <s v="GPA"/>
  </r>
  <r>
    <s v="Satyam Tiwari"/>
    <n v="50000"/>
    <s v="INR"/>
    <n v="0"/>
    <d v="2022-01-07T00:00:00"/>
    <s v="Sales"/>
    <s v="stat_1hn9nRJaLbI53NxPuSQgo90kRpbpKsFlwN4oEGNUTdO"/>
    <s v="Lost"/>
    <n v="0"/>
    <s v="OpportunityStatusType.Lost"/>
    <m/>
    <m/>
    <s v="GPA"/>
    <s v="lead_jKKV6FFc66HoILhfwnPWe2DuMmrfPqo8w6IbnjtLwDi"/>
    <s v="Cybrilla Technologies"/>
    <s v="Aditya Binani"/>
    <s v="user_2YgShwgjLNI4FjAqgE9PtKsdIaGh919JGcFG919fe5B"/>
    <s v="Satyam Tiwari"/>
    <s v="2022-05-13 10:50:11.286000+00:00"/>
    <s v="2022-07-09 04:56:09.117000+00:00"/>
    <m/>
    <s v="Bangalore"/>
    <m/>
    <m/>
    <m/>
    <n v="110"/>
    <m/>
    <m/>
    <m/>
    <m/>
    <m/>
    <m/>
    <m/>
    <m/>
    <m/>
    <m/>
    <m/>
    <s v="IT Services &amp; IT Consulting"/>
    <m/>
    <m/>
    <m/>
    <m/>
    <m/>
    <m/>
    <m/>
    <m/>
    <m/>
    <m/>
    <m/>
    <m/>
    <x v="3"/>
    <m/>
    <s v="user_g5Yw4Z4XnIbmcGhJO80vdtFdd5ElcDlgYO3q8l82ODn"/>
    <s v="Aditya Binani"/>
    <m/>
    <m/>
    <s v="July"/>
    <s v="Gated Content"/>
    <m/>
    <m/>
    <s v="Lead Magnet Lead"/>
    <m/>
    <m/>
    <m/>
    <s v="2021-09-06 13:21:46.062000+00:00"/>
    <s v="2022-07-20 05:54:41.791000+00:00"/>
    <m/>
  </r>
  <r>
    <s v="Satyam Tiwari"/>
    <n v="500000"/>
    <s v="INR"/>
    <n v="0"/>
    <d v="2022-01-07T00:00:00"/>
    <s v="Sales"/>
    <s v="stat_1hn9nRJaLbI53NxPuSQgo90kRpbpKsFlwN4oEGNUTdO"/>
    <s v="Lost"/>
    <n v="0"/>
    <s v="OpportunityStatusType.Lost"/>
    <m/>
    <m/>
    <s v="GMC"/>
    <s v="lead_jKKV6FFc66HoILhfwnPWe2DuMmrfPqo8w6IbnjtLwDi"/>
    <s v="Cybrilla Technologies"/>
    <s v="Aditya Binani"/>
    <s v="user_2YgShwgjLNI4FjAqgE9PtKsdIaGh919JGcFG919fe5B"/>
    <s v="Satyam Tiwari"/>
    <s v="2022-05-11 08:01:50.880000+00:00"/>
    <s v="2022-07-09 04:56:12.834000+00:00"/>
    <m/>
    <s v="Bangalore"/>
    <m/>
    <m/>
    <m/>
    <n v="110"/>
    <m/>
    <m/>
    <m/>
    <m/>
    <m/>
    <m/>
    <m/>
    <m/>
    <m/>
    <m/>
    <m/>
    <s v="IT Services &amp; IT Consulting"/>
    <m/>
    <m/>
    <m/>
    <m/>
    <m/>
    <m/>
    <m/>
    <m/>
    <m/>
    <m/>
    <m/>
    <m/>
    <x v="3"/>
    <m/>
    <s v="user_g5Yw4Z4XnIbmcGhJO80vdtFdd5ElcDlgYO3q8l82ODn"/>
    <s v="Aditya Binani"/>
    <m/>
    <m/>
    <s v="July"/>
    <s v="Gated Content"/>
    <m/>
    <m/>
    <s v="Lead Magnet Lead"/>
    <m/>
    <m/>
    <m/>
    <s v="2021-09-06 13:21:46.062000+00:00"/>
    <s v="2022-07-20 05:54:41.791000+00:00"/>
    <m/>
  </r>
  <r>
    <s v="Sreenivas Hatti"/>
    <n v="1900000"/>
    <s v="INR"/>
    <n v="100"/>
    <d v="2022-08-07T00:00:00"/>
    <s v="Sales"/>
    <s v="stat_OZRiD1474QRJIpvnjHCZfiIvKcVD6mIKSSTzg8SwDVx"/>
    <s v="Won- Payment Completed"/>
    <n v="1"/>
    <s v="OpportunityStatusType.Won"/>
    <s v="cont_K3GMCEh9ffaUSSlioSWJdvrCfVwishL2LRvljDNvVtX"/>
    <s v="Siddhant Agarwal"/>
    <s v="Referred by Itika"/>
    <s v="lead_rw9ouOo8eJFE5xakOrdkgS73kpYxBjw1Mu2Stkf4avx"/>
    <s v="Incanus Technologies Pvt Ltd"/>
    <s v="Sreenivas Hatti"/>
    <s v="user_6dalmZ7hmWD47jhCVGdU1SSEcFMsz9rWtW2jPORgJvj"/>
    <s v="Vivek Singh"/>
    <s v="2022-06-30 04:02:26.998000+00:00"/>
    <s v="2022-07-08 14:12:04.880000+00:00"/>
    <m/>
    <s v="Bangalore"/>
    <m/>
    <m/>
    <m/>
    <n v="484"/>
    <m/>
    <m/>
    <m/>
    <m/>
    <m/>
    <m/>
    <m/>
    <m/>
    <m/>
    <m/>
    <m/>
    <s v="Education"/>
    <m/>
    <m/>
    <m/>
    <m/>
    <m/>
    <m/>
    <m/>
    <m/>
    <m/>
    <m/>
    <m/>
    <m/>
    <x v="7"/>
    <m/>
    <m/>
    <m/>
    <s v="Sumit Dolas"/>
    <m/>
    <m/>
    <s v="Cold Call"/>
    <m/>
    <m/>
    <m/>
    <m/>
    <m/>
    <m/>
    <s v="2022-06-30 04:01:08.896000+00:00"/>
    <s v="2022-10-04 07:58:55.198000+00:00"/>
    <s v="GMC"/>
  </r>
  <r>
    <s v="Ankur Gaurav"/>
    <n v="800000"/>
    <s v="INR"/>
    <n v="100"/>
    <d v="2022-08-07T00:00:00"/>
    <s v="Sales"/>
    <s v="stat_OZRiD1474QRJIpvnjHCZfiIvKcVD6mIKSSTzg8SwDVx"/>
    <s v="Won- Payment Completed"/>
    <n v="1"/>
    <s v="OpportunityStatusType.Won"/>
    <s v="cont_yURU3iwRchdygk7L1NVZW1pvfTY8ob4suGs8SfN5l8J"/>
    <s v="Mehul Parikh"/>
    <m/>
    <s v="lead_wn4xK9wwLEY0ERnbZ2FEKrlrBQqAfHkAUbJAMoNSLc9"/>
    <s v="Polyset Plastics Pvt Ltd"/>
    <s v="Harmanjit Singh"/>
    <s v="user_srg8vKhTH4Op816Ys9oZfFwLDukscRfgPrYZnVvwv0c"/>
    <s v="Ankur Gaurav"/>
    <s v="2022-05-09 10:59:44.384000+00:00"/>
    <s v="2022-07-08 13:26:38.619000+00:00"/>
    <m/>
    <s v="Mumbai"/>
    <m/>
    <m/>
    <m/>
    <n v="163"/>
    <m/>
    <m/>
    <m/>
    <m/>
    <m/>
    <m/>
    <m/>
    <m/>
    <m/>
    <m/>
    <m/>
    <s v="Manufacturing"/>
    <m/>
    <m/>
    <m/>
    <m/>
    <m/>
    <m/>
    <m/>
    <m/>
    <m/>
    <m/>
    <m/>
    <m/>
    <x v="1"/>
    <m/>
    <s v="user_lwF8ctKa5IyxqATpO2EOw2h0AEPiCMHOgewiH38Ei77"/>
    <s v="Harmanjit Singh"/>
    <s v="Komal Chougale"/>
    <m/>
    <s v="July"/>
    <s v="Cold Call"/>
    <m/>
    <m/>
    <m/>
    <m/>
    <m/>
    <m/>
    <s v="2021-08-05 07:12:25.734000+00:00"/>
    <s v="2022-07-22 08:55:57.763000+00:00"/>
    <s v="GMC"/>
  </r>
  <r>
    <s v="Tejas Kulkarni"/>
    <n v="16808"/>
    <s v="INR"/>
    <n v="100"/>
    <d v="2022-08-07T00:00:00"/>
    <s v="Sales"/>
    <s v="stat_OZRiD1474QRJIpvnjHCZfiIvKcVD6mIKSSTzg8SwDVx"/>
    <s v="Won- Payment Completed"/>
    <n v="1"/>
    <s v="OpportunityStatusType.Won"/>
    <s v="cont_OTPGRkIjd28sD7PBACSbTSe3XUzVpw9cIj6BITSKlUP"/>
    <s v="Lalit"/>
    <m/>
    <s v="lead_8ooq4bre6KK38yWOdwNcmQJRWFIMjFSunvPAmVJODzt"/>
    <s v="Nimbus Pipes"/>
    <s v="Prateek Wadhwa"/>
    <s v="user_kbtBHYtBjVDNyI72HTF6C1SCvC7yVBiA6OrBOy3t96U"/>
    <s v="Tejas Kulkarni"/>
    <s v="2022-07-08 11:26:31.818000+00:00"/>
    <s v="2022-07-08 11:30:15.471000+00:00"/>
    <m/>
    <s v="Jaipur"/>
    <m/>
    <s v="2022-04-08 11:47:05+00:00"/>
    <m/>
    <n v="160"/>
    <m/>
    <m/>
    <m/>
    <m/>
    <m/>
    <m/>
    <m/>
    <s v="ORGANIC_SEARCH"/>
    <m/>
    <m/>
    <m/>
    <s v="Manufacturing"/>
    <m/>
    <m/>
    <m/>
    <m/>
    <m/>
    <m/>
    <m/>
    <m/>
    <m/>
    <m/>
    <m/>
    <m/>
    <x v="3"/>
    <m/>
    <s v="user_FdWFezbLzkYQcGsBUsjZO25nr2poK2nRbqV47Rs5Kfm"/>
    <s v="Prateek Wadhwa"/>
    <m/>
    <m/>
    <m/>
    <s v="Inbound"/>
    <s v="Inbound via website"/>
    <m/>
    <s v="Employee Count 100"/>
    <m/>
    <m/>
    <m/>
    <s v="2022-04-08 11:49:53.497000+00:00"/>
    <s v="2022-08-17 02:26:45.152000+00:00"/>
    <s v="WC"/>
  </r>
  <r>
    <s v="Vrushali Kummar"/>
    <n v="5000000"/>
    <s v="INR"/>
    <n v="0"/>
    <s v="7/15/22"/>
    <s v="Sales"/>
    <s v="stat_kcR4fZg7TU7jjk1jAVua3qGLRS4J5uFayEjK5j02wtv"/>
    <s v="Unqualified"/>
    <n v="0"/>
    <s v="OpportunityStatusType.Lost"/>
    <m/>
    <m/>
    <s v="Company has put the policy on hold and are not looking at renewing this year"/>
    <s v="lead_HBW9nQiHYdjt242bjzRxhtS16i060qadioQW6v3yt1A"/>
    <s v="Nilons (Fresh)"/>
    <s v="Bhairavi Jog"/>
    <s v="user_TZzywQwym26DjuswO479pxRhNKX152z8X1haCx2vcst"/>
    <s v="Vrushali Kummar"/>
    <s v="2021-12-23 05:10:16.271000+00:00"/>
    <s v="2022-07-08 11:59:04.792000+00:00"/>
    <m/>
    <s v="Pune"/>
    <m/>
    <m/>
    <m/>
    <n v="2700"/>
    <m/>
    <m/>
    <m/>
    <m/>
    <m/>
    <m/>
    <m/>
    <m/>
    <m/>
    <m/>
    <m/>
    <s v="Food &amp; Beverages"/>
    <m/>
    <m/>
    <m/>
    <m/>
    <m/>
    <m/>
    <m/>
    <m/>
    <m/>
    <m/>
    <m/>
    <m/>
    <x v="11"/>
    <m/>
    <s v="user_228eUmsdKIb9OItgmiDq1zD4aPZ1eqiapbaLAGeBf8g"/>
    <s v="Bhairavi Jog"/>
    <m/>
    <m/>
    <s v="April"/>
    <s v="Gated Content"/>
    <s v="Lusha"/>
    <m/>
    <s v="Downloaded the guide: Employee Wellness Handbook"/>
    <m/>
    <m/>
    <m/>
    <s v="2021-07-23 07:34:38.193000+00:00"/>
    <s v="2022-09-30 09:18:10.919000+00:00"/>
    <m/>
  </r>
  <r>
    <s v="Tejas Kulkarni"/>
    <n v="53300"/>
    <s v="INR"/>
    <n v="100"/>
    <d v="2022-08-07T00:00:00"/>
    <s v="Sales"/>
    <s v="stat_OZRiD1474QRJIpvnjHCZfiIvKcVD6mIKSSTzg8SwDVx"/>
    <s v="Won- Payment Completed"/>
    <n v="1"/>
    <s v="OpportunityStatusType.Won"/>
    <s v="cont_fUGU6ZEjZk71UdrOvVEnTFT26IAGBzsYJX2eldjZcba"/>
    <s v="Pravin Kumar Lath"/>
    <m/>
    <s v="lead_8ooq4bre6KK38yWOdwNcmQJRWFIMjFSunvPAmVJODzt"/>
    <s v="Nimbus Pipes"/>
    <s v="Prateek Wadhwa"/>
    <s v="user_kbtBHYtBjVDNyI72HTF6C1SCvC7yVBiA6OrBOy3t96U"/>
    <s v="Tejas Kulkarni"/>
    <s v="2022-04-20 10:55:22.661000+00:00"/>
    <s v="2022-07-08 11:29:53.534000+00:00"/>
    <m/>
    <s v="Jaipur"/>
    <m/>
    <s v="2022-04-08 11:47:05+00:00"/>
    <m/>
    <n v="160"/>
    <m/>
    <m/>
    <m/>
    <m/>
    <m/>
    <m/>
    <m/>
    <s v="ORGANIC_SEARCH"/>
    <m/>
    <m/>
    <m/>
    <s v="Manufacturing"/>
    <m/>
    <m/>
    <m/>
    <m/>
    <m/>
    <m/>
    <m/>
    <m/>
    <m/>
    <m/>
    <m/>
    <m/>
    <x v="3"/>
    <m/>
    <s v="user_FdWFezbLzkYQcGsBUsjZO25nr2poK2nRbqV47Rs5Kfm"/>
    <s v="Prateek Wadhwa"/>
    <m/>
    <m/>
    <m/>
    <s v="Inbound"/>
    <s v="Inbound via website"/>
    <m/>
    <s v="Employee Count 100"/>
    <m/>
    <m/>
    <m/>
    <s v="2022-04-08 11:49:53.497000+00:00"/>
    <s v="2022-08-17 02:26:45.152000+00:00"/>
    <s v="WC"/>
  </r>
  <r>
    <s v="Tejas Kulkarni"/>
    <n v="74400"/>
    <s v="INR"/>
    <n v="100"/>
    <d v="2022-08-07T00:00:00"/>
    <s v="Sales"/>
    <s v="stat_OZRiD1474QRJIpvnjHCZfiIvKcVD6mIKSSTzg8SwDVx"/>
    <s v="Won- Payment Completed"/>
    <n v="1"/>
    <s v="OpportunityStatusType.Won"/>
    <s v="cont_OTPGRkIjd28sD7PBACSbTSe3XUzVpw9cIj6BITSKlUP"/>
    <s v="Lalit"/>
    <m/>
    <s v="lead_8ooq4bre6KK38yWOdwNcmQJRWFIMjFSunvPAmVJODzt"/>
    <s v="Nimbus Pipes"/>
    <s v="Prateek Wadhwa"/>
    <s v="user_kbtBHYtBjVDNyI72HTF6C1SCvC7yVBiA6OrBOy3t96U"/>
    <s v="Tejas Kulkarni"/>
    <s v="2022-04-20 10:43:47.083000+00:00"/>
    <s v="2022-07-08 11:29:35.625000+00:00"/>
    <m/>
    <s v="Jaipur"/>
    <m/>
    <s v="2022-04-08 11:47:05+00:00"/>
    <m/>
    <n v="160"/>
    <m/>
    <m/>
    <m/>
    <m/>
    <m/>
    <m/>
    <m/>
    <s v="ORGANIC_SEARCH"/>
    <m/>
    <m/>
    <m/>
    <s v="Manufacturing"/>
    <m/>
    <m/>
    <m/>
    <m/>
    <m/>
    <m/>
    <m/>
    <m/>
    <m/>
    <m/>
    <m/>
    <m/>
    <x v="3"/>
    <m/>
    <s v="user_FdWFezbLzkYQcGsBUsjZO25nr2poK2nRbqV47Rs5Kfm"/>
    <s v="Prateek Wadhwa"/>
    <m/>
    <m/>
    <m/>
    <s v="Inbound"/>
    <s v="Inbound via website"/>
    <m/>
    <s v="Employee Count 100"/>
    <m/>
    <m/>
    <m/>
    <s v="2022-04-08 11:49:53.497000+00:00"/>
    <s v="2022-08-17 02:26:45.152000+00:00"/>
    <s v="GPA"/>
  </r>
  <r>
    <s v="Tejas Kulkarni"/>
    <n v="313516"/>
    <s v="INR"/>
    <n v="100"/>
    <d v="2022-08-07T00:00:00"/>
    <s v="Sales"/>
    <s v="stat_OZRiD1474QRJIpvnjHCZfiIvKcVD6mIKSSTzg8SwDVx"/>
    <s v="Won- Payment Completed"/>
    <n v="1"/>
    <s v="OpportunityStatusType.Won"/>
    <s v="cont_OTPGRkIjd28sD7PBACSbTSe3XUzVpw9cIj6BITSKlUP"/>
    <s v="Lalit"/>
    <m/>
    <s v="lead_8ooq4bre6KK38yWOdwNcmQJRWFIMjFSunvPAmVJODzt"/>
    <s v="Nimbus Pipes"/>
    <s v="Prateek Wadhwa"/>
    <s v="user_kbtBHYtBjVDNyI72HTF6C1SCvC7yVBiA6OrBOy3t96U"/>
    <s v="Tejas Kulkarni"/>
    <s v="2022-04-20 10:33:12.530000+00:00"/>
    <s v="2022-07-08 11:29:21.299000+00:00"/>
    <m/>
    <s v="Jaipur"/>
    <m/>
    <s v="2022-04-08 11:47:05+00:00"/>
    <m/>
    <n v="160"/>
    <m/>
    <m/>
    <m/>
    <m/>
    <m/>
    <m/>
    <m/>
    <s v="ORGANIC_SEARCH"/>
    <m/>
    <m/>
    <m/>
    <s v="Manufacturing"/>
    <m/>
    <m/>
    <m/>
    <m/>
    <m/>
    <m/>
    <m/>
    <m/>
    <m/>
    <m/>
    <m/>
    <m/>
    <x v="3"/>
    <m/>
    <s v="user_FdWFezbLzkYQcGsBUsjZO25nr2poK2nRbqV47Rs5Kfm"/>
    <s v="Prateek Wadhwa"/>
    <m/>
    <m/>
    <m/>
    <s v="Inbound"/>
    <s v="Inbound via website"/>
    <m/>
    <s v="Employee Count 100"/>
    <m/>
    <m/>
    <m/>
    <s v="2022-04-08 11:49:53.497000+00:00"/>
    <s v="2022-08-17 02:26:45.152000+00:00"/>
    <s v="GMC"/>
  </r>
  <r>
    <s v="Tejas Kulkarni"/>
    <n v="200000"/>
    <s v="INR"/>
    <n v="50"/>
    <s v="9/30/22"/>
    <s v="Sales"/>
    <s v="stat_Bh0lNV2usJkCLD6fjWneAqpmASEbmvomDaal7U02FV1"/>
    <s v="Demo Scheduled"/>
    <n v="0"/>
    <s v="OpportunityStatusType.Active"/>
    <m/>
    <m/>
    <m/>
    <s v="lead_Z5C0PC5V6Se3tv0dbF8sAm1ePlWYfRNdGs8bc4XXdtR"/>
    <s v="PurpleTutor"/>
    <s v="Kanchan Kothari"/>
    <s v="user_1komhF31jxFbJLZLStQ90SscOCIJbC30nqRiun56hqB"/>
    <s v="Kanchan Kothari"/>
    <s v="2022-06-03 07:29:43.248000+00:00"/>
    <s v="2022-07-08 10:52:39.505000+00:00"/>
    <m/>
    <s v="Mumbai"/>
    <m/>
    <m/>
    <m/>
    <n v="75"/>
    <m/>
    <m/>
    <m/>
    <m/>
    <m/>
    <m/>
    <m/>
    <m/>
    <m/>
    <m/>
    <m/>
    <s v="Education"/>
    <m/>
    <m/>
    <m/>
    <m/>
    <m/>
    <m/>
    <m/>
    <m/>
    <m/>
    <m/>
    <m/>
    <m/>
    <x v="9"/>
    <m/>
    <s v="user_cuWn1aL1OYLr4Jn6i7zouGfa4efY8ya7QxeZnqSq8e5"/>
    <s v="Saurabh Yewale"/>
    <m/>
    <m/>
    <m/>
    <s v="Gated Content"/>
    <m/>
    <m/>
    <s v="Employee Engagement Handbook"/>
    <m/>
    <m/>
    <m/>
    <s v="2022-03-28 07:03:11.076000+00:00"/>
    <s v="2022-09-14 11:40:21.651000+00:00"/>
    <m/>
  </r>
  <r>
    <s v="Aditya Binani"/>
    <n v="100000"/>
    <s v="INR"/>
    <n v="0"/>
    <s v="7/15/22"/>
    <s v="Sales"/>
    <s v="stat_kcR4fZg7TU7jjk1jAVua3qGLRS4J5uFayEjK5j02wtv"/>
    <s v="Unqualified"/>
    <n v="0"/>
    <s v="OpportunityStatusType.Lost"/>
    <m/>
    <m/>
    <s v="Parental Fresh"/>
    <s v="lead_MTKTIzYT4LOKEgUPmIOmrYQ2Kt3bmt8Ay3x7ES13pLM"/>
    <s v="Toyota Lakozy"/>
    <s v="Aditya Binani"/>
    <s v="user_g5Yw4Z4XnIbmcGhJO80vdtFdd5ElcDlgYO3q8l82ODn"/>
    <s v="Aditya Binani"/>
    <s v="2022-04-27 11:27:27.367000+00:00"/>
    <s v="2022-07-08 10:35:33.241000+00:00"/>
    <m/>
    <s v="Mumbai"/>
    <m/>
    <m/>
    <m/>
    <n v="52"/>
    <m/>
    <m/>
    <m/>
    <m/>
    <m/>
    <m/>
    <m/>
    <m/>
    <m/>
    <m/>
    <m/>
    <s v="Automotive"/>
    <m/>
    <m/>
    <m/>
    <m/>
    <m/>
    <m/>
    <m/>
    <m/>
    <m/>
    <m/>
    <m/>
    <m/>
    <x v="9"/>
    <m/>
    <s v="user_g5Yw4Z4XnIbmcGhJO80vdtFdd5ElcDlgYO3q8l82ODn"/>
    <s v="Aditya Binani"/>
    <m/>
    <m/>
    <s v="July; June"/>
    <s v="Cold Call"/>
    <m/>
    <m/>
    <m/>
    <m/>
    <m/>
    <m/>
    <s v="2021-08-05 07:12:50.724000+00:00"/>
    <s v="2022-09-21 11:14:25.894000+00:00"/>
    <m/>
  </r>
  <r>
    <s v="Tejas Kulkarni"/>
    <n v="325000"/>
    <s v="INR"/>
    <n v="50"/>
    <s v="8/31/22"/>
    <s v="Sales"/>
    <s v="stat_Bh0lNV2usJkCLD6fjWneAqpmASEbmvomDaal7U02FV1"/>
    <s v="Demo Scheduled"/>
    <n v="0"/>
    <s v="OpportunityStatusType.Active"/>
    <m/>
    <m/>
    <m/>
    <s v="lead_aE6Eev0Wp6TvEhpHSipi7co1ywI6nD2XMYOTQM9DceQ"/>
    <s v="ELECTRONIC AND ENGINEERING SERVICES PRIVATE LIMITED"/>
    <s v="Kanchan Kothari"/>
    <s v="user_1komhF31jxFbJLZLStQ90SscOCIJbC30nqRiun56hqB"/>
    <s v="Kanchan Kothari"/>
    <s v="2022-06-02 11:18:20.213000+00:00"/>
    <s v="2022-07-08 10:50:14.409000+00:00"/>
    <m/>
    <s v="Mumbai"/>
    <m/>
    <m/>
    <m/>
    <n v="50"/>
    <m/>
    <m/>
    <m/>
    <m/>
    <m/>
    <m/>
    <m/>
    <m/>
    <m/>
    <m/>
    <m/>
    <s v="Consumer Goods &amp; Electronics"/>
    <m/>
    <m/>
    <m/>
    <m/>
    <m/>
    <m/>
    <m/>
    <m/>
    <m/>
    <m/>
    <m/>
    <m/>
    <x v="7"/>
    <m/>
    <s v="user_cuWn1aL1OYLr4Jn6i7zouGfa4efY8ya7QxeZnqSq8e5"/>
    <s v="Saurabh Yewale"/>
    <m/>
    <m/>
    <m/>
    <s v="Cold Call"/>
    <m/>
    <m/>
    <m/>
    <m/>
    <m/>
    <m/>
    <s v="2022-04-03 18:13:56.448000+00:00"/>
    <s v="2022-09-14 11:39:39.326000+00:00"/>
    <m/>
  </r>
  <r>
    <s v="Navin Panjwani"/>
    <n v="450000"/>
    <s v="INR"/>
    <n v="0"/>
    <d v="2022-08-07T00:00:00"/>
    <s v="Sales"/>
    <s v="stat_1hn9nRJaLbI53NxPuSQgo90kRpbpKsFlwN4oEGNUTdO"/>
    <s v="Lost"/>
    <n v="0"/>
    <s v="OpportunityStatusType.Lost"/>
    <s v="cont_wlpGftnx2HV5oya2pv586tnwnN9iIffykG6Z4IxVfdc"/>
    <s v="Spoorthi R"/>
    <m/>
    <s v="lead_8Er5LmhEDOVLzuhc9mB0G1TBSdOqT1BafXK845X4OCo"/>
    <s v="CODILAR TECHNOLOGIES PRIVATE LIMITED"/>
    <s v="Nikhil Ahuja"/>
    <s v="user_sREdxbAJihL2Zbgic7tyQ6Rc4Mny7HnD1RNGhA9DDYh"/>
    <s v="Prajakta Sahastrabudhe"/>
    <s v="2022-06-15 08:44:33.829000+00:00"/>
    <s v="2022-07-08 10:08:36.901000+00:00"/>
    <m/>
    <s v="Bangalore"/>
    <m/>
    <m/>
    <m/>
    <n v="193"/>
    <m/>
    <m/>
    <m/>
    <m/>
    <m/>
    <m/>
    <m/>
    <m/>
    <m/>
    <m/>
    <m/>
    <s v="IT Services &amp; IT Consulting"/>
    <m/>
    <m/>
    <m/>
    <m/>
    <m/>
    <m/>
    <m/>
    <m/>
    <m/>
    <m/>
    <m/>
    <m/>
    <x v="7"/>
    <m/>
    <s v="user_A8KOTZADnUtEQOLt4nSLAmteNStuGh80js75RYjrXVt"/>
    <s v="Sarvesh Pawar"/>
    <m/>
    <m/>
    <s v="July"/>
    <s v="Gated Content"/>
    <s v="Lusha"/>
    <m/>
    <s v="Glengarry"/>
    <m/>
    <m/>
    <m/>
    <s v="2022-02-06 08:47:16.447000+00:00"/>
    <s v="2022-09-13 13:29:50.238000+00:00"/>
    <s v="GMC"/>
  </r>
  <r>
    <s v="Naveen Kumar"/>
    <n v="40000000"/>
    <s v="INR"/>
    <n v="0"/>
    <d v="2022-04-07T00:00:00"/>
    <s v="Sales"/>
    <s v="stat_1hn9nRJaLbI53NxPuSQgo90kRpbpKsFlwN4oEGNUTdO"/>
    <s v="Lost"/>
    <n v="0"/>
    <s v="OpportunityStatusType.Lost"/>
    <s v="cont_KT3nYHTomagNWdW4NWkSjO0x7DraRzi6JZ2yV0nQlyK"/>
    <s v="Rohit Gaikwad"/>
    <s v="meeting _ 31st May"/>
    <s v="lead_YFSKWSWK9LYUTTaycHnxlk7QEPQq1IXb9Y621u9wuB6"/>
    <s v="Aquity Solutions India Pvt. Ltd."/>
    <s v="Kanchan Kothari"/>
    <s v="user_N52PP2uP2VZc2gm0nhh6CNFSif4n85g1cdxoNFd9ct0"/>
    <s v="Naveen Kumar"/>
    <s v="2022-05-13 11:08:36.655000+00:00"/>
    <s v="2022-07-08 10:26:50.183000+00:00"/>
    <m/>
    <s v="Mumbai"/>
    <m/>
    <m/>
    <m/>
    <n v="3400"/>
    <m/>
    <m/>
    <m/>
    <m/>
    <m/>
    <m/>
    <m/>
    <m/>
    <m/>
    <m/>
    <m/>
    <s v="Others"/>
    <s v="New India"/>
    <m/>
    <m/>
    <m/>
    <m/>
    <m/>
    <m/>
    <m/>
    <m/>
    <m/>
    <m/>
    <m/>
    <x v="4"/>
    <m/>
    <s v="user_FdWFezbLzkYQcGsBUsjZO25nr2poK2nRbqV47Rs5Kfm"/>
    <s v="Prateek Wadhwa"/>
    <m/>
    <m/>
    <s v="July"/>
    <s v="Cold Call"/>
    <m/>
    <m/>
    <m/>
    <m/>
    <m/>
    <m/>
    <s v="2022-04-25 19:08:33.634000+00:00"/>
    <s v="2022-10-20 10:14:50.449000+00:00"/>
    <s v="GMC"/>
  </r>
  <r>
    <s v="Anshum Naithani"/>
    <n v="1000000"/>
    <s v="INR"/>
    <n v="0"/>
    <s v="7/30/22"/>
    <s v="Sales"/>
    <s v="stat_kcR4fZg7TU7jjk1jAVua3qGLRS4J5uFayEjK5j02wtv"/>
    <s v="Unqualified"/>
    <n v="0"/>
    <s v="OpportunityStatusType.Lost"/>
    <s v="cont_2iG3gYucH6mngEGESOBiJPnF1YaH5WmWxG11rxfeXpQ"/>
    <s v="Naresh Taneja"/>
    <s v="In-house broker"/>
    <s v="lead_jSE8ZB8tQQRo9an8wRBfE06BhbySSLxh62lsnPoZIR3"/>
    <s v="IRB Infrastructure"/>
    <s v="Mayur Gadiyar"/>
    <s v="user_lccnw70UrYzjPcbxrA5N9qp8LF1vx6aP08yPEdeU06P"/>
    <s v="Vikas Gupta"/>
    <s v="2022-05-16 10:55:20.504000+00:00"/>
    <s v="2022-07-08 09:50:33.748000+00:00"/>
    <m/>
    <s v="Mumbai"/>
    <m/>
    <m/>
    <m/>
    <n v="1023"/>
    <m/>
    <m/>
    <m/>
    <m/>
    <m/>
    <m/>
    <m/>
    <m/>
    <m/>
    <m/>
    <m/>
    <s v="Construction &amp; Real Estate"/>
    <m/>
    <m/>
    <m/>
    <m/>
    <m/>
    <m/>
    <m/>
    <m/>
    <m/>
    <m/>
    <m/>
    <m/>
    <x v="3"/>
    <m/>
    <s v="user_tg4md7hMeDB7vzCH1Tg5t2EgpRANab8Kmif9bBN5ohq"/>
    <s v="Talha Shaikh"/>
    <m/>
    <m/>
    <s v="July"/>
    <s v="Cold Call"/>
    <m/>
    <m/>
    <m/>
    <m/>
    <m/>
    <m/>
    <s v="2021-11-09 06:32:09.097000+00:00"/>
    <s v="2022-10-13 07:38:25.132000+00:00"/>
    <m/>
  </r>
  <r>
    <s v="Sameer Iftekhari"/>
    <n v="1500000"/>
    <s v="INR"/>
    <n v="0"/>
    <d v="2022-01-07T00:00:00"/>
    <s v="Sales"/>
    <s v="stat_1hn9nRJaLbI53NxPuSQgo90kRpbpKsFlwN4oEGNUTdO"/>
    <s v="Lost"/>
    <n v="0"/>
    <s v="OpportunityStatusType.Lost"/>
    <m/>
    <m/>
    <s v="GPA(Renewal)"/>
    <s v="lead_Fl2c9tUEhc02EDOSpqWY7pTDe7VneJk5TrTvXsV5til"/>
    <s v="Neudesic"/>
    <s v="Bhairavi Jog"/>
    <s v="user_ld5YgHNj2pvuncdfHoHOwdXz2NpUhXpbkNchGaPKUXG"/>
    <s v="Sameer Iftekhari"/>
    <s v="2022-06-06 02:49:06.280000+00:00"/>
    <s v="2022-07-08 06:33:57.981000+00:00"/>
    <m/>
    <s v="Hyderabad"/>
    <m/>
    <m/>
    <m/>
    <n v="1000"/>
    <m/>
    <m/>
    <m/>
    <m/>
    <m/>
    <m/>
    <m/>
    <m/>
    <m/>
    <m/>
    <m/>
    <s v="IT Services &amp; IT Consulting"/>
    <m/>
    <m/>
    <m/>
    <m/>
    <m/>
    <m/>
    <m/>
    <m/>
    <m/>
    <m/>
    <m/>
    <m/>
    <x v="9"/>
    <m/>
    <s v="user_228eUmsdKIb9OItgmiDq1zD4aPZ1eqiapbaLAGeBf8g"/>
    <s v="Bhairavi Jog"/>
    <m/>
    <m/>
    <s v="July"/>
    <s v="Cold Call"/>
    <m/>
    <m/>
    <m/>
    <m/>
    <m/>
    <m/>
    <s v="2022-01-31 05:10:24.371000+00:00"/>
    <s v="2022-10-13 07:36:18.289000+00:00"/>
    <s v="GPA"/>
  </r>
  <r>
    <s v="siddharth tongay"/>
    <n v="1500000"/>
    <s v="INR"/>
    <n v="0"/>
    <s v="7/31/22"/>
    <s v="Sales"/>
    <s v="stat_kcR4fZg7TU7jjk1jAVua3qGLRS4J5uFayEjK5j02wtv"/>
    <s v="Unqualified"/>
    <n v="0"/>
    <s v="OpportunityStatusType.Lost"/>
    <m/>
    <m/>
    <m/>
    <s v="lead_Z5NqlC0BKaaKxO5ZZyauSVyAwhvADEGZAsUqud9pWCG"/>
    <s v="SASMOS HET Technologies Limited"/>
    <s v="Kanchan Kothari"/>
    <s v="user_1komhF31jxFbJLZLStQ90SscOCIJbC30nqRiun56hqB"/>
    <s v="Kanchan Kothari"/>
    <s v="2022-05-19 09:29:36.433000+00:00"/>
    <s v="2022-07-08 07:37:39.353000+00:00"/>
    <m/>
    <s v="Bangalore"/>
    <m/>
    <m/>
    <m/>
    <n v="402"/>
    <m/>
    <m/>
    <m/>
    <m/>
    <m/>
    <m/>
    <m/>
    <s v="PAID_SOCIAL"/>
    <m/>
    <m/>
    <m/>
    <s v="Manufacturing"/>
    <s v="New India"/>
    <m/>
    <m/>
    <m/>
    <m/>
    <m/>
    <m/>
    <m/>
    <m/>
    <m/>
    <m/>
    <m/>
    <x v="4"/>
    <m/>
    <s v="user_FdWFezbLzkYQcGsBUsjZO25nr2poK2nRbqV47Rs5Kfm"/>
    <s v="Prateek Wadhwa"/>
    <m/>
    <m/>
    <s v="July"/>
    <s v="Cold Call; Gated Content"/>
    <m/>
    <m/>
    <s v="Essential HR Policies"/>
    <m/>
    <m/>
    <m/>
    <s v="2022-05-10 05:01:06.495000+00:00"/>
    <s v="2022-09-19 11:09:26.913000+00:00"/>
    <m/>
  </r>
  <r>
    <s v="Sameer Iftekhari"/>
    <n v="1500000"/>
    <s v="INR"/>
    <n v="0"/>
    <d v="2022-01-07T00:00:00"/>
    <s v="Sales"/>
    <s v="stat_1hn9nRJaLbI53NxPuSQgo90kRpbpKsFlwN4oEGNUTdO"/>
    <s v="Lost"/>
    <n v="0"/>
    <s v="OpportunityStatusType.Lost"/>
    <m/>
    <m/>
    <s v="GTL"/>
    <s v="lead_Fl2c9tUEhc02EDOSpqWY7pTDe7VneJk5TrTvXsV5til"/>
    <s v="Neudesic"/>
    <s v="Bhairavi Jog"/>
    <s v="user_ld5YgHNj2pvuncdfHoHOwdXz2NpUhXpbkNchGaPKUXG"/>
    <s v="Sameer Iftekhari"/>
    <s v="2022-06-06 02:50:40.470000+00:00"/>
    <s v="2022-07-08 06:34:18.275000+00:00"/>
    <m/>
    <s v="Hyderabad"/>
    <m/>
    <m/>
    <m/>
    <n v="1000"/>
    <m/>
    <m/>
    <m/>
    <m/>
    <m/>
    <m/>
    <m/>
    <m/>
    <m/>
    <m/>
    <m/>
    <s v="IT Services &amp; IT Consulting"/>
    <m/>
    <m/>
    <m/>
    <m/>
    <m/>
    <m/>
    <m/>
    <m/>
    <m/>
    <m/>
    <m/>
    <m/>
    <x v="9"/>
    <m/>
    <s v="user_228eUmsdKIb9OItgmiDq1zD4aPZ1eqiapbaLAGeBf8g"/>
    <s v="Bhairavi Jog"/>
    <m/>
    <m/>
    <s v="July"/>
    <s v="Cold Call"/>
    <m/>
    <m/>
    <m/>
    <m/>
    <m/>
    <m/>
    <s v="2022-01-31 05:10:24.371000+00:00"/>
    <s v="2022-10-13 07:36:18.289000+00:00"/>
    <s v="GTL"/>
  </r>
  <r>
    <s v="Shreenath Bhat"/>
    <n v="200000"/>
    <s v="INR"/>
    <n v="0"/>
    <d v="2022-08-07T00:00:00"/>
    <s v="Sales"/>
    <s v="stat_kcR4fZg7TU7jjk1jAVua3qGLRS4J5uFayEjK5j02wtv"/>
    <s v="Unqualified"/>
    <n v="0"/>
    <s v="OpportunityStatusType.Lost"/>
    <s v="cont_pTaC3X7yfd9wE6XkRw62On0mybX5P8qgQ7rxbwfemY8"/>
    <s v="Rajkumar"/>
    <s v="GPA - Renewal"/>
    <s v="lead_722XeSQwWZ4mYtZxmuEyF5HjvM4mSGJjQhEGDsyxIy1"/>
    <s v="Alp Consulting"/>
    <s v="Shreenath Bhat"/>
    <s v="user_vMd4rmcrSbjykdyL2J7rrYn84SWdcNc5FKligrmItPw"/>
    <s v="Shreenath Bhat"/>
    <s v="2022-07-05 05:42:54.789000+00:00"/>
    <s v="2022-07-08 04:06:18.851000+00:00"/>
    <m/>
    <s v="Bangalore"/>
    <m/>
    <m/>
    <m/>
    <n v="922"/>
    <m/>
    <m/>
    <m/>
    <m/>
    <m/>
    <m/>
    <m/>
    <s v="PAID_SOCIAL"/>
    <m/>
    <m/>
    <m/>
    <s v="HR / Staffing / Recruitment; Professional Services"/>
    <m/>
    <m/>
    <m/>
    <m/>
    <m/>
    <m/>
    <m/>
    <m/>
    <m/>
    <m/>
    <m/>
    <m/>
    <x v="3"/>
    <m/>
    <s v="user_vMd4rmcrSbjykdyL2J7rrYn84SWdcNc5FKligrmItPw"/>
    <s v="Shreenath Bhat"/>
    <m/>
    <m/>
    <s v="July"/>
    <s v="Cold Call"/>
    <m/>
    <m/>
    <s v="Lead Magnet Lead"/>
    <m/>
    <m/>
    <m/>
    <s v="2021-09-02 05:12:07.530000+00:00"/>
    <s v="2022-08-08 12:13:51.436000+00:00"/>
    <s v="GPA"/>
  </r>
  <r>
    <s v="Anshum Naithani"/>
    <n v="1449999"/>
    <s v="INR"/>
    <n v="100"/>
    <d v="2022-08-07T00:00:00"/>
    <s v="Sales"/>
    <s v="stat_OZRiD1474QRJIpvnjHCZfiIvKcVD6mIKSSTzg8SwDVx"/>
    <s v="Won- Payment Completed"/>
    <n v="1"/>
    <s v="OpportunityStatusType.Won"/>
    <s v="cont_skGGhC1L6t5CtR72y5QI3x8uUZkWhWaYPzKlrf3HfeL"/>
    <s v="Sarieka Vaze"/>
    <s v="GMC - renewal"/>
    <s v="lead_WBx64OtKevZ2SPEV04BLqTQCL6L8yTabDcfSRhN3clT"/>
    <s v="Montran"/>
    <s v="Shreenath Bhat"/>
    <s v="user_GL8PBiV4pvzsQLVHSdZLeMQAQcGjCvLkffg486DHfZJ"/>
    <s v="Anshum Naithani"/>
    <s v="2022-06-09 10:02:43.132000+00:00"/>
    <s v="2022-07-08 05:57:40.317000+00:00"/>
    <m/>
    <s v="Mumbai"/>
    <m/>
    <m/>
    <m/>
    <n v="205"/>
    <m/>
    <m/>
    <m/>
    <m/>
    <m/>
    <m/>
    <m/>
    <m/>
    <m/>
    <m/>
    <m/>
    <s v="IT Services &amp; IT Consulting"/>
    <m/>
    <m/>
    <m/>
    <m/>
    <m/>
    <m/>
    <m/>
    <m/>
    <m/>
    <m/>
    <m/>
    <m/>
    <x v="5"/>
    <m/>
    <s v="user_vMd4rmcrSbjykdyL2J7rrYn84SWdcNc5FKligrmItPw"/>
    <s v="Shreenath Bhat"/>
    <s v="Sumit Dolas"/>
    <m/>
    <s v="July"/>
    <s v="Cold Call"/>
    <m/>
    <m/>
    <m/>
    <m/>
    <m/>
    <m/>
    <s v="2022-05-23 07:04:14.741000+00:00"/>
    <s v="2022-09-04 10:15:44.816000+00:00"/>
    <s v="GMC"/>
  </r>
  <r>
    <s v="Vrushali Kummar"/>
    <n v="600000"/>
    <s v="INR"/>
    <n v="0"/>
    <d v="2022-08-07T00:00:00"/>
    <s v="Sales"/>
    <s v="stat_1hn9nRJaLbI53NxPuSQgo90kRpbpKsFlwN4oEGNUTdO"/>
    <s v="Lost"/>
    <n v="0"/>
    <s v="OpportunityStatusType.Lost"/>
    <s v="cont_IX1dIMKVgLYGgG6cG5rJIUmQA5V77qhWUB5KyoULXLM"/>
    <s v="Poonam Kabadi"/>
    <s v="No quotes"/>
    <s v="lead_ITfVJhLT01WIlqwZ1q92MOj5dUDa8bw4xLvHhFrRoQq"/>
    <s v="Mahindra International School"/>
    <s v="Sarvesh Pawar"/>
    <s v="user_TZzywQwym26DjuswO479pxRhNKX152z8X1haCx2vcst"/>
    <s v="Vrushali Kummar"/>
    <s v="2022-06-15 10:16:35.494000+00:00"/>
    <s v="2022-07-08 05:20:49.849000+00:00"/>
    <m/>
    <s v="Pune"/>
    <m/>
    <m/>
    <m/>
    <n v="100"/>
    <m/>
    <m/>
    <m/>
    <m/>
    <m/>
    <m/>
    <m/>
    <m/>
    <m/>
    <m/>
    <m/>
    <s v="Education"/>
    <m/>
    <m/>
    <m/>
    <m/>
    <m/>
    <m/>
    <m/>
    <m/>
    <m/>
    <m/>
    <m/>
    <m/>
    <x v="11"/>
    <m/>
    <s v="user_A8KOTZADnUtEQOLt4nSLAmteNStuGh80js75RYjrXVt"/>
    <s v="Sarvesh Pawar"/>
    <m/>
    <m/>
    <s v="July; March; October"/>
    <s v="Cold Call"/>
    <m/>
    <m/>
    <m/>
    <m/>
    <m/>
    <m/>
    <s v="2022-06-15 10:02:49.023000+00:00"/>
    <s v="2022-10-20 11:42:17.076000+00:00"/>
    <s v="GMC"/>
  </r>
  <r>
    <s v="Aditya Binani"/>
    <n v="2500000"/>
    <s v="INR"/>
    <n v="0"/>
    <d v="2022-02-08T00:00:00"/>
    <s v="Sales"/>
    <s v="stat_kcR4fZg7TU7jjk1jAVua3qGLRS4J5uFayEjK5j02wtv"/>
    <s v="Unqualified"/>
    <n v="0"/>
    <s v="OpportunityStatusType.Lost"/>
    <m/>
    <m/>
    <s v="Parental - Closing with Marsh only this year"/>
    <s v="lead_qZ8bqByBNeK4iQsUlrMIX71V09O6RihXx4gdgaPVsS2"/>
    <s v="DHL Express"/>
    <s v="Aditya Binani"/>
    <s v="user_g5Yw4Z4XnIbmcGhJO80vdtFdd5ElcDlgYO3q8l82ODn"/>
    <s v="Aditya Binani"/>
    <s v="2022-05-23 12:10:06.680000+00:00"/>
    <s v="2022-07-07 16:19:11.187000+00:00"/>
    <m/>
    <s v="Mumbai"/>
    <m/>
    <m/>
    <m/>
    <n v="768"/>
    <m/>
    <m/>
    <m/>
    <m/>
    <m/>
    <m/>
    <m/>
    <m/>
    <m/>
    <m/>
    <m/>
    <s v="Transportation &amp; Logistics"/>
    <m/>
    <m/>
    <m/>
    <m/>
    <m/>
    <m/>
    <m/>
    <m/>
    <m/>
    <m/>
    <m/>
    <m/>
    <x v="28"/>
    <m/>
    <s v="user_g5Yw4Z4XnIbmcGhJO80vdtFdd5ElcDlgYO3q8l82ODn"/>
    <s v="Aditya Binani"/>
    <m/>
    <m/>
    <s v="July"/>
    <s v="Gated Content"/>
    <s v="Naukri.com"/>
    <m/>
    <s v="Employee Engagement Handbook"/>
    <m/>
    <m/>
    <m/>
    <s v="2021-10-26 11:53:26.062000+00:00"/>
    <s v="2022-10-10 03:09:31.828000+00:00"/>
    <m/>
  </r>
  <r>
    <s v="Shreenath Bhat"/>
    <n v="5000000"/>
    <s v="INR"/>
    <n v="0"/>
    <d v="2022-08-07T00:00:00"/>
    <s v="Sales"/>
    <s v="stat_kcR4fZg7TU7jjk1jAVua3qGLRS4J5uFayEjK5j02wtv"/>
    <s v="Unqualified"/>
    <n v="0"/>
    <s v="OpportunityStatusType.Lost"/>
    <s v="cont_pTaC3X7yfd9wE6XkRw62On0mybX5P8qgQ7rxbwfemY8"/>
    <s v="Rajkumar"/>
    <s v="GMC - Renewal"/>
    <s v="lead_722XeSQwWZ4mYtZxmuEyF5HjvM4mSGJjQhEGDsyxIy1"/>
    <s v="Alp Consulting"/>
    <s v="Shreenath Bhat"/>
    <s v="user_vMd4rmcrSbjykdyL2J7rrYn84SWdcNc5FKligrmItPw"/>
    <s v="Shreenath Bhat"/>
    <s v="2022-07-05 05:42:31.724000+00:00"/>
    <s v="2022-07-08 04:06:05.421000+00:00"/>
    <m/>
    <s v="Bangalore"/>
    <m/>
    <m/>
    <m/>
    <n v="922"/>
    <m/>
    <m/>
    <m/>
    <m/>
    <m/>
    <m/>
    <m/>
    <s v="PAID_SOCIAL"/>
    <m/>
    <m/>
    <m/>
    <s v="HR / Staffing / Recruitment; Professional Services"/>
    <m/>
    <m/>
    <m/>
    <m/>
    <m/>
    <m/>
    <m/>
    <m/>
    <m/>
    <m/>
    <m/>
    <m/>
    <x v="3"/>
    <m/>
    <s v="user_vMd4rmcrSbjykdyL2J7rrYn84SWdcNc5FKligrmItPw"/>
    <s v="Shreenath Bhat"/>
    <m/>
    <m/>
    <s v="July"/>
    <s v="Cold Call"/>
    <m/>
    <m/>
    <s v="Lead Magnet Lead"/>
    <m/>
    <m/>
    <m/>
    <s v="2021-09-02 05:12:07.530000+00:00"/>
    <s v="2022-08-08 12:13:51.436000+00:00"/>
    <s v="GMC"/>
  </r>
  <r>
    <s v="Kashif Ahmad"/>
    <n v="1000000"/>
    <s v="INR"/>
    <n v="0"/>
    <d v="2022-10-07T00:00:00"/>
    <s v="Sales"/>
    <s v="stat_kcR4fZg7TU7jjk1jAVua3qGLRS4J5uFayEjK5j02wtv"/>
    <s v="Unqualified"/>
    <n v="0"/>
    <s v="OpportunityStatusType.Lost"/>
    <m/>
    <m/>
    <s v="GMC (Renewal)"/>
    <s v="lead_Je0DuqgtRm7o2gUC8NryybSmKbVwS5J9x1rZSu4BaHI"/>
    <s v="Am Infoweb"/>
    <s v="Pranav Kenjale"/>
    <s v="user_LKRhV6rhcBe0uL8u70UUGeDjbMupuho4TaiAOCbT7HT"/>
    <s v="Kashif Ahmad"/>
    <s v="2022-06-13 02:56:06.829000+00:00"/>
    <s v="2022-07-07 17:55:33.463000+00:00"/>
    <m/>
    <s v="Pune"/>
    <m/>
    <m/>
    <m/>
    <n v="900"/>
    <m/>
    <m/>
    <m/>
    <m/>
    <m/>
    <m/>
    <m/>
    <s v="PAID_SOCIAL"/>
    <m/>
    <m/>
    <m/>
    <s v="IT Services &amp; IT Consulting"/>
    <m/>
    <m/>
    <m/>
    <m/>
    <m/>
    <m/>
    <m/>
    <m/>
    <m/>
    <m/>
    <m/>
    <m/>
    <x v="14"/>
    <m/>
    <s v="user_aM3WaaSUQQmaNnsm9l2FQRVWUEr8RN2ZdXzsuQUalQ3"/>
    <s v="Bharti Bankey"/>
    <s v="Anjali Nishu"/>
    <m/>
    <s v="July"/>
    <s v="Gated Content"/>
    <s v="Lusha"/>
    <m/>
    <s v="Employee Engagement Handbook"/>
    <m/>
    <m/>
    <m/>
    <s v="2020-12-14 13:28:55.181000+00:00"/>
    <s v="2022-10-10 07:32:13.913000+00:00"/>
    <m/>
  </r>
  <r>
    <s v="Daya Gowda"/>
    <n v="1500000"/>
    <s v="INR"/>
    <n v="0"/>
    <s v="8/31/22"/>
    <s v="Sales"/>
    <s v="stat_kcR4fZg7TU7jjk1jAVua3qGLRS4J5uFayEjK5j02wtv"/>
    <s v="Unqualified"/>
    <n v="0"/>
    <s v="OpportunityStatusType.Lost"/>
    <s v="cont_GhUWCJRnMCC0vPzOQ4MmquI5y9vIylYz2QJllxYGNn6"/>
    <s v="vikas sharma"/>
    <s v="GMC - FRESH"/>
    <s v="lead_IKFGc9OqUk9BfhUcfOCyjl1R7tZhU4DQVjsrSi95ksx"/>
    <s v="Kalatmak Spatial Systems Pvt Ltd"/>
    <s v="Daya Gowda"/>
    <s v="user_encRk5bIEFN6ZA11h4WH2AdZTiZpogLSlMIaj0E30SZ"/>
    <s v="Daya Gowda"/>
    <s v="2022-06-21 12:30:51.419000+00:00"/>
    <s v="2022-07-07 12:59:46.807000+00:00"/>
    <m/>
    <s v="Bangalore"/>
    <m/>
    <m/>
    <m/>
    <n v="400"/>
    <m/>
    <m/>
    <m/>
    <m/>
    <m/>
    <m/>
    <m/>
    <m/>
    <m/>
    <m/>
    <m/>
    <s v="Professional Services"/>
    <m/>
    <m/>
    <m/>
    <m/>
    <m/>
    <m/>
    <m/>
    <m/>
    <m/>
    <m/>
    <m/>
    <m/>
    <x v="3"/>
    <m/>
    <s v="user_encRk5bIEFN6ZA11h4WH2AdZTiZpogLSlMIaj0E30SZ"/>
    <s v="Daya Gowda"/>
    <m/>
    <m/>
    <m/>
    <s v="Gated Content"/>
    <m/>
    <m/>
    <s v="Employee Engagement Handbook"/>
    <m/>
    <m/>
    <m/>
    <s v="2022-04-28 16:46:55.712000+00:00"/>
    <s v="2022-07-10 06:50:23.300000+00:00"/>
    <m/>
  </r>
  <r>
    <s v="Siddhartha Khatua"/>
    <n v="2500000"/>
    <s v="INR"/>
    <n v="0"/>
    <d v="2022-01-07T00:00:00"/>
    <s v="Sales"/>
    <s v="stat_1hn9nRJaLbI53NxPuSQgo90kRpbpKsFlwN4oEGNUTdO"/>
    <s v="Lost"/>
    <n v="0"/>
    <s v="OpportunityStatusType.Lost"/>
    <m/>
    <m/>
    <m/>
    <s v="lead_ANHpPRyYHMnOba2m1QvfTgtztSemhMBFVOqhsPSmMC3"/>
    <s v="Petro IT"/>
    <s v="Satyajit Chati"/>
    <s v="user_sREdxbAJihL2Zbgic7tyQ6Rc4Mny7HnD1RNGhA9DDYh"/>
    <s v="Prajakta Sahastrabudhe"/>
    <s v="2022-05-23 11:45:17.301000+00:00"/>
    <s v="2022-07-07 13:13:00.385000+00:00"/>
    <m/>
    <s v="Gurgaon"/>
    <m/>
    <m/>
    <m/>
    <n v="150"/>
    <m/>
    <m/>
    <m/>
    <m/>
    <m/>
    <m/>
    <m/>
    <m/>
    <m/>
    <m/>
    <m/>
    <s v="IT Services &amp; IT Consulting; Transportation &amp; Logistics"/>
    <m/>
    <m/>
    <m/>
    <m/>
    <m/>
    <m/>
    <m/>
    <m/>
    <m/>
    <m/>
    <m/>
    <m/>
    <x v="8"/>
    <m/>
    <s v="user_5IQTpX6DsnoeoDfxqzqojpVoQLXPh68nhDjLS5ETjYj"/>
    <s v="Satyajit Chati"/>
    <m/>
    <m/>
    <s v="July"/>
    <s v="Cold Call"/>
    <s v="Mr. E"/>
    <m/>
    <s v="Siddhartha Khatua's lead"/>
    <m/>
    <m/>
    <m/>
    <s v="2021-09-10 11:42:08.219000+00:00"/>
    <s v="2022-09-27 04:50:14.040000+00:00"/>
    <m/>
  </r>
  <r>
    <s v="Aditya Binani"/>
    <n v="10000000"/>
    <s v="INR"/>
    <n v="0"/>
    <s v="7/30/22"/>
    <s v="Sales"/>
    <s v="stat_kcR4fZg7TU7jjk1jAVua3qGLRS4J5uFayEjK5j02wtv"/>
    <s v="Unqualified"/>
    <n v="0"/>
    <s v="OpportunityStatusType.Lost"/>
    <m/>
    <m/>
    <s v="GMC - Closing with Marsh only this year"/>
    <s v="lead_qZ8bqByBNeK4iQsUlrMIX71V09O6RihXx4gdgaPVsS2"/>
    <s v="DHL Express"/>
    <s v="Aditya Binani"/>
    <s v="user_g5Yw4Z4XnIbmcGhJO80vdtFdd5ElcDlgYO3q8l82ODn"/>
    <s v="Aditya Binani"/>
    <s v="2022-05-20 12:28:17.062000+00:00"/>
    <s v="2022-07-07 16:18:53.598000+00:00"/>
    <m/>
    <s v="Mumbai"/>
    <m/>
    <m/>
    <m/>
    <n v="768"/>
    <m/>
    <m/>
    <m/>
    <m/>
    <m/>
    <m/>
    <m/>
    <m/>
    <m/>
    <m/>
    <m/>
    <s v="Transportation &amp; Logistics"/>
    <m/>
    <m/>
    <m/>
    <m/>
    <m/>
    <m/>
    <m/>
    <m/>
    <m/>
    <m/>
    <m/>
    <m/>
    <x v="28"/>
    <m/>
    <s v="user_g5Yw4Z4XnIbmcGhJO80vdtFdd5ElcDlgYO3q8l82ODn"/>
    <s v="Aditya Binani"/>
    <m/>
    <m/>
    <s v="July"/>
    <s v="Gated Content"/>
    <s v="Naukri.com"/>
    <m/>
    <s v="Employee Engagement Handbook"/>
    <m/>
    <m/>
    <m/>
    <s v="2021-10-26 11:53:26.062000+00:00"/>
    <s v="2022-10-10 03:09:31.828000+00:00"/>
    <m/>
  </r>
  <r>
    <s v="Chetan Kumar"/>
    <n v="3500000"/>
    <s v="INR"/>
    <n v="0"/>
    <s v="7/31/22"/>
    <s v="Sales"/>
    <s v="stat_kcR4fZg7TU7jjk1jAVua3qGLRS4J5uFayEjK5j02wtv"/>
    <s v="Unqualified"/>
    <n v="0"/>
    <s v="OpportunityStatusType.Lost"/>
    <s v="cont_gVN9j2DIDPTfKHOzD0KJH30DfVNQhSwswvjKhS5gWpq"/>
    <s v="Srikant Sundaram"/>
    <s v="GMC"/>
    <s v="lead_VMdlTWskAFFtoYTIafUJ8XsJwTGqk879oefyxJdj1GN"/>
    <s v="CMI INDUSTRY AUTOMATION PVT LTD (John"/>
    <s v="Mayur Gadiyar"/>
    <s v="user_hAuUqCTCw5r4tCUrswIWPSW7LJ1XIBbttZVmJkxmzGq"/>
    <s v="Chetan Kumar"/>
    <s v="2022-05-24 10:15:30.209000+00:00"/>
    <s v="2022-07-07 10:03:33.175000+00:00"/>
    <m/>
    <s v="Mumbai"/>
    <m/>
    <m/>
    <m/>
    <n v="1030"/>
    <m/>
    <m/>
    <m/>
    <m/>
    <m/>
    <m/>
    <m/>
    <m/>
    <m/>
    <m/>
    <m/>
    <s v="IT Services &amp; IT Consulting"/>
    <m/>
    <m/>
    <m/>
    <m/>
    <m/>
    <m/>
    <m/>
    <m/>
    <m/>
    <m/>
    <m/>
    <m/>
    <x v="3"/>
    <m/>
    <s v="user_bdUPAGjcS7p6513So3N4g3aWNS5HuBuVJi7bvCPAsLt"/>
    <s v="Mayur Gadiyar"/>
    <m/>
    <m/>
    <s v="July"/>
    <s v="Cold Call"/>
    <m/>
    <m/>
    <m/>
    <m/>
    <m/>
    <m/>
    <s v="2021-07-01 08:22:42.497000+00:00"/>
    <s v="2022-10-13 07:36:08.054000+00:00"/>
    <s v="GMC"/>
  </r>
  <r>
    <s v="Bharti Bankey"/>
    <n v="300000"/>
    <s v="INR"/>
    <n v="0"/>
    <s v="7/31/22"/>
    <s v="Sales"/>
    <s v="stat_kcR4fZg7TU7jjk1jAVua3qGLRS4J5uFayEjK5j02wtv"/>
    <s v="Unqualified"/>
    <n v="0"/>
    <s v="OpportunityStatusType.Lost"/>
    <m/>
    <m/>
    <s v="GMC-renewal"/>
    <s v="lead_2ysEhK0OzGmSnkZT661YvHWl8bocVOA0stsbWzZYtiU"/>
    <s v="Mars telecom"/>
    <s v="Bharti Bankey"/>
    <s v="user_aM3WaaSUQQmaNnsm9l2FQRVWUEr8RN2ZdXzsuQUalQ3"/>
    <s v="Bharti Bankey"/>
    <s v="2022-05-19 07:56:56.159000+00:00"/>
    <s v="2022-07-07 10:56:38.292000+00:00"/>
    <m/>
    <s v="Hyderabad"/>
    <m/>
    <m/>
    <m/>
    <n v="100"/>
    <m/>
    <m/>
    <m/>
    <m/>
    <m/>
    <m/>
    <m/>
    <m/>
    <m/>
    <m/>
    <m/>
    <s v="IT Services &amp; IT Consulting"/>
    <m/>
    <m/>
    <m/>
    <m/>
    <m/>
    <m/>
    <m/>
    <m/>
    <m/>
    <m/>
    <m/>
    <m/>
    <x v="9"/>
    <m/>
    <s v="user_aM3WaaSUQQmaNnsm9l2FQRVWUEr8RN2ZdXzsuQUalQ3"/>
    <s v="Bharti Bankey"/>
    <m/>
    <m/>
    <s v="February; July"/>
    <s v="Inbound"/>
    <m/>
    <m/>
    <m/>
    <m/>
    <m/>
    <m/>
    <s v="2022-01-24 08:06:58.073000+00:00"/>
    <s v="2022-07-10 06:57:18.544000+00:00"/>
    <m/>
  </r>
  <r>
    <s v="Bharti Bankey"/>
    <n v="114000"/>
    <s v="INR"/>
    <n v="0"/>
    <s v="7/31/22"/>
    <s v="Sales"/>
    <s v="stat_1hn9nRJaLbI53NxPuSQgo90kRpbpKsFlwN4oEGNUTdO"/>
    <s v="Lost"/>
    <n v="0"/>
    <s v="OpportunityStatusType.Lost"/>
    <m/>
    <m/>
    <s v="Loop care"/>
    <s v="lead_O7VXNDwIaDKgA499mf360ogQnikPR1GoTRKVWkeNCjI"/>
    <s v="Insofe Edu"/>
    <s v="Bharti Bankey"/>
    <s v="user_aM3WaaSUQQmaNnsm9l2FQRVWUEr8RN2ZdXzsuQUalQ3"/>
    <s v="Bharti Bankey"/>
    <s v="2022-05-30 10:29:21.833000+00:00"/>
    <s v="2022-07-07 10:57:51.908000+00:00"/>
    <m/>
    <s v="Hyderabad"/>
    <m/>
    <s v="2022-04-24 14:52:06+00:00"/>
    <m/>
    <n v="120"/>
    <m/>
    <m/>
    <m/>
    <m/>
    <m/>
    <m/>
    <m/>
    <s v="PAID_SOCIAL"/>
    <m/>
    <m/>
    <m/>
    <m/>
    <m/>
    <m/>
    <m/>
    <m/>
    <m/>
    <m/>
    <m/>
    <m/>
    <m/>
    <m/>
    <m/>
    <m/>
    <x v="3"/>
    <m/>
    <s v="user_aM3WaaSUQQmaNnsm9l2FQRVWUEr8RN2ZdXzsuQUalQ3"/>
    <s v="Bharti Bankey"/>
    <m/>
    <m/>
    <s v="July"/>
    <s v="Inbound"/>
    <s v="Inbound via website"/>
    <m/>
    <s v="Employee Count 100"/>
    <m/>
    <m/>
    <m/>
    <s v="2022-04-24 14:52:53.307000+00:00"/>
    <s v="2022-07-15 13:02:29.825000+00:00"/>
    <m/>
  </r>
  <r>
    <s v="Prateek Wadhwa"/>
    <n v="2000000"/>
    <s v="INR"/>
    <n v="0"/>
    <d v="2022-07-07T00:00:00"/>
    <s v="Sales"/>
    <s v="stat_kcR4fZg7TU7jjk1jAVua3qGLRS4J5uFayEjK5j02wtv"/>
    <s v="Unqualified"/>
    <n v="0"/>
    <s v="OpportunityStatusType.Lost"/>
    <s v="cont_0m2ZyEPcrpLgczT19NjHNV199uIk8qCVEyoEAf21TRy"/>
    <s v="Arul Rajan"/>
    <m/>
    <s v="lead_svdvs4FWswTRqH6wTLRo3AK7zJrvxofBOev4uzVfEmw"/>
    <s v="AVP Ayurveda"/>
    <s v="Prateek Wadhwa"/>
    <s v="user_FdWFezbLzkYQcGsBUsjZO25nr2poK2nRbqV47Rs5Kfm"/>
    <s v="Prateek Wadhwa"/>
    <s v="2022-02-28 06:49:54.090000+00:00"/>
    <s v="2022-07-07 09:53:29.624000+00:00"/>
    <m/>
    <m/>
    <m/>
    <m/>
    <m/>
    <n v="500"/>
    <m/>
    <m/>
    <m/>
    <m/>
    <m/>
    <m/>
    <m/>
    <m/>
    <m/>
    <m/>
    <m/>
    <m/>
    <m/>
    <m/>
    <m/>
    <m/>
    <m/>
    <m/>
    <m/>
    <m/>
    <m/>
    <m/>
    <m/>
    <m/>
    <x v="3"/>
    <m/>
    <s v="user_FdWFezbLzkYQcGsBUsjZO25nr2poK2nRbqV47Rs5Kfm"/>
    <s v="Prateek Wadhwa"/>
    <m/>
    <m/>
    <s v="July"/>
    <s v="Gated Content"/>
    <m/>
    <m/>
    <s v="Employee Wellness Handbook"/>
    <m/>
    <m/>
    <m/>
    <s v="2022-02-02 09:54:30.268000+00:00"/>
    <s v="2022-07-07 09:53:42.834000+00:00"/>
    <s v="GTL"/>
  </r>
  <r>
    <s v="Prateek Wadhwa"/>
    <n v="2000000"/>
    <s v="INR"/>
    <n v="0"/>
    <d v="2022-01-07T00:00:00"/>
    <s v="Sales"/>
    <s v="stat_kcR4fZg7TU7jjk1jAVua3qGLRS4J5uFayEjK5j02wtv"/>
    <s v="Unqualified"/>
    <n v="0"/>
    <s v="OpportunityStatusType.Lost"/>
    <s v="cont_0m2ZyEPcrpLgczT19NjHNV199uIk8qCVEyoEAf21TRy"/>
    <s v="Arul Rajan"/>
    <m/>
    <s v="lead_svdvs4FWswTRqH6wTLRo3AK7zJrvxofBOev4uzVfEmw"/>
    <s v="AVP Ayurveda"/>
    <s v="Prateek Wadhwa"/>
    <s v="user_FdWFezbLzkYQcGsBUsjZO25nr2poK2nRbqV47Rs5Kfm"/>
    <s v="Prateek Wadhwa"/>
    <s v="2022-02-11 05:08:55.039000+00:00"/>
    <s v="2022-07-07 09:53:42.809000+00:00"/>
    <m/>
    <m/>
    <m/>
    <m/>
    <m/>
    <n v="500"/>
    <m/>
    <m/>
    <m/>
    <m/>
    <m/>
    <m/>
    <m/>
    <m/>
    <m/>
    <m/>
    <m/>
    <m/>
    <m/>
    <m/>
    <m/>
    <m/>
    <m/>
    <m/>
    <m/>
    <m/>
    <m/>
    <m/>
    <m/>
    <m/>
    <x v="3"/>
    <m/>
    <s v="user_FdWFezbLzkYQcGsBUsjZO25nr2poK2nRbqV47Rs5Kfm"/>
    <s v="Prateek Wadhwa"/>
    <m/>
    <m/>
    <s v="July"/>
    <s v="Gated Content"/>
    <m/>
    <m/>
    <s v="Employee Wellness Handbook"/>
    <m/>
    <m/>
    <m/>
    <s v="2022-02-02 09:54:30.268000+00:00"/>
    <s v="2022-07-07 09:53:42.834000+00:00"/>
    <s v="GMC"/>
  </r>
  <r>
    <s v="Prateek Wadhwa"/>
    <n v="500000"/>
    <s v="INR"/>
    <n v="0"/>
    <d v="2022-01-07T00:00:00"/>
    <s v="Sales"/>
    <s v="stat_kcR4fZg7TU7jjk1jAVua3qGLRS4J5uFayEjK5j02wtv"/>
    <s v="Unqualified"/>
    <n v="0"/>
    <s v="OpportunityStatusType.Lost"/>
    <s v="cont_0m2ZyEPcrpLgczT19NjHNV199uIk8qCVEyoEAf21TRy"/>
    <s v="Arul Rajan"/>
    <m/>
    <s v="lead_svdvs4FWswTRqH6wTLRo3AK7zJrvxofBOev4uzVfEmw"/>
    <s v="AVP Ayurveda"/>
    <s v="Prateek Wadhwa"/>
    <s v="user_FdWFezbLzkYQcGsBUsjZO25nr2poK2nRbqV47Rs5Kfm"/>
    <s v="Prateek Wadhwa"/>
    <s v="2022-02-11 05:10:19.784000+00:00"/>
    <s v="2022-07-07 09:53:36.523000+00:00"/>
    <m/>
    <m/>
    <m/>
    <m/>
    <m/>
    <n v="500"/>
    <m/>
    <m/>
    <m/>
    <m/>
    <m/>
    <m/>
    <m/>
    <m/>
    <m/>
    <m/>
    <m/>
    <m/>
    <m/>
    <m/>
    <m/>
    <m/>
    <m/>
    <m/>
    <m/>
    <m/>
    <m/>
    <m/>
    <m/>
    <m/>
    <x v="3"/>
    <m/>
    <s v="user_FdWFezbLzkYQcGsBUsjZO25nr2poK2nRbqV47Rs5Kfm"/>
    <s v="Prateek Wadhwa"/>
    <m/>
    <m/>
    <s v="July"/>
    <s v="Gated Content"/>
    <m/>
    <m/>
    <s v="Employee Wellness Handbook"/>
    <m/>
    <m/>
    <m/>
    <s v="2022-02-02 09:54:30.268000+00:00"/>
    <s v="2022-07-07 09:53:42.834000+00:00"/>
    <s v="GPA"/>
  </r>
  <r>
    <s v="Aditya Binani"/>
    <n v="294500"/>
    <s v="INR"/>
    <n v="100"/>
    <d v="2022-07-07T00:00:00"/>
    <s v="Sales"/>
    <s v="stat_OZRiD1474QRJIpvnjHCZfiIvKcVD6mIKSSTzg8SwDVx"/>
    <s v="Won- Payment Completed"/>
    <n v="1"/>
    <s v="OpportunityStatusType.Won"/>
    <m/>
    <m/>
    <s v="GMC - Fresh"/>
    <s v="lead_mWEKVJMzBgO2uMm3GZanb0AQRdCIwVWq1Ax1FVT9Por"/>
    <s v="MCON Rasayan"/>
    <s v="Aditya Binani"/>
    <s v="user_g5Yw4Z4XnIbmcGhJO80vdtFdd5ElcDlgYO3q8l82ODn"/>
    <s v="Aditya Binani"/>
    <s v="2022-04-04 06:57:57.309000+00:00"/>
    <s v="2022-07-07 08:47:03.984000+00:00"/>
    <m/>
    <s v="Mumbai"/>
    <m/>
    <m/>
    <m/>
    <n v="100"/>
    <m/>
    <m/>
    <m/>
    <m/>
    <m/>
    <m/>
    <m/>
    <m/>
    <m/>
    <m/>
    <m/>
    <s v="Others"/>
    <m/>
    <m/>
    <m/>
    <m/>
    <m/>
    <m/>
    <m/>
    <m/>
    <m/>
    <m/>
    <m/>
    <m/>
    <x v="9"/>
    <m/>
    <s v="user_g5Yw4Z4XnIbmcGhJO80vdtFdd5ElcDlgYO3q8l82ODn"/>
    <s v="Aditya Binani"/>
    <m/>
    <m/>
    <s v="July"/>
    <s v="Cold Call"/>
    <m/>
    <m/>
    <m/>
    <m/>
    <m/>
    <m/>
    <s v="2022-04-04 06:56:33.035000+00:00"/>
    <s v="2022-08-01 08:10:20.734000+00:00"/>
    <m/>
  </r>
  <r>
    <s v="Navin Panjwani"/>
    <n v="200000"/>
    <s v="INR"/>
    <n v="0"/>
    <d v="2022-08-07T00:00:00"/>
    <s v="Sales"/>
    <s v="stat_1hn9nRJaLbI53NxPuSQgo90kRpbpKsFlwN4oEGNUTdO"/>
    <s v="Lost"/>
    <n v="0"/>
    <s v="OpportunityStatusType.Lost"/>
    <s v="cont_GgWqF5rjzh83M2V0qE8y9xI5Rq8BlXwcCU4TRcwEPBb"/>
    <s v="Sagar Sasane"/>
    <m/>
    <s v="lead_1gico0OH5V3hABJVsypHcIm9r89VlVlEhOL9gw9E7p5"/>
    <s v="Vistar Logitek Pvt Ltd ( Renewal )"/>
    <s v="Tulika Chakra"/>
    <s v="user_sD3YjSs92XKUfD0OPHeo886g6tW6aCM0iUhX5VVUuJi"/>
    <s v="Navin Panjwani"/>
    <s v="2022-05-05 09:35:49.670000+00:00"/>
    <s v="2022-07-07 06:01:32.396000+00:00"/>
    <m/>
    <s v="Pune"/>
    <m/>
    <m/>
    <m/>
    <n v="25"/>
    <m/>
    <m/>
    <m/>
    <m/>
    <m/>
    <m/>
    <m/>
    <m/>
    <m/>
    <m/>
    <m/>
    <m/>
    <m/>
    <m/>
    <m/>
    <m/>
    <m/>
    <m/>
    <m/>
    <m/>
    <m/>
    <m/>
    <m/>
    <m/>
    <x v="3"/>
    <m/>
    <s v="user_IpBH4s1Av5OVFfQQ3nW0qPDDjwLT9uRfx1sVhml8UQA"/>
    <s v="Namrata Aurora"/>
    <m/>
    <m/>
    <s v="July"/>
    <s v="Cold Call"/>
    <m/>
    <m/>
    <m/>
    <m/>
    <m/>
    <m/>
    <s v="2021-07-06 06:55:37.534000+00:00"/>
    <s v="2022-07-12 06:15:43.671000+00:00"/>
    <m/>
  </r>
  <r>
    <s v="Navin Panjwani"/>
    <n v="430000"/>
    <s v="INR"/>
    <n v="100"/>
    <d v="2022-06-07T00:00:00"/>
    <s v="Sales"/>
    <s v="stat_OZRiD1474QRJIpvnjHCZfiIvKcVD6mIKSSTzg8SwDVx"/>
    <s v="Won- Payment Completed"/>
    <n v="1"/>
    <s v="OpportunityStatusType.Won"/>
    <s v="cont_B6ZioaxkVLVtvD68zzV8khhqCaJRpoJesoFGtQoLU1a"/>
    <s v="sudhir.kumar@aadiswan.com"/>
    <s v="Renewal"/>
    <s v="lead_xsWkrv8tAY5R63cXmxL4DI1arQCKGR7cMzy0pQvbAoR"/>
    <s v="Aadiswan Info Consultants ( Renewal )"/>
    <s v="Prateek Wadhwa"/>
    <s v="user_sD3YjSs92XKUfD0OPHeo886g6tW6aCM0iUhX5VVUuJi"/>
    <s v="Navin Panjwani"/>
    <s v="2022-04-25 05:38:44.186000+00:00"/>
    <s v="2022-07-07 06:25:41.418000+00:00"/>
    <m/>
    <s v="Delhi"/>
    <m/>
    <m/>
    <m/>
    <n v="43"/>
    <m/>
    <m/>
    <m/>
    <m/>
    <m/>
    <m/>
    <m/>
    <m/>
    <m/>
    <m/>
    <m/>
    <s v="Professional Services"/>
    <m/>
    <m/>
    <m/>
    <m/>
    <m/>
    <m/>
    <m/>
    <m/>
    <m/>
    <m/>
    <m/>
    <m/>
    <x v="3"/>
    <m/>
    <s v="user_FdWFezbLzkYQcGsBUsjZO25nr2poK2nRbqV47Rs5Kfm"/>
    <s v="Prateek Wadhwa"/>
    <s v="Dr. Anil More"/>
    <m/>
    <s v="June"/>
    <s v="Gated Content"/>
    <m/>
    <m/>
    <s v="Downloaded the guide: Designing employee healthcare plan"/>
    <m/>
    <m/>
    <m/>
    <s v="2021-11-26 07:35:23.898000+00:00"/>
    <s v="2022-10-15 14:17:50.270000+00:00"/>
    <s v="GMC"/>
  </r>
  <r>
    <s v="Sreenivas Hatti"/>
    <n v="50000"/>
    <s v="INR"/>
    <n v="0"/>
    <s v="7/15/22"/>
    <s v="Sales"/>
    <s v="stat_1hn9nRJaLbI53NxPuSQgo90kRpbpKsFlwN4oEGNUTdO"/>
    <s v="Lost"/>
    <n v="0"/>
    <s v="OpportunityStatusType.Lost"/>
    <s v="cont_LWW54Z9rD2m1DjXrsp9Hsf4dutwIbLVpY2v6wBTcJXp"/>
    <s v="Deepa Nair"/>
    <s v="GPA - Renewal"/>
    <s v="lead_dG25RWdNx5gm0Abdzz4FloNBfCnyMiKOQxMyP4C293k"/>
    <s v="DKMS-BMST Foundation INDIA"/>
    <s v="Shreenath Bhat"/>
    <s v="user_JjaNBsxmUKBROYZvEahyXgec466W5jQa2pL0NUZ81Lb"/>
    <s v="Sreenivas Hatti"/>
    <s v="2022-06-15 07:01:32.640000+00:00"/>
    <s v="2022-07-06 13:27:38.212000+00:00"/>
    <m/>
    <s v="Bangalore"/>
    <m/>
    <m/>
    <m/>
    <n v="40"/>
    <m/>
    <m/>
    <m/>
    <m/>
    <m/>
    <m/>
    <m/>
    <m/>
    <m/>
    <m/>
    <m/>
    <s v="Others"/>
    <m/>
    <m/>
    <m/>
    <m/>
    <m/>
    <m/>
    <m/>
    <m/>
    <m/>
    <m/>
    <m/>
    <m/>
    <x v="3"/>
    <m/>
    <s v="user_2YgShwgjLNI4FjAqgE9PtKsdIaGh919JGcFG919fe5B"/>
    <s v="Satyam Tiwari"/>
    <m/>
    <m/>
    <s v="July"/>
    <s v="Cold Call"/>
    <m/>
    <m/>
    <s v="Vaccine inbound"/>
    <m/>
    <m/>
    <m/>
    <s v="2021-05-28 09:46:49.719000+00:00"/>
    <s v="2022-07-12 06:58:15.191000+00:00"/>
    <s v="GPA"/>
  </r>
  <r>
    <s v="Abhiroop Ganguly"/>
    <n v="70000"/>
    <s v="INR"/>
    <n v="0"/>
    <d v="2022-07-07T00:00:00"/>
    <s v="Sales"/>
    <s v="stat_1hn9nRJaLbI53NxPuSQgo90kRpbpKsFlwN4oEGNUTdO"/>
    <s v="Lost"/>
    <n v="0"/>
    <s v="OpportunityStatusType.Lost"/>
    <s v="cont_fFIRRFQswk4QaZ2s7FWAHHcrsmzuQ2stfokqnANa2WP"/>
    <s v="Srihari Srilatha"/>
    <m/>
    <s v="lead_PzMfWEA4lgpuNKqcdkCP8M8aT082NAS8FumPQA5zK1Z"/>
    <s v="RootQuotient"/>
    <s v="Harmanjit Singh"/>
    <s v="user_U27GK6WjhLhUhi1EDKXV57xMpn8n8DMIOjci1q3UReZ"/>
    <s v="Abhiroop Ganguly"/>
    <s v="2022-06-17 10:07:52.101000+00:00"/>
    <s v="2022-07-06 13:37:14.555000+00:00"/>
    <m/>
    <s v="Other"/>
    <m/>
    <m/>
    <m/>
    <n v="30"/>
    <m/>
    <m/>
    <m/>
    <m/>
    <m/>
    <m/>
    <m/>
    <m/>
    <m/>
    <m/>
    <m/>
    <s v="IT Services &amp; IT Consulting"/>
    <m/>
    <m/>
    <m/>
    <m/>
    <m/>
    <m/>
    <m/>
    <m/>
    <m/>
    <m/>
    <m/>
    <m/>
    <x v="5"/>
    <m/>
    <s v="user_lwF8ctKa5IyxqATpO2EOw2h0AEPiCMHOgewiH38Ei77"/>
    <s v="Harmanjit Singh"/>
    <m/>
    <m/>
    <s v="July"/>
    <s v="Cold Call"/>
    <m/>
    <m/>
    <s v="AM Ops - Jaswanth"/>
    <m/>
    <m/>
    <m/>
    <s v="2022-06-06 09:00:10.949000+00:00"/>
    <s v="2022-09-09 11:37:10.442000+00:00"/>
    <s v="GTL"/>
  </r>
  <r>
    <s v="Abhiroop Ganguly"/>
    <n v="300000"/>
    <s v="INR"/>
    <n v="0"/>
    <d v="2022-07-07T00:00:00"/>
    <s v="Sales"/>
    <s v="stat_1hn9nRJaLbI53NxPuSQgo90kRpbpKsFlwN4oEGNUTdO"/>
    <s v="Lost"/>
    <n v="0"/>
    <s v="OpportunityStatusType.Lost"/>
    <s v="cont_fFIRRFQswk4QaZ2s7FWAHHcrsmzuQ2stfokqnANa2WP"/>
    <s v="Srihari Srilatha"/>
    <s v="Lost to Agent/Banking channel - Director's reference"/>
    <s v="lead_PzMfWEA4lgpuNKqcdkCP8M8aT082NAS8FumPQA5zK1Z"/>
    <s v="RootQuotient"/>
    <s v="Harmanjit Singh"/>
    <s v="user_U27GK6WjhLhUhi1EDKXV57xMpn8n8DMIOjci1q3UReZ"/>
    <s v="Abhiroop Ganguly"/>
    <s v="2022-06-10 06:30:16.755000+00:00"/>
    <s v="2022-07-06 13:36:55.820000+00:00"/>
    <m/>
    <s v="Other"/>
    <m/>
    <m/>
    <m/>
    <n v="30"/>
    <m/>
    <m/>
    <m/>
    <m/>
    <m/>
    <m/>
    <m/>
    <m/>
    <m/>
    <m/>
    <m/>
    <s v="IT Services &amp; IT Consulting"/>
    <m/>
    <m/>
    <m/>
    <m/>
    <m/>
    <m/>
    <m/>
    <m/>
    <m/>
    <m/>
    <m/>
    <m/>
    <x v="5"/>
    <m/>
    <s v="user_lwF8ctKa5IyxqATpO2EOw2h0AEPiCMHOgewiH38Ei77"/>
    <s v="Harmanjit Singh"/>
    <m/>
    <m/>
    <s v="July"/>
    <s v="Cold Call"/>
    <m/>
    <m/>
    <s v="AM Ops - Jaswanth"/>
    <m/>
    <m/>
    <m/>
    <s v="2022-06-06 09:00:10.949000+00:00"/>
    <s v="2022-09-09 11:37:10.442000+00:00"/>
    <s v="GMC"/>
  </r>
  <r>
    <s v="Sreenivas Hatti"/>
    <n v="1000000"/>
    <s v="INR"/>
    <n v="0"/>
    <d v="2022-07-07T00:00:00"/>
    <s v="Sales"/>
    <s v="stat_1hn9nRJaLbI53NxPuSQgo90kRpbpKsFlwN4oEGNUTdO"/>
    <s v="Lost"/>
    <n v="0"/>
    <s v="OpportunityStatusType.Lost"/>
    <s v="cont_LWW54Z9rD2m1DjXrsp9Hsf4dutwIbLVpY2v6wBTcJXp"/>
    <s v="Deepa Nair"/>
    <s v="GMC - Renewal"/>
    <s v="lead_dG25RWdNx5gm0Abdzz4FloNBfCnyMiKOQxMyP4C293k"/>
    <s v="DKMS-BMST Foundation INDIA"/>
    <s v="Shreenath Bhat"/>
    <s v="user_JjaNBsxmUKBROYZvEahyXgec466W5jQa2pL0NUZ81Lb"/>
    <s v="Sreenivas Hatti"/>
    <s v="2022-06-15 07:00:43.965000+00:00"/>
    <s v="2022-07-06 13:27:26.711000+00:00"/>
    <m/>
    <s v="Bangalore"/>
    <m/>
    <m/>
    <m/>
    <n v="40"/>
    <m/>
    <m/>
    <m/>
    <m/>
    <m/>
    <m/>
    <m/>
    <m/>
    <m/>
    <m/>
    <m/>
    <s v="Others"/>
    <m/>
    <m/>
    <m/>
    <m/>
    <m/>
    <m/>
    <m/>
    <m/>
    <m/>
    <m/>
    <m/>
    <m/>
    <x v="3"/>
    <m/>
    <s v="user_2YgShwgjLNI4FjAqgE9PtKsdIaGh919JGcFG919fe5B"/>
    <s v="Satyam Tiwari"/>
    <m/>
    <m/>
    <s v="July"/>
    <s v="Cold Call"/>
    <m/>
    <m/>
    <s v="Vaccine inbound"/>
    <m/>
    <m/>
    <m/>
    <s v="2021-05-28 09:46:49.719000+00:00"/>
    <s v="2022-07-12 06:58:15.191000+00:00"/>
    <s v="GMC"/>
  </r>
  <r>
    <s v="Sreenivas Hatti"/>
    <n v="200000"/>
    <s v="INR"/>
    <n v="0"/>
    <s v="7/31/22"/>
    <s v="Sales"/>
    <s v="stat_kcR4fZg7TU7jjk1jAVua3qGLRS4J5uFayEjK5j02wtv"/>
    <s v="Unqualified"/>
    <n v="0"/>
    <s v="OpportunityStatusType.Lost"/>
    <s v="cont_df3Nfw5pyFZnyG4wKkywz7ooYuvB6ZA50JDGnF4ui7E"/>
    <s v="Pratiksha"/>
    <s v="1+5 policy parental policy"/>
    <s v="lead_S4MeQEySX0GKwzENwKjGBonhyFKVf58BunRocPNVemQ"/>
    <s v="Quick Ride"/>
    <s v="Daya Gowda"/>
    <s v="user_JjaNBsxmUKBROYZvEahyXgec466W5jQa2pL0NUZ81Lb"/>
    <s v="Sreenivas Hatti"/>
    <s v="2022-06-15 04:47:49.489000+00:00"/>
    <s v="2022-07-06 13:00:05.547000+00:00"/>
    <m/>
    <s v="Bangalore"/>
    <m/>
    <m/>
    <m/>
    <n v="150"/>
    <m/>
    <m/>
    <m/>
    <m/>
    <m/>
    <m/>
    <m/>
    <m/>
    <m/>
    <m/>
    <m/>
    <s v="Transportation &amp; Logistics"/>
    <m/>
    <m/>
    <m/>
    <m/>
    <m/>
    <m/>
    <m/>
    <m/>
    <m/>
    <m/>
    <m/>
    <m/>
    <x v="6"/>
    <m/>
    <s v="user_encRk5bIEFN6ZA11h4WH2AdZTiZpogLSlMIaj0E30SZ"/>
    <s v="Daya Gowda"/>
    <m/>
    <m/>
    <s v="July"/>
    <s v="Cold Call"/>
    <m/>
    <m/>
    <m/>
    <m/>
    <m/>
    <m/>
    <s v="2022-04-20 10:10:54.323000+00:00"/>
    <s v="2022-09-08 10:38:47.064000+00:00"/>
    <m/>
  </r>
  <r>
    <s v="Sreenivas Hatti"/>
    <n v="500000"/>
    <s v="INR"/>
    <n v="0"/>
    <s v="7/31/22"/>
    <s v="Sales"/>
    <s v="stat_kcR4fZg7TU7jjk1jAVua3qGLRS4J5uFayEjK5j02wtv"/>
    <s v="Unqualified"/>
    <n v="0"/>
    <s v="OpportunityStatusType.Lost"/>
    <s v="cont_dRCA18DvhNZtXqvKkQFkDcQmWmv2aSitm1pU0nG7MLu"/>
    <s v="KNM Rao"/>
    <s v="Self only policy"/>
    <s v="lead_S4MeQEySX0GKwzENwKjGBonhyFKVf58BunRocPNVemQ"/>
    <s v="Quick Ride"/>
    <s v="Daya Gowda"/>
    <s v="user_JjaNBsxmUKBROYZvEahyXgec466W5jQa2pL0NUZ81Lb"/>
    <s v="Sreenivas Hatti"/>
    <s v="2022-06-15 04:47:05.987000+00:00"/>
    <s v="2022-07-06 12:59:51.170000+00:00"/>
    <m/>
    <s v="Bangalore"/>
    <m/>
    <m/>
    <m/>
    <n v="150"/>
    <m/>
    <m/>
    <m/>
    <m/>
    <m/>
    <m/>
    <m/>
    <m/>
    <m/>
    <m/>
    <m/>
    <s v="Transportation &amp; Logistics"/>
    <m/>
    <m/>
    <m/>
    <m/>
    <m/>
    <m/>
    <m/>
    <m/>
    <m/>
    <m/>
    <m/>
    <m/>
    <x v="6"/>
    <m/>
    <s v="user_encRk5bIEFN6ZA11h4WH2AdZTiZpogLSlMIaj0E30SZ"/>
    <s v="Daya Gowda"/>
    <m/>
    <m/>
    <s v="July"/>
    <s v="Cold Call"/>
    <m/>
    <m/>
    <m/>
    <m/>
    <m/>
    <m/>
    <s v="2022-04-20 10:10:54.323000+00:00"/>
    <s v="2022-09-08 10:38:47.064000+00:00"/>
    <m/>
  </r>
  <r>
    <s v="Sreenivas Hatti"/>
    <n v="50000"/>
    <s v="INR"/>
    <n v="0"/>
    <d v="2022-04-07T00:00:00"/>
    <s v="Sales"/>
    <s v="stat_kcR4fZg7TU7jjk1jAVua3qGLRS4J5uFayEjK5j02wtv"/>
    <s v="Unqualified"/>
    <n v="0"/>
    <s v="OpportunityStatusType.Lost"/>
    <s v="cont_yaJGuBa1IEMjY8K6BikrNUP4BwJknQa2jbGCihBMjy8"/>
    <s v="Pravin Nawalgaria"/>
    <s v="GPA"/>
    <s v="lead_APPudKyMwBZ3WWMehnQEEYaqFqgisXMqNY9TeMtEAH2"/>
    <s v="Ivax Paper Chemicals"/>
    <s v="Daya Gowda"/>
    <s v="user_JjaNBsxmUKBROYZvEahyXgec466W5jQa2pL0NUZ81Lb"/>
    <s v="Sreenivas Hatti"/>
    <s v="2022-04-27 07:08:02.107000+00:00"/>
    <s v="2022-07-06 12:17:15.654000+00:00"/>
    <m/>
    <s v="Hyderabad"/>
    <m/>
    <m/>
    <m/>
    <n v="350"/>
    <m/>
    <m/>
    <m/>
    <m/>
    <m/>
    <m/>
    <m/>
    <m/>
    <m/>
    <m/>
    <m/>
    <s v="Chemical"/>
    <s v="The Orientals Ins"/>
    <m/>
    <m/>
    <m/>
    <m/>
    <m/>
    <m/>
    <m/>
    <m/>
    <m/>
    <m/>
    <m/>
    <x v="1"/>
    <m/>
    <s v="user_encRk5bIEFN6ZA11h4WH2AdZTiZpogLSlMIaj0E30SZ"/>
    <s v="Daya Gowda"/>
    <m/>
    <m/>
    <s v="July"/>
    <s v="Cold Call"/>
    <m/>
    <m/>
    <m/>
    <m/>
    <m/>
    <m/>
    <s v="2022-04-25 19:08:39.984000+00:00"/>
    <s v="2022-07-26 07:20:07.304000+00:00"/>
    <m/>
  </r>
  <r>
    <s v="Sreenivas Hatti"/>
    <n v="500000"/>
    <s v="INR"/>
    <n v="0"/>
    <d v="2022-04-07T00:00:00"/>
    <s v="Sales"/>
    <s v="stat_kcR4fZg7TU7jjk1jAVua3qGLRS4J5uFayEjK5j02wtv"/>
    <s v="Unqualified"/>
    <n v="0"/>
    <s v="OpportunityStatusType.Lost"/>
    <s v="cont_yaJGuBa1IEMjY8K6BikrNUP4BwJknQa2jbGCihBMjy8"/>
    <s v="Pravin Nawalgaria"/>
    <s v="Motor Fleet Policy"/>
    <s v="lead_APPudKyMwBZ3WWMehnQEEYaqFqgisXMqNY9TeMtEAH2"/>
    <s v="Ivax Paper Chemicals"/>
    <s v="Daya Gowda"/>
    <s v="user_JjaNBsxmUKBROYZvEahyXgec466W5jQa2pL0NUZ81Lb"/>
    <s v="Sreenivas Hatti"/>
    <s v="2022-04-27 07:08:42.140000+00:00"/>
    <s v="2022-07-06 12:17:08.577000+00:00"/>
    <m/>
    <s v="Hyderabad"/>
    <m/>
    <m/>
    <m/>
    <n v="350"/>
    <m/>
    <m/>
    <m/>
    <m/>
    <m/>
    <m/>
    <m/>
    <m/>
    <m/>
    <m/>
    <m/>
    <s v="Chemical"/>
    <s v="The Orientals Ins"/>
    <m/>
    <m/>
    <m/>
    <m/>
    <m/>
    <m/>
    <m/>
    <m/>
    <m/>
    <m/>
    <m/>
    <x v="1"/>
    <m/>
    <s v="user_encRk5bIEFN6ZA11h4WH2AdZTiZpogLSlMIaj0E30SZ"/>
    <s v="Daya Gowda"/>
    <m/>
    <m/>
    <s v="July"/>
    <s v="Cold Call"/>
    <m/>
    <m/>
    <m/>
    <m/>
    <m/>
    <m/>
    <s v="2022-04-25 19:08:39.984000+00:00"/>
    <s v="2022-07-26 07:20:07.304000+00:00"/>
    <m/>
  </r>
  <r>
    <s v="Sreenivas Hatti"/>
    <n v="1000000"/>
    <s v="INR"/>
    <n v="0"/>
    <s v="7/27/22"/>
    <s v="Sales"/>
    <s v="stat_kcR4fZg7TU7jjk1jAVua3qGLRS4J5uFayEjK5j02wtv"/>
    <s v="Unqualified"/>
    <n v="0"/>
    <s v="OpportunityStatusType.Lost"/>
    <s v="cont_yaJGuBa1IEMjY8K6BikrNUP4BwJknQa2jbGCihBMjy8"/>
    <s v="Pravin Nawalgaria"/>
    <s v="GMC"/>
    <s v="lead_APPudKyMwBZ3WWMehnQEEYaqFqgisXMqNY9TeMtEAH2"/>
    <s v="Ivax Paper Chemicals"/>
    <s v="Daya Gowda"/>
    <s v="user_JjaNBsxmUKBROYZvEahyXgec466W5jQa2pL0NUZ81Lb"/>
    <s v="Sreenivas Hatti"/>
    <s v="2022-04-27 06:53:22.116000+00:00"/>
    <s v="2022-07-06 12:17:10.844000+00:00"/>
    <m/>
    <s v="Hyderabad"/>
    <m/>
    <m/>
    <m/>
    <n v="350"/>
    <m/>
    <m/>
    <m/>
    <m/>
    <m/>
    <m/>
    <m/>
    <m/>
    <m/>
    <m/>
    <m/>
    <s v="Chemical"/>
    <s v="The Orientals Ins"/>
    <m/>
    <m/>
    <m/>
    <m/>
    <m/>
    <m/>
    <m/>
    <m/>
    <m/>
    <m/>
    <m/>
    <x v="1"/>
    <m/>
    <s v="user_encRk5bIEFN6ZA11h4WH2AdZTiZpogLSlMIaj0E30SZ"/>
    <s v="Daya Gowda"/>
    <m/>
    <m/>
    <s v="July"/>
    <s v="Cold Call"/>
    <m/>
    <m/>
    <m/>
    <m/>
    <m/>
    <m/>
    <s v="2022-04-25 19:08:39.984000+00:00"/>
    <s v="2022-07-26 07:20:07.304000+00:00"/>
    <m/>
  </r>
  <r>
    <s v="Mayur Gadiyar"/>
    <n v="800000"/>
    <s v="INR"/>
    <n v="0"/>
    <d v="2022-05-07T00:00:00"/>
    <s v="Sales"/>
    <s v="stat_kcR4fZg7TU7jjk1jAVua3qGLRS4J5uFayEjK5j02wtv"/>
    <s v="Unqualified"/>
    <n v="0"/>
    <s v="OpportunityStatusType.Lost"/>
    <s v="cont_coP8lrFo5e8h3LTRe9d5EJLFPNBRGwg6qC06iMRJcWd"/>
    <s v="Dipti Thote"/>
    <s v="GMC - Fresh"/>
    <s v="lead_1gpmWQ1sTSIMTD0eEwtKacjf9CeuV0Tt2Ch7cxx1jar"/>
    <s v="Uniken (Fresh)"/>
    <s v="Mayur Gadiyar"/>
    <s v="user_bdUPAGjcS7p6513So3N4g3aWNS5HuBuVJi7bvCPAsLt"/>
    <s v="Mayur Gadiyar"/>
    <s v="2022-04-22 07:09:31.389000+00:00"/>
    <s v="2022-07-06 07:13:16.037000+00:00"/>
    <m/>
    <s v="Pune"/>
    <m/>
    <s v="2020-08-20 09:04:45+00:00"/>
    <m/>
    <n v="135"/>
    <m/>
    <m/>
    <m/>
    <m/>
    <m/>
    <m/>
    <m/>
    <m/>
    <m/>
    <m/>
    <m/>
    <m/>
    <m/>
    <m/>
    <m/>
    <m/>
    <m/>
    <m/>
    <m/>
    <m/>
    <m/>
    <m/>
    <m/>
    <m/>
    <x v="3"/>
    <m/>
    <s v="user_bdUPAGjcS7p6513So3N4g3aWNS5HuBuVJi7bvCPAsLt"/>
    <s v="Mayur Gadiyar"/>
    <m/>
    <m/>
    <s v="June"/>
    <s v="Gated Content"/>
    <m/>
    <m/>
    <m/>
    <m/>
    <m/>
    <m/>
    <s v="2020-12-06 09:46:55.702000+00:00"/>
    <s v="2022-07-10 07:11:26.209000+00:00"/>
    <s v="GMC"/>
  </r>
  <r>
    <s v="Aditya Binani"/>
    <n v="1000000"/>
    <s v="INR"/>
    <n v="0"/>
    <s v="7/14/22"/>
    <s v="Sales"/>
    <s v="stat_1hn9nRJaLbI53NxPuSQgo90kRpbpKsFlwN4oEGNUTdO"/>
    <s v="Lost"/>
    <n v="0"/>
    <s v="OpportunityStatusType.Lost"/>
    <m/>
    <m/>
    <s v="GMC"/>
    <s v="lead_KDeF5fwPZJ3GZKpHhS3TVl6Fsk5CqVBNlg8Dmmal1Ly"/>
    <s v="ZTE Telecom India Private Limited"/>
    <s v="Aditya Binani"/>
    <s v="user_g5Yw4Z4XnIbmcGhJO80vdtFdd5ElcDlgYO3q8l82ODn"/>
    <s v="Aditya Binani"/>
    <s v="2022-06-13 09:58:34.684000+00:00"/>
    <s v="2022-07-06 08:54:29.519000+00:00"/>
    <m/>
    <s v="Gurgaon"/>
    <m/>
    <m/>
    <m/>
    <n v="2588"/>
    <m/>
    <m/>
    <m/>
    <m/>
    <m/>
    <m/>
    <m/>
    <m/>
    <m/>
    <m/>
    <m/>
    <s v="Telecommunications"/>
    <m/>
    <m/>
    <m/>
    <m/>
    <m/>
    <m/>
    <m/>
    <m/>
    <m/>
    <m/>
    <m/>
    <m/>
    <x v="9"/>
    <m/>
    <s v="user_g5Yw4Z4XnIbmcGhJO80vdtFdd5ElcDlgYO3q8l82ODn"/>
    <s v="Aditya Binani"/>
    <m/>
    <m/>
    <s v="July; June"/>
    <m/>
    <m/>
    <m/>
    <s v="Lead Magnet Lead"/>
    <m/>
    <m/>
    <m/>
    <s v="2021-08-29 20:00:29.155000+00:00"/>
    <s v="2022-09-23 10:08:59.562000+00:00"/>
    <m/>
  </r>
  <r>
    <s v="siddharth tongay"/>
    <n v="3500000"/>
    <s v="INR"/>
    <n v="0"/>
    <d v="2022-06-07T00:00:00"/>
    <s v="Sales"/>
    <s v="stat_1hn9nRJaLbI53NxPuSQgo90kRpbpKsFlwN4oEGNUTdO"/>
    <s v="Lost"/>
    <n v="0"/>
    <s v="OpportunityStatusType.Lost"/>
    <s v="cont_fJ9sg0a7Fmi9ZCn28TECFlwqeUXQRq3Jg7rwwCL4ROR"/>
    <s v="Jose Jacob"/>
    <s v="L1 is 38 lakh from ifco and bajaj from insurance manager we are at 44 lakh"/>
    <s v="lead_kd82f4aR8ie9Cg8VeSCluhBLuib6yD2PJQjrmnEKN2w"/>
    <s v="Antony Waste Handling Cell Ltd"/>
    <s v="Arsalan Khan"/>
    <s v="user_hNAUXSINlo7GUxmDXzerfGAZIUUHKfva47TB2ckZABz"/>
    <s v="siddharth tongay"/>
    <s v="2022-03-04 07:54:29.333000+00:00"/>
    <s v="2022-07-06 07:41:57.441000+00:00"/>
    <m/>
    <s v="Mumbai"/>
    <m/>
    <m/>
    <m/>
    <n v="800"/>
    <m/>
    <m/>
    <m/>
    <m/>
    <m/>
    <m/>
    <m/>
    <m/>
    <m/>
    <m/>
    <m/>
    <s v="Manufacturing"/>
    <s v="Universal Samporna"/>
    <m/>
    <m/>
    <m/>
    <m/>
    <m/>
    <m/>
    <m/>
    <m/>
    <m/>
    <m/>
    <m/>
    <x v="3"/>
    <m/>
    <s v="user_g5Yw4Z4XnIbmcGhJO80vdtFdd5ElcDlgYO3q8l82ODn"/>
    <s v="Aditya Binani"/>
    <m/>
    <m/>
    <s v="June"/>
    <s v="Cold Call"/>
    <m/>
    <n v="700000"/>
    <m/>
    <m/>
    <m/>
    <m/>
    <s v="2021-08-18 08:30:54.749000+00:00"/>
    <s v="2022-10-13 07:41:44.236000+00:00"/>
    <s v="GMC"/>
  </r>
  <r>
    <s v="Aditya Binani"/>
    <n v="240000"/>
    <s v="INR"/>
    <n v="0"/>
    <d v="2022-04-07T00:00:00"/>
    <s v="Sales"/>
    <s v="stat_1hn9nRJaLbI53NxPuSQgo90kRpbpKsFlwN4oEGNUTdO"/>
    <s v="Lost"/>
    <n v="0"/>
    <s v="OpportunityStatusType.Lost"/>
    <m/>
    <m/>
    <s v="GMC"/>
    <s v="lead_YfKXN4OCme46lwgQYBN4e6FA1TDgKfs3XiznY2yTKLk"/>
    <s v="Codebase"/>
    <s v="Aditya Binani"/>
    <s v="user_g5Yw4Z4XnIbmcGhJO80vdtFdd5ElcDlgYO3q8l82ODn"/>
    <s v="Aditya Binani"/>
    <s v="2022-05-09 08:43:17.449000+00:00"/>
    <s v="2022-07-05 10:25:38.465000+00:00"/>
    <m/>
    <s v="Pune"/>
    <m/>
    <m/>
    <m/>
    <n v="36"/>
    <m/>
    <m/>
    <m/>
    <m/>
    <m/>
    <m/>
    <m/>
    <m/>
    <m/>
    <m/>
    <m/>
    <s v="Others"/>
    <m/>
    <m/>
    <m/>
    <m/>
    <m/>
    <m/>
    <m/>
    <m/>
    <m/>
    <m/>
    <m/>
    <m/>
    <x v="5"/>
    <m/>
    <s v="user_g5Yw4Z4XnIbmcGhJO80vdtFdd5ElcDlgYO3q8l82ODn"/>
    <s v="Aditya Binani"/>
    <m/>
    <m/>
    <s v="July"/>
    <s v="Cold Call"/>
    <m/>
    <m/>
    <m/>
    <m/>
    <m/>
    <m/>
    <s v="2022-05-09 07:26:45.852000+00:00"/>
    <s v="2022-09-30 06:28:53.894000+00:00"/>
    <m/>
  </r>
  <r>
    <s v="Mayur Gadiyar"/>
    <n v="34000"/>
    <s v="INR"/>
    <n v="0"/>
    <d v="2022-08-07T00:00:00"/>
    <s v="Sales"/>
    <s v="stat_1hn9nRJaLbI53NxPuSQgo90kRpbpKsFlwN4oEGNUTdO"/>
    <s v="Lost"/>
    <n v="0"/>
    <s v="OpportunityStatusType.Lost"/>
    <m/>
    <m/>
    <s v="Office Asset"/>
    <s v="lead_j3ijfzhVxRkRM1sw9wtk48GSiRKbOMDtNBzw3Ilpq1G"/>
    <s v="Vritti Solutions"/>
    <s v="Mayur Gadiyar"/>
    <s v="user_bdUPAGjcS7p6513So3N4g3aWNS5HuBuVJi7bvCPAsLt"/>
    <s v="Mayur Gadiyar"/>
    <s v="2022-06-10 11:17:50.035000+00:00"/>
    <s v="2022-07-05 12:48:39.996000+00:00"/>
    <m/>
    <s v="Pune"/>
    <m/>
    <m/>
    <m/>
    <n v="231"/>
    <m/>
    <m/>
    <m/>
    <m/>
    <m/>
    <m/>
    <m/>
    <m/>
    <m/>
    <m/>
    <m/>
    <s v="IT Services &amp; IT Consulting"/>
    <m/>
    <m/>
    <m/>
    <m/>
    <m/>
    <m/>
    <m/>
    <m/>
    <m/>
    <m/>
    <m/>
    <m/>
    <x v="11"/>
    <m/>
    <s v="user_bdUPAGjcS7p6513So3N4g3aWNS5HuBuVJi7bvCPAsLt"/>
    <s v="Mayur Gadiyar"/>
    <s v="Shriram Kulkarni"/>
    <m/>
    <s v="May"/>
    <s v="Cold Call"/>
    <s v="Lusha"/>
    <m/>
    <m/>
    <m/>
    <m/>
    <m/>
    <s v="2022-01-10 13:09:17.828000+00:00"/>
    <s v="2022-10-13 04:21:39.310000+00:00"/>
    <s v="NON EB"/>
  </r>
  <r>
    <s v="Tejas Kulkarni"/>
    <n v="950000"/>
    <s v="INR"/>
    <n v="0"/>
    <s v="7/23/22"/>
    <s v="Sales"/>
    <s v="stat_kcR4fZg7TU7jjk1jAVua3qGLRS4J5uFayEjK5j02wtv"/>
    <s v="Unqualified"/>
    <n v="0"/>
    <s v="OpportunityStatusType.Lost"/>
    <m/>
    <m/>
    <s v="HR not ready to share the data"/>
    <s v="lead_SKy5r1h6CSf7Qy6mIz0K8B1sKqpR9sELeoyR9qchWk5"/>
    <s v="Knest Manufacturers LLP (Renewal)"/>
    <s v="Namrata Aurora"/>
    <s v="user_kbtBHYtBjVDNyI72HTF6C1SCvC7yVBiA6OrBOy3t96U"/>
    <s v="Tejas Kulkarni"/>
    <s v="2022-04-18 10:04:53.449000+00:00"/>
    <s v="2022-07-06 06:04:50.888000+00:00"/>
    <m/>
    <s v="Pune"/>
    <m/>
    <m/>
    <m/>
    <n v="200"/>
    <m/>
    <m/>
    <m/>
    <m/>
    <m/>
    <m/>
    <m/>
    <m/>
    <m/>
    <m/>
    <m/>
    <s v="Manufacturing"/>
    <m/>
    <m/>
    <m/>
    <m/>
    <m/>
    <m/>
    <m/>
    <m/>
    <m/>
    <m/>
    <m/>
    <m/>
    <x v="4"/>
    <m/>
    <s v="user_IpBH4s1Av5OVFfQQ3nW0qPDDjwLT9uRfx1sVhml8UQA"/>
    <s v="Namrata Aurora"/>
    <m/>
    <m/>
    <s v="July"/>
    <s v="Cold Call"/>
    <s v="Lusha"/>
    <m/>
    <m/>
    <m/>
    <m/>
    <m/>
    <s v="2021-04-28 07:36:39.890000+00:00"/>
    <s v="2022-09-12 10:06:03.134000+00:00"/>
    <s v="GMC"/>
  </r>
  <r>
    <s v="Aditya Binani"/>
    <n v="17000"/>
    <s v="INR"/>
    <n v="0"/>
    <d v="2022-04-07T00:00:00"/>
    <s v="Sales"/>
    <s v="stat_1hn9nRJaLbI53NxPuSQgo90kRpbpKsFlwN4oEGNUTdO"/>
    <s v="Lost"/>
    <n v="0"/>
    <s v="OpportunityStatusType.Lost"/>
    <m/>
    <m/>
    <s v="GPA"/>
    <s v="lead_YfKXN4OCme46lwgQYBN4e6FA1TDgKfs3XiznY2yTKLk"/>
    <s v="Codebase"/>
    <s v="Aditya Binani"/>
    <s v="user_g5Yw4Z4XnIbmcGhJO80vdtFdd5ElcDlgYO3q8l82ODn"/>
    <s v="Aditya Binani"/>
    <s v="2022-06-10 10:51:35.156000+00:00"/>
    <s v="2022-07-05 10:25:27.931000+00:00"/>
    <m/>
    <s v="Pune"/>
    <m/>
    <m/>
    <m/>
    <n v="36"/>
    <m/>
    <m/>
    <m/>
    <m/>
    <m/>
    <m/>
    <m/>
    <m/>
    <m/>
    <m/>
    <m/>
    <s v="Others"/>
    <m/>
    <m/>
    <m/>
    <m/>
    <m/>
    <m/>
    <m/>
    <m/>
    <m/>
    <m/>
    <m/>
    <m/>
    <x v="5"/>
    <m/>
    <s v="user_g5Yw4Z4XnIbmcGhJO80vdtFdd5ElcDlgYO3q8l82ODn"/>
    <s v="Aditya Binani"/>
    <m/>
    <m/>
    <s v="July"/>
    <s v="Cold Call"/>
    <m/>
    <m/>
    <m/>
    <m/>
    <m/>
    <m/>
    <s v="2022-05-09 07:26:45.852000+00:00"/>
    <s v="2022-09-30 06:28:53.894000+00:00"/>
    <m/>
  </r>
  <r>
    <s v="Sreenivas Hatti"/>
    <n v="55000"/>
    <s v="INR"/>
    <n v="0"/>
    <d v="2022-12-07T00:00:00"/>
    <s v="Sales"/>
    <s v="stat_1hn9nRJaLbI53NxPuSQgo90kRpbpKsFlwN4oEGNUTdO"/>
    <s v="Lost"/>
    <n v="0"/>
    <s v="OpportunityStatusType.Lost"/>
    <s v="cont_1i1j7x8MItjVh5ns9KHjPntM0fj9TIREtH4m49combE"/>
    <s v="Shilpa M"/>
    <s v="GPA Quotes"/>
    <s v="lead_KmEuScZDDscfLuFYhxnuD623xEPawbnVc9nZoVNG9hU"/>
    <s v="STI Infotech Pvt Ltd"/>
    <s v="Sreenivas Hatti"/>
    <s v="user_JjaNBsxmUKBROYZvEahyXgec466W5jQa2pL0NUZ81Lb"/>
    <s v="Sreenivas Hatti"/>
    <s v="2022-06-20 16:23:17.306000+00:00"/>
    <s v="2022-07-05 08:03:03.543000+00:00"/>
    <m/>
    <s v="Bangalore"/>
    <m/>
    <m/>
    <m/>
    <n v="136"/>
    <m/>
    <m/>
    <m/>
    <m/>
    <m/>
    <m/>
    <m/>
    <m/>
    <m/>
    <m/>
    <m/>
    <s v="IT Services &amp; IT Consulting"/>
    <m/>
    <m/>
    <m/>
    <m/>
    <m/>
    <m/>
    <m/>
    <m/>
    <m/>
    <m/>
    <m/>
    <m/>
    <x v="7"/>
    <m/>
    <s v="user_encRk5bIEFN6ZA11h4WH2AdZTiZpogLSlMIaj0E30SZ"/>
    <s v="Daya Gowda"/>
    <m/>
    <m/>
    <s v="July"/>
    <s v="Cold Call"/>
    <m/>
    <m/>
    <s v="Ref - Sreenivas"/>
    <m/>
    <m/>
    <m/>
    <s v="2022-03-22 08:36:14.134000+00:00"/>
    <s v="2022-07-15 13:02:28.720000+00:00"/>
    <m/>
  </r>
  <r>
    <s v="Sreenivas Hatti"/>
    <n v="900000"/>
    <s v="INR"/>
    <n v="0"/>
    <d v="2022-04-07T00:00:00"/>
    <s v="Sales"/>
    <s v="stat_1hn9nRJaLbI53NxPuSQgo90kRpbpKsFlwN4oEGNUTdO"/>
    <s v="Lost"/>
    <n v="0"/>
    <s v="OpportunityStatusType.Lost"/>
    <s v="cont_1i1j7x8MItjVh5ns9KHjPntM0fj9TIREtH4m49combE"/>
    <s v="Shilpa M"/>
    <s v="Got to give the best quotes for both GMC &amp; GPA"/>
    <s v="lead_KmEuScZDDscfLuFYhxnuD623xEPawbnVc9nZoVNG9hU"/>
    <s v="STI Infotech Pvt Ltd"/>
    <s v="Sreenivas Hatti"/>
    <s v="user_JjaNBsxmUKBROYZvEahyXgec466W5jQa2pL0NUZ81Lb"/>
    <s v="Sreenivas Hatti"/>
    <s v="2022-03-22 08:38:50.576000+00:00"/>
    <s v="2022-07-05 08:03:00.224000+00:00"/>
    <m/>
    <s v="Bangalore"/>
    <m/>
    <m/>
    <m/>
    <n v="136"/>
    <m/>
    <m/>
    <m/>
    <m/>
    <m/>
    <m/>
    <m/>
    <m/>
    <m/>
    <m/>
    <m/>
    <s v="IT Services &amp; IT Consulting"/>
    <m/>
    <m/>
    <m/>
    <m/>
    <m/>
    <m/>
    <m/>
    <m/>
    <m/>
    <m/>
    <m/>
    <m/>
    <x v="7"/>
    <m/>
    <s v="user_encRk5bIEFN6ZA11h4WH2AdZTiZpogLSlMIaj0E30SZ"/>
    <s v="Daya Gowda"/>
    <m/>
    <m/>
    <s v="July"/>
    <s v="Cold Call"/>
    <m/>
    <m/>
    <s v="Ref - Sreenivas"/>
    <m/>
    <m/>
    <m/>
    <s v="2022-03-22 08:36:14.134000+00:00"/>
    <s v="2022-07-15 13:02:28.720000+00:00"/>
    <s v="GMC"/>
  </r>
  <r>
    <s v="Prasoon Mishra"/>
    <n v="550000"/>
    <s v="INR"/>
    <n v="0"/>
    <s v="7/25/22"/>
    <s v="Sales"/>
    <s v="stat_kcR4fZg7TU7jjk1jAVua3qGLRS4J5uFayEjK5j02wtv"/>
    <s v="Unqualified"/>
    <n v="0"/>
    <s v="OpportunityStatusType.Lost"/>
    <m/>
    <m/>
    <s v="GMC-renewal"/>
    <s v="lead_EbGfB8qysByV5nHm9cmYQuUW2O3MIhfMdpq1JznDN2k"/>
    <s v="Mainstreet Healthcare Management Pvt Ltd"/>
    <s v="Bharti Bankey"/>
    <s v="user_RYbBTp8BVWNa7ppiOz6QVJMGK0exHsFmc5uCLn34ODZ"/>
    <s v="Prasoon Mishra"/>
    <s v="2022-06-01 04:47:08.298000+00:00"/>
    <s v="2022-07-05 02:20:26.606000+00:00"/>
    <m/>
    <s v="Delhi"/>
    <m/>
    <s v="2022-05-27 23:05:08+00:00"/>
    <m/>
    <n v="68"/>
    <m/>
    <m/>
    <m/>
    <m/>
    <m/>
    <m/>
    <m/>
    <s v="ORGANIC_SEARCH"/>
    <m/>
    <m/>
    <m/>
    <s v="Health, Wellness &amp; Fitness"/>
    <m/>
    <m/>
    <m/>
    <m/>
    <m/>
    <m/>
    <m/>
    <m/>
    <m/>
    <m/>
    <m/>
    <m/>
    <x v="3"/>
    <m/>
    <s v="user_aM3WaaSUQQmaNnsm9l2FQRVWUEr8RN2ZdXzsuQUalQ3"/>
    <s v="Bharti Bankey"/>
    <m/>
    <m/>
    <s v="June"/>
    <s v="Inbound"/>
    <s v="Inbound via website"/>
    <m/>
    <s v="Employee Count 100"/>
    <m/>
    <m/>
    <m/>
    <s v="2022-05-27 23:07:59.583000+00:00"/>
    <s v="2022-07-10 06:55:19.426000+00:00"/>
    <m/>
  </r>
  <r>
    <s v="Kashif Ahmad"/>
    <n v="50000"/>
    <s v="INR"/>
    <n v="0"/>
    <d v="2022-01-07T00:00:00"/>
    <s v="Sales"/>
    <s v="stat_kcR4fZg7TU7jjk1jAVua3qGLRS4J5uFayEjK5j02wtv"/>
    <s v="Unqualified"/>
    <n v="0"/>
    <s v="OpportunityStatusType.Lost"/>
    <m/>
    <m/>
    <s v="GMC (Fresh)"/>
    <s v="lead_l4Edb0y9al3TaZyfi4TQkKRg8XcYfOspXQdocnBVUz0"/>
    <s v="AnD HR Solutions LLP (Fresh)"/>
    <s v="Bhairavi Jog"/>
    <s v="user_LKRhV6rhcBe0uL8u70UUGeDjbMupuho4TaiAOCbT7HT"/>
    <s v="Kashif Ahmad"/>
    <s v="2022-05-05 12:04:55.060000+00:00"/>
    <s v="2022-07-04 11:36:57.139000+00:00"/>
    <m/>
    <s v="Pune"/>
    <m/>
    <m/>
    <m/>
    <n v="11"/>
    <m/>
    <m/>
    <m/>
    <m/>
    <m/>
    <m/>
    <m/>
    <m/>
    <m/>
    <m/>
    <m/>
    <s v="HR / Staffing / Recruitment"/>
    <m/>
    <m/>
    <m/>
    <m/>
    <m/>
    <m/>
    <m/>
    <m/>
    <m/>
    <m/>
    <m/>
    <m/>
    <x v="3"/>
    <m/>
    <s v="user_228eUmsdKIb9OItgmiDq1zD4aPZ1eqiapbaLAGeBf8g"/>
    <s v="Bhairavi Jog"/>
    <m/>
    <m/>
    <m/>
    <s v="Cold Call"/>
    <s v="Lusha"/>
    <m/>
    <m/>
    <m/>
    <m/>
    <m/>
    <s v="2022-02-24 04:01:57.913000+00:00"/>
    <s v="2022-07-10 07:10:15.418000+00:00"/>
    <s v="GMC"/>
  </r>
  <r>
    <s v="Kashif Ahmad"/>
    <n v="5000"/>
    <s v="INR"/>
    <n v="0"/>
    <d v="2022-01-07T00:00:00"/>
    <s v="Sales"/>
    <s v="stat_kcR4fZg7TU7jjk1jAVua3qGLRS4J5uFayEjK5j02wtv"/>
    <s v="Unqualified"/>
    <n v="0"/>
    <s v="OpportunityStatusType.Lost"/>
    <m/>
    <m/>
    <s v="GPA (Fresh)"/>
    <s v="lead_l4Edb0y9al3TaZyfi4TQkKRg8XcYfOspXQdocnBVUz0"/>
    <s v="AnD HR Solutions LLP (Fresh)"/>
    <s v="Bhairavi Jog"/>
    <s v="user_LKRhV6rhcBe0uL8u70UUGeDjbMupuho4TaiAOCbT7HT"/>
    <s v="Kashif Ahmad"/>
    <s v="2022-05-05 12:05:47.058000+00:00"/>
    <s v="2022-07-04 11:37:15.562000+00:00"/>
    <m/>
    <s v="Pune"/>
    <m/>
    <m/>
    <m/>
    <n v="11"/>
    <m/>
    <m/>
    <m/>
    <m/>
    <m/>
    <m/>
    <m/>
    <m/>
    <m/>
    <m/>
    <m/>
    <s v="HR / Staffing / Recruitment"/>
    <m/>
    <m/>
    <m/>
    <m/>
    <m/>
    <m/>
    <m/>
    <m/>
    <m/>
    <m/>
    <m/>
    <m/>
    <x v="3"/>
    <m/>
    <s v="user_228eUmsdKIb9OItgmiDq1zD4aPZ1eqiapbaLAGeBf8g"/>
    <s v="Bhairavi Jog"/>
    <m/>
    <m/>
    <m/>
    <s v="Cold Call"/>
    <s v="Lusha"/>
    <m/>
    <m/>
    <m/>
    <m/>
    <m/>
    <s v="2022-02-24 04:01:57.913000+00:00"/>
    <s v="2022-07-10 07:10:15.418000+00:00"/>
    <s v="GPA"/>
  </r>
  <r>
    <s v="Sameer Iftekhari"/>
    <n v="15000000"/>
    <s v="INR"/>
    <n v="0"/>
    <d v="2022-01-07T00:00:00"/>
    <s v="Sales"/>
    <s v="stat_kcR4fZg7TU7jjk1jAVua3qGLRS4J5uFayEjK5j02wtv"/>
    <s v="Unqualified"/>
    <n v="0"/>
    <s v="OpportunityStatusType.Lost"/>
    <s v="cont_HwLLHWZGfBOUlT1dRIP8XW524MxNQOxbXo70jBs2uPA"/>
    <s v="Ashish Singh"/>
    <s v="contractual fresh GMC"/>
    <s v="lead_VGm4rxedOIDu0JJX36bJ7GNuYch2vdC5AZE6oh68DUN"/>
    <s v="JCB INDIA LTD. (STAFF POLICY)"/>
    <s v="Gauri Jori"/>
    <s v="user_sREdxbAJihL2Zbgic7tyQ6Rc4Mny7HnD1RNGhA9DDYh"/>
    <s v="Prajakta Sahastrabudhe"/>
    <s v="2022-06-02 05:47:00.083000+00:00"/>
    <s v="2022-07-04 09:05:59.316000+00:00"/>
    <m/>
    <s v="Delhi"/>
    <m/>
    <s v="2020-08-14 08:05:06+00:00"/>
    <m/>
    <n v="3420"/>
    <m/>
    <m/>
    <m/>
    <m/>
    <m/>
    <m/>
    <m/>
    <s v="PAID_SOCIAL"/>
    <m/>
    <m/>
    <m/>
    <s v="Manufacturing"/>
    <m/>
    <m/>
    <m/>
    <m/>
    <m/>
    <m/>
    <m/>
    <m/>
    <m/>
    <m/>
    <m/>
    <m/>
    <x v="14"/>
    <m/>
    <s v="user_5YHA1ZU4iP896lD1YJehdJcMx7ZEgWCpulT4T2c3pJ3"/>
    <s v="Gauri Jori"/>
    <m/>
    <m/>
    <s v="June"/>
    <s v="Cold Call; Gated Content"/>
    <s v="Naukri.com"/>
    <m/>
    <s v="Employee Engagement Handbook"/>
    <m/>
    <m/>
    <m/>
    <s v="2020-12-06 09:13:10.157000+00:00"/>
    <s v="2022-09-09 10:26:37.149000+00:00"/>
    <m/>
  </r>
  <r>
    <s v="Kashif Ahmad"/>
    <n v="500000"/>
    <s v="INR"/>
    <n v="0"/>
    <d v="2022-06-07T00:00:00"/>
    <s v="Sales"/>
    <s v="stat_kcR4fZg7TU7jjk1jAVua3qGLRS4J5uFayEjK5j02wtv"/>
    <s v="Unqualified"/>
    <n v="0"/>
    <s v="OpportunityStatusType.Lost"/>
    <m/>
    <m/>
    <s v="gmc-renewal"/>
    <s v="lead_KgEkeHJHLuAYV4YX8AwFeLp04zuTRStzcSS29jtvNPl"/>
    <s v="Prognosis Labs"/>
    <s v="Bharti Bankey"/>
    <s v="user_LKRhV6rhcBe0uL8u70UUGeDjbMupuho4TaiAOCbT7HT"/>
    <s v="Kashif Ahmad"/>
    <s v="2022-06-27 08:01:34.540000+00:00"/>
    <s v="2022-07-04 11:18:40.458000+00:00"/>
    <m/>
    <s v="Delhi"/>
    <m/>
    <s v="2022-06-25 05:48:40+00:00"/>
    <m/>
    <n v="91"/>
    <m/>
    <m/>
    <m/>
    <m/>
    <m/>
    <m/>
    <m/>
    <s v="ORGANIC_SEARCH"/>
    <m/>
    <m/>
    <m/>
    <s v="Health, Wellness &amp; Fitness"/>
    <m/>
    <m/>
    <m/>
    <m/>
    <m/>
    <m/>
    <m/>
    <m/>
    <m/>
    <m/>
    <m/>
    <m/>
    <x v="3"/>
    <m/>
    <s v="user_aM3WaaSUQQmaNnsm9l2FQRVWUEr8RN2ZdXzsuQUalQ3"/>
    <s v="Bharti Bankey"/>
    <m/>
    <m/>
    <s v="July"/>
    <s v="Inbound"/>
    <s v="Inbound via website"/>
    <m/>
    <s v="Employee Count 100"/>
    <m/>
    <m/>
    <m/>
    <s v="2022-06-25 05:51:30.930000+00:00"/>
    <s v="2022-09-26 04:14:22.798000+00:00"/>
    <m/>
  </r>
  <r>
    <s v="Mayur Gadiyar"/>
    <n v="70000000"/>
    <s v="INR"/>
    <n v="0"/>
    <s v="7/17/22"/>
    <s v="Sales"/>
    <s v="stat_kcR4fZg7TU7jjk1jAVua3qGLRS4J5uFayEjK5j02wtv"/>
    <s v="Unqualified"/>
    <n v="0"/>
    <s v="OpportunityStatusType.Lost"/>
    <s v="cont_lDC7Xf6ggRcjy1AxR3dmcoT4nd1CepBeRfDLqPgTgac"/>
    <s v="Vishal Dhage"/>
    <s v="Meet with Dr.Sunil"/>
    <s v="lead_52omLnIPcaaP637mK5P2za1OVyaFqWg9IwjZj5jXNF1"/>
    <s v="SAFL (Jain Irrigation)"/>
    <s v="Mayur Gadiyar"/>
    <s v="user_bdUPAGjcS7p6513So3N4g3aWNS5HuBuVJi7bvCPAsLt"/>
    <s v="Mayur Gadiyar"/>
    <s v="2022-04-25 10:56:20.485000+00:00"/>
    <s v="2022-07-04 08:43:50.524000+00:00"/>
    <m/>
    <s v="Mumbai"/>
    <m/>
    <m/>
    <m/>
    <n v="1800"/>
    <m/>
    <m/>
    <m/>
    <m/>
    <m/>
    <m/>
    <m/>
    <m/>
    <m/>
    <m/>
    <m/>
    <s v="Manufacturing"/>
    <m/>
    <m/>
    <m/>
    <m/>
    <m/>
    <m/>
    <m/>
    <m/>
    <m/>
    <m/>
    <m/>
    <m/>
    <x v="3"/>
    <m/>
    <s v="user_228eUmsdKIb9OItgmiDq1zD4aPZ1eqiapbaLAGeBf8g"/>
    <s v="Bhairavi Jog"/>
    <m/>
    <m/>
    <s v="July"/>
    <s v="Cold Call"/>
    <m/>
    <m/>
    <m/>
    <m/>
    <m/>
    <m/>
    <s v="2021-04-01 11:11:21.342000+00:00"/>
    <s v="2022-10-20 10:23:20.046000+00:00"/>
    <s v="GMC"/>
  </r>
  <r>
    <s v="siddharth tongay"/>
    <n v="800000"/>
    <s v="INR"/>
    <n v="0"/>
    <d v="2022-11-07T00:00:00"/>
    <s v="Sales"/>
    <s v="stat_kcR4fZg7TU7jjk1jAVua3qGLRS4J5uFayEjK5j02wtv"/>
    <s v="Unqualified"/>
    <n v="0"/>
    <s v="OpportunityStatusType.Lost"/>
    <m/>
    <m/>
    <s v="New india broker orient capital 1 year icici lombard in 2020"/>
    <s v="lead_u91kqAnVdukMzBkVsqHc7MZWxV9sMCcGhOpUMxrJtHM"/>
    <s v="MEDICEF PHARMA"/>
    <s v="Arsalan Khan"/>
    <s v="user_hNAUXSINlo7GUxmDXzerfGAZIUUHKfva47TB2ckZABz"/>
    <s v="siddharth tongay"/>
    <s v="2022-05-12 09:31:35.375000+00:00"/>
    <s v="2022-07-04 07:20:38.341000+00:00"/>
    <m/>
    <s v="Chandigarh"/>
    <m/>
    <m/>
    <m/>
    <n v="143"/>
    <m/>
    <m/>
    <m/>
    <m/>
    <m/>
    <m/>
    <m/>
    <m/>
    <m/>
    <m/>
    <m/>
    <s v="Manufacturing"/>
    <m/>
    <m/>
    <m/>
    <m/>
    <m/>
    <m/>
    <m/>
    <m/>
    <m/>
    <m/>
    <m/>
    <m/>
    <x v="9"/>
    <m/>
    <s v="user_g5Yw4Z4XnIbmcGhJO80vdtFdd5ElcDlgYO3q8l82ODn"/>
    <s v="Aditya Binani"/>
    <m/>
    <m/>
    <s v="July"/>
    <s v="Cold Call"/>
    <m/>
    <m/>
    <s v="Lead Magnet Lead"/>
    <m/>
    <m/>
    <m/>
    <s v="2021-09-04 17:44:01.479000+00:00"/>
    <s v="2022-07-12 06:38:21.824000+00:00"/>
    <s v="GMC"/>
  </r>
  <r>
    <s v="Navin Panjwani"/>
    <n v="250000"/>
    <s v="INR"/>
    <n v="0"/>
    <s v="7/28/22"/>
    <s v="Sales"/>
    <s v="stat_1hn9nRJaLbI53NxPuSQgo90kRpbpKsFlwN4oEGNUTdO"/>
    <s v="Lost"/>
    <n v="0"/>
    <s v="OpportunityStatusType.Lost"/>
    <s v="cont_UOvwELOLcy2Cv2hfPdkFqeMjZaDU6GShbI5LtTQo41o"/>
    <s v="Praisy Ponnachan"/>
    <s v="1+5"/>
    <s v="lead_6tSwD0qIzgqpPzqr75XVUofB5pNvKyYfsIOP8ChlGKs"/>
    <s v="TruePower by JioThings"/>
    <s v="Prateek Wadhwa"/>
    <s v="user_sD3YjSs92XKUfD0OPHeo886g6tW6aCM0iUhX5VVUuJi"/>
    <s v="Navin Panjwani"/>
    <s v="2022-02-17 08:27:27.461000+00:00"/>
    <s v="2022-07-04 07:14:57.466000+00:00"/>
    <m/>
    <s v="Bangalore"/>
    <m/>
    <m/>
    <m/>
    <n v="39"/>
    <m/>
    <m/>
    <m/>
    <m/>
    <m/>
    <m/>
    <m/>
    <m/>
    <m/>
    <m/>
    <m/>
    <s v="Oil &amp; Gas"/>
    <m/>
    <m/>
    <m/>
    <m/>
    <m/>
    <m/>
    <m/>
    <m/>
    <m/>
    <m/>
    <m/>
    <m/>
    <x v="9"/>
    <m/>
    <s v="user_IpBH4s1Av5OVFfQQ3nW0qPDDjwLT9uRfx1sVhml8UQA"/>
    <s v="Namrata Aurora"/>
    <m/>
    <m/>
    <s v="July"/>
    <s v="Cold Call"/>
    <m/>
    <m/>
    <m/>
    <m/>
    <m/>
    <m/>
    <s v="2022-02-17 08:20:20.446000+00:00"/>
    <s v="2022-09-23 05:01:28.836000+00:00"/>
    <s v="GMC"/>
  </r>
  <r>
    <s v="Navin Panjwani"/>
    <n v="10000"/>
    <s v="INR"/>
    <n v="0"/>
    <s v="7/28/22"/>
    <s v="Sales"/>
    <s v="stat_1hn9nRJaLbI53NxPuSQgo90kRpbpKsFlwN4oEGNUTdO"/>
    <s v="Lost"/>
    <n v="0"/>
    <s v="OpportunityStatusType.Lost"/>
    <s v="cont_UOvwELOLcy2Cv2hfPdkFqeMjZaDU6GShbI5LtTQo41o"/>
    <s v="Praisy Ponnachan"/>
    <m/>
    <s v="lead_6tSwD0qIzgqpPzqr75XVUofB5pNvKyYfsIOP8ChlGKs"/>
    <s v="TruePower by JioThings"/>
    <s v="Prateek Wadhwa"/>
    <s v="user_sD3YjSs92XKUfD0OPHeo886g6tW6aCM0iUhX5VVUuJi"/>
    <s v="Navin Panjwani"/>
    <s v="2022-02-17 08:27:50.994000+00:00"/>
    <s v="2022-07-04 07:15:04.787000+00:00"/>
    <m/>
    <s v="Bangalore"/>
    <m/>
    <m/>
    <m/>
    <n v="39"/>
    <m/>
    <m/>
    <m/>
    <m/>
    <m/>
    <m/>
    <m/>
    <m/>
    <m/>
    <m/>
    <m/>
    <s v="Oil &amp; Gas"/>
    <m/>
    <m/>
    <m/>
    <m/>
    <m/>
    <m/>
    <m/>
    <m/>
    <m/>
    <m/>
    <m/>
    <m/>
    <x v="9"/>
    <m/>
    <s v="user_IpBH4s1Av5OVFfQQ3nW0qPDDjwLT9uRfx1sVhml8UQA"/>
    <s v="Namrata Aurora"/>
    <m/>
    <m/>
    <s v="July"/>
    <s v="Cold Call"/>
    <m/>
    <m/>
    <m/>
    <m/>
    <m/>
    <m/>
    <s v="2022-02-17 08:20:20.446000+00:00"/>
    <s v="2022-09-23 05:01:28.836000+00:00"/>
    <s v="GPA"/>
  </r>
  <r>
    <s v="Prasoon Mishra"/>
    <n v="500000"/>
    <s v="INR"/>
    <n v="0"/>
    <d v="2022-05-07T00:00:00"/>
    <s v="Sales"/>
    <s v="stat_kcR4fZg7TU7jjk1jAVua3qGLRS4J5uFayEjK5j02wtv"/>
    <s v="Unqualified"/>
    <n v="0"/>
    <s v="OpportunityStatusType.Lost"/>
    <s v="cont_wXiRbRRpOS082Vx9rimAbHjb4hscFFGyf1qP5uouqm0"/>
    <s v="Usha Rani Potturi"/>
    <m/>
    <s v="lead_r5timlb0uSru47b03J0zreHVkjoFJKg4vJpAJLZ3Mvy"/>
    <s v="Natco Pharma"/>
    <s v="Sarvesh Pawar"/>
    <s v="user_RYbBTp8BVWNa7ppiOz6QVJMGK0exHsFmc5uCLn34ODZ"/>
    <s v="Prasoon Mishra"/>
    <s v="2022-06-03 06:20:43.643000+00:00"/>
    <s v="2022-07-04 07:02:14.463000+00:00"/>
    <m/>
    <s v="Hyderabad"/>
    <m/>
    <m/>
    <m/>
    <n v="945"/>
    <m/>
    <m/>
    <m/>
    <m/>
    <m/>
    <m/>
    <m/>
    <m/>
    <m/>
    <m/>
    <m/>
    <s v="Manufacturing"/>
    <m/>
    <m/>
    <m/>
    <m/>
    <m/>
    <m/>
    <m/>
    <m/>
    <m/>
    <m/>
    <m/>
    <m/>
    <x v="4"/>
    <m/>
    <s v="user_A8KOTZADnUtEQOLt4nSLAmteNStuGh80js75RYjrXVt"/>
    <s v="Sarvesh Pawar"/>
    <m/>
    <m/>
    <s v="July"/>
    <s v="Gated Content"/>
    <s v="Mr. E"/>
    <m/>
    <s v="Employee Wellness Handbook"/>
    <m/>
    <m/>
    <m/>
    <s v="2021-09-14 10:06:07.077000+00:00"/>
    <s v="2022-09-07 09:19:16.491000+00:00"/>
    <s v="GPA"/>
  </r>
  <r>
    <s v="Omkar Ghate"/>
    <n v="1000000"/>
    <s v="INR"/>
    <n v="0"/>
    <s v="7/31/22"/>
    <s v="Sales"/>
    <s v="stat_kcR4fZg7TU7jjk1jAVua3qGLRS4J5uFayEjK5j02wtv"/>
    <s v="Unqualified"/>
    <n v="0"/>
    <s v="OpportunityStatusType.Lost"/>
    <m/>
    <m/>
    <s v="GTL"/>
    <s v="lead_I49hOHf9xJsqhUZBBKMZW1nk6EvCcHt7IqvF3TxscDv"/>
    <s v="Enpro Industries Pvt. Ltd."/>
    <s v="Prajakta Sahastrabudhe"/>
    <s v="user_9SBRjyF0n4iWuhUdqRyQkFhl2J4uyNKhFWvvJEvunX8"/>
    <s v="Omkar Ghate"/>
    <s v="2022-04-22 08:14:52.891000+00:00"/>
    <s v="2022-07-04 07:13:43.373000+00:00"/>
    <m/>
    <s v="Pune"/>
    <m/>
    <s v="2020-08-26 02:10:57+00:00"/>
    <m/>
    <n v="322"/>
    <m/>
    <m/>
    <m/>
    <m/>
    <m/>
    <m/>
    <m/>
    <m/>
    <m/>
    <m/>
    <m/>
    <s v="Oil &amp; Gas"/>
    <m/>
    <m/>
    <m/>
    <m/>
    <m/>
    <m/>
    <m/>
    <m/>
    <m/>
    <m/>
    <m/>
    <m/>
    <x v="3"/>
    <m/>
    <s v="user_sREdxbAJihL2Zbgic7tyQ6Rc4Mny7HnD1RNGhA9DDYh"/>
    <s v="Prajakta Sahastrabudhe"/>
    <s v="Anjali Nishu"/>
    <m/>
    <s v="June"/>
    <s v="Cold Call"/>
    <m/>
    <m/>
    <m/>
    <m/>
    <m/>
    <m/>
    <s v="2020-12-06 09:48:21.995000+00:00"/>
    <s v="2022-07-17 07:11:35.413000+00:00"/>
    <m/>
  </r>
  <r>
    <s v="Rakesh Zadage"/>
    <n v="1898816"/>
    <s v="INR"/>
    <n v="100"/>
    <d v="2022-02-07T00:00:00"/>
    <s v="Sales"/>
    <s v="stat_OZRiD1474QRJIpvnjHCZfiIvKcVD6mIKSSTzg8SwDVx"/>
    <s v="Won- Payment Completed"/>
    <n v="1"/>
    <s v="OpportunityStatusType.Won"/>
    <m/>
    <m/>
    <m/>
    <s v="lead_dwBxu8jYL2Q0um7gk7OYom5vdYUp6GDYKYSIxrvXqm9"/>
    <s v="Clairance Pharma (Bill care)"/>
    <s v="Rakesh Zadage"/>
    <s v="user_g3RBk1qckQoR1lst1zaNxwqRYo030vqYV6yHd8iovQv"/>
    <s v="Rakesh Zadage"/>
    <s v="2022-07-04 07:14:44.583000+00:00"/>
    <s v="2022-07-04 07:14:44.583000+00:00"/>
    <m/>
    <s v="Pune"/>
    <m/>
    <m/>
    <m/>
    <n v="212"/>
    <m/>
    <m/>
    <m/>
    <m/>
    <m/>
    <m/>
    <m/>
    <m/>
    <m/>
    <m/>
    <m/>
    <s v="Manufacturing"/>
    <m/>
    <m/>
    <m/>
    <m/>
    <m/>
    <m/>
    <m/>
    <m/>
    <m/>
    <m/>
    <m/>
    <m/>
    <x v="10"/>
    <m/>
    <s v="user_Jujy0sFufO9J3qwY7aNpCCnF6nFZMrfvciNEydEzhaI"/>
    <s v="Shreya Solanki"/>
    <m/>
    <m/>
    <m/>
    <s v="Cold Call"/>
    <m/>
    <m/>
    <m/>
    <m/>
    <m/>
    <m/>
    <s v="2022-07-04 07:10:39.939000+00:00"/>
    <s v="2022-10-10 07:34:56.373000+00:00"/>
    <s v="NON EB"/>
  </r>
  <r>
    <s v="Prasoon Mishra"/>
    <n v="2500000"/>
    <s v="INR"/>
    <n v="0"/>
    <s v="7/31/22"/>
    <s v="Sales"/>
    <s v="stat_kcR4fZg7TU7jjk1jAVua3qGLRS4J5uFayEjK5j02wtv"/>
    <s v="Unqualified"/>
    <n v="0"/>
    <s v="OpportunityStatusType.Lost"/>
    <m/>
    <m/>
    <m/>
    <s v="lead_abXjObqFkhqitoISZIYZPjIqS5h025XoruW79zifxp3"/>
    <s v="Mitsui &amp; Co. India Pvt Ltd."/>
    <s v="Kanchan Kothari"/>
    <s v="user_RYbBTp8BVWNa7ppiOz6QVJMGK0exHsFmc5uCLn34ODZ"/>
    <s v="Prasoon Mishra"/>
    <s v="2022-05-26 06:29:43.953000+00:00"/>
    <s v="2022-07-04 06:00:08.207000+00:00"/>
    <m/>
    <s v="Delhi"/>
    <m/>
    <m/>
    <m/>
    <n v="111"/>
    <m/>
    <m/>
    <m/>
    <m/>
    <m/>
    <m/>
    <m/>
    <m/>
    <m/>
    <m/>
    <m/>
    <s v="Others"/>
    <m/>
    <m/>
    <m/>
    <m/>
    <m/>
    <m/>
    <m/>
    <m/>
    <m/>
    <m/>
    <m/>
    <m/>
    <x v="4"/>
    <m/>
    <s v="user_2jRs4eIjwv8MozxYA1DE9MMy0FWf2gMgweg2LiJNu64"/>
    <s v="Gauri Munge"/>
    <m/>
    <m/>
    <s v="October"/>
    <s v="Cold Call"/>
    <m/>
    <m/>
    <m/>
    <m/>
    <m/>
    <m/>
    <s v="2022-04-03 18:14:02.654000+00:00"/>
    <s v="2022-09-07 05:54:30.570000+00:00"/>
    <m/>
  </r>
  <r>
    <s v="Sreenivas Hatti"/>
    <n v="800000"/>
    <s v="INR"/>
    <n v="50"/>
    <d v="2022-01-08T00:00:00"/>
    <s v="Sales"/>
    <s v="stat_kLhaUSYbyIgQOHjvcKAHYNQn1lIjd0wTZfiU50Lt3mL"/>
    <s v="Demo Completed"/>
    <n v="0"/>
    <s v="OpportunityStatusType.Active"/>
    <m/>
    <m/>
    <s v="GMC (Fresh)"/>
    <s v="lead_Awhgczp3hcoaDnncYjr0FDwgmWpi1SszjGWougZIr0D"/>
    <s v="Infonet Smart (Fresh)"/>
    <s v="Bhairavi Jog"/>
    <s v="user_JjaNBsxmUKBROYZvEahyXgec466W5jQa2pL0NUZ81Lb"/>
    <s v="Sreenivas Hatti"/>
    <s v="2022-06-13 09:15:02.132000+00:00"/>
    <s v="2022-07-04 06:22:18.848000+00:00"/>
    <m/>
    <s v="Other"/>
    <m/>
    <m/>
    <m/>
    <n v="200"/>
    <m/>
    <m/>
    <m/>
    <m/>
    <m/>
    <m/>
    <m/>
    <m/>
    <m/>
    <m/>
    <m/>
    <m/>
    <m/>
    <m/>
    <m/>
    <m/>
    <m/>
    <m/>
    <m/>
    <m/>
    <m/>
    <m/>
    <m/>
    <m/>
    <x v="3"/>
    <m/>
    <s v="user_228eUmsdKIb9OItgmiDq1zD4aPZ1eqiapbaLAGeBf8g"/>
    <s v="Bhairavi Jog"/>
    <m/>
    <m/>
    <s v="August"/>
    <s v="Gated Content"/>
    <m/>
    <m/>
    <s v="Downloaded the guide: Employee Wellness Handbook"/>
    <m/>
    <m/>
    <m/>
    <s v="2021-12-24 07:13:18.842000+00:00"/>
    <s v="2022-08-26 05:40:05.368000+00:00"/>
    <s v="GMC"/>
  </r>
  <r>
    <s v="Sreenivas Hatti"/>
    <n v="100000"/>
    <s v="INR"/>
    <n v="50"/>
    <d v="2022-01-08T00:00:00"/>
    <s v="Sales"/>
    <s v="stat_kLhaUSYbyIgQOHjvcKAHYNQn1lIjd0wTZfiU50Lt3mL"/>
    <s v="Demo Completed"/>
    <n v="0"/>
    <s v="OpportunityStatusType.Active"/>
    <m/>
    <m/>
    <s v="GPA (Fresh)"/>
    <s v="lead_Awhgczp3hcoaDnncYjr0FDwgmWpi1SszjGWougZIr0D"/>
    <s v="Infonet Smart (Fresh)"/>
    <s v="Bhairavi Jog"/>
    <s v="user_JjaNBsxmUKBROYZvEahyXgec466W5jQa2pL0NUZ81Lb"/>
    <s v="Sreenivas Hatti"/>
    <s v="2022-06-13 09:15:48.351000+00:00"/>
    <s v="2022-07-04 06:22:19.037000+00:00"/>
    <m/>
    <s v="Other"/>
    <m/>
    <m/>
    <m/>
    <n v="200"/>
    <m/>
    <m/>
    <m/>
    <m/>
    <m/>
    <m/>
    <m/>
    <m/>
    <m/>
    <m/>
    <m/>
    <m/>
    <m/>
    <m/>
    <m/>
    <m/>
    <m/>
    <m/>
    <m/>
    <m/>
    <m/>
    <m/>
    <m/>
    <m/>
    <x v="3"/>
    <m/>
    <s v="user_228eUmsdKIb9OItgmiDq1zD4aPZ1eqiapbaLAGeBf8g"/>
    <s v="Bhairavi Jog"/>
    <m/>
    <m/>
    <s v="August"/>
    <s v="Gated Content"/>
    <m/>
    <m/>
    <s v="Downloaded the guide: Employee Wellness Handbook"/>
    <m/>
    <m/>
    <m/>
    <s v="2021-12-24 07:13:18.842000+00:00"/>
    <s v="2022-08-26 05:40:05.368000+00:00"/>
    <s v="GPA"/>
  </r>
  <r>
    <s v="Siddhartha Khatua"/>
    <n v="2830000"/>
    <s v="INR"/>
    <n v="100"/>
    <d v="2022-02-07T00:00:00"/>
    <s v="Sales"/>
    <s v="stat_OZRiD1474QRJIpvnjHCZfiIvKcVD6mIKSSTzg8SwDVx"/>
    <s v="Won- Payment Completed"/>
    <n v="1"/>
    <s v="OpportunityStatusType.Won"/>
    <m/>
    <m/>
    <m/>
    <s v="lead_R8qPLNTIzreOmoa6BwqdrWFjPuvl1BRrAmW9syZ837k"/>
    <s v="Sarvatra Technologies"/>
    <s v="Satyajit Chati"/>
    <s v="user_NpORmx7rsJTJtTAaK530goa9EQDwvUStpLPTra00AAA"/>
    <s v="Siddhartha Khatua"/>
    <s v="2022-04-25 11:16:45.960000+00:00"/>
    <s v="2022-07-02 07:13:32.860000+00:00"/>
    <m/>
    <s v="Pune"/>
    <m/>
    <m/>
    <m/>
    <n v="356"/>
    <m/>
    <m/>
    <m/>
    <m/>
    <m/>
    <m/>
    <m/>
    <m/>
    <m/>
    <m/>
    <m/>
    <s v="IT Services &amp; IT Consulting"/>
    <m/>
    <m/>
    <m/>
    <m/>
    <m/>
    <m/>
    <m/>
    <m/>
    <m/>
    <m/>
    <m/>
    <m/>
    <x v="17"/>
    <m/>
    <s v="user_sREdxbAJihL2Zbgic7tyQ6Rc4Mny7HnD1RNGhA9DDYh"/>
    <s v="Prajakta Sahastrabudhe"/>
    <s v="Komal Chougale"/>
    <m/>
    <s v="June"/>
    <s v="Cold Call"/>
    <s v="Lusha"/>
    <m/>
    <m/>
    <m/>
    <m/>
    <m/>
    <s v="2021-04-22 10:51:50.538000+00:00"/>
    <s v="2022-10-13 12:48:09.354000+00:00"/>
    <s v="GMC"/>
  </r>
  <r>
    <s v="Siddhartha Khatua"/>
    <n v="50740"/>
    <s v="INR"/>
    <n v="100"/>
    <d v="2022-02-07T00:00:00"/>
    <s v="Sales"/>
    <s v="stat_OZRiD1474QRJIpvnjHCZfiIvKcVD6mIKSSTzg8SwDVx"/>
    <s v="Won- Payment Completed"/>
    <n v="1"/>
    <s v="OpportunityStatusType.Won"/>
    <m/>
    <m/>
    <s v="sidd"/>
    <s v="lead_R8qPLNTIzreOmoa6BwqdrWFjPuvl1BRrAmW9syZ837k"/>
    <s v="Sarvatra Technologies"/>
    <s v="Satyajit Chati"/>
    <s v="user_NpORmx7rsJTJtTAaK530goa9EQDwvUStpLPTra00AAA"/>
    <s v="Siddhartha Khatua"/>
    <s v="2022-04-25 11:17:47.409000+00:00"/>
    <s v="2022-07-02 07:13:45.988000+00:00"/>
    <m/>
    <s v="Pune"/>
    <m/>
    <m/>
    <m/>
    <n v="356"/>
    <m/>
    <m/>
    <m/>
    <m/>
    <m/>
    <m/>
    <m/>
    <m/>
    <m/>
    <m/>
    <m/>
    <s v="IT Services &amp; IT Consulting"/>
    <m/>
    <m/>
    <m/>
    <m/>
    <m/>
    <m/>
    <m/>
    <m/>
    <m/>
    <m/>
    <m/>
    <m/>
    <x v="17"/>
    <m/>
    <s v="user_sREdxbAJihL2Zbgic7tyQ6Rc4Mny7HnD1RNGhA9DDYh"/>
    <s v="Prajakta Sahastrabudhe"/>
    <s v="Komal Chougale"/>
    <m/>
    <s v="June"/>
    <s v="Cold Call"/>
    <s v="Lusha"/>
    <m/>
    <m/>
    <m/>
    <m/>
    <m/>
    <s v="2021-04-22 10:51:50.538000+00:00"/>
    <s v="2022-10-13 12:48:09.354000+00:00"/>
    <s v="GPA"/>
  </r>
  <r>
    <s v="Aditya Binani"/>
    <n v="165000"/>
    <s v="INR"/>
    <n v="100"/>
    <d v="2022-01-07T00:00:00"/>
    <s v="Sales"/>
    <s v="stat_OZRiD1474QRJIpvnjHCZfiIvKcVD6mIKSSTzg8SwDVx"/>
    <s v="Won- Payment Completed"/>
    <n v="1"/>
    <s v="OpportunityStatusType.Won"/>
    <m/>
    <m/>
    <s v="GMC"/>
    <s v="lead_ukbvc19MOFQBTyTfJXKpZbYp50Etrv5rYiyFwBlWKY5"/>
    <s v="Rich Panel"/>
    <s v="Bharti Bankey"/>
    <s v="user_g5Yw4Z4XnIbmcGhJO80vdtFdd5ElcDlgYO3q8l82ODn"/>
    <s v="Aditya Binani"/>
    <s v="2022-05-06 06:54:56.297000+00:00"/>
    <s v="2022-07-02 09:42:00.241000+00:00"/>
    <m/>
    <s v="Mumbai"/>
    <m/>
    <s v="2022-04-25 15:22:45+00:00"/>
    <m/>
    <n v="35"/>
    <m/>
    <m/>
    <m/>
    <m/>
    <m/>
    <m/>
    <m/>
    <s v="ORGANIC_SEARCH"/>
    <m/>
    <m/>
    <m/>
    <m/>
    <m/>
    <m/>
    <m/>
    <m/>
    <m/>
    <m/>
    <m/>
    <m/>
    <m/>
    <m/>
    <m/>
    <m/>
    <x v="3"/>
    <m/>
    <s v="user_aM3WaaSUQQmaNnsm9l2FQRVWUEr8RN2ZdXzsuQUalQ3"/>
    <s v="Bharti Bankey"/>
    <s v="Anjali Nishu"/>
    <m/>
    <m/>
    <s v="Inbound"/>
    <s v="Inbound via website"/>
    <m/>
    <s v="Employee Count 25"/>
    <m/>
    <m/>
    <m/>
    <s v="2022-04-25 15:25:42.215000+00:00"/>
    <s v="2022-08-18 06:09:52.903000+00:00"/>
    <m/>
  </r>
  <r>
    <s v="Tejas Kulkarni"/>
    <n v="100000"/>
    <s v="INR"/>
    <n v="0"/>
    <s v="7/15/22"/>
    <s v="Sales"/>
    <s v="stat_1hn9nRJaLbI53NxPuSQgo90kRpbpKsFlwN4oEGNUTdO"/>
    <s v="Lost"/>
    <n v="0"/>
    <s v="OpportunityStatusType.Lost"/>
    <m/>
    <m/>
    <s v="No response"/>
    <s v="lead_GrXjKS40Zm8WvlCL6yiqGj0tUEkdRhDGzPE965LNi9c"/>
    <s v="CODETRONIX Software Solutions LLP"/>
    <s v="Omkar Ghate"/>
    <s v="user_kbtBHYtBjVDNyI72HTF6C1SCvC7yVBiA6OrBOy3t96U"/>
    <s v="Tejas Kulkarni"/>
    <s v="2021-12-27 04:58:02.510000+00:00"/>
    <s v="2022-07-02 04:19:45.600000+00:00"/>
    <m/>
    <s v="Visakhapatnam"/>
    <m/>
    <s v="2021-12-15 12:46:09+00:00"/>
    <m/>
    <n v="21"/>
    <m/>
    <m/>
    <m/>
    <m/>
    <m/>
    <m/>
    <m/>
    <m/>
    <m/>
    <m/>
    <m/>
    <s v="IT Services &amp; IT Consulting"/>
    <m/>
    <m/>
    <m/>
    <m/>
    <m/>
    <m/>
    <m/>
    <m/>
    <m/>
    <m/>
    <m/>
    <m/>
    <x v="5"/>
    <m/>
    <s v="user_9SBRjyF0n4iWuhUdqRyQkFhl2J4uyNKhFWvvJEvunX8"/>
    <s v="Omkar Ghate"/>
    <s v="Siddharth Angolkar"/>
    <m/>
    <s v="July"/>
    <s v="Inbound"/>
    <s v="Inbound via website"/>
    <m/>
    <s v="Employee Count 25"/>
    <m/>
    <m/>
    <m/>
    <s v="2021-12-15 12:48:54.373000+00:00"/>
    <s v="2022-09-20 11:54:42.276000+00:00"/>
    <m/>
  </r>
  <r>
    <s v="Tejas Kulkarni"/>
    <n v="200000"/>
    <s v="INR"/>
    <n v="0"/>
    <s v="7/15/22"/>
    <s v="Sales"/>
    <s v="stat_1hn9nRJaLbI53NxPuSQgo90kRpbpKsFlwN4oEGNUTdO"/>
    <s v="Lost"/>
    <n v="0"/>
    <s v="OpportunityStatusType.Lost"/>
    <s v="cont_e4xDstcA2sDKLdPhsU22Wm8uINn8JPjkLYuejra275K"/>
    <s v="nanair@nas.aero"/>
    <s v="GTL for 50 emp. 2 time of Ctc.. Fresh. Too less employees fot getting the quote"/>
    <s v="lead_fbwr0uQ6WgP7xV2iWHzogN7q1fTBlfKkdwZBs2Zw1ex"/>
    <s v="Nas Aero (Fresh)"/>
    <s v="Tulika Chakra"/>
    <s v="user_kbtBHYtBjVDNyI72HTF6C1SCvC7yVBiA6OrBOy3t96U"/>
    <s v="Tejas Kulkarni"/>
    <s v="2022-01-14 11:23:55.695000+00:00"/>
    <s v="2022-07-02 04:20:25.491000+00:00"/>
    <m/>
    <s v="Mumbai"/>
    <m/>
    <m/>
    <m/>
    <n v="50"/>
    <m/>
    <m/>
    <m/>
    <m/>
    <m/>
    <m/>
    <m/>
    <m/>
    <m/>
    <m/>
    <m/>
    <s v="Manufacturing"/>
    <m/>
    <m/>
    <m/>
    <m/>
    <m/>
    <m/>
    <m/>
    <m/>
    <m/>
    <m/>
    <m/>
    <m/>
    <x v="9"/>
    <m/>
    <s v="user_2jRs4eIjwv8MozxYA1DE9MMy0FWf2gMgweg2LiJNu64"/>
    <s v="Gauri Munge"/>
    <m/>
    <m/>
    <s v="July"/>
    <s v="Gated Content"/>
    <m/>
    <m/>
    <s v="Downloaded the guide: Employee Wellness Handbook"/>
    <m/>
    <m/>
    <m/>
    <s v="2022-01-03 05:54:58.402000+00:00"/>
    <s v="2022-08-27 07:09:12.805000+00:00"/>
    <s v="GTL"/>
  </r>
  <r>
    <s v="Chetan Kumar"/>
    <n v="2500000"/>
    <s v="INR"/>
    <n v="0"/>
    <d v="2022-01-07T00:00:00"/>
    <s v="Sales"/>
    <s v="stat_1hn9nRJaLbI53NxPuSQgo90kRpbpKsFlwN4oEGNUTdO"/>
    <s v="Lost"/>
    <n v="0"/>
    <s v="OpportunityStatusType.Lost"/>
    <s v="cont_brzkOnCWq5OooJFieOOHdeP6Pr5ICLFd5EZat6zD3C2"/>
    <s v="Viraj Raut"/>
    <s v="GTL"/>
    <s v="lead_UpaRziG0eyw1uEyXhumIPaPKLJ6HvkaICqNx1NVhIjs"/>
    <s v="PAMAC Finserv"/>
    <s v="Aditya Binani"/>
    <s v="user_t8sUu4byhPnyQ33u64Ecs5WRL98oy2iuu4iTrhCr4vl"/>
    <s v="Nilesh Dhanani"/>
    <s v="2022-02-28 12:13:30.654000+00:00"/>
    <s v="2022-07-02 04:36:59.141000+00:00"/>
    <m/>
    <s v="Mumbai"/>
    <m/>
    <m/>
    <m/>
    <n v="692"/>
    <m/>
    <m/>
    <m/>
    <m/>
    <m/>
    <m/>
    <m/>
    <m/>
    <m/>
    <m/>
    <m/>
    <s v="Banking &amp; Finance"/>
    <m/>
    <m/>
    <m/>
    <m/>
    <m/>
    <m/>
    <m/>
    <m/>
    <m/>
    <m/>
    <m/>
    <m/>
    <x v="11"/>
    <m/>
    <s v="user_g5Yw4Z4XnIbmcGhJO80vdtFdd5ElcDlgYO3q8l82ODn"/>
    <s v="Aditya Binani"/>
    <m/>
    <m/>
    <s v="July; June; October"/>
    <s v="Cold Call"/>
    <s v="Linkedin"/>
    <m/>
    <m/>
    <m/>
    <m/>
    <m/>
    <s v="2021-09-16 05:17:54.505000+00:00"/>
    <s v="2022-10-12 09:19:28.073000+00:00"/>
    <m/>
  </r>
  <r>
    <s v="Tejas Kulkarni"/>
    <n v="50000"/>
    <s v="INR"/>
    <n v="0"/>
    <d v="2022-05-07T00:00:00"/>
    <s v="Sales"/>
    <s v="stat_1hn9nRJaLbI53NxPuSQgo90kRpbpKsFlwN4oEGNUTdO"/>
    <s v="Lost"/>
    <n v="0"/>
    <s v="OpportunityStatusType.Lost"/>
    <m/>
    <m/>
    <s v="No revert from the client"/>
    <s v="lead_Lz9vn7myGzjU6MCWQW22bx8CVOOAl9UcPuXbLRzRmTU"/>
    <s v="JAES.CO (Fresh)"/>
    <s v="Arsalan Khan"/>
    <s v="user_kbtBHYtBjVDNyI72HTF6C1SCvC7yVBiA6OrBOy3t96U"/>
    <s v="Tejas Kulkarni"/>
    <s v="2022-05-19 11:43:55.402000+00:00"/>
    <s v="2022-07-02 03:56:56.689000+00:00"/>
    <m/>
    <s v="Other"/>
    <m/>
    <m/>
    <m/>
    <n v="165"/>
    <m/>
    <m/>
    <m/>
    <m/>
    <m/>
    <m/>
    <m/>
    <m/>
    <m/>
    <m/>
    <m/>
    <s v="Others"/>
    <m/>
    <m/>
    <m/>
    <m/>
    <m/>
    <m/>
    <m/>
    <m/>
    <m/>
    <m/>
    <m/>
    <m/>
    <x v="10"/>
    <m/>
    <s v="user_kbtBHYtBjVDNyI72HTF6C1SCvC7yVBiA6OrBOy3t96U"/>
    <s v="Tejas Kulkarni"/>
    <s v="Dr. Anil More"/>
    <m/>
    <s v="March"/>
    <s v="Partnerships"/>
    <m/>
    <m/>
    <s v="HROne"/>
    <m/>
    <m/>
    <m/>
    <s v="2022-03-11 04:20:13.657000+00:00"/>
    <s v="2022-10-20 06:14:40.394000+00:00"/>
    <s v="GPA"/>
  </r>
  <r>
    <s v="Tejas Kulkarni"/>
    <n v="300000"/>
    <s v="INR"/>
    <n v="0"/>
    <s v="7/15/22"/>
    <s v="Sales"/>
    <s v="stat_1hn9nRJaLbI53NxPuSQgo90kRpbpKsFlwN4oEGNUTdO"/>
    <s v="Lost"/>
    <n v="0"/>
    <s v="OpportunityStatusType.Lost"/>
    <m/>
    <m/>
    <s v="GMC for 51 lives . Pattern 1+3 &amp; 1+5. Looking to start by feb. Management has put the proposal on hold owing to internal financial crunches"/>
    <s v="lead_MNs1Z8IoA8Y4AFkrFMy9s2jiPhlBPe3WUQB2SDlOxsl"/>
    <s v="qZense Labs"/>
    <s v="Tejas Kulkarni"/>
    <s v="user_kbtBHYtBjVDNyI72HTF6C1SCvC7yVBiA6OrBOy3t96U"/>
    <s v="Tejas Kulkarni"/>
    <s v="2022-01-10 11:59:57.989000+00:00"/>
    <s v="2022-07-02 04:00:11.736000+00:00"/>
    <m/>
    <s v="Bangalore"/>
    <m/>
    <m/>
    <m/>
    <n v="13"/>
    <m/>
    <m/>
    <m/>
    <m/>
    <m/>
    <m/>
    <m/>
    <m/>
    <m/>
    <m/>
    <m/>
    <s v="IT Services &amp; IT Consulting"/>
    <m/>
    <m/>
    <m/>
    <m/>
    <m/>
    <m/>
    <m/>
    <m/>
    <m/>
    <m/>
    <m/>
    <m/>
    <x v="9"/>
    <m/>
    <s v="user_kbtBHYtBjVDNyI72HTF6C1SCvC7yVBiA6OrBOy3t96U"/>
    <s v="Tejas Kulkarni"/>
    <m/>
    <m/>
    <s v="July"/>
    <s v="Cold Call"/>
    <m/>
    <m/>
    <s v="Vaccine inbound"/>
    <m/>
    <m/>
    <m/>
    <s v="2021-05-04 05:14:23.456000+00:00"/>
    <s v="2022-09-23 10:11:34.446000+00:00"/>
    <s v="GMC"/>
  </r>
  <r>
    <s v="Tejas Kulkarni"/>
    <n v="100000"/>
    <s v="INR"/>
    <n v="0"/>
    <d v="2022-05-07T00:00:00"/>
    <s v="Sales"/>
    <s v="stat_1hn9nRJaLbI53NxPuSQgo90kRpbpKsFlwN4oEGNUTdO"/>
    <s v="Lost"/>
    <n v="0"/>
    <s v="OpportunityStatusType.Lost"/>
    <m/>
    <m/>
    <s v="No revert from the client"/>
    <s v="lead_Lz9vn7myGzjU6MCWQW22bx8CVOOAl9UcPuXbLRzRmTU"/>
    <s v="JAES.CO (Fresh)"/>
    <s v="Arsalan Khan"/>
    <s v="user_kbtBHYtBjVDNyI72HTF6C1SCvC7yVBiA6OrBOy3t96U"/>
    <s v="Tejas Kulkarni"/>
    <s v="2022-05-19 11:44:34.543000+00:00"/>
    <s v="2022-07-02 03:57:52.940000+00:00"/>
    <m/>
    <s v="Other"/>
    <m/>
    <m/>
    <m/>
    <n v="165"/>
    <m/>
    <m/>
    <m/>
    <m/>
    <m/>
    <m/>
    <m/>
    <m/>
    <m/>
    <m/>
    <m/>
    <s v="Others"/>
    <m/>
    <m/>
    <m/>
    <m/>
    <m/>
    <m/>
    <m/>
    <m/>
    <m/>
    <m/>
    <m/>
    <m/>
    <x v="10"/>
    <m/>
    <s v="user_kbtBHYtBjVDNyI72HTF6C1SCvC7yVBiA6OrBOy3t96U"/>
    <s v="Tejas Kulkarni"/>
    <s v="Dr. Anil More"/>
    <m/>
    <s v="March"/>
    <s v="Partnerships"/>
    <m/>
    <m/>
    <s v="HROne"/>
    <m/>
    <m/>
    <m/>
    <s v="2022-03-11 04:20:13.657000+00:00"/>
    <s v="2022-10-20 06:14:40.394000+00:00"/>
    <s v="GTL"/>
  </r>
  <r>
    <s v="Tejas Kulkarni"/>
    <n v="54000"/>
    <s v="INR"/>
    <n v="0"/>
    <d v="2022-04-07T00:00:00"/>
    <s v="Sales"/>
    <s v="stat_1hn9nRJaLbI53NxPuSQgo90kRpbpKsFlwN4oEGNUTdO"/>
    <s v="Lost"/>
    <n v="0"/>
    <s v="OpportunityStatusType.Lost"/>
    <m/>
    <m/>
    <s v="No response from the client"/>
    <s v="lead_tcmVJysxEoyKc6x7wh2lK4GIKFc4GxPHM9W6avrWVfv"/>
    <s v="Goldmarine Exports Pvt Ltd"/>
    <s v="Bharti Bankey"/>
    <s v="user_kbtBHYtBjVDNyI72HTF6C1SCvC7yVBiA6OrBOy3t96U"/>
    <s v="Tejas Kulkarni"/>
    <s v="2021-10-16 09:43:28.489000+00:00"/>
    <s v="2022-07-02 03:55:34.863000+00:00"/>
    <m/>
    <s v="Chennai"/>
    <m/>
    <s v="2021-09-15 12:33:36+00:00"/>
    <m/>
    <n v="15"/>
    <m/>
    <m/>
    <m/>
    <m/>
    <m/>
    <m/>
    <m/>
    <m/>
    <m/>
    <m/>
    <m/>
    <s v="Others"/>
    <m/>
    <m/>
    <m/>
    <m/>
    <m/>
    <m/>
    <m/>
    <m/>
    <m/>
    <m/>
    <m/>
    <m/>
    <x v="3"/>
    <m/>
    <s v="user_aM3WaaSUQQmaNnsm9l2FQRVWUEr8RN2ZdXzsuQUalQ3"/>
    <s v="Bharti Bankey"/>
    <s v="Siddharth Angolkar"/>
    <m/>
    <s v="July"/>
    <s v="Inbound"/>
    <s v="Inbound via website"/>
    <m/>
    <s v="Employee Count 15"/>
    <m/>
    <m/>
    <m/>
    <s v="2021-09-15 12:36:21.484000+00:00"/>
    <s v="2022-09-23 08:43:58.604000+00:00"/>
    <m/>
  </r>
  <r>
    <s v="Tejas Kulkarni"/>
    <n v="440000"/>
    <s v="INR"/>
    <n v="0"/>
    <d v="2022-01-07T00:00:00"/>
    <s v="Sales"/>
    <s v="stat_1hn9nRJaLbI53NxPuSQgo90kRpbpKsFlwN4oEGNUTdO"/>
    <s v="Lost"/>
    <n v="0"/>
    <s v="OpportunityStatusType.Lost"/>
    <m/>
    <m/>
    <s v="No requirement and no go ahead from the management since a long time"/>
    <s v="lead_smt5BdwLK0pdQkwwHJVN2KApzvNLZMpCElLdcgzK7qk"/>
    <s v="Lightalive Solutions Pvt. Ltd."/>
    <s v="Mayur Gadiyar"/>
    <s v="user_kbtBHYtBjVDNyI72HTF6C1SCvC7yVBiA6OrBOy3t96U"/>
    <s v="Tejas Kulkarni"/>
    <s v="2021-10-28 12:09:11.588000+00:00"/>
    <s v="2022-07-02 03:53:59.953000+00:00"/>
    <m/>
    <s v="Mumbai"/>
    <m/>
    <m/>
    <m/>
    <n v="15"/>
    <m/>
    <m/>
    <m/>
    <m/>
    <m/>
    <m/>
    <m/>
    <m/>
    <m/>
    <m/>
    <m/>
    <s v="Others"/>
    <m/>
    <m/>
    <m/>
    <m/>
    <m/>
    <m/>
    <m/>
    <m/>
    <m/>
    <m/>
    <m/>
    <m/>
    <x v="7"/>
    <m/>
    <s v="user_bdUPAGjcS7p6513So3N4g3aWNS5HuBuVJi7bvCPAsLt"/>
    <s v="Mayur Gadiyar"/>
    <m/>
    <m/>
    <s v="March"/>
    <s v="Cold Call"/>
    <m/>
    <m/>
    <m/>
    <m/>
    <m/>
    <m/>
    <s v="2021-10-28 12:02:34.448000+00:00"/>
    <s v="2022-09-21 08:10:25.682000+00:00"/>
    <s v="GMC"/>
  </r>
  <r>
    <s v="Tejas Kulkarni"/>
    <n v="300000"/>
    <s v="INR"/>
    <n v="50"/>
    <s v="8/31/22"/>
    <s v="Sales"/>
    <s v="stat_LAF6zc710op7pnBQxMZo0IXU6mVHAxtY6FLz1R7BEWw"/>
    <s v="Data Received"/>
    <n v="0"/>
    <s v="OpportunityStatusType.Active"/>
    <m/>
    <m/>
    <s v="GMC"/>
    <s v="lead_pYuAvQWlG3kNOINAHuVlhaBp17iS6YxePwOaFslsr2d"/>
    <s v="Recruit CRM"/>
    <s v="Bharti Bankey"/>
    <s v="user_kbtBHYtBjVDNyI72HTF6C1SCvC7yVBiA6OrBOy3t96U"/>
    <s v="Tejas Kulkarni"/>
    <s v="2022-03-15 08:36:33.286000+00:00"/>
    <s v="2022-07-02 03:54:56.575000+00:00"/>
    <m/>
    <m/>
    <m/>
    <s v="2022-03-14 09:05:03+00:00"/>
    <m/>
    <n v="50"/>
    <m/>
    <m/>
    <m/>
    <m/>
    <m/>
    <m/>
    <m/>
    <s v="DIRECT_TRAFFIC"/>
    <m/>
    <m/>
    <m/>
    <s v="HR / Staffing / Recruitment"/>
    <m/>
    <m/>
    <m/>
    <m/>
    <m/>
    <m/>
    <m/>
    <m/>
    <m/>
    <m/>
    <m/>
    <m/>
    <x v="3"/>
    <m/>
    <s v="user_aM3WaaSUQQmaNnsm9l2FQRVWUEr8RN2ZdXzsuQUalQ3"/>
    <s v="Bharti Bankey"/>
    <m/>
    <m/>
    <m/>
    <s v="Inbound"/>
    <s v="Inbound via website"/>
    <m/>
    <s v="Employee Count 25"/>
    <m/>
    <m/>
    <m/>
    <s v="2022-03-14 09:07:24.148000+00:00"/>
    <s v="2022-07-02 03:54:56.610000+00:00"/>
    <m/>
  </r>
  <r>
    <s v="Sreenivas Hatti"/>
    <n v="1500000"/>
    <s v="INR"/>
    <n v="0"/>
    <d v="2022-10-07T00:00:00"/>
    <s v="Sales"/>
    <s v="stat_kcR4fZg7TU7jjk1jAVua3qGLRS4J5uFayEjK5j02wtv"/>
    <s v="Unqualified"/>
    <n v="0"/>
    <s v="OpportunityStatusType.Lost"/>
    <s v="cont_bkXT2sonjbYQ75YqNbIQc2wPaORFCA9vBcPVTt9ejHp"/>
    <s v="Hemalatha Tr"/>
    <m/>
    <s v="lead_WGLjCXOxnsCkgFzXwssJRrKihAAcaej53DFd91Bd29E"/>
    <s v="ELMEASURE"/>
    <s v="Vinoth Mohan"/>
    <s v="user_JjaNBsxmUKBROYZvEahyXgec466W5jQa2pL0NUZ81Lb"/>
    <s v="Sreenivas Hatti"/>
    <s v="2022-06-16 12:21:56.459000+00:00"/>
    <s v="2022-07-01 12:55:41.732000+00:00"/>
    <m/>
    <s v="Bangalore"/>
    <m/>
    <m/>
    <m/>
    <n v="338"/>
    <m/>
    <m/>
    <m/>
    <m/>
    <m/>
    <m/>
    <m/>
    <m/>
    <m/>
    <m/>
    <m/>
    <s v="Manufacturing"/>
    <m/>
    <m/>
    <m/>
    <m/>
    <m/>
    <m/>
    <m/>
    <m/>
    <m/>
    <m/>
    <m/>
    <m/>
    <x v="8"/>
    <m/>
    <s v="user_L8E6IFhq6UCzKLHa45LUUTZCznDuyDwFrGaEp9DXiUM"/>
    <s v="Trupti Suryavanshi"/>
    <m/>
    <m/>
    <s v="July"/>
    <s v="Cold Call"/>
    <m/>
    <m/>
    <m/>
    <m/>
    <m/>
    <m/>
    <s v="2022-04-20 10:11:40.105000+00:00"/>
    <s v="2022-09-08 12:12:50.432000+00:00"/>
    <s v="GMC"/>
  </r>
  <r>
    <s v="Sreenivas Hatti"/>
    <n v="1500000"/>
    <s v="INR"/>
    <n v="0"/>
    <d v="2022-01-07T00:00:00"/>
    <s v="Sales"/>
    <s v="stat_1hn9nRJaLbI53NxPuSQgo90kRpbpKsFlwN4oEGNUTdO"/>
    <s v="Lost"/>
    <n v="0"/>
    <s v="OpportunityStatusType.Lost"/>
    <m/>
    <m/>
    <s v="GMC-Renewal -1st July 165 employees 1+5"/>
    <s v="lead_KOkbFyxJvPT1tPT1r4kgmie7bI6U5TYFiiKJZ2e0S8k"/>
    <s v="iValue InfoSolutions"/>
    <s v="Bharti Bankey"/>
    <s v="user_JjaNBsxmUKBROYZvEahyXgec466W5jQa2pL0NUZ81Lb"/>
    <s v="Sreenivas Hatti"/>
    <s v="2022-03-21 07:11:36.399000+00:00"/>
    <s v="2022-07-01 14:00:29.489000+00:00"/>
    <m/>
    <s v="Bangalore"/>
    <m/>
    <s v="2022-03-19 11:09:58+00:00"/>
    <m/>
    <n v="165"/>
    <m/>
    <m/>
    <m/>
    <m/>
    <m/>
    <m/>
    <m/>
    <s v="PAID_SOCIAL"/>
    <m/>
    <m/>
    <m/>
    <s v="IT Services &amp; IT Consulting"/>
    <m/>
    <m/>
    <m/>
    <m/>
    <m/>
    <m/>
    <m/>
    <m/>
    <m/>
    <m/>
    <m/>
    <m/>
    <x v="5"/>
    <m/>
    <s v="user_aM3WaaSUQQmaNnsm9l2FQRVWUEr8RN2ZdXzsuQUalQ3"/>
    <s v="Bharti Bankey"/>
    <s v="Snehal Mane"/>
    <m/>
    <s v="July"/>
    <s v="Gated Content; Inbound"/>
    <s v="Inbound via website"/>
    <m/>
    <s v="Employee Count 100"/>
    <m/>
    <m/>
    <m/>
    <s v="2022-03-18 12:47:40.458000+00:00"/>
    <s v="2022-10-10 02:49:20.187000+00:00"/>
    <m/>
  </r>
  <r>
    <s v="Kashif Ahmad"/>
    <n v="50621"/>
    <s v="INR"/>
    <n v="0"/>
    <d v="2022-04-07T00:00:00"/>
    <s v="Sales"/>
    <s v="stat_1hn9nRJaLbI53NxPuSQgo90kRpbpKsFlwN4oEGNUTdO"/>
    <s v="Lost"/>
    <n v="0"/>
    <s v="OpportunityStatusType.Lost"/>
    <m/>
    <m/>
    <s v="gmc-fresh SI- 1lac Maternity-No RR-1-2% Ambulance-1k"/>
    <s v="lead_M1KTLuIA7Urm1cCnbG5Fu5yfmXnRD1C7LXJdmceRamm"/>
    <s v="Coco Bharat"/>
    <s v="Bharti Bankey"/>
    <s v="user_LKRhV6rhcBe0uL8u70UUGeDjbMupuho4TaiAOCbT7HT"/>
    <s v="Kashif Ahmad"/>
    <s v="2022-05-20 06:58:13.169000+00:00"/>
    <s v="2022-07-01 12:06:56.096000+00:00"/>
    <m/>
    <s v="Delhi"/>
    <m/>
    <s v="2022-05-20 00:36:11+00:00"/>
    <m/>
    <n v="10"/>
    <m/>
    <m/>
    <m/>
    <m/>
    <m/>
    <m/>
    <m/>
    <s v="ORGANIC_SEARCH"/>
    <m/>
    <m/>
    <m/>
    <m/>
    <m/>
    <m/>
    <m/>
    <m/>
    <m/>
    <m/>
    <m/>
    <m/>
    <m/>
    <m/>
    <m/>
    <m/>
    <x v="3"/>
    <m/>
    <s v="user_aM3WaaSUQQmaNnsm9l2FQRVWUEr8RN2ZdXzsuQUalQ3"/>
    <s v="Bharti Bankey"/>
    <m/>
    <m/>
    <s v="July"/>
    <s v="Inbound"/>
    <s v="Inbound via website"/>
    <m/>
    <s v="Employee Count 25"/>
    <m/>
    <m/>
    <m/>
    <s v="2022-05-20 00:36:39.150000+00:00"/>
    <s v="2022-07-10 06:55:26.223000+00:00"/>
    <m/>
  </r>
  <r>
    <s v="Mayur Gadiyar"/>
    <n v="1000000"/>
    <s v="INR"/>
    <n v="0"/>
    <d v="2022-01-07T00:00:00"/>
    <s v="Sales"/>
    <s v="stat_1hn9nRJaLbI53NxPuSQgo90kRpbpKsFlwN4oEGNUTdO"/>
    <s v="Lost"/>
    <n v="0"/>
    <s v="OpportunityStatusType.Lost"/>
    <s v="cont_qGhoMJsLtuZOAmHmxaZ8wYE3xhv1PEEGjQV2v39KXci"/>
    <s v="Balwinder singh arora"/>
    <s v="GPA - July - with incumbent"/>
    <s v="lead_QPYb7livVMnFnGcXoCMQqJHErjbwJ0OaY73uPlVT8ft"/>
    <s v="VVF Group"/>
    <s v="Mayur Gadiyar"/>
    <s v="user_bdUPAGjcS7p6513So3N4g3aWNS5HuBuVJi7bvCPAsLt"/>
    <s v="Mayur Gadiyar"/>
    <s v="2022-02-03 12:18:05.204000+00:00"/>
    <s v="2022-07-01 11:02:39.337000+00:00"/>
    <m/>
    <s v="Mumbai"/>
    <m/>
    <m/>
    <m/>
    <n v="818"/>
    <m/>
    <m/>
    <m/>
    <m/>
    <m/>
    <m/>
    <m/>
    <m/>
    <m/>
    <m/>
    <m/>
    <s v="Manufacturing"/>
    <m/>
    <m/>
    <m/>
    <m/>
    <m/>
    <m/>
    <m/>
    <m/>
    <m/>
    <m/>
    <m/>
    <m/>
    <x v="5"/>
    <m/>
    <s v="user_bdUPAGjcS7p6513So3N4g3aWNS5HuBuVJi7bvCPAsLt"/>
    <s v="Mayur Gadiyar"/>
    <s v="Anjali Nishu"/>
    <m/>
    <s v="July; March; September"/>
    <s v="Cold Call"/>
    <s v="fundoodata"/>
    <m/>
    <m/>
    <m/>
    <m/>
    <m/>
    <s v="2020-12-14 12:48:32.404000+00:00"/>
    <s v="2022-10-13 07:43:25.514000+00:00"/>
    <s v="GPA"/>
  </r>
  <r>
    <s v="Kashif Ahmad"/>
    <n v="1000000"/>
    <s v="INR"/>
    <n v="0"/>
    <s v="9/30/22"/>
    <s v="Sales"/>
    <s v="stat_kcR4fZg7TU7jjk1jAVua3qGLRS4J5uFayEjK5j02wtv"/>
    <s v="Unqualified"/>
    <n v="0"/>
    <s v="OpportunityStatusType.Lost"/>
    <s v="cont_xAKOQB8Hu8I9jtGbAoWtmKUzg3tBHyehdXu3qfWSnp2"/>
    <s v="Shruti"/>
    <s v="fresh"/>
    <s v="lead_vZfpLMLG6OzU08RozvmQpc1IrUKeyDcb0zbH2k3elOC"/>
    <s v="Sales Zip"/>
    <s v="Sarvesh Pawar"/>
    <s v="user_LKRhV6rhcBe0uL8u70UUGeDjbMupuho4TaiAOCbT7HT"/>
    <s v="Kashif Ahmad"/>
    <s v="2021-12-03 08:06:16.260000+00:00"/>
    <s v="2022-07-01 11:15:58.740000+00:00"/>
    <m/>
    <s v="Pune"/>
    <m/>
    <m/>
    <m/>
    <n v="85"/>
    <m/>
    <m/>
    <m/>
    <m/>
    <m/>
    <m/>
    <m/>
    <m/>
    <m/>
    <m/>
    <m/>
    <m/>
    <m/>
    <m/>
    <m/>
    <m/>
    <m/>
    <m/>
    <m/>
    <m/>
    <m/>
    <m/>
    <m/>
    <m/>
    <x v="3"/>
    <m/>
    <s v="user_A8KOTZADnUtEQOLt4nSLAmteNStuGh80js75RYjrXVt"/>
    <s v="Sarvesh Pawar"/>
    <m/>
    <m/>
    <m/>
    <s v="Gated Content"/>
    <m/>
    <m/>
    <s v="Downloaded the guide: Designing employee healthcare plan"/>
    <m/>
    <m/>
    <m/>
    <s v="2021-11-29 14:05:20.976000+00:00"/>
    <s v="2022-08-18 12:22:34.602000+00:00"/>
    <m/>
  </r>
  <r>
    <s v="Namrata Aurora"/>
    <n v="300000"/>
    <s v="INR"/>
    <n v="0"/>
    <d v="2022-01-07T00:00:00"/>
    <s v="Sales"/>
    <s v="stat_1hn9nRJaLbI53NxPuSQgo90kRpbpKsFlwN4oEGNUTdO"/>
    <s v="Lost"/>
    <n v="0"/>
    <s v="OpportunityStatusType.Lost"/>
    <m/>
    <m/>
    <s v="Parental- client stopped responding"/>
    <s v="lead_2wT9vEeItQhuSEPnXgE50a1qjO1TD3pfIUaufOeQ0iv"/>
    <s v="ABS Fujitsu General Private Limited"/>
    <s v="Namrata Aurora"/>
    <s v="user_IpBH4s1Av5OVFfQQ3nW0qPDDjwLT9uRfx1sVhml8UQA"/>
    <s v="Namrata Aurora"/>
    <s v="2022-05-19 13:11:14.164000+00:00"/>
    <s v="2022-07-01 11:51:14.013000+00:00"/>
    <m/>
    <m/>
    <m/>
    <m/>
    <m/>
    <n v="400"/>
    <m/>
    <m/>
    <m/>
    <m/>
    <m/>
    <m/>
    <m/>
    <m/>
    <m/>
    <m/>
    <m/>
    <m/>
    <m/>
    <m/>
    <m/>
    <m/>
    <m/>
    <m/>
    <m/>
    <m/>
    <m/>
    <m/>
    <m/>
    <m/>
    <x v="3"/>
    <m/>
    <s v="user_IpBH4s1Av5OVFfQQ3nW0qPDDjwLT9uRfx1sVhml8UQA"/>
    <s v="Namrata Aurora"/>
    <m/>
    <m/>
    <s v="January"/>
    <s v="Gated Content"/>
    <m/>
    <m/>
    <s v="Employee Engagement Handbook"/>
    <m/>
    <m/>
    <m/>
    <s v="2022-05-07 04:41:48.599000+00:00"/>
    <s v="2022-07-01 11:51:14.056000+00:00"/>
    <m/>
  </r>
  <r>
    <s v="Prasoon Mishra"/>
    <n v="7500000"/>
    <s v="INR"/>
    <n v="0"/>
    <d v="2022-05-07T00:00:00"/>
    <s v="Sales"/>
    <s v="stat_kcR4fZg7TU7jjk1jAVua3qGLRS4J5uFayEjK5j02wtv"/>
    <s v="Unqualified"/>
    <n v="0"/>
    <s v="OpportunityStatusType.Lost"/>
    <s v="cont_wXiRbRRpOS082Vx9rimAbHjb4hscFFGyf1qP5uouqm0"/>
    <s v="Usha Rani Potturi"/>
    <m/>
    <s v="lead_r5timlb0uSru47b03J0zreHVkjoFJKg4vJpAJLZ3Mvy"/>
    <s v="Natco Pharma"/>
    <s v="Sarvesh Pawar"/>
    <s v="user_RYbBTp8BVWNa7ppiOz6QVJMGK0exHsFmc5uCLn34ODZ"/>
    <s v="Prasoon Mishra"/>
    <s v="2022-06-03 06:22:02.299000+00:00"/>
    <s v="2022-07-01 10:09:29.992000+00:00"/>
    <m/>
    <s v="Hyderabad"/>
    <m/>
    <m/>
    <m/>
    <n v="945"/>
    <m/>
    <m/>
    <m/>
    <m/>
    <m/>
    <m/>
    <m/>
    <m/>
    <m/>
    <m/>
    <m/>
    <s v="Manufacturing"/>
    <m/>
    <m/>
    <m/>
    <m/>
    <m/>
    <m/>
    <m/>
    <m/>
    <m/>
    <m/>
    <m/>
    <m/>
    <x v="4"/>
    <m/>
    <s v="user_A8KOTZADnUtEQOLt4nSLAmteNStuGh80js75RYjrXVt"/>
    <s v="Sarvesh Pawar"/>
    <m/>
    <m/>
    <s v="July"/>
    <s v="Gated Content"/>
    <s v="Mr. E"/>
    <m/>
    <s v="Employee Wellness Handbook"/>
    <m/>
    <m/>
    <m/>
    <s v="2021-09-14 10:06:07.077000+00:00"/>
    <s v="2022-09-07 09:19:16.491000+00:00"/>
    <s v="GMC"/>
  </r>
  <r>
    <s v="Prasoon Mishra"/>
    <n v="345501"/>
    <s v="INR"/>
    <n v="100"/>
    <d v="2022-01-07T00:00:00"/>
    <s v="Sales"/>
    <s v="stat_OZRiD1474QRJIpvnjHCZfiIvKcVD6mIKSSTzg8SwDVx"/>
    <s v="Won- Payment Completed"/>
    <n v="1"/>
    <s v="OpportunityStatusType.Won"/>
    <m/>
    <m/>
    <s v="Vcomission  Also have a sister firm BVC Services"/>
    <s v="lead_y6LGOkcuX01MmigKxNfUqiDwo5Myaj5ILQTblGfbRJV"/>
    <s v="vCommission Media Private Limited"/>
    <s v="Satyajit Chati"/>
    <s v="user_RYbBTp8BVWNa7ppiOz6QVJMGK0exHsFmc5uCLn34ODZ"/>
    <s v="Prasoon Mishra"/>
    <s v="2022-05-05 06:15:56.064000+00:00"/>
    <s v="2022-07-01 10:13:55.109000+00:00"/>
    <m/>
    <s v="Gurgaon"/>
    <m/>
    <m/>
    <m/>
    <n v="155"/>
    <m/>
    <m/>
    <m/>
    <m/>
    <m/>
    <m/>
    <m/>
    <m/>
    <m/>
    <m/>
    <m/>
    <s v="Digital Marketing &amp; Advertising"/>
    <m/>
    <m/>
    <m/>
    <m/>
    <m/>
    <m/>
    <m/>
    <m/>
    <m/>
    <m/>
    <m/>
    <m/>
    <x v="7"/>
    <m/>
    <s v="user_5IQTpX6DsnoeoDfxqzqojpVoQLXPh68nhDjLS5ETjYj"/>
    <s v="Satyajit Chati"/>
    <m/>
    <m/>
    <s v="June"/>
    <s v="Cold Call"/>
    <m/>
    <m/>
    <m/>
    <m/>
    <m/>
    <m/>
    <s v="2022-03-09 17:10:40.582000+00:00"/>
    <s v="2022-10-17 13:43:44.125000+00:00"/>
    <s v="GMC"/>
  </r>
  <r>
    <s v="Prasoon Mishra"/>
    <n v="2000000"/>
    <s v="INR"/>
    <n v="0"/>
    <d v="2022-05-07T00:00:00"/>
    <s v="Sales"/>
    <s v="stat_kcR4fZg7TU7jjk1jAVua3qGLRS4J5uFayEjK5j02wtv"/>
    <s v="Unqualified"/>
    <n v="0"/>
    <s v="OpportunityStatusType.Lost"/>
    <s v="cont_wXiRbRRpOS082Vx9rimAbHjb4hscFFGyf1qP5uouqm0"/>
    <s v="Usha Rani Potturi"/>
    <m/>
    <s v="lead_r5timlb0uSru47b03J0zreHVkjoFJKg4vJpAJLZ3Mvy"/>
    <s v="Natco Pharma"/>
    <s v="Sarvesh Pawar"/>
    <s v="user_RYbBTp8BVWNa7ppiOz6QVJMGK0exHsFmc5uCLn34ODZ"/>
    <s v="Prasoon Mishra"/>
    <s v="2022-06-03 06:21:10.103000+00:00"/>
    <s v="2022-07-01 10:09:41.482000+00:00"/>
    <m/>
    <s v="Hyderabad"/>
    <m/>
    <m/>
    <m/>
    <n v="945"/>
    <m/>
    <m/>
    <m/>
    <m/>
    <m/>
    <m/>
    <m/>
    <m/>
    <m/>
    <m/>
    <m/>
    <s v="Manufacturing"/>
    <m/>
    <m/>
    <m/>
    <m/>
    <m/>
    <m/>
    <m/>
    <m/>
    <m/>
    <m/>
    <m/>
    <m/>
    <x v="4"/>
    <m/>
    <s v="user_A8KOTZADnUtEQOLt4nSLAmteNStuGh80js75RYjrXVt"/>
    <s v="Sarvesh Pawar"/>
    <m/>
    <m/>
    <s v="July"/>
    <s v="Gated Content"/>
    <s v="Mr. E"/>
    <m/>
    <s v="Employee Wellness Handbook"/>
    <m/>
    <m/>
    <m/>
    <s v="2021-09-14 10:06:07.077000+00:00"/>
    <s v="2022-09-07 09:19:16.491000+00:00"/>
    <s v="GTL"/>
  </r>
  <r>
    <s v="Daya Gowda"/>
    <n v="100000"/>
    <s v="INR"/>
    <n v="0"/>
    <s v="7/31/22"/>
    <s v="Sales"/>
    <s v="stat_kcR4fZg7TU7jjk1jAVua3qGLRS4J5uFayEjK5j02wtv"/>
    <s v="Unqualified"/>
    <n v="0"/>
    <s v="OpportunityStatusType.Lost"/>
    <s v="cont_bPUynXwOJK5siqb313GxFNz0Ot2CANqnykfR10391lh"/>
    <s v="Saba Khatri"/>
    <s v="GTL - Group co 2"/>
    <s v="lead_2NECzFhZ1fxDLIEITQnXMJwr1r47P01qItqvRcSAHrp"/>
    <s v="Work Store Limited (Staples)"/>
    <s v="Daya Gowda"/>
    <s v="user_encRk5bIEFN6ZA11h4WH2AdZTiZpogLSlMIaj0E30SZ"/>
    <s v="Daya Gowda"/>
    <s v="2022-06-22 06:00:53.256000+00:00"/>
    <s v="2022-07-01 07:23:08.726000+00:00"/>
    <m/>
    <s v="Mumbai"/>
    <m/>
    <m/>
    <m/>
    <n v="155"/>
    <m/>
    <m/>
    <m/>
    <m/>
    <m/>
    <m/>
    <m/>
    <s v="PAID_SOCIAL"/>
    <m/>
    <m/>
    <m/>
    <s v="Retail"/>
    <m/>
    <m/>
    <m/>
    <m/>
    <m/>
    <m/>
    <m/>
    <m/>
    <m/>
    <m/>
    <m/>
    <m/>
    <x v="5"/>
    <m/>
    <s v="user_encRk5bIEFN6ZA11h4WH2AdZTiZpogLSlMIaj0E30SZ"/>
    <s v="Daya Gowda"/>
    <m/>
    <m/>
    <s v="April; July; September"/>
    <s v="Cold Call"/>
    <s v="Naukri.com"/>
    <m/>
    <s v="Employee Engagement Handbook"/>
    <m/>
    <m/>
    <m/>
    <s v="2022-04-26 12:41:27.300000+00:00"/>
    <s v="2022-09-20 10:30:39.691000+00:00"/>
    <m/>
  </r>
  <r>
    <s v="Siddhartha Khatua"/>
    <n v="11210"/>
    <s v="INR"/>
    <n v="100"/>
    <d v="2022-01-07T00:00:00"/>
    <s v="Sales"/>
    <s v="stat_OZRiD1474QRJIpvnjHCZfiIvKcVD6mIKSSTzg8SwDVx"/>
    <s v="Won- Payment Completed"/>
    <n v="1"/>
    <s v="OpportunityStatusType.Won"/>
    <m/>
    <m/>
    <s v="WC Policy"/>
    <s v="lead_MxKcpNWvORoYBQX0aF3tRPFW4YbOYjoLVPv3EJotUAs"/>
    <s v="SG CNC Microtech Pvt. Ltd.(Fresh)"/>
    <s v="Siddhartha Khatua"/>
    <s v="user_NpORmx7rsJTJtTAaK530goa9EQDwvUStpLPTra00AAA"/>
    <s v="Siddhartha Khatua"/>
    <s v="2022-07-01 09:45:28.212000+00:00"/>
    <s v="2022-07-01 09:46:39.349000+00:00"/>
    <m/>
    <s v="Pune"/>
    <m/>
    <m/>
    <m/>
    <n v="30"/>
    <m/>
    <m/>
    <m/>
    <m/>
    <m/>
    <m/>
    <m/>
    <m/>
    <m/>
    <m/>
    <m/>
    <s v="Manufacturing"/>
    <m/>
    <m/>
    <m/>
    <m/>
    <m/>
    <m/>
    <m/>
    <m/>
    <m/>
    <m/>
    <m/>
    <m/>
    <x v="11"/>
    <m/>
    <s v="user_5IQTpX6DsnoeoDfxqzqojpVoQLXPh68nhDjLS5ETjYj"/>
    <s v="Satyajit Chati"/>
    <s v="Siddharth Angolkar"/>
    <m/>
    <s v="May"/>
    <s v="Cold Call"/>
    <m/>
    <m/>
    <m/>
    <m/>
    <m/>
    <m/>
    <s v="2022-04-20 06:33:51.033000+00:00"/>
    <s v="2022-07-10 07:11:58.714000+00:00"/>
    <m/>
  </r>
  <r>
    <s v="Siddhartha Khatua"/>
    <n v="230000"/>
    <s v="INR"/>
    <n v="100"/>
    <d v="2022-01-07T00:00:00"/>
    <s v="Sales"/>
    <s v="stat_OZRiD1474QRJIpvnjHCZfiIvKcVD6mIKSSTzg8SwDVx"/>
    <s v="Won- Payment Completed"/>
    <n v="1"/>
    <s v="OpportunityStatusType.Won"/>
    <m/>
    <m/>
    <s v="Siddharth contact  reference from Indovance"/>
    <s v="lead_MxKcpNWvORoYBQX0aF3tRPFW4YbOYjoLVPv3EJotUAs"/>
    <s v="SG CNC Microtech Pvt. Ltd.(Fresh)"/>
    <s v="Satyajit Chati"/>
    <s v="user_NpORmx7rsJTJtTAaK530goa9EQDwvUStpLPTra00AAA"/>
    <s v="Siddhartha Khatua"/>
    <s v="2022-04-20 06:35:28.837000+00:00"/>
    <s v="2022-07-01 09:46:23.711000+00:00"/>
    <m/>
    <s v="Pune"/>
    <m/>
    <m/>
    <m/>
    <n v="30"/>
    <m/>
    <m/>
    <m/>
    <m/>
    <m/>
    <m/>
    <m/>
    <m/>
    <m/>
    <m/>
    <m/>
    <s v="Manufacturing"/>
    <m/>
    <m/>
    <m/>
    <m/>
    <m/>
    <m/>
    <m/>
    <m/>
    <m/>
    <m/>
    <m/>
    <m/>
    <x v="11"/>
    <m/>
    <s v="user_5IQTpX6DsnoeoDfxqzqojpVoQLXPh68nhDjLS5ETjYj"/>
    <s v="Satyajit Chati"/>
    <s v="Siddharth Angolkar"/>
    <m/>
    <s v="May"/>
    <s v="Cold Call"/>
    <m/>
    <m/>
    <m/>
    <m/>
    <m/>
    <m/>
    <s v="2022-04-20 06:33:51.033000+00:00"/>
    <s v="2022-07-10 07:11:58.714000+00:00"/>
    <s v="GMC"/>
  </r>
  <r>
    <s v="Daya Gowda"/>
    <n v="200000"/>
    <s v="INR"/>
    <n v="0"/>
    <s v="7/31/22"/>
    <s v="Sales"/>
    <s v="stat_kcR4fZg7TU7jjk1jAVua3qGLRS4J5uFayEjK5j02wtv"/>
    <s v="Unqualified"/>
    <n v="0"/>
    <s v="OpportunityStatusType.Lost"/>
    <s v="cont_bPUynXwOJK5siqb313GxFNz0Ot2CANqnykfR10391lh"/>
    <s v="Saba Khatri"/>
    <s v="GTL - group co 1"/>
    <s v="lead_2NECzFhZ1fxDLIEITQnXMJwr1r47P01qItqvRcSAHrp"/>
    <s v="Work Store Limited (Staples)"/>
    <s v="Daya Gowda"/>
    <s v="user_encRk5bIEFN6ZA11h4WH2AdZTiZpogLSlMIaj0E30SZ"/>
    <s v="Daya Gowda"/>
    <s v="2022-06-22 06:00:09.821000+00:00"/>
    <s v="2022-07-01 07:23:00.770000+00:00"/>
    <m/>
    <s v="Mumbai"/>
    <m/>
    <m/>
    <m/>
    <n v="155"/>
    <m/>
    <m/>
    <m/>
    <m/>
    <m/>
    <m/>
    <m/>
    <s v="PAID_SOCIAL"/>
    <m/>
    <m/>
    <m/>
    <s v="Retail"/>
    <m/>
    <m/>
    <m/>
    <m/>
    <m/>
    <m/>
    <m/>
    <m/>
    <m/>
    <m/>
    <m/>
    <m/>
    <x v="5"/>
    <m/>
    <s v="user_encRk5bIEFN6ZA11h4WH2AdZTiZpogLSlMIaj0E30SZ"/>
    <s v="Daya Gowda"/>
    <m/>
    <m/>
    <s v="April; July; September"/>
    <s v="Cold Call"/>
    <s v="Naukri.com"/>
    <m/>
    <s v="Employee Engagement Handbook"/>
    <m/>
    <m/>
    <m/>
    <s v="2022-04-26 12:41:27.300000+00:00"/>
    <s v="2022-09-20 10:30:39.691000+00:00"/>
    <m/>
  </r>
  <r>
    <s v="Abhiroop Ganguly"/>
    <n v="300000"/>
    <s v="INR"/>
    <n v="0"/>
    <d v="2022-01-07T00:00:00"/>
    <s v="Sales"/>
    <s v="stat_kcR4fZg7TU7jjk1jAVua3qGLRS4J5uFayEjK5j02wtv"/>
    <s v="Unqualified"/>
    <n v="0"/>
    <s v="OpportunityStatusType.Lost"/>
    <m/>
    <m/>
    <s v="fresh GPA"/>
    <s v="lead_DAvCIsRpjnAqLoOI8NqtTZi7cgPhCg59AUfpOCSMH5v"/>
    <s v="Dexpress EV"/>
    <s v="Gauri Jori"/>
    <s v="user_U27GK6WjhLhUhi1EDKXV57xMpn8n8DMIOjci1q3UReZ"/>
    <s v="Abhiroop Ganguly"/>
    <s v="2022-01-17 11:07:02.535000+00:00"/>
    <s v="2022-07-01 07:22:25.011000+00:00"/>
    <m/>
    <s v="Mumbai"/>
    <m/>
    <m/>
    <m/>
    <n v="112"/>
    <m/>
    <m/>
    <m/>
    <m/>
    <m/>
    <m/>
    <m/>
    <m/>
    <m/>
    <m/>
    <m/>
    <s v="Manufacturing"/>
    <m/>
    <m/>
    <m/>
    <m/>
    <m/>
    <m/>
    <m/>
    <m/>
    <m/>
    <m/>
    <m/>
    <m/>
    <x v="3"/>
    <m/>
    <s v="user_5YHA1ZU4iP896lD1YJehdJcMx7ZEgWCpulT4T2c3pJ3"/>
    <s v="Gauri Jori"/>
    <m/>
    <m/>
    <m/>
    <s v="Gated Content"/>
    <m/>
    <m/>
    <s v="Employee healthcare handbook"/>
    <m/>
    <m/>
    <m/>
    <s v="2022-01-13 11:47:54.569000+00:00"/>
    <s v="2022-07-10 07:03:41.937000+00:00"/>
    <m/>
  </r>
  <r>
    <s v="Abhiroop Ganguly"/>
    <n v="100000"/>
    <s v="INR"/>
    <n v="0"/>
    <d v="2022-01-07T00:00:00"/>
    <s v="Sales"/>
    <s v="stat_kcR4fZg7TU7jjk1jAVua3qGLRS4J5uFayEjK5j02wtv"/>
    <s v="Unqualified"/>
    <n v="0"/>
    <s v="OpportunityStatusType.Lost"/>
    <s v="cont_UgMWRMrmog2NnvIsCOdbp2uvVhsiSwA76OXdJld8w0M"/>
    <s v="megha Padia"/>
    <s v="Covid insurance. Data Awaited."/>
    <s v="lead_DAvCIsRpjnAqLoOI8NqtTZi7cgPhCg59AUfpOCSMH5v"/>
    <s v="Dexpress EV"/>
    <s v="Gauri Jori"/>
    <s v="user_U27GK6WjhLhUhi1EDKXV57xMpn8n8DMIOjci1q3UReZ"/>
    <s v="Abhiroop Ganguly"/>
    <s v="2022-01-17 11:09:21.378000+00:00"/>
    <s v="2022-07-01 07:22:36.606000+00:00"/>
    <m/>
    <s v="Mumbai"/>
    <m/>
    <m/>
    <m/>
    <n v="112"/>
    <m/>
    <m/>
    <m/>
    <m/>
    <m/>
    <m/>
    <m/>
    <m/>
    <m/>
    <m/>
    <m/>
    <s v="Manufacturing"/>
    <m/>
    <m/>
    <m/>
    <m/>
    <m/>
    <m/>
    <m/>
    <m/>
    <m/>
    <m/>
    <m/>
    <m/>
    <x v="3"/>
    <m/>
    <s v="user_5YHA1ZU4iP896lD1YJehdJcMx7ZEgWCpulT4T2c3pJ3"/>
    <s v="Gauri Jori"/>
    <m/>
    <m/>
    <m/>
    <s v="Gated Content"/>
    <m/>
    <m/>
    <s v="Employee healthcare handbook"/>
    <m/>
    <m/>
    <m/>
    <s v="2022-01-13 11:47:54.569000+00:00"/>
    <s v="2022-07-10 07:03:41.937000+00:00"/>
    <m/>
  </r>
  <r>
    <s v="Naveen Kumar"/>
    <n v="300000"/>
    <s v="INR"/>
    <n v="0"/>
    <s v="7/14/22"/>
    <s v="Sales"/>
    <s v="stat_kcR4fZg7TU7jjk1jAVua3qGLRS4J5uFayEjK5j02wtv"/>
    <s v="Unqualified"/>
    <n v="0"/>
    <s v="OpportunityStatusType.Lost"/>
    <s v="cont_kmJfNQqdHYLIKonSRlKWx8OWRJCwGhJ7oxfHivh7fOj"/>
    <s v="Vinod Shinde"/>
    <s v="GTL - Renewal"/>
    <s v="lead_ivCsLWcVR1FBbV4JRmED9cctRryoDzbF0Rp8do0oH2A"/>
    <s v="Avendus"/>
    <s v="Shreenath Bhat"/>
    <s v="user_N52PP2uP2VZc2gm0nhh6CNFSif4n85g1cdxoNFd9ct0"/>
    <s v="Naveen Kumar"/>
    <s v="2022-06-09 06:01:03.294000+00:00"/>
    <s v="2022-07-01 07:21:12.129000+00:00"/>
    <m/>
    <s v="Mumbai"/>
    <m/>
    <m/>
    <m/>
    <n v="390"/>
    <m/>
    <m/>
    <m/>
    <m/>
    <m/>
    <m/>
    <m/>
    <m/>
    <m/>
    <m/>
    <m/>
    <s v="Banking &amp; Finance"/>
    <m/>
    <m/>
    <m/>
    <m/>
    <m/>
    <m/>
    <m/>
    <m/>
    <m/>
    <m/>
    <m/>
    <m/>
    <x v="11"/>
    <m/>
    <s v="user_6hRQhcoLhZEDUBYaw3vS7rv6T5582sGfXq4jNRqTfUU"/>
    <s v="Aishwarya Nyayadhish"/>
    <m/>
    <m/>
    <s v="July; September"/>
    <s v="Cold Call"/>
    <s v="Linkedin"/>
    <m/>
    <s v="Vaccine inbound"/>
    <m/>
    <m/>
    <m/>
    <s v="2021-04-20 04:58:30.541000+00:00"/>
    <s v="2022-09-29 07:40:00.234000+00:00"/>
    <s v="GTL"/>
  </r>
  <r>
    <s v="Abhiroop Ganguly"/>
    <n v="100000"/>
    <s v="INR"/>
    <n v="0"/>
    <d v="2022-01-07T00:00:00"/>
    <s v="Sales"/>
    <s v="stat_kcR4fZg7TU7jjk1jAVua3qGLRS4J5uFayEjK5j02wtv"/>
    <s v="Unqualified"/>
    <n v="0"/>
    <s v="OpportunityStatusType.Lost"/>
    <m/>
    <m/>
    <s v="Proposal Email Sent. Data Awaited."/>
    <s v="lead_DAvCIsRpjnAqLoOI8NqtTZi7cgPhCg59AUfpOCSMH5v"/>
    <s v="Dexpress EV"/>
    <s v="Gauri Jori"/>
    <s v="user_U27GK6WjhLhUhi1EDKXV57xMpn8n8DMIOjci1q3UReZ"/>
    <s v="Abhiroop Ganguly"/>
    <s v="2022-01-13 12:35:50.855000+00:00"/>
    <s v="2022-07-01 07:22:12.618000+00:00"/>
    <m/>
    <s v="Mumbai"/>
    <m/>
    <m/>
    <m/>
    <n v="112"/>
    <m/>
    <m/>
    <m/>
    <m/>
    <m/>
    <m/>
    <m/>
    <m/>
    <m/>
    <m/>
    <m/>
    <s v="Manufacturing"/>
    <m/>
    <m/>
    <m/>
    <m/>
    <m/>
    <m/>
    <m/>
    <m/>
    <m/>
    <m/>
    <m/>
    <m/>
    <x v="3"/>
    <m/>
    <s v="user_5YHA1ZU4iP896lD1YJehdJcMx7ZEgWCpulT4T2c3pJ3"/>
    <s v="Gauri Jori"/>
    <m/>
    <m/>
    <m/>
    <s v="Gated Content"/>
    <m/>
    <m/>
    <s v="Employee healthcare handbook"/>
    <m/>
    <m/>
    <m/>
    <s v="2022-01-13 11:47:54.569000+00:00"/>
    <s v="2022-07-10 07:03:41.937000+00:00"/>
    <m/>
  </r>
  <r>
    <s v="Naveen Kumar"/>
    <n v="500000"/>
    <s v="INR"/>
    <n v="0"/>
    <d v="2022-05-08T00:00:00"/>
    <s v="Sales"/>
    <s v="stat_kcR4fZg7TU7jjk1jAVua3qGLRS4J5uFayEjK5j02wtv"/>
    <s v="Unqualified"/>
    <n v="0"/>
    <s v="OpportunityStatusType.Lost"/>
    <s v="cont_pKL8vxMUByU9EYOYRbPCATFhHGztzbZEbo9BJJay25b"/>
    <s v="Meenakshi Yadav"/>
    <m/>
    <s v="lead_anjK5scQNBdXEu5A4rsJFtIRslqTRpRKcaIUcqIiHVC"/>
    <s v="Rapido"/>
    <s v="Prateek Wadhwa"/>
    <s v="user_N52PP2uP2VZc2gm0nhh6CNFSif4n85g1cdxoNFd9ct0"/>
    <s v="Naveen Kumar"/>
    <s v="2022-05-30 11:22:14.650000+00:00"/>
    <s v="2022-07-01 07:11:05.233000+00:00"/>
    <m/>
    <s v="Bangalore"/>
    <m/>
    <m/>
    <m/>
    <n v="1975"/>
    <m/>
    <m/>
    <m/>
    <m/>
    <m/>
    <m/>
    <m/>
    <s v="PAID_SOCIAL"/>
    <m/>
    <m/>
    <m/>
    <s v="IT Services &amp; IT Consulting"/>
    <m/>
    <m/>
    <m/>
    <m/>
    <m/>
    <m/>
    <m/>
    <m/>
    <m/>
    <m/>
    <m/>
    <m/>
    <x v="28"/>
    <m/>
    <s v="user_FdWFezbLzkYQcGsBUsjZO25nr2poK2nRbqV47Rs5Kfm"/>
    <s v="Prateek Wadhwa"/>
    <m/>
    <m/>
    <s v="August"/>
    <s v="Gated Content"/>
    <s v="Lusha"/>
    <m/>
    <s v="Employee Wellness Trends in 2022"/>
    <m/>
    <m/>
    <m/>
    <s v="2021-09-02 09:04:53.583000+00:00"/>
    <s v="2022-10-20 02:39:54.338000+00:00"/>
    <s v="GPA"/>
  </r>
  <r>
    <s v="Naveen Kumar"/>
    <n v="1000000"/>
    <s v="INR"/>
    <n v="0"/>
    <d v="2022-01-07T00:00:00"/>
    <s v="Sales"/>
    <s v="stat_kcR4fZg7TU7jjk1jAVua3qGLRS4J5uFayEjK5j02wtv"/>
    <s v="Unqualified"/>
    <n v="0"/>
    <s v="OpportunityStatusType.Lost"/>
    <m/>
    <m/>
    <s v="For off roll emps."/>
    <s v="lead_anjK5scQNBdXEu5A4rsJFtIRslqTRpRKcaIUcqIiHVC"/>
    <s v="Rapido"/>
    <s v="Prateek Wadhwa"/>
    <s v="user_N52PP2uP2VZc2gm0nhh6CNFSif4n85g1cdxoNFd9ct0"/>
    <s v="Naveen Kumar"/>
    <s v="2022-06-22 05:40:52.318000+00:00"/>
    <s v="2022-07-01 07:06:49.662000+00:00"/>
    <m/>
    <s v="Bangalore"/>
    <m/>
    <m/>
    <m/>
    <n v="1975"/>
    <m/>
    <m/>
    <m/>
    <m/>
    <m/>
    <m/>
    <m/>
    <s v="PAID_SOCIAL"/>
    <m/>
    <m/>
    <m/>
    <s v="IT Services &amp; IT Consulting"/>
    <m/>
    <m/>
    <m/>
    <m/>
    <m/>
    <m/>
    <m/>
    <m/>
    <m/>
    <m/>
    <m/>
    <m/>
    <x v="28"/>
    <m/>
    <s v="user_FdWFezbLzkYQcGsBUsjZO25nr2poK2nRbqV47Rs5Kfm"/>
    <s v="Prateek Wadhwa"/>
    <m/>
    <m/>
    <s v="August"/>
    <s v="Gated Content"/>
    <s v="Lusha"/>
    <m/>
    <s v="Employee Wellness Trends in 2022"/>
    <m/>
    <m/>
    <m/>
    <s v="2021-09-02 09:04:53.583000+00:00"/>
    <s v="2022-10-20 02:39:54.338000+00:00"/>
    <s v="GMC"/>
  </r>
  <r>
    <s v="Mayur Gadiyar"/>
    <n v="500000"/>
    <s v="INR"/>
    <n v="0"/>
    <d v="2022-05-07T00:00:00"/>
    <s v="Sales"/>
    <s v="stat_1hn9nRJaLbI53NxPuSQgo90kRpbpKsFlwN4oEGNUTdO"/>
    <s v="Lost"/>
    <n v="0"/>
    <s v="OpportunityStatusType.Lost"/>
    <m/>
    <m/>
    <s v="GMC"/>
    <s v="lead_m7ewr6Z0wVPfCrnFPEVeki02QsSxhchqOBxGmgKQpHi"/>
    <s v="Anlage Infotech"/>
    <s v="Mayur Gadiyar"/>
    <s v="user_bdUPAGjcS7p6513So3N4g3aWNS5HuBuVJi7bvCPAsLt"/>
    <s v="Mayur Gadiyar"/>
    <s v="2022-05-11 12:30:36.364000+00:00"/>
    <s v="2022-06-30 17:19:12.919000+00:00"/>
    <m/>
    <s v="Mumbai"/>
    <m/>
    <m/>
    <m/>
    <n v="105"/>
    <m/>
    <m/>
    <m/>
    <m/>
    <m/>
    <m/>
    <m/>
    <m/>
    <m/>
    <m/>
    <m/>
    <s v="IT Services &amp; IT Consulting"/>
    <m/>
    <m/>
    <m/>
    <m/>
    <m/>
    <m/>
    <m/>
    <m/>
    <m/>
    <m/>
    <m/>
    <m/>
    <x v="3"/>
    <m/>
    <s v="user_bdUPAGjcS7p6513So3N4g3aWNS5HuBuVJi7bvCPAsLt"/>
    <s v="Mayur Gadiyar"/>
    <m/>
    <m/>
    <s v="June"/>
    <s v="Gated Content"/>
    <m/>
    <m/>
    <s v="Employee Engagement Handbook"/>
    <m/>
    <m/>
    <m/>
    <s v="2022-04-03 22:52:04.091000+00:00"/>
    <s v="2022-07-22 09:41:04.942000+00:00"/>
    <s v="GMC"/>
  </r>
  <r>
    <s v="Moziez Chamadia"/>
    <n v="25000000"/>
    <s v="INR"/>
    <n v="0"/>
    <d v="2022-01-07T00:00:00"/>
    <s v="Sales"/>
    <s v="stat_1hn9nRJaLbI53NxPuSQgo90kRpbpKsFlwN4oEGNUTdO"/>
    <s v="Lost"/>
    <n v="0"/>
    <s v="OpportunityStatusType.Lost"/>
    <m/>
    <m/>
    <s v="GMC - Sandeep"/>
    <s v="lead_CUMBoKXilABlMDkvD1q8nc7X6824JRbu3ewVTNjOyPv"/>
    <s v="Crompton"/>
    <s v="Mayur Gadiyar"/>
    <s v="user_IgNfKH7wuLLjHvexoMm2PXWcnF3zYft0ZbMTyfwKRUg"/>
    <s v="Moziez Chamadia"/>
    <s v="2022-05-09 10:00:22.396000+00:00"/>
    <s v="2022-07-01 04:40:36.729000+00:00"/>
    <m/>
    <s v="Mumbai"/>
    <m/>
    <m/>
    <m/>
    <n v="1904"/>
    <m/>
    <m/>
    <m/>
    <m/>
    <m/>
    <m/>
    <m/>
    <s v="PAID_SOCIAL"/>
    <m/>
    <m/>
    <m/>
    <s v="Manufacturing"/>
    <m/>
    <m/>
    <m/>
    <m/>
    <m/>
    <m/>
    <m/>
    <m/>
    <m/>
    <m/>
    <m/>
    <m/>
    <x v="8"/>
    <m/>
    <s v="user_bdUPAGjcS7p6513So3N4g3aWNS5HuBuVJi7bvCPAsLt"/>
    <s v="Mayur Gadiyar"/>
    <m/>
    <m/>
    <s v="July; May"/>
    <s v="Gated Content"/>
    <s v="Lusha"/>
    <m/>
    <s v="Employee Engagement Handbook"/>
    <m/>
    <m/>
    <m/>
    <s v="2021-10-26 11:52:55.375000+00:00"/>
    <s v="2022-10-05 00:18:02.646000+00:00"/>
    <s v="GMC"/>
  </r>
  <r>
    <s v="siddharth tongay"/>
    <n v="6500000"/>
    <s v="INR"/>
    <n v="0"/>
    <s v="7/14/22"/>
    <s v="Sales"/>
    <s v="stat_kcR4fZg7TU7jjk1jAVua3qGLRS4J5uFayEjK5j02wtv"/>
    <s v="Unqualified"/>
    <n v="0"/>
    <s v="OpportunityStatusType.Lost"/>
    <m/>
    <m/>
    <s v="did not fit the broker empanelment"/>
    <s v="lead_f3nNUwGjOsVpk8ZZHcxFmCcVbQEwA3US7eSOQaNPjRT"/>
    <s v="LatentView Analytics"/>
    <s v="Kanchan Kothari"/>
    <s v="user_hNAUXSINlo7GUxmDXzerfGAZIUUHKfva47TB2ckZABz"/>
    <s v="siddharth tongay"/>
    <s v="2022-05-19 09:24:30.609000+00:00"/>
    <s v="2022-06-30 11:26:08.560000+00:00"/>
    <m/>
    <s v="Chennai"/>
    <m/>
    <m/>
    <m/>
    <n v="836"/>
    <m/>
    <m/>
    <m/>
    <m/>
    <m/>
    <m/>
    <m/>
    <s v="PAID_SOCIAL"/>
    <m/>
    <m/>
    <m/>
    <s v="Others"/>
    <s v="New India"/>
    <m/>
    <m/>
    <m/>
    <m/>
    <m/>
    <m/>
    <m/>
    <m/>
    <m/>
    <m/>
    <m/>
    <x v="10"/>
    <m/>
    <s v="user_FdWFezbLzkYQcGsBUsjZO25nr2poK2nRbqV47Rs5Kfm"/>
    <s v="Prateek Wadhwa"/>
    <m/>
    <m/>
    <s v="July"/>
    <s v="Cold Call"/>
    <m/>
    <m/>
    <s v="Employee Engagement Calendar"/>
    <m/>
    <m/>
    <s v="Vipul Medcorp"/>
    <s v="2022-05-10 05:01:03.966000+00:00"/>
    <s v="2022-10-17 06:29:25.942000+00:00"/>
    <m/>
  </r>
  <r>
    <s v="Satyam Tiwari"/>
    <n v="20000"/>
    <s v="INR"/>
    <n v="0"/>
    <d v="2022-07-07T00:00:00"/>
    <s v="Sales"/>
    <s v="stat_1hn9nRJaLbI53NxPuSQgo90kRpbpKsFlwN4oEGNUTdO"/>
    <s v="Lost"/>
    <n v="0"/>
    <s v="OpportunityStatusType.Lost"/>
    <m/>
    <m/>
    <s v="GTL"/>
    <s v="lead_ne3bt2m0XR69ksudlDvY0lwlFOQTbUSKV3ypzvF19IR"/>
    <s v="Socomec India Private limited"/>
    <s v="Aditya Binani"/>
    <s v="user_2YgShwgjLNI4FjAqgE9PtKsdIaGh919JGcFG919fe5B"/>
    <s v="Satyam Tiwari"/>
    <s v="2022-06-02 11:53:48.227000+00:00"/>
    <s v="2022-06-30 11:44:27.417000+00:00"/>
    <m/>
    <s v="Gurgaon"/>
    <m/>
    <m/>
    <m/>
    <n v="550"/>
    <m/>
    <m/>
    <m/>
    <m/>
    <m/>
    <m/>
    <m/>
    <m/>
    <m/>
    <m/>
    <m/>
    <m/>
    <m/>
    <m/>
    <m/>
    <m/>
    <m/>
    <m/>
    <m/>
    <m/>
    <m/>
    <m/>
    <m/>
    <m/>
    <x v="5"/>
    <m/>
    <s v="user_g5Yw4Z4XnIbmcGhJO80vdtFdd5ElcDlgYO3q8l82ODn"/>
    <s v="Aditya Binani"/>
    <s v="Sumit Dolas"/>
    <m/>
    <s v="June"/>
    <s v="Cold Call"/>
    <m/>
    <m/>
    <m/>
    <m/>
    <m/>
    <m/>
    <s v="2022-04-24 20:31:03.255000+00:00"/>
    <s v="2022-07-20 06:10:21.115000+00:00"/>
    <m/>
  </r>
  <r>
    <s v="Satyam Tiwari"/>
    <n v="200000"/>
    <s v="INR"/>
    <n v="0"/>
    <d v="2022-07-07T00:00:00"/>
    <s v="Sales"/>
    <s v="stat_1hn9nRJaLbI53NxPuSQgo90kRpbpKsFlwN4oEGNUTdO"/>
    <s v="Lost"/>
    <n v="0"/>
    <s v="OpportunityStatusType.Lost"/>
    <m/>
    <m/>
    <s v="GTL"/>
    <s v="lead_ne3bt2m0XR69ksudlDvY0lwlFOQTbUSKV3ypzvF19IR"/>
    <s v="Socomec India Private limited"/>
    <s v="Aditya Binani"/>
    <s v="user_2YgShwgjLNI4FjAqgE9PtKsdIaGh919JGcFG919fe5B"/>
    <s v="Satyam Tiwari"/>
    <s v="2022-06-02 11:53:23.983000+00:00"/>
    <s v="2022-06-30 11:44:25.486000+00:00"/>
    <m/>
    <s v="Gurgaon"/>
    <m/>
    <m/>
    <m/>
    <n v="550"/>
    <m/>
    <m/>
    <m/>
    <m/>
    <m/>
    <m/>
    <m/>
    <m/>
    <m/>
    <m/>
    <m/>
    <m/>
    <m/>
    <m/>
    <m/>
    <m/>
    <m/>
    <m/>
    <m/>
    <m/>
    <m/>
    <m/>
    <m/>
    <m/>
    <x v="5"/>
    <m/>
    <s v="user_g5Yw4Z4XnIbmcGhJO80vdtFdd5ElcDlgYO3q8l82ODn"/>
    <s v="Aditya Binani"/>
    <s v="Sumit Dolas"/>
    <m/>
    <s v="June"/>
    <s v="Cold Call"/>
    <m/>
    <m/>
    <m/>
    <m/>
    <m/>
    <m/>
    <s v="2022-04-24 20:31:03.255000+00:00"/>
    <s v="2022-07-20 06:10:21.115000+00:00"/>
    <m/>
  </r>
  <r>
    <s v="siddharth tongay"/>
    <n v="1000000"/>
    <s v="INR"/>
    <n v="0"/>
    <s v="7/31/22"/>
    <s v="Sales"/>
    <s v="stat_kcR4fZg7TU7jjk1jAVua3qGLRS4J5uFayEjK5j02wtv"/>
    <s v="Unqualified"/>
    <n v="0"/>
    <s v="OpportunityStatusType.Lost"/>
    <s v="cont_VI08VyGwqgYvUU8q2qrkZWNmYZCTyU2izmef9S42dgE"/>
    <s v="Kasthuri Rangan"/>
    <s v="Individual pol"/>
    <s v="lead_8dDlIsnpx6HuVdHNnpTkovu0aOWuOqo19vUUbxBAqY0"/>
    <s v="Hakuna Matata Solutions Pvt. Ltd."/>
    <s v="Shreenath Bhat"/>
    <s v="user_hNAUXSINlo7GUxmDXzerfGAZIUUHKfva47TB2ckZABz"/>
    <s v="siddharth tongay"/>
    <s v="2022-06-24 08:30:54.817000+00:00"/>
    <s v="2022-06-30 09:01:23.954000+00:00"/>
    <m/>
    <s v="Chennai"/>
    <m/>
    <m/>
    <m/>
    <n v="130"/>
    <m/>
    <m/>
    <m/>
    <m/>
    <m/>
    <m/>
    <m/>
    <m/>
    <m/>
    <m/>
    <m/>
    <s v="Professional Services"/>
    <m/>
    <m/>
    <m/>
    <m/>
    <m/>
    <m/>
    <m/>
    <m/>
    <m/>
    <m/>
    <m/>
    <m/>
    <x v="14"/>
    <m/>
    <s v="user_bdUPAGjcS7p6513So3N4g3aWNS5HuBuVJi7bvCPAsLt"/>
    <s v="Mayur Gadiyar"/>
    <m/>
    <m/>
    <s v="July"/>
    <s v="Cold Call"/>
    <s v="Lusha"/>
    <m/>
    <m/>
    <m/>
    <m/>
    <m/>
    <s v="2022-03-14 02:46:58.229000+00:00"/>
    <s v="2022-07-19 11:46:41.382000+00:00"/>
    <s v="GMC"/>
  </r>
  <r>
    <s v="Chetan Kumar"/>
    <n v="7000000"/>
    <s v="INR"/>
    <n v="0"/>
    <s v="8/31/22"/>
    <s v="Sales"/>
    <s v="stat_kcR4fZg7TU7jjk1jAVua3qGLRS4J5uFayEjK5j02wtv"/>
    <s v="Unqualified"/>
    <n v="0"/>
    <s v="OpportunityStatusType.Lost"/>
    <s v="cont_xhsrcT4x45IQxA6FupgExFTt20XXKflMvWFwHvE5LgK"/>
    <s v="nilesh patil"/>
    <s v="GMC renewal"/>
    <s v="lead_4CVRYyML78Pmxgpqsea3PprbP67BFugQubW6ngZi33s"/>
    <s v="GTL Ltd"/>
    <s v="Gauri Jori"/>
    <s v="user_hAuUqCTCw5r4tCUrswIWPSW7LJ1XIBbttZVmJkxmzGq"/>
    <s v="Chetan Kumar"/>
    <s v="2022-06-06 09:55:14.910000+00:00"/>
    <s v="2022-06-30 10:03:54.055000+00:00"/>
    <m/>
    <s v="Mumbai"/>
    <m/>
    <s v="2020-08-24 07:33:00+00:00"/>
    <m/>
    <n v="1000"/>
    <m/>
    <m/>
    <m/>
    <m/>
    <m/>
    <m/>
    <m/>
    <s v="PAID_SOCIAL"/>
    <m/>
    <m/>
    <m/>
    <m/>
    <m/>
    <m/>
    <m/>
    <m/>
    <m/>
    <m/>
    <m/>
    <m/>
    <m/>
    <m/>
    <m/>
    <m/>
    <x v="3"/>
    <m/>
    <s v="user_5YHA1ZU4iP896lD1YJehdJcMx7ZEgWCpulT4T2c3pJ3"/>
    <s v="Gauri Jori"/>
    <m/>
    <m/>
    <s v="August; January; October"/>
    <s v="Affiliate; Gated Content"/>
    <m/>
    <m/>
    <s v="Employee Engagement Handbook"/>
    <m/>
    <m/>
    <m/>
    <s v="2020-12-06 09:47:22.900000+00:00"/>
    <s v="2022-10-06 06:26:55.369000+00:00"/>
    <m/>
  </r>
  <r>
    <s v="Kanchan Kothari"/>
    <n v="1000000"/>
    <s v="INR"/>
    <n v="0"/>
    <s v="7/31/22"/>
    <s v="Sales"/>
    <s v="stat_kcR4fZg7TU7jjk1jAVua3qGLRS4J5uFayEjK5j02wtv"/>
    <s v="Unqualified"/>
    <n v="0"/>
    <s v="OpportunityStatusType.Lost"/>
    <m/>
    <m/>
    <m/>
    <s v="lead_NurjRkfQruNF2fA5T9mkONwV3meCsU2rEi94iEdVxLe"/>
    <s v="Eka software"/>
    <s v="Kanchan Kothari"/>
    <s v="user_1komhF31jxFbJLZLStQ90SscOCIJbC30nqRiun56hqB"/>
    <s v="Kanchan Kothari"/>
    <s v="2022-05-25 09:05:05.066000+00:00"/>
    <s v="2022-06-30 10:10:34.612000+00:00"/>
    <m/>
    <s v="Bangalore"/>
    <m/>
    <m/>
    <m/>
    <n v="529"/>
    <m/>
    <m/>
    <m/>
    <m/>
    <m/>
    <m/>
    <m/>
    <m/>
    <m/>
    <m/>
    <m/>
    <s v="IT Services &amp; IT Consulting"/>
    <m/>
    <m/>
    <m/>
    <m/>
    <m/>
    <m/>
    <m/>
    <m/>
    <m/>
    <m/>
    <m/>
    <m/>
    <x v="13"/>
    <m/>
    <s v="user_FdWFezbLzkYQcGsBUsjZO25nr2poK2nRbqV47Rs5Kfm"/>
    <s v="Prateek Wadhwa"/>
    <m/>
    <m/>
    <s v="July"/>
    <s v="Cold Call"/>
    <m/>
    <m/>
    <m/>
    <m/>
    <m/>
    <m/>
    <s v="2022-05-10 05:01:05.951000+00:00"/>
    <s v="2022-09-07 03:50:33.413000+00:00"/>
    <m/>
  </r>
  <r>
    <s v="Moziez Chamadia"/>
    <n v="1000000"/>
    <s v="INR"/>
    <n v="0"/>
    <s v="7/29/22"/>
    <s v="Sales"/>
    <s v="stat_kcR4fZg7TU7jjk1jAVua3qGLRS4J5uFayEjK5j02wtv"/>
    <s v="Unqualified"/>
    <n v="0"/>
    <s v="OpportunityStatusType.Lost"/>
    <s v="cont_OAIaiXa2QFczabDLW5LQUpxHOILvlys77VIHnGMTzWo"/>
    <s v="Mahesh Kumar"/>
    <s v="GTL - Renewal"/>
    <s v="lead_1udzyNdcbXpkCtKCG9qlnrtbtu7qXKj0IAff5TrECX4"/>
    <s v="Linxon"/>
    <s v="Shreenath Bhat"/>
    <s v="user_IgNfKH7wuLLjHvexoMm2PXWcnF3zYft0ZbMTyfwKRUg"/>
    <s v="Moziez Chamadia"/>
    <s v="2022-06-22 05:41:46.017000+00:00"/>
    <s v="2022-06-30 08:47:47.672000+00:00"/>
    <m/>
    <s v="Chennai"/>
    <m/>
    <m/>
    <m/>
    <n v="162"/>
    <m/>
    <m/>
    <m/>
    <m/>
    <m/>
    <m/>
    <m/>
    <s v="PAID_SOCIAL"/>
    <m/>
    <m/>
    <m/>
    <s v="Construction &amp; Real Estate; Others"/>
    <m/>
    <m/>
    <m/>
    <m/>
    <m/>
    <m/>
    <m/>
    <m/>
    <m/>
    <m/>
    <m/>
    <m/>
    <x v="38"/>
    <m/>
    <s v="user_vMd4rmcrSbjykdyL2J7rrYn84SWdcNc5FKligrmItPw"/>
    <s v="Shreenath Bhat"/>
    <m/>
    <m/>
    <s v="July"/>
    <s v="Gated Content"/>
    <s v="Naukri.com"/>
    <m/>
    <s v="Employee Engagement Handbook"/>
    <m/>
    <m/>
    <m/>
    <s v="2022-04-05 09:49:15.082000+00:00"/>
    <s v="2022-10-10 05:30:06.134000+00:00"/>
    <s v="GTL"/>
  </r>
  <r>
    <s v="Moziez Chamadia"/>
    <n v="100000"/>
    <s v="INR"/>
    <n v="0"/>
    <s v="7/14/22"/>
    <s v="Sales"/>
    <s v="stat_kcR4fZg7TU7jjk1jAVua3qGLRS4J5uFayEjK5j02wtv"/>
    <s v="Unqualified"/>
    <n v="0"/>
    <s v="OpportunityStatusType.Lost"/>
    <s v="cont_OAIaiXa2QFczabDLW5LQUpxHOILvlys77VIHnGMTzWo"/>
    <s v="Mahesh Kumar"/>
    <s v="GPA - Renewal"/>
    <s v="lead_1udzyNdcbXpkCtKCG9qlnrtbtu7qXKj0IAff5TrECX4"/>
    <s v="Linxon"/>
    <s v="Shreenath Bhat"/>
    <s v="user_IgNfKH7wuLLjHvexoMm2PXWcnF3zYft0ZbMTyfwKRUg"/>
    <s v="Moziez Chamadia"/>
    <s v="2022-06-22 05:41:04.665000+00:00"/>
    <s v="2022-06-30 08:47:30.770000+00:00"/>
    <m/>
    <s v="Chennai"/>
    <m/>
    <m/>
    <m/>
    <n v="162"/>
    <m/>
    <m/>
    <m/>
    <m/>
    <m/>
    <m/>
    <m/>
    <s v="PAID_SOCIAL"/>
    <m/>
    <m/>
    <m/>
    <s v="Construction &amp; Real Estate; Others"/>
    <m/>
    <m/>
    <m/>
    <m/>
    <m/>
    <m/>
    <m/>
    <m/>
    <m/>
    <m/>
    <m/>
    <m/>
    <x v="38"/>
    <m/>
    <s v="user_vMd4rmcrSbjykdyL2J7rrYn84SWdcNc5FKligrmItPw"/>
    <s v="Shreenath Bhat"/>
    <m/>
    <m/>
    <s v="July"/>
    <s v="Gated Content"/>
    <s v="Naukri.com"/>
    <m/>
    <s v="Employee Engagement Handbook"/>
    <m/>
    <m/>
    <m/>
    <s v="2022-04-05 09:49:15.082000+00:00"/>
    <s v="2022-10-10 05:30:06.134000+00:00"/>
    <s v="GPA"/>
  </r>
  <r>
    <s v="Moziez Chamadia"/>
    <n v="1000000"/>
    <s v="INR"/>
    <n v="0"/>
    <s v="7/29/22"/>
    <s v="Sales"/>
    <s v="stat_kcR4fZg7TU7jjk1jAVua3qGLRS4J5uFayEjK5j02wtv"/>
    <s v="Unqualified"/>
    <n v="0"/>
    <s v="OpportunityStatusType.Lost"/>
    <s v="cont_OAIaiXa2QFczabDLW5LQUpxHOILvlys77VIHnGMTzWo"/>
    <s v="Mahesh Kumar"/>
    <s v="GMC - Renewal in July"/>
    <s v="lead_1udzyNdcbXpkCtKCG9qlnrtbtu7qXKj0IAff5TrECX4"/>
    <s v="Linxon"/>
    <s v="Shreenath Bhat"/>
    <s v="user_IgNfKH7wuLLjHvexoMm2PXWcnF3zYft0ZbMTyfwKRUg"/>
    <s v="Moziez Chamadia"/>
    <s v="2022-06-22 05:40:33.135000+00:00"/>
    <s v="2022-06-30 08:47:40.365000+00:00"/>
    <m/>
    <s v="Chennai"/>
    <m/>
    <m/>
    <m/>
    <n v="162"/>
    <m/>
    <m/>
    <m/>
    <m/>
    <m/>
    <m/>
    <m/>
    <s v="PAID_SOCIAL"/>
    <m/>
    <m/>
    <m/>
    <s v="Construction &amp; Real Estate; Others"/>
    <m/>
    <m/>
    <m/>
    <m/>
    <m/>
    <m/>
    <m/>
    <m/>
    <m/>
    <m/>
    <m/>
    <m/>
    <x v="38"/>
    <m/>
    <s v="user_vMd4rmcrSbjykdyL2J7rrYn84SWdcNc5FKligrmItPw"/>
    <s v="Shreenath Bhat"/>
    <m/>
    <m/>
    <s v="July"/>
    <s v="Gated Content"/>
    <s v="Naukri.com"/>
    <m/>
    <s v="Employee Engagement Handbook"/>
    <m/>
    <m/>
    <m/>
    <s v="2022-04-05 09:49:15.082000+00:00"/>
    <s v="2022-10-10 05:30:06.134000+00:00"/>
    <s v="GMC"/>
  </r>
  <r>
    <s v="Navin Panjwani"/>
    <n v="500000"/>
    <s v="INR"/>
    <n v="0"/>
    <s v="7/31/22"/>
    <s v="Sales"/>
    <s v="stat_1hn9nRJaLbI53NxPuSQgo90kRpbpKsFlwN4oEGNUTdO"/>
    <s v="Lost"/>
    <n v="0"/>
    <s v="OpportunityStatusType.Lost"/>
    <s v="cont_ZjSOsPSk1J6KeCFbdRCIrBDEy4gpUcUeB0RbeH1EREA"/>
    <s v="Ritika"/>
    <s v="Fresh GMC"/>
    <s v="lead_TLF3aQ7gNHi3sg5tbj134YhV2a12sWRR1NxhKlenUT2"/>
    <s v="Brandmovers ( Fresh )"/>
    <s v="Trupti Suryavanshi"/>
    <s v="user_sD3YjSs92XKUfD0OPHeo886g6tW6aCM0iUhX5VVUuJi"/>
    <s v="Navin Panjwani"/>
    <s v="2021-12-02 10:45:37.197000+00:00"/>
    <s v="2022-06-30 07:06:50.296000+00:00"/>
    <m/>
    <s v="Mumbai"/>
    <m/>
    <m/>
    <m/>
    <n v="80"/>
    <m/>
    <m/>
    <m/>
    <m/>
    <m/>
    <m/>
    <m/>
    <m/>
    <m/>
    <m/>
    <m/>
    <m/>
    <m/>
    <m/>
    <m/>
    <m/>
    <m/>
    <m/>
    <m/>
    <m/>
    <m/>
    <m/>
    <m/>
    <m/>
    <x v="3"/>
    <m/>
    <s v="user_L8E6IFhq6UCzKLHa45LUUTZCznDuyDwFrGaEp9DXiUM"/>
    <s v="Trupti Suryavanshi"/>
    <m/>
    <m/>
    <s v="July"/>
    <s v="Gated Content"/>
    <m/>
    <m/>
    <s v="Downloaded the guide: Designing employee healthcare plan"/>
    <m/>
    <m/>
    <m/>
    <s v="2021-12-01 10:36:19.788000+00:00"/>
    <s v="2022-08-27 08:01:08.352000+00:00"/>
    <m/>
  </r>
  <r>
    <s v="Sonal Paithankar"/>
    <n v="3000000"/>
    <s v="INR"/>
    <n v="0"/>
    <s v="7/31/22"/>
    <s v="Sales"/>
    <s v="stat_kcR4fZg7TU7jjk1jAVua3qGLRS4J5uFayEjK5j02wtv"/>
    <s v="Unqualified"/>
    <n v="0"/>
    <s v="OpportunityStatusType.Lost"/>
    <m/>
    <m/>
    <s v="GPA"/>
    <s v="lead_XbpRs6TgPUqN7FDmPPXOGnzbSCwyOSMcyKBe1gemFjq"/>
    <s v="Netflix, Inc."/>
    <s v="Aditya Binani"/>
    <s v="user_Iwn6da5WKkZqwUySK0oUuCb72pFP5WEm4zAb92ijqFe"/>
    <s v="Sonal Paithankar"/>
    <s v="2022-05-17 12:36:25.193000+00:00"/>
    <s v="2022-06-30 05:08:16.170000+00:00"/>
    <m/>
    <s v="Mumbai"/>
    <m/>
    <m/>
    <m/>
    <n v="150"/>
    <m/>
    <m/>
    <m/>
    <m/>
    <m/>
    <m/>
    <m/>
    <m/>
    <m/>
    <m/>
    <m/>
    <s v="Sports &amp; Entertainment"/>
    <m/>
    <m/>
    <m/>
    <m/>
    <m/>
    <m/>
    <m/>
    <m/>
    <m/>
    <m/>
    <m/>
    <m/>
    <x v="4"/>
    <m/>
    <s v="user_g5Yw4Z4XnIbmcGhJO80vdtFdd5ElcDlgYO3q8l82ODn"/>
    <s v="Aditya Binani"/>
    <m/>
    <m/>
    <s v="July; September"/>
    <s v="Gated Content"/>
    <s v="Naukri.com"/>
    <m/>
    <s v="AM is Kunal, Downloaded the guide: Designing employee healthcare plan"/>
    <m/>
    <m/>
    <m/>
    <s v="2021-11-07 08:23:17.546000+00:00"/>
    <s v="2022-09-27 05:22:01.885000+00:00"/>
    <m/>
  </r>
  <r>
    <s v="Sonal Paithankar"/>
    <n v="15000000"/>
    <s v="INR"/>
    <n v="0"/>
    <s v="7/31/22"/>
    <s v="Sales"/>
    <s v="stat_kcR4fZg7TU7jjk1jAVua3qGLRS4J5uFayEjK5j02wtv"/>
    <s v="Unqualified"/>
    <n v="0"/>
    <s v="OpportunityStatusType.Lost"/>
    <m/>
    <m/>
    <s v="GMC"/>
    <s v="lead_XbpRs6TgPUqN7FDmPPXOGnzbSCwyOSMcyKBe1gemFjq"/>
    <s v="Netflix, Inc."/>
    <s v="Aditya Binani"/>
    <s v="user_Iwn6da5WKkZqwUySK0oUuCb72pFP5WEm4zAb92ijqFe"/>
    <s v="Sonal Paithankar"/>
    <s v="2022-05-17 12:36:11.026000+00:00"/>
    <s v="2022-06-30 05:08:13.022000+00:00"/>
    <m/>
    <s v="Mumbai"/>
    <m/>
    <m/>
    <m/>
    <n v="150"/>
    <m/>
    <m/>
    <m/>
    <m/>
    <m/>
    <m/>
    <m/>
    <m/>
    <m/>
    <m/>
    <m/>
    <s v="Sports &amp; Entertainment"/>
    <m/>
    <m/>
    <m/>
    <m/>
    <m/>
    <m/>
    <m/>
    <m/>
    <m/>
    <m/>
    <m/>
    <m/>
    <x v="4"/>
    <m/>
    <s v="user_g5Yw4Z4XnIbmcGhJO80vdtFdd5ElcDlgYO3q8l82ODn"/>
    <s v="Aditya Binani"/>
    <m/>
    <m/>
    <s v="July; September"/>
    <s v="Gated Content"/>
    <s v="Naukri.com"/>
    <m/>
    <s v="AM is Kunal, Downloaded the guide: Designing employee healthcare plan"/>
    <m/>
    <m/>
    <m/>
    <s v="2021-11-07 08:23:17.546000+00:00"/>
    <s v="2022-09-27 05:22:01.885000+00:00"/>
    <m/>
  </r>
  <r>
    <s v="Omkar Ghate"/>
    <n v="1000000"/>
    <s v="INR"/>
    <n v="0"/>
    <d v="2022-04-07T00:00:00"/>
    <s v="Sales"/>
    <s v="stat_kcR4fZg7TU7jjk1jAVua3qGLRS4J5uFayEjK5j02wtv"/>
    <s v="Unqualified"/>
    <n v="0"/>
    <s v="OpportunityStatusType.Lost"/>
    <m/>
    <m/>
    <s v="GMC"/>
    <s v="lead_g8QCsaFeHQIBpUgzVSRozPhhyhgiNzese6eKV4YdAzT"/>
    <s v="Synise Technologies Ltd"/>
    <s v="Aditya Binani"/>
    <s v="user_9SBRjyF0n4iWuhUdqRyQkFhl2J4uyNKhFWvvJEvunX8"/>
    <s v="Omkar Ghate"/>
    <s v="2022-04-29 11:30:29.025000+00:00"/>
    <s v="2022-06-29 10:29:43.316000+00:00"/>
    <m/>
    <s v="Pune"/>
    <m/>
    <m/>
    <m/>
    <n v="300"/>
    <m/>
    <m/>
    <m/>
    <m/>
    <m/>
    <m/>
    <m/>
    <m/>
    <m/>
    <m/>
    <m/>
    <s v="IT Services &amp; IT Consulting"/>
    <m/>
    <m/>
    <m/>
    <m/>
    <m/>
    <m/>
    <m/>
    <m/>
    <m/>
    <m/>
    <m/>
    <m/>
    <x v="3"/>
    <m/>
    <s v="user_g5Yw4Z4XnIbmcGhJO80vdtFdd5ElcDlgYO3q8l82ODn"/>
    <s v="Aditya Binani"/>
    <m/>
    <m/>
    <s v="July"/>
    <s v="Cold Call"/>
    <s v="Sameer's list"/>
    <m/>
    <s v="Abhay Feb Outbound list"/>
    <m/>
    <m/>
    <m/>
    <s v="2021-01-27 08:55:46.706000+00:00"/>
    <s v="2022-07-11 11:17:21.667000+00:00"/>
    <m/>
  </r>
  <r>
    <s v="Kashif Ahmad"/>
    <n v="200000"/>
    <s v="INR"/>
    <n v="0"/>
    <s v="7/15/22"/>
    <s v="Sales"/>
    <s v="stat_kcR4fZg7TU7jjk1jAVua3qGLRS4J5uFayEjK5j02wtv"/>
    <s v="Unqualified"/>
    <n v="0"/>
    <s v="OpportunityStatusType.Lost"/>
    <m/>
    <m/>
    <s v="Fresh - within month they finalize self policy SI - 3,00,000"/>
    <s v="lead_diyZtIVRlZMKa0Zmibqfk0SoRjAtrW0rTj7u07UXMhU"/>
    <s v="Rooman Technologies"/>
    <s v="Daya Gowda"/>
    <s v="user_LKRhV6rhcBe0uL8u70UUGeDjbMupuho4TaiAOCbT7HT"/>
    <s v="Kashif Ahmad"/>
    <s v="2022-06-13 05:19:58.535000+00:00"/>
    <s v="2022-06-28 14:07:09.484000+00:00"/>
    <m/>
    <s v="Bangalore"/>
    <m/>
    <m/>
    <m/>
    <n v="125"/>
    <m/>
    <m/>
    <m/>
    <m/>
    <m/>
    <m/>
    <m/>
    <m/>
    <m/>
    <m/>
    <m/>
    <s v="IT Services &amp; IT Consulting"/>
    <m/>
    <m/>
    <m/>
    <m/>
    <m/>
    <m/>
    <m/>
    <m/>
    <m/>
    <m/>
    <m/>
    <m/>
    <x v="25"/>
    <m/>
    <s v="user_encRk5bIEFN6ZA11h4WH2AdZTiZpogLSlMIaj0E30SZ"/>
    <s v="Daya Gowda"/>
    <m/>
    <m/>
    <m/>
    <s v="Cold Call"/>
    <s v="Mr. E"/>
    <m/>
    <m/>
    <m/>
    <m/>
    <m/>
    <s v="2022-04-20 10:11:00.353000+00:00"/>
    <s v="2022-10-10 02:51:47.563000+00:00"/>
    <m/>
  </r>
  <r>
    <s v="Kashif Ahmad"/>
    <n v="135296"/>
    <s v="INR"/>
    <n v="0"/>
    <d v="2022-04-07T00:00:00"/>
    <s v="Sales"/>
    <s v="stat_1hn9nRJaLbI53NxPuSQgo90kRpbpKsFlwN4oEGNUTdO"/>
    <s v="Lost"/>
    <n v="0"/>
    <s v="OpportunityStatusType.Lost"/>
    <m/>
    <m/>
    <s v="GMC-renewal"/>
    <s v="lead_5jLAGNsDbnUmVArQS8BdQeDeDUE6FWBmrOgTBk08iky"/>
    <s v="MAXIML LABS PRIVATE LIMITED"/>
    <s v="Bharti Bankey"/>
    <s v="user_LKRhV6rhcBe0uL8u70UUGeDjbMupuho4TaiAOCbT7HT"/>
    <s v="Kashif Ahmad"/>
    <s v="2022-05-25 08:05:26.457000+00:00"/>
    <s v="2022-06-29 07:31:40.047000+00:00"/>
    <m/>
    <s v="Pune"/>
    <m/>
    <s v="2021-06-07 07:33:27+00:00"/>
    <m/>
    <n v="91"/>
    <m/>
    <m/>
    <m/>
    <m/>
    <m/>
    <m/>
    <m/>
    <m/>
    <m/>
    <m/>
    <m/>
    <s v="IT Services &amp; IT Consulting"/>
    <m/>
    <m/>
    <m/>
    <m/>
    <m/>
    <m/>
    <m/>
    <m/>
    <m/>
    <m/>
    <m/>
    <m/>
    <x v="9"/>
    <m/>
    <s v="user_aM3WaaSUQQmaNnsm9l2FQRVWUEr8RN2ZdXzsuQUalQ3"/>
    <s v="Bharti Bankey"/>
    <s v="Siddharth Angolkar"/>
    <m/>
    <s v="July"/>
    <s v="Inbound"/>
    <s v="Inbound via website"/>
    <m/>
    <s v="Employee Count 50"/>
    <m/>
    <m/>
    <m/>
    <s v="2021-06-07 07:36:11.041000+00:00"/>
    <s v="2022-07-10 07:14:31.409000+00:00"/>
    <m/>
  </r>
  <r>
    <s v="Satyam Tiwari"/>
    <n v="50000"/>
    <s v="INR"/>
    <n v="0"/>
    <d v="2022-01-07T00:00:00"/>
    <s v="Sales"/>
    <s v="stat_1hn9nRJaLbI53NxPuSQgo90kRpbpKsFlwN4oEGNUTdO"/>
    <s v="Lost"/>
    <n v="0"/>
    <s v="OpportunityStatusType.Lost"/>
    <s v="cont_9U3SCps8qThXl1TVWOiSDUQpWF7gJGrwrcBIfdw2knp"/>
    <s v="Sachin Kurade"/>
    <m/>
    <s v="lead_txpHOccX9mXGBtWKZHfZ8geTD3Ge5mqFIoWhjht54dI"/>
    <s v="Ridecell India pvt Ltd."/>
    <s v="Nikhil Ahuja"/>
    <s v="user_2YgShwgjLNI4FjAqgE9PtKsdIaGh919JGcFG919fe5B"/>
    <s v="Satyam Tiwari"/>
    <s v="2022-05-19 09:38:32.322000+00:00"/>
    <s v="2022-06-28 11:38:49.063000+00:00"/>
    <m/>
    <s v="Mumbai"/>
    <m/>
    <m/>
    <m/>
    <n v="85"/>
    <m/>
    <m/>
    <s v="Facebook"/>
    <m/>
    <m/>
    <m/>
    <m/>
    <s v="PAID_SOCIAL"/>
    <m/>
    <m/>
    <m/>
    <s v="Manufacturing"/>
    <m/>
    <m/>
    <m/>
    <m/>
    <m/>
    <m/>
    <m/>
    <m/>
    <m/>
    <m/>
    <m/>
    <m/>
    <x v="11"/>
    <m/>
    <s v="user_ocHSJH83OJnHCvKyMbjx8WOOK8PMgAUGIj1qK0q0dMV"/>
    <s v="Nikhil Ahuja"/>
    <m/>
    <m/>
    <s v="July"/>
    <s v="Gated Content"/>
    <s v="Lusha"/>
    <m/>
    <s v="Employee Engagement Handbook"/>
    <m/>
    <m/>
    <m/>
    <s v="2022-05-10 03:52:59.958000+00:00"/>
    <s v="2022-07-11 10:01:36.468000+00:00"/>
    <s v="GPA"/>
  </r>
  <r>
    <s v="Satyam Tiwari"/>
    <n v="425000"/>
    <s v="INR"/>
    <n v="0"/>
    <d v="2022-01-07T00:00:00"/>
    <s v="Sales"/>
    <s v="stat_1hn9nRJaLbI53NxPuSQgo90kRpbpKsFlwN4oEGNUTdO"/>
    <s v="Lost"/>
    <n v="0"/>
    <s v="OpportunityStatusType.Lost"/>
    <s v="cont_9U3SCps8qThXl1TVWOiSDUQpWF7gJGrwrcBIfdw2knp"/>
    <s v="Sachin Kurade"/>
    <s v="Lost to incumbent. We were late in submitting the quotes. Although we were less 50K"/>
    <s v="lead_txpHOccX9mXGBtWKZHfZ8geTD3Ge5mqFIoWhjht54dI"/>
    <s v="Ridecell India pvt Ltd."/>
    <s v="Nikhil Ahuja"/>
    <s v="user_2YgShwgjLNI4FjAqgE9PtKsdIaGh919JGcFG919fe5B"/>
    <s v="Satyam Tiwari"/>
    <s v="2022-05-19 09:38:17.793000+00:00"/>
    <s v="2022-06-28 11:39:23.519000+00:00"/>
    <m/>
    <s v="Mumbai"/>
    <m/>
    <m/>
    <m/>
    <n v="85"/>
    <m/>
    <m/>
    <s v="Facebook"/>
    <m/>
    <m/>
    <m/>
    <m/>
    <s v="PAID_SOCIAL"/>
    <m/>
    <m/>
    <m/>
    <s v="Manufacturing"/>
    <m/>
    <m/>
    <m/>
    <m/>
    <m/>
    <m/>
    <m/>
    <m/>
    <m/>
    <m/>
    <m/>
    <m/>
    <x v="11"/>
    <m/>
    <s v="user_ocHSJH83OJnHCvKyMbjx8WOOK8PMgAUGIj1qK0q0dMV"/>
    <s v="Nikhil Ahuja"/>
    <m/>
    <m/>
    <s v="July"/>
    <s v="Gated Content"/>
    <s v="Lusha"/>
    <m/>
    <s v="Employee Engagement Handbook"/>
    <m/>
    <m/>
    <m/>
    <s v="2022-05-10 03:52:59.958000+00:00"/>
    <s v="2022-07-11 10:01:36.468000+00:00"/>
    <s v="GMC"/>
  </r>
  <r>
    <s v="Satyam Tiwari"/>
    <n v="50000"/>
    <s v="INR"/>
    <n v="0"/>
    <d v="2022-01-07T00:00:00"/>
    <s v="Sales"/>
    <s v="stat_1hn9nRJaLbI53NxPuSQgo90kRpbpKsFlwN4oEGNUTdO"/>
    <s v="Lost"/>
    <n v="0"/>
    <s v="OpportunityStatusType.Lost"/>
    <s v="cont_9U3SCps8qThXl1TVWOiSDUQpWF7gJGrwrcBIfdw2knp"/>
    <s v="Sachin Kurade"/>
    <m/>
    <s v="lead_txpHOccX9mXGBtWKZHfZ8geTD3Ge5mqFIoWhjht54dI"/>
    <s v="Ridecell India pvt Ltd."/>
    <s v="Nikhil Ahuja"/>
    <s v="user_2YgShwgjLNI4FjAqgE9PtKsdIaGh919JGcFG919fe5B"/>
    <s v="Satyam Tiwari"/>
    <s v="2022-05-19 09:38:47.747000+00:00"/>
    <s v="2022-06-28 11:38:45.934000+00:00"/>
    <m/>
    <s v="Mumbai"/>
    <m/>
    <m/>
    <m/>
    <n v="85"/>
    <m/>
    <m/>
    <s v="Facebook"/>
    <m/>
    <m/>
    <m/>
    <m/>
    <s v="PAID_SOCIAL"/>
    <m/>
    <m/>
    <m/>
    <s v="Manufacturing"/>
    <m/>
    <m/>
    <m/>
    <m/>
    <m/>
    <m/>
    <m/>
    <m/>
    <m/>
    <m/>
    <m/>
    <m/>
    <x v="11"/>
    <m/>
    <s v="user_ocHSJH83OJnHCvKyMbjx8WOOK8PMgAUGIj1qK0q0dMV"/>
    <s v="Nikhil Ahuja"/>
    <m/>
    <m/>
    <s v="July"/>
    <s v="Gated Content"/>
    <s v="Lusha"/>
    <m/>
    <s v="Employee Engagement Handbook"/>
    <m/>
    <m/>
    <m/>
    <s v="2022-05-10 03:52:59.958000+00:00"/>
    <s v="2022-07-11 10:01:36.468000+00:00"/>
    <s v="GTL"/>
  </r>
  <r>
    <s v="Abhiroop Ganguly"/>
    <n v="50000"/>
    <s v="INR"/>
    <n v="0"/>
    <d v="2022-01-08T00:00:00"/>
    <s v="Sales"/>
    <s v="stat_kcR4fZg7TU7jjk1jAVua3qGLRS4J5uFayEjK5j02wtv"/>
    <s v="Unqualified"/>
    <n v="0"/>
    <s v="OpportunityStatusType.Lost"/>
    <m/>
    <m/>
    <s v="Fresh GPA requirement for emp - Soumen's case. Customer not responding"/>
    <s v="lead_gGW6wDl3DjXvRVL3yEUibJDooqHKPvt9A0rhKIX7tvN"/>
    <s v="Bysos"/>
    <s v="Gauri Jori"/>
    <s v="user_U27GK6WjhLhUhi1EDKXV57xMpn8n8DMIOjci1q3UReZ"/>
    <s v="Abhiroop Ganguly"/>
    <s v="2022-01-04 10:11:47.590000+00:00"/>
    <s v="2022-06-28 07:28:13.268000+00:00"/>
    <m/>
    <s v="Mysuru"/>
    <m/>
    <m/>
    <m/>
    <n v="30"/>
    <m/>
    <m/>
    <m/>
    <m/>
    <m/>
    <m/>
    <m/>
    <m/>
    <m/>
    <m/>
    <m/>
    <s v="IT Services &amp; IT Consulting"/>
    <m/>
    <m/>
    <m/>
    <m/>
    <m/>
    <m/>
    <m/>
    <m/>
    <m/>
    <m/>
    <m/>
    <m/>
    <x v="37"/>
    <m/>
    <s v="user_5YHA1ZU4iP896lD1YJehdJcMx7ZEgWCpulT4T2c3pJ3"/>
    <s v="Gauri Jori"/>
    <m/>
    <m/>
    <s v="August"/>
    <s v="Gated Content"/>
    <m/>
    <m/>
    <s v="Downloaded the guide: Designing employee healthcare plan"/>
    <m/>
    <m/>
    <m/>
    <s v="2021-12-31 16:01:35.253000+00:00"/>
    <s v="2022-09-02 19:02:28.266000+00:00"/>
    <m/>
  </r>
  <r>
    <s v="Abhiroop Ganguly"/>
    <n v="100000"/>
    <s v="INR"/>
    <n v="0"/>
    <d v="2022-01-08T00:00:00"/>
    <s v="Sales"/>
    <s v="stat_kcR4fZg7TU7jjk1jAVua3qGLRS4J5uFayEjK5j02wtv"/>
    <s v="Unqualified"/>
    <n v="0"/>
    <s v="OpportunityStatusType.Lost"/>
    <m/>
    <m/>
    <s v="covid policy"/>
    <s v="lead_gGW6wDl3DjXvRVL3yEUibJDooqHKPvt9A0rhKIX7tvN"/>
    <s v="Bysos"/>
    <s v="Gauri Jori"/>
    <s v="user_U27GK6WjhLhUhi1EDKXV57xMpn8n8DMIOjci1q3UReZ"/>
    <s v="Abhiroop Ganguly"/>
    <s v="2022-01-11 11:38:35.899000+00:00"/>
    <s v="2022-06-28 07:28:24.494000+00:00"/>
    <m/>
    <s v="Mysuru"/>
    <m/>
    <m/>
    <m/>
    <n v="30"/>
    <m/>
    <m/>
    <m/>
    <m/>
    <m/>
    <m/>
    <m/>
    <m/>
    <m/>
    <m/>
    <m/>
    <s v="IT Services &amp; IT Consulting"/>
    <m/>
    <m/>
    <m/>
    <m/>
    <m/>
    <m/>
    <m/>
    <m/>
    <m/>
    <m/>
    <m/>
    <m/>
    <x v="37"/>
    <m/>
    <s v="user_5YHA1ZU4iP896lD1YJehdJcMx7ZEgWCpulT4T2c3pJ3"/>
    <s v="Gauri Jori"/>
    <m/>
    <m/>
    <s v="August"/>
    <s v="Gated Content"/>
    <m/>
    <m/>
    <s v="Downloaded the guide: Designing employee healthcare plan"/>
    <m/>
    <m/>
    <m/>
    <s v="2021-12-31 16:01:35.253000+00:00"/>
    <s v="2022-09-02 19:02:28.266000+00:00"/>
    <m/>
  </r>
  <r>
    <s v="Prasoon Mishra"/>
    <n v="5000000"/>
    <s v="INR"/>
    <n v="0"/>
    <s v="7/31/22"/>
    <s v="Sales"/>
    <s v="stat_kcR4fZg7TU7jjk1jAVua3qGLRS4J5uFayEjK5j02wtv"/>
    <s v="Unqualified"/>
    <n v="0"/>
    <s v="OpportunityStatusType.Lost"/>
    <s v="cont_lFajQwymJMi88c5AwVLQKKzmRb8Y5hY0pvRRyGimhz6"/>
    <s v="D S Rautela"/>
    <m/>
    <s v="lead_4eLsko5D4IJEndpgGYquJ98GKPh6I9MNmV3qpaMhIE1"/>
    <s v="Hindustan Power"/>
    <s v="Sarvesh Pawar"/>
    <s v="user_RYbBTp8BVWNa7ppiOz6QVJMGK0exHsFmc5uCLn34ODZ"/>
    <s v="Prasoon Mishra"/>
    <s v="2022-06-24 11:27:33.987000+00:00"/>
    <s v="2022-06-28 09:16:32.527000+00:00"/>
    <m/>
    <s v="Delhi"/>
    <m/>
    <m/>
    <m/>
    <n v="1500"/>
    <m/>
    <m/>
    <m/>
    <m/>
    <m/>
    <m/>
    <m/>
    <m/>
    <m/>
    <m/>
    <m/>
    <m/>
    <m/>
    <m/>
    <m/>
    <m/>
    <m/>
    <m/>
    <m/>
    <m/>
    <m/>
    <m/>
    <m/>
    <m/>
    <x v="3"/>
    <m/>
    <s v="user_A8KOTZADnUtEQOLt4nSLAmteNStuGh80js75RYjrXVt"/>
    <s v="Sarvesh Pawar"/>
    <m/>
    <m/>
    <s v="June"/>
    <s v="Gated Content"/>
    <m/>
    <m/>
    <s v="Employee Wellness Handbook"/>
    <m/>
    <m/>
    <m/>
    <s v="2022-01-16 04:46:15.992000+00:00"/>
    <s v="2022-07-30 06:10:33.604000+00:00"/>
    <s v="GMC"/>
  </r>
  <r>
    <s v="Namrata Aurora"/>
    <n v="400000"/>
    <s v="INR"/>
    <n v="0"/>
    <s v="7/16/22"/>
    <s v="Sales"/>
    <s v="stat_kcR4fZg7TU7jjk1jAVua3qGLRS4J5uFayEjK5j02wtv"/>
    <s v="Unqualified"/>
    <n v="0"/>
    <s v="OpportunityStatusType.Lost"/>
    <m/>
    <m/>
    <m/>
    <s v="lead_bBoIZ4UOli9XXoLJ6IeghU1kNuRxyhzygfNtjWldwM3"/>
    <s v="Famy Care Ltd., Mumbai"/>
    <s v="Namrata Aurora"/>
    <s v="user_IpBH4s1Av5OVFfQQ3nW0qPDDjwLT9uRfx1sVhml8UQA"/>
    <s v="Namrata Aurora"/>
    <s v="2022-05-06 09:26:14.089000+00:00"/>
    <s v="2022-06-28 07:27:59.349000+00:00"/>
    <m/>
    <s v="Mumbai"/>
    <m/>
    <m/>
    <m/>
    <m/>
    <m/>
    <m/>
    <m/>
    <m/>
    <m/>
    <m/>
    <m/>
    <m/>
    <m/>
    <m/>
    <m/>
    <m/>
    <m/>
    <m/>
    <m/>
    <m/>
    <m/>
    <m/>
    <m/>
    <m/>
    <m/>
    <m/>
    <m/>
    <m/>
    <x v="3"/>
    <m/>
    <s v="user_IpBH4s1Av5OVFfQQ3nW0qPDDjwLT9uRfx1sVhml8UQA"/>
    <s v="Namrata Aurora"/>
    <m/>
    <m/>
    <s v="July"/>
    <s v="Gated Content"/>
    <m/>
    <m/>
    <s v="Employee Engagement Handbook"/>
    <m/>
    <m/>
    <m/>
    <s v="2022-05-06 04:28:18.234000+00:00"/>
    <s v="2022-10-09 05:33:37.717000+00:00"/>
    <s v="GMC"/>
  </r>
  <r>
    <s v="Navin Panjwani"/>
    <n v="450000"/>
    <s v="INR"/>
    <n v="0"/>
    <d v="2022-01-07T00:00:00"/>
    <s v="Sales"/>
    <s v="stat_1hn9nRJaLbI53NxPuSQgo90kRpbpKsFlwN4oEGNUTdO"/>
    <s v="Lost"/>
    <n v="0"/>
    <s v="OpportunityStatusType.Lost"/>
    <s v="cont_dczUjsQMB3WKk3MG89ZA2wBFKsx32qcv99h1cy8Pafw"/>
    <s v="Sneha"/>
    <m/>
    <s v="lead_CDG2cOKZvhsTT7TH1pAzdlCkMr2KlJ1Y6G8EiSjvUKH"/>
    <s v="FitShit Health Solutions"/>
    <s v="Kanchan Kothari"/>
    <s v="user_sD3YjSs92XKUfD0OPHeo886g6tW6aCM0iUhX5VVUuJi"/>
    <s v="Navin Panjwani"/>
    <s v="2022-06-20 11:07:14.552000+00:00"/>
    <s v="2022-06-28 05:38:18.333000+00:00"/>
    <m/>
    <s v="Mumbai"/>
    <m/>
    <m/>
    <m/>
    <n v="66"/>
    <m/>
    <m/>
    <m/>
    <m/>
    <m/>
    <m/>
    <m/>
    <m/>
    <m/>
    <m/>
    <m/>
    <s v="Food &amp; Beverages"/>
    <m/>
    <m/>
    <m/>
    <m/>
    <m/>
    <m/>
    <m/>
    <m/>
    <m/>
    <m/>
    <m/>
    <m/>
    <x v="1"/>
    <m/>
    <s v="user_FdWFezbLzkYQcGsBUsjZO25nr2poK2nRbqV47Rs5Kfm"/>
    <s v="Prateek Wadhwa"/>
    <m/>
    <m/>
    <s v="July"/>
    <s v="Cold Call"/>
    <s v="Lusha"/>
    <m/>
    <m/>
    <m/>
    <m/>
    <m/>
    <s v="2022-06-13 11:46:11.917000+00:00"/>
    <s v="2022-09-09 08:40:42.451000+00:00"/>
    <m/>
  </r>
  <r>
    <s v="Omkar Ghate"/>
    <n v="1500000"/>
    <s v="INR"/>
    <n v="0"/>
    <d v="2022-12-07T00:00:00"/>
    <s v="Sales"/>
    <s v="stat_kcR4fZg7TU7jjk1jAVua3qGLRS4J5uFayEjK5j02wtv"/>
    <s v="Unqualified"/>
    <n v="0"/>
    <s v="OpportunityStatusType.Lost"/>
    <m/>
    <m/>
    <s v="GMC (1+3)-Renewal"/>
    <s v="lead_C08LOA5eNpwFXywCGKdLvSypm1FIFR55oMjZwZQUg1c"/>
    <s v="Autoprint Machinery Manufacturers"/>
    <s v="Bhairavi Jog"/>
    <s v="user_9SBRjyF0n4iWuhUdqRyQkFhl2J4uyNKhFWvvJEvunX8"/>
    <s v="Omkar Ghate"/>
    <s v="2022-06-22 06:44:21.542000+00:00"/>
    <s v="2022-06-28 05:04:51.880000+00:00"/>
    <m/>
    <s v="Coimbatore"/>
    <m/>
    <m/>
    <m/>
    <n v="150"/>
    <m/>
    <m/>
    <m/>
    <m/>
    <m/>
    <m/>
    <m/>
    <m/>
    <m/>
    <m/>
    <m/>
    <s v="Manufacturing"/>
    <m/>
    <m/>
    <m/>
    <m/>
    <m/>
    <m/>
    <m/>
    <m/>
    <m/>
    <m/>
    <m/>
    <m/>
    <x v="13"/>
    <m/>
    <s v="user_228eUmsdKIb9OItgmiDq1zD4aPZ1eqiapbaLAGeBf8g"/>
    <s v="Bhairavi Jog"/>
    <m/>
    <m/>
    <s v="July"/>
    <s v="Cold Call"/>
    <m/>
    <m/>
    <m/>
    <m/>
    <m/>
    <m/>
    <s v="2022-05-11 05:16:13.031000+00:00"/>
    <s v="2022-07-13 10:58:28.021000+00:00"/>
    <s v="GMC"/>
  </r>
  <r>
    <s v="Prasoon Mishra"/>
    <n v="300000"/>
    <s v="INR"/>
    <n v="0"/>
    <d v="2022-10-08T00:00:00"/>
    <s v="Sales"/>
    <s v="stat_kcR4fZg7TU7jjk1jAVua3qGLRS4J5uFayEjK5j02wtv"/>
    <s v="Unqualified"/>
    <n v="0"/>
    <s v="OpportunityStatusType.Lost"/>
    <s v="cont_EJKIbmwrJmjLASEf2AVcoIz7pZ2rEf76lSfNunY1TN9"/>
    <s v="admin@oswalextrusion.com"/>
    <m/>
    <s v="lead_HOa1MYsbJem8UOm54M3qH6EPPtqdmzuYWjpNggSkXxJ"/>
    <s v="Oswal Extrusion"/>
    <s v="Kaushlya Bhavsar"/>
    <s v="user_RYbBTp8BVWNa7ppiOz6QVJMGK0exHsFmc5uCLn34ODZ"/>
    <s v="Prasoon Mishra"/>
    <s v="2022-06-23 09:53:59.290000+00:00"/>
    <s v="2022-06-27 06:57:21.572000+00:00"/>
    <m/>
    <s v="Ahmedabad"/>
    <m/>
    <m/>
    <m/>
    <n v="240"/>
    <m/>
    <m/>
    <m/>
    <m/>
    <m/>
    <m/>
    <m/>
    <m/>
    <m/>
    <m/>
    <m/>
    <s v="Mining &amp; Metal"/>
    <m/>
    <m/>
    <m/>
    <m/>
    <m/>
    <m/>
    <m/>
    <m/>
    <m/>
    <m/>
    <m/>
    <m/>
    <x v="5"/>
    <m/>
    <s v="user_vMd4rmcrSbjykdyL2J7rrYn84SWdcNc5FKligrmItPw"/>
    <s v="Shreenath Bhat"/>
    <m/>
    <m/>
    <s v="August"/>
    <s v="Gated Content"/>
    <m/>
    <m/>
    <s v="Downloaded the guide: Employee Wellness Handbook"/>
    <m/>
    <m/>
    <m/>
    <s v="2021-12-31 06:31:04.297000+00:00"/>
    <s v="2022-09-05 05:32:13.727000+00:00"/>
    <s v="GPA"/>
  </r>
  <r>
    <s v="Vrushali Kummar"/>
    <n v="35000000"/>
    <s v="INR"/>
    <n v="0"/>
    <s v="7/31/22"/>
    <s v="Sales"/>
    <s v="stat_kcR4fZg7TU7jjk1jAVua3qGLRS4J5uFayEjK5j02wtv"/>
    <s v="Unqualified"/>
    <n v="0"/>
    <s v="OpportunityStatusType.Lost"/>
    <m/>
    <m/>
    <s v="GMC (1+5)-Renewal"/>
    <s v="lead_UXUgQ8XXlSEEyTKbTqeleIIDrBV404YJrNvxpebQfBz"/>
    <s v="Arvindbrands"/>
    <s v="Bhairavi Jog"/>
    <s v="user_TZzywQwym26DjuswO479pxRhNKX152z8X1haCx2vcst"/>
    <s v="Vrushali Kummar"/>
    <s v="2022-05-24 12:34:51.784000+00:00"/>
    <s v="2022-06-27 11:41:44.279000+00:00"/>
    <m/>
    <s v="Ahmedabad"/>
    <m/>
    <m/>
    <m/>
    <n v="3500"/>
    <m/>
    <m/>
    <s v="Facebook"/>
    <m/>
    <m/>
    <m/>
    <m/>
    <s v="PAID_SOCIAL"/>
    <m/>
    <m/>
    <m/>
    <m/>
    <m/>
    <m/>
    <m/>
    <m/>
    <m/>
    <m/>
    <m/>
    <m/>
    <m/>
    <m/>
    <m/>
    <m/>
    <x v="3"/>
    <m/>
    <s v="user_228eUmsdKIb9OItgmiDq1zD4aPZ1eqiapbaLAGeBf8g"/>
    <s v="Bhairavi Jog"/>
    <m/>
    <m/>
    <s v="June"/>
    <s v="Gated Content"/>
    <m/>
    <m/>
    <s v="Downloaded the guide: Designing employee healthcare plan"/>
    <m/>
    <m/>
    <m/>
    <s v="2021-11-12 13:23:54.857000+00:00"/>
    <s v="2022-07-10 06:48:52.100000+00:00"/>
    <s v="GMC"/>
  </r>
  <r>
    <s v="Vrushali Kummar"/>
    <n v="3500000"/>
    <s v="INR"/>
    <n v="0"/>
    <s v="7/31/22"/>
    <s v="Sales"/>
    <s v="stat_kcR4fZg7TU7jjk1jAVua3qGLRS4J5uFayEjK5j02wtv"/>
    <s v="Unqualified"/>
    <n v="0"/>
    <s v="OpportunityStatusType.Lost"/>
    <m/>
    <m/>
    <s v="GPA (Renewal)"/>
    <s v="lead_UXUgQ8XXlSEEyTKbTqeleIIDrBV404YJrNvxpebQfBz"/>
    <s v="Arvindbrands"/>
    <s v="Bhairavi Jog"/>
    <s v="user_TZzywQwym26DjuswO479pxRhNKX152z8X1haCx2vcst"/>
    <s v="Vrushali Kummar"/>
    <s v="2022-05-24 12:36:42.444000+00:00"/>
    <s v="2022-06-27 11:42:23.350000+00:00"/>
    <m/>
    <s v="Ahmedabad"/>
    <m/>
    <m/>
    <m/>
    <n v="3500"/>
    <m/>
    <m/>
    <s v="Facebook"/>
    <m/>
    <m/>
    <m/>
    <m/>
    <s v="PAID_SOCIAL"/>
    <m/>
    <m/>
    <m/>
    <m/>
    <m/>
    <m/>
    <m/>
    <m/>
    <m/>
    <m/>
    <m/>
    <m/>
    <m/>
    <m/>
    <m/>
    <m/>
    <x v="3"/>
    <m/>
    <s v="user_228eUmsdKIb9OItgmiDq1zD4aPZ1eqiapbaLAGeBf8g"/>
    <s v="Bhairavi Jog"/>
    <m/>
    <m/>
    <s v="June"/>
    <s v="Gated Content"/>
    <m/>
    <m/>
    <s v="Downloaded the guide: Designing employee healthcare plan"/>
    <m/>
    <m/>
    <m/>
    <s v="2021-11-12 13:23:54.857000+00:00"/>
    <s v="2022-07-10 06:48:52.100000+00:00"/>
    <s v="GPA"/>
  </r>
  <r>
    <s v="Prasoon Mishra"/>
    <n v="1500000"/>
    <s v="INR"/>
    <n v="0"/>
    <d v="2022-10-08T00:00:00"/>
    <s v="Sales"/>
    <s v="stat_kcR4fZg7TU7jjk1jAVua3qGLRS4J5uFayEjK5j02wtv"/>
    <s v="Unqualified"/>
    <n v="0"/>
    <s v="OpportunityStatusType.Lost"/>
    <m/>
    <m/>
    <m/>
    <s v="lead_HOa1MYsbJem8UOm54M3qH6EPPtqdmzuYWjpNggSkXxJ"/>
    <s v="Oswal Extrusion"/>
    <s v="Kaushlya Bhavsar"/>
    <s v="user_RYbBTp8BVWNa7ppiOz6QVJMGK0exHsFmc5uCLn34ODZ"/>
    <s v="Prasoon Mishra"/>
    <s v="2022-06-23 09:53:36.353000+00:00"/>
    <s v="2022-06-27 06:57:15.150000+00:00"/>
    <m/>
    <s v="Ahmedabad"/>
    <m/>
    <m/>
    <m/>
    <n v="240"/>
    <m/>
    <m/>
    <m/>
    <m/>
    <m/>
    <m/>
    <m/>
    <m/>
    <m/>
    <m/>
    <m/>
    <s v="Mining &amp; Metal"/>
    <m/>
    <m/>
    <m/>
    <m/>
    <m/>
    <m/>
    <m/>
    <m/>
    <m/>
    <m/>
    <m/>
    <m/>
    <x v="5"/>
    <m/>
    <s v="user_vMd4rmcrSbjykdyL2J7rrYn84SWdcNc5FKligrmItPw"/>
    <s v="Shreenath Bhat"/>
    <m/>
    <m/>
    <s v="August"/>
    <s v="Gated Content"/>
    <m/>
    <m/>
    <s v="Downloaded the guide: Employee Wellness Handbook"/>
    <m/>
    <m/>
    <m/>
    <s v="2021-12-31 06:31:04.297000+00:00"/>
    <s v="2022-09-05 05:32:13.727000+00:00"/>
    <s v="GTL"/>
  </r>
  <r>
    <s v="Prasoon Mishra"/>
    <n v="2000000"/>
    <s v="INR"/>
    <n v="0"/>
    <d v="2022-10-08T00:00:00"/>
    <s v="Sales"/>
    <s v="stat_kcR4fZg7TU7jjk1jAVua3qGLRS4J5uFayEjK5j02wtv"/>
    <s v="Unqualified"/>
    <n v="0"/>
    <s v="OpportunityStatusType.Lost"/>
    <s v="cont_EJKIbmwrJmjLASEf2AVcoIz7pZ2rEf76lSfNunY1TN9"/>
    <s v="admin@oswalextrusion.com"/>
    <m/>
    <s v="lead_HOa1MYsbJem8UOm54M3qH6EPPtqdmzuYWjpNggSkXxJ"/>
    <s v="Oswal Extrusion"/>
    <s v="Kaushlya Bhavsar"/>
    <s v="user_RYbBTp8BVWNa7ppiOz6QVJMGK0exHsFmc5uCLn34ODZ"/>
    <s v="Prasoon Mishra"/>
    <s v="2022-06-23 09:50:18.610000+00:00"/>
    <s v="2022-06-27 06:57:01.680000+00:00"/>
    <m/>
    <s v="Ahmedabad"/>
    <m/>
    <m/>
    <m/>
    <n v="240"/>
    <m/>
    <m/>
    <m/>
    <m/>
    <m/>
    <m/>
    <m/>
    <m/>
    <m/>
    <m/>
    <m/>
    <s v="Mining &amp; Metal"/>
    <m/>
    <m/>
    <m/>
    <m/>
    <m/>
    <m/>
    <m/>
    <m/>
    <m/>
    <m/>
    <m/>
    <m/>
    <x v="5"/>
    <m/>
    <s v="user_vMd4rmcrSbjykdyL2J7rrYn84SWdcNc5FKligrmItPw"/>
    <s v="Shreenath Bhat"/>
    <m/>
    <m/>
    <s v="August"/>
    <s v="Gated Content"/>
    <m/>
    <m/>
    <s v="Downloaded the guide: Employee Wellness Handbook"/>
    <m/>
    <m/>
    <m/>
    <s v="2021-12-31 06:31:04.297000+00:00"/>
    <s v="2022-09-05 05:32:13.727000+00:00"/>
    <s v="GMC"/>
  </r>
  <r>
    <s v="Chetan Kumar"/>
    <n v="100000"/>
    <s v="INR"/>
    <n v="0"/>
    <s v="7/31/22"/>
    <s v="Sales"/>
    <s v="stat_kcR4fZg7TU7jjk1jAVua3qGLRS4J5uFayEjK5j02wtv"/>
    <s v="Unqualified"/>
    <n v="0"/>
    <s v="OpportunityStatusType.Lost"/>
    <m/>
    <m/>
    <m/>
    <s v="lead_Z7YR4Zj1E13Z06tGRs7KzQYy0jSmSp5B1PDbsKDBRgx"/>
    <s v="Expert Global Solutions"/>
    <s v="Kaushlya Bhavsar"/>
    <s v="user_hAuUqCTCw5r4tCUrswIWPSW7LJ1XIBbttZVmJkxmzGq"/>
    <s v="Chetan Kumar"/>
    <s v="2022-02-03 04:50:54.132000+00:00"/>
    <s v="2022-06-25 02:20:57.688000+00:00"/>
    <m/>
    <s v="Aurangabad"/>
    <m/>
    <s v="2020-08-14 08:05:11+00:00"/>
    <m/>
    <n v="1583"/>
    <m/>
    <m/>
    <m/>
    <m/>
    <m/>
    <m/>
    <m/>
    <m/>
    <m/>
    <m/>
    <m/>
    <s v="Automotive"/>
    <m/>
    <m/>
    <m/>
    <m/>
    <m/>
    <m/>
    <m/>
    <m/>
    <m/>
    <m/>
    <m/>
    <m/>
    <x v="3"/>
    <m/>
    <s v="user_5IQTpX6DsnoeoDfxqzqojpVoQLXPh68nhDjLS5ETjYj"/>
    <s v="Satyajit Chati"/>
    <s v="Arindam Majee"/>
    <m/>
    <s v="February"/>
    <s v="Cold Call"/>
    <m/>
    <m/>
    <s v="MDindia-TPA"/>
    <m/>
    <m/>
    <m/>
    <s v="2020-12-06 09:46:28.029000+00:00"/>
    <s v="2022-10-19 13:05:40.032000+00:00"/>
    <s v="GTL"/>
  </r>
  <r>
    <s v="Chetan Kumar"/>
    <n v="3500000"/>
    <s v="INR"/>
    <n v="0"/>
    <s v="8/30/22"/>
    <s v="Sales"/>
    <s v="stat_kcR4fZg7TU7jjk1jAVua3qGLRS4J5uFayEjK5j02wtv"/>
    <s v="Unqualified"/>
    <n v="0"/>
    <s v="OpportunityStatusType.Lost"/>
    <s v="cont_tH60RwmaRzxp2RxBBhIgAe6GZmURVRr4k2JCuTTgrGc"/>
    <s v="Vaibhav Parsekar"/>
    <s v="Parental - GMC"/>
    <s v="lead_GUzrD7GGDnTA3xfVoxUhxTRw24xiCzsoG2FbLPMt32c"/>
    <s v="Akumentis Healthcare"/>
    <s v="Mayur Gadiyar"/>
    <s v="user_hAuUqCTCw5r4tCUrswIWPSW7LJ1XIBbttZVmJkxmzGq"/>
    <s v="Chetan Kumar"/>
    <s v="2022-06-06 06:28:13.482000+00:00"/>
    <s v="2022-06-25 02:19:29.852000+00:00"/>
    <m/>
    <s v="Mumbai"/>
    <m/>
    <m/>
    <m/>
    <n v="1500"/>
    <m/>
    <s v="BOF - V11 - Employee engagement handbook - Conversation Ad"/>
    <s v="Facebook"/>
    <m/>
    <m/>
    <m/>
    <m/>
    <s v="PAID_SOCIAL"/>
    <m/>
    <m/>
    <m/>
    <s v="Manufacturing"/>
    <m/>
    <m/>
    <m/>
    <m/>
    <m/>
    <m/>
    <m/>
    <m/>
    <m/>
    <m/>
    <m/>
    <m/>
    <x v="5"/>
    <m/>
    <s v="user_bdUPAGjcS7p6513So3N4g3aWNS5HuBuVJi7bvCPAsLt"/>
    <s v="Mayur Gadiyar"/>
    <s v="Snehal Mane"/>
    <m/>
    <s v="July; June; March"/>
    <s v="Cold Call; Gated Content"/>
    <s v="Lusha"/>
    <m/>
    <s v="Pharma"/>
    <m/>
    <m/>
    <m/>
    <s v="2022-01-25 04:26:24.045000+00:00"/>
    <s v="2022-10-13 08:19:24.613000+00:00"/>
    <s v="GMC"/>
  </r>
  <r>
    <s v="Omkar Ghate"/>
    <n v="400000"/>
    <s v="INR"/>
    <n v="0"/>
    <s v="7/30/22"/>
    <s v="Sales"/>
    <s v="stat_kcR4fZg7TU7jjk1jAVua3qGLRS4J5uFayEjK5j02wtv"/>
    <s v="Unqualified"/>
    <n v="0"/>
    <s v="OpportunityStatusType.Lost"/>
    <m/>
    <m/>
    <m/>
    <s v="lead_xQo1CLXowOSF435d6kCqfHPhbOpmHNCRSzFsYF2r2jW"/>
    <s v="HYPHENMARK INDIA PRIVATE LIMITED"/>
    <s v="Kaushlya Bhavsar"/>
    <s v="user_9SBRjyF0n4iWuhUdqRyQkFhl2J4uyNKhFWvvJEvunX8"/>
    <s v="Omkar Ghate"/>
    <s v="2022-06-22 08:05:46.167000+00:00"/>
    <s v="2022-06-24 10:10:12.730000+00:00"/>
    <m/>
    <m/>
    <m/>
    <m/>
    <m/>
    <n v="40"/>
    <m/>
    <m/>
    <m/>
    <m/>
    <m/>
    <m/>
    <m/>
    <s v="PAID_SOCIAL"/>
    <m/>
    <m/>
    <m/>
    <m/>
    <m/>
    <m/>
    <m/>
    <m/>
    <m/>
    <m/>
    <m/>
    <m/>
    <m/>
    <m/>
    <m/>
    <m/>
    <x v="3"/>
    <m/>
    <s v="user_FdWFezbLzkYQcGsBUsjZO25nr2poK2nRbqV47Rs5Kfm"/>
    <s v="Prateek Wadhwa"/>
    <m/>
    <m/>
    <s v="July"/>
    <s v="Gated Content"/>
    <m/>
    <m/>
    <s v="Employee Engagement Handbook"/>
    <m/>
    <m/>
    <m/>
    <s v="2022-06-21 14:20:40.518000+00:00"/>
    <s v="2022-08-29 10:26:22.374000+00:00"/>
    <s v="GTL"/>
  </r>
  <r>
    <s v="Prasoon Mishra"/>
    <n v="400000"/>
    <s v="INR"/>
    <n v="0"/>
    <s v="7/30/22"/>
    <s v="Sales"/>
    <s v="stat_kcR4fZg7TU7jjk1jAVua3qGLRS4J5uFayEjK5j02wtv"/>
    <s v="Unqualified"/>
    <n v="0"/>
    <s v="OpportunityStatusType.Lost"/>
    <m/>
    <m/>
    <s v="Just Employee Benefits: Their Management is not intersted for now in benefits"/>
    <s v="lead_waWR7hTLS8tY59vxAjGVYsjomyB1NynAkRuHEk5mGL0"/>
    <s v="Volante Technologies India Pvt. Ltd."/>
    <s v="Kaushlya Bhavsar"/>
    <s v="user_RYbBTp8BVWNa7ppiOz6QVJMGK0exHsFmc5uCLn34ODZ"/>
    <s v="Prasoon Mishra"/>
    <s v="2022-05-19 10:47:11.192000+00:00"/>
    <s v="2022-06-24 09:04:42.778000+00:00"/>
    <m/>
    <s v="Chennai"/>
    <m/>
    <m/>
    <m/>
    <n v="566"/>
    <m/>
    <m/>
    <m/>
    <m/>
    <m/>
    <m/>
    <m/>
    <m/>
    <m/>
    <m/>
    <m/>
    <s v="IT Services &amp; IT Consulting"/>
    <m/>
    <m/>
    <m/>
    <m/>
    <m/>
    <m/>
    <m/>
    <m/>
    <m/>
    <m/>
    <m/>
    <m/>
    <x v="3"/>
    <m/>
    <s v="user_vMd4rmcrSbjykdyL2J7rrYn84SWdcNc5FKligrmItPw"/>
    <s v="Shreenath Bhat"/>
    <m/>
    <m/>
    <s v="July"/>
    <s v="Cold Call"/>
    <m/>
    <m/>
    <s v="Vaccine inbound"/>
    <m/>
    <m/>
    <m/>
    <s v="2021-05-09 14:25:19.715000+00:00"/>
    <s v="2022-07-12 07:04:30.074000+00:00"/>
    <m/>
  </r>
  <r>
    <s v="Navin Panjwani"/>
    <n v="20000"/>
    <s v="INR"/>
    <n v="0"/>
    <d v="2022-01-07T00:00:00"/>
    <s v="Sales"/>
    <s v="stat_kcR4fZg7TU7jjk1jAVua3qGLRS4J5uFayEjK5j02wtv"/>
    <s v="Unqualified"/>
    <n v="0"/>
    <s v="OpportunityStatusType.Lost"/>
    <s v="cont_sFj9HmiWvzJGq3tU3BdtquMWuzyZjJU4tRYoXS22ofJ"/>
    <s v="Priya Neekhra"/>
    <m/>
    <s v="lead_5GzCehZ1bcOHs5siHFvuookPsxkar8P8jpds8MJjfu3"/>
    <s v="AUS-Aarav Unmanned Systems ( Renewal )"/>
    <s v="Tulika Chakra"/>
    <s v="user_sD3YjSs92XKUfD0OPHeo886g6tW6aCM0iUhX5VVUuJi"/>
    <s v="Navin Panjwani"/>
    <s v="2022-05-20 07:10:32.876000+00:00"/>
    <s v="2022-06-24 06:01:10.976000+00:00"/>
    <m/>
    <s v="Bangalore"/>
    <m/>
    <m/>
    <m/>
    <n v="157"/>
    <m/>
    <m/>
    <m/>
    <m/>
    <m/>
    <m/>
    <m/>
    <m/>
    <m/>
    <m/>
    <m/>
    <s v="Professional Services"/>
    <s v="Care &amp; Tata AIG"/>
    <m/>
    <m/>
    <m/>
    <m/>
    <m/>
    <m/>
    <m/>
    <m/>
    <m/>
    <m/>
    <m/>
    <x v="3"/>
    <m/>
    <s v="user_IpBH4s1Av5OVFfQQ3nW0qPDDjwLT9uRfx1sVhml8UQA"/>
    <s v="Namrata Aurora"/>
    <s v="Komal Chougale"/>
    <m/>
    <s v="July"/>
    <s v="Gated Content"/>
    <m/>
    <m/>
    <s v="Employee Engagement Handbook"/>
    <m/>
    <m/>
    <m/>
    <s v="2022-05-09 07:21:49.099000+00:00"/>
    <s v="2022-07-28 10:46:41.459000+00:00"/>
    <s v="GPA"/>
  </r>
  <r>
    <s v="Prasoon Mishra"/>
    <n v="1000000"/>
    <s v="INR"/>
    <n v="0"/>
    <d v="2022-06-07T00:00:00"/>
    <s v="Sales"/>
    <s v="stat_kcR4fZg7TU7jjk1jAVua3qGLRS4J5uFayEjK5j02wtv"/>
    <s v="Unqualified"/>
    <n v="0"/>
    <s v="OpportunityStatusType.Lost"/>
    <s v="cont_8pEcjgFWrFVktNFFmjFnFN6zTv00EKfKap8ot6E3cYP"/>
    <s v="Karunanidhi"/>
    <m/>
    <s v="lead_ngwomG0cMZxkgU2KhEiLtTfXiwAFUMqbw0THvnF3Ine"/>
    <s v="Pipara &amp; Co"/>
    <s v="Sarvesh Pawar"/>
    <s v="user_RYbBTp8BVWNa7ppiOz6QVJMGK0exHsFmc5uCLn34ODZ"/>
    <s v="Prasoon Mishra"/>
    <s v="2022-06-06 10:13:58.043000+00:00"/>
    <s v="2022-06-24 07:42:09.309000+00:00"/>
    <m/>
    <s v="Ahmedabad"/>
    <m/>
    <m/>
    <m/>
    <n v="139"/>
    <m/>
    <m/>
    <m/>
    <m/>
    <m/>
    <m/>
    <m/>
    <m/>
    <m/>
    <m/>
    <m/>
    <s v="Banking &amp; Finance"/>
    <m/>
    <m/>
    <m/>
    <m/>
    <m/>
    <m/>
    <m/>
    <m/>
    <m/>
    <m/>
    <m/>
    <m/>
    <x v="5"/>
    <m/>
    <s v="user_A8KOTZADnUtEQOLt4nSLAmteNStuGh80js75RYjrXVt"/>
    <s v="Sarvesh Pawar"/>
    <m/>
    <m/>
    <s v="July"/>
    <s v="Cold Call"/>
    <s v="Lusha, Mr E"/>
    <m/>
    <m/>
    <m/>
    <m/>
    <m/>
    <s v="2022-05-30 10:39:39.311000+00:00"/>
    <s v="2022-07-10 06:48:35.710000+00:00"/>
    <s v="GMC"/>
  </r>
  <r>
    <s v="Manish Balpande"/>
    <n v="15000"/>
    <s v="INR"/>
    <n v="0"/>
    <s v="7/14/22"/>
    <s v="Sales"/>
    <s v="stat_kcR4fZg7TU7jjk1jAVua3qGLRS4J5uFayEjK5j02wtv"/>
    <s v="Unqualified"/>
    <n v="0"/>
    <s v="OpportunityStatusType.Lost"/>
    <s v="cont_iKLap7elOjLzucO83XfcgIuENAxFxKv0ex40z22Z6Ob"/>
    <s v="Anushree Bedekar"/>
    <s v="GPA Renewal"/>
    <s v="lead_mzr9at4mP8OWE2W9DbkbGQOidsY34JHAlfPq4ubwFF4"/>
    <s v="FlexTrade Systems"/>
    <s v="Trupti Suryavanshi"/>
    <s v="user_8jx3L2CDfrbzNnwYUv6Plfha6VxaSGsqcbTXR3sIBZi"/>
    <s v="Manish Balpande"/>
    <s v="2022-06-03 11:34:23.075000+00:00"/>
    <s v="2022-06-23 12:29:34.644000+00:00"/>
    <m/>
    <s v="Pune"/>
    <m/>
    <m/>
    <m/>
    <n v="170"/>
    <m/>
    <m/>
    <m/>
    <m/>
    <m/>
    <m/>
    <m/>
    <s v="PAID_SOCIAL"/>
    <m/>
    <m/>
    <m/>
    <s v="Professional Services"/>
    <m/>
    <m/>
    <m/>
    <m/>
    <m/>
    <m/>
    <m/>
    <m/>
    <m/>
    <m/>
    <m/>
    <m/>
    <x v="3"/>
    <m/>
    <s v="user_L8E6IFhq6UCzKLHa45LUUTZCznDuyDwFrGaEp9DXiUM"/>
    <s v="Trupti Suryavanshi"/>
    <m/>
    <m/>
    <s v="July"/>
    <s v="Cold Call"/>
    <s v="Ref - Bhushan"/>
    <m/>
    <m/>
    <m/>
    <m/>
    <m/>
    <s v="2022-02-24 08:53:12.426000+00:00"/>
    <s v="2022-07-25 04:51:49.375000+00:00"/>
    <s v="GPA"/>
  </r>
  <r>
    <s v="Manish Balpande"/>
    <n v="3000000"/>
    <s v="INR"/>
    <n v="0"/>
    <s v="7/14/22"/>
    <s v="Sales"/>
    <s v="stat_kcR4fZg7TU7jjk1jAVua3qGLRS4J5uFayEjK5j02wtv"/>
    <s v="Unqualified"/>
    <n v="0"/>
    <s v="OpportunityStatusType.Lost"/>
    <s v="cont_iKLap7elOjLzucO83XfcgIuENAxFxKv0ex40z22Z6Ob"/>
    <s v="Anushree Bedekar"/>
    <s v="GMC Renewal"/>
    <s v="lead_mzr9at4mP8OWE2W9DbkbGQOidsY34JHAlfPq4ubwFF4"/>
    <s v="FlexTrade Systems"/>
    <s v="Trupti Suryavanshi"/>
    <s v="user_8jx3L2CDfrbzNnwYUv6Plfha6VxaSGsqcbTXR3sIBZi"/>
    <s v="Manish Balpande"/>
    <s v="2022-06-01 06:51:00.403000+00:00"/>
    <s v="2022-06-23 12:29:24.587000+00:00"/>
    <m/>
    <s v="Pune"/>
    <m/>
    <m/>
    <m/>
    <n v="170"/>
    <m/>
    <m/>
    <m/>
    <m/>
    <m/>
    <m/>
    <m/>
    <s v="PAID_SOCIAL"/>
    <m/>
    <m/>
    <m/>
    <s v="Professional Services"/>
    <m/>
    <m/>
    <m/>
    <m/>
    <m/>
    <m/>
    <m/>
    <m/>
    <m/>
    <m/>
    <m/>
    <m/>
    <x v="3"/>
    <m/>
    <s v="user_L8E6IFhq6UCzKLHa45LUUTZCznDuyDwFrGaEp9DXiUM"/>
    <s v="Trupti Suryavanshi"/>
    <m/>
    <m/>
    <s v="July"/>
    <s v="Cold Call"/>
    <s v="Ref - Bhushan"/>
    <m/>
    <m/>
    <m/>
    <m/>
    <m/>
    <s v="2022-02-24 08:53:12.426000+00:00"/>
    <s v="2022-07-25 04:51:49.375000+00:00"/>
    <s v="GMC"/>
  </r>
  <r>
    <s v="Sameer Iftekhari"/>
    <n v="2000000"/>
    <s v="INR"/>
    <n v="0"/>
    <s v="8/31/22"/>
    <s v="Sales"/>
    <s v="stat_1hn9nRJaLbI53NxPuSQgo90kRpbpKsFlwN4oEGNUTdO"/>
    <s v="Lost"/>
    <n v="0"/>
    <s v="OpportunityStatusType.Lost"/>
    <m/>
    <m/>
    <s v="aventri - parents"/>
    <s v="lead_bcIIxNrhKTrLJJd6SSwdFTHA7vgyaf7RmsOqCcaV4lU"/>
    <s v="Aumni tech"/>
    <s v="Prajakta Sahastrabudhe"/>
    <s v="user_t8sUu4byhPnyQ33u64Ecs5WRL98oy2iuu4iTrhCr4vl"/>
    <s v="Nilesh Dhanani"/>
    <s v="2022-01-31 11:13:59.597000+00:00"/>
    <s v="2022-06-23 11:02:31.396000+00:00"/>
    <m/>
    <s v="Pune"/>
    <m/>
    <s v="2021-12-08 04:26:09+00:00"/>
    <m/>
    <n v="46"/>
    <m/>
    <m/>
    <m/>
    <m/>
    <m/>
    <m/>
    <m/>
    <m/>
    <m/>
    <m/>
    <m/>
    <s v="IT Services &amp; IT Consulting"/>
    <m/>
    <m/>
    <m/>
    <m/>
    <m/>
    <m/>
    <m/>
    <m/>
    <m/>
    <m/>
    <m/>
    <m/>
    <x v="3"/>
    <m/>
    <s v="user_6hRQhcoLhZEDUBYaw3vS7rv6T5582sGfXq4jNRqTfUU"/>
    <s v="Aishwarya Nyayadhish"/>
    <s v="Anjali Nishu"/>
    <m/>
    <s v="January"/>
    <s v="Inbound"/>
    <s v="Inbound via website"/>
    <m/>
    <s v="Employee Count 50"/>
    <m/>
    <m/>
    <m/>
    <s v="2021-12-08 04:28:54.743000+00:00"/>
    <s v="2022-07-10 07:13:24.030000+00:00"/>
    <m/>
  </r>
  <r>
    <s v="Sameer Iftekhari"/>
    <n v="500000"/>
    <s v="INR"/>
    <n v="0"/>
    <s v="8/31/22"/>
    <s v="Sales"/>
    <s v="stat_1hn9nRJaLbI53NxPuSQgo90kRpbpKsFlwN4oEGNUTdO"/>
    <s v="Lost"/>
    <n v="0"/>
    <s v="OpportunityStatusType.Lost"/>
    <m/>
    <m/>
    <s v="aumni - parents"/>
    <s v="lead_bcIIxNrhKTrLJJd6SSwdFTHA7vgyaf7RmsOqCcaV4lU"/>
    <s v="Aumni tech"/>
    <s v="Prajakta Sahastrabudhe"/>
    <s v="user_t8sUu4byhPnyQ33u64Ecs5WRL98oy2iuu4iTrhCr4vl"/>
    <s v="Nilesh Dhanani"/>
    <s v="2022-02-03 07:03:33.358000+00:00"/>
    <s v="2022-06-23 11:02:37.265000+00:00"/>
    <m/>
    <s v="Pune"/>
    <m/>
    <s v="2021-12-08 04:26:09+00:00"/>
    <m/>
    <n v="46"/>
    <m/>
    <m/>
    <m/>
    <m/>
    <m/>
    <m/>
    <m/>
    <m/>
    <m/>
    <m/>
    <m/>
    <s v="IT Services &amp; IT Consulting"/>
    <m/>
    <m/>
    <m/>
    <m/>
    <m/>
    <m/>
    <m/>
    <m/>
    <m/>
    <m/>
    <m/>
    <m/>
    <x v="3"/>
    <m/>
    <s v="user_6hRQhcoLhZEDUBYaw3vS7rv6T5582sGfXq4jNRqTfUU"/>
    <s v="Aishwarya Nyayadhish"/>
    <s v="Anjali Nishu"/>
    <m/>
    <s v="January"/>
    <s v="Inbound"/>
    <s v="Inbound via website"/>
    <m/>
    <s v="Employee Count 50"/>
    <m/>
    <m/>
    <m/>
    <s v="2021-12-08 04:28:54.743000+00:00"/>
    <s v="2022-07-10 07:13:24.030000+00:00"/>
    <m/>
  </r>
  <r>
    <s v="Mayur Gadiyar"/>
    <n v="50000"/>
    <s v="INR"/>
    <n v="0"/>
    <s v="7/31/22"/>
    <s v="Sales"/>
    <s v="stat_kcR4fZg7TU7jjk1jAVua3qGLRS4J5uFayEjK5j02wtv"/>
    <s v="Unqualified"/>
    <n v="0"/>
    <s v="OpportunityStatusType.Lost"/>
    <m/>
    <m/>
    <s v="GPA"/>
    <s v="lead_5i53i1vPwrCXhThtaMPlUA7rGvHhpgr0PhLy0TABhAH"/>
    <s v="JM Financial Services"/>
    <s v="Mayur Gadiyar"/>
    <s v="user_bdUPAGjcS7p6513So3N4g3aWNS5HuBuVJi7bvCPAsLt"/>
    <s v="Mayur Gadiyar"/>
    <s v="2022-05-10 08:46:05.279000+00:00"/>
    <s v="2022-06-23 08:56:40.642000+00:00"/>
    <m/>
    <s v="Mumbai"/>
    <m/>
    <m/>
    <m/>
    <n v="396"/>
    <m/>
    <m/>
    <m/>
    <m/>
    <m/>
    <m/>
    <m/>
    <m/>
    <m/>
    <m/>
    <m/>
    <s v="Banking &amp; Finance"/>
    <m/>
    <m/>
    <m/>
    <m/>
    <m/>
    <m/>
    <m/>
    <m/>
    <m/>
    <m/>
    <m/>
    <m/>
    <x v="3"/>
    <m/>
    <s v="user_bdUPAGjcS7p6513So3N4g3aWNS5HuBuVJi7bvCPAsLt"/>
    <s v="Mayur Gadiyar"/>
    <m/>
    <m/>
    <s v="July"/>
    <s v="Cold Call"/>
    <s v="Lusha"/>
    <m/>
    <s v="Mayur Leads"/>
    <m/>
    <m/>
    <m/>
    <s v="2022-03-04 07:24:49.730000+00:00"/>
    <s v="2022-07-22 07:53:05.820000+00:00"/>
    <s v="GPA"/>
  </r>
  <r>
    <s v="Mayur Gadiyar"/>
    <n v="3000000"/>
    <s v="INR"/>
    <n v="0"/>
    <s v="7/31/22"/>
    <s v="Sales"/>
    <s v="stat_kcR4fZg7TU7jjk1jAVua3qGLRS4J5uFayEjK5j02wtv"/>
    <s v="Unqualified"/>
    <n v="0"/>
    <s v="OpportunityStatusType.Lost"/>
    <m/>
    <m/>
    <s v="GMC"/>
    <s v="lead_5i53i1vPwrCXhThtaMPlUA7rGvHhpgr0PhLy0TABhAH"/>
    <s v="JM Financial Services"/>
    <s v="Mayur Gadiyar"/>
    <s v="user_bdUPAGjcS7p6513So3N4g3aWNS5HuBuVJi7bvCPAsLt"/>
    <s v="Mayur Gadiyar"/>
    <s v="2022-05-10 08:45:21.002000+00:00"/>
    <s v="2022-06-23 08:56:04.159000+00:00"/>
    <m/>
    <s v="Mumbai"/>
    <m/>
    <m/>
    <m/>
    <n v="396"/>
    <m/>
    <m/>
    <m/>
    <m/>
    <m/>
    <m/>
    <m/>
    <m/>
    <m/>
    <m/>
    <m/>
    <s v="Banking &amp; Finance"/>
    <m/>
    <m/>
    <m/>
    <m/>
    <m/>
    <m/>
    <m/>
    <m/>
    <m/>
    <m/>
    <m/>
    <m/>
    <x v="3"/>
    <m/>
    <s v="user_bdUPAGjcS7p6513So3N4g3aWNS5HuBuVJi7bvCPAsLt"/>
    <s v="Mayur Gadiyar"/>
    <m/>
    <m/>
    <s v="July"/>
    <s v="Cold Call"/>
    <s v="Lusha"/>
    <m/>
    <s v="Mayur Leads"/>
    <m/>
    <m/>
    <m/>
    <s v="2022-03-04 07:24:49.730000+00:00"/>
    <s v="2022-07-22 07:53:05.820000+00:00"/>
    <s v="GMC"/>
  </r>
  <r>
    <s v="Navin Panjwani"/>
    <n v="100000"/>
    <s v="INR"/>
    <n v="0"/>
    <s v="7/31/22"/>
    <s v="Sales"/>
    <s v="stat_kcR4fZg7TU7jjk1jAVua3qGLRS4J5uFayEjK5j02wtv"/>
    <s v="Unqualified"/>
    <n v="0"/>
    <s v="OpportunityStatusType.Lost"/>
    <s v="cont_fGDgchlYQNGpjvzSEObiJz03lMfupSmpnHIhVmB6Ypz"/>
    <s v="Mangala Bhadane"/>
    <s v="GTL - Fresh"/>
    <s v="lead_RRShh6knKEl40iTr4Ozjt1klltC1sQKk8OTobSUl8eJ"/>
    <s v="ControlCase ( Fresh , Potential )"/>
    <s v="Shreenath Bhat"/>
    <s v="user_sD3YjSs92XKUfD0OPHeo886g6tW6aCM0iUhX5VVUuJi"/>
    <s v="Navin Panjwani"/>
    <s v="2022-06-21 11:44:14.230000+00:00"/>
    <s v="2022-06-23 07:26:17.123000+00:00"/>
    <m/>
    <s v="Mumbai"/>
    <m/>
    <m/>
    <m/>
    <n v="182"/>
    <m/>
    <m/>
    <m/>
    <m/>
    <m/>
    <m/>
    <m/>
    <m/>
    <m/>
    <m/>
    <m/>
    <s v="IT Services &amp; IT Consulting"/>
    <m/>
    <m/>
    <m/>
    <m/>
    <m/>
    <m/>
    <m/>
    <m/>
    <m/>
    <m/>
    <m/>
    <m/>
    <x v="8"/>
    <m/>
    <s v="user_vMd4rmcrSbjykdyL2J7rrYn84SWdcNc5FKligrmItPw"/>
    <s v="Shreenath Bhat"/>
    <m/>
    <m/>
    <s v="July"/>
    <s v="Cold Call"/>
    <m/>
    <m/>
    <m/>
    <m/>
    <m/>
    <m/>
    <s v="2022-05-23 07:04:11.793000+00:00"/>
    <s v="2022-10-18 06:29:37.143000+00:00"/>
    <s v="GTL"/>
  </r>
  <r>
    <s v="Aditya Binani"/>
    <n v="300000"/>
    <s v="INR"/>
    <n v="0"/>
    <d v="2022-01-07T00:00:00"/>
    <s v="Sales"/>
    <s v="stat_kcR4fZg7TU7jjk1jAVua3qGLRS4J5uFayEjK5j02wtv"/>
    <s v="Unqualified"/>
    <n v="0"/>
    <s v="OpportunityStatusType.Lost"/>
    <m/>
    <m/>
    <s v="GPA"/>
    <s v="lead_cQOO1x4jOp0J3Oc03vhziZesANbyeLMWC9yw02CdMLx"/>
    <s v="Northern Arc"/>
    <s v="Aditya Binani"/>
    <s v="user_g5Yw4Z4XnIbmcGhJO80vdtFdd5ElcDlgYO3q8l82ODn"/>
    <s v="Aditya Binani"/>
    <s v="2022-06-10 06:30:40.498000+00:00"/>
    <s v="2022-06-23 06:51:52.438000+00:00"/>
    <m/>
    <s v="Chennai"/>
    <m/>
    <m/>
    <m/>
    <n v="324"/>
    <m/>
    <m/>
    <m/>
    <m/>
    <m/>
    <m/>
    <m/>
    <m/>
    <m/>
    <m/>
    <m/>
    <s v="Banking &amp; Finance"/>
    <m/>
    <m/>
    <m/>
    <m/>
    <m/>
    <m/>
    <m/>
    <m/>
    <m/>
    <m/>
    <m/>
    <m/>
    <x v="2"/>
    <m/>
    <s v="user_g5Yw4Z4XnIbmcGhJO80vdtFdd5ElcDlgYO3q8l82ODn"/>
    <s v="Aditya Binani"/>
    <m/>
    <m/>
    <s v="July"/>
    <s v="Cold Call"/>
    <m/>
    <m/>
    <s v="Employee Wellness Handbook"/>
    <m/>
    <m/>
    <m/>
    <s v="2022-02-15 12:41:39.294000+00:00"/>
    <s v="2022-09-16 13:10:38.865000+00:00"/>
    <m/>
  </r>
  <r>
    <s v="Navin Panjwani"/>
    <n v="20000"/>
    <s v="INR"/>
    <n v="0"/>
    <s v="7/31/22"/>
    <s v="Sales"/>
    <s v="stat_kcR4fZg7TU7jjk1jAVua3qGLRS4J5uFayEjK5j02wtv"/>
    <s v="Unqualified"/>
    <n v="0"/>
    <s v="OpportunityStatusType.Lost"/>
    <s v="cont_fGDgchlYQNGpjvzSEObiJz03lMfupSmpnHIhVmB6Ypz"/>
    <s v="Mangala Bhadane"/>
    <s v="GPA - Fresh"/>
    <s v="lead_RRShh6knKEl40iTr4Ozjt1klltC1sQKk8OTobSUl8eJ"/>
    <s v="ControlCase ( Fresh , Potential )"/>
    <s v="Shreenath Bhat"/>
    <s v="user_sD3YjSs92XKUfD0OPHeo886g6tW6aCM0iUhX5VVUuJi"/>
    <s v="Navin Panjwani"/>
    <s v="2022-06-21 11:43:41.465000+00:00"/>
    <s v="2022-06-23 07:26:09.096000+00:00"/>
    <m/>
    <s v="Mumbai"/>
    <m/>
    <m/>
    <m/>
    <n v="182"/>
    <m/>
    <m/>
    <m/>
    <m/>
    <m/>
    <m/>
    <m/>
    <m/>
    <m/>
    <m/>
    <m/>
    <s v="IT Services &amp; IT Consulting"/>
    <m/>
    <m/>
    <m/>
    <m/>
    <m/>
    <m/>
    <m/>
    <m/>
    <m/>
    <m/>
    <m/>
    <m/>
    <x v="8"/>
    <m/>
    <s v="user_vMd4rmcrSbjykdyL2J7rrYn84SWdcNc5FKligrmItPw"/>
    <s v="Shreenath Bhat"/>
    <m/>
    <m/>
    <s v="July"/>
    <s v="Cold Call"/>
    <m/>
    <m/>
    <m/>
    <m/>
    <m/>
    <m/>
    <s v="2022-05-23 07:04:11.793000+00:00"/>
    <s v="2022-10-18 06:29:37.143000+00:00"/>
    <s v="GPA"/>
  </r>
  <r>
    <s v="Satyam Tiwari"/>
    <n v="200000"/>
    <s v="INR"/>
    <n v="0"/>
    <s v="7/30/22"/>
    <s v="Sales"/>
    <s v="stat_kcR4fZg7TU7jjk1jAVua3qGLRS4J5uFayEjK5j02wtv"/>
    <s v="Unqualified"/>
    <n v="0"/>
    <s v="OpportunityStatusType.Lost"/>
    <m/>
    <m/>
    <m/>
    <s v="lead_ZR1loGRJvrGgl0DDhzXvuul4f6UuVEyBqIBJrQ6p5aj"/>
    <s v="AideWiser SolTek"/>
    <s v="Kaushlya Bhavsar"/>
    <s v="user_2YgShwgjLNI4FjAqgE9PtKsdIaGh919JGcFG919fe5B"/>
    <s v="Satyam Tiwari"/>
    <s v="2022-06-16 04:53:20.614000+00:00"/>
    <s v="2022-06-23 05:10:54.204000+00:00"/>
    <m/>
    <s v="Bangalore"/>
    <m/>
    <m/>
    <m/>
    <n v="18"/>
    <m/>
    <m/>
    <m/>
    <m/>
    <m/>
    <m/>
    <m/>
    <s v="PAID_SOCIAL"/>
    <m/>
    <m/>
    <m/>
    <m/>
    <m/>
    <m/>
    <m/>
    <m/>
    <m/>
    <m/>
    <m/>
    <m/>
    <m/>
    <m/>
    <m/>
    <m/>
    <x v="3"/>
    <m/>
    <s v="user_2jRs4eIjwv8MozxYA1DE9MMy0FWf2gMgweg2LiJNu64"/>
    <s v="Gauri Munge"/>
    <m/>
    <m/>
    <m/>
    <s v="Gated Content"/>
    <m/>
    <m/>
    <s v="Employee Engagement Handbook"/>
    <m/>
    <m/>
    <m/>
    <s v="2022-06-07 13:12:21.843000+00:00"/>
    <s v="2022-08-09 05:16:57.595000+00:00"/>
    <s v="GMC"/>
  </r>
  <r>
    <s v="Sreenivas Hatti"/>
    <n v="1000000"/>
    <s v="INR"/>
    <n v="0"/>
    <d v="2022-01-07T00:00:00"/>
    <s v="Sales"/>
    <s v="stat_kcR4fZg7TU7jjk1jAVua3qGLRS4J5uFayEjK5j02wtv"/>
    <s v="Unqualified"/>
    <n v="0"/>
    <s v="OpportunityStatusType.Lost"/>
    <s v="cont_XByLZfJ7RLuVk4IuPDd35pNgs9tJY9245GGRjvRHGnE"/>
    <s v="Ravindra Raval"/>
    <s v="E and O"/>
    <s v="lead_NbHhjKWYXU9QpU1ZoBsqAo6nOW5Yzwhz3IePq6nbD70"/>
    <s v="GENISYS INFORMATION SYSTEMS INDIA PVT LTD"/>
    <s v="Mayur Gadiyar"/>
    <s v="user_JjaNBsxmUKBROYZvEahyXgec466W5jQa2pL0NUZ81Lb"/>
    <s v="Sreenivas Hatti"/>
    <s v="2022-02-18 11:26:05.526000+00:00"/>
    <s v="2022-06-23 04:55:23.649000+00:00"/>
    <m/>
    <s v="Bangalore"/>
    <m/>
    <m/>
    <m/>
    <n v="819"/>
    <m/>
    <m/>
    <m/>
    <m/>
    <m/>
    <m/>
    <m/>
    <m/>
    <m/>
    <m/>
    <m/>
    <s v="Professional Services"/>
    <m/>
    <m/>
    <m/>
    <m/>
    <m/>
    <m/>
    <m/>
    <m/>
    <m/>
    <m/>
    <m/>
    <m/>
    <x v="3"/>
    <m/>
    <s v="user_bdUPAGjcS7p6513So3N4g3aWNS5HuBuVJi7bvCPAsLt"/>
    <s v="Mayur Gadiyar"/>
    <s v="Dr. Anil More"/>
    <m/>
    <s v="March"/>
    <s v="Gated Content"/>
    <m/>
    <m/>
    <s v="Employee Engagement Handbook"/>
    <m/>
    <m/>
    <m/>
    <s v="2022-01-31 05:10:18.095000+00:00"/>
    <s v="2022-07-10 06:52:03.089000+00:00"/>
    <s v="NON EB"/>
  </r>
  <r>
    <s v="Sreenivas Hatti"/>
    <n v="1000000"/>
    <s v="INR"/>
    <n v="0"/>
    <d v="2022-01-07T00:00:00"/>
    <s v="Sales"/>
    <s v="stat_kcR4fZg7TU7jjk1jAVua3qGLRS4J5uFayEjK5j02wtv"/>
    <s v="Unqualified"/>
    <n v="0"/>
    <s v="OpportunityStatusType.Lost"/>
    <s v="cont_XByLZfJ7RLuVk4IuPDd35pNgs9tJY9245GGRjvRHGnE"/>
    <s v="Ravindra Raval"/>
    <s v="D and O - Director and Officers Liab"/>
    <s v="lead_NbHhjKWYXU9QpU1ZoBsqAo6nOW5Yzwhz3IePq6nbD70"/>
    <s v="GENISYS INFORMATION SYSTEMS INDIA PVT LTD"/>
    <s v="Mayur Gadiyar"/>
    <s v="user_JjaNBsxmUKBROYZvEahyXgec466W5jQa2pL0NUZ81Lb"/>
    <s v="Sreenivas Hatti"/>
    <s v="2022-02-18 11:30:18.164000+00:00"/>
    <s v="2022-06-23 04:55:37.776000+00:00"/>
    <m/>
    <s v="Bangalore"/>
    <m/>
    <m/>
    <m/>
    <n v="819"/>
    <m/>
    <m/>
    <m/>
    <m/>
    <m/>
    <m/>
    <m/>
    <m/>
    <m/>
    <m/>
    <m/>
    <s v="Professional Services"/>
    <m/>
    <m/>
    <m/>
    <m/>
    <m/>
    <m/>
    <m/>
    <m/>
    <m/>
    <m/>
    <m/>
    <m/>
    <x v="3"/>
    <m/>
    <s v="user_bdUPAGjcS7p6513So3N4g3aWNS5HuBuVJi7bvCPAsLt"/>
    <s v="Mayur Gadiyar"/>
    <s v="Dr. Anil More"/>
    <m/>
    <s v="March"/>
    <s v="Gated Content"/>
    <m/>
    <m/>
    <s v="Employee Engagement Handbook"/>
    <m/>
    <m/>
    <m/>
    <s v="2022-01-31 05:10:18.095000+00:00"/>
    <s v="2022-07-10 06:52:03.089000+00:00"/>
    <s v="NON EB"/>
  </r>
  <r>
    <s v="Sreenivas Hatti"/>
    <n v="1000000"/>
    <s v="INR"/>
    <n v="0"/>
    <d v="2022-01-07T00:00:00"/>
    <s v="Sales"/>
    <s v="stat_kcR4fZg7TU7jjk1jAVua3qGLRS4J5uFayEjK5j02wtv"/>
    <s v="Unqualified"/>
    <n v="0"/>
    <s v="OpportunityStatusType.Lost"/>
    <s v="cont_XByLZfJ7RLuVk4IuPDd35pNgs9tJY9245GGRjvRHGnE"/>
    <s v="Ravindra Raval"/>
    <s v="CGL - Commercial General Liab"/>
    <s v="lead_NbHhjKWYXU9QpU1ZoBsqAo6nOW5Yzwhz3IePq6nbD70"/>
    <s v="GENISYS INFORMATION SYSTEMS INDIA PVT LTD"/>
    <s v="Mayur Gadiyar"/>
    <s v="user_JjaNBsxmUKBROYZvEahyXgec466W5jQa2pL0NUZ81Lb"/>
    <s v="Sreenivas Hatti"/>
    <s v="2022-02-18 11:31:09.494000+00:00"/>
    <s v="2022-06-23 04:55:56.142000+00:00"/>
    <m/>
    <s v="Bangalore"/>
    <m/>
    <m/>
    <m/>
    <n v="819"/>
    <m/>
    <m/>
    <m/>
    <m/>
    <m/>
    <m/>
    <m/>
    <m/>
    <m/>
    <m/>
    <m/>
    <s v="Professional Services"/>
    <m/>
    <m/>
    <m/>
    <m/>
    <m/>
    <m/>
    <m/>
    <m/>
    <m/>
    <m/>
    <m/>
    <m/>
    <x v="3"/>
    <m/>
    <s v="user_bdUPAGjcS7p6513So3N4g3aWNS5HuBuVJi7bvCPAsLt"/>
    <s v="Mayur Gadiyar"/>
    <s v="Dr. Anil More"/>
    <m/>
    <s v="March"/>
    <s v="Gated Content"/>
    <m/>
    <m/>
    <s v="Employee Engagement Handbook"/>
    <m/>
    <m/>
    <m/>
    <s v="2022-01-31 05:10:18.095000+00:00"/>
    <s v="2022-07-10 06:52:03.089000+00:00"/>
    <s v="NON EB"/>
  </r>
  <r>
    <s v="Sreenivas Hatti"/>
    <n v="2000000"/>
    <s v="INR"/>
    <n v="0"/>
    <d v="2022-01-07T00:00:00"/>
    <s v="Sales"/>
    <s v="stat_kcR4fZg7TU7jjk1jAVua3qGLRS4J5uFayEjK5j02wtv"/>
    <s v="Unqualified"/>
    <n v="0"/>
    <s v="OpportunityStatusType.Lost"/>
    <m/>
    <m/>
    <m/>
    <s v="lead_QHHgCb0oLUbOfmrp34Rfxash5YRaySrbQfFz1Y1aqbn"/>
    <s v="Champion InfoMetrics"/>
    <s v="Kaushlya Bhavsar"/>
    <s v="user_JjaNBsxmUKBROYZvEahyXgec466W5jQa2pL0NUZ81Lb"/>
    <s v="Sreenivas Hatti"/>
    <s v="2022-06-16 12:17:57.147000+00:00"/>
    <s v="2022-06-23 04:40:47.465000+00:00"/>
    <m/>
    <s v="Bangalore"/>
    <m/>
    <m/>
    <m/>
    <n v="600"/>
    <m/>
    <m/>
    <m/>
    <m/>
    <m/>
    <m/>
    <m/>
    <s v="PAID_SOCIAL"/>
    <m/>
    <m/>
    <m/>
    <s v="Digital Marketing &amp; Advertising"/>
    <m/>
    <m/>
    <m/>
    <m/>
    <m/>
    <m/>
    <m/>
    <m/>
    <m/>
    <m/>
    <m/>
    <m/>
    <x v="3"/>
    <m/>
    <s v="user_vMd4rmcrSbjykdyL2J7rrYn84SWdcNc5FKligrmItPw"/>
    <s v="Shreenath Bhat"/>
    <m/>
    <m/>
    <s v="June"/>
    <s v="Gated Content"/>
    <m/>
    <m/>
    <s v="Employee Wellness Trends in 2022"/>
    <m/>
    <m/>
    <m/>
    <s v="2021-09-15 15:54:53.474000+00:00"/>
    <s v="2022-07-10 06:50:42.363000+00:00"/>
    <s v="GMC"/>
  </r>
  <r>
    <s v="Sreenivas Hatti"/>
    <n v="500000"/>
    <s v="INR"/>
    <n v="0"/>
    <d v="2022-01-07T00:00:00"/>
    <s v="Sales"/>
    <s v="stat_kcR4fZg7TU7jjk1jAVua3qGLRS4J5uFayEjK5j02wtv"/>
    <s v="Unqualified"/>
    <n v="0"/>
    <s v="OpportunityStatusType.Lost"/>
    <m/>
    <m/>
    <m/>
    <s v="lead_QHHgCb0oLUbOfmrp34Rfxash5YRaySrbQfFz1Y1aqbn"/>
    <s v="Champion InfoMetrics"/>
    <s v="Kaushlya Bhavsar"/>
    <s v="user_JjaNBsxmUKBROYZvEahyXgec466W5jQa2pL0NUZ81Lb"/>
    <s v="Sreenivas Hatti"/>
    <s v="2022-06-16 12:18:16.540000+00:00"/>
    <s v="2022-06-23 04:41:00.422000+00:00"/>
    <m/>
    <s v="Bangalore"/>
    <m/>
    <m/>
    <m/>
    <n v="600"/>
    <m/>
    <m/>
    <m/>
    <m/>
    <m/>
    <m/>
    <m/>
    <s v="PAID_SOCIAL"/>
    <m/>
    <m/>
    <m/>
    <s v="Digital Marketing &amp; Advertising"/>
    <m/>
    <m/>
    <m/>
    <m/>
    <m/>
    <m/>
    <m/>
    <m/>
    <m/>
    <m/>
    <m/>
    <m/>
    <x v="3"/>
    <m/>
    <s v="user_vMd4rmcrSbjykdyL2J7rrYn84SWdcNc5FKligrmItPw"/>
    <s v="Shreenath Bhat"/>
    <m/>
    <m/>
    <s v="June"/>
    <s v="Gated Content"/>
    <m/>
    <m/>
    <s v="Employee Wellness Trends in 2022"/>
    <m/>
    <m/>
    <m/>
    <s v="2021-09-15 15:54:53.474000+00:00"/>
    <s v="2022-07-10 06:50:42.363000+00:00"/>
    <s v="GPA"/>
  </r>
  <r>
    <s v="Sreenivas Hatti"/>
    <n v="1500000"/>
    <s v="INR"/>
    <n v="0"/>
    <d v="2022-01-07T00:00:00"/>
    <s v="Sales"/>
    <s v="stat_kcR4fZg7TU7jjk1jAVua3qGLRS4J5uFayEjK5j02wtv"/>
    <s v="Unqualified"/>
    <n v="0"/>
    <s v="OpportunityStatusType.Lost"/>
    <m/>
    <m/>
    <m/>
    <s v="lead_QHHgCb0oLUbOfmrp34Rfxash5YRaySrbQfFz1Y1aqbn"/>
    <s v="Champion InfoMetrics"/>
    <s v="Kaushlya Bhavsar"/>
    <s v="user_JjaNBsxmUKBROYZvEahyXgec466W5jQa2pL0NUZ81Lb"/>
    <s v="Sreenivas Hatti"/>
    <s v="2022-06-16 12:18:57.333000+00:00"/>
    <s v="2022-06-23 04:41:13.404000+00:00"/>
    <m/>
    <s v="Bangalore"/>
    <m/>
    <m/>
    <m/>
    <n v="600"/>
    <m/>
    <m/>
    <m/>
    <m/>
    <m/>
    <m/>
    <m/>
    <s v="PAID_SOCIAL"/>
    <m/>
    <m/>
    <m/>
    <s v="Digital Marketing &amp; Advertising"/>
    <m/>
    <m/>
    <m/>
    <m/>
    <m/>
    <m/>
    <m/>
    <m/>
    <m/>
    <m/>
    <m/>
    <m/>
    <x v="3"/>
    <m/>
    <s v="user_vMd4rmcrSbjykdyL2J7rrYn84SWdcNc5FKligrmItPw"/>
    <s v="Shreenath Bhat"/>
    <m/>
    <m/>
    <s v="June"/>
    <s v="Gated Content"/>
    <m/>
    <m/>
    <s v="Employee Wellness Trends in 2022"/>
    <m/>
    <m/>
    <m/>
    <s v="2021-09-15 15:54:53.474000+00:00"/>
    <s v="2022-07-10 06:50:42.363000+00:00"/>
    <s v="GTL"/>
  </r>
  <r>
    <s v="Manish Balpande"/>
    <n v="300000"/>
    <s v="INR"/>
    <n v="0"/>
    <s v="7/31/22"/>
    <s v="Sales"/>
    <s v="stat_kcR4fZg7TU7jjk1jAVua3qGLRS4J5uFayEjK5j02wtv"/>
    <s v="Unqualified"/>
    <n v="0"/>
    <s v="OpportunityStatusType.Lost"/>
    <s v="cont_999M3A7yoFYWJp6u30zflBfvE86q43F1UtCtsymKbn1"/>
    <s v="kanchan@infocusp.in"/>
    <m/>
    <s v="lead_RrOAtEq6bvNwsA9q7nM4KZKy3AS8SsDKutUbzrNhUlj"/>
    <s v="InFoCusp Innovations Pvt. Ltd."/>
    <s v="Manish Balpande"/>
    <s v="user_8jx3L2CDfrbzNnwYUv6Plfha6VxaSGsqcbTXR3sIBZi"/>
    <s v="Manish Balpande"/>
    <s v="2022-02-03 11:31:16.732000+00:00"/>
    <s v="2022-06-22 11:34:45.714000+00:00"/>
    <m/>
    <s v="Ahmedabad"/>
    <m/>
    <m/>
    <m/>
    <n v="100"/>
    <m/>
    <m/>
    <m/>
    <m/>
    <m/>
    <m/>
    <m/>
    <m/>
    <m/>
    <m/>
    <m/>
    <m/>
    <m/>
    <m/>
    <m/>
    <m/>
    <m/>
    <m/>
    <m/>
    <m/>
    <m/>
    <m/>
    <m/>
    <m/>
    <x v="3"/>
    <m/>
    <s v="user_ocHSJH83OJnHCvKyMbjx8WOOK8PMgAUGIj1qK0q0dMV"/>
    <s v="Nikhil Ahuja"/>
    <m/>
    <m/>
    <s v="July; June"/>
    <s v="Gated Content"/>
    <m/>
    <m/>
    <s v="Employee Wellness Handbook"/>
    <m/>
    <m/>
    <m/>
    <s v="2022-02-03 06:11:41.253000+00:00"/>
    <s v="2022-07-18 09:27:52.600000+00:00"/>
    <s v="GMC"/>
  </r>
  <r>
    <s v="Sreenivas Hatti"/>
    <n v="50000"/>
    <s v="INR"/>
    <n v="0"/>
    <s v="7/27/22"/>
    <s v="Sales"/>
    <s v="stat_1hn9nRJaLbI53NxPuSQgo90kRpbpKsFlwN4oEGNUTdO"/>
    <s v="Lost"/>
    <n v="0"/>
    <s v="OpportunityStatusType.Lost"/>
    <s v="cont_iPlbkd9csvwkOyyNvWahLJTPo5GTnW4jXXfWp9rgMK9"/>
    <s v="Navya"/>
    <m/>
    <s v="lead_2J2mkeyrtSJ9BE61Dn4P3O90BnZCxxSkPilSIGHdc1z"/>
    <s v="Zyeta"/>
    <s v="Prateek Wadhwa"/>
    <s v="user_JjaNBsxmUKBROYZvEahyXgec466W5jQa2pL0NUZ81Lb"/>
    <s v="Sreenivas Hatti"/>
    <s v="2022-05-27 11:08:05.553000+00:00"/>
    <s v="2022-06-23 03:58:52.108000+00:00"/>
    <m/>
    <s v="Bangalore"/>
    <m/>
    <m/>
    <m/>
    <n v="145"/>
    <m/>
    <m/>
    <m/>
    <m/>
    <m/>
    <m/>
    <m/>
    <s v="PAID_SOCIAL"/>
    <m/>
    <m/>
    <m/>
    <s v="Others"/>
    <m/>
    <m/>
    <m/>
    <m/>
    <m/>
    <m/>
    <m/>
    <m/>
    <m/>
    <m/>
    <m/>
    <m/>
    <x v="4"/>
    <m/>
    <s v="user_FdWFezbLzkYQcGsBUsjZO25nr2poK2nRbqV47Rs5Kfm"/>
    <s v="Prateek Wadhwa"/>
    <m/>
    <m/>
    <s v="June"/>
    <s v="Gated Content"/>
    <s v="Naukri.com"/>
    <m/>
    <s v="Workplace Culture Playbook"/>
    <m/>
    <m/>
    <m/>
    <s v="2021-04-22 05:08:07.372000+00:00"/>
    <s v="2022-08-01 10:03:28.534000+00:00"/>
    <s v="GPA"/>
  </r>
  <r>
    <s v="Mayur Gadiyar"/>
    <n v="500000"/>
    <s v="INR"/>
    <n v="0"/>
    <s v="7/31/22"/>
    <s v="Sales"/>
    <s v="stat_kcR4fZg7TU7jjk1jAVua3qGLRS4J5uFayEjK5j02wtv"/>
    <s v="Unqualified"/>
    <n v="0"/>
    <s v="OpportunityStatusType.Lost"/>
    <s v="cont_L0ZWbV4A6nqqVVCVsKlJchrCeeZRkHAwGVPS6apHrhV"/>
    <s v="Priyanka Gupta"/>
    <s v="Unqualifed - NO GTL in place and no requirement"/>
    <s v="lead_go1D8qapSfDe6AA3tQcUCr0QzVA5vkgb728S5UerGPD"/>
    <s v="BNED LoudCloud"/>
    <s v="Shreenath Bhat"/>
    <s v="user_bdUPAGjcS7p6513So3N4g3aWNS5HuBuVJi7bvCPAsLt"/>
    <s v="Mayur Gadiyar"/>
    <s v="2022-06-22 03:44:38.612000+00:00"/>
    <s v="2022-06-23 04:38:35.001000+00:00"/>
    <m/>
    <s v="Mumbai"/>
    <m/>
    <m/>
    <m/>
    <n v="135"/>
    <m/>
    <m/>
    <m/>
    <m/>
    <m/>
    <m/>
    <m/>
    <s v="PAID_SOCIAL"/>
    <m/>
    <m/>
    <m/>
    <s v="Retail"/>
    <m/>
    <m/>
    <m/>
    <m/>
    <m/>
    <m/>
    <m/>
    <m/>
    <m/>
    <m/>
    <m/>
    <m/>
    <x v="6"/>
    <m/>
    <s v="user_vMd4rmcrSbjykdyL2J7rrYn84SWdcNc5FKligrmItPw"/>
    <s v="Shreenath Bhat"/>
    <s v="Dr. Anil More"/>
    <m/>
    <s v="October"/>
    <s v="Gated Content"/>
    <s v="Lusha"/>
    <m/>
    <s v="Employee Engagement Handbook"/>
    <m/>
    <m/>
    <m/>
    <s v="2022-05-23 07:04:09.771000+00:00"/>
    <s v="2022-10-20 12:44:27.272000+00:00"/>
    <s v="GTL"/>
  </r>
  <r>
    <s v="Mayur Gadiyar"/>
    <n v="500000"/>
    <s v="INR"/>
    <n v="0"/>
    <d v="2022-01-08T00:00:00"/>
    <s v="Sales"/>
    <s v="stat_kcR4fZg7TU7jjk1jAVua3qGLRS4J5uFayEjK5j02wtv"/>
    <s v="Unqualified"/>
    <n v="0"/>
    <s v="OpportunityStatusType.Lost"/>
    <s v="cont_Zxwmh6z9Ux9qQJQvyj9aY68btSOftq980iMq3b5NYZU"/>
    <m/>
    <s v="Parental Policy"/>
    <s v="lead_h58HoJnhzwSHLondUremJ7lrvjXh9ETFiJUX4Wp42sA"/>
    <s v="Sero soft solution"/>
    <s v="Mayur Gadiyar"/>
    <s v="user_bdUPAGjcS7p6513So3N4g3aWNS5HuBuVJi7bvCPAsLt"/>
    <s v="Mayur Gadiyar"/>
    <s v="2022-05-12 06:56:10.246000+00:00"/>
    <s v="2022-06-22 07:50:34.968000+00:00"/>
    <m/>
    <s v="Indore"/>
    <m/>
    <s v="2020-10-27 07:56:27+00:00"/>
    <m/>
    <n v="236"/>
    <m/>
    <m/>
    <m/>
    <m/>
    <m/>
    <m/>
    <m/>
    <m/>
    <m/>
    <m/>
    <m/>
    <s v="IT Services &amp; IT Consulting"/>
    <m/>
    <m/>
    <m/>
    <m/>
    <m/>
    <m/>
    <m/>
    <m/>
    <m/>
    <m/>
    <m/>
    <m/>
    <x v="3"/>
    <m/>
    <s v="user_bdUPAGjcS7p6513So3N4g3aWNS5HuBuVJi7bvCPAsLt"/>
    <s v="Mayur Gadiyar"/>
    <m/>
    <m/>
    <s v="August"/>
    <s v="Inbound"/>
    <m/>
    <m/>
    <s v="Nameless Lead"/>
    <m/>
    <m/>
    <m/>
    <s v="2020-12-06 09:49:53.078000+00:00"/>
    <s v="2022-09-30 10:12:24.511000+00:00"/>
    <s v="GMC"/>
  </r>
  <r>
    <s v="siddharth tongay"/>
    <n v="6000000"/>
    <s v="INR"/>
    <n v="0"/>
    <d v="2022-01-07T00:00:00"/>
    <s v="Sales"/>
    <s v="stat_kcR4fZg7TU7jjk1jAVua3qGLRS4J5uFayEjK5j02wtv"/>
    <s v="Unqualified"/>
    <n v="0"/>
    <s v="OpportunityStatusType.Lost"/>
    <m/>
    <m/>
    <m/>
    <s v="lead_ThbMCeAcPbGGTa3RonqDB3eYW50BpcbVgGhdC2EBfTU"/>
    <s v="Ion Exchange India"/>
    <s v="Kanchan Kothari"/>
    <s v="user_hNAUXSINlo7GUxmDXzerfGAZIUUHKfva47TB2ckZABz"/>
    <s v="siddharth tongay"/>
    <s v="2022-05-27 11:13:26.930000+00:00"/>
    <s v="2022-06-21 07:42:39.610000+00:00"/>
    <m/>
    <s v="Mumbai"/>
    <m/>
    <m/>
    <m/>
    <n v="2600"/>
    <m/>
    <m/>
    <m/>
    <m/>
    <m/>
    <m/>
    <m/>
    <m/>
    <m/>
    <m/>
    <m/>
    <s v="Professional Services"/>
    <m/>
    <m/>
    <m/>
    <m/>
    <m/>
    <m/>
    <m/>
    <m/>
    <m/>
    <m/>
    <m/>
    <m/>
    <x v="3"/>
    <m/>
    <s v="user_ocHSJH83OJnHCvKyMbjx8WOOK8PMgAUGIj1qK0q0dMV"/>
    <s v="Nikhil Ahuja"/>
    <m/>
    <m/>
    <s v="July"/>
    <s v="Cold Call"/>
    <m/>
    <m/>
    <s v="AM Opps - Niranjan"/>
    <m/>
    <m/>
    <m/>
    <s v="2021-11-10 21:51:26.166000+00:00"/>
    <s v="2022-07-16 10:25:17.745000+00:00"/>
    <m/>
  </r>
  <r>
    <s v="Moziez Chamadia"/>
    <n v="30000"/>
    <s v="INR"/>
    <n v="0"/>
    <d v="2022-07-07T00:00:00"/>
    <s v="Sales"/>
    <s v="stat_kcR4fZg7TU7jjk1jAVua3qGLRS4J5uFayEjK5j02wtv"/>
    <s v="Unqualified"/>
    <n v="0"/>
    <s v="OpportunityStatusType.Lost"/>
    <m/>
    <m/>
    <s v="GPA (Renewal)"/>
    <s v="lead_6LHM5txl25xHa5aHpxyZbXRSh7dDuPY2fDJ83gi8EUQ"/>
    <s v="CAB Experiences"/>
    <s v="Pranav Kenjale"/>
    <s v="user_IgNfKH7wuLLjHvexoMm2PXWcnF3zYft0ZbMTyfwKRUg"/>
    <s v="Moziez Chamadia"/>
    <s v="2022-06-07 12:11:21.366000+00:00"/>
    <s v="2022-06-21 04:39:18.461000+00:00"/>
    <m/>
    <s v="Mumbai"/>
    <m/>
    <m/>
    <m/>
    <n v="106"/>
    <m/>
    <m/>
    <m/>
    <m/>
    <m/>
    <m/>
    <m/>
    <m/>
    <m/>
    <m/>
    <m/>
    <s v="Professional Services"/>
    <m/>
    <m/>
    <m/>
    <m/>
    <m/>
    <m/>
    <m/>
    <m/>
    <m/>
    <m/>
    <m/>
    <m/>
    <x v="39"/>
    <m/>
    <s v="user_x9AtbGLhDmWYC9XAmYdfwBt9yiXbgMhBuZpIoFuN8Cd"/>
    <s v="Pranav Kenjale"/>
    <m/>
    <m/>
    <s v="June; May"/>
    <s v="Gated Content"/>
    <m/>
    <m/>
    <s v="Employee Wellness Handbook"/>
    <m/>
    <m/>
    <m/>
    <s v="2022-03-18 17:13:34.527000+00:00"/>
    <s v="2022-09-01 17:27:02.035000+00:00"/>
    <m/>
  </r>
  <r>
    <s v="Navin Panjwani"/>
    <n v="400000"/>
    <s v="INR"/>
    <n v="0"/>
    <d v="2022-10-08T00:00:00"/>
    <s v="Sales"/>
    <s v="stat_kcR4fZg7TU7jjk1jAVua3qGLRS4J5uFayEjK5j02wtv"/>
    <s v="Unqualified"/>
    <n v="0"/>
    <s v="OpportunityStatusType.Lost"/>
    <s v="cont_bPry6gWW1bNafyVk0Afdf6Kl7kOsr3SmBsM92zrWz3Y"/>
    <s v="Ragunath Chandran"/>
    <m/>
    <s v="lead_HEMnug7LDedDBcV40uETHfbSbNIrKL6980xzulGGV6E"/>
    <s v="Eswari Global ( Renewal , 26th Aug )"/>
    <s v="Kaushlya Bhavsar"/>
    <s v="user_sD3YjSs92XKUfD0OPHeo886g6tW6aCM0iUhX5VVUuJi"/>
    <s v="Navin Panjwani"/>
    <s v="2022-06-14 12:39:03.912000+00:00"/>
    <s v="2022-06-20 12:25:21.505000+00:00"/>
    <m/>
    <m/>
    <m/>
    <m/>
    <m/>
    <n v="350"/>
    <m/>
    <m/>
    <m/>
    <m/>
    <m/>
    <m/>
    <m/>
    <s v="PAID_SOCIAL"/>
    <m/>
    <m/>
    <m/>
    <m/>
    <m/>
    <m/>
    <m/>
    <m/>
    <m/>
    <m/>
    <m/>
    <m/>
    <m/>
    <m/>
    <m/>
    <m/>
    <x v="3"/>
    <m/>
    <s v="user_vMd4rmcrSbjykdyL2J7rrYn84SWdcNc5FKligrmItPw"/>
    <s v="Shreenath Bhat"/>
    <m/>
    <m/>
    <s v="August; July"/>
    <s v="Gated Content"/>
    <m/>
    <m/>
    <s v="Employee Engagement Handbook"/>
    <m/>
    <m/>
    <m/>
    <s v="2022-05-31 16:30:49.954000+00:00"/>
    <s v="2022-08-26 08:53:54.088000+00:00"/>
    <s v="GTL"/>
  </r>
  <r>
    <s v="Kashif Ahmad"/>
    <n v="70000"/>
    <s v="INR"/>
    <n v="0"/>
    <d v="2022-07-07T00:00:00"/>
    <s v="Sales"/>
    <s v="stat_kcR4fZg7TU7jjk1jAVua3qGLRS4J5uFayEjK5j02wtv"/>
    <s v="Unqualified"/>
    <n v="0"/>
    <s v="OpportunityStatusType.Lost"/>
    <s v="cont_s4ko2WXY0Q9l8Oi6yY86S1EKTbt0mQNhJblQTRuwFQV"/>
    <s v="Vishakha Waikar"/>
    <s v="GPA (Fresh)"/>
    <s v="lead_NiQ2mgUHlRjWnP99uTdyW63TU9UgwffVObGcmi4vbuy"/>
    <s v="Rise WPU (Fresh)"/>
    <s v="Pranav Kenjale"/>
    <s v="user_LKRhV6rhcBe0uL8u70UUGeDjbMupuho4TaiAOCbT7HT"/>
    <s v="Kashif Ahmad"/>
    <s v="2022-06-17 08:16:37.420000+00:00"/>
    <s v="2022-06-20 10:35:30.753000+00:00"/>
    <m/>
    <s v="Pune"/>
    <m/>
    <m/>
    <m/>
    <n v="159"/>
    <m/>
    <m/>
    <m/>
    <m/>
    <m/>
    <m/>
    <m/>
    <m/>
    <m/>
    <m/>
    <m/>
    <s v="Education"/>
    <m/>
    <m/>
    <m/>
    <m/>
    <m/>
    <m/>
    <m/>
    <m/>
    <m/>
    <m/>
    <m/>
    <m/>
    <x v="17"/>
    <m/>
    <s v="user_encRk5bIEFN6ZA11h4WH2AdZTiZpogLSlMIaj0E30SZ"/>
    <s v="Daya Gowda"/>
    <m/>
    <m/>
    <s v="July"/>
    <s v="Cold Call"/>
    <m/>
    <m/>
    <m/>
    <m/>
    <m/>
    <m/>
    <s v="2022-06-17 08:10:34.754000+00:00"/>
    <s v="2022-09-26 11:15:49.862000+00:00"/>
    <m/>
  </r>
  <r>
    <s v="Naveen Kumar"/>
    <n v="100000"/>
    <s v="INR"/>
    <n v="0"/>
    <d v="2022-01-07T00:00:00"/>
    <s v="Sales"/>
    <s v="stat_kcR4fZg7TU7jjk1jAVua3qGLRS4J5uFayEjK5j02wtv"/>
    <s v="Unqualified"/>
    <n v="0"/>
    <s v="OpportunityStatusType.Lost"/>
    <s v="cont_Qup3qhTIgMr3LBeDszjUGV1yLHBTAAhOXsAkfRqMrbJ"/>
    <s v="Shyam Pandirkar"/>
    <s v="GPA - Working with Allianz Brokers and have connect with Leadership and sign with a new name every year"/>
    <s v="lead_G7sDp639tMe8BQbNFYvCUntxlHYUqoJ8vrfevj08Sa7"/>
    <s v="Acme Housing Industries Pvt. Ltd."/>
    <s v="Mayur Gadiyar"/>
    <s v="user_N52PP2uP2VZc2gm0nhh6CNFSif4n85g1cdxoNFd9ct0"/>
    <s v="Naveen Kumar"/>
    <s v="2022-05-16 10:35:59.228000+00:00"/>
    <s v="2022-06-20 05:42:46.934000+00:00"/>
    <m/>
    <s v="Mumbai"/>
    <m/>
    <m/>
    <m/>
    <n v="150"/>
    <m/>
    <m/>
    <m/>
    <m/>
    <m/>
    <m/>
    <m/>
    <s v="PAID_SOCIAL"/>
    <m/>
    <m/>
    <m/>
    <s v="Construction &amp; Real Estate"/>
    <m/>
    <m/>
    <m/>
    <m/>
    <m/>
    <m/>
    <m/>
    <m/>
    <m/>
    <m/>
    <m/>
    <m/>
    <x v="4"/>
    <m/>
    <s v="user_bdUPAGjcS7p6513So3N4g3aWNS5HuBuVJi7bvCPAsLt"/>
    <s v="Mayur Gadiyar"/>
    <m/>
    <m/>
    <s v="July"/>
    <s v="Cold Call; Warm Referral"/>
    <m/>
    <m/>
    <s v="AM is Shweta Agarwal, Employer Review Tracker"/>
    <m/>
    <m/>
    <m/>
    <s v="2022-05-16 10:32:09.237000+00:00"/>
    <s v="2022-09-27 05:04:53.927000+00:00"/>
    <s v="GPA"/>
  </r>
  <r>
    <s v="Naveen Kumar"/>
    <n v="1500000"/>
    <s v="INR"/>
    <n v="0"/>
    <d v="2022-01-07T00:00:00"/>
    <s v="Sales"/>
    <s v="stat_kcR4fZg7TU7jjk1jAVua3qGLRS4J5uFayEjK5j02wtv"/>
    <s v="Unqualified"/>
    <n v="0"/>
    <s v="OpportunityStatusType.Lost"/>
    <s v="cont_Qup3qhTIgMr3LBeDszjUGV1yLHBTAAhOXsAkfRqMrbJ"/>
    <s v="Shyam Pandirkar"/>
    <s v="GMC - Working with Allianz Brokers and have connect with Leadership and sign with a new name every year"/>
    <s v="lead_G7sDp639tMe8BQbNFYvCUntxlHYUqoJ8vrfevj08Sa7"/>
    <s v="Acme Housing Industries Pvt. Ltd."/>
    <s v="Mayur Gadiyar"/>
    <s v="user_N52PP2uP2VZc2gm0nhh6CNFSif4n85g1cdxoNFd9ct0"/>
    <s v="Naveen Kumar"/>
    <s v="2022-05-16 10:35:30.261000+00:00"/>
    <s v="2022-06-20 05:42:27.170000+00:00"/>
    <m/>
    <s v="Mumbai"/>
    <m/>
    <m/>
    <m/>
    <n v="150"/>
    <m/>
    <m/>
    <m/>
    <m/>
    <m/>
    <m/>
    <m/>
    <s v="PAID_SOCIAL"/>
    <m/>
    <m/>
    <m/>
    <s v="Construction &amp; Real Estate"/>
    <m/>
    <m/>
    <m/>
    <m/>
    <m/>
    <m/>
    <m/>
    <m/>
    <m/>
    <m/>
    <m/>
    <m/>
    <x v="4"/>
    <m/>
    <s v="user_bdUPAGjcS7p6513So3N4g3aWNS5HuBuVJi7bvCPAsLt"/>
    <s v="Mayur Gadiyar"/>
    <m/>
    <m/>
    <s v="July"/>
    <s v="Cold Call; Warm Referral"/>
    <m/>
    <m/>
    <s v="AM is Shweta Agarwal, Employer Review Tracker"/>
    <m/>
    <m/>
    <m/>
    <s v="2022-05-16 10:32:09.237000+00:00"/>
    <s v="2022-09-27 05:04:53.927000+00:00"/>
    <s v="GMC"/>
  </r>
  <r>
    <s v="Moziez Chamadia"/>
    <n v="400000"/>
    <s v="INR"/>
    <n v="0"/>
    <s v="7/30/22"/>
    <s v="Sales"/>
    <s v="stat_kcR4fZg7TU7jjk1jAVua3qGLRS4J5uFayEjK5j02wtv"/>
    <s v="Unqualified"/>
    <n v="0"/>
    <s v="OpportunityStatusType.Lost"/>
    <m/>
    <m/>
    <m/>
    <s v="lead_9XjyJUD1XPryo4o5KLmV72RbbLfb6XpnxxMbrMqeO2E"/>
    <s v="Tech Mahindra"/>
    <s v="Namrata Aurora"/>
    <s v="user_IgNfKH7wuLLjHvexoMm2PXWcnF3zYft0ZbMTyfwKRUg"/>
    <s v="Moziez Chamadia"/>
    <s v="2022-05-16 10:28:52.633000+00:00"/>
    <s v="2022-06-19 16:23:48.980000+00:00"/>
    <m/>
    <s v="Mumbai"/>
    <m/>
    <m/>
    <m/>
    <n v="3702"/>
    <m/>
    <m/>
    <s v="Facebook"/>
    <m/>
    <m/>
    <m/>
    <m/>
    <s v="PAID_SOCIAL"/>
    <m/>
    <m/>
    <m/>
    <s v="IT Services &amp; IT Consulting"/>
    <m/>
    <m/>
    <m/>
    <m/>
    <m/>
    <m/>
    <m/>
    <m/>
    <m/>
    <m/>
    <m/>
    <m/>
    <x v="4"/>
    <m/>
    <s v="user_IpBH4s1Av5OVFfQQ3nW0qPDDjwLT9uRfx1sVhml8UQA"/>
    <s v="Namrata Aurora"/>
    <m/>
    <m/>
    <s v="June"/>
    <s v="Cold Call"/>
    <s v="Naukri.com"/>
    <m/>
    <s v="Employee Engagement Handbook"/>
    <m/>
    <m/>
    <m/>
    <s v="2021-11-22 06:37:22.393000+00:00"/>
    <s v="2022-09-07 04:47:23.311000+00:00"/>
    <s v="GPA"/>
  </r>
  <r>
    <s v="Naveen Kumar"/>
    <n v="1000000"/>
    <s v="INR"/>
    <n v="0"/>
    <d v="2022-02-07T00:00:00"/>
    <s v="Sales"/>
    <s v="stat_kcR4fZg7TU7jjk1jAVua3qGLRS4J5uFayEjK5j02wtv"/>
    <s v="Unqualified"/>
    <n v="0"/>
    <s v="OpportunityStatusType.Lost"/>
    <s v="cont_4cAZiK5WSYNliOaONCMJmRoRiLzu9DH7FYKNqNE11IR"/>
    <s v="Anant Keshav"/>
    <s v="GTL ren. With Marsh for more than 15 years. Global Mandate"/>
    <s v="lead_KYCE9GsQMP4QZS8WVQYJkquP0Cz2pGp6mvssCWrG6Dr"/>
    <s v="Fugro Survey India Pvt Ltd"/>
    <s v="Gauri Jori"/>
    <s v="user_N52PP2uP2VZc2gm0nhh6CNFSif4n85g1cdxoNFd9ct0"/>
    <s v="Naveen Kumar"/>
    <s v="2022-06-02 12:33:33.912000+00:00"/>
    <s v="2022-06-20 05:41:25.144000+00:00"/>
    <m/>
    <s v="Mumbai"/>
    <m/>
    <m/>
    <m/>
    <n v="352"/>
    <m/>
    <m/>
    <m/>
    <m/>
    <m/>
    <m/>
    <m/>
    <m/>
    <m/>
    <m/>
    <m/>
    <s v="Oil &amp; Gas"/>
    <m/>
    <m/>
    <m/>
    <m/>
    <m/>
    <m/>
    <m/>
    <m/>
    <m/>
    <m/>
    <m/>
    <m/>
    <x v="8"/>
    <m/>
    <s v="user_5YHA1ZU4iP896lD1YJehdJcMx7ZEgWCpulT4T2c3pJ3"/>
    <s v="Gauri Jori"/>
    <m/>
    <m/>
    <s v="July; March"/>
    <s v="Affiliate"/>
    <s v="Lusha"/>
    <m/>
    <m/>
    <m/>
    <m/>
    <m/>
    <s v="2021-08-03 11:33:04.676000+00:00"/>
    <s v="2022-09-14 11:42:20.277000+00:00"/>
    <m/>
  </r>
  <r>
    <s v="Moziez Chamadia"/>
    <n v="4000000"/>
    <s v="INR"/>
    <n v="0"/>
    <s v="7/30/22"/>
    <s v="Sales"/>
    <s v="stat_kcR4fZg7TU7jjk1jAVua3qGLRS4J5uFayEjK5j02wtv"/>
    <s v="Unqualified"/>
    <n v="0"/>
    <s v="OpportunityStatusType.Lost"/>
    <m/>
    <m/>
    <m/>
    <s v="lead_9XjyJUD1XPryo4o5KLmV72RbbLfb6XpnxxMbrMqeO2E"/>
    <s v="Tech Mahindra"/>
    <s v="Namrata Aurora"/>
    <s v="user_IgNfKH7wuLLjHvexoMm2PXWcnF3zYft0ZbMTyfwKRUg"/>
    <s v="Moziez Chamadia"/>
    <s v="2022-05-16 10:28:26.006000+00:00"/>
    <s v="2022-06-19 16:23:37.223000+00:00"/>
    <m/>
    <s v="Mumbai"/>
    <m/>
    <m/>
    <m/>
    <n v="3702"/>
    <m/>
    <m/>
    <s v="Facebook"/>
    <m/>
    <m/>
    <m/>
    <m/>
    <s v="PAID_SOCIAL"/>
    <m/>
    <m/>
    <m/>
    <s v="IT Services &amp; IT Consulting"/>
    <m/>
    <m/>
    <m/>
    <m/>
    <m/>
    <m/>
    <m/>
    <m/>
    <m/>
    <m/>
    <m/>
    <m/>
    <x v="4"/>
    <m/>
    <s v="user_IpBH4s1Av5OVFfQQ3nW0qPDDjwLT9uRfx1sVhml8UQA"/>
    <s v="Namrata Aurora"/>
    <m/>
    <m/>
    <s v="June"/>
    <s v="Cold Call"/>
    <s v="Naukri.com"/>
    <m/>
    <s v="Employee Engagement Handbook"/>
    <m/>
    <m/>
    <m/>
    <s v="2021-11-22 06:37:22.393000+00:00"/>
    <s v="2022-09-07 04:47:23.311000+00:00"/>
    <s v="GTL"/>
  </r>
  <r>
    <s v="Navin Panjwani"/>
    <n v="100000"/>
    <s v="INR"/>
    <n v="0"/>
    <s v="7/31/22"/>
    <s v="Sales"/>
    <s v="stat_kcR4fZg7TU7jjk1jAVua3qGLRS4J5uFayEjK5j02wtv"/>
    <s v="Unqualified"/>
    <n v="0"/>
    <s v="OpportunityStatusType.Lost"/>
    <s v="cont_dmr8gSJA2NdsF23lkPu30gcRhFKYKcFgh6T4AVFMug1"/>
    <s v="Abhineet Sawa"/>
    <s v="GTL - Fresh"/>
    <s v="lead_DxJKdrrqbOtnzydlyavZN3V8NOpjpNgyQQgifT3vNtR"/>
    <s v="Snapmint ( Fresh )"/>
    <s v="Shreenath Bhat"/>
    <s v="user_sD3YjSs92XKUfD0OPHeo886g6tW6aCM0iUhX5VVUuJi"/>
    <s v="Navin Panjwani"/>
    <s v="2022-06-16 12:54:42.531000+00:00"/>
    <s v="2022-06-17 11:56:14.899000+00:00"/>
    <m/>
    <s v="Mumbai"/>
    <m/>
    <m/>
    <m/>
    <n v="100"/>
    <m/>
    <m/>
    <m/>
    <m/>
    <m/>
    <m/>
    <m/>
    <s v="PAID_SOCIAL"/>
    <m/>
    <m/>
    <m/>
    <s v="Banking &amp; Finance"/>
    <m/>
    <m/>
    <m/>
    <m/>
    <m/>
    <m/>
    <m/>
    <m/>
    <m/>
    <m/>
    <m/>
    <m/>
    <x v="5"/>
    <m/>
    <s v="user_vMd4rmcrSbjykdyL2J7rrYn84SWdcNc5FKligrmItPw"/>
    <s v="Shreenath Bhat"/>
    <m/>
    <m/>
    <m/>
    <s v="Cold Call; Gated Content"/>
    <s v="Lusha"/>
    <m/>
    <s v="Glengarry"/>
    <m/>
    <m/>
    <m/>
    <s v="2021-12-23 08:11:25.923000+00:00"/>
    <s v="2022-10-19 05:10:27.564000+00:00"/>
    <s v="GTL"/>
  </r>
  <r>
    <s v="Moziez Chamadia"/>
    <n v="10000000"/>
    <s v="INR"/>
    <n v="0"/>
    <s v="7/30/22"/>
    <s v="Sales"/>
    <s v="stat_kcR4fZg7TU7jjk1jAVua3qGLRS4J5uFayEjK5j02wtv"/>
    <s v="Unqualified"/>
    <n v="0"/>
    <s v="OpportunityStatusType.Lost"/>
    <m/>
    <m/>
    <m/>
    <s v="lead_9XjyJUD1XPryo4o5KLmV72RbbLfb6XpnxxMbrMqeO2E"/>
    <s v="Tech Mahindra"/>
    <s v="Namrata Aurora"/>
    <s v="user_IgNfKH7wuLLjHvexoMm2PXWcnF3zYft0ZbMTyfwKRUg"/>
    <s v="Moziez Chamadia"/>
    <s v="2022-05-16 10:27:49.423000+00:00"/>
    <s v="2022-06-19 16:23:25.881000+00:00"/>
    <m/>
    <s v="Mumbai"/>
    <m/>
    <m/>
    <m/>
    <n v="3702"/>
    <m/>
    <m/>
    <s v="Facebook"/>
    <m/>
    <m/>
    <m/>
    <m/>
    <s v="PAID_SOCIAL"/>
    <m/>
    <m/>
    <m/>
    <s v="IT Services &amp; IT Consulting"/>
    <m/>
    <m/>
    <m/>
    <m/>
    <m/>
    <m/>
    <m/>
    <m/>
    <m/>
    <m/>
    <m/>
    <m/>
    <x v="4"/>
    <m/>
    <s v="user_IpBH4s1Av5OVFfQQ3nW0qPDDjwLT9uRfx1sVhml8UQA"/>
    <s v="Namrata Aurora"/>
    <m/>
    <m/>
    <s v="June"/>
    <s v="Cold Call"/>
    <s v="Naukri.com"/>
    <m/>
    <s v="Employee Engagement Handbook"/>
    <m/>
    <m/>
    <m/>
    <s v="2021-11-22 06:37:22.393000+00:00"/>
    <s v="2022-09-07 04:47:23.311000+00:00"/>
    <s v="GMC"/>
  </r>
  <r>
    <s v="Abhiroop Ganguly"/>
    <n v="200000"/>
    <s v="INR"/>
    <n v="0"/>
    <s v="8/31/22"/>
    <s v="Sales"/>
    <s v="stat_kcR4fZg7TU7jjk1jAVua3qGLRS4J5uFayEjK5j02wtv"/>
    <s v="Unqualified"/>
    <n v="0"/>
    <s v="OpportunityStatusType.Lost"/>
    <s v="cont_X5FUh1zmSwE1U2CqDtExrqgEf5XLiEGGRTggL4oIm5d"/>
    <s v="Gaurav Kakkar"/>
    <s v="Loop Membership"/>
    <s v="lead_GOURrhQwl8g5UEEKhhzggVl1JPBeAhv8wLtr0AXrf1K"/>
    <s v="Emirates Logistics"/>
    <s v="Gauri Jori"/>
    <s v="user_U27GK6WjhLhUhi1EDKXV57xMpn8n8DMIOjci1q3UReZ"/>
    <s v="Abhiroop Ganguly"/>
    <s v="2022-05-12 05:54:07.318000+00:00"/>
    <s v="2022-06-16 06:56:43.365000+00:00"/>
    <m/>
    <s v="Mumbai"/>
    <m/>
    <m/>
    <m/>
    <n v="197"/>
    <m/>
    <m/>
    <m/>
    <m/>
    <m/>
    <m/>
    <m/>
    <m/>
    <m/>
    <m/>
    <m/>
    <s v="Transportation &amp; Logistics"/>
    <m/>
    <m/>
    <m/>
    <m/>
    <m/>
    <m/>
    <m/>
    <m/>
    <m/>
    <m/>
    <m/>
    <m/>
    <x v="37"/>
    <m/>
    <s v="user_5YHA1ZU4iP896lD1YJehdJcMx7ZEgWCpulT4T2c3pJ3"/>
    <s v="Gauri Jori"/>
    <m/>
    <m/>
    <s v="May"/>
    <s v="Gated Content"/>
    <m/>
    <m/>
    <s v="Employee Wellness Handbook"/>
    <m/>
    <m/>
    <m/>
    <s v="2021-04-29 08:35:48.062000+00:00"/>
    <s v="2022-10-18 08:23:43.686000+00:00"/>
    <m/>
  </r>
  <r>
    <s v="Navin Panjwani"/>
    <n v="20000"/>
    <s v="INR"/>
    <n v="0"/>
    <s v="7/31/22"/>
    <s v="Sales"/>
    <s v="stat_kcR4fZg7TU7jjk1jAVua3qGLRS4J5uFayEjK5j02wtv"/>
    <s v="Unqualified"/>
    <n v="0"/>
    <s v="OpportunityStatusType.Lost"/>
    <s v="cont_qn3g6cSWMswZOCp6LOTI0Jc0yTdbOD0xtgj3OTxchNZ"/>
    <s v="Vivek Gala"/>
    <s v="GPA - Fresh"/>
    <s v="lead_DxJKdrrqbOtnzydlyavZN3V8NOpjpNgyQQgifT3vNtR"/>
    <s v="Snapmint ( Fresh )"/>
    <s v="Shreenath Bhat"/>
    <s v="user_sD3YjSs92XKUfD0OPHeo886g6tW6aCM0iUhX5VVUuJi"/>
    <s v="Navin Panjwani"/>
    <s v="2022-06-16 12:54:13.511000+00:00"/>
    <s v="2022-06-17 11:56:06.253000+00:00"/>
    <m/>
    <s v="Mumbai"/>
    <m/>
    <m/>
    <m/>
    <n v="100"/>
    <m/>
    <m/>
    <m/>
    <m/>
    <m/>
    <m/>
    <m/>
    <s v="PAID_SOCIAL"/>
    <m/>
    <m/>
    <m/>
    <s v="Banking &amp; Finance"/>
    <m/>
    <m/>
    <m/>
    <m/>
    <m/>
    <m/>
    <m/>
    <m/>
    <m/>
    <m/>
    <m/>
    <m/>
    <x v="5"/>
    <m/>
    <s v="user_vMd4rmcrSbjykdyL2J7rrYn84SWdcNc5FKligrmItPw"/>
    <s v="Shreenath Bhat"/>
    <m/>
    <m/>
    <m/>
    <s v="Cold Call; Gated Content"/>
    <s v="Lusha"/>
    <m/>
    <s v="Glengarry"/>
    <m/>
    <m/>
    <m/>
    <s v="2021-12-23 08:11:25.923000+00:00"/>
    <s v="2022-10-19 05:10:27.564000+00:00"/>
    <s v="GPA"/>
  </r>
  <r>
    <s v="Prateek Wadhwa"/>
    <n v="500000"/>
    <s v="INR"/>
    <n v="0"/>
    <s v="7/20/22"/>
    <s v="Sales"/>
    <s v="stat_kcR4fZg7TU7jjk1jAVua3qGLRS4J5uFayEjK5j02wtv"/>
    <s v="Unqualified"/>
    <n v="0"/>
    <s v="OpportunityStatusType.Lost"/>
    <s v="cont_sUCNWty4Y8HMzjnLHHOB5k0X44Ehp6OOA1YNopYgNkA"/>
    <s v="Gayatri Singh Faujdar"/>
    <m/>
    <s v="lead_BbhSrFUARIxOBG0zyMSvRDKSa8HIPuvgy5BAwNNs1pr"/>
    <s v="Rupifi"/>
    <s v="Prateek Wadhwa"/>
    <s v="user_FdWFezbLzkYQcGsBUsjZO25nr2poK2nRbqV47Rs5Kfm"/>
    <s v="Prateek Wadhwa"/>
    <s v="2022-05-26 10:07:57.090000+00:00"/>
    <s v="2022-06-17 10:22:50.937000+00:00"/>
    <m/>
    <s v="Bangalore"/>
    <m/>
    <m/>
    <m/>
    <m/>
    <m/>
    <m/>
    <m/>
    <m/>
    <m/>
    <m/>
    <m/>
    <m/>
    <m/>
    <m/>
    <m/>
    <m/>
    <m/>
    <m/>
    <m/>
    <m/>
    <m/>
    <m/>
    <m/>
    <m/>
    <m/>
    <m/>
    <m/>
    <m/>
    <x v="3"/>
    <m/>
    <s v="user_FdWFezbLzkYQcGsBUsjZO25nr2poK2nRbqV47Rs5Kfm"/>
    <s v="Prateek Wadhwa"/>
    <m/>
    <m/>
    <m/>
    <s v="Gated Content"/>
    <m/>
    <m/>
    <s v="Employee Engagement Handbook"/>
    <m/>
    <m/>
    <m/>
    <s v="2022-05-19 08:21:58.759000+00:00"/>
    <s v="2022-08-27 08:11:28.390000+00:00"/>
    <s v="GMC"/>
  </r>
  <r>
    <s v="Harmanjit Singh"/>
    <n v="3000000"/>
    <s v="INR"/>
    <n v="0"/>
    <s v="7/22/22"/>
    <s v="Sales"/>
    <s v="stat_kcR4fZg7TU7jjk1jAVua3qGLRS4J5uFayEjK5j02wtv"/>
    <s v="Unqualified"/>
    <n v="0"/>
    <s v="OpportunityStatusType.Lost"/>
    <s v="cont_VP3idTUu5VqWXxnbOeaNJJgrVPQcjlaMHojBFa3YDZQ"/>
    <s v="Sandeep Shetty"/>
    <m/>
    <s v="lead_IeFdvKk9WOxSbeL5BrFcsPJE4TGTZ2RbFc0GDbJxK6b"/>
    <s v="Sharon Bio-Medicine Ltd."/>
    <s v="Harmanjit Singh"/>
    <s v="user_lwF8ctKa5IyxqATpO2EOw2h0AEPiCMHOgewiH38Ei77"/>
    <s v="Harmanjit Singh"/>
    <s v="2022-05-05 12:07:39.619000+00:00"/>
    <s v="2022-06-15 06:26:18.562000+00:00"/>
    <m/>
    <s v="Mumbai"/>
    <m/>
    <m/>
    <m/>
    <n v="311"/>
    <m/>
    <m/>
    <m/>
    <m/>
    <m/>
    <m/>
    <m/>
    <m/>
    <m/>
    <m/>
    <m/>
    <s v="Manufacturing"/>
    <m/>
    <m/>
    <m/>
    <m/>
    <m/>
    <m/>
    <m/>
    <m/>
    <m/>
    <m/>
    <m/>
    <m/>
    <x v="3"/>
    <m/>
    <s v="user_lwF8ctKa5IyxqATpO2EOw2h0AEPiCMHOgewiH38Ei77"/>
    <s v="Harmanjit Singh"/>
    <m/>
    <m/>
    <s v="July"/>
    <s v="Cold Call"/>
    <m/>
    <m/>
    <m/>
    <m/>
    <m/>
    <m/>
    <s v="2022-02-10 00:43:05.759000+00:00"/>
    <s v="2022-07-27 06:49:10.464000+00:00"/>
    <s v="GMC"/>
  </r>
  <r>
    <s v="Tulika Chakra"/>
    <n v="3000000"/>
    <s v="INR"/>
    <n v="0"/>
    <s v="7/31/22"/>
    <s v="Sales"/>
    <s v="stat_1hn9nRJaLbI53NxPuSQgo90kRpbpKsFlwN4oEGNUTdO"/>
    <s v="Lost"/>
    <n v="0"/>
    <s v="OpportunityStatusType.Lost"/>
    <s v="cont_7YE6EZqFppwAU7vquISVkPRGIKgstUQcmSE8WmzcB7H"/>
    <s v="Arumugarajan Balasubramanian"/>
    <m/>
    <s v="lead_dnV8ba5u6m6AeLepbPrjJMNkLuJt98rnMKxuNz99f06"/>
    <s v="DISYS"/>
    <s v="Tulika Chakra"/>
    <s v="user_3M4sSNA7MJfTjZahrmYek9iYlXQT0WYVZHKp4rxx2V1"/>
    <s v="Tulika Chakra"/>
    <s v="2022-04-29 11:45:37.948000+00:00"/>
    <s v="2022-06-14 07:32:28.816000+00:00"/>
    <m/>
    <s v="Mumbai"/>
    <m/>
    <m/>
    <m/>
    <n v="1200"/>
    <m/>
    <m/>
    <s v="Facebook"/>
    <m/>
    <m/>
    <m/>
    <m/>
    <s v="PAID_SOCIAL"/>
    <m/>
    <m/>
    <m/>
    <s v="IT Services &amp; IT Consulting"/>
    <m/>
    <m/>
    <m/>
    <m/>
    <m/>
    <m/>
    <m/>
    <m/>
    <m/>
    <m/>
    <m/>
    <m/>
    <x v="40"/>
    <m/>
    <s v="user_IpBH4s1Av5OVFfQQ3nW0qPDDjwLT9uRfx1sVhml8UQA"/>
    <s v="Namrata Aurora"/>
    <m/>
    <m/>
    <s v="July"/>
    <s v="Cold Call; Gated Content"/>
    <s v="Naukri.com"/>
    <m/>
    <s v="Employee Engagement Handbook"/>
    <m/>
    <m/>
    <m/>
    <s v="2022-04-27 07:19:20.533000+00:00"/>
    <s v="2022-10-20 11:02:11.192000+00:00"/>
    <s v="GTL"/>
  </r>
  <r>
    <s v="Gauri Jori"/>
    <n v="1000000"/>
    <s v="INR"/>
    <n v="0"/>
    <d v="2022-02-07T00:00:00"/>
    <s v="Sales"/>
    <s v="stat_kcR4fZg7TU7jjk1jAVua3qGLRS4J5uFayEjK5j02wtv"/>
    <s v="Unqualified"/>
    <n v="0"/>
    <s v="OpportunityStatusType.Lost"/>
    <s v="cont_Ql9iBdyQF8FzDEF6k1kjcV2ZX9DHHhmfUOEy4cUNzgd"/>
    <s v="Sukvinder Singh"/>
    <s v="Loop App &amp; offerings required"/>
    <s v="lead_uujhaIHZ418974u1aNILsSHayaqJeo9t87LhpqEDfIA"/>
    <s v="InfoCepts"/>
    <s v="Gauri Jori"/>
    <s v="user_5YHA1ZU4iP896lD1YJehdJcMx7ZEgWCpulT4T2c3pJ3"/>
    <s v="Gauri Jori"/>
    <s v="2022-03-17 06:59:13.314000+00:00"/>
    <s v="2022-06-15 05:49:18.046000+00:00"/>
    <m/>
    <s v="Nagpur"/>
    <m/>
    <m/>
    <m/>
    <n v="1150"/>
    <m/>
    <m/>
    <m/>
    <m/>
    <m/>
    <m/>
    <m/>
    <s v="PAID_SOCIAL"/>
    <m/>
    <m/>
    <m/>
    <s v="IT Services &amp; IT Consulting"/>
    <m/>
    <m/>
    <m/>
    <m/>
    <m/>
    <m/>
    <m/>
    <m/>
    <m/>
    <m/>
    <m/>
    <m/>
    <x v="9"/>
    <m/>
    <s v="user_5YHA1ZU4iP896lD1YJehdJcMx7ZEgWCpulT4T2c3pJ3"/>
    <s v="Gauri Jori"/>
    <m/>
    <m/>
    <s v="February"/>
    <s v="Cold Call; Gated Content"/>
    <s v="soumen majumdar"/>
    <m/>
    <s v="Ssoumen List"/>
    <m/>
    <m/>
    <m/>
    <s v="2021-10-26 11:53:00.068000+00:00"/>
    <s v="2022-09-01 15:26:12.334000+00:00"/>
    <m/>
  </r>
  <r>
    <s v="Sonal Paithankar"/>
    <n v="200000"/>
    <s v="INR"/>
    <n v="0"/>
    <d v="2022-03-07T00:00:00"/>
    <s v="Sales"/>
    <s v="stat_kcR4fZg7TU7jjk1jAVua3qGLRS4J5uFayEjK5j02wtv"/>
    <s v="Unqualified"/>
    <n v="0"/>
    <s v="OpportunityStatusType.Lost"/>
    <s v="cont_ouHBC10IajNYkHKTXEayjM5MsiLxWWHdceB8aBCYx9A"/>
    <s v="kiran kumar"/>
    <s v="GPA Renewal"/>
    <s v="lead_rZGxcFwI7hyPtqqyvz5rj9MxJSZPISGGIMZb1c6aIAM"/>
    <s v="Simplilearn"/>
    <s v="Aishwarya Nyayadhish"/>
    <s v="user_Iwn6da5WKkZqwUySK0oUuCb72pFP5WEm4zAb92ijqFe"/>
    <s v="Sonal Paithankar"/>
    <s v="2022-05-26 05:20:16.402000+00:00"/>
    <s v="2022-06-14 06:21:54.944000+00:00"/>
    <m/>
    <s v="Bangalore"/>
    <m/>
    <m/>
    <m/>
    <n v="2100"/>
    <m/>
    <m/>
    <m/>
    <m/>
    <m/>
    <m/>
    <m/>
    <s v="PAID_SOCIAL"/>
    <m/>
    <m/>
    <m/>
    <m/>
    <m/>
    <m/>
    <m/>
    <m/>
    <m/>
    <m/>
    <m/>
    <m/>
    <m/>
    <m/>
    <m/>
    <m/>
    <x v="14"/>
    <m/>
    <s v="user_6hRQhcoLhZEDUBYaw3vS7rv6T5582sGfXq4jNRqTfUU"/>
    <s v="Aishwarya Nyayadhish"/>
    <m/>
    <m/>
    <s v="July"/>
    <s v="Gated Content"/>
    <s v="Lusha"/>
    <m/>
    <s v="Employee Wellness Handbook"/>
    <m/>
    <m/>
    <m/>
    <s v="2022-03-14 15:08:27.785000+00:00"/>
    <s v="2022-09-12 13:09:24.552000+00:00"/>
    <m/>
  </r>
  <r>
    <s v="Sonal Paithankar"/>
    <n v="8000000"/>
    <s v="INR"/>
    <n v="0"/>
    <d v="2022-03-07T00:00:00"/>
    <s v="Sales"/>
    <s v="stat_kcR4fZg7TU7jjk1jAVua3qGLRS4J5uFayEjK5j02wtv"/>
    <s v="Unqualified"/>
    <n v="0"/>
    <s v="OpportunityStatusType.Lost"/>
    <s v="cont_ouHBC10IajNYkHKTXEayjM5MsiLxWWHdceB8aBCYx9A"/>
    <s v="kiran kumar"/>
    <s v="GTL Renewal"/>
    <s v="lead_rZGxcFwI7hyPtqqyvz5rj9MxJSZPISGGIMZb1c6aIAM"/>
    <s v="Simplilearn"/>
    <s v="Aishwarya Nyayadhish"/>
    <s v="user_Iwn6da5WKkZqwUySK0oUuCb72pFP5WEm4zAb92ijqFe"/>
    <s v="Sonal Paithankar"/>
    <s v="2022-05-26 05:21:17.698000+00:00"/>
    <s v="2022-06-14 06:22:00.857000+00:00"/>
    <m/>
    <s v="Bangalore"/>
    <m/>
    <m/>
    <m/>
    <n v="2100"/>
    <m/>
    <m/>
    <m/>
    <m/>
    <m/>
    <m/>
    <m/>
    <s v="PAID_SOCIAL"/>
    <m/>
    <m/>
    <m/>
    <m/>
    <m/>
    <m/>
    <m/>
    <m/>
    <m/>
    <m/>
    <m/>
    <m/>
    <m/>
    <m/>
    <m/>
    <m/>
    <x v="14"/>
    <m/>
    <s v="user_6hRQhcoLhZEDUBYaw3vS7rv6T5582sGfXq4jNRqTfUU"/>
    <s v="Aishwarya Nyayadhish"/>
    <m/>
    <m/>
    <s v="July"/>
    <s v="Gated Content"/>
    <s v="Lusha"/>
    <m/>
    <s v="Employee Wellness Handbook"/>
    <m/>
    <m/>
    <m/>
    <s v="2022-03-14 15:08:27.785000+00:00"/>
    <s v="2022-09-12 13:09:24.552000+00:00"/>
    <m/>
  </r>
  <r>
    <s v="Tulika Chakra"/>
    <n v="3600000"/>
    <s v="INR"/>
    <n v="0"/>
    <s v="7/31/22"/>
    <s v="Sales"/>
    <s v="stat_1hn9nRJaLbI53NxPuSQgo90kRpbpKsFlwN4oEGNUTdO"/>
    <s v="Lost"/>
    <n v="0"/>
    <s v="OpportunityStatusType.Lost"/>
    <s v="cont_7YE6EZqFppwAU7vquISVkPRGIKgstUQcmSE8WmzcB7H"/>
    <s v="Arumugarajan Balasubramanian"/>
    <m/>
    <s v="lead_dnV8ba5u6m6AeLepbPrjJMNkLuJt98rnMKxuNz99f06"/>
    <s v="DISYS"/>
    <s v="Tulika Chakra"/>
    <s v="user_3M4sSNA7MJfTjZahrmYek9iYlXQT0WYVZHKp4rxx2V1"/>
    <s v="Tulika Chakra"/>
    <s v="2022-04-29 11:45:11.437000+00:00"/>
    <s v="2022-06-14 07:32:15.510000+00:00"/>
    <m/>
    <s v="Mumbai"/>
    <m/>
    <m/>
    <m/>
    <n v="1200"/>
    <m/>
    <m/>
    <s v="Facebook"/>
    <m/>
    <m/>
    <m/>
    <m/>
    <s v="PAID_SOCIAL"/>
    <m/>
    <m/>
    <m/>
    <s v="IT Services &amp; IT Consulting"/>
    <m/>
    <m/>
    <m/>
    <m/>
    <m/>
    <m/>
    <m/>
    <m/>
    <m/>
    <m/>
    <m/>
    <m/>
    <x v="40"/>
    <m/>
    <s v="user_IpBH4s1Av5OVFfQQ3nW0qPDDjwLT9uRfx1sVhml8UQA"/>
    <s v="Namrata Aurora"/>
    <m/>
    <m/>
    <s v="July"/>
    <s v="Cold Call; Gated Content"/>
    <s v="Naukri.com"/>
    <m/>
    <s v="Employee Engagement Handbook"/>
    <m/>
    <m/>
    <m/>
    <s v="2022-04-27 07:19:20.533000+00:00"/>
    <s v="2022-10-20 11:02:11.192000+00:00"/>
    <s v="GMC"/>
  </r>
  <r>
    <s v="Ankur Gaurav"/>
    <n v="10000000"/>
    <s v="INR"/>
    <n v="0"/>
    <s v="7/15/22"/>
    <s v="Sales"/>
    <s v="stat_kcR4fZg7TU7jjk1jAVua3qGLRS4J5uFayEjK5j02wtv"/>
    <s v="Unqualified"/>
    <n v="0"/>
    <s v="OpportunityStatusType.Lost"/>
    <s v="cont_jxVjbWJNrkj3NHY5NfBV2qvEtDKmaPx2FnTNA6VsH6d"/>
    <s v="Prakriti Sarkar"/>
    <s v="They have decided to go with their current broker."/>
    <s v="lead_mDycT3Rans39ary3sLrDfaTb1kzjYOdeJ6XqD4bgNnX"/>
    <s v="Diageo"/>
    <s v="Harmanjit Singh"/>
    <s v="user_srg8vKhTH4Op816Ys9oZfFwLDukscRfgPrYZnVvwv0c"/>
    <s v="Ankur Gaurav"/>
    <s v="2022-05-02 09:38:14.933000+00:00"/>
    <s v="2022-06-14 06:01:17.047000+00:00"/>
    <m/>
    <s v="Bangalore"/>
    <m/>
    <m/>
    <m/>
    <n v="4582"/>
    <m/>
    <m/>
    <m/>
    <m/>
    <m/>
    <m/>
    <m/>
    <m/>
    <m/>
    <m/>
    <m/>
    <s v="Manufacturing"/>
    <m/>
    <m/>
    <m/>
    <m/>
    <m/>
    <m/>
    <m/>
    <m/>
    <m/>
    <m/>
    <m/>
    <m/>
    <x v="8"/>
    <m/>
    <s v="user_lwF8ctKa5IyxqATpO2EOw2h0AEPiCMHOgewiH38Ei77"/>
    <s v="Harmanjit Singh"/>
    <m/>
    <m/>
    <s v="July"/>
    <s v="Gated Content"/>
    <s v="Lusha"/>
    <m/>
    <s v="Downloaded the guide: Designing employee healthcare plan"/>
    <m/>
    <m/>
    <m/>
    <s v="2021-11-17 01:29:51.401000+00:00"/>
    <s v="2022-09-23 06:41:59.668000+00:00"/>
    <s v="GMC"/>
  </r>
  <r>
    <s v="Sonal Paithankar"/>
    <n v="15000000"/>
    <s v="INR"/>
    <n v="0"/>
    <d v="2022-03-07T00:00:00"/>
    <s v="Sales"/>
    <s v="stat_kcR4fZg7TU7jjk1jAVua3qGLRS4J5uFayEjK5j02wtv"/>
    <s v="Unqualified"/>
    <n v="0"/>
    <s v="OpportunityStatusType.Lost"/>
    <s v="cont_ouHBC10IajNYkHKTXEayjM5MsiLxWWHdceB8aBCYx9A"/>
    <s v="kiran kumar"/>
    <s v="GMC Renewal"/>
    <s v="lead_rZGxcFwI7hyPtqqyvz5rj9MxJSZPISGGIMZb1c6aIAM"/>
    <s v="Simplilearn"/>
    <s v="Aishwarya Nyayadhish"/>
    <s v="user_Iwn6da5WKkZqwUySK0oUuCb72pFP5WEm4zAb92ijqFe"/>
    <s v="Sonal Paithankar"/>
    <s v="2022-05-26 05:19:40.629000+00:00"/>
    <s v="2022-06-14 06:21:34.427000+00:00"/>
    <m/>
    <s v="Bangalore"/>
    <m/>
    <m/>
    <m/>
    <n v="2100"/>
    <m/>
    <m/>
    <m/>
    <m/>
    <m/>
    <m/>
    <m/>
    <s v="PAID_SOCIAL"/>
    <m/>
    <m/>
    <m/>
    <m/>
    <m/>
    <m/>
    <m/>
    <m/>
    <m/>
    <m/>
    <m/>
    <m/>
    <m/>
    <m/>
    <m/>
    <m/>
    <x v="14"/>
    <m/>
    <s v="user_6hRQhcoLhZEDUBYaw3vS7rv6T5582sGfXq4jNRqTfUU"/>
    <s v="Aishwarya Nyayadhish"/>
    <m/>
    <m/>
    <s v="July"/>
    <s v="Gated Content"/>
    <s v="Lusha"/>
    <m/>
    <s v="Employee Wellness Handbook"/>
    <m/>
    <m/>
    <m/>
    <s v="2022-03-14 15:08:27.785000+00:00"/>
    <s v="2022-09-12 13:09:24.552000+00:00"/>
    <m/>
  </r>
  <r>
    <s v="Ankur Gaurav"/>
    <n v="100000"/>
    <s v="INR"/>
    <n v="0"/>
    <s v="7/15/22"/>
    <s v="Sales"/>
    <s v="stat_kcR4fZg7TU7jjk1jAVua3qGLRS4J5uFayEjK5j02wtv"/>
    <s v="Unqualified"/>
    <n v="0"/>
    <s v="OpportunityStatusType.Lost"/>
    <s v="cont_jxVjbWJNrkj3NHY5NfBV2qvEtDKmaPx2FnTNA6VsH6d"/>
    <s v="Prakriti Sarkar"/>
    <s v="They have decided to go with their current broker."/>
    <s v="lead_mDycT3Rans39ary3sLrDfaTb1kzjYOdeJ6XqD4bgNnX"/>
    <s v="Diageo"/>
    <s v="Harmanjit Singh"/>
    <s v="user_srg8vKhTH4Op816Ys9oZfFwLDukscRfgPrYZnVvwv0c"/>
    <s v="Ankur Gaurav"/>
    <s v="2022-05-02 09:38:39.873000+00:00"/>
    <s v="2022-06-14 06:01:31.375000+00:00"/>
    <m/>
    <s v="Bangalore"/>
    <m/>
    <m/>
    <m/>
    <n v="4582"/>
    <m/>
    <m/>
    <m/>
    <m/>
    <m/>
    <m/>
    <m/>
    <m/>
    <m/>
    <m/>
    <m/>
    <s v="Manufacturing"/>
    <m/>
    <m/>
    <m/>
    <m/>
    <m/>
    <m/>
    <m/>
    <m/>
    <m/>
    <m/>
    <m/>
    <m/>
    <x v="8"/>
    <m/>
    <s v="user_lwF8ctKa5IyxqATpO2EOw2h0AEPiCMHOgewiH38Ei77"/>
    <s v="Harmanjit Singh"/>
    <m/>
    <m/>
    <s v="July"/>
    <s v="Gated Content"/>
    <s v="Lusha"/>
    <m/>
    <s v="Downloaded the guide: Designing employee healthcare plan"/>
    <m/>
    <m/>
    <m/>
    <s v="2021-11-17 01:29:51.401000+00:00"/>
    <s v="2022-09-23 06:41:59.668000+00:00"/>
    <s v="GPA"/>
  </r>
  <r>
    <s v="Anshum Naithani"/>
    <n v="400000"/>
    <s v="INR"/>
    <n v="0"/>
    <s v="7/31/22"/>
    <s v="Sales"/>
    <s v="stat_kcR4fZg7TU7jjk1jAVua3qGLRS4J5uFayEjK5j02wtv"/>
    <s v="Unqualified"/>
    <n v="0"/>
    <s v="OpportunityStatusType.Lost"/>
    <s v="cont_PxaoEHNVx5mqGYmE0TRQp5IZcPR78m16bg6UrESOUZY"/>
    <s v="Grishma"/>
    <s v="They are just looking for one another quote . Not working . unqualified"/>
    <s v="lead_GQDHDh1lv6R7Ehy1mu3wonwpaLfLfjB5b2mEne7tIZX"/>
    <s v="The Small Big Idea"/>
    <s v="Kaushlya Bhavsar"/>
    <s v="user_GL8PBiV4pvzsQLVHSdZLeMQAQcGjCvLkffg486DHfZJ"/>
    <s v="Anshum Naithani"/>
    <s v="2022-05-31 10:02:32.775000+00:00"/>
    <s v="2022-06-13 04:51:08.766000+00:00"/>
    <m/>
    <s v="Mumbai"/>
    <m/>
    <m/>
    <m/>
    <n v="220"/>
    <m/>
    <m/>
    <m/>
    <m/>
    <m/>
    <m/>
    <m/>
    <m/>
    <m/>
    <m/>
    <m/>
    <s v="Digital Marketing &amp; Advertising"/>
    <m/>
    <m/>
    <m/>
    <m/>
    <m/>
    <m/>
    <m/>
    <m/>
    <m/>
    <m/>
    <m/>
    <m/>
    <x v="41"/>
    <m/>
    <s v="user_FdWFezbLzkYQcGsBUsjZO25nr2poK2nRbqV47Rs5Kfm"/>
    <s v="Prateek Wadhwa"/>
    <m/>
    <m/>
    <s v="August"/>
    <s v="Cold Call"/>
    <s v="Naukri.com"/>
    <m/>
    <m/>
    <m/>
    <m/>
    <m/>
    <s v="2022-01-20 12:56:40.928000+00:00"/>
    <s v="2022-10-10 02:53:00.641000+00:00"/>
    <s v="GMC"/>
  </r>
  <r>
    <s v="Omkar Ghate"/>
    <n v="114307"/>
    <s v="INR"/>
    <n v="0"/>
    <s v="9/30/22"/>
    <s v="Sales"/>
    <s v="stat_1hn9nRJaLbI53NxPuSQgo90kRpbpKsFlwN4oEGNUTdO"/>
    <s v="Lost"/>
    <n v="0"/>
    <s v="OpportunityStatusType.Lost"/>
    <m/>
    <m/>
    <s v="GMC (Fresh)"/>
    <s v="lead_8SBn5w4nHlm8OBX2NZ645mMPMAEJvFyyliWNDrvdsDd"/>
    <s v="Vasmed Health Sciences Pvt ltd (Fresh)"/>
    <s v="Bhairavi Jog"/>
    <s v="user_9SBRjyF0n4iWuhUdqRyQkFhl2J4uyNKhFWvvJEvunX8"/>
    <s v="Omkar Ghate"/>
    <s v="2022-02-02 04:35:25.078000+00:00"/>
    <s v="2022-06-13 08:24:31.710000+00:00"/>
    <m/>
    <s v="Bangalore"/>
    <m/>
    <m/>
    <m/>
    <n v="31"/>
    <m/>
    <m/>
    <m/>
    <m/>
    <m/>
    <m/>
    <m/>
    <m/>
    <m/>
    <m/>
    <m/>
    <s v="Health, Wellness &amp; Fitness"/>
    <m/>
    <m/>
    <m/>
    <m/>
    <m/>
    <m/>
    <m/>
    <m/>
    <m/>
    <m/>
    <m/>
    <m/>
    <x v="3"/>
    <m/>
    <s v="user_aM3WaaSUQQmaNnsm9l2FQRVWUEr8RN2ZdXzsuQUalQ3"/>
    <s v="Bharti Bankey"/>
    <s v="Siddharth Angolkar"/>
    <m/>
    <s v="March"/>
    <s v="Gated Content"/>
    <m/>
    <m/>
    <s v="Downloaded the guide: Designing employee healthcare plan"/>
    <m/>
    <m/>
    <m/>
    <s v="2021-09-07 11:27:42.309000+00:00"/>
    <s v="2022-07-10 06:52:37.447000+00:00"/>
    <s v="GMC"/>
  </r>
  <r>
    <s v="Kashif Ahmad"/>
    <n v="100000"/>
    <s v="INR"/>
    <n v="0"/>
    <d v="2022-10-07T00:00:00"/>
    <s v="Sales"/>
    <s v="stat_kcR4fZg7TU7jjk1jAVua3qGLRS4J5uFayEjK5j02wtv"/>
    <s v="Unqualified"/>
    <n v="0"/>
    <s v="OpportunityStatusType.Lost"/>
    <s v="cont_1deOhgODqxn9RAcAsDJgalod6vcfqjEl8eYipaG4WfY"/>
    <s v="Amin Shaikh"/>
    <s v="GPA Fresh"/>
    <s v="lead_Je0DuqgtRm7o2gUC8NryybSmKbVwS5J9x1rZSu4BaHI"/>
    <s v="Am Infoweb"/>
    <s v="Pranav Kenjale"/>
    <s v="user_LKRhV6rhcBe0uL8u70UUGeDjbMupuho4TaiAOCbT7HT"/>
    <s v="Kashif Ahmad"/>
    <s v="2022-04-29 11:08:12.304000+00:00"/>
    <s v="2022-06-13 05:58:22.401000+00:00"/>
    <m/>
    <s v="Pune"/>
    <m/>
    <m/>
    <m/>
    <n v="900"/>
    <m/>
    <m/>
    <m/>
    <m/>
    <m/>
    <m/>
    <m/>
    <s v="PAID_SOCIAL"/>
    <m/>
    <m/>
    <m/>
    <s v="IT Services &amp; IT Consulting"/>
    <m/>
    <m/>
    <m/>
    <m/>
    <m/>
    <m/>
    <m/>
    <m/>
    <m/>
    <m/>
    <m/>
    <m/>
    <x v="14"/>
    <m/>
    <s v="user_aM3WaaSUQQmaNnsm9l2FQRVWUEr8RN2ZdXzsuQUalQ3"/>
    <s v="Bharti Bankey"/>
    <s v="Anjali Nishu"/>
    <m/>
    <s v="July"/>
    <s v="Gated Content"/>
    <s v="Lusha"/>
    <m/>
    <s v="Employee Engagement Handbook"/>
    <m/>
    <m/>
    <m/>
    <s v="2020-12-14 13:28:55.181000+00:00"/>
    <s v="2022-10-10 07:32:13.913000+00:00"/>
    <m/>
  </r>
  <r>
    <s v="Moziez Chamadia"/>
    <n v="200000"/>
    <s v="INR"/>
    <n v="0"/>
    <s v="7/20/22"/>
    <s v="Sales"/>
    <s v="stat_kcR4fZg7TU7jjk1jAVua3qGLRS4J5uFayEjK5j02wtv"/>
    <s v="Unqualified"/>
    <n v="0"/>
    <s v="OpportunityStatusType.Lost"/>
    <m/>
    <m/>
    <m/>
    <s v="lead_BXNEmtjhpog3tiPKYcQxaC7ByDMP7mgX2myJ9JZISZh"/>
    <s v="Sridevi Tool Engineers Pvt Ltd"/>
    <s v="Kaushlya Bhavsar"/>
    <s v="user_IgNfKH7wuLLjHvexoMm2PXWcnF3zYft0ZbMTyfwKRUg"/>
    <s v="Moziez Chamadia"/>
    <s v="2022-06-08 07:39:04.216000+00:00"/>
    <s v="2022-06-13 04:48:17.875000+00:00"/>
    <m/>
    <s v="Mumbai"/>
    <m/>
    <m/>
    <m/>
    <n v="250"/>
    <m/>
    <m/>
    <m/>
    <m/>
    <m/>
    <m/>
    <m/>
    <s v="PAID_SOCIAL"/>
    <m/>
    <m/>
    <m/>
    <s v="Manufacturing"/>
    <m/>
    <m/>
    <m/>
    <m/>
    <m/>
    <m/>
    <m/>
    <m/>
    <m/>
    <m/>
    <m/>
    <m/>
    <x v="4"/>
    <m/>
    <s v="user_FdWFezbLzkYQcGsBUsjZO25nr2poK2nRbqV47Rs5Kfm"/>
    <s v="Prateek Wadhwa"/>
    <m/>
    <m/>
    <s v="July"/>
    <s v="Gated Content"/>
    <s v="Naukri.com"/>
    <m/>
    <s v="Employee Engagement Handbook"/>
    <m/>
    <m/>
    <m/>
    <s v="2022-06-03 09:06:49.058000+00:00"/>
    <s v="2022-09-01 10:43:16.591000+00:00"/>
    <s v="GPA"/>
  </r>
  <r>
    <s v="Manish Balpande"/>
    <n v="600000"/>
    <s v="INR"/>
    <n v="0"/>
    <d v="2022-05-07T00:00:00"/>
    <s v="Sales"/>
    <s v="stat_kcR4fZg7TU7jjk1jAVua3qGLRS4J5uFayEjK5j02wtv"/>
    <s v="Unqualified"/>
    <n v="0"/>
    <s v="OpportunityStatusType.Lost"/>
    <s v="cont_gvENqHevyKiaXpXqgWuH3wHbTYwiZ0TFoY1qlMzyss4"/>
    <s v="Nitin Patil"/>
    <s v="Fresh GTL"/>
    <s v="lead_4eSTvwxWsKhB6e3s03DrNWuBBLiAnPAJu4MEm49bLb7"/>
    <s v="S S Communication &amp; Services"/>
    <s v="Sarvesh Pawar"/>
    <s v="user_8jx3L2CDfrbzNnwYUv6Plfha6VxaSGsqcbTXR3sIBZi"/>
    <s v="Manish Balpande"/>
    <s v="2022-05-09 12:28:55.418000+00:00"/>
    <s v="2022-06-13 01:42:47.425000+00:00"/>
    <m/>
    <s v="Kolhapur"/>
    <m/>
    <m/>
    <m/>
    <n v="475"/>
    <m/>
    <m/>
    <m/>
    <m/>
    <m/>
    <m/>
    <m/>
    <m/>
    <m/>
    <m/>
    <m/>
    <s v="Others"/>
    <m/>
    <m/>
    <m/>
    <m/>
    <m/>
    <m/>
    <m/>
    <m/>
    <m/>
    <m/>
    <m/>
    <m/>
    <x v="3"/>
    <m/>
    <s v="user_A8KOTZADnUtEQOLt4nSLAmteNStuGh80js75RYjrXVt"/>
    <s v="Sarvesh Pawar"/>
    <m/>
    <m/>
    <s v="June"/>
    <s v="Cold Call"/>
    <m/>
    <m/>
    <s v="Manish Balpande Leads"/>
    <m/>
    <m/>
    <m/>
    <s v="2022-01-28 14:05:56.503000+00:00"/>
    <s v="2022-07-12 06:27:26.990000+00:00"/>
    <s v="GTL"/>
  </r>
  <r>
    <s v="Manish Balpande"/>
    <n v="550000"/>
    <s v="INR"/>
    <n v="0"/>
    <d v="2022-05-07T00:00:00"/>
    <s v="Sales"/>
    <s v="stat_kcR4fZg7TU7jjk1jAVua3qGLRS4J5uFayEjK5j02wtv"/>
    <s v="Unqualified"/>
    <n v="0"/>
    <s v="OpportunityStatusType.Lost"/>
    <s v="cont_gvENqHevyKiaXpXqgWuH3wHbTYwiZ0TFoY1qlMzyss4"/>
    <s v="Nitin Patil"/>
    <s v="GMC 1+5 policy"/>
    <s v="lead_4eSTvwxWsKhB6e3s03DrNWuBBLiAnPAJu4MEm49bLb7"/>
    <s v="S S Communication &amp; Services"/>
    <s v="Sarvesh Pawar"/>
    <s v="user_8jx3L2CDfrbzNnwYUv6Plfha6VxaSGsqcbTXR3sIBZi"/>
    <s v="Manish Balpande"/>
    <s v="2022-05-09 12:30:20.229000+00:00"/>
    <s v="2022-06-13 01:43:01.333000+00:00"/>
    <m/>
    <s v="Kolhapur"/>
    <m/>
    <m/>
    <m/>
    <n v="475"/>
    <m/>
    <m/>
    <m/>
    <m/>
    <m/>
    <m/>
    <m/>
    <m/>
    <m/>
    <m/>
    <m/>
    <s v="Others"/>
    <m/>
    <m/>
    <m/>
    <m/>
    <m/>
    <m/>
    <m/>
    <m/>
    <m/>
    <m/>
    <m/>
    <m/>
    <x v="3"/>
    <m/>
    <s v="user_A8KOTZADnUtEQOLt4nSLAmteNStuGh80js75RYjrXVt"/>
    <s v="Sarvesh Pawar"/>
    <m/>
    <m/>
    <s v="June"/>
    <s v="Cold Call"/>
    <m/>
    <m/>
    <s v="Manish Balpande Leads"/>
    <m/>
    <m/>
    <m/>
    <s v="2022-01-28 14:05:56.503000+00:00"/>
    <s v="2022-07-12 06:27:26.990000+00:00"/>
    <s v="GMC"/>
  </r>
  <r>
    <s v="Namrata Aurora"/>
    <n v="500000"/>
    <s v="INR"/>
    <n v="50"/>
    <d v="2022-02-07T00:00:00"/>
    <s v="Sales"/>
    <s v="stat_Bh0lNV2usJkCLD6fjWneAqpmASEbmvomDaal7U02FV1"/>
    <s v="Demo Scheduled"/>
    <n v="0"/>
    <s v="OpportunityStatusType.Active"/>
    <m/>
    <m/>
    <m/>
    <s v="lead_2inGIkm0O28avzKhbNUzMo1EuvcFqoPcgLyNGfWXL93"/>
    <s v="IDEA INFINITY IT SOLUTIONS PRIVATE LIMITED"/>
    <s v="Namrata Aurora"/>
    <s v="user_IpBH4s1Av5OVFfQQ3nW0qPDDjwLT9uRfx1sVhml8UQA"/>
    <s v="Namrata Aurora"/>
    <s v="2022-06-10 12:42:21.490000+00:00"/>
    <s v="2022-06-10 12:42:21.490000+00:00"/>
    <m/>
    <s v="Bangalore"/>
    <m/>
    <m/>
    <m/>
    <m/>
    <m/>
    <m/>
    <m/>
    <m/>
    <m/>
    <m/>
    <m/>
    <m/>
    <m/>
    <m/>
    <m/>
    <s v="Professional Services"/>
    <m/>
    <m/>
    <m/>
    <m/>
    <m/>
    <m/>
    <m/>
    <m/>
    <m/>
    <m/>
    <m/>
    <m/>
    <x v="3"/>
    <m/>
    <s v="user_IpBH4s1Av5OVFfQQ3nW0qPDDjwLT9uRfx1sVhml8UQA"/>
    <s v="Namrata Aurora"/>
    <m/>
    <m/>
    <m/>
    <s v="Gated Content"/>
    <m/>
    <m/>
    <s v="Employee Engagement Handbook"/>
    <m/>
    <m/>
    <m/>
    <s v="2022-05-24 16:44:11.588000+00:00"/>
    <s v="2022-08-27 07:34:05.136000+00:00"/>
    <m/>
  </r>
  <r>
    <s v="Kashif Ahmad"/>
    <n v="10000"/>
    <s v="INR"/>
    <n v="0"/>
    <d v="2022-01-07T00:00:00"/>
    <s v="Sales"/>
    <s v="stat_kcR4fZg7TU7jjk1jAVua3qGLRS4J5uFayEjK5j02wtv"/>
    <s v="Unqualified"/>
    <n v="0"/>
    <s v="OpportunityStatusType.Lost"/>
    <m/>
    <m/>
    <s v="GPA (Renewal)"/>
    <s v="lead_hvYGdSvtGl8aVVQb6ZUEWCN4vrbqO2QRvNlMWYiS9i1"/>
    <s v="AutoDynamics"/>
    <s v="Bhairavi Jog"/>
    <s v="user_LKRhV6rhcBe0uL8u70UUGeDjbMupuho4TaiAOCbT7HT"/>
    <s v="Kashif Ahmad"/>
    <s v="2022-05-26 09:10:34.345000+00:00"/>
    <s v="2022-06-10 09:54:08.893000+00:00"/>
    <m/>
    <s v="Pune"/>
    <m/>
    <m/>
    <m/>
    <n v="30"/>
    <m/>
    <m/>
    <m/>
    <m/>
    <m/>
    <m/>
    <m/>
    <m/>
    <m/>
    <m/>
    <m/>
    <s v="Automotive"/>
    <m/>
    <m/>
    <m/>
    <m/>
    <m/>
    <m/>
    <m/>
    <m/>
    <m/>
    <m/>
    <m/>
    <m/>
    <x v="3"/>
    <m/>
    <s v="user_228eUmsdKIb9OItgmiDq1zD4aPZ1eqiapbaLAGeBf8g"/>
    <s v="Bhairavi Jog"/>
    <m/>
    <m/>
    <s v="July"/>
    <s v="Cold Call"/>
    <m/>
    <m/>
    <s v="CEO Email Series"/>
    <m/>
    <m/>
    <m/>
    <s v="2020-12-15 00:11:37.119000+00:00"/>
    <s v="2022-07-12 06:35:04.936000+00:00"/>
    <s v="GPA"/>
  </r>
  <r>
    <s v="Manish Balpande"/>
    <n v="200000"/>
    <s v="INR"/>
    <n v="0"/>
    <d v="2022-02-07T00:00:00"/>
    <s v="Sales"/>
    <s v="stat_kcR4fZg7TU7jjk1jAVua3qGLRS4J5uFayEjK5j02wtv"/>
    <s v="Unqualified"/>
    <n v="0"/>
    <s v="OpportunityStatusType.Lost"/>
    <s v="cont_gvENqHevyKiaXpXqgWuH3wHbTYwiZ0TFoY1qlMzyss4"/>
    <s v="Nitin Patil"/>
    <s v="Fresh GPA Policy"/>
    <s v="lead_4eSTvwxWsKhB6e3s03DrNWuBBLiAnPAJu4MEm49bLb7"/>
    <s v="S S Communication &amp; Services"/>
    <s v="Sarvesh Pawar"/>
    <s v="user_8jx3L2CDfrbzNnwYUv6Plfha6VxaSGsqcbTXR3sIBZi"/>
    <s v="Manish Balpande"/>
    <s v="2022-05-09 12:28:01.922000+00:00"/>
    <s v="2022-06-13 01:42:30.925000+00:00"/>
    <m/>
    <s v="Kolhapur"/>
    <m/>
    <m/>
    <m/>
    <n v="475"/>
    <m/>
    <m/>
    <m/>
    <m/>
    <m/>
    <m/>
    <m/>
    <m/>
    <m/>
    <m/>
    <m/>
    <s v="Others"/>
    <m/>
    <m/>
    <m/>
    <m/>
    <m/>
    <m/>
    <m/>
    <m/>
    <m/>
    <m/>
    <m/>
    <m/>
    <x v="3"/>
    <m/>
    <s v="user_A8KOTZADnUtEQOLt4nSLAmteNStuGh80js75RYjrXVt"/>
    <s v="Sarvesh Pawar"/>
    <m/>
    <m/>
    <s v="June"/>
    <s v="Cold Call"/>
    <m/>
    <m/>
    <s v="Manish Balpande Leads"/>
    <m/>
    <m/>
    <m/>
    <s v="2022-01-28 14:05:56.503000+00:00"/>
    <s v="2022-07-12 06:27:26.990000+00:00"/>
    <s v="GPA"/>
  </r>
  <r>
    <s v="Prasoon Mishra"/>
    <n v="200000"/>
    <s v="INR"/>
    <n v="0"/>
    <s v="8/30/22"/>
    <s v="Sales"/>
    <s v="stat_kcR4fZg7TU7jjk1jAVua3qGLRS4J5uFayEjK5j02wtv"/>
    <s v="Unqualified"/>
    <n v="0"/>
    <s v="OpportunityStatusType.Lost"/>
    <s v="cont_IezdXSHP9C4OUKeiXlPz2UJ25Pa8qvmDJ08o996YybW"/>
    <s v="Kapil Jinturkar"/>
    <s v="GPA Renewal"/>
    <s v="lead_KrmR8v35pX1oWfxnhwbFXy2c6lDrTMfJAvOJguL8KNK"/>
    <s v="Alivira Animal Health Limited"/>
    <s v="Trupti Suryavanshi"/>
    <s v="user_RYbBTp8BVWNa7ppiOz6QVJMGK0exHsFmc5uCLn34ODZ"/>
    <s v="Prasoon Mishra"/>
    <s v="2022-05-09 13:04:52.999000+00:00"/>
    <s v="2022-06-09 09:46:23.347000+00:00"/>
    <m/>
    <s v="Mumbai"/>
    <m/>
    <m/>
    <m/>
    <n v="324"/>
    <m/>
    <m/>
    <m/>
    <m/>
    <m/>
    <m/>
    <m/>
    <m/>
    <m/>
    <m/>
    <m/>
    <s v="Manufacturing"/>
    <m/>
    <m/>
    <m/>
    <m/>
    <m/>
    <m/>
    <m/>
    <m/>
    <m/>
    <m/>
    <m/>
    <m/>
    <x v="5"/>
    <m/>
    <s v="user_L8E6IFhq6UCzKLHa45LUUTZCznDuyDwFrGaEp9DXiUM"/>
    <s v="Trupti Suryavanshi"/>
    <m/>
    <m/>
    <s v="August; July"/>
    <s v="Gated Content"/>
    <s v="Lusha"/>
    <m/>
    <s v="Vaccine inbound"/>
    <m/>
    <m/>
    <m/>
    <s v="2021-04-19 15:30:20.074000+00:00"/>
    <s v="2022-09-01 17:15:18.888000+00:00"/>
    <m/>
  </r>
  <r>
    <s v="Sameer Iftekhari"/>
    <n v="500000"/>
    <s v="INR"/>
    <n v="0"/>
    <s v="7/31/22"/>
    <s v="Sales"/>
    <s v="stat_1hn9nRJaLbI53NxPuSQgo90kRpbpKsFlwN4oEGNUTdO"/>
    <s v="Lost"/>
    <n v="0"/>
    <s v="OpportunityStatusType.Lost"/>
    <m/>
    <m/>
    <s v="TOP UP"/>
    <s v="lead_gGjAtKdXJY0EoZ6J9n6PFMHobj2cWM0T8TEP246xPr4"/>
    <s v="BEHR-HELLA THERMOCONTROL INDIA PRIVATE LIMITED"/>
    <s v="Bharti Bankey"/>
    <s v="user_sREdxbAJihL2Zbgic7tyQ6Rc4Mny7HnD1RNGhA9DDYh"/>
    <s v="Prajakta Sahastrabudhe"/>
    <s v="2022-03-10 07:01:54.237000+00:00"/>
    <s v="2022-06-09 14:27:00.734000+00:00"/>
    <m/>
    <s v="Pune"/>
    <m/>
    <s v="2020-08-26 01:42:41+00:00"/>
    <m/>
    <n v="266"/>
    <m/>
    <m/>
    <m/>
    <m/>
    <m/>
    <m/>
    <m/>
    <m/>
    <m/>
    <m/>
    <m/>
    <s v="Manufacturing"/>
    <m/>
    <m/>
    <m/>
    <m/>
    <m/>
    <m/>
    <m/>
    <m/>
    <m/>
    <m/>
    <m/>
    <m/>
    <x v="7"/>
    <m/>
    <s v="user_aM3WaaSUQQmaNnsm9l2FQRVWUEr8RN2ZdXzsuQUalQ3"/>
    <s v="Bharti Bankey"/>
    <s v="Anjali Nishu"/>
    <m/>
    <s v="June"/>
    <s v="Gated Content; Inbound"/>
    <s v="Inbound via website"/>
    <m/>
    <s v="Nameless Lead"/>
    <m/>
    <m/>
    <m/>
    <s v="2020-12-06 09:48:04.185000+00:00"/>
    <s v="2022-09-12 13:24:35.128000+00:00"/>
    <m/>
  </r>
  <r>
    <s v="Sanket Kulkarni"/>
    <n v="5000000"/>
    <s v="INR"/>
    <n v="0"/>
    <d v="2022-01-07T00:00:00"/>
    <s v="Sales"/>
    <s v="stat_kcR4fZg7TU7jjk1jAVua3qGLRS4J5uFayEjK5j02wtv"/>
    <s v="Unqualified"/>
    <n v="0"/>
    <s v="OpportunityStatusType.Lost"/>
    <m/>
    <m/>
    <m/>
    <s v="lead_vjKRN7Pey5zMnVT4X5DefmFUxwoEB0ibitENjoJrpUZ"/>
    <s v="Keihin fie (Hitachi)"/>
    <s v="Prajakta Sahastrabudhe"/>
    <s v="user_t8sUu4byhPnyQ33u64Ecs5WRL98oy2iuu4iTrhCr4vl"/>
    <s v="Nilesh Dhanani"/>
    <s v="2022-05-05 11:39:48.528000+00:00"/>
    <s v="2022-06-09 11:42:47.157000+00:00"/>
    <m/>
    <s v="Pune"/>
    <m/>
    <m/>
    <m/>
    <n v="500"/>
    <m/>
    <m/>
    <m/>
    <m/>
    <m/>
    <m/>
    <m/>
    <m/>
    <m/>
    <m/>
    <m/>
    <s v="Manufacturing"/>
    <m/>
    <m/>
    <m/>
    <m/>
    <m/>
    <m/>
    <m/>
    <m/>
    <m/>
    <m/>
    <m/>
    <m/>
    <x v="11"/>
    <m/>
    <s v="user_sREdxbAJihL2Zbgic7tyQ6Rc4Mny7HnD1RNGhA9DDYh"/>
    <s v="Prajakta Sahastrabudhe"/>
    <m/>
    <m/>
    <s v="July"/>
    <s v="Cold Call"/>
    <m/>
    <m/>
    <m/>
    <m/>
    <m/>
    <m/>
    <s v="2021-06-10 10:03:51.403000+00:00"/>
    <s v="2022-07-12 06:32:26.562000+00:00"/>
    <s v="GMC"/>
  </r>
  <r>
    <s v="Gauri Jori"/>
    <n v="25000000"/>
    <s v="INR"/>
    <n v="0"/>
    <d v="2022-01-07T00:00:00"/>
    <s v="Sales"/>
    <s v="stat_kcR4fZg7TU7jjk1jAVua3qGLRS4J5uFayEjK5j02wtv"/>
    <s v="Unqualified"/>
    <n v="0"/>
    <s v="OpportunityStatusType.Lost"/>
    <s v="cont_boqEgA76NC9N41PDo79Tqka1FXIWOE9EKFXZDubPvVD"/>
    <s v="radhakrishna Balijepalli"/>
    <s v="GMC ren"/>
    <s v="lead_qhMGqArUcFxWYOerMmN9jzncFvRgr1FWhd5XZavipr9"/>
    <s v="Apollo Health &amp; Lifestyle"/>
    <s v="Gauri Jori"/>
    <s v="user_5YHA1ZU4iP896lD1YJehdJcMx7ZEgWCpulT4T2c3pJ3"/>
    <s v="Gauri Jori"/>
    <s v="2022-06-01 13:55:12.756000+00:00"/>
    <s v="2022-06-09 04:53:17.195000+00:00"/>
    <m/>
    <s v="Hyderabad"/>
    <m/>
    <m/>
    <m/>
    <n v="4000"/>
    <m/>
    <m/>
    <m/>
    <m/>
    <m/>
    <m/>
    <m/>
    <m/>
    <m/>
    <m/>
    <m/>
    <s v="Health, Wellness &amp; Fitness; Others"/>
    <m/>
    <m/>
    <m/>
    <m/>
    <m/>
    <m/>
    <m/>
    <m/>
    <m/>
    <m/>
    <m/>
    <m/>
    <x v="4"/>
    <m/>
    <s v="user_5YHA1ZU4iP896lD1YJehdJcMx7ZEgWCpulT4T2c3pJ3"/>
    <s v="Gauri Jori"/>
    <m/>
    <m/>
    <s v="July"/>
    <s v="Gated Content"/>
    <s v="Naukri.com"/>
    <m/>
    <s v="Downloaded the guide: Employee Wellness Handbook"/>
    <m/>
    <m/>
    <m/>
    <s v="2021-12-26 04:32:50.500000+00:00"/>
    <s v="2022-10-10 03:07:55.571000+00:00"/>
    <m/>
  </r>
  <r>
    <s v="Gauri Jori"/>
    <n v="2000000"/>
    <s v="INR"/>
    <n v="0"/>
    <d v="2022-01-07T00:00:00"/>
    <s v="Sales"/>
    <s v="stat_kcR4fZg7TU7jjk1jAVua3qGLRS4J5uFayEjK5j02wtv"/>
    <s v="Unqualified"/>
    <n v="0"/>
    <s v="OpportunityStatusType.Lost"/>
    <s v="cont_boqEgA76NC9N41PDo79Tqka1FXIWOE9EKFXZDubPvVD"/>
    <s v="radhakrishna Balijepalli"/>
    <s v="GPA ren"/>
    <s v="lead_qhMGqArUcFxWYOerMmN9jzncFvRgr1FWhd5XZavipr9"/>
    <s v="Apollo Health &amp; Lifestyle"/>
    <s v="Gauri Jori"/>
    <s v="user_5YHA1ZU4iP896lD1YJehdJcMx7ZEgWCpulT4T2c3pJ3"/>
    <s v="Gauri Jori"/>
    <s v="2022-06-01 13:55:49.023000+00:00"/>
    <s v="2022-06-09 04:53:26.262000+00:00"/>
    <m/>
    <s v="Hyderabad"/>
    <m/>
    <m/>
    <m/>
    <n v="4000"/>
    <m/>
    <m/>
    <m/>
    <m/>
    <m/>
    <m/>
    <m/>
    <m/>
    <m/>
    <m/>
    <m/>
    <s v="Health, Wellness &amp; Fitness; Others"/>
    <m/>
    <m/>
    <m/>
    <m/>
    <m/>
    <m/>
    <m/>
    <m/>
    <m/>
    <m/>
    <m/>
    <m/>
    <x v="4"/>
    <m/>
    <s v="user_5YHA1ZU4iP896lD1YJehdJcMx7ZEgWCpulT4T2c3pJ3"/>
    <s v="Gauri Jori"/>
    <m/>
    <m/>
    <s v="July"/>
    <s v="Gated Content"/>
    <s v="Naukri.com"/>
    <m/>
    <s v="Downloaded the guide: Employee Wellness Handbook"/>
    <m/>
    <m/>
    <m/>
    <s v="2021-12-26 04:32:50.500000+00:00"/>
    <s v="2022-10-10 03:07:55.571000+00:00"/>
    <m/>
  </r>
  <r>
    <s v="Prasoon Mishra"/>
    <n v="15000000"/>
    <s v="INR"/>
    <n v="0"/>
    <d v="2022-01-07T00:00:00"/>
    <s v="Sales"/>
    <s v="stat_kcR4fZg7TU7jjk1jAVua3qGLRS4J5uFayEjK5j02wtv"/>
    <s v="Unqualified"/>
    <n v="0"/>
    <s v="OpportunityStatusType.Lost"/>
    <s v="cont_UaMFAqmiHuX0So6uLY46I70iSdLxiZ2BsiNAiEOMPZF"/>
    <s v="Ravi prakash gupta"/>
    <s v="GMC ren"/>
    <s v="lead_Dc0QbG0x6NcO6vzURpGekO2Eq2KX0u73G39agDDUgdA"/>
    <s v="DLF"/>
    <s v="Gauri Jori"/>
    <s v="user_RYbBTp8BVWNa7ppiOz6QVJMGK0exHsFmc5uCLn34ODZ"/>
    <s v="Prasoon Mishra"/>
    <s v="2022-06-03 07:05:10.986000+00:00"/>
    <s v="2022-06-09 09:36:52.824000+00:00"/>
    <m/>
    <s v="Gurgaon"/>
    <m/>
    <m/>
    <m/>
    <n v="2200"/>
    <m/>
    <m/>
    <m/>
    <m/>
    <m/>
    <m/>
    <m/>
    <m/>
    <m/>
    <m/>
    <m/>
    <s v="Others"/>
    <m/>
    <m/>
    <m/>
    <m/>
    <m/>
    <m/>
    <m/>
    <m/>
    <m/>
    <m/>
    <m/>
    <m/>
    <x v="3"/>
    <m/>
    <s v="user_5YHA1ZU4iP896lD1YJehdJcMx7ZEgWCpulT4T2c3pJ3"/>
    <s v="Gauri Jori"/>
    <m/>
    <m/>
    <s v="June"/>
    <s v="Gated Content"/>
    <m/>
    <m/>
    <s v="Downloaded the guide: Designing employee healthcare plan"/>
    <m/>
    <m/>
    <m/>
    <s v="2021-10-26 11:53:57.693000+00:00"/>
    <s v="2022-09-09 11:34:20.496000+00:00"/>
    <m/>
  </r>
  <r>
    <s v="Manish Balpande"/>
    <n v="1000000"/>
    <s v="INR"/>
    <n v="0"/>
    <s v="8/16/22"/>
    <s v="Sales"/>
    <s v="stat_kcR4fZg7TU7jjk1jAVua3qGLRS4J5uFayEjK5j02wtv"/>
    <s v="Unqualified"/>
    <n v="0"/>
    <s v="OpportunityStatusType.Lost"/>
    <m/>
    <m/>
    <s v="GMC"/>
    <s v="lead_8CxLLBF1V9MsL11To1qe6wY4K0rLi47NYHIpblhFBVs"/>
    <s v="Mycom-osi"/>
    <s v="Bharti Bankey"/>
    <s v="user_8jx3L2CDfrbzNnwYUv6Plfha6VxaSGsqcbTXR3sIBZi"/>
    <s v="Manish Balpande"/>
    <s v="2022-02-28 08:30:52.212000+00:00"/>
    <s v="2022-06-08 09:06:22.116000+00:00"/>
    <m/>
    <s v="Gurgaon"/>
    <m/>
    <s v="2022-02-22 11:22:33+00:00"/>
    <m/>
    <n v="117"/>
    <m/>
    <m/>
    <m/>
    <m/>
    <m/>
    <m/>
    <m/>
    <s v="ORGANIC_SEARCH"/>
    <m/>
    <m/>
    <m/>
    <s v="Telecommunications"/>
    <m/>
    <m/>
    <m/>
    <m/>
    <m/>
    <m/>
    <m/>
    <m/>
    <m/>
    <m/>
    <m/>
    <m/>
    <x v="9"/>
    <m/>
    <s v="user_aM3WaaSUQQmaNnsm9l2FQRVWUEr8RN2ZdXzsuQUalQ3"/>
    <s v="Bharti Bankey"/>
    <m/>
    <m/>
    <s v="May"/>
    <s v="Inbound"/>
    <s v="Inbound via website"/>
    <m/>
    <s v="Employee Count 100"/>
    <m/>
    <m/>
    <m/>
    <s v="2022-02-22 11:25:19.190000+00:00"/>
    <s v="2022-07-10 06:56:43.903000+00:00"/>
    <m/>
  </r>
  <r>
    <s v="Omkar Ghate"/>
    <n v="40000"/>
    <s v="INR"/>
    <n v="0"/>
    <d v="2022-01-07T00:00:00"/>
    <s v="Sales"/>
    <s v="stat_kcR4fZg7TU7jjk1jAVua3qGLRS4J5uFayEjK5j02wtv"/>
    <s v="Unqualified"/>
    <n v="0"/>
    <s v="OpportunityStatusType.Lost"/>
    <m/>
    <m/>
    <s v="GMC-Fresh"/>
    <s v="lead_fwBL6zf7Ck1oqvjM59LLcDgEGrckZnkiyXG2kr3a6gR"/>
    <s v="Point of Viewer"/>
    <s v="Bharti Bankey"/>
    <s v="user_9SBRjyF0n4iWuhUdqRyQkFhl2J4uyNKhFWvvJEvunX8"/>
    <s v="Omkar Ghate"/>
    <s v="2022-05-02 06:23:48.464000+00:00"/>
    <s v="2022-06-07 19:37:09.513000+00:00"/>
    <m/>
    <s v="Dehradun"/>
    <m/>
    <s v="2022-04-29 19:00:16+00:00"/>
    <m/>
    <n v="10"/>
    <m/>
    <m/>
    <m/>
    <m/>
    <m/>
    <m/>
    <m/>
    <s v="ORGANIC_SEARCH"/>
    <m/>
    <m/>
    <m/>
    <m/>
    <m/>
    <m/>
    <m/>
    <m/>
    <m/>
    <m/>
    <m/>
    <m/>
    <m/>
    <m/>
    <m/>
    <m/>
    <x v="3"/>
    <m/>
    <s v="user_aM3WaaSUQQmaNnsm9l2FQRVWUEr8RN2ZdXzsuQUalQ3"/>
    <s v="Bharti Bankey"/>
    <m/>
    <m/>
    <m/>
    <s v="Inbound"/>
    <s v="Inbound via website"/>
    <m/>
    <s v="Employee Count 25"/>
    <m/>
    <m/>
    <m/>
    <s v="2022-04-29 19:03:10.065000+00:00"/>
    <s v="2022-07-10 06:55:01.147000+00:00"/>
    <m/>
  </r>
  <r>
    <s v="Manish Balpande"/>
    <n v="100000"/>
    <s v="INR"/>
    <n v="0"/>
    <s v="7/26/22"/>
    <s v="Sales"/>
    <s v="stat_kcR4fZg7TU7jjk1jAVua3qGLRS4J5uFayEjK5j02wtv"/>
    <s v="Unqualified"/>
    <n v="0"/>
    <s v="OpportunityStatusType.Lost"/>
    <m/>
    <m/>
    <s v="GPA"/>
    <s v="lead_8CxLLBF1V9MsL11To1qe6wY4K0rLi47NYHIpblhFBVs"/>
    <s v="Mycom-osi"/>
    <s v="Bharti Bankey"/>
    <s v="user_8jx3L2CDfrbzNnwYUv6Plfha6VxaSGsqcbTXR3sIBZi"/>
    <s v="Manish Balpande"/>
    <s v="2022-03-03 07:02:11.396000+00:00"/>
    <s v="2022-06-08 09:06:13.614000+00:00"/>
    <m/>
    <s v="Gurgaon"/>
    <m/>
    <s v="2022-02-22 11:22:33+00:00"/>
    <m/>
    <n v="117"/>
    <m/>
    <m/>
    <m/>
    <m/>
    <m/>
    <m/>
    <m/>
    <s v="ORGANIC_SEARCH"/>
    <m/>
    <m/>
    <m/>
    <s v="Telecommunications"/>
    <m/>
    <m/>
    <m/>
    <m/>
    <m/>
    <m/>
    <m/>
    <m/>
    <m/>
    <m/>
    <m/>
    <m/>
    <x v="9"/>
    <m/>
    <s v="user_aM3WaaSUQQmaNnsm9l2FQRVWUEr8RN2ZdXzsuQUalQ3"/>
    <s v="Bharti Bankey"/>
    <m/>
    <m/>
    <s v="May"/>
    <s v="Inbound"/>
    <s v="Inbound via website"/>
    <m/>
    <s v="Employee Count 100"/>
    <m/>
    <m/>
    <m/>
    <s v="2022-02-22 11:25:19.190000+00:00"/>
    <s v="2022-07-10 06:56:43.903000+00:00"/>
    <m/>
  </r>
  <r>
    <s v="Sonal Paithankar"/>
    <n v="200000"/>
    <s v="INR"/>
    <n v="0"/>
    <s v="7/15/22"/>
    <s v="Sales"/>
    <s v="stat_kcR4fZg7TU7jjk1jAVua3qGLRS4J5uFayEjK5j02wtv"/>
    <s v="Unqualified"/>
    <n v="0"/>
    <s v="OpportunityStatusType.Lost"/>
    <m/>
    <m/>
    <s v="GPA ren"/>
    <s v="lead_qdYrHv7eXj8JJZGwGiI4OJCLPYlpojVJga2hro5Apwv"/>
    <s v="John Cokrill India Ltd/CMI FPE ltd"/>
    <s v="Gauri Jori"/>
    <s v="user_Iwn6da5WKkZqwUySK0oUuCb72pFP5WEm4zAb92ijqFe"/>
    <s v="Sonal Paithankar"/>
    <s v="2022-05-26 07:51:41.943000+00:00"/>
    <s v="2022-06-07 11:58:45.432000+00:00"/>
    <m/>
    <s v="Mumbai"/>
    <m/>
    <m/>
    <m/>
    <n v="401"/>
    <m/>
    <m/>
    <m/>
    <m/>
    <m/>
    <m/>
    <m/>
    <m/>
    <m/>
    <m/>
    <m/>
    <s v="Manufacturing"/>
    <m/>
    <m/>
    <m/>
    <m/>
    <m/>
    <m/>
    <m/>
    <m/>
    <m/>
    <m/>
    <m/>
    <m/>
    <x v="3"/>
    <m/>
    <s v="user_5YHA1ZU4iP896lD1YJehdJcMx7ZEgWCpulT4T2c3pJ3"/>
    <s v="Gauri Jori"/>
    <m/>
    <m/>
    <s v="July"/>
    <s v="Cold Call"/>
    <m/>
    <m/>
    <m/>
    <m/>
    <m/>
    <m/>
    <s v="2021-08-03 11:33:04.577000+00:00"/>
    <s v="2022-07-12 07:26:35.333000+00:00"/>
    <m/>
  </r>
  <r>
    <s v="Sonal Paithankar"/>
    <n v="7000000"/>
    <s v="INR"/>
    <n v="0"/>
    <s v="7/15/22"/>
    <s v="Sales"/>
    <s v="stat_kcR4fZg7TU7jjk1jAVua3qGLRS4J5uFayEjK5j02wtv"/>
    <s v="Unqualified"/>
    <n v="0"/>
    <s v="OpportunityStatusType.Lost"/>
    <s v="cont_dccvDOcke6Jrf3DicvZUfbprYZ4QNiG8uXvbyk1AcD9"/>
    <s v="Mr. Vivek Chitnis"/>
    <s v="GMC ren"/>
    <s v="lead_qdYrHv7eXj8JJZGwGiI4OJCLPYlpojVJga2hro5Apwv"/>
    <s v="John Cokrill India Ltd/CMI FPE ltd"/>
    <s v="Gauri Jori"/>
    <s v="user_Iwn6da5WKkZqwUySK0oUuCb72pFP5WEm4zAb92ijqFe"/>
    <s v="Sonal Paithankar"/>
    <s v="2022-05-21 12:05:02.670000+00:00"/>
    <s v="2022-06-07 11:58:38.187000+00:00"/>
    <m/>
    <s v="Mumbai"/>
    <m/>
    <m/>
    <m/>
    <n v="401"/>
    <m/>
    <m/>
    <m/>
    <m/>
    <m/>
    <m/>
    <m/>
    <m/>
    <m/>
    <m/>
    <m/>
    <s v="Manufacturing"/>
    <m/>
    <m/>
    <m/>
    <m/>
    <m/>
    <m/>
    <m/>
    <m/>
    <m/>
    <m/>
    <m/>
    <m/>
    <x v="3"/>
    <m/>
    <s v="user_5YHA1ZU4iP896lD1YJehdJcMx7ZEgWCpulT4T2c3pJ3"/>
    <s v="Gauri Jori"/>
    <m/>
    <m/>
    <s v="July"/>
    <s v="Cold Call"/>
    <m/>
    <m/>
    <m/>
    <m/>
    <m/>
    <m/>
    <s v="2021-08-03 11:33:04.577000+00:00"/>
    <s v="2022-07-12 07:26:35.333000+00:00"/>
    <m/>
  </r>
  <r>
    <s v="Sonal Paithankar"/>
    <n v="3000000"/>
    <s v="INR"/>
    <n v="0"/>
    <s v="7/15/22"/>
    <s v="Sales"/>
    <s v="stat_kcR4fZg7TU7jjk1jAVua3qGLRS4J5uFayEjK5j02wtv"/>
    <s v="Unqualified"/>
    <n v="0"/>
    <s v="OpportunityStatusType.Lost"/>
    <s v="cont_dccvDOcke6Jrf3DicvZUfbprYZ4QNiG8uXvbyk1AcD9"/>
    <s v="Mr. Vivek Chitnis"/>
    <s v="GTL ren"/>
    <s v="lead_qdYrHv7eXj8JJZGwGiI4OJCLPYlpojVJga2hro5Apwv"/>
    <s v="John Cokrill India Ltd/CMI FPE ltd"/>
    <s v="Gauri Jori"/>
    <s v="user_Iwn6da5WKkZqwUySK0oUuCb72pFP5WEm4zAb92ijqFe"/>
    <s v="Sonal Paithankar"/>
    <s v="2022-05-26 07:52:14.584000+00:00"/>
    <s v="2022-06-07 11:58:52.188000+00:00"/>
    <m/>
    <s v="Mumbai"/>
    <m/>
    <m/>
    <m/>
    <n v="401"/>
    <m/>
    <m/>
    <m/>
    <m/>
    <m/>
    <m/>
    <m/>
    <m/>
    <m/>
    <m/>
    <m/>
    <s v="Manufacturing"/>
    <m/>
    <m/>
    <m/>
    <m/>
    <m/>
    <m/>
    <m/>
    <m/>
    <m/>
    <m/>
    <m/>
    <m/>
    <x v="3"/>
    <m/>
    <s v="user_5YHA1ZU4iP896lD1YJehdJcMx7ZEgWCpulT4T2c3pJ3"/>
    <s v="Gauri Jori"/>
    <m/>
    <m/>
    <s v="July"/>
    <s v="Cold Call"/>
    <m/>
    <m/>
    <m/>
    <m/>
    <m/>
    <m/>
    <s v="2021-08-03 11:33:04.577000+00:00"/>
    <s v="2022-07-12 07:26:35.333000+00:00"/>
    <m/>
  </r>
  <r>
    <s v="Navin Panjwani"/>
    <n v="600000"/>
    <s v="INR"/>
    <n v="0"/>
    <s v="7/15/22"/>
    <s v="Sales"/>
    <s v="stat_kcR4fZg7TU7jjk1jAVua3qGLRS4J5uFayEjK5j02wtv"/>
    <s v="Unqualified"/>
    <n v="0"/>
    <s v="OpportunityStatusType.Lost"/>
    <s v="cont_Vu5LDeJu8jmb11m7vooUGBS8cluXYxQzQteWDzivB4y"/>
    <s v="Shweta Parab"/>
    <m/>
    <s v="lead_vxNMqgGiDF1A523wIPKz88xEpKlpaD8YkGZhQyj8kKp"/>
    <s v="Ncore Games"/>
    <s v="Kaushlya Bhavsar"/>
    <s v="user_sD3YjSs92XKUfD0OPHeo886g6tW6aCM0iUhX5VVUuJi"/>
    <s v="Navin Panjwani"/>
    <s v="2022-05-27 10:19:26.241000+00:00"/>
    <s v="2022-06-07 11:24:57.443000+00:00"/>
    <m/>
    <s v="Bangalore"/>
    <m/>
    <m/>
    <m/>
    <n v="45"/>
    <m/>
    <m/>
    <m/>
    <m/>
    <m/>
    <m/>
    <m/>
    <m/>
    <m/>
    <m/>
    <m/>
    <s v="Others"/>
    <m/>
    <m/>
    <m/>
    <m/>
    <m/>
    <m/>
    <m/>
    <m/>
    <m/>
    <m/>
    <m/>
    <m/>
    <x v="5"/>
    <m/>
    <s v="user_vMd4rmcrSbjykdyL2J7rrYn84SWdcNc5FKligrmItPw"/>
    <s v="Shreenath Bhat"/>
    <m/>
    <m/>
    <s v="July"/>
    <s v="Gated Content"/>
    <s v="Naukri.com"/>
    <m/>
    <s v="Downloaded the guide: Designing employee healthcare plan"/>
    <m/>
    <m/>
    <m/>
    <s v="2021-11-10 14:09:59.196000+00:00"/>
    <s v="2022-08-08 08:52:03.975000+00:00"/>
    <s v="GMC"/>
  </r>
  <r>
    <s v="Bhairavi Jog"/>
    <n v="2000000"/>
    <s v="INR"/>
    <n v="0"/>
    <d v="2022-01-07T00:00:00"/>
    <s v="Sales"/>
    <s v="stat_kcR4fZg7TU7jjk1jAVua3qGLRS4J5uFayEjK5j02wtv"/>
    <s v="Unqualified"/>
    <n v="0"/>
    <s v="OpportunityStatusType.Lost"/>
    <m/>
    <m/>
    <s v="GTL"/>
    <s v="lead_ACapazt1QyeQvEvVgl75ixlSZ4iXqcNaPPgPXNbcqG8"/>
    <s v="SG Analytics"/>
    <s v="Bhairavi Jog"/>
    <s v="user_TZzywQwym26DjuswO479pxRhNKX152z8X1haCx2vcst"/>
    <s v="Vrushali Kummar"/>
    <s v="2022-04-28 04:03:31.707000+00:00"/>
    <s v="2022-06-06 09:56:43.296000+00:00"/>
    <m/>
    <s v="Pune"/>
    <m/>
    <m/>
    <m/>
    <n v="1128"/>
    <m/>
    <m/>
    <m/>
    <m/>
    <m/>
    <m/>
    <m/>
    <m/>
    <m/>
    <m/>
    <m/>
    <s v="IT Services &amp; IT Consulting"/>
    <m/>
    <m/>
    <m/>
    <m/>
    <m/>
    <m/>
    <m/>
    <m/>
    <m/>
    <m/>
    <m/>
    <m/>
    <x v="33"/>
    <m/>
    <s v="user_228eUmsdKIb9OItgmiDq1zD4aPZ1eqiapbaLAGeBf8g"/>
    <s v="Bhairavi Jog"/>
    <m/>
    <m/>
    <s v="July"/>
    <s v="Cold Call"/>
    <s v="Naukri.com"/>
    <m/>
    <m/>
    <m/>
    <m/>
    <m/>
    <s v="2020-12-16 07:28:51.613000+00:00"/>
    <s v="2022-10-13 07:40:56.136000+00:00"/>
    <s v="GTL"/>
  </r>
  <r>
    <s v="Navin Panjwani"/>
    <n v="100000"/>
    <s v="INR"/>
    <n v="0"/>
    <s v="7/15/22"/>
    <s v="Sales"/>
    <s v="stat_kcR4fZg7TU7jjk1jAVua3qGLRS4J5uFayEjK5j02wtv"/>
    <s v="Unqualified"/>
    <n v="0"/>
    <s v="OpportunityStatusType.Lost"/>
    <m/>
    <m/>
    <m/>
    <s v="lead_vxNMqgGiDF1A523wIPKz88xEpKlpaD8YkGZhQyj8kKp"/>
    <s v="Ncore Games"/>
    <s v="Kaushlya Bhavsar"/>
    <s v="user_sD3YjSs92XKUfD0OPHeo886g6tW6aCM0iUhX5VVUuJi"/>
    <s v="Navin Panjwani"/>
    <s v="2022-06-07 06:41:33.169000+00:00"/>
    <s v="2022-06-07 11:25:04.318000+00:00"/>
    <m/>
    <s v="Bangalore"/>
    <m/>
    <m/>
    <m/>
    <n v="45"/>
    <m/>
    <m/>
    <m/>
    <m/>
    <m/>
    <m/>
    <m/>
    <m/>
    <m/>
    <m/>
    <m/>
    <s v="Others"/>
    <m/>
    <m/>
    <m/>
    <m/>
    <m/>
    <m/>
    <m/>
    <m/>
    <m/>
    <m/>
    <m/>
    <m/>
    <x v="5"/>
    <m/>
    <s v="user_vMd4rmcrSbjykdyL2J7rrYn84SWdcNc5FKligrmItPw"/>
    <s v="Shreenath Bhat"/>
    <m/>
    <m/>
    <s v="July"/>
    <s v="Gated Content"/>
    <s v="Naukri.com"/>
    <m/>
    <s v="Downloaded the guide: Designing employee healthcare plan"/>
    <m/>
    <m/>
    <m/>
    <s v="2021-11-10 14:09:59.196000+00:00"/>
    <s v="2022-08-08 08:52:03.975000+00:00"/>
    <s v="GPA"/>
  </r>
  <r>
    <s v="Bhairavi Jog"/>
    <n v="10000000"/>
    <s v="INR"/>
    <n v="0"/>
    <d v="2022-01-07T00:00:00"/>
    <s v="Sales"/>
    <s v="stat_kcR4fZg7TU7jjk1jAVua3qGLRS4J5uFayEjK5j02wtv"/>
    <s v="Unqualified"/>
    <n v="0"/>
    <s v="OpportunityStatusType.Lost"/>
    <m/>
    <m/>
    <s v="GMC (Renewal)"/>
    <s v="lead_ACapazt1QyeQvEvVgl75ixlSZ4iXqcNaPPgPXNbcqG8"/>
    <s v="SG Analytics"/>
    <s v="Bhairavi Jog"/>
    <s v="user_TZzywQwym26DjuswO479pxRhNKX152z8X1haCx2vcst"/>
    <s v="Vrushali Kummar"/>
    <s v="2022-04-28 03:59:44.664000+00:00"/>
    <s v="2022-06-06 09:56:12.226000+00:00"/>
    <m/>
    <s v="Pune"/>
    <m/>
    <m/>
    <m/>
    <n v="1128"/>
    <m/>
    <m/>
    <m/>
    <m/>
    <m/>
    <m/>
    <m/>
    <m/>
    <m/>
    <m/>
    <m/>
    <s v="IT Services &amp; IT Consulting"/>
    <m/>
    <m/>
    <m/>
    <m/>
    <m/>
    <m/>
    <m/>
    <m/>
    <m/>
    <m/>
    <m/>
    <m/>
    <x v="33"/>
    <m/>
    <s v="user_228eUmsdKIb9OItgmiDq1zD4aPZ1eqiapbaLAGeBf8g"/>
    <s v="Bhairavi Jog"/>
    <m/>
    <m/>
    <s v="July"/>
    <s v="Cold Call"/>
    <s v="Naukri.com"/>
    <m/>
    <m/>
    <m/>
    <m/>
    <m/>
    <s v="2020-12-16 07:28:51.613000+00:00"/>
    <s v="2022-10-13 07:40:56.136000+00:00"/>
    <s v="GMC"/>
  </r>
  <r>
    <s v="Kaushlya Bhavsar"/>
    <n v="1000000"/>
    <s v="INR"/>
    <n v="0"/>
    <s v="8/31/22"/>
    <s v="Sales"/>
    <s v="stat_kcR4fZg7TU7jjk1jAVua3qGLRS4J5uFayEjK5j02wtv"/>
    <s v="Unqualified"/>
    <n v="0"/>
    <s v="OpportunityStatusType.Lost"/>
    <s v="cont_o52VVnpih1nOGXbvjnt2V3a07Ht2okU5A8pjllfclj0"/>
    <s v="Tejashree"/>
    <s v="GTL"/>
    <s v="lead_jfuZioSZdziZD6DdJXNHpJtOwoWl1E95Imhm27C2T2A"/>
    <s v="Odex India Solutions"/>
    <s v="Kaushlya Bhavsar"/>
    <s v="user_FkSWcqjfeTqoo0NaiDWgDVeXoui6YtIDYPZVOCd1cwP"/>
    <s v="Kaushlya Bhavsar"/>
    <s v="2022-01-12 09:51:14.675000+00:00"/>
    <s v="2022-06-06 08:54:43.933000+00:00"/>
    <m/>
    <s v="Mumbai"/>
    <m/>
    <m/>
    <m/>
    <n v="124"/>
    <m/>
    <m/>
    <m/>
    <m/>
    <m/>
    <m/>
    <m/>
    <m/>
    <m/>
    <m/>
    <m/>
    <s v="Banking &amp; Finance; IT Services &amp; IT Consulting"/>
    <m/>
    <m/>
    <m/>
    <m/>
    <m/>
    <m/>
    <m/>
    <m/>
    <m/>
    <m/>
    <m/>
    <m/>
    <x v="19"/>
    <m/>
    <s v="user_FdWFezbLzkYQcGsBUsjZO25nr2poK2nRbqV47Rs5Kfm"/>
    <s v="Prateek Wadhwa"/>
    <s v="Dr. Anil More"/>
    <m/>
    <s v="August"/>
    <s v="Cold Call"/>
    <s v="Lusha"/>
    <m/>
    <s v="Glengarry"/>
    <m/>
    <m/>
    <m/>
    <s v="2021-12-23 08:11:27.873000+00:00"/>
    <s v="2022-10-10 02:52:58.165000+00:00"/>
    <m/>
  </r>
  <r>
    <s v="Bhairavi Jog"/>
    <n v="100000"/>
    <s v="INR"/>
    <n v="0"/>
    <d v="2022-01-07T00:00:00"/>
    <s v="Sales"/>
    <s v="stat_kcR4fZg7TU7jjk1jAVua3qGLRS4J5uFayEjK5j02wtv"/>
    <s v="Unqualified"/>
    <n v="0"/>
    <s v="OpportunityStatusType.Lost"/>
    <m/>
    <m/>
    <s v="GPA"/>
    <s v="lead_ACapazt1QyeQvEvVgl75ixlSZ4iXqcNaPPgPXNbcqG8"/>
    <s v="SG Analytics"/>
    <s v="Bhairavi Jog"/>
    <s v="user_TZzywQwym26DjuswO479pxRhNKX152z8X1haCx2vcst"/>
    <s v="Vrushali Kummar"/>
    <s v="2022-04-28 04:02:27.958000+00:00"/>
    <s v="2022-06-06 09:56:21.203000+00:00"/>
    <m/>
    <s v="Pune"/>
    <m/>
    <m/>
    <m/>
    <n v="1128"/>
    <m/>
    <m/>
    <m/>
    <m/>
    <m/>
    <m/>
    <m/>
    <m/>
    <m/>
    <m/>
    <m/>
    <s v="IT Services &amp; IT Consulting"/>
    <m/>
    <m/>
    <m/>
    <m/>
    <m/>
    <m/>
    <m/>
    <m/>
    <m/>
    <m/>
    <m/>
    <m/>
    <x v="33"/>
    <m/>
    <s v="user_228eUmsdKIb9OItgmiDq1zD4aPZ1eqiapbaLAGeBf8g"/>
    <s v="Bhairavi Jog"/>
    <m/>
    <m/>
    <s v="July"/>
    <s v="Cold Call"/>
    <s v="Naukri.com"/>
    <m/>
    <m/>
    <m/>
    <m/>
    <m/>
    <s v="2020-12-16 07:28:51.613000+00:00"/>
    <s v="2022-10-13 07:40:56.136000+00:00"/>
    <s v="GPA"/>
  </r>
  <r>
    <s v="Namrata Aurora"/>
    <n v="300000"/>
    <s v="INR"/>
    <n v="0"/>
    <d v="2022-08-07T00:00:00"/>
    <s v="Sales"/>
    <s v="stat_kcR4fZg7TU7jjk1jAVua3qGLRS4J5uFayEjK5j02wtv"/>
    <s v="Unqualified"/>
    <n v="0"/>
    <s v="OpportunityStatusType.Lost"/>
    <m/>
    <m/>
    <m/>
    <s v="lead_15K3acTJuJboAVoe2xFrw0e9qUVONYA0ejK0sGfO0jW"/>
    <s v="Rolta India"/>
    <s v="Namrata Aurora"/>
    <s v="user_IpBH4s1Av5OVFfQQ3nW0qPDDjwLT9uRfx1sVhml8UQA"/>
    <s v="Namrata Aurora"/>
    <s v="2022-05-02 11:46:35.135000+00:00"/>
    <s v="2022-06-06 05:58:32.569000+00:00"/>
    <m/>
    <s v="Mumbai"/>
    <m/>
    <m/>
    <m/>
    <n v="1958"/>
    <m/>
    <m/>
    <m/>
    <m/>
    <m/>
    <m/>
    <m/>
    <m/>
    <m/>
    <m/>
    <m/>
    <s v="Others"/>
    <m/>
    <m/>
    <m/>
    <m/>
    <m/>
    <m/>
    <m/>
    <m/>
    <m/>
    <m/>
    <m/>
    <m/>
    <x v="3"/>
    <m/>
    <s v="user_IpBH4s1Av5OVFfQQ3nW0qPDDjwLT9uRfx1sVhml8UQA"/>
    <s v="Namrata Aurora"/>
    <m/>
    <m/>
    <s v="June"/>
    <s v="Cold Call"/>
    <m/>
    <m/>
    <m/>
    <m/>
    <m/>
    <m/>
    <s v="2021-10-26 11:53:58.314000+00:00"/>
    <s v="2022-10-20 10:18:08.061000+00:00"/>
    <s v="GTL"/>
  </r>
  <r>
    <s v="Sreenivas Hatti"/>
    <n v="1000000"/>
    <s v="INR"/>
    <n v="0"/>
    <d v="2022-06-07T00:00:00"/>
    <s v="Sales"/>
    <s v="stat_kcR4fZg7TU7jjk1jAVua3qGLRS4J5uFayEjK5j02wtv"/>
    <s v="Unqualified"/>
    <n v="0"/>
    <s v="OpportunityStatusType.Lost"/>
    <m/>
    <m/>
    <m/>
    <s v="lead_UUZlvKfttwqeWfsEVDv9ijJLV6oV0wEXppUDqQBGw0Y"/>
    <s v="Bhima Jewels"/>
    <s v="Namrata Aurora"/>
    <s v="user_JjaNBsxmUKBROYZvEahyXgec466W5jQa2pL0NUZ81Lb"/>
    <s v="Sreenivas Hatti"/>
    <s v="2022-06-02 11:36:54.780000+00:00"/>
    <s v="2022-06-03 15:12:55.973000+00:00"/>
    <m/>
    <s v="Kochi"/>
    <m/>
    <m/>
    <m/>
    <n v="331"/>
    <m/>
    <m/>
    <m/>
    <m/>
    <m/>
    <m/>
    <m/>
    <m/>
    <m/>
    <m/>
    <m/>
    <s v="Retail"/>
    <m/>
    <m/>
    <m/>
    <m/>
    <m/>
    <m/>
    <m/>
    <m/>
    <m/>
    <m/>
    <m/>
    <m/>
    <x v="9"/>
    <m/>
    <m/>
    <m/>
    <m/>
    <m/>
    <s v="June"/>
    <s v="Cold Call"/>
    <m/>
    <m/>
    <m/>
    <m/>
    <m/>
    <m/>
    <s v="2022-06-02 09:58:16.362000+00:00"/>
    <s v="2022-10-18 10:00:55.369000+00:00"/>
    <s v="GTL"/>
  </r>
  <r>
    <s v="Kaushlya Bhavsar"/>
    <n v="400000"/>
    <s v="INR"/>
    <n v="0"/>
    <s v="8/31/22"/>
    <s v="Sales"/>
    <s v="stat_kcR4fZg7TU7jjk1jAVua3qGLRS4J5uFayEjK5j02wtv"/>
    <s v="Unqualified"/>
    <n v="0"/>
    <s v="OpportunityStatusType.Lost"/>
    <s v="cont_o52VVnpih1nOGXbvjnt2V3a07Ht2okU5A8pjllfclj0"/>
    <s v="Tejashree"/>
    <s v="GMC"/>
    <s v="lead_jfuZioSZdziZD6DdJXNHpJtOwoWl1E95Imhm27C2T2A"/>
    <s v="Odex India Solutions"/>
    <s v="Kaushlya Bhavsar"/>
    <s v="user_FkSWcqjfeTqoo0NaiDWgDVeXoui6YtIDYPZVOCd1cwP"/>
    <s v="Kaushlya Bhavsar"/>
    <s v="2022-01-12 09:49:49.683000+00:00"/>
    <s v="2022-06-06 08:54:37.052000+00:00"/>
    <m/>
    <s v="Mumbai"/>
    <m/>
    <m/>
    <m/>
    <n v="124"/>
    <m/>
    <m/>
    <m/>
    <m/>
    <m/>
    <m/>
    <m/>
    <m/>
    <m/>
    <m/>
    <m/>
    <s v="Banking &amp; Finance; IT Services &amp; IT Consulting"/>
    <m/>
    <m/>
    <m/>
    <m/>
    <m/>
    <m/>
    <m/>
    <m/>
    <m/>
    <m/>
    <m/>
    <m/>
    <x v="19"/>
    <m/>
    <s v="user_FdWFezbLzkYQcGsBUsjZO25nr2poK2nRbqV47Rs5Kfm"/>
    <s v="Prateek Wadhwa"/>
    <s v="Dr. Anil More"/>
    <m/>
    <s v="August"/>
    <s v="Cold Call"/>
    <s v="Lusha"/>
    <m/>
    <s v="Glengarry"/>
    <m/>
    <m/>
    <m/>
    <s v="2021-12-23 08:11:27.873000+00:00"/>
    <s v="2022-10-10 02:52:58.165000+00:00"/>
    <m/>
  </r>
  <r>
    <s v="Sreenivas Hatti"/>
    <n v="4000000"/>
    <s v="INR"/>
    <n v="0"/>
    <d v="2022-06-07T00:00:00"/>
    <s v="Sales"/>
    <s v="stat_kcR4fZg7TU7jjk1jAVua3qGLRS4J5uFayEjK5j02wtv"/>
    <s v="Unqualified"/>
    <n v="0"/>
    <s v="OpportunityStatusType.Lost"/>
    <m/>
    <m/>
    <m/>
    <s v="lead_UUZlvKfttwqeWfsEVDv9ijJLV6oV0wEXppUDqQBGw0Y"/>
    <s v="Bhima Jewels"/>
    <s v="Namrata Aurora"/>
    <s v="user_JjaNBsxmUKBROYZvEahyXgec466W5jQa2pL0NUZ81Lb"/>
    <s v="Sreenivas Hatti"/>
    <s v="2022-06-02 11:31:46.970000+00:00"/>
    <s v="2022-06-03 15:12:41.715000+00:00"/>
    <m/>
    <s v="Kochi"/>
    <m/>
    <m/>
    <m/>
    <n v="331"/>
    <m/>
    <m/>
    <m/>
    <m/>
    <m/>
    <m/>
    <m/>
    <m/>
    <m/>
    <m/>
    <m/>
    <s v="Retail"/>
    <m/>
    <m/>
    <m/>
    <m/>
    <m/>
    <m/>
    <m/>
    <m/>
    <m/>
    <m/>
    <m/>
    <m/>
    <x v="9"/>
    <m/>
    <m/>
    <m/>
    <m/>
    <m/>
    <s v="June"/>
    <s v="Cold Call"/>
    <m/>
    <m/>
    <m/>
    <m/>
    <m/>
    <m/>
    <s v="2022-06-02 09:58:16.362000+00:00"/>
    <s v="2022-10-18 10:00:55.369000+00:00"/>
    <s v="GMC"/>
  </r>
  <r>
    <s v="Vrushali Kummar"/>
    <n v="10000"/>
    <s v="INR"/>
    <n v="0"/>
    <d v="2022-01-07T00:00:00"/>
    <s v="Sales"/>
    <s v="stat_kcR4fZg7TU7jjk1jAVua3qGLRS4J5uFayEjK5j02wtv"/>
    <s v="Unqualified"/>
    <n v="0"/>
    <s v="OpportunityStatusType.Lost"/>
    <m/>
    <m/>
    <s v="GPA (Renewal)"/>
    <s v="lead_maZRIqsAVkob2ku9K6LgEP4jWhM1qclyS5IALPlMDJE"/>
    <s v="advathi central school"/>
    <s v="Bhairavi Jog"/>
    <s v="user_t8sUu4byhPnyQ33u64Ecs5WRL98oy2iuu4iTrhCr4vl"/>
    <s v="Nilesh Dhanani"/>
    <s v="2022-04-25 08:31:47.926000+00:00"/>
    <s v="2022-06-03 08:04:50.889000+00:00"/>
    <m/>
    <s v="Bangalore"/>
    <m/>
    <m/>
    <m/>
    <n v="2000"/>
    <m/>
    <m/>
    <m/>
    <m/>
    <m/>
    <m/>
    <m/>
    <m/>
    <m/>
    <m/>
    <m/>
    <s v="Education"/>
    <m/>
    <m/>
    <m/>
    <m/>
    <m/>
    <m/>
    <m/>
    <m/>
    <m/>
    <m/>
    <m/>
    <m/>
    <x v="5"/>
    <m/>
    <s v="user_228eUmsdKIb9OItgmiDq1zD4aPZ1eqiapbaLAGeBf8g"/>
    <s v="Bhairavi Jog"/>
    <m/>
    <m/>
    <s v="July; June"/>
    <s v="Gated Content"/>
    <m/>
    <m/>
    <s v="Downloaded the guide: Designing employee healthcare plan"/>
    <m/>
    <m/>
    <m/>
    <s v="2021-11-08 17:17:44.170000+00:00"/>
    <s v="2022-07-10 06:53:20.079000+00:00"/>
    <s v="GPA"/>
  </r>
  <r>
    <s v="Abhiroop Ganguly"/>
    <n v="4000000"/>
    <s v="INR"/>
    <n v="0"/>
    <d v="2022-01-07T00:00:00"/>
    <s v="Sales"/>
    <s v="stat_kcR4fZg7TU7jjk1jAVua3qGLRS4J5uFayEjK5j02wtv"/>
    <s v="Unqualified"/>
    <n v="0"/>
    <s v="OpportunityStatusType.Lost"/>
    <m/>
    <m/>
    <s v="fresh GMC"/>
    <s v="lead_XrnHCm6wmDqHBAbuJgxQHjhhPTIwsewpJPjEEvbGSOB"/>
    <s v="Bits pilani (Fresh)"/>
    <s v="Gauri Jori"/>
    <s v="user_t8sUu4byhPnyQ33u64Ecs5WRL98oy2iuu4iTrhCr4vl"/>
    <s v="Nilesh Dhanani"/>
    <s v="2022-01-25 09:23:33.161000+00:00"/>
    <s v="2022-06-03 08:19:10.797000+00:00"/>
    <m/>
    <s v="Hyderabad"/>
    <m/>
    <m/>
    <m/>
    <n v="1500"/>
    <m/>
    <m/>
    <m/>
    <m/>
    <m/>
    <m/>
    <m/>
    <m/>
    <m/>
    <m/>
    <m/>
    <m/>
    <m/>
    <m/>
    <m/>
    <m/>
    <m/>
    <m/>
    <m/>
    <m/>
    <m/>
    <m/>
    <m/>
    <m/>
    <x v="3"/>
    <m/>
    <s v="user_5YHA1ZU4iP896lD1YJehdJcMx7ZEgWCpulT4T2c3pJ3"/>
    <s v="Gauri Jori"/>
    <m/>
    <m/>
    <m/>
    <m/>
    <m/>
    <s v="3 lac"/>
    <s v="Lead Magnet Lead"/>
    <m/>
    <m/>
    <m/>
    <s v="2021-09-14 09:56:28.160000+00:00"/>
    <s v="2022-09-09 10:21:31.673000+00:00"/>
    <m/>
  </r>
  <r>
    <s v="Vrushali Kummar"/>
    <n v="20000000"/>
    <s v="INR"/>
    <n v="0"/>
    <d v="2022-03-07T00:00:00"/>
    <s v="Sales"/>
    <s v="stat_kcR4fZg7TU7jjk1jAVua3qGLRS4J5uFayEjK5j02wtv"/>
    <s v="Unqualified"/>
    <n v="0"/>
    <s v="OpportunityStatusType.Lost"/>
    <m/>
    <m/>
    <s v="GMC(1+3)- remaining 2000 employees"/>
    <s v="lead_42RFWTwfcFgrqEV0wAnGAbSX47wE59wzTSaPjCSEEw6"/>
    <s v="ACB (INDIA)"/>
    <s v="Bhairavi Jog"/>
    <s v="user_t8sUu4byhPnyQ33u64Ecs5WRL98oy2iuu4iTrhCr4vl"/>
    <s v="Nilesh Dhanani"/>
    <s v="2022-05-31 12:15:32.793000+00:00"/>
    <s v="2022-06-03 08:04:13.389000+00:00"/>
    <m/>
    <s v="Gurgaon"/>
    <m/>
    <m/>
    <m/>
    <n v="2300"/>
    <m/>
    <m/>
    <m/>
    <m/>
    <m/>
    <m/>
    <m/>
    <m/>
    <m/>
    <m/>
    <m/>
    <s v="Mining &amp; Metal"/>
    <m/>
    <m/>
    <m/>
    <m/>
    <m/>
    <m/>
    <m/>
    <m/>
    <m/>
    <m/>
    <m/>
    <m/>
    <x v="5"/>
    <m/>
    <s v="user_228eUmsdKIb9OItgmiDq1zD4aPZ1eqiapbaLAGeBf8g"/>
    <s v="Bhairavi Jog"/>
    <m/>
    <m/>
    <s v="June"/>
    <s v="Cold Call"/>
    <m/>
    <m/>
    <s v="TPA + Sameer"/>
    <m/>
    <m/>
    <m/>
    <s v="2021-11-22 09:23:48.647000+00:00"/>
    <s v="2022-09-06 05:07:40.729000+00:00"/>
    <s v="GMC"/>
  </r>
  <r>
    <s v="Vrushali Kummar"/>
    <n v="1000000"/>
    <s v="INR"/>
    <n v="0"/>
    <d v="2022-01-07T00:00:00"/>
    <s v="Sales"/>
    <s v="stat_kcR4fZg7TU7jjk1jAVua3qGLRS4J5uFayEjK5j02wtv"/>
    <s v="Unqualified"/>
    <n v="0"/>
    <s v="OpportunityStatusType.Lost"/>
    <m/>
    <m/>
    <s v="GMC- Renewal  (1+3)- 200 staff"/>
    <s v="lead_maZRIqsAVkob2ku9K6LgEP4jWhM1qclyS5IALPlMDJE"/>
    <s v="advathi central school"/>
    <s v="Bhairavi Jog"/>
    <s v="user_t8sUu4byhPnyQ33u64Ecs5WRL98oy2iuu4iTrhCr4vl"/>
    <s v="Nilesh Dhanani"/>
    <s v="2022-04-25 08:30:56.184000+00:00"/>
    <s v="2022-06-03 08:04:45.790000+00:00"/>
    <m/>
    <s v="Bangalore"/>
    <m/>
    <m/>
    <m/>
    <n v="2000"/>
    <m/>
    <m/>
    <m/>
    <m/>
    <m/>
    <m/>
    <m/>
    <m/>
    <m/>
    <m/>
    <m/>
    <s v="Education"/>
    <m/>
    <m/>
    <m/>
    <m/>
    <m/>
    <m/>
    <m/>
    <m/>
    <m/>
    <m/>
    <m/>
    <m/>
    <x v="5"/>
    <m/>
    <s v="user_228eUmsdKIb9OItgmiDq1zD4aPZ1eqiapbaLAGeBf8g"/>
    <s v="Bhairavi Jog"/>
    <m/>
    <m/>
    <s v="July; June"/>
    <s v="Gated Content"/>
    <m/>
    <m/>
    <s v="Downloaded the guide: Designing employee healthcare plan"/>
    <m/>
    <m/>
    <m/>
    <s v="2021-11-08 17:17:44.170000+00:00"/>
    <s v="2022-07-10 06:53:20.079000+00:00"/>
    <s v="GMC"/>
  </r>
  <r>
    <s v="Vrushali Kummar"/>
    <n v="1800000"/>
    <s v="INR"/>
    <n v="0"/>
    <d v="2022-01-07T00:00:00"/>
    <s v="Sales"/>
    <s v="stat_kcR4fZg7TU7jjk1jAVua3qGLRS4J5uFayEjK5j02wtv"/>
    <s v="Unqualified"/>
    <n v="0"/>
    <s v="OpportunityStatusType.Lost"/>
    <m/>
    <m/>
    <s v="GMC- Renewal- 2000 students"/>
    <s v="lead_maZRIqsAVkob2ku9K6LgEP4jWhM1qclyS5IALPlMDJE"/>
    <s v="advathi central school"/>
    <s v="Bhairavi Jog"/>
    <s v="user_t8sUu4byhPnyQ33u64Ecs5WRL98oy2iuu4iTrhCr4vl"/>
    <s v="Nilesh Dhanani"/>
    <s v="2022-04-25 08:27:10.434000+00:00"/>
    <s v="2022-06-03 08:04:40.985000+00:00"/>
    <m/>
    <s v="Bangalore"/>
    <m/>
    <m/>
    <m/>
    <n v="2000"/>
    <m/>
    <m/>
    <m/>
    <m/>
    <m/>
    <m/>
    <m/>
    <m/>
    <m/>
    <m/>
    <m/>
    <s v="Education"/>
    <m/>
    <m/>
    <m/>
    <m/>
    <m/>
    <m/>
    <m/>
    <m/>
    <m/>
    <m/>
    <m/>
    <m/>
    <x v="5"/>
    <m/>
    <s v="user_228eUmsdKIb9OItgmiDq1zD4aPZ1eqiapbaLAGeBf8g"/>
    <s v="Bhairavi Jog"/>
    <m/>
    <m/>
    <s v="July; June"/>
    <s v="Gated Content"/>
    <m/>
    <m/>
    <s v="Downloaded the guide: Designing employee healthcare plan"/>
    <m/>
    <m/>
    <m/>
    <s v="2021-11-08 17:17:44.170000+00:00"/>
    <s v="2022-07-10 06:53:20.079000+00:00"/>
    <s v="GMC"/>
  </r>
  <r>
    <s v="Mayur Gadiyar"/>
    <n v="1000000"/>
    <s v="INR"/>
    <n v="0"/>
    <d v="2022-01-08T00:00:00"/>
    <s v="Sales"/>
    <s v="stat_kcR4fZg7TU7jjk1jAVua3qGLRS4J5uFayEjK5j02wtv"/>
    <s v="Unqualified"/>
    <n v="0"/>
    <s v="OpportunityStatusType.Lost"/>
    <m/>
    <m/>
    <s v="EAR - Project 2"/>
    <s v="lead_CFJkJd19u6spE0KujHtVPdhKyaQY28QnJILosSkr3d7"/>
    <s v="Llyods Metal"/>
    <s v="Mayur Gadiyar"/>
    <s v="user_bdUPAGjcS7p6513So3N4g3aWNS5HuBuVJi7bvCPAsLt"/>
    <s v="Mayur Gadiyar"/>
    <s v="2022-05-26 11:52:25.183000+00:00"/>
    <s v="2022-06-01 07:37:34.083000+00:00"/>
    <m/>
    <s v="Mumbai"/>
    <m/>
    <m/>
    <m/>
    <n v="246"/>
    <m/>
    <m/>
    <m/>
    <m/>
    <m/>
    <m/>
    <m/>
    <m/>
    <m/>
    <m/>
    <m/>
    <s v="Retail"/>
    <m/>
    <m/>
    <m/>
    <m/>
    <m/>
    <m/>
    <m/>
    <m/>
    <m/>
    <m/>
    <m/>
    <m/>
    <x v="10"/>
    <m/>
    <m/>
    <m/>
    <m/>
    <m/>
    <s v="August"/>
    <s v="Cold Call"/>
    <m/>
    <m/>
    <m/>
    <m/>
    <m/>
    <m/>
    <s v="2022-05-25 16:35:56.893000+00:00"/>
    <s v="2022-09-06 14:28:21.482000+00:00"/>
    <s v="NON EB"/>
  </r>
  <r>
    <s v="Bharti Bankey"/>
    <n v="1000000"/>
    <s v="INR"/>
    <n v="0"/>
    <s v="7/31/22"/>
    <s v="Sales"/>
    <s v="stat_1hn9nRJaLbI53NxPuSQgo90kRpbpKsFlwN4oEGNUTdO"/>
    <s v="Lost"/>
    <n v="0"/>
    <s v="OpportunityStatusType.Lost"/>
    <m/>
    <m/>
    <s v="GMC-fresh"/>
    <s v="lead_T6RsVvuuelMvlWHoQAnYsVHfHAAoiZoU6EtBfflsYOh"/>
    <s v="Oxford International Educational Group (fresh)"/>
    <s v="Bharti Bankey"/>
    <s v="user_aM3WaaSUQQmaNnsm9l2FQRVWUEr8RN2ZdXzsuQUalQ3"/>
    <s v="Bharti Bankey"/>
    <s v="2022-04-20 07:05:58.131000+00:00"/>
    <s v="2022-06-03 07:52:49.670000+00:00"/>
    <m/>
    <s v="Mumbai"/>
    <m/>
    <s v="2022-04-02 06:53:08+00:00"/>
    <m/>
    <n v="120"/>
    <m/>
    <m/>
    <m/>
    <m/>
    <m/>
    <m/>
    <m/>
    <s v="PAID_SOCIAL"/>
    <m/>
    <m/>
    <m/>
    <s v="Education"/>
    <m/>
    <m/>
    <m/>
    <m/>
    <m/>
    <m/>
    <m/>
    <m/>
    <m/>
    <m/>
    <m/>
    <m/>
    <x v="3"/>
    <m/>
    <s v="user_aM3WaaSUQQmaNnsm9l2FQRVWUEr8RN2ZdXzsuQUalQ3"/>
    <s v="Bharti Bankey"/>
    <m/>
    <m/>
    <s v="July"/>
    <s v="Inbound"/>
    <s v="Inbound via website"/>
    <m/>
    <s v="Employee Count 100"/>
    <m/>
    <m/>
    <m/>
    <s v="2022-04-02 06:54:28.497000+00:00"/>
    <s v="2022-08-23 10:52:43.897000+00:00"/>
    <m/>
  </r>
  <r>
    <s v="Abhiroop Ganguly"/>
    <n v="2000000"/>
    <s v="INR"/>
    <n v="0"/>
    <d v="2022-05-07T00:00:00"/>
    <s v="Sales"/>
    <s v="stat_kcR4fZg7TU7jjk1jAVua3qGLRS4J5uFayEjK5j02wtv"/>
    <s v="Unqualified"/>
    <n v="0"/>
    <s v="OpportunityStatusType.Lost"/>
    <s v="cont_Ql9iBdyQF8FzDEF6k1kjcV2ZX9DHHhmfUOEy4cUNzgd"/>
    <s v="Sukvinder Singh"/>
    <s v="fresh GTL"/>
    <s v="lead_uujhaIHZ418974u1aNILsSHayaqJeo9t87LhpqEDfIA"/>
    <s v="InfoCepts"/>
    <s v="Gauri Jori"/>
    <s v="user_U27GK6WjhLhUhi1EDKXV57xMpn8n8DMIOjci1q3UReZ"/>
    <s v="Abhiroop Ganguly"/>
    <s v="2022-02-08 09:13:59.629000+00:00"/>
    <s v="2022-06-01 07:55:16.677000+00:00"/>
    <m/>
    <s v="Nagpur"/>
    <m/>
    <m/>
    <m/>
    <n v="1150"/>
    <m/>
    <m/>
    <m/>
    <m/>
    <m/>
    <m/>
    <m/>
    <s v="PAID_SOCIAL"/>
    <m/>
    <m/>
    <m/>
    <s v="IT Services &amp; IT Consulting"/>
    <m/>
    <m/>
    <m/>
    <m/>
    <m/>
    <m/>
    <m/>
    <m/>
    <m/>
    <m/>
    <m/>
    <m/>
    <x v="9"/>
    <m/>
    <s v="user_5YHA1ZU4iP896lD1YJehdJcMx7ZEgWCpulT4T2c3pJ3"/>
    <s v="Gauri Jori"/>
    <m/>
    <m/>
    <s v="February"/>
    <s v="Cold Call; Gated Content"/>
    <s v="soumen majumdar"/>
    <m/>
    <s v="Ssoumen List"/>
    <m/>
    <m/>
    <m/>
    <s v="2021-10-26 11:53:00.068000+00:00"/>
    <s v="2022-09-01 15:26:12.334000+00:00"/>
    <m/>
  </r>
  <r>
    <s v="Mayur Gadiyar"/>
    <n v="0"/>
    <s v="INR"/>
    <n v="0"/>
    <s v="7/16/22"/>
    <s v="Sales"/>
    <s v="stat_kcR4fZg7TU7jjk1jAVua3qGLRS4J5uFayEjK5j02wtv"/>
    <s v="Unqualified"/>
    <n v="0"/>
    <s v="OpportunityStatusType.Lost"/>
    <m/>
    <m/>
    <m/>
    <s v="lead_ixnuzONEg5Gs5tr0tUxwIIFm6y9swjhtkoMWrsTrf7K"/>
    <s v="Isgec Hitachi Zosen"/>
    <s v="Kaushlya Bhavsar"/>
    <s v="user_bdUPAGjcS7p6513So3N4g3aWNS5HuBuVJi7bvCPAsLt"/>
    <s v="Mayur Gadiyar"/>
    <s v="2022-03-09 12:07:22.451000+00:00"/>
    <s v="2022-05-31 10:30:31.673000+00:00"/>
    <m/>
    <s v="Bharuch"/>
    <m/>
    <s v="2022-03-20 10:55:01+00:00"/>
    <m/>
    <n v="41"/>
    <m/>
    <m/>
    <m/>
    <m/>
    <m/>
    <m/>
    <m/>
    <m/>
    <m/>
    <m/>
    <m/>
    <s v="Manufacturing"/>
    <m/>
    <m/>
    <m/>
    <m/>
    <m/>
    <m/>
    <m/>
    <m/>
    <m/>
    <m/>
    <m/>
    <m/>
    <x v="3"/>
    <m/>
    <s v="user_FkSWcqjfeTqoo0NaiDWgDVeXoui6YtIDYPZVOCd1cwP"/>
    <s v="Kaushlya Bhavsar"/>
    <m/>
    <m/>
    <s v="June"/>
    <s v="Gated Content; Inbound"/>
    <s v="Inbound via website"/>
    <m/>
    <s v="Downloaded the guide: Employee Wellness Handbook"/>
    <m/>
    <m/>
    <m/>
    <s v="2021-12-15 09:54:14.640000+00:00"/>
    <s v="2022-07-13 06:13:05.589000+00:00"/>
    <s v="GPA"/>
  </r>
  <r>
    <s v="Mayur Gadiyar"/>
    <n v="1000000"/>
    <s v="INR"/>
    <n v="0"/>
    <d v="2022-01-08T00:00:00"/>
    <s v="Sales"/>
    <s v="stat_kcR4fZg7TU7jjk1jAVua3qGLRS4J5uFayEjK5j02wtv"/>
    <s v="Unqualified"/>
    <n v="0"/>
    <s v="OpportunityStatusType.Lost"/>
    <s v="cont_JIg2UupYOlsxfyBjJxrTpwrI2bBd1TInzI2sGfqGLUK"/>
    <s v="Hariharan"/>
    <s v="EAR - Project 1"/>
    <s v="lead_CFJkJd19u6spE0KujHtVPdhKyaQY28QnJILosSkr3d7"/>
    <s v="Llyods Metal"/>
    <s v="Mayur Gadiyar"/>
    <s v="user_bdUPAGjcS7p6513So3N4g3aWNS5HuBuVJi7bvCPAsLt"/>
    <s v="Mayur Gadiyar"/>
    <s v="2022-05-26 11:51:49.853000+00:00"/>
    <s v="2022-06-01 07:37:20.842000+00:00"/>
    <m/>
    <s v="Mumbai"/>
    <m/>
    <m/>
    <m/>
    <n v="246"/>
    <m/>
    <m/>
    <m/>
    <m/>
    <m/>
    <m/>
    <m/>
    <m/>
    <m/>
    <m/>
    <m/>
    <s v="Retail"/>
    <m/>
    <m/>
    <m/>
    <m/>
    <m/>
    <m/>
    <m/>
    <m/>
    <m/>
    <m/>
    <m/>
    <m/>
    <x v="10"/>
    <m/>
    <m/>
    <m/>
    <m/>
    <m/>
    <s v="August"/>
    <s v="Cold Call"/>
    <m/>
    <m/>
    <m/>
    <m/>
    <m/>
    <m/>
    <s v="2022-05-25 16:35:56.893000+00:00"/>
    <s v="2022-09-06 14:28:21.482000+00:00"/>
    <s v="NON EB"/>
  </r>
  <r>
    <s v="Bhairavi Jog"/>
    <n v="200000"/>
    <s v="INR"/>
    <n v="0"/>
    <d v="2022-01-07T00:00:00"/>
    <s v="Sales"/>
    <s v="stat_kcR4fZg7TU7jjk1jAVua3qGLRS4J5uFayEjK5j02wtv"/>
    <s v="Unqualified"/>
    <n v="0"/>
    <s v="OpportunityStatusType.Lost"/>
    <m/>
    <m/>
    <s v="Parental"/>
    <s v="lead_c3juvZzHpI17b7mRGJzg6h5urE3tcfRnsf5xohOEdmC"/>
    <s v="Saksoft"/>
    <s v="Bhairavi Jog"/>
    <s v="user_jbppzD9HyqqioXDaUzrIJfkBW97sQdk5kSNPsBKGx0r"/>
    <s v="Pranaav Marathe"/>
    <s v="2022-04-20 11:14:11.452000+00:00"/>
    <s v="2022-05-31 10:38:57.293000+00:00"/>
    <m/>
    <s v="Chennai"/>
    <m/>
    <m/>
    <m/>
    <n v="1000"/>
    <m/>
    <m/>
    <m/>
    <m/>
    <m/>
    <m/>
    <m/>
    <m/>
    <m/>
    <m/>
    <m/>
    <s v="IT Services &amp; IT Consulting"/>
    <m/>
    <m/>
    <m/>
    <m/>
    <m/>
    <m/>
    <m/>
    <m/>
    <m/>
    <m/>
    <m/>
    <m/>
    <x v="8"/>
    <m/>
    <s v="user_Jujy0sFufO9J3qwY7aNpCCnF6nFZMrfvciNEydEzhaI"/>
    <s v="Shreya Solanki"/>
    <m/>
    <m/>
    <s v="January; July; May"/>
    <s v="Cold Call"/>
    <m/>
    <m/>
    <m/>
    <m/>
    <m/>
    <m/>
    <s v="2022-01-31 05:10:28.325000+00:00"/>
    <s v="2022-10-20 11:35:53.973000+00:00"/>
    <m/>
  </r>
  <r>
    <s v="Prasoon Mishra"/>
    <n v="500000"/>
    <s v="INR"/>
    <n v="0"/>
    <s v="7/20/22"/>
    <s v="Sales"/>
    <s v="stat_1hn9nRJaLbI53NxPuSQgo90kRpbpKsFlwN4oEGNUTdO"/>
    <s v="Lost"/>
    <n v="0"/>
    <s v="OpportunityStatusType.Lost"/>
    <s v="cont_XkEQoYgF4PW0rCAyosmOesNhx4tpt80i0tg6hIT5qQc"/>
    <s v="Netra Patkar"/>
    <s v="GPA"/>
    <s v="lead_Z9Kn9ZeIZTznKu7UY0iR5Db076fibEKLT40Dq5AeTAQ"/>
    <s v="Pay1"/>
    <s v="Trupti Suryavanshi"/>
    <s v="user_P3f70h2AcefBkFTBZpvA9LgDbjTmUIXkqdKqHJ5evwA"/>
    <s v="Manojkumar Tinna"/>
    <s v="2022-05-04 11:07:19.180000+00:00"/>
    <s v="2022-05-31 01:50:20.927000+00:00"/>
    <m/>
    <s v="Mumbai"/>
    <m/>
    <m/>
    <m/>
    <n v="185"/>
    <m/>
    <m/>
    <m/>
    <m/>
    <m/>
    <m/>
    <m/>
    <m/>
    <m/>
    <m/>
    <m/>
    <s v="Retail"/>
    <m/>
    <m/>
    <m/>
    <m/>
    <m/>
    <m/>
    <m/>
    <m/>
    <m/>
    <m/>
    <m/>
    <m/>
    <x v="22"/>
    <m/>
    <s v="user_L8E6IFhq6UCzKLHa45LUUTZCznDuyDwFrGaEp9DXiUM"/>
    <s v="Trupti Suryavanshi"/>
    <s v="Dr. Anil More"/>
    <m/>
    <s v="May"/>
    <s v="Cold Call"/>
    <s v="Lusha"/>
    <m/>
    <s v="Glengarry"/>
    <m/>
    <m/>
    <m/>
    <s v="2021-12-09 09:17:42.820000+00:00"/>
    <s v="2022-10-10 02:50:50.833000+00:00"/>
    <m/>
  </r>
  <r>
    <s v="Manish Balpande"/>
    <n v="1500000"/>
    <s v="INR"/>
    <n v="0"/>
    <d v="2022-06-07T00:00:00"/>
    <s v="Sales"/>
    <s v="stat_kcR4fZg7TU7jjk1jAVua3qGLRS4J5uFayEjK5j02wtv"/>
    <s v="Unqualified"/>
    <n v="0"/>
    <s v="OpportunityStatusType.Lost"/>
    <s v="cont_0hBqnMswItuRvMtXSJfN7JdvxzZOFh9DqUFsmtRR00Q"/>
    <s v="Rajiv Agrawal"/>
    <m/>
    <s v="lead_QYJyMqAJs2wKuGfwBVaAIibF8GyeWklzEs662L65Yrx"/>
    <s v="My Car Pune Pvt Ltd"/>
    <s v="Sarvesh Pawar"/>
    <s v="user_8jx3L2CDfrbzNnwYUv6Plfha6VxaSGsqcbTXR3sIBZi"/>
    <s v="Manish Balpande"/>
    <s v="2022-04-25 07:44:15.489000+00:00"/>
    <s v="2022-05-30 05:29:58.587000+00:00"/>
    <m/>
    <s v="Pune"/>
    <m/>
    <m/>
    <m/>
    <n v="1000"/>
    <m/>
    <m/>
    <s v="Facebook"/>
    <m/>
    <m/>
    <m/>
    <m/>
    <s v="PAID_SOCIAL"/>
    <m/>
    <m/>
    <m/>
    <s v="Automotive"/>
    <m/>
    <m/>
    <m/>
    <m/>
    <m/>
    <m/>
    <m/>
    <m/>
    <m/>
    <m/>
    <m/>
    <m/>
    <x v="9"/>
    <m/>
    <s v="user_A8KOTZADnUtEQOLt4nSLAmteNStuGh80js75RYjrXVt"/>
    <s v="Sarvesh Pawar"/>
    <m/>
    <m/>
    <s v="May"/>
    <s v="Gated Content"/>
    <m/>
    <m/>
    <s v="Employee Engagement Handbook"/>
    <m/>
    <m/>
    <m/>
    <s v="2021-08-18 08:30:43.668000+00:00"/>
    <s v="2022-07-10 07:11:25.429000+00:00"/>
    <s v="GMC"/>
  </r>
  <r>
    <s v="Sonal Paithankar"/>
    <n v="5000000"/>
    <s v="INR"/>
    <n v="0"/>
    <d v="2022-01-09T00:00:00"/>
    <s v="Sales"/>
    <s v="stat_kcR4fZg7TU7jjk1jAVua3qGLRS4J5uFayEjK5j02wtv"/>
    <s v="Unqualified"/>
    <n v="0"/>
    <s v="OpportunityStatusType.Lost"/>
    <m/>
    <m/>
    <s v="Parental Policy"/>
    <s v="lead_mk7lHjQbXCyJl63zqnXly1LfjM67E3wRAOS44yPN9CD"/>
    <s v="Datamatics"/>
    <s v="Aditya Binani"/>
    <s v="user_P3f70h2AcefBkFTBZpvA9LgDbjTmUIXkqdKqHJ5evwA"/>
    <s v="Manojkumar Tinna"/>
    <s v="2022-01-21 12:09:08.450000+00:00"/>
    <s v="2022-05-31 01:19:07.315000+00:00"/>
    <m/>
    <s v="Mumbai"/>
    <m/>
    <m/>
    <m/>
    <n v="8500"/>
    <m/>
    <m/>
    <s v="Facebook"/>
    <m/>
    <m/>
    <m/>
    <m/>
    <s v="PAID_SOCIAL"/>
    <m/>
    <m/>
    <m/>
    <s v="IT Services &amp; IT Consulting; Outsourcing and Offshoring Consulting"/>
    <m/>
    <m/>
    <m/>
    <m/>
    <m/>
    <m/>
    <m/>
    <m/>
    <m/>
    <m/>
    <m/>
    <m/>
    <x v="13"/>
    <m/>
    <s v="user_g5Yw4Z4XnIbmcGhJO80vdtFdd5ElcDlgYO3q8l82ODn"/>
    <s v="Aditya Binani"/>
    <m/>
    <m/>
    <s v="March"/>
    <s v="Cold Call"/>
    <s v="Bhushan referral"/>
    <m/>
    <s v="Employee Engagement Handbook"/>
    <m/>
    <m/>
    <m/>
    <s v="2021-08-05 07:12:36.264000+00:00"/>
    <s v="2022-09-21 04:07:24.829000+00:00"/>
    <m/>
  </r>
  <r>
    <s v="Vikas Gupta"/>
    <n v="100000"/>
    <s v="INR"/>
    <n v="0"/>
    <s v="8/15/22"/>
    <s v="Sales"/>
    <s v="stat_kcR4fZg7TU7jjk1jAVua3qGLRS4J5uFayEjK5j02wtv"/>
    <s v="Unqualified"/>
    <n v="0"/>
    <s v="OpportunityStatusType.Lost"/>
    <s v="cont_YtmkCpNnvhPmWj5LBkLKyISsugx1lafqQz7knJz4nJf"/>
    <s v="Mahesh Chorge"/>
    <s v="The agent is involved for the last 8 years. The client won't change the same."/>
    <s v="lead_lLrZCokMdldSJA6jHTVKClhav8PlQztub8Hhmom3jiS"/>
    <s v="Axis My India"/>
    <s v="Trupti Suryavanshi"/>
    <s v="user_lccnw70UrYzjPcbxrA5N9qp8LF1vx6aP08yPEdeU06P"/>
    <s v="Vikas Gupta"/>
    <s v="2021-12-31 10:23:44.260000+00:00"/>
    <s v="2022-05-29 11:40:05.436000+00:00"/>
    <m/>
    <s v="Mumbai"/>
    <m/>
    <m/>
    <m/>
    <n v="500"/>
    <m/>
    <m/>
    <m/>
    <m/>
    <m/>
    <m/>
    <m/>
    <m/>
    <m/>
    <m/>
    <m/>
    <s v="Digital Marketing &amp; Advertising; Others"/>
    <m/>
    <m/>
    <m/>
    <m/>
    <m/>
    <m/>
    <m/>
    <m/>
    <m/>
    <m/>
    <m/>
    <m/>
    <x v="5"/>
    <m/>
    <s v="user_L8E6IFhq6UCzKLHa45LUUTZCznDuyDwFrGaEp9DXiUM"/>
    <s v="Trupti Suryavanshi"/>
    <m/>
    <m/>
    <s v="August"/>
    <s v="Cold Call"/>
    <s v="Naukri.com"/>
    <m/>
    <m/>
    <m/>
    <m/>
    <m/>
    <s v="2021-10-26 11:53:41.264000+00:00"/>
    <s v="2022-10-10 02:53:02.547000+00:00"/>
    <s v="GPA"/>
  </r>
  <r>
    <s v="Vikas Gupta"/>
    <n v="2000000"/>
    <s v="INR"/>
    <n v="0"/>
    <s v="8/15/22"/>
    <s v="Sales"/>
    <s v="stat_kcR4fZg7TU7jjk1jAVua3qGLRS4J5uFayEjK5j02wtv"/>
    <s v="Unqualified"/>
    <n v="0"/>
    <s v="OpportunityStatusType.Lost"/>
    <s v="cont_YtmkCpNnvhPmWj5LBkLKyISsugx1lafqQz7knJz4nJf"/>
    <s v="Mahesh Chorge"/>
    <s v="The agent is involved for the last 8 years. The client won't change the same."/>
    <s v="lead_lLrZCokMdldSJA6jHTVKClhav8PlQztub8Hhmom3jiS"/>
    <s v="Axis My India"/>
    <s v="Trupti Suryavanshi"/>
    <s v="user_lccnw70UrYzjPcbxrA5N9qp8LF1vx6aP08yPEdeU06P"/>
    <s v="Vikas Gupta"/>
    <s v="2021-12-29 11:09:03.008000+00:00"/>
    <s v="2022-05-29 11:34:19.460000+00:00"/>
    <m/>
    <s v="Mumbai"/>
    <m/>
    <m/>
    <m/>
    <n v="500"/>
    <m/>
    <m/>
    <m/>
    <m/>
    <m/>
    <m/>
    <m/>
    <m/>
    <m/>
    <m/>
    <m/>
    <s v="Digital Marketing &amp; Advertising; Others"/>
    <m/>
    <m/>
    <m/>
    <m/>
    <m/>
    <m/>
    <m/>
    <m/>
    <m/>
    <m/>
    <m/>
    <m/>
    <x v="5"/>
    <m/>
    <s v="user_L8E6IFhq6UCzKLHa45LUUTZCznDuyDwFrGaEp9DXiUM"/>
    <s v="Trupti Suryavanshi"/>
    <m/>
    <m/>
    <s v="August"/>
    <s v="Cold Call"/>
    <s v="Naukri.com"/>
    <m/>
    <m/>
    <m/>
    <m/>
    <m/>
    <s v="2021-10-26 11:53:41.264000+00:00"/>
    <s v="2022-10-10 02:53:02.547000+00:00"/>
    <s v="GMC"/>
  </r>
  <r>
    <s v="Sameer Iftekhari"/>
    <n v="600000"/>
    <s v="INR"/>
    <n v="0"/>
    <s v="8/31/22"/>
    <s v="Sales"/>
    <s v="stat_1hn9nRJaLbI53NxPuSQgo90kRpbpKsFlwN4oEGNUTdO"/>
    <s v="Lost"/>
    <n v="0"/>
    <s v="OpportunityStatusType.Lost"/>
    <m/>
    <m/>
    <s v="fresh policy, ref from MIT"/>
    <s v="lead_mQvpVpr6xBCyL7wJy07T9lD9M8WSumJVHhlRv2pZuik"/>
    <s v="Naandi Foundation"/>
    <s v="Prajakta Sahastrabudhe"/>
    <s v="user_sREdxbAJihL2Zbgic7tyQ6Rc4Mny7HnD1RNGhA9DDYh"/>
    <s v="Prajakta Sahastrabudhe"/>
    <s v="2022-02-21 10:17:01.760000+00:00"/>
    <s v="2022-05-27 14:11:27.377000+00:00"/>
    <m/>
    <s v="Hyderabad"/>
    <m/>
    <m/>
    <m/>
    <n v="703"/>
    <m/>
    <m/>
    <m/>
    <m/>
    <m/>
    <m/>
    <m/>
    <m/>
    <m/>
    <m/>
    <m/>
    <s v="Others"/>
    <m/>
    <m/>
    <m/>
    <m/>
    <m/>
    <m/>
    <m/>
    <m/>
    <m/>
    <m/>
    <m/>
    <m/>
    <x v="9"/>
    <m/>
    <s v="user_IpBH4s1Av5OVFfQQ3nW0qPDDjwLT9uRfx1sVhml8UQA"/>
    <s v="Namrata Aurora"/>
    <s v="Anjali Nishu"/>
    <m/>
    <s v="August"/>
    <s v="Cold Call"/>
    <m/>
    <m/>
    <m/>
    <m/>
    <m/>
    <m/>
    <s v="2022-02-21 10:00:20.394000+00:00"/>
    <s v="2022-10-13 07:41:49.715000+00:00"/>
    <m/>
  </r>
  <r>
    <s v="Omkar Ghate"/>
    <n v="20000"/>
    <s v="INR"/>
    <n v="0"/>
    <s v="7/31/22"/>
    <s v="Sales"/>
    <s v="stat_kcR4fZg7TU7jjk1jAVua3qGLRS4J5uFayEjK5j02wtv"/>
    <s v="Unqualified"/>
    <n v="0"/>
    <s v="OpportunityStatusType.Lost"/>
    <s v="cont_96wgusFrek7HCYiJbI4pkz2nM4JpeCVgoWnL8Xs8VP6"/>
    <s v="Sakshi Malhotra"/>
    <s v="GPA"/>
    <s v="lead_JQydGNJZz2PRqiVFqhj3wOiyaQzEIyfEbx62GVHfJbM"/>
    <s v="Masai School"/>
    <s v="Aishwarya Nyayadhish"/>
    <s v="user_9SBRjyF0n4iWuhUdqRyQkFhl2J4uyNKhFWvvJEvunX8"/>
    <s v="Omkar Ghate"/>
    <s v="2022-05-13 09:15:46.067000+00:00"/>
    <s v="2022-05-27 10:52:18.513000+00:00"/>
    <m/>
    <s v="Bangalore"/>
    <m/>
    <m/>
    <m/>
    <n v="160"/>
    <m/>
    <m/>
    <m/>
    <m/>
    <m/>
    <m/>
    <m/>
    <m/>
    <m/>
    <m/>
    <m/>
    <s v="Education"/>
    <m/>
    <m/>
    <m/>
    <m/>
    <m/>
    <m/>
    <m/>
    <m/>
    <m/>
    <m/>
    <m/>
    <m/>
    <x v="3"/>
    <m/>
    <s v="user_6hRQhcoLhZEDUBYaw3vS7rv6T5582sGfXq4jNRqTfUU"/>
    <s v="Aishwarya Nyayadhish"/>
    <m/>
    <m/>
    <m/>
    <s v="Gated Content"/>
    <m/>
    <m/>
    <s v="Employee Engagement Handbook"/>
    <m/>
    <m/>
    <m/>
    <s v="2022-05-11 13:11:05.248000+00:00"/>
    <s v="2022-09-09 12:00:36.786000+00:00"/>
    <m/>
  </r>
  <r>
    <s v="Satyam Tiwari"/>
    <n v="300000"/>
    <s v="INR"/>
    <n v="0"/>
    <s v="7/15/22"/>
    <s v="Sales"/>
    <s v="stat_kcR4fZg7TU7jjk1jAVua3qGLRS4J5uFayEjK5j02wtv"/>
    <s v="Unqualified"/>
    <n v="0"/>
    <s v="OpportunityStatusType.Lost"/>
    <s v="cont_fQcJ0hrGx36o1ZobKx5P5QeXTuiHNnImJoODnaKJ9Li"/>
    <s v="Supratim Ghosh"/>
    <m/>
    <s v="lead_icuMWkhTZFcOxeCQ2Dqrt3zNRcHTNoXOEJI5CJVe4fd"/>
    <s v="TCM Logistics LLC (Fresh)"/>
    <s v="Prateek Wadhwa"/>
    <s v="user_2YgShwgjLNI4FjAqgE9PtKsdIaGh919JGcFG919fe5B"/>
    <s v="Satyam Tiwari"/>
    <s v="2022-05-02 10:47:00.153000+00:00"/>
    <s v="2022-05-26 12:54:43.623000+00:00"/>
    <m/>
    <s v="Mumbai"/>
    <m/>
    <m/>
    <m/>
    <m/>
    <m/>
    <m/>
    <m/>
    <m/>
    <m/>
    <m/>
    <m/>
    <m/>
    <m/>
    <m/>
    <m/>
    <s v="Transportation &amp; Logistics"/>
    <m/>
    <m/>
    <m/>
    <m/>
    <m/>
    <m/>
    <m/>
    <m/>
    <m/>
    <m/>
    <m/>
    <m/>
    <x v="3"/>
    <m/>
    <s v="user_FdWFezbLzkYQcGsBUsjZO25nr2poK2nRbqV47Rs5Kfm"/>
    <s v="Prateek Wadhwa"/>
    <m/>
    <m/>
    <s v="June"/>
    <s v="Gated Content"/>
    <m/>
    <m/>
    <s v="Employee Engagement Handbook"/>
    <m/>
    <m/>
    <m/>
    <s v="2022-05-02 07:32:13.991000+00:00"/>
    <s v="2022-08-27 08:08:16.923000+00:00"/>
    <s v="GMC"/>
  </r>
  <r>
    <s v="Namrata Aurora"/>
    <n v="5000000"/>
    <s v="INR"/>
    <n v="0"/>
    <d v="2022-01-07T00:00:00"/>
    <s v="Sales"/>
    <s v="stat_kcR4fZg7TU7jjk1jAVua3qGLRS4J5uFayEjK5j02wtv"/>
    <s v="Unqualified"/>
    <n v="0"/>
    <s v="OpportunityStatusType.Lost"/>
    <s v="cont_vtn2qibz3Ux7oduKf2VoKa8QRgusI6GPU1Jsb7DELog"/>
    <s v="Anurag Agarwal"/>
    <s v="1+5 policy thru Aon brokers. 40% co-pay for parents. Policy placed with Iffco Tokio. 1000 members. Renewal in Jul. Have a global mandate. Liked the proposition but being a global mandate, they would have to make this work thru Aon only."/>
    <s v="lead_xCwPWO3SCc1ee4XhcL9XdupBzKqgKMjrubsnKE0J1CO"/>
    <s v="Danone India"/>
    <s v="Nitin Bhavsar"/>
    <s v="user_jbppzD9HyqqioXDaUzrIJfkBW97sQdk5kSNPsBKGx0r"/>
    <s v="Pranaav Marathe"/>
    <s v="2021-11-17 11:58:05.455000+00:00"/>
    <s v="2022-05-26 11:31:51.085000+00:00"/>
    <m/>
    <s v="Mumbai"/>
    <m/>
    <m/>
    <m/>
    <n v="175"/>
    <m/>
    <m/>
    <m/>
    <m/>
    <m/>
    <m/>
    <m/>
    <m/>
    <m/>
    <m/>
    <m/>
    <s v="Food &amp; Beverages"/>
    <m/>
    <m/>
    <m/>
    <m/>
    <m/>
    <m/>
    <m/>
    <m/>
    <m/>
    <m/>
    <m/>
    <m/>
    <x v="3"/>
    <m/>
    <s v="user_IpBH4s1Av5OVFfQQ3nW0qPDDjwLT9uRfx1sVhml8UQA"/>
    <s v="Namrata Aurora"/>
    <m/>
    <m/>
    <s v="July"/>
    <s v="Cold Call"/>
    <m/>
    <m/>
    <m/>
    <m/>
    <m/>
    <m/>
    <s v="2021-11-17 11:56:18.440000+00:00"/>
    <s v="2022-08-27 07:10:28.995000+00:00"/>
    <m/>
  </r>
  <r>
    <s v="Moziez Chamadia"/>
    <n v="1300000"/>
    <s v="INR"/>
    <n v="0"/>
    <s v="7/15/22"/>
    <s v="Sales"/>
    <s v="stat_kcR4fZg7TU7jjk1jAVua3qGLRS4J5uFayEjK5j02wtv"/>
    <s v="Unqualified"/>
    <n v="0"/>
    <s v="OpportunityStatusType.Lost"/>
    <s v="cont_3DK2AKkJLdvYUdCBgFTKhK6qQRitYGl0f7MtfnaA7ZT"/>
    <s v="Indu Vishwanathan"/>
    <s v="GTL"/>
    <s v="lead_0fPO5mGQjhItfiiEaOjSa0CiTUW4SwqcfF5HjtHC6Dv"/>
    <s v="The Executive Centre"/>
    <s v="Mayur Gadiyar"/>
    <s v="user_IgNfKH7wuLLjHvexoMm2PXWcnF3zYft0ZbMTyfwKRUg"/>
    <s v="Moziez Chamadia"/>
    <s v="2022-05-05 12:24:29.748000+00:00"/>
    <s v="2022-05-26 05:38:42.033000+00:00"/>
    <m/>
    <s v="Delhi"/>
    <m/>
    <m/>
    <m/>
    <n v="530"/>
    <m/>
    <m/>
    <m/>
    <m/>
    <m/>
    <m/>
    <m/>
    <m/>
    <m/>
    <m/>
    <m/>
    <s v="Professional Services"/>
    <m/>
    <m/>
    <m/>
    <m/>
    <m/>
    <m/>
    <m/>
    <m/>
    <m/>
    <m/>
    <m/>
    <m/>
    <x v="3"/>
    <m/>
    <s v="user_cuWn1aL1OYLr4Jn6i7zouGfa4efY8ya7QxeZnqSq8e5"/>
    <s v="Saurabh Yewale"/>
    <m/>
    <m/>
    <s v="July"/>
    <s v="Cold Call"/>
    <m/>
    <s v="Graded 3L to 10L"/>
    <m/>
    <m/>
    <m/>
    <m/>
    <s v="2021-10-26 11:53:41.014000+00:00"/>
    <s v="2022-10-10 10:13:30.796000+00:00"/>
    <s v="GTL"/>
  </r>
  <r>
    <s v="Moziez Chamadia"/>
    <n v="2700000"/>
    <s v="INR"/>
    <n v="0"/>
    <s v="8/31/22"/>
    <s v="Sales"/>
    <s v="stat_kcR4fZg7TU7jjk1jAVua3qGLRS4J5uFayEjK5j02wtv"/>
    <s v="Unqualified"/>
    <n v="0"/>
    <s v="OpportunityStatusType.Lost"/>
    <s v="cont_ClSryq3B8ErxzhGBo7HMrfx94U5zJO9OU8QTDK9ADfk"/>
    <s v="Denish Dodhiyawala"/>
    <s v="GTL for below 4.2 lakhs salaried employees"/>
    <s v="lead_9o5IJ1fJLLmnGCy17llx01ts8ELS2VltaodnJLRlUTk"/>
    <s v="AETHER INDUSTRIES LIMITED"/>
    <s v="Shreenath Bhat"/>
    <s v="user_IgNfKH7wuLLjHvexoMm2PXWcnF3zYft0ZbMTyfwKRUg"/>
    <s v="Moziez Chamadia"/>
    <s v="2022-05-19 11:35:17.771000+00:00"/>
    <s v="2022-05-26 05:38:20.845000+00:00"/>
    <m/>
    <s v="Surat"/>
    <m/>
    <m/>
    <m/>
    <n v="138"/>
    <m/>
    <m/>
    <m/>
    <m/>
    <m/>
    <m/>
    <m/>
    <m/>
    <m/>
    <m/>
    <m/>
    <s v="Manufacturing"/>
    <m/>
    <m/>
    <m/>
    <m/>
    <m/>
    <m/>
    <m/>
    <m/>
    <m/>
    <m/>
    <m/>
    <m/>
    <x v="13"/>
    <m/>
    <s v="user_vMd4rmcrSbjykdyL2J7rrYn84SWdcNc5FKligrmItPw"/>
    <s v="Shreenath Bhat"/>
    <m/>
    <m/>
    <s v="July"/>
    <s v="Cold Call"/>
    <m/>
    <m/>
    <m/>
    <m/>
    <m/>
    <m/>
    <s v="2022-04-25 19:08:47.730000+00:00"/>
    <s v="2022-09-08 07:51:59.567000+00:00"/>
    <s v="GTL"/>
  </r>
  <r>
    <s v="Moziez Chamadia"/>
    <n v="200000"/>
    <s v="INR"/>
    <n v="0"/>
    <s v="7/15/22"/>
    <s v="Sales"/>
    <s v="stat_kcR4fZg7TU7jjk1jAVua3qGLRS4J5uFayEjK5j02wtv"/>
    <s v="Unqualified"/>
    <n v="0"/>
    <s v="OpportunityStatusType.Lost"/>
    <s v="cont_3DK2AKkJLdvYUdCBgFTKhK6qQRitYGl0f7MtfnaA7ZT"/>
    <s v="Indu Vishwanathan"/>
    <s v="GPA"/>
    <s v="lead_0fPO5mGQjhItfiiEaOjSa0CiTUW4SwqcfF5HjtHC6Dv"/>
    <s v="The Executive Centre"/>
    <s v="Mayur Gadiyar"/>
    <s v="user_IgNfKH7wuLLjHvexoMm2PXWcnF3zYft0ZbMTyfwKRUg"/>
    <s v="Moziez Chamadia"/>
    <s v="2022-05-05 12:25:01.245000+00:00"/>
    <s v="2022-05-26 05:38:51.209000+00:00"/>
    <m/>
    <s v="Delhi"/>
    <m/>
    <m/>
    <m/>
    <n v="530"/>
    <m/>
    <m/>
    <m/>
    <m/>
    <m/>
    <m/>
    <m/>
    <m/>
    <m/>
    <m/>
    <m/>
    <s v="Professional Services"/>
    <m/>
    <m/>
    <m/>
    <m/>
    <m/>
    <m/>
    <m/>
    <m/>
    <m/>
    <m/>
    <m/>
    <m/>
    <x v="3"/>
    <m/>
    <s v="user_cuWn1aL1OYLr4Jn6i7zouGfa4efY8ya7QxeZnqSq8e5"/>
    <s v="Saurabh Yewale"/>
    <m/>
    <m/>
    <s v="July"/>
    <s v="Cold Call"/>
    <m/>
    <s v="Graded 3L to 10L"/>
    <m/>
    <m/>
    <m/>
    <m/>
    <s v="2021-10-26 11:53:41.014000+00:00"/>
    <s v="2022-10-10 10:13:30.796000+00:00"/>
    <s v="GPA"/>
  </r>
  <r>
    <s v="Moziez Chamadia"/>
    <n v="750000"/>
    <s v="INR"/>
    <n v="0"/>
    <d v="2022-01-07T00:00:00"/>
    <s v="Sales"/>
    <s v="stat_kcR4fZg7TU7jjk1jAVua3qGLRS4J5uFayEjK5j02wtv"/>
    <s v="Unqualified"/>
    <n v="0"/>
    <s v="OpportunityStatusType.Lost"/>
    <s v="cont_yAGyICYeWhyCF71KC5iW8dJ5Q922pjhxYg9YxQdUGya"/>
    <s v="Mangesh Vengsarkar"/>
    <s v="D&amp;O"/>
    <s v="lead_EPFFVjukJBsrd7tP1QytKXjCIrBXN9dN5Exr9CFXhqe"/>
    <s v="C2L BIZ SOLUTIONS PVT LTD"/>
    <s v="Mayur Gadiyar"/>
    <s v="user_IgNfKH7wuLLjHvexoMm2PXWcnF3zYft0ZbMTyfwKRUg"/>
    <s v="Moziez Chamadia"/>
    <s v="2022-05-24 11:56:24.779000+00:00"/>
    <s v="2022-05-26 05:35:04.138000+00:00"/>
    <m/>
    <s v="Mumbai"/>
    <m/>
    <m/>
    <m/>
    <n v="271"/>
    <m/>
    <m/>
    <m/>
    <m/>
    <m/>
    <m/>
    <m/>
    <m/>
    <m/>
    <m/>
    <m/>
    <s v="IT Services &amp; IT Consulting"/>
    <m/>
    <m/>
    <m/>
    <m/>
    <m/>
    <m/>
    <m/>
    <m/>
    <m/>
    <m/>
    <m/>
    <m/>
    <x v="5"/>
    <m/>
    <s v="user_bdUPAGjcS7p6513So3N4g3aWNS5HuBuVJi7bvCPAsLt"/>
    <s v="Mayur Gadiyar"/>
    <m/>
    <m/>
    <s v="June"/>
    <s v="Cold Call"/>
    <s v="Lusha"/>
    <m/>
    <s v="Mayur Leads"/>
    <m/>
    <m/>
    <m/>
    <s v="2022-03-04 07:24:58.526000+00:00"/>
    <s v="2022-09-28 06:43:23.697000+00:00"/>
    <s v="NON EB"/>
  </r>
  <r>
    <s v="Moziez Chamadia"/>
    <n v="2000000"/>
    <s v="INR"/>
    <n v="0"/>
    <s v="7/31/22"/>
    <s v="Sales"/>
    <s v="stat_kcR4fZg7TU7jjk1jAVua3qGLRS4J5uFayEjK5j02wtv"/>
    <s v="Unqualified"/>
    <n v="0"/>
    <s v="OpportunityStatusType.Lost"/>
    <s v="cont_ClSryq3B8ErxzhGBo7HMrfx94U5zJO9OU8QTDK9ADfk"/>
    <s v="Denish Dodhiyawala"/>
    <s v="GMC - 600 lives, 160 employees"/>
    <s v="lead_9o5IJ1fJLLmnGCy17llx01ts8ELS2VltaodnJLRlUTk"/>
    <s v="AETHER INDUSTRIES LIMITED"/>
    <s v="Shreenath Bhat"/>
    <s v="user_IgNfKH7wuLLjHvexoMm2PXWcnF3zYft0ZbMTyfwKRUg"/>
    <s v="Moziez Chamadia"/>
    <s v="2022-05-17 09:43:37.316000+00:00"/>
    <s v="2022-05-26 05:06:38.624000+00:00"/>
    <m/>
    <s v="Surat"/>
    <m/>
    <m/>
    <m/>
    <n v="138"/>
    <m/>
    <m/>
    <m/>
    <m/>
    <m/>
    <m/>
    <m/>
    <m/>
    <m/>
    <m/>
    <m/>
    <s v="Manufacturing"/>
    <m/>
    <m/>
    <m/>
    <m/>
    <m/>
    <m/>
    <m/>
    <m/>
    <m/>
    <m/>
    <m/>
    <m/>
    <x v="13"/>
    <m/>
    <s v="user_vMd4rmcrSbjykdyL2J7rrYn84SWdcNc5FKligrmItPw"/>
    <s v="Shreenath Bhat"/>
    <m/>
    <m/>
    <s v="July"/>
    <s v="Cold Call"/>
    <m/>
    <m/>
    <m/>
    <m/>
    <m/>
    <m/>
    <s v="2022-04-25 19:08:47.730000+00:00"/>
    <s v="2022-09-08 07:51:59.567000+00:00"/>
    <s v="GMC"/>
  </r>
  <r>
    <s v="Moziez Chamadia"/>
    <n v="350000"/>
    <s v="INR"/>
    <n v="0"/>
    <d v="2022-01-07T00:00:00"/>
    <s v="Sales"/>
    <s v="stat_kcR4fZg7TU7jjk1jAVua3qGLRS4J5uFayEjK5j02wtv"/>
    <s v="Unqualified"/>
    <n v="0"/>
    <s v="OpportunityStatusType.Lost"/>
    <s v="cont_yAGyICYeWhyCF71KC5iW8dJ5Q922pjhxYg9YxQdUGya"/>
    <s v="Mangesh Vengsarkar"/>
    <s v="PI"/>
    <s v="lead_EPFFVjukJBsrd7tP1QytKXjCIrBXN9dN5Exr9CFXhqe"/>
    <s v="C2L BIZ SOLUTIONS PVT LTD"/>
    <s v="Mayur Gadiyar"/>
    <s v="user_IgNfKH7wuLLjHvexoMm2PXWcnF3zYft0ZbMTyfwKRUg"/>
    <s v="Moziez Chamadia"/>
    <s v="2022-05-24 11:55:28.521000+00:00"/>
    <s v="2022-05-26 05:34:54.294000+00:00"/>
    <m/>
    <s v="Mumbai"/>
    <m/>
    <m/>
    <m/>
    <n v="271"/>
    <m/>
    <m/>
    <m/>
    <m/>
    <m/>
    <m/>
    <m/>
    <m/>
    <m/>
    <m/>
    <m/>
    <s v="IT Services &amp; IT Consulting"/>
    <m/>
    <m/>
    <m/>
    <m/>
    <m/>
    <m/>
    <m/>
    <m/>
    <m/>
    <m/>
    <m/>
    <m/>
    <x v="5"/>
    <m/>
    <s v="user_bdUPAGjcS7p6513So3N4g3aWNS5HuBuVJi7bvCPAsLt"/>
    <s v="Mayur Gadiyar"/>
    <m/>
    <m/>
    <s v="June"/>
    <s v="Cold Call"/>
    <s v="Lusha"/>
    <m/>
    <s v="Mayur Leads"/>
    <m/>
    <m/>
    <m/>
    <s v="2022-03-04 07:24:58.526000+00:00"/>
    <s v="2022-09-28 06:43:23.697000+00:00"/>
    <s v="NON EB"/>
  </r>
  <r>
    <s v="Prajakta Sahastrabudhe"/>
    <n v="30000000"/>
    <s v="INR"/>
    <n v="0"/>
    <d v="2022-03-07T00:00:00"/>
    <s v="Sales"/>
    <s v="stat_1hn9nRJaLbI53NxPuSQgo90kRpbpKsFlwN4oEGNUTdO"/>
    <s v="Lost"/>
    <n v="0"/>
    <s v="OpportunityStatusType.Lost"/>
    <m/>
    <m/>
    <m/>
    <s v="lead_sr0n2dHn6PmQO0bGBeoBKcgqiDcg1cGk5YIysJH9Exf"/>
    <s v="T-systems"/>
    <s v="Prajakta Sahastrabudhe"/>
    <s v="user_sREdxbAJihL2Zbgic7tyQ6Rc4Mny7HnD1RNGhA9DDYh"/>
    <s v="Prajakta Sahastrabudhe"/>
    <s v="2022-04-18 06:21:16.647000+00:00"/>
    <s v="2022-05-25 07:11:15.530000+00:00"/>
    <m/>
    <s v="Pune"/>
    <m/>
    <s v="2020-08-20 09:04:45+00:00"/>
    <m/>
    <n v="2000"/>
    <m/>
    <m/>
    <m/>
    <m/>
    <m/>
    <m/>
    <m/>
    <m/>
    <m/>
    <m/>
    <m/>
    <s v="IT Services &amp; IT Consulting"/>
    <m/>
    <m/>
    <m/>
    <m/>
    <m/>
    <m/>
    <m/>
    <m/>
    <m/>
    <m/>
    <m/>
    <m/>
    <x v="42"/>
    <m/>
    <s v="user_sREdxbAJihL2Zbgic7tyQ6Rc4Mny7HnD1RNGhA9DDYh"/>
    <s v="Prajakta Sahastrabudhe"/>
    <m/>
    <m/>
    <s v="July"/>
    <s v="Cold Call"/>
    <s v="Lusha"/>
    <m/>
    <m/>
    <m/>
    <m/>
    <m/>
    <s v="2020-12-06 09:46:46.727000+00:00"/>
    <s v="2022-10-20 10:17:39.596000+00:00"/>
    <m/>
  </r>
  <r>
    <s v="siddharth tongay"/>
    <n v="1650000"/>
    <s v="INR"/>
    <n v="0"/>
    <d v="2022-01-07T00:00:00"/>
    <s v="Sales"/>
    <s v="stat_kcR4fZg7TU7jjk1jAVua3qGLRS4J5uFayEjK5j02wtv"/>
    <s v="Unqualified"/>
    <n v="0"/>
    <s v="OpportunityStatusType.Lost"/>
    <m/>
    <m/>
    <s v="Does not seem keen on actively underatnsding loop benefits rushed through the call and disconnected"/>
    <s v="lead_ScBmKN16fdYlJT2awgJRvrINzKh88ddYtqnQbuVUqap"/>
    <s v="Hector Beverages"/>
    <s v="Namrata Aurora"/>
    <s v="user_hNAUXSINlo7GUxmDXzerfGAZIUUHKfva47TB2ckZABz"/>
    <s v="siddharth tongay"/>
    <s v="2022-05-17 13:04:12.076000+00:00"/>
    <s v="2022-05-25 04:41:15.982000+00:00"/>
    <m/>
    <s v="Bangalore"/>
    <m/>
    <m/>
    <m/>
    <n v="650"/>
    <m/>
    <m/>
    <m/>
    <m/>
    <m/>
    <m/>
    <m/>
    <m/>
    <m/>
    <m/>
    <m/>
    <s v="Food &amp; Beverages"/>
    <m/>
    <m/>
    <m/>
    <m/>
    <m/>
    <m/>
    <m/>
    <m/>
    <m/>
    <m/>
    <m/>
    <m/>
    <x v="4"/>
    <m/>
    <s v="user_IpBH4s1Av5OVFfQQ3nW0qPDDjwLT9uRfx1sVhml8UQA"/>
    <s v="Namrata Aurora"/>
    <m/>
    <m/>
    <s v="August; September"/>
    <s v="Gated Content"/>
    <s v="Naukri.com"/>
    <m/>
    <s v="Employee Engagement Handbook"/>
    <m/>
    <m/>
    <m/>
    <s v="2022-04-03 18:11:10.818000+00:00"/>
    <s v="2022-10-10 02:49:32.263000+00:00"/>
    <s v="GMC"/>
  </r>
  <r>
    <s v="siddharth tongay"/>
    <n v="165000"/>
    <s v="INR"/>
    <n v="0"/>
    <d v="2022-01-08T00:00:00"/>
    <s v="Sales"/>
    <s v="stat_kcR4fZg7TU7jjk1jAVua3qGLRS4J5uFayEjK5j02wtv"/>
    <s v="Unqualified"/>
    <n v="0"/>
    <s v="OpportunityStatusType.Lost"/>
    <m/>
    <m/>
    <s v="Demo Taken by Tongay"/>
    <s v="lead_ScBmKN16fdYlJT2awgJRvrINzKh88ddYtqnQbuVUqap"/>
    <s v="Hector Beverages"/>
    <s v="Namrata Aurora"/>
    <s v="user_hNAUXSINlo7GUxmDXzerfGAZIUUHKfva47TB2ckZABz"/>
    <s v="siddharth tongay"/>
    <s v="2022-05-17 13:04:46.181000+00:00"/>
    <s v="2022-05-25 04:41:26.946000+00:00"/>
    <m/>
    <s v="Bangalore"/>
    <m/>
    <m/>
    <m/>
    <n v="650"/>
    <m/>
    <m/>
    <m/>
    <m/>
    <m/>
    <m/>
    <m/>
    <m/>
    <m/>
    <m/>
    <m/>
    <s v="Food &amp; Beverages"/>
    <m/>
    <m/>
    <m/>
    <m/>
    <m/>
    <m/>
    <m/>
    <m/>
    <m/>
    <m/>
    <m/>
    <m/>
    <x v="4"/>
    <m/>
    <s v="user_IpBH4s1Av5OVFfQQ3nW0qPDDjwLT9uRfx1sVhml8UQA"/>
    <s v="Namrata Aurora"/>
    <m/>
    <m/>
    <s v="August; September"/>
    <s v="Gated Content"/>
    <s v="Naukri.com"/>
    <m/>
    <s v="Employee Engagement Handbook"/>
    <m/>
    <m/>
    <m/>
    <s v="2022-04-03 18:11:10.818000+00:00"/>
    <s v="2022-10-10 02:49:32.263000+00:00"/>
    <s v="GPA"/>
  </r>
  <r>
    <s v="Vikas Gupta"/>
    <n v="1000000"/>
    <s v="INR"/>
    <n v="0"/>
    <d v="2022-01-07T00:00:00"/>
    <s v="Sales"/>
    <s v="stat_kcR4fZg7TU7jjk1jAVua3qGLRS4J5uFayEjK5j02wtv"/>
    <s v="Unqualified"/>
    <n v="0"/>
    <s v="OpportunityStatusType.Lost"/>
    <s v="cont_cbdUofA3Gw7KnUzaWan14Jdkj4vukQPM4EmokCfSZCl"/>
    <s v="shrimi.saha@meyerindia.in"/>
    <s v="The client is based out of Delhi and needs a physical presence."/>
    <s v="lead_0nwqZabyODnU097XXeGNDKQWJ3rRPqKLG7j7rO0EkTZ"/>
    <s v="Meyer India"/>
    <s v="Aishwarya Kumthekar"/>
    <s v="user_lccnw70UrYzjPcbxrA5N9qp8LF1vx6aP08yPEdeU06P"/>
    <s v="Vikas Gupta"/>
    <s v="2021-12-03 12:44:22.697000+00:00"/>
    <s v="2022-05-24 14:29:29.418000+00:00"/>
    <m/>
    <s v="Delhi"/>
    <m/>
    <m/>
    <m/>
    <n v="100"/>
    <m/>
    <m/>
    <m/>
    <m/>
    <m/>
    <m/>
    <m/>
    <m/>
    <m/>
    <m/>
    <m/>
    <s v="Manufacturing"/>
    <m/>
    <m/>
    <m/>
    <m/>
    <m/>
    <m/>
    <m/>
    <m/>
    <m/>
    <m/>
    <m/>
    <m/>
    <x v="9"/>
    <m/>
    <s v="user_ocHSJH83OJnHCvKyMbjx8WOOK8PMgAUGIj1qK0q0dMV"/>
    <s v="Nikhil Ahuja"/>
    <m/>
    <m/>
    <s v="August"/>
    <s v="Gated Content"/>
    <m/>
    <m/>
    <s v="Downloaded the guide: Designing employee healthcare plan"/>
    <m/>
    <m/>
    <m/>
    <s v="2021-12-02 07:09:04.274000+00:00"/>
    <s v="2022-07-19 10:36:31.313000+00:00"/>
    <s v="GMC; GPA"/>
  </r>
  <r>
    <s v="Moziez Chamadia"/>
    <n v="2500000"/>
    <s v="INR"/>
    <n v="0"/>
    <d v="2022-01-07T00:00:00"/>
    <s v="Sales"/>
    <s v="stat_kcR4fZg7TU7jjk1jAVua3qGLRS4J5uFayEjK5j02wtv"/>
    <s v="Unqualified"/>
    <n v="0"/>
    <s v="OpportunityStatusType.Lost"/>
    <m/>
    <m/>
    <s v="GTL"/>
    <s v="lead_CUMBoKXilABlMDkvD1q8nc7X6824JRbu3ewVTNjOyPv"/>
    <s v="Crompton"/>
    <s v="Mayur Gadiyar"/>
    <s v="user_IgNfKH7wuLLjHvexoMm2PXWcnF3zYft0ZbMTyfwKRUg"/>
    <s v="Moziez Chamadia"/>
    <s v="2022-05-09 10:01:17.873000+00:00"/>
    <s v="2022-05-24 10:29:04.272000+00:00"/>
    <m/>
    <s v="Mumbai"/>
    <m/>
    <m/>
    <m/>
    <n v="1904"/>
    <m/>
    <m/>
    <m/>
    <m/>
    <m/>
    <m/>
    <m/>
    <s v="PAID_SOCIAL"/>
    <m/>
    <m/>
    <m/>
    <s v="Manufacturing"/>
    <m/>
    <m/>
    <m/>
    <m/>
    <m/>
    <m/>
    <m/>
    <m/>
    <m/>
    <m/>
    <m/>
    <m/>
    <x v="8"/>
    <m/>
    <s v="user_bdUPAGjcS7p6513So3N4g3aWNS5HuBuVJi7bvCPAsLt"/>
    <s v="Mayur Gadiyar"/>
    <m/>
    <m/>
    <s v="July; May"/>
    <s v="Gated Content"/>
    <s v="Lusha"/>
    <m/>
    <s v="Employee Engagement Handbook"/>
    <m/>
    <m/>
    <m/>
    <s v="2021-10-26 11:52:55.375000+00:00"/>
    <s v="2022-10-05 00:18:02.646000+00:00"/>
    <s v="GTL"/>
  </r>
  <r>
    <s v="Moziez Chamadia"/>
    <n v="500000"/>
    <s v="INR"/>
    <n v="0"/>
    <d v="2022-01-07T00:00:00"/>
    <s v="Sales"/>
    <s v="stat_kcR4fZg7TU7jjk1jAVua3qGLRS4J5uFayEjK5j02wtv"/>
    <s v="Unqualified"/>
    <n v="0"/>
    <s v="OpportunityStatusType.Lost"/>
    <m/>
    <m/>
    <s v="GPA"/>
    <s v="lead_CUMBoKXilABlMDkvD1q8nc7X6824JRbu3ewVTNjOyPv"/>
    <s v="Crompton"/>
    <s v="Mayur Gadiyar"/>
    <s v="user_IgNfKH7wuLLjHvexoMm2PXWcnF3zYft0ZbMTyfwKRUg"/>
    <s v="Moziez Chamadia"/>
    <s v="2022-05-09 10:03:35.872000+00:00"/>
    <s v="2022-05-24 10:29:31.289000+00:00"/>
    <m/>
    <s v="Mumbai"/>
    <m/>
    <m/>
    <m/>
    <n v="1904"/>
    <m/>
    <m/>
    <m/>
    <m/>
    <m/>
    <m/>
    <m/>
    <s v="PAID_SOCIAL"/>
    <m/>
    <m/>
    <m/>
    <s v="Manufacturing"/>
    <m/>
    <m/>
    <m/>
    <m/>
    <m/>
    <m/>
    <m/>
    <m/>
    <m/>
    <m/>
    <m/>
    <m/>
    <x v="8"/>
    <m/>
    <s v="user_bdUPAGjcS7p6513So3N4g3aWNS5HuBuVJi7bvCPAsLt"/>
    <s v="Mayur Gadiyar"/>
    <m/>
    <m/>
    <s v="July; May"/>
    <s v="Gated Content"/>
    <s v="Lusha"/>
    <m/>
    <s v="Employee Engagement Handbook"/>
    <m/>
    <m/>
    <m/>
    <s v="2021-10-26 11:52:55.375000+00:00"/>
    <s v="2022-10-05 00:18:02.646000+00:00"/>
    <s v="GPA"/>
  </r>
  <r>
    <s v="Mayur Gadiyar"/>
    <n v="1500000"/>
    <s v="INR"/>
    <n v="0"/>
    <d v="2022-05-07T00:00:00"/>
    <s v="Sales"/>
    <s v="stat_kcR4fZg7TU7jjk1jAVua3qGLRS4J5uFayEjK5j02wtv"/>
    <s v="Unqualified"/>
    <n v="0"/>
    <s v="OpportunityStatusType.Lost"/>
    <m/>
    <m/>
    <s v="GTL"/>
    <s v="lead_m7ewr6Z0wVPfCrnFPEVeki02QsSxhchqOBxGmgKQpHi"/>
    <s v="Anlage Infotech"/>
    <s v="Mayur Gadiyar"/>
    <s v="user_bdUPAGjcS7p6513So3N4g3aWNS5HuBuVJi7bvCPAsLt"/>
    <s v="Mayur Gadiyar"/>
    <s v="2022-05-11 12:32:30.035000+00:00"/>
    <s v="2022-05-24 08:09:35.922000+00:00"/>
    <m/>
    <s v="Mumbai"/>
    <m/>
    <m/>
    <m/>
    <n v="105"/>
    <m/>
    <m/>
    <m/>
    <m/>
    <m/>
    <m/>
    <m/>
    <m/>
    <m/>
    <m/>
    <m/>
    <s v="IT Services &amp; IT Consulting"/>
    <m/>
    <m/>
    <m/>
    <m/>
    <m/>
    <m/>
    <m/>
    <m/>
    <m/>
    <m/>
    <m/>
    <m/>
    <x v="3"/>
    <m/>
    <s v="user_bdUPAGjcS7p6513So3N4g3aWNS5HuBuVJi7bvCPAsLt"/>
    <s v="Mayur Gadiyar"/>
    <m/>
    <m/>
    <s v="June"/>
    <s v="Gated Content"/>
    <m/>
    <m/>
    <s v="Employee Engagement Handbook"/>
    <m/>
    <m/>
    <m/>
    <s v="2022-04-03 22:52:04.091000+00:00"/>
    <s v="2022-07-22 09:41:04.942000+00:00"/>
    <s v="GTL"/>
  </r>
  <r>
    <s v="Bhairavi Jog"/>
    <n v="50000"/>
    <s v="INR"/>
    <n v="0"/>
    <d v="2022-01-07T00:00:00"/>
    <s v="Sales"/>
    <s v="stat_kcR4fZg7TU7jjk1jAVua3qGLRS4J5uFayEjK5j02wtv"/>
    <s v="Unqualified"/>
    <n v="0"/>
    <s v="OpportunityStatusType.Lost"/>
    <m/>
    <m/>
    <s v="GPA (Renewal)-client went cold"/>
    <s v="lead_hQa6voqaBHGThyzmIcDMsuefgqVNIIr7WMNiQRJLwyw"/>
    <s v="Matrix Comsec"/>
    <s v="Bhairavi Jog"/>
    <s v="user_228eUmsdKIb9OItgmiDq1zD4aPZ1eqiapbaLAGeBf8g"/>
    <s v="Bhairavi Jog"/>
    <s v="2022-04-20 06:57:44.441000+00:00"/>
    <s v="2022-05-23 09:59:16.859000+00:00"/>
    <m/>
    <s v="Vadodara"/>
    <m/>
    <m/>
    <m/>
    <n v="700"/>
    <m/>
    <m/>
    <m/>
    <m/>
    <m/>
    <m/>
    <m/>
    <m/>
    <m/>
    <m/>
    <m/>
    <s v="Others"/>
    <m/>
    <m/>
    <m/>
    <m/>
    <m/>
    <m/>
    <m/>
    <m/>
    <m/>
    <m/>
    <m/>
    <m/>
    <x v="11"/>
    <m/>
    <s v="user_228eUmsdKIb9OItgmiDq1zD4aPZ1eqiapbaLAGeBf8g"/>
    <s v="Bhairavi Jog"/>
    <m/>
    <m/>
    <s v="July; May"/>
    <s v="Cold Call"/>
    <s v="Linkedin"/>
    <m/>
    <m/>
    <m/>
    <m/>
    <m/>
    <s v="2022-01-10 13:09:20.079000+00:00"/>
    <s v="2022-07-10 07:14:59.824000+00:00"/>
    <s v="GPA"/>
  </r>
  <r>
    <s v="Mayur Gadiyar"/>
    <n v="50000"/>
    <s v="INR"/>
    <n v="0"/>
    <d v="2022-01-07T00:00:00"/>
    <s v="Sales"/>
    <s v="stat_kcR4fZg7TU7jjk1jAVua3qGLRS4J5uFayEjK5j02wtv"/>
    <s v="Unqualified"/>
    <n v="0"/>
    <s v="OpportunityStatusType.Lost"/>
    <s v="cont_fEbIBiMNdJqKfXJcmOn1tiib5igOm3UO1ySoEWmDRd4"/>
    <s v="Tapas"/>
    <s v="GPA"/>
    <s v="lead_fsWLcasOTlNljqNvuf67DlrqT3BsV6J0uwmJAoTvBoU"/>
    <s v="Head Hunters (Fresh)"/>
    <s v="Mayur Gadiyar"/>
    <s v="user_bdUPAGjcS7p6513So3N4g3aWNS5HuBuVJi7bvCPAsLt"/>
    <s v="Mayur Gadiyar"/>
    <s v="2022-05-10 04:54:08.442000+00:00"/>
    <s v="2022-05-24 08:07:12.128000+00:00"/>
    <m/>
    <s v="Mumbai"/>
    <m/>
    <m/>
    <m/>
    <n v="222"/>
    <m/>
    <m/>
    <m/>
    <m/>
    <m/>
    <m/>
    <m/>
    <m/>
    <m/>
    <m/>
    <m/>
    <s v="Others"/>
    <m/>
    <m/>
    <m/>
    <m/>
    <m/>
    <m/>
    <m/>
    <m/>
    <m/>
    <m/>
    <m/>
    <m/>
    <x v="4"/>
    <m/>
    <s v="user_2jRs4eIjwv8MozxYA1DE9MMy0FWf2gMgweg2LiJNu64"/>
    <s v="Gauri Munge"/>
    <m/>
    <m/>
    <s v="November"/>
    <s v="Cold Call"/>
    <m/>
    <m/>
    <m/>
    <m/>
    <m/>
    <m/>
    <s v="2022-05-09 13:08:04.135000+00:00"/>
    <s v="2022-09-30 10:11:42.413000+00:00"/>
    <s v="GPA"/>
  </r>
  <r>
    <s v="Ssoumen Majumddar"/>
    <n v="180000000"/>
    <s v="INR"/>
    <n v="0"/>
    <s v="7/18/22"/>
    <s v="Sales"/>
    <s v="stat_kcR4fZg7TU7jjk1jAVua3qGLRS4J5uFayEjK5j02wtv"/>
    <s v="Unqualified"/>
    <n v="0"/>
    <s v="OpportunityStatusType.Lost"/>
    <s v="cont_1yX3YRiZo1hEj7BO3YUcL1Oy2nXjyyo6K7dxzjU8PIs"/>
    <s v="rajnish kumar"/>
    <s v="GMC ren"/>
    <s v="lead_AGPSPPiqMXFGi088oww8iHjYd00nc3N2yDA6Ip7gZoE"/>
    <s v="Birlasoft"/>
    <s v="Gauri Jori"/>
    <s v="user_mCXZ79SWFi0mqEioJ5YfadBpb9aAlIJhFSOlI29CdHE"/>
    <s v="Ssoumen Majumddar"/>
    <s v="2022-05-17 11:36:24.062000+00:00"/>
    <s v="2022-05-22 06:17:34.811000+00:00"/>
    <m/>
    <s v="Pune"/>
    <m/>
    <s v="2020-08-14 08:05:16+00:00"/>
    <m/>
    <n v="10000"/>
    <m/>
    <m/>
    <s v="Facebook"/>
    <m/>
    <m/>
    <m/>
    <m/>
    <s v="PAID_SOCIAL"/>
    <m/>
    <m/>
    <m/>
    <s v="IT Services &amp; IT Consulting; Others"/>
    <m/>
    <m/>
    <m/>
    <m/>
    <m/>
    <m/>
    <m/>
    <m/>
    <m/>
    <m/>
    <m/>
    <m/>
    <x v="4"/>
    <m/>
    <s v="user_5YHA1ZU4iP896lD1YJehdJcMx7ZEgWCpulT4T2c3pJ3"/>
    <s v="Gauri Jori"/>
    <m/>
    <m/>
    <s v="April; July; June; September"/>
    <s v="Cold Call; Gated Content"/>
    <s v="Naukri.com"/>
    <m/>
    <s v="AM Opps - Sachin"/>
    <m/>
    <m/>
    <m/>
    <s v="2020-12-06 09:46:43.330000+00:00"/>
    <s v="2022-10-17 05:25:38.082000+00:00"/>
    <m/>
  </r>
  <r>
    <s v="Satyam Tiwari"/>
    <n v="10000"/>
    <s v="INR"/>
    <n v="0"/>
    <s v="7/31/22"/>
    <s v="Sales"/>
    <s v="stat_kcR4fZg7TU7jjk1jAVua3qGLRS4J5uFayEjK5j02wtv"/>
    <s v="Unqualified"/>
    <n v="0"/>
    <s v="OpportunityStatusType.Lost"/>
    <m/>
    <m/>
    <m/>
    <s v="lead_DirRv7t8NpGWGNcCh9aX4IIKSxpHIUuqF4vjf1PEXmI"/>
    <s v="Graand prix Elevators"/>
    <s v="Satyam Tiwari"/>
    <s v="user_2YgShwgjLNI4FjAqgE9PtKsdIaGh919JGcFG919fe5B"/>
    <s v="Satyam Tiwari"/>
    <s v="2022-02-04 09:23:38.039000+00:00"/>
    <s v="2022-05-19 12:04:54.284000+00:00"/>
    <m/>
    <s v="Mumbai"/>
    <m/>
    <m/>
    <m/>
    <n v="15"/>
    <m/>
    <m/>
    <m/>
    <m/>
    <m/>
    <m/>
    <m/>
    <m/>
    <m/>
    <m/>
    <m/>
    <s v="Retail"/>
    <m/>
    <m/>
    <m/>
    <m/>
    <m/>
    <m/>
    <m/>
    <m/>
    <m/>
    <m/>
    <m/>
    <m/>
    <x v="7"/>
    <m/>
    <s v="user_2YgShwgjLNI4FjAqgE9PtKsdIaGh919JGcFG919fe5B"/>
    <s v="Satyam Tiwari"/>
    <m/>
    <m/>
    <m/>
    <s v="Cold Call"/>
    <m/>
    <m/>
    <m/>
    <m/>
    <m/>
    <m/>
    <s v="2022-02-04 09:20:06.321000+00:00"/>
    <s v="2022-09-21 05:20:58.002000+00:00"/>
    <s v="GPA"/>
  </r>
  <r>
    <s v="Ssoumen Majumddar"/>
    <n v="1000000"/>
    <s v="INR"/>
    <n v="0"/>
    <d v="2022-01-07T00:00:00"/>
    <s v="Sales"/>
    <s v="stat_1hn9nRJaLbI53NxPuSQgo90kRpbpKsFlwN4oEGNUTdO"/>
    <s v="Lost"/>
    <n v="0"/>
    <s v="OpportunityStatusType.Lost"/>
    <s v="cont_5gLcGRNQ2K7r6kfkUaz0XQPWwbnPxZ5X9RqLI9IStkg"/>
    <s v="KUMARA CHANDRA YELAMANCHI"/>
    <s v="Client reluctant to provide data"/>
    <s v="lead_bklkZYYfloyAYXkNvswG8yxxo1UbDOr06SXGRIszvyj"/>
    <s v="Kakatiya Cement Sugar &amp; Industries"/>
    <s v="Trupti Suryavanshi"/>
    <s v="user_mCXZ79SWFi0mqEioJ5YfadBpb9aAlIJhFSOlI29CdHE"/>
    <s v="Ssoumen Majumddar"/>
    <s v="2021-11-29 10:43:43.681000+00:00"/>
    <s v="2022-05-22 06:18:54.817000+00:00"/>
    <m/>
    <m/>
    <m/>
    <m/>
    <m/>
    <n v="250"/>
    <m/>
    <m/>
    <m/>
    <m/>
    <m/>
    <m/>
    <m/>
    <m/>
    <m/>
    <m/>
    <m/>
    <m/>
    <m/>
    <m/>
    <m/>
    <m/>
    <m/>
    <m/>
    <m/>
    <m/>
    <m/>
    <m/>
    <m/>
    <m/>
    <x v="3"/>
    <m/>
    <s v="user_L8E6IFhq6UCzKLHa45LUUTZCznDuyDwFrGaEp9DXiUM"/>
    <s v="Trupti Suryavanshi"/>
    <m/>
    <m/>
    <s v="July"/>
    <s v="Gated Content"/>
    <m/>
    <m/>
    <s v="Downloaded the guide: Designing employee healthcare plan"/>
    <m/>
    <m/>
    <m/>
    <s v="2021-11-03 18:05:24.898000+00:00"/>
    <s v="2022-07-15 13:02:28.230000+00:00"/>
    <m/>
  </r>
  <r>
    <s v="Sanket Kulkarni"/>
    <n v="300000"/>
    <s v="INR"/>
    <n v="0"/>
    <s v="7/20/22"/>
    <s v="Sales"/>
    <s v="stat_1hn9nRJaLbI53NxPuSQgo90kRpbpKsFlwN4oEGNUTdO"/>
    <s v="Lost"/>
    <n v="0"/>
    <s v="OpportunityStatusType.Lost"/>
    <s v="cont_YknI70iG0h3PqnO74aGccbW7Gi8nlurPy8HqRiE8NDS"/>
    <s v="Pradeep Divekar"/>
    <m/>
    <s v="lead_VDF6LAdB69zrRe5MJ7pX4Fv8L39hvGIhnM5Xr7xHwRe"/>
    <s v="Bhate And Raje Construction Co. Pvt Ltd."/>
    <s v="Sarvesh Pawar"/>
    <s v="user_k8sSUtRXfYEMul9CBIF4ZOmv3vnev5cdEvVZbtETMKp"/>
    <s v="Sanket Kulkarni"/>
    <s v="2022-05-06 06:02:51.659000+00:00"/>
    <s v="2022-05-19 06:34:06.286000+00:00"/>
    <m/>
    <s v="Pune"/>
    <m/>
    <m/>
    <m/>
    <n v="239"/>
    <m/>
    <m/>
    <m/>
    <m/>
    <m/>
    <m/>
    <m/>
    <m/>
    <m/>
    <m/>
    <m/>
    <s v="Construction &amp; Real Estate"/>
    <m/>
    <m/>
    <m/>
    <m/>
    <m/>
    <m/>
    <m/>
    <m/>
    <m/>
    <m/>
    <m/>
    <m/>
    <x v="3"/>
    <m/>
    <s v="user_A8KOTZADnUtEQOLt4nSLAmteNStuGh80js75RYjrXVt"/>
    <s v="Sarvesh Pawar"/>
    <s v="Komal Chougale"/>
    <m/>
    <s v="May"/>
    <s v="Cold Call"/>
    <m/>
    <m/>
    <m/>
    <m/>
    <m/>
    <m/>
    <s v="2022-04-03 18:16:47.832000+00:00"/>
    <s v="2022-08-03 11:02:36.270000+00:00"/>
    <s v="WC"/>
  </r>
  <r>
    <s v="Moziez Chamadia"/>
    <n v="500000"/>
    <s v="INR"/>
    <n v="0"/>
    <s v="8/31/22"/>
    <s v="Sales"/>
    <s v="stat_kcR4fZg7TU7jjk1jAVua3qGLRS4J5uFayEjK5j02wtv"/>
    <s v="Unqualified"/>
    <n v="0"/>
    <s v="OpportunityStatusType.Lost"/>
    <s v="cont_ClSryq3B8ErxzhGBo7HMrfx94U5zJO9OU8QTDK9ADfk"/>
    <s v="Denish Dodhiyawala"/>
    <s v="GTL - for above 4.2 lakh salaried employees"/>
    <s v="lead_9o5IJ1fJLLmnGCy17llx01ts8ELS2VltaodnJLRlUTk"/>
    <s v="AETHER INDUSTRIES LIMITED"/>
    <s v="Shreenath Bhat"/>
    <s v="user_IgNfKH7wuLLjHvexoMm2PXWcnF3zYft0ZbMTyfwKRUg"/>
    <s v="Moziez Chamadia"/>
    <s v="2022-05-19 11:36:10.919000+00:00"/>
    <s v="2022-05-19 11:46:55.334000+00:00"/>
    <m/>
    <s v="Surat"/>
    <m/>
    <m/>
    <m/>
    <n v="138"/>
    <m/>
    <m/>
    <m/>
    <m/>
    <m/>
    <m/>
    <m/>
    <m/>
    <m/>
    <m/>
    <m/>
    <s v="Manufacturing"/>
    <m/>
    <m/>
    <m/>
    <m/>
    <m/>
    <m/>
    <m/>
    <m/>
    <m/>
    <m/>
    <m/>
    <m/>
    <x v="13"/>
    <m/>
    <s v="user_vMd4rmcrSbjykdyL2J7rrYn84SWdcNc5FKligrmItPw"/>
    <s v="Shreenath Bhat"/>
    <m/>
    <m/>
    <s v="July"/>
    <s v="Cold Call"/>
    <m/>
    <m/>
    <m/>
    <m/>
    <m/>
    <m/>
    <s v="2022-04-25 19:08:47.730000+00:00"/>
    <s v="2022-09-08 07:51:59.567000+00:00"/>
    <s v="GTL"/>
  </r>
  <r>
    <s v="Satyam Tiwari"/>
    <n v="225000"/>
    <s v="INR"/>
    <n v="0"/>
    <s v="7/31/22"/>
    <s v="Sales"/>
    <s v="stat_kcR4fZg7TU7jjk1jAVua3qGLRS4J5uFayEjK5j02wtv"/>
    <s v="Unqualified"/>
    <n v="0"/>
    <s v="OpportunityStatusType.Lost"/>
    <m/>
    <m/>
    <m/>
    <s v="lead_DirRv7t8NpGWGNcCh9aX4IIKSxpHIUuqF4vjf1PEXmI"/>
    <s v="Graand prix Elevators"/>
    <s v="Satyam Tiwari"/>
    <s v="user_2YgShwgjLNI4FjAqgE9PtKsdIaGh919JGcFG919fe5B"/>
    <s v="Satyam Tiwari"/>
    <s v="2022-02-04 09:23:16.737000+00:00"/>
    <s v="2022-05-19 12:04:46.734000+00:00"/>
    <m/>
    <s v="Mumbai"/>
    <m/>
    <m/>
    <m/>
    <n v="15"/>
    <m/>
    <m/>
    <m/>
    <m/>
    <m/>
    <m/>
    <m/>
    <m/>
    <m/>
    <m/>
    <m/>
    <s v="Retail"/>
    <m/>
    <m/>
    <m/>
    <m/>
    <m/>
    <m/>
    <m/>
    <m/>
    <m/>
    <m/>
    <m/>
    <m/>
    <x v="7"/>
    <m/>
    <s v="user_2YgShwgjLNI4FjAqgE9PtKsdIaGh919JGcFG919fe5B"/>
    <s v="Satyam Tiwari"/>
    <m/>
    <m/>
    <m/>
    <s v="Cold Call"/>
    <m/>
    <m/>
    <m/>
    <m/>
    <m/>
    <m/>
    <s v="2022-02-04 09:20:06.321000+00:00"/>
    <s v="2022-09-21 05:20:58.002000+00:00"/>
    <s v="GMC"/>
  </r>
  <r>
    <s v="Navin Panjwani"/>
    <n v="80000"/>
    <s v="INR"/>
    <n v="0"/>
    <d v="2022-10-07T00:00:00"/>
    <s v="Sales"/>
    <s v="stat_kcR4fZg7TU7jjk1jAVua3qGLRS4J5uFayEjK5j02wtv"/>
    <s v="Unqualified"/>
    <n v="0"/>
    <s v="OpportunityStatusType.Lost"/>
    <s v="cont_GgWqF5rjzh83M2V0qE8y9xI5Rq8BlXwcCU4TRcwEPBb"/>
    <s v="Sagar Sasane"/>
    <m/>
    <s v="lead_1gico0OH5V3hABJVsypHcIm9r89VlVlEhOL9gw9E7p5"/>
    <s v="Vistar Logitek Pvt Ltd ( Renewal )"/>
    <s v="Tulika Chakra"/>
    <s v="user_sD3YjSs92XKUfD0OPHeo886g6tW6aCM0iUhX5VVUuJi"/>
    <s v="Navin Panjwani"/>
    <s v="2022-05-05 09:36:13.901000+00:00"/>
    <s v="2022-05-18 06:09:17.950000+00:00"/>
    <m/>
    <s v="Pune"/>
    <m/>
    <m/>
    <m/>
    <n v="25"/>
    <m/>
    <m/>
    <m/>
    <m/>
    <m/>
    <m/>
    <m/>
    <m/>
    <m/>
    <m/>
    <m/>
    <m/>
    <m/>
    <m/>
    <m/>
    <m/>
    <m/>
    <m/>
    <m/>
    <m/>
    <m/>
    <m/>
    <m/>
    <m/>
    <x v="3"/>
    <m/>
    <s v="user_IpBH4s1Av5OVFfQQ3nW0qPDDjwLT9uRfx1sVhml8UQA"/>
    <s v="Namrata Aurora"/>
    <m/>
    <m/>
    <s v="July"/>
    <s v="Cold Call"/>
    <m/>
    <m/>
    <m/>
    <m/>
    <m/>
    <m/>
    <s v="2021-07-06 06:55:37.534000+00:00"/>
    <s v="2022-07-12 06:15:43.671000+00:00"/>
    <m/>
  </r>
  <r>
    <s v="Tejas Kulkarni"/>
    <n v="1000000"/>
    <s v="INR"/>
    <n v="0"/>
    <s v="7/14/22"/>
    <s v="Sales"/>
    <s v="stat_kcR4fZg7TU7jjk1jAVua3qGLRS4J5uFayEjK5j02wtv"/>
    <s v="Unqualified"/>
    <n v="0"/>
    <s v="OpportunityStatusType.Lost"/>
    <s v="cont_TfM25kLW10vXqNf0zJFZyYr6SuQDuircWp2KDTNXh1p"/>
    <s v="Himanshu"/>
    <m/>
    <s v="lead_b9PjufRixHEAtJZMjcKNkOvbm3eMGtYOwuhnrz8HXWk"/>
    <s v="Zehntech Technologies Pvt. Ltd."/>
    <s v="Prateek Wadhwa"/>
    <s v="user_kbtBHYtBjVDNyI72HTF6C1SCvC7yVBiA6OrBOy3t96U"/>
    <s v="Tejas Kulkarni"/>
    <s v="2022-02-02 08:58:58.596000+00:00"/>
    <s v="2022-05-18 02:42:52.060000+00:00"/>
    <m/>
    <s v="Indore"/>
    <m/>
    <m/>
    <m/>
    <n v="178"/>
    <m/>
    <m/>
    <m/>
    <m/>
    <m/>
    <m/>
    <m/>
    <m/>
    <m/>
    <m/>
    <m/>
    <s v="IT Services &amp; IT Consulting"/>
    <m/>
    <m/>
    <m/>
    <m/>
    <m/>
    <m/>
    <m/>
    <m/>
    <m/>
    <m/>
    <m/>
    <m/>
    <x v="7"/>
    <m/>
    <s v="user_FdWFezbLzkYQcGsBUsjZO25nr2poK2nRbqV47Rs5Kfm"/>
    <s v="Prateek Wadhwa"/>
    <m/>
    <m/>
    <m/>
    <s v="Cold Call"/>
    <m/>
    <m/>
    <s v="Lead Magnet Lead"/>
    <m/>
    <m/>
    <m/>
    <s v="2021-08-29 20:09:46.272000+00:00"/>
    <s v="2022-09-13 10:51:31.599000+00:00"/>
    <s v="GMC"/>
  </r>
  <r>
    <s v="Moziez Chamadia"/>
    <n v="10000000"/>
    <s v="INR"/>
    <n v="0"/>
    <d v="2022-01-07T00:00:00"/>
    <s v="Sales"/>
    <s v="stat_1hn9nRJaLbI53NxPuSQgo90kRpbpKsFlwN4oEGNUTdO"/>
    <s v="Lost"/>
    <n v="0"/>
    <s v="OpportunityStatusType.Lost"/>
    <m/>
    <m/>
    <m/>
    <s v="lead_ejUvk5J05kNisplT2p5gvePbJcvGgN9YG1im88YbgoL"/>
    <s v="Legrand / Novateur / Indo Asian"/>
    <s v="Kaushlya Bhavsar"/>
    <s v="user_IgNfKH7wuLLjHvexoMm2PXWcnF3zYft0ZbMTyfwKRUg"/>
    <s v="Moziez Chamadia"/>
    <s v="2022-03-22 05:03:39.617000+00:00"/>
    <s v="2022-05-17 06:39:18.509000+00:00"/>
    <m/>
    <s v="Noida"/>
    <m/>
    <m/>
    <m/>
    <n v="24"/>
    <m/>
    <m/>
    <m/>
    <m/>
    <m/>
    <m/>
    <m/>
    <m/>
    <m/>
    <m/>
    <m/>
    <s v="Manufacturing"/>
    <m/>
    <m/>
    <m/>
    <m/>
    <m/>
    <m/>
    <m/>
    <m/>
    <m/>
    <m/>
    <m/>
    <m/>
    <x v="3"/>
    <m/>
    <s v="user_FdWFezbLzkYQcGsBUsjZO25nr2poK2nRbqV47Rs5Kfm"/>
    <s v="Prateek Wadhwa"/>
    <m/>
    <m/>
    <s v="May"/>
    <s v="Cold Call"/>
    <m/>
    <m/>
    <m/>
    <m/>
    <m/>
    <m/>
    <s v="2021-11-17 01:30:31.816000+00:00"/>
    <s v="2022-07-12 12:04:03.837000+00:00"/>
    <m/>
  </r>
  <r>
    <s v="Prasoon Mishra"/>
    <n v="600000"/>
    <s v="INR"/>
    <n v="0"/>
    <s v="8/31/22"/>
    <s v="Sales"/>
    <s v="stat_kcR4fZg7TU7jjk1jAVua3qGLRS4J5uFayEjK5j02wtv"/>
    <s v="Unqualified"/>
    <n v="0"/>
    <s v="OpportunityStatusType.Lost"/>
    <s v="cont_leyMPTqUjuVz7M5dMJLBYvRfdShpKO1kM4F47TAOqI1"/>
    <s v="B. Balasubramanian"/>
    <s v="GTLI Renewal"/>
    <s v="lead_jnHusIGkBDNacuBq4Pe3UrmuW4s048pk52l6RTa4wDS"/>
    <s v="Redington India Limited"/>
    <s v="Trupti Suryavanshi"/>
    <s v="user_RYbBTp8BVWNa7ppiOz6QVJMGK0exHsFmc5uCLn34ODZ"/>
    <s v="Prasoon Mishra"/>
    <s v="2022-04-04 09:39:29.504000+00:00"/>
    <s v="2022-05-14 15:41:53.269000+00:00"/>
    <m/>
    <s v="Chennai"/>
    <m/>
    <s v="2020-08-14 08:05:16+00:00"/>
    <m/>
    <n v="3000"/>
    <m/>
    <m/>
    <m/>
    <m/>
    <m/>
    <m/>
    <m/>
    <m/>
    <m/>
    <m/>
    <m/>
    <s v="Banking &amp; Finance"/>
    <m/>
    <m/>
    <m/>
    <m/>
    <m/>
    <m/>
    <m/>
    <m/>
    <m/>
    <m/>
    <m/>
    <m/>
    <x v="6"/>
    <m/>
    <s v="user_L8E6IFhq6UCzKLHa45LUUTZCznDuyDwFrGaEp9DXiUM"/>
    <s v="Trupti Suryavanshi"/>
    <m/>
    <m/>
    <s v="August; June"/>
    <s v="Cold Call"/>
    <s v="Lusha"/>
    <m/>
    <m/>
    <m/>
    <m/>
    <m/>
    <s v="2020-12-06 09:46:41.455000+00:00"/>
    <s v="2022-10-20 10:27:23.263000+00:00"/>
    <s v="GTL"/>
  </r>
  <r>
    <s v="Ssoumen Majumddar"/>
    <n v="100000"/>
    <s v="INR"/>
    <n v="0"/>
    <s v="7/31/22"/>
    <s v="Sales"/>
    <s v="stat_kcR4fZg7TU7jjk1jAVua3qGLRS4J5uFayEjK5j02wtv"/>
    <s v="Unqualified"/>
    <n v="0"/>
    <s v="OpportunityStatusType.Lost"/>
    <s v="cont_f5UrYh3NPaKGK3hCBOmBZptlf9OEMHjkNDEb6lyq8Xc"/>
    <s v="Mehul Jatania"/>
    <s v="GPA ren"/>
    <s v="lead_cd2uWH1WIHIaRAenKsqrW32ISyA1kBXs8l2fhFuegsp"/>
    <s v="Centrum Housing Finance"/>
    <s v="Gauri Jori"/>
    <s v="user_mCXZ79SWFi0mqEioJ5YfadBpb9aAlIJhFSOlI29CdHE"/>
    <s v="Ssoumen Majumddar"/>
    <s v="2022-05-10 13:02:42.196000+00:00"/>
    <s v="2022-05-17 05:29:12.303000+00:00"/>
    <m/>
    <s v="Mumbai"/>
    <m/>
    <m/>
    <m/>
    <n v="200"/>
    <m/>
    <m/>
    <m/>
    <m/>
    <m/>
    <m/>
    <m/>
    <m/>
    <m/>
    <m/>
    <m/>
    <s v="Banking &amp; Finance"/>
    <m/>
    <m/>
    <m/>
    <m/>
    <m/>
    <m/>
    <m/>
    <m/>
    <m/>
    <m/>
    <m/>
    <m/>
    <x v="5"/>
    <m/>
    <s v="user_5YHA1ZU4iP896lD1YJehdJcMx7ZEgWCpulT4T2c3pJ3"/>
    <s v="Gauri Jori"/>
    <m/>
    <m/>
    <s v="July"/>
    <s v="Cold Call"/>
    <s v="Lusha"/>
    <m/>
    <s v="Glengarry"/>
    <m/>
    <s v="Morgan Stanley"/>
    <m/>
    <s v="2021-12-09 09:18:01.951000+00:00"/>
    <s v="2022-07-10 07:00:33.113000+00:00"/>
    <m/>
  </r>
  <r>
    <s v="Ssoumen Majumddar"/>
    <n v="800000"/>
    <s v="INR"/>
    <n v="0"/>
    <s v="7/31/22"/>
    <s v="Sales"/>
    <s v="stat_kcR4fZg7TU7jjk1jAVua3qGLRS4J5uFayEjK5j02wtv"/>
    <s v="Unqualified"/>
    <n v="0"/>
    <s v="OpportunityStatusType.Lost"/>
    <s v="cont_f5UrYh3NPaKGK3hCBOmBZptlf9OEMHjkNDEb6lyq8Xc"/>
    <s v="Mehul Jatania"/>
    <s v="Client has an insurance broking wing of its own company and would not be interested."/>
    <s v="lead_cd2uWH1WIHIaRAenKsqrW32ISyA1kBXs8l2fhFuegsp"/>
    <s v="Centrum Housing Finance"/>
    <s v="Gauri Jori"/>
    <s v="user_mCXZ79SWFi0mqEioJ5YfadBpb9aAlIJhFSOlI29CdHE"/>
    <s v="Ssoumen Majumddar"/>
    <s v="2022-05-10 13:02:11.454000+00:00"/>
    <s v="2022-05-17 05:29:09.521000+00:00"/>
    <m/>
    <s v="Mumbai"/>
    <m/>
    <m/>
    <m/>
    <n v="200"/>
    <m/>
    <m/>
    <m/>
    <m/>
    <m/>
    <m/>
    <m/>
    <m/>
    <m/>
    <m/>
    <m/>
    <s v="Banking &amp; Finance"/>
    <m/>
    <m/>
    <m/>
    <m/>
    <m/>
    <m/>
    <m/>
    <m/>
    <m/>
    <m/>
    <m/>
    <m/>
    <x v="5"/>
    <m/>
    <s v="user_5YHA1ZU4iP896lD1YJehdJcMx7ZEgWCpulT4T2c3pJ3"/>
    <s v="Gauri Jori"/>
    <m/>
    <m/>
    <s v="July"/>
    <s v="Cold Call"/>
    <s v="Lusha"/>
    <m/>
    <s v="Glengarry"/>
    <m/>
    <s v="Morgan Stanley"/>
    <m/>
    <s v="2021-12-09 09:18:01.951000+00:00"/>
    <s v="2022-07-10 07:00:33.113000+00:00"/>
    <m/>
  </r>
  <r>
    <s v="Sagarneel Bhattacharya"/>
    <n v="16000000"/>
    <s v="INR"/>
    <n v="0"/>
    <s v="8/31/22"/>
    <s v="Sales"/>
    <s v="stat_kcR4fZg7TU7jjk1jAVua3qGLRS4J5uFayEjK5j02wtv"/>
    <s v="Unqualified"/>
    <n v="0"/>
    <s v="OpportunityStatusType.Lost"/>
    <s v="cont_mQNvgxFwUjOk1K7wB9WHNMiYqumwu0qFFsrXddl1w64"/>
    <s v="Sonu Dubey"/>
    <s v="GMC Renewal"/>
    <s v="lead_QA7jLaID9U4HBcW4JRzaiNOzXDK9IT5FSWkWMP3QblC"/>
    <s v="Vardhaman"/>
    <s v="Trupti Suryavanshi"/>
    <s v="user_fgly1Lfoj2CZhiyQ0ruy8TWNc1e5jki39Wsj66gnM4p"/>
    <s v="Sagarneel Bhattacharya"/>
    <s v="2022-01-14 06:47:52.472000+00:00"/>
    <s v="2022-04-05 11:40:31.137000+00:00"/>
    <m/>
    <s v="Ludhiana"/>
    <m/>
    <m/>
    <m/>
    <n v="1600"/>
    <m/>
    <m/>
    <m/>
    <m/>
    <m/>
    <m/>
    <m/>
    <m/>
    <m/>
    <m/>
    <m/>
    <m/>
    <m/>
    <m/>
    <m/>
    <m/>
    <m/>
    <m/>
    <m/>
    <m/>
    <m/>
    <m/>
    <m/>
    <m/>
    <x v="3"/>
    <m/>
    <s v="user_L8E6IFhq6UCzKLHa45LUUTZCznDuyDwFrGaEp9DXiUM"/>
    <s v="Trupti Suryavanshi"/>
    <m/>
    <m/>
    <s v="August; March"/>
    <s v="Gated Content"/>
    <m/>
    <m/>
    <s v="Employee Wellness Handbook"/>
    <m/>
    <m/>
    <m/>
    <s v="2022-01-07 09:24:39.872000+00:00"/>
    <s v="2022-09-26 12:29:49.576000+00:00"/>
    <m/>
  </r>
  <r>
    <s v="Moziez Chamadia"/>
    <n v="1500000"/>
    <s v="INR"/>
    <n v="0"/>
    <d v="2022-01-09T00:00:00"/>
    <s v="Sales"/>
    <s v="stat_1hn9nRJaLbI53NxPuSQgo90kRpbpKsFlwN4oEGNUTdO"/>
    <s v="Lost"/>
    <n v="0"/>
    <s v="OpportunityStatusType.Lost"/>
    <m/>
    <m/>
    <s v="Client already taken policy"/>
    <s v="lead_X45LJIblgJFmIClr64AHrXqTrSlUuSzgvkrgSr2Pwii"/>
    <s v="Excitel Broadband(Delhi)"/>
    <s v="Sagarneel Bhattacharya"/>
    <s v="user_IgNfKH7wuLLjHvexoMm2PXWcnF3zYft0ZbMTyfwKRUg"/>
    <s v="Moziez Chamadia"/>
    <s v="2022-02-02 04:55:19.984000+00:00"/>
    <s v="2022-04-20 05:13:31.342000+00:00"/>
    <m/>
    <s v="Delhi"/>
    <m/>
    <m/>
    <m/>
    <n v="1201"/>
    <m/>
    <m/>
    <m/>
    <m/>
    <m/>
    <m/>
    <m/>
    <m/>
    <m/>
    <m/>
    <m/>
    <m/>
    <m/>
    <m/>
    <m/>
    <m/>
    <m/>
    <m/>
    <m/>
    <m/>
    <m/>
    <m/>
    <m/>
    <m/>
    <x v="3"/>
    <m/>
    <s v="user_L8E6IFhq6UCzKLHa45LUUTZCznDuyDwFrGaEp9DXiUM"/>
    <s v="Trupti Suryavanshi"/>
    <s v="Snehal Mane"/>
    <m/>
    <s v="February"/>
    <s v="Gated Content; Warm Referral"/>
    <s v="Sagarneel"/>
    <m/>
    <s v="Employee Wellness Handbook"/>
    <m/>
    <m/>
    <m/>
    <s v="2022-01-06 09:38:22.749000+00:00"/>
    <s v="2022-07-10 06:56:26.109000+00:00"/>
    <m/>
  </r>
  <r>
    <s v="Trupti Suryavanshi"/>
    <n v="500000"/>
    <s v="INR"/>
    <n v="0"/>
    <s v="7/20/22"/>
    <s v="Sales"/>
    <s v="stat_kcR4fZg7TU7jjk1jAVua3qGLRS4J5uFayEjK5j02wtv"/>
    <s v="Unqualified"/>
    <n v="0"/>
    <s v="OpportunityStatusType.Lost"/>
    <s v="cont_IezdXSHP9C4OUKeiXlPz2UJ25Pa8qvmDJ08o996YybW"/>
    <s v="Kapil Jinturkar"/>
    <s v="GTLI Renewal"/>
    <s v="lead_KrmR8v35pX1oWfxnhwbFXy2c6lDrTMfJAvOJguL8KNK"/>
    <s v="Alivira Animal Health Limited"/>
    <s v="Trupti Suryavanshi"/>
    <s v="user_L8E6IFhq6UCzKLHa45LUUTZCznDuyDwFrGaEp9DXiUM"/>
    <s v="Trupti Suryavanshi"/>
    <s v="2022-05-09 13:04:02.172000+00:00"/>
    <s v="2022-05-11 08:34:49.032000+00:00"/>
    <m/>
    <s v="Mumbai"/>
    <m/>
    <m/>
    <m/>
    <n v="324"/>
    <m/>
    <m/>
    <m/>
    <m/>
    <m/>
    <m/>
    <m/>
    <m/>
    <m/>
    <m/>
    <m/>
    <s v="Manufacturing"/>
    <m/>
    <m/>
    <m/>
    <m/>
    <m/>
    <m/>
    <m/>
    <m/>
    <m/>
    <m/>
    <m/>
    <m/>
    <x v="5"/>
    <m/>
    <s v="user_L8E6IFhq6UCzKLHa45LUUTZCznDuyDwFrGaEp9DXiUM"/>
    <s v="Trupti Suryavanshi"/>
    <m/>
    <m/>
    <s v="August; July"/>
    <s v="Gated Content"/>
    <s v="Lusha"/>
    <m/>
    <s v="Vaccine inbound"/>
    <m/>
    <m/>
    <m/>
    <s v="2021-04-19 15:30:20.074000+00:00"/>
    <s v="2022-09-01 17:15:18.888000+00:00"/>
    <s v="GTL"/>
  </r>
  <r>
    <s v="Omkar Ghate"/>
    <n v="250000"/>
    <s v="INR"/>
    <n v="0"/>
    <d v="2022-01-07T00:00:00"/>
    <s v="Sales"/>
    <s v="stat_kcR4fZg7TU7jjk1jAVua3qGLRS4J5uFayEjK5j02wtv"/>
    <s v="Unqualified"/>
    <n v="0"/>
    <s v="OpportunityStatusType.Lost"/>
    <m/>
    <m/>
    <s v="GMC (Fresh)"/>
    <s v="lead_LuAjXhR01VU3zMGlHmb23jm3D6IbOVCqUx1BOzzU1Gj"/>
    <s v="Clover Ventures (deep rooted.co)-Fresh"/>
    <s v="Bhairavi Jog"/>
    <s v="user_9SBRjyF0n4iWuhUdqRyQkFhl2J4uyNKhFWvvJEvunX8"/>
    <s v="Omkar Ghate"/>
    <s v="2022-03-07 06:35:12.076000+00:00"/>
    <s v="2022-03-19 05:49:55.780000+00:00"/>
    <m/>
    <s v="Bangalore"/>
    <m/>
    <m/>
    <m/>
    <n v="52"/>
    <m/>
    <m/>
    <m/>
    <m/>
    <m/>
    <m/>
    <m/>
    <m/>
    <m/>
    <m/>
    <m/>
    <s v="Banking &amp; Finance"/>
    <m/>
    <m/>
    <m/>
    <m/>
    <m/>
    <m/>
    <m/>
    <m/>
    <m/>
    <m/>
    <m/>
    <m/>
    <x v="3"/>
    <m/>
    <s v="user_228eUmsdKIb9OItgmiDq1zD4aPZ1eqiapbaLAGeBf8g"/>
    <s v="Bhairavi Jog"/>
    <m/>
    <m/>
    <s v="July"/>
    <s v="Gated Content"/>
    <m/>
    <m/>
    <s v="Downloaded the guide: Designing employee healthcare plan"/>
    <m/>
    <m/>
    <m/>
    <s v="2021-11-07 07:49:51.967000+00:00"/>
    <s v="2022-07-10 06:51:13.221000+00:00"/>
    <m/>
  </r>
  <r>
    <s v="Omkar Ghate"/>
    <n v="20000"/>
    <s v="INR"/>
    <n v="0"/>
    <s v="8/31/22"/>
    <s v="Sales"/>
    <s v="stat_1hn9nRJaLbI53NxPuSQgo90kRpbpKsFlwN4oEGNUTdO"/>
    <s v="Lost"/>
    <n v="0"/>
    <s v="OpportunityStatusType.Lost"/>
    <s v="cont_LvfptzjNyYHAD31mvPHHnqbocu637RighmNCKOdHD34"/>
    <s v="Siddesh Kamat"/>
    <s v="GPA Renwal"/>
    <s v="lead_X8oX5oqUvwFPFKW1tnFBkMvBkZjhmB8PewlMl92wHZ2"/>
    <s v="Buoyancy Consultants &amp; Engineering LLP"/>
    <s v="Trupti Suryavanshi"/>
    <s v="user_9SBRjyF0n4iWuhUdqRyQkFhl2J4uyNKhFWvvJEvunX8"/>
    <s v="Omkar Ghate"/>
    <s v="2022-01-31 08:44:58.987000+00:00"/>
    <s v="2022-04-05 07:19:59.290000+00:00"/>
    <m/>
    <s v="Goa"/>
    <m/>
    <s v="2021-09-25 06:06:25+00:00"/>
    <m/>
    <n v="60"/>
    <m/>
    <m/>
    <m/>
    <m/>
    <m/>
    <m/>
    <m/>
    <m/>
    <m/>
    <m/>
    <m/>
    <s v="Others"/>
    <m/>
    <m/>
    <m/>
    <m/>
    <m/>
    <m/>
    <m/>
    <m/>
    <m/>
    <m/>
    <m/>
    <m/>
    <x v="3"/>
    <m/>
    <s v="user_L8E6IFhq6UCzKLHa45LUUTZCznDuyDwFrGaEp9DXiUM"/>
    <s v="Trupti Suryavanshi"/>
    <m/>
    <m/>
    <s v="March"/>
    <s v="Inbound"/>
    <s v="Inbound via Website"/>
    <m/>
    <s v="Employee Count 25"/>
    <m/>
    <m/>
    <m/>
    <s v="2021-09-25 06:09:10.061000+00:00"/>
    <s v="2022-07-10 06:56:32.193000+00:00"/>
    <s v="GPA"/>
  </r>
  <r>
    <s v="Omkar Ghate"/>
    <n v="2500"/>
    <s v="INR"/>
    <n v="0"/>
    <d v="2022-01-07T00:00:00"/>
    <s v="Sales"/>
    <s v="stat_kcR4fZg7TU7jjk1jAVua3qGLRS4J5uFayEjK5j02wtv"/>
    <s v="Unqualified"/>
    <n v="0"/>
    <s v="OpportunityStatusType.Lost"/>
    <m/>
    <m/>
    <s v="GPA (Fresh)"/>
    <s v="lead_LuAjXhR01VU3zMGlHmb23jm3D6IbOVCqUx1BOzzU1Gj"/>
    <s v="Clover Ventures (deep rooted.co)-Fresh"/>
    <s v="Bhairavi Jog"/>
    <s v="user_9SBRjyF0n4iWuhUdqRyQkFhl2J4uyNKhFWvvJEvunX8"/>
    <s v="Omkar Ghate"/>
    <s v="2022-03-07 06:35:38.442000+00:00"/>
    <s v="2022-03-19 05:50:00.448000+00:00"/>
    <m/>
    <s v="Bangalore"/>
    <m/>
    <m/>
    <m/>
    <n v="52"/>
    <m/>
    <m/>
    <m/>
    <m/>
    <m/>
    <m/>
    <m/>
    <m/>
    <m/>
    <m/>
    <m/>
    <s v="Banking &amp; Finance"/>
    <m/>
    <m/>
    <m/>
    <m/>
    <m/>
    <m/>
    <m/>
    <m/>
    <m/>
    <m/>
    <m/>
    <m/>
    <x v="3"/>
    <m/>
    <s v="user_228eUmsdKIb9OItgmiDq1zD4aPZ1eqiapbaLAGeBf8g"/>
    <s v="Bhairavi Jog"/>
    <m/>
    <m/>
    <s v="July"/>
    <s v="Gated Content"/>
    <m/>
    <m/>
    <s v="Downloaded the guide: Designing employee healthcare plan"/>
    <m/>
    <m/>
    <m/>
    <s v="2021-11-07 07:49:51.967000+00:00"/>
    <s v="2022-07-10 06:51:13.221000+00:00"/>
    <m/>
  </r>
  <r>
    <s v="Sagarneel Bhattacharya"/>
    <n v="200000"/>
    <s v="INR"/>
    <n v="0"/>
    <d v="2022-10-07T00:00:00"/>
    <s v="Sales"/>
    <s v="stat_1hn9nRJaLbI53NxPuSQgo90kRpbpKsFlwN4oEGNUTdO"/>
    <s v="Lost"/>
    <n v="0"/>
    <s v="OpportunityStatusType.Lost"/>
    <s v="cont_iuZAm0EJUY0KHmkUd94o4oukrLXWtLRqm1Uj3lOAyjo"/>
    <s v="Anuradha Murthy"/>
    <s v="GPA renewal"/>
    <s v="lead_mi6xSrAOcIwSnBQiiGzLAeRrQOxxTXYc7cKxmwB8oA5"/>
    <s v="Armstrong Design Pvt. Ltd."/>
    <s v="Trupti Suryavanshi"/>
    <s v="user_fgly1Lfoj2CZhiyQ0ruy8TWNc1e5jki39Wsj66gnM4p"/>
    <s v="Sagarneel Bhattacharya"/>
    <s v="2022-01-19 07:44:41.107000+00:00"/>
    <s v="2022-03-08 18:23:22.115000+00:00"/>
    <m/>
    <s v="Bangalore"/>
    <m/>
    <m/>
    <m/>
    <n v="280"/>
    <m/>
    <m/>
    <m/>
    <m/>
    <m/>
    <m/>
    <m/>
    <m/>
    <m/>
    <m/>
    <m/>
    <s v="Professional Services"/>
    <m/>
    <m/>
    <m/>
    <m/>
    <m/>
    <m/>
    <m/>
    <m/>
    <m/>
    <m/>
    <m/>
    <m/>
    <x v="3"/>
    <m/>
    <s v="user_L8E6IFhq6UCzKLHa45LUUTZCznDuyDwFrGaEp9DXiUM"/>
    <s v="Trupti Suryavanshi"/>
    <m/>
    <m/>
    <s v="March"/>
    <s v="Gated Content"/>
    <m/>
    <m/>
    <s v="Downloaded the guide: Designing employee healthcare plan"/>
    <m/>
    <m/>
    <m/>
    <s v="2021-10-17 15:44:38.574000+00:00"/>
    <s v="2022-07-10 06:52:28.329000+00:00"/>
    <m/>
  </r>
  <r>
    <s v="Arun Iyer"/>
    <n v="100000"/>
    <s v="INR"/>
    <n v="0"/>
    <d v="2022-01-07T00:00:00"/>
    <s v="Sales"/>
    <s v="stat_kcR4fZg7TU7jjk1jAVua3qGLRS4J5uFayEjK5j02wtv"/>
    <s v="Unqualified"/>
    <n v="0"/>
    <s v="OpportunityStatusType.Lost"/>
    <s v="cont_9ZaCea42nfU1de5hUcz99svQpP1cvfljZ8ZM7kUmQip"/>
    <s v="Ritesh Shetty"/>
    <s v="Renewal"/>
    <s v="lead_xAoQy9ZOe4cagQRDFjqYSy5TdVqPc5KnUY8USCmLvvl"/>
    <s v="Century realestate"/>
    <s v="Prateek Wadhwa"/>
    <s v="user_RqYuWgF5gW96ydluN8uQ8Tz87pId6oqXzrdeKM8sXvz"/>
    <s v="Arun Iyer"/>
    <s v="2022-01-18 12:06:42.755000+00:00"/>
    <s v="2022-03-15 04:48:12.777000+00:00"/>
    <m/>
    <s v="Bangalore"/>
    <m/>
    <m/>
    <m/>
    <n v="327"/>
    <m/>
    <m/>
    <m/>
    <m/>
    <m/>
    <m/>
    <m/>
    <m/>
    <m/>
    <m/>
    <m/>
    <s v="Others"/>
    <m/>
    <m/>
    <m/>
    <m/>
    <m/>
    <m/>
    <m/>
    <m/>
    <m/>
    <m/>
    <m/>
    <m/>
    <x v="5"/>
    <m/>
    <s v="user_FdWFezbLzkYQcGsBUsjZO25nr2poK2nRbqV47Rs5Kfm"/>
    <s v="Prateek Wadhwa"/>
    <m/>
    <m/>
    <s v="March"/>
    <s v="Gated Content"/>
    <m/>
    <m/>
    <s v="Lead Magnet Lead"/>
    <m/>
    <m/>
    <m/>
    <s v="2021-08-30 05:00:38.776000+00:00"/>
    <s v="2022-07-10 06:52:20.386000+00:00"/>
    <s v="Covid"/>
  </r>
  <r>
    <s v="Navin Panjwani"/>
    <n v="50000"/>
    <s v="INR"/>
    <n v="0"/>
    <d v="2022-01-08T00:00:00"/>
    <s v="Sales"/>
    <s v="stat_kcR4fZg7TU7jjk1jAVua3qGLRS4J5uFayEjK5j02wtv"/>
    <s v="Unqualified"/>
    <n v="0"/>
    <s v="OpportunityStatusType.Lost"/>
    <s v="cont_0ug5QxrMFEgbGWmGX2EGu2Yg5k7SCsiYUkS0YtxFeiv"/>
    <s v="Sarkar Shurva"/>
    <s v="Parental Renewal"/>
    <s v="lead_74ktF283B32maSNFEQirGgAvktLz76T5K0aXfQXuDO6"/>
    <s v="CORELYNX SOLUTIONS PVT. LTD ( Fresh )"/>
    <s v="Prateek Wadhwa"/>
    <s v="user_sD3YjSs92XKUfD0OPHeo886g6tW6aCM0iUhX5VVUuJi"/>
    <s v="Navin Panjwani"/>
    <s v="2022-03-08 10:21:49.165000+00:00"/>
    <s v="2022-03-08 12:37:49.016000+00:00"/>
    <m/>
    <s v="Kolkata"/>
    <m/>
    <m/>
    <m/>
    <n v="43"/>
    <m/>
    <m/>
    <m/>
    <m/>
    <m/>
    <m/>
    <m/>
    <m/>
    <m/>
    <m/>
    <m/>
    <s v="IT Services &amp; IT Consulting"/>
    <m/>
    <m/>
    <m/>
    <m/>
    <m/>
    <m/>
    <m/>
    <m/>
    <m/>
    <m/>
    <m/>
    <m/>
    <x v="7"/>
    <m/>
    <s v="user_FdWFezbLzkYQcGsBUsjZO25nr2poK2nRbqV47Rs5Kfm"/>
    <s v="Prateek Wadhwa"/>
    <m/>
    <m/>
    <m/>
    <s v="Cold Call"/>
    <m/>
    <m/>
    <m/>
    <m/>
    <m/>
    <m/>
    <s v="2021-08-25 17:20:03.426000+00:00"/>
    <s v="2022-10-14 05:12:39.074000+00:00"/>
    <m/>
  </r>
  <r>
    <s v="Chetan Kumar"/>
    <n v="600000"/>
    <s v="INR"/>
    <n v="0"/>
    <d v="2022-01-07T00:00:00"/>
    <s v="Sales"/>
    <s v="stat_1hn9nRJaLbI53NxPuSQgo90kRpbpKsFlwN4oEGNUTdO"/>
    <s v="Lost"/>
    <n v="0"/>
    <s v="OpportunityStatusType.Lost"/>
    <s v="cont_7DKvzDr6ZQ7agzYAQQnzoxiDbwHrSif0J98QWEq8HoG"/>
    <s v="Ananda"/>
    <s v="No plans to move from existing vendor this year. try again next year"/>
    <s v="lead_Vyv1UFZG0Ex3RuPy4E1ZuMjRM9N6Ns7jVMmsPqZx0mf"/>
    <s v="GLOBAL CONSUMER PRODUCTS PRIVATE LTD."/>
    <s v="Mayur Gadiyar"/>
    <s v="user_hAuUqCTCw5r4tCUrswIWPSW7LJ1XIBbttZVmJkxmzGq"/>
    <s v="Chetan Kumar"/>
    <s v="2022-01-04 10:01:56.181000+00:00"/>
    <s v="2022-01-24 05:40:14.643000+00:00"/>
    <m/>
    <s v="Mumbai"/>
    <m/>
    <m/>
    <m/>
    <n v="253"/>
    <m/>
    <m/>
    <m/>
    <m/>
    <m/>
    <m/>
    <m/>
    <m/>
    <m/>
    <m/>
    <m/>
    <s v="Consumer Goods &amp; Electronics"/>
    <m/>
    <m/>
    <m/>
    <m/>
    <m/>
    <m/>
    <m/>
    <m/>
    <m/>
    <m/>
    <m/>
    <m/>
    <x v="5"/>
    <m/>
    <s v="user_bdUPAGjcS7p6513So3N4g3aWNS5HuBuVJi7bvCPAsLt"/>
    <s v="Mayur Gadiyar"/>
    <m/>
    <m/>
    <s v="January"/>
    <s v="Cold Call"/>
    <s v="Lusha"/>
    <m/>
    <s v="Glengarry"/>
    <m/>
    <m/>
    <m/>
    <s v="2021-10-20 09:47:04.678000+00:00"/>
    <s v="2022-07-10 06:59:57.809000+00:00"/>
    <s v="GT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16" cacheId="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Lead_custom.MRE Spoc">
  <location ref="A3:C46" firstHeaderRow="0" firstDataRow="1" firstDataCol="1"/>
  <pivotFields count="67">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4">
        <item x="13"/>
        <item x="40"/>
        <item x="5"/>
        <item x="41"/>
        <item x="19"/>
        <item x="34"/>
        <item x="39"/>
        <item x="28"/>
        <item x="15"/>
        <item x="37"/>
        <item x="10"/>
        <item x="18"/>
        <item x="38"/>
        <item x="9"/>
        <item x="23"/>
        <item x="22"/>
        <item x="24"/>
        <item x="1"/>
        <item x="32"/>
        <item x="20"/>
        <item x="25"/>
        <item x="31"/>
        <item x="7"/>
        <item x="35"/>
        <item x="29"/>
        <item x="27"/>
        <item x="4"/>
        <item x="21"/>
        <item x="16"/>
        <item x="0"/>
        <item x="42"/>
        <item x="6"/>
        <item x="30"/>
        <item x="8"/>
        <item x="2"/>
        <item x="33"/>
        <item x="12"/>
        <item x="14"/>
        <item x="36"/>
        <item x="26"/>
        <item x="17"/>
        <item x="11"/>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2"/>
  </colFields>
  <colItems count="2">
    <i>
      <x/>
    </i>
    <i i="1">
      <x v="1"/>
    </i>
  </colItems>
  <dataFields count="2">
    <dataField name="Count of status_label" fld="7" subtotal="count" baseField="0" baseItem="0"/>
    <dataField name="Sum of win flag" fld="8" baseField="0" baseItem="0"/>
  </dataFields>
  <formats count="4">
    <format dxfId="44">
      <pivotArea type="all" dataOnly="0" outline="0" fieldPosition="0"/>
    </format>
    <format dxfId="43">
      <pivotArea field="50" type="button" dataOnly="0" labelOnly="1" outline="0" axis="axisRow" fieldPosition="0"/>
    </format>
    <format dxfId="42">
      <pivotArea dataOnly="0" labelOnly="1" outline="0" fieldPosition="0">
        <references count="1">
          <reference field="4294967294" count="1">
            <x v="0"/>
          </reference>
        </references>
      </pivotArea>
    </format>
    <format dxfId="41">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lead_custom.source_detail">
  <location ref="A3:B34" firstHeaderRow="1" firstDataRow="1" firstDataCol="1"/>
  <pivotFields count="68">
    <pivotField showAll="0"/>
    <pivotField showAll="0"/>
    <pivotField showAll="0"/>
    <pivotField showAll="0"/>
    <pivotField showAll="0">
      <items count="93">
        <item x="87"/>
        <item x="76"/>
        <item x="36"/>
        <item x="86"/>
        <item x="60"/>
        <item x="85"/>
        <item x="81"/>
        <item x="79"/>
        <item x="70"/>
        <item x="68"/>
        <item x="80"/>
        <item x="83"/>
        <item x="69"/>
        <item x="77"/>
        <item x="43"/>
        <item x="78"/>
        <item x="11"/>
        <item x="75"/>
        <item x="16"/>
        <item x="58"/>
        <item x="66"/>
        <item x="52"/>
        <item x="15"/>
        <item x="55"/>
        <item x="47"/>
        <item x="56"/>
        <item x="37"/>
        <item x="57"/>
        <item x="48"/>
        <item x="41"/>
        <item x="35"/>
        <item x="45"/>
        <item x="1"/>
        <item x="50"/>
        <item x="44"/>
        <item x="46"/>
        <item x="27"/>
        <item x="10"/>
        <item x="7"/>
        <item x="29"/>
        <item x="19"/>
        <item x="25"/>
        <item x="23"/>
        <item x="28"/>
        <item x="26"/>
        <item x="24"/>
        <item x="22"/>
        <item x="20"/>
        <item x="17"/>
        <item x="18"/>
        <item x="21"/>
        <item x="14"/>
        <item x="9"/>
        <item x="8"/>
        <item x="3"/>
        <item x="4"/>
        <item x="65"/>
        <item x="39"/>
        <item x="30"/>
        <item x="84"/>
        <item x="0"/>
        <item x="42"/>
        <item x="91"/>
        <item x="2"/>
        <item x="51"/>
        <item x="89"/>
        <item x="73"/>
        <item x="13"/>
        <item x="38"/>
        <item x="67"/>
        <item x="40"/>
        <item x="90"/>
        <item x="62"/>
        <item x="32"/>
        <item x="49"/>
        <item x="63"/>
        <item x="34"/>
        <item x="82"/>
        <item x="64"/>
        <item x="33"/>
        <item x="53"/>
        <item x="54"/>
        <item x="5"/>
        <item x="74"/>
        <item x="61"/>
        <item x="12"/>
        <item x="72"/>
        <item x="71"/>
        <item x="6"/>
        <item x="88"/>
        <item x="59"/>
        <item x="3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1718">
        <item x="1527"/>
        <item x="1037"/>
        <item x="1528"/>
        <item x="1214"/>
        <item x="1679"/>
        <item x="93"/>
        <item x="1697"/>
        <item x="1560"/>
        <item x="1534"/>
        <item x="1273"/>
        <item x="1689"/>
        <item x="1204"/>
        <item x="1166"/>
        <item x="741"/>
        <item x="1454"/>
        <item x="513"/>
        <item x="1521"/>
        <item x="1200"/>
        <item x="953"/>
        <item x="1675"/>
        <item x="1674"/>
        <item x="1043"/>
        <item x="1716"/>
        <item x="1569"/>
        <item x="1211"/>
        <item x="421"/>
        <item x="183"/>
        <item x="653"/>
        <item x="1032"/>
        <item x="977"/>
        <item x="1525"/>
        <item x="1570"/>
        <item x="1210"/>
        <item x="1658"/>
        <item x="1654"/>
        <item x="951"/>
        <item x="767"/>
        <item x="766"/>
        <item x="765"/>
        <item x="826"/>
        <item x="1546"/>
        <item x="1707"/>
        <item x="1522"/>
        <item x="950"/>
        <item x="1543"/>
        <item x="1544"/>
        <item x="417"/>
        <item x="748"/>
        <item x="1714"/>
        <item x="1713"/>
        <item x="612"/>
        <item x="642"/>
        <item x="1673"/>
        <item x="931"/>
        <item x="1661"/>
        <item x="1034"/>
        <item x="949"/>
        <item x="1266"/>
        <item x="553"/>
        <item x="822"/>
        <item x="823"/>
        <item x="902"/>
        <item x="900"/>
        <item x="1711"/>
        <item x="1437"/>
        <item x="747"/>
        <item x="1588"/>
        <item x="1448"/>
        <item x="1141"/>
        <item x="1209"/>
        <item x="1208"/>
        <item x="1630"/>
        <item x="1708"/>
        <item x="1702"/>
        <item x="71"/>
        <item x="1429"/>
        <item x="1580"/>
        <item x="1589"/>
        <item x="1602"/>
        <item x="332"/>
        <item x="334"/>
        <item x="1533"/>
        <item x="282"/>
        <item x="283"/>
        <item x="1353"/>
        <item x="112"/>
        <item x="1700"/>
        <item x="1696"/>
        <item x="416"/>
        <item x="1250"/>
        <item x="1667"/>
        <item x="1202"/>
        <item x="34"/>
        <item x="1480"/>
        <item x="1481"/>
        <item x="1510"/>
        <item x="1511"/>
        <item x="1596"/>
        <item x="1597"/>
        <item x="1598"/>
        <item x="1407"/>
        <item x="1406"/>
        <item x="1405"/>
        <item x="1222"/>
        <item x="1221"/>
        <item x="205"/>
        <item x="1676"/>
        <item x="1049"/>
        <item x="1044"/>
        <item x="1048"/>
        <item x="1006"/>
        <item x="1007"/>
        <item x="1396"/>
        <item x="930"/>
        <item x="1433"/>
        <item x="1432"/>
        <item x="1479"/>
        <item x="1644"/>
        <item x="1523"/>
        <item x="1434"/>
        <item x="1203"/>
        <item x="1435"/>
        <item x="1646"/>
        <item x="1496"/>
        <item x="470"/>
        <item x="757"/>
        <item x="1710"/>
        <item x="1712"/>
        <item x="1205"/>
        <item x="1300"/>
        <item x="1197"/>
        <item x="1195"/>
        <item x="791"/>
        <item x="1196"/>
        <item x="1715"/>
        <item x="1668"/>
        <item x="1639"/>
        <item x="11"/>
        <item x="1021"/>
        <item x="1173"/>
        <item x="1171"/>
        <item x="1529"/>
        <item x="1024"/>
        <item x="833"/>
        <item x="1380"/>
        <item x="976"/>
        <item x="974"/>
        <item x="1154"/>
        <item x="163"/>
        <item x="1051"/>
        <item x="1622"/>
        <item x="1217"/>
        <item x="230"/>
        <item x="1531"/>
        <item x="1178"/>
        <item x="375"/>
        <item x="1703"/>
        <item x="1174"/>
        <item x="1502"/>
        <item x="1444"/>
        <item x="978"/>
        <item x="948"/>
        <item x="479"/>
        <item x="1207"/>
        <item x="555"/>
        <item x="1482"/>
        <item x="607"/>
        <item x="1704"/>
        <item x="610"/>
        <item x="947"/>
        <item x="448"/>
        <item x="858"/>
        <item x="855"/>
        <item x="1027"/>
        <item x="921"/>
        <item x="922"/>
        <item x="891"/>
        <item x="888"/>
        <item x="1268"/>
        <item x="779"/>
        <item x="1686"/>
        <item x="1381"/>
        <item x="1499"/>
        <item x="1289"/>
        <item x="986"/>
        <item x="792"/>
        <item x="1219"/>
        <item x="1271"/>
        <item x="569"/>
        <item x="1541"/>
        <item x="1693"/>
        <item x="1666"/>
        <item x="923"/>
        <item x="1457"/>
        <item x="1456"/>
        <item x="1455"/>
        <item x="1670"/>
        <item x="1257"/>
        <item x="690"/>
        <item x="777"/>
        <item x="1309"/>
        <item x="575"/>
        <item x="1029"/>
        <item x="1494"/>
        <item x="1513"/>
        <item x="1144"/>
        <item x="1095"/>
        <item x="1267"/>
        <item x="1484"/>
        <item x="1672"/>
        <item x="1664"/>
        <item x="1663"/>
        <item x="1660"/>
        <item x="359"/>
        <item x="357"/>
        <item x="1508"/>
        <item x="1518"/>
        <item x="1519"/>
        <item x="1015"/>
        <item x="1014"/>
        <item x="1414"/>
        <item x="1413"/>
        <item x="881"/>
        <item x="1372"/>
        <item x="945"/>
        <item x="1157"/>
        <item x="687"/>
        <item x="1493"/>
        <item x="1491"/>
        <item x="1492"/>
        <item x="692"/>
        <item x="1392"/>
        <item x="1459"/>
        <item x="1653"/>
        <item x="1655"/>
        <item x="1651"/>
        <item x="1252"/>
        <item x="943"/>
        <item x="1288"/>
        <item x="944"/>
        <item x="296"/>
        <item x="871"/>
        <item x="1404"/>
        <item x="1403"/>
        <item x="578"/>
        <item x="1123"/>
        <item x="1124"/>
        <item x="1631"/>
        <item x="1563"/>
        <item x="1625"/>
        <item x="1621"/>
        <item x="456"/>
        <item x="1425"/>
        <item x="1645"/>
        <item x="337"/>
        <item x="1234"/>
        <item x="1626"/>
        <item x="1628"/>
        <item x="817"/>
        <item x="917"/>
        <item x="1678"/>
        <item x="903"/>
        <item x="1063"/>
        <item x="1656"/>
        <item x="746"/>
        <item x="664"/>
        <item x="1671"/>
        <item x="1537"/>
        <item x="1083"/>
        <item x="646"/>
        <item x="1384"/>
        <item x="1483"/>
        <item x="1701"/>
        <item x="1302"/>
        <item x="1082"/>
        <item x="1640"/>
        <item x="1390"/>
        <item x="1388"/>
        <item x="1386"/>
        <item x="1504"/>
        <item x="1505"/>
        <item x="1620"/>
        <item x="941"/>
        <item x="1680"/>
        <item x="1682"/>
        <item x="1327"/>
        <item x="1324"/>
        <item x="1323"/>
        <item x="243"/>
        <item x="1361"/>
        <item x="80"/>
        <item x="151"/>
        <item x="1698"/>
        <item x="1520"/>
        <item x="1572"/>
        <item x="1318"/>
        <item x="1316"/>
        <item x="1206"/>
        <item x="1325"/>
        <item x="1321"/>
        <item x="1322"/>
        <item x="1320"/>
        <item x="1447"/>
        <item x="1497"/>
        <item x="1550"/>
        <item x="1690"/>
        <item x="363"/>
        <item x="364"/>
        <item x="1691"/>
        <item x="365"/>
        <item x="1452"/>
        <item x="1397"/>
        <item x="1395"/>
        <item x="514"/>
        <item x="1637"/>
        <item x="1633"/>
        <item x="1634"/>
        <item x="1709"/>
        <item x="1638"/>
        <item x="1694"/>
        <item x="1313"/>
        <item x="1311"/>
        <item x="1312"/>
        <item x="1591"/>
        <item x="1590"/>
        <item x="785"/>
        <item x="1706"/>
        <item x="1705"/>
        <item x="219"/>
        <item x="477"/>
        <item x="1164"/>
        <item x="1165"/>
        <item x="1012"/>
        <item x="1011"/>
        <item x="1013"/>
        <item x="1436"/>
        <item x="1450"/>
        <item x="378"/>
        <item x="1328"/>
        <item x="1326"/>
        <item x="1193"/>
        <item x="1190"/>
        <item x="1192"/>
        <item x="955"/>
        <item x="956"/>
        <item x="896"/>
        <item x="893"/>
        <item x="890"/>
        <item x="889"/>
        <item x="825"/>
        <item x="685"/>
        <item x="1428"/>
        <item x="1549"/>
        <item x="1692"/>
        <item x="1115"/>
        <item x="235"/>
        <item x="361"/>
        <item x="1617"/>
        <item x="1194"/>
        <item x="754"/>
        <item x="1605"/>
        <item x="1315"/>
        <item x="1314"/>
        <item x="973"/>
        <item x="1509"/>
        <item x="309"/>
        <item x="773"/>
        <item x="771"/>
        <item x="245"/>
        <item x="1272"/>
        <item x="755"/>
        <item x="895"/>
        <item x="1047"/>
        <item x="466"/>
        <item x="467"/>
        <item x="1041"/>
        <item x="1107"/>
        <item x="1677"/>
        <item x="726"/>
        <item x="1162"/>
        <item x="1163"/>
        <item x="1449"/>
        <item x="1462"/>
        <item x="28"/>
        <item x="24"/>
        <item x="1373"/>
        <item x="1371"/>
        <item x="1243"/>
        <item x="1341"/>
        <item x="1339"/>
        <item x="1340"/>
        <item x="688"/>
        <item x="1364"/>
        <item x="1360"/>
        <item x="1359"/>
        <item x="597"/>
        <item x="1151"/>
        <item x="1147"/>
        <item x="1146"/>
        <item x="1303"/>
        <item x="546"/>
        <item x="1616"/>
        <item x="1614"/>
        <item x="1612"/>
        <item x="1611"/>
        <item x="1610"/>
        <item x="1463"/>
        <item x="457"/>
        <item x="453"/>
        <item x="756"/>
        <item x="1114"/>
        <item x="679"/>
        <item x="1417"/>
        <item x="1684"/>
        <item x="349"/>
        <item x="600"/>
        <item x="1695"/>
        <item x="844"/>
        <item x="1562"/>
        <item x="1561"/>
        <item x="1687"/>
        <item x="1688"/>
        <item x="616"/>
        <item x="1030"/>
        <item x="1020"/>
        <item x="1198"/>
        <item x="246"/>
        <item x="1374"/>
        <item x="1410"/>
        <item x="929"/>
        <item x="1237"/>
        <item x="992"/>
        <item x="1263"/>
        <item x="1477"/>
        <item x="1137"/>
        <item x="1138"/>
        <item x="1551"/>
        <item x="1465"/>
        <item x="1567"/>
        <item x="1566"/>
        <item x="1568"/>
        <item x="1583"/>
        <item x="867"/>
        <item x="1265"/>
        <item x="1260"/>
        <item x="1201"/>
        <item x="1275"/>
        <item x="1681"/>
        <item x="1699"/>
        <item x="1524"/>
        <item x="1526"/>
        <item x="1535"/>
        <item x="596"/>
        <item x="1532"/>
        <item x="1287"/>
        <item x="1584"/>
        <item x="568"/>
        <item x="579"/>
        <item x="1329"/>
        <item x="1348"/>
        <item x="382"/>
        <item x="1078"/>
        <item x="1220"/>
        <item x="1475"/>
        <item x="1648"/>
        <item x="1235"/>
        <item x="751"/>
        <item x="1440"/>
        <item x="1008"/>
        <item x="1319"/>
        <item x="1317"/>
        <item x="541"/>
        <item x="542"/>
        <item x="1474"/>
        <item x="1470"/>
        <item x="752"/>
        <item x="1036"/>
        <item x="1035"/>
        <item x="1441"/>
        <item x="1139"/>
        <item x="1262"/>
        <item x="1476"/>
        <item x="328"/>
        <item x="329"/>
        <item x="994"/>
        <item x="797"/>
        <item x="935"/>
        <item x="1356"/>
        <item x="1357"/>
        <item x="323"/>
        <item x="1127"/>
        <item x="1122"/>
        <item x="675"/>
        <item x="1685"/>
        <item x="1683"/>
        <item x="1349"/>
        <item x="1347"/>
        <item x="1576"/>
        <item x="1577"/>
        <item x="749"/>
        <item x="1362"/>
        <item x="233"/>
        <item x="1565"/>
        <item x="1556"/>
        <item x="261"/>
        <item x="1080"/>
        <item x="1230"/>
        <item x="1627"/>
        <item x="1623"/>
        <item x="1624"/>
        <item x="1515"/>
        <item x="1401"/>
        <item x="1398"/>
        <item x="1346"/>
        <item x="1647"/>
        <item x="1649"/>
        <item x="1240"/>
        <item x="1241"/>
        <item x="1086"/>
        <item x="1438"/>
        <item x="1636"/>
        <item x="1619"/>
        <item x="793"/>
        <item x="782"/>
        <item x="846"/>
        <item x="794"/>
        <item x="761"/>
        <item x="742"/>
        <item x="1669"/>
        <item x="1665"/>
        <item x="1188"/>
        <item x="72"/>
        <item x="69"/>
        <item x="535"/>
        <item x="1089"/>
        <item x="936"/>
        <item x="810"/>
        <item x="1650"/>
        <item x="1603"/>
        <item x="1606"/>
        <item x="1068"/>
        <item x="534"/>
        <item x="293"/>
        <item x="291"/>
        <item x="963"/>
        <item x="964"/>
        <item x="1088"/>
        <item x="678"/>
        <item x="1399"/>
        <item x="379"/>
        <item x="1280"/>
        <item x="1278"/>
        <item x="1279"/>
        <item x="1100"/>
        <item x="1102"/>
        <item x="1103"/>
        <item x="824"/>
        <item x="315"/>
        <item x="669"/>
        <item x="670"/>
        <item x="1478"/>
        <item x="1018"/>
        <item x="904"/>
        <item x="1547"/>
        <item x="848"/>
        <item x="1199"/>
        <item x="1270"/>
        <item x="1269"/>
        <item x="640"/>
        <item x="509"/>
        <item x="1249"/>
        <item x="1629"/>
        <item x="1231"/>
        <item x="1232"/>
        <item x="972"/>
        <item x="1090"/>
        <item x="959"/>
        <item x="1233"/>
        <item x="1662"/>
        <item x="1503"/>
        <item x="388"/>
        <item x="744"/>
        <item x="1587"/>
        <item x="795"/>
        <item x="667"/>
        <item x="985"/>
        <item x="983"/>
        <item x="1393"/>
        <item x="1412"/>
        <item x="1641"/>
        <item x="1642"/>
        <item x="1506"/>
        <item x="1059"/>
        <item x="1057"/>
        <item x="1058"/>
        <item x="954"/>
        <item x="952"/>
        <item x="212"/>
        <item x="1255"/>
        <item x="1430"/>
        <item x="38"/>
        <item x="1460"/>
        <item x="1659"/>
        <item x="681"/>
        <item x="1657"/>
        <item x="1553"/>
        <item x="1552"/>
        <item x="1613"/>
        <item x="995"/>
        <item x="1276"/>
        <item x="1512"/>
        <item x="1538"/>
        <item x="1254"/>
        <item x="1536"/>
        <item x="1236"/>
        <item x="1084"/>
        <item x="1643"/>
        <item x="1099"/>
        <item x="1458"/>
        <item x="684"/>
        <item x="894"/>
        <item x="1426"/>
        <item x="668"/>
        <item x="1586"/>
        <item x="134"/>
        <item x="1185"/>
        <item x="1109"/>
        <item x="1464"/>
        <item x="1466"/>
        <item x="693"/>
        <item x="1581"/>
        <item x="1366"/>
        <item x="1367"/>
        <item x="1365"/>
        <item x="1363"/>
        <item x="1402"/>
        <item x="1446"/>
        <item x="1331"/>
        <item x="1382"/>
        <item x="523"/>
        <item x="1555"/>
        <item x="1585"/>
        <item x="1284"/>
        <item x="1285"/>
        <item x="1442"/>
        <item x="806"/>
        <item x="759"/>
        <item x="1652"/>
        <item x="1129"/>
        <item x="216"/>
        <item x="1145"/>
        <item x="1052"/>
        <item x="1607"/>
        <item x="830"/>
        <item x="915"/>
        <item x="1632"/>
        <item x="768"/>
        <item x="758"/>
        <item x="769"/>
        <item x="46"/>
        <item x="45"/>
        <item x="47"/>
        <item x="306"/>
        <item x="1545"/>
        <item x="1377"/>
        <item x="1158"/>
        <item x="1304"/>
        <item x="1305"/>
        <item x="114"/>
        <item x="422"/>
        <item x="419"/>
        <item x="706"/>
        <item x="705"/>
        <item x="1019"/>
        <item x="312"/>
        <item x="1468"/>
        <item x="1443"/>
        <item x="851"/>
        <item x="1358"/>
        <item x="108"/>
        <item x="85"/>
        <item x="680"/>
        <item x="1110"/>
        <item x="1487"/>
        <item x="1593"/>
        <item x="1038"/>
        <item x="1039"/>
        <item x="1040"/>
        <item x="536"/>
        <item x="22"/>
        <item x="1500"/>
        <item x="39"/>
        <item x="1498"/>
        <item x="1170"/>
        <item x="476"/>
        <item x="1635"/>
        <item x="1472"/>
        <item x="1564"/>
        <item x="1143"/>
        <item x="942"/>
        <item x="933"/>
        <item x="762"/>
        <item x="1242"/>
        <item x="764"/>
        <item x="1033"/>
        <item x="1031"/>
        <item x="910"/>
        <item x="909"/>
        <item x="934"/>
        <item x="1516"/>
        <item x="1517"/>
        <item x="884"/>
        <item x="533"/>
        <item x="407"/>
        <item x="1495"/>
        <item x="1010"/>
        <item x="1009"/>
        <item x="418"/>
        <item x="907"/>
        <item x="906"/>
        <item x="905"/>
        <item x="753"/>
        <item x="940"/>
        <item x="939"/>
        <item x="520"/>
        <item x="519"/>
        <item x="362"/>
        <item x="360"/>
        <item x="430"/>
        <item x="672"/>
        <item x="1608"/>
        <item x="1490"/>
        <item x="1489"/>
        <item x="1400"/>
        <item x="984"/>
        <item x="1081"/>
        <item x="1488"/>
        <item x="1485"/>
        <item x="999"/>
        <item x="1000"/>
        <item x="1461"/>
        <item x="662"/>
        <item x="660"/>
        <item x="1469"/>
        <item x="1595"/>
        <item x="396"/>
        <item x="1415"/>
        <item x="1411"/>
        <item x="1177"/>
        <item x="1176"/>
        <item x="790"/>
        <item x="786"/>
        <item x="177"/>
        <item x="1212"/>
        <item x="812"/>
        <item x="1191"/>
        <item x="865"/>
        <item x="866"/>
        <item x="901"/>
        <item x="1427"/>
        <item x="1599"/>
        <item x="1600"/>
        <item x="1601"/>
        <item x="1530"/>
        <item x="1618"/>
        <item x="1615"/>
        <item x="1274"/>
        <item x="1296"/>
        <item x="1259"/>
        <item x="1247"/>
        <item x="1609"/>
        <item x="958"/>
        <item x="313"/>
        <item x="1486"/>
        <item x="176"/>
        <item x="1069"/>
        <item x="725"/>
        <item x="720"/>
        <item x="550"/>
        <item x="95"/>
        <item x="663"/>
        <item x="1189"/>
        <item x="1352"/>
        <item x="1351"/>
        <item x="850"/>
        <item x="991"/>
        <item x="988"/>
        <item x="1218"/>
        <item x="1573"/>
        <item x="1338"/>
        <item x="1336"/>
        <item x="787"/>
        <item x="1501"/>
        <item x="838"/>
        <item x="837"/>
        <item x="996"/>
        <item x="993"/>
        <item x="997"/>
        <item x="998"/>
        <item x="689"/>
        <item x="1445"/>
        <item x="1142"/>
        <item x="506"/>
        <item x="808"/>
        <item x="809"/>
        <item x="157"/>
        <item x="560"/>
        <item x="1594"/>
        <item x="1592"/>
        <item x="1473"/>
        <item x="624"/>
        <item x="621"/>
        <item x="1264"/>
        <item x="590"/>
        <item x="586"/>
        <item x="1379"/>
        <item x="1604"/>
        <item x="1375"/>
        <item x="1559"/>
        <item x="1548"/>
        <item x="1558"/>
        <item x="1557"/>
        <item x="1542"/>
        <item x="1539"/>
        <item x="37"/>
        <item x="1574"/>
        <item x="1376"/>
        <item x="1582"/>
        <item x="1161"/>
        <item x="957"/>
        <item x="593"/>
        <item x="588"/>
        <item x="577"/>
        <item x="925"/>
        <item x="1056"/>
        <item x="557"/>
        <item x="556"/>
        <item x="150"/>
        <item x="1424"/>
        <item x="1422"/>
        <item x="1423"/>
        <item x="1419"/>
        <item x="1421"/>
        <item x="1420"/>
        <item x="1079"/>
        <item x="657"/>
        <item x="1350"/>
        <item x="1355"/>
        <item x="1179"/>
        <item x="1256"/>
        <item x="1253"/>
        <item x="1251"/>
        <item x="1306"/>
        <item x="1307"/>
        <item x="1389"/>
        <item x="1394"/>
        <item x="1391"/>
        <item x="571"/>
        <item x="1073"/>
        <item x="1055"/>
        <item x="1054"/>
        <item x="1053"/>
        <item x="700"/>
        <item x="701"/>
        <item x="104"/>
        <item x="1140"/>
        <item x="102"/>
        <item x="691"/>
        <item x="454"/>
        <item x="451"/>
        <item x="1579"/>
        <item x="1578"/>
        <item x="1575"/>
        <item x="1149"/>
        <item x="1160"/>
        <item x="918"/>
        <item x="207"/>
        <item x="1281"/>
        <item x="1282"/>
        <item x="394"/>
        <item x="1409"/>
        <item x="842"/>
        <item x="1028"/>
        <item x="608"/>
        <item x="605"/>
        <item x="1134"/>
        <item x="132"/>
        <item x="133"/>
        <item x="1159"/>
        <item x="1343"/>
        <item x="1342"/>
        <item x="1554"/>
        <item x="1180"/>
        <item x="1181"/>
        <item x="1571"/>
        <item x="629"/>
        <item x="549"/>
        <item x="551"/>
        <item x="674"/>
        <item x="1418"/>
        <item x="1416"/>
        <item x="1167"/>
        <item x="671"/>
        <item x="1507"/>
        <item x="1378"/>
        <item x="880"/>
        <item x="1022"/>
        <item x="475"/>
        <item x="1354"/>
        <item x="1072"/>
        <item x="1062"/>
        <item x="526"/>
        <item x="512"/>
        <item x="463"/>
        <item x="460"/>
        <item x="52"/>
        <item x="435"/>
        <item x="437"/>
        <item x="432"/>
        <item x="1175"/>
        <item x="498"/>
        <item x="2"/>
        <item x="392"/>
        <item x="391"/>
        <item x="1335"/>
        <item x="1334"/>
        <item x="1332"/>
        <item x="1333"/>
        <item x="496"/>
        <item x="494"/>
        <item x="492"/>
        <item x="97"/>
        <item x="96"/>
        <item x="970"/>
        <item x="971"/>
        <item x="1064"/>
        <item x="1133"/>
        <item x="1125"/>
        <item x="1098"/>
        <item x="1096"/>
        <item x="584"/>
        <item x="583"/>
        <item x="94"/>
        <item x="307"/>
        <item x="815"/>
        <item x="868"/>
        <item x="869"/>
        <item x="1077"/>
        <item x="1074"/>
        <item x="266"/>
        <item x="1135"/>
        <item x="1292"/>
        <item x="1248"/>
        <item x="836"/>
        <item x="832"/>
        <item x="1042"/>
        <item x="1183"/>
        <item x="1182"/>
        <item x="989"/>
        <item x="75"/>
        <item x="737"/>
        <item x="1238"/>
        <item x="239"/>
        <item x="238"/>
        <item x="1184"/>
        <item x="1131"/>
        <item x="566"/>
        <item x="562"/>
        <item x="565"/>
        <item x="253"/>
        <item x="1451"/>
        <item x="442"/>
        <item x="301"/>
        <item x="960"/>
        <item x="961"/>
        <item x="962"/>
        <item x="594"/>
        <item x="592"/>
        <item x="928"/>
        <item x="926"/>
        <item x="924"/>
        <item x="240"/>
        <item x="99"/>
        <item x="1227"/>
        <item x="982"/>
        <item x="820"/>
        <item x="816"/>
        <item x="818"/>
        <item x="774"/>
        <item x="1540"/>
        <item x="218"/>
        <item x="164"/>
        <item x="255"/>
        <item x="433"/>
        <item x="1150"/>
        <item x="1067"/>
        <item x="1187"/>
        <item x="1023"/>
        <item x="384"/>
        <item x="277"/>
        <item x="788"/>
        <item x="849"/>
        <item x="729"/>
        <item x="776"/>
        <item x="775"/>
        <item x="1126"/>
        <item x="635"/>
        <item x="760"/>
        <item x="631"/>
        <item x="10"/>
        <item x="730"/>
        <item x="1155"/>
        <item x="184"/>
        <item x="305"/>
        <item x="318"/>
        <item x="543"/>
        <item x="1514"/>
        <item x="1017"/>
        <item x="244"/>
        <item x="987"/>
        <item x="651"/>
        <item x="1383"/>
        <item x="1385"/>
        <item x="1387"/>
        <item x="1186"/>
        <item x="1310"/>
        <item x="1308"/>
        <item x="1112"/>
        <item x="1091"/>
        <item x="1105"/>
        <item x="1093"/>
        <item x="732"/>
        <item x="57"/>
        <item x="56"/>
        <item x="58"/>
        <item x="1152"/>
        <item x="937"/>
        <item x="1225"/>
        <item x="1226"/>
        <item x="1224"/>
        <item x="1471"/>
        <item x="1467"/>
        <item x="559"/>
        <item x="425"/>
        <item x="423"/>
        <item x="424"/>
        <item x="1431"/>
        <item x="916"/>
        <item x="632"/>
        <item x="1065"/>
        <item x="1066"/>
        <item x="677"/>
        <item x="676"/>
        <item x="839"/>
        <item x="1087"/>
        <item x="683"/>
        <item x="840"/>
        <item x="927"/>
        <item x="64"/>
        <item x="145"/>
        <item x="1169"/>
        <item x="1168"/>
        <item x="602"/>
        <item x="599"/>
        <item x="1085"/>
        <item x="648"/>
        <item x="649"/>
        <item x="802"/>
        <item x="981"/>
        <item x="572"/>
        <item x="570"/>
        <item x="938"/>
        <item x="717"/>
        <item x="440"/>
        <item x="913"/>
        <item x="1439"/>
        <item x="464"/>
        <item x="462"/>
        <item x="703"/>
        <item x="699"/>
        <item x="1136"/>
        <item x="537"/>
        <item x="1061"/>
        <item x="1046"/>
        <item x="1045"/>
        <item x="886"/>
        <item x="885"/>
        <item x="719"/>
        <item x="1299"/>
        <item x="1298"/>
        <item x="197"/>
        <item x="345"/>
        <item x="346"/>
        <item x="342"/>
        <item x="1116"/>
        <item x="1118"/>
        <item x="1113"/>
        <item x="427"/>
        <item x="1283"/>
        <item x="429"/>
        <item x="564"/>
        <item x="727"/>
        <item x="724"/>
        <item x="1337"/>
        <item x="603"/>
        <item x="604"/>
        <item x="807"/>
        <item x="804"/>
        <item x="801"/>
        <item x="803"/>
        <item x="979"/>
        <item x="1408"/>
        <item x="1344"/>
        <item x="1345"/>
        <item x="626"/>
        <item x="524"/>
        <item x="335"/>
        <item x="522"/>
        <item x="821"/>
        <item x="783"/>
        <item x="784"/>
        <item x="1229"/>
        <item x="1228"/>
        <item x="1097"/>
        <item x="136"/>
        <item x="1453"/>
        <item x="1094"/>
        <item x="215"/>
        <item x="1111"/>
        <item x="879"/>
        <item x="1016"/>
        <item x="731"/>
        <item x="1215"/>
        <item x="853"/>
        <item x="1330"/>
        <item x="627"/>
        <item x="1092"/>
        <item x="843"/>
        <item x="1245"/>
        <item x="501"/>
        <item x="503"/>
        <item x="502"/>
        <item x="770"/>
        <item x="1005"/>
        <item x="499"/>
        <item x="497"/>
        <item x="878"/>
        <item x="327"/>
        <item x="1216"/>
        <item x="1301"/>
        <item x="1277"/>
        <item x="221"/>
        <item x="225"/>
        <item x="874"/>
        <item x="873"/>
        <item x="625"/>
        <item x="412"/>
        <item x="413"/>
        <item x="860"/>
        <item x="859"/>
        <item x="275"/>
        <item x="449"/>
        <item x="525"/>
        <item x="188"/>
        <item x="438"/>
        <item x="204"/>
        <item x="946"/>
        <item x="1297"/>
        <item x="1294"/>
        <item x="1290"/>
        <item x="1295"/>
        <item x="1293"/>
        <item x="1291"/>
        <item x="636"/>
        <item x="1258"/>
        <item x="870"/>
        <item x="740"/>
        <item x="778"/>
        <item x="1368"/>
        <item x="1370"/>
        <item x="1369"/>
        <item x="1117"/>
        <item x="271"/>
        <item x="829"/>
        <item x="857"/>
        <item x="882"/>
        <item x="695"/>
        <item x="268"/>
        <item x="319"/>
        <item x="965"/>
        <item x="485"/>
        <item x="358"/>
        <item x="356"/>
        <item x="471"/>
        <item x="828"/>
        <item x="1120"/>
        <item x="789"/>
        <item x="1004"/>
        <item x="1244"/>
        <item x="1239"/>
        <item x="736"/>
        <item x="735"/>
        <item x="969"/>
        <item x="1128"/>
        <item x="1223"/>
        <item x="1261"/>
        <item x="1286"/>
        <item x="395"/>
        <item x="641"/>
        <item x="639"/>
        <item x="630"/>
        <item x="89"/>
        <item x="86"/>
        <item x="723"/>
        <item x="708"/>
        <item x="709"/>
        <item x="1121"/>
        <item x="1246"/>
        <item x="875"/>
        <item x="877"/>
        <item x="152"/>
        <item x="914"/>
        <item x="303"/>
        <item x="799"/>
        <item x="623"/>
        <item x="856"/>
        <item x="113"/>
        <item x="111"/>
        <item x="510"/>
        <item x="1101"/>
        <item x="1213"/>
        <item x="269"/>
        <item x="1130"/>
        <item x="489"/>
        <item x="493"/>
        <item x="500"/>
        <item x="643"/>
        <item x="644"/>
        <item x="92"/>
        <item x="628"/>
        <item x="898"/>
        <item x="780"/>
        <item x="511"/>
        <item x="718"/>
        <item x="254"/>
        <item x="251"/>
        <item x="831"/>
        <item x="62"/>
        <item x="214"/>
        <item x="211"/>
        <item x="213"/>
        <item x="210"/>
        <item x="26"/>
        <item x="166"/>
        <item x="887"/>
        <item x="619"/>
        <item x="813"/>
        <item x="295"/>
        <item x="292"/>
        <item x="1026"/>
        <item x="1025"/>
        <item x="899"/>
        <item x="710"/>
        <item x="606"/>
        <item x="694"/>
        <item x="872"/>
        <item x="897"/>
        <item x="383"/>
        <item x="552"/>
        <item x="967"/>
        <item x="975"/>
        <item x="1060"/>
        <item x="721"/>
        <item x="414"/>
        <item x="468"/>
        <item x="474"/>
        <item x="686"/>
        <item x="854"/>
        <item x="743"/>
        <item x="852"/>
        <item x="281"/>
        <item x="1172"/>
        <item x="175"/>
        <item x="226"/>
        <item x="876"/>
        <item x="658"/>
        <item x="70"/>
        <item x="892"/>
        <item x="263"/>
        <item x="259"/>
        <item x="19"/>
        <item x="110"/>
        <item x="107"/>
        <item x="109"/>
        <item x="1156"/>
        <item x="841"/>
        <item x="325"/>
        <item x="385"/>
        <item x="1003"/>
        <item x="386"/>
        <item x="1153"/>
        <item x="314"/>
        <item x="310"/>
        <item x="403"/>
        <item x="707"/>
        <item x="484"/>
        <item x="270"/>
        <item x="272"/>
        <item x="1050"/>
        <item x="581"/>
        <item x="249"/>
        <item x="250"/>
        <item x="763"/>
        <item x="191"/>
        <item x="459"/>
        <item x="1108"/>
        <item x="443"/>
        <item x="1106"/>
        <item x="441"/>
        <item x="1104"/>
        <item x="1076"/>
        <item x="1075"/>
        <item x="1071"/>
        <item x="920"/>
        <item x="919"/>
        <item x="980"/>
        <item x="1070"/>
        <item x="1148"/>
        <item x="32"/>
        <item x="31"/>
        <item x="912"/>
        <item x="139"/>
        <item x="117"/>
        <item x="574"/>
        <item x="573"/>
        <item x="638"/>
        <item x="637"/>
        <item x="290"/>
        <item x="289"/>
        <item x="1119"/>
        <item x="990"/>
        <item x="532"/>
        <item x="531"/>
        <item x="397"/>
        <item x="613"/>
        <item x="614"/>
        <item x="611"/>
        <item x="595"/>
        <item x="1001"/>
        <item x="1132"/>
        <item x="200"/>
        <item x="198"/>
        <item x="199"/>
        <item x="21"/>
        <item x="439"/>
        <item x="932"/>
        <item x="223"/>
        <item x="622"/>
        <item x="862"/>
        <item x="203"/>
        <item x="480"/>
        <item x="750"/>
        <item x="702"/>
        <item x="580"/>
        <item x="1002"/>
        <item x="208"/>
        <item x="696"/>
        <item x="834"/>
        <item x="805"/>
        <item x="697"/>
        <item x="845"/>
        <item x="827"/>
        <item x="515"/>
        <item x="393"/>
        <item x="333"/>
        <item x="40"/>
        <item x="883"/>
        <item x="814"/>
        <item x="772"/>
        <item x="294"/>
        <item x="367"/>
        <item x="455"/>
        <item x="287"/>
        <item x="601"/>
        <item x="864"/>
        <item x="966"/>
        <item x="968"/>
        <item x="79"/>
        <item x="739"/>
        <item x="738"/>
        <item x="819"/>
        <item x="236"/>
        <item x="252"/>
        <item x="911"/>
        <item x="908"/>
        <item x="811"/>
        <item x="355"/>
        <item x="354"/>
        <item x="119"/>
        <item x="800"/>
        <item x="863"/>
        <item x="835"/>
        <item x="54"/>
        <item x="55"/>
        <item x="83"/>
        <item x="539"/>
        <item x="673"/>
        <item x="372"/>
        <item x="633"/>
        <item x="402"/>
        <item x="101"/>
        <item x="190"/>
        <item x="861"/>
        <item x="508"/>
        <item x="665"/>
        <item x="713"/>
        <item x="257"/>
        <item x="398"/>
        <item x="374"/>
        <item x="371"/>
        <item x="0"/>
        <item x="547"/>
        <item x="135"/>
        <item x="620"/>
        <item x="131"/>
        <item x="106"/>
        <item x="366"/>
        <item x="368"/>
        <item x="231"/>
        <item x="284"/>
        <item x="82"/>
        <item x="444"/>
        <item x="241"/>
        <item x="348"/>
        <item x="195"/>
        <item x="347"/>
        <item x="704"/>
        <item x="408"/>
        <item x="666"/>
        <item x="3"/>
        <item x="617"/>
        <item x="722"/>
        <item x="7"/>
        <item x="847"/>
        <item x="262"/>
        <item x="587"/>
        <item x="734"/>
        <item x="29"/>
        <item x="728"/>
        <item x="582"/>
        <item x="330"/>
        <item x="390"/>
        <item x="142"/>
        <item x="338"/>
        <item x="798"/>
        <item x="634"/>
        <item x="280"/>
        <item x="196"/>
        <item x="745"/>
        <item x="554"/>
        <item x="316"/>
        <item x="409"/>
        <item x="148"/>
        <item x="488"/>
        <item x="589"/>
        <item x="576"/>
        <item x="659"/>
        <item x="656"/>
        <item x="655"/>
        <item x="654"/>
        <item x="168"/>
        <item x="146"/>
        <item x="192"/>
        <item x="733"/>
        <item x="381"/>
        <item x="288"/>
        <item x="380"/>
        <item x="5"/>
        <item x="591"/>
        <item x="682"/>
        <item x="42"/>
        <item x="264"/>
        <item x="538"/>
        <item x="411"/>
        <item x="426"/>
        <item x="286"/>
        <item x="714"/>
        <item x="481"/>
        <item x="300"/>
        <item x="242"/>
        <item x="237"/>
        <item x="796"/>
        <item x="716"/>
        <item x="711"/>
        <item x="698"/>
        <item x="712"/>
        <item x="618"/>
        <item x="472"/>
        <item x="400"/>
        <item x="161"/>
        <item x="482"/>
        <item x="389"/>
        <item x="529"/>
        <item x="322"/>
        <item x="781"/>
        <item x="18"/>
        <item x="15"/>
        <item x="267"/>
        <item x="540"/>
        <item x="220"/>
        <item x="265"/>
        <item x="505"/>
        <item x="149"/>
        <item x="147"/>
        <item x="715"/>
        <item x="232"/>
        <item x="84"/>
        <item x="278"/>
        <item x="162"/>
        <item x="186"/>
        <item x="401"/>
        <item x="528"/>
        <item x="530"/>
        <item x="527"/>
        <item x="415"/>
        <item x="317"/>
        <item x="473"/>
        <item x="469"/>
        <item x="645"/>
        <item x="647"/>
        <item x="491"/>
        <item x="170"/>
        <item x="420"/>
        <item x="228"/>
        <item x="336"/>
        <item x="8"/>
        <item x="53"/>
        <item x="650"/>
        <item x="609"/>
        <item x="9"/>
        <item x="51"/>
        <item x="548"/>
        <item x="450"/>
        <item x="103"/>
        <item x="155"/>
        <item x="4"/>
        <item x="33"/>
        <item x="194"/>
        <item x="35"/>
        <item x="59"/>
        <item x="224"/>
        <item x="222"/>
        <item x="486"/>
        <item x="16"/>
        <item x="436"/>
        <item x="661"/>
        <item x="518"/>
        <item x="521"/>
        <item x="187"/>
        <item x="465"/>
        <item x="209"/>
        <item x="544"/>
        <item x="652"/>
        <item x="67"/>
        <item x="68"/>
        <item x="66"/>
        <item x="43"/>
        <item x="324"/>
        <item x="461"/>
        <item x="458"/>
        <item x="428"/>
        <item x="165"/>
        <item x="487"/>
        <item x="561"/>
        <item x="558"/>
        <item x="563"/>
        <item x="615"/>
        <item x="350"/>
        <item x="353"/>
        <item x="65"/>
        <item x="234"/>
        <item x="406"/>
        <item x="405"/>
        <item x="585"/>
        <item x="201"/>
        <item x="178"/>
        <item x="377"/>
        <item x="273"/>
        <item x="274"/>
        <item x="179"/>
        <item x="445"/>
        <item x="446"/>
        <item x="447"/>
        <item x="434"/>
        <item x="352"/>
        <item x="351"/>
        <item x="545"/>
        <item x="404"/>
        <item x="598"/>
        <item x="326"/>
        <item x="1"/>
        <item x="30"/>
        <item x="517"/>
        <item x="516"/>
        <item x="140"/>
        <item x="320"/>
        <item x="339"/>
        <item x="174"/>
        <item x="567"/>
        <item x="304"/>
        <item x="115"/>
        <item x="311"/>
        <item x="370"/>
        <item x="369"/>
        <item x="248"/>
        <item x="247"/>
        <item x="495"/>
        <item x="331"/>
        <item x="202"/>
        <item x="490"/>
        <item x="116"/>
        <item x="387"/>
        <item x="344"/>
        <item x="341"/>
        <item x="340"/>
        <item x="321"/>
        <item x="276"/>
        <item x="171"/>
        <item x="399"/>
        <item x="100"/>
        <item x="50"/>
        <item x="507"/>
        <item x="504"/>
        <item x="182"/>
        <item x="189"/>
        <item x="483"/>
        <item x="77"/>
        <item x="49"/>
        <item x="137"/>
        <item x="343"/>
        <item x="180"/>
        <item x="105"/>
        <item x="478"/>
        <item x="452"/>
        <item x="25"/>
        <item x="13"/>
        <item x="431"/>
        <item x="74"/>
        <item x="159"/>
        <item x="217"/>
        <item x="160"/>
        <item x="227"/>
        <item x="410"/>
        <item x="376"/>
        <item x="308"/>
        <item x="258"/>
        <item x="260"/>
        <item x="279"/>
        <item x="172"/>
        <item x="373"/>
        <item x="141"/>
        <item x="76"/>
        <item x="138"/>
        <item x="206"/>
        <item x="143"/>
        <item x="302"/>
        <item x="285"/>
        <item x="63"/>
        <item x="173"/>
        <item x="78"/>
        <item x="27"/>
        <item x="298"/>
        <item x="297"/>
        <item x="299"/>
        <item x="256"/>
        <item x="90"/>
        <item x="181"/>
        <item x="81"/>
        <item x="60"/>
        <item x="153"/>
        <item x="36"/>
        <item x="154"/>
        <item x="156"/>
        <item x="73"/>
        <item x="229"/>
        <item x="185"/>
        <item x="169"/>
        <item x="17"/>
        <item x="193"/>
        <item x="130"/>
        <item x="129"/>
        <item x="125"/>
        <item x="126"/>
        <item x="121"/>
        <item x="128"/>
        <item x="120"/>
        <item x="127"/>
        <item x="122"/>
        <item x="123"/>
        <item x="98"/>
        <item x="124"/>
        <item x="118"/>
        <item x="144"/>
        <item x="20"/>
        <item x="158"/>
        <item x="48"/>
        <item x="167"/>
        <item x="12"/>
        <item x="14"/>
        <item x="6"/>
        <item x="91"/>
        <item x="41"/>
        <item x="44"/>
        <item x="61"/>
        <item x="87"/>
        <item x="23"/>
        <item x="8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1">
        <item x="12"/>
        <item x="11"/>
        <item x="6"/>
        <item x="13"/>
        <item x="16"/>
        <item x="2"/>
        <item x="5"/>
        <item x="1"/>
        <item x="14"/>
        <item x="19"/>
        <item x="15"/>
        <item x="10"/>
        <item x="17"/>
        <item x="4"/>
        <item x="8"/>
        <item x="0"/>
        <item x="3"/>
        <item x="18"/>
        <item x="7"/>
        <item x="9"/>
        <item t="default"/>
      </items>
    </pivotField>
    <pivotField axis="axisRow" showAll="0" sortType="descending">
      <items count="32">
        <item h="1" x="3"/>
        <item x="13"/>
        <item x="18"/>
        <item x="28"/>
        <item x="20"/>
        <item x="30"/>
        <item x="24"/>
        <item x="14"/>
        <item x="21"/>
        <item x="19"/>
        <item x="9"/>
        <item x="17"/>
        <item x="8"/>
        <item x="7"/>
        <item x="0"/>
        <item x="23"/>
        <item x="4"/>
        <item x="22"/>
        <item x="26"/>
        <item x="25"/>
        <item x="12"/>
        <item x="15"/>
        <item x="1"/>
        <item x="27"/>
        <item x="10"/>
        <item x="16"/>
        <item x="5"/>
        <item x="2"/>
        <item x="11"/>
        <item x="29"/>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defaultSubtotal="0">
      <items count="1">
        <item x="0"/>
      </items>
    </pivotField>
    <pivotField showAll="0" defaultSubtotal="0">
      <items count="1">
        <item x="0"/>
      </items>
    </pivotField>
  </pivotFields>
  <rowFields count="1">
    <field x="57"/>
  </rowFields>
  <rowItems count="31">
    <i>
      <x v="14"/>
    </i>
    <i>
      <x v="22"/>
    </i>
    <i>
      <x v="27"/>
    </i>
    <i>
      <x v="16"/>
    </i>
    <i>
      <x v="24"/>
    </i>
    <i>
      <x v="12"/>
    </i>
    <i>
      <x v="28"/>
    </i>
    <i>
      <x v="21"/>
    </i>
    <i>
      <x v="7"/>
    </i>
    <i>
      <x v="2"/>
    </i>
    <i>
      <x v="10"/>
    </i>
    <i>
      <x v="4"/>
    </i>
    <i>
      <x v="20"/>
    </i>
    <i>
      <x v="26"/>
    </i>
    <i>
      <x v="9"/>
    </i>
    <i>
      <x v="18"/>
    </i>
    <i>
      <x v="15"/>
    </i>
    <i>
      <x v="25"/>
    </i>
    <i>
      <x v="29"/>
    </i>
    <i>
      <x v="5"/>
    </i>
    <i>
      <x v="19"/>
    </i>
    <i>
      <x v="6"/>
    </i>
    <i>
      <x v="11"/>
    </i>
    <i>
      <x v="1"/>
    </i>
    <i>
      <x v="3"/>
    </i>
    <i>
      <x v="17"/>
    </i>
    <i>
      <x v="13"/>
    </i>
    <i>
      <x v="30"/>
    </i>
    <i>
      <x v="23"/>
    </i>
    <i>
      <x v="8"/>
    </i>
    <i t="grand">
      <x/>
    </i>
  </rowItems>
  <colItems count="1">
    <i/>
  </colItems>
  <dataFields count="1">
    <dataField name="Total opportunity" fld="7" subtotal="count" baseField="0" baseItem="0"/>
  </dataFields>
  <formats count="3">
    <format dxfId="40">
      <pivotArea field="57" type="button" dataOnly="0" labelOnly="1" outline="0" axis="axisRow" fieldPosition="0"/>
    </format>
    <format dxfId="39">
      <pivotArea dataOnly="0" labelOnly="1" outline="0" axis="axisValues" fieldPosition="0"/>
    </format>
    <format dxfId="38">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lead custom.placement spoc">
  <location ref="A3:C23" firstHeaderRow="0" firstDataRow="1" firstDataCol="1"/>
  <pivotFields count="73">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1">
        <item x="6"/>
        <item x="0"/>
        <item x="3"/>
        <item x="12"/>
        <item x="14"/>
        <item x="16"/>
        <item x="8"/>
        <item x="19"/>
        <item x="15"/>
        <item x="17"/>
        <item x="10"/>
        <item x="13"/>
        <item x="9"/>
        <item x="4"/>
        <item x="11"/>
        <item x="5"/>
        <item x="2"/>
        <item x="18"/>
        <item x="7"/>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4"/>
  </rowFields>
  <rowItems count="20">
    <i>
      <x/>
    </i>
    <i>
      <x v="1"/>
    </i>
    <i>
      <x v="2"/>
    </i>
    <i>
      <x v="3"/>
    </i>
    <i>
      <x v="4"/>
    </i>
    <i>
      <x v="5"/>
    </i>
    <i>
      <x v="6"/>
    </i>
    <i>
      <x v="7"/>
    </i>
    <i>
      <x v="8"/>
    </i>
    <i>
      <x v="9"/>
    </i>
    <i>
      <x v="10"/>
    </i>
    <i>
      <x v="11"/>
    </i>
    <i>
      <x v="12"/>
    </i>
    <i>
      <x v="13"/>
    </i>
    <i>
      <x v="14"/>
    </i>
    <i>
      <x v="15"/>
    </i>
    <i>
      <x v="16"/>
    </i>
    <i>
      <x v="17"/>
    </i>
    <i>
      <x v="18"/>
    </i>
    <i t="grand">
      <x/>
    </i>
  </rowItems>
  <colFields count="1">
    <field x="-2"/>
  </colFields>
  <colItems count="2">
    <i>
      <x/>
    </i>
    <i i="1">
      <x v="1"/>
    </i>
  </colItems>
  <dataFields count="2">
    <dataField name="Total opportunities" fld="7" subtotal="count" baseField="0" baseItem="0"/>
    <dataField name="Total won" fld="8" baseField="54" baseItem="0"/>
  </dataFields>
  <formats count="1">
    <format dxfId="37">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Industry">
  <location ref="A3:B53" firstHeaderRow="1" firstDataRow="1" firstDataCol="1"/>
  <pivotFields count="68">
    <pivotField showAll="0"/>
    <pivotField dataField="1" showAll="0"/>
    <pivotField showAll="0"/>
    <pivotField showAll="0"/>
    <pivotField showAll="0">
      <items count="93">
        <item x="87"/>
        <item x="76"/>
        <item x="36"/>
        <item x="86"/>
        <item x="60"/>
        <item x="85"/>
        <item x="81"/>
        <item x="79"/>
        <item x="70"/>
        <item x="68"/>
        <item x="80"/>
        <item x="83"/>
        <item x="69"/>
        <item x="77"/>
        <item x="43"/>
        <item x="78"/>
        <item x="11"/>
        <item x="75"/>
        <item x="16"/>
        <item x="58"/>
        <item x="66"/>
        <item x="52"/>
        <item x="15"/>
        <item x="55"/>
        <item x="47"/>
        <item x="56"/>
        <item x="37"/>
        <item x="57"/>
        <item x="48"/>
        <item x="41"/>
        <item x="35"/>
        <item x="45"/>
        <item x="1"/>
        <item x="50"/>
        <item x="44"/>
        <item x="46"/>
        <item x="27"/>
        <item x="10"/>
        <item x="7"/>
        <item x="29"/>
        <item x="19"/>
        <item x="25"/>
        <item x="23"/>
        <item x="28"/>
        <item x="26"/>
        <item x="24"/>
        <item x="22"/>
        <item x="20"/>
        <item x="17"/>
        <item x="18"/>
        <item x="21"/>
        <item x="14"/>
        <item x="9"/>
        <item x="8"/>
        <item x="3"/>
        <item x="4"/>
        <item x="65"/>
        <item x="39"/>
        <item x="30"/>
        <item x="84"/>
        <item x="0"/>
        <item x="42"/>
        <item x="91"/>
        <item x="2"/>
        <item x="51"/>
        <item x="89"/>
        <item x="73"/>
        <item x="13"/>
        <item x="38"/>
        <item x="67"/>
        <item x="40"/>
        <item x="90"/>
        <item x="62"/>
        <item x="32"/>
        <item x="49"/>
        <item x="63"/>
        <item x="34"/>
        <item x="82"/>
        <item x="64"/>
        <item x="33"/>
        <item x="53"/>
        <item x="54"/>
        <item x="5"/>
        <item x="74"/>
        <item x="61"/>
        <item x="12"/>
        <item x="72"/>
        <item x="71"/>
        <item x="6"/>
        <item x="88"/>
        <item x="59"/>
        <item x="3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718">
        <item x="1527"/>
        <item x="1037"/>
        <item x="1528"/>
        <item x="1214"/>
        <item x="1679"/>
        <item x="93"/>
        <item x="1697"/>
        <item x="1560"/>
        <item x="1534"/>
        <item x="1273"/>
        <item x="1689"/>
        <item x="1204"/>
        <item x="1166"/>
        <item x="741"/>
        <item x="1454"/>
        <item x="513"/>
        <item x="1521"/>
        <item x="1200"/>
        <item x="953"/>
        <item x="1675"/>
        <item x="1674"/>
        <item x="1043"/>
        <item x="1716"/>
        <item x="1569"/>
        <item x="1211"/>
        <item x="421"/>
        <item x="183"/>
        <item x="653"/>
        <item x="1032"/>
        <item x="977"/>
        <item x="1525"/>
        <item x="1570"/>
        <item x="1210"/>
        <item x="1658"/>
        <item x="1654"/>
        <item x="951"/>
        <item x="767"/>
        <item x="766"/>
        <item x="765"/>
        <item x="826"/>
        <item x="1546"/>
        <item x="1707"/>
        <item x="1522"/>
        <item x="950"/>
        <item x="1543"/>
        <item x="1544"/>
        <item x="417"/>
        <item x="748"/>
        <item x="1714"/>
        <item x="1713"/>
        <item x="612"/>
        <item x="642"/>
        <item x="1673"/>
        <item x="931"/>
        <item x="1661"/>
        <item x="1034"/>
        <item x="949"/>
        <item x="1266"/>
        <item x="553"/>
        <item x="822"/>
        <item x="823"/>
        <item x="902"/>
        <item x="900"/>
        <item x="1711"/>
        <item x="1437"/>
        <item x="747"/>
        <item x="1588"/>
        <item x="1448"/>
        <item x="1141"/>
        <item x="1209"/>
        <item x="1208"/>
        <item x="1630"/>
        <item x="1708"/>
        <item x="1702"/>
        <item x="71"/>
        <item x="1429"/>
        <item x="1580"/>
        <item x="1589"/>
        <item x="1602"/>
        <item x="332"/>
        <item x="334"/>
        <item x="1533"/>
        <item x="282"/>
        <item x="283"/>
        <item x="1353"/>
        <item x="112"/>
        <item x="1700"/>
        <item x="1696"/>
        <item x="416"/>
        <item x="1250"/>
        <item x="1667"/>
        <item x="1202"/>
        <item x="34"/>
        <item x="1480"/>
        <item x="1481"/>
        <item x="1510"/>
        <item x="1511"/>
        <item x="1596"/>
        <item x="1597"/>
        <item x="1598"/>
        <item x="1407"/>
        <item x="1406"/>
        <item x="1405"/>
        <item x="1222"/>
        <item x="1221"/>
        <item x="205"/>
        <item x="1676"/>
        <item x="1049"/>
        <item x="1044"/>
        <item x="1048"/>
        <item x="1006"/>
        <item x="1007"/>
        <item x="1396"/>
        <item x="930"/>
        <item x="1433"/>
        <item x="1432"/>
        <item x="1479"/>
        <item x="1644"/>
        <item x="1523"/>
        <item x="1434"/>
        <item x="1203"/>
        <item x="1435"/>
        <item x="1646"/>
        <item x="1496"/>
        <item x="470"/>
        <item x="757"/>
        <item x="1710"/>
        <item x="1712"/>
        <item x="1205"/>
        <item x="1300"/>
        <item x="1197"/>
        <item x="1195"/>
        <item x="791"/>
        <item x="1196"/>
        <item x="1715"/>
        <item x="1668"/>
        <item x="1639"/>
        <item x="11"/>
        <item x="1021"/>
        <item x="1173"/>
        <item x="1171"/>
        <item x="1529"/>
        <item x="1024"/>
        <item x="833"/>
        <item x="1380"/>
        <item x="976"/>
        <item x="974"/>
        <item x="1154"/>
        <item x="163"/>
        <item x="1051"/>
        <item x="1622"/>
        <item x="1217"/>
        <item x="230"/>
        <item x="1531"/>
        <item x="1178"/>
        <item x="375"/>
        <item x="1703"/>
        <item x="1174"/>
        <item x="1502"/>
        <item x="1444"/>
        <item x="978"/>
        <item x="948"/>
        <item x="479"/>
        <item x="1207"/>
        <item x="555"/>
        <item x="1482"/>
        <item x="607"/>
        <item x="1704"/>
        <item x="610"/>
        <item x="947"/>
        <item x="448"/>
        <item x="858"/>
        <item x="855"/>
        <item x="1027"/>
        <item x="921"/>
        <item x="922"/>
        <item x="891"/>
        <item x="888"/>
        <item x="1268"/>
        <item x="779"/>
        <item x="1686"/>
        <item x="1381"/>
        <item x="1499"/>
        <item x="1289"/>
        <item x="986"/>
        <item x="792"/>
        <item x="1219"/>
        <item x="1271"/>
        <item x="569"/>
        <item x="1541"/>
        <item x="1693"/>
        <item x="1666"/>
        <item x="923"/>
        <item x="1457"/>
        <item x="1456"/>
        <item x="1455"/>
        <item x="1670"/>
        <item x="1257"/>
        <item x="690"/>
        <item x="777"/>
        <item x="1309"/>
        <item x="575"/>
        <item x="1029"/>
        <item x="1494"/>
        <item x="1513"/>
        <item x="1144"/>
        <item x="1095"/>
        <item x="1267"/>
        <item x="1484"/>
        <item x="1672"/>
        <item x="1664"/>
        <item x="1663"/>
        <item x="1660"/>
        <item x="359"/>
        <item x="357"/>
        <item x="1508"/>
        <item x="1518"/>
        <item x="1519"/>
        <item x="1015"/>
        <item x="1014"/>
        <item x="1414"/>
        <item x="1413"/>
        <item x="881"/>
        <item x="1372"/>
        <item x="945"/>
        <item x="1157"/>
        <item x="687"/>
        <item x="1493"/>
        <item x="1491"/>
        <item x="1492"/>
        <item x="692"/>
        <item x="1392"/>
        <item x="1459"/>
        <item x="1653"/>
        <item x="1655"/>
        <item x="1651"/>
        <item x="1252"/>
        <item x="943"/>
        <item x="1288"/>
        <item x="944"/>
        <item x="296"/>
        <item x="871"/>
        <item x="1404"/>
        <item x="1403"/>
        <item x="578"/>
        <item x="1123"/>
        <item x="1124"/>
        <item x="1631"/>
        <item x="1563"/>
        <item x="1625"/>
        <item x="1621"/>
        <item x="456"/>
        <item x="1425"/>
        <item x="1645"/>
        <item x="337"/>
        <item x="1234"/>
        <item x="1626"/>
        <item x="1628"/>
        <item x="817"/>
        <item x="917"/>
        <item x="1678"/>
        <item x="903"/>
        <item x="1063"/>
        <item x="1656"/>
        <item x="746"/>
        <item x="664"/>
        <item x="1671"/>
        <item x="1537"/>
        <item x="1083"/>
        <item x="646"/>
        <item x="1384"/>
        <item x="1483"/>
        <item x="1701"/>
        <item x="1302"/>
        <item x="1082"/>
        <item x="1640"/>
        <item x="1390"/>
        <item x="1388"/>
        <item x="1386"/>
        <item x="1504"/>
        <item x="1505"/>
        <item x="1620"/>
        <item x="941"/>
        <item x="1680"/>
        <item x="1682"/>
        <item x="1327"/>
        <item x="1324"/>
        <item x="1323"/>
        <item x="243"/>
        <item x="1361"/>
        <item x="80"/>
        <item x="151"/>
        <item x="1698"/>
        <item x="1520"/>
        <item x="1572"/>
        <item x="1318"/>
        <item x="1316"/>
        <item x="1206"/>
        <item x="1325"/>
        <item x="1321"/>
        <item x="1322"/>
        <item x="1320"/>
        <item x="1447"/>
        <item x="1497"/>
        <item x="1550"/>
        <item x="1690"/>
        <item x="363"/>
        <item x="364"/>
        <item x="1691"/>
        <item x="365"/>
        <item x="1452"/>
        <item x="1397"/>
        <item x="1395"/>
        <item x="514"/>
        <item x="1637"/>
        <item x="1633"/>
        <item x="1634"/>
        <item x="1709"/>
        <item x="1638"/>
        <item x="1694"/>
        <item x="1313"/>
        <item x="1311"/>
        <item x="1312"/>
        <item x="1591"/>
        <item x="1590"/>
        <item x="785"/>
        <item x="1706"/>
        <item x="1705"/>
        <item x="219"/>
        <item x="477"/>
        <item x="1164"/>
        <item x="1165"/>
        <item x="1012"/>
        <item x="1011"/>
        <item x="1013"/>
        <item x="1436"/>
        <item x="1450"/>
        <item x="378"/>
        <item x="1328"/>
        <item x="1326"/>
        <item x="1193"/>
        <item x="1190"/>
        <item x="1192"/>
        <item x="955"/>
        <item x="956"/>
        <item x="896"/>
        <item x="893"/>
        <item x="890"/>
        <item x="889"/>
        <item x="825"/>
        <item x="685"/>
        <item x="1428"/>
        <item x="1549"/>
        <item x="1692"/>
        <item x="1115"/>
        <item x="235"/>
        <item x="361"/>
        <item x="1617"/>
        <item x="1194"/>
        <item x="754"/>
        <item x="1605"/>
        <item x="1315"/>
        <item x="1314"/>
        <item x="973"/>
        <item x="1509"/>
        <item x="309"/>
        <item x="773"/>
        <item x="771"/>
        <item x="245"/>
        <item x="1272"/>
        <item x="755"/>
        <item x="895"/>
        <item x="1047"/>
        <item x="466"/>
        <item x="467"/>
        <item x="1041"/>
        <item x="1107"/>
        <item x="1677"/>
        <item x="726"/>
        <item x="1162"/>
        <item x="1163"/>
        <item x="1449"/>
        <item x="1462"/>
        <item x="28"/>
        <item x="24"/>
        <item x="1373"/>
        <item x="1371"/>
        <item x="1243"/>
        <item x="1341"/>
        <item x="1339"/>
        <item x="1340"/>
        <item x="688"/>
        <item x="1364"/>
        <item x="1360"/>
        <item x="1359"/>
        <item x="597"/>
        <item x="1151"/>
        <item x="1147"/>
        <item x="1146"/>
        <item x="1303"/>
        <item x="546"/>
        <item x="1616"/>
        <item x="1614"/>
        <item x="1612"/>
        <item x="1611"/>
        <item x="1610"/>
        <item x="1463"/>
        <item x="457"/>
        <item x="453"/>
        <item x="756"/>
        <item x="1114"/>
        <item x="679"/>
        <item x="1417"/>
        <item x="1684"/>
        <item x="349"/>
        <item x="600"/>
        <item x="1695"/>
        <item x="844"/>
        <item x="1562"/>
        <item x="1561"/>
        <item x="1687"/>
        <item x="1688"/>
        <item x="616"/>
        <item x="1030"/>
        <item x="1020"/>
        <item x="1198"/>
        <item x="246"/>
        <item x="1374"/>
        <item x="1410"/>
        <item x="929"/>
        <item x="1237"/>
        <item x="992"/>
        <item x="1263"/>
        <item x="1477"/>
        <item x="1137"/>
        <item x="1138"/>
        <item x="1551"/>
        <item x="1465"/>
        <item x="1567"/>
        <item x="1566"/>
        <item x="1568"/>
        <item x="1583"/>
        <item x="867"/>
        <item x="1265"/>
        <item x="1260"/>
        <item x="1201"/>
        <item x="1275"/>
        <item x="1681"/>
        <item x="1699"/>
        <item x="1524"/>
        <item x="1526"/>
        <item x="1535"/>
        <item x="596"/>
        <item x="1532"/>
        <item x="1287"/>
        <item x="1584"/>
        <item x="568"/>
        <item x="579"/>
        <item x="1329"/>
        <item x="1348"/>
        <item x="382"/>
        <item x="1078"/>
        <item x="1220"/>
        <item x="1475"/>
        <item x="1648"/>
        <item x="1235"/>
        <item x="751"/>
        <item x="1440"/>
        <item x="1008"/>
        <item x="1319"/>
        <item x="1317"/>
        <item x="541"/>
        <item x="542"/>
        <item x="1474"/>
        <item x="1470"/>
        <item x="752"/>
        <item x="1036"/>
        <item x="1035"/>
        <item x="1441"/>
        <item x="1139"/>
        <item x="1262"/>
        <item x="1476"/>
        <item x="328"/>
        <item x="329"/>
        <item x="994"/>
        <item x="797"/>
        <item x="935"/>
        <item x="1356"/>
        <item x="1357"/>
        <item x="323"/>
        <item x="1127"/>
        <item x="1122"/>
        <item x="675"/>
        <item x="1685"/>
        <item x="1683"/>
        <item x="1349"/>
        <item x="1347"/>
        <item x="1576"/>
        <item x="1577"/>
        <item x="749"/>
        <item x="1362"/>
        <item x="233"/>
        <item x="1565"/>
        <item x="1556"/>
        <item x="261"/>
        <item x="1080"/>
        <item x="1230"/>
        <item x="1627"/>
        <item x="1623"/>
        <item x="1624"/>
        <item x="1515"/>
        <item x="1401"/>
        <item x="1398"/>
        <item x="1346"/>
        <item x="1647"/>
        <item x="1649"/>
        <item x="1240"/>
        <item x="1241"/>
        <item x="1086"/>
        <item x="1438"/>
        <item x="1636"/>
        <item x="1619"/>
        <item x="793"/>
        <item x="782"/>
        <item x="846"/>
        <item x="794"/>
        <item x="761"/>
        <item x="742"/>
        <item x="1669"/>
        <item x="1665"/>
        <item x="1188"/>
        <item x="72"/>
        <item x="69"/>
        <item x="535"/>
        <item x="1089"/>
        <item x="936"/>
        <item x="810"/>
        <item x="1650"/>
        <item x="1603"/>
        <item x="1606"/>
        <item x="1068"/>
        <item x="534"/>
        <item x="293"/>
        <item x="291"/>
        <item x="963"/>
        <item x="964"/>
        <item x="1088"/>
        <item x="678"/>
        <item x="1399"/>
        <item x="379"/>
        <item x="1280"/>
        <item x="1278"/>
        <item x="1279"/>
        <item x="1100"/>
        <item x="1102"/>
        <item x="1103"/>
        <item x="824"/>
        <item x="315"/>
        <item x="669"/>
        <item x="670"/>
        <item x="1478"/>
        <item x="1018"/>
        <item x="904"/>
        <item x="1547"/>
        <item x="848"/>
        <item x="1199"/>
        <item x="1270"/>
        <item x="1269"/>
        <item x="640"/>
        <item x="509"/>
        <item x="1249"/>
        <item x="1629"/>
        <item x="1231"/>
        <item x="1232"/>
        <item x="972"/>
        <item x="1090"/>
        <item x="959"/>
        <item x="1233"/>
        <item x="1662"/>
        <item x="1503"/>
        <item x="388"/>
        <item x="744"/>
        <item x="1587"/>
        <item x="795"/>
        <item x="667"/>
        <item x="985"/>
        <item x="983"/>
        <item x="1393"/>
        <item x="1412"/>
        <item x="1641"/>
        <item x="1642"/>
        <item x="1506"/>
        <item x="1059"/>
        <item x="1057"/>
        <item x="1058"/>
        <item x="954"/>
        <item x="952"/>
        <item x="212"/>
        <item x="1255"/>
        <item x="1430"/>
        <item x="38"/>
        <item x="1460"/>
        <item x="1659"/>
        <item x="681"/>
        <item x="1657"/>
        <item x="1553"/>
        <item x="1552"/>
        <item x="1613"/>
        <item x="995"/>
        <item x="1276"/>
        <item x="1512"/>
        <item x="1538"/>
        <item x="1254"/>
        <item x="1536"/>
        <item x="1236"/>
        <item x="1084"/>
        <item x="1643"/>
        <item x="1099"/>
        <item x="1458"/>
        <item x="684"/>
        <item x="894"/>
        <item x="1426"/>
        <item x="668"/>
        <item x="1586"/>
        <item x="134"/>
        <item x="1185"/>
        <item x="1109"/>
        <item x="1464"/>
        <item x="1466"/>
        <item x="693"/>
        <item x="1581"/>
        <item x="1366"/>
        <item x="1367"/>
        <item x="1365"/>
        <item x="1363"/>
        <item x="1402"/>
        <item x="1446"/>
        <item x="1331"/>
        <item x="1382"/>
        <item x="523"/>
        <item x="1555"/>
        <item x="1585"/>
        <item x="1284"/>
        <item x="1285"/>
        <item x="1442"/>
        <item x="806"/>
        <item x="759"/>
        <item x="1652"/>
        <item x="1129"/>
        <item x="216"/>
        <item x="1145"/>
        <item x="1052"/>
        <item x="1607"/>
        <item x="830"/>
        <item x="915"/>
        <item x="1632"/>
        <item x="768"/>
        <item x="758"/>
        <item x="769"/>
        <item x="46"/>
        <item x="45"/>
        <item x="47"/>
        <item x="306"/>
        <item x="1545"/>
        <item x="1377"/>
        <item x="1158"/>
        <item x="1304"/>
        <item x="1305"/>
        <item x="114"/>
        <item x="422"/>
        <item x="419"/>
        <item x="706"/>
        <item x="705"/>
        <item x="1019"/>
        <item x="312"/>
        <item x="1468"/>
        <item x="1443"/>
        <item x="851"/>
        <item x="1358"/>
        <item x="108"/>
        <item x="85"/>
        <item x="680"/>
        <item x="1110"/>
        <item x="1487"/>
        <item x="1593"/>
        <item x="1038"/>
        <item x="1039"/>
        <item x="1040"/>
        <item x="536"/>
        <item x="22"/>
        <item x="1500"/>
        <item x="39"/>
        <item x="1498"/>
        <item x="1170"/>
        <item x="476"/>
        <item x="1635"/>
        <item x="1472"/>
        <item x="1564"/>
        <item x="1143"/>
        <item x="942"/>
        <item x="933"/>
        <item x="762"/>
        <item x="1242"/>
        <item x="764"/>
        <item x="1033"/>
        <item x="1031"/>
        <item x="910"/>
        <item x="909"/>
        <item x="934"/>
        <item x="1516"/>
        <item x="1517"/>
        <item x="884"/>
        <item x="533"/>
        <item x="407"/>
        <item x="1495"/>
        <item x="1010"/>
        <item x="1009"/>
        <item x="418"/>
        <item x="907"/>
        <item x="906"/>
        <item x="905"/>
        <item x="753"/>
        <item x="940"/>
        <item x="939"/>
        <item x="520"/>
        <item x="519"/>
        <item x="362"/>
        <item x="360"/>
        <item x="430"/>
        <item x="672"/>
        <item x="1608"/>
        <item x="1490"/>
        <item x="1489"/>
        <item x="1400"/>
        <item x="984"/>
        <item x="1081"/>
        <item x="1488"/>
        <item x="1485"/>
        <item x="999"/>
        <item x="1000"/>
        <item x="1461"/>
        <item x="662"/>
        <item x="660"/>
        <item x="1469"/>
        <item x="1595"/>
        <item x="396"/>
        <item x="1415"/>
        <item x="1411"/>
        <item x="1177"/>
        <item x="1176"/>
        <item x="790"/>
        <item x="786"/>
        <item x="177"/>
        <item x="1212"/>
        <item x="812"/>
        <item x="1191"/>
        <item x="865"/>
        <item x="866"/>
        <item x="901"/>
        <item x="1427"/>
        <item x="1599"/>
        <item x="1600"/>
        <item x="1601"/>
        <item x="1530"/>
        <item x="1618"/>
        <item x="1615"/>
        <item x="1274"/>
        <item x="1296"/>
        <item x="1259"/>
        <item x="1247"/>
        <item x="1609"/>
        <item x="958"/>
        <item x="313"/>
        <item x="1486"/>
        <item x="176"/>
        <item x="1069"/>
        <item x="725"/>
        <item x="720"/>
        <item x="550"/>
        <item x="95"/>
        <item x="663"/>
        <item x="1189"/>
        <item x="1352"/>
        <item x="1351"/>
        <item x="850"/>
        <item x="991"/>
        <item x="988"/>
        <item x="1218"/>
        <item x="1573"/>
        <item x="1338"/>
        <item x="1336"/>
        <item x="787"/>
        <item x="1501"/>
        <item x="838"/>
        <item x="837"/>
        <item x="996"/>
        <item x="993"/>
        <item x="997"/>
        <item x="998"/>
        <item x="689"/>
        <item x="1445"/>
        <item x="1142"/>
        <item x="506"/>
        <item x="808"/>
        <item x="809"/>
        <item x="157"/>
        <item x="560"/>
        <item x="1594"/>
        <item x="1592"/>
        <item x="1473"/>
        <item x="624"/>
        <item x="621"/>
        <item x="1264"/>
        <item x="590"/>
        <item x="586"/>
        <item x="1379"/>
        <item x="1604"/>
        <item x="1375"/>
        <item x="1559"/>
        <item x="1548"/>
        <item x="1558"/>
        <item x="1557"/>
        <item x="1542"/>
        <item x="1539"/>
        <item x="37"/>
        <item x="1574"/>
        <item x="1376"/>
        <item x="1582"/>
        <item x="1161"/>
        <item x="957"/>
        <item x="593"/>
        <item x="588"/>
        <item x="577"/>
        <item x="925"/>
        <item x="1056"/>
        <item x="557"/>
        <item x="556"/>
        <item x="150"/>
        <item x="1424"/>
        <item x="1422"/>
        <item x="1423"/>
        <item x="1419"/>
        <item x="1421"/>
        <item x="1420"/>
        <item x="1079"/>
        <item x="657"/>
        <item x="1350"/>
        <item x="1355"/>
        <item x="1179"/>
        <item x="1256"/>
        <item x="1253"/>
        <item x="1251"/>
        <item x="1306"/>
        <item x="1307"/>
        <item x="1389"/>
        <item x="1394"/>
        <item x="1391"/>
        <item x="571"/>
        <item x="1073"/>
        <item x="1055"/>
        <item x="1054"/>
        <item x="1053"/>
        <item x="700"/>
        <item x="701"/>
        <item x="104"/>
        <item x="1140"/>
        <item x="102"/>
        <item x="691"/>
        <item x="454"/>
        <item x="451"/>
        <item x="1579"/>
        <item x="1578"/>
        <item x="1575"/>
        <item x="1149"/>
        <item x="1160"/>
        <item x="918"/>
        <item x="207"/>
        <item x="1281"/>
        <item x="1282"/>
        <item x="394"/>
        <item x="1409"/>
        <item x="842"/>
        <item x="1028"/>
        <item x="608"/>
        <item x="605"/>
        <item x="1134"/>
        <item x="132"/>
        <item x="133"/>
        <item x="1159"/>
        <item x="1343"/>
        <item x="1342"/>
        <item x="1554"/>
        <item x="1180"/>
        <item x="1181"/>
        <item x="1571"/>
        <item x="629"/>
        <item x="549"/>
        <item x="551"/>
        <item x="674"/>
        <item x="1418"/>
        <item x="1416"/>
        <item x="1167"/>
        <item x="671"/>
        <item x="1507"/>
        <item x="1378"/>
        <item x="880"/>
        <item x="1022"/>
        <item x="475"/>
        <item x="1354"/>
        <item x="1072"/>
        <item x="1062"/>
        <item x="526"/>
        <item x="512"/>
        <item x="463"/>
        <item x="460"/>
        <item x="52"/>
        <item x="435"/>
        <item x="437"/>
        <item x="432"/>
        <item x="1175"/>
        <item x="498"/>
        <item x="2"/>
        <item x="392"/>
        <item x="391"/>
        <item x="1335"/>
        <item x="1334"/>
        <item x="1332"/>
        <item x="1333"/>
        <item x="496"/>
        <item x="494"/>
        <item x="492"/>
        <item x="97"/>
        <item x="96"/>
        <item x="970"/>
        <item x="971"/>
        <item x="1064"/>
        <item x="1133"/>
        <item x="1125"/>
        <item x="1098"/>
        <item x="1096"/>
        <item x="584"/>
        <item x="583"/>
        <item x="94"/>
        <item x="307"/>
        <item x="815"/>
        <item x="868"/>
        <item x="869"/>
        <item x="1077"/>
        <item x="1074"/>
        <item x="266"/>
        <item x="1135"/>
        <item x="1292"/>
        <item x="1248"/>
        <item x="836"/>
        <item x="832"/>
        <item x="1042"/>
        <item x="1183"/>
        <item x="1182"/>
        <item x="989"/>
        <item x="75"/>
        <item x="737"/>
        <item x="1238"/>
        <item x="239"/>
        <item x="238"/>
        <item x="1184"/>
        <item x="1131"/>
        <item x="566"/>
        <item x="562"/>
        <item x="565"/>
        <item x="253"/>
        <item x="1451"/>
        <item x="442"/>
        <item x="301"/>
        <item x="960"/>
        <item x="961"/>
        <item x="962"/>
        <item x="594"/>
        <item x="592"/>
        <item x="928"/>
        <item x="926"/>
        <item x="924"/>
        <item x="240"/>
        <item x="99"/>
        <item x="1227"/>
        <item x="982"/>
        <item x="820"/>
        <item x="816"/>
        <item x="818"/>
        <item x="774"/>
        <item x="1540"/>
        <item x="218"/>
        <item x="164"/>
        <item x="255"/>
        <item x="433"/>
        <item x="1150"/>
        <item x="1067"/>
        <item x="1187"/>
        <item x="1023"/>
        <item x="384"/>
        <item x="277"/>
        <item x="788"/>
        <item x="849"/>
        <item x="729"/>
        <item x="776"/>
        <item x="775"/>
        <item x="1126"/>
        <item x="635"/>
        <item x="760"/>
        <item x="631"/>
        <item x="10"/>
        <item x="730"/>
        <item x="1155"/>
        <item x="184"/>
        <item x="305"/>
        <item x="318"/>
        <item x="543"/>
        <item x="1514"/>
        <item x="1017"/>
        <item x="244"/>
        <item x="987"/>
        <item x="651"/>
        <item x="1383"/>
        <item x="1385"/>
        <item x="1387"/>
        <item x="1186"/>
        <item x="1310"/>
        <item x="1308"/>
        <item x="1112"/>
        <item x="1091"/>
        <item x="1105"/>
        <item x="1093"/>
        <item x="732"/>
        <item x="57"/>
        <item x="56"/>
        <item x="58"/>
        <item x="1152"/>
        <item x="937"/>
        <item x="1225"/>
        <item x="1226"/>
        <item x="1224"/>
        <item x="1471"/>
        <item x="1467"/>
        <item x="559"/>
        <item x="425"/>
        <item x="423"/>
        <item x="424"/>
        <item x="1431"/>
        <item x="916"/>
        <item x="632"/>
        <item x="1065"/>
        <item x="1066"/>
        <item x="677"/>
        <item x="676"/>
        <item x="839"/>
        <item x="1087"/>
        <item x="683"/>
        <item x="840"/>
        <item x="927"/>
        <item x="64"/>
        <item x="145"/>
        <item x="1169"/>
        <item x="1168"/>
        <item x="602"/>
        <item x="599"/>
        <item x="1085"/>
        <item x="648"/>
        <item x="649"/>
        <item x="802"/>
        <item x="981"/>
        <item x="572"/>
        <item x="570"/>
        <item x="938"/>
        <item x="717"/>
        <item x="440"/>
        <item x="913"/>
        <item x="1439"/>
        <item x="464"/>
        <item x="462"/>
        <item x="703"/>
        <item x="699"/>
        <item x="1136"/>
        <item x="537"/>
        <item x="1061"/>
        <item x="1046"/>
        <item x="1045"/>
        <item x="886"/>
        <item x="885"/>
        <item x="719"/>
        <item x="1299"/>
        <item x="1298"/>
        <item x="197"/>
        <item x="345"/>
        <item x="346"/>
        <item x="342"/>
        <item x="1116"/>
        <item x="1118"/>
        <item x="1113"/>
        <item x="427"/>
        <item x="1283"/>
        <item x="429"/>
        <item x="564"/>
        <item x="727"/>
        <item x="724"/>
        <item x="1337"/>
        <item x="603"/>
        <item x="604"/>
        <item x="807"/>
        <item x="804"/>
        <item x="801"/>
        <item x="803"/>
        <item x="979"/>
        <item x="1408"/>
        <item x="1344"/>
        <item x="1345"/>
        <item x="626"/>
        <item x="524"/>
        <item x="335"/>
        <item x="522"/>
        <item x="821"/>
        <item x="783"/>
        <item x="784"/>
        <item x="1229"/>
        <item x="1228"/>
        <item x="1097"/>
        <item x="136"/>
        <item x="1453"/>
        <item x="1094"/>
        <item x="215"/>
        <item x="1111"/>
        <item x="879"/>
        <item x="1016"/>
        <item x="731"/>
        <item x="1215"/>
        <item x="853"/>
        <item x="1330"/>
        <item x="627"/>
        <item x="1092"/>
        <item x="843"/>
        <item x="1245"/>
        <item x="501"/>
        <item x="503"/>
        <item x="502"/>
        <item x="770"/>
        <item x="1005"/>
        <item x="499"/>
        <item x="497"/>
        <item x="878"/>
        <item x="327"/>
        <item x="1216"/>
        <item x="1301"/>
        <item x="1277"/>
        <item x="221"/>
        <item x="225"/>
        <item x="874"/>
        <item x="873"/>
        <item x="625"/>
        <item x="412"/>
        <item x="413"/>
        <item x="860"/>
        <item x="859"/>
        <item x="275"/>
        <item x="449"/>
        <item x="525"/>
        <item x="188"/>
        <item x="438"/>
        <item x="204"/>
        <item x="946"/>
        <item x="1297"/>
        <item x="1294"/>
        <item x="1290"/>
        <item x="1295"/>
        <item x="1293"/>
        <item x="1291"/>
        <item x="636"/>
        <item x="1258"/>
        <item x="870"/>
        <item x="740"/>
        <item x="778"/>
        <item x="1368"/>
        <item x="1370"/>
        <item x="1369"/>
        <item x="1117"/>
        <item x="271"/>
        <item x="829"/>
        <item x="857"/>
        <item x="882"/>
        <item x="695"/>
        <item x="268"/>
        <item x="319"/>
        <item x="965"/>
        <item x="485"/>
        <item x="358"/>
        <item x="356"/>
        <item x="471"/>
        <item x="828"/>
        <item x="1120"/>
        <item x="789"/>
        <item x="1004"/>
        <item x="1244"/>
        <item x="1239"/>
        <item x="736"/>
        <item x="735"/>
        <item x="969"/>
        <item x="1128"/>
        <item x="1223"/>
        <item x="1261"/>
        <item x="1286"/>
        <item x="395"/>
        <item x="641"/>
        <item x="639"/>
        <item x="630"/>
        <item x="89"/>
        <item x="86"/>
        <item x="723"/>
        <item x="708"/>
        <item x="709"/>
        <item x="1121"/>
        <item x="1246"/>
        <item x="875"/>
        <item x="877"/>
        <item x="152"/>
        <item x="914"/>
        <item x="303"/>
        <item x="799"/>
        <item x="623"/>
        <item x="856"/>
        <item x="113"/>
        <item x="111"/>
        <item x="510"/>
        <item x="1101"/>
        <item x="1213"/>
        <item x="269"/>
        <item x="1130"/>
        <item x="489"/>
        <item x="493"/>
        <item x="500"/>
        <item x="643"/>
        <item x="644"/>
        <item x="92"/>
        <item x="628"/>
        <item x="898"/>
        <item x="780"/>
        <item x="511"/>
        <item x="718"/>
        <item x="254"/>
        <item x="251"/>
        <item x="831"/>
        <item x="62"/>
        <item x="214"/>
        <item x="211"/>
        <item x="213"/>
        <item x="210"/>
        <item x="26"/>
        <item x="166"/>
        <item x="887"/>
        <item x="619"/>
        <item x="813"/>
        <item x="295"/>
        <item x="292"/>
        <item x="1026"/>
        <item x="1025"/>
        <item x="899"/>
        <item x="710"/>
        <item x="606"/>
        <item x="694"/>
        <item x="872"/>
        <item x="897"/>
        <item x="383"/>
        <item x="552"/>
        <item x="967"/>
        <item x="975"/>
        <item x="1060"/>
        <item x="721"/>
        <item x="414"/>
        <item x="468"/>
        <item x="474"/>
        <item x="686"/>
        <item x="854"/>
        <item x="743"/>
        <item x="852"/>
        <item x="281"/>
        <item x="1172"/>
        <item x="175"/>
        <item x="226"/>
        <item x="876"/>
        <item x="658"/>
        <item x="70"/>
        <item x="892"/>
        <item x="263"/>
        <item x="259"/>
        <item x="19"/>
        <item x="110"/>
        <item x="107"/>
        <item x="109"/>
        <item x="1156"/>
        <item x="841"/>
        <item x="325"/>
        <item x="385"/>
        <item x="1003"/>
        <item x="386"/>
        <item x="1153"/>
        <item x="314"/>
        <item x="310"/>
        <item x="403"/>
        <item x="707"/>
        <item x="484"/>
        <item x="270"/>
        <item x="272"/>
        <item x="1050"/>
        <item x="581"/>
        <item x="249"/>
        <item x="250"/>
        <item x="763"/>
        <item x="191"/>
        <item x="459"/>
        <item x="1108"/>
        <item x="443"/>
        <item x="1106"/>
        <item x="441"/>
        <item x="1104"/>
        <item x="1076"/>
        <item x="1075"/>
        <item x="1071"/>
        <item x="920"/>
        <item x="919"/>
        <item x="980"/>
        <item x="1070"/>
        <item x="1148"/>
        <item x="32"/>
        <item x="31"/>
        <item x="912"/>
        <item x="139"/>
        <item x="117"/>
        <item x="574"/>
        <item x="573"/>
        <item x="638"/>
        <item x="637"/>
        <item x="290"/>
        <item x="289"/>
        <item x="1119"/>
        <item x="990"/>
        <item x="532"/>
        <item x="531"/>
        <item x="397"/>
        <item x="613"/>
        <item x="614"/>
        <item x="611"/>
        <item x="595"/>
        <item x="1001"/>
        <item x="1132"/>
        <item x="200"/>
        <item x="198"/>
        <item x="199"/>
        <item x="21"/>
        <item x="439"/>
        <item x="932"/>
        <item x="223"/>
        <item x="622"/>
        <item x="862"/>
        <item x="203"/>
        <item x="480"/>
        <item x="750"/>
        <item x="702"/>
        <item x="580"/>
        <item x="1002"/>
        <item x="208"/>
        <item x="696"/>
        <item x="834"/>
        <item x="805"/>
        <item x="697"/>
        <item x="845"/>
        <item x="827"/>
        <item x="515"/>
        <item x="393"/>
        <item x="333"/>
        <item x="40"/>
        <item x="883"/>
        <item x="814"/>
        <item x="772"/>
        <item x="294"/>
        <item x="367"/>
        <item x="455"/>
        <item x="287"/>
        <item x="601"/>
        <item x="864"/>
        <item x="966"/>
        <item x="968"/>
        <item x="79"/>
        <item x="739"/>
        <item x="738"/>
        <item x="819"/>
        <item x="236"/>
        <item x="252"/>
        <item x="911"/>
        <item x="908"/>
        <item x="811"/>
        <item x="355"/>
        <item x="354"/>
        <item x="119"/>
        <item x="800"/>
        <item x="863"/>
        <item x="835"/>
        <item x="54"/>
        <item x="55"/>
        <item x="83"/>
        <item x="539"/>
        <item x="673"/>
        <item x="372"/>
        <item x="633"/>
        <item x="402"/>
        <item x="101"/>
        <item x="190"/>
        <item x="861"/>
        <item x="508"/>
        <item x="665"/>
        <item x="713"/>
        <item x="257"/>
        <item x="398"/>
        <item x="374"/>
        <item x="371"/>
        <item x="0"/>
        <item x="547"/>
        <item x="135"/>
        <item x="620"/>
        <item x="131"/>
        <item x="106"/>
        <item x="366"/>
        <item x="368"/>
        <item x="231"/>
        <item x="284"/>
        <item x="82"/>
        <item x="444"/>
        <item x="241"/>
        <item x="348"/>
        <item x="195"/>
        <item x="347"/>
        <item x="704"/>
        <item x="408"/>
        <item x="666"/>
        <item x="3"/>
        <item x="617"/>
        <item x="722"/>
        <item x="7"/>
        <item x="847"/>
        <item x="262"/>
        <item x="587"/>
        <item x="734"/>
        <item x="29"/>
        <item x="728"/>
        <item x="582"/>
        <item x="330"/>
        <item x="390"/>
        <item x="142"/>
        <item x="338"/>
        <item x="798"/>
        <item x="634"/>
        <item x="280"/>
        <item x="196"/>
        <item x="745"/>
        <item x="554"/>
        <item x="316"/>
        <item x="409"/>
        <item x="148"/>
        <item x="488"/>
        <item x="589"/>
        <item x="576"/>
        <item x="659"/>
        <item x="656"/>
        <item x="655"/>
        <item x="654"/>
        <item x="168"/>
        <item x="146"/>
        <item x="192"/>
        <item x="733"/>
        <item x="381"/>
        <item x="288"/>
        <item x="380"/>
        <item x="5"/>
        <item x="591"/>
        <item x="682"/>
        <item x="42"/>
        <item x="264"/>
        <item x="538"/>
        <item x="411"/>
        <item x="426"/>
        <item x="286"/>
        <item x="714"/>
        <item x="481"/>
        <item x="300"/>
        <item x="242"/>
        <item x="237"/>
        <item x="796"/>
        <item x="716"/>
        <item x="711"/>
        <item x="698"/>
        <item x="712"/>
        <item x="618"/>
        <item x="472"/>
        <item x="400"/>
        <item x="161"/>
        <item x="482"/>
        <item x="389"/>
        <item x="529"/>
        <item x="322"/>
        <item x="781"/>
        <item x="18"/>
        <item x="15"/>
        <item x="267"/>
        <item x="540"/>
        <item x="220"/>
        <item x="265"/>
        <item x="505"/>
        <item x="149"/>
        <item x="147"/>
        <item x="715"/>
        <item x="232"/>
        <item x="84"/>
        <item x="278"/>
        <item x="162"/>
        <item x="186"/>
        <item x="401"/>
        <item x="528"/>
        <item x="530"/>
        <item x="527"/>
        <item x="415"/>
        <item x="317"/>
        <item x="473"/>
        <item x="469"/>
        <item x="645"/>
        <item x="647"/>
        <item x="491"/>
        <item x="170"/>
        <item x="420"/>
        <item x="228"/>
        <item x="336"/>
        <item x="8"/>
        <item x="53"/>
        <item x="650"/>
        <item x="609"/>
        <item x="9"/>
        <item x="51"/>
        <item x="548"/>
        <item x="450"/>
        <item x="103"/>
        <item x="155"/>
        <item x="4"/>
        <item x="33"/>
        <item x="194"/>
        <item x="35"/>
        <item x="59"/>
        <item x="224"/>
        <item x="222"/>
        <item x="486"/>
        <item x="16"/>
        <item x="436"/>
        <item x="661"/>
        <item x="518"/>
        <item x="521"/>
        <item x="187"/>
        <item x="465"/>
        <item x="209"/>
        <item x="544"/>
        <item x="652"/>
        <item x="67"/>
        <item x="68"/>
        <item x="66"/>
        <item x="43"/>
        <item x="324"/>
        <item x="461"/>
        <item x="458"/>
        <item x="428"/>
        <item x="165"/>
        <item x="487"/>
        <item x="561"/>
        <item x="558"/>
        <item x="563"/>
        <item x="615"/>
        <item x="350"/>
        <item x="353"/>
        <item x="65"/>
        <item x="234"/>
        <item x="406"/>
        <item x="405"/>
        <item x="585"/>
        <item x="201"/>
        <item x="178"/>
        <item x="377"/>
        <item x="273"/>
        <item x="274"/>
        <item x="179"/>
        <item x="445"/>
        <item x="446"/>
        <item x="447"/>
        <item x="434"/>
        <item x="352"/>
        <item x="351"/>
        <item x="545"/>
        <item x="404"/>
        <item x="598"/>
        <item x="326"/>
        <item x="1"/>
        <item x="30"/>
        <item x="517"/>
        <item x="516"/>
        <item x="140"/>
        <item x="320"/>
        <item x="339"/>
        <item x="174"/>
        <item x="567"/>
        <item x="304"/>
        <item x="115"/>
        <item x="311"/>
        <item x="370"/>
        <item x="369"/>
        <item x="248"/>
        <item x="247"/>
        <item x="495"/>
        <item x="331"/>
        <item x="202"/>
        <item x="490"/>
        <item x="116"/>
        <item x="387"/>
        <item x="344"/>
        <item x="341"/>
        <item x="340"/>
        <item x="321"/>
        <item x="276"/>
        <item x="171"/>
        <item x="399"/>
        <item x="100"/>
        <item x="50"/>
        <item x="507"/>
        <item x="504"/>
        <item x="182"/>
        <item x="189"/>
        <item x="483"/>
        <item x="77"/>
        <item x="49"/>
        <item x="137"/>
        <item x="343"/>
        <item x="180"/>
        <item x="105"/>
        <item x="478"/>
        <item x="452"/>
        <item x="25"/>
        <item x="13"/>
        <item x="431"/>
        <item x="74"/>
        <item x="159"/>
        <item x="217"/>
        <item x="160"/>
        <item x="227"/>
        <item x="410"/>
        <item x="376"/>
        <item x="308"/>
        <item x="258"/>
        <item x="260"/>
        <item x="279"/>
        <item x="172"/>
        <item x="373"/>
        <item x="141"/>
        <item x="76"/>
        <item x="138"/>
        <item x="206"/>
        <item x="143"/>
        <item x="302"/>
        <item x="285"/>
        <item x="63"/>
        <item x="173"/>
        <item x="78"/>
        <item x="27"/>
        <item x="298"/>
        <item x="297"/>
        <item x="299"/>
        <item x="256"/>
        <item x="90"/>
        <item x="181"/>
        <item x="81"/>
        <item x="60"/>
        <item x="153"/>
        <item x="36"/>
        <item x="154"/>
        <item x="156"/>
        <item x="73"/>
        <item x="229"/>
        <item x="185"/>
        <item x="169"/>
        <item x="17"/>
        <item x="193"/>
        <item x="130"/>
        <item x="129"/>
        <item x="125"/>
        <item x="126"/>
        <item x="121"/>
        <item x="128"/>
        <item x="120"/>
        <item x="127"/>
        <item x="122"/>
        <item x="123"/>
        <item x="98"/>
        <item x="124"/>
        <item x="118"/>
        <item x="144"/>
        <item x="20"/>
        <item x="158"/>
        <item x="48"/>
        <item x="167"/>
        <item x="12"/>
        <item x="14"/>
        <item x="6"/>
        <item x="91"/>
        <item x="41"/>
        <item x="44"/>
        <item x="61"/>
        <item x="87"/>
        <item x="23"/>
        <item x="8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1">
        <item x="21"/>
        <item x="30"/>
        <item x="3"/>
        <item x="44"/>
        <item x="39"/>
        <item x="24"/>
        <item x="16"/>
        <item x="45"/>
        <item x="36"/>
        <item x="22"/>
        <item x="37"/>
        <item x="6"/>
        <item x="49"/>
        <item x="25"/>
        <item x="18"/>
        <item x="7"/>
        <item x="14"/>
        <item x="43"/>
        <item x="33"/>
        <item x="20"/>
        <item x="46"/>
        <item x="23"/>
        <item x="34"/>
        <item x="41"/>
        <item x="15"/>
        <item x="9"/>
        <item x="28"/>
        <item x="1"/>
        <item x="26"/>
        <item x="48"/>
        <item x="31"/>
        <item x="0"/>
        <item x="47"/>
        <item x="5"/>
        <item x="35"/>
        <item x="29"/>
        <item x="19"/>
        <item x="8"/>
        <item x="13"/>
        <item x="40"/>
        <item x="42"/>
        <item x="4"/>
        <item x="38"/>
        <item x="27"/>
        <item x="17"/>
        <item x="12"/>
        <item x="10"/>
        <item x="11"/>
        <item x="32"/>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1">
        <item x="0"/>
      </items>
    </pivotField>
    <pivotField showAll="0" defaultSubtotal="0">
      <items count="1">
        <item x="0"/>
      </items>
    </pivotField>
  </pivotFields>
  <rowFields count="1">
    <field x="36"/>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Average Deal size" fld="1" subtotal="average" baseField="36" baseItem="0" numFmtId="164"/>
  </dataFields>
  <formats count="4">
    <format dxfId="36">
      <pivotArea collapsedLevelsAreSubtotals="1" fieldPosition="0">
        <references count="1">
          <reference field="36" count="1">
            <x v="0"/>
          </reference>
        </references>
      </pivotArea>
    </format>
    <format dxfId="35">
      <pivotArea type="all" dataOnly="0" outline="0" fieldPosition="0"/>
    </format>
    <format dxfId="34">
      <pivotArea outline="0" collapsedLevelsAreSubtotals="1" fieldPosition="0"/>
    </format>
    <format dxfId="3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Contact Name">
  <location ref="A3:C695" firstHeaderRow="0" firstDataRow="1" firstDataCol="1"/>
  <pivotFields count="67">
    <pivotField showAll="0"/>
    <pivotField showAll="0"/>
    <pivotField showAll="0"/>
    <pivotField showAll="0"/>
    <pivotField showAll="0"/>
    <pivotField showAll="0"/>
    <pivotField showAll="0"/>
    <pivotField showAll="0"/>
    <pivotField dataField="1" showAll="0"/>
    <pivotField showAll="0"/>
    <pivotField showAll="0"/>
    <pivotField axis="axisRow" dataField="1" showAll="0">
      <items count="693">
        <item x="114"/>
        <item x="448"/>
        <item x="550"/>
        <item x="204"/>
        <item x="331"/>
        <item x="353"/>
        <item x="654"/>
        <item x="503"/>
        <item x="149"/>
        <item x="422"/>
        <item x="284"/>
        <item x="642"/>
        <item x="543"/>
        <item x="187"/>
        <item x="459"/>
        <item x="500"/>
        <item x="355"/>
        <item x="376"/>
        <item x="419"/>
        <item x="493"/>
        <item x="349"/>
        <item x="593"/>
        <item x="455"/>
        <item x="140"/>
        <item x="567"/>
        <item x="663"/>
        <item x="25"/>
        <item x="97"/>
        <item x="377"/>
        <item x="151"/>
        <item x="452"/>
        <item x="113"/>
        <item x="533"/>
        <item x="329"/>
        <item x="401"/>
        <item x="87"/>
        <item x="49"/>
        <item x="691"/>
        <item x="653"/>
        <item x="178"/>
        <item x="279"/>
        <item x="361"/>
        <item x="482"/>
        <item x="372"/>
        <item x="418"/>
        <item x="516"/>
        <item x="50"/>
        <item x="52"/>
        <item x="406"/>
        <item x="319"/>
        <item x="179"/>
        <item x="254"/>
        <item x="17"/>
        <item x="581"/>
        <item x="688"/>
        <item x="676"/>
        <item x="645"/>
        <item x="71"/>
        <item x="301"/>
        <item x="213"/>
        <item x="162"/>
        <item x="74"/>
        <item x="298"/>
        <item x="616"/>
        <item x="659"/>
        <item x="526"/>
        <item x="135"/>
        <item x="390"/>
        <item x="208"/>
        <item x="220"/>
        <item x="240"/>
        <item x="627"/>
        <item x="324"/>
        <item x="518"/>
        <item x="256"/>
        <item x="435"/>
        <item x="430"/>
        <item x="225"/>
        <item x="407"/>
        <item x="127"/>
        <item x="86"/>
        <item x="233"/>
        <item x="196"/>
        <item x="485"/>
        <item x="374"/>
        <item x="684"/>
        <item x="470"/>
        <item x="175"/>
        <item x="599"/>
        <item x="588"/>
        <item x="173"/>
        <item x="119"/>
        <item x="94"/>
        <item x="316"/>
        <item x="7"/>
        <item x="427"/>
        <item x="590"/>
        <item x="244"/>
        <item x="9"/>
        <item x="241"/>
        <item x="44"/>
        <item x="125"/>
        <item x="571"/>
        <item x="271"/>
        <item x="602"/>
        <item x="33"/>
        <item x="403"/>
        <item x="468"/>
        <item x="508"/>
        <item x="469"/>
        <item x="396"/>
        <item x="15"/>
        <item x="339"/>
        <item x="477"/>
        <item x="219"/>
        <item x="335"/>
        <item x="164"/>
        <item x="32"/>
        <item x="640"/>
        <item x="124"/>
        <item x="408"/>
        <item x="55"/>
        <item x="51"/>
        <item x="322"/>
        <item x="253"/>
        <item x="165"/>
        <item x="619"/>
        <item x="268"/>
        <item x="236"/>
        <item x="577"/>
        <item x="370"/>
        <item x="530"/>
        <item x="519"/>
        <item x="384"/>
        <item x="510"/>
        <item x="80"/>
        <item x="270"/>
        <item x="512"/>
        <item x="555"/>
        <item x="348"/>
        <item x="579"/>
        <item x="294"/>
        <item x="586"/>
        <item x="198"/>
        <item x="277"/>
        <item x="505"/>
        <item x="193"/>
        <item x="479"/>
        <item x="47"/>
        <item x="395"/>
        <item x="463"/>
        <item x="346"/>
        <item x="350"/>
        <item x="624"/>
        <item x="2"/>
        <item x="309"/>
        <item x="76"/>
        <item x="155"/>
        <item x="520"/>
        <item x="425"/>
        <item x="354"/>
        <item x="476"/>
        <item x="302"/>
        <item x="532"/>
        <item x="351"/>
        <item x="517"/>
        <item x="105"/>
        <item x="655"/>
        <item x="266"/>
        <item x="91"/>
        <item x="596"/>
        <item x="186"/>
        <item x="657"/>
        <item x="415"/>
        <item x="504"/>
        <item x="365"/>
        <item x="662"/>
        <item x="491"/>
        <item x="386"/>
        <item x="65"/>
        <item x="670"/>
        <item x="78"/>
        <item x="574"/>
        <item x="362"/>
        <item x="303"/>
        <item x="633"/>
        <item x="130"/>
        <item x="27"/>
        <item x="683"/>
        <item x="118"/>
        <item x="525"/>
        <item x="169"/>
        <item x="137"/>
        <item x="428"/>
        <item x="146"/>
        <item x="122"/>
        <item x="436"/>
        <item x="163"/>
        <item x="481"/>
        <item x="231"/>
        <item x="458"/>
        <item x="148"/>
        <item x="250"/>
        <item x="85"/>
        <item x="159"/>
        <item x="492"/>
        <item x="334"/>
        <item x="189"/>
        <item x="466"/>
        <item x="625"/>
        <item x="293"/>
        <item x="522"/>
        <item x="296"/>
        <item x="212"/>
        <item x="498"/>
        <item x="123"/>
        <item x="648"/>
        <item x="461"/>
        <item x="53"/>
        <item x="665"/>
        <item x="102"/>
        <item x="644"/>
        <item x="635"/>
        <item x="68"/>
        <item x="126"/>
        <item x="13"/>
        <item x="381"/>
        <item x="131"/>
        <item x="660"/>
        <item x="251"/>
        <item x="272"/>
        <item x="207"/>
        <item x="622"/>
        <item x="232"/>
        <item x="547"/>
        <item x="486"/>
        <item x="281"/>
        <item x="487"/>
        <item x="501"/>
        <item x="681"/>
        <item x="156"/>
        <item x="607"/>
        <item x="40"/>
        <item x="120"/>
        <item x="467"/>
        <item x="379"/>
        <item x="249"/>
        <item x="575"/>
        <item x="147"/>
        <item x="328"/>
        <item x="289"/>
        <item x="214"/>
        <item x="90"/>
        <item x="134"/>
        <item x="280"/>
        <item x="246"/>
        <item x="673"/>
        <item x="637"/>
        <item x="211"/>
        <item x="437"/>
        <item x="181"/>
        <item x="441"/>
        <item x="573"/>
        <item x="597"/>
        <item x="332"/>
        <item x="161"/>
        <item x="342"/>
        <item x="221"/>
        <item x="646"/>
        <item x="153"/>
        <item x="677"/>
        <item x="143"/>
        <item x="509"/>
        <item x="235"/>
        <item x="490"/>
        <item x="170"/>
        <item x="18"/>
        <item x="457"/>
        <item x="497"/>
        <item x="450"/>
        <item x="157"/>
        <item x="79"/>
        <item x="416"/>
        <item x="634"/>
        <item x="343"/>
        <item x="685"/>
        <item x="606"/>
        <item x="521"/>
        <item x="318"/>
        <item x="542"/>
        <item x="177"/>
        <item x="494"/>
        <item x="133"/>
        <item x="562"/>
        <item x="600"/>
        <item x="598"/>
        <item x="564"/>
        <item x="524"/>
        <item x="502"/>
        <item x="439"/>
        <item x="6"/>
        <item x="506"/>
        <item x="668"/>
        <item x="363"/>
        <item x="601"/>
        <item x="11"/>
        <item x="183"/>
        <item x="432"/>
        <item x="199"/>
        <item x="191"/>
        <item x="258"/>
        <item x="36"/>
        <item x="35"/>
        <item x="99"/>
        <item x="358"/>
        <item x="631"/>
        <item x="245"/>
        <item x="269"/>
        <item x="197"/>
        <item x="69"/>
        <item x="611"/>
        <item x="649"/>
        <item x="217"/>
        <item x="41"/>
        <item x="496"/>
        <item x="132"/>
        <item x="75"/>
        <item x="54"/>
        <item x="297"/>
        <item x="569"/>
        <item x="489"/>
        <item x="93"/>
        <item x="523"/>
        <item x="4"/>
        <item x="92"/>
        <item x="671"/>
        <item x="528"/>
        <item x="34"/>
        <item x="243"/>
        <item x="300"/>
        <item x="438"/>
        <item x="636"/>
        <item x="248"/>
        <item x="385"/>
        <item x="411"/>
        <item x="109"/>
        <item x="174"/>
        <item x="10"/>
        <item x="314"/>
        <item x="433"/>
        <item x="391"/>
        <item x="664"/>
        <item x="326"/>
        <item x="558"/>
        <item x="445"/>
        <item x="194"/>
        <item x="389"/>
        <item x="338"/>
        <item x="340"/>
        <item x="229"/>
        <item x="226"/>
        <item x="58"/>
        <item x="549"/>
        <item x="515"/>
        <item x="402"/>
        <item x="205"/>
        <item x="30"/>
        <item x="203"/>
        <item x="218"/>
        <item x="527"/>
        <item x="397"/>
        <item x="312"/>
        <item x="613"/>
        <item x="167"/>
        <item x="378"/>
        <item x="578"/>
        <item x="112"/>
        <item x="451"/>
        <item x="682"/>
        <item x="227"/>
        <item x="553"/>
        <item x="323"/>
        <item x="629"/>
        <item x="405"/>
        <item x="320"/>
        <item x="661"/>
        <item x="57"/>
        <item x="138"/>
        <item x="260"/>
        <item x="313"/>
        <item x="431"/>
        <item x="150"/>
        <item x="603"/>
        <item x="310"/>
        <item x="488"/>
        <item x="26"/>
        <item x="560"/>
        <item x="621"/>
        <item x="190"/>
        <item x="398"/>
        <item x="39"/>
        <item x="42"/>
        <item x="608"/>
        <item x="623"/>
        <item x="480"/>
        <item x="24"/>
        <item x="566"/>
        <item x="557"/>
        <item x="43"/>
        <item x="412"/>
        <item x="3"/>
        <item x="160"/>
        <item x="70"/>
        <item x="650"/>
        <item x="449"/>
        <item x="56"/>
        <item x="46"/>
        <item x="286"/>
        <item x="20"/>
        <item x="311"/>
        <item x="666"/>
        <item x="424"/>
        <item x="426"/>
        <item x="317"/>
        <item x="585"/>
        <item x="429"/>
        <item x="380"/>
        <item x="393"/>
        <item x="347"/>
        <item x="290"/>
        <item x="292"/>
        <item x="475"/>
        <item x="121"/>
        <item x="368"/>
        <item x="307"/>
        <item x="672"/>
        <item x="61"/>
        <item x="612"/>
        <item x="595"/>
        <item x="680"/>
        <item x="447"/>
        <item x="546"/>
        <item x="548"/>
        <item x="106"/>
        <item x="444"/>
        <item x="434"/>
        <item x="265"/>
        <item x="5"/>
        <item x="420"/>
        <item x="594"/>
        <item x="371"/>
        <item x="400"/>
        <item x="667"/>
        <item x="375"/>
        <item x="456"/>
        <item x="647"/>
        <item x="223"/>
        <item x="136"/>
        <item x="325"/>
        <item x="168"/>
        <item x="21"/>
        <item x="291"/>
        <item x="336"/>
        <item x="535"/>
        <item x="689"/>
        <item x="638"/>
        <item x="534"/>
        <item x="537"/>
        <item x="584"/>
        <item x="369"/>
        <item x="299"/>
        <item x="610"/>
        <item x="172"/>
        <item x="81"/>
        <item x="222"/>
        <item x="275"/>
        <item x="464"/>
        <item x="28"/>
        <item x="565"/>
        <item x="110"/>
        <item x="552"/>
        <item x="399"/>
        <item x="14"/>
        <item x="639"/>
        <item x="180"/>
        <item x="617"/>
        <item x="259"/>
        <item x="188"/>
        <item x="29"/>
        <item x="288"/>
        <item x="531"/>
        <item x="674"/>
        <item x="201"/>
        <item x="237"/>
        <item x="443"/>
        <item x="442"/>
        <item x="45"/>
        <item x="539"/>
        <item x="315"/>
        <item x="529"/>
        <item x="101"/>
        <item x="116"/>
        <item x="658"/>
        <item x="238"/>
        <item x="421"/>
        <item x="202"/>
        <item x="263"/>
        <item x="38"/>
        <item x="357"/>
        <item x="514"/>
        <item x="141"/>
        <item x="478"/>
        <item x="540"/>
        <item x="591"/>
        <item x="604"/>
        <item x="465"/>
        <item x="690"/>
        <item x="239"/>
        <item x="185"/>
        <item x="60"/>
        <item x="184"/>
        <item x="83"/>
        <item x="234"/>
        <item x="545"/>
        <item x="115"/>
        <item x="366"/>
        <item x="356"/>
        <item x="37"/>
        <item x="145"/>
        <item x="367"/>
        <item x="98"/>
        <item x="345"/>
        <item x="200"/>
        <item x="276"/>
        <item x="230"/>
        <item x="96"/>
        <item x="484"/>
        <item x="387"/>
        <item x="304"/>
        <item x="283"/>
        <item x="330"/>
        <item x="626"/>
        <item x="117"/>
        <item x="538"/>
        <item x="64"/>
        <item x="23"/>
        <item x="210"/>
        <item x="561"/>
        <item x="582"/>
        <item x="305"/>
        <item x="206"/>
        <item x="359"/>
        <item x="216"/>
        <item x="678"/>
        <item x="66"/>
        <item x="453"/>
        <item x="454"/>
        <item x="158"/>
        <item x="142"/>
        <item x="669"/>
        <item x="111"/>
        <item x="652"/>
        <item x="687"/>
        <item x="513"/>
        <item x="255"/>
        <item x="446"/>
        <item x="59"/>
        <item x="554"/>
        <item x="139"/>
        <item x="242"/>
        <item x="641"/>
        <item x="423"/>
        <item x="22"/>
        <item x="152"/>
        <item x="63"/>
        <item x="228"/>
        <item x="215"/>
        <item x="171"/>
        <item x="499"/>
        <item x="409"/>
        <item x="536"/>
        <item x="686"/>
        <item x="274"/>
        <item x="352"/>
        <item x="341"/>
        <item x="471"/>
        <item x="609"/>
        <item x="576"/>
        <item x="176"/>
        <item x="620"/>
        <item x="615"/>
        <item x="414"/>
        <item x="295"/>
        <item x="605"/>
        <item x="618"/>
        <item x="12"/>
        <item x="278"/>
        <item x="392"/>
        <item x="382"/>
        <item x="166"/>
        <item x="327"/>
        <item x="144"/>
        <item x="107"/>
        <item x="282"/>
        <item x="31"/>
        <item x="559"/>
        <item x="675"/>
        <item x="209"/>
        <item x="103"/>
        <item x="472"/>
        <item x="287"/>
        <item x="511"/>
        <item x="344"/>
        <item x="267"/>
        <item x="507"/>
        <item x="84"/>
        <item x="394"/>
        <item x="413"/>
        <item x="19"/>
        <item x="306"/>
        <item x="195"/>
        <item x="462"/>
        <item x="252"/>
        <item x="104"/>
        <item x="321"/>
        <item x="108"/>
        <item x="556"/>
        <item x="62"/>
        <item x="72"/>
        <item x="128"/>
        <item x="473"/>
        <item x="679"/>
        <item x="82"/>
        <item x="592"/>
        <item x="67"/>
        <item x="100"/>
        <item x="360"/>
        <item x="262"/>
        <item x="273"/>
        <item x="73"/>
        <item x="261"/>
        <item x="95"/>
        <item x="630"/>
        <item x="583"/>
        <item x="89"/>
        <item x="643"/>
        <item x="388"/>
        <item x="308"/>
        <item x="192"/>
        <item x="474"/>
        <item x="77"/>
        <item x="337"/>
        <item x="154"/>
        <item x="495"/>
        <item x="364"/>
        <item x="88"/>
        <item x="551"/>
        <item x="285"/>
        <item x="410"/>
        <item x="247"/>
        <item x="580"/>
        <item x="8"/>
        <item x="224"/>
        <item x="563"/>
        <item x="483"/>
        <item x="0"/>
        <item x="257"/>
        <item x="404"/>
        <item x="544"/>
        <item x="614"/>
        <item x="587"/>
        <item x="572"/>
        <item x="383"/>
        <item x="16"/>
        <item x="460"/>
        <item x="589"/>
        <item x="632"/>
        <item x="651"/>
        <item x="440"/>
        <item x="628"/>
        <item x="656"/>
        <item x="333"/>
        <item x="568"/>
        <item x="570"/>
        <item x="129"/>
        <item x="264"/>
        <item x="48"/>
        <item x="417"/>
        <item x="373"/>
        <item x="182"/>
        <item h="1" x="1"/>
        <item x="5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6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1"/>
    </i>
    <i t="grand">
      <x/>
    </i>
  </rowItems>
  <colFields count="1">
    <field x="-2"/>
  </colFields>
  <colItems count="2">
    <i>
      <x/>
    </i>
    <i i="1">
      <x v="1"/>
    </i>
  </colItems>
  <dataFields count="2">
    <dataField name="Count of contact_name" fld="11" subtotal="count" baseField="11" baseItem="0"/>
    <dataField name="Sum of won flag" fld="8" baseField="11" baseItem="0"/>
  </dataFields>
  <formats count="1">
    <format dxfId="32">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Lead_custom.source">
  <location ref="A3:D23" firstHeaderRow="0" firstDataRow="1" firstDataCol="1"/>
  <pivotFields count="67">
    <pivotField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21">
        <item h="1" x="9"/>
        <item x="7"/>
        <item x="18"/>
        <item x="3"/>
        <item x="0"/>
        <item x="8"/>
        <item x="4"/>
        <item x="17"/>
        <item x="10"/>
        <item x="15"/>
        <item x="19"/>
        <item x="14"/>
        <item x="1"/>
        <item x="5"/>
        <item x="2"/>
        <item x="16"/>
        <item x="13"/>
        <item x="6"/>
        <item x="11"/>
        <item x="12"/>
        <item t="default"/>
      </items>
    </pivotField>
    <pivotField showAll="0"/>
    <pivotField showAll="0"/>
    <pivotField showAll="0"/>
    <pivotField showAll="0"/>
    <pivotField showAll="0"/>
    <pivotField showAll="0"/>
    <pivotField showAll="0"/>
    <pivotField showAll="0"/>
    <pivotField showAll="0"/>
  </pivotFields>
  <rowFields count="1">
    <field x="57"/>
  </rowFields>
  <rowItems count="20">
    <i>
      <x v="1"/>
    </i>
    <i>
      <x v="2"/>
    </i>
    <i>
      <x v="3"/>
    </i>
    <i>
      <x v="4"/>
    </i>
    <i>
      <x v="5"/>
    </i>
    <i>
      <x v="6"/>
    </i>
    <i>
      <x v="7"/>
    </i>
    <i>
      <x v="8"/>
    </i>
    <i>
      <x v="9"/>
    </i>
    <i>
      <x v="10"/>
    </i>
    <i>
      <x v="11"/>
    </i>
    <i>
      <x v="12"/>
    </i>
    <i>
      <x v="13"/>
    </i>
    <i>
      <x v="14"/>
    </i>
    <i>
      <x v="15"/>
    </i>
    <i>
      <x v="16"/>
    </i>
    <i>
      <x v="17"/>
    </i>
    <i>
      <x v="18"/>
    </i>
    <i>
      <x v="19"/>
    </i>
    <i t="grand">
      <x/>
    </i>
  </rowItems>
  <colFields count="1">
    <field x="-2"/>
  </colFields>
  <colItems count="3">
    <i>
      <x/>
    </i>
    <i i="1">
      <x v="1"/>
    </i>
    <i i="2">
      <x v="2"/>
    </i>
  </colItems>
  <dataFields count="3">
    <dataField name="Count of value in INR" fld="1" subtotal="count" baseField="0" baseItem="0"/>
    <dataField name="converted leads" fld="8" baseField="57" baseItem="0"/>
    <dataField name="Count of lead_custom.Source" fld="57" subtotal="count" baseField="57" baseItem="0"/>
  </dataFields>
  <formats count="9">
    <format dxfId="31">
      <pivotArea field="57" type="button" dataOnly="0" labelOnly="1" outline="0" axis="axisRow" fieldPosition="0"/>
    </format>
    <format dxfId="30">
      <pivotArea field="57" type="button" dataOnly="0" labelOnly="1" outline="0" axis="axisRow" fieldPosition="0"/>
    </format>
    <format dxfId="29">
      <pivotArea dataOnly="0" labelOnly="1" outline="0" fieldPosition="0">
        <references count="1">
          <reference field="4294967294" count="1">
            <x v="0"/>
          </reference>
        </references>
      </pivotArea>
    </format>
    <format dxfId="28">
      <pivotArea dataOnly="0" labelOnly="1" outline="0" fieldPosition="0">
        <references count="1">
          <reference field="4294967294" count="1">
            <x v="1"/>
          </reference>
        </references>
      </pivotArea>
    </format>
    <format dxfId="27">
      <pivotArea dataOnly="0" labelOnly="1" outline="0" fieldPosition="0">
        <references count="1">
          <reference field="4294967294" count="1">
            <x v="2"/>
          </reference>
        </references>
      </pivotArea>
    </format>
    <format dxfId="26">
      <pivotArea collapsedLevelsAreSubtotals="1" fieldPosition="0">
        <references count="1">
          <reference field="57" count="5">
            <x v="1"/>
            <x v="2"/>
            <x v="3"/>
            <x v="4"/>
            <x v="5"/>
          </reference>
        </references>
      </pivotArea>
    </format>
    <format dxfId="25">
      <pivotArea field="57" type="button" dataOnly="0" labelOnly="1" outline="0" axis="axisRow" fieldPosition="0"/>
    </format>
    <format dxfId="24">
      <pivotArea dataOnly="0" labelOnly="1" fieldPosition="0">
        <references count="1">
          <reference field="57" count="5">
            <x v="1"/>
            <x v="2"/>
            <x v="3"/>
            <x v="4"/>
            <x v="5"/>
          </reference>
        </references>
      </pivotArea>
    </format>
    <format dxfId="23">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rowHeaderCaption="Lead_custom.owner names">
  <location ref="A3:C41" firstHeaderRow="0" firstDataRow="1" firstDataCol="1"/>
  <pivotFields count="73">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9">
        <item x="21"/>
        <item x="18"/>
        <item x="14"/>
        <item x="28"/>
        <item x="1"/>
        <item x="13"/>
        <item x="7"/>
        <item x="15"/>
        <item x="3"/>
        <item x="4"/>
        <item x="25"/>
        <item x="0"/>
        <item x="37"/>
        <item x="29"/>
        <item x="24"/>
        <item x="23"/>
        <item x="10"/>
        <item x="33"/>
        <item x="12"/>
        <item x="5"/>
        <item x="22"/>
        <item x="17"/>
        <item x="30"/>
        <item x="6"/>
        <item x="8"/>
        <item x="27"/>
        <item x="34"/>
        <item x="11"/>
        <item x="2"/>
        <item x="26"/>
        <item x="35"/>
        <item x="31"/>
        <item x="36"/>
        <item x="9"/>
        <item x="19"/>
        <item x="20"/>
        <item x="32"/>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Total opportunities" fld="53" subtotal="count" baseField="0" baseItem="0"/>
    <dataField name="Sum of WON LABEL" fld="8" baseField="0" baseItem="0"/>
  </dataFields>
  <formats count="1">
    <format dxfId="22">
      <pivotArea type="all" dataOnly="0" outline="0"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L6" firstHeaderRow="1" firstDataRow="2" firstDataCol="1"/>
  <pivotFields count="68">
    <pivotField showAll="0">
      <items count="52">
        <item x="7"/>
        <item x="10"/>
        <item x="14"/>
        <item x="6"/>
        <item x="13"/>
        <item x="41"/>
        <item x="3"/>
        <item x="36"/>
        <item x="33"/>
        <item x="45"/>
        <item x="12"/>
        <item x="35"/>
        <item x="44"/>
        <item x="46"/>
        <item x="43"/>
        <item x="11"/>
        <item x="48"/>
        <item x="16"/>
        <item x="4"/>
        <item x="18"/>
        <item x="32"/>
        <item x="15"/>
        <item x="24"/>
        <item x="38"/>
        <item x="9"/>
        <item x="31"/>
        <item x="8"/>
        <item x="34"/>
        <item x="19"/>
        <item x="37"/>
        <item x="2"/>
        <item x="5"/>
        <item x="50"/>
        <item x="0"/>
        <item x="29"/>
        <item x="26"/>
        <item x="23"/>
        <item x="27"/>
        <item x="20"/>
        <item x="40"/>
        <item x="42"/>
        <item x="21"/>
        <item x="28"/>
        <item x="49"/>
        <item x="1"/>
        <item x="39"/>
        <item x="47"/>
        <item x="25"/>
        <item x="30"/>
        <item x="17"/>
        <item x="22"/>
        <item t="default"/>
      </items>
    </pivotField>
    <pivotField dataField="1" showAll="0"/>
    <pivotField showAll="0"/>
    <pivotField showAll="0"/>
    <pivotField showAll="0">
      <items count="93">
        <item x="87"/>
        <item x="76"/>
        <item x="36"/>
        <item x="86"/>
        <item x="60"/>
        <item x="85"/>
        <item x="81"/>
        <item x="79"/>
        <item x="70"/>
        <item x="68"/>
        <item x="80"/>
        <item x="83"/>
        <item x="69"/>
        <item x="77"/>
        <item x="43"/>
        <item x="78"/>
        <item x="11"/>
        <item x="75"/>
        <item x="16"/>
        <item x="58"/>
        <item x="66"/>
        <item x="52"/>
        <item x="15"/>
        <item x="55"/>
        <item x="47"/>
        <item x="56"/>
        <item x="37"/>
        <item x="57"/>
        <item x="48"/>
        <item x="41"/>
        <item x="35"/>
        <item x="45"/>
        <item x="1"/>
        <item x="50"/>
        <item x="44"/>
        <item x="46"/>
        <item x="27"/>
        <item x="10"/>
        <item x="7"/>
        <item x="29"/>
        <item x="19"/>
        <item x="25"/>
        <item x="23"/>
        <item x="28"/>
        <item x="26"/>
        <item x="24"/>
        <item x="22"/>
        <item x="20"/>
        <item x="17"/>
        <item x="18"/>
        <item x="21"/>
        <item x="14"/>
        <item x="9"/>
        <item x="8"/>
        <item x="3"/>
        <item x="4"/>
        <item x="65"/>
        <item x="39"/>
        <item x="30"/>
        <item x="84"/>
        <item x="0"/>
        <item x="42"/>
        <item x="91"/>
        <item x="2"/>
        <item x="51"/>
        <item x="89"/>
        <item x="73"/>
        <item x="13"/>
        <item x="38"/>
        <item x="67"/>
        <item x="40"/>
        <item x="90"/>
        <item x="62"/>
        <item x="32"/>
        <item x="49"/>
        <item x="63"/>
        <item x="34"/>
        <item x="82"/>
        <item x="64"/>
        <item x="33"/>
        <item x="53"/>
        <item x="54"/>
        <item x="5"/>
        <item x="74"/>
        <item x="61"/>
        <item x="12"/>
        <item x="72"/>
        <item x="71"/>
        <item x="6"/>
        <item x="88"/>
        <item x="59"/>
        <item x="31"/>
        <item t="default"/>
      </items>
    </pivotField>
    <pivotField axis="axisRow" showAll="0">
      <items count="2">
        <item x="0"/>
        <item t="default"/>
      </items>
    </pivotField>
    <pivotField showAll="0"/>
    <pivotField axis="axisCol" showAll="0">
      <items count="11">
        <item x="6"/>
        <item x="3"/>
        <item x="5"/>
        <item x="1"/>
        <item x="9"/>
        <item x="4"/>
        <item x="7"/>
        <item x="8"/>
        <item x="2"/>
        <item x="0"/>
        <item t="default"/>
      </items>
    </pivotField>
    <pivotField showAll="0"/>
    <pivotField showAll="0"/>
    <pivotField showAll="0"/>
    <pivotField showAll="0"/>
    <pivotField showAll="0"/>
    <pivotField showAll="0"/>
    <pivotField showAll="0"/>
    <pivotField showAll="0"/>
    <pivotField showAll="0"/>
    <pivotField showAll="0">
      <items count="1718">
        <item x="1527"/>
        <item x="1037"/>
        <item x="1528"/>
        <item x="1214"/>
        <item x="1679"/>
        <item x="93"/>
        <item x="1697"/>
        <item x="1560"/>
        <item x="1534"/>
        <item x="1273"/>
        <item x="1689"/>
        <item x="1204"/>
        <item x="1166"/>
        <item x="741"/>
        <item x="1454"/>
        <item x="513"/>
        <item x="1521"/>
        <item x="1200"/>
        <item x="953"/>
        <item x="1675"/>
        <item x="1674"/>
        <item x="1043"/>
        <item x="1716"/>
        <item x="1569"/>
        <item x="1211"/>
        <item x="421"/>
        <item x="183"/>
        <item x="653"/>
        <item x="1032"/>
        <item x="977"/>
        <item x="1525"/>
        <item x="1570"/>
        <item x="1210"/>
        <item x="1658"/>
        <item x="1654"/>
        <item x="951"/>
        <item x="767"/>
        <item x="766"/>
        <item x="765"/>
        <item x="826"/>
        <item x="1546"/>
        <item x="1707"/>
        <item x="1522"/>
        <item x="950"/>
        <item x="1543"/>
        <item x="1544"/>
        <item x="417"/>
        <item x="748"/>
        <item x="1714"/>
        <item x="1713"/>
        <item x="612"/>
        <item x="642"/>
        <item x="1673"/>
        <item x="931"/>
        <item x="1661"/>
        <item x="1034"/>
        <item x="949"/>
        <item x="1266"/>
        <item x="553"/>
        <item x="822"/>
        <item x="823"/>
        <item x="902"/>
        <item x="900"/>
        <item x="1711"/>
        <item x="1437"/>
        <item x="747"/>
        <item x="1588"/>
        <item x="1448"/>
        <item x="1141"/>
        <item x="1209"/>
        <item x="1208"/>
        <item x="1630"/>
        <item x="1708"/>
        <item x="1702"/>
        <item x="71"/>
        <item x="1429"/>
        <item x="1580"/>
        <item x="1589"/>
        <item x="1602"/>
        <item x="332"/>
        <item x="334"/>
        <item x="1533"/>
        <item x="282"/>
        <item x="283"/>
        <item x="1353"/>
        <item x="112"/>
        <item x="1700"/>
        <item x="1696"/>
        <item x="416"/>
        <item x="1250"/>
        <item x="1667"/>
        <item x="1202"/>
        <item x="34"/>
        <item x="1480"/>
        <item x="1481"/>
        <item x="1510"/>
        <item x="1511"/>
        <item x="1596"/>
        <item x="1597"/>
        <item x="1598"/>
        <item x="1407"/>
        <item x="1406"/>
        <item x="1405"/>
        <item x="1222"/>
        <item x="1221"/>
        <item x="205"/>
        <item x="1676"/>
        <item x="1049"/>
        <item x="1044"/>
        <item x="1048"/>
        <item x="1006"/>
        <item x="1007"/>
        <item x="1396"/>
        <item x="930"/>
        <item x="1433"/>
        <item x="1432"/>
        <item x="1479"/>
        <item x="1644"/>
        <item x="1523"/>
        <item x="1434"/>
        <item x="1203"/>
        <item x="1435"/>
        <item x="1646"/>
        <item x="1496"/>
        <item x="470"/>
        <item x="757"/>
        <item x="1710"/>
        <item x="1712"/>
        <item x="1205"/>
        <item x="1300"/>
        <item x="1197"/>
        <item x="1195"/>
        <item x="791"/>
        <item x="1196"/>
        <item x="1715"/>
        <item x="1668"/>
        <item x="1639"/>
        <item x="11"/>
        <item x="1021"/>
        <item x="1173"/>
        <item x="1171"/>
        <item x="1529"/>
        <item x="1024"/>
        <item x="833"/>
        <item x="1380"/>
        <item x="976"/>
        <item x="974"/>
        <item x="1154"/>
        <item x="163"/>
        <item x="1051"/>
        <item x="1622"/>
        <item x="1217"/>
        <item x="230"/>
        <item x="1531"/>
        <item x="1178"/>
        <item x="375"/>
        <item x="1703"/>
        <item x="1174"/>
        <item x="1502"/>
        <item x="1444"/>
        <item x="978"/>
        <item x="948"/>
        <item x="479"/>
        <item x="1207"/>
        <item x="555"/>
        <item x="1482"/>
        <item x="607"/>
        <item x="1704"/>
        <item x="610"/>
        <item x="947"/>
        <item x="448"/>
        <item x="858"/>
        <item x="855"/>
        <item x="1027"/>
        <item x="921"/>
        <item x="922"/>
        <item x="891"/>
        <item x="888"/>
        <item x="1268"/>
        <item x="779"/>
        <item x="1686"/>
        <item x="1381"/>
        <item x="1499"/>
        <item x="1289"/>
        <item x="986"/>
        <item x="792"/>
        <item x="1219"/>
        <item x="1271"/>
        <item x="569"/>
        <item x="1541"/>
        <item x="1693"/>
        <item x="1666"/>
        <item x="923"/>
        <item x="1457"/>
        <item x="1456"/>
        <item x="1455"/>
        <item x="1670"/>
        <item x="1257"/>
        <item x="690"/>
        <item x="777"/>
        <item x="1309"/>
        <item x="575"/>
        <item x="1029"/>
        <item x="1494"/>
        <item x="1513"/>
        <item x="1144"/>
        <item x="1095"/>
        <item x="1267"/>
        <item x="1484"/>
        <item x="1672"/>
        <item x="1664"/>
        <item x="1663"/>
        <item x="1660"/>
        <item x="359"/>
        <item x="357"/>
        <item x="1508"/>
        <item x="1518"/>
        <item x="1519"/>
        <item x="1015"/>
        <item x="1014"/>
        <item x="1414"/>
        <item x="1413"/>
        <item x="881"/>
        <item x="1372"/>
        <item x="945"/>
        <item x="1157"/>
        <item x="687"/>
        <item x="1493"/>
        <item x="1491"/>
        <item x="1492"/>
        <item x="692"/>
        <item x="1392"/>
        <item x="1459"/>
        <item x="1653"/>
        <item x="1655"/>
        <item x="1651"/>
        <item x="1252"/>
        <item x="943"/>
        <item x="1288"/>
        <item x="944"/>
        <item x="296"/>
        <item x="871"/>
        <item x="1404"/>
        <item x="1403"/>
        <item x="578"/>
        <item x="1123"/>
        <item x="1124"/>
        <item x="1631"/>
        <item x="1563"/>
        <item x="1625"/>
        <item x="1621"/>
        <item x="456"/>
        <item x="1425"/>
        <item x="1645"/>
        <item x="337"/>
        <item x="1234"/>
        <item x="1626"/>
        <item x="1628"/>
        <item x="817"/>
        <item x="917"/>
        <item x="1678"/>
        <item x="903"/>
        <item x="1063"/>
        <item x="1656"/>
        <item x="746"/>
        <item x="664"/>
        <item x="1671"/>
        <item x="1537"/>
        <item x="1083"/>
        <item x="646"/>
        <item x="1384"/>
        <item x="1483"/>
        <item x="1701"/>
        <item x="1302"/>
        <item x="1082"/>
        <item x="1640"/>
        <item x="1390"/>
        <item x="1388"/>
        <item x="1386"/>
        <item x="1504"/>
        <item x="1505"/>
        <item x="1620"/>
        <item x="941"/>
        <item x="1680"/>
        <item x="1682"/>
        <item x="1327"/>
        <item x="1324"/>
        <item x="1323"/>
        <item x="243"/>
        <item x="1361"/>
        <item x="80"/>
        <item x="151"/>
        <item x="1698"/>
        <item x="1520"/>
        <item x="1572"/>
        <item x="1318"/>
        <item x="1316"/>
        <item x="1206"/>
        <item x="1325"/>
        <item x="1321"/>
        <item x="1322"/>
        <item x="1320"/>
        <item x="1447"/>
        <item x="1497"/>
        <item x="1550"/>
        <item x="1690"/>
        <item x="363"/>
        <item x="364"/>
        <item x="1691"/>
        <item x="365"/>
        <item x="1452"/>
        <item x="1397"/>
        <item x="1395"/>
        <item x="514"/>
        <item x="1637"/>
        <item x="1633"/>
        <item x="1634"/>
        <item x="1709"/>
        <item x="1638"/>
        <item x="1694"/>
        <item x="1313"/>
        <item x="1311"/>
        <item x="1312"/>
        <item x="1591"/>
        <item x="1590"/>
        <item x="785"/>
        <item x="1706"/>
        <item x="1705"/>
        <item x="219"/>
        <item x="477"/>
        <item x="1164"/>
        <item x="1165"/>
        <item x="1012"/>
        <item x="1011"/>
        <item x="1013"/>
        <item x="1436"/>
        <item x="1450"/>
        <item x="378"/>
        <item x="1328"/>
        <item x="1326"/>
        <item x="1193"/>
        <item x="1190"/>
        <item x="1192"/>
        <item x="955"/>
        <item x="956"/>
        <item x="896"/>
        <item x="893"/>
        <item x="890"/>
        <item x="889"/>
        <item x="825"/>
        <item x="685"/>
        <item x="1428"/>
        <item x="1549"/>
        <item x="1692"/>
        <item x="1115"/>
        <item x="235"/>
        <item x="361"/>
        <item x="1617"/>
        <item x="1194"/>
        <item x="754"/>
        <item x="1605"/>
        <item x="1315"/>
        <item x="1314"/>
        <item x="973"/>
        <item x="1509"/>
        <item x="309"/>
        <item x="773"/>
        <item x="771"/>
        <item x="245"/>
        <item x="1272"/>
        <item x="755"/>
        <item x="895"/>
        <item x="1047"/>
        <item x="466"/>
        <item x="467"/>
        <item x="1041"/>
        <item x="1107"/>
        <item x="1677"/>
        <item x="726"/>
        <item x="1162"/>
        <item x="1163"/>
        <item x="1449"/>
        <item x="1462"/>
        <item x="28"/>
        <item x="24"/>
        <item x="1373"/>
        <item x="1371"/>
        <item x="1243"/>
        <item x="1341"/>
        <item x="1339"/>
        <item x="1340"/>
        <item x="688"/>
        <item x="1364"/>
        <item x="1360"/>
        <item x="1359"/>
        <item x="597"/>
        <item x="1151"/>
        <item x="1147"/>
        <item x="1146"/>
        <item x="1303"/>
        <item x="546"/>
        <item x="1616"/>
        <item x="1614"/>
        <item x="1612"/>
        <item x="1611"/>
        <item x="1610"/>
        <item x="1463"/>
        <item x="457"/>
        <item x="453"/>
        <item x="756"/>
        <item x="1114"/>
        <item x="679"/>
        <item x="1417"/>
        <item x="1684"/>
        <item x="349"/>
        <item x="600"/>
        <item x="1695"/>
        <item x="844"/>
        <item x="1562"/>
        <item x="1561"/>
        <item x="1687"/>
        <item x="1688"/>
        <item x="616"/>
        <item x="1030"/>
        <item x="1020"/>
        <item x="1198"/>
        <item x="246"/>
        <item x="1374"/>
        <item x="1410"/>
        <item x="929"/>
        <item x="1237"/>
        <item x="992"/>
        <item x="1263"/>
        <item x="1477"/>
        <item x="1137"/>
        <item x="1138"/>
        <item x="1551"/>
        <item x="1465"/>
        <item x="1567"/>
        <item x="1566"/>
        <item x="1568"/>
        <item x="1583"/>
        <item x="867"/>
        <item x="1265"/>
        <item x="1260"/>
        <item x="1201"/>
        <item x="1275"/>
        <item x="1681"/>
        <item x="1699"/>
        <item x="1524"/>
        <item x="1526"/>
        <item x="1535"/>
        <item x="596"/>
        <item x="1532"/>
        <item x="1287"/>
        <item x="1584"/>
        <item x="568"/>
        <item x="579"/>
        <item x="1329"/>
        <item x="1348"/>
        <item x="382"/>
        <item x="1078"/>
        <item x="1220"/>
        <item x="1475"/>
        <item x="1648"/>
        <item x="1235"/>
        <item x="751"/>
        <item x="1440"/>
        <item x="1008"/>
        <item x="1319"/>
        <item x="1317"/>
        <item x="541"/>
        <item x="542"/>
        <item x="1474"/>
        <item x="1470"/>
        <item x="752"/>
        <item x="1036"/>
        <item x="1035"/>
        <item x="1441"/>
        <item x="1139"/>
        <item x="1262"/>
        <item x="1476"/>
        <item x="328"/>
        <item x="329"/>
        <item x="994"/>
        <item x="797"/>
        <item x="935"/>
        <item x="1356"/>
        <item x="1357"/>
        <item x="323"/>
        <item x="1127"/>
        <item x="1122"/>
        <item x="675"/>
        <item x="1685"/>
        <item x="1683"/>
        <item x="1349"/>
        <item x="1347"/>
        <item x="1576"/>
        <item x="1577"/>
        <item x="749"/>
        <item x="1362"/>
        <item x="233"/>
        <item x="1565"/>
        <item x="1556"/>
        <item x="261"/>
        <item x="1080"/>
        <item x="1230"/>
        <item x="1627"/>
        <item x="1623"/>
        <item x="1624"/>
        <item x="1515"/>
        <item x="1401"/>
        <item x="1398"/>
        <item x="1346"/>
        <item x="1647"/>
        <item x="1649"/>
        <item x="1240"/>
        <item x="1241"/>
        <item x="1086"/>
        <item x="1438"/>
        <item x="1636"/>
        <item x="1619"/>
        <item x="793"/>
        <item x="782"/>
        <item x="846"/>
        <item x="794"/>
        <item x="761"/>
        <item x="742"/>
        <item x="1669"/>
        <item x="1665"/>
        <item x="1188"/>
        <item x="72"/>
        <item x="69"/>
        <item x="535"/>
        <item x="1089"/>
        <item x="936"/>
        <item x="810"/>
        <item x="1650"/>
        <item x="1603"/>
        <item x="1606"/>
        <item x="1068"/>
        <item x="534"/>
        <item x="293"/>
        <item x="291"/>
        <item x="963"/>
        <item x="964"/>
        <item x="1088"/>
        <item x="678"/>
        <item x="1399"/>
        <item x="379"/>
        <item x="1280"/>
        <item x="1278"/>
        <item x="1279"/>
        <item x="1100"/>
        <item x="1102"/>
        <item x="1103"/>
        <item x="824"/>
        <item x="315"/>
        <item x="669"/>
        <item x="670"/>
        <item x="1478"/>
        <item x="1018"/>
        <item x="904"/>
        <item x="1547"/>
        <item x="848"/>
        <item x="1199"/>
        <item x="1270"/>
        <item x="1269"/>
        <item x="640"/>
        <item x="509"/>
        <item x="1249"/>
        <item x="1629"/>
        <item x="1231"/>
        <item x="1232"/>
        <item x="972"/>
        <item x="1090"/>
        <item x="959"/>
        <item x="1233"/>
        <item x="1662"/>
        <item x="1503"/>
        <item x="388"/>
        <item x="744"/>
        <item x="1587"/>
        <item x="795"/>
        <item x="667"/>
        <item x="985"/>
        <item x="983"/>
        <item x="1393"/>
        <item x="1412"/>
        <item x="1641"/>
        <item x="1642"/>
        <item x="1506"/>
        <item x="1059"/>
        <item x="1057"/>
        <item x="1058"/>
        <item x="954"/>
        <item x="952"/>
        <item x="212"/>
        <item x="1255"/>
        <item x="1430"/>
        <item x="38"/>
        <item x="1460"/>
        <item x="1659"/>
        <item x="681"/>
        <item x="1657"/>
        <item x="1553"/>
        <item x="1552"/>
        <item x="1613"/>
        <item x="995"/>
        <item x="1276"/>
        <item x="1512"/>
        <item x="1538"/>
        <item x="1254"/>
        <item x="1536"/>
        <item x="1236"/>
        <item x="1084"/>
        <item x="1643"/>
        <item x="1099"/>
        <item x="1458"/>
        <item x="684"/>
        <item x="894"/>
        <item x="1426"/>
        <item x="668"/>
        <item x="1586"/>
        <item x="134"/>
        <item x="1185"/>
        <item x="1109"/>
        <item x="1464"/>
        <item x="1466"/>
        <item x="693"/>
        <item x="1581"/>
        <item x="1366"/>
        <item x="1367"/>
        <item x="1365"/>
        <item x="1363"/>
        <item x="1402"/>
        <item x="1446"/>
        <item x="1331"/>
        <item x="1382"/>
        <item x="523"/>
        <item x="1555"/>
        <item x="1585"/>
        <item x="1284"/>
        <item x="1285"/>
        <item x="1442"/>
        <item x="806"/>
        <item x="759"/>
        <item x="1652"/>
        <item x="1129"/>
        <item x="216"/>
        <item x="1145"/>
        <item x="1052"/>
        <item x="1607"/>
        <item x="830"/>
        <item x="915"/>
        <item x="1632"/>
        <item x="768"/>
        <item x="758"/>
        <item x="769"/>
        <item x="46"/>
        <item x="45"/>
        <item x="47"/>
        <item x="306"/>
        <item x="1545"/>
        <item x="1377"/>
        <item x="1158"/>
        <item x="1304"/>
        <item x="1305"/>
        <item x="114"/>
        <item x="422"/>
        <item x="419"/>
        <item x="706"/>
        <item x="705"/>
        <item x="1019"/>
        <item x="312"/>
        <item x="1468"/>
        <item x="1443"/>
        <item x="851"/>
        <item x="1358"/>
        <item x="108"/>
        <item x="85"/>
        <item x="680"/>
        <item x="1110"/>
        <item x="1487"/>
        <item x="1593"/>
        <item x="1038"/>
        <item x="1039"/>
        <item x="1040"/>
        <item x="536"/>
        <item x="22"/>
        <item x="1500"/>
        <item x="39"/>
        <item x="1498"/>
        <item x="1170"/>
        <item x="476"/>
        <item x="1635"/>
        <item x="1472"/>
        <item x="1564"/>
        <item x="1143"/>
        <item x="942"/>
        <item x="933"/>
        <item x="762"/>
        <item x="1242"/>
        <item x="764"/>
        <item x="1033"/>
        <item x="1031"/>
        <item x="910"/>
        <item x="909"/>
        <item x="934"/>
        <item x="1516"/>
        <item x="1517"/>
        <item x="884"/>
        <item x="533"/>
        <item x="407"/>
        <item x="1495"/>
        <item x="1010"/>
        <item x="1009"/>
        <item x="418"/>
        <item x="907"/>
        <item x="906"/>
        <item x="905"/>
        <item x="753"/>
        <item x="940"/>
        <item x="939"/>
        <item x="520"/>
        <item x="519"/>
        <item x="362"/>
        <item x="360"/>
        <item x="430"/>
        <item x="672"/>
        <item x="1608"/>
        <item x="1490"/>
        <item x="1489"/>
        <item x="1400"/>
        <item x="984"/>
        <item x="1081"/>
        <item x="1488"/>
        <item x="1485"/>
        <item x="999"/>
        <item x="1000"/>
        <item x="1461"/>
        <item x="662"/>
        <item x="660"/>
        <item x="1469"/>
        <item x="1595"/>
        <item x="396"/>
        <item x="1415"/>
        <item x="1411"/>
        <item x="1177"/>
        <item x="1176"/>
        <item x="790"/>
        <item x="786"/>
        <item x="177"/>
        <item x="1212"/>
        <item x="812"/>
        <item x="1191"/>
        <item x="865"/>
        <item x="866"/>
        <item x="901"/>
        <item x="1427"/>
        <item x="1599"/>
        <item x="1600"/>
        <item x="1601"/>
        <item x="1530"/>
        <item x="1618"/>
        <item x="1615"/>
        <item x="1274"/>
        <item x="1296"/>
        <item x="1259"/>
        <item x="1247"/>
        <item x="1609"/>
        <item x="958"/>
        <item x="313"/>
        <item x="1486"/>
        <item x="176"/>
        <item x="1069"/>
        <item x="725"/>
        <item x="720"/>
        <item x="550"/>
        <item x="95"/>
        <item x="663"/>
        <item x="1189"/>
        <item x="1352"/>
        <item x="1351"/>
        <item x="850"/>
        <item x="991"/>
        <item x="988"/>
        <item x="1218"/>
        <item x="1573"/>
        <item x="1338"/>
        <item x="1336"/>
        <item x="787"/>
        <item x="1501"/>
        <item x="838"/>
        <item x="837"/>
        <item x="996"/>
        <item x="993"/>
        <item x="997"/>
        <item x="998"/>
        <item x="689"/>
        <item x="1445"/>
        <item x="1142"/>
        <item x="506"/>
        <item x="808"/>
        <item x="809"/>
        <item x="157"/>
        <item x="560"/>
        <item x="1594"/>
        <item x="1592"/>
        <item x="1473"/>
        <item x="624"/>
        <item x="621"/>
        <item x="1264"/>
        <item x="590"/>
        <item x="586"/>
        <item x="1379"/>
        <item x="1604"/>
        <item x="1375"/>
        <item x="1559"/>
        <item x="1548"/>
        <item x="1558"/>
        <item x="1557"/>
        <item x="1542"/>
        <item x="1539"/>
        <item x="37"/>
        <item x="1574"/>
        <item x="1376"/>
        <item x="1582"/>
        <item x="1161"/>
        <item x="957"/>
        <item x="593"/>
        <item x="588"/>
        <item x="577"/>
        <item x="925"/>
        <item x="1056"/>
        <item x="557"/>
        <item x="556"/>
        <item x="150"/>
        <item x="1424"/>
        <item x="1422"/>
        <item x="1423"/>
        <item x="1419"/>
        <item x="1421"/>
        <item x="1420"/>
        <item x="1079"/>
        <item x="657"/>
        <item x="1350"/>
        <item x="1355"/>
        <item x="1179"/>
        <item x="1256"/>
        <item x="1253"/>
        <item x="1251"/>
        <item x="1306"/>
        <item x="1307"/>
        <item x="1389"/>
        <item x="1394"/>
        <item x="1391"/>
        <item x="571"/>
        <item x="1073"/>
        <item x="1055"/>
        <item x="1054"/>
        <item x="1053"/>
        <item x="700"/>
        <item x="701"/>
        <item x="104"/>
        <item x="1140"/>
        <item x="102"/>
        <item x="691"/>
        <item x="454"/>
        <item x="451"/>
        <item x="1579"/>
        <item x="1578"/>
        <item x="1575"/>
        <item x="1149"/>
        <item x="1160"/>
        <item x="918"/>
        <item x="207"/>
        <item x="1281"/>
        <item x="1282"/>
        <item x="394"/>
        <item x="1409"/>
        <item x="842"/>
        <item x="1028"/>
        <item x="608"/>
        <item x="605"/>
        <item x="1134"/>
        <item x="132"/>
        <item x="133"/>
        <item x="1159"/>
        <item x="1343"/>
        <item x="1342"/>
        <item x="1554"/>
        <item x="1180"/>
        <item x="1181"/>
        <item x="1571"/>
        <item x="629"/>
        <item x="549"/>
        <item x="551"/>
        <item x="674"/>
        <item x="1418"/>
        <item x="1416"/>
        <item x="1167"/>
        <item x="671"/>
        <item x="1507"/>
        <item x="1378"/>
        <item x="880"/>
        <item x="1022"/>
        <item x="475"/>
        <item x="1354"/>
        <item x="1072"/>
        <item x="1062"/>
        <item x="526"/>
        <item x="512"/>
        <item x="463"/>
        <item x="460"/>
        <item x="52"/>
        <item x="435"/>
        <item x="437"/>
        <item x="432"/>
        <item x="1175"/>
        <item x="498"/>
        <item x="2"/>
        <item x="392"/>
        <item x="391"/>
        <item x="1335"/>
        <item x="1334"/>
        <item x="1332"/>
        <item x="1333"/>
        <item x="496"/>
        <item x="494"/>
        <item x="492"/>
        <item x="97"/>
        <item x="96"/>
        <item x="970"/>
        <item x="971"/>
        <item x="1064"/>
        <item x="1133"/>
        <item x="1125"/>
        <item x="1098"/>
        <item x="1096"/>
        <item x="584"/>
        <item x="583"/>
        <item x="94"/>
        <item x="307"/>
        <item x="815"/>
        <item x="868"/>
        <item x="869"/>
        <item x="1077"/>
        <item x="1074"/>
        <item x="266"/>
        <item x="1135"/>
        <item x="1292"/>
        <item x="1248"/>
        <item x="836"/>
        <item x="832"/>
        <item x="1042"/>
        <item x="1183"/>
        <item x="1182"/>
        <item x="989"/>
        <item x="75"/>
        <item x="737"/>
        <item x="1238"/>
        <item x="239"/>
        <item x="238"/>
        <item x="1184"/>
        <item x="1131"/>
        <item x="566"/>
        <item x="562"/>
        <item x="565"/>
        <item x="253"/>
        <item x="1451"/>
        <item x="442"/>
        <item x="301"/>
        <item x="960"/>
        <item x="961"/>
        <item x="962"/>
        <item x="594"/>
        <item x="592"/>
        <item x="928"/>
        <item x="926"/>
        <item x="924"/>
        <item x="240"/>
        <item x="99"/>
        <item x="1227"/>
        <item x="982"/>
        <item x="820"/>
        <item x="816"/>
        <item x="818"/>
        <item x="774"/>
        <item x="1540"/>
        <item x="218"/>
        <item x="164"/>
        <item x="255"/>
        <item x="433"/>
        <item x="1150"/>
        <item x="1067"/>
        <item x="1187"/>
        <item x="1023"/>
        <item x="384"/>
        <item x="277"/>
        <item x="788"/>
        <item x="849"/>
        <item x="729"/>
        <item x="776"/>
        <item x="775"/>
        <item x="1126"/>
        <item x="635"/>
        <item x="760"/>
        <item x="631"/>
        <item x="10"/>
        <item x="730"/>
        <item x="1155"/>
        <item x="184"/>
        <item x="305"/>
        <item x="318"/>
        <item x="543"/>
        <item x="1514"/>
        <item x="1017"/>
        <item x="244"/>
        <item x="987"/>
        <item x="651"/>
        <item x="1383"/>
        <item x="1385"/>
        <item x="1387"/>
        <item x="1186"/>
        <item x="1310"/>
        <item x="1308"/>
        <item x="1112"/>
        <item x="1091"/>
        <item x="1105"/>
        <item x="1093"/>
        <item x="732"/>
        <item x="57"/>
        <item x="56"/>
        <item x="58"/>
        <item x="1152"/>
        <item x="937"/>
        <item x="1225"/>
        <item x="1226"/>
        <item x="1224"/>
        <item x="1471"/>
        <item x="1467"/>
        <item x="559"/>
        <item x="425"/>
        <item x="423"/>
        <item x="424"/>
        <item x="1431"/>
        <item x="916"/>
        <item x="632"/>
        <item x="1065"/>
        <item x="1066"/>
        <item x="677"/>
        <item x="676"/>
        <item x="839"/>
        <item x="1087"/>
        <item x="683"/>
        <item x="840"/>
        <item x="927"/>
        <item x="64"/>
        <item x="145"/>
        <item x="1169"/>
        <item x="1168"/>
        <item x="602"/>
        <item x="599"/>
        <item x="1085"/>
        <item x="648"/>
        <item x="649"/>
        <item x="802"/>
        <item x="981"/>
        <item x="572"/>
        <item x="570"/>
        <item x="938"/>
        <item x="717"/>
        <item x="440"/>
        <item x="913"/>
        <item x="1439"/>
        <item x="464"/>
        <item x="462"/>
        <item x="703"/>
        <item x="699"/>
        <item x="1136"/>
        <item x="537"/>
        <item x="1061"/>
        <item x="1046"/>
        <item x="1045"/>
        <item x="886"/>
        <item x="885"/>
        <item x="719"/>
        <item x="1299"/>
        <item x="1298"/>
        <item x="197"/>
        <item x="345"/>
        <item x="346"/>
        <item x="342"/>
        <item x="1116"/>
        <item x="1118"/>
        <item x="1113"/>
        <item x="427"/>
        <item x="1283"/>
        <item x="429"/>
        <item x="564"/>
        <item x="727"/>
        <item x="724"/>
        <item x="1337"/>
        <item x="603"/>
        <item x="604"/>
        <item x="807"/>
        <item x="804"/>
        <item x="801"/>
        <item x="803"/>
        <item x="979"/>
        <item x="1408"/>
        <item x="1344"/>
        <item x="1345"/>
        <item x="626"/>
        <item x="524"/>
        <item x="335"/>
        <item x="522"/>
        <item x="821"/>
        <item x="783"/>
        <item x="784"/>
        <item x="1229"/>
        <item x="1228"/>
        <item x="1097"/>
        <item x="136"/>
        <item x="1453"/>
        <item x="1094"/>
        <item x="215"/>
        <item x="1111"/>
        <item x="879"/>
        <item x="1016"/>
        <item x="731"/>
        <item x="1215"/>
        <item x="853"/>
        <item x="1330"/>
        <item x="627"/>
        <item x="1092"/>
        <item x="843"/>
        <item x="1245"/>
        <item x="501"/>
        <item x="503"/>
        <item x="502"/>
        <item x="770"/>
        <item x="1005"/>
        <item x="499"/>
        <item x="497"/>
        <item x="878"/>
        <item x="327"/>
        <item x="1216"/>
        <item x="1301"/>
        <item x="1277"/>
        <item x="221"/>
        <item x="225"/>
        <item x="874"/>
        <item x="873"/>
        <item x="625"/>
        <item x="412"/>
        <item x="413"/>
        <item x="860"/>
        <item x="859"/>
        <item x="275"/>
        <item x="449"/>
        <item x="525"/>
        <item x="188"/>
        <item x="438"/>
        <item x="204"/>
        <item x="946"/>
        <item x="1297"/>
        <item x="1294"/>
        <item x="1290"/>
        <item x="1295"/>
        <item x="1293"/>
        <item x="1291"/>
        <item x="636"/>
        <item x="1258"/>
        <item x="870"/>
        <item x="740"/>
        <item x="778"/>
        <item x="1368"/>
        <item x="1370"/>
        <item x="1369"/>
        <item x="1117"/>
        <item x="271"/>
        <item x="829"/>
        <item x="857"/>
        <item x="882"/>
        <item x="695"/>
        <item x="268"/>
        <item x="319"/>
        <item x="965"/>
        <item x="485"/>
        <item x="358"/>
        <item x="356"/>
        <item x="471"/>
        <item x="828"/>
        <item x="1120"/>
        <item x="789"/>
        <item x="1004"/>
        <item x="1244"/>
        <item x="1239"/>
        <item x="736"/>
        <item x="735"/>
        <item x="969"/>
        <item x="1128"/>
        <item x="1223"/>
        <item x="1261"/>
        <item x="1286"/>
        <item x="395"/>
        <item x="641"/>
        <item x="639"/>
        <item x="630"/>
        <item x="89"/>
        <item x="86"/>
        <item x="723"/>
        <item x="708"/>
        <item x="709"/>
        <item x="1121"/>
        <item x="1246"/>
        <item x="875"/>
        <item x="877"/>
        <item x="152"/>
        <item x="914"/>
        <item x="303"/>
        <item x="799"/>
        <item x="623"/>
        <item x="856"/>
        <item x="113"/>
        <item x="111"/>
        <item x="510"/>
        <item x="1101"/>
        <item x="1213"/>
        <item x="269"/>
        <item x="1130"/>
        <item x="489"/>
        <item x="493"/>
        <item x="500"/>
        <item x="643"/>
        <item x="644"/>
        <item x="92"/>
        <item x="628"/>
        <item x="898"/>
        <item x="780"/>
        <item x="511"/>
        <item x="718"/>
        <item x="254"/>
        <item x="251"/>
        <item x="831"/>
        <item x="62"/>
        <item x="214"/>
        <item x="211"/>
        <item x="213"/>
        <item x="210"/>
        <item x="26"/>
        <item x="166"/>
        <item x="887"/>
        <item x="619"/>
        <item x="813"/>
        <item x="295"/>
        <item x="292"/>
        <item x="1026"/>
        <item x="1025"/>
        <item x="899"/>
        <item x="710"/>
        <item x="606"/>
        <item x="694"/>
        <item x="872"/>
        <item x="897"/>
        <item x="383"/>
        <item x="552"/>
        <item x="967"/>
        <item x="975"/>
        <item x="1060"/>
        <item x="721"/>
        <item x="414"/>
        <item x="468"/>
        <item x="474"/>
        <item x="686"/>
        <item x="854"/>
        <item x="743"/>
        <item x="852"/>
        <item x="281"/>
        <item x="1172"/>
        <item x="175"/>
        <item x="226"/>
        <item x="876"/>
        <item x="658"/>
        <item x="70"/>
        <item x="892"/>
        <item x="263"/>
        <item x="259"/>
        <item x="19"/>
        <item x="110"/>
        <item x="107"/>
        <item x="109"/>
        <item x="1156"/>
        <item x="841"/>
        <item x="325"/>
        <item x="385"/>
        <item x="1003"/>
        <item x="386"/>
        <item x="1153"/>
        <item x="314"/>
        <item x="310"/>
        <item x="403"/>
        <item x="707"/>
        <item x="484"/>
        <item x="270"/>
        <item x="272"/>
        <item x="1050"/>
        <item x="581"/>
        <item x="249"/>
        <item x="250"/>
        <item x="763"/>
        <item x="191"/>
        <item x="459"/>
        <item x="1108"/>
        <item x="443"/>
        <item x="1106"/>
        <item x="441"/>
        <item x="1104"/>
        <item x="1076"/>
        <item x="1075"/>
        <item x="1071"/>
        <item x="920"/>
        <item x="919"/>
        <item x="980"/>
        <item x="1070"/>
        <item x="1148"/>
        <item x="32"/>
        <item x="31"/>
        <item x="912"/>
        <item x="139"/>
        <item x="117"/>
        <item x="574"/>
        <item x="573"/>
        <item x="638"/>
        <item x="637"/>
        <item x="290"/>
        <item x="289"/>
        <item x="1119"/>
        <item x="990"/>
        <item x="532"/>
        <item x="531"/>
        <item x="397"/>
        <item x="613"/>
        <item x="614"/>
        <item x="611"/>
        <item x="595"/>
        <item x="1001"/>
        <item x="1132"/>
        <item x="200"/>
        <item x="198"/>
        <item x="199"/>
        <item x="21"/>
        <item x="439"/>
        <item x="932"/>
        <item x="223"/>
        <item x="622"/>
        <item x="862"/>
        <item x="203"/>
        <item x="480"/>
        <item x="750"/>
        <item x="702"/>
        <item x="580"/>
        <item x="1002"/>
        <item x="208"/>
        <item x="696"/>
        <item x="834"/>
        <item x="805"/>
        <item x="697"/>
        <item x="845"/>
        <item x="827"/>
        <item x="515"/>
        <item x="393"/>
        <item x="333"/>
        <item x="40"/>
        <item x="883"/>
        <item x="814"/>
        <item x="772"/>
        <item x="294"/>
        <item x="367"/>
        <item x="455"/>
        <item x="287"/>
        <item x="601"/>
        <item x="864"/>
        <item x="966"/>
        <item x="968"/>
        <item x="79"/>
        <item x="739"/>
        <item x="738"/>
        <item x="819"/>
        <item x="236"/>
        <item x="252"/>
        <item x="911"/>
        <item x="908"/>
        <item x="811"/>
        <item x="355"/>
        <item x="354"/>
        <item x="119"/>
        <item x="800"/>
        <item x="863"/>
        <item x="835"/>
        <item x="54"/>
        <item x="55"/>
        <item x="83"/>
        <item x="539"/>
        <item x="673"/>
        <item x="372"/>
        <item x="633"/>
        <item x="402"/>
        <item x="101"/>
        <item x="190"/>
        <item x="861"/>
        <item x="508"/>
        <item x="665"/>
        <item x="713"/>
        <item x="257"/>
        <item x="398"/>
        <item x="374"/>
        <item x="371"/>
        <item x="0"/>
        <item x="547"/>
        <item x="135"/>
        <item x="620"/>
        <item x="131"/>
        <item x="106"/>
        <item x="366"/>
        <item x="368"/>
        <item x="231"/>
        <item x="284"/>
        <item x="82"/>
        <item x="444"/>
        <item x="241"/>
        <item x="348"/>
        <item x="195"/>
        <item x="347"/>
        <item x="704"/>
        <item x="408"/>
        <item x="666"/>
        <item x="3"/>
        <item x="617"/>
        <item x="722"/>
        <item x="7"/>
        <item x="847"/>
        <item x="262"/>
        <item x="587"/>
        <item x="734"/>
        <item x="29"/>
        <item x="728"/>
        <item x="582"/>
        <item x="330"/>
        <item x="390"/>
        <item x="142"/>
        <item x="338"/>
        <item x="798"/>
        <item x="634"/>
        <item x="280"/>
        <item x="196"/>
        <item x="745"/>
        <item x="554"/>
        <item x="316"/>
        <item x="409"/>
        <item x="148"/>
        <item x="488"/>
        <item x="589"/>
        <item x="576"/>
        <item x="659"/>
        <item x="656"/>
        <item x="655"/>
        <item x="654"/>
        <item x="168"/>
        <item x="146"/>
        <item x="192"/>
        <item x="733"/>
        <item x="381"/>
        <item x="288"/>
        <item x="380"/>
        <item x="5"/>
        <item x="591"/>
        <item x="682"/>
        <item x="42"/>
        <item x="264"/>
        <item x="538"/>
        <item x="411"/>
        <item x="426"/>
        <item x="286"/>
        <item x="714"/>
        <item x="481"/>
        <item x="300"/>
        <item x="242"/>
        <item x="237"/>
        <item x="796"/>
        <item x="716"/>
        <item x="711"/>
        <item x="698"/>
        <item x="712"/>
        <item x="618"/>
        <item x="472"/>
        <item x="400"/>
        <item x="161"/>
        <item x="482"/>
        <item x="389"/>
        <item x="529"/>
        <item x="322"/>
        <item x="781"/>
        <item x="18"/>
        <item x="15"/>
        <item x="267"/>
        <item x="540"/>
        <item x="220"/>
        <item x="265"/>
        <item x="505"/>
        <item x="149"/>
        <item x="147"/>
        <item x="715"/>
        <item x="232"/>
        <item x="84"/>
        <item x="278"/>
        <item x="162"/>
        <item x="186"/>
        <item x="401"/>
        <item x="528"/>
        <item x="530"/>
        <item x="527"/>
        <item x="415"/>
        <item x="317"/>
        <item x="473"/>
        <item x="469"/>
        <item x="645"/>
        <item x="647"/>
        <item x="491"/>
        <item x="170"/>
        <item x="420"/>
        <item x="228"/>
        <item x="336"/>
        <item x="8"/>
        <item x="53"/>
        <item x="650"/>
        <item x="609"/>
        <item x="9"/>
        <item x="51"/>
        <item x="548"/>
        <item x="450"/>
        <item x="103"/>
        <item x="155"/>
        <item x="4"/>
        <item x="33"/>
        <item x="194"/>
        <item x="35"/>
        <item x="59"/>
        <item x="224"/>
        <item x="222"/>
        <item x="486"/>
        <item x="16"/>
        <item x="436"/>
        <item x="661"/>
        <item x="518"/>
        <item x="521"/>
        <item x="187"/>
        <item x="465"/>
        <item x="209"/>
        <item x="544"/>
        <item x="652"/>
        <item x="67"/>
        <item x="68"/>
        <item x="66"/>
        <item x="43"/>
        <item x="324"/>
        <item x="461"/>
        <item x="458"/>
        <item x="428"/>
        <item x="165"/>
        <item x="487"/>
        <item x="561"/>
        <item x="558"/>
        <item x="563"/>
        <item x="615"/>
        <item x="350"/>
        <item x="353"/>
        <item x="65"/>
        <item x="234"/>
        <item x="406"/>
        <item x="405"/>
        <item x="585"/>
        <item x="201"/>
        <item x="178"/>
        <item x="377"/>
        <item x="273"/>
        <item x="274"/>
        <item x="179"/>
        <item x="445"/>
        <item x="446"/>
        <item x="447"/>
        <item x="434"/>
        <item x="352"/>
        <item x="351"/>
        <item x="545"/>
        <item x="404"/>
        <item x="598"/>
        <item x="326"/>
        <item x="1"/>
        <item x="30"/>
        <item x="517"/>
        <item x="516"/>
        <item x="140"/>
        <item x="320"/>
        <item x="339"/>
        <item x="174"/>
        <item x="567"/>
        <item x="304"/>
        <item x="115"/>
        <item x="311"/>
        <item x="370"/>
        <item x="369"/>
        <item x="248"/>
        <item x="247"/>
        <item x="495"/>
        <item x="331"/>
        <item x="202"/>
        <item x="490"/>
        <item x="116"/>
        <item x="387"/>
        <item x="344"/>
        <item x="341"/>
        <item x="340"/>
        <item x="321"/>
        <item x="276"/>
        <item x="171"/>
        <item x="399"/>
        <item x="100"/>
        <item x="50"/>
        <item x="507"/>
        <item x="504"/>
        <item x="182"/>
        <item x="189"/>
        <item x="483"/>
        <item x="77"/>
        <item x="49"/>
        <item x="137"/>
        <item x="343"/>
        <item x="180"/>
        <item x="105"/>
        <item x="478"/>
        <item x="452"/>
        <item x="25"/>
        <item x="13"/>
        <item x="431"/>
        <item x="74"/>
        <item x="159"/>
        <item x="217"/>
        <item x="160"/>
        <item x="227"/>
        <item x="410"/>
        <item x="376"/>
        <item x="308"/>
        <item x="258"/>
        <item x="260"/>
        <item x="279"/>
        <item x="172"/>
        <item x="373"/>
        <item x="141"/>
        <item x="76"/>
        <item x="138"/>
        <item x="206"/>
        <item x="143"/>
        <item x="302"/>
        <item x="285"/>
        <item x="63"/>
        <item x="173"/>
        <item x="78"/>
        <item x="27"/>
        <item x="298"/>
        <item x="297"/>
        <item x="299"/>
        <item x="256"/>
        <item x="90"/>
        <item x="181"/>
        <item x="81"/>
        <item x="60"/>
        <item x="153"/>
        <item x="36"/>
        <item x="154"/>
        <item x="156"/>
        <item x="73"/>
        <item x="229"/>
        <item x="185"/>
        <item x="169"/>
        <item x="17"/>
        <item x="193"/>
        <item x="130"/>
        <item x="129"/>
        <item x="125"/>
        <item x="126"/>
        <item x="121"/>
        <item x="128"/>
        <item x="120"/>
        <item x="127"/>
        <item x="122"/>
        <item x="123"/>
        <item x="98"/>
        <item x="124"/>
        <item x="118"/>
        <item x="144"/>
        <item x="20"/>
        <item x="158"/>
        <item x="48"/>
        <item x="167"/>
        <item x="12"/>
        <item x="14"/>
        <item x="6"/>
        <item x="91"/>
        <item x="41"/>
        <item x="44"/>
        <item x="61"/>
        <item x="87"/>
        <item x="23"/>
        <item x="8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1">
        <item x="0"/>
      </items>
    </pivotField>
    <pivotField showAll="0" defaultSubtotal="0">
      <items count="1">
        <item x="0"/>
      </items>
    </pivotField>
  </pivotFields>
  <rowFields count="1">
    <field x="5"/>
  </rowFields>
  <rowItems count="2">
    <i>
      <x/>
    </i>
    <i t="grand">
      <x/>
    </i>
  </rowItems>
  <colFields count="1">
    <field x="7"/>
  </colFields>
  <colItems count="11">
    <i>
      <x/>
    </i>
    <i>
      <x v="1"/>
    </i>
    <i>
      <x v="2"/>
    </i>
    <i>
      <x v="3"/>
    </i>
    <i>
      <x v="4"/>
    </i>
    <i>
      <x v="5"/>
    </i>
    <i>
      <x v="6"/>
    </i>
    <i>
      <x v="7"/>
    </i>
    <i>
      <x v="8"/>
    </i>
    <i>
      <x v="9"/>
    </i>
    <i t="grand">
      <x/>
    </i>
  </colItems>
  <dataFields count="1">
    <dataField name="Sum of value in INR" fld="1" baseField="0" baseItem="0"/>
  </dataFields>
  <formats count="8">
    <format dxfId="21">
      <pivotArea field="5" type="button" dataOnly="0" labelOnly="1" outline="0" axis="axisRow" fieldPosition="0"/>
    </format>
    <format dxfId="20">
      <pivotArea dataOnly="0" labelOnly="1" fieldPosition="0">
        <references count="1">
          <reference field="7" count="1">
            <x v="8"/>
          </reference>
        </references>
      </pivotArea>
    </format>
    <format dxfId="19">
      <pivotArea dataOnly="0" labelOnly="1" grandCol="1" outline="0" fieldPosition="0"/>
    </format>
    <format dxfId="18">
      <pivotArea type="origin" dataOnly="0" labelOnly="1" outline="0" fieldPosition="0"/>
    </format>
    <format dxfId="17">
      <pivotArea field="7" type="button" dataOnly="0" labelOnly="1" outline="0" axis="axisCol" fieldPosition="0"/>
    </format>
    <format dxfId="16">
      <pivotArea dataOnly="0" labelOnly="1" fieldPosition="0">
        <references count="1">
          <reference field="7" count="1">
            <x v="3"/>
          </reference>
        </references>
      </pivotArea>
    </format>
    <format dxfId="15">
      <pivotArea type="all" dataOnly="0" outline="0" fieldPosition="0"/>
    </format>
    <format dxfId="14">
      <pivotArea type="all" dataOnly="0" outline="0" fieldPosition="0"/>
    </format>
  </formats>
  <chartFormats count="10">
    <chartFormat chart="2" format="0" series="1">
      <pivotArea type="data" outline="0" fieldPosition="0">
        <references count="2">
          <reference field="4294967294" count="1" selected="0">
            <x v="0"/>
          </reference>
          <reference field="7" count="1" selected="0">
            <x v="0"/>
          </reference>
        </references>
      </pivotArea>
    </chartFormat>
    <chartFormat chart="2" format="1" series="1">
      <pivotArea type="data" outline="0" fieldPosition="0">
        <references count="2">
          <reference field="4294967294" count="1" selected="0">
            <x v="0"/>
          </reference>
          <reference field="7" count="1" selected="0">
            <x v="1"/>
          </reference>
        </references>
      </pivotArea>
    </chartFormat>
    <chartFormat chart="2" format="2" series="1">
      <pivotArea type="data" outline="0" fieldPosition="0">
        <references count="2">
          <reference field="4294967294" count="1" selected="0">
            <x v="0"/>
          </reference>
          <reference field="7" count="1" selected="0">
            <x v="2"/>
          </reference>
        </references>
      </pivotArea>
    </chartFormat>
    <chartFormat chart="2" format="3" series="1">
      <pivotArea type="data" outline="0" fieldPosition="0">
        <references count="2">
          <reference field="4294967294" count="1" selected="0">
            <x v="0"/>
          </reference>
          <reference field="7" count="1" selected="0">
            <x v="3"/>
          </reference>
        </references>
      </pivotArea>
    </chartFormat>
    <chartFormat chart="2" format="4" series="1">
      <pivotArea type="data" outline="0" fieldPosition="0">
        <references count="2">
          <reference field="4294967294" count="1" selected="0">
            <x v="0"/>
          </reference>
          <reference field="7" count="1" selected="0">
            <x v="4"/>
          </reference>
        </references>
      </pivotArea>
    </chartFormat>
    <chartFormat chart="2" format="5" series="1">
      <pivotArea type="data" outline="0" fieldPosition="0">
        <references count="2">
          <reference field="4294967294" count="1" selected="0">
            <x v="0"/>
          </reference>
          <reference field="7" count="1" selected="0">
            <x v="5"/>
          </reference>
        </references>
      </pivotArea>
    </chartFormat>
    <chartFormat chart="2" format="6" series="1">
      <pivotArea type="data" outline="0" fieldPosition="0">
        <references count="2">
          <reference field="4294967294" count="1" selected="0">
            <x v="0"/>
          </reference>
          <reference field="7" count="1" selected="0">
            <x v="6"/>
          </reference>
        </references>
      </pivotArea>
    </chartFormat>
    <chartFormat chart="2" format="7" series="1">
      <pivotArea type="data" outline="0" fieldPosition="0">
        <references count="2">
          <reference field="4294967294" count="1" selected="0">
            <x v="0"/>
          </reference>
          <reference field="7" count="1" selected="0">
            <x v="7"/>
          </reference>
        </references>
      </pivotArea>
    </chartFormat>
    <chartFormat chart="2" format="8" series="1">
      <pivotArea type="data" outline="0" fieldPosition="0">
        <references count="2">
          <reference field="4294967294" count="1" selected="0">
            <x v="0"/>
          </reference>
          <reference field="7" count="1" selected="0">
            <x v="8"/>
          </reference>
        </references>
      </pivotArea>
    </chartFormat>
    <chartFormat chart="2" format="9"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rowHeaderCaption="Name">
  <location ref="A3:B57" firstHeaderRow="1" firstDataRow="1" firstDataCol="1"/>
  <pivotFields count="68">
    <pivotField showAll="0"/>
    <pivotField showAll="0"/>
    <pivotField showAll="0"/>
    <pivotField showAll="0"/>
    <pivotField showAll="0">
      <items count="93">
        <item x="87"/>
        <item x="76"/>
        <item x="36"/>
        <item x="86"/>
        <item x="60"/>
        <item x="85"/>
        <item x="81"/>
        <item x="79"/>
        <item x="70"/>
        <item x="68"/>
        <item x="80"/>
        <item x="83"/>
        <item x="69"/>
        <item x="77"/>
        <item x="43"/>
        <item x="78"/>
        <item x="11"/>
        <item x="75"/>
        <item x="16"/>
        <item x="58"/>
        <item x="66"/>
        <item x="52"/>
        <item x="15"/>
        <item x="55"/>
        <item x="47"/>
        <item x="56"/>
        <item x="37"/>
        <item x="57"/>
        <item x="48"/>
        <item x="41"/>
        <item x="35"/>
        <item x="45"/>
        <item x="1"/>
        <item x="50"/>
        <item x="44"/>
        <item x="46"/>
        <item x="27"/>
        <item x="10"/>
        <item x="7"/>
        <item x="29"/>
        <item x="19"/>
        <item x="25"/>
        <item x="23"/>
        <item x="28"/>
        <item x="26"/>
        <item x="24"/>
        <item x="22"/>
        <item x="20"/>
        <item x="17"/>
        <item x="18"/>
        <item x="21"/>
        <item x="14"/>
        <item x="9"/>
        <item x="8"/>
        <item x="3"/>
        <item x="4"/>
        <item x="65"/>
        <item x="39"/>
        <item x="30"/>
        <item x="84"/>
        <item x="0"/>
        <item x="42"/>
        <item x="91"/>
        <item x="2"/>
        <item x="51"/>
        <item x="89"/>
        <item x="73"/>
        <item x="13"/>
        <item x="38"/>
        <item x="67"/>
        <item x="40"/>
        <item x="90"/>
        <item x="62"/>
        <item x="32"/>
        <item x="49"/>
        <item x="63"/>
        <item x="34"/>
        <item x="82"/>
        <item x="64"/>
        <item x="33"/>
        <item x="53"/>
        <item x="54"/>
        <item x="5"/>
        <item x="74"/>
        <item x="61"/>
        <item x="12"/>
        <item x="72"/>
        <item x="71"/>
        <item x="6"/>
        <item x="88"/>
        <item x="59"/>
        <item x="31"/>
        <item t="default"/>
      </items>
    </pivotField>
    <pivotField showAll="0"/>
    <pivotField showAll="0"/>
    <pivotField showAll="0"/>
    <pivotField showAll="0"/>
    <pivotField showAll="0"/>
    <pivotField showAll="0"/>
    <pivotField showAll="0"/>
    <pivotField showAll="0"/>
    <pivotField showAll="0"/>
    <pivotField axis="axisRow" dataField="1" showAll="0">
      <items count="54">
        <item x="47"/>
        <item x="21"/>
        <item x="51"/>
        <item x="17"/>
        <item x="31"/>
        <item x="29"/>
        <item x="48"/>
        <item x="15"/>
        <item x="7"/>
        <item x="18"/>
        <item x="3"/>
        <item x="4"/>
        <item x="28"/>
        <item x="26"/>
        <item x="20"/>
        <item x="14"/>
        <item x="12"/>
        <item x="25"/>
        <item x="43"/>
        <item x="32"/>
        <item x="37"/>
        <item x="1"/>
        <item x="38"/>
        <item x="10"/>
        <item x="0"/>
        <item x="45"/>
        <item x="42"/>
        <item x="16"/>
        <item x="30"/>
        <item x="27"/>
        <item x="39"/>
        <item x="11"/>
        <item x="19"/>
        <item x="49"/>
        <item x="44"/>
        <item x="52"/>
        <item x="40"/>
        <item x="5"/>
        <item x="6"/>
        <item x="8"/>
        <item x="34"/>
        <item x="13"/>
        <item x="2"/>
        <item x="46"/>
        <item x="50"/>
        <item x="35"/>
        <item x="33"/>
        <item x="9"/>
        <item x="24"/>
        <item x="22"/>
        <item x="23"/>
        <item x="41"/>
        <item x="36"/>
        <item t="default"/>
      </items>
    </pivotField>
    <pivotField showAll="0"/>
    <pivotField showAll="0"/>
    <pivotField showAll="0">
      <items count="1718">
        <item x="1527"/>
        <item x="1037"/>
        <item x="1528"/>
        <item x="1214"/>
        <item x="1679"/>
        <item x="93"/>
        <item x="1697"/>
        <item x="1560"/>
        <item x="1534"/>
        <item x="1273"/>
        <item x="1689"/>
        <item x="1204"/>
        <item x="1166"/>
        <item x="741"/>
        <item x="1454"/>
        <item x="513"/>
        <item x="1521"/>
        <item x="1200"/>
        <item x="953"/>
        <item x="1675"/>
        <item x="1674"/>
        <item x="1043"/>
        <item x="1716"/>
        <item x="1569"/>
        <item x="1211"/>
        <item x="421"/>
        <item x="183"/>
        <item x="653"/>
        <item x="1032"/>
        <item x="977"/>
        <item x="1525"/>
        <item x="1570"/>
        <item x="1210"/>
        <item x="1658"/>
        <item x="1654"/>
        <item x="951"/>
        <item x="767"/>
        <item x="766"/>
        <item x="765"/>
        <item x="826"/>
        <item x="1546"/>
        <item x="1707"/>
        <item x="1522"/>
        <item x="950"/>
        <item x="1543"/>
        <item x="1544"/>
        <item x="417"/>
        <item x="748"/>
        <item x="1714"/>
        <item x="1713"/>
        <item x="612"/>
        <item x="642"/>
        <item x="1673"/>
        <item x="931"/>
        <item x="1661"/>
        <item x="1034"/>
        <item x="949"/>
        <item x="1266"/>
        <item x="553"/>
        <item x="822"/>
        <item x="823"/>
        <item x="902"/>
        <item x="900"/>
        <item x="1711"/>
        <item x="1437"/>
        <item x="747"/>
        <item x="1588"/>
        <item x="1448"/>
        <item x="1141"/>
        <item x="1209"/>
        <item x="1208"/>
        <item x="1630"/>
        <item x="1708"/>
        <item x="1702"/>
        <item x="71"/>
        <item x="1429"/>
        <item x="1580"/>
        <item x="1589"/>
        <item x="1602"/>
        <item x="332"/>
        <item x="334"/>
        <item x="1533"/>
        <item x="282"/>
        <item x="283"/>
        <item x="1353"/>
        <item x="112"/>
        <item x="1700"/>
        <item x="1696"/>
        <item x="416"/>
        <item x="1250"/>
        <item x="1667"/>
        <item x="1202"/>
        <item x="34"/>
        <item x="1480"/>
        <item x="1481"/>
        <item x="1510"/>
        <item x="1511"/>
        <item x="1596"/>
        <item x="1597"/>
        <item x="1598"/>
        <item x="1407"/>
        <item x="1406"/>
        <item x="1405"/>
        <item x="1222"/>
        <item x="1221"/>
        <item x="205"/>
        <item x="1676"/>
        <item x="1049"/>
        <item x="1044"/>
        <item x="1048"/>
        <item x="1006"/>
        <item x="1007"/>
        <item x="1396"/>
        <item x="930"/>
        <item x="1433"/>
        <item x="1432"/>
        <item x="1479"/>
        <item x="1644"/>
        <item x="1523"/>
        <item x="1434"/>
        <item x="1203"/>
        <item x="1435"/>
        <item x="1646"/>
        <item x="1496"/>
        <item x="470"/>
        <item x="757"/>
        <item x="1710"/>
        <item x="1712"/>
        <item x="1205"/>
        <item x="1300"/>
        <item x="1197"/>
        <item x="1195"/>
        <item x="791"/>
        <item x="1196"/>
        <item x="1715"/>
        <item x="1668"/>
        <item x="1639"/>
        <item x="11"/>
        <item x="1021"/>
        <item x="1173"/>
        <item x="1171"/>
        <item x="1529"/>
        <item x="1024"/>
        <item x="833"/>
        <item x="1380"/>
        <item x="976"/>
        <item x="974"/>
        <item x="1154"/>
        <item x="163"/>
        <item x="1051"/>
        <item x="1622"/>
        <item x="1217"/>
        <item x="230"/>
        <item x="1531"/>
        <item x="1178"/>
        <item x="375"/>
        <item x="1703"/>
        <item x="1174"/>
        <item x="1502"/>
        <item x="1444"/>
        <item x="978"/>
        <item x="948"/>
        <item x="479"/>
        <item x="1207"/>
        <item x="555"/>
        <item x="1482"/>
        <item x="607"/>
        <item x="1704"/>
        <item x="610"/>
        <item x="947"/>
        <item x="448"/>
        <item x="858"/>
        <item x="855"/>
        <item x="1027"/>
        <item x="921"/>
        <item x="922"/>
        <item x="891"/>
        <item x="888"/>
        <item x="1268"/>
        <item x="779"/>
        <item x="1686"/>
        <item x="1381"/>
        <item x="1499"/>
        <item x="1289"/>
        <item x="986"/>
        <item x="792"/>
        <item x="1219"/>
        <item x="1271"/>
        <item x="569"/>
        <item x="1541"/>
        <item x="1693"/>
        <item x="1666"/>
        <item x="923"/>
        <item x="1457"/>
        <item x="1456"/>
        <item x="1455"/>
        <item x="1670"/>
        <item x="1257"/>
        <item x="690"/>
        <item x="777"/>
        <item x="1309"/>
        <item x="575"/>
        <item x="1029"/>
        <item x="1494"/>
        <item x="1513"/>
        <item x="1144"/>
        <item x="1095"/>
        <item x="1267"/>
        <item x="1484"/>
        <item x="1672"/>
        <item x="1664"/>
        <item x="1663"/>
        <item x="1660"/>
        <item x="359"/>
        <item x="357"/>
        <item x="1508"/>
        <item x="1518"/>
        <item x="1519"/>
        <item x="1015"/>
        <item x="1014"/>
        <item x="1414"/>
        <item x="1413"/>
        <item x="881"/>
        <item x="1372"/>
        <item x="945"/>
        <item x="1157"/>
        <item x="687"/>
        <item x="1493"/>
        <item x="1491"/>
        <item x="1492"/>
        <item x="692"/>
        <item x="1392"/>
        <item x="1459"/>
        <item x="1653"/>
        <item x="1655"/>
        <item x="1651"/>
        <item x="1252"/>
        <item x="943"/>
        <item x="1288"/>
        <item x="944"/>
        <item x="296"/>
        <item x="871"/>
        <item x="1404"/>
        <item x="1403"/>
        <item x="578"/>
        <item x="1123"/>
        <item x="1124"/>
        <item x="1631"/>
        <item x="1563"/>
        <item x="1625"/>
        <item x="1621"/>
        <item x="456"/>
        <item x="1425"/>
        <item x="1645"/>
        <item x="337"/>
        <item x="1234"/>
        <item x="1626"/>
        <item x="1628"/>
        <item x="817"/>
        <item x="917"/>
        <item x="1678"/>
        <item x="903"/>
        <item x="1063"/>
        <item x="1656"/>
        <item x="746"/>
        <item x="664"/>
        <item x="1671"/>
        <item x="1537"/>
        <item x="1083"/>
        <item x="646"/>
        <item x="1384"/>
        <item x="1483"/>
        <item x="1701"/>
        <item x="1302"/>
        <item x="1082"/>
        <item x="1640"/>
        <item x="1390"/>
        <item x="1388"/>
        <item x="1386"/>
        <item x="1504"/>
        <item x="1505"/>
        <item x="1620"/>
        <item x="941"/>
        <item x="1680"/>
        <item x="1682"/>
        <item x="1327"/>
        <item x="1324"/>
        <item x="1323"/>
        <item x="243"/>
        <item x="1361"/>
        <item x="80"/>
        <item x="151"/>
        <item x="1698"/>
        <item x="1520"/>
        <item x="1572"/>
        <item x="1318"/>
        <item x="1316"/>
        <item x="1206"/>
        <item x="1325"/>
        <item x="1321"/>
        <item x="1322"/>
        <item x="1320"/>
        <item x="1447"/>
        <item x="1497"/>
        <item x="1550"/>
        <item x="1690"/>
        <item x="363"/>
        <item x="364"/>
        <item x="1691"/>
        <item x="365"/>
        <item x="1452"/>
        <item x="1397"/>
        <item x="1395"/>
        <item x="514"/>
        <item x="1637"/>
        <item x="1633"/>
        <item x="1634"/>
        <item x="1709"/>
        <item x="1638"/>
        <item x="1694"/>
        <item x="1313"/>
        <item x="1311"/>
        <item x="1312"/>
        <item x="1591"/>
        <item x="1590"/>
        <item x="785"/>
        <item x="1706"/>
        <item x="1705"/>
        <item x="219"/>
        <item x="477"/>
        <item x="1164"/>
        <item x="1165"/>
        <item x="1012"/>
        <item x="1011"/>
        <item x="1013"/>
        <item x="1436"/>
        <item x="1450"/>
        <item x="378"/>
        <item x="1328"/>
        <item x="1326"/>
        <item x="1193"/>
        <item x="1190"/>
        <item x="1192"/>
        <item x="955"/>
        <item x="956"/>
        <item x="896"/>
        <item x="893"/>
        <item x="890"/>
        <item x="889"/>
        <item x="825"/>
        <item x="685"/>
        <item x="1428"/>
        <item x="1549"/>
        <item x="1692"/>
        <item x="1115"/>
        <item x="235"/>
        <item x="361"/>
        <item x="1617"/>
        <item x="1194"/>
        <item x="754"/>
        <item x="1605"/>
        <item x="1315"/>
        <item x="1314"/>
        <item x="973"/>
        <item x="1509"/>
        <item x="309"/>
        <item x="773"/>
        <item x="771"/>
        <item x="245"/>
        <item x="1272"/>
        <item x="755"/>
        <item x="895"/>
        <item x="1047"/>
        <item x="466"/>
        <item x="467"/>
        <item x="1041"/>
        <item x="1107"/>
        <item x="1677"/>
        <item x="726"/>
        <item x="1162"/>
        <item x="1163"/>
        <item x="1449"/>
        <item x="1462"/>
        <item x="28"/>
        <item x="24"/>
        <item x="1373"/>
        <item x="1371"/>
        <item x="1243"/>
        <item x="1341"/>
        <item x="1339"/>
        <item x="1340"/>
        <item x="688"/>
        <item x="1364"/>
        <item x="1360"/>
        <item x="1359"/>
        <item x="597"/>
        <item x="1151"/>
        <item x="1147"/>
        <item x="1146"/>
        <item x="1303"/>
        <item x="546"/>
        <item x="1616"/>
        <item x="1614"/>
        <item x="1612"/>
        <item x="1611"/>
        <item x="1610"/>
        <item x="1463"/>
        <item x="457"/>
        <item x="453"/>
        <item x="756"/>
        <item x="1114"/>
        <item x="679"/>
        <item x="1417"/>
        <item x="1684"/>
        <item x="349"/>
        <item x="600"/>
        <item x="1695"/>
        <item x="844"/>
        <item x="1562"/>
        <item x="1561"/>
        <item x="1687"/>
        <item x="1688"/>
        <item x="616"/>
        <item x="1030"/>
        <item x="1020"/>
        <item x="1198"/>
        <item x="246"/>
        <item x="1374"/>
        <item x="1410"/>
        <item x="929"/>
        <item x="1237"/>
        <item x="992"/>
        <item x="1263"/>
        <item x="1477"/>
        <item x="1137"/>
        <item x="1138"/>
        <item x="1551"/>
        <item x="1465"/>
        <item x="1567"/>
        <item x="1566"/>
        <item x="1568"/>
        <item x="1583"/>
        <item x="867"/>
        <item x="1265"/>
        <item x="1260"/>
        <item x="1201"/>
        <item x="1275"/>
        <item x="1681"/>
        <item x="1699"/>
        <item x="1524"/>
        <item x="1526"/>
        <item x="1535"/>
        <item x="596"/>
        <item x="1532"/>
        <item x="1287"/>
        <item x="1584"/>
        <item x="568"/>
        <item x="579"/>
        <item x="1329"/>
        <item x="1348"/>
        <item x="382"/>
        <item x="1078"/>
        <item x="1220"/>
        <item x="1475"/>
        <item x="1648"/>
        <item x="1235"/>
        <item x="751"/>
        <item x="1440"/>
        <item x="1008"/>
        <item x="1319"/>
        <item x="1317"/>
        <item x="541"/>
        <item x="542"/>
        <item x="1474"/>
        <item x="1470"/>
        <item x="752"/>
        <item x="1036"/>
        <item x="1035"/>
        <item x="1441"/>
        <item x="1139"/>
        <item x="1262"/>
        <item x="1476"/>
        <item x="328"/>
        <item x="329"/>
        <item x="994"/>
        <item x="797"/>
        <item x="935"/>
        <item x="1356"/>
        <item x="1357"/>
        <item x="323"/>
        <item x="1127"/>
        <item x="1122"/>
        <item x="675"/>
        <item x="1685"/>
        <item x="1683"/>
        <item x="1349"/>
        <item x="1347"/>
        <item x="1576"/>
        <item x="1577"/>
        <item x="749"/>
        <item x="1362"/>
        <item x="233"/>
        <item x="1565"/>
        <item x="1556"/>
        <item x="261"/>
        <item x="1080"/>
        <item x="1230"/>
        <item x="1627"/>
        <item x="1623"/>
        <item x="1624"/>
        <item x="1515"/>
        <item x="1401"/>
        <item x="1398"/>
        <item x="1346"/>
        <item x="1647"/>
        <item x="1649"/>
        <item x="1240"/>
        <item x="1241"/>
        <item x="1086"/>
        <item x="1438"/>
        <item x="1636"/>
        <item x="1619"/>
        <item x="793"/>
        <item x="782"/>
        <item x="846"/>
        <item x="794"/>
        <item x="761"/>
        <item x="742"/>
        <item x="1669"/>
        <item x="1665"/>
        <item x="1188"/>
        <item x="72"/>
        <item x="69"/>
        <item x="535"/>
        <item x="1089"/>
        <item x="936"/>
        <item x="810"/>
        <item x="1650"/>
        <item x="1603"/>
        <item x="1606"/>
        <item x="1068"/>
        <item x="534"/>
        <item x="293"/>
        <item x="291"/>
        <item x="963"/>
        <item x="964"/>
        <item x="1088"/>
        <item x="678"/>
        <item x="1399"/>
        <item x="379"/>
        <item x="1280"/>
        <item x="1278"/>
        <item x="1279"/>
        <item x="1100"/>
        <item x="1102"/>
        <item x="1103"/>
        <item x="824"/>
        <item x="315"/>
        <item x="669"/>
        <item x="670"/>
        <item x="1478"/>
        <item x="1018"/>
        <item x="904"/>
        <item x="1547"/>
        <item x="848"/>
        <item x="1199"/>
        <item x="1270"/>
        <item x="1269"/>
        <item x="640"/>
        <item x="509"/>
        <item x="1249"/>
        <item x="1629"/>
        <item x="1231"/>
        <item x="1232"/>
        <item x="972"/>
        <item x="1090"/>
        <item x="959"/>
        <item x="1233"/>
        <item x="1662"/>
        <item x="1503"/>
        <item x="388"/>
        <item x="744"/>
        <item x="1587"/>
        <item x="795"/>
        <item x="667"/>
        <item x="985"/>
        <item x="983"/>
        <item x="1393"/>
        <item x="1412"/>
        <item x="1641"/>
        <item x="1642"/>
        <item x="1506"/>
        <item x="1059"/>
        <item x="1057"/>
        <item x="1058"/>
        <item x="954"/>
        <item x="952"/>
        <item x="212"/>
        <item x="1255"/>
        <item x="1430"/>
        <item x="38"/>
        <item x="1460"/>
        <item x="1659"/>
        <item x="681"/>
        <item x="1657"/>
        <item x="1553"/>
        <item x="1552"/>
        <item x="1613"/>
        <item x="995"/>
        <item x="1276"/>
        <item x="1512"/>
        <item x="1538"/>
        <item x="1254"/>
        <item x="1536"/>
        <item x="1236"/>
        <item x="1084"/>
        <item x="1643"/>
        <item x="1099"/>
        <item x="1458"/>
        <item x="684"/>
        <item x="894"/>
        <item x="1426"/>
        <item x="668"/>
        <item x="1586"/>
        <item x="134"/>
        <item x="1185"/>
        <item x="1109"/>
        <item x="1464"/>
        <item x="1466"/>
        <item x="693"/>
        <item x="1581"/>
        <item x="1366"/>
        <item x="1367"/>
        <item x="1365"/>
        <item x="1363"/>
        <item x="1402"/>
        <item x="1446"/>
        <item x="1331"/>
        <item x="1382"/>
        <item x="523"/>
        <item x="1555"/>
        <item x="1585"/>
        <item x="1284"/>
        <item x="1285"/>
        <item x="1442"/>
        <item x="806"/>
        <item x="759"/>
        <item x="1652"/>
        <item x="1129"/>
        <item x="216"/>
        <item x="1145"/>
        <item x="1052"/>
        <item x="1607"/>
        <item x="830"/>
        <item x="915"/>
        <item x="1632"/>
        <item x="768"/>
        <item x="758"/>
        <item x="769"/>
        <item x="46"/>
        <item x="45"/>
        <item x="47"/>
        <item x="306"/>
        <item x="1545"/>
        <item x="1377"/>
        <item x="1158"/>
        <item x="1304"/>
        <item x="1305"/>
        <item x="114"/>
        <item x="422"/>
        <item x="419"/>
        <item x="706"/>
        <item x="705"/>
        <item x="1019"/>
        <item x="312"/>
        <item x="1468"/>
        <item x="1443"/>
        <item x="851"/>
        <item x="1358"/>
        <item x="108"/>
        <item x="85"/>
        <item x="680"/>
        <item x="1110"/>
        <item x="1487"/>
        <item x="1593"/>
        <item x="1038"/>
        <item x="1039"/>
        <item x="1040"/>
        <item x="536"/>
        <item x="22"/>
        <item x="1500"/>
        <item x="39"/>
        <item x="1498"/>
        <item x="1170"/>
        <item x="476"/>
        <item x="1635"/>
        <item x="1472"/>
        <item x="1564"/>
        <item x="1143"/>
        <item x="942"/>
        <item x="933"/>
        <item x="762"/>
        <item x="1242"/>
        <item x="764"/>
        <item x="1033"/>
        <item x="1031"/>
        <item x="910"/>
        <item x="909"/>
        <item x="934"/>
        <item x="1516"/>
        <item x="1517"/>
        <item x="884"/>
        <item x="533"/>
        <item x="407"/>
        <item x="1495"/>
        <item x="1010"/>
        <item x="1009"/>
        <item x="418"/>
        <item x="907"/>
        <item x="906"/>
        <item x="905"/>
        <item x="753"/>
        <item x="940"/>
        <item x="939"/>
        <item x="520"/>
        <item x="519"/>
        <item x="362"/>
        <item x="360"/>
        <item x="430"/>
        <item x="672"/>
        <item x="1608"/>
        <item x="1490"/>
        <item x="1489"/>
        <item x="1400"/>
        <item x="984"/>
        <item x="1081"/>
        <item x="1488"/>
        <item x="1485"/>
        <item x="999"/>
        <item x="1000"/>
        <item x="1461"/>
        <item x="662"/>
        <item x="660"/>
        <item x="1469"/>
        <item x="1595"/>
        <item x="396"/>
        <item x="1415"/>
        <item x="1411"/>
        <item x="1177"/>
        <item x="1176"/>
        <item x="790"/>
        <item x="786"/>
        <item x="177"/>
        <item x="1212"/>
        <item x="812"/>
        <item x="1191"/>
        <item x="865"/>
        <item x="866"/>
        <item x="901"/>
        <item x="1427"/>
        <item x="1599"/>
        <item x="1600"/>
        <item x="1601"/>
        <item x="1530"/>
        <item x="1618"/>
        <item x="1615"/>
        <item x="1274"/>
        <item x="1296"/>
        <item x="1259"/>
        <item x="1247"/>
        <item x="1609"/>
        <item x="958"/>
        <item x="313"/>
        <item x="1486"/>
        <item x="176"/>
        <item x="1069"/>
        <item x="725"/>
        <item x="720"/>
        <item x="550"/>
        <item x="95"/>
        <item x="663"/>
        <item x="1189"/>
        <item x="1352"/>
        <item x="1351"/>
        <item x="850"/>
        <item x="991"/>
        <item x="988"/>
        <item x="1218"/>
        <item x="1573"/>
        <item x="1338"/>
        <item x="1336"/>
        <item x="787"/>
        <item x="1501"/>
        <item x="838"/>
        <item x="837"/>
        <item x="996"/>
        <item x="993"/>
        <item x="997"/>
        <item x="998"/>
        <item x="689"/>
        <item x="1445"/>
        <item x="1142"/>
        <item x="506"/>
        <item x="808"/>
        <item x="809"/>
        <item x="157"/>
        <item x="560"/>
        <item x="1594"/>
        <item x="1592"/>
        <item x="1473"/>
        <item x="624"/>
        <item x="621"/>
        <item x="1264"/>
        <item x="590"/>
        <item x="586"/>
        <item x="1379"/>
        <item x="1604"/>
        <item x="1375"/>
        <item x="1559"/>
        <item x="1548"/>
        <item x="1558"/>
        <item x="1557"/>
        <item x="1542"/>
        <item x="1539"/>
        <item x="37"/>
        <item x="1574"/>
        <item x="1376"/>
        <item x="1582"/>
        <item x="1161"/>
        <item x="957"/>
        <item x="593"/>
        <item x="588"/>
        <item x="577"/>
        <item x="925"/>
        <item x="1056"/>
        <item x="557"/>
        <item x="556"/>
        <item x="150"/>
        <item x="1424"/>
        <item x="1422"/>
        <item x="1423"/>
        <item x="1419"/>
        <item x="1421"/>
        <item x="1420"/>
        <item x="1079"/>
        <item x="657"/>
        <item x="1350"/>
        <item x="1355"/>
        <item x="1179"/>
        <item x="1256"/>
        <item x="1253"/>
        <item x="1251"/>
        <item x="1306"/>
        <item x="1307"/>
        <item x="1389"/>
        <item x="1394"/>
        <item x="1391"/>
        <item x="571"/>
        <item x="1073"/>
        <item x="1055"/>
        <item x="1054"/>
        <item x="1053"/>
        <item x="700"/>
        <item x="701"/>
        <item x="104"/>
        <item x="1140"/>
        <item x="102"/>
        <item x="691"/>
        <item x="454"/>
        <item x="451"/>
        <item x="1579"/>
        <item x="1578"/>
        <item x="1575"/>
        <item x="1149"/>
        <item x="1160"/>
        <item x="918"/>
        <item x="207"/>
        <item x="1281"/>
        <item x="1282"/>
        <item x="394"/>
        <item x="1409"/>
        <item x="842"/>
        <item x="1028"/>
        <item x="608"/>
        <item x="605"/>
        <item x="1134"/>
        <item x="132"/>
        <item x="133"/>
        <item x="1159"/>
        <item x="1343"/>
        <item x="1342"/>
        <item x="1554"/>
        <item x="1180"/>
        <item x="1181"/>
        <item x="1571"/>
        <item x="629"/>
        <item x="549"/>
        <item x="551"/>
        <item x="674"/>
        <item x="1418"/>
        <item x="1416"/>
        <item x="1167"/>
        <item x="671"/>
        <item x="1507"/>
        <item x="1378"/>
        <item x="880"/>
        <item x="1022"/>
        <item x="475"/>
        <item x="1354"/>
        <item x="1072"/>
        <item x="1062"/>
        <item x="526"/>
        <item x="512"/>
        <item x="463"/>
        <item x="460"/>
        <item x="52"/>
        <item x="435"/>
        <item x="437"/>
        <item x="432"/>
        <item x="1175"/>
        <item x="498"/>
        <item x="2"/>
        <item x="392"/>
        <item x="391"/>
        <item x="1335"/>
        <item x="1334"/>
        <item x="1332"/>
        <item x="1333"/>
        <item x="496"/>
        <item x="494"/>
        <item x="492"/>
        <item x="97"/>
        <item x="96"/>
        <item x="970"/>
        <item x="971"/>
        <item x="1064"/>
        <item x="1133"/>
        <item x="1125"/>
        <item x="1098"/>
        <item x="1096"/>
        <item x="584"/>
        <item x="583"/>
        <item x="94"/>
        <item x="307"/>
        <item x="815"/>
        <item x="868"/>
        <item x="869"/>
        <item x="1077"/>
        <item x="1074"/>
        <item x="266"/>
        <item x="1135"/>
        <item x="1292"/>
        <item x="1248"/>
        <item x="836"/>
        <item x="832"/>
        <item x="1042"/>
        <item x="1183"/>
        <item x="1182"/>
        <item x="989"/>
        <item x="75"/>
        <item x="737"/>
        <item x="1238"/>
        <item x="239"/>
        <item x="238"/>
        <item x="1184"/>
        <item x="1131"/>
        <item x="566"/>
        <item x="562"/>
        <item x="565"/>
        <item x="253"/>
        <item x="1451"/>
        <item x="442"/>
        <item x="301"/>
        <item x="960"/>
        <item x="961"/>
        <item x="962"/>
        <item x="594"/>
        <item x="592"/>
        <item x="928"/>
        <item x="926"/>
        <item x="924"/>
        <item x="240"/>
        <item x="99"/>
        <item x="1227"/>
        <item x="982"/>
        <item x="820"/>
        <item x="816"/>
        <item x="818"/>
        <item x="774"/>
        <item x="1540"/>
        <item x="218"/>
        <item x="164"/>
        <item x="255"/>
        <item x="433"/>
        <item x="1150"/>
        <item x="1067"/>
        <item x="1187"/>
        <item x="1023"/>
        <item x="384"/>
        <item x="277"/>
        <item x="788"/>
        <item x="849"/>
        <item x="729"/>
        <item x="776"/>
        <item x="775"/>
        <item x="1126"/>
        <item x="635"/>
        <item x="760"/>
        <item x="631"/>
        <item x="10"/>
        <item x="730"/>
        <item x="1155"/>
        <item x="184"/>
        <item x="305"/>
        <item x="318"/>
        <item x="543"/>
        <item x="1514"/>
        <item x="1017"/>
        <item x="244"/>
        <item x="987"/>
        <item x="651"/>
        <item x="1383"/>
        <item x="1385"/>
        <item x="1387"/>
        <item x="1186"/>
        <item x="1310"/>
        <item x="1308"/>
        <item x="1112"/>
        <item x="1091"/>
        <item x="1105"/>
        <item x="1093"/>
        <item x="732"/>
        <item x="57"/>
        <item x="56"/>
        <item x="58"/>
        <item x="1152"/>
        <item x="937"/>
        <item x="1225"/>
        <item x="1226"/>
        <item x="1224"/>
        <item x="1471"/>
        <item x="1467"/>
        <item x="559"/>
        <item x="425"/>
        <item x="423"/>
        <item x="424"/>
        <item x="1431"/>
        <item x="916"/>
        <item x="632"/>
        <item x="1065"/>
        <item x="1066"/>
        <item x="677"/>
        <item x="676"/>
        <item x="839"/>
        <item x="1087"/>
        <item x="683"/>
        <item x="840"/>
        <item x="927"/>
        <item x="64"/>
        <item x="145"/>
        <item x="1169"/>
        <item x="1168"/>
        <item x="602"/>
        <item x="599"/>
        <item x="1085"/>
        <item x="648"/>
        <item x="649"/>
        <item x="802"/>
        <item x="981"/>
        <item x="572"/>
        <item x="570"/>
        <item x="938"/>
        <item x="717"/>
        <item x="440"/>
        <item x="913"/>
        <item x="1439"/>
        <item x="464"/>
        <item x="462"/>
        <item x="703"/>
        <item x="699"/>
        <item x="1136"/>
        <item x="537"/>
        <item x="1061"/>
        <item x="1046"/>
        <item x="1045"/>
        <item x="886"/>
        <item x="885"/>
        <item x="719"/>
        <item x="1299"/>
        <item x="1298"/>
        <item x="197"/>
        <item x="345"/>
        <item x="346"/>
        <item x="342"/>
        <item x="1116"/>
        <item x="1118"/>
        <item x="1113"/>
        <item x="427"/>
        <item x="1283"/>
        <item x="429"/>
        <item x="564"/>
        <item x="727"/>
        <item x="724"/>
        <item x="1337"/>
        <item x="603"/>
        <item x="604"/>
        <item x="807"/>
        <item x="804"/>
        <item x="801"/>
        <item x="803"/>
        <item x="979"/>
        <item x="1408"/>
        <item x="1344"/>
        <item x="1345"/>
        <item x="626"/>
        <item x="524"/>
        <item x="335"/>
        <item x="522"/>
        <item x="821"/>
        <item x="783"/>
        <item x="784"/>
        <item x="1229"/>
        <item x="1228"/>
        <item x="1097"/>
        <item x="136"/>
        <item x="1453"/>
        <item x="1094"/>
        <item x="215"/>
        <item x="1111"/>
        <item x="879"/>
        <item x="1016"/>
        <item x="731"/>
        <item x="1215"/>
        <item x="853"/>
        <item x="1330"/>
        <item x="627"/>
        <item x="1092"/>
        <item x="843"/>
        <item x="1245"/>
        <item x="501"/>
        <item x="503"/>
        <item x="502"/>
        <item x="770"/>
        <item x="1005"/>
        <item x="499"/>
        <item x="497"/>
        <item x="878"/>
        <item x="327"/>
        <item x="1216"/>
        <item x="1301"/>
        <item x="1277"/>
        <item x="221"/>
        <item x="225"/>
        <item x="874"/>
        <item x="873"/>
        <item x="625"/>
        <item x="412"/>
        <item x="413"/>
        <item x="860"/>
        <item x="859"/>
        <item x="275"/>
        <item x="449"/>
        <item x="525"/>
        <item x="188"/>
        <item x="438"/>
        <item x="204"/>
        <item x="946"/>
        <item x="1297"/>
        <item x="1294"/>
        <item x="1290"/>
        <item x="1295"/>
        <item x="1293"/>
        <item x="1291"/>
        <item x="636"/>
        <item x="1258"/>
        <item x="870"/>
        <item x="740"/>
        <item x="778"/>
        <item x="1368"/>
        <item x="1370"/>
        <item x="1369"/>
        <item x="1117"/>
        <item x="271"/>
        <item x="829"/>
        <item x="857"/>
        <item x="882"/>
        <item x="695"/>
        <item x="268"/>
        <item x="319"/>
        <item x="965"/>
        <item x="485"/>
        <item x="358"/>
        <item x="356"/>
        <item x="471"/>
        <item x="828"/>
        <item x="1120"/>
        <item x="789"/>
        <item x="1004"/>
        <item x="1244"/>
        <item x="1239"/>
        <item x="736"/>
        <item x="735"/>
        <item x="969"/>
        <item x="1128"/>
        <item x="1223"/>
        <item x="1261"/>
        <item x="1286"/>
        <item x="395"/>
        <item x="641"/>
        <item x="639"/>
        <item x="630"/>
        <item x="89"/>
        <item x="86"/>
        <item x="723"/>
        <item x="708"/>
        <item x="709"/>
        <item x="1121"/>
        <item x="1246"/>
        <item x="875"/>
        <item x="877"/>
        <item x="152"/>
        <item x="914"/>
        <item x="303"/>
        <item x="799"/>
        <item x="623"/>
        <item x="856"/>
        <item x="113"/>
        <item x="111"/>
        <item x="510"/>
        <item x="1101"/>
        <item x="1213"/>
        <item x="269"/>
        <item x="1130"/>
        <item x="489"/>
        <item x="493"/>
        <item x="500"/>
        <item x="643"/>
        <item x="644"/>
        <item x="92"/>
        <item x="628"/>
        <item x="898"/>
        <item x="780"/>
        <item x="511"/>
        <item x="718"/>
        <item x="254"/>
        <item x="251"/>
        <item x="831"/>
        <item x="62"/>
        <item x="214"/>
        <item x="211"/>
        <item x="213"/>
        <item x="210"/>
        <item x="26"/>
        <item x="166"/>
        <item x="887"/>
        <item x="619"/>
        <item x="813"/>
        <item x="295"/>
        <item x="292"/>
        <item x="1026"/>
        <item x="1025"/>
        <item x="899"/>
        <item x="710"/>
        <item x="606"/>
        <item x="694"/>
        <item x="872"/>
        <item x="897"/>
        <item x="383"/>
        <item x="552"/>
        <item x="967"/>
        <item x="975"/>
        <item x="1060"/>
        <item x="721"/>
        <item x="414"/>
        <item x="468"/>
        <item x="474"/>
        <item x="686"/>
        <item x="854"/>
        <item x="743"/>
        <item x="852"/>
        <item x="281"/>
        <item x="1172"/>
        <item x="175"/>
        <item x="226"/>
        <item x="876"/>
        <item x="658"/>
        <item x="70"/>
        <item x="892"/>
        <item x="263"/>
        <item x="259"/>
        <item x="19"/>
        <item x="110"/>
        <item x="107"/>
        <item x="109"/>
        <item x="1156"/>
        <item x="841"/>
        <item x="325"/>
        <item x="385"/>
        <item x="1003"/>
        <item x="386"/>
        <item x="1153"/>
        <item x="314"/>
        <item x="310"/>
        <item x="403"/>
        <item x="707"/>
        <item x="484"/>
        <item x="270"/>
        <item x="272"/>
        <item x="1050"/>
        <item x="581"/>
        <item x="249"/>
        <item x="250"/>
        <item x="763"/>
        <item x="191"/>
        <item x="459"/>
        <item x="1108"/>
        <item x="443"/>
        <item x="1106"/>
        <item x="441"/>
        <item x="1104"/>
        <item x="1076"/>
        <item x="1075"/>
        <item x="1071"/>
        <item x="920"/>
        <item x="919"/>
        <item x="980"/>
        <item x="1070"/>
        <item x="1148"/>
        <item x="32"/>
        <item x="31"/>
        <item x="912"/>
        <item x="139"/>
        <item x="117"/>
        <item x="574"/>
        <item x="573"/>
        <item x="638"/>
        <item x="637"/>
        <item x="290"/>
        <item x="289"/>
        <item x="1119"/>
        <item x="990"/>
        <item x="532"/>
        <item x="531"/>
        <item x="397"/>
        <item x="613"/>
        <item x="614"/>
        <item x="611"/>
        <item x="595"/>
        <item x="1001"/>
        <item x="1132"/>
        <item x="200"/>
        <item x="198"/>
        <item x="199"/>
        <item x="21"/>
        <item x="439"/>
        <item x="932"/>
        <item x="223"/>
        <item x="622"/>
        <item x="862"/>
        <item x="203"/>
        <item x="480"/>
        <item x="750"/>
        <item x="702"/>
        <item x="580"/>
        <item x="1002"/>
        <item x="208"/>
        <item x="696"/>
        <item x="834"/>
        <item x="805"/>
        <item x="697"/>
        <item x="845"/>
        <item x="827"/>
        <item x="515"/>
        <item x="393"/>
        <item x="333"/>
        <item x="40"/>
        <item x="883"/>
        <item x="814"/>
        <item x="772"/>
        <item x="294"/>
        <item x="367"/>
        <item x="455"/>
        <item x="287"/>
        <item x="601"/>
        <item x="864"/>
        <item x="966"/>
        <item x="968"/>
        <item x="79"/>
        <item x="739"/>
        <item x="738"/>
        <item x="819"/>
        <item x="236"/>
        <item x="252"/>
        <item x="911"/>
        <item x="908"/>
        <item x="811"/>
        <item x="355"/>
        <item x="354"/>
        <item x="119"/>
        <item x="800"/>
        <item x="863"/>
        <item x="835"/>
        <item x="54"/>
        <item x="55"/>
        <item x="83"/>
        <item x="539"/>
        <item x="673"/>
        <item x="372"/>
        <item x="633"/>
        <item x="402"/>
        <item x="101"/>
        <item x="190"/>
        <item x="861"/>
        <item x="508"/>
        <item x="665"/>
        <item x="713"/>
        <item x="257"/>
        <item x="398"/>
        <item x="374"/>
        <item x="371"/>
        <item x="0"/>
        <item x="547"/>
        <item x="135"/>
        <item x="620"/>
        <item x="131"/>
        <item x="106"/>
        <item x="366"/>
        <item x="368"/>
        <item x="231"/>
        <item x="284"/>
        <item x="82"/>
        <item x="444"/>
        <item x="241"/>
        <item x="348"/>
        <item x="195"/>
        <item x="347"/>
        <item x="704"/>
        <item x="408"/>
        <item x="666"/>
        <item x="3"/>
        <item x="617"/>
        <item x="722"/>
        <item x="7"/>
        <item x="847"/>
        <item x="262"/>
        <item x="587"/>
        <item x="734"/>
        <item x="29"/>
        <item x="728"/>
        <item x="582"/>
        <item x="330"/>
        <item x="390"/>
        <item x="142"/>
        <item x="338"/>
        <item x="798"/>
        <item x="634"/>
        <item x="280"/>
        <item x="196"/>
        <item x="745"/>
        <item x="554"/>
        <item x="316"/>
        <item x="409"/>
        <item x="148"/>
        <item x="488"/>
        <item x="589"/>
        <item x="576"/>
        <item x="659"/>
        <item x="656"/>
        <item x="655"/>
        <item x="654"/>
        <item x="168"/>
        <item x="146"/>
        <item x="192"/>
        <item x="733"/>
        <item x="381"/>
        <item x="288"/>
        <item x="380"/>
        <item x="5"/>
        <item x="591"/>
        <item x="682"/>
        <item x="42"/>
        <item x="264"/>
        <item x="538"/>
        <item x="411"/>
        <item x="426"/>
        <item x="286"/>
        <item x="714"/>
        <item x="481"/>
        <item x="300"/>
        <item x="242"/>
        <item x="237"/>
        <item x="796"/>
        <item x="716"/>
        <item x="711"/>
        <item x="698"/>
        <item x="712"/>
        <item x="618"/>
        <item x="472"/>
        <item x="400"/>
        <item x="161"/>
        <item x="482"/>
        <item x="389"/>
        <item x="529"/>
        <item x="322"/>
        <item x="781"/>
        <item x="18"/>
        <item x="15"/>
        <item x="267"/>
        <item x="540"/>
        <item x="220"/>
        <item x="265"/>
        <item x="505"/>
        <item x="149"/>
        <item x="147"/>
        <item x="715"/>
        <item x="232"/>
        <item x="84"/>
        <item x="278"/>
        <item x="162"/>
        <item x="186"/>
        <item x="401"/>
        <item x="528"/>
        <item x="530"/>
        <item x="527"/>
        <item x="415"/>
        <item x="317"/>
        <item x="473"/>
        <item x="469"/>
        <item x="645"/>
        <item x="647"/>
        <item x="491"/>
        <item x="170"/>
        <item x="420"/>
        <item x="228"/>
        <item x="336"/>
        <item x="8"/>
        <item x="53"/>
        <item x="650"/>
        <item x="609"/>
        <item x="9"/>
        <item x="51"/>
        <item x="548"/>
        <item x="450"/>
        <item x="103"/>
        <item x="155"/>
        <item x="4"/>
        <item x="33"/>
        <item x="194"/>
        <item x="35"/>
        <item x="59"/>
        <item x="224"/>
        <item x="222"/>
        <item x="486"/>
        <item x="16"/>
        <item x="436"/>
        <item x="661"/>
        <item x="518"/>
        <item x="521"/>
        <item x="187"/>
        <item x="465"/>
        <item x="209"/>
        <item x="544"/>
        <item x="652"/>
        <item x="67"/>
        <item x="68"/>
        <item x="66"/>
        <item x="43"/>
        <item x="324"/>
        <item x="461"/>
        <item x="458"/>
        <item x="428"/>
        <item x="165"/>
        <item x="487"/>
        <item x="561"/>
        <item x="558"/>
        <item x="563"/>
        <item x="615"/>
        <item x="350"/>
        <item x="353"/>
        <item x="65"/>
        <item x="234"/>
        <item x="406"/>
        <item x="405"/>
        <item x="585"/>
        <item x="201"/>
        <item x="178"/>
        <item x="377"/>
        <item x="273"/>
        <item x="274"/>
        <item x="179"/>
        <item x="445"/>
        <item x="446"/>
        <item x="447"/>
        <item x="434"/>
        <item x="352"/>
        <item x="351"/>
        <item x="545"/>
        <item x="404"/>
        <item x="598"/>
        <item x="326"/>
        <item x="1"/>
        <item x="30"/>
        <item x="517"/>
        <item x="516"/>
        <item x="140"/>
        <item x="320"/>
        <item x="339"/>
        <item x="174"/>
        <item x="567"/>
        <item x="304"/>
        <item x="115"/>
        <item x="311"/>
        <item x="370"/>
        <item x="369"/>
        <item x="248"/>
        <item x="247"/>
        <item x="495"/>
        <item x="331"/>
        <item x="202"/>
        <item x="490"/>
        <item x="116"/>
        <item x="387"/>
        <item x="344"/>
        <item x="341"/>
        <item x="340"/>
        <item x="321"/>
        <item x="276"/>
        <item x="171"/>
        <item x="399"/>
        <item x="100"/>
        <item x="50"/>
        <item x="507"/>
        <item x="504"/>
        <item x="182"/>
        <item x="189"/>
        <item x="483"/>
        <item x="77"/>
        <item x="49"/>
        <item x="137"/>
        <item x="343"/>
        <item x="180"/>
        <item x="105"/>
        <item x="478"/>
        <item x="452"/>
        <item x="25"/>
        <item x="13"/>
        <item x="431"/>
        <item x="74"/>
        <item x="159"/>
        <item x="217"/>
        <item x="160"/>
        <item x="227"/>
        <item x="410"/>
        <item x="376"/>
        <item x="308"/>
        <item x="258"/>
        <item x="260"/>
        <item x="279"/>
        <item x="172"/>
        <item x="373"/>
        <item x="141"/>
        <item x="76"/>
        <item x="138"/>
        <item x="206"/>
        <item x="143"/>
        <item x="302"/>
        <item x="285"/>
        <item x="63"/>
        <item x="173"/>
        <item x="78"/>
        <item x="27"/>
        <item x="298"/>
        <item x="297"/>
        <item x="299"/>
        <item x="256"/>
        <item x="90"/>
        <item x="181"/>
        <item x="81"/>
        <item x="60"/>
        <item x="153"/>
        <item x="36"/>
        <item x="154"/>
        <item x="156"/>
        <item x="73"/>
        <item x="229"/>
        <item x="185"/>
        <item x="169"/>
        <item x="17"/>
        <item x="193"/>
        <item x="130"/>
        <item x="129"/>
        <item x="125"/>
        <item x="126"/>
        <item x="121"/>
        <item x="128"/>
        <item x="120"/>
        <item x="127"/>
        <item x="122"/>
        <item x="123"/>
        <item x="98"/>
        <item x="124"/>
        <item x="118"/>
        <item x="144"/>
        <item x="20"/>
        <item x="158"/>
        <item x="48"/>
        <item x="167"/>
        <item x="12"/>
        <item x="14"/>
        <item x="6"/>
        <item x="91"/>
        <item x="41"/>
        <item x="44"/>
        <item x="61"/>
        <item x="87"/>
        <item x="23"/>
        <item x="8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1">
        <item x="21"/>
        <item x="30"/>
        <item x="3"/>
        <item x="44"/>
        <item x="39"/>
        <item x="24"/>
        <item x="16"/>
        <item x="45"/>
        <item x="36"/>
        <item x="22"/>
        <item x="37"/>
        <item x="6"/>
        <item x="49"/>
        <item x="25"/>
        <item x="18"/>
        <item x="7"/>
        <item x="14"/>
        <item x="43"/>
        <item x="33"/>
        <item x="20"/>
        <item x="46"/>
        <item x="23"/>
        <item x="34"/>
        <item x="41"/>
        <item x="15"/>
        <item x="9"/>
        <item x="28"/>
        <item x="1"/>
        <item x="26"/>
        <item x="48"/>
        <item x="31"/>
        <item x="0"/>
        <item x="47"/>
        <item x="5"/>
        <item x="35"/>
        <item x="29"/>
        <item x="19"/>
        <item x="8"/>
        <item x="13"/>
        <item x="40"/>
        <item x="42"/>
        <item x="4"/>
        <item x="38"/>
        <item x="27"/>
        <item x="17"/>
        <item x="12"/>
        <item x="10"/>
        <item x="11"/>
        <item x="32"/>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1">
        <item x="0"/>
      </items>
    </pivotField>
    <pivotField showAll="0" defaultSubtotal="0">
      <items count="1">
        <item x="0"/>
      </items>
    </pivotField>
  </pivotFields>
  <rowFields count="1">
    <field x="14"/>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Items count="1">
    <i/>
  </colItems>
  <dataFields count="1">
    <dataField name="Count of Opp created_by_name (SDR)" fld="14" subtotal="count" baseField="0" baseItem="0"/>
  </dataFields>
  <formats count="4">
    <format dxfId="13">
      <pivotArea type="all" dataOnly="0" outline="0" fieldPosition="0"/>
    </format>
    <format dxfId="12">
      <pivotArea field="14" type="button" dataOnly="0" labelOnly="1" outline="0" axis="axisRow" fieldPosition="0"/>
    </format>
    <format dxfId="11">
      <pivotArea dataOnly="0" labelOnly="1" outline="0" axis="axisValues" fieldPosition="0"/>
    </format>
    <format dxfId="10">
      <pivotArea type="all" dataOnly="0"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rowHeaderCaption="CITY">
  <location ref="A3:B13" firstHeaderRow="1" firstDataRow="1" firstDataCol="1" rowPageCount="1" colPageCount="1"/>
  <pivotFields count="68">
    <pivotField showAll="0"/>
    <pivotField showAll="0"/>
    <pivotField showAll="0"/>
    <pivotField showAll="0"/>
    <pivotField showAll="0">
      <items count="93">
        <item x="87"/>
        <item x="76"/>
        <item x="36"/>
        <item x="86"/>
        <item x="60"/>
        <item x="85"/>
        <item x="81"/>
        <item x="79"/>
        <item x="70"/>
        <item x="68"/>
        <item x="80"/>
        <item x="83"/>
        <item x="69"/>
        <item x="77"/>
        <item x="43"/>
        <item x="78"/>
        <item x="11"/>
        <item x="75"/>
        <item x="16"/>
        <item x="58"/>
        <item x="66"/>
        <item x="52"/>
        <item x="15"/>
        <item x="55"/>
        <item x="47"/>
        <item x="56"/>
        <item x="37"/>
        <item x="57"/>
        <item x="48"/>
        <item x="41"/>
        <item x="35"/>
        <item x="45"/>
        <item x="1"/>
        <item x="50"/>
        <item x="44"/>
        <item x="46"/>
        <item x="27"/>
        <item x="10"/>
        <item x="7"/>
        <item x="29"/>
        <item x="19"/>
        <item x="25"/>
        <item x="23"/>
        <item x="28"/>
        <item x="26"/>
        <item x="24"/>
        <item x="22"/>
        <item x="20"/>
        <item x="17"/>
        <item x="18"/>
        <item x="21"/>
        <item x="14"/>
        <item x="9"/>
        <item x="8"/>
        <item x="3"/>
        <item x="4"/>
        <item x="65"/>
        <item x="39"/>
        <item x="30"/>
        <item x="84"/>
        <item x="0"/>
        <item x="42"/>
        <item x="91"/>
        <item x="2"/>
        <item x="51"/>
        <item x="89"/>
        <item x="73"/>
        <item x="13"/>
        <item x="38"/>
        <item x="67"/>
        <item x="40"/>
        <item x="90"/>
        <item x="62"/>
        <item x="32"/>
        <item x="49"/>
        <item x="63"/>
        <item x="34"/>
        <item x="82"/>
        <item x="64"/>
        <item x="33"/>
        <item x="53"/>
        <item x="54"/>
        <item x="5"/>
        <item x="74"/>
        <item x="61"/>
        <item x="12"/>
        <item x="72"/>
        <item x="71"/>
        <item x="6"/>
        <item x="88"/>
        <item x="59"/>
        <item x="3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718">
        <item x="1527"/>
        <item x="1037"/>
        <item x="1528"/>
        <item x="1214"/>
        <item x="1679"/>
        <item x="93"/>
        <item x="1697"/>
        <item x="1560"/>
        <item x="1534"/>
        <item x="1273"/>
        <item x="1689"/>
        <item x="1204"/>
        <item x="1166"/>
        <item x="741"/>
        <item x="1454"/>
        <item x="513"/>
        <item x="1521"/>
        <item x="1200"/>
        <item x="953"/>
        <item x="1675"/>
        <item x="1674"/>
        <item x="1043"/>
        <item x="1716"/>
        <item x="1569"/>
        <item x="1211"/>
        <item x="421"/>
        <item x="183"/>
        <item x="653"/>
        <item x="1032"/>
        <item x="977"/>
        <item x="1525"/>
        <item x="1570"/>
        <item x="1210"/>
        <item x="1658"/>
        <item x="1654"/>
        <item x="951"/>
        <item x="767"/>
        <item x="766"/>
        <item x="765"/>
        <item x="826"/>
        <item x="1546"/>
        <item x="1707"/>
        <item x="1522"/>
        <item x="950"/>
        <item x="1543"/>
        <item x="1544"/>
        <item x="417"/>
        <item x="748"/>
        <item x="1714"/>
        <item x="1713"/>
        <item x="612"/>
        <item x="642"/>
        <item x="1673"/>
        <item x="931"/>
        <item x="1661"/>
        <item x="1034"/>
        <item x="949"/>
        <item x="1266"/>
        <item x="553"/>
        <item x="822"/>
        <item x="823"/>
        <item x="902"/>
        <item x="900"/>
        <item x="1711"/>
        <item x="1437"/>
        <item x="747"/>
        <item x="1588"/>
        <item x="1448"/>
        <item x="1141"/>
        <item x="1209"/>
        <item x="1208"/>
        <item x="1630"/>
        <item x="1708"/>
        <item x="1702"/>
        <item x="71"/>
        <item x="1429"/>
        <item x="1580"/>
        <item x="1589"/>
        <item x="1602"/>
        <item x="332"/>
        <item x="334"/>
        <item x="1533"/>
        <item x="282"/>
        <item x="283"/>
        <item x="1353"/>
        <item x="112"/>
        <item x="1700"/>
        <item x="1696"/>
        <item x="416"/>
        <item x="1250"/>
        <item x="1667"/>
        <item x="1202"/>
        <item x="34"/>
        <item x="1480"/>
        <item x="1481"/>
        <item x="1510"/>
        <item x="1511"/>
        <item x="1596"/>
        <item x="1597"/>
        <item x="1598"/>
        <item x="1407"/>
        <item x="1406"/>
        <item x="1405"/>
        <item x="1222"/>
        <item x="1221"/>
        <item x="205"/>
        <item x="1676"/>
        <item x="1049"/>
        <item x="1044"/>
        <item x="1048"/>
        <item x="1006"/>
        <item x="1007"/>
        <item x="1396"/>
        <item x="930"/>
        <item x="1433"/>
        <item x="1432"/>
        <item x="1479"/>
        <item x="1644"/>
        <item x="1523"/>
        <item x="1434"/>
        <item x="1203"/>
        <item x="1435"/>
        <item x="1646"/>
        <item x="1496"/>
        <item x="470"/>
        <item x="757"/>
        <item x="1710"/>
        <item x="1712"/>
        <item x="1205"/>
        <item x="1300"/>
        <item x="1197"/>
        <item x="1195"/>
        <item x="791"/>
        <item x="1196"/>
        <item x="1715"/>
        <item x="1668"/>
        <item x="1639"/>
        <item x="11"/>
        <item x="1021"/>
        <item x="1173"/>
        <item x="1171"/>
        <item x="1529"/>
        <item x="1024"/>
        <item x="833"/>
        <item x="1380"/>
        <item x="976"/>
        <item x="974"/>
        <item x="1154"/>
        <item x="163"/>
        <item x="1051"/>
        <item x="1622"/>
        <item x="1217"/>
        <item x="230"/>
        <item x="1531"/>
        <item x="1178"/>
        <item x="375"/>
        <item x="1703"/>
        <item x="1174"/>
        <item x="1502"/>
        <item x="1444"/>
        <item x="978"/>
        <item x="948"/>
        <item x="479"/>
        <item x="1207"/>
        <item x="555"/>
        <item x="1482"/>
        <item x="607"/>
        <item x="1704"/>
        <item x="610"/>
        <item x="947"/>
        <item x="448"/>
        <item x="858"/>
        <item x="855"/>
        <item x="1027"/>
        <item x="921"/>
        <item x="922"/>
        <item x="891"/>
        <item x="888"/>
        <item x="1268"/>
        <item x="779"/>
        <item x="1686"/>
        <item x="1381"/>
        <item x="1499"/>
        <item x="1289"/>
        <item x="986"/>
        <item x="792"/>
        <item x="1219"/>
        <item x="1271"/>
        <item x="569"/>
        <item x="1541"/>
        <item x="1693"/>
        <item x="1666"/>
        <item x="923"/>
        <item x="1457"/>
        <item x="1456"/>
        <item x="1455"/>
        <item x="1670"/>
        <item x="1257"/>
        <item x="690"/>
        <item x="777"/>
        <item x="1309"/>
        <item x="575"/>
        <item x="1029"/>
        <item x="1494"/>
        <item x="1513"/>
        <item x="1144"/>
        <item x="1095"/>
        <item x="1267"/>
        <item x="1484"/>
        <item x="1672"/>
        <item x="1664"/>
        <item x="1663"/>
        <item x="1660"/>
        <item x="359"/>
        <item x="357"/>
        <item x="1508"/>
        <item x="1518"/>
        <item x="1519"/>
        <item x="1015"/>
        <item x="1014"/>
        <item x="1414"/>
        <item x="1413"/>
        <item x="881"/>
        <item x="1372"/>
        <item x="945"/>
        <item x="1157"/>
        <item x="687"/>
        <item x="1493"/>
        <item x="1491"/>
        <item x="1492"/>
        <item x="692"/>
        <item x="1392"/>
        <item x="1459"/>
        <item x="1653"/>
        <item x="1655"/>
        <item x="1651"/>
        <item x="1252"/>
        <item x="943"/>
        <item x="1288"/>
        <item x="944"/>
        <item x="296"/>
        <item x="871"/>
        <item x="1404"/>
        <item x="1403"/>
        <item x="578"/>
        <item x="1123"/>
        <item x="1124"/>
        <item x="1631"/>
        <item x="1563"/>
        <item x="1625"/>
        <item x="1621"/>
        <item x="456"/>
        <item x="1425"/>
        <item x="1645"/>
        <item x="337"/>
        <item x="1234"/>
        <item x="1626"/>
        <item x="1628"/>
        <item x="817"/>
        <item x="917"/>
        <item x="1678"/>
        <item x="903"/>
        <item x="1063"/>
        <item x="1656"/>
        <item x="746"/>
        <item x="664"/>
        <item x="1671"/>
        <item x="1537"/>
        <item x="1083"/>
        <item x="646"/>
        <item x="1384"/>
        <item x="1483"/>
        <item x="1701"/>
        <item x="1302"/>
        <item x="1082"/>
        <item x="1640"/>
        <item x="1390"/>
        <item x="1388"/>
        <item x="1386"/>
        <item x="1504"/>
        <item x="1505"/>
        <item x="1620"/>
        <item x="941"/>
        <item x="1680"/>
        <item x="1682"/>
        <item x="1327"/>
        <item x="1324"/>
        <item x="1323"/>
        <item x="243"/>
        <item x="1361"/>
        <item x="80"/>
        <item x="151"/>
        <item x="1698"/>
        <item x="1520"/>
        <item x="1572"/>
        <item x="1318"/>
        <item x="1316"/>
        <item x="1206"/>
        <item x="1325"/>
        <item x="1321"/>
        <item x="1322"/>
        <item x="1320"/>
        <item x="1447"/>
        <item x="1497"/>
        <item x="1550"/>
        <item x="1690"/>
        <item x="363"/>
        <item x="364"/>
        <item x="1691"/>
        <item x="365"/>
        <item x="1452"/>
        <item x="1397"/>
        <item x="1395"/>
        <item x="514"/>
        <item x="1637"/>
        <item x="1633"/>
        <item x="1634"/>
        <item x="1709"/>
        <item x="1638"/>
        <item x="1694"/>
        <item x="1313"/>
        <item x="1311"/>
        <item x="1312"/>
        <item x="1591"/>
        <item x="1590"/>
        <item x="785"/>
        <item x="1706"/>
        <item x="1705"/>
        <item x="219"/>
        <item x="477"/>
        <item x="1164"/>
        <item x="1165"/>
        <item x="1012"/>
        <item x="1011"/>
        <item x="1013"/>
        <item x="1436"/>
        <item x="1450"/>
        <item x="378"/>
        <item x="1328"/>
        <item x="1326"/>
        <item x="1193"/>
        <item x="1190"/>
        <item x="1192"/>
        <item x="955"/>
        <item x="956"/>
        <item x="896"/>
        <item x="893"/>
        <item x="890"/>
        <item x="889"/>
        <item x="825"/>
        <item x="685"/>
        <item x="1428"/>
        <item x="1549"/>
        <item x="1692"/>
        <item x="1115"/>
        <item x="235"/>
        <item x="361"/>
        <item x="1617"/>
        <item x="1194"/>
        <item x="754"/>
        <item x="1605"/>
        <item x="1315"/>
        <item x="1314"/>
        <item x="973"/>
        <item x="1509"/>
        <item x="309"/>
        <item x="773"/>
        <item x="771"/>
        <item x="245"/>
        <item x="1272"/>
        <item x="755"/>
        <item x="895"/>
        <item x="1047"/>
        <item x="466"/>
        <item x="467"/>
        <item x="1041"/>
        <item x="1107"/>
        <item x="1677"/>
        <item x="726"/>
        <item x="1162"/>
        <item x="1163"/>
        <item x="1449"/>
        <item x="1462"/>
        <item x="28"/>
        <item x="24"/>
        <item x="1373"/>
        <item x="1371"/>
        <item x="1243"/>
        <item x="1341"/>
        <item x="1339"/>
        <item x="1340"/>
        <item x="688"/>
        <item x="1364"/>
        <item x="1360"/>
        <item x="1359"/>
        <item x="597"/>
        <item x="1151"/>
        <item x="1147"/>
        <item x="1146"/>
        <item x="1303"/>
        <item x="546"/>
        <item x="1616"/>
        <item x="1614"/>
        <item x="1612"/>
        <item x="1611"/>
        <item x="1610"/>
        <item x="1463"/>
        <item x="457"/>
        <item x="453"/>
        <item x="756"/>
        <item x="1114"/>
        <item x="679"/>
        <item x="1417"/>
        <item x="1684"/>
        <item x="349"/>
        <item x="600"/>
        <item x="1695"/>
        <item x="844"/>
        <item x="1562"/>
        <item x="1561"/>
        <item x="1687"/>
        <item x="1688"/>
        <item x="616"/>
        <item x="1030"/>
        <item x="1020"/>
        <item x="1198"/>
        <item x="246"/>
        <item x="1374"/>
        <item x="1410"/>
        <item x="929"/>
        <item x="1237"/>
        <item x="992"/>
        <item x="1263"/>
        <item x="1477"/>
        <item x="1137"/>
        <item x="1138"/>
        <item x="1551"/>
        <item x="1465"/>
        <item x="1567"/>
        <item x="1566"/>
        <item x="1568"/>
        <item x="1583"/>
        <item x="867"/>
        <item x="1265"/>
        <item x="1260"/>
        <item x="1201"/>
        <item x="1275"/>
        <item x="1681"/>
        <item x="1699"/>
        <item x="1524"/>
        <item x="1526"/>
        <item x="1535"/>
        <item x="596"/>
        <item x="1532"/>
        <item x="1287"/>
        <item x="1584"/>
        <item x="568"/>
        <item x="579"/>
        <item x="1329"/>
        <item x="1348"/>
        <item x="382"/>
        <item x="1078"/>
        <item x="1220"/>
        <item x="1475"/>
        <item x="1648"/>
        <item x="1235"/>
        <item x="751"/>
        <item x="1440"/>
        <item x="1008"/>
        <item x="1319"/>
        <item x="1317"/>
        <item x="541"/>
        <item x="542"/>
        <item x="1474"/>
        <item x="1470"/>
        <item x="752"/>
        <item x="1036"/>
        <item x="1035"/>
        <item x="1441"/>
        <item x="1139"/>
        <item x="1262"/>
        <item x="1476"/>
        <item x="328"/>
        <item x="329"/>
        <item x="994"/>
        <item x="797"/>
        <item x="935"/>
        <item x="1356"/>
        <item x="1357"/>
        <item x="323"/>
        <item x="1127"/>
        <item x="1122"/>
        <item x="675"/>
        <item x="1685"/>
        <item x="1683"/>
        <item x="1349"/>
        <item x="1347"/>
        <item x="1576"/>
        <item x="1577"/>
        <item x="749"/>
        <item x="1362"/>
        <item x="233"/>
        <item x="1565"/>
        <item x="1556"/>
        <item x="261"/>
        <item x="1080"/>
        <item x="1230"/>
        <item x="1627"/>
        <item x="1623"/>
        <item x="1624"/>
        <item x="1515"/>
        <item x="1401"/>
        <item x="1398"/>
        <item x="1346"/>
        <item x="1647"/>
        <item x="1649"/>
        <item x="1240"/>
        <item x="1241"/>
        <item x="1086"/>
        <item x="1438"/>
        <item x="1636"/>
        <item x="1619"/>
        <item x="793"/>
        <item x="782"/>
        <item x="846"/>
        <item x="794"/>
        <item x="761"/>
        <item x="742"/>
        <item x="1669"/>
        <item x="1665"/>
        <item x="1188"/>
        <item x="72"/>
        <item x="69"/>
        <item x="535"/>
        <item x="1089"/>
        <item x="936"/>
        <item x="810"/>
        <item x="1650"/>
        <item x="1603"/>
        <item x="1606"/>
        <item x="1068"/>
        <item x="534"/>
        <item x="293"/>
        <item x="291"/>
        <item x="963"/>
        <item x="964"/>
        <item x="1088"/>
        <item x="678"/>
        <item x="1399"/>
        <item x="379"/>
        <item x="1280"/>
        <item x="1278"/>
        <item x="1279"/>
        <item x="1100"/>
        <item x="1102"/>
        <item x="1103"/>
        <item x="824"/>
        <item x="315"/>
        <item x="669"/>
        <item x="670"/>
        <item x="1478"/>
        <item x="1018"/>
        <item x="904"/>
        <item x="1547"/>
        <item x="848"/>
        <item x="1199"/>
        <item x="1270"/>
        <item x="1269"/>
        <item x="640"/>
        <item x="509"/>
        <item x="1249"/>
        <item x="1629"/>
        <item x="1231"/>
        <item x="1232"/>
        <item x="972"/>
        <item x="1090"/>
        <item x="959"/>
        <item x="1233"/>
        <item x="1662"/>
        <item x="1503"/>
        <item x="388"/>
        <item x="744"/>
        <item x="1587"/>
        <item x="795"/>
        <item x="667"/>
        <item x="985"/>
        <item x="983"/>
        <item x="1393"/>
        <item x="1412"/>
        <item x="1641"/>
        <item x="1642"/>
        <item x="1506"/>
        <item x="1059"/>
        <item x="1057"/>
        <item x="1058"/>
        <item x="954"/>
        <item x="952"/>
        <item x="212"/>
        <item x="1255"/>
        <item x="1430"/>
        <item x="38"/>
        <item x="1460"/>
        <item x="1659"/>
        <item x="681"/>
        <item x="1657"/>
        <item x="1553"/>
        <item x="1552"/>
        <item x="1613"/>
        <item x="995"/>
        <item x="1276"/>
        <item x="1512"/>
        <item x="1538"/>
        <item x="1254"/>
        <item x="1536"/>
        <item x="1236"/>
        <item x="1084"/>
        <item x="1643"/>
        <item x="1099"/>
        <item x="1458"/>
        <item x="684"/>
        <item x="894"/>
        <item x="1426"/>
        <item x="668"/>
        <item x="1586"/>
        <item x="134"/>
        <item x="1185"/>
        <item x="1109"/>
        <item x="1464"/>
        <item x="1466"/>
        <item x="693"/>
        <item x="1581"/>
        <item x="1366"/>
        <item x="1367"/>
        <item x="1365"/>
        <item x="1363"/>
        <item x="1402"/>
        <item x="1446"/>
        <item x="1331"/>
        <item x="1382"/>
        <item x="523"/>
        <item x="1555"/>
        <item x="1585"/>
        <item x="1284"/>
        <item x="1285"/>
        <item x="1442"/>
        <item x="806"/>
        <item x="759"/>
        <item x="1652"/>
        <item x="1129"/>
        <item x="216"/>
        <item x="1145"/>
        <item x="1052"/>
        <item x="1607"/>
        <item x="830"/>
        <item x="915"/>
        <item x="1632"/>
        <item x="768"/>
        <item x="758"/>
        <item x="769"/>
        <item x="46"/>
        <item x="45"/>
        <item x="47"/>
        <item x="306"/>
        <item x="1545"/>
        <item x="1377"/>
        <item x="1158"/>
        <item x="1304"/>
        <item x="1305"/>
        <item x="114"/>
        <item x="422"/>
        <item x="419"/>
        <item x="706"/>
        <item x="705"/>
        <item x="1019"/>
        <item x="312"/>
        <item x="1468"/>
        <item x="1443"/>
        <item x="851"/>
        <item x="1358"/>
        <item x="108"/>
        <item x="85"/>
        <item x="680"/>
        <item x="1110"/>
        <item x="1487"/>
        <item x="1593"/>
        <item x="1038"/>
        <item x="1039"/>
        <item x="1040"/>
        <item x="536"/>
        <item x="22"/>
        <item x="1500"/>
        <item x="39"/>
        <item x="1498"/>
        <item x="1170"/>
        <item x="476"/>
        <item x="1635"/>
        <item x="1472"/>
        <item x="1564"/>
        <item x="1143"/>
        <item x="942"/>
        <item x="933"/>
        <item x="762"/>
        <item x="1242"/>
        <item x="764"/>
        <item x="1033"/>
        <item x="1031"/>
        <item x="910"/>
        <item x="909"/>
        <item x="934"/>
        <item x="1516"/>
        <item x="1517"/>
        <item x="884"/>
        <item x="533"/>
        <item x="407"/>
        <item x="1495"/>
        <item x="1010"/>
        <item x="1009"/>
        <item x="418"/>
        <item x="907"/>
        <item x="906"/>
        <item x="905"/>
        <item x="753"/>
        <item x="940"/>
        <item x="939"/>
        <item x="520"/>
        <item x="519"/>
        <item x="362"/>
        <item x="360"/>
        <item x="430"/>
        <item x="672"/>
        <item x="1608"/>
        <item x="1490"/>
        <item x="1489"/>
        <item x="1400"/>
        <item x="984"/>
        <item x="1081"/>
        <item x="1488"/>
        <item x="1485"/>
        <item x="999"/>
        <item x="1000"/>
        <item x="1461"/>
        <item x="662"/>
        <item x="660"/>
        <item x="1469"/>
        <item x="1595"/>
        <item x="396"/>
        <item x="1415"/>
        <item x="1411"/>
        <item x="1177"/>
        <item x="1176"/>
        <item x="790"/>
        <item x="786"/>
        <item x="177"/>
        <item x="1212"/>
        <item x="812"/>
        <item x="1191"/>
        <item x="865"/>
        <item x="866"/>
        <item x="901"/>
        <item x="1427"/>
        <item x="1599"/>
        <item x="1600"/>
        <item x="1601"/>
        <item x="1530"/>
        <item x="1618"/>
        <item x="1615"/>
        <item x="1274"/>
        <item x="1296"/>
        <item x="1259"/>
        <item x="1247"/>
        <item x="1609"/>
        <item x="958"/>
        <item x="313"/>
        <item x="1486"/>
        <item x="176"/>
        <item x="1069"/>
        <item x="725"/>
        <item x="720"/>
        <item x="550"/>
        <item x="95"/>
        <item x="663"/>
        <item x="1189"/>
        <item x="1352"/>
        <item x="1351"/>
        <item x="850"/>
        <item x="991"/>
        <item x="988"/>
        <item x="1218"/>
        <item x="1573"/>
        <item x="1338"/>
        <item x="1336"/>
        <item x="787"/>
        <item x="1501"/>
        <item x="838"/>
        <item x="837"/>
        <item x="996"/>
        <item x="993"/>
        <item x="997"/>
        <item x="998"/>
        <item x="689"/>
        <item x="1445"/>
        <item x="1142"/>
        <item x="506"/>
        <item x="808"/>
        <item x="809"/>
        <item x="157"/>
        <item x="560"/>
        <item x="1594"/>
        <item x="1592"/>
        <item x="1473"/>
        <item x="624"/>
        <item x="621"/>
        <item x="1264"/>
        <item x="590"/>
        <item x="586"/>
        <item x="1379"/>
        <item x="1604"/>
        <item x="1375"/>
        <item x="1559"/>
        <item x="1548"/>
        <item x="1558"/>
        <item x="1557"/>
        <item x="1542"/>
        <item x="1539"/>
        <item x="37"/>
        <item x="1574"/>
        <item x="1376"/>
        <item x="1582"/>
        <item x="1161"/>
        <item x="957"/>
        <item x="593"/>
        <item x="588"/>
        <item x="577"/>
        <item x="925"/>
        <item x="1056"/>
        <item x="557"/>
        <item x="556"/>
        <item x="150"/>
        <item x="1424"/>
        <item x="1422"/>
        <item x="1423"/>
        <item x="1419"/>
        <item x="1421"/>
        <item x="1420"/>
        <item x="1079"/>
        <item x="657"/>
        <item x="1350"/>
        <item x="1355"/>
        <item x="1179"/>
        <item x="1256"/>
        <item x="1253"/>
        <item x="1251"/>
        <item x="1306"/>
        <item x="1307"/>
        <item x="1389"/>
        <item x="1394"/>
        <item x="1391"/>
        <item x="571"/>
        <item x="1073"/>
        <item x="1055"/>
        <item x="1054"/>
        <item x="1053"/>
        <item x="700"/>
        <item x="701"/>
        <item x="104"/>
        <item x="1140"/>
        <item x="102"/>
        <item x="691"/>
        <item x="454"/>
        <item x="451"/>
        <item x="1579"/>
        <item x="1578"/>
        <item x="1575"/>
        <item x="1149"/>
        <item x="1160"/>
        <item x="918"/>
        <item x="207"/>
        <item x="1281"/>
        <item x="1282"/>
        <item x="394"/>
        <item x="1409"/>
        <item x="842"/>
        <item x="1028"/>
        <item x="608"/>
        <item x="605"/>
        <item x="1134"/>
        <item x="132"/>
        <item x="133"/>
        <item x="1159"/>
        <item x="1343"/>
        <item x="1342"/>
        <item x="1554"/>
        <item x="1180"/>
        <item x="1181"/>
        <item x="1571"/>
        <item x="629"/>
        <item x="549"/>
        <item x="551"/>
        <item x="674"/>
        <item x="1418"/>
        <item x="1416"/>
        <item x="1167"/>
        <item x="671"/>
        <item x="1507"/>
        <item x="1378"/>
        <item x="880"/>
        <item x="1022"/>
        <item x="475"/>
        <item x="1354"/>
        <item x="1072"/>
        <item x="1062"/>
        <item x="526"/>
        <item x="512"/>
        <item x="463"/>
        <item x="460"/>
        <item x="52"/>
        <item x="435"/>
        <item x="437"/>
        <item x="432"/>
        <item x="1175"/>
        <item x="498"/>
        <item x="2"/>
        <item x="392"/>
        <item x="391"/>
        <item x="1335"/>
        <item x="1334"/>
        <item x="1332"/>
        <item x="1333"/>
        <item x="496"/>
        <item x="494"/>
        <item x="492"/>
        <item x="97"/>
        <item x="96"/>
        <item x="970"/>
        <item x="971"/>
        <item x="1064"/>
        <item x="1133"/>
        <item x="1125"/>
        <item x="1098"/>
        <item x="1096"/>
        <item x="584"/>
        <item x="583"/>
        <item x="94"/>
        <item x="307"/>
        <item x="815"/>
        <item x="868"/>
        <item x="869"/>
        <item x="1077"/>
        <item x="1074"/>
        <item x="266"/>
        <item x="1135"/>
        <item x="1292"/>
        <item x="1248"/>
        <item x="836"/>
        <item x="832"/>
        <item x="1042"/>
        <item x="1183"/>
        <item x="1182"/>
        <item x="989"/>
        <item x="75"/>
        <item x="737"/>
        <item x="1238"/>
        <item x="239"/>
        <item x="238"/>
        <item x="1184"/>
        <item x="1131"/>
        <item x="566"/>
        <item x="562"/>
        <item x="565"/>
        <item x="253"/>
        <item x="1451"/>
        <item x="442"/>
        <item x="301"/>
        <item x="960"/>
        <item x="961"/>
        <item x="962"/>
        <item x="594"/>
        <item x="592"/>
        <item x="928"/>
        <item x="926"/>
        <item x="924"/>
        <item x="240"/>
        <item x="99"/>
        <item x="1227"/>
        <item x="982"/>
        <item x="820"/>
        <item x="816"/>
        <item x="818"/>
        <item x="774"/>
        <item x="1540"/>
        <item x="218"/>
        <item x="164"/>
        <item x="255"/>
        <item x="433"/>
        <item x="1150"/>
        <item x="1067"/>
        <item x="1187"/>
        <item x="1023"/>
        <item x="384"/>
        <item x="277"/>
        <item x="788"/>
        <item x="849"/>
        <item x="729"/>
        <item x="776"/>
        <item x="775"/>
        <item x="1126"/>
        <item x="635"/>
        <item x="760"/>
        <item x="631"/>
        <item x="10"/>
        <item x="730"/>
        <item x="1155"/>
        <item x="184"/>
        <item x="305"/>
        <item x="318"/>
        <item x="543"/>
        <item x="1514"/>
        <item x="1017"/>
        <item x="244"/>
        <item x="987"/>
        <item x="651"/>
        <item x="1383"/>
        <item x="1385"/>
        <item x="1387"/>
        <item x="1186"/>
        <item x="1310"/>
        <item x="1308"/>
        <item x="1112"/>
        <item x="1091"/>
        <item x="1105"/>
        <item x="1093"/>
        <item x="732"/>
        <item x="57"/>
        <item x="56"/>
        <item x="58"/>
        <item x="1152"/>
        <item x="937"/>
        <item x="1225"/>
        <item x="1226"/>
        <item x="1224"/>
        <item x="1471"/>
        <item x="1467"/>
        <item x="559"/>
        <item x="425"/>
        <item x="423"/>
        <item x="424"/>
        <item x="1431"/>
        <item x="916"/>
        <item x="632"/>
        <item x="1065"/>
        <item x="1066"/>
        <item x="677"/>
        <item x="676"/>
        <item x="839"/>
        <item x="1087"/>
        <item x="683"/>
        <item x="840"/>
        <item x="927"/>
        <item x="64"/>
        <item x="145"/>
        <item x="1169"/>
        <item x="1168"/>
        <item x="602"/>
        <item x="599"/>
        <item x="1085"/>
        <item x="648"/>
        <item x="649"/>
        <item x="802"/>
        <item x="981"/>
        <item x="572"/>
        <item x="570"/>
        <item x="938"/>
        <item x="717"/>
        <item x="440"/>
        <item x="913"/>
        <item x="1439"/>
        <item x="464"/>
        <item x="462"/>
        <item x="703"/>
        <item x="699"/>
        <item x="1136"/>
        <item x="537"/>
        <item x="1061"/>
        <item x="1046"/>
        <item x="1045"/>
        <item x="886"/>
        <item x="885"/>
        <item x="719"/>
        <item x="1299"/>
        <item x="1298"/>
        <item x="197"/>
        <item x="345"/>
        <item x="346"/>
        <item x="342"/>
        <item x="1116"/>
        <item x="1118"/>
        <item x="1113"/>
        <item x="427"/>
        <item x="1283"/>
        <item x="429"/>
        <item x="564"/>
        <item x="727"/>
        <item x="724"/>
        <item x="1337"/>
        <item x="603"/>
        <item x="604"/>
        <item x="807"/>
        <item x="804"/>
        <item x="801"/>
        <item x="803"/>
        <item x="979"/>
        <item x="1408"/>
        <item x="1344"/>
        <item x="1345"/>
        <item x="626"/>
        <item x="524"/>
        <item x="335"/>
        <item x="522"/>
        <item x="821"/>
        <item x="783"/>
        <item x="784"/>
        <item x="1229"/>
        <item x="1228"/>
        <item x="1097"/>
        <item x="136"/>
        <item x="1453"/>
        <item x="1094"/>
        <item x="215"/>
        <item x="1111"/>
        <item x="879"/>
        <item x="1016"/>
        <item x="731"/>
        <item x="1215"/>
        <item x="853"/>
        <item x="1330"/>
        <item x="627"/>
        <item x="1092"/>
        <item x="843"/>
        <item x="1245"/>
        <item x="501"/>
        <item x="503"/>
        <item x="502"/>
        <item x="770"/>
        <item x="1005"/>
        <item x="499"/>
        <item x="497"/>
        <item x="878"/>
        <item x="327"/>
        <item x="1216"/>
        <item x="1301"/>
        <item x="1277"/>
        <item x="221"/>
        <item x="225"/>
        <item x="874"/>
        <item x="873"/>
        <item x="625"/>
        <item x="412"/>
        <item x="413"/>
        <item x="860"/>
        <item x="859"/>
        <item x="275"/>
        <item x="449"/>
        <item x="525"/>
        <item x="188"/>
        <item x="438"/>
        <item x="204"/>
        <item x="946"/>
        <item x="1297"/>
        <item x="1294"/>
        <item x="1290"/>
        <item x="1295"/>
        <item x="1293"/>
        <item x="1291"/>
        <item x="636"/>
        <item x="1258"/>
        <item x="870"/>
        <item x="740"/>
        <item x="778"/>
        <item x="1368"/>
        <item x="1370"/>
        <item x="1369"/>
        <item x="1117"/>
        <item x="271"/>
        <item x="829"/>
        <item x="857"/>
        <item x="882"/>
        <item x="695"/>
        <item x="268"/>
        <item x="319"/>
        <item x="965"/>
        <item x="485"/>
        <item x="358"/>
        <item x="356"/>
        <item x="471"/>
        <item x="828"/>
        <item x="1120"/>
        <item x="789"/>
        <item x="1004"/>
        <item x="1244"/>
        <item x="1239"/>
        <item x="736"/>
        <item x="735"/>
        <item x="969"/>
        <item x="1128"/>
        <item x="1223"/>
        <item x="1261"/>
        <item x="1286"/>
        <item x="395"/>
        <item x="641"/>
        <item x="639"/>
        <item x="630"/>
        <item x="89"/>
        <item x="86"/>
        <item x="723"/>
        <item x="708"/>
        <item x="709"/>
        <item x="1121"/>
        <item x="1246"/>
        <item x="875"/>
        <item x="877"/>
        <item x="152"/>
        <item x="914"/>
        <item x="303"/>
        <item x="799"/>
        <item x="623"/>
        <item x="856"/>
        <item x="113"/>
        <item x="111"/>
        <item x="510"/>
        <item x="1101"/>
        <item x="1213"/>
        <item x="269"/>
        <item x="1130"/>
        <item x="489"/>
        <item x="493"/>
        <item x="500"/>
        <item x="643"/>
        <item x="644"/>
        <item x="92"/>
        <item x="628"/>
        <item x="898"/>
        <item x="780"/>
        <item x="511"/>
        <item x="718"/>
        <item x="254"/>
        <item x="251"/>
        <item x="831"/>
        <item x="62"/>
        <item x="214"/>
        <item x="211"/>
        <item x="213"/>
        <item x="210"/>
        <item x="26"/>
        <item x="166"/>
        <item x="887"/>
        <item x="619"/>
        <item x="813"/>
        <item x="295"/>
        <item x="292"/>
        <item x="1026"/>
        <item x="1025"/>
        <item x="899"/>
        <item x="710"/>
        <item x="606"/>
        <item x="694"/>
        <item x="872"/>
        <item x="897"/>
        <item x="383"/>
        <item x="552"/>
        <item x="967"/>
        <item x="975"/>
        <item x="1060"/>
        <item x="721"/>
        <item x="414"/>
        <item x="468"/>
        <item x="474"/>
        <item x="686"/>
        <item x="854"/>
        <item x="743"/>
        <item x="852"/>
        <item x="281"/>
        <item x="1172"/>
        <item x="175"/>
        <item x="226"/>
        <item x="876"/>
        <item x="658"/>
        <item x="70"/>
        <item x="892"/>
        <item x="263"/>
        <item x="259"/>
        <item x="19"/>
        <item x="110"/>
        <item x="107"/>
        <item x="109"/>
        <item x="1156"/>
        <item x="841"/>
        <item x="325"/>
        <item x="385"/>
        <item x="1003"/>
        <item x="386"/>
        <item x="1153"/>
        <item x="314"/>
        <item x="310"/>
        <item x="403"/>
        <item x="707"/>
        <item x="484"/>
        <item x="270"/>
        <item x="272"/>
        <item x="1050"/>
        <item x="581"/>
        <item x="249"/>
        <item x="250"/>
        <item x="763"/>
        <item x="191"/>
        <item x="459"/>
        <item x="1108"/>
        <item x="443"/>
        <item x="1106"/>
        <item x="441"/>
        <item x="1104"/>
        <item x="1076"/>
        <item x="1075"/>
        <item x="1071"/>
        <item x="920"/>
        <item x="919"/>
        <item x="980"/>
        <item x="1070"/>
        <item x="1148"/>
        <item x="32"/>
        <item x="31"/>
        <item x="912"/>
        <item x="139"/>
        <item x="117"/>
        <item x="574"/>
        <item x="573"/>
        <item x="638"/>
        <item x="637"/>
        <item x="290"/>
        <item x="289"/>
        <item x="1119"/>
        <item x="990"/>
        <item x="532"/>
        <item x="531"/>
        <item x="397"/>
        <item x="613"/>
        <item x="614"/>
        <item x="611"/>
        <item x="595"/>
        <item x="1001"/>
        <item x="1132"/>
        <item x="200"/>
        <item x="198"/>
        <item x="199"/>
        <item x="21"/>
        <item x="439"/>
        <item x="932"/>
        <item x="223"/>
        <item x="622"/>
        <item x="862"/>
        <item x="203"/>
        <item x="480"/>
        <item x="750"/>
        <item x="702"/>
        <item x="580"/>
        <item x="1002"/>
        <item x="208"/>
        <item x="696"/>
        <item x="834"/>
        <item x="805"/>
        <item x="697"/>
        <item x="845"/>
        <item x="827"/>
        <item x="515"/>
        <item x="393"/>
        <item x="333"/>
        <item x="40"/>
        <item x="883"/>
        <item x="814"/>
        <item x="772"/>
        <item x="294"/>
        <item x="367"/>
        <item x="455"/>
        <item x="287"/>
        <item x="601"/>
        <item x="864"/>
        <item x="966"/>
        <item x="968"/>
        <item x="79"/>
        <item x="739"/>
        <item x="738"/>
        <item x="819"/>
        <item x="236"/>
        <item x="252"/>
        <item x="911"/>
        <item x="908"/>
        <item x="811"/>
        <item x="355"/>
        <item x="354"/>
        <item x="119"/>
        <item x="800"/>
        <item x="863"/>
        <item x="835"/>
        <item x="54"/>
        <item x="55"/>
        <item x="83"/>
        <item x="539"/>
        <item x="673"/>
        <item x="372"/>
        <item x="633"/>
        <item x="402"/>
        <item x="101"/>
        <item x="190"/>
        <item x="861"/>
        <item x="508"/>
        <item x="665"/>
        <item x="713"/>
        <item x="257"/>
        <item x="398"/>
        <item x="374"/>
        <item x="371"/>
        <item x="0"/>
        <item x="547"/>
        <item x="135"/>
        <item x="620"/>
        <item x="131"/>
        <item x="106"/>
        <item x="366"/>
        <item x="368"/>
        <item x="231"/>
        <item x="284"/>
        <item x="82"/>
        <item x="444"/>
        <item x="241"/>
        <item x="348"/>
        <item x="195"/>
        <item x="347"/>
        <item x="704"/>
        <item x="408"/>
        <item x="666"/>
        <item x="3"/>
        <item x="617"/>
        <item x="722"/>
        <item x="7"/>
        <item x="847"/>
        <item x="262"/>
        <item x="587"/>
        <item x="734"/>
        <item x="29"/>
        <item x="728"/>
        <item x="582"/>
        <item x="330"/>
        <item x="390"/>
        <item x="142"/>
        <item x="338"/>
        <item x="798"/>
        <item x="634"/>
        <item x="280"/>
        <item x="196"/>
        <item x="745"/>
        <item x="554"/>
        <item x="316"/>
        <item x="409"/>
        <item x="148"/>
        <item x="488"/>
        <item x="589"/>
        <item x="576"/>
        <item x="659"/>
        <item x="656"/>
        <item x="655"/>
        <item x="654"/>
        <item x="168"/>
        <item x="146"/>
        <item x="192"/>
        <item x="733"/>
        <item x="381"/>
        <item x="288"/>
        <item x="380"/>
        <item x="5"/>
        <item x="591"/>
        <item x="682"/>
        <item x="42"/>
        <item x="264"/>
        <item x="538"/>
        <item x="411"/>
        <item x="426"/>
        <item x="286"/>
        <item x="714"/>
        <item x="481"/>
        <item x="300"/>
        <item x="242"/>
        <item x="237"/>
        <item x="796"/>
        <item x="716"/>
        <item x="711"/>
        <item x="698"/>
        <item x="712"/>
        <item x="618"/>
        <item x="472"/>
        <item x="400"/>
        <item x="161"/>
        <item x="482"/>
        <item x="389"/>
        <item x="529"/>
        <item x="322"/>
        <item x="781"/>
        <item x="18"/>
        <item x="15"/>
        <item x="267"/>
        <item x="540"/>
        <item x="220"/>
        <item x="265"/>
        <item x="505"/>
        <item x="149"/>
        <item x="147"/>
        <item x="715"/>
        <item x="232"/>
        <item x="84"/>
        <item x="278"/>
        <item x="162"/>
        <item x="186"/>
        <item x="401"/>
        <item x="528"/>
        <item x="530"/>
        <item x="527"/>
        <item x="415"/>
        <item x="317"/>
        <item x="473"/>
        <item x="469"/>
        <item x="645"/>
        <item x="647"/>
        <item x="491"/>
        <item x="170"/>
        <item x="420"/>
        <item x="228"/>
        <item x="336"/>
        <item x="8"/>
        <item x="53"/>
        <item x="650"/>
        <item x="609"/>
        <item x="9"/>
        <item x="51"/>
        <item x="548"/>
        <item x="450"/>
        <item x="103"/>
        <item x="155"/>
        <item x="4"/>
        <item x="33"/>
        <item x="194"/>
        <item x="35"/>
        <item x="59"/>
        <item x="224"/>
        <item x="222"/>
        <item x="486"/>
        <item x="16"/>
        <item x="436"/>
        <item x="661"/>
        <item x="518"/>
        <item x="521"/>
        <item x="187"/>
        <item x="465"/>
        <item x="209"/>
        <item x="544"/>
        <item x="652"/>
        <item x="67"/>
        <item x="68"/>
        <item x="66"/>
        <item x="43"/>
        <item x="324"/>
        <item x="461"/>
        <item x="458"/>
        <item x="428"/>
        <item x="165"/>
        <item x="487"/>
        <item x="561"/>
        <item x="558"/>
        <item x="563"/>
        <item x="615"/>
        <item x="350"/>
        <item x="353"/>
        <item x="65"/>
        <item x="234"/>
        <item x="406"/>
        <item x="405"/>
        <item x="585"/>
        <item x="201"/>
        <item x="178"/>
        <item x="377"/>
        <item x="273"/>
        <item x="274"/>
        <item x="179"/>
        <item x="445"/>
        <item x="446"/>
        <item x="447"/>
        <item x="434"/>
        <item x="352"/>
        <item x="351"/>
        <item x="545"/>
        <item x="404"/>
        <item x="598"/>
        <item x="326"/>
        <item x="1"/>
        <item x="30"/>
        <item x="517"/>
        <item x="516"/>
        <item x="140"/>
        <item x="320"/>
        <item x="339"/>
        <item x="174"/>
        <item x="567"/>
        <item x="304"/>
        <item x="115"/>
        <item x="311"/>
        <item x="370"/>
        <item x="369"/>
        <item x="248"/>
        <item x="247"/>
        <item x="495"/>
        <item x="331"/>
        <item x="202"/>
        <item x="490"/>
        <item x="116"/>
        <item x="387"/>
        <item x="344"/>
        <item x="341"/>
        <item x="340"/>
        <item x="321"/>
        <item x="276"/>
        <item x="171"/>
        <item x="399"/>
        <item x="100"/>
        <item x="50"/>
        <item x="507"/>
        <item x="504"/>
        <item x="182"/>
        <item x="189"/>
        <item x="483"/>
        <item x="77"/>
        <item x="49"/>
        <item x="137"/>
        <item x="343"/>
        <item x="180"/>
        <item x="105"/>
        <item x="478"/>
        <item x="452"/>
        <item x="25"/>
        <item x="13"/>
        <item x="431"/>
        <item x="74"/>
        <item x="159"/>
        <item x="217"/>
        <item x="160"/>
        <item x="227"/>
        <item x="410"/>
        <item x="376"/>
        <item x="308"/>
        <item x="258"/>
        <item x="260"/>
        <item x="279"/>
        <item x="172"/>
        <item x="373"/>
        <item x="141"/>
        <item x="76"/>
        <item x="138"/>
        <item x="206"/>
        <item x="143"/>
        <item x="302"/>
        <item x="285"/>
        <item x="63"/>
        <item x="173"/>
        <item x="78"/>
        <item x="27"/>
        <item x="298"/>
        <item x="297"/>
        <item x="299"/>
        <item x="256"/>
        <item x="90"/>
        <item x="181"/>
        <item x="81"/>
        <item x="60"/>
        <item x="153"/>
        <item x="36"/>
        <item x="154"/>
        <item x="156"/>
        <item x="73"/>
        <item x="229"/>
        <item x="185"/>
        <item x="169"/>
        <item x="17"/>
        <item x="193"/>
        <item x="130"/>
        <item x="129"/>
        <item x="125"/>
        <item x="126"/>
        <item x="121"/>
        <item x="128"/>
        <item x="120"/>
        <item x="127"/>
        <item x="122"/>
        <item x="123"/>
        <item x="98"/>
        <item x="124"/>
        <item x="118"/>
        <item x="144"/>
        <item x="20"/>
        <item x="158"/>
        <item x="48"/>
        <item x="167"/>
        <item x="12"/>
        <item x="14"/>
        <item x="6"/>
        <item x="91"/>
        <item x="41"/>
        <item x="44"/>
        <item x="61"/>
        <item x="87"/>
        <item x="23"/>
        <item x="88"/>
        <item t="default"/>
      </items>
    </pivotField>
    <pivotField showAll="0"/>
    <pivotField showAll="0"/>
    <pivotField axis="axisRow" dataField="1" showAll="0">
      <items count="46">
        <item x="7"/>
        <item x="8"/>
        <item x="23"/>
        <item x="2"/>
        <item x="40"/>
        <item x="14"/>
        <item x="15"/>
        <item x="9"/>
        <item x="29"/>
        <item x="39"/>
        <item x="43"/>
        <item x="11"/>
        <item x="20"/>
        <item x="3"/>
        <item x="10"/>
        <item x="21"/>
        <item x="41"/>
        <item x="38"/>
        <item x="27"/>
        <item x="22"/>
        <item x="17"/>
        <item x="16"/>
        <item x="35"/>
        <item x="44"/>
        <item x="30"/>
        <item x="1"/>
        <item x="19"/>
        <item x="24"/>
        <item x="26"/>
        <item x="6"/>
        <item x="4"/>
        <item x="12"/>
        <item x="36"/>
        <item x="28"/>
        <item x="33"/>
        <item x="0"/>
        <item x="31"/>
        <item x="37"/>
        <item x="32"/>
        <item x="18"/>
        <item x="34"/>
        <item x="13"/>
        <item x="25"/>
        <item x="42"/>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51">
        <item x="21"/>
        <item x="30"/>
        <item x="3"/>
        <item x="44"/>
        <item x="39"/>
        <item x="24"/>
        <item x="16"/>
        <item x="45"/>
        <item x="36"/>
        <item x="22"/>
        <item x="37"/>
        <item x="6"/>
        <item x="49"/>
        <item x="25"/>
        <item x="18"/>
        <item x="7"/>
        <item x="14"/>
        <item x="43"/>
        <item x="33"/>
        <item x="20"/>
        <item x="46"/>
        <item x="23"/>
        <item x="34"/>
        <item x="41"/>
        <item x="15"/>
        <item x="9"/>
        <item x="28"/>
        <item x="1"/>
        <item x="26"/>
        <item x="48"/>
        <item x="31"/>
        <item x="0"/>
        <item x="47"/>
        <item x="5"/>
        <item x="35"/>
        <item x="29"/>
        <item x="19"/>
        <item x="8"/>
        <item x="13"/>
        <item x="40"/>
        <item x="42"/>
        <item x="4"/>
        <item x="38"/>
        <item x="27"/>
        <item x="17"/>
        <item x="12"/>
        <item x="10"/>
        <item x="11"/>
        <item x="32"/>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1">
        <item x="0"/>
      </items>
    </pivotField>
    <pivotField showAll="0" defaultSubtotal="0">
      <items count="1">
        <item x="0"/>
      </items>
    </pivotField>
  </pivotFields>
  <rowFields count="1">
    <field x="20"/>
  </rowFields>
  <rowItems count="10">
    <i>
      <x/>
    </i>
    <i>
      <x v="3"/>
    </i>
    <i>
      <x v="7"/>
    </i>
    <i>
      <x v="11"/>
    </i>
    <i>
      <x v="14"/>
    </i>
    <i>
      <x v="25"/>
    </i>
    <i>
      <x v="26"/>
    </i>
    <i>
      <x v="35"/>
    </i>
    <i>
      <x v="42"/>
    </i>
    <i t="grand">
      <x/>
    </i>
  </rowItems>
  <colItems count="1">
    <i/>
  </colItems>
  <pageFields count="1">
    <pageField fld="36" item="2" hier="-1"/>
  </pageFields>
  <dataFields count="1">
    <dataField name="Count of lead_custom.City" fld="20" subtotal="count" baseField="0" baseItem="0"/>
  </dataFields>
  <formats count="7">
    <format dxfId="9">
      <pivotArea type="all" dataOnly="0" outline="0" fieldPosition="0"/>
    </format>
    <format dxfId="8">
      <pivotArea field="20" type="button" dataOnly="0" labelOnly="1" outline="0" axis="axisRow" fieldPosition="0"/>
    </format>
    <format dxfId="7">
      <pivotArea dataOnly="0" outline="0" axis="axisValues" fieldPosition="0"/>
    </format>
    <format dxfId="6">
      <pivotArea dataOnly="0" labelOnly="1" grandRow="1" outline="0" fieldPosition="0"/>
    </format>
    <format dxfId="5">
      <pivotArea grandRow="1" outline="0" collapsedLevelsAreSubtotals="1" fieldPosition="0"/>
    </format>
    <format dxfId="4">
      <pivotArea grandRow="1" outline="0" collapsedLevelsAreSubtotals="1" fieldPosition="0"/>
    </format>
    <format dxfId="3">
      <pivotArea type="all" dataOnly="0" outline="0"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3"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rowHeaderCaption="Opportunity owner">
  <location ref="A3:C55" firstHeaderRow="0" firstDataRow="1" firstDataCol="1" rowPageCount="1" colPageCount="1"/>
  <pivotFields count="67">
    <pivotField axis="axisRow" showAll="0">
      <items count="52">
        <item x="7"/>
        <item x="10"/>
        <item x="14"/>
        <item x="6"/>
        <item x="13"/>
        <item x="41"/>
        <item x="3"/>
        <item x="36"/>
        <item x="33"/>
        <item x="45"/>
        <item x="12"/>
        <item x="35"/>
        <item x="44"/>
        <item x="46"/>
        <item x="43"/>
        <item x="11"/>
        <item x="48"/>
        <item x="16"/>
        <item x="4"/>
        <item x="18"/>
        <item x="32"/>
        <item x="15"/>
        <item x="24"/>
        <item x="38"/>
        <item x="9"/>
        <item x="31"/>
        <item x="8"/>
        <item x="34"/>
        <item x="19"/>
        <item x="37"/>
        <item x="2"/>
        <item x="5"/>
        <item x="50"/>
        <item x="0"/>
        <item x="29"/>
        <item x="26"/>
        <item x="23"/>
        <item x="27"/>
        <item x="20"/>
        <item x="40"/>
        <item x="42"/>
        <item x="21"/>
        <item x="28"/>
        <item x="49"/>
        <item x="1"/>
        <item x="39"/>
        <item x="47"/>
        <item x="25"/>
        <item x="30"/>
        <item x="17"/>
        <item x="22"/>
        <item t="default"/>
      </items>
    </pivotField>
    <pivotField showAll="0"/>
    <pivotField showAll="0"/>
    <pivotField showAll="0"/>
    <pivotField axis="axisPage" multipleItemSelectionAllowed="1" showAll="0">
      <items count="93">
        <item x="87"/>
        <item x="76"/>
        <item x="36"/>
        <item x="86"/>
        <item x="60"/>
        <item x="85"/>
        <item x="81"/>
        <item x="79"/>
        <item x="70"/>
        <item x="68"/>
        <item x="80"/>
        <item x="83"/>
        <item x="69"/>
        <item x="77"/>
        <item x="43"/>
        <item x="78"/>
        <item x="11"/>
        <item x="75"/>
        <item x="16"/>
        <item x="58"/>
        <item x="66"/>
        <item x="52"/>
        <item x="15"/>
        <item x="55"/>
        <item x="47"/>
        <item x="56"/>
        <item x="37"/>
        <item x="57"/>
        <item x="48"/>
        <item x="41"/>
        <item x="35"/>
        <item x="45"/>
        <item x="1"/>
        <item x="50"/>
        <item x="44"/>
        <item x="46"/>
        <item x="27"/>
        <item x="10"/>
        <item x="7"/>
        <item x="29"/>
        <item x="19"/>
        <item x="25"/>
        <item x="23"/>
        <item x="28"/>
        <item x="26"/>
        <item x="24"/>
        <item x="22"/>
        <item x="20"/>
        <item x="17"/>
        <item x="18"/>
        <item x="21"/>
        <item x="14"/>
        <item x="9"/>
        <item x="8"/>
        <item x="3"/>
        <item x="4"/>
        <item x="65"/>
        <item x="39"/>
        <item x="30"/>
        <item x="84"/>
        <item x="0"/>
        <item x="42"/>
        <item x="91"/>
        <item x="2"/>
        <item x="51"/>
        <item x="89"/>
        <item x="73"/>
        <item x="13"/>
        <item x="38"/>
        <item x="67"/>
        <item x="40"/>
        <item x="90"/>
        <item x="62"/>
        <item x="32"/>
        <item x="49"/>
        <item x="63"/>
        <item x="34"/>
        <item x="82"/>
        <item x="64"/>
        <item x="33"/>
        <item x="53"/>
        <item x="54"/>
        <item x="5"/>
        <item x="74"/>
        <item x="61"/>
        <item x="12"/>
        <item x="72"/>
        <item x="71"/>
        <item x="6"/>
        <item x="88"/>
        <item x="59"/>
        <item x="31"/>
        <item t="default"/>
      </items>
    </pivotField>
    <pivotField showAll="0"/>
    <pivotField showAll="0"/>
    <pivotField dataField="1"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1">
        <item x="12"/>
        <item x="11"/>
        <item x="6"/>
        <item x="13"/>
        <item x="16"/>
        <item x="2"/>
        <item x="5"/>
        <item x="1"/>
        <item x="14"/>
        <item x="19"/>
        <item x="15"/>
        <item x="10"/>
        <item x="17"/>
        <item x="4"/>
        <item x="8"/>
        <item x="0"/>
        <item x="3"/>
        <item x="18"/>
        <item x="7"/>
        <item x="9"/>
        <item t="default"/>
      </items>
    </pivotField>
    <pivotField showAll="0"/>
    <pivotField showAll="0"/>
    <pivotField showAll="0"/>
    <pivotField showAll="0"/>
    <pivotField showAll="0"/>
    <pivotField showAll="0"/>
    <pivotField showAll="0"/>
    <pivotField showAll="0"/>
    <pivotField showAl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Fields count="1">
    <field x="-2"/>
  </colFields>
  <colItems count="2">
    <i>
      <x/>
    </i>
    <i i="1">
      <x v="1"/>
    </i>
  </colItems>
  <pageFields count="1">
    <pageField fld="4" hier="-1"/>
  </pageFields>
  <dataFields count="2">
    <dataField name="Wins" fld="8" baseField="0" baseItem="0"/>
    <dataField name="Total opportunities" fld="7" subtotal="count" baseField="0" baseItem="0"/>
  </dataFields>
  <formats count="3">
    <format dxfId="2">
      <pivotArea type="all" dataOnly="0" outline="0" fieldPosition="0"/>
    </format>
    <format dxfId="1">
      <pivotArea type="all" dataOnly="0" outline="0" fieldPosition="0"/>
    </format>
    <format dxfId="0">
      <pivotArea type="all" dataOnly="0" outline="0"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pportunity_Owner__AE" sourceName="Opportunity Owner (AE)">
  <pivotTables>
    <pivotTable tabId="25" name="PivotTable11"/>
  </pivotTables>
  <data>
    <tabular pivotCacheId="1">
      <items count="51">
        <i x="7" s="1"/>
        <i x="10" s="1"/>
        <i x="14" s="1"/>
        <i x="6" s="1"/>
        <i x="13" s="1"/>
        <i x="41" s="1"/>
        <i x="3" s="1"/>
        <i x="36" s="1"/>
        <i x="33" s="1"/>
        <i x="45" s="1"/>
        <i x="12" s="1"/>
        <i x="35" s="1"/>
        <i x="44" s="1"/>
        <i x="46" s="1"/>
        <i x="43" s="1"/>
        <i x="11" s="1"/>
        <i x="48" s="1"/>
        <i x="16" s="1"/>
        <i x="4" s="1"/>
        <i x="18" s="1"/>
        <i x="32" s="1"/>
        <i x="15" s="1"/>
        <i x="24" s="1"/>
        <i x="38" s="1"/>
        <i x="9" s="1"/>
        <i x="31" s="1"/>
        <i x="8" s="1"/>
        <i x="34" s="1"/>
        <i x="19" s="1"/>
        <i x="37" s="1"/>
        <i x="2" s="1"/>
        <i x="5" s="1"/>
        <i x="50" s="1"/>
        <i x="0" s="1"/>
        <i x="29" s="1"/>
        <i x="26" s="1"/>
        <i x="23" s="1"/>
        <i x="27" s="1"/>
        <i x="20" s="1"/>
        <i x="40" s="1"/>
        <i x="42" s="1"/>
        <i x="21" s="1"/>
        <i x="28" s="1"/>
        <i x="49" s="1"/>
        <i x="1" s="1"/>
        <i x="39" s="1"/>
        <i x="47" s="1"/>
        <i x="25" s="1"/>
        <i x="30" s="1"/>
        <i x="17" s="1"/>
        <i x="2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ate_of_close" sourceName="date_of_close">
  <pivotTables>
    <pivotTable tabId="25" name="PivotTable11"/>
  </pivotTables>
  <data>
    <tabular pivotCacheId="1">
      <items count="92">
        <i x="87" s="1"/>
        <i x="76" s="1"/>
        <i x="36" s="1"/>
        <i x="86" s="1"/>
        <i x="60" s="1"/>
        <i x="85" s="1"/>
        <i x="81" s="1"/>
        <i x="79" s="1"/>
        <i x="70" s="1"/>
        <i x="68" s="1"/>
        <i x="80" s="1"/>
        <i x="83" s="1"/>
        <i x="69" s="1"/>
        <i x="77" s="1"/>
        <i x="43" s="1"/>
        <i x="78" s="1"/>
        <i x="11" s="1"/>
        <i x="75" s="1"/>
        <i x="16" s="1"/>
        <i x="58" s="1"/>
        <i x="66" s="1"/>
        <i x="52" s="1"/>
        <i x="15" s="1"/>
        <i x="55" s="1"/>
        <i x="47" s="1"/>
        <i x="56" s="1"/>
        <i x="37" s="1"/>
        <i x="57" s="1"/>
        <i x="48" s="1"/>
        <i x="41" s="1"/>
        <i x="35" s="1"/>
        <i x="45" s="1"/>
        <i x="1" s="1"/>
        <i x="50" s="1"/>
        <i x="44" s="1"/>
        <i x="46" s="1"/>
        <i x="27" s="1"/>
        <i x="10" s="1"/>
        <i x="7" s="1"/>
        <i x="29" s="1"/>
        <i x="19" s="1"/>
        <i x="25" s="1"/>
        <i x="23" s="1"/>
        <i x="28" s="1"/>
        <i x="26" s="1"/>
        <i x="24" s="1"/>
        <i x="22" s="1"/>
        <i x="20" s="1"/>
        <i x="17" s="1"/>
        <i x="18" s="1"/>
        <i x="21" s="1"/>
        <i x="14" s="1"/>
        <i x="9" s="1"/>
        <i x="8" s="1"/>
        <i x="3" s="1"/>
        <i x="4" s="1"/>
        <i x="65" s="1"/>
        <i x="39" s="1"/>
        <i x="30" s="1"/>
        <i x="84" s="1"/>
        <i x="0" s="1"/>
        <i x="42" s="1"/>
        <i x="91" s="1"/>
        <i x="2" s="1"/>
        <i x="51" s="1"/>
        <i x="89" s="1"/>
        <i x="73" s="1"/>
        <i x="13" s="1"/>
        <i x="38" s="1"/>
        <i x="67" s="1"/>
        <i x="40" s="1"/>
        <i x="90" s="1"/>
        <i x="62" s="1"/>
        <i x="32" s="1"/>
        <i x="49" s="1"/>
        <i x="63" s="1"/>
        <i x="34" s="1"/>
        <i x="82" s="1"/>
        <i x="64" s="1"/>
        <i x="33" s="1"/>
        <i x="53" s="1"/>
        <i x="54" s="1"/>
        <i x="5" s="1"/>
        <i x="74" s="1"/>
        <i x="61" s="1"/>
        <i x="12" s="1"/>
        <i x="72" s="1"/>
        <i x="71" s="1"/>
        <i x="6" s="1"/>
        <i x="88" s="1"/>
        <i x="59" s="1"/>
        <i x="3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lead_custom.Industry" sourceName="lead_custom.Industry">
  <pivotTables>
    <pivotTable tabId="26" name="PivotTable12"/>
  </pivotTables>
  <data>
    <tabular pivotCacheId="1">
      <items count="50">
        <i x="21"/>
        <i x="30"/>
        <i x="3" s="1"/>
        <i x="44"/>
        <i x="39"/>
        <i x="24"/>
        <i x="16"/>
        <i x="45"/>
        <i x="36"/>
        <i x="22"/>
        <i x="37"/>
        <i x="6"/>
        <i x="49"/>
        <i x="25"/>
        <i x="18"/>
        <i x="7"/>
        <i x="14"/>
        <i x="43"/>
        <i x="33"/>
        <i x="20"/>
        <i x="46"/>
        <i x="23"/>
        <i x="34"/>
        <i x="41"/>
        <i x="15"/>
        <i x="9"/>
        <i x="28"/>
        <i x="1"/>
        <i x="26"/>
        <i x="48"/>
        <i x="31"/>
        <i x="0"/>
        <i x="47"/>
        <i x="5"/>
        <i x="35"/>
        <i x="29"/>
        <i x="19"/>
        <i x="8"/>
        <i x="13"/>
        <i x="40"/>
        <i x="42"/>
        <i x="4"/>
        <i x="38"/>
        <i x="27"/>
        <i x="17"/>
        <i x="12"/>
        <i x="10"/>
        <i x="11"/>
        <i x="32"/>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ate_of_close1" sourceName="date_of_close">
  <pivotTables>
    <pivotTable tabId="27" name="PivotTable13"/>
  </pivotTables>
  <data>
    <tabular pivotCacheId="2">
      <items count="92">
        <i x="87" s="1"/>
        <i x="76" s="1"/>
        <i x="36" s="1"/>
        <i x="86" s="1"/>
        <i x="60" s="1"/>
        <i x="85" s="1"/>
        <i x="81" s="1"/>
        <i x="79" s="1"/>
        <i x="70" s="1"/>
        <i x="68" s="1"/>
        <i x="80" s="1"/>
        <i x="83" s="1"/>
        <i x="69" s="1"/>
        <i x="77" s="1"/>
        <i x="43" s="1"/>
        <i x="78" s="1"/>
        <i x="11" s="1"/>
        <i x="75" s="1"/>
        <i x="16" s="1"/>
        <i x="58" s="1"/>
        <i x="66" s="1"/>
        <i x="52" s="1"/>
        <i x="15" s="1"/>
        <i x="55" s="1"/>
        <i x="47" s="1"/>
        <i x="56" s="1"/>
        <i x="37" s="1"/>
        <i x="57" s="1"/>
        <i x="48" s="1"/>
        <i x="41" s="1"/>
        <i x="35" s="1"/>
        <i x="45" s="1"/>
        <i x="1" s="1"/>
        <i x="50" s="1"/>
        <i x="44" s="1"/>
        <i x="46" s="1"/>
        <i x="27" s="1"/>
        <i x="10" s="1"/>
        <i x="7" s="1"/>
        <i x="29" s="1"/>
        <i x="19" s="1"/>
        <i x="25" s="1"/>
        <i x="23" s="1"/>
        <i x="28" s="1"/>
        <i x="26" s="1"/>
        <i x="24" s="1"/>
        <i x="22" s="1"/>
        <i x="20" s="1"/>
        <i x="17" s="1"/>
        <i x="18" s="1"/>
        <i x="21" s="1"/>
        <i x="14" s="1"/>
        <i x="9" s="1"/>
        <i x="8" s="1"/>
        <i x="3" s="1"/>
        <i x="4" s="1"/>
        <i x="65" s="1"/>
        <i x="39" s="1"/>
        <i x="30" s="1"/>
        <i x="84" s="1"/>
        <i x="0" s="1"/>
        <i x="42" s="1"/>
        <i x="91" s="1"/>
        <i x="2" s="1"/>
        <i x="51" s="1"/>
        <i x="89" s="1"/>
        <i x="73" s="1"/>
        <i x="13" s="1"/>
        <i x="38" s="1"/>
        <i x="67" s="1"/>
        <i x="40" s="1"/>
        <i x="90" s="1"/>
        <i x="62" s="1"/>
        <i x="32" s="1"/>
        <i x="49" s="1"/>
        <i x="63" s="1"/>
        <i x="34" s="1"/>
        <i x="82" s="1"/>
        <i x="64" s="1"/>
        <i x="33" s="1"/>
        <i x="53" s="1"/>
        <i x="54" s="1"/>
        <i x="5" s="1"/>
        <i x="74" s="1"/>
        <i x="61" s="1"/>
        <i x="12" s="1"/>
        <i x="72" s="1"/>
        <i x="71" s="1"/>
        <i x="6" s="1"/>
        <i x="88" s="1"/>
        <i x="59" s="1"/>
        <i x="3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lead_custom.Source" sourceName="lead_custom.Source">
  <pivotTables>
    <pivotTable tabId="27" name="PivotTable13"/>
  </pivotTables>
  <data>
    <tabular pivotCacheId="2">
      <items count="20">
        <i x="12" s="1"/>
        <i x="11" s="1"/>
        <i x="6" s="1"/>
        <i x="13" s="1"/>
        <i x="16" s="1"/>
        <i x="2" s="1"/>
        <i x="5" s="1"/>
        <i x="1" s="1"/>
        <i x="14" s="1"/>
        <i x="19" s="1"/>
        <i x="15" s="1"/>
        <i x="10" s="1"/>
        <i x="17" s="1"/>
        <i x="4" s="1"/>
        <i x="8" s="1"/>
        <i x="0" s="1"/>
        <i x="3" s="1"/>
        <i x="18" s="1"/>
        <i x="7" s="1"/>
        <i x="9"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date_of_close2" sourceName="date_of_close">
  <pivotTables>
    <pivotTable tabId="30" name="PivotTable15"/>
  </pivotTables>
  <data>
    <tabular pivotCacheId="1">
      <items count="92">
        <i x="87" s="1"/>
        <i x="76" s="1"/>
        <i x="36" s="1"/>
        <i x="86" s="1"/>
        <i x="60" s="1"/>
        <i x="85" s="1"/>
        <i x="81" s="1"/>
        <i x="79" s="1"/>
        <i x="70" s="1"/>
        <i x="68" s="1"/>
        <i x="80" s="1"/>
        <i x="83" s="1"/>
        <i x="69" s="1"/>
        <i x="77" s="1"/>
        <i x="43" s="1"/>
        <i x="78" s="1"/>
        <i x="11" s="1"/>
        <i x="75" s="1"/>
        <i x="16" s="1"/>
        <i x="58" s="1"/>
        <i x="66" s="1"/>
        <i x="52" s="1"/>
        <i x="15" s="1"/>
        <i x="55" s="1"/>
        <i x="47" s="1"/>
        <i x="56" s="1"/>
        <i x="37" s="1"/>
        <i x="57" s="1"/>
        <i x="48" s="1"/>
        <i x="41" s="1"/>
        <i x="35" s="1"/>
        <i x="45" s="1"/>
        <i x="1" s="1"/>
        <i x="50" s="1"/>
        <i x="44" s="1"/>
        <i x="46" s="1"/>
        <i x="27" s="1"/>
        <i x="10" s="1"/>
        <i x="7" s="1"/>
        <i x="29" s="1"/>
        <i x="19" s="1"/>
        <i x="25" s="1"/>
        <i x="23" s="1"/>
        <i x="28" s="1"/>
        <i x="26" s="1"/>
        <i x="24" s="1"/>
        <i x="22" s="1"/>
        <i x="20" s="1"/>
        <i x="17" s="1"/>
        <i x="18" s="1"/>
        <i x="21" s="1"/>
        <i x="14" s="1"/>
        <i x="9" s="1"/>
        <i x="8" s="1"/>
        <i x="3" s="1"/>
        <i x="4" s="1"/>
        <i x="65" s="1"/>
        <i x="39" s="1"/>
        <i x="30" s="1"/>
        <i x="84" s="1"/>
        <i x="0" s="1"/>
        <i x="42" s="1"/>
        <i x="91" s="1"/>
        <i x="2" s="1"/>
        <i x="51" s="1"/>
        <i x="89" s="1"/>
        <i x="73" s="1"/>
        <i x="13" s="1"/>
        <i x="38" s="1"/>
        <i x="67" s="1"/>
        <i x="40" s="1"/>
        <i x="90" s="1"/>
        <i x="62" s="1"/>
        <i x="32" s="1"/>
        <i x="49" s="1"/>
        <i x="63" s="1"/>
        <i x="34" s="1"/>
        <i x="82" s="1"/>
        <i x="64" s="1"/>
        <i x="33" s="1"/>
        <i x="53" s="1"/>
        <i x="54" s="1"/>
        <i x="5" s="1"/>
        <i x="74" s="1"/>
        <i x="61" s="1"/>
        <i x="12" s="1"/>
        <i x="72" s="1"/>
        <i x="71" s="1"/>
        <i x="6" s="1"/>
        <i x="88" s="1"/>
        <i x="59" s="1"/>
        <i x="3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lead_custom.Industry1" sourceName="lead_custom.Industry">
  <pivotTables>
    <pivotTable tabId="30" name="PivotTable15"/>
  </pivotTables>
  <data>
    <tabular pivotCacheId="1">
      <items count="50">
        <i x="21" s="1"/>
        <i x="30" s="1"/>
        <i x="3" s="1"/>
        <i x="44" s="1"/>
        <i x="39" s="1"/>
        <i x="24" s="1"/>
        <i x="16" s="1"/>
        <i x="45" s="1"/>
        <i x="36" s="1"/>
        <i x="22" s="1"/>
        <i x="37" s="1"/>
        <i x="6" s="1"/>
        <i x="49" s="1"/>
        <i x="25" s="1"/>
        <i x="18" s="1"/>
        <i x="7" s="1"/>
        <i x="14" s="1"/>
        <i x="43" s="1"/>
        <i x="33" s="1"/>
        <i x="20" s="1"/>
        <i x="46" s="1"/>
        <i x="23" s="1"/>
        <i x="34" s="1"/>
        <i x="41" s="1"/>
        <i x="15" s="1"/>
        <i x="9" s="1"/>
        <i x="28" s="1"/>
        <i x="1" s="1"/>
        <i x="26" s="1"/>
        <i x="48" s="1"/>
        <i x="31" s="1"/>
        <i x="0" s="1"/>
        <i x="47" s="1"/>
        <i x="5" s="1"/>
        <i x="35" s="1"/>
        <i x="29" s="1"/>
        <i x="19" s="1"/>
        <i x="8" s="1"/>
        <i x="13" s="1"/>
        <i x="40" s="1"/>
        <i x="42" s="1"/>
        <i x="4" s="1"/>
        <i x="38" s="1"/>
        <i x="27" s="1"/>
        <i x="17" s="1"/>
        <i x="12" s="1"/>
        <i x="10" s="1"/>
        <i x="11" s="1"/>
        <i x="32"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pportunity Owner (AE)" cache="Slicer_Opportunity_Owner__AE" caption="Opportunity Owner (AE)" rowHeight="260350"/>
  <slicer name="date_of_close" cache="Slicer_date_of_close" caption="date_of_close" rowHeight="260350"/>
</slicers>
</file>

<file path=xl/slicers/slicer2.xml><?xml version="1.0" encoding="utf-8"?>
<slicers xmlns="http://schemas.microsoft.com/office/spreadsheetml/2009/9/main" xmlns:mc="http://schemas.openxmlformats.org/markup-compatibility/2006" xmlns:x="http://schemas.openxmlformats.org/spreadsheetml/2006/main" mc:Ignorable="x">
  <slicer name="date_of_close 2" cache="Slicer_date_of_close2" caption="date_of_close" rowHeight="260350"/>
  <slicer name="lead_custom.Industry 1" cache="Slicer_lead_custom.Industry1" caption="lead_custom.Industry" rowHeight="260350"/>
</slicers>
</file>

<file path=xl/slicers/slicer3.xml><?xml version="1.0" encoding="utf-8"?>
<slicers xmlns="http://schemas.microsoft.com/office/spreadsheetml/2009/9/main" xmlns:mc="http://schemas.openxmlformats.org/markup-compatibility/2006" xmlns:x="http://schemas.openxmlformats.org/spreadsheetml/2006/main" mc:Ignorable="x">
  <slicer name="lead_custom.Industry" cache="Slicer_lead_custom.Industry" caption="lead_custom.Industry" rowHeight="260350"/>
</slicers>
</file>

<file path=xl/slicers/slicer4.xml><?xml version="1.0" encoding="utf-8"?>
<slicers xmlns="http://schemas.microsoft.com/office/spreadsheetml/2009/9/main" xmlns:mc="http://schemas.openxmlformats.org/markup-compatibility/2006" xmlns:x="http://schemas.openxmlformats.org/spreadsheetml/2006/main" mc:Ignorable="x">
  <slicer name="date_of_close 1" cache="Slicer_date_of_close1" caption="date_of_close" rowHeight="260350"/>
  <slicer name="lead_custom.Source" cache="Slicer_lead_custom.Source" caption="lead_custom.Source" rowHeight="2603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718"/>
  <sheetViews>
    <sheetView tabSelected="1" zoomScaleNormal="100" workbookViewId="0">
      <selection activeCell="C15" sqref="C15"/>
    </sheetView>
  </sheetViews>
  <sheetFormatPr defaultColWidth="11.19921875" defaultRowHeight="15" customHeight="1" x14ac:dyDescent="0.3"/>
  <cols>
    <col min="1" max="1" width="21.19921875" customWidth="1"/>
    <col min="2" max="2" width="11.19921875" customWidth="1"/>
    <col min="3" max="3" width="13.69921875" customWidth="1"/>
    <col min="4" max="4" width="10" customWidth="1"/>
    <col min="5" max="5" width="12.69921875" style="9" customWidth="1"/>
    <col min="6" max="6" width="13.296875" customWidth="1"/>
    <col min="7" max="7" width="52" customWidth="1"/>
    <col min="8" max="8" width="23" customWidth="1"/>
    <col min="9" max="9" width="25.69921875" customWidth="1"/>
    <col min="10" max="10" width="47" customWidth="1"/>
    <col min="11" max="11" width="27.296875" customWidth="1"/>
    <col min="12" max="12" width="74" customWidth="1"/>
    <col min="13" max="13" width="56.5" customWidth="1"/>
    <col min="14" max="14" width="67.19921875" customWidth="1"/>
    <col min="15" max="15" width="25.5" customWidth="1"/>
    <col min="16" max="16" width="55.69921875" customWidth="1"/>
    <col min="17" max="17" width="20.796875" customWidth="1"/>
    <col min="18" max="19" width="30.5" customWidth="1"/>
    <col min="20" max="20" width="19.19921875" customWidth="1"/>
    <col min="21" max="21" width="17" customWidth="1"/>
    <col min="22" max="22" width="18.69921875" customWidth="1"/>
    <col min="23" max="23" width="23.796875" customWidth="1"/>
    <col min="24" max="24" width="18" customWidth="1"/>
    <col min="25" max="25" width="25.796875" customWidth="1"/>
    <col min="26" max="26" width="28.5" customWidth="1"/>
    <col min="27" max="27" width="63.296875" customWidth="1"/>
    <col min="28" max="28" width="27.69921875" customWidth="1"/>
    <col min="29" max="30" width="27.5" customWidth="1"/>
    <col min="31" max="32" width="28" customWidth="1"/>
    <col min="33" max="33" width="26.69921875" customWidth="1"/>
    <col min="34" max="34" width="25.296875" customWidth="1"/>
    <col min="35" max="35" width="28.296875" customWidth="1"/>
    <col min="36" max="36" width="30.796875" customWidth="1"/>
    <col min="37" max="37" width="56.5" customWidth="1"/>
    <col min="38" max="38" width="27.796875" customWidth="1"/>
    <col min="39" max="39" width="20.796875" customWidth="1"/>
    <col min="40" max="40" width="29" customWidth="1"/>
    <col min="41" max="41" width="27.296875" customWidth="1"/>
    <col min="42" max="43" width="27.19921875" customWidth="1"/>
    <col min="44" max="45" width="27.69921875" customWidth="1"/>
    <col min="46" max="46" width="26.19921875" customWidth="1"/>
    <col min="47" max="47" width="25" customWidth="1"/>
    <col min="48" max="48" width="19" customWidth="1"/>
    <col min="49" max="49" width="20.296875" customWidth="1"/>
    <col min="50" max="50" width="39.5" customWidth="1"/>
    <col min="51" max="51" width="14.5" customWidth="1"/>
    <col min="52" max="52" width="55.69921875" customWidth="1"/>
    <col min="53" max="53" width="23.19921875" customWidth="1"/>
    <col min="54" max="54" width="31.796875" customWidth="1"/>
    <col min="55" max="55" width="22.296875" customWidth="1"/>
    <col min="56" max="56" width="35.69921875" customWidth="1"/>
    <col min="57" max="57" width="29.19921875" customWidth="1"/>
    <col min="58" max="58" width="24.796875" customWidth="1"/>
    <col min="59" max="59" width="22.69921875" customWidth="1"/>
    <col min="60" max="60" width="62.296875" customWidth="1"/>
    <col min="61" max="61" width="21" customWidth="1"/>
    <col min="62" max="62" width="86.19921875" customWidth="1"/>
    <col min="63" max="63" width="15.296875" customWidth="1"/>
    <col min="64" max="65" width="30.5" customWidth="1"/>
    <col min="66" max="66" width="17.19921875" customWidth="1"/>
  </cols>
  <sheetData>
    <row r="1" spans="1:66" ht="15.75" customHeight="1" x14ac:dyDescent="0.3">
      <c r="A1" s="2" t="s">
        <v>1</v>
      </c>
      <c r="B1" s="3" t="s">
        <v>2</v>
      </c>
      <c r="C1" s="3" t="s">
        <v>3</v>
      </c>
      <c r="D1" s="3" t="s">
        <v>4</v>
      </c>
      <c r="E1" s="8"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32</v>
      </c>
      <c r="AG1" s="3" t="s">
        <v>33</v>
      </c>
      <c r="AH1" s="3" t="s">
        <v>34</v>
      </c>
      <c r="AI1" s="3" t="s">
        <v>35</v>
      </c>
      <c r="AJ1" s="3" t="s">
        <v>36</v>
      </c>
      <c r="AK1" s="3" t="s">
        <v>37</v>
      </c>
      <c r="AL1" s="3" t="s">
        <v>38</v>
      </c>
      <c r="AM1" s="3" t="s">
        <v>39</v>
      </c>
      <c r="AN1" s="3" t="s">
        <v>40</v>
      </c>
      <c r="AO1" s="3" t="s">
        <v>41</v>
      </c>
      <c r="AP1" s="3" t="s">
        <v>42</v>
      </c>
      <c r="AQ1" s="3" t="s">
        <v>43</v>
      </c>
      <c r="AR1" s="3" t="s">
        <v>44</v>
      </c>
      <c r="AS1" s="3" t="s">
        <v>45</v>
      </c>
      <c r="AT1" s="3" t="s">
        <v>46</v>
      </c>
      <c r="AU1" s="3" t="s">
        <v>47</v>
      </c>
      <c r="AV1" s="3" t="s">
        <v>48</v>
      </c>
      <c r="AW1" s="3" t="s">
        <v>49</v>
      </c>
      <c r="AX1" s="3" t="s">
        <v>50</v>
      </c>
      <c r="AY1" s="3" t="s">
        <v>51</v>
      </c>
      <c r="AZ1" s="3" t="s">
        <v>52</v>
      </c>
      <c r="BA1" s="3" t="s">
        <v>53</v>
      </c>
      <c r="BB1" s="3" t="s">
        <v>54</v>
      </c>
      <c r="BC1" s="3" t="s">
        <v>55</v>
      </c>
      <c r="BD1" s="3" t="s">
        <v>56</v>
      </c>
      <c r="BE1" s="3" t="s">
        <v>57</v>
      </c>
      <c r="BF1" s="3" t="s">
        <v>58</v>
      </c>
      <c r="BG1" s="3" t="s">
        <v>59</v>
      </c>
      <c r="BH1" s="3" t="s">
        <v>60</v>
      </c>
      <c r="BI1" s="3" t="s">
        <v>61</v>
      </c>
      <c r="BJ1" s="3" t="s">
        <v>62</v>
      </c>
      <c r="BK1" s="3" t="s">
        <v>63</v>
      </c>
      <c r="BL1" s="3" t="s">
        <v>64</v>
      </c>
      <c r="BM1" s="3" t="s">
        <v>65</v>
      </c>
      <c r="BN1" s="3" t="s">
        <v>66</v>
      </c>
    </row>
    <row r="2" spans="1:66" ht="15.75" customHeight="1" x14ac:dyDescent="0.3">
      <c r="A2" s="1" t="s">
        <v>67</v>
      </c>
      <c r="B2" s="1">
        <v>179946920</v>
      </c>
      <c r="C2" s="1" t="s">
        <v>68</v>
      </c>
      <c r="D2" s="1">
        <v>100</v>
      </c>
      <c r="E2" s="4">
        <v>44600</v>
      </c>
      <c r="F2" s="1" t="s">
        <v>69</v>
      </c>
      <c r="G2" s="1" t="s">
        <v>70</v>
      </c>
      <c r="H2" s="1" t="s">
        <v>71</v>
      </c>
      <c r="I2" s="1" t="s">
        <v>72</v>
      </c>
      <c r="J2" s="1" t="s">
        <v>73</v>
      </c>
      <c r="K2" s="1" t="s">
        <v>74</v>
      </c>
      <c r="L2" s="1"/>
      <c r="M2" s="1" t="s">
        <v>75</v>
      </c>
      <c r="N2" s="1" t="s">
        <v>76</v>
      </c>
      <c r="O2" s="1" t="s">
        <v>77</v>
      </c>
      <c r="P2" s="1" t="s">
        <v>78</v>
      </c>
      <c r="Q2" s="1" t="s">
        <v>77</v>
      </c>
      <c r="R2" s="1" t="s">
        <v>79</v>
      </c>
      <c r="S2" s="1" t="s">
        <v>80</v>
      </c>
      <c r="T2" s="1"/>
      <c r="U2" s="1" t="s">
        <v>81</v>
      </c>
      <c r="V2" s="1"/>
      <c r="W2" s="1"/>
      <c r="X2" s="1"/>
      <c r="Y2" s="1">
        <v>6000</v>
      </c>
      <c r="Z2" s="1"/>
      <c r="AA2" s="1"/>
      <c r="AB2" s="1"/>
      <c r="AC2" s="1"/>
      <c r="AD2" s="1"/>
      <c r="AE2" s="1"/>
      <c r="AF2" s="1"/>
      <c r="AG2" s="1" t="s">
        <v>82</v>
      </c>
      <c r="AH2" s="1"/>
      <c r="AI2" s="1"/>
      <c r="AJ2" s="1"/>
      <c r="AK2" s="1" t="s">
        <v>83</v>
      </c>
      <c r="AL2" s="1"/>
      <c r="AM2" s="1"/>
      <c r="AN2" s="1"/>
      <c r="AO2" s="1"/>
      <c r="AP2" s="1"/>
      <c r="AQ2" s="1"/>
      <c r="AR2" s="1"/>
      <c r="AS2" s="1"/>
      <c r="AT2" s="1"/>
      <c r="AU2" s="1"/>
      <c r="AV2" s="1"/>
      <c r="AW2" s="1"/>
      <c r="AX2" s="1" t="s">
        <v>84</v>
      </c>
      <c r="AY2" s="1"/>
      <c r="AZ2" s="1" t="s">
        <v>85</v>
      </c>
      <c r="BA2" s="1" t="s">
        <v>86</v>
      </c>
      <c r="BB2" s="1" t="s">
        <v>87</v>
      </c>
      <c r="BC2" s="1" t="s">
        <v>77</v>
      </c>
      <c r="BD2" s="1" t="s">
        <v>88</v>
      </c>
      <c r="BE2" s="1" t="s">
        <v>89</v>
      </c>
      <c r="BF2" s="1" t="s">
        <v>90</v>
      </c>
      <c r="BG2" s="1"/>
      <c r="BH2" s="1" t="s">
        <v>91</v>
      </c>
      <c r="BI2" s="1"/>
      <c r="BJ2" s="1"/>
      <c r="BK2" s="1"/>
      <c r="BL2" s="1" t="s">
        <v>92</v>
      </c>
      <c r="BM2" s="1" t="s">
        <v>93</v>
      </c>
      <c r="BN2" s="1"/>
    </row>
    <row r="3" spans="1:66" ht="15.75" customHeight="1" x14ac:dyDescent="0.3">
      <c r="A3" s="1" t="s">
        <v>67</v>
      </c>
      <c r="B3" s="1">
        <v>43730</v>
      </c>
      <c r="C3" s="1" t="s">
        <v>68</v>
      </c>
      <c r="D3" s="1">
        <v>100</v>
      </c>
      <c r="E3" s="4" t="s">
        <v>94</v>
      </c>
      <c r="F3" s="1" t="s">
        <v>69</v>
      </c>
      <c r="G3" s="1" t="s">
        <v>70</v>
      </c>
      <c r="H3" s="1" t="s">
        <v>71</v>
      </c>
      <c r="I3" s="1" t="s">
        <v>72</v>
      </c>
      <c r="J3" s="1" t="s">
        <v>73</v>
      </c>
      <c r="K3" s="1" t="s">
        <v>74</v>
      </c>
      <c r="L3" s="1"/>
      <c r="M3" s="1" t="s">
        <v>75</v>
      </c>
      <c r="N3" s="1" t="s">
        <v>76</v>
      </c>
      <c r="O3" s="1" t="s">
        <v>77</v>
      </c>
      <c r="P3" s="1" t="s">
        <v>78</v>
      </c>
      <c r="Q3" s="1" t="s">
        <v>77</v>
      </c>
      <c r="R3" s="1" t="s">
        <v>95</v>
      </c>
      <c r="S3" s="1" t="s">
        <v>96</v>
      </c>
      <c r="T3" s="1"/>
      <c r="U3" s="1" t="s">
        <v>81</v>
      </c>
      <c r="V3" s="1"/>
      <c r="W3" s="1"/>
      <c r="X3" s="1"/>
      <c r="Y3" s="1">
        <v>6000</v>
      </c>
      <c r="Z3" s="1"/>
      <c r="AA3" s="1"/>
      <c r="AB3" s="1"/>
      <c r="AC3" s="1"/>
      <c r="AD3" s="1"/>
      <c r="AE3" s="1"/>
      <c r="AF3" s="1"/>
      <c r="AG3" s="1" t="s">
        <v>82</v>
      </c>
      <c r="AH3" s="1"/>
      <c r="AI3" s="1"/>
      <c r="AJ3" s="1"/>
      <c r="AK3" s="1" t="s">
        <v>83</v>
      </c>
      <c r="AL3" s="1"/>
      <c r="AM3" s="1"/>
      <c r="AN3" s="1"/>
      <c r="AO3" s="1"/>
      <c r="AP3" s="1"/>
      <c r="AQ3" s="1"/>
      <c r="AR3" s="1"/>
      <c r="AS3" s="1"/>
      <c r="AT3" s="1"/>
      <c r="AU3" s="1"/>
      <c r="AV3" s="1"/>
      <c r="AW3" s="1"/>
      <c r="AX3" s="1" t="s">
        <v>84</v>
      </c>
      <c r="AY3" s="1"/>
      <c r="AZ3" s="1" t="s">
        <v>85</v>
      </c>
      <c r="BA3" s="1" t="s">
        <v>86</v>
      </c>
      <c r="BB3" s="1" t="s">
        <v>87</v>
      </c>
      <c r="BC3" s="1" t="s">
        <v>77</v>
      </c>
      <c r="BD3" s="1" t="s">
        <v>88</v>
      </c>
      <c r="BE3" s="1" t="s">
        <v>89</v>
      </c>
      <c r="BF3" s="1" t="s">
        <v>90</v>
      </c>
      <c r="BG3" s="1"/>
      <c r="BH3" s="1" t="s">
        <v>91</v>
      </c>
      <c r="BI3" s="1"/>
      <c r="BJ3" s="1"/>
      <c r="BK3" s="1"/>
      <c r="BL3" s="1" t="s">
        <v>92</v>
      </c>
      <c r="BM3" s="1" t="s">
        <v>93</v>
      </c>
      <c r="BN3" s="1" t="s">
        <v>97</v>
      </c>
    </row>
    <row r="4" spans="1:66" ht="15.75" customHeight="1" x14ac:dyDescent="0.3">
      <c r="A4" s="1" t="s">
        <v>98</v>
      </c>
      <c r="B4" s="1">
        <v>550000</v>
      </c>
      <c r="C4" s="1" t="s">
        <v>68</v>
      </c>
      <c r="D4" s="1">
        <v>0</v>
      </c>
      <c r="E4" s="4">
        <v>44628</v>
      </c>
      <c r="F4" s="1" t="s">
        <v>69</v>
      </c>
      <c r="G4" s="1" t="s">
        <v>99</v>
      </c>
      <c r="H4" s="1" t="s">
        <v>100</v>
      </c>
      <c r="I4" s="1" t="s">
        <v>101</v>
      </c>
      <c r="J4" s="1"/>
      <c r="K4" s="1"/>
      <c r="L4" s="1" t="s">
        <v>102</v>
      </c>
      <c r="M4" s="1" t="s">
        <v>103</v>
      </c>
      <c r="N4" s="1" t="s">
        <v>104</v>
      </c>
      <c r="O4" s="1" t="s">
        <v>105</v>
      </c>
      <c r="P4" s="1" t="s">
        <v>106</v>
      </c>
      <c r="Q4" s="1" t="s">
        <v>98</v>
      </c>
      <c r="R4" s="1" t="s">
        <v>107</v>
      </c>
      <c r="S4" s="1" t="s">
        <v>108</v>
      </c>
      <c r="T4" s="1"/>
      <c r="U4" s="1" t="s">
        <v>81</v>
      </c>
      <c r="V4" s="1"/>
      <c r="W4" s="1"/>
      <c r="X4" s="1"/>
      <c r="Y4" s="1">
        <v>297</v>
      </c>
      <c r="Z4" s="1"/>
      <c r="AA4" s="1" t="s">
        <v>109</v>
      </c>
      <c r="AB4" s="1" t="s">
        <v>110</v>
      </c>
      <c r="AC4" s="1"/>
      <c r="AD4" s="1"/>
      <c r="AE4" s="1"/>
      <c r="AF4" s="1"/>
      <c r="AG4" s="1" t="s">
        <v>111</v>
      </c>
      <c r="AH4" s="1"/>
      <c r="AI4" s="1"/>
      <c r="AJ4" s="1"/>
      <c r="AK4" s="1" t="s">
        <v>112</v>
      </c>
      <c r="AL4" s="1"/>
      <c r="AM4" s="1"/>
      <c r="AN4" s="1"/>
      <c r="AO4" s="1"/>
      <c r="AP4" s="1"/>
      <c r="AQ4" s="1"/>
      <c r="AR4" s="1"/>
      <c r="AS4" s="1"/>
      <c r="AT4" s="1"/>
      <c r="AU4" s="1"/>
      <c r="AV4" s="1"/>
      <c r="AW4" s="1"/>
      <c r="AX4" s="1" t="s">
        <v>113</v>
      </c>
      <c r="AY4" s="1"/>
      <c r="AZ4" s="1" t="s">
        <v>114</v>
      </c>
      <c r="BA4" s="1" t="s">
        <v>115</v>
      </c>
      <c r="BB4" s="1"/>
      <c r="BC4" s="1"/>
      <c r="BD4" s="1" t="s">
        <v>116</v>
      </c>
      <c r="BE4" s="1" t="s">
        <v>117</v>
      </c>
      <c r="BF4" s="1" t="s">
        <v>90</v>
      </c>
      <c r="BG4" s="1"/>
      <c r="BH4" s="1" t="s">
        <v>118</v>
      </c>
      <c r="BI4" s="1"/>
      <c r="BJ4" s="1"/>
      <c r="BK4" s="1"/>
      <c r="BL4" s="1" t="s">
        <v>119</v>
      </c>
      <c r="BM4" s="1" t="s">
        <v>120</v>
      </c>
      <c r="BN4" s="1" t="s">
        <v>121</v>
      </c>
    </row>
    <row r="5" spans="1:66" ht="15.75" customHeight="1" x14ac:dyDescent="0.3">
      <c r="A5" s="1" t="s">
        <v>98</v>
      </c>
      <c r="B5" s="1">
        <v>265000</v>
      </c>
      <c r="C5" s="1" t="s">
        <v>68</v>
      </c>
      <c r="D5" s="1">
        <v>0</v>
      </c>
      <c r="E5" s="4" t="s">
        <v>122</v>
      </c>
      <c r="F5" s="1" t="s">
        <v>69</v>
      </c>
      <c r="G5" s="1" t="s">
        <v>123</v>
      </c>
      <c r="H5" s="1" t="s">
        <v>124</v>
      </c>
      <c r="I5" s="1" t="s">
        <v>101</v>
      </c>
      <c r="J5" s="1"/>
      <c r="K5" s="1"/>
      <c r="L5" s="1"/>
      <c r="M5" s="1" t="s">
        <v>125</v>
      </c>
      <c r="N5" s="1" t="s">
        <v>126</v>
      </c>
      <c r="O5" s="1" t="s">
        <v>127</v>
      </c>
      <c r="P5" s="1" t="s">
        <v>106</v>
      </c>
      <c r="Q5" s="1" t="s">
        <v>98</v>
      </c>
      <c r="R5" s="1" t="s">
        <v>128</v>
      </c>
      <c r="S5" s="1" t="s">
        <v>129</v>
      </c>
      <c r="T5" s="1"/>
      <c r="U5" s="1" t="s">
        <v>130</v>
      </c>
      <c r="V5" s="1"/>
      <c r="W5" s="1"/>
      <c r="X5" s="1"/>
      <c r="Y5" s="1">
        <v>53</v>
      </c>
      <c r="Z5" s="1"/>
      <c r="AA5" s="1"/>
      <c r="AB5" s="1"/>
      <c r="AC5" s="1"/>
      <c r="AD5" s="1"/>
      <c r="AE5" s="1"/>
      <c r="AF5" s="1"/>
      <c r="AG5" s="1"/>
      <c r="AH5" s="1"/>
      <c r="AI5" s="1"/>
      <c r="AJ5" s="1"/>
      <c r="AK5" s="1" t="s">
        <v>112</v>
      </c>
      <c r="AL5" s="1"/>
      <c r="AM5" s="1"/>
      <c r="AN5" s="1"/>
      <c r="AO5" s="1"/>
      <c r="AP5" s="1"/>
      <c r="AQ5" s="1"/>
      <c r="AR5" s="1"/>
      <c r="AS5" s="1"/>
      <c r="AT5" s="1"/>
      <c r="AU5" s="1"/>
      <c r="AV5" s="1"/>
      <c r="AW5" s="1"/>
      <c r="AX5" s="1" t="s">
        <v>131</v>
      </c>
      <c r="AY5" s="1"/>
      <c r="AZ5" s="1" t="s">
        <v>132</v>
      </c>
      <c r="BA5" s="1" t="s">
        <v>127</v>
      </c>
      <c r="BB5" s="1"/>
      <c r="BC5" s="1"/>
      <c r="BD5" s="1" t="s">
        <v>133</v>
      </c>
      <c r="BE5" s="1" t="s">
        <v>134</v>
      </c>
      <c r="BF5" s="1" t="s">
        <v>135</v>
      </c>
      <c r="BG5" s="1"/>
      <c r="BH5" s="1"/>
      <c r="BI5" s="1"/>
      <c r="BJ5" s="1"/>
      <c r="BK5" s="1"/>
      <c r="BL5" s="1" t="s">
        <v>136</v>
      </c>
      <c r="BM5" s="1" t="s">
        <v>137</v>
      </c>
      <c r="BN5" s="1"/>
    </row>
    <row r="6" spans="1:66" ht="15.75" customHeight="1" x14ac:dyDescent="0.3">
      <c r="A6" s="1" t="s">
        <v>138</v>
      </c>
      <c r="B6" s="1">
        <v>265000</v>
      </c>
      <c r="C6" s="1" t="s">
        <v>68</v>
      </c>
      <c r="D6" s="1">
        <v>50</v>
      </c>
      <c r="E6" s="4" t="s">
        <v>139</v>
      </c>
      <c r="F6" s="1" t="s">
        <v>69</v>
      </c>
      <c r="G6" s="1" t="s">
        <v>140</v>
      </c>
      <c r="H6" s="1" t="s">
        <v>141</v>
      </c>
      <c r="I6" s="1" t="s">
        <v>142</v>
      </c>
      <c r="J6" s="1"/>
      <c r="K6" s="1"/>
      <c r="L6" s="1"/>
      <c r="M6" s="1" t="s">
        <v>143</v>
      </c>
      <c r="N6" s="1" t="s">
        <v>144</v>
      </c>
      <c r="O6" s="1" t="s">
        <v>127</v>
      </c>
      <c r="P6" s="1" t="s">
        <v>106</v>
      </c>
      <c r="Q6" s="1" t="s">
        <v>98</v>
      </c>
      <c r="R6" s="1" t="s">
        <v>145</v>
      </c>
      <c r="S6" s="1" t="s">
        <v>146</v>
      </c>
      <c r="T6" s="1"/>
      <c r="U6" s="1" t="s">
        <v>147</v>
      </c>
      <c r="V6" s="1"/>
      <c r="W6" s="1" t="s">
        <v>148</v>
      </c>
      <c r="X6" s="1"/>
      <c r="Y6" s="1">
        <v>100</v>
      </c>
      <c r="Z6" s="1"/>
      <c r="AA6" s="1"/>
      <c r="AB6" s="1"/>
      <c r="AC6" s="1"/>
      <c r="AD6" s="1"/>
      <c r="AE6" s="1"/>
      <c r="AF6" s="1"/>
      <c r="AG6" s="1" t="s">
        <v>149</v>
      </c>
      <c r="AH6" s="1"/>
      <c r="AI6" s="1"/>
      <c r="AJ6" s="1"/>
      <c r="AK6" s="1"/>
      <c r="AL6" s="1"/>
      <c r="AM6" s="1"/>
      <c r="AN6" s="1"/>
      <c r="AO6" s="1"/>
      <c r="AP6" s="1"/>
      <c r="AQ6" s="1"/>
      <c r="AR6" s="1"/>
      <c r="AS6" s="1"/>
      <c r="AT6" s="1"/>
      <c r="AU6" s="1"/>
      <c r="AV6" s="1"/>
      <c r="AW6" s="1"/>
      <c r="AX6" s="1"/>
      <c r="AY6" s="1"/>
      <c r="AZ6" s="1" t="s">
        <v>132</v>
      </c>
      <c r="BA6" s="1" t="s">
        <v>127</v>
      </c>
      <c r="BB6" s="1"/>
      <c r="BC6" s="1"/>
      <c r="BD6" s="1"/>
      <c r="BE6" s="1" t="s">
        <v>150</v>
      </c>
      <c r="BF6" s="1" t="s">
        <v>151</v>
      </c>
      <c r="BG6" s="1"/>
      <c r="BH6" s="1" t="s">
        <v>152</v>
      </c>
      <c r="BI6" s="1"/>
      <c r="BJ6" s="1"/>
      <c r="BK6" s="1"/>
      <c r="BL6" s="1" t="s">
        <v>153</v>
      </c>
      <c r="BM6" s="1" t="s">
        <v>154</v>
      </c>
      <c r="BN6" s="1"/>
    </row>
    <row r="7" spans="1:66" ht="15.75" customHeight="1" x14ac:dyDescent="0.3">
      <c r="A7" s="1" t="s">
        <v>155</v>
      </c>
      <c r="B7" s="1">
        <v>500000</v>
      </c>
      <c r="C7" s="1" t="s">
        <v>68</v>
      </c>
      <c r="D7" s="1">
        <v>0</v>
      </c>
      <c r="E7" s="4" t="s">
        <v>139</v>
      </c>
      <c r="F7" s="1" t="s">
        <v>69</v>
      </c>
      <c r="G7" s="1" t="s">
        <v>99</v>
      </c>
      <c r="H7" s="1" t="s">
        <v>100</v>
      </c>
      <c r="I7" s="1" t="s">
        <v>101</v>
      </c>
      <c r="J7" s="1" t="s">
        <v>156</v>
      </c>
      <c r="K7" s="1" t="s">
        <v>157</v>
      </c>
      <c r="L7" s="1"/>
      <c r="M7" s="1" t="s">
        <v>158</v>
      </c>
      <c r="N7" s="1" t="s">
        <v>159</v>
      </c>
      <c r="O7" s="1" t="s">
        <v>127</v>
      </c>
      <c r="P7" s="1" t="s">
        <v>160</v>
      </c>
      <c r="Q7" s="1" t="s">
        <v>155</v>
      </c>
      <c r="R7" s="1" t="s">
        <v>161</v>
      </c>
      <c r="S7" s="1" t="s">
        <v>162</v>
      </c>
      <c r="T7" s="1"/>
      <c r="U7" s="1" t="s">
        <v>130</v>
      </c>
      <c r="V7" s="1"/>
      <c r="W7" s="1"/>
      <c r="X7" s="1"/>
      <c r="Y7" s="1">
        <v>254</v>
      </c>
      <c r="Z7" s="1"/>
      <c r="AA7" s="1"/>
      <c r="AB7" s="1"/>
      <c r="AC7" s="1"/>
      <c r="AD7" s="1"/>
      <c r="AE7" s="1"/>
      <c r="AF7" s="1"/>
      <c r="AG7" s="1"/>
      <c r="AH7" s="1"/>
      <c r="AI7" s="1"/>
      <c r="AJ7" s="1"/>
      <c r="AK7" s="1" t="s">
        <v>163</v>
      </c>
      <c r="AL7" s="1"/>
      <c r="AM7" s="1"/>
      <c r="AN7" s="1"/>
      <c r="AO7" s="1"/>
      <c r="AP7" s="1"/>
      <c r="AQ7" s="1"/>
      <c r="AR7" s="1"/>
      <c r="AS7" s="1"/>
      <c r="AT7" s="1"/>
      <c r="AU7" s="1"/>
      <c r="AV7" s="1"/>
      <c r="AW7" s="1"/>
      <c r="AX7" s="1" t="s">
        <v>164</v>
      </c>
      <c r="AY7" s="1"/>
      <c r="AZ7" s="1" t="s">
        <v>132</v>
      </c>
      <c r="BA7" s="1" t="s">
        <v>127</v>
      </c>
      <c r="BB7" s="1"/>
      <c r="BC7" s="1"/>
      <c r="BD7" s="1" t="s">
        <v>165</v>
      </c>
      <c r="BE7" s="1" t="s">
        <v>134</v>
      </c>
      <c r="BF7" s="1" t="s">
        <v>135</v>
      </c>
      <c r="BG7" s="1"/>
      <c r="BH7" s="1"/>
      <c r="BI7" s="1"/>
      <c r="BJ7" s="1"/>
      <c r="BK7" s="1"/>
      <c r="BL7" s="1" t="s">
        <v>166</v>
      </c>
      <c r="BM7" s="1" t="s">
        <v>167</v>
      </c>
      <c r="BN7" s="1"/>
    </row>
    <row r="8" spans="1:66" ht="15.75" customHeight="1" x14ac:dyDescent="0.3">
      <c r="A8" s="1" t="s">
        <v>168</v>
      </c>
      <c r="B8" s="1">
        <v>10000</v>
      </c>
      <c r="C8" s="1" t="s">
        <v>68</v>
      </c>
      <c r="D8" s="1">
        <v>50</v>
      </c>
      <c r="E8" s="4" t="s">
        <v>139</v>
      </c>
      <c r="F8" s="1" t="s">
        <v>69</v>
      </c>
      <c r="G8" s="1" t="s">
        <v>140</v>
      </c>
      <c r="H8" s="1" t="s">
        <v>141</v>
      </c>
      <c r="I8" s="1" t="s">
        <v>142</v>
      </c>
      <c r="J8" s="1" t="s">
        <v>169</v>
      </c>
      <c r="K8" s="1" t="s">
        <v>170</v>
      </c>
      <c r="L8" s="1"/>
      <c r="M8" s="1" t="s">
        <v>171</v>
      </c>
      <c r="N8" s="1" t="s">
        <v>172</v>
      </c>
      <c r="O8" s="1" t="s">
        <v>173</v>
      </c>
      <c r="P8" s="1" t="s">
        <v>106</v>
      </c>
      <c r="Q8" s="1" t="s">
        <v>98</v>
      </c>
      <c r="R8" s="1" t="s">
        <v>174</v>
      </c>
      <c r="S8" s="1" t="s">
        <v>175</v>
      </c>
      <c r="T8" s="1"/>
      <c r="U8" s="1" t="s">
        <v>130</v>
      </c>
      <c r="V8" s="1"/>
      <c r="W8" s="1"/>
      <c r="X8" s="1"/>
      <c r="Y8" s="1">
        <v>27</v>
      </c>
      <c r="Z8" s="1"/>
      <c r="AA8" s="1"/>
      <c r="AB8" s="1"/>
      <c r="AC8" s="1"/>
      <c r="AD8" s="1"/>
      <c r="AE8" s="1"/>
      <c r="AF8" s="1"/>
      <c r="AG8" s="1"/>
      <c r="AH8" s="1"/>
      <c r="AI8" s="1"/>
      <c r="AJ8" s="1"/>
      <c r="AK8" s="1" t="s">
        <v>163</v>
      </c>
      <c r="AL8" s="1" t="s">
        <v>176</v>
      </c>
      <c r="AM8" s="1"/>
      <c r="AN8" s="1"/>
      <c r="AO8" s="1"/>
      <c r="AP8" s="1"/>
      <c r="AQ8" s="1"/>
      <c r="AR8" s="1"/>
      <c r="AS8" s="1"/>
      <c r="AT8" s="1"/>
      <c r="AU8" s="1"/>
      <c r="AV8" s="1"/>
      <c r="AW8" s="1"/>
      <c r="AX8" s="1" t="s">
        <v>177</v>
      </c>
      <c r="AY8" s="1"/>
      <c r="AZ8" s="1" t="s">
        <v>178</v>
      </c>
      <c r="BA8" s="1" t="s">
        <v>173</v>
      </c>
      <c r="BB8" s="1"/>
      <c r="BC8" s="1"/>
      <c r="BD8" s="1" t="s">
        <v>133</v>
      </c>
      <c r="BE8" s="1" t="s">
        <v>134</v>
      </c>
      <c r="BF8" s="1" t="s">
        <v>90</v>
      </c>
      <c r="BG8" s="1"/>
      <c r="BH8" s="1"/>
      <c r="BI8" s="1"/>
      <c r="BJ8" s="1"/>
      <c r="BK8" s="1"/>
      <c r="BL8" s="1" t="s">
        <v>179</v>
      </c>
      <c r="BM8" s="1" t="s">
        <v>180</v>
      </c>
      <c r="BN8" s="1" t="s">
        <v>181</v>
      </c>
    </row>
    <row r="9" spans="1:66" ht="15.75" customHeight="1" x14ac:dyDescent="0.3">
      <c r="A9" s="1" t="s">
        <v>168</v>
      </c>
      <c r="B9" s="1">
        <v>250000</v>
      </c>
      <c r="C9" s="1" t="s">
        <v>68</v>
      </c>
      <c r="D9" s="1">
        <v>50</v>
      </c>
      <c r="E9" s="4" t="s">
        <v>139</v>
      </c>
      <c r="F9" s="1" t="s">
        <v>69</v>
      </c>
      <c r="G9" s="1" t="s">
        <v>140</v>
      </c>
      <c r="H9" s="1" t="s">
        <v>141</v>
      </c>
      <c r="I9" s="1" t="s">
        <v>142</v>
      </c>
      <c r="J9" s="1" t="s">
        <v>169</v>
      </c>
      <c r="K9" s="1" t="s">
        <v>170</v>
      </c>
      <c r="L9" s="1" t="s">
        <v>182</v>
      </c>
      <c r="M9" s="1" t="s">
        <v>171</v>
      </c>
      <c r="N9" s="1" t="s">
        <v>172</v>
      </c>
      <c r="O9" s="1" t="s">
        <v>173</v>
      </c>
      <c r="P9" s="1" t="s">
        <v>106</v>
      </c>
      <c r="Q9" s="1" t="s">
        <v>98</v>
      </c>
      <c r="R9" s="1" t="s">
        <v>183</v>
      </c>
      <c r="S9" s="1" t="s">
        <v>184</v>
      </c>
      <c r="T9" s="1"/>
      <c r="U9" s="1" t="s">
        <v>130</v>
      </c>
      <c r="V9" s="1"/>
      <c r="W9" s="1"/>
      <c r="X9" s="1"/>
      <c r="Y9" s="1">
        <v>27</v>
      </c>
      <c r="Z9" s="1"/>
      <c r="AA9" s="1"/>
      <c r="AB9" s="1"/>
      <c r="AC9" s="1"/>
      <c r="AD9" s="1"/>
      <c r="AE9" s="1"/>
      <c r="AF9" s="1"/>
      <c r="AG9" s="1"/>
      <c r="AH9" s="1"/>
      <c r="AI9" s="1"/>
      <c r="AJ9" s="1"/>
      <c r="AK9" s="1" t="s">
        <v>163</v>
      </c>
      <c r="AL9" s="1" t="s">
        <v>176</v>
      </c>
      <c r="AM9" s="1"/>
      <c r="AN9" s="1"/>
      <c r="AO9" s="1"/>
      <c r="AP9" s="1"/>
      <c r="AQ9" s="1"/>
      <c r="AR9" s="1"/>
      <c r="AS9" s="1"/>
      <c r="AT9" s="1"/>
      <c r="AU9" s="1"/>
      <c r="AV9" s="1"/>
      <c r="AW9" s="1"/>
      <c r="AX9" s="1" t="s">
        <v>177</v>
      </c>
      <c r="AY9" s="1"/>
      <c r="AZ9" s="1" t="s">
        <v>178</v>
      </c>
      <c r="BA9" s="1" t="s">
        <v>173</v>
      </c>
      <c r="BB9" s="1"/>
      <c r="BC9" s="1"/>
      <c r="BD9" s="1" t="s">
        <v>133</v>
      </c>
      <c r="BE9" s="1" t="s">
        <v>134</v>
      </c>
      <c r="BF9" s="1" t="s">
        <v>90</v>
      </c>
      <c r="BG9" s="1"/>
      <c r="BH9" s="1"/>
      <c r="BI9" s="1"/>
      <c r="BJ9" s="1"/>
      <c r="BK9" s="1"/>
      <c r="BL9" s="1" t="s">
        <v>179</v>
      </c>
      <c r="BM9" s="1" t="s">
        <v>180</v>
      </c>
      <c r="BN9" s="1"/>
    </row>
    <row r="10" spans="1:66" ht="15.75" customHeight="1" x14ac:dyDescent="0.3">
      <c r="A10" s="1" t="s">
        <v>98</v>
      </c>
      <c r="B10" s="1">
        <v>300000</v>
      </c>
      <c r="C10" s="1" t="s">
        <v>68</v>
      </c>
      <c r="D10" s="1">
        <v>0</v>
      </c>
      <c r="E10" s="4">
        <v>44813</v>
      </c>
      <c r="F10" s="1" t="s">
        <v>69</v>
      </c>
      <c r="G10" s="1" t="s">
        <v>123</v>
      </c>
      <c r="H10" s="1" t="s">
        <v>124</v>
      </c>
      <c r="I10" s="1" t="s">
        <v>101</v>
      </c>
      <c r="J10" s="1" t="s">
        <v>185</v>
      </c>
      <c r="K10" s="1" t="s">
        <v>186</v>
      </c>
      <c r="L10" s="1" t="s">
        <v>187</v>
      </c>
      <c r="M10" s="1" t="s">
        <v>188</v>
      </c>
      <c r="N10" s="1" t="s">
        <v>189</v>
      </c>
      <c r="O10" s="1" t="s">
        <v>173</v>
      </c>
      <c r="P10" s="1" t="s">
        <v>106</v>
      </c>
      <c r="Q10" s="1" t="s">
        <v>98</v>
      </c>
      <c r="R10" s="1" t="s">
        <v>190</v>
      </c>
      <c r="S10" s="1" t="s">
        <v>191</v>
      </c>
      <c r="T10" s="1"/>
      <c r="U10" s="1" t="s">
        <v>130</v>
      </c>
      <c r="V10" s="1"/>
      <c r="W10" s="1"/>
      <c r="X10" s="1"/>
      <c r="Y10" s="1">
        <v>70</v>
      </c>
      <c r="Z10" s="1"/>
      <c r="AA10" s="1"/>
      <c r="AB10" s="1"/>
      <c r="AC10" s="1"/>
      <c r="AD10" s="1"/>
      <c r="AE10" s="1"/>
      <c r="AF10" s="1"/>
      <c r="AG10" s="1" t="s">
        <v>111</v>
      </c>
      <c r="AH10" s="1"/>
      <c r="AI10" s="1"/>
      <c r="AJ10" s="1"/>
      <c r="AK10" s="1" t="s">
        <v>112</v>
      </c>
      <c r="AL10" s="1"/>
      <c r="AM10" s="1"/>
      <c r="AN10" s="1"/>
      <c r="AO10" s="1"/>
      <c r="AP10" s="1"/>
      <c r="AQ10" s="1"/>
      <c r="AR10" s="1"/>
      <c r="AS10" s="1"/>
      <c r="AT10" s="1"/>
      <c r="AU10" s="1"/>
      <c r="AV10" s="1"/>
      <c r="AW10" s="1"/>
      <c r="AX10" s="1"/>
      <c r="AY10" s="1"/>
      <c r="AZ10" s="1" t="s">
        <v>178</v>
      </c>
      <c r="BA10" s="1" t="s">
        <v>173</v>
      </c>
      <c r="BB10" s="1"/>
      <c r="BC10" s="1"/>
      <c r="BD10" s="1"/>
      <c r="BE10" s="1" t="s">
        <v>192</v>
      </c>
      <c r="BF10" s="1"/>
      <c r="BG10" s="1"/>
      <c r="BH10" s="1" t="s">
        <v>193</v>
      </c>
      <c r="BI10" s="1"/>
      <c r="BJ10" s="1"/>
      <c r="BK10" s="1"/>
      <c r="BL10" s="1" t="s">
        <v>194</v>
      </c>
      <c r="BM10" s="1" t="s">
        <v>195</v>
      </c>
      <c r="BN10" s="1"/>
    </row>
    <row r="11" spans="1:66" ht="15.75" customHeight="1" x14ac:dyDescent="0.3">
      <c r="A11" s="1" t="s">
        <v>155</v>
      </c>
      <c r="B11" s="1">
        <v>1000000</v>
      </c>
      <c r="C11" s="1" t="s">
        <v>68</v>
      </c>
      <c r="D11" s="1">
        <v>0</v>
      </c>
      <c r="E11" s="4">
        <v>44874</v>
      </c>
      <c r="F11" s="1" t="s">
        <v>69</v>
      </c>
      <c r="G11" s="1" t="s">
        <v>99</v>
      </c>
      <c r="H11" s="1" t="s">
        <v>100</v>
      </c>
      <c r="I11" s="1" t="s">
        <v>101</v>
      </c>
      <c r="J11" s="1" t="s">
        <v>196</v>
      </c>
      <c r="K11" s="1" t="s">
        <v>197</v>
      </c>
      <c r="L11" s="1" t="s">
        <v>198</v>
      </c>
      <c r="M11" s="1" t="s">
        <v>199</v>
      </c>
      <c r="N11" s="1" t="s">
        <v>200</v>
      </c>
      <c r="O11" s="1" t="s">
        <v>201</v>
      </c>
      <c r="P11" s="1" t="s">
        <v>160</v>
      </c>
      <c r="Q11" s="1" t="s">
        <v>155</v>
      </c>
      <c r="R11" s="1" t="s">
        <v>202</v>
      </c>
      <c r="S11" s="1" t="s">
        <v>203</v>
      </c>
      <c r="T11" s="1"/>
      <c r="U11" s="1" t="s">
        <v>130</v>
      </c>
      <c r="V11" s="1"/>
      <c r="W11" s="1"/>
      <c r="X11" s="1"/>
      <c r="Y11" s="1">
        <v>120</v>
      </c>
      <c r="Z11" s="1"/>
      <c r="AA11" s="1"/>
      <c r="AB11" s="1"/>
      <c r="AC11" s="1"/>
      <c r="AD11" s="1"/>
      <c r="AE11" s="1"/>
      <c r="AF11" s="1"/>
      <c r="AG11" s="1"/>
      <c r="AH11" s="1"/>
      <c r="AI11" s="1"/>
      <c r="AJ11" s="1"/>
      <c r="AK11" s="1" t="s">
        <v>204</v>
      </c>
      <c r="AL11" s="1"/>
      <c r="AM11" s="1"/>
      <c r="AN11" s="1"/>
      <c r="AO11" s="1"/>
      <c r="AP11" s="1"/>
      <c r="AQ11" s="1"/>
      <c r="AR11" s="1"/>
      <c r="AS11" s="1"/>
      <c r="AT11" s="1"/>
      <c r="AU11" s="1"/>
      <c r="AV11" s="1"/>
      <c r="AW11" s="1"/>
      <c r="AX11" s="1"/>
      <c r="AY11" s="1"/>
      <c r="AZ11" s="1" t="s">
        <v>205</v>
      </c>
      <c r="BA11" s="1" t="s">
        <v>201</v>
      </c>
      <c r="BB11" s="1"/>
      <c r="BC11" s="1"/>
      <c r="BD11" s="1" t="s">
        <v>206</v>
      </c>
      <c r="BE11" s="1" t="s">
        <v>134</v>
      </c>
      <c r="BF11" s="1"/>
      <c r="BG11" s="1"/>
      <c r="BH11" s="1"/>
      <c r="BI11" s="1"/>
      <c r="BJ11" s="1"/>
      <c r="BK11" s="1"/>
      <c r="BL11" s="1" t="s">
        <v>207</v>
      </c>
      <c r="BM11" s="1" t="s">
        <v>208</v>
      </c>
      <c r="BN11" s="1"/>
    </row>
    <row r="12" spans="1:66" ht="15.75" customHeight="1" x14ac:dyDescent="0.3">
      <c r="A12" s="1" t="s">
        <v>209</v>
      </c>
      <c r="B12" s="1">
        <v>1900000</v>
      </c>
      <c r="C12" s="1" t="s">
        <v>68</v>
      </c>
      <c r="D12" s="1">
        <v>100</v>
      </c>
      <c r="E12" s="4" t="s">
        <v>210</v>
      </c>
      <c r="F12" s="1" t="s">
        <v>69</v>
      </c>
      <c r="G12" s="1" t="s">
        <v>70</v>
      </c>
      <c r="H12" s="1" t="s">
        <v>71</v>
      </c>
      <c r="I12" s="1" t="s">
        <v>72</v>
      </c>
      <c r="J12" s="1" t="s">
        <v>211</v>
      </c>
      <c r="K12" s="1" t="s">
        <v>212</v>
      </c>
      <c r="L12" s="1" t="s">
        <v>213</v>
      </c>
      <c r="M12" s="1" t="s">
        <v>214</v>
      </c>
      <c r="N12" s="1" t="s">
        <v>215</v>
      </c>
      <c r="O12" s="1" t="s">
        <v>216</v>
      </c>
      <c r="P12" s="1" t="s">
        <v>78</v>
      </c>
      <c r="Q12" s="1" t="s">
        <v>77</v>
      </c>
      <c r="R12" s="1" t="s">
        <v>217</v>
      </c>
      <c r="S12" s="1" t="s">
        <v>218</v>
      </c>
      <c r="T12" s="1"/>
      <c r="U12" s="1" t="s">
        <v>81</v>
      </c>
      <c r="V12" s="1"/>
      <c r="W12" s="1"/>
      <c r="X12" s="1"/>
      <c r="Y12" s="1">
        <v>255</v>
      </c>
      <c r="Z12" s="1"/>
      <c r="AA12" s="1"/>
      <c r="AB12" s="1"/>
      <c r="AC12" s="1"/>
      <c r="AD12" s="1"/>
      <c r="AE12" s="1"/>
      <c r="AF12" s="1"/>
      <c r="AG12" s="1" t="s">
        <v>219</v>
      </c>
      <c r="AH12" s="1"/>
      <c r="AI12" s="1"/>
      <c r="AJ12" s="1"/>
      <c r="AK12" s="1" t="s">
        <v>220</v>
      </c>
      <c r="AL12" s="1"/>
      <c r="AM12" s="1"/>
      <c r="AN12" s="1"/>
      <c r="AO12" s="1"/>
      <c r="AP12" s="1"/>
      <c r="AQ12" s="1"/>
      <c r="AR12" s="1"/>
      <c r="AS12" s="1"/>
      <c r="AT12" s="1"/>
      <c r="AU12" s="1"/>
      <c r="AV12" s="1"/>
      <c r="AW12" s="1"/>
      <c r="AX12" s="1" t="s">
        <v>221</v>
      </c>
      <c r="AY12" s="1"/>
      <c r="AZ12" s="1" t="s">
        <v>222</v>
      </c>
      <c r="BA12" s="1" t="s">
        <v>223</v>
      </c>
      <c r="BB12" s="1"/>
      <c r="BC12" s="1"/>
      <c r="BD12" s="1" t="s">
        <v>224</v>
      </c>
      <c r="BE12" s="1" t="s">
        <v>134</v>
      </c>
      <c r="BF12" s="1" t="s">
        <v>135</v>
      </c>
      <c r="BG12" s="1"/>
      <c r="BH12" s="1" t="s">
        <v>225</v>
      </c>
      <c r="BI12" s="1"/>
      <c r="BJ12" s="1"/>
      <c r="BK12" s="1"/>
      <c r="BL12" s="1" t="s">
        <v>226</v>
      </c>
      <c r="BM12" s="1" t="s">
        <v>227</v>
      </c>
      <c r="BN12" s="1" t="s">
        <v>97</v>
      </c>
    </row>
    <row r="13" spans="1:66" ht="15.75" customHeight="1" x14ac:dyDescent="0.3">
      <c r="A13" s="1" t="s">
        <v>138</v>
      </c>
      <c r="B13" s="1">
        <v>500000</v>
      </c>
      <c r="C13" s="1" t="s">
        <v>68</v>
      </c>
      <c r="D13" s="1">
        <v>0</v>
      </c>
      <c r="E13" s="4" t="s">
        <v>139</v>
      </c>
      <c r="F13" s="1" t="s">
        <v>69</v>
      </c>
      <c r="G13" s="1" t="s">
        <v>123</v>
      </c>
      <c r="H13" s="1" t="s">
        <v>124</v>
      </c>
      <c r="I13" s="1" t="s">
        <v>101</v>
      </c>
      <c r="J13" s="1" t="s">
        <v>228</v>
      </c>
      <c r="K13" s="1" t="s">
        <v>229</v>
      </c>
      <c r="L13" s="1" t="s">
        <v>230</v>
      </c>
      <c r="M13" s="1" t="s">
        <v>231</v>
      </c>
      <c r="N13" s="1" t="s">
        <v>232</v>
      </c>
      <c r="O13" s="1" t="s">
        <v>233</v>
      </c>
      <c r="P13" s="1" t="s">
        <v>234</v>
      </c>
      <c r="Q13" s="1" t="s">
        <v>138</v>
      </c>
      <c r="R13" s="1" t="s">
        <v>235</v>
      </c>
      <c r="S13" s="1" t="s">
        <v>236</v>
      </c>
      <c r="T13" s="1"/>
      <c r="U13" s="1" t="s">
        <v>130</v>
      </c>
      <c r="V13" s="1"/>
      <c r="W13" s="1"/>
      <c r="X13" s="1"/>
      <c r="Y13" s="1">
        <v>102</v>
      </c>
      <c r="Z13" s="1"/>
      <c r="AA13" s="1"/>
      <c r="AB13" s="1"/>
      <c r="AC13" s="1"/>
      <c r="AD13" s="1"/>
      <c r="AE13" s="1"/>
      <c r="AF13" s="1"/>
      <c r="AG13" s="1"/>
      <c r="AH13" s="1"/>
      <c r="AI13" s="1"/>
      <c r="AJ13" s="1"/>
      <c r="AK13" s="1" t="s">
        <v>112</v>
      </c>
      <c r="AL13" s="1"/>
      <c r="AM13" s="1"/>
      <c r="AN13" s="1"/>
      <c r="AO13" s="1"/>
      <c r="AP13" s="1"/>
      <c r="AQ13" s="1"/>
      <c r="AR13" s="1"/>
      <c r="AS13" s="1"/>
      <c r="AT13" s="1"/>
      <c r="AU13" s="1"/>
      <c r="AV13" s="1"/>
      <c r="AW13" s="1"/>
      <c r="AX13" s="1" t="s">
        <v>237</v>
      </c>
      <c r="AY13" s="1"/>
      <c r="AZ13" s="1" t="s">
        <v>238</v>
      </c>
      <c r="BA13" s="1" t="s">
        <v>233</v>
      </c>
      <c r="BB13" s="1" t="s">
        <v>239</v>
      </c>
      <c r="BC13" s="1"/>
      <c r="BD13" s="1"/>
      <c r="BE13" s="1" t="s">
        <v>134</v>
      </c>
      <c r="BF13" s="1"/>
      <c r="BG13" s="1"/>
      <c r="BH13" s="1"/>
      <c r="BI13" s="1"/>
      <c r="BJ13" s="1"/>
      <c r="BK13" s="1"/>
      <c r="BL13" s="1" t="s">
        <v>240</v>
      </c>
      <c r="BM13" s="1" t="s">
        <v>241</v>
      </c>
      <c r="BN13" s="1" t="s">
        <v>121</v>
      </c>
    </row>
    <row r="14" spans="1:66" ht="15.75" customHeight="1" x14ac:dyDescent="0.3">
      <c r="A14" s="1" t="s">
        <v>242</v>
      </c>
      <c r="B14" s="1">
        <v>280000</v>
      </c>
      <c r="C14" s="1" t="s">
        <v>68</v>
      </c>
      <c r="D14" s="1">
        <v>0</v>
      </c>
      <c r="E14" s="4" t="s">
        <v>243</v>
      </c>
      <c r="F14" s="1" t="s">
        <v>69</v>
      </c>
      <c r="G14" s="1" t="s">
        <v>99</v>
      </c>
      <c r="H14" s="1" t="s">
        <v>100</v>
      </c>
      <c r="I14" s="1" t="s">
        <v>101</v>
      </c>
      <c r="J14" s="1"/>
      <c r="K14" s="1"/>
      <c r="L14" s="1" t="s">
        <v>244</v>
      </c>
      <c r="M14" s="1" t="s">
        <v>245</v>
      </c>
      <c r="N14" s="1" t="s">
        <v>246</v>
      </c>
      <c r="O14" s="1" t="s">
        <v>247</v>
      </c>
      <c r="P14" s="1" t="s">
        <v>248</v>
      </c>
      <c r="Q14" s="1" t="s">
        <v>242</v>
      </c>
      <c r="R14" s="1" t="s">
        <v>249</v>
      </c>
      <c r="S14" s="1" t="s">
        <v>250</v>
      </c>
      <c r="T14" s="1"/>
      <c r="U14" s="1" t="s">
        <v>81</v>
      </c>
      <c r="V14" s="1"/>
      <c r="W14" s="1" t="s">
        <v>251</v>
      </c>
      <c r="X14" s="1"/>
      <c r="Y14" s="1">
        <v>10</v>
      </c>
      <c r="Z14" s="1"/>
      <c r="AA14" s="1"/>
      <c r="AB14" s="1"/>
      <c r="AC14" s="1"/>
      <c r="AD14" s="1"/>
      <c r="AE14" s="1"/>
      <c r="AF14" s="1"/>
      <c r="AG14" s="1" t="s">
        <v>82</v>
      </c>
      <c r="AH14" s="1"/>
      <c r="AI14" s="1"/>
      <c r="AJ14" s="1"/>
      <c r="AK14" s="1"/>
      <c r="AL14" s="1"/>
      <c r="AM14" s="1"/>
      <c r="AN14" s="1"/>
      <c r="AO14" s="1"/>
      <c r="AP14" s="1"/>
      <c r="AQ14" s="1"/>
      <c r="AR14" s="1"/>
      <c r="AS14" s="1"/>
      <c r="AT14" s="1"/>
      <c r="AU14" s="1"/>
      <c r="AV14" s="1"/>
      <c r="AW14" s="1"/>
      <c r="AX14" s="1"/>
      <c r="AY14" s="1"/>
      <c r="AZ14" s="1" t="s">
        <v>252</v>
      </c>
      <c r="BA14" s="1" t="s">
        <v>247</v>
      </c>
      <c r="BB14" s="1"/>
      <c r="BC14" s="1"/>
      <c r="BD14" s="1" t="s">
        <v>133</v>
      </c>
      <c r="BE14" s="1" t="s">
        <v>150</v>
      </c>
      <c r="BF14" s="1" t="s">
        <v>151</v>
      </c>
      <c r="BG14" s="1"/>
      <c r="BH14" s="1" t="s">
        <v>253</v>
      </c>
      <c r="BI14" s="1"/>
      <c r="BJ14" s="1"/>
      <c r="BK14" s="1"/>
      <c r="BL14" s="1" t="s">
        <v>254</v>
      </c>
      <c r="BM14" s="1" t="s">
        <v>255</v>
      </c>
      <c r="BN14" s="1"/>
    </row>
    <row r="15" spans="1:66" ht="15.75" customHeight="1" x14ac:dyDescent="0.3">
      <c r="A15" s="1" t="s">
        <v>256</v>
      </c>
      <c r="B15" s="1">
        <v>17000</v>
      </c>
      <c r="C15" s="1" t="s">
        <v>68</v>
      </c>
      <c r="D15" s="1">
        <v>0</v>
      </c>
      <c r="E15" s="4" t="s">
        <v>139</v>
      </c>
      <c r="F15" s="1" t="s">
        <v>69</v>
      </c>
      <c r="G15" s="1" t="s">
        <v>99</v>
      </c>
      <c r="H15" s="1" t="s">
        <v>100</v>
      </c>
      <c r="I15" s="1" t="s">
        <v>101</v>
      </c>
      <c r="J15" s="1"/>
      <c r="K15" s="1"/>
      <c r="L15" s="1" t="s">
        <v>97</v>
      </c>
      <c r="M15" s="1" t="s">
        <v>257</v>
      </c>
      <c r="N15" s="1" t="s">
        <v>258</v>
      </c>
      <c r="O15" s="1" t="s">
        <v>259</v>
      </c>
      <c r="P15" s="1" t="s">
        <v>260</v>
      </c>
      <c r="Q15" s="1" t="s">
        <v>256</v>
      </c>
      <c r="R15" s="1" t="s">
        <v>261</v>
      </c>
      <c r="S15" s="1" t="s">
        <v>262</v>
      </c>
      <c r="T15" s="1"/>
      <c r="U15" s="1" t="s">
        <v>263</v>
      </c>
      <c r="V15" s="1"/>
      <c r="W15" s="1"/>
      <c r="X15" s="1"/>
      <c r="Y15" s="1">
        <v>155</v>
      </c>
      <c r="Z15" s="1"/>
      <c r="AA15" s="1"/>
      <c r="AB15" s="1"/>
      <c r="AC15" s="1"/>
      <c r="AD15" s="1"/>
      <c r="AE15" s="1"/>
      <c r="AF15" s="1"/>
      <c r="AG15" s="1"/>
      <c r="AH15" s="1"/>
      <c r="AI15" s="1"/>
      <c r="AJ15" s="1"/>
      <c r="AK15" s="1" t="s">
        <v>264</v>
      </c>
      <c r="AL15" s="1"/>
      <c r="AM15" s="1"/>
      <c r="AN15" s="1"/>
      <c r="AO15" s="1"/>
      <c r="AP15" s="1"/>
      <c r="AQ15" s="1"/>
      <c r="AR15" s="1"/>
      <c r="AS15" s="1"/>
      <c r="AT15" s="1"/>
      <c r="AU15" s="1"/>
      <c r="AV15" s="1"/>
      <c r="AW15" s="1"/>
      <c r="AX15" s="1" t="s">
        <v>237</v>
      </c>
      <c r="AY15" s="1"/>
      <c r="AZ15" s="1" t="s">
        <v>265</v>
      </c>
      <c r="BA15" s="1" t="s">
        <v>259</v>
      </c>
      <c r="BB15" s="1"/>
      <c r="BC15" s="1"/>
      <c r="BD15" s="1" t="s">
        <v>266</v>
      </c>
      <c r="BE15" s="1" t="s">
        <v>134</v>
      </c>
      <c r="BF15" s="1"/>
      <c r="BG15" s="1"/>
      <c r="BH15" s="1"/>
      <c r="BI15" s="1"/>
      <c r="BJ15" s="1"/>
      <c r="BK15" s="1"/>
      <c r="BL15" s="1" t="s">
        <v>267</v>
      </c>
      <c r="BM15" s="1" t="s">
        <v>268</v>
      </c>
      <c r="BN15" s="1" t="s">
        <v>97</v>
      </c>
    </row>
    <row r="16" spans="1:66" ht="15.75" customHeight="1" x14ac:dyDescent="0.3">
      <c r="A16" s="1" t="s">
        <v>242</v>
      </c>
      <c r="B16" s="1">
        <v>10000</v>
      </c>
      <c r="C16" s="1" t="s">
        <v>68</v>
      </c>
      <c r="D16" s="1">
        <v>0</v>
      </c>
      <c r="E16" s="4" t="s">
        <v>122</v>
      </c>
      <c r="F16" s="1" t="s">
        <v>69</v>
      </c>
      <c r="G16" s="1" t="s">
        <v>99</v>
      </c>
      <c r="H16" s="1" t="s">
        <v>100</v>
      </c>
      <c r="I16" s="1" t="s">
        <v>101</v>
      </c>
      <c r="J16" s="1"/>
      <c r="K16" s="1"/>
      <c r="L16" s="1" t="s">
        <v>269</v>
      </c>
      <c r="M16" s="1" t="s">
        <v>245</v>
      </c>
      <c r="N16" s="1" t="s">
        <v>246</v>
      </c>
      <c r="O16" s="1" t="s">
        <v>247</v>
      </c>
      <c r="P16" s="1" t="s">
        <v>248</v>
      </c>
      <c r="Q16" s="1" t="s">
        <v>242</v>
      </c>
      <c r="R16" s="1" t="s">
        <v>270</v>
      </c>
      <c r="S16" s="1" t="s">
        <v>271</v>
      </c>
      <c r="T16" s="1"/>
      <c r="U16" s="1" t="s">
        <v>81</v>
      </c>
      <c r="V16" s="1"/>
      <c r="W16" s="1" t="s">
        <v>251</v>
      </c>
      <c r="X16" s="1"/>
      <c r="Y16" s="1">
        <v>10</v>
      </c>
      <c r="Z16" s="1"/>
      <c r="AA16" s="1"/>
      <c r="AB16" s="1"/>
      <c r="AC16" s="1"/>
      <c r="AD16" s="1"/>
      <c r="AE16" s="1"/>
      <c r="AF16" s="1"/>
      <c r="AG16" s="1" t="s">
        <v>82</v>
      </c>
      <c r="AH16" s="1"/>
      <c r="AI16" s="1"/>
      <c r="AJ16" s="1"/>
      <c r="AK16" s="1"/>
      <c r="AL16" s="1"/>
      <c r="AM16" s="1"/>
      <c r="AN16" s="1"/>
      <c r="AO16" s="1"/>
      <c r="AP16" s="1"/>
      <c r="AQ16" s="1"/>
      <c r="AR16" s="1"/>
      <c r="AS16" s="1"/>
      <c r="AT16" s="1"/>
      <c r="AU16" s="1"/>
      <c r="AV16" s="1"/>
      <c r="AW16" s="1"/>
      <c r="AX16" s="1"/>
      <c r="AY16" s="1"/>
      <c r="AZ16" s="1" t="s">
        <v>252</v>
      </c>
      <c r="BA16" s="1" t="s">
        <v>247</v>
      </c>
      <c r="BB16" s="1"/>
      <c r="BC16" s="1"/>
      <c r="BD16" s="1" t="s">
        <v>133</v>
      </c>
      <c r="BE16" s="1" t="s">
        <v>150</v>
      </c>
      <c r="BF16" s="1" t="s">
        <v>151</v>
      </c>
      <c r="BG16" s="1"/>
      <c r="BH16" s="1" t="s">
        <v>253</v>
      </c>
      <c r="BI16" s="1"/>
      <c r="BJ16" s="1"/>
      <c r="BK16" s="1"/>
      <c r="BL16" s="1" t="s">
        <v>254</v>
      </c>
      <c r="BM16" s="1" t="s">
        <v>255</v>
      </c>
      <c r="BN16" s="1"/>
    </row>
    <row r="17" spans="1:66" ht="15.75" customHeight="1" x14ac:dyDescent="0.3">
      <c r="A17" s="1" t="s">
        <v>272</v>
      </c>
      <c r="B17" s="1">
        <v>640000</v>
      </c>
      <c r="C17" s="1" t="s">
        <v>68</v>
      </c>
      <c r="D17" s="1">
        <v>0</v>
      </c>
      <c r="E17" s="4" t="s">
        <v>139</v>
      </c>
      <c r="F17" s="1" t="s">
        <v>69</v>
      </c>
      <c r="G17" s="1" t="s">
        <v>99</v>
      </c>
      <c r="H17" s="1" t="s">
        <v>100</v>
      </c>
      <c r="I17" s="1" t="s">
        <v>101</v>
      </c>
      <c r="J17" s="1" t="s">
        <v>273</v>
      </c>
      <c r="K17" s="1" t="s">
        <v>274</v>
      </c>
      <c r="L17" s="1" t="s">
        <v>275</v>
      </c>
      <c r="M17" s="1" t="s">
        <v>276</v>
      </c>
      <c r="N17" s="1" t="s">
        <v>277</v>
      </c>
      <c r="O17" s="1" t="s">
        <v>201</v>
      </c>
      <c r="P17" s="1" t="s">
        <v>278</v>
      </c>
      <c r="Q17" s="1" t="s">
        <v>272</v>
      </c>
      <c r="R17" s="1" t="s">
        <v>279</v>
      </c>
      <c r="S17" s="1" t="s">
        <v>280</v>
      </c>
      <c r="T17" s="1"/>
      <c r="U17" s="1" t="s">
        <v>81</v>
      </c>
      <c r="V17" s="1"/>
      <c r="W17" s="1" t="s">
        <v>281</v>
      </c>
      <c r="X17" s="1"/>
      <c r="Y17" s="1">
        <v>2000</v>
      </c>
      <c r="Z17" s="1"/>
      <c r="AA17" s="1"/>
      <c r="AB17" s="1"/>
      <c r="AC17" s="1"/>
      <c r="AD17" s="1"/>
      <c r="AE17" s="1"/>
      <c r="AF17" s="1"/>
      <c r="AG17" s="1"/>
      <c r="AH17" s="1"/>
      <c r="AI17" s="1"/>
      <c r="AJ17" s="1"/>
      <c r="AK17" s="1" t="s">
        <v>264</v>
      </c>
      <c r="AL17" s="1"/>
      <c r="AM17" s="1"/>
      <c r="AN17" s="1"/>
      <c r="AO17" s="1"/>
      <c r="AP17" s="1"/>
      <c r="AQ17" s="1"/>
      <c r="AR17" s="1"/>
      <c r="AS17" s="1"/>
      <c r="AT17" s="1"/>
      <c r="AU17" s="1"/>
      <c r="AV17" s="1"/>
      <c r="AW17" s="1"/>
      <c r="AX17" s="1" t="s">
        <v>282</v>
      </c>
      <c r="AY17" s="1"/>
      <c r="AZ17" s="1" t="s">
        <v>205</v>
      </c>
      <c r="BA17" s="1" t="s">
        <v>201</v>
      </c>
      <c r="BB17" s="1"/>
      <c r="BC17" s="1"/>
      <c r="BD17" s="1" t="s">
        <v>133</v>
      </c>
      <c r="BE17" s="1" t="s">
        <v>283</v>
      </c>
      <c r="BF17" s="1" t="s">
        <v>90</v>
      </c>
      <c r="BG17" s="1"/>
      <c r="BH17" s="1"/>
      <c r="BI17" s="1"/>
      <c r="BJ17" s="1"/>
      <c r="BK17" s="1"/>
      <c r="BL17" s="1" t="s">
        <v>284</v>
      </c>
      <c r="BM17" s="1" t="s">
        <v>285</v>
      </c>
      <c r="BN17" s="1"/>
    </row>
    <row r="18" spans="1:66" ht="15.75" customHeight="1" x14ac:dyDescent="0.3">
      <c r="A18" s="1" t="s">
        <v>168</v>
      </c>
      <c r="B18" s="1">
        <v>500000</v>
      </c>
      <c r="C18" s="1" t="s">
        <v>68</v>
      </c>
      <c r="D18" s="1">
        <v>0</v>
      </c>
      <c r="E18" s="4" t="s">
        <v>139</v>
      </c>
      <c r="F18" s="1" t="s">
        <v>69</v>
      </c>
      <c r="G18" s="1" t="s">
        <v>99</v>
      </c>
      <c r="H18" s="1" t="s">
        <v>100</v>
      </c>
      <c r="I18" s="1" t="s">
        <v>101</v>
      </c>
      <c r="J18" s="1" t="s">
        <v>286</v>
      </c>
      <c r="K18" s="1" t="s">
        <v>287</v>
      </c>
      <c r="L18" s="1" t="s">
        <v>288</v>
      </c>
      <c r="M18" s="1" t="s">
        <v>289</v>
      </c>
      <c r="N18" s="1" t="s">
        <v>290</v>
      </c>
      <c r="O18" s="1" t="s">
        <v>291</v>
      </c>
      <c r="P18" s="1" t="s">
        <v>292</v>
      </c>
      <c r="Q18" s="1" t="s">
        <v>168</v>
      </c>
      <c r="R18" s="1" t="s">
        <v>293</v>
      </c>
      <c r="S18" s="1" t="s">
        <v>294</v>
      </c>
      <c r="T18" s="1"/>
      <c r="U18" s="1" t="s">
        <v>147</v>
      </c>
      <c r="V18" s="1"/>
      <c r="W18" s="1" t="s">
        <v>295</v>
      </c>
      <c r="X18" s="1"/>
      <c r="Y18" s="1">
        <v>69</v>
      </c>
      <c r="Z18" s="1"/>
      <c r="AA18" s="1"/>
      <c r="AB18" s="1"/>
      <c r="AC18" s="1"/>
      <c r="AD18" s="1"/>
      <c r="AE18" s="1"/>
      <c r="AF18" s="1"/>
      <c r="AG18" s="1"/>
      <c r="AH18" s="1"/>
      <c r="AI18" s="1"/>
      <c r="AJ18" s="1"/>
      <c r="AK18" s="1" t="s">
        <v>112</v>
      </c>
      <c r="AL18" s="1"/>
      <c r="AM18" s="1"/>
      <c r="AN18" s="1"/>
      <c r="AO18" s="1"/>
      <c r="AP18" s="1"/>
      <c r="AQ18" s="1"/>
      <c r="AR18" s="1"/>
      <c r="AS18" s="1"/>
      <c r="AT18" s="1"/>
      <c r="AU18" s="1"/>
      <c r="AV18" s="1"/>
      <c r="AW18" s="1"/>
      <c r="AX18" s="1" t="s">
        <v>282</v>
      </c>
      <c r="AY18" s="1"/>
      <c r="AZ18" s="1" t="s">
        <v>296</v>
      </c>
      <c r="BA18" s="1" t="s">
        <v>291</v>
      </c>
      <c r="BB18" s="1" t="s">
        <v>297</v>
      </c>
      <c r="BC18" s="1"/>
      <c r="BD18" s="1" t="s">
        <v>133</v>
      </c>
      <c r="BE18" s="1" t="s">
        <v>150</v>
      </c>
      <c r="BF18" s="1" t="s">
        <v>298</v>
      </c>
      <c r="BG18" s="1"/>
      <c r="BH18" s="1" t="s">
        <v>253</v>
      </c>
      <c r="BI18" s="1"/>
      <c r="BJ18" s="1"/>
      <c r="BK18" s="1"/>
      <c r="BL18" s="1" t="s">
        <v>299</v>
      </c>
      <c r="BM18" s="1" t="s">
        <v>300</v>
      </c>
      <c r="BN18" s="1" t="s">
        <v>121</v>
      </c>
    </row>
    <row r="19" spans="1:66" ht="15.75" customHeight="1" x14ac:dyDescent="0.3">
      <c r="A19" s="1" t="s">
        <v>168</v>
      </c>
      <c r="B19" s="1">
        <v>100000</v>
      </c>
      <c r="C19" s="1" t="s">
        <v>68</v>
      </c>
      <c r="D19" s="1">
        <v>0</v>
      </c>
      <c r="E19" s="4" t="s">
        <v>301</v>
      </c>
      <c r="F19" s="1" t="s">
        <v>69</v>
      </c>
      <c r="G19" s="1" t="s">
        <v>99</v>
      </c>
      <c r="H19" s="1" t="s">
        <v>100</v>
      </c>
      <c r="I19" s="1" t="s">
        <v>101</v>
      </c>
      <c r="J19" s="1"/>
      <c r="K19" s="1"/>
      <c r="L19" s="1"/>
      <c r="M19" s="1" t="s">
        <v>302</v>
      </c>
      <c r="N19" s="1" t="s">
        <v>303</v>
      </c>
      <c r="O19" s="1" t="s">
        <v>304</v>
      </c>
      <c r="P19" s="1" t="s">
        <v>292</v>
      </c>
      <c r="Q19" s="1" t="s">
        <v>168</v>
      </c>
      <c r="R19" s="1" t="s">
        <v>305</v>
      </c>
      <c r="S19" s="1" t="s">
        <v>306</v>
      </c>
      <c r="T19" s="1"/>
      <c r="U19" s="1" t="s">
        <v>130</v>
      </c>
      <c r="V19" s="1"/>
      <c r="W19" s="1"/>
      <c r="X19" s="1"/>
      <c r="Y19" s="1">
        <v>50</v>
      </c>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t="s">
        <v>307</v>
      </c>
      <c r="BA19" s="1" t="s">
        <v>304</v>
      </c>
      <c r="BB19" s="1"/>
      <c r="BC19" s="1"/>
      <c r="BD19" s="1"/>
      <c r="BE19" s="1" t="s">
        <v>134</v>
      </c>
      <c r="BF19" s="1"/>
      <c r="BG19" s="1"/>
      <c r="BH19" s="1"/>
      <c r="BI19" s="1"/>
      <c r="BJ19" s="1"/>
      <c r="BK19" s="1"/>
      <c r="BL19" s="1" t="s">
        <v>308</v>
      </c>
      <c r="BM19" s="1" t="s">
        <v>309</v>
      </c>
      <c r="BN19" s="1" t="s">
        <v>121</v>
      </c>
    </row>
    <row r="20" spans="1:66" ht="15.75" customHeight="1" x14ac:dyDescent="0.3">
      <c r="A20" s="1" t="s">
        <v>272</v>
      </c>
      <c r="B20" s="1">
        <v>3200000</v>
      </c>
      <c r="C20" s="1" t="s">
        <v>68</v>
      </c>
      <c r="D20" s="1">
        <v>0</v>
      </c>
      <c r="E20" s="4" t="s">
        <v>139</v>
      </c>
      <c r="F20" s="1" t="s">
        <v>69</v>
      </c>
      <c r="G20" s="1" t="s">
        <v>99</v>
      </c>
      <c r="H20" s="1" t="s">
        <v>100</v>
      </c>
      <c r="I20" s="1" t="s">
        <v>101</v>
      </c>
      <c r="J20" s="1" t="s">
        <v>273</v>
      </c>
      <c r="K20" s="1" t="s">
        <v>274</v>
      </c>
      <c r="L20" s="1" t="s">
        <v>310</v>
      </c>
      <c r="M20" s="1" t="s">
        <v>276</v>
      </c>
      <c r="N20" s="1" t="s">
        <v>277</v>
      </c>
      <c r="O20" s="1" t="s">
        <v>201</v>
      </c>
      <c r="P20" s="1" t="s">
        <v>278</v>
      </c>
      <c r="Q20" s="1" t="s">
        <v>272</v>
      </c>
      <c r="R20" s="1" t="s">
        <v>311</v>
      </c>
      <c r="S20" s="1" t="s">
        <v>312</v>
      </c>
      <c r="T20" s="1"/>
      <c r="U20" s="1" t="s">
        <v>81</v>
      </c>
      <c r="V20" s="1"/>
      <c r="W20" s="1" t="s">
        <v>281</v>
      </c>
      <c r="X20" s="1"/>
      <c r="Y20" s="1">
        <v>2000</v>
      </c>
      <c r="Z20" s="1"/>
      <c r="AA20" s="1"/>
      <c r="AB20" s="1"/>
      <c r="AC20" s="1"/>
      <c r="AD20" s="1"/>
      <c r="AE20" s="1"/>
      <c r="AF20" s="1"/>
      <c r="AG20" s="1"/>
      <c r="AH20" s="1"/>
      <c r="AI20" s="1"/>
      <c r="AJ20" s="1"/>
      <c r="AK20" s="1" t="s">
        <v>264</v>
      </c>
      <c r="AL20" s="1"/>
      <c r="AM20" s="1"/>
      <c r="AN20" s="1"/>
      <c r="AO20" s="1"/>
      <c r="AP20" s="1"/>
      <c r="AQ20" s="1"/>
      <c r="AR20" s="1"/>
      <c r="AS20" s="1"/>
      <c r="AT20" s="1"/>
      <c r="AU20" s="1"/>
      <c r="AV20" s="1"/>
      <c r="AW20" s="1"/>
      <c r="AX20" s="1" t="s">
        <v>282</v>
      </c>
      <c r="AY20" s="1"/>
      <c r="AZ20" s="1" t="s">
        <v>205</v>
      </c>
      <c r="BA20" s="1" t="s">
        <v>201</v>
      </c>
      <c r="BB20" s="1"/>
      <c r="BC20" s="1"/>
      <c r="BD20" s="1" t="s">
        <v>133</v>
      </c>
      <c r="BE20" s="1" t="s">
        <v>283</v>
      </c>
      <c r="BF20" s="1" t="s">
        <v>90</v>
      </c>
      <c r="BG20" s="1"/>
      <c r="BH20" s="1"/>
      <c r="BI20" s="1"/>
      <c r="BJ20" s="1"/>
      <c r="BK20" s="1"/>
      <c r="BL20" s="1" t="s">
        <v>284</v>
      </c>
      <c r="BM20" s="1" t="s">
        <v>285</v>
      </c>
      <c r="BN20" s="1"/>
    </row>
    <row r="21" spans="1:66" ht="15.75" customHeight="1" x14ac:dyDescent="0.3">
      <c r="A21" s="1" t="s">
        <v>313</v>
      </c>
      <c r="B21" s="1">
        <v>800000</v>
      </c>
      <c r="C21" s="1" t="s">
        <v>68</v>
      </c>
      <c r="D21" s="1">
        <v>0</v>
      </c>
      <c r="E21" s="4" t="s">
        <v>314</v>
      </c>
      <c r="F21" s="1" t="s">
        <v>69</v>
      </c>
      <c r="G21" s="1" t="s">
        <v>123</v>
      </c>
      <c r="H21" s="1" t="s">
        <v>124</v>
      </c>
      <c r="I21" s="1" t="s">
        <v>101</v>
      </c>
      <c r="J21" s="1"/>
      <c r="K21" s="1"/>
      <c r="L21" s="1" t="s">
        <v>315</v>
      </c>
      <c r="M21" s="1" t="s">
        <v>316</v>
      </c>
      <c r="N21" s="1" t="s">
        <v>317</v>
      </c>
      <c r="O21" s="1" t="s">
        <v>259</v>
      </c>
      <c r="P21" s="1" t="s">
        <v>318</v>
      </c>
      <c r="Q21" s="1" t="s">
        <v>313</v>
      </c>
      <c r="R21" s="1" t="s">
        <v>319</v>
      </c>
      <c r="S21" s="1" t="s">
        <v>320</v>
      </c>
      <c r="T21" s="1"/>
      <c r="U21" s="1" t="s">
        <v>147</v>
      </c>
      <c r="V21" s="1"/>
      <c r="W21" s="1"/>
      <c r="X21" s="1"/>
      <c r="Y21" s="1">
        <v>80</v>
      </c>
      <c r="Z21" s="1"/>
      <c r="AA21" s="1"/>
      <c r="AB21" s="1"/>
      <c r="AC21" s="1"/>
      <c r="AD21" s="1"/>
      <c r="AE21" s="1"/>
      <c r="AF21" s="1"/>
      <c r="AG21" s="1"/>
      <c r="AH21" s="1"/>
      <c r="AI21" s="1"/>
      <c r="AJ21" s="1"/>
      <c r="AK21" s="1" t="s">
        <v>112</v>
      </c>
      <c r="AL21" s="1"/>
      <c r="AM21" s="1"/>
      <c r="AN21" s="1"/>
      <c r="AO21" s="1"/>
      <c r="AP21" s="1"/>
      <c r="AQ21" s="1"/>
      <c r="AR21" s="1"/>
      <c r="AS21" s="1"/>
      <c r="AT21" s="1"/>
      <c r="AU21" s="1"/>
      <c r="AV21" s="1"/>
      <c r="AW21" s="1"/>
      <c r="AX21" s="1"/>
      <c r="AY21" s="1"/>
      <c r="AZ21" s="1" t="s">
        <v>265</v>
      </c>
      <c r="BA21" s="1" t="s">
        <v>259</v>
      </c>
      <c r="BB21" s="1"/>
      <c r="BC21" s="1"/>
      <c r="BD21" s="1" t="s">
        <v>116</v>
      </c>
      <c r="BE21" s="1" t="s">
        <v>192</v>
      </c>
      <c r="BF21" s="1"/>
      <c r="BG21" s="1"/>
      <c r="BH21" s="1" t="s">
        <v>321</v>
      </c>
      <c r="BI21" s="1"/>
      <c r="BJ21" s="1"/>
      <c r="BK21" s="1"/>
      <c r="BL21" s="1" t="s">
        <v>322</v>
      </c>
      <c r="BM21" s="1" t="s">
        <v>323</v>
      </c>
      <c r="BN21" s="1"/>
    </row>
    <row r="22" spans="1:66" ht="15.75" customHeight="1" x14ac:dyDescent="0.3">
      <c r="A22" s="1" t="s">
        <v>313</v>
      </c>
      <c r="B22" s="1">
        <v>220450</v>
      </c>
      <c r="C22" s="1" t="s">
        <v>68</v>
      </c>
      <c r="D22" s="1">
        <v>100</v>
      </c>
      <c r="E22" s="4" t="s">
        <v>122</v>
      </c>
      <c r="F22" s="1" t="s">
        <v>69</v>
      </c>
      <c r="G22" s="1" t="s">
        <v>70</v>
      </c>
      <c r="H22" s="1" t="s">
        <v>71</v>
      </c>
      <c r="I22" s="1" t="s">
        <v>72</v>
      </c>
      <c r="J22" s="1" t="s">
        <v>324</v>
      </c>
      <c r="K22" s="1" t="s">
        <v>325</v>
      </c>
      <c r="L22" s="1"/>
      <c r="M22" s="1" t="s">
        <v>326</v>
      </c>
      <c r="N22" s="1" t="s">
        <v>327</v>
      </c>
      <c r="O22" s="1" t="s">
        <v>233</v>
      </c>
      <c r="P22" s="1" t="s">
        <v>238</v>
      </c>
      <c r="Q22" s="1" t="s">
        <v>233</v>
      </c>
      <c r="R22" s="1" t="s">
        <v>328</v>
      </c>
      <c r="S22" s="1" t="s">
        <v>329</v>
      </c>
      <c r="T22" s="1"/>
      <c r="U22" s="1" t="s">
        <v>81</v>
      </c>
      <c r="V22" s="1"/>
      <c r="W22" s="1"/>
      <c r="X22" s="1"/>
      <c r="Y22" s="1">
        <v>91</v>
      </c>
      <c r="Z22" s="1"/>
      <c r="AA22" s="1"/>
      <c r="AB22" s="1"/>
      <c r="AC22" s="1"/>
      <c r="AD22" s="1"/>
      <c r="AE22" s="1"/>
      <c r="AF22" s="1"/>
      <c r="AG22" s="1"/>
      <c r="AH22" s="1"/>
      <c r="AI22" s="1"/>
      <c r="AJ22" s="1"/>
      <c r="AK22" s="1" t="s">
        <v>112</v>
      </c>
      <c r="AL22" s="1"/>
      <c r="AM22" s="1"/>
      <c r="AN22" s="1"/>
      <c r="AO22" s="1"/>
      <c r="AP22" s="1"/>
      <c r="AQ22" s="1"/>
      <c r="AR22" s="1"/>
      <c r="AS22" s="1"/>
      <c r="AT22" s="1"/>
      <c r="AU22" s="1"/>
      <c r="AV22" s="1"/>
      <c r="AW22" s="1"/>
      <c r="AX22" s="1" t="s">
        <v>237</v>
      </c>
      <c r="AY22" s="1"/>
      <c r="AZ22" s="1" t="s">
        <v>238</v>
      </c>
      <c r="BA22" s="1" t="s">
        <v>233</v>
      </c>
      <c r="BB22" s="1" t="s">
        <v>330</v>
      </c>
      <c r="BC22" s="1"/>
      <c r="BD22" s="1" t="s">
        <v>133</v>
      </c>
      <c r="BE22" s="1" t="s">
        <v>134</v>
      </c>
      <c r="BF22" s="1" t="s">
        <v>135</v>
      </c>
      <c r="BG22" s="1"/>
      <c r="BH22" s="1" t="s">
        <v>331</v>
      </c>
      <c r="BI22" s="1"/>
      <c r="BJ22" s="1"/>
      <c r="BK22" s="1"/>
      <c r="BL22" s="1" t="s">
        <v>332</v>
      </c>
      <c r="BM22" s="1" t="s">
        <v>333</v>
      </c>
      <c r="BN22" s="1" t="s">
        <v>121</v>
      </c>
    </row>
    <row r="23" spans="1:66" ht="15.75" customHeight="1" x14ac:dyDescent="0.3">
      <c r="A23" s="1" t="s">
        <v>334</v>
      </c>
      <c r="B23" s="1">
        <v>800000</v>
      </c>
      <c r="C23" s="1" t="s">
        <v>68</v>
      </c>
      <c r="D23" s="1">
        <v>0</v>
      </c>
      <c r="E23" s="4" t="s">
        <v>139</v>
      </c>
      <c r="F23" s="1" t="s">
        <v>69</v>
      </c>
      <c r="G23" s="1" t="s">
        <v>123</v>
      </c>
      <c r="H23" s="1" t="s">
        <v>124</v>
      </c>
      <c r="I23" s="1" t="s">
        <v>101</v>
      </c>
      <c r="J23" s="1" t="s">
        <v>335</v>
      </c>
      <c r="K23" s="1" t="s">
        <v>336</v>
      </c>
      <c r="L23" s="1" t="s">
        <v>337</v>
      </c>
      <c r="M23" s="1" t="s">
        <v>338</v>
      </c>
      <c r="N23" s="1" t="s">
        <v>339</v>
      </c>
      <c r="O23" s="1" t="s">
        <v>340</v>
      </c>
      <c r="P23" s="1" t="s">
        <v>341</v>
      </c>
      <c r="Q23" s="1" t="s">
        <v>334</v>
      </c>
      <c r="R23" s="1" t="s">
        <v>342</v>
      </c>
      <c r="S23" s="1" t="s">
        <v>343</v>
      </c>
      <c r="T23" s="1"/>
      <c r="U23" s="1" t="s">
        <v>147</v>
      </c>
      <c r="V23" s="1"/>
      <c r="W23" s="1"/>
      <c r="X23" s="1"/>
      <c r="Y23" s="1">
        <v>156</v>
      </c>
      <c r="Z23" s="1"/>
      <c r="AA23" s="1"/>
      <c r="AB23" s="1"/>
      <c r="AC23" s="1"/>
      <c r="AD23" s="1"/>
      <c r="AE23" s="1"/>
      <c r="AF23" s="1"/>
      <c r="AG23" s="1"/>
      <c r="AH23" s="1"/>
      <c r="AI23" s="1"/>
      <c r="AJ23" s="1"/>
      <c r="AK23" s="1" t="s">
        <v>344</v>
      </c>
      <c r="AL23" s="1"/>
      <c r="AM23" s="1"/>
      <c r="AN23" s="1"/>
      <c r="AO23" s="1"/>
      <c r="AP23" s="1"/>
      <c r="AQ23" s="1"/>
      <c r="AR23" s="1"/>
      <c r="AS23" s="1"/>
      <c r="AT23" s="1"/>
      <c r="AU23" s="1"/>
      <c r="AV23" s="1"/>
      <c r="AW23" s="1"/>
      <c r="AX23" s="1" t="s">
        <v>345</v>
      </c>
      <c r="AY23" s="1"/>
      <c r="AZ23" s="1" t="s">
        <v>252</v>
      </c>
      <c r="BA23" s="1" t="s">
        <v>247</v>
      </c>
      <c r="BB23" s="1"/>
      <c r="BC23" s="1"/>
      <c r="BD23" s="1" t="s">
        <v>116</v>
      </c>
      <c r="BE23" s="1" t="s">
        <v>134</v>
      </c>
      <c r="BF23" s="1" t="s">
        <v>135</v>
      </c>
      <c r="BG23" s="1"/>
      <c r="BH23" s="1" t="s">
        <v>331</v>
      </c>
      <c r="BI23" s="1"/>
      <c r="BJ23" s="1"/>
      <c r="BK23" s="1"/>
      <c r="BL23" s="1" t="s">
        <v>346</v>
      </c>
      <c r="BM23" s="1" t="s">
        <v>347</v>
      </c>
      <c r="BN23" s="1"/>
    </row>
    <row r="24" spans="1:66" ht="15.75" customHeight="1" x14ac:dyDescent="0.3">
      <c r="A24" s="1" t="s">
        <v>313</v>
      </c>
      <c r="B24" s="1">
        <v>450000</v>
      </c>
      <c r="C24" s="1" t="s">
        <v>68</v>
      </c>
      <c r="D24" s="1">
        <v>100</v>
      </c>
      <c r="E24" s="4" t="s">
        <v>348</v>
      </c>
      <c r="F24" s="1" t="s">
        <v>69</v>
      </c>
      <c r="G24" s="1" t="s">
        <v>70</v>
      </c>
      <c r="H24" s="1" t="s">
        <v>71</v>
      </c>
      <c r="I24" s="1" t="s">
        <v>72</v>
      </c>
      <c r="J24" s="1" t="s">
        <v>349</v>
      </c>
      <c r="K24" s="1" t="s">
        <v>350</v>
      </c>
      <c r="L24" s="1"/>
      <c r="M24" s="1" t="s">
        <v>351</v>
      </c>
      <c r="N24" s="1" t="s">
        <v>352</v>
      </c>
      <c r="O24" s="1" t="s">
        <v>233</v>
      </c>
      <c r="P24" s="1" t="s">
        <v>353</v>
      </c>
      <c r="Q24" s="1" t="s">
        <v>216</v>
      </c>
      <c r="R24" s="1" t="s">
        <v>354</v>
      </c>
      <c r="S24" s="1" t="s">
        <v>355</v>
      </c>
      <c r="T24" s="1"/>
      <c r="U24" s="1" t="s">
        <v>81</v>
      </c>
      <c r="V24" s="1"/>
      <c r="W24" s="1"/>
      <c r="X24" s="1"/>
      <c r="Y24" s="1">
        <v>120</v>
      </c>
      <c r="Z24" s="1"/>
      <c r="AA24" s="1"/>
      <c r="AB24" s="1"/>
      <c r="AC24" s="1"/>
      <c r="AD24" s="1"/>
      <c r="AE24" s="1"/>
      <c r="AF24" s="1"/>
      <c r="AG24" s="1"/>
      <c r="AH24" s="1"/>
      <c r="AI24" s="1"/>
      <c r="AJ24" s="1"/>
      <c r="AK24" s="1" t="s">
        <v>356</v>
      </c>
      <c r="AL24" s="1"/>
      <c r="AM24" s="1"/>
      <c r="AN24" s="1"/>
      <c r="AO24" s="1"/>
      <c r="AP24" s="1"/>
      <c r="AQ24" s="1"/>
      <c r="AR24" s="1"/>
      <c r="AS24" s="1"/>
      <c r="AT24" s="1"/>
      <c r="AU24" s="1"/>
      <c r="AV24" s="1"/>
      <c r="AW24" s="1"/>
      <c r="AX24" s="1" t="s">
        <v>357</v>
      </c>
      <c r="AY24" s="1"/>
      <c r="AZ24" s="1" t="s">
        <v>238</v>
      </c>
      <c r="BA24" s="1" t="s">
        <v>233</v>
      </c>
      <c r="BB24" s="1" t="s">
        <v>330</v>
      </c>
      <c r="BC24" s="1"/>
      <c r="BD24" s="1" t="s">
        <v>88</v>
      </c>
      <c r="BE24" s="1" t="s">
        <v>134</v>
      </c>
      <c r="BF24" s="1"/>
      <c r="BG24" s="1"/>
      <c r="BH24" s="1"/>
      <c r="BI24" s="1"/>
      <c r="BJ24" s="1"/>
      <c r="BK24" s="1"/>
      <c r="BL24" s="1" t="s">
        <v>358</v>
      </c>
      <c r="BM24" s="1" t="s">
        <v>359</v>
      </c>
      <c r="BN24" s="1" t="s">
        <v>121</v>
      </c>
    </row>
    <row r="25" spans="1:66" ht="15.75" customHeight="1" x14ac:dyDescent="0.3">
      <c r="A25" s="1" t="s">
        <v>360</v>
      </c>
      <c r="B25" s="1">
        <v>49379</v>
      </c>
      <c r="C25" s="1" t="s">
        <v>68</v>
      </c>
      <c r="D25" s="1">
        <v>60</v>
      </c>
      <c r="E25" s="4">
        <v>44843</v>
      </c>
      <c r="F25" s="1" t="s">
        <v>69</v>
      </c>
      <c r="G25" s="1" t="s">
        <v>361</v>
      </c>
      <c r="H25" s="1" t="s">
        <v>362</v>
      </c>
      <c r="I25" s="1" t="s">
        <v>142</v>
      </c>
      <c r="J25" s="1" t="s">
        <v>363</v>
      </c>
      <c r="K25" s="1" t="s">
        <v>364</v>
      </c>
      <c r="L25" s="1" t="s">
        <v>365</v>
      </c>
      <c r="M25" s="1" t="s">
        <v>366</v>
      </c>
      <c r="N25" s="1" t="s">
        <v>367</v>
      </c>
      <c r="O25" s="1" t="s">
        <v>360</v>
      </c>
      <c r="P25" s="1" t="s">
        <v>368</v>
      </c>
      <c r="Q25" s="1" t="s">
        <v>360</v>
      </c>
      <c r="R25" s="1" t="s">
        <v>369</v>
      </c>
      <c r="S25" s="1" t="s">
        <v>370</v>
      </c>
      <c r="T25" s="1"/>
      <c r="U25" s="1" t="s">
        <v>147</v>
      </c>
      <c r="V25" s="1"/>
      <c r="W25" s="1"/>
      <c r="X25" s="1"/>
      <c r="Y25" s="1">
        <v>73</v>
      </c>
      <c r="Z25" s="1"/>
      <c r="AA25" s="1"/>
      <c r="AB25" s="1"/>
      <c r="AC25" s="1"/>
      <c r="AD25" s="1"/>
      <c r="AE25" s="1"/>
      <c r="AF25" s="1"/>
      <c r="AG25" s="1"/>
      <c r="AH25" s="1"/>
      <c r="AI25" s="1"/>
      <c r="AJ25" s="1"/>
      <c r="AK25" s="1" t="s">
        <v>371</v>
      </c>
      <c r="AL25" s="1"/>
      <c r="AM25" s="1"/>
      <c r="AN25" s="1"/>
      <c r="AO25" s="1"/>
      <c r="AP25" s="1"/>
      <c r="AQ25" s="1"/>
      <c r="AR25" s="1"/>
      <c r="AS25" s="1"/>
      <c r="AT25" s="1"/>
      <c r="AU25" s="1"/>
      <c r="AV25" s="1"/>
      <c r="AW25" s="1"/>
      <c r="AX25" s="1"/>
      <c r="AY25" s="1"/>
      <c r="AZ25" s="1" t="s">
        <v>85</v>
      </c>
      <c r="BA25" s="1" t="s">
        <v>86</v>
      </c>
      <c r="BB25" s="1" t="s">
        <v>372</v>
      </c>
      <c r="BC25" s="1"/>
      <c r="BD25" s="1" t="s">
        <v>133</v>
      </c>
      <c r="BE25" s="1" t="s">
        <v>192</v>
      </c>
      <c r="BF25" s="1"/>
      <c r="BG25" s="1"/>
      <c r="BH25" s="1" t="s">
        <v>321</v>
      </c>
      <c r="BI25" s="1"/>
      <c r="BJ25" s="1"/>
      <c r="BK25" s="1"/>
      <c r="BL25" s="1" t="s">
        <v>373</v>
      </c>
      <c r="BM25" s="1" t="s">
        <v>374</v>
      </c>
      <c r="BN25" s="1" t="s">
        <v>375</v>
      </c>
    </row>
    <row r="26" spans="1:66" ht="15.75" customHeight="1" x14ac:dyDescent="0.3">
      <c r="A26" s="1" t="s">
        <v>376</v>
      </c>
      <c r="B26" s="1">
        <v>50000</v>
      </c>
      <c r="C26" s="1" t="s">
        <v>68</v>
      </c>
      <c r="D26" s="1">
        <v>0</v>
      </c>
      <c r="E26" s="4">
        <v>44813</v>
      </c>
      <c r="F26" s="1" t="s">
        <v>69</v>
      </c>
      <c r="G26" s="1" t="s">
        <v>99</v>
      </c>
      <c r="H26" s="1" t="s">
        <v>100</v>
      </c>
      <c r="I26" s="1" t="s">
        <v>101</v>
      </c>
      <c r="J26" s="1" t="s">
        <v>377</v>
      </c>
      <c r="K26" s="1" t="s">
        <v>378</v>
      </c>
      <c r="L26" s="1" t="s">
        <v>379</v>
      </c>
      <c r="M26" s="1" t="s">
        <v>380</v>
      </c>
      <c r="N26" s="1" t="s">
        <v>381</v>
      </c>
      <c r="O26" s="1" t="s">
        <v>382</v>
      </c>
      <c r="P26" s="1" t="s">
        <v>383</v>
      </c>
      <c r="Q26" s="1" t="s">
        <v>376</v>
      </c>
      <c r="R26" s="1" t="s">
        <v>384</v>
      </c>
      <c r="S26" s="1" t="s">
        <v>385</v>
      </c>
      <c r="T26" s="1"/>
      <c r="U26" s="1" t="s">
        <v>130</v>
      </c>
      <c r="V26" s="1"/>
      <c r="W26" s="1"/>
      <c r="X26" s="1"/>
      <c r="Y26" s="1">
        <v>110</v>
      </c>
      <c r="Z26" s="1"/>
      <c r="AA26" s="1"/>
      <c r="AB26" s="1"/>
      <c r="AC26" s="1"/>
      <c r="AD26" s="1"/>
      <c r="AE26" s="1"/>
      <c r="AF26" s="1"/>
      <c r="AG26" s="1"/>
      <c r="AH26" s="1"/>
      <c r="AI26" s="1"/>
      <c r="AJ26" s="1"/>
      <c r="AK26" s="1" t="s">
        <v>220</v>
      </c>
      <c r="AL26" s="1"/>
      <c r="AM26" s="1"/>
      <c r="AN26" s="1"/>
      <c r="AO26" s="1"/>
      <c r="AP26" s="1"/>
      <c r="AQ26" s="1"/>
      <c r="AR26" s="1"/>
      <c r="AS26" s="1"/>
      <c r="AT26" s="1"/>
      <c r="AU26" s="1"/>
      <c r="AV26" s="1"/>
      <c r="AW26" s="1"/>
      <c r="AX26" s="1" t="s">
        <v>357</v>
      </c>
      <c r="AY26" s="1"/>
      <c r="AZ26" s="1" t="s">
        <v>386</v>
      </c>
      <c r="BA26" s="1" t="s">
        <v>382</v>
      </c>
      <c r="BB26" s="1"/>
      <c r="BC26" s="1"/>
      <c r="BD26" s="1" t="s">
        <v>88</v>
      </c>
      <c r="BE26" s="1" t="s">
        <v>134</v>
      </c>
      <c r="BF26" s="1"/>
      <c r="BG26" s="1"/>
      <c r="BH26" s="1" t="s">
        <v>387</v>
      </c>
      <c r="BI26" s="1"/>
      <c r="BJ26" s="1"/>
      <c r="BK26" s="1"/>
      <c r="BL26" s="1" t="s">
        <v>388</v>
      </c>
      <c r="BM26" s="1" t="s">
        <v>389</v>
      </c>
      <c r="BN26" s="1" t="s">
        <v>181</v>
      </c>
    </row>
    <row r="27" spans="1:66" ht="15.75" customHeight="1" x14ac:dyDescent="0.3">
      <c r="A27" s="1" t="s">
        <v>390</v>
      </c>
      <c r="B27" s="1">
        <v>350000</v>
      </c>
      <c r="C27" s="1" t="s">
        <v>68</v>
      </c>
      <c r="D27" s="1">
        <v>0</v>
      </c>
      <c r="E27" s="4" t="s">
        <v>139</v>
      </c>
      <c r="F27" s="1" t="s">
        <v>69</v>
      </c>
      <c r="G27" s="1" t="s">
        <v>99</v>
      </c>
      <c r="H27" s="1" t="s">
        <v>100</v>
      </c>
      <c r="I27" s="1" t="s">
        <v>101</v>
      </c>
      <c r="J27" s="1" t="s">
        <v>391</v>
      </c>
      <c r="K27" s="1" t="s">
        <v>392</v>
      </c>
      <c r="L27" s="1" t="s">
        <v>393</v>
      </c>
      <c r="M27" s="1" t="s">
        <v>394</v>
      </c>
      <c r="N27" s="1" t="s">
        <v>395</v>
      </c>
      <c r="O27" s="1" t="s">
        <v>247</v>
      </c>
      <c r="P27" s="1" t="s">
        <v>396</v>
      </c>
      <c r="Q27" s="1" t="s">
        <v>390</v>
      </c>
      <c r="R27" s="1" t="s">
        <v>397</v>
      </c>
      <c r="S27" s="1" t="s">
        <v>398</v>
      </c>
      <c r="T27" s="1"/>
      <c r="U27" s="1" t="s">
        <v>147</v>
      </c>
      <c r="V27" s="1"/>
      <c r="W27" s="1"/>
      <c r="X27" s="1"/>
      <c r="Y27" s="1">
        <v>25</v>
      </c>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t="s">
        <v>252</v>
      </c>
      <c r="BA27" s="1" t="s">
        <v>247</v>
      </c>
      <c r="BB27" s="1"/>
      <c r="BC27" s="1"/>
      <c r="BD27" s="1" t="s">
        <v>165</v>
      </c>
      <c r="BE27" s="1" t="s">
        <v>192</v>
      </c>
      <c r="BF27" s="1"/>
      <c r="BG27" s="1"/>
      <c r="BH27" s="1" t="s">
        <v>321</v>
      </c>
      <c r="BI27" s="1"/>
      <c r="BJ27" s="1"/>
      <c r="BK27" s="1"/>
      <c r="BL27" s="1" t="s">
        <v>399</v>
      </c>
      <c r="BM27" s="1" t="s">
        <v>400</v>
      </c>
      <c r="BN27" s="1" t="s">
        <v>121</v>
      </c>
    </row>
    <row r="28" spans="1:66" ht="15.75" customHeight="1" x14ac:dyDescent="0.3">
      <c r="A28" s="1" t="s">
        <v>401</v>
      </c>
      <c r="B28" s="1">
        <v>600000</v>
      </c>
      <c r="C28" s="1" t="s">
        <v>68</v>
      </c>
      <c r="D28" s="1">
        <v>50</v>
      </c>
      <c r="E28" s="4" t="s">
        <v>139</v>
      </c>
      <c r="F28" s="1" t="s">
        <v>69</v>
      </c>
      <c r="G28" s="1" t="s">
        <v>402</v>
      </c>
      <c r="H28" s="1" t="s">
        <v>403</v>
      </c>
      <c r="I28" s="1" t="s">
        <v>142</v>
      </c>
      <c r="J28" s="1"/>
      <c r="K28" s="1"/>
      <c r="L28" s="1"/>
      <c r="M28" s="1" t="s">
        <v>404</v>
      </c>
      <c r="N28" s="1" t="s">
        <v>405</v>
      </c>
      <c r="O28" s="1" t="s">
        <v>406</v>
      </c>
      <c r="P28" s="1" t="s">
        <v>407</v>
      </c>
      <c r="Q28" s="1" t="s">
        <v>401</v>
      </c>
      <c r="R28" s="1" t="s">
        <v>408</v>
      </c>
      <c r="S28" s="1" t="s">
        <v>409</v>
      </c>
      <c r="T28" s="1"/>
      <c r="U28" s="1" t="s">
        <v>130</v>
      </c>
      <c r="V28" s="1"/>
      <c r="W28" s="1"/>
      <c r="X28" s="1"/>
      <c r="Y28" s="1"/>
      <c r="Z28" s="1"/>
      <c r="AA28" s="1"/>
      <c r="AB28" s="1"/>
      <c r="AC28" s="1"/>
      <c r="AD28" s="1"/>
      <c r="AE28" s="1"/>
      <c r="AF28" s="1"/>
      <c r="AG28" s="1" t="s">
        <v>111</v>
      </c>
      <c r="AH28" s="1"/>
      <c r="AI28" s="1"/>
      <c r="AJ28" s="1"/>
      <c r="AK28" s="1"/>
      <c r="AL28" s="1"/>
      <c r="AM28" s="1"/>
      <c r="AN28" s="1"/>
      <c r="AO28" s="1"/>
      <c r="AP28" s="1"/>
      <c r="AQ28" s="1"/>
      <c r="AR28" s="1"/>
      <c r="AS28" s="1"/>
      <c r="AT28" s="1"/>
      <c r="AU28" s="1"/>
      <c r="AV28" s="1"/>
      <c r="AW28" s="1"/>
      <c r="AX28" s="1"/>
      <c r="AY28" s="1"/>
      <c r="AZ28" s="1" t="s">
        <v>410</v>
      </c>
      <c r="BA28" s="1" t="s">
        <v>411</v>
      </c>
      <c r="BB28" s="1"/>
      <c r="BC28" s="1"/>
      <c r="BD28" s="1"/>
      <c r="BE28" s="1" t="s">
        <v>192</v>
      </c>
      <c r="BF28" s="1"/>
      <c r="BG28" s="1"/>
      <c r="BH28" s="1" t="s">
        <v>91</v>
      </c>
      <c r="BI28" s="1"/>
      <c r="BJ28" s="1"/>
      <c r="BK28" s="1"/>
      <c r="BL28" s="1" t="s">
        <v>412</v>
      </c>
      <c r="BM28" s="1" t="s">
        <v>413</v>
      </c>
      <c r="BN28" s="1"/>
    </row>
    <row r="29" spans="1:66" ht="15.75" customHeight="1" x14ac:dyDescent="0.3">
      <c r="A29" s="1" t="s">
        <v>414</v>
      </c>
      <c r="B29" s="1">
        <v>800000</v>
      </c>
      <c r="C29" s="1" t="s">
        <v>68</v>
      </c>
      <c r="D29" s="1">
        <v>50</v>
      </c>
      <c r="E29" s="4" t="s">
        <v>122</v>
      </c>
      <c r="F29" s="1" t="s">
        <v>69</v>
      </c>
      <c r="G29" s="1" t="s">
        <v>140</v>
      </c>
      <c r="H29" s="1" t="s">
        <v>141</v>
      </c>
      <c r="I29" s="1" t="s">
        <v>142</v>
      </c>
      <c r="J29" s="1" t="s">
        <v>415</v>
      </c>
      <c r="K29" s="1" t="s">
        <v>416</v>
      </c>
      <c r="L29" s="1"/>
      <c r="M29" s="1" t="s">
        <v>417</v>
      </c>
      <c r="N29" s="1" t="s">
        <v>418</v>
      </c>
      <c r="O29" s="1" t="s">
        <v>173</v>
      </c>
      <c r="P29" s="1" t="s">
        <v>383</v>
      </c>
      <c r="Q29" s="1" t="s">
        <v>376</v>
      </c>
      <c r="R29" s="1" t="s">
        <v>419</v>
      </c>
      <c r="S29" s="1" t="s">
        <v>420</v>
      </c>
      <c r="T29" s="1"/>
      <c r="U29" s="1" t="s">
        <v>130</v>
      </c>
      <c r="V29" s="1"/>
      <c r="W29" s="1"/>
      <c r="X29" s="1"/>
      <c r="Y29" s="1">
        <v>53</v>
      </c>
      <c r="Z29" s="1"/>
      <c r="AA29" s="1"/>
      <c r="AB29" s="1"/>
      <c r="AC29" s="1"/>
      <c r="AD29" s="1"/>
      <c r="AE29" s="1"/>
      <c r="AF29" s="1"/>
      <c r="AG29" s="1" t="s">
        <v>111</v>
      </c>
      <c r="AH29" s="1"/>
      <c r="AI29" s="1"/>
      <c r="AJ29" s="1"/>
      <c r="AK29" s="1" t="s">
        <v>421</v>
      </c>
      <c r="AL29" s="1" t="s">
        <v>422</v>
      </c>
      <c r="AM29" s="1"/>
      <c r="AN29" s="1"/>
      <c r="AO29" s="1"/>
      <c r="AP29" s="1"/>
      <c r="AQ29" s="1"/>
      <c r="AR29" s="1"/>
      <c r="AS29" s="1"/>
      <c r="AT29" s="1"/>
      <c r="AU29" s="1"/>
      <c r="AV29" s="1"/>
      <c r="AW29" s="1"/>
      <c r="AX29" s="1"/>
      <c r="AY29" s="1"/>
      <c r="AZ29" s="1" t="s">
        <v>178</v>
      </c>
      <c r="BA29" s="1" t="s">
        <v>173</v>
      </c>
      <c r="BB29" s="1"/>
      <c r="BC29" s="1"/>
      <c r="BD29" s="1" t="s">
        <v>423</v>
      </c>
      <c r="BE29" s="1" t="s">
        <v>192</v>
      </c>
      <c r="BF29" s="1"/>
      <c r="BG29" s="1"/>
      <c r="BH29" s="1" t="s">
        <v>193</v>
      </c>
      <c r="BI29" s="1"/>
      <c r="BJ29" s="1"/>
      <c r="BK29" s="1"/>
      <c r="BL29" s="1" t="s">
        <v>424</v>
      </c>
      <c r="BM29" s="1" t="s">
        <v>425</v>
      </c>
      <c r="BN29" s="1" t="s">
        <v>375</v>
      </c>
    </row>
    <row r="30" spans="1:66" ht="15.75" customHeight="1" x14ac:dyDescent="0.3">
      <c r="A30" s="1" t="s">
        <v>376</v>
      </c>
      <c r="B30" s="1">
        <v>500000</v>
      </c>
      <c r="C30" s="1" t="s">
        <v>68</v>
      </c>
      <c r="D30" s="1">
        <v>0</v>
      </c>
      <c r="E30" s="4">
        <v>44813</v>
      </c>
      <c r="F30" s="1" t="s">
        <v>69</v>
      </c>
      <c r="G30" s="1" t="s">
        <v>99</v>
      </c>
      <c r="H30" s="1" t="s">
        <v>100</v>
      </c>
      <c r="I30" s="1" t="s">
        <v>101</v>
      </c>
      <c r="J30" s="1" t="s">
        <v>377</v>
      </c>
      <c r="K30" s="1" t="s">
        <v>378</v>
      </c>
      <c r="L30" s="1" t="s">
        <v>426</v>
      </c>
      <c r="M30" s="1" t="s">
        <v>380</v>
      </c>
      <c r="N30" s="1" t="s">
        <v>381</v>
      </c>
      <c r="O30" s="1" t="s">
        <v>382</v>
      </c>
      <c r="P30" s="1" t="s">
        <v>383</v>
      </c>
      <c r="Q30" s="1" t="s">
        <v>376</v>
      </c>
      <c r="R30" s="1" t="s">
        <v>427</v>
      </c>
      <c r="S30" s="1" t="s">
        <v>428</v>
      </c>
      <c r="T30" s="1"/>
      <c r="U30" s="1" t="s">
        <v>130</v>
      </c>
      <c r="V30" s="1"/>
      <c r="W30" s="1"/>
      <c r="X30" s="1"/>
      <c r="Y30" s="1">
        <v>110</v>
      </c>
      <c r="Z30" s="1"/>
      <c r="AA30" s="1"/>
      <c r="AB30" s="1"/>
      <c r="AC30" s="1"/>
      <c r="AD30" s="1"/>
      <c r="AE30" s="1"/>
      <c r="AF30" s="1"/>
      <c r="AG30" s="1"/>
      <c r="AH30" s="1"/>
      <c r="AI30" s="1"/>
      <c r="AJ30" s="1"/>
      <c r="AK30" s="1" t="s">
        <v>220</v>
      </c>
      <c r="AL30" s="1"/>
      <c r="AM30" s="1"/>
      <c r="AN30" s="1"/>
      <c r="AO30" s="1"/>
      <c r="AP30" s="1"/>
      <c r="AQ30" s="1"/>
      <c r="AR30" s="1"/>
      <c r="AS30" s="1"/>
      <c r="AT30" s="1"/>
      <c r="AU30" s="1"/>
      <c r="AV30" s="1"/>
      <c r="AW30" s="1"/>
      <c r="AX30" s="1" t="s">
        <v>357</v>
      </c>
      <c r="AY30" s="1"/>
      <c r="AZ30" s="1" t="s">
        <v>386</v>
      </c>
      <c r="BA30" s="1" t="s">
        <v>382</v>
      </c>
      <c r="BB30" s="1"/>
      <c r="BC30" s="1"/>
      <c r="BD30" s="1" t="s">
        <v>88</v>
      </c>
      <c r="BE30" s="1" t="s">
        <v>134</v>
      </c>
      <c r="BF30" s="1"/>
      <c r="BG30" s="1"/>
      <c r="BH30" s="1" t="s">
        <v>387</v>
      </c>
      <c r="BI30" s="1"/>
      <c r="BJ30" s="1"/>
      <c r="BK30" s="1"/>
      <c r="BL30" s="1" t="s">
        <v>388</v>
      </c>
      <c r="BM30" s="1" t="s">
        <v>389</v>
      </c>
      <c r="BN30" s="1" t="s">
        <v>121</v>
      </c>
    </row>
    <row r="31" spans="1:66" ht="15.75" customHeight="1" x14ac:dyDescent="0.3">
      <c r="A31" s="1" t="s">
        <v>376</v>
      </c>
      <c r="B31" s="1">
        <v>500000</v>
      </c>
      <c r="C31" s="1" t="s">
        <v>68</v>
      </c>
      <c r="D31" s="1">
        <v>0</v>
      </c>
      <c r="E31" s="4" t="s">
        <v>139</v>
      </c>
      <c r="F31" s="1" t="s">
        <v>69</v>
      </c>
      <c r="G31" s="1" t="s">
        <v>99</v>
      </c>
      <c r="H31" s="1" t="s">
        <v>100</v>
      </c>
      <c r="I31" s="1" t="s">
        <v>101</v>
      </c>
      <c r="J31" s="1"/>
      <c r="K31" s="1"/>
      <c r="L31" s="1"/>
      <c r="M31" s="1" t="s">
        <v>429</v>
      </c>
      <c r="N31" s="1" t="s">
        <v>430</v>
      </c>
      <c r="O31" s="1" t="s">
        <v>127</v>
      </c>
      <c r="P31" s="1" t="s">
        <v>383</v>
      </c>
      <c r="Q31" s="1" t="s">
        <v>376</v>
      </c>
      <c r="R31" s="1" t="s">
        <v>431</v>
      </c>
      <c r="S31" s="1" t="s">
        <v>432</v>
      </c>
      <c r="T31" s="1"/>
      <c r="U31" s="1" t="s">
        <v>130</v>
      </c>
      <c r="V31" s="1"/>
      <c r="W31" s="1"/>
      <c r="X31" s="1"/>
      <c r="Y31" s="1">
        <v>150</v>
      </c>
      <c r="Z31" s="1"/>
      <c r="AA31" s="1"/>
      <c r="AB31" s="1"/>
      <c r="AC31" s="1"/>
      <c r="AD31" s="1"/>
      <c r="AE31" s="1"/>
      <c r="AF31" s="1"/>
      <c r="AG31" s="1"/>
      <c r="AH31" s="1"/>
      <c r="AI31" s="1"/>
      <c r="AJ31" s="1"/>
      <c r="AK31" s="1" t="s">
        <v>433</v>
      </c>
      <c r="AL31" s="1"/>
      <c r="AM31" s="1"/>
      <c r="AN31" s="1"/>
      <c r="AO31" s="1"/>
      <c r="AP31" s="1"/>
      <c r="AQ31" s="1"/>
      <c r="AR31" s="1"/>
      <c r="AS31" s="1"/>
      <c r="AT31" s="1"/>
      <c r="AU31" s="1"/>
      <c r="AV31" s="1"/>
      <c r="AW31" s="1"/>
      <c r="AX31" s="1" t="s">
        <v>177</v>
      </c>
      <c r="AY31" s="1"/>
      <c r="AZ31" s="1" t="s">
        <v>132</v>
      </c>
      <c r="BA31" s="1" t="s">
        <v>127</v>
      </c>
      <c r="BB31" s="1"/>
      <c r="BC31" s="1"/>
      <c r="BD31" s="1" t="s">
        <v>133</v>
      </c>
      <c r="BE31" s="1" t="s">
        <v>134</v>
      </c>
      <c r="BF31" s="1" t="s">
        <v>90</v>
      </c>
      <c r="BG31" s="1"/>
      <c r="BH31" s="1"/>
      <c r="BI31" s="1"/>
      <c r="BJ31" s="1"/>
      <c r="BK31" s="1"/>
      <c r="BL31" s="1" t="s">
        <v>434</v>
      </c>
      <c r="BM31" s="1" t="s">
        <v>435</v>
      </c>
      <c r="BN31" s="1"/>
    </row>
    <row r="32" spans="1:66" ht="15.75" customHeight="1" x14ac:dyDescent="0.3">
      <c r="A32" s="1" t="s">
        <v>67</v>
      </c>
      <c r="B32" s="1">
        <v>25000000</v>
      </c>
      <c r="C32" s="1" t="s">
        <v>68</v>
      </c>
      <c r="D32" s="1">
        <v>0</v>
      </c>
      <c r="E32" s="4" t="s">
        <v>139</v>
      </c>
      <c r="F32" s="1" t="s">
        <v>69</v>
      </c>
      <c r="G32" s="1" t="s">
        <v>99</v>
      </c>
      <c r="H32" s="1" t="s">
        <v>100</v>
      </c>
      <c r="I32" s="1" t="s">
        <v>101</v>
      </c>
      <c r="J32" s="1" t="s">
        <v>436</v>
      </c>
      <c r="K32" s="1" t="s">
        <v>437</v>
      </c>
      <c r="L32" s="1"/>
      <c r="M32" s="1" t="s">
        <v>438</v>
      </c>
      <c r="N32" s="1" t="s">
        <v>439</v>
      </c>
      <c r="O32" s="1" t="s">
        <v>77</v>
      </c>
      <c r="P32" s="1" t="s">
        <v>78</v>
      </c>
      <c r="Q32" s="1" t="s">
        <v>77</v>
      </c>
      <c r="R32" s="1" t="s">
        <v>440</v>
      </c>
      <c r="S32" s="1" t="s">
        <v>441</v>
      </c>
      <c r="T32" s="1"/>
      <c r="U32" s="1" t="s">
        <v>130</v>
      </c>
      <c r="V32" s="1"/>
      <c r="W32" s="1" t="s">
        <v>442</v>
      </c>
      <c r="X32" s="1"/>
      <c r="Y32" s="1">
        <v>1900</v>
      </c>
      <c r="Z32" s="1"/>
      <c r="AA32" s="1"/>
      <c r="AB32" s="1"/>
      <c r="AC32" s="1"/>
      <c r="AD32" s="1"/>
      <c r="AE32" s="1"/>
      <c r="AF32" s="1"/>
      <c r="AG32" s="1"/>
      <c r="AH32" s="1"/>
      <c r="AI32" s="1"/>
      <c r="AJ32" s="1"/>
      <c r="AK32" s="1" t="s">
        <v>112</v>
      </c>
      <c r="AL32" s="1"/>
      <c r="AM32" s="1"/>
      <c r="AN32" s="1"/>
      <c r="AO32" s="1"/>
      <c r="AP32" s="1"/>
      <c r="AQ32" s="1"/>
      <c r="AR32" s="1"/>
      <c r="AS32" s="1"/>
      <c r="AT32" s="1"/>
      <c r="AU32" s="1"/>
      <c r="AV32" s="1"/>
      <c r="AW32" s="1"/>
      <c r="AX32" s="1" t="s">
        <v>177</v>
      </c>
      <c r="AY32" s="1"/>
      <c r="AZ32" s="1" t="s">
        <v>443</v>
      </c>
      <c r="BA32" s="1" t="s">
        <v>444</v>
      </c>
      <c r="BB32" s="1" t="s">
        <v>445</v>
      </c>
      <c r="BC32" s="1" t="s">
        <v>77</v>
      </c>
      <c r="BD32" s="1" t="s">
        <v>133</v>
      </c>
      <c r="BE32" s="1" t="s">
        <v>134</v>
      </c>
      <c r="BF32" s="1"/>
      <c r="BG32" s="1"/>
      <c r="BH32" s="1"/>
      <c r="BI32" s="1"/>
      <c r="BJ32" s="1"/>
      <c r="BK32" s="1"/>
      <c r="BL32" s="1" t="s">
        <v>446</v>
      </c>
      <c r="BM32" s="1" t="s">
        <v>447</v>
      </c>
      <c r="BN32" s="1" t="s">
        <v>448</v>
      </c>
    </row>
    <row r="33" spans="1:66" ht="15.75" customHeight="1" x14ac:dyDescent="0.3">
      <c r="A33" s="1" t="s">
        <v>376</v>
      </c>
      <c r="B33" s="1">
        <v>200000</v>
      </c>
      <c r="C33" s="1" t="s">
        <v>68</v>
      </c>
      <c r="D33" s="1">
        <v>0</v>
      </c>
      <c r="E33" s="4" t="s">
        <v>139</v>
      </c>
      <c r="F33" s="1" t="s">
        <v>69</v>
      </c>
      <c r="G33" s="1" t="s">
        <v>99</v>
      </c>
      <c r="H33" s="1" t="s">
        <v>100</v>
      </c>
      <c r="I33" s="1" t="s">
        <v>101</v>
      </c>
      <c r="J33" s="1"/>
      <c r="K33" s="1"/>
      <c r="L33" s="1" t="s">
        <v>449</v>
      </c>
      <c r="M33" s="1" t="s">
        <v>450</v>
      </c>
      <c r="N33" s="1" t="s">
        <v>451</v>
      </c>
      <c r="O33" s="1" t="s">
        <v>444</v>
      </c>
      <c r="P33" s="1" t="s">
        <v>383</v>
      </c>
      <c r="Q33" s="1" t="s">
        <v>376</v>
      </c>
      <c r="R33" s="1" t="s">
        <v>452</v>
      </c>
      <c r="S33" s="1" t="s">
        <v>453</v>
      </c>
      <c r="T33" s="1"/>
      <c r="U33" s="1" t="s">
        <v>130</v>
      </c>
      <c r="V33" s="1"/>
      <c r="W33" s="1" t="s">
        <v>454</v>
      </c>
      <c r="X33" s="1"/>
      <c r="Y33" s="1">
        <v>1200</v>
      </c>
      <c r="Z33" s="1"/>
      <c r="AA33" s="1"/>
      <c r="AB33" s="1"/>
      <c r="AC33" s="1"/>
      <c r="AD33" s="1"/>
      <c r="AE33" s="1"/>
      <c r="AF33" s="1"/>
      <c r="AG33" s="1" t="s">
        <v>111</v>
      </c>
      <c r="AH33" s="1"/>
      <c r="AI33" s="1"/>
      <c r="AJ33" s="1"/>
      <c r="AK33" s="1" t="s">
        <v>356</v>
      </c>
      <c r="AL33" s="1"/>
      <c r="AM33" s="1"/>
      <c r="AN33" s="1"/>
      <c r="AO33" s="1"/>
      <c r="AP33" s="1"/>
      <c r="AQ33" s="1"/>
      <c r="AR33" s="1"/>
      <c r="AS33" s="1"/>
      <c r="AT33" s="1"/>
      <c r="AU33" s="1"/>
      <c r="AV33" s="1"/>
      <c r="AW33" s="1"/>
      <c r="AX33" s="1" t="s">
        <v>164</v>
      </c>
      <c r="AY33" s="1"/>
      <c r="AZ33" s="1" t="s">
        <v>443</v>
      </c>
      <c r="BA33" s="1" t="s">
        <v>444</v>
      </c>
      <c r="BB33" s="1"/>
      <c r="BC33" s="1"/>
      <c r="BD33" s="1" t="s">
        <v>133</v>
      </c>
      <c r="BE33" s="1" t="s">
        <v>192</v>
      </c>
      <c r="BF33" s="1" t="s">
        <v>90</v>
      </c>
      <c r="BG33" s="1"/>
      <c r="BH33" s="1" t="s">
        <v>455</v>
      </c>
      <c r="BI33" s="1"/>
      <c r="BJ33" s="1"/>
      <c r="BK33" s="1"/>
      <c r="BL33" s="1" t="s">
        <v>456</v>
      </c>
      <c r="BM33" s="1" t="s">
        <v>457</v>
      </c>
      <c r="BN33" s="1" t="s">
        <v>181</v>
      </c>
    </row>
    <row r="34" spans="1:66" ht="15.75" customHeight="1" x14ac:dyDescent="0.3">
      <c r="A34" s="1" t="s">
        <v>376</v>
      </c>
      <c r="B34" s="1">
        <v>4000000</v>
      </c>
      <c r="C34" s="1" t="s">
        <v>68</v>
      </c>
      <c r="D34" s="1">
        <v>0</v>
      </c>
      <c r="E34" s="4" t="s">
        <v>139</v>
      </c>
      <c r="F34" s="1" t="s">
        <v>69</v>
      </c>
      <c r="G34" s="1" t="s">
        <v>99</v>
      </c>
      <c r="H34" s="1" t="s">
        <v>100</v>
      </c>
      <c r="I34" s="1" t="s">
        <v>101</v>
      </c>
      <c r="J34" s="1"/>
      <c r="K34" s="1"/>
      <c r="L34" s="1" t="s">
        <v>458</v>
      </c>
      <c r="M34" s="1" t="s">
        <v>450</v>
      </c>
      <c r="N34" s="1" t="s">
        <v>451</v>
      </c>
      <c r="O34" s="1" t="s">
        <v>444</v>
      </c>
      <c r="P34" s="1" t="s">
        <v>383</v>
      </c>
      <c r="Q34" s="1" t="s">
        <v>376</v>
      </c>
      <c r="R34" s="1" t="s">
        <v>459</v>
      </c>
      <c r="S34" s="1" t="s">
        <v>460</v>
      </c>
      <c r="T34" s="1"/>
      <c r="U34" s="1" t="s">
        <v>130</v>
      </c>
      <c r="V34" s="1"/>
      <c r="W34" s="1" t="s">
        <v>454</v>
      </c>
      <c r="X34" s="1"/>
      <c r="Y34" s="1">
        <v>1200</v>
      </c>
      <c r="Z34" s="1"/>
      <c r="AA34" s="1"/>
      <c r="AB34" s="1"/>
      <c r="AC34" s="1"/>
      <c r="AD34" s="1"/>
      <c r="AE34" s="1"/>
      <c r="AF34" s="1"/>
      <c r="AG34" s="1" t="s">
        <v>111</v>
      </c>
      <c r="AH34" s="1"/>
      <c r="AI34" s="1"/>
      <c r="AJ34" s="1"/>
      <c r="AK34" s="1" t="s">
        <v>356</v>
      </c>
      <c r="AL34" s="1"/>
      <c r="AM34" s="1"/>
      <c r="AN34" s="1"/>
      <c r="AO34" s="1"/>
      <c r="AP34" s="1"/>
      <c r="AQ34" s="1"/>
      <c r="AR34" s="1"/>
      <c r="AS34" s="1"/>
      <c r="AT34" s="1"/>
      <c r="AU34" s="1"/>
      <c r="AV34" s="1"/>
      <c r="AW34" s="1"/>
      <c r="AX34" s="1" t="s">
        <v>164</v>
      </c>
      <c r="AY34" s="1"/>
      <c r="AZ34" s="1" t="s">
        <v>443</v>
      </c>
      <c r="BA34" s="1" t="s">
        <v>444</v>
      </c>
      <c r="BB34" s="1"/>
      <c r="BC34" s="1"/>
      <c r="BD34" s="1" t="s">
        <v>133</v>
      </c>
      <c r="BE34" s="1" t="s">
        <v>192</v>
      </c>
      <c r="BF34" s="1" t="s">
        <v>90</v>
      </c>
      <c r="BG34" s="1"/>
      <c r="BH34" s="1" t="s">
        <v>455</v>
      </c>
      <c r="BI34" s="1"/>
      <c r="BJ34" s="1"/>
      <c r="BK34" s="1"/>
      <c r="BL34" s="1" t="s">
        <v>456</v>
      </c>
      <c r="BM34" s="1" t="s">
        <v>457</v>
      </c>
      <c r="BN34" s="1" t="s">
        <v>121</v>
      </c>
    </row>
    <row r="35" spans="1:66" ht="15.75" customHeight="1" x14ac:dyDescent="0.3">
      <c r="A35" s="1" t="s">
        <v>360</v>
      </c>
      <c r="B35" s="1">
        <v>389053</v>
      </c>
      <c r="C35" s="1" t="s">
        <v>68</v>
      </c>
      <c r="D35" s="1">
        <v>100</v>
      </c>
      <c r="E35" s="4" t="s">
        <v>139</v>
      </c>
      <c r="F35" s="1" t="s">
        <v>69</v>
      </c>
      <c r="G35" s="1" t="s">
        <v>70</v>
      </c>
      <c r="H35" s="1" t="s">
        <v>71</v>
      </c>
      <c r="I35" s="1" t="s">
        <v>72</v>
      </c>
      <c r="J35" s="1" t="s">
        <v>461</v>
      </c>
      <c r="K35" s="1" t="s">
        <v>462</v>
      </c>
      <c r="L35" s="1" t="s">
        <v>288</v>
      </c>
      <c r="M35" s="1" t="s">
        <v>463</v>
      </c>
      <c r="N35" s="1" t="s">
        <v>464</v>
      </c>
      <c r="O35" s="1" t="s">
        <v>173</v>
      </c>
      <c r="P35" s="1" t="s">
        <v>368</v>
      </c>
      <c r="Q35" s="1" t="s">
        <v>360</v>
      </c>
      <c r="R35" s="1" t="s">
        <v>465</v>
      </c>
      <c r="S35" s="1" t="s">
        <v>466</v>
      </c>
      <c r="T35" s="1"/>
      <c r="U35" s="1" t="s">
        <v>81</v>
      </c>
      <c r="V35" s="1"/>
      <c r="W35" s="1"/>
      <c r="X35" s="1"/>
      <c r="Y35" s="1">
        <v>64</v>
      </c>
      <c r="Z35" s="1"/>
      <c r="AA35" s="1"/>
      <c r="AB35" s="1"/>
      <c r="AC35" s="1"/>
      <c r="AD35" s="1"/>
      <c r="AE35" s="1"/>
      <c r="AF35" s="1"/>
      <c r="AG35" s="1"/>
      <c r="AH35" s="1"/>
      <c r="AI35" s="1"/>
      <c r="AJ35" s="1"/>
      <c r="AK35" s="1" t="s">
        <v>112</v>
      </c>
      <c r="AL35" s="1" t="s">
        <v>467</v>
      </c>
      <c r="AM35" s="1"/>
      <c r="AN35" s="1"/>
      <c r="AO35" s="1"/>
      <c r="AP35" s="1"/>
      <c r="AQ35" s="1"/>
      <c r="AR35" s="1"/>
      <c r="AS35" s="1"/>
      <c r="AT35" s="1"/>
      <c r="AU35" s="1"/>
      <c r="AV35" s="1"/>
      <c r="AW35" s="1"/>
      <c r="AX35" s="1" t="s">
        <v>164</v>
      </c>
      <c r="AY35" s="1"/>
      <c r="AZ35" s="1" t="s">
        <v>178</v>
      </c>
      <c r="BA35" s="1" t="s">
        <v>173</v>
      </c>
      <c r="BB35" s="1" t="s">
        <v>372</v>
      </c>
      <c r="BC35" s="1"/>
      <c r="BD35" s="1" t="s">
        <v>133</v>
      </c>
      <c r="BE35" s="1" t="s">
        <v>134</v>
      </c>
      <c r="BF35" s="1"/>
      <c r="BG35" s="1"/>
      <c r="BH35" s="1"/>
      <c r="BI35" s="1"/>
      <c r="BJ35" s="1"/>
      <c r="BK35" s="1"/>
      <c r="BL35" s="1" t="s">
        <v>468</v>
      </c>
      <c r="BM35" s="1" t="s">
        <v>469</v>
      </c>
      <c r="BN35" s="1" t="s">
        <v>121</v>
      </c>
    </row>
    <row r="36" spans="1:66" ht="15.75" customHeight="1" x14ac:dyDescent="0.3">
      <c r="A36" s="1" t="s">
        <v>470</v>
      </c>
      <c r="B36" s="1">
        <v>477748</v>
      </c>
      <c r="C36" s="1" t="s">
        <v>68</v>
      </c>
      <c r="D36" s="1">
        <v>100</v>
      </c>
      <c r="E36" s="4" t="s">
        <v>139</v>
      </c>
      <c r="F36" s="1" t="s">
        <v>69</v>
      </c>
      <c r="G36" s="1" t="s">
        <v>70</v>
      </c>
      <c r="H36" s="1" t="s">
        <v>71</v>
      </c>
      <c r="I36" s="1" t="s">
        <v>72</v>
      </c>
      <c r="J36" s="1"/>
      <c r="K36" s="1"/>
      <c r="L36" s="1"/>
      <c r="M36" s="1" t="s">
        <v>471</v>
      </c>
      <c r="N36" s="1" t="s">
        <v>472</v>
      </c>
      <c r="O36" s="1" t="s">
        <v>259</v>
      </c>
      <c r="P36" s="1" t="s">
        <v>473</v>
      </c>
      <c r="Q36" s="1" t="s">
        <v>470</v>
      </c>
      <c r="R36" s="1" t="s">
        <v>474</v>
      </c>
      <c r="S36" s="1" t="s">
        <v>475</v>
      </c>
      <c r="T36" s="1"/>
      <c r="U36" s="1" t="s">
        <v>263</v>
      </c>
      <c r="V36" s="1"/>
      <c r="W36" s="1"/>
      <c r="X36" s="1"/>
      <c r="Y36" s="1">
        <v>100</v>
      </c>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t="s">
        <v>265</v>
      </c>
      <c r="BA36" s="1" t="s">
        <v>259</v>
      </c>
      <c r="BB36" s="1" t="s">
        <v>239</v>
      </c>
      <c r="BC36" s="1"/>
      <c r="BD36" s="1" t="s">
        <v>423</v>
      </c>
      <c r="BE36" s="1" t="s">
        <v>192</v>
      </c>
      <c r="BF36" s="1"/>
      <c r="BG36" s="1"/>
      <c r="BH36" s="1" t="s">
        <v>321</v>
      </c>
      <c r="BI36" s="1"/>
      <c r="BJ36" s="1"/>
      <c r="BK36" s="1"/>
      <c r="BL36" s="1" t="s">
        <v>476</v>
      </c>
      <c r="BM36" s="1" t="s">
        <v>477</v>
      </c>
      <c r="BN36" s="1" t="s">
        <v>121</v>
      </c>
    </row>
    <row r="37" spans="1:66" ht="15.75" customHeight="1" x14ac:dyDescent="0.3">
      <c r="A37" s="1" t="s">
        <v>360</v>
      </c>
      <c r="B37" s="1">
        <v>52800</v>
      </c>
      <c r="C37" s="1" t="s">
        <v>68</v>
      </c>
      <c r="D37" s="1">
        <v>100</v>
      </c>
      <c r="E37" s="4" t="s">
        <v>139</v>
      </c>
      <c r="F37" s="1" t="s">
        <v>69</v>
      </c>
      <c r="G37" s="1" t="s">
        <v>70</v>
      </c>
      <c r="H37" s="1" t="s">
        <v>71</v>
      </c>
      <c r="I37" s="1" t="s">
        <v>72</v>
      </c>
      <c r="J37" s="1" t="s">
        <v>461</v>
      </c>
      <c r="K37" s="1" t="s">
        <v>462</v>
      </c>
      <c r="L37" s="1" t="s">
        <v>478</v>
      </c>
      <c r="M37" s="1" t="s">
        <v>463</v>
      </c>
      <c r="N37" s="1" t="s">
        <v>464</v>
      </c>
      <c r="O37" s="1" t="s">
        <v>173</v>
      </c>
      <c r="P37" s="1" t="s">
        <v>368</v>
      </c>
      <c r="Q37" s="1" t="s">
        <v>360</v>
      </c>
      <c r="R37" s="1" t="s">
        <v>479</v>
      </c>
      <c r="S37" s="1" t="s">
        <v>480</v>
      </c>
      <c r="T37" s="1"/>
      <c r="U37" s="1" t="s">
        <v>81</v>
      </c>
      <c r="V37" s="1"/>
      <c r="W37" s="1"/>
      <c r="X37" s="1"/>
      <c r="Y37" s="1">
        <v>64</v>
      </c>
      <c r="Z37" s="1"/>
      <c r="AA37" s="1"/>
      <c r="AB37" s="1"/>
      <c r="AC37" s="1"/>
      <c r="AD37" s="1"/>
      <c r="AE37" s="1"/>
      <c r="AF37" s="1"/>
      <c r="AG37" s="1"/>
      <c r="AH37" s="1"/>
      <c r="AI37" s="1"/>
      <c r="AJ37" s="1"/>
      <c r="AK37" s="1" t="s">
        <v>112</v>
      </c>
      <c r="AL37" s="1" t="s">
        <v>467</v>
      </c>
      <c r="AM37" s="1"/>
      <c r="AN37" s="1"/>
      <c r="AO37" s="1"/>
      <c r="AP37" s="1"/>
      <c r="AQ37" s="1"/>
      <c r="AR37" s="1"/>
      <c r="AS37" s="1"/>
      <c r="AT37" s="1"/>
      <c r="AU37" s="1"/>
      <c r="AV37" s="1"/>
      <c r="AW37" s="1"/>
      <c r="AX37" s="1" t="s">
        <v>164</v>
      </c>
      <c r="AY37" s="1"/>
      <c r="AZ37" s="1" t="s">
        <v>178</v>
      </c>
      <c r="BA37" s="1" t="s">
        <v>173</v>
      </c>
      <c r="BB37" s="1" t="s">
        <v>372</v>
      </c>
      <c r="BC37" s="1"/>
      <c r="BD37" s="1" t="s">
        <v>133</v>
      </c>
      <c r="BE37" s="1" t="s">
        <v>134</v>
      </c>
      <c r="BF37" s="1"/>
      <c r="BG37" s="1"/>
      <c r="BH37" s="1"/>
      <c r="BI37" s="1"/>
      <c r="BJ37" s="1"/>
      <c r="BK37" s="1"/>
      <c r="BL37" s="1" t="s">
        <v>468</v>
      </c>
      <c r="BM37" s="1" t="s">
        <v>469</v>
      </c>
      <c r="BN37" s="1" t="s">
        <v>181</v>
      </c>
    </row>
    <row r="38" spans="1:66" ht="15.75" customHeight="1" x14ac:dyDescent="0.3">
      <c r="A38" s="1" t="s">
        <v>481</v>
      </c>
      <c r="B38" s="1">
        <v>7850000</v>
      </c>
      <c r="C38" s="1" t="s">
        <v>68</v>
      </c>
      <c r="D38" s="1">
        <v>100</v>
      </c>
      <c r="E38" s="4" t="s">
        <v>139</v>
      </c>
      <c r="F38" s="1" t="s">
        <v>69</v>
      </c>
      <c r="G38" s="1" t="s">
        <v>70</v>
      </c>
      <c r="H38" s="1" t="s">
        <v>71</v>
      </c>
      <c r="I38" s="1" t="s">
        <v>72</v>
      </c>
      <c r="J38" s="1" t="s">
        <v>482</v>
      </c>
      <c r="K38" s="1" t="s">
        <v>483</v>
      </c>
      <c r="L38" s="1"/>
      <c r="M38" s="1" t="s">
        <v>484</v>
      </c>
      <c r="N38" s="1" t="s">
        <v>485</v>
      </c>
      <c r="O38" s="1" t="s">
        <v>411</v>
      </c>
      <c r="P38" s="1" t="s">
        <v>486</v>
      </c>
      <c r="Q38" s="1" t="s">
        <v>481</v>
      </c>
      <c r="R38" s="1" t="s">
        <v>487</v>
      </c>
      <c r="S38" s="1" t="s">
        <v>488</v>
      </c>
      <c r="T38" s="1"/>
      <c r="U38" s="1" t="s">
        <v>147</v>
      </c>
      <c r="V38" s="1"/>
      <c r="W38" s="1"/>
      <c r="X38" s="1"/>
      <c r="Y38" s="1">
        <v>464</v>
      </c>
      <c r="Z38" s="1"/>
      <c r="AA38" s="1"/>
      <c r="AB38" s="1"/>
      <c r="AC38" s="1"/>
      <c r="AD38" s="1"/>
      <c r="AE38" s="1"/>
      <c r="AF38" s="1"/>
      <c r="AG38" s="1" t="s">
        <v>111</v>
      </c>
      <c r="AH38" s="1"/>
      <c r="AI38" s="1"/>
      <c r="AJ38" s="1"/>
      <c r="AK38" s="1" t="s">
        <v>112</v>
      </c>
      <c r="AL38" s="1"/>
      <c r="AM38" s="1"/>
      <c r="AN38" s="1"/>
      <c r="AO38" s="1"/>
      <c r="AP38" s="1"/>
      <c r="AQ38" s="1"/>
      <c r="AR38" s="1"/>
      <c r="AS38" s="1"/>
      <c r="AT38" s="1"/>
      <c r="AU38" s="1"/>
      <c r="AV38" s="1"/>
      <c r="AW38" s="1"/>
      <c r="AX38" s="1" t="s">
        <v>345</v>
      </c>
      <c r="AY38" s="1"/>
      <c r="AZ38" s="1" t="s">
        <v>410</v>
      </c>
      <c r="BA38" s="1" t="s">
        <v>411</v>
      </c>
      <c r="BB38" s="1" t="s">
        <v>489</v>
      </c>
      <c r="BC38" s="1"/>
      <c r="BD38" s="1" t="s">
        <v>490</v>
      </c>
      <c r="BE38" s="1" t="s">
        <v>117</v>
      </c>
      <c r="BF38" s="1" t="s">
        <v>135</v>
      </c>
      <c r="BG38" s="1"/>
      <c r="BH38" s="1" t="s">
        <v>455</v>
      </c>
      <c r="BI38" s="1"/>
      <c r="BJ38" s="1"/>
      <c r="BK38" s="1"/>
      <c r="BL38" s="1" t="s">
        <v>491</v>
      </c>
      <c r="BM38" s="1" t="s">
        <v>492</v>
      </c>
      <c r="BN38" s="1"/>
    </row>
    <row r="39" spans="1:66" ht="15.75" customHeight="1" x14ac:dyDescent="0.3">
      <c r="A39" s="1" t="s">
        <v>360</v>
      </c>
      <c r="B39" s="1">
        <v>545626</v>
      </c>
      <c r="C39" s="1" t="s">
        <v>68</v>
      </c>
      <c r="D39" s="1">
        <v>0</v>
      </c>
      <c r="E39" s="4" t="s">
        <v>122</v>
      </c>
      <c r="F39" s="1" t="s">
        <v>69</v>
      </c>
      <c r="G39" s="1" t="s">
        <v>99</v>
      </c>
      <c r="H39" s="1" t="s">
        <v>100</v>
      </c>
      <c r="I39" s="1" t="s">
        <v>101</v>
      </c>
      <c r="J39" s="1" t="s">
        <v>493</v>
      </c>
      <c r="K39" s="1" t="s">
        <v>494</v>
      </c>
      <c r="L39" s="1" t="s">
        <v>495</v>
      </c>
      <c r="M39" s="1" t="s">
        <v>496</v>
      </c>
      <c r="N39" s="1" t="s">
        <v>497</v>
      </c>
      <c r="O39" s="1" t="s">
        <v>247</v>
      </c>
      <c r="P39" s="1" t="s">
        <v>368</v>
      </c>
      <c r="Q39" s="1" t="s">
        <v>360</v>
      </c>
      <c r="R39" s="1" t="s">
        <v>498</v>
      </c>
      <c r="S39" s="1" t="s">
        <v>499</v>
      </c>
      <c r="T39" s="1"/>
      <c r="U39" s="1" t="s">
        <v>81</v>
      </c>
      <c r="V39" s="1"/>
      <c r="W39" s="1"/>
      <c r="X39" s="1"/>
      <c r="Y39" s="1">
        <v>79</v>
      </c>
      <c r="Z39" s="1"/>
      <c r="AA39" s="1"/>
      <c r="AB39" s="1"/>
      <c r="AC39" s="1"/>
      <c r="AD39" s="1"/>
      <c r="AE39" s="1"/>
      <c r="AF39" s="1"/>
      <c r="AG39" s="1" t="s">
        <v>111</v>
      </c>
      <c r="AH39" s="1"/>
      <c r="AI39" s="1"/>
      <c r="AJ39" s="1"/>
      <c r="AK39" s="1"/>
      <c r="AL39" s="1"/>
      <c r="AM39" s="1"/>
      <c r="AN39" s="1"/>
      <c r="AO39" s="1"/>
      <c r="AP39" s="1"/>
      <c r="AQ39" s="1"/>
      <c r="AR39" s="1"/>
      <c r="AS39" s="1"/>
      <c r="AT39" s="1"/>
      <c r="AU39" s="1"/>
      <c r="AV39" s="1"/>
      <c r="AW39" s="1"/>
      <c r="AX39" s="1" t="s">
        <v>500</v>
      </c>
      <c r="AY39" s="1"/>
      <c r="AZ39" s="1" t="s">
        <v>252</v>
      </c>
      <c r="BA39" s="1" t="s">
        <v>247</v>
      </c>
      <c r="BB39" s="1" t="s">
        <v>372</v>
      </c>
      <c r="BC39" s="1"/>
      <c r="BD39" s="1"/>
      <c r="BE39" s="1" t="s">
        <v>117</v>
      </c>
      <c r="BF39" s="1"/>
      <c r="BG39" s="1"/>
      <c r="BH39" s="1" t="s">
        <v>193</v>
      </c>
      <c r="BI39" s="1"/>
      <c r="BJ39" s="1"/>
      <c r="BK39" s="1"/>
      <c r="BL39" s="1" t="s">
        <v>501</v>
      </c>
      <c r="BM39" s="1" t="s">
        <v>502</v>
      </c>
      <c r="BN39" s="1"/>
    </row>
    <row r="40" spans="1:66" ht="15.75" customHeight="1" x14ac:dyDescent="0.3">
      <c r="A40" s="1" t="s">
        <v>168</v>
      </c>
      <c r="B40" s="1">
        <v>500000</v>
      </c>
      <c r="C40" s="1" t="s">
        <v>68</v>
      </c>
      <c r="D40" s="1">
        <v>0</v>
      </c>
      <c r="E40" s="4" t="s">
        <v>301</v>
      </c>
      <c r="F40" s="1" t="s">
        <v>69</v>
      </c>
      <c r="G40" s="1" t="s">
        <v>99</v>
      </c>
      <c r="H40" s="1" t="s">
        <v>100</v>
      </c>
      <c r="I40" s="1" t="s">
        <v>101</v>
      </c>
      <c r="J40" s="1" t="s">
        <v>503</v>
      </c>
      <c r="K40" s="1" t="s">
        <v>504</v>
      </c>
      <c r="L40" s="1" t="s">
        <v>505</v>
      </c>
      <c r="M40" s="1" t="s">
        <v>506</v>
      </c>
      <c r="N40" s="1" t="s">
        <v>507</v>
      </c>
      <c r="O40" s="1" t="s">
        <v>201</v>
      </c>
      <c r="P40" s="1" t="s">
        <v>292</v>
      </c>
      <c r="Q40" s="1" t="s">
        <v>168</v>
      </c>
      <c r="R40" s="1" t="s">
        <v>508</v>
      </c>
      <c r="S40" s="1" t="s">
        <v>509</v>
      </c>
      <c r="T40" s="1"/>
      <c r="U40" s="1" t="s">
        <v>130</v>
      </c>
      <c r="V40" s="1"/>
      <c r="W40" s="1"/>
      <c r="X40" s="1"/>
      <c r="Y40" s="1">
        <v>309</v>
      </c>
      <c r="Z40" s="1"/>
      <c r="AA40" s="1"/>
      <c r="AB40" s="1"/>
      <c r="AC40" s="1"/>
      <c r="AD40" s="1"/>
      <c r="AE40" s="1"/>
      <c r="AF40" s="1"/>
      <c r="AG40" s="1"/>
      <c r="AH40" s="1"/>
      <c r="AI40" s="1"/>
      <c r="AJ40" s="1"/>
      <c r="AK40" s="1" t="s">
        <v>220</v>
      </c>
      <c r="AL40" s="1"/>
      <c r="AM40" s="1"/>
      <c r="AN40" s="1"/>
      <c r="AO40" s="1"/>
      <c r="AP40" s="1"/>
      <c r="AQ40" s="1"/>
      <c r="AR40" s="1"/>
      <c r="AS40" s="1"/>
      <c r="AT40" s="1"/>
      <c r="AU40" s="1"/>
      <c r="AV40" s="1"/>
      <c r="AW40" s="1"/>
      <c r="AX40" s="1" t="s">
        <v>164</v>
      </c>
      <c r="AY40" s="1"/>
      <c r="AZ40" s="1" t="s">
        <v>205</v>
      </c>
      <c r="BA40" s="1" t="s">
        <v>201</v>
      </c>
      <c r="BB40" s="1" t="s">
        <v>445</v>
      </c>
      <c r="BC40" s="1"/>
      <c r="BD40" s="1" t="s">
        <v>133</v>
      </c>
      <c r="BE40" s="1" t="s">
        <v>134</v>
      </c>
      <c r="BF40" s="1" t="s">
        <v>90</v>
      </c>
      <c r="BG40" s="1"/>
      <c r="BH40" s="1"/>
      <c r="BI40" s="1"/>
      <c r="BJ40" s="1"/>
      <c r="BK40" s="1"/>
      <c r="BL40" s="1" t="s">
        <v>510</v>
      </c>
      <c r="BM40" s="1" t="s">
        <v>511</v>
      </c>
      <c r="BN40" s="1"/>
    </row>
    <row r="41" spans="1:66" ht="15.75" customHeight="1" x14ac:dyDescent="0.3">
      <c r="A41" s="1" t="s">
        <v>512</v>
      </c>
      <c r="B41" s="1">
        <v>3000000</v>
      </c>
      <c r="C41" s="1" t="s">
        <v>68</v>
      </c>
      <c r="D41" s="1">
        <v>0</v>
      </c>
      <c r="E41" s="4" t="s">
        <v>139</v>
      </c>
      <c r="F41" s="1" t="s">
        <v>69</v>
      </c>
      <c r="G41" s="1" t="s">
        <v>99</v>
      </c>
      <c r="H41" s="1" t="s">
        <v>100</v>
      </c>
      <c r="I41" s="1" t="s">
        <v>101</v>
      </c>
      <c r="J41" s="1" t="s">
        <v>513</v>
      </c>
      <c r="K41" s="1" t="s">
        <v>514</v>
      </c>
      <c r="L41" s="1" t="s">
        <v>288</v>
      </c>
      <c r="M41" s="1" t="s">
        <v>515</v>
      </c>
      <c r="N41" s="1" t="s">
        <v>516</v>
      </c>
      <c r="O41" s="1" t="s">
        <v>517</v>
      </c>
      <c r="P41" s="1" t="s">
        <v>518</v>
      </c>
      <c r="Q41" s="1" t="s">
        <v>512</v>
      </c>
      <c r="R41" s="1" t="s">
        <v>519</v>
      </c>
      <c r="S41" s="1" t="s">
        <v>520</v>
      </c>
      <c r="T41" s="1"/>
      <c r="U41" s="1" t="s">
        <v>130</v>
      </c>
      <c r="V41" s="1"/>
      <c r="W41" s="1"/>
      <c r="X41" s="1"/>
      <c r="Y41" s="1">
        <v>400</v>
      </c>
      <c r="Z41" s="1"/>
      <c r="AA41" s="1"/>
      <c r="AB41" s="1"/>
      <c r="AC41" s="1"/>
      <c r="AD41" s="1"/>
      <c r="AE41" s="1"/>
      <c r="AF41" s="1"/>
      <c r="AG41" s="1" t="s">
        <v>111</v>
      </c>
      <c r="AH41" s="1"/>
      <c r="AI41" s="1"/>
      <c r="AJ41" s="1"/>
      <c r="AK41" s="1"/>
      <c r="AL41" s="1"/>
      <c r="AM41" s="1"/>
      <c r="AN41" s="1"/>
      <c r="AO41" s="1"/>
      <c r="AP41" s="1"/>
      <c r="AQ41" s="1"/>
      <c r="AR41" s="1"/>
      <c r="AS41" s="1"/>
      <c r="AT41" s="1"/>
      <c r="AU41" s="1"/>
      <c r="AV41" s="1"/>
      <c r="AW41" s="1"/>
      <c r="AX41" s="1"/>
      <c r="AY41" s="1"/>
      <c r="AZ41" s="1" t="s">
        <v>521</v>
      </c>
      <c r="BA41" s="1" t="s">
        <v>517</v>
      </c>
      <c r="BB41" s="1"/>
      <c r="BC41" s="1"/>
      <c r="BD41" s="1" t="s">
        <v>133</v>
      </c>
      <c r="BE41" s="1" t="s">
        <v>192</v>
      </c>
      <c r="BF41" s="1"/>
      <c r="BG41" s="1"/>
      <c r="BH41" s="1" t="s">
        <v>193</v>
      </c>
      <c r="BI41" s="1"/>
      <c r="BJ41" s="1"/>
      <c r="BK41" s="1"/>
      <c r="BL41" s="1" t="s">
        <v>522</v>
      </c>
      <c r="BM41" s="1" t="s">
        <v>523</v>
      </c>
      <c r="BN41" s="1"/>
    </row>
    <row r="42" spans="1:66" ht="15.75" customHeight="1" x14ac:dyDescent="0.3">
      <c r="A42" s="1" t="s">
        <v>168</v>
      </c>
      <c r="B42" s="1">
        <v>500000</v>
      </c>
      <c r="C42" s="1" t="s">
        <v>68</v>
      </c>
      <c r="D42" s="1">
        <v>0</v>
      </c>
      <c r="E42" s="4" t="s">
        <v>243</v>
      </c>
      <c r="F42" s="1" t="s">
        <v>69</v>
      </c>
      <c r="G42" s="1" t="s">
        <v>99</v>
      </c>
      <c r="H42" s="1" t="s">
        <v>100</v>
      </c>
      <c r="I42" s="1" t="s">
        <v>101</v>
      </c>
      <c r="J42" s="1" t="s">
        <v>524</v>
      </c>
      <c r="K42" s="1" t="s">
        <v>525</v>
      </c>
      <c r="L42" s="1" t="s">
        <v>526</v>
      </c>
      <c r="M42" s="1" t="s">
        <v>527</v>
      </c>
      <c r="N42" s="1" t="s">
        <v>528</v>
      </c>
      <c r="O42" s="1" t="s">
        <v>529</v>
      </c>
      <c r="P42" s="1" t="s">
        <v>292</v>
      </c>
      <c r="Q42" s="1" t="s">
        <v>168</v>
      </c>
      <c r="R42" s="1" t="s">
        <v>530</v>
      </c>
      <c r="S42" s="1" t="s">
        <v>531</v>
      </c>
      <c r="T42" s="1"/>
      <c r="U42" s="1" t="s">
        <v>130</v>
      </c>
      <c r="V42" s="1"/>
      <c r="W42" s="1"/>
      <c r="X42" s="1"/>
      <c r="Y42" s="1">
        <v>28</v>
      </c>
      <c r="Z42" s="1"/>
      <c r="AA42" s="1"/>
      <c r="AB42" s="1"/>
      <c r="AC42" s="1"/>
      <c r="AD42" s="1"/>
      <c r="AE42" s="1"/>
      <c r="AF42" s="1"/>
      <c r="AG42" s="1"/>
      <c r="AH42" s="1"/>
      <c r="AI42" s="1"/>
      <c r="AJ42" s="1"/>
      <c r="AK42" s="1" t="s">
        <v>356</v>
      </c>
      <c r="AL42" s="1"/>
      <c r="AM42" s="1"/>
      <c r="AN42" s="1"/>
      <c r="AO42" s="1"/>
      <c r="AP42" s="1"/>
      <c r="AQ42" s="1"/>
      <c r="AR42" s="1"/>
      <c r="AS42" s="1"/>
      <c r="AT42" s="1"/>
      <c r="AU42" s="1"/>
      <c r="AV42" s="1"/>
      <c r="AW42" s="1"/>
      <c r="AX42" s="1" t="s">
        <v>177</v>
      </c>
      <c r="AY42" s="1"/>
      <c r="AZ42" s="1" t="s">
        <v>532</v>
      </c>
      <c r="BA42" s="1" t="s">
        <v>529</v>
      </c>
      <c r="BB42" s="1"/>
      <c r="BC42" s="1"/>
      <c r="BD42" s="1" t="s">
        <v>116</v>
      </c>
      <c r="BE42" s="1" t="s">
        <v>134</v>
      </c>
      <c r="BF42" s="1" t="s">
        <v>90</v>
      </c>
      <c r="BG42" s="1"/>
      <c r="BH42" s="1"/>
      <c r="BI42" s="1"/>
      <c r="BJ42" s="1"/>
      <c r="BK42" s="1"/>
      <c r="BL42" s="1" t="s">
        <v>533</v>
      </c>
      <c r="BM42" s="1" t="s">
        <v>534</v>
      </c>
      <c r="BN42" s="1" t="s">
        <v>121</v>
      </c>
    </row>
    <row r="43" spans="1:66" ht="15.75" customHeight="1" x14ac:dyDescent="0.3">
      <c r="A43" s="1" t="s">
        <v>401</v>
      </c>
      <c r="B43" s="1">
        <v>200000</v>
      </c>
      <c r="C43" s="1" t="s">
        <v>68</v>
      </c>
      <c r="D43" s="1">
        <v>0</v>
      </c>
      <c r="E43" s="4" t="s">
        <v>139</v>
      </c>
      <c r="F43" s="1" t="s">
        <v>69</v>
      </c>
      <c r="G43" s="1" t="s">
        <v>99</v>
      </c>
      <c r="H43" s="1" t="s">
        <v>100</v>
      </c>
      <c r="I43" s="1" t="s">
        <v>101</v>
      </c>
      <c r="J43" s="1" t="s">
        <v>535</v>
      </c>
      <c r="K43" s="1" t="s">
        <v>536</v>
      </c>
      <c r="L43" s="1"/>
      <c r="M43" s="1" t="s">
        <v>537</v>
      </c>
      <c r="N43" s="1" t="s">
        <v>538</v>
      </c>
      <c r="O43" s="1" t="s">
        <v>304</v>
      </c>
      <c r="P43" s="1" t="s">
        <v>407</v>
      </c>
      <c r="Q43" s="1" t="s">
        <v>401</v>
      </c>
      <c r="R43" s="1" t="s">
        <v>539</v>
      </c>
      <c r="S43" s="1" t="s">
        <v>540</v>
      </c>
      <c r="T43" s="1"/>
      <c r="U43" s="1" t="s">
        <v>147</v>
      </c>
      <c r="V43" s="1"/>
      <c r="W43" s="1"/>
      <c r="X43" s="1"/>
      <c r="Y43" s="1">
        <v>12</v>
      </c>
      <c r="Z43" s="1"/>
      <c r="AA43" s="1"/>
      <c r="AB43" s="1"/>
      <c r="AC43" s="1"/>
      <c r="AD43" s="1"/>
      <c r="AE43" s="1"/>
      <c r="AF43" s="1"/>
      <c r="AG43" s="1"/>
      <c r="AH43" s="1"/>
      <c r="AI43" s="1"/>
      <c r="AJ43" s="1"/>
      <c r="AK43" s="1" t="s">
        <v>541</v>
      </c>
      <c r="AL43" s="1"/>
      <c r="AM43" s="1"/>
      <c r="AN43" s="1"/>
      <c r="AO43" s="1"/>
      <c r="AP43" s="1"/>
      <c r="AQ43" s="1"/>
      <c r="AR43" s="1"/>
      <c r="AS43" s="1"/>
      <c r="AT43" s="1"/>
      <c r="AU43" s="1"/>
      <c r="AV43" s="1"/>
      <c r="AW43" s="1"/>
      <c r="AX43" s="1" t="s">
        <v>345</v>
      </c>
      <c r="AY43" s="1"/>
      <c r="AZ43" s="1" t="s">
        <v>307</v>
      </c>
      <c r="BA43" s="1" t="s">
        <v>304</v>
      </c>
      <c r="BB43" s="1"/>
      <c r="BC43" s="1"/>
      <c r="BD43" s="1" t="s">
        <v>165</v>
      </c>
      <c r="BE43" s="1" t="s">
        <v>192</v>
      </c>
      <c r="BF43" s="1"/>
      <c r="BG43" s="1"/>
      <c r="BH43" s="1" t="s">
        <v>321</v>
      </c>
      <c r="BI43" s="1"/>
      <c r="BJ43" s="1"/>
      <c r="BK43" s="1"/>
      <c r="BL43" s="1" t="s">
        <v>542</v>
      </c>
      <c r="BM43" s="1" t="s">
        <v>543</v>
      </c>
      <c r="BN43" s="1" t="s">
        <v>121</v>
      </c>
    </row>
    <row r="44" spans="1:66" ht="15.75" customHeight="1" x14ac:dyDescent="0.3">
      <c r="A44" s="1" t="s">
        <v>340</v>
      </c>
      <c r="B44" s="1">
        <v>175000</v>
      </c>
      <c r="C44" s="1" t="s">
        <v>68</v>
      </c>
      <c r="D44" s="1">
        <v>0</v>
      </c>
      <c r="E44" s="4" t="s">
        <v>122</v>
      </c>
      <c r="F44" s="1" t="s">
        <v>69</v>
      </c>
      <c r="G44" s="1" t="s">
        <v>99</v>
      </c>
      <c r="H44" s="1" t="s">
        <v>100</v>
      </c>
      <c r="I44" s="1" t="s">
        <v>101</v>
      </c>
      <c r="J44" s="1" t="s">
        <v>544</v>
      </c>
      <c r="K44" s="1" t="s">
        <v>545</v>
      </c>
      <c r="L44" s="1" t="s">
        <v>288</v>
      </c>
      <c r="M44" s="1" t="s">
        <v>546</v>
      </c>
      <c r="N44" s="1" t="s">
        <v>547</v>
      </c>
      <c r="O44" s="1" t="s">
        <v>517</v>
      </c>
      <c r="P44" s="1" t="s">
        <v>222</v>
      </c>
      <c r="Q44" s="1" t="s">
        <v>223</v>
      </c>
      <c r="R44" s="1" t="s">
        <v>548</v>
      </c>
      <c r="S44" s="1" t="s">
        <v>549</v>
      </c>
      <c r="T44" s="1"/>
      <c r="U44" s="1" t="s">
        <v>81</v>
      </c>
      <c r="V44" s="1"/>
      <c r="W44" s="1" t="s">
        <v>550</v>
      </c>
      <c r="X44" s="1"/>
      <c r="Y44" s="1">
        <v>35</v>
      </c>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t="s">
        <v>521</v>
      </c>
      <c r="BA44" s="1" t="s">
        <v>517</v>
      </c>
      <c r="BB44" s="1" t="s">
        <v>551</v>
      </c>
      <c r="BC44" s="1"/>
      <c r="BD44" s="1" t="s">
        <v>133</v>
      </c>
      <c r="BE44" s="1" t="s">
        <v>150</v>
      </c>
      <c r="BF44" s="1" t="s">
        <v>298</v>
      </c>
      <c r="BG44" s="1"/>
      <c r="BH44" s="1" t="s">
        <v>552</v>
      </c>
      <c r="BI44" s="1"/>
      <c r="BJ44" s="1"/>
      <c r="BK44" s="1"/>
      <c r="BL44" s="1" t="s">
        <v>553</v>
      </c>
      <c r="BM44" s="1" t="s">
        <v>554</v>
      </c>
      <c r="BN44" s="1"/>
    </row>
    <row r="45" spans="1:66" ht="15.75" customHeight="1" x14ac:dyDescent="0.3">
      <c r="A45" s="1" t="s">
        <v>470</v>
      </c>
      <c r="B45" s="1">
        <v>1050000</v>
      </c>
      <c r="C45" s="1" t="s">
        <v>68</v>
      </c>
      <c r="D45" s="1">
        <v>0</v>
      </c>
      <c r="E45" s="4" t="s">
        <v>139</v>
      </c>
      <c r="F45" s="1" t="s">
        <v>69</v>
      </c>
      <c r="G45" s="1" t="s">
        <v>123</v>
      </c>
      <c r="H45" s="1" t="s">
        <v>124</v>
      </c>
      <c r="I45" s="1" t="s">
        <v>101</v>
      </c>
      <c r="J45" s="1"/>
      <c r="K45" s="1"/>
      <c r="L45" s="1"/>
      <c r="M45" s="1" t="s">
        <v>555</v>
      </c>
      <c r="N45" s="1" t="s">
        <v>556</v>
      </c>
      <c r="O45" s="1" t="s">
        <v>127</v>
      </c>
      <c r="P45" s="1" t="s">
        <v>473</v>
      </c>
      <c r="Q45" s="1" t="s">
        <v>470</v>
      </c>
      <c r="R45" s="1" t="s">
        <v>557</v>
      </c>
      <c r="S45" s="1" t="s">
        <v>558</v>
      </c>
      <c r="T45" s="1"/>
      <c r="U45" s="1" t="s">
        <v>81</v>
      </c>
      <c r="V45" s="1"/>
      <c r="W45" s="1" t="s">
        <v>559</v>
      </c>
      <c r="X45" s="1"/>
      <c r="Y45" s="1">
        <v>210</v>
      </c>
      <c r="Z45" s="1"/>
      <c r="AA45" s="1"/>
      <c r="AB45" s="1" t="s">
        <v>560</v>
      </c>
      <c r="AC45" s="1"/>
      <c r="AD45" s="1"/>
      <c r="AE45" s="1"/>
      <c r="AF45" s="1"/>
      <c r="AG45" s="1" t="s">
        <v>111</v>
      </c>
      <c r="AH45" s="1"/>
      <c r="AI45" s="1"/>
      <c r="AJ45" s="1"/>
      <c r="AK45" s="1" t="s">
        <v>220</v>
      </c>
      <c r="AL45" s="1"/>
      <c r="AM45" s="1"/>
      <c r="AN45" s="1"/>
      <c r="AO45" s="1"/>
      <c r="AP45" s="1"/>
      <c r="AQ45" s="1"/>
      <c r="AR45" s="1"/>
      <c r="AS45" s="1"/>
      <c r="AT45" s="1"/>
      <c r="AU45" s="1"/>
      <c r="AV45" s="1"/>
      <c r="AW45" s="1"/>
      <c r="AX45" s="1" t="s">
        <v>113</v>
      </c>
      <c r="AY45" s="1"/>
      <c r="AZ45" s="1" t="s">
        <v>132</v>
      </c>
      <c r="BA45" s="1" t="s">
        <v>127</v>
      </c>
      <c r="BB45" s="1"/>
      <c r="BC45" s="1"/>
      <c r="BD45" s="1" t="s">
        <v>116</v>
      </c>
      <c r="BE45" s="1" t="s">
        <v>561</v>
      </c>
      <c r="BF45" s="1" t="s">
        <v>90</v>
      </c>
      <c r="BG45" s="1"/>
      <c r="BH45" s="1" t="s">
        <v>321</v>
      </c>
      <c r="BI45" s="1"/>
      <c r="BJ45" s="1"/>
      <c r="BK45" s="1"/>
      <c r="BL45" s="1" t="s">
        <v>562</v>
      </c>
      <c r="BM45" s="1" t="s">
        <v>563</v>
      </c>
      <c r="BN45" s="1"/>
    </row>
    <row r="46" spans="1:66" ht="15.75" customHeight="1" x14ac:dyDescent="0.3">
      <c r="A46" s="1" t="s">
        <v>401</v>
      </c>
      <c r="B46" s="1">
        <v>4800</v>
      </c>
      <c r="C46" s="1" t="s">
        <v>68</v>
      </c>
      <c r="D46" s="1">
        <v>0</v>
      </c>
      <c r="E46" s="4" t="s">
        <v>139</v>
      </c>
      <c r="F46" s="1" t="s">
        <v>69</v>
      </c>
      <c r="G46" s="1" t="s">
        <v>99</v>
      </c>
      <c r="H46" s="1" t="s">
        <v>100</v>
      </c>
      <c r="I46" s="1" t="s">
        <v>101</v>
      </c>
      <c r="J46" s="1" t="s">
        <v>535</v>
      </c>
      <c r="K46" s="1" t="s">
        <v>536</v>
      </c>
      <c r="L46" s="1" t="s">
        <v>564</v>
      </c>
      <c r="M46" s="1" t="s">
        <v>537</v>
      </c>
      <c r="N46" s="1" t="s">
        <v>538</v>
      </c>
      <c r="O46" s="1" t="s">
        <v>304</v>
      </c>
      <c r="P46" s="1" t="s">
        <v>407</v>
      </c>
      <c r="Q46" s="1" t="s">
        <v>401</v>
      </c>
      <c r="R46" s="1" t="s">
        <v>565</v>
      </c>
      <c r="S46" s="1" t="s">
        <v>566</v>
      </c>
      <c r="T46" s="1"/>
      <c r="U46" s="1" t="s">
        <v>147</v>
      </c>
      <c r="V46" s="1"/>
      <c r="W46" s="1"/>
      <c r="X46" s="1"/>
      <c r="Y46" s="1">
        <v>12</v>
      </c>
      <c r="Z46" s="1"/>
      <c r="AA46" s="1"/>
      <c r="AB46" s="1"/>
      <c r="AC46" s="1"/>
      <c r="AD46" s="1"/>
      <c r="AE46" s="1"/>
      <c r="AF46" s="1"/>
      <c r="AG46" s="1"/>
      <c r="AH46" s="1"/>
      <c r="AI46" s="1"/>
      <c r="AJ46" s="1"/>
      <c r="AK46" s="1" t="s">
        <v>541</v>
      </c>
      <c r="AL46" s="1"/>
      <c r="AM46" s="1"/>
      <c r="AN46" s="1"/>
      <c r="AO46" s="1"/>
      <c r="AP46" s="1"/>
      <c r="AQ46" s="1"/>
      <c r="AR46" s="1"/>
      <c r="AS46" s="1"/>
      <c r="AT46" s="1"/>
      <c r="AU46" s="1"/>
      <c r="AV46" s="1"/>
      <c r="AW46" s="1"/>
      <c r="AX46" s="1" t="s">
        <v>345</v>
      </c>
      <c r="AY46" s="1"/>
      <c r="AZ46" s="1" t="s">
        <v>307</v>
      </c>
      <c r="BA46" s="1" t="s">
        <v>304</v>
      </c>
      <c r="BB46" s="1"/>
      <c r="BC46" s="1"/>
      <c r="BD46" s="1" t="s">
        <v>165</v>
      </c>
      <c r="BE46" s="1" t="s">
        <v>192</v>
      </c>
      <c r="BF46" s="1"/>
      <c r="BG46" s="1"/>
      <c r="BH46" s="1" t="s">
        <v>321</v>
      </c>
      <c r="BI46" s="1"/>
      <c r="BJ46" s="1"/>
      <c r="BK46" s="1"/>
      <c r="BL46" s="1" t="s">
        <v>542</v>
      </c>
      <c r="BM46" s="1" t="s">
        <v>543</v>
      </c>
      <c r="BN46" s="1" t="s">
        <v>181</v>
      </c>
    </row>
    <row r="47" spans="1:66" ht="15.75" customHeight="1" x14ac:dyDescent="0.3">
      <c r="A47" s="1" t="s">
        <v>382</v>
      </c>
      <c r="B47" s="1">
        <v>20000</v>
      </c>
      <c r="C47" s="1" t="s">
        <v>68</v>
      </c>
      <c r="D47" s="1">
        <v>0</v>
      </c>
      <c r="E47" s="4" t="s">
        <v>139</v>
      </c>
      <c r="F47" s="1" t="s">
        <v>69</v>
      </c>
      <c r="G47" s="1" t="s">
        <v>123</v>
      </c>
      <c r="H47" s="1" t="s">
        <v>124</v>
      </c>
      <c r="I47" s="1" t="s">
        <v>101</v>
      </c>
      <c r="J47" s="1" t="s">
        <v>567</v>
      </c>
      <c r="K47" s="1" t="s">
        <v>568</v>
      </c>
      <c r="L47" s="1" t="s">
        <v>569</v>
      </c>
      <c r="M47" s="1" t="s">
        <v>570</v>
      </c>
      <c r="N47" s="1" t="s">
        <v>571</v>
      </c>
      <c r="O47" s="1" t="s">
        <v>382</v>
      </c>
      <c r="P47" s="1" t="s">
        <v>386</v>
      </c>
      <c r="Q47" s="1" t="s">
        <v>382</v>
      </c>
      <c r="R47" s="1" t="s">
        <v>572</v>
      </c>
      <c r="S47" s="1" t="s">
        <v>573</v>
      </c>
      <c r="T47" s="1"/>
      <c r="U47" s="1" t="s">
        <v>81</v>
      </c>
      <c r="V47" s="1"/>
      <c r="W47" s="1"/>
      <c r="X47" s="1"/>
      <c r="Y47" s="1">
        <v>87</v>
      </c>
      <c r="Z47" s="1"/>
      <c r="AA47" s="1"/>
      <c r="AB47" s="1"/>
      <c r="AC47" s="1"/>
      <c r="AD47" s="1"/>
      <c r="AE47" s="1"/>
      <c r="AF47" s="1"/>
      <c r="AG47" s="1" t="s">
        <v>111</v>
      </c>
      <c r="AH47" s="1"/>
      <c r="AI47" s="1"/>
      <c r="AJ47" s="1"/>
      <c r="AK47" s="1" t="s">
        <v>112</v>
      </c>
      <c r="AL47" s="1"/>
      <c r="AM47" s="1"/>
      <c r="AN47" s="1"/>
      <c r="AO47" s="1"/>
      <c r="AP47" s="1"/>
      <c r="AQ47" s="1"/>
      <c r="AR47" s="1"/>
      <c r="AS47" s="1"/>
      <c r="AT47" s="1"/>
      <c r="AU47" s="1"/>
      <c r="AV47" s="1"/>
      <c r="AW47" s="1"/>
      <c r="AX47" s="1" t="s">
        <v>164</v>
      </c>
      <c r="AY47" s="1"/>
      <c r="AZ47" s="1" t="s">
        <v>386</v>
      </c>
      <c r="BA47" s="1" t="s">
        <v>382</v>
      </c>
      <c r="BB47" s="1"/>
      <c r="BC47" s="1"/>
      <c r="BD47" s="1"/>
      <c r="BE47" s="1" t="s">
        <v>134</v>
      </c>
      <c r="BF47" s="1" t="s">
        <v>135</v>
      </c>
      <c r="BG47" s="1"/>
      <c r="BH47" s="1" t="s">
        <v>574</v>
      </c>
      <c r="BI47" s="1"/>
      <c r="BJ47" s="1"/>
      <c r="BK47" s="1"/>
      <c r="BL47" s="1" t="s">
        <v>575</v>
      </c>
      <c r="BM47" s="1" t="s">
        <v>576</v>
      </c>
      <c r="BN47" s="1" t="s">
        <v>181</v>
      </c>
    </row>
    <row r="48" spans="1:66" ht="15.75" customHeight="1" x14ac:dyDescent="0.3">
      <c r="A48" s="1" t="s">
        <v>382</v>
      </c>
      <c r="B48" s="1">
        <v>400000</v>
      </c>
      <c r="C48" s="1" t="s">
        <v>68</v>
      </c>
      <c r="D48" s="1">
        <v>0</v>
      </c>
      <c r="E48" s="4" t="s">
        <v>139</v>
      </c>
      <c r="F48" s="1" t="s">
        <v>69</v>
      </c>
      <c r="G48" s="1" t="s">
        <v>123</v>
      </c>
      <c r="H48" s="1" t="s">
        <v>124</v>
      </c>
      <c r="I48" s="1" t="s">
        <v>101</v>
      </c>
      <c r="J48" s="1" t="s">
        <v>567</v>
      </c>
      <c r="K48" s="1" t="s">
        <v>568</v>
      </c>
      <c r="L48" s="1" t="s">
        <v>577</v>
      </c>
      <c r="M48" s="1" t="s">
        <v>570</v>
      </c>
      <c r="N48" s="1" t="s">
        <v>571</v>
      </c>
      <c r="O48" s="1" t="s">
        <v>382</v>
      </c>
      <c r="P48" s="1" t="s">
        <v>386</v>
      </c>
      <c r="Q48" s="1" t="s">
        <v>382</v>
      </c>
      <c r="R48" s="1" t="s">
        <v>578</v>
      </c>
      <c r="S48" s="1" t="s">
        <v>579</v>
      </c>
      <c r="T48" s="1"/>
      <c r="U48" s="1" t="s">
        <v>81</v>
      </c>
      <c r="V48" s="1"/>
      <c r="W48" s="1"/>
      <c r="X48" s="1"/>
      <c r="Y48" s="1">
        <v>87</v>
      </c>
      <c r="Z48" s="1"/>
      <c r="AA48" s="1"/>
      <c r="AB48" s="1"/>
      <c r="AC48" s="1"/>
      <c r="AD48" s="1"/>
      <c r="AE48" s="1"/>
      <c r="AF48" s="1"/>
      <c r="AG48" s="1" t="s">
        <v>111</v>
      </c>
      <c r="AH48" s="1"/>
      <c r="AI48" s="1"/>
      <c r="AJ48" s="1"/>
      <c r="AK48" s="1" t="s">
        <v>112</v>
      </c>
      <c r="AL48" s="1"/>
      <c r="AM48" s="1"/>
      <c r="AN48" s="1"/>
      <c r="AO48" s="1"/>
      <c r="AP48" s="1"/>
      <c r="AQ48" s="1"/>
      <c r="AR48" s="1"/>
      <c r="AS48" s="1"/>
      <c r="AT48" s="1"/>
      <c r="AU48" s="1"/>
      <c r="AV48" s="1"/>
      <c r="AW48" s="1"/>
      <c r="AX48" s="1" t="s">
        <v>164</v>
      </c>
      <c r="AY48" s="1"/>
      <c r="AZ48" s="1" t="s">
        <v>386</v>
      </c>
      <c r="BA48" s="1" t="s">
        <v>382</v>
      </c>
      <c r="BB48" s="1"/>
      <c r="BC48" s="1"/>
      <c r="BD48" s="1"/>
      <c r="BE48" s="1" t="s">
        <v>134</v>
      </c>
      <c r="BF48" s="1" t="s">
        <v>135</v>
      </c>
      <c r="BG48" s="1"/>
      <c r="BH48" s="1" t="s">
        <v>574</v>
      </c>
      <c r="BI48" s="1"/>
      <c r="BJ48" s="1"/>
      <c r="BK48" s="1"/>
      <c r="BL48" s="1" t="s">
        <v>575</v>
      </c>
      <c r="BM48" s="1" t="s">
        <v>576</v>
      </c>
      <c r="BN48" s="1" t="s">
        <v>121</v>
      </c>
    </row>
    <row r="49" spans="1:66" ht="15.75" customHeight="1" x14ac:dyDescent="0.3">
      <c r="A49" s="1" t="s">
        <v>382</v>
      </c>
      <c r="B49" s="1">
        <v>200000</v>
      </c>
      <c r="C49" s="1" t="s">
        <v>68</v>
      </c>
      <c r="D49" s="1">
        <v>0</v>
      </c>
      <c r="E49" s="4" t="s">
        <v>139</v>
      </c>
      <c r="F49" s="1" t="s">
        <v>69</v>
      </c>
      <c r="G49" s="1" t="s">
        <v>123</v>
      </c>
      <c r="H49" s="1" t="s">
        <v>124</v>
      </c>
      <c r="I49" s="1" t="s">
        <v>101</v>
      </c>
      <c r="J49" s="1"/>
      <c r="K49" s="1"/>
      <c r="L49" s="1" t="s">
        <v>580</v>
      </c>
      <c r="M49" s="1" t="s">
        <v>570</v>
      </c>
      <c r="N49" s="1" t="s">
        <v>571</v>
      </c>
      <c r="O49" s="1" t="s">
        <v>382</v>
      </c>
      <c r="P49" s="1" t="s">
        <v>386</v>
      </c>
      <c r="Q49" s="1" t="s">
        <v>382</v>
      </c>
      <c r="R49" s="1" t="s">
        <v>581</v>
      </c>
      <c r="S49" s="1" t="s">
        <v>582</v>
      </c>
      <c r="T49" s="1"/>
      <c r="U49" s="1" t="s">
        <v>81</v>
      </c>
      <c r="V49" s="1"/>
      <c r="W49" s="1"/>
      <c r="X49" s="1"/>
      <c r="Y49" s="1">
        <v>87</v>
      </c>
      <c r="Z49" s="1"/>
      <c r="AA49" s="1"/>
      <c r="AB49" s="1"/>
      <c r="AC49" s="1"/>
      <c r="AD49" s="1"/>
      <c r="AE49" s="1"/>
      <c r="AF49" s="1"/>
      <c r="AG49" s="1" t="s">
        <v>111</v>
      </c>
      <c r="AH49" s="1"/>
      <c r="AI49" s="1"/>
      <c r="AJ49" s="1"/>
      <c r="AK49" s="1" t="s">
        <v>112</v>
      </c>
      <c r="AL49" s="1"/>
      <c r="AM49" s="1"/>
      <c r="AN49" s="1"/>
      <c r="AO49" s="1"/>
      <c r="AP49" s="1"/>
      <c r="AQ49" s="1"/>
      <c r="AR49" s="1"/>
      <c r="AS49" s="1"/>
      <c r="AT49" s="1"/>
      <c r="AU49" s="1"/>
      <c r="AV49" s="1"/>
      <c r="AW49" s="1"/>
      <c r="AX49" s="1" t="s">
        <v>164</v>
      </c>
      <c r="AY49" s="1"/>
      <c r="AZ49" s="1" t="s">
        <v>386</v>
      </c>
      <c r="BA49" s="1" t="s">
        <v>382</v>
      </c>
      <c r="BB49" s="1"/>
      <c r="BC49" s="1"/>
      <c r="BD49" s="1"/>
      <c r="BE49" s="1" t="s">
        <v>134</v>
      </c>
      <c r="BF49" s="1" t="s">
        <v>135</v>
      </c>
      <c r="BG49" s="1"/>
      <c r="BH49" s="1" t="s">
        <v>574</v>
      </c>
      <c r="BI49" s="1"/>
      <c r="BJ49" s="1"/>
      <c r="BK49" s="1"/>
      <c r="BL49" s="1" t="s">
        <v>575</v>
      </c>
      <c r="BM49" s="1" t="s">
        <v>576</v>
      </c>
      <c r="BN49" s="1" t="s">
        <v>375</v>
      </c>
    </row>
    <row r="50" spans="1:66" ht="15.75" customHeight="1" x14ac:dyDescent="0.3">
      <c r="A50" s="1" t="s">
        <v>340</v>
      </c>
      <c r="B50" s="1">
        <v>518968</v>
      </c>
      <c r="C50" s="1" t="s">
        <v>68</v>
      </c>
      <c r="D50" s="1">
        <v>100</v>
      </c>
      <c r="E50" s="4" t="s">
        <v>139</v>
      </c>
      <c r="F50" s="1" t="s">
        <v>69</v>
      </c>
      <c r="G50" s="1" t="s">
        <v>70</v>
      </c>
      <c r="H50" s="1" t="s">
        <v>71</v>
      </c>
      <c r="I50" s="1" t="s">
        <v>72</v>
      </c>
      <c r="J50" s="1" t="s">
        <v>583</v>
      </c>
      <c r="K50" s="1" t="s">
        <v>584</v>
      </c>
      <c r="L50" s="1" t="s">
        <v>585</v>
      </c>
      <c r="M50" s="1" t="s">
        <v>586</v>
      </c>
      <c r="N50" s="1" t="s">
        <v>587</v>
      </c>
      <c r="O50" s="1" t="s">
        <v>340</v>
      </c>
      <c r="P50" s="1" t="s">
        <v>588</v>
      </c>
      <c r="Q50" s="1" t="s">
        <v>340</v>
      </c>
      <c r="R50" s="1" t="s">
        <v>589</v>
      </c>
      <c r="S50" s="1" t="s">
        <v>590</v>
      </c>
      <c r="T50" s="1"/>
      <c r="U50" s="1" t="s">
        <v>147</v>
      </c>
      <c r="V50" s="1"/>
      <c r="W50" s="1"/>
      <c r="X50" s="1"/>
      <c r="Y50" s="1">
        <v>61</v>
      </c>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t="s">
        <v>133</v>
      </c>
      <c r="BE50" s="1" t="s">
        <v>591</v>
      </c>
      <c r="BF50" s="1"/>
      <c r="BG50" s="1"/>
      <c r="BH50" s="1"/>
      <c r="BI50" s="1"/>
      <c r="BJ50" s="1"/>
      <c r="BK50" s="1"/>
      <c r="BL50" s="1" t="s">
        <v>592</v>
      </c>
      <c r="BM50" s="1" t="s">
        <v>593</v>
      </c>
      <c r="BN50" s="1"/>
    </row>
    <row r="51" spans="1:66" ht="15.75" customHeight="1" x14ac:dyDescent="0.3">
      <c r="A51" s="1" t="s">
        <v>256</v>
      </c>
      <c r="B51" s="1">
        <v>1000000</v>
      </c>
      <c r="C51" s="1" t="s">
        <v>68</v>
      </c>
      <c r="D51" s="1">
        <v>0</v>
      </c>
      <c r="E51" s="4" t="s">
        <v>139</v>
      </c>
      <c r="F51" s="1" t="s">
        <v>69</v>
      </c>
      <c r="G51" s="1" t="s">
        <v>99</v>
      </c>
      <c r="H51" s="1" t="s">
        <v>100</v>
      </c>
      <c r="I51" s="1" t="s">
        <v>101</v>
      </c>
      <c r="J51" s="1" t="s">
        <v>594</v>
      </c>
      <c r="K51" s="1" t="s">
        <v>595</v>
      </c>
      <c r="L51" s="1"/>
      <c r="M51" s="1" t="s">
        <v>596</v>
      </c>
      <c r="N51" s="1" t="s">
        <v>597</v>
      </c>
      <c r="O51" s="1" t="s">
        <v>233</v>
      </c>
      <c r="P51" s="1" t="s">
        <v>260</v>
      </c>
      <c r="Q51" s="1" t="s">
        <v>256</v>
      </c>
      <c r="R51" s="1" t="s">
        <v>598</v>
      </c>
      <c r="S51" s="1" t="s">
        <v>599</v>
      </c>
      <c r="T51" s="1"/>
      <c r="U51" s="1" t="s">
        <v>81</v>
      </c>
      <c r="V51" s="1"/>
      <c r="W51" s="1"/>
      <c r="X51" s="1"/>
      <c r="Y51" s="1">
        <v>489</v>
      </c>
      <c r="Z51" s="1"/>
      <c r="AA51" s="1"/>
      <c r="AB51" s="1"/>
      <c r="AC51" s="1"/>
      <c r="AD51" s="1"/>
      <c r="AE51" s="1"/>
      <c r="AF51" s="1"/>
      <c r="AG51" s="1"/>
      <c r="AH51" s="1"/>
      <c r="AI51" s="1"/>
      <c r="AJ51" s="1"/>
      <c r="AK51" s="1" t="s">
        <v>356</v>
      </c>
      <c r="AL51" s="1"/>
      <c r="AM51" s="1"/>
      <c r="AN51" s="1"/>
      <c r="AO51" s="1"/>
      <c r="AP51" s="1"/>
      <c r="AQ51" s="1"/>
      <c r="AR51" s="1"/>
      <c r="AS51" s="1"/>
      <c r="AT51" s="1"/>
      <c r="AU51" s="1"/>
      <c r="AV51" s="1"/>
      <c r="AW51" s="1"/>
      <c r="AX51" s="1"/>
      <c r="AY51" s="1"/>
      <c r="AZ51" s="1" t="s">
        <v>238</v>
      </c>
      <c r="BA51" s="1" t="s">
        <v>233</v>
      </c>
      <c r="BB51" s="1" t="s">
        <v>445</v>
      </c>
      <c r="BC51" s="1"/>
      <c r="BD51" s="1" t="s">
        <v>165</v>
      </c>
      <c r="BE51" s="1" t="s">
        <v>134</v>
      </c>
      <c r="BF51" s="1"/>
      <c r="BG51" s="1"/>
      <c r="BH51" s="1"/>
      <c r="BI51" s="1"/>
      <c r="BJ51" s="1"/>
      <c r="BK51" s="1"/>
      <c r="BL51" s="1" t="s">
        <v>600</v>
      </c>
      <c r="BM51" s="1" t="s">
        <v>601</v>
      </c>
      <c r="BN51" s="1" t="s">
        <v>121</v>
      </c>
    </row>
    <row r="52" spans="1:66" ht="15.75" customHeight="1" x14ac:dyDescent="0.3">
      <c r="A52" s="1" t="s">
        <v>98</v>
      </c>
      <c r="B52" s="1">
        <v>800000</v>
      </c>
      <c r="C52" s="1" t="s">
        <v>68</v>
      </c>
      <c r="D52" s="1">
        <v>0</v>
      </c>
      <c r="E52" s="4" t="s">
        <v>122</v>
      </c>
      <c r="F52" s="1" t="s">
        <v>69</v>
      </c>
      <c r="G52" s="1" t="s">
        <v>99</v>
      </c>
      <c r="H52" s="1" t="s">
        <v>100</v>
      </c>
      <c r="I52" s="1" t="s">
        <v>101</v>
      </c>
      <c r="J52" s="1"/>
      <c r="K52" s="1"/>
      <c r="L52" s="1" t="s">
        <v>602</v>
      </c>
      <c r="M52" s="1" t="s">
        <v>603</v>
      </c>
      <c r="N52" s="1" t="s">
        <v>604</v>
      </c>
      <c r="O52" s="1" t="s">
        <v>127</v>
      </c>
      <c r="P52" s="1" t="s">
        <v>106</v>
      </c>
      <c r="Q52" s="1" t="s">
        <v>98</v>
      </c>
      <c r="R52" s="1" t="s">
        <v>605</v>
      </c>
      <c r="S52" s="1" t="s">
        <v>606</v>
      </c>
      <c r="T52" s="1"/>
      <c r="U52" s="1" t="s">
        <v>130</v>
      </c>
      <c r="V52" s="1"/>
      <c r="W52" s="1"/>
      <c r="X52" s="1"/>
      <c r="Y52" s="1">
        <v>298</v>
      </c>
      <c r="Z52" s="1"/>
      <c r="AA52" s="1"/>
      <c r="AB52" s="1"/>
      <c r="AC52" s="1"/>
      <c r="AD52" s="1"/>
      <c r="AE52" s="1"/>
      <c r="AF52" s="1"/>
      <c r="AG52" s="1"/>
      <c r="AH52" s="1"/>
      <c r="AI52" s="1"/>
      <c r="AJ52" s="1"/>
      <c r="AK52" s="1" t="s">
        <v>356</v>
      </c>
      <c r="AL52" s="1"/>
      <c r="AM52" s="1"/>
      <c r="AN52" s="1"/>
      <c r="AO52" s="1"/>
      <c r="AP52" s="1"/>
      <c r="AQ52" s="1"/>
      <c r="AR52" s="1"/>
      <c r="AS52" s="1"/>
      <c r="AT52" s="1"/>
      <c r="AU52" s="1"/>
      <c r="AV52" s="1"/>
      <c r="AW52" s="1"/>
      <c r="AX52" s="1" t="s">
        <v>177</v>
      </c>
      <c r="AY52" s="1"/>
      <c r="AZ52" s="1" t="s">
        <v>443</v>
      </c>
      <c r="BA52" s="1" t="s">
        <v>444</v>
      </c>
      <c r="BB52" s="1"/>
      <c r="BC52" s="1"/>
      <c r="BD52" s="1" t="s">
        <v>165</v>
      </c>
      <c r="BE52" s="1" t="s">
        <v>134</v>
      </c>
      <c r="BF52" s="1" t="s">
        <v>135</v>
      </c>
      <c r="BG52" s="1"/>
      <c r="BH52" s="1" t="s">
        <v>607</v>
      </c>
      <c r="BI52" s="1"/>
      <c r="BJ52" s="1"/>
      <c r="BK52" s="1"/>
      <c r="BL52" s="1" t="s">
        <v>608</v>
      </c>
      <c r="BM52" s="1" t="s">
        <v>609</v>
      </c>
      <c r="BN52" s="1"/>
    </row>
    <row r="53" spans="1:66" ht="15.75" customHeight="1" x14ac:dyDescent="0.3">
      <c r="A53" s="1" t="s">
        <v>155</v>
      </c>
      <c r="B53" s="1">
        <v>400000</v>
      </c>
      <c r="C53" s="1" t="s">
        <v>68</v>
      </c>
      <c r="D53" s="1">
        <v>0</v>
      </c>
      <c r="E53" s="4">
        <v>44874</v>
      </c>
      <c r="F53" s="1" t="s">
        <v>69</v>
      </c>
      <c r="G53" s="1" t="s">
        <v>99</v>
      </c>
      <c r="H53" s="1" t="s">
        <v>100</v>
      </c>
      <c r="I53" s="1" t="s">
        <v>101</v>
      </c>
      <c r="J53" s="1" t="s">
        <v>196</v>
      </c>
      <c r="K53" s="1" t="s">
        <v>197</v>
      </c>
      <c r="L53" s="1" t="s">
        <v>610</v>
      </c>
      <c r="M53" s="1" t="s">
        <v>199</v>
      </c>
      <c r="N53" s="1" t="s">
        <v>200</v>
      </c>
      <c r="O53" s="1" t="s">
        <v>201</v>
      </c>
      <c r="P53" s="1" t="s">
        <v>160</v>
      </c>
      <c r="Q53" s="1" t="s">
        <v>155</v>
      </c>
      <c r="R53" s="1" t="s">
        <v>611</v>
      </c>
      <c r="S53" s="1" t="s">
        <v>612</v>
      </c>
      <c r="T53" s="1"/>
      <c r="U53" s="1" t="s">
        <v>130</v>
      </c>
      <c r="V53" s="1"/>
      <c r="W53" s="1"/>
      <c r="X53" s="1"/>
      <c r="Y53" s="1">
        <v>120</v>
      </c>
      <c r="Z53" s="1"/>
      <c r="AA53" s="1"/>
      <c r="AB53" s="1"/>
      <c r="AC53" s="1"/>
      <c r="AD53" s="1"/>
      <c r="AE53" s="1"/>
      <c r="AF53" s="1"/>
      <c r="AG53" s="1"/>
      <c r="AH53" s="1"/>
      <c r="AI53" s="1"/>
      <c r="AJ53" s="1"/>
      <c r="AK53" s="1" t="s">
        <v>204</v>
      </c>
      <c r="AL53" s="1"/>
      <c r="AM53" s="1"/>
      <c r="AN53" s="1"/>
      <c r="AO53" s="1"/>
      <c r="AP53" s="1"/>
      <c r="AQ53" s="1"/>
      <c r="AR53" s="1"/>
      <c r="AS53" s="1"/>
      <c r="AT53" s="1"/>
      <c r="AU53" s="1"/>
      <c r="AV53" s="1"/>
      <c r="AW53" s="1"/>
      <c r="AX53" s="1"/>
      <c r="AY53" s="1"/>
      <c r="AZ53" s="1" t="s">
        <v>205</v>
      </c>
      <c r="BA53" s="1" t="s">
        <v>201</v>
      </c>
      <c r="BB53" s="1"/>
      <c r="BC53" s="1"/>
      <c r="BD53" s="1" t="s">
        <v>206</v>
      </c>
      <c r="BE53" s="1" t="s">
        <v>134</v>
      </c>
      <c r="BF53" s="1"/>
      <c r="BG53" s="1"/>
      <c r="BH53" s="1"/>
      <c r="BI53" s="1"/>
      <c r="BJ53" s="1"/>
      <c r="BK53" s="1"/>
      <c r="BL53" s="1" t="s">
        <v>207</v>
      </c>
      <c r="BM53" s="1" t="s">
        <v>208</v>
      </c>
      <c r="BN53" s="1"/>
    </row>
    <row r="54" spans="1:66" ht="15.75" customHeight="1" x14ac:dyDescent="0.3">
      <c r="A54" s="1" t="s">
        <v>613</v>
      </c>
      <c r="B54" s="1">
        <v>4000000</v>
      </c>
      <c r="C54" s="1" t="s">
        <v>68</v>
      </c>
      <c r="D54" s="1">
        <v>0</v>
      </c>
      <c r="E54" s="4" t="s">
        <v>139</v>
      </c>
      <c r="F54" s="1" t="s">
        <v>69</v>
      </c>
      <c r="G54" s="1" t="s">
        <v>99</v>
      </c>
      <c r="H54" s="1" t="s">
        <v>100</v>
      </c>
      <c r="I54" s="1" t="s">
        <v>101</v>
      </c>
      <c r="J54" s="1" t="s">
        <v>614</v>
      </c>
      <c r="K54" s="1" t="s">
        <v>615</v>
      </c>
      <c r="L54" s="1" t="s">
        <v>616</v>
      </c>
      <c r="M54" s="1" t="s">
        <v>617</v>
      </c>
      <c r="N54" s="1" t="s">
        <v>618</v>
      </c>
      <c r="O54" s="1" t="s">
        <v>382</v>
      </c>
      <c r="P54" s="1" t="s">
        <v>619</v>
      </c>
      <c r="Q54" s="1" t="s">
        <v>620</v>
      </c>
      <c r="R54" s="1" t="s">
        <v>621</v>
      </c>
      <c r="S54" s="1" t="s">
        <v>622</v>
      </c>
      <c r="T54" s="1"/>
      <c r="U54" s="1" t="s">
        <v>147</v>
      </c>
      <c r="V54" s="1"/>
      <c r="W54" s="1" t="s">
        <v>623</v>
      </c>
      <c r="X54" s="1"/>
      <c r="Y54" s="1">
        <v>1000</v>
      </c>
      <c r="Z54" s="1"/>
      <c r="AA54" s="1"/>
      <c r="AB54" s="1"/>
      <c r="AC54" s="1"/>
      <c r="AD54" s="1"/>
      <c r="AE54" s="1"/>
      <c r="AF54" s="1"/>
      <c r="AG54" s="1" t="s">
        <v>111</v>
      </c>
      <c r="AH54" s="1"/>
      <c r="AI54" s="1"/>
      <c r="AJ54" s="1"/>
      <c r="AK54" s="1" t="s">
        <v>624</v>
      </c>
      <c r="AL54" s="1"/>
      <c r="AM54" s="1"/>
      <c r="AN54" s="1"/>
      <c r="AO54" s="1"/>
      <c r="AP54" s="1"/>
      <c r="AQ54" s="1"/>
      <c r="AR54" s="1"/>
      <c r="AS54" s="1"/>
      <c r="AT54" s="1"/>
      <c r="AU54" s="1"/>
      <c r="AV54" s="1"/>
      <c r="AW54" s="1"/>
      <c r="AX54" s="1"/>
      <c r="AY54" s="1"/>
      <c r="AZ54" s="1" t="s">
        <v>386</v>
      </c>
      <c r="BA54" s="1" t="s">
        <v>382</v>
      </c>
      <c r="BB54" s="1"/>
      <c r="BC54" s="1"/>
      <c r="BD54" s="1" t="s">
        <v>133</v>
      </c>
      <c r="BE54" s="1" t="s">
        <v>625</v>
      </c>
      <c r="BF54" s="1" t="s">
        <v>298</v>
      </c>
      <c r="BG54" s="1"/>
      <c r="BH54" s="1" t="s">
        <v>626</v>
      </c>
      <c r="BI54" s="1"/>
      <c r="BJ54" s="1"/>
      <c r="BK54" s="1"/>
      <c r="BL54" s="1" t="s">
        <v>627</v>
      </c>
      <c r="BM54" s="1" t="s">
        <v>628</v>
      </c>
      <c r="BN54" s="1" t="s">
        <v>121</v>
      </c>
    </row>
    <row r="55" spans="1:66" ht="15.75" customHeight="1" x14ac:dyDescent="0.3">
      <c r="A55" s="1" t="s">
        <v>481</v>
      </c>
      <c r="B55" s="1">
        <v>800000</v>
      </c>
      <c r="C55" s="1" t="s">
        <v>68</v>
      </c>
      <c r="D55" s="1">
        <v>0</v>
      </c>
      <c r="E55" s="4" t="s">
        <v>139</v>
      </c>
      <c r="F55" s="1" t="s">
        <v>69</v>
      </c>
      <c r="G55" s="1" t="s">
        <v>99</v>
      </c>
      <c r="H55" s="1" t="s">
        <v>100</v>
      </c>
      <c r="I55" s="1" t="s">
        <v>101</v>
      </c>
      <c r="J55" s="1" t="s">
        <v>629</v>
      </c>
      <c r="K55" s="1" t="s">
        <v>630</v>
      </c>
      <c r="L55" s="1"/>
      <c r="M55" s="1" t="s">
        <v>631</v>
      </c>
      <c r="N55" s="1" t="s">
        <v>632</v>
      </c>
      <c r="O55" s="1" t="s">
        <v>138</v>
      </c>
      <c r="P55" s="1" t="s">
        <v>619</v>
      </c>
      <c r="Q55" s="1" t="s">
        <v>620</v>
      </c>
      <c r="R55" s="1" t="s">
        <v>633</v>
      </c>
      <c r="S55" s="1" t="s">
        <v>634</v>
      </c>
      <c r="T55" s="1"/>
      <c r="U55" s="1" t="s">
        <v>147</v>
      </c>
      <c r="V55" s="1"/>
      <c r="W55" s="1"/>
      <c r="X55" s="1"/>
      <c r="Y55" s="1">
        <v>400</v>
      </c>
      <c r="Z55" s="1"/>
      <c r="AA55" s="1"/>
      <c r="AB55" s="1"/>
      <c r="AC55" s="1"/>
      <c r="AD55" s="1"/>
      <c r="AE55" s="1"/>
      <c r="AF55" s="1"/>
      <c r="AG55" s="1"/>
      <c r="AH55" s="1"/>
      <c r="AI55" s="1"/>
      <c r="AJ55" s="1"/>
      <c r="AK55" s="1" t="s">
        <v>204</v>
      </c>
      <c r="AL55" s="1"/>
      <c r="AM55" s="1"/>
      <c r="AN55" s="1"/>
      <c r="AO55" s="1"/>
      <c r="AP55" s="1"/>
      <c r="AQ55" s="1"/>
      <c r="AR55" s="1"/>
      <c r="AS55" s="1"/>
      <c r="AT55" s="1"/>
      <c r="AU55" s="1"/>
      <c r="AV55" s="1"/>
      <c r="AW55" s="1"/>
      <c r="AX55" s="1"/>
      <c r="AY55" s="1"/>
      <c r="AZ55" s="1" t="s">
        <v>234</v>
      </c>
      <c r="BA55" s="1" t="s">
        <v>138</v>
      </c>
      <c r="BB55" s="1"/>
      <c r="BC55" s="1"/>
      <c r="BD55" s="1" t="s">
        <v>133</v>
      </c>
      <c r="BE55" s="1" t="s">
        <v>192</v>
      </c>
      <c r="BF55" s="1" t="s">
        <v>135</v>
      </c>
      <c r="BG55" s="1"/>
      <c r="BH55" s="1" t="s">
        <v>331</v>
      </c>
      <c r="BI55" s="1"/>
      <c r="BJ55" s="1"/>
      <c r="BK55" s="1"/>
      <c r="BL55" s="1" t="s">
        <v>635</v>
      </c>
      <c r="BM55" s="1" t="s">
        <v>636</v>
      </c>
      <c r="BN55" s="1" t="s">
        <v>375</v>
      </c>
    </row>
    <row r="56" spans="1:66" ht="15.75" customHeight="1" x14ac:dyDescent="0.3">
      <c r="A56" s="1" t="s">
        <v>481</v>
      </c>
      <c r="B56" s="1">
        <v>10000000</v>
      </c>
      <c r="C56" s="1" t="s">
        <v>68</v>
      </c>
      <c r="D56" s="1">
        <v>0</v>
      </c>
      <c r="E56" s="4" t="s">
        <v>139</v>
      </c>
      <c r="F56" s="1" t="s">
        <v>69</v>
      </c>
      <c r="G56" s="1" t="s">
        <v>99</v>
      </c>
      <c r="H56" s="1" t="s">
        <v>100</v>
      </c>
      <c r="I56" s="1" t="s">
        <v>101</v>
      </c>
      <c r="J56" s="1" t="s">
        <v>629</v>
      </c>
      <c r="K56" s="1" t="s">
        <v>630</v>
      </c>
      <c r="L56" s="1"/>
      <c r="M56" s="1" t="s">
        <v>631</v>
      </c>
      <c r="N56" s="1" t="s">
        <v>632</v>
      </c>
      <c r="O56" s="1" t="s">
        <v>138</v>
      </c>
      <c r="P56" s="1" t="s">
        <v>619</v>
      </c>
      <c r="Q56" s="1" t="s">
        <v>620</v>
      </c>
      <c r="R56" s="1" t="s">
        <v>637</v>
      </c>
      <c r="S56" s="1" t="s">
        <v>638</v>
      </c>
      <c r="T56" s="1"/>
      <c r="U56" s="1" t="s">
        <v>147</v>
      </c>
      <c r="V56" s="1"/>
      <c r="W56" s="1"/>
      <c r="X56" s="1"/>
      <c r="Y56" s="1">
        <v>400</v>
      </c>
      <c r="Z56" s="1"/>
      <c r="AA56" s="1"/>
      <c r="AB56" s="1"/>
      <c r="AC56" s="1"/>
      <c r="AD56" s="1"/>
      <c r="AE56" s="1"/>
      <c r="AF56" s="1"/>
      <c r="AG56" s="1"/>
      <c r="AH56" s="1"/>
      <c r="AI56" s="1"/>
      <c r="AJ56" s="1"/>
      <c r="AK56" s="1" t="s">
        <v>204</v>
      </c>
      <c r="AL56" s="1"/>
      <c r="AM56" s="1"/>
      <c r="AN56" s="1"/>
      <c r="AO56" s="1"/>
      <c r="AP56" s="1"/>
      <c r="AQ56" s="1"/>
      <c r="AR56" s="1"/>
      <c r="AS56" s="1"/>
      <c r="AT56" s="1"/>
      <c r="AU56" s="1"/>
      <c r="AV56" s="1"/>
      <c r="AW56" s="1"/>
      <c r="AX56" s="1"/>
      <c r="AY56" s="1"/>
      <c r="AZ56" s="1" t="s">
        <v>234</v>
      </c>
      <c r="BA56" s="1" t="s">
        <v>138</v>
      </c>
      <c r="BB56" s="1"/>
      <c r="BC56" s="1"/>
      <c r="BD56" s="1" t="s">
        <v>133</v>
      </c>
      <c r="BE56" s="1" t="s">
        <v>192</v>
      </c>
      <c r="BF56" s="1" t="s">
        <v>135</v>
      </c>
      <c r="BG56" s="1"/>
      <c r="BH56" s="1" t="s">
        <v>331</v>
      </c>
      <c r="BI56" s="1"/>
      <c r="BJ56" s="1"/>
      <c r="BK56" s="1"/>
      <c r="BL56" s="1" t="s">
        <v>635</v>
      </c>
      <c r="BM56" s="1" t="s">
        <v>636</v>
      </c>
      <c r="BN56" s="1" t="s">
        <v>121</v>
      </c>
    </row>
    <row r="57" spans="1:66" ht="15.75" customHeight="1" x14ac:dyDescent="0.3">
      <c r="A57" s="1" t="s">
        <v>481</v>
      </c>
      <c r="B57" s="1">
        <v>150000</v>
      </c>
      <c r="C57" s="1" t="s">
        <v>68</v>
      </c>
      <c r="D57" s="1">
        <v>0</v>
      </c>
      <c r="E57" s="4" t="s">
        <v>139</v>
      </c>
      <c r="F57" s="1" t="s">
        <v>69</v>
      </c>
      <c r="G57" s="1" t="s">
        <v>99</v>
      </c>
      <c r="H57" s="1" t="s">
        <v>100</v>
      </c>
      <c r="I57" s="1" t="s">
        <v>101</v>
      </c>
      <c r="J57" s="1" t="s">
        <v>629</v>
      </c>
      <c r="K57" s="1" t="s">
        <v>630</v>
      </c>
      <c r="L57" s="1"/>
      <c r="M57" s="1" t="s">
        <v>631</v>
      </c>
      <c r="N57" s="1" t="s">
        <v>632</v>
      </c>
      <c r="O57" s="1" t="s">
        <v>138</v>
      </c>
      <c r="P57" s="1" t="s">
        <v>619</v>
      </c>
      <c r="Q57" s="1" t="s">
        <v>620</v>
      </c>
      <c r="R57" s="1" t="s">
        <v>639</v>
      </c>
      <c r="S57" s="1" t="s">
        <v>640</v>
      </c>
      <c r="T57" s="1"/>
      <c r="U57" s="1" t="s">
        <v>147</v>
      </c>
      <c r="V57" s="1"/>
      <c r="W57" s="1"/>
      <c r="X57" s="1"/>
      <c r="Y57" s="1">
        <v>400</v>
      </c>
      <c r="Z57" s="1"/>
      <c r="AA57" s="1"/>
      <c r="AB57" s="1"/>
      <c r="AC57" s="1"/>
      <c r="AD57" s="1"/>
      <c r="AE57" s="1"/>
      <c r="AF57" s="1"/>
      <c r="AG57" s="1"/>
      <c r="AH57" s="1"/>
      <c r="AI57" s="1"/>
      <c r="AJ57" s="1"/>
      <c r="AK57" s="1" t="s">
        <v>204</v>
      </c>
      <c r="AL57" s="1"/>
      <c r="AM57" s="1"/>
      <c r="AN57" s="1"/>
      <c r="AO57" s="1"/>
      <c r="AP57" s="1"/>
      <c r="AQ57" s="1"/>
      <c r="AR57" s="1"/>
      <c r="AS57" s="1"/>
      <c r="AT57" s="1"/>
      <c r="AU57" s="1"/>
      <c r="AV57" s="1"/>
      <c r="AW57" s="1"/>
      <c r="AX57" s="1"/>
      <c r="AY57" s="1"/>
      <c r="AZ57" s="1" t="s">
        <v>234</v>
      </c>
      <c r="BA57" s="1" t="s">
        <v>138</v>
      </c>
      <c r="BB57" s="1"/>
      <c r="BC57" s="1"/>
      <c r="BD57" s="1" t="s">
        <v>133</v>
      </c>
      <c r="BE57" s="1" t="s">
        <v>192</v>
      </c>
      <c r="BF57" s="1" t="s">
        <v>135</v>
      </c>
      <c r="BG57" s="1"/>
      <c r="BH57" s="1" t="s">
        <v>331</v>
      </c>
      <c r="BI57" s="1"/>
      <c r="BJ57" s="1"/>
      <c r="BK57" s="1"/>
      <c r="BL57" s="1" t="s">
        <v>635</v>
      </c>
      <c r="BM57" s="1" t="s">
        <v>636</v>
      </c>
      <c r="BN57" s="1" t="s">
        <v>181</v>
      </c>
    </row>
    <row r="58" spans="1:66" ht="15.75" customHeight="1" x14ac:dyDescent="0.3">
      <c r="A58" s="1" t="s">
        <v>641</v>
      </c>
      <c r="B58" s="1">
        <v>935000</v>
      </c>
      <c r="C58" s="1" t="s">
        <v>68</v>
      </c>
      <c r="D58" s="1">
        <v>0</v>
      </c>
      <c r="E58" s="4" t="s">
        <v>139</v>
      </c>
      <c r="F58" s="1" t="s">
        <v>69</v>
      </c>
      <c r="G58" s="1" t="s">
        <v>99</v>
      </c>
      <c r="H58" s="1" t="s">
        <v>100</v>
      </c>
      <c r="I58" s="1" t="s">
        <v>101</v>
      </c>
      <c r="J58" s="1" t="s">
        <v>642</v>
      </c>
      <c r="K58" s="1" t="s">
        <v>643</v>
      </c>
      <c r="L58" s="1" t="s">
        <v>644</v>
      </c>
      <c r="M58" s="1" t="s">
        <v>645</v>
      </c>
      <c r="N58" s="1" t="s">
        <v>646</v>
      </c>
      <c r="O58" s="1" t="s">
        <v>201</v>
      </c>
      <c r="P58" s="1" t="s">
        <v>647</v>
      </c>
      <c r="Q58" s="1" t="s">
        <v>641</v>
      </c>
      <c r="R58" s="1" t="s">
        <v>648</v>
      </c>
      <c r="S58" s="1" t="s">
        <v>649</v>
      </c>
      <c r="T58" s="1"/>
      <c r="U58" s="1" t="s">
        <v>650</v>
      </c>
      <c r="V58" s="1"/>
      <c r="W58" s="1"/>
      <c r="X58" s="1"/>
      <c r="Y58" s="1">
        <v>2500</v>
      </c>
      <c r="Z58" s="1"/>
      <c r="AA58" s="1"/>
      <c r="AB58" s="1"/>
      <c r="AC58" s="1"/>
      <c r="AD58" s="1"/>
      <c r="AE58" s="1"/>
      <c r="AF58" s="1"/>
      <c r="AG58" s="1"/>
      <c r="AH58" s="1"/>
      <c r="AI58" s="1"/>
      <c r="AJ58" s="1"/>
      <c r="AK58" s="1" t="s">
        <v>651</v>
      </c>
      <c r="AL58" s="1"/>
      <c r="AM58" s="1"/>
      <c r="AN58" s="1"/>
      <c r="AO58" s="1"/>
      <c r="AP58" s="1"/>
      <c r="AQ58" s="1"/>
      <c r="AR58" s="1"/>
      <c r="AS58" s="1"/>
      <c r="AT58" s="1"/>
      <c r="AU58" s="1"/>
      <c r="AV58" s="1"/>
      <c r="AW58" s="1"/>
      <c r="AX58" s="1" t="s">
        <v>282</v>
      </c>
      <c r="AY58" s="1"/>
      <c r="AZ58" s="1" t="s">
        <v>205</v>
      </c>
      <c r="BA58" s="1" t="s">
        <v>201</v>
      </c>
      <c r="BB58" s="1"/>
      <c r="BC58" s="1"/>
      <c r="BD58" s="1" t="s">
        <v>133</v>
      </c>
      <c r="BE58" s="1" t="s">
        <v>134</v>
      </c>
      <c r="BF58" s="1" t="s">
        <v>652</v>
      </c>
      <c r="BG58" s="1"/>
      <c r="BH58" s="1"/>
      <c r="BI58" s="1"/>
      <c r="BJ58" s="1"/>
      <c r="BK58" s="1"/>
      <c r="BL58" s="1" t="s">
        <v>653</v>
      </c>
      <c r="BM58" s="1" t="s">
        <v>654</v>
      </c>
      <c r="BN58" s="1"/>
    </row>
    <row r="59" spans="1:66" ht="15.75" customHeight="1" x14ac:dyDescent="0.3">
      <c r="A59" s="1" t="s">
        <v>641</v>
      </c>
      <c r="B59" s="1">
        <v>9700000</v>
      </c>
      <c r="C59" s="1" t="s">
        <v>68</v>
      </c>
      <c r="D59" s="1">
        <v>0</v>
      </c>
      <c r="E59" s="4" t="s">
        <v>139</v>
      </c>
      <c r="F59" s="1" t="s">
        <v>69</v>
      </c>
      <c r="G59" s="1" t="s">
        <v>99</v>
      </c>
      <c r="H59" s="1" t="s">
        <v>100</v>
      </c>
      <c r="I59" s="1" t="s">
        <v>101</v>
      </c>
      <c r="J59" s="1" t="s">
        <v>642</v>
      </c>
      <c r="K59" s="1" t="s">
        <v>643</v>
      </c>
      <c r="L59" s="1" t="s">
        <v>655</v>
      </c>
      <c r="M59" s="1" t="s">
        <v>645</v>
      </c>
      <c r="N59" s="1" t="s">
        <v>646</v>
      </c>
      <c r="O59" s="1" t="s">
        <v>201</v>
      </c>
      <c r="P59" s="1" t="s">
        <v>647</v>
      </c>
      <c r="Q59" s="1" t="s">
        <v>641</v>
      </c>
      <c r="R59" s="1" t="s">
        <v>656</v>
      </c>
      <c r="S59" s="1" t="s">
        <v>657</v>
      </c>
      <c r="T59" s="1"/>
      <c r="U59" s="1" t="s">
        <v>650</v>
      </c>
      <c r="V59" s="1"/>
      <c r="W59" s="1"/>
      <c r="X59" s="1"/>
      <c r="Y59" s="1">
        <v>2500</v>
      </c>
      <c r="Z59" s="1"/>
      <c r="AA59" s="1"/>
      <c r="AB59" s="1"/>
      <c r="AC59" s="1"/>
      <c r="AD59" s="1"/>
      <c r="AE59" s="1"/>
      <c r="AF59" s="1"/>
      <c r="AG59" s="1"/>
      <c r="AH59" s="1"/>
      <c r="AI59" s="1"/>
      <c r="AJ59" s="1"/>
      <c r="AK59" s="1" t="s">
        <v>651</v>
      </c>
      <c r="AL59" s="1"/>
      <c r="AM59" s="1"/>
      <c r="AN59" s="1"/>
      <c r="AO59" s="1"/>
      <c r="AP59" s="1"/>
      <c r="AQ59" s="1"/>
      <c r="AR59" s="1"/>
      <c r="AS59" s="1"/>
      <c r="AT59" s="1"/>
      <c r="AU59" s="1"/>
      <c r="AV59" s="1"/>
      <c r="AW59" s="1"/>
      <c r="AX59" s="1" t="s">
        <v>282</v>
      </c>
      <c r="AY59" s="1"/>
      <c r="AZ59" s="1" t="s">
        <v>205</v>
      </c>
      <c r="BA59" s="1" t="s">
        <v>201</v>
      </c>
      <c r="BB59" s="1"/>
      <c r="BC59" s="1"/>
      <c r="BD59" s="1" t="s">
        <v>133</v>
      </c>
      <c r="BE59" s="1" t="s">
        <v>134</v>
      </c>
      <c r="BF59" s="1" t="s">
        <v>652</v>
      </c>
      <c r="BG59" s="1"/>
      <c r="BH59" s="1"/>
      <c r="BI59" s="1"/>
      <c r="BJ59" s="1"/>
      <c r="BK59" s="1"/>
      <c r="BL59" s="1" t="s">
        <v>653</v>
      </c>
      <c r="BM59" s="1" t="s">
        <v>654</v>
      </c>
      <c r="BN59" s="1"/>
    </row>
    <row r="60" spans="1:66" ht="15.75" customHeight="1" x14ac:dyDescent="0.3">
      <c r="A60" s="1" t="s">
        <v>641</v>
      </c>
      <c r="B60" s="1">
        <v>6700000</v>
      </c>
      <c r="C60" s="1" t="s">
        <v>68</v>
      </c>
      <c r="D60" s="1">
        <v>0</v>
      </c>
      <c r="E60" s="4" t="s">
        <v>139</v>
      </c>
      <c r="F60" s="1" t="s">
        <v>69</v>
      </c>
      <c r="G60" s="1" t="s">
        <v>99</v>
      </c>
      <c r="H60" s="1" t="s">
        <v>100</v>
      </c>
      <c r="I60" s="1" t="s">
        <v>101</v>
      </c>
      <c r="J60" s="1" t="s">
        <v>642</v>
      </c>
      <c r="K60" s="1" t="s">
        <v>643</v>
      </c>
      <c r="L60" s="1" t="s">
        <v>658</v>
      </c>
      <c r="M60" s="1" t="s">
        <v>645</v>
      </c>
      <c r="N60" s="1" t="s">
        <v>646</v>
      </c>
      <c r="O60" s="1" t="s">
        <v>201</v>
      </c>
      <c r="P60" s="1" t="s">
        <v>647</v>
      </c>
      <c r="Q60" s="1" t="s">
        <v>641</v>
      </c>
      <c r="R60" s="1" t="s">
        <v>659</v>
      </c>
      <c r="S60" s="1" t="s">
        <v>660</v>
      </c>
      <c r="T60" s="1"/>
      <c r="U60" s="1" t="s">
        <v>650</v>
      </c>
      <c r="V60" s="1"/>
      <c r="W60" s="1"/>
      <c r="X60" s="1"/>
      <c r="Y60" s="1">
        <v>2500</v>
      </c>
      <c r="Z60" s="1"/>
      <c r="AA60" s="1"/>
      <c r="AB60" s="1"/>
      <c r="AC60" s="1"/>
      <c r="AD60" s="1"/>
      <c r="AE60" s="1"/>
      <c r="AF60" s="1"/>
      <c r="AG60" s="1"/>
      <c r="AH60" s="1"/>
      <c r="AI60" s="1"/>
      <c r="AJ60" s="1"/>
      <c r="AK60" s="1" t="s">
        <v>651</v>
      </c>
      <c r="AL60" s="1"/>
      <c r="AM60" s="1"/>
      <c r="AN60" s="1"/>
      <c r="AO60" s="1"/>
      <c r="AP60" s="1"/>
      <c r="AQ60" s="1"/>
      <c r="AR60" s="1"/>
      <c r="AS60" s="1"/>
      <c r="AT60" s="1"/>
      <c r="AU60" s="1"/>
      <c r="AV60" s="1"/>
      <c r="AW60" s="1"/>
      <c r="AX60" s="1" t="s">
        <v>282</v>
      </c>
      <c r="AY60" s="1"/>
      <c r="AZ60" s="1" t="s">
        <v>205</v>
      </c>
      <c r="BA60" s="1" t="s">
        <v>201</v>
      </c>
      <c r="BB60" s="1"/>
      <c r="BC60" s="1"/>
      <c r="BD60" s="1" t="s">
        <v>133</v>
      </c>
      <c r="BE60" s="1" t="s">
        <v>134</v>
      </c>
      <c r="BF60" s="1" t="s">
        <v>652</v>
      </c>
      <c r="BG60" s="1"/>
      <c r="BH60" s="1"/>
      <c r="BI60" s="1"/>
      <c r="BJ60" s="1"/>
      <c r="BK60" s="1"/>
      <c r="BL60" s="1" t="s">
        <v>653</v>
      </c>
      <c r="BM60" s="1" t="s">
        <v>654</v>
      </c>
      <c r="BN60" s="1"/>
    </row>
    <row r="61" spans="1:66" ht="15.75" customHeight="1" x14ac:dyDescent="0.3">
      <c r="A61" s="1" t="s">
        <v>360</v>
      </c>
      <c r="B61" s="1">
        <v>90624</v>
      </c>
      <c r="C61" s="1" t="s">
        <v>68</v>
      </c>
      <c r="D61" s="1">
        <v>100</v>
      </c>
      <c r="E61" s="4" t="s">
        <v>122</v>
      </c>
      <c r="F61" s="1" t="s">
        <v>69</v>
      </c>
      <c r="G61" s="1" t="s">
        <v>70</v>
      </c>
      <c r="H61" s="1" t="s">
        <v>71</v>
      </c>
      <c r="I61" s="1" t="s">
        <v>72</v>
      </c>
      <c r="J61" s="1" t="s">
        <v>461</v>
      </c>
      <c r="K61" s="1" t="s">
        <v>462</v>
      </c>
      <c r="L61" s="1" t="s">
        <v>661</v>
      </c>
      <c r="M61" s="1" t="s">
        <v>463</v>
      </c>
      <c r="N61" s="1" t="s">
        <v>464</v>
      </c>
      <c r="O61" s="1" t="s">
        <v>173</v>
      </c>
      <c r="P61" s="1" t="s">
        <v>368</v>
      </c>
      <c r="Q61" s="1" t="s">
        <v>360</v>
      </c>
      <c r="R61" s="1" t="s">
        <v>662</v>
      </c>
      <c r="S61" s="1" t="s">
        <v>663</v>
      </c>
      <c r="T61" s="1"/>
      <c r="U61" s="1" t="s">
        <v>81</v>
      </c>
      <c r="V61" s="1"/>
      <c r="W61" s="1"/>
      <c r="X61" s="1"/>
      <c r="Y61" s="1">
        <v>64</v>
      </c>
      <c r="Z61" s="1"/>
      <c r="AA61" s="1"/>
      <c r="AB61" s="1"/>
      <c r="AC61" s="1"/>
      <c r="AD61" s="1"/>
      <c r="AE61" s="1"/>
      <c r="AF61" s="1"/>
      <c r="AG61" s="1"/>
      <c r="AH61" s="1"/>
      <c r="AI61" s="1"/>
      <c r="AJ61" s="1"/>
      <c r="AK61" s="1" t="s">
        <v>112</v>
      </c>
      <c r="AL61" s="1" t="s">
        <v>467</v>
      </c>
      <c r="AM61" s="1"/>
      <c r="AN61" s="1"/>
      <c r="AO61" s="1"/>
      <c r="AP61" s="1"/>
      <c r="AQ61" s="1"/>
      <c r="AR61" s="1"/>
      <c r="AS61" s="1"/>
      <c r="AT61" s="1"/>
      <c r="AU61" s="1"/>
      <c r="AV61" s="1"/>
      <c r="AW61" s="1"/>
      <c r="AX61" s="1" t="s">
        <v>164</v>
      </c>
      <c r="AY61" s="1"/>
      <c r="AZ61" s="1" t="s">
        <v>178</v>
      </c>
      <c r="BA61" s="1" t="s">
        <v>173</v>
      </c>
      <c r="BB61" s="1" t="s">
        <v>372</v>
      </c>
      <c r="BC61" s="1"/>
      <c r="BD61" s="1" t="s">
        <v>133</v>
      </c>
      <c r="BE61" s="1" t="s">
        <v>134</v>
      </c>
      <c r="BF61" s="1"/>
      <c r="BG61" s="1"/>
      <c r="BH61" s="1"/>
      <c r="BI61" s="1"/>
      <c r="BJ61" s="1"/>
      <c r="BK61" s="1"/>
      <c r="BL61" s="1" t="s">
        <v>468</v>
      </c>
      <c r="BM61" s="1" t="s">
        <v>469</v>
      </c>
      <c r="BN61" s="1" t="s">
        <v>375</v>
      </c>
    </row>
    <row r="62" spans="1:66" ht="15.75" customHeight="1" x14ac:dyDescent="0.3">
      <c r="A62" s="1" t="s">
        <v>259</v>
      </c>
      <c r="B62" s="1">
        <v>150000</v>
      </c>
      <c r="C62" s="1" t="s">
        <v>68</v>
      </c>
      <c r="D62" s="1">
        <v>0</v>
      </c>
      <c r="E62" s="4" t="s">
        <v>139</v>
      </c>
      <c r="F62" s="1" t="s">
        <v>69</v>
      </c>
      <c r="G62" s="1" t="s">
        <v>123</v>
      </c>
      <c r="H62" s="1" t="s">
        <v>124</v>
      </c>
      <c r="I62" s="1" t="s">
        <v>101</v>
      </c>
      <c r="J62" s="1" t="s">
        <v>664</v>
      </c>
      <c r="K62" s="1" t="s">
        <v>665</v>
      </c>
      <c r="L62" s="1"/>
      <c r="M62" s="1" t="s">
        <v>666</v>
      </c>
      <c r="N62" s="1" t="s">
        <v>667</v>
      </c>
      <c r="O62" s="1" t="s">
        <v>86</v>
      </c>
      <c r="P62" s="1" t="s">
        <v>265</v>
      </c>
      <c r="Q62" s="1" t="s">
        <v>259</v>
      </c>
      <c r="R62" s="1" t="s">
        <v>668</v>
      </c>
      <c r="S62" s="1" t="s">
        <v>669</v>
      </c>
      <c r="T62" s="1"/>
      <c r="U62" s="1" t="s">
        <v>147</v>
      </c>
      <c r="V62" s="1"/>
      <c r="W62" s="1"/>
      <c r="X62" s="1"/>
      <c r="Y62" s="1">
        <v>38</v>
      </c>
      <c r="Z62" s="1"/>
      <c r="AA62" s="1"/>
      <c r="AB62" s="1"/>
      <c r="AC62" s="1"/>
      <c r="AD62" s="1"/>
      <c r="AE62" s="1"/>
      <c r="AF62" s="1"/>
      <c r="AG62" s="1" t="s">
        <v>111</v>
      </c>
      <c r="AH62" s="1"/>
      <c r="AI62" s="1"/>
      <c r="AJ62" s="1"/>
      <c r="AK62" s="1"/>
      <c r="AL62" s="1"/>
      <c r="AM62" s="1"/>
      <c r="AN62" s="1"/>
      <c r="AO62" s="1"/>
      <c r="AP62" s="1"/>
      <c r="AQ62" s="1"/>
      <c r="AR62" s="1"/>
      <c r="AS62" s="1"/>
      <c r="AT62" s="1"/>
      <c r="AU62" s="1"/>
      <c r="AV62" s="1"/>
      <c r="AW62" s="1"/>
      <c r="AX62" s="1"/>
      <c r="AY62" s="1"/>
      <c r="AZ62" s="1" t="s">
        <v>85</v>
      </c>
      <c r="BA62" s="1" t="s">
        <v>86</v>
      </c>
      <c r="BB62" s="1"/>
      <c r="BC62" s="1"/>
      <c r="BD62" s="1" t="s">
        <v>133</v>
      </c>
      <c r="BE62" s="1" t="s">
        <v>192</v>
      </c>
      <c r="BF62" s="1"/>
      <c r="BG62" s="1"/>
      <c r="BH62" s="1" t="s">
        <v>193</v>
      </c>
      <c r="BI62" s="1"/>
      <c r="BJ62" s="1"/>
      <c r="BK62" s="1"/>
      <c r="BL62" s="1" t="s">
        <v>670</v>
      </c>
      <c r="BM62" s="1" t="s">
        <v>671</v>
      </c>
      <c r="BN62" s="1" t="s">
        <v>121</v>
      </c>
    </row>
    <row r="63" spans="1:66" ht="15.75" customHeight="1" x14ac:dyDescent="0.3">
      <c r="A63" s="1" t="s">
        <v>360</v>
      </c>
      <c r="B63" s="1">
        <v>148000</v>
      </c>
      <c r="C63" s="1" t="s">
        <v>68</v>
      </c>
      <c r="D63" s="1">
        <v>0</v>
      </c>
      <c r="E63" s="4" t="s">
        <v>139</v>
      </c>
      <c r="F63" s="1" t="s">
        <v>69</v>
      </c>
      <c r="G63" s="1" t="s">
        <v>99</v>
      </c>
      <c r="H63" s="1" t="s">
        <v>100</v>
      </c>
      <c r="I63" s="1" t="s">
        <v>101</v>
      </c>
      <c r="J63" s="1" t="s">
        <v>672</v>
      </c>
      <c r="K63" s="1" t="s">
        <v>673</v>
      </c>
      <c r="L63" s="1" t="s">
        <v>674</v>
      </c>
      <c r="M63" s="1" t="s">
        <v>675</v>
      </c>
      <c r="N63" s="1" t="s">
        <v>676</v>
      </c>
      <c r="O63" s="1" t="s">
        <v>233</v>
      </c>
      <c r="P63" s="1" t="s">
        <v>368</v>
      </c>
      <c r="Q63" s="1" t="s">
        <v>360</v>
      </c>
      <c r="R63" s="1" t="s">
        <v>677</v>
      </c>
      <c r="S63" s="1" t="s">
        <v>678</v>
      </c>
      <c r="T63" s="1"/>
      <c r="U63" s="1" t="s">
        <v>81</v>
      </c>
      <c r="V63" s="1"/>
      <c r="W63" s="1"/>
      <c r="X63" s="1"/>
      <c r="Y63" s="1">
        <v>103</v>
      </c>
      <c r="Z63" s="1" t="s">
        <v>679</v>
      </c>
      <c r="AA63" s="1"/>
      <c r="AB63" s="1"/>
      <c r="AC63" s="1"/>
      <c r="AD63" s="1"/>
      <c r="AE63" s="1"/>
      <c r="AF63" s="1"/>
      <c r="AG63" s="1"/>
      <c r="AH63" s="1"/>
      <c r="AI63" s="1"/>
      <c r="AJ63" s="1"/>
      <c r="AK63" s="1" t="s">
        <v>680</v>
      </c>
      <c r="AL63" s="1"/>
      <c r="AM63" s="1"/>
      <c r="AN63" s="1"/>
      <c r="AO63" s="1"/>
      <c r="AP63" s="1"/>
      <c r="AQ63" s="1"/>
      <c r="AR63" s="1"/>
      <c r="AS63" s="1"/>
      <c r="AT63" s="1"/>
      <c r="AU63" s="1"/>
      <c r="AV63" s="1"/>
      <c r="AW63" s="1"/>
      <c r="AX63" s="1" t="s">
        <v>681</v>
      </c>
      <c r="AY63" s="1"/>
      <c r="AZ63" s="1" t="s">
        <v>238</v>
      </c>
      <c r="BA63" s="1" t="s">
        <v>233</v>
      </c>
      <c r="BB63" s="1" t="s">
        <v>239</v>
      </c>
      <c r="BC63" s="1"/>
      <c r="BD63" s="1" t="s">
        <v>682</v>
      </c>
      <c r="BE63" s="1" t="s">
        <v>134</v>
      </c>
      <c r="BF63" s="1" t="s">
        <v>652</v>
      </c>
      <c r="BG63" s="1"/>
      <c r="BH63" s="1" t="s">
        <v>683</v>
      </c>
      <c r="BI63" s="1"/>
      <c r="BJ63" s="1"/>
      <c r="BK63" s="1"/>
      <c r="BL63" s="1" t="s">
        <v>684</v>
      </c>
      <c r="BM63" s="1" t="s">
        <v>685</v>
      </c>
      <c r="BN63" s="1" t="s">
        <v>121</v>
      </c>
    </row>
    <row r="64" spans="1:66" ht="15.75" customHeight="1" x14ac:dyDescent="0.3">
      <c r="A64" s="1" t="s">
        <v>155</v>
      </c>
      <c r="B64" s="1">
        <v>900000</v>
      </c>
      <c r="C64" s="1" t="s">
        <v>68</v>
      </c>
      <c r="D64" s="1">
        <v>0</v>
      </c>
      <c r="E64" s="4" t="s">
        <v>243</v>
      </c>
      <c r="F64" s="1" t="s">
        <v>69</v>
      </c>
      <c r="G64" s="1" t="s">
        <v>99</v>
      </c>
      <c r="H64" s="1" t="s">
        <v>100</v>
      </c>
      <c r="I64" s="1" t="s">
        <v>101</v>
      </c>
      <c r="J64" s="1" t="s">
        <v>686</v>
      </c>
      <c r="K64" s="1" t="s">
        <v>687</v>
      </c>
      <c r="L64" s="1" t="s">
        <v>688</v>
      </c>
      <c r="M64" s="1" t="s">
        <v>689</v>
      </c>
      <c r="N64" s="1" t="s">
        <v>690</v>
      </c>
      <c r="O64" s="1" t="s">
        <v>382</v>
      </c>
      <c r="P64" s="1" t="s">
        <v>160</v>
      </c>
      <c r="Q64" s="1" t="s">
        <v>155</v>
      </c>
      <c r="R64" s="1" t="s">
        <v>691</v>
      </c>
      <c r="S64" s="1" t="s">
        <v>692</v>
      </c>
      <c r="T64" s="1"/>
      <c r="U64" s="1" t="s">
        <v>130</v>
      </c>
      <c r="V64" s="1"/>
      <c r="W64" s="1"/>
      <c r="X64" s="1"/>
      <c r="Y64" s="1">
        <v>52</v>
      </c>
      <c r="Z64" s="1"/>
      <c r="AA64" s="1"/>
      <c r="AB64" s="1"/>
      <c r="AC64" s="1"/>
      <c r="AD64" s="1"/>
      <c r="AE64" s="1"/>
      <c r="AF64" s="1"/>
      <c r="AG64" s="1"/>
      <c r="AH64" s="1"/>
      <c r="AI64" s="1"/>
      <c r="AJ64" s="1"/>
      <c r="AK64" s="1" t="s">
        <v>112</v>
      </c>
      <c r="AL64" s="1"/>
      <c r="AM64" s="1"/>
      <c r="AN64" s="1"/>
      <c r="AO64" s="1"/>
      <c r="AP64" s="1"/>
      <c r="AQ64" s="1"/>
      <c r="AR64" s="1"/>
      <c r="AS64" s="1"/>
      <c r="AT64" s="1"/>
      <c r="AU64" s="1"/>
      <c r="AV64" s="1"/>
      <c r="AW64" s="1"/>
      <c r="AX64" s="1" t="s">
        <v>221</v>
      </c>
      <c r="AY64" s="1"/>
      <c r="AZ64" s="1" t="s">
        <v>386</v>
      </c>
      <c r="BA64" s="1" t="s">
        <v>382</v>
      </c>
      <c r="BB64" s="1" t="s">
        <v>693</v>
      </c>
      <c r="BC64" s="1"/>
      <c r="BD64" s="1" t="s">
        <v>133</v>
      </c>
      <c r="BE64" s="1" t="s">
        <v>134</v>
      </c>
      <c r="BF64" s="1" t="s">
        <v>135</v>
      </c>
      <c r="BG64" s="1"/>
      <c r="BH64" s="1"/>
      <c r="BI64" s="1"/>
      <c r="BJ64" s="1"/>
      <c r="BK64" s="1"/>
      <c r="BL64" s="1" t="s">
        <v>694</v>
      </c>
      <c r="BM64" s="1" t="s">
        <v>695</v>
      </c>
      <c r="BN64" s="1" t="s">
        <v>121</v>
      </c>
    </row>
    <row r="65" spans="1:66" ht="15.75" customHeight="1" x14ac:dyDescent="0.3">
      <c r="A65" s="1" t="s">
        <v>613</v>
      </c>
      <c r="B65" s="1">
        <v>30400735</v>
      </c>
      <c r="C65" s="1" t="s">
        <v>68</v>
      </c>
      <c r="D65" s="1">
        <v>100</v>
      </c>
      <c r="E65" s="4" t="s">
        <v>122</v>
      </c>
      <c r="F65" s="1" t="s">
        <v>69</v>
      </c>
      <c r="G65" s="1" t="s">
        <v>70</v>
      </c>
      <c r="H65" s="1" t="s">
        <v>71</v>
      </c>
      <c r="I65" s="1" t="s">
        <v>72</v>
      </c>
      <c r="J65" s="1"/>
      <c r="K65" s="1"/>
      <c r="L65" s="1" t="s">
        <v>121</v>
      </c>
      <c r="M65" s="1" t="s">
        <v>696</v>
      </c>
      <c r="N65" s="1" t="s">
        <v>697</v>
      </c>
      <c r="O65" s="1" t="s">
        <v>401</v>
      </c>
      <c r="P65" s="1" t="s">
        <v>698</v>
      </c>
      <c r="Q65" s="1" t="s">
        <v>613</v>
      </c>
      <c r="R65" s="1" t="s">
        <v>699</v>
      </c>
      <c r="S65" s="1" t="s">
        <v>700</v>
      </c>
      <c r="T65" s="1"/>
      <c r="U65" s="1"/>
      <c r="V65" s="1"/>
      <c r="W65" s="1"/>
      <c r="X65" s="1"/>
      <c r="Y65" s="1">
        <v>1000</v>
      </c>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t="s">
        <v>407</v>
      </c>
      <c r="BA65" s="1" t="s">
        <v>401</v>
      </c>
      <c r="BB65" s="1"/>
      <c r="BC65" s="1"/>
      <c r="BD65" s="1" t="s">
        <v>133</v>
      </c>
      <c r="BE65" s="1" t="s">
        <v>134</v>
      </c>
      <c r="BF65" s="1"/>
      <c r="BG65" s="1"/>
      <c r="BH65" s="1"/>
      <c r="BI65" s="1"/>
      <c r="BJ65" s="1"/>
      <c r="BK65" s="1"/>
      <c r="BL65" s="1" t="s">
        <v>701</v>
      </c>
      <c r="BM65" s="1" t="s">
        <v>702</v>
      </c>
      <c r="BN65" s="1"/>
    </row>
    <row r="66" spans="1:66" ht="15.75" customHeight="1" x14ac:dyDescent="0.3">
      <c r="A66" s="1" t="s">
        <v>613</v>
      </c>
      <c r="B66" s="1">
        <v>12637428</v>
      </c>
      <c r="C66" s="1" t="s">
        <v>68</v>
      </c>
      <c r="D66" s="1">
        <v>100</v>
      </c>
      <c r="E66" s="4" t="s">
        <v>122</v>
      </c>
      <c r="F66" s="1" t="s">
        <v>69</v>
      </c>
      <c r="G66" s="1" t="s">
        <v>70</v>
      </c>
      <c r="H66" s="1" t="s">
        <v>71</v>
      </c>
      <c r="I66" s="1" t="s">
        <v>72</v>
      </c>
      <c r="J66" s="1"/>
      <c r="K66" s="1"/>
      <c r="L66" s="1" t="s">
        <v>121</v>
      </c>
      <c r="M66" s="1" t="s">
        <v>703</v>
      </c>
      <c r="N66" s="1" t="s">
        <v>704</v>
      </c>
      <c r="O66" s="1" t="s">
        <v>401</v>
      </c>
      <c r="P66" s="1" t="s">
        <v>698</v>
      </c>
      <c r="Q66" s="1" t="s">
        <v>613</v>
      </c>
      <c r="R66" s="1" t="s">
        <v>705</v>
      </c>
      <c r="S66" s="1" t="s">
        <v>706</v>
      </c>
      <c r="T66" s="1"/>
      <c r="U66" s="1" t="s">
        <v>263</v>
      </c>
      <c r="V66" s="1"/>
      <c r="W66" s="1"/>
      <c r="X66" s="1"/>
      <c r="Y66" s="1">
        <v>1073</v>
      </c>
      <c r="Z66" s="1"/>
      <c r="AA66" s="1"/>
      <c r="AB66" s="1"/>
      <c r="AC66" s="1"/>
      <c r="AD66" s="1"/>
      <c r="AE66" s="1"/>
      <c r="AF66" s="1"/>
      <c r="AG66" s="1" t="s">
        <v>111</v>
      </c>
      <c r="AH66" s="1"/>
      <c r="AI66" s="1"/>
      <c r="AJ66" s="1"/>
      <c r="AK66" s="1" t="s">
        <v>707</v>
      </c>
      <c r="AL66" s="1"/>
      <c r="AM66" s="1"/>
      <c r="AN66" s="1"/>
      <c r="AO66" s="1"/>
      <c r="AP66" s="1"/>
      <c r="AQ66" s="1"/>
      <c r="AR66" s="1"/>
      <c r="AS66" s="1"/>
      <c r="AT66" s="1"/>
      <c r="AU66" s="1"/>
      <c r="AV66" s="1"/>
      <c r="AW66" s="1"/>
      <c r="AX66" s="1" t="s">
        <v>177</v>
      </c>
      <c r="AY66" s="1"/>
      <c r="AZ66" s="1" t="s">
        <v>407</v>
      </c>
      <c r="BA66" s="1" t="s">
        <v>401</v>
      </c>
      <c r="BB66" s="1"/>
      <c r="BC66" s="1"/>
      <c r="BD66" s="1" t="s">
        <v>133</v>
      </c>
      <c r="BE66" s="1" t="s">
        <v>134</v>
      </c>
      <c r="BF66" s="1" t="s">
        <v>708</v>
      </c>
      <c r="BG66" s="1"/>
      <c r="BH66" s="1" t="s">
        <v>709</v>
      </c>
      <c r="BI66" s="1"/>
      <c r="BJ66" s="1"/>
      <c r="BK66" s="1"/>
      <c r="BL66" s="1" t="s">
        <v>710</v>
      </c>
      <c r="BM66" s="1" t="s">
        <v>711</v>
      </c>
      <c r="BN66" s="1"/>
    </row>
    <row r="67" spans="1:66" ht="15.75" customHeight="1" x14ac:dyDescent="0.3">
      <c r="A67" s="1" t="s">
        <v>138</v>
      </c>
      <c r="B67" s="1">
        <v>300000</v>
      </c>
      <c r="C67" s="1" t="s">
        <v>68</v>
      </c>
      <c r="D67" s="1">
        <v>0</v>
      </c>
      <c r="E67" s="4" t="s">
        <v>139</v>
      </c>
      <c r="F67" s="1" t="s">
        <v>69</v>
      </c>
      <c r="G67" s="1" t="s">
        <v>123</v>
      </c>
      <c r="H67" s="1" t="s">
        <v>124</v>
      </c>
      <c r="I67" s="1" t="s">
        <v>101</v>
      </c>
      <c r="J67" s="1"/>
      <c r="K67" s="1"/>
      <c r="L67" s="1"/>
      <c r="M67" s="1" t="s">
        <v>712</v>
      </c>
      <c r="N67" s="1" t="s">
        <v>713</v>
      </c>
      <c r="O67" s="1" t="s">
        <v>138</v>
      </c>
      <c r="P67" s="1" t="s">
        <v>234</v>
      </c>
      <c r="Q67" s="1" t="s">
        <v>138</v>
      </c>
      <c r="R67" s="1" t="s">
        <v>714</v>
      </c>
      <c r="S67" s="1" t="s">
        <v>715</v>
      </c>
      <c r="T67" s="1"/>
      <c r="U67" s="1" t="s">
        <v>81</v>
      </c>
      <c r="V67" s="1"/>
      <c r="W67" s="1"/>
      <c r="X67" s="1"/>
      <c r="Y67" s="1"/>
      <c r="Z67" s="1"/>
      <c r="AA67" s="1"/>
      <c r="AB67" s="1"/>
      <c r="AC67" s="1"/>
      <c r="AD67" s="1"/>
      <c r="AE67" s="1"/>
      <c r="AF67" s="1"/>
      <c r="AG67" s="1" t="s">
        <v>82</v>
      </c>
      <c r="AH67" s="1"/>
      <c r="AI67" s="1"/>
      <c r="AJ67" s="1"/>
      <c r="AK67" s="1"/>
      <c r="AL67" s="1"/>
      <c r="AM67" s="1"/>
      <c r="AN67" s="1"/>
      <c r="AO67" s="1"/>
      <c r="AP67" s="1"/>
      <c r="AQ67" s="1"/>
      <c r="AR67" s="1"/>
      <c r="AS67" s="1"/>
      <c r="AT67" s="1"/>
      <c r="AU67" s="1"/>
      <c r="AV67" s="1"/>
      <c r="AW67" s="1"/>
      <c r="AX67" s="1"/>
      <c r="AY67" s="1"/>
      <c r="AZ67" s="1" t="s">
        <v>234</v>
      </c>
      <c r="BA67" s="1" t="s">
        <v>138</v>
      </c>
      <c r="BB67" s="1"/>
      <c r="BC67" s="1"/>
      <c r="BD67" s="1"/>
      <c r="BE67" s="1" t="s">
        <v>192</v>
      </c>
      <c r="BF67" s="1"/>
      <c r="BG67" s="1"/>
      <c r="BH67" s="1" t="s">
        <v>193</v>
      </c>
      <c r="BI67" s="1"/>
      <c r="BJ67" s="1"/>
      <c r="BK67" s="1"/>
      <c r="BL67" s="1" t="s">
        <v>716</v>
      </c>
      <c r="BM67" s="1" t="s">
        <v>717</v>
      </c>
      <c r="BN67" s="1" t="s">
        <v>121</v>
      </c>
    </row>
    <row r="68" spans="1:66" ht="15.75" customHeight="1" x14ac:dyDescent="0.3">
      <c r="A68" s="1" t="s">
        <v>138</v>
      </c>
      <c r="B68" s="1">
        <v>200000</v>
      </c>
      <c r="C68" s="1" t="s">
        <v>68</v>
      </c>
      <c r="D68" s="1">
        <v>0</v>
      </c>
      <c r="E68" s="4" t="s">
        <v>139</v>
      </c>
      <c r="F68" s="1" t="s">
        <v>69</v>
      </c>
      <c r="G68" s="1" t="s">
        <v>123</v>
      </c>
      <c r="H68" s="1" t="s">
        <v>124</v>
      </c>
      <c r="I68" s="1" t="s">
        <v>101</v>
      </c>
      <c r="J68" s="1" t="s">
        <v>718</v>
      </c>
      <c r="K68" s="1" t="s">
        <v>719</v>
      </c>
      <c r="L68" s="1"/>
      <c r="M68" s="1" t="s">
        <v>720</v>
      </c>
      <c r="N68" s="1" t="s">
        <v>721</v>
      </c>
      <c r="O68" s="1" t="s">
        <v>138</v>
      </c>
      <c r="P68" s="1" t="s">
        <v>234</v>
      </c>
      <c r="Q68" s="1" t="s">
        <v>138</v>
      </c>
      <c r="R68" s="1" t="s">
        <v>722</v>
      </c>
      <c r="S68" s="1" t="s">
        <v>723</v>
      </c>
      <c r="T68" s="1"/>
      <c r="U68" s="1" t="s">
        <v>147</v>
      </c>
      <c r="V68" s="1"/>
      <c r="W68" s="1"/>
      <c r="X68" s="1"/>
      <c r="Y68" s="1">
        <v>105</v>
      </c>
      <c r="Z68" s="1"/>
      <c r="AA68" s="1"/>
      <c r="AB68" s="1"/>
      <c r="AC68" s="1"/>
      <c r="AD68" s="1"/>
      <c r="AE68" s="1"/>
      <c r="AF68" s="1"/>
      <c r="AG68" s="1"/>
      <c r="AH68" s="1"/>
      <c r="AI68" s="1"/>
      <c r="AJ68" s="1"/>
      <c r="AK68" s="1" t="s">
        <v>356</v>
      </c>
      <c r="AL68" s="1"/>
      <c r="AM68" s="1"/>
      <c r="AN68" s="1"/>
      <c r="AO68" s="1"/>
      <c r="AP68" s="1"/>
      <c r="AQ68" s="1"/>
      <c r="AR68" s="1"/>
      <c r="AS68" s="1"/>
      <c r="AT68" s="1"/>
      <c r="AU68" s="1"/>
      <c r="AV68" s="1"/>
      <c r="AW68" s="1"/>
      <c r="AX68" s="1"/>
      <c r="AY68" s="1"/>
      <c r="AZ68" s="1" t="s">
        <v>234</v>
      </c>
      <c r="BA68" s="1" t="s">
        <v>138</v>
      </c>
      <c r="BB68" s="1"/>
      <c r="BC68" s="1"/>
      <c r="BD68" s="1" t="s">
        <v>133</v>
      </c>
      <c r="BE68" s="1" t="s">
        <v>134</v>
      </c>
      <c r="BF68" s="1" t="s">
        <v>135</v>
      </c>
      <c r="BG68" s="1"/>
      <c r="BH68" s="1"/>
      <c r="BI68" s="1"/>
      <c r="BJ68" s="1"/>
      <c r="BK68" s="1"/>
      <c r="BL68" s="1" t="s">
        <v>724</v>
      </c>
      <c r="BM68" s="1" t="s">
        <v>725</v>
      </c>
      <c r="BN68" s="1" t="s">
        <v>375</v>
      </c>
    </row>
    <row r="69" spans="1:66" ht="15.75" customHeight="1" x14ac:dyDescent="0.3">
      <c r="A69" s="1" t="s">
        <v>138</v>
      </c>
      <c r="B69" s="1">
        <v>400000</v>
      </c>
      <c r="C69" s="1" t="s">
        <v>68</v>
      </c>
      <c r="D69" s="1">
        <v>0</v>
      </c>
      <c r="E69" s="4" t="s">
        <v>139</v>
      </c>
      <c r="F69" s="1" t="s">
        <v>69</v>
      </c>
      <c r="G69" s="1" t="s">
        <v>123</v>
      </c>
      <c r="H69" s="1" t="s">
        <v>124</v>
      </c>
      <c r="I69" s="1" t="s">
        <v>101</v>
      </c>
      <c r="J69" s="1" t="s">
        <v>718</v>
      </c>
      <c r="K69" s="1" t="s">
        <v>719</v>
      </c>
      <c r="L69" s="1"/>
      <c r="M69" s="1" t="s">
        <v>720</v>
      </c>
      <c r="N69" s="1" t="s">
        <v>721</v>
      </c>
      <c r="O69" s="1" t="s">
        <v>138</v>
      </c>
      <c r="P69" s="1" t="s">
        <v>234</v>
      </c>
      <c r="Q69" s="1" t="s">
        <v>138</v>
      </c>
      <c r="R69" s="1" t="s">
        <v>726</v>
      </c>
      <c r="S69" s="1" t="s">
        <v>727</v>
      </c>
      <c r="T69" s="1"/>
      <c r="U69" s="1" t="s">
        <v>147</v>
      </c>
      <c r="V69" s="1"/>
      <c r="W69" s="1"/>
      <c r="X69" s="1"/>
      <c r="Y69" s="1">
        <v>105</v>
      </c>
      <c r="Z69" s="1"/>
      <c r="AA69" s="1"/>
      <c r="AB69" s="1"/>
      <c r="AC69" s="1"/>
      <c r="AD69" s="1"/>
      <c r="AE69" s="1"/>
      <c r="AF69" s="1"/>
      <c r="AG69" s="1"/>
      <c r="AH69" s="1"/>
      <c r="AI69" s="1"/>
      <c r="AJ69" s="1"/>
      <c r="AK69" s="1" t="s">
        <v>356</v>
      </c>
      <c r="AL69" s="1"/>
      <c r="AM69" s="1"/>
      <c r="AN69" s="1"/>
      <c r="AO69" s="1"/>
      <c r="AP69" s="1"/>
      <c r="AQ69" s="1"/>
      <c r="AR69" s="1"/>
      <c r="AS69" s="1"/>
      <c r="AT69" s="1"/>
      <c r="AU69" s="1"/>
      <c r="AV69" s="1"/>
      <c r="AW69" s="1"/>
      <c r="AX69" s="1"/>
      <c r="AY69" s="1"/>
      <c r="AZ69" s="1" t="s">
        <v>234</v>
      </c>
      <c r="BA69" s="1" t="s">
        <v>138</v>
      </c>
      <c r="BB69" s="1"/>
      <c r="BC69" s="1"/>
      <c r="BD69" s="1" t="s">
        <v>133</v>
      </c>
      <c r="BE69" s="1" t="s">
        <v>134</v>
      </c>
      <c r="BF69" s="1" t="s">
        <v>135</v>
      </c>
      <c r="BG69" s="1"/>
      <c r="BH69" s="1"/>
      <c r="BI69" s="1"/>
      <c r="BJ69" s="1"/>
      <c r="BK69" s="1"/>
      <c r="BL69" s="1" t="s">
        <v>724</v>
      </c>
      <c r="BM69" s="1" t="s">
        <v>725</v>
      </c>
      <c r="BN69" s="1" t="s">
        <v>121</v>
      </c>
    </row>
    <row r="70" spans="1:66" ht="15.75" customHeight="1" x14ac:dyDescent="0.3">
      <c r="A70" s="1" t="s">
        <v>138</v>
      </c>
      <c r="B70" s="1">
        <v>40000</v>
      </c>
      <c r="C70" s="1" t="s">
        <v>68</v>
      </c>
      <c r="D70" s="1">
        <v>0</v>
      </c>
      <c r="E70" s="4" t="s">
        <v>139</v>
      </c>
      <c r="F70" s="1" t="s">
        <v>69</v>
      </c>
      <c r="G70" s="1" t="s">
        <v>123</v>
      </c>
      <c r="H70" s="1" t="s">
        <v>124</v>
      </c>
      <c r="I70" s="1" t="s">
        <v>101</v>
      </c>
      <c r="J70" s="1" t="s">
        <v>718</v>
      </c>
      <c r="K70" s="1" t="s">
        <v>719</v>
      </c>
      <c r="L70" s="1"/>
      <c r="M70" s="1" t="s">
        <v>720</v>
      </c>
      <c r="N70" s="1" t="s">
        <v>721</v>
      </c>
      <c r="O70" s="1" t="s">
        <v>138</v>
      </c>
      <c r="P70" s="1" t="s">
        <v>234</v>
      </c>
      <c r="Q70" s="1" t="s">
        <v>138</v>
      </c>
      <c r="R70" s="1" t="s">
        <v>728</v>
      </c>
      <c r="S70" s="1" t="s">
        <v>729</v>
      </c>
      <c r="T70" s="1"/>
      <c r="U70" s="1" t="s">
        <v>147</v>
      </c>
      <c r="V70" s="1"/>
      <c r="W70" s="1"/>
      <c r="X70" s="1"/>
      <c r="Y70" s="1">
        <v>105</v>
      </c>
      <c r="Z70" s="1"/>
      <c r="AA70" s="1"/>
      <c r="AB70" s="1"/>
      <c r="AC70" s="1"/>
      <c r="AD70" s="1"/>
      <c r="AE70" s="1"/>
      <c r="AF70" s="1"/>
      <c r="AG70" s="1"/>
      <c r="AH70" s="1"/>
      <c r="AI70" s="1"/>
      <c r="AJ70" s="1"/>
      <c r="AK70" s="1" t="s">
        <v>356</v>
      </c>
      <c r="AL70" s="1"/>
      <c r="AM70" s="1"/>
      <c r="AN70" s="1"/>
      <c r="AO70" s="1"/>
      <c r="AP70" s="1"/>
      <c r="AQ70" s="1"/>
      <c r="AR70" s="1"/>
      <c r="AS70" s="1"/>
      <c r="AT70" s="1"/>
      <c r="AU70" s="1"/>
      <c r="AV70" s="1"/>
      <c r="AW70" s="1"/>
      <c r="AX70" s="1"/>
      <c r="AY70" s="1"/>
      <c r="AZ70" s="1" t="s">
        <v>234</v>
      </c>
      <c r="BA70" s="1" t="s">
        <v>138</v>
      </c>
      <c r="BB70" s="1"/>
      <c r="BC70" s="1"/>
      <c r="BD70" s="1" t="s">
        <v>133</v>
      </c>
      <c r="BE70" s="1" t="s">
        <v>134</v>
      </c>
      <c r="BF70" s="1" t="s">
        <v>135</v>
      </c>
      <c r="BG70" s="1"/>
      <c r="BH70" s="1"/>
      <c r="BI70" s="1"/>
      <c r="BJ70" s="1"/>
      <c r="BK70" s="1"/>
      <c r="BL70" s="1" t="s">
        <v>724</v>
      </c>
      <c r="BM70" s="1" t="s">
        <v>725</v>
      </c>
      <c r="BN70" s="1" t="s">
        <v>181</v>
      </c>
    </row>
    <row r="71" spans="1:66" ht="15.75" customHeight="1" x14ac:dyDescent="0.3">
      <c r="A71" s="1" t="s">
        <v>414</v>
      </c>
      <c r="B71" s="1">
        <v>40000</v>
      </c>
      <c r="C71" s="1" t="s">
        <v>68</v>
      </c>
      <c r="D71" s="1">
        <v>0</v>
      </c>
      <c r="E71" s="4" t="s">
        <v>139</v>
      </c>
      <c r="F71" s="1" t="s">
        <v>69</v>
      </c>
      <c r="G71" s="1" t="s">
        <v>99</v>
      </c>
      <c r="H71" s="1" t="s">
        <v>100</v>
      </c>
      <c r="I71" s="1" t="s">
        <v>101</v>
      </c>
      <c r="J71" s="1" t="s">
        <v>730</v>
      </c>
      <c r="K71" s="1" t="s">
        <v>731</v>
      </c>
      <c r="L71" s="1" t="s">
        <v>732</v>
      </c>
      <c r="M71" s="1" t="s">
        <v>733</v>
      </c>
      <c r="N71" s="1" t="s">
        <v>734</v>
      </c>
      <c r="O71" s="1" t="s">
        <v>382</v>
      </c>
      <c r="P71" s="1" t="s">
        <v>735</v>
      </c>
      <c r="Q71" s="1" t="s">
        <v>414</v>
      </c>
      <c r="R71" s="1" t="s">
        <v>736</v>
      </c>
      <c r="S71" s="1" t="s">
        <v>737</v>
      </c>
      <c r="T71" s="1"/>
      <c r="U71" s="1" t="s">
        <v>130</v>
      </c>
      <c r="V71" s="1"/>
      <c r="W71" s="1"/>
      <c r="X71" s="1"/>
      <c r="Y71" s="1">
        <v>150</v>
      </c>
      <c r="Z71" s="1"/>
      <c r="AA71" s="1"/>
      <c r="AB71" s="1"/>
      <c r="AC71" s="1"/>
      <c r="AD71" s="1"/>
      <c r="AE71" s="1"/>
      <c r="AF71" s="1"/>
      <c r="AG71" s="1"/>
      <c r="AH71" s="1"/>
      <c r="AI71" s="1"/>
      <c r="AJ71" s="1"/>
      <c r="AK71" s="1" t="s">
        <v>220</v>
      </c>
      <c r="AL71" s="1"/>
      <c r="AM71" s="1"/>
      <c r="AN71" s="1"/>
      <c r="AO71" s="1"/>
      <c r="AP71" s="1"/>
      <c r="AQ71" s="1"/>
      <c r="AR71" s="1"/>
      <c r="AS71" s="1"/>
      <c r="AT71" s="1"/>
      <c r="AU71" s="1"/>
      <c r="AV71" s="1"/>
      <c r="AW71" s="1"/>
      <c r="AX71" s="1" t="s">
        <v>221</v>
      </c>
      <c r="AY71" s="1"/>
      <c r="AZ71" s="1" t="s">
        <v>386</v>
      </c>
      <c r="BA71" s="1" t="s">
        <v>382</v>
      </c>
      <c r="BB71" s="1"/>
      <c r="BC71" s="1"/>
      <c r="BD71" s="1" t="s">
        <v>133</v>
      </c>
      <c r="BE71" s="1" t="s">
        <v>134</v>
      </c>
      <c r="BF71" s="1"/>
      <c r="BG71" s="1"/>
      <c r="BH71" s="1" t="s">
        <v>118</v>
      </c>
      <c r="BI71" s="1"/>
      <c r="BJ71" s="1"/>
      <c r="BK71" s="1"/>
      <c r="BL71" s="1" t="s">
        <v>738</v>
      </c>
      <c r="BM71" s="1" t="s">
        <v>739</v>
      </c>
      <c r="BN71" s="1" t="s">
        <v>375</v>
      </c>
    </row>
    <row r="72" spans="1:66" ht="15.75" customHeight="1" x14ac:dyDescent="0.3">
      <c r="A72" s="1" t="s">
        <v>414</v>
      </c>
      <c r="B72" s="1">
        <v>100000</v>
      </c>
      <c r="C72" s="1" t="s">
        <v>68</v>
      </c>
      <c r="D72" s="1">
        <v>0</v>
      </c>
      <c r="E72" s="4" t="s">
        <v>314</v>
      </c>
      <c r="F72" s="1" t="s">
        <v>69</v>
      </c>
      <c r="G72" s="1" t="s">
        <v>99</v>
      </c>
      <c r="H72" s="1" t="s">
        <v>100</v>
      </c>
      <c r="I72" s="1" t="s">
        <v>101</v>
      </c>
      <c r="J72" s="1" t="s">
        <v>740</v>
      </c>
      <c r="K72" s="1" t="s">
        <v>741</v>
      </c>
      <c r="L72" s="1" t="s">
        <v>742</v>
      </c>
      <c r="M72" s="1" t="s">
        <v>743</v>
      </c>
      <c r="N72" s="1" t="s">
        <v>744</v>
      </c>
      <c r="O72" s="1" t="s">
        <v>382</v>
      </c>
      <c r="P72" s="1" t="s">
        <v>735</v>
      </c>
      <c r="Q72" s="1" t="s">
        <v>414</v>
      </c>
      <c r="R72" s="1" t="s">
        <v>745</v>
      </c>
      <c r="S72" s="1" t="s">
        <v>746</v>
      </c>
      <c r="T72" s="1"/>
      <c r="U72" s="1" t="s">
        <v>130</v>
      </c>
      <c r="V72" s="1"/>
      <c r="W72" s="1"/>
      <c r="X72" s="1"/>
      <c r="Y72" s="1">
        <v>250</v>
      </c>
      <c r="Z72" s="1"/>
      <c r="AA72" s="1"/>
      <c r="AB72" s="1"/>
      <c r="AC72" s="1"/>
      <c r="AD72" s="1"/>
      <c r="AE72" s="1"/>
      <c r="AF72" s="1"/>
      <c r="AG72" s="1"/>
      <c r="AH72" s="1"/>
      <c r="AI72" s="1"/>
      <c r="AJ72" s="1"/>
      <c r="AK72" s="1" t="s">
        <v>220</v>
      </c>
      <c r="AL72" s="1"/>
      <c r="AM72" s="1"/>
      <c r="AN72" s="1"/>
      <c r="AO72" s="1"/>
      <c r="AP72" s="1"/>
      <c r="AQ72" s="1"/>
      <c r="AR72" s="1"/>
      <c r="AS72" s="1"/>
      <c r="AT72" s="1"/>
      <c r="AU72" s="1"/>
      <c r="AV72" s="1"/>
      <c r="AW72" s="1"/>
      <c r="AX72" s="1" t="s">
        <v>164</v>
      </c>
      <c r="AY72" s="1"/>
      <c r="AZ72" s="1" t="s">
        <v>386</v>
      </c>
      <c r="BA72" s="1" t="s">
        <v>382</v>
      </c>
      <c r="BB72" s="1"/>
      <c r="BC72" s="1"/>
      <c r="BD72" s="1"/>
      <c r="BE72" s="1" t="s">
        <v>134</v>
      </c>
      <c r="BF72" s="1"/>
      <c r="BG72" s="1"/>
      <c r="BH72" s="1"/>
      <c r="BI72" s="1"/>
      <c r="BJ72" s="1"/>
      <c r="BK72" s="1"/>
      <c r="BL72" s="1" t="s">
        <v>747</v>
      </c>
      <c r="BM72" s="1" t="s">
        <v>748</v>
      </c>
      <c r="BN72" s="1" t="s">
        <v>121</v>
      </c>
    </row>
    <row r="73" spans="1:66" ht="15.75" customHeight="1" x14ac:dyDescent="0.3">
      <c r="A73" s="1" t="s">
        <v>138</v>
      </c>
      <c r="B73" s="1">
        <v>500000</v>
      </c>
      <c r="C73" s="1" t="s">
        <v>68</v>
      </c>
      <c r="D73" s="1">
        <v>0</v>
      </c>
      <c r="E73" s="4" t="s">
        <v>139</v>
      </c>
      <c r="F73" s="1" t="s">
        <v>69</v>
      </c>
      <c r="G73" s="1" t="s">
        <v>123</v>
      </c>
      <c r="H73" s="1" t="s">
        <v>124</v>
      </c>
      <c r="I73" s="1" t="s">
        <v>101</v>
      </c>
      <c r="J73" s="1" t="s">
        <v>749</v>
      </c>
      <c r="K73" s="1" t="s">
        <v>750</v>
      </c>
      <c r="L73" s="1" t="s">
        <v>751</v>
      </c>
      <c r="M73" s="1" t="s">
        <v>752</v>
      </c>
      <c r="N73" s="1" t="s">
        <v>753</v>
      </c>
      <c r="O73" s="1" t="s">
        <v>138</v>
      </c>
      <c r="P73" s="1" t="s">
        <v>234</v>
      </c>
      <c r="Q73" s="1" t="s">
        <v>138</v>
      </c>
      <c r="R73" s="1" t="s">
        <v>754</v>
      </c>
      <c r="S73" s="1" t="s">
        <v>755</v>
      </c>
      <c r="T73" s="1"/>
      <c r="U73" s="1" t="s">
        <v>130</v>
      </c>
      <c r="V73" s="1"/>
      <c r="W73" s="1" t="s">
        <v>756</v>
      </c>
      <c r="X73" s="1"/>
      <c r="Y73" s="1">
        <v>22</v>
      </c>
      <c r="Z73" s="1"/>
      <c r="AA73" s="1"/>
      <c r="AB73" s="1"/>
      <c r="AC73" s="1"/>
      <c r="AD73" s="1"/>
      <c r="AE73" s="1"/>
      <c r="AF73" s="1"/>
      <c r="AG73" s="1"/>
      <c r="AH73" s="1"/>
      <c r="AI73" s="1"/>
      <c r="AJ73" s="1"/>
      <c r="AK73" s="1" t="s">
        <v>421</v>
      </c>
      <c r="AL73" s="1"/>
      <c r="AM73" s="1"/>
      <c r="AN73" s="1"/>
      <c r="AO73" s="1"/>
      <c r="AP73" s="1"/>
      <c r="AQ73" s="1"/>
      <c r="AR73" s="1"/>
      <c r="AS73" s="1"/>
      <c r="AT73" s="1"/>
      <c r="AU73" s="1"/>
      <c r="AV73" s="1"/>
      <c r="AW73" s="1"/>
      <c r="AX73" s="1" t="s">
        <v>177</v>
      </c>
      <c r="AY73" s="1"/>
      <c r="AZ73" s="1" t="s">
        <v>234</v>
      </c>
      <c r="BA73" s="1" t="s">
        <v>138</v>
      </c>
      <c r="BB73" s="1"/>
      <c r="BC73" s="1"/>
      <c r="BD73" s="1"/>
      <c r="BE73" s="1" t="s">
        <v>134</v>
      </c>
      <c r="BF73" s="1"/>
      <c r="BG73" s="1"/>
      <c r="BH73" s="1"/>
      <c r="BI73" s="1"/>
      <c r="BJ73" s="1"/>
      <c r="BK73" s="1"/>
      <c r="BL73" s="1" t="s">
        <v>757</v>
      </c>
      <c r="BM73" s="1" t="s">
        <v>758</v>
      </c>
      <c r="BN73" s="1" t="s">
        <v>121</v>
      </c>
    </row>
    <row r="74" spans="1:66" ht="15.75" customHeight="1" x14ac:dyDescent="0.3">
      <c r="A74" s="1" t="s">
        <v>414</v>
      </c>
      <c r="B74" s="1">
        <v>700000</v>
      </c>
      <c r="C74" s="1" t="s">
        <v>68</v>
      </c>
      <c r="D74" s="1">
        <v>0</v>
      </c>
      <c r="E74" s="4">
        <v>44660</v>
      </c>
      <c r="F74" s="1" t="s">
        <v>69</v>
      </c>
      <c r="G74" s="1" t="s">
        <v>99</v>
      </c>
      <c r="H74" s="1" t="s">
        <v>100</v>
      </c>
      <c r="I74" s="1" t="s">
        <v>101</v>
      </c>
      <c r="J74" s="1" t="s">
        <v>730</v>
      </c>
      <c r="K74" s="1" t="s">
        <v>731</v>
      </c>
      <c r="L74" s="1" t="s">
        <v>759</v>
      </c>
      <c r="M74" s="1" t="s">
        <v>733</v>
      </c>
      <c r="N74" s="1" t="s">
        <v>734</v>
      </c>
      <c r="O74" s="1" t="s">
        <v>382</v>
      </c>
      <c r="P74" s="1" t="s">
        <v>735</v>
      </c>
      <c r="Q74" s="1" t="s">
        <v>414</v>
      </c>
      <c r="R74" s="1" t="s">
        <v>760</v>
      </c>
      <c r="S74" s="1" t="s">
        <v>761</v>
      </c>
      <c r="T74" s="1"/>
      <c r="U74" s="1" t="s">
        <v>130</v>
      </c>
      <c r="V74" s="1"/>
      <c r="W74" s="1"/>
      <c r="X74" s="1"/>
      <c r="Y74" s="1">
        <v>150</v>
      </c>
      <c r="Z74" s="1"/>
      <c r="AA74" s="1"/>
      <c r="AB74" s="1"/>
      <c r="AC74" s="1"/>
      <c r="AD74" s="1"/>
      <c r="AE74" s="1"/>
      <c r="AF74" s="1"/>
      <c r="AG74" s="1"/>
      <c r="AH74" s="1"/>
      <c r="AI74" s="1"/>
      <c r="AJ74" s="1"/>
      <c r="AK74" s="1" t="s">
        <v>220</v>
      </c>
      <c r="AL74" s="1"/>
      <c r="AM74" s="1"/>
      <c r="AN74" s="1"/>
      <c r="AO74" s="1"/>
      <c r="AP74" s="1"/>
      <c r="AQ74" s="1"/>
      <c r="AR74" s="1"/>
      <c r="AS74" s="1"/>
      <c r="AT74" s="1"/>
      <c r="AU74" s="1"/>
      <c r="AV74" s="1"/>
      <c r="AW74" s="1"/>
      <c r="AX74" s="1" t="s">
        <v>221</v>
      </c>
      <c r="AY74" s="1"/>
      <c r="AZ74" s="1" t="s">
        <v>386</v>
      </c>
      <c r="BA74" s="1" t="s">
        <v>382</v>
      </c>
      <c r="BB74" s="1"/>
      <c r="BC74" s="1"/>
      <c r="BD74" s="1" t="s">
        <v>133</v>
      </c>
      <c r="BE74" s="1" t="s">
        <v>134</v>
      </c>
      <c r="BF74" s="1"/>
      <c r="BG74" s="1"/>
      <c r="BH74" s="1" t="s">
        <v>118</v>
      </c>
      <c r="BI74" s="1"/>
      <c r="BJ74" s="1"/>
      <c r="BK74" s="1"/>
      <c r="BL74" s="1" t="s">
        <v>738</v>
      </c>
      <c r="BM74" s="1" t="s">
        <v>739</v>
      </c>
      <c r="BN74" s="1" t="s">
        <v>121</v>
      </c>
    </row>
    <row r="75" spans="1:66" ht="15.75" customHeight="1" x14ac:dyDescent="0.3">
      <c r="A75" s="1" t="s">
        <v>390</v>
      </c>
      <c r="B75" s="1">
        <v>550000</v>
      </c>
      <c r="C75" s="1" t="s">
        <v>68</v>
      </c>
      <c r="D75" s="1">
        <v>0</v>
      </c>
      <c r="E75" s="4" t="s">
        <v>243</v>
      </c>
      <c r="F75" s="1" t="s">
        <v>69</v>
      </c>
      <c r="G75" s="1" t="s">
        <v>99</v>
      </c>
      <c r="H75" s="1" t="s">
        <v>100</v>
      </c>
      <c r="I75" s="1" t="s">
        <v>101</v>
      </c>
      <c r="J75" s="1" t="s">
        <v>762</v>
      </c>
      <c r="K75" s="1" t="s">
        <v>763</v>
      </c>
      <c r="L75" s="1" t="s">
        <v>288</v>
      </c>
      <c r="M75" s="1" t="s">
        <v>764</v>
      </c>
      <c r="N75" s="1" t="s">
        <v>765</v>
      </c>
      <c r="O75" s="1" t="s">
        <v>766</v>
      </c>
      <c r="P75" s="1" t="s">
        <v>396</v>
      </c>
      <c r="Q75" s="1" t="s">
        <v>390</v>
      </c>
      <c r="R75" s="1" t="s">
        <v>767</v>
      </c>
      <c r="S75" s="1" t="s">
        <v>768</v>
      </c>
      <c r="T75" s="1"/>
      <c r="U75" s="1" t="s">
        <v>147</v>
      </c>
      <c r="V75" s="1"/>
      <c r="W75" s="1"/>
      <c r="X75" s="1"/>
      <c r="Y75" s="1">
        <v>100</v>
      </c>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t="s">
        <v>769</v>
      </c>
      <c r="BA75" s="1" t="s">
        <v>766</v>
      </c>
      <c r="BB75" s="1"/>
      <c r="BC75" s="1"/>
      <c r="BD75" s="1" t="s">
        <v>133</v>
      </c>
      <c r="BE75" s="1" t="s">
        <v>134</v>
      </c>
      <c r="BF75" s="1"/>
      <c r="BG75" s="1"/>
      <c r="BH75" s="1"/>
      <c r="BI75" s="1"/>
      <c r="BJ75" s="1"/>
      <c r="BK75" s="1"/>
      <c r="BL75" s="1" t="s">
        <v>770</v>
      </c>
      <c r="BM75" s="1" t="s">
        <v>771</v>
      </c>
      <c r="BN75" s="1"/>
    </row>
    <row r="76" spans="1:66" ht="15.75" customHeight="1" x14ac:dyDescent="0.3">
      <c r="A76" s="1" t="s">
        <v>360</v>
      </c>
      <c r="B76" s="1">
        <v>711265</v>
      </c>
      <c r="C76" s="1" t="s">
        <v>68</v>
      </c>
      <c r="D76" s="1">
        <v>0</v>
      </c>
      <c r="E76" s="4" t="s">
        <v>139</v>
      </c>
      <c r="F76" s="1" t="s">
        <v>69</v>
      </c>
      <c r="G76" s="1" t="s">
        <v>99</v>
      </c>
      <c r="H76" s="1" t="s">
        <v>100</v>
      </c>
      <c r="I76" s="1" t="s">
        <v>101</v>
      </c>
      <c r="J76" s="1" t="s">
        <v>772</v>
      </c>
      <c r="K76" s="1" t="s">
        <v>773</v>
      </c>
      <c r="L76" s="1" t="s">
        <v>288</v>
      </c>
      <c r="M76" s="1" t="s">
        <v>675</v>
      </c>
      <c r="N76" s="1" t="s">
        <v>676</v>
      </c>
      <c r="O76" s="1" t="s">
        <v>233</v>
      </c>
      <c r="P76" s="1" t="s">
        <v>368</v>
      </c>
      <c r="Q76" s="1" t="s">
        <v>360</v>
      </c>
      <c r="R76" s="1" t="s">
        <v>774</v>
      </c>
      <c r="S76" s="1" t="s">
        <v>775</v>
      </c>
      <c r="T76" s="1"/>
      <c r="U76" s="1" t="s">
        <v>81</v>
      </c>
      <c r="V76" s="1"/>
      <c r="W76" s="1"/>
      <c r="X76" s="1"/>
      <c r="Y76" s="1">
        <v>103</v>
      </c>
      <c r="Z76" s="1" t="s">
        <v>679</v>
      </c>
      <c r="AA76" s="1"/>
      <c r="AB76" s="1"/>
      <c r="AC76" s="1"/>
      <c r="AD76" s="1"/>
      <c r="AE76" s="1"/>
      <c r="AF76" s="1"/>
      <c r="AG76" s="1"/>
      <c r="AH76" s="1"/>
      <c r="AI76" s="1"/>
      <c r="AJ76" s="1"/>
      <c r="AK76" s="1" t="s">
        <v>680</v>
      </c>
      <c r="AL76" s="1"/>
      <c r="AM76" s="1"/>
      <c r="AN76" s="1"/>
      <c r="AO76" s="1"/>
      <c r="AP76" s="1"/>
      <c r="AQ76" s="1"/>
      <c r="AR76" s="1"/>
      <c r="AS76" s="1"/>
      <c r="AT76" s="1"/>
      <c r="AU76" s="1"/>
      <c r="AV76" s="1"/>
      <c r="AW76" s="1"/>
      <c r="AX76" s="1" t="s">
        <v>681</v>
      </c>
      <c r="AY76" s="1"/>
      <c r="AZ76" s="1" t="s">
        <v>238</v>
      </c>
      <c r="BA76" s="1" t="s">
        <v>233</v>
      </c>
      <c r="BB76" s="1" t="s">
        <v>239</v>
      </c>
      <c r="BC76" s="1"/>
      <c r="BD76" s="1" t="s">
        <v>682</v>
      </c>
      <c r="BE76" s="1" t="s">
        <v>134</v>
      </c>
      <c r="BF76" s="1" t="s">
        <v>652</v>
      </c>
      <c r="BG76" s="1"/>
      <c r="BH76" s="1" t="s">
        <v>683</v>
      </c>
      <c r="BI76" s="1"/>
      <c r="BJ76" s="1"/>
      <c r="BK76" s="1"/>
      <c r="BL76" s="1" t="s">
        <v>684</v>
      </c>
      <c r="BM76" s="1" t="s">
        <v>685</v>
      </c>
      <c r="BN76" s="1" t="s">
        <v>121</v>
      </c>
    </row>
    <row r="77" spans="1:66" ht="15.75" customHeight="1" x14ac:dyDescent="0.3">
      <c r="A77" s="1" t="s">
        <v>256</v>
      </c>
      <c r="B77" s="1">
        <v>1400000</v>
      </c>
      <c r="C77" s="1" t="s">
        <v>68</v>
      </c>
      <c r="D77" s="1">
        <v>0</v>
      </c>
      <c r="E77" s="4" t="s">
        <v>301</v>
      </c>
      <c r="F77" s="1" t="s">
        <v>69</v>
      </c>
      <c r="G77" s="1" t="s">
        <v>99</v>
      </c>
      <c r="H77" s="1" t="s">
        <v>100</v>
      </c>
      <c r="I77" s="1" t="s">
        <v>101</v>
      </c>
      <c r="J77" s="1" t="s">
        <v>776</v>
      </c>
      <c r="K77" s="1" t="s">
        <v>777</v>
      </c>
      <c r="L77" s="1" t="s">
        <v>778</v>
      </c>
      <c r="M77" s="1" t="s">
        <v>779</v>
      </c>
      <c r="N77" s="1" t="s">
        <v>780</v>
      </c>
      <c r="O77" s="1" t="s">
        <v>86</v>
      </c>
      <c r="P77" s="1" t="s">
        <v>260</v>
      </c>
      <c r="Q77" s="1" t="s">
        <v>256</v>
      </c>
      <c r="R77" s="1" t="s">
        <v>781</v>
      </c>
      <c r="S77" s="1" t="s">
        <v>782</v>
      </c>
      <c r="T77" s="1"/>
      <c r="U77" s="1" t="s">
        <v>147</v>
      </c>
      <c r="V77" s="1"/>
      <c r="W77" s="1"/>
      <c r="X77" s="1"/>
      <c r="Y77" s="1">
        <v>141</v>
      </c>
      <c r="Z77" s="1"/>
      <c r="AA77" s="1"/>
      <c r="AB77" s="1"/>
      <c r="AC77" s="1"/>
      <c r="AD77" s="1"/>
      <c r="AE77" s="1"/>
      <c r="AF77" s="1"/>
      <c r="AG77" s="1"/>
      <c r="AH77" s="1"/>
      <c r="AI77" s="1"/>
      <c r="AJ77" s="1"/>
      <c r="AK77" s="1" t="s">
        <v>356</v>
      </c>
      <c r="AL77" s="1"/>
      <c r="AM77" s="1"/>
      <c r="AN77" s="1"/>
      <c r="AO77" s="1"/>
      <c r="AP77" s="1"/>
      <c r="AQ77" s="1"/>
      <c r="AR77" s="1"/>
      <c r="AS77" s="1"/>
      <c r="AT77" s="1"/>
      <c r="AU77" s="1"/>
      <c r="AV77" s="1"/>
      <c r="AW77" s="1"/>
      <c r="AX77" s="1"/>
      <c r="AY77" s="1"/>
      <c r="AZ77" s="1" t="s">
        <v>85</v>
      </c>
      <c r="BA77" s="1" t="s">
        <v>86</v>
      </c>
      <c r="BB77" s="1"/>
      <c r="BC77" s="1"/>
      <c r="BD77" s="1" t="s">
        <v>133</v>
      </c>
      <c r="BE77" s="1" t="s">
        <v>192</v>
      </c>
      <c r="BF77" s="1"/>
      <c r="BG77" s="1"/>
      <c r="BH77" s="1" t="s">
        <v>321</v>
      </c>
      <c r="BI77" s="1"/>
      <c r="BJ77" s="1"/>
      <c r="BK77" s="1"/>
      <c r="BL77" s="1" t="s">
        <v>783</v>
      </c>
      <c r="BM77" s="1" t="s">
        <v>784</v>
      </c>
      <c r="BN77" s="1" t="s">
        <v>121</v>
      </c>
    </row>
    <row r="78" spans="1:66" ht="15.75" customHeight="1" x14ac:dyDescent="0.3">
      <c r="A78" s="1" t="s">
        <v>138</v>
      </c>
      <c r="B78" s="1">
        <v>100000</v>
      </c>
      <c r="C78" s="1" t="s">
        <v>68</v>
      </c>
      <c r="D78" s="1">
        <v>0</v>
      </c>
      <c r="E78" s="4" t="s">
        <v>122</v>
      </c>
      <c r="F78" s="1" t="s">
        <v>69</v>
      </c>
      <c r="G78" s="1" t="s">
        <v>99</v>
      </c>
      <c r="H78" s="1" t="s">
        <v>100</v>
      </c>
      <c r="I78" s="1" t="s">
        <v>101</v>
      </c>
      <c r="J78" s="1" t="s">
        <v>785</v>
      </c>
      <c r="K78" s="1" t="s">
        <v>786</v>
      </c>
      <c r="L78" s="1" t="s">
        <v>787</v>
      </c>
      <c r="M78" s="1" t="s">
        <v>788</v>
      </c>
      <c r="N78" s="1" t="s">
        <v>789</v>
      </c>
      <c r="O78" s="1" t="s">
        <v>138</v>
      </c>
      <c r="P78" s="1" t="s">
        <v>234</v>
      </c>
      <c r="Q78" s="1" t="s">
        <v>138</v>
      </c>
      <c r="R78" s="1" t="s">
        <v>790</v>
      </c>
      <c r="S78" s="1" t="s">
        <v>791</v>
      </c>
      <c r="T78" s="1"/>
      <c r="U78" s="1" t="s">
        <v>130</v>
      </c>
      <c r="V78" s="1"/>
      <c r="W78" s="1"/>
      <c r="X78" s="1"/>
      <c r="Y78" s="1">
        <v>40</v>
      </c>
      <c r="Z78" s="1"/>
      <c r="AA78" s="1"/>
      <c r="AB78" s="1" t="s">
        <v>560</v>
      </c>
      <c r="AC78" s="1"/>
      <c r="AD78" s="1"/>
      <c r="AE78" s="1"/>
      <c r="AF78" s="1"/>
      <c r="AG78" s="1" t="s">
        <v>111</v>
      </c>
      <c r="AH78" s="1"/>
      <c r="AI78" s="1"/>
      <c r="AJ78" s="1"/>
      <c r="AK78" s="1" t="s">
        <v>220</v>
      </c>
      <c r="AL78" s="1"/>
      <c r="AM78" s="1"/>
      <c r="AN78" s="1"/>
      <c r="AO78" s="1"/>
      <c r="AP78" s="1"/>
      <c r="AQ78" s="1"/>
      <c r="AR78" s="1"/>
      <c r="AS78" s="1"/>
      <c r="AT78" s="1"/>
      <c r="AU78" s="1"/>
      <c r="AV78" s="1"/>
      <c r="AW78" s="1"/>
      <c r="AX78" s="1" t="s">
        <v>177</v>
      </c>
      <c r="AY78" s="1"/>
      <c r="AZ78" s="1" t="s">
        <v>234</v>
      </c>
      <c r="BA78" s="1" t="s">
        <v>138</v>
      </c>
      <c r="BB78" s="1" t="s">
        <v>792</v>
      </c>
      <c r="BC78" s="1"/>
      <c r="BD78" s="1" t="s">
        <v>793</v>
      </c>
      <c r="BE78" s="1" t="s">
        <v>192</v>
      </c>
      <c r="BF78" s="1"/>
      <c r="BG78" s="1"/>
      <c r="BH78" s="1" t="s">
        <v>193</v>
      </c>
      <c r="BI78" s="1"/>
      <c r="BJ78" s="1"/>
      <c r="BK78" s="1"/>
      <c r="BL78" s="1" t="s">
        <v>794</v>
      </c>
      <c r="BM78" s="1" t="s">
        <v>795</v>
      </c>
      <c r="BN78" s="1" t="s">
        <v>97</v>
      </c>
    </row>
    <row r="79" spans="1:66" ht="15.75" customHeight="1" x14ac:dyDescent="0.3">
      <c r="A79" s="1" t="s">
        <v>138</v>
      </c>
      <c r="B79" s="1">
        <v>50000</v>
      </c>
      <c r="C79" s="1" t="s">
        <v>68</v>
      </c>
      <c r="D79" s="1">
        <v>0</v>
      </c>
      <c r="E79" s="4" t="s">
        <v>139</v>
      </c>
      <c r="F79" s="1" t="s">
        <v>69</v>
      </c>
      <c r="G79" s="1" t="s">
        <v>123</v>
      </c>
      <c r="H79" s="1" t="s">
        <v>124</v>
      </c>
      <c r="I79" s="1" t="s">
        <v>101</v>
      </c>
      <c r="J79" s="1" t="s">
        <v>785</v>
      </c>
      <c r="K79" s="1" t="s">
        <v>786</v>
      </c>
      <c r="L79" s="1" t="s">
        <v>796</v>
      </c>
      <c r="M79" s="1" t="s">
        <v>788</v>
      </c>
      <c r="N79" s="1" t="s">
        <v>789</v>
      </c>
      <c r="O79" s="1" t="s">
        <v>138</v>
      </c>
      <c r="P79" s="1" t="s">
        <v>234</v>
      </c>
      <c r="Q79" s="1" t="s">
        <v>138</v>
      </c>
      <c r="R79" s="1" t="s">
        <v>797</v>
      </c>
      <c r="S79" s="1" t="s">
        <v>798</v>
      </c>
      <c r="T79" s="1"/>
      <c r="U79" s="1" t="s">
        <v>130</v>
      </c>
      <c r="V79" s="1"/>
      <c r="W79" s="1"/>
      <c r="X79" s="1"/>
      <c r="Y79" s="1">
        <v>40</v>
      </c>
      <c r="Z79" s="1"/>
      <c r="AA79" s="1"/>
      <c r="AB79" s="1" t="s">
        <v>560</v>
      </c>
      <c r="AC79" s="1"/>
      <c r="AD79" s="1"/>
      <c r="AE79" s="1"/>
      <c r="AF79" s="1"/>
      <c r="AG79" s="1" t="s">
        <v>111</v>
      </c>
      <c r="AH79" s="1"/>
      <c r="AI79" s="1"/>
      <c r="AJ79" s="1"/>
      <c r="AK79" s="1" t="s">
        <v>220</v>
      </c>
      <c r="AL79" s="1"/>
      <c r="AM79" s="1"/>
      <c r="AN79" s="1"/>
      <c r="AO79" s="1"/>
      <c r="AP79" s="1"/>
      <c r="AQ79" s="1"/>
      <c r="AR79" s="1"/>
      <c r="AS79" s="1"/>
      <c r="AT79" s="1"/>
      <c r="AU79" s="1"/>
      <c r="AV79" s="1"/>
      <c r="AW79" s="1"/>
      <c r="AX79" s="1" t="s">
        <v>177</v>
      </c>
      <c r="AY79" s="1"/>
      <c r="AZ79" s="1" t="s">
        <v>234</v>
      </c>
      <c r="BA79" s="1" t="s">
        <v>138</v>
      </c>
      <c r="BB79" s="1" t="s">
        <v>792</v>
      </c>
      <c r="BC79" s="1"/>
      <c r="BD79" s="1" t="s">
        <v>793</v>
      </c>
      <c r="BE79" s="1" t="s">
        <v>192</v>
      </c>
      <c r="BF79" s="1"/>
      <c r="BG79" s="1"/>
      <c r="BH79" s="1" t="s">
        <v>193</v>
      </c>
      <c r="BI79" s="1"/>
      <c r="BJ79" s="1"/>
      <c r="BK79" s="1"/>
      <c r="BL79" s="1" t="s">
        <v>794</v>
      </c>
      <c r="BM79" s="1" t="s">
        <v>795</v>
      </c>
      <c r="BN79" s="1" t="s">
        <v>121</v>
      </c>
    </row>
    <row r="80" spans="1:66" ht="15.75" customHeight="1" x14ac:dyDescent="0.3">
      <c r="A80" s="1" t="s">
        <v>613</v>
      </c>
      <c r="B80" s="1">
        <v>4250000</v>
      </c>
      <c r="C80" s="1" t="s">
        <v>68</v>
      </c>
      <c r="D80" s="1">
        <v>0</v>
      </c>
      <c r="E80" s="4" t="s">
        <v>139</v>
      </c>
      <c r="F80" s="1" t="s">
        <v>69</v>
      </c>
      <c r="G80" s="1" t="s">
        <v>99</v>
      </c>
      <c r="H80" s="1" t="s">
        <v>100</v>
      </c>
      <c r="I80" s="1" t="s">
        <v>101</v>
      </c>
      <c r="J80" s="1"/>
      <c r="K80" s="1"/>
      <c r="L80" s="1" t="s">
        <v>121</v>
      </c>
      <c r="M80" s="1" t="s">
        <v>799</v>
      </c>
      <c r="N80" s="1" t="s">
        <v>800</v>
      </c>
      <c r="O80" s="1" t="s">
        <v>401</v>
      </c>
      <c r="P80" s="1" t="s">
        <v>698</v>
      </c>
      <c r="Q80" s="1" t="s">
        <v>613</v>
      </c>
      <c r="R80" s="1" t="s">
        <v>801</v>
      </c>
      <c r="S80" s="1" t="s">
        <v>802</v>
      </c>
      <c r="T80" s="1"/>
      <c r="U80" s="1" t="s">
        <v>803</v>
      </c>
      <c r="V80" s="1"/>
      <c r="W80" s="1"/>
      <c r="X80" s="1"/>
      <c r="Y80" s="1">
        <v>150</v>
      </c>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t="s">
        <v>407</v>
      </c>
      <c r="BA80" s="1" t="s">
        <v>401</v>
      </c>
      <c r="BB80" s="1"/>
      <c r="BC80" s="1"/>
      <c r="BD80" s="1" t="s">
        <v>133</v>
      </c>
      <c r="BE80" s="1" t="s">
        <v>192</v>
      </c>
      <c r="BF80" s="1"/>
      <c r="BG80" s="1"/>
      <c r="BH80" s="1" t="s">
        <v>804</v>
      </c>
      <c r="BI80" s="1"/>
      <c r="BJ80" s="1"/>
      <c r="BK80" s="1"/>
      <c r="BL80" s="1" t="s">
        <v>805</v>
      </c>
      <c r="BM80" s="1" t="s">
        <v>806</v>
      </c>
      <c r="BN80" s="1"/>
    </row>
    <row r="81" spans="1:66" ht="15.75" customHeight="1" x14ac:dyDescent="0.3">
      <c r="A81" s="1" t="s">
        <v>168</v>
      </c>
      <c r="B81" s="1">
        <v>300000</v>
      </c>
      <c r="C81" s="1" t="s">
        <v>68</v>
      </c>
      <c r="D81" s="1">
        <v>0</v>
      </c>
      <c r="E81" s="4" t="s">
        <v>139</v>
      </c>
      <c r="F81" s="1" t="s">
        <v>69</v>
      </c>
      <c r="G81" s="1" t="s">
        <v>99</v>
      </c>
      <c r="H81" s="1" t="s">
        <v>100</v>
      </c>
      <c r="I81" s="1" t="s">
        <v>101</v>
      </c>
      <c r="J81" s="1" t="s">
        <v>807</v>
      </c>
      <c r="K81" s="1" t="s">
        <v>808</v>
      </c>
      <c r="L81" s="1" t="s">
        <v>616</v>
      </c>
      <c r="M81" s="1" t="s">
        <v>809</v>
      </c>
      <c r="N81" s="1" t="s">
        <v>810</v>
      </c>
      <c r="O81" s="1" t="s">
        <v>382</v>
      </c>
      <c r="P81" s="1" t="s">
        <v>292</v>
      </c>
      <c r="Q81" s="1" t="s">
        <v>168</v>
      </c>
      <c r="R81" s="1" t="s">
        <v>811</v>
      </c>
      <c r="S81" s="1" t="s">
        <v>812</v>
      </c>
      <c r="T81" s="1"/>
      <c r="U81" s="1" t="s">
        <v>130</v>
      </c>
      <c r="V81" s="1"/>
      <c r="W81" s="1"/>
      <c r="X81" s="1"/>
      <c r="Y81" s="1">
        <v>118</v>
      </c>
      <c r="Z81" s="1"/>
      <c r="AA81" s="1"/>
      <c r="AB81" s="1"/>
      <c r="AC81" s="1"/>
      <c r="AD81" s="1"/>
      <c r="AE81" s="1"/>
      <c r="AF81" s="1"/>
      <c r="AG81" s="1"/>
      <c r="AH81" s="1"/>
      <c r="AI81" s="1"/>
      <c r="AJ81" s="1"/>
      <c r="AK81" s="1" t="s">
        <v>264</v>
      </c>
      <c r="AL81" s="1"/>
      <c r="AM81" s="1"/>
      <c r="AN81" s="1"/>
      <c r="AO81" s="1"/>
      <c r="AP81" s="1"/>
      <c r="AQ81" s="1"/>
      <c r="AR81" s="1"/>
      <c r="AS81" s="1"/>
      <c r="AT81" s="1"/>
      <c r="AU81" s="1"/>
      <c r="AV81" s="1"/>
      <c r="AW81" s="1"/>
      <c r="AX81" s="1" t="s">
        <v>345</v>
      </c>
      <c r="AY81" s="1"/>
      <c r="AZ81" s="1" t="s">
        <v>386</v>
      </c>
      <c r="BA81" s="1" t="s">
        <v>382</v>
      </c>
      <c r="BB81" s="1"/>
      <c r="BC81" s="1"/>
      <c r="BD81" s="1" t="s">
        <v>133</v>
      </c>
      <c r="BE81" s="1" t="s">
        <v>134</v>
      </c>
      <c r="BF81" s="1" t="s">
        <v>652</v>
      </c>
      <c r="BG81" s="1"/>
      <c r="BH81" s="1"/>
      <c r="BI81" s="1"/>
      <c r="BJ81" s="1"/>
      <c r="BK81" s="1"/>
      <c r="BL81" s="1" t="s">
        <v>813</v>
      </c>
      <c r="BM81" s="1" t="s">
        <v>814</v>
      </c>
      <c r="BN81" s="1" t="s">
        <v>121</v>
      </c>
    </row>
    <row r="82" spans="1:66" ht="15.75" customHeight="1" x14ac:dyDescent="0.3">
      <c r="A82" s="1" t="s">
        <v>138</v>
      </c>
      <c r="B82" s="1">
        <v>400000</v>
      </c>
      <c r="C82" s="1" t="s">
        <v>68</v>
      </c>
      <c r="D82" s="1">
        <v>0</v>
      </c>
      <c r="E82" s="4" t="s">
        <v>243</v>
      </c>
      <c r="F82" s="1" t="s">
        <v>69</v>
      </c>
      <c r="G82" s="1" t="s">
        <v>99</v>
      </c>
      <c r="H82" s="1" t="s">
        <v>100</v>
      </c>
      <c r="I82" s="1" t="s">
        <v>101</v>
      </c>
      <c r="J82" s="1" t="s">
        <v>815</v>
      </c>
      <c r="K82" s="1" t="s">
        <v>816</v>
      </c>
      <c r="L82" s="1" t="s">
        <v>817</v>
      </c>
      <c r="M82" s="1" t="s">
        <v>818</v>
      </c>
      <c r="N82" s="1" t="s">
        <v>819</v>
      </c>
      <c r="O82" s="1" t="s">
        <v>138</v>
      </c>
      <c r="P82" s="1" t="s">
        <v>234</v>
      </c>
      <c r="Q82" s="1" t="s">
        <v>138</v>
      </c>
      <c r="R82" s="1" t="s">
        <v>820</v>
      </c>
      <c r="S82" s="1" t="s">
        <v>821</v>
      </c>
      <c r="T82" s="1"/>
      <c r="U82" s="1" t="s">
        <v>130</v>
      </c>
      <c r="V82" s="1"/>
      <c r="W82" s="1"/>
      <c r="X82" s="1"/>
      <c r="Y82" s="1">
        <v>134</v>
      </c>
      <c r="Z82" s="1"/>
      <c r="AA82" s="1"/>
      <c r="AB82" s="1"/>
      <c r="AC82" s="1"/>
      <c r="AD82" s="1"/>
      <c r="AE82" s="1"/>
      <c r="AF82" s="1"/>
      <c r="AG82" s="1" t="s">
        <v>111</v>
      </c>
      <c r="AH82" s="1"/>
      <c r="AI82" s="1"/>
      <c r="AJ82" s="1"/>
      <c r="AK82" s="1" t="s">
        <v>112</v>
      </c>
      <c r="AL82" s="1"/>
      <c r="AM82" s="1"/>
      <c r="AN82" s="1"/>
      <c r="AO82" s="1"/>
      <c r="AP82" s="1"/>
      <c r="AQ82" s="1"/>
      <c r="AR82" s="1"/>
      <c r="AS82" s="1"/>
      <c r="AT82" s="1"/>
      <c r="AU82" s="1"/>
      <c r="AV82" s="1"/>
      <c r="AW82" s="1"/>
      <c r="AX82" s="1" t="s">
        <v>282</v>
      </c>
      <c r="AY82" s="1"/>
      <c r="AZ82" s="1" t="s">
        <v>234</v>
      </c>
      <c r="BA82" s="1" t="s">
        <v>138</v>
      </c>
      <c r="BB82" s="1"/>
      <c r="BC82" s="1"/>
      <c r="BD82" s="1" t="s">
        <v>133</v>
      </c>
      <c r="BE82" s="1" t="s">
        <v>192</v>
      </c>
      <c r="BF82" s="1" t="s">
        <v>135</v>
      </c>
      <c r="BG82" s="1"/>
      <c r="BH82" s="1" t="s">
        <v>193</v>
      </c>
      <c r="BI82" s="1"/>
      <c r="BJ82" s="1"/>
      <c r="BK82" s="1"/>
      <c r="BL82" s="1" t="s">
        <v>822</v>
      </c>
      <c r="BM82" s="1" t="s">
        <v>823</v>
      </c>
      <c r="BN82" s="1" t="s">
        <v>121</v>
      </c>
    </row>
    <row r="83" spans="1:66" ht="15.75" customHeight="1" x14ac:dyDescent="0.3">
      <c r="A83" s="1" t="s">
        <v>334</v>
      </c>
      <c r="B83" s="1">
        <v>450000</v>
      </c>
      <c r="C83" s="1" t="s">
        <v>68</v>
      </c>
      <c r="D83" s="1">
        <v>100</v>
      </c>
      <c r="E83" s="4" t="s">
        <v>243</v>
      </c>
      <c r="F83" s="1" t="s">
        <v>69</v>
      </c>
      <c r="G83" s="1" t="s">
        <v>70</v>
      </c>
      <c r="H83" s="1" t="s">
        <v>71</v>
      </c>
      <c r="I83" s="1" t="s">
        <v>72</v>
      </c>
      <c r="J83" s="1" t="s">
        <v>824</v>
      </c>
      <c r="K83" s="1" t="s">
        <v>825</v>
      </c>
      <c r="L83" s="1" t="s">
        <v>826</v>
      </c>
      <c r="M83" s="1" t="s">
        <v>827</v>
      </c>
      <c r="N83" s="1" t="s">
        <v>828</v>
      </c>
      <c r="O83" s="1" t="s">
        <v>829</v>
      </c>
      <c r="P83" s="1" t="s">
        <v>341</v>
      </c>
      <c r="Q83" s="1" t="s">
        <v>334</v>
      </c>
      <c r="R83" s="1" t="s">
        <v>830</v>
      </c>
      <c r="S83" s="1" t="s">
        <v>831</v>
      </c>
      <c r="T83" s="1"/>
      <c r="U83" s="1" t="s">
        <v>147</v>
      </c>
      <c r="V83" s="1"/>
      <c r="W83" s="1"/>
      <c r="X83" s="1"/>
      <c r="Y83" s="1">
        <v>24</v>
      </c>
      <c r="Z83" s="1"/>
      <c r="AA83" s="1"/>
      <c r="AB83" s="1"/>
      <c r="AC83" s="1"/>
      <c r="AD83" s="1"/>
      <c r="AE83" s="1"/>
      <c r="AF83" s="1"/>
      <c r="AG83" s="1"/>
      <c r="AH83" s="1"/>
      <c r="AI83" s="1"/>
      <c r="AJ83" s="1"/>
      <c r="AK83" s="1" t="s">
        <v>832</v>
      </c>
      <c r="AL83" s="1" t="s">
        <v>833</v>
      </c>
      <c r="AM83" s="1"/>
      <c r="AN83" s="1"/>
      <c r="AO83" s="1"/>
      <c r="AP83" s="1"/>
      <c r="AQ83" s="1"/>
      <c r="AR83" s="1"/>
      <c r="AS83" s="1"/>
      <c r="AT83" s="1"/>
      <c r="AU83" s="1"/>
      <c r="AV83" s="1"/>
      <c r="AW83" s="1"/>
      <c r="AX83" s="1"/>
      <c r="AY83" s="1"/>
      <c r="AZ83" s="1" t="s">
        <v>834</v>
      </c>
      <c r="BA83" s="1" t="s">
        <v>829</v>
      </c>
      <c r="BB83" s="1"/>
      <c r="BC83" s="1"/>
      <c r="BD83" s="1" t="s">
        <v>133</v>
      </c>
      <c r="BE83" s="1" t="s">
        <v>192</v>
      </c>
      <c r="BF83" s="1"/>
      <c r="BG83" s="1">
        <v>500000</v>
      </c>
      <c r="BH83" s="1" t="s">
        <v>321</v>
      </c>
      <c r="BI83" s="1"/>
      <c r="BJ83" s="1"/>
      <c r="BK83" s="1"/>
      <c r="BL83" s="1" t="s">
        <v>835</v>
      </c>
      <c r="BM83" s="1" t="s">
        <v>836</v>
      </c>
      <c r="BN83" s="1"/>
    </row>
    <row r="84" spans="1:66" ht="15.75" customHeight="1" x14ac:dyDescent="0.3">
      <c r="A84" s="1" t="s">
        <v>837</v>
      </c>
      <c r="B84" s="1">
        <v>350000</v>
      </c>
      <c r="C84" s="1" t="s">
        <v>68</v>
      </c>
      <c r="D84" s="1">
        <v>0</v>
      </c>
      <c r="E84" s="4" t="s">
        <v>838</v>
      </c>
      <c r="F84" s="1" t="s">
        <v>69</v>
      </c>
      <c r="G84" s="1" t="s">
        <v>99</v>
      </c>
      <c r="H84" s="1" t="s">
        <v>100</v>
      </c>
      <c r="I84" s="1" t="s">
        <v>101</v>
      </c>
      <c r="J84" s="1" t="s">
        <v>839</v>
      </c>
      <c r="K84" s="1" t="s">
        <v>840</v>
      </c>
      <c r="L84" s="1"/>
      <c r="M84" s="1" t="s">
        <v>841</v>
      </c>
      <c r="N84" s="1" t="s">
        <v>842</v>
      </c>
      <c r="O84" s="1" t="s">
        <v>304</v>
      </c>
      <c r="P84" s="1" t="s">
        <v>843</v>
      </c>
      <c r="Q84" s="1" t="s">
        <v>837</v>
      </c>
      <c r="R84" s="1" t="s">
        <v>844</v>
      </c>
      <c r="S84" s="1" t="s">
        <v>845</v>
      </c>
      <c r="T84" s="1"/>
      <c r="U84" s="1" t="s">
        <v>130</v>
      </c>
      <c r="V84" s="1"/>
      <c r="W84" s="1"/>
      <c r="X84" s="1"/>
      <c r="Y84" s="1">
        <v>69</v>
      </c>
      <c r="Z84" s="1"/>
      <c r="AA84" s="1"/>
      <c r="AB84" s="1"/>
      <c r="AC84" s="1"/>
      <c r="AD84" s="1"/>
      <c r="AE84" s="1"/>
      <c r="AF84" s="1"/>
      <c r="AG84" s="1"/>
      <c r="AH84" s="1"/>
      <c r="AI84" s="1"/>
      <c r="AJ84" s="1"/>
      <c r="AK84" s="1" t="s">
        <v>356</v>
      </c>
      <c r="AL84" s="1"/>
      <c r="AM84" s="1"/>
      <c r="AN84" s="1"/>
      <c r="AO84" s="1"/>
      <c r="AP84" s="1"/>
      <c r="AQ84" s="1"/>
      <c r="AR84" s="1"/>
      <c r="AS84" s="1"/>
      <c r="AT84" s="1"/>
      <c r="AU84" s="1"/>
      <c r="AV84" s="1"/>
      <c r="AW84" s="1"/>
      <c r="AX84" s="1" t="s">
        <v>177</v>
      </c>
      <c r="AY84" s="1"/>
      <c r="AZ84" s="1" t="s">
        <v>307</v>
      </c>
      <c r="BA84" s="1" t="s">
        <v>304</v>
      </c>
      <c r="BB84" s="1"/>
      <c r="BC84" s="1"/>
      <c r="BD84" s="1" t="s">
        <v>133</v>
      </c>
      <c r="BE84" s="1" t="s">
        <v>192</v>
      </c>
      <c r="BF84" s="1"/>
      <c r="BG84" s="1"/>
      <c r="BH84" s="1" t="s">
        <v>193</v>
      </c>
      <c r="BI84" s="1"/>
      <c r="BJ84" s="1"/>
      <c r="BK84" s="1"/>
      <c r="BL84" s="1" t="s">
        <v>846</v>
      </c>
      <c r="BM84" s="1" t="s">
        <v>847</v>
      </c>
      <c r="BN84" s="1" t="s">
        <v>121</v>
      </c>
    </row>
    <row r="85" spans="1:66" ht="15.75" customHeight="1" x14ac:dyDescent="0.3">
      <c r="A85" s="1" t="s">
        <v>481</v>
      </c>
      <c r="B85" s="1">
        <v>1000000</v>
      </c>
      <c r="C85" s="1" t="s">
        <v>68</v>
      </c>
      <c r="D85" s="1">
        <v>50</v>
      </c>
      <c r="E85" s="4" t="s">
        <v>139</v>
      </c>
      <c r="F85" s="1" t="s">
        <v>69</v>
      </c>
      <c r="G85" s="1" t="s">
        <v>402</v>
      </c>
      <c r="H85" s="1" t="s">
        <v>403</v>
      </c>
      <c r="I85" s="1" t="s">
        <v>142</v>
      </c>
      <c r="J85" s="1" t="s">
        <v>848</v>
      </c>
      <c r="K85" s="1" t="s">
        <v>849</v>
      </c>
      <c r="L85" s="1" t="s">
        <v>850</v>
      </c>
      <c r="M85" s="1" t="s">
        <v>851</v>
      </c>
      <c r="N85" s="1" t="s">
        <v>852</v>
      </c>
      <c r="O85" s="1" t="s">
        <v>173</v>
      </c>
      <c r="P85" s="1" t="s">
        <v>341</v>
      </c>
      <c r="Q85" s="1" t="s">
        <v>334</v>
      </c>
      <c r="R85" s="1" t="s">
        <v>853</v>
      </c>
      <c r="S85" s="1" t="s">
        <v>854</v>
      </c>
      <c r="T85" s="1"/>
      <c r="U85" s="1" t="s">
        <v>147</v>
      </c>
      <c r="V85" s="1"/>
      <c r="W85" s="1"/>
      <c r="X85" s="1"/>
      <c r="Y85" s="1">
        <v>268</v>
      </c>
      <c r="Z85" s="1"/>
      <c r="AA85" s="1"/>
      <c r="AB85" s="1"/>
      <c r="AC85" s="1"/>
      <c r="AD85" s="1"/>
      <c r="AE85" s="1"/>
      <c r="AF85" s="1"/>
      <c r="AG85" s="1"/>
      <c r="AH85" s="1"/>
      <c r="AI85" s="1"/>
      <c r="AJ85" s="1"/>
      <c r="AK85" s="1" t="s">
        <v>112</v>
      </c>
      <c r="AL85" s="1" t="s">
        <v>855</v>
      </c>
      <c r="AM85" s="1"/>
      <c r="AN85" s="1"/>
      <c r="AO85" s="1"/>
      <c r="AP85" s="1"/>
      <c r="AQ85" s="1"/>
      <c r="AR85" s="1"/>
      <c r="AS85" s="1"/>
      <c r="AT85" s="1"/>
      <c r="AU85" s="1"/>
      <c r="AV85" s="1"/>
      <c r="AW85" s="1"/>
      <c r="AX85" s="1" t="s">
        <v>282</v>
      </c>
      <c r="AY85" s="1"/>
      <c r="AZ85" s="1" t="s">
        <v>341</v>
      </c>
      <c r="BA85" s="1" t="s">
        <v>334</v>
      </c>
      <c r="BB85" s="1"/>
      <c r="BC85" s="1"/>
      <c r="BD85" s="1" t="s">
        <v>133</v>
      </c>
      <c r="BE85" s="1" t="s">
        <v>134</v>
      </c>
      <c r="BF85" s="1"/>
      <c r="BG85" s="1"/>
      <c r="BH85" s="1"/>
      <c r="BI85" s="1"/>
      <c r="BJ85" s="1"/>
      <c r="BK85" s="1"/>
      <c r="BL85" s="1" t="s">
        <v>856</v>
      </c>
      <c r="BM85" s="1" t="s">
        <v>857</v>
      </c>
      <c r="BN85" s="1"/>
    </row>
    <row r="86" spans="1:66" ht="15.75" customHeight="1" x14ac:dyDescent="0.3">
      <c r="A86" s="1" t="s">
        <v>401</v>
      </c>
      <c r="B86" s="1">
        <v>1000000</v>
      </c>
      <c r="C86" s="1" t="s">
        <v>68</v>
      </c>
      <c r="D86" s="1">
        <v>0</v>
      </c>
      <c r="E86" s="4" t="s">
        <v>838</v>
      </c>
      <c r="F86" s="1" t="s">
        <v>69</v>
      </c>
      <c r="G86" s="1" t="s">
        <v>123</v>
      </c>
      <c r="H86" s="1" t="s">
        <v>124</v>
      </c>
      <c r="I86" s="1" t="s">
        <v>101</v>
      </c>
      <c r="J86" s="1" t="s">
        <v>858</v>
      </c>
      <c r="K86" s="1" t="s">
        <v>859</v>
      </c>
      <c r="L86" s="1" t="s">
        <v>616</v>
      </c>
      <c r="M86" s="1" t="s">
        <v>860</v>
      </c>
      <c r="N86" s="1" t="s">
        <v>861</v>
      </c>
      <c r="O86" s="1" t="s">
        <v>382</v>
      </c>
      <c r="P86" s="1" t="s">
        <v>407</v>
      </c>
      <c r="Q86" s="1" t="s">
        <v>401</v>
      </c>
      <c r="R86" s="1" t="s">
        <v>862</v>
      </c>
      <c r="S86" s="1" t="s">
        <v>863</v>
      </c>
      <c r="T86" s="1"/>
      <c r="U86" s="1" t="s">
        <v>130</v>
      </c>
      <c r="V86" s="1"/>
      <c r="W86" s="1"/>
      <c r="X86" s="1"/>
      <c r="Y86" s="1">
        <v>250</v>
      </c>
      <c r="Z86" s="1"/>
      <c r="AA86" s="1"/>
      <c r="AB86" s="1"/>
      <c r="AC86" s="1"/>
      <c r="AD86" s="1"/>
      <c r="AE86" s="1"/>
      <c r="AF86" s="1"/>
      <c r="AG86" s="1" t="s">
        <v>111</v>
      </c>
      <c r="AH86" s="1"/>
      <c r="AI86" s="1"/>
      <c r="AJ86" s="1"/>
      <c r="AK86" s="1" t="s">
        <v>371</v>
      </c>
      <c r="AL86" s="1"/>
      <c r="AM86" s="1"/>
      <c r="AN86" s="1"/>
      <c r="AO86" s="1"/>
      <c r="AP86" s="1"/>
      <c r="AQ86" s="1"/>
      <c r="AR86" s="1"/>
      <c r="AS86" s="1"/>
      <c r="AT86" s="1"/>
      <c r="AU86" s="1"/>
      <c r="AV86" s="1"/>
      <c r="AW86" s="1"/>
      <c r="AX86" s="1"/>
      <c r="AY86" s="1"/>
      <c r="AZ86" s="1" t="s">
        <v>386</v>
      </c>
      <c r="BA86" s="1" t="s">
        <v>382</v>
      </c>
      <c r="BB86" s="1"/>
      <c r="BC86" s="1"/>
      <c r="BD86" s="1" t="s">
        <v>165</v>
      </c>
      <c r="BE86" s="1" t="s">
        <v>192</v>
      </c>
      <c r="BF86" s="1"/>
      <c r="BG86" s="1"/>
      <c r="BH86" s="1" t="s">
        <v>864</v>
      </c>
      <c r="BI86" s="1"/>
      <c r="BJ86" s="1"/>
      <c r="BK86" s="1"/>
      <c r="BL86" s="1" t="s">
        <v>865</v>
      </c>
      <c r="BM86" s="1" t="s">
        <v>866</v>
      </c>
      <c r="BN86" s="1" t="s">
        <v>121</v>
      </c>
    </row>
    <row r="87" spans="1:66" ht="15.75" customHeight="1" x14ac:dyDescent="0.3">
      <c r="A87" s="1" t="s">
        <v>334</v>
      </c>
      <c r="B87" s="1">
        <v>2500000</v>
      </c>
      <c r="C87" s="1" t="s">
        <v>68</v>
      </c>
      <c r="D87" s="1">
        <v>0</v>
      </c>
      <c r="E87" s="4" t="s">
        <v>139</v>
      </c>
      <c r="F87" s="1" t="s">
        <v>69</v>
      </c>
      <c r="G87" s="1" t="s">
        <v>123</v>
      </c>
      <c r="H87" s="1" t="s">
        <v>124</v>
      </c>
      <c r="I87" s="1" t="s">
        <v>101</v>
      </c>
      <c r="J87" s="1" t="s">
        <v>867</v>
      </c>
      <c r="K87" s="1" t="s">
        <v>868</v>
      </c>
      <c r="L87" s="1" t="s">
        <v>121</v>
      </c>
      <c r="M87" s="1" t="s">
        <v>869</v>
      </c>
      <c r="N87" s="1" t="s">
        <v>870</v>
      </c>
      <c r="O87" s="1" t="s">
        <v>173</v>
      </c>
      <c r="P87" s="1" t="s">
        <v>396</v>
      </c>
      <c r="Q87" s="1" t="s">
        <v>390</v>
      </c>
      <c r="R87" s="1" t="s">
        <v>871</v>
      </c>
      <c r="S87" s="1" t="s">
        <v>872</v>
      </c>
      <c r="T87" s="1"/>
      <c r="U87" s="1" t="s">
        <v>147</v>
      </c>
      <c r="V87" s="1"/>
      <c r="W87" s="1"/>
      <c r="X87" s="1"/>
      <c r="Y87" s="1">
        <v>415</v>
      </c>
      <c r="Z87" s="1"/>
      <c r="AA87" s="1"/>
      <c r="AB87" s="1"/>
      <c r="AC87" s="1"/>
      <c r="AD87" s="1"/>
      <c r="AE87" s="1"/>
      <c r="AF87" s="1"/>
      <c r="AG87" s="1"/>
      <c r="AH87" s="1"/>
      <c r="AI87" s="1"/>
      <c r="AJ87" s="1"/>
      <c r="AK87" s="1" t="s">
        <v>112</v>
      </c>
      <c r="AL87" s="1"/>
      <c r="AM87" s="1"/>
      <c r="AN87" s="1"/>
      <c r="AO87" s="1"/>
      <c r="AP87" s="1"/>
      <c r="AQ87" s="1"/>
      <c r="AR87" s="1"/>
      <c r="AS87" s="1"/>
      <c r="AT87" s="1"/>
      <c r="AU87" s="1"/>
      <c r="AV87" s="1"/>
      <c r="AW87" s="1"/>
      <c r="AX87" s="1" t="s">
        <v>282</v>
      </c>
      <c r="AY87" s="1"/>
      <c r="AZ87" s="1" t="s">
        <v>178</v>
      </c>
      <c r="BA87" s="1" t="s">
        <v>173</v>
      </c>
      <c r="BB87" s="1"/>
      <c r="BC87" s="1"/>
      <c r="BD87" s="1"/>
      <c r="BE87" s="1" t="s">
        <v>134</v>
      </c>
      <c r="BF87" s="1"/>
      <c r="BG87" s="1"/>
      <c r="BH87" s="1"/>
      <c r="BI87" s="1"/>
      <c r="BJ87" s="1"/>
      <c r="BK87" s="1"/>
      <c r="BL87" s="1" t="s">
        <v>873</v>
      </c>
      <c r="BM87" s="1" t="s">
        <v>874</v>
      </c>
      <c r="BN87" s="1"/>
    </row>
    <row r="88" spans="1:66" ht="15.75" customHeight="1" x14ac:dyDescent="0.3">
      <c r="A88" s="1" t="s">
        <v>272</v>
      </c>
      <c r="B88" s="1">
        <v>100000</v>
      </c>
      <c r="C88" s="1" t="s">
        <v>68</v>
      </c>
      <c r="D88" s="1">
        <v>0</v>
      </c>
      <c r="E88" s="4" t="s">
        <v>301</v>
      </c>
      <c r="F88" s="1" t="s">
        <v>69</v>
      </c>
      <c r="G88" s="1" t="s">
        <v>99</v>
      </c>
      <c r="H88" s="1" t="s">
        <v>100</v>
      </c>
      <c r="I88" s="1" t="s">
        <v>101</v>
      </c>
      <c r="J88" s="1"/>
      <c r="K88" s="1"/>
      <c r="L88" s="1" t="s">
        <v>449</v>
      </c>
      <c r="M88" s="1" t="s">
        <v>875</v>
      </c>
      <c r="N88" s="1" t="s">
        <v>876</v>
      </c>
      <c r="O88" s="1" t="s">
        <v>444</v>
      </c>
      <c r="P88" s="1" t="s">
        <v>278</v>
      </c>
      <c r="Q88" s="1" t="s">
        <v>272</v>
      </c>
      <c r="R88" s="1" t="s">
        <v>877</v>
      </c>
      <c r="S88" s="1" t="s">
        <v>878</v>
      </c>
      <c r="T88" s="1"/>
      <c r="U88" s="1" t="s">
        <v>81</v>
      </c>
      <c r="V88" s="1"/>
      <c r="W88" s="1"/>
      <c r="X88" s="1"/>
      <c r="Y88" s="1">
        <v>90</v>
      </c>
      <c r="Z88" s="1"/>
      <c r="AA88" s="1"/>
      <c r="AB88" s="1"/>
      <c r="AC88" s="1"/>
      <c r="AD88" s="1"/>
      <c r="AE88" s="1"/>
      <c r="AF88" s="1"/>
      <c r="AG88" s="1"/>
      <c r="AH88" s="1"/>
      <c r="AI88" s="1"/>
      <c r="AJ88" s="1"/>
      <c r="AK88" s="1" t="s">
        <v>163</v>
      </c>
      <c r="AL88" s="1"/>
      <c r="AM88" s="1"/>
      <c r="AN88" s="1"/>
      <c r="AO88" s="1"/>
      <c r="AP88" s="1"/>
      <c r="AQ88" s="1"/>
      <c r="AR88" s="1"/>
      <c r="AS88" s="1"/>
      <c r="AT88" s="1"/>
      <c r="AU88" s="1"/>
      <c r="AV88" s="1"/>
      <c r="AW88" s="1"/>
      <c r="AX88" s="1" t="s">
        <v>177</v>
      </c>
      <c r="AY88" s="1"/>
      <c r="AZ88" s="1" t="s">
        <v>443</v>
      </c>
      <c r="BA88" s="1" t="s">
        <v>444</v>
      </c>
      <c r="BB88" s="1" t="s">
        <v>445</v>
      </c>
      <c r="BC88" s="1"/>
      <c r="BD88" s="1" t="s">
        <v>133</v>
      </c>
      <c r="BE88" s="1" t="s">
        <v>134</v>
      </c>
      <c r="BF88" s="1"/>
      <c r="BG88" s="1"/>
      <c r="BH88" s="1" t="s">
        <v>879</v>
      </c>
      <c r="BI88" s="1"/>
      <c r="BJ88" s="1"/>
      <c r="BK88" s="1"/>
      <c r="BL88" s="1" t="s">
        <v>880</v>
      </c>
      <c r="BM88" s="1" t="s">
        <v>881</v>
      </c>
      <c r="BN88" s="1" t="s">
        <v>181</v>
      </c>
    </row>
    <row r="89" spans="1:66" ht="15.75" customHeight="1" x14ac:dyDescent="0.3">
      <c r="A89" s="1" t="s">
        <v>360</v>
      </c>
      <c r="B89" s="1">
        <v>14950</v>
      </c>
      <c r="C89" s="1" t="s">
        <v>68</v>
      </c>
      <c r="D89" s="1">
        <v>100</v>
      </c>
      <c r="E89" s="4" t="s">
        <v>301</v>
      </c>
      <c r="F89" s="1" t="s">
        <v>69</v>
      </c>
      <c r="G89" s="1" t="s">
        <v>70</v>
      </c>
      <c r="H89" s="1" t="s">
        <v>71</v>
      </c>
      <c r="I89" s="1" t="s">
        <v>72</v>
      </c>
      <c r="J89" s="1" t="s">
        <v>882</v>
      </c>
      <c r="K89" s="1" t="s">
        <v>883</v>
      </c>
      <c r="L89" s="1" t="s">
        <v>884</v>
      </c>
      <c r="M89" s="1" t="s">
        <v>885</v>
      </c>
      <c r="N89" s="1" t="s">
        <v>886</v>
      </c>
      <c r="O89" s="1" t="s">
        <v>360</v>
      </c>
      <c r="P89" s="1" t="s">
        <v>368</v>
      </c>
      <c r="Q89" s="1" t="s">
        <v>360</v>
      </c>
      <c r="R89" s="1" t="s">
        <v>887</v>
      </c>
      <c r="S89" s="1" t="s">
        <v>888</v>
      </c>
      <c r="T89" s="1"/>
      <c r="U89" s="1" t="s">
        <v>81</v>
      </c>
      <c r="V89" s="1"/>
      <c r="W89" s="1"/>
      <c r="X89" s="1"/>
      <c r="Y89" s="1">
        <v>23</v>
      </c>
      <c r="Z89" s="1"/>
      <c r="AA89" s="1"/>
      <c r="AB89" s="1"/>
      <c r="AC89" s="1"/>
      <c r="AD89" s="1"/>
      <c r="AE89" s="1"/>
      <c r="AF89" s="1"/>
      <c r="AG89" s="1"/>
      <c r="AH89" s="1"/>
      <c r="AI89" s="1"/>
      <c r="AJ89" s="1"/>
      <c r="AK89" s="1" t="s">
        <v>889</v>
      </c>
      <c r="AL89" s="1"/>
      <c r="AM89" s="1"/>
      <c r="AN89" s="1"/>
      <c r="AO89" s="1"/>
      <c r="AP89" s="1"/>
      <c r="AQ89" s="1"/>
      <c r="AR89" s="1"/>
      <c r="AS89" s="1"/>
      <c r="AT89" s="1"/>
      <c r="AU89" s="1"/>
      <c r="AV89" s="1"/>
      <c r="AW89" s="1"/>
      <c r="AX89" s="1"/>
      <c r="AY89" s="1"/>
      <c r="AZ89" s="1"/>
      <c r="BA89" s="1"/>
      <c r="BB89" s="1" t="s">
        <v>372</v>
      </c>
      <c r="BC89" s="1"/>
      <c r="BD89" s="1" t="s">
        <v>133</v>
      </c>
      <c r="BE89" s="1"/>
      <c r="BF89" s="1"/>
      <c r="BG89" s="1"/>
      <c r="BH89" s="1"/>
      <c r="BI89" s="1"/>
      <c r="BJ89" s="1"/>
      <c r="BK89" s="1"/>
      <c r="BL89" s="1" t="s">
        <v>890</v>
      </c>
      <c r="BM89" s="1" t="s">
        <v>891</v>
      </c>
      <c r="BN89" s="1" t="s">
        <v>181</v>
      </c>
    </row>
    <row r="90" spans="1:66" ht="15.75" customHeight="1" x14ac:dyDescent="0.3">
      <c r="A90" s="1" t="s">
        <v>360</v>
      </c>
      <c r="B90" s="1">
        <v>100119</v>
      </c>
      <c r="C90" s="1" t="s">
        <v>68</v>
      </c>
      <c r="D90" s="1">
        <v>100</v>
      </c>
      <c r="E90" s="4" t="s">
        <v>301</v>
      </c>
      <c r="F90" s="1" t="s">
        <v>69</v>
      </c>
      <c r="G90" s="1" t="s">
        <v>70</v>
      </c>
      <c r="H90" s="1" t="s">
        <v>71</v>
      </c>
      <c r="I90" s="1" t="s">
        <v>72</v>
      </c>
      <c r="J90" s="1" t="s">
        <v>882</v>
      </c>
      <c r="K90" s="1" t="s">
        <v>883</v>
      </c>
      <c r="L90" s="1" t="s">
        <v>892</v>
      </c>
      <c r="M90" s="1" t="s">
        <v>885</v>
      </c>
      <c r="N90" s="1" t="s">
        <v>886</v>
      </c>
      <c r="O90" s="1" t="s">
        <v>201</v>
      </c>
      <c r="P90" s="1" t="s">
        <v>368</v>
      </c>
      <c r="Q90" s="1" t="s">
        <v>360</v>
      </c>
      <c r="R90" s="1" t="s">
        <v>893</v>
      </c>
      <c r="S90" s="1" t="s">
        <v>894</v>
      </c>
      <c r="T90" s="1"/>
      <c r="U90" s="1" t="s">
        <v>81</v>
      </c>
      <c r="V90" s="1"/>
      <c r="W90" s="1"/>
      <c r="X90" s="1"/>
      <c r="Y90" s="1">
        <v>23</v>
      </c>
      <c r="Z90" s="1"/>
      <c r="AA90" s="1"/>
      <c r="AB90" s="1"/>
      <c r="AC90" s="1"/>
      <c r="AD90" s="1"/>
      <c r="AE90" s="1"/>
      <c r="AF90" s="1"/>
      <c r="AG90" s="1"/>
      <c r="AH90" s="1"/>
      <c r="AI90" s="1"/>
      <c r="AJ90" s="1"/>
      <c r="AK90" s="1" t="s">
        <v>889</v>
      </c>
      <c r="AL90" s="1"/>
      <c r="AM90" s="1"/>
      <c r="AN90" s="1"/>
      <c r="AO90" s="1"/>
      <c r="AP90" s="1"/>
      <c r="AQ90" s="1"/>
      <c r="AR90" s="1"/>
      <c r="AS90" s="1"/>
      <c r="AT90" s="1"/>
      <c r="AU90" s="1"/>
      <c r="AV90" s="1"/>
      <c r="AW90" s="1"/>
      <c r="AX90" s="1"/>
      <c r="AY90" s="1"/>
      <c r="AZ90" s="1"/>
      <c r="BA90" s="1"/>
      <c r="BB90" s="1" t="s">
        <v>372</v>
      </c>
      <c r="BC90" s="1"/>
      <c r="BD90" s="1" t="s">
        <v>133</v>
      </c>
      <c r="BE90" s="1"/>
      <c r="BF90" s="1"/>
      <c r="BG90" s="1"/>
      <c r="BH90" s="1"/>
      <c r="BI90" s="1"/>
      <c r="BJ90" s="1"/>
      <c r="BK90" s="1"/>
      <c r="BL90" s="1" t="s">
        <v>890</v>
      </c>
      <c r="BM90" s="1" t="s">
        <v>891</v>
      </c>
      <c r="BN90" s="1" t="s">
        <v>121</v>
      </c>
    </row>
    <row r="91" spans="1:66" ht="15.75" customHeight="1" x14ac:dyDescent="0.3">
      <c r="A91" s="1" t="s">
        <v>272</v>
      </c>
      <c r="B91" s="1">
        <v>2800000</v>
      </c>
      <c r="C91" s="1" t="s">
        <v>68</v>
      </c>
      <c r="D91" s="1">
        <v>0</v>
      </c>
      <c r="E91" s="4" t="s">
        <v>301</v>
      </c>
      <c r="F91" s="1" t="s">
        <v>69</v>
      </c>
      <c r="G91" s="1" t="s">
        <v>99</v>
      </c>
      <c r="H91" s="1" t="s">
        <v>100</v>
      </c>
      <c r="I91" s="1" t="s">
        <v>101</v>
      </c>
      <c r="J91" s="1"/>
      <c r="K91" s="1"/>
      <c r="L91" s="1" t="s">
        <v>895</v>
      </c>
      <c r="M91" s="1" t="s">
        <v>875</v>
      </c>
      <c r="N91" s="1" t="s">
        <v>876</v>
      </c>
      <c r="O91" s="1" t="s">
        <v>444</v>
      </c>
      <c r="P91" s="1" t="s">
        <v>278</v>
      </c>
      <c r="Q91" s="1" t="s">
        <v>272</v>
      </c>
      <c r="R91" s="1" t="s">
        <v>896</v>
      </c>
      <c r="S91" s="1" t="s">
        <v>897</v>
      </c>
      <c r="T91" s="1"/>
      <c r="U91" s="1" t="s">
        <v>81</v>
      </c>
      <c r="V91" s="1"/>
      <c r="W91" s="1"/>
      <c r="X91" s="1"/>
      <c r="Y91" s="1">
        <v>90</v>
      </c>
      <c r="Z91" s="1"/>
      <c r="AA91" s="1"/>
      <c r="AB91" s="1"/>
      <c r="AC91" s="1"/>
      <c r="AD91" s="1"/>
      <c r="AE91" s="1"/>
      <c r="AF91" s="1"/>
      <c r="AG91" s="1"/>
      <c r="AH91" s="1"/>
      <c r="AI91" s="1"/>
      <c r="AJ91" s="1"/>
      <c r="AK91" s="1" t="s">
        <v>163</v>
      </c>
      <c r="AL91" s="1"/>
      <c r="AM91" s="1"/>
      <c r="AN91" s="1"/>
      <c r="AO91" s="1"/>
      <c r="AP91" s="1"/>
      <c r="AQ91" s="1"/>
      <c r="AR91" s="1"/>
      <c r="AS91" s="1"/>
      <c r="AT91" s="1"/>
      <c r="AU91" s="1"/>
      <c r="AV91" s="1"/>
      <c r="AW91" s="1"/>
      <c r="AX91" s="1" t="s">
        <v>177</v>
      </c>
      <c r="AY91" s="1"/>
      <c r="AZ91" s="1" t="s">
        <v>443</v>
      </c>
      <c r="BA91" s="1" t="s">
        <v>444</v>
      </c>
      <c r="BB91" s="1" t="s">
        <v>445</v>
      </c>
      <c r="BC91" s="1"/>
      <c r="BD91" s="1" t="s">
        <v>133</v>
      </c>
      <c r="BE91" s="1" t="s">
        <v>134</v>
      </c>
      <c r="BF91" s="1"/>
      <c r="BG91" s="1"/>
      <c r="BH91" s="1" t="s">
        <v>879</v>
      </c>
      <c r="BI91" s="1"/>
      <c r="BJ91" s="1"/>
      <c r="BK91" s="1"/>
      <c r="BL91" s="1" t="s">
        <v>880</v>
      </c>
      <c r="BM91" s="1" t="s">
        <v>881</v>
      </c>
      <c r="BN91" s="1" t="s">
        <v>121</v>
      </c>
    </row>
    <row r="92" spans="1:66" ht="15.75" customHeight="1" x14ac:dyDescent="0.3">
      <c r="A92" s="1" t="s">
        <v>168</v>
      </c>
      <c r="B92" s="1">
        <v>50000</v>
      </c>
      <c r="C92" s="1" t="s">
        <v>68</v>
      </c>
      <c r="D92" s="1">
        <v>0</v>
      </c>
      <c r="E92" s="4" t="s">
        <v>301</v>
      </c>
      <c r="F92" s="1" t="s">
        <v>69</v>
      </c>
      <c r="G92" s="1" t="s">
        <v>123</v>
      </c>
      <c r="H92" s="1" t="s">
        <v>124</v>
      </c>
      <c r="I92" s="1" t="s">
        <v>101</v>
      </c>
      <c r="J92" s="1" t="s">
        <v>898</v>
      </c>
      <c r="K92" s="1" t="s">
        <v>899</v>
      </c>
      <c r="L92" s="1" t="s">
        <v>900</v>
      </c>
      <c r="M92" s="1" t="s">
        <v>901</v>
      </c>
      <c r="N92" s="1" t="s">
        <v>902</v>
      </c>
      <c r="O92" s="1" t="s">
        <v>340</v>
      </c>
      <c r="P92" s="1" t="s">
        <v>292</v>
      </c>
      <c r="Q92" s="1" t="s">
        <v>168</v>
      </c>
      <c r="R92" s="1" t="s">
        <v>903</v>
      </c>
      <c r="S92" s="1" t="s">
        <v>904</v>
      </c>
      <c r="T92" s="1"/>
      <c r="U92" s="1" t="s">
        <v>130</v>
      </c>
      <c r="V92" s="1"/>
      <c r="W92" s="1" t="s">
        <v>905</v>
      </c>
      <c r="X92" s="1"/>
      <c r="Y92" s="1">
        <v>70</v>
      </c>
      <c r="Z92" s="1"/>
      <c r="AA92" s="1"/>
      <c r="AB92" s="1"/>
      <c r="AC92" s="1"/>
      <c r="AD92" s="1"/>
      <c r="AE92" s="1"/>
      <c r="AF92" s="1"/>
      <c r="AG92" s="1"/>
      <c r="AH92" s="1"/>
      <c r="AI92" s="1"/>
      <c r="AJ92" s="1"/>
      <c r="AK92" s="1" t="s">
        <v>906</v>
      </c>
      <c r="AL92" s="1"/>
      <c r="AM92" s="1"/>
      <c r="AN92" s="1"/>
      <c r="AO92" s="1"/>
      <c r="AP92" s="1"/>
      <c r="AQ92" s="1"/>
      <c r="AR92" s="1"/>
      <c r="AS92" s="1"/>
      <c r="AT92" s="1"/>
      <c r="AU92" s="1"/>
      <c r="AV92" s="1"/>
      <c r="AW92" s="1"/>
      <c r="AX92" s="1" t="s">
        <v>177</v>
      </c>
      <c r="AY92" s="1"/>
      <c r="AZ92" s="1" t="s">
        <v>588</v>
      </c>
      <c r="BA92" s="1" t="s">
        <v>340</v>
      </c>
      <c r="BB92" s="1"/>
      <c r="BC92" s="1"/>
      <c r="BD92" s="1" t="s">
        <v>133</v>
      </c>
      <c r="BE92" s="1" t="s">
        <v>134</v>
      </c>
      <c r="BF92" s="1" t="s">
        <v>298</v>
      </c>
      <c r="BG92" s="1"/>
      <c r="BH92" s="1" t="s">
        <v>152</v>
      </c>
      <c r="BI92" s="1"/>
      <c r="BJ92" s="1"/>
      <c r="BK92" s="1"/>
      <c r="BL92" s="1" t="s">
        <v>907</v>
      </c>
      <c r="BM92" s="1" t="s">
        <v>908</v>
      </c>
      <c r="BN92" s="1"/>
    </row>
    <row r="93" spans="1:66" ht="15.75" customHeight="1" x14ac:dyDescent="0.3">
      <c r="A93" s="1" t="s">
        <v>360</v>
      </c>
      <c r="B93" s="1">
        <v>20150</v>
      </c>
      <c r="C93" s="1" t="s">
        <v>68</v>
      </c>
      <c r="D93" s="1">
        <v>100</v>
      </c>
      <c r="E93" s="4" t="s">
        <v>301</v>
      </c>
      <c r="F93" s="1" t="s">
        <v>69</v>
      </c>
      <c r="G93" s="1" t="s">
        <v>70</v>
      </c>
      <c r="H93" s="1" t="s">
        <v>71</v>
      </c>
      <c r="I93" s="1" t="s">
        <v>72</v>
      </c>
      <c r="J93" s="1" t="s">
        <v>909</v>
      </c>
      <c r="K93" s="1" t="s">
        <v>910</v>
      </c>
      <c r="L93" s="1" t="s">
        <v>884</v>
      </c>
      <c r="M93" s="1" t="s">
        <v>911</v>
      </c>
      <c r="N93" s="1" t="s">
        <v>912</v>
      </c>
      <c r="O93" s="1" t="s">
        <v>360</v>
      </c>
      <c r="P93" s="1" t="s">
        <v>368</v>
      </c>
      <c r="Q93" s="1" t="s">
        <v>360</v>
      </c>
      <c r="R93" s="1" t="s">
        <v>913</v>
      </c>
      <c r="S93" s="1" t="s">
        <v>914</v>
      </c>
      <c r="T93" s="1"/>
      <c r="U93" s="1" t="s">
        <v>81</v>
      </c>
      <c r="V93" s="1"/>
      <c r="W93" s="1"/>
      <c r="X93" s="1"/>
      <c r="Y93" s="1">
        <v>31</v>
      </c>
      <c r="Z93" s="1"/>
      <c r="AA93" s="1"/>
      <c r="AB93" s="1"/>
      <c r="AC93" s="1"/>
      <c r="AD93" s="1"/>
      <c r="AE93" s="1"/>
      <c r="AF93" s="1"/>
      <c r="AG93" s="1"/>
      <c r="AH93" s="1"/>
      <c r="AI93" s="1"/>
      <c r="AJ93" s="1"/>
      <c r="AK93" s="1" t="s">
        <v>889</v>
      </c>
      <c r="AL93" s="1"/>
      <c r="AM93" s="1"/>
      <c r="AN93" s="1"/>
      <c r="AO93" s="1"/>
      <c r="AP93" s="1"/>
      <c r="AQ93" s="1"/>
      <c r="AR93" s="1"/>
      <c r="AS93" s="1"/>
      <c r="AT93" s="1"/>
      <c r="AU93" s="1"/>
      <c r="AV93" s="1"/>
      <c r="AW93" s="1"/>
      <c r="AX93" s="1" t="s">
        <v>345</v>
      </c>
      <c r="AY93" s="1"/>
      <c r="AZ93" s="1" t="s">
        <v>205</v>
      </c>
      <c r="BA93" s="1" t="s">
        <v>201</v>
      </c>
      <c r="BB93" s="1" t="s">
        <v>372</v>
      </c>
      <c r="BC93" s="1"/>
      <c r="BD93" s="1" t="s">
        <v>133</v>
      </c>
      <c r="BE93" s="1" t="s">
        <v>134</v>
      </c>
      <c r="BF93" s="1"/>
      <c r="BG93" s="1"/>
      <c r="BH93" s="1" t="s">
        <v>193</v>
      </c>
      <c r="BI93" s="1"/>
      <c r="BJ93" s="1"/>
      <c r="BK93" s="1"/>
      <c r="BL93" s="1" t="s">
        <v>915</v>
      </c>
      <c r="BM93" s="1" t="s">
        <v>916</v>
      </c>
      <c r="BN93" s="1" t="s">
        <v>181</v>
      </c>
    </row>
    <row r="94" spans="1:66" ht="15.75" customHeight="1" x14ac:dyDescent="0.3">
      <c r="A94" s="1" t="s">
        <v>360</v>
      </c>
      <c r="B94" s="1">
        <v>127880</v>
      </c>
      <c r="C94" s="1" t="s">
        <v>68</v>
      </c>
      <c r="D94" s="1">
        <v>100</v>
      </c>
      <c r="E94" s="4" t="s">
        <v>301</v>
      </c>
      <c r="F94" s="1" t="s">
        <v>69</v>
      </c>
      <c r="G94" s="1" t="s">
        <v>70</v>
      </c>
      <c r="H94" s="1" t="s">
        <v>71</v>
      </c>
      <c r="I94" s="1" t="s">
        <v>72</v>
      </c>
      <c r="J94" s="1" t="s">
        <v>909</v>
      </c>
      <c r="K94" s="1" t="s">
        <v>910</v>
      </c>
      <c r="L94" s="1" t="s">
        <v>121</v>
      </c>
      <c r="M94" s="1" t="s">
        <v>911</v>
      </c>
      <c r="N94" s="1" t="s">
        <v>912</v>
      </c>
      <c r="O94" s="1" t="s">
        <v>201</v>
      </c>
      <c r="P94" s="1" t="s">
        <v>368</v>
      </c>
      <c r="Q94" s="1" t="s">
        <v>360</v>
      </c>
      <c r="R94" s="1" t="s">
        <v>917</v>
      </c>
      <c r="S94" s="1" t="s">
        <v>918</v>
      </c>
      <c r="T94" s="1"/>
      <c r="U94" s="1" t="s">
        <v>81</v>
      </c>
      <c r="V94" s="1"/>
      <c r="W94" s="1"/>
      <c r="X94" s="1"/>
      <c r="Y94" s="1">
        <v>31</v>
      </c>
      <c r="Z94" s="1"/>
      <c r="AA94" s="1"/>
      <c r="AB94" s="1"/>
      <c r="AC94" s="1"/>
      <c r="AD94" s="1"/>
      <c r="AE94" s="1"/>
      <c r="AF94" s="1"/>
      <c r="AG94" s="1"/>
      <c r="AH94" s="1"/>
      <c r="AI94" s="1"/>
      <c r="AJ94" s="1"/>
      <c r="AK94" s="1" t="s">
        <v>889</v>
      </c>
      <c r="AL94" s="1"/>
      <c r="AM94" s="1"/>
      <c r="AN94" s="1"/>
      <c r="AO94" s="1"/>
      <c r="AP94" s="1"/>
      <c r="AQ94" s="1"/>
      <c r="AR94" s="1"/>
      <c r="AS94" s="1"/>
      <c r="AT94" s="1"/>
      <c r="AU94" s="1"/>
      <c r="AV94" s="1"/>
      <c r="AW94" s="1"/>
      <c r="AX94" s="1" t="s">
        <v>345</v>
      </c>
      <c r="AY94" s="1"/>
      <c r="AZ94" s="1" t="s">
        <v>205</v>
      </c>
      <c r="BA94" s="1" t="s">
        <v>201</v>
      </c>
      <c r="BB94" s="1" t="s">
        <v>372</v>
      </c>
      <c r="BC94" s="1"/>
      <c r="BD94" s="1" t="s">
        <v>133</v>
      </c>
      <c r="BE94" s="1" t="s">
        <v>134</v>
      </c>
      <c r="BF94" s="1"/>
      <c r="BG94" s="1"/>
      <c r="BH94" s="1" t="s">
        <v>193</v>
      </c>
      <c r="BI94" s="1"/>
      <c r="BJ94" s="1"/>
      <c r="BK94" s="1"/>
      <c r="BL94" s="1" t="s">
        <v>915</v>
      </c>
      <c r="BM94" s="1" t="s">
        <v>916</v>
      </c>
      <c r="BN94" s="1" t="s">
        <v>121</v>
      </c>
    </row>
    <row r="95" spans="1:66" ht="15.75" customHeight="1" x14ac:dyDescent="0.3">
      <c r="A95" s="1" t="s">
        <v>334</v>
      </c>
      <c r="B95" s="1">
        <v>500000</v>
      </c>
      <c r="C95" s="1" t="s">
        <v>68</v>
      </c>
      <c r="D95" s="1">
        <v>0</v>
      </c>
      <c r="E95" s="4" t="s">
        <v>139</v>
      </c>
      <c r="F95" s="1" t="s">
        <v>69</v>
      </c>
      <c r="G95" s="1" t="s">
        <v>123</v>
      </c>
      <c r="H95" s="1" t="s">
        <v>124</v>
      </c>
      <c r="I95" s="1" t="s">
        <v>101</v>
      </c>
      <c r="J95" s="1"/>
      <c r="K95" s="1"/>
      <c r="L95" s="1" t="s">
        <v>919</v>
      </c>
      <c r="M95" s="1" t="s">
        <v>920</v>
      </c>
      <c r="N95" s="1" t="s">
        <v>921</v>
      </c>
      <c r="O95" s="1" t="s">
        <v>401</v>
      </c>
      <c r="P95" s="1" t="s">
        <v>341</v>
      </c>
      <c r="Q95" s="1" t="s">
        <v>334</v>
      </c>
      <c r="R95" s="1" t="s">
        <v>922</v>
      </c>
      <c r="S95" s="1" t="s">
        <v>923</v>
      </c>
      <c r="T95" s="1"/>
      <c r="U95" s="1" t="s">
        <v>924</v>
      </c>
      <c r="V95" s="1"/>
      <c r="W95" s="1"/>
      <c r="X95" s="1"/>
      <c r="Y95" s="1">
        <v>25</v>
      </c>
      <c r="Z95" s="1"/>
      <c r="AA95" s="1"/>
      <c r="AB95" s="1"/>
      <c r="AC95" s="1"/>
      <c r="AD95" s="1"/>
      <c r="AE95" s="1"/>
      <c r="AF95" s="1"/>
      <c r="AG95" s="1"/>
      <c r="AH95" s="1"/>
      <c r="AI95" s="1"/>
      <c r="AJ95" s="1"/>
      <c r="AK95" s="1" t="s">
        <v>112</v>
      </c>
      <c r="AL95" s="1"/>
      <c r="AM95" s="1"/>
      <c r="AN95" s="1"/>
      <c r="AO95" s="1"/>
      <c r="AP95" s="1"/>
      <c r="AQ95" s="1"/>
      <c r="AR95" s="1"/>
      <c r="AS95" s="1"/>
      <c r="AT95" s="1"/>
      <c r="AU95" s="1"/>
      <c r="AV95" s="1"/>
      <c r="AW95" s="1"/>
      <c r="AX95" s="1" t="s">
        <v>237</v>
      </c>
      <c r="AY95" s="1"/>
      <c r="AZ95" s="1" t="s">
        <v>307</v>
      </c>
      <c r="BA95" s="1" t="s">
        <v>304</v>
      </c>
      <c r="BB95" s="1"/>
      <c r="BC95" s="1"/>
      <c r="BD95" s="1"/>
      <c r="BE95" s="1" t="s">
        <v>134</v>
      </c>
      <c r="BF95" s="1"/>
      <c r="BG95" s="1"/>
      <c r="BH95" s="1"/>
      <c r="BI95" s="1"/>
      <c r="BJ95" s="1"/>
      <c r="BK95" s="1"/>
      <c r="BL95" s="1" t="s">
        <v>925</v>
      </c>
      <c r="BM95" s="1" t="s">
        <v>926</v>
      </c>
      <c r="BN95" s="1"/>
    </row>
    <row r="96" spans="1:66" ht="15.75" customHeight="1" x14ac:dyDescent="0.3">
      <c r="A96" s="1" t="s">
        <v>334</v>
      </c>
      <c r="B96" s="1">
        <v>5000000</v>
      </c>
      <c r="C96" s="1" t="s">
        <v>68</v>
      </c>
      <c r="D96" s="1">
        <v>0</v>
      </c>
      <c r="E96" s="4" t="s">
        <v>139</v>
      </c>
      <c r="F96" s="1" t="s">
        <v>69</v>
      </c>
      <c r="G96" s="1" t="s">
        <v>99</v>
      </c>
      <c r="H96" s="1" t="s">
        <v>100</v>
      </c>
      <c r="I96" s="1" t="s">
        <v>101</v>
      </c>
      <c r="J96" s="1" t="s">
        <v>927</v>
      </c>
      <c r="K96" s="1" t="s">
        <v>928</v>
      </c>
      <c r="L96" s="1" t="s">
        <v>929</v>
      </c>
      <c r="M96" s="1" t="s">
        <v>930</v>
      </c>
      <c r="N96" s="1" t="s">
        <v>931</v>
      </c>
      <c r="O96" s="1" t="s">
        <v>173</v>
      </c>
      <c r="P96" s="1" t="s">
        <v>341</v>
      </c>
      <c r="Q96" s="1" t="s">
        <v>334</v>
      </c>
      <c r="R96" s="1" t="s">
        <v>932</v>
      </c>
      <c r="S96" s="1" t="s">
        <v>933</v>
      </c>
      <c r="T96" s="1"/>
      <c r="U96" s="1" t="s">
        <v>147</v>
      </c>
      <c r="V96" s="1"/>
      <c r="W96" s="1"/>
      <c r="X96" s="1"/>
      <c r="Y96" s="1">
        <v>768</v>
      </c>
      <c r="Z96" s="1"/>
      <c r="AA96" s="1"/>
      <c r="AB96" s="1"/>
      <c r="AC96" s="1"/>
      <c r="AD96" s="1"/>
      <c r="AE96" s="1"/>
      <c r="AF96" s="1"/>
      <c r="AG96" s="1"/>
      <c r="AH96" s="1"/>
      <c r="AI96" s="1"/>
      <c r="AJ96" s="1"/>
      <c r="AK96" s="1" t="s">
        <v>220</v>
      </c>
      <c r="AL96" s="1" t="s">
        <v>934</v>
      </c>
      <c r="AM96" s="1"/>
      <c r="AN96" s="1"/>
      <c r="AO96" s="1"/>
      <c r="AP96" s="1"/>
      <c r="AQ96" s="1"/>
      <c r="AR96" s="1"/>
      <c r="AS96" s="1"/>
      <c r="AT96" s="1"/>
      <c r="AU96" s="1"/>
      <c r="AV96" s="1"/>
      <c r="AW96" s="1"/>
      <c r="AX96" s="1" t="s">
        <v>282</v>
      </c>
      <c r="AY96" s="1"/>
      <c r="AZ96" s="1" t="s">
        <v>341</v>
      </c>
      <c r="BA96" s="1" t="s">
        <v>334</v>
      </c>
      <c r="BB96" s="1"/>
      <c r="BC96" s="1"/>
      <c r="BD96" s="1" t="s">
        <v>682</v>
      </c>
      <c r="BE96" s="1" t="s">
        <v>134</v>
      </c>
      <c r="BF96" s="1"/>
      <c r="BG96" s="1"/>
      <c r="BH96" s="1"/>
      <c r="BI96" s="1"/>
      <c r="BJ96" s="1"/>
      <c r="BK96" s="1"/>
      <c r="BL96" s="1" t="s">
        <v>935</v>
      </c>
      <c r="BM96" s="1" t="s">
        <v>936</v>
      </c>
      <c r="BN96" s="1"/>
    </row>
    <row r="97" spans="1:66" ht="15.75" customHeight="1" x14ac:dyDescent="0.3">
      <c r="A97" s="1" t="s">
        <v>155</v>
      </c>
      <c r="B97" s="1">
        <v>1300000</v>
      </c>
      <c r="C97" s="1" t="s">
        <v>68</v>
      </c>
      <c r="D97" s="1">
        <v>0</v>
      </c>
      <c r="E97" s="4" t="s">
        <v>937</v>
      </c>
      <c r="F97" s="1" t="s">
        <v>69</v>
      </c>
      <c r="G97" s="1" t="s">
        <v>99</v>
      </c>
      <c r="H97" s="1" t="s">
        <v>100</v>
      </c>
      <c r="I97" s="1" t="s">
        <v>101</v>
      </c>
      <c r="J97" s="1" t="s">
        <v>938</v>
      </c>
      <c r="K97" s="1" t="s">
        <v>939</v>
      </c>
      <c r="L97" s="1"/>
      <c r="M97" s="1" t="s">
        <v>940</v>
      </c>
      <c r="N97" s="1" t="s">
        <v>941</v>
      </c>
      <c r="O97" s="1" t="s">
        <v>942</v>
      </c>
      <c r="P97" s="1" t="s">
        <v>160</v>
      </c>
      <c r="Q97" s="1" t="s">
        <v>155</v>
      </c>
      <c r="R97" s="1" t="s">
        <v>943</v>
      </c>
      <c r="S97" s="1" t="s">
        <v>944</v>
      </c>
      <c r="T97" s="1"/>
      <c r="U97" s="1" t="s">
        <v>130</v>
      </c>
      <c r="V97" s="1"/>
      <c r="W97" s="1"/>
      <c r="X97" s="1"/>
      <c r="Y97" s="1">
        <v>238</v>
      </c>
      <c r="Z97" s="1"/>
      <c r="AA97" s="1"/>
      <c r="AB97" s="1"/>
      <c r="AC97" s="1"/>
      <c r="AD97" s="1"/>
      <c r="AE97" s="1"/>
      <c r="AF97" s="1"/>
      <c r="AG97" s="1"/>
      <c r="AH97" s="1"/>
      <c r="AI97" s="1"/>
      <c r="AJ97" s="1"/>
      <c r="AK97" s="1" t="s">
        <v>220</v>
      </c>
      <c r="AL97" s="1"/>
      <c r="AM97" s="1"/>
      <c r="AN97" s="1"/>
      <c r="AO97" s="1"/>
      <c r="AP97" s="1"/>
      <c r="AQ97" s="1"/>
      <c r="AR97" s="1"/>
      <c r="AS97" s="1"/>
      <c r="AT97" s="1"/>
      <c r="AU97" s="1"/>
      <c r="AV97" s="1"/>
      <c r="AW97" s="1"/>
      <c r="AX97" s="1" t="s">
        <v>177</v>
      </c>
      <c r="AY97" s="1"/>
      <c r="AZ97" s="1" t="s">
        <v>945</v>
      </c>
      <c r="BA97" s="1" t="s">
        <v>105</v>
      </c>
      <c r="BB97" s="1"/>
      <c r="BC97" s="1"/>
      <c r="BD97" s="1" t="s">
        <v>88</v>
      </c>
      <c r="BE97" s="1" t="s">
        <v>134</v>
      </c>
      <c r="BF97" s="1"/>
      <c r="BG97" s="1"/>
      <c r="BH97" s="1"/>
      <c r="BI97" s="1"/>
      <c r="BJ97" s="1"/>
      <c r="BK97" s="1"/>
      <c r="BL97" s="1" t="s">
        <v>946</v>
      </c>
      <c r="BM97" s="1" t="s">
        <v>947</v>
      </c>
      <c r="BN97" s="1" t="s">
        <v>121</v>
      </c>
    </row>
    <row r="98" spans="1:66" ht="15.75" customHeight="1" x14ac:dyDescent="0.3">
      <c r="A98" s="1" t="s">
        <v>470</v>
      </c>
      <c r="B98" s="1">
        <v>50000</v>
      </c>
      <c r="C98" s="1" t="s">
        <v>68</v>
      </c>
      <c r="D98" s="1">
        <v>0</v>
      </c>
      <c r="E98" s="4" t="s">
        <v>838</v>
      </c>
      <c r="F98" s="1" t="s">
        <v>69</v>
      </c>
      <c r="G98" s="1" t="s">
        <v>99</v>
      </c>
      <c r="H98" s="1" t="s">
        <v>100</v>
      </c>
      <c r="I98" s="1" t="s">
        <v>101</v>
      </c>
      <c r="J98" s="1" t="s">
        <v>948</v>
      </c>
      <c r="K98" s="1" t="s">
        <v>949</v>
      </c>
      <c r="L98" s="1"/>
      <c r="M98" s="1" t="s">
        <v>950</v>
      </c>
      <c r="N98" s="1" t="s">
        <v>951</v>
      </c>
      <c r="O98" s="1" t="s">
        <v>952</v>
      </c>
      <c r="P98" s="1" t="s">
        <v>473</v>
      </c>
      <c r="Q98" s="1" t="s">
        <v>470</v>
      </c>
      <c r="R98" s="1" t="s">
        <v>953</v>
      </c>
      <c r="S98" s="1" t="s">
        <v>954</v>
      </c>
      <c r="T98" s="1"/>
      <c r="U98" s="1" t="s">
        <v>955</v>
      </c>
      <c r="V98" s="1"/>
      <c r="W98" s="1"/>
      <c r="X98" s="1"/>
      <c r="Y98" s="1">
        <v>260</v>
      </c>
      <c r="Z98" s="1"/>
      <c r="AA98" s="1"/>
      <c r="AB98" s="1"/>
      <c r="AC98" s="1"/>
      <c r="AD98" s="1"/>
      <c r="AE98" s="1"/>
      <c r="AF98" s="1"/>
      <c r="AG98" s="1" t="s">
        <v>111</v>
      </c>
      <c r="AH98" s="1"/>
      <c r="AI98" s="1"/>
      <c r="AJ98" s="1"/>
      <c r="AK98" s="1"/>
      <c r="AL98" s="1"/>
      <c r="AM98" s="1"/>
      <c r="AN98" s="1"/>
      <c r="AO98" s="1"/>
      <c r="AP98" s="1"/>
      <c r="AQ98" s="1"/>
      <c r="AR98" s="1"/>
      <c r="AS98" s="1"/>
      <c r="AT98" s="1"/>
      <c r="AU98" s="1"/>
      <c r="AV98" s="1"/>
      <c r="AW98" s="1"/>
      <c r="AX98" s="1"/>
      <c r="AY98" s="1"/>
      <c r="AZ98" s="1" t="s">
        <v>234</v>
      </c>
      <c r="BA98" s="1" t="s">
        <v>138</v>
      </c>
      <c r="BB98" s="1" t="s">
        <v>693</v>
      </c>
      <c r="BC98" s="1"/>
      <c r="BD98" s="1" t="s">
        <v>133</v>
      </c>
      <c r="BE98" s="1" t="s">
        <v>192</v>
      </c>
      <c r="BF98" s="1"/>
      <c r="BG98" s="1"/>
      <c r="BH98" s="1" t="s">
        <v>193</v>
      </c>
      <c r="BI98" s="1"/>
      <c r="BJ98" s="1"/>
      <c r="BK98" s="1"/>
      <c r="BL98" s="1" t="s">
        <v>956</v>
      </c>
      <c r="BM98" s="1" t="s">
        <v>957</v>
      </c>
      <c r="BN98" s="1" t="s">
        <v>181</v>
      </c>
    </row>
    <row r="99" spans="1:66" ht="15.75" customHeight="1" x14ac:dyDescent="0.3">
      <c r="A99" s="1" t="s">
        <v>470</v>
      </c>
      <c r="B99" s="1">
        <v>2000000</v>
      </c>
      <c r="C99" s="1" t="s">
        <v>68</v>
      </c>
      <c r="D99" s="1">
        <v>0</v>
      </c>
      <c r="E99" s="4" t="s">
        <v>838</v>
      </c>
      <c r="F99" s="1" t="s">
        <v>69</v>
      </c>
      <c r="G99" s="1" t="s">
        <v>99</v>
      </c>
      <c r="H99" s="1" t="s">
        <v>100</v>
      </c>
      <c r="I99" s="1" t="s">
        <v>101</v>
      </c>
      <c r="J99" s="1" t="s">
        <v>948</v>
      </c>
      <c r="K99" s="1" t="s">
        <v>949</v>
      </c>
      <c r="L99" s="1"/>
      <c r="M99" s="1" t="s">
        <v>950</v>
      </c>
      <c r="N99" s="1" t="s">
        <v>951</v>
      </c>
      <c r="O99" s="1" t="s">
        <v>952</v>
      </c>
      <c r="P99" s="1" t="s">
        <v>473</v>
      </c>
      <c r="Q99" s="1" t="s">
        <v>470</v>
      </c>
      <c r="R99" s="1" t="s">
        <v>958</v>
      </c>
      <c r="S99" s="1" t="s">
        <v>959</v>
      </c>
      <c r="T99" s="1"/>
      <c r="U99" s="1" t="s">
        <v>955</v>
      </c>
      <c r="V99" s="1"/>
      <c r="W99" s="1"/>
      <c r="X99" s="1"/>
      <c r="Y99" s="1">
        <v>260</v>
      </c>
      <c r="Z99" s="1"/>
      <c r="AA99" s="1"/>
      <c r="AB99" s="1"/>
      <c r="AC99" s="1"/>
      <c r="AD99" s="1"/>
      <c r="AE99" s="1"/>
      <c r="AF99" s="1"/>
      <c r="AG99" s="1" t="s">
        <v>111</v>
      </c>
      <c r="AH99" s="1"/>
      <c r="AI99" s="1"/>
      <c r="AJ99" s="1"/>
      <c r="AK99" s="1"/>
      <c r="AL99" s="1"/>
      <c r="AM99" s="1"/>
      <c r="AN99" s="1"/>
      <c r="AO99" s="1"/>
      <c r="AP99" s="1"/>
      <c r="AQ99" s="1"/>
      <c r="AR99" s="1"/>
      <c r="AS99" s="1"/>
      <c r="AT99" s="1"/>
      <c r="AU99" s="1"/>
      <c r="AV99" s="1"/>
      <c r="AW99" s="1"/>
      <c r="AX99" s="1"/>
      <c r="AY99" s="1"/>
      <c r="AZ99" s="1" t="s">
        <v>234</v>
      </c>
      <c r="BA99" s="1" t="s">
        <v>138</v>
      </c>
      <c r="BB99" s="1" t="s">
        <v>693</v>
      </c>
      <c r="BC99" s="1"/>
      <c r="BD99" s="1" t="s">
        <v>133</v>
      </c>
      <c r="BE99" s="1" t="s">
        <v>192</v>
      </c>
      <c r="BF99" s="1"/>
      <c r="BG99" s="1"/>
      <c r="BH99" s="1" t="s">
        <v>193</v>
      </c>
      <c r="BI99" s="1"/>
      <c r="BJ99" s="1"/>
      <c r="BK99" s="1"/>
      <c r="BL99" s="1" t="s">
        <v>956</v>
      </c>
      <c r="BM99" s="1" t="s">
        <v>957</v>
      </c>
      <c r="BN99" s="1" t="s">
        <v>121</v>
      </c>
    </row>
    <row r="100" spans="1:66" ht="15.75" customHeight="1" x14ac:dyDescent="0.3">
      <c r="A100" s="1" t="s">
        <v>155</v>
      </c>
      <c r="B100" s="1">
        <v>10000</v>
      </c>
      <c r="C100" s="1" t="s">
        <v>68</v>
      </c>
      <c r="D100" s="1">
        <v>0</v>
      </c>
      <c r="E100" s="4" t="s">
        <v>838</v>
      </c>
      <c r="F100" s="1" t="s">
        <v>69</v>
      </c>
      <c r="G100" s="1" t="s">
        <v>99</v>
      </c>
      <c r="H100" s="1" t="s">
        <v>100</v>
      </c>
      <c r="I100" s="1" t="s">
        <v>101</v>
      </c>
      <c r="J100" s="1" t="s">
        <v>960</v>
      </c>
      <c r="K100" s="1" t="s">
        <v>961</v>
      </c>
      <c r="L100" s="1" t="s">
        <v>379</v>
      </c>
      <c r="M100" s="1" t="s">
        <v>962</v>
      </c>
      <c r="N100" s="1" t="s">
        <v>963</v>
      </c>
      <c r="O100" s="1" t="s">
        <v>382</v>
      </c>
      <c r="P100" s="1" t="s">
        <v>160</v>
      </c>
      <c r="Q100" s="1" t="s">
        <v>155</v>
      </c>
      <c r="R100" s="1" t="s">
        <v>964</v>
      </c>
      <c r="S100" s="1" t="s">
        <v>965</v>
      </c>
      <c r="T100" s="1"/>
      <c r="U100" s="1" t="s">
        <v>130</v>
      </c>
      <c r="V100" s="1"/>
      <c r="W100" s="1"/>
      <c r="X100" s="1"/>
      <c r="Y100" s="1">
        <v>1500</v>
      </c>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t="s">
        <v>386</v>
      </c>
      <c r="BA100" s="1" t="s">
        <v>382</v>
      </c>
      <c r="BB100" s="1"/>
      <c r="BC100" s="1"/>
      <c r="BD100" s="1" t="s">
        <v>133</v>
      </c>
      <c r="BE100" s="1"/>
      <c r="BF100" s="1"/>
      <c r="BG100" s="1"/>
      <c r="BH100" s="1"/>
      <c r="BI100" s="1"/>
      <c r="BJ100" s="1"/>
      <c r="BK100" s="1"/>
      <c r="BL100" s="1" t="s">
        <v>966</v>
      </c>
      <c r="BM100" s="1" t="s">
        <v>967</v>
      </c>
      <c r="BN100" s="1" t="s">
        <v>181</v>
      </c>
    </row>
    <row r="101" spans="1:66" ht="15.75" customHeight="1" x14ac:dyDescent="0.3">
      <c r="A101" s="1" t="s">
        <v>641</v>
      </c>
      <c r="B101" s="1">
        <v>5000000</v>
      </c>
      <c r="C101" s="1" t="s">
        <v>68</v>
      </c>
      <c r="D101" s="1">
        <v>0</v>
      </c>
      <c r="E101" s="4" t="s">
        <v>139</v>
      </c>
      <c r="F101" s="1" t="s">
        <v>69</v>
      </c>
      <c r="G101" s="1" t="s">
        <v>123</v>
      </c>
      <c r="H101" s="1" t="s">
        <v>124</v>
      </c>
      <c r="I101" s="1" t="s">
        <v>101</v>
      </c>
      <c r="J101" s="1"/>
      <c r="K101" s="1"/>
      <c r="L101" s="1" t="s">
        <v>968</v>
      </c>
      <c r="M101" s="1" t="s">
        <v>969</v>
      </c>
      <c r="N101" s="1" t="s">
        <v>970</v>
      </c>
      <c r="O101" s="1" t="s">
        <v>340</v>
      </c>
      <c r="P101" s="1" t="s">
        <v>647</v>
      </c>
      <c r="Q101" s="1" t="s">
        <v>641</v>
      </c>
      <c r="R101" s="1" t="s">
        <v>971</v>
      </c>
      <c r="S101" s="1" t="s">
        <v>972</v>
      </c>
      <c r="T101" s="1"/>
      <c r="U101" s="1" t="s">
        <v>81</v>
      </c>
      <c r="V101" s="1"/>
      <c r="W101" s="1"/>
      <c r="X101" s="1"/>
      <c r="Y101" s="1">
        <v>600</v>
      </c>
      <c r="Z101" s="1"/>
      <c r="AA101" s="1"/>
      <c r="AB101" s="1"/>
      <c r="AC101" s="1"/>
      <c r="AD101" s="1"/>
      <c r="AE101" s="1"/>
      <c r="AF101" s="1"/>
      <c r="AG101" s="1"/>
      <c r="AH101" s="1"/>
      <c r="AI101" s="1"/>
      <c r="AJ101" s="1"/>
      <c r="AK101" s="1" t="s">
        <v>220</v>
      </c>
      <c r="AL101" s="1"/>
      <c r="AM101" s="1"/>
      <c r="AN101" s="1"/>
      <c r="AO101" s="1"/>
      <c r="AP101" s="1"/>
      <c r="AQ101" s="1"/>
      <c r="AR101" s="1"/>
      <c r="AS101" s="1"/>
      <c r="AT101" s="1"/>
      <c r="AU101" s="1"/>
      <c r="AV101" s="1"/>
      <c r="AW101" s="1"/>
      <c r="AX101" s="1"/>
      <c r="AY101" s="1"/>
      <c r="AZ101" s="1" t="s">
        <v>521</v>
      </c>
      <c r="BA101" s="1" t="s">
        <v>517</v>
      </c>
      <c r="BB101" s="1"/>
      <c r="BC101" s="1"/>
      <c r="BD101" s="1" t="s">
        <v>133</v>
      </c>
      <c r="BE101" s="1" t="s">
        <v>134</v>
      </c>
      <c r="BF101" s="1"/>
      <c r="BG101" s="1"/>
      <c r="BH101" s="1" t="s">
        <v>973</v>
      </c>
      <c r="BI101" s="1"/>
      <c r="BJ101" s="1"/>
      <c r="BK101" s="1"/>
      <c r="BL101" s="1" t="s">
        <v>974</v>
      </c>
      <c r="BM101" s="1" t="s">
        <v>975</v>
      </c>
      <c r="BN101" s="1"/>
    </row>
    <row r="102" spans="1:66" ht="15.75" customHeight="1" x14ac:dyDescent="0.3">
      <c r="A102" s="1" t="s">
        <v>976</v>
      </c>
      <c r="B102" s="1">
        <v>1500000</v>
      </c>
      <c r="C102" s="1" t="s">
        <v>68</v>
      </c>
      <c r="D102" s="1">
        <v>0</v>
      </c>
      <c r="E102" s="4" t="s">
        <v>122</v>
      </c>
      <c r="F102" s="1" t="s">
        <v>69</v>
      </c>
      <c r="G102" s="1" t="s">
        <v>99</v>
      </c>
      <c r="H102" s="1" t="s">
        <v>100</v>
      </c>
      <c r="I102" s="1" t="s">
        <v>101</v>
      </c>
      <c r="J102" s="1"/>
      <c r="K102" s="1"/>
      <c r="L102" s="1" t="s">
        <v>121</v>
      </c>
      <c r="M102" s="1" t="s">
        <v>977</v>
      </c>
      <c r="N102" s="1" t="s">
        <v>978</v>
      </c>
      <c r="O102" s="1" t="s">
        <v>401</v>
      </c>
      <c r="P102" s="1" t="s">
        <v>619</v>
      </c>
      <c r="Q102" s="1" t="s">
        <v>620</v>
      </c>
      <c r="R102" s="1" t="s">
        <v>979</v>
      </c>
      <c r="S102" s="1" t="s">
        <v>980</v>
      </c>
      <c r="T102" s="1"/>
      <c r="U102" s="1" t="s">
        <v>803</v>
      </c>
      <c r="V102" s="1"/>
      <c r="W102" s="1"/>
      <c r="X102" s="1"/>
      <c r="Y102" s="1">
        <v>663</v>
      </c>
      <c r="Z102" s="1"/>
      <c r="AA102" s="1"/>
      <c r="AB102" s="1"/>
      <c r="AC102" s="1"/>
      <c r="AD102" s="1"/>
      <c r="AE102" s="1"/>
      <c r="AF102" s="1"/>
      <c r="AG102" s="1"/>
      <c r="AH102" s="1"/>
      <c r="AI102" s="1"/>
      <c r="AJ102" s="1"/>
      <c r="AK102" s="1" t="s">
        <v>112</v>
      </c>
      <c r="AL102" s="1"/>
      <c r="AM102" s="1"/>
      <c r="AN102" s="1"/>
      <c r="AO102" s="1"/>
      <c r="AP102" s="1"/>
      <c r="AQ102" s="1"/>
      <c r="AR102" s="1"/>
      <c r="AS102" s="1"/>
      <c r="AT102" s="1"/>
      <c r="AU102" s="1"/>
      <c r="AV102" s="1"/>
      <c r="AW102" s="1"/>
      <c r="AX102" s="1" t="s">
        <v>177</v>
      </c>
      <c r="AY102" s="1"/>
      <c r="AZ102" s="1" t="s">
        <v>407</v>
      </c>
      <c r="BA102" s="1" t="s">
        <v>401</v>
      </c>
      <c r="BB102" s="1"/>
      <c r="BC102" s="1"/>
      <c r="BD102" s="1" t="s">
        <v>133</v>
      </c>
      <c r="BE102" s="1" t="s">
        <v>134</v>
      </c>
      <c r="BF102" s="1" t="s">
        <v>981</v>
      </c>
      <c r="BG102" s="1"/>
      <c r="BH102" s="1"/>
      <c r="BI102" s="1"/>
      <c r="BJ102" s="1"/>
      <c r="BK102" s="1"/>
      <c r="BL102" s="1" t="s">
        <v>982</v>
      </c>
      <c r="BM102" s="1" t="s">
        <v>983</v>
      </c>
      <c r="BN102" s="1" t="s">
        <v>121</v>
      </c>
    </row>
    <row r="103" spans="1:66" ht="15.75" customHeight="1" x14ac:dyDescent="0.3">
      <c r="A103" s="1" t="s">
        <v>382</v>
      </c>
      <c r="B103" s="1">
        <v>300000</v>
      </c>
      <c r="C103" s="1" t="s">
        <v>68</v>
      </c>
      <c r="D103" s="1">
        <v>0</v>
      </c>
      <c r="E103" s="4" t="s">
        <v>139</v>
      </c>
      <c r="F103" s="1" t="s">
        <v>69</v>
      </c>
      <c r="G103" s="1" t="s">
        <v>123</v>
      </c>
      <c r="H103" s="1" t="s">
        <v>124</v>
      </c>
      <c r="I103" s="1" t="s">
        <v>101</v>
      </c>
      <c r="J103" s="1" t="s">
        <v>984</v>
      </c>
      <c r="K103" s="1" t="s">
        <v>985</v>
      </c>
      <c r="L103" s="1" t="s">
        <v>121</v>
      </c>
      <c r="M103" s="1" t="s">
        <v>986</v>
      </c>
      <c r="N103" s="1" t="s">
        <v>987</v>
      </c>
      <c r="O103" s="1" t="s">
        <v>382</v>
      </c>
      <c r="P103" s="1" t="s">
        <v>386</v>
      </c>
      <c r="Q103" s="1" t="s">
        <v>382</v>
      </c>
      <c r="R103" s="1" t="s">
        <v>988</v>
      </c>
      <c r="S103" s="1" t="s">
        <v>989</v>
      </c>
      <c r="T103" s="1"/>
      <c r="U103" s="1" t="s">
        <v>130</v>
      </c>
      <c r="V103" s="1"/>
      <c r="W103" s="1"/>
      <c r="X103" s="1"/>
      <c r="Y103" s="1">
        <v>60</v>
      </c>
      <c r="Z103" s="1"/>
      <c r="AA103" s="1"/>
      <c r="AB103" s="1"/>
      <c r="AC103" s="1"/>
      <c r="AD103" s="1"/>
      <c r="AE103" s="1"/>
      <c r="AF103" s="1"/>
      <c r="AG103" s="1" t="s">
        <v>111</v>
      </c>
      <c r="AH103" s="1"/>
      <c r="AI103" s="1"/>
      <c r="AJ103" s="1"/>
      <c r="AK103" s="1" t="s">
        <v>707</v>
      </c>
      <c r="AL103" s="1" t="s">
        <v>990</v>
      </c>
      <c r="AM103" s="1"/>
      <c r="AN103" s="1"/>
      <c r="AO103" s="1"/>
      <c r="AP103" s="1"/>
      <c r="AQ103" s="1"/>
      <c r="AR103" s="1"/>
      <c r="AS103" s="1"/>
      <c r="AT103" s="1"/>
      <c r="AU103" s="1"/>
      <c r="AV103" s="1"/>
      <c r="AW103" s="1"/>
      <c r="AX103" s="1"/>
      <c r="AY103" s="1"/>
      <c r="AZ103" s="1" t="s">
        <v>386</v>
      </c>
      <c r="BA103" s="1" t="s">
        <v>382</v>
      </c>
      <c r="BB103" s="1"/>
      <c r="BC103" s="1"/>
      <c r="BD103" s="1" t="s">
        <v>116</v>
      </c>
      <c r="BE103" s="1" t="s">
        <v>192</v>
      </c>
      <c r="BF103" s="1"/>
      <c r="BG103" s="1"/>
      <c r="BH103" s="1" t="s">
        <v>193</v>
      </c>
      <c r="BI103" s="1"/>
      <c r="BJ103" s="1"/>
      <c r="BK103" s="1"/>
      <c r="BL103" s="1" t="s">
        <v>991</v>
      </c>
      <c r="BM103" s="1" t="s">
        <v>992</v>
      </c>
      <c r="BN103" s="1" t="s">
        <v>121</v>
      </c>
    </row>
    <row r="104" spans="1:66" ht="15.75" customHeight="1" x14ac:dyDescent="0.3">
      <c r="A104" s="1" t="s">
        <v>382</v>
      </c>
      <c r="B104" s="1">
        <v>20000</v>
      </c>
      <c r="C104" s="1" t="s">
        <v>68</v>
      </c>
      <c r="D104" s="1">
        <v>0</v>
      </c>
      <c r="E104" s="4" t="s">
        <v>139</v>
      </c>
      <c r="F104" s="1" t="s">
        <v>69</v>
      </c>
      <c r="G104" s="1" t="s">
        <v>123</v>
      </c>
      <c r="H104" s="1" t="s">
        <v>124</v>
      </c>
      <c r="I104" s="1" t="s">
        <v>101</v>
      </c>
      <c r="J104" s="1" t="s">
        <v>993</v>
      </c>
      <c r="K104" s="1" t="s">
        <v>994</v>
      </c>
      <c r="L104" s="1" t="s">
        <v>181</v>
      </c>
      <c r="M104" s="1" t="s">
        <v>995</v>
      </c>
      <c r="N104" s="1" t="s">
        <v>996</v>
      </c>
      <c r="O104" s="1" t="s">
        <v>382</v>
      </c>
      <c r="P104" s="1" t="s">
        <v>386</v>
      </c>
      <c r="Q104" s="1" t="s">
        <v>382</v>
      </c>
      <c r="R104" s="1" t="s">
        <v>997</v>
      </c>
      <c r="S104" s="1" t="s">
        <v>998</v>
      </c>
      <c r="T104" s="1"/>
      <c r="U104" s="1" t="s">
        <v>130</v>
      </c>
      <c r="V104" s="1"/>
      <c r="W104" s="1"/>
      <c r="X104" s="1"/>
      <c r="Y104" s="1">
        <v>64</v>
      </c>
      <c r="Z104" s="1"/>
      <c r="AA104" s="1"/>
      <c r="AB104" s="1"/>
      <c r="AC104" s="1"/>
      <c r="AD104" s="1"/>
      <c r="AE104" s="1"/>
      <c r="AF104" s="1"/>
      <c r="AG104" s="1"/>
      <c r="AH104" s="1"/>
      <c r="AI104" s="1"/>
      <c r="AJ104" s="1"/>
      <c r="AK104" s="1" t="s">
        <v>220</v>
      </c>
      <c r="AL104" s="1"/>
      <c r="AM104" s="1"/>
      <c r="AN104" s="1"/>
      <c r="AO104" s="1"/>
      <c r="AP104" s="1"/>
      <c r="AQ104" s="1"/>
      <c r="AR104" s="1"/>
      <c r="AS104" s="1"/>
      <c r="AT104" s="1"/>
      <c r="AU104" s="1"/>
      <c r="AV104" s="1"/>
      <c r="AW104" s="1"/>
      <c r="AX104" s="1" t="s">
        <v>113</v>
      </c>
      <c r="AY104" s="1"/>
      <c r="AZ104" s="1" t="s">
        <v>386</v>
      </c>
      <c r="BA104" s="1" t="s">
        <v>382</v>
      </c>
      <c r="BB104" s="1"/>
      <c r="BC104" s="1"/>
      <c r="BD104" s="1"/>
      <c r="BE104" s="1" t="s">
        <v>134</v>
      </c>
      <c r="BF104" s="1"/>
      <c r="BG104" s="1"/>
      <c r="BH104" s="1"/>
      <c r="BI104" s="1"/>
      <c r="BJ104" s="1"/>
      <c r="BK104" s="1"/>
      <c r="BL104" s="1" t="s">
        <v>999</v>
      </c>
      <c r="BM104" s="1" t="s">
        <v>1000</v>
      </c>
      <c r="BN104" s="1" t="s">
        <v>181</v>
      </c>
    </row>
    <row r="105" spans="1:66" ht="15.75" customHeight="1" x14ac:dyDescent="0.3">
      <c r="A105" s="1" t="s">
        <v>382</v>
      </c>
      <c r="B105" s="1">
        <v>975000</v>
      </c>
      <c r="C105" s="1" t="s">
        <v>68</v>
      </c>
      <c r="D105" s="1">
        <v>0</v>
      </c>
      <c r="E105" s="4" t="s">
        <v>139</v>
      </c>
      <c r="F105" s="1" t="s">
        <v>69</v>
      </c>
      <c r="G105" s="1" t="s">
        <v>123</v>
      </c>
      <c r="H105" s="1" t="s">
        <v>124</v>
      </c>
      <c r="I105" s="1" t="s">
        <v>101</v>
      </c>
      <c r="J105" s="1" t="s">
        <v>1001</v>
      </c>
      <c r="K105" s="1" t="s">
        <v>1002</v>
      </c>
      <c r="L105" s="1" t="s">
        <v>616</v>
      </c>
      <c r="M105" s="1" t="s">
        <v>1003</v>
      </c>
      <c r="N105" s="1" t="s">
        <v>1004</v>
      </c>
      <c r="O105" s="1" t="s">
        <v>382</v>
      </c>
      <c r="P105" s="1" t="s">
        <v>386</v>
      </c>
      <c r="Q105" s="1" t="s">
        <v>382</v>
      </c>
      <c r="R105" s="1" t="s">
        <v>1005</v>
      </c>
      <c r="S105" s="1" t="s">
        <v>1006</v>
      </c>
      <c r="T105" s="1"/>
      <c r="U105" s="1" t="s">
        <v>130</v>
      </c>
      <c r="V105" s="1"/>
      <c r="W105" s="1"/>
      <c r="X105" s="1"/>
      <c r="Y105" s="1">
        <v>195</v>
      </c>
      <c r="Z105" s="1"/>
      <c r="AA105" s="1"/>
      <c r="AB105" s="1"/>
      <c r="AC105" s="1"/>
      <c r="AD105" s="1"/>
      <c r="AE105" s="1"/>
      <c r="AF105" s="1"/>
      <c r="AG105" s="1"/>
      <c r="AH105" s="1"/>
      <c r="AI105" s="1"/>
      <c r="AJ105" s="1"/>
      <c r="AK105" s="1" t="s">
        <v>220</v>
      </c>
      <c r="AL105" s="1"/>
      <c r="AM105" s="1"/>
      <c r="AN105" s="1"/>
      <c r="AO105" s="1"/>
      <c r="AP105" s="1"/>
      <c r="AQ105" s="1"/>
      <c r="AR105" s="1"/>
      <c r="AS105" s="1"/>
      <c r="AT105" s="1"/>
      <c r="AU105" s="1"/>
      <c r="AV105" s="1"/>
      <c r="AW105" s="1"/>
      <c r="AX105" s="1" t="s">
        <v>113</v>
      </c>
      <c r="AY105" s="1"/>
      <c r="AZ105" s="1" t="s">
        <v>386</v>
      </c>
      <c r="BA105" s="1" t="s">
        <v>382</v>
      </c>
      <c r="BB105" s="1"/>
      <c r="BC105" s="1"/>
      <c r="BD105" s="1"/>
      <c r="BE105" s="1" t="s">
        <v>134</v>
      </c>
      <c r="BF105" s="1" t="s">
        <v>135</v>
      </c>
      <c r="BG105" s="1"/>
      <c r="BH105" s="1"/>
      <c r="BI105" s="1"/>
      <c r="BJ105" s="1"/>
      <c r="BK105" s="1"/>
      <c r="BL105" s="1" t="s">
        <v>1007</v>
      </c>
      <c r="BM105" s="1" t="s">
        <v>1008</v>
      </c>
      <c r="BN105" s="1" t="s">
        <v>121</v>
      </c>
    </row>
    <row r="106" spans="1:66" ht="15.75" customHeight="1" x14ac:dyDescent="0.3">
      <c r="A106" s="1" t="s">
        <v>382</v>
      </c>
      <c r="B106" s="1">
        <v>300000</v>
      </c>
      <c r="C106" s="1" t="s">
        <v>68</v>
      </c>
      <c r="D106" s="1">
        <v>0</v>
      </c>
      <c r="E106" s="4" t="s">
        <v>139</v>
      </c>
      <c r="F106" s="1" t="s">
        <v>69</v>
      </c>
      <c r="G106" s="1" t="s">
        <v>123</v>
      </c>
      <c r="H106" s="1" t="s">
        <v>124</v>
      </c>
      <c r="I106" s="1" t="s">
        <v>101</v>
      </c>
      <c r="J106" s="1" t="s">
        <v>993</v>
      </c>
      <c r="K106" s="1" t="s">
        <v>994</v>
      </c>
      <c r="L106" s="1" t="s">
        <v>121</v>
      </c>
      <c r="M106" s="1" t="s">
        <v>995</v>
      </c>
      <c r="N106" s="1" t="s">
        <v>996</v>
      </c>
      <c r="O106" s="1" t="s">
        <v>382</v>
      </c>
      <c r="P106" s="1" t="s">
        <v>386</v>
      </c>
      <c r="Q106" s="1" t="s">
        <v>382</v>
      </c>
      <c r="R106" s="1" t="s">
        <v>1009</v>
      </c>
      <c r="S106" s="1" t="s">
        <v>1010</v>
      </c>
      <c r="T106" s="1"/>
      <c r="U106" s="1" t="s">
        <v>130</v>
      </c>
      <c r="V106" s="1"/>
      <c r="W106" s="1"/>
      <c r="X106" s="1"/>
      <c r="Y106" s="1">
        <v>64</v>
      </c>
      <c r="Z106" s="1"/>
      <c r="AA106" s="1"/>
      <c r="AB106" s="1"/>
      <c r="AC106" s="1"/>
      <c r="AD106" s="1"/>
      <c r="AE106" s="1"/>
      <c r="AF106" s="1"/>
      <c r="AG106" s="1"/>
      <c r="AH106" s="1"/>
      <c r="AI106" s="1"/>
      <c r="AJ106" s="1"/>
      <c r="AK106" s="1" t="s">
        <v>220</v>
      </c>
      <c r="AL106" s="1"/>
      <c r="AM106" s="1"/>
      <c r="AN106" s="1"/>
      <c r="AO106" s="1"/>
      <c r="AP106" s="1"/>
      <c r="AQ106" s="1"/>
      <c r="AR106" s="1"/>
      <c r="AS106" s="1"/>
      <c r="AT106" s="1"/>
      <c r="AU106" s="1"/>
      <c r="AV106" s="1"/>
      <c r="AW106" s="1"/>
      <c r="AX106" s="1" t="s">
        <v>113</v>
      </c>
      <c r="AY106" s="1"/>
      <c r="AZ106" s="1" t="s">
        <v>386</v>
      </c>
      <c r="BA106" s="1" t="s">
        <v>382</v>
      </c>
      <c r="BB106" s="1"/>
      <c r="BC106" s="1"/>
      <c r="BD106" s="1"/>
      <c r="BE106" s="1" t="s">
        <v>134</v>
      </c>
      <c r="BF106" s="1"/>
      <c r="BG106" s="1"/>
      <c r="BH106" s="1"/>
      <c r="BI106" s="1"/>
      <c r="BJ106" s="1"/>
      <c r="BK106" s="1"/>
      <c r="BL106" s="1" t="s">
        <v>999</v>
      </c>
      <c r="BM106" s="1" t="s">
        <v>1000</v>
      </c>
      <c r="BN106" s="1" t="s">
        <v>121</v>
      </c>
    </row>
    <row r="107" spans="1:66" ht="15.75" customHeight="1" x14ac:dyDescent="0.3">
      <c r="A107" s="1" t="s">
        <v>414</v>
      </c>
      <c r="B107" s="1">
        <v>5300000</v>
      </c>
      <c r="C107" s="1" t="s">
        <v>68</v>
      </c>
      <c r="D107" s="1">
        <v>0</v>
      </c>
      <c r="E107" s="4" t="s">
        <v>838</v>
      </c>
      <c r="F107" s="1" t="s">
        <v>69</v>
      </c>
      <c r="G107" s="1" t="s">
        <v>99</v>
      </c>
      <c r="H107" s="1" t="s">
        <v>100</v>
      </c>
      <c r="I107" s="1" t="s">
        <v>101</v>
      </c>
      <c r="J107" s="1" t="s">
        <v>1011</v>
      </c>
      <c r="K107" s="1" t="s">
        <v>1012</v>
      </c>
      <c r="L107" s="1" t="s">
        <v>1013</v>
      </c>
      <c r="M107" s="1" t="s">
        <v>1014</v>
      </c>
      <c r="N107" s="1" t="s">
        <v>1015</v>
      </c>
      <c r="O107" s="1" t="s">
        <v>201</v>
      </c>
      <c r="P107" s="1" t="s">
        <v>735</v>
      </c>
      <c r="Q107" s="1" t="s">
        <v>414</v>
      </c>
      <c r="R107" s="1" t="s">
        <v>1016</v>
      </c>
      <c r="S107" s="1" t="s">
        <v>1017</v>
      </c>
      <c r="T107" s="1"/>
      <c r="U107" s="1" t="s">
        <v>130</v>
      </c>
      <c r="V107" s="1"/>
      <c r="W107" s="1"/>
      <c r="X107" s="1"/>
      <c r="Y107" s="1">
        <v>500</v>
      </c>
      <c r="Z107" s="1"/>
      <c r="AA107" s="1"/>
      <c r="AB107" s="1"/>
      <c r="AC107" s="1"/>
      <c r="AD107" s="1"/>
      <c r="AE107" s="1"/>
      <c r="AF107" s="1"/>
      <c r="AG107" s="1"/>
      <c r="AH107" s="1"/>
      <c r="AI107" s="1"/>
      <c r="AJ107" s="1"/>
      <c r="AK107" s="1" t="s">
        <v>433</v>
      </c>
      <c r="AL107" s="1"/>
      <c r="AM107" s="1"/>
      <c r="AN107" s="1"/>
      <c r="AO107" s="1"/>
      <c r="AP107" s="1"/>
      <c r="AQ107" s="1"/>
      <c r="AR107" s="1"/>
      <c r="AS107" s="1"/>
      <c r="AT107" s="1"/>
      <c r="AU107" s="1"/>
      <c r="AV107" s="1"/>
      <c r="AW107" s="1"/>
      <c r="AX107" s="1"/>
      <c r="AY107" s="1"/>
      <c r="AZ107" s="1" t="s">
        <v>205</v>
      </c>
      <c r="BA107" s="1" t="s">
        <v>201</v>
      </c>
      <c r="BB107" s="1"/>
      <c r="BC107" s="1"/>
      <c r="BD107" s="1" t="s">
        <v>133</v>
      </c>
      <c r="BE107" s="1" t="s">
        <v>134</v>
      </c>
      <c r="BF107" s="1" t="s">
        <v>652</v>
      </c>
      <c r="BG107" s="1"/>
      <c r="BH107" s="1"/>
      <c r="BI107" s="1"/>
      <c r="BJ107" s="1"/>
      <c r="BK107" s="1"/>
      <c r="BL107" s="1" t="s">
        <v>1018</v>
      </c>
      <c r="BM107" s="1" t="s">
        <v>1019</v>
      </c>
      <c r="BN107" s="1"/>
    </row>
    <row r="108" spans="1:66" ht="15.75" customHeight="1" x14ac:dyDescent="0.3">
      <c r="A108" s="1" t="s">
        <v>382</v>
      </c>
      <c r="B108" s="1">
        <v>1600000</v>
      </c>
      <c r="C108" s="1" t="s">
        <v>68</v>
      </c>
      <c r="D108" s="1">
        <v>0</v>
      </c>
      <c r="E108" s="4" t="s">
        <v>139</v>
      </c>
      <c r="F108" s="1" t="s">
        <v>69</v>
      </c>
      <c r="G108" s="1" t="s">
        <v>123</v>
      </c>
      <c r="H108" s="1" t="s">
        <v>124</v>
      </c>
      <c r="I108" s="1" t="s">
        <v>101</v>
      </c>
      <c r="J108" s="1" t="s">
        <v>1020</v>
      </c>
      <c r="K108" s="1" t="s">
        <v>1021</v>
      </c>
      <c r="L108" s="1" t="s">
        <v>577</v>
      </c>
      <c r="M108" s="1" t="s">
        <v>1022</v>
      </c>
      <c r="N108" s="1" t="s">
        <v>1023</v>
      </c>
      <c r="O108" s="1" t="s">
        <v>382</v>
      </c>
      <c r="P108" s="1" t="s">
        <v>386</v>
      </c>
      <c r="Q108" s="1" t="s">
        <v>382</v>
      </c>
      <c r="R108" s="1" t="s">
        <v>1024</v>
      </c>
      <c r="S108" s="1" t="s">
        <v>1025</v>
      </c>
      <c r="T108" s="1"/>
      <c r="U108" s="1" t="s">
        <v>130</v>
      </c>
      <c r="V108" s="1"/>
      <c r="W108" s="1"/>
      <c r="X108" s="1"/>
      <c r="Y108" s="1">
        <v>329</v>
      </c>
      <c r="Z108" s="1"/>
      <c r="AA108" s="1"/>
      <c r="AB108" s="1"/>
      <c r="AC108" s="1"/>
      <c r="AD108" s="1"/>
      <c r="AE108" s="1"/>
      <c r="AF108" s="1"/>
      <c r="AG108" s="1"/>
      <c r="AH108" s="1"/>
      <c r="AI108" s="1"/>
      <c r="AJ108" s="1"/>
      <c r="AK108" s="1" t="s">
        <v>889</v>
      </c>
      <c r="AL108" s="1"/>
      <c r="AM108" s="1"/>
      <c r="AN108" s="1"/>
      <c r="AO108" s="1"/>
      <c r="AP108" s="1"/>
      <c r="AQ108" s="1"/>
      <c r="AR108" s="1"/>
      <c r="AS108" s="1"/>
      <c r="AT108" s="1"/>
      <c r="AU108" s="1"/>
      <c r="AV108" s="1"/>
      <c r="AW108" s="1"/>
      <c r="AX108" s="1" t="s">
        <v>177</v>
      </c>
      <c r="AY108" s="1"/>
      <c r="AZ108" s="1" t="s">
        <v>386</v>
      </c>
      <c r="BA108" s="1" t="s">
        <v>382</v>
      </c>
      <c r="BB108" s="1"/>
      <c r="BC108" s="1"/>
      <c r="BD108" s="1"/>
      <c r="BE108" s="1" t="s">
        <v>134</v>
      </c>
      <c r="BF108" s="1"/>
      <c r="BG108" s="1"/>
      <c r="BH108" s="1"/>
      <c r="BI108" s="1"/>
      <c r="BJ108" s="1"/>
      <c r="BK108" s="1"/>
      <c r="BL108" s="1" t="s">
        <v>1026</v>
      </c>
      <c r="BM108" s="1" t="s">
        <v>1027</v>
      </c>
      <c r="BN108" s="1" t="s">
        <v>121</v>
      </c>
    </row>
    <row r="109" spans="1:66" ht="15.75" customHeight="1" x14ac:dyDescent="0.3">
      <c r="A109" s="1" t="s">
        <v>837</v>
      </c>
      <c r="B109" s="1">
        <v>50000</v>
      </c>
      <c r="C109" s="1" t="s">
        <v>68</v>
      </c>
      <c r="D109" s="1">
        <v>0</v>
      </c>
      <c r="E109" s="4" t="s">
        <v>139</v>
      </c>
      <c r="F109" s="1" t="s">
        <v>69</v>
      </c>
      <c r="G109" s="1" t="s">
        <v>123</v>
      </c>
      <c r="H109" s="1" t="s">
        <v>124</v>
      </c>
      <c r="I109" s="1" t="s">
        <v>101</v>
      </c>
      <c r="J109" s="1" t="s">
        <v>1028</v>
      </c>
      <c r="K109" s="1" t="s">
        <v>1029</v>
      </c>
      <c r="L109" s="1" t="s">
        <v>181</v>
      </c>
      <c r="M109" s="1" t="s">
        <v>1030</v>
      </c>
      <c r="N109" s="1" t="s">
        <v>1031</v>
      </c>
      <c r="O109" s="1" t="s">
        <v>173</v>
      </c>
      <c r="P109" s="1" t="s">
        <v>843</v>
      </c>
      <c r="Q109" s="1" t="s">
        <v>837</v>
      </c>
      <c r="R109" s="1" t="s">
        <v>1032</v>
      </c>
      <c r="S109" s="1" t="s">
        <v>1033</v>
      </c>
      <c r="T109" s="1"/>
      <c r="U109" s="1" t="s">
        <v>147</v>
      </c>
      <c r="V109" s="1"/>
      <c r="W109" s="1"/>
      <c r="X109" s="1"/>
      <c r="Y109" s="1">
        <v>40</v>
      </c>
      <c r="Z109" s="1"/>
      <c r="AA109" s="1"/>
      <c r="AB109" s="1"/>
      <c r="AC109" s="1"/>
      <c r="AD109" s="1"/>
      <c r="AE109" s="1"/>
      <c r="AF109" s="1"/>
      <c r="AG109" s="1"/>
      <c r="AH109" s="1"/>
      <c r="AI109" s="1"/>
      <c r="AJ109" s="1"/>
      <c r="AK109" s="1" t="s">
        <v>220</v>
      </c>
      <c r="AL109" s="1"/>
      <c r="AM109" s="1"/>
      <c r="AN109" s="1"/>
      <c r="AO109" s="1"/>
      <c r="AP109" s="1"/>
      <c r="AQ109" s="1"/>
      <c r="AR109" s="1"/>
      <c r="AS109" s="1"/>
      <c r="AT109" s="1"/>
      <c r="AU109" s="1"/>
      <c r="AV109" s="1"/>
      <c r="AW109" s="1"/>
      <c r="AX109" s="1" t="s">
        <v>1034</v>
      </c>
      <c r="AY109" s="1"/>
      <c r="AZ109" s="1" t="s">
        <v>341</v>
      </c>
      <c r="BA109" s="1" t="s">
        <v>334</v>
      </c>
      <c r="BB109" s="1"/>
      <c r="BC109" s="1"/>
      <c r="BD109" s="1" t="s">
        <v>133</v>
      </c>
      <c r="BE109" s="1" t="s">
        <v>134</v>
      </c>
      <c r="BF109" s="1"/>
      <c r="BG109" s="1"/>
      <c r="BH109" s="1"/>
      <c r="BI109" s="1"/>
      <c r="BJ109" s="1"/>
      <c r="BK109" s="1"/>
      <c r="BL109" s="1" t="s">
        <v>1035</v>
      </c>
      <c r="BM109" s="1" t="s">
        <v>1036</v>
      </c>
      <c r="BN109" s="1"/>
    </row>
    <row r="110" spans="1:66" ht="15.75" customHeight="1" x14ac:dyDescent="0.3">
      <c r="A110" s="1" t="s">
        <v>360</v>
      </c>
      <c r="B110" s="1">
        <v>173000</v>
      </c>
      <c r="C110" s="1" t="s">
        <v>68</v>
      </c>
      <c r="D110" s="1">
        <v>0</v>
      </c>
      <c r="E110" s="4" t="s">
        <v>838</v>
      </c>
      <c r="F110" s="1" t="s">
        <v>69</v>
      </c>
      <c r="G110" s="1" t="s">
        <v>99</v>
      </c>
      <c r="H110" s="1" t="s">
        <v>100</v>
      </c>
      <c r="I110" s="1" t="s">
        <v>101</v>
      </c>
      <c r="J110" s="1" t="s">
        <v>1037</v>
      </c>
      <c r="K110" s="1" t="s">
        <v>1038</v>
      </c>
      <c r="L110" s="1" t="s">
        <v>1039</v>
      </c>
      <c r="M110" s="1" t="s">
        <v>1040</v>
      </c>
      <c r="N110" s="1" t="s">
        <v>1041</v>
      </c>
      <c r="O110" s="1" t="s">
        <v>291</v>
      </c>
      <c r="P110" s="1" t="s">
        <v>368</v>
      </c>
      <c r="Q110" s="1" t="s">
        <v>360</v>
      </c>
      <c r="R110" s="1" t="s">
        <v>1042</v>
      </c>
      <c r="S110" s="1" t="s">
        <v>1043</v>
      </c>
      <c r="T110" s="1"/>
      <c r="U110" s="1" t="s">
        <v>81</v>
      </c>
      <c r="V110" s="1"/>
      <c r="W110" s="1"/>
      <c r="X110" s="1"/>
      <c r="Y110" s="1">
        <v>35</v>
      </c>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t="s">
        <v>296</v>
      </c>
      <c r="BA110" s="1" t="s">
        <v>291</v>
      </c>
      <c r="BB110" s="1"/>
      <c r="BC110" s="1"/>
      <c r="BD110" s="1" t="s">
        <v>133</v>
      </c>
      <c r="BE110" s="1" t="s">
        <v>134</v>
      </c>
      <c r="BF110" s="1"/>
      <c r="BG110" s="1"/>
      <c r="BH110" s="1"/>
      <c r="BI110" s="1"/>
      <c r="BJ110" s="1"/>
      <c r="BK110" s="1"/>
      <c r="BL110" s="1" t="s">
        <v>1044</v>
      </c>
      <c r="BM110" s="1" t="s">
        <v>1045</v>
      </c>
      <c r="BN110" s="1" t="s">
        <v>121</v>
      </c>
    </row>
    <row r="111" spans="1:66" ht="15.75" customHeight="1" x14ac:dyDescent="0.3">
      <c r="A111" s="1" t="s">
        <v>837</v>
      </c>
      <c r="B111" s="1">
        <v>500000</v>
      </c>
      <c r="C111" s="1" t="s">
        <v>68</v>
      </c>
      <c r="D111" s="1">
        <v>0</v>
      </c>
      <c r="E111" s="4" t="s">
        <v>139</v>
      </c>
      <c r="F111" s="1" t="s">
        <v>69</v>
      </c>
      <c r="G111" s="1" t="s">
        <v>123</v>
      </c>
      <c r="H111" s="1" t="s">
        <v>124</v>
      </c>
      <c r="I111" s="1" t="s">
        <v>101</v>
      </c>
      <c r="J111" s="1" t="s">
        <v>1028</v>
      </c>
      <c r="K111" s="1" t="s">
        <v>1029</v>
      </c>
      <c r="L111" s="1" t="s">
        <v>1046</v>
      </c>
      <c r="M111" s="1" t="s">
        <v>1030</v>
      </c>
      <c r="N111" s="1" t="s">
        <v>1031</v>
      </c>
      <c r="O111" s="1" t="s">
        <v>173</v>
      </c>
      <c r="P111" s="1" t="s">
        <v>843</v>
      </c>
      <c r="Q111" s="1" t="s">
        <v>837</v>
      </c>
      <c r="R111" s="1" t="s">
        <v>1047</v>
      </c>
      <c r="S111" s="1" t="s">
        <v>1048</v>
      </c>
      <c r="T111" s="1"/>
      <c r="U111" s="1" t="s">
        <v>147</v>
      </c>
      <c r="V111" s="1"/>
      <c r="W111" s="1"/>
      <c r="X111" s="1"/>
      <c r="Y111" s="1">
        <v>40</v>
      </c>
      <c r="Z111" s="1"/>
      <c r="AA111" s="1"/>
      <c r="AB111" s="1"/>
      <c r="AC111" s="1"/>
      <c r="AD111" s="1"/>
      <c r="AE111" s="1"/>
      <c r="AF111" s="1"/>
      <c r="AG111" s="1"/>
      <c r="AH111" s="1"/>
      <c r="AI111" s="1"/>
      <c r="AJ111" s="1"/>
      <c r="AK111" s="1" t="s">
        <v>220</v>
      </c>
      <c r="AL111" s="1"/>
      <c r="AM111" s="1"/>
      <c r="AN111" s="1"/>
      <c r="AO111" s="1"/>
      <c r="AP111" s="1"/>
      <c r="AQ111" s="1"/>
      <c r="AR111" s="1"/>
      <c r="AS111" s="1"/>
      <c r="AT111" s="1"/>
      <c r="AU111" s="1"/>
      <c r="AV111" s="1"/>
      <c r="AW111" s="1"/>
      <c r="AX111" s="1" t="s">
        <v>1034</v>
      </c>
      <c r="AY111" s="1"/>
      <c r="AZ111" s="1" t="s">
        <v>341</v>
      </c>
      <c r="BA111" s="1" t="s">
        <v>334</v>
      </c>
      <c r="BB111" s="1"/>
      <c r="BC111" s="1"/>
      <c r="BD111" s="1" t="s">
        <v>133</v>
      </c>
      <c r="BE111" s="1" t="s">
        <v>134</v>
      </c>
      <c r="BF111" s="1"/>
      <c r="BG111" s="1"/>
      <c r="BH111" s="1"/>
      <c r="BI111" s="1"/>
      <c r="BJ111" s="1"/>
      <c r="BK111" s="1"/>
      <c r="BL111" s="1" t="s">
        <v>1035</v>
      </c>
      <c r="BM111" s="1" t="s">
        <v>1036</v>
      </c>
      <c r="BN111" s="1"/>
    </row>
    <row r="112" spans="1:66" ht="15.75" customHeight="1" x14ac:dyDescent="0.3">
      <c r="A112" s="1" t="s">
        <v>837</v>
      </c>
      <c r="B112" s="1">
        <v>500000</v>
      </c>
      <c r="C112" s="1" t="s">
        <v>68</v>
      </c>
      <c r="D112" s="1">
        <v>0</v>
      </c>
      <c r="E112" s="4" t="s">
        <v>139</v>
      </c>
      <c r="F112" s="1" t="s">
        <v>69</v>
      </c>
      <c r="G112" s="1" t="s">
        <v>123</v>
      </c>
      <c r="H112" s="1" t="s">
        <v>124</v>
      </c>
      <c r="I112" s="1" t="s">
        <v>101</v>
      </c>
      <c r="J112" s="1" t="s">
        <v>1028</v>
      </c>
      <c r="K112" s="1" t="s">
        <v>1029</v>
      </c>
      <c r="L112" s="1" t="s">
        <v>1049</v>
      </c>
      <c r="M112" s="1" t="s">
        <v>1030</v>
      </c>
      <c r="N112" s="1" t="s">
        <v>1031</v>
      </c>
      <c r="O112" s="1" t="s">
        <v>173</v>
      </c>
      <c r="P112" s="1" t="s">
        <v>843</v>
      </c>
      <c r="Q112" s="1" t="s">
        <v>837</v>
      </c>
      <c r="R112" s="1" t="s">
        <v>1050</v>
      </c>
      <c r="S112" s="1" t="s">
        <v>1051</v>
      </c>
      <c r="T112" s="1"/>
      <c r="U112" s="1" t="s">
        <v>147</v>
      </c>
      <c r="V112" s="1"/>
      <c r="W112" s="1"/>
      <c r="X112" s="1"/>
      <c r="Y112" s="1">
        <v>40</v>
      </c>
      <c r="Z112" s="1"/>
      <c r="AA112" s="1"/>
      <c r="AB112" s="1"/>
      <c r="AC112" s="1"/>
      <c r="AD112" s="1"/>
      <c r="AE112" s="1"/>
      <c r="AF112" s="1"/>
      <c r="AG112" s="1"/>
      <c r="AH112" s="1"/>
      <c r="AI112" s="1"/>
      <c r="AJ112" s="1"/>
      <c r="AK112" s="1" t="s">
        <v>220</v>
      </c>
      <c r="AL112" s="1"/>
      <c r="AM112" s="1"/>
      <c r="AN112" s="1"/>
      <c r="AO112" s="1"/>
      <c r="AP112" s="1"/>
      <c r="AQ112" s="1"/>
      <c r="AR112" s="1"/>
      <c r="AS112" s="1"/>
      <c r="AT112" s="1"/>
      <c r="AU112" s="1"/>
      <c r="AV112" s="1"/>
      <c r="AW112" s="1"/>
      <c r="AX112" s="1" t="s">
        <v>1034</v>
      </c>
      <c r="AY112" s="1"/>
      <c r="AZ112" s="1" t="s">
        <v>341</v>
      </c>
      <c r="BA112" s="1" t="s">
        <v>334</v>
      </c>
      <c r="BB112" s="1"/>
      <c r="BC112" s="1"/>
      <c r="BD112" s="1" t="s">
        <v>133</v>
      </c>
      <c r="BE112" s="1" t="s">
        <v>134</v>
      </c>
      <c r="BF112" s="1"/>
      <c r="BG112" s="1"/>
      <c r="BH112" s="1"/>
      <c r="BI112" s="1"/>
      <c r="BJ112" s="1"/>
      <c r="BK112" s="1"/>
      <c r="BL112" s="1" t="s">
        <v>1035</v>
      </c>
      <c r="BM112" s="1" t="s">
        <v>1036</v>
      </c>
      <c r="BN112" s="1"/>
    </row>
    <row r="113" spans="1:66" ht="15.75" customHeight="1" x14ac:dyDescent="0.3">
      <c r="A113" s="1" t="s">
        <v>376</v>
      </c>
      <c r="B113" s="1">
        <v>6000000</v>
      </c>
      <c r="C113" s="1" t="s">
        <v>68</v>
      </c>
      <c r="D113" s="1">
        <v>0</v>
      </c>
      <c r="E113" s="4" t="s">
        <v>210</v>
      </c>
      <c r="F113" s="1" t="s">
        <v>69</v>
      </c>
      <c r="G113" s="1" t="s">
        <v>123</v>
      </c>
      <c r="H113" s="1" t="s">
        <v>124</v>
      </c>
      <c r="I113" s="1" t="s">
        <v>101</v>
      </c>
      <c r="J113" s="1"/>
      <c r="K113" s="1"/>
      <c r="L113" s="1" t="s">
        <v>121</v>
      </c>
      <c r="M113" s="1" t="s">
        <v>1052</v>
      </c>
      <c r="N113" s="1" t="s">
        <v>1053</v>
      </c>
      <c r="O113" s="1" t="s">
        <v>401</v>
      </c>
      <c r="P113" s="1" t="s">
        <v>407</v>
      </c>
      <c r="Q113" s="1" t="s">
        <v>401</v>
      </c>
      <c r="R113" s="1" t="s">
        <v>1054</v>
      </c>
      <c r="S113" s="1" t="s">
        <v>1055</v>
      </c>
      <c r="T113" s="1"/>
      <c r="U113" s="1" t="s">
        <v>130</v>
      </c>
      <c r="V113" s="1"/>
      <c r="W113" s="1"/>
      <c r="X113" s="1"/>
      <c r="Y113" s="1">
        <v>1000</v>
      </c>
      <c r="Z113" s="1"/>
      <c r="AA113" s="1"/>
      <c r="AB113" s="1"/>
      <c r="AC113" s="1"/>
      <c r="AD113" s="1"/>
      <c r="AE113" s="1"/>
      <c r="AF113" s="1"/>
      <c r="AG113" s="1"/>
      <c r="AH113" s="1"/>
      <c r="AI113" s="1"/>
      <c r="AJ113" s="1"/>
      <c r="AK113" s="1" t="s">
        <v>220</v>
      </c>
      <c r="AL113" s="1"/>
      <c r="AM113" s="1"/>
      <c r="AN113" s="1"/>
      <c r="AO113" s="1"/>
      <c r="AP113" s="1"/>
      <c r="AQ113" s="1"/>
      <c r="AR113" s="1"/>
      <c r="AS113" s="1"/>
      <c r="AT113" s="1"/>
      <c r="AU113" s="1"/>
      <c r="AV113" s="1"/>
      <c r="AW113" s="1"/>
      <c r="AX113" s="1" t="s">
        <v>282</v>
      </c>
      <c r="AY113" s="1"/>
      <c r="AZ113" s="1" t="s">
        <v>407</v>
      </c>
      <c r="BA113" s="1" t="s">
        <v>401</v>
      </c>
      <c r="BB113" s="1" t="s">
        <v>445</v>
      </c>
      <c r="BC113" s="1"/>
      <c r="BD113" s="1" t="s">
        <v>133</v>
      </c>
      <c r="BE113" s="1" t="s">
        <v>134</v>
      </c>
      <c r="BF113" s="1" t="s">
        <v>135</v>
      </c>
      <c r="BG113" s="1"/>
      <c r="BH113" s="1" t="s">
        <v>1056</v>
      </c>
      <c r="BI113" s="1"/>
      <c r="BJ113" s="1"/>
      <c r="BK113" s="1"/>
      <c r="BL113" s="1" t="s">
        <v>1057</v>
      </c>
      <c r="BM113" s="1" t="s">
        <v>1058</v>
      </c>
      <c r="BN113" s="1"/>
    </row>
    <row r="114" spans="1:66" ht="15.75" customHeight="1" x14ac:dyDescent="0.3">
      <c r="A114" s="1" t="s">
        <v>256</v>
      </c>
      <c r="B114" s="1">
        <v>40000</v>
      </c>
      <c r="C114" s="1" t="s">
        <v>68</v>
      </c>
      <c r="D114" s="1">
        <v>0</v>
      </c>
      <c r="E114" s="4" t="s">
        <v>1059</v>
      </c>
      <c r="F114" s="1" t="s">
        <v>69</v>
      </c>
      <c r="G114" s="1" t="s">
        <v>99</v>
      </c>
      <c r="H114" s="1" t="s">
        <v>100</v>
      </c>
      <c r="I114" s="1" t="s">
        <v>101</v>
      </c>
      <c r="J114" s="1"/>
      <c r="K114" s="1"/>
      <c r="L114" s="1" t="s">
        <v>181</v>
      </c>
      <c r="M114" s="1" t="s">
        <v>1060</v>
      </c>
      <c r="N114" s="1" t="s">
        <v>1061</v>
      </c>
      <c r="O114" s="1" t="s">
        <v>1062</v>
      </c>
      <c r="P114" s="1" t="s">
        <v>1063</v>
      </c>
      <c r="Q114" s="1" t="s">
        <v>1064</v>
      </c>
      <c r="R114" s="1" t="s">
        <v>1065</v>
      </c>
      <c r="S114" s="1" t="s">
        <v>1066</v>
      </c>
      <c r="T114" s="1"/>
      <c r="U114" s="1" t="s">
        <v>130</v>
      </c>
      <c r="V114" s="1"/>
      <c r="W114" s="1"/>
      <c r="X114" s="1"/>
      <c r="Y114" s="1">
        <v>77</v>
      </c>
      <c r="Z114" s="1"/>
      <c r="AA114" s="1"/>
      <c r="AB114" s="1"/>
      <c r="AC114" s="1"/>
      <c r="AD114" s="1"/>
      <c r="AE114" s="1"/>
      <c r="AF114" s="1"/>
      <c r="AG114" s="1"/>
      <c r="AH114" s="1"/>
      <c r="AI114" s="1"/>
      <c r="AJ114" s="1"/>
      <c r="AK114" s="1" t="s">
        <v>112</v>
      </c>
      <c r="AL114" s="1"/>
      <c r="AM114" s="1"/>
      <c r="AN114" s="1"/>
      <c r="AO114" s="1"/>
      <c r="AP114" s="1"/>
      <c r="AQ114" s="1"/>
      <c r="AR114" s="1"/>
      <c r="AS114" s="1"/>
      <c r="AT114" s="1"/>
      <c r="AU114" s="1"/>
      <c r="AV114" s="1"/>
      <c r="AW114" s="1"/>
      <c r="AX114" s="1" t="s">
        <v>357</v>
      </c>
      <c r="AY114" s="1"/>
      <c r="AZ114" s="1" t="s">
        <v>265</v>
      </c>
      <c r="BA114" s="1" t="s">
        <v>259</v>
      </c>
      <c r="BB114" s="1"/>
      <c r="BC114" s="1"/>
      <c r="BD114" s="1" t="s">
        <v>1067</v>
      </c>
      <c r="BE114" s="1" t="s">
        <v>134</v>
      </c>
      <c r="BF114" s="1" t="s">
        <v>135</v>
      </c>
      <c r="BG114" s="1">
        <v>350000</v>
      </c>
      <c r="BH114" s="1" t="s">
        <v>331</v>
      </c>
      <c r="BI114" s="1"/>
      <c r="BJ114" s="1"/>
      <c r="BK114" s="1"/>
      <c r="BL114" s="1" t="s">
        <v>1068</v>
      </c>
      <c r="BM114" s="1" t="s">
        <v>1069</v>
      </c>
      <c r="BN114" s="1"/>
    </row>
    <row r="115" spans="1:66" ht="15.75" customHeight="1" x14ac:dyDescent="0.3">
      <c r="A115" s="1" t="s">
        <v>376</v>
      </c>
      <c r="B115" s="1">
        <v>200000</v>
      </c>
      <c r="C115" s="1" t="s">
        <v>68</v>
      </c>
      <c r="D115" s="1">
        <v>0</v>
      </c>
      <c r="E115" s="4" t="s">
        <v>210</v>
      </c>
      <c r="F115" s="1" t="s">
        <v>69</v>
      </c>
      <c r="G115" s="1" t="s">
        <v>123</v>
      </c>
      <c r="H115" s="1" t="s">
        <v>124</v>
      </c>
      <c r="I115" s="1" t="s">
        <v>101</v>
      </c>
      <c r="J115" s="1"/>
      <c r="K115" s="1"/>
      <c r="L115" s="1" t="s">
        <v>181</v>
      </c>
      <c r="M115" s="1" t="s">
        <v>1052</v>
      </c>
      <c r="N115" s="1" t="s">
        <v>1053</v>
      </c>
      <c r="O115" s="1" t="s">
        <v>401</v>
      </c>
      <c r="P115" s="1" t="s">
        <v>407</v>
      </c>
      <c r="Q115" s="1" t="s">
        <v>401</v>
      </c>
      <c r="R115" s="1" t="s">
        <v>1070</v>
      </c>
      <c r="S115" s="1" t="s">
        <v>1071</v>
      </c>
      <c r="T115" s="1"/>
      <c r="U115" s="1" t="s">
        <v>130</v>
      </c>
      <c r="V115" s="1"/>
      <c r="W115" s="1"/>
      <c r="X115" s="1"/>
      <c r="Y115" s="1">
        <v>1000</v>
      </c>
      <c r="Z115" s="1"/>
      <c r="AA115" s="1"/>
      <c r="AB115" s="1"/>
      <c r="AC115" s="1"/>
      <c r="AD115" s="1"/>
      <c r="AE115" s="1"/>
      <c r="AF115" s="1"/>
      <c r="AG115" s="1"/>
      <c r="AH115" s="1"/>
      <c r="AI115" s="1"/>
      <c r="AJ115" s="1"/>
      <c r="AK115" s="1" t="s">
        <v>220</v>
      </c>
      <c r="AL115" s="1"/>
      <c r="AM115" s="1"/>
      <c r="AN115" s="1"/>
      <c r="AO115" s="1"/>
      <c r="AP115" s="1"/>
      <c r="AQ115" s="1"/>
      <c r="AR115" s="1"/>
      <c r="AS115" s="1"/>
      <c r="AT115" s="1"/>
      <c r="AU115" s="1"/>
      <c r="AV115" s="1"/>
      <c r="AW115" s="1"/>
      <c r="AX115" s="1" t="s">
        <v>282</v>
      </c>
      <c r="AY115" s="1"/>
      <c r="AZ115" s="1" t="s">
        <v>407</v>
      </c>
      <c r="BA115" s="1" t="s">
        <v>401</v>
      </c>
      <c r="BB115" s="1" t="s">
        <v>445</v>
      </c>
      <c r="BC115" s="1"/>
      <c r="BD115" s="1" t="s">
        <v>133</v>
      </c>
      <c r="BE115" s="1" t="s">
        <v>134</v>
      </c>
      <c r="BF115" s="1" t="s">
        <v>135</v>
      </c>
      <c r="BG115" s="1"/>
      <c r="BH115" s="1" t="s">
        <v>1056</v>
      </c>
      <c r="BI115" s="1"/>
      <c r="BJ115" s="1"/>
      <c r="BK115" s="1"/>
      <c r="BL115" s="1" t="s">
        <v>1057</v>
      </c>
      <c r="BM115" s="1" t="s">
        <v>1058</v>
      </c>
      <c r="BN115" s="1"/>
    </row>
    <row r="116" spans="1:66" ht="15.75" customHeight="1" x14ac:dyDescent="0.3">
      <c r="A116" s="1" t="s">
        <v>334</v>
      </c>
      <c r="B116" s="1">
        <v>150000</v>
      </c>
      <c r="C116" s="1" t="s">
        <v>68</v>
      </c>
      <c r="D116" s="1">
        <v>0</v>
      </c>
      <c r="E116" s="4" t="s">
        <v>139</v>
      </c>
      <c r="F116" s="1" t="s">
        <v>69</v>
      </c>
      <c r="G116" s="1" t="s">
        <v>123</v>
      </c>
      <c r="H116" s="1" t="s">
        <v>124</v>
      </c>
      <c r="I116" s="1" t="s">
        <v>101</v>
      </c>
      <c r="J116" s="1"/>
      <c r="K116" s="1"/>
      <c r="L116" s="1"/>
      <c r="M116" s="1" t="s">
        <v>1072</v>
      </c>
      <c r="N116" s="1" t="s">
        <v>1073</v>
      </c>
      <c r="O116" s="1" t="s">
        <v>952</v>
      </c>
      <c r="P116" s="1" t="s">
        <v>341</v>
      </c>
      <c r="Q116" s="1" t="s">
        <v>334</v>
      </c>
      <c r="R116" s="1" t="s">
        <v>1074</v>
      </c>
      <c r="S116" s="1" t="s">
        <v>1075</v>
      </c>
      <c r="T116" s="1"/>
      <c r="U116" s="1"/>
      <c r="V116" s="1"/>
      <c r="W116" s="1" t="s">
        <v>1076</v>
      </c>
      <c r="X116" s="1"/>
      <c r="Y116" s="1">
        <v>25</v>
      </c>
      <c r="Z116" s="1"/>
      <c r="AA116" s="1"/>
      <c r="AB116" s="1"/>
      <c r="AC116" s="1"/>
      <c r="AD116" s="1"/>
      <c r="AE116" s="1"/>
      <c r="AF116" s="1"/>
      <c r="AG116" s="1" t="s">
        <v>82</v>
      </c>
      <c r="AH116" s="1"/>
      <c r="AI116" s="1"/>
      <c r="AJ116" s="1"/>
      <c r="AK116" s="1"/>
      <c r="AL116" s="1"/>
      <c r="AM116" s="1"/>
      <c r="AN116" s="1"/>
      <c r="AO116" s="1"/>
      <c r="AP116" s="1"/>
      <c r="AQ116" s="1"/>
      <c r="AR116" s="1"/>
      <c r="AS116" s="1"/>
      <c r="AT116" s="1"/>
      <c r="AU116" s="1"/>
      <c r="AV116" s="1"/>
      <c r="AW116" s="1"/>
      <c r="AX116" s="1"/>
      <c r="AY116" s="1"/>
      <c r="AZ116" s="1" t="s">
        <v>407</v>
      </c>
      <c r="BA116" s="1" t="s">
        <v>401</v>
      </c>
      <c r="BB116" s="1"/>
      <c r="BC116" s="1"/>
      <c r="BD116" s="1"/>
      <c r="BE116" s="1" t="s">
        <v>150</v>
      </c>
      <c r="BF116" s="1" t="s">
        <v>298</v>
      </c>
      <c r="BG116" s="1"/>
      <c r="BH116" s="1" t="s">
        <v>253</v>
      </c>
      <c r="BI116" s="1"/>
      <c r="BJ116" s="1"/>
      <c r="BK116" s="1"/>
      <c r="BL116" s="1" t="s">
        <v>1077</v>
      </c>
      <c r="BM116" s="1" t="s">
        <v>1078</v>
      </c>
      <c r="BN116" s="1" t="s">
        <v>121</v>
      </c>
    </row>
    <row r="117" spans="1:66" ht="15.75" customHeight="1" x14ac:dyDescent="0.3">
      <c r="A117" s="1" t="s">
        <v>313</v>
      </c>
      <c r="B117" s="1">
        <v>350000</v>
      </c>
      <c r="C117" s="1" t="s">
        <v>68</v>
      </c>
      <c r="D117" s="1">
        <v>0</v>
      </c>
      <c r="E117" s="4" t="s">
        <v>1079</v>
      </c>
      <c r="F117" s="1" t="s">
        <v>69</v>
      </c>
      <c r="G117" s="1" t="s">
        <v>99</v>
      </c>
      <c r="H117" s="1" t="s">
        <v>100</v>
      </c>
      <c r="I117" s="1" t="s">
        <v>101</v>
      </c>
      <c r="J117" s="1" t="s">
        <v>1080</v>
      </c>
      <c r="K117" s="1" t="s">
        <v>1081</v>
      </c>
      <c r="L117" s="1" t="s">
        <v>1082</v>
      </c>
      <c r="M117" s="1" t="s">
        <v>1083</v>
      </c>
      <c r="N117" s="1" t="s">
        <v>1084</v>
      </c>
      <c r="O117" s="1" t="s">
        <v>233</v>
      </c>
      <c r="P117" s="1" t="s">
        <v>318</v>
      </c>
      <c r="Q117" s="1" t="s">
        <v>313</v>
      </c>
      <c r="R117" s="1" t="s">
        <v>1085</v>
      </c>
      <c r="S117" s="1" t="s">
        <v>1086</v>
      </c>
      <c r="T117" s="1"/>
      <c r="U117" s="1" t="s">
        <v>81</v>
      </c>
      <c r="V117" s="1"/>
      <c r="W117" s="1"/>
      <c r="X117" s="1"/>
      <c r="Y117" s="1">
        <v>90</v>
      </c>
      <c r="Z117" s="1"/>
      <c r="AA117" s="1"/>
      <c r="AB117" s="1"/>
      <c r="AC117" s="1"/>
      <c r="AD117" s="1"/>
      <c r="AE117" s="1"/>
      <c r="AF117" s="1"/>
      <c r="AG117" s="1"/>
      <c r="AH117" s="1"/>
      <c r="AI117" s="1"/>
      <c r="AJ117" s="1"/>
      <c r="AK117" s="1" t="s">
        <v>220</v>
      </c>
      <c r="AL117" s="1"/>
      <c r="AM117" s="1"/>
      <c r="AN117" s="1"/>
      <c r="AO117" s="1"/>
      <c r="AP117" s="1"/>
      <c r="AQ117" s="1"/>
      <c r="AR117" s="1"/>
      <c r="AS117" s="1"/>
      <c r="AT117" s="1"/>
      <c r="AU117" s="1"/>
      <c r="AV117" s="1"/>
      <c r="AW117" s="1"/>
      <c r="AX117" s="1" t="s">
        <v>1087</v>
      </c>
      <c r="AY117" s="1"/>
      <c r="AZ117" s="1" t="s">
        <v>238</v>
      </c>
      <c r="BA117" s="1" t="s">
        <v>233</v>
      </c>
      <c r="BB117" s="1"/>
      <c r="BC117" s="1"/>
      <c r="BD117" s="1" t="s">
        <v>133</v>
      </c>
      <c r="BE117" s="1" t="s">
        <v>134</v>
      </c>
      <c r="BF117" s="1" t="s">
        <v>90</v>
      </c>
      <c r="BG117" s="1"/>
      <c r="BH117" s="1"/>
      <c r="BI117" s="1"/>
      <c r="BJ117" s="1"/>
      <c r="BK117" s="1"/>
      <c r="BL117" s="1" t="s">
        <v>1088</v>
      </c>
      <c r="BM117" s="1" t="s">
        <v>1089</v>
      </c>
      <c r="BN117" s="1" t="s">
        <v>121</v>
      </c>
    </row>
    <row r="118" spans="1:66" ht="15.75" customHeight="1" x14ac:dyDescent="0.3">
      <c r="A118" s="1" t="s">
        <v>313</v>
      </c>
      <c r="B118" s="1">
        <v>400000</v>
      </c>
      <c r="C118" s="1" t="s">
        <v>68</v>
      </c>
      <c r="D118" s="1">
        <v>0</v>
      </c>
      <c r="E118" s="4" t="s">
        <v>1090</v>
      </c>
      <c r="F118" s="1" t="s">
        <v>69</v>
      </c>
      <c r="G118" s="1" t="s">
        <v>99</v>
      </c>
      <c r="H118" s="1" t="s">
        <v>100</v>
      </c>
      <c r="I118" s="1" t="s">
        <v>101</v>
      </c>
      <c r="J118" s="1" t="s">
        <v>1091</v>
      </c>
      <c r="K118" s="1" t="s">
        <v>1092</v>
      </c>
      <c r="L118" s="1" t="s">
        <v>1093</v>
      </c>
      <c r="M118" s="1" t="s">
        <v>1094</v>
      </c>
      <c r="N118" s="1" t="s">
        <v>1095</v>
      </c>
      <c r="O118" s="1" t="s">
        <v>233</v>
      </c>
      <c r="P118" s="1" t="s">
        <v>318</v>
      </c>
      <c r="Q118" s="1" t="s">
        <v>313</v>
      </c>
      <c r="R118" s="1" t="s">
        <v>1096</v>
      </c>
      <c r="S118" s="1" t="s">
        <v>1097</v>
      </c>
      <c r="T118" s="1"/>
      <c r="U118" s="1" t="s">
        <v>81</v>
      </c>
      <c r="V118" s="1"/>
      <c r="W118" s="1"/>
      <c r="X118" s="1"/>
      <c r="Y118" s="1">
        <v>60</v>
      </c>
      <c r="Z118" s="1"/>
      <c r="AA118" s="1"/>
      <c r="AB118" s="1"/>
      <c r="AC118" s="1"/>
      <c r="AD118" s="1"/>
      <c r="AE118" s="1"/>
      <c r="AF118" s="1"/>
      <c r="AG118" s="1"/>
      <c r="AH118" s="1"/>
      <c r="AI118" s="1"/>
      <c r="AJ118" s="1"/>
      <c r="AK118" s="1" t="s">
        <v>112</v>
      </c>
      <c r="AL118" s="1"/>
      <c r="AM118" s="1"/>
      <c r="AN118" s="1"/>
      <c r="AO118" s="1"/>
      <c r="AP118" s="1"/>
      <c r="AQ118" s="1"/>
      <c r="AR118" s="1"/>
      <c r="AS118" s="1"/>
      <c r="AT118" s="1"/>
      <c r="AU118" s="1"/>
      <c r="AV118" s="1"/>
      <c r="AW118" s="1"/>
      <c r="AX118" s="1" t="s">
        <v>164</v>
      </c>
      <c r="AY118" s="1"/>
      <c r="AZ118" s="1" t="s">
        <v>238</v>
      </c>
      <c r="BA118" s="1" t="s">
        <v>233</v>
      </c>
      <c r="BB118" s="1"/>
      <c r="BC118" s="1"/>
      <c r="BD118" s="1" t="s">
        <v>133</v>
      </c>
      <c r="BE118" s="1" t="s">
        <v>134</v>
      </c>
      <c r="BF118" s="1" t="s">
        <v>652</v>
      </c>
      <c r="BG118" s="1"/>
      <c r="BH118" s="1"/>
      <c r="BI118" s="1"/>
      <c r="BJ118" s="1"/>
      <c r="BK118" s="1"/>
      <c r="BL118" s="1" t="s">
        <v>1098</v>
      </c>
      <c r="BM118" s="1" t="s">
        <v>1099</v>
      </c>
      <c r="BN118" s="1" t="s">
        <v>121</v>
      </c>
    </row>
    <row r="119" spans="1:66" ht="15.75" customHeight="1" x14ac:dyDescent="0.3">
      <c r="A119" s="1" t="s">
        <v>313</v>
      </c>
      <c r="B119" s="1">
        <v>300000</v>
      </c>
      <c r="C119" s="1" t="s">
        <v>68</v>
      </c>
      <c r="D119" s="1">
        <v>0</v>
      </c>
      <c r="E119" s="4" t="s">
        <v>1079</v>
      </c>
      <c r="F119" s="1" t="s">
        <v>69</v>
      </c>
      <c r="G119" s="1" t="s">
        <v>123</v>
      </c>
      <c r="H119" s="1" t="s">
        <v>124</v>
      </c>
      <c r="I119" s="1" t="s">
        <v>101</v>
      </c>
      <c r="J119" s="1"/>
      <c r="K119" s="1"/>
      <c r="L119" s="1" t="s">
        <v>1100</v>
      </c>
      <c r="M119" s="1" t="s">
        <v>1101</v>
      </c>
      <c r="N119" s="1" t="s">
        <v>1102</v>
      </c>
      <c r="O119" s="1" t="s">
        <v>444</v>
      </c>
      <c r="P119" s="1" t="s">
        <v>318</v>
      </c>
      <c r="Q119" s="1" t="s">
        <v>313</v>
      </c>
      <c r="R119" s="1" t="s">
        <v>1103</v>
      </c>
      <c r="S119" s="1" t="s">
        <v>1104</v>
      </c>
      <c r="T119" s="1"/>
      <c r="U119" s="1" t="s">
        <v>81</v>
      </c>
      <c r="V119" s="1"/>
      <c r="W119" s="1" t="s">
        <v>1105</v>
      </c>
      <c r="X119" s="1"/>
      <c r="Y119" s="1">
        <v>60</v>
      </c>
      <c r="Z119" s="1"/>
      <c r="AA119" s="1"/>
      <c r="AB119" s="1"/>
      <c r="AC119" s="1"/>
      <c r="AD119" s="1"/>
      <c r="AE119" s="1"/>
      <c r="AF119" s="1"/>
      <c r="AG119" s="1" t="s">
        <v>111</v>
      </c>
      <c r="AH119" s="1"/>
      <c r="AI119" s="1"/>
      <c r="AJ119" s="1"/>
      <c r="AK119" s="1" t="s">
        <v>220</v>
      </c>
      <c r="AL119" s="1"/>
      <c r="AM119" s="1"/>
      <c r="AN119" s="1"/>
      <c r="AO119" s="1"/>
      <c r="AP119" s="1"/>
      <c r="AQ119" s="1"/>
      <c r="AR119" s="1"/>
      <c r="AS119" s="1"/>
      <c r="AT119" s="1"/>
      <c r="AU119" s="1"/>
      <c r="AV119" s="1"/>
      <c r="AW119" s="1"/>
      <c r="AX119" s="1"/>
      <c r="AY119" s="1"/>
      <c r="AZ119" s="1" t="s">
        <v>443</v>
      </c>
      <c r="BA119" s="1" t="s">
        <v>444</v>
      </c>
      <c r="BB119" s="1" t="s">
        <v>1106</v>
      </c>
      <c r="BC119" s="1"/>
      <c r="BD119" s="1" t="s">
        <v>133</v>
      </c>
      <c r="BE119" s="1" t="s">
        <v>89</v>
      </c>
      <c r="BF119" s="1"/>
      <c r="BG119" s="1"/>
      <c r="BH119" s="1" t="s">
        <v>193</v>
      </c>
      <c r="BI119" s="1"/>
      <c r="BJ119" s="1"/>
      <c r="BK119" s="1"/>
      <c r="BL119" s="1" t="s">
        <v>1107</v>
      </c>
      <c r="BM119" s="1" t="s">
        <v>1108</v>
      </c>
      <c r="BN119" s="1" t="s">
        <v>375</v>
      </c>
    </row>
    <row r="120" spans="1:66" ht="15.75" customHeight="1" x14ac:dyDescent="0.3">
      <c r="A120" s="1" t="s">
        <v>155</v>
      </c>
      <c r="B120" s="1">
        <v>10000</v>
      </c>
      <c r="C120" s="1" t="s">
        <v>68</v>
      </c>
      <c r="D120" s="1">
        <v>0</v>
      </c>
      <c r="E120" s="4" t="s">
        <v>838</v>
      </c>
      <c r="F120" s="1" t="s">
        <v>69</v>
      </c>
      <c r="G120" s="1" t="s">
        <v>99</v>
      </c>
      <c r="H120" s="1" t="s">
        <v>100</v>
      </c>
      <c r="I120" s="1" t="s">
        <v>101</v>
      </c>
      <c r="J120" s="1" t="s">
        <v>1109</v>
      </c>
      <c r="K120" s="1" t="s">
        <v>961</v>
      </c>
      <c r="L120" s="1" t="s">
        <v>379</v>
      </c>
      <c r="M120" s="1" t="s">
        <v>1110</v>
      </c>
      <c r="N120" s="1" t="s">
        <v>1111</v>
      </c>
      <c r="O120" s="1" t="s">
        <v>382</v>
      </c>
      <c r="P120" s="1" t="s">
        <v>160</v>
      </c>
      <c r="Q120" s="1" t="s">
        <v>155</v>
      </c>
      <c r="R120" s="1" t="s">
        <v>1112</v>
      </c>
      <c r="S120" s="1" t="s">
        <v>1113</v>
      </c>
      <c r="T120" s="1"/>
      <c r="U120" s="1" t="s">
        <v>130</v>
      </c>
      <c r="V120" s="1"/>
      <c r="W120" s="1"/>
      <c r="X120" s="1"/>
      <c r="Y120" s="1">
        <v>1500</v>
      </c>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t="s">
        <v>133</v>
      </c>
      <c r="BE120" s="1"/>
      <c r="BF120" s="1"/>
      <c r="BG120" s="1"/>
      <c r="BH120" s="1"/>
      <c r="BI120" s="1"/>
      <c r="BJ120" s="1"/>
      <c r="BK120" s="1"/>
      <c r="BL120" s="1" t="s">
        <v>1114</v>
      </c>
      <c r="BM120" s="1" t="s">
        <v>1115</v>
      </c>
      <c r="BN120" s="1" t="s">
        <v>181</v>
      </c>
    </row>
    <row r="121" spans="1:66" ht="15.75" customHeight="1" x14ac:dyDescent="0.3">
      <c r="A121" s="1" t="s">
        <v>155</v>
      </c>
      <c r="B121" s="1">
        <v>800000</v>
      </c>
      <c r="C121" s="1" t="s">
        <v>68</v>
      </c>
      <c r="D121" s="1">
        <v>0</v>
      </c>
      <c r="E121" s="4" t="s">
        <v>139</v>
      </c>
      <c r="F121" s="1" t="s">
        <v>69</v>
      </c>
      <c r="G121" s="1" t="s">
        <v>123</v>
      </c>
      <c r="H121" s="1" t="s">
        <v>124</v>
      </c>
      <c r="I121" s="1" t="s">
        <v>101</v>
      </c>
      <c r="J121" s="1"/>
      <c r="K121" s="1"/>
      <c r="L121" s="1"/>
      <c r="M121" s="1" t="s">
        <v>1116</v>
      </c>
      <c r="N121" s="1" t="s">
        <v>1117</v>
      </c>
      <c r="O121" s="1" t="s">
        <v>223</v>
      </c>
      <c r="P121" s="1" t="s">
        <v>160</v>
      </c>
      <c r="Q121" s="1" t="s">
        <v>155</v>
      </c>
      <c r="R121" s="1" t="s">
        <v>1118</v>
      </c>
      <c r="S121" s="1" t="s">
        <v>1119</v>
      </c>
      <c r="T121" s="1"/>
      <c r="U121" s="1" t="s">
        <v>130</v>
      </c>
      <c r="V121" s="1"/>
      <c r="W121" s="1"/>
      <c r="X121" s="1"/>
      <c r="Y121" s="1">
        <v>40</v>
      </c>
      <c r="Z121" s="1"/>
      <c r="AA121" s="1"/>
      <c r="AB121" s="1"/>
      <c r="AC121" s="1"/>
      <c r="AD121" s="1"/>
      <c r="AE121" s="1"/>
      <c r="AF121" s="1"/>
      <c r="AG121" s="1"/>
      <c r="AH121" s="1"/>
      <c r="AI121" s="1"/>
      <c r="AJ121" s="1"/>
      <c r="AK121" s="1" t="s">
        <v>707</v>
      </c>
      <c r="AL121" s="1"/>
      <c r="AM121" s="1"/>
      <c r="AN121" s="1"/>
      <c r="AO121" s="1"/>
      <c r="AP121" s="1"/>
      <c r="AQ121" s="1"/>
      <c r="AR121" s="1"/>
      <c r="AS121" s="1"/>
      <c r="AT121" s="1"/>
      <c r="AU121" s="1"/>
      <c r="AV121" s="1"/>
      <c r="AW121" s="1"/>
      <c r="AX121" s="1" t="s">
        <v>177</v>
      </c>
      <c r="AY121" s="1"/>
      <c r="AZ121" s="1" t="s">
        <v>769</v>
      </c>
      <c r="BA121" s="1" t="s">
        <v>766</v>
      </c>
      <c r="BB121" s="1"/>
      <c r="BC121" s="1"/>
      <c r="BD121" s="1" t="s">
        <v>116</v>
      </c>
      <c r="BE121" s="1" t="s">
        <v>134</v>
      </c>
      <c r="BF121" s="1" t="s">
        <v>90</v>
      </c>
      <c r="BG121" s="1"/>
      <c r="BH121" s="1"/>
      <c r="BI121" s="1"/>
      <c r="BJ121" s="1"/>
      <c r="BK121" s="1"/>
      <c r="BL121" s="1" t="s">
        <v>1120</v>
      </c>
      <c r="BM121" s="1" t="s">
        <v>1121</v>
      </c>
      <c r="BN121" s="1" t="s">
        <v>121</v>
      </c>
    </row>
    <row r="122" spans="1:66" ht="15.75" customHeight="1" x14ac:dyDescent="0.3">
      <c r="A122" s="1" t="s">
        <v>155</v>
      </c>
      <c r="B122" s="1">
        <v>10000</v>
      </c>
      <c r="C122" s="1" t="s">
        <v>68</v>
      </c>
      <c r="D122" s="1">
        <v>0</v>
      </c>
      <c r="E122" s="4" t="s">
        <v>838</v>
      </c>
      <c r="F122" s="1" t="s">
        <v>69</v>
      </c>
      <c r="G122" s="1" t="s">
        <v>99</v>
      </c>
      <c r="H122" s="1" t="s">
        <v>100</v>
      </c>
      <c r="I122" s="1" t="s">
        <v>101</v>
      </c>
      <c r="J122" s="1" t="s">
        <v>1122</v>
      </c>
      <c r="K122" s="1" t="s">
        <v>961</v>
      </c>
      <c r="L122" s="1" t="s">
        <v>379</v>
      </c>
      <c r="M122" s="1" t="s">
        <v>1123</v>
      </c>
      <c r="N122" s="1" t="s">
        <v>1124</v>
      </c>
      <c r="O122" s="1" t="s">
        <v>382</v>
      </c>
      <c r="P122" s="1" t="s">
        <v>160</v>
      </c>
      <c r="Q122" s="1" t="s">
        <v>155</v>
      </c>
      <c r="R122" s="1" t="s">
        <v>1125</v>
      </c>
      <c r="S122" s="1" t="s">
        <v>1126</v>
      </c>
      <c r="T122" s="1"/>
      <c r="U122" s="1" t="s">
        <v>130</v>
      </c>
      <c r="V122" s="1"/>
      <c r="W122" s="1"/>
      <c r="X122" s="1"/>
      <c r="Y122" s="1">
        <v>1500</v>
      </c>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t="s">
        <v>133</v>
      </c>
      <c r="BE122" s="1"/>
      <c r="BF122" s="1"/>
      <c r="BG122" s="1"/>
      <c r="BH122" s="1"/>
      <c r="BI122" s="1"/>
      <c r="BJ122" s="1"/>
      <c r="BK122" s="1"/>
      <c r="BL122" s="1" t="s">
        <v>1127</v>
      </c>
      <c r="BM122" s="1" t="s">
        <v>1128</v>
      </c>
      <c r="BN122" s="1" t="s">
        <v>181</v>
      </c>
    </row>
    <row r="123" spans="1:66" ht="15.75" customHeight="1" x14ac:dyDescent="0.3">
      <c r="A123" s="1" t="s">
        <v>155</v>
      </c>
      <c r="B123" s="1">
        <v>10000</v>
      </c>
      <c r="C123" s="1" t="s">
        <v>68</v>
      </c>
      <c r="D123" s="1">
        <v>0</v>
      </c>
      <c r="E123" s="4" t="s">
        <v>838</v>
      </c>
      <c r="F123" s="1" t="s">
        <v>69</v>
      </c>
      <c r="G123" s="1" t="s">
        <v>99</v>
      </c>
      <c r="H123" s="1" t="s">
        <v>100</v>
      </c>
      <c r="I123" s="1" t="s">
        <v>101</v>
      </c>
      <c r="J123" s="1" t="s">
        <v>1129</v>
      </c>
      <c r="K123" s="1" t="s">
        <v>961</v>
      </c>
      <c r="L123" s="1" t="s">
        <v>379</v>
      </c>
      <c r="M123" s="1" t="s">
        <v>1130</v>
      </c>
      <c r="N123" s="1" t="s">
        <v>1131</v>
      </c>
      <c r="O123" s="1" t="s">
        <v>382</v>
      </c>
      <c r="P123" s="1" t="s">
        <v>160</v>
      </c>
      <c r="Q123" s="1" t="s">
        <v>155</v>
      </c>
      <c r="R123" s="1" t="s">
        <v>1132</v>
      </c>
      <c r="S123" s="1" t="s">
        <v>1133</v>
      </c>
      <c r="T123" s="1"/>
      <c r="U123" s="1" t="s">
        <v>130</v>
      </c>
      <c r="V123" s="1"/>
      <c r="W123" s="1"/>
      <c r="X123" s="1"/>
      <c r="Y123" s="1">
        <v>1500</v>
      </c>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t="s">
        <v>386</v>
      </c>
      <c r="BA123" s="1" t="s">
        <v>382</v>
      </c>
      <c r="BB123" s="1"/>
      <c r="BC123" s="1"/>
      <c r="BD123" s="1" t="s">
        <v>133</v>
      </c>
      <c r="BE123" s="1"/>
      <c r="BF123" s="1"/>
      <c r="BG123" s="1"/>
      <c r="BH123" s="1"/>
      <c r="BI123" s="1"/>
      <c r="BJ123" s="1"/>
      <c r="BK123" s="1"/>
      <c r="BL123" s="1" t="s">
        <v>1134</v>
      </c>
      <c r="BM123" s="1" t="s">
        <v>1135</v>
      </c>
      <c r="BN123" s="1" t="s">
        <v>181</v>
      </c>
    </row>
    <row r="124" spans="1:66" ht="15.75" customHeight="1" x14ac:dyDescent="0.3">
      <c r="A124" s="1" t="s">
        <v>155</v>
      </c>
      <c r="B124" s="1">
        <v>10000</v>
      </c>
      <c r="C124" s="1" t="s">
        <v>68</v>
      </c>
      <c r="D124" s="1">
        <v>0</v>
      </c>
      <c r="E124" s="4" t="s">
        <v>838</v>
      </c>
      <c r="F124" s="1" t="s">
        <v>69</v>
      </c>
      <c r="G124" s="1" t="s">
        <v>99</v>
      </c>
      <c r="H124" s="1" t="s">
        <v>100</v>
      </c>
      <c r="I124" s="1" t="s">
        <v>101</v>
      </c>
      <c r="J124" s="1" t="s">
        <v>1136</v>
      </c>
      <c r="K124" s="1" t="s">
        <v>961</v>
      </c>
      <c r="L124" s="1" t="s">
        <v>379</v>
      </c>
      <c r="M124" s="1" t="s">
        <v>1137</v>
      </c>
      <c r="N124" s="1" t="s">
        <v>1138</v>
      </c>
      <c r="O124" s="1" t="s">
        <v>382</v>
      </c>
      <c r="P124" s="1" t="s">
        <v>160</v>
      </c>
      <c r="Q124" s="1" t="s">
        <v>155</v>
      </c>
      <c r="R124" s="1" t="s">
        <v>1139</v>
      </c>
      <c r="S124" s="1" t="s">
        <v>1140</v>
      </c>
      <c r="T124" s="1"/>
      <c r="U124" s="1" t="s">
        <v>130</v>
      </c>
      <c r="V124" s="1"/>
      <c r="W124" s="1"/>
      <c r="X124" s="1"/>
      <c r="Y124" s="1">
        <v>1500</v>
      </c>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t="s">
        <v>133</v>
      </c>
      <c r="BE124" s="1"/>
      <c r="BF124" s="1"/>
      <c r="BG124" s="1"/>
      <c r="BH124" s="1"/>
      <c r="BI124" s="1"/>
      <c r="BJ124" s="1"/>
      <c r="BK124" s="1"/>
      <c r="BL124" s="1" t="s">
        <v>1141</v>
      </c>
      <c r="BM124" s="1" t="s">
        <v>1142</v>
      </c>
      <c r="BN124" s="1" t="s">
        <v>181</v>
      </c>
    </row>
    <row r="125" spans="1:66" ht="15.75" customHeight="1" x14ac:dyDescent="0.3">
      <c r="A125" s="1" t="s">
        <v>155</v>
      </c>
      <c r="B125" s="1">
        <v>1000000</v>
      </c>
      <c r="C125" s="1" t="s">
        <v>68</v>
      </c>
      <c r="D125" s="1">
        <v>0</v>
      </c>
      <c r="E125" s="4" t="s">
        <v>838</v>
      </c>
      <c r="F125" s="1" t="s">
        <v>69</v>
      </c>
      <c r="G125" s="1" t="s">
        <v>99</v>
      </c>
      <c r="H125" s="1" t="s">
        <v>100</v>
      </c>
      <c r="I125" s="1" t="s">
        <v>101</v>
      </c>
      <c r="J125" s="1" t="s">
        <v>960</v>
      </c>
      <c r="K125" s="1" t="s">
        <v>961</v>
      </c>
      <c r="L125" s="1" t="s">
        <v>616</v>
      </c>
      <c r="M125" s="1" t="s">
        <v>962</v>
      </c>
      <c r="N125" s="1" t="s">
        <v>963</v>
      </c>
      <c r="O125" s="1" t="s">
        <v>382</v>
      </c>
      <c r="P125" s="1" t="s">
        <v>160</v>
      </c>
      <c r="Q125" s="1" t="s">
        <v>155</v>
      </c>
      <c r="R125" s="1" t="s">
        <v>1143</v>
      </c>
      <c r="S125" s="1" t="s">
        <v>1144</v>
      </c>
      <c r="T125" s="1"/>
      <c r="U125" s="1" t="s">
        <v>130</v>
      </c>
      <c r="V125" s="1"/>
      <c r="W125" s="1"/>
      <c r="X125" s="1"/>
      <c r="Y125" s="1">
        <v>1500</v>
      </c>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t="s">
        <v>386</v>
      </c>
      <c r="BA125" s="1" t="s">
        <v>382</v>
      </c>
      <c r="BB125" s="1"/>
      <c r="BC125" s="1"/>
      <c r="BD125" s="1" t="s">
        <v>133</v>
      </c>
      <c r="BE125" s="1"/>
      <c r="BF125" s="1"/>
      <c r="BG125" s="1"/>
      <c r="BH125" s="1"/>
      <c r="BI125" s="1"/>
      <c r="BJ125" s="1"/>
      <c r="BK125" s="1"/>
      <c r="BL125" s="1" t="s">
        <v>966</v>
      </c>
      <c r="BM125" s="1" t="s">
        <v>967</v>
      </c>
      <c r="BN125" s="1" t="s">
        <v>121</v>
      </c>
    </row>
    <row r="126" spans="1:66" ht="15.75" customHeight="1" x14ac:dyDescent="0.3">
      <c r="A126" s="1" t="s">
        <v>155</v>
      </c>
      <c r="B126" s="1">
        <v>500000</v>
      </c>
      <c r="C126" s="1" t="s">
        <v>68</v>
      </c>
      <c r="D126" s="1">
        <v>0</v>
      </c>
      <c r="E126" s="4" t="s">
        <v>838</v>
      </c>
      <c r="F126" s="1" t="s">
        <v>69</v>
      </c>
      <c r="G126" s="1" t="s">
        <v>99</v>
      </c>
      <c r="H126" s="1" t="s">
        <v>100</v>
      </c>
      <c r="I126" s="1" t="s">
        <v>101</v>
      </c>
      <c r="J126" s="1" t="s">
        <v>1109</v>
      </c>
      <c r="K126" s="1" t="s">
        <v>961</v>
      </c>
      <c r="L126" s="1" t="s">
        <v>616</v>
      </c>
      <c r="M126" s="1" t="s">
        <v>1110</v>
      </c>
      <c r="N126" s="1" t="s">
        <v>1111</v>
      </c>
      <c r="O126" s="1" t="s">
        <v>382</v>
      </c>
      <c r="P126" s="1" t="s">
        <v>160</v>
      </c>
      <c r="Q126" s="1" t="s">
        <v>155</v>
      </c>
      <c r="R126" s="1" t="s">
        <v>1145</v>
      </c>
      <c r="S126" s="1" t="s">
        <v>1146</v>
      </c>
      <c r="T126" s="1"/>
      <c r="U126" s="1" t="s">
        <v>130</v>
      </c>
      <c r="V126" s="1"/>
      <c r="W126" s="1"/>
      <c r="X126" s="1"/>
      <c r="Y126" s="1">
        <v>1500</v>
      </c>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t="s">
        <v>133</v>
      </c>
      <c r="BE126" s="1"/>
      <c r="BF126" s="1"/>
      <c r="BG126" s="1"/>
      <c r="BH126" s="1"/>
      <c r="BI126" s="1"/>
      <c r="BJ126" s="1"/>
      <c r="BK126" s="1"/>
      <c r="BL126" s="1" t="s">
        <v>1114</v>
      </c>
      <c r="BM126" s="1" t="s">
        <v>1115</v>
      </c>
      <c r="BN126" s="1" t="s">
        <v>121</v>
      </c>
    </row>
    <row r="127" spans="1:66" ht="15.75" customHeight="1" x14ac:dyDescent="0.3">
      <c r="A127" s="1" t="s">
        <v>155</v>
      </c>
      <c r="B127" s="1">
        <v>20000</v>
      </c>
      <c r="C127" s="1" t="s">
        <v>68</v>
      </c>
      <c r="D127" s="1">
        <v>0</v>
      </c>
      <c r="E127" s="4" t="s">
        <v>838</v>
      </c>
      <c r="F127" s="1" t="s">
        <v>69</v>
      </c>
      <c r="G127" s="1" t="s">
        <v>99</v>
      </c>
      <c r="H127" s="1" t="s">
        <v>100</v>
      </c>
      <c r="I127" s="1" t="s">
        <v>101</v>
      </c>
      <c r="J127" s="1" t="s">
        <v>1147</v>
      </c>
      <c r="K127" s="1" t="s">
        <v>961</v>
      </c>
      <c r="L127" s="1" t="s">
        <v>379</v>
      </c>
      <c r="M127" s="1" t="s">
        <v>1148</v>
      </c>
      <c r="N127" s="1" t="s">
        <v>1149</v>
      </c>
      <c r="O127" s="1" t="s">
        <v>382</v>
      </c>
      <c r="P127" s="1" t="s">
        <v>160</v>
      </c>
      <c r="Q127" s="1" t="s">
        <v>155</v>
      </c>
      <c r="R127" s="1" t="s">
        <v>1150</v>
      </c>
      <c r="S127" s="1" t="s">
        <v>1151</v>
      </c>
      <c r="T127" s="1"/>
      <c r="U127" s="1" t="s">
        <v>130</v>
      </c>
      <c r="V127" s="1"/>
      <c r="W127" s="1"/>
      <c r="X127" s="1"/>
      <c r="Y127" s="1">
        <v>1500</v>
      </c>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t="s">
        <v>133</v>
      </c>
      <c r="BE127" s="1"/>
      <c r="BF127" s="1"/>
      <c r="BG127" s="1"/>
      <c r="BH127" s="1"/>
      <c r="BI127" s="1"/>
      <c r="BJ127" s="1"/>
      <c r="BK127" s="1"/>
      <c r="BL127" s="1" t="s">
        <v>1152</v>
      </c>
      <c r="BM127" s="1" t="s">
        <v>1153</v>
      </c>
      <c r="BN127" s="1" t="s">
        <v>181</v>
      </c>
    </row>
    <row r="128" spans="1:66" ht="15.75" customHeight="1" x14ac:dyDescent="0.3">
      <c r="A128" s="1" t="s">
        <v>155</v>
      </c>
      <c r="B128" s="1">
        <v>1000000</v>
      </c>
      <c r="C128" s="1" t="s">
        <v>68</v>
      </c>
      <c r="D128" s="1">
        <v>0</v>
      </c>
      <c r="E128" s="4" t="s">
        <v>838</v>
      </c>
      <c r="F128" s="1" t="s">
        <v>69</v>
      </c>
      <c r="G128" s="1" t="s">
        <v>99</v>
      </c>
      <c r="H128" s="1" t="s">
        <v>100</v>
      </c>
      <c r="I128" s="1" t="s">
        <v>101</v>
      </c>
      <c r="J128" s="1" t="s">
        <v>1129</v>
      </c>
      <c r="K128" s="1" t="s">
        <v>961</v>
      </c>
      <c r="L128" s="1" t="s">
        <v>616</v>
      </c>
      <c r="M128" s="1" t="s">
        <v>1130</v>
      </c>
      <c r="N128" s="1" t="s">
        <v>1131</v>
      </c>
      <c r="O128" s="1" t="s">
        <v>382</v>
      </c>
      <c r="P128" s="1" t="s">
        <v>160</v>
      </c>
      <c r="Q128" s="1" t="s">
        <v>155</v>
      </c>
      <c r="R128" s="1" t="s">
        <v>1154</v>
      </c>
      <c r="S128" s="1" t="s">
        <v>1155</v>
      </c>
      <c r="T128" s="1"/>
      <c r="U128" s="1" t="s">
        <v>130</v>
      </c>
      <c r="V128" s="1"/>
      <c r="W128" s="1"/>
      <c r="X128" s="1"/>
      <c r="Y128" s="1">
        <v>1500</v>
      </c>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t="s">
        <v>386</v>
      </c>
      <c r="BA128" s="1" t="s">
        <v>382</v>
      </c>
      <c r="BB128" s="1"/>
      <c r="BC128" s="1"/>
      <c r="BD128" s="1" t="s">
        <v>133</v>
      </c>
      <c r="BE128" s="1"/>
      <c r="BF128" s="1"/>
      <c r="BG128" s="1"/>
      <c r="BH128" s="1"/>
      <c r="BI128" s="1"/>
      <c r="BJ128" s="1"/>
      <c r="BK128" s="1"/>
      <c r="BL128" s="1" t="s">
        <v>1134</v>
      </c>
      <c r="BM128" s="1" t="s">
        <v>1135</v>
      </c>
      <c r="BN128" s="1" t="s">
        <v>121</v>
      </c>
    </row>
    <row r="129" spans="1:66" ht="15.75" customHeight="1" x14ac:dyDescent="0.3">
      <c r="A129" s="1" t="s">
        <v>155</v>
      </c>
      <c r="B129" s="1">
        <v>1000000</v>
      </c>
      <c r="C129" s="1" t="s">
        <v>68</v>
      </c>
      <c r="D129" s="1">
        <v>0</v>
      </c>
      <c r="E129" s="4" t="s">
        <v>838</v>
      </c>
      <c r="F129" s="1" t="s">
        <v>69</v>
      </c>
      <c r="G129" s="1" t="s">
        <v>99</v>
      </c>
      <c r="H129" s="1" t="s">
        <v>100</v>
      </c>
      <c r="I129" s="1" t="s">
        <v>101</v>
      </c>
      <c r="J129" s="1" t="s">
        <v>1136</v>
      </c>
      <c r="K129" s="1" t="s">
        <v>961</v>
      </c>
      <c r="L129" s="1" t="s">
        <v>616</v>
      </c>
      <c r="M129" s="1" t="s">
        <v>1137</v>
      </c>
      <c r="N129" s="1" t="s">
        <v>1138</v>
      </c>
      <c r="O129" s="1" t="s">
        <v>382</v>
      </c>
      <c r="P129" s="1" t="s">
        <v>160</v>
      </c>
      <c r="Q129" s="1" t="s">
        <v>155</v>
      </c>
      <c r="R129" s="1" t="s">
        <v>1156</v>
      </c>
      <c r="S129" s="1" t="s">
        <v>1157</v>
      </c>
      <c r="T129" s="1"/>
      <c r="U129" s="1" t="s">
        <v>130</v>
      </c>
      <c r="V129" s="1"/>
      <c r="W129" s="1"/>
      <c r="X129" s="1"/>
      <c r="Y129" s="1">
        <v>1500</v>
      </c>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t="s">
        <v>133</v>
      </c>
      <c r="BE129" s="1"/>
      <c r="BF129" s="1"/>
      <c r="BG129" s="1"/>
      <c r="BH129" s="1"/>
      <c r="BI129" s="1"/>
      <c r="BJ129" s="1"/>
      <c r="BK129" s="1"/>
      <c r="BL129" s="1" t="s">
        <v>1141</v>
      </c>
      <c r="BM129" s="1" t="s">
        <v>1142</v>
      </c>
      <c r="BN129" s="1" t="s">
        <v>121</v>
      </c>
    </row>
    <row r="130" spans="1:66" ht="15.75" customHeight="1" x14ac:dyDescent="0.3">
      <c r="A130" s="1" t="s">
        <v>155</v>
      </c>
      <c r="B130" s="1">
        <v>1000000</v>
      </c>
      <c r="C130" s="1" t="s">
        <v>68</v>
      </c>
      <c r="D130" s="1">
        <v>0</v>
      </c>
      <c r="E130" s="4" t="s">
        <v>838</v>
      </c>
      <c r="F130" s="1" t="s">
        <v>69</v>
      </c>
      <c r="G130" s="1" t="s">
        <v>99</v>
      </c>
      <c r="H130" s="1" t="s">
        <v>100</v>
      </c>
      <c r="I130" s="1" t="s">
        <v>101</v>
      </c>
      <c r="J130" s="1" t="s">
        <v>1122</v>
      </c>
      <c r="K130" s="1" t="s">
        <v>961</v>
      </c>
      <c r="L130" s="1" t="s">
        <v>616</v>
      </c>
      <c r="M130" s="1" t="s">
        <v>1123</v>
      </c>
      <c r="N130" s="1" t="s">
        <v>1124</v>
      </c>
      <c r="O130" s="1" t="s">
        <v>382</v>
      </c>
      <c r="P130" s="1" t="s">
        <v>160</v>
      </c>
      <c r="Q130" s="1" t="s">
        <v>155</v>
      </c>
      <c r="R130" s="1" t="s">
        <v>1158</v>
      </c>
      <c r="S130" s="1" t="s">
        <v>1159</v>
      </c>
      <c r="T130" s="1"/>
      <c r="U130" s="1" t="s">
        <v>130</v>
      </c>
      <c r="V130" s="1"/>
      <c r="W130" s="1"/>
      <c r="X130" s="1"/>
      <c r="Y130" s="1">
        <v>1500</v>
      </c>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t="s">
        <v>133</v>
      </c>
      <c r="BE130" s="1"/>
      <c r="BF130" s="1"/>
      <c r="BG130" s="1"/>
      <c r="BH130" s="1"/>
      <c r="BI130" s="1"/>
      <c r="BJ130" s="1"/>
      <c r="BK130" s="1"/>
      <c r="BL130" s="1" t="s">
        <v>1127</v>
      </c>
      <c r="BM130" s="1" t="s">
        <v>1128</v>
      </c>
      <c r="BN130" s="1" t="s">
        <v>121</v>
      </c>
    </row>
    <row r="131" spans="1:66" ht="15.75" customHeight="1" x14ac:dyDescent="0.3">
      <c r="A131" s="1" t="s">
        <v>155</v>
      </c>
      <c r="B131" s="1">
        <v>1000000</v>
      </c>
      <c r="C131" s="1" t="s">
        <v>68</v>
      </c>
      <c r="D131" s="1">
        <v>0</v>
      </c>
      <c r="E131" s="4" t="s">
        <v>838</v>
      </c>
      <c r="F131" s="1" t="s">
        <v>69</v>
      </c>
      <c r="G131" s="1" t="s">
        <v>99</v>
      </c>
      <c r="H131" s="1" t="s">
        <v>100</v>
      </c>
      <c r="I131" s="1" t="s">
        <v>101</v>
      </c>
      <c r="J131" s="1" t="s">
        <v>1147</v>
      </c>
      <c r="K131" s="1" t="s">
        <v>961</v>
      </c>
      <c r="L131" s="1" t="s">
        <v>616</v>
      </c>
      <c r="M131" s="1" t="s">
        <v>1148</v>
      </c>
      <c r="N131" s="1" t="s">
        <v>1149</v>
      </c>
      <c r="O131" s="1" t="s">
        <v>382</v>
      </c>
      <c r="P131" s="1" t="s">
        <v>160</v>
      </c>
      <c r="Q131" s="1" t="s">
        <v>155</v>
      </c>
      <c r="R131" s="1" t="s">
        <v>1160</v>
      </c>
      <c r="S131" s="1" t="s">
        <v>1161</v>
      </c>
      <c r="T131" s="1"/>
      <c r="U131" s="1" t="s">
        <v>130</v>
      </c>
      <c r="V131" s="1"/>
      <c r="W131" s="1"/>
      <c r="X131" s="1"/>
      <c r="Y131" s="1">
        <v>1500</v>
      </c>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t="s">
        <v>133</v>
      </c>
      <c r="BE131" s="1"/>
      <c r="BF131" s="1"/>
      <c r="BG131" s="1"/>
      <c r="BH131" s="1"/>
      <c r="BI131" s="1"/>
      <c r="BJ131" s="1"/>
      <c r="BK131" s="1"/>
      <c r="BL131" s="1" t="s">
        <v>1152</v>
      </c>
      <c r="BM131" s="1" t="s">
        <v>1153</v>
      </c>
      <c r="BN131" s="1" t="s">
        <v>121</v>
      </c>
    </row>
    <row r="132" spans="1:66" ht="15.75" customHeight="1" x14ac:dyDescent="0.3">
      <c r="A132" s="1" t="s">
        <v>155</v>
      </c>
      <c r="B132" s="1">
        <v>1000000</v>
      </c>
      <c r="C132" s="1" t="s">
        <v>68</v>
      </c>
      <c r="D132" s="1">
        <v>0</v>
      </c>
      <c r="E132" s="4" t="s">
        <v>838</v>
      </c>
      <c r="F132" s="1" t="s">
        <v>69</v>
      </c>
      <c r="G132" s="1" t="s">
        <v>99</v>
      </c>
      <c r="H132" s="1" t="s">
        <v>100</v>
      </c>
      <c r="I132" s="1" t="s">
        <v>101</v>
      </c>
      <c r="J132" s="1" t="s">
        <v>1162</v>
      </c>
      <c r="K132" s="1" t="s">
        <v>961</v>
      </c>
      <c r="L132" s="1" t="s">
        <v>1163</v>
      </c>
      <c r="M132" s="1" t="s">
        <v>1164</v>
      </c>
      <c r="N132" s="1" t="s">
        <v>1165</v>
      </c>
      <c r="O132" s="1" t="s">
        <v>382</v>
      </c>
      <c r="P132" s="1" t="s">
        <v>160</v>
      </c>
      <c r="Q132" s="1" t="s">
        <v>155</v>
      </c>
      <c r="R132" s="1" t="s">
        <v>1166</v>
      </c>
      <c r="S132" s="1" t="s">
        <v>1167</v>
      </c>
      <c r="T132" s="1"/>
      <c r="U132" s="1" t="s">
        <v>130</v>
      </c>
      <c r="V132" s="1"/>
      <c r="W132" s="1"/>
      <c r="X132" s="1"/>
      <c r="Y132" s="1">
        <v>1500</v>
      </c>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t="s">
        <v>133</v>
      </c>
      <c r="BE132" s="1"/>
      <c r="BF132" s="1"/>
      <c r="BG132" s="1"/>
      <c r="BH132" s="1"/>
      <c r="BI132" s="1"/>
      <c r="BJ132" s="1"/>
      <c r="BK132" s="1"/>
      <c r="BL132" s="1" t="s">
        <v>1168</v>
      </c>
      <c r="BM132" s="1" t="s">
        <v>1169</v>
      </c>
      <c r="BN132" s="1" t="s">
        <v>121</v>
      </c>
    </row>
    <row r="133" spans="1:66" ht="15.75" customHeight="1" x14ac:dyDescent="0.3">
      <c r="A133" s="1" t="s">
        <v>256</v>
      </c>
      <c r="B133" s="1">
        <v>2000000</v>
      </c>
      <c r="C133" s="1" t="s">
        <v>68</v>
      </c>
      <c r="D133" s="1">
        <v>50</v>
      </c>
      <c r="E133" s="4" t="s">
        <v>301</v>
      </c>
      <c r="F133" s="1" t="s">
        <v>69</v>
      </c>
      <c r="G133" s="1" t="s">
        <v>361</v>
      </c>
      <c r="H133" s="1" t="s">
        <v>362</v>
      </c>
      <c r="I133" s="1" t="s">
        <v>142</v>
      </c>
      <c r="J133" s="1" t="s">
        <v>1170</v>
      </c>
      <c r="K133" s="1" t="s">
        <v>1171</v>
      </c>
      <c r="L133" s="1" t="s">
        <v>585</v>
      </c>
      <c r="M133" s="1" t="s">
        <v>1172</v>
      </c>
      <c r="N133" s="1" t="s">
        <v>1173</v>
      </c>
      <c r="O133" s="1" t="s">
        <v>340</v>
      </c>
      <c r="P133" s="1" t="s">
        <v>619</v>
      </c>
      <c r="Q133" s="1" t="s">
        <v>620</v>
      </c>
      <c r="R133" s="1" t="s">
        <v>1174</v>
      </c>
      <c r="S133" s="1" t="s">
        <v>1175</v>
      </c>
      <c r="T133" s="1"/>
      <c r="U133" s="1" t="s">
        <v>147</v>
      </c>
      <c r="V133" s="1"/>
      <c r="W133" s="1"/>
      <c r="X133" s="1"/>
      <c r="Y133" s="1">
        <v>250</v>
      </c>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t="s">
        <v>252</v>
      </c>
      <c r="BA133" s="1" t="s">
        <v>247</v>
      </c>
      <c r="BB133" s="1"/>
      <c r="BC133" s="1"/>
      <c r="BD133" s="1" t="s">
        <v>133</v>
      </c>
      <c r="BE133" s="1" t="s">
        <v>192</v>
      </c>
      <c r="BF133" s="1"/>
      <c r="BG133" s="1"/>
      <c r="BH133" s="1" t="s">
        <v>193</v>
      </c>
      <c r="BI133" s="1"/>
      <c r="BJ133" s="1"/>
      <c r="BK133" s="1"/>
      <c r="BL133" s="1" t="s">
        <v>1176</v>
      </c>
      <c r="BM133" s="1" t="s">
        <v>1177</v>
      </c>
      <c r="BN133" s="1"/>
    </row>
    <row r="134" spans="1:66" ht="15.75" customHeight="1" x14ac:dyDescent="0.3">
      <c r="A134" s="1" t="s">
        <v>155</v>
      </c>
      <c r="B134" s="1">
        <v>2000000</v>
      </c>
      <c r="C134" s="1" t="s">
        <v>68</v>
      </c>
      <c r="D134" s="1">
        <v>0</v>
      </c>
      <c r="E134" s="4" t="s">
        <v>139</v>
      </c>
      <c r="F134" s="1" t="s">
        <v>69</v>
      </c>
      <c r="G134" s="1" t="s">
        <v>99</v>
      </c>
      <c r="H134" s="1" t="s">
        <v>100</v>
      </c>
      <c r="I134" s="1" t="s">
        <v>101</v>
      </c>
      <c r="J134" s="1" t="s">
        <v>1178</v>
      </c>
      <c r="K134" s="1" t="s">
        <v>1179</v>
      </c>
      <c r="L134" s="1" t="s">
        <v>1180</v>
      </c>
      <c r="M134" s="1" t="s">
        <v>1181</v>
      </c>
      <c r="N134" s="1" t="s">
        <v>1182</v>
      </c>
      <c r="O134" s="1" t="s">
        <v>382</v>
      </c>
      <c r="P134" s="1" t="s">
        <v>619</v>
      </c>
      <c r="Q134" s="1" t="s">
        <v>620</v>
      </c>
      <c r="R134" s="1" t="s">
        <v>1183</v>
      </c>
      <c r="S134" s="1" t="s">
        <v>1184</v>
      </c>
      <c r="T134" s="1"/>
      <c r="U134" s="1" t="s">
        <v>130</v>
      </c>
      <c r="V134" s="1"/>
      <c r="W134" s="1"/>
      <c r="X134" s="1"/>
      <c r="Y134" s="1">
        <v>1500</v>
      </c>
      <c r="Z134" s="1"/>
      <c r="AA134" s="1"/>
      <c r="AB134" s="1"/>
      <c r="AC134" s="1"/>
      <c r="AD134" s="1"/>
      <c r="AE134" s="1"/>
      <c r="AF134" s="1"/>
      <c r="AG134" s="1" t="s">
        <v>111</v>
      </c>
      <c r="AH134" s="1"/>
      <c r="AI134" s="1"/>
      <c r="AJ134" s="1"/>
      <c r="AK134" s="1" t="s">
        <v>680</v>
      </c>
      <c r="AL134" s="1"/>
      <c r="AM134" s="1"/>
      <c r="AN134" s="1"/>
      <c r="AO134" s="1"/>
      <c r="AP134" s="1"/>
      <c r="AQ134" s="1"/>
      <c r="AR134" s="1"/>
      <c r="AS134" s="1"/>
      <c r="AT134" s="1"/>
      <c r="AU134" s="1"/>
      <c r="AV134" s="1"/>
      <c r="AW134" s="1"/>
      <c r="AX134" s="1"/>
      <c r="AY134" s="1"/>
      <c r="AZ134" s="1" t="s">
        <v>386</v>
      </c>
      <c r="BA134" s="1" t="s">
        <v>382</v>
      </c>
      <c r="BB134" s="1"/>
      <c r="BC134" s="1"/>
      <c r="BD134" s="1" t="s">
        <v>133</v>
      </c>
      <c r="BE134" s="1" t="s">
        <v>192</v>
      </c>
      <c r="BF134" s="1"/>
      <c r="BG134" s="1"/>
      <c r="BH134" s="1" t="s">
        <v>193</v>
      </c>
      <c r="BI134" s="1"/>
      <c r="BJ134" s="1"/>
      <c r="BK134" s="1"/>
      <c r="BL134" s="1" t="s">
        <v>1185</v>
      </c>
      <c r="BM134" s="1" t="s">
        <v>1186</v>
      </c>
      <c r="BN134" s="1" t="s">
        <v>121</v>
      </c>
    </row>
    <row r="135" spans="1:66" ht="15.75" customHeight="1" x14ac:dyDescent="0.3">
      <c r="A135" s="1" t="s">
        <v>155</v>
      </c>
      <c r="B135" s="1">
        <v>500000</v>
      </c>
      <c r="C135" s="1" t="s">
        <v>68</v>
      </c>
      <c r="D135" s="1">
        <v>0</v>
      </c>
      <c r="E135" s="4" t="s">
        <v>1187</v>
      </c>
      <c r="F135" s="1" t="s">
        <v>69</v>
      </c>
      <c r="G135" s="1" t="s">
        <v>99</v>
      </c>
      <c r="H135" s="1" t="s">
        <v>100</v>
      </c>
      <c r="I135" s="1" t="s">
        <v>101</v>
      </c>
      <c r="J135" s="1" t="s">
        <v>1178</v>
      </c>
      <c r="K135" s="1" t="s">
        <v>1179</v>
      </c>
      <c r="L135" s="1" t="s">
        <v>1188</v>
      </c>
      <c r="M135" s="1" t="s">
        <v>1181</v>
      </c>
      <c r="N135" s="1" t="s">
        <v>1182</v>
      </c>
      <c r="O135" s="1" t="s">
        <v>382</v>
      </c>
      <c r="P135" s="1" t="s">
        <v>619</v>
      </c>
      <c r="Q135" s="1" t="s">
        <v>620</v>
      </c>
      <c r="R135" s="1" t="s">
        <v>1189</v>
      </c>
      <c r="S135" s="1" t="s">
        <v>1190</v>
      </c>
      <c r="T135" s="1"/>
      <c r="U135" s="1" t="s">
        <v>130</v>
      </c>
      <c r="V135" s="1"/>
      <c r="W135" s="1"/>
      <c r="X135" s="1"/>
      <c r="Y135" s="1">
        <v>1500</v>
      </c>
      <c r="Z135" s="1"/>
      <c r="AA135" s="1"/>
      <c r="AB135" s="1"/>
      <c r="AC135" s="1"/>
      <c r="AD135" s="1"/>
      <c r="AE135" s="1"/>
      <c r="AF135" s="1"/>
      <c r="AG135" s="1" t="s">
        <v>111</v>
      </c>
      <c r="AH135" s="1"/>
      <c r="AI135" s="1"/>
      <c r="AJ135" s="1"/>
      <c r="AK135" s="1" t="s">
        <v>680</v>
      </c>
      <c r="AL135" s="1"/>
      <c r="AM135" s="1"/>
      <c r="AN135" s="1"/>
      <c r="AO135" s="1"/>
      <c r="AP135" s="1"/>
      <c r="AQ135" s="1"/>
      <c r="AR135" s="1"/>
      <c r="AS135" s="1"/>
      <c r="AT135" s="1"/>
      <c r="AU135" s="1"/>
      <c r="AV135" s="1"/>
      <c r="AW135" s="1"/>
      <c r="AX135" s="1"/>
      <c r="AY135" s="1"/>
      <c r="AZ135" s="1" t="s">
        <v>386</v>
      </c>
      <c r="BA135" s="1" t="s">
        <v>382</v>
      </c>
      <c r="BB135" s="1"/>
      <c r="BC135" s="1"/>
      <c r="BD135" s="1" t="s">
        <v>133</v>
      </c>
      <c r="BE135" s="1" t="s">
        <v>192</v>
      </c>
      <c r="BF135" s="1"/>
      <c r="BG135" s="1"/>
      <c r="BH135" s="1" t="s">
        <v>193</v>
      </c>
      <c r="BI135" s="1"/>
      <c r="BJ135" s="1"/>
      <c r="BK135" s="1"/>
      <c r="BL135" s="1" t="s">
        <v>1185</v>
      </c>
      <c r="BM135" s="1" t="s">
        <v>1186</v>
      </c>
      <c r="BN135" s="1" t="s">
        <v>181</v>
      </c>
    </row>
    <row r="136" spans="1:66" ht="15.75" customHeight="1" x14ac:dyDescent="0.3">
      <c r="A136" s="1" t="s">
        <v>376</v>
      </c>
      <c r="B136" s="1">
        <v>3000000</v>
      </c>
      <c r="C136" s="1" t="s">
        <v>68</v>
      </c>
      <c r="D136" s="1">
        <v>0</v>
      </c>
      <c r="E136" s="4" t="s">
        <v>1191</v>
      </c>
      <c r="F136" s="1" t="s">
        <v>69</v>
      </c>
      <c r="G136" s="1" t="s">
        <v>99</v>
      </c>
      <c r="H136" s="1" t="s">
        <v>100</v>
      </c>
      <c r="I136" s="1" t="s">
        <v>101</v>
      </c>
      <c r="J136" s="1"/>
      <c r="K136" s="1"/>
      <c r="L136" s="1" t="s">
        <v>121</v>
      </c>
      <c r="M136" s="1" t="s">
        <v>1192</v>
      </c>
      <c r="N136" s="1" t="s">
        <v>1193</v>
      </c>
      <c r="O136" s="1" t="s">
        <v>401</v>
      </c>
      <c r="P136" s="1" t="s">
        <v>619</v>
      </c>
      <c r="Q136" s="1" t="s">
        <v>620</v>
      </c>
      <c r="R136" s="1" t="s">
        <v>1194</v>
      </c>
      <c r="S136" s="1" t="s">
        <v>1195</v>
      </c>
      <c r="T136" s="1"/>
      <c r="U136" s="1" t="s">
        <v>130</v>
      </c>
      <c r="V136" s="1"/>
      <c r="W136" s="1"/>
      <c r="X136" s="1"/>
      <c r="Y136" s="1">
        <v>315</v>
      </c>
      <c r="Z136" s="1"/>
      <c r="AA136" s="1"/>
      <c r="AB136" s="1"/>
      <c r="AC136" s="1"/>
      <c r="AD136" s="1"/>
      <c r="AE136" s="1"/>
      <c r="AF136" s="1"/>
      <c r="AG136" s="1" t="s">
        <v>111</v>
      </c>
      <c r="AH136" s="1"/>
      <c r="AI136" s="1"/>
      <c r="AJ136" s="1"/>
      <c r="AK136" s="1" t="s">
        <v>356</v>
      </c>
      <c r="AL136" s="1"/>
      <c r="AM136" s="1"/>
      <c r="AN136" s="1"/>
      <c r="AO136" s="1"/>
      <c r="AP136" s="1"/>
      <c r="AQ136" s="1"/>
      <c r="AR136" s="1"/>
      <c r="AS136" s="1"/>
      <c r="AT136" s="1"/>
      <c r="AU136" s="1"/>
      <c r="AV136" s="1"/>
      <c r="AW136" s="1"/>
      <c r="AX136" s="1" t="s">
        <v>177</v>
      </c>
      <c r="AY136" s="1"/>
      <c r="AZ136" s="1" t="s">
        <v>407</v>
      </c>
      <c r="BA136" s="1" t="s">
        <v>401</v>
      </c>
      <c r="BB136" s="1"/>
      <c r="BC136" s="1"/>
      <c r="BD136" s="1" t="s">
        <v>206</v>
      </c>
      <c r="BE136" s="1" t="s">
        <v>192</v>
      </c>
      <c r="BF136" s="1" t="s">
        <v>90</v>
      </c>
      <c r="BG136" s="1"/>
      <c r="BH136" s="1" t="s">
        <v>193</v>
      </c>
      <c r="BI136" s="1"/>
      <c r="BJ136" s="1"/>
      <c r="BK136" s="1"/>
      <c r="BL136" s="1" t="s">
        <v>1196</v>
      </c>
      <c r="BM136" s="1" t="s">
        <v>1197</v>
      </c>
      <c r="BN136" s="1"/>
    </row>
    <row r="137" spans="1:66" ht="15.75" customHeight="1" x14ac:dyDescent="0.3">
      <c r="A137" s="1" t="s">
        <v>313</v>
      </c>
      <c r="B137" s="1">
        <v>990000</v>
      </c>
      <c r="C137" s="1" t="s">
        <v>68</v>
      </c>
      <c r="D137" s="1">
        <v>100</v>
      </c>
      <c r="E137" s="4" t="s">
        <v>1079</v>
      </c>
      <c r="F137" s="1" t="s">
        <v>69</v>
      </c>
      <c r="G137" s="1" t="s">
        <v>70</v>
      </c>
      <c r="H137" s="1" t="s">
        <v>71</v>
      </c>
      <c r="I137" s="1" t="s">
        <v>72</v>
      </c>
      <c r="J137" s="1"/>
      <c r="K137" s="1"/>
      <c r="L137" s="1" t="s">
        <v>1198</v>
      </c>
      <c r="M137" s="1" t="s">
        <v>1101</v>
      </c>
      <c r="N137" s="1" t="s">
        <v>1102</v>
      </c>
      <c r="O137" s="1" t="s">
        <v>444</v>
      </c>
      <c r="P137" s="1" t="s">
        <v>318</v>
      </c>
      <c r="Q137" s="1" t="s">
        <v>313</v>
      </c>
      <c r="R137" s="1" t="s">
        <v>1199</v>
      </c>
      <c r="S137" s="1" t="s">
        <v>1200</v>
      </c>
      <c r="T137" s="1"/>
      <c r="U137" s="1" t="s">
        <v>81</v>
      </c>
      <c r="V137" s="1"/>
      <c r="W137" s="1" t="s">
        <v>1105</v>
      </c>
      <c r="X137" s="1"/>
      <c r="Y137" s="1">
        <v>60</v>
      </c>
      <c r="Z137" s="1"/>
      <c r="AA137" s="1"/>
      <c r="AB137" s="1"/>
      <c r="AC137" s="1"/>
      <c r="AD137" s="1"/>
      <c r="AE137" s="1"/>
      <c r="AF137" s="1"/>
      <c r="AG137" s="1" t="s">
        <v>111</v>
      </c>
      <c r="AH137" s="1"/>
      <c r="AI137" s="1"/>
      <c r="AJ137" s="1"/>
      <c r="AK137" s="1" t="s">
        <v>220</v>
      </c>
      <c r="AL137" s="1"/>
      <c r="AM137" s="1"/>
      <c r="AN137" s="1"/>
      <c r="AO137" s="1"/>
      <c r="AP137" s="1"/>
      <c r="AQ137" s="1"/>
      <c r="AR137" s="1"/>
      <c r="AS137" s="1"/>
      <c r="AT137" s="1"/>
      <c r="AU137" s="1"/>
      <c r="AV137" s="1"/>
      <c r="AW137" s="1"/>
      <c r="AX137" s="1"/>
      <c r="AY137" s="1"/>
      <c r="AZ137" s="1" t="s">
        <v>443</v>
      </c>
      <c r="BA137" s="1" t="s">
        <v>444</v>
      </c>
      <c r="BB137" s="1" t="s">
        <v>1106</v>
      </c>
      <c r="BC137" s="1"/>
      <c r="BD137" s="1" t="s">
        <v>133</v>
      </c>
      <c r="BE137" s="1" t="s">
        <v>89</v>
      </c>
      <c r="BF137" s="1"/>
      <c r="BG137" s="1"/>
      <c r="BH137" s="1" t="s">
        <v>193</v>
      </c>
      <c r="BI137" s="1"/>
      <c r="BJ137" s="1"/>
      <c r="BK137" s="1"/>
      <c r="BL137" s="1" t="s">
        <v>1107</v>
      </c>
      <c r="BM137" s="1" t="s">
        <v>1108</v>
      </c>
      <c r="BN137" s="1" t="s">
        <v>97</v>
      </c>
    </row>
    <row r="138" spans="1:66" ht="15.75" customHeight="1" x14ac:dyDescent="0.3">
      <c r="A138" s="1" t="s">
        <v>641</v>
      </c>
      <c r="B138" s="1">
        <v>10000000</v>
      </c>
      <c r="C138" s="1" t="s">
        <v>68</v>
      </c>
      <c r="D138" s="1">
        <v>0</v>
      </c>
      <c r="E138" s="4" t="s">
        <v>1090</v>
      </c>
      <c r="F138" s="1" t="s">
        <v>69</v>
      </c>
      <c r="G138" s="1" t="s">
        <v>99</v>
      </c>
      <c r="H138" s="1" t="s">
        <v>100</v>
      </c>
      <c r="I138" s="1" t="s">
        <v>101</v>
      </c>
      <c r="J138" s="1" t="s">
        <v>1201</v>
      </c>
      <c r="K138" s="1" t="s">
        <v>1202</v>
      </c>
      <c r="L138" s="1" t="s">
        <v>585</v>
      </c>
      <c r="M138" s="1" t="s">
        <v>1203</v>
      </c>
      <c r="N138" s="1" t="s">
        <v>1204</v>
      </c>
      <c r="O138" s="1" t="s">
        <v>340</v>
      </c>
      <c r="P138" s="1" t="s">
        <v>647</v>
      </c>
      <c r="Q138" s="1" t="s">
        <v>641</v>
      </c>
      <c r="R138" s="1" t="s">
        <v>1205</v>
      </c>
      <c r="S138" s="1" t="s">
        <v>1206</v>
      </c>
      <c r="T138" s="1"/>
      <c r="U138" s="1" t="s">
        <v>147</v>
      </c>
      <c r="V138" s="1"/>
      <c r="W138" s="1"/>
      <c r="X138" s="1"/>
      <c r="Y138" s="1">
        <v>1000</v>
      </c>
      <c r="Z138" s="1"/>
      <c r="AA138" s="1"/>
      <c r="AB138" s="1"/>
      <c r="AC138" s="1"/>
      <c r="AD138" s="1"/>
      <c r="AE138" s="1"/>
      <c r="AF138" s="1"/>
      <c r="AG138" s="1" t="s">
        <v>111</v>
      </c>
      <c r="AH138" s="1"/>
      <c r="AI138" s="1"/>
      <c r="AJ138" s="1"/>
      <c r="AK138" s="1" t="s">
        <v>220</v>
      </c>
      <c r="AL138" s="1"/>
      <c r="AM138" s="1"/>
      <c r="AN138" s="1"/>
      <c r="AO138" s="1"/>
      <c r="AP138" s="1"/>
      <c r="AQ138" s="1"/>
      <c r="AR138" s="1"/>
      <c r="AS138" s="1"/>
      <c r="AT138" s="1"/>
      <c r="AU138" s="1"/>
      <c r="AV138" s="1"/>
      <c r="AW138" s="1"/>
      <c r="AX138" s="1" t="s">
        <v>1207</v>
      </c>
      <c r="AY138" s="1"/>
      <c r="AZ138" s="1" t="s">
        <v>114</v>
      </c>
      <c r="BA138" s="1" t="s">
        <v>115</v>
      </c>
      <c r="BB138" s="1"/>
      <c r="BC138" s="1"/>
      <c r="BD138" s="1" t="s">
        <v>133</v>
      </c>
      <c r="BE138" s="1" t="s">
        <v>192</v>
      </c>
      <c r="BF138" s="1" t="s">
        <v>135</v>
      </c>
      <c r="BG138" s="1"/>
      <c r="BH138" s="1" t="s">
        <v>193</v>
      </c>
      <c r="BI138" s="1"/>
      <c r="BJ138" s="1"/>
      <c r="BK138" s="1"/>
      <c r="BL138" s="1" t="s">
        <v>1208</v>
      </c>
      <c r="BM138" s="1" t="s">
        <v>1209</v>
      </c>
      <c r="BN138" s="1"/>
    </row>
    <row r="139" spans="1:66" ht="15.75" customHeight="1" x14ac:dyDescent="0.3">
      <c r="A139" s="1" t="s">
        <v>641</v>
      </c>
      <c r="B139" s="1">
        <v>645700</v>
      </c>
      <c r="C139" s="1" t="s">
        <v>68</v>
      </c>
      <c r="D139" s="1">
        <v>0</v>
      </c>
      <c r="E139" s="4" t="s">
        <v>1079</v>
      </c>
      <c r="F139" s="1" t="s">
        <v>69</v>
      </c>
      <c r="G139" s="1" t="s">
        <v>99</v>
      </c>
      <c r="H139" s="1" t="s">
        <v>100</v>
      </c>
      <c r="I139" s="1" t="s">
        <v>101</v>
      </c>
      <c r="J139" s="1" t="s">
        <v>1201</v>
      </c>
      <c r="K139" s="1" t="s">
        <v>1202</v>
      </c>
      <c r="L139" s="1" t="s">
        <v>449</v>
      </c>
      <c r="M139" s="1" t="s">
        <v>1203</v>
      </c>
      <c r="N139" s="1" t="s">
        <v>1204</v>
      </c>
      <c r="O139" s="1" t="s">
        <v>340</v>
      </c>
      <c r="P139" s="1" t="s">
        <v>647</v>
      </c>
      <c r="Q139" s="1" t="s">
        <v>641</v>
      </c>
      <c r="R139" s="1" t="s">
        <v>1210</v>
      </c>
      <c r="S139" s="1" t="s">
        <v>1211</v>
      </c>
      <c r="T139" s="1"/>
      <c r="U139" s="1" t="s">
        <v>147</v>
      </c>
      <c r="V139" s="1"/>
      <c r="W139" s="1"/>
      <c r="X139" s="1"/>
      <c r="Y139" s="1">
        <v>1000</v>
      </c>
      <c r="Z139" s="1"/>
      <c r="AA139" s="1"/>
      <c r="AB139" s="1"/>
      <c r="AC139" s="1"/>
      <c r="AD139" s="1"/>
      <c r="AE139" s="1"/>
      <c r="AF139" s="1"/>
      <c r="AG139" s="1" t="s">
        <v>111</v>
      </c>
      <c r="AH139" s="1"/>
      <c r="AI139" s="1"/>
      <c r="AJ139" s="1"/>
      <c r="AK139" s="1" t="s">
        <v>220</v>
      </c>
      <c r="AL139" s="1"/>
      <c r="AM139" s="1"/>
      <c r="AN139" s="1"/>
      <c r="AO139" s="1"/>
      <c r="AP139" s="1"/>
      <c r="AQ139" s="1"/>
      <c r="AR139" s="1"/>
      <c r="AS139" s="1"/>
      <c r="AT139" s="1"/>
      <c r="AU139" s="1"/>
      <c r="AV139" s="1"/>
      <c r="AW139" s="1"/>
      <c r="AX139" s="1" t="s">
        <v>1207</v>
      </c>
      <c r="AY139" s="1"/>
      <c r="AZ139" s="1" t="s">
        <v>114</v>
      </c>
      <c r="BA139" s="1" t="s">
        <v>115</v>
      </c>
      <c r="BB139" s="1"/>
      <c r="BC139" s="1"/>
      <c r="BD139" s="1" t="s">
        <v>133</v>
      </c>
      <c r="BE139" s="1" t="s">
        <v>192</v>
      </c>
      <c r="BF139" s="1" t="s">
        <v>135</v>
      </c>
      <c r="BG139" s="1"/>
      <c r="BH139" s="1" t="s">
        <v>193</v>
      </c>
      <c r="BI139" s="1"/>
      <c r="BJ139" s="1"/>
      <c r="BK139" s="1"/>
      <c r="BL139" s="1" t="s">
        <v>1208</v>
      </c>
      <c r="BM139" s="1" t="s">
        <v>1209</v>
      </c>
      <c r="BN139" s="1"/>
    </row>
    <row r="140" spans="1:66" ht="15.75" customHeight="1" x14ac:dyDescent="0.3">
      <c r="A140" s="1" t="s">
        <v>168</v>
      </c>
      <c r="B140" s="1">
        <v>14827</v>
      </c>
      <c r="C140" s="1" t="s">
        <v>68</v>
      </c>
      <c r="D140" s="1">
        <v>100</v>
      </c>
      <c r="E140" s="4" t="s">
        <v>1079</v>
      </c>
      <c r="F140" s="1" t="s">
        <v>69</v>
      </c>
      <c r="G140" s="1" t="s">
        <v>70</v>
      </c>
      <c r="H140" s="1" t="s">
        <v>71</v>
      </c>
      <c r="I140" s="1" t="s">
        <v>72</v>
      </c>
      <c r="J140" s="1" t="s">
        <v>1212</v>
      </c>
      <c r="K140" s="1" t="s">
        <v>1213</v>
      </c>
      <c r="L140" s="1" t="s">
        <v>1214</v>
      </c>
      <c r="M140" s="1" t="s">
        <v>1215</v>
      </c>
      <c r="N140" s="1" t="s">
        <v>1216</v>
      </c>
      <c r="O140" s="1" t="s">
        <v>304</v>
      </c>
      <c r="P140" s="1" t="s">
        <v>292</v>
      </c>
      <c r="Q140" s="1" t="s">
        <v>168</v>
      </c>
      <c r="R140" s="1" t="s">
        <v>1217</v>
      </c>
      <c r="S140" s="1" t="s">
        <v>1218</v>
      </c>
      <c r="T140" s="1"/>
      <c r="U140" s="1" t="s">
        <v>81</v>
      </c>
      <c r="V140" s="1"/>
      <c r="W140" s="1"/>
      <c r="X140" s="1"/>
      <c r="Y140" s="1">
        <v>231</v>
      </c>
      <c r="Z140" s="1"/>
      <c r="AA140" s="1"/>
      <c r="AB140" s="1"/>
      <c r="AC140" s="1"/>
      <c r="AD140" s="1"/>
      <c r="AE140" s="1"/>
      <c r="AF140" s="1"/>
      <c r="AG140" s="1"/>
      <c r="AH140" s="1"/>
      <c r="AI140" s="1"/>
      <c r="AJ140" s="1"/>
      <c r="AK140" s="1" t="s">
        <v>112</v>
      </c>
      <c r="AL140" s="1"/>
      <c r="AM140" s="1"/>
      <c r="AN140" s="1"/>
      <c r="AO140" s="1"/>
      <c r="AP140" s="1"/>
      <c r="AQ140" s="1"/>
      <c r="AR140" s="1"/>
      <c r="AS140" s="1"/>
      <c r="AT140" s="1"/>
      <c r="AU140" s="1"/>
      <c r="AV140" s="1"/>
      <c r="AW140" s="1"/>
      <c r="AX140" s="1" t="s">
        <v>500</v>
      </c>
      <c r="AY140" s="1"/>
      <c r="AZ140" s="1" t="s">
        <v>292</v>
      </c>
      <c r="BA140" s="1" t="s">
        <v>168</v>
      </c>
      <c r="BB140" s="1" t="s">
        <v>330</v>
      </c>
      <c r="BC140" s="1"/>
      <c r="BD140" s="1" t="s">
        <v>1067</v>
      </c>
      <c r="BE140" s="1" t="s">
        <v>134</v>
      </c>
      <c r="BF140" s="1" t="s">
        <v>135</v>
      </c>
      <c r="BG140" s="1"/>
      <c r="BH140" s="1"/>
      <c r="BI140" s="1"/>
      <c r="BJ140" s="1"/>
      <c r="BK140" s="1"/>
      <c r="BL140" s="1" t="s">
        <v>1219</v>
      </c>
      <c r="BM140" s="1" t="s">
        <v>1220</v>
      </c>
      <c r="BN140" s="1" t="s">
        <v>97</v>
      </c>
    </row>
    <row r="141" spans="1:66" ht="15.75" customHeight="1" x14ac:dyDescent="0.3">
      <c r="A141" s="1" t="s">
        <v>313</v>
      </c>
      <c r="B141" s="1">
        <v>990000</v>
      </c>
      <c r="C141" s="1" t="s">
        <v>68</v>
      </c>
      <c r="D141" s="1">
        <v>100</v>
      </c>
      <c r="E141" s="4" t="s">
        <v>1079</v>
      </c>
      <c r="F141" s="1" t="s">
        <v>69</v>
      </c>
      <c r="G141" s="1" t="s">
        <v>70</v>
      </c>
      <c r="H141" s="1" t="s">
        <v>71</v>
      </c>
      <c r="I141" s="1" t="s">
        <v>72</v>
      </c>
      <c r="J141" s="1"/>
      <c r="K141" s="1"/>
      <c r="L141" s="1" t="s">
        <v>1221</v>
      </c>
      <c r="M141" s="1" t="s">
        <v>1101</v>
      </c>
      <c r="N141" s="1" t="s">
        <v>1102</v>
      </c>
      <c r="O141" s="1" t="s">
        <v>444</v>
      </c>
      <c r="P141" s="1" t="s">
        <v>318</v>
      </c>
      <c r="Q141" s="1" t="s">
        <v>313</v>
      </c>
      <c r="R141" s="1" t="s">
        <v>1222</v>
      </c>
      <c r="S141" s="1" t="s">
        <v>1223</v>
      </c>
      <c r="T141" s="1"/>
      <c r="U141" s="1" t="s">
        <v>81</v>
      </c>
      <c r="V141" s="1"/>
      <c r="W141" s="1" t="s">
        <v>1105</v>
      </c>
      <c r="X141" s="1"/>
      <c r="Y141" s="1">
        <v>60</v>
      </c>
      <c r="Z141" s="1"/>
      <c r="AA141" s="1"/>
      <c r="AB141" s="1"/>
      <c r="AC141" s="1"/>
      <c r="AD141" s="1"/>
      <c r="AE141" s="1"/>
      <c r="AF141" s="1"/>
      <c r="AG141" s="1" t="s">
        <v>111</v>
      </c>
      <c r="AH141" s="1"/>
      <c r="AI141" s="1"/>
      <c r="AJ141" s="1"/>
      <c r="AK141" s="1" t="s">
        <v>220</v>
      </c>
      <c r="AL141" s="1"/>
      <c r="AM141" s="1"/>
      <c r="AN141" s="1"/>
      <c r="AO141" s="1"/>
      <c r="AP141" s="1"/>
      <c r="AQ141" s="1"/>
      <c r="AR141" s="1"/>
      <c r="AS141" s="1"/>
      <c r="AT141" s="1"/>
      <c r="AU141" s="1"/>
      <c r="AV141" s="1"/>
      <c r="AW141" s="1"/>
      <c r="AX141" s="1"/>
      <c r="AY141" s="1"/>
      <c r="AZ141" s="1" t="s">
        <v>443</v>
      </c>
      <c r="BA141" s="1" t="s">
        <v>444</v>
      </c>
      <c r="BB141" s="1" t="s">
        <v>1106</v>
      </c>
      <c r="BC141" s="1"/>
      <c r="BD141" s="1" t="s">
        <v>133</v>
      </c>
      <c r="BE141" s="1" t="s">
        <v>89</v>
      </c>
      <c r="BF141" s="1"/>
      <c r="BG141" s="1"/>
      <c r="BH141" s="1" t="s">
        <v>193</v>
      </c>
      <c r="BI141" s="1"/>
      <c r="BJ141" s="1"/>
      <c r="BK141" s="1"/>
      <c r="BL141" s="1" t="s">
        <v>1107</v>
      </c>
      <c r="BM141" s="1" t="s">
        <v>1108</v>
      </c>
      <c r="BN141" s="1" t="s">
        <v>121</v>
      </c>
    </row>
    <row r="142" spans="1:66" ht="15.75" customHeight="1" x14ac:dyDescent="0.3">
      <c r="A142" s="1" t="s">
        <v>168</v>
      </c>
      <c r="B142" s="1">
        <v>522750</v>
      </c>
      <c r="C142" s="1" t="s">
        <v>68</v>
      </c>
      <c r="D142" s="1">
        <v>100</v>
      </c>
      <c r="E142" s="4" t="s">
        <v>1079</v>
      </c>
      <c r="F142" s="1" t="s">
        <v>69</v>
      </c>
      <c r="G142" s="1" t="s">
        <v>70</v>
      </c>
      <c r="H142" s="1" t="s">
        <v>71</v>
      </c>
      <c r="I142" s="1" t="s">
        <v>72</v>
      </c>
      <c r="J142" s="1" t="s">
        <v>1224</v>
      </c>
      <c r="K142" s="1" t="s">
        <v>1225</v>
      </c>
      <c r="L142" s="1"/>
      <c r="M142" s="1" t="s">
        <v>1226</v>
      </c>
      <c r="N142" s="1" t="s">
        <v>1227</v>
      </c>
      <c r="O142" s="1" t="s">
        <v>1228</v>
      </c>
      <c r="P142" s="1" t="s">
        <v>292</v>
      </c>
      <c r="Q142" s="1" t="s">
        <v>168</v>
      </c>
      <c r="R142" s="1" t="s">
        <v>1229</v>
      </c>
      <c r="S142" s="1" t="s">
        <v>1230</v>
      </c>
      <c r="T142" s="1"/>
      <c r="U142" s="1" t="s">
        <v>130</v>
      </c>
      <c r="V142" s="1"/>
      <c r="W142" s="1"/>
      <c r="X142" s="1"/>
      <c r="Y142" s="1">
        <v>95</v>
      </c>
      <c r="Z142" s="1"/>
      <c r="AA142" s="1"/>
      <c r="AB142" s="1"/>
      <c r="AC142" s="1"/>
      <c r="AD142" s="1"/>
      <c r="AE142" s="1"/>
      <c r="AF142" s="1"/>
      <c r="AG142" s="1"/>
      <c r="AH142" s="1"/>
      <c r="AI142" s="1"/>
      <c r="AJ142" s="1"/>
      <c r="AK142" s="1" t="s">
        <v>112</v>
      </c>
      <c r="AL142" s="1"/>
      <c r="AM142" s="1"/>
      <c r="AN142" s="1"/>
      <c r="AO142" s="1"/>
      <c r="AP142" s="1"/>
      <c r="AQ142" s="1"/>
      <c r="AR142" s="1"/>
      <c r="AS142" s="1"/>
      <c r="AT142" s="1"/>
      <c r="AU142" s="1"/>
      <c r="AV142" s="1"/>
      <c r="AW142" s="1"/>
      <c r="AX142" s="1" t="s">
        <v>164</v>
      </c>
      <c r="AY142" s="1"/>
      <c r="AZ142" s="1" t="s">
        <v>1231</v>
      </c>
      <c r="BA142" s="1" t="s">
        <v>1228</v>
      </c>
      <c r="BB142" s="1" t="s">
        <v>1232</v>
      </c>
      <c r="BC142" s="1"/>
      <c r="BD142" s="1" t="s">
        <v>133</v>
      </c>
      <c r="BE142" s="1" t="s">
        <v>134</v>
      </c>
      <c r="BF142" s="1" t="s">
        <v>652</v>
      </c>
      <c r="BG142" s="1"/>
      <c r="BH142" s="1"/>
      <c r="BI142" s="1"/>
      <c r="BJ142" s="1"/>
      <c r="BK142" s="1"/>
      <c r="BL142" s="1" t="s">
        <v>1233</v>
      </c>
      <c r="BM142" s="1" t="s">
        <v>1234</v>
      </c>
      <c r="BN142" s="1"/>
    </row>
    <row r="143" spans="1:66" ht="15.75" customHeight="1" x14ac:dyDescent="0.3">
      <c r="A143" s="1" t="s">
        <v>259</v>
      </c>
      <c r="B143" s="1">
        <v>200000</v>
      </c>
      <c r="C143" s="1" t="s">
        <v>68</v>
      </c>
      <c r="D143" s="1">
        <v>50</v>
      </c>
      <c r="E143" s="4" t="s">
        <v>139</v>
      </c>
      <c r="F143" s="1" t="s">
        <v>69</v>
      </c>
      <c r="G143" s="1" t="s">
        <v>140</v>
      </c>
      <c r="H143" s="1" t="s">
        <v>141</v>
      </c>
      <c r="I143" s="1" t="s">
        <v>142</v>
      </c>
      <c r="J143" s="1" t="s">
        <v>1235</v>
      </c>
      <c r="K143" s="1" t="s">
        <v>1236</v>
      </c>
      <c r="L143" s="1"/>
      <c r="M143" s="1" t="s">
        <v>1237</v>
      </c>
      <c r="N143" s="1" t="s">
        <v>1238</v>
      </c>
      <c r="O143" s="1" t="s">
        <v>86</v>
      </c>
      <c r="P143" s="1" t="s">
        <v>85</v>
      </c>
      <c r="Q143" s="1" t="s">
        <v>86</v>
      </c>
      <c r="R143" s="1" t="s">
        <v>1239</v>
      </c>
      <c r="S143" s="1" t="s">
        <v>1240</v>
      </c>
      <c r="T143" s="1"/>
      <c r="U143" s="1" t="s">
        <v>147</v>
      </c>
      <c r="V143" s="1"/>
      <c r="W143" s="1"/>
      <c r="X143" s="1"/>
      <c r="Y143" s="1">
        <v>50</v>
      </c>
      <c r="Z143" s="1"/>
      <c r="AA143" s="1"/>
      <c r="AB143" s="1"/>
      <c r="AC143" s="1"/>
      <c r="AD143" s="1"/>
      <c r="AE143" s="1"/>
      <c r="AF143" s="1"/>
      <c r="AG143" s="1" t="s">
        <v>111</v>
      </c>
      <c r="AH143" s="1"/>
      <c r="AI143" s="1"/>
      <c r="AJ143" s="1"/>
      <c r="AK143" s="1"/>
      <c r="AL143" s="1"/>
      <c r="AM143" s="1"/>
      <c r="AN143" s="1"/>
      <c r="AO143" s="1"/>
      <c r="AP143" s="1"/>
      <c r="AQ143" s="1"/>
      <c r="AR143" s="1"/>
      <c r="AS143" s="1"/>
      <c r="AT143" s="1"/>
      <c r="AU143" s="1"/>
      <c r="AV143" s="1"/>
      <c r="AW143" s="1"/>
      <c r="AX143" s="1"/>
      <c r="AY143" s="1"/>
      <c r="AZ143" s="1" t="s">
        <v>85</v>
      </c>
      <c r="BA143" s="1" t="s">
        <v>86</v>
      </c>
      <c r="BB143" s="1"/>
      <c r="BC143" s="1"/>
      <c r="BD143" s="1"/>
      <c r="BE143" s="1" t="s">
        <v>192</v>
      </c>
      <c r="BF143" s="1"/>
      <c r="BG143" s="1"/>
      <c r="BH143" s="1" t="s">
        <v>193</v>
      </c>
      <c r="BI143" s="1"/>
      <c r="BJ143" s="1"/>
      <c r="BK143" s="1"/>
      <c r="BL143" s="1" t="s">
        <v>1241</v>
      </c>
      <c r="BM143" s="1" t="s">
        <v>1242</v>
      </c>
      <c r="BN143" s="1" t="s">
        <v>121</v>
      </c>
    </row>
    <row r="144" spans="1:66" ht="15.75" customHeight="1" x14ac:dyDescent="0.3">
      <c r="A144" s="1" t="s">
        <v>138</v>
      </c>
      <c r="B144" s="1">
        <v>40000</v>
      </c>
      <c r="C144" s="1" t="s">
        <v>68</v>
      </c>
      <c r="D144" s="1">
        <v>0</v>
      </c>
      <c r="E144" s="4" t="s">
        <v>139</v>
      </c>
      <c r="F144" s="1" t="s">
        <v>69</v>
      </c>
      <c r="G144" s="1" t="s">
        <v>123</v>
      </c>
      <c r="H144" s="1" t="s">
        <v>124</v>
      </c>
      <c r="I144" s="1" t="s">
        <v>101</v>
      </c>
      <c r="J144" s="1"/>
      <c r="K144" s="1"/>
      <c r="L144" s="1" t="s">
        <v>495</v>
      </c>
      <c r="M144" s="1" t="s">
        <v>1243</v>
      </c>
      <c r="N144" s="1" t="s">
        <v>1244</v>
      </c>
      <c r="O144" s="1" t="s">
        <v>444</v>
      </c>
      <c r="P144" s="1" t="s">
        <v>234</v>
      </c>
      <c r="Q144" s="1" t="s">
        <v>138</v>
      </c>
      <c r="R144" s="1" t="s">
        <v>1245</v>
      </c>
      <c r="S144" s="1" t="s">
        <v>1246</v>
      </c>
      <c r="T144" s="1"/>
      <c r="U144" s="1" t="s">
        <v>130</v>
      </c>
      <c r="V144" s="1"/>
      <c r="W144" s="1"/>
      <c r="X144" s="1"/>
      <c r="Y144" s="1">
        <v>20</v>
      </c>
      <c r="Z144" s="1"/>
      <c r="AA144" s="1"/>
      <c r="AB144" s="1"/>
      <c r="AC144" s="1"/>
      <c r="AD144" s="1"/>
      <c r="AE144" s="1"/>
      <c r="AF144" s="1"/>
      <c r="AG144" s="1"/>
      <c r="AH144" s="1"/>
      <c r="AI144" s="1"/>
      <c r="AJ144" s="1"/>
      <c r="AK144" s="1" t="s">
        <v>889</v>
      </c>
      <c r="AL144" s="1"/>
      <c r="AM144" s="1"/>
      <c r="AN144" s="1"/>
      <c r="AO144" s="1"/>
      <c r="AP144" s="1"/>
      <c r="AQ144" s="1"/>
      <c r="AR144" s="1"/>
      <c r="AS144" s="1"/>
      <c r="AT144" s="1"/>
      <c r="AU144" s="1"/>
      <c r="AV144" s="1"/>
      <c r="AW144" s="1"/>
      <c r="AX144" s="1" t="s">
        <v>357</v>
      </c>
      <c r="AY144" s="1"/>
      <c r="AZ144" s="1" t="s">
        <v>443</v>
      </c>
      <c r="BA144" s="1" t="s">
        <v>444</v>
      </c>
      <c r="BB144" s="1"/>
      <c r="BC144" s="1"/>
      <c r="BD144" s="1"/>
      <c r="BE144" s="1" t="s">
        <v>134</v>
      </c>
      <c r="BF144" s="1"/>
      <c r="BG144" s="1"/>
      <c r="BH144" s="1"/>
      <c r="BI144" s="1"/>
      <c r="BJ144" s="1"/>
      <c r="BK144" s="1"/>
      <c r="BL144" s="1" t="s">
        <v>1247</v>
      </c>
      <c r="BM144" s="1" t="s">
        <v>1248</v>
      </c>
      <c r="BN144" s="1" t="s">
        <v>121</v>
      </c>
    </row>
    <row r="145" spans="1:66" ht="15.75" customHeight="1" x14ac:dyDescent="0.3">
      <c r="A145" s="1" t="s">
        <v>233</v>
      </c>
      <c r="B145" s="1">
        <v>100000</v>
      </c>
      <c r="C145" s="1" t="s">
        <v>68</v>
      </c>
      <c r="D145" s="1">
        <v>0</v>
      </c>
      <c r="E145" s="4" t="s">
        <v>139</v>
      </c>
      <c r="F145" s="1" t="s">
        <v>69</v>
      </c>
      <c r="G145" s="1" t="s">
        <v>99</v>
      </c>
      <c r="H145" s="1" t="s">
        <v>100</v>
      </c>
      <c r="I145" s="1" t="s">
        <v>101</v>
      </c>
      <c r="J145" s="1"/>
      <c r="K145" s="1"/>
      <c r="L145" s="1" t="s">
        <v>1249</v>
      </c>
      <c r="M145" s="1" t="s">
        <v>1250</v>
      </c>
      <c r="N145" s="1" t="s">
        <v>1251</v>
      </c>
      <c r="O145" s="1" t="s">
        <v>247</v>
      </c>
      <c r="P145" s="1" t="s">
        <v>238</v>
      </c>
      <c r="Q145" s="1" t="s">
        <v>233</v>
      </c>
      <c r="R145" s="1" t="s">
        <v>1252</v>
      </c>
      <c r="S145" s="1" t="s">
        <v>1253</v>
      </c>
      <c r="T145" s="1"/>
      <c r="U145" s="1" t="s">
        <v>147</v>
      </c>
      <c r="V145" s="1"/>
      <c r="W145" s="1" t="s">
        <v>1254</v>
      </c>
      <c r="X145" s="1"/>
      <c r="Y145" s="1">
        <v>12</v>
      </c>
      <c r="Z145" s="1"/>
      <c r="AA145" s="1"/>
      <c r="AB145" s="1"/>
      <c r="AC145" s="1"/>
      <c r="AD145" s="1"/>
      <c r="AE145" s="1"/>
      <c r="AF145" s="1"/>
      <c r="AG145" s="1" t="s">
        <v>149</v>
      </c>
      <c r="AH145" s="1"/>
      <c r="AI145" s="1"/>
      <c r="AJ145" s="1"/>
      <c r="AK145" s="1"/>
      <c r="AL145" s="1"/>
      <c r="AM145" s="1"/>
      <c r="AN145" s="1"/>
      <c r="AO145" s="1"/>
      <c r="AP145" s="1"/>
      <c r="AQ145" s="1"/>
      <c r="AR145" s="1"/>
      <c r="AS145" s="1"/>
      <c r="AT145" s="1"/>
      <c r="AU145" s="1"/>
      <c r="AV145" s="1"/>
      <c r="AW145" s="1"/>
      <c r="AX145" s="1"/>
      <c r="AY145" s="1"/>
      <c r="AZ145" s="1" t="s">
        <v>252</v>
      </c>
      <c r="BA145" s="1" t="s">
        <v>247</v>
      </c>
      <c r="BB145" s="1"/>
      <c r="BC145" s="1"/>
      <c r="BD145" s="1"/>
      <c r="BE145" s="1" t="s">
        <v>150</v>
      </c>
      <c r="BF145" s="1" t="s">
        <v>151</v>
      </c>
      <c r="BG145" s="1"/>
      <c r="BH145" s="1" t="s">
        <v>253</v>
      </c>
      <c r="BI145" s="1"/>
      <c r="BJ145" s="1"/>
      <c r="BK145" s="1"/>
      <c r="BL145" s="1" t="s">
        <v>1255</v>
      </c>
      <c r="BM145" s="1" t="s">
        <v>1256</v>
      </c>
      <c r="BN145" s="1" t="s">
        <v>121</v>
      </c>
    </row>
    <row r="146" spans="1:66" ht="15.75" customHeight="1" x14ac:dyDescent="0.3">
      <c r="A146" s="1" t="s">
        <v>233</v>
      </c>
      <c r="B146" s="1">
        <v>20000</v>
      </c>
      <c r="C146" s="1" t="s">
        <v>68</v>
      </c>
      <c r="D146" s="1">
        <v>50</v>
      </c>
      <c r="E146" s="4" t="s">
        <v>838</v>
      </c>
      <c r="F146" s="1" t="s">
        <v>69</v>
      </c>
      <c r="G146" s="1" t="s">
        <v>1257</v>
      </c>
      <c r="H146" s="1" t="s">
        <v>1258</v>
      </c>
      <c r="I146" s="1" t="s">
        <v>142</v>
      </c>
      <c r="J146" s="1" t="s">
        <v>324</v>
      </c>
      <c r="K146" s="1" t="s">
        <v>325</v>
      </c>
      <c r="L146" s="1"/>
      <c r="M146" s="1" t="s">
        <v>326</v>
      </c>
      <c r="N146" s="1" t="s">
        <v>327</v>
      </c>
      <c r="O146" s="1" t="s">
        <v>233</v>
      </c>
      <c r="P146" s="1" t="s">
        <v>238</v>
      </c>
      <c r="Q146" s="1" t="s">
        <v>233</v>
      </c>
      <c r="R146" s="1" t="s">
        <v>1259</v>
      </c>
      <c r="S146" s="1" t="s">
        <v>1260</v>
      </c>
      <c r="T146" s="1"/>
      <c r="U146" s="1" t="s">
        <v>81</v>
      </c>
      <c r="V146" s="1"/>
      <c r="W146" s="1"/>
      <c r="X146" s="1"/>
      <c r="Y146" s="1">
        <v>91</v>
      </c>
      <c r="Z146" s="1"/>
      <c r="AA146" s="1"/>
      <c r="AB146" s="1"/>
      <c r="AC146" s="1"/>
      <c r="AD146" s="1"/>
      <c r="AE146" s="1"/>
      <c r="AF146" s="1"/>
      <c r="AG146" s="1"/>
      <c r="AH146" s="1"/>
      <c r="AI146" s="1"/>
      <c r="AJ146" s="1"/>
      <c r="AK146" s="1" t="s">
        <v>112</v>
      </c>
      <c r="AL146" s="1"/>
      <c r="AM146" s="1"/>
      <c r="AN146" s="1"/>
      <c r="AO146" s="1"/>
      <c r="AP146" s="1"/>
      <c r="AQ146" s="1"/>
      <c r="AR146" s="1"/>
      <c r="AS146" s="1"/>
      <c r="AT146" s="1"/>
      <c r="AU146" s="1"/>
      <c r="AV146" s="1"/>
      <c r="AW146" s="1"/>
      <c r="AX146" s="1" t="s">
        <v>237</v>
      </c>
      <c r="AY146" s="1"/>
      <c r="AZ146" s="1" t="s">
        <v>238</v>
      </c>
      <c r="BA146" s="1" t="s">
        <v>233</v>
      </c>
      <c r="BB146" s="1" t="s">
        <v>330</v>
      </c>
      <c r="BC146" s="1"/>
      <c r="BD146" s="1" t="s">
        <v>133</v>
      </c>
      <c r="BE146" s="1" t="s">
        <v>134</v>
      </c>
      <c r="BF146" s="1" t="s">
        <v>135</v>
      </c>
      <c r="BG146" s="1"/>
      <c r="BH146" s="1" t="s">
        <v>331</v>
      </c>
      <c r="BI146" s="1"/>
      <c r="BJ146" s="1"/>
      <c r="BK146" s="1"/>
      <c r="BL146" s="1" t="s">
        <v>332</v>
      </c>
      <c r="BM146" s="1" t="s">
        <v>333</v>
      </c>
      <c r="BN146" s="1" t="s">
        <v>181</v>
      </c>
    </row>
    <row r="147" spans="1:66" ht="15.75" customHeight="1" x14ac:dyDescent="0.3">
      <c r="A147" s="1" t="s">
        <v>613</v>
      </c>
      <c r="B147" s="1">
        <v>500000</v>
      </c>
      <c r="C147" s="1" t="s">
        <v>68</v>
      </c>
      <c r="D147" s="1">
        <v>50</v>
      </c>
      <c r="E147" s="4" t="s">
        <v>243</v>
      </c>
      <c r="F147" s="1" t="s">
        <v>69</v>
      </c>
      <c r="G147" s="1" t="s">
        <v>1261</v>
      </c>
      <c r="H147" s="1" t="s">
        <v>1262</v>
      </c>
      <c r="I147" s="1" t="s">
        <v>142</v>
      </c>
      <c r="J147" s="1"/>
      <c r="K147" s="1"/>
      <c r="L147" s="1" t="s">
        <v>181</v>
      </c>
      <c r="M147" s="1" t="s">
        <v>703</v>
      </c>
      <c r="N147" s="1" t="s">
        <v>704</v>
      </c>
      <c r="O147" s="1" t="s">
        <v>401</v>
      </c>
      <c r="P147" s="1" t="s">
        <v>698</v>
      </c>
      <c r="Q147" s="1" t="s">
        <v>613</v>
      </c>
      <c r="R147" s="1" t="s">
        <v>1263</v>
      </c>
      <c r="S147" s="1" t="s">
        <v>1264</v>
      </c>
      <c r="T147" s="1"/>
      <c r="U147" s="1" t="s">
        <v>263</v>
      </c>
      <c r="V147" s="1"/>
      <c r="W147" s="1"/>
      <c r="X147" s="1"/>
      <c r="Y147" s="1">
        <v>1073</v>
      </c>
      <c r="Z147" s="1"/>
      <c r="AA147" s="1"/>
      <c r="AB147" s="1"/>
      <c r="AC147" s="1"/>
      <c r="AD147" s="1"/>
      <c r="AE147" s="1"/>
      <c r="AF147" s="1"/>
      <c r="AG147" s="1" t="s">
        <v>111</v>
      </c>
      <c r="AH147" s="1"/>
      <c r="AI147" s="1"/>
      <c r="AJ147" s="1"/>
      <c r="AK147" s="1" t="s">
        <v>707</v>
      </c>
      <c r="AL147" s="1"/>
      <c r="AM147" s="1"/>
      <c r="AN147" s="1"/>
      <c r="AO147" s="1"/>
      <c r="AP147" s="1"/>
      <c r="AQ147" s="1"/>
      <c r="AR147" s="1"/>
      <c r="AS147" s="1"/>
      <c r="AT147" s="1"/>
      <c r="AU147" s="1"/>
      <c r="AV147" s="1"/>
      <c r="AW147" s="1"/>
      <c r="AX147" s="1" t="s">
        <v>177</v>
      </c>
      <c r="AY147" s="1"/>
      <c r="AZ147" s="1" t="s">
        <v>407</v>
      </c>
      <c r="BA147" s="1" t="s">
        <v>401</v>
      </c>
      <c r="BB147" s="1"/>
      <c r="BC147" s="1"/>
      <c r="BD147" s="1" t="s">
        <v>133</v>
      </c>
      <c r="BE147" s="1" t="s">
        <v>134</v>
      </c>
      <c r="BF147" s="1" t="s">
        <v>708</v>
      </c>
      <c r="BG147" s="1"/>
      <c r="BH147" s="1" t="s">
        <v>709</v>
      </c>
      <c r="BI147" s="1"/>
      <c r="BJ147" s="1"/>
      <c r="BK147" s="1"/>
      <c r="BL147" s="1" t="s">
        <v>710</v>
      </c>
      <c r="BM147" s="1" t="s">
        <v>711</v>
      </c>
      <c r="BN147" s="1"/>
    </row>
    <row r="148" spans="1:66" ht="15.75" customHeight="1" x14ac:dyDescent="0.3">
      <c r="A148" s="1" t="s">
        <v>313</v>
      </c>
      <c r="B148" s="1">
        <v>2158000</v>
      </c>
      <c r="C148" s="1" t="s">
        <v>68</v>
      </c>
      <c r="D148" s="1">
        <v>0</v>
      </c>
      <c r="E148" s="4" t="s">
        <v>139</v>
      </c>
      <c r="F148" s="1" t="s">
        <v>69</v>
      </c>
      <c r="G148" s="1" t="s">
        <v>99</v>
      </c>
      <c r="H148" s="1" t="s">
        <v>100</v>
      </c>
      <c r="I148" s="1" t="s">
        <v>101</v>
      </c>
      <c r="J148" s="1"/>
      <c r="K148" s="1"/>
      <c r="L148" s="1" t="s">
        <v>1265</v>
      </c>
      <c r="M148" s="1" t="s">
        <v>1266</v>
      </c>
      <c r="N148" s="1" t="s">
        <v>1267</v>
      </c>
      <c r="O148" s="1" t="s">
        <v>401</v>
      </c>
      <c r="P148" s="1" t="s">
        <v>318</v>
      </c>
      <c r="Q148" s="1" t="s">
        <v>313</v>
      </c>
      <c r="R148" s="1" t="s">
        <v>1268</v>
      </c>
      <c r="S148" s="1" t="s">
        <v>1269</v>
      </c>
      <c r="T148" s="1"/>
      <c r="U148" s="1" t="s">
        <v>81</v>
      </c>
      <c r="V148" s="1"/>
      <c r="W148" s="1"/>
      <c r="X148" s="1"/>
      <c r="Y148" s="1">
        <v>309</v>
      </c>
      <c r="Z148" s="1"/>
      <c r="AA148" s="1"/>
      <c r="AB148" s="1"/>
      <c r="AC148" s="1"/>
      <c r="AD148" s="1"/>
      <c r="AE148" s="1"/>
      <c r="AF148" s="1"/>
      <c r="AG148" s="1"/>
      <c r="AH148" s="1"/>
      <c r="AI148" s="1"/>
      <c r="AJ148" s="1"/>
      <c r="AK148" s="1" t="s">
        <v>220</v>
      </c>
      <c r="AL148" s="1"/>
      <c r="AM148" s="1"/>
      <c r="AN148" s="1"/>
      <c r="AO148" s="1"/>
      <c r="AP148" s="1"/>
      <c r="AQ148" s="1"/>
      <c r="AR148" s="1"/>
      <c r="AS148" s="1"/>
      <c r="AT148" s="1"/>
      <c r="AU148" s="1"/>
      <c r="AV148" s="1"/>
      <c r="AW148" s="1"/>
      <c r="AX148" s="1" t="s">
        <v>177</v>
      </c>
      <c r="AY148" s="1"/>
      <c r="AZ148" s="1" t="s">
        <v>407</v>
      </c>
      <c r="BA148" s="1" t="s">
        <v>401</v>
      </c>
      <c r="BB148" s="1"/>
      <c r="BC148" s="1"/>
      <c r="BD148" s="1" t="s">
        <v>1270</v>
      </c>
      <c r="BE148" s="1" t="s">
        <v>134</v>
      </c>
      <c r="BF148" s="1"/>
      <c r="BG148" s="1"/>
      <c r="BH148" s="1" t="s">
        <v>1271</v>
      </c>
      <c r="BI148" s="1"/>
      <c r="BJ148" s="1"/>
      <c r="BK148" s="1"/>
      <c r="BL148" s="1" t="s">
        <v>1272</v>
      </c>
      <c r="BM148" s="1" t="s">
        <v>1273</v>
      </c>
      <c r="BN148" s="1"/>
    </row>
    <row r="149" spans="1:66" ht="15.75" customHeight="1" x14ac:dyDescent="0.3">
      <c r="A149" s="1" t="s">
        <v>613</v>
      </c>
      <c r="B149" s="1">
        <v>300000</v>
      </c>
      <c r="C149" s="1" t="s">
        <v>68</v>
      </c>
      <c r="D149" s="1">
        <v>0</v>
      </c>
      <c r="E149" s="4" t="s">
        <v>139</v>
      </c>
      <c r="F149" s="1" t="s">
        <v>69</v>
      </c>
      <c r="G149" s="1" t="s">
        <v>123</v>
      </c>
      <c r="H149" s="1" t="s">
        <v>124</v>
      </c>
      <c r="I149" s="1" t="s">
        <v>101</v>
      </c>
      <c r="J149" s="1"/>
      <c r="K149" s="1"/>
      <c r="L149" s="1" t="s">
        <v>181</v>
      </c>
      <c r="M149" s="1" t="s">
        <v>1274</v>
      </c>
      <c r="N149" s="1" t="s">
        <v>1275</v>
      </c>
      <c r="O149" s="1" t="s">
        <v>401</v>
      </c>
      <c r="P149" s="1" t="s">
        <v>407</v>
      </c>
      <c r="Q149" s="1" t="s">
        <v>401</v>
      </c>
      <c r="R149" s="1" t="s">
        <v>1276</v>
      </c>
      <c r="S149" s="1" t="s">
        <v>1277</v>
      </c>
      <c r="T149" s="1"/>
      <c r="U149" s="1" t="s">
        <v>130</v>
      </c>
      <c r="V149" s="1"/>
      <c r="W149" s="1"/>
      <c r="X149" s="1"/>
      <c r="Y149" s="1">
        <v>1300</v>
      </c>
      <c r="Z149" s="1"/>
      <c r="AA149" s="1"/>
      <c r="AB149" s="1"/>
      <c r="AC149" s="1"/>
      <c r="AD149" s="1"/>
      <c r="AE149" s="1"/>
      <c r="AF149" s="1"/>
      <c r="AG149" s="1"/>
      <c r="AH149" s="1"/>
      <c r="AI149" s="1"/>
      <c r="AJ149" s="1"/>
      <c r="AK149" s="1" t="s">
        <v>356</v>
      </c>
      <c r="AL149" s="1"/>
      <c r="AM149" s="1"/>
      <c r="AN149" s="1"/>
      <c r="AO149" s="1"/>
      <c r="AP149" s="1"/>
      <c r="AQ149" s="1"/>
      <c r="AR149" s="1"/>
      <c r="AS149" s="1"/>
      <c r="AT149" s="1"/>
      <c r="AU149" s="1"/>
      <c r="AV149" s="1"/>
      <c r="AW149" s="1"/>
      <c r="AX149" s="1" t="s">
        <v>113</v>
      </c>
      <c r="AY149" s="1"/>
      <c r="AZ149" s="1" t="s">
        <v>386</v>
      </c>
      <c r="BA149" s="1" t="s">
        <v>382</v>
      </c>
      <c r="BB149" s="1"/>
      <c r="BC149" s="1"/>
      <c r="BD149" s="1" t="s">
        <v>165</v>
      </c>
      <c r="BE149" s="1" t="s">
        <v>134</v>
      </c>
      <c r="BF149" s="1"/>
      <c r="BG149" s="1"/>
      <c r="BH149" s="1"/>
      <c r="BI149" s="1"/>
      <c r="BJ149" s="1"/>
      <c r="BK149" s="1"/>
      <c r="BL149" s="1" t="s">
        <v>1278</v>
      </c>
      <c r="BM149" s="1" t="s">
        <v>1279</v>
      </c>
      <c r="BN149" s="1"/>
    </row>
    <row r="150" spans="1:66" ht="15.75" customHeight="1" x14ac:dyDescent="0.3">
      <c r="A150" s="1" t="s">
        <v>414</v>
      </c>
      <c r="B150" s="1">
        <v>2000000</v>
      </c>
      <c r="C150" s="1" t="s">
        <v>68</v>
      </c>
      <c r="D150" s="1">
        <v>0</v>
      </c>
      <c r="E150" s="4" t="s">
        <v>1079</v>
      </c>
      <c r="F150" s="1" t="s">
        <v>69</v>
      </c>
      <c r="G150" s="1" t="s">
        <v>99</v>
      </c>
      <c r="H150" s="1" t="s">
        <v>100</v>
      </c>
      <c r="I150" s="1" t="s">
        <v>101</v>
      </c>
      <c r="J150" s="1" t="s">
        <v>1280</v>
      </c>
      <c r="K150" s="1" t="s">
        <v>364</v>
      </c>
      <c r="L150" s="1" t="s">
        <v>1281</v>
      </c>
      <c r="M150" s="1" t="s">
        <v>1282</v>
      </c>
      <c r="N150" s="1" t="s">
        <v>1283</v>
      </c>
      <c r="O150" s="1" t="s">
        <v>340</v>
      </c>
      <c r="P150" s="1" t="s">
        <v>735</v>
      </c>
      <c r="Q150" s="1" t="s">
        <v>414</v>
      </c>
      <c r="R150" s="1" t="s">
        <v>1284</v>
      </c>
      <c r="S150" s="1" t="s">
        <v>1285</v>
      </c>
      <c r="T150" s="1"/>
      <c r="U150" s="1" t="s">
        <v>147</v>
      </c>
      <c r="V150" s="1"/>
      <c r="W150" s="1"/>
      <c r="X150" s="1"/>
      <c r="Y150" s="1">
        <v>700</v>
      </c>
      <c r="Z150" s="1"/>
      <c r="AA150" s="1"/>
      <c r="AB150" s="1"/>
      <c r="AC150" s="1"/>
      <c r="AD150" s="1"/>
      <c r="AE150" s="1"/>
      <c r="AF150" s="1"/>
      <c r="AG150" s="1"/>
      <c r="AH150" s="1"/>
      <c r="AI150" s="1"/>
      <c r="AJ150" s="1"/>
      <c r="AK150" s="1" t="s">
        <v>433</v>
      </c>
      <c r="AL150" s="1"/>
      <c r="AM150" s="1"/>
      <c r="AN150" s="1"/>
      <c r="AO150" s="1"/>
      <c r="AP150" s="1"/>
      <c r="AQ150" s="1"/>
      <c r="AR150" s="1"/>
      <c r="AS150" s="1"/>
      <c r="AT150" s="1"/>
      <c r="AU150" s="1"/>
      <c r="AV150" s="1"/>
      <c r="AW150" s="1"/>
      <c r="AX150" s="1" t="s">
        <v>177</v>
      </c>
      <c r="AY150" s="1"/>
      <c r="AZ150" s="1" t="s">
        <v>1286</v>
      </c>
      <c r="BA150" s="1" t="s">
        <v>1287</v>
      </c>
      <c r="BB150" s="1"/>
      <c r="BC150" s="1"/>
      <c r="BD150" s="1" t="s">
        <v>133</v>
      </c>
      <c r="BE150" s="1" t="s">
        <v>192</v>
      </c>
      <c r="BF150" s="1" t="s">
        <v>90</v>
      </c>
      <c r="BG150" s="1"/>
      <c r="BH150" s="1" t="s">
        <v>193</v>
      </c>
      <c r="BI150" s="1"/>
      <c r="BJ150" s="1"/>
      <c r="BK150" s="1"/>
      <c r="BL150" s="1" t="s">
        <v>1288</v>
      </c>
      <c r="BM150" s="1" t="s">
        <v>1289</v>
      </c>
      <c r="BN150" s="1"/>
    </row>
    <row r="151" spans="1:66" ht="15.75" customHeight="1" x14ac:dyDescent="0.3">
      <c r="A151" s="1" t="s">
        <v>613</v>
      </c>
      <c r="B151" s="1">
        <v>3000000</v>
      </c>
      <c r="C151" s="1" t="s">
        <v>68</v>
      </c>
      <c r="D151" s="1">
        <v>0</v>
      </c>
      <c r="E151" s="4" t="s">
        <v>139</v>
      </c>
      <c r="F151" s="1" t="s">
        <v>69</v>
      </c>
      <c r="G151" s="1" t="s">
        <v>123</v>
      </c>
      <c r="H151" s="1" t="s">
        <v>124</v>
      </c>
      <c r="I151" s="1" t="s">
        <v>101</v>
      </c>
      <c r="J151" s="1"/>
      <c r="K151" s="1"/>
      <c r="L151" s="1" t="s">
        <v>121</v>
      </c>
      <c r="M151" s="1" t="s">
        <v>1274</v>
      </c>
      <c r="N151" s="1" t="s">
        <v>1275</v>
      </c>
      <c r="O151" s="1" t="s">
        <v>401</v>
      </c>
      <c r="P151" s="1" t="s">
        <v>407</v>
      </c>
      <c r="Q151" s="1" t="s">
        <v>401</v>
      </c>
      <c r="R151" s="1" t="s">
        <v>1290</v>
      </c>
      <c r="S151" s="1" t="s">
        <v>1291</v>
      </c>
      <c r="T151" s="1"/>
      <c r="U151" s="1" t="s">
        <v>130</v>
      </c>
      <c r="V151" s="1"/>
      <c r="W151" s="1"/>
      <c r="X151" s="1"/>
      <c r="Y151" s="1">
        <v>1300</v>
      </c>
      <c r="Z151" s="1"/>
      <c r="AA151" s="1"/>
      <c r="AB151" s="1"/>
      <c r="AC151" s="1"/>
      <c r="AD151" s="1"/>
      <c r="AE151" s="1"/>
      <c r="AF151" s="1"/>
      <c r="AG151" s="1"/>
      <c r="AH151" s="1"/>
      <c r="AI151" s="1"/>
      <c r="AJ151" s="1"/>
      <c r="AK151" s="1" t="s">
        <v>356</v>
      </c>
      <c r="AL151" s="1"/>
      <c r="AM151" s="1"/>
      <c r="AN151" s="1"/>
      <c r="AO151" s="1"/>
      <c r="AP151" s="1"/>
      <c r="AQ151" s="1"/>
      <c r="AR151" s="1"/>
      <c r="AS151" s="1"/>
      <c r="AT151" s="1"/>
      <c r="AU151" s="1"/>
      <c r="AV151" s="1"/>
      <c r="AW151" s="1"/>
      <c r="AX151" s="1" t="s">
        <v>113</v>
      </c>
      <c r="AY151" s="1"/>
      <c r="AZ151" s="1" t="s">
        <v>386</v>
      </c>
      <c r="BA151" s="1" t="s">
        <v>382</v>
      </c>
      <c r="BB151" s="1"/>
      <c r="BC151" s="1"/>
      <c r="BD151" s="1" t="s">
        <v>165</v>
      </c>
      <c r="BE151" s="1" t="s">
        <v>134</v>
      </c>
      <c r="BF151" s="1"/>
      <c r="BG151" s="1"/>
      <c r="BH151" s="1"/>
      <c r="BI151" s="1"/>
      <c r="BJ151" s="1"/>
      <c r="BK151" s="1"/>
      <c r="BL151" s="1" t="s">
        <v>1278</v>
      </c>
      <c r="BM151" s="1" t="s">
        <v>1279</v>
      </c>
      <c r="BN151" s="1"/>
    </row>
    <row r="152" spans="1:66" ht="15.75" customHeight="1" x14ac:dyDescent="0.3">
      <c r="A152" s="1" t="s">
        <v>360</v>
      </c>
      <c r="B152" s="1">
        <v>200000</v>
      </c>
      <c r="C152" s="1" t="s">
        <v>68</v>
      </c>
      <c r="D152" s="1">
        <v>0</v>
      </c>
      <c r="E152" s="4" t="s">
        <v>1187</v>
      </c>
      <c r="F152" s="1" t="s">
        <v>69</v>
      </c>
      <c r="G152" s="1" t="s">
        <v>123</v>
      </c>
      <c r="H152" s="1" t="s">
        <v>124</v>
      </c>
      <c r="I152" s="1" t="s">
        <v>101</v>
      </c>
      <c r="J152" s="1" t="s">
        <v>1292</v>
      </c>
      <c r="K152" s="1" t="s">
        <v>1293</v>
      </c>
      <c r="L152" s="1" t="s">
        <v>1294</v>
      </c>
      <c r="M152" s="1" t="s">
        <v>1295</v>
      </c>
      <c r="N152" s="1" t="s">
        <v>1296</v>
      </c>
      <c r="O152" s="1" t="s">
        <v>173</v>
      </c>
      <c r="P152" s="1" t="s">
        <v>368</v>
      </c>
      <c r="Q152" s="1" t="s">
        <v>360</v>
      </c>
      <c r="R152" s="1" t="s">
        <v>1297</v>
      </c>
      <c r="S152" s="1" t="s">
        <v>1298</v>
      </c>
      <c r="T152" s="1"/>
      <c r="U152" s="1" t="s">
        <v>1299</v>
      </c>
      <c r="V152" s="1"/>
      <c r="W152" s="1"/>
      <c r="X152" s="1"/>
      <c r="Y152" s="1">
        <v>30</v>
      </c>
      <c r="Z152" s="1"/>
      <c r="AA152" s="1"/>
      <c r="AB152" s="1"/>
      <c r="AC152" s="1"/>
      <c r="AD152" s="1"/>
      <c r="AE152" s="1"/>
      <c r="AF152" s="1"/>
      <c r="AG152" s="1"/>
      <c r="AH152" s="1"/>
      <c r="AI152" s="1"/>
      <c r="AJ152" s="1"/>
      <c r="AK152" s="1" t="s">
        <v>112</v>
      </c>
      <c r="AL152" s="1"/>
      <c r="AM152" s="1"/>
      <c r="AN152" s="1"/>
      <c r="AO152" s="1"/>
      <c r="AP152" s="1"/>
      <c r="AQ152" s="1"/>
      <c r="AR152" s="1"/>
      <c r="AS152" s="1"/>
      <c r="AT152" s="1"/>
      <c r="AU152" s="1"/>
      <c r="AV152" s="1"/>
      <c r="AW152" s="1"/>
      <c r="AX152" s="1"/>
      <c r="AY152" s="1"/>
      <c r="AZ152" s="1" t="s">
        <v>178</v>
      </c>
      <c r="BA152" s="1" t="s">
        <v>173</v>
      </c>
      <c r="BB152" s="1"/>
      <c r="BC152" s="1"/>
      <c r="BD152" s="1"/>
      <c r="BE152" s="1" t="s">
        <v>134</v>
      </c>
      <c r="BF152" s="1"/>
      <c r="BG152" s="1"/>
      <c r="BH152" s="1" t="s">
        <v>607</v>
      </c>
      <c r="BI152" s="1"/>
      <c r="BJ152" s="1"/>
      <c r="BK152" s="1"/>
      <c r="BL152" s="1" t="s">
        <v>1300</v>
      </c>
      <c r="BM152" s="1" t="s">
        <v>1301</v>
      </c>
      <c r="BN152" s="1"/>
    </row>
    <row r="153" spans="1:66" ht="15.75" customHeight="1" x14ac:dyDescent="0.3">
      <c r="A153" s="1" t="s">
        <v>138</v>
      </c>
      <c r="B153" s="1">
        <v>50000</v>
      </c>
      <c r="C153" s="1" t="s">
        <v>68</v>
      </c>
      <c r="D153" s="1">
        <v>0</v>
      </c>
      <c r="E153" s="4" t="s">
        <v>1302</v>
      </c>
      <c r="F153" s="1" t="s">
        <v>69</v>
      </c>
      <c r="G153" s="1" t="s">
        <v>123</v>
      </c>
      <c r="H153" s="1" t="s">
        <v>124</v>
      </c>
      <c r="I153" s="1" t="s">
        <v>101</v>
      </c>
      <c r="J153" s="1" t="s">
        <v>815</v>
      </c>
      <c r="K153" s="1" t="s">
        <v>816</v>
      </c>
      <c r="L153" s="1"/>
      <c r="M153" s="1" t="s">
        <v>818</v>
      </c>
      <c r="N153" s="1" t="s">
        <v>819</v>
      </c>
      <c r="O153" s="1" t="s">
        <v>138</v>
      </c>
      <c r="P153" s="1" t="s">
        <v>234</v>
      </c>
      <c r="Q153" s="1" t="s">
        <v>138</v>
      </c>
      <c r="R153" s="1" t="s">
        <v>1303</v>
      </c>
      <c r="S153" s="1" t="s">
        <v>1304</v>
      </c>
      <c r="T153" s="1"/>
      <c r="U153" s="1" t="s">
        <v>130</v>
      </c>
      <c r="V153" s="1"/>
      <c r="W153" s="1"/>
      <c r="X153" s="1"/>
      <c r="Y153" s="1">
        <v>134</v>
      </c>
      <c r="Z153" s="1"/>
      <c r="AA153" s="1"/>
      <c r="AB153" s="1"/>
      <c r="AC153" s="1"/>
      <c r="AD153" s="1"/>
      <c r="AE153" s="1"/>
      <c r="AF153" s="1"/>
      <c r="AG153" s="1" t="s">
        <v>111</v>
      </c>
      <c r="AH153" s="1"/>
      <c r="AI153" s="1"/>
      <c r="AJ153" s="1"/>
      <c r="AK153" s="1" t="s">
        <v>112</v>
      </c>
      <c r="AL153" s="1"/>
      <c r="AM153" s="1"/>
      <c r="AN153" s="1"/>
      <c r="AO153" s="1"/>
      <c r="AP153" s="1"/>
      <c r="AQ153" s="1"/>
      <c r="AR153" s="1"/>
      <c r="AS153" s="1"/>
      <c r="AT153" s="1"/>
      <c r="AU153" s="1"/>
      <c r="AV153" s="1"/>
      <c r="AW153" s="1"/>
      <c r="AX153" s="1" t="s">
        <v>282</v>
      </c>
      <c r="AY153" s="1"/>
      <c r="AZ153" s="1" t="s">
        <v>234</v>
      </c>
      <c r="BA153" s="1" t="s">
        <v>138</v>
      </c>
      <c r="BB153" s="1"/>
      <c r="BC153" s="1"/>
      <c r="BD153" s="1" t="s">
        <v>133</v>
      </c>
      <c r="BE153" s="1" t="s">
        <v>192</v>
      </c>
      <c r="BF153" s="1" t="s">
        <v>135</v>
      </c>
      <c r="BG153" s="1"/>
      <c r="BH153" s="1" t="s">
        <v>193</v>
      </c>
      <c r="BI153" s="1"/>
      <c r="BJ153" s="1"/>
      <c r="BK153" s="1"/>
      <c r="BL153" s="1" t="s">
        <v>822</v>
      </c>
      <c r="BM153" s="1" t="s">
        <v>823</v>
      </c>
      <c r="BN153" s="1" t="s">
        <v>181</v>
      </c>
    </row>
    <row r="154" spans="1:66" ht="15.75" customHeight="1" x14ac:dyDescent="0.3">
      <c r="A154" s="1" t="s">
        <v>641</v>
      </c>
      <c r="B154" s="1">
        <v>700000</v>
      </c>
      <c r="C154" s="1" t="s">
        <v>68</v>
      </c>
      <c r="D154" s="1">
        <v>0</v>
      </c>
      <c r="E154" s="4" t="s">
        <v>243</v>
      </c>
      <c r="F154" s="1" t="s">
        <v>69</v>
      </c>
      <c r="G154" s="1" t="s">
        <v>99</v>
      </c>
      <c r="H154" s="1" t="s">
        <v>100</v>
      </c>
      <c r="I154" s="1" t="s">
        <v>101</v>
      </c>
      <c r="J154" s="1"/>
      <c r="K154" s="1"/>
      <c r="L154" s="1"/>
      <c r="M154" s="1" t="s">
        <v>1305</v>
      </c>
      <c r="N154" s="1" t="s">
        <v>1306</v>
      </c>
      <c r="O154" s="1" t="s">
        <v>259</v>
      </c>
      <c r="P154" s="1" t="s">
        <v>647</v>
      </c>
      <c r="Q154" s="1" t="s">
        <v>641</v>
      </c>
      <c r="R154" s="1" t="s">
        <v>1307</v>
      </c>
      <c r="S154" s="1" t="s">
        <v>1308</v>
      </c>
      <c r="T154" s="1"/>
      <c r="U154" s="1" t="s">
        <v>81</v>
      </c>
      <c r="V154" s="1"/>
      <c r="W154" s="1"/>
      <c r="X154" s="1"/>
      <c r="Y154" s="1">
        <v>294</v>
      </c>
      <c r="Z154" s="1"/>
      <c r="AA154" s="1"/>
      <c r="AB154" s="1"/>
      <c r="AC154" s="1"/>
      <c r="AD154" s="1"/>
      <c r="AE154" s="1"/>
      <c r="AF154" s="1"/>
      <c r="AG154" s="1"/>
      <c r="AH154" s="1"/>
      <c r="AI154" s="1"/>
      <c r="AJ154" s="1"/>
      <c r="AK154" s="1" t="s">
        <v>264</v>
      </c>
      <c r="AL154" s="1"/>
      <c r="AM154" s="1"/>
      <c r="AN154" s="1"/>
      <c r="AO154" s="1"/>
      <c r="AP154" s="1"/>
      <c r="AQ154" s="1"/>
      <c r="AR154" s="1"/>
      <c r="AS154" s="1"/>
      <c r="AT154" s="1"/>
      <c r="AU154" s="1"/>
      <c r="AV154" s="1"/>
      <c r="AW154" s="1"/>
      <c r="AX154" s="1"/>
      <c r="AY154" s="1"/>
      <c r="AZ154" s="1" t="s">
        <v>265</v>
      </c>
      <c r="BA154" s="1" t="s">
        <v>259</v>
      </c>
      <c r="BB154" s="1"/>
      <c r="BC154" s="1"/>
      <c r="BD154" s="1" t="s">
        <v>133</v>
      </c>
      <c r="BE154" s="1" t="s">
        <v>134</v>
      </c>
      <c r="BF154" s="1"/>
      <c r="BG154" s="1"/>
      <c r="BH154" s="1" t="s">
        <v>607</v>
      </c>
      <c r="BI154" s="1"/>
      <c r="BJ154" s="1"/>
      <c r="BK154" s="1"/>
      <c r="BL154" s="1" t="s">
        <v>1309</v>
      </c>
      <c r="BM154" s="1" t="s">
        <v>1310</v>
      </c>
      <c r="BN154" s="1"/>
    </row>
    <row r="155" spans="1:66" ht="15.75" customHeight="1" x14ac:dyDescent="0.3">
      <c r="A155" s="1" t="s">
        <v>168</v>
      </c>
      <c r="B155" s="1">
        <v>400000</v>
      </c>
      <c r="C155" s="1" t="s">
        <v>68</v>
      </c>
      <c r="D155" s="1">
        <v>0</v>
      </c>
      <c r="E155" s="4" t="s">
        <v>1311</v>
      </c>
      <c r="F155" s="1" t="s">
        <v>69</v>
      </c>
      <c r="G155" s="1" t="s">
        <v>123</v>
      </c>
      <c r="H155" s="1" t="s">
        <v>124</v>
      </c>
      <c r="I155" s="1" t="s">
        <v>101</v>
      </c>
      <c r="J155" s="1" t="s">
        <v>1312</v>
      </c>
      <c r="K155" s="1" t="s">
        <v>1313</v>
      </c>
      <c r="L155" s="1" t="s">
        <v>288</v>
      </c>
      <c r="M155" s="1" t="s">
        <v>1314</v>
      </c>
      <c r="N155" s="1" t="s">
        <v>1315</v>
      </c>
      <c r="O155" s="1" t="s">
        <v>115</v>
      </c>
      <c r="P155" s="1" t="s">
        <v>292</v>
      </c>
      <c r="Q155" s="1" t="s">
        <v>168</v>
      </c>
      <c r="R155" s="1" t="s">
        <v>1316</v>
      </c>
      <c r="S155" s="1" t="s">
        <v>1317</v>
      </c>
      <c r="T155" s="1"/>
      <c r="U155" s="1" t="s">
        <v>130</v>
      </c>
      <c r="V155" s="1"/>
      <c r="W155" s="1"/>
      <c r="X155" s="1"/>
      <c r="Y155" s="1">
        <v>92</v>
      </c>
      <c r="Z155" s="1"/>
      <c r="AA155" s="1"/>
      <c r="AB155" s="1"/>
      <c r="AC155" s="1"/>
      <c r="AD155" s="1"/>
      <c r="AE155" s="1"/>
      <c r="AF155" s="1"/>
      <c r="AG155" s="1" t="s">
        <v>111</v>
      </c>
      <c r="AH155" s="1"/>
      <c r="AI155" s="1"/>
      <c r="AJ155" s="1"/>
      <c r="AK155" s="1" t="s">
        <v>356</v>
      </c>
      <c r="AL155" s="1"/>
      <c r="AM155" s="1"/>
      <c r="AN155" s="1"/>
      <c r="AO155" s="1"/>
      <c r="AP155" s="1"/>
      <c r="AQ155" s="1"/>
      <c r="AR155" s="1"/>
      <c r="AS155" s="1"/>
      <c r="AT155" s="1"/>
      <c r="AU155" s="1"/>
      <c r="AV155" s="1"/>
      <c r="AW155" s="1"/>
      <c r="AX155" s="1" t="s">
        <v>164</v>
      </c>
      <c r="AY155" s="1"/>
      <c r="AZ155" s="1" t="s">
        <v>114</v>
      </c>
      <c r="BA155" s="1" t="s">
        <v>115</v>
      </c>
      <c r="BB155" s="1"/>
      <c r="BC155" s="1"/>
      <c r="BD155" s="1" t="s">
        <v>133</v>
      </c>
      <c r="BE155" s="1" t="s">
        <v>117</v>
      </c>
      <c r="BF155" s="1" t="s">
        <v>650</v>
      </c>
      <c r="BG155" s="1"/>
      <c r="BH155" s="1" t="s">
        <v>193</v>
      </c>
      <c r="BI155" s="1"/>
      <c r="BJ155" s="1"/>
      <c r="BK155" s="1"/>
      <c r="BL155" s="1" t="s">
        <v>1318</v>
      </c>
      <c r="BM155" s="1" t="s">
        <v>1319</v>
      </c>
      <c r="BN155" s="1" t="s">
        <v>121</v>
      </c>
    </row>
    <row r="156" spans="1:66" ht="15.75" customHeight="1" x14ac:dyDescent="0.3">
      <c r="A156" s="1" t="s">
        <v>168</v>
      </c>
      <c r="B156" s="1">
        <v>20000</v>
      </c>
      <c r="C156" s="1" t="s">
        <v>68</v>
      </c>
      <c r="D156" s="1">
        <v>0</v>
      </c>
      <c r="E156" s="4" t="s">
        <v>1311</v>
      </c>
      <c r="F156" s="1" t="s">
        <v>69</v>
      </c>
      <c r="G156" s="1" t="s">
        <v>99</v>
      </c>
      <c r="H156" s="1" t="s">
        <v>100</v>
      </c>
      <c r="I156" s="1" t="s">
        <v>101</v>
      </c>
      <c r="J156" s="1"/>
      <c r="K156" s="1"/>
      <c r="L156" s="1" t="s">
        <v>379</v>
      </c>
      <c r="M156" s="1" t="s">
        <v>1320</v>
      </c>
      <c r="N156" s="1" t="s">
        <v>1321</v>
      </c>
      <c r="O156" s="1" t="s">
        <v>382</v>
      </c>
      <c r="P156" s="1" t="s">
        <v>292</v>
      </c>
      <c r="Q156" s="1" t="s">
        <v>168</v>
      </c>
      <c r="R156" s="1" t="s">
        <v>1322</v>
      </c>
      <c r="S156" s="1" t="s">
        <v>1323</v>
      </c>
      <c r="T156" s="1"/>
      <c r="U156" s="1" t="s">
        <v>147</v>
      </c>
      <c r="V156" s="1"/>
      <c r="W156" s="1"/>
      <c r="X156" s="1"/>
      <c r="Y156" s="1">
        <v>125</v>
      </c>
      <c r="Z156" s="1"/>
      <c r="AA156" s="1"/>
      <c r="AB156" s="1"/>
      <c r="AC156" s="1"/>
      <c r="AD156" s="1"/>
      <c r="AE156" s="1"/>
      <c r="AF156" s="1"/>
      <c r="AG156" s="1" t="s">
        <v>111</v>
      </c>
      <c r="AH156" s="1"/>
      <c r="AI156" s="1"/>
      <c r="AJ156" s="1"/>
      <c r="AK156" s="1"/>
      <c r="AL156" s="1"/>
      <c r="AM156" s="1"/>
      <c r="AN156" s="1"/>
      <c r="AO156" s="1"/>
      <c r="AP156" s="1"/>
      <c r="AQ156" s="1"/>
      <c r="AR156" s="1"/>
      <c r="AS156" s="1"/>
      <c r="AT156" s="1"/>
      <c r="AU156" s="1"/>
      <c r="AV156" s="1"/>
      <c r="AW156" s="1"/>
      <c r="AX156" s="1"/>
      <c r="AY156" s="1"/>
      <c r="AZ156" s="1" t="s">
        <v>386</v>
      </c>
      <c r="BA156" s="1" t="s">
        <v>382</v>
      </c>
      <c r="BB156" s="1"/>
      <c r="BC156" s="1"/>
      <c r="BD156" s="1" t="s">
        <v>165</v>
      </c>
      <c r="BE156" s="1" t="s">
        <v>192</v>
      </c>
      <c r="BF156" s="1"/>
      <c r="BG156" s="1"/>
      <c r="BH156" s="1" t="s">
        <v>193</v>
      </c>
      <c r="BI156" s="1"/>
      <c r="BJ156" s="1"/>
      <c r="BK156" s="1"/>
      <c r="BL156" s="1" t="s">
        <v>1324</v>
      </c>
      <c r="BM156" s="1" t="s">
        <v>1325</v>
      </c>
      <c r="BN156" s="1" t="s">
        <v>181</v>
      </c>
    </row>
    <row r="157" spans="1:66" ht="15.75" customHeight="1" x14ac:dyDescent="0.3">
      <c r="A157" s="1" t="s">
        <v>837</v>
      </c>
      <c r="B157" s="1">
        <v>171429</v>
      </c>
      <c r="C157" s="1" t="s">
        <v>68</v>
      </c>
      <c r="D157" s="1">
        <v>100</v>
      </c>
      <c r="E157" s="4" t="s">
        <v>1191</v>
      </c>
      <c r="F157" s="1" t="s">
        <v>69</v>
      </c>
      <c r="G157" s="1" t="s">
        <v>70</v>
      </c>
      <c r="H157" s="1" t="s">
        <v>71</v>
      </c>
      <c r="I157" s="1" t="s">
        <v>72</v>
      </c>
      <c r="J157" s="1" t="s">
        <v>1326</v>
      </c>
      <c r="K157" s="1" t="s">
        <v>1327</v>
      </c>
      <c r="L157" s="1" t="s">
        <v>288</v>
      </c>
      <c r="M157" s="1" t="s">
        <v>1328</v>
      </c>
      <c r="N157" s="1" t="s">
        <v>1329</v>
      </c>
      <c r="O157" s="1" t="s">
        <v>517</v>
      </c>
      <c r="P157" s="1" t="s">
        <v>843</v>
      </c>
      <c r="Q157" s="1" t="s">
        <v>837</v>
      </c>
      <c r="R157" s="1" t="s">
        <v>1330</v>
      </c>
      <c r="S157" s="1" t="s">
        <v>1331</v>
      </c>
      <c r="T157" s="1"/>
      <c r="U157" s="1" t="s">
        <v>147</v>
      </c>
      <c r="V157" s="1"/>
      <c r="W157" s="1"/>
      <c r="X157" s="1"/>
      <c r="Y157" s="1">
        <v>26</v>
      </c>
      <c r="Z157" s="1"/>
      <c r="AA157" s="1"/>
      <c r="AB157" s="1"/>
      <c r="AC157" s="1"/>
      <c r="AD157" s="1"/>
      <c r="AE157" s="1"/>
      <c r="AF157" s="1"/>
      <c r="AG157" s="1"/>
      <c r="AH157" s="1"/>
      <c r="AI157" s="1"/>
      <c r="AJ157" s="1"/>
      <c r="AK157" s="1" t="s">
        <v>356</v>
      </c>
      <c r="AL157" s="1"/>
      <c r="AM157" s="1"/>
      <c r="AN157" s="1"/>
      <c r="AO157" s="1"/>
      <c r="AP157" s="1"/>
      <c r="AQ157" s="1"/>
      <c r="AR157" s="1"/>
      <c r="AS157" s="1"/>
      <c r="AT157" s="1"/>
      <c r="AU157" s="1"/>
      <c r="AV157" s="1"/>
      <c r="AW157" s="1"/>
      <c r="AX157" s="1"/>
      <c r="AY157" s="1"/>
      <c r="AZ157" s="1" t="s">
        <v>521</v>
      </c>
      <c r="BA157" s="1" t="s">
        <v>517</v>
      </c>
      <c r="BB157" s="1"/>
      <c r="BC157" s="1"/>
      <c r="BD157" s="1" t="s">
        <v>133</v>
      </c>
      <c r="BE157" s="1" t="s">
        <v>192</v>
      </c>
      <c r="BF157" s="1"/>
      <c r="BG157" s="1"/>
      <c r="BH157" s="1" t="s">
        <v>321</v>
      </c>
      <c r="BI157" s="1"/>
      <c r="BJ157" s="1"/>
      <c r="BK157" s="1"/>
      <c r="BL157" s="1" t="s">
        <v>1332</v>
      </c>
      <c r="BM157" s="1" t="s">
        <v>1333</v>
      </c>
      <c r="BN157" s="1"/>
    </row>
    <row r="158" spans="1:66" ht="15.75" customHeight="1" x14ac:dyDescent="0.3">
      <c r="A158" s="1" t="s">
        <v>168</v>
      </c>
      <c r="B158" s="1">
        <v>100000</v>
      </c>
      <c r="C158" s="1" t="s">
        <v>68</v>
      </c>
      <c r="D158" s="1">
        <v>0</v>
      </c>
      <c r="E158" s="4" t="s">
        <v>1311</v>
      </c>
      <c r="F158" s="1" t="s">
        <v>69</v>
      </c>
      <c r="G158" s="1" t="s">
        <v>99</v>
      </c>
      <c r="H158" s="1" t="s">
        <v>100</v>
      </c>
      <c r="I158" s="1" t="s">
        <v>101</v>
      </c>
      <c r="J158" s="1" t="s">
        <v>1334</v>
      </c>
      <c r="K158" s="1" t="s">
        <v>1335</v>
      </c>
      <c r="L158" s="1" t="s">
        <v>616</v>
      </c>
      <c r="M158" s="1" t="s">
        <v>1336</v>
      </c>
      <c r="N158" s="1" t="s">
        <v>1337</v>
      </c>
      <c r="O158" s="1" t="s">
        <v>382</v>
      </c>
      <c r="P158" s="1" t="s">
        <v>292</v>
      </c>
      <c r="Q158" s="1" t="s">
        <v>168</v>
      </c>
      <c r="R158" s="1" t="s">
        <v>1338</v>
      </c>
      <c r="S158" s="1" t="s">
        <v>1339</v>
      </c>
      <c r="T158" s="1"/>
      <c r="U158" s="1" t="s">
        <v>147</v>
      </c>
      <c r="V158" s="1"/>
      <c r="W158" s="1"/>
      <c r="X158" s="1"/>
      <c r="Y158" s="1">
        <v>50</v>
      </c>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t="s">
        <v>133</v>
      </c>
      <c r="BE158" s="1" t="s">
        <v>134</v>
      </c>
      <c r="BF158" s="1"/>
      <c r="BG158" s="1"/>
      <c r="BH158" s="1"/>
      <c r="BI158" s="1"/>
      <c r="BJ158" s="1"/>
      <c r="BK158" s="1"/>
      <c r="BL158" s="1" t="s">
        <v>1340</v>
      </c>
      <c r="BM158" s="1" t="s">
        <v>1341</v>
      </c>
      <c r="BN158" s="1" t="s">
        <v>121</v>
      </c>
    </row>
    <row r="159" spans="1:66" ht="15.75" customHeight="1" x14ac:dyDescent="0.3">
      <c r="A159" s="1" t="s">
        <v>360</v>
      </c>
      <c r="B159" s="1">
        <v>100000</v>
      </c>
      <c r="C159" s="1" t="s">
        <v>68</v>
      </c>
      <c r="D159" s="1">
        <v>0</v>
      </c>
      <c r="E159" s="4" t="s">
        <v>139</v>
      </c>
      <c r="F159" s="1" t="s">
        <v>69</v>
      </c>
      <c r="G159" s="1" t="s">
        <v>123</v>
      </c>
      <c r="H159" s="1" t="s">
        <v>124</v>
      </c>
      <c r="I159" s="1" t="s">
        <v>101</v>
      </c>
      <c r="J159" s="1" t="s">
        <v>1342</v>
      </c>
      <c r="K159" s="1" t="s">
        <v>1343</v>
      </c>
      <c r="L159" s="1" t="s">
        <v>230</v>
      </c>
      <c r="M159" s="1" t="s">
        <v>1344</v>
      </c>
      <c r="N159" s="1" t="s">
        <v>1345</v>
      </c>
      <c r="O159" s="1" t="s">
        <v>138</v>
      </c>
      <c r="P159" s="1" t="s">
        <v>368</v>
      </c>
      <c r="Q159" s="1" t="s">
        <v>360</v>
      </c>
      <c r="R159" s="1" t="s">
        <v>1346</v>
      </c>
      <c r="S159" s="1" t="s">
        <v>1347</v>
      </c>
      <c r="T159" s="1"/>
      <c r="U159" s="1" t="s">
        <v>81</v>
      </c>
      <c r="V159" s="1"/>
      <c r="W159" s="1" t="s">
        <v>1348</v>
      </c>
      <c r="X159" s="1"/>
      <c r="Y159" s="1">
        <v>24</v>
      </c>
      <c r="Z159" s="1"/>
      <c r="AA159" s="1"/>
      <c r="AB159" s="1"/>
      <c r="AC159" s="1"/>
      <c r="AD159" s="1"/>
      <c r="AE159" s="1"/>
      <c r="AF159" s="1"/>
      <c r="AG159" s="1" t="s">
        <v>1349</v>
      </c>
      <c r="AH159" s="1"/>
      <c r="AI159" s="1"/>
      <c r="AJ159" s="1"/>
      <c r="AK159" s="1"/>
      <c r="AL159" s="1"/>
      <c r="AM159" s="1"/>
      <c r="AN159" s="1"/>
      <c r="AO159" s="1"/>
      <c r="AP159" s="1"/>
      <c r="AQ159" s="1"/>
      <c r="AR159" s="1"/>
      <c r="AS159" s="1"/>
      <c r="AT159" s="1"/>
      <c r="AU159" s="1"/>
      <c r="AV159" s="1"/>
      <c r="AW159" s="1"/>
      <c r="AX159" s="1"/>
      <c r="AY159" s="1"/>
      <c r="AZ159" s="1" t="s">
        <v>234</v>
      </c>
      <c r="BA159" s="1" t="s">
        <v>138</v>
      </c>
      <c r="BB159" s="1"/>
      <c r="BC159" s="1"/>
      <c r="BD159" s="1"/>
      <c r="BE159" s="1" t="s">
        <v>625</v>
      </c>
      <c r="BF159" s="1" t="s">
        <v>151</v>
      </c>
      <c r="BG159" s="1"/>
      <c r="BH159" s="1" t="s">
        <v>1350</v>
      </c>
      <c r="BI159" s="1"/>
      <c r="BJ159" s="1"/>
      <c r="BK159" s="1"/>
      <c r="BL159" s="1" t="s">
        <v>1351</v>
      </c>
      <c r="BM159" s="1" t="s">
        <v>1352</v>
      </c>
      <c r="BN159" s="1" t="s">
        <v>121</v>
      </c>
    </row>
    <row r="160" spans="1:66" ht="15.75" customHeight="1" x14ac:dyDescent="0.3">
      <c r="A160" s="1" t="s">
        <v>481</v>
      </c>
      <c r="B160" s="1">
        <v>600000</v>
      </c>
      <c r="C160" s="1" t="s">
        <v>68</v>
      </c>
      <c r="D160" s="1">
        <v>0</v>
      </c>
      <c r="E160" s="4" t="s">
        <v>838</v>
      </c>
      <c r="F160" s="1" t="s">
        <v>69</v>
      </c>
      <c r="G160" s="1" t="s">
        <v>123</v>
      </c>
      <c r="H160" s="1" t="s">
        <v>124</v>
      </c>
      <c r="I160" s="1" t="s">
        <v>101</v>
      </c>
      <c r="J160" s="1" t="s">
        <v>1353</v>
      </c>
      <c r="K160" s="1" t="s">
        <v>1354</v>
      </c>
      <c r="L160" s="1" t="s">
        <v>121</v>
      </c>
      <c r="M160" s="1" t="s">
        <v>1355</v>
      </c>
      <c r="N160" s="1" t="s">
        <v>1356</v>
      </c>
      <c r="O160" s="1" t="s">
        <v>411</v>
      </c>
      <c r="P160" s="1" t="s">
        <v>486</v>
      </c>
      <c r="Q160" s="1" t="s">
        <v>481</v>
      </c>
      <c r="R160" s="1" t="s">
        <v>1357</v>
      </c>
      <c r="S160" s="1" t="s">
        <v>1358</v>
      </c>
      <c r="T160" s="1"/>
      <c r="U160" s="1" t="s">
        <v>1359</v>
      </c>
      <c r="V160" s="1"/>
      <c r="W160" s="1"/>
      <c r="X160" s="1"/>
      <c r="Y160" s="1"/>
      <c r="Z160" s="1"/>
      <c r="AA160" s="1"/>
      <c r="AB160" s="1"/>
      <c r="AC160" s="1"/>
      <c r="AD160" s="1"/>
      <c r="AE160" s="1"/>
      <c r="AF160" s="1"/>
      <c r="AG160" s="1"/>
      <c r="AH160" s="1"/>
      <c r="AI160" s="1"/>
      <c r="AJ160" s="1"/>
      <c r="AK160" s="1" t="s">
        <v>371</v>
      </c>
      <c r="AL160" s="1"/>
      <c r="AM160" s="1"/>
      <c r="AN160" s="1"/>
      <c r="AO160" s="1"/>
      <c r="AP160" s="1"/>
      <c r="AQ160" s="1"/>
      <c r="AR160" s="1"/>
      <c r="AS160" s="1"/>
      <c r="AT160" s="1"/>
      <c r="AU160" s="1"/>
      <c r="AV160" s="1"/>
      <c r="AW160" s="1"/>
      <c r="AX160" s="1"/>
      <c r="AY160" s="1"/>
      <c r="AZ160" s="1" t="s">
        <v>410</v>
      </c>
      <c r="BA160" s="1" t="s">
        <v>411</v>
      </c>
      <c r="BB160" s="1"/>
      <c r="BC160" s="1"/>
      <c r="BD160" s="1" t="s">
        <v>133</v>
      </c>
      <c r="BE160" s="1" t="s">
        <v>192</v>
      </c>
      <c r="BF160" s="1"/>
      <c r="BG160" s="1"/>
      <c r="BH160" s="1" t="s">
        <v>118</v>
      </c>
      <c r="BI160" s="1"/>
      <c r="BJ160" s="1"/>
      <c r="BK160" s="1"/>
      <c r="BL160" s="1" t="s">
        <v>1360</v>
      </c>
      <c r="BM160" s="1" t="s">
        <v>1361</v>
      </c>
      <c r="BN160" s="1"/>
    </row>
    <row r="161" spans="1:66" ht="15.75" customHeight="1" x14ac:dyDescent="0.3">
      <c r="A161" s="1" t="s">
        <v>390</v>
      </c>
      <c r="B161" s="1">
        <v>800000</v>
      </c>
      <c r="C161" s="1" t="s">
        <v>68</v>
      </c>
      <c r="D161" s="1">
        <v>0</v>
      </c>
      <c r="E161" s="4" t="s">
        <v>1362</v>
      </c>
      <c r="F161" s="1" t="s">
        <v>69</v>
      </c>
      <c r="G161" s="1" t="s">
        <v>99</v>
      </c>
      <c r="H161" s="1" t="s">
        <v>100</v>
      </c>
      <c r="I161" s="1" t="s">
        <v>101</v>
      </c>
      <c r="J161" s="1" t="s">
        <v>1363</v>
      </c>
      <c r="K161" s="1" t="s">
        <v>1364</v>
      </c>
      <c r="L161" s="1" t="s">
        <v>1039</v>
      </c>
      <c r="M161" s="1" t="s">
        <v>1365</v>
      </c>
      <c r="N161" s="1" t="s">
        <v>1366</v>
      </c>
      <c r="O161" s="1" t="s">
        <v>291</v>
      </c>
      <c r="P161" s="1" t="s">
        <v>396</v>
      </c>
      <c r="Q161" s="1" t="s">
        <v>390</v>
      </c>
      <c r="R161" s="1" t="s">
        <v>1367</v>
      </c>
      <c r="S161" s="1" t="s">
        <v>1368</v>
      </c>
      <c r="T161" s="1"/>
      <c r="U161" s="1" t="s">
        <v>147</v>
      </c>
      <c r="V161" s="1"/>
      <c r="W161" s="1"/>
      <c r="X161" s="1"/>
      <c r="Y161" s="1">
        <v>452</v>
      </c>
      <c r="Z161" s="1"/>
      <c r="AA161" s="1"/>
      <c r="AB161" s="1"/>
      <c r="AC161" s="1"/>
      <c r="AD161" s="1"/>
      <c r="AE161" s="1"/>
      <c r="AF161" s="1"/>
      <c r="AG161" s="1"/>
      <c r="AH161" s="1"/>
      <c r="AI161" s="1"/>
      <c r="AJ161" s="1"/>
      <c r="AK161" s="1" t="s">
        <v>1369</v>
      </c>
      <c r="AL161" s="1"/>
      <c r="AM161" s="1"/>
      <c r="AN161" s="1"/>
      <c r="AO161" s="1"/>
      <c r="AP161" s="1"/>
      <c r="AQ161" s="1"/>
      <c r="AR161" s="1"/>
      <c r="AS161" s="1"/>
      <c r="AT161" s="1"/>
      <c r="AU161" s="1"/>
      <c r="AV161" s="1"/>
      <c r="AW161" s="1"/>
      <c r="AX161" s="1" t="s">
        <v>77</v>
      </c>
      <c r="AY161" s="1"/>
      <c r="AZ161" s="1" t="s">
        <v>296</v>
      </c>
      <c r="BA161" s="1" t="s">
        <v>291</v>
      </c>
      <c r="BB161" s="1" t="s">
        <v>239</v>
      </c>
      <c r="BC161" s="1"/>
      <c r="BD161" s="1" t="s">
        <v>133</v>
      </c>
      <c r="BE161" s="1" t="s">
        <v>591</v>
      </c>
      <c r="BF161" s="1"/>
      <c r="BG161" s="1"/>
      <c r="BH161" s="1"/>
      <c r="BI161" s="1"/>
      <c r="BJ161" s="1"/>
      <c r="BK161" s="1"/>
      <c r="BL161" s="1" t="s">
        <v>1370</v>
      </c>
      <c r="BM161" s="1" t="s">
        <v>1371</v>
      </c>
      <c r="BN161" s="1" t="s">
        <v>121</v>
      </c>
    </row>
    <row r="162" spans="1:66" ht="15.75" customHeight="1" x14ac:dyDescent="0.3">
      <c r="A162" s="1" t="s">
        <v>390</v>
      </c>
      <c r="B162" s="1">
        <v>80000</v>
      </c>
      <c r="C162" s="1" t="s">
        <v>68</v>
      </c>
      <c r="D162" s="1">
        <v>0</v>
      </c>
      <c r="E162" s="4" t="s">
        <v>1362</v>
      </c>
      <c r="F162" s="1" t="s">
        <v>69</v>
      </c>
      <c r="G162" s="1" t="s">
        <v>99</v>
      </c>
      <c r="H162" s="1" t="s">
        <v>100</v>
      </c>
      <c r="I162" s="1" t="s">
        <v>101</v>
      </c>
      <c r="J162" s="1" t="s">
        <v>1363</v>
      </c>
      <c r="K162" s="1" t="s">
        <v>1364</v>
      </c>
      <c r="L162" s="1" t="s">
        <v>478</v>
      </c>
      <c r="M162" s="1" t="s">
        <v>1365</v>
      </c>
      <c r="N162" s="1" t="s">
        <v>1366</v>
      </c>
      <c r="O162" s="1" t="s">
        <v>291</v>
      </c>
      <c r="P162" s="1" t="s">
        <v>396</v>
      </c>
      <c r="Q162" s="1" t="s">
        <v>390</v>
      </c>
      <c r="R162" s="1" t="s">
        <v>1372</v>
      </c>
      <c r="S162" s="1" t="s">
        <v>1373</v>
      </c>
      <c r="T162" s="1"/>
      <c r="U162" s="1" t="s">
        <v>147</v>
      </c>
      <c r="V162" s="1"/>
      <c r="W162" s="1"/>
      <c r="X162" s="1"/>
      <c r="Y162" s="1">
        <v>452</v>
      </c>
      <c r="Z162" s="1"/>
      <c r="AA162" s="1"/>
      <c r="AB162" s="1"/>
      <c r="AC162" s="1"/>
      <c r="AD162" s="1"/>
      <c r="AE162" s="1"/>
      <c r="AF162" s="1"/>
      <c r="AG162" s="1"/>
      <c r="AH162" s="1"/>
      <c r="AI162" s="1"/>
      <c r="AJ162" s="1"/>
      <c r="AK162" s="1" t="s">
        <v>1369</v>
      </c>
      <c r="AL162" s="1"/>
      <c r="AM162" s="1"/>
      <c r="AN162" s="1"/>
      <c r="AO162" s="1"/>
      <c r="AP162" s="1"/>
      <c r="AQ162" s="1"/>
      <c r="AR162" s="1"/>
      <c r="AS162" s="1"/>
      <c r="AT162" s="1"/>
      <c r="AU162" s="1"/>
      <c r="AV162" s="1"/>
      <c r="AW162" s="1"/>
      <c r="AX162" s="1" t="s">
        <v>77</v>
      </c>
      <c r="AY162" s="1"/>
      <c r="AZ162" s="1" t="s">
        <v>296</v>
      </c>
      <c r="BA162" s="1" t="s">
        <v>291</v>
      </c>
      <c r="BB162" s="1" t="s">
        <v>239</v>
      </c>
      <c r="BC162" s="1"/>
      <c r="BD162" s="1" t="s">
        <v>133</v>
      </c>
      <c r="BE162" s="1" t="s">
        <v>591</v>
      </c>
      <c r="BF162" s="1"/>
      <c r="BG162" s="1"/>
      <c r="BH162" s="1"/>
      <c r="BI162" s="1"/>
      <c r="BJ162" s="1"/>
      <c r="BK162" s="1"/>
      <c r="BL162" s="1" t="s">
        <v>1370</v>
      </c>
      <c r="BM162" s="1" t="s">
        <v>1371</v>
      </c>
      <c r="BN162" s="1" t="s">
        <v>181</v>
      </c>
    </row>
    <row r="163" spans="1:66" ht="15.75" customHeight="1" x14ac:dyDescent="0.3">
      <c r="A163" s="1" t="s">
        <v>613</v>
      </c>
      <c r="B163" s="1">
        <v>3500000</v>
      </c>
      <c r="C163" s="1" t="s">
        <v>68</v>
      </c>
      <c r="D163" s="1">
        <v>0</v>
      </c>
      <c r="E163" s="4" t="s">
        <v>139</v>
      </c>
      <c r="F163" s="1" t="s">
        <v>69</v>
      </c>
      <c r="G163" s="1" t="s">
        <v>123</v>
      </c>
      <c r="H163" s="1" t="s">
        <v>124</v>
      </c>
      <c r="I163" s="1" t="s">
        <v>101</v>
      </c>
      <c r="J163" s="1" t="s">
        <v>1374</v>
      </c>
      <c r="K163" s="1" t="s">
        <v>1375</v>
      </c>
      <c r="L163" s="1" t="s">
        <v>616</v>
      </c>
      <c r="M163" s="1" t="s">
        <v>1376</v>
      </c>
      <c r="N163" s="1" t="s">
        <v>1377</v>
      </c>
      <c r="O163" s="1" t="s">
        <v>382</v>
      </c>
      <c r="P163" s="1" t="s">
        <v>698</v>
      </c>
      <c r="Q163" s="1" t="s">
        <v>613</v>
      </c>
      <c r="R163" s="1" t="s">
        <v>1378</v>
      </c>
      <c r="S163" s="1" t="s">
        <v>1379</v>
      </c>
      <c r="T163" s="1"/>
      <c r="U163" s="1" t="s">
        <v>130</v>
      </c>
      <c r="V163" s="1"/>
      <c r="W163" s="1"/>
      <c r="X163" s="1"/>
      <c r="Y163" s="1">
        <v>4500</v>
      </c>
      <c r="Z163" s="1"/>
      <c r="AA163" s="1"/>
      <c r="AB163" s="1"/>
      <c r="AC163" s="1"/>
      <c r="AD163" s="1"/>
      <c r="AE163" s="1"/>
      <c r="AF163" s="1"/>
      <c r="AG163" s="1"/>
      <c r="AH163" s="1"/>
      <c r="AI163" s="1"/>
      <c r="AJ163" s="1"/>
      <c r="AK163" s="1" t="s">
        <v>163</v>
      </c>
      <c r="AL163" s="1"/>
      <c r="AM163" s="1"/>
      <c r="AN163" s="1"/>
      <c r="AO163" s="1"/>
      <c r="AP163" s="1"/>
      <c r="AQ163" s="1"/>
      <c r="AR163" s="1"/>
      <c r="AS163" s="1"/>
      <c r="AT163" s="1"/>
      <c r="AU163" s="1"/>
      <c r="AV163" s="1"/>
      <c r="AW163" s="1"/>
      <c r="AX163" s="1" t="s">
        <v>131</v>
      </c>
      <c r="AY163" s="1"/>
      <c r="AZ163" s="1" t="s">
        <v>386</v>
      </c>
      <c r="BA163" s="1" t="s">
        <v>382</v>
      </c>
      <c r="BB163" s="1"/>
      <c r="BC163" s="1"/>
      <c r="BD163" s="1" t="s">
        <v>133</v>
      </c>
      <c r="BE163" s="1" t="s">
        <v>134</v>
      </c>
      <c r="BF163" s="1" t="s">
        <v>135</v>
      </c>
      <c r="BG163" s="1"/>
      <c r="BH163" s="1"/>
      <c r="BI163" s="1"/>
      <c r="BJ163" s="1"/>
      <c r="BK163" s="1"/>
      <c r="BL163" s="1" t="s">
        <v>1380</v>
      </c>
      <c r="BM163" s="1" t="s">
        <v>1381</v>
      </c>
      <c r="BN163" s="1" t="s">
        <v>121</v>
      </c>
    </row>
    <row r="164" spans="1:66" ht="15.75" customHeight="1" x14ac:dyDescent="0.3">
      <c r="A164" s="1" t="s">
        <v>272</v>
      </c>
      <c r="B164" s="1">
        <v>8000000</v>
      </c>
      <c r="C164" s="1" t="s">
        <v>68</v>
      </c>
      <c r="D164" s="1">
        <v>0</v>
      </c>
      <c r="E164" s="4" t="s">
        <v>1311</v>
      </c>
      <c r="F164" s="1" t="s">
        <v>69</v>
      </c>
      <c r="G164" s="1" t="s">
        <v>99</v>
      </c>
      <c r="H164" s="1" t="s">
        <v>100</v>
      </c>
      <c r="I164" s="1" t="s">
        <v>101</v>
      </c>
      <c r="J164" s="1" t="s">
        <v>1382</v>
      </c>
      <c r="K164" s="1" t="s">
        <v>1383</v>
      </c>
      <c r="L164" s="1" t="s">
        <v>1384</v>
      </c>
      <c r="M164" s="1" t="s">
        <v>1385</v>
      </c>
      <c r="N164" s="1" t="s">
        <v>1386</v>
      </c>
      <c r="O164" s="1" t="s">
        <v>340</v>
      </c>
      <c r="P164" s="1" t="s">
        <v>278</v>
      </c>
      <c r="Q164" s="1" t="s">
        <v>272</v>
      </c>
      <c r="R164" s="1" t="s">
        <v>1387</v>
      </c>
      <c r="S164" s="1" t="s">
        <v>1388</v>
      </c>
      <c r="T164" s="1"/>
      <c r="U164" s="1" t="s">
        <v>81</v>
      </c>
      <c r="V164" s="1"/>
      <c r="W164" s="1"/>
      <c r="X164" s="1"/>
      <c r="Y164" s="1">
        <v>375</v>
      </c>
      <c r="Z164" s="1"/>
      <c r="AA164" s="1"/>
      <c r="AB164" s="1"/>
      <c r="AC164" s="1"/>
      <c r="AD164" s="1"/>
      <c r="AE164" s="1"/>
      <c r="AF164" s="1"/>
      <c r="AG164" s="1"/>
      <c r="AH164" s="1"/>
      <c r="AI164" s="1"/>
      <c r="AJ164" s="1"/>
      <c r="AK164" s="1" t="s">
        <v>1389</v>
      </c>
      <c r="AL164" s="1"/>
      <c r="AM164" s="1"/>
      <c r="AN164" s="1"/>
      <c r="AO164" s="1"/>
      <c r="AP164" s="1"/>
      <c r="AQ164" s="1"/>
      <c r="AR164" s="1"/>
      <c r="AS164" s="1"/>
      <c r="AT164" s="1"/>
      <c r="AU164" s="1"/>
      <c r="AV164" s="1"/>
      <c r="AW164" s="1"/>
      <c r="AX164" s="1" t="s">
        <v>345</v>
      </c>
      <c r="AY164" s="1"/>
      <c r="AZ164" s="1" t="s">
        <v>252</v>
      </c>
      <c r="BA164" s="1" t="s">
        <v>247</v>
      </c>
      <c r="BB164" s="1"/>
      <c r="BC164" s="1"/>
      <c r="BD164" s="1" t="s">
        <v>133</v>
      </c>
      <c r="BE164" s="1" t="s">
        <v>134</v>
      </c>
      <c r="BF164" s="1"/>
      <c r="BG164" s="1"/>
      <c r="BH164" s="1"/>
      <c r="BI164" s="1"/>
      <c r="BJ164" s="1"/>
      <c r="BK164" s="1"/>
      <c r="BL164" s="1" t="s">
        <v>1390</v>
      </c>
      <c r="BM164" s="1" t="s">
        <v>1391</v>
      </c>
      <c r="BN164" s="1"/>
    </row>
    <row r="165" spans="1:66" ht="15.75" customHeight="1" x14ac:dyDescent="0.3">
      <c r="A165" s="1" t="s">
        <v>360</v>
      </c>
      <c r="B165" s="1">
        <v>200000</v>
      </c>
      <c r="C165" s="1" t="s">
        <v>68</v>
      </c>
      <c r="D165" s="1">
        <v>0</v>
      </c>
      <c r="E165" s="4" t="s">
        <v>139</v>
      </c>
      <c r="F165" s="1" t="s">
        <v>69</v>
      </c>
      <c r="G165" s="1" t="s">
        <v>99</v>
      </c>
      <c r="H165" s="1" t="s">
        <v>100</v>
      </c>
      <c r="I165" s="1" t="s">
        <v>101</v>
      </c>
      <c r="J165" s="1"/>
      <c r="K165" s="1"/>
      <c r="L165" s="1" t="s">
        <v>495</v>
      </c>
      <c r="M165" s="1" t="s">
        <v>1392</v>
      </c>
      <c r="N165" s="1" t="s">
        <v>1393</v>
      </c>
      <c r="O165" s="1" t="s">
        <v>247</v>
      </c>
      <c r="P165" s="1" t="s">
        <v>368</v>
      </c>
      <c r="Q165" s="1" t="s">
        <v>360</v>
      </c>
      <c r="R165" s="1" t="s">
        <v>1394</v>
      </c>
      <c r="S165" s="1" t="s">
        <v>1395</v>
      </c>
      <c r="T165" s="1"/>
      <c r="U165" s="1" t="s">
        <v>130</v>
      </c>
      <c r="V165" s="1"/>
      <c r="W165" s="1" t="s">
        <v>1396</v>
      </c>
      <c r="X165" s="1"/>
      <c r="Y165" s="1">
        <v>63</v>
      </c>
      <c r="Z165" s="1"/>
      <c r="AA165" s="1"/>
      <c r="AB165" s="1"/>
      <c r="AC165" s="1"/>
      <c r="AD165" s="1"/>
      <c r="AE165" s="1"/>
      <c r="AF165" s="1"/>
      <c r="AG165" s="1" t="s">
        <v>111</v>
      </c>
      <c r="AH165" s="1"/>
      <c r="AI165" s="1"/>
      <c r="AJ165" s="1"/>
      <c r="AK165" s="1" t="s">
        <v>1397</v>
      </c>
      <c r="AL165" s="1"/>
      <c r="AM165" s="1"/>
      <c r="AN165" s="1"/>
      <c r="AO165" s="1"/>
      <c r="AP165" s="1"/>
      <c r="AQ165" s="1"/>
      <c r="AR165" s="1"/>
      <c r="AS165" s="1"/>
      <c r="AT165" s="1"/>
      <c r="AU165" s="1"/>
      <c r="AV165" s="1"/>
      <c r="AW165" s="1"/>
      <c r="AX165" s="1"/>
      <c r="AY165" s="1"/>
      <c r="AZ165" s="1" t="s">
        <v>252</v>
      </c>
      <c r="BA165" s="1" t="s">
        <v>247</v>
      </c>
      <c r="BB165" s="1" t="s">
        <v>372</v>
      </c>
      <c r="BC165" s="1"/>
      <c r="BD165" s="1"/>
      <c r="BE165" s="1" t="s">
        <v>150</v>
      </c>
      <c r="BF165" s="1" t="s">
        <v>298</v>
      </c>
      <c r="BG165" s="1"/>
      <c r="BH165" s="1" t="s">
        <v>152</v>
      </c>
      <c r="BI165" s="1"/>
      <c r="BJ165" s="1"/>
      <c r="BK165" s="1"/>
      <c r="BL165" s="1" t="s">
        <v>1398</v>
      </c>
      <c r="BM165" s="1" t="s">
        <v>1399</v>
      </c>
      <c r="BN165" s="1"/>
    </row>
    <row r="166" spans="1:66" ht="15.75" customHeight="1" x14ac:dyDescent="0.3">
      <c r="A166" s="1" t="s">
        <v>390</v>
      </c>
      <c r="B166" s="1">
        <v>27000</v>
      </c>
      <c r="C166" s="1" t="s">
        <v>68</v>
      </c>
      <c r="D166" s="1">
        <v>0</v>
      </c>
      <c r="E166" s="4" t="s">
        <v>1362</v>
      </c>
      <c r="F166" s="1" t="s">
        <v>69</v>
      </c>
      <c r="G166" s="1" t="s">
        <v>99</v>
      </c>
      <c r="H166" s="1" t="s">
        <v>100</v>
      </c>
      <c r="I166" s="1" t="s">
        <v>101</v>
      </c>
      <c r="J166" s="1" t="s">
        <v>1400</v>
      </c>
      <c r="K166" s="1" t="s">
        <v>1401</v>
      </c>
      <c r="L166" s="1" t="s">
        <v>1402</v>
      </c>
      <c r="M166" s="1" t="s">
        <v>1403</v>
      </c>
      <c r="N166" s="1" t="s">
        <v>1404</v>
      </c>
      <c r="O166" s="1" t="s">
        <v>173</v>
      </c>
      <c r="P166" s="1" t="s">
        <v>396</v>
      </c>
      <c r="Q166" s="1" t="s">
        <v>390</v>
      </c>
      <c r="R166" s="1" t="s">
        <v>1405</v>
      </c>
      <c r="S166" s="1" t="s">
        <v>1406</v>
      </c>
      <c r="T166" s="1"/>
      <c r="U166" s="1" t="s">
        <v>147</v>
      </c>
      <c r="V166" s="1"/>
      <c r="W166" s="1"/>
      <c r="X166" s="1"/>
      <c r="Y166" s="1">
        <v>600</v>
      </c>
      <c r="Z166" s="1"/>
      <c r="AA166" s="1"/>
      <c r="AB166" s="1"/>
      <c r="AC166" s="1"/>
      <c r="AD166" s="1"/>
      <c r="AE166" s="1"/>
      <c r="AF166" s="1"/>
      <c r="AG166" s="1"/>
      <c r="AH166" s="1"/>
      <c r="AI166" s="1"/>
      <c r="AJ166" s="1"/>
      <c r="AK166" s="1" t="s">
        <v>220</v>
      </c>
      <c r="AL166" s="1"/>
      <c r="AM166" s="1"/>
      <c r="AN166" s="1"/>
      <c r="AO166" s="1"/>
      <c r="AP166" s="1"/>
      <c r="AQ166" s="1"/>
      <c r="AR166" s="1"/>
      <c r="AS166" s="1"/>
      <c r="AT166" s="1"/>
      <c r="AU166" s="1"/>
      <c r="AV166" s="1"/>
      <c r="AW166" s="1"/>
      <c r="AX166" s="1" t="s">
        <v>113</v>
      </c>
      <c r="AY166" s="1"/>
      <c r="AZ166" s="1" t="s">
        <v>341</v>
      </c>
      <c r="BA166" s="1" t="s">
        <v>334</v>
      </c>
      <c r="BB166" s="1" t="s">
        <v>1232</v>
      </c>
      <c r="BC166" s="1"/>
      <c r="BD166" s="1" t="s">
        <v>133</v>
      </c>
      <c r="BE166" s="1" t="s">
        <v>134</v>
      </c>
      <c r="BF166" s="1"/>
      <c r="BG166" s="1"/>
      <c r="BH166" s="1"/>
      <c r="BI166" s="1"/>
      <c r="BJ166" s="1"/>
      <c r="BK166" s="1"/>
      <c r="BL166" s="1" t="s">
        <v>1407</v>
      </c>
      <c r="BM166" s="1" t="s">
        <v>1408</v>
      </c>
      <c r="BN166" s="1"/>
    </row>
    <row r="167" spans="1:66" ht="15.75" customHeight="1" x14ac:dyDescent="0.3">
      <c r="A167" s="1" t="s">
        <v>272</v>
      </c>
      <c r="B167" s="1">
        <v>200000</v>
      </c>
      <c r="C167" s="1" t="s">
        <v>68</v>
      </c>
      <c r="D167" s="1">
        <v>0</v>
      </c>
      <c r="E167" s="4" t="s">
        <v>1311</v>
      </c>
      <c r="F167" s="1" t="s">
        <v>69</v>
      </c>
      <c r="G167" s="1" t="s">
        <v>99</v>
      </c>
      <c r="H167" s="1" t="s">
        <v>100</v>
      </c>
      <c r="I167" s="1" t="s">
        <v>101</v>
      </c>
      <c r="J167" s="1" t="s">
        <v>1382</v>
      </c>
      <c r="K167" s="1" t="s">
        <v>1383</v>
      </c>
      <c r="L167" s="1" t="s">
        <v>1409</v>
      </c>
      <c r="M167" s="1" t="s">
        <v>1385</v>
      </c>
      <c r="N167" s="1" t="s">
        <v>1386</v>
      </c>
      <c r="O167" s="1" t="s">
        <v>340</v>
      </c>
      <c r="P167" s="1" t="s">
        <v>278</v>
      </c>
      <c r="Q167" s="1" t="s">
        <v>272</v>
      </c>
      <c r="R167" s="1" t="s">
        <v>1410</v>
      </c>
      <c r="S167" s="1" t="s">
        <v>1411</v>
      </c>
      <c r="T167" s="1"/>
      <c r="U167" s="1" t="s">
        <v>81</v>
      </c>
      <c r="V167" s="1"/>
      <c r="W167" s="1"/>
      <c r="X167" s="1"/>
      <c r="Y167" s="1">
        <v>375</v>
      </c>
      <c r="Z167" s="1"/>
      <c r="AA167" s="1"/>
      <c r="AB167" s="1"/>
      <c r="AC167" s="1"/>
      <c r="AD167" s="1"/>
      <c r="AE167" s="1"/>
      <c r="AF167" s="1"/>
      <c r="AG167" s="1"/>
      <c r="AH167" s="1"/>
      <c r="AI167" s="1"/>
      <c r="AJ167" s="1"/>
      <c r="AK167" s="1" t="s">
        <v>1389</v>
      </c>
      <c r="AL167" s="1"/>
      <c r="AM167" s="1"/>
      <c r="AN167" s="1"/>
      <c r="AO167" s="1"/>
      <c r="AP167" s="1"/>
      <c r="AQ167" s="1"/>
      <c r="AR167" s="1"/>
      <c r="AS167" s="1"/>
      <c r="AT167" s="1"/>
      <c r="AU167" s="1"/>
      <c r="AV167" s="1"/>
      <c r="AW167" s="1"/>
      <c r="AX167" s="1" t="s">
        <v>345</v>
      </c>
      <c r="AY167" s="1"/>
      <c r="AZ167" s="1" t="s">
        <v>252</v>
      </c>
      <c r="BA167" s="1" t="s">
        <v>247</v>
      </c>
      <c r="BB167" s="1"/>
      <c r="BC167" s="1"/>
      <c r="BD167" s="1" t="s">
        <v>133</v>
      </c>
      <c r="BE167" s="1" t="s">
        <v>134</v>
      </c>
      <c r="BF167" s="1"/>
      <c r="BG167" s="1"/>
      <c r="BH167" s="1"/>
      <c r="BI167" s="1"/>
      <c r="BJ167" s="1"/>
      <c r="BK167" s="1"/>
      <c r="BL167" s="1" t="s">
        <v>1390</v>
      </c>
      <c r="BM167" s="1" t="s">
        <v>1391</v>
      </c>
      <c r="BN167" s="1"/>
    </row>
    <row r="168" spans="1:66" ht="15.75" customHeight="1" x14ac:dyDescent="0.3">
      <c r="A168" s="1" t="s">
        <v>272</v>
      </c>
      <c r="B168" s="1">
        <v>1944449</v>
      </c>
      <c r="C168" s="1" t="s">
        <v>68</v>
      </c>
      <c r="D168" s="1">
        <v>100</v>
      </c>
      <c r="E168" s="4" t="s">
        <v>1311</v>
      </c>
      <c r="F168" s="1" t="s">
        <v>69</v>
      </c>
      <c r="G168" s="1" t="s">
        <v>70</v>
      </c>
      <c r="H168" s="1" t="s">
        <v>71</v>
      </c>
      <c r="I168" s="1" t="s">
        <v>72</v>
      </c>
      <c r="J168" s="1"/>
      <c r="K168" s="1"/>
      <c r="L168" s="1" t="s">
        <v>478</v>
      </c>
      <c r="M168" s="1" t="s">
        <v>1412</v>
      </c>
      <c r="N168" s="1" t="s">
        <v>1413</v>
      </c>
      <c r="O168" s="1" t="s">
        <v>247</v>
      </c>
      <c r="P168" s="1" t="s">
        <v>278</v>
      </c>
      <c r="Q168" s="1" t="s">
        <v>272</v>
      </c>
      <c r="R168" s="1" t="s">
        <v>1414</v>
      </c>
      <c r="S168" s="1" t="s">
        <v>1415</v>
      </c>
      <c r="T168" s="1"/>
      <c r="U168" s="1" t="s">
        <v>81</v>
      </c>
      <c r="V168" s="1"/>
      <c r="W168" s="1"/>
      <c r="X168" s="1"/>
      <c r="Y168" s="1">
        <v>340</v>
      </c>
      <c r="Z168" s="1"/>
      <c r="AA168" s="1"/>
      <c r="AB168" s="1"/>
      <c r="AC168" s="1"/>
      <c r="AD168" s="1"/>
      <c r="AE168" s="1"/>
      <c r="AF168" s="1"/>
      <c r="AG168" s="1" t="s">
        <v>111</v>
      </c>
      <c r="AH168" s="1"/>
      <c r="AI168" s="1"/>
      <c r="AJ168" s="1"/>
      <c r="AK168" s="1" t="s">
        <v>112</v>
      </c>
      <c r="AL168" s="1"/>
      <c r="AM168" s="1"/>
      <c r="AN168" s="1"/>
      <c r="AO168" s="1"/>
      <c r="AP168" s="1"/>
      <c r="AQ168" s="1"/>
      <c r="AR168" s="1"/>
      <c r="AS168" s="1"/>
      <c r="AT168" s="1"/>
      <c r="AU168" s="1"/>
      <c r="AV168" s="1"/>
      <c r="AW168" s="1"/>
      <c r="AX168" s="1"/>
      <c r="AY168" s="1"/>
      <c r="AZ168" s="1" t="s">
        <v>252</v>
      </c>
      <c r="BA168" s="1" t="s">
        <v>247</v>
      </c>
      <c r="BB168" s="1" t="s">
        <v>1416</v>
      </c>
      <c r="BC168" s="1"/>
      <c r="BD168" s="1" t="s">
        <v>116</v>
      </c>
      <c r="BE168" s="1" t="s">
        <v>192</v>
      </c>
      <c r="BF168" s="1"/>
      <c r="BG168" s="1"/>
      <c r="BH168" s="1" t="s">
        <v>193</v>
      </c>
      <c r="BI168" s="1"/>
      <c r="BJ168" s="1"/>
      <c r="BK168" s="1"/>
      <c r="BL168" s="1" t="s">
        <v>1417</v>
      </c>
      <c r="BM168" s="1" t="s">
        <v>1418</v>
      </c>
      <c r="BN168" s="1"/>
    </row>
    <row r="169" spans="1:66" ht="15.75" customHeight="1" x14ac:dyDescent="0.3">
      <c r="A169" s="1" t="s">
        <v>272</v>
      </c>
      <c r="B169" s="1">
        <v>224900</v>
      </c>
      <c r="C169" s="1" t="s">
        <v>68</v>
      </c>
      <c r="D169" s="1">
        <v>100</v>
      </c>
      <c r="E169" s="4" t="s">
        <v>1311</v>
      </c>
      <c r="F169" s="1" t="s">
        <v>69</v>
      </c>
      <c r="G169" s="1" t="s">
        <v>70</v>
      </c>
      <c r="H169" s="1" t="s">
        <v>71</v>
      </c>
      <c r="I169" s="1" t="s">
        <v>72</v>
      </c>
      <c r="J169" s="1" t="s">
        <v>1419</v>
      </c>
      <c r="K169" s="1" t="s">
        <v>1420</v>
      </c>
      <c r="L169" s="1"/>
      <c r="M169" s="1" t="s">
        <v>1412</v>
      </c>
      <c r="N169" s="1" t="s">
        <v>1413</v>
      </c>
      <c r="O169" s="1" t="s">
        <v>272</v>
      </c>
      <c r="P169" s="1" t="s">
        <v>278</v>
      </c>
      <c r="Q169" s="1" t="s">
        <v>272</v>
      </c>
      <c r="R169" s="1" t="s">
        <v>1421</v>
      </c>
      <c r="S169" s="1" t="s">
        <v>1421</v>
      </c>
      <c r="T169" s="1"/>
      <c r="U169" s="1" t="s">
        <v>81</v>
      </c>
      <c r="V169" s="1"/>
      <c r="W169" s="1"/>
      <c r="X169" s="1"/>
      <c r="Y169" s="1">
        <v>340</v>
      </c>
      <c r="Z169" s="1"/>
      <c r="AA169" s="1"/>
      <c r="AB169" s="1"/>
      <c r="AC169" s="1"/>
      <c r="AD169" s="1"/>
      <c r="AE169" s="1"/>
      <c r="AF169" s="1"/>
      <c r="AG169" s="1" t="s">
        <v>111</v>
      </c>
      <c r="AH169" s="1"/>
      <c r="AI169" s="1"/>
      <c r="AJ169" s="1"/>
      <c r="AK169" s="1" t="s">
        <v>112</v>
      </c>
      <c r="AL169" s="1"/>
      <c r="AM169" s="1"/>
      <c r="AN169" s="1"/>
      <c r="AO169" s="1"/>
      <c r="AP169" s="1"/>
      <c r="AQ169" s="1"/>
      <c r="AR169" s="1"/>
      <c r="AS169" s="1"/>
      <c r="AT169" s="1"/>
      <c r="AU169" s="1"/>
      <c r="AV169" s="1"/>
      <c r="AW169" s="1"/>
      <c r="AX169" s="1"/>
      <c r="AY169" s="1"/>
      <c r="AZ169" s="1" t="s">
        <v>252</v>
      </c>
      <c r="BA169" s="1" t="s">
        <v>247</v>
      </c>
      <c r="BB169" s="1" t="s">
        <v>1416</v>
      </c>
      <c r="BC169" s="1"/>
      <c r="BD169" s="1" t="s">
        <v>116</v>
      </c>
      <c r="BE169" s="1" t="s">
        <v>192</v>
      </c>
      <c r="BF169" s="1"/>
      <c r="BG169" s="1"/>
      <c r="BH169" s="1" t="s">
        <v>193</v>
      </c>
      <c r="BI169" s="1"/>
      <c r="BJ169" s="1"/>
      <c r="BK169" s="1"/>
      <c r="BL169" s="1" t="s">
        <v>1417</v>
      </c>
      <c r="BM169" s="1" t="s">
        <v>1418</v>
      </c>
      <c r="BN169" s="1"/>
    </row>
    <row r="170" spans="1:66" ht="15.75" customHeight="1" x14ac:dyDescent="0.3">
      <c r="A170" s="1" t="s">
        <v>340</v>
      </c>
      <c r="B170" s="1">
        <v>231118</v>
      </c>
      <c r="C170" s="1" t="s">
        <v>68</v>
      </c>
      <c r="D170" s="1">
        <v>100</v>
      </c>
      <c r="E170" s="4" t="s">
        <v>1311</v>
      </c>
      <c r="F170" s="1" t="s">
        <v>69</v>
      </c>
      <c r="G170" s="1" t="s">
        <v>70</v>
      </c>
      <c r="H170" s="1" t="s">
        <v>71</v>
      </c>
      <c r="I170" s="1" t="s">
        <v>72</v>
      </c>
      <c r="J170" s="1" t="s">
        <v>1422</v>
      </c>
      <c r="K170" s="1" t="s">
        <v>1423</v>
      </c>
      <c r="L170" s="1" t="s">
        <v>288</v>
      </c>
      <c r="M170" s="1" t="s">
        <v>1424</v>
      </c>
      <c r="N170" s="1" t="s">
        <v>1425</v>
      </c>
      <c r="O170" s="1" t="s">
        <v>517</v>
      </c>
      <c r="P170" s="1" t="s">
        <v>588</v>
      </c>
      <c r="Q170" s="1" t="s">
        <v>340</v>
      </c>
      <c r="R170" s="1" t="s">
        <v>1426</v>
      </c>
      <c r="S170" s="1" t="s">
        <v>1427</v>
      </c>
      <c r="T170" s="1"/>
      <c r="U170" s="1" t="s">
        <v>81</v>
      </c>
      <c r="V170" s="1"/>
      <c r="W170" s="1"/>
      <c r="X170" s="1"/>
      <c r="Y170" s="1">
        <v>135</v>
      </c>
      <c r="Z170" s="1"/>
      <c r="AA170" s="1"/>
      <c r="AB170" s="1"/>
      <c r="AC170" s="1"/>
      <c r="AD170" s="1"/>
      <c r="AE170" s="1"/>
      <c r="AF170" s="1"/>
      <c r="AG170" s="1"/>
      <c r="AH170" s="1"/>
      <c r="AI170" s="1"/>
      <c r="AJ170" s="1"/>
      <c r="AK170" s="1" t="s">
        <v>220</v>
      </c>
      <c r="AL170" s="1"/>
      <c r="AM170" s="1"/>
      <c r="AN170" s="1"/>
      <c r="AO170" s="1"/>
      <c r="AP170" s="1"/>
      <c r="AQ170" s="1"/>
      <c r="AR170" s="1"/>
      <c r="AS170" s="1"/>
      <c r="AT170" s="1"/>
      <c r="AU170" s="1"/>
      <c r="AV170" s="1"/>
      <c r="AW170" s="1"/>
      <c r="AX170" s="1" t="s">
        <v>131</v>
      </c>
      <c r="AY170" s="1"/>
      <c r="AZ170" s="1" t="s">
        <v>521</v>
      </c>
      <c r="BA170" s="1" t="s">
        <v>517</v>
      </c>
      <c r="BB170" s="1"/>
      <c r="BC170" s="1"/>
      <c r="BD170" s="1" t="s">
        <v>133</v>
      </c>
      <c r="BE170" s="1" t="s">
        <v>134</v>
      </c>
      <c r="BF170" s="1" t="s">
        <v>652</v>
      </c>
      <c r="BG170" s="1"/>
      <c r="BH170" s="1"/>
      <c r="BI170" s="1"/>
      <c r="BJ170" s="1"/>
      <c r="BK170" s="1"/>
      <c r="BL170" s="1" t="s">
        <v>1428</v>
      </c>
      <c r="BM170" s="1" t="s">
        <v>1429</v>
      </c>
      <c r="BN170" s="1"/>
    </row>
    <row r="171" spans="1:66" ht="15.75" customHeight="1" x14ac:dyDescent="0.3">
      <c r="A171" s="1" t="s">
        <v>340</v>
      </c>
      <c r="B171" s="1">
        <v>11210</v>
      </c>
      <c r="C171" s="1" t="s">
        <v>68</v>
      </c>
      <c r="D171" s="1">
        <v>100</v>
      </c>
      <c r="E171" s="4" t="s">
        <v>1311</v>
      </c>
      <c r="F171" s="1" t="s">
        <v>69</v>
      </c>
      <c r="G171" s="1" t="s">
        <v>70</v>
      </c>
      <c r="H171" s="1" t="s">
        <v>71</v>
      </c>
      <c r="I171" s="1" t="s">
        <v>72</v>
      </c>
      <c r="J171" s="1" t="s">
        <v>1422</v>
      </c>
      <c r="K171" s="1" t="s">
        <v>1423</v>
      </c>
      <c r="L171" s="1" t="s">
        <v>1430</v>
      </c>
      <c r="M171" s="1" t="s">
        <v>1424</v>
      </c>
      <c r="N171" s="1" t="s">
        <v>1425</v>
      </c>
      <c r="O171" s="1" t="s">
        <v>517</v>
      </c>
      <c r="P171" s="1" t="s">
        <v>588</v>
      </c>
      <c r="Q171" s="1" t="s">
        <v>340</v>
      </c>
      <c r="R171" s="1" t="s">
        <v>1431</v>
      </c>
      <c r="S171" s="1" t="s">
        <v>1432</v>
      </c>
      <c r="T171" s="1"/>
      <c r="U171" s="1" t="s">
        <v>81</v>
      </c>
      <c r="V171" s="1"/>
      <c r="W171" s="1"/>
      <c r="X171" s="1"/>
      <c r="Y171" s="1">
        <v>135</v>
      </c>
      <c r="Z171" s="1"/>
      <c r="AA171" s="1"/>
      <c r="AB171" s="1"/>
      <c r="AC171" s="1"/>
      <c r="AD171" s="1"/>
      <c r="AE171" s="1"/>
      <c r="AF171" s="1"/>
      <c r="AG171" s="1"/>
      <c r="AH171" s="1"/>
      <c r="AI171" s="1"/>
      <c r="AJ171" s="1"/>
      <c r="AK171" s="1" t="s">
        <v>220</v>
      </c>
      <c r="AL171" s="1"/>
      <c r="AM171" s="1"/>
      <c r="AN171" s="1"/>
      <c r="AO171" s="1"/>
      <c r="AP171" s="1"/>
      <c r="AQ171" s="1"/>
      <c r="AR171" s="1"/>
      <c r="AS171" s="1"/>
      <c r="AT171" s="1"/>
      <c r="AU171" s="1"/>
      <c r="AV171" s="1"/>
      <c r="AW171" s="1"/>
      <c r="AX171" s="1" t="s">
        <v>131</v>
      </c>
      <c r="AY171" s="1"/>
      <c r="AZ171" s="1" t="s">
        <v>521</v>
      </c>
      <c r="BA171" s="1" t="s">
        <v>517</v>
      </c>
      <c r="BB171" s="1"/>
      <c r="BC171" s="1"/>
      <c r="BD171" s="1" t="s">
        <v>133</v>
      </c>
      <c r="BE171" s="1" t="s">
        <v>134</v>
      </c>
      <c r="BF171" s="1" t="s">
        <v>652</v>
      </c>
      <c r="BG171" s="1"/>
      <c r="BH171" s="1"/>
      <c r="BI171" s="1"/>
      <c r="BJ171" s="1"/>
      <c r="BK171" s="1"/>
      <c r="BL171" s="1" t="s">
        <v>1428</v>
      </c>
      <c r="BM171" s="1" t="s">
        <v>1429</v>
      </c>
      <c r="BN171" s="1"/>
    </row>
    <row r="172" spans="1:66" ht="15.75" customHeight="1" x14ac:dyDescent="0.3">
      <c r="A172" s="1" t="s">
        <v>340</v>
      </c>
      <c r="B172" s="1">
        <v>47790</v>
      </c>
      <c r="C172" s="1" t="s">
        <v>68</v>
      </c>
      <c r="D172" s="1">
        <v>100</v>
      </c>
      <c r="E172" s="4" t="s">
        <v>1311</v>
      </c>
      <c r="F172" s="1" t="s">
        <v>69</v>
      </c>
      <c r="G172" s="1" t="s">
        <v>70</v>
      </c>
      <c r="H172" s="1" t="s">
        <v>71</v>
      </c>
      <c r="I172" s="1" t="s">
        <v>72</v>
      </c>
      <c r="J172" s="1" t="s">
        <v>1422</v>
      </c>
      <c r="K172" s="1" t="s">
        <v>1423</v>
      </c>
      <c r="L172" s="1" t="s">
        <v>1433</v>
      </c>
      <c r="M172" s="1" t="s">
        <v>1424</v>
      </c>
      <c r="N172" s="1" t="s">
        <v>1425</v>
      </c>
      <c r="O172" s="1" t="s">
        <v>517</v>
      </c>
      <c r="P172" s="1" t="s">
        <v>588</v>
      </c>
      <c r="Q172" s="1" t="s">
        <v>340</v>
      </c>
      <c r="R172" s="1" t="s">
        <v>1434</v>
      </c>
      <c r="S172" s="1" t="s">
        <v>1435</v>
      </c>
      <c r="T172" s="1"/>
      <c r="U172" s="1" t="s">
        <v>81</v>
      </c>
      <c r="V172" s="1"/>
      <c r="W172" s="1"/>
      <c r="X172" s="1"/>
      <c r="Y172" s="1">
        <v>135</v>
      </c>
      <c r="Z172" s="1"/>
      <c r="AA172" s="1"/>
      <c r="AB172" s="1"/>
      <c r="AC172" s="1"/>
      <c r="AD172" s="1"/>
      <c r="AE172" s="1"/>
      <c r="AF172" s="1"/>
      <c r="AG172" s="1"/>
      <c r="AH172" s="1"/>
      <c r="AI172" s="1"/>
      <c r="AJ172" s="1"/>
      <c r="AK172" s="1" t="s">
        <v>220</v>
      </c>
      <c r="AL172" s="1"/>
      <c r="AM172" s="1"/>
      <c r="AN172" s="1"/>
      <c r="AO172" s="1"/>
      <c r="AP172" s="1"/>
      <c r="AQ172" s="1"/>
      <c r="AR172" s="1"/>
      <c r="AS172" s="1"/>
      <c r="AT172" s="1"/>
      <c r="AU172" s="1"/>
      <c r="AV172" s="1"/>
      <c r="AW172" s="1"/>
      <c r="AX172" s="1" t="s">
        <v>131</v>
      </c>
      <c r="AY172" s="1"/>
      <c r="AZ172" s="1" t="s">
        <v>521</v>
      </c>
      <c r="BA172" s="1" t="s">
        <v>517</v>
      </c>
      <c r="BB172" s="1"/>
      <c r="BC172" s="1"/>
      <c r="BD172" s="1" t="s">
        <v>133</v>
      </c>
      <c r="BE172" s="1" t="s">
        <v>134</v>
      </c>
      <c r="BF172" s="1" t="s">
        <v>652</v>
      </c>
      <c r="BG172" s="1"/>
      <c r="BH172" s="1"/>
      <c r="BI172" s="1"/>
      <c r="BJ172" s="1"/>
      <c r="BK172" s="1"/>
      <c r="BL172" s="1" t="s">
        <v>1428</v>
      </c>
      <c r="BM172" s="1" t="s">
        <v>1429</v>
      </c>
      <c r="BN172" s="1"/>
    </row>
    <row r="173" spans="1:66" ht="15.75" customHeight="1" x14ac:dyDescent="0.3">
      <c r="A173" s="1" t="s">
        <v>168</v>
      </c>
      <c r="B173" s="1">
        <v>115000</v>
      </c>
      <c r="C173" s="1" t="s">
        <v>68</v>
      </c>
      <c r="D173" s="1">
        <v>0</v>
      </c>
      <c r="E173" s="4" t="s">
        <v>1436</v>
      </c>
      <c r="F173" s="1" t="s">
        <v>69</v>
      </c>
      <c r="G173" s="1" t="s">
        <v>123</v>
      </c>
      <c r="H173" s="1" t="s">
        <v>124</v>
      </c>
      <c r="I173" s="1" t="s">
        <v>101</v>
      </c>
      <c r="J173" s="1" t="s">
        <v>1437</v>
      </c>
      <c r="K173" s="1" t="s">
        <v>1438</v>
      </c>
      <c r="L173" s="1" t="s">
        <v>288</v>
      </c>
      <c r="M173" s="1" t="s">
        <v>1439</v>
      </c>
      <c r="N173" s="1" t="s">
        <v>1440</v>
      </c>
      <c r="O173" s="1" t="s">
        <v>291</v>
      </c>
      <c r="P173" s="1" t="s">
        <v>292</v>
      </c>
      <c r="Q173" s="1" t="s">
        <v>168</v>
      </c>
      <c r="R173" s="1" t="s">
        <v>1441</v>
      </c>
      <c r="S173" s="1" t="s">
        <v>1442</v>
      </c>
      <c r="T173" s="1"/>
      <c r="U173" s="1" t="s">
        <v>130</v>
      </c>
      <c r="V173" s="1"/>
      <c r="W173" s="1"/>
      <c r="X173" s="1"/>
      <c r="Y173" s="1">
        <v>39</v>
      </c>
      <c r="Z173" s="1"/>
      <c r="AA173" s="1"/>
      <c r="AB173" s="1"/>
      <c r="AC173" s="1"/>
      <c r="AD173" s="1"/>
      <c r="AE173" s="1"/>
      <c r="AF173" s="1"/>
      <c r="AG173" s="1"/>
      <c r="AH173" s="1"/>
      <c r="AI173" s="1"/>
      <c r="AJ173" s="1"/>
      <c r="AK173" s="1" t="s">
        <v>163</v>
      </c>
      <c r="AL173" s="1"/>
      <c r="AM173" s="1"/>
      <c r="AN173" s="1"/>
      <c r="AO173" s="1"/>
      <c r="AP173" s="1"/>
      <c r="AQ173" s="1"/>
      <c r="AR173" s="1"/>
      <c r="AS173" s="1"/>
      <c r="AT173" s="1"/>
      <c r="AU173" s="1"/>
      <c r="AV173" s="1"/>
      <c r="AW173" s="1"/>
      <c r="AX173" s="1" t="s">
        <v>177</v>
      </c>
      <c r="AY173" s="1"/>
      <c r="AZ173" s="1" t="s">
        <v>296</v>
      </c>
      <c r="BA173" s="1" t="s">
        <v>291</v>
      </c>
      <c r="BB173" s="1"/>
      <c r="BC173" s="1"/>
      <c r="BD173" s="1" t="s">
        <v>1443</v>
      </c>
      <c r="BE173" s="1" t="s">
        <v>192</v>
      </c>
      <c r="BF173" s="1"/>
      <c r="BG173" s="1"/>
      <c r="BH173" s="1" t="s">
        <v>321</v>
      </c>
      <c r="BI173" s="1"/>
      <c r="BJ173" s="1"/>
      <c r="BK173" s="1"/>
      <c r="BL173" s="1" t="s">
        <v>1444</v>
      </c>
      <c r="BM173" s="1" t="s">
        <v>1445</v>
      </c>
      <c r="BN173" s="1" t="s">
        <v>121</v>
      </c>
    </row>
    <row r="174" spans="1:66" ht="15.75" customHeight="1" x14ac:dyDescent="0.3">
      <c r="A174" s="1" t="s">
        <v>138</v>
      </c>
      <c r="B174" s="1">
        <v>100000</v>
      </c>
      <c r="C174" s="1" t="s">
        <v>68</v>
      </c>
      <c r="D174" s="1">
        <v>0</v>
      </c>
      <c r="E174" s="4" t="s">
        <v>1446</v>
      </c>
      <c r="F174" s="1" t="s">
        <v>69</v>
      </c>
      <c r="G174" s="1" t="s">
        <v>123</v>
      </c>
      <c r="H174" s="1" t="s">
        <v>124</v>
      </c>
      <c r="I174" s="1" t="s">
        <v>101</v>
      </c>
      <c r="J174" s="1" t="s">
        <v>1447</v>
      </c>
      <c r="K174" s="1" t="s">
        <v>1448</v>
      </c>
      <c r="L174" s="1" t="s">
        <v>1449</v>
      </c>
      <c r="M174" s="1" t="s">
        <v>1450</v>
      </c>
      <c r="N174" s="1" t="s">
        <v>1451</v>
      </c>
      <c r="O174" s="1" t="s">
        <v>138</v>
      </c>
      <c r="P174" s="1" t="s">
        <v>234</v>
      </c>
      <c r="Q174" s="1" t="s">
        <v>138</v>
      </c>
      <c r="R174" s="1" t="s">
        <v>1452</v>
      </c>
      <c r="S174" s="1" t="s">
        <v>1453</v>
      </c>
      <c r="T174" s="1"/>
      <c r="U174" s="1" t="s">
        <v>130</v>
      </c>
      <c r="V174" s="1"/>
      <c r="W174" s="1"/>
      <c r="X174" s="1"/>
      <c r="Y174" s="1">
        <v>329</v>
      </c>
      <c r="Z174" s="1"/>
      <c r="AA174" s="1"/>
      <c r="AB174" s="1"/>
      <c r="AC174" s="1"/>
      <c r="AD174" s="1"/>
      <c r="AE174" s="1"/>
      <c r="AF174" s="1"/>
      <c r="AG174" s="1"/>
      <c r="AH174" s="1"/>
      <c r="AI174" s="1"/>
      <c r="AJ174" s="1"/>
      <c r="AK174" s="1" t="s">
        <v>220</v>
      </c>
      <c r="AL174" s="1"/>
      <c r="AM174" s="1"/>
      <c r="AN174" s="1"/>
      <c r="AO174" s="1"/>
      <c r="AP174" s="1"/>
      <c r="AQ174" s="1"/>
      <c r="AR174" s="1"/>
      <c r="AS174" s="1"/>
      <c r="AT174" s="1"/>
      <c r="AU174" s="1"/>
      <c r="AV174" s="1"/>
      <c r="AW174" s="1"/>
      <c r="AX174" s="1" t="s">
        <v>345</v>
      </c>
      <c r="AY174" s="1"/>
      <c r="AZ174" s="1" t="s">
        <v>234</v>
      </c>
      <c r="BA174" s="1" t="s">
        <v>138</v>
      </c>
      <c r="BB174" s="1"/>
      <c r="BC174" s="1"/>
      <c r="BD174" s="1"/>
      <c r="BE174" s="1" t="s">
        <v>134</v>
      </c>
      <c r="BF174" s="1" t="s">
        <v>90</v>
      </c>
      <c r="BG174" s="1"/>
      <c r="BH174" s="1"/>
      <c r="BI174" s="1"/>
      <c r="BJ174" s="1"/>
      <c r="BK174" s="1"/>
      <c r="BL174" s="1" t="s">
        <v>1454</v>
      </c>
      <c r="BM174" s="1" t="s">
        <v>1455</v>
      </c>
      <c r="BN174" s="1" t="s">
        <v>181</v>
      </c>
    </row>
    <row r="175" spans="1:66" ht="15.75" customHeight="1" x14ac:dyDescent="0.3">
      <c r="A175" s="1" t="s">
        <v>168</v>
      </c>
      <c r="B175" s="1">
        <v>100000</v>
      </c>
      <c r="C175" s="1" t="s">
        <v>68</v>
      </c>
      <c r="D175" s="1">
        <v>0</v>
      </c>
      <c r="E175" s="4" t="s">
        <v>139</v>
      </c>
      <c r="F175" s="1" t="s">
        <v>69</v>
      </c>
      <c r="G175" s="1" t="s">
        <v>123</v>
      </c>
      <c r="H175" s="1" t="s">
        <v>124</v>
      </c>
      <c r="I175" s="1" t="s">
        <v>101</v>
      </c>
      <c r="J175" s="1"/>
      <c r="K175" s="1"/>
      <c r="L175" s="1" t="s">
        <v>1456</v>
      </c>
      <c r="M175" s="1" t="s">
        <v>1457</v>
      </c>
      <c r="N175" s="1" t="s">
        <v>1458</v>
      </c>
      <c r="O175" s="1" t="s">
        <v>401</v>
      </c>
      <c r="P175" s="1" t="s">
        <v>292</v>
      </c>
      <c r="Q175" s="1" t="s">
        <v>168</v>
      </c>
      <c r="R175" s="1" t="s">
        <v>1459</v>
      </c>
      <c r="S175" s="1" t="s">
        <v>1460</v>
      </c>
      <c r="T175" s="1"/>
      <c r="U175" s="1" t="s">
        <v>130</v>
      </c>
      <c r="V175" s="1"/>
      <c r="W175" s="1"/>
      <c r="X175" s="1"/>
      <c r="Y175" s="1">
        <v>954</v>
      </c>
      <c r="Z175" s="1"/>
      <c r="AA175" s="1"/>
      <c r="AB175" s="1"/>
      <c r="AC175" s="1"/>
      <c r="AD175" s="1"/>
      <c r="AE175" s="1"/>
      <c r="AF175" s="1"/>
      <c r="AG175" s="1" t="s">
        <v>111</v>
      </c>
      <c r="AH175" s="1"/>
      <c r="AI175" s="1"/>
      <c r="AJ175" s="1"/>
      <c r="AK175" s="1" t="s">
        <v>112</v>
      </c>
      <c r="AL175" s="1"/>
      <c r="AM175" s="1"/>
      <c r="AN175" s="1"/>
      <c r="AO175" s="1"/>
      <c r="AP175" s="1"/>
      <c r="AQ175" s="1"/>
      <c r="AR175" s="1"/>
      <c r="AS175" s="1"/>
      <c r="AT175" s="1"/>
      <c r="AU175" s="1"/>
      <c r="AV175" s="1"/>
      <c r="AW175" s="1"/>
      <c r="AX175" s="1" t="s">
        <v>177</v>
      </c>
      <c r="AY175" s="1"/>
      <c r="AZ175" s="1" t="s">
        <v>407</v>
      </c>
      <c r="BA175" s="1" t="s">
        <v>401</v>
      </c>
      <c r="BB175" s="1" t="s">
        <v>297</v>
      </c>
      <c r="BC175" s="1"/>
      <c r="BD175" s="1" t="s">
        <v>1461</v>
      </c>
      <c r="BE175" s="1" t="s">
        <v>117</v>
      </c>
      <c r="BF175" s="1"/>
      <c r="BG175" s="1"/>
      <c r="BH175" s="1" t="s">
        <v>387</v>
      </c>
      <c r="BI175" s="1"/>
      <c r="BJ175" s="1"/>
      <c r="BK175" s="1"/>
      <c r="BL175" s="1" t="s">
        <v>1462</v>
      </c>
      <c r="BM175" s="1" t="s">
        <v>1463</v>
      </c>
      <c r="BN175" s="1"/>
    </row>
    <row r="176" spans="1:66" ht="15.75" customHeight="1" x14ac:dyDescent="0.3">
      <c r="A176" s="1" t="s">
        <v>382</v>
      </c>
      <c r="B176" s="1">
        <v>10000</v>
      </c>
      <c r="C176" s="1" t="s">
        <v>68</v>
      </c>
      <c r="D176" s="1">
        <v>0</v>
      </c>
      <c r="E176" s="4" t="s">
        <v>139</v>
      </c>
      <c r="F176" s="1" t="s">
        <v>69</v>
      </c>
      <c r="G176" s="1" t="s">
        <v>123</v>
      </c>
      <c r="H176" s="1" t="s">
        <v>124</v>
      </c>
      <c r="I176" s="1" t="s">
        <v>101</v>
      </c>
      <c r="J176" s="1" t="s">
        <v>1464</v>
      </c>
      <c r="K176" s="1" t="s">
        <v>1465</v>
      </c>
      <c r="L176" s="1" t="s">
        <v>1466</v>
      </c>
      <c r="M176" s="1" t="s">
        <v>1467</v>
      </c>
      <c r="N176" s="1" t="s">
        <v>1468</v>
      </c>
      <c r="O176" s="1" t="s">
        <v>382</v>
      </c>
      <c r="P176" s="1" t="s">
        <v>386</v>
      </c>
      <c r="Q176" s="1" t="s">
        <v>382</v>
      </c>
      <c r="R176" s="1" t="s">
        <v>1469</v>
      </c>
      <c r="S176" s="1" t="s">
        <v>1470</v>
      </c>
      <c r="T176" s="1"/>
      <c r="U176" s="1" t="s">
        <v>147</v>
      </c>
      <c r="V176" s="1"/>
      <c r="W176" s="1"/>
      <c r="X176" s="1"/>
      <c r="Y176" s="1">
        <v>230</v>
      </c>
      <c r="Z176" s="1"/>
      <c r="AA176" s="1"/>
      <c r="AB176" s="1"/>
      <c r="AC176" s="1"/>
      <c r="AD176" s="1"/>
      <c r="AE176" s="1"/>
      <c r="AF176" s="1"/>
      <c r="AG176" s="1"/>
      <c r="AH176" s="1"/>
      <c r="AI176" s="1"/>
      <c r="AJ176" s="1"/>
      <c r="AK176" s="1" t="s">
        <v>356</v>
      </c>
      <c r="AL176" s="1"/>
      <c r="AM176" s="1"/>
      <c r="AN176" s="1"/>
      <c r="AO176" s="1"/>
      <c r="AP176" s="1"/>
      <c r="AQ176" s="1"/>
      <c r="AR176" s="1"/>
      <c r="AS176" s="1"/>
      <c r="AT176" s="1"/>
      <c r="AU176" s="1"/>
      <c r="AV176" s="1"/>
      <c r="AW176" s="1"/>
      <c r="AX176" s="1"/>
      <c r="AY176" s="1"/>
      <c r="AZ176" s="1" t="s">
        <v>132</v>
      </c>
      <c r="BA176" s="1" t="s">
        <v>127</v>
      </c>
      <c r="BB176" s="1" t="s">
        <v>1232</v>
      </c>
      <c r="BC176" s="1"/>
      <c r="BD176" s="1" t="s">
        <v>88</v>
      </c>
      <c r="BE176" s="1" t="s">
        <v>134</v>
      </c>
      <c r="BF176" s="1" t="s">
        <v>135</v>
      </c>
      <c r="BG176" s="1"/>
      <c r="BH176" s="1"/>
      <c r="BI176" s="1"/>
      <c r="BJ176" s="1"/>
      <c r="BK176" s="1"/>
      <c r="BL176" s="1" t="s">
        <v>1471</v>
      </c>
      <c r="BM176" s="1" t="s">
        <v>1472</v>
      </c>
      <c r="BN176" s="1" t="s">
        <v>97</v>
      </c>
    </row>
    <row r="177" spans="1:66" ht="15.75" customHeight="1" x14ac:dyDescent="0.3">
      <c r="A177" s="1" t="s">
        <v>382</v>
      </c>
      <c r="B177" s="1">
        <v>29000</v>
      </c>
      <c r="C177" s="1" t="s">
        <v>68</v>
      </c>
      <c r="D177" s="1">
        <v>0</v>
      </c>
      <c r="E177" s="4" t="s">
        <v>838</v>
      </c>
      <c r="F177" s="1" t="s">
        <v>69</v>
      </c>
      <c r="G177" s="1" t="s">
        <v>99</v>
      </c>
      <c r="H177" s="1" t="s">
        <v>100</v>
      </c>
      <c r="I177" s="1" t="s">
        <v>101</v>
      </c>
      <c r="J177" s="1" t="s">
        <v>1464</v>
      </c>
      <c r="K177" s="1" t="s">
        <v>1465</v>
      </c>
      <c r="L177" s="1" t="s">
        <v>379</v>
      </c>
      <c r="M177" s="1" t="s">
        <v>1467</v>
      </c>
      <c r="N177" s="1" t="s">
        <v>1468</v>
      </c>
      <c r="O177" s="1" t="s">
        <v>382</v>
      </c>
      <c r="P177" s="1" t="s">
        <v>386</v>
      </c>
      <c r="Q177" s="1" t="s">
        <v>382</v>
      </c>
      <c r="R177" s="1" t="s">
        <v>1473</v>
      </c>
      <c r="S177" s="1" t="s">
        <v>1474</v>
      </c>
      <c r="T177" s="1"/>
      <c r="U177" s="1" t="s">
        <v>147</v>
      </c>
      <c r="V177" s="1"/>
      <c r="W177" s="1"/>
      <c r="X177" s="1"/>
      <c r="Y177" s="1">
        <v>230</v>
      </c>
      <c r="Z177" s="1"/>
      <c r="AA177" s="1"/>
      <c r="AB177" s="1"/>
      <c r="AC177" s="1"/>
      <c r="AD177" s="1"/>
      <c r="AE177" s="1"/>
      <c r="AF177" s="1"/>
      <c r="AG177" s="1"/>
      <c r="AH177" s="1"/>
      <c r="AI177" s="1"/>
      <c r="AJ177" s="1"/>
      <c r="AK177" s="1" t="s">
        <v>356</v>
      </c>
      <c r="AL177" s="1"/>
      <c r="AM177" s="1"/>
      <c r="AN177" s="1"/>
      <c r="AO177" s="1"/>
      <c r="AP177" s="1"/>
      <c r="AQ177" s="1"/>
      <c r="AR177" s="1"/>
      <c r="AS177" s="1"/>
      <c r="AT177" s="1"/>
      <c r="AU177" s="1"/>
      <c r="AV177" s="1"/>
      <c r="AW177" s="1"/>
      <c r="AX177" s="1"/>
      <c r="AY177" s="1"/>
      <c r="AZ177" s="1" t="s">
        <v>132</v>
      </c>
      <c r="BA177" s="1" t="s">
        <v>127</v>
      </c>
      <c r="BB177" s="1" t="s">
        <v>1232</v>
      </c>
      <c r="BC177" s="1"/>
      <c r="BD177" s="1" t="s">
        <v>88</v>
      </c>
      <c r="BE177" s="1" t="s">
        <v>134</v>
      </c>
      <c r="BF177" s="1" t="s">
        <v>135</v>
      </c>
      <c r="BG177" s="1"/>
      <c r="BH177" s="1"/>
      <c r="BI177" s="1"/>
      <c r="BJ177" s="1"/>
      <c r="BK177" s="1"/>
      <c r="BL177" s="1" t="s">
        <v>1471</v>
      </c>
      <c r="BM177" s="1" t="s">
        <v>1472</v>
      </c>
      <c r="BN177" s="1" t="s">
        <v>181</v>
      </c>
    </row>
    <row r="178" spans="1:66" ht="15.75" customHeight="1" x14ac:dyDescent="0.3">
      <c r="A178" s="1" t="s">
        <v>414</v>
      </c>
      <c r="B178" s="1">
        <v>1500000</v>
      </c>
      <c r="C178" s="1" t="s">
        <v>68</v>
      </c>
      <c r="D178" s="1">
        <v>0</v>
      </c>
      <c r="E178" s="4" t="s">
        <v>1311</v>
      </c>
      <c r="F178" s="1" t="s">
        <v>69</v>
      </c>
      <c r="G178" s="1" t="s">
        <v>99</v>
      </c>
      <c r="H178" s="1" t="s">
        <v>100</v>
      </c>
      <c r="I178" s="1" t="s">
        <v>101</v>
      </c>
      <c r="J178" s="1" t="s">
        <v>1475</v>
      </c>
      <c r="K178" s="1" t="s">
        <v>1476</v>
      </c>
      <c r="L178" s="1" t="s">
        <v>616</v>
      </c>
      <c r="M178" s="1" t="s">
        <v>1477</v>
      </c>
      <c r="N178" s="1" t="s">
        <v>1478</v>
      </c>
      <c r="O178" s="1" t="s">
        <v>382</v>
      </c>
      <c r="P178" s="1" t="s">
        <v>735</v>
      </c>
      <c r="Q178" s="1" t="s">
        <v>414</v>
      </c>
      <c r="R178" s="1" t="s">
        <v>1479</v>
      </c>
      <c r="S178" s="1" t="s">
        <v>1480</v>
      </c>
      <c r="T178" s="1"/>
      <c r="U178" s="1" t="s">
        <v>130</v>
      </c>
      <c r="V178" s="1"/>
      <c r="W178" s="1"/>
      <c r="X178" s="1"/>
      <c r="Y178" s="1">
        <v>495</v>
      </c>
      <c r="Z178" s="1"/>
      <c r="AA178" s="1"/>
      <c r="AB178" s="1"/>
      <c r="AC178" s="1"/>
      <c r="AD178" s="1"/>
      <c r="AE178" s="1"/>
      <c r="AF178" s="1"/>
      <c r="AG178" s="1"/>
      <c r="AH178" s="1"/>
      <c r="AI178" s="1"/>
      <c r="AJ178" s="1"/>
      <c r="AK178" s="1" t="s">
        <v>112</v>
      </c>
      <c r="AL178" s="1"/>
      <c r="AM178" s="1"/>
      <c r="AN178" s="1"/>
      <c r="AO178" s="1"/>
      <c r="AP178" s="1"/>
      <c r="AQ178" s="1"/>
      <c r="AR178" s="1"/>
      <c r="AS178" s="1"/>
      <c r="AT178" s="1"/>
      <c r="AU178" s="1"/>
      <c r="AV178" s="1"/>
      <c r="AW178" s="1"/>
      <c r="AX178" s="1" t="s">
        <v>177</v>
      </c>
      <c r="AY178" s="1"/>
      <c r="AZ178" s="1" t="s">
        <v>386</v>
      </c>
      <c r="BA178" s="1" t="s">
        <v>382</v>
      </c>
      <c r="BB178" s="1"/>
      <c r="BC178" s="1"/>
      <c r="BD178" s="1" t="s">
        <v>133</v>
      </c>
      <c r="BE178" s="1" t="s">
        <v>134</v>
      </c>
      <c r="BF178" s="1" t="s">
        <v>135</v>
      </c>
      <c r="BG178" s="1"/>
      <c r="BH178" s="1" t="s">
        <v>331</v>
      </c>
      <c r="BI178" s="1"/>
      <c r="BJ178" s="1"/>
      <c r="BK178" s="1"/>
      <c r="BL178" s="1" t="s">
        <v>1481</v>
      </c>
      <c r="BM178" s="1" t="s">
        <v>1482</v>
      </c>
      <c r="BN178" s="1" t="s">
        <v>121</v>
      </c>
    </row>
    <row r="179" spans="1:66" ht="15.75" customHeight="1" x14ac:dyDescent="0.3">
      <c r="A179" s="1" t="s">
        <v>334</v>
      </c>
      <c r="B179" s="1">
        <v>200000</v>
      </c>
      <c r="C179" s="1" t="s">
        <v>68</v>
      </c>
      <c r="D179" s="1">
        <v>50</v>
      </c>
      <c r="E179" s="4" t="s">
        <v>139</v>
      </c>
      <c r="F179" s="1" t="s">
        <v>69</v>
      </c>
      <c r="G179" s="1" t="s">
        <v>1257</v>
      </c>
      <c r="H179" s="1" t="s">
        <v>1258</v>
      </c>
      <c r="I179" s="1" t="s">
        <v>142</v>
      </c>
      <c r="J179" s="1" t="s">
        <v>1483</v>
      </c>
      <c r="K179" s="1" t="s">
        <v>1484</v>
      </c>
      <c r="L179" s="1" t="s">
        <v>1485</v>
      </c>
      <c r="M179" s="1" t="s">
        <v>1486</v>
      </c>
      <c r="N179" s="1" t="s">
        <v>1487</v>
      </c>
      <c r="O179" s="1" t="s">
        <v>382</v>
      </c>
      <c r="P179" s="1" t="s">
        <v>341</v>
      </c>
      <c r="Q179" s="1" t="s">
        <v>334</v>
      </c>
      <c r="R179" s="1" t="s">
        <v>1488</v>
      </c>
      <c r="S179" s="1" t="s">
        <v>1489</v>
      </c>
      <c r="T179" s="1"/>
      <c r="U179" s="1" t="s">
        <v>147</v>
      </c>
      <c r="V179" s="1"/>
      <c r="W179" s="1"/>
      <c r="X179" s="1"/>
      <c r="Y179" s="1">
        <v>55</v>
      </c>
      <c r="Z179" s="1"/>
      <c r="AA179" s="1"/>
      <c r="AB179" s="1"/>
      <c r="AC179" s="1"/>
      <c r="AD179" s="1"/>
      <c r="AE179" s="1"/>
      <c r="AF179" s="1"/>
      <c r="AG179" s="1"/>
      <c r="AH179" s="1"/>
      <c r="AI179" s="1"/>
      <c r="AJ179" s="1"/>
      <c r="AK179" s="1" t="s">
        <v>204</v>
      </c>
      <c r="AL179" s="1"/>
      <c r="AM179" s="1"/>
      <c r="AN179" s="1"/>
      <c r="AO179" s="1"/>
      <c r="AP179" s="1"/>
      <c r="AQ179" s="1"/>
      <c r="AR179" s="1"/>
      <c r="AS179" s="1"/>
      <c r="AT179" s="1"/>
      <c r="AU179" s="1"/>
      <c r="AV179" s="1"/>
      <c r="AW179" s="1"/>
      <c r="AX179" s="1"/>
      <c r="AY179" s="1"/>
      <c r="AZ179" s="1" t="s">
        <v>386</v>
      </c>
      <c r="BA179" s="1" t="s">
        <v>382</v>
      </c>
      <c r="BB179" s="1"/>
      <c r="BC179" s="1"/>
      <c r="BD179" s="1" t="s">
        <v>1461</v>
      </c>
      <c r="BE179" s="1" t="s">
        <v>192</v>
      </c>
      <c r="BF179" s="1"/>
      <c r="BG179" s="1"/>
      <c r="BH179" s="1" t="s">
        <v>193</v>
      </c>
      <c r="BI179" s="1"/>
      <c r="BJ179" s="1"/>
      <c r="BK179" s="1"/>
      <c r="BL179" s="1" t="s">
        <v>1490</v>
      </c>
      <c r="BM179" s="1" t="s">
        <v>1491</v>
      </c>
      <c r="BN179" s="1" t="s">
        <v>375</v>
      </c>
    </row>
    <row r="180" spans="1:66" ht="15.75" customHeight="1" x14ac:dyDescent="0.3">
      <c r="A180" s="1" t="s">
        <v>168</v>
      </c>
      <c r="B180" s="1">
        <v>492000</v>
      </c>
      <c r="C180" s="1" t="s">
        <v>68</v>
      </c>
      <c r="D180" s="1">
        <v>0</v>
      </c>
      <c r="E180" s="4" t="s">
        <v>139</v>
      </c>
      <c r="F180" s="1" t="s">
        <v>69</v>
      </c>
      <c r="G180" s="1" t="s">
        <v>123</v>
      </c>
      <c r="H180" s="1" t="s">
        <v>124</v>
      </c>
      <c r="I180" s="1" t="s">
        <v>101</v>
      </c>
      <c r="J180" s="1" t="s">
        <v>1492</v>
      </c>
      <c r="K180" s="1" t="s">
        <v>1493</v>
      </c>
      <c r="L180" s="1" t="s">
        <v>121</v>
      </c>
      <c r="M180" s="1" t="s">
        <v>1494</v>
      </c>
      <c r="N180" s="1" t="s">
        <v>1495</v>
      </c>
      <c r="O180" s="1" t="s">
        <v>411</v>
      </c>
      <c r="P180" s="1" t="s">
        <v>292</v>
      </c>
      <c r="Q180" s="1" t="s">
        <v>168</v>
      </c>
      <c r="R180" s="1" t="s">
        <v>1496</v>
      </c>
      <c r="S180" s="1" t="s">
        <v>1497</v>
      </c>
      <c r="T180" s="1"/>
      <c r="U180" s="1" t="s">
        <v>130</v>
      </c>
      <c r="V180" s="1"/>
      <c r="W180" s="1"/>
      <c r="X180" s="1"/>
      <c r="Y180" s="1">
        <v>121</v>
      </c>
      <c r="Z180" s="1"/>
      <c r="AA180" s="1"/>
      <c r="AB180" s="1"/>
      <c r="AC180" s="1"/>
      <c r="AD180" s="1"/>
      <c r="AE180" s="1"/>
      <c r="AF180" s="1"/>
      <c r="AG180" s="1"/>
      <c r="AH180" s="1"/>
      <c r="AI180" s="1"/>
      <c r="AJ180" s="1"/>
      <c r="AK180" s="1" t="s">
        <v>421</v>
      </c>
      <c r="AL180" s="1"/>
      <c r="AM180" s="1"/>
      <c r="AN180" s="1"/>
      <c r="AO180" s="1"/>
      <c r="AP180" s="1"/>
      <c r="AQ180" s="1"/>
      <c r="AR180" s="1"/>
      <c r="AS180" s="1"/>
      <c r="AT180" s="1"/>
      <c r="AU180" s="1"/>
      <c r="AV180" s="1"/>
      <c r="AW180" s="1"/>
      <c r="AX180" s="1" t="s">
        <v>177</v>
      </c>
      <c r="AY180" s="1"/>
      <c r="AZ180" s="1" t="s">
        <v>410</v>
      </c>
      <c r="BA180" s="1" t="s">
        <v>411</v>
      </c>
      <c r="BB180" s="1"/>
      <c r="BC180" s="1"/>
      <c r="BD180" s="1" t="s">
        <v>133</v>
      </c>
      <c r="BE180" s="1" t="s">
        <v>134</v>
      </c>
      <c r="BF180" s="1" t="s">
        <v>90</v>
      </c>
      <c r="BG180" s="1"/>
      <c r="BH180" s="1"/>
      <c r="BI180" s="1"/>
      <c r="BJ180" s="1"/>
      <c r="BK180" s="1"/>
      <c r="BL180" s="1" t="s">
        <v>1498</v>
      </c>
      <c r="BM180" s="1" t="s">
        <v>1499</v>
      </c>
      <c r="BN180" s="1"/>
    </row>
    <row r="181" spans="1:66" ht="15.75" customHeight="1" x14ac:dyDescent="0.3">
      <c r="A181" s="1" t="s">
        <v>837</v>
      </c>
      <c r="B181" s="1">
        <v>12000</v>
      </c>
      <c r="C181" s="1" t="s">
        <v>68</v>
      </c>
      <c r="D181" s="1">
        <v>0</v>
      </c>
      <c r="E181" s="4" t="s">
        <v>1191</v>
      </c>
      <c r="F181" s="1" t="s">
        <v>69</v>
      </c>
      <c r="G181" s="1" t="s">
        <v>123</v>
      </c>
      <c r="H181" s="1" t="s">
        <v>124</v>
      </c>
      <c r="I181" s="1" t="s">
        <v>101</v>
      </c>
      <c r="J181" s="1" t="s">
        <v>1500</v>
      </c>
      <c r="K181" s="1" t="s">
        <v>1501</v>
      </c>
      <c r="L181" s="1" t="s">
        <v>1502</v>
      </c>
      <c r="M181" s="1" t="s">
        <v>1328</v>
      </c>
      <c r="N181" s="1" t="s">
        <v>1329</v>
      </c>
      <c r="O181" s="1" t="s">
        <v>517</v>
      </c>
      <c r="P181" s="1" t="s">
        <v>843</v>
      </c>
      <c r="Q181" s="1" t="s">
        <v>837</v>
      </c>
      <c r="R181" s="1" t="s">
        <v>1503</v>
      </c>
      <c r="S181" s="1" t="s">
        <v>1504</v>
      </c>
      <c r="T181" s="1"/>
      <c r="U181" s="1" t="s">
        <v>147</v>
      </c>
      <c r="V181" s="1"/>
      <c r="W181" s="1"/>
      <c r="X181" s="1"/>
      <c r="Y181" s="1">
        <v>26</v>
      </c>
      <c r="Z181" s="1"/>
      <c r="AA181" s="1"/>
      <c r="AB181" s="1"/>
      <c r="AC181" s="1"/>
      <c r="AD181" s="1"/>
      <c r="AE181" s="1"/>
      <c r="AF181" s="1"/>
      <c r="AG181" s="1"/>
      <c r="AH181" s="1"/>
      <c r="AI181" s="1"/>
      <c r="AJ181" s="1"/>
      <c r="AK181" s="1" t="s">
        <v>356</v>
      </c>
      <c r="AL181" s="1"/>
      <c r="AM181" s="1"/>
      <c r="AN181" s="1"/>
      <c r="AO181" s="1"/>
      <c r="AP181" s="1"/>
      <c r="AQ181" s="1"/>
      <c r="AR181" s="1"/>
      <c r="AS181" s="1"/>
      <c r="AT181" s="1"/>
      <c r="AU181" s="1"/>
      <c r="AV181" s="1"/>
      <c r="AW181" s="1"/>
      <c r="AX181" s="1"/>
      <c r="AY181" s="1"/>
      <c r="AZ181" s="1" t="s">
        <v>521</v>
      </c>
      <c r="BA181" s="1" t="s">
        <v>517</v>
      </c>
      <c r="BB181" s="1"/>
      <c r="BC181" s="1"/>
      <c r="BD181" s="1" t="s">
        <v>133</v>
      </c>
      <c r="BE181" s="1" t="s">
        <v>192</v>
      </c>
      <c r="BF181" s="1"/>
      <c r="BG181" s="1"/>
      <c r="BH181" s="1" t="s">
        <v>321</v>
      </c>
      <c r="BI181" s="1"/>
      <c r="BJ181" s="1"/>
      <c r="BK181" s="1"/>
      <c r="BL181" s="1" t="s">
        <v>1332</v>
      </c>
      <c r="BM181" s="1" t="s">
        <v>1333</v>
      </c>
      <c r="BN181" s="1"/>
    </row>
    <row r="182" spans="1:66" ht="15.75" customHeight="1" x14ac:dyDescent="0.3">
      <c r="A182" s="1" t="s">
        <v>1505</v>
      </c>
      <c r="B182" s="1">
        <v>300000</v>
      </c>
      <c r="C182" s="1" t="s">
        <v>68</v>
      </c>
      <c r="D182" s="1">
        <v>0</v>
      </c>
      <c r="E182" s="4" t="s">
        <v>1090</v>
      </c>
      <c r="F182" s="1" t="s">
        <v>69</v>
      </c>
      <c r="G182" s="1" t="s">
        <v>123</v>
      </c>
      <c r="H182" s="1" t="s">
        <v>124</v>
      </c>
      <c r="I182" s="1" t="s">
        <v>101</v>
      </c>
      <c r="J182" s="1"/>
      <c r="K182" s="1"/>
      <c r="L182" s="1" t="s">
        <v>1039</v>
      </c>
      <c r="M182" s="1" t="s">
        <v>1506</v>
      </c>
      <c r="N182" s="1" t="s">
        <v>1507</v>
      </c>
      <c r="O182" s="1" t="s">
        <v>291</v>
      </c>
      <c r="P182" s="1" t="s">
        <v>1508</v>
      </c>
      <c r="Q182" s="1" t="s">
        <v>1505</v>
      </c>
      <c r="R182" s="1" t="s">
        <v>1509</v>
      </c>
      <c r="S182" s="1" t="s">
        <v>1510</v>
      </c>
      <c r="T182" s="1"/>
      <c r="U182" s="1" t="s">
        <v>130</v>
      </c>
      <c r="V182" s="1"/>
      <c r="W182" s="1"/>
      <c r="X182" s="1"/>
      <c r="Y182" s="1">
        <v>90</v>
      </c>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t="s">
        <v>296</v>
      </c>
      <c r="BA182" s="1" t="s">
        <v>291</v>
      </c>
      <c r="BB182" s="1"/>
      <c r="BC182" s="1"/>
      <c r="BD182" s="1" t="s">
        <v>133</v>
      </c>
      <c r="BE182" s="1" t="s">
        <v>134</v>
      </c>
      <c r="BF182" s="1"/>
      <c r="BG182" s="1"/>
      <c r="BH182" s="1"/>
      <c r="BI182" s="1"/>
      <c r="BJ182" s="1"/>
      <c r="BK182" s="1"/>
      <c r="BL182" s="1" t="s">
        <v>1511</v>
      </c>
      <c r="BM182" s="1" t="s">
        <v>1512</v>
      </c>
      <c r="BN182" s="1" t="s">
        <v>121</v>
      </c>
    </row>
    <row r="183" spans="1:66" ht="15.75" customHeight="1" x14ac:dyDescent="0.3">
      <c r="A183" s="1" t="s">
        <v>138</v>
      </c>
      <c r="B183" s="1">
        <v>500000</v>
      </c>
      <c r="C183" s="1" t="s">
        <v>68</v>
      </c>
      <c r="D183" s="1">
        <v>0</v>
      </c>
      <c r="E183" s="4" t="s">
        <v>139</v>
      </c>
      <c r="F183" s="1" t="s">
        <v>69</v>
      </c>
      <c r="G183" s="1" t="s">
        <v>123</v>
      </c>
      <c r="H183" s="1" t="s">
        <v>124</v>
      </c>
      <c r="I183" s="1" t="s">
        <v>101</v>
      </c>
      <c r="J183" s="1" t="s">
        <v>1513</v>
      </c>
      <c r="K183" s="1" t="s">
        <v>1514</v>
      </c>
      <c r="L183" s="1"/>
      <c r="M183" s="1" t="s">
        <v>1515</v>
      </c>
      <c r="N183" s="1" t="s">
        <v>1516</v>
      </c>
      <c r="O183" s="1" t="s">
        <v>138</v>
      </c>
      <c r="P183" s="1" t="s">
        <v>234</v>
      </c>
      <c r="Q183" s="1" t="s">
        <v>138</v>
      </c>
      <c r="R183" s="1" t="s">
        <v>1517</v>
      </c>
      <c r="S183" s="1" t="s">
        <v>1518</v>
      </c>
      <c r="T183" s="1"/>
      <c r="U183" s="1" t="s">
        <v>130</v>
      </c>
      <c r="V183" s="1"/>
      <c r="W183" s="1"/>
      <c r="X183" s="1"/>
      <c r="Y183" s="1">
        <v>170</v>
      </c>
      <c r="Z183" s="1"/>
      <c r="AA183" s="1"/>
      <c r="AB183" s="1"/>
      <c r="AC183" s="1"/>
      <c r="AD183" s="1"/>
      <c r="AE183" s="1"/>
      <c r="AF183" s="1"/>
      <c r="AG183" s="1"/>
      <c r="AH183" s="1"/>
      <c r="AI183" s="1"/>
      <c r="AJ183" s="1"/>
      <c r="AK183" s="1" t="s">
        <v>541</v>
      </c>
      <c r="AL183" s="1"/>
      <c r="AM183" s="1"/>
      <c r="AN183" s="1"/>
      <c r="AO183" s="1"/>
      <c r="AP183" s="1"/>
      <c r="AQ183" s="1"/>
      <c r="AR183" s="1"/>
      <c r="AS183" s="1"/>
      <c r="AT183" s="1"/>
      <c r="AU183" s="1"/>
      <c r="AV183" s="1"/>
      <c r="AW183" s="1"/>
      <c r="AX183" s="1" t="s">
        <v>357</v>
      </c>
      <c r="AY183" s="1"/>
      <c r="AZ183" s="1" t="s">
        <v>234</v>
      </c>
      <c r="BA183" s="1" t="s">
        <v>138</v>
      </c>
      <c r="BB183" s="1"/>
      <c r="BC183" s="1"/>
      <c r="BD183" s="1" t="s">
        <v>133</v>
      </c>
      <c r="BE183" s="1" t="s">
        <v>134</v>
      </c>
      <c r="BF183" s="1"/>
      <c r="BG183" s="1"/>
      <c r="BH183" s="1"/>
      <c r="BI183" s="1"/>
      <c r="BJ183" s="1"/>
      <c r="BK183" s="1"/>
      <c r="BL183" s="1" t="s">
        <v>1519</v>
      </c>
      <c r="BM183" s="1" t="s">
        <v>1520</v>
      </c>
      <c r="BN183" s="1" t="s">
        <v>121</v>
      </c>
    </row>
    <row r="184" spans="1:66" ht="15.75" customHeight="1" x14ac:dyDescent="0.3">
      <c r="A184" s="1" t="s">
        <v>272</v>
      </c>
      <c r="B184" s="1">
        <v>1500000</v>
      </c>
      <c r="C184" s="1" t="s">
        <v>68</v>
      </c>
      <c r="D184" s="1">
        <v>0</v>
      </c>
      <c r="E184" s="4" t="s">
        <v>1521</v>
      </c>
      <c r="F184" s="1" t="s">
        <v>69</v>
      </c>
      <c r="G184" s="1" t="s">
        <v>99</v>
      </c>
      <c r="H184" s="1" t="s">
        <v>100</v>
      </c>
      <c r="I184" s="1" t="s">
        <v>101</v>
      </c>
      <c r="J184" s="1"/>
      <c r="K184" s="1"/>
      <c r="L184" s="1" t="s">
        <v>1522</v>
      </c>
      <c r="M184" s="1" t="s">
        <v>1523</v>
      </c>
      <c r="N184" s="1" t="s">
        <v>1524</v>
      </c>
      <c r="O184" s="1" t="s">
        <v>401</v>
      </c>
      <c r="P184" s="1" t="s">
        <v>278</v>
      </c>
      <c r="Q184" s="1" t="s">
        <v>272</v>
      </c>
      <c r="R184" s="1" t="s">
        <v>1525</v>
      </c>
      <c r="S184" s="1" t="s">
        <v>1526</v>
      </c>
      <c r="T184" s="1"/>
      <c r="U184" s="1" t="s">
        <v>81</v>
      </c>
      <c r="V184" s="1"/>
      <c r="W184" s="1" t="s">
        <v>1527</v>
      </c>
      <c r="X184" s="1"/>
      <c r="Y184" s="1">
        <v>1646</v>
      </c>
      <c r="Z184" s="1"/>
      <c r="AA184" s="1"/>
      <c r="AB184" s="1"/>
      <c r="AC184" s="1"/>
      <c r="AD184" s="1"/>
      <c r="AE184" s="1"/>
      <c r="AF184" s="1"/>
      <c r="AG184" s="1" t="s">
        <v>111</v>
      </c>
      <c r="AH184" s="1"/>
      <c r="AI184" s="1"/>
      <c r="AJ184" s="1"/>
      <c r="AK184" s="1" t="s">
        <v>112</v>
      </c>
      <c r="AL184" s="1"/>
      <c r="AM184" s="1"/>
      <c r="AN184" s="1"/>
      <c r="AO184" s="1"/>
      <c r="AP184" s="1"/>
      <c r="AQ184" s="1"/>
      <c r="AR184" s="1"/>
      <c r="AS184" s="1"/>
      <c r="AT184" s="1"/>
      <c r="AU184" s="1"/>
      <c r="AV184" s="1"/>
      <c r="AW184" s="1"/>
      <c r="AX184" s="1" t="s">
        <v>345</v>
      </c>
      <c r="AY184" s="1"/>
      <c r="AZ184" s="1" t="s">
        <v>443</v>
      </c>
      <c r="BA184" s="1" t="s">
        <v>444</v>
      </c>
      <c r="BB184" s="1" t="s">
        <v>297</v>
      </c>
      <c r="BC184" s="1"/>
      <c r="BD184" s="1" t="s">
        <v>1528</v>
      </c>
      <c r="BE184" s="1" t="s">
        <v>134</v>
      </c>
      <c r="BF184" s="1" t="s">
        <v>1529</v>
      </c>
      <c r="BG184" s="1"/>
      <c r="BH184" s="1"/>
      <c r="BI184" s="1"/>
      <c r="BJ184" s="1"/>
      <c r="BK184" s="1"/>
      <c r="BL184" s="1" t="s">
        <v>1530</v>
      </c>
      <c r="BM184" s="1" t="s">
        <v>1531</v>
      </c>
      <c r="BN184" s="1"/>
    </row>
    <row r="185" spans="1:66" ht="15.75" customHeight="1" x14ac:dyDescent="0.3">
      <c r="A185" s="1" t="s">
        <v>837</v>
      </c>
      <c r="B185" s="1">
        <v>64588</v>
      </c>
      <c r="C185" s="1" t="s">
        <v>68</v>
      </c>
      <c r="D185" s="1">
        <v>100</v>
      </c>
      <c r="E185" s="4" t="s">
        <v>1436</v>
      </c>
      <c r="F185" s="1" t="s">
        <v>69</v>
      </c>
      <c r="G185" s="1" t="s">
        <v>70</v>
      </c>
      <c r="H185" s="1" t="s">
        <v>71</v>
      </c>
      <c r="I185" s="1" t="s">
        <v>72</v>
      </c>
      <c r="J185" s="1" t="s">
        <v>1532</v>
      </c>
      <c r="K185" s="1"/>
      <c r="L185" s="1"/>
      <c r="M185" s="1" t="s">
        <v>1533</v>
      </c>
      <c r="N185" s="1" t="s">
        <v>1534</v>
      </c>
      <c r="O185" s="1" t="s">
        <v>247</v>
      </c>
      <c r="P185" s="1" t="s">
        <v>843</v>
      </c>
      <c r="Q185" s="1" t="s">
        <v>837</v>
      </c>
      <c r="R185" s="1" t="s">
        <v>1535</v>
      </c>
      <c r="S185" s="1" t="s">
        <v>1536</v>
      </c>
      <c r="T185" s="1"/>
      <c r="U185" s="1" t="s">
        <v>1537</v>
      </c>
      <c r="V185" s="1"/>
      <c r="W185" s="1" t="s">
        <v>1538</v>
      </c>
      <c r="X185" s="1"/>
      <c r="Y185" s="1">
        <v>18</v>
      </c>
      <c r="Z185" s="1"/>
      <c r="AA185" s="1"/>
      <c r="AB185" s="1"/>
      <c r="AC185" s="1"/>
      <c r="AD185" s="1"/>
      <c r="AE185" s="1"/>
      <c r="AF185" s="1"/>
      <c r="AG185" s="1"/>
      <c r="AH185" s="1"/>
      <c r="AI185" s="1"/>
      <c r="AJ185" s="1"/>
      <c r="AK185" s="1" t="s">
        <v>204</v>
      </c>
      <c r="AL185" s="1"/>
      <c r="AM185" s="1"/>
      <c r="AN185" s="1"/>
      <c r="AO185" s="1"/>
      <c r="AP185" s="1"/>
      <c r="AQ185" s="1"/>
      <c r="AR185" s="1"/>
      <c r="AS185" s="1"/>
      <c r="AT185" s="1"/>
      <c r="AU185" s="1"/>
      <c r="AV185" s="1"/>
      <c r="AW185" s="1"/>
      <c r="AX185" s="1"/>
      <c r="AY185" s="1"/>
      <c r="AZ185" s="1" t="s">
        <v>252</v>
      </c>
      <c r="BA185" s="1" t="s">
        <v>247</v>
      </c>
      <c r="BB185" s="1" t="s">
        <v>1232</v>
      </c>
      <c r="BC185" s="1"/>
      <c r="BD185" s="1"/>
      <c r="BE185" s="1" t="s">
        <v>150</v>
      </c>
      <c r="BF185" s="1" t="s">
        <v>298</v>
      </c>
      <c r="BG185" s="1"/>
      <c r="BH185" s="1" t="s">
        <v>552</v>
      </c>
      <c r="BI185" s="1"/>
      <c r="BJ185" s="1"/>
      <c r="BK185" s="1"/>
      <c r="BL185" s="1" t="s">
        <v>1539</v>
      </c>
      <c r="BM185" s="1" t="s">
        <v>1540</v>
      </c>
      <c r="BN185" s="1" t="s">
        <v>121</v>
      </c>
    </row>
    <row r="186" spans="1:66" ht="15.75" customHeight="1" x14ac:dyDescent="0.3">
      <c r="A186" s="1" t="s">
        <v>837</v>
      </c>
      <c r="B186" s="1">
        <v>650000</v>
      </c>
      <c r="C186" s="1" t="s">
        <v>68</v>
      </c>
      <c r="D186" s="1">
        <v>0</v>
      </c>
      <c r="E186" s="4" t="s">
        <v>1311</v>
      </c>
      <c r="F186" s="1" t="s">
        <v>69</v>
      </c>
      <c r="G186" s="1" t="s">
        <v>99</v>
      </c>
      <c r="H186" s="1" t="s">
        <v>100</v>
      </c>
      <c r="I186" s="1" t="s">
        <v>101</v>
      </c>
      <c r="J186" s="1" t="s">
        <v>1541</v>
      </c>
      <c r="K186" s="1" t="s">
        <v>1542</v>
      </c>
      <c r="L186" s="1" t="s">
        <v>1543</v>
      </c>
      <c r="M186" s="1" t="s">
        <v>1544</v>
      </c>
      <c r="N186" s="1" t="s">
        <v>1545</v>
      </c>
      <c r="O186" s="1" t="s">
        <v>382</v>
      </c>
      <c r="P186" s="1" t="s">
        <v>843</v>
      </c>
      <c r="Q186" s="1" t="s">
        <v>837</v>
      </c>
      <c r="R186" s="1" t="s">
        <v>1546</v>
      </c>
      <c r="S186" s="1" t="s">
        <v>1547</v>
      </c>
      <c r="T186" s="1"/>
      <c r="U186" s="1" t="s">
        <v>130</v>
      </c>
      <c r="V186" s="1"/>
      <c r="W186" s="1"/>
      <c r="X186" s="1"/>
      <c r="Y186" s="1">
        <v>58</v>
      </c>
      <c r="Z186" s="1"/>
      <c r="AA186" s="1"/>
      <c r="AB186" s="1"/>
      <c r="AC186" s="1"/>
      <c r="AD186" s="1"/>
      <c r="AE186" s="1"/>
      <c r="AF186" s="1"/>
      <c r="AG186" s="1"/>
      <c r="AH186" s="1"/>
      <c r="AI186" s="1"/>
      <c r="AJ186" s="1"/>
      <c r="AK186" s="1" t="s">
        <v>163</v>
      </c>
      <c r="AL186" s="1"/>
      <c r="AM186" s="1"/>
      <c r="AN186" s="1"/>
      <c r="AO186" s="1"/>
      <c r="AP186" s="1"/>
      <c r="AQ186" s="1"/>
      <c r="AR186" s="1"/>
      <c r="AS186" s="1"/>
      <c r="AT186" s="1"/>
      <c r="AU186" s="1"/>
      <c r="AV186" s="1"/>
      <c r="AW186" s="1"/>
      <c r="AX186" s="1" t="s">
        <v>177</v>
      </c>
      <c r="AY186" s="1"/>
      <c r="AZ186" s="1" t="s">
        <v>1508</v>
      </c>
      <c r="BA186" s="1" t="s">
        <v>1505</v>
      </c>
      <c r="BB186" s="1"/>
      <c r="BC186" s="1"/>
      <c r="BD186" s="1" t="s">
        <v>116</v>
      </c>
      <c r="BE186" s="1" t="s">
        <v>134</v>
      </c>
      <c r="BF186" s="1"/>
      <c r="BG186" s="1"/>
      <c r="BH186" s="1" t="s">
        <v>321</v>
      </c>
      <c r="BI186" s="1"/>
      <c r="BJ186" s="1"/>
      <c r="BK186" s="1"/>
      <c r="BL186" s="1" t="s">
        <v>1548</v>
      </c>
      <c r="BM186" s="1" t="s">
        <v>1549</v>
      </c>
      <c r="BN186" s="1" t="s">
        <v>121</v>
      </c>
    </row>
    <row r="187" spans="1:66" ht="15.75" customHeight="1" x14ac:dyDescent="0.3">
      <c r="A187" s="1" t="s">
        <v>360</v>
      </c>
      <c r="B187" s="1">
        <v>40000</v>
      </c>
      <c r="C187" s="1" t="s">
        <v>68</v>
      </c>
      <c r="D187" s="1">
        <v>100</v>
      </c>
      <c r="E187" s="4" t="s">
        <v>1436</v>
      </c>
      <c r="F187" s="1" t="s">
        <v>69</v>
      </c>
      <c r="G187" s="1" t="s">
        <v>70</v>
      </c>
      <c r="H187" s="1" t="s">
        <v>71</v>
      </c>
      <c r="I187" s="1" t="s">
        <v>72</v>
      </c>
      <c r="J187" s="1" t="s">
        <v>1550</v>
      </c>
      <c r="K187" s="1" t="s">
        <v>1551</v>
      </c>
      <c r="L187" s="1" t="s">
        <v>1552</v>
      </c>
      <c r="M187" s="1" t="s">
        <v>1553</v>
      </c>
      <c r="N187" s="1" t="s">
        <v>1554</v>
      </c>
      <c r="O187" s="1" t="s">
        <v>259</v>
      </c>
      <c r="P187" s="1" t="s">
        <v>368</v>
      </c>
      <c r="Q187" s="1" t="s">
        <v>360</v>
      </c>
      <c r="R187" s="1" t="s">
        <v>1555</v>
      </c>
      <c r="S187" s="1" t="s">
        <v>1556</v>
      </c>
      <c r="T187" s="1"/>
      <c r="U187" s="1" t="s">
        <v>81</v>
      </c>
      <c r="V187" s="1"/>
      <c r="W187" s="1"/>
      <c r="X187" s="1"/>
      <c r="Y187" s="1">
        <v>112</v>
      </c>
      <c r="Z187" s="1"/>
      <c r="AA187" s="1"/>
      <c r="AB187" s="1"/>
      <c r="AC187" s="1"/>
      <c r="AD187" s="1"/>
      <c r="AE187" s="1"/>
      <c r="AF187" s="1"/>
      <c r="AG187" s="1" t="s">
        <v>111</v>
      </c>
      <c r="AH187" s="1"/>
      <c r="AI187" s="1"/>
      <c r="AJ187" s="1"/>
      <c r="AK187" s="1" t="s">
        <v>220</v>
      </c>
      <c r="AL187" s="1"/>
      <c r="AM187" s="1"/>
      <c r="AN187" s="1"/>
      <c r="AO187" s="1"/>
      <c r="AP187" s="1"/>
      <c r="AQ187" s="1"/>
      <c r="AR187" s="1"/>
      <c r="AS187" s="1"/>
      <c r="AT187" s="1"/>
      <c r="AU187" s="1"/>
      <c r="AV187" s="1"/>
      <c r="AW187" s="1"/>
      <c r="AX187" s="1"/>
      <c r="AY187" s="1"/>
      <c r="AZ187" s="1" t="s">
        <v>265</v>
      </c>
      <c r="BA187" s="1" t="s">
        <v>259</v>
      </c>
      <c r="BB187" s="1" t="s">
        <v>330</v>
      </c>
      <c r="BC187" s="1"/>
      <c r="BD187" s="1" t="s">
        <v>133</v>
      </c>
      <c r="BE187" s="1" t="s">
        <v>192</v>
      </c>
      <c r="BF187" s="1"/>
      <c r="BG187" s="1"/>
      <c r="BH187" s="1" t="s">
        <v>193</v>
      </c>
      <c r="BI187" s="1"/>
      <c r="BJ187" s="1"/>
      <c r="BK187" s="1"/>
      <c r="BL187" s="1" t="s">
        <v>1557</v>
      </c>
      <c r="BM187" s="1" t="s">
        <v>1558</v>
      </c>
      <c r="BN187" s="1"/>
    </row>
    <row r="188" spans="1:66" ht="15.75" customHeight="1" x14ac:dyDescent="0.3">
      <c r="A188" s="1" t="s">
        <v>360</v>
      </c>
      <c r="B188" s="1">
        <v>544437</v>
      </c>
      <c r="C188" s="1" t="s">
        <v>68</v>
      </c>
      <c r="D188" s="1">
        <v>100</v>
      </c>
      <c r="E188" s="4" t="s">
        <v>1436</v>
      </c>
      <c r="F188" s="1" t="s">
        <v>69</v>
      </c>
      <c r="G188" s="1" t="s">
        <v>70</v>
      </c>
      <c r="H188" s="1" t="s">
        <v>71</v>
      </c>
      <c r="I188" s="1" t="s">
        <v>72</v>
      </c>
      <c r="J188" s="1" t="s">
        <v>1550</v>
      </c>
      <c r="K188" s="1" t="s">
        <v>1551</v>
      </c>
      <c r="L188" s="1" t="s">
        <v>288</v>
      </c>
      <c r="M188" s="1" t="s">
        <v>1553</v>
      </c>
      <c r="N188" s="1" t="s">
        <v>1554</v>
      </c>
      <c r="O188" s="1" t="s">
        <v>259</v>
      </c>
      <c r="P188" s="1" t="s">
        <v>368</v>
      </c>
      <c r="Q188" s="1" t="s">
        <v>360</v>
      </c>
      <c r="R188" s="1" t="s">
        <v>1559</v>
      </c>
      <c r="S188" s="1" t="s">
        <v>1560</v>
      </c>
      <c r="T188" s="1"/>
      <c r="U188" s="1" t="s">
        <v>81</v>
      </c>
      <c r="V188" s="1"/>
      <c r="W188" s="1"/>
      <c r="X188" s="1"/>
      <c r="Y188" s="1">
        <v>112</v>
      </c>
      <c r="Z188" s="1"/>
      <c r="AA188" s="1"/>
      <c r="AB188" s="1"/>
      <c r="AC188" s="1"/>
      <c r="AD188" s="1"/>
      <c r="AE188" s="1"/>
      <c r="AF188" s="1"/>
      <c r="AG188" s="1" t="s">
        <v>111</v>
      </c>
      <c r="AH188" s="1"/>
      <c r="AI188" s="1"/>
      <c r="AJ188" s="1"/>
      <c r="AK188" s="1" t="s">
        <v>220</v>
      </c>
      <c r="AL188" s="1"/>
      <c r="AM188" s="1"/>
      <c r="AN188" s="1"/>
      <c r="AO188" s="1"/>
      <c r="AP188" s="1"/>
      <c r="AQ188" s="1"/>
      <c r="AR188" s="1"/>
      <c r="AS188" s="1"/>
      <c r="AT188" s="1"/>
      <c r="AU188" s="1"/>
      <c r="AV188" s="1"/>
      <c r="AW188" s="1"/>
      <c r="AX188" s="1"/>
      <c r="AY188" s="1"/>
      <c r="AZ188" s="1" t="s">
        <v>265</v>
      </c>
      <c r="BA188" s="1" t="s">
        <v>259</v>
      </c>
      <c r="BB188" s="1" t="s">
        <v>330</v>
      </c>
      <c r="BC188" s="1"/>
      <c r="BD188" s="1" t="s">
        <v>133</v>
      </c>
      <c r="BE188" s="1" t="s">
        <v>192</v>
      </c>
      <c r="BF188" s="1"/>
      <c r="BG188" s="1"/>
      <c r="BH188" s="1" t="s">
        <v>193</v>
      </c>
      <c r="BI188" s="1"/>
      <c r="BJ188" s="1"/>
      <c r="BK188" s="1"/>
      <c r="BL188" s="1" t="s">
        <v>1557</v>
      </c>
      <c r="BM188" s="1" t="s">
        <v>1558</v>
      </c>
      <c r="BN188" s="1"/>
    </row>
    <row r="189" spans="1:66" ht="15.75" customHeight="1" x14ac:dyDescent="0.3">
      <c r="A189" s="1" t="s">
        <v>98</v>
      </c>
      <c r="B189" s="1">
        <v>275000</v>
      </c>
      <c r="C189" s="1" t="s">
        <v>68</v>
      </c>
      <c r="D189" s="1">
        <v>0</v>
      </c>
      <c r="E189" s="4" t="s">
        <v>139</v>
      </c>
      <c r="F189" s="1" t="s">
        <v>69</v>
      </c>
      <c r="G189" s="1" t="s">
        <v>123</v>
      </c>
      <c r="H189" s="1" t="s">
        <v>124</v>
      </c>
      <c r="I189" s="1" t="s">
        <v>101</v>
      </c>
      <c r="J189" s="1" t="s">
        <v>1561</v>
      </c>
      <c r="K189" s="1" t="s">
        <v>1562</v>
      </c>
      <c r="L189" s="1" t="s">
        <v>1563</v>
      </c>
      <c r="M189" s="1" t="s">
        <v>1564</v>
      </c>
      <c r="N189" s="1" t="s">
        <v>1565</v>
      </c>
      <c r="O189" s="1" t="s">
        <v>86</v>
      </c>
      <c r="P189" s="1" t="s">
        <v>106</v>
      </c>
      <c r="Q189" s="1" t="s">
        <v>98</v>
      </c>
      <c r="R189" s="1" t="s">
        <v>1566</v>
      </c>
      <c r="S189" s="1" t="s">
        <v>1567</v>
      </c>
      <c r="T189" s="1"/>
      <c r="U189" s="1" t="s">
        <v>147</v>
      </c>
      <c r="V189" s="1"/>
      <c r="W189" s="1"/>
      <c r="X189" s="1"/>
      <c r="Y189" s="1">
        <v>58</v>
      </c>
      <c r="Z189" s="1"/>
      <c r="AA189" s="1"/>
      <c r="AB189" s="1"/>
      <c r="AC189" s="1"/>
      <c r="AD189" s="1"/>
      <c r="AE189" s="1"/>
      <c r="AF189" s="1"/>
      <c r="AG189" s="1"/>
      <c r="AH189" s="1"/>
      <c r="AI189" s="1"/>
      <c r="AJ189" s="1"/>
      <c r="AK189" s="1" t="s">
        <v>112</v>
      </c>
      <c r="AL189" s="1"/>
      <c r="AM189" s="1"/>
      <c r="AN189" s="1"/>
      <c r="AO189" s="1"/>
      <c r="AP189" s="1"/>
      <c r="AQ189" s="1"/>
      <c r="AR189" s="1"/>
      <c r="AS189" s="1"/>
      <c r="AT189" s="1"/>
      <c r="AU189" s="1"/>
      <c r="AV189" s="1"/>
      <c r="AW189" s="1"/>
      <c r="AX189" s="1" t="s">
        <v>282</v>
      </c>
      <c r="AY189" s="1"/>
      <c r="AZ189" s="1" t="s">
        <v>85</v>
      </c>
      <c r="BA189" s="1" t="s">
        <v>86</v>
      </c>
      <c r="BB189" s="1"/>
      <c r="BC189" s="1"/>
      <c r="BD189" s="1" t="s">
        <v>133</v>
      </c>
      <c r="BE189" s="1"/>
      <c r="BF189" s="1"/>
      <c r="BG189" s="1"/>
      <c r="BH189" s="1" t="s">
        <v>607</v>
      </c>
      <c r="BI189" s="1"/>
      <c r="BJ189" s="1"/>
      <c r="BK189" s="1"/>
      <c r="BL189" s="1" t="s">
        <v>1568</v>
      </c>
      <c r="BM189" s="1" t="s">
        <v>1569</v>
      </c>
      <c r="BN189" s="1" t="s">
        <v>121</v>
      </c>
    </row>
    <row r="190" spans="1:66" ht="15.75" customHeight="1" x14ac:dyDescent="0.3">
      <c r="A190" s="1" t="s">
        <v>98</v>
      </c>
      <c r="B190" s="1">
        <v>200000</v>
      </c>
      <c r="C190" s="1" t="s">
        <v>68</v>
      </c>
      <c r="D190" s="1">
        <v>0</v>
      </c>
      <c r="E190" s="4" t="s">
        <v>1570</v>
      </c>
      <c r="F190" s="1" t="s">
        <v>69</v>
      </c>
      <c r="G190" s="1" t="s">
        <v>99</v>
      </c>
      <c r="H190" s="1" t="s">
        <v>100</v>
      </c>
      <c r="I190" s="1" t="s">
        <v>101</v>
      </c>
      <c r="J190" s="1"/>
      <c r="K190" s="1"/>
      <c r="L190" s="1" t="s">
        <v>1571</v>
      </c>
      <c r="M190" s="1" t="s">
        <v>1572</v>
      </c>
      <c r="N190" s="1" t="s">
        <v>1573</v>
      </c>
      <c r="O190" s="1" t="s">
        <v>127</v>
      </c>
      <c r="P190" s="1" t="s">
        <v>106</v>
      </c>
      <c r="Q190" s="1" t="s">
        <v>98</v>
      </c>
      <c r="R190" s="1" t="s">
        <v>1574</v>
      </c>
      <c r="S190" s="1" t="s">
        <v>1575</v>
      </c>
      <c r="T190" s="1"/>
      <c r="U190" s="1" t="s">
        <v>147</v>
      </c>
      <c r="V190" s="1"/>
      <c r="W190" s="1" t="s">
        <v>1576</v>
      </c>
      <c r="X190" s="1"/>
      <c r="Y190" s="1">
        <v>10</v>
      </c>
      <c r="Z190" s="1"/>
      <c r="AA190" s="1"/>
      <c r="AB190" s="1"/>
      <c r="AC190" s="1"/>
      <c r="AD190" s="1"/>
      <c r="AE190" s="1"/>
      <c r="AF190" s="1"/>
      <c r="AG190" s="1" t="s">
        <v>82</v>
      </c>
      <c r="AH190" s="1"/>
      <c r="AI190" s="1"/>
      <c r="AJ190" s="1"/>
      <c r="AK190" s="1"/>
      <c r="AL190" s="1"/>
      <c r="AM190" s="1"/>
      <c r="AN190" s="1"/>
      <c r="AO190" s="1"/>
      <c r="AP190" s="1"/>
      <c r="AQ190" s="1"/>
      <c r="AR190" s="1"/>
      <c r="AS190" s="1"/>
      <c r="AT190" s="1"/>
      <c r="AU190" s="1"/>
      <c r="AV190" s="1"/>
      <c r="AW190" s="1"/>
      <c r="AX190" s="1"/>
      <c r="AY190" s="1"/>
      <c r="AZ190" s="1" t="s">
        <v>132</v>
      </c>
      <c r="BA190" s="1" t="s">
        <v>127</v>
      </c>
      <c r="BB190" s="1"/>
      <c r="BC190" s="1"/>
      <c r="BD190" s="1"/>
      <c r="BE190" s="1" t="s">
        <v>150</v>
      </c>
      <c r="BF190" s="1" t="s">
        <v>151</v>
      </c>
      <c r="BG190" s="1"/>
      <c r="BH190" s="1" t="s">
        <v>253</v>
      </c>
      <c r="BI190" s="1"/>
      <c r="BJ190" s="1"/>
      <c r="BK190" s="1"/>
      <c r="BL190" s="1" t="s">
        <v>1577</v>
      </c>
      <c r="BM190" s="1" t="s">
        <v>1578</v>
      </c>
      <c r="BN190" s="1" t="s">
        <v>121</v>
      </c>
    </row>
    <row r="191" spans="1:66" ht="15.75" customHeight="1" x14ac:dyDescent="0.3">
      <c r="A191" s="1" t="s">
        <v>272</v>
      </c>
      <c r="B191" s="1">
        <v>65000</v>
      </c>
      <c r="C191" s="1" t="s">
        <v>68</v>
      </c>
      <c r="D191" s="1">
        <v>0</v>
      </c>
      <c r="E191" s="4" t="s">
        <v>1521</v>
      </c>
      <c r="F191" s="1" t="s">
        <v>69</v>
      </c>
      <c r="G191" s="1" t="s">
        <v>99</v>
      </c>
      <c r="H191" s="1" t="s">
        <v>100</v>
      </c>
      <c r="I191" s="1" t="s">
        <v>101</v>
      </c>
      <c r="J191" s="1"/>
      <c r="K191" s="1"/>
      <c r="L191" s="1" t="s">
        <v>1579</v>
      </c>
      <c r="M191" s="1" t="s">
        <v>1523</v>
      </c>
      <c r="N191" s="1" t="s">
        <v>1524</v>
      </c>
      <c r="O191" s="1" t="s">
        <v>401</v>
      </c>
      <c r="P191" s="1" t="s">
        <v>278</v>
      </c>
      <c r="Q191" s="1" t="s">
        <v>272</v>
      </c>
      <c r="R191" s="1" t="s">
        <v>1580</v>
      </c>
      <c r="S191" s="1" t="s">
        <v>1581</v>
      </c>
      <c r="T191" s="1"/>
      <c r="U191" s="1" t="s">
        <v>81</v>
      </c>
      <c r="V191" s="1"/>
      <c r="W191" s="1" t="s">
        <v>1527</v>
      </c>
      <c r="X191" s="1"/>
      <c r="Y191" s="1">
        <v>1646</v>
      </c>
      <c r="Z191" s="1"/>
      <c r="AA191" s="1"/>
      <c r="AB191" s="1"/>
      <c r="AC191" s="1"/>
      <c r="AD191" s="1"/>
      <c r="AE191" s="1"/>
      <c r="AF191" s="1"/>
      <c r="AG191" s="1" t="s">
        <v>111</v>
      </c>
      <c r="AH191" s="1"/>
      <c r="AI191" s="1"/>
      <c r="AJ191" s="1"/>
      <c r="AK191" s="1" t="s">
        <v>112</v>
      </c>
      <c r="AL191" s="1"/>
      <c r="AM191" s="1"/>
      <c r="AN191" s="1"/>
      <c r="AO191" s="1"/>
      <c r="AP191" s="1"/>
      <c r="AQ191" s="1"/>
      <c r="AR191" s="1"/>
      <c r="AS191" s="1"/>
      <c r="AT191" s="1"/>
      <c r="AU191" s="1"/>
      <c r="AV191" s="1"/>
      <c r="AW191" s="1"/>
      <c r="AX191" s="1" t="s">
        <v>345</v>
      </c>
      <c r="AY191" s="1"/>
      <c r="AZ191" s="1" t="s">
        <v>443</v>
      </c>
      <c r="BA191" s="1" t="s">
        <v>444</v>
      </c>
      <c r="BB191" s="1" t="s">
        <v>297</v>
      </c>
      <c r="BC191" s="1"/>
      <c r="BD191" s="1" t="s">
        <v>1528</v>
      </c>
      <c r="BE191" s="1" t="s">
        <v>134</v>
      </c>
      <c r="BF191" s="1" t="s">
        <v>1529</v>
      </c>
      <c r="BG191" s="1"/>
      <c r="BH191" s="1"/>
      <c r="BI191" s="1"/>
      <c r="BJ191" s="1"/>
      <c r="BK191" s="1"/>
      <c r="BL191" s="1" t="s">
        <v>1530</v>
      </c>
      <c r="BM191" s="1" t="s">
        <v>1531</v>
      </c>
      <c r="BN191" s="1"/>
    </row>
    <row r="192" spans="1:66" ht="15.75" customHeight="1" x14ac:dyDescent="0.3">
      <c r="A192" s="1" t="s">
        <v>382</v>
      </c>
      <c r="B192" s="1">
        <v>400000</v>
      </c>
      <c r="C192" s="1" t="s">
        <v>68</v>
      </c>
      <c r="D192" s="1">
        <v>0</v>
      </c>
      <c r="E192" s="4" t="s">
        <v>139</v>
      </c>
      <c r="F192" s="1" t="s">
        <v>69</v>
      </c>
      <c r="G192" s="1" t="s">
        <v>123</v>
      </c>
      <c r="H192" s="1" t="s">
        <v>124</v>
      </c>
      <c r="I192" s="1" t="s">
        <v>101</v>
      </c>
      <c r="J192" s="1" t="s">
        <v>1582</v>
      </c>
      <c r="K192" s="1" t="s">
        <v>1583</v>
      </c>
      <c r="L192" s="1" t="s">
        <v>577</v>
      </c>
      <c r="M192" s="1" t="s">
        <v>1584</v>
      </c>
      <c r="N192" s="1" t="s">
        <v>1585</v>
      </c>
      <c r="O192" s="1" t="s">
        <v>382</v>
      </c>
      <c r="P192" s="1" t="s">
        <v>386</v>
      </c>
      <c r="Q192" s="1" t="s">
        <v>382</v>
      </c>
      <c r="R192" s="1" t="s">
        <v>1586</v>
      </c>
      <c r="S192" s="1" t="s">
        <v>1587</v>
      </c>
      <c r="T192" s="1"/>
      <c r="U192" s="1" t="s">
        <v>130</v>
      </c>
      <c r="V192" s="1"/>
      <c r="W192" s="1"/>
      <c r="X192" s="1"/>
      <c r="Y192" s="1">
        <v>58</v>
      </c>
      <c r="Z192" s="1"/>
      <c r="AA192" s="1"/>
      <c r="AB192" s="1"/>
      <c r="AC192" s="1"/>
      <c r="AD192" s="1"/>
      <c r="AE192" s="1"/>
      <c r="AF192" s="1"/>
      <c r="AG192" s="1"/>
      <c r="AH192" s="1"/>
      <c r="AI192" s="1"/>
      <c r="AJ192" s="1"/>
      <c r="AK192" s="1" t="s">
        <v>220</v>
      </c>
      <c r="AL192" s="1"/>
      <c r="AM192" s="1"/>
      <c r="AN192" s="1"/>
      <c r="AO192" s="1"/>
      <c r="AP192" s="1"/>
      <c r="AQ192" s="1"/>
      <c r="AR192" s="1"/>
      <c r="AS192" s="1"/>
      <c r="AT192" s="1"/>
      <c r="AU192" s="1"/>
      <c r="AV192" s="1"/>
      <c r="AW192" s="1"/>
      <c r="AX192" s="1" t="s">
        <v>113</v>
      </c>
      <c r="AY192" s="1"/>
      <c r="AZ192" s="1" t="s">
        <v>386</v>
      </c>
      <c r="BA192" s="1" t="s">
        <v>382</v>
      </c>
      <c r="BB192" s="1"/>
      <c r="BC192" s="1"/>
      <c r="BD192" s="1"/>
      <c r="BE192" s="1" t="s">
        <v>134</v>
      </c>
      <c r="BF192" s="1"/>
      <c r="BG192" s="1"/>
      <c r="BH192" s="1"/>
      <c r="BI192" s="1"/>
      <c r="BJ192" s="1"/>
      <c r="BK192" s="1"/>
      <c r="BL192" s="1" t="s">
        <v>1588</v>
      </c>
      <c r="BM192" s="1" t="s">
        <v>1589</v>
      </c>
      <c r="BN192" s="1" t="s">
        <v>121</v>
      </c>
    </row>
    <row r="193" spans="1:66" ht="15.75" customHeight="1" x14ac:dyDescent="0.3">
      <c r="A193" s="1" t="s">
        <v>168</v>
      </c>
      <c r="B193" s="1">
        <v>285000</v>
      </c>
      <c r="C193" s="1" t="s">
        <v>68</v>
      </c>
      <c r="D193" s="1">
        <v>0</v>
      </c>
      <c r="E193" s="4" t="s">
        <v>1521</v>
      </c>
      <c r="F193" s="1" t="s">
        <v>69</v>
      </c>
      <c r="G193" s="1" t="s">
        <v>99</v>
      </c>
      <c r="H193" s="1" t="s">
        <v>100</v>
      </c>
      <c r="I193" s="1" t="s">
        <v>101</v>
      </c>
      <c r="J193" s="1" t="s">
        <v>1590</v>
      </c>
      <c r="K193" s="1" t="s">
        <v>1591</v>
      </c>
      <c r="L193" s="1"/>
      <c r="M193" s="1" t="s">
        <v>1592</v>
      </c>
      <c r="N193" s="1" t="s">
        <v>1593</v>
      </c>
      <c r="O193" s="1" t="s">
        <v>304</v>
      </c>
      <c r="P193" s="1" t="s">
        <v>292</v>
      </c>
      <c r="Q193" s="1" t="s">
        <v>168</v>
      </c>
      <c r="R193" s="1" t="s">
        <v>1594</v>
      </c>
      <c r="S193" s="1" t="s">
        <v>1595</v>
      </c>
      <c r="T193" s="1"/>
      <c r="U193" s="1" t="s">
        <v>81</v>
      </c>
      <c r="V193" s="1"/>
      <c r="W193" s="1" t="s">
        <v>1596</v>
      </c>
      <c r="X193" s="1"/>
      <c r="Y193" s="1">
        <v>44</v>
      </c>
      <c r="Z193" s="1"/>
      <c r="AA193" s="1"/>
      <c r="AB193" s="1"/>
      <c r="AC193" s="1"/>
      <c r="AD193" s="1"/>
      <c r="AE193" s="1"/>
      <c r="AF193" s="1"/>
      <c r="AG193" s="1"/>
      <c r="AH193" s="1"/>
      <c r="AI193" s="1"/>
      <c r="AJ193" s="1"/>
      <c r="AK193" s="1" t="s">
        <v>356</v>
      </c>
      <c r="AL193" s="1"/>
      <c r="AM193" s="1"/>
      <c r="AN193" s="1"/>
      <c r="AO193" s="1"/>
      <c r="AP193" s="1"/>
      <c r="AQ193" s="1"/>
      <c r="AR193" s="1"/>
      <c r="AS193" s="1"/>
      <c r="AT193" s="1"/>
      <c r="AU193" s="1"/>
      <c r="AV193" s="1"/>
      <c r="AW193" s="1"/>
      <c r="AX193" s="1" t="s">
        <v>177</v>
      </c>
      <c r="AY193" s="1"/>
      <c r="AZ193" s="1" t="s">
        <v>307</v>
      </c>
      <c r="BA193" s="1" t="s">
        <v>304</v>
      </c>
      <c r="BB193" s="1" t="s">
        <v>297</v>
      </c>
      <c r="BC193" s="1"/>
      <c r="BD193" s="1" t="s">
        <v>133</v>
      </c>
      <c r="BE193" s="1" t="s">
        <v>625</v>
      </c>
      <c r="BF193" s="1" t="s">
        <v>298</v>
      </c>
      <c r="BG193" s="1"/>
      <c r="BH193" s="1" t="s">
        <v>253</v>
      </c>
      <c r="BI193" s="1"/>
      <c r="BJ193" s="1"/>
      <c r="BK193" s="1"/>
      <c r="BL193" s="1" t="s">
        <v>1597</v>
      </c>
      <c r="BM193" s="1" t="s">
        <v>1598</v>
      </c>
      <c r="BN193" s="1" t="s">
        <v>121</v>
      </c>
    </row>
    <row r="194" spans="1:66" ht="15.75" customHeight="1" x14ac:dyDescent="0.3">
      <c r="A194" s="1" t="s">
        <v>360</v>
      </c>
      <c r="B194" s="1">
        <v>20000</v>
      </c>
      <c r="C194" s="1" t="s">
        <v>68</v>
      </c>
      <c r="D194" s="1">
        <v>0</v>
      </c>
      <c r="E194" s="4" t="s">
        <v>1521</v>
      </c>
      <c r="F194" s="1" t="s">
        <v>69</v>
      </c>
      <c r="G194" s="1" t="s">
        <v>99</v>
      </c>
      <c r="H194" s="1" t="s">
        <v>100</v>
      </c>
      <c r="I194" s="1" t="s">
        <v>101</v>
      </c>
      <c r="J194" s="1" t="s">
        <v>1599</v>
      </c>
      <c r="K194" s="1" t="s">
        <v>1600</v>
      </c>
      <c r="L194" s="1" t="s">
        <v>1601</v>
      </c>
      <c r="M194" s="1" t="s">
        <v>1602</v>
      </c>
      <c r="N194" s="1" t="s">
        <v>1603</v>
      </c>
      <c r="O194" s="1" t="s">
        <v>291</v>
      </c>
      <c r="P194" s="1" t="s">
        <v>368</v>
      </c>
      <c r="Q194" s="1" t="s">
        <v>360</v>
      </c>
      <c r="R194" s="1" t="s">
        <v>1604</v>
      </c>
      <c r="S194" s="1" t="s">
        <v>1605</v>
      </c>
      <c r="T194" s="1"/>
      <c r="U194" s="1" t="s">
        <v>81</v>
      </c>
      <c r="V194" s="1"/>
      <c r="W194" s="1" t="s">
        <v>1606</v>
      </c>
      <c r="X194" s="1"/>
      <c r="Y194" s="1">
        <v>50</v>
      </c>
      <c r="Z194" s="1"/>
      <c r="AA194" s="1"/>
      <c r="AB194" s="1"/>
      <c r="AC194" s="1"/>
      <c r="AD194" s="1"/>
      <c r="AE194" s="1"/>
      <c r="AF194" s="1"/>
      <c r="AG194" s="1"/>
      <c r="AH194" s="1"/>
      <c r="AI194" s="1"/>
      <c r="AJ194" s="1"/>
      <c r="AK194" s="1" t="s">
        <v>220</v>
      </c>
      <c r="AL194" s="1"/>
      <c r="AM194" s="1"/>
      <c r="AN194" s="1"/>
      <c r="AO194" s="1"/>
      <c r="AP194" s="1"/>
      <c r="AQ194" s="1"/>
      <c r="AR194" s="1"/>
      <c r="AS194" s="1"/>
      <c r="AT194" s="1"/>
      <c r="AU194" s="1"/>
      <c r="AV194" s="1"/>
      <c r="AW194" s="1"/>
      <c r="AX194" s="1" t="s">
        <v>282</v>
      </c>
      <c r="AY194" s="1"/>
      <c r="AZ194" s="1" t="s">
        <v>296</v>
      </c>
      <c r="BA194" s="1" t="s">
        <v>291</v>
      </c>
      <c r="BB194" s="1"/>
      <c r="BC194" s="1"/>
      <c r="BD194" s="1" t="s">
        <v>1607</v>
      </c>
      <c r="BE194" s="1" t="s">
        <v>591</v>
      </c>
      <c r="BF194" s="1" t="s">
        <v>1608</v>
      </c>
      <c r="BG194" s="1"/>
      <c r="BH194" s="1"/>
      <c r="BI194" s="1"/>
      <c r="BJ194" s="1"/>
      <c r="BK194" s="1"/>
      <c r="BL194" s="1" t="s">
        <v>1609</v>
      </c>
      <c r="BM194" s="1" t="s">
        <v>1610</v>
      </c>
      <c r="BN194" s="1" t="s">
        <v>1430</v>
      </c>
    </row>
    <row r="195" spans="1:66" ht="15.75" customHeight="1" x14ac:dyDescent="0.3">
      <c r="A195" s="1" t="s">
        <v>976</v>
      </c>
      <c r="B195" s="1">
        <v>300000</v>
      </c>
      <c r="C195" s="1" t="s">
        <v>68</v>
      </c>
      <c r="D195" s="1">
        <v>0</v>
      </c>
      <c r="E195" s="4" t="s">
        <v>139</v>
      </c>
      <c r="F195" s="1" t="s">
        <v>69</v>
      </c>
      <c r="G195" s="1" t="s">
        <v>99</v>
      </c>
      <c r="H195" s="1" t="s">
        <v>100</v>
      </c>
      <c r="I195" s="1" t="s">
        <v>101</v>
      </c>
      <c r="J195" s="1" t="s">
        <v>1611</v>
      </c>
      <c r="K195" s="1" t="s">
        <v>1612</v>
      </c>
      <c r="L195" s="1" t="s">
        <v>1613</v>
      </c>
      <c r="M195" s="1" t="s">
        <v>1614</v>
      </c>
      <c r="N195" s="1" t="s">
        <v>1615</v>
      </c>
      <c r="O195" s="1" t="s">
        <v>304</v>
      </c>
      <c r="P195" s="1" t="s">
        <v>1616</v>
      </c>
      <c r="Q195" s="1" t="s">
        <v>976</v>
      </c>
      <c r="R195" s="1" t="s">
        <v>1617</v>
      </c>
      <c r="S195" s="1" t="s">
        <v>1618</v>
      </c>
      <c r="T195" s="1"/>
      <c r="U195" s="1" t="s">
        <v>147</v>
      </c>
      <c r="V195" s="1"/>
      <c r="W195" s="1"/>
      <c r="X195" s="1"/>
      <c r="Y195" s="1">
        <v>700</v>
      </c>
      <c r="Z195" s="1"/>
      <c r="AA195" s="1"/>
      <c r="AB195" s="1"/>
      <c r="AC195" s="1"/>
      <c r="AD195" s="1"/>
      <c r="AE195" s="1"/>
      <c r="AF195" s="1"/>
      <c r="AG195" s="1" t="s">
        <v>111</v>
      </c>
      <c r="AH195" s="1"/>
      <c r="AI195" s="1"/>
      <c r="AJ195" s="1"/>
      <c r="AK195" s="1"/>
      <c r="AL195" s="1" t="s">
        <v>1619</v>
      </c>
      <c r="AM195" s="1"/>
      <c r="AN195" s="1"/>
      <c r="AO195" s="1"/>
      <c r="AP195" s="1"/>
      <c r="AQ195" s="1"/>
      <c r="AR195" s="1"/>
      <c r="AS195" s="1"/>
      <c r="AT195" s="1"/>
      <c r="AU195" s="1"/>
      <c r="AV195" s="1"/>
      <c r="AW195" s="1"/>
      <c r="AX195" s="1"/>
      <c r="AY195" s="1"/>
      <c r="AZ195" s="1" t="s">
        <v>307</v>
      </c>
      <c r="BA195" s="1" t="s">
        <v>304</v>
      </c>
      <c r="BB195" s="1"/>
      <c r="BC195" s="1"/>
      <c r="BD195" s="1" t="s">
        <v>133</v>
      </c>
      <c r="BE195" s="1" t="s">
        <v>192</v>
      </c>
      <c r="BF195" s="1"/>
      <c r="BG195" s="1"/>
      <c r="BH195" s="1" t="s">
        <v>193</v>
      </c>
      <c r="BI195" s="1"/>
      <c r="BJ195" s="1"/>
      <c r="BK195" s="1"/>
      <c r="BL195" s="1" t="s">
        <v>1620</v>
      </c>
      <c r="BM195" s="1" t="s">
        <v>1621</v>
      </c>
      <c r="BN195" s="1" t="s">
        <v>121</v>
      </c>
    </row>
    <row r="196" spans="1:66" ht="15.75" customHeight="1" x14ac:dyDescent="0.3">
      <c r="A196" s="1" t="s">
        <v>976</v>
      </c>
      <c r="B196" s="1">
        <v>2100000</v>
      </c>
      <c r="C196" s="1" t="s">
        <v>68</v>
      </c>
      <c r="D196" s="1">
        <v>0</v>
      </c>
      <c r="E196" s="4" t="s">
        <v>1521</v>
      </c>
      <c r="F196" s="1" t="s">
        <v>69</v>
      </c>
      <c r="G196" s="1" t="s">
        <v>99</v>
      </c>
      <c r="H196" s="1" t="s">
        <v>100</v>
      </c>
      <c r="I196" s="1" t="s">
        <v>101</v>
      </c>
      <c r="J196" s="1" t="s">
        <v>1611</v>
      </c>
      <c r="K196" s="1" t="s">
        <v>1612</v>
      </c>
      <c r="L196" s="1" t="s">
        <v>1613</v>
      </c>
      <c r="M196" s="1" t="s">
        <v>1614</v>
      </c>
      <c r="N196" s="1" t="s">
        <v>1615</v>
      </c>
      <c r="O196" s="1" t="s">
        <v>304</v>
      </c>
      <c r="P196" s="1" t="s">
        <v>1616</v>
      </c>
      <c r="Q196" s="1" t="s">
        <v>976</v>
      </c>
      <c r="R196" s="1" t="s">
        <v>1622</v>
      </c>
      <c r="S196" s="1" t="s">
        <v>1623</v>
      </c>
      <c r="T196" s="1"/>
      <c r="U196" s="1" t="s">
        <v>147</v>
      </c>
      <c r="V196" s="1"/>
      <c r="W196" s="1"/>
      <c r="X196" s="1"/>
      <c r="Y196" s="1">
        <v>700</v>
      </c>
      <c r="Z196" s="1"/>
      <c r="AA196" s="1"/>
      <c r="AB196" s="1"/>
      <c r="AC196" s="1"/>
      <c r="AD196" s="1"/>
      <c r="AE196" s="1"/>
      <c r="AF196" s="1"/>
      <c r="AG196" s="1" t="s">
        <v>111</v>
      </c>
      <c r="AH196" s="1"/>
      <c r="AI196" s="1"/>
      <c r="AJ196" s="1"/>
      <c r="AK196" s="1"/>
      <c r="AL196" s="1" t="s">
        <v>1619</v>
      </c>
      <c r="AM196" s="1"/>
      <c r="AN196" s="1"/>
      <c r="AO196" s="1"/>
      <c r="AP196" s="1"/>
      <c r="AQ196" s="1"/>
      <c r="AR196" s="1"/>
      <c r="AS196" s="1"/>
      <c r="AT196" s="1"/>
      <c r="AU196" s="1"/>
      <c r="AV196" s="1"/>
      <c r="AW196" s="1"/>
      <c r="AX196" s="1"/>
      <c r="AY196" s="1"/>
      <c r="AZ196" s="1" t="s">
        <v>307</v>
      </c>
      <c r="BA196" s="1" t="s">
        <v>304</v>
      </c>
      <c r="BB196" s="1"/>
      <c r="BC196" s="1"/>
      <c r="BD196" s="1" t="s">
        <v>133</v>
      </c>
      <c r="BE196" s="1" t="s">
        <v>192</v>
      </c>
      <c r="BF196" s="1"/>
      <c r="BG196" s="1"/>
      <c r="BH196" s="1" t="s">
        <v>193</v>
      </c>
      <c r="BI196" s="1"/>
      <c r="BJ196" s="1"/>
      <c r="BK196" s="1"/>
      <c r="BL196" s="1" t="s">
        <v>1620</v>
      </c>
      <c r="BM196" s="1" t="s">
        <v>1621</v>
      </c>
      <c r="BN196" s="1" t="s">
        <v>121</v>
      </c>
    </row>
    <row r="197" spans="1:66" ht="15.75" customHeight="1" x14ac:dyDescent="0.3">
      <c r="A197" s="1" t="s">
        <v>481</v>
      </c>
      <c r="B197" s="1">
        <v>12000000</v>
      </c>
      <c r="C197" s="1" t="s">
        <v>68</v>
      </c>
      <c r="D197" s="1">
        <v>0</v>
      </c>
      <c r="E197" s="4" t="s">
        <v>122</v>
      </c>
      <c r="F197" s="1" t="s">
        <v>69</v>
      </c>
      <c r="G197" s="1" t="s">
        <v>123</v>
      </c>
      <c r="H197" s="1" t="s">
        <v>124</v>
      </c>
      <c r="I197" s="1" t="s">
        <v>101</v>
      </c>
      <c r="J197" s="1" t="s">
        <v>1624</v>
      </c>
      <c r="K197" s="1" t="s">
        <v>1625</v>
      </c>
      <c r="L197" s="1" t="s">
        <v>1626</v>
      </c>
      <c r="M197" s="1" t="s">
        <v>1627</v>
      </c>
      <c r="N197" s="1" t="s">
        <v>1628</v>
      </c>
      <c r="O197" s="1" t="s">
        <v>173</v>
      </c>
      <c r="P197" s="1" t="s">
        <v>486</v>
      </c>
      <c r="Q197" s="1" t="s">
        <v>481</v>
      </c>
      <c r="R197" s="1" t="s">
        <v>1629</v>
      </c>
      <c r="S197" s="1" t="s">
        <v>1630</v>
      </c>
      <c r="T197" s="1"/>
      <c r="U197" s="1" t="s">
        <v>147</v>
      </c>
      <c r="V197" s="1"/>
      <c r="W197" s="1"/>
      <c r="X197" s="1"/>
      <c r="Y197" s="1">
        <v>1500</v>
      </c>
      <c r="Z197" s="1"/>
      <c r="AA197" s="1"/>
      <c r="AB197" s="1"/>
      <c r="AC197" s="1"/>
      <c r="AD197" s="1"/>
      <c r="AE197" s="1"/>
      <c r="AF197" s="1"/>
      <c r="AG197" s="1"/>
      <c r="AH197" s="1"/>
      <c r="AI197" s="1"/>
      <c r="AJ197" s="1"/>
      <c r="AK197" s="1" t="s">
        <v>1631</v>
      </c>
      <c r="AL197" s="1"/>
      <c r="AM197" s="1"/>
      <c r="AN197" s="1"/>
      <c r="AO197" s="1"/>
      <c r="AP197" s="1"/>
      <c r="AQ197" s="1"/>
      <c r="AR197" s="1"/>
      <c r="AS197" s="1"/>
      <c r="AT197" s="1"/>
      <c r="AU197" s="1"/>
      <c r="AV197" s="1"/>
      <c r="AW197" s="1"/>
      <c r="AX197" s="1" t="s">
        <v>282</v>
      </c>
      <c r="AY197" s="1"/>
      <c r="AZ197" s="1" t="s">
        <v>341</v>
      </c>
      <c r="BA197" s="1" t="s">
        <v>334</v>
      </c>
      <c r="BB197" s="1"/>
      <c r="BC197" s="1"/>
      <c r="BD197" s="1" t="s">
        <v>133</v>
      </c>
      <c r="BE197" s="1" t="s">
        <v>134</v>
      </c>
      <c r="BF197" s="1"/>
      <c r="BG197" s="1"/>
      <c r="BH197" s="1"/>
      <c r="BI197" s="1"/>
      <c r="BJ197" s="1"/>
      <c r="BK197" s="1"/>
      <c r="BL197" s="1" t="s">
        <v>1632</v>
      </c>
      <c r="BM197" s="1" t="s">
        <v>1633</v>
      </c>
      <c r="BN197" s="1"/>
    </row>
    <row r="198" spans="1:66" ht="15.75" customHeight="1" x14ac:dyDescent="0.3">
      <c r="A198" s="1" t="s">
        <v>313</v>
      </c>
      <c r="B198" s="1">
        <v>100000</v>
      </c>
      <c r="C198" s="1" t="s">
        <v>68</v>
      </c>
      <c r="D198" s="1">
        <v>0</v>
      </c>
      <c r="E198" s="4" t="s">
        <v>139</v>
      </c>
      <c r="F198" s="1" t="s">
        <v>69</v>
      </c>
      <c r="G198" s="1" t="s">
        <v>123</v>
      </c>
      <c r="H198" s="1" t="s">
        <v>124</v>
      </c>
      <c r="I198" s="1" t="s">
        <v>101</v>
      </c>
      <c r="J198" s="1" t="s">
        <v>1634</v>
      </c>
      <c r="K198" s="1" t="s">
        <v>1635</v>
      </c>
      <c r="L198" s="1" t="s">
        <v>275</v>
      </c>
      <c r="M198" s="1" t="s">
        <v>1636</v>
      </c>
      <c r="N198" s="1" t="s">
        <v>1637</v>
      </c>
      <c r="O198" s="1" t="s">
        <v>201</v>
      </c>
      <c r="P198" s="1" t="s">
        <v>318</v>
      </c>
      <c r="Q198" s="1" t="s">
        <v>313</v>
      </c>
      <c r="R198" s="1" t="s">
        <v>1638</v>
      </c>
      <c r="S198" s="1" t="s">
        <v>1639</v>
      </c>
      <c r="T198" s="1"/>
      <c r="U198" s="1" t="s">
        <v>81</v>
      </c>
      <c r="V198" s="1"/>
      <c r="W198" s="1"/>
      <c r="X198" s="1"/>
      <c r="Y198" s="1">
        <v>100</v>
      </c>
      <c r="Z198" s="1"/>
      <c r="AA198" s="1"/>
      <c r="AB198" s="1"/>
      <c r="AC198" s="1"/>
      <c r="AD198" s="1"/>
      <c r="AE198" s="1"/>
      <c r="AF198" s="1"/>
      <c r="AG198" s="1"/>
      <c r="AH198" s="1"/>
      <c r="AI198" s="1"/>
      <c r="AJ198" s="1"/>
      <c r="AK198" s="1" t="s">
        <v>356</v>
      </c>
      <c r="AL198" s="1"/>
      <c r="AM198" s="1"/>
      <c r="AN198" s="1"/>
      <c r="AO198" s="1"/>
      <c r="AP198" s="1"/>
      <c r="AQ198" s="1"/>
      <c r="AR198" s="1"/>
      <c r="AS198" s="1"/>
      <c r="AT198" s="1"/>
      <c r="AU198" s="1"/>
      <c r="AV198" s="1"/>
      <c r="AW198" s="1"/>
      <c r="AX198" s="1"/>
      <c r="AY198" s="1"/>
      <c r="AZ198" s="1" t="s">
        <v>205</v>
      </c>
      <c r="BA198" s="1" t="s">
        <v>201</v>
      </c>
      <c r="BB198" s="1"/>
      <c r="BC198" s="1"/>
      <c r="BD198" s="1" t="s">
        <v>133</v>
      </c>
      <c r="BE198" s="1" t="s">
        <v>134</v>
      </c>
      <c r="BF198" s="1"/>
      <c r="BG198" s="1"/>
      <c r="BH198" s="1"/>
      <c r="BI198" s="1"/>
      <c r="BJ198" s="1"/>
      <c r="BK198" s="1"/>
      <c r="BL198" s="1" t="s">
        <v>1640</v>
      </c>
      <c r="BM198" s="1" t="s">
        <v>1641</v>
      </c>
      <c r="BN198" s="1"/>
    </row>
    <row r="199" spans="1:66" ht="15.75" customHeight="1" x14ac:dyDescent="0.3">
      <c r="A199" s="1" t="s">
        <v>481</v>
      </c>
      <c r="B199" s="1">
        <v>500000</v>
      </c>
      <c r="C199" s="1" t="s">
        <v>68</v>
      </c>
      <c r="D199" s="1">
        <v>0</v>
      </c>
      <c r="E199" s="4" t="s">
        <v>1362</v>
      </c>
      <c r="F199" s="1" t="s">
        <v>69</v>
      </c>
      <c r="G199" s="1" t="s">
        <v>99</v>
      </c>
      <c r="H199" s="1" t="s">
        <v>100</v>
      </c>
      <c r="I199" s="1" t="s">
        <v>101</v>
      </c>
      <c r="J199" s="1"/>
      <c r="K199" s="1"/>
      <c r="L199" s="1" t="s">
        <v>1642</v>
      </c>
      <c r="M199" s="1" t="s">
        <v>1643</v>
      </c>
      <c r="N199" s="1" t="s">
        <v>1644</v>
      </c>
      <c r="O199" s="1" t="s">
        <v>173</v>
      </c>
      <c r="P199" s="1" t="s">
        <v>486</v>
      </c>
      <c r="Q199" s="1" t="s">
        <v>481</v>
      </c>
      <c r="R199" s="1" t="s">
        <v>1645</v>
      </c>
      <c r="S199" s="1" t="s">
        <v>1646</v>
      </c>
      <c r="T199" s="1"/>
      <c r="U199" s="1" t="s">
        <v>147</v>
      </c>
      <c r="V199" s="1"/>
      <c r="W199" s="1"/>
      <c r="X199" s="1"/>
      <c r="Y199" s="1">
        <v>184</v>
      </c>
      <c r="Z199" s="1"/>
      <c r="AA199" s="1"/>
      <c r="AB199" s="1"/>
      <c r="AC199" s="1"/>
      <c r="AD199" s="1"/>
      <c r="AE199" s="1"/>
      <c r="AF199" s="1"/>
      <c r="AG199" s="1"/>
      <c r="AH199" s="1"/>
      <c r="AI199" s="1"/>
      <c r="AJ199" s="1"/>
      <c r="AK199" s="1" t="s">
        <v>112</v>
      </c>
      <c r="AL199" s="1"/>
      <c r="AM199" s="1"/>
      <c r="AN199" s="1"/>
      <c r="AO199" s="1"/>
      <c r="AP199" s="1"/>
      <c r="AQ199" s="1"/>
      <c r="AR199" s="1"/>
      <c r="AS199" s="1"/>
      <c r="AT199" s="1"/>
      <c r="AU199" s="1"/>
      <c r="AV199" s="1"/>
      <c r="AW199" s="1"/>
      <c r="AX199" s="1" t="s">
        <v>282</v>
      </c>
      <c r="AY199" s="1"/>
      <c r="AZ199" s="1" t="s">
        <v>341</v>
      </c>
      <c r="BA199" s="1" t="s">
        <v>334</v>
      </c>
      <c r="BB199" s="1"/>
      <c r="BC199" s="1"/>
      <c r="BD199" s="1" t="s">
        <v>133</v>
      </c>
      <c r="BE199" s="1" t="s">
        <v>134</v>
      </c>
      <c r="BF199" s="1"/>
      <c r="BG199" s="1"/>
      <c r="BH199" s="1"/>
      <c r="BI199" s="1"/>
      <c r="BJ199" s="1"/>
      <c r="BK199" s="1"/>
      <c r="BL199" s="1" t="s">
        <v>1647</v>
      </c>
      <c r="BM199" s="1" t="s">
        <v>1648</v>
      </c>
      <c r="BN199" s="1"/>
    </row>
    <row r="200" spans="1:66" ht="15.75" customHeight="1" x14ac:dyDescent="0.3">
      <c r="A200" s="1" t="s">
        <v>512</v>
      </c>
      <c r="B200" s="1">
        <v>100000</v>
      </c>
      <c r="C200" s="1" t="s">
        <v>68</v>
      </c>
      <c r="D200" s="1">
        <v>0</v>
      </c>
      <c r="E200" s="4" t="s">
        <v>139</v>
      </c>
      <c r="F200" s="1" t="s">
        <v>69</v>
      </c>
      <c r="G200" s="1" t="s">
        <v>99</v>
      </c>
      <c r="H200" s="1" t="s">
        <v>100</v>
      </c>
      <c r="I200" s="1" t="s">
        <v>101</v>
      </c>
      <c r="J200" s="1" t="s">
        <v>1649</v>
      </c>
      <c r="K200" s="1" t="s">
        <v>1650</v>
      </c>
      <c r="L200" s="1" t="s">
        <v>379</v>
      </c>
      <c r="M200" s="1" t="s">
        <v>1651</v>
      </c>
      <c r="N200" s="1" t="s">
        <v>1652</v>
      </c>
      <c r="O200" s="1" t="s">
        <v>382</v>
      </c>
      <c r="P200" s="1" t="s">
        <v>518</v>
      </c>
      <c r="Q200" s="1" t="s">
        <v>512</v>
      </c>
      <c r="R200" s="1" t="s">
        <v>1653</v>
      </c>
      <c r="S200" s="1" t="s">
        <v>1654</v>
      </c>
      <c r="T200" s="1"/>
      <c r="U200" s="1" t="s">
        <v>130</v>
      </c>
      <c r="V200" s="1"/>
      <c r="W200" s="1"/>
      <c r="X200" s="1"/>
      <c r="Y200" s="1">
        <v>800</v>
      </c>
      <c r="Z200" s="1"/>
      <c r="AA200" s="1"/>
      <c r="AB200" s="1"/>
      <c r="AC200" s="1"/>
      <c r="AD200" s="1"/>
      <c r="AE200" s="1"/>
      <c r="AF200" s="1"/>
      <c r="AG200" s="1"/>
      <c r="AH200" s="1"/>
      <c r="AI200" s="1"/>
      <c r="AJ200" s="1"/>
      <c r="AK200" s="1" t="s">
        <v>832</v>
      </c>
      <c r="AL200" s="1"/>
      <c r="AM200" s="1"/>
      <c r="AN200" s="1"/>
      <c r="AO200" s="1"/>
      <c r="AP200" s="1"/>
      <c r="AQ200" s="1"/>
      <c r="AR200" s="1"/>
      <c r="AS200" s="1"/>
      <c r="AT200" s="1"/>
      <c r="AU200" s="1"/>
      <c r="AV200" s="1"/>
      <c r="AW200" s="1"/>
      <c r="AX200" s="1"/>
      <c r="AY200" s="1"/>
      <c r="AZ200" s="1" t="s">
        <v>386</v>
      </c>
      <c r="BA200" s="1" t="s">
        <v>382</v>
      </c>
      <c r="BB200" s="1"/>
      <c r="BC200" s="1"/>
      <c r="BD200" s="1" t="s">
        <v>133</v>
      </c>
      <c r="BE200" s="1" t="s">
        <v>134</v>
      </c>
      <c r="BF200" s="1"/>
      <c r="BG200" s="1"/>
      <c r="BH200" s="1" t="s">
        <v>1655</v>
      </c>
      <c r="BI200" s="1"/>
      <c r="BJ200" s="1"/>
      <c r="BK200" s="1"/>
      <c r="BL200" s="1" t="s">
        <v>1656</v>
      </c>
      <c r="BM200" s="1" t="s">
        <v>1657</v>
      </c>
      <c r="BN200" s="1" t="s">
        <v>181</v>
      </c>
    </row>
    <row r="201" spans="1:66" ht="15.75" customHeight="1" x14ac:dyDescent="0.3">
      <c r="A201" s="1" t="s">
        <v>512</v>
      </c>
      <c r="B201" s="1">
        <v>1000000</v>
      </c>
      <c r="C201" s="1" t="s">
        <v>68</v>
      </c>
      <c r="D201" s="1">
        <v>0</v>
      </c>
      <c r="E201" s="4" t="s">
        <v>139</v>
      </c>
      <c r="F201" s="1" t="s">
        <v>69</v>
      </c>
      <c r="G201" s="1" t="s">
        <v>123</v>
      </c>
      <c r="H201" s="1" t="s">
        <v>124</v>
      </c>
      <c r="I201" s="1" t="s">
        <v>101</v>
      </c>
      <c r="J201" s="1" t="s">
        <v>1649</v>
      </c>
      <c r="K201" s="1" t="s">
        <v>1650</v>
      </c>
      <c r="L201" s="1" t="s">
        <v>1658</v>
      </c>
      <c r="M201" s="1" t="s">
        <v>1651</v>
      </c>
      <c r="N201" s="1" t="s">
        <v>1652</v>
      </c>
      <c r="O201" s="1" t="s">
        <v>382</v>
      </c>
      <c r="P201" s="1" t="s">
        <v>518</v>
      </c>
      <c r="Q201" s="1" t="s">
        <v>512</v>
      </c>
      <c r="R201" s="1" t="s">
        <v>1659</v>
      </c>
      <c r="S201" s="1" t="s">
        <v>1660</v>
      </c>
      <c r="T201" s="1"/>
      <c r="U201" s="1" t="s">
        <v>130</v>
      </c>
      <c r="V201" s="1"/>
      <c r="W201" s="1"/>
      <c r="X201" s="1"/>
      <c r="Y201" s="1">
        <v>800</v>
      </c>
      <c r="Z201" s="1"/>
      <c r="AA201" s="1"/>
      <c r="AB201" s="1"/>
      <c r="AC201" s="1"/>
      <c r="AD201" s="1"/>
      <c r="AE201" s="1"/>
      <c r="AF201" s="1"/>
      <c r="AG201" s="1"/>
      <c r="AH201" s="1"/>
      <c r="AI201" s="1"/>
      <c r="AJ201" s="1"/>
      <c r="AK201" s="1" t="s">
        <v>832</v>
      </c>
      <c r="AL201" s="1"/>
      <c r="AM201" s="1"/>
      <c r="AN201" s="1"/>
      <c r="AO201" s="1"/>
      <c r="AP201" s="1"/>
      <c r="AQ201" s="1"/>
      <c r="AR201" s="1"/>
      <c r="AS201" s="1"/>
      <c r="AT201" s="1"/>
      <c r="AU201" s="1"/>
      <c r="AV201" s="1"/>
      <c r="AW201" s="1"/>
      <c r="AX201" s="1"/>
      <c r="AY201" s="1"/>
      <c r="AZ201" s="1" t="s">
        <v>386</v>
      </c>
      <c r="BA201" s="1" t="s">
        <v>382</v>
      </c>
      <c r="BB201" s="1"/>
      <c r="BC201" s="1"/>
      <c r="BD201" s="1" t="s">
        <v>133</v>
      </c>
      <c r="BE201" s="1" t="s">
        <v>134</v>
      </c>
      <c r="BF201" s="1"/>
      <c r="BG201" s="1"/>
      <c r="BH201" s="1" t="s">
        <v>1655</v>
      </c>
      <c r="BI201" s="1"/>
      <c r="BJ201" s="1"/>
      <c r="BK201" s="1"/>
      <c r="BL201" s="1" t="s">
        <v>1656</v>
      </c>
      <c r="BM201" s="1" t="s">
        <v>1657</v>
      </c>
      <c r="BN201" s="1" t="s">
        <v>375</v>
      </c>
    </row>
    <row r="202" spans="1:66" ht="15.75" customHeight="1" x14ac:dyDescent="0.3">
      <c r="A202" s="1" t="s">
        <v>512</v>
      </c>
      <c r="B202" s="1">
        <v>5000000</v>
      </c>
      <c r="C202" s="1" t="s">
        <v>68</v>
      </c>
      <c r="D202" s="1">
        <v>0</v>
      </c>
      <c r="E202" s="4" t="s">
        <v>139</v>
      </c>
      <c r="F202" s="1" t="s">
        <v>69</v>
      </c>
      <c r="G202" s="1" t="s">
        <v>123</v>
      </c>
      <c r="H202" s="1" t="s">
        <v>124</v>
      </c>
      <c r="I202" s="1" t="s">
        <v>101</v>
      </c>
      <c r="J202" s="1" t="s">
        <v>1649</v>
      </c>
      <c r="K202" s="1" t="s">
        <v>1650</v>
      </c>
      <c r="L202" s="1" t="s">
        <v>1661</v>
      </c>
      <c r="M202" s="1" t="s">
        <v>1651</v>
      </c>
      <c r="N202" s="1" t="s">
        <v>1652</v>
      </c>
      <c r="O202" s="1" t="s">
        <v>382</v>
      </c>
      <c r="P202" s="1" t="s">
        <v>518</v>
      </c>
      <c r="Q202" s="1" t="s">
        <v>512</v>
      </c>
      <c r="R202" s="1" t="s">
        <v>1662</v>
      </c>
      <c r="S202" s="1" t="s">
        <v>1663</v>
      </c>
      <c r="T202" s="1"/>
      <c r="U202" s="1" t="s">
        <v>130</v>
      </c>
      <c r="V202" s="1"/>
      <c r="W202" s="1"/>
      <c r="X202" s="1"/>
      <c r="Y202" s="1">
        <v>800</v>
      </c>
      <c r="Z202" s="1"/>
      <c r="AA202" s="1"/>
      <c r="AB202" s="1"/>
      <c r="AC202" s="1"/>
      <c r="AD202" s="1"/>
      <c r="AE202" s="1"/>
      <c r="AF202" s="1"/>
      <c r="AG202" s="1"/>
      <c r="AH202" s="1"/>
      <c r="AI202" s="1"/>
      <c r="AJ202" s="1"/>
      <c r="AK202" s="1" t="s">
        <v>832</v>
      </c>
      <c r="AL202" s="1"/>
      <c r="AM202" s="1"/>
      <c r="AN202" s="1"/>
      <c r="AO202" s="1"/>
      <c r="AP202" s="1"/>
      <c r="AQ202" s="1"/>
      <c r="AR202" s="1"/>
      <c r="AS202" s="1"/>
      <c r="AT202" s="1"/>
      <c r="AU202" s="1"/>
      <c r="AV202" s="1"/>
      <c r="AW202" s="1"/>
      <c r="AX202" s="1"/>
      <c r="AY202" s="1"/>
      <c r="AZ202" s="1" t="s">
        <v>386</v>
      </c>
      <c r="BA202" s="1" t="s">
        <v>382</v>
      </c>
      <c r="BB202" s="1"/>
      <c r="BC202" s="1"/>
      <c r="BD202" s="1" t="s">
        <v>133</v>
      </c>
      <c r="BE202" s="1" t="s">
        <v>134</v>
      </c>
      <c r="BF202" s="1"/>
      <c r="BG202" s="1"/>
      <c r="BH202" s="1" t="s">
        <v>1655</v>
      </c>
      <c r="BI202" s="1"/>
      <c r="BJ202" s="1"/>
      <c r="BK202" s="1"/>
      <c r="BL202" s="1" t="s">
        <v>1656</v>
      </c>
      <c r="BM202" s="1" t="s">
        <v>1657</v>
      </c>
      <c r="BN202" s="1" t="s">
        <v>121</v>
      </c>
    </row>
    <row r="203" spans="1:66" ht="15.75" customHeight="1" x14ac:dyDescent="0.3">
      <c r="A203" s="1" t="s">
        <v>259</v>
      </c>
      <c r="B203" s="1">
        <v>100000</v>
      </c>
      <c r="C203" s="1" t="s">
        <v>68</v>
      </c>
      <c r="D203" s="1">
        <v>50</v>
      </c>
      <c r="E203" s="4" t="s">
        <v>139</v>
      </c>
      <c r="F203" s="1" t="s">
        <v>69</v>
      </c>
      <c r="G203" s="1" t="s">
        <v>1664</v>
      </c>
      <c r="H203" s="1" t="s">
        <v>1665</v>
      </c>
      <c r="I203" s="1" t="s">
        <v>142</v>
      </c>
      <c r="J203" s="1" t="s">
        <v>1666</v>
      </c>
      <c r="K203" s="1" t="s">
        <v>1667</v>
      </c>
      <c r="L203" s="1"/>
      <c r="M203" s="1" t="s">
        <v>1668</v>
      </c>
      <c r="N203" s="1" t="s">
        <v>1669</v>
      </c>
      <c r="O203" s="1" t="s">
        <v>86</v>
      </c>
      <c r="P203" s="1" t="s">
        <v>222</v>
      </c>
      <c r="Q203" s="1" t="s">
        <v>223</v>
      </c>
      <c r="R203" s="1" t="s">
        <v>1670</v>
      </c>
      <c r="S203" s="1" t="s">
        <v>1671</v>
      </c>
      <c r="T203" s="1"/>
      <c r="U203" s="1" t="s">
        <v>81</v>
      </c>
      <c r="V203" s="1"/>
      <c r="W203" s="1"/>
      <c r="X203" s="1"/>
      <c r="Y203" s="1">
        <v>20</v>
      </c>
      <c r="Z203" s="1"/>
      <c r="AA203" s="1"/>
      <c r="AB203" s="1"/>
      <c r="AC203" s="1"/>
      <c r="AD203" s="1"/>
      <c r="AE203" s="1"/>
      <c r="AF203" s="1"/>
      <c r="AG203" s="1"/>
      <c r="AH203" s="1"/>
      <c r="AI203" s="1"/>
      <c r="AJ203" s="1"/>
      <c r="AK203" s="1" t="s">
        <v>264</v>
      </c>
      <c r="AL203" s="1"/>
      <c r="AM203" s="1"/>
      <c r="AN203" s="1"/>
      <c r="AO203" s="1"/>
      <c r="AP203" s="1"/>
      <c r="AQ203" s="1"/>
      <c r="AR203" s="1"/>
      <c r="AS203" s="1"/>
      <c r="AT203" s="1"/>
      <c r="AU203" s="1"/>
      <c r="AV203" s="1"/>
      <c r="AW203" s="1"/>
      <c r="AX203" s="1" t="s">
        <v>500</v>
      </c>
      <c r="AY203" s="1"/>
      <c r="AZ203" s="1" t="s">
        <v>85</v>
      </c>
      <c r="BA203" s="1" t="s">
        <v>86</v>
      </c>
      <c r="BB203" s="1"/>
      <c r="BC203" s="1"/>
      <c r="BD203" s="1"/>
      <c r="BE203" s="1" t="s">
        <v>134</v>
      </c>
      <c r="BF203" s="1" t="s">
        <v>135</v>
      </c>
      <c r="BG203" s="1"/>
      <c r="BH203" s="1" t="s">
        <v>1672</v>
      </c>
      <c r="BI203" s="1"/>
      <c r="BJ203" s="1"/>
      <c r="BK203" s="1"/>
      <c r="BL203" s="1" t="s">
        <v>1673</v>
      </c>
      <c r="BM203" s="1" t="s">
        <v>1674</v>
      </c>
      <c r="BN203" s="1" t="s">
        <v>121</v>
      </c>
    </row>
    <row r="204" spans="1:66" ht="15.75" customHeight="1" x14ac:dyDescent="0.3">
      <c r="A204" s="1" t="s">
        <v>98</v>
      </c>
      <c r="B204" s="1">
        <v>260000</v>
      </c>
      <c r="C204" s="1" t="s">
        <v>68</v>
      </c>
      <c r="D204" s="1">
        <v>0</v>
      </c>
      <c r="E204" s="4" t="s">
        <v>139</v>
      </c>
      <c r="F204" s="1" t="s">
        <v>69</v>
      </c>
      <c r="G204" s="1" t="s">
        <v>123</v>
      </c>
      <c r="H204" s="1" t="s">
        <v>124</v>
      </c>
      <c r="I204" s="1" t="s">
        <v>101</v>
      </c>
      <c r="J204" s="1" t="s">
        <v>1675</v>
      </c>
      <c r="K204" s="1" t="s">
        <v>1676</v>
      </c>
      <c r="L204" s="1" t="s">
        <v>1677</v>
      </c>
      <c r="M204" s="1" t="s">
        <v>1678</v>
      </c>
      <c r="N204" s="1" t="s">
        <v>1679</v>
      </c>
      <c r="O204" s="1" t="s">
        <v>1680</v>
      </c>
      <c r="P204" s="1" t="s">
        <v>106</v>
      </c>
      <c r="Q204" s="1" t="s">
        <v>98</v>
      </c>
      <c r="R204" s="1" t="s">
        <v>1681</v>
      </c>
      <c r="S204" s="1" t="s">
        <v>1682</v>
      </c>
      <c r="T204" s="1"/>
      <c r="U204" s="1" t="s">
        <v>130</v>
      </c>
      <c r="V204" s="1"/>
      <c r="W204" s="1"/>
      <c r="X204" s="1"/>
      <c r="Y204" s="1">
        <v>65</v>
      </c>
      <c r="Z204" s="1"/>
      <c r="AA204" s="1"/>
      <c r="AB204" s="1"/>
      <c r="AC204" s="1"/>
      <c r="AD204" s="1"/>
      <c r="AE204" s="1"/>
      <c r="AF204" s="1"/>
      <c r="AG204" s="1"/>
      <c r="AH204" s="1"/>
      <c r="AI204" s="1"/>
      <c r="AJ204" s="1"/>
      <c r="AK204" s="1" t="s">
        <v>220</v>
      </c>
      <c r="AL204" s="1"/>
      <c r="AM204" s="1"/>
      <c r="AN204" s="1"/>
      <c r="AO204" s="1"/>
      <c r="AP204" s="1"/>
      <c r="AQ204" s="1"/>
      <c r="AR204" s="1"/>
      <c r="AS204" s="1"/>
      <c r="AT204" s="1"/>
      <c r="AU204" s="1"/>
      <c r="AV204" s="1"/>
      <c r="AW204" s="1"/>
      <c r="AX204" s="1"/>
      <c r="AY204" s="1"/>
      <c r="AZ204" s="1" t="s">
        <v>1683</v>
      </c>
      <c r="BA204" s="1" t="s">
        <v>1680</v>
      </c>
      <c r="BB204" s="1"/>
      <c r="BC204" s="1"/>
      <c r="BD204" s="1" t="s">
        <v>133</v>
      </c>
      <c r="BE204" s="1" t="s">
        <v>134</v>
      </c>
      <c r="BF204" s="1" t="s">
        <v>90</v>
      </c>
      <c r="BG204" s="1"/>
      <c r="BH204" s="1"/>
      <c r="BI204" s="1"/>
      <c r="BJ204" s="1"/>
      <c r="BK204" s="1"/>
      <c r="BL204" s="1" t="s">
        <v>1684</v>
      </c>
      <c r="BM204" s="1" t="s">
        <v>1685</v>
      </c>
      <c r="BN204" s="1" t="s">
        <v>121</v>
      </c>
    </row>
    <row r="205" spans="1:66" ht="15.75" customHeight="1" x14ac:dyDescent="0.3">
      <c r="A205" s="1" t="s">
        <v>360</v>
      </c>
      <c r="B205" s="1">
        <v>300000</v>
      </c>
      <c r="C205" s="1" t="s">
        <v>68</v>
      </c>
      <c r="D205" s="1">
        <v>0</v>
      </c>
      <c r="E205" s="4" t="s">
        <v>139</v>
      </c>
      <c r="F205" s="1" t="s">
        <v>69</v>
      </c>
      <c r="G205" s="1" t="s">
        <v>123</v>
      </c>
      <c r="H205" s="1" t="s">
        <v>124</v>
      </c>
      <c r="I205" s="1" t="s">
        <v>101</v>
      </c>
      <c r="J205" s="1" t="s">
        <v>1686</v>
      </c>
      <c r="K205" s="1" t="s">
        <v>1687</v>
      </c>
      <c r="L205" s="1" t="s">
        <v>1688</v>
      </c>
      <c r="M205" s="1" t="s">
        <v>1689</v>
      </c>
      <c r="N205" s="1" t="s">
        <v>1690</v>
      </c>
      <c r="O205" s="1" t="s">
        <v>259</v>
      </c>
      <c r="P205" s="1" t="s">
        <v>368</v>
      </c>
      <c r="Q205" s="1" t="s">
        <v>360</v>
      </c>
      <c r="R205" s="1" t="s">
        <v>1691</v>
      </c>
      <c r="S205" s="1" t="s">
        <v>1692</v>
      </c>
      <c r="T205" s="1"/>
      <c r="U205" s="1" t="s">
        <v>81</v>
      </c>
      <c r="V205" s="1"/>
      <c r="W205" s="1"/>
      <c r="X205" s="1"/>
      <c r="Y205" s="1">
        <v>101</v>
      </c>
      <c r="Z205" s="1"/>
      <c r="AA205" s="1"/>
      <c r="AB205" s="1"/>
      <c r="AC205" s="1"/>
      <c r="AD205" s="1"/>
      <c r="AE205" s="1"/>
      <c r="AF205" s="1"/>
      <c r="AG205" s="1"/>
      <c r="AH205" s="1"/>
      <c r="AI205" s="1"/>
      <c r="AJ205" s="1"/>
      <c r="AK205" s="1" t="s">
        <v>356</v>
      </c>
      <c r="AL205" s="1"/>
      <c r="AM205" s="1"/>
      <c r="AN205" s="1"/>
      <c r="AO205" s="1"/>
      <c r="AP205" s="1"/>
      <c r="AQ205" s="1"/>
      <c r="AR205" s="1"/>
      <c r="AS205" s="1"/>
      <c r="AT205" s="1"/>
      <c r="AU205" s="1"/>
      <c r="AV205" s="1"/>
      <c r="AW205" s="1"/>
      <c r="AX205" s="1" t="s">
        <v>1034</v>
      </c>
      <c r="AY205" s="1"/>
      <c r="AZ205" s="1" t="s">
        <v>265</v>
      </c>
      <c r="BA205" s="1" t="s">
        <v>259</v>
      </c>
      <c r="BB205" s="1"/>
      <c r="BC205" s="1"/>
      <c r="BD205" s="1" t="s">
        <v>116</v>
      </c>
      <c r="BE205" s="1" t="s">
        <v>134</v>
      </c>
      <c r="BF205" s="1"/>
      <c r="BG205" s="1"/>
      <c r="BH205" s="1"/>
      <c r="BI205" s="1"/>
      <c r="BJ205" s="1"/>
      <c r="BK205" s="1"/>
      <c r="BL205" s="1" t="s">
        <v>1693</v>
      </c>
      <c r="BM205" s="1" t="s">
        <v>1694</v>
      </c>
      <c r="BN205" s="1"/>
    </row>
    <row r="206" spans="1:66" ht="15.75" customHeight="1" x14ac:dyDescent="0.3">
      <c r="A206" s="1" t="s">
        <v>256</v>
      </c>
      <c r="B206" s="1">
        <v>1500000</v>
      </c>
      <c r="C206" s="1" t="s">
        <v>68</v>
      </c>
      <c r="D206" s="1">
        <v>0</v>
      </c>
      <c r="E206" s="4" t="s">
        <v>1436</v>
      </c>
      <c r="F206" s="1" t="s">
        <v>69</v>
      </c>
      <c r="G206" s="1" t="s">
        <v>99</v>
      </c>
      <c r="H206" s="1" t="s">
        <v>100</v>
      </c>
      <c r="I206" s="1" t="s">
        <v>101</v>
      </c>
      <c r="J206" s="1"/>
      <c r="K206" s="1"/>
      <c r="L206" s="1"/>
      <c r="M206" s="1" t="s">
        <v>1695</v>
      </c>
      <c r="N206" s="1" t="s">
        <v>1696</v>
      </c>
      <c r="O206" s="1" t="s">
        <v>259</v>
      </c>
      <c r="P206" s="1" t="s">
        <v>260</v>
      </c>
      <c r="Q206" s="1" t="s">
        <v>256</v>
      </c>
      <c r="R206" s="1" t="s">
        <v>1697</v>
      </c>
      <c r="S206" s="1" t="s">
        <v>1698</v>
      </c>
      <c r="T206" s="1"/>
      <c r="U206" s="1" t="s">
        <v>81</v>
      </c>
      <c r="V206" s="1"/>
      <c r="W206" s="1"/>
      <c r="X206" s="1"/>
      <c r="Y206" s="1">
        <v>564</v>
      </c>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t="s">
        <v>1087</v>
      </c>
      <c r="AY206" s="1"/>
      <c r="AZ206" s="1" t="s">
        <v>265</v>
      </c>
      <c r="BA206" s="1" t="s">
        <v>259</v>
      </c>
      <c r="BB206" s="1"/>
      <c r="BC206" s="1"/>
      <c r="BD206" s="1" t="s">
        <v>88</v>
      </c>
      <c r="BE206" s="1" t="s">
        <v>134</v>
      </c>
      <c r="BF206" s="1" t="s">
        <v>90</v>
      </c>
      <c r="BG206" s="1"/>
      <c r="BH206" s="1"/>
      <c r="BI206" s="1"/>
      <c r="BJ206" s="1"/>
      <c r="BK206" s="1"/>
      <c r="BL206" s="1" t="s">
        <v>1699</v>
      </c>
      <c r="BM206" s="1" t="s">
        <v>1700</v>
      </c>
      <c r="BN206" s="1"/>
    </row>
    <row r="207" spans="1:66" ht="15.75" customHeight="1" x14ac:dyDescent="0.3">
      <c r="A207" s="1" t="s">
        <v>470</v>
      </c>
      <c r="B207" s="1">
        <v>100000</v>
      </c>
      <c r="C207" s="1" t="s">
        <v>68</v>
      </c>
      <c r="D207" s="1">
        <v>0</v>
      </c>
      <c r="E207" s="4" t="s">
        <v>1446</v>
      </c>
      <c r="F207" s="1" t="s">
        <v>69</v>
      </c>
      <c r="G207" s="1" t="s">
        <v>123</v>
      </c>
      <c r="H207" s="1" t="s">
        <v>124</v>
      </c>
      <c r="I207" s="1" t="s">
        <v>101</v>
      </c>
      <c r="J207" s="1" t="s">
        <v>1701</v>
      </c>
      <c r="K207" s="1" t="s">
        <v>1702</v>
      </c>
      <c r="L207" s="1" t="s">
        <v>787</v>
      </c>
      <c r="M207" s="1" t="s">
        <v>1703</v>
      </c>
      <c r="N207" s="1" t="s">
        <v>1704</v>
      </c>
      <c r="O207" s="1" t="s">
        <v>138</v>
      </c>
      <c r="P207" s="1" t="s">
        <v>473</v>
      </c>
      <c r="Q207" s="1" t="s">
        <v>470</v>
      </c>
      <c r="R207" s="1" t="s">
        <v>1705</v>
      </c>
      <c r="S207" s="1" t="s">
        <v>1706</v>
      </c>
      <c r="T207" s="1"/>
      <c r="U207" s="1" t="s">
        <v>81</v>
      </c>
      <c r="V207" s="1"/>
      <c r="W207" s="1"/>
      <c r="X207" s="1"/>
      <c r="Y207" s="1">
        <v>178</v>
      </c>
      <c r="Z207" s="1"/>
      <c r="AA207" s="1"/>
      <c r="AB207" s="1"/>
      <c r="AC207" s="1"/>
      <c r="AD207" s="1"/>
      <c r="AE207" s="1"/>
      <c r="AF207" s="1"/>
      <c r="AG207" s="1"/>
      <c r="AH207" s="1"/>
      <c r="AI207" s="1"/>
      <c r="AJ207" s="1"/>
      <c r="AK207" s="1" t="s">
        <v>220</v>
      </c>
      <c r="AL207" s="1"/>
      <c r="AM207" s="1"/>
      <c r="AN207" s="1"/>
      <c r="AO207" s="1"/>
      <c r="AP207" s="1"/>
      <c r="AQ207" s="1"/>
      <c r="AR207" s="1"/>
      <c r="AS207" s="1"/>
      <c r="AT207" s="1"/>
      <c r="AU207" s="1"/>
      <c r="AV207" s="1"/>
      <c r="AW207" s="1"/>
      <c r="AX207" s="1" t="s">
        <v>500</v>
      </c>
      <c r="AY207" s="1"/>
      <c r="AZ207" s="1" t="s">
        <v>234</v>
      </c>
      <c r="BA207" s="1" t="s">
        <v>138</v>
      </c>
      <c r="BB207" s="1"/>
      <c r="BC207" s="1"/>
      <c r="BD207" s="1" t="s">
        <v>1461</v>
      </c>
      <c r="BE207" s="1" t="s">
        <v>134</v>
      </c>
      <c r="BF207" s="1" t="s">
        <v>1707</v>
      </c>
      <c r="BG207" s="1"/>
      <c r="BH207" s="1"/>
      <c r="BI207" s="1"/>
      <c r="BJ207" s="1"/>
      <c r="BK207" s="1"/>
      <c r="BL207" s="1" t="s">
        <v>1708</v>
      </c>
      <c r="BM207" s="1" t="s">
        <v>1709</v>
      </c>
      <c r="BN207" s="1" t="s">
        <v>97</v>
      </c>
    </row>
    <row r="208" spans="1:66" ht="15.75" customHeight="1" x14ac:dyDescent="0.3">
      <c r="A208" s="1" t="s">
        <v>334</v>
      </c>
      <c r="B208" s="1">
        <v>2000000</v>
      </c>
      <c r="C208" s="1" t="s">
        <v>68</v>
      </c>
      <c r="D208" s="1">
        <v>0</v>
      </c>
      <c r="E208" s="4" t="s">
        <v>139</v>
      </c>
      <c r="F208" s="1" t="s">
        <v>69</v>
      </c>
      <c r="G208" s="1" t="s">
        <v>99</v>
      </c>
      <c r="H208" s="1" t="s">
        <v>100</v>
      </c>
      <c r="I208" s="1" t="s">
        <v>101</v>
      </c>
      <c r="J208" s="1" t="s">
        <v>1710</v>
      </c>
      <c r="K208" s="1" t="s">
        <v>1711</v>
      </c>
      <c r="L208" s="1" t="s">
        <v>1712</v>
      </c>
      <c r="M208" s="1" t="s">
        <v>1713</v>
      </c>
      <c r="N208" s="1" t="s">
        <v>1714</v>
      </c>
      <c r="O208" s="1" t="s">
        <v>1680</v>
      </c>
      <c r="P208" s="1" t="s">
        <v>341</v>
      </c>
      <c r="Q208" s="1" t="s">
        <v>334</v>
      </c>
      <c r="R208" s="1" t="s">
        <v>1715</v>
      </c>
      <c r="S208" s="1" t="s">
        <v>1716</v>
      </c>
      <c r="T208" s="1"/>
      <c r="U208" s="1" t="s">
        <v>147</v>
      </c>
      <c r="V208" s="1"/>
      <c r="W208" s="1"/>
      <c r="X208" s="1"/>
      <c r="Y208" s="1">
        <v>160</v>
      </c>
      <c r="Z208" s="1"/>
      <c r="AA208" s="1"/>
      <c r="AB208" s="1"/>
      <c r="AC208" s="1"/>
      <c r="AD208" s="1"/>
      <c r="AE208" s="1"/>
      <c r="AF208" s="1"/>
      <c r="AG208" s="1"/>
      <c r="AH208" s="1"/>
      <c r="AI208" s="1"/>
      <c r="AJ208" s="1"/>
      <c r="AK208" s="1" t="s">
        <v>163</v>
      </c>
      <c r="AL208" s="1"/>
      <c r="AM208" s="1"/>
      <c r="AN208" s="1"/>
      <c r="AO208" s="1"/>
      <c r="AP208" s="1"/>
      <c r="AQ208" s="1"/>
      <c r="AR208" s="1"/>
      <c r="AS208" s="1"/>
      <c r="AT208" s="1"/>
      <c r="AU208" s="1"/>
      <c r="AV208" s="1"/>
      <c r="AW208" s="1"/>
      <c r="AX208" s="1" t="s">
        <v>1717</v>
      </c>
      <c r="AY208" s="1"/>
      <c r="AZ208" s="1" t="s">
        <v>1683</v>
      </c>
      <c r="BA208" s="1" t="s">
        <v>1680</v>
      </c>
      <c r="BB208" s="1"/>
      <c r="BC208" s="1"/>
      <c r="BD208" s="1" t="s">
        <v>133</v>
      </c>
      <c r="BE208" s="1" t="s">
        <v>134</v>
      </c>
      <c r="BF208" s="1" t="s">
        <v>135</v>
      </c>
      <c r="BG208" s="1"/>
      <c r="BH208" s="1" t="s">
        <v>331</v>
      </c>
      <c r="BI208" s="1"/>
      <c r="BJ208" s="1" t="s">
        <v>1718</v>
      </c>
      <c r="BK208" s="1"/>
      <c r="BL208" s="1" t="s">
        <v>1719</v>
      </c>
      <c r="BM208" s="1" t="s">
        <v>1720</v>
      </c>
      <c r="BN208" s="1" t="s">
        <v>121</v>
      </c>
    </row>
    <row r="209" spans="1:66" ht="15.75" customHeight="1" x14ac:dyDescent="0.3">
      <c r="A209" s="1" t="s">
        <v>334</v>
      </c>
      <c r="B209" s="1">
        <v>500000</v>
      </c>
      <c r="C209" s="1" t="s">
        <v>68</v>
      </c>
      <c r="D209" s="1">
        <v>50</v>
      </c>
      <c r="E209" s="4" t="s">
        <v>139</v>
      </c>
      <c r="F209" s="1" t="s">
        <v>69</v>
      </c>
      <c r="G209" s="1" t="s">
        <v>140</v>
      </c>
      <c r="H209" s="1" t="s">
        <v>141</v>
      </c>
      <c r="I209" s="1" t="s">
        <v>142</v>
      </c>
      <c r="J209" s="1" t="s">
        <v>1721</v>
      </c>
      <c r="K209" s="1" t="s">
        <v>1722</v>
      </c>
      <c r="L209" s="1" t="s">
        <v>1723</v>
      </c>
      <c r="M209" s="1" t="s">
        <v>1724</v>
      </c>
      <c r="N209" s="1" t="s">
        <v>1725</v>
      </c>
      <c r="O209" s="1" t="s">
        <v>173</v>
      </c>
      <c r="P209" s="1" t="s">
        <v>341</v>
      </c>
      <c r="Q209" s="1" t="s">
        <v>334</v>
      </c>
      <c r="R209" s="1" t="s">
        <v>1726</v>
      </c>
      <c r="S209" s="1" t="s">
        <v>1727</v>
      </c>
      <c r="T209" s="1"/>
      <c r="U209" s="1" t="s">
        <v>147</v>
      </c>
      <c r="V209" s="1"/>
      <c r="W209" s="1"/>
      <c r="X209" s="1"/>
      <c r="Y209" s="1">
        <v>272</v>
      </c>
      <c r="Z209" s="1"/>
      <c r="AA209" s="1"/>
      <c r="AB209" s="1"/>
      <c r="AC209" s="1"/>
      <c r="AD209" s="1"/>
      <c r="AE209" s="1"/>
      <c r="AF209" s="1"/>
      <c r="AG209" s="1"/>
      <c r="AH209" s="1"/>
      <c r="AI209" s="1"/>
      <c r="AJ209" s="1"/>
      <c r="AK209" s="1" t="s">
        <v>220</v>
      </c>
      <c r="AL209" s="1"/>
      <c r="AM209" s="1"/>
      <c r="AN209" s="1"/>
      <c r="AO209" s="1"/>
      <c r="AP209" s="1"/>
      <c r="AQ209" s="1"/>
      <c r="AR209" s="1"/>
      <c r="AS209" s="1"/>
      <c r="AT209" s="1"/>
      <c r="AU209" s="1"/>
      <c r="AV209" s="1"/>
      <c r="AW209" s="1"/>
      <c r="AX209" s="1" t="s">
        <v>282</v>
      </c>
      <c r="AY209" s="1"/>
      <c r="AZ209" s="1" t="s">
        <v>178</v>
      </c>
      <c r="BA209" s="1" t="s">
        <v>173</v>
      </c>
      <c r="BB209" s="1"/>
      <c r="BC209" s="1"/>
      <c r="BD209" s="1" t="s">
        <v>1728</v>
      </c>
      <c r="BE209" s="1" t="s">
        <v>134</v>
      </c>
      <c r="BF209" s="1"/>
      <c r="BG209" s="1"/>
      <c r="BH209" s="1"/>
      <c r="BI209" s="1"/>
      <c r="BJ209" s="1"/>
      <c r="BK209" s="1"/>
      <c r="BL209" s="1" t="s">
        <v>1729</v>
      </c>
      <c r="BM209" s="1" t="s">
        <v>1730</v>
      </c>
      <c r="BN209" s="1"/>
    </row>
    <row r="210" spans="1:66" ht="15.75" customHeight="1" x14ac:dyDescent="0.3">
      <c r="A210" s="1" t="s">
        <v>155</v>
      </c>
      <c r="B210" s="1">
        <v>3000000</v>
      </c>
      <c r="C210" s="1" t="s">
        <v>68</v>
      </c>
      <c r="D210" s="1">
        <v>0</v>
      </c>
      <c r="E210" s="4" t="s">
        <v>1436</v>
      </c>
      <c r="F210" s="1" t="s">
        <v>69</v>
      </c>
      <c r="G210" s="1" t="s">
        <v>123</v>
      </c>
      <c r="H210" s="1" t="s">
        <v>124</v>
      </c>
      <c r="I210" s="1" t="s">
        <v>101</v>
      </c>
      <c r="J210" s="1"/>
      <c r="K210" s="1"/>
      <c r="L210" s="1"/>
      <c r="M210" s="1" t="s">
        <v>1731</v>
      </c>
      <c r="N210" s="1" t="s">
        <v>1732</v>
      </c>
      <c r="O210" s="1" t="s">
        <v>233</v>
      </c>
      <c r="P210" s="1" t="s">
        <v>160</v>
      </c>
      <c r="Q210" s="1" t="s">
        <v>155</v>
      </c>
      <c r="R210" s="1" t="s">
        <v>1733</v>
      </c>
      <c r="S210" s="1" t="s">
        <v>1734</v>
      </c>
      <c r="T210" s="1"/>
      <c r="U210" s="1" t="s">
        <v>130</v>
      </c>
      <c r="V210" s="1"/>
      <c r="W210" s="1"/>
      <c r="X210" s="1"/>
      <c r="Y210" s="1">
        <v>500</v>
      </c>
      <c r="Z210" s="1"/>
      <c r="AA210" s="1"/>
      <c r="AB210" s="1"/>
      <c r="AC210" s="1"/>
      <c r="AD210" s="1"/>
      <c r="AE210" s="1"/>
      <c r="AF210" s="1"/>
      <c r="AG210" s="1"/>
      <c r="AH210" s="1"/>
      <c r="AI210" s="1"/>
      <c r="AJ210" s="1"/>
      <c r="AK210" s="1" t="s">
        <v>433</v>
      </c>
      <c r="AL210" s="1"/>
      <c r="AM210" s="1"/>
      <c r="AN210" s="1"/>
      <c r="AO210" s="1"/>
      <c r="AP210" s="1"/>
      <c r="AQ210" s="1"/>
      <c r="AR210" s="1"/>
      <c r="AS210" s="1"/>
      <c r="AT210" s="1"/>
      <c r="AU210" s="1"/>
      <c r="AV210" s="1"/>
      <c r="AW210" s="1"/>
      <c r="AX210" s="1" t="s">
        <v>164</v>
      </c>
      <c r="AY210" s="1"/>
      <c r="AZ210" s="1" t="s">
        <v>238</v>
      </c>
      <c r="BA210" s="1" t="s">
        <v>233</v>
      </c>
      <c r="BB210" s="1"/>
      <c r="BC210" s="1"/>
      <c r="BD210" s="1" t="s">
        <v>1443</v>
      </c>
      <c r="BE210" s="1" t="s">
        <v>134</v>
      </c>
      <c r="BF210" s="1"/>
      <c r="BG210" s="1"/>
      <c r="BH210" s="1" t="s">
        <v>321</v>
      </c>
      <c r="BI210" s="1"/>
      <c r="BJ210" s="1"/>
      <c r="BK210" s="1"/>
      <c r="BL210" s="1" t="s">
        <v>1735</v>
      </c>
      <c r="BM210" s="1" t="s">
        <v>1736</v>
      </c>
      <c r="BN210" s="1" t="s">
        <v>121</v>
      </c>
    </row>
    <row r="211" spans="1:66" ht="15.75" customHeight="1" x14ac:dyDescent="0.3">
      <c r="A211" s="1" t="s">
        <v>98</v>
      </c>
      <c r="B211" s="1">
        <v>500000</v>
      </c>
      <c r="C211" s="1" t="s">
        <v>68</v>
      </c>
      <c r="D211" s="1">
        <v>0</v>
      </c>
      <c r="E211" s="4" t="s">
        <v>139</v>
      </c>
      <c r="F211" s="1" t="s">
        <v>69</v>
      </c>
      <c r="G211" s="1" t="s">
        <v>123</v>
      </c>
      <c r="H211" s="1" t="s">
        <v>124</v>
      </c>
      <c r="I211" s="1" t="s">
        <v>101</v>
      </c>
      <c r="J211" s="1" t="s">
        <v>1737</v>
      </c>
      <c r="K211" s="1" t="s">
        <v>1738</v>
      </c>
      <c r="L211" s="1"/>
      <c r="M211" s="1" t="s">
        <v>1739</v>
      </c>
      <c r="N211" s="1" t="s">
        <v>1740</v>
      </c>
      <c r="O211" s="1" t="s">
        <v>138</v>
      </c>
      <c r="P211" s="1" t="s">
        <v>106</v>
      </c>
      <c r="Q211" s="1" t="s">
        <v>98</v>
      </c>
      <c r="R211" s="1" t="s">
        <v>1741</v>
      </c>
      <c r="S211" s="1" t="s">
        <v>1742</v>
      </c>
      <c r="T211" s="1"/>
      <c r="U211" s="1" t="s">
        <v>130</v>
      </c>
      <c r="V211" s="1"/>
      <c r="W211" s="1"/>
      <c r="X211" s="1"/>
      <c r="Y211" s="1">
        <v>124</v>
      </c>
      <c r="Z211" s="1"/>
      <c r="AA211" s="1"/>
      <c r="AB211" s="1"/>
      <c r="AC211" s="1"/>
      <c r="AD211" s="1"/>
      <c r="AE211" s="1"/>
      <c r="AF211" s="1"/>
      <c r="AG211" s="1"/>
      <c r="AH211" s="1"/>
      <c r="AI211" s="1"/>
      <c r="AJ211" s="1"/>
      <c r="AK211" s="1" t="s">
        <v>1743</v>
      </c>
      <c r="AL211" s="1"/>
      <c r="AM211" s="1"/>
      <c r="AN211" s="1"/>
      <c r="AO211" s="1"/>
      <c r="AP211" s="1"/>
      <c r="AQ211" s="1"/>
      <c r="AR211" s="1"/>
      <c r="AS211" s="1"/>
      <c r="AT211" s="1"/>
      <c r="AU211" s="1"/>
      <c r="AV211" s="1"/>
      <c r="AW211" s="1"/>
      <c r="AX211" s="1" t="s">
        <v>357</v>
      </c>
      <c r="AY211" s="1"/>
      <c r="AZ211" s="1" t="s">
        <v>234</v>
      </c>
      <c r="BA211" s="1" t="s">
        <v>138</v>
      </c>
      <c r="BB211" s="1"/>
      <c r="BC211" s="1"/>
      <c r="BD211" s="1" t="s">
        <v>133</v>
      </c>
      <c r="BE211" s="1" t="s">
        <v>134</v>
      </c>
      <c r="BF211" s="1" t="s">
        <v>135</v>
      </c>
      <c r="BG211" s="1"/>
      <c r="BH211" s="1" t="s">
        <v>1056</v>
      </c>
      <c r="BI211" s="1"/>
      <c r="BJ211" s="1"/>
      <c r="BK211" s="1"/>
      <c r="BL211" s="1" t="s">
        <v>1744</v>
      </c>
      <c r="BM211" s="1" t="s">
        <v>1745</v>
      </c>
      <c r="BN211" s="1" t="s">
        <v>121</v>
      </c>
    </row>
    <row r="212" spans="1:66" ht="15.75" customHeight="1" x14ac:dyDescent="0.3">
      <c r="A212" s="1" t="s">
        <v>155</v>
      </c>
      <c r="B212" s="1">
        <v>500000</v>
      </c>
      <c r="C212" s="1" t="s">
        <v>68</v>
      </c>
      <c r="D212" s="1">
        <v>0</v>
      </c>
      <c r="E212" s="4" t="s">
        <v>139</v>
      </c>
      <c r="F212" s="1" t="s">
        <v>69</v>
      </c>
      <c r="G212" s="1" t="s">
        <v>123</v>
      </c>
      <c r="H212" s="1" t="s">
        <v>124</v>
      </c>
      <c r="I212" s="1" t="s">
        <v>101</v>
      </c>
      <c r="J212" s="1" t="s">
        <v>1746</v>
      </c>
      <c r="K212" s="1" t="s">
        <v>1747</v>
      </c>
      <c r="L212" s="1" t="s">
        <v>1748</v>
      </c>
      <c r="M212" s="1" t="s">
        <v>1749</v>
      </c>
      <c r="N212" s="1" t="s">
        <v>1750</v>
      </c>
      <c r="O212" s="1" t="s">
        <v>201</v>
      </c>
      <c r="P212" s="1" t="s">
        <v>160</v>
      </c>
      <c r="Q212" s="1" t="s">
        <v>155</v>
      </c>
      <c r="R212" s="1" t="s">
        <v>1751</v>
      </c>
      <c r="S212" s="1" t="s">
        <v>1752</v>
      </c>
      <c r="T212" s="1"/>
      <c r="U212" s="1" t="s">
        <v>130</v>
      </c>
      <c r="V212" s="1"/>
      <c r="W212" s="1"/>
      <c r="X212" s="1"/>
      <c r="Y212" s="1">
        <v>150</v>
      </c>
      <c r="Z212" s="1"/>
      <c r="AA212" s="1"/>
      <c r="AB212" s="1"/>
      <c r="AC212" s="1"/>
      <c r="AD212" s="1"/>
      <c r="AE212" s="1"/>
      <c r="AF212" s="1"/>
      <c r="AG212" s="1"/>
      <c r="AH212" s="1"/>
      <c r="AI212" s="1"/>
      <c r="AJ212" s="1"/>
      <c r="AK212" s="1" t="s">
        <v>707</v>
      </c>
      <c r="AL212" s="1"/>
      <c r="AM212" s="1"/>
      <c r="AN212" s="1"/>
      <c r="AO212" s="1"/>
      <c r="AP212" s="1"/>
      <c r="AQ212" s="1"/>
      <c r="AR212" s="1"/>
      <c r="AS212" s="1"/>
      <c r="AT212" s="1"/>
      <c r="AU212" s="1"/>
      <c r="AV212" s="1"/>
      <c r="AW212" s="1"/>
      <c r="AX212" s="1"/>
      <c r="AY212" s="1"/>
      <c r="AZ212" s="1" t="s">
        <v>205</v>
      </c>
      <c r="BA212" s="1" t="s">
        <v>201</v>
      </c>
      <c r="BB212" s="1"/>
      <c r="BC212" s="1"/>
      <c r="BD212" s="1" t="s">
        <v>133</v>
      </c>
      <c r="BE212" s="1" t="s">
        <v>134</v>
      </c>
      <c r="BF212" s="1"/>
      <c r="BG212" s="1"/>
      <c r="BH212" s="1"/>
      <c r="BI212" s="1"/>
      <c r="BJ212" s="1"/>
      <c r="BK212" s="1"/>
      <c r="BL212" s="1" t="s">
        <v>1753</v>
      </c>
      <c r="BM212" s="1" t="s">
        <v>1754</v>
      </c>
      <c r="BN212" s="1"/>
    </row>
    <row r="213" spans="1:66" ht="15.75" customHeight="1" x14ac:dyDescent="0.3">
      <c r="A213" s="1" t="s">
        <v>155</v>
      </c>
      <c r="B213" s="1">
        <v>200000</v>
      </c>
      <c r="C213" s="1" t="s">
        <v>68</v>
      </c>
      <c r="D213" s="1">
        <v>0</v>
      </c>
      <c r="E213" s="4" t="s">
        <v>139</v>
      </c>
      <c r="F213" s="1" t="s">
        <v>69</v>
      </c>
      <c r="G213" s="1" t="s">
        <v>123</v>
      </c>
      <c r="H213" s="1" t="s">
        <v>124</v>
      </c>
      <c r="I213" s="1" t="s">
        <v>101</v>
      </c>
      <c r="J213" s="1" t="s">
        <v>1746</v>
      </c>
      <c r="K213" s="1" t="s">
        <v>1747</v>
      </c>
      <c r="L213" s="1" t="s">
        <v>275</v>
      </c>
      <c r="M213" s="1" t="s">
        <v>1749</v>
      </c>
      <c r="N213" s="1" t="s">
        <v>1750</v>
      </c>
      <c r="O213" s="1" t="s">
        <v>201</v>
      </c>
      <c r="P213" s="1" t="s">
        <v>160</v>
      </c>
      <c r="Q213" s="1" t="s">
        <v>155</v>
      </c>
      <c r="R213" s="1" t="s">
        <v>1755</v>
      </c>
      <c r="S213" s="1" t="s">
        <v>1756</v>
      </c>
      <c r="T213" s="1"/>
      <c r="U213" s="1" t="s">
        <v>130</v>
      </c>
      <c r="V213" s="1"/>
      <c r="W213" s="1"/>
      <c r="X213" s="1"/>
      <c r="Y213" s="1">
        <v>150</v>
      </c>
      <c r="Z213" s="1"/>
      <c r="AA213" s="1"/>
      <c r="AB213" s="1"/>
      <c r="AC213" s="1"/>
      <c r="AD213" s="1"/>
      <c r="AE213" s="1"/>
      <c r="AF213" s="1"/>
      <c r="AG213" s="1"/>
      <c r="AH213" s="1"/>
      <c r="AI213" s="1"/>
      <c r="AJ213" s="1"/>
      <c r="AK213" s="1" t="s">
        <v>707</v>
      </c>
      <c r="AL213" s="1"/>
      <c r="AM213" s="1"/>
      <c r="AN213" s="1"/>
      <c r="AO213" s="1"/>
      <c r="AP213" s="1"/>
      <c r="AQ213" s="1"/>
      <c r="AR213" s="1"/>
      <c r="AS213" s="1"/>
      <c r="AT213" s="1"/>
      <c r="AU213" s="1"/>
      <c r="AV213" s="1"/>
      <c r="AW213" s="1"/>
      <c r="AX213" s="1"/>
      <c r="AY213" s="1"/>
      <c r="AZ213" s="1" t="s">
        <v>205</v>
      </c>
      <c r="BA213" s="1" t="s">
        <v>201</v>
      </c>
      <c r="BB213" s="1"/>
      <c r="BC213" s="1"/>
      <c r="BD213" s="1" t="s">
        <v>133</v>
      </c>
      <c r="BE213" s="1" t="s">
        <v>134</v>
      </c>
      <c r="BF213" s="1"/>
      <c r="BG213" s="1"/>
      <c r="BH213" s="1"/>
      <c r="BI213" s="1"/>
      <c r="BJ213" s="1"/>
      <c r="BK213" s="1"/>
      <c r="BL213" s="1" t="s">
        <v>1753</v>
      </c>
      <c r="BM213" s="1" t="s">
        <v>1754</v>
      </c>
      <c r="BN213" s="1"/>
    </row>
    <row r="214" spans="1:66" ht="15.75" customHeight="1" x14ac:dyDescent="0.3">
      <c r="A214" s="1" t="s">
        <v>155</v>
      </c>
      <c r="B214" s="1">
        <v>500000</v>
      </c>
      <c r="C214" s="1" t="s">
        <v>68</v>
      </c>
      <c r="D214" s="1">
        <v>0</v>
      </c>
      <c r="E214" s="4" t="s">
        <v>1079</v>
      </c>
      <c r="F214" s="1" t="s">
        <v>69</v>
      </c>
      <c r="G214" s="1" t="s">
        <v>123</v>
      </c>
      <c r="H214" s="1" t="s">
        <v>124</v>
      </c>
      <c r="I214" s="1" t="s">
        <v>101</v>
      </c>
      <c r="J214" s="1" t="s">
        <v>1757</v>
      </c>
      <c r="K214" s="1" t="s">
        <v>1758</v>
      </c>
      <c r="L214" s="1" t="s">
        <v>121</v>
      </c>
      <c r="M214" s="1" t="s">
        <v>1759</v>
      </c>
      <c r="N214" s="1" t="s">
        <v>1760</v>
      </c>
      <c r="O214" s="1" t="s">
        <v>173</v>
      </c>
      <c r="P214" s="1" t="s">
        <v>160</v>
      </c>
      <c r="Q214" s="1" t="s">
        <v>155</v>
      </c>
      <c r="R214" s="1" t="s">
        <v>1761</v>
      </c>
      <c r="S214" s="1" t="s">
        <v>1762</v>
      </c>
      <c r="T214" s="1"/>
      <c r="U214" s="1" t="s">
        <v>130</v>
      </c>
      <c r="V214" s="1"/>
      <c r="W214" s="1"/>
      <c r="X214" s="1"/>
      <c r="Y214" s="1">
        <v>155</v>
      </c>
      <c r="Z214" s="1"/>
      <c r="AA214" s="1"/>
      <c r="AB214" s="1"/>
      <c r="AC214" s="1"/>
      <c r="AD214" s="1"/>
      <c r="AE214" s="1"/>
      <c r="AF214" s="1"/>
      <c r="AG214" s="1" t="s">
        <v>111</v>
      </c>
      <c r="AH214" s="1"/>
      <c r="AI214" s="1"/>
      <c r="AJ214" s="1"/>
      <c r="AK214" s="1" t="s">
        <v>832</v>
      </c>
      <c r="AL214" s="1"/>
      <c r="AM214" s="1"/>
      <c r="AN214" s="1"/>
      <c r="AO214" s="1"/>
      <c r="AP214" s="1"/>
      <c r="AQ214" s="1"/>
      <c r="AR214" s="1"/>
      <c r="AS214" s="1"/>
      <c r="AT214" s="1"/>
      <c r="AU214" s="1"/>
      <c r="AV214" s="1"/>
      <c r="AW214" s="1"/>
      <c r="AX214" s="1" t="s">
        <v>177</v>
      </c>
      <c r="AY214" s="1"/>
      <c r="AZ214" s="1" t="s">
        <v>178</v>
      </c>
      <c r="BA214" s="1" t="s">
        <v>173</v>
      </c>
      <c r="BB214" s="1"/>
      <c r="BC214" s="1"/>
      <c r="BD214" s="1" t="s">
        <v>1763</v>
      </c>
      <c r="BE214" s="1" t="s">
        <v>134</v>
      </c>
      <c r="BF214" s="1" t="s">
        <v>90</v>
      </c>
      <c r="BG214" s="1"/>
      <c r="BH214" s="1" t="s">
        <v>193</v>
      </c>
      <c r="BI214" s="1"/>
      <c r="BJ214" s="1"/>
      <c r="BK214" s="1"/>
      <c r="BL214" s="1" t="s">
        <v>1764</v>
      </c>
      <c r="BM214" s="1" t="s">
        <v>1765</v>
      </c>
      <c r="BN214" s="1" t="s">
        <v>121</v>
      </c>
    </row>
    <row r="215" spans="1:66" ht="15.75" customHeight="1" x14ac:dyDescent="0.3">
      <c r="A215" s="1" t="s">
        <v>155</v>
      </c>
      <c r="B215" s="1">
        <v>1500000</v>
      </c>
      <c r="C215" s="1" t="s">
        <v>68</v>
      </c>
      <c r="D215" s="1">
        <v>0</v>
      </c>
      <c r="E215" s="4" t="s">
        <v>139</v>
      </c>
      <c r="F215" s="1" t="s">
        <v>69</v>
      </c>
      <c r="G215" s="1" t="s">
        <v>123</v>
      </c>
      <c r="H215" s="1" t="s">
        <v>124</v>
      </c>
      <c r="I215" s="1" t="s">
        <v>101</v>
      </c>
      <c r="J215" s="1" t="s">
        <v>1746</v>
      </c>
      <c r="K215" s="1" t="s">
        <v>1747</v>
      </c>
      <c r="L215" s="1" t="s">
        <v>1766</v>
      </c>
      <c r="M215" s="1" t="s">
        <v>1749</v>
      </c>
      <c r="N215" s="1" t="s">
        <v>1750</v>
      </c>
      <c r="O215" s="1" t="s">
        <v>201</v>
      </c>
      <c r="P215" s="1" t="s">
        <v>160</v>
      </c>
      <c r="Q215" s="1" t="s">
        <v>155</v>
      </c>
      <c r="R215" s="1" t="s">
        <v>1767</v>
      </c>
      <c r="S215" s="1" t="s">
        <v>1768</v>
      </c>
      <c r="T215" s="1"/>
      <c r="U215" s="1" t="s">
        <v>130</v>
      </c>
      <c r="V215" s="1"/>
      <c r="W215" s="1"/>
      <c r="X215" s="1"/>
      <c r="Y215" s="1">
        <v>150</v>
      </c>
      <c r="Z215" s="1"/>
      <c r="AA215" s="1"/>
      <c r="AB215" s="1"/>
      <c r="AC215" s="1"/>
      <c r="AD215" s="1"/>
      <c r="AE215" s="1"/>
      <c r="AF215" s="1"/>
      <c r="AG215" s="1"/>
      <c r="AH215" s="1"/>
      <c r="AI215" s="1"/>
      <c r="AJ215" s="1"/>
      <c r="AK215" s="1" t="s">
        <v>707</v>
      </c>
      <c r="AL215" s="1"/>
      <c r="AM215" s="1"/>
      <c r="AN215" s="1"/>
      <c r="AO215" s="1"/>
      <c r="AP215" s="1"/>
      <c r="AQ215" s="1"/>
      <c r="AR215" s="1"/>
      <c r="AS215" s="1"/>
      <c r="AT215" s="1"/>
      <c r="AU215" s="1"/>
      <c r="AV215" s="1"/>
      <c r="AW215" s="1"/>
      <c r="AX215" s="1"/>
      <c r="AY215" s="1"/>
      <c r="AZ215" s="1" t="s">
        <v>205</v>
      </c>
      <c r="BA215" s="1" t="s">
        <v>201</v>
      </c>
      <c r="BB215" s="1"/>
      <c r="BC215" s="1"/>
      <c r="BD215" s="1" t="s">
        <v>133</v>
      </c>
      <c r="BE215" s="1" t="s">
        <v>134</v>
      </c>
      <c r="BF215" s="1"/>
      <c r="BG215" s="1"/>
      <c r="BH215" s="1"/>
      <c r="BI215" s="1"/>
      <c r="BJ215" s="1"/>
      <c r="BK215" s="1"/>
      <c r="BL215" s="1" t="s">
        <v>1753</v>
      </c>
      <c r="BM215" s="1" t="s">
        <v>1754</v>
      </c>
      <c r="BN215" s="1"/>
    </row>
    <row r="216" spans="1:66" ht="15.75" customHeight="1" x14ac:dyDescent="0.3">
      <c r="A216" s="1" t="s">
        <v>155</v>
      </c>
      <c r="B216" s="1">
        <v>2500000</v>
      </c>
      <c r="C216" s="1" t="s">
        <v>68</v>
      </c>
      <c r="D216" s="1">
        <v>0</v>
      </c>
      <c r="E216" s="4" t="s">
        <v>139</v>
      </c>
      <c r="F216" s="1" t="s">
        <v>69</v>
      </c>
      <c r="G216" s="1" t="s">
        <v>123</v>
      </c>
      <c r="H216" s="1" t="s">
        <v>124</v>
      </c>
      <c r="I216" s="1" t="s">
        <v>101</v>
      </c>
      <c r="J216" s="1" t="s">
        <v>1746</v>
      </c>
      <c r="K216" s="1" t="s">
        <v>1747</v>
      </c>
      <c r="L216" s="1" t="s">
        <v>1013</v>
      </c>
      <c r="M216" s="1" t="s">
        <v>1749</v>
      </c>
      <c r="N216" s="1" t="s">
        <v>1750</v>
      </c>
      <c r="O216" s="1" t="s">
        <v>201</v>
      </c>
      <c r="P216" s="1" t="s">
        <v>160</v>
      </c>
      <c r="Q216" s="1" t="s">
        <v>155</v>
      </c>
      <c r="R216" s="1" t="s">
        <v>1769</v>
      </c>
      <c r="S216" s="1" t="s">
        <v>1770</v>
      </c>
      <c r="T216" s="1"/>
      <c r="U216" s="1" t="s">
        <v>130</v>
      </c>
      <c r="V216" s="1"/>
      <c r="W216" s="1"/>
      <c r="X216" s="1"/>
      <c r="Y216" s="1">
        <v>150</v>
      </c>
      <c r="Z216" s="1"/>
      <c r="AA216" s="1"/>
      <c r="AB216" s="1"/>
      <c r="AC216" s="1"/>
      <c r="AD216" s="1"/>
      <c r="AE216" s="1"/>
      <c r="AF216" s="1"/>
      <c r="AG216" s="1"/>
      <c r="AH216" s="1"/>
      <c r="AI216" s="1"/>
      <c r="AJ216" s="1"/>
      <c r="AK216" s="1" t="s">
        <v>707</v>
      </c>
      <c r="AL216" s="1"/>
      <c r="AM216" s="1"/>
      <c r="AN216" s="1"/>
      <c r="AO216" s="1"/>
      <c r="AP216" s="1"/>
      <c r="AQ216" s="1"/>
      <c r="AR216" s="1"/>
      <c r="AS216" s="1"/>
      <c r="AT216" s="1"/>
      <c r="AU216" s="1"/>
      <c r="AV216" s="1"/>
      <c r="AW216" s="1"/>
      <c r="AX216" s="1"/>
      <c r="AY216" s="1"/>
      <c r="AZ216" s="1" t="s">
        <v>205</v>
      </c>
      <c r="BA216" s="1" t="s">
        <v>201</v>
      </c>
      <c r="BB216" s="1"/>
      <c r="BC216" s="1"/>
      <c r="BD216" s="1" t="s">
        <v>133</v>
      </c>
      <c r="BE216" s="1" t="s">
        <v>134</v>
      </c>
      <c r="BF216" s="1"/>
      <c r="BG216" s="1"/>
      <c r="BH216" s="1"/>
      <c r="BI216" s="1"/>
      <c r="BJ216" s="1"/>
      <c r="BK216" s="1"/>
      <c r="BL216" s="1" t="s">
        <v>1753</v>
      </c>
      <c r="BM216" s="1" t="s">
        <v>1754</v>
      </c>
      <c r="BN216" s="1"/>
    </row>
    <row r="217" spans="1:66" ht="15.75" customHeight="1" x14ac:dyDescent="0.3">
      <c r="A217" s="1" t="s">
        <v>155</v>
      </c>
      <c r="B217" s="1">
        <v>2000000</v>
      </c>
      <c r="C217" s="1" t="s">
        <v>68</v>
      </c>
      <c r="D217" s="1">
        <v>0</v>
      </c>
      <c r="E217" s="4" t="s">
        <v>139</v>
      </c>
      <c r="F217" s="1" t="s">
        <v>69</v>
      </c>
      <c r="G217" s="1" t="s">
        <v>123</v>
      </c>
      <c r="H217" s="1" t="s">
        <v>124</v>
      </c>
      <c r="I217" s="1" t="s">
        <v>101</v>
      </c>
      <c r="J217" s="1" t="s">
        <v>1771</v>
      </c>
      <c r="K217" s="1" t="s">
        <v>1772</v>
      </c>
      <c r="L217" s="1" t="s">
        <v>288</v>
      </c>
      <c r="M217" s="1" t="s">
        <v>1773</v>
      </c>
      <c r="N217" s="1" t="s">
        <v>1774</v>
      </c>
      <c r="O217" s="1" t="s">
        <v>291</v>
      </c>
      <c r="P217" s="1" t="s">
        <v>160</v>
      </c>
      <c r="Q217" s="1" t="s">
        <v>155</v>
      </c>
      <c r="R217" s="1" t="s">
        <v>1775</v>
      </c>
      <c r="S217" s="1" t="s">
        <v>1776</v>
      </c>
      <c r="T217" s="1"/>
      <c r="U217" s="1" t="s">
        <v>130</v>
      </c>
      <c r="V217" s="1"/>
      <c r="W217" s="1"/>
      <c r="X217" s="1"/>
      <c r="Y217" s="1">
        <v>223</v>
      </c>
      <c r="Z217" s="1"/>
      <c r="AA217" s="1"/>
      <c r="AB217" s="1"/>
      <c r="AC217" s="1"/>
      <c r="AD217" s="1"/>
      <c r="AE217" s="1"/>
      <c r="AF217" s="1"/>
      <c r="AG217" s="1"/>
      <c r="AH217" s="1"/>
      <c r="AI217" s="1"/>
      <c r="AJ217" s="1"/>
      <c r="AK217" s="1" t="s">
        <v>707</v>
      </c>
      <c r="AL217" s="1"/>
      <c r="AM217" s="1"/>
      <c r="AN217" s="1"/>
      <c r="AO217" s="1"/>
      <c r="AP217" s="1"/>
      <c r="AQ217" s="1"/>
      <c r="AR217" s="1"/>
      <c r="AS217" s="1"/>
      <c r="AT217" s="1"/>
      <c r="AU217" s="1"/>
      <c r="AV217" s="1"/>
      <c r="AW217" s="1"/>
      <c r="AX217" s="1" t="s">
        <v>164</v>
      </c>
      <c r="AY217" s="1"/>
      <c r="AZ217" s="1" t="s">
        <v>296</v>
      </c>
      <c r="BA217" s="1" t="s">
        <v>291</v>
      </c>
      <c r="BB217" s="1"/>
      <c r="BC217" s="1"/>
      <c r="BD217" s="1" t="s">
        <v>1443</v>
      </c>
      <c r="BE217" s="1" t="s">
        <v>192</v>
      </c>
      <c r="BF217" s="1"/>
      <c r="BG217" s="1"/>
      <c r="BH217" s="1"/>
      <c r="BI217" s="1"/>
      <c r="BJ217" s="1"/>
      <c r="BK217" s="1"/>
      <c r="BL217" s="1" t="s">
        <v>1777</v>
      </c>
      <c r="BM217" s="1" t="s">
        <v>1778</v>
      </c>
      <c r="BN217" s="1" t="s">
        <v>121</v>
      </c>
    </row>
    <row r="218" spans="1:66" ht="15.75" customHeight="1" x14ac:dyDescent="0.3">
      <c r="A218" s="1" t="s">
        <v>155</v>
      </c>
      <c r="B218" s="1">
        <v>1000000</v>
      </c>
      <c r="C218" s="1" t="s">
        <v>68</v>
      </c>
      <c r="D218" s="1">
        <v>0</v>
      </c>
      <c r="E218" s="4" t="s">
        <v>139</v>
      </c>
      <c r="F218" s="1" t="s">
        <v>69</v>
      </c>
      <c r="G218" s="1" t="s">
        <v>123</v>
      </c>
      <c r="H218" s="1" t="s">
        <v>124</v>
      </c>
      <c r="I218" s="1" t="s">
        <v>101</v>
      </c>
      <c r="J218" s="1" t="s">
        <v>1779</v>
      </c>
      <c r="K218" s="1" t="s">
        <v>1780</v>
      </c>
      <c r="L218" s="1" t="s">
        <v>121</v>
      </c>
      <c r="M218" s="1" t="s">
        <v>1781</v>
      </c>
      <c r="N218" s="1" t="s">
        <v>1782</v>
      </c>
      <c r="O218" s="1" t="s">
        <v>168</v>
      </c>
      <c r="P218" s="1" t="s">
        <v>160</v>
      </c>
      <c r="Q218" s="1" t="s">
        <v>155</v>
      </c>
      <c r="R218" s="1" t="s">
        <v>1783</v>
      </c>
      <c r="S218" s="1" t="s">
        <v>1784</v>
      </c>
      <c r="T218" s="1"/>
      <c r="U218" s="1" t="s">
        <v>1299</v>
      </c>
      <c r="V218" s="1"/>
      <c r="W218" s="1"/>
      <c r="X218" s="1"/>
      <c r="Y218" s="1">
        <v>2000</v>
      </c>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t="s">
        <v>177</v>
      </c>
      <c r="AY218" s="1"/>
      <c r="AZ218" s="1" t="s">
        <v>292</v>
      </c>
      <c r="BA218" s="1" t="s">
        <v>168</v>
      </c>
      <c r="BB218" s="1"/>
      <c r="BC218" s="1"/>
      <c r="BD218" s="1" t="s">
        <v>133</v>
      </c>
      <c r="BE218" s="1" t="s">
        <v>134</v>
      </c>
      <c r="BF218" s="1"/>
      <c r="BG218" s="1"/>
      <c r="BH218" s="1"/>
      <c r="BI218" s="1"/>
      <c r="BJ218" s="1"/>
      <c r="BK218" s="1"/>
      <c r="BL218" s="1" t="s">
        <v>1785</v>
      </c>
      <c r="BM218" s="1" t="s">
        <v>1786</v>
      </c>
      <c r="BN218" s="1" t="s">
        <v>121</v>
      </c>
    </row>
    <row r="219" spans="1:66" ht="15.75" customHeight="1" x14ac:dyDescent="0.3">
      <c r="A219" s="1" t="s">
        <v>313</v>
      </c>
      <c r="B219" s="1">
        <v>80000</v>
      </c>
      <c r="C219" s="1" t="s">
        <v>68</v>
      </c>
      <c r="D219" s="1">
        <v>0</v>
      </c>
      <c r="E219" s="4" t="s">
        <v>139</v>
      </c>
      <c r="F219" s="1" t="s">
        <v>69</v>
      </c>
      <c r="G219" s="1" t="s">
        <v>99</v>
      </c>
      <c r="H219" s="1" t="s">
        <v>100</v>
      </c>
      <c r="I219" s="1" t="s">
        <v>101</v>
      </c>
      <c r="J219" s="1"/>
      <c r="K219" s="1"/>
      <c r="L219" s="1" t="s">
        <v>1787</v>
      </c>
      <c r="M219" s="1" t="s">
        <v>1788</v>
      </c>
      <c r="N219" s="1" t="s">
        <v>1789</v>
      </c>
      <c r="O219" s="1" t="s">
        <v>233</v>
      </c>
      <c r="P219" s="1" t="s">
        <v>318</v>
      </c>
      <c r="Q219" s="1" t="s">
        <v>313</v>
      </c>
      <c r="R219" s="1" t="s">
        <v>1790</v>
      </c>
      <c r="S219" s="1" t="s">
        <v>1791</v>
      </c>
      <c r="T219" s="1"/>
      <c r="U219" s="1" t="s">
        <v>263</v>
      </c>
      <c r="V219" s="1"/>
      <c r="W219" s="1"/>
      <c r="X219" s="1"/>
      <c r="Y219" s="1">
        <v>16</v>
      </c>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t="s">
        <v>238</v>
      </c>
      <c r="BA219" s="1" t="s">
        <v>233</v>
      </c>
      <c r="BB219" s="1"/>
      <c r="BC219" s="1"/>
      <c r="BD219" s="1"/>
      <c r="BE219" s="1" t="s">
        <v>134</v>
      </c>
      <c r="BF219" s="1"/>
      <c r="BG219" s="1"/>
      <c r="BH219" s="1"/>
      <c r="BI219" s="1"/>
      <c r="BJ219" s="1"/>
      <c r="BK219" s="1"/>
      <c r="BL219" s="1" t="s">
        <v>1792</v>
      </c>
      <c r="BM219" s="1" t="s">
        <v>1793</v>
      </c>
      <c r="BN219" s="1" t="s">
        <v>121</v>
      </c>
    </row>
    <row r="220" spans="1:66" ht="15.75" customHeight="1" x14ac:dyDescent="0.3">
      <c r="A220" s="1" t="s">
        <v>390</v>
      </c>
      <c r="B220" s="1">
        <v>1800000</v>
      </c>
      <c r="C220" s="1" t="s">
        <v>68</v>
      </c>
      <c r="D220" s="1">
        <v>0</v>
      </c>
      <c r="E220" s="4" t="s">
        <v>1362</v>
      </c>
      <c r="F220" s="1" t="s">
        <v>69</v>
      </c>
      <c r="G220" s="1" t="s">
        <v>99</v>
      </c>
      <c r="H220" s="1" t="s">
        <v>100</v>
      </c>
      <c r="I220" s="1" t="s">
        <v>101</v>
      </c>
      <c r="J220" s="1" t="s">
        <v>1400</v>
      </c>
      <c r="K220" s="1" t="s">
        <v>1401</v>
      </c>
      <c r="L220" s="1" t="s">
        <v>1794</v>
      </c>
      <c r="M220" s="1" t="s">
        <v>1403</v>
      </c>
      <c r="N220" s="1" t="s">
        <v>1404</v>
      </c>
      <c r="O220" s="1" t="s">
        <v>173</v>
      </c>
      <c r="P220" s="1" t="s">
        <v>396</v>
      </c>
      <c r="Q220" s="1" t="s">
        <v>390</v>
      </c>
      <c r="R220" s="1" t="s">
        <v>1795</v>
      </c>
      <c r="S220" s="1" t="s">
        <v>1796</v>
      </c>
      <c r="T220" s="1"/>
      <c r="U220" s="1" t="s">
        <v>147</v>
      </c>
      <c r="V220" s="1"/>
      <c r="W220" s="1"/>
      <c r="X220" s="1"/>
      <c r="Y220" s="1">
        <v>600</v>
      </c>
      <c r="Z220" s="1"/>
      <c r="AA220" s="1"/>
      <c r="AB220" s="1"/>
      <c r="AC220" s="1"/>
      <c r="AD220" s="1"/>
      <c r="AE220" s="1"/>
      <c r="AF220" s="1"/>
      <c r="AG220" s="1"/>
      <c r="AH220" s="1"/>
      <c r="AI220" s="1"/>
      <c r="AJ220" s="1"/>
      <c r="AK220" s="1" t="s">
        <v>220</v>
      </c>
      <c r="AL220" s="1"/>
      <c r="AM220" s="1"/>
      <c r="AN220" s="1"/>
      <c r="AO220" s="1"/>
      <c r="AP220" s="1"/>
      <c r="AQ220" s="1"/>
      <c r="AR220" s="1"/>
      <c r="AS220" s="1"/>
      <c r="AT220" s="1"/>
      <c r="AU220" s="1"/>
      <c r="AV220" s="1"/>
      <c r="AW220" s="1"/>
      <c r="AX220" s="1" t="s">
        <v>113</v>
      </c>
      <c r="AY220" s="1"/>
      <c r="AZ220" s="1" t="s">
        <v>341</v>
      </c>
      <c r="BA220" s="1" t="s">
        <v>334</v>
      </c>
      <c r="BB220" s="1" t="s">
        <v>1232</v>
      </c>
      <c r="BC220" s="1"/>
      <c r="BD220" s="1" t="s">
        <v>133</v>
      </c>
      <c r="BE220" s="1" t="s">
        <v>134</v>
      </c>
      <c r="BF220" s="1"/>
      <c r="BG220" s="1"/>
      <c r="BH220" s="1"/>
      <c r="BI220" s="1"/>
      <c r="BJ220" s="1"/>
      <c r="BK220" s="1"/>
      <c r="BL220" s="1" t="s">
        <v>1407</v>
      </c>
      <c r="BM220" s="1" t="s">
        <v>1408</v>
      </c>
      <c r="BN220" s="1"/>
    </row>
    <row r="221" spans="1:66" ht="15.75" customHeight="1" x14ac:dyDescent="0.3">
      <c r="A221" s="1" t="s">
        <v>67</v>
      </c>
      <c r="B221" s="1">
        <v>1000000</v>
      </c>
      <c r="C221" s="1" t="s">
        <v>68</v>
      </c>
      <c r="D221" s="1">
        <v>50</v>
      </c>
      <c r="E221" s="4" t="s">
        <v>139</v>
      </c>
      <c r="F221" s="1" t="s">
        <v>69</v>
      </c>
      <c r="G221" s="1" t="s">
        <v>140</v>
      </c>
      <c r="H221" s="1" t="s">
        <v>141</v>
      </c>
      <c r="I221" s="1" t="s">
        <v>142</v>
      </c>
      <c r="J221" s="1"/>
      <c r="K221" s="1"/>
      <c r="L221" s="1" t="s">
        <v>1797</v>
      </c>
      <c r="M221" s="1" t="s">
        <v>1798</v>
      </c>
      <c r="N221" s="1" t="s">
        <v>1799</v>
      </c>
      <c r="O221" s="1" t="s">
        <v>223</v>
      </c>
      <c r="P221" s="1" t="s">
        <v>619</v>
      </c>
      <c r="Q221" s="1" t="s">
        <v>620</v>
      </c>
      <c r="R221" s="1" t="s">
        <v>1800</v>
      </c>
      <c r="S221" s="1" t="s">
        <v>1801</v>
      </c>
      <c r="T221" s="1"/>
      <c r="U221" s="1" t="s">
        <v>130</v>
      </c>
      <c r="V221" s="1"/>
      <c r="W221" s="1"/>
      <c r="X221" s="1"/>
      <c r="Y221" s="1">
        <v>1364</v>
      </c>
      <c r="Z221" s="1"/>
      <c r="AA221" s="1"/>
      <c r="AB221" s="1"/>
      <c r="AC221" s="1"/>
      <c r="AD221" s="1"/>
      <c r="AE221" s="1"/>
      <c r="AF221" s="1"/>
      <c r="AG221" s="1"/>
      <c r="AH221" s="1"/>
      <c r="AI221" s="1"/>
      <c r="AJ221" s="1"/>
      <c r="AK221" s="1" t="s">
        <v>356</v>
      </c>
      <c r="AL221" s="1"/>
      <c r="AM221" s="1"/>
      <c r="AN221" s="1"/>
      <c r="AO221" s="1"/>
      <c r="AP221" s="1"/>
      <c r="AQ221" s="1"/>
      <c r="AR221" s="1"/>
      <c r="AS221" s="1"/>
      <c r="AT221" s="1"/>
      <c r="AU221" s="1"/>
      <c r="AV221" s="1"/>
      <c r="AW221" s="1"/>
      <c r="AX221" s="1" t="s">
        <v>500</v>
      </c>
      <c r="AY221" s="1"/>
      <c r="AZ221" s="1" t="s">
        <v>443</v>
      </c>
      <c r="BA221" s="1" t="s">
        <v>444</v>
      </c>
      <c r="BB221" s="1"/>
      <c r="BC221" s="1" t="s">
        <v>77</v>
      </c>
      <c r="BD221" s="1" t="s">
        <v>1802</v>
      </c>
      <c r="BE221" s="1" t="s">
        <v>134</v>
      </c>
      <c r="BF221" s="1" t="s">
        <v>135</v>
      </c>
      <c r="BG221" s="1"/>
      <c r="BH221" s="1"/>
      <c r="BI221" s="1"/>
      <c r="BJ221" s="1"/>
      <c r="BK221" s="1"/>
      <c r="BL221" s="1" t="s">
        <v>1803</v>
      </c>
      <c r="BM221" s="1" t="s">
        <v>1804</v>
      </c>
      <c r="BN221" s="1"/>
    </row>
    <row r="222" spans="1:66" ht="15.75" customHeight="1" x14ac:dyDescent="0.3">
      <c r="A222" s="1" t="s">
        <v>313</v>
      </c>
      <c r="B222" s="1">
        <v>500000</v>
      </c>
      <c r="C222" s="1" t="s">
        <v>68</v>
      </c>
      <c r="D222" s="1">
        <v>0</v>
      </c>
      <c r="E222" s="4" t="s">
        <v>139</v>
      </c>
      <c r="F222" s="1" t="s">
        <v>69</v>
      </c>
      <c r="G222" s="1" t="s">
        <v>123</v>
      </c>
      <c r="H222" s="1" t="s">
        <v>124</v>
      </c>
      <c r="I222" s="1" t="s">
        <v>101</v>
      </c>
      <c r="J222" s="1"/>
      <c r="K222" s="1"/>
      <c r="L222" s="1"/>
      <c r="M222" s="1" t="s">
        <v>1805</v>
      </c>
      <c r="N222" s="1" t="s">
        <v>1806</v>
      </c>
      <c r="O222" s="1" t="s">
        <v>259</v>
      </c>
      <c r="P222" s="1" t="s">
        <v>318</v>
      </c>
      <c r="Q222" s="1" t="s">
        <v>313</v>
      </c>
      <c r="R222" s="1" t="s">
        <v>1807</v>
      </c>
      <c r="S222" s="1" t="s">
        <v>1808</v>
      </c>
      <c r="T222" s="1"/>
      <c r="U222" s="1" t="s">
        <v>81</v>
      </c>
      <c r="V222" s="1"/>
      <c r="W222" s="1"/>
      <c r="X222" s="1"/>
      <c r="Y222" s="1">
        <v>42</v>
      </c>
      <c r="Z222" s="1"/>
      <c r="AA222" s="1"/>
      <c r="AB222" s="1"/>
      <c r="AC222" s="1"/>
      <c r="AD222" s="1"/>
      <c r="AE222" s="1"/>
      <c r="AF222" s="1"/>
      <c r="AG222" s="1"/>
      <c r="AH222" s="1"/>
      <c r="AI222" s="1"/>
      <c r="AJ222" s="1"/>
      <c r="AK222" s="1" t="s">
        <v>356</v>
      </c>
      <c r="AL222" s="1"/>
      <c r="AM222" s="1"/>
      <c r="AN222" s="1"/>
      <c r="AO222" s="1"/>
      <c r="AP222" s="1"/>
      <c r="AQ222" s="1"/>
      <c r="AR222" s="1"/>
      <c r="AS222" s="1"/>
      <c r="AT222" s="1"/>
      <c r="AU222" s="1"/>
      <c r="AV222" s="1"/>
      <c r="AW222" s="1"/>
      <c r="AX222" s="1" t="s">
        <v>345</v>
      </c>
      <c r="AY222" s="1"/>
      <c r="AZ222" s="1" t="s">
        <v>265</v>
      </c>
      <c r="BA222" s="1" t="s">
        <v>259</v>
      </c>
      <c r="BB222" s="1"/>
      <c r="BC222" s="1"/>
      <c r="BD222" s="1" t="s">
        <v>133</v>
      </c>
      <c r="BE222" s="1" t="s">
        <v>134</v>
      </c>
      <c r="BF222" s="1"/>
      <c r="BG222" s="1"/>
      <c r="BH222" s="1"/>
      <c r="BI222" s="1"/>
      <c r="BJ222" s="1"/>
      <c r="BK222" s="1"/>
      <c r="BL222" s="1" t="s">
        <v>1809</v>
      </c>
      <c r="BM222" s="1" t="s">
        <v>1810</v>
      </c>
      <c r="BN222" s="1"/>
    </row>
    <row r="223" spans="1:66" ht="15.75" customHeight="1" x14ac:dyDescent="0.3">
      <c r="A223" s="1" t="s">
        <v>98</v>
      </c>
      <c r="B223" s="1">
        <v>18000</v>
      </c>
      <c r="C223" s="1" t="s">
        <v>68</v>
      </c>
      <c r="D223" s="1">
        <v>50</v>
      </c>
      <c r="E223" s="4" t="s">
        <v>1187</v>
      </c>
      <c r="F223" s="1" t="s">
        <v>69</v>
      </c>
      <c r="G223" s="1" t="s">
        <v>140</v>
      </c>
      <c r="H223" s="1" t="s">
        <v>141</v>
      </c>
      <c r="I223" s="1" t="s">
        <v>142</v>
      </c>
      <c r="J223" s="1" t="s">
        <v>1811</v>
      </c>
      <c r="K223" s="1" t="s">
        <v>1812</v>
      </c>
      <c r="L223" s="1"/>
      <c r="M223" s="1" t="s">
        <v>1813</v>
      </c>
      <c r="N223" s="1" t="s">
        <v>1814</v>
      </c>
      <c r="O223" s="1" t="s">
        <v>304</v>
      </c>
      <c r="P223" s="1" t="s">
        <v>619</v>
      </c>
      <c r="Q223" s="1" t="s">
        <v>620</v>
      </c>
      <c r="R223" s="1" t="s">
        <v>1815</v>
      </c>
      <c r="S223" s="1" t="s">
        <v>1816</v>
      </c>
      <c r="T223" s="1"/>
      <c r="U223" s="1" t="s">
        <v>1817</v>
      </c>
      <c r="V223" s="1"/>
      <c r="W223" s="1"/>
      <c r="X223" s="1"/>
      <c r="Y223" s="1">
        <v>60</v>
      </c>
      <c r="Z223" s="1"/>
      <c r="AA223" s="1"/>
      <c r="AB223" s="1"/>
      <c r="AC223" s="1"/>
      <c r="AD223" s="1"/>
      <c r="AE223" s="1"/>
      <c r="AF223" s="1"/>
      <c r="AG223" s="1"/>
      <c r="AH223" s="1"/>
      <c r="AI223" s="1"/>
      <c r="AJ223" s="1"/>
      <c r="AK223" s="1" t="s">
        <v>1397</v>
      </c>
      <c r="AL223" s="1"/>
      <c r="AM223" s="1"/>
      <c r="AN223" s="1"/>
      <c r="AO223" s="1"/>
      <c r="AP223" s="1"/>
      <c r="AQ223" s="1"/>
      <c r="AR223" s="1"/>
      <c r="AS223" s="1"/>
      <c r="AT223" s="1"/>
      <c r="AU223" s="1"/>
      <c r="AV223" s="1"/>
      <c r="AW223" s="1"/>
      <c r="AX223" s="1"/>
      <c r="AY223" s="1"/>
      <c r="AZ223" s="1" t="s">
        <v>292</v>
      </c>
      <c r="BA223" s="1" t="s">
        <v>168</v>
      </c>
      <c r="BB223" s="1"/>
      <c r="BC223" s="1"/>
      <c r="BD223" s="1" t="s">
        <v>133</v>
      </c>
      <c r="BE223" s="1" t="s">
        <v>192</v>
      </c>
      <c r="BF223" s="1"/>
      <c r="BG223" s="1"/>
      <c r="BH223" s="1" t="s">
        <v>1818</v>
      </c>
      <c r="BI223" s="1"/>
      <c r="BJ223" s="1"/>
      <c r="BK223" s="1"/>
      <c r="BL223" s="1" t="s">
        <v>1819</v>
      </c>
      <c r="BM223" s="1" t="s">
        <v>1820</v>
      </c>
      <c r="BN223" s="1" t="s">
        <v>181</v>
      </c>
    </row>
    <row r="224" spans="1:66" ht="15.75" customHeight="1" x14ac:dyDescent="0.3">
      <c r="A224" s="1" t="s">
        <v>481</v>
      </c>
      <c r="B224" s="1">
        <v>200000</v>
      </c>
      <c r="C224" s="1" t="s">
        <v>68</v>
      </c>
      <c r="D224" s="1">
        <v>0</v>
      </c>
      <c r="E224" s="4" t="s">
        <v>1362</v>
      </c>
      <c r="F224" s="1" t="s">
        <v>69</v>
      </c>
      <c r="G224" s="1" t="s">
        <v>99</v>
      </c>
      <c r="H224" s="1" t="s">
        <v>100</v>
      </c>
      <c r="I224" s="1" t="s">
        <v>101</v>
      </c>
      <c r="J224" s="1" t="s">
        <v>1821</v>
      </c>
      <c r="K224" s="1" t="s">
        <v>1822</v>
      </c>
      <c r="L224" s="1"/>
      <c r="M224" s="1" t="s">
        <v>1823</v>
      </c>
      <c r="N224" s="1" t="s">
        <v>1824</v>
      </c>
      <c r="O224" s="1" t="s">
        <v>233</v>
      </c>
      <c r="P224" s="1" t="s">
        <v>619</v>
      </c>
      <c r="Q224" s="1" t="s">
        <v>620</v>
      </c>
      <c r="R224" s="1" t="s">
        <v>1825</v>
      </c>
      <c r="S224" s="1" t="s">
        <v>1826</v>
      </c>
      <c r="T224" s="1"/>
      <c r="U224" s="1" t="s">
        <v>147</v>
      </c>
      <c r="V224" s="1"/>
      <c r="W224" s="1"/>
      <c r="X224" s="1"/>
      <c r="Y224" s="1">
        <v>500</v>
      </c>
      <c r="Z224" s="1"/>
      <c r="AA224" s="1"/>
      <c r="AB224" s="1"/>
      <c r="AC224" s="1"/>
      <c r="AD224" s="1"/>
      <c r="AE224" s="1"/>
      <c r="AF224" s="1"/>
      <c r="AG224" s="1" t="s">
        <v>111</v>
      </c>
      <c r="AH224" s="1"/>
      <c r="AI224" s="1"/>
      <c r="AJ224" s="1"/>
      <c r="AK224" s="1" t="s">
        <v>112</v>
      </c>
      <c r="AL224" s="1"/>
      <c r="AM224" s="1"/>
      <c r="AN224" s="1"/>
      <c r="AO224" s="1"/>
      <c r="AP224" s="1"/>
      <c r="AQ224" s="1"/>
      <c r="AR224" s="1"/>
      <c r="AS224" s="1"/>
      <c r="AT224" s="1"/>
      <c r="AU224" s="1"/>
      <c r="AV224" s="1"/>
      <c r="AW224" s="1"/>
      <c r="AX224" s="1"/>
      <c r="AY224" s="1"/>
      <c r="AZ224" s="1" t="s">
        <v>238</v>
      </c>
      <c r="BA224" s="1" t="s">
        <v>233</v>
      </c>
      <c r="BB224" s="1" t="s">
        <v>1827</v>
      </c>
      <c r="BC224" s="1"/>
      <c r="BD224" s="1" t="s">
        <v>133</v>
      </c>
      <c r="BE224" s="1" t="s">
        <v>192</v>
      </c>
      <c r="BF224" s="1"/>
      <c r="BG224" s="1"/>
      <c r="BH224" s="1" t="s">
        <v>193</v>
      </c>
      <c r="BI224" s="1"/>
      <c r="BJ224" s="1"/>
      <c r="BK224" s="1"/>
      <c r="BL224" s="1" t="s">
        <v>1828</v>
      </c>
      <c r="BM224" s="1" t="s">
        <v>1829</v>
      </c>
      <c r="BN224" s="1" t="s">
        <v>181</v>
      </c>
    </row>
    <row r="225" spans="1:66" ht="15.75" customHeight="1" x14ac:dyDescent="0.3">
      <c r="A225" s="1" t="s">
        <v>138</v>
      </c>
      <c r="B225" s="1">
        <v>50000</v>
      </c>
      <c r="C225" s="1" t="s">
        <v>68</v>
      </c>
      <c r="D225" s="1">
        <v>50</v>
      </c>
      <c r="E225" s="4" t="s">
        <v>139</v>
      </c>
      <c r="F225" s="1" t="s">
        <v>69</v>
      </c>
      <c r="G225" s="1" t="s">
        <v>1664</v>
      </c>
      <c r="H225" s="1" t="s">
        <v>1665</v>
      </c>
      <c r="I225" s="1" t="s">
        <v>142</v>
      </c>
      <c r="J225" s="1" t="s">
        <v>1830</v>
      </c>
      <c r="K225" s="1" t="s">
        <v>1831</v>
      </c>
      <c r="L225" s="1" t="s">
        <v>1832</v>
      </c>
      <c r="M225" s="1" t="s">
        <v>1833</v>
      </c>
      <c r="N225" s="1" t="s">
        <v>1834</v>
      </c>
      <c r="O225" s="1" t="s">
        <v>138</v>
      </c>
      <c r="P225" s="1" t="s">
        <v>619</v>
      </c>
      <c r="Q225" s="1" t="s">
        <v>620</v>
      </c>
      <c r="R225" s="1" t="s">
        <v>1835</v>
      </c>
      <c r="S225" s="1" t="s">
        <v>1836</v>
      </c>
      <c r="T225" s="1"/>
      <c r="U225" s="1" t="s">
        <v>147</v>
      </c>
      <c r="V225" s="1"/>
      <c r="W225" s="1"/>
      <c r="X225" s="1"/>
      <c r="Y225" s="1">
        <v>13</v>
      </c>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t="s">
        <v>234</v>
      </c>
      <c r="BA225" s="1" t="s">
        <v>138</v>
      </c>
      <c r="BB225" s="1"/>
      <c r="BC225" s="1"/>
      <c r="BD225" s="1"/>
      <c r="BE225" s="1" t="s">
        <v>192</v>
      </c>
      <c r="BF225" s="1"/>
      <c r="BG225" s="1"/>
      <c r="BH225" s="1" t="s">
        <v>1837</v>
      </c>
      <c r="BI225" s="1"/>
      <c r="BJ225" s="1"/>
      <c r="BK225" s="1"/>
      <c r="BL225" s="1" t="s">
        <v>1838</v>
      </c>
      <c r="BM225" s="1" t="s">
        <v>1839</v>
      </c>
      <c r="BN225" s="1" t="s">
        <v>121</v>
      </c>
    </row>
    <row r="226" spans="1:66" ht="15.75" customHeight="1" x14ac:dyDescent="0.3">
      <c r="A226" s="1" t="s">
        <v>481</v>
      </c>
      <c r="B226" s="1">
        <v>5900000</v>
      </c>
      <c r="C226" s="1" t="s">
        <v>68</v>
      </c>
      <c r="D226" s="1">
        <v>0</v>
      </c>
      <c r="E226" s="4" t="s">
        <v>1362</v>
      </c>
      <c r="F226" s="1" t="s">
        <v>69</v>
      </c>
      <c r="G226" s="1" t="s">
        <v>99</v>
      </c>
      <c r="H226" s="1" t="s">
        <v>100</v>
      </c>
      <c r="I226" s="1" t="s">
        <v>101</v>
      </c>
      <c r="J226" s="1" t="s">
        <v>1821</v>
      </c>
      <c r="K226" s="1" t="s">
        <v>1822</v>
      </c>
      <c r="L226" s="1"/>
      <c r="M226" s="1" t="s">
        <v>1823</v>
      </c>
      <c r="N226" s="1" t="s">
        <v>1824</v>
      </c>
      <c r="O226" s="1" t="s">
        <v>233</v>
      </c>
      <c r="P226" s="1" t="s">
        <v>619</v>
      </c>
      <c r="Q226" s="1" t="s">
        <v>620</v>
      </c>
      <c r="R226" s="1" t="s">
        <v>1840</v>
      </c>
      <c r="S226" s="1" t="s">
        <v>1841</v>
      </c>
      <c r="T226" s="1"/>
      <c r="U226" s="1" t="s">
        <v>147</v>
      </c>
      <c r="V226" s="1"/>
      <c r="W226" s="1"/>
      <c r="X226" s="1"/>
      <c r="Y226" s="1">
        <v>500</v>
      </c>
      <c r="Z226" s="1"/>
      <c r="AA226" s="1"/>
      <c r="AB226" s="1"/>
      <c r="AC226" s="1"/>
      <c r="AD226" s="1"/>
      <c r="AE226" s="1"/>
      <c r="AF226" s="1"/>
      <c r="AG226" s="1" t="s">
        <v>111</v>
      </c>
      <c r="AH226" s="1"/>
      <c r="AI226" s="1"/>
      <c r="AJ226" s="1"/>
      <c r="AK226" s="1" t="s">
        <v>112</v>
      </c>
      <c r="AL226" s="1"/>
      <c r="AM226" s="1"/>
      <c r="AN226" s="1"/>
      <c r="AO226" s="1"/>
      <c r="AP226" s="1"/>
      <c r="AQ226" s="1"/>
      <c r="AR226" s="1"/>
      <c r="AS226" s="1"/>
      <c r="AT226" s="1"/>
      <c r="AU226" s="1"/>
      <c r="AV226" s="1"/>
      <c r="AW226" s="1"/>
      <c r="AX226" s="1"/>
      <c r="AY226" s="1"/>
      <c r="AZ226" s="1" t="s">
        <v>238</v>
      </c>
      <c r="BA226" s="1" t="s">
        <v>233</v>
      </c>
      <c r="BB226" s="1" t="s">
        <v>1827</v>
      </c>
      <c r="BC226" s="1"/>
      <c r="BD226" s="1" t="s">
        <v>133</v>
      </c>
      <c r="BE226" s="1" t="s">
        <v>192</v>
      </c>
      <c r="BF226" s="1"/>
      <c r="BG226" s="1"/>
      <c r="BH226" s="1" t="s">
        <v>193</v>
      </c>
      <c r="BI226" s="1"/>
      <c r="BJ226" s="1"/>
      <c r="BK226" s="1"/>
      <c r="BL226" s="1" t="s">
        <v>1828</v>
      </c>
      <c r="BM226" s="1" t="s">
        <v>1829</v>
      </c>
      <c r="BN226" s="1" t="s">
        <v>121</v>
      </c>
    </row>
    <row r="227" spans="1:66" ht="15.75" customHeight="1" x14ac:dyDescent="0.3">
      <c r="A227" s="1" t="s">
        <v>641</v>
      </c>
      <c r="B227" s="1">
        <v>22000000</v>
      </c>
      <c r="C227" s="1" t="s">
        <v>68</v>
      </c>
      <c r="D227" s="1">
        <v>0</v>
      </c>
      <c r="E227" s="4" t="s">
        <v>1842</v>
      </c>
      <c r="F227" s="1" t="s">
        <v>69</v>
      </c>
      <c r="G227" s="1" t="s">
        <v>99</v>
      </c>
      <c r="H227" s="1" t="s">
        <v>100</v>
      </c>
      <c r="I227" s="1" t="s">
        <v>101</v>
      </c>
      <c r="J227" s="1" t="s">
        <v>1843</v>
      </c>
      <c r="K227" s="1" t="s">
        <v>1844</v>
      </c>
      <c r="L227" s="1" t="s">
        <v>585</v>
      </c>
      <c r="M227" s="1" t="s">
        <v>1845</v>
      </c>
      <c r="N227" s="1" t="s">
        <v>1846</v>
      </c>
      <c r="O227" s="1" t="s">
        <v>340</v>
      </c>
      <c r="P227" s="1" t="s">
        <v>647</v>
      </c>
      <c r="Q227" s="1" t="s">
        <v>641</v>
      </c>
      <c r="R227" s="1" t="s">
        <v>1847</v>
      </c>
      <c r="S227" s="1" t="s">
        <v>1848</v>
      </c>
      <c r="T227" s="1"/>
      <c r="U227" s="1" t="s">
        <v>81</v>
      </c>
      <c r="V227" s="1"/>
      <c r="W227" s="1" t="s">
        <v>1849</v>
      </c>
      <c r="X227" s="1"/>
      <c r="Y227" s="1">
        <v>500</v>
      </c>
      <c r="Z227" s="1"/>
      <c r="AA227" s="1"/>
      <c r="AB227" s="1"/>
      <c r="AC227" s="1"/>
      <c r="AD227" s="1"/>
      <c r="AE227" s="1"/>
      <c r="AF227" s="1"/>
      <c r="AG227" s="1"/>
      <c r="AH227" s="1"/>
      <c r="AI227" s="1"/>
      <c r="AJ227" s="1"/>
      <c r="AK227" s="1" t="s">
        <v>1389</v>
      </c>
      <c r="AL227" s="1"/>
      <c r="AM227" s="1"/>
      <c r="AN227" s="1"/>
      <c r="AO227" s="1"/>
      <c r="AP227" s="1"/>
      <c r="AQ227" s="1"/>
      <c r="AR227" s="1"/>
      <c r="AS227" s="1"/>
      <c r="AT227" s="1"/>
      <c r="AU227" s="1"/>
      <c r="AV227" s="1"/>
      <c r="AW227" s="1"/>
      <c r="AX227" s="1"/>
      <c r="AY227" s="1"/>
      <c r="AZ227" s="1" t="s">
        <v>521</v>
      </c>
      <c r="BA227" s="1" t="s">
        <v>517</v>
      </c>
      <c r="BB227" s="1" t="s">
        <v>445</v>
      </c>
      <c r="BC227" s="1"/>
      <c r="BD227" s="1" t="s">
        <v>1850</v>
      </c>
      <c r="BE227" s="1" t="s">
        <v>134</v>
      </c>
      <c r="BF227" s="1"/>
      <c r="BG227" s="1"/>
      <c r="BH227" s="1" t="s">
        <v>1851</v>
      </c>
      <c r="BI227" s="1"/>
      <c r="BJ227" s="1"/>
      <c r="BK227" s="1"/>
      <c r="BL227" s="1" t="s">
        <v>1852</v>
      </c>
      <c r="BM227" s="1" t="s">
        <v>1853</v>
      </c>
      <c r="BN227" s="1" t="s">
        <v>121</v>
      </c>
    </row>
    <row r="228" spans="1:66" ht="15.75" customHeight="1" x14ac:dyDescent="0.3">
      <c r="A228" s="1" t="s">
        <v>512</v>
      </c>
      <c r="B228" s="1">
        <v>7500000</v>
      </c>
      <c r="C228" s="1" t="s">
        <v>68</v>
      </c>
      <c r="D228" s="1">
        <v>0</v>
      </c>
      <c r="E228" s="4" t="s">
        <v>1362</v>
      </c>
      <c r="F228" s="1" t="s">
        <v>69</v>
      </c>
      <c r="G228" s="1" t="s">
        <v>99</v>
      </c>
      <c r="H228" s="1" t="s">
        <v>100</v>
      </c>
      <c r="I228" s="1" t="s">
        <v>101</v>
      </c>
      <c r="J228" s="1" t="s">
        <v>1854</v>
      </c>
      <c r="K228" s="1" t="s">
        <v>1855</v>
      </c>
      <c r="L228" s="1" t="s">
        <v>585</v>
      </c>
      <c r="M228" s="1" t="s">
        <v>1856</v>
      </c>
      <c r="N228" s="1" t="s">
        <v>1857</v>
      </c>
      <c r="O228" s="1" t="s">
        <v>340</v>
      </c>
      <c r="P228" s="1" t="s">
        <v>619</v>
      </c>
      <c r="Q228" s="1" t="s">
        <v>620</v>
      </c>
      <c r="R228" s="1" t="s">
        <v>1858</v>
      </c>
      <c r="S228" s="1" t="s">
        <v>1859</v>
      </c>
      <c r="T228" s="1"/>
      <c r="U228" s="1" t="s">
        <v>130</v>
      </c>
      <c r="V228" s="1"/>
      <c r="W228" s="1"/>
      <c r="X228" s="1"/>
      <c r="Y228" s="1">
        <v>2192</v>
      </c>
      <c r="Z228" s="1"/>
      <c r="AA228" s="1"/>
      <c r="AB228" s="1"/>
      <c r="AC228" s="1"/>
      <c r="AD228" s="1"/>
      <c r="AE228" s="1"/>
      <c r="AF228" s="1"/>
      <c r="AG228" s="1"/>
      <c r="AH228" s="1"/>
      <c r="AI228" s="1"/>
      <c r="AJ228" s="1"/>
      <c r="AK228" s="1" t="s">
        <v>220</v>
      </c>
      <c r="AL228" s="1"/>
      <c r="AM228" s="1"/>
      <c r="AN228" s="1"/>
      <c r="AO228" s="1"/>
      <c r="AP228" s="1"/>
      <c r="AQ228" s="1"/>
      <c r="AR228" s="1"/>
      <c r="AS228" s="1"/>
      <c r="AT228" s="1"/>
      <c r="AU228" s="1"/>
      <c r="AV228" s="1"/>
      <c r="AW228" s="1"/>
      <c r="AX228" s="1" t="s">
        <v>164</v>
      </c>
      <c r="AY228" s="1"/>
      <c r="AZ228" s="1" t="s">
        <v>238</v>
      </c>
      <c r="BA228" s="1" t="s">
        <v>233</v>
      </c>
      <c r="BB228" s="1"/>
      <c r="BC228" s="1"/>
      <c r="BD228" s="1" t="s">
        <v>133</v>
      </c>
      <c r="BE228" s="1" t="s">
        <v>134</v>
      </c>
      <c r="BF228" s="1"/>
      <c r="BG228" s="1"/>
      <c r="BH228" s="1"/>
      <c r="BI228" s="1"/>
      <c r="BJ228" s="1"/>
      <c r="BK228" s="1"/>
      <c r="BL228" s="1" t="s">
        <v>1860</v>
      </c>
      <c r="BM228" s="1" t="s">
        <v>1861</v>
      </c>
      <c r="BN228" s="1"/>
    </row>
    <row r="229" spans="1:66" ht="15.75" customHeight="1" x14ac:dyDescent="0.3">
      <c r="A229" s="1" t="s">
        <v>470</v>
      </c>
      <c r="B229" s="1">
        <v>2600000</v>
      </c>
      <c r="C229" s="1" t="s">
        <v>68</v>
      </c>
      <c r="D229" s="1">
        <v>0</v>
      </c>
      <c r="E229" s="4" t="s">
        <v>1362</v>
      </c>
      <c r="F229" s="1" t="s">
        <v>69</v>
      </c>
      <c r="G229" s="1" t="s">
        <v>99</v>
      </c>
      <c r="H229" s="1" t="s">
        <v>100</v>
      </c>
      <c r="I229" s="1" t="s">
        <v>101</v>
      </c>
      <c r="J229" s="1"/>
      <c r="K229" s="1"/>
      <c r="L229" s="1" t="s">
        <v>121</v>
      </c>
      <c r="M229" s="1" t="s">
        <v>1862</v>
      </c>
      <c r="N229" s="1" t="s">
        <v>1863</v>
      </c>
      <c r="O229" s="1" t="s">
        <v>444</v>
      </c>
      <c r="P229" s="1" t="s">
        <v>473</v>
      </c>
      <c r="Q229" s="1" t="s">
        <v>470</v>
      </c>
      <c r="R229" s="1" t="s">
        <v>1864</v>
      </c>
      <c r="S229" s="1" t="s">
        <v>1865</v>
      </c>
      <c r="T229" s="1"/>
      <c r="U229" s="1" t="s">
        <v>81</v>
      </c>
      <c r="V229" s="1"/>
      <c r="W229" s="1" t="s">
        <v>1866</v>
      </c>
      <c r="X229" s="1"/>
      <c r="Y229" s="1">
        <v>250</v>
      </c>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t="s">
        <v>443</v>
      </c>
      <c r="BA229" s="1" t="s">
        <v>444</v>
      </c>
      <c r="BB229" s="1" t="s">
        <v>1867</v>
      </c>
      <c r="BC229" s="1"/>
      <c r="BD229" s="1" t="s">
        <v>133</v>
      </c>
      <c r="BE229" s="1" t="s">
        <v>192</v>
      </c>
      <c r="BF229" s="1" t="s">
        <v>135</v>
      </c>
      <c r="BG229" s="1"/>
      <c r="BH229" s="1" t="s">
        <v>192</v>
      </c>
      <c r="BI229" s="1"/>
      <c r="BJ229" s="1"/>
      <c r="BK229" s="1"/>
      <c r="BL229" s="1" t="s">
        <v>1868</v>
      </c>
      <c r="BM229" s="1" t="s">
        <v>1869</v>
      </c>
      <c r="BN229" s="1" t="s">
        <v>121</v>
      </c>
    </row>
    <row r="230" spans="1:66" ht="15.75" customHeight="1" x14ac:dyDescent="0.3">
      <c r="A230" s="1" t="s">
        <v>360</v>
      </c>
      <c r="B230" s="1">
        <v>200000</v>
      </c>
      <c r="C230" s="1" t="s">
        <v>68</v>
      </c>
      <c r="D230" s="1">
        <v>100</v>
      </c>
      <c r="E230" s="4" t="s">
        <v>1362</v>
      </c>
      <c r="F230" s="1" t="s">
        <v>69</v>
      </c>
      <c r="G230" s="1" t="s">
        <v>70</v>
      </c>
      <c r="H230" s="1" t="s">
        <v>71</v>
      </c>
      <c r="I230" s="1" t="s">
        <v>72</v>
      </c>
      <c r="J230" s="1" t="s">
        <v>363</v>
      </c>
      <c r="K230" s="1" t="s">
        <v>364</v>
      </c>
      <c r="L230" s="1" t="s">
        <v>288</v>
      </c>
      <c r="M230" s="1" t="s">
        <v>366</v>
      </c>
      <c r="N230" s="1" t="s">
        <v>367</v>
      </c>
      <c r="O230" s="1" t="s">
        <v>86</v>
      </c>
      <c r="P230" s="1" t="s">
        <v>368</v>
      </c>
      <c r="Q230" s="1" t="s">
        <v>360</v>
      </c>
      <c r="R230" s="1" t="s">
        <v>1870</v>
      </c>
      <c r="S230" s="1" t="s">
        <v>1871</v>
      </c>
      <c r="T230" s="1"/>
      <c r="U230" s="1" t="s">
        <v>147</v>
      </c>
      <c r="V230" s="1"/>
      <c r="W230" s="1"/>
      <c r="X230" s="1"/>
      <c r="Y230" s="1">
        <v>73</v>
      </c>
      <c r="Z230" s="1"/>
      <c r="AA230" s="1"/>
      <c r="AB230" s="1"/>
      <c r="AC230" s="1"/>
      <c r="AD230" s="1"/>
      <c r="AE230" s="1"/>
      <c r="AF230" s="1"/>
      <c r="AG230" s="1"/>
      <c r="AH230" s="1"/>
      <c r="AI230" s="1"/>
      <c r="AJ230" s="1"/>
      <c r="AK230" s="1" t="s">
        <v>371</v>
      </c>
      <c r="AL230" s="1"/>
      <c r="AM230" s="1"/>
      <c r="AN230" s="1"/>
      <c r="AO230" s="1"/>
      <c r="AP230" s="1"/>
      <c r="AQ230" s="1"/>
      <c r="AR230" s="1"/>
      <c r="AS230" s="1"/>
      <c r="AT230" s="1"/>
      <c r="AU230" s="1"/>
      <c r="AV230" s="1"/>
      <c r="AW230" s="1"/>
      <c r="AX230" s="1"/>
      <c r="AY230" s="1"/>
      <c r="AZ230" s="1" t="s">
        <v>85</v>
      </c>
      <c r="BA230" s="1" t="s">
        <v>86</v>
      </c>
      <c r="BB230" s="1" t="s">
        <v>372</v>
      </c>
      <c r="BC230" s="1"/>
      <c r="BD230" s="1" t="s">
        <v>133</v>
      </c>
      <c r="BE230" s="1" t="s">
        <v>192</v>
      </c>
      <c r="BF230" s="1"/>
      <c r="BG230" s="1"/>
      <c r="BH230" s="1" t="s">
        <v>321</v>
      </c>
      <c r="BI230" s="1"/>
      <c r="BJ230" s="1"/>
      <c r="BK230" s="1"/>
      <c r="BL230" s="1" t="s">
        <v>373</v>
      </c>
      <c r="BM230" s="1" t="s">
        <v>374</v>
      </c>
      <c r="BN230" s="1" t="s">
        <v>121</v>
      </c>
    </row>
    <row r="231" spans="1:66" ht="15.75" customHeight="1" x14ac:dyDescent="0.3">
      <c r="A231" s="1" t="s">
        <v>98</v>
      </c>
      <c r="B231" s="1">
        <v>33820</v>
      </c>
      <c r="C231" s="1" t="s">
        <v>68</v>
      </c>
      <c r="D231" s="1">
        <v>100</v>
      </c>
      <c r="E231" s="4" t="s">
        <v>1446</v>
      </c>
      <c r="F231" s="1" t="s">
        <v>69</v>
      </c>
      <c r="G231" s="1" t="s">
        <v>70</v>
      </c>
      <c r="H231" s="1" t="s">
        <v>71</v>
      </c>
      <c r="I231" s="1" t="s">
        <v>72</v>
      </c>
      <c r="J231" s="1"/>
      <c r="K231" s="1"/>
      <c r="L231" s="1"/>
      <c r="M231" s="1" t="s">
        <v>1872</v>
      </c>
      <c r="N231" s="1" t="s">
        <v>1873</v>
      </c>
      <c r="O231" s="1" t="s">
        <v>98</v>
      </c>
      <c r="P231" s="1" t="s">
        <v>106</v>
      </c>
      <c r="Q231" s="1" t="s">
        <v>98</v>
      </c>
      <c r="R231" s="1" t="s">
        <v>1874</v>
      </c>
      <c r="S231" s="1" t="s">
        <v>1875</v>
      </c>
      <c r="T231" s="1"/>
      <c r="U231" s="1"/>
      <c r="V231" s="1"/>
      <c r="W231" s="1"/>
      <c r="X231" s="1"/>
      <c r="Y231" s="1">
        <v>83</v>
      </c>
      <c r="Z231" s="1"/>
      <c r="AA231" s="1"/>
      <c r="AB231" s="1"/>
      <c r="AC231" s="1"/>
      <c r="AD231" s="1"/>
      <c r="AE231" s="1"/>
      <c r="AF231" s="1"/>
      <c r="AG231" s="1"/>
      <c r="AH231" s="1"/>
      <c r="AI231" s="1"/>
      <c r="AJ231" s="1"/>
      <c r="AK231" s="1" t="s">
        <v>112</v>
      </c>
      <c r="AL231" s="1"/>
      <c r="AM231" s="1"/>
      <c r="AN231" s="1"/>
      <c r="AO231" s="1"/>
      <c r="AP231" s="1"/>
      <c r="AQ231" s="1"/>
      <c r="AR231" s="1"/>
      <c r="AS231" s="1"/>
      <c r="AT231" s="1"/>
      <c r="AU231" s="1"/>
      <c r="AV231" s="1"/>
      <c r="AW231" s="1"/>
      <c r="AX231" s="1"/>
      <c r="AY231" s="1"/>
      <c r="AZ231" s="1" t="s">
        <v>1231</v>
      </c>
      <c r="BA231" s="1" t="s">
        <v>1228</v>
      </c>
      <c r="BB231" s="1" t="s">
        <v>1232</v>
      </c>
      <c r="BC231" s="1"/>
      <c r="BD231" s="1" t="s">
        <v>133</v>
      </c>
      <c r="BE231" s="1" t="s">
        <v>192</v>
      </c>
      <c r="BF231" s="1"/>
      <c r="BG231" s="1"/>
      <c r="BH231" s="1" t="s">
        <v>804</v>
      </c>
      <c r="BI231" s="1"/>
      <c r="BJ231" s="1"/>
      <c r="BK231" s="1"/>
      <c r="BL231" s="1" t="s">
        <v>1876</v>
      </c>
      <c r="BM231" s="1" t="s">
        <v>1877</v>
      </c>
      <c r="BN231" s="1" t="s">
        <v>181</v>
      </c>
    </row>
    <row r="232" spans="1:66" ht="15.75" customHeight="1" x14ac:dyDescent="0.3">
      <c r="A232" s="1" t="s">
        <v>98</v>
      </c>
      <c r="B232" s="1">
        <v>550000</v>
      </c>
      <c r="C232" s="1" t="s">
        <v>68</v>
      </c>
      <c r="D232" s="1">
        <v>100</v>
      </c>
      <c r="E232" s="4" t="s">
        <v>1446</v>
      </c>
      <c r="F232" s="1" t="s">
        <v>69</v>
      </c>
      <c r="G232" s="1" t="s">
        <v>70</v>
      </c>
      <c r="H232" s="1" t="s">
        <v>71</v>
      </c>
      <c r="I232" s="1" t="s">
        <v>72</v>
      </c>
      <c r="J232" s="1"/>
      <c r="K232" s="1"/>
      <c r="L232" s="1" t="s">
        <v>1878</v>
      </c>
      <c r="M232" s="1" t="s">
        <v>1872</v>
      </c>
      <c r="N232" s="1" t="s">
        <v>1873</v>
      </c>
      <c r="O232" s="1" t="s">
        <v>952</v>
      </c>
      <c r="P232" s="1" t="s">
        <v>106</v>
      </c>
      <c r="Q232" s="1" t="s">
        <v>98</v>
      </c>
      <c r="R232" s="1" t="s">
        <v>1879</v>
      </c>
      <c r="S232" s="1" t="s">
        <v>1880</v>
      </c>
      <c r="T232" s="1"/>
      <c r="U232" s="1"/>
      <c r="V232" s="1"/>
      <c r="W232" s="1"/>
      <c r="X232" s="1"/>
      <c r="Y232" s="1">
        <v>83</v>
      </c>
      <c r="Z232" s="1"/>
      <c r="AA232" s="1"/>
      <c r="AB232" s="1"/>
      <c r="AC232" s="1"/>
      <c r="AD232" s="1"/>
      <c r="AE232" s="1"/>
      <c r="AF232" s="1"/>
      <c r="AG232" s="1"/>
      <c r="AH232" s="1"/>
      <c r="AI232" s="1"/>
      <c r="AJ232" s="1"/>
      <c r="AK232" s="1" t="s">
        <v>112</v>
      </c>
      <c r="AL232" s="1"/>
      <c r="AM232" s="1"/>
      <c r="AN232" s="1"/>
      <c r="AO232" s="1"/>
      <c r="AP232" s="1"/>
      <c r="AQ232" s="1"/>
      <c r="AR232" s="1"/>
      <c r="AS232" s="1"/>
      <c r="AT232" s="1"/>
      <c r="AU232" s="1"/>
      <c r="AV232" s="1"/>
      <c r="AW232" s="1"/>
      <c r="AX232" s="1"/>
      <c r="AY232" s="1"/>
      <c r="AZ232" s="1" t="s">
        <v>1231</v>
      </c>
      <c r="BA232" s="1" t="s">
        <v>1228</v>
      </c>
      <c r="BB232" s="1" t="s">
        <v>1232</v>
      </c>
      <c r="BC232" s="1"/>
      <c r="BD232" s="1" t="s">
        <v>133</v>
      </c>
      <c r="BE232" s="1" t="s">
        <v>192</v>
      </c>
      <c r="BF232" s="1"/>
      <c r="BG232" s="1"/>
      <c r="BH232" s="1" t="s">
        <v>804</v>
      </c>
      <c r="BI232" s="1"/>
      <c r="BJ232" s="1"/>
      <c r="BK232" s="1"/>
      <c r="BL232" s="1" t="s">
        <v>1876</v>
      </c>
      <c r="BM232" s="1" t="s">
        <v>1877</v>
      </c>
      <c r="BN232" s="1" t="s">
        <v>121</v>
      </c>
    </row>
    <row r="233" spans="1:66" ht="15.75" customHeight="1" x14ac:dyDescent="0.3">
      <c r="A233" s="1" t="s">
        <v>272</v>
      </c>
      <c r="B233" s="1">
        <v>1000000</v>
      </c>
      <c r="C233" s="1" t="s">
        <v>68</v>
      </c>
      <c r="D233" s="1">
        <v>0</v>
      </c>
      <c r="E233" s="4" t="s">
        <v>139</v>
      </c>
      <c r="F233" s="1" t="s">
        <v>69</v>
      </c>
      <c r="G233" s="1" t="s">
        <v>99</v>
      </c>
      <c r="H233" s="1" t="s">
        <v>100</v>
      </c>
      <c r="I233" s="1" t="s">
        <v>101</v>
      </c>
      <c r="J233" s="1" t="s">
        <v>1881</v>
      </c>
      <c r="K233" s="1" t="s">
        <v>1882</v>
      </c>
      <c r="L233" s="1" t="s">
        <v>1013</v>
      </c>
      <c r="M233" s="1" t="s">
        <v>1883</v>
      </c>
      <c r="N233" s="1" t="s">
        <v>1884</v>
      </c>
      <c r="O233" s="1" t="s">
        <v>201</v>
      </c>
      <c r="P233" s="1" t="s">
        <v>278</v>
      </c>
      <c r="Q233" s="1" t="s">
        <v>272</v>
      </c>
      <c r="R233" s="1" t="s">
        <v>1885</v>
      </c>
      <c r="S233" s="1" t="s">
        <v>1886</v>
      </c>
      <c r="T233" s="1"/>
      <c r="U233" s="1" t="s">
        <v>81</v>
      </c>
      <c r="V233" s="1"/>
      <c r="W233" s="1" t="s">
        <v>1887</v>
      </c>
      <c r="X233" s="1"/>
      <c r="Y233" s="1">
        <v>150</v>
      </c>
      <c r="Z233" s="1"/>
      <c r="AA233" s="1"/>
      <c r="AB233" s="1"/>
      <c r="AC233" s="1"/>
      <c r="AD233" s="1"/>
      <c r="AE233" s="1"/>
      <c r="AF233" s="1"/>
      <c r="AG233" s="1"/>
      <c r="AH233" s="1"/>
      <c r="AI233" s="1"/>
      <c r="AJ233" s="1"/>
      <c r="AK233" s="1" t="s">
        <v>163</v>
      </c>
      <c r="AL233" s="1"/>
      <c r="AM233" s="1"/>
      <c r="AN233" s="1"/>
      <c r="AO233" s="1"/>
      <c r="AP233" s="1"/>
      <c r="AQ233" s="1"/>
      <c r="AR233" s="1"/>
      <c r="AS233" s="1"/>
      <c r="AT233" s="1"/>
      <c r="AU233" s="1"/>
      <c r="AV233" s="1"/>
      <c r="AW233" s="1"/>
      <c r="AX233" s="1"/>
      <c r="AY233" s="1"/>
      <c r="AZ233" s="1" t="s">
        <v>205</v>
      </c>
      <c r="BA233" s="1" t="s">
        <v>201</v>
      </c>
      <c r="BB233" s="1"/>
      <c r="BC233" s="1"/>
      <c r="BD233" s="1" t="s">
        <v>133</v>
      </c>
      <c r="BE233" s="1" t="s">
        <v>1888</v>
      </c>
      <c r="BF233" s="1"/>
      <c r="BG233" s="1"/>
      <c r="BH233" s="1"/>
      <c r="BI233" s="1"/>
      <c r="BJ233" s="1"/>
      <c r="BK233" s="1"/>
      <c r="BL233" s="1" t="s">
        <v>1889</v>
      </c>
      <c r="BM233" s="1" t="s">
        <v>1890</v>
      </c>
      <c r="BN233" s="1"/>
    </row>
    <row r="234" spans="1:66" ht="15.75" customHeight="1" x14ac:dyDescent="0.3">
      <c r="A234" s="1" t="s">
        <v>613</v>
      </c>
      <c r="B234" s="1">
        <v>1400000</v>
      </c>
      <c r="C234" s="1" t="s">
        <v>68</v>
      </c>
      <c r="D234" s="1">
        <v>0</v>
      </c>
      <c r="E234" s="4" t="s">
        <v>139</v>
      </c>
      <c r="F234" s="1" t="s">
        <v>69</v>
      </c>
      <c r="G234" s="1" t="s">
        <v>123</v>
      </c>
      <c r="H234" s="1" t="s">
        <v>124</v>
      </c>
      <c r="I234" s="1" t="s">
        <v>101</v>
      </c>
      <c r="J234" s="1" t="s">
        <v>1891</v>
      </c>
      <c r="K234" s="1" t="s">
        <v>1892</v>
      </c>
      <c r="L234" s="1" t="s">
        <v>1013</v>
      </c>
      <c r="M234" s="1" t="s">
        <v>1893</v>
      </c>
      <c r="N234" s="1" t="s">
        <v>1894</v>
      </c>
      <c r="O234" s="1" t="s">
        <v>201</v>
      </c>
      <c r="P234" s="1" t="s">
        <v>698</v>
      </c>
      <c r="Q234" s="1" t="s">
        <v>613</v>
      </c>
      <c r="R234" s="1" t="s">
        <v>1895</v>
      </c>
      <c r="S234" s="1" t="s">
        <v>1896</v>
      </c>
      <c r="T234" s="1"/>
      <c r="U234" s="1" t="s">
        <v>130</v>
      </c>
      <c r="V234" s="1"/>
      <c r="W234" s="1"/>
      <c r="X234" s="1"/>
      <c r="Y234" s="1">
        <v>351</v>
      </c>
      <c r="Z234" s="1"/>
      <c r="AA234" s="1"/>
      <c r="AB234" s="1"/>
      <c r="AC234" s="1"/>
      <c r="AD234" s="1"/>
      <c r="AE234" s="1"/>
      <c r="AF234" s="1"/>
      <c r="AG234" s="1"/>
      <c r="AH234" s="1"/>
      <c r="AI234" s="1"/>
      <c r="AJ234" s="1"/>
      <c r="AK234" s="1" t="s">
        <v>1369</v>
      </c>
      <c r="AL234" s="1"/>
      <c r="AM234" s="1"/>
      <c r="AN234" s="1"/>
      <c r="AO234" s="1"/>
      <c r="AP234" s="1"/>
      <c r="AQ234" s="1"/>
      <c r="AR234" s="1"/>
      <c r="AS234" s="1"/>
      <c r="AT234" s="1"/>
      <c r="AU234" s="1"/>
      <c r="AV234" s="1"/>
      <c r="AW234" s="1"/>
      <c r="AX234" s="1" t="s">
        <v>131</v>
      </c>
      <c r="AY234" s="1"/>
      <c r="AZ234" s="1" t="s">
        <v>205</v>
      </c>
      <c r="BA234" s="1" t="s">
        <v>201</v>
      </c>
      <c r="BB234" s="1"/>
      <c r="BC234" s="1"/>
      <c r="BD234" s="1" t="s">
        <v>133</v>
      </c>
      <c r="BE234" s="1" t="s">
        <v>134</v>
      </c>
      <c r="BF234" s="1"/>
      <c r="BG234" s="1"/>
      <c r="BH234" s="1"/>
      <c r="BI234" s="1"/>
      <c r="BJ234" s="1"/>
      <c r="BK234" s="1"/>
      <c r="BL234" s="1" t="s">
        <v>1897</v>
      </c>
      <c r="BM234" s="1" t="s">
        <v>1898</v>
      </c>
      <c r="BN234" s="1"/>
    </row>
    <row r="235" spans="1:66" ht="15.75" customHeight="1" x14ac:dyDescent="0.3">
      <c r="A235" s="1" t="s">
        <v>360</v>
      </c>
      <c r="B235" s="1">
        <v>200000</v>
      </c>
      <c r="C235" s="1" t="s">
        <v>68</v>
      </c>
      <c r="D235" s="1">
        <v>0</v>
      </c>
      <c r="E235" s="4" t="s">
        <v>1187</v>
      </c>
      <c r="F235" s="1" t="s">
        <v>69</v>
      </c>
      <c r="G235" s="1" t="s">
        <v>123</v>
      </c>
      <c r="H235" s="1" t="s">
        <v>124</v>
      </c>
      <c r="I235" s="1" t="s">
        <v>101</v>
      </c>
      <c r="J235" s="1"/>
      <c r="K235" s="1"/>
      <c r="L235" s="1" t="s">
        <v>1899</v>
      </c>
      <c r="M235" s="1" t="s">
        <v>1900</v>
      </c>
      <c r="N235" s="1" t="s">
        <v>1901</v>
      </c>
      <c r="O235" s="1" t="s">
        <v>173</v>
      </c>
      <c r="P235" s="1" t="s">
        <v>368</v>
      </c>
      <c r="Q235" s="1" t="s">
        <v>360</v>
      </c>
      <c r="R235" s="1" t="s">
        <v>1902</v>
      </c>
      <c r="S235" s="1" t="s">
        <v>1903</v>
      </c>
      <c r="T235" s="1"/>
      <c r="U235" s="1" t="s">
        <v>81</v>
      </c>
      <c r="V235" s="1"/>
      <c r="W235" s="1" t="s">
        <v>1904</v>
      </c>
      <c r="X235" s="1"/>
      <c r="Y235" s="1">
        <v>15</v>
      </c>
      <c r="Z235" s="1"/>
      <c r="AA235" s="1"/>
      <c r="AB235" s="1"/>
      <c r="AC235" s="1"/>
      <c r="AD235" s="1"/>
      <c r="AE235" s="1"/>
      <c r="AF235" s="1"/>
      <c r="AG235" s="1"/>
      <c r="AH235" s="1"/>
      <c r="AI235" s="1"/>
      <c r="AJ235" s="1"/>
      <c r="AK235" s="1" t="s">
        <v>112</v>
      </c>
      <c r="AL235" s="1"/>
      <c r="AM235" s="1"/>
      <c r="AN235" s="1"/>
      <c r="AO235" s="1"/>
      <c r="AP235" s="1"/>
      <c r="AQ235" s="1"/>
      <c r="AR235" s="1"/>
      <c r="AS235" s="1"/>
      <c r="AT235" s="1"/>
      <c r="AU235" s="1"/>
      <c r="AV235" s="1"/>
      <c r="AW235" s="1"/>
      <c r="AX235" s="1" t="s">
        <v>237</v>
      </c>
      <c r="AY235" s="1"/>
      <c r="AZ235" s="1" t="s">
        <v>178</v>
      </c>
      <c r="BA235" s="1" t="s">
        <v>173</v>
      </c>
      <c r="BB235" s="1"/>
      <c r="BC235" s="1"/>
      <c r="BD235" s="1" t="s">
        <v>1905</v>
      </c>
      <c r="BE235" s="1" t="s">
        <v>283</v>
      </c>
      <c r="BF235" s="1"/>
      <c r="BG235" s="1"/>
      <c r="BH235" s="1"/>
      <c r="BI235" s="1"/>
      <c r="BJ235" s="1"/>
      <c r="BK235" s="1"/>
      <c r="BL235" s="1" t="s">
        <v>1906</v>
      </c>
      <c r="BM235" s="1" t="s">
        <v>1907</v>
      </c>
      <c r="BN235" s="1"/>
    </row>
    <row r="236" spans="1:66" ht="15.75" customHeight="1" x14ac:dyDescent="0.3">
      <c r="A236" s="1" t="s">
        <v>313</v>
      </c>
      <c r="B236" s="1">
        <v>1900000</v>
      </c>
      <c r="C236" s="1" t="s">
        <v>68</v>
      </c>
      <c r="D236" s="1">
        <v>0</v>
      </c>
      <c r="E236" s="4" t="s">
        <v>1187</v>
      </c>
      <c r="F236" s="1" t="s">
        <v>69</v>
      </c>
      <c r="G236" s="1" t="s">
        <v>99</v>
      </c>
      <c r="H236" s="1" t="s">
        <v>100</v>
      </c>
      <c r="I236" s="1" t="s">
        <v>101</v>
      </c>
      <c r="J236" s="1" t="s">
        <v>1908</v>
      </c>
      <c r="K236" s="1" t="s">
        <v>1909</v>
      </c>
      <c r="L236" s="1" t="s">
        <v>1910</v>
      </c>
      <c r="M236" s="1" t="s">
        <v>1911</v>
      </c>
      <c r="N236" s="1" t="s">
        <v>1912</v>
      </c>
      <c r="O236" s="1" t="s">
        <v>233</v>
      </c>
      <c r="P236" s="1" t="s">
        <v>318</v>
      </c>
      <c r="Q236" s="1" t="s">
        <v>313</v>
      </c>
      <c r="R236" s="1" t="s">
        <v>1913</v>
      </c>
      <c r="S236" s="1" t="s">
        <v>1914</v>
      </c>
      <c r="T236" s="1"/>
      <c r="U236" s="1" t="s">
        <v>81</v>
      </c>
      <c r="V236" s="1"/>
      <c r="W236" s="1"/>
      <c r="X236" s="1"/>
      <c r="Y236" s="1">
        <v>100</v>
      </c>
      <c r="Z236" s="1"/>
      <c r="AA236" s="1"/>
      <c r="AB236" s="1"/>
      <c r="AC236" s="1"/>
      <c r="AD236" s="1"/>
      <c r="AE236" s="1"/>
      <c r="AF236" s="1"/>
      <c r="AG236" s="1"/>
      <c r="AH236" s="1"/>
      <c r="AI236" s="1"/>
      <c r="AJ236" s="1"/>
      <c r="AK236" s="1" t="s">
        <v>112</v>
      </c>
      <c r="AL236" s="1"/>
      <c r="AM236" s="1"/>
      <c r="AN236" s="1"/>
      <c r="AO236" s="1"/>
      <c r="AP236" s="1"/>
      <c r="AQ236" s="1"/>
      <c r="AR236" s="1"/>
      <c r="AS236" s="1"/>
      <c r="AT236" s="1"/>
      <c r="AU236" s="1"/>
      <c r="AV236" s="1"/>
      <c r="AW236" s="1"/>
      <c r="AX236" s="1" t="s">
        <v>131</v>
      </c>
      <c r="AY236" s="1"/>
      <c r="AZ236" s="1" t="s">
        <v>238</v>
      </c>
      <c r="BA236" s="1" t="s">
        <v>233</v>
      </c>
      <c r="BB236" s="1"/>
      <c r="BC236" s="1"/>
      <c r="BD236" s="1" t="s">
        <v>133</v>
      </c>
      <c r="BE236" s="1" t="s">
        <v>134</v>
      </c>
      <c r="BF236" s="1"/>
      <c r="BG236" s="1"/>
      <c r="BH236" s="1" t="s">
        <v>1915</v>
      </c>
      <c r="BI236" s="1"/>
      <c r="BJ236" s="1"/>
      <c r="BK236" s="1"/>
      <c r="BL236" s="1" t="s">
        <v>1916</v>
      </c>
      <c r="BM236" s="1" t="s">
        <v>1917</v>
      </c>
      <c r="BN236" s="1" t="s">
        <v>121</v>
      </c>
    </row>
    <row r="237" spans="1:66" ht="15.75" customHeight="1" x14ac:dyDescent="0.3">
      <c r="A237" s="1" t="s">
        <v>512</v>
      </c>
      <c r="B237" s="1">
        <v>500000</v>
      </c>
      <c r="C237" s="1" t="s">
        <v>68</v>
      </c>
      <c r="D237" s="1">
        <v>0</v>
      </c>
      <c r="E237" s="4" t="s">
        <v>139</v>
      </c>
      <c r="F237" s="1" t="s">
        <v>69</v>
      </c>
      <c r="G237" s="1" t="s">
        <v>123</v>
      </c>
      <c r="H237" s="1" t="s">
        <v>124</v>
      </c>
      <c r="I237" s="1" t="s">
        <v>101</v>
      </c>
      <c r="J237" s="1" t="s">
        <v>1918</v>
      </c>
      <c r="K237" s="1" t="s">
        <v>1919</v>
      </c>
      <c r="L237" s="1" t="s">
        <v>1920</v>
      </c>
      <c r="M237" s="1" t="s">
        <v>1921</v>
      </c>
      <c r="N237" s="1" t="s">
        <v>1922</v>
      </c>
      <c r="O237" s="1" t="s">
        <v>291</v>
      </c>
      <c r="P237" s="1" t="s">
        <v>518</v>
      </c>
      <c r="Q237" s="1" t="s">
        <v>512</v>
      </c>
      <c r="R237" s="1" t="s">
        <v>1923</v>
      </c>
      <c r="S237" s="1" t="s">
        <v>1924</v>
      </c>
      <c r="T237" s="1"/>
      <c r="U237" s="1" t="s">
        <v>130</v>
      </c>
      <c r="V237" s="1"/>
      <c r="W237" s="1" t="s">
        <v>1925</v>
      </c>
      <c r="X237" s="1"/>
      <c r="Y237" s="1">
        <v>5440</v>
      </c>
      <c r="Z237" s="1"/>
      <c r="AA237" s="1"/>
      <c r="AB237" s="1"/>
      <c r="AC237" s="1"/>
      <c r="AD237" s="1"/>
      <c r="AE237" s="1"/>
      <c r="AF237" s="1"/>
      <c r="AG237" s="1" t="s">
        <v>82</v>
      </c>
      <c r="AH237" s="1"/>
      <c r="AI237" s="1"/>
      <c r="AJ237" s="1"/>
      <c r="AK237" s="1" t="s">
        <v>220</v>
      </c>
      <c r="AL237" s="1"/>
      <c r="AM237" s="1"/>
      <c r="AN237" s="1"/>
      <c r="AO237" s="1"/>
      <c r="AP237" s="1"/>
      <c r="AQ237" s="1"/>
      <c r="AR237" s="1"/>
      <c r="AS237" s="1"/>
      <c r="AT237" s="1"/>
      <c r="AU237" s="1"/>
      <c r="AV237" s="1"/>
      <c r="AW237" s="1"/>
      <c r="AX237" s="1" t="s">
        <v>177</v>
      </c>
      <c r="AY237" s="1"/>
      <c r="AZ237" s="1" t="s">
        <v>296</v>
      </c>
      <c r="BA237" s="1" t="s">
        <v>291</v>
      </c>
      <c r="BB237" s="1"/>
      <c r="BC237" s="1"/>
      <c r="BD237" s="1" t="s">
        <v>1926</v>
      </c>
      <c r="BE237" s="1" t="s">
        <v>134</v>
      </c>
      <c r="BF237" s="1" t="s">
        <v>151</v>
      </c>
      <c r="BG237" s="1"/>
      <c r="BH237" s="1" t="s">
        <v>118</v>
      </c>
      <c r="BI237" s="1"/>
      <c r="BJ237" s="1"/>
      <c r="BK237" s="1"/>
      <c r="BL237" s="1" t="s">
        <v>1927</v>
      </c>
      <c r="BM237" s="1" t="s">
        <v>1928</v>
      </c>
      <c r="BN237" s="1" t="s">
        <v>121</v>
      </c>
    </row>
    <row r="238" spans="1:66" ht="15.75" customHeight="1" x14ac:dyDescent="0.3">
      <c r="A238" s="1" t="s">
        <v>512</v>
      </c>
      <c r="B238" s="1">
        <v>3500000</v>
      </c>
      <c r="C238" s="1" t="s">
        <v>68</v>
      </c>
      <c r="D238" s="1">
        <v>0</v>
      </c>
      <c r="E238" s="4" t="s">
        <v>243</v>
      </c>
      <c r="F238" s="1" t="s">
        <v>69</v>
      </c>
      <c r="G238" s="1" t="s">
        <v>123</v>
      </c>
      <c r="H238" s="1" t="s">
        <v>124</v>
      </c>
      <c r="I238" s="1" t="s">
        <v>101</v>
      </c>
      <c r="J238" s="1" t="s">
        <v>1929</v>
      </c>
      <c r="K238" s="1" t="s">
        <v>1930</v>
      </c>
      <c r="L238" s="1" t="s">
        <v>288</v>
      </c>
      <c r="M238" s="1" t="s">
        <v>1931</v>
      </c>
      <c r="N238" s="1" t="s">
        <v>1932</v>
      </c>
      <c r="O238" s="1" t="s">
        <v>291</v>
      </c>
      <c r="P238" s="1" t="s">
        <v>518</v>
      </c>
      <c r="Q238" s="1" t="s">
        <v>512</v>
      </c>
      <c r="R238" s="1" t="s">
        <v>1933</v>
      </c>
      <c r="S238" s="1" t="s">
        <v>1934</v>
      </c>
      <c r="T238" s="1"/>
      <c r="U238" s="1" t="s">
        <v>130</v>
      </c>
      <c r="V238" s="1"/>
      <c r="W238" s="1"/>
      <c r="X238" s="1"/>
      <c r="Y238" s="1">
        <v>280</v>
      </c>
      <c r="Z238" s="1"/>
      <c r="AA238" s="1"/>
      <c r="AB238" s="1"/>
      <c r="AC238" s="1"/>
      <c r="AD238" s="1"/>
      <c r="AE238" s="1"/>
      <c r="AF238" s="1"/>
      <c r="AG238" s="1"/>
      <c r="AH238" s="1"/>
      <c r="AI238" s="1"/>
      <c r="AJ238" s="1"/>
      <c r="AK238" s="1" t="s">
        <v>220</v>
      </c>
      <c r="AL238" s="1"/>
      <c r="AM238" s="1"/>
      <c r="AN238" s="1"/>
      <c r="AO238" s="1"/>
      <c r="AP238" s="1"/>
      <c r="AQ238" s="1"/>
      <c r="AR238" s="1"/>
      <c r="AS238" s="1"/>
      <c r="AT238" s="1"/>
      <c r="AU238" s="1"/>
      <c r="AV238" s="1"/>
      <c r="AW238" s="1"/>
      <c r="AX238" s="1" t="s">
        <v>1087</v>
      </c>
      <c r="AY238" s="1"/>
      <c r="AZ238" s="1" t="s">
        <v>296</v>
      </c>
      <c r="BA238" s="1" t="s">
        <v>291</v>
      </c>
      <c r="BB238" s="1"/>
      <c r="BC238" s="1"/>
      <c r="BD238" s="1" t="s">
        <v>133</v>
      </c>
      <c r="BE238" s="1" t="s">
        <v>134</v>
      </c>
      <c r="BF238" s="1"/>
      <c r="BG238" s="1"/>
      <c r="BH238" s="1"/>
      <c r="BI238" s="1"/>
      <c r="BJ238" s="1"/>
      <c r="BK238" s="1"/>
      <c r="BL238" s="1" t="s">
        <v>1935</v>
      </c>
      <c r="BM238" s="1" t="s">
        <v>1936</v>
      </c>
      <c r="BN238" s="1" t="s">
        <v>121</v>
      </c>
    </row>
    <row r="239" spans="1:66" ht="15.75" customHeight="1" x14ac:dyDescent="0.3">
      <c r="A239" s="1" t="s">
        <v>155</v>
      </c>
      <c r="B239" s="1">
        <v>50000</v>
      </c>
      <c r="C239" s="1" t="s">
        <v>68</v>
      </c>
      <c r="D239" s="1">
        <v>0</v>
      </c>
      <c r="E239" s="4" t="s">
        <v>1362</v>
      </c>
      <c r="F239" s="1" t="s">
        <v>69</v>
      </c>
      <c r="G239" s="1" t="s">
        <v>99</v>
      </c>
      <c r="H239" s="1" t="s">
        <v>100</v>
      </c>
      <c r="I239" s="1" t="s">
        <v>101</v>
      </c>
      <c r="J239" s="1" t="s">
        <v>1937</v>
      </c>
      <c r="K239" s="1" t="s">
        <v>1938</v>
      </c>
      <c r="L239" s="1" t="s">
        <v>379</v>
      </c>
      <c r="M239" s="1" t="s">
        <v>1939</v>
      </c>
      <c r="N239" s="1" t="s">
        <v>1940</v>
      </c>
      <c r="O239" s="1" t="s">
        <v>382</v>
      </c>
      <c r="P239" s="1" t="s">
        <v>160</v>
      </c>
      <c r="Q239" s="1" t="s">
        <v>155</v>
      </c>
      <c r="R239" s="1" t="s">
        <v>1941</v>
      </c>
      <c r="S239" s="1" t="s">
        <v>1942</v>
      </c>
      <c r="T239" s="1"/>
      <c r="U239" s="1" t="s">
        <v>1359</v>
      </c>
      <c r="V239" s="1"/>
      <c r="W239" s="1"/>
      <c r="X239" s="1"/>
      <c r="Y239" s="1">
        <v>400</v>
      </c>
      <c r="Z239" s="1"/>
      <c r="AA239" s="1"/>
      <c r="AB239" s="1"/>
      <c r="AC239" s="1"/>
      <c r="AD239" s="1"/>
      <c r="AE239" s="1"/>
      <c r="AF239" s="1"/>
      <c r="AG239" s="1"/>
      <c r="AH239" s="1"/>
      <c r="AI239" s="1"/>
      <c r="AJ239" s="1"/>
      <c r="AK239" s="1" t="s">
        <v>204</v>
      </c>
      <c r="AL239" s="1"/>
      <c r="AM239" s="1"/>
      <c r="AN239" s="1"/>
      <c r="AO239" s="1"/>
      <c r="AP239" s="1"/>
      <c r="AQ239" s="1"/>
      <c r="AR239" s="1"/>
      <c r="AS239" s="1"/>
      <c r="AT239" s="1"/>
      <c r="AU239" s="1"/>
      <c r="AV239" s="1"/>
      <c r="AW239" s="1"/>
      <c r="AX239" s="1"/>
      <c r="AY239" s="1"/>
      <c r="AZ239" s="1" t="s">
        <v>386</v>
      </c>
      <c r="BA239" s="1" t="s">
        <v>382</v>
      </c>
      <c r="BB239" s="1"/>
      <c r="BC239" s="1"/>
      <c r="BD239" s="1" t="s">
        <v>133</v>
      </c>
      <c r="BE239" s="1" t="s">
        <v>134</v>
      </c>
      <c r="BF239" s="1"/>
      <c r="BG239" s="1"/>
      <c r="BH239" s="1"/>
      <c r="BI239" s="1"/>
      <c r="BJ239" s="1"/>
      <c r="BK239" s="1"/>
      <c r="BL239" s="1" t="s">
        <v>1943</v>
      </c>
      <c r="BM239" s="1" t="s">
        <v>1944</v>
      </c>
      <c r="BN239" s="1" t="s">
        <v>181</v>
      </c>
    </row>
    <row r="240" spans="1:66" ht="15.75" customHeight="1" x14ac:dyDescent="0.3">
      <c r="A240" s="1" t="s">
        <v>313</v>
      </c>
      <c r="B240" s="1">
        <v>8000</v>
      </c>
      <c r="C240" s="1" t="s">
        <v>68</v>
      </c>
      <c r="D240" s="1">
        <v>0</v>
      </c>
      <c r="E240" s="4" t="s">
        <v>1187</v>
      </c>
      <c r="F240" s="1" t="s">
        <v>69</v>
      </c>
      <c r="G240" s="1" t="s">
        <v>99</v>
      </c>
      <c r="H240" s="1" t="s">
        <v>100</v>
      </c>
      <c r="I240" s="1" t="s">
        <v>101</v>
      </c>
      <c r="J240" s="1"/>
      <c r="K240" s="1"/>
      <c r="L240" s="1" t="s">
        <v>449</v>
      </c>
      <c r="M240" s="1" t="s">
        <v>1945</v>
      </c>
      <c r="N240" s="1" t="s">
        <v>1946</v>
      </c>
      <c r="O240" s="1" t="s">
        <v>340</v>
      </c>
      <c r="P240" s="1" t="s">
        <v>318</v>
      </c>
      <c r="Q240" s="1" t="s">
        <v>313</v>
      </c>
      <c r="R240" s="1" t="s">
        <v>1947</v>
      </c>
      <c r="S240" s="1" t="s">
        <v>1948</v>
      </c>
      <c r="T240" s="1"/>
      <c r="U240" s="1" t="s">
        <v>81</v>
      </c>
      <c r="V240" s="1"/>
      <c r="W240" s="1"/>
      <c r="X240" s="1"/>
      <c r="Y240" s="1">
        <v>45</v>
      </c>
      <c r="Z240" s="1"/>
      <c r="AA240" s="1"/>
      <c r="AB240" s="1"/>
      <c r="AC240" s="1"/>
      <c r="AD240" s="1"/>
      <c r="AE240" s="1"/>
      <c r="AF240" s="1"/>
      <c r="AG240" s="1" t="s">
        <v>111</v>
      </c>
      <c r="AH240" s="1"/>
      <c r="AI240" s="1"/>
      <c r="AJ240" s="1"/>
      <c r="AK240" s="1"/>
      <c r="AL240" s="1"/>
      <c r="AM240" s="1"/>
      <c r="AN240" s="1"/>
      <c r="AO240" s="1"/>
      <c r="AP240" s="1"/>
      <c r="AQ240" s="1"/>
      <c r="AR240" s="1"/>
      <c r="AS240" s="1"/>
      <c r="AT240" s="1"/>
      <c r="AU240" s="1"/>
      <c r="AV240" s="1"/>
      <c r="AW240" s="1"/>
      <c r="AX240" s="1"/>
      <c r="AY240" s="1"/>
      <c r="AZ240" s="1" t="s">
        <v>588</v>
      </c>
      <c r="BA240" s="1" t="s">
        <v>340</v>
      </c>
      <c r="BB240" s="1"/>
      <c r="BC240" s="1"/>
      <c r="BD240" s="1" t="s">
        <v>133</v>
      </c>
      <c r="BE240" s="1" t="s">
        <v>192</v>
      </c>
      <c r="BF240" s="1"/>
      <c r="BG240" s="1"/>
      <c r="BH240" s="1" t="s">
        <v>193</v>
      </c>
      <c r="BI240" s="1"/>
      <c r="BJ240" s="1"/>
      <c r="BK240" s="1"/>
      <c r="BL240" s="1" t="s">
        <v>1949</v>
      </c>
      <c r="BM240" s="1" t="s">
        <v>1950</v>
      </c>
      <c r="BN240" s="1"/>
    </row>
    <row r="241" spans="1:66" ht="15.75" customHeight="1" x14ac:dyDescent="0.3">
      <c r="A241" s="1" t="s">
        <v>313</v>
      </c>
      <c r="B241" s="1">
        <v>150000</v>
      </c>
      <c r="C241" s="1" t="s">
        <v>68</v>
      </c>
      <c r="D241" s="1">
        <v>0</v>
      </c>
      <c r="E241" s="4" t="s">
        <v>1187</v>
      </c>
      <c r="F241" s="1" t="s">
        <v>69</v>
      </c>
      <c r="G241" s="1" t="s">
        <v>99</v>
      </c>
      <c r="H241" s="1" t="s">
        <v>100</v>
      </c>
      <c r="I241" s="1" t="s">
        <v>101</v>
      </c>
      <c r="J241" s="1" t="s">
        <v>1951</v>
      </c>
      <c r="K241" s="1" t="s">
        <v>1952</v>
      </c>
      <c r="L241" s="1" t="s">
        <v>1953</v>
      </c>
      <c r="M241" s="1" t="s">
        <v>1945</v>
      </c>
      <c r="N241" s="1" t="s">
        <v>1946</v>
      </c>
      <c r="O241" s="1" t="s">
        <v>340</v>
      </c>
      <c r="P241" s="1" t="s">
        <v>318</v>
      </c>
      <c r="Q241" s="1" t="s">
        <v>313</v>
      </c>
      <c r="R241" s="1" t="s">
        <v>1954</v>
      </c>
      <c r="S241" s="1" t="s">
        <v>1955</v>
      </c>
      <c r="T241" s="1"/>
      <c r="U241" s="1" t="s">
        <v>81</v>
      </c>
      <c r="V241" s="1"/>
      <c r="W241" s="1"/>
      <c r="X241" s="1"/>
      <c r="Y241" s="1">
        <v>45</v>
      </c>
      <c r="Z241" s="1"/>
      <c r="AA241" s="1"/>
      <c r="AB241" s="1"/>
      <c r="AC241" s="1"/>
      <c r="AD241" s="1"/>
      <c r="AE241" s="1"/>
      <c r="AF241" s="1"/>
      <c r="AG241" s="1" t="s">
        <v>111</v>
      </c>
      <c r="AH241" s="1"/>
      <c r="AI241" s="1"/>
      <c r="AJ241" s="1"/>
      <c r="AK241" s="1"/>
      <c r="AL241" s="1"/>
      <c r="AM241" s="1"/>
      <c r="AN241" s="1"/>
      <c r="AO241" s="1"/>
      <c r="AP241" s="1"/>
      <c r="AQ241" s="1"/>
      <c r="AR241" s="1"/>
      <c r="AS241" s="1"/>
      <c r="AT241" s="1"/>
      <c r="AU241" s="1"/>
      <c r="AV241" s="1"/>
      <c r="AW241" s="1"/>
      <c r="AX241" s="1"/>
      <c r="AY241" s="1"/>
      <c r="AZ241" s="1" t="s">
        <v>588</v>
      </c>
      <c r="BA241" s="1" t="s">
        <v>340</v>
      </c>
      <c r="BB241" s="1"/>
      <c r="BC241" s="1"/>
      <c r="BD241" s="1" t="s">
        <v>133</v>
      </c>
      <c r="BE241" s="1" t="s">
        <v>192</v>
      </c>
      <c r="BF241" s="1"/>
      <c r="BG241" s="1"/>
      <c r="BH241" s="1" t="s">
        <v>193</v>
      </c>
      <c r="BI241" s="1"/>
      <c r="BJ241" s="1"/>
      <c r="BK241" s="1"/>
      <c r="BL241" s="1" t="s">
        <v>1949</v>
      </c>
      <c r="BM241" s="1" t="s">
        <v>1950</v>
      </c>
      <c r="BN241" s="1"/>
    </row>
    <row r="242" spans="1:66" ht="15.75" customHeight="1" x14ac:dyDescent="0.3">
      <c r="A242" s="1" t="s">
        <v>401</v>
      </c>
      <c r="B242" s="1">
        <v>100000</v>
      </c>
      <c r="C242" s="1" t="s">
        <v>68</v>
      </c>
      <c r="D242" s="1">
        <v>0</v>
      </c>
      <c r="E242" s="4" t="s">
        <v>1187</v>
      </c>
      <c r="F242" s="1" t="s">
        <v>69</v>
      </c>
      <c r="G242" s="1" t="s">
        <v>99</v>
      </c>
      <c r="H242" s="1" t="s">
        <v>100</v>
      </c>
      <c r="I242" s="1" t="s">
        <v>101</v>
      </c>
      <c r="J242" s="1"/>
      <c r="K242" s="1"/>
      <c r="L242" s="1" t="s">
        <v>121</v>
      </c>
      <c r="M242" s="1" t="s">
        <v>1956</v>
      </c>
      <c r="N242" s="1" t="s">
        <v>1957</v>
      </c>
      <c r="O242" s="1" t="s">
        <v>401</v>
      </c>
      <c r="P242" s="1" t="s">
        <v>407</v>
      </c>
      <c r="Q242" s="1" t="s">
        <v>401</v>
      </c>
      <c r="R242" s="1" t="s">
        <v>1958</v>
      </c>
      <c r="S242" s="1" t="s">
        <v>1959</v>
      </c>
      <c r="T242" s="1"/>
      <c r="U242" s="1" t="s">
        <v>130</v>
      </c>
      <c r="V242" s="1"/>
      <c r="W242" s="1"/>
      <c r="X242" s="1"/>
      <c r="Y242" s="1">
        <v>139</v>
      </c>
      <c r="Z242" s="1"/>
      <c r="AA242" s="1"/>
      <c r="AB242" s="1"/>
      <c r="AC242" s="1"/>
      <c r="AD242" s="1"/>
      <c r="AE242" s="1"/>
      <c r="AF242" s="1"/>
      <c r="AG242" s="1"/>
      <c r="AH242" s="1"/>
      <c r="AI242" s="1"/>
      <c r="AJ242" s="1"/>
      <c r="AK242" s="1" t="s">
        <v>163</v>
      </c>
      <c r="AL242" s="1"/>
      <c r="AM242" s="1"/>
      <c r="AN242" s="1"/>
      <c r="AO242" s="1"/>
      <c r="AP242" s="1"/>
      <c r="AQ242" s="1"/>
      <c r="AR242" s="1"/>
      <c r="AS242" s="1"/>
      <c r="AT242" s="1"/>
      <c r="AU242" s="1"/>
      <c r="AV242" s="1"/>
      <c r="AW242" s="1"/>
      <c r="AX242" s="1" t="s">
        <v>357</v>
      </c>
      <c r="AY242" s="1"/>
      <c r="AZ242" s="1" t="s">
        <v>407</v>
      </c>
      <c r="BA242" s="1" t="s">
        <v>401</v>
      </c>
      <c r="BB242" s="1"/>
      <c r="BC242" s="1"/>
      <c r="BD242" s="1" t="s">
        <v>133</v>
      </c>
      <c r="BE242" s="1" t="s">
        <v>134</v>
      </c>
      <c r="BF242" s="1" t="s">
        <v>135</v>
      </c>
      <c r="BG242" s="1"/>
      <c r="BH242" s="1" t="s">
        <v>331</v>
      </c>
      <c r="BI242" s="1"/>
      <c r="BJ242" s="1" t="s">
        <v>1960</v>
      </c>
      <c r="BK242" s="1"/>
      <c r="BL242" s="1" t="s">
        <v>1961</v>
      </c>
      <c r="BM242" s="1" t="s">
        <v>1962</v>
      </c>
      <c r="BN242" s="1"/>
    </row>
    <row r="243" spans="1:66" ht="15.75" customHeight="1" x14ac:dyDescent="0.3">
      <c r="A243" s="1" t="s">
        <v>481</v>
      </c>
      <c r="B243" s="1">
        <v>300000</v>
      </c>
      <c r="C243" s="1" t="s">
        <v>68</v>
      </c>
      <c r="D243" s="1">
        <v>0</v>
      </c>
      <c r="E243" s="4" t="s">
        <v>1963</v>
      </c>
      <c r="F243" s="1" t="s">
        <v>69</v>
      </c>
      <c r="G243" s="1" t="s">
        <v>123</v>
      </c>
      <c r="H243" s="1" t="s">
        <v>124</v>
      </c>
      <c r="I243" s="1" t="s">
        <v>101</v>
      </c>
      <c r="J243" s="1" t="s">
        <v>1964</v>
      </c>
      <c r="K243" s="1" t="s">
        <v>1965</v>
      </c>
      <c r="L243" s="1"/>
      <c r="M243" s="1" t="s">
        <v>1966</v>
      </c>
      <c r="N243" s="1" t="s">
        <v>1967</v>
      </c>
      <c r="O243" s="1" t="s">
        <v>233</v>
      </c>
      <c r="P243" s="1" t="s">
        <v>486</v>
      </c>
      <c r="Q243" s="1" t="s">
        <v>481</v>
      </c>
      <c r="R243" s="1" t="s">
        <v>1968</v>
      </c>
      <c r="S243" s="1" t="s">
        <v>1969</v>
      </c>
      <c r="T243" s="1"/>
      <c r="U243" s="1" t="s">
        <v>147</v>
      </c>
      <c r="V243" s="1"/>
      <c r="W243" s="1" t="s">
        <v>1970</v>
      </c>
      <c r="X243" s="1"/>
      <c r="Y243" s="1">
        <v>35</v>
      </c>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t="s">
        <v>238</v>
      </c>
      <c r="BA243" s="1" t="s">
        <v>233</v>
      </c>
      <c r="BB243" s="1"/>
      <c r="BC243" s="1"/>
      <c r="BD243" s="1" t="s">
        <v>133</v>
      </c>
      <c r="BE243" s="1" t="s">
        <v>150</v>
      </c>
      <c r="BF243" s="1" t="s">
        <v>298</v>
      </c>
      <c r="BG243" s="1"/>
      <c r="BH243" s="1" t="s">
        <v>253</v>
      </c>
      <c r="BI243" s="1"/>
      <c r="BJ243" s="1"/>
      <c r="BK243" s="1"/>
      <c r="BL243" s="1" t="s">
        <v>1971</v>
      </c>
      <c r="BM243" s="1" t="s">
        <v>1972</v>
      </c>
      <c r="BN243" s="1"/>
    </row>
    <row r="244" spans="1:66" ht="15.75" customHeight="1" x14ac:dyDescent="0.3">
      <c r="A244" s="1" t="s">
        <v>155</v>
      </c>
      <c r="B244" s="1">
        <v>1500000</v>
      </c>
      <c r="C244" s="1" t="s">
        <v>68</v>
      </c>
      <c r="D244" s="1">
        <v>0</v>
      </c>
      <c r="E244" s="4" t="s">
        <v>1362</v>
      </c>
      <c r="F244" s="1" t="s">
        <v>69</v>
      </c>
      <c r="G244" s="1" t="s">
        <v>99</v>
      </c>
      <c r="H244" s="1" t="s">
        <v>100</v>
      </c>
      <c r="I244" s="1" t="s">
        <v>101</v>
      </c>
      <c r="J244" s="1" t="s">
        <v>1937</v>
      </c>
      <c r="K244" s="1" t="s">
        <v>1938</v>
      </c>
      <c r="L244" s="1" t="s">
        <v>1973</v>
      </c>
      <c r="M244" s="1" t="s">
        <v>1939</v>
      </c>
      <c r="N244" s="1" t="s">
        <v>1940</v>
      </c>
      <c r="O244" s="1" t="s">
        <v>382</v>
      </c>
      <c r="P244" s="1" t="s">
        <v>160</v>
      </c>
      <c r="Q244" s="1" t="s">
        <v>155</v>
      </c>
      <c r="R244" s="1" t="s">
        <v>1974</v>
      </c>
      <c r="S244" s="1" t="s">
        <v>1975</v>
      </c>
      <c r="T244" s="1"/>
      <c r="U244" s="1" t="s">
        <v>1359</v>
      </c>
      <c r="V244" s="1"/>
      <c r="W244" s="1"/>
      <c r="X244" s="1"/>
      <c r="Y244" s="1">
        <v>400</v>
      </c>
      <c r="Z244" s="1"/>
      <c r="AA244" s="1"/>
      <c r="AB244" s="1"/>
      <c r="AC244" s="1"/>
      <c r="AD244" s="1"/>
      <c r="AE244" s="1"/>
      <c r="AF244" s="1"/>
      <c r="AG244" s="1"/>
      <c r="AH244" s="1"/>
      <c r="AI244" s="1"/>
      <c r="AJ244" s="1"/>
      <c r="AK244" s="1" t="s">
        <v>204</v>
      </c>
      <c r="AL244" s="1"/>
      <c r="AM244" s="1"/>
      <c r="AN244" s="1"/>
      <c r="AO244" s="1"/>
      <c r="AP244" s="1"/>
      <c r="AQ244" s="1"/>
      <c r="AR244" s="1"/>
      <c r="AS244" s="1"/>
      <c r="AT244" s="1"/>
      <c r="AU244" s="1"/>
      <c r="AV244" s="1"/>
      <c r="AW244" s="1"/>
      <c r="AX244" s="1"/>
      <c r="AY244" s="1"/>
      <c r="AZ244" s="1" t="s">
        <v>386</v>
      </c>
      <c r="BA244" s="1" t="s">
        <v>382</v>
      </c>
      <c r="BB244" s="1"/>
      <c r="BC244" s="1"/>
      <c r="BD244" s="1" t="s">
        <v>133</v>
      </c>
      <c r="BE244" s="1" t="s">
        <v>134</v>
      </c>
      <c r="BF244" s="1"/>
      <c r="BG244" s="1"/>
      <c r="BH244" s="1"/>
      <c r="BI244" s="1"/>
      <c r="BJ244" s="1"/>
      <c r="BK244" s="1"/>
      <c r="BL244" s="1" t="s">
        <v>1943</v>
      </c>
      <c r="BM244" s="1" t="s">
        <v>1944</v>
      </c>
      <c r="BN244" s="1" t="s">
        <v>121</v>
      </c>
    </row>
    <row r="245" spans="1:66" ht="15.75" customHeight="1" x14ac:dyDescent="0.3">
      <c r="A245" s="1" t="s">
        <v>481</v>
      </c>
      <c r="B245" s="1">
        <v>500000</v>
      </c>
      <c r="C245" s="1" t="s">
        <v>68</v>
      </c>
      <c r="D245" s="1">
        <v>0</v>
      </c>
      <c r="E245" s="4" t="s">
        <v>139</v>
      </c>
      <c r="F245" s="1" t="s">
        <v>69</v>
      </c>
      <c r="G245" s="1" t="s">
        <v>99</v>
      </c>
      <c r="H245" s="1" t="s">
        <v>100</v>
      </c>
      <c r="I245" s="1" t="s">
        <v>101</v>
      </c>
      <c r="J245" s="1" t="s">
        <v>1976</v>
      </c>
      <c r="K245" s="1" t="s">
        <v>1977</v>
      </c>
      <c r="L245" s="1" t="s">
        <v>181</v>
      </c>
      <c r="M245" s="1" t="s">
        <v>1978</v>
      </c>
      <c r="N245" s="1" t="s">
        <v>1979</v>
      </c>
      <c r="O245" s="1" t="s">
        <v>173</v>
      </c>
      <c r="P245" s="1" t="s">
        <v>486</v>
      </c>
      <c r="Q245" s="1" t="s">
        <v>481</v>
      </c>
      <c r="R245" s="1" t="s">
        <v>1980</v>
      </c>
      <c r="S245" s="1" t="s">
        <v>1981</v>
      </c>
      <c r="T245" s="1"/>
      <c r="U245" s="1" t="s">
        <v>147</v>
      </c>
      <c r="V245" s="1"/>
      <c r="W245" s="1"/>
      <c r="X245" s="1"/>
      <c r="Y245" s="1">
        <v>850</v>
      </c>
      <c r="Z245" s="1"/>
      <c r="AA245" s="1" t="s">
        <v>1982</v>
      </c>
      <c r="AB245" s="1" t="s">
        <v>110</v>
      </c>
      <c r="AC245" s="1"/>
      <c r="AD245" s="1"/>
      <c r="AE245" s="1"/>
      <c r="AF245" s="1"/>
      <c r="AG245" s="1" t="s">
        <v>111</v>
      </c>
      <c r="AH245" s="1"/>
      <c r="AI245" s="1"/>
      <c r="AJ245" s="1"/>
      <c r="AK245" s="1" t="s">
        <v>220</v>
      </c>
      <c r="AL245" s="1"/>
      <c r="AM245" s="1"/>
      <c r="AN245" s="1"/>
      <c r="AO245" s="1"/>
      <c r="AP245" s="1"/>
      <c r="AQ245" s="1"/>
      <c r="AR245" s="1"/>
      <c r="AS245" s="1"/>
      <c r="AT245" s="1"/>
      <c r="AU245" s="1"/>
      <c r="AV245" s="1"/>
      <c r="AW245" s="1"/>
      <c r="AX245" s="1" t="s">
        <v>1034</v>
      </c>
      <c r="AY245" s="1"/>
      <c r="AZ245" s="1" t="s">
        <v>178</v>
      </c>
      <c r="BA245" s="1" t="s">
        <v>173</v>
      </c>
      <c r="BB245" s="1" t="s">
        <v>239</v>
      </c>
      <c r="BC245" s="1"/>
      <c r="BD245" s="1" t="s">
        <v>1983</v>
      </c>
      <c r="BE245" s="1" t="s">
        <v>117</v>
      </c>
      <c r="BF245" s="1"/>
      <c r="BG245" s="1"/>
      <c r="BH245" s="1" t="s">
        <v>193</v>
      </c>
      <c r="BI245" s="1"/>
      <c r="BJ245" s="1"/>
      <c r="BK245" s="1"/>
      <c r="BL245" s="1" t="s">
        <v>1984</v>
      </c>
      <c r="BM245" s="1" t="s">
        <v>1985</v>
      </c>
      <c r="BN245" s="1"/>
    </row>
    <row r="246" spans="1:66" ht="15.75" customHeight="1" x14ac:dyDescent="0.3">
      <c r="A246" s="1" t="s">
        <v>481</v>
      </c>
      <c r="B246" s="1">
        <v>700000</v>
      </c>
      <c r="C246" s="1" t="s">
        <v>68</v>
      </c>
      <c r="D246" s="1">
        <v>0</v>
      </c>
      <c r="E246" s="4" t="s">
        <v>139</v>
      </c>
      <c r="F246" s="1" t="s">
        <v>69</v>
      </c>
      <c r="G246" s="1" t="s">
        <v>99</v>
      </c>
      <c r="H246" s="1" t="s">
        <v>100</v>
      </c>
      <c r="I246" s="1" t="s">
        <v>101</v>
      </c>
      <c r="J246" s="1" t="s">
        <v>1976</v>
      </c>
      <c r="K246" s="1" t="s">
        <v>1977</v>
      </c>
      <c r="L246" s="1" t="s">
        <v>1986</v>
      </c>
      <c r="M246" s="1" t="s">
        <v>1978</v>
      </c>
      <c r="N246" s="1" t="s">
        <v>1979</v>
      </c>
      <c r="O246" s="1" t="s">
        <v>173</v>
      </c>
      <c r="P246" s="1" t="s">
        <v>486</v>
      </c>
      <c r="Q246" s="1" t="s">
        <v>481</v>
      </c>
      <c r="R246" s="1" t="s">
        <v>1987</v>
      </c>
      <c r="S246" s="1" t="s">
        <v>1988</v>
      </c>
      <c r="T246" s="1"/>
      <c r="U246" s="1" t="s">
        <v>147</v>
      </c>
      <c r="V246" s="1"/>
      <c r="W246" s="1"/>
      <c r="X246" s="1"/>
      <c r="Y246" s="1">
        <v>850</v>
      </c>
      <c r="Z246" s="1"/>
      <c r="AA246" s="1" t="s">
        <v>1982</v>
      </c>
      <c r="AB246" s="1" t="s">
        <v>110</v>
      </c>
      <c r="AC246" s="1"/>
      <c r="AD246" s="1"/>
      <c r="AE246" s="1"/>
      <c r="AF246" s="1"/>
      <c r="AG246" s="1" t="s">
        <v>111</v>
      </c>
      <c r="AH246" s="1"/>
      <c r="AI246" s="1"/>
      <c r="AJ246" s="1"/>
      <c r="AK246" s="1" t="s">
        <v>220</v>
      </c>
      <c r="AL246" s="1"/>
      <c r="AM246" s="1"/>
      <c r="AN246" s="1"/>
      <c r="AO246" s="1"/>
      <c r="AP246" s="1"/>
      <c r="AQ246" s="1"/>
      <c r="AR246" s="1"/>
      <c r="AS246" s="1"/>
      <c r="AT246" s="1"/>
      <c r="AU246" s="1"/>
      <c r="AV246" s="1"/>
      <c r="AW246" s="1"/>
      <c r="AX246" s="1" t="s">
        <v>1034</v>
      </c>
      <c r="AY246" s="1"/>
      <c r="AZ246" s="1" t="s">
        <v>178</v>
      </c>
      <c r="BA246" s="1" t="s">
        <v>173</v>
      </c>
      <c r="BB246" s="1" t="s">
        <v>239</v>
      </c>
      <c r="BC246" s="1"/>
      <c r="BD246" s="1" t="s">
        <v>1983</v>
      </c>
      <c r="BE246" s="1" t="s">
        <v>117</v>
      </c>
      <c r="BF246" s="1"/>
      <c r="BG246" s="1"/>
      <c r="BH246" s="1" t="s">
        <v>193</v>
      </c>
      <c r="BI246" s="1"/>
      <c r="BJ246" s="1"/>
      <c r="BK246" s="1"/>
      <c r="BL246" s="1" t="s">
        <v>1984</v>
      </c>
      <c r="BM246" s="1" t="s">
        <v>1985</v>
      </c>
      <c r="BN246" s="1"/>
    </row>
    <row r="247" spans="1:66" ht="15.75" customHeight="1" x14ac:dyDescent="0.3">
      <c r="A247" s="1" t="s">
        <v>481</v>
      </c>
      <c r="B247" s="1">
        <v>300000</v>
      </c>
      <c r="C247" s="1" t="s">
        <v>68</v>
      </c>
      <c r="D247" s="1">
        <v>0</v>
      </c>
      <c r="E247" s="4" t="s">
        <v>139</v>
      </c>
      <c r="F247" s="1" t="s">
        <v>69</v>
      </c>
      <c r="G247" s="1" t="s">
        <v>99</v>
      </c>
      <c r="H247" s="1" t="s">
        <v>100</v>
      </c>
      <c r="I247" s="1" t="s">
        <v>101</v>
      </c>
      <c r="J247" s="1" t="s">
        <v>1989</v>
      </c>
      <c r="K247" s="1" t="s">
        <v>1990</v>
      </c>
      <c r="L247" s="1" t="s">
        <v>121</v>
      </c>
      <c r="M247" s="1" t="s">
        <v>1991</v>
      </c>
      <c r="N247" s="1" t="s">
        <v>1992</v>
      </c>
      <c r="O247" s="1" t="s">
        <v>173</v>
      </c>
      <c r="P247" s="1" t="s">
        <v>486</v>
      </c>
      <c r="Q247" s="1" t="s">
        <v>481</v>
      </c>
      <c r="R247" s="1" t="s">
        <v>1993</v>
      </c>
      <c r="S247" s="1" t="s">
        <v>1994</v>
      </c>
      <c r="T247" s="1"/>
      <c r="U247" s="1" t="s">
        <v>1299</v>
      </c>
      <c r="V247" s="1"/>
      <c r="W247" s="1"/>
      <c r="X247" s="1"/>
      <c r="Y247" s="1">
        <v>102</v>
      </c>
      <c r="Z247" s="1"/>
      <c r="AA247" s="1"/>
      <c r="AB247" s="1"/>
      <c r="AC247" s="1"/>
      <c r="AD247" s="1"/>
      <c r="AE247" s="1"/>
      <c r="AF247" s="1"/>
      <c r="AG247" s="1"/>
      <c r="AH247" s="1"/>
      <c r="AI247" s="1"/>
      <c r="AJ247" s="1"/>
      <c r="AK247" s="1" t="s">
        <v>163</v>
      </c>
      <c r="AL247" s="1" t="s">
        <v>1995</v>
      </c>
      <c r="AM247" s="1"/>
      <c r="AN247" s="1"/>
      <c r="AO247" s="1"/>
      <c r="AP247" s="1"/>
      <c r="AQ247" s="1"/>
      <c r="AR247" s="1"/>
      <c r="AS247" s="1"/>
      <c r="AT247" s="1"/>
      <c r="AU247" s="1"/>
      <c r="AV247" s="1"/>
      <c r="AW247" s="1"/>
      <c r="AX247" s="1" t="s">
        <v>177</v>
      </c>
      <c r="AY247" s="1"/>
      <c r="AZ247" s="1" t="s">
        <v>178</v>
      </c>
      <c r="BA247" s="1" t="s">
        <v>173</v>
      </c>
      <c r="BB247" s="1" t="s">
        <v>239</v>
      </c>
      <c r="BC247" s="1"/>
      <c r="BD247" s="1" t="s">
        <v>88</v>
      </c>
      <c r="BE247" s="1" t="s">
        <v>134</v>
      </c>
      <c r="BF247" s="1"/>
      <c r="BG247" s="1"/>
      <c r="BH247" s="1"/>
      <c r="BI247" s="1"/>
      <c r="BJ247" s="1"/>
      <c r="BK247" s="1"/>
      <c r="BL247" s="1" t="s">
        <v>1996</v>
      </c>
      <c r="BM247" s="1" t="s">
        <v>1997</v>
      </c>
      <c r="BN247" s="1"/>
    </row>
    <row r="248" spans="1:66" ht="15.75" customHeight="1" x14ac:dyDescent="0.3">
      <c r="A248" s="1" t="s">
        <v>334</v>
      </c>
      <c r="B248" s="1">
        <v>1000000</v>
      </c>
      <c r="C248" s="1" t="s">
        <v>68</v>
      </c>
      <c r="D248" s="1">
        <v>0</v>
      </c>
      <c r="E248" s="4">
        <v>44570</v>
      </c>
      <c r="F248" s="1" t="s">
        <v>69</v>
      </c>
      <c r="G248" s="1" t="s">
        <v>123</v>
      </c>
      <c r="H248" s="1" t="s">
        <v>124</v>
      </c>
      <c r="I248" s="1" t="s">
        <v>101</v>
      </c>
      <c r="J248" s="1"/>
      <c r="K248" s="1"/>
      <c r="L248" s="1" t="s">
        <v>121</v>
      </c>
      <c r="M248" s="1" t="s">
        <v>1998</v>
      </c>
      <c r="N248" s="1" t="s">
        <v>1999</v>
      </c>
      <c r="O248" s="1" t="s">
        <v>401</v>
      </c>
      <c r="P248" s="1" t="s">
        <v>341</v>
      </c>
      <c r="Q248" s="1" t="s">
        <v>334</v>
      </c>
      <c r="R248" s="1" t="s">
        <v>2000</v>
      </c>
      <c r="S248" s="1" t="s">
        <v>2001</v>
      </c>
      <c r="T248" s="1"/>
      <c r="U248" s="1" t="s">
        <v>147</v>
      </c>
      <c r="V248" s="1"/>
      <c r="W248" s="1"/>
      <c r="X248" s="1"/>
      <c r="Y248" s="1">
        <v>148</v>
      </c>
      <c r="Z248" s="1"/>
      <c r="AA248" s="1"/>
      <c r="AB248" s="1"/>
      <c r="AC248" s="1"/>
      <c r="AD248" s="1"/>
      <c r="AE248" s="1"/>
      <c r="AF248" s="1"/>
      <c r="AG248" s="1"/>
      <c r="AH248" s="1"/>
      <c r="AI248" s="1"/>
      <c r="AJ248" s="1"/>
      <c r="AK248" s="1" t="s">
        <v>356</v>
      </c>
      <c r="AL248" s="1"/>
      <c r="AM248" s="1"/>
      <c r="AN248" s="1"/>
      <c r="AO248" s="1"/>
      <c r="AP248" s="1"/>
      <c r="AQ248" s="1"/>
      <c r="AR248" s="1"/>
      <c r="AS248" s="1"/>
      <c r="AT248" s="1"/>
      <c r="AU248" s="1"/>
      <c r="AV248" s="1"/>
      <c r="AW248" s="1"/>
      <c r="AX248" s="1" t="s">
        <v>177</v>
      </c>
      <c r="AY248" s="1"/>
      <c r="AZ248" s="1" t="s">
        <v>407</v>
      </c>
      <c r="BA248" s="1" t="s">
        <v>401</v>
      </c>
      <c r="BB248" s="1"/>
      <c r="BC248" s="1"/>
      <c r="BD248" s="1" t="s">
        <v>116</v>
      </c>
      <c r="BE248" s="1"/>
      <c r="BF248" s="1"/>
      <c r="BG248" s="1"/>
      <c r="BH248" s="1" t="s">
        <v>607</v>
      </c>
      <c r="BI248" s="1"/>
      <c r="BJ248" s="1"/>
      <c r="BK248" s="1"/>
      <c r="BL248" s="1" t="s">
        <v>2002</v>
      </c>
      <c r="BM248" s="1" t="s">
        <v>2003</v>
      </c>
      <c r="BN248" s="1"/>
    </row>
    <row r="249" spans="1:66" ht="15.75" customHeight="1" x14ac:dyDescent="0.3">
      <c r="A249" s="1" t="s">
        <v>837</v>
      </c>
      <c r="B249" s="1">
        <v>22000</v>
      </c>
      <c r="C249" s="1" t="s">
        <v>68</v>
      </c>
      <c r="D249" s="1">
        <v>0</v>
      </c>
      <c r="E249" s="4" t="s">
        <v>1311</v>
      </c>
      <c r="F249" s="1" t="s">
        <v>69</v>
      </c>
      <c r="G249" s="1" t="s">
        <v>123</v>
      </c>
      <c r="H249" s="1" t="s">
        <v>124</v>
      </c>
      <c r="I249" s="1" t="s">
        <v>101</v>
      </c>
      <c r="J249" s="1" t="s">
        <v>2004</v>
      </c>
      <c r="K249" s="1" t="s">
        <v>2005</v>
      </c>
      <c r="L249" s="1"/>
      <c r="M249" s="1" t="s">
        <v>2006</v>
      </c>
      <c r="N249" s="1" t="s">
        <v>2007</v>
      </c>
      <c r="O249" s="1" t="s">
        <v>304</v>
      </c>
      <c r="P249" s="1" t="s">
        <v>843</v>
      </c>
      <c r="Q249" s="1" t="s">
        <v>837</v>
      </c>
      <c r="R249" s="1" t="s">
        <v>2008</v>
      </c>
      <c r="S249" s="1" t="s">
        <v>2009</v>
      </c>
      <c r="T249" s="1"/>
      <c r="U249" s="1" t="s">
        <v>130</v>
      </c>
      <c r="V249" s="1"/>
      <c r="W249" s="1"/>
      <c r="X249" s="1"/>
      <c r="Y249" s="1">
        <v>55</v>
      </c>
      <c r="Z249" s="1"/>
      <c r="AA249" s="1"/>
      <c r="AB249" s="1" t="s">
        <v>560</v>
      </c>
      <c r="AC249" s="1"/>
      <c r="AD249" s="1"/>
      <c r="AE249" s="1"/>
      <c r="AF249" s="1"/>
      <c r="AG249" s="1" t="s">
        <v>111</v>
      </c>
      <c r="AH249" s="1"/>
      <c r="AI249" s="1"/>
      <c r="AJ249" s="1"/>
      <c r="AK249" s="1" t="s">
        <v>220</v>
      </c>
      <c r="AL249" s="1"/>
      <c r="AM249" s="1"/>
      <c r="AN249" s="1"/>
      <c r="AO249" s="1"/>
      <c r="AP249" s="1"/>
      <c r="AQ249" s="1"/>
      <c r="AR249" s="1"/>
      <c r="AS249" s="1"/>
      <c r="AT249" s="1"/>
      <c r="AU249" s="1"/>
      <c r="AV249" s="1"/>
      <c r="AW249" s="1"/>
      <c r="AX249" s="1" t="s">
        <v>164</v>
      </c>
      <c r="AY249" s="1"/>
      <c r="AZ249" s="1" t="s">
        <v>307</v>
      </c>
      <c r="BA249" s="1" t="s">
        <v>304</v>
      </c>
      <c r="BB249" s="1"/>
      <c r="BC249" s="1"/>
      <c r="BD249" s="1" t="s">
        <v>133</v>
      </c>
      <c r="BE249" s="1" t="s">
        <v>117</v>
      </c>
      <c r="BF249" s="1" t="s">
        <v>652</v>
      </c>
      <c r="BG249" s="1"/>
      <c r="BH249" s="1" t="s">
        <v>193</v>
      </c>
      <c r="BI249" s="1"/>
      <c r="BJ249" s="1"/>
      <c r="BK249" s="1"/>
      <c r="BL249" s="1" t="s">
        <v>2010</v>
      </c>
      <c r="BM249" s="1" t="s">
        <v>2011</v>
      </c>
      <c r="BN249" s="1" t="s">
        <v>181</v>
      </c>
    </row>
    <row r="250" spans="1:66" ht="15.75" customHeight="1" x14ac:dyDescent="0.3">
      <c r="A250" s="1" t="s">
        <v>837</v>
      </c>
      <c r="B250" s="1">
        <v>275000</v>
      </c>
      <c r="C250" s="1" t="s">
        <v>68</v>
      </c>
      <c r="D250" s="1">
        <v>0</v>
      </c>
      <c r="E250" s="4" t="s">
        <v>1311</v>
      </c>
      <c r="F250" s="1" t="s">
        <v>69</v>
      </c>
      <c r="G250" s="1" t="s">
        <v>123</v>
      </c>
      <c r="H250" s="1" t="s">
        <v>124</v>
      </c>
      <c r="I250" s="1" t="s">
        <v>101</v>
      </c>
      <c r="J250" s="1" t="s">
        <v>2004</v>
      </c>
      <c r="K250" s="1" t="s">
        <v>2005</v>
      </c>
      <c r="L250" s="1"/>
      <c r="M250" s="1" t="s">
        <v>2006</v>
      </c>
      <c r="N250" s="1" t="s">
        <v>2007</v>
      </c>
      <c r="O250" s="1" t="s">
        <v>304</v>
      </c>
      <c r="P250" s="1" t="s">
        <v>843</v>
      </c>
      <c r="Q250" s="1" t="s">
        <v>837</v>
      </c>
      <c r="R250" s="1" t="s">
        <v>2012</v>
      </c>
      <c r="S250" s="1" t="s">
        <v>2013</v>
      </c>
      <c r="T250" s="1"/>
      <c r="U250" s="1" t="s">
        <v>130</v>
      </c>
      <c r="V250" s="1"/>
      <c r="W250" s="1"/>
      <c r="X250" s="1"/>
      <c r="Y250" s="1">
        <v>55</v>
      </c>
      <c r="Z250" s="1"/>
      <c r="AA250" s="1"/>
      <c r="AB250" s="1" t="s">
        <v>560</v>
      </c>
      <c r="AC250" s="1"/>
      <c r="AD250" s="1"/>
      <c r="AE250" s="1"/>
      <c r="AF250" s="1"/>
      <c r="AG250" s="1" t="s">
        <v>111</v>
      </c>
      <c r="AH250" s="1"/>
      <c r="AI250" s="1"/>
      <c r="AJ250" s="1"/>
      <c r="AK250" s="1" t="s">
        <v>220</v>
      </c>
      <c r="AL250" s="1"/>
      <c r="AM250" s="1"/>
      <c r="AN250" s="1"/>
      <c r="AO250" s="1"/>
      <c r="AP250" s="1"/>
      <c r="AQ250" s="1"/>
      <c r="AR250" s="1"/>
      <c r="AS250" s="1"/>
      <c r="AT250" s="1"/>
      <c r="AU250" s="1"/>
      <c r="AV250" s="1"/>
      <c r="AW250" s="1"/>
      <c r="AX250" s="1" t="s">
        <v>164</v>
      </c>
      <c r="AY250" s="1"/>
      <c r="AZ250" s="1" t="s">
        <v>307</v>
      </c>
      <c r="BA250" s="1" t="s">
        <v>304</v>
      </c>
      <c r="BB250" s="1"/>
      <c r="BC250" s="1"/>
      <c r="BD250" s="1" t="s">
        <v>133</v>
      </c>
      <c r="BE250" s="1" t="s">
        <v>117</v>
      </c>
      <c r="BF250" s="1" t="s">
        <v>652</v>
      </c>
      <c r="BG250" s="1"/>
      <c r="BH250" s="1" t="s">
        <v>193</v>
      </c>
      <c r="BI250" s="1"/>
      <c r="BJ250" s="1"/>
      <c r="BK250" s="1"/>
      <c r="BL250" s="1" t="s">
        <v>2010</v>
      </c>
      <c r="BM250" s="1" t="s">
        <v>2011</v>
      </c>
      <c r="BN250" s="1" t="s">
        <v>121</v>
      </c>
    </row>
    <row r="251" spans="1:66" ht="15.75" customHeight="1" x14ac:dyDescent="0.3">
      <c r="A251" s="1" t="s">
        <v>382</v>
      </c>
      <c r="B251" s="1">
        <v>3200000</v>
      </c>
      <c r="C251" s="1" t="s">
        <v>68</v>
      </c>
      <c r="D251" s="1">
        <v>0</v>
      </c>
      <c r="E251" s="4" t="s">
        <v>139</v>
      </c>
      <c r="F251" s="1" t="s">
        <v>69</v>
      </c>
      <c r="G251" s="1" t="s">
        <v>123</v>
      </c>
      <c r="H251" s="1" t="s">
        <v>124</v>
      </c>
      <c r="I251" s="1" t="s">
        <v>101</v>
      </c>
      <c r="J251" s="1" t="s">
        <v>2014</v>
      </c>
      <c r="K251" s="1" t="s">
        <v>2015</v>
      </c>
      <c r="L251" s="1" t="s">
        <v>2016</v>
      </c>
      <c r="M251" s="1" t="s">
        <v>2017</v>
      </c>
      <c r="N251" s="1" t="s">
        <v>2018</v>
      </c>
      <c r="O251" s="1" t="s">
        <v>382</v>
      </c>
      <c r="P251" s="1" t="s">
        <v>386</v>
      </c>
      <c r="Q251" s="1" t="s">
        <v>382</v>
      </c>
      <c r="R251" s="1" t="s">
        <v>2019</v>
      </c>
      <c r="S251" s="1" t="s">
        <v>2020</v>
      </c>
      <c r="T251" s="1"/>
      <c r="U251" s="1" t="s">
        <v>130</v>
      </c>
      <c r="V251" s="1"/>
      <c r="W251" s="1"/>
      <c r="X251" s="1"/>
      <c r="Y251" s="1">
        <v>628</v>
      </c>
      <c r="Z251" s="1"/>
      <c r="AA251" s="1"/>
      <c r="AB251" s="1"/>
      <c r="AC251" s="1"/>
      <c r="AD251" s="1"/>
      <c r="AE251" s="1"/>
      <c r="AF251" s="1"/>
      <c r="AG251" s="1"/>
      <c r="AH251" s="1"/>
      <c r="AI251" s="1"/>
      <c r="AJ251" s="1"/>
      <c r="AK251" s="1" t="s">
        <v>1397</v>
      </c>
      <c r="AL251" s="1"/>
      <c r="AM251" s="1"/>
      <c r="AN251" s="1"/>
      <c r="AO251" s="1"/>
      <c r="AP251" s="1"/>
      <c r="AQ251" s="1"/>
      <c r="AR251" s="1"/>
      <c r="AS251" s="1"/>
      <c r="AT251" s="1"/>
      <c r="AU251" s="1"/>
      <c r="AV251" s="1"/>
      <c r="AW251" s="1"/>
      <c r="AX251" s="1" t="s">
        <v>1034</v>
      </c>
      <c r="AY251" s="1"/>
      <c r="AZ251" s="1" t="s">
        <v>386</v>
      </c>
      <c r="BA251" s="1" t="s">
        <v>382</v>
      </c>
      <c r="BB251" s="1"/>
      <c r="BC251" s="1"/>
      <c r="BD251" s="1"/>
      <c r="BE251" s="1" t="s">
        <v>134</v>
      </c>
      <c r="BF251" s="1"/>
      <c r="BG251" s="1"/>
      <c r="BH251" s="1"/>
      <c r="BI251" s="1"/>
      <c r="BJ251" s="1"/>
      <c r="BK251" s="1"/>
      <c r="BL251" s="1" t="s">
        <v>2021</v>
      </c>
      <c r="BM251" s="1" t="s">
        <v>2022</v>
      </c>
      <c r="BN251" s="1" t="s">
        <v>121</v>
      </c>
    </row>
    <row r="252" spans="1:66" ht="15.75" customHeight="1" x14ac:dyDescent="0.3">
      <c r="A252" s="1" t="s">
        <v>382</v>
      </c>
      <c r="B252" s="1">
        <v>200000</v>
      </c>
      <c r="C252" s="1" t="s">
        <v>68</v>
      </c>
      <c r="D252" s="1">
        <v>0</v>
      </c>
      <c r="E252" s="4" t="s">
        <v>139</v>
      </c>
      <c r="F252" s="1" t="s">
        <v>69</v>
      </c>
      <c r="G252" s="1" t="s">
        <v>123</v>
      </c>
      <c r="H252" s="1" t="s">
        <v>124</v>
      </c>
      <c r="I252" s="1" t="s">
        <v>101</v>
      </c>
      <c r="J252" s="1" t="s">
        <v>2014</v>
      </c>
      <c r="K252" s="1" t="s">
        <v>2015</v>
      </c>
      <c r="L252" s="1" t="s">
        <v>379</v>
      </c>
      <c r="M252" s="1" t="s">
        <v>2017</v>
      </c>
      <c r="N252" s="1" t="s">
        <v>2018</v>
      </c>
      <c r="O252" s="1" t="s">
        <v>382</v>
      </c>
      <c r="P252" s="1" t="s">
        <v>386</v>
      </c>
      <c r="Q252" s="1" t="s">
        <v>382</v>
      </c>
      <c r="R252" s="1" t="s">
        <v>2023</v>
      </c>
      <c r="S252" s="1" t="s">
        <v>2024</v>
      </c>
      <c r="T252" s="1"/>
      <c r="U252" s="1" t="s">
        <v>130</v>
      </c>
      <c r="V252" s="1"/>
      <c r="W252" s="1"/>
      <c r="X252" s="1"/>
      <c r="Y252" s="1">
        <v>628</v>
      </c>
      <c r="Z252" s="1"/>
      <c r="AA252" s="1"/>
      <c r="AB252" s="1"/>
      <c r="AC252" s="1"/>
      <c r="AD252" s="1"/>
      <c r="AE252" s="1"/>
      <c r="AF252" s="1"/>
      <c r="AG252" s="1"/>
      <c r="AH252" s="1"/>
      <c r="AI252" s="1"/>
      <c r="AJ252" s="1"/>
      <c r="AK252" s="1" t="s">
        <v>1397</v>
      </c>
      <c r="AL252" s="1"/>
      <c r="AM252" s="1"/>
      <c r="AN252" s="1"/>
      <c r="AO252" s="1"/>
      <c r="AP252" s="1"/>
      <c r="AQ252" s="1"/>
      <c r="AR252" s="1"/>
      <c r="AS252" s="1"/>
      <c r="AT252" s="1"/>
      <c r="AU252" s="1"/>
      <c r="AV252" s="1"/>
      <c r="AW252" s="1"/>
      <c r="AX252" s="1" t="s">
        <v>1034</v>
      </c>
      <c r="AY252" s="1"/>
      <c r="AZ252" s="1" t="s">
        <v>386</v>
      </c>
      <c r="BA252" s="1" t="s">
        <v>382</v>
      </c>
      <c r="BB252" s="1"/>
      <c r="BC252" s="1"/>
      <c r="BD252" s="1"/>
      <c r="BE252" s="1" t="s">
        <v>134</v>
      </c>
      <c r="BF252" s="1"/>
      <c r="BG252" s="1"/>
      <c r="BH252" s="1"/>
      <c r="BI252" s="1"/>
      <c r="BJ252" s="1"/>
      <c r="BK252" s="1"/>
      <c r="BL252" s="1" t="s">
        <v>2021</v>
      </c>
      <c r="BM252" s="1" t="s">
        <v>2022</v>
      </c>
      <c r="BN252" s="1" t="s">
        <v>181</v>
      </c>
    </row>
    <row r="253" spans="1:66" ht="15.75" customHeight="1" x14ac:dyDescent="0.3">
      <c r="A253" s="1" t="s">
        <v>414</v>
      </c>
      <c r="B253" s="1">
        <v>40000</v>
      </c>
      <c r="C253" s="1" t="s">
        <v>68</v>
      </c>
      <c r="D253" s="1">
        <v>0</v>
      </c>
      <c r="E253" s="4">
        <v>44843</v>
      </c>
      <c r="F253" s="1" t="s">
        <v>69</v>
      </c>
      <c r="G253" s="1" t="s">
        <v>99</v>
      </c>
      <c r="H253" s="1" t="s">
        <v>100</v>
      </c>
      <c r="I253" s="1" t="s">
        <v>101</v>
      </c>
      <c r="J253" s="1"/>
      <c r="K253" s="1"/>
      <c r="L253" s="1" t="s">
        <v>181</v>
      </c>
      <c r="M253" s="1" t="s">
        <v>2025</v>
      </c>
      <c r="N253" s="1" t="s">
        <v>2026</v>
      </c>
      <c r="O253" s="1" t="s">
        <v>247</v>
      </c>
      <c r="P253" s="1" t="s">
        <v>735</v>
      </c>
      <c r="Q253" s="1" t="s">
        <v>414</v>
      </c>
      <c r="R253" s="1" t="s">
        <v>2027</v>
      </c>
      <c r="S253" s="1" t="s">
        <v>2028</v>
      </c>
      <c r="T253" s="1"/>
      <c r="U253" s="1" t="s">
        <v>1299</v>
      </c>
      <c r="V253" s="1"/>
      <c r="W253" s="1" t="s">
        <v>2029</v>
      </c>
      <c r="X253" s="1"/>
      <c r="Y253" s="1">
        <v>30</v>
      </c>
      <c r="Z253" s="1"/>
      <c r="AA253" s="1"/>
      <c r="AB253" s="1"/>
      <c r="AC253" s="1"/>
      <c r="AD253" s="1"/>
      <c r="AE253" s="1"/>
      <c r="AF253" s="1"/>
      <c r="AG253" s="1" t="s">
        <v>1349</v>
      </c>
      <c r="AH253" s="1"/>
      <c r="AI253" s="1"/>
      <c r="AJ253" s="1"/>
      <c r="AK253" s="1"/>
      <c r="AL253" s="1"/>
      <c r="AM253" s="1"/>
      <c r="AN253" s="1"/>
      <c r="AO253" s="1"/>
      <c r="AP253" s="1"/>
      <c r="AQ253" s="1"/>
      <c r="AR253" s="1"/>
      <c r="AS253" s="1"/>
      <c r="AT253" s="1"/>
      <c r="AU253" s="1"/>
      <c r="AV253" s="1"/>
      <c r="AW253" s="1"/>
      <c r="AX253" s="1"/>
      <c r="AY253" s="1"/>
      <c r="AZ253" s="1" t="s">
        <v>252</v>
      </c>
      <c r="BA253" s="1" t="s">
        <v>247</v>
      </c>
      <c r="BB253" s="1"/>
      <c r="BC253" s="1"/>
      <c r="BD253" s="1" t="s">
        <v>133</v>
      </c>
      <c r="BE253" s="1" t="s">
        <v>150</v>
      </c>
      <c r="BF253" s="1" t="s">
        <v>151</v>
      </c>
      <c r="BG253" s="1"/>
      <c r="BH253" s="1" t="s">
        <v>253</v>
      </c>
      <c r="BI253" s="1"/>
      <c r="BJ253" s="1"/>
      <c r="BK253" s="1"/>
      <c r="BL253" s="1" t="s">
        <v>2030</v>
      </c>
      <c r="BM253" s="1" t="s">
        <v>2031</v>
      </c>
      <c r="BN253" s="1"/>
    </row>
    <row r="254" spans="1:66" ht="15.75" customHeight="1" x14ac:dyDescent="0.3">
      <c r="A254" s="1" t="s">
        <v>382</v>
      </c>
      <c r="B254" s="1">
        <v>200000</v>
      </c>
      <c r="C254" s="1" t="s">
        <v>68</v>
      </c>
      <c r="D254" s="1">
        <v>0</v>
      </c>
      <c r="E254" s="4" t="s">
        <v>314</v>
      </c>
      <c r="F254" s="1" t="s">
        <v>69</v>
      </c>
      <c r="G254" s="1" t="s">
        <v>123</v>
      </c>
      <c r="H254" s="1" t="s">
        <v>124</v>
      </c>
      <c r="I254" s="1" t="s">
        <v>101</v>
      </c>
      <c r="J254" s="1" t="s">
        <v>2032</v>
      </c>
      <c r="K254" s="1" t="s">
        <v>2033</v>
      </c>
      <c r="L254" s="1" t="s">
        <v>2034</v>
      </c>
      <c r="M254" s="1" t="s">
        <v>2035</v>
      </c>
      <c r="N254" s="1" t="s">
        <v>2036</v>
      </c>
      <c r="O254" s="1" t="s">
        <v>382</v>
      </c>
      <c r="P254" s="1" t="s">
        <v>386</v>
      </c>
      <c r="Q254" s="1" t="s">
        <v>382</v>
      </c>
      <c r="R254" s="1" t="s">
        <v>2037</v>
      </c>
      <c r="S254" s="1" t="s">
        <v>2038</v>
      </c>
      <c r="T254" s="1"/>
      <c r="U254" s="1" t="s">
        <v>130</v>
      </c>
      <c r="V254" s="1"/>
      <c r="W254" s="1"/>
      <c r="X254" s="1"/>
      <c r="Y254" s="1">
        <v>10</v>
      </c>
      <c r="Z254" s="1"/>
      <c r="AA254" s="1"/>
      <c r="AB254" s="1"/>
      <c r="AC254" s="1"/>
      <c r="AD254" s="1"/>
      <c r="AE254" s="1"/>
      <c r="AF254" s="1"/>
      <c r="AG254" s="1"/>
      <c r="AH254" s="1"/>
      <c r="AI254" s="1"/>
      <c r="AJ254" s="1"/>
      <c r="AK254" s="1" t="s">
        <v>112</v>
      </c>
      <c r="AL254" s="1"/>
      <c r="AM254" s="1"/>
      <c r="AN254" s="1"/>
      <c r="AO254" s="1"/>
      <c r="AP254" s="1"/>
      <c r="AQ254" s="1"/>
      <c r="AR254" s="1"/>
      <c r="AS254" s="1"/>
      <c r="AT254" s="1"/>
      <c r="AU254" s="1"/>
      <c r="AV254" s="1"/>
      <c r="AW254" s="1"/>
      <c r="AX254" s="1"/>
      <c r="AY254" s="1"/>
      <c r="AZ254" s="1"/>
      <c r="BA254" s="1"/>
      <c r="BB254" s="1"/>
      <c r="BC254" s="1"/>
      <c r="BD254" s="1" t="s">
        <v>88</v>
      </c>
      <c r="BE254" s="1" t="s">
        <v>134</v>
      </c>
      <c r="BF254" s="1"/>
      <c r="BG254" s="1"/>
      <c r="BH254" s="1"/>
      <c r="BI254" s="1"/>
      <c r="BJ254" s="1"/>
      <c r="BK254" s="1"/>
      <c r="BL254" s="1" t="s">
        <v>2039</v>
      </c>
      <c r="BM254" s="1" t="s">
        <v>2040</v>
      </c>
      <c r="BN254" s="1" t="s">
        <v>121</v>
      </c>
    </row>
    <row r="255" spans="1:66" ht="15.75" customHeight="1" x14ac:dyDescent="0.3">
      <c r="A255" s="1" t="s">
        <v>155</v>
      </c>
      <c r="B255" s="1">
        <v>4000000</v>
      </c>
      <c r="C255" s="1" t="s">
        <v>68</v>
      </c>
      <c r="D255" s="1">
        <v>0</v>
      </c>
      <c r="E255" s="4">
        <v>44813</v>
      </c>
      <c r="F255" s="1" t="s">
        <v>69</v>
      </c>
      <c r="G255" s="1" t="s">
        <v>99</v>
      </c>
      <c r="H255" s="1" t="s">
        <v>100</v>
      </c>
      <c r="I255" s="1" t="s">
        <v>101</v>
      </c>
      <c r="J255" s="1" t="s">
        <v>2041</v>
      </c>
      <c r="K255" s="1" t="s">
        <v>2042</v>
      </c>
      <c r="L255" s="1" t="s">
        <v>288</v>
      </c>
      <c r="M255" s="1" t="s">
        <v>2043</v>
      </c>
      <c r="N255" s="1" t="s">
        <v>2044</v>
      </c>
      <c r="O255" s="1" t="s">
        <v>291</v>
      </c>
      <c r="P255" s="1" t="s">
        <v>619</v>
      </c>
      <c r="Q255" s="1" t="s">
        <v>620</v>
      </c>
      <c r="R255" s="1" t="s">
        <v>2045</v>
      </c>
      <c r="S255" s="1" t="s">
        <v>2046</v>
      </c>
      <c r="T255" s="1"/>
      <c r="U255" s="1" t="s">
        <v>130</v>
      </c>
      <c r="V255" s="1"/>
      <c r="W255" s="1"/>
      <c r="X255" s="1"/>
      <c r="Y255" s="1">
        <v>569</v>
      </c>
      <c r="Z255" s="1"/>
      <c r="AA255" s="1"/>
      <c r="AB255" s="1"/>
      <c r="AC255" s="1"/>
      <c r="AD255" s="1"/>
      <c r="AE255" s="1"/>
      <c r="AF255" s="1"/>
      <c r="AG255" s="1"/>
      <c r="AH255" s="1"/>
      <c r="AI255" s="1"/>
      <c r="AJ255" s="1"/>
      <c r="AK255" s="1" t="s">
        <v>2047</v>
      </c>
      <c r="AL255" s="1"/>
      <c r="AM255" s="1"/>
      <c r="AN255" s="1"/>
      <c r="AO255" s="1"/>
      <c r="AP255" s="1"/>
      <c r="AQ255" s="1"/>
      <c r="AR255" s="1"/>
      <c r="AS255" s="1"/>
      <c r="AT255" s="1"/>
      <c r="AU255" s="1"/>
      <c r="AV255" s="1"/>
      <c r="AW255" s="1"/>
      <c r="AX255" s="1" t="s">
        <v>2048</v>
      </c>
      <c r="AY255" s="1"/>
      <c r="AZ255" s="1" t="s">
        <v>296</v>
      </c>
      <c r="BA255" s="1" t="s">
        <v>291</v>
      </c>
      <c r="BB255" s="1"/>
      <c r="BC255" s="1"/>
      <c r="BD255" s="1" t="s">
        <v>206</v>
      </c>
      <c r="BE255" s="1" t="s">
        <v>134</v>
      </c>
      <c r="BF255" s="1" t="s">
        <v>90</v>
      </c>
      <c r="BG255" s="1"/>
      <c r="BH255" s="1" t="s">
        <v>2049</v>
      </c>
      <c r="BI255" s="1"/>
      <c r="BJ255" s="1"/>
      <c r="BK255" s="1"/>
      <c r="BL255" s="1" t="s">
        <v>2050</v>
      </c>
      <c r="BM255" s="1" t="s">
        <v>2051</v>
      </c>
      <c r="BN255" s="1" t="s">
        <v>121</v>
      </c>
    </row>
    <row r="256" spans="1:66" ht="15.75" customHeight="1" x14ac:dyDescent="0.3">
      <c r="A256" s="1" t="s">
        <v>414</v>
      </c>
      <c r="B256" s="1">
        <v>400000</v>
      </c>
      <c r="C256" s="1" t="s">
        <v>68</v>
      </c>
      <c r="D256" s="1">
        <v>0</v>
      </c>
      <c r="E256" s="4">
        <v>44843</v>
      </c>
      <c r="F256" s="1" t="s">
        <v>69</v>
      </c>
      <c r="G256" s="1" t="s">
        <v>99</v>
      </c>
      <c r="H256" s="1" t="s">
        <v>100</v>
      </c>
      <c r="I256" s="1" t="s">
        <v>101</v>
      </c>
      <c r="J256" s="1"/>
      <c r="K256" s="1"/>
      <c r="L256" s="1" t="s">
        <v>2052</v>
      </c>
      <c r="M256" s="1" t="s">
        <v>2025</v>
      </c>
      <c r="N256" s="1" t="s">
        <v>2026</v>
      </c>
      <c r="O256" s="1" t="s">
        <v>247</v>
      </c>
      <c r="P256" s="1" t="s">
        <v>735</v>
      </c>
      <c r="Q256" s="1" t="s">
        <v>414</v>
      </c>
      <c r="R256" s="1" t="s">
        <v>2053</v>
      </c>
      <c r="S256" s="1" t="s">
        <v>2054</v>
      </c>
      <c r="T256" s="1"/>
      <c r="U256" s="1" t="s">
        <v>1299</v>
      </c>
      <c r="V256" s="1"/>
      <c r="W256" s="1" t="s">
        <v>2029</v>
      </c>
      <c r="X256" s="1"/>
      <c r="Y256" s="1">
        <v>30</v>
      </c>
      <c r="Z256" s="1"/>
      <c r="AA256" s="1"/>
      <c r="AB256" s="1"/>
      <c r="AC256" s="1"/>
      <c r="AD256" s="1"/>
      <c r="AE256" s="1"/>
      <c r="AF256" s="1"/>
      <c r="AG256" s="1" t="s">
        <v>1349</v>
      </c>
      <c r="AH256" s="1"/>
      <c r="AI256" s="1"/>
      <c r="AJ256" s="1"/>
      <c r="AK256" s="1"/>
      <c r="AL256" s="1"/>
      <c r="AM256" s="1"/>
      <c r="AN256" s="1"/>
      <c r="AO256" s="1"/>
      <c r="AP256" s="1"/>
      <c r="AQ256" s="1"/>
      <c r="AR256" s="1"/>
      <c r="AS256" s="1"/>
      <c r="AT256" s="1"/>
      <c r="AU256" s="1"/>
      <c r="AV256" s="1"/>
      <c r="AW256" s="1"/>
      <c r="AX256" s="1"/>
      <c r="AY256" s="1"/>
      <c r="AZ256" s="1" t="s">
        <v>252</v>
      </c>
      <c r="BA256" s="1" t="s">
        <v>247</v>
      </c>
      <c r="BB256" s="1"/>
      <c r="BC256" s="1"/>
      <c r="BD256" s="1" t="s">
        <v>133</v>
      </c>
      <c r="BE256" s="1" t="s">
        <v>150</v>
      </c>
      <c r="BF256" s="1" t="s">
        <v>151</v>
      </c>
      <c r="BG256" s="1"/>
      <c r="BH256" s="1" t="s">
        <v>253</v>
      </c>
      <c r="BI256" s="1"/>
      <c r="BJ256" s="1"/>
      <c r="BK256" s="1"/>
      <c r="BL256" s="1" t="s">
        <v>2030</v>
      </c>
      <c r="BM256" s="1" t="s">
        <v>2031</v>
      </c>
      <c r="BN256" s="1"/>
    </row>
    <row r="257" spans="1:66" ht="15.75" customHeight="1" x14ac:dyDescent="0.3">
      <c r="A257" s="1" t="s">
        <v>168</v>
      </c>
      <c r="B257" s="1">
        <v>350000</v>
      </c>
      <c r="C257" s="1" t="s">
        <v>68</v>
      </c>
      <c r="D257" s="1">
        <v>0</v>
      </c>
      <c r="E257" s="4" t="s">
        <v>1446</v>
      </c>
      <c r="F257" s="1" t="s">
        <v>69</v>
      </c>
      <c r="G257" s="1" t="s">
        <v>99</v>
      </c>
      <c r="H257" s="1" t="s">
        <v>100</v>
      </c>
      <c r="I257" s="1" t="s">
        <v>101</v>
      </c>
      <c r="J257" s="1"/>
      <c r="K257" s="1"/>
      <c r="L257" s="1" t="s">
        <v>585</v>
      </c>
      <c r="M257" s="1" t="s">
        <v>901</v>
      </c>
      <c r="N257" s="1" t="s">
        <v>902</v>
      </c>
      <c r="O257" s="1" t="s">
        <v>340</v>
      </c>
      <c r="P257" s="1" t="s">
        <v>292</v>
      </c>
      <c r="Q257" s="1" t="s">
        <v>168</v>
      </c>
      <c r="R257" s="1" t="s">
        <v>2055</v>
      </c>
      <c r="S257" s="1" t="s">
        <v>2056</v>
      </c>
      <c r="T257" s="1"/>
      <c r="U257" s="1" t="s">
        <v>130</v>
      </c>
      <c r="V257" s="1"/>
      <c r="W257" s="1" t="s">
        <v>905</v>
      </c>
      <c r="X257" s="1"/>
      <c r="Y257" s="1">
        <v>70</v>
      </c>
      <c r="Z257" s="1"/>
      <c r="AA257" s="1"/>
      <c r="AB257" s="1"/>
      <c r="AC257" s="1"/>
      <c r="AD257" s="1"/>
      <c r="AE257" s="1"/>
      <c r="AF257" s="1"/>
      <c r="AG257" s="1"/>
      <c r="AH257" s="1"/>
      <c r="AI257" s="1"/>
      <c r="AJ257" s="1"/>
      <c r="AK257" s="1" t="s">
        <v>906</v>
      </c>
      <c r="AL257" s="1"/>
      <c r="AM257" s="1"/>
      <c r="AN257" s="1"/>
      <c r="AO257" s="1"/>
      <c r="AP257" s="1"/>
      <c r="AQ257" s="1"/>
      <c r="AR257" s="1"/>
      <c r="AS257" s="1"/>
      <c r="AT257" s="1"/>
      <c r="AU257" s="1"/>
      <c r="AV257" s="1"/>
      <c r="AW257" s="1"/>
      <c r="AX257" s="1" t="s">
        <v>177</v>
      </c>
      <c r="AY257" s="1"/>
      <c r="AZ257" s="1" t="s">
        <v>588</v>
      </c>
      <c r="BA257" s="1" t="s">
        <v>340</v>
      </c>
      <c r="BB257" s="1"/>
      <c r="BC257" s="1"/>
      <c r="BD257" s="1" t="s">
        <v>133</v>
      </c>
      <c r="BE257" s="1" t="s">
        <v>134</v>
      </c>
      <c r="BF257" s="1" t="s">
        <v>298</v>
      </c>
      <c r="BG257" s="1"/>
      <c r="BH257" s="1" t="s">
        <v>152</v>
      </c>
      <c r="BI257" s="1"/>
      <c r="BJ257" s="1"/>
      <c r="BK257" s="1"/>
      <c r="BL257" s="1" t="s">
        <v>907</v>
      </c>
      <c r="BM257" s="1" t="s">
        <v>908</v>
      </c>
      <c r="BN257" s="1"/>
    </row>
    <row r="258" spans="1:66" ht="15.75" customHeight="1" x14ac:dyDescent="0.3">
      <c r="A258" s="1" t="s">
        <v>168</v>
      </c>
      <c r="B258" s="1">
        <v>400000</v>
      </c>
      <c r="C258" s="1" t="s">
        <v>68</v>
      </c>
      <c r="D258" s="1">
        <v>0</v>
      </c>
      <c r="E258" s="4" t="s">
        <v>1963</v>
      </c>
      <c r="F258" s="1" t="s">
        <v>69</v>
      </c>
      <c r="G258" s="1" t="s">
        <v>99</v>
      </c>
      <c r="H258" s="1" t="s">
        <v>100</v>
      </c>
      <c r="I258" s="1" t="s">
        <v>101</v>
      </c>
      <c r="J258" s="1"/>
      <c r="K258" s="1"/>
      <c r="L258" s="1"/>
      <c r="M258" s="1" t="s">
        <v>2057</v>
      </c>
      <c r="N258" s="1" t="s">
        <v>2058</v>
      </c>
      <c r="O258" s="1" t="s">
        <v>1505</v>
      </c>
      <c r="P258" s="1" t="s">
        <v>292</v>
      </c>
      <c r="Q258" s="1" t="s">
        <v>168</v>
      </c>
      <c r="R258" s="1" t="s">
        <v>2059</v>
      </c>
      <c r="S258" s="1" t="s">
        <v>2060</v>
      </c>
      <c r="T258" s="1"/>
      <c r="U258" s="1" t="s">
        <v>1537</v>
      </c>
      <c r="V258" s="1"/>
      <c r="W258" s="1"/>
      <c r="X258" s="1"/>
      <c r="Y258" s="1">
        <v>123</v>
      </c>
      <c r="Z258" s="1"/>
      <c r="AA258" s="1"/>
      <c r="AB258" s="1"/>
      <c r="AC258" s="1"/>
      <c r="AD258" s="1"/>
      <c r="AE258" s="1"/>
      <c r="AF258" s="1"/>
      <c r="AG258" s="1"/>
      <c r="AH258" s="1"/>
      <c r="AI258" s="1"/>
      <c r="AJ258" s="1"/>
      <c r="AK258" s="1" t="s">
        <v>163</v>
      </c>
      <c r="AL258" s="1"/>
      <c r="AM258" s="1"/>
      <c r="AN258" s="1"/>
      <c r="AO258" s="1"/>
      <c r="AP258" s="1"/>
      <c r="AQ258" s="1"/>
      <c r="AR258" s="1"/>
      <c r="AS258" s="1"/>
      <c r="AT258" s="1"/>
      <c r="AU258" s="1"/>
      <c r="AV258" s="1"/>
      <c r="AW258" s="1"/>
      <c r="AX258" s="1" t="s">
        <v>357</v>
      </c>
      <c r="AY258" s="1"/>
      <c r="AZ258" s="1" t="s">
        <v>945</v>
      </c>
      <c r="BA258" s="1" t="s">
        <v>105</v>
      </c>
      <c r="BB258" s="1"/>
      <c r="BC258" s="1"/>
      <c r="BD258" s="1" t="s">
        <v>133</v>
      </c>
      <c r="BE258" s="1" t="s">
        <v>134</v>
      </c>
      <c r="BF258" s="1"/>
      <c r="BG258" s="1"/>
      <c r="BH258" s="1" t="s">
        <v>387</v>
      </c>
      <c r="BI258" s="1"/>
      <c r="BJ258" s="1"/>
      <c r="BK258" s="1"/>
      <c r="BL258" s="1" t="s">
        <v>2061</v>
      </c>
      <c r="BM258" s="1" t="s">
        <v>2062</v>
      </c>
      <c r="BN258" s="1" t="s">
        <v>121</v>
      </c>
    </row>
    <row r="259" spans="1:66" ht="15.75" customHeight="1" x14ac:dyDescent="0.3">
      <c r="A259" s="1" t="s">
        <v>168</v>
      </c>
      <c r="B259" s="1">
        <v>20000</v>
      </c>
      <c r="C259" s="1" t="s">
        <v>68</v>
      </c>
      <c r="D259" s="1">
        <v>0</v>
      </c>
      <c r="E259" s="4" t="s">
        <v>1446</v>
      </c>
      <c r="F259" s="1" t="s">
        <v>69</v>
      </c>
      <c r="G259" s="1" t="s">
        <v>99</v>
      </c>
      <c r="H259" s="1" t="s">
        <v>100</v>
      </c>
      <c r="I259" s="1" t="s">
        <v>101</v>
      </c>
      <c r="J259" s="1"/>
      <c r="K259" s="1"/>
      <c r="L259" s="1" t="s">
        <v>2063</v>
      </c>
      <c r="M259" s="1" t="s">
        <v>901</v>
      </c>
      <c r="N259" s="1" t="s">
        <v>902</v>
      </c>
      <c r="O259" s="1" t="s">
        <v>340</v>
      </c>
      <c r="P259" s="1" t="s">
        <v>292</v>
      </c>
      <c r="Q259" s="1" t="s">
        <v>168</v>
      </c>
      <c r="R259" s="1" t="s">
        <v>2064</v>
      </c>
      <c r="S259" s="1" t="s">
        <v>2065</v>
      </c>
      <c r="T259" s="1"/>
      <c r="U259" s="1" t="s">
        <v>130</v>
      </c>
      <c r="V259" s="1"/>
      <c r="W259" s="1" t="s">
        <v>905</v>
      </c>
      <c r="X259" s="1"/>
      <c r="Y259" s="1">
        <v>70</v>
      </c>
      <c r="Z259" s="1"/>
      <c r="AA259" s="1"/>
      <c r="AB259" s="1"/>
      <c r="AC259" s="1"/>
      <c r="AD259" s="1"/>
      <c r="AE259" s="1"/>
      <c r="AF259" s="1"/>
      <c r="AG259" s="1"/>
      <c r="AH259" s="1"/>
      <c r="AI259" s="1"/>
      <c r="AJ259" s="1"/>
      <c r="AK259" s="1" t="s">
        <v>906</v>
      </c>
      <c r="AL259" s="1"/>
      <c r="AM259" s="1"/>
      <c r="AN259" s="1"/>
      <c r="AO259" s="1"/>
      <c r="AP259" s="1"/>
      <c r="AQ259" s="1"/>
      <c r="AR259" s="1"/>
      <c r="AS259" s="1"/>
      <c r="AT259" s="1"/>
      <c r="AU259" s="1"/>
      <c r="AV259" s="1"/>
      <c r="AW259" s="1"/>
      <c r="AX259" s="1" t="s">
        <v>177</v>
      </c>
      <c r="AY259" s="1"/>
      <c r="AZ259" s="1" t="s">
        <v>588</v>
      </c>
      <c r="BA259" s="1" t="s">
        <v>340</v>
      </c>
      <c r="BB259" s="1"/>
      <c r="BC259" s="1"/>
      <c r="BD259" s="1" t="s">
        <v>133</v>
      </c>
      <c r="BE259" s="1" t="s">
        <v>134</v>
      </c>
      <c r="BF259" s="1" t="s">
        <v>298</v>
      </c>
      <c r="BG259" s="1"/>
      <c r="BH259" s="1" t="s">
        <v>152</v>
      </c>
      <c r="BI259" s="1"/>
      <c r="BJ259" s="1"/>
      <c r="BK259" s="1"/>
      <c r="BL259" s="1" t="s">
        <v>907</v>
      </c>
      <c r="BM259" s="1" t="s">
        <v>908</v>
      </c>
      <c r="BN259" s="1"/>
    </row>
    <row r="260" spans="1:66" ht="15.75" customHeight="1" x14ac:dyDescent="0.3">
      <c r="A260" s="1" t="s">
        <v>168</v>
      </c>
      <c r="B260" s="1">
        <v>300000</v>
      </c>
      <c r="C260" s="1" t="s">
        <v>68</v>
      </c>
      <c r="D260" s="1">
        <v>0</v>
      </c>
      <c r="E260" s="4" t="s">
        <v>1446</v>
      </c>
      <c r="F260" s="1" t="s">
        <v>69</v>
      </c>
      <c r="G260" s="1" t="s">
        <v>99</v>
      </c>
      <c r="H260" s="1" t="s">
        <v>100</v>
      </c>
      <c r="I260" s="1" t="s">
        <v>101</v>
      </c>
      <c r="J260" s="1"/>
      <c r="K260" s="1"/>
      <c r="L260" s="1" t="s">
        <v>393</v>
      </c>
      <c r="M260" s="1" t="s">
        <v>2066</v>
      </c>
      <c r="N260" s="1" t="s">
        <v>2067</v>
      </c>
      <c r="O260" s="1" t="s">
        <v>247</v>
      </c>
      <c r="P260" s="1" t="s">
        <v>292</v>
      </c>
      <c r="Q260" s="1" t="s">
        <v>168</v>
      </c>
      <c r="R260" s="1" t="s">
        <v>2068</v>
      </c>
      <c r="S260" s="1" t="s">
        <v>2069</v>
      </c>
      <c r="T260" s="1"/>
      <c r="U260" s="1" t="s">
        <v>130</v>
      </c>
      <c r="V260" s="1"/>
      <c r="W260" s="1" t="s">
        <v>2070</v>
      </c>
      <c r="X260" s="1"/>
      <c r="Y260" s="1">
        <v>30</v>
      </c>
      <c r="Z260" s="1"/>
      <c r="AA260" s="1"/>
      <c r="AB260" s="1"/>
      <c r="AC260" s="1"/>
      <c r="AD260" s="1"/>
      <c r="AE260" s="1"/>
      <c r="AF260" s="1"/>
      <c r="AG260" s="1" t="s">
        <v>149</v>
      </c>
      <c r="AH260" s="1"/>
      <c r="AI260" s="1"/>
      <c r="AJ260" s="1"/>
      <c r="AK260" s="1"/>
      <c r="AL260" s="1"/>
      <c r="AM260" s="1"/>
      <c r="AN260" s="1"/>
      <c r="AO260" s="1"/>
      <c r="AP260" s="1"/>
      <c r="AQ260" s="1"/>
      <c r="AR260" s="1"/>
      <c r="AS260" s="1"/>
      <c r="AT260" s="1"/>
      <c r="AU260" s="1"/>
      <c r="AV260" s="1"/>
      <c r="AW260" s="1"/>
      <c r="AX260" s="1"/>
      <c r="AY260" s="1"/>
      <c r="AZ260" s="1" t="s">
        <v>252</v>
      </c>
      <c r="BA260" s="1" t="s">
        <v>247</v>
      </c>
      <c r="BB260" s="1"/>
      <c r="BC260" s="1"/>
      <c r="BD260" s="1"/>
      <c r="BE260" s="1" t="s">
        <v>150</v>
      </c>
      <c r="BF260" s="1" t="s">
        <v>151</v>
      </c>
      <c r="BG260" s="1"/>
      <c r="BH260" s="1" t="s">
        <v>253</v>
      </c>
      <c r="BI260" s="1"/>
      <c r="BJ260" s="1"/>
      <c r="BK260" s="1"/>
      <c r="BL260" s="1" t="s">
        <v>2071</v>
      </c>
      <c r="BM260" s="1" t="s">
        <v>2072</v>
      </c>
      <c r="BN260" s="1"/>
    </row>
    <row r="261" spans="1:66" ht="15.75" customHeight="1" x14ac:dyDescent="0.3">
      <c r="A261" s="1" t="s">
        <v>98</v>
      </c>
      <c r="B261" s="1">
        <v>20000</v>
      </c>
      <c r="C261" s="1" t="s">
        <v>68</v>
      </c>
      <c r="D261" s="1">
        <v>0</v>
      </c>
      <c r="E261" s="4">
        <v>44904</v>
      </c>
      <c r="F261" s="1" t="s">
        <v>69</v>
      </c>
      <c r="G261" s="1" t="s">
        <v>99</v>
      </c>
      <c r="H261" s="1" t="s">
        <v>100</v>
      </c>
      <c r="I261" s="1" t="s">
        <v>101</v>
      </c>
      <c r="J261" s="1" t="s">
        <v>2073</v>
      </c>
      <c r="K261" s="1" t="s">
        <v>2074</v>
      </c>
      <c r="L261" s="1" t="s">
        <v>449</v>
      </c>
      <c r="M261" s="1" t="s">
        <v>2075</v>
      </c>
      <c r="N261" s="1" t="s">
        <v>2076</v>
      </c>
      <c r="O261" s="1" t="s">
        <v>340</v>
      </c>
      <c r="P261" s="1" t="s">
        <v>106</v>
      </c>
      <c r="Q261" s="1" t="s">
        <v>98</v>
      </c>
      <c r="R261" s="1" t="s">
        <v>2077</v>
      </c>
      <c r="S261" s="1" t="s">
        <v>2078</v>
      </c>
      <c r="T261" s="1"/>
      <c r="U261" s="1" t="s">
        <v>130</v>
      </c>
      <c r="V261" s="1"/>
      <c r="W261" s="1"/>
      <c r="X261" s="1"/>
      <c r="Y261" s="1">
        <v>102</v>
      </c>
      <c r="Z261" s="1"/>
      <c r="AA261" s="1"/>
      <c r="AB261" s="1"/>
      <c r="AC261" s="1"/>
      <c r="AD261" s="1"/>
      <c r="AE261" s="1"/>
      <c r="AF261" s="1"/>
      <c r="AG261" s="1"/>
      <c r="AH261" s="1"/>
      <c r="AI261" s="1"/>
      <c r="AJ261" s="1"/>
      <c r="AK261" s="1" t="s">
        <v>356</v>
      </c>
      <c r="AL261" s="1"/>
      <c r="AM261" s="1"/>
      <c r="AN261" s="1"/>
      <c r="AO261" s="1"/>
      <c r="AP261" s="1"/>
      <c r="AQ261" s="1"/>
      <c r="AR261" s="1"/>
      <c r="AS261" s="1"/>
      <c r="AT261" s="1"/>
      <c r="AU261" s="1"/>
      <c r="AV261" s="1"/>
      <c r="AW261" s="1"/>
      <c r="AX261" s="1"/>
      <c r="AY261" s="1"/>
      <c r="AZ261" s="1" t="s">
        <v>588</v>
      </c>
      <c r="BA261" s="1" t="s">
        <v>340</v>
      </c>
      <c r="BB261" s="1" t="s">
        <v>445</v>
      </c>
      <c r="BC261" s="1"/>
      <c r="BD261" s="1" t="s">
        <v>133</v>
      </c>
      <c r="BE261" s="1" t="s">
        <v>134</v>
      </c>
      <c r="BF261" s="1"/>
      <c r="BG261" s="1"/>
      <c r="BH261" s="1"/>
      <c r="BI261" s="1"/>
      <c r="BJ261" s="1"/>
      <c r="BK261" s="1"/>
      <c r="BL261" s="1" t="s">
        <v>2079</v>
      </c>
      <c r="BM261" s="1" t="s">
        <v>2080</v>
      </c>
      <c r="BN261" s="1"/>
    </row>
    <row r="262" spans="1:66" ht="15.75" customHeight="1" x14ac:dyDescent="0.3">
      <c r="A262" s="1" t="s">
        <v>168</v>
      </c>
      <c r="B262" s="1">
        <v>6000</v>
      </c>
      <c r="C262" s="1" t="s">
        <v>68</v>
      </c>
      <c r="D262" s="1">
        <v>0</v>
      </c>
      <c r="E262" s="4" t="s">
        <v>1446</v>
      </c>
      <c r="F262" s="1" t="s">
        <v>69</v>
      </c>
      <c r="G262" s="1" t="s">
        <v>99</v>
      </c>
      <c r="H262" s="1" t="s">
        <v>100</v>
      </c>
      <c r="I262" s="1" t="s">
        <v>101</v>
      </c>
      <c r="J262" s="1"/>
      <c r="K262" s="1"/>
      <c r="L262" s="1" t="s">
        <v>2081</v>
      </c>
      <c r="M262" s="1" t="s">
        <v>2066</v>
      </c>
      <c r="N262" s="1" t="s">
        <v>2067</v>
      </c>
      <c r="O262" s="1" t="s">
        <v>247</v>
      </c>
      <c r="P262" s="1" t="s">
        <v>292</v>
      </c>
      <c r="Q262" s="1" t="s">
        <v>168</v>
      </c>
      <c r="R262" s="1" t="s">
        <v>2082</v>
      </c>
      <c r="S262" s="1" t="s">
        <v>2083</v>
      </c>
      <c r="T262" s="1"/>
      <c r="U262" s="1" t="s">
        <v>130</v>
      </c>
      <c r="V262" s="1"/>
      <c r="W262" s="1" t="s">
        <v>2070</v>
      </c>
      <c r="X262" s="1"/>
      <c r="Y262" s="1">
        <v>30</v>
      </c>
      <c r="Z262" s="1"/>
      <c r="AA262" s="1"/>
      <c r="AB262" s="1"/>
      <c r="AC262" s="1"/>
      <c r="AD262" s="1"/>
      <c r="AE262" s="1"/>
      <c r="AF262" s="1"/>
      <c r="AG262" s="1" t="s">
        <v>149</v>
      </c>
      <c r="AH262" s="1"/>
      <c r="AI262" s="1"/>
      <c r="AJ262" s="1"/>
      <c r="AK262" s="1"/>
      <c r="AL262" s="1"/>
      <c r="AM262" s="1"/>
      <c r="AN262" s="1"/>
      <c r="AO262" s="1"/>
      <c r="AP262" s="1"/>
      <c r="AQ262" s="1"/>
      <c r="AR262" s="1"/>
      <c r="AS262" s="1"/>
      <c r="AT262" s="1"/>
      <c r="AU262" s="1"/>
      <c r="AV262" s="1"/>
      <c r="AW262" s="1"/>
      <c r="AX262" s="1"/>
      <c r="AY262" s="1"/>
      <c r="AZ262" s="1" t="s">
        <v>252</v>
      </c>
      <c r="BA262" s="1" t="s">
        <v>247</v>
      </c>
      <c r="BB262" s="1"/>
      <c r="BC262" s="1"/>
      <c r="BD262" s="1"/>
      <c r="BE262" s="1" t="s">
        <v>150</v>
      </c>
      <c r="BF262" s="1" t="s">
        <v>151</v>
      </c>
      <c r="BG262" s="1"/>
      <c r="BH262" s="1" t="s">
        <v>253</v>
      </c>
      <c r="BI262" s="1"/>
      <c r="BJ262" s="1"/>
      <c r="BK262" s="1"/>
      <c r="BL262" s="1" t="s">
        <v>2071</v>
      </c>
      <c r="BM262" s="1" t="s">
        <v>2072</v>
      </c>
      <c r="BN262" s="1"/>
    </row>
    <row r="263" spans="1:66" ht="15.75" customHeight="1" x14ac:dyDescent="0.3">
      <c r="A263" s="1" t="s">
        <v>98</v>
      </c>
      <c r="B263" s="1">
        <v>1000000</v>
      </c>
      <c r="C263" s="1" t="s">
        <v>68</v>
      </c>
      <c r="D263" s="1">
        <v>0</v>
      </c>
      <c r="E263" s="4">
        <v>44721</v>
      </c>
      <c r="F263" s="1" t="s">
        <v>69</v>
      </c>
      <c r="G263" s="1" t="s">
        <v>99</v>
      </c>
      <c r="H263" s="1" t="s">
        <v>100</v>
      </c>
      <c r="I263" s="1" t="s">
        <v>101</v>
      </c>
      <c r="J263" s="1" t="s">
        <v>2084</v>
      </c>
      <c r="K263" s="1" t="s">
        <v>2085</v>
      </c>
      <c r="L263" s="1"/>
      <c r="M263" s="1" t="s">
        <v>2086</v>
      </c>
      <c r="N263" s="1" t="s">
        <v>2087</v>
      </c>
      <c r="O263" s="1" t="s">
        <v>952</v>
      </c>
      <c r="P263" s="1" t="s">
        <v>106</v>
      </c>
      <c r="Q263" s="1" t="s">
        <v>98</v>
      </c>
      <c r="R263" s="1" t="s">
        <v>2088</v>
      </c>
      <c r="S263" s="1" t="s">
        <v>2089</v>
      </c>
      <c r="T263" s="1"/>
      <c r="U263" s="1" t="s">
        <v>130</v>
      </c>
      <c r="V263" s="1"/>
      <c r="W263" s="1"/>
      <c r="X263" s="1"/>
      <c r="Y263" s="1">
        <v>109</v>
      </c>
      <c r="Z263" s="1"/>
      <c r="AA263" s="1"/>
      <c r="AB263" s="1"/>
      <c r="AC263" s="1"/>
      <c r="AD263" s="1"/>
      <c r="AE263" s="1"/>
      <c r="AF263" s="1"/>
      <c r="AG263" s="1"/>
      <c r="AH263" s="1"/>
      <c r="AI263" s="1"/>
      <c r="AJ263" s="1"/>
      <c r="AK263" s="1" t="s">
        <v>541</v>
      </c>
      <c r="AL263" s="1"/>
      <c r="AM263" s="1"/>
      <c r="AN263" s="1"/>
      <c r="AO263" s="1"/>
      <c r="AP263" s="1"/>
      <c r="AQ263" s="1"/>
      <c r="AR263" s="1"/>
      <c r="AS263" s="1"/>
      <c r="AT263" s="1"/>
      <c r="AU263" s="1"/>
      <c r="AV263" s="1"/>
      <c r="AW263" s="1"/>
      <c r="AX263" s="1" t="s">
        <v>237</v>
      </c>
      <c r="AY263" s="1"/>
      <c r="AZ263" s="1" t="s">
        <v>386</v>
      </c>
      <c r="BA263" s="1" t="s">
        <v>382</v>
      </c>
      <c r="BB263" s="1"/>
      <c r="BC263" s="1"/>
      <c r="BD263" s="1" t="s">
        <v>116</v>
      </c>
      <c r="BE263" s="1" t="s">
        <v>192</v>
      </c>
      <c r="BF263" s="1"/>
      <c r="BG263" s="1"/>
      <c r="BH263" s="1" t="s">
        <v>193</v>
      </c>
      <c r="BI263" s="1"/>
      <c r="BJ263" s="1"/>
      <c r="BK263" s="1"/>
      <c r="BL263" s="1" t="s">
        <v>2090</v>
      </c>
      <c r="BM263" s="1" t="s">
        <v>2091</v>
      </c>
      <c r="BN263" s="1" t="s">
        <v>121</v>
      </c>
    </row>
    <row r="264" spans="1:66" ht="15.75" customHeight="1" x14ac:dyDescent="0.3">
      <c r="A264" s="1" t="s">
        <v>98</v>
      </c>
      <c r="B264" s="1">
        <v>105000</v>
      </c>
      <c r="C264" s="1" t="s">
        <v>68</v>
      </c>
      <c r="D264" s="1">
        <v>0</v>
      </c>
      <c r="E264" s="4">
        <v>44813</v>
      </c>
      <c r="F264" s="1" t="s">
        <v>69</v>
      </c>
      <c r="G264" s="1" t="s">
        <v>99</v>
      </c>
      <c r="H264" s="1" t="s">
        <v>100</v>
      </c>
      <c r="I264" s="1" t="s">
        <v>101</v>
      </c>
      <c r="J264" s="1"/>
      <c r="K264" s="1"/>
      <c r="L264" s="1" t="s">
        <v>2092</v>
      </c>
      <c r="M264" s="1" t="s">
        <v>2075</v>
      </c>
      <c r="N264" s="1" t="s">
        <v>2076</v>
      </c>
      <c r="O264" s="1" t="s">
        <v>340</v>
      </c>
      <c r="P264" s="1" t="s">
        <v>106</v>
      </c>
      <c r="Q264" s="1" t="s">
        <v>98</v>
      </c>
      <c r="R264" s="1" t="s">
        <v>2093</v>
      </c>
      <c r="S264" s="1" t="s">
        <v>2094</v>
      </c>
      <c r="T264" s="1"/>
      <c r="U264" s="1" t="s">
        <v>130</v>
      </c>
      <c r="V264" s="1"/>
      <c r="W264" s="1"/>
      <c r="X264" s="1"/>
      <c r="Y264" s="1">
        <v>102</v>
      </c>
      <c r="Z264" s="1"/>
      <c r="AA264" s="1"/>
      <c r="AB264" s="1"/>
      <c r="AC264" s="1"/>
      <c r="AD264" s="1"/>
      <c r="AE264" s="1"/>
      <c r="AF264" s="1"/>
      <c r="AG264" s="1"/>
      <c r="AH264" s="1"/>
      <c r="AI264" s="1"/>
      <c r="AJ264" s="1"/>
      <c r="AK264" s="1" t="s">
        <v>356</v>
      </c>
      <c r="AL264" s="1"/>
      <c r="AM264" s="1"/>
      <c r="AN264" s="1"/>
      <c r="AO264" s="1"/>
      <c r="AP264" s="1"/>
      <c r="AQ264" s="1"/>
      <c r="AR264" s="1"/>
      <c r="AS264" s="1"/>
      <c r="AT264" s="1"/>
      <c r="AU264" s="1"/>
      <c r="AV264" s="1"/>
      <c r="AW264" s="1"/>
      <c r="AX264" s="1"/>
      <c r="AY264" s="1"/>
      <c r="AZ264" s="1" t="s">
        <v>588</v>
      </c>
      <c r="BA264" s="1" t="s">
        <v>340</v>
      </c>
      <c r="BB264" s="1" t="s">
        <v>445</v>
      </c>
      <c r="BC264" s="1"/>
      <c r="BD264" s="1" t="s">
        <v>133</v>
      </c>
      <c r="BE264" s="1" t="s">
        <v>134</v>
      </c>
      <c r="BF264" s="1"/>
      <c r="BG264" s="1"/>
      <c r="BH264" s="1"/>
      <c r="BI264" s="1"/>
      <c r="BJ264" s="1"/>
      <c r="BK264" s="1"/>
      <c r="BL264" s="1" t="s">
        <v>2079</v>
      </c>
      <c r="BM264" s="1" t="s">
        <v>2080</v>
      </c>
      <c r="BN264" s="1"/>
    </row>
    <row r="265" spans="1:66" ht="15.75" customHeight="1" x14ac:dyDescent="0.3">
      <c r="A265" s="1" t="s">
        <v>98</v>
      </c>
      <c r="B265" s="1">
        <v>2500000</v>
      </c>
      <c r="C265" s="1" t="s">
        <v>68</v>
      </c>
      <c r="D265" s="1">
        <v>0</v>
      </c>
      <c r="E265" s="4">
        <v>44904</v>
      </c>
      <c r="F265" s="1" t="s">
        <v>69</v>
      </c>
      <c r="G265" s="1" t="s">
        <v>99</v>
      </c>
      <c r="H265" s="1" t="s">
        <v>100</v>
      </c>
      <c r="I265" s="1" t="s">
        <v>101</v>
      </c>
      <c r="J265" s="1" t="s">
        <v>2073</v>
      </c>
      <c r="K265" s="1" t="s">
        <v>2074</v>
      </c>
      <c r="L265" s="1" t="s">
        <v>585</v>
      </c>
      <c r="M265" s="1" t="s">
        <v>2075</v>
      </c>
      <c r="N265" s="1" t="s">
        <v>2076</v>
      </c>
      <c r="O265" s="1" t="s">
        <v>340</v>
      </c>
      <c r="P265" s="1" t="s">
        <v>106</v>
      </c>
      <c r="Q265" s="1" t="s">
        <v>98</v>
      </c>
      <c r="R265" s="1" t="s">
        <v>2095</v>
      </c>
      <c r="S265" s="1" t="s">
        <v>2096</v>
      </c>
      <c r="T265" s="1"/>
      <c r="U265" s="1" t="s">
        <v>130</v>
      </c>
      <c r="V265" s="1"/>
      <c r="W265" s="1"/>
      <c r="X265" s="1"/>
      <c r="Y265" s="1">
        <v>102</v>
      </c>
      <c r="Z265" s="1"/>
      <c r="AA265" s="1"/>
      <c r="AB265" s="1"/>
      <c r="AC265" s="1"/>
      <c r="AD265" s="1"/>
      <c r="AE265" s="1"/>
      <c r="AF265" s="1"/>
      <c r="AG265" s="1"/>
      <c r="AH265" s="1"/>
      <c r="AI265" s="1"/>
      <c r="AJ265" s="1"/>
      <c r="AK265" s="1" t="s">
        <v>356</v>
      </c>
      <c r="AL265" s="1"/>
      <c r="AM265" s="1"/>
      <c r="AN265" s="1"/>
      <c r="AO265" s="1"/>
      <c r="AP265" s="1"/>
      <c r="AQ265" s="1"/>
      <c r="AR265" s="1"/>
      <c r="AS265" s="1"/>
      <c r="AT265" s="1"/>
      <c r="AU265" s="1"/>
      <c r="AV265" s="1"/>
      <c r="AW265" s="1"/>
      <c r="AX265" s="1"/>
      <c r="AY265" s="1"/>
      <c r="AZ265" s="1" t="s">
        <v>588</v>
      </c>
      <c r="BA265" s="1" t="s">
        <v>340</v>
      </c>
      <c r="BB265" s="1" t="s">
        <v>445</v>
      </c>
      <c r="BC265" s="1"/>
      <c r="BD265" s="1" t="s">
        <v>133</v>
      </c>
      <c r="BE265" s="1" t="s">
        <v>134</v>
      </c>
      <c r="BF265" s="1"/>
      <c r="BG265" s="1"/>
      <c r="BH265" s="1"/>
      <c r="BI265" s="1"/>
      <c r="BJ265" s="1"/>
      <c r="BK265" s="1"/>
      <c r="BL265" s="1" t="s">
        <v>2079</v>
      </c>
      <c r="BM265" s="1" t="s">
        <v>2080</v>
      </c>
      <c r="BN265" s="1"/>
    </row>
    <row r="266" spans="1:66" ht="15.75" customHeight="1" x14ac:dyDescent="0.3">
      <c r="A266" s="1" t="s">
        <v>976</v>
      </c>
      <c r="B266" s="1">
        <v>800000</v>
      </c>
      <c r="C266" s="1" t="s">
        <v>68</v>
      </c>
      <c r="D266" s="1">
        <v>0</v>
      </c>
      <c r="E266" s="4" t="s">
        <v>1079</v>
      </c>
      <c r="F266" s="1" t="s">
        <v>69</v>
      </c>
      <c r="G266" s="1" t="s">
        <v>99</v>
      </c>
      <c r="H266" s="1" t="s">
        <v>100</v>
      </c>
      <c r="I266" s="1" t="s">
        <v>101</v>
      </c>
      <c r="J266" s="1" t="s">
        <v>2097</v>
      </c>
      <c r="K266" s="1" t="s">
        <v>2098</v>
      </c>
      <c r="L266" s="1" t="s">
        <v>2099</v>
      </c>
      <c r="M266" s="1" t="s">
        <v>2100</v>
      </c>
      <c r="N266" s="1" t="s">
        <v>2101</v>
      </c>
      <c r="O266" s="1" t="s">
        <v>173</v>
      </c>
      <c r="P266" s="1" t="s">
        <v>1616</v>
      </c>
      <c r="Q266" s="1" t="s">
        <v>976</v>
      </c>
      <c r="R266" s="1" t="s">
        <v>2102</v>
      </c>
      <c r="S266" s="1" t="s">
        <v>2103</v>
      </c>
      <c r="T266" s="1"/>
      <c r="U266" s="1" t="s">
        <v>130</v>
      </c>
      <c r="V266" s="1"/>
      <c r="W266" s="1"/>
      <c r="X266" s="1"/>
      <c r="Y266" s="1">
        <v>226</v>
      </c>
      <c r="Z266" s="1"/>
      <c r="AA266" s="1"/>
      <c r="AB266" s="1"/>
      <c r="AC266" s="1"/>
      <c r="AD266" s="1"/>
      <c r="AE266" s="1"/>
      <c r="AF266" s="1"/>
      <c r="AG266" s="1"/>
      <c r="AH266" s="1"/>
      <c r="AI266" s="1"/>
      <c r="AJ266" s="1"/>
      <c r="AK266" s="1" t="s">
        <v>421</v>
      </c>
      <c r="AL266" s="1"/>
      <c r="AM266" s="1"/>
      <c r="AN266" s="1"/>
      <c r="AO266" s="1"/>
      <c r="AP266" s="1"/>
      <c r="AQ266" s="1"/>
      <c r="AR266" s="1"/>
      <c r="AS266" s="1"/>
      <c r="AT266" s="1"/>
      <c r="AU266" s="1"/>
      <c r="AV266" s="1"/>
      <c r="AW266" s="1"/>
      <c r="AX266" s="1" t="s">
        <v>177</v>
      </c>
      <c r="AY266" s="1"/>
      <c r="AZ266" s="1" t="s">
        <v>178</v>
      </c>
      <c r="BA266" s="1" t="s">
        <v>173</v>
      </c>
      <c r="BB266" s="1"/>
      <c r="BC266" s="1"/>
      <c r="BD266" s="1" t="s">
        <v>1461</v>
      </c>
      <c r="BE266" s="1" t="s">
        <v>134</v>
      </c>
      <c r="BF266" s="1" t="s">
        <v>90</v>
      </c>
      <c r="BG266" s="1"/>
      <c r="BH266" s="1"/>
      <c r="BI266" s="1"/>
      <c r="BJ266" s="1"/>
      <c r="BK266" s="1"/>
      <c r="BL266" s="1" t="s">
        <v>2104</v>
      </c>
      <c r="BM266" s="1" t="s">
        <v>2105</v>
      </c>
      <c r="BN266" s="1" t="s">
        <v>375</v>
      </c>
    </row>
    <row r="267" spans="1:66" ht="15.75" customHeight="1" x14ac:dyDescent="0.3">
      <c r="A267" s="1" t="s">
        <v>138</v>
      </c>
      <c r="B267" s="1">
        <v>20000</v>
      </c>
      <c r="C267" s="1" t="s">
        <v>68</v>
      </c>
      <c r="D267" s="1">
        <v>0</v>
      </c>
      <c r="E267" s="4">
        <v>44843</v>
      </c>
      <c r="F267" s="1" t="s">
        <v>69</v>
      </c>
      <c r="G267" s="1" t="s">
        <v>99</v>
      </c>
      <c r="H267" s="1" t="s">
        <v>100</v>
      </c>
      <c r="I267" s="1" t="s">
        <v>101</v>
      </c>
      <c r="J267" s="1" t="s">
        <v>2106</v>
      </c>
      <c r="K267" s="1" t="s">
        <v>2107</v>
      </c>
      <c r="L267" s="1" t="s">
        <v>2108</v>
      </c>
      <c r="M267" s="1" t="s">
        <v>2109</v>
      </c>
      <c r="N267" s="1" t="s">
        <v>2110</v>
      </c>
      <c r="O267" s="1" t="s">
        <v>1228</v>
      </c>
      <c r="P267" s="1" t="s">
        <v>234</v>
      </c>
      <c r="Q267" s="1" t="s">
        <v>138</v>
      </c>
      <c r="R267" s="1" t="s">
        <v>2111</v>
      </c>
      <c r="S267" s="1" t="s">
        <v>2112</v>
      </c>
      <c r="T267" s="1"/>
      <c r="U267" s="1" t="s">
        <v>147</v>
      </c>
      <c r="V267" s="1"/>
      <c r="W267" s="1"/>
      <c r="X267" s="1"/>
      <c r="Y267" s="1">
        <v>28</v>
      </c>
      <c r="Z267" s="1"/>
      <c r="AA267" s="1"/>
      <c r="AB267" s="1"/>
      <c r="AC267" s="1"/>
      <c r="AD267" s="1"/>
      <c r="AE267" s="1"/>
      <c r="AF267" s="1"/>
      <c r="AG267" s="1"/>
      <c r="AH267" s="1"/>
      <c r="AI267" s="1"/>
      <c r="AJ267" s="1"/>
      <c r="AK267" s="1" t="s">
        <v>204</v>
      </c>
      <c r="AL267" s="1"/>
      <c r="AM267" s="1"/>
      <c r="AN267" s="1"/>
      <c r="AO267" s="1"/>
      <c r="AP267" s="1"/>
      <c r="AQ267" s="1"/>
      <c r="AR267" s="1"/>
      <c r="AS267" s="1"/>
      <c r="AT267" s="1"/>
      <c r="AU267" s="1"/>
      <c r="AV267" s="1"/>
      <c r="AW267" s="1"/>
      <c r="AX267" s="1" t="s">
        <v>237</v>
      </c>
      <c r="AY267" s="1"/>
      <c r="AZ267" s="1" t="s">
        <v>1231</v>
      </c>
      <c r="BA267" s="1" t="s">
        <v>1228</v>
      </c>
      <c r="BB267" s="1"/>
      <c r="BC267" s="1"/>
      <c r="BD267" s="1"/>
      <c r="BE267" s="1" t="s">
        <v>134</v>
      </c>
      <c r="BF267" s="1"/>
      <c r="BG267" s="1"/>
      <c r="BH267" s="1"/>
      <c r="BI267" s="1"/>
      <c r="BJ267" s="1"/>
      <c r="BK267" s="1"/>
      <c r="BL267" s="1" t="s">
        <v>2113</v>
      </c>
      <c r="BM267" s="1" t="s">
        <v>2114</v>
      </c>
      <c r="BN267" s="1"/>
    </row>
    <row r="268" spans="1:66" ht="15.75" customHeight="1" x14ac:dyDescent="0.3">
      <c r="A268" s="1" t="s">
        <v>168</v>
      </c>
      <c r="B268" s="1">
        <v>300000</v>
      </c>
      <c r="C268" s="1" t="s">
        <v>68</v>
      </c>
      <c r="D268" s="1">
        <v>0</v>
      </c>
      <c r="E268" s="4" t="s">
        <v>139</v>
      </c>
      <c r="F268" s="1" t="s">
        <v>69</v>
      </c>
      <c r="G268" s="1" t="s">
        <v>123</v>
      </c>
      <c r="H268" s="1" t="s">
        <v>124</v>
      </c>
      <c r="I268" s="1" t="s">
        <v>101</v>
      </c>
      <c r="J268" s="1" t="s">
        <v>2115</v>
      </c>
      <c r="K268" s="1" t="s">
        <v>2116</v>
      </c>
      <c r="L268" s="1"/>
      <c r="M268" s="1" t="s">
        <v>2117</v>
      </c>
      <c r="N268" s="1" t="s">
        <v>2118</v>
      </c>
      <c r="O268" s="1" t="s">
        <v>138</v>
      </c>
      <c r="P268" s="1" t="s">
        <v>292</v>
      </c>
      <c r="Q268" s="1" t="s">
        <v>168</v>
      </c>
      <c r="R268" s="1" t="s">
        <v>2119</v>
      </c>
      <c r="S268" s="1" t="s">
        <v>2120</v>
      </c>
      <c r="T268" s="1"/>
      <c r="U268" s="1" t="s">
        <v>130</v>
      </c>
      <c r="V268" s="1"/>
      <c r="W268" s="1"/>
      <c r="X268" s="1"/>
      <c r="Y268" s="1">
        <v>100</v>
      </c>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t="s">
        <v>234</v>
      </c>
      <c r="BA268" s="1" t="s">
        <v>138</v>
      </c>
      <c r="BB268" s="1"/>
      <c r="BC268" s="1"/>
      <c r="BD268" s="1" t="s">
        <v>206</v>
      </c>
      <c r="BE268" s="1" t="s">
        <v>192</v>
      </c>
      <c r="BF268" s="1"/>
      <c r="BG268" s="1"/>
      <c r="BH268" s="1" t="s">
        <v>193</v>
      </c>
      <c r="BI268" s="1"/>
      <c r="BJ268" s="1"/>
      <c r="BK268" s="1"/>
      <c r="BL268" s="1" t="s">
        <v>2121</v>
      </c>
      <c r="BM268" s="1" t="s">
        <v>2122</v>
      </c>
      <c r="BN268" s="1" t="s">
        <v>121</v>
      </c>
    </row>
    <row r="269" spans="1:66" ht="15.75" customHeight="1" x14ac:dyDescent="0.3">
      <c r="A269" s="1" t="s">
        <v>360</v>
      </c>
      <c r="B269" s="1">
        <v>480000</v>
      </c>
      <c r="C269" s="1" t="s">
        <v>68</v>
      </c>
      <c r="D269" s="1">
        <v>0</v>
      </c>
      <c r="E269" s="4" t="s">
        <v>1187</v>
      </c>
      <c r="F269" s="1" t="s">
        <v>69</v>
      </c>
      <c r="G269" s="1" t="s">
        <v>123</v>
      </c>
      <c r="H269" s="1" t="s">
        <v>124</v>
      </c>
      <c r="I269" s="1" t="s">
        <v>101</v>
      </c>
      <c r="J269" s="1"/>
      <c r="K269" s="1"/>
      <c r="L269" s="1" t="s">
        <v>2123</v>
      </c>
      <c r="M269" s="1" t="s">
        <v>2124</v>
      </c>
      <c r="N269" s="1" t="s">
        <v>2125</v>
      </c>
      <c r="O269" s="1" t="s">
        <v>444</v>
      </c>
      <c r="P269" s="1" t="s">
        <v>368</v>
      </c>
      <c r="Q269" s="1" t="s">
        <v>360</v>
      </c>
      <c r="R269" s="1" t="s">
        <v>2126</v>
      </c>
      <c r="S269" s="1" t="s">
        <v>2127</v>
      </c>
      <c r="T269" s="1"/>
      <c r="U269" s="1" t="s">
        <v>81</v>
      </c>
      <c r="V269" s="1"/>
      <c r="W269" s="1"/>
      <c r="X269" s="1"/>
      <c r="Y269" s="1">
        <v>60</v>
      </c>
      <c r="Z269" s="1"/>
      <c r="AA269" s="1"/>
      <c r="AB269" s="1"/>
      <c r="AC269" s="1"/>
      <c r="AD269" s="1"/>
      <c r="AE269" s="1"/>
      <c r="AF269" s="1"/>
      <c r="AG269" s="1"/>
      <c r="AH269" s="1"/>
      <c r="AI269" s="1"/>
      <c r="AJ269" s="1"/>
      <c r="AK269" s="1" t="s">
        <v>889</v>
      </c>
      <c r="AL269" s="1"/>
      <c r="AM269" s="1"/>
      <c r="AN269" s="1"/>
      <c r="AO269" s="1"/>
      <c r="AP269" s="1"/>
      <c r="AQ269" s="1"/>
      <c r="AR269" s="1"/>
      <c r="AS269" s="1"/>
      <c r="AT269" s="1"/>
      <c r="AU269" s="1"/>
      <c r="AV269" s="1"/>
      <c r="AW269" s="1"/>
      <c r="AX269" s="1" t="s">
        <v>345</v>
      </c>
      <c r="AY269" s="1"/>
      <c r="AZ269" s="1" t="s">
        <v>443</v>
      </c>
      <c r="BA269" s="1" t="s">
        <v>444</v>
      </c>
      <c r="BB269" s="1"/>
      <c r="BC269" s="1"/>
      <c r="BD269" s="1" t="s">
        <v>133</v>
      </c>
      <c r="BE269" s="1" t="s">
        <v>134</v>
      </c>
      <c r="BF269" s="1"/>
      <c r="BG269" s="1"/>
      <c r="BH269" s="1" t="s">
        <v>2128</v>
      </c>
      <c r="BI269" s="1"/>
      <c r="BJ269" s="1"/>
      <c r="BK269" s="1"/>
      <c r="BL269" s="1" t="s">
        <v>2129</v>
      </c>
      <c r="BM269" s="1" t="s">
        <v>2130</v>
      </c>
      <c r="BN269" s="1" t="s">
        <v>121</v>
      </c>
    </row>
    <row r="270" spans="1:66" ht="15.75" customHeight="1" x14ac:dyDescent="0.3">
      <c r="A270" s="1" t="s">
        <v>613</v>
      </c>
      <c r="B270" s="1">
        <v>10000000</v>
      </c>
      <c r="C270" s="1" t="s">
        <v>68</v>
      </c>
      <c r="D270" s="1">
        <v>0</v>
      </c>
      <c r="E270" s="4">
        <v>44782</v>
      </c>
      <c r="F270" s="1" t="s">
        <v>69</v>
      </c>
      <c r="G270" s="1" t="s">
        <v>123</v>
      </c>
      <c r="H270" s="1" t="s">
        <v>124</v>
      </c>
      <c r="I270" s="1" t="s">
        <v>101</v>
      </c>
      <c r="J270" s="1" t="s">
        <v>2131</v>
      </c>
      <c r="K270" s="1" t="s">
        <v>2132</v>
      </c>
      <c r="L270" s="1" t="s">
        <v>2133</v>
      </c>
      <c r="M270" s="1" t="s">
        <v>2134</v>
      </c>
      <c r="N270" s="1" t="s">
        <v>2135</v>
      </c>
      <c r="O270" s="1" t="s">
        <v>173</v>
      </c>
      <c r="P270" s="1" t="s">
        <v>341</v>
      </c>
      <c r="Q270" s="1" t="s">
        <v>334</v>
      </c>
      <c r="R270" s="1" t="s">
        <v>2136</v>
      </c>
      <c r="S270" s="1" t="s">
        <v>2137</v>
      </c>
      <c r="T270" s="1"/>
      <c r="U270" s="1" t="s">
        <v>147</v>
      </c>
      <c r="V270" s="1"/>
      <c r="W270" s="1"/>
      <c r="X270" s="1"/>
      <c r="Y270" s="1">
        <v>1000</v>
      </c>
      <c r="Z270" s="1"/>
      <c r="AA270" s="1"/>
      <c r="AB270" s="1"/>
      <c r="AC270" s="1"/>
      <c r="AD270" s="1"/>
      <c r="AE270" s="1"/>
      <c r="AF270" s="1"/>
      <c r="AG270" s="1" t="s">
        <v>111</v>
      </c>
      <c r="AH270" s="1"/>
      <c r="AI270" s="1"/>
      <c r="AJ270" s="1"/>
      <c r="AK270" s="1"/>
      <c r="AL270" s="1" t="s">
        <v>2138</v>
      </c>
      <c r="AM270" s="1"/>
      <c r="AN270" s="1"/>
      <c r="AO270" s="1"/>
      <c r="AP270" s="1"/>
      <c r="AQ270" s="1"/>
      <c r="AR270" s="1"/>
      <c r="AS270" s="1"/>
      <c r="AT270" s="1"/>
      <c r="AU270" s="1"/>
      <c r="AV270" s="1"/>
      <c r="AW270" s="1"/>
      <c r="AX270" s="1"/>
      <c r="AY270" s="1"/>
      <c r="AZ270" s="1" t="s">
        <v>341</v>
      </c>
      <c r="BA270" s="1" t="s">
        <v>334</v>
      </c>
      <c r="BB270" s="1"/>
      <c r="BC270" s="1"/>
      <c r="BD270" s="1" t="s">
        <v>133</v>
      </c>
      <c r="BE270" s="1" t="s">
        <v>192</v>
      </c>
      <c r="BF270" s="1"/>
      <c r="BG270" s="1"/>
      <c r="BH270" s="1" t="s">
        <v>91</v>
      </c>
      <c r="BI270" s="1"/>
      <c r="BJ270" s="1"/>
      <c r="BK270" s="1"/>
      <c r="BL270" s="1" t="s">
        <v>2139</v>
      </c>
      <c r="BM270" s="1" t="s">
        <v>2140</v>
      </c>
      <c r="BN270" s="1"/>
    </row>
    <row r="271" spans="1:66" ht="15.75" customHeight="1" x14ac:dyDescent="0.3">
      <c r="A271" s="1" t="s">
        <v>376</v>
      </c>
      <c r="B271" s="1">
        <v>6000000</v>
      </c>
      <c r="C271" s="1" t="s">
        <v>68</v>
      </c>
      <c r="D271" s="1">
        <v>0</v>
      </c>
      <c r="E271" s="4" t="s">
        <v>1362</v>
      </c>
      <c r="F271" s="1" t="s">
        <v>69</v>
      </c>
      <c r="G271" s="1" t="s">
        <v>99</v>
      </c>
      <c r="H271" s="1" t="s">
        <v>100</v>
      </c>
      <c r="I271" s="1" t="s">
        <v>101</v>
      </c>
      <c r="J271" s="1" t="s">
        <v>2141</v>
      </c>
      <c r="K271" s="1" t="s">
        <v>2142</v>
      </c>
      <c r="L271" s="1" t="s">
        <v>288</v>
      </c>
      <c r="M271" s="1" t="s">
        <v>2143</v>
      </c>
      <c r="N271" s="1" t="s">
        <v>2144</v>
      </c>
      <c r="O271" s="1" t="s">
        <v>291</v>
      </c>
      <c r="P271" s="1" t="s">
        <v>619</v>
      </c>
      <c r="Q271" s="1" t="s">
        <v>620</v>
      </c>
      <c r="R271" s="1" t="s">
        <v>2145</v>
      </c>
      <c r="S271" s="1" t="s">
        <v>2146</v>
      </c>
      <c r="T271" s="1"/>
      <c r="U271" s="1" t="s">
        <v>130</v>
      </c>
      <c r="V271" s="1"/>
      <c r="W271" s="1"/>
      <c r="X271" s="1"/>
      <c r="Y271" s="1">
        <v>1156</v>
      </c>
      <c r="Z271" s="1"/>
      <c r="AA271" s="1"/>
      <c r="AB271" s="1"/>
      <c r="AC271" s="1"/>
      <c r="AD271" s="1"/>
      <c r="AE271" s="1"/>
      <c r="AF271" s="1"/>
      <c r="AG271" s="1" t="s">
        <v>111</v>
      </c>
      <c r="AH271" s="1"/>
      <c r="AI271" s="1"/>
      <c r="AJ271" s="1"/>
      <c r="AK271" s="1" t="s">
        <v>220</v>
      </c>
      <c r="AL271" s="1"/>
      <c r="AM271" s="1"/>
      <c r="AN271" s="1"/>
      <c r="AO271" s="1"/>
      <c r="AP271" s="1"/>
      <c r="AQ271" s="1"/>
      <c r="AR271" s="1"/>
      <c r="AS271" s="1"/>
      <c r="AT271" s="1"/>
      <c r="AU271" s="1"/>
      <c r="AV271" s="1"/>
      <c r="AW271" s="1"/>
      <c r="AX271" s="1" t="s">
        <v>177</v>
      </c>
      <c r="AY271" s="1"/>
      <c r="AZ271" s="1" t="s">
        <v>296</v>
      </c>
      <c r="BA271" s="1" t="s">
        <v>291</v>
      </c>
      <c r="BB271" s="1" t="s">
        <v>297</v>
      </c>
      <c r="BC271" s="1"/>
      <c r="BD271" s="1" t="s">
        <v>133</v>
      </c>
      <c r="BE271" s="1" t="s">
        <v>134</v>
      </c>
      <c r="BF271" s="1" t="s">
        <v>90</v>
      </c>
      <c r="BG271" s="1"/>
      <c r="BH271" s="1" t="s">
        <v>193</v>
      </c>
      <c r="BI271" s="1"/>
      <c r="BJ271" s="1"/>
      <c r="BK271" s="1"/>
      <c r="BL271" s="1" t="s">
        <v>2147</v>
      </c>
      <c r="BM271" s="1" t="s">
        <v>2148</v>
      </c>
      <c r="BN271" s="1" t="s">
        <v>121</v>
      </c>
    </row>
    <row r="272" spans="1:66" ht="15.75" customHeight="1" x14ac:dyDescent="0.3">
      <c r="A272" s="1" t="s">
        <v>414</v>
      </c>
      <c r="B272" s="1">
        <v>1500000</v>
      </c>
      <c r="C272" s="1" t="s">
        <v>68</v>
      </c>
      <c r="D272" s="1">
        <v>0</v>
      </c>
      <c r="E272" s="4" t="s">
        <v>1446</v>
      </c>
      <c r="F272" s="1" t="s">
        <v>69</v>
      </c>
      <c r="G272" s="1" t="s">
        <v>99</v>
      </c>
      <c r="H272" s="1" t="s">
        <v>100</v>
      </c>
      <c r="I272" s="1" t="s">
        <v>101</v>
      </c>
      <c r="J272" s="1" t="s">
        <v>2149</v>
      </c>
      <c r="K272" s="1" t="s">
        <v>2150</v>
      </c>
      <c r="L272" s="1"/>
      <c r="M272" s="1" t="s">
        <v>2151</v>
      </c>
      <c r="N272" s="1" t="s">
        <v>2152</v>
      </c>
      <c r="O272" s="1" t="s">
        <v>86</v>
      </c>
      <c r="P272" s="1" t="s">
        <v>619</v>
      </c>
      <c r="Q272" s="1" t="s">
        <v>620</v>
      </c>
      <c r="R272" s="1" t="s">
        <v>2153</v>
      </c>
      <c r="S272" s="1" t="s">
        <v>2154</v>
      </c>
      <c r="T272" s="1"/>
      <c r="U272" s="1" t="s">
        <v>130</v>
      </c>
      <c r="V272" s="1"/>
      <c r="W272" s="1"/>
      <c r="X272" s="1"/>
      <c r="Y272" s="1">
        <v>500</v>
      </c>
      <c r="Z272" s="1"/>
      <c r="AA272" s="1"/>
      <c r="AB272" s="1"/>
      <c r="AC272" s="1"/>
      <c r="AD272" s="1"/>
      <c r="AE272" s="1"/>
      <c r="AF272" s="1"/>
      <c r="AG272" s="1" t="s">
        <v>111</v>
      </c>
      <c r="AH272" s="1"/>
      <c r="AI272" s="1"/>
      <c r="AJ272" s="1"/>
      <c r="AK272" s="1" t="s">
        <v>356</v>
      </c>
      <c r="AL272" s="1"/>
      <c r="AM272" s="1"/>
      <c r="AN272" s="1"/>
      <c r="AO272" s="1"/>
      <c r="AP272" s="1"/>
      <c r="AQ272" s="1"/>
      <c r="AR272" s="1"/>
      <c r="AS272" s="1"/>
      <c r="AT272" s="1"/>
      <c r="AU272" s="1"/>
      <c r="AV272" s="1"/>
      <c r="AW272" s="1"/>
      <c r="AX272" s="1"/>
      <c r="AY272" s="1"/>
      <c r="AZ272" s="1" t="s">
        <v>85</v>
      </c>
      <c r="BA272" s="1" t="s">
        <v>86</v>
      </c>
      <c r="BB272" s="1"/>
      <c r="BC272" s="1"/>
      <c r="BD272" s="1" t="s">
        <v>133</v>
      </c>
      <c r="BE272" s="1" t="s">
        <v>117</v>
      </c>
      <c r="BF272" s="1"/>
      <c r="BG272" s="1"/>
      <c r="BH272" s="1" t="s">
        <v>455</v>
      </c>
      <c r="BI272" s="1"/>
      <c r="BJ272" s="1"/>
      <c r="BK272" s="1"/>
      <c r="BL272" s="1" t="s">
        <v>2155</v>
      </c>
      <c r="BM272" s="1" t="s">
        <v>2156</v>
      </c>
      <c r="BN272" s="1" t="s">
        <v>375</v>
      </c>
    </row>
    <row r="273" spans="1:66" ht="15.75" customHeight="1" x14ac:dyDescent="0.3">
      <c r="A273" s="1" t="s">
        <v>414</v>
      </c>
      <c r="B273" s="1">
        <v>1500000</v>
      </c>
      <c r="C273" s="1" t="s">
        <v>68</v>
      </c>
      <c r="D273" s="1">
        <v>0</v>
      </c>
      <c r="E273" s="4" t="s">
        <v>1446</v>
      </c>
      <c r="F273" s="1" t="s">
        <v>69</v>
      </c>
      <c r="G273" s="1" t="s">
        <v>99</v>
      </c>
      <c r="H273" s="1" t="s">
        <v>100</v>
      </c>
      <c r="I273" s="1" t="s">
        <v>101</v>
      </c>
      <c r="J273" s="1" t="s">
        <v>2149</v>
      </c>
      <c r="K273" s="1" t="s">
        <v>2150</v>
      </c>
      <c r="L273" s="1"/>
      <c r="M273" s="1" t="s">
        <v>2151</v>
      </c>
      <c r="N273" s="1" t="s">
        <v>2152</v>
      </c>
      <c r="O273" s="1" t="s">
        <v>86</v>
      </c>
      <c r="P273" s="1" t="s">
        <v>619</v>
      </c>
      <c r="Q273" s="1" t="s">
        <v>620</v>
      </c>
      <c r="R273" s="1" t="s">
        <v>2157</v>
      </c>
      <c r="S273" s="1" t="s">
        <v>2158</v>
      </c>
      <c r="T273" s="1"/>
      <c r="U273" s="1" t="s">
        <v>130</v>
      </c>
      <c r="V273" s="1"/>
      <c r="W273" s="1"/>
      <c r="X273" s="1"/>
      <c r="Y273" s="1">
        <v>500</v>
      </c>
      <c r="Z273" s="1"/>
      <c r="AA273" s="1"/>
      <c r="AB273" s="1"/>
      <c r="AC273" s="1"/>
      <c r="AD273" s="1"/>
      <c r="AE273" s="1"/>
      <c r="AF273" s="1"/>
      <c r="AG273" s="1" t="s">
        <v>111</v>
      </c>
      <c r="AH273" s="1"/>
      <c r="AI273" s="1"/>
      <c r="AJ273" s="1"/>
      <c r="AK273" s="1" t="s">
        <v>356</v>
      </c>
      <c r="AL273" s="1"/>
      <c r="AM273" s="1"/>
      <c r="AN273" s="1"/>
      <c r="AO273" s="1"/>
      <c r="AP273" s="1"/>
      <c r="AQ273" s="1"/>
      <c r="AR273" s="1"/>
      <c r="AS273" s="1"/>
      <c r="AT273" s="1"/>
      <c r="AU273" s="1"/>
      <c r="AV273" s="1"/>
      <c r="AW273" s="1"/>
      <c r="AX273" s="1"/>
      <c r="AY273" s="1"/>
      <c r="AZ273" s="1" t="s">
        <v>85</v>
      </c>
      <c r="BA273" s="1" t="s">
        <v>86</v>
      </c>
      <c r="BB273" s="1"/>
      <c r="BC273" s="1"/>
      <c r="BD273" s="1" t="s">
        <v>133</v>
      </c>
      <c r="BE273" s="1" t="s">
        <v>117</v>
      </c>
      <c r="BF273" s="1"/>
      <c r="BG273" s="1"/>
      <c r="BH273" s="1" t="s">
        <v>455</v>
      </c>
      <c r="BI273" s="1"/>
      <c r="BJ273" s="1"/>
      <c r="BK273" s="1"/>
      <c r="BL273" s="1" t="s">
        <v>2155</v>
      </c>
      <c r="BM273" s="1" t="s">
        <v>2156</v>
      </c>
      <c r="BN273" s="1" t="s">
        <v>121</v>
      </c>
    </row>
    <row r="274" spans="1:66" ht="15.75" customHeight="1" x14ac:dyDescent="0.3">
      <c r="A274" s="1" t="s">
        <v>414</v>
      </c>
      <c r="B274" s="1">
        <v>90000</v>
      </c>
      <c r="C274" s="1" t="s">
        <v>68</v>
      </c>
      <c r="D274" s="1">
        <v>0</v>
      </c>
      <c r="E274" s="4" t="s">
        <v>1446</v>
      </c>
      <c r="F274" s="1" t="s">
        <v>69</v>
      </c>
      <c r="G274" s="1" t="s">
        <v>99</v>
      </c>
      <c r="H274" s="1" t="s">
        <v>100</v>
      </c>
      <c r="I274" s="1" t="s">
        <v>101</v>
      </c>
      <c r="J274" s="1" t="s">
        <v>2149</v>
      </c>
      <c r="K274" s="1" t="s">
        <v>2150</v>
      </c>
      <c r="L274" s="1"/>
      <c r="M274" s="1" t="s">
        <v>2151</v>
      </c>
      <c r="N274" s="1" t="s">
        <v>2152</v>
      </c>
      <c r="O274" s="1" t="s">
        <v>86</v>
      </c>
      <c r="P274" s="1" t="s">
        <v>619</v>
      </c>
      <c r="Q274" s="1" t="s">
        <v>620</v>
      </c>
      <c r="R274" s="1" t="s">
        <v>2159</v>
      </c>
      <c r="S274" s="1" t="s">
        <v>2160</v>
      </c>
      <c r="T274" s="1"/>
      <c r="U274" s="1" t="s">
        <v>130</v>
      </c>
      <c r="V274" s="1"/>
      <c r="W274" s="1"/>
      <c r="X274" s="1"/>
      <c r="Y274" s="1">
        <v>500</v>
      </c>
      <c r="Z274" s="1"/>
      <c r="AA274" s="1"/>
      <c r="AB274" s="1"/>
      <c r="AC274" s="1"/>
      <c r="AD274" s="1"/>
      <c r="AE274" s="1"/>
      <c r="AF274" s="1"/>
      <c r="AG274" s="1" t="s">
        <v>111</v>
      </c>
      <c r="AH274" s="1"/>
      <c r="AI274" s="1"/>
      <c r="AJ274" s="1"/>
      <c r="AK274" s="1" t="s">
        <v>356</v>
      </c>
      <c r="AL274" s="1"/>
      <c r="AM274" s="1"/>
      <c r="AN274" s="1"/>
      <c r="AO274" s="1"/>
      <c r="AP274" s="1"/>
      <c r="AQ274" s="1"/>
      <c r="AR274" s="1"/>
      <c r="AS274" s="1"/>
      <c r="AT274" s="1"/>
      <c r="AU274" s="1"/>
      <c r="AV274" s="1"/>
      <c r="AW274" s="1"/>
      <c r="AX274" s="1"/>
      <c r="AY274" s="1"/>
      <c r="AZ274" s="1" t="s">
        <v>85</v>
      </c>
      <c r="BA274" s="1" t="s">
        <v>86</v>
      </c>
      <c r="BB274" s="1"/>
      <c r="BC274" s="1"/>
      <c r="BD274" s="1" t="s">
        <v>133</v>
      </c>
      <c r="BE274" s="1" t="s">
        <v>117</v>
      </c>
      <c r="BF274" s="1"/>
      <c r="BG274" s="1"/>
      <c r="BH274" s="1" t="s">
        <v>455</v>
      </c>
      <c r="BI274" s="1"/>
      <c r="BJ274" s="1"/>
      <c r="BK274" s="1"/>
      <c r="BL274" s="1" t="s">
        <v>2155</v>
      </c>
      <c r="BM274" s="1" t="s">
        <v>2156</v>
      </c>
      <c r="BN274" s="1" t="s">
        <v>181</v>
      </c>
    </row>
    <row r="275" spans="1:66" ht="15.75" customHeight="1" x14ac:dyDescent="0.3">
      <c r="A275" s="1" t="s">
        <v>138</v>
      </c>
      <c r="B275" s="1">
        <v>10000</v>
      </c>
      <c r="C275" s="1" t="s">
        <v>68</v>
      </c>
      <c r="D275" s="1">
        <v>0</v>
      </c>
      <c r="E275" s="4" t="s">
        <v>1187</v>
      </c>
      <c r="F275" s="1" t="s">
        <v>69</v>
      </c>
      <c r="G275" s="1" t="s">
        <v>123</v>
      </c>
      <c r="H275" s="1" t="s">
        <v>124</v>
      </c>
      <c r="I275" s="1" t="s">
        <v>101</v>
      </c>
      <c r="J275" s="1" t="s">
        <v>2161</v>
      </c>
      <c r="K275" s="1" t="s">
        <v>2162</v>
      </c>
      <c r="L275" s="1"/>
      <c r="M275" s="1" t="s">
        <v>2163</v>
      </c>
      <c r="N275" s="1" t="s">
        <v>2164</v>
      </c>
      <c r="O275" s="1" t="s">
        <v>138</v>
      </c>
      <c r="P275" s="1" t="s">
        <v>234</v>
      </c>
      <c r="Q275" s="1" t="s">
        <v>138</v>
      </c>
      <c r="R275" s="1" t="s">
        <v>2165</v>
      </c>
      <c r="S275" s="1" t="s">
        <v>2166</v>
      </c>
      <c r="T275" s="1"/>
      <c r="U275" s="1" t="s">
        <v>147</v>
      </c>
      <c r="V275" s="1"/>
      <c r="W275" s="1" t="s">
        <v>2167</v>
      </c>
      <c r="X275" s="1"/>
      <c r="Y275" s="1">
        <v>34</v>
      </c>
      <c r="Z275" s="1"/>
      <c r="AA275" s="1"/>
      <c r="AB275" s="1"/>
      <c r="AC275" s="1"/>
      <c r="AD275" s="1"/>
      <c r="AE275" s="1"/>
      <c r="AF275" s="1"/>
      <c r="AG275" s="1"/>
      <c r="AH275" s="1"/>
      <c r="AI275" s="1"/>
      <c r="AJ275" s="1"/>
      <c r="AK275" s="1" t="s">
        <v>371</v>
      </c>
      <c r="AL275" s="1"/>
      <c r="AM275" s="1"/>
      <c r="AN275" s="1"/>
      <c r="AO275" s="1"/>
      <c r="AP275" s="1"/>
      <c r="AQ275" s="1"/>
      <c r="AR275" s="1"/>
      <c r="AS275" s="1"/>
      <c r="AT275" s="1"/>
      <c r="AU275" s="1"/>
      <c r="AV275" s="1"/>
      <c r="AW275" s="1"/>
      <c r="AX275" s="1" t="s">
        <v>237</v>
      </c>
      <c r="AY275" s="1"/>
      <c r="AZ275" s="1" t="s">
        <v>234</v>
      </c>
      <c r="BA275" s="1" t="s">
        <v>138</v>
      </c>
      <c r="BB275" s="1"/>
      <c r="BC275" s="1"/>
      <c r="BD275" s="1" t="s">
        <v>133</v>
      </c>
      <c r="BE275" s="1" t="s">
        <v>134</v>
      </c>
      <c r="BF275" s="1"/>
      <c r="BG275" s="1"/>
      <c r="BH275" s="1"/>
      <c r="BI275" s="1"/>
      <c r="BJ275" s="1"/>
      <c r="BK275" s="1"/>
      <c r="BL275" s="1" t="s">
        <v>2168</v>
      </c>
      <c r="BM275" s="1" t="s">
        <v>2169</v>
      </c>
      <c r="BN275" s="1" t="s">
        <v>121</v>
      </c>
    </row>
    <row r="276" spans="1:66" ht="15.75" customHeight="1" x14ac:dyDescent="0.3">
      <c r="A276" s="1" t="s">
        <v>138</v>
      </c>
      <c r="B276" s="1">
        <v>1200</v>
      </c>
      <c r="C276" s="1" t="s">
        <v>68</v>
      </c>
      <c r="D276" s="1">
        <v>0</v>
      </c>
      <c r="E276" s="4" t="s">
        <v>1187</v>
      </c>
      <c r="F276" s="1" t="s">
        <v>69</v>
      </c>
      <c r="G276" s="1" t="s">
        <v>123</v>
      </c>
      <c r="H276" s="1" t="s">
        <v>124</v>
      </c>
      <c r="I276" s="1" t="s">
        <v>101</v>
      </c>
      <c r="J276" s="1" t="s">
        <v>2161</v>
      </c>
      <c r="K276" s="1" t="s">
        <v>2162</v>
      </c>
      <c r="L276" s="1"/>
      <c r="M276" s="1" t="s">
        <v>2163</v>
      </c>
      <c r="N276" s="1" t="s">
        <v>2164</v>
      </c>
      <c r="O276" s="1" t="s">
        <v>138</v>
      </c>
      <c r="P276" s="1" t="s">
        <v>234</v>
      </c>
      <c r="Q276" s="1" t="s">
        <v>138</v>
      </c>
      <c r="R276" s="1" t="s">
        <v>2170</v>
      </c>
      <c r="S276" s="1" t="s">
        <v>2171</v>
      </c>
      <c r="T276" s="1"/>
      <c r="U276" s="1" t="s">
        <v>147</v>
      </c>
      <c r="V276" s="1"/>
      <c r="W276" s="1" t="s">
        <v>2167</v>
      </c>
      <c r="X276" s="1"/>
      <c r="Y276" s="1">
        <v>34</v>
      </c>
      <c r="Z276" s="1"/>
      <c r="AA276" s="1"/>
      <c r="AB276" s="1"/>
      <c r="AC276" s="1"/>
      <c r="AD276" s="1"/>
      <c r="AE276" s="1"/>
      <c r="AF276" s="1"/>
      <c r="AG276" s="1"/>
      <c r="AH276" s="1"/>
      <c r="AI276" s="1"/>
      <c r="AJ276" s="1"/>
      <c r="AK276" s="1" t="s">
        <v>371</v>
      </c>
      <c r="AL276" s="1"/>
      <c r="AM276" s="1"/>
      <c r="AN276" s="1"/>
      <c r="AO276" s="1"/>
      <c r="AP276" s="1"/>
      <c r="AQ276" s="1"/>
      <c r="AR276" s="1"/>
      <c r="AS276" s="1"/>
      <c r="AT276" s="1"/>
      <c r="AU276" s="1"/>
      <c r="AV276" s="1"/>
      <c r="AW276" s="1"/>
      <c r="AX276" s="1" t="s">
        <v>237</v>
      </c>
      <c r="AY276" s="1"/>
      <c r="AZ276" s="1" t="s">
        <v>234</v>
      </c>
      <c r="BA276" s="1" t="s">
        <v>138</v>
      </c>
      <c r="BB276" s="1"/>
      <c r="BC276" s="1"/>
      <c r="BD276" s="1" t="s">
        <v>133</v>
      </c>
      <c r="BE276" s="1" t="s">
        <v>134</v>
      </c>
      <c r="BF276" s="1"/>
      <c r="BG276" s="1"/>
      <c r="BH276" s="1"/>
      <c r="BI276" s="1"/>
      <c r="BJ276" s="1"/>
      <c r="BK276" s="1"/>
      <c r="BL276" s="1" t="s">
        <v>2168</v>
      </c>
      <c r="BM276" s="1" t="s">
        <v>2169</v>
      </c>
      <c r="BN276" s="1" t="s">
        <v>181</v>
      </c>
    </row>
    <row r="277" spans="1:66" ht="15.75" customHeight="1" x14ac:dyDescent="0.3">
      <c r="A277" s="1" t="s">
        <v>376</v>
      </c>
      <c r="B277" s="1">
        <v>13500000</v>
      </c>
      <c r="C277" s="1" t="s">
        <v>68</v>
      </c>
      <c r="D277" s="1">
        <v>0</v>
      </c>
      <c r="E277" s="4" t="s">
        <v>210</v>
      </c>
      <c r="F277" s="1" t="s">
        <v>69</v>
      </c>
      <c r="G277" s="1" t="s">
        <v>99</v>
      </c>
      <c r="H277" s="1" t="s">
        <v>100</v>
      </c>
      <c r="I277" s="1" t="s">
        <v>101</v>
      </c>
      <c r="J277" s="1" t="s">
        <v>2172</v>
      </c>
      <c r="K277" s="1" t="s">
        <v>2173</v>
      </c>
      <c r="L277" s="1" t="s">
        <v>2174</v>
      </c>
      <c r="M277" s="1" t="s">
        <v>2175</v>
      </c>
      <c r="N277" s="1" t="s">
        <v>2176</v>
      </c>
      <c r="O277" s="1" t="s">
        <v>382</v>
      </c>
      <c r="P277" s="1" t="s">
        <v>619</v>
      </c>
      <c r="Q277" s="1" t="s">
        <v>620</v>
      </c>
      <c r="R277" s="1" t="s">
        <v>2177</v>
      </c>
      <c r="S277" s="1" t="s">
        <v>2178</v>
      </c>
      <c r="T277" s="1"/>
      <c r="U277" s="1" t="s">
        <v>130</v>
      </c>
      <c r="V277" s="1"/>
      <c r="W277" s="1"/>
      <c r="X277" s="1"/>
      <c r="Y277" s="1">
        <v>1000</v>
      </c>
      <c r="Z277" s="1"/>
      <c r="AA277" s="1"/>
      <c r="AB277" s="1"/>
      <c r="AC277" s="1"/>
      <c r="AD277" s="1"/>
      <c r="AE277" s="1"/>
      <c r="AF277" s="1"/>
      <c r="AG277" s="1"/>
      <c r="AH277" s="1"/>
      <c r="AI277" s="1"/>
      <c r="AJ277" s="1"/>
      <c r="AK277" s="1" t="s">
        <v>163</v>
      </c>
      <c r="AL277" s="1"/>
      <c r="AM277" s="1"/>
      <c r="AN277" s="1"/>
      <c r="AO277" s="1"/>
      <c r="AP277" s="1"/>
      <c r="AQ277" s="1"/>
      <c r="AR277" s="1"/>
      <c r="AS277" s="1"/>
      <c r="AT277" s="1"/>
      <c r="AU277" s="1"/>
      <c r="AV277" s="1"/>
      <c r="AW277" s="1"/>
      <c r="AX277" s="1" t="s">
        <v>164</v>
      </c>
      <c r="AY277" s="1"/>
      <c r="AZ277" s="1" t="s">
        <v>386</v>
      </c>
      <c r="BA277" s="1" t="s">
        <v>382</v>
      </c>
      <c r="BB277" s="1"/>
      <c r="BC277" s="1"/>
      <c r="BD277" s="1" t="s">
        <v>133</v>
      </c>
      <c r="BE277" s="1" t="s">
        <v>134</v>
      </c>
      <c r="BF277" s="1"/>
      <c r="BG277" s="1"/>
      <c r="BH277" s="1"/>
      <c r="BI277" s="1"/>
      <c r="BJ277" s="1"/>
      <c r="BK277" s="1"/>
      <c r="BL277" s="1" t="s">
        <v>2179</v>
      </c>
      <c r="BM277" s="1" t="s">
        <v>2180</v>
      </c>
      <c r="BN277" s="1" t="s">
        <v>121</v>
      </c>
    </row>
    <row r="278" spans="1:66" ht="15.75" customHeight="1" x14ac:dyDescent="0.3">
      <c r="A278" s="1" t="s">
        <v>401</v>
      </c>
      <c r="B278" s="1">
        <v>1000000</v>
      </c>
      <c r="C278" s="1" t="s">
        <v>68</v>
      </c>
      <c r="D278" s="1">
        <v>0</v>
      </c>
      <c r="E278" s="4" t="s">
        <v>1436</v>
      </c>
      <c r="F278" s="1" t="s">
        <v>69</v>
      </c>
      <c r="G278" s="1" t="s">
        <v>123</v>
      </c>
      <c r="H278" s="1" t="s">
        <v>124</v>
      </c>
      <c r="I278" s="1" t="s">
        <v>101</v>
      </c>
      <c r="J278" s="1"/>
      <c r="K278" s="1"/>
      <c r="L278" s="1" t="s">
        <v>121</v>
      </c>
      <c r="M278" s="1" t="s">
        <v>2181</v>
      </c>
      <c r="N278" s="1" t="s">
        <v>2182</v>
      </c>
      <c r="O278" s="1" t="s">
        <v>401</v>
      </c>
      <c r="P278" s="1" t="s">
        <v>407</v>
      </c>
      <c r="Q278" s="1" t="s">
        <v>401</v>
      </c>
      <c r="R278" s="1" t="s">
        <v>2183</v>
      </c>
      <c r="S278" s="1" t="s">
        <v>2184</v>
      </c>
      <c r="T278" s="1"/>
      <c r="U278" s="1" t="s">
        <v>81</v>
      </c>
      <c r="V278" s="1"/>
      <c r="W278" s="1" t="s">
        <v>2185</v>
      </c>
      <c r="X278" s="1"/>
      <c r="Y278" s="1">
        <v>189</v>
      </c>
      <c r="Z278" s="1"/>
      <c r="AA278" s="1"/>
      <c r="AB278" s="1"/>
      <c r="AC278" s="1"/>
      <c r="AD278" s="1"/>
      <c r="AE278" s="1"/>
      <c r="AF278" s="1"/>
      <c r="AG278" s="1"/>
      <c r="AH278" s="1"/>
      <c r="AI278" s="1"/>
      <c r="AJ278" s="1"/>
      <c r="AK278" s="1" t="s">
        <v>220</v>
      </c>
      <c r="AL278" s="1"/>
      <c r="AM278" s="1"/>
      <c r="AN278" s="1"/>
      <c r="AO278" s="1"/>
      <c r="AP278" s="1"/>
      <c r="AQ278" s="1"/>
      <c r="AR278" s="1"/>
      <c r="AS278" s="1"/>
      <c r="AT278" s="1"/>
      <c r="AU278" s="1"/>
      <c r="AV278" s="1"/>
      <c r="AW278" s="1"/>
      <c r="AX278" s="1" t="s">
        <v>237</v>
      </c>
      <c r="AY278" s="1"/>
      <c r="AZ278" s="1" t="s">
        <v>407</v>
      </c>
      <c r="BA278" s="1" t="s">
        <v>401</v>
      </c>
      <c r="BB278" s="1"/>
      <c r="BC278" s="1"/>
      <c r="BD278" s="1" t="s">
        <v>133</v>
      </c>
      <c r="BE278" s="1" t="s">
        <v>134</v>
      </c>
      <c r="BF278" s="1"/>
      <c r="BG278" s="1"/>
      <c r="BH278" s="1"/>
      <c r="BI278" s="1"/>
      <c r="BJ278" s="1"/>
      <c r="BK278" s="1"/>
      <c r="BL278" s="1" t="s">
        <v>2186</v>
      </c>
      <c r="BM278" s="1" t="s">
        <v>2187</v>
      </c>
      <c r="BN278" s="1"/>
    </row>
    <row r="279" spans="1:66" ht="15.75" customHeight="1" x14ac:dyDescent="0.3">
      <c r="A279" s="1" t="s">
        <v>401</v>
      </c>
      <c r="B279" s="1">
        <v>500000</v>
      </c>
      <c r="C279" s="1" t="s">
        <v>68</v>
      </c>
      <c r="D279" s="1">
        <v>0</v>
      </c>
      <c r="E279" s="4" t="s">
        <v>139</v>
      </c>
      <c r="F279" s="1" t="s">
        <v>69</v>
      </c>
      <c r="G279" s="1" t="s">
        <v>123</v>
      </c>
      <c r="H279" s="1" t="s">
        <v>124</v>
      </c>
      <c r="I279" s="1" t="s">
        <v>101</v>
      </c>
      <c r="J279" s="1"/>
      <c r="K279" s="1"/>
      <c r="L279" s="1" t="s">
        <v>375</v>
      </c>
      <c r="M279" s="1" t="s">
        <v>2188</v>
      </c>
      <c r="N279" s="1" t="s">
        <v>2189</v>
      </c>
      <c r="O279" s="1" t="s">
        <v>401</v>
      </c>
      <c r="P279" s="1" t="s">
        <v>407</v>
      </c>
      <c r="Q279" s="1" t="s">
        <v>401</v>
      </c>
      <c r="R279" s="1" t="s">
        <v>2190</v>
      </c>
      <c r="S279" s="1" t="s">
        <v>2191</v>
      </c>
      <c r="T279" s="1"/>
      <c r="U279" s="1" t="s">
        <v>130</v>
      </c>
      <c r="V279" s="1"/>
      <c r="W279" s="1"/>
      <c r="X279" s="1"/>
      <c r="Y279" s="1">
        <v>1000</v>
      </c>
      <c r="Z279" s="1"/>
      <c r="AA279" s="1"/>
      <c r="AB279" s="1"/>
      <c r="AC279" s="1"/>
      <c r="AD279" s="1"/>
      <c r="AE279" s="1"/>
      <c r="AF279" s="1"/>
      <c r="AG279" s="1"/>
      <c r="AH279" s="1"/>
      <c r="AI279" s="1"/>
      <c r="AJ279" s="1"/>
      <c r="AK279" s="1" t="s">
        <v>356</v>
      </c>
      <c r="AL279" s="1"/>
      <c r="AM279" s="1"/>
      <c r="AN279" s="1"/>
      <c r="AO279" s="1"/>
      <c r="AP279" s="1"/>
      <c r="AQ279" s="1"/>
      <c r="AR279" s="1"/>
      <c r="AS279" s="1"/>
      <c r="AT279" s="1"/>
      <c r="AU279" s="1"/>
      <c r="AV279" s="1"/>
      <c r="AW279" s="1"/>
      <c r="AX279" s="1"/>
      <c r="AY279" s="1"/>
      <c r="AZ279" s="1" t="s">
        <v>443</v>
      </c>
      <c r="BA279" s="1" t="s">
        <v>444</v>
      </c>
      <c r="BB279" s="1"/>
      <c r="BC279" s="1"/>
      <c r="BD279" s="1" t="s">
        <v>1443</v>
      </c>
      <c r="BE279" s="1" t="s">
        <v>134</v>
      </c>
      <c r="BF279" s="1"/>
      <c r="BG279" s="1"/>
      <c r="BH279" s="1"/>
      <c r="BI279" s="1"/>
      <c r="BJ279" s="1"/>
      <c r="BK279" s="1"/>
      <c r="BL279" s="1" t="s">
        <v>2192</v>
      </c>
      <c r="BM279" s="1" t="s">
        <v>2193</v>
      </c>
      <c r="BN279" s="1"/>
    </row>
    <row r="280" spans="1:66" ht="15.75" customHeight="1" x14ac:dyDescent="0.3">
      <c r="A280" s="1" t="s">
        <v>401</v>
      </c>
      <c r="B280" s="1">
        <v>1500000</v>
      </c>
      <c r="C280" s="1" t="s">
        <v>68</v>
      </c>
      <c r="D280" s="1">
        <v>0</v>
      </c>
      <c r="E280" s="4" t="s">
        <v>1187</v>
      </c>
      <c r="F280" s="1" t="s">
        <v>69</v>
      </c>
      <c r="G280" s="1" t="s">
        <v>123</v>
      </c>
      <c r="H280" s="1" t="s">
        <v>124</v>
      </c>
      <c r="I280" s="1" t="s">
        <v>101</v>
      </c>
      <c r="J280" s="1"/>
      <c r="K280" s="1"/>
      <c r="L280" s="1" t="s">
        <v>121</v>
      </c>
      <c r="M280" s="1" t="s">
        <v>2194</v>
      </c>
      <c r="N280" s="1" t="s">
        <v>2195</v>
      </c>
      <c r="O280" s="1" t="s">
        <v>401</v>
      </c>
      <c r="P280" s="1" t="s">
        <v>407</v>
      </c>
      <c r="Q280" s="1" t="s">
        <v>401</v>
      </c>
      <c r="R280" s="1" t="s">
        <v>2196</v>
      </c>
      <c r="S280" s="1" t="s">
        <v>2197</v>
      </c>
      <c r="T280" s="1"/>
      <c r="U280" s="1" t="s">
        <v>130</v>
      </c>
      <c r="V280" s="1"/>
      <c r="W280" s="1"/>
      <c r="X280" s="1"/>
      <c r="Y280" s="1">
        <v>884</v>
      </c>
      <c r="Z280" s="1"/>
      <c r="AA280" s="1"/>
      <c r="AB280" s="1"/>
      <c r="AC280" s="1"/>
      <c r="AD280" s="1"/>
      <c r="AE280" s="1"/>
      <c r="AF280" s="1"/>
      <c r="AG280" s="1"/>
      <c r="AH280" s="1"/>
      <c r="AI280" s="1"/>
      <c r="AJ280" s="1"/>
      <c r="AK280" s="1" t="s">
        <v>541</v>
      </c>
      <c r="AL280" s="1"/>
      <c r="AM280" s="1"/>
      <c r="AN280" s="1"/>
      <c r="AO280" s="1"/>
      <c r="AP280" s="1"/>
      <c r="AQ280" s="1"/>
      <c r="AR280" s="1"/>
      <c r="AS280" s="1"/>
      <c r="AT280" s="1"/>
      <c r="AU280" s="1"/>
      <c r="AV280" s="1"/>
      <c r="AW280" s="1"/>
      <c r="AX280" s="1"/>
      <c r="AY280" s="1"/>
      <c r="AZ280" s="1" t="s">
        <v>407</v>
      </c>
      <c r="BA280" s="1" t="s">
        <v>401</v>
      </c>
      <c r="BB280" s="1"/>
      <c r="BC280" s="1"/>
      <c r="BD280" s="1" t="s">
        <v>133</v>
      </c>
      <c r="BE280" s="1" t="s">
        <v>134</v>
      </c>
      <c r="BF280" s="1"/>
      <c r="BG280" s="1"/>
      <c r="BH280" s="1"/>
      <c r="BI280" s="1"/>
      <c r="BJ280" s="1"/>
      <c r="BK280" s="1"/>
      <c r="BL280" s="1" t="s">
        <v>2198</v>
      </c>
      <c r="BM280" s="1" t="s">
        <v>2199</v>
      </c>
      <c r="BN280" s="1"/>
    </row>
    <row r="281" spans="1:66" ht="15.75" customHeight="1" x14ac:dyDescent="0.3">
      <c r="A281" s="1" t="s">
        <v>401</v>
      </c>
      <c r="B281" s="1">
        <v>2000000</v>
      </c>
      <c r="C281" s="1" t="s">
        <v>68</v>
      </c>
      <c r="D281" s="1">
        <v>0</v>
      </c>
      <c r="E281" s="4" t="s">
        <v>139</v>
      </c>
      <c r="F281" s="1" t="s">
        <v>69</v>
      </c>
      <c r="G281" s="1" t="s">
        <v>123</v>
      </c>
      <c r="H281" s="1" t="s">
        <v>124</v>
      </c>
      <c r="I281" s="1" t="s">
        <v>101</v>
      </c>
      <c r="J281" s="1"/>
      <c r="K281" s="1"/>
      <c r="L281" s="1" t="s">
        <v>121</v>
      </c>
      <c r="M281" s="1" t="s">
        <v>2200</v>
      </c>
      <c r="N281" s="1" t="s">
        <v>2201</v>
      </c>
      <c r="O281" s="1" t="s">
        <v>401</v>
      </c>
      <c r="P281" s="1" t="s">
        <v>407</v>
      </c>
      <c r="Q281" s="1" t="s">
        <v>401</v>
      </c>
      <c r="R281" s="1" t="s">
        <v>2202</v>
      </c>
      <c r="S281" s="1" t="s">
        <v>2203</v>
      </c>
      <c r="T281" s="1"/>
      <c r="U281" s="1" t="s">
        <v>130</v>
      </c>
      <c r="V281" s="1"/>
      <c r="W281" s="1"/>
      <c r="X281" s="1"/>
      <c r="Y281" s="1">
        <v>1645</v>
      </c>
      <c r="Z281" s="1"/>
      <c r="AA281" s="1"/>
      <c r="AB281" s="1"/>
      <c r="AC281" s="1"/>
      <c r="AD281" s="1"/>
      <c r="AE281" s="1"/>
      <c r="AF281" s="1"/>
      <c r="AG281" s="1"/>
      <c r="AH281" s="1"/>
      <c r="AI281" s="1"/>
      <c r="AJ281" s="1"/>
      <c r="AK281" s="1" t="s">
        <v>2204</v>
      </c>
      <c r="AL281" s="1"/>
      <c r="AM281" s="1"/>
      <c r="AN281" s="1"/>
      <c r="AO281" s="1"/>
      <c r="AP281" s="1"/>
      <c r="AQ281" s="1"/>
      <c r="AR281" s="1"/>
      <c r="AS281" s="1"/>
      <c r="AT281" s="1"/>
      <c r="AU281" s="1"/>
      <c r="AV281" s="1"/>
      <c r="AW281" s="1"/>
      <c r="AX281" s="1" t="s">
        <v>177</v>
      </c>
      <c r="AY281" s="1"/>
      <c r="AZ281" s="1" t="s">
        <v>386</v>
      </c>
      <c r="BA281" s="1" t="s">
        <v>382</v>
      </c>
      <c r="BB281" s="1"/>
      <c r="BC281" s="1"/>
      <c r="BD281" s="1" t="s">
        <v>133</v>
      </c>
      <c r="BE281" s="1" t="s">
        <v>134</v>
      </c>
      <c r="BF281" s="1"/>
      <c r="BG281" s="1"/>
      <c r="BH281" s="1"/>
      <c r="BI281" s="1"/>
      <c r="BJ281" s="1"/>
      <c r="BK281" s="1"/>
      <c r="BL281" s="1" t="s">
        <v>2205</v>
      </c>
      <c r="BM281" s="1" t="s">
        <v>2206</v>
      </c>
      <c r="BN281" s="1"/>
    </row>
    <row r="282" spans="1:66" ht="15.75" customHeight="1" x14ac:dyDescent="0.3">
      <c r="A282" s="1" t="s">
        <v>313</v>
      </c>
      <c r="B282" s="1">
        <v>1000000</v>
      </c>
      <c r="C282" s="1" t="s">
        <v>68</v>
      </c>
      <c r="D282" s="1">
        <v>0</v>
      </c>
      <c r="E282" s="4" t="s">
        <v>139</v>
      </c>
      <c r="F282" s="1" t="s">
        <v>69</v>
      </c>
      <c r="G282" s="1" t="s">
        <v>123</v>
      </c>
      <c r="H282" s="1" t="s">
        <v>124</v>
      </c>
      <c r="I282" s="1" t="s">
        <v>101</v>
      </c>
      <c r="J282" s="1" t="s">
        <v>1634</v>
      </c>
      <c r="K282" s="1" t="s">
        <v>1635</v>
      </c>
      <c r="L282" s="1" t="s">
        <v>1013</v>
      </c>
      <c r="M282" s="1" t="s">
        <v>1636</v>
      </c>
      <c r="N282" s="1" t="s">
        <v>1637</v>
      </c>
      <c r="O282" s="1" t="s">
        <v>201</v>
      </c>
      <c r="P282" s="1" t="s">
        <v>318</v>
      </c>
      <c r="Q282" s="1" t="s">
        <v>313</v>
      </c>
      <c r="R282" s="1" t="s">
        <v>2207</v>
      </c>
      <c r="S282" s="1" t="s">
        <v>2208</v>
      </c>
      <c r="T282" s="1"/>
      <c r="U282" s="1" t="s">
        <v>81</v>
      </c>
      <c r="V282" s="1"/>
      <c r="W282" s="1"/>
      <c r="X282" s="1"/>
      <c r="Y282" s="1">
        <v>100</v>
      </c>
      <c r="Z282" s="1"/>
      <c r="AA282" s="1"/>
      <c r="AB282" s="1"/>
      <c r="AC282" s="1"/>
      <c r="AD282" s="1"/>
      <c r="AE282" s="1"/>
      <c r="AF282" s="1"/>
      <c r="AG282" s="1"/>
      <c r="AH282" s="1"/>
      <c r="AI282" s="1"/>
      <c r="AJ282" s="1"/>
      <c r="AK282" s="1" t="s">
        <v>356</v>
      </c>
      <c r="AL282" s="1"/>
      <c r="AM282" s="1"/>
      <c r="AN282" s="1"/>
      <c r="AO282" s="1"/>
      <c r="AP282" s="1"/>
      <c r="AQ282" s="1"/>
      <c r="AR282" s="1"/>
      <c r="AS282" s="1"/>
      <c r="AT282" s="1"/>
      <c r="AU282" s="1"/>
      <c r="AV282" s="1"/>
      <c r="AW282" s="1"/>
      <c r="AX282" s="1"/>
      <c r="AY282" s="1"/>
      <c r="AZ282" s="1" t="s">
        <v>205</v>
      </c>
      <c r="BA282" s="1" t="s">
        <v>201</v>
      </c>
      <c r="BB282" s="1"/>
      <c r="BC282" s="1"/>
      <c r="BD282" s="1" t="s">
        <v>133</v>
      </c>
      <c r="BE282" s="1" t="s">
        <v>134</v>
      </c>
      <c r="BF282" s="1"/>
      <c r="BG282" s="1"/>
      <c r="BH282" s="1"/>
      <c r="BI282" s="1"/>
      <c r="BJ282" s="1"/>
      <c r="BK282" s="1"/>
      <c r="BL282" s="1" t="s">
        <v>1640</v>
      </c>
      <c r="BM282" s="1" t="s">
        <v>1641</v>
      </c>
      <c r="BN282" s="1"/>
    </row>
    <row r="283" spans="1:66" ht="15.75" customHeight="1" x14ac:dyDescent="0.3">
      <c r="A283" s="1" t="s">
        <v>256</v>
      </c>
      <c r="B283" s="1">
        <v>2000000</v>
      </c>
      <c r="C283" s="1" t="s">
        <v>68</v>
      </c>
      <c r="D283" s="1">
        <v>0</v>
      </c>
      <c r="E283" s="4">
        <v>44904</v>
      </c>
      <c r="F283" s="1" t="s">
        <v>69</v>
      </c>
      <c r="G283" s="1" t="s">
        <v>99</v>
      </c>
      <c r="H283" s="1" t="s">
        <v>100</v>
      </c>
      <c r="I283" s="1" t="s">
        <v>101</v>
      </c>
      <c r="J283" s="1" t="s">
        <v>2209</v>
      </c>
      <c r="K283" s="1"/>
      <c r="L283" s="1"/>
      <c r="M283" s="1" t="s">
        <v>2210</v>
      </c>
      <c r="N283" s="1" t="s">
        <v>2211</v>
      </c>
      <c r="O283" s="1" t="s">
        <v>233</v>
      </c>
      <c r="P283" s="1" t="s">
        <v>2212</v>
      </c>
      <c r="Q283" s="1" t="s">
        <v>2213</v>
      </c>
      <c r="R283" s="1" t="s">
        <v>2214</v>
      </c>
      <c r="S283" s="1" t="s">
        <v>2215</v>
      </c>
      <c r="T283" s="1"/>
      <c r="U283" s="1" t="s">
        <v>2216</v>
      </c>
      <c r="V283" s="1"/>
      <c r="W283" s="1"/>
      <c r="X283" s="1"/>
      <c r="Y283" s="1">
        <v>220</v>
      </c>
      <c r="Z283" s="1"/>
      <c r="AA283" s="1"/>
      <c r="AB283" s="1"/>
      <c r="AC283" s="1"/>
      <c r="AD283" s="1"/>
      <c r="AE283" s="1"/>
      <c r="AF283" s="1"/>
      <c r="AG283" s="1"/>
      <c r="AH283" s="1"/>
      <c r="AI283" s="1"/>
      <c r="AJ283" s="1"/>
      <c r="AK283" s="1" t="s">
        <v>2217</v>
      </c>
      <c r="AL283" s="1"/>
      <c r="AM283" s="1"/>
      <c r="AN283" s="1"/>
      <c r="AO283" s="1"/>
      <c r="AP283" s="1"/>
      <c r="AQ283" s="1"/>
      <c r="AR283" s="1"/>
      <c r="AS283" s="1"/>
      <c r="AT283" s="1"/>
      <c r="AU283" s="1"/>
      <c r="AV283" s="1"/>
      <c r="AW283" s="1"/>
      <c r="AX283" s="1" t="s">
        <v>237</v>
      </c>
      <c r="AY283" s="1"/>
      <c r="AZ283" s="1" t="s">
        <v>238</v>
      </c>
      <c r="BA283" s="1" t="s">
        <v>233</v>
      </c>
      <c r="BB283" s="1" t="s">
        <v>445</v>
      </c>
      <c r="BC283" s="1"/>
      <c r="BD283" s="1" t="s">
        <v>133</v>
      </c>
      <c r="BE283" s="1" t="s">
        <v>134</v>
      </c>
      <c r="BF283" s="1"/>
      <c r="BG283" s="1"/>
      <c r="BH283" s="1"/>
      <c r="BI283" s="1"/>
      <c r="BJ283" s="1"/>
      <c r="BK283" s="1"/>
      <c r="BL283" s="1" t="s">
        <v>2218</v>
      </c>
      <c r="BM283" s="1" t="s">
        <v>2219</v>
      </c>
      <c r="BN283" s="1" t="s">
        <v>121</v>
      </c>
    </row>
    <row r="284" spans="1:66" ht="15.75" customHeight="1" x14ac:dyDescent="0.3">
      <c r="A284" s="1" t="s">
        <v>376</v>
      </c>
      <c r="B284" s="1">
        <v>1500000</v>
      </c>
      <c r="C284" s="1" t="s">
        <v>68</v>
      </c>
      <c r="D284" s="1">
        <v>0</v>
      </c>
      <c r="E284" s="4">
        <v>44874</v>
      </c>
      <c r="F284" s="1" t="s">
        <v>69</v>
      </c>
      <c r="G284" s="1" t="s">
        <v>99</v>
      </c>
      <c r="H284" s="1" t="s">
        <v>100</v>
      </c>
      <c r="I284" s="1" t="s">
        <v>101</v>
      </c>
      <c r="J284" s="1" t="s">
        <v>2220</v>
      </c>
      <c r="K284" s="1" t="s">
        <v>2221</v>
      </c>
      <c r="L284" s="1" t="s">
        <v>121</v>
      </c>
      <c r="M284" s="1" t="s">
        <v>2222</v>
      </c>
      <c r="N284" s="1" t="s">
        <v>2223</v>
      </c>
      <c r="O284" s="1" t="s">
        <v>168</v>
      </c>
      <c r="P284" s="1" t="s">
        <v>383</v>
      </c>
      <c r="Q284" s="1" t="s">
        <v>376</v>
      </c>
      <c r="R284" s="1" t="s">
        <v>2224</v>
      </c>
      <c r="S284" s="1" t="s">
        <v>2225</v>
      </c>
      <c r="T284" s="1"/>
      <c r="U284" s="1" t="s">
        <v>2226</v>
      </c>
      <c r="V284" s="1"/>
      <c r="W284" s="1"/>
      <c r="X284" s="1"/>
      <c r="Y284" s="1">
        <v>500</v>
      </c>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t="s">
        <v>292</v>
      </c>
      <c r="BA284" s="1" t="s">
        <v>168</v>
      </c>
      <c r="BB284" s="1"/>
      <c r="BC284" s="1"/>
      <c r="BD284" s="1" t="s">
        <v>88</v>
      </c>
      <c r="BE284" s="1" t="s">
        <v>150</v>
      </c>
      <c r="BF284" s="1" t="s">
        <v>298</v>
      </c>
      <c r="BG284" s="1"/>
      <c r="BH284" s="1" t="s">
        <v>2227</v>
      </c>
      <c r="BI284" s="1"/>
      <c r="BJ284" s="1"/>
      <c r="BK284" s="1"/>
      <c r="BL284" s="1" t="s">
        <v>2228</v>
      </c>
      <c r="BM284" s="1" t="s">
        <v>2229</v>
      </c>
      <c r="BN284" s="1" t="s">
        <v>121</v>
      </c>
    </row>
    <row r="285" spans="1:66" ht="15.75" customHeight="1" x14ac:dyDescent="0.3">
      <c r="A285" s="1" t="s">
        <v>376</v>
      </c>
      <c r="B285" s="1">
        <v>200000</v>
      </c>
      <c r="C285" s="1" t="s">
        <v>68</v>
      </c>
      <c r="D285" s="1">
        <v>0</v>
      </c>
      <c r="E285" s="4">
        <v>44874</v>
      </c>
      <c r="F285" s="1" t="s">
        <v>69</v>
      </c>
      <c r="G285" s="1" t="s">
        <v>99</v>
      </c>
      <c r="H285" s="1" t="s">
        <v>100</v>
      </c>
      <c r="I285" s="1" t="s">
        <v>101</v>
      </c>
      <c r="J285" s="1" t="s">
        <v>2220</v>
      </c>
      <c r="K285" s="1" t="s">
        <v>2221</v>
      </c>
      <c r="L285" s="1" t="s">
        <v>181</v>
      </c>
      <c r="M285" s="1" t="s">
        <v>2222</v>
      </c>
      <c r="N285" s="1" t="s">
        <v>2223</v>
      </c>
      <c r="O285" s="1" t="s">
        <v>168</v>
      </c>
      <c r="P285" s="1" t="s">
        <v>383</v>
      </c>
      <c r="Q285" s="1" t="s">
        <v>376</v>
      </c>
      <c r="R285" s="1" t="s">
        <v>2230</v>
      </c>
      <c r="S285" s="1" t="s">
        <v>2231</v>
      </c>
      <c r="T285" s="1"/>
      <c r="U285" s="1" t="s">
        <v>2226</v>
      </c>
      <c r="V285" s="1"/>
      <c r="W285" s="1"/>
      <c r="X285" s="1"/>
      <c r="Y285" s="1">
        <v>500</v>
      </c>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t="s">
        <v>292</v>
      </c>
      <c r="BA285" s="1" t="s">
        <v>168</v>
      </c>
      <c r="BB285" s="1"/>
      <c r="BC285" s="1"/>
      <c r="BD285" s="1" t="s">
        <v>88</v>
      </c>
      <c r="BE285" s="1" t="s">
        <v>150</v>
      </c>
      <c r="BF285" s="1" t="s">
        <v>298</v>
      </c>
      <c r="BG285" s="1"/>
      <c r="BH285" s="1" t="s">
        <v>2227</v>
      </c>
      <c r="BI285" s="1"/>
      <c r="BJ285" s="1"/>
      <c r="BK285" s="1"/>
      <c r="BL285" s="1" t="s">
        <v>2228</v>
      </c>
      <c r="BM285" s="1" t="s">
        <v>2229</v>
      </c>
      <c r="BN285" s="1" t="s">
        <v>181</v>
      </c>
    </row>
    <row r="286" spans="1:66" ht="15.75" customHeight="1" x14ac:dyDescent="0.3">
      <c r="A286" s="1" t="s">
        <v>470</v>
      </c>
      <c r="B286" s="1">
        <v>250000</v>
      </c>
      <c r="C286" s="1" t="s">
        <v>68</v>
      </c>
      <c r="D286" s="1">
        <v>100</v>
      </c>
      <c r="E286" s="4" t="s">
        <v>1963</v>
      </c>
      <c r="F286" s="1" t="s">
        <v>69</v>
      </c>
      <c r="G286" s="1" t="s">
        <v>70</v>
      </c>
      <c r="H286" s="1" t="s">
        <v>71</v>
      </c>
      <c r="I286" s="1" t="s">
        <v>72</v>
      </c>
      <c r="J286" s="1"/>
      <c r="K286" s="1"/>
      <c r="L286" s="1"/>
      <c r="M286" s="1" t="s">
        <v>2232</v>
      </c>
      <c r="N286" s="1" t="s">
        <v>2233</v>
      </c>
      <c r="O286" s="1" t="s">
        <v>259</v>
      </c>
      <c r="P286" s="1" t="s">
        <v>473</v>
      </c>
      <c r="Q286" s="1" t="s">
        <v>470</v>
      </c>
      <c r="R286" s="1" t="s">
        <v>2234</v>
      </c>
      <c r="S286" s="1" t="s">
        <v>2235</v>
      </c>
      <c r="T286" s="1"/>
      <c r="U286" s="1" t="s">
        <v>81</v>
      </c>
      <c r="V286" s="1"/>
      <c r="W286" s="1"/>
      <c r="X286" s="1"/>
      <c r="Y286" s="1">
        <v>46</v>
      </c>
      <c r="Z286" s="1"/>
      <c r="AA286" s="1"/>
      <c r="AB286" s="1"/>
      <c r="AC286" s="1"/>
      <c r="AD286" s="1"/>
      <c r="AE286" s="1"/>
      <c r="AF286" s="1"/>
      <c r="AG286" s="1"/>
      <c r="AH286" s="1"/>
      <c r="AI286" s="1"/>
      <c r="AJ286" s="1"/>
      <c r="AK286" s="1" t="s">
        <v>889</v>
      </c>
      <c r="AL286" s="1"/>
      <c r="AM286" s="1"/>
      <c r="AN286" s="1"/>
      <c r="AO286" s="1"/>
      <c r="AP286" s="1"/>
      <c r="AQ286" s="1"/>
      <c r="AR286" s="1"/>
      <c r="AS286" s="1"/>
      <c r="AT286" s="1"/>
      <c r="AU286" s="1"/>
      <c r="AV286" s="1"/>
      <c r="AW286" s="1"/>
      <c r="AX286" s="1"/>
      <c r="AY286" s="1"/>
      <c r="AZ286" s="1" t="s">
        <v>265</v>
      </c>
      <c r="BA286" s="1" t="s">
        <v>259</v>
      </c>
      <c r="BB286" s="1" t="s">
        <v>239</v>
      </c>
      <c r="BC286" s="1"/>
      <c r="BD286" s="1" t="s">
        <v>133</v>
      </c>
      <c r="BE286" s="1" t="s">
        <v>134</v>
      </c>
      <c r="BF286" s="1"/>
      <c r="BG286" s="1"/>
      <c r="BH286" s="1"/>
      <c r="BI286" s="1"/>
      <c r="BJ286" s="1"/>
      <c r="BK286" s="1"/>
      <c r="BL286" s="1" t="s">
        <v>2236</v>
      </c>
      <c r="BM286" s="1" t="s">
        <v>2237</v>
      </c>
      <c r="BN286" s="1" t="s">
        <v>121</v>
      </c>
    </row>
    <row r="287" spans="1:66" ht="15.75" customHeight="1" x14ac:dyDescent="0.3">
      <c r="A287" s="1" t="s">
        <v>2238</v>
      </c>
      <c r="B287" s="1">
        <v>16124</v>
      </c>
      <c r="C287" s="1" t="s">
        <v>68</v>
      </c>
      <c r="D287" s="1">
        <v>100</v>
      </c>
      <c r="E287" s="4" t="s">
        <v>1963</v>
      </c>
      <c r="F287" s="1" t="s">
        <v>69</v>
      </c>
      <c r="G287" s="1" t="s">
        <v>70</v>
      </c>
      <c r="H287" s="1" t="s">
        <v>71</v>
      </c>
      <c r="I287" s="1" t="s">
        <v>72</v>
      </c>
      <c r="J287" s="1" t="s">
        <v>2239</v>
      </c>
      <c r="K287" s="1" t="s">
        <v>2240</v>
      </c>
      <c r="L287" s="1" t="s">
        <v>2241</v>
      </c>
      <c r="M287" s="1" t="s">
        <v>2242</v>
      </c>
      <c r="N287" s="1" t="s">
        <v>2243</v>
      </c>
      <c r="O287" s="1" t="s">
        <v>2238</v>
      </c>
      <c r="P287" s="1" t="s">
        <v>2244</v>
      </c>
      <c r="Q287" s="1" t="s">
        <v>2238</v>
      </c>
      <c r="R287" s="1" t="s">
        <v>2245</v>
      </c>
      <c r="S287" s="1" t="s">
        <v>2246</v>
      </c>
      <c r="T287" s="1"/>
      <c r="U287" s="1" t="s">
        <v>147</v>
      </c>
      <c r="V287" s="1"/>
      <c r="W287" s="1"/>
      <c r="X287" s="1"/>
      <c r="Y287" s="1">
        <v>111</v>
      </c>
      <c r="Z287" s="1"/>
      <c r="AA287" s="1"/>
      <c r="AB287" s="1"/>
      <c r="AC287" s="1"/>
      <c r="AD287" s="1"/>
      <c r="AE287" s="1"/>
      <c r="AF287" s="1"/>
      <c r="AG287" s="1"/>
      <c r="AH287" s="1"/>
      <c r="AI287" s="1"/>
      <c r="AJ287" s="1"/>
      <c r="AK287" s="1" t="s">
        <v>112</v>
      </c>
      <c r="AL287" s="1"/>
      <c r="AM287" s="1"/>
      <c r="AN287" s="1"/>
      <c r="AO287" s="1"/>
      <c r="AP287" s="1"/>
      <c r="AQ287" s="1"/>
      <c r="AR287" s="1"/>
      <c r="AS287" s="1"/>
      <c r="AT287" s="1"/>
      <c r="AU287" s="1"/>
      <c r="AV287" s="1"/>
      <c r="AW287" s="1"/>
      <c r="AX287" s="1"/>
      <c r="AY287" s="1"/>
      <c r="AZ287" s="1" t="s">
        <v>178</v>
      </c>
      <c r="BA287" s="1" t="s">
        <v>173</v>
      </c>
      <c r="BB287" s="1" t="s">
        <v>330</v>
      </c>
      <c r="BC287" s="1"/>
      <c r="BD287" s="1" t="s">
        <v>2247</v>
      </c>
      <c r="BE287" s="1" t="s">
        <v>134</v>
      </c>
      <c r="BF287" s="1"/>
      <c r="BG287" s="1"/>
      <c r="BH287" s="1" t="s">
        <v>2128</v>
      </c>
      <c r="BI287" s="1"/>
      <c r="BJ287" s="1"/>
      <c r="BK287" s="1"/>
      <c r="BL287" s="1" t="s">
        <v>2248</v>
      </c>
      <c r="BM287" s="1" t="s">
        <v>2249</v>
      </c>
      <c r="BN287" s="1" t="s">
        <v>97</v>
      </c>
    </row>
    <row r="288" spans="1:66" ht="15.75" customHeight="1" x14ac:dyDescent="0.3">
      <c r="A288" s="1" t="s">
        <v>470</v>
      </c>
      <c r="B288" s="1">
        <v>600000</v>
      </c>
      <c r="C288" s="1" t="s">
        <v>68</v>
      </c>
      <c r="D288" s="1">
        <v>0</v>
      </c>
      <c r="E288" s="4" t="s">
        <v>139</v>
      </c>
      <c r="F288" s="1" t="s">
        <v>69</v>
      </c>
      <c r="G288" s="1" t="s">
        <v>123</v>
      </c>
      <c r="H288" s="1" t="s">
        <v>124</v>
      </c>
      <c r="I288" s="1" t="s">
        <v>101</v>
      </c>
      <c r="J288" s="1"/>
      <c r="K288" s="1"/>
      <c r="L288" s="1"/>
      <c r="M288" s="1" t="s">
        <v>2250</v>
      </c>
      <c r="N288" s="1" t="s">
        <v>2251</v>
      </c>
      <c r="O288" s="1" t="s">
        <v>115</v>
      </c>
      <c r="P288" s="1" t="s">
        <v>473</v>
      </c>
      <c r="Q288" s="1" t="s">
        <v>470</v>
      </c>
      <c r="R288" s="1" t="s">
        <v>2252</v>
      </c>
      <c r="S288" s="1" t="s">
        <v>2253</v>
      </c>
      <c r="T288" s="1"/>
      <c r="U288" s="1" t="s">
        <v>81</v>
      </c>
      <c r="V288" s="1"/>
      <c r="W288" s="1"/>
      <c r="X288" s="1"/>
      <c r="Y288" s="1">
        <v>369</v>
      </c>
      <c r="Z288" s="1"/>
      <c r="AA288" s="1"/>
      <c r="AB288" s="1"/>
      <c r="AC288" s="1"/>
      <c r="AD288" s="1"/>
      <c r="AE288" s="1"/>
      <c r="AF288" s="1"/>
      <c r="AG288" s="1"/>
      <c r="AH288" s="1"/>
      <c r="AI288" s="1"/>
      <c r="AJ288" s="1"/>
      <c r="AK288" s="1" t="s">
        <v>264</v>
      </c>
      <c r="AL288" s="1"/>
      <c r="AM288" s="1"/>
      <c r="AN288" s="1"/>
      <c r="AO288" s="1"/>
      <c r="AP288" s="1"/>
      <c r="AQ288" s="1"/>
      <c r="AR288" s="1"/>
      <c r="AS288" s="1"/>
      <c r="AT288" s="1"/>
      <c r="AU288" s="1"/>
      <c r="AV288" s="1"/>
      <c r="AW288" s="1"/>
      <c r="AX288" s="1" t="s">
        <v>1087</v>
      </c>
      <c r="AY288" s="1"/>
      <c r="AZ288" s="1" t="s">
        <v>114</v>
      </c>
      <c r="BA288" s="1" t="s">
        <v>115</v>
      </c>
      <c r="BB288" s="1"/>
      <c r="BC288" s="1"/>
      <c r="BD288" s="1" t="s">
        <v>133</v>
      </c>
      <c r="BE288" s="1" t="s">
        <v>283</v>
      </c>
      <c r="BF288" s="1" t="s">
        <v>1529</v>
      </c>
      <c r="BG288" s="1"/>
      <c r="BH288" s="1"/>
      <c r="BI288" s="1"/>
      <c r="BJ288" s="1"/>
      <c r="BK288" s="1"/>
      <c r="BL288" s="1" t="s">
        <v>2254</v>
      </c>
      <c r="BM288" s="1" t="s">
        <v>2255</v>
      </c>
      <c r="BN288" s="1" t="s">
        <v>121</v>
      </c>
    </row>
    <row r="289" spans="1:66" ht="15.75" customHeight="1" x14ac:dyDescent="0.3">
      <c r="A289" s="1" t="s">
        <v>470</v>
      </c>
      <c r="B289" s="1">
        <v>1000000</v>
      </c>
      <c r="C289" s="1" t="s">
        <v>68</v>
      </c>
      <c r="D289" s="1">
        <v>0</v>
      </c>
      <c r="E289" s="4" t="s">
        <v>139</v>
      </c>
      <c r="F289" s="1" t="s">
        <v>69</v>
      </c>
      <c r="G289" s="1" t="s">
        <v>123</v>
      </c>
      <c r="H289" s="1" t="s">
        <v>124</v>
      </c>
      <c r="I289" s="1" t="s">
        <v>101</v>
      </c>
      <c r="J289" s="1" t="s">
        <v>2256</v>
      </c>
      <c r="K289" s="1" t="s">
        <v>2257</v>
      </c>
      <c r="L289" s="1" t="s">
        <v>1766</v>
      </c>
      <c r="M289" s="1" t="s">
        <v>2258</v>
      </c>
      <c r="N289" s="1" t="s">
        <v>2259</v>
      </c>
      <c r="O289" s="1" t="s">
        <v>201</v>
      </c>
      <c r="P289" s="1" t="s">
        <v>473</v>
      </c>
      <c r="Q289" s="1" t="s">
        <v>470</v>
      </c>
      <c r="R289" s="1" t="s">
        <v>2260</v>
      </c>
      <c r="S289" s="1" t="s">
        <v>2261</v>
      </c>
      <c r="T289" s="1"/>
      <c r="U289" s="1" t="s">
        <v>81</v>
      </c>
      <c r="V289" s="1"/>
      <c r="W289" s="1" t="s">
        <v>454</v>
      </c>
      <c r="X289" s="1"/>
      <c r="Y289" s="1">
        <v>396</v>
      </c>
      <c r="Z289" s="1"/>
      <c r="AA289" s="1"/>
      <c r="AB289" s="1"/>
      <c r="AC289" s="1"/>
      <c r="AD289" s="1"/>
      <c r="AE289" s="1"/>
      <c r="AF289" s="1"/>
      <c r="AG289" s="1"/>
      <c r="AH289" s="1"/>
      <c r="AI289" s="1"/>
      <c r="AJ289" s="1"/>
      <c r="AK289" s="1" t="s">
        <v>707</v>
      </c>
      <c r="AL289" s="1"/>
      <c r="AM289" s="1"/>
      <c r="AN289" s="1"/>
      <c r="AO289" s="1"/>
      <c r="AP289" s="1"/>
      <c r="AQ289" s="1"/>
      <c r="AR289" s="1"/>
      <c r="AS289" s="1"/>
      <c r="AT289" s="1"/>
      <c r="AU289" s="1"/>
      <c r="AV289" s="1"/>
      <c r="AW289" s="1"/>
      <c r="AX289" s="1" t="s">
        <v>177</v>
      </c>
      <c r="AY289" s="1"/>
      <c r="AZ289" s="1" t="s">
        <v>205</v>
      </c>
      <c r="BA289" s="1" t="s">
        <v>201</v>
      </c>
      <c r="BB289" s="1"/>
      <c r="BC289" s="1"/>
      <c r="BD289" s="1" t="s">
        <v>133</v>
      </c>
      <c r="BE289" s="1" t="s">
        <v>192</v>
      </c>
      <c r="BF289" s="1" t="s">
        <v>135</v>
      </c>
      <c r="BG289" s="1"/>
      <c r="BH289" s="1" t="s">
        <v>804</v>
      </c>
      <c r="BI289" s="1"/>
      <c r="BJ289" s="1"/>
      <c r="BK289" s="1"/>
      <c r="BL289" s="1" t="s">
        <v>2262</v>
      </c>
      <c r="BM289" s="1" t="s">
        <v>2263</v>
      </c>
      <c r="BN289" s="1"/>
    </row>
    <row r="290" spans="1:66" ht="15.75" customHeight="1" x14ac:dyDescent="0.3">
      <c r="A290" s="1" t="s">
        <v>414</v>
      </c>
      <c r="B290" s="1">
        <v>300000</v>
      </c>
      <c r="C290" s="1" t="s">
        <v>68</v>
      </c>
      <c r="D290" s="1">
        <v>0</v>
      </c>
      <c r="E290" s="4" t="s">
        <v>1362</v>
      </c>
      <c r="F290" s="1" t="s">
        <v>69</v>
      </c>
      <c r="G290" s="1" t="s">
        <v>123</v>
      </c>
      <c r="H290" s="1" t="s">
        <v>124</v>
      </c>
      <c r="I290" s="1" t="s">
        <v>101</v>
      </c>
      <c r="J290" s="1" t="s">
        <v>2264</v>
      </c>
      <c r="K290" s="1" t="s">
        <v>2265</v>
      </c>
      <c r="L290" s="1"/>
      <c r="M290" s="1" t="s">
        <v>2266</v>
      </c>
      <c r="N290" s="1" t="s">
        <v>2267</v>
      </c>
      <c r="O290" s="1" t="s">
        <v>86</v>
      </c>
      <c r="P290" s="1" t="s">
        <v>698</v>
      </c>
      <c r="Q290" s="1" t="s">
        <v>613</v>
      </c>
      <c r="R290" s="1" t="s">
        <v>2268</v>
      </c>
      <c r="S290" s="1" t="s">
        <v>2269</v>
      </c>
      <c r="T290" s="1"/>
      <c r="U290" s="1" t="s">
        <v>147</v>
      </c>
      <c r="V290" s="1"/>
      <c r="W290" s="1"/>
      <c r="X290" s="1"/>
      <c r="Y290" s="1">
        <v>67</v>
      </c>
      <c r="Z290" s="1"/>
      <c r="AA290" s="1"/>
      <c r="AB290" s="1"/>
      <c r="AC290" s="1"/>
      <c r="AD290" s="1"/>
      <c r="AE290" s="1"/>
      <c r="AF290" s="1"/>
      <c r="AG290" s="1"/>
      <c r="AH290" s="1"/>
      <c r="AI290" s="1"/>
      <c r="AJ290" s="1"/>
      <c r="AK290" s="1" t="s">
        <v>112</v>
      </c>
      <c r="AL290" s="1"/>
      <c r="AM290" s="1"/>
      <c r="AN290" s="1"/>
      <c r="AO290" s="1"/>
      <c r="AP290" s="1"/>
      <c r="AQ290" s="1"/>
      <c r="AR290" s="1"/>
      <c r="AS290" s="1"/>
      <c r="AT290" s="1"/>
      <c r="AU290" s="1"/>
      <c r="AV290" s="1"/>
      <c r="AW290" s="1"/>
      <c r="AX290" s="1" t="s">
        <v>221</v>
      </c>
      <c r="AY290" s="1"/>
      <c r="AZ290" s="1" t="s">
        <v>85</v>
      </c>
      <c r="BA290" s="1" t="s">
        <v>86</v>
      </c>
      <c r="BB290" s="1"/>
      <c r="BC290" s="1"/>
      <c r="BD290" s="1" t="s">
        <v>133</v>
      </c>
      <c r="BE290" s="1" t="s">
        <v>134</v>
      </c>
      <c r="BF290" s="1" t="s">
        <v>135</v>
      </c>
      <c r="BG290" s="1"/>
      <c r="BH290" s="1" t="s">
        <v>331</v>
      </c>
      <c r="BI290" s="1"/>
      <c r="BJ290" s="1"/>
      <c r="BK290" s="1"/>
      <c r="BL290" s="1" t="s">
        <v>2270</v>
      </c>
      <c r="BM290" s="1" t="s">
        <v>2271</v>
      </c>
      <c r="BN290" s="1" t="s">
        <v>121</v>
      </c>
    </row>
    <row r="291" spans="1:66" ht="15.75" customHeight="1" x14ac:dyDescent="0.3">
      <c r="A291" s="1" t="s">
        <v>470</v>
      </c>
      <c r="B291" s="1">
        <v>75000</v>
      </c>
      <c r="C291" s="1" t="s">
        <v>68</v>
      </c>
      <c r="D291" s="1">
        <v>0</v>
      </c>
      <c r="E291" s="4" t="s">
        <v>139</v>
      </c>
      <c r="F291" s="1" t="s">
        <v>69</v>
      </c>
      <c r="G291" s="1" t="s">
        <v>123</v>
      </c>
      <c r="H291" s="1" t="s">
        <v>124</v>
      </c>
      <c r="I291" s="1" t="s">
        <v>101</v>
      </c>
      <c r="J291" s="1" t="s">
        <v>2272</v>
      </c>
      <c r="K291" s="1" t="s">
        <v>2273</v>
      </c>
      <c r="L291" s="1" t="s">
        <v>275</v>
      </c>
      <c r="M291" s="1" t="s">
        <v>2258</v>
      </c>
      <c r="N291" s="1" t="s">
        <v>2259</v>
      </c>
      <c r="O291" s="1" t="s">
        <v>201</v>
      </c>
      <c r="P291" s="1" t="s">
        <v>473</v>
      </c>
      <c r="Q291" s="1" t="s">
        <v>470</v>
      </c>
      <c r="R291" s="1" t="s">
        <v>2274</v>
      </c>
      <c r="S291" s="1" t="s">
        <v>2275</v>
      </c>
      <c r="T291" s="1"/>
      <c r="U291" s="1" t="s">
        <v>81</v>
      </c>
      <c r="V291" s="1"/>
      <c r="W291" s="1" t="s">
        <v>454</v>
      </c>
      <c r="X291" s="1"/>
      <c r="Y291" s="1">
        <v>396</v>
      </c>
      <c r="Z291" s="1"/>
      <c r="AA291" s="1"/>
      <c r="AB291" s="1"/>
      <c r="AC291" s="1"/>
      <c r="AD291" s="1"/>
      <c r="AE291" s="1"/>
      <c r="AF291" s="1"/>
      <c r="AG291" s="1"/>
      <c r="AH291" s="1"/>
      <c r="AI291" s="1"/>
      <c r="AJ291" s="1"/>
      <c r="AK291" s="1" t="s">
        <v>707</v>
      </c>
      <c r="AL291" s="1"/>
      <c r="AM291" s="1"/>
      <c r="AN291" s="1"/>
      <c r="AO291" s="1"/>
      <c r="AP291" s="1"/>
      <c r="AQ291" s="1"/>
      <c r="AR291" s="1"/>
      <c r="AS291" s="1"/>
      <c r="AT291" s="1"/>
      <c r="AU291" s="1"/>
      <c r="AV291" s="1"/>
      <c r="AW291" s="1"/>
      <c r="AX291" s="1" t="s">
        <v>177</v>
      </c>
      <c r="AY291" s="1"/>
      <c r="AZ291" s="1" t="s">
        <v>205</v>
      </c>
      <c r="BA291" s="1" t="s">
        <v>201</v>
      </c>
      <c r="BB291" s="1"/>
      <c r="BC291" s="1"/>
      <c r="BD291" s="1" t="s">
        <v>133</v>
      </c>
      <c r="BE291" s="1" t="s">
        <v>192</v>
      </c>
      <c r="BF291" s="1" t="s">
        <v>135</v>
      </c>
      <c r="BG291" s="1"/>
      <c r="BH291" s="1" t="s">
        <v>804</v>
      </c>
      <c r="BI291" s="1"/>
      <c r="BJ291" s="1"/>
      <c r="BK291" s="1"/>
      <c r="BL291" s="1" t="s">
        <v>2262</v>
      </c>
      <c r="BM291" s="1" t="s">
        <v>2263</v>
      </c>
      <c r="BN291" s="1"/>
    </row>
    <row r="292" spans="1:66" ht="15.75" customHeight="1" x14ac:dyDescent="0.3">
      <c r="A292" s="1" t="s">
        <v>470</v>
      </c>
      <c r="B292" s="1">
        <v>1000000</v>
      </c>
      <c r="C292" s="1" t="s">
        <v>68</v>
      </c>
      <c r="D292" s="1">
        <v>0</v>
      </c>
      <c r="E292" s="4" t="s">
        <v>139</v>
      </c>
      <c r="F292" s="1" t="s">
        <v>69</v>
      </c>
      <c r="G292" s="1" t="s">
        <v>123</v>
      </c>
      <c r="H292" s="1" t="s">
        <v>124</v>
      </c>
      <c r="I292" s="1" t="s">
        <v>101</v>
      </c>
      <c r="J292" s="1" t="s">
        <v>2272</v>
      </c>
      <c r="K292" s="1" t="s">
        <v>2273</v>
      </c>
      <c r="L292" s="1" t="s">
        <v>1013</v>
      </c>
      <c r="M292" s="1" t="s">
        <v>2258</v>
      </c>
      <c r="N292" s="1" t="s">
        <v>2259</v>
      </c>
      <c r="O292" s="1" t="s">
        <v>201</v>
      </c>
      <c r="P292" s="1" t="s">
        <v>473</v>
      </c>
      <c r="Q292" s="1" t="s">
        <v>470</v>
      </c>
      <c r="R292" s="1" t="s">
        <v>2276</v>
      </c>
      <c r="S292" s="1" t="s">
        <v>2277</v>
      </c>
      <c r="T292" s="1"/>
      <c r="U292" s="1" t="s">
        <v>81</v>
      </c>
      <c r="V292" s="1"/>
      <c r="W292" s="1" t="s">
        <v>454</v>
      </c>
      <c r="X292" s="1"/>
      <c r="Y292" s="1">
        <v>396</v>
      </c>
      <c r="Z292" s="1"/>
      <c r="AA292" s="1"/>
      <c r="AB292" s="1"/>
      <c r="AC292" s="1"/>
      <c r="AD292" s="1"/>
      <c r="AE292" s="1"/>
      <c r="AF292" s="1"/>
      <c r="AG292" s="1"/>
      <c r="AH292" s="1"/>
      <c r="AI292" s="1"/>
      <c r="AJ292" s="1"/>
      <c r="AK292" s="1" t="s">
        <v>707</v>
      </c>
      <c r="AL292" s="1"/>
      <c r="AM292" s="1"/>
      <c r="AN292" s="1"/>
      <c r="AO292" s="1"/>
      <c r="AP292" s="1"/>
      <c r="AQ292" s="1"/>
      <c r="AR292" s="1"/>
      <c r="AS292" s="1"/>
      <c r="AT292" s="1"/>
      <c r="AU292" s="1"/>
      <c r="AV292" s="1"/>
      <c r="AW292" s="1"/>
      <c r="AX292" s="1" t="s">
        <v>177</v>
      </c>
      <c r="AY292" s="1"/>
      <c r="AZ292" s="1" t="s">
        <v>205</v>
      </c>
      <c r="BA292" s="1" t="s">
        <v>201</v>
      </c>
      <c r="BB292" s="1"/>
      <c r="BC292" s="1"/>
      <c r="BD292" s="1" t="s">
        <v>133</v>
      </c>
      <c r="BE292" s="1" t="s">
        <v>192</v>
      </c>
      <c r="BF292" s="1" t="s">
        <v>135</v>
      </c>
      <c r="BG292" s="1"/>
      <c r="BH292" s="1" t="s">
        <v>804</v>
      </c>
      <c r="BI292" s="1"/>
      <c r="BJ292" s="1"/>
      <c r="BK292" s="1"/>
      <c r="BL292" s="1" t="s">
        <v>2262</v>
      </c>
      <c r="BM292" s="1" t="s">
        <v>2263</v>
      </c>
      <c r="BN292" s="1"/>
    </row>
    <row r="293" spans="1:66" ht="15.75" customHeight="1" x14ac:dyDescent="0.3">
      <c r="A293" s="1" t="s">
        <v>414</v>
      </c>
      <c r="B293" s="1">
        <v>100000</v>
      </c>
      <c r="C293" s="1" t="s">
        <v>68</v>
      </c>
      <c r="D293" s="1">
        <v>0</v>
      </c>
      <c r="E293" s="4" t="s">
        <v>139</v>
      </c>
      <c r="F293" s="1" t="s">
        <v>69</v>
      </c>
      <c r="G293" s="1" t="s">
        <v>123</v>
      </c>
      <c r="H293" s="1" t="s">
        <v>124</v>
      </c>
      <c r="I293" s="1" t="s">
        <v>101</v>
      </c>
      <c r="J293" s="1" t="s">
        <v>2278</v>
      </c>
      <c r="K293" s="1" t="s">
        <v>2279</v>
      </c>
      <c r="L293" s="1" t="s">
        <v>2280</v>
      </c>
      <c r="M293" s="1" t="s">
        <v>2281</v>
      </c>
      <c r="N293" s="1" t="s">
        <v>2282</v>
      </c>
      <c r="O293" s="1" t="s">
        <v>382</v>
      </c>
      <c r="P293" s="1" t="s">
        <v>698</v>
      </c>
      <c r="Q293" s="1" t="s">
        <v>613</v>
      </c>
      <c r="R293" s="1" t="s">
        <v>2283</v>
      </c>
      <c r="S293" s="1" t="s">
        <v>2284</v>
      </c>
      <c r="T293" s="1"/>
      <c r="U293" s="1" t="s">
        <v>130</v>
      </c>
      <c r="V293" s="1"/>
      <c r="W293" s="1"/>
      <c r="X293" s="1"/>
      <c r="Y293" s="1">
        <v>3321</v>
      </c>
      <c r="Z293" s="1"/>
      <c r="AA293" s="1"/>
      <c r="AB293" s="1"/>
      <c r="AC293" s="1"/>
      <c r="AD293" s="1"/>
      <c r="AE293" s="1"/>
      <c r="AF293" s="1"/>
      <c r="AG293" s="1" t="s">
        <v>111</v>
      </c>
      <c r="AH293" s="1"/>
      <c r="AI293" s="1"/>
      <c r="AJ293" s="1"/>
      <c r="AK293" s="1" t="s">
        <v>2285</v>
      </c>
      <c r="AL293" s="1"/>
      <c r="AM293" s="1"/>
      <c r="AN293" s="1"/>
      <c r="AO293" s="1"/>
      <c r="AP293" s="1"/>
      <c r="AQ293" s="1"/>
      <c r="AR293" s="1"/>
      <c r="AS293" s="1"/>
      <c r="AT293" s="1"/>
      <c r="AU293" s="1"/>
      <c r="AV293" s="1"/>
      <c r="AW293" s="1"/>
      <c r="AX293" s="1"/>
      <c r="AY293" s="1"/>
      <c r="AZ293" s="1" t="s">
        <v>296</v>
      </c>
      <c r="BA293" s="1" t="s">
        <v>291</v>
      </c>
      <c r="BB293" s="1"/>
      <c r="BC293" s="1"/>
      <c r="BD293" s="1" t="s">
        <v>2286</v>
      </c>
      <c r="BE293" s="1" t="s">
        <v>134</v>
      </c>
      <c r="BF293" s="1"/>
      <c r="BG293" s="1"/>
      <c r="BH293" s="1" t="s">
        <v>118</v>
      </c>
      <c r="BI293" s="1"/>
      <c r="BJ293" s="1"/>
      <c r="BK293" s="1"/>
      <c r="BL293" s="1" t="s">
        <v>2287</v>
      </c>
      <c r="BM293" s="1" t="s">
        <v>2288</v>
      </c>
      <c r="BN293" s="1" t="s">
        <v>181</v>
      </c>
    </row>
    <row r="294" spans="1:66" ht="15.75" customHeight="1" x14ac:dyDescent="0.3">
      <c r="A294" s="1" t="s">
        <v>376</v>
      </c>
      <c r="B294" s="1">
        <v>100000</v>
      </c>
      <c r="C294" s="1" t="s">
        <v>68</v>
      </c>
      <c r="D294" s="1">
        <v>0</v>
      </c>
      <c r="E294" s="4" t="s">
        <v>1436</v>
      </c>
      <c r="F294" s="1" t="s">
        <v>69</v>
      </c>
      <c r="G294" s="1" t="s">
        <v>123</v>
      </c>
      <c r="H294" s="1" t="s">
        <v>124</v>
      </c>
      <c r="I294" s="1" t="s">
        <v>101</v>
      </c>
      <c r="J294" s="1"/>
      <c r="K294" s="1"/>
      <c r="L294" s="1" t="s">
        <v>449</v>
      </c>
      <c r="M294" s="1" t="s">
        <v>2289</v>
      </c>
      <c r="N294" s="1" t="s">
        <v>2290</v>
      </c>
      <c r="O294" s="1" t="s">
        <v>444</v>
      </c>
      <c r="P294" s="1" t="s">
        <v>698</v>
      </c>
      <c r="Q294" s="1" t="s">
        <v>613</v>
      </c>
      <c r="R294" s="1" t="s">
        <v>2291</v>
      </c>
      <c r="S294" s="1" t="s">
        <v>2292</v>
      </c>
      <c r="T294" s="1"/>
      <c r="U294" s="1" t="s">
        <v>130</v>
      </c>
      <c r="V294" s="1"/>
      <c r="W294" s="1"/>
      <c r="X294" s="1"/>
      <c r="Y294" s="1">
        <v>120</v>
      </c>
      <c r="Z294" s="1"/>
      <c r="AA294" s="1"/>
      <c r="AB294" s="1"/>
      <c r="AC294" s="1"/>
      <c r="AD294" s="1"/>
      <c r="AE294" s="1"/>
      <c r="AF294" s="1"/>
      <c r="AG294" s="1"/>
      <c r="AH294" s="1"/>
      <c r="AI294" s="1"/>
      <c r="AJ294" s="1"/>
      <c r="AK294" s="1" t="s">
        <v>433</v>
      </c>
      <c r="AL294" s="1"/>
      <c r="AM294" s="1"/>
      <c r="AN294" s="1"/>
      <c r="AO294" s="1"/>
      <c r="AP294" s="1"/>
      <c r="AQ294" s="1"/>
      <c r="AR294" s="1"/>
      <c r="AS294" s="1"/>
      <c r="AT294" s="1"/>
      <c r="AU294" s="1"/>
      <c r="AV294" s="1"/>
      <c r="AW294" s="1"/>
      <c r="AX294" s="1" t="s">
        <v>237</v>
      </c>
      <c r="AY294" s="1"/>
      <c r="AZ294" s="1" t="s">
        <v>443</v>
      </c>
      <c r="BA294" s="1" t="s">
        <v>444</v>
      </c>
      <c r="BB294" s="1"/>
      <c r="BC294" s="1"/>
      <c r="BD294" s="1" t="s">
        <v>133</v>
      </c>
      <c r="BE294" s="1" t="s">
        <v>134</v>
      </c>
      <c r="BF294" s="1"/>
      <c r="BG294" s="1"/>
      <c r="BH294" s="1"/>
      <c r="BI294" s="1"/>
      <c r="BJ294" s="1"/>
      <c r="BK294" s="1"/>
      <c r="BL294" s="1" t="s">
        <v>2293</v>
      </c>
      <c r="BM294" s="1" t="s">
        <v>2294</v>
      </c>
      <c r="BN294" s="1" t="s">
        <v>181</v>
      </c>
    </row>
    <row r="295" spans="1:66" ht="15.75" customHeight="1" x14ac:dyDescent="0.3">
      <c r="A295" s="1" t="s">
        <v>414</v>
      </c>
      <c r="B295" s="1">
        <v>5000000</v>
      </c>
      <c r="C295" s="1" t="s">
        <v>68</v>
      </c>
      <c r="D295" s="1">
        <v>0</v>
      </c>
      <c r="E295" s="4" t="s">
        <v>139</v>
      </c>
      <c r="F295" s="1" t="s">
        <v>69</v>
      </c>
      <c r="G295" s="1" t="s">
        <v>123</v>
      </c>
      <c r="H295" s="1" t="s">
        <v>124</v>
      </c>
      <c r="I295" s="1" t="s">
        <v>101</v>
      </c>
      <c r="J295" s="1" t="s">
        <v>2278</v>
      </c>
      <c r="K295" s="1" t="s">
        <v>2279</v>
      </c>
      <c r="L295" s="1" t="s">
        <v>2295</v>
      </c>
      <c r="M295" s="1" t="s">
        <v>2281</v>
      </c>
      <c r="N295" s="1" t="s">
        <v>2282</v>
      </c>
      <c r="O295" s="1" t="s">
        <v>382</v>
      </c>
      <c r="P295" s="1" t="s">
        <v>698</v>
      </c>
      <c r="Q295" s="1" t="s">
        <v>613</v>
      </c>
      <c r="R295" s="1" t="s">
        <v>2296</v>
      </c>
      <c r="S295" s="1" t="s">
        <v>2297</v>
      </c>
      <c r="T295" s="1"/>
      <c r="U295" s="1" t="s">
        <v>130</v>
      </c>
      <c r="V295" s="1"/>
      <c r="W295" s="1"/>
      <c r="X295" s="1"/>
      <c r="Y295" s="1">
        <v>3321</v>
      </c>
      <c r="Z295" s="1"/>
      <c r="AA295" s="1"/>
      <c r="AB295" s="1"/>
      <c r="AC295" s="1"/>
      <c r="AD295" s="1"/>
      <c r="AE295" s="1"/>
      <c r="AF295" s="1"/>
      <c r="AG295" s="1" t="s">
        <v>111</v>
      </c>
      <c r="AH295" s="1"/>
      <c r="AI295" s="1"/>
      <c r="AJ295" s="1"/>
      <c r="AK295" s="1" t="s">
        <v>2285</v>
      </c>
      <c r="AL295" s="1"/>
      <c r="AM295" s="1"/>
      <c r="AN295" s="1"/>
      <c r="AO295" s="1"/>
      <c r="AP295" s="1"/>
      <c r="AQ295" s="1"/>
      <c r="AR295" s="1"/>
      <c r="AS295" s="1"/>
      <c r="AT295" s="1"/>
      <c r="AU295" s="1"/>
      <c r="AV295" s="1"/>
      <c r="AW295" s="1"/>
      <c r="AX295" s="1"/>
      <c r="AY295" s="1"/>
      <c r="AZ295" s="1" t="s">
        <v>296</v>
      </c>
      <c r="BA295" s="1" t="s">
        <v>291</v>
      </c>
      <c r="BB295" s="1"/>
      <c r="BC295" s="1"/>
      <c r="BD295" s="1" t="s">
        <v>2286</v>
      </c>
      <c r="BE295" s="1" t="s">
        <v>134</v>
      </c>
      <c r="BF295" s="1"/>
      <c r="BG295" s="1"/>
      <c r="BH295" s="1" t="s">
        <v>118</v>
      </c>
      <c r="BI295" s="1"/>
      <c r="BJ295" s="1"/>
      <c r="BK295" s="1"/>
      <c r="BL295" s="1" t="s">
        <v>2287</v>
      </c>
      <c r="BM295" s="1" t="s">
        <v>2288</v>
      </c>
      <c r="BN295" s="1" t="s">
        <v>121</v>
      </c>
    </row>
    <row r="296" spans="1:66" ht="15.75" customHeight="1" x14ac:dyDescent="0.3">
      <c r="A296" s="1" t="s">
        <v>641</v>
      </c>
      <c r="B296" s="1">
        <v>500000</v>
      </c>
      <c r="C296" s="1" t="s">
        <v>68</v>
      </c>
      <c r="D296" s="1">
        <v>0</v>
      </c>
      <c r="E296" s="4" t="s">
        <v>1521</v>
      </c>
      <c r="F296" s="1" t="s">
        <v>69</v>
      </c>
      <c r="G296" s="1" t="s">
        <v>123</v>
      </c>
      <c r="H296" s="1" t="s">
        <v>124</v>
      </c>
      <c r="I296" s="1" t="s">
        <v>101</v>
      </c>
      <c r="J296" s="1" t="s">
        <v>2298</v>
      </c>
      <c r="K296" s="1" t="s">
        <v>2299</v>
      </c>
      <c r="L296" s="1" t="s">
        <v>2300</v>
      </c>
      <c r="M296" s="1" t="s">
        <v>2301</v>
      </c>
      <c r="N296" s="1" t="s">
        <v>2302</v>
      </c>
      <c r="O296" s="1" t="s">
        <v>411</v>
      </c>
      <c r="P296" s="1" t="s">
        <v>647</v>
      </c>
      <c r="Q296" s="1" t="s">
        <v>641</v>
      </c>
      <c r="R296" s="1" t="s">
        <v>2303</v>
      </c>
      <c r="S296" s="1" t="s">
        <v>2304</v>
      </c>
      <c r="T296" s="1"/>
      <c r="U296" s="1" t="s">
        <v>81</v>
      </c>
      <c r="V296" s="1"/>
      <c r="W296" s="1" t="s">
        <v>2305</v>
      </c>
      <c r="X296" s="1"/>
      <c r="Y296" s="1">
        <v>1762</v>
      </c>
      <c r="Z296" s="1"/>
      <c r="AA296" s="1"/>
      <c r="AB296" s="1"/>
      <c r="AC296" s="1"/>
      <c r="AD296" s="1"/>
      <c r="AE296" s="1"/>
      <c r="AF296" s="1"/>
      <c r="AG296" s="1"/>
      <c r="AH296" s="1"/>
      <c r="AI296" s="1"/>
      <c r="AJ296" s="1"/>
      <c r="AK296" s="1" t="s">
        <v>220</v>
      </c>
      <c r="AL296" s="1"/>
      <c r="AM296" s="1"/>
      <c r="AN296" s="1"/>
      <c r="AO296" s="1"/>
      <c r="AP296" s="1"/>
      <c r="AQ296" s="1"/>
      <c r="AR296" s="1"/>
      <c r="AS296" s="1"/>
      <c r="AT296" s="1"/>
      <c r="AU296" s="1"/>
      <c r="AV296" s="1"/>
      <c r="AW296" s="1"/>
      <c r="AX296" s="1" t="s">
        <v>345</v>
      </c>
      <c r="AY296" s="1"/>
      <c r="AZ296" s="1" t="s">
        <v>410</v>
      </c>
      <c r="BA296" s="1" t="s">
        <v>411</v>
      </c>
      <c r="BB296" s="1"/>
      <c r="BC296" s="1"/>
      <c r="BD296" s="1" t="s">
        <v>2306</v>
      </c>
      <c r="BE296" s="1" t="s">
        <v>2307</v>
      </c>
      <c r="BF296" s="1" t="s">
        <v>90</v>
      </c>
      <c r="BG296" s="1"/>
      <c r="BH296" s="1" t="s">
        <v>2308</v>
      </c>
      <c r="BI296" s="1"/>
      <c r="BJ296" s="1"/>
      <c r="BK296" s="1"/>
      <c r="BL296" s="1" t="s">
        <v>2309</v>
      </c>
      <c r="BM296" s="1" t="s">
        <v>2310</v>
      </c>
      <c r="BN296" s="1"/>
    </row>
    <row r="297" spans="1:66" ht="15.75" customHeight="1" x14ac:dyDescent="0.3">
      <c r="A297" s="1" t="s">
        <v>376</v>
      </c>
      <c r="B297" s="1">
        <v>1500000</v>
      </c>
      <c r="C297" s="1" t="s">
        <v>68</v>
      </c>
      <c r="D297" s="1">
        <v>0</v>
      </c>
      <c r="E297" s="4" t="s">
        <v>1436</v>
      </c>
      <c r="F297" s="1" t="s">
        <v>69</v>
      </c>
      <c r="G297" s="1" t="s">
        <v>123</v>
      </c>
      <c r="H297" s="1" t="s">
        <v>124</v>
      </c>
      <c r="I297" s="1" t="s">
        <v>101</v>
      </c>
      <c r="J297" s="1"/>
      <c r="K297" s="1"/>
      <c r="L297" s="1" t="s">
        <v>2311</v>
      </c>
      <c r="M297" s="1" t="s">
        <v>2289</v>
      </c>
      <c r="N297" s="1" t="s">
        <v>2290</v>
      </c>
      <c r="O297" s="1" t="s">
        <v>444</v>
      </c>
      <c r="P297" s="1" t="s">
        <v>698</v>
      </c>
      <c r="Q297" s="1" t="s">
        <v>613</v>
      </c>
      <c r="R297" s="1" t="s">
        <v>2312</v>
      </c>
      <c r="S297" s="1" t="s">
        <v>2313</v>
      </c>
      <c r="T297" s="1"/>
      <c r="U297" s="1" t="s">
        <v>130</v>
      </c>
      <c r="V297" s="1"/>
      <c r="W297" s="1"/>
      <c r="X297" s="1"/>
      <c r="Y297" s="1">
        <v>120</v>
      </c>
      <c r="Z297" s="1"/>
      <c r="AA297" s="1"/>
      <c r="AB297" s="1"/>
      <c r="AC297" s="1"/>
      <c r="AD297" s="1"/>
      <c r="AE297" s="1"/>
      <c r="AF297" s="1"/>
      <c r="AG297" s="1"/>
      <c r="AH297" s="1"/>
      <c r="AI297" s="1"/>
      <c r="AJ297" s="1"/>
      <c r="AK297" s="1" t="s">
        <v>433</v>
      </c>
      <c r="AL297" s="1"/>
      <c r="AM297" s="1"/>
      <c r="AN297" s="1"/>
      <c r="AO297" s="1"/>
      <c r="AP297" s="1"/>
      <c r="AQ297" s="1"/>
      <c r="AR297" s="1"/>
      <c r="AS297" s="1"/>
      <c r="AT297" s="1"/>
      <c r="AU297" s="1"/>
      <c r="AV297" s="1"/>
      <c r="AW297" s="1"/>
      <c r="AX297" s="1" t="s">
        <v>237</v>
      </c>
      <c r="AY297" s="1"/>
      <c r="AZ297" s="1" t="s">
        <v>443</v>
      </c>
      <c r="BA297" s="1" t="s">
        <v>444</v>
      </c>
      <c r="BB297" s="1"/>
      <c r="BC297" s="1"/>
      <c r="BD297" s="1" t="s">
        <v>133</v>
      </c>
      <c r="BE297" s="1" t="s">
        <v>134</v>
      </c>
      <c r="BF297" s="1"/>
      <c r="BG297" s="1"/>
      <c r="BH297" s="1"/>
      <c r="BI297" s="1"/>
      <c r="BJ297" s="1"/>
      <c r="BK297" s="1"/>
      <c r="BL297" s="1" t="s">
        <v>2293</v>
      </c>
      <c r="BM297" s="1" t="s">
        <v>2294</v>
      </c>
      <c r="BN297" s="1" t="s">
        <v>121</v>
      </c>
    </row>
    <row r="298" spans="1:66" ht="15.75" customHeight="1" x14ac:dyDescent="0.3">
      <c r="A298" s="1" t="s">
        <v>376</v>
      </c>
      <c r="B298" s="1">
        <v>1000000</v>
      </c>
      <c r="C298" s="1" t="s">
        <v>68</v>
      </c>
      <c r="D298" s="1">
        <v>0</v>
      </c>
      <c r="E298" s="4" t="s">
        <v>139</v>
      </c>
      <c r="F298" s="1" t="s">
        <v>69</v>
      </c>
      <c r="G298" s="1" t="s">
        <v>99</v>
      </c>
      <c r="H298" s="1" t="s">
        <v>100</v>
      </c>
      <c r="I298" s="1" t="s">
        <v>101</v>
      </c>
      <c r="J298" s="1" t="s">
        <v>2314</v>
      </c>
      <c r="K298" s="1" t="s">
        <v>2315</v>
      </c>
      <c r="L298" s="1" t="s">
        <v>2316</v>
      </c>
      <c r="M298" s="1" t="s">
        <v>2317</v>
      </c>
      <c r="N298" s="1" t="s">
        <v>2318</v>
      </c>
      <c r="O298" s="1" t="s">
        <v>168</v>
      </c>
      <c r="P298" s="1" t="s">
        <v>698</v>
      </c>
      <c r="Q298" s="1" t="s">
        <v>613</v>
      </c>
      <c r="R298" s="1" t="s">
        <v>2319</v>
      </c>
      <c r="S298" s="1" t="s">
        <v>2320</v>
      </c>
      <c r="T298" s="1"/>
      <c r="U298" s="1" t="s">
        <v>130</v>
      </c>
      <c r="V298" s="1"/>
      <c r="W298" s="1"/>
      <c r="X298" s="1"/>
      <c r="Y298" s="1">
        <v>2300</v>
      </c>
      <c r="Z298" s="1"/>
      <c r="AA298" s="1"/>
      <c r="AB298" s="1"/>
      <c r="AC298" s="1"/>
      <c r="AD298" s="1"/>
      <c r="AE298" s="1"/>
      <c r="AF298" s="1"/>
      <c r="AG298" s="1" t="s">
        <v>111</v>
      </c>
      <c r="AH298" s="1"/>
      <c r="AI298" s="1"/>
      <c r="AJ298" s="1"/>
      <c r="AK298" s="1" t="s">
        <v>1743</v>
      </c>
      <c r="AL298" s="1"/>
      <c r="AM298" s="1"/>
      <c r="AN298" s="1"/>
      <c r="AO298" s="1"/>
      <c r="AP298" s="1"/>
      <c r="AQ298" s="1"/>
      <c r="AR298" s="1"/>
      <c r="AS298" s="1"/>
      <c r="AT298" s="1"/>
      <c r="AU298" s="1"/>
      <c r="AV298" s="1"/>
      <c r="AW298" s="1"/>
      <c r="AX298" s="1"/>
      <c r="AY298" s="1"/>
      <c r="AZ298" s="1" t="s">
        <v>292</v>
      </c>
      <c r="BA298" s="1" t="s">
        <v>168</v>
      </c>
      <c r="BB298" s="1"/>
      <c r="BC298" s="1"/>
      <c r="BD298" s="1" t="s">
        <v>266</v>
      </c>
      <c r="BE298" s="1" t="s">
        <v>192</v>
      </c>
      <c r="BF298" s="1" t="s">
        <v>135</v>
      </c>
      <c r="BG298" s="1"/>
      <c r="BH298" s="1" t="s">
        <v>2321</v>
      </c>
      <c r="BI298" s="1"/>
      <c r="BJ298" s="1"/>
      <c r="BK298" s="1"/>
      <c r="BL298" s="1" t="s">
        <v>2322</v>
      </c>
      <c r="BM298" s="1" t="s">
        <v>2323</v>
      </c>
      <c r="BN298" s="1"/>
    </row>
    <row r="299" spans="1:66" ht="15.75" customHeight="1" x14ac:dyDescent="0.3">
      <c r="A299" s="1" t="s">
        <v>256</v>
      </c>
      <c r="B299" s="1">
        <v>150000</v>
      </c>
      <c r="C299" s="1" t="s">
        <v>68</v>
      </c>
      <c r="D299" s="1">
        <v>100</v>
      </c>
      <c r="E299" s="4" t="s">
        <v>210</v>
      </c>
      <c r="F299" s="1" t="s">
        <v>69</v>
      </c>
      <c r="G299" s="1" t="s">
        <v>70</v>
      </c>
      <c r="H299" s="1" t="s">
        <v>71</v>
      </c>
      <c r="I299" s="1" t="s">
        <v>72</v>
      </c>
      <c r="J299" s="1" t="s">
        <v>2324</v>
      </c>
      <c r="K299" s="1" t="s">
        <v>2325</v>
      </c>
      <c r="L299" s="1" t="s">
        <v>288</v>
      </c>
      <c r="M299" s="1" t="s">
        <v>2326</v>
      </c>
      <c r="N299" s="1" t="s">
        <v>2327</v>
      </c>
      <c r="O299" s="1" t="s">
        <v>291</v>
      </c>
      <c r="P299" s="1" t="s">
        <v>260</v>
      </c>
      <c r="Q299" s="1" t="s">
        <v>256</v>
      </c>
      <c r="R299" s="1" t="s">
        <v>2328</v>
      </c>
      <c r="S299" s="1" t="s">
        <v>2329</v>
      </c>
      <c r="T299" s="1"/>
      <c r="U299" s="1" t="s">
        <v>81</v>
      </c>
      <c r="V299" s="1"/>
      <c r="W299" s="1"/>
      <c r="X299" s="1"/>
      <c r="Y299" s="1">
        <v>25</v>
      </c>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t="s">
        <v>296</v>
      </c>
      <c r="BA299" s="1" t="s">
        <v>291</v>
      </c>
      <c r="BB299" s="1" t="s">
        <v>445</v>
      </c>
      <c r="BC299" s="1"/>
      <c r="BD299" s="1" t="s">
        <v>133</v>
      </c>
      <c r="BE299" s="1"/>
      <c r="BF299" s="1"/>
      <c r="BG299" s="1"/>
      <c r="BH299" s="1" t="s">
        <v>387</v>
      </c>
      <c r="BI299" s="1"/>
      <c r="BJ299" s="1"/>
      <c r="BK299" s="1"/>
      <c r="BL299" s="1" t="s">
        <v>2330</v>
      </c>
      <c r="BM299" s="1" t="s">
        <v>2331</v>
      </c>
      <c r="BN299" s="1" t="s">
        <v>121</v>
      </c>
    </row>
    <row r="300" spans="1:66" ht="15.75" customHeight="1" x14ac:dyDescent="0.3">
      <c r="A300" s="1" t="s">
        <v>256</v>
      </c>
      <c r="B300" s="1">
        <v>211542</v>
      </c>
      <c r="C300" s="1" t="s">
        <v>68</v>
      </c>
      <c r="D300" s="1">
        <v>100</v>
      </c>
      <c r="E300" s="4" t="s">
        <v>210</v>
      </c>
      <c r="F300" s="1" t="s">
        <v>69</v>
      </c>
      <c r="G300" s="1" t="s">
        <v>70</v>
      </c>
      <c r="H300" s="1" t="s">
        <v>71</v>
      </c>
      <c r="I300" s="1" t="s">
        <v>72</v>
      </c>
      <c r="J300" s="1" t="s">
        <v>2332</v>
      </c>
      <c r="K300" s="1" t="s">
        <v>2333</v>
      </c>
      <c r="L300" s="1" t="s">
        <v>478</v>
      </c>
      <c r="M300" s="1" t="s">
        <v>2334</v>
      </c>
      <c r="N300" s="1" t="s">
        <v>2335</v>
      </c>
      <c r="O300" s="1" t="s">
        <v>291</v>
      </c>
      <c r="P300" s="1" t="s">
        <v>260</v>
      </c>
      <c r="Q300" s="1" t="s">
        <v>256</v>
      </c>
      <c r="R300" s="1" t="s">
        <v>2336</v>
      </c>
      <c r="S300" s="1" t="s">
        <v>2337</v>
      </c>
      <c r="T300" s="1"/>
      <c r="U300" s="1" t="s">
        <v>81</v>
      </c>
      <c r="V300" s="1"/>
      <c r="W300" s="1" t="s">
        <v>2338</v>
      </c>
      <c r="X300" s="1"/>
      <c r="Y300" s="1">
        <v>472</v>
      </c>
      <c r="Z300" s="1"/>
      <c r="AA300" s="1"/>
      <c r="AB300" s="1"/>
      <c r="AC300" s="1"/>
      <c r="AD300" s="1"/>
      <c r="AE300" s="1"/>
      <c r="AF300" s="1"/>
      <c r="AG300" s="1" t="s">
        <v>111</v>
      </c>
      <c r="AH300" s="1"/>
      <c r="AI300" s="1"/>
      <c r="AJ300" s="1"/>
      <c r="AK300" s="1" t="s">
        <v>220</v>
      </c>
      <c r="AL300" s="1"/>
      <c r="AM300" s="1"/>
      <c r="AN300" s="1"/>
      <c r="AO300" s="1"/>
      <c r="AP300" s="1"/>
      <c r="AQ300" s="1"/>
      <c r="AR300" s="1"/>
      <c r="AS300" s="1"/>
      <c r="AT300" s="1"/>
      <c r="AU300" s="1"/>
      <c r="AV300" s="1"/>
      <c r="AW300" s="1"/>
      <c r="AX300" s="1" t="s">
        <v>2339</v>
      </c>
      <c r="AY300" s="1"/>
      <c r="AZ300" s="1" t="s">
        <v>296</v>
      </c>
      <c r="BA300" s="1" t="s">
        <v>291</v>
      </c>
      <c r="BB300" s="1" t="s">
        <v>445</v>
      </c>
      <c r="BC300" s="1"/>
      <c r="BD300" s="1" t="s">
        <v>133</v>
      </c>
      <c r="BE300" s="1" t="s">
        <v>134</v>
      </c>
      <c r="BF300" s="1" t="s">
        <v>298</v>
      </c>
      <c r="BG300" s="1"/>
      <c r="BH300" s="1" t="s">
        <v>2340</v>
      </c>
      <c r="BI300" s="1"/>
      <c r="BJ300" s="1"/>
      <c r="BK300" s="1"/>
      <c r="BL300" s="1" t="s">
        <v>2341</v>
      </c>
      <c r="BM300" s="1" t="s">
        <v>2342</v>
      </c>
      <c r="BN300" s="1" t="s">
        <v>181</v>
      </c>
    </row>
    <row r="301" spans="1:66" ht="15.75" customHeight="1" x14ac:dyDescent="0.3">
      <c r="A301" s="1" t="s">
        <v>256</v>
      </c>
      <c r="B301" s="1">
        <v>6400</v>
      </c>
      <c r="C301" s="1" t="s">
        <v>68</v>
      </c>
      <c r="D301" s="1">
        <v>100</v>
      </c>
      <c r="E301" s="4" t="s">
        <v>210</v>
      </c>
      <c r="F301" s="1" t="s">
        <v>69</v>
      </c>
      <c r="G301" s="1" t="s">
        <v>70</v>
      </c>
      <c r="H301" s="1" t="s">
        <v>71</v>
      </c>
      <c r="I301" s="1" t="s">
        <v>72</v>
      </c>
      <c r="J301" s="1" t="s">
        <v>2324</v>
      </c>
      <c r="K301" s="1" t="s">
        <v>2325</v>
      </c>
      <c r="L301" s="1" t="s">
        <v>478</v>
      </c>
      <c r="M301" s="1" t="s">
        <v>2326</v>
      </c>
      <c r="N301" s="1" t="s">
        <v>2327</v>
      </c>
      <c r="O301" s="1" t="s">
        <v>291</v>
      </c>
      <c r="P301" s="1" t="s">
        <v>260</v>
      </c>
      <c r="Q301" s="1" t="s">
        <v>256</v>
      </c>
      <c r="R301" s="1" t="s">
        <v>2343</v>
      </c>
      <c r="S301" s="1" t="s">
        <v>2344</v>
      </c>
      <c r="T301" s="1"/>
      <c r="U301" s="1" t="s">
        <v>81</v>
      </c>
      <c r="V301" s="1"/>
      <c r="W301" s="1"/>
      <c r="X301" s="1"/>
      <c r="Y301" s="1">
        <v>25</v>
      </c>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t="s">
        <v>296</v>
      </c>
      <c r="BA301" s="1" t="s">
        <v>291</v>
      </c>
      <c r="BB301" s="1" t="s">
        <v>445</v>
      </c>
      <c r="BC301" s="1"/>
      <c r="BD301" s="1" t="s">
        <v>133</v>
      </c>
      <c r="BE301" s="1"/>
      <c r="BF301" s="1"/>
      <c r="BG301" s="1"/>
      <c r="BH301" s="1" t="s">
        <v>387</v>
      </c>
      <c r="BI301" s="1"/>
      <c r="BJ301" s="1"/>
      <c r="BK301" s="1"/>
      <c r="BL301" s="1" t="s">
        <v>2330</v>
      </c>
      <c r="BM301" s="1" t="s">
        <v>2331</v>
      </c>
      <c r="BN301" s="1" t="s">
        <v>181</v>
      </c>
    </row>
    <row r="302" spans="1:66" ht="15.75" customHeight="1" x14ac:dyDescent="0.3">
      <c r="A302" s="1" t="s">
        <v>256</v>
      </c>
      <c r="B302" s="1">
        <v>3706607</v>
      </c>
      <c r="C302" s="1" t="s">
        <v>68</v>
      </c>
      <c r="D302" s="1">
        <v>100</v>
      </c>
      <c r="E302" s="4" t="s">
        <v>210</v>
      </c>
      <c r="F302" s="1" t="s">
        <v>69</v>
      </c>
      <c r="G302" s="1" t="s">
        <v>70</v>
      </c>
      <c r="H302" s="1" t="s">
        <v>71</v>
      </c>
      <c r="I302" s="1" t="s">
        <v>72</v>
      </c>
      <c r="J302" s="1" t="s">
        <v>2345</v>
      </c>
      <c r="K302" s="1" t="s">
        <v>2346</v>
      </c>
      <c r="L302" s="1" t="s">
        <v>2347</v>
      </c>
      <c r="M302" s="1" t="s">
        <v>2334</v>
      </c>
      <c r="N302" s="1" t="s">
        <v>2335</v>
      </c>
      <c r="O302" s="1" t="s">
        <v>291</v>
      </c>
      <c r="P302" s="1" t="s">
        <v>260</v>
      </c>
      <c r="Q302" s="1" t="s">
        <v>256</v>
      </c>
      <c r="R302" s="1" t="s">
        <v>2348</v>
      </c>
      <c r="S302" s="1" t="s">
        <v>2349</v>
      </c>
      <c r="T302" s="1"/>
      <c r="U302" s="1" t="s">
        <v>81</v>
      </c>
      <c r="V302" s="1"/>
      <c r="W302" s="1" t="s">
        <v>2338</v>
      </c>
      <c r="X302" s="1"/>
      <c r="Y302" s="1">
        <v>472</v>
      </c>
      <c r="Z302" s="1"/>
      <c r="AA302" s="1"/>
      <c r="AB302" s="1"/>
      <c r="AC302" s="1"/>
      <c r="AD302" s="1"/>
      <c r="AE302" s="1"/>
      <c r="AF302" s="1"/>
      <c r="AG302" s="1" t="s">
        <v>111</v>
      </c>
      <c r="AH302" s="1"/>
      <c r="AI302" s="1"/>
      <c r="AJ302" s="1"/>
      <c r="AK302" s="1" t="s">
        <v>220</v>
      </c>
      <c r="AL302" s="1"/>
      <c r="AM302" s="1"/>
      <c r="AN302" s="1"/>
      <c r="AO302" s="1"/>
      <c r="AP302" s="1"/>
      <c r="AQ302" s="1"/>
      <c r="AR302" s="1"/>
      <c r="AS302" s="1"/>
      <c r="AT302" s="1"/>
      <c r="AU302" s="1"/>
      <c r="AV302" s="1"/>
      <c r="AW302" s="1"/>
      <c r="AX302" s="1" t="s">
        <v>2339</v>
      </c>
      <c r="AY302" s="1"/>
      <c r="AZ302" s="1" t="s">
        <v>296</v>
      </c>
      <c r="BA302" s="1" t="s">
        <v>291</v>
      </c>
      <c r="BB302" s="1" t="s">
        <v>445</v>
      </c>
      <c r="BC302" s="1"/>
      <c r="BD302" s="1" t="s">
        <v>133</v>
      </c>
      <c r="BE302" s="1" t="s">
        <v>134</v>
      </c>
      <c r="BF302" s="1" t="s">
        <v>298</v>
      </c>
      <c r="BG302" s="1"/>
      <c r="BH302" s="1" t="s">
        <v>2340</v>
      </c>
      <c r="BI302" s="1"/>
      <c r="BJ302" s="1"/>
      <c r="BK302" s="1"/>
      <c r="BL302" s="1" t="s">
        <v>2341</v>
      </c>
      <c r="BM302" s="1" t="s">
        <v>2342</v>
      </c>
      <c r="BN302" s="1" t="s">
        <v>121</v>
      </c>
    </row>
    <row r="303" spans="1:66" ht="15.75" customHeight="1" x14ac:dyDescent="0.3">
      <c r="A303" s="1" t="s">
        <v>256</v>
      </c>
      <c r="B303" s="1">
        <v>4400000</v>
      </c>
      <c r="C303" s="1" t="s">
        <v>68</v>
      </c>
      <c r="D303" s="1">
        <v>100</v>
      </c>
      <c r="E303" s="4" t="s">
        <v>210</v>
      </c>
      <c r="F303" s="1" t="s">
        <v>69</v>
      </c>
      <c r="G303" s="1" t="s">
        <v>70</v>
      </c>
      <c r="H303" s="1" t="s">
        <v>71</v>
      </c>
      <c r="I303" s="1" t="s">
        <v>72</v>
      </c>
      <c r="J303" s="1" t="s">
        <v>2332</v>
      </c>
      <c r="K303" s="1" t="s">
        <v>2333</v>
      </c>
      <c r="L303" s="1" t="s">
        <v>288</v>
      </c>
      <c r="M303" s="1" t="s">
        <v>2334</v>
      </c>
      <c r="N303" s="1" t="s">
        <v>2335</v>
      </c>
      <c r="O303" s="1" t="s">
        <v>291</v>
      </c>
      <c r="P303" s="1" t="s">
        <v>260</v>
      </c>
      <c r="Q303" s="1" t="s">
        <v>256</v>
      </c>
      <c r="R303" s="1" t="s">
        <v>2350</v>
      </c>
      <c r="S303" s="1" t="s">
        <v>2351</v>
      </c>
      <c r="T303" s="1"/>
      <c r="U303" s="1" t="s">
        <v>81</v>
      </c>
      <c r="V303" s="1"/>
      <c r="W303" s="1" t="s">
        <v>2338</v>
      </c>
      <c r="X303" s="1"/>
      <c r="Y303" s="1">
        <v>472</v>
      </c>
      <c r="Z303" s="1"/>
      <c r="AA303" s="1"/>
      <c r="AB303" s="1"/>
      <c r="AC303" s="1"/>
      <c r="AD303" s="1"/>
      <c r="AE303" s="1"/>
      <c r="AF303" s="1"/>
      <c r="AG303" s="1" t="s">
        <v>111</v>
      </c>
      <c r="AH303" s="1"/>
      <c r="AI303" s="1"/>
      <c r="AJ303" s="1"/>
      <c r="AK303" s="1" t="s">
        <v>220</v>
      </c>
      <c r="AL303" s="1"/>
      <c r="AM303" s="1"/>
      <c r="AN303" s="1"/>
      <c r="AO303" s="1"/>
      <c r="AP303" s="1"/>
      <c r="AQ303" s="1"/>
      <c r="AR303" s="1"/>
      <c r="AS303" s="1"/>
      <c r="AT303" s="1"/>
      <c r="AU303" s="1"/>
      <c r="AV303" s="1"/>
      <c r="AW303" s="1"/>
      <c r="AX303" s="1" t="s">
        <v>2339</v>
      </c>
      <c r="AY303" s="1"/>
      <c r="AZ303" s="1" t="s">
        <v>296</v>
      </c>
      <c r="BA303" s="1" t="s">
        <v>291</v>
      </c>
      <c r="BB303" s="1" t="s">
        <v>445</v>
      </c>
      <c r="BC303" s="1"/>
      <c r="BD303" s="1" t="s">
        <v>133</v>
      </c>
      <c r="BE303" s="1" t="s">
        <v>134</v>
      </c>
      <c r="BF303" s="1" t="s">
        <v>298</v>
      </c>
      <c r="BG303" s="1"/>
      <c r="BH303" s="1" t="s">
        <v>2340</v>
      </c>
      <c r="BI303" s="1"/>
      <c r="BJ303" s="1"/>
      <c r="BK303" s="1"/>
      <c r="BL303" s="1" t="s">
        <v>2341</v>
      </c>
      <c r="BM303" s="1" t="s">
        <v>2342</v>
      </c>
      <c r="BN303" s="1" t="s">
        <v>121</v>
      </c>
    </row>
    <row r="304" spans="1:66" ht="15.75" customHeight="1" x14ac:dyDescent="0.3">
      <c r="A304" s="1" t="s">
        <v>216</v>
      </c>
      <c r="B304" s="1">
        <v>1400000</v>
      </c>
      <c r="C304" s="1" t="s">
        <v>68</v>
      </c>
      <c r="D304" s="1">
        <v>0</v>
      </c>
      <c r="E304" s="4" t="s">
        <v>1446</v>
      </c>
      <c r="F304" s="1" t="s">
        <v>69</v>
      </c>
      <c r="G304" s="1" t="s">
        <v>123</v>
      </c>
      <c r="H304" s="1" t="s">
        <v>124</v>
      </c>
      <c r="I304" s="1" t="s">
        <v>101</v>
      </c>
      <c r="J304" s="1" t="s">
        <v>2352</v>
      </c>
      <c r="K304" s="1" t="s">
        <v>2353</v>
      </c>
      <c r="L304" s="1" t="s">
        <v>2354</v>
      </c>
      <c r="M304" s="1" t="s">
        <v>2355</v>
      </c>
      <c r="N304" s="1" t="s">
        <v>2356</v>
      </c>
      <c r="O304" s="1" t="s">
        <v>201</v>
      </c>
      <c r="P304" s="1" t="s">
        <v>353</v>
      </c>
      <c r="Q304" s="1" t="s">
        <v>216</v>
      </c>
      <c r="R304" s="1" t="s">
        <v>2357</v>
      </c>
      <c r="S304" s="1" t="s">
        <v>2358</v>
      </c>
      <c r="T304" s="1"/>
      <c r="U304" s="1" t="s">
        <v>81</v>
      </c>
      <c r="V304" s="1"/>
      <c r="W304" s="1" t="s">
        <v>2359</v>
      </c>
      <c r="X304" s="1"/>
      <c r="Y304" s="1">
        <v>121</v>
      </c>
      <c r="Z304" s="1"/>
      <c r="AA304" s="1"/>
      <c r="AB304" s="1"/>
      <c r="AC304" s="1"/>
      <c r="AD304" s="1"/>
      <c r="AE304" s="1"/>
      <c r="AF304" s="1"/>
      <c r="AG304" s="1"/>
      <c r="AH304" s="1"/>
      <c r="AI304" s="1"/>
      <c r="AJ304" s="1"/>
      <c r="AK304" s="1" t="s">
        <v>220</v>
      </c>
      <c r="AL304" s="1"/>
      <c r="AM304" s="1"/>
      <c r="AN304" s="1"/>
      <c r="AO304" s="1"/>
      <c r="AP304" s="1"/>
      <c r="AQ304" s="1"/>
      <c r="AR304" s="1"/>
      <c r="AS304" s="1"/>
      <c r="AT304" s="1"/>
      <c r="AU304" s="1"/>
      <c r="AV304" s="1"/>
      <c r="AW304" s="1"/>
      <c r="AX304" s="1"/>
      <c r="AY304" s="1"/>
      <c r="AZ304" s="1" t="s">
        <v>205</v>
      </c>
      <c r="BA304" s="1" t="s">
        <v>201</v>
      </c>
      <c r="BB304" s="1"/>
      <c r="BC304" s="1"/>
      <c r="BD304" s="1" t="s">
        <v>133</v>
      </c>
      <c r="BE304" s="1" t="s">
        <v>134</v>
      </c>
      <c r="BF304" s="1"/>
      <c r="BG304" s="1"/>
      <c r="BH304" s="1"/>
      <c r="BI304" s="1"/>
      <c r="BJ304" s="1"/>
      <c r="BK304" s="1"/>
      <c r="BL304" s="1" t="s">
        <v>2360</v>
      </c>
      <c r="BM304" s="1" t="s">
        <v>2361</v>
      </c>
      <c r="BN304" s="1"/>
    </row>
    <row r="305" spans="1:66" ht="15.75" customHeight="1" x14ac:dyDescent="0.3">
      <c r="A305" s="1" t="s">
        <v>481</v>
      </c>
      <c r="B305" s="1">
        <v>6000000</v>
      </c>
      <c r="C305" s="1" t="s">
        <v>68</v>
      </c>
      <c r="D305" s="1">
        <v>0</v>
      </c>
      <c r="E305" s="4" t="s">
        <v>1187</v>
      </c>
      <c r="F305" s="1" t="s">
        <v>69</v>
      </c>
      <c r="G305" s="1" t="s">
        <v>99</v>
      </c>
      <c r="H305" s="1" t="s">
        <v>100</v>
      </c>
      <c r="I305" s="1" t="s">
        <v>101</v>
      </c>
      <c r="J305" s="1" t="s">
        <v>2362</v>
      </c>
      <c r="K305" s="1" t="s">
        <v>2363</v>
      </c>
      <c r="L305" s="1" t="s">
        <v>2364</v>
      </c>
      <c r="M305" s="1" t="s">
        <v>2365</v>
      </c>
      <c r="N305" s="1" t="s">
        <v>2366</v>
      </c>
      <c r="O305" s="1" t="s">
        <v>173</v>
      </c>
      <c r="P305" s="1" t="s">
        <v>486</v>
      </c>
      <c r="Q305" s="1" t="s">
        <v>481</v>
      </c>
      <c r="R305" s="1" t="s">
        <v>2367</v>
      </c>
      <c r="S305" s="1" t="s">
        <v>2368</v>
      </c>
      <c r="T305" s="1"/>
      <c r="U305" s="1" t="s">
        <v>147</v>
      </c>
      <c r="V305" s="1"/>
      <c r="W305" s="1"/>
      <c r="X305" s="1"/>
      <c r="Y305" s="1">
        <v>1500</v>
      </c>
      <c r="Z305" s="1"/>
      <c r="AA305" s="1"/>
      <c r="AB305" s="1"/>
      <c r="AC305" s="1"/>
      <c r="AD305" s="1"/>
      <c r="AE305" s="1"/>
      <c r="AF305" s="1"/>
      <c r="AG305" s="1"/>
      <c r="AH305" s="1"/>
      <c r="AI305" s="1"/>
      <c r="AJ305" s="1"/>
      <c r="AK305" s="1" t="s">
        <v>1389</v>
      </c>
      <c r="AL305" s="1"/>
      <c r="AM305" s="1"/>
      <c r="AN305" s="1"/>
      <c r="AO305" s="1"/>
      <c r="AP305" s="1"/>
      <c r="AQ305" s="1"/>
      <c r="AR305" s="1"/>
      <c r="AS305" s="1"/>
      <c r="AT305" s="1"/>
      <c r="AU305" s="1"/>
      <c r="AV305" s="1"/>
      <c r="AW305" s="1"/>
      <c r="AX305" s="1" t="s">
        <v>1034</v>
      </c>
      <c r="AY305" s="1"/>
      <c r="AZ305" s="1" t="s">
        <v>341</v>
      </c>
      <c r="BA305" s="1" t="s">
        <v>334</v>
      </c>
      <c r="BB305" s="1" t="s">
        <v>489</v>
      </c>
      <c r="BC305" s="1"/>
      <c r="BD305" s="1" t="s">
        <v>133</v>
      </c>
      <c r="BE305" s="1" t="s">
        <v>134</v>
      </c>
      <c r="BF305" s="1"/>
      <c r="BG305" s="1"/>
      <c r="BH305" s="1"/>
      <c r="BI305" s="1"/>
      <c r="BJ305" s="1"/>
      <c r="BK305" s="1"/>
      <c r="BL305" s="1" t="s">
        <v>2369</v>
      </c>
      <c r="BM305" s="1" t="s">
        <v>2370</v>
      </c>
      <c r="BN305" s="1"/>
    </row>
    <row r="306" spans="1:66" ht="15.75" customHeight="1" x14ac:dyDescent="0.3">
      <c r="A306" s="1" t="s">
        <v>216</v>
      </c>
      <c r="B306" s="1">
        <v>11000000</v>
      </c>
      <c r="C306" s="1" t="s">
        <v>68</v>
      </c>
      <c r="D306" s="1">
        <v>0</v>
      </c>
      <c r="E306" s="4" t="s">
        <v>1187</v>
      </c>
      <c r="F306" s="1" t="s">
        <v>69</v>
      </c>
      <c r="G306" s="1" t="s">
        <v>123</v>
      </c>
      <c r="H306" s="1" t="s">
        <v>124</v>
      </c>
      <c r="I306" s="1" t="s">
        <v>101</v>
      </c>
      <c r="J306" s="1" t="s">
        <v>2371</v>
      </c>
      <c r="K306" s="1" t="s">
        <v>2372</v>
      </c>
      <c r="L306" s="1" t="s">
        <v>288</v>
      </c>
      <c r="M306" s="1" t="s">
        <v>2373</v>
      </c>
      <c r="N306" s="1" t="s">
        <v>2374</v>
      </c>
      <c r="O306" s="1" t="s">
        <v>291</v>
      </c>
      <c r="P306" s="1" t="s">
        <v>353</v>
      </c>
      <c r="Q306" s="1" t="s">
        <v>216</v>
      </c>
      <c r="R306" s="1" t="s">
        <v>2375</v>
      </c>
      <c r="S306" s="1" t="s">
        <v>2376</v>
      </c>
      <c r="T306" s="1"/>
      <c r="U306" s="1" t="s">
        <v>81</v>
      </c>
      <c r="V306" s="1"/>
      <c r="W306" s="1" t="s">
        <v>1527</v>
      </c>
      <c r="X306" s="1"/>
      <c r="Y306" s="1">
        <v>645</v>
      </c>
      <c r="Z306" s="1"/>
      <c r="AA306" s="1"/>
      <c r="AB306" s="1"/>
      <c r="AC306" s="1"/>
      <c r="AD306" s="1"/>
      <c r="AE306" s="1"/>
      <c r="AF306" s="1"/>
      <c r="AG306" s="1"/>
      <c r="AH306" s="1"/>
      <c r="AI306" s="1"/>
      <c r="AJ306" s="1"/>
      <c r="AK306" s="1" t="s">
        <v>112</v>
      </c>
      <c r="AL306" s="1"/>
      <c r="AM306" s="1"/>
      <c r="AN306" s="1"/>
      <c r="AO306" s="1"/>
      <c r="AP306" s="1"/>
      <c r="AQ306" s="1"/>
      <c r="AR306" s="1"/>
      <c r="AS306" s="1"/>
      <c r="AT306" s="1"/>
      <c r="AU306" s="1"/>
      <c r="AV306" s="1"/>
      <c r="AW306" s="1"/>
      <c r="AX306" s="1"/>
      <c r="AY306" s="1"/>
      <c r="AZ306" s="1" t="s">
        <v>296</v>
      </c>
      <c r="BA306" s="1" t="s">
        <v>291</v>
      </c>
      <c r="BB306" s="1"/>
      <c r="BC306" s="1"/>
      <c r="BD306" s="1" t="s">
        <v>133</v>
      </c>
      <c r="BE306" s="1" t="s">
        <v>134</v>
      </c>
      <c r="BF306" s="1"/>
      <c r="BG306" s="1"/>
      <c r="BH306" s="1"/>
      <c r="BI306" s="1"/>
      <c r="BJ306" s="1"/>
      <c r="BK306" s="1"/>
      <c r="BL306" s="1" t="s">
        <v>2377</v>
      </c>
      <c r="BM306" s="1" t="s">
        <v>2378</v>
      </c>
      <c r="BN306" s="1" t="s">
        <v>121</v>
      </c>
    </row>
    <row r="307" spans="1:66" ht="15.75" customHeight="1" x14ac:dyDescent="0.3">
      <c r="A307" s="1" t="s">
        <v>216</v>
      </c>
      <c r="B307" s="1">
        <v>800000</v>
      </c>
      <c r="C307" s="1" t="s">
        <v>68</v>
      </c>
      <c r="D307" s="1">
        <v>0</v>
      </c>
      <c r="E307" s="4" t="s">
        <v>1191</v>
      </c>
      <c r="F307" s="1" t="s">
        <v>69</v>
      </c>
      <c r="G307" s="1" t="s">
        <v>99</v>
      </c>
      <c r="H307" s="1" t="s">
        <v>100</v>
      </c>
      <c r="I307" s="1" t="s">
        <v>101</v>
      </c>
      <c r="J307" s="1" t="s">
        <v>2379</v>
      </c>
      <c r="K307" s="1" t="s">
        <v>2380</v>
      </c>
      <c r="L307" s="1" t="s">
        <v>288</v>
      </c>
      <c r="M307" s="1" t="s">
        <v>2381</v>
      </c>
      <c r="N307" s="1" t="s">
        <v>2382</v>
      </c>
      <c r="O307" s="1" t="s">
        <v>291</v>
      </c>
      <c r="P307" s="1" t="s">
        <v>353</v>
      </c>
      <c r="Q307" s="1" t="s">
        <v>216</v>
      </c>
      <c r="R307" s="1" t="s">
        <v>2383</v>
      </c>
      <c r="S307" s="1" t="s">
        <v>2384</v>
      </c>
      <c r="T307" s="1"/>
      <c r="U307" s="1" t="s">
        <v>81</v>
      </c>
      <c r="V307" s="1"/>
      <c r="W307" s="1"/>
      <c r="X307" s="1"/>
      <c r="Y307" s="1">
        <v>220</v>
      </c>
      <c r="Z307" s="1"/>
      <c r="AA307" s="1"/>
      <c r="AB307" s="1"/>
      <c r="AC307" s="1"/>
      <c r="AD307" s="1"/>
      <c r="AE307" s="1"/>
      <c r="AF307" s="1"/>
      <c r="AG307" s="1" t="s">
        <v>111</v>
      </c>
      <c r="AH307" s="1"/>
      <c r="AI307" s="1"/>
      <c r="AJ307" s="1"/>
      <c r="AK307" s="1"/>
      <c r="AL307" s="1"/>
      <c r="AM307" s="1"/>
      <c r="AN307" s="1"/>
      <c r="AO307" s="1"/>
      <c r="AP307" s="1"/>
      <c r="AQ307" s="1"/>
      <c r="AR307" s="1"/>
      <c r="AS307" s="1"/>
      <c r="AT307" s="1"/>
      <c r="AU307" s="1"/>
      <c r="AV307" s="1"/>
      <c r="AW307" s="1"/>
      <c r="AX307" s="1"/>
      <c r="AY307" s="1"/>
      <c r="AZ307" s="1" t="s">
        <v>296</v>
      </c>
      <c r="BA307" s="1" t="s">
        <v>291</v>
      </c>
      <c r="BB307" s="1"/>
      <c r="BC307" s="1"/>
      <c r="BD307" s="1" t="s">
        <v>133</v>
      </c>
      <c r="BE307" s="1" t="s">
        <v>192</v>
      </c>
      <c r="BF307" s="1"/>
      <c r="BG307" s="1"/>
      <c r="BH307" s="1" t="s">
        <v>193</v>
      </c>
      <c r="BI307" s="1"/>
      <c r="BJ307" s="1"/>
      <c r="BK307" s="1"/>
      <c r="BL307" s="1" t="s">
        <v>2385</v>
      </c>
      <c r="BM307" s="1" t="s">
        <v>2386</v>
      </c>
      <c r="BN307" s="1" t="s">
        <v>121</v>
      </c>
    </row>
    <row r="308" spans="1:66" ht="15.75" customHeight="1" x14ac:dyDescent="0.3">
      <c r="A308" s="1" t="s">
        <v>481</v>
      </c>
      <c r="B308" s="1">
        <v>50000</v>
      </c>
      <c r="C308" s="1" t="s">
        <v>68</v>
      </c>
      <c r="D308" s="1">
        <v>0</v>
      </c>
      <c r="E308" s="4" t="s">
        <v>1187</v>
      </c>
      <c r="F308" s="1" t="s">
        <v>69</v>
      </c>
      <c r="G308" s="1" t="s">
        <v>99</v>
      </c>
      <c r="H308" s="1" t="s">
        <v>100</v>
      </c>
      <c r="I308" s="1" t="s">
        <v>101</v>
      </c>
      <c r="J308" s="1" t="s">
        <v>2362</v>
      </c>
      <c r="K308" s="1" t="s">
        <v>2363</v>
      </c>
      <c r="L308" s="1" t="s">
        <v>181</v>
      </c>
      <c r="M308" s="1" t="s">
        <v>2365</v>
      </c>
      <c r="N308" s="1" t="s">
        <v>2366</v>
      </c>
      <c r="O308" s="1" t="s">
        <v>173</v>
      </c>
      <c r="P308" s="1" t="s">
        <v>486</v>
      </c>
      <c r="Q308" s="1" t="s">
        <v>481</v>
      </c>
      <c r="R308" s="1" t="s">
        <v>2387</v>
      </c>
      <c r="S308" s="1" t="s">
        <v>2388</v>
      </c>
      <c r="T308" s="1"/>
      <c r="U308" s="1" t="s">
        <v>147</v>
      </c>
      <c r="V308" s="1"/>
      <c r="W308" s="1"/>
      <c r="X308" s="1"/>
      <c r="Y308" s="1">
        <v>1500</v>
      </c>
      <c r="Z308" s="1"/>
      <c r="AA308" s="1"/>
      <c r="AB308" s="1"/>
      <c r="AC308" s="1"/>
      <c r="AD308" s="1"/>
      <c r="AE308" s="1"/>
      <c r="AF308" s="1"/>
      <c r="AG308" s="1"/>
      <c r="AH308" s="1"/>
      <c r="AI308" s="1"/>
      <c r="AJ308" s="1"/>
      <c r="AK308" s="1" t="s">
        <v>1389</v>
      </c>
      <c r="AL308" s="1"/>
      <c r="AM308" s="1"/>
      <c r="AN308" s="1"/>
      <c r="AO308" s="1"/>
      <c r="AP308" s="1"/>
      <c r="AQ308" s="1"/>
      <c r="AR308" s="1"/>
      <c r="AS308" s="1"/>
      <c r="AT308" s="1"/>
      <c r="AU308" s="1"/>
      <c r="AV308" s="1"/>
      <c r="AW308" s="1"/>
      <c r="AX308" s="1" t="s">
        <v>1034</v>
      </c>
      <c r="AY308" s="1"/>
      <c r="AZ308" s="1" t="s">
        <v>341</v>
      </c>
      <c r="BA308" s="1" t="s">
        <v>334</v>
      </c>
      <c r="BB308" s="1" t="s">
        <v>489</v>
      </c>
      <c r="BC308" s="1"/>
      <c r="BD308" s="1" t="s">
        <v>133</v>
      </c>
      <c r="BE308" s="1" t="s">
        <v>134</v>
      </c>
      <c r="BF308" s="1"/>
      <c r="BG308" s="1"/>
      <c r="BH308" s="1"/>
      <c r="BI308" s="1"/>
      <c r="BJ308" s="1"/>
      <c r="BK308" s="1"/>
      <c r="BL308" s="1" t="s">
        <v>2369</v>
      </c>
      <c r="BM308" s="1" t="s">
        <v>2370</v>
      </c>
      <c r="BN308" s="1"/>
    </row>
    <row r="309" spans="1:66" ht="15.75" customHeight="1" x14ac:dyDescent="0.3">
      <c r="A309" s="1" t="s">
        <v>976</v>
      </c>
      <c r="B309" s="1">
        <v>22140761</v>
      </c>
      <c r="C309" s="1" t="s">
        <v>68</v>
      </c>
      <c r="D309" s="1">
        <v>100</v>
      </c>
      <c r="E309" s="4" t="s">
        <v>210</v>
      </c>
      <c r="F309" s="1" t="s">
        <v>69</v>
      </c>
      <c r="G309" s="1" t="s">
        <v>70</v>
      </c>
      <c r="H309" s="1" t="s">
        <v>71</v>
      </c>
      <c r="I309" s="1" t="s">
        <v>72</v>
      </c>
      <c r="J309" s="1" t="s">
        <v>2389</v>
      </c>
      <c r="K309" s="1" t="s">
        <v>2390</v>
      </c>
      <c r="L309" s="1" t="s">
        <v>2391</v>
      </c>
      <c r="M309" s="1" t="s">
        <v>2392</v>
      </c>
      <c r="N309" s="1" t="s">
        <v>2393</v>
      </c>
      <c r="O309" s="1" t="s">
        <v>340</v>
      </c>
      <c r="P309" s="1" t="s">
        <v>1616</v>
      </c>
      <c r="Q309" s="1" t="s">
        <v>976</v>
      </c>
      <c r="R309" s="1" t="s">
        <v>2394</v>
      </c>
      <c r="S309" s="1" t="s">
        <v>2395</v>
      </c>
      <c r="T309" s="1"/>
      <c r="U309" s="1" t="s">
        <v>130</v>
      </c>
      <c r="V309" s="1"/>
      <c r="W309" s="1"/>
      <c r="X309" s="1"/>
      <c r="Y309" s="1">
        <v>8178</v>
      </c>
      <c r="Z309" s="1"/>
      <c r="AA309" s="1"/>
      <c r="AB309" s="1"/>
      <c r="AC309" s="1"/>
      <c r="AD309" s="1"/>
      <c r="AE309" s="1"/>
      <c r="AF309" s="1"/>
      <c r="AG309" s="1"/>
      <c r="AH309" s="1"/>
      <c r="AI309" s="1"/>
      <c r="AJ309" s="1"/>
      <c r="AK309" s="1" t="s">
        <v>889</v>
      </c>
      <c r="AL309" s="1"/>
      <c r="AM309" s="1"/>
      <c r="AN309" s="1"/>
      <c r="AO309" s="1"/>
      <c r="AP309" s="1"/>
      <c r="AQ309" s="1"/>
      <c r="AR309" s="1"/>
      <c r="AS309" s="1"/>
      <c r="AT309" s="1"/>
      <c r="AU309" s="1"/>
      <c r="AV309" s="1"/>
      <c r="AW309" s="1"/>
      <c r="AX309" s="1"/>
      <c r="AY309" s="1"/>
      <c r="AZ309" s="1" t="s">
        <v>132</v>
      </c>
      <c r="BA309" s="1" t="s">
        <v>127</v>
      </c>
      <c r="BB309" s="1" t="s">
        <v>2396</v>
      </c>
      <c r="BC309" s="1"/>
      <c r="BD309" s="1" t="s">
        <v>133</v>
      </c>
      <c r="BE309" s="1" t="s">
        <v>134</v>
      </c>
      <c r="BF309" s="1"/>
      <c r="BG309" s="1"/>
      <c r="BH309" s="1"/>
      <c r="BI309" s="1"/>
      <c r="BJ309" s="1"/>
      <c r="BK309" s="1"/>
      <c r="BL309" s="1" t="s">
        <v>2397</v>
      </c>
      <c r="BM309" s="1" t="s">
        <v>2398</v>
      </c>
      <c r="BN309" s="1" t="s">
        <v>121</v>
      </c>
    </row>
    <row r="310" spans="1:66" ht="15.75" customHeight="1" x14ac:dyDescent="0.3">
      <c r="A310" s="1" t="s">
        <v>766</v>
      </c>
      <c r="B310" s="1">
        <v>2000000</v>
      </c>
      <c r="C310" s="1" t="s">
        <v>68</v>
      </c>
      <c r="D310" s="1">
        <v>50</v>
      </c>
      <c r="E310" s="4">
        <v>44782</v>
      </c>
      <c r="F310" s="1" t="s">
        <v>69</v>
      </c>
      <c r="G310" s="1" t="s">
        <v>140</v>
      </c>
      <c r="H310" s="1" t="s">
        <v>141</v>
      </c>
      <c r="I310" s="1" t="s">
        <v>142</v>
      </c>
      <c r="J310" s="1" t="s">
        <v>2399</v>
      </c>
      <c r="K310" s="1" t="s">
        <v>2400</v>
      </c>
      <c r="L310" s="1" t="s">
        <v>478</v>
      </c>
      <c r="M310" s="1" t="s">
        <v>2401</v>
      </c>
      <c r="N310" s="1" t="s">
        <v>2402</v>
      </c>
      <c r="O310" s="1" t="s">
        <v>766</v>
      </c>
      <c r="P310" s="1" t="s">
        <v>769</v>
      </c>
      <c r="Q310" s="1" t="s">
        <v>766</v>
      </c>
      <c r="R310" s="1" t="s">
        <v>2403</v>
      </c>
      <c r="S310" s="1" t="s">
        <v>2404</v>
      </c>
      <c r="T310" s="1"/>
      <c r="U310" s="1" t="s">
        <v>147</v>
      </c>
      <c r="V310" s="1"/>
      <c r="W310" s="1"/>
      <c r="X310" s="1"/>
      <c r="Y310" s="1">
        <v>1005</v>
      </c>
      <c r="Z310" s="1"/>
      <c r="AA310" s="1"/>
      <c r="AB310" s="1"/>
      <c r="AC310" s="1"/>
      <c r="AD310" s="1"/>
      <c r="AE310" s="1"/>
      <c r="AF310" s="1"/>
      <c r="AG310" s="1"/>
      <c r="AH310" s="1"/>
      <c r="AI310" s="1"/>
      <c r="AJ310" s="1"/>
      <c r="AK310" s="1" t="s">
        <v>356</v>
      </c>
      <c r="AL310" s="1" t="s">
        <v>833</v>
      </c>
      <c r="AM310" s="1"/>
      <c r="AN310" s="1"/>
      <c r="AO310" s="1"/>
      <c r="AP310" s="1"/>
      <c r="AQ310" s="1"/>
      <c r="AR310" s="1"/>
      <c r="AS310" s="1"/>
      <c r="AT310" s="1"/>
      <c r="AU310" s="1"/>
      <c r="AV310" s="1"/>
      <c r="AW310" s="1"/>
      <c r="AX310" s="1" t="s">
        <v>345</v>
      </c>
      <c r="AY310" s="1"/>
      <c r="AZ310" s="1" t="s">
        <v>769</v>
      </c>
      <c r="BA310" s="1" t="s">
        <v>766</v>
      </c>
      <c r="BB310" s="1"/>
      <c r="BC310" s="1"/>
      <c r="BD310" s="1" t="s">
        <v>2405</v>
      </c>
      <c r="BE310" s="1" t="s">
        <v>134</v>
      </c>
      <c r="BF310" s="1"/>
      <c r="BG310" s="1"/>
      <c r="BH310" s="1" t="s">
        <v>2128</v>
      </c>
      <c r="BI310" s="1"/>
      <c r="BJ310" s="1"/>
      <c r="BK310" s="1"/>
      <c r="BL310" s="1" t="s">
        <v>2406</v>
      </c>
      <c r="BM310" s="1" t="s">
        <v>2407</v>
      </c>
      <c r="BN310" s="1"/>
    </row>
    <row r="311" spans="1:66" ht="15.75" customHeight="1" x14ac:dyDescent="0.3">
      <c r="A311" s="1" t="s">
        <v>1505</v>
      </c>
      <c r="B311" s="1">
        <v>200000</v>
      </c>
      <c r="C311" s="1" t="s">
        <v>68</v>
      </c>
      <c r="D311" s="1">
        <v>0</v>
      </c>
      <c r="E311" s="4" t="s">
        <v>139</v>
      </c>
      <c r="F311" s="1" t="s">
        <v>69</v>
      </c>
      <c r="G311" s="1" t="s">
        <v>123</v>
      </c>
      <c r="H311" s="1" t="s">
        <v>124</v>
      </c>
      <c r="I311" s="1" t="s">
        <v>101</v>
      </c>
      <c r="J311" s="1" t="s">
        <v>2408</v>
      </c>
      <c r="K311" s="1" t="s">
        <v>2409</v>
      </c>
      <c r="L311" s="1"/>
      <c r="M311" s="1" t="s">
        <v>2410</v>
      </c>
      <c r="N311" s="1" t="s">
        <v>2411</v>
      </c>
      <c r="O311" s="1" t="s">
        <v>304</v>
      </c>
      <c r="P311" s="1" t="s">
        <v>1508</v>
      </c>
      <c r="Q311" s="1" t="s">
        <v>1505</v>
      </c>
      <c r="R311" s="1" t="s">
        <v>2412</v>
      </c>
      <c r="S311" s="1" t="s">
        <v>2413</v>
      </c>
      <c r="T311" s="1"/>
      <c r="U311" s="1" t="s">
        <v>130</v>
      </c>
      <c r="V311" s="1"/>
      <c r="W311" s="1"/>
      <c r="X311" s="1"/>
      <c r="Y311" s="1">
        <v>320</v>
      </c>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t="s">
        <v>307</v>
      </c>
      <c r="BA311" s="1" t="s">
        <v>304</v>
      </c>
      <c r="BB311" s="1"/>
      <c r="BC311" s="1"/>
      <c r="BD311" s="1"/>
      <c r="BE311" s="1" t="s">
        <v>192</v>
      </c>
      <c r="BF311" s="1"/>
      <c r="BG311" s="1"/>
      <c r="BH311" s="1" t="s">
        <v>193</v>
      </c>
      <c r="BI311" s="1"/>
      <c r="BJ311" s="1"/>
      <c r="BK311" s="1"/>
      <c r="BL311" s="1" t="s">
        <v>2414</v>
      </c>
      <c r="BM311" s="1" t="s">
        <v>2415</v>
      </c>
      <c r="BN311" s="1" t="s">
        <v>375</v>
      </c>
    </row>
    <row r="312" spans="1:66" ht="15.75" customHeight="1" x14ac:dyDescent="0.3">
      <c r="A312" s="1" t="s">
        <v>481</v>
      </c>
      <c r="B312" s="1">
        <v>20000</v>
      </c>
      <c r="C312" s="1" t="s">
        <v>68</v>
      </c>
      <c r="D312" s="1">
        <v>0</v>
      </c>
      <c r="E312" s="4" t="s">
        <v>139</v>
      </c>
      <c r="F312" s="1" t="s">
        <v>69</v>
      </c>
      <c r="G312" s="1" t="s">
        <v>123</v>
      </c>
      <c r="H312" s="1" t="s">
        <v>124</v>
      </c>
      <c r="I312" s="1" t="s">
        <v>101</v>
      </c>
      <c r="J312" s="1" t="s">
        <v>2416</v>
      </c>
      <c r="K312" s="1" t="s">
        <v>2417</v>
      </c>
      <c r="L312" s="1" t="s">
        <v>379</v>
      </c>
      <c r="M312" s="1" t="s">
        <v>2418</v>
      </c>
      <c r="N312" s="1" t="s">
        <v>2419</v>
      </c>
      <c r="O312" s="1" t="s">
        <v>382</v>
      </c>
      <c r="P312" s="1" t="s">
        <v>486</v>
      </c>
      <c r="Q312" s="1" t="s">
        <v>481</v>
      </c>
      <c r="R312" s="1" t="s">
        <v>2420</v>
      </c>
      <c r="S312" s="1" t="s">
        <v>2421</v>
      </c>
      <c r="T312" s="1"/>
      <c r="U312" s="1" t="s">
        <v>147</v>
      </c>
      <c r="V312" s="1"/>
      <c r="W312" s="1"/>
      <c r="X312" s="1"/>
      <c r="Y312" s="1">
        <v>120</v>
      </c>
      <c r="Z312" s="1"/>
      <c r="AA312" s="1"/>
      <c r="AB312" s="1"/>
      <c r="AC312" s="1"/>
      <c r="AD312" s="1"/>
      <c r="AE312" s="1"/>
      <c r="AF312" s="1"/>
      <c r="AG312" s="1"/>
      <c r="AH312" s="1"/>
      <c r="AI312" s="1"/>
      <c r="AJ312" s="1"/>
      <c r="AK312" s="1" t="s">
        <v>112</v>
      </c>
      <c r="AL312" s="1"/>
      <c r="AM312" s="1"/>
      <c r="AN312" s="1"/>
      <c r="AO312" s="1"/>
      <c r="AP312" s="1"/>
      <c r="AQ312" s="1"/>
      <c r="AR312" s="1"/>
      <c r="AS312" s="1"/>
      <c r="AT312" s="1"/>
      <c r="AU312" s="1"/>
      <c r="AV312" s="1"/>
      <c r="AW312" s="1"/>
      <c r="AX312" s="1" t="s">
        <v>282</v>
      </c>
      <c r="AY312" s="1"/>
      <c r="AZ312" s="1" t="s">
        <v>386</v>
      </c>
      <c r="BA312" s="1" t="s">
        <v>382</v>
      </c>
      <c r="BB312" s="1"/>
      <c r="BC312" s="1"/>
      <c r="BD312" s="1" t="s">
        <v>133</v>
      </c>
      <c r="BE312" s="1"/>
      <c r="BF312" s="1"/>
      <c r="BG312" s="1"/>
      <c r="BH312" s="1" t="s">
        <v>607</v>
      </c>
      <c r="BI312" s="1"/>
      <c r="BJ312" s="1"/>
      <c r="BK312" s="1"/>
      <c r="BL312" s="1" t="s">
        <v>2422</v>
      </c>
      <c r="BM312" s="1" t="s">
        <v>2423</v>
      </c>
      <c r="BN312" s="1" t="s">
        <v>181</v>
      </c>
    </row>
    <row r="313" spans="1:66" ht="15.75" customHeight="1" x14ac:dyDescent="0.3">
      <c r="A313" s="1" t="s">
        <v>138</v>
      </c>
      <c r="B313" s="1">
        <v>40000</v>
      </c>
      <c r="C313" s="1" t="s">
        <v>68</v>
      </c>
      <c r="D313" s="1">
        <v>0</v>
      </c>
      <c r="E313" s="4" t="s">
        <v>139</v>
      </c>
      <c r="F313" s="1" t="s">
        <v>69</v>
      </c>
      <c r="G313" s="1" t="s">
        <v>123</v>
      </c>
      <c r="H313" s="1" t="s">
        <v>124</v>
      </c>
      <c r="I313" s="1" t="s">
        <v>101</v>
      </c>
      <c r="J313" s="1" t="s">
        <v>2424</v>
      </c>
      <c r="K313" s="1" t="s">
        <v>2425</v>
      </c>
      <c r="L313" s="1"/>
      <c r="M313" s="1" t="s">
        <v>2426</v>
      </c>
      <c r="N313" s="1" t="s">
        <v>2427</v>
      </c>
      <c r="O313" s="1" t="s">
        <v>138</v>
      </c>
      <c r="P313" s="1" t="s">
        <v>234</v>
      </c>
      <c r="Q313" s="1" t="s">
        <v>138</v>
      </c>
      <c r="R313" s="1" t="s">
        <v>2428</v>
      </c>
      <c r="S313" s="1" t="s">
        <v>2429</v>
      </c>
      <c r="T313" s="1"/>
      <c r="U313" s="1" t="s">
        <v>130</v>
      </c>
      <c r="V313" s="1"/>
      <c r="W313" s="1"/>
      <c r="X313" s="1"/>
      <c r="Y313" s="1">
        <v>43</v>
      </c>
      <c r="Z313" s="1"/>
      <c r="AA313" s="1"/>
      <c r="AB313" s="1"/>
      <c r="AC313" s="1"/>
      <c r="AD313" s="1"/>
      <c r="AE313" s="1"/>
      <c r="AF313" s="1"/>
      <c r="AG313" s="1"/>
      <c r="AH313" s="1"/>
      <c r="AI313" s="1"/>
      <c r="AJ313" s="1"/>
      <c r="AK313" s="1" t="s">
        <v>163</v>
      </c>
      <c r="AL313" s="1"/>
      <c r="AM313" s="1"/>
      <c r="AN313" s="1"/>
      <c r="AO313" s="1"/>
      <c r="AP313" s="1"/>
      <c r="AQ313" s="1"/>
      <c r="AR313" s="1"/>
      <c r="AS313" s="1"/>
      <c r="AT313" s="1"/>
      <c r="AU313" s="1"/>
      <c r="AV313" s="1"/>
      <c r="AW313" s="1"/>
      <c r="AX313" s="1" t="s">
        <v>282</v>
      </c>
      <c r="AY313" s="1"/>
      <c r="AZ313" s="1" t="s">
        <v>234</v>
      </c>
      <c r="BA313" s="1" t="s">
        <v>138</v>
      </c>
      <c r="BB313" s="1"/>
      <c r="BC313" s="1"/>
      <c r="BD313" s="1" t="s">
        <v>133</v>
      </c>
      <c r="BE313" s="1" t="s">
        <v>134</v>
      </c>
      <c r="BF313" s="1"/>
      <c r="BG313" s="1"/>
      <c r="BH313" s="1" t="s">
        <v>2430</v>
      </c>
      <c r="BI313" s="1"/>
      <c r="BJ313" s="1"/>
      <c r="BK313" s="1"/>
      <c r="BL313" s="1" t="s">
        <v>2431</v>
      </c>
      <c r="BM313" s="1" t="s">
        <v>2432</v>
      </c>
      <c r="BN313" s="1" t="s">
        <v>121</v>
      </c>
    </row>
    <row r="314" spans="1:66" ht="15.75" customHeight="1" x14ac:dyDescent="0.3">
      <c r="A314" s="1" t="s">
        <v>481</v>
      </c>
      <c r="B314" s="1">
        <v>500000</v>
      </c>
      <c r="C314" s="1" t="s">
        <v>68</v>
      </c>
      <c r="D314" s="1">
        <v>0</v>
      </c>
      <c r="E314" s="4" t="s">
        <v>139</v>
      </c>
      <c r="F314" s="1" t="s">
        <v>69</v>
      </c>
      <c r="G314" s="1" t="s">
        <v>123</v>
      </c>
      <c r="H314" s="1" t="s">
        <v>124</v>
      </c>
      <c r="I314" s="1" t="s">
        <v>101</v>
      </c>
      <c r="J314" s="1" t="s">
        <v>2433</v>
      </c>
      <c r="K314" s="1" t="s">
        <v>2434</v>
      </c>
      <c r="L314" s="1" t="s">
        <v>2435</v>
      </c>
      <c r="M314" s="1" t="s">
        <v>2436</v>
      </c>
      <c r="N314" s="1" t="s">
        <v>2437</v>
      </c>
      <c r="O314" s="1" t="s">
        <v>173</v>
      </c>
      <c r="P314" s="1" t="s">
        <v>486</v>
      </c>
      <c r="Q314" s="1" t="s">
        <v>481</v>
      </c>
      <c r="R314" s="1" t="s">
        <v>2438</v>
      </c>
      <c r="S314" s="1" t="s">
        <v>2439</v>
      </c>
      <c r="T314" s="1"/>
      <c r="U314" s="1" t="s">
        <v>147</v>
      </c>
      <c r="V314" s="1"/>
      <c r="W314" s="1"/>
      <c r="X314" s="1"/>
      <c r="Y314" s="1">
        <v>170</v>
      </c>
      <c r="Z314" s="1"/>
      <c r="AA314" s="1"/>
      <c r="AB314" s="1"/>
      <c r="AC314" s="1"/>
      <c r="AD314" s="1"/>
      <c r="AE314" s="1"/>
      <c r="AF314" s="1"/>
      <c r="AG314" s="1"/>
      <c r="AH314" s="1"/>
      <c r="AI314" s="1"/>
      <c r="AJ314" s="1"/>
      <c r="AK314" s="1" t="s">
        <v>112</v>
      </c>
      <c r="AL314" s="1"/>
      <c r="AM314" s="1"/>
      <c r="AN314" s="1"/>
      <c r="AO314" s="1"/>
      <c r="AP314" s="1"/>
      <c r="AQ314" s="1"/>
      <c r="AR314" s="1"/>
      <c r="AS314" s="1"/>
      <c r="AT314" s="1"/>
      <c r="AU314" s="1"/>
      <c r="AV314" s="1"/>
      <c r="AW314" s="1"/>
      <c r="AX314" s="1" t="s">
        <v>221</v>
      </c>
      <c r="AY314" s="1"/>
      <c r="AZ314" s="1" t="s">
        <v>178</v>
      </c>
      <c r="BA314" s="1" t="s">
        <v>173</v>
      </c>
      <c r="BB314" s="1"/>
      <c r="BC314" s="1"/>
      <c r="BD314" s="1"/>
      <c r="BE314" s="1" t="s">
        <v>134</v>
      </c>
      <c r="BF314" s="1"/>
      <c r="BG314" s="1"/>
      <c r="BH314" s="1"/>
      <c r="BI314" s="1"/>
      <c r="BJ314" s="1"/>
      <c r="BK314" s="1"/>
      <c r="BL314" s="1" t="s">
        <v>2440</v>
      </c>
      <c r="BM314" s="1" t="s">
        <v>2441</v>
      </c>
      <c r="BN314" s="1"/>
    </row>
    <row r="315" spans="1:66" ht="15.75" customHeight="1" x14ac:dyDescent="0.3">
      <c r="A315" s="1" t="s">
        <v>481</v>
      </c>
      <c r="B315" s="1">
        <v>200000</v>
      </c>
      <c r="C315" s="1" t="s">
        <v>68</v>
      </c>
      <c r="D315" s="1">
        <v>0</v>
      </c>
      <c r="E315" s="4" t="s">
        <v>139</v>
      </c>
      <c r="F315" s="1" t="s">
        <v>69</v>
      </c>
      <c r="G315" s="1" t="s">
        <v>123</v>
      </c>
      <c r="H315" s="1" t="s">
        <v>124</v>
      </c>
      <c r="I315" s="1" t="s">
        <v>101</v>
      </c>
      <c r="J315" s="1" t="s">
        <v>2442</v>
      </c>
      <c r="K315" s="1" t="s">
        <v>2443</v>
      </c>
      <c r="L315" s="1" t="s">
        <v>577</v>
      </c>
      <c r="M315" s="1" t="s">
        <v>2444</v>
      </c>
      <c r="N315" s="1" t="s">
        <v>2445</v>
      </c>
      <c r="O315" s="1" t="s">
        <v>173</v>
      </c>
      <c r="P315" s="1" t="s">
        <v>486</v>
      </c>
      <c r="Q315" s="1" t="s">
        <v>481</v>
      </c>
      <c r="R315" s="1" t="s">
        <v>2446</v>
      </c>
      <c r="S315" s="1" t="s">
        <v>2447</v>
      </c>
      <c r="T315" s="1"/>
      <c r="U315" s="1" t="s">
        <v>147</v>
      </c>
      <c r="V315" s="1"/>
      <c r="W315" s="1"/>
      <c r="X315" s="1"/>
      <c r="Y315" s="1">
        <v>25</v>
      </c>
      <c r="Z315" s="1"/>
      <c r="AA315" s="1"/>
      <c r="AB315" s="1"/>
      <c r="AC315" s="1"/>
      <c r="AD315" s="1"/>
      <c r="AE315" s="1"/>
      <c r="AF315" s="1"/>
      <c r="AG315" s="1"/>
      <c r="AH315" s="1"/>
      <c r="AI315" s="1"/>
      <c r="AJ315" s="1"/>
      <c r="AK315" s="1" t="s">
        <v>433</v>
      </c>
      <c r="AL315" s="1"/>
      <c r="AM315" s="1"/>
      <c r="AN315" s="1"/>
      <c r="AO315" s="1"/>
      <c r="AP315" s="1"/>
      <c r="AQ315" s="1"/>
      <c r="AR315" s="1"/>
      <c r="AS315" s="1"/>
      <c r="AT315" s="1"/>
      <c r="AU315" s="1"/>
      <c r="AV315" s="1"/>
      <c r="AW315" s="1"/>
      <c r="AX315" s="1" t="s">
        <v>221</v>
      </c>
      <c r="AY315" s="1"/>
      <c r="AZ315" s="1" t="s">
        <v>178</v>
      </c>
      <c r="BA315" s="1" t="s">
        <v>173</v>
      </c>
      <c r="BB315" s="1"/>
      <c r="BC315" s="1"/>
      <c r="BD315" s="1"/>
      <c r="BE315" s="1" t="s">
        <v>134</v>
      </c>
      <c r="BF315" s="1"/>
      <c r="BG315" s="1"/>
      <c r="BH315" s="1"/>
      <c r="BI315" s="1"/>
      <c r="BJ315" s="1"/>
      <c r="BK315" s="1"/>
      <c r="BL315" s="1" t="s">
        <v>2448</v>
      </c>
      <c r="BM315" s="1" t="s">
        <v>2449</v>
      </c>
      <c r="BN315" s="1"/>
    </row>
    <row r="316" spans="1:66" ht="15.75" customHeight="1" x14ac:dyDescent="0.3">
      <c r="A316" s="1" t="s">
        <v>481</v>
      </c>
      <c r="B316" s="1">
        <v>700000</v>
      </c>
      <c r="C316" s="1" t="s">
        <v>68</v>
      </c>
      <c r="D316" s="1">
        <v>0</v>
      </c>
      <c r="E316" s="4" t="s">
        <v>139</v>
      </c>
      <c r="F316" s="1" t="s">
        <v>69</v>
      </c>
      <c r="G316" s="1" t="s">
        <v>123</v>
      </c>
      <c r="H316" s="1" t="s">
        <v>124</v>
      </c>
      <c r="I316" s="1" t="s">
        <v>101</v>
      </c>
      <c r="J316" s="1" t="s">
        <v>2416</v>
      </c>
      <c r="K316" s="1" t="s">
        <v>2417</v>
      </c>
      <c r="L316" s="1" t="s">
        <v>2450</v>
      </c>
      <c r="M316" s="1" t="s">
        <v>2418</v>
      </c>
      <c r="N316" s="1" t="s">
        <v>2419</v>
      </c>
      <c r="O316" s="1" t="s">
        <v>382</v>
      </c>
      <c r="P316" s="1" t="s">
        <v>486</v>
      </c>
      <c r="Q316" s="1" t="s">
        <v>481</v>
      </c>
      <c r="R316" s="1" t="s">
        <v>2451</v>
      </c>
      <c r="S316" s="1" t="s">
        <v>2452</v>
      </c>
      <c r="T316" s="1"/>
      <c r="U316" s="1" t="s">
        <v>147</v>
      </c>
      <c r="V316" s="1"/>
      <c r="W316" s="1"/>
      <c r="X316" s="1"/>
      <c r="Y316" s="1">
        <v>120</v>
      </c>
      <c r="Z316" s="1"/>
      <c r="AA316" s="1"/>
      <c r="AB316" s="1"/>
      <c r="AC316" s="1"/>
      <c r="AD316" s="1"/>
      <c r="AE316" s="1"/>
      <c r="AF316" s="1"/>
      <c r="AG316" s="1"/>
      <c r="AH316" s="1"/>
      <c r="AI316" s="1"/>
      <c r="AJ316" s="1"/>
      <c r="AK316" s="1" t="s">
        <v>112</v>
      </c>
      <c r="AL316" s="1"/>
      <c r="AM316" s="1"/>
      <c r="AN316" s="1"/>
      <c r="AO316" s="1"/>
      <c r="AP316" s="1"/>
      <c r="AQ316" s="1"/>
      <c r="AR316" s="1"/>
      <c r="AS316" s="1"/>
      <c r="AT316" s="1"/>
      <c r="AU316" s="1"/>
      <c r="AV316" s="1"/>
      <c r="AW316" s="1"/>
      <c r="AX316" s="1" t="s">
        <v>282</v>
      </c>
      <c r="AY316" s="1"/>
      <c r="AZ316" s="1" t="s">
        <v>386</v>
      </c>
      <c r="BA316" s="1" t="s">
        <v>382</v>
      </c>
      <c r="BB316" s="1"/>
      <c r="BC316" s="1"/>
      <c r="BD316" s="1" t="s">
        <v>133</v>
      </c>
      <c r="BE316" s="1"/>
      <c r="BF316" s="1"/>
      <c r="BG316" s="1"/>
      <c r="BH316" s="1" t="s">
        <v>607</v>
      </c>
      <c r="BI316" s="1"/>
      <c r="BJ316" s="1"/>
      <c r="BK316" s="1"/>
      <c r="BL316" s="1" t="s">
        <v>2422</v>
      </c>
      <c r="BM316" s="1" t="s">
        <v>2423</v>
      </c>
      <c r="BN316" s="1" t="s">
        <v>121</v>
      </c>
    </row>
    <row r="317" spans="1:66" ht="15.75" customHeight="1" x14ac:dyDescent="0.3">
      <c r="A317" s="1" t="s">
        <v>481</v>
      </c>
      <c r="B317" s="1">
        <v>2000000</v>
      </c>
      <c r="C317" s="1" t="s">
        <v>68</v>
      </c>
      <c r="D317" s="1">
        <v>0</v>
      </c>
      <c r="E317" s="4">
        <v>44904</v>
      </c>
      <c r="F317" s="1" t="s">
        <v>69</v>
      </c>
      <c r="G317" s="1" t="s">
        <v>123</v>
      </c>
      <c r="H317" s="1" t="s">
        <v>124</v>
      </c>
      <c r="I317" s="1" t="s">
        <v>101</v>
      </c>
      <c r="J317" s="1"/>
      <c r="K317" s="1"/>
      <c r="L317" s="1" t="s">
        <v>121</v>
      </c>
      <c r="M317" s="1" t="s">
        <v>2453</v>
      </c>
      <c r="N317" s="1" t="s">
        <v>2454</v>
      </c>
      <c r="O317" s="1" t="s">
        <v>173</v>
      </c>
      <c r="P317" s="1" t="s">
        <v>486</v>
      </c>
      <c r="Q317" s="1" t="s">
        <v>481</v>
      </c>
      <c r="R317" s="1" t="s">
        <v>2455</v>
      </c>
      <c r="S317" s="1" t="s">
        <v>2456</v>
      </c>
      <c r="T317" s="1"/>
      <c r="U317" s="1" t="s">
        <v>147</v>
      </c>
      <c r="V317" s="1"/>
      <c r="W317" s="1"/>
      <c r="X317" s="1"/>
      <c r="Y317" s="1">
        <v>400</v>
      </c>
      <c r="Z317" s="1"/>
      <c r="AA317" s="1"/>
      <c r="AB317" s="1"/>
      <c r="AC317" s="1"/>
      <c r="AD317" s="1"/>
      <c r="AE317" s="1"/>
      <c r="AF317" s="1"/>
      <c r="AG317" s="1"/>
      <c r="AH317" s="1"/>
      <c r="AI317" s="1"/>
      <c r="AJ317" s="1"/>
      <c r="AK317" s="1" t="s">
        <v>112</v>
      </c>
      <c r="AL317" s="1"/>
      <c r="AM317" s="1"/>
      <c r="AN317" s="1"/>
      <c r="AO317" s="1"/>
      <c r="AP317" s="1"/>
      <c r="AQ317" s="1"/>
      <c r="AR317" s="1"/>
      <c r="AS317" s="1"/>
      <c r="AT317" s="1"/>
      <c r="AU317" s="1"/>
      <c r="AV317" s="1"/>
      <c r="AW317" s="1"/>
      <c r="AX317" s="1"/>
      <c r="AY317" s="1"/>
      <c r="AZ317" s="1" t="s">
        <v>178</v>
      </c>
      <c r="BA317" s="1" t="s">
        <v>173</v>
      </c>
      <c r="BB317" s="1"/>
      <c r="BC317" s="1"/>
      <c r="BD317" s="1" t="s">
        <v>116</v>
      </c>
      <c r="BE317" s="1" t="s">
        <v>134</v>
      </c>
      <c r="BF317" s="1"/>
      <c r="BG317" s="1"/>
      <c r="BH317" s="1"/>
      <c r="BI317" s="1"/>
      <c r="BJ317" s="1"/>
      <c r="BK317" s="1"/>
      <c r="BL317" s="1" t="s">
        <v>2457</v>
      </c>
      <c r="BM317" s="1" t="s">
        <v>2458</v>
      </c>
      <c r="BN317" s="1"/>
    </row>
    <row r="318" spans="1:66" ht="15.75" customHeight="1" x14ac:dyDescent="0.3">
      <c r="A318" s="1" t="s">
        <v>481</v>
      </c>
      <c r="B318" s="1">
        <v>200000</v>
      </c>
      <c r="C318" s="1" t="s">
        <v>68</v>
      </c>
      <c r="D318" s="1">
        <v>0</v>
      </c>
      <c r="E318" s="4" t="s">
        <v>1446</v>
      </c>
      <c r="F318" s="1" t="s">
        <v>69</v>
      </c>
      <c r="G318" s="1" t="s">
        <v>123</v>
      </c>
      <c r="H318" s="1" t="s">
        <v>124</v>
      </c>
      <c r="I318" s="1" t="s">
        <v>101</v>
      </c>
      <c r="J318" s="1" t="s">
        <v>2459</v>
      </c>
      <c r="K318" s="1" t="s">
        <v>2460</v>
      </c>
      <c r="L318" s="1" t="s">
        <v>616</v>
      </c>
      <c r="M318" s="1" t="s">
        <v>2461</v>
      </c>
      <c r="N318" s="1" t="s">
        <v>2462</v>
      </c>
      <c r="O318" s="1" t="s">
        <v>382</v>
      </c>
      <c r="P318" s="1" t="s">
        <v>486</v>
      </c>
      <c r="Q318" s="1" t="s">
        <v>481</v>
      </c>
      <c r="R318" s="1" t="s">
        <v>2463</v>
      </c>
      <c r="S318" s="1" t="s">
        <v>2464</v>
      </c>
      <c r="T318" s="1"/>
      <c r="U318" s="1" t="s">
        <v>147</v>
      </c>
      <c r="V318" s="1"/>
      <c r="W318" s="1"/>
      <c r="X318" s="1"/>
      <c r="Y318" s="1">
        <v>35</v>
      </c>
      <c r="Z318" s="1"/>
      <c r="AA318" s="1"/>
      <c r="AB318" s="1"/>
      <c r="AC318" s="1"/>
      <c r="AD318" s="1"/>
      <c r="AE318" s="1"/>
      <c r="AF318" s="1"/>
      <c r="AG318" s="1"/>
      <c r="AH318" s="1"/>
      <c r="AI318" s="1"/>
      <c r="AJ318" s="1"/>
      <c r="AK318" s="1" t="s">
        <v>112</v>
      </c>
      <c r="AL318" s="1"/>
      <c r="AM318" s="1"/>
      <c r="AN318" s="1"/>
      <c r="AO318" s="1"/>
      <c r="AP318" s="1"/>
      <c r="AQ318" s="1"/>
      <c r="AR318" s="1"/>
      <c r="AS318" s="1"/>
      <c r="AT318" s="1"/>
      <c r="AU318" s="1"/>
      <c r="AV318" s="1"/>
      <c r="AW318" s="1"/>
      <c r="AX318" s="1" t="s">
        <v>357</v>
      </c>
      <c r="AY318" s="1"/>
      <c r="AZ318" s="1" t="s">
        <v>386</v>
      </c>
      <c r="BA318" s="1" t="s">
        <v>382</v>
      </c>
      <c r="BB318" s="1"/>
      <c r="BC318" s="1"/>
      <c r="BD318" s="1" t="s">
        <v>133</v>
      </c>
      <c r="BE318" s="1" t="s">
        <v>134</v>
      </c>
      <c r="BF318" s="1"/>
      <c r="BG318" s="1"/>
      <c r="BH318" s="1"/>
      <c r="BI318" s="1"/>
      <c r="BJ318" s="1"/>
      <c r="BK318" s="1"/>
      <c r="BL318" s="1" t="s">
        <v>2465</v>
      </c>
      <c r="BM318" s="1" t="s">
        <v>2466</v>
      </c>
      <c r="BN318" s="1" t="s">
        <v>121</v>
      </c>
    </row>
    <row r="319" spans="1:66" ht="15.75" customHeight="1" x14ac:dyDescent="0.3">
      <c r="A319" s="1" t="s">
        <v>256</v>
      </c>
      <c r="B319" s="1">
        <v>298600</v>
      </c>
      <c r="C319" s="1" t="s">
        <v>68</v>
      </c>
      <c r="D319" s="1">
        <v>100</v>
      </c>
      <c r="E319" s="4">
        <v>44874</v>
      </c>
      <c r="F319" s="1" t="s">
        <v>69</v>
      </c>
      <c r="G319" s="1" t="s">
        <v>70</v>
      </c>
      <c r="H319" s="1" t="s">
        <v>71</v>
      </c>
      <c r="I319" s="1" t="s">
        <v>72</v>
      </c>
      <c r="J319" s="1"/>
      <c r="K319" s="1"/>
      <c r="L319" s="1"/>
      <c r="M319" s="1" t="s">
        <v>2467</v>
      </c>
      <c r="N319" s="1" t="s">
        <v>2468</v>
      </c>
      <c r="O319" s="1" t="s">
        <v>259</v>
      </c>
      <c r="P319" s="1" t="s">
        <v>260</v>
      </c>
      <c r="Q319" s="1" t="s">
        <v>256</v>
      </c>
      <c r="R319" s="1" t="s">
        <v>2469</v>
      </c>
      <c r="S319" s="1" t="s">
        <v>2470</v>
      </c>
      <c r="T319" s="1"/>
      <c r="U319" s="1" t="s">
        <v>81</v>
      </c>
      <c r="V319" s="1"/>
      <c r="W319" s="1"/>
      <c r="X319" s="1"/>
      <c r="Y319" s="1">
        <v>8</v>
      </c>
      <c r="Z319" s="1"/>
      <c r="AA319" s="1"/>
      <c r="AB319" s="1"/>
      <c r="AC319" s="1"/>
      <c r="AD319" s="1"/>
      <c r="AE319" s="1"/>
      <c r="AF319" s="1"/>
      <c r="AG319" s="1"/>
      <c r="AH319" s="1"/>
      <c r="AI319" s="1"/>
      <c r="AJ319" s="1"/>
      <c r="AK319" s="1" t="s">
        <v>541</v>
      </c>
      <c r="AL319" s="1"/>
      <c r="AM319" s="1"/>
      <c r="AN319" s="1"/>
      <c r="AO319" s="1"/>
      <c r="AP319" s="1"/>
      <c r="AQ319" s="1"/>
      <c r="AR319" s="1"/>
      <c r="AS319" s="1"/>
      <c r="AT319" s="1"/>
      <c r="AU319" s="1"/>
      <c r="AV319" s="1"/>
      <c r="AW319" s="1"/>
      <c r="AX319" s="1" t="s">
        <v>282</v>
      </c>
      <c r="AY319" s="1"/>
      <c r="AZ319" s="1" t="s">
        <v>265</v>
      </c>
      <c r="BA319" s="1" t="s">
        <v>259</v>
      </c>
      <c r="BB319" s="1" t="s">
        <v>330</v>
      </c>
      <c r="BC319" s="1"/>
      <c r="BD319" s="1" t="s">
        <v>133</v>
      </c>
      <c r="BE319" s="1" t="s">
        <v>134</v>
      </c>
      <c r="BF319" s="1"/>
      <c r="BG319" s="1"/>
      <c r="BH319" s="1"/>
      <c r="BI319" s="1"/>
      <c r="BJ319" s="1"/>
      <c r="BK319" s="1"/>
      <c r="BL319" s="1" t="s">
        <v>2471</v>
      </c>
      <c r="BM319" s="1" t="s">
        <v>2472</v>
      </c>
      <c r="BN319" s="1"/>
    </row>
    <row r="320" spans="1:66" ht="15.75" customHeight="1" x14ac:dyDescent="0.3">
      <c r="A320" s="1" t="s">
        <v>168</v>
      </c>
      <c r="B320" s="1">
        <v>360000</v>
      </c>
      <c r="C320" s="1" t="s">
        <v>68</v>
      </c>
      <c r="D320" s="1">
        <v>0</v>
      </c>
      <c r="E320" s="4" t="s">
        <v>1521</v>
      </c>
      <c r="F320" s="1" t="s">
        <v>69</v>
      </c>
      <c r="G320" s="1" t="s">
        <v>99</v>
      </c>
      <c r="H320" s="1" t="s">
        <v>100</v>
      </c>
      <c r="I320" s="1" t="s">
        <v>101</v>
      </c>
      <c r="J320" s="1" t="s">
        <v>2473</v>
      </c>
      <c r="K320" s="1" t="s">
        <v>2474</v>
      </c>
      <c r="L320" s="1" t="s">
        <v>2475</v>
      </c>
      <c r="M320" s="1" t="s">
        <v>2476</v>
      </c>
      <c r="N320" s="1" t="s">
        <v>2477</v>
      </c>
      <c r="O320" s="1" t="s">
        <v>304</v>
      </c>
      <c r="P320" s="1" t="s">
        <v>292</v>
      </c>
      <c r="Q320" s="1" t="s">
        <v>168</v>
      </c>
      <c r="R320" s="1" t="s">
        <v>2478</v>
      </c>
      <c r="S320" s="1" t="s">
        <v>2479</v>
      </c>
      <c r="T320" s="1"/>
      <c r="U320" s="1" t="s">
        <v>147</v>
      </c>
      <c r="V320" s="1"/>
      <c r="W320" s="1"/>
      <c r="X320" s="1"/>
      <c r="Y320" s="1">
        <v>120</v>
      </c>
      <c r="Z320" s="1"/>
      <c r="AA320" s="1"/>
      <c r="AB320" s="1"/>
      <c r="AC320" s="1"/>
      <c r="AD320" s="1"/>
      <c r="AE320" s="1"/>
      <c r="AF320" s="1"/>
      <c r="AG320" s="1"/>
      <c r="AH320" s="1"/>
      <c r="AI320" s="1"/>
      <c r="AJ320" s="1"/>
      <c r="AK320" s="1" t="s">
        <v>204</v>
      </c>
      <c r="AL320" s="1"/>
      <c r="AM320" s="1"/>
      <c r="AN320" s="1"/>
      <c r="AO320" s="1"/>
      <c r="AP320" s="1"/>
      <c r="AQ320" s="1"/>
      <c r="AR320" s="1"/>
      <c r="AS320" s="1"/>
      <c r="AT320" s="1"/>
      <c r="AU320" s="1"/>
      <c r="AV320" s="1"/>
      <c r="AW320" s="1"/>
      <c r="AX320" s="1"/>
      <c r="AY320" s="1"/>
      <c r="AZ320" s="1" t="s">
        <v>307</v>
      </c>
      <c r="BA320" s="1" t="s">
        <v>304</v>
      </c>
      <c r="BB320" s="1"/>
      <c r="BC320" s="1"/>
      <c r="BD320" s="1" t="s">
        <v>133</v>
      </c>
      <c r="BE320" s="1" t="s">
        <v>192</v>
      </c>
      <c r="BF320" s="1"/>
      <c r="BG320" s="1"/>
      <c r="BH320" s="1" t="s">
        <v>193</v>
      </c>
      <c r="BI320" s="1"/>
      <c r="BJ320" s="1"/>
      <c r="BK320" s="1"/>
      <c r="BL320" s="1" t="s">
        <v>2480</v>
      </c>
      <c r="BM320" s="1" t="s">
        <v>2481</v>
      </c>
      <c r="BN320" s="1" t="s">
        <v>121</v>
      </c>
    </row>
    <row r="321" spans="1:66" ht="15.75" customHeight="1" x14ac:dyDescent="0.3">
      <c r="A321" s="1" t="s">
        <v>155</v>
      </c>
      <c r="B321" s="1">
        <v>1500000</v>
      </c>
      <c r="C321" s="1" t="s">
        <v>68</v>
      </c>
      <c r="D321" s="1">
        <v>0</v>
      </c>
      <c r="E321" s="4" t="s">
        <v>1090</v>
      </c>
      <c r="F321" s="1" t="s">
        <v>69</v>
      </c>
      <c r="G321" s="1" t="s">
        <v>123</v>
      </c>
      <c r="H321" s="1" t="s">
        <v>124</v>
      </c>
      <c r="I321" s="1" t="s">
        <v>101</v>
      </c>
      <c r="J321" s="1" t="s">
        <v>2482</v>
      </c>
      <c r="K321" s="1" t="s">
        <v>2483</v>
      </c>
      <c r="L321" s="1" t="s">
        <v>2484</v>
      </c>
      <c r="M321" s="1" t="s">
        <v>2485</v>
      </c>
      <c r="N321" s="1" t="s">
        <v>2486</v>
      </c>
      <c r="O321" s="1" t="s">
        <v>382</v>
      </c>
      <c r="P321" s="1" t="s">
        <v>160</v>
      </c>
      <c r="Q321" s="1" t="s">
        <v>155</v>
      </c>
      <c r="R321" s="1" t="s">
        <v>2487</v>
      </c>
      <c r="S321" s="1" t="s">
        <v>2488</v>
      </c>
      <c r="T321" s="1"/>
      <c r="U321" s="1" t="s">
        <v>130</v>
      </c>
      <c r="V321" s="1"/>
      <c r="W321" s="1"/>
      <c r="X321" s="1"/>
      <c r="Y321" s="1">
        <v>3000</v>
      </c>
      <c r="Z321" s="1"/>
      <c r="AA321" s="1"/>
      <c r="AB321" s="1"/>
      <c r="AC321" s="1"/>
      <c r="AD321" s="1"/>
      <c r="AE321" s="1"/>
      <c r="AF321" s="1"/>
      <c r="AG321" s="1" t="s">
        <v>111</v>
      </c>
      <c r="AH321" s="1"/>
      <c r="AI321" s="1"/>
      <c r="AJ321" s="1"/>
      <c r="AK321" s="1" t="s">
        <v>707</v>
      </c>
      <c r="AL321" s="1"/>
      <c r="AM321" s="1"/>
      <c r="AN321" s="1"/>
      <c r="AO321" s="1"/>
      <c r="AP321" s="1"/>
      <c r="AQ321" s="1"/>
      <c r="AR321" s="1"/>
      <c r="AS321" s="1"/>
      <c r="AT321" s="1"/>
      <c r="AU321" s="1"/>
      <c r="AV321" s="1"/>
      <c r="AW321" s="1"/>
      <c r="AX321" s="1" t="s">
        <v>164</v>
      </c>
      <c r="AY321" s="1"/>
      <c r="AZ321" s="1" t="s">
        <v>292</v>
      </c>
      <c r="BA321" s="1" t="s">
        <v>168</v>
      </c>
      <c r="BB321" s="1"/>
      <c r="BC321" s="1"/>
      <c r="BD321" s="1" t="s">
        <v>133</v>
      </c>
      <c r="BE321" s="1" t="s">
        <v>134</v>
      </c>
      <c r="BF321" s="1" t="s">
        <v>90</v>
      </c>
      <c r="BG321" s="1"/>
      <c r="BH321" s="1" t="s">
        <v>574</v>
      </c>
      <c r="BI321" s="1"/>
      <c r="BJ321" s="1"/>
      <c r="BK321" s="1"/>
      <c r="BL321" s="1" t="s">
        <v>2489</v>
      </c>
      <c r="BM321" s="1" t="s">
        <v>2490</v>
      </c>
      <c r="BN321" s="1" t="s">
        <v>121</v>
      </c>
    </row>
    <row r="322" spans="1:66" ht="15.75" customHeight="1" x14ac:dyDescent="0.3">
      <c r="A322" s="1" t="s">
        <v>138</v>
      </c>
      <c r="B322" s="1">
        <v>25000</v>
      </c>
      <c r="C322" s="1" t="s">
        <v>68</v>
      </c>
      <c r="D322" s="1">
        <v>0</v>
      </c>
      <c r="E322" s="4" t="s">
        <v>139</v>
      </c>
      <c r="F322" s="1" t="s">
        <v>69</v>
      </c>
      <c r="G322" s="1" t="s">
        <v>99</v>
      </c>
      <c r="H322" s="1" t="s">
        <v>100</v>
      </c>
      <c r="I322" s="1" t="s">
        <v>101</v>
      </c>
      <c r="J322" s="1" t="s">
        <v>2491</v>
      </c>
      <c r="K322" s="1"/>
      <c r="L322" s="1" t="s">
        <v>121</v>
      </c>
      <c r="M322" s="1" t="s">
        <v>2492</v>
      </c>
      <c r="N322" s="1" t="s">
        <v>2493</v>
      </c>
      <c r="O322" s="1" t="s">
        <v>247</v>
      </c>
      <c r="P322" s="1" t="s">
        <v>234</v>
      </c>
      <c r="Q322" s="1" t="s">
        <v>138</v>
      </c>
      <c r="R322" s="1" t="s">
        <v>2494</v>
      </c>
      <c r="S322" s="1" t="s">
        <v>2495</v>
      </c>
      <c r="T322" s="1"/>
      <c r="U322" s="1" t="s">
        <v>147</v>
      </c>
      <c r="V322" s="1"/>
      <c r="W322" s="1" t="s">
        <v>2496</v>
      </c>
      <c r="X322" s="1"/>
      <c r="Y322" s="1">
        <v>12</v>
      </c>
      <c r="Z322" s="1"/>
      <c r="AA322" s="1"/>
      <c r="AB322" s="1"/>
      <c r="AC322" s="1"/>
      <c r="AD322" s="1"/>
      <c r="AE322" s="1"/>
      <c r="AF322" s="1"/>
      <c r="AG322" s="1"/>
      <c r="AH322" s="1"/>
      <c r="AI322" s="1"/>
      <c r="AJ322" s="1"/>
      <c r="AK322" s="1" t="s">
        <v>832</v>
      </c>
      <c r="AL322" s="1"/>
      <c r="AM322" s="1"/>
      <c r="AN322" s="1"/>
      <c r="AO322" s="1"/>
      <c r="AP322" s="1"/>
      <c r="AQ322" s="1"/>
      <c r="AR322" s="1"/>
      <c r="AS322" s="1"/>
      <c r="AT322" s="1"/>
      <c r="AU322" s="1"/>
      <c r="AV322" s="1"/>
      <c r="AW322" s="1"/>
      <c r="AX322" s="1" t="s">
        <v>282</v>
      </c>
      <c r="AY322" s="1"/>
      <c r="AZ322" s="1" t="s">
        <v>252</v>
      </c>
      <c r="BA322" s="1" t="s">
        <v>247</v>
      </c>
      <c r="BB322" s="1"/>
      <c r="BC322" s="1"/>
      <c r="BD322" s="1"/>
      <c r="BE322" s="1" t="s">
        <v>150</v>
      </c>
      <c r="BF322" s="1" t="s">
        <v>151</v>
      </c>
      <c r="BG322" s="1"/>
      <c r="BH322" s="1" t="s">
        <v>253</v>
      </c>
      <c r="BI322" s="1"/>
      <c r="BJ322" s="1"/>
      <c r="BK322" s="1"/>
      <c r="BL322" s="1" t="s">
        <v>2497</v>
      </c>
      <c r="BM322" s="1" t="s">
        <v>2498</v>
      </c>
      <c r="BN322" s="1"/>
    </row>
    <row r="323" spans="1:66" ht="15.75" customHeight="1" x14ac:dyDescent="0.3">
      <c r="A323" s="1" t="s">
        <v>313</v>
      </c>
      <c r="B323" s="1">
        <v>500000</v>
      </c>
      <c r="C323" s="1" t="s">
        <v>68</v>
      </c>
      <c r="D323" s="1">
        <v>0</v>
      </c>
      <c r="E323" s="4">
        <v>44904</v>
      </c>
      <c r="F323" s="1" t="s">
        <v>69</v>
      </c>
      <c r="G323" s="1" t="s">
        <v>123</v>
      </c>
      <c r="H323" s="1" t="s">
        <v>124</v>
      </c>
      <c r="I323" s="1" t="s">
        <v>101</v>
      </c>
      <c r="J323" s="1" t="s">
        <v>2499</v>
      </c>
      <c r="K323" s="1" t="s">
        <v>2500</v>
      </c>
      <c r="L323" s="1" t="s">
        <v>2501</v>
      </c>
      <c r="M323" s="1" t="s">
        <v>2502</v>
      </c>
      <c r="N323" s="1" t="s">
        <v>2503</v>
      </c>
      <c r="O323" s="1" t="s">
        <v>233</v>
      </c>
      <c r="P323" s="1" t="s">
        <v>318</v>
      </c>
      <c r="Q323" s="1" t="s">
        <v>313</v>
      </c>
      <c r="R323" s="1" t="s">
        <v>2504</v>
      </c>
      <c r="S323" s="1" t="s">
        <v>2505</v>
      </c>
      <c r="T323" s="1"/>
      <c r="U323" s="1" t="s">
        <v>81</v>
      </c>
      <c r="V323" s="1"/>
      <c r="W323" s="1" t="s">
        <v>454</v>
      </c>
      <c r="X323" s="1"/>
      <c r="Y323" s="1">
        <v>200</v>
      </c>
      <c r="Z323" s="1"/>
      <c r="AA323" s="1"/>
      <c r="AB323" s="1"/>
      <c r="AC323" s="1"/>
      <c r="AD323" s="1"/>
      <c r="AE323" s="1"/>
      <c r="AF323" s="1"/>
      <c r="AG323" s="1"/>
      <c r="AH323" s="1"/>
      <c r="AI323" s="1"/>
      <c r="AJ323" s="1"/>
      <c r="AK323" s="1" t="s">
        <v>906</v>
      </c>
      <c r="AL323" s="1"/>
      <c r="AM323" s="1"/>
      <c r="AN323" s="1"/>
      <c r="AO323" s="1"/>
      <c r="AP323" s="1"/>
      <c r="AQ323" s="1"/>
      <c r="AR323" s="1"/>
      <c r="AS323" s="1"/>
      <c r="AT323" s="1"/>
      <c r="AU323" s="1"/>
      <c r="AV323" s="1"/>
      <c r="AW323" s="1"/>
      <c r="AX323" s="1" t="s">
        <v>345</v>
      </c>
      <c r="AY323" s="1"/>
      <c r="AZ323" s="1" t="s">
        <v>238</v>
      </c>
      <c r="BA323" s="1" t="s">
        <v>233</v>
      </c>
      <c r="BB323" s="1"/>
      <c r="BC323" s="1"/>
      <c r="BD323" s="1" t="s">
        <v>423</v>
      </c>
      <c r="BE323" s="1" t="s">
        <v>192</v>
      </c>
      <c r="BF323" s="1" t="s">
        <v>90</v>
      </c>
      <c r="BG323" s="1"/>
      <c r="BH323" s="1" t="s">
        <v>2506</v>
      </c>
      <c r="BI323" s="1"/>
      <c r="BJ323" s="1"/>
      <c r="BK323" s="1"/>
      <c r="BL323" s="1" t="s">
        <v>2507</v>
      </c>
      <c r="BM323" s="1" t="s">
        <v>2508</v>
      </c>
      <c r="BN323" s="1" t="s">
        <v>375</v>
      </c>
    </row>
    <row r="324" spans="1:66" ht="15.75" customHeight="1" x14ac:dyDescent="0.3">
      <c r="A324" s="1" t="s">
        <v>98</v>
      </c>
      <c r="B324" s="1">
        <v>200000</v>
      </c>
      <c r="C324" s="1" t="s">
        <v>68</v>
      </c>
      <c r="D324" s="1">
        <v>50</v>
      </c>
      <c r="E324" s="4" t="s">
        <v>139</v>
      </c>
      <c r="F324" s="1" t="s">
        <v>69</v>
      </c>
      <c r="G324" s="1" t="s">
        <v>1664</v>
      </c>
      <c r="H324" s="1" t="s">
        <v>1665</v>
      </c>
      <c r="I324" s="1" t="s">
        <v>142</v>
      </c>
      <c r="J324" s="1" t="s">
        <v>2509</v>
      </c>
      <c r="K324" s="1" t="s">
        <v>2510</v>
      </c>
      <c r="L324" s="1" t="s">
        <v>2511</v>
      </c>
      <c r="M324" s="1" t="s">
        <v>2512</v>
      </c>
      <c r="N324" s="1" t="s">
        <v>2513</v>
      </c>
      <c r="O324" s="1" t="s">
        <v>529</v>
      </c>
      <c r="P324" s="1" t="s">
        <v>222</v>
      </c>
      <c r="Q324" s="1" t="s">
        <v>223</v>
      </c>
      <c r="R324" s="1" t="s">
        <v>2514</v>
      </c>
      <c r="S324" s="1" t="s">
        <v>2515</v>
      </c>
      <c r="T324" s="1"/>
      <c r="U324" s="1" t="s">
        <v>130</v>
      </c>
      <c r="V324" s="1"/>
      <c r="W324" s="1"/>
      <c r="X324" s="1"/>
      <c r="Y324" s="1">
        <v>71</v>
      </c>
      <c r="Z324" s="1"/>
      <c r="AA324" s="1"/>
      <c r="AB324" s="1"/>
      <c r="AC324" s="1"/>
      <c r="AD324" s="1"/>
      <c r="AE324" s="1"/>
      <c r="AF324" s="1"/>
      <c r="AG324" s="1"/>
      <c r="AH324" s="1"/>
      <c r="AI324" s="1"/>
      <c r="AJ324" s="1"/>
      <c r="AK324" s="1" t="s">
        <v>204</v>
      </c>
      <c r="AL324" s="1"/>
      <c r="AM324" s="1"/>
      <c r="AN324" s="1"/>
      <c r="AO324" s="1"/>
      <c r="AP324" s="1"/>
      <c r="AQ324" s="1"/>
      <c r="AR324" s="1"/>
      <c r="AS324" s="1"/>
      <c r="AT324" s="1"/>
      <c r="AU324" s="1"/>
      <c r="AV324" s="1"/>
      <c r="AW324" s="1"/>
      <c r="AX324" s="1" t="s">
        <v>131</v>
      </c>
      <c r="AY324" s="1"/>
      <c r="AZ324" s="1" t="s">
        <v>532</v>
      </c>
      <c r="BA324" s="1" t="s">
        <v>529</v>
      </c>
      <c r="BB324" s="1"/>
      <c r="BC324" s="1"/>
      <c r="BD324" s="1"/>
      <c r="BE324" s="1" t="s">
        <v>134</v>
      </c>
      <c r="BF324" s="1" t="s">
        <v>652</v>
      </c>
      <c r="BG324" s="1"/>
      <c r="BH324" s="1"/>
      <c r="BI324" s="1"/>
      <c r="BJ324" s="1"/>
      <c r="BK324" s="1"/>
      <c r="BL324" s="1" t="s">
        <v>2516</v>
      </c>
      <c r="BM324" s="1" t="s">
        <v>2517</v>
      </c>
      <c r="BN324" s="1" t="s">
        <v>121</v>
      </c>
    </row>
    <row r="325" spans="1:66" ht="15.75" customHeight="1" x14ac:dyDescent="0.3">
      <c r="A325" s="1" t="s">
        <v>334</v>
      </c>
      <c r="B325" s="1">
        <v>600000</v>
      </c>
      <c r="C325" s="1" t="s">
        <v>68</v>
      </c>
      <c r="D325" s="1">
        <v>0</v>
      </c>
      <c r="E325" s="4" t="s">
        <v>1187</v>
      </c>
      <c r="F325" s="1" t="s">
        <v>69</v>
      </c>
      <c r="G325" s="1" t="s">
        <v>123</v>
      </c>
      <c r="H325" s="1" t="s">
        <v>124</v>
      </c>
      <c r="I325" s="1" t="s">
        <v>101</v>
      </c>
      <c r="J325" s="1"/>
      <c r="K325" s="1"/>
      <c r="L325" s="1" t="s">
        <v>2518</v>
      </c>
      <c r="M325" s="1" t="s">
        <v>2519</v>
      </c>
      <c r="N325" s="1" t="s">
        <v>2520</v>
      </c>
      <c r="O325" s="1" t="s">
        <v>401</v>
      </c>
      <c r="P325" s="1" t="s">
        <v>341</v>
      </c>
      <c r="Q325" s="1" t="s">
        <v>334</v>
      </c>
      <c r="R325" s="1" t="s">
        <v>2521</v>
      </c>
      <c r="S325" s="1" t="s">
        <v>2522</v>
      </c>
      <c r="T325" s="1"/>
      <c r="U325" s="1" t="s">
        <v>147</v>
      </c>
      <c r="V325" s="1"/>
      <c r="W325" s="1"/>
      <c r="X325" s="1"/>
      <c r="Y325" s="1">
        <v>130</v>
      </c>
      <c r="Z325" s="1"/>
      <c r="AA325" s="1"/>
      <c r="AB325" s="1"/>
      <c r="AC325" s="1"/>
      <c r="AD325" s="1"/>
      <c r="AE325" s="1"/>
      <c r="AF325" s="1"/>
      <c r="AG325" s="1"/>
      <c r="AH325" s="1"/>
      <c r="AI325" s="1"/>
      <c r="AJ325" s="1"/>
      <c r="AK325" s="1" t="s">
        <v>112</v>
      </c>
      <c r="AL325" s="1"/>
      <c r="AM325" s="1"/>
      <c r="AN325" s="1"/>
      <c r="AO325" s="1"/>
      <c r="AP325" s="1"/>
      <c r="AQ325" s="1"/>
      <c r="AR325" s="1"/>
      <c r="AS325" s="1"/>
      <c r="AT325" s="1"/>
      <c r="AU325" s="1"/>
      <c r="AV325" s="1"/>
      <c r="AW325" s="1"/>
      <c r="AX325" s="1" t="s">
        <v>237</v>
      </c>
      <c r="AY325" s="1"/>
      <c r="AZ325" s="1" t="s">
        <v>407</v>
      </c>
      <c r="BA325" s="1" t="s">
        <v>401</v>
      </c>
      <c r="BB325" s="1" t="s">
        <v>297</v>
      </c>
      <c r="BC325" s="1"/>
      <c r="BD325" s="1" t="s">
        <v>2523</v>
      </c>
      <c r="BE325" s="1" t="s">
        <v>134</v>
      </c>
      <c r="BF325" s="1"/>
      <c r="BG325" s="1"/>
      <c r="BH325" s="1"/>
      <c r="BI325" s="1"/>
      <c r="BJ325" s="1"/>
      <c r="BK325" s="1"/>
      <c r="BL325" s="1" t="s">
        <v>2524</v>
      </c>
      <c r="BM325" s="1" t="s">
        <v>2525</v>
      </c>
      <c r="BN325" s="1"/>
    </row>
    <row r="326" spans="1:66" ht="15.75" customHeight="1" x14ac:dyDescent="0.3">
      <c r="A326" s="1" t="s">
        <v>98</v>
      </c>
      <c r="B326" s="1">
        <v>20000</v>
      </c>
      <c r="C326" s="1" t="s">
        <v>68</v>
      </c>
      <c r="D326" s="1">
        <v>50</v>
      </c>
      <c r="E326" s="4" t="s">
        <v>139</v>
      </c>
      <c r="F326" s="1" t="s">
        <v>69</v>
      </c>
      <c r="G326" s="1" t="s">
        <v>140</v>
      </c>
      <c r="H326" s="1" t="s">
        <v>141</v>
      </c>
      <c r="I326" s="1" t="s">
        <v>142</v>
      </c>
      <c r="J326" s="1"/>
      <c r="K326" s="1"/>
      <c r="L326" s="1" t="s">
        <v>495</v>
      </c>
      <c r="M326" s="1" t="s">
        <v>2526</v>
      </c>
      <c r="N326" s="1" t="s">
        <v>2527</v>
      </c>
      <c r="O326" s="1" t="s">
        <v>247</v>
      </c>
      <c r="P326" s="1" t="s">
        <v>222</v>
      </c>
      <c r="Q326" s="1" t="s">
        <v>223</v>
      </c>
      <c r="R326" s="1" t="s">
        <v>2528</v>
      </c>
      <c r="S326" s="1" t="s">
        <v>2529</v>
      </c>
      <c r="T326" s="1"/>
      <c r="U326" s="1" t="s">
        <v>130</v>
      </c>
      <c r="V326" s="1"/>
      <c r="W326" s="1" t="s">
        <v>2530</v>
      </c>
      <c r="X326" s="1"/>
      <c r="Y326" s="1">
        <v>8</v>
      </c>
      <c r="Z326" s="1"/>
      <c r="AA326" s="1"/>
      <c r="AB326" s="1"/>
      <c r="AC326" s="1"/>
      <c r="AD326" s="1"/>
      <c r="AE326" s="1"/>
      <c r="AF326" s="1"/>
      <c r="AG326" s="1" t="s">
        <v>82</v>
      </c>
      <c r="AH326" s="1"/>
      <c r="AI326" s="1"/>
      <c r="AJ326" s="1"/>
      <c r="AK326" s="1"/>
      <c r="AL326" s="1"/>
      <c r="AM326" s="1"/>
      <c r="AN326" s="1"/>
      <c r="AO326" s="1"/>
      <c r="AP326" s="1"/>
      <c r="AQ326" s="1"/>
      <c r="AR326" s="1"/>
      <c r="AS326" s="1"/>
      <c r="AT326" s="1"/>
      <c r="AU326" s="1"/>
      <c r="AV326" s="1"/>
      <c r="AW326" s="1"/>
      <c r="AX326" s="1"/>
      <c r="AY326" s="1"/>
      <c r="AZ326" s="1" t="s">
        <v>252</v>
      </c>
      <c r="BA326" s="1" t="s">
        <v>247</v>
      </c>
      <c r="BB326" s="1"/>
      <c r="BC326" s="1"/>
      <c r="BD326" s="1"/>
      <c r="BE326" s="1" t="s">
        <v>150</v>
      </c>
      <c r="BF326" s="1" t="s">
        <v>151</v>
      </c>
      <c r="BG326" s="1"/>
      <c r="BH326" s="1" t="s">
        <v>253</v>
      </c>
      <c r="BI326" s="1"/>
      <c r="BJ326" s="1"/>
      <c r="BK326" s="1"/>
      <c r="BL326" s="1" t="s">
        <v>2531</v>
      </c>
      <c r="BM326" s="1" t="s">
        <v>2532</v>
      </c>
      <c r="BN326" s="1"/>
    </row>
    <row r="327" spans="1:66" ht="15.75" customHeight="1" x14ac:dyDescent="0.3">
      <c r="A327" s="1" t="s">
        <v>376</v>
      </c>
      <c r="B327" s="1">
        <v>2500000</v>
      </c>
      <c r="C327" s="1" t="s">
        <v>68</v>
      </c>
      <c r="D327" s="1">
        <v>0</v>
      </c>
      <c r="E327" s="4" t="s">
        <v>1187</v>
      </c>
      <c r="F327" s="1" t="s">
        <v>69</v>
      </c>
      <c r="G327" s="1" t="s">
        <v>123</v>
      </c>
      <c r="H327" s="1" t="s">
        <v>124</v>
      </c>
      <c r="I327" s="1" t="s">
        <v>101</v>
      </c>
      <c r="J327" s="1"/>
      <c r="K327" s="1"/>
      <c r="L327" s="1" t="s">
        <v>2533</v>
      </c>
      <c r="M327" s="1" t="s">
        <v>1192</v>
      </c>
      <c r="N327" s="1" t="s">
        <v>1193</v>
      </c>
      <c r="O327" s="1" t="s">
        <v>401</v>
      </c>
      <c r="P327" s="1" t="s">
        <v>407</v>
      </c>
      <c r="Q327" s="1" t="s">
        <v>401</v>
      </c>
      <c r="R327" s="1" t="s">
        <v>2534</v>
      </c>
      <c r="S327" s="1" t="s">
        <v>2535</v>
      </c>
      <c r="T327" s="1"/>
      <c r="U327" s="1" t="s">
        <v>130</v>
      </c>
      <c r="V327" s="1"/>
      <c r="W327" s="1"/>
      <c r="X327" s="1"/>
      <c r="Y327" s="1">
        <v>315</v>
      </c>
      <c r="Z327" s="1"/>
      <c r="AA327" s="1"/>
      <c r="AB327" s="1"/>
      <c r="AC327" s="1"/>
      <c r="AD327" s="1"/>
      <c r="AE327" s="1"/>
      <c r="AF327" s="1"/>
      <c r="AG327" s="1" t="s">
        <v>111</v>
      </c>
      <c r="AH327" s="1"/>
      <c r="AI327" s="1"/>
      <c r="AJ327" s="1"/>
      <c r="AK327" s="1" t="s">
        <v>356</v>
      </c>
      <c r="AL327" s="1"/>
      <c r="AM327" s="1"/>
      <c r="AN327" s="1"/>
      <c r="AO327" s="1"/>
      <c r="AP327" s="1"/>
      <c r="AQ327" s="1"/>
      <c r="AR327" s="1"/>
      <c r="AS327" s="1"/>
      <c r="AT327" s="1"/>
      <c r="AU327" s="1"/>
      <c r="AV327" s="1"/>
      <c r="AW327" s="1"/>
      <c r="AX327" s="1" t="s">
        <v>177</v>
      </c>
      <c r="AY327" s="1"/>
      <c r="AZ327" s="1" t="s">
        <v>407</v>
      </c>
      <c r="BA327" s="1" t="s">
        <v>401</v>
      </c>
      <c r="BB327" s="1"/>
      <c r="BC327" s="1"/>
      <c r="BD327" s="1" t="s">
        <v>206</v>
      </c>
      <c r="BE327" s="1" t="s">
        <v>192</v>
      </c>
      <c r="BF327" s="1" t="s">
        <v>90</v>
      </c>
      <c r="BG327" s="1"/>
      <c r="BH327" s="1" t="s">
        <v>193</v>
      </c>
      <c r="BI327" s="1"/>
      <c r="BJ327" s="1"/>
      <c r="BK327" s="1"/>
      <c r="BL327" s="1" t="s">
        <v>1196</v>
      </c>
      <c r="BM327" s="1" t="s">
        <v>1197</v>
      </c>
      <c r="BN327" s="1"/>
    </row>
    <row r="328" spans="1:66" ht="15.75" customHeight="1" x14ac:dyDescent="0.3">
      <c r="A328" s="1" t="s">
        <v>67</v>
      </c>
      <c r="B328" s="1">
        <v>250000</v>
      </c>
      <c r="C328" s="1" t="s">
        <v>68</v>
      </c>
      <c r="D328" s="1">
        <v>50</v>
      </c>
      <c r="E328" s="4" t="s">
        <v>139</v>
      </c>
      <c r="F328" s="1" t="s">
        <v>69</v>
      </c>
      <c r="G328" s="1" t="s">
        <v>1257</v>
      </c>
      <c r="H328" s="1" t="s">
        <v>1258</v>
      </c>
      <c r="I328" s="1" t="s">
        <v>142</v>
      </c>
      <c r="J328" s="1" t="s">
        <v>2536</v>
      </c>
      <c r="K328" s="1" t="s">
        <v>2537</v>
      </c>
      <c r="L328" s="1" t="s">
        <v>2538</v>
      </c>
      <c r="M328" s="1" t="s">
        <v>2539</v>
      </c>
      <c r="N328" s="1" t="s">
        <v>2540</v>
      </c>
      <c r="O328" s="1" t="s">
        <v>201</v>
      </c>
      <c r="P328" s="1" t="s">
        <v>222</v>
      </c>
      <c r="Q328" s="1" t="s">
        <v>223</v>
      </c>
      <c r="R328" s="1" t="s">
        <v>2541</v>
      </c>
      <c r="S328" s="1" t="s">
        <v>2542</v>
      </c>
      <c r="T328" s="1"/>
      <c r="U328" s="1" t="s">
        <v>650</v>
      </c>
      <c r="V328" s="1"/>
      <c r="W328" s="1"/>
      <c r="X328" s="1"/>
      <c r="Y328" s="1">
        <v>50</v>
      </c>
      <c r="Z328" s="1"/>
      <c r="AA328" s="1"/>
      <c r="AB328" s="1"/>
      <c r="AC328" s="1"/>
      <c r="AD328" s="1"/>
      <c r="AE328" s="1"/>
      <c r="AF328" s="1"/>
      <c r="AG328" s="1"/>
      <c r="AH328" s="1"/>
      <c r="AI328" s="1"/>
      <c r="AJ328" s="1"/>
      <c r="AK328" s="1" t="s">
        <v>112</v>
      </c>
      <c r="AL328" s="1"/>
      <c r="AM328" s="1"/>
      <c r="AN328" s="1"/>
      <c r="AO328" s="1"/>
      <c r="AP328" s="1"/>
      <c r="AQ328" s="1"/>
      <c r="AR328" s="1"/>
      <c r="AS328" s="1"/>
      <c r="AT328" s="1"/>
      <c r="AU328" s="1"/>
      <c r="AV328" s="1"/>
      <c r="AW328" s="1"/>
      <c r="AX328" s="1"/>
      <c r="AY328" s="1"/>
      <c r="AZ328" s="1" t="s">
        <v>222</v>
      </c>
      <c r="BA328" s="1" t="s">
        <v>223</v>
      </c>
      <c r="BB328" s="1" t="s">
        <v>372</v>
      </c>
      <c r="BC328" s="1"/>
      <c r="BD328" s="1" t="s">
        <v>1461</v>
      </c>
      <c r="BE328" s="1" t="s">
        <v>134</v>
      </c>
      <c r="BF328" s="1"/>
      <c r="BG328" s="1"/>
      <c r="BH328" s="1"/>
      <c r="BI328" s="1"/>
      <c r="BJ328" s="1"/>
      <c r="BK328" s="1"/>
      <c r="BL328" s="1" t="s">
        <v>2543</v>
      </c>
      <c r="BM328" s="1" t="s">
        <v>2544</v>
      </c>
      <c r="BN328" s="1"/>
    </row>
    <row r="329" spans="1:66" ht="15.75" customHeight="1" x14ac:dyDescent="0.3">
      <c r="A329" s="1" t="s">
        <v>138</v>
      </c>
      <c r="B329" s="1">
        <v>500000</v>
      </c>
      <c r="C329" s="1" t="s">
        <v>68</v>
      </c>
      <c r="D329" s="1">
        <v>0</v>
      </c>
      <c r="E329" s="4" t="s">
        <v>139</v>
      </c>
      <c r="F329" s="1" t="s">
        <v>69</v>
      </c>
      <c r="G329" s="1" t="s">
        <v>123</v>
      </c>
      <c r="H329" s="1" t="s">
        <v>124</v>
      </c>
      <c r="I329" s="1" t="s">
        <v>101</v>
      </c>
      <c r="J329" s="1" t="s">
        <v>2545</v>
      </c>
      <c r="K329" s="1" t="s">
        <v>2546</v>
      </c>
      <c r="L329" s="1"/>
      <c r="M329" s="1" t="s">
        <v>2547</v>
      </c>
      <c r="N329" s="1" t="s">
        <v>2548</v>
      </c>
      <c r="O329" s="1" t="s">
        <v>138</v>
      </c>
      <c r="P329" s="1" t="s">
        <v>234</v>
      </c>
      <c r="Q329" s="1" t="s">
        <v>138</v>
      </c>
      <c r="R329" s="1" t="s">
        <v>2549</v>
      </c>
      <c r="S329" s="1" t="s">
        <v>2550</v>
      </c>
      <c r="T329" s="1"/>
      <c r="U329" s="1" t="s">
        <v>147</v>
      </c>
      <c r="V329" s="1"/>
      <c r="W329" s="1"/>
      <c r="X329" s="1"/>
      <c r="Y329" s="1">
        <v>100</v>
      </c>
      <c r="Z329" s="1"/>
      <c r="AA329" s="1"/>
      <c r="AB329" s="1"/>
      <c r="AC329" s="1"/>
      <c r="AD329" s="1"/>
      <c r="AE329" s="1"/>
      <c r="AF329" s="1"/>
      <c r="AG329" s="1"/>
      <c r="AH329" s="1"/>
      <c r="AI329" s="1"/>
      <c r="AJ329" s="1"/>
      <c r="AK329" s="1" t="s">
        <v>2217</v>
      </c>
      <c r="AL329" s="1"/>
      <c r="AM329" s="1"/>
      <c r="AN329" s="1"/>
      <c r="AO329" s="1"/>
      <c r="AP329" s="1"/>
      <c r="AQ329" s="1"/>
      <c r="AR329" s="1"/>
      <c r="AS329" s="1"/>
      <c r="AT329" s="1"/>
      <c r="AU329" s="1"/>
      <c r="AV329" s="1"/>
      <c r="AW329" s="1"/>
      <c r="AX329" s="1"/>
      <c r="AY329" s="1"/>
      <c r="AZ329" s="1" t="s">
        <v>234</v>
      </c>
      <c r="BA329" s="1" t="s">
        <v>138</v>
      </c>
      <c r="BB329" s="1"/>
      <c r="BC329" s="1"/>
      <c r="BD329" s="1" t="s">
        <v>133</v>
      </c>
      <c r="BE329" s="1" t="s">
        <v>192</v>
      </c>
      <c r="BF329" s="1"/>
      <c r="BG329" s="1"/>
      <c r="BH329" s="1" t="s">
        <v>193</v>
      </c>
      <c r="BI329" s="1"/>
      <c r="BJ329" s="1"/>
      <c r="BK329" s="1"/>
      <c r="BL329" s="1" t="s">
        <v>2551</v>
      </c>
      <c r="BM329" s="1" t="s">
        <v>2552</v>
      </c>
      <c r="BN329" s="1" t="s">
        <v>375</v>
      </c>
    </row>
    <row r="330" spans="1:66" ht="15.75" customHeight="1" x14ac:dyDescent="0.3">
      <c r="A330" s="1" t="s">
        <v>138</v>
      </c>
      <c r="B330" s="1">
        <v>500000</v>
      </c>
      <c r="C330" s="1" t="s">
        <v>68</v>
      </c>
      <c r="D330" s="1">
        <v>0</v>
      </c>
      <c r="E330" s="4" t="s">
        <v>1362</v>
      </c>
      <c r="F330" s="1" t="s">
        <v>69</v>
      </c>
      <c r="G330" s="1" t="s">
        <v>123</v>
      </c>
      <c r="H330" s="1" t="s">
        <v>124</v>
      </c>
      <c r="I330" s="1" t="s">
        <v>101</v>
      </c>
      <c r="J330" s="1" t="s">
        <v>2545</v>
      </c>
      <c r="K330" s="1" t="s">
        <v>2546</v>
      </c>
      <c r="L330" s="1" t="s">
        <v>2553</v>
      </c>
      <c r="M330" s="1" t="s">
        <v>2547</v>
      </c>
      <c r="N330" s="1" t="s">
        <v>2548</v>
      </c>
      <c r="O330" s="1" t="s">
        <v>138</v>
      </c>
      <c r="P330" s="1" t="s">
        <v>234</v>
      </c>
      <c r="Q330" s="1" t="s">
        <v>138</v>
      </c>
      <c r="R330" s="1" t="s">
        <v>2554</v>
      </c>
      <c r="S330" s="1" t="s">
        <v>2555</v>
      </c>
      <c r="T330" s="1"/>
      <c r="U330" s="1" t="s">
        <v>147</v>
      </c>
      <c r="V330" s="1"/>
      <c r="W330" s="1"/>
      <c r="X330" s="1"/>
      <c r="Y330" s="1">
        <v>100</v>
      </c>
      <c r="Z330" s="1"/>
      <c r="AA330" s="1"/>
      <c r="AB330" s="1"/>
      <c r="AC330" s="1"/>
      <c r="AD330" s="1"/>
      <c r="AE330" s="1"/>
      <c r="AF330" s="1"/>
      <c r="AG330" s="1"/>
      <c r="AH330" s="1"/>
      <c r="AI330" s="1"/>
      <c r="AJ330" s="1"/>
      <c r="AK330" s="1" t="s">
        <v>2217</v>
      </c>
      <c r="AL330" s="1"/>
      <c r="AM330" s="1"/>
      <c r="AN330" s="1"/>
      <c r="AO330" s="1"/>
      <c r="AP330" s="1"/>
      <c r="AQ330" s="1"/>
      <c r="AR330" s="1"/>
      <c r="AS330" s="1"/>
      <c r="AT330" s="1"/>
      <c r="AU330" s="1"/>
      <c r="AV330" s="1"/>
      <c r="AW330" s="1"/>
      <c r="AX330" s="1"/>
      <c r="AY330" s="1"/>
      <c r="AZ330" s="1" t="s">
        <v>234</v>
      </c>
      <c r="BA330" s="1" t="s">
        <v>138</v>
      </c>
      <c r="BB330" s="1"/>
      <c r="BC330" s="1"/>
      <c r="BD330" s="1" t="s">
        <v>133</v>
      </c>
      <c r="BE330" s="1" t="s">
        <v>192</v>
      </c>
      <c r="BF330" s="1"/>
      <c r="BG330" s="1"/>
      <c r="BH330" s="1" t="s">
        <v>193</v>
      </c>
      <c r="BI330" s="1"/>
      <c r="BJ330" s="1"/>
      <c r="BK330" s="1"/>
      <c r="BL330" s="1" t="s">
        <v>2551</v>
      </c>
      <c r="BM330" s="1" t="s">
        <v>2552</v>
      </c>
      <c r="BN330" s="1" t="s">
        <v>121</v>
      </c>
    </row>
    <row r="331" spans="1:66" ht="15.75" customHeight="1" x14ac:dyDescent="0.3">
      <c r="A331" s="1" t="s">
        <v>138</v>
      </c>
      <c r="B331" s="1">
        <v>40000</v>
      </c>
      <c r="C331" s="1" t="s">
        <v>68</v>
      </c>
      <c r="D331" s="1">
        <v>0</v>
      </c>
      <c r="E331" s="4" t="s">
        <v>1362</v>
      </c>
      <c r="F331" s="1" t="s">
        <v>69</v>
      </c>
      <c r="G331" s="1" t="s">
        <v>123</v>
      </c>
      <c r="H331" s="1" t="s">
        <v>124</v>
      </c>
      <c r="I331" s="1" t="s">
        <v>101</v>
      </c>
      <c r="J331" s="1" t="s">
        <v>2545</v>
      </c>
      <c r="K331" s="1" t="s">
        <v>2546</v>
      </c>
      <c r="L331" s="1"/>
      <c r="M331" s="1" t="s">
        <v>2547</v>
      </c>
      <c r="N331" s="1" t="s">
        <v>2548</v>
      </c>
      <c r="O331" s="1" t="s">
        <v>138</v>
      </c>
      <c r="P331" s="1" t="s">
        <v>234</v>
      </c>
      <c r="Q331" s="1" t="s">
        <v>138</v>
      </c>
      <c r="R331" s="1" t="s">
        <v>2556</v>
      </c>
      <c r="S331" s="1" t="s">
        <v>2557</v>
      </c>
      <c r="T331" s="1"/>
      <c r="U331" s="1" t="s">
        <v>147</v>
      </c>
      <c r="V331" s="1"/>
      <c r="W331" s="1"/>
      <c r="X331" s="1"/>
      <c r="Y331" s="1">
        <v>100</v>
      </c>
      <c r="Z331" s="1"/>
      <c r="AA331" s="1"/>
      <c r="AB331" s="1"/>
      <c r="AC331" s="1"/>
      <c r="AD331" s="1"/>
      <c r="AE331" s="1"/>
      <c r="AF331" s="1"/>
      <c r="AG331" s="1"/>
      <c r="AH331" s="1"/>
      <c r="AI331" s="1"/>
      <c r="AJ331" s="1"/>
      <c r="AK331" s="1" t="s">
        <v>2217</v>
      </c>
      <c r="AL331" s="1"/>
      <c r="AM331" s="1"/>
      <c r="AN331" s="1"/>
      <c r="AO331" s="1"/>
      <c r="AP331" s="1"/>
      <c r="AQ331" s="1"/>
      <c r="AR331" s="1"/>
      <c r="AS331" s="1"/>
      <c r="AT331" s="1"/>
      <c r="AU331" s="1"/>
      <c r="AV331" s="1"/>
      <c r="AW331" s="1"/>
      <c r="AX331" s="1"/>
      <c r="AY331" s="1"/>
      <c r="AZ331" s="1" t="s">
        <v>234</v>
      </c>
      <c r="BA331" s="1" t="s">
        <v>138</v>
      </c>
      <c r="BB331" s="1"/>
      <c r="BC331" s="1"/>
      <c r="BD331" s="1" t="s">
        <v>133</v>
      </c>
      <c r="BE331" s="1" t="s">
        <v>192</v>
      </c>
      <c r="BF331" s="1"/>
      <c r="BG331" s="1"/>
      <c r="BH331" s="1" t="s">
        <v>193</v>
      </c>
      <c r="BI331" s="1"/>
      <c r="BJ331" s="1"/>
      <c r="BK331" s="1"/>
      <c r="BL331" s="1" t="s">
        <v>2551</v>
      </c>
      <c r="BM331" s="1" t="s">
        <v>2552</v>
      </c>
      <c r="BN331" s="1" t="s">
        <v>181</v>
      </c>
    </row>
    <row r="332" spans="1:66" ht="15.75" customHeight="1" x14ac:dyDescent="0.3">
      <c r="A332" s="1" t="s">
        <v>256</v>
      </c>
      <c r="B332" s="1">
        <v>725000</v>
      </c>
      <c r="C332" s="1" t="s">
        <v>68</v>
      </c>
      <c r="D332" s="1">
        <v>0</v>
      </c>
      <c r="E332" s="4" t="s">
        <v>1842</v>
      </c>
      <c r="F332" s="1" t="s">
        <v>69</v>
      </c>
      <c r="G332" s="1" t="s">
        <v>123</v>
      </c>
      <c r="H332" s="1" t="s">
        <v>124</v>
      </c>
      <c r="I332" s="1" t="s">
        <v>101</v>
      </c>
      <c r="J332" s="1" t="s">
        <v>2558</v>
      </c>
      <c r="K332" s="1" t="s">
        <v>2559</v>
      </c>
      <c r="L332" s="1" t="s">
        <v>585</v>
      </c>
      <c r="M332" s="1" t="s">
        <v>2560</v>
      </c>
      <c r="N332" s="1" t="s">
        <v>2561</v>
      </c>
      <c r="O332" s="1" t="s">
        <v>340</v>
      </c>
      <c r="P332" s="1" t="s">
        <v>222</v>
      </c>
      <c r="Q332" s="1" t="s">
        <v>223</v>
      </c>
      <c r="R332" s="1" t="s">
        <v>2562</v>
      </c>
      <c r="S332" s="1" t="s">
        <v>2563</v>
      </c>
      <c r="T332" s="1"/>
      <c r="U332" s="1" t="s">
        <v>81</v>
      </c>
      <c r="V332" s="1"/>
      <c r="W332" s="1"/>
      <c r="X332" s="1"/>
      <c r="Y332" s="1">
        <v>145</v>
      </c>
      <c r="Z332" s="1"/>
      <c r="AA332" s="1"/>
      <c r="AB332" s="1"/>
      <c r="AC332" s="1"/>
      <c r="AD332" s="1"/>
      <c r="AE332" s="1"/>
      <c r="AF332" s="1"/>
      <c r="AG332" s="1"/>
      <c r="AH332" s="1"/>
      <c r="AI332" s="1"/>
      <c r="AJ332" s="1"/>
      <c r="AK332" s="1" t="s">
        <v>707</v>
      </c>
      <c r="AL332" s="1"/>
      <c r="AM332" s="1"/>
      <c r="AN332" s="1"/>
      <c r="AO332" s="1"/>
      <c r="AP332" s="1"/>
      <c r="AQ332" s="1"/>
      <c r="AR332" s="1"/>
      <c r="AS332" s="1"/>
      <c r="AT332" s="1"/>
      <c r="AU332" s="1"/>
      <c r="AV332" s="1"/>
      <c r="AW332" s="1"/>
      <c r="AX332" s="1" t="s">
        <v>177</v>
      </c>
      <c r="AY332" s="1"/>
      <c r="AZ332" s="1" t="s">
        <v>588</v>
      </c>
      <c r="BA332" s="1" t="s">
        <v>340</v>
      </c>
      <c r="BB332" s="1"/>
      <c r="BC332" s="1"/>
      <c r="BD332" s="1" t="s">
        <v>165</v>
      </c>
      <c r="BE332" s="1" t="s">
        <v>134</v>
      </c>
      <c r="BF332" s="1"/>
      <c r="BG332" s="1"/>
      <c r="BH332" s="1"/>
      <c r="BI332" s="1"/>
      <c r="BJ332" s="1"/>
      <c r="BK332" s="1"/>
      <c r="BL332" s="1" t="s">
        <v>2564</v>
      </c>
      <c r="BM332" s="1" t="s">
        <v>2565</v>
      </c>
      <c r="BN332" s="1"/>
    </row>
    <row r="333" spans="1:66" ht="15.75" customHeight="1" x14ac:dyDescent="0.3">
      <c r="A333" s="1" t="s">
        <v>390</v>
      </c>
      <c r="B333" s="1">
        <v>450000</v>
      </c>
      <c r="C333" s="1" t="s">
        <v>68</v>
      </c>
      <c r="D333" s="1">
        <v>0</v>
      </c>
      <c r="E333" s="4">
        <v>44904</v>
      </c>
      <c r="F333" s="1" t="s">
        <v>69</v>
      </c>
      <c r="G333" s="1" t="s">
        <v>99</v>
      </c>
      <c r="H333" s="1" t="s">
        <v>100</v>
      </c>
      <c r="I333" s="1" t="s">
        <v>101</v>
      </c>
      <c r="J333" s="1" t="s">
        <v>2566</v>
      </c>
      <c r="K333" s="1" t="s">
        <v>2567</v>
      </c>
      <c r="L333" s="1" t="s">
        <v>2568</v>
      </c>
      <c r="M333" s="1" t="s">
        <v>2569</v>
      </c>
      <c r="N333" s="1" t="s">
        <v>2570</v>
      </c>
      <c r="O333" s="1" t="s">
        <v>1228</v>
      </c>
      <c r="P333" s="1" t="s">
        <v>396</v>
      </c>
      <c r="Q333" s="1" t="s">
        <v>390</v>
      </c>
      <c r="R333" s="1" t="s">
        <v>2571</v>
      </c>
      <c r="S333" s="1" t="s">
        <v>2572</v>
      </c>
      <c r="T333" s="1"/>
      <c r="U333" s="1"/>
      <c r="V333" s="1"/>
      <c r="W333" s="1"/>
      <c r="X333" s="1"/>
      <c r="Y333" s="1">
        <v>46</v>
      </c>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t="s">
        <v>1231</v>
      </c>
      <c r="BA333" s="1" t="s">
        <v>1228</v>
      </c>
      <c r="BB333" s="1" t="s">
        <v>239</v>
      </c>
      <c r="BC333" s="1"/>
      <c r="BD333" s="1" t="s">
        <v>133</v>
      </c>
      <c r="BE333" s="1" t="s">
        <v>192</v>
      </c>
      <c r="BF333" s="1"/>
      <c r="BG333" s="1"/>
      <c r="BH333" s="1" t="s">
        <v>118</v>
      </c>
      <c r="BI333" s="1"/>
      <c r="BJ333" s="1"/>
      <c r="BK333" s="1"/>
      <c r="BL333" s="1" t="s">
        <v>2573</v>
      </c>
      <c r="BM333" s="1" t="s">
        <v>2574</v>
      </c>
      <c r="BN333" s="1"/>
    </row>
    <row r="334" spans="1:66" ht="15.75" customHeight="1" x14ac:dyDescent="0.3">
      <c r="A334" s="1" t="s">
        <v>376</v>
      </c>
      <c r="B334" s="1">
        <v>375000</v>
      </c>
      <c r="C334" s="1" t="s">
        <v>68</v>
      </c>
      <c r="D334" s="1">
        <v>0</v>
      </c>
      <c r="E334" s="4" t="s">
        <v>139</v>
      </c>
      <c r="F334" s="1" t="s">
        <v>69</v>
      </c>
      <c r="G334" s="1" t="s">
        <v>123</v>
      </c>
      <c r="H334" s="1" t="s">
        <v>124</v>
      </c>
      <c r="I334" s="1" t="s">
        <v>101</v>
      </c>
      <c r="J334" s="1" t="s">
        <v>2575</v>
      </c>
      <c r="K334" s="1" t="s">
        <v>2576</v>
      </c>
      <c r="L334" s="1" t="s">
        <v>2577</v>
      </c>
      <c r="M334" s="1" t="s">
        <v>2578</v>
      </c>
      <c r="N334" s="1" t="s">
        <v>2579</v>
      </c>
      <c r="O334" s="1" t="s">
        <v>168</v>
      </c>
      <c r="P334" s="1" t="s">
        <v>383</v>
      </c>
      <c r="Q334" s="1" t="s">
        <v>376</v>
      </c>
      <c r="R334" s="1" t="s">
        <v>2580</v>
      </c>
      <c r="S334" s="1" t="s">
        <v>2581</v>
      </c>
      <c r="T334" s="1"/>
      <c r="U334" s="1" t="s">
        <v>130</v>
      </c>
      <c r="V334" s="1"/>
      <c r="W334" s="1"/>
      <c r="X334" s="1"/>
      <c r="Y334" s="1">
        <v>818</v>
      </c>
      <c r="Z334" s="1"/>
      <c r="AA334" s="1"/>
      <c r="AB334" s="1"/>
      <c r="AC334" s="1"/>
      <c r="AD334" s="1"/>
      <c r="AE334" s="1"/>
      <c r="AF334" s="1"/>
      <c r="AG334" s="1"/>
      <c r="AH334" s="1"/>
      <c r="AI334" s="1"/>
      <c r="AJ334" s="1"/>
      <c r="AK334" s="1" t="s">
        <v>220</v>
      </c>
      <c r="AL334" s="1"/>
      <c r="AM334" s="1"/>
      <c r="AN334" s="1"/>
      <c r="AO334" s="1"/>
      <c r="AP334" s="1"/>
      <c r="AQ334" s="1"/>
      <c r="AR334" s="1"/>
      <c r="AS334" s="1"/>
      <c r="AT334" s="1"/>
      <c r="AU334" s="1"/>
      <c r="AV334" s="1"/>
      <c r="AW334" s="1"/>
      <c r="AX334" s="1" t="s">
        <v>177</v>
      </c>
      <c r="AY334" s="1"/>
      <c r="AZ334" s="1" t="s">
        <v>292</v>
      </c>
      <c r="BA334" s="1" t="s">
        <v>168</v>
      </c>
      <c r="BB334" s="1" t="s">
        <v>445</v>
      </c>
      <c r="BC334" s="1"/>
      <c r="BD334" s="1" t="s">
        <v>2582</v>
      </c>
      <c r="BE334" s="1" t="s">
        <v>134</v>
      </c>
      <c r="BF334" s="1" t="s">
        <v>2583</v>
      </c>
      <c r="BG334" s="1"/>
      <c r="BH334" s="1"/>
      <c r="BI334" s="1"/>
      <c r="BJ334" s="1"/>
      <c r="BK334" s="1"/>
      <c r="BL334" s="1" t="s">
        <v>2584</v>
      </c>
      <c r="BM334" s="1" t="s">
        <v>2585</v>
      </c>
      <c r="BN334" s="1"/>
    </row>
    <row r="335" spans="1:66" ht="15.75" customHeight="1" x14ac:dyDescent="0.3">
      <c r="A335" s="1" t="s">
        <v>168</v>
      </c>
      <c r="B335" s="1">
        <v>169858</v>
      </c>
      <c r="C335" s="1" t="s">
        <v>68</v>
      </c>
      <c r="D335" s="1">
        <v>100</v>
      </c>
      <c r="E335" s="4">
        <v>44813</v>
      </c>
      <c r="F335" s="1" t="s">
        <v>69</v>
      </c>
      <c r="G335" s="1" t="s">
        <v>70</v>
      </c>
      <c r="H335" s="1" t="s">
        <v>71</v>
      </c>
      <c r="I335" s="1" t="s">
        <v>72</v>
      </c>
      <c r="J335" s="1" t="s">
        <v>2586</v>
      </c>
      <c r="K335" s="1" t="s">
        <v>2587</v>
      </c>
      <c r="L335" s="1"/>
      <c r="M335" s="1" t="s">
        <v>2588</v>
      </c>
      <c r="N335" s="1" t="s">
        <v>2589</v>
      </c>
      <c r="O335" s="1" t="s">
        <v>829</v>
      </c>
      <c r="P335" s="1" t="s">
        <v>292</v>
      </c>
      <c r="Q335" s="1" t="s">
        <v>168</v>
      </c>
      <c r="R335" s="1" t="s">
        <v>2590</v>
      </c>
      <c r="S335" s="1" t="s">
        <v>2591</v>
      </c>
      <c r="T335" s="1"/>
      <c r="U335" s="1" t="s">
        <v>130</v>
      </c>
      <c r="V335" s="1"/>
      <c r="W335" s="1"/>
      <c r="X335" s="1"/>
      <c r="Y335" s="1">
        <v>63</v>
      </c>
      <c r="Z335" s="1"/>
      <c r="AA335" s="1"/>
      <c r="AB335" s="1"/>
      <c r="AC335" s="1"/>
      <c r="AD335" s="1"/>
      <c r="AE335" s="1"/>
      <c r="AF335" s="1"/>
      <c r="AG335" s="1" t="s">
        <v>111</v>
      </c>
      <c r="AH335" s="1"/>
      <c r="AI335" s="1"/>
      <c r="AJ335" s="1"/>
      <c r="AK335" s="1" t="s">
        <v>220</v>
      </c>
      <c r="AL335" s="1"/>
      <c r="AM335" s="1"/>
      <c r="AN335" s="1"/>
      <c r="AO335" s="1"/>
      <c r="AP335" s="1"/>
      <c r="AQ335" s="1"/>
      <c r="AR335" s="1"/>
      <c r="AS335" s="1"/>
      <c r="AT335" s="1"/>
      <c r="AU335" s="1"/>
      <c r="AV335" s="1"/>
      <c r="AW335" s="1"/>
      <c r="AX335" s="1"/>
      <c r="AY335" s="1"/>
      <c r="AZ335" s="1" t="s">
        <v>834</v>
      </c>
      <c r="BA335" s="1" t="s">
        <v>829</v>
      </c>
      <c r="BB335" s="1" t="s">
        <v>489</v>
      </c>
      <c r="BC335" s="1"/>
      <c r="BD335" s="1" t="s">
        <v>88</v>
      </c>
      <c r="BE335" s="1" t="s">
        <v>192</v>
      </c>
      <c r="BF335" s="1"/>
      <c r="BG335" s="1"/>
      <c r="BH335" s="1" t="s">
        <v>193</v>
      </c>
      <c r="BI335" s="1"/>
      <c r="BJ335" s="1"/>
      <c r="BK335" s="1"/>
      <c r="BL335" s="1" t="s">
        <v>2592</v>
      </c>
      <c r="BM335" s="1" t="s">
        <v>2593</v>
      </c>
      <c r="BN335" s="1" t="s">
        <v>121</v>
      </c>
    </row>
    <row r="336" spans="1:66" ht="15.75" customHeight="1" x14ac:dyDescent="0.3">
      <c r="A336" s="1" t="s">
        <v>376</v>
      </c>
      <c r="B336" s="1">
        <v>8000000</v>
      </c>
      <c r="C336" s="1" t="s">
        <v>68</v>
      </c>
      <c r="D336" s="1">
        <v>0</v>
      </c>
      <c r="E336" s="4" t="s">
        <v>122</v>
      </c>
      <c r="F336" s="1" t="s">
        <v>69</v>
      </c>
      <c r="G336" s="1" t="s">
        <v>123</v>
      </c>
      <c r="H336" s="1" t="s">
        <v>124</v>
      </c>
      <c r="I336" s="1" t="s">
        <v>101</v>
      </c>
      <c r="J336" s="1" t="s">
        <v>2575</v>
      </c>
      <c r="K336" s="1" t="s">
        <v>2576</v>
      </c>
      <c r="L336" s="1" t="s">
        <v>2594</v>
      </c>
      <c r="M336" s="1" t="s">
        <v>2578</v>
      </c>
      <c r="N336" s="1" t="s">
        <v>2579</v>
      </c>
      <c r="O336" s="1" t="s">
        <v>168</v>
      </c>
      <c r="P336" s="1" t="s">
        <v>383</v>
      </c>
      <c r="Q336" s="1" t="s">
        <v>376</v>
      </c>
      <c r="R336" s="1" t="s">
        <v>2595</v>
      </c>
      <c r="S336" s="1" t="s">
        <v>2596</v>
      </c>
      <c r="T336" s="1"/>
      <c r="U336" s="1" t="s">
        <v>130</v>
      </c>
      <c r="V336" s="1"/>
      <c r="W336" s="1"/>
      <c r="X336" s="1"/>
      <c r="Y336" s="1">
        <v>818</v>
      </c>
      <c r="Z336" s="1"/>
      <c r="AA336" s="1"/>
      <c r="AB336" s="1"/>
      <c r="AC336" s="1"/>
      <c r="AD336" s="1"/>
      <c r="AE336" s="1"/>
      <c r="AF336" s="1"/>
      <c r="AG336" s="1"/>
      <c r="AH336" s="1"/>
      <c r="AI336" s="1"/>
      <c r="AJ336" s="1"/>
      <c r="AK336" s="1" t="s">
        <v>220</v>
      </c>
      <c r="AL336" s="1"/>
      <c r="AM336" s="1"/>
      <c r="AN336" s="1"/>
      <c r="AO336" s="1"/>
      <c r="AP336" s="1"/>
      <c r="AQ336" s="1"/>
      <c r="AR336" s="1"/>
      <c r="AS336" s="1"/>
      <c r="AT336" s="1"/>
      <c r="AU336" s="1"/>
      <c r="AV336" s="1"/>
      <c r="AW336" s="1"/>
      <c r="AX336" s="1" t="s">
        <v>177</v>
      </c>
      <c r="AY336" s="1"/>
      <c r="AZ336" s="1" t="s">
        <v>292</v>
      </c>
      <c r="BA336" s="1" t="s">
        <v>168</v>
      </c>
      <c r="BB336" s="1" t="s">
        <v>445</v>
      </c>
      <c r="BC336" s="1"/>
      <c r="BD336" s="1" t="s">
        <v>2582</v>
      </c>
      <c r="BE336" s="1" t="s">
        <v>134</v>
      </c>
      <c r="BF336" s="1" t="s">
        <v>2583</v>
      </c>
      <c r="BG336" s="1"/>
      <c r="BH336" s="1"/>
      <c r="BI336" s="1"/>
      <c r="BJ336" s="1"/>
      <c r="BK336" s="1"/>
      <c r="BL336" s="1" t="s">
        <v>2584</v>
      </c>
      <c r="BM336" s="1" t="s">
        <v>2585</v>
      </c>
      <c r="BN336" s="1" t="s">
        <v>121</v>
      </c>
    </row>
    <row r="337" spans="1:66" ht="15.75" customHeight="1" x14ac:dyDescent="0.3">
      <c r="A337" s="1" t="s">
        <v>155</v>
      </c>
      <c r="B337" s="1">
        <v>1000000</v>
      </c>
      <c r="C337" s="1" t="s">
        <v>68</v>
      </c>
      <c r="D337" s="1">
        <v>0</v>
      </c>
      <c r="E337" s="4" t="s">
        <v>139</v>
      </c>
      <c r="F337" s="1" t="s">
        <v>69</v>
      </c>
      <c r="G337" s="1" t="s">
        <v>123</v>
      </c>
      <c r="H337" s="1" t="s">
        <v>124</v>
      </c>
      <c r="I337" s="1" t="s">
        <v>101</v>
      </c>
      <c r="J337" s="1" t="s">
        <v>2597</v>
      </c>
      <c r="K337" s="1" t="s">
        <v>2598</v>
      </c>
      <c r="L337" s="1" t="s">
        <v>379</v>
      </c>
      <c r="M337" s="1" t="s">
        <v>2599</v>
      </c>
      <c r="N337" s="1" t="s">
        <v>2600</v>
      </c>
      <c r="O337" s="1" t="s">
        <v>382</v>
      </c>
      <c r="P337" s="1" t="s">
        <v>160</v>
      </c>
      <c r="Q337" s="1" t="s">
        <v>155</v>
      </c>
      <c r="R337" s="1" t="s">
        <v>2601</v>
      </c>
      <c r="S337" s="1" t="s">
        <v>2602</v>
      </c>
      <c r="T337" s="1"/>
      <c r="U337" s="1" t="s">
        <v>1359</v>
      </c>
      <c r="V337" s="1"/>
      <c r="W337" s="1"/>
      <c r="X337" s="1"/>
      <c r="Y337" s="1">
        <v>4500</v>
      </c>
      <c r="Z337" s="1"/>
      <c r="AA337" s="1"/>
      <c r="AB337" s="1"/>
      <c r="AC337" s="1"/>
      <c r="AD337" s="1"/>
      <c r="AE337" s="1"/>
      <c r="AF337" s="1"/>
      <c r="AG337" s="1"/>
      <c r="AH337" s="1"/>
      <c r="AI337" s="1"/>
      <c r="AJ337" s="1"/>
      <c r="AK337" s="1" t="s">
        <v>112</v>
      </c>
      <c r="AL337" s="1"/>
      <c r="AM337" s="1"/>
      <c r="AN337" s="1"/>
      <c r="AO337" s="1"/>
      <c r="AP337" s="1"/>
      <c r="AQ337" s="1"/>
      <c r="AR337" s="1"/>
      <c r="AS337" s="1"/>
      <c r="AT337" s="1"/>
      <c r="AU337" s="1"/>
      <c r="AV337" s="1"/>
      <c r="AW337" s="1"/>
      <c r="AX337" s="1" t="s">
        <v>1034</v>
      </c>
      <c r="AY337" s="1"/>
      <c r="AZ337" s="1" t="s">
        <v>386</v>
      </c>
      <c r="BA337" s="1" t="s">
        <v>382</v>
      </c>
      <c r="BB337" s="1"/>
      <c r="BC337" s="1"/>
      <c r="BD337" s="1" t="s">
        <v>116</v>
      </c>
      <c r="BE337" s="1" t="s">
        <v>134</v>
      </c>
      <c r="BF337" s="1" t="s">
        <v>90</v>
      </c>
      <c r="BG337" s="1"/>
      <c r="BH337" s="1"/>
      <c r="BI337" s="1"/>
      <c r="BJ337" s="1"/>
      <c r="BK337" s="1"/>
      <c r="BL337" s="1" t="s">
        <v>2603</v>
      </c>
      <c r="BM337" s="1" t="s">
        <v>2604</v>
      </c>
      <c r="BN337" s="1" t="s">
        <v>181</v>
      </c>
    </row>
    <row r="338" spans="1:66" ht="15.75" customHeight="1" x14ac:dyDescent="0.3">
      <c r="A338" s="1" t="s">
        <v>168</v>
      </c>
      <c r="B338" s="1">
        <v>259000</v>
      </c>
      <c r="C338" s="1" t="s">
        <v>68</v>
      </c>
      <c r="D338" s="1">
        <v>100</v>
      </c>
      <c r="E338" s="4">
        <v>44843</v>
      </c>
      <c r="F338" s="1" t="s">
        <v>69</v>
      </c>
      <c r="G338" s="1" t="s">
        <v>70</v>
      </c>
      <c r="H338" s="1" t="s">
        <v>71</v>
      </c>
      <c r="I338" s="1" t="s">
        <v>72</v>
      </c>
      <c r="J338" s="1" t="s">
        <v>2605</v>
      </c>
      <c r="K338" s="1" t="s">
        <v>170</v>
      </c>
      <c r="L338" s="1"/>
      <c r="M338" s="1" t="s">
        <v>2606</v>
      </c>
      <c r="N338" s="1" t="s">
        <v>2607</v>
      </c>
      <c r="O338" s="1" t="s">
        <v>233</v>
      </c>
      <c r="P338" s="1" t="s">
        <v>292</v>
      </c>
      <c r="Q338" s="1" t="s">
        <v>168</v>
      </c>
      <c r="R338" s="1" t="s">
        <v>2608</v>
      </c>
      <c r="S338" s="1" t="s">
        <v>2609</v>
      </c>
      <c r="T338" s="1"/>
      <c r="U338" s="1" t="s">
        <v>130</v>
      </c>
      <c r="V338" s="1"/>
      <c r="W338" s="1" t="s">
        <v>2610</v>
      </c>
      <c r="X338" s="1"/>
      <c r="Y338" s="1">
        <v>110</v>
      </c>
      <c r="Z338" s="1"/>
      <c r="AA338" s="1"/>
      <c r="AB338" s="1"/>
      <c r="AC338" s="1"/>
      <c r="AD338" s="1"/>
      <c r="AE338" s="1"/>
      <c r="AF338" s="1"/>
      <c r="AG338" s="1"/>
      <c r="AH338" s="1"/>
      <c r="AI338" s="1"/>
      <c r="AJ338" s="1"/>
      <c r="AK338" s="1" t="s">
        <v>1743</v>
      </c>
      <c r="AL338" s="1"/>
      <c r="AM338" s="1"/>
      <c r="AN338" s="1"/>
      <c r="AO338" s="1"/>
      <c r="AP338" s="1"/>
      <c r="AQ338" s="1"/>
      <c r="AR338" s="1"/>
      <c r="AS338" s="1"/>
      <c r="AT338" s="1"/>
      <c r="AU338" s="1"/>
      <c r="AV338" s="1"/>
      <c r="AW338" s="1"/>
      <c r="AX338" s="1"/>
      <c r="AY338" s="1"/>
      <c r="AZ338" s="1" t="s">
        <v>238</v>
      </c>
      <c r="BA338" s="1" t="s">
        <v>233</v>
      </c>
      <c r="BB338" s="1" t="s">
        <v>693</v>
      </c>
      <c r="BC338" s="1"/>
      <c r="BD338" s="1" t="s">
        <v>133</v>
      </c>
      <c r="BE338" s="1" t="s">
        <v>150</v>
      </c>
      <c r="BF338" s="1" t="s">
        <v>298</v>
      </c>
      <c r="BG338" s="1"/>
      <c r="BH338" s="1" t="s">
        <v>2611</v>
      </c>
      <c r="BI338" s="1"/>
      <c r="BJ338" s="1"/>
      <c r="BK338" s="1"/>
      <c r="BL338" s="1" t="s">
        <v>2612</v>
      </c>
      <c r="BM338" s="1" t="s">
        <v>2613</v>
      </c>
      <c r="BN338" s="1" t="s">
        <v>121</v>
      </c>
    </row>
    <row r="339" spans="1:66" ht="15.75" customHeight="1" x14ac:dyDescent="0.3">
      <c r="A339" s="1" t="s">
        <v>334</v>
      </c>
      <c r="B339" s="1">
        <v>40000</v>
      </c>
      <c r="C339" s="1" t="s">
        <v>68</v>
      </c>
      <c r="D339" s="1">
        <v>0</v>
      </c>
      <c r="E339" s="4" t="s">
        <v>314</v>
      </c>
      <c r="F339" s="1" t="s">
        <v>69</v>
      </c>
      <c r="G339" s="1" t="s">
        <v>123</v>
      </c>
      <c r="H339" s="1" t="s">
        <v>124</v>
      </c>
      <c r="I339" s="1" t="s">
        <v>101</v>
      </c>
      <c r="J339" s="1"/>
      <c r="K339" s="1"/>
      <c r="L339" s="1" t="s">
        <v>2614</v>
      </c>
      <c r="M339" s="1" t="s">
        <v>2615</v>
      </c>
      <c r="N339" s="1" t="s">
        <v>2616</v>
      </c>
      <c r="O339" s="1" t="s">
        <v>247</v>
      </c>
      <c r="P339" s="1" t="s">
        <v>341</v>
      </c>
      <c r="Q339" s="1" t="s">
        <v>334</v>
      </c>
      <c r="R339" s="1" t="s">
        <v>2617</v>
      </c>
      <c r="S339" s="1" t="s">
        <v>2618</v>
      </c>
      <c r="T339" s="1"/>
      <c r="U339" s="1" t="s">
        <v>924</v>
      </c>
      <c r="V339" s="1"/>
      <c r="W339" s="1" t="s">
        <v>2619</v>
      </c>
      <c r="X339" s="1"/>
      <c r="Y339" s="1">
        <v>19</v>
      </c>
      <c r="Z339" s="1"/>
      <c r="AA339" s="1"/>
      <c r="AB339" s="1"/>
      <c r="AC339" s="1"/>
      <c r="AD339" s="1"/>
      <c r="AE339" s="1"/>
      <c r="AF339" s="1"/>
      <c r="AG339" s="1" t="s">
        <v>82</v>
      </c>
      <c r="AH339" s="1"/>
      <c r="AI339" s="1"/>
      <c r="AJ339" s="1"/>
      <c r="AK339" s="1"/>
      <c r="AL339" s="1"/>
      <c r="AM339" s="1"/>
      <c r="AN339" s="1"/>
      <c r="AO339" s="1"/>
      <c r="AP339" s="1"/>
      <c r="AQ339" s="1"/>
      <c r="AR339" s="1"/>
      <c r="AS339" s="1"/>
      <c r="AT339" s="1"/>
      <c r="AU339" s="1"/>
      <c r="AV339" s="1"/>
      <c r="AW339" s="1"/>
      <c r="AX339" s="1"/>
      <c r="AY339" s="1"/>
      <c r="AZ339" s="1" t="s">
        <v>252</v>
      </c>
      <c r="BA339" s="1" t="s">
        <v>247</v>
      </c>
      <c r="BB339" s="1"/>
      <c r="BC339" s="1"/>
      <c r="BD339" s="1"/>
      <c r="BE339" s="1" t="s">
        <v>150</v>
      </c>
      <c r="BF339" s="1" t="s">
        <v>151</v>
      </c>
      <c r="BG339" s="1"/>
      <c r="BH339" s="1" t="s">
        <v>253</v>
      </c>
      <c r="BI339" s="1"/>
      <c r="BJ339" s="1"/>
      <c r="BK339" s="1"/>
      <c r="BL339" s="1" t="s">
        <v>2620</v>
      </c>
      <c r="BM339" s="1" t="s">
        <v>2621</v>
      </c>
      <c r="BN339" s="1"/>
    </row>
    <row r="340" spans="1:66" ht="15.75" customHeight="1" x14ac:dyDescent="0.3">
      <c r="A340" s="1" t="s">
        <v>411</v>
      </c>
      <c r="B340" s="1">
        <v>304000</v>
      </c>
      <c r="C340" s="1" t="s">
        <v>68</v>
      </c>
      <c r="D340" s="1">
        <v>0</v>
      </c>
      <c r="E340" s="4" t="s">
        <v>139</v>
      </c>
      <c r="F340" s="1" t="s">
        <v>69</v>
      </c>
      <c r="G340" s="1" t="s">
        <v>123</v>
      </c>
      <c r="H340" s="1" t="s">
        <v>124</v>
      </c>
      <c r="I340" s="1" t="s">
        <v>101</v>
      </c>
      <c r="J340" s="1" t="s">
        <v>2622</v>
      </c>
      <c r="K340" s="1" t="s">
        <v>2623</v>
      </c>
      <c r="L340" s="1" t="s">
        <v>121</v>
      </c>
      <c r="M340" s="1" t="s">
        <v>2624</v>
      </c>
      <c r="N340" s="1" t="s">
        <v>2625</v>
      </c>
      <c r="O340" s="1" t="s">
        <v>411</v>
      </c>
      <c r="P340" s="1" t="s">
        <v>407</v>
      </c>
      <c r="Q340" s="1" t="s">
        <v>401</v>
      </c>
      <c r="R340" s="1" t="s">
        <v>2626</v>
      </c>
      <c r="S340" s="1" t="s">
        <v>2627</v>
      </c>
      <c r="T340" s="1"/>
      <c r="U340" s="1" t="s">
        <v>147</v>
      </c>
      <c r="V340" s="1"/>
      <c r="W340" s="1"/>
      <c r="X340" s="1"/>
      <c r="Y340" s="1">
        <v>35</v>
      </c>
      <c r="Z340" s="1"/>
      <c r="AA340" s="1"/>
      <c r="AB340" s="1"/>
      <c r="AC340" s="1"/>
      <c r="AD340" s="1"/>
      <c r="AE340" s="1"/>
      <c r="AF340" s="1"/>
      <c r="AG340" s="1"/>
      <c r="AH340" s="1"/>
      <c r="AI340" s="1"/>
      <c r="AJ340" s="1"/>
      <c r="AK340" s="1" t="s">
        <v>112</v>
      </c>
      <c r="AL340" s="1"/>
      <c r="AM340" s="1"/>
      <c r="AN340" s="1"/>
      <c r="AO340" s="1"/>
      <c r="AP340" s="1"/>
      <c r="AQ340" s="1"/>
      <c r="AR340" s="1"/>
      <c r="AS340" s="1"/>
      <c r="AT340" s="1"/>
      <c r="AU340" s="1"/>
      <c r="AV340" s="1"/>
      <c r="AW340" s="1"/>
      <c r="AX340" s="1" t="s">
        <v>345</v>
      </c>
      <c r="AY340" s="1"/>
      <c r="AZ340" s="1" t="s">
        <v>407</v>
      </c>
      <c r="BA340" s="1" t="s">
        <v>401</v>
      </c>
      <c r="BB340" s="1"/>
      <c r="BC340" s="1"/>
      <c r="BD340" s="1" t="s">
        <v>116</v>
      </c>
      <c r="BE340" s="1" t="s">
        <v>192</v>
      </c>
      <c r="BF340" s="1"/>
      <c r="BG340" s="1"/>
      <c r="BH340" s="1" t="s">
        <v>118</v>
      </c>
      <c r="BI340" s="1"/>
      <c r="BJ340" s="1"/>
      <c r="BK340" s="1"/>
      <c r="BL340" s="1" t="s">
        <v>2628</v>
      </c>
      <c r="BM340" s="1" t="s">
        <v>2629</v>
      </c>
      <c r="BN340" s="1"/>
    </row>
    <row r="341" spans="1:66" ht="15.75" customHeight="1" x14ac:dyDescent="0.3">
      <c r="A341" s="1" t="s">
        <v>334</v>
      </c>
      <c r="B341" s="1">
        <v>735000</v>
      </c>
      <c r="C341" s="1" t="s">
        <v>68</v>
      </c>
      <c r="D341" s="1">
        <v>100</v>
      </c>
      <c r="E341" s="4">
        <v>44813</v>
      </c>
      <c r="F341" s="1" t="s">
        <v>69</v>
      </c>
      <c r="G341" s="1" t="s">
        <v>70</v>
      </c>
      <c r="H341" s="1" t="s">
        <v>71</v>
      </c>
      <c r="I341" s="1" t="s">
        <v>72</v>
      </c>
      <c r="J341" s="1"/>
      <c r="K341" s="1"/>
      <c r="L341" s="1"/>
      <c r="M341" s="1" t="s">
        <v>2630</v>
      </c>
      <c r="N341" s="1" t="s">
        <v>2631</v>
      </c>
      <c r="O341" s="1" t="s">
        <v>406</v>
      </c>
      <c r="P341" s="1" t="s">
        <v>341</v>
      </c>
      <c r="Q341" s="1" t="s">
        <v>334</v>
      </c>
      <c r="R341" s="1" t="s">
        <v>2632</v>
      </c>
      <c r="S341" s="1" t="s">
        <v>2633</v>
      </c>
      <c r="T341" s="1"/>
      <c r="U341" s="1" t="s">
        <v>1537</v>
      </c>
      <c r="V341" s="1"/>
      <c r="W341" s="1"/>
      <c r="X341" s="1"/>
      <c r="Y341" s="1">
        <v>74</v>
      </c>
      <c r="Z341" s="1"/>
      <c r="AA341" s="1"/>
      <c r="AB341" s="1"/>
      <c r="AC341" s="1"/>
      <c r="AD341" s="1"/>
      <c r="AE341" s="1"/>
      <c r="AF341" s="1"/>
      <c r="AG341" s="1" t="s">
        <v>111</v>
      </c>
      <c r="AH341" s="1"/>
      <c r="AI341" s="1"/>
      <c r="AJ341" s="1"/>
      <c r="AK341" s="1"/>
      <c r="AL341" s="1"/>
      <c r="AM341" s="1"/>
      <c r="AN341" s="1"/>
      <c r="AO341" s="1"/>
      <c r="AP341" s="1"/>
      <c r="AQ341" s="1"/>
      <c r="AR341" s="1"/>
      <c r="AS341" s="1"/>
      <c r="AT341" s="1"/>
      <c r="AU341" s="1"/>
      <c r="AV341" s="1"/>
      <c r="AW341" s="1"/>
      <c r="AX341" s="1"/>
      <c r="AY341" s="1"/>
      <c r="AZ341" s="1" t="s">
        <v>1231</v>
      </c>
      <c r="BA341" s="1" t="s">
        <v>1228</v>
      </c>
      <c r="BB341" s="1" t="s">
        <v>489</v>
      </c>
      <c r="BC341" s="1"/>
      <c r="BD341" s="1" t="s">
        <v>133</v>
      </c>
      <c r="BE341" s="1" t="s">
        <v>192</v>
      </c>
      <c r="BF341" s="1"/>
      <c r="BG341" s="1"/>
      <c r="BH341" s="1" t="s">
        <v>91</v>
      </c>
      <c r="BI341" s="1"/>
      <c r="BJ341" s="1"/>
      <c r="BK341" s="1"/>
      <c r="BL341" s="1" t="s">
        <v>2634</v>
      </c>
      <c r="BM341" s="1" t="s">
        <v>2635</v>
      </c>
      <c r="BN341" s="1"/>
    </row>
    <row r="342" spans="1:66" ht="15.75" customHeight="1" x14ac:dyDescent="0.3">
      <c r="A342" s="1" t="s">
        <v>313</v>
      </c>
      <c r="B342" s="1">
        <v>500000</v>
      </c>
      <c r="C342" s="1" t="s">
        <v>68</v>
      </c>
      <c r="D342" s="1">
        <v>0</v>
      </c>
      <c r="E342" s="4">
        <v>44904</v>
      </c>
      <c r="F342" s="1" t="s">
        <v>69</v>
      </c>
      <c r="G342" s="1" t="s">
        <v>123</v>
      </c>
      <c r="H342" s="1" t="s">
        <v>124</v>
      </c>
      <c r="I342" s="1" t="s">
        <v>101</v>
      </c>
      <c r="J342" s="1" t="s">
        <v>2499</v>
      </c>
      <c r="K342" s="1" t="s">
        <v>2500</v>
      </c>
      <c r="L342" s="1" t="s">
        <v>2636</v>
      </c>
      <c r="M342" s="1" t="s">
        <v>2502</v>
      </c>
      <c r="N342" s="1" t="s">
        <v>2503</v>
      </c>
      <c r="O342" s="1" t="s">
        <v>233</v>
      </c>
      <c r="P342" s="1" t="s">
        <v>318</v>
      </c>
      <c r="Q342" s="1" t="s">
        <v>313</v>
      </c>
      <c r="R342" s="1" t="s">
        <v>2637</v>
      </c>
      <c r="S342" s="1" t="s">
        <v>2638</v>
      </c>
      <c r="T342" s="1"/>
      <c r="U342" s="1" t="s">
        <v>81</v>
      </c>
      <c r="V342" s="1"/>
      <c r="W342" s="1" t="s">
        <v>454</v>
      </c>
      <c r="X342" s="1"/>
      <c r="Y342" s="1">
        <v>200</v>
      </c>
      <c r="Z342" s="1"/>
      <c r="AA342" s="1"/>
      <c r="AB342" s="1"/>
      <c r="AC342" s="1"/>
      <c r="AD342" s="1"/>
      <c r="AE342" s="1"/>
      <c r="AF342" s="1"/>
      <c r="AG342" s="1"/>
      <c r="AH342" s="1"/>
      <c r="AI342" s="1"/>
      <c r="AJ342" s="1"/>
      <c r="AK342" s="1" t="s">
        <v>906</v>
      </c>
      <c r="AL342" s="1"/>
      <c r="AM342" s="1"/>
      <c r="AN342" s="1"/>
      <c r="AO342" s="1"/>
      <c r="AP342" s="1"/>
      <c r="AQ342" s="1"/>
      <c r="AR342" s="1"/>
      <c r="AS342" s="1"/>
      <c r="AT342" s="1"/>
      <c r="AU342" s="1"/>
      <c r="AV342" s="1"/>
      <c r="AW342" s="1"/>
      <c r="AX342" s="1" t="s">
        <v>345</v>
      </c>
      <c r="AY342" s="1"/>
      <c r="AZ342" s="1" t="s">
        <v>238</v>
      </c>
      <c r="BA342" s="1" t="s">
        <v>233</v>
      </c>
      <c r="BB342" s="1"/>
      <c r="BC342" s="1"/>
      <c r="BD342" s="1" t="s">
        <v>423</v>
      </c>
      <c r="BE342" s="1" t="s">
        <v>192</v>
      </c>
      <c r="BF342" s="1" t="s">
        <v>90</v>
      </c>
      <c r="BG342" s="1"/>
      <c r="BH342" s="1" t="s">
        <v>2506</v>
      </c>
      <c r="BI342" s="1"/>
      <c r="BJ342" s="1"/>
      <c r="BK342" s="1"/>
      <c r="BL342" s="1" t="s">
        <v>2507</v>
      </c>
      <c r="BM342" s="1" t="s">
        <v>2508</v>
      </c>
      <c r="BN342" s="1" t="s">
        <v>375</v>
      </c>
    </row>
    <row r="343" spans="1:66" ht="15.75" customHeight="1" x14ac:dyDescent="0.3">
      <c r="A343" s="1" t="s">
        <v>313</v>
      </c>
      <c r="B343" s="1">
        <v>28000</v>
      </c>
      <c r="C343" s="1" t="s">
        <v>68</v>
      </c>
      <c r="D343" s="1">
        <v>0</v>
      </c>
      <c r="E343" s="4">
        <v>44874</v>
      </c>
      <c r="F343" s="1" t="s">
        <v>69</v>
      </c>
      <c r="G343" s="1" t="s">
        <v>123</v>
      </c>
      <c r="H343" s="1" t="s">
        <v>124</v>
      </c>
      <c r="I343" s="1" t="s">
        <v>101</v>
      </c>
      <c r="J343" s="1" t="s">
        <v>2499</v>
      </c>
      <c r="K343" s="1" t="s">
        <v>2500</v>
      </c>
      <c r="L343" s="1" t="s">
        <v>2639</v>
      </c>
      <c r="M343" s="1" t="s">
        <v>2502</v>
      </c>
      <c r="N343" s="1" t="s">
        <v>2503</v>
      </c>
      <c r="O343" s="1" t="s">
        <v>233</v>
      </c>
      <c r="P343" s="1" t="s">
        <v>318</v>
      </c>
      <c r="Q343" s="1" t="s">
        <v>313</v>
      </c>
      <c r="R343" s="1" t="s">
        <v>2640</v>
      </c>
      <c r="S343" s="1" t="s">
        <v>2641</v>
      </c>
      <c r="T343" s="1"/>
      <c r="U343" s="1" t="s">
        <v>81</v>
      </c>
      <c r="V343" s="1"/>
      <c r="W343" s="1" t="s">
        <v>454</v>
      </c>
      <c r="X343" s="1"/>
      <c r="Y343" s="1">
        <v>200</v>
      </c>
      <c r="Z343" s="1"/>
      <c r="AA343" s="1"/>
      <c r="AB343" s="1"/>
      <c r="AC343" s="1"/>
      <c r="AD343" s="1"/>
      <c r="AE343" s="1"/>
      <c r="AF343" s="1"/>
      <c r="AG343" s="1"/>
      <c r="AH343" s="1"/>
      <c r="AI343" s="1"/>
      <c r="AJ343" s="1"/>
      <c r="AK343" s="1" t="s">
        <v>906</v>
      </c>
      <c r="AL343" s="1"/>
      <c r="AM343" s="1"/>
      <c r="AN343" s="1"/>
      <c r="AO343" s="1"/>
      <c r="AP343" s="1"/>
      <c r="AQ343" s="1"/>
      <c r="AR343" s="1"/>
      <c r="AS343" s="1"/>
      <c r="AT343" s="1"/>
      <c r="AU343" s="1"/>
      <c r="AV343" s="1"/>
      <c r="AW343" s="1"/>
      <c r="AX343" s="1" t="s">
        <v>345</v>
      </c>
      <c r="AY343" s="1"/>
      <c r="AZ343" s="1" t="s">
        <v>238</v>
      </c>
      <c r="BA343" s="1" t="s">
        <v>233</v>
      </c>
      <c r="BB343" s="1"/>
      <c r="BC343" s="1"/>
      <c r="BD343" s="1" t="s">
        <v>423</v>
      </c>
      <c r="BE343" s="1" t="s">
        <v>192</v>
      </c>
      <c r="BF343" s="1" t="s">
        <v>90</v>
      </c>
      <c r="BG343" s="1"/>
      <c r="BH343" s="1" t="s">
        <v>2506</v>
      </c>
      <c r="BI343" s="1"/>
      <c r="BJ343" s="1"/>
      <c r="BK343" s="1"/>
      <c r="BL343" s="1" t="s">
        <v>2507</v>
      </c>
      <c r="BM343" s="1" t="s">
        <v>2508</v>
      </c>
      <c r="BN343" s="1" t="s">
        <v>181</v>
      </c>
    </row>
    <row r="344" spans="1:66" ht="15.75" customHeight="1" x14ac:dyDescent="0.3">
      <c r="A344" s="1" t="s">
        <v>313</v>
      </c>
      <c r="B344" s="1">
        <v>1200000</v>
      </c>
      <c r="C344" s="1" t="s">
        <v>68</v>
      </c>
      <c r="D344" s="1">
        <v>0</v>
      </c>
      <c r="E344" s="4" t="s">
        <v>1963</v>
      </c>
      <c r="F344" s="1" t="s">
        <v>69</v>
      </c>
      <c r="G344" s="1" t="s">
        <v>123</v>
      </c>
      <c r="H344" s="1" t="s">
        <v>124</v>
      </c>
      <c r="I344" s="1" t="s">
        <v>101</v>
      </c>
      <c r="J344" s="1" t="s">
        <v>2642</v>
      </c>
      <c r="K344" s="1" t="s">
        <v>2643</v>
      </c>
      <c r="L344" s="1"/>
      <c r="M344" s="1" t="s">
        <v>2644</v>
      </c>
      <c r="N344" s="1" t="s">
        <v>2645</v>
      </c>
      <c r="O344" s="1" t="s">
        <v>233</v>
      </c>
      <c r="P344" s="1" t="s">
        <v>318</v>
      </c>
      <c r="Q344" s="1" t="s">
        <v>313</v>
      </c>
      <c r="R344" s="1" t="s">
        <v>2646</v>
      </c>
      <c r="S344" s="1" t="s">
        <v>2647</v>
      </c>
      <c r="T344" s="1"/>
      <c r="U344" s="1" t="s">
        <v>81</v>
      </c>
      <c r="V344" s="1"/>
      <c r="W344" s="1"/>
      <c r="X344" s="1"/>
      <c r="Y344" s="1">
        <v>250</v>
      </c>
      <c r="Z344" s="1"/>
      <c r="AA344" s="1"/>
      <c r="AB344" s="1"/>
      <c r="AC344" s="1"/>
      <c r="AD344" s="1"/>
      <c r="AE344" s="1"/>
      <c r="AF344" s="1"/>
      <c r="AG344" s="1"/>
      <c r="AH344" s="1"/>
      <c r="AI344" s="1"/>
      <c r="AJ344" s="1"/>
      <c r="AK344" s="1" t="s">
        <v>220</v>
      </c>
      <c r="AL344" s="1"/>
      <c r="AM344" s="1"/>
      <c r="AN344" s="1"/>
      <c r="AO344" s="1"/>
      <c r="AP344" s="1"/>
      <c r="AQ344" s="1"/>
      <c r="AR344" s="1"/>
      <c r="AS344" s="1"/>
      <c r="AT344" s="1"/>
      <c r="AU344" s="1"/>
      <c r="AV344" s="1"/>
      <c r="AW344" s="1"/>
      <c r="AX344" s="1" t="s">
        <v>237</v>
      </c>
      <c r="AY344" s="1"/>
      <c r="AZ344" s="1" t="s">
        <v>238</v>
      </c>
      <c r="BA344" s="1" t="s">
        <v>233</v>
      </c>
      <c r="BB344" s="1" t="s">
        <v>445</v>
      </c>
      <c r="BC344" s="1"/>
      <c r="BD344" s="1" t="s">
        <v>133</v>
      </c>
      <c r="BE344" s="1" t="s">
        <v>134</v>
      </c>
      <c r="BF344" s="1"/>
      <c r="BG344" s="1"/>
      <c r="BH344" s="1"/>
      <c r="BI344" s="1"/>
      <c r="BJ344" s="1"/>
      <c r="BK344" s="1"/>
      <c r="BL344" s="1" t="s">
        <v>2648</v>
      </c>
      <c r="BM344" s="1" t="s">
        <v>2649</v>
      </c>
      <c r="BN344" s="1" t="s">
        <v>375</v>
      </c>
    </row>
    <row r="345" spans="1:66" ht="15.75" customHeight="1" x14ac:dyDescent="0.3">
      <c r="A345" s="1" t="s">
        <v>313</v>
      </c>
      <c r="B345" s="1">
        <v>600000</v>
      </c>
      <c r="C345" s="1" t="s">
        <v>68</v>
      </c>
      <c r="D345" s="1">
        <v>0</v>
      </c>
      <c r="E345" s="4" t="s">
        <v>1521</v>
      </c>
      <c r="F345" s="1" t="s">
        <v>69</v>
      </c>
      <c r="G345" s="1" t="s">
        <v>123</v>
      </c>
      <c r="H345" s="1" t="s">
        <v>124</v>
      </c>
      <c r="I345" s="1" t="s">
        <v>101</v>
      </c>
      <c r="J345" s="1" t="s">
        <v>2650</v>
      </c>
      <c r="K345" s="1" t="s">
        <v>2651</v>
      </c>
      <c r="L345" s="1" t="s">
        <v>1039</v>
      </c>
      <c r="M345" s="1" t="s">
        <v>2652</v>
      </c>
      <c r="N345" s="1" t="s">
        <v>2653</v>
      </c>
      <c r="O345" s="1" t="s">
        <v>115</v>
      </c>
      <c r="P345" s="1" t="s">
        <v>318</v>
      </c>
      <c r="Q345" s="1" t="s">
        <v>313</v>
      </c>
      <c r="R345" s="1" t="s">
        <v>2654</v>
      </c>
      <c r="S345" s="1" t="s">
        <v>2655</v>
      </c>
      <c r="T345" s="1"/>
      <c r="U345" s="1" t="s">
        <v>81</v>
      </c>
      <c r="V345" s="1"/>
      <c r="W345" s="1"/>
      <c r="X345" s="1"/>
      <c r="Y345" s="1">
        <v>109</v>
      </c>
      <c r="Z345" s="1"/>
      <c r="AA345" s="1"/>
      <c r="AB345" s="1"/>
      <c r="AC345" s="1"/>
      <c r="AD345" s="1"/>
      <c r="AE345" s="1"/>
      <c r="AF345" s="1"/>
      <c r="AG345" s="1"/>
      <c r="AH345" s="1"/>
      <c r="AI345" s="1"/>
      <c r="AJ345" s="1"/>
      <c r="AK345" s="1" t="s">
        <v>112</v>
      </c>
      <c r="AL345" s="1"/>
      <c r="AM345" s="1"/>
      <c r="AN345" s="1"/>
      <c r="AO345" s="1"/>
      <c r="AP345" s="1"/>
      <c r="AQ345" s="1"/>
      <c r="AR345" s="1"/>
      <c r="AS345" s="1"/>
      <c r="AT345" s="1"/>
      <c r="AU345" s="1"/>
      <c r="AV345" s="1"/>
      <c r="AW345" s="1"/>
      <c r="AX345" s="1" t="s">
        <v>345</v>
      </c>
      <c r="AY345" s="1"/>
      <c r="AZ345" s="1" t="s">
        <v>114</v>
      </c>
      <c r="BA345" s="1" t="s">
        <v>115</v>
      </c>
      <c r="BB345" s="1"/>
      <c r="BC345" s="1"/>
      <c r="BD345" s="1" t="s">
        <v>1728</v>
      </c>
      <c r="BE345" s="1" t="s">
        <v>134</v>
      </c>
      <c r="BF345" s="1" t="s">
        <v>652</v>
      </c>
      <c r="BG345" s="1"/>
      <c r="BH345" s="1"/>
      <c r="BI345" s="1"/>
      <c r="BJ345" s="1"/>
      <c r="BK345" s="1"/>
      <c r="BL345" s="1" t="s">
        <v>2656</v>
      </c>
      <c r="BM345" s="1" t="s">
        <v>2657</v>
      </c>
      <c r="BN345" s="1"/>
    </row>
    <row r="346" spans="1:66" ht="15.75" customHeight="1" x14ac:dyDescent="0.3">
      <c r="A346" s="1" t="s">
        <v>313</v>
      </c>
      <c r="B346" s="1">
        <v>33000</v>
      </c>
      <c r="C346" s="1" t="s">
        <v>68</v>
      </c>
      <c r="D346" s="1">
        <v>0</v>
      </c>
      <c r="E346" s="4">
        <v>44874</v>
      </c>
      <c r="F346" s="1" t="s">
        <v>69</v>
      </c>
      <c r="G346" s="1" t="s">
        <v>123</v>
      </c>
      <c r="H346" s="1" t="s">
        <v>124</v>
      </c>
      <c r="I346" s="1" t="s">
        <v>101</v>
      </c>
      <c r="J346" s="1" t="s">
        <v>2499</v>
      </c>
      <c r="K346" s="1" t="s">
        <v>2500</v>
      </c>
      <c r="L346" s="1" t="s">
        <v>2658</v>
      </c>
      <c r="M346" s="1" t="s">
        <v>2502</v>
      </c>
      <c r="N346" s="1" t="s">
        <v>2503</v>
      </c>
      <c r="O346" s="1" t="s">
        <v>233</v>
      </c>
      <c r="P346" s="1" t="s">
        <v>318</v>
      </c>
      <c r="Q346" s="1" t="s">
        <v>313</v>
      </c>
      <c r="R346" s="1" t="s">
        <v>2659</v>
      </c>
      <c r="S346" s="1" t="s">
        <v>2660</v>
      </c>
      <c r="T346" s="1"/>
      <c r="U346" s="1" t="s">
        <v>81</v>
      </c>
      <c r="V346" s="1"/>
      <c r="W346" s="1" t="s">
        <v>454</v>
      </c>
      <c r="X346" s="1"/>
      <c r="Y346" s="1">
        <v>200</v>
      </c>
      <c r="Z346" s="1"/>
      <c r="AA346" s="1"/>
      <c r="AB346" s="1"/>
      <c r="AC346" s="1"/>
      <c r="AD346" s="1"/>
      <c r="AE346" s="1"/>
      <c r="AF346" s="1"/>
      <c r="AG346" s="1"/>
      <c r="AH346" s="1"/>
      <c r="AI346" s="1"/>
      <c r="AJ346" s="1"/>
      <c r="AK346" s="1" t="s">
        <v>906</v>
      </c>
      <c r="AL346" s="1"/>
      <c r="AM346" s="1"/>
      <c r="AN346" s="1"/>
      <c r="AO346" s="1"/>
      <c r="AP346" s="1"/>
      <c r="AQ346" s="1"/>
      <c r="AR346" s="1"/>
      <c r="AS346" s="1"/>
      <c r="AT346" s="1"/>
      <c r="AU346" s="1"/>
      <c r="AV346" s="1"/>
      <c r="AW346" s="1"/>
      <c r="AX346" s="1" t="s">
        <v>345</v>
      </c>
      <c r="AY346" s="1"/>
      <c r="AZ346" s="1" t="s">
        <v>238</v>
      </c>
      <c r="BA346" s="1" t="s">
        <v>233</v>
      </c>
      <c r="BB346" s="1"/>
      <c r="BC346" s="1"/>
      <c r="BD346" s="1" t="s">
        <v>423</v>
      </c>
      <c r="BE346" s="1" t="s">
        <v>192</v>
      </c>
      <c r="BF346" s="1" t="s">
        <v>90</v>
      </c>
      <c r="BG346" s="1"/>
      <c r="BH346" s="1" t="s">
        <v>2506</v>
      </c>
      <c r="BI346" s="1"/>
      <c r="BJ346" s="1"/>
      <c r="BK346" s="1"/>
      <c r="BL346" s="1" t="s">
        <v>2507</v>
      </c>
      <c r="BM346" s="1" t="s">
        <v>2508</v>
      </c>
      <c r="BN346" s="1" t="s">
        <v>181</v>
      </c>
    </row>
    <row r="347" spans="1:66" ht="15.75" customHeight="1" x14ac:dyDescent="0.3">
      <c r="A347" s="1" t="s">
        <v>313</v>
      </c>
      <c r="B347" s="1">
        <v>3500000</v>
      </c>
      <c r="C347" s="1" t="s">
        <v>68</v>
      </c>
      <c r="D347" s="1">
        <v>0</v>
      </c>
      <c r="E347" s="4" t="s">
        <v>1963</v>
      </c>
      <c r="F347" s="1" t="s">
        <v>69</v>
      </c>
      <c r="G347" s="1" t="s">
        <v>123</v>
      </c>
      <c r="H347" s="1" t="s">
        <v>124</v>
      </c>
      <c r="I347" s="1" t="s">
        <v>101</v>
      </c>
      <c r="J347" s="1" t="s">
        <v>2642</v>
      </c>
      <c r="K347" s="1" t="s">
        <v>2643</v>
      </c>
      <c r="L347" s="1"/>
      <c r="M347" s="1" t="s">
        <v>2644</v>
      </c>
      <c r="N347" s="1" t="s">
        <v>2645</v>
      </c>
      <c r="O347" s="1" t="s">
        <v>233</v>
      </c>
      <c r="P347" s="1" t="s">
        <v>318</v>
      </c>
      <c r="Q347" s="1" t="s">
        <v>313</v>
      </c>
      <c r="R347" s="1" t="s">
        <v>2661</v>
      </c>
      <c r="S347" s="1" t="s">
        <v>2662</v>
      </c>
      <c r="T347" s="1"/>
      <c r="U347" s="1" t="s">
        <v>81</v>
      </c>
      <c r="V347" s="1"/>
      <c r="W347" s="1"/>
      <c r="X347" s="1"/>
      <c r="Y347" s="1">
        <v>250</v>
      </c>
      <c r="Z347" s="1"/>
      <c r="AA347" s="1"/>
      <c r="AB347" s="1"/>
      <c r="AC347" s="1"/>
      <c r="AD347" s="1"/>
      <c r="AE347" s="1"/>
      <c r="AF347" s="1"/>
      <c r="AG347" s="1"/>
      <c r="AH347" s="1"/>
      <c r="AI347" s="1"/>
      <c r="AJ347" s="1"/>
      <c r="AK347" s="1" t="s">
        <v>220</v>
      </c>
      <c r="AL347" s="1"/>
      <c r="AM347" s="1"/>
      <c r="AN347" s="1"/>
      <c r="AO347" s="1"/>
      <c r="AP347" s="1"/>
      <c r="AQ347" s="1"/>
      <c r="AR347" s="1"/>
      <c r="AS347" s="1"/>
      <c r="AT347" s="1"/>
      <c r="AU347" s="1"/>
      <c r="AV347" s="1"/>
      <c r="AW347" s="1"/>
      <c r="AX347" s="1" t="s">
        <v>237</v>
      </c>
      <c r="AY347" s="1"/>
      <c r="AZ347" s="1" t="s">
        <v>238</v>
      </c>
      <c r="BA347" s="1" t="s">
        <v>233</v>
      </c>
      <c r="BB347" s="1" t="s">
        <v>445</v>
      </c>
      <c r="BC347" s="1"/>
      <c r="BD347" s="1" t="s">
        <v>133</v>
      </c>
      <c r="BE347" s="1" t="s">
        <v>134</v>
      </c>
      <c r="BF347" s="1"/>
      <c r="BG347" s="1"/>
      <c r="BH347" s="1"/>
      <c r="BI347" s="1"/>
      <c r="BJ347" s="1"/>
      <c r="BK347" s="1"/>
      <c r="BL347" s="1" t="s">
        <v>2648</v>
      </c>
      <c r="BM347" s="1" t="s">
        <v>2649</v>
      </c>
      <c r="BN347" s="1" t="s">
        <v>121</v>
      </c>
    </row>
    <row r="348" spans="1:66" ht="15.75" customHeight="1" x14ac:dyDescent="0.3">
      <c r="A348" s="1" t="s">
        <v>313</v>
      </c>
      <c r="B348" s="1">
        <v>150000</v>
      </c>
      <c r="C348" s="1" t="s">
        <v>68</v>
      </c>
      <c r="D348" s="1">
        <v>0</v>
      </c>
      <c r="E348" s="4" t="s">
        <v>1963</v>
      </c>
      <c r="F348" s="1" t="s">
        <v>69</v>
      </c>
      <c r="G348" s="1" t="s">
        <v>123</v>
      </c>
      <c r="H348" s="1" t="s">
        <v>124</v>
      </c>
      <c r="I348" s="1" t="s">
        <v>101</v>
      </c>
      <c r="J348" s="1" t="s">
        <v>2642</v>
      </c>
      <c r="K348" s="1" t="s">
        <v>2643</v>
      </c>
      <c r="L348" s="1"/>
      <c r="M348" s="1" t="s">
        <v>2644</v>
      </c>
      <c r="N348" s="1" t="s">
        <v>2645</v>
      </c>
      <c r="O348" s="1" t="s">
        <v>233</v>
      </c>
      <c r="P348" s="1" t="s">
        <v>318</v>
      </c>
      <c r="Q348" s="1" t="s">
        <v>313</v>
      </c>
      <c r="R348" s="1" t="s">
        <v>2663</v>
      </c>
      <c r="S348" s="1" t="s">
        <v>2664</v>
      </c>
      <c r="T348" s="1"/>
      <c r="U348" s="1" t="s">
        <v>81</v>
      </c>
      <c r="V348" s="1"/>
      <c r="W348" s="1"/>
      <c r="X348" s="1"/>
      <c r="Y348" s="1">
        <v>250</v>
      </c>
      <c r="Z348" s="1"/>
      <c r="AA348" s="1"/>
      <c r="AB348" s="1"/>
      <c r="AC348" s="1"/>
      <c r="AD348" s="1"/>
      <c r="AE348" s="1"/>
      <c r="AF348" s="1"/>
      <c r="AG348" s="1"/>
      <c r="AH348" s="1"/>
      <c r="AI348" s="1"/>
      <c r="AJ348" s="1"/>
      <c r="AK348" s="1" t="s">
        <v>220</v>
      </c>
      <c r="AL348" s="1"/>
      <c r="AM348" s="1"/>
      <c r="AN348" s="1"/>
      <c r="AO348" s="1"/>
      <c r="AP348" s="1"/>
      <c r="AQ348" s="1"/>
      <c r="AR348" s="1"/>
      <c r="AS348" s="1"/>
      <c r="AT348" s="1"/>
      <c r="AU348" s="1"/>
      <c r="AV348" s="1"/>
      <c r="AW348" s="1"/>
      <c r="AX348" s="1" t="s">
        <v>237</v>
      </c>
      <c r="AY348" s="1"/>
      <c r="AZ348" s="1" t="s">
        <v>238</v>
      </c>
      <c r="BA348" s="1" t="s">
        <v>233</v>
      </c>
      <c r="BB348" s="1" t="s">
        <v>445</v>
      </c>
      <c r="BC348" s="1"/>
      <c r="BD348" s="1" t="s">
        <v>133</v>
      </c>
      <c r="BE348" s="1" t="s">
        <v>134</v>
      </c>
      <c r="BF348" s="1"/>
      <c r="BG348" s="1"/>
      <c r="BH348" s="1"/>
      <c r="BI348" s="1"/>
      <c r="BJ348" s="1"/>
      <c r="BK348" s="1"/>
      <c r="BL348" s="1" t="s">
        <v>2648</v>
      </c>
      <c r="BM348" s="1" t="s">
        <v>2649</v>
      </c>
      <c r="BN348" s="1" t="s">
        <v>181</v>
      </c>
    </row>
    <row r="349" spans="1:66" ht="15.75" customHeight="1" x14ac:dyDescent="0.3">
      <c r="A349" s="1" t="s">
        <v>414</v>
      </c>
      <c r="B349" s="1">
        <v>78000</v>
      </c>
      <c r="C349" s="1" t="s">
        <v>68</v>
      </c>
      <c r="D349" s="1">
        <v>100</v>
      </c>
      <c r="E349" s="4">
        <v>44813</v>
      </c>
      <c r="F349" s="1" t="s">
        <v>69</v>
      </c>
      <c r="G349" s="1" t="s">
        <v>70</v>
      </c>
      <c r="H349" s="1" t="s">
        <v>71</v>
      </c>
      <c r="I349" s="1" t="s">
        <v>72</v>
      </c>
      <c r="J349" s="1"/>
      <c r="K349" s="1"/>
      <c r="L349" s="1"/>
      <c r="M349" s="1" t="s">
        <v>2665</v>
      </c>
      <c r="N349" s="1" t="s">
        <v>2666</v>
      </c>
      <c r="O349" s="1" t="s">
        <v>406</v>
      </c>
      <c r="P349" s="1" t="s">
        <v>735</v>
      </c>
      <c r="Q349" s="1" t="s">
        <v>414</v>
      </c>
      <c r="R349" s="1" t="s">
        <v>2667</v>
      </c>
      <c r="S349" s="1" t="s">
        <v>2668</v>
      </c>
      <c r="T349" s="1"/>
      <c r="U349" s="1" t="s">
        <v>130</v>
      </c>
      <c r="V349" s="1"/>
      <c r="W349" s="1"/>
      <c r="X349" s="1"/>
      <c r="Y349" s="1">
        <v>135</v>
      </c>
      <c r="Z349" s="1"/>
      <c r="AA349" s="1"/>
      <c r="AB349" s="1"/>
      <c r="AC349" s="1"/>
      <c r="AD349" s="1"/>
      <c r="AE349" s="1"/>
      <c r="AF349" s="1"/>
      <c r="AG349" s="1"/>
      <c r="AH349" s="1"/>
      <c r="AI349" s="1"/>
      <c r="AJ349" s="1"/>
      <c r="AK349" s="1" t="s">
        <v>220</v>
      </c>
      <c r="AL349" s="1"/>
      <c r="AM349" s="1"/>
      <c r="AN349" s="1"/>
      <c r="AO349" s="1"/>
      <c r="AP349" s="1"/>
      <c r="AQ349" s="1"/>
      <c r="AR349" s="1"/>
      <c r="AS349" s="1"/>
      <c r="AT349" s="1"/>
      <c r="AU349" s="1"/>
      <c r="AV349" s="1"/>
      <c r="AW349" s="1"/>
      <c r="AX349" s="1" t="s">
        <v>164</v>
      </c>
      <c r="AY349" s="1"/>
      <c r="AZ349" s="1" t="s">
        <v>1231</v>
      </c>
      <c r="BA349" s="1" t="s">
        <v>1228</v>
      </c>
      <c r="BB349" s="1"/>
      <c r="BC349" s="1"/>
      <c r="BD349" s="1" t="s">
        <v>133</v>
      </c>
      <c r="BE349" s="1" t="s">
        <v>134</v>
      </c>
      <c r="BF349" s="1" t="s">
        <v>135</v>
      </c>
      <c r="BG349" s="1"/>
      <c r="BH349" s="1"/>
      <c r="BI349" s="1"/>
      <c r="BJ349" s="1"/>
      <c r="BK349" s="1"/>
      <c r="BL349" s="1" t="s">
        <v>2669</v>
      </c>
      <c r="BM349" s="1" t="s">
        <v>2670</v>
      </c>
      <c r="BN349" s="1" t="s">
        <v>181</v>
      </c>
    </row>
    <row r="350" spans="1:66" ht="15.75" customHeight="1" x14ac:dyDescent="0.3">
      <c r="A350" s="1" t="s">
        <v>414</v>
      </c>
      <c r="B350" s="1">
        <v>730000</v>
      </c>
      <c r="C350" s="1" t="s">
        <v>68</v>
      </c>
      <c r="D350" s="1">
        <v>100</v>
      </c>
      <c r="E350" s="4">
        <v>44813</v>
      </c>
      <c r="F350" s="1" t="s">
        <v>69</v>
      </c>
      <c r="G350" s="1" t="s">
        <v>70</v>
      </c>
      <c r="H350" s="1" t="s">
        <v>71</v>
      </c>
      <c r="I350" s="1" t="s">
        <v>72</v>
      </c>
      <c r="J350" s="1"/>
      <c r="K350" s="1"/>
      <c r="L350" s="1" t="s">
        <v>288</v>
      </c>
      <c r="M350" s="1" t="s">
        <v>2665</v>
      </c>
      <c r="N350" s="1" t="s">
        <v>2666</v>
      </c>
      <c r="O350" s="1" t="s">
        <v>406</v>
      </c>
      <c r="P350" s="1" t="s">
        <v>735</v>
      </c>
      <c r="Q350" s="1" t="s">
        <v>414</v>
      </c>
      <c r="R350" s="1" t="s">
        <v>2671</v>
      </c>
      <c r="S350" s="1" t="s">
        <v>2672</v>
      </c>
      <c r="T350" s="1"/>
      <c r="U350" s="1" t="s">
        <v>130</v>
      </c>
      <c r="V350" s="1"/>
      <c r="W350" s="1"/>
      <c r="X350" s="1"/>
      <c r="Y350" s="1">
        <v>135</v>
      </c>
      <c r="Z350" s="1"/>
      <c r="AA350" s="1"/>
      <c r="AB350" s="1"/>
      <c r="AC350" s="1"/>
      <c r="AD350" s="1"/>
      <c r="AE350" s="1"/>
      <c r="AF350" s="1"/>
      <c r="AG350" s="1"/>
      <c r="AH350" s="1"/>
      <c r="AI350" s="1"/>
      <c r="AJ350" s="1"/>
      <c r="AK350" s="1" t="s">
        <v>220</v>
      </c>
      <c r="AL350" s="1"/>
      <c r="AM350" s="1"/>
      <c r="AN350" s="1"/>
      <c r="AO350" s="1"/>
      <c r="AP350" s="1"/>
      <c r="AQ350" s="1"/>
      <c r="AR350" s="1"/>
      <c r="AS350" s="1"/>
      <c r="AT350" s="1"/>
      <c r="AU350" s="1"/>
      <c r="AV350" s="1"/>
      <c r="AW350" s="1"/>
      <c r="AX350" s="1" t="s">
        <v>164</v>
      </c>
      <c r="AY350" s="1"/>
      <c r="AZ350" s="1" t="s">
        <v>1231</v>
      </c>
      <c r="BA350" s="1" t="s">
        <v>1228</v>
      </c>
      <c r="BB350" s="1"/>
      <c r="BC350" s="1"/>
      <c r="BD350" s="1" t="s">
        <v>133</v>
      </c>
      <c r="BE350" s="1" t="s">
        <v>134</v>
      </c>
      <c r="BF350" s="1" t="s">
        <v>135</v>
      </c>
      <c r="BG350" s="1"/>
      <c r="BH350" s="1"/>
      <c r="BI350" s="1"/>
      <c r="BJ350" s="1"/>
      <c r="BK350" s="1"/>
      <c r="BL350" s="1" t="s">
        <v>2669</v>
      </c>
      <c r="BM350" s="1" t="s">
        <v>2670</v>
      </c>
      <c r="BN350" s="1"/>
    </row>
    <row r="351" spans="1:66" ht="15.75" customHeight="1" x14ac:dyDescent="0.3">
      <c r="A351" s="1" t="s">
        <v>481</v>
      </c>
      <c r="B351" s="1">
        <v>2548469</v>
      </c>
      <c r="C351" s="1" t="s">
        <v>68</v>
      </c>
      <c r="D351" s="1">
        <v>100</v>
      </c>
      <c r="E351" s="4">
        <v>44782</v>
      </c>
      <c r="F351" s="1" t="s">
        <v>69</v>
      </c>
      <c r="G351" s="1" t="s">
        <v>70</v>
      </c>
      <c r="H351" s="1" t="s">
        <v>71</v>
      </c>
      <c r="I351" s="1" t="s">
        <v>72</v>
      </c>
      <c r="J351" s="1" t="s">
        <v>2673</v>
      </c>
      <c r="K351" s="1" t="s">
        <v>2674</v>
      </c>
      <c r="L351" s="1" t="s">
        <v>121</v>
      </c>
      <c r="M351" s="1" t="s">
        <v>2675</v>
      </c>
      <c r="N351" s="1" t="s">
        <v>2676</v>
      </c>
      <c r="O351" s="1" t="s">
        <v>173</v>
      </c>
      <c r="P351" s="1" t="s">
        <v>486</v>
      </c>
      <c r="Q351" s="1" t="s">
        <v>481</v>
      </c>
      <c r="R351" s="1" t="s">
        <v>2677</v>
      </c>
      <c r="S351" s="1" t="s">
        <v>2678</v>
      </c>
      <c r="T351" s="1"/>
      <c r="U351" s="1" t="s">
        <v>147</v>
      </c>
      <c r="V351" s="1"/>
      <c r="W351" s="1"/>
      <c r="X351" s="1"/>
      <c r="Y351" s="1">
        <v>26</v>
      </c>
      <c r="Z351" s="1"/>
      <c r="AA351" s="1"/>
      <c r="AB351" s="1"/>
      <c r="AC351" s="1"/>
      <c r="AD351" s="1"/>
      <c r="AE351" s="1"/>
      <c r="AF351" s="1"/>
      <c r="AG351" s="1"/>
      <c r="AH351" s="1"/>
      <c r="AI351" s="1"/>
      <c r="AJ351" s="1"/>
      <c r="AK351" s="1" t="s">
        <v>112</v>
      </c>
      <c r="AL351" s="1" t="s">
        <v>2679</v>
      </c>
      <c r="AM351" s="1"/>
      <c r="AN351" s="1"/>
      <c r="AO351" s="1"/>
      <c r="AP351" s="1"/>
      <c r="AQ351" s="1"/>
      <c r="AR351" s="1"/>
      <c r="AS351" s="1"/>
      <c r="AT351" s="1"/>
      <c r="AU351" s="1"/>
      <c r="AV351" s="1"/>
      <c r="AW351" s="1"/>
      <c r="AX351" s="1" t="s">
        <v>221</v>
      </c>
      <c r="AY351" s="1"/>
      <c r="AZ351" s="1" t="s">
        <v>341</v>
      </c>
      <c r="BA351" s="1" t="s">
        <v>334</v>
      </c>
      <c r="BB351" s="1" t="s">
        <v>1232</v>
      </c>
      <c r="BC351" s="1"/>
      <c r="BD351" s="1" t="s">
        <v>133</v>
      </c>
      <c r="BE351" s="1" t="s">
        <v>134</v>
      </c>
      <c r="BF351" s="1"/>
      <c r="BG351" s="1"/>
      <c r="BH351" s="1"/>
      <c r="BI351" s="1"/>
      <c r="BJ351" s="1"/>
      <c r="BK351" s="1"/>
      <c r="BL351" s="1" t="s">
        <v>2680</v>
      </c>
      <c r="BM351" s="1" t="s">
        <v>2681</v>
      </c>
      <c r="BN351" s="1"/>
    </row>
    <row r="352" spans="1:66" ht="15.75" customHeight="1" x14ac:dyDescent="0.3">
      <c r="A352" s="1" t="s">
        <v>360</v>
      </c>
      <c r="B352" s="1">
        <v>750000</v>
      </c>
      <c r="C352" s="1" t="s">
        <v>68</v>
      </c>
      <c r="D352" s="1">
        <v>0</v>
      </c>
      <c r="E352" s="4" t="s">
        <v>139</v>
      </c>
      <c r="F352" s="1" t="s">
        <v>69</v>
      </c>
      <c r="G352" s="1" t="s">
        <v>123</v>
      </c>
      <c r="H352" s="1" t="s">
        <v>124</v>
      </c>
      <c r="I352" s="1" t="s">
        <v>101</v>
      </c>
      <c r="J352" s="1"/>
      <c r="K352" s="1"/>
      <c r="L352" s="1" t="s">
        <v>2682</v>
      </c>
      <c r="M352" s="1" t="s">
        <v>2683</v>
      </c>
      <c r="N352" s="1" t="s">
        <v>2684</v>
      </c>
      <c r="O352" s="1" t="s">
        <v>444</v>
      </c>
      <c r="P352" s="1" t="s">
        <v>368</v>
      </c>
      <c r="Q352" s="1" t="s">
        <v>360</v>
      </c>
      <c r="R352" s="1" t="s">
        <v>2685</v>
      </c>
      <c r="S352" s="1" t="s">
        <v>2686</v>
      </c>
      <c r="T352" s="1"/>
      <c r="U352" s="1" t="s">
        <v>924</v>
      </c>
      <c r="V352" s="1"/>
      <c r="W352" s="1" t="s">
        <v>559</v>
      </c>
      <c r="X352" s="1"/>
      <c r="Y352" s="1">
        <v>78</v>
      </c>
      <c r="Z352" s="1"/>
      <c r="AA352" s="1"/>
      <c r="AB352" s="1"/>
      <c r="AC352" s="1"/>
      <c r="AD352" s="1"/>
      <c r="AE352" s="1"/>
      <c r="AF352" s="1"/>
      <c r="AG352" s="1"/>
      <c r="AH352" s="1"/>
      <c r="AI352" s="1"/>
      <c r="AJ352" s="1"/>
      <c r="AK352" s="1" t="s">
        <v>220</v>
      </c>
      <c r="AL352" s="1"/>
      <c r="AM352" s="1"/>
      <c r="AN352" s="1"/>
      <c r="AO352" s="1"/>
      <c r="AP352" s="1"/>
      <c r="AQ352" s="1"/>
      <c r="AR352" s="1"/>
      <c r="AS352" s="1"/>
      <c r="AT352" s="1"/>
      <c r="AU352" s="1"/>
      <c r="AV352" s="1"/>
      <c r="AW352" s="1"/>
      <c r="AX352" s="1" t="s">
        <v>237</v>
      </c>
      <c r="AY352" s="1"/>
      <c r="AZ352" s="1" t="s">
        <v>443</v>
      </c>
      <c r="BA352" s="1" t="s">
        <v>444</v>
      </c>
      <c r="BB352" s="1"/>
      <c r="BC352" s="1"/>
      <c r="BD352" s="1" t="s">
        <v>133</v>
      </c>
      <c r="BE352" s="1" t="s">
        <v>2687</v>
      </c>
      <c r="BF352" s="1"/>
      <c r="BG352" s="1"/>
      <c r="BH352" s="1"/>
      <c r="BI352" s="1"/>
      <c r="BJ352" s="1"/>
      <c r="BK352" s="1"/>
      <c r="BL352" s="1" t="s">
        <v>2688</v>
      </c>
      <c r="BM352" s="1" t="s">
        <v>2689</v>
      </c>
      <c r="BN352" s="1" t="s">
        <v>121</v>
      </c>
    </row>
    <row r="353" spans="1:66" ht="15.75" customHeight="1" x14ac:dyDescent="0.3">
      <c r="A353" s="1" t="s">
        <v>376</v>
      </c>
      <c r="B353" s="1">
        <v>56000</v>
      </c>
      <c r="C353" s="1" t="s">
        <v>68</v>
      </c>
      <c r="D353" s="1">
        <v>50</v>
      </c>
      <c r="E353" s="4" t="s">
        <v>139</v>
      </c>
      <c r="F353" s="1" t="s">
        <v>69</v>
      </c>
      <c r="G353" s="1" t="s">
        <v>402</v>
      </c>
      <c r="H353" s="1" t="s">
        <v>403</v>
      </c>
      <c r="I353" s="1" t="s">
        <v>142</v>
      </c>
      <c r="J353" s="1" t="s">
        <v>2690</v>
      </c>
      <c r="K353" s="1" t="s">
        <v>2691</v>
      </c>
      <c r="L353" s="1"/>
      <c r="M353" s="1" t="s">
        <v>2692</v>
      </c>
      <c r="N353" s="1" t="s">
        <v>2693</v>
      </c>
      <c r="O353" s="1" t="s">
        <v>173</v>
      </c>
      <c r="P353" s="1" t="s">
        <v>178</v>
      </c>
      <c r="Q353" s="1" t="s">
        <v>173</v>
      </c>
      <c r="R353" s="1" t="s">
        <v>2694</v>
      </c>
      <c r="S353" s="1" t="s">
        <v>2695</v>
      </c>
      <c r="T353" s="1"/>
      <c r="U353" s="1" t="s">
        <v>130</v>
      </c>
      <c r="V353" s="1"/>
      <c r="W353" s="1"/>
      <c r="X353" s="1"/>
      <c r="Y353" s="1">
        <v>140</v>
      </c>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t="s">
        <v>177</v>
      </c>
      <c r="AY353" s="1"/>
      <c r="AZ353" s="1" t="s">
        <v>178</v>
      </c>
      <c r="BA353" s="1" t="s">
        <v>173</v>
      </c>
      <c r="BB353" s="1"/>
      <c r="BC353" s="1"/>
      <c r="BD353" s="1" t="s">
        <v>2696</v>
      </c>
      <c r="BE353" s="1" t="s">
        <v>134</v>
      </c>
      <c r="BF353" s="1" t="s">
        <v>90</v>
      </c>
      <c r="BG353" s="1"/>
      <c r="BH353" s="1"/>
      <c r="BI353" s="1"/>
      <c r="BJ353" s="1"/>
      <c r="BK353" s="1"/>
      <c r="BL353" s="1" t="s">
        <v>2697</v>
      </c>
      <c r="BM353" s="1" t="s">
        <v>2698</v>
      </c>
      <c r="BN353" s="1" t="s">
        <v>1430</v>
      </c>
    </row>
    <row r="354" spans="1:66" ht="15.75" customHeight="1" x14ac:dyDescent="0.3">
      <c r="A354" s="1" t="s">
        <v>376</v>
      </c>
      <c r="B354" s="1">
        <v>560000</v>
      </c>
      <c r="C354" s="1" t="s">
        <v>68</v>
      </c>
      <c r="D354" s="1">
        <v>50</v>
      </c>
      <c r="E354" s="4" t="s">
        <v>139</v>
      </c>
      <c r="F354" s="1" t="s">
        <v>69</v>
      </c>
      <c r="G354" s="1" t="s">
        <v>402</v>
      </c>
      <c r="H354" s="1" t="s">
        <v>403</v>
      </c>
      <c r="I354" s="1" t="s">
        <v>142</v>
      </c>
      <c r="J354" s="1"/>
      <c r="K354" s="1"/>
      <c r="L354" s="1"/>
      <c r="M354" s="1" t="s">
        <v>2692</v>
      </c>
      <c r="N354" s="1" t="s">
        <v>2693</v>
      </c>
      <c r="O354" s="1" t="s">
        <v>173</v>
      </c>
      <c r="P354" s="1" t="s">
        <v>178</v>
      </c>
      <c r="Q354" s="1" t="s">
        <v>173</v>
      </c>
      <c r="R354" s="1" t="s">
        <v>2699</v>
      </c>
      <c r="S354" s="1" t="s">
        <v>2700</v>
      </c>
      <c r="T354" s="1"/>
      <c r="U354" s="1" t="s">
        <v>130</v>
      </c>
      <c r="V354" s="1"/>
      <c r="W354" s="1"/>
      <c r="X354" s="1"/>
      <c r="Y354" s="1">
        <v>140</v>
      </c>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t="s">
        <v>177</v>
      </c>
      <c r="AY354" s="1"/>
      <c r="AZ354" s="1" t="s">
        <v>178</v>
      </c>
      <c r="BA354" s="1" t="s">
        <v>173</v>
      </c>
      <c r="BB354" s="1"/>
      <c r="BC354" s="1"/>
      <c r="BD354" s="1" t="s">
        <v>2696</v>
      </c>
      <c r="BE354" s="1" t="s">
        <v>134</v>
      </c>
      <c r="BF354" s="1" t="s">
        <v>90</v>
      </c>
      <c r="BG354" s="1"/>
      <c r="BH354" s="1"/>
      <c r="BI354" s="1"/>
      <c r="BJ354" s="1"/>
      <c r="BK354" s="1"/>
      <c r="BL354" s="1" t="s">
        <v>2697</v>
      </c>
      <c r="BM354" s="1" t="s">
        <v>2698</v>
      </c>
      <c r="BN354" s="1" t="s">
        <v>375</v>
      </c>
    </row>
    <row r="355" spans="1:66" ht="15.75" customHeight="1" x14ac:dyDescent="0.3">
      <c r="A355" s="1" t="s">
        <v>360</v>
      </c>
      <c r="B355" s="1">
        <v>60000</v>
      </c>
      <c r="C355" s="1" t="s">
        <v>68</v>
      </c>
      <c r="D355" s="1">
        <v>0</v>
      </c>
      <c r="E355" s="4" t="s">
        <v>139</v>
      </c>
      <c r="F355" s="1" t="s">
        <v>69</v>
      </c>
      <c r="G355" s="1" t="s">
        <v>123</v>
      </c>
      <c r="H355" s="1" t="s">
        <v>124</v>
      </c>
      <c r="I355" s="1" t="s">
        <v>101</v>
      </c>
      <c r="J355" s="1"/>
      <c r="K355" s="1"/>
      <c r="L355" s="1" t="s">
        <v>2701</v>
      </c>
      <c r="M355" s="1" t="s">
        <v>2683</v>
      </c>
      <c r="N355" s="1" t="s">
        <v>2684</v>
      </c>
      <c r="O355" s="1" t="s">
        <v>444</v>
      </c>
      <c r="P355" s="1" t="s">
        <v>368</v>
      </c>
      <c r="Q355" s="1" t="s">
        <v>360</v>
      </c>
      <c r="R355" s="1" t="s">
        <v>2702</v>
      </c>
      <c r="S355" s="1" t="s">
        <v>2703</v>
      </c>
      <c r="T355" s="1"/>
      <c r="U355" s="1" t="s">
        <v>924</v>
      </c>
      <c r="V355" s="1"/>
      <c r="W355" s="1" t="s">
        <v>559</v>
      </c>
      <c r="X355" s="1"/>
      <c r="Y355" s="1">
        <v>78</v>
      </c>
      <c r="Z355" s="1"/>
      <c r="AA355" s="1"/>
      <c r="AB355" s="1"/>
      <c r="AC355" s="1"/>
      <c r="AD355" s="1"/>
      <c r="AE355" s="1"/>
      <c r="AF355" s="1"/>
      <c r="AG355" s="1"/>
      <c r="AH355" s="1"/>
      <c r="AI355" s="1"/>
      <c r="AJ355" s="1"/>
      <c r="AK355" s="1" t="s">
        <v>220</v>
      </c>
      <c r="AL355" s="1"/>
      <c r="AM355" s="1"/>
      <c r="AN355" s="1"/>
      <c r="AO355" s="1"/>
      <c r="AP355" s="1"/>
      <c r="AQ355" s="1"/>
      <c r="AR355" s="1"/>
      <c r="AS355" s="1"/>
      <c r="AT355" s="1"/>
      <c r="AU355" s="1"/>
      <c r="AV355" s="1"/>
      <c r="AW355" s="1"/>
      <c r="AX355" s="1" t="s">
        <v>237</v>
      </c>
      <c r="AY355" s="1"/>
      <c r="AZ355" s="1" t="s">
        <v>443</v>
      </c>
      <c r="BA355" s="1" t="s">
        <v>444</v>
      </c>
      <c r="BB355" s="1"/>
      <c r="BC355" s="1"/>
      <c r="BD355" s="1" t="s">
        <v>133</v>
      </c>
      <c r="BE355" s="1" t="s">
        <v>2687</v>
      </c>
      <c r="BF355" s="1"/>
      <c r="BG355" s="1"/>
      <c r="BH355" s="1"/>
      <c r="BI355" s="1"/>
      <c r="BJ355" s="1"/>
      <c r="BK355" s="1"/>
      <c r="BL355" s="1" t="s">
        <v>2688</v>
      </c>
      <c r="BM355" s="1" t="s">
        <v>2689</v>
      </c>
      <c r="BN355" s="1" t="s">
        <v>181</v>
      </c>
    </row>
    <row r="356" spans="1:66" ht="15.75" customHeight="1" x14ac:dyDescent="0.3">
      <c r="A356" s="1" t="s">
        <v>976</v>
      </c>
      <c r="B356" s="1">
        <v>100000</v>
      </c>
      <c r="C356" s="1" t="s">
        <v>68</v>
      </c>
      <c r="D356" s="1">
        <v>0</v>
      </c>
      <c r="E356" s="4" t="s">
        <v>139</v>
      </c>
      <c r="F356" s="1" t="s">
        <v>69</v>
      </c>
      <c r="G356" s="1" t="s">
        <v>123</v>
      </c>
      <c r="H356" s="1" t="s">
        <v>124</v>
      </c>
      <c r="I356" s="1" t="s">
        <v>101</v>
      </c>
      <c r="J356" s="1" t="s">
        <v>2704</v>
      </c>
      <c r="K356" s="1" t="s">
        <v>2705</v>
      </c>
      <c r="L356" s="1" t="s">
        <v>2706</v>
      </c>
      <c r="M356" s="1" t="s">
        <v>2707</v>
      </c>
      <c r="N356" s="1" t="s">
        <v>2708</v>
      </c>
      <c r="O356" s="1" t="s">
        <v>201</v>
      </c>
      <c r="P356" s="1" t="s">
        <v>1616</v>
      </c>
      <c r="Q356" s="1" t="s">
        <v>976</v>
      </c>
      <c r="R356" s="1" t="s">
        <v>2709</v>
      </c>
      <c r="S356" s="1" t="s">
        <v>2710</v>
      </c>
      <c r="T356" s="1"/>
      <c r="U356" s="1" t="s">
        <v>130</v>
      </c>
      <c r="V356" s="1"/>
      <c r="W356" s="1"/>
      <c r="X356" s="1"/>
      <c r="Y356" s="1">
        <v>1100</v>
      </c>
      <c r="Z356" s="1"/>
      <c r="AA356" s="1"/>
      <c r="AB356" s="1"/>
      <c r="AC356" s="1"/>
      <c r="AD356" s="1"/>
      <c r="AE356" s="1"/>
      <c r="AF356" s="1"/>
      <c r="AG356" s="1"/>
      <c r="AH356" s="1"/>
      <c r="AI356" s="1"/>
      <c r="AJ356" s="1"/>
      <c r="AK356" s="1" t="s">
        <v>1397</v>
      </c>
      <c r="AL356" s="1"/>
      <c r="AM356" s="1"/>
      <c r="AN356" s="1"/>
      <c r="AO356" s="1"/>
      <c r="AP356" s="1"/>
      <c r="AQ356" s="1"/>
      <c r="AR356" s="1"/>
      <c r="AS356" s="1"/>
      <c r="AT356" s="1"/>
      <c r="AU356" s="1"/>
      <c r="AV356" s="1"/>
      <c r="AW356" s="1"/>
      <c r="AX356" s="1"/>
      <c r="AY356" s="1"/>
      <c r="AZ356" s="1" t="s">
        <v>205</v>
      </c>
      <c r="BA356" s="1" t="s">
        <v>201</v>
      </c>
      <c r="BB356" s="1"/>
      <c r="BC356" s="1"/>
      <c r="BD356" s="1" t="s">
        <v>133</v>
      </c>
      <c r="BE356" s="1" t="s">
        <v>134</v>
      </c>
      <c r="BF356" s="1"/>
      <c r="BG356" s="1"/>
      <c r="BH356" s="1" t="s">
        <v>2049</v>
      </c>
      <c r="BI356" s="1"/>
      <c r="BJ356" s="1"/>
      <c r="BK356" s="1"/>
      <c r="BL356" s="1" t="s">
        <v>2711</v>
      </c>
      <c r="BM356" s="1" t="s">
        <v>2712</v>
      </c>
      <c r="BN356" s="1"/>
    </row>
    <row r="357" spans="1:66" ht="15.75" customHeight="1" x14ac:dyDescent="0.3">
      <c r="A357" s="1" t="s">
        <v>976</v>
      </c>
      <c r="B357" s="1">
        <v>5000000</v>
      </c>
      <c r="C357" s="1" t="s">
        <v>68</v>
      </c>
      <c r="D357" s="1">
        <v>0</v>
      </c>
      <c r="E357" s="4" t="s">
        <v>139</v>
      </c>
      <c r="F357" s="1" t="s">
        <v>69</v>
      </c>
      <c r="G357" s="1" t="s">
        <v>123</v>
      </c>
      <c r="H357" s="1" t="s">
        <v>124</v>
      </c>
      <c r="I357" s="1" t="s">
        <v>101</v>
      </c>
      <c r="J357" s="1" t="s">
        <v>2704</v>
      </c>
      <c r="K357" s="1" t="s">
        <v>2705</v>
      </c>
      <c r="L357" s="1" t="s">
        <v>2706</v>
      </c>
      <c r="M357" s="1" t="s">
        <v>2707</v>
      </c>
      <c r="N357" s="1" t="s">
        <v>2708</v>
      </c>
      <c r="O357" s="1" t="s">
        <v>201</v>
      </c>
      <c r="P357" s="1" t="s">
        <v>1616</v>
      </c>
      <c r="Q357" s="1" t="s">
        <v>976</v>
      </c>
      <c r="R357" s="1" t="s">
        <v>2713</v>
      </c>
      <c r="S357" s="1" t="s">
        <v>2714</v>
      </c>
      <c r="T357" s="1"/>
      <c r="U357" s="1" t="s">
        <v>130</v>
      </c>
      <c r="V357" s="1"/>
      <c r="W357" s="1"/>
      <c r="X357" s="1"/>
      <c r="Y357" s="1">
        <v>1100</v>
      </c>
      <c r="Z357" s="1"/>
      <c r="AA357" s="1"/>
      <c r="AB357" s="1"/>
      <c r="AC357" s="1"/>
      <c r="AD357" s="1"/>
      <c r="AE357" s="1"/>
      <c r="AF357" s="1"/>
      <c r="AG357" s="1"/>
      <c r="AH357" s="1"/>
      <c r="AI357" s="1"/>
      <c r="AJ357" s="1"/>
      <c r="AK357" s="1" t="s">
        <v>1397</v>
      </c>
      <c r="AL357" s="1"/>
      <c r="AM357" s="1"/>
      <c r="AN357" s="1"/>
      <c r="AO357" s="1"/>
      <c r="AP357" s="1"/>
      <c r="AQ357" s="1"/>
      <c r="AR357" s="1"/>
      <c r="AS357" s="1"/>
      <c r="AT357" s="1"/>
      <c r="AU357" s="1"/>
      <c r="AV357" s="1"/>
      <c r="AW357" s="1"/>
      <c r="AX357" s="1"/>
      <c r="AY357" s="1"/>
      <c r="AZ357" s="1" t="s">
        <v>205</v>
      </c>
      <c r="BA357" s="1" t="s">
        <v>201</v>
      </c>
      <c r="BB357" s="1"/>
      <c r="BC357" s="1"/>
      <c r="BD357" s="1" t="s">
        <v>133</v>
      </c>
      <c r="BE357" s="1" t="s">
        <v>134</v>
      </c>
      <c r="BF357" s="1"/>
      <c r="BG357" s="1"/>
      <c r="BH357" s="1" t="s">
        <v>2049</v>
      </c>
      <c r="BI357" s="1"/>
      <c r="BJ357" s="1"/>
      <c r="BK357" s="1"/>
      <c r="BL357" s="1" t="s">
        <v>2711</v>
      </c>
      <c r="BM357" s="1" t="s">
        <v>2712</v>
      </c>
      <c r="BN357" s="1"/>
    </row>
    <row r="358" spans="1:66" ht="15.75" customHeight="1" x14ac:dyDescent="0.3">
      <c r="A358" s="1" t="s">
        <v>272</v>
      </c>
      <c r="B358" s="1">
        <v>40000</v>
      </c>
      <c r="C358" s="1" t="s">
        <v>68</v>
      </c>
      <c r="D358" s="1">
        <v>0</v>
      </c>
      <c r="E358" s="4" t="s">
        <v>139</v>
      </c>
      <c r="F358" s="1" t="s">
        <v>69</v>
      </c>
      <c r="G358" s="1" t="s">
        <v>123</v>
      </c>
      <c r="H358" s="1" t="s">
        <v>124</v>
      </c>
      <c r="I358" s="1" t="s">
        <v>101</v>
      </c>
      <c r="J358" s="1"/>
      <c r="K358" s="1"/>
      <c r="L358" s="1" t="s">
        <v>449</v>
      </c>
      <c r="M358" s="1" t="s">
        <v>2715</v>
      </c>
      <c r="N358" s="1" t="s">
        <v>2716</v>
      </c>
      <c r="O358" s="1" t="s">
        <v>444</v>
      </c>
      <c r="P358" s="1" t="s">
        <v>278</v>
      </c>
      <c r="Q358" s="1" t="s">
        <v>272</v>
      </c>
      <c r="R358" s="1" t="s">
        <v>2717</v>
      </c>
      <c r="S358" s="1" t="s">
        <v>2718</v>
      </c>
      <c r="T358" s="1"/>
      <c r="U358" s="1" t="s">
        <v>81</v>
      </c>
      <c r="V358" s="1"/>
      <c r="W358" s="1"/>
      <c r="X358" s="1"/>
      <c r="Y358" s="1">
        <v>300</v>
      </c>
      <c r="Z358" s="1"/>
      <c r="AA358" s="1"/>
      <c r="AB358" s="1"/>
      <c r="AC358" s="1"/>
      <c r="AD358" s="1"/>
      <c r="AE358" s="1"/>
      <c r="AF358" s="1"/>
      <c r="AG358" s="1"/>
      <c r="AH358" s="1"/>
      <c r="AI358" s="1"/>
      <c r="AJ358" s="1"/>
      <c r="AK358" s="1" t="s">
        <v>112</v>
      </c>
      <c r="AL358" s="1"/>
      <c r="AM358" s="1"/>
      <c r="AN358" s="1"/>
      <c r="AO358" s="1"/>
      <c r="AP358" s="1"/>
      <c r="AQ358" s="1"/>
      <c r="AR358" s="1"/>
      <c r="AS358" s="1"/>
      <c r="AT358" s="1"/>
      <c r="AU358" s="1"/>
      <c r="AV358" s="1"/>
      <c r="AW358" s="1"/>
      <c r="AX358" s="1" t="s">
        <v>1087</v>
      </c>
      <c r="AY358" s="1"/>
      <c r="AZ358" s="1" t="s">
        <v>443</v>
      </c>
      <c r="BA358" s="1" t="s">
        <v>444</v>
      </c>
      <c r="BB358" s="1"/>
      <c r="BC358" s="1"/>
      <c r="BD358" s="1" t="s">
        <v>133</v>
      </c>
      <c r="BE358" s="1" t="s">
        <v>134</v>
      </c>
      <c r="BF358" s="1" t="s">
        <v>90</v>
      </c>
      <c r="BG358" s="1"/>
      <c r="BH358" s="1"/>
      <c r="BI358" s="1"/>
      <c r="BJ358" s="1"/>
      <c r="BK358" s="1"/>
      <c r="BL358" s="1" t="s">
        <v>2719</v>
      </c>
      <c r="BM358" s="1" t="s">
        <v>2720</v>
      </c>
      <c r="BN358" s="1" t="s">
        <v>181</v>
      </c>
    </row>
    <row r="359" spans="1:66" ht="15.75" customHeight="1" x14ac:dyDescent="0.3">
      <c r="A359" s="1" t="s">
        <v>1505</v>
      </c>
      <c r="B359" s="1">
        <v>10000</v>
      </c>
      <c r="C359" s="1" t="s">
        <v>68</v>
      </c>
      <c r="D359" s="1">
        <v>0</v>
      </c>
      <c r="E359" s="4" t="s">
        <v>139</v>
      </c>
      <c r="F359" s="1" t="s">
        <v>69</v>
      </c>
      <c r="G359" s="1" t="s">
        <v>123</v>
      </c>
      <c r="H359" s="1" t="s">
        <v>124</v>
      </c>
      <c r="I359" s="1" t="s">
        <v>101</v>
      </c>
      <c r="J359" s="1" t="s">
        <v>2721</v>
      </c>
      <c r="K359" s="1" t="s">
        <v>2722</v>
      </c>
      <c r="L359" s="1"/>
      <c r="M359" s="1" t="s">
        <v>2723</v>
      </c>
      <c r="N359" s="1" t="s">
        <v>2724</v>
      </c>
      <c r="O359" s="1" t="s">
        <v>138</v>
      </c>
      <c r="P359" s="1" t="s">
        <v>1508</v>
      </c>
      <c r="Q359" s="1" t="s">
        <v>1505</v>
      </c>
      <c r="R359" s="1" t="s">
        <v>2725</v>
      </c>
      <c r="S359" s="1" t="s">
        <v>2726</v>
      </c>
      <c r="T359" s="1"/>
      <c r="U359" s="1" t="s">
        <v>130</v>
      </c>
      <c r="V359" s="1"/>
      <c r="W359" s="1"/>
      <c r="X359" s="1"/>
      <c r="Y359" s="1">
        <v>20</v>
      </c>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t="s">
        <v>234</v>
      </c>
      <c r="BA359" s="1" t="s">
        <v>138</v>
      </c>
      <c r="BB359" s="1"/>
      <c r="BC359" s="1"/>
      <c r="BD359" s="1"/>
      <c r="BE359" s="1" t="s">
        <v>192</v>
      </c>
      <c r="BF359" s="1"/>
      <c r="BG359" s="1"/>
      <c r="BH359" s="1" t="s">
        <v>321</v>
      </c>
      <c r="BI359" s="1"/>
      <c r="BJ359" s="1"/>
      <c r="BK359" s="1"/>
      <c r="BL359" s="1" t="s">
        <v>2727</v>
      </c>
      <c r="BM359" s="1" t="s">
        <v>2728</v>
      </c>
      <c r="BN359" s="1" t="s">
        <v>181</v>
      </c>
    </row>
    <row r="360" spans="1:66" ht="15.75" customHeight="1" x14ac:dyDescent="0.3">
      <c r="A360" s="1" t="s">
        <v>272</v>
      </c>
      <c r="B360" s="1">
        <v>4000000</v>
      </c>
      <c r="C360" s="1" t="s">
        <v>68</v>
      </c>
      <c r="D360" s="1">
        <v>0</v>
      </c>
      <c r="E360" s="4" t="s">
        <v>139</v>
      </c>
      <c r="F360" s="1" t="s">
        <v>69</v>
      </c>
      <c r="G360" s="1" t="s">
        <v>123</v>
      </c>
      <c r="H360" s="1" t="s">
        <v>124</v>
      </c>
      <c r="I360" s="1" t="s">
        <v>101</v>
      </c>
      <c r="J360" s="1"/>
      <c r="K360" s="1"/>
      <c r="L360" s="1" t="s">
        <v>2311</v>
      </c>
      <c r="M360" s="1" t="s">
        <v>2715</v>
      </c>
      <c r="N360" s="1" t="s">
        <v>2716</v>
      </c>
      <c r="O360" s="1" t="s">
        <v>444</v>
      </c>
      <c r="P360" s="1" t="s">
        <v>278</v>
      </c>
      <c r="Q360" s="1" t="s">
        <v>272</v>
      </c>
      <c r="R360" s="1" t="s">
        <v>2729</v>
      </c>
      <c r="S360" s="1" t="s">
        <v>2730</v>
      </c>
      <c r="T360" s="1"/>
      <c r="U360" s="1" t="s">
        <v>81</v>
      </c>
      <c r="V360" s="1"/>
      <c r="W360" s="1"/>
      <c r="X360" s="1"/>
      <c r="Y360" s="1">
        <v>300</v>
      </c>
      <c r="Z360" s="1"/>
      <c r="AA360" s="1"/>
      <c r="AB360" s="1"/>
      <c r="AC360" s="1"/>
      <c r="AD360" s="1"/>
      <c r="AE360" s="1"/>
      <c r="AF360" s="1"/>
      <c r="AG360" s="1"/>
      <c r="AH360" s="1"/>
      <c r="AI360" s="1"/>
      <c r="AJ360" s="1"/>
      <c r="AK360" s="1" t="s">
        <v>112</v>
      </c>
      <c r="AL360" s="1"/>
      <c r="AM360" s="1"/>
      <c r="AN360" s="1"/>
      <c r="AO360" s="1"/>
      <c r="AP360" s="1"/>
      <c r="AQ360" s="1"/>
      <c r="AR360" s="1"/>
      <c r="AS360" s="1"/>
      <c r="AT360" s="1"/>
      <c r="AU360" s="1"/>
      <c r="AV360" s="1"/>
      <c r="AW360" s="1"/>
      <c r="AX360" s="1" t="s">
        <v>1087</v>
      </c>
      <c r="AY360" s="1"/>
      <c r="AZ360" s="1" t="s">
        <v>443</v>
      </c>
      <c r="BA360" s="1" t="s">
        <v>444</v>
      </c>
      <c r="BB360" s="1"/>
      <c r="BC360" s="1"/>
      <c r="BD360" s="1" t="s">
        <v>133</v>
      </c>
      <c r="BE360" s="1" t="s">
        <v>134</v>
      </c>
      <c r="BF360" s="1" t="s">
        <v>90</v>
      </c>
      <c r="BG360" s="1"/>
      <c r="BH360" s="1"/>
      <c r="BI360" s="1"/>
      <c r="BJ360" s="1"/>
      <c r="BK360" s="1"/>
      <c r="BL360" s="1" t="s">
        <v>2719</v>
      </c>
      <c r="BM360" s="1" t="s">
        <v>2720</v>
      </c>
      <c r="BN360" s="1" t="s">
        <v>121</v>
      </c>
    </row>
    <row r="361" spans="1:66" ht="15.75" customHeight="1" x14ac:dyDescent="0.3">
      <c r="A361" s="1" t="s">
        <v>1505</v>
      </c>
      <c r="B361" s="1">
        <v>60000</v>
      </c>
      <c r="C361" s="1" t="s">
        <v>68</v>
      </c>
      <c r="D361" s="1">
        <v>0</v>
      </c>
      <c r="E361" s="4" t="s">
        <v>139</v>
      </c>
      <c r="F361" s="1" t="s">
        <v>69</v>
      </c>
      <c r="G361" s="1" t="s">
        <v>123</v>
      </c>
      <c r="H361" s="1" t="s">
        <v>124</v>
      </c>
      <c r="I361" s="1" t="s">
        <v>101</v>
      </c>
      <c r="J361" s="1" t="s">
        <v>2721</v>
      </c>
      <c r="K361" s="1" t="s">
        <v>2722</v>
      </c>
      <c r="L361" s="1"/>
      <c r="M361" s="1" t="s">
        <v>2723</v>
      </c>
      <c r="N361" s="1" t="s">
        <v>2724</v>
      </c>
      <c r="O361" s="1" t="s">
        <v>138</v>
      </c>
      <c r="P361" s="1" t="s">
        <v>1508</v>
      </c>
      <c r="Q361" s="1" t="s">
        <v>1505</v>
      </c>
      <c r="R361" s="1" t="s">
        <v>2731</v>
      </c>
      <c r="S361" s="1" t="s">
        <v>2732</v>
      </c>
      <c r="T361" s="1"/>
      <c r="U361" s="1" t="s">
        <v>130</v>
      </c>
      <c r="V361" s="1"/>
      <c r="W361" s="1"/>
      <c r="X361" s="1"/>
      <c r="Y361" s="1">
        <v>20</v>
      </c>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t="s">
        <v>234</v>
      </c>
      <c r="BA361" s="1" t="s">
        <v>138</v>
      </c>
      <c r="BB361" s="1"/>
      <c r="BC361" s="1"/>
      <c r="BD361" s="1"/>
      <c r="BE361" s="1" t="s">
        <v>192</v>
      </c>
      <c r="BF361" s="1"/>
      <c r="BG361" s="1"/>
      <c r="BH361" s="1" t="s">
        <v>321</v>
      </c>
      <c r="BI361" s="1"/>
      <c r="BJ361" s="1"/>
      <c r="BK361" s="1"/>
      <c r="BL361" s="1" t="s">
        <v>2727</v>
      </c>
      <c r="BM361" s="1" t="s">
        <v>2728</v>
      </c>
      <c r="BN361" s="1" t="s">
        <v>121</v>
      </c>
    </row>
    <row r="362" spans="1:66" ht="15.75" customHeight="1" x14ac:dyDescent="0.3">
      <c r="A362" s="1" t="s">
        <v>334</v>
      </c>
      <c r="B362" s="1">
        <v>50000</v>
      </c>
      <c r="C362" s="1" t="s">
        <v>68</v>
      </c>
      <c r="D362" s="1">
        <v>0</v>
      </c>
      <c r="E362" s="4" t="s">
        <v>139</v>
      </c>
      <c r="F362" s="1" t="s">
        <v>69</v>
      </c>
      <c r="G362" s="1" t="s">
        <v>123</v>
      </c>
      <c r="H362" s="1" t="s">
        <v>124</v>
      </c>
      <c r="I362" s="1" t="s">
        <v>101</v>
      </c>
      <c r="J362" s="1" t="s">
        <v>2733</v>
      </c>
      <c r="K362" s="1" t="s">
        <v>2734</v>
      </c>
      <c r="L362" s="1" t="s">
        <v>478</v>
      </c>
      <c r="M362" s="1" t="s">
        <v>2735</v>
      </c>
      <c r="N362" s="1" t="s">
        <v>2736</v>
      </c>
      <c r="O362" s="1" t="s">
        <v>517</v>
      </c>
      <c r="P362" s="1" t="s">
        <v>341</v>
      </c>
      <c r="Q362" s="1" t="s">
        <v>334</v>
      </c>
      <c r="R362" s="1" t="s">
        <v>2737</v>
      </c>
      <c r="S362" s="1" t="s">
        <v>2738</v>
      </c>
      <c r="T362" s="1"/>
      <c r="U362" s="1" t="s">
        <v>147</v>
      </c>
      <c r="V362" s="1"/>
      <c r="W362" s="1"/>
      <c r="X362" s="1"/>
      <c r="Y362" s="1">
        <v>450</v>
      </c>
      <c r="Z362" s="1"/>
      <c r="AA362" s="1"/>
      <c r="AB362" s="1"/>
      <c r="AC362" s="1"/>
      <c r="AD362" s="1"/>
      <c r="AE362" s="1"/>
      <c r="AF362" s="1"/>
      <c r="AG362" s="1" t="s">
        <v>111</v>
      </c>
      <c r="AH362" s="1"/>
      <c r="AI362" s="1"/>
      <c r="AJ362" s="1"/>
      <c r="AK362" s="1" t="s">
        <v>707</v>
      </c>
      <c r="AL362" s="1"/>
      <c r="AM362" s="1"/>
      <c r="AN362" s="1"/>
      <c r="AO362" s="1"/>
      <c r="AP362" s="1"/>
      <c r="AQ362" s="1"/>
      <c r="AR362" s="1"/>
      <c r="AS362" s="1"/>
      <c r="AT362" s="1"/>
      <c r="AU362" s="1"/>
      <c r="AV362" s="1"/>
      <c r="AW362" s="1"/>
      <c r="AX362" s="1"/>
      <c r="AY362" s="1"/>
      <c r="AZ362" s="1" t="s">
        <v>521</v>
      </c>
      <c r="BA362" s="1" t="s">
        <v>517</v>
      </c>
      <c r="BB362" s="1"/>
      <c r="BC362" s="1"/>
      <c r="BD362" s="1" t="s">
        <v>133</v>
      </c>
      <c r="BE362" s="1" t="s">
        <v>192</v>
      </c>
      <c r="BF362" s="1"/>
      <c r="BG362" s="1"/>
      <c r="BH362" s="1" t="s">
        <v>193</v>
      </c>
      <c r="BI362" s="1"/>
      <c r="BJ362" s="1"/>
      <c r="BK362" s="1"/>
      <c r="BL362" s="1" t="s">
        <v>2739</v>
      </c>
      <c r="BM362" s="1" t="s">
        <v>2740</v>
      </c>
      <c r="BN362" s="1"/>
    </row>
    <row r="363" spans="1:66" ht="15.75" customHeight="1" x14ac:dyDescent="0.3">
      <c r="A363" s="1" t="s">
        <v>837</v>
      </c>
      <c r="B363" s="1">
        <v>39000</v>
      </c>
      <c r="C363" s="1" t="s">
        <v>68</v>
      </c>
      <c r="D363" s="1">
        <v>0</v>
      </c>
      <c r="E363" s="4" t="s">
        <v>139</v>
      </c>
      <c r="F363" s="1" t="s">
        <v>69</v>
      </c>
      <c r="G363" s="1" t="s">
        <v>99</v>
      </c>
      <c r="H363" s="1" t="s">
        <v>100</v>
      </c>
      <c r="I363" s="1" t="s">
        <v>101</v>
      </c>
      <c r="J363" s="1" t="s">
        <v>2741</v>
      </c>
      <c r="K363" s="1" t="s">
        <v>2742</v>
      </c>
      <c r="L363" s="1"/>
      <c r="M363" s="1" t="s">
        <v>2743</v>
      </c>
      <c r="N363" s="1" t="s">
        <v>2744</v>
      </c>
      <c r="O363" s="1" t="s">
        <v>304</v>
      </c>
      <c r="P363" s="1" t="s">
        <v>843</v>
      </c>
      <c r="Q363" s="1" t="s">
        <v>837</v>
      </c>
      <c r="R363" s="1" t="s">
        <v>2745</v>
      </c>
      <c r="S363" s="1" t="s">
        <v>2746</v>
      </c>
      <c r="T363" s="1"/>
      <c r="U363" s="1" t="s">
        <v>130</v>
      </c>
      <c r="V363" s="1"/>
      <c r="W363" s="1"/>
      <c r="X363" s="1"/>
      <c r="Y363" s="1">
        <v>130</v>
      </c>
      <c r="Z363" s="1"/>
      <c r="AA363" s="1"/>
      <c r="AB363" s="1"/>
      <c r="AC363" s="1"/>
      <c r="AD363" s="1"/>
      <c r="AE363" s="1"/>
      <c r="AF363" s="1"/>
      <c r="AG363" s="1"/>
      <c r="AH363" s="1"/>
      <c r="AI363" s="1"/>
      <c r="AJ363" s="1"/>
      <c r="AK363" s="1" t="s">
        <v>832</v>
      </c>
      <c r="AL363" s="1"/>
      <c r="AM363" s="1"/>
      <c r="AN363" s="1"/>
      <c r="AO363" s="1"/>
      <c r="AP363" s="1"/>
      <c r="AQ363" s="1"/>
      <c r="AR363" s="1"/>
      <c r="AS363" s="1"/>
      <c r="AT363" s="1"/>
      <c r="AU363" s="1"/>
      <c r="AV363" s="1"/>
      <c r="AW363" s="1"/>
      <c r="AX363" s="1" t="s">
        <v>237</v>
      </c>
      <c r="AY363" s="1"/>
      <c r="AZ363" s="1" t="s">
        <v>307</v>
      </c>
      <c r="BA363" s="1" t="s">
        <v>304</v>
      </c>
      <c r="BB363" s="1"/>
      <c r="BC363" s="1"/>
      <c r="BD363" s="1"/>
      <c r="BE363" s="1" t="s">
        <v>134</v>
      </c>
      <c r="BF363" s="1"/>
      <c r="BG363" s="1"/>
      <c r="BH363" s="1"/>
      <c r="BI363" s="1"/>
      <c r="BJ363" s="1"/>
      <c r="BK363" s="1"/>
      <c r="BL363" s="1" t="s">
        <v>2747</v>
      </c>
      <c r="BM363" s="1" t="s">
        <v>2748</v>
      </c>
      <c r="BN363" s="1" t="s">
        <v>181</v>
      </c>
    </row>
    <row r="364" spans="1:66" ht="15.75" customHeight="1" x14ac:dyDescent="0.3">
      <c r="A364" s="1" t="s">
        <v>334</v>
      </c>
      <c r="B364" s="1">
        <v>2000000</v>
      </c>
      <c r="C364" s="1" t="s">
        <v>68</v>
      </c>
      <c r="D364" s="1">
        <v>0</v>
      </c>
      <c r="E364" s="4" t="s">
        <v>139</v>
      </c>
      <c r="F364" s="1" t="s">
        <v>69</v>
      </c>
      <c r="G364" s="1" t="s">
        <v>123</v>
      </c>
      <c r="H364" s="1" t="s">
        <v>124</v>
      </c>
      <c r="I364" s="1" t="s">
        <v>101</v>
      </c>
      <c r="J364" s="1" t="s">
        <v>2733</v>
      </c>
      <c r="K364" s="1" t="s">
        <v>2734</v>
      </c>
      <c r="L364" s="1" t="s">
        <v>1039</v>
      </c>
      <c r="M364" s="1" t="s">
        <v>2735</v>
      </c>
      <c r="N364" s="1" t="s">
        <v>2736</v>
      </c>
      <c r="O364" s="1" t="s">
        <v>517</v>
      </c>
      <c r="P364" s="1" t="s">
        <v>341</v>
      </c>
      <c r="Q364" s="1" t="s">
        <v>334</v>
      </c>
      <c r="R364" s="1" t="s">
        <v>2749</v>
      </c>
      <c r="S364" s="1" t="s">
        <v>2750</v>
      </c>
      <c r="T364" s="1"/>
      <c r="U364" s="1" t="s">
        <v>147</v>
      </c>
      <c r="V364" s="1"/>
      <c r="W364" s="1"/>
      <c r="X364" s="1"/>
      <c r="Y364" s="1">
        <v>450</v>
      </c>
      <c r="Z364" s="1"/>
      <c r="AA364" s="1"/>
      <c r="AB364" s="1"/>
      <c r="AC364" s="1"/>
      <c r="AD364" s="1"/>
      <c r="AE364" s="1"/>
      <c r="AF364" s="1"/>
      <c r="AG364" s="1" t="s">
        <v>111</v>
      </c>
      <c r="AH364" s="1"/>
      <c r="AI364" s="1"/>
      <c r="AJ364" s="1"/>
      <c r="AK364" s="1" t="s">
        <v>707</v>
      </c>
      <c r="AL364" s="1"/>
      <c r="AM364" s="1"/>
      <c r="AN364" s="1"/>
      <c r="AO364" s="1"/>
      <c r="AP364" s="1"/>
      <c r="AQ364" s="1"/>
      <c r="AR364" s="1"/>
      <c r="AS364" s="1"/>
      <c r="AT364" s="1"/>
      <c r="AU364" s="1"/>
      <c r="AV364" s="1"/>
      <c r="AW364" s="1"/>
      <c r="AX364" s="1"/>
      <c r="AY364" s="1"/>
      <c r="AZ364" s="1" t="s">
        <v>521</v>
      </c>
      <c r="BA364" s="1" t="s">
        <v>517</v>
      </c>
      <c r="BB364" s="1"/>
      <c r="BC364" s="1"/>
      <c r="BD364" s="1" t="s">
        <v>133</v>
      </c>
      <c r="BE364" s="1" t="s">
        <v>192</v>
      </c>
      <c r="BF364" s="1"/>
      <c r="BG364" s="1"/>
      <c r="BH364" s="1" t="s">
        <v>193</v>
      </c>
      <c r="BI364" s="1"/>
      <c r="BJ364" s="1"/>
      <c r="BK364" s="1"/>
      <c r="BL364" s="1" t="s">
        <v>2739</v>
      </c>
      <c r="BM364" s="1" t="s">
        <v>2740</v>
      </c>
      <c r="BN364" s="1"/>
    </row>
    <row r="365" spans="1:66" ht="15.75" customHeight="1" x14ac:dyDescent="0.3">
      <c r="A365" s="1" t="s">
        <v>837</v>
      </c>
      <c r="B365" s="1">
        <v>321000</v>
      </c>
      <c r="C365" s="1" t="s">
        <v>68</v>
      </c>
      <c r="D365" s="1">
        <v>0</v>
      </c>
      <c r="E365" s="4" t="s">
        <v>139</v>
      </c>
      <c r="F365" s="1" t="s">
        <v>69</v>
      </c>
      <c r="G365" s="1" t="s">
        <v>99</v>
      </c>
      <c r="H365" s="1" t="s">
        <v>100</v>
      </c>
      <c r="I365" s="1" t="s">
        <v>101</v>
      </c>
      <c r="J365" s="1" t="s">
        <v>2751</v>
      </c>
      <c r="K365" s="1" t="s">
        <v>2752</v>
      </c>
      <c r="L365" s="1"/>
      <c r="M365" s="1" t="s">
        <v>2753</v>
      </c>
      <c r="N365" s="1" t="s">
        <v>2754</v>
      </c>
      <c r="O365" s="1" t="s">
        <v>304</v>
      </c>
      <c r="P365" s="1" t="s">
        <v>843</v>
      </c>
      <c r="Q365" s="1" t="s">
        <v>837</v>
      </c>
      <c r="R365" s="1" t="s">
        <v>2755</v>
      </c>
      <c r="S365" s="1" t="s">
        <v>2756</v>
      </c>
      <c r="T365" s="1"/>
      <c r="U365" s="1" t="s">
        <v>130</v>
      </c>
      <c r="V365" s="1"/>
      <c r="W365" s="1"/>
      <c r="X365" s="1"/>
      <c r="Y365" s="1">
        <v>107</v>
      </c>
      <c r="Z365" s="1"/>
      <c r="AA365" s="1"/>
      <c r="AB365" s="1"/>
      <c r="AC365" s="1"/>
      <c r="AD365" s="1"/>
      <c r="AE365" s="1"/>
      <c r="AF365" s="1"/>
      <c r="AG365" s="1"/>
      <c r="AH365" s="1"/>
      <c r="AI365" s="1"/>
      <c r="AJ365" s="1"/>
      <c r="AK365" s="1" t="s">
        <v>832</v>
      </c>
      <c r="AL365" s="1"/>
      <c r="AM365" s="1"/>
      <c r="AN365" s="1"/>
      <c r="AO365" s="1"/>
      <c r="AP365" s="1"/>
      <c r="AQ365" s="1"/>
      <c r="AR365" s="1"/>
      <c r="AS365" s="1"/>
      <c r="AT365" s="1"/>
      <c r="AU365" s="1"/>
      <c r="AV365" s="1"/>
      <c r="AW365" s="1"/>
      <c r="AX365" s="1" t="s">
        <v>113</v>
      </c>
      <c r="AY365" s="1"/>
      <c r="AZ365" s="1" t="s">
        <v>307</v>
      </c>
      <c r="BA365" s="1" t="s">
        <v>304</v>
      </c>
      <c r="BB365" s="1"/>
      <c r="BC365" s="1"/>
      <c r="BD365" s="1"/>
      <c r="BE365" s="1" t="s">
        <v>117</v>
      </c>
      <c r="BF365" s="1" t="s">
        <v>90</v>
      </c>
      <c r="BG365" s="1"/>
      <c r="BH365" s="1" t="s">
        <v>193</v>
      </c>
      <c r="BI365" s="1"/>
      <c r="BJ365" s="1"/>
      <c r="BK365" s="1"/>
      <c r="BL365" s="1" t="s">
        <v>2757</v>
      </c>
      <c r="BM365" s="1" t="s">
        <v>2758</v>
      </c>
      <c r="BN365" s="1" t="s">
        <v>121</v>
      </c>
    </row>
    <row r="366" spans="1:66" ht="15.75" customHeight="1" x14ac:dyDescent="0.3">
      <c r="A366" s="1" t="s">
        <v>837</v>
      </c>
      <c r="B366" s="1">
        <v>32000</v>
      </c>
      <c r="C366" s="1" t="s">
        <v>68</v>
      </c>
      <c r="D366" s="1">
        <v>0</v>
      </c>
      <c r="E366" s="4" t="s">
        <v>139</v>
      </c>
      <c r="F366" s="1" t="s">
        <v>69</v>
      </c>
      <c r="G366" s="1" t="s">
        <v>99</v>
      </c>
      <c r="H366" s="1" t="s">
        <v>100</v>
      </c>
      <c r="I366" s="1" t="s">
        <v>101</v>
      </c>
      <c r="J366" s="1" t="s">
        <v>2751</v>
      </c>
      <c r="K366" s="1" t="s">
        <v>2752</v>
      </c>
      <c r="L366" s="1"/>
      <c r="M366" s="1" t="s">
        <v>2753</v>
      </c>
      <c r="N366" s="1" t="s">
        <v>2754</v>
      </c>
      <c r="O366" s="1" t="s">
        <v>304</v>
      </c>
      <c r="P366" s="1" t="s">
        <v>843</v>
      </c>
      <c r="Q366" s="1" t="s">
        <v>837</v>
      </c>
      <c r="R366" s="1" t="s">
        <v>2759</v>
      </c>
      <c r="S366" s="1" t="s">
        <v>2760</v>
      </c>
      <c r="T366" s="1"/>
      <c r="U366" s="1" t="s">
        <v>130</v>
      </c>
      <c r="V366" s="1"/>
      <c r="W366" s="1"/>
      <c r="X366" s="1"/>
      <c r="Y366" s="1">
        <v>107</v>
      </c>
      <c r="Z366" s="1"/>
      <c r="AA366" s="1"/>
      <c r="AB366" s="1"/>
      <c r="AC366" s="1"/>
      <c r="AD366" s="1"/>
      <c r="AE366" s="1"/>
      <c r="AF366" s="1"/>
      <c r="AG366" s="1"/>
      <c r="AH366" s="1"/>
      <c r="AI366" s="1"/>
      <c r="AJ366" s="1"/>
      <c r="AK366" s="1" t="s">
        <v>832</v>
      </c>
      <c r="AL366" s="1"/>
      <c r="AM366" s="1"/>
      <c r="AN366" s="1"/>
      <c r="AO366" s="1"/>
      <c r="AP366" s="1"/>
      <c r="AQ366" s="1"/>
      <c r="AR366" s="1"/>
      <c r="AS366" s="1"/>
      <c r="AT366" s="1"/>
      <c r="AU366" s="1"/>
      <c r="AV366" s="1"/>
      <c r="AW366" s="1"/>
      <c r="AX366" s="1" t="s">
        <v>113</v>
      </c>
      <c r="AY366" s="1"/>
      <c r="AZ366" s="1" t="s">
        <v>307</v>
      </c>
      <c r="BA366" s="1" t="s">
        <v>304</v>
      </c>
      <c r="BB366" s="1"/>
      <c r="BC366" s="1"/>
      <c r="BD366" s="1"/>
      <c r="BE366" s="1" t="s">
        <v>117</v>
      </c>
      <c r="BF366" s="1" t="s">
        <v>90</v>
      </c>
      <c r="BG366" s="1"/>
      <c r="BH366" s="1" t="s">
        <v>193</v>
      </c>
      <c r="BI366" s="1"/>
      <c r="BJ366" s="1"/>
      <c r="BK366" s="1"/>
      <c r="BL366" s="1" t="s">
        <v>2757</v>
      </c>
      <c r="BM366" s="1" t="s">
        <v>2758</v>
      </c>
      <c r="BN366" s="1" t="s">
        <v>181</v>
      </c>
    </row>
    <row r="367" spans="1:66" ht="15.75" customHeight="1" x14ac:dyDescent="0.3">
      <c r="A367" s="1" t="s">
        <v>837</v>
      </c>
      <c r="B367" s="1">
        <v>390000</v>
      </c>
      <c r="C367" s="1" t="s">
        <v>68</v>
      </c>
      <c r="D367" s="1">
        <v>0</v>
      </c>
      <c r="E367" s="4" t="s">
        <v>139</v>
      </c>
      <c r="F367" s="1" t="s">
        <v>69</v>
      </c>
      <c r="G367" s="1" t="s">
        <v>99</v>
      </c>
      <c r="H367" s="1" t="s">
        <v>100</v>
      </c>
      <c r="I367" s="1" t="s">
        <v>101</v>
      </c>
      <c r="J367" s="1" t="s">
        <v>2741</v>
      </c>
      <c r="K367" s="1" t="s">
        <v>2742</v>
      </c>
      <c r="L367" s="1"/>
      <c r="M367" s="1" t="s">
        <v>2743</v>
      </c>
      <c r="N367" s="1" t="s">
        <v>2744</v>
      </c>
      <c r="O367" s="1" t="s">
        <v>304</v>
      </c>
      <c r="P367" s="1" t="s">
        <v>843</v>
      </c>
      <c r="Q367" s="1" t="s">
        <v>837</v>
      </c>
      <c r="R367" s="1" t="s">
        <v>2761</v>
      </c>
      <c r="S367" s="1" t="s">
        <v>2762</v>
      </c>
      <c r="T367" s="1"/>
      <c r="U367" s="1" t="s">
        <v>130</v>
      </c>
      <c r="V367" s="1"/>
      <c r="W367" s="1"/>
      <c r="X367" s="1"/>
      <c r="Y367" s="1">
        <v>130</v>
      </c>
      <c r="Z367" s="1"/>
      <c r="AA367" s="1"/>
      <c r="AB367" s="1"/>
      <c r="AC367" s="1"/>
      <c r="AD367" s="1"/>
      <c r="AE367" s="1"/>
      <c r="AF367" s="1"/>
      <c r="AG367" s="1"/>
      <c r="AH367" s="1"/>
      <c r="AI367" s="1"/>
      <c r="AJ367" s="1"/>
      <c r="AK367" s="1" t="s">
        <v>832</v>
      </c>
      <c r="AL367" s="1"/>
      <c r="AM367" s="1"/>
      <c r="AN367" s="1"/>
      <c r="AO367" s="1"/>
      <c r="AP367" s="1"/>
      <c r="AQ367" s="1"/>
      <c r="AR367" s="1"/>
      <c r="AS367" s="1"/>
      <c r="AT367" s="1"/>
      <c r="AU367" s="1"/>
      <c r="AV367" s="1"/>
      <c r="AW367" s="1"/>
      <c r="AX367" s="1" t="s">
        <v>237</v>
      </c>
      <c r="AY367" s="1"/>
      <c r="AZ367" s="1" t="s">
        <v>307</v>
      </c>
      <c r="BA367" s="1" t="s">
        <v>304</v>
      </c>
      <c r="BB367" s="1"/>
      <c r="BC367" s="1"/>
      <c r="BD367" s="1"/>
      <c r="BE367" s="1" t="s">
        <v>134</v>
      </c>
      <c r="BF367" s="1"/>
      <c r="BG367" s="1"/>
      <c r="BH367" s="1"/>
      <c r="BI367" s="1"/>
      <c r="BJ367" s="1"/>
      <c r="BK367" s="1"/>
      <c r="BL367" s="1" t="s">
        <v>2747</v>
      </c>
      <c r="BM367" s="1" t="s">
        <v>2748</v>
      </c>
      <c r="BN367" s="1" t="s">
        <v>121</v>
      </c>
    </row>
    <row r="368" spans="1:66" ht="15.75" customHeight="1" x14ac:dyDescent="0.3">
      <c r="A368" s="1" t="s">
        <v>313</v>
      </c>
      <c r="B368" s="1">
        <v>100000</v>
      </c>
      <c r="C368" s="1" t="s">
        <v>68</v>
      </c>
      <c r="D368" s="1">
        <v>0</v>
      </c>
      <c r="E368" s="4" t="s">
        <v>1963</v>
      </c>
      <c r="F368" s="1" t="s">
        <v>69</v>
      </c>
      <c r="G368" s="1" t="s">
        <v>123</v>
      </c>
      <c r="H368" s="1" t="s">
        <v>124</v>
      </c>
      <c r="I368" s="1" t="s">
        <v>101</v>
      </c>
      <c r="J368" s="1" t="s">
        <v>2763</v>
      </c>
      <c r="K368" s="1" t="s">
        <v>2764</v>
      </c>
      <c r="L368" s="1"/>
      <c r="M368" s="1" t="s">
        <v>2765</v>
      </c>
      <c r="N368" s="1" t="s">
        <v>2766</v>
      </c>
      <c r="O368" s="1" t="s">
        <v>233</v>
      </c>
      <c r="P368" s="1" t="s">
        <v>318</v>
      </c>
      <c r="Q368" s="1" t="s">
        <v>313</v>
      </c>
      <c r="R368" s="1" t="s">
        <v>2767</v>
      </c>
      <c r="S368" s="1" t="s">
        <v>2768</v>
      </c>
      <c r="T368" s="1"/>
      <c r="U368" s="1" t="s">
        <v>81</v>
      </c>
      <c r="V368" s="1"/>
      <c r="W368" s="1" t="s">
        <v>2769</v>
      </c>
      <c r="X368" s="1"/>
      <c r="Y368" s="1">
        <v>58</v>
      </c>
      <c r="Z368" s="1"/>
      <c r="AA368" s="1"/>
      <c r="AB368" s="1"/>
      <c r="AC368" s="1"/>
      <c r="AD368" s="1"/>
      <c r="AE368" s="1"/>
      <c r="AF368" s="1"/>
      <c r="AG368" s="1"/>
      <c r="AH368" s="1"/>
      <c r="AI368" s="1"/>
      <c r="AJ368" s="1"/>
      <c r="AK368" s="1" t="s">
        <v>371</v>
      </c>
      <c r="AL368" s="1"/>
      <c r="AM368" s="1"/>
      <c r="AN368" s="1"/>
      <c r="AO368" s="1"/>
      <c r="AP368" s="1"/>
      <c r="AQ368" s="1"/>
      <c r="AR368" s="1"/>
      <c r="AS368" s="1"/>
      <c r="AT368" s="1"/>
      <c r="AU368" s="1"/>
      <c r="AV368" s="1"/>
      <c r="AW368" s="1"/>
      <c r="AX368" s="1"/>
      <c r="AY368" s="1"/>
      <c r="AZ368" s="1" t="s">
        <v>238</v>
      </c>
      <c r="BA368" s="1" t="s">
        <v>233</v>
      </c>
      <c r="BB368" s="1"/>
      <c r="BC368" s="1"/>
      <c r="BD368" s="1" t="s">
        <v>133</v>
      </c>
      <c r="BE368" s="1" t="s">
        <v>134</v>
      </c>
      <c r="BF368" s="1"/>
      <c r="BG368" s="1"/>
      <c r="BH368" s="1" t="s">
        <v>2770</v>
      </c>
      <c r="BI368" s="1"/>
      <c r="BJ368" s="1"/>
      <c r="BK368" s="1"/>
      <c r="BL368" s="1" t="s">
        <v>2771</v>
      </c>
      <c r="BM368" s="1" t="s">
        <v>2772</v>
      </c>
      <c r="BN368" s="1" t="s">
        <v>121</v>
      </c>
    </row>
    <row r="369" spans="1:66" ht="15.75" customHeight="1" x14ac:dyDescent="0.3">
      <c r="A369" s="1" t="s">
        <v>313</v>
      </c>
      <c r="B369" s="1">
        <v>200000</v>
      </c>
      <c r="C369" s="1" t="s">
        <v>68</v>
      </c>
      <c r="D369" s="1">
        <v>0</v>
      </c>
      <c r="E369" s="4" t="s">
        <v>1187</v>
      </c>
      <c r="F369" s="1" t="s">
        <v>69</v>
      </c>
      <c r="G369" s="1" t="s">
        <v>123</v>
      </c>
      <c r="H369" s="1" t="s">
        <v>124</v>
      </c>
      <c r="I369" s="1" t="s">
        <v>101</v>
      </c>
      <c r="J369" s="1"/>
      <c r="K369" s="1"/>
      <c r="L369" s="1" t="s">
        <v>2773</v>
      </c>
      <c r="M369" s="1" t="s">
        <v>2774</v>
      </c>
      <c r="N369" s="1" t="s">
        <v>2775</v>
      </c>
      <c r="O369" s="1" t="s">
        <v>340</v>
      </c>
      <c r="P369" s="1" t="s">
        <v>318</v>
      </c>
      <c r="Q369" s="1" t="s">
        <v>313</v>
      </c>
      <c r="R369" s="1" t="s">
        <v>2776</v>
      </c>
      <c r="S369" s="1" t="s">
        <v>2777</v>
      </c>
      <c r="T369" s="1"/>
      <c r="U369" s="1" t="s">
        <v>81</v>
      </c>
      <c r="V369" s="1"/>
      <c r="W369" s="1"/>
      <c r="X369" s="1"/>
      <c r="Y369" s="1">
        <v>67</v>
      </c>
      <c r="Z369" s="1"/>
      <c r="AA369" s="1"/>
      <c r="AB369" s="1"/>
      <c r="AC369" s="1"/>
      <c r="AD369" s="1"/>
      <c r="AE369" s="1"/>
      <c r="AF369" s="1"/>
      <c r="AG369" s="1" t="s">
        <v>111</v>
      </c>
      <c r="AH369" s="1"/>
      <c r="AI369" s="1"/>
      <c r="AJ369" s="1"/>
      <c r="AK369" s="1" t="s">
        <v>204</v>
      </c>
      <c r="AL369" s="1"/>
      <c r="AM369" s="1"/>
      <c r="AN369" s="1"/>
      <c r="AO369" s="1"/>
      <c r="AP369" s="1"/>
      <c r="AQ369" s="1"/>
      <c r="AR369" s="1"/>
      <c r="AS369" s="1"/>
      <c r="AT369" s="1"/>
      <c r="AU369" s="1"/>
      <c r="AV369" s="1"/>
      <c r="AW369" s="1"/>
      <c r="AX369" s="1"/>
      <c r="AY369" s="1"/>
      <c r="AZ369" s="1" t="s">
        <v>588</v>
      </c>
      <c r="BA369" s="1" t="s">
        <v>340</v>
      </c>
      <c r="BB369" s="1"/>
      <c r="BC369" s="1"/>
      <c r="BD369" s="1" t="s">
        <v>116</v>
      </c>
      <c r="BE369" s="1" t="s">
        <v>192</v>
      </c>
      <c r="BF369" s="1"/>
      <c r="BG369" s="1"/>
      <c r="BH369" s="1" t="s">
        <v>193</v>
      </c>
      <c r="BI369" s="1"/>
      <c r="BJ369" s="1"/>
      <c r="BK369" s="1"/>
      <c r="BL369" s="1" t="s">
        <v>2778</v>
      </c>
      <c r="BM369" s="1" t="s">
        <v>2779</v>
      </c>
      <c r="BN369" s="1"/>
    </row>
    <row r="370" spans="1:66" ht="15.75" customHeight="1" x14ac:dyDescent="0.3">
      <c r="A370" s="1" t="s">
        <v>313</v>
      </c>
      <c r="B370" s="1">
        <v>10000</v>
      </c>
      <c r="C370" s="1" t="s">
        <v>68</v>
      </c>
      <c r="D370" s="1">
        <v>0</v>
      </c>
      <c r="E370" s="4" t="s">
        <v>1963</v>
      </c>
      <c r="F370" s="1" t="s">
        <v>69</v>
      </c>
      <c r="G370" s="1" t="s">
        <v>123</v>
      </c>
      <c r="H370" s="1" t="s">
        <v>124</v>
      </c>
      <c r="I370" s="1" t="s">
        <v>101</v>
      </c>
      <c r="J370" s="1" t="s">
        <v>2763</v>
      </c>
      <c r="K370" s="1" t="s">
        <v>2764</v>
      </c>
      <c r="L370" s="1"/>
      <c r="M370" s="1" t="s">
        <v>2765</v>
      </c>
      <c r="N370" s="1" t="s">
        <v>2766</v>
      </c>
      <c r="O370" s="1" t="s">
        <v>233</v>
      </c>
      <c r="P370" s="1" t="s">
        <v>318</v>
      </c>
      <c r="Q370" s="1" t="s">
        <v>313</v>
      </c>
      <c r="R370" s="1" t="s">
        <v>2780</v>
      </c>
      <c r="S370" s="1" t="s">
        <v>2781</v>
      </c>
      <c r="T370" s="1"/>
      <c r="U370" s="1" t="s">
        <v>81</v>
      </c>
      <c r="V370" s="1"/>
      <c r="W370" s="1" t="s">
        <v>2769</v>
      </c>
      <c r="X370" s="1"/>
      <c r="Y370" s="1">
        <v>58</v>
      </c>
      <c r="Z370" s="1"/>
      <c r="AA370" s="1"/>
      <c r="AB370" s="1"/>
      <c r="AC370" s="1"/>
      <c r="AD370" s="1"/>
      <c r="AE370" s="1"/>
      <c r="AF370" s="1"/>
      <c r="AG370" s="1"/>
      <c r="AH370" s="1"/>
      <c r="AI370" s="1"/>
      <c r="AJ370" s="1"/>
      <c r="AK370" s="1" t="s">
        <v>371</v>
      </c>
      <c r="AL370" s="1"/>
      <c r="AM370" s="1"/>
      <c r="AN370" s="1"/>
      <c r="AO370" s="1"/>
      <c r="AP370" s="1"/>
      <c r="AQ370" s="1"/>
      <c r="AR370" s="1"/>
      <c r="AS370" s="1"/>
      <c r="AT370" s="1"/>
      <c r="AU370" s="1"/>
      <c r="AV370" s="1"/>
      <c r="AW370" s="1"/>
      <c r="AX370" s="1"/>
      <c r="AY370" s="1"/>
      <c r="AZ370" s="1" t="s">
        <v>238</v>
      </c>
      <c r="BA370" s="1" t="s">
        <v>233</v>
      </c>
      <c r="BB370" s="1"/>
      <c r="BC370" s="1"/>
      <c r="BD370" s="1" t="s">
        <v>133</v>
      </c>
      <c r="BE370" s="1" t="s">
        <v>134</v>
      </c>
      <c r="BF370" s="1"/>
      <c r="BG370" s="1"/>
      <c r="BH370" s="1" t="s">
        <v>2770</v>
      </c>
      <c r="BI370" s="1"/>
      <c r="BJ370" s="1"/>
      <c r="BK370" s="1"/>
      <c r="BL370" s="1" t="s">
        <v>2771</v>
      </c>
      <c r="BM370" s="1" t="s">
        <v>2772</v>
      </c>
      <c r="BN370" s="1" t="s">
        <v>181</v>
      </c>
    </row>
    <row r="371" spans="1:66" ht="15.75" customHeight="1" x14ac:dyDescent="0.3">
      <c r="A371" s="1" t="s">
        <v>837</v>
      </c>
      <c r="B371" s="1">
        <v>10000</v>
      </c>
      <c r="C371" s="1" t="s">
        <v>68</v>
      </c>
      <c r="D371" s="1">
        <v>0</v>
      </c>
      <c r="E371" s="4" t="s">
        <v>1187</v>
      </c>
      <c r="F371" s="1" t="s">
        <v>69</v>
      </c>
      <c r="G371" s="1" t="s">
        <v>123</v>
      </c>
      <c r="H371" s="1" t="s">
        <v>124</v>
      </c>
      <c r="I371" s="1" t="s">
        <v>101</v>
      </c>
      <c r="J371" s="1" t="s">
        <v>2782</v>
      </c>
      <c r="K371" s="1" t="s">
        <v>2783</v>
      </c>
      <c r="L371" s="1" t="s">
        <v>379</v>
      </c>
      <c r="M371" s="1" t="s">
        <v>2784</v>
      </c>
      <c r="N371" s="1" t="s">
        <v>2785</v>
      </c>
      <c r="O371" s="1" t="s">
        <v>382</v>
      </c>
      <c r="P371" s="1" t="s">
        <v>843</v>
      </c>
      <c r="Q371" s="1" t="s">
        <v>837</v>
      </c>
      <c r="R371" s="1" t="s">
        <v>2786</v>
      </c>
      <c r="S371" s="1" t="s">
        <v>2787</v>
      </c>
      <c r="T371" s="1"/>
      <c r="U371" s="1" t="s">
        <v>130</v>
      </c>
      <c r="V371" s="1"/>
      <c r="W371" s="1"/>
      <c r="X371" s="1"/>
      <c r="Y371" s="1">
        <v>15</v>
      </c>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t="s">
        <v>133</v>
      </c>
      <c r="BE371" s="1" t="s">
        <v>134</v>
      </c>
      <c r="BF371" s="1"/>
      <c r="BG371" s="1"/>
      <c r="BH371" s="1"/>
      <c r="BI371" s="1"/>
      <c r="BJ371" s="1"/>
      <c r="BK371" s="1"/>
      <c r="BL371" s="1" t="s">
        <v>2788</v>
      </c>
      <c r="BM371" s="1" t="s">
        <v>2789</v>
      </c>
      <c r="BN371" s="1" t="s">
        <v>181</v>
      </c>
    </row>
    <row r="372" spans="1:66" ht="15.75" customHeight="1" x14ac:dyDescent="0.3">
      <c r="A372" s="1" t="s">
        <v>837</v>
      </c>
      <c r="B372" s="1">
        <v>150000</v>
      </c>
      <c r="C372" s="1" t="s">
        <v>68</v>
      </c>
      <c r="D372" s="1">
        <v>0</v>
      </c>
      <c r="E372" s="4" t="s">
        <v>1187</v>
      </c>
      <c r="F372" s="1" t="s">
        <v>69</v>
      </c>
      <c r="G372" s="1" t="s">
        <v>123</v>
      </c>
      <c r="H372" s="1" t="s">
        <v>124</v>
      </c>
      <c r="I372" s="1" t="s">
        <v>101</v>
      </c>
      <c r="J372" s="1" t="s">
        <v>2782</v>
      </c>
      <c r="K372" s="1" t="s">
        <v>2783</v>
      </c>
      <c r="L372" s="1" t="s">
        <v>2790</v>
      </c>
      <c r="M372" s="1" t="s">
        <v>2784</v>
      </c>
      <c r="N372" s="1" t="s">
        <v>2785</v>
      </c>
      <c r="O372" s="1" t="s">
        <v>382</v>
      </c>
      <c r="P372" s="1" t="s">
        <v>843</v>
      </c>
      <c r="Q372" s="1" t="s">
        <v>837</v>
      </c>
      <c r="R372" s="1" t="s">
        <v>2791</v>
      </c>
      <c r="S372" s="1" t="s">
        <v>2792</v>
      </c>
      <c r="T372" s="1"/>
      <c r="U372" s="1" t="s">
        <v>130</v>
      </c>
      <c r="V372" s="1"/>
      <c r="W372" s="1"/>
      <c r="X372" s="1"/>
      <c r="Y372" s="1">
        <v>15</v>
      </c>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t="s">
        <v>133</v>
      </c>
      <c r="BE372" s="1" t="s">
        <v>134</v>
      </c>
      <c r="BF372" s="1"/>
      <c r="BG372" s="1"/>
      <c r="BH372" s="1"/>
      <c r="BI372" s="1"/>
      <c r="BJ372" s="1"/>
      <c r="BK372" s="1"/>
      <c r="BL372" s="1" t="s">
        <v>2788</v>
      </c>
      <c r="BM372" s="1" t="s">
        <v>2789</v>
      </c>
      <c r="BN372" s="1" t="s">
        <v>121</v>
      </c>
    </row>
    <row r="373" spans="1:66" ht="15.75" customHeight="1" x14ac:dyDescent="0.3">
      <c r="A373" s="1" t="s">
        <v>837</v>
      </c>
      <c r="B373" s="1">
        <v>800000</v>
      </c>
      <c r="C373" s="1" t="s">
        <v>68</v>
      </c>
      <c r="D373" s="1">
        <v>0</v>
      </c>
      <c r="E373" s="4" t="s">
        <v>1187</v>
      </c>
      <c r="F373" s="1" t="s">
        <v>69</v>
      </c>
      <c r="G373" s="1" t="s">
        <v>123</v>
      </c>
      <c r="H373" s="1" t="s">
        <v>124</v>
      </c>
      <c r="I373" s="1" t="s">
        <v>101</v>
      </c>
      <c r="J373" s="1" t="s">
        <v>2793</v>
      </c>
      <c r="K373" s="1" t="s">
        <v>2794</v>
      </c>
      <c r="L373" s="1" t="s">
        <v>796</v>
      </c>
      <c r="M373" s="1" t="s">
        <v>2795</v>
      </c>
      <c r="N373" s="1" t="s">
        <v>2796</v>
      </c>
      <c r="O373" s="1" t="s">
        <v>382</v>
      </c>
      <c r="P373" s="1" t="s">
        <v>843</v>
      </c>
      <c r="Q373" s="1" t="s">
        <v>837</v>
      </c>
      <c r="R373" s="1" t="s">
        <v>2797</v>
      </c>
      <c r="S373" s="1" t="s">
        <v>2798</v>
      </c>
      <c r="T373" s="1"/>
      <c r="U373" s="1" t="s">
        <v>130</v>
      </c>
      <c r="V373" s="1"/>
      <c r="W373" s="1"/>
      <c r="X373" s="1"/>
      <c r="Y373" s="1">
        <v>44</v>
      </c>
      <c r="Z373" s="1"/>
      <c r="AA373" s="1"/>
      <c r="AB373" s="1"/>
      <c r="AC373" s="1"/>
      <c r="AD373" s="1"/>
      <c r="AE373" s="1"/>
      <c r="AF373" s="1"/>
      <c r="AG373" s="1"/>
      <c r="AH373" s="1"/>
      <c r="AI373" s="1"/>
      <c r="AJ373" s="1"/>
      <c r="AK373" s="1" t="s">
        <v>220</v>
      </c>
      <c r="AL373" s="1"/>
      <c r="AM373" s="1"/>
      <c r="AN373" s="1"/>
      <c r="AO373" s="1"/>
      <c r="AP373" s="1"/>
      <c r="AQ373" s="1"/>
      <c r="AR373" s="1"/>
      <c r="AS373" s="1"/>
      <c r="AT373" s="1"/>
      <c r="AU373" s="1"/>
      <c r="AV373" s="1"/>
      <c r="AW373" s="1"/>
      <c r="AX373" s="1" t="s">
        <v>177</v>
      </c>
      <c r="AY373" s="1"/>
      <c r="AZ373" s="1" t="s">
        <v>386</v>
      </c>
      <c r="BA373" s="1" t="s">
        <v>382</v>
      </c>
      <c r="BB373" s="1"/>
      <c r="BC373" s="1"/>
      <c r="BD373" s="1" t="s">
        <v>133</v>
      </c>
      <c r="BE373" s="1" t="s">
        <v>134</v>
      </c>
      <c r="BF373" s="1" t="s">
        <v>90</v>
      </c>
      <c r="BG373" s="1"/>
      <c r="BH373" s="1"/>
      <c r="BI373" s="1"/>
      <c r="BJ373" s="1"/>
      <c r="BK373" s="1"/>
      <c r="BL373" s="1" t="s">
        <v>2799</v>
      </c>
      <c r="BM373" s="1" t="s">
        <v>2800</v>
      </c>
      <c r="BN373" s="1" t="s">
        <v>121</v>
      </c>
    </row>
    <row r="374" spans="1:66" ht="15.75" customHeight="1" x14ac:dyDescent="0.3">
      <c r="A374" s="1" t="s">
        <v>837</v>
      </c>
      <c r="B374" s="1">
        <v>450000</v>
      </c>
      <c r="C374" s="1" t="s">
        <v>68</v>
      </c>
      <c r="D374" s="1">
        <v>0</v>
      </c>
      <c r="E374" s="4" t="s">
        <v>1187</v>
      </c>
      <c r="F374" s="1" t="s">
        <v>69</v>
      </c>
      <c r="G374" s="1" t="s">
        <v>123</v>
      </c>
      <c r="H374" s="1" t="s">
        <v>124</v>
      </c>
      <c r="I374" s="1" t="s">
        <v>101</v>
      </c>
      <c r="J374" s="1" t="s">
        <v>2793</v>
      </c>
      <c r="K374" s="1" t="s">
        <v>2794</v>
      </c>
      <c r="L374" s="1" t="s">
        <v>2801</v>
      </c>
      <c r="M374" s="1" t="s">
        <v>2795</v>
      </c>
      <c r="N374" s="1" t="s">
        <v>2796</v>
      </c>
      <c r="O374" s="1" t="s">
        <v>382</v>
      </c>
      <c r="P374" s="1" t="s">
        <v>843</v>
      </c>
      <c r="Q374" s="1" t="s">
        <v>837</v>
      </c>
      <c r="R374" s="1" t="s">
        <v>2802</v>
      </c>
      <c r="S374" s="1" t="s">
        <v>2803</v>
      </c>
      <c r="T374" s="1"/>
      <c r="U374" s="1" t="s">
        <v>130</v>
      </c>
      <c r="V374" s="1"/>
      <c r="W374" s="1"/>
      <c r="X374" s="1"/>
      <c r="Y374" s="1">
        <v>44</v>
      </c>
      <c r="Z374" s="1"/>
      <c r="AA374" s="1"/>
      <c r="AB374" s="1"/>
      <c r="AC374" s="1"/>
      <c r="AD374" s="1"/>
      <c r="AE374" s="1"/>
      <c r="AF374" s="1"/>
      <c r="AG374" s="1"/>
      <c r="AH374" s="1"/>
      <c r="AI374" s="1"/>
      <c r="AJ374" s="1"/>
      <c r="AK374" s="1" t="s">
        <v>220</v>
      </c>
      <c r="AL374" s="1"/>
      <c r="AM374" s="1"/>
      <c r="AN374" s="1"/>
      <c r="AO374" s="1"/>
      <c r="AP374" s="1"/>
      <c r="AQ374" s="1"/>
      <c r="AR374" s="1"/>
      <c r="AS374" s="1"/>
      <c r="AT374" s="1"/>
      <c r="AU374" s="1"/>
      <c r="AV374" s="1"/>
      <c r="AW374" s="1"/>
      <c r="AX374" s="1" t="s">
        <v>177</v>
      </c>
      <c r="AY374" s="1"/>
      <c r="AZ374" s="1" t="s">
        <v>386</v>
      </c>
      <c r="BA374" s="1" t="s">
        <v>382</v>
      </c>
      <c r="BB374" s="1"/>
      <c r="BC374" s="1"/>
      <c r="BD374" s="1" t="s">
        <v>133</v>
      </c>
      <c r="BE374" s="1" t="s">
        <v>134</v>
      </c>
      <c r="BF374" s="1" t="s">
        <v>90</v>
      </c>
      <c r="BG374" s="1"/>
      <c r="BH374" s="1"/>
      <c r="BI374" s="1"/>
      <c r="BJ374" s="1"/>
      <c r="BK374" s="1"/>
      <c r="BL374" s="1" t="s">
        <v>2799</v>
      </c>
      <c r="BM374" s="1" t="s">
        <v>2800</v>
      </c>
      <c r="BN374" s="1" t="s">
        <v>121</v>
      </c>
    </row>
    <row r="375" spans="1:66" ht="15.75" customHeight="1" x14ac:dyDescent="0.3">
      <c r="A375" s="1" t="s">
        <v>641</v>
      </c>
      <c r="B375" s="1">
        <v>4610</v>
      </c>
      <c r="C375" s="1" t="s">
        <v>68</v>
      </c>
      <c r="D375" s="1">
        <v>100</v>
      </c>
      <c r="E375" s="4">
        <v>44782</v>
      </c>
      <c r="F375" s="1" t="s">
        <v>69</v>
      </c>
      <c r="G375" s="1" t="s">
        <v>70</v>
      </c>
      <c r="H375" s="1" t="s">
        <v>71</v>
      </c>
      <c r="I375" s="1" t="s">
        <v>72</v>
      </c>
      <c r="J375" s="1"/>
      <c r="K375" s="1"/>
      <c r="L375" s="1" t="s">
        <v>1430</v>
      </c>
      <c r="M375" s="1" t="s">
        <v>2804</v>
      </c>
      <c r="N375" s="1" t="s">
        <v>2805</v>
      </c>
      <c r="O375" s="1" t="s">
        <v>641</v>
      </c>
      <c r="P375" s="1" t="s">
        <v>647</v>
      </c>
      <c r="Q375" s="1" t="s">
        <v>641</v>
      </c>
      <c r="R375" s="1" t="s">
        <v>2806</v>
      </c>
      <c r="S375" s="1" t="s">
        <v>2806</v>
      </c>
      <c r="T375" s="1"/>
      <c r="U375" s="1" t="s">
        <v>81</v>
      </c>
      <c r="V375" s="1"/>
      <c r="W375" s="1"/>
      <c r="X375" s="1"/>
      <c r="Y375" s="1">
        <v>300</v>
      </c>
      <c r="Z375" s="1"/>
      <c r="AA375" s="1"/>
      <c r="AB375" s="1"/>
      <c r="AC375" s="1"/>
      <c r="AD375" s="1"/>
      <c r="AE375" s="1"/>
      <c r="AF375" s="1"/>
      <c r="AG375" s="1"/>
      <c r="AH375" s="1"/>
      <c r="AI375" s="1"/>
      <c r="AJ375" s="1"/>
      <c r="AK375" s="1" t="s">
        <v>680</v>
      </c>
      <c r="AL375" s="1"/>
      <c r="AM375" s="1"/>
      <c r="AN375" s="1"/>
      <c r="AO375" s="1"/>
      <c r="AP375" s="1"/>
      <c r="AQ375" s="1"/>
      <c r="AR375" s="1"/>
      <c r="AS375" s="1"/>
      <c r="AT375" s="1"/>
      <c r="AU375" s="1"/>
      <c r="AV375" s="1"/>
      <c r="AW375" s="1"/>
      <c r="AX375" s="1"/>
      <c r="AY375" s="1"/>
      <c r="AZ375" s="1" t="s">
        <v>443</v>
      </c>
      <c r="BA375" s="1" t="s">
        <v>444</v>
      </c>
      <c r="BB375" s="1" t="s">
        <v>239</v>
      </c>
      <c r="BC375" s="1"/>
      <c r="BD375" s="1" t="s">
        <v>88</v>
      </c>
      <c r="BE375" s="1" t="s">
        <v>134</v>
      </c>
      <c r="BF375" s="1"/>
      <c r="BG375" s="1"/>
      <c r="BH375" s="1"/>
      <c r="BI375" s="1"/>
      <c r="BJ375" s="1"/>
      <c r="BK375" s="1"/>
      <c r="BL375" s="1" t="s">
        <v>2807</v>
      </c>
      <c r="BM375" s="1" t="s">
        <v>2808</v>
      </c>
      <c r="BN375" s="1" t="s">
        <v>1430</v>
      </c>
    </row>
    <row r="376" spans="1:66" ht="15.75" customHeight="1" x14ac:dyDescent="0.3">
      <c r="A376" s="1" t="s">
        <v>837</v>
      </c>
      <c r="B376" s="1">
        <v>40000</v>
      </c>
      <c r="C376" s="1" t="s">
        <v>68</v>
      </c>
      <c r="D376" s="1">
        <v>0</v>
      </c>
      <c r="E376" s="4" t="s">
        <v>1187</v>
      </c>
      <c r="F376" s="1" t="s">
        <v>69</v>
      </c>
      <c r="G376" s="1" t="s">
        <v>123</v>
      </c>
      <c r="H376" s="1" t="s">
        <v>124</v>
      </c>
      <c r="I376" s="1" t="s">
        <v>101</v>
      </c>
      <c r="J376" s="1" t="s">
        <v>2793</v>
      </c>
      <c r="K376" s="1" t="s">
        <v>2794</v>
      </c>
      <c r="L376" s="1" t="s">
        <v>2809</v>
      </c>
      <c r="M376" s="1" t="s">
        <v>2795</v>
      </c>
      <c r="N376" s="1" t="s">
        <v>2796</v>
      </c>
      <c r="O376" s="1" t="s">
        <v>382</v>
      </c>
      <c r="P376" s="1" t="s">
        <v>843</v>
      </c>
      <c r="Q376" s="1" t="s">
        <v>837</v>
      </c>
      <c r="R376" s="1" t="s">
        <v>2810</v>
      </c>
      <c r="S376" s="1" t="s">
        <v>2811</v>
      </c>
      <c r="T376" s="1"/>
      <c r="U376" s="1" t="s">
        <v>130</v>
      </c>
      <c r="V376" s="1"/>
      <c r="W376" s="1"/>
      <c r="X376" s="1"/>
      <c r="Y376" s="1">
        <v>44</v>
      </c>
      <c r="Z376" s="1"/>
      <c r="AA376" s="1"/>
      <c r="AB376" s="1"/>
      <c r="AC376" s="1"/>
      <c r="AD376" s="1"/>
      <c r="AE376" s="1"/>
      <c r="AF376" s="1"/>
      <c r="AG376" s="1"/>
      <c r="AH376" s="1"/>
      <c r="AI376" s="1"/>
      <c r="AJ376" s="1"/>
      <c r="AK376" s="1" t="s">
        <v>220</v>
      </c>
      <c r="AL376" s="1"/>
      <c r="AM376" s="1"/>
      <c r="AN376" s="1"/>
      <c r="AO376" s="1"/>
      <c r="AP376" s="1"/>
      <c r="AQ376" s="1"/>
      <c r="AR376" s="1"/>
      <c r="AS376" s="1"/>
      <c r="AT376" s="1"/>
      <c r="AU376" s="1"/>
      <c r="AV376" s="1"/>
      <c r="AW376" s="1"/>
      <c r="AX376" s="1" t="s">
        <v>177</v>
      </c>
      <c r="AY376" s="1"/>
      <c r="AZ376" s="1" t="s">
        <v>386</v>
      </c>
      <c r="BA376" s="1" t="s">
        <v>382</v>
      </c>
      <c r="BB376" s="1"/>
      <c r="BC376" s="1"/>
      <c r="BD376" s="1" t="s">
        <v>133</v>
      </c>
      <c r="BE376" s="1" t="s">
        <v>134</v>
      </c>
      <c r="BF376" s="1" t="s">
        <v>90</v>
      </c>
      <c r="BG376" s="1"/>
      <c r="BH376" s="1"/>
      <c r="BI376" s="1"/>
      <c r="BJ376" s="1"/>
      <c r="BK376" s="1"/>
      <c r="BL376" s="1" t="s">
        <v>2799</v>
      </c>
      <c r="BM376" s="1" t="s">
        <v>2800</v>
      </c>
      <c r="BN376" s="1" t="s">
        <v>181</v>
      </c>
    </row>
    <row r="377" spans="1:66" ht="15.75" customHeight="1" x14ac:dyDescent="0.3">
      <c r="A377" s="1" t="s">
        <v>313</v>
      </c>
      <c r="B377" s="1">
        <v>170000</v>
      </c>
      <c r="C377" s="1" t="s">
        <v>68</v>
      </c>
      <c r="D377" s="1">
        <v>0</v>
      </c>
      <c r="E377" s="4">
        <v>44813</v>
      </c>
      <c r="F377" s="1" t="s">
        <v>69</v>
      </c>
      <c r="G377" s="1" t="s">
        <v>99</v>
      </c>
      <c r="H377" s="1" t="s">
        <v>100</v>
      </c>
      <c r="I377" s="1" t="s">
        <v>101</v>
      </c>
      <c r="J377" s="1" t="s">
        <v>2812</v>
      </c>
      <c r="K377" s="1" t="s">
        <v>2813</v>
      </c>
      <c r="L377" s="1" t="s">
        <v>2814</v>
      </c>
      <c r="M377" s="1" t="s">
        <v>2815</v>
      </c>
      <c r="N377" s="1" t="s">
        <v>2816</v>
      </c>
      <c r="O377" s="1" t="s">
        <v>512</v>
      </c>
      <c r="P377" s="1" t="s">
        <v>318</v>
      </c>
      <c r="Q377" s="1" t="s">
        <v>313</v>
      </c>
      <c r="R377" s="1" t="s">
        <v>2817</v>
      </c>
      <c r="S377" s="1" t="s">
        <v>2818</v>
      </c>
      <c r="T377" s="1"/>
      <c r="U377" s="1" t="s">
        <v>81</v>
      </c>
      <c r="V377" s="1"/>
      <c r="W377" s="1"/>
      <c r="X377" s="1"/>
      <c r="Y377" s="1">
        <v>134</v>
      </c>
      <c r="Z377" s="1"/>
      <c r="AA377" s="1"/>
      <c r="AB377" s="1"/>
      <c r="AC377" s="1"/>
      <c r="AD377" s="1"/>
      <c r="AE377" s="1"/>
      <c r="AF377" s="1"/>
      <c r="AG377" s="1"/>
      <c r="AH377" s="1"/>
      <c r="AI377" s="1"/>
      <c r="AJ377" s="1"/>
      <c r="AK377" s="1" t="s">
        <v>264</v>
      </c>
      <c r="AL377" s="1"/>
      <c r="AM377" s="1"/>
      <c r="AN377" s="1"/>
      <c r="AO377" s="1"/>
      <c r="AP377" s="1"/>
      <c r="AQ377" s="1"/>
      <c r="AR377" s="1"/>
      <c r="AS377" s="1"/>
      <c r="AT377" s="1"/>
      <c r="AU377" s="1"/>
      <c r="AV377" s="1"/>
      <c r="AW377" s="1"/>
      <c r="AX377" s="1" t="s">
        <v>500</v>
      </c>
      <c r="AY377" s="1"/>
      <c r="AZ377" s="1" t="s">
        <v>521</v>
      </c>
      <c r="BA377" s="1" t="s">
        <v>517</v>
      </c>
      <c r="BB377" s="1"/>
      <c r="BC377" s="1"/>
      <c r="BD377" s="1" t="s">
        <v>116</v>
      </c>
      <c r="BE377" s="1" t="s">
        <v>192</v>
      </c>
      <c r="BF377" s="1" t="s">
        <v>1707</v>
      </c>
      <c r="BG377" s="1"/>
      <c r="BH377" s="1" t="s">
        <v>321</v>
      </c>
      <c r="BI377" s="1"/>
      <c r="BJ377" s="1"/>
      <c r="BK377" s="1"/>
      <c r="BL377" s="1" t="s">
        <v>2819</v>
      </c>
      <c r="BM377" s="1" t="s">
        <v>2820</v>
      </c>
      <c r="BN377" s="1" t="s">
        <v>121</v>
      </c>
    </row>
    <row r="378" spans="1:66" ht="15.75" customHeight="1" x14ac:dyDescent="0.3">
      <c r="A378" s="1" t="s">
        <v>233</v>
      </c>
      <c r="B378" s="1">
        <v>18671</v>
      </c>
      <c r="C378" s="1" t="s">
        <v>68</v>
      </c>
      <c r="D378" s="1">
        <v>100</v>
      </c>
      <c r="E378" s="4">
        <v>44782</v>
      </c>
      <c r="F378" s="1" t="s">
        <v>69</v>
      </c>
      <c r="G378" s="1" t="s">
        <v>70</v>
      </c>
      <c r="H378" s="1" t="s">
        <v>71</v>
      </c>
      <c r="I378" s="1" t="s">
        <v>72</v>
      </c>
      <c r="J378" s="1" t="s">
        <v>2821</v>
      </c>
      <c r="K378" s="1" t="s">
        <v>170</v>
      </c>
      <c r="L378" s="1"/>
      <c r="M378" s="1" t="s">
        <v>2822</v>
      </c>
      <c r="N378" s="1" t="s">
        <v>2823</v>
      </c>
      <c r="O378" s="1" t="s">
        <v>233</v>
      </c>
      <c r="P378" s="1" t="s">
        <v>238</v>
      </c>
      <c r="Q378" s="1" t="s">
        <v>233</v>
      </c>
      <c r="R378" s="1" t="s">
        <v>2824</v>
      </c>
      <c r="S378" s="1" t="s">
        <v>2825</v>
      </c>
      <c r="T378" s="1"/>
      <c r="U378" s="1" t="s">
        <v>81</v>
      </c>
      <c r="V378" s="1"/>
      <c r="W378" s="1"/>
      <c r="X378" s="1"/>
      <c r="Y378" s="1">
        <v>92</v>
      </c>
      <c r="Z378" s="1"/>
      <c r="AA378" s="1"/>
      <c r="AB378" s="1"/>
      <c r="AC378" s="1"/>
      <c r="AD378" s="1"/>
      <c r="AE378" s="1"/>
      <c r="AF378" s="1"/>
      <c r="AG378" s="1"/>
      <c r="AH378" s="1"/>
      <c r="AI378" s="1"/>
      <c r="AJ378" s="1"/>
      <c r="AK378" s="1" t="s">
        <v>112</v>
      </c>
      <c r="AL378" s="1"/>
      <c r="AM378" s="1"/>
      <c r="AN378" s="1"/>
      <c r="AO378" s="1"/>
      <c r="AP378" s="1"/>
      <c r="AQ378" s="1"/>
      <c r="AR378" s="1"/>
      <c r="AS378" s="1"/>
      <c r="AT378" s="1"/>
      <c r="AU378" s="1"/>
      <c r="AV378" s="1"/>
      <c r="AW378" s="1"/>
      <c r="AX378" s="1"/>
      <c r="AY378" s="1"/>
      <c r="AZ378" s="1" t="s">
        <v>238</v>
      </c>
      <c r="BA378" s="1" t="s">
        <v>233</v>
      </c>
      <c r="BB378" s="1" t="s">
        <v>372</v>
      </c>
      <c r="BC378" s="1"/>
      <c r="BD378" s="1" t="s">
        <v>116</v>
      </c>
      <c r="BE378" s="1" t="s">
        <v>134</v>
      </c>
      <c r="BF378" s="1" t="s">
        <v>135</v>
      </c>
      <c r="BG378" s="1"/>
      <c r="BH378" s="1"/>
      <c r="BI378" s="1"/>
      <c r="BJ378" s="1"/>
      <c r="BK378" s="1"/>
      <c r="BL378" s="1" t="s">
        <v>2826</v>
      </c>
      <c r="BM378" s="1" t="s">
        <v>2827</v>
      </c>
      <c r="BN378" s="1" t="s">
        <v>181</v>
      </c>
    </row>
    <row r="379" spans="1:66" ht="15.75" customHeight="1" x14ac:dyDescent="0.3">
      <c r="A379" s="1" t="s">
        <v>233</v>
      </c>
      <c r="B379" s="1">
        <v>364635</v>
      </c>
      <c r="C379" s="1" t="s">
        <v>68</v>
      </c>
      <c r="D379" s="1">
        <v>100</v>
      </c>
      <c r="E379" s="4">
        <v>44782</v>
      </c>
      <c r="F379" s="1" t="s">
        <v>69</v>
      </c>
      <c r="G379" s="1" t="s">
        <v>70</v>
      </c>
      <c r="H379" s="1" t="s">
        <v>71</v>
      </c>
      <c r="I379" s="1" t="s">
        <v>72</v>
      </c>
      <c r="J379" s="1" t="s">
        <v>2821</v>
      </c>
      <c r="K379" s="1" t="s">
        <v>170</v>
      </c>
      <c r="L379" s="1"/>
      <c r="M379" s="1" t="s">
        <v>2822</v>
      </c>
      <c r="N379" s="1" t="s">
        <v>2823</v>
      </c>
      <c r="O379" s="1" t="s">
        <v>233</v>
      </c>
      <c r="P379" s="1" t="s">
        <v>238</v>
      </c>
      <c r="Q379" s="1" t="s">
        <v>233</v>
      </c>
      <c r="R379" s="1" t="s">
        <v>2828</v>
      </c>
      <c r="S379" s="1" t="s">
        <v>2829</v>
      </c>
      <c r="T379" s="1"/>
      <c r="U379" s="1" t="s">
        <v>81</v>
      </c>
      <c r="V379" s="1"/>
      <c r="W379" s="1"/>
      <c r="X379" s="1"/>
      <c r="Y379" s="1">
        <v>92</v>
      </c>
      <c r="Z379" s="1"/>
      <c r="AA379" s="1"/>
      <c r="AB379" s="1"/>
      <c r="AC379" s="1"/>
      <c r="AD379" s="1"/>
      <c r="AE379" s="1"/>
      <c r="AF379" s="1"/>
      <c r="AG379" s="1"/>
      <c r="AH379" s="1"/>
      <c r="AI379" s="1"/>
      <c r="AJ379" s="1"/>
      <c r="AK379" s="1" t="s">
        <v>112</v>
      </c>
      <c r="AL379" s="1"/>
      <c r="AM379" s="1"/>
      <c r="AN379" s="1"/>
      <c r="AO379" s="1"/>
      <c r="AP379" s="1"/>
      <c r="AQ379" s="1"/>
      <c r="AR379" s="1"/>
      <c r="AS379" s="1"/>
      <c r="AT379" s="1"/>
      <c r="AU379" s="1"/>
      <c r="AV379" s="1"/>
      <c r="AW379" s="1"/>
      <c r="AX379" s="1"/>
      <c r="AY379" s="1"/>
      <c r="AZ379" s="1" t="s">
        <v>238</v>
      </c>
      <c r="BA379" s="1" t="s">
        <v>233</v>
      </c>
      <c r="BB379" s="1" t="s">
        <v>372</v>
      </c>
      <c r="BC379" s="1"/>
      <c r="BD379" s="1" t="s">
        <v>116</v>
      </c>
      <c r="BE379" s="1" t="s">
        <v>134</v>
      </c>
      <c r="BF379" s="1" t="s">
        <v>135</v>
      </c>
      <c r="BG379" s="1"/>
      <c r="BH379" s="1"/>
      <c r="BI379" s="1"/>
      <c r="BJ379" s="1"/>
      <c r="BK379" s="1"/>
      <c r="BL379" s="1" t="s">
        <v>2826</v>
      </c>
      <c r="BM379" s="1" t="s">
        <v>2827</v>
      </c>
      <c r="BN379" s="1" t="s">
        <v>121</v>
      </c>
    </row>
    <row r="380" spans="1:66" ht="15.75" customHeight="1" x14ac:dyDescent="0.3">
      <c r="A380" s="1" t="s">
        <v>512</v>
      </c>
      <c r="B380" s="1">
        <v>10000000</v>
      </c>
      <c r="C380" s="1" t="s">
        <v>68</v>
      </c>
      <c r="D380" s="1">
        <v>0</v>
      </c>
      <c r="E380" s="4" t="s">
        <v>1436</v>
      </c>
      <c r="F380" s="1" t="s">
        <v>69</v>
      </c>
      <c r="G380" s="1" t="s">
        <v>123</v>
      </c>
      <c r="H380" s="1" t="s">
        <v>124</v>
      </c>
      <c r="I380" s="1" t="s">
        <v>101</v>
      </c>
      <c r="J380" s="1"/>
      <c r="K380" s="1"/>
      <c r="L380" s="1" t="s">
        <v>288</v>
      </c>
      <c r="M380" s="1" t="s">
        <v>1921</v>
      </c>
      <c r="N380" s="1" t="s">
        <v>1922</v>
      </c>
      <c r="O380" s="1" t="s">
        <v>291</v>
      </c>
      <c r="P380" s="1" t="s">
        <v>518</v>
      </c>
      <c r="Q380" s="1" t="s">
        <v>512</v>
      </c>
      <c r="R380" s="1" t="s">
        <v>2830</v>
      </c>
      <c r="S380" s="1" t="s">
        <v>2831</v>
      </c>
      <c r="T380" s="1"/>
      <c r="U380" s="1" t="s">
        <v>130</v>
      </c>
      <c r="V380" s="1"/>
      <c r="W380" s="1" t="s">
        <v>1925</v>
      </c>
      <c r="X380" s="1"/>
      <c r="Y380" s="1">
        <v>5440</v>
      </c>
      <c r="Z380" s="1"/>
      <c r="AA380" s="1"/>
      <c r="AB380" s="1"/>
      <c r="AC380" s="1"/>
      <c r="AD380" s="1"/>
      <c r="AE380" s="1"/>
      <c r="AF380" s="1"/>
      <c r="AG380" s="1" t="s">
        <v>82</v>
      </c>
      <c r="AH380" s="1"/>
      <c r="AI380" s="1"/>
      <c r="AJ380" s="1"/>
      <c r="AK380" s="1" t="s">
        <v>220</v>
      </c>
      <c r="AL380" s="1"/>
      <c r="AM380" s="1"/>
      <c r="AN380" s="1"/>
      <c r="AO380" s="1"/>
      <c r="AP380" s="1"/>
      <c r="AQ380" s="1"/>
      <c r="AR380" s="1"/>
      <c r="AS380" s="1"/>
      <c r="AT380" s="1"/>
      <c r="AU380" s="1"/>
      <c r="AV380" s="1"/>
      <c r="AW380" s="1"/>
      <c r="AX380" s="1" t="s">
        <v>177</v>
      </c>
      <c r="AY380" s="1"/>
      <c r="AZ380" s="1" t="s">
        <v>296</v>
      </c>
      <c r="BA380" s="1" t="s">
        <v>291</v>
      </c>
      <c r="BB380" s="1"/>
      <c r="BC380" s="1"/>
      <c r="BD380" s="1" t="s">
        <v>1926</v>
      </c>
      <c r="BE380" s="1" t="s">
        <v>134</v>
      </c>
      <c r="BF380" s="1" t="s">
        <v>151</v>
      </c>
      <c r="BG380" s="1"/>
      <c r="BH380" s="1" t="s">
        <v>118</v>
      </c>
      <c r="BI380" s="1"/>
      <c r="BJ380" s="1"/>
      <c r="BK380" s="1"/>
      <c r="BL380" s="1" t="s">
        <v>1927</v>
      </c>
      <c r="BM380" s="1" t="s">
        <v>1928</v>
      </c>
      <c r="BN380" s="1" t="s">
        <v>121</v>
      </c>
    </row>
    <row r="381" spans="1:66" ht="15.75" customHeight="1" x14ac:dyDescent="0.3">
      <c r="A381" s="1" t="s">
        <v>481</v>
      </c>
      <c r="B381" s="1">
        <v>800000</v>
      </c>
      <c r="C381" s="1" t="s">
        <v>68</v>
      </c>
      <c r="D381" s="1">
        <v>0</v>
      </c>
      <c r="E381" s="4">
        <v>44721</v>
      </c>
      <c r="F381" s="1" t="s">
        <v>69</v>
      </c>
      <c r="G381" s="1" t="s">
        <v>123</v>
      </c>
      <c r="H381" s="1" t="s">
        <v>124</v>
      </c>
      <c r="I381" s="1" t="s">
        <v>101</v>
      </c>
      <c r="J381" s="1"/>
      <c r="K381" s="1"/>
      <c r="L381" s="1" t="s">
        <v>1221</v>
      </c>
      <c r="M381" s="1" t="s">
        <v>2832</v>
      </c>
      <c r="N381" s="1" t="s">
        <v>2833</v>
      </c>
      <c r="O381" s="1" t="s">
        <v>444</v>
      </c>
      <c r="P381" s="1" t="s">
        <v>443</v>
      </c>
      <c r="Q381" s="1" t="s">
        <v>444</v>
      </c>
      <c r="R381" s="1" t="s">
        <v>2834</v>
      </c>
      <c r="S381" s="1" t="s">
        <v>2835</v>
      </c>
      <c r="T381" s="1"/>
      <c r="U381" s="1" t="s">
        <v>147</v>
      </c>
      <c r="V381" s="1"/>
      <c r="W381" s="1"/>
      <c r="X381" s="1"/>
      <c r="Y381" s="1">
        <v>25</v>
      </c>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t="s">
        <v>443</v>
      </c>
      <c r="BA381" s="1" t="s">
        <v>444</v>
      </c>
      <c r="BB381" s="1"/>
      <c r="BC381" s="1"/>
      <c r="BD381" s="1" t="s">
        <v>116</v>
      </c>
      <c r="BE381" s="1" t="s">
        <v>192</v>
      </c>
      <c r="BF381" s="1"/>
      <c r="BG381" s="1"/>
      <c r="BH381" s="1" t="s">
        <v>118</v>
      </c>
      <c r="BI381" s="1"/>
      <c r="BJ381" s="1"/>
      <c r="BK381" s="1"/>
      <c r="BL381" s="1" t="s">
        <v>2836</v>
      </c>
      <c r="BM381" s="1" t="s">
        <v>2837</v>
      </c>
      <c r="BN381" s="1" t="s">
        <v>121</v>
      </c>
    </row>
    <row r="382" spans="1:66" ht="15.75" customHeight="1" x14ac:dyDescent="0.3">
      <c r="A382" s="1" t="s">
        <v>256</v>
      </c>
      <c r="B382" s="1">
        <v>70000</v>
      </c>
      <c r="C382" s="1" t="s">
        <v>68</v>
      </c>
      <c r="D382" s="1">
        <v>0</v>
      </c>
      <c r="E382" s="4">
        <v>44751</v>
      </c>
      <c r="F382" s="1" t="s">
        <v>69</v>
      </c>
      <c r="G382" s="1" t="s">
        <v>123</v>
      </c>
      <c r="H382" s="1" t="s">
        <v>124</v>
      </c>
      <c r="I382" s="1" t="s">
        <v>101</v>
      </c>
      <c r="J382" s="1" t="s">
        <v>2838</v>
      </c>
      <c r="K382" s="1" t="s">
        <v>2839</v>
      </c>
      <c r="L382" s="1" t="s">
        <v>275</v>
      </c>
      <c r="M382" s="1" t="s">
        <v>2840</v>
      </c>
      <c r="N382" s="1" t="s">
        <v>2841</v>
      </c>
      <c r="O382" s="1" t="s">
        <v>201</v>
      </c>
      <c r="P382" s="1" t="s">
        <v>260</v>
      </c>
      <c r="Q382" s="1" t="s">
        <v>256</v>
      </c>
      <c r="R382" s="1" t="s">
        <v>2842</v>
      </c>
      <c r="S382" s="1" t="s">
        <v>2843</v>
      </c>
      <c r="T382" s="1"/>
      <c r="U382" s="1" t="s">
        <v>81</v>
      </c>
      <c r="V382" s="1"/>
      <c r="W382" s="1" t="s">
        <v>1527</v>
      </c>
      <c r="X382" s="1"/>
      <c r="Y382" s="1">
        <v>129</v>
      </c>
      <c r="Z382" s="1"/>
      <c r="AA382" s="1"/>
      <c r="AB382" s="1"/>
      <c r="AC382" s="1"/>
      <c r="AD382" s="1"/>
      <c r="AE382" s="1"/>
      <c r="AF382" s="1"/>
      <c r="AG382" s="1"/>
      <c r="AH382" s="1"/>
      <c r="AI382" s="1"/>
      <c r="AJ382" s="1"/>
      <c r="AK382" s="1" t="s">
        <v>112</v>
      </c>
      <c r="AL382" s="1"/>
      <c r="AM382" s="1"/>
      <c r="AN382" s="1"/>
      <c r="AO382" s="1"/>
      <c r="AP382" s="1"/>
      <c r="AQ382" s="1"/>
      <c r="AR382" s="1"/>
      <c r="AS382" s="1"/>
      <c r="AT382" s="1"/>
      <c r="AU382" s="1"/>
      <c r="AV382" s="1"/>
      <c r="AW382" s="1"/>
      <c r="AX382" s="1" t="s">
        <v>282</v>
      </c>
      <c r="AY382" s="1"/>
      <c r="AZ382" s="1" t="s">
        <v>205</v>
      </c>
      <c r="BA382" s="1" t="s">
        <v>201</v>
      </c>
      <c r="BB382" s="1"/>
      <c r="BC382" s="1"/>
      <c r="BD382" s="1" t="s">
        <v>133</v>
      </c>
      <c r="BE382" s="1" t="s">
        <v>2307</v>
      </c>
      <c r="BF382" s="1" t="s">
        <v>2844</v>
      </c>
      <c r="BG382" s="1"/>
      <c r="BH382" s="1"/>
      <c r="BI382" s="1"/>
      <c r="BJ382" s="1"/>
      <c r="BK382" s="1"/>
      <c r="BL382" s="1" t="s">
        <v>2845</v>
      </c>
      <c r="BM382" s="1" t="s">
        <v>2846</v>
      </c>
      <c r="BN382" s="1"/>
    </row>
    <row r="383" spans="1:66" ht="15.75" customHeight="1" x14ac:dyDescent="0.3">
      <c r="A383" s="1" t="s">
        <v>256</v>
      </c>
      <c r="B383" s="1">
        <v>900000</v>
      </c>
      <c r="C383" s="1" t="s">
        <v>68</v>
      </c>
      <c r="D383" s="1">
        <v>0</v>
      </c>
      <c r="E383" s="4">
        <v>44751</v>
      </c>
      <c r="F383" s="1" t="s">
        <v>69</v>
      </c>
      <c r="G383" s="1" t="s">
        <v>123</v>
      </c>
      <c r="H383" s="1" t="s">
        <v>124</v>
      </c>
      <c r="I383" s="1" t="s">
        <v>101</v>
      </c>
      <c r="J383" s="1" t="s">
        <v>2838</v>
      </c>
      <c r="K383" s="1" t="s">
        <v>2839</v>
      </c>
      <c r="L383" s="1" t="s">
        <v>1013</v>
      </c>
      <c r="M383" s="1" t="s">
        <v>2840</v>
      </c>
      <c r="N383" s="1" t="s">
        <v>2841</v>
      </c>
      <c r="O383" s="1" t="s">
        <v>201</v>
      </c>
      <c r="P383" s="1" t="s">
        <v>260</v>
      </c>
      <c r="Q383" s="1" t="s">
        <v>256</v>
      </c>
      <c r="R383" s="1" t="s">
        <v>2847</v>
      </c>
      <c r="S383" s="1" t="s">
        <v>2848</v>
      </c>
      <c r="T383" s="1"/>
      <c r="U383" s="1" t="s">
        <v>81</v>
      </c>
      <c r="V383" s="1"/>
      <c r="W383" s="1" t="s">
        <v>1527</v>
      </c>
      <c r="X383" s="1"/>
      <c r="Y383" s="1">
        <v>129</v>
      </c>
      <c r="Z383" s="1"/>
      <c r="AA383" s="1"/>
      <c r="AB383" s="1"/>
      <c r="AC383" s="1"/>
      <c r="AD383" s="1"/>
      <c r="AE383" s="1"/>
      <c r="AF383" s="1"/>
      <c r="AG383" s="1"/>
      <c r="AH383" s="1"/>
      <c r="AI383" s="1"/>
      <c r="AJ383" s="1"/>
      <c r="AK383" s="1" t="s">
        <v>112</v>
      </c>
      <c r="AL383" s="1"/>
      <c r="AM383" s="1"/>
      <c r="AN383" s="1"/>
      <c r="AO383" s="1"/>
      <c r="AP383" s="1"/>
      <c r="AQ383" s="1"/>
      <c r="AR383" s="1"/>
      <c r="AS383" s="1"/>
      <c r="AT383" s="1"/>
      <c r="AU383" s="1"/>
      <c r="AV383" s="1"/>
      <c r="AW383" s="1"/>
      <c r="AX383" s="1" t="s">
        <v>282</v>
      </c>
      <c r="AY383" s="1"/>
      <c r="AZ383" s="1" t="s">
        <v>205</v>
      </c>
      <c r="BA383" s="1" t="s">
        <v>201</v>
      </c>
      <c r="BB383" s="1"/>
      <c r="BC383" s="1"/>
      <c r="BD383" s="1" t="s">
        <v>133</v>
      </c>
      <c r="BE383" s="1" t="s">
        <v>2307</v>
      </c>
      <c r="BF383" s="1" t="s">
        <v>2844</v>
      </c>
      <c r="BG383" s="1"/>
      <c r="BH383" s="1"/>
      <c r="BI383" s="1"/>
      <c r="BJ383" s="1"/>
      <c r="BK383" s="1"/>
      <c r="BL383" s="1" t="s">
        <v>2845</v>
      </c>
      <c r="BM383" s="1" t="s">
        <v>2846</v>
      </c>
      <c r="BN383" s="1"/>
    </row>
    <row r="384" spans="1:66" ht="15.75" customHeight="1" x14ac:dyDescent="0.3">
      <c r="A384" s="1" t="s">
        <v>481</v>
      </c>
      <c r="B384" s="1">
        <v>1000000</v>
      </c>
      <c r="C384" s="1" t="s">
        <v>68</v>
      </c>
      <c r="D384" s="1">
        <v>0</v>
      </c>
      <c r="E384" s="4">
        <v>44751</v>
      </c>
      <c r="F384" s="1" t="s">
        <v>69</v>
      </c>
      <c r="G384" s="1" t="s">
        <v>99</v>
      </c>
      <c r="H384" s="1" t="s">
        <v>100</v>
      </c>
      <c r="I384" s="1" t="s">
        <v>101</v>
      </c>
      <c r="J384" s="1" t="s">
        <v>2849</v>
      </c>
      <c r="K384" s="1" t="s">
        <v>2850</v>
      </c>
      <c r="L384" s="1" t="s">
        <v>121</v>
      </c>
      <c r="M384" s="1" t="s">
        <v>2851</v>
      </c>
      <c r="N384" s="1" t="s">
        <v>2852</v>
      </c>
      <c r="O384" s="1" t="s">
        <v>173</v>
      </c>
      <c r="P384" s="1" t="s">
        <v>486</v>
      </c>
      <c r="Q384" s="1" t="s">
        <v>481</v>
      </c>
      <c r="R384" s="1" t="s">
        <v>2853</v>
      </c>
      <c r="S384" s="1" t="s">
        <v>2854</v>
      </c>
      <c r="T384" s="1"/>
      <c r="U384" s="1" t="s">
        <v>147</v>
      </c>
      <c r="V384" s="1"/>
      <c r="W384" s="1"/>
      <c r="X384" s="1"/>
      <c r="Y384" s="1">
        <v>103</v>
      </c>
      <c r="Z384" s="1"/>
      <c r="AA384" s="1"/>
      <c r="AB384" s="1"/>
      <c r="AC384" s="1"/>
      <c r="AD384" s="1"/>
      <c r="AE384" s="1"/>
      <c r="AF384" s="1"/>
      <c r="AG384" s="1"/>
      <c r="AH384" s="1"/>
      <c r="AI384" s="1"/>
      <c r="AJ384" s="1"/>
      <c r="AK384" s="1" t="s">
        <v>220</v>
      </c>
      <c r="AL384" s="1" t="s">
        <v>2855</v>
      </c>
      <c r="AM384" s="1"/>
      <c r="AN384" s="1"/>
      <c r="AO384" s="1"/>
      <c r="AP384" s="1"/>
      <c r="AQ384" s="1"/>
      <c r="AR384" s="1"/>
      <c r="AS384" s="1"/>
      <c r="AT384" s="1"/>
      <c r="AU384" s="1"/>
      <c r="AV384" s="1"/>
      <c r="AW384" s="1"/>
      <c r="AX384" s="1" t="s">
        <v>237</v>
      </c>
      <c r="AY384" s="1"/>
      <c r="AZ384" s="1" t="s">
        <v>341</v>
      </c>
      <c r="BA384" s="1" t="s">
        <v>334</v>
      </c>
      <c r="BB384" s="1" t="s">
        <v>1232</v>
      </c>
      <c r="BC384" s="1"/>
      <c r="BD384" s="1" t="s">
        <v>133</v>
      </c>
      <c r="BE384" s="1" t="s">
        <v>134</v>
      </c>
      <c r="BF384" s="1"/>
      <c r="BG384" s="1"/>
      <c r="BH384" s="1"/>
      <c r="BI384" s="1"/>
      <c r="BJ384" s="1"/>
      <c r="BK384" s="1"/>
      <c r="BL384" s="1" t="s">
        <v>2856</v>
      </c>
      <c r="BM384" s="1" t="s">
        <v>2857</v>
      </c>
      <c r="BN384" s="1"/>
    </row>
    <row r="385" spans="1:66" ht="15.75" customHeight="1" x14ac:dyDescent="0.3">
      <c r="A385" s="1" t="s">
        <v>2238</v>
      </c>
      <c r="B385" s="1">
        <v>1500000</v>
      </c>
      <c r="C385" s="1" t="s">
        <v>68</v>
      </c>
      <c r="D385" s="1">
        <v>50</v>
      </c>
      <c r="E385" s="4" t="s">
        <v>139</v>
      </c>
      <c r="F385" s="1" t="s">
        <v>69</v>
      </c>
      <c r="G385" s="1" t="s">
        <v>140</v>
      </c>
      <c r="H385" s="1" t="s">
        <v>141</v>
      </c>
      <c r="I385" s="1" t="s">
        <v>142</v>
      </c>
      <c r="J385" s="1"/>
      <c r="K385" s="1"/>
      <c r="L385" s="1"/>
      <c r="M385" s="1" t="s">
        <v>2858</v>
      </c>
      <c r="N385" s="1" t="s">
        <v>2859</v>
      </c>
      <c r="O385" s="1" t="s">
        <v>259</v>
      </c>
      <c r="P385" s="1" t="s">
        <v>265</v>
      </c>
      <c r="Q385" s="1" t="s">
        <v>259</v>
      </c>
      <c r="R385" s="1" t="s">
        <v>2860</v>
      </c>
      <c r="S385" s="1" t="s">
        <v>2861</v>
      </c>
      <c r="T385" s="1"/>
      <c r="U385" s="1" t="s">
        <v>147</v>
      </c>
      <c r="V385" s="1"/>
      <c r="W385" s="1"/>
      <c r="X385" s="1"/>
      <c r="Y385" s="1">
        <v>150</v>
      </c>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t="s">
        <v>265</v>
      </c>
      <c r="BA385" s="1" t="s">
        <v>259</v>
      </c>
      <c r="BB385" s="1"/>
      <c r="BC385" s="1"/>
      <c r="BD385" s="1" t="s">
        <v>133</v>
      </c>
      <c r="BE385" s="1" t="s">
        <v>192</v>
      </c>
      <c r="BF385" s="1"/>
      <c r="BG385" s="1"/>
      <c r="BH385" s="1" t="s">
        <v>193</v>
      </c>
      <c r="BI385" s="1"/>
      <c r="BJ385" s="1"/>
      <c r="BK385" s="1"/>
      <c r="BL385" s="1" t="s">
        <v>2862</v>
      </c>
      <c r="BM385" s="1" t="s">
        <v>2863</v>
      </c>
      <c r="BN385" s="1"/>
    </row>
    <row r="386" spans="1:66" ht="15.75" customHeight="1" x14ac:dyDescent="0.3">
      <c r="A386" s="1" t="s">
        <v>613</v>
      </c>
      <c r="B386" s="1">
        <v>11000000</v>
      </c>
      <c r="C386" s="1" t="s">
        <v>68</v>
      </c>
      <c r="D386" s="1">
        <v>0</v>
      </c>
      <c r="E386" s="4" t="s">
        <v>1521</v>
      </c>
      <c r="F386" s="1" t="s">
        <v>69</v>
      </c>
      <c r="G386" s="1" t="s">
        <v>99</v>
      </c>
      <c r="H386" s="1" t="s">
        <v>100</v>
      </c>
      <c r="I386" s="1" t="s">
        <v>101</v>
      </c>
      <c r="J386" s="1"/>
      <c r="K386" s="1"/>
      <c r="L386" s="1" t="s">
        <v>121</v>
      </c>
      <c r="M386" s="1" t="s">
        <v>2188</v>
      </c>
      <c r="N386" s="1" t="s">
        <v>2189</v>
      </c>
      <c r="O386" s="1" t="s">
        <v>401</v>
      </c>
      <c r="P386" s="1" t="s">
        <v>698</v>
      </c>
      <c r="Q386" s="1" t="s">
        <v>613</v>
      </c>
      <c r="R386" s="1" t="s">
        <v>2864</v>
      </c>
      <c r="S386" s="1" t="s">
        <v>2865</v>
      </c>
      <c r="T386" s="1"/>
      <c r="U386" s="1" t="s">
        <v>130</v>
      </c>
      <c r="V386" s="1"/>
      <c r="W386" s="1"/>
      <c r="X386" s="1"/>
      <c r="Y386" s="1">
        <v>1000</v>
      </c>
      <c r="Z386" s="1"/>
      <c r="AA386" s="1"/>
      <c r="AB386" s="1"/>
      <c r="AC386" s="1"/>
      <c r="AD386" s="1"/>
      <c r="AE386" s="1"/>
      <c r="AF386" s="1"/>
      <c r="AG386" s="1"/>
      <c r="AH386" s="1"/>
      <c r="AI386" s="1"/>
      <c r="AJ386" s="1"/>
      <c r="AK386" s="1" t="s">
        <v>356</v>
      </c>
      <c r="AL386" s="1"/>
      <c r="AM386" s="1"/>
      <c r="AN386" s="1"/>
      <c r="AO386" s="1"/>
      <c r="AP386" s="1"/>
      <c r="AQ386" s="1"/>
      <c r="AR386" s="1"/>
      <c r="AS386" s="1"/>
      <c r="AT386" s="1"/>
      <c r="AU386" s="1"/>
      <c r="AV386" s="1"/>
      <c r="AW386" s="1"/>
      <c r="AX386" s="1"/>
      <c r="AY386" s="1"/>
      <c r="AZ386" s="1" t="s">
        <v>443</v>
      </c>
      <c r="BA386" s="1" t="s">
        <v>444</v>
      </c>
      <c r="BB386" s="1"/>
      <c r="BC386" s="1"/>
      <c r="BD386" s="1" t="s">
        <v>1443</v>
      </c>
      <c r="BE386" s="1" t="s">
        <v>134</v>
      </c>
      <c r="BF386" s="1"/>
      <c r="BG386" s="1"/>
      <c r="BH386" s="1"/>
      <c r="BI386" s="1"/>
      <c r="BJ386" s="1"/>
      <c r="BK386" s="1"/>
      <c r="BL386" s="1" t="s">
        <v>2192</v>
      </c>
      <c r="BM386" s="1" t="s">
        <v>2193</v>
      </c>
      <c r="BN386" s="1"/>
    </row>
    <row r="387" spans="1:66" ht="15.75" customHeight="1" x14ac:dyDescent="0.3">
      <c r="A387" s="1" t="s">
        <v>512</v>
      </c>
      <c r="B387" s="1">
        <v>12500000</v>
      </c>
      <c r="C387" s="1" t="s">
        <v>68</v>
      </c>
      <c r="D387" s="1">
        <v>0</v>
      </c>
      <c r="E387" s="4">
        <v>44751</v>
      </c>
      <c r="F387" s="1" t="s">
        <v>69</v>
      </c>
      <c r="G387" s="1" t="s">
        <v>99</v>
      </c>
      <c r="H387" s="1" t="s">
        <v>100</v>
      </c>
      <c r="I387" s="1" t="s">
        <v>101</v>
      </c>
      <c r="J387" s="1"/>
      <c r="K387" s="1"/>
      <c r="L387" s="1" t="s">
        <v>895</v>
      </c>
      <c r="M387" s="1" t="s">
        <v>2866</v>
      </c>
      <c r="N387" s="1" t="s">
        <v>2867</v>
      </c>
      <c r="O387" s="1" t="s">
        <v>444</v>
      </c>
      <c r="P387" s="1" t="s">
        <v>518</v>
      </c>
      <c r="Q387" s="1" t="s">
        <v>512</v>
      </c>
      <c r="R387" s="1" t="s">
        <v>2868</v>
      </c>
      <c r="S387" s="1" t="s">
        <v>2869</v>
      </c>
      <c r="T387" s="1"/>
      <c r="U387" s="1" t="s">
        <v>130</v>
      </c>
      <c r="V387" s="1"/>
      <c r="W387" s="1"/>
      <c r="X387" s="1"/>
      <c r="Y387" s="1">
        <v>124</v>
      </c>
      <c r="Z387" s="1"/>
      <c r="AA387" s="1"/>
      <c r="AB387" s="1"/>
      <c r="AC387" s="1"/>
      <c r="AD387" s="1"/>
      <c r="AE387" s="1"/>
      <c r="AF387" s="1"/>
      <c r="AG387" s="1" t="s">
        <v>111</v>
      </c>
      <c r="AH387" s="1"/>
      <c r="AI387" s="1"/>
      <c r="AJ387" s="1"/>
      <c r="AK387" s="1" t="s">
        <v>204</v>
      </c>
      <c r="AL387" s="1"/>
      <c r="AM387" s="1"/>
      <c r="AN387" s="1"/>
      <c r="AO387" s="1"/>
      <c r="AP387" s="1"/>
      <c r="AQ387" s="1"/>
      <c r="AR387" s="1"/>
      <c r="AS387" s="1"/>
      <c r="AT387" s="1"/>
      <c r="AU387" s="1"/>
      <c r="AV387" s="1"/>
      <c r="AW387" s="1"/>
      <c r="AX387" s="1" t="s">
        <v>177</v>
      </c>
      <c r="AY387" s="1"/>
      <c r="AZ387" s="1" t="s">
        <v>443</v>
      </c>
      <c r="BA387" s="1" t="s">
        <v>444</v>
      </c>
      <c r="BB387" s="1"/>
      <c r="BC387" s="1"/>
      <c r="BD387" s="1" t="s">
        <v>133</v>
      </c>
      <c r="BE387" s="1" t="s">
        <v>117</v>
      </c>
      <c r="BF387" s="1" t="s">
        <v>90</v>
      </c>
      <c r="BG387" s="1"/>
      <c r="BH387" s="1" t="s">
        <v>2870</v>
      </c>
      <c r="BI387" s="1"/>
      <c r="BJ387" s="1"/>
      <c r="BK387" s="1"/>
      <c r="BL387" s="1" t="s">
        <v>2871</v>
      </c>
      <c r="BM387" s="1" t="s">
        <v>2872</v>
      </c>
      <c r="BN387" s="1" t="s">
        <v>121</v>
      </c>
    </row>
    <row r="388" spans="1:66" ht="15.75" customHeight="1" x14ac:dyDescent="0.3">
      <c r="A388" s="1" t="s">
        <v>512</v>
      </c>
      <c r="B388" s="1">
        <v>65000</v>
      </c>
      <c r="C388" s="1" t="s">
        <v>68</v>
      </c>
      <c r="D388" s="1">
        <v>0</v>
      </c>
      <c r="E388" s="4">
        <v>44751</v>
      </c>
      <c r="F388" s="1" t="s">
        <v>69</v>
      </c>
      <c r="G388" s="1" t="s">
        <v>99</v>
      </c>
      <c r="H388" s="1" t="s">
        <v>100</v>
      </c>
      <c r="I388" s="1" t="s">
        <v>101</v>
      </c>
      <c r="J388" s="1"/>
      <c r="K388" s="1"/>
      <c r="L388" s="1" t="s">
        <v>449</v>
      </c>
      <c r="M388" s="1" t="s">
        <v>2866</v>
      </c>
      <c r="N388" s="1" t="s">
        <v>2867</v>
      </c>
      <c r="O388" s="1" t="s">
        <v>444</v>
      </c>
      <c r="P388" s="1" t="s">
        <v>518</v>
      </c>
      <c r="Q388" s="1" t="s">
        <v>512</v>
      </c>
      <c r="R388" s="1" t="s">
        <v>2873</v>
      </c>
      <c r="S388" s="1" t="s">
        <v>2874</v>
      </c>
      <c r="T388" s="1"/>
      <c r="U388" s="1" t="s">
        <v>130</v>
      </c>
      <c r="V388" s="1"/>
      <c r="W388" s="1"/>
      <c r="X388" s="1"/>
      <c r="Y388" s="1">
        <v>124</v>
      </c>
      <c r="Z388" s="1"/>
      <c r="AA388" s="1"/>
      <c r="AB388" s="1"/>
      <c r="AC388" s="1"/>
      <c r="AD388" s="1"/>
      <c r="AE388" s="1"/>
      <c r="AF388" s="1"/>
      <c r="AG388" s="1" t="s">
        <v>111</v>
      </c>
      <c r="AH388" s="1"/>
      <c r="AI388" s="1"/>
      <c r="AJ388" s="1"/>
      <c r="AK388" s="1" t="s">
        <v>204</v>
      </c>
      <c r="AL388" s="1"/>
      <c r="AM388" s="1"/>
      <c r="AN388" s="1"/>
      <c r="AO388" s="1"/>
      <c r="AP388" s="1"/>
      <c r="AQ388" s="1"/>
      <c r="AR388" s="1"/>
      <c r="AS388" s="1"/>
      <c r="AT388" s="1"/>
      <c r="AU388" s="1"/>
      <c r="AV388" s="1"/>
      <c r="AW388" s="1"/>
      <c r="AX388" s="1" t="s">
        <v>177</v>
      </c>
      <c r="AY388" s="1"/>
      <c r="AZ388" s="1" t="s">
        <v>443</v>
      </c>
      <c r="BA388" s="1" t="s">
        <v>444</v>
      </c>
      <c r="BB388" s="1"/>
      <c r="BC388" s="1"/>
      <c r="BD388" s="1" t="s">
        <v>133</v>
      </c>
      <c r="BE388" s="1" t="s">
        <v>117</v>
      </c>
      <c r="BF388" s="1" t="s">
        <v>90</v>
      </c>
      <c r="BG388" s="1"/>
      <c r="BH388" s="1" t="s">
        <v>2870</v>
      </c>
      <c r="BI388" s="1"/>
      <c r="BJ388" s="1"/>
      <c r="BK388" s="1"/>
      <c r="BL388" s="1" t="s">
        <v>2871</v>
      </c>
      <c r="BM388" s="1" t="s">
        <v>2872</v>
      </c>
      <c r="BN388" s="1" t="s">
        <v>181</v>
      </c>
    </row>
    <row r="389" spans="1:66" ht="15.75" customHeight="1" x14ac:dyDescent="0.3">
      <c r="A389" s="1" t="s">
        <v>168</v>
      </c>
      <c r="B389" s="1">
        <v>500000</v>
      </c>
      <c r="C389" s="1" t="s">
        <v>68</v>
      </c>
      <c r="D389" s="1">
        <v>0</v>
      </c>
      <c r="E389" s="4">
        <v>44782</v>
      </c>
      <c r="F389" s="1" t="s">
        <v>69</v>
      </c>
      <c r="G389" s="1" t="s">
        <v>123</v>
      </c>
      <c r="H389" s="1" t="s">
        <v>124</v>
      </c>
      <c r="I389" s="1" t="s">
        <v>101</v>
      </c>
      <c r="J389" s="1" t="s">
        <v>2875</v>
      </c>
      <c r="K389" s="1" t="s">
        <v>2876</v>
      </c>
      <c r="L389" s="1" t="s">
        <v>2877</v>
      </c>
      <c r="M389" s="1" t="s">
        <v>2878</v>
      </c>
      <c r="N389" s="1" t="s">
        <v>2879</v>
      </c>
      <c r="O389" s="1" t="s">
        <v>138</v>
      </c>
      <c r="P389" s="1" t="s">
        <v>292</v>
      </c>
      <c r="Q389" s="1" t="s">
        <v>168</v>
      </c>
      <c r="R389" s="1" t="s">
        <v>2880</v>
      </c>
      <c r="S389" s="1" t="s">
        <v>2881</v>
      </c>
      <c r="T389" s="1"/>
      <c r="U389" s="1" t="s">
        <v>130</v>
      </c>
      <c r="V389" s="1"/>
      <c r="W389" s="1"/>
      <c r="X389" s="1"/>
      <c r="Y389" s="1">
        <v>45</v>
      </c>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t="s">
        <v>2882</v>
      </c>
      <c r="BA389" s="1" t="s">
        <v>2883</v>
      </c>
      <c r="BB389" s="1"/>
      <c r="BC389" s="1"/>
      <c r="BD389" s="1" t="s">
        <v>133</v>
      </c>
      <c r="BE389" s="1" t="s">
        <v>134</v>
      </c>
      <c r="BF389" s="1"/>
      <c r="BG389" s="1"/>
      <c r="BH389" s="1"/>
      <c r="BI389" s="1"/>
      <c r="BJ389" s="1"/>
      <c r="BK389" s="1"/>
      <c r="BL389" s="1" t="s">
        <v>2884</v>
      </c>
      <c r="BM389" s="1" t="s">
        <v>2885</v>
      </c>
      <c r="BN389" s="1" t="s">
        <v>121</v>
      </c>
    </row>
    <row r="390" spans="1:66" ht="15.75" customHeight="1" x14ac:dyDescent="0.3">
      <c r="A390" s="1" t="s">
        <v>837</v>
      </c>
      <c r="B390" s="1">
        <v>60000</v>
      </c>
      <c r="C390" s="1" t="s">
        <v>68</v>
      </c>
      <c r="D390" s="1">
        <v>0</v>
      </c>
      <c r="E390" s="4">
        <v>44751</v>
      </c>
      <c r="F390" s="1" t="s">
        <v>69</v>
      </c>
      <c r="G390" s="1" t="s">
        <v>99</v>
      </c>
      <c r="H390" s="1" t="s">
        <v>100</v>
      </c>
      <c r="I390" s="1" t="s">
        <v>101</v>
      </c>
      <c r="J390" s="1" t="s">
        <v>2886</v>
      </c>
      <c r="K390" s="1" t="s">
        <v>2887</v>
      </c>
      <c r="L390" s="1"/>
      <c r="M390" s="1" t="s">
        <v>2888</v>
      </c>
      <c r="N390" s="1" t="s">
        <v>2889</v>
      </c>
      <c r="O390" s="1" t="s">
        <v>304</v>
      </c>
      <c r="P390" s="1" t="s">
        <v>843</v>
      </c>
      <c r="Q390" s="1" t="s">
        <v>837</v>
      </c>
      <c r="R390" s="1" t="s">
        <v>2890</v>
      </c>
      <c r="S390" s="1" t="s">
        <v>2891</v>
      </c>
      <c r="T390" s="1"/>
      <c r="U390" s="1" t="s">
        <v>147</v>
      </c>
      <c r="V390" s="1"/>
      <c r="W390" s="1"/>
      <c r="X390" s="1"/>
      <c r="Y390" s="1">
        <v>12</v>
      </c>
      <c r="Z390" s="1"/>
      <c r="AA390" s="1"/>
      <c r="AB390" s="1"/>
      <c r="AC390" s="1"/>
      <c r="AD390" s="1"/>
      <c r="AE390" s="1"/>
      <c r="AF390" s="1"/>
      <c r="AG390" s="1"/>
      <c r="AH390" s="1"/>
      <c r="AI390" s="1"/>
      <c r="AJ390" s="1"/>
      <c r="AK390" s="1" t="s">
        <v>356</v>
      </c>
      <c r="AL390" s="1"/>
      <c r="AM390" s="1"/>
      <c r="AN390" s="1"/>
      <c r="AO390" s="1"/>
      <c r="AP390" s="1"/>
      <c r="AQ390" s="1"/>
      <c r="AR390" s="1"/>
      <c r="AS390" s="1"/>
      <c r="AT390" s="1"/>
      <c r="AU390" s="1"/>
      <c r="AV390" s="1"/>
      <c r="AW390" s="1"/>
      <c r="AX390" s="1" t="s">
        <v>345</v>
      </c>
      <c r="AY390" s="1"/>
      <c r="AZ390" s="1" t="s">
        <v>307</v>
      </c>
      <c r="BA390" s="1" t="s">
        <v>304</v>
      </c>
      <c r="BB390" s="1"/>
      <c r="BC390" s="1"/>
      <c r="BD390" s="1" t="s">
        <v>116</v>
      </c>
      <c r="BE390" s="1" t="s">
        <v>192</v>
      </c>
      <c r="BF390" s="1"/>
      <c r="BG390" s="1"/>
      <c r="BH390" s="1" t="s">
        <v>321</v>
      </c>
      <c r="BI390" s="1"/>
      <c r="BJ390" s="1"/>
      <c r="BK390" s="1"/>
      <c r="BL390" s="1" t="s">
        <v>2892</v>
      </c>
      <c r="BM390" s="1" t="s">
        <v>2893</v>
      </c>
      <c r="BN390" s="1" t="s">
        <v>121</v>
      </c>
    </row>
    <row r="391" spans="1:66" ht="15.75" customHeight="1" x14ac:dyDescent="0.3">
      <c r="A391" s="1" t="s">
        <v>837</v>
      </c>
      <c r="B391" s="1">
        <v>2647000</v>
      </c>
      <c r="C391" s="1" t="s">
        <v>68</v>
      </c>
      <c r="D391" s="1">
        <v>0</v>
      </c>
      <c r="E391" s="4" t="s">
        <v>210</v>
      </c>
      <c r="F391" s="1" t="s">
        <v>69</v>
      </c>
      <c r="G391" s="1" t="s">
        <v>99</v>
      </c>
      <c r="H391" s="1" t="s">
        <v>100</v>
      </c>
      <c r="I391" s="1" t="s">
        <v>101</v>
      </c>
      <c r="J391" s="1" t="s">
        <v>2894</v>
      </c>
      <c r="K391" s="1" t="s">
        <v>2895</v>
      </c>
      <c r="L391" s="1" t="s">
        <v>288</v>
      </c>
      <c r="M391" s="1" t="s">
        <v>2896</v>
      </c>
      <c r="N391" s="1" t="s">
        <v>2897</v>
      </c>
      <c r="O391" s="1" t="s">
        <v>291</v>
      </c>
      <c r="P391" s="1" t="s">
        <v>843</v>
      </c>
      <c r="Q391" s="1" t="s">
        <v>837</v>
      </c>
      <c r="R391" s="1" t="s">
        <v>2898</v>
      </c>
      <c r="S391" s="1" t="s">
        <v>2899</v>
      </c>
      <c r="T391" s="1"/>
      <c r="U391" s="1" t="s">
        <v>130</v>
      </c>
      <c r="V391" s="1"/>
      <c r="W391" s="1"/>
      <c r="X391" s="1"/>
      <c r="Y391" s="1">
        <v>644</v>
      </c>
      <c r="Z391" s="1"/>
      <c r="AA391" s="1"/>
      <c r="AB391" s="1"/>
      <c r="AC391" s="1"/>
      <c r="AD391" s="1"/>
      <c r="AE391" s="1"/>
      <c r="AF391" s="1"/>
      <c r="AG391" s="1"/>
      <c r="AH391" s="1"/>
      <c r="AI391" s="1"/>
      <c r="AJ391" s="1"/>
      <c r="AK391" s="1" t="s">
        <v>832</v>
      </c>
      <c r="AL391" s="1"/>
      <c r="AM391" s="1"/>
      <c r="AN391" s="1"/>
      <c r="AO391" s="1"/>
      <c r="AP391" s="1"/>
      <c r="AQ391" s="1"/>
      <c r="AR391" s="1"/>
      <c r="AS391" s="1"/>
      <c r="AT391" s="1"/>
      <c r="AU391" s="1"/>
      <c r="AV391" s="1"/>
      <c r="AW391" s="1"/>
      <c r="AX391" s="1" t="s">
        <v>237</v>
      </c>
      <c r="AY391" s="1"/>
      <c r="AZ391" s="1" t="s">
        <v>296</v>
      </c>
      <c r="BA391" s="1" t="s">
        <v>291</v>
      </c>
      <c r="BB391" s="1" t="s">
        <v>445</v>
      </c>
      <c r="BC391" s="1"/>
      <c r="BD391" s="1" t="s">
        <v>133</v>
      </c>
      <c r="BE391" s="1" t="s">
        <v>134</v>
      </c>
      <c r="BF391" s="1" t="s">
        <v>1707</v>
      </c>
      <c r="BG391" s="1"/>
      <c r="BH391" s="1" t="s">
        <v>2308</v>
      </c>
      <c r="BI391" s="1"/>
      <c r="BJ391" s="1"/>
      <c r="BK391" s="1"/>
      <c r="BL391" s="1" t="s">
        <v>2900</v>
      </c>
      <c r="BM391" s="1" t="s">
        <v>2901</v>
      </c>
      <c r="BN391" s="1" t="s">
        <v>121</v>
      </c>
    </row>
    <row r="392" spans="1:66" ht="15.75" customHeight="1" x14ac:dyDescent="0.3">
      <c r="A392" s="1" t="s">
        <v>340</v>
      </c>
      <c r="B392" s="1">
        <v>88500</v>
      </c>
      <c r="C392" s="1" t="s">
        <v>68</v>
      </c>
      <c r="D392" s="1">
        <v>100</v>
      </c>
      <c r="E392" s="4">
        <v>44751</v>
      </c>
      <c r="F392" s="1" t="s">
        <v>69</v>
      </c>
      <c r="G392" s="1" t="s">
        <v>70</v>
      </c>
      <c r="H392" s="1" t="s">
        <v>71</v>
      </c>
      <c r="I392" s="1" t="s">
        <v>72</v>
      </c>
      <c r="J392" s="1"/>
      <c r="K392" s="1"/>
      <c r="L392" s="1" t="s">
        <v>585</v>
      </c>
      <c r="M392" s="1" t="s">
        <v>2902</v>
      </c>
      <c r="N392" s="1" t="s">
        <v>2903</v>
      </c>
      <c r="O392" s="1" t="s">
        <v>340</v>
      </c>
      <c r="P392" s="1" t="s">
        <v>588</v>
      </c>
      <c r="Q392" s="1" t="s">
        <v>340</v>
      </c>
      <c r="R392" s="1" t="s">
        <v>2904</v>
      </c>
      <c r="S392" s="1" t="s">
        <v>2905</v>
      </c>
      <c r="T392" s="1"/>
      <c r="U392" s="1" t="s">
        <v>81</v>
      </c>
      <c r="V392" s="1"/>
      <c r="W392" s="1" t="s">
        <v>1904</v>
      </c>
      <c r="X392" s="1"/>
      <c r="Y392" s="1">
        <v>7</v>
      </c>
      <c r="Z392" s="1"/>
      <c r="AA392" s="1"/>
      <c r="AB392" s="1"/>
      <c r="AC392" s="1"/>
      <c r="AD392" s="1"/>
      <c r="AE392" s="1"/>
      <c r="AF392" s="1"/>
      <c r="AG392" s="1"/>
      <c r="AH392" s="1"/>
      <c r="AI392" s="1"/>
      <c r="AJ392" s="1"/>
      <c r="AK392" s="1" t="s">
        <v>204</v>
      </c>
      <c r="AL392" s="1"/>
      <c r="AM392" s="1"/>
      <c r="AN392" s="1"/>
      <c r="AO392" s="1"/>
      <c r="AP392" s="1"/>
      <c r="AQ392" s="1"/>
      <c r="AR392" s="1"/>
      <c r="AS392" s="1"/>
      <c r="AT392" s="1"/>
      <c r="AU392" s="1"/>
      <c r="AV392" s="1"/>
      <c r="AW392" s="1"/>
      <c r="AX392" s="1"/>
      <c r="AY392" s="1"/>
      <c r="AZ392" s="1" t="s">
        <v>588</v>
      </c>
      <c r="BA392" s="1" t="s">
        <v>340</v>
      </c>
      <c r="BB392" s="1" t="s">
        <v>372</v>
      </c>
      <c r="BC392" s="1"/>
      <c r="BD392" s="1" t="s">
        <v>133</v>
      </c>
      <c r="BE392" s="1" t="s">
        <v>1888</v>
      </c>
      <c r="BF392" s="1"/>
      <c r="BG392" s="1"/>
      <c r="BH392" s="1"/>
      <c r="BI392" s="1"/>
      <c r="BJ392" s="1"/>
      <c r="BK392" s="1"/>
      <c r="BL392" s="1" t="s">
        <v>2906</v>
      </c>
      <c r="BM392" s="1" t="s">
        <v>2907</v>
      </c>
      <c r="BN392" s="1"/>
    </row>
    <row r="393" spans="1:66" ht="15.75" customHeight="1" x14ac:dyDescent="0.3">
      <c r="A393" s="1" t="s">
        <v>105</v>
      </c>
      <c r="B393" s="1">
        <v>10000</v>
      </c>
      <c r="C393" s="1" t="s">
        <v>68</v>
      </c>
      <c r="D393" s="1">
        <v>0</v>
      </c>
      <c r="E393" s="4" t="s">
        <v>1059</v>
      </c>
      <c r="F393" s="1" t="s">
        <v>69</v>
      </c>
      <c r="G393" s="1" t="s">
        <v>99</v>
      </c>
      <c r="H393" s="1" t="s">
        <v>100</v>
      </c>
      <c r="I393" s="1" t="s">
        <v>101</v>
      </c>
      <c r="J393" s="1"/>
      <c r="K393" s="1"/>
      <c r="L393" s="1"/>
      <c r="M393" s="1" t="s">
        <v>2908</v>
      </c>
      <c r="N393" s="1" t="s">
        <v>2909</v>
      </c>
      <c r="O393" s="1" t="s">
        <v>105</v>
      </c>
      <c r="P393" s="1" t="s">
        <v>619</v>
      </c>
      <c r="Q393" s="1" t="s">
        <v>620</v>
      </c>
      <c r="R393" s="1" t="s">
        <v>2910</v>
      </c>
      <c r="S393" s="1" t="s">
        <v>2911</v>
      </c>
      <c r="T393" s="1"/>
      <c r="U393" s="1" t="s">
        <v>1299</v>
      </c>
      <c r="V393" s="1"/>
      <c r="W393" s="1"/>
      <c r="X393" s="1"/>
      <c r="Y393" s="1">
        <v>1</v>
      </c>
      <c r="Z393" s="1"/>
      <c r="AA393" s="1"/>
      <c r="AB393" s="1"/>
      <c r="AC393" s="1"/>
      <c r="AD393" s="1"/>
      <c r="AE393" s="1"/>
      <c r="AF393" s="1"/>
      <c r="AG393" s="1"/>
      <c r="AH393" s="1"/>
      <c r="AI393" s="1"/>
      <c r="AJ393" s="1"/>
      <c r="AK393" s="1" t="s">
        <v>356</v>
      </c>
      <c r="AL393" s="1"/>
      <c r="AM393" s="1"/>
      <c r="AN393" s="1"/>
      <c r="AO393" s="1"/>
      <c r="AP393" s="1"/>
      <c r="AQ393" s="1"/>
      <c r="AR393" s="1"/>
      <c r="AS393" s="1"/>
      <c r="AT393" s="1"/>
      <c r="AU393" s="1"/>
      <c r="AV393" s="1"/>
      <c r="AW393" s="1"/>
      <c r="AX393" s="1"/>
      <c r="AY393" s="1"/>
      <c r="AZ393" s="1" t="s">
        <v>307</v>
      </c>
      <c r="BA393" s="1" t="s">
        <v>304</v>
      </c>
      <c r="BB393" s="1"/>
      <c r="BC393" s="1"/>
      <c r="BD393" s="1" t="s">
        <v>88</v>
      </c>
      <c r="BE393" s="1" t="s">
        <v>134</v>
      </c>
      <c r="BF393" s="1"/>
      <c r="BG393" s="1"/>
      <c r="BH393" s="1"/>
      <c r="BI393" s="1"/>
      <c r="BJ393" s="1"/>
      <c r="BK393" s="1"/>
      <c r="BL393" s="1" t="s">
        <v>2912</v>
      </c>
      <c r="BM393" s="1" t="s">
        <v>2913</v>
      </c>
      <c r="BN393" s="1" t="s">
        <v>181</v>
      </c>
    </row>
    <row r="394" spans="1:66" ht="15.75" customHeight="1" x14ac:dyDescent="0.3">
      <c r="A394" s="1" t="s">
        <v>105</v>
      </c>
      <c r="B394" s="1">
        <v>170000</v>
      </c>
      <c r="C394" s="1" t="s">
        <v>68</v>
      </c>
      <c r="D394" s="1">
        <v>0</v>
      </c>
      <c r="E394" s="4" t="s">
        <v>2914</v>
      </c>
      <c r="F394" s="1" t="s">
        <v>69</v>
      </c>
      <c r="G394" s="1" t="s">
        <v>99</v>
      </c>
      <c r="H394" s="1" t="s">
        <v>100</v>
      </c>
      <c r="I394" s="1" t="s">
        <v>101</v>
      </c>
      <c r="J394" s="1"/>
      <c r="K394" s="1"/>
      <c r="L394" s="1"/>
      <c r="M394" s="1" t="s">
        <v>2908</v>
      </c>
      <c r="N394" s="1" t="s">
        <v>2909</v>
      </c>
      <c r="O394" s="1" t="s">
        <v>105</v>
      </c>
      <c r="P394" s="1" t="s">
        <v>619</v>
      </c>
      <c r="Q394" s="1" t="s">
        <v>620</v>
      </c>
      <c r="R394" s="1" t="s">
        <v>2915</v>
      </c>
      <c r="S394" s="1" t="s">
        <v>2916</v>
      </c>
      <c r="T394" s="1"/>
      <c r="U394" s="1" t="s">
        <v>1299</v>
      </c>
      <c r="V394" s="1"/>
      <c r="W394" s="1"/>
      <c r="X394" s="1"/>
      <c r="Y394" s="1">
        <v>1</v>
      </c>
      <c r="Z394" s="1"/>
      <c r="AA394" s="1"/>
      <c r="AB394" s="1"/>
      <c r="AC394" s="1"/>
      <c r="AD394" s="1"/>
      <c r="AE394" s="1"/>
      <c r="AF394" s="1"/>
      <c r="AG394" s="1"/>
      <c r="AH394" s="1"/>
      <c r="AI394" s="1"/>
      <c r="AJ394" s="1"/>
      <c r="AK394" s="1" t="s">
        <v>356</v>
      </c>
      <c r="AL394" s="1"/>
      <c r="AM394" s="1"/>
      <c r="AN394" s="1"/>
      <c r="AO394" s="1"/>
      <c r="AP394" s="1"/>
      <c r="AQ394" s="1"/>
      <c r="AR394" s="1"/>
      <c r="AS394" s="1"/>
      <c r="AT394" s="1"/>
      <c r="AU394" s="1"/>
      <c r="AV394" s="1"/>
      <c r="AW394" s="1"/>
      <c r="AX394" s="1"/>
      <c r="AY394" s="1"/>
      <c r="AZ394" s="1" t="s">
        <v>307</v>
      </c>
      <c r="BA394" s="1" t="s">
        <v>304</v>
      </c>
      <c r="BB394" s="1"/>
      <c r="BC394" s="1"/>
      <c r="BD394" s="1" t="s">
        <v>88</v>
      </c>
      <c r="BE394" s="1" t="s">
        <v>134</v>
      </c>
      <c r="BF394" s="1"/>
      <c r="BG394" s="1"/>
      <c r="BH394" s="1"/>
      <c r="BI394" s="1"/>
      <c r="BJ394" s="1"/>
      <c r="BK394" s="1"/>
      <c r="BL394" s="1" t="s">
        <v>2912</v>
      </c>
      <c r="BM394" s="1" t="s">
        <v>2913</v>
      </c>
      <c r="BN394" s="1" t="s">
        <v>121</v>
      </c>
    </row>
    <row r="395" spans="1:66" ht="15.75" customHeight="1" x14ac:dyDescent="0.3">
      <c r="A395" s="1" t="s">
        <v>976</v>
      </c>
      <c r="B395" s="1">
        <v>1000000</v>
      </c>
      <c r="C395" s="1" t="s">
        <v>68</v>
      </c>
      <c r="D395" s="1">
        <v>0</v>
      </c>
      <c r="E395" s="4">
        <v>44782</v>
      </c>
      <c r="F395" s="1" t="s">
        <v>69</v>
      </c>
      <c r="G395" s="1" t="s">
        <v>99</v>
      </c>
      <c r="H395" s="1" t="s">
        <v>100</v>
      </c>
      <c r="I395" s="1" t="s">
        <v>101</v>
      </c>
      <c r="J395" s="1" t="s">
        <v>2917</v>
      </c>
      <c r="K395" s="1" t="s">
        <v>2918</v>
      </c>
      <c r="L395" s="1" t="s">
        <v>2919</v>
      </c>
      <c r="M395" s="1" t="s">
        <v>2920</v>
      </c>
      <c r="N395" s="1" t="s">
        <v>2921</v>
      </c>
      <c r="O395" s="1" t="s">
        <v>138</v>
      </c>
      <c r="P395" s="1" t="s">
        <v>1616</v>
      </c>
      <c r="Q395" s="1" t="s">
        <v>976</v>
      </c>
      <c r="R395" s="1" t="s">
        <v>2922</v>
      </c>
      <c r="S395" s="1" t="s">
        <v>2923</v>
      </c>
      <c r="T395" s="1"/>
      <c r="U395" s="1" t="s">
        <v>130</v>
      </c>
      <c r="V395" s="1"/>
      <c r="W395" s="1"/>
      <c r="X395" s="1"/>
      <c r="Y395" s="1">
        <v>1320</v>
      </c>
      <c r="Z395" s="1"/>
      <c r="AA395" s="1"/>
      <c r="AB395" s="1"/>
      <c r="AC395" s="1"/>
      <c r="AD395" s="1"/>
      <c r="AE395" s="1"/>
      <c r="AF395" s="1"/>
      <c r="AG395" s="1"/>
      <c r="AH395" s="1"/>
      <c r="AI395" s="1"/>
      <c r="AJ395" s="1"/>
      <c r="AK395" s="1" t="s">
        <v>356</v>
      </c>
      <c r="AL395" s="1"/>
      <c r="AM395" s="1"/>
      <c r="AN395" s="1"/>
      <c r="AO395" s="1"/>
      <c r="AP395" s="1"/>
      <c r="AQ395" s="1"/>
      <c r="AR395" s="1"/>
      <c r="AS395" s="1"/>
      <c r="AT395" s="1"/>
      <c r="AU395" s="1"/>
      <c r="AV395" s="1"/>
      <c r="AW395" s="1"/>
      <c r="AX395" s="1"/>
      <c r="AY395" s="1"/>
      <c r="AZ395" s="1" t="s">
        <v>234</v>
      </c>
      <c r="BA395" s="1" t="s">
        <v>138</v>
      </c>
      <c r="BB395" s="1" t="s">
        <v>445</v>
      </c>
      <c r="BC395" s="1"/>
      <c r="BD395" s="1" t="s">
        <v>133</v>
      </c>
      <c r="BE395" s="1" t="s">
        <v>117</v>
      </c>
      <c r="BF395" s="1" t="s">
        <v>2583</v>
      </c>
      <c r="BG395" s="1"/>
      <c r="BH395" s="1" t="s">
        <v>2321</v>
      </c>
      <c r="BI395" s="1"/>
      <c r="BJ395" s="1"/>
      <c r="BK395" s="1"/>
      <c r="BL395" s="1" t="s">
        <v>2924</v>
      </c>
      <c r="BM395" s="1" t="s">
        <v>2925</v>
      </c>
      <c r="BN395" s="1" t="s">
        <v>121</v>
      </c>
    </row>
    <row r="396" spans="1:66" ht="15.75" customHeight="1" x14ac:dyDescent="0.3">
      <c r="A396" s="1" t="s">
        <v>105</v>
      </c>
      <c r="B396" s="1">
        <v>70000</v>
      </c>
      <c r="C396" s="1" t="s">
        <v>68</v>
      </c>
      <c r="D396" s="1">
        <v>0</v>
      </c>
      <c r="E396" s="4" t="s">
        <v>2926</v>
      </c>
      <c r="F396" s="1" t="s">
        <v>69</v>
      </c>
      <c r="G396" s="1" t="s">
        <v>123</v>
      </c>
      <c r="H396" s="1" t="s">
        <v>124</v>
      </c>
      <c r="I396" s="1" t="s">
        <v>101</v>
      </c>
      <c r="J396" s="1"/>
      <c r="K396" s="1"/>
      <c r="L396" s="1" t="s">
        <v>2927</v>
      </c>
      <c r="M396" s="1" t="s">
        <v>2928</v>
      </c>
      <c r="N396" s="1" t="s">
        <v>2929</v>
      </c>
      <c r="O396" s="1" t="s">
        <v>105</v>
      </c>
      <c r="P396" s="1" t="s">
        <v>619</v>
      </c>
      <c r="Q396" s="1" t="s">
        <v>620</v>
      </c>
      <c r="R396" s="1" t="s">
        <v>2930</v>
      </c>
      <c r="S396" s="1" t="s">
        <v>2931</v>
      </c>
      <c r="T396" s="1"/>
      <c r="U396" s="1" t="s">
        <v>81</v>
      </c>
      <c r="V396" s="1"/>
      <c r="W396" s="1"/>
      <c r="X396" s="1"/>
      <c r="Y396" s="1">
        <v>100</v>
      </c>
      <c r="Z396" s="1"/>
      <c r="AA396" s="1"/>
      <c r="AB396" s="1"/>
      <c r="AC396" s="1"/>
      <c r="AD396" s="1"/>
      <c r="AE396" s="1"/>
      <c r="AF396" s="1"/>
      <c r="AG396" s="1"/>
      <c r="AH396" s="1"/>
      <c r="AI396" s="1"/>
      <c r="AJ396" s="1"/>
      <c r="AK396" s="1" t="s">
        <v>220</v>
      </c>
      <c r="AL396" s="1"/>
      <c r="AM396" s="1"/>
      <c r="AN396" s="1"/>
      <c r="AO396" s="1"/>
      <c r="AP396" s="1"/>
      <c r="AQ396" s="1"/>
      <c r="AR396" s="1"/>
      <c r="AS396" s="1"/>
      <c r="AT396" s="1"/>
      <c r="AU396" s="1"/>
      <c r="AV396" s="1"/>
      <c r="AW396" s="1"/>
      <c r="AX396" s="1"/>
      <c r="AY396" s="1"/>
      <c r="AZ396" s="1" t="s">
        <v>945</v>
      </c>
      <c r="BA396" s="1" t="s">
        <v>105</v>
      </c>
      <c r="BB396" s="1"/>
      <c r="BC396" s="1"/>
      <c r="BD396" s="1" t="s">
        <v>88</v>
      </c>
      <c r="BE396" s="1" t="s">
        <v>134</v>
      </c>
      <c r="BF396" s="1" t="s">
        <v>2932</v>
      </c>
      <c r="BG396" s="1"/>
      <c r="BH396" s="1"/>
      <c r="BI396" s="1"/>
      <c r="BJ396" s="1"/>
      <c r="BK396" s="1"/>
      <c r="BL396" s="1" t="s">
        <v>2933</v>
      </c>
      <c r="BM396" s="1" t="s">
        <v>2934</v>
      </c>
      <c r="BN396" s="1" t="s">
        <v>121</v>
      </c>
    </row>
    <row r="397" spans="1:66" ht="15.75" customHeight="1" x14ac:dyDescent="0.3">
      <c r="A397" s="1" t="s">
        <v>105</v>
      </c>
      <c r="B397" s="1">
        <v>250000</v>
      </c>
      <c r="C397" s="1" t="s">
        <v>68</v>
      </c>
      <c r="D397" s="1">
        <v>0</v>
      </c>
      <c r="E397" s="4" t="s">
        <v>314</v>
      </c>
      <c r="F397" s="1" t="s">
        <v>69</v>
      </c>
      <c r="G397" s="1" t="s">
        <v>123</v>
      </c>
      <c r="H397" s="1" t="s">
        <v>124</v>
      </c>
      <c r="I397" s="1" t="s">
        <v>101</v>
      </c>
      <c r="J397" s="1"/>
      <c r="K397" s="1"/>
      <c r="L397" s="1"/>
      <c r="M397" s="1" t="s">
        <v>2935</v>
      </c>
      <c r="N397" s="1" t="s">
        <v>2936</v>
      </c>
      <c r="O397" s="1" t="s">
        <v>105</v>
      </c>
      <c r="P397" s="1" t="s">
        <v>619</v>
      </c>
      <c r="Q397" s="1" t="s">
        <v>620</v>
      </c>
      <c r="R397" s="1" t="s">
        <v>2937</v>
      </c>
      <c r="S397" s="1" t="s">
        <v>2938</v>
      </c>
      <c r="T397" s="1"/>
      <c r="U397" s="1" t="s">
        <v>81</v>
      </c>
      <c r="V397" s="1"/>
      <c r="W397" s="1"/>
      <c r="X397" s="1"/>
      <c r="Y397" s="1"/>
      <c r="Z397" s="1"/>
      <c r="AA397" s="1"/>
      <c r="AB397" s="1" t="s">
        <v>560</v>
      </c>
      <c r="AC397" s="1"/>
      <c r="AD397" s="1"/>
      <c r="AE397" s="1"/>
      <c r="AF397" s="1"/>
      <c r="AG397" s="1" t="s">
        <v>111</v>
      </c>
      <c r="AH397" s="1"/>
      <c r="AI397" s="1"/>
      <c r="AJ397" s="1"/>
      <c r="AK397" s="1"/>
      <c r="AL397" s="1"/>
      <c r="AM397" s="1"/>
      <c r="AN397" s="1"/>
      <c r="AO397" s="1"/>
      <c r="AP397" s="1"/>
      <c r="AQ397" s="1"/>
      <c r="AR397" s="1"/>
      <c r="AS397" s="1"/>
      <c r="AT397" s="1"/>
      <c r="AU397" s="1"/>
      <c r="AV397" s="1"/>
      <c r="AW397" s="1"/>
      <c r="AX397" s="1"/>
      <c r="AY397" s="1"/>
      <c r="AZ397" s="1" t="s">
        <v>265</v>
      </c>
      <c r="BA397" s="1" t="s">
        <v>259</v>
      </c>
      <c r="BB397" s="1"/>
      <c r="BC397" s="1"/>
      <c r="BD397" s="1"/>
      <c r="BE397" s="1" t="s">
        <v>192</v>
      </c>
      <c r="BF397" s="1"/>
      <c r="BG397" s="1"/>
      <c r="BH397" s="1" t="s">
        <v>193</v>
      </c>
      <c r="BI397" s="1"/>
      <c r="BJ397" s="1"/>
      <c r="BK397" s="1"/>
      <c r="BL397" s="1" t="s">
        <v>2939</v>
      </c>
      <c r="BM397" s="1" t="s">
        <v>2940</v>
      </c>
      <c r="BN397" s="1" t="s">
        <v>121</v>
      </c>
    </row>
    <row r="398" spans="1:66" ht="15.75" customHeight="1" x14ac:dyDescent="0.3">
      <c r="A398" s="1" t="s">
        <v>360</v>
      </c>
      <c r="B398" s="1">
        <v>170000</v>
      </c>
      <c r="C398" s="1" t="s">
        <v>68</v>
      </c>
      <c r="D398" s="1">
        <v>0</v>
      </c>
      <c r="E398" s="4" t="s">
        <v>1187</v>
      </c>
      <c r="F398" s="1" t="s">
        <v>69</v>
      </c>
      <c r="G398" s="1" t="s">
        <v>99</v>
      </c>
      <c r="H398" s="1" t="s">
        <v>100</v>
      </c>
      <c r="I398" s="1" t="s">
        <v>101</v>
      </c>
      <c r="J398" s="1"/>
      <c r="K398" s="1"/>
      <c r="L398" s="1" t="s">
        <v>495</v>
      </c>
      <c r="M398" s="1" t="s">
        <v>2941</v>
      </c>
      <c r="N398" s="1" t="s">
        <v>2942</v>
      </c>
      <c r="O398" s="1" t="s">
        <v>247</v>
      </c>
      <c r="P398" s="1" t="s">
        <v>368</v>
      </c>
      <c r="Q398" s="1" t="s">
        <v>360</v>
      </c>
      <c r="R398" s="1" t="s">
        <v>2943</v>
      </c>
      <c r="S398" s="1" t="s">
        <v>2944</v>
      </c>
      <c r="T398" s="1"/>
      <c r="U398" s="1" t="s">
        <v>1537</v>
      </c>
      <c r="V398" s="1"/>
      <c r="W398" s="1" t="s">
        <v>2945</v>
      </c>
      <c r="X398" s="1"/>
      <c r="Y398" s="1">
        <v>14</v>
      </c>
      <c r="Z398" s="1"/>
      <c r="AA398" s="1"/>
      <c r="AB398" s="1"/>
      <c r="AC398" s="1"/>
      <c r="AD398" s="1"/>
      <c r="AE398" s="1"/>
      <c r="AF398" s="1"/>
      <c r="AG398" s="1" t="s">
        <v>219</v>
      </c>
      <c r="AH398" s="1"/>
      <c r="AI398" s="1"/>
      <c r="AJ398" s="1"/>
      <c r="AK398" s="1" t="s">
        <v>204</v>
      </c>
      <c r="AL398" s="1"/>
      <c r="AM398" s="1"/>
      <c r="AN398" s="1"/>
      <c r="AO398" s="1"/>
      <c r="AP398" s="1"/>
      <c r="AQ398" s="1"/>
      <c r="AR398" s="1"/>
      <c r="AS398" s="1"/>
      <c r="AT398" s="1"/>
      <c r="AU398" s="1"/>
      <c r="AV398" s="1"/>
      <c r="AW398" s="1"/>
      <c r="AX398" s="1"/>
      <c r="AY398" s="1"/>
      <c r="AZ398" s="1" t="s">
        <v>252</v>
      </c>
      <c r="BA398" s="1" t="s">
        <v>247</v>
      </c>
      <c r="BB398" s="1"/>
      <c r="BC398" s="1"/>
      <c r="BD398" s="1"/>
      <c r="BE398" s="1" t="s">
        <v>150</v>
      </c>
      <c r="BF398" s="1" t="s">
        <v>298</v>
      </c>
      <c r="BG398" s="1"/>
      <c r="BH398" s="1" t="s">
        <v>253</v>
      </c>
      <c r="BI398" s="1"/>
      <c r="BJ398" s="1"/>
      <c r="BK398" s="1"/>
      <c r="BL398" s="1" t="s">
        <v>2946</v>
      </c>
      <c r="BM398" s="1" t="s">
        <v>2947</v>
      </c>
      <c r="BN398" s="1"/>
    </row>
    <row r="399" spans="1:66" ht="15.75" customHeight="1" x14ac:dyDescent="0.3">
      <c r="A399" s="1" t="s">
        <v>976</v>
      </c>
      <c r="B399" s="1">
        <v>4000000</v>
      </c>
      <c r="C399" s="1" t="s">
        <v>68</v>
      </c>
      <c r="D399" s="1">
        <v>0</v>
      </c>
      <c r="E399" s="4">
        <v>44782</v>
      </c>
      <c r="F399" s="1" t="s">
        <v>69</v>
      </c>
      <c r="G399" s="1" t="s">
        <v>99</v>
      </c>
      <c r="H399" s="1" t="s">
        <v>100</v>
      </c>
      <c r="I399" s="1" t="s">
        <v>101</v>
      </c>
      <c r="J399" s="1" t="s">
        <v>2917</v>
      </c>
      <c r="K399" s="1" t="s">
        <v>2918</v>
      </c>
      <c r="L399" s="1" t="s">
        <v>2919</v>
      </c>
      <c r="M399" s="1" t="s">
        <v>2920</v>
      </c>
      <c r="N399" s="1" t="s">
        <v>2921</v>
      </c>
      <c r="O399" s="1" t="s">
        <v>138</v>
      </c>
      <c r="P399" s="1" t="s">
        <v>1616</v>
      </c>
      <c r="Q399" s="1" t="s">
        <v>976</v>
      </c>
      <c r="R399" s="1" t="s">
        <v>2948</v>
      </c>
      <c r="S399" s="1" t="s">
        <v>2949</v>
      </c>
      <c r="T399" s="1"/>
      <c r="U399" s="1" t="s">
        <v>130</v>
      </c>
      <c r="V399" s="1"/>
      <c r="W399" s="1"/>
      <c r="X399" s="1"/>
      <c r="Y399" s="1">
        <v>1320</v>
      </c>
      <c r="Z399" s="1"/>
      <c r="AA399" s="1"/>
      <c r="AB399" s="1"/>
      <c r="AC399" s="1"/>
      <c r="AD399" s="1"/>
      <c r="AE399" s="1"/>
      <c r="AF399" s="1"/>
      <c r="AG399" s="1"/>
      <c r="AH399" s="1"/>
      <c r="AI399" s="1"/>
      <c r="AJ399" s="1"/>
      <c r="AK399" s="1" t="s">
        <v>356</v>
      </c>
      <c r="AL399" s="1"/>
      <c r="AM399" s="1"/>
      <c r="AN399" s="1"/>
      <c r="AO399" s="1"/>
      <c r="AP399" s="1"/>
      <c r="AQ399" s="1"/>
      <c r="AR399" s="1"/>
      <c r="AS399" s="1"/>
      <c r="AT399" s="1"/>
      <c r="AU399" s="1"/>
      <c r="AV399" s="1"/>
      <c r="AW399" s="1"/>
      <c r="AX399" s="1"/>
      <c r="AY399" s="1"/>
      <c r="AZ399" s="1" t="s">
        <v>234</v>
      </c>
      <c r="BA399" s="1" t="s">
        <v>138</v>
      </c>
      <c r="BB399" s="1" t="s">
        <v>445</v>
      </c>
      <c r="BC399" s="1"/>
      <c r="BD399" s="1" t="s">
        <v>133</v>
      </c>
      <c r="BE399" s="1" t="s">
        <v>117</v>
      </c>
      <c r="BF399" s="1" t="s">
        <v>2583</v>
      </c>
      <c r="BG399" s="1"/>
      <c r="BH399" s="1" t="s">
        <v>2321</v>
      </c>
      <c r="BI399" s="1"/>
      <c r="BJ399" s="1"/>
      <c r="BK399" s="1"/>
      <c r="BL399" s="1" t="s">
        <v>2924</v>
      </c>
      <c r="BM399" s="1" t="s">
        <v>2925</v>
      </c>
      <c r="BN399" s="1" t="s">
        <v>121</v>
      </c>
    </row>
    <row r="400" spans="1:66" ht="15.75" customHeight="1" x14ac:dyDescent="0.3">
      <c r="A400" s="1" t="s">
        <v>360</v>
      </c>
      <c r="B400" s="1">
        <v>312114</v>
      </c>
      <c r="C400" s="1" t="s">
        <v>68</v>
      </c>
      <c r="D400" s="1">
        <v>100</v>
      </c>
      <c r="E400" s="4">
        <v>44721</v>
      </c>
      <c r="F400" s="1" t="s">
        <v>69</v>
      </c>
      <c r="G400" s="1" t="s">
        <v>70</v>
      </c>
      <c r="H400" s="1" t="s">
        <v>71</v>
      </c>
      <c r="I400" s="1" t="s">
        <v>72</v>
      </c>
      <c r="J400" s="1" t="s">
        <v>2950</v>
      </c>
      <c r="K400" s="1" t="s">
        <v>2951</v>
      </c>
      <c r="L400" s="1"/>
      <c r="M400" s="1" t="s">
        <v>2952</v>
      </c>
      <c r="N400" s="1" t="s">
        <v>2953</v>
      </c>
      <c r="O400" s="1" t="s">
        <v>86</v>
      </c>
      <c r="P400" s="1" t="s">
        <v>368</v>
      </c>
      <c r="Q400" s="1" t="s">
        <v>360</v>
      </c>
      <c r="R400" s="1" t="s">
        <v>2954</v>
      </c>
      <c r="S400" s="1" t="s">
        <v>2955</v>
      </c>
      <c r="T400" s="1"/>
      <c r="U400" s="1" t="s">
        <v>81</v>
      </c>
      <c r="V400" s="1"/>
      <c r="W400" s="1"/>
      <c r="X400" s="1"/>
      <c r="Y400" s="1">
        <v>54</v>
      </c>
      <c r="Z400" s="1"/>
      <c r="AA400" s="1"/>
      <c r="AB400" s="1"/>
      <c r="AC400" s="1"/>
      <c r="AD400" s="1"/>
      <c r="AE400" s="1"/>
      <c r="AF400" s="1"/>
      <c r="AG400" s="1" t="s">
        <v>111</v>
      </c>
      <c r="AH400" s="1"/>
      <c r="AI400" s="1"/>
      <c r="AJ400" s="1"/>
      <c r="AK400" s="1" t="s">
        <v>264</v>
      </c>
      <c r="AL400" s="1"/>
      <c r="AM400" s="1"/>
      <c r="AN400" s="1"/>
      <c r="AO400" s="1"/>
      <c r="AP400" s="1"/>
      <c r="AQ400" s="1"/>
      <c r="AR400" s="1"/>
      <c r="AS400" s="1"/>
      <c r="AT400" s="1"/>
      <c r="AU400" s="1"/>
      <c r="AV400" s="1"/>
      <c r="AW400" s="1"/>
      <c r="AX400" s="1" t="s">
        <v>131</v>
      </c>
      <c r="AY400" s="1"/>
      <c r="AZ400" s="1" t="s">
        <v>85</v>
      </c>
      <c r="BA400" s="1" t="s">
        <v>86</v>
      </c>
      <c r="BB400" s="1" t="s">
        <v>372</v>
      </c>
      <c r="BC400" s="1"/>
      <c r="BD400" s="1" t="s">
        <v>133</v>
      </c>
      <c r="BE400" s="1" t="s">
        <v>117</v>
      </c>
      <c r="BF400" s="1" t="s">
        <v>652</v>
      </c>
      <c r="BG400" s="1"/>
      <c r="BH400" s="1" t="s">
        <v>2956</v>
      </c>
      <c r="BI400" s="1"/>
      <c r="BJ400" s="1"/>
      <c r="BK400" s="1"/>
      <c r="BL400" s="1" t="s">
        <v>2957</v>
      </c>
      <c r="BM400" s="1" t="s">
        <v>2958</v>
      </c>
      <c r="BN400" s="1" t="s">
        <v>121</v>
      </c>
    </row>
    <row r="401" spans="1:66" ht="15.75" customHeight="1" x14ac:dyDescent="0.3">
      <c r="A401" s="1" t="s">
        <v>259</v>
      </c>
      <c r="B401" s="1">
        <v>254237</v>
      </c>
      <c r="C401" s="1" t="s">
        <v>68</v>
      </c>
      <c r="D401" s="1">
        <v>100</v>
      </c>
      <c r="E401" s="4">
        <v>44721</v>
      </c>
      <c r="F401" s="1" t="s">
        <v>69</v>
      </c>
      <c r="G401" s="1" t="s">
        <v>70</v>
      </c>
      <c r="H401" s="1" t="s">
        <v>71</v>
      </c>
      <c r="I401" s="1" t="s">
        <v>72</v>
      </c>
      <c r="J401" s="1"/>
      <c r="K401" s="1"/>
      <c r="L401" s="1"/>
      <c r="M401" s="1" t="s">
        <v>2959</v>
      </c>
      <c r="N401" s="1" t="s">
        <v>2960</v>
      </c>
      <c r="O401" s="1" t="s">
        <v>259</v>
      </c>
      <c r="P401" s="1" t="s">
        <v>265</v>
      </c>
      <c r="Q401" s="1" t="s">
        <v>259</v>
      </c>
      <c r="R401" s="1" t="s">
        <v>2961</v>
      </c>
      <c r="S401" s="1" t="s">
        <v>2962</v>
      </c>
      <c r="T401" s="1"/>
      <c r="U401" s="1" t="s">
        <v>263</v>
      </c>
      <c r="V401" s="1"/>
      <c r="W401" s="1"/>
      <c r="X401" s="1"/>
      <c r="Y401" s="1">
        <v>91</v>
      </c>
      <c r="Z401" s="1"/>
      <c r="AA401" s="1"/>
      <c r="AB401" s="1"/>
      <c r="AC401" s="1"/>
      <c r="AD401" s="1"/>
      <c r="AE401" s="1"/>
      <c r="AF401" s="1"/>
      <c r="AG401" s="1"/>
      <c r="AH401" s="1"/>
      <c r="AI401" s="1"/>
      <c r="AJ401" s="1"/>
      <c r="AK401" s="1" t="s">
        <v>356</v>
      </c>
      <c r="AL401" s="1"/>
      <c r="AM401" s="1"/>
      <c r="AN401" s="1"/>
      <c r="AO401" s="1"/>
      <c r="AP401" s="1"/>
      <c r="AQ401" s="1"/>
      <c r="AR401" s="1"/>
      <c r="AS401" s="1"/>
      <c r="AT401" s="1"/>
      <c r="AU401" s="1"/>
      <c r="AV401" s="1"/>
      <c r="AW401" s="1"/>
      <c r="AX401" s="1"/>
      <c r="AY401" s="1"/>
      <c r="AZ401" s="1" t="s">
        <v>265</v>
      </c>
      <c r="BA401" s="1" t="s">
        <v>259</v>
      </c>
      <c r="BB401" s="1" t="s">
        <v>330</v>
      </c>
      <c r="BC401" s="1"/>
      <c r="BD401" s="1"/>
      <c r="BE401" s="1" t="s">
        <v>134</v>
      </c>
      <c r="BF401" s="1"/>
      <c r="BG401" s="1"/>
      <c r="BH401" s="1"/>
      <c r="BI401" s="1"/>
      <c r="BJ401" s="1"/>
      <c r="BK401" s="1"/>
      <c r="BL401" s="1" t="s">
        <v>2963</v>
      </c>
      <c r="BM401" s="1" t="s">
        <v>2964</v>
      </c>
      <c r="BN401" s="1" t="s">
        <v>121</v>
      </c>
    </row>
    <row r="402" spans="1:66" ht="15.75" customHeight="1" x14ac:dyDescent="0.3">
      <c r="A402" s="1" t="s">
        <v>313</v>
      </c>
      <c r="B402" s="1">
        <v>850000</v>
      </c>
      <c r="C402" s="1" t="s">
        <v>68</v>
      </c>
      <c r="D402" s="1">
        <v>0</v>
      </c>
      <c r="E402" s="4" t="s">
        <v>1187</v>
      </c>
      <c r="F402" s="1" t="s">
        <v>69</v>
      </c>
      <c r="G402" s="1" t="s">
        <v>123</v>
      </c>
      <c r="H402" s="1" t="s">
        <v>124</v>
      </c>
      <c r="I402" s="1" t="s">
        <v>101</v>
      </c>
      <c r="J402" s="1"/>
      <c r="K402" s="1"/>
      <c r="L402" s="1" t="s">
        <v>2965</v>
      </c>
      <c r="M402" s="1" t="s">
        <v>2966</v>
      </c>
      <c r="N402" s="1" t="s">
        <v>2967</v>
      </c>
      <c r="O402" s="1" t="s">
        <v>115</v>
      </c>
      <c r="P402" s="1" t="s">
        <v>318</v>
      </c>
      <c r="Q402" s="1" t="s">
        <v>313</v>
      </c>
      <c r="R402" s="1" t="s">
        <v>2968</v>
      </c>
      <c r="S402" s="1" t="s">
        <v>2969</v>
      </c>
      <c r="T402" s="1"/>
      <c r="U402" s="1" t="s">
        <v>147</v>
      </c>
      <c r="V402" s="1"/>
      <c r="W402" s="1"/>
      <c r="X402" s="1"/>
      <c r="Y402" s="1">
        <v>170</v>
      </c>
      <c r="Z402" s="1"/>
      <c r="AA402" s="1"/>
      <c r="AB402" s="1"/>
      <c r="AC402" s="1"/>
      <c r="AD402" s="1"/>
      <c r="AE402" s="1"/>
      <c r="AF402" s="1"/>
      <c r="AG402" s="1"/>
      <c r="AH402" s="1"/>
      <c r="AI402" s="1"/>
      <c r="AJ402" s="1"/>
      <c r="AK402" s="1" t="s">
        <v>680</v>
      </c>
      <c r="AL402" s="1"/>
      <c r="AM402" s="1"/>
      <c r="AN402" s="1"/>
      <c r="AO402" s="1"/>
      <c r="AP402" s="1"/>
      <c r="AQ402" s="1"/>
      <c r="AR402" s="1"/>
      <c r="AS402" s="1"/>
      <c r="AT402" s="1"/>
      <c r="AU402" s="1"/>
      <c r="AV402" s="1"/>
      <c r="AW402" s="1"/>
      <c r="AX402" s="1"/>
      <c r="AY402" s="1"/>
      <c r="AZ402" s="1" t="s">
        <v>114</v>
      </c>
      <c r="BA402" s="1" t="s">
        <v>115</v>
      </c>
      <c r="BB402" s="1"/>
      <c r="BC402" s="1"/>
      <c r="BD402" s="1" t="s">
        <v>133</v>
      </c>
      <c r="BE402" s="1" t="s">
        <v>134</v>
      </c>
      <c r="BF402" s="1"/>
      <c r="BG402" s="1"/>
      <c r="BH402" s="1" t="s">
        <v>607</v>
      </c>
      <c r="BI402" s="1"/>
      <c r="BJ402" s="1"/>
      <c r="BK402" s="1"/>
      <c r="BL402" s="1" t="s">
        <v>2970</v>
      </c>
      <c r="BM402" s="1" t="s">
        <v>2971</v>
      </c>
      <c r="BN402" s="1"/>
    </row>
    <row r="403" spans="1:66" ht="15.75" customHeight="1" x14ac:dyDescent="0.3">
      <c r="A403" s="1" t="s">
        <v>376</v>
      </c>
      <c r="B403" s="1">
        <v>1150000</v>
      </c>
      <c r="C403" s="1" t="s">
        <v>68</v>
      </c>
      <c r="D403" s="1">
        <v>0</v>
      </c>
      <c r="E403" s="4">
        <v>44721</v>
      </c>
      <c r="F403" s="1" t="s">
        <v>69</v>
      </c>
      <c r="G403" s="1" t="s">
        <v>99</v>
      </c>
      <c r="H403" s="1" t="s">
        <v>100</v>
      </c>
      <c r="I403" s="1" t="s">
        <v>101</v>
      </c>
      <c r="J403" s="1" t="s">
        <v>2972</v>
      </c>
      <c r="K403" s="1" t="s">
        <v>2973</v>
      </c>
      <c r="L403" s="1"/>
      <c r="M403" s="1" t="s">
        <v>2974</v>
      </c>
      <c r="N403" s="1" t="s">
        <v>2975</v>
      </c>
      <c r="O403" s="1" t="s">
        <v>86</v>
      </c>
      <c r="P403" s="1" t="s">
        <v>383</v>
      </c>
      <c r="Q403" s="1" t="s">
        <v>376</v>
      </c>
      <c r="R403" s="1" t="s">
        <v>2976</v>
      </c>
      <c r="S403" s="1" t="s">
        <v>2977</v>
      </c>
      <c r="T403" s="1"/>
      <c r="U403" s="1" t="s">
        <v>130</v>
      </c>
      <c r="V403" s="1"/>
      <c r="W403" s="1"/>
      <c r="X403" s="1"/>
      <c r="Y403" s="1">
        <v>230</v>
      </c>
      <c r="Z403" s="1"/>
      <c r="AA403" s="1"/>
      <c r="AB403" s="1" t="s">
        <v>560</v>
      </c>
      <c r="AC403" s="1"/>
      <c r="AD403" s="1"/>
      <c r="AE403" s="1"/>
      <c r="AF403" s="1"/>
      <c r="AG403" s="1" t="s">
        <v>111</v>
      </c>
      <c r="AH403" s="1"/>
      <c r="AI403" s="1"/>
      <c r="AJ403" s="1"/>
      <c r="AK403" s="1"/>
      <c r="AL403" s="1"/>
      <c r="AM403" s="1"/>
      <c r="AN403" s="1"/>
      <c r="AO403" s="1"/>
      <c r="AP403" s="1"/>
      <c r="AQ403" s="1"/>
      <c r="AR403" s="1"/>
      <c r="AS403" s="1"/>
      <c r="AT403" s="1"/>
      <c r="AU403" s="1"/>
      <c r="AV403" s="1"/>
      <c r="AW403" s="1"/>
      <c r="AX403" s="1"/>
      <c r="AY403" s="1"/>
      <c r="AZ403" s="1" t="s">
        <v>85</v>
      </c>
      <c r="BA403" s="1" t="s">
        <v>86</v>
      </c>
      <c r="BB403" s="1"/>
      <c r="BC403" s="1"/>
      <c r="BD403" s="1" t="s">
        <v>133</v>
      </c>
      <c r="BE403" s="1" t="s">
        <v>192</v>
      </c>
      <c r="BF403" s="1"/>
      <c r="BG403" s="1"/>
      <c r="BH403" s="1" t="s">
        <v>193</v>
      </c>
      <c r="BI403" s="1"/>
      <c r="BJ403" s="1"/>
      <c r="BK403" s="1"/>
      <c r="BL403" s="1" t="s">
        <v>2978</v>
      </c>
      <c r="BM403" s="1" t="s">
        <v>2979</v>
      </c>
      <c r="BN403" s="1" t="s">
        <v>121</v>
      </c>
    </row>
    <row r="404" spans="1:66" ht="15.75" customHeight="1" x14ac:dyDescent="0.3">
      <c r="A404" s="1" t="s">
        <v>168</v>
      </c>
      <c r="B404" s="1">
        <v>100000</v>
      </c>
      <c r="C404" s="1" t="s">
        <v>68</v>
      </c>
      <c r="D404" s="1">
        <v>0</v>
      </c>
      <c r="E404" s="4" t="s">
        <v>139</v>
      </c>
      <c r="F404" s="1" t="s">
        <v>69</v>
      </c>
      <c r="G404" s="1" t="s">
        <v>123</v>
      </c>
      <c r="H404" s="1" t="s">
        <v>124</v>
      </c>
      <c r="I404" s="1" t="s">
        <v>101</v>
      </c>
      <c r="J404" s="1" t="s">
        <v>2980</v>
      </c>
      <c r="K404" s="1" t="s">
        <v>2981</v>
      </c>
      <c r="L404" s="1" t="s">
        <v>121</v>
      </c>
      <c r="M404" s="1" t="s">
        <v>2982</v>
      </c>
      <c r="N404" s="1" t="s">
        <v>2983</v>
      </c>
      <c r="O404" s="1" t="s">
        <v>382</v>
      </c>
      <c r="P404" s="1" t="s">
        <v>292</v>
      </c>
      <c r="Q404" s="1" t="s">
        <v>168</v>
      </c>
      <c r="R404" s="1" t="s">
        <v>2984</v>
      </c>
      <c r="S404" s="1" t="s">
        <v>2985</v>
      </c>
      <c r="T404" s="1"/>
      <c r="U404" s="1" t="s">
        <v>130</v>
      </c>
      <c r="V404" s="1"/>
      <c r="W404" s="1"/>
      <c r="X404" s="1"/>
      <c r="Y404" s="1">
        <v>63</v>
      </c>
      <c r="Z404" s="1"/>
      <c r="AA404" s="1"/>
      <c r="AB404" s="1"/>
      <c r="AC404" s="1"/>
      <c r="AD404" s="1"/>
      <c r="AE404" s="1"/>
      <c r="AF404" s="1"/>
      <c r="AG404" s="1"/>
      <c r="AH404" s="1"/>
      <c r="AI404" s="1"/>
      <c r="AJ404" s="1"/>
      <c r="AK404" s="1" t="s">
        <v>204</v>
      </c>
      <c r="AL404" s="1"/>
      <c r="AM404" s="1"/>
      <c r="AN404" s="1"/>
      <c r="AO404" s="1"/>
      <c r="AP404" s="1"/>
      <c r="AQ404" s="1"/>
      <c r="AR404" s="1"/>
      <c r="AS404" s="1"/>
      <c r="AT404" s="1"/>
      <c r="AU404" s="1"/>
      <c r="AV404" s="1"/>
      <c r="AW404" s="1"/>
      <c r="AX404" s="1" t="s">
        <v>113</v>
      </c>
      <c r="AY404" s="1"/>
      <c r="AZ404" s="1" t="s">
        <v>386</v>
      </c>
      <c r="BA404" s="1" t="s">
        <v>382</v>
      </c>
      <c r="BB404" s="1"/>
      <c r="BC404" s="1"/>
      <c r="BD404" s="1"/>
      <c r="BE404" s="1" t="s">
        <v>134</v>
      </c>
      <c r="BF404" s="1" t="s">
        <v>135</v>
      </c>
      <c r="BG404" s="1"/>
      <c r="BH404" s="1"/>
      <c r="BI404" s="1"/>
      <c r="BJ404" s="1"/>
      <c r="BK404" s="1"/>
      <c r="BL404" s="1" t="s">
        <v>2986</v>
      </c>
      <c r="BM404" s="1" t="s">
        <v>2987</v>
      </c>
      <c r="BN404" s="1" t="s">
        <v>121</v>
      </c>
    </row>
    <row r="405" spans="1:66" ht="15.75" customHeight="1" x14ac:dyDescent="0.3">
      <c r="A405" s="1" t="s">
        <v>256</v>
      </c>
      <c r="B405" s="1">
        <v>1034000</v>
      </c>
      <c r="C405" s="1" t="s">
        <v>68</v>
      </c>
      <c r="D405" s="1">
        <v>100</v>
      </c>
      <c r="E405" s="4">
        <v>44721</v>
      </c>
      <c r="F405" s="1" t="s">
        <v>69</v>
      </c>
      <c r="G405" s="1" t="s">
        <v>70</v>
      </c>
      <c r="H405" s="1" t="s">
        <v>71</v>
      </c>
      <c r="I405" s="1" t="s">
        <v>72</v>
      </c>
      <c r="J405" s="1"/>
      <c r="K405" s="1"/>
      <c r="L405" s="1" t="s">
        <v>288</v>
      </c>
      <c r="M405" s="1" t="s">
        <v>2988</v>
      </c>
      <c r="N405" s="1" t="s">
        <v>2989</v>
      </c>
      <c r="O405" s="1" t="s">
        <v>340</v>
      </c>
      <c r="P405" s="1" t="s">
        <v>260</v>
      </c>
      <c r="Q405" s="1" t="s">
        <v>256</v>
      </c>
      <c r="R405" s="1" t="s">
        <v>2990</v>
      </c>
      <c r="S405" s="1" t="s">
        <v>2991</v>
      </c>
      <c r="T405" s="1"/>
      <c r="U405" s="1" t="s">
        <v>81</v>
      </c>
      <c r="V405" s="1"/>
      <c r="W405" s="1"/>
      <c r="X405" s="1"/>
      <c r="Y405" s="1">
        <v>200</v>
      </c>
      <c r="Z405" s="1"/>
      <c r="AA405" s="1"/>
      <c r="AB405" s="1"/>
      <c r="AC405" s="1"/>
      <c r="AD405" s="1"/>
      <c r="AE405" s="1"/>
      <c r="AF405" s="1"/>
      <c r="AG405" s="1"/>
      <c r="AH405" s="1"/>
      <c r="AI405" s="1"/>
      <c r="AJ405" s="1"/>
      <c r="AK405" s="1" t="s">
        <v>2204</v>
      </c>
      <c r="AL405" s="1"/>
      <c r="AM405" s="1"/>
      <c r="AN405" s="1"/>
      <c r="AO405" s="1"/>
      <c r="AP405" s="1"/>
      <c r="AQ405" s="1"/>
      <c r="AR405" s="1"/>
      <c r="AS405" s="1"/>
      <c r="AT405" s="1"/>
      <c r="AU405" s="1"/>
      <c r="AV405" s="1"/>
      <c r="AW405" s="1"/>
      <c r="AX405" s="1"/>
      <c r="AY405" s="1"/>
      <c r="AZ405" s="1" t="s">
        <v>132</v>
      </c>
      <c r="BA405" s="1" t="s">
        <v>127</v>
      </c>
      <c r="BB405" s="1" t="s">
        <v>239</v>
      </c>
      <c r="BC405" s="1"/>
      <c r="BD405" s="1" t="s">
        <v>116</v>
      </c>
      <c r="BE405" s="1" t="s">
        <v>134</v>
      </c>
      <c r="BF405" s="1"/>
      <c r="BG405" s="1"/>
      <c r="BH405" s="1"/>
      <c r="BI405" s="1"/>
      <c r="BJ405" s="1"/>
      <c r="BK405" s="1"/>
      <c r="BL405" s="1" t="s">
        <v>2992</v>
      </c>
      <c r="BM405" s="1" t="s">
        <v>2993</v>
      </c>
      <c r="BN405" s="1"/>
    </row>
    <row r="406" spans="1:66" ht="15.75" customHeight="1" x14ac:dyDescent="0.3">
      <c r="A406" s="1" t="s">
        <v>837</v>
      </c>
      <c r="B406" s="1">
        <v>100000</v>
      </c>
      <c r="C406" s="1" t="s">
        <v>68</v>
      </c>
      <c r="D406" s="1">
        <v>0</v>
      </c>
      <c r="E406" s="4" t="s">
        <v>139</v>
      </c>
      <c r="F406" s="1" t="s">
        <v>69</v>
      </c>
      <c r="G406" s="1" t="s">
        <v>123</v>
      </c>
      <c r="H406" s="1" t="s">
        <v>124</v>
      </c>
      <c r="I406" s="1" t="s">
        <v>101</v>
      </c>
      <c r="J406" s="1"/>
      <c r="K406" s="1"/>
      <c r="L406" s="1" t="s">
        <v>2994</v>
      </c>
      <c r="M406" s="1" t="s">
        <v>2995</v>
      </c>
      <c r="N406" s="1" t="s">
        <v>2996</v>
      </c>
      <c r="O406" s="1" t="s">
        <v>444</v>
      </c>
      <c r="P406" s="1" t="s">
        <v>843</v>
      </c>
      <c r="Q406" s="1" t="s">
        <v>837</v>
      </c>
      <c r="R406" s="1" t="s">
        <v>2997</v>
      </c>
      <c r="S406" s="1" t="s">
        <v>2998</v>
      </c>
      <c r="T406" s="1"/>
      <c r="U406" s="1" t="s">
        <v>130</v>
      </c>
      <c r="V406" s="1"/>
      <c r="W406" s="1"/>
      <c r="X406" s="1"/>
      <c r="Y406" s="1">
        <v>50</v>
      </c>
      <c r="Z406" s="1"/>
      <c r="AA406" s="1"/>
      <c r="AB406" s="1"/>
      <c r="AC406" s="1"/>
      <c r="AD406" s="1"/>
      <c r="AE406" s="1"/>
      <c r="AF406" s="1"/>
      <c r="AG406" s="1" t="s">
        <v>111</v>
      </c>
      <c r="AH406" s="1"/>
      <c r="AI406" s="1"/>
      <c r="AJ406" s="1"/>
      <c r="AK406" s="1"/>
      <c r="AL406" s="1"/>
      <c r="AM406" s="1"/>
      <c r="AN406" s="1"/>
      <c r="AO406" s="1"/>
      <c r="AP406" s="1"/>
      <c r="AQ406" s="1"/>
      <c r="AR406" s="1"/>
      <c r="AS406" s="1"/>
      <c r="AT406" s="1"/>
      <c r="AU406" s="1"/>
      <c r="AV406" s="1"/>
      <c r="AW406" s="1"/>
      <c r="AX406" s="1"/>
      <c r="AY406" s="1"/>
      <c r="AZ406" s="1" t="s">
        <v>443</v>
      </c>
      <c r="BA406" s="1" t="s">
        <v>444</v>
      </c>
      <c r="BB406" s="1"/>
      <c r="BC406" s="1"/>
      <c r="BD406" s="1" t="s">
        <v>133</v>
      </c>
      <c r="BE406" s="1" t="s">
        <v>192</v>
      </c>
      <c r="BF406" s="1"/>
      <c r="BG406" s="1"/>
      <c r="BH406" s="1" t="s">
        <v>193</v>
      </c>
      <c r="BI406" s="1"/>
      <c r="BJ406" s="1"/>
      <c r="BK406" s="1"/>
      <c r="BL406" s="1" t="s">
        <v>2999</v>
      </c>
      <c r="BM406" s="1" t="s">
        <v>3000</v>
      </c>
      <c r="BN406" s="1" t="s">
        <v>97</v>
      </c>
    </row>
    <row r="407" spans="1:66" ht="15.75" customHeight="1" x14ac:dyDescent="0.3">
      <c r="A407" s="1" t="s">
        <v>138</v>
      </c>
      <c r="B407" s="1">
        <v>8000</v>
      </c>
      <c r="C407" s="1" t="s">
        <v>68</v>
      </c>
      <c r="D407" s="1">
        <v>0</v>
      </c>
      <c r="E407" s="4" t="s">
        <v>139</v>
      </c>
      <c r="F407" s="1" t="s">
        <v>69</v>
      </c>
      <c r="G407" s="1" t="s">
        <v>123</v>
      </c>
      <c r="H407" s="1" t="s">
        <v>124</v>
      </c>
      <c r="I407" s="1" t="s">
        <v>101</v>
      </c>
      <c r="J407" s="1"/>
      <c r="K407" s="1"/>
      <c r="L407" s="1" t="s">
        <v>181</v>
      </c>
      <c r="M407" s="1" t="s">
        <v>3001</v>
      </c>
      <c r="N407" s="1" t="s">
        <v>3002</v>
      </c>
      <c r="O407" s="1" t="s">
        <v>247</v>
      </c>
      <c r="P407" s="1" t="s">
        <v>234</v>
      </c>
      <c r="Q407" s="1" t="s">
        <v>138</v>
      </c>
      <c r="R407" s="1" t="s">
        <v>3003</v>
      </c>
      <c r="S407" s="1" t="s">
        <v>3004</v>
      </c>
      <c r="T407" s="1"/>
      <c r="U407" s="1" t="s">
        <v>147</v>
      </c>
      <c r="V407" s="1"/>
      <c r="W407" s="1" t="s">
        <v>3005</v>
      </c>
      <c r="X407" s="1"/>
      <c r="Y407" s="1">
        <v>25</v>
      </c>
      <c r="Z407" s="1"/>
      <c r="AA407" s="1"/>
      <c r="AB407" s="1"/>
      <c r="AC407" s="1"/>
      <c r="AD407" s="1"/>
      <c r="AE407" s="1"/>
      <c r="AF407" s="1"/>
      <c r="AG407" s="1" t="s">
        <v>1349</v>
      </c>
      <c r="AH407" s="1"/>
      <c r="AI407" s="1"/>
      <c r="AJ407" s="1"/>
      <c r="AK407" s="1"/>
      <c r="AL407" s="1"/>
      <c r="AM407" s="1"/>
      <c r="AN407" s="1"/>
      <c r="AO407" s="1"/>
      <c r="AP407" s="1"/>
      <c r="AQ407" s="1"/>
      <c r="AR407" s="1"/>
      <c r="AS407" s="1"/>
      <c r="AT407" s="1"/>
      <c r="AU407" s="1"/>
      <c r="AV407" s="1"/>
      <c r="AW407" s="1"/>
      <c r="AX407" s="1"/>
      <c r="AY407" s="1"/>
      <c r="AZ407" s="1" t="s">
        <v>252</v>
      </c>
      <c r="BA407" s="1" t="s">
        <v>247</v>
      </c>
      <c r="BB407" s="1"/>
      <c r="BC407" s="1"/>
      <c r="BD407" s="1"/>
      <c r="BE407" s="1" t="s">
        <v>150</v>
      </c>
      <c r="BF407" s="1" t="s">
        <v>151</v>
      </c>
      <c r="BG407" s="1"/>
      <c r="BH407" s="1" t="s">
        <v>253</v>
      </c>
      <c r="BI407" s="1"/>
      <c r="BJ407" s="1"/>
      <c r="BK407" s="1"/>
      <c r="BL407" s="1" t="s">
        <v>3006</v>
      </c>
      <c r="BM407" s="1" t="s">
        <v>3007</v>
      </c>
      <c r="BN407" s="1"/>
    </row>
    <row r="408" spans="1:66" ht="15.75" customHeight="1" x14ac:dyDescent="0.3">
      <c r="A408" s="1" t="s">
        <v>138</v>
      </c>
      <c r="B408" s="1">
        <v>50000</v>
      </c>
      <c r="C408" s="1" t="s">
        <v>68</v>
      </c>
      <c r="D408" s="1">
        <v>0</v>
      </c>
      <c r="E408" s="4" t="s">
        <v>139</v>
      </c>
      <c r="F408" s="1" t="s">
        <v>69</v>
      </c>
      <c r="G408" s="1" t="s">
        <v>123</v>
      </c>
      <c r="H408" s="1" t="s">
        <v>124</v>
      </c>
      <c r="I408" s="1" t="s">
        <v>101</v>
      </c>
      <c r="J408" s="1"/>
      <c r="K408" s="1"/>
      <c r="L408" s="1" t="s">
        <v>121</v>
      </c>
      <c r="M408" s="1" t="s">
        <v>3001</v>
      </c>
      <c r="N408" s="1" t="s">
        <v>3002</v>
      </c>
      <c r="O408" s="1" t="s">
        <v>247</v>
      </c>
      <c r="P408" s="1" t="s">
        <v>234</v>
      </c>
      <c r="Q408" s="1" t="s">
        <v>138</v>
      </c>
      <c r="R408" s="1" t="s">
        <v>3008</v>
      </c>
      <c r="S408" s="1" t="s">
        <v>3009</v>
      </c>
      <c r="T408" s="1"/>
      <c r="U408" s="1" t="s">
        <v>147</v>
      </c>
      <c r="V408" s="1"/>
      <c r="W408" s="1" t="s">
        <v>3005</v>
      </c>
      <c r="X408" s="1"/>
      <c r="Y408" s="1">
        <v>25</v>
      </c>
      <c r="Z408" s="1"/>
      <c r="AA408" s="1"/>
      <c r="AB408" s="1"/>
      <c r="AC408" s="1"/>
      <c r="AD408" s="1"/>
      <c r="AE408" s="1"/>
      <c r="AF408" s="1"/>
      <c r="AG408" s="1" t="s">
        <v>1349</v>
      </c>
      <c r="AH408" s="1"/>
      <c r="AI408" s="1"/>
      <c r="AJ408" s="1"/>
      <c r="AK408" s="1"/>
      <c r="AL408" s="1"/>
      <c r="AM408" s="1"/>
      <c r="AN408" s="1"/>
      <c r="AO408" s="1"/>
      <c r="AP408" s="1"/>
      <c r="AQ408" s="1"/>
      <c r="AR408" s="1"/>
      <c r="AS408" s="1"/>
      <c r="AT408" s="1"/>
      <c r="AU408" s="1"/>
      <c r="AV408" s="1"/>
      <c r="AW408" s="1"/>
      <c r="AX408" s="1"/>
      <c r="AY408" s="1"/>
      <c r="AZ408" s="1" t="s">
        <v>252</v>
      </c>
      <c r="BA408" s="1" t="s">
        <v>247</v>
      </c>
      <c r="BB408" s="1"/>
      <c r="BC408" s="1"/>
      <c r="BD408" s="1"/>
      <c r="BE408" s="1" t="s">
        <v>150</v>
      </c>
      <c r="BF408" s="1" t="s">
        <v>151</v>
      </c>
      <c r="BG408" s="1"/>
      <c r="BH408" s="1" t="s">
        <v>253</v>
      </c>
      <c r="BI408" s="1"/>
      <c r="BJ408" s="1"/>
      <c r="BK408" s="1"/>
      <c r="BL408" s="1" t="s">
        <v>3006</v>
      </c>
      <c r="BM408" s="1" t="s">
        <v>3007</v>
      </c>
      <c r="BN408" s="1"/>
    </row>
    <row r="409" spans="1:66" ht="15.75" customHeight="1" x14ac:dyDescent="0.3">
      <c r="A409" s="1" t="s">
        <v>641</v>
      </c>
      <c r="B409" s="1">
        <v>80000</v>
      </c>
      <c r="C409" s="1" t="s">
        <v>68</v>
      </c>
      <c r="D409" s="1">
        <v>0</v>
      </c>
      <c r="E409" s="4">
        <v>44843</v>
      </c>
      <c r="F409" s="1" t="s">
        <v>69</v>
      </c>
      <c r="G409" s="1" t="s">
        <v>123</v>
      </c>
      <c r="H409" s="1" t="s">
        <v>124</v>
      </c>
      <c r="I409" s="1" t="s">
        <v>101</v>
      </c>
      <c r="J409" s="1" t="s">
        <v>3010</v>
      </c>
      <c r="K409" s="1" t="s">
        <v>3011</v>
      </c>
      <c r="L409" s="1" t="s">
        <v>1433</v>
      </c>
      <c r="M409" s="1" t="s">
        <v>3012</v>
      </c>
      <c r="N409" s="1" t="s">
        <v>3013</v>
      </c>
      <c r="O409" s="1" t="s">
        <v>291</v>
      </c>
      <c r="P409" s="1" t="s">
        <v>647</v>
      </c>
      <c r="Q409" s="1" t="s">
        <v>641</v>
      </c>
      <c r="R409" s="1" t="s">
        <v>3014</v>
      </c>
      <c r="S409" s="1" t="s">
        <v>3015</v>
      </c>
      <c r="T409" s="1"/>
      <c r="U409" s="1" t="s">
        <v>81</v>
      </c>
      <c r="V409" s="1"/>
      <c r="W409" s="1"/>
      <c r="X409" s="1"/>
      <c r="Y409" s="1">
        <v>65</v>
      </c>
      <c r="Z409" s="1"/>
      <c r="AA409" s="1"/>
      <c r="AB409" s="1"/>
      <c r="AC409" s="1"/>
      <c r="AD409" s="1"/>
      <c r="AE409" s="1"/>
      <c r="AF409" s="1"/>
      <c r="AG409" s="1"/>
      <c r="AH409" s="1"/>
      <c r="AI409" s="1"/>
      <c r="AJ409" s="1"/>
      <c r="AK409" s="1" t="s">
        <v>889</v>
      </c>
      <c r="AL409" s="1"/>
      <c r="AM409" s="1"/>
      <c r="AN409" s="1"/>
      <c r="AO409" s="1"/>
      <c r="AP409" s="1"/>
      <c r="AQ409" s="1"/>
      <c r="AR409" s="1"/>
      <c r="AS409" s="1"/>
      <c r="AT409" s="1"/>
      <c r="AU409" s="1"/>
      <c r="AV409" s="1"/>
      <c r="AW409" s="1"/>
      <c r="AX409" s="1" t="s">
        <v>177</v>
      </c>
      <c r="AY409" s="1"/>
      <c r="AZ409" s="1" t="s">
        <v>296</v>
      </c>
      <c r="BA409" s="1" t="s">
        <v>291</v>
      </c>
      <c r="BB409" s="1"/>
      <c r="BC409" s="1"/>
      <c r="BD409" s="1" t="s">
        <v>3016</v>
      </c>
      <c r="BE409" s="1" t="s">
        <v>192</v>
      </c>
      <c r="BF409" s="1" t="s">
        <v>135</v>
      </c>
      <c r="BG409" s="1"/>
      <c r="BH409" s="1" t="s">
        <v>193</v>
      </c>
      <c r="BI409" s="1"/>
      <c r="BJ409" s="1"/>
      <c r="BK409" s="1"/>
      <c r="BL409" s="1" t="s">
        <v>3017</v>
      </c>
      <c r="BM409" s="1" t="s">
        <v>3018</v>
      </c>
      <c r="BN409" s="1" t="s">
        <v>181</v>
      </c>
    </row>
    <row r="410" spans="1:66" ht="15.75" customHeight="1" x14ac:dyDescent="0.3">
      <c r="A410" s="1" t="s">
        <v>414</v>
      </c>
      <c r="B410" s="1">
        <v>400000</v>
      </c>
      <c r="C410" s="1" t="s">
        <v>68</v>
      </c>
      <c r="D410" s="1">
        <v>0</v>
      </c>
      <c r="E410" s="4" t="s">
        <v>139</v>
      </c>
      <c r="F410" s="1" t="s">
        <v>69</v>
      </c>
      <c r="G410" s="1" t="s">
        <v>99</v>
      </c>
      <c r="H410" s="1" t="s">
        <v>100</v>
      </c>
      <c r="I410" s="1" t="s">
        <v>101</v>
      </c>
      <c r="J410" s="1"/>
      <c r="K410" s="1"/>
      <c r="L410" s="1" t="s">
        <v>3019</v>
      </c>
      <c r="M410" s="1" t="s">
        <v>3020</v>
      </c>
      <c r="N410" s="1" t="s">
        <v>3021</v>
      </c>
      <c r="O410" s="1" t="s">
        <v>1505</v>
      </c>
      <c r="P410" s="1" t="s">
        <v>735</v>
      </c>
      <c r="Q410" s="1" t="s">
        <v>414</v>
      </c>
      <c r="R410" s="1" t="s">
        <v>3022</v>
      </c>
      <c r="S410" s="1" t="s">
        <v>3023</v>
      </c>
      <c r="T410" s="1"/>
      <c r="U410" s="1" t="s">
        <v>130</v>
      </c>
      <c r="V410" s="1"/>
      <c r="W410" s="1"/>
      <c r="X410" s="1"/>
      <c r="Y410" s="1">
        <v>150</v>
      </c>
      <c r="Z410" s="1"/>
      <c r="AA410" s="1"/>
      <c r="AB410" s="1"/>
      <c r="AC410" s="1"/>
      <c r="AD410" s="1"/>
      <c r="AE410" s="1"/>
      <c r="AF410" s="1"/>
      <c r="AG410" s="1"/>
      <c r="AH410" s="1"/>
      <c r="AI410" s="1"/>
      <c r="AJ410" s="1"/>
      <c r="AK410" s="1" t="s">
        <v>112</v>
      </c>
      <c r="AL410" s="1"/>
      <c r="AM410" s="1"/>
      <c r="AN410" s="1"/>
      <c r="AO410" s="1"/>
      <c r="AP410" s="1"/>
      <c r="AQ410" s="1"/>
      <c r="AR410" s="1"/>
      <c r="AS410" s="1"/>
      <c r="AT410" s="1"/>
      <c r="AU410" s="1"/>
      <c r="AV410" s="1"/>
      <c r="AW410" s="1"/>
      <c r="AX410" s="1" t="s">
        <v>113</v>
      </c>
      <c r="AY410" s="1"/>
      <c r="AZ410" s="1" t="s">
        <v>1508</v>
      </c>
      <c r="BA410" s="1" t="s">
        <v>1505</v>
      </c>
      <c r="BB410" s="1"/>
      <c r="BC410" s="1"/>
      <c r="BD410" s="1"/>
      <c r="BE410" s="1" t="s">
        <v>134</v>
      </c>
      <c r="BF410" s="1" t="s">
        <v>90</v>
      </c>
      <c r="BG410" s="1"/>
      <c r="BH410" s="1"/>
      <c r="BI410" s="1"/>
      <c r="BJ410" s="1"/>
      <c r="BK410" s="1"/>
      <c r="BL410" s="1" t="s">
        <v>3024</v>
      </c>
      <c r="BM410" s="1" t="s">
        <v>3025</v>
      </c>
      <c r="BN410" s="1" t="s">
        <v>121</v>
      </c>
    </row>
    <row r="411" spans="1:66" ht="15.75" customHeight="1" x14ac:dyDescent="0.3">
      <c r="A411" s="1" t="s">
        <v>414</v>
      </c>
      <c r="B411" s="1">
        <v>1565000</v>
      </c>
      <c r="C411" s="1" t="s">
        <v>68</v>
      </c>
      <c r="D411" s="1">
        <v>0</v>
      </c>
      <c r="E411" s="4" t="s">
        <v>1842</v>
      </c>
      <c r="F411" s="1" t="s">
        <v>69</v>
      </c>
      <c r="G411" s="1" t="s">
        <v>123</v>
      </c>
      <c r="H411" s="1" t="s">
        <v>124</v>
      </c>
      <c r="I411" s="1" t="s">
        <v>101</v>
      </c>
      <c r="J411" s="1" t="s">
        <v>3026</v>
      </c>
      <c r="K411" s="1" t="s">
        <v>3027</v>
      </c>
      <c r="L411" s="1" t="s">
        <v>3028</v>
      </c>
      <c r="M411" s="1" t="s">
        <v>3029</v>
      </c>
      <c r="N411" s="1" t="s">
        <v>3030</v>
      </c>
      <c r="O411" s="1" t="s">
        <v>291</v>
      </c>
      <c r="P411" s="1" t="s">
        <v>735</v>
      </c>
      <c r="Q411" s="1" t="s">
        <v>414</v>
      </c>
      <c r="R411" s="1" t="s">
        <v>3031</v>
      </c>
      <c r="S411" s="1" t="s">
        <v>3032</v>
      </c>
      <c r="T411" s="1"/>
      <c r="U411" s="1" t="s">
        <v>130</v>
      </c>
      <c r="V411" s="1"/>
      <c r="W411" s="1"/>
      <c r="X411" s="1"/>
      <c r="Y411" s="1">
        <v>600</v>
      </c>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t="s">
        <v>296</v>
      </c>
      <c r="BA411" s="1" t="s">
        <v>291</v>
      </c>
      <c r="BB411" s="1"/>
      <c r="BC411" s="1"/>
      <c r="BD411" s="1" t="s">
        <v>133</v>
      </c>
      <c r="BE411" s="1" t="s">
        <v>192</v>
      </c>
      <c r="BF411" s="1"/>
      <c r="BG411" s="1"/>
      <c r="BH411" s="1" t="s">
        <v>193</v>
      </c>
      <c r="BI411" s="1"/>
      <c r="BJ411" s="1"/>
      <c r="BK411" s="1"/>
      <c r="BL411" s="1" t="s">
        <v>3033</v>
      </c>
      <c r="BM411" s="1" t="s">
        <v>3034</v>
      </c>
      <c r="BN411" s="1" t="s">
        <v>121</v>
      </c>
    </row>
    <row r="412" spans="1:66" ht="15.75" customHeight="1" x14ac:dyDescent="0.3">
      <c r="A412" s="1" t="s">
        <v>414</v>
      </c>
      <c r="B412" s="1">
        <v>500000</v>
      </c>
      <c r="C412" s="1" t="s">
        <v>68</v>
      </c>
      <c r="D412" s="1">
        <v>100</v>
      </c>
      <c r="E412" s="4">
        <v>44721</v>
      </c>
      <c r="F412" s="1" t="s">
        <v>69</v>
      </c>
      <c r="G412" s="1" t="s">
        <v>70</v>
      </c>
      <c r="H412" s="1" t="s">
        <v>71</v>
      </c>
      <c r="I412" s="1" t="s">
        <v>72</v>
      </c>
      <c r="J412" s="1"/>
      <c r="K412" s="1"/>
      <c r="L412" s="1" t="s">
        <v>3035</v>
      </c>
      <c r="M412" s="1" t="s">
        <v>3036</v>
      </c>
      <c r="N412" s="1" t="s">
        <v>3037</v>
      </c>
      <c r="O412" s="1" t="s">
        <v>414</v>
      </c>
      <c r="P412" s="1" t="s">
        <v>735</v>
      </c>
      <c r="Q412" s="1" t="s">
        <v>414</v>
      </c>
      <c r="R412" s="1" t="s">
        <v>3038</v>
      </c>
      <c r="S412" s="1" t="s">
        <v>3038</v>
      </c>
      <c r="T412" s="1"/>
      <c r="U412" s="1" t="s">
        <v>130</v>
      </c>
      <c r="V412" s="1"/>
      <c r="W412" s="1"/>
      <c r="X412" s="1"/>
      <c r="Y412" s="1">
        <v>2800</v>
      </c>
      <c r="Z412" s="1"/>
      <c r="AA412" s="1"/>
      <c r="AB412" s="1"/>
      <c r="AC412" s="1"/>
      <c r="AD412" s="1"/>
      <c r="AE412" s="1"/>
      <c r="AF412" s="1"/>
      <c r="AG412" s="1" t="s">
        <v>111</v>
      </c>
      <c r="AH412" s="1"/>
      <c r="AI412" s="1"/>
      <c r="AJ412" s="1"/>
      <c r="AK412" s="1" t="s">
        <v>1631</v>
      </c>
      <c r="AL412" s="1"/>
      <c r="AM412" s="1"/>
      <c r="AN412" s="1"/>
      <c r="AO412" s="1"/>
      <c r="AP412" s="1"/>
      <c r="AQ412" s="1"/>
      <c r="AR412" s="1"/>
      <c r="AS412" s="1"/>
      <c r="AT412" s="1"/>
      <c r="AU412" s="1"/>
      <c r="AV412" s="1"/>
      <c r="AW412" s="1"/>
      <c r="AX412" s="1" t="s">
        <v>164</v>
      </c>
      <c r="AY412" s="1"/>
      <c r="AZ412" s="1" t="s">
        <v>238</v>
      </c>
      <c r="BA412" s="1" t="s">
        <v>233</v>
      </c>
      <c r="BB412" s="1" t="s">
        <v>489</v>
      </c>
      <c r="BC412" s="1"/>
      <c r="BD412" s="1" t="s">
        <v>1607</v>
      </c>
      <c r="BE412" s="1" t="s">
        <v>3039</v>
      </c>
      <c r="BF412" s="1" t="s">
        <v>135</v>
      </c>
      <c r="BG412" s="1"/>
      <c r="BH412" s="1" t="s">
        <v>91</v>
      </c>
      <c r="BI412" s="1"/>
      <c r="BJ412" s="1" t="s">
        <v>3040</v>
      </c>
      <c r="BK412" s="1"/>
      <c r="BL412" s="1" t="s">
        <v>3041</v>
      </c>
      <c r="BM412" s="1" t="s">
        <v>3042</v>
      </c>
      <c r="BN412" s="1"/>
    </row>
    <row r="413" spans="1:66" ht="15.75" customHeight="1" x14ac:dyDescent="0.3">
      <c r="A413" s="1" t="s">
        <v>512</v>
      </c>
      <c r="B413" s="1">
        <v>1652000</v>
      </c>
      <c r="C413" s="1" t="s">
        <v>68</v>
      </c>
      <c r="D413" s="1">
        <v>0</v>
      </c>
      <c r="E413" s="4">
        <v>44782</v>
      </c>
      <c r="F413" s="1" t="s">
        <v>69</v>
      </c>
      <c r="G413" s="1" t="s">
        <v>99</v>
      </c>
      <c r="H413" s="1" t="s">
        <v>100</v>
      </c>
      <c r="I413" s="1" t="s">
        <v>101</v>
      </c>
      <c r="J413" s="1" t="s">
        <v>3043</v>
      </c>
      <c r="K413" s="1" t="s">
        <v>3044</v>
      </c>
      <c r="L413" s="1" t="s">
        <v>121</v>
      </c>
      <c r="M413" s="1" t="s">
        <v>3045</v>
      </c>
      <c r="N413" s="1" t="s">
        <v>3046</v>
      </c>
      <c r="O413" s="1" t="s">
        <v>411</v>
      </c>
      <c r="P413" s="1" t="s">
        <v>78</v>
      </c>
      <c r="Q413" s="1" t="s">
        <v>77</v>
      </c>
      <c r="R413" s="1" t="s">
        <v>3047</v>
      </c>
      <c r="S413" s="1" t="s">
        <v>3048</v>
      </c>
      <c r="T413" s="1"/>
      <c r="U413" s="1" t="s">
        <v>130</v>
      </c>
      <c r="V413" s="1"/>
      <c r="W413" s="1"/>
      <c r="X413" s="1"/>
      <c r="Y413" s="1">
        <v>156</v>
      </c>
      <c r="Z413" s="1"/>
      <c r="AA413" s="1"/>
      <c r="AB413" s="1"/>
      <c r="AC413" s="1"/>
      <c r="AD413" s="1"/>
      <c r="AE413" s="1"/>
      <c r="AF413" s="1"/>
      <c r="AG413" s="1" t="s">
        <v>111</v>
      </c>
      <c r="AH413" s="1"/>
      <c r="AI413" s="1"/>
      <c r="AJ413" s="1"/>
      <c r="AK413" s="1" t="s">
        <v>112</v>
      </c>
      <c r="AL413" s="1"/>
      <c r="AM413" s="1"/>
      <c r="AN413" s="1"/>
      <c r="AO413" s="1"/>
      <c r="AP413" s="1"/>
      <c r="AQ413" s="1"/>
      <c r="AR413" s="1"/>
      <c r="AS413" s="1"/>
      <c r="AT413" s="1"/>
      <c r="AU413" s="1"/>
      <c r="AV413" s="1"/>
      <c r="AW413" s="1"/>
      <c r="AX413" s="1" t="s">
        <v>177</v>
      </c>
      <c r="AY413" s="1"/>
      <c r="AZ413" s="1" t="s">
        <v>234</v>
      </c>
      <c r="BA413" s="1" t="s">
        <v>138</v>
      </c>
      <c r="BB413" s="1"/>
      <c r="BC413" s="1"/>
      <c r="BD413" s="1" t="s">
        <v>116</v>
      </c>
      <c r="BE413" s="1" t="s">
        <v>117</v>
      </c>
      <c r="BF413" s="1" t="s">
        <v>90</v>
      </c>
      <c r="BG413" s="1"/>
      <c r="BH413" s="1" t="s">
        <v>321</v>
      </c>
      <c r="BI413" s="1"/>
      <c r="BJ413" s="1"/>
      <c r="BK413" s="1"/>
      <c r="BL413" s="1" t="s">
        <v>3049</v>
      </c>
      <c r="BM413" s="1" t="s">
        <v>3050</v>
      </c>
      <c r="BN413" s="1"/>
    </row>
    <row r="414" spans="1:66" ht="15.75" customHeight="1" x14ac:dyDescent="0.3">
      <c r="A414" s="1" t="s">
        <v>272</v>
      </c>
      <c r="B414" s="1">
        <v>1000000</v>
      </c>
      <c r="C414" s="1" t="s">
        <v>68</v>
      </c>
      <c r="D414" s="1">
        <v>0</v>
      </c>
      <c r="E414" s="4" t="s">
        <v>139</v>
      </c>
      <c r="F414" s="1" t="s">
        <v>69</v>
      </c>
      <c r="G414" s="1" t="s">
        <v>123</v>
      </c>
      <c r="H414" s="1" t="s">
        <v>124</v>
      </c>
      <c r="I414" s="1" t="s">
        <v>101</v>
      </c>
      <c r="J414" s="1" t="s">
        <v>3051</v>
      </c>
      <c r="K414" s="1" t="s">
        <v>3052</v>
      </c>
      <c r="L414" s="1" t="s">
        <v>3053</v>
      </c>
      <c r="M414" s="1" t="s">
        <v>3054</v>
      </c>
      <c r="N414" s="1" t="s">
        <v>3055</v>
      </c>
      <c r="O414" s="1" t="s">
        <v>138</v>
      </c>
      <c r="P414" s="1" t="s">
        <v>278</v>
      </c>
      <c r="Q414" s="1" t="s">
        <v>272</v>
      </c>
      <c r="R414" s="1" t="s">
        <v>3056</v>
      </c>
      <c r="S414" s="1" t="s">
        <v>3057</v>
      </c>
      <c r="T414" s="1"/>
      <c r="U414" s="1" t="s">
        <v>1537</v>
      </c>
      <c r="V414" s="1"/>
      <c r="W414" s="1"/>
      <c r="X414" s="1"/>
      <c r="Y414" s="1">
        <v>350</v>
      </c>
      <c r="Z414" s="1"/>
      <c r="AA414" s="1"/>
      <c r="AB414" s="1"/>
      <c r="AC414" s="1"/>
      <c r="AD414" s="1"/>
      <c r="AE414" s="1"/>
      <c r="AF414" s="1"/>
      <c r="AG414" s="1" t="s">
        <v>111</v>
      </c>
      <c r="AH414" s="1"/>
      <c r="AI414" s="1"/>
      <c r="AJ414" s="1"/>
      <c r="AK414" s="1"/>
      <c r="AL414" s="1"/>
      <c r="AM414" s="1"/>
      <c r="AN414" s="1"/>
      <c r="AO414" s="1"/>
      <c r="AP414" s="1"/>
      <c r="AQ414" s="1"/>
      <c r="AR414" s="1"/>
      <c r="AS414" s="1"/>
      <c r="AT414" s="1"/>
      <c r="AU414" s="1"/>
      <c r="AV414" s="1"/>
      <c r="AW414" s="1"/>
      <c r="AX414" s="1"/>
      <c r="AY414" s="1"/>
      <c r="AZ414" s="1" t="s">
        <v>234</v>
      </c>
      <c r="BA414" s="1" t="s">
        <v>138</v>
      </c>
      <c r="BB414" s="1"/>
      <c r="BC414" s="1"/>
      <c r="BD414" s="1" t="s">
        <v>133</v>
      </c>
      <c r="BE414" s="1" t="s">
        <v>192</v>
      </c>
      <c r="BF414" s="1"/>
      <c r="BG414" s="1"/>
      <c r="BH414" s="1" t="s">
        <v>864</v>
      </c>
      <c r="BI414" s="1"/>
      <c r="BJ414" s="1"/>
      <c r="BK414" s="1"/>
      <c r="BL414" s="1" t="s">
        <v>3058</v>
      </c>
      <c r="BM414" s="1" t="s">
        <v>3059</v>
      </c>
      <c r="BN414" s="1" t="s">
        <v>121</v>
      </c>
    </row>
    <row r="415" spans="1:66" ht="15.75" customHeight="1" x14ac:dyDescent="0.3">
      <c r="A415" s="1" t="s">
        <v>272</v>
      </c>
      <c r="B415" s="1">
        <v>75000</v>
      </c>
      <c r="C415" s="1" t="s">
        <v>68</v>
      </c>
      <c r="D415" s="1">
        <v>0</v>
      </c>
      <c r="E415" s="4" t="s">
        <v>139</v>
      </c>
      <c r="F415" s="1" t="s">
        <v>69</v>
      </c>
      <c r="G415" s="1" t="s">
        <v>123</v>
      </c>
      <c r="H415" s="1" t="s">
        <v>124</v>
      </c>
      <c r="I415" s="1" t="s">
        <v>101</v>
      </c>
      <c r="J415" s="1" t="s">
        <v>3051</v>
      </c>
      <c r="K415" s="1" t="s">
        <v>3052</v>
      </c>
      <c r="L415" s="1" t="s">
        <v>3060</v>
      </c>
      <c r="M415" s="1" t="s">
        <v>3054</v>
      </c>
      <c r="N415" s="1" t="s">
        <v>3055</v>
      </c>
      <c r="O415" s="1" t="s">
        <v>138</v>
      </c>
      <c r="P415" s="1" t="s">
        <v>278</v>
      </c>
      <c r="Q415" s="1" t="s">
        <v>272</v>
      </c>
      <c r="R415" s="1" t="s">
        <v>3061</v>
      </c>
      <c r="S415" s="1" t="s">
        <v>3062</v>
      </c>
      <c r="T415" s="1"/>
      <c r="U415" s="1" t="s">
        <v>1537</v>
      </c>
      <c r="V415" s="1"/>
      <c r="W415" s="1"/>
      <c r="X415" s="1"/>
      <c r="Y415" s="1">
        <v>350</v>
      </c>
      <c r="Z415" s="1"/>
      <c r="AA415" s="1"/>
      <c r="AB415" s="1"/>
      <c r="AC415" s="1"/>
      <c r="AD415" s="1"/>
      <c r="AE415" s="1"/>
      <c r="AF415" s="1"/>
      <c r="AG415" s="1" t="s">
        <v>111</v>
      </c>
      <c r="AH415" s="1"/>
      <c r="AI415" s="1"/>
      <c r="AJ415" s="1"/>
      <c r="AK415" s="1"/>
      <c r="AL415" s="1"/>
      <c r="AM415" s="1"/>
      <c r="AN415" s="1"/>
      <c r="AO415" s="1"/>
      <c r="AP415" s="1"/>
      <c r="AQ415" s="1"/>
      <c r="AR415" s="1"/>
      <c r="AS415" s="1"/>
      <c r="AT415" s="1"/>
      <c r="AU415" s="1"/>
      <c r="AV415" s="1"/>
      <c r="AW415" s="1"/>
      <c r="AX415" s="1"/>
      <c r="AY415" s="1"/>
      <c r="AZ415" s="1" t="s">
        <v>234</v>
      </c>
      <c r="BA415" s="1" t="s">
        <v>138</v>
      </c>
      <c r="BB415" s="1"/>
      <c r="BC415" s="1"/>
      <c r="BD415" s="1" t="s">
        <v>133</v>
      </c>
      <c r="BE415" s="1" t="s">
        <v>192</v>
      </c>
      <c r="BF415" s="1"/>
      <c r="BG415" s="1"/>
      <c r="BH415" s="1" t="s">
        <v>864</v>
      </c>
      <c r="BI415" s="1"/>
      <c r="BJ415" s="1"/>
      <c r="BK415" s="1"/>
      <c r="BL415" s="1" t="s">
        <v>3058</v>
      </c>
      <c r="BM415" s="1" t="s">
        <v>3059</v>
      </c>
      <c r="BN415" s="1" t="s">
        <v>181</v>
      </c>
    </row>
    <row r="416" spans="1:66" ht="15.75" customHeight="1" x14ac:dyDescent="0.3">
      <c r="A416" s="1" t="s">
        <v>259</v>
      </c>
      <c r="B416" s="1">
        <v>50000</v>
      </c>
      <c r="C416" s="1" t="s">
        <v>68</v>
      </c>
      <c r="D416" s="1">
        <v>0</v>
      </c>
      <c r="E416" s="4" t="s">
        <v>314</v>
      </c>
      <c r="F416" s="1" t="s">
        <v>69</v>
      </c>
      <c r="G416" s="1" t="s">
        <v>99</v>
      </c>
      <c r="H416" s="1" t="s">
        <v>100</v>
      </c>
      <c r="I416" s="1" t="s">
        <v>101</v>
      </c>
      <c r="J416" s="1"/>
      <c r="K416" s="1"/>
      <c r="L416" s="1" t="s">
        <v>2614</v>
      </c>
      <c r="M416" s="1" t="s">
        <v>3063</v>
      </c>
      <c r="N416" s="1" t="s">
        <v>3064</v>
      </c>
      <c r="O416" s="1" t="s">
        <v>247</v>
      </c>
      <c r="P416" s="1" t="s">
        <v>2212</v>
      </c>
      <c r="Q416" s="1" t="s">
        <v>2213</v>
      </c>
      <c r="R416" s="1" t="s">
        <v>3065</v>
      </c>
      <c r="S416" s="1" t="s">
        <v>3066</v>
      </c>
      <c r="T416" s="1"/>
      <c r="U416" s="1" t="s">
        <v>81</v>
      </c>
      <c r="V416" s="1"/>
      <c r="W416" s="1" t="s">
        <v>3067</v>
      </c>
      <c r="X416" s="1"/>
      <c r="Y416" s="1">
        <v>8</v>
      </c>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t="s">
        <v>252</v>
      </c>
      <c r="BA416" s="1" t="s">
        <v>247</v>
      </c>
      <c r="BB416" s="1"/>
      <c r="BC416" s="1"/>
      <c r="BD416" s="1"/>
      <c r="BE416" s="1" t="s">
        <v>150</v>
      </c>
      <c r="BF416" s="1" t="s">
        <v>151</v>
      </c>
      <c r="BG416" s="1"/>
      <c r="BH416" s="1" t="s">
        <v>253</v>
      </c>
      <c r="BI416" s="1"/>
      <c r="BJ416" s="1"/>
      <c r="BK416" s="1"/>
      <c r="BL416" s="1" t="s">
        <v>3068</v>
      </c>
      <c r="BM416" s="1" t="s">
        <v>3069</v>
      </c>
      <c r="BN416" s="1"/>
    </row>
    <row r="417" spans="1:66" ht="15.75" customHeight="1" x14ac:dyDescent="0.3">
      <c r="A417" s="1" t="s">
        <v>259</v>
      </c>
      <c r="B417" s="1">
        <v>240000</v>
      </c>
      <c r="C417" s="1" t="s">
        <v>68</v>
      </c>
      <c r="D417" s="1">
        <v>0</v>
      </c>
      <c r="E417" s="4" t="s">
        <v>314</v>
      </c>
      <c r="F417" s="1" t="s">
        <v>69</v>
      </c>
      <c r="G417" s="1" t="s">
        <v>99</v>
      </c>
      <c r="H417" s="1" t="s">
        <v>100</v>
      </c>
      <c r="I417" s="1" t="s">
        <v>101</v>
      </c>
      <c r="J417" s="1"/>
      <c r="K417" s="1"/>
      <c r="L417" s="1"/>
      <c r="M417" s="1" t="s">
        <v>3070</v>
      </c>
      <c r="N417" s="1" t="s">
        <v>3071</v>
      </c>
      <c r="O417" s="1" t="s">
        <v>127</v>
      </c>
      <c r="P417" s="1" t="s">
        <v>2212</v>
      </c>
      <c r="Q417" s="1" t="s">
        <v>2213</v>
      </c>
      <c r="R417" s="1" t="s">
        <v>3072</v>
      </c>
      <c r="S417" s="1" t="s">
        <v>3073</v>
      </c>
      <c r="T417" s="1"/>
      <c r="U417" s="1" t="s">
        <v>147</v>
      </c>
      <c r="V417" s="1"/>
      <c r="W417" s="1" t="s">
        <v>3074</v>
      </c>
      <c r="X417" s="1"/>
      <c r="Y417" s="1">
        <v>30</v>
      </c>
      <c r="Z417" s="1"/>
      <c r="AA417" s="1"/>
      <c r="AB417" s="1"/>
      <c r="AC417" s="1"/>
      <c r="AD417" s="1"/>
      <c r="AE417" s="1"/>
      <c r="AF417" s="1"/>
      <c r="AG417" s="1" t="s">
        <v>149</v>
      </c>
      <c r="AH417" s="1"/>
      <c r="AI417" s="1"/>
      <c r="AJ417" s="1"/>
      <c r="AK417" s="1"/>
      <c r="AL417" s="1"/>
      <c r="AM417" s="1"/>
      <c r="AN417" s="1"/>
      <c r="AO417" s="1"/>
      <c r="AP417" s="1"/>
      <c r="AQ417" s="1"/>
      <c r="AR417" s="1"/>
      <c r="AS417" s="1"/>
      <c r="AT417" s="1"/>
      <c r="AU417" s="1"/>
      <c r="AV417" s="1"/>
      <c r="AW417" s="1"/>
      <c r="AX417" s="1"/>
      <c r="AY417" s="1"/>
      <c r="AZ417" s="1" t="s">
        <v>132</v>
      </c>
      <c r="BA417" s="1" t="s">
        <v>127</v>
      </c>
      <c r="BB417" s="1"/>
      <c r="BC417" s="1"/>
      <c r="BD417" s="1"/>
      <c r="BE417" s="1" t="s">
        <v>150</v>
      </c>
      <c r="BF417" s="1" t="s">
        <v>151</v>
      </c>
      <c r="BG417" s="1"/>
      <c r="BH417" s="1" t="s">
        <v>253</v>
      </c>
      <c r="BI417" s="1"/>
      <c r="BJ417" s="1"/>
      <c r="BK417" s="1"/>
      <c r="BL417" s="1" t="s">
        <v>3075</v>
      </c>
      <c r="BM417" s="1" t="s">
        <v>3076</v>
      </c>
      <c r="BN417" s="1"/>
    </row>
    <row r="418" spans="1:66" ht="15.75" customHeight="1" x14ac:dyDescent="0.3">
      <c r="A418" s="1" t="s">
        <v>613</v>
      </c>
      <c r="B418" s="1">
        <v>2500000</v>
      </c>
      <c r="C418" s="1" t="s">
        <v>68</v>
      </c>
      <c r="D418" s="1">
        <v>20</v>
      </c>
      <c r="E418" s="4" t="s">
        <v>3077</v>
      </c>
      <c r="F418" s="1" t="s">
        <v>69</v>
      </c>
      <c r="G418" s="1" t="s">
        <v>140</v>
      </c>
      <c r="H418" s="1" t="s">
        <v>141</v>
      </c>
      <c r="I418" s="1" t="s">
        <v>142</v>
      </c>
      <c r="J418" s="1"/>
      <c r="K418" s="1"/>
      <c r="L418" s="1" t="s">
        <v>121</v>
      </c>
      <c r="M418" s="1" t="s">
        <v>3078</v>
      </c>
      <c r="N418" s="1" t="s">
        <v>3079</v>
      </c>
      <c r="O418" s="1" t="s">
        <v>1505</v>
      </c>
      <c r="P418" s="1" t="s">
        <v>2212</v>
      </c>
      <c r="Q418" s="1" t="s">
        <v>2213</v>
      </c>
      <c r="R418" s="1" t="s">
        <v>3080</v>
      </c>
      <c r="S418" s="1" t="s">
        <v>3081</v>
      </c>
      <c r="T418" s="1"/>
      <c r="U418" s="1" t="s">
        <v>130</v>
      </c>
      <c r="V418" s="1"/>
      <c r="W418" s="1"/>
      <c r="X418" s="1"/>
      <c r="Y418" s="1">
        <v>801</v>
      </c>
      <c r="Z418" s="1"/>
      <c r="AA418" s="1" t="s">
        <v>3082</v>
      </c>
      <c r="AB418" s="1" t="s">
        <v>110</v>
      </c>
      <c r="AC418" s="1"/>
      <c r="AD418" s="1"/>
      <c r="AE418" s="1"/>
      <c r="AF418" s="1"/>
      <c r="AG418" s="1" t="s">
        <v>111</v>
      </c>
      <c r="AH418" s="1"/>
      <c r="AI418" s="1"/>
      <c r="AJ418" s="1"/>
      <c r="AK418" s="1" t="s">
        <v>112</v>
      </c>
      <c r="AL418" s="1"/>
      <c r="AM418" s="1"/>
      <c r="AN418" s="1"/>
      <c r="AO418" s="1"/>
      <c r="AP418" s="1"/>
      <c r="AQ418" s="1"/>
      <c r="AR418" s="1"/>
      <c r="AS418" s="1"/>
      <c r="AT418" s="1"/>
      <c r="AU418" s="1"/>
      <c r="AV418" s="1"/>
      <c r="AW418" s="1"/>
      <c r="AX418" s="1" t="s">
        <v>345</v>
      </c>
      <c r="AY418" s="1"/>
      <c r="AZ418" s="1" t="s">
        <v>234</v>
      </c>
      <c r="BA418" s="1" t="s">
        <v>138</v>
      </c>
      <c r="BB418" s="1"/>
      <c r="BC418" s="1"/>
      <c r="BD418" s="1" t="s">
        <v>3083</v>
      </c>
      <c r="BE418" s="1" t="s">
        <v>192</v>
      </c>
      <c r="BF418" s="1"/>
      <c r="BG418" s="1"/>
      <c r="BH418" s="1" t="s">
        <v>2770</v>
      </c>
      <c r="BI418" s="1"/>
      <c r="BJ418" s="1"/>
      <c r="BK418" s="1"/>
      <c r="BL418" s="1" t="s">
        <v>3084</v>
      </c>
      <c r="BM418" s="1" t="s">
        <v>3085</v>
      </c>
      <c r="BN418" s="1"/>
    </row>
    <row r="419" spans="1:66" ht="15.75" customHeight="1" x14ac:dyDescent="0.3">
      <c r="A419" s="1" t="s">
        <v>1505</v>
      </c>
      <c r="B419" s="1">
        <v>45970</v>
      </c>
      <c r="C419" s="1" t="s">
        <v>68</v>
      </c>
      <c r="D419" s="1">
        <v>0</v>
      </c>
      <c r="E419" s="4" t="s">
        <v>2926</v>
      </c>
      <c r="F419" s="1" t="s">
        <v>69</v>
      </c>
      <c r="G419" s="1" t="s">
        <v>123</v>
      </c>
      <c r="H419" s="1" t="s">
        <v>124</v>
      </c>
      <c r="I419" s="1" t="s">
        <v>101</v>
      </c>
      <c r="J419" s="1" t="s">
        <v>3086</v>
      </c>
      <c r="K419" s="1" t="s">
        <v>3087</v>
      </c>
      <c r="L419" s="1" t="s">
        <v>3088</v>
      </c>
      <c r="M419" s="1" t="s">
        <v>3089</v>
      </c>
      <c r="N419" s="1" t="s">
        <v>3090</v>
      </c>
      <c r="O419" s="1" t="s">
        <v>952</v>
      </c>
      <c r="P419" s="1" t="s">
        <v>2212</v>
      </c>
      <c r="Q419" s="1" t="s">
        <v>2213</v>
      </c>
      <c r="R419" s="1" t="s">
        <v>3091</v>
      </c>
      <c r="S419" s="1" t="s">
        <v>3092</v>
      </c>
      <c r="T419" s="1"/>
      <c r="U419" s="1"/>
      <c r="V419" s="1"/>
      <c r="W419" s="1"/>
      <c r="X419" s="1"/>
      <c r="Y419" s="1">
        <v>50</v>
      </c>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t="s">
        <v>407</v>
      </c>
      <c r="BA419" s="1" t="s">
        <v>401</v>
      </c>
      <c r="BB419" s="1" t="s">
        <v>372</v>
      </c>
      <c r="BC419" s="1"/>
      <c r="BD419" s="1" t="s">
        <v>1802</v>
      </c>
      <c r="BE419" s="1" t="s">
        <v>192</v>
      </c>
      <c r="BF419" s="1"/>
      <c r="BG419" s="1"/>
      <c r="BH419" s="1" t="s">
        <v>804</v>
      </c>
      <c r="BI419" s="1"/>
      <c r="BJ419" s="1"/>
      <c r="BK419" s="1"/>
      <c r="BL419" s="1" t="s">
        <v>3093</v>
      </c>
      <c r="BM419" s="1" t="s">
        <v>3094</v>
      </c>
      <c r="BN419" s="1" t="s">
        <v>121</v>
      </c>
    </row>
    <row r="420" spans="1:66" ht="15.75" customHeight="1" x14ac:dyDescent="0.3">
      <c r="A420" s="1" t="s">
        <v>1505</v>
      </c>
      <c r="B420" s="1">
        <v>500000</v>
      </c>
      <c r="C420" s="1" t="s">
        <v>68</v>
      </c>
      <c r="D420" s="1">
        <v>0</v>
      </c>
      <c r="E420" s="4">
        <v>44688</v>
      </c>
      <c r="F420" s="1" t="s">
        <v>69</v>
      </c>
      <c r="G420" s="1" t="s">
        <v>123</v>
      </c>
      <c r="H420" s="1" t="s">
        <v>124</v>
      </c>
      <c r="I420" s="1" t="s">
        <v>101</v>
      </c>
      <c r="J420" s="1"/>
      <c r="K420" s="1"/>
      <c r="L420" s="1"/>
      <c r="M420" s="1" t="s">
        <v>3095</v>
      </c>
      <c r="N420" s="1" t="s">
        <v>3096</v>
      </c>
      <c r="O420" s="1" t="s">
        <v>1505</v>
      </c>
      <c r="P420" s="1" t="s">
        <v>2212</v>
      </c>
      <c r="Q420" s="1" t="s">
        <v>2213</v>
      </c>
      <c r="R420" s="1" t="s">
        <v>3097</v>
      </c>
      <c r="S420" s="1" t="s">
        <v>3098</v>
      </c>
      <c r="T420" s="1"/>
      <c r="U420" s="1" t="s">
        <v>1537</v>
      </c>
      <c r="V420" s="1"/>
      <c r="W420" s="1"/>
      <c r="X420" s="1"/>
      <c r="Y420" s="1">
        <v>120</v>
      </c>
      <c r="Z420" s="1"/>
      <c r="AA420" s="1"/>
      <c r="AB420" s="1"/>
      <c r="AC420" s="1"/>
      <c r="AD420" s="1"/>
      <c r="AE420" s="1"/>
      <c r="AF420" s="1"/>
      <c r="AG420" s="1"/>
      <c r="AH420" s="1"/>
      <c r="AI420" s="1"/>
      <c r="AJ420" s="1"/>
      <c r="AK420" s="1" t="s">
        <v>112</v>
      </c>
      <c r="AL420" s="1"/>
      <c r="AM420" s="1"/>
      <c r="AN420" s="1"/>
      <c r="AO420" s="1"/>
      <c r="AP420" s="1"/>
      <c r="AQ420" s="1"/>
      <c r="AR420" s="1"/>
      <c r="AS420" s="1"/>
      <c r="AT420" s="1"/>
      <c r="AU420" s="1"/>
      <c r="AV420" s="1"/>
      <c r="AW420" s="1"/>
      <c r="AX420" s="1" t="s">
        <v>345</v>
      </c>
      <c r="AY420" s="1"/>
      <c r="AZ420" s="1" t="s">
        <v>1508</v>
      </c>
      <c r="BA420" s="1" t="s">
        <v>1505</v>
      </c>
      <c r="BB420" s="1" t="s">
        <v>1232</v>
      </c>
      <c r="BC420" s="1"/>
      <c r="BD420" s="1" t="s">
        <v>1461</v>
      </c>
      <c r="BE420" s="1" t="s">
        <v>134</v>
      </c>
      <c r="BF420" s="1"/>
      <c r="BG420" s="1"/>
      <c r="BH420" s="1"/>
      <c r="BI420" s="1"/>
      <c r="BJ420" s="1"/>
      <c r="BK420" s="1"/>
      <c r="BL420" s="1" t="s">
        <v>3099</v>
      </c>
      <c r="BM420" s="1" t="s">
        <v>3100</v>
      </c>
      <c r="BN420" s="1" t="s">
        <v>375</v>
      </c>
    </row>
    <row r="421" spans="1:66" ht="15.75" customHeight="1" x14ac:dyDescent="0.3">
      <c r="A421" s="1" t="s">
        <v>1505</v>
      </c>
      <c r="B421" s="1">
        <v>50000</v>
      </c>
      <c r="C421" s="1" t="s">
        <v>68</v>
      </c>
      <c r="D421" s="1">
        <v>0</v>
      </c>
      <c r="E421" s="4">
        <v>44569</v>
      </c>
      <c r="F421" s="1" t="s">
        <v>69</v>
      </c>
      <c r="G421" s="1" t="s">
        <v>99</v>
      </c>
      <c r="H421" s="1" t="s">
        <v>100</v>
      </c>
      <c r="I421" s="1" t="s">
        <v>101</v>
      </c>
      <c r="J421" s="1" t="s">
        <v>3101</v>
      </c>
      <c r="K421" s="1" t="s">
        <v>3102</v>
      </c>
      <c r="L421" s="1"/>
      <c r="M421" s="1" t="s">
        <v>3103</v>
      </c>
      <c r="N421" s="1" t="s">
        <v>3104</v>
      </c>
      <c r="O421" s="1" t="s">
        <v>138</v>
      </c>
      <c r="P421" s="1" t="s">
        <v>2212</v>
      </c>
      <c r="Q421" s="1" t="s">
        <v>2213</v>
      </c>
      <c r="R421" s="1" t="s">
        <v>3105</v>
      </c>
      <c r="S421" s="1" t="s">
        <v>3106</v>
      </c>
      <c r="T421" s="1"/>
      <c r="U421" s="1" t="s">
        <v>130</v>
      </c>
      <c r="V421" s="1"/>
      <c r="W421" s="1"/>
      <c r="X421" s="1"/>
      <c r="Y421" s="1">
        <v>150</v>
      </c>
      <c r="Z421" s="1"/>
      <c r="AA421" s="1"/>
      <c r="AB421" s="1"/>
      <c r="AC421" s="1"/>
      <c r="AD421" s="1"/>
      <c r="AE421" s="1"/>
      <c r="AF421" s="1"/>
      <c r="AG421" s="1" t="s">
        <v>111</v>
      </c>
      <c r="AH421" s="1"/>
      <c r="AI421" s="1"/>
      <c r="AJ421" s="1"/>
      <c r="AK421" s="1"/>
      <c r="AL421" s="1"/>
      <c r="AM421" s="1"/>
      <c r="AN421" s="1"/>
      <c r="AO421" s="1"/>
      <c r="AP421" s="1"/>
      <c r="AQ421" s="1"/>
      <c r="AR421" s="1"/>
      <c r="AS421" s="1"/>
      <c r="AT421" s="1"/>
      <c r="AU421" s="1"/>
      <c r="AV421" s="1"/>
      <c r="AW421" s="1"/>
      <c r="AX421" s="1"/>
      <c r="AY421" s="1"/>
      <c r="AZ421" s="1" t="s">
        <v>234</v>
      </c>
      <c r="BA421" s="1" t="s">
        <v>138</v>
      </c>
      <c r="BB421" s="1"/>
      <c r="BC421" s="1"/>
      <c r="BD421" s="1" t="s">
        <v>116</v>
      </c>
      <c r="BE421" s="1" t="s">
        <v>192</v>
      </c>
      <c r="BF421" s="1"/>
      <c r="BG421" s="1"/>
      <c r="BH421" s="1" t="s">
        <v>193</v>
      </c>
      <c r="BI421" s="1"/>
      <c r="BJ421" s="1"/>
      <c r="BK421" s="1"/>
      <c r="BL421" s="1" t="s">
        <v>3107</v>
      </c>
      <c r="BM421" s="1" t="s">
        <v>3108</v>
      </c>
      <c r="BN421" s="1" t="s">
        <v>181</v>
      </c>
    </row>
    <row r="422" spans="1:66" ht="15.75" customHeight="1" x14ac:dyDescent="0.3">
      <c r="A422" s="1" t="s">
        <v>233</v>
      </c>
      <c r="B422" s="1">
        <v>600000</v>
      </c>
      <c r="C422" s="1" t="s">
        <v>68</v>
      </c>
      <c r="D422" s="1">
        <v>0</v>
      </c>
      <c r="E422" s="4">
        <v>44690</v>
      </c>
      <c r="F422" s="1" t="s">
        <v>69</v>
      </c>
      <c r="G422" s="1" t="s">
        <v>123</v>
      </c>
      <c r="H422" s="1" t="s">
        <v>124</v>
      </c>
      <c r="I422" s="1" t="s">
        <v>101</v>
      </c>
      <c r="J422" s="1" t="s">
        <v>3109</v>
      </c>
      <c r="K422" s="1" t="s">
        <v>3110</v>
      </c>
      <c r="L422" s="1"/>
      <c r="M422" s="1" t="s">
        <v>3111</v>
      </c>
      <c r="N422" s="1" t="s">
        <v>3112</v>
      </c>
      <c r="O422" s="1" t="s">
        <v>233</v>
      </c>
      <c r="P422" s="1" t="s">
        <v>238</v>
      </c>
      <c r="Q422" s="1" t="s">
        <v>233</v>
      </c>
      <c r="R422" s="1" t="s">
        <v>3113</v>
      </c>
      <c r="S422" s="1" t="s">
        <v>3114</v>
      </c>
      <c r="T422" s="1"/>
      <c r="U422" s="1" t="s">
        <v>81</v>
      </c>
      <c r="V422" s="1"/>
      <c r="W422" s="1"/>
      <c r="X422" s="1"/>
      <c r="Y422" s="1">
        <v>1200</v>
      </c>
      <c r="Z422" s="1"/>
      <c r="AA422" s="1"/>
      <c r="AB422" s="1"/>
      <c r="AC422" s="1"/>
      <c r="AD422" s="1"/>
      <c r="AE422" s="1"/>
      <c r="AF422" s="1"/>
      <c r="AG422" s="1"/>
      <c r="AH422" s="1"/>
      <c r="AI422" s="1"/>
      <c r="AJ422" s="1"/>
      <c r="AK422" s="1" t="s">
        <v>220</v>
      </c>
      <c r="AL422" s="1"/>
      <c r="AM422" s="1"/>
      <c r="AN422" s="1"/>
      <c r="AO422" s="1"/>
      <c r="AP422" s="1"/>
      <c r="AQ422" s="1"/>
      <c r="AR422" s="1"/>
      <c r="AS422" s="1"/>
      <c r="AT422" s="1"/>
      <c r="AU422" s="1"/>
      <c r="AV422" s="1"/>
      <c r="AW422" s="1"/>
      <c r="AX422" s="1" t="s">
        <v>282</v>
      </c>
      <c r="AY422" s="1"/>
      <c r="AZ422" s="1" t="s">
        <v>238</v>
      </c>
      <c r="BA422" s="1" t="s">
        <v>233</v>
      </c>
      <c r="BB422" s="1"/>
      <c r="BC422" s="1"/>
      <c r="BD422" s="1" t="s">
        <v>3115</v>
      </c>
      <c r="BE422" s="1" t="s">
        <v>134</v>
      </c>
      <c r="BF422" s="1"/>
      <c r="BG422" s="1"/>
      <c r="BH422" s="1" t="s">
        <v>3116</v>
      </c>
      <c r="BI422" s="1"/>
      <c r="BJ422" s="1"/>
      <c r="BK422" s="1"/>
      <c r="BL422" s="1" t="s">
        <v>3117</v>
      </c>
      <c r="BM422" s="1" t="s">
        <v>3118</v>
      </c>
      <c r="BN422" s="1" t="s">
        <v>181</v>
      </c>
    </row>
    <row r="423" spans="1:66" ht="15.75" customHeight="1" x14ac:dyDescent="0.3">
      <c r="A423" s="1" t="s">
        <v>340</v>
      </c>
      <c r="B423" s="1">
        <v>300000</v>
      </c>
      <c r="C423" s="1" t="s">
        <v>68</v>
      </c>
      <c r="D423" s="1">
        <v>50</v>
      </c>
      <c r="E423" s="4" t="s">
        <v>314</v>
      </c>
      <c r="F423" s="1" t="s">
        <v>69</v>
      </c>
      <c r="G423" s="1" t="s">
        <v>3119</v>
      </c>
      <c r="H423" s="1" t="s">
        <v>3120</v>
      </c>
      <c r="I423" s="1" t="s">
        <v>142</v>
      </c>
      <c r="J423" s="1" t="s">
        <v>3121</v>
      </c>
      <c r="K423" s="1" t="s">
        <v>3122</v>
      </c>
      <c r="L423" s="1" t="s">
        <v>121</v>
      </c>
      <c r="M423" s="1" t="s">
        <v>3123</v>
      </c>
      <c r="N423" s="1" t="s">
        <v>3124</v>
      </c>
      <c r="O423" s="1" t="s">
        <v>444</v>
      </c>
      <c r="P423" s="1" t="s">
        <v>2212</v>
      </c>
      <c r="Q423" s="1" t="s">
        <v>2213</v>
      </c>
      <c r="R423" s="1" t="s">
        <v>3125</v>
      </c>
      <c r="S423" s="1" t="s">
        <v>3126</v>
      </c>
      <c r="T423" s="1"/>
      <c r="U423" s="1" t="s">
        <v>263</v>
      </c>
      <c r="V423" s="1"/>
      <c r="W423" s="1"/>
      <c r="X423" s="1"/>
      <c r="Y423" s="1">
        <v>36</v>
      </c>
      <c r="Z423" s="1"/>
      <c r="AA423" s="1"/>
      <c r="AB423" s="1"/>
      <c r="AC423" s="1"/>
      <c r="AD423" s="1"/>
      <c r="AE423" s="1"/>
      <c r="AF423" s="1"/>
      <c r="AG423" s="1"/>
      <c r="AH423" s="1"/>
      <c r="AI423" s="1"/>
      <c r="AJ423" s="1"/>
      <c r="AK423" s="1" t="s">
        <v>356</v>
      </c>
      <c r="AL423" s="1"/>
      <c r="AM423" s="1"/>
      <c r="AN423" s="1"/>
      <c r="AO423" s="1"/>
      <c r="AP423" s="1"/>
      <c r="AQ423" s="1"/>
      <c r="AR423" s="1"/>
      <c r="AS423" s="1"/>
      <c r="AT423" s="1"/>
      <c r="AU423" s="1"/>
      <c r="AV423" s="1"/>
      <c r="AW423" s="1"/>
      <c r="AX423" s="1"/>
      <c r="AY423" s="1"/>
      <c r="AZ423" s="1" t="s">
        <v>443</v>
      </c>
      <c r="BA423" s="1" t="s">
        <v>444</v>
      </c>
      <c r="BB423" s="1" t="s">
        <v>239</v>
      </c>
      <c r="BC423" s="1"/>
      <c r="BD423" s="1"/>
      <c r="BE423" s="1" t="s">
        <v>192</v>
      </c>
      <c r="BF423" s="1"/>
      <c r="BG423" s="1"/>
      <c r="BH423" s="1" t="s">
        <v>804</v>
      </c>
      <c r="BI423" s="1"/>
      <c r="BJ423" s="1"/>
      <c r="BK423" s="1"/>
      <c r="BL423" s="1" t="s">
        <v>3127</v>
      </c>
      <c r="BM423" s="1" t="s">
        <v>3128</v>
      </c>
      <c r="BN423" s="1"/>
    </row>
    <row r="424" spans="1:66" ht="15.75" customHeight="1" x14ac:dyDescent="0.3">
      <c r="A424" s="1" t="s">
        <v>1505</v>
      </c>
      <c r="B424" s="1">
        <v>500000</v>
      </c>
      <c r="C424" s="1" t="s">
        <v>68</v>
      </c>
      <c r="D424" s="1">
        <v>0</v>
      </c>
      <c r="E424" s="4">
        <v>44569</v>
      </c>
      <c r="F424" s="1" t="s">
        <v>69</v>
      </c>
      <c r="G424" s="1" t="s">
        <v>99</v>
      </c>
      <c r="H424" s="1" t="s">
        <v>100</v>
      </c>
      <c r="I424" s="1" t="s">
        <v>101</v>
      </c>
      <c r="J424" s="1" t="s">
        <v>3101</v>
      </c>
      <c r="K424" s="1" t="s">
        <v>3102</v>
      </c>
      <c r="L424" s="1"/>
      <c r="M424" s="1" t="s">
        <v>3103</v>
      </c>
      <c r="N424" s="1" t="s">
        <v>3104</v>
      </c>
      <c r="O424" s="1" t="s">
        <v>138</v>
      </c>
      <c r="P424" s="1" t="s">
        <v>2212</v>
      </c>
      <c r="Q424" s="1" t="s">
        <v>2213</v>
      </c>
      <c r="R424" s="1" t="s">
        <v>3129</v>
      </c>
      <c r="S424" s="1" t="s">
        <v>3130</v>
      </c>
      <c r="T424" s="1"/>
      <c r="U424" s="1" t="s">
        <v>130</v>
      </c>
      <c r="V424" s="1"/>
      <c r="W424" s="1"/>
      <c r="X424" s="1"/>
      <c r="Y424" s="1">
        <v>150</v>
      </c>
      <c r="Z424" s="1"/>
      <c r="AA424" s="1"/>
      <c r="AB424" s="1"/>
      <c r="AC424" s="1"/>
      <c r="AD424" s="1"/>
      <c r="AE424" s="1"/>
      <c r="AF424" s="1"/>
      <c r="AG424" s="1" t="s">
        <v>111</v>
      </c>
      <c r="AH424" s="1"/>
      <c r="AI424" s="1"/>
      <c r="AJ424" s="1"/>
      <c r="AK424" s="1"/>
      <c r="AL424" s="1"/>
      <c r="AM424" s="1"/>
      <c r="AN424" s="1"/>
      <c r="AO424" s="1"/>
      <c r="AP424" s="1"/>
      <c r="AQ424" s="1"/>
      <c r="AR424" s="1"/>
      <c r="AS424" s="1"/>
      <c r="AT424" s="1"/>
      <c r="AU424" s="1"/>
      <c r="AV424" s="1"/>
      <c r="AW424" s="1"/>
      <c r="AX424" s="1"/>
      <c r="AY424" s="1"/>
      <c r="AZ424" s="1" t="s">
        <v>234</v>
      </c>
      <c r="BA424" s="1" t="s">
        <v>138</v>
      </c>
      <c r="BB424" s="1"/>
      <c r="BC424" s="1"/>
      <c r="BD424" s="1" t="s">
        <v>116</v>
      </c>
      <c r="BE424" s="1" t="s">
        <v>192</v>
      </c>
      <c r="BF424" s="1"/>
      <c r="BG424" s="1"/>
      <c r="BH424" s="1" t="s">
        <v>193</v>
      </c>
      <c r="BI424" s="1"/>
      <c r="BJ424" s="1"/>
      <c r="BK424" s="1"/>
      <c r="BL424" s="1" t="s">
        <v>3107</v>
      </c>
      <c r="BM424" s="1" t="s">
        <v>3108</v>
      </c>
      <c r="BN424" s="1" t="s">
        <v>121</v>
      </c>
    </row>
    <row r="425" spans="1:66" ht="15.75" customHeight="1" x14ac:dyDescent="0.3">
      <c r="A425" s="1" t="s">
        <v>105</v>
      </c>
      <c r="B425" s="1">
        <v>36000</v>
      </c>
      <c r="C425" s="1" t="s">
        <v>68</v>
      </c>
      <c r="D425" s="1">
        <v>0</v>
      </c>
      <c r="E425" s="4" t="s">
        <v>1059</v>
      </c>
      <c r="F425" s="1" t="s">
        <v>69</v>
      </c>
      <c r="G425" s="1" t="s">
        <v>99</v>
      </c>
      <c r="H425" s="1" t="s">
        <v>100</v>
      </c>
      <c r="I425" s="1" t="s">
        <v>101</v>
      </c>
      <c r="J425" s="1"/>
      <c r="K425" s="1"/>
      <c r="L425" s="1"/>
      <c r="M425" s="1" t="s">
        <v>3131</v>
      </c>
      <c r="N425" s="1" t="s">
        <v>3132</v>
      </c>
      <c r="O425" s="1" t="s">
        <v>105</v>
      </c>
      <c r="P425" s="1" t="s">
        <v>2212</v>
      </c>
      <c r="Q425" s="1" t="s">
        <v>2213</v>
      </c>
      <c r="R425" s="1" t="s">
        <v>3133</v>
      </c>
      <c r="S425" s="1" t="s">
        <v>3134</v>
      </c>
      <c r="T425" s="1"/>
      <c r="U425" s="1" t="s">
        <v>147</v>
      </c>
      <c r="V425" s="1"/>
      <c r="W425" s="1"/>
      <c r="X425" s="1"/>
      <c r="Y425" s="1"/>
      <c r="Z425" s="1"/>
      <c r="AA425" s="1"/>
      <c r="AB425" s="1"/>
      <c r="AC425" s="1"/>
      <c r="AD425" s="1"/>
      <c r="AE425" s="1"/>
      <c r="AF425" s="1"/>
      <c r="AG425" s="1" t="s">
        <v>111</v>
      </c>
      <c r="AH425" s="1"/>
      <c r="AI425" s="1"/>
      <c r="AJ425" s="1"/>
      <c r="AK425" s="1"/>
      <c r="AL425" s="1"/>
      <c r="AM425" s="1"/>
      <c r="AN425" s="1"/>
      <c r="AO425" s="1"/>
      <c r="AP425" s="1"/>
      <c r="AQ425" s="1"/>
      <c r="AR425" s="1"/>
      <c r="AS425" s="1"/>
      <c r="AT425" s="1"/>
      <c r="AU425" s="1"/>
      <c r="AV425" s="1"/>
      <c r="AW425" s="1"/>
      <c r="AX425" s="1"/>
      <c r="AY425" s="1"/>
      <c r="AZ425" s="1" t="s">
        <v>945</v>
      </c>
      <c r="BA425" s="1" t="s">
        <v>105</v>
      </c>
      <c r="BB425" s="1"/>
      <c r="BC425" s="1"/>
      <c r="BD425" s="1"/>
      <c r="BE425" s="1" t="s">
        <v>192</v>
      </c>
      <c r="BF425" s="1"/>
      <c r="BG425" s="1"/>
      <c r="BH425" s="1" t="s">
        <v>864</v>
      </c>
      <c r="BI425" s="1"/>
      <c r="BJ425" s="1"/>
      <c r="BK425" s="1"/>
      <c r="BL425" s="1" t="s">
        <v>3135</v>
      </c>
      <c r="BM425" s="1" t="s">
        <v>3136</v>
      </c>
      <c r="BN425" s="1" t="s">
        <v>181</v>
      </c>
    </row>
    <row r="426" spans="1:66" ht="15.75" customHeight="1" x14ac:dyDescent="0.3">
      <c r="A426" s="1" t="s">
        <v>105</v>
      </c>
      <c r="B426" s="1">
        <v>120000</v>
      </c>
      <c r="C426" s="1" t="s">
        <v>68</v>
      </c>
      <c r="D426" s="1">
        <v>0</v>
      </c>
      <c r="E426" s="4" t="s">
        <v>1059</v>
      </c>
      <c r="F426" s="1" t="s">
        <v>69</v>
      </c>
      <c r="G426" s="1" t="s">
        <v>99</v>
      </c>
      <c r="H426" s="1" t="s">
        <v>100</v>
      </c>
      <c r="I426" s="1" t="s">
        <v>101</v>
      </c>
      <c r="J426" s="1"/>
      <c r="K426" s="1"/>
      <c r="L426" s="1"/>
      <c r="M426" s="1" t="s">
        <v>3131</v>
      </c>
      <c r="N426" s="1" t="s">
        <v>3132</v>
      </c>
      <c r="O426" s="1" t="s">
        <v>105</v>
      </c>
      <c r="P426" s="1" t="s">
        <v>2212</v>
      </c>
      <c r="Q426" s="1" t="s">
        <v>2213</v>
      </c>
      <c r="R426" s="1" t="s">
        <v>3137</v>
      </c>
      <c r="S426" s="1" t="s">
        <v>3138</v>
      </c>
      <c r="T426" s="1"/>
      <c r="U426" s="1" t="s">
        <v>147</v>
      </c>
      <c r="V426" s="1"/>
      <c r="W426" s="1"/>
      <c r="X426" s="1"/>
      <c r="Y426" s="1"/>
      <c r="Z426" s="1"/>
      <c r="AA426" s="1"/>
      <c r="AB426" s="1"/>
      <c r="AC426" s="1"/>
      <c r="AD426" s="1"/>
      <c r="AE426" s="1"/>
      <c r="AF426" s="1"/>
      <c r="AG426" s="1" t="s">
        <v>111</v>
      </c>
      <c r="AH426" s="1"/>
      <c r="AI426" s="1"/>
      <c r="AJ426" s="1"/>
      <c r="AK426" s="1"/>
      <c r="AL426" s="1"/>
      <c r="AM426" s="1"/>
      <c r="AN426" s="1"/>
      <c r="AO426" s="1"/>
      <c r="AP426" s="1"/>
      <c r="AQ426" s="1"/>
      <c r="AR426" s="1"/>
      <c r="AS426" s="1"/>
      <c r="AT426" s="1"/>
      <c r="AU426" s="1"/>
      <c r="AV426" s="1"/>
      <c r="AW426" s="1"/>
      <c r="AX426" s="1"/>
      <c r="AY426" s="1"/>
      <c r="AZ426" s="1" t="s">
        <v>945</v>
      </c>
      <c r="BA426" s="1" t="s">
        <v>105</v>
      </c>
      <c r="BB426" s="1"/>
      <c r="BC426" s="1"/>
      <c r="BD426" s="1"/>
      <c r="BE426" s="1" t="s">
        <v>192</v>
      </c>
      <c r="BF426" s="1"/>
      <c r="BG426" s="1"/>
      <c r="BH426" s="1" t="s">
        <v>864</v>
      </c>
      <c r="BI426" s="1"/>
      <c r="BJ426" s="1"/>
      <c r="BK426" s="1"/>
      <c r="BL426" s="1" t="s">
        <v>3135</v>
      </c>
      <c r="BM426" s="1" t="s">
        <v>3136</v>
      </c>
      <c r="BN426" s="1"/>
    </row>
    <row r="427" spans="1:66" ht="15.75" customHeight="1" x14ac:dyDescent="0.3">
      <c r="A427" s="1" t="s">
        <v>105</v>
      </c>
      <c r="B427" s="1">
        <v>360000</v>
      </c>
      <c r="C427" s="1" t="s">
        <v>68</v>
      </c>
      <c r="D427" s="1">
        <v>0</v>
      </c>
      <c r="E427" s="4" t="s">
        <v>348</v>
      </c>
      <c r="F427" s="1" t="s">
        <v>69</v>
      </c>
      <c r="G427" s="1" t="s">
        <v>99</v>
      </c>
      <c r="H427" s="1" t="s">
        <v>100</v>
      </c>
      <c r="I427" s="1" t="s">
        <v>101</v>
      </c>
      <c r="J427" s="1"/>
      <c r="K427" s="1"/>
      <c r="L427" s="1"/>
      <c r="M427" s="1" t="s">
        <v>3131</v>
      </c>
      <c r="N427" s="1" t="s">
        <v>3132</v>
      </c>
      <c r="O427" s="1" t="s">
        <v>105</v>
      </c>
      <c r="P427" s="1" t="s">
        <v>2212</v>
      </c>
      <c r="Q427" s="1" t="s">
        <v>2213</v>
      </c>
      <c r="R427" s="1" t="s">
        <v>3139</v>
      </c>
      <c r="S427" s="1" t="s">
        <v>3140</v>
      </c>
      <c r="T427" s="1"/>
      <c r="U427" s="1" t="s">
        <v>147</v>
      </c>
      <c r="V427" s="1"/>
      <c r="W427" s="1"/>
      <c r="X427" s="1"/>
      <c r="Y427" s="1"/>
      <c r="Z427" s="1"/>
      <c r="AA427" s="1"/>
      <c r="AB427" s="1"/>
      <c r="AC427" s="1"/>
      <c r="AD427" s="1"/>
      <c r="AE427" s="1"/>
      <c r="AF427" s="1"/>
      <c r="AG427" s="1" t="s">
        <v>111</v>
      </c>
      <c r="AH427" s="1"/>
      <c r="AI427" s="1"/>
      <c r="AJ427" s="1"/>
      <c r="AK427" s="1"/>
      <c r="AL427" s="1"/>
      <c r="AM427" s="1"/>
      <c r="AN427" s="1"/>
      <c r="AO427" s="1"/>
      <c r="AP427" s="1"/>
      <c r="AQ427" s="1"/>
      <c r="AR427" s="1"/>
      <c r="AS427" s="1"/>
      <c r="AT427" s="1"/>
      <c r="AU427" s="1"/>
      <c r="AV427" s="1"/>
      <c r="AW427" s="1"/>
      <c r="AX427" s="1"/>
      <c r="AY427" s="1"/>
      <c r="AZ427" s="1" t="s">
        <v>945</v>
      </c>
      <c r="BA427" s="1" t="s">
        <v>105</v>
      </c>
      <c r="BB427" s="1"/>
      <c r="BC427" s="1"/>
      <c r="BD427" s="1"/>
      <c r="BE427" s="1" t="s">
        <v>192</v>
      </c>
      <c r="BF427" s="1"/>
      <c r="BG427" s="1"/>
      <c r="BH427" s="1" t="s">
        <v>864</v>
      </c>
      <c r="BI427" s="1"/>
      <c r="BJ427" s="1"/>
      <c r="BK427" s="1"/>
      <c r="BL427" s="1" t="s">
        <v>3135</v>
      </c>
      <c r="BM427" s="1" t="s">
        <v>3136</v>
      </c>
      <c r="BN427" s="1" t="s">
        <v>121</v>
      </c>
    </row>
    <row r="428" spans="1:66" ht="15.75" customHeight="1" x14ac:dyDescent="0.3">
      <c r="A428" s="1" t="s">
        <v>376</v>
      </c>
      <c r="B428" s="1">
        <v>1650000</v>
      </c>
      <c r="C428" s="1" t="s">
        <v>68</v>
      </c>
      <c r="D428" s="1">
        <v>0</v>
      </c>
      <c r="E428" s="4" t="s">
        <v>3141</v>
      </c>
      <c r="F428" s="1" t="s">
        <v>69</v>
      </c>
      <c r="G428" s="1" t="s">
        <v>99</v>
      </c>
      <c r="H428" s="1" t="s">
        <v>100</v>
      </c>
      <c r="I428" s="1" t="s">
        <v>101</v>
      </c>
      <c r="J428" s="1" t="s">
        <v>3142</v>
      </c>
      <c r="K428" s="1" t="s">
        <v>3143</v>
      </c>
      <c r="L428" s="1" t="s">
        <v>1039</v>
      </c>
      <c r="M428" s="1" t="s">
        <v>3144</v>
      </c>
      <c r="N428" s="1" t="s">
        <v>3145</v>
      </c>
      <c r="O428" s="1" t="s">
        <v>517</v>
      </c>
      <c r="P428" s="1" t="s">
        <v>2212</v>
      </c>
      <c r="Q428" s="1" t="s">
        <v>2213</v>
      </c>
      <c r="R428" s="1" t="s">
        <v>3146</v>
      </c>
      <c r="S428" s="1" t="s">
        <v>3147</v>
      </c>
      <c r="T428" s="1"/>
      <c r="U428" s="1" t="s">
        <v>130</v>
      </c>
      <c r="V428" s="1"/>
      <c r="W428" s="1"/>
      <c r="X428" s="1"/>
      <c r="Y428" s="1">
        <v>332</v>
      </c>
      <c r="Z428" s="1"/>
      <c r="AA428" s="1"/>
      <c r="AB428" s="1"/>
      <c r="AC428" s="1"/>
      <c r="AD428" s="1"/>
      <c r="AE428" s="1"/>
      <c r="AF428" s="1"/>
      <c r="AG428" s="1"/>
      <c r="AH428" s="1"/>
      <c r="AI428" s="1"/>
      <c r="AJ428" s="1"/>
      <c r="AK428" s="1" t="s">
        <v>832</v>
      </c>
      <c r="AL428" s="1"/>
      <c r="AM428" s="1"/>
      <c r="AN428" s="1"/>
      <c r="AO428" s="1"/>
      <c r="AP428" s="1"/>
      <c r="AQ428" s="1"/>
      <c r="AR428" s="1"/>
      <c r="AS428" s="1"/>
      <c r="AT428" s="1"/>
      <c r="AU428" s="1"/>
      <c r="AV428" s="1"/>
      <c r="AW428" s="1"/>
      <c r="AX428" s="1" t="s">
        <v>177</v>
      </c>
      <c r="AY428" s="1"/>
      <c r="AZ428" s="1" t="s">
        <v>521</v>
      </c>
      <c r="BA428" s="1" t="s">
        <v>517</v>
      </c>
      <c r="BB428" s="1"/>
      <c r="BC428" s="1"/>
      <c r="BD428" s="1" t="s">
        <v>116</v>
      </c>
      <c r="BE428" s="1" t="s">
        <v>134</v>
      </c>
      <c r="BF428" s="1" t="s">
        <v>90</v>
      </c>
      <c r="BG428" s="1"/>
      <c r="BH428" s="1"/>
      <c r="BI428" s="1"/>
      <c r="BJ428" s="1"/>
      <c r="BK428" s="1"/>
      <c r="BL428" s="1" t="s">
        <v>3148</v>
      </c>
      <c r="BM428" s="1" t="s">
        <v>3149</v>
      </c>
      <c r="BN428" s="1"/>
    </row>
    <row r="429" spans="1:66" ht="15.75" customHeight="1" x14ac:dyDescent="0.3">
      <c r="A429" s="1" t="s">
        <v>256</v>
      </c>
      <c r="B429" s="1">
        <v>800000</v>
      </c>
      <c r="C429" s="1" t="s">
        <v>68</v>
      </c>
      <c r="D429" s="1">
        <v>0</v>
      </c>
      <c r="E429" s="4" t="s">
        <v>314</v>
      </c>
      <c r="F429" s="1" t="s">
        <v>69</v>
      </c>
      <c r="G429" s="1" t="s">
        <v>99</v>
      </c>
      <c r="H429" s="1" t="s">
        <v>100</v>
      </c>
      <c r="I429" s="1" t="s">
        <v>101</v>
      </c>
      <c r="J429" s="1" t="s">
        <v>3150</v>
      </c>
      <c r="K429" s="1" t="s">
        <v>3151</v>
      </c>
      <c r="L429" s="1" t="s">
        <v>616</v>
      </c>
      <c r="M429" s="1" t="s">
        <v>3152</v>
      </c>
      <c r="N429" s="1" t="s">
        <v>3153</v>
      </c>
      <c r="O429" s="1" t="s">
        <v>382</v>
      </c>
      <c r="P429" s="1" t="s">
        <v>2212</v>
      </c>
      <c r="Q429" s="1" t="s">
        <v>2213</v>
      </c>
      <c r="R429" s="1" t="s">
        <v>3154</v>
      </c>
      <c r="S429" s="1" t="s">
        <v>3155</v>
      </c>
      <c r="T429" s="1"/>
      <c r="U429" s="1" t="s">
        <v>147</v>
      </c>
      <c r="V429" s="1"/>
      <c r="W429" s="1"/>
      <c r="X429" s="1"/>
      <c r="Y429" s="1">
        <v>25</v>
      </c>
      <c r="Z429" s="1"/>
      <c r="AA429" s="1"/>
      <c r="AB429" s="1"/>
      <c r="AC429" s="1"/>
      <c r="AD429" s="1"/>
      <c r="AE429" s="1"/>
      <c r="AF429" s="1"/>
      <c r="AG429" s="1" t="s">
        <v>111</v>
      </c>
      <c r="AH429" s="1"/>
      <c r="AI429" s="1"/>
      <c r="AJ429" s="1"/>
      <c r="AK429" s="1"/>
      <c r="AL429" s="1"/>
      <c r="AM429" s="1"/>
      <c r="AN429" s="1"/>
      <c r="AO429" s="1"/>
      <c r="AP429" s="1"/>
      <c r="AQ429" s="1"/>
      <c r="AR429" s="1"/>
      <c r="AS429" s="1"/>
      <c r="AT429" s="1"/>
      <c r="AU429" s="1"/>
      <c r="AV429" s="1"/>
      <c r="AW429" s="1"/>
      <c r="AX429" s="1"/>
      <c r="AY429" s="1"/>
      <c r="AZ429" s="1" t="s">
        <v>386</v>
      </c>
      <c r="BA429" s="1" t="s">
        <v>382</v>
      </c>
      <c r="BB429" s="1"/>
      <c r="BC429" s="1"/>
      <c r="BD429" s="1" t="s">
        <v>133</v>
      </c>
      <c r="BE429" s="1" t="s">
        <v>192</v>
      </c>
      <c r="BF429" s="1"/>
      <c r="BG429" s="1"/>
      <c r="BH429" s="1" t="s">
        <v>193</v>
      </c>
      <c r="BI429" s="1"/>
      <c r="BJ429" s="1"/>
      <c r="BK429" s="1"/>
      <c r="BL429" s="1" t="s">
        <v>3156</v>
      </c>
      <c r="BM429" s="1" t="s">
        <v>3157</v>
      </c>
      <c r="BN429" s="1" t="s">
        <v>121</v>
      </c>
    </row>
    <row r="430" spans="1:66" ht="15.75" customHeight="1" x14ac:dyDescent="0.3">
      <c r="A430" s="1" t="s">
        <v>376</v>
      </c>
      <c r="B430" s="1">
        <v>1000000</v>
      </c>
      <c r="C430" s="1" t="s">
        <v>68</v>
      </c>
      <c r="D430" s="1">
        <v>0</v>
      </c>
      <c r="E430" s="4">
        <v>44601</v>
      </c>
      <c r="F430" s="1" t="s">
        <v>69</v>
      </c>
      <c r="G430" s="1" t="s">
        <v>99</v>
      </c>
      <c r="H430" s="1" t="s">
        <v>100</v>
      </c>
      <c r="I430" s="1" t="s">
        <v>101</v>
      </c>
      <c r="J430" s="1"/>
      <c r="K430" s="1"/>
      <c r="L430" s="1" t="s">
        <v>121</v>
      </c>
      <c r="M430" s="1" t="s">
        <v>3158</v>
      </c>
      <c r="N430" s="1" t="s">
        <v>3159</v>
      </c>
      <c r="O430" s="1" t="s">
        <v>401</v>
      </c>
      <c r="P430" s="1" t="s">
        <v>2212</v>
      </c>
      <c r="Q430" s="1" t="s">
        <v>2213</v>
      </c>
      <c r="R430" s="1" t="s">
        <v>3160</v>
      </c>
      <c r="S430" s="1" t="s">
        <v>3161</v>
      </c>
      <c r="T430" s="1"/>
      <c r="U430" s="1" t="s">
        <v>130</v>
      </c>
      <c r="V430" s="1"/>
      <c r="W430" s="1"/>
      <c r="X430" s="1"/>
      <c r="Y430" s="1">
        <v>65</v>
      </c>
      <c r="Z430" s="1"/>
      <c r="AA430" s="1"/>
      <c r="AB430" s="1"/>
      <c r="AC430" s="1"/>
      <c r="AD430" s="1"/>
      <c r="AE430" s="1"/>
      <c r="AF430" s="1"/>
      <c r="AG430" s="1"/>
      <c r="AH430" s="1"/>
      <c r="AI430" s="1"/>
      <c r="AJ430" s="1"/>
      <c r="AK430" s="1" t="s">
        <v>220</v>
      </c>
      <c r="AL430" s="1"/>
      <c r="AM430" s="1"/>
      <c r="AN430" s="1"/>
      <c r="AO430" s="1"/>
      <c r="AP430" s="1"/>
      <c r="AQ430" s="1"/>
      <c r="AR430" s="1"/>
      <c r="AS430" s="1"/>
      <c r="AT430" s="1"/>
      <c r="AU430" s="1"/>
      <c r="AV430" s="1"/>
      <c r="AW430" s="1"/>
      <c r="AX430" s="1" t="s">
        <v>237</v>
      </c>
      <c r="AY430" s="1"/>
      <c r="AZ430" s="1" t="s">
        <v>407</v>
      </c>
      <c r="BA430" s="1" t="s">
        <v>401</v>
      </c>
      <c r="BB430" s="1"/>
      <c r="BC430" s="1"/>
      <c r="BD430" s="1" t="s">
        <v>133</v>
      </c>
      <c r="BE430" s="1" t="s">
        <v>134</v>
      </c>
      <c r="BF430" s="1"/>
      <c r="BG430" s="1"/>
      <c r="BH430" s="1" t="s">
        <v>3162</v>
      </c>
      <c r="BI430" s="1"/>
      <c r="BJ430" s="1"/>
      <c r="BK430" s="1"/>
      <c r="BL430" s="1" t="s">
        <v>3163</v>
      </c>
      <c r="BM430" s="1" t="s">
        <v>3164</v>
      </c>
      <c r="BN430" s="1"/>
    </row>
    <row r="431" spans="1:66" ht="15.75" customHeight="1" x14ac:dyDescent="0.3">
      <c r="A431" s="1" t="s">
        <v>837</v>
      </c>
      <c r="B431" s="1">
        <v>5618</v>
      </c>
      <c r="C431" s="1" t="s">
        <v>68</v>
      </c>
      <c r="D431" s="1">
        <v>0</v>
      </c>
      <c r="E431" s="4">
        <v>44690</v>
      </c>
      <c r="F431" s="1" t="s">
        <v>69</v>
      </c>
      <c r="G431" s="1" t="s">
        <v>99</v>
      </c>
      <c r="H431" s="1" t="s">
        <v>100</v>
      </c>
      <c r="I431" s="1" t="s">
        <v>101</v>
      </c>
      <c r="J431" s="1"/>
      <c r="K431" s="1"/>
      <c r="L431" s="1"/>
      <c r="M431" s="1" t="s">
        <v>3165</v>
      </c>
      <c r="N431" s="1" t="s">
        <v>3166</v>
      </c>
      <c r="O431" s="1" t="s">
        <v>766</v>
      </c>
      <c r="P431" s="1" t="s">
        <v>843</v>
      </c>
      <c r="Q431" s="1" t="s">
        <v>837</v>
      </c>
      <c r="R431" s="1" t="s">
        <v>3167</v>
      </c>
      <c r="S431" s="1" t="s">
        <v>3168</v>
      </c>
      <c r="T431" s="1"/>
      <c r="U431" s="1" t="s">
        <v>130</v>
      </c>
      <c r="V431" s="1"/>
      <c r="W431" s="1"/>
      <c r="X431" s="1"/>
      <c r="Y431" s="1">
        <v>225</v>
      </c>
      <c r="Z431" s="1" t="s">
        <v>3169</v>
      </c>
      <c r="AA431" s="1"/>
      <c r="AB431" s="1"/>
      <c r="AC431" s="1"/>
      <c r="AD431" s="1"/>
      <c r="AE431" s="1"/>
      <c r="AF431" s="1"/>
      <c r="AG431" s="1"/>
      <c r="AH431" s="1"/>
      <c r="AI431" s="1"/>
      <c r="AJ431" s="1"/>
      <c r="AK431" s="1" t="s">
        <v>433</v>
      </c>
      <c r="AL431" s="1"/>
      <c r="AM431" s="1"/>
      <c r="AN431" s="1"/>
      <c r="AO431" s="1"/>
      <c r="AP431" s="1"/>
      <c r="AQ431" s="1"/>
      <c r="AR431" s="1"/>
      <c r="AS431" s="1"/>
      <c r="AT431" s="1"/>
      <c r="AU431" s="1"/>
      <c r="AV431" s="1"/>
      <c r="AW431" s="1"/>
      <c r="AX431" s="1" t="s">
        <v>177</v>
      </c>
      <c r="AY431" s="1"/>
      <c r="AZ431" s="1" t="s">
        <v>769</v>
      </c>
      <c r="BA431" s="1" t="s">
        <v>766</v>
      </c>
      <c r="BB431" s="1"/>
      <c r="BC431" s="1"/>
      <c r="BD431" s="1" t="s">
        <v>133</v>
      </c>
      <c r="BE431" s="1" t="s">
        <v>134</v>
      </c>
      <c r="BF431" s="1" t="s">
        <v>90</v>
      </c>
      <c r="BG431" s="1"/>
      <c r="BH431" s="1"/>
      <c r="BI431" s="1"/>
      <c r="BJ431" s="1"/>
      <c r="BK431" s="1"/>
      <c r="BL431" s="1" t="s">
        <v>3170</v>
      </c>
      <c r="BM431" s="1" t="s">
        <v>3171</v>
      </c>
      <c r="BN431" s="1" t="s">
        <v>181</v>
      </c>
    </row>
    <row r="432" spans="1:66" ht="15.75" customHeight="1" x14ac:dyDescent="0.3">
      <c r="A432" s="1" t="s">
        <v>837</v>
      </c>
      <c r="B432" s="1">
        <v>305000</v>
      </c>
      <c r="C432" s="1" t="s">
        <v>68</v>
      </c>
      <c r="D432" s="1">
        <v>0</v>
      </c>
      <c r="E432" s="4">
        <v>44690</v>
      </c>
      <c r="F432" s="1" t="s">
        <v>69</v>
      </c>
      <c r="G432" s="1" t="s">
        <v>99</v>
      </c>
      <c r="H432" s="1" t="s">
        <v>100</v>
      </c>
      <c r="I432" s="1" t="s">
        <v>101</v>
      </c>
      <c r="J432" s="1" t="s">
        <v>3172</v>
      </c>
      <c r="K432" s="1" t="s">
        <v>3173</v>
      </c>
      <c r="L432" s="1" t="s">
        <v>3174</v>
      </c>
      <c r="M432" s="1" t="s">
        <v>3165</v>
      </c>
      <c r="N432" s="1" t="s">
        <v>3166</v>
      </c>
      <c r="O432" s="1" t="s">
        <v>766</v>
      </c>
      <c r="P432" s="1" t="s">
        <v>843</v>
      </c>
      <c r="Q432" s="1" t="s">
        <v>837</v>
      </c>
      <c r="R432" s="1" t="s">
        <v>3175</v>
      </c>
      <c r="S432" s="1" t="s">
        <v>3176</v>
      </c>
      <c r="T432" s="1"/>
      <c r="U432" s="1" t="s">
        <v>130</v>
      </c>
      <c r="V432" s="1"/>
      <c r="W432" s="1"/>
      <c r="X432" s="1"/>
      <c r="Y432" s="1">
        <v>225</v>
      </c>
      <c r="Z432" s="1" t="s">
        <v>3169</v>
      </c>
      <c r="AA432" s="1"/>
      <c r="AB432" s="1"/>
      <c r="AC432" s="1"/>
      <c r="AD432" s="1"/>
      <c r="AE432" s="1"/>
      <c r="AF432" s="1"/>
      <c r="AG432" s="1"/>
      <c r="AH432" s="1"/>
      <c r="AI432" s="1"/>
      <c r="AJ432" s="1"/>
      <c r="AK432" s="1" t="s">
        <v>433</v>
      </c>
      <c r="AL432" s="1"/>
      <c r="AM432" s="1"/>
      <c r="AN432" s="1"/>
      <c r="AO432" s="1"/>
      <c r="AP432" s="1"/>
      <c r="AQ432" s="1"/>
      <c r="AR432" s="1"/>
      <c r="AS432" s="1"/>
      <c r="AT432" s="1"/>
      <c r="AU432" s="1"/>
      <c r="AV432" s="1"/>
      <c r="AW432" s="1"/>
      <c r="AX432" s="1" t="s">
        <v>177</v>
      </c>
      <c r="AY432" s="1"/>
      <c r="AZ432" s="1" t="s">
        <v>769</v>
      </c>
      <c r="BA432" s="1" t="s">
        <v>766</v>
      </c>
      <c r="BB432" s="1"/>
      <c r="BC432" s="1"/>
      <c r="BD432" s="1" t="s">
        <v>133</v>
      </c>
      <c r="BE432" s="1" t="s">
        <v>134</v>
      </c>
      <c r="BF432" s="1" t="s">
        <v>90</v>
      </c>
      <c r="BG432" s="1"/>
      <c r="BH432" s="1"/>
      <c r="BI432" s="1"/>
      <c r="BJ432" s="1"/>
      <c r="BK432" s="1"/>
      <c r="BL432" s="1" t="s">
        <v>3170</v>
      </c>
      <c r="BM432" s="1" t="s">
        <v>3171</v>
      </c>
      <c r="BN432" s="1" t="s">
        <v>121</v>
      </c>
    </row>
    <row r="433" spans="1:66" ht="15.75" customHeight="1" x14ac:dyDescent="0.3">
      <c r="A433" s="1" t="s">
        <v>512</v>
      </c>
      <c r="B433" s="1">
        <v>1078919</v>
      </c>
      <c r="C433" s="1" t="s">
        <v>68</v>
      </c>
      <c r="D433" s="1">
        <v>50</v>
      </c>
      <c r="E433" s="4" t="s">
        <v>139</v>
      </c>
      <c r="F433" s="1" t="s">
        <v>69</v>
      </c>
      <c r="G433" s="1" t="s">
        <v>361</v>
      </c>
      <c r="H433" s="1" t="s">
        <v>362</v>
      </c>
      <c r="I433" s="1" t="s">
        <v>142</v>
      </c>
      <c r="J433" s="1"/>
      <c r="K433" s="1"/>
      <c r="L433" s="1" t="s">
        <v>3177</v>
      </c>
      <c r="M433" s="1" t="s">
        <v>3178</v>
      </c>
      <c r="N433" s="1" t="s">
        <v>3179</v>
      </c>
      <c r="O433" s="1" t="s">
        <v>512</v>
      </c>
      <c r="P433" s="1" t="s">
        <v>518</v>
      </c>
      <c r="Q433" s="1" t="s">
        <v>512</v>
      </c>
      <c r="R433" s="1" t="s">
        <v>3180</v>
      </c>
      <c r="S433" s="1" t="s">
        <v>3180</v>
      </c>
      <c r="T433" s="1"/>
      <c r="U433" s="1" t="s">
        <v>130</v>
      </c>
      <c r="V433" s="1"/>
      <c r="W433" s="1" t="s">
        <v>3181</v>
      </c>
      <c r="X433" s="1"/>
      <c r="Y433" s="1">
        <v>214</v>
      </c>
      <c r="Z433" s="1"/>
      <c r="AA433" s="1"/>
      <c r="AB433" s="1"/>
      <c r="AC433" s="1"/>
      <c r="AD433" s="1"/>
      <c r="AE433" s="1"/>
      <c r="AF433" s="1"/>
      <c r="AG433" s="1" t="s">
        <v>1349</v>
      </c>
      <c r="AH433" s="1"/>
      <c r="AI433" s="1"/>
      <c r="AJ433" s="1"/>
      <c r="AK433" s="1" t="s">
        <v>112</v>
      </c>
      <c r="AL433" s="1"/>
      <c r="AM433" s="1"/>
      <c r="AN433" s="1"/>
      <c r="AO433" s="1"/>
      <c r="AP433" s="1"/>
      <c r="AQ433" s="1"/>
      <c r="AR433" s="1"/>
      <c r="AS433" s="1"/>
      <c r="AT433" s="1"/>
      <c r="AU433" s="1"/>
      <c r="AV433" s="1"/>
      <c r="AW433" s="1"/>
      <c r="AX433" s="1" t="s">
        <v>177</v>
      </c>
      <c r="AY433" s="1"/>
      <c r="AZ433" s="1" t="s">
        <v>386</v>
      </c>
      <c r="BA433" s="1" t="s">
        <v>382</v>
      </c>
      <c r="BB433" s="1" t="s">
        <v>3182</v>
      </c>
      <c r="BC433" s="1"/>
      <c r="BD433" s="1" t="s">
        <v>116</v>
      </c>
      <c r="BE433" s="1" t="s">
        <v>3183</v>
      </c>
      <c r="BF433" s="1" t="s">
        <v>151</v>
      </c>
      <c r="BG433" s="1"/>
      <c r="BH433" s="1" t="s">
        <v>626</v>
      </c>
      <c r="BI433" s="1"/>
      <c r="BJ433" s="1"/>
      <c r="BK433" s="1"/>
      <c r="BL433" s="1" t="s">
        <v>3184</v>
      </c>
      <c r="BM433" s="1" t="s">
        <v>3185</v>
      </c>
      <c r="BN433" s="1" t="s">
        <v>121</v>
      </c>
    </row>
    <row r="434" spans="1:66" ht="15.75" customHeight="1" x14ac:dyDescent="0.3">
      <c r="A434" s="1" t="s">
        <v>67</v>
      </c>
      <c r="B434" s="1">
        <v>1000000</v>
      </c>
      <c r="C434" s="1" t="s">
        <v>68</v>
      </c>
      <c r="D434" s="1">
        <v>0</v>
      </c>
      <c r="E434" s="4">
        <v>44570</v>
      </c>
      <c r="F434" s="1" t="s">
        <v>69</v>
      </c>
      <c r="G434" s="1" t="s">
        <v>123</v>
      </c>
      <c r="H434" s="1" t="s">
        <v>124</v>
      </c>
      <c r="I434" s="1" t="s">
        <v>101</v>
      </c>
      <c r="J434" s="1"/>
      <c r="K434" s="1"/>
      <c r="L434" s="1" t="s">
        <v>3186</v>
      </c>
      <c r="M434" s="1" t="s">
        <v>3187</v>
      </c>
      <c r="N434" s="1" t="s">
        <v>3188</v>
      </c>
      <c r="O434" s="1" t="s">
        <v>444</v>
      </c>
      <c r="P434" s="1" t="s">
        <v>222</v>
      </c>
      <c r="Q434" s="1" t="s">
        <v>223</v>
      </c>
      <c r="R434" s="1" t="s">
        <v>3189</v>
      </c>
      <c r="S434" s="1" t="s">
        <v>3190</v>
      </c>
      <c r="T434" s="1"/>
      <c r="U434" s="1" t="s">
        <v>81</v>
      </c>
      <c r="V434" s="1"/>
      <c r="W434" s="1" t="s">
        <v>3191</v>
      </c>
      <c r="X434" s="1"/>
      <c r="Y434" s="1">
        <v>1800</v>
      </c>
      <c r="Z434" s="1"/>
      <c r="AA434" s="1"/>
      <c r="AB434" s="1"/>
      <c r="AC434" s="1"/>
      <c r="AD434" s="1"/>
      <c r="AE434" s="1"/>
      <c r="AF434" s="1"/>
      <c r="AG434" s="1"/>
      <c r="AH434" s="1"/>
      <c r="AI434" s="1"/>
      <c r="AJ434" s="1"/>
      <c r="AK434" s="1" t="s">
        <v>220</v>
      </c>
      <c r="AL434" s="1"/>
      <c r="AM434" s="1"/>
      <c r="AN434" s="1"/>
      <c r="AO434" s="1"/>
      <c r="AP434" s="1"/>
      <c r="AQ434" s="1"/>
      <c r="AR434" s="1"/>
      <c r="AS434" s="1"/>
      <c r="AT434" s="1"/>
      <c r="AU434" s="1"/>
      <c r="AV434" s="1"/>
      <c r="AW434" s="1"/>
      <c r="AX434" s="1" t="s">
        <v>500</v>
      </c>
      <c r="AY434" s="1"/>
      <c r="AZ434" s="1" t="s">
        <v>443</v>
      </c>
      <c r="BA434" s="1" t="s">
        <v>444</v>
      </c>
      <c r="BB434" s="1"/>
      <c r="BC434" s="1"/>
      <c r="BD434" s="1" t="s">
        <v>1443</v>
      </c>
      <c r="BE434" s="1" t="s">
        <v>561</v>
      </c>
      <c r="BF434" s="1"/>
      <c r="BG434" s="1"/>
      <c r="BH434" s="1" t="s">
        <v>2506</v>
      </c>
      <c r="BI434" s="1"/>
      <c r="BJ434" s="1"/>
      <c r="BK434" s="1"/>
      <c r="BL434" s="1" t="s">
        <v>3192</v>
      </c>
      <c r="BM434" s="1" t="s">
        <v>3193</v>
      </c>
      <c r="BN434" s="1" t="s">
        <v>97</v>
      </c>
    </row>
    <row r="435" spans="1:66" ht="15.75" customHeight="1" x14ac:dyDescent="0.3">
      <c r="A435" s="1" t="s">
        <v>256</v>
      </c>
      <c r="B435" s="1">
        <v>1600000</v>
      </c>
      <c r="C435" s="1" t="s">
        <v>68</v>
      </c>
      <c r="D435" s="1">
        <v>0</v>
      </c>
      <c r="E435" s="4">
        <v>44660</v>
      </c>
      <c r="F435" s="1" t="s">
        <v>69</v>
      </c>
      <c r="G435" s="1" t="s">
        <v>99</v>
      </c>
      <c r="H435" s="1" t="s">
        <v>100</v>
      </c>
      <c r="I435" s="1" t="s">
        <v>101</v>
      </c>
      <c r="J435" s="1" t="s">
        <v>3194</v>
      </c>
      <c r="K435" s="1" t="s">
        <v>3195</v>
      </c>
      <c r="L435" s="1" t="s">
        <v>288</v>
      </c>
      <c r="M435" s="1" t="s">
        <v>3196</v>
      </c>
      <c r="N435" s="1" t="s">
        <v>3197</v>
      </c>
      <c r="O435" s="1" t="s">
        <v>291</v>
      </c>
      <c r="P435" s="1" t="s">
        <v>260</v>
      </c>
      <c r="Q435" s="1" t="s">
        <v>256</v>
      </c>
      <c r="R435" s="1" t="s">
        <v>3198</v>
      </c>
      <c r="S435" s="1" t="s">
        <v>3199</v>
      </c>
      <c r="T435" s="1"/>
      <c r="U435" s="1" t="s">
        <v>81</v>
      </c>
      <c r="V435" s="1"/>
      <c r="W435" s="1"/>
      <c r="X435" s="1"/>
      <c r="Y435" s="1">
        <v>220</v>
      </c>
      <c r="Z435" s="1"/>
      <c r="AA435" s="1"/>
      <c r="AB435" s="1"/>
      <c r="AC435" s="1"/>
      <c r="AD435" s="1"/>
      <c r="AE435" s="1"/>
      <c r="AF435" s="1"/>
      <c r="AG435" s="1" t="s">
        <v>111</v>
      </c>
      <c r="AH435" s="1"/>
      <c r="AI435" s="1"/>
      <c r="AJ435" s="1"/>
      <c r="AK435" s="1" t="s">
        <v>220</v>
      </c>
      <c r="AL435" s="1"/>
      <c r="AM435" s="1"/>
      <c r="AN435" s="1"/>
      <c r="AO435" s="1"/>
      <c r="AP435" s="1"/>
      <c r="AQ435" s="1"/>
      <c r="AR435" s="1"/>
      <c r="AS435" s="1"/>
      <c r="AT435" s="1"/>
      <c r="AU435" s="1"/>
      <c r="AV435" s="1"/>
      <c r="AW435" s="1"/>
      <c r="AX435" s="1"/>
      <c r="AY435" s="1"/>
      <c r="AZ435" s="1" t="s">
        <v>296</v>
      </c>
      <c r="BA435" s="1" t="s">
        <v>291</v>
      </c>
      <c r="BB435" s="1" t="s">
        <v>445</v>
      </c>
      <c r="BC435" s="1"/>
      <c r="BD435" s="1" t="s">
        <v>133</v>
      </c>
      <c r="BE435" s="1" t="s">
        <v>117</v>
      </c>
      <c r="BF435" s="1"/>
      <c r="BG435" s="1"/>
      <c r="BH435" s="1" t="s">
        <v>91</v>
      </c>
      <c r="BI435" s="1"/>
      <c r="BJ435" s="1"/>
      <c r="BK435" s="1"/>
      <c r="BL435" s="1" t="s">
        <v>3200</v>
      </c>
      <c r="BM435" s="1" t="s">
        <v>3201</v>
      </c>
      <c r="BN435" s="1" t="s">
        <v>121</v>
      </c>
    </row>
    <row r="436" spans="1:66" ht="15.75" customHeight="1" x14ac:dyDescent="0.3">
      <c r="A436" s="1" t="s">
        <v>168</v>
      </c>
      <c r="B436" s="1">
        <v>150000</v>
      </c>
      <c r="C436" s="1" t="s">
        <v>68</v>
      </c>
      <c r="D436" s="1">
        <v>0</v>
      </c>
      <c r="E436" s="4">
        <v>44570</v>
      </c>
      <c r="F436" s="1" t="s">
        <v>69</v>
      </c>
      <c r="G436" s="1" t="s">
        <v>99</v>
      </c>
      <c r="H436" s="1" t="s">
        <v>100</v>
      </c>
      <c r="I436" s="1" t="s">
        <v>101</v>
      </c>
      <c r="J436" s="1" t="s">
        <v>3202</v>
      </c>
      <c r="K436" s="1" t="s">
        <v>3203</v>
      </c>
      <c r="L436" s="1" t="s">
        <v>3204</v>
      </c>
      <c r="M436" s="1" t="s">
        <v>3205</v>
      </c>
      <c r="N436" s="1" t="s">
        <v>3206</v>
      </c>
      <c r="O436" s="1" t="s">
        <v>138</v>
      </c>
      <c r="P436" s="1" t="s">
        <v>292</v>
      </c>
      <c r="Q436" s="1" t="s">
        <v>168</v>
      </c>
      <c r="R436" s="1" t="s">
        <v>3207</v>
      </c>
      <c r="S436" s="1" t="s">
        <v>3208</v>
      </c>
      <c r="T436" s="1"/>
      <c r="U436" s="1" t="s">
        <v>130</v>
      </c>
      <c r="V436" s="1"/>
      <c r="W436" s="1"/>
      <c r="X436" s="1"/>
      <c r="Y436" s="1">
        <v>130</v>
      </c>
      <c r="Z436" s="1"/>
      <c r="AA436" s="1"/>
      <c r="AB436" s="1"/>
      <c r="AC436" s="1"/>
      <c r="AD436" s="1"/>
      <c r="AE436" s="1"/>
      <c r="AF436" s="1"/>
      <c r="AG436" s="1"/>
      <c r="AH436" s="1"/>
      <c r="AI436" s="1"/>
      <c r="AJ436" s="1"/>
      <c r="AK436" s="1" t="s">
        <v>889</v>
      </c>
      <c r="AL436" s="1"/>
      <c r="AM436" s="1"/>
      <c r="AN436" s="1"/>
      <c r="AO436" s="1"/>
      <c r="AP436" s="1"/>
      <c r="AQ436" s="1"/>
      <c r="AR436" s="1"/>
      <c r="AS436" s="1"/>
      <c r="AT436" s="1"/>
      <c r="AU436" s="1"/>
      <c r="AV436" s="1"/>
      <c r="AW436" s="1"/>
      <c r="AX436" s="1"/>
      <c r="AY436" s="1"/>
      <c r="AZ436" s="1" t="s">
        <v>307</v>
      </c>
      <c r="BA436" s="1" t="s">
        <v>304</v>
      </c>
      <c r="BB436" s="1" t="s">
        <v>297</v>
      </c>
      <c r="BC436" s="1"/>
      <c r="BD436" s="1" t="s">
        <v>3209</v>
      </c>
      <c r="BE436" s="1" t="s">
        <v>192</v>
      </c>
      <c r="BF436" s="1"/>
      <c r="BG436" s="1"/>
      <c r="BH436" s="1" t="s">
        <v>118</v>
      </c>
      <c r="BI436" s="1"/>
      <c r="BJ436" s="1"/>
      <c r="BK436" s="1"/>
      <c r="BL436" s="1" t="s">
        <v>3210</v>
      </c>
      <c r="BM436" s="1" t="s">
        <v>3211</v>
      </c>
      <c r="BN436" s="1" t="s">
        <v>121</v>
      </c>
    </row>
    <row r="437" spans="1:66" ht="15.75" customHeight="1" x14ac:dyDescent="0.3">
      <c r="A437" s="1" t="s">
        <v>67</v>
      </c>
      <c r="B437" s="1">
        <v>30000000</v>
      </c>
      <c r="C437" s="1" t="s">
        <v>68</v>
      </c>
      <c r="D437" s="1">
        <v>0</v>
      </c>
      <c r="E437" s="4">
        <v>44570</v>
      </c>
      <c r="F437" s="1" t="s">
        <v>69</v>
      </c>
      <c r="G437" s="1" t="s">
        <v>123</v>
      </c>
      <c r="H437" s="1" t="s">
        <v>124</v>
      </c>
      <c r="I437" s="1" t="s">
        <v>101</v>
      </c>
      <c r="J437" s="1"/>
      <c r="K437" s="1"/>
      <c r="L437" s="1" t="s">
        <v>3212</v>
      </c>
      <c r="M437" s="1" t="s">
        <v>3187</v>
      </c>
      <c r="N437" s="1" t="s">
        <v>3188</v>
      </c>
      <c r="O437" s="1" t="s">
        <v>444</v>
      </c>
      <c r="P437" s="1" t="s">
        <v>222</v>
      </c>
      <c r="Q437" s="1" t="s">
        <v>223</v>
      </c>
      <c r="R437" s="1" t="s">
        <v>3213</v>
      </c>
      <c r="S437" s="1" t="s">
        <v>3214</v>
      </c>
      <c r="T437" s="1"/>
      <c r="U437" s="1" t="s">
        <v>81</v>
      </c>
      <c r="V437" s="1"/>
      <c r="W437" s="1" t="s">
        <v>3191</v>
      </c>
      <c r="X437" s="1"/>
      <c r="Y437" s="1">
        <v>1800</v>
      </c>
      <c r="Z437" s="1"/>
      <c r="AA437" s="1"/>
      <c r="AB437" s="1"/>
      <c r="AC437" s="1"/>
      <c r="AD437" s="1"/>
      <c r="AE437" s="1"/>
      <c r="AF437" s="1"/>
      <c r="AG437" s="1"/>
      <c r="AH437" s="1"/>
      <c r="AI437" s="1"/>
      <c r="AJ437" s="1"/>
      <c r="AK437" s="1" t="s">
        <v>220</v>
      </c>
      <c r="AL437" s="1"/>
      <c r="AM437" s="1"/>
      <c r="AN437" s="1"/>
      <c r="AO437" s="1"/>
      <c r="AP437" s="1"/>
      <c r="AQ437" s="1"/>
      <c r="AR437" s="1"/>
      <c r="AS437" s="1"/>
      <c r="AT437" s="1"/>
      <c r="AU437" s="1"/>
      <c r="AV437" s="1"/>
      <c r="AW437" s="1"/>
      <c r="AX437" s="1" t="s">
        <v>500</v>
      </c>
      <c r="AY437" s="1"/>
      <c r="AZ437" s="1" t="s">
        <v>443</v>
      </c>
      <c r="BA437" s="1" t="s">
        <v>444</v>
      </c>
      <c r="BB437" s="1"/>
      <c r="BC437" s="1"/>
      <c r="BD437" s="1" t="s">
        <v>1443</v>
      </c>
      <c r="BE437" s="1" t="s">
        <v>561</v>
      </c>
      <c r="BF437" s="1"/>
      <c r="BG437" s="1"/>
      <c r="BH437" s="1" t="s">
        <v>2506</v>
      </c>
      <c r="BI437" s="1"/>
      <c r="BJ437" s="1"/>
      <c r="BK437" s="1"/>
      <c r="BL437" s="1" t="s">
        <v>3192</v>
      </c>
      <c r="BM437" s="1" t="s">
        <v>3193</v>
      </c>
      <c r="BN437" s="1" t="s">
        <v>121</v>
      </c>
    </row>
    <row r="438" spans="1:66" ht="15.75" customHeight="1" x14ac:dyDescent="0.3">
      <c r="A438" s="1" t="s">
        <v>444</v>
      </c>
      <c r="B438" s="1">
        <v>800000</v>
      </c>
      <c r="C438" s="1" t="s">
        <v>68</v>
      </c>
      <c r="D438" s="1">
        <v>0</v>
      </c>
      <c r="E438" s="4" t="s">
        <v>139</v>
      </c>
      <c r="F438" s="1" t="s">
        <v>69</v>
      </c>
      <c r="G438" s="1" t="s">
        <v>123</v>
      </c>
      <c r="H438" s="1" t="s">
        <v>124</v>
      </c>
      <c r="I438" s="1" t="s">
        <v>101</v>
      </c>
      <c r="J438" s="1"/>
      <c r="K438" s="1"/>
      <c r="L438" s="1" t="s">
        <v>3215</v>
      </c>
      <c r="M438" s="1" t="s">
        <v>3216</v>
      </c>
      <c r="N438" s="1" t="s">
        <v>3217</v>
      </c>
      <c r="O438" s="1" t="s">
        <v>444</v>
      </c>
      <c r="P438" s="1" t="s">
        <v>443</v>
      </c>
      <c r="Q438" s="1" t="s">
        <v>444</v>
      </c>
      <c r="R438" s="1" t="s">
        <v>3218</v>
      </c>
      <c r="S438" s="1" t="s">
        <v>3219</v>
      </c>
      <c r="T438" s="1"/>
      <c r="U438" s="1" t="s">
        <v>130</v>
      </c>
      <c r="V438" s="1"/>
      <c r="W438" s="1"/>
      <c r="X438" s="1"/>
      <c r="Y438" s="1">
        <v>200</v>
      </c>
      <c r="Z438" s="1"/>
      <c r="AA438" s="1"/>
      <c r="AB438" s="1"/>
      <c r="AC438" s="1"/>
      <c r="AD438" s="1"/>
      <c r="AE438" s="1"/>
      <c r="AF438" s="1"/>
      <c r="AG438" s="1"/>
      <c r="AH438" s="1"/>
      <c r="AI438" s="1"/>
      <c r="AJ438" s="1"/>
      <c r="AK438" s="1" t="s">
        <v>1743</v>
      </c>
      <c r="AL438" s="1"/>
      <c r="AM438" s="1"/>
      <c r="AN438" s="1"/>
      <c r="AO438" s="1"/>
      <c r="AP438" s="1"/>
      <c r="AQ438" s="1"/>
      <c r="AR438" s="1"/>
      <c r="AS438" s="1"/>
      <c r="AT438" s="1"/>
      <c r="AU438" s="1"/>
      <c r="AV438" s="1"/>
      <c r="AW438" s="1"/>
      <c r="AX438" s="1" t="s">
        <v>113</v>
      </c>
      <c r="AY438" s="1"/>
      <c r="AZ438" s="1" t="s">
        <v>443</v>
      </c>
      <c r="BA438" s="1" t="s">
        <v>444</v>
      </c>
      <c r="BB438" s="1"/>
      <c r="BC438" s="1"/>
      <c r="BD438" s="1" t="s">
        <v>133</v>
      </c>
      <c r="BE438" s="1" t="s">
        <v>134</v>
      </c>
      <c r="BF438" s="1" t="s">
        <v>90</v>
      </c>
      <c r="BG438" s="1"/>
      <c r="BH438" s="1"/>
      <c r="BI438" s="1"/>
      <c r="BJ438" s="1"/>
      <c r="BK438" s="1"/>
      <c r="BL438" s="1" t="s">
        <v>3220</v>
      </c>
      <c r="BM438" s="1" t="s">
        <v>3221</v>
      </c>
      <c r="BN438" s="1" t="s">
        <v>121</v>
      </c>
    </row>
    <row r="439" spans="1:66" ht="15.75" customHeight="1" x14ac:dyDescent="0.3">
      <c r="A439" s="1" t="s">
        <v>67</v>
      </c>
      <c r="B439" s="1">
        <v>1000000</v>
      </c>
      <c r="C439" s="1" t="s">
        <v>68</v>
      </c>
      <c r="D439" s="1">
        <v>0</v>
      </c>
      <c r="E439" s="4">
        <v>44570</v>
      </c>
      <c r="F439" s="1" t="s">
        <v>69</v>
      </c>
      <c r="G439" s="1" t="s">
        <v>123</v>
      </c>
      <c r="H439" s="1" t="s">
        <v>124</v>
      </c>
      <c r="I439" s="1" t="s">
        <v>101</v>
      </c>
      <c r="J439" s="1"/>
      <c r="K439" s="1"/>
      <c r="L439" s="1" t="s">
        <v>449</v>
      </c>
      <c r="M439" s="1" t="s">
        <v>3187</v>
      </c>
      <c r="N439" s="1" t="s">
        <v>3188</v>
      </c>
      <c r="O439" s="1" t="s">
        <v>444</v>
      </c>
      <c r="P439" s="1" t="s">
        <v>222</v>
      </c>
      <c r="Q439" s="1" t="s">
        <v>223</v>
      </c>
      <c r="R439" s="1" t="s">
        <v>3222</v>
      </c>
      <c r="S439" s="1" t="s">
        <v>3223</v>
      </c>
      <c r="T439" s="1"/>
      <c r="U439" s="1" t="s">
        <v>81</v>
      </c>
      <c r="V439" s="1"/>
      <c r="W439" s="1" t="s">
        <v>3191</v>
      </c>
      <c r="X439" s="1"/>
      <c r="Y439" s="1">
        <v>1800</v>
      </c>
      <c r="Z439" s="1"/>
      <c r="AA439" s="1"/>
      <c r="AB439" s="1"/>
      <c r="AC439" s="1"/>
      <c r="AD439" s="1"/>
      <c r="AE439" s="1"/>
      <c r="AF439" s="1"/>
      <c r="AG439" s="1"/>
      <c r="AH439" s="1"/>
      <c r="AI439" s="1"/>
      <c r="AJ439" s="1"/>
      <c r="AK439" s="1" t="s">
        <v>220</v>
      </c>
      <c r="AL439" s="1"/>
      <c r="AM439" s="1"/>
      <c r="AN439" s="1"/>
      <c r="AO439" s="1"/>
      <c r="AP439" s="1"/>
      <c r="AQ439" s="1"/>
      <c r="AR439" s="1"/>
      <c r="AS439" s="1"/>
      <c r="AT439" s="1"/>
      <c r="AU439" s="1"/>
      <c r="AV439" s="1"/>
      <c r="AW439" s="1"/>
      <c r="AX439" s="1" t="s">
        <v>500</v>
      </c>
      <c r="AY439" s="1"/>
      <c r="AZ439" s="1" t="s">
        <v>443</v>
      </c>
      <c r="BA439" s="1" t="s">
        <v>444</v>
      </c>
      <c r="BB439" s="1"/>
      <c r="BC439" s="1"/>
      <c r="BD439" s="1" t="s">
        <v>1443</v>
      </c>
      <c r="BE439" s="1" t="s">
        <v>561</v>
      </c>
      <c r="BF439" s="1"/>
      <c r="BG439" s="1"/>
      <c r="BH439" s="1" t="s">
        <v>2506</v>
      </c>
      <c r="BI439" s="1"/>
      <c r="BJ439" s="1"/>
      <c r="BK439" s="1"/>
      <c r="BL439" s="1" t="s">
        <v>3192</v>
      </c>
      <c r="BM439" s="1" t="s">
        <v>3193</v>
      </c>
      <c r="BN439" s="1" t="s">
        <v>181</v>
      </c>
    </row>
    <row r="440" spans="1:66" ht="15.75" customHeight="1" x14ac:dyDescent="0.3">
      <c r="A440" s="1" t="s">
        <v>272</v>
      </c>
      <c r="B440" s="1">
        <v>7300000</v>
      </c>
      <c r="C440" s="1" t="s">
        <v>68</v>
      </c>
      <c r="D440" s="1">
        <v>0</v>
      </c>
      <c r="E440" s="4" t="s">
        <v>210</v>
      </c>
      <c r="F440" s="1" t="s">
        <v>69</v>
      </c>
      <c r="G440" s="1" t="s">
        <v>123</v>
      </c>
      <c r="H440" s="1" t="s">
        <v>124</v>
      </c>
      <c r="I440" s="1" t="s">
        <v>101</v>
      </c>
      <c r="J440" s="1" t="s">
        <v>3224</v>
      </c>
      <c r="K440" s="1" t="s">
        <v>3225</v>
      </c>
      <c r="L440" s="1"/>
      <c r="M440" s="1" t="s">
        <v>3226</v>
      </c>
      <c r="N440" s="1" t="s">
        <v>3227</v>
      </c>
      <c r="O440" s="1" t="s">
        <v>233</v>
      </c>
      <c r="P440" s="1" t="s">
        <v>278</v>
      </c>
      <c r="Q440" s="1" t="s">
        <v>272</v>
      </c>
      <c r="R440" s="1" t="s">
        <v>3228</v>
      </c>
      <c r="S440" s="1" t="s">
        <v>3229</v>
      </c>
      <c r="T440" s="1"/>
      <c r="U440" s="1" t="s">
        <v>81</v>
      </c>
      <c r="V440" s="1"/>
      <c r="W440" s="1"/>
      <c r="X440" s="1"/>
      <c r="Y440" s="1">
        <v>250</v>
      </c>
      <c r="Z440" s="1"/>
      <c r="AA440" s="1"/>
      <c r="AB440" s="1"/>
      <c r="AC440" s="1"/>
      <c r="AD440" s="1"/>
      <c r="AE440" s="1"/>
      <c r="AF440" s="1"/>
      <c r="AG440" s="1" t="s">
        <v>111</v>
      </c>
      <c r="AH440" s="1"/>
      <c r="AI440" s="1"/>
      <c r="AJ440" s="1"/>
      <c r="AK440" s="1" t="s">
        <v>2204</v>
      </c>
      <c r="AL440" s="1"/>
      <c r="AM440" s="1"/>
      <c r="AN440" s="1"/>
      <c r="AO440" s="1"/>
      <c r="AP440" s="1"/>
      <c r="AQ440" s="1"/>
      <c r="AR440" s="1"/>
      <c r="AS440" s="1"/>
      <c r="AT440" s="1"/>
      <c r="AU440" s="1"/>
      <c r="AV440" s="1"/>
      <c r="AW440" s="1"/>
      <c r="AX440" s="1" t="s">
        <v>164</v>
      </c>
      <c r="AY440" s="1"/>
      <c r="AZ440" s="1" t="s">
        <v>238</v>
      </c>
      <c r="BA440" s="1" t="s">
        <v>233</v>
      </c>
      <c r="BB440" s="1"/>
      <c r="BC440" s="1"/>
      <c r="BD440" s="1" t="s">
        <v>133</v>
      </c>
      <c r="BE440" s="1" t="s">
        <v>117</v>
      </c>
      <c r="BF440" s="1" t="s">
        <v>90</v>
      </c>
      <c r="BG440" s="1"/>
      <c r="BH440" s="1" t="s">
        <v>455</v>
      </c>
      <c r="BI440" s="1"/>
      <c r="BJ440" s="1"/>
      <c r="BK440" s="1"/>
      <c r="BL440" s="1" t="s">
        <v>3230</v>
      </c>
      <c r="BM440" s="1" t="s">
        <v>3231</v>
      </c>
      <c r="BN440" s="1" t="s">
        <v>121</v>
      </c>
    </row>
    <row r="441" spans="1:66" ht="15.75" customHeight="1" x14ac:dyDescent="0.3">
      <c r="A441" s="1" t="s">
        <v>1505</v>
      </c>
      <c r="B441" s="1">
        <v>15000</v>
      </c>
      <c r="C441" s="1" t="s">
        <v>68</v>
      </c>
      <c r="D441" s="1">
        <v>0</v>
      </c>
      <c r="E441" s="4">
        <v>44569</v>
      </c>
      <c r="F441" s="1" t="s">
        <v>69</v>
      </c>
      <c r="G441" s="1" t="s">
        <v>123</v>
      </c>
      <c r="H441" s="1" t="s">
        <v>124</v>
      </c>
      <c r="I441" s="1" t="s">
        <v>101</v>
      </c>
      <c r="J441" s="1"/>
      <c r="K441" s="1"/>
      <c r="L441" s="1"/>
      <c r="M441" s="1" t="s">
        <v>3232</v>
      </c>
      <c r="N441" s="1" t="s">
        <v>3233</v>
      </c>
      <c r="O441" s="1" t="s">
        <v>1505</v>
      </c>
      <c r="P441" s="1" t="s">
        <v>1508</v>
      </c>
      <c r="Q441" s="1" t="s">
        <v>1505</v>
      </c>
      <c r="R441" s="1" t="s">
        <v>3234</v>
      </c>
      <c r="S441" s="1" t="s">
        <v>3235</v>
      </c>
      <c r="T441" s="1"/>
      <c r="U441" s="1" t="s">
        <v>130</v>
      </c>
      <c r="V441" s="1"/>
      <c r="W441" s="1"/>
      <c r="X441" s="1"/>
      <c r="Y441" s="1">
        <v>8</v>
      </c>
      <c r="Z441" s="1"/>
      <c r="AA441" s="1"/>
      <c r="AB441" s="1"/>
      <c r="AC441" s="1"/>
      <c r="AD441" s="1"/>
      <c r="AE441" s="1"/>
      <c r="AF441" s="1"/>
      <c r="AG441" s="1"/>
      <c r="AH441" s="1"/>
      <c r="AI441" s="1"/>
      <c r="AJ441" s="1"/>
      <c r="AK441" s="1" t="s">
        <v>356</v>
      </c>
      <c r="AL441" s="1"/>
      <c r="AM441" s="1"/>
      <c r="AN441" s="1"/>
      <c r="AO441" s="1"/>
      <c r="AP441" s="1"/>
      <c r="AQ441" s="1"/>
      <c r="AR441" s="1"/>
      <c r="AS441" s="1"/>
      <c r="AT441" s="1"/>
      <c r="AU441" s="1"/>
      <c r="AV441" s="1"/>
      <c r="AW441" s="1"/>
      <c r="AX441" s="1" t="s">
        <v>345</v>
      </c>
      <c r="AY441" s="1"/>
      <c r="AZ441" s="1" t="s">
        <v>588</v>
      </c>
      <c r="BA441" s="1" t="s">
        <v>340</v>
      </c>
      <c r="BB441" s="1" t="s">
        <v>372</v>
      </c>
      <c r="BC441" s="1"/>
      <c r="BD441" s="1"/>
      <c r="BE441" s="1" t="s">
        <v>192</v>
      </c>
      <c r="BF441" s="1"/>
      <c r="BG441" s="1"/>
      <c r="BH441" s="1" t="s">
        <v>321</v>
      </c>
      <c r="BI441" s="1"/>
      <c r="BJ441" s="1"/>
      <c r="BK441" s="1"/>
      <c r="BL441" s="1" t="s">
        <v>3236</v>
      </c>
      <c r="BM441" s="1" t="s">
        <v>3237</v>
      </c>
      <c r="BN441" s="1" t="s">
        <v>181</v>
      </c>
    </row>
    <row r="442" spans="1:66" ht="15.75" customHeight="1" x14ac:dyDescent="0.3">
      <c r="A442" s="1" t="s">
        <v>313</v>
      </c>
      <c r="B442" s="1">
        <v>800000</v>
      </c>
      <c r="C442" s="1" t="s">
        <v>68</v>
      </c>
      <c r="D442" s="1">
        <v>0</v>
      </c>
      <c r="E442" s="4" t="s">
        <v>1187</v>
      </c>
      <c r="F442" s="1" t="s">
        <v>69</v>
      </c>
      <c r="G442" s="1" t="s">
        <v>123</v>
      </c>
      <c r="H442" s="1" t="s">
        <v>124</v>
      </c>
      <c r="I442" s="1" t="s">
        <v>101</v>
      </c>
      <c r="J442" s="1"/>
      <c r="K442" s="1"/>
      <c r="L442" s="1" t="s">
        <v>3238</v>
      </c>
      <c r="M442" s="1" t="s">
        <v>3239</v>
      </c>
      <c r="N442" s="1" t="s">
        <v>3240</v>
      </c>
      <c r="O442" s="1" t="s">
        <v>444</v>
      </c>
      <c r="P442" s="1" t="s">
        <v>318</v>
      </c>
      <c r="Q442" s="1" t="s">
        <v>313</v>
      </c>
      <c r="R442" s="1" t="s">
        <v>3241</v>
      </c>
      <c r="S442" s="1" t="s">
        <v>3242</v>
      </c>
      <c r="T442" s="1"/>
      <c r="U442" s="1" t="s">
        <v>1359</v>
      </c>
      <c r="V442" s="1"/>
      <c r="W442" s="1"/>
      <c r="X442" s="1"/>
      <c r="Y442" s="1">
        <v>188</v>
      </c>
      <c r="Z442" s="1"/>
      <c r="AA442" s="1"/>
      <c r="AB442" s="1"/>
      <c r="AC442" s="1"/>
      <c r="AD442" s="1"/>
      <c r="AE442" s="1"/>
      <c r="AF442" s="1"/>
      <c r="AG442" s="1"/>
      <c r="AH442" s="1"/>
      <c r="AI442" s="1"/>
      <c r="AJ442" s="1"/>
      <c r="AK442" s="1" t="s">
        <v>356</v>
      </c>
      <c r="AL442" s="1"/>
      <c r="AM442" s="1"/>
      <c r="AN442" s="1"/>
      <c r="AO442" s="1"/>
      <c r="AP442" s="1"/>
      <c r="AQ442" s="1"/>
      <c r="AR442" s="1"/>
      <c r="AS442" s="1"/>
      <c r="AT442" s="1"/>
      <c r="AU442" s="1"/>
      <c r="AV442" s="1"/>
      <c r="AW442" s="1"/>
      <c r="AX442" s="1" t="s">
        <v>177</v>
      </c>
      <c r="AY442" s="1"/>
      <c r="AZ442" s="1" t="s">
        <v>443</v>
      </c>
      <c r="BA442" s="1" t="s">
        <v>444</v>
      </c>
      <c r="BB442" s="1"/>
      <c r="BC442" s="1"/>
      <c r="BD442" s="1" t="s">
        <v>206</v>
      </c>
      <c r="BE442" s="1" t="s">
        <v>192</v>
      </c>
      <c r="BF442" s="1"/>
      <c r="BG442" s="1"/>
      <c r="BH442" s="1" t="s">
        <v>804</v>
      </c>
      <c r="BI442" s="1"/>
      <c r="BJ442" s="1"/>
      <c r="BK442" s="1"/>
      <c r="BL442" s="1" t="s">
        <v>3243</v>
      </c>
      <c r="BM442" s="1" t="s">
        <v>3244</v>
      </c>
      <c r="BN442" s="1" t="s">
        <v>121</v>
      </c>
    </row>
    <row r="443" spans="1:66" ht="15.75" customHeight="1" x14ac:dyDescent="0.3">
      <c r="A443" s="1" t="s">
        <v>613</v>
      </c>
      <c r="B443" s="1">
        <v>500000</v>
      </c>
      <c r="C443" s="1" t="s">
        <v>68</v>
      </c>
      <c r="D443" s="1">
        <v>0</v>
      </c>
      <c r="E443" s="4" t="s">
        <v>1187</v>
      </c>
      <c r="F443" s="1" t="s">
        <v>69</v>
      </c>
      <c r="G443" s="1" t="s">
        <v>123</v>
      </c>
      <c r="H443" s="1" t="s">
        <v>124</v>
      </c>
      <c r="I443" s="1" t="s">
        <v>101</v>
      </c>
      <c r="J443" s="1"/>
      <c r="K443" s="1"/>
      <c r="L443" s="1" t="s">
        <v>3245</v>
      </c>
      <c r="M443" s="1" t="s">
        <v>3246</v>
      </c>
      <c r="N443" s="1" t="s">
        <v>3247</v>
      </c>
      <c r="O443" s="1" t="s">
        <v>401</v>
      </c>
      <c r="P443" s="1" t="s">
        <v>698</v>
      </c>
      <c r="Q443" s="1" t="s">
        <v>613</v>
      </c>
      <c r="R443" s="1" t="s">
        <v>3248</v>
      </c>
      <c r="S443" s="1" t="s">
        <v>3249</v>
      </c>
      <c r="T443" s="1"/>
      <c r="U443" s="1" t="s">
        <v>147</v>
      </c>
      <c r="V443" s="1"/>
      <c r="W443" s="1"/>
      <c r="X443" s="1"/>
      <c r="Y443" s="1">
        <v>3270</v>
      </c>
      <c r="Z443" s="1"/>
      <c r="AA443" s="1"/>
      <c r="AB443" s="1"/>
      <c r="AC443" s="1"/>
      <c r="AD443" s="1"/>
      <c r="AE443" s="1"/>
      <c r="AF443" s="1"/>
      <c r="AG443" s="1"/>
      <c r="AH443" s="1"/>
      <c r="AI443" s="1"/>
      <c r="AJ443" s="1"/>
      <c r="AK443" s="1" t="s">
        <v>112</v>
      </c>
      <c r="AL443" s="1"/>
      <c r="AM443" s="1"/>
      <c r="AN443" s="1"/>
      <c r="AO443" s="1"/>
      <c r="AP443" s="1"/>
      <c r="AQ443" s="1"/>
      <c r="AR443" s="1"/>
      <c r="AS443" s="1"/>
      <c r="AT443" s="1"/>
      <c r="AU443" s="1"/>
      <c r="AV443" s="1"/>
      <c r="AW443" s="1"/>
      <c r="AX443" s="1"/>
      <c r="AY443" s="1"/>
      <c r="AZ443" s="1" t="s">
        <v>407</v>
      </c>
      <c r="BA443" s="1" t="s">
        <v>401</v>
      </c>
      <c r="BB443" s="1"/>
      <c r="BC443" s="1"/>
      <c r="BD443" s="1" t="s">
        <v>133</v>
      </c>
      <c r="BE443" s="1" t="s">
        <v>3250</v>
      </c>
      <c r="BF443" s="1"/>
      <c r="BG443" s="1"/>
      <c r="BH443" s="1"/>
      <c r="BI443" s="1"/>
      <c r="BJ443" s="1"/>
      <c r="BK443" s="1"/>
      <c r="BL443" s="1" t="s">
        <v>3251</v>
      </c>
      <c r="BM443" s="1" t="s">
        <v>3252</v>
      </c>
      <c r="BN443" s="1"/>
    </row>
    <row r="444" spans="1:66" ht="15.75" customHeight="1" x14ac:dyDescent="0.3">
      <c r="A444" s="1" t="s">
        <v>1505</v>
      </c>
      <c r="B444" s="1">
        <v>131113</v>
      </c>
      <c r="C444" s="1" t="s">
        <v>68</v>
      </c>
      <c r="D444" s="1">
        <v>0</v>
      </c>
      <c r="E444" s="4" t="s">
        <v>3253</v>
      </c>
      <c r="F444" s="1" t="s">
        <v>69</v>
      </c>
      <c r="G444" s="1" t="s">
        <v>123</v>
      </c>
      <c r="H444" s="1" t="s">
        <v>124</v>
      </c>
      <c r="I444" s="1" t="s">
        <v>101</v>
      </c>
      <c r="J444" s="1"/>
      <c r="K444" s="1"/>
      <c r="L444" s="1"/>
      <c r="M444" s="1" t="s">
        <v>3232</v>
      </c>
      <c r="N444" s="1" t="s">
        <v>3233</v>
      </c>
      <c r="O444" s="1" t="s">
        <v>766</v>
      </c>
      <c r="P444" s="1" t="s">
        <v>1508</v>
      </c>
      <c r="Q444" s="1" t="s">
        <v>1505</v>
      </c>
      <c r="R444" s="1" t="s">
        <v>3254</v>
      </c>
      <c r="S444" s="1" t="s">
        <v>3255</v>
      </c>
      <c r="T444" s="1"/>
      <c r="U444" s="1" t="s">
        <v>130</v>
      </c>
      <c r="V444" s="1"/>
      <c r="W444" s="1"/>
      <c r="X444" s="1"/>
      <c r="Y444" s="1">
        <v>8</v>
      </c>
      <c r="Z444" s="1"/>
      <c r="AA444" s="1"/>
      <c r="AB444" s="1"/>
      <c r="AC444" s="1"/>
      <c r="AD444" s="1"/>
      <c r="AE444" s="1"/>
      <c r="AF444" s="1"/>
      <c r="AG444" s="1"/>
      <c r="AH444" s="1"/>
      <c r="AI444" s="1"/>
      <c r="AJ444" s="1"/>
      <c r="AK444" s="1" t="s">
        <v>356</v>
      </c>
      <c r="AL444" s="1"/>
      <c r="AM444" s="1"/>
      <c r="AN444" s="1"/>
      <c r="AO444" s="1"/>
      <c r="AP444" s="1"/>
      <c r="AQ444" s="1"/>
      <c r="AR444" s="1"/>
      <c r="AS444" s="1"/>
      <c r="AT444" s="1"/>
      <c r="AU444" s="1"/>
      <c r="AV444" s="1"/>
      <c r="AW444" s="1"/>
      <c r="AX444" s="1" t="s">
        <v>345</v>
      </c>
      <c r="AY444" s="1"/>
      <c r="AZ444" s="1" t="s">
        <v>588</v>
      </c>
      <c r="BA444" s="1" t="s">
        <v>340</v>
      </c>
      <c r="BB444" s="1" t="s">
        <v>372</v>
      </c>
      <c r="BC444" s="1"/>
      <c r="BD444" s="1"/>
      <c r="BE444" s="1" t="s">
        <v>192</v>
      </c>
      <c r="BF444" s="1"/>
      <c r="BG444" s="1"/>
      <c r="BH444" s="1" t="s">
        <v>321</v>
      </c>
      <c r="BI444" s="1"/>
      <c r="BJ444" s="1"/>
      <c r="BK444" s="1"/>
      <c r="BL444" s="1" t="s">
        <v>3236</v>
      </c>
      <c r="BM444" s="1" t="s">
        <v>3237</v>
      </c>
      <c r="BN444" s="1" t="s">
        <v>121</v>
      </c>
    </row>
    <row r="445" spans="1:66" ht="15.75" customHeight="1" x14ac:dyDescent="0.3">
      <c r="A445" s="1" t="s">
        <v>613</v>
      </c>
      <c r="B445" s="1">
        <v>5000000</v>
      </c>
      <c r="C445" s="1" t="s">
        <v>68</v>
      </c>
      <c r="D445" s="1">
        <v>0</v>
      </c>
      <c r="E445" s="4" t="s">
        <v>1187</v>
      </c>
      <c r="F445" s="1" t="s">
        <v>69</v>
      </c>
      <c r="G445" s="1" t="s">
        <v>123</v>
      </c>
      <c r="H445" s="1" t="s">
        <v>124</v>
      </c>
      <c r="I445" s="1" t="s">
        <v>101</v>
      </c>
      <c r="J445" s="1"/>
      <c r="K445" s="1"/>
      <c r="L445" s="1" t="s">
        <v>796</v>
      </c>
      <c r="M445" s="1" t="s">
        <v>3246</v>
      </c>
      <c r="N445" s="1" t="s">
        <v>3247</v>
      </c>
      <c r="O445" s="1" t="s">
        <v>401</v>
      </c>
      <c r="P445" s="1" t="s">
        <v>698</v>
      </c>
      <c r="Q445" s="1" t="s">
        <v>613</v>
      </c>
      <c r="R445" s="1" t="s">
        <v>3256</v>
      </c>
      <c r="S445" s="1" t="s">
        <v>3257</v>
      </c>
      <c r="T445" s="1"/>
      <c r="U445" s="1" t="s">
        <v>147</v>
      </c>
      <c r="V445" s="1"/>
      <c r="W445" s="1"/>
      <c r="X445" s="1"/>
      <c r="Y445" s="1">
        <v>3270</v>
      </c>
      <c r="Z445" s="1"/>
      <c r="AA445" s="1"/>
      <c r="AB445" s="1"/>
      <c r="AC445" s="1"/>
      <c r="AD445" s="1"/>
      <c r="AE445" s="1"/>
      <c r="AF445" s="1"/>
      <c r="AG445" s="1"/>
      <c r="AH445" s="1"/>
      <c r="AI445" s="1"/>
      <c r="AJ445" s="1"/>
      <c r="AK445" s="1" t="s">
        <v>112</v>
      </c>
      <c r="AL445" s="1"/>
      <c r="AM445" s="1"/>
      <c r="AN445" s="1"/>
      <c r="AO445" s="1"/>
      <c r="AP445" s="1"/>
      <c r="AQ445" s="1"/>
      <c r="AR445" s="1"/>
      <c r="AS445" s="1"/>
      <c r="AT445" s="1"/>
      <c r="AU445" s="1"/>
      <c r="AV445" s="1"/>
      <c r="AW445" s="1"/>
      <c r="AX445" s="1"/>
      <c r="AY445" s="1"/>
      <c r="AZ445" s="1" t="s">
        <v>407</v>
      </c>
      <c r="BA445" s="1" t="s">
        <v>401</v>
      </c>
      <c r="BB445" s="1"/>
      <c r="BC445" s="1"/>
      <c r="BD445" s="1" t="s">
        <v>133</v>
      </c>
      <c r="BE445" s="1" t="s">
        <v>3250</v>
      </c>
      <c r="BF445" s="1"/>
      <c r="BG445" s="1"/>
      <c r="BH445" s="1"/>
      <c r="BI445" s="1"/>
      <c r="BJ445" s="1"/>
      <c r="BK445" s="1"/>
      <c r="BL445" s="1" t="s">
        <v>3251</v>
      </c>
      <c r="BM445" s="1" t="s">
        <v>3252</v>
      </c>
      <c r="BN445" s="1"/>
    </row>
    <row r="446" spans="1:66" ht="15.75" customHeight="1" x14ac:dyDescent="0.3">
      <c r="A446" s="1" t="s">
        <v>223</v>
      </c>
      <c r="B446" s="1">
        <v>4300000</v>
      </c>
      <c r="C446" s="1" t="s">
        <v>68</v>
      </c>
      <c r="D446" s="1">
        <v>50</v>
      </c>
      <c r="E446" s="4" t="s">
        <v>139</v>
      </c>
      <c r="F446" s="1" t="s">
        <v>69</v>
      </c>
      <c r="G446" s="1" t="s">
        <v>3119</v>
      </c>
      <c r="H446" s="1" t="s">
        <v>3120</v>
      </c>
      <c r="I446" s="1" t="s">
        <v>142</v>
      </c>
      <c r="J446" s="1"/>
      <c r="K446" s="1"/>
      <c r="L446" s="1" t="s">
        <v>375</v>
      </c>
      <c r="M446" s="1" t="s">
        <v>3258</v>
      </c>
      <c r="N446" s="1" t="s">
        <v>3259</v>
      </c>
      <c r="O446" s="1" t="s">
        <v>444</v>
      </c>
      <c r="P446" s="1" t="s">
        <v>619</v>
      </c>
      <c r="Q446" s="1" t="s">
        <v>620</v>
      </c>
      <c r="R446" s="1" t="s">
        <v>3260</v>
      </c>
      <c r="S446" s="1" t="s">
        <v>3261</v>
      </c>
      <c r="T446" s="1"/>
      <c r="U446" s="1" t="s">
        <v>81</v>
      </c>
      <c r="V446" s="1"/>
      <c r="W446" s="1" t="s">
        <v>2305</v>
      </c>
      <c r="X446" s="1"/>
      <c r="Y446" s="1">
        <v>2279</v>
      </c>
      <c r="Z446" s="1"/>
      <c r="AA446" s="1"/>
      <c r="AB446" s="1"/>
      <c r="AC446" s="1"/>
      <c r="AD446" s="1"/>
      <c r="AE446" s="1"/>
      <c r="AF446" s="1"/>
      <c r="AG446" s="1" t="s">
        <v>111</v>
      </c>
      <c r="AH446" s="1"/>
      <c r="AI446" s="1"/>
      <c r="AJ446" s="1"/>
      <c r="AK446" s="1" t="s">
        <v>220</v>
      </c>
      <c r="AL446" s="1"/>
      <c r="AM446" s="1"/>
      <c r="AN446" s="1"/>
      <c r="AO446" s="1"/>
      <c r="AP446" s="1"/>
      <c r="AQ446" s="1"/>
      <c r="AR446" s="1"/>
      <c r="AS446" s="1"/>
      <c r="AT446" s="1"/>
      <c r="AU446" s="1"/>
      <c r="AV446" s="1"/>
      <c r="AW446" s="1"/>
      <c r="AX446" s="1"/>
      <c r="AY446" s="1"/>
      <c r="AZ446" s="1" t="s">
        <v>222</v>
      </c>
      <c r="BA446" s="1" t="s">
        <v>223</v>
      </c>
      <c r="BB446" s="1" t="s">
        <v>445</v>
      </c>
      <c r="BC446" s="1"/>
      <c r="BD446" s="1" t="s">
        <v>2247</v>
      </c>
      <c r="BE446" s="1" t="s">
        <v>134</v>
      </c>
      <c r="BF446" s="1" t="s">
        <v>151</v>
      </c>
      <c r="BG446" s="1"/>
      <c r="BH446" s="1" t="s">
        <v>193</v>
      </c>
      <c r="BI446" s="1"/>
      <c r="BJ446" s="1"/>
      <c r="BK446" s="1"/>
      <c r="BL446" s="1" t="s">
        <v>3262</v>
      </c>
      <c r="BM446" s="1" t="s">
        <v>3263</v>
      </c>
      <c r="BN446" s="1" t="s">
        <v>375</v>
      </c>
    </row>
    <row r="447" spans="1:66" ht="15.75" customHeight="1" x14ac:dyDescent="0.3">
      <c r="A447" s="1" t="s">
        <v>216</v>
      </c>
      <c r="B447" s="1">
        <v>500000</v>
      </c>
      <c r="C447" s="1" t="s">
        <v>68</v>
      </c>
      <c r="D447" s="1">
        <v>0</v>
      </c>
      <c r="E447" s="4" t="s">
        <v>314</v>
      </c>
      <c r="F447" s="1" t="s">
        <v>69</v>
      </c>
      <c r="G447" s="1" t="s">
        <v>123</v>
      </c>
      <c r="H447" s="1" t="s">
        <v>124</v>
      </c>
      <c r="I447" s="1" t="s">
        <v>101</v>
      </c>
      <c r="J447" s="1" t="s">
        <v>3264</v>
      </c>
      <c r="K447" s="1" t="s">
        <v>3265</v>
      </c>
      <c r="L447" s="1" t="s">
        <v>3266</v>
      </c>
      <c r="M447" s="1" t="s">
        <v>3267</v>
      </c>
      <c r="N447" s="1" t="s">
        <v>3268</v>
      </c>
      <c r="O447" s="1" t="s">
        <v>201</v>
      </c>
      <c r="P447" s="1" t="s">
        <v>353</v>
      </c>
      <c r="Q447" s="1" t="s">
        <v>216</v>
      </c>
      <c r="R447" s="1" t="s">
        <v>3269</v>
      </c>
      <c r="S447" s="1" t="s">
        <v>3270</v>
      </c>
      <c r="T447" s="1"/>
      <c r="U447" s="1" t="s">
        <v>81</v>
      </c>
      <c r="V447" s="1"/>
      <c r="W447" s="1"/>
      <c r="X447" s="1"/>
      <c r="Y447" s="1">
        <v>61</v>
      </c>
      <c r="Z447" s="1"/>
      <c r="AA447" s="1"/>
      <c r="AB447" s="1"/>
      <c r="AC447" s="1"/>
      <c r="AD447" s="1"/>
      <c r="AE447" s="1"/>
      <c r="AF447" s="1"/>
      <c r="AG447" s="1"/>
      <c r="AH447" s="1"/>
      <c r="AI447" s="1"/>
      <c r="AJ447" s="1"/>
      <c r="AK447" s="1" t="s">
        <v>220</v>
      </c>
      <c r="AL447" s="1"/>
      <c r="AM447" s="1"/>
      <c r="AN447" s="1"/>
      <c r="AO447" s="1"/>
      <c r="AP447" s="1"/>
      <c r="AQ447" s="1"/>
      <c r="AR447" s="1"/>
      <c r="AS447" s="1"/>
      <c r="AT447" s="1"/>
      <c r="AU447" s="1"/>
      <c r="AV447" s="1"/>
      <c r="AW447" s="1"/>
      <c r="AX447" s="1"/>
      <c r="AY447" s="1"/>
      <c r="AZ447" s="1" t="s">
        <v>205</v>
      </c>
      <c r="BA447" s="1" t="s">
        <v>201</v>
      </c>
      <c r="BB447" s="1"/>
      <c r="BC447" s="1"/>
      <c r="BD447" s="1" t="s">
        <v>116</v>
      </c>
      <c r="BE447" s="1" t="s">
        <v>134</v>
      </c>
      <c r="BF447" s="1"/>
      <c r="BG447" s="1"/>
      <c r="BH447" s="1"/>
      <c r="BI447" s="1"/>
      <c r="BJ447" s="1"/>
      <c r="BK447" s="1"/>
      <c r="BL447" s="1" t="s">
        <v>3271</v>
      </c>
      <c r="BM447" s="1" t="s">
        <v>3272</v>
      </c>
      <c r="BN447" s="1"/>
    </row>
    <row r="448" spans="1:66" ht="15.75" customHeight="1" x14ac:dyDescent="0.3">
      <c r="A448" s="1" t="s">
        <v>216</v>
      </c>
      <c r="B448" s="1">
        <v>24400</v>
      </c>
      <c r="C448" s="1" t="s">
        <v>68</v>
      </c>
      <c r="D448" s="1">
        <v>0</v>
      </c>
      <c r="E448" s="4" t="s">
        <v>314</v>
      </c>
      <c r="F448" s="1" t="s">
        <v>69</v>
      </c>
      <c r="G448" s="1" t="s">
        <v>123</v>
      </c>
      <c r="H448" s="1" t="s">
        <v>124</v>
      </c>
      <c r="I448" s="1" t="s">
        <v>101</v>
      </c>
      <c r="J448" s="1" t="s">
        <v>3264</v>
      </c>
      <c r="K448" s="1" t="s">
        <v>3265</v>
      </c>
      <c r="L448" s="1" t="s">
        <v>275</v>
      </c>
      <c r="M448" s="1" t="s">
        <v>3267</v>
      </c>
      <c r="N448" s="1" t="s">
        <v>3268</v>
      </c>
      <c r="O448" s="1" t="s">
        <v>201</v>
      </c>
      <c r="P448" s="1" t="s">
        <v>353</v>
      </c>
      <c r="Q448" s="1" t="s">
        <v>216</v>
      </c>
      <c r="R448" s="1" t="s">
        <v>3273</v>
      </c>
      <c r="S448" s="1" t="s">
        <v>3274</v>
      </c>
      <c r="T448" s="1"/>
      <c r="U448" s="1" t="s">
        <v>81</v>
      </c>
      <c r="V448" s="1"/>
      <c r="W448" s="1"/>
      <c r="X448" s="1"/>
      <c r="Y448" s="1">
        <v>61</v>
      </c>
      <c r="Z448" s="1"/>
      <c r="AA448" s="1"/>
      <c r="AB448" s="1"/>
      <c r="AC448" s="1"/>
      <c r="AD448" s="1"/>
      <c r="AE448" s="1"/>
      <c r="AF448" s="1"/>
      <c r="AG448" s="1"/>
      <c r="AH448" s="1"/>
      <c r="AI448" s="1"/>
      <c r="AJ448" s="1"/>
      <c r="AK448" s="1" t="s">
        <v>220</v>
      </c>
      <c r="AL448" s="1"/>
      <c r="AM448" s="1"/>
      <c r="AN448" s="1"/>
      <c r="AO448" s="1"/>
      <c r="AP448" s="1"/>
      <c r="AQ448" s="1"/>
      <c r="AR448" s="1"/>
      <c r="AS448" s="1"/>
      <c r="AT448" s="1"/>
      <c r="AU448" s="1"/>
      <c r="AV448" s="1"/>
      <c r="AW448" s="1"/>
      <c r="AX448" s="1"/>
      <c r="AY448" s="1"/>
      <c r="AZ448" s="1" t="s">
        <v>205</v>
      </c>
      <c r="BA448" s="1" t="s">
        <v>201</v>
      </c>
      <c r="BB448" s="1"/>
      <c r="BC448" s="1"/>
      <c r="BD448" s="1" t="s">
        <v>116</v>
      </c>
      <c r="BE448" s="1" t="s">
        <v>134</v>
      </c>
      <c r="BF448" s="1"/>
      <c r="BG448" s="1"/>
      <c r="BH448" s="1"/>
      <c r="BI448" s="1"/>
      <c r="BJ448" s="1"/>
      <c r="BK448" s="1"/>
      <c r="BL448" s="1" t="s">
        <v>3271</v>
      </c>
      <c r="BM448" s="1" t="s">
        <v>3272</v>
      </c>
      <c r="BN448" s="1"/>
    </row>
    <row r="449" spans="1:66" ht="15.75" customHeight="1" x14ac:dyDescent="0.3">
      <c r="A449" s="1" t="s">
        <v>168</v>
      </c>
      <c r="B449" s="1">
        <v>480000</v>
      </c>
      <c r="C449" s="1" t="s">
        <v>68</v>
      </c>
      <c r="D449" s="1">
        <v>0</v>
      </c>
      <c r="E449" s="4" t="s">
        <v>314</v>
      </c>
      <c r="F449" s="1" t="s">
        <v>69</v>
      </c>
      <c r="G449" s="1" t="s">
        <v>99</v>
      </c>
      <c r="H449" s="1" t="s">
        <v>100</v>
      </c>
      <c r="I449" s="1" t="s">
        <v>101</v>
      </c>
      <c r="J449" s="1" t="s">
        <v>3275</v>
      </c>
      <c r="K449" s="1" t="s">
        <v>3276</v>
      </c>
      <c r="L449" s="1" t="s">
        <v>3277</v>
      </c>
      <c r="M449" s="1" t="s">
        <v>3278</v>
      </c>
      <c r="N449" s="1" t="s">
        <v>3279</v>
      </c>
      <c r="O449" s="1" t="s">
        <v>138</v>
      </c>
      <c r="P449" s="1" t="s">
        <v>619</v>
      </c>
      <c r="Q449" s="1" t="s">
        <v>620</v>
      </c>
      <c r="R449" s="1" t="s">
        <v>3280</v>
      </c>
      <c r="S449" s="1" t="s">
        <v>3281</v>
      </c>
      <c r="T449" s="1"/>
      <c r="U449" s="1" t="s">
        <v>130</v>
      </c>
      <c r="V449" s="1"/>
      <c r="W449" s="1"/>
      <c r="X449" s="1"/>
      <c r="Y449" s="1">
        <v>500</v>
      </c>
      <c r="Z449" s="1"/>
      <c r="AA449" s="1"/>
      <c r="AB449" s="1"/>
      <c r="AC449" s="1"/>
      <c r="AD449" s="1"/>
      <c r="AE449" s="1"/>
      <c r="AF449" s="1"/>
      <c r="AG449" s="1"/>
      <c r="AH449" s="1"/>
      <c r="AI449" s="1"/>
      <c r="AJ449" s="1"/>
      <c r="AK449" s="1" t="s">
        <v>832</v>
      </c>
      <c r="AL449" s="1"/>
      <c r="AM449" s="1"/>
      <c r="AN449" s="1"/>
      <c r="AO449" s="1"/>
      <c r="AP449" s="1"/>
      <c r="AQ449" s="1"/>
      <c r="AR449" s="1"/>
      <c r="AS449" s="1"/>
      <c r="AT449" s="1"/>
      <c r="AU449" s="1"/>
      <c r="AV449" s="1"/>
      <c r="AW449" s="1"/>
      <c r="AX449" s="1"/>
      <c r="AY449" s="1"/>
      <c r="AZ449" s="1" t="s">
        <v>234</v>
      </c>
      <c r="BA449" s="1" t="s">
        <v>138</v>
      </c>
      <c r="BB449" s="1"/>
      <c r="BC449" s="1"/>
      <c r="BD449" s="1" t="s">
        <v>116</v>
      </c>
      <c r="BE449" s="1" t="s">
        <v>134</v>
      </c>
      <c r="BF449" s="1"/>
      <c r="BG449" s="1"/>
      <c r="BH449" s="1"/>
      <c r="BI449" s="1"/>
      <c r="BJ449" s="1"/>
      <c r="BK449" s="1"/>
      <c r="BL449" s="1" t="s">
        <v>3282</v>
      </c>
      <c r="BM449" s="1" t="s">
        <v>3283</v>
      </c>
      <c r="BN449" s="1" t="s">
        <v>121</v>
      </c>
    </row>
    <row r="450" spans="1:66" ht="15.75" customHeight="1" x14ac:dyDescent="0.3">
      <c r="A450" s="1" t="s">
        <v>98</v>
      </c>
      <c r="B450" s="1">
        <v>400000</v>
      </c>
      <c r="C450" s="1" t="s">
        <v>68</v>
      </c>
      <c r="D450" s="1">
        <v>0</v>
      </c>
      <c r="E450" s="4" t="s">
        <v>122</v>
      </c>
      <c r="F450" s="1" t="s">
        <v>69</v>
      </c>
      <c r="G450" s="1" t="s">
        <v>99</v>
      </c>
      <c r="H450" s="1" t="s">
        <v>100</v>
      </c>
      <c r="I450" s="1" t="s">
        <v>101</v>
      </c>
      <c r="J450" s="1" t="s">
        <v>3284</v>
      </c>
      <c r="K450" s="1" t="s">
        <v>3285</v>
      </c>
      <c r="L450" s="1"/>
      <c r="M450" s="1" t="s">
        <v>3286</v>
      </c>
      <c r="N450" s="1" t="s">
        <v>3287</v>
      </c>
      <c r="O450" s="1" t="s">
        <v>304</v>
      </c>
      <c r="P450" s="1" t="s">
        <v>106</v>
      </c>
      <c r="Q450" s="1" t="s">
        <v>98</v>
      </c>
      <c r="R450" s="1" t="s">
        <v>3288</v>
      </c>
      <c r="S450" s="1" t="s">
        <v>3289</v>
      </c>
      <c r="T450" s="1"/>
      <c r="U450" s="1" t="s">
        <v>147</v>
      </c>
      <c r="V450" s="1"/>
      <c r="W450" s="1"/>
      <c r="X450" s="1"/>
      <c r="Y450" s="1">
        <v>160</v>
      </c>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t="s">
        <v>307</v>
      </c>
      <c r="BA450" s="1" t="s">
        <v>304</v>
      </c>
      <c r="BB450" s="1"/>
      <c r="BC450" s="1"/>
      <c r="BD450" s="1" t="s">
        <v>2405</v>
      </c>
      <c r="BE450" s="1" t="s">
        <v>192</v>
      </c>
      <c r="BF450" s="1"/>
      <c r="BG450" s="1"/>
      <c r="BH450" s="1" t="s">
        <v>193</v>
      </c>
      <c r="BI450" s="1"/>
      <c r="BJ450" s="1"/>
      <c r="BK450" s="1"/>
      <c r="BL450" s="1" t="s">
        <v>3290</v>
      </c>
      <c r="BM450" s="1" t="s">
        <v>3291</v>
      </c>
      <c r="BN450" s="1" t="s">
        <v>375</v>
      </c>
    </row>
    <row r="451" spans="1:66" ht="15.75" customHeight="1" x14ac:dyDescent="0.3">
      <c r="A451" s="1" t="s">
        <v>155</v>
      </c>
      <c r="B451" s="1">
        <v>4000000</v>
      </c>
      <c r="C451" s="1" t="s">
        <v>68</v>
      </c>
      <c r="D451" s="1">
        <v>0</v>
      </c>
      <c r="E451" s="4" t="s">
        <v>2914</v>
      </c>
      <c r="F451" s="1" t="s">
        <v>69</v>
      </c>
      <c r="G451" s="1" t="s">
        <v>99</v>
      </c>
      <c r="H451" s="1" t="s">
        <v>100</v>
      </c>
      <c r="I451" s="1" t="s">
        <v>101</v>
      </c>
      <c r="J451" s="1" t="s">
        <v>3292</v>
      </c>
      <c r="K451" s="1" t="s">
        <v>3293</v>
      </c>
      <c r="L451" s="1" t="s">
        <v>616</v>
      </c>
      <c r="M451" s="1" t="s">
        <v>3294</v>
      </c>
      <c r="N451" s="1" t="s">
        <v>3295</v>
      </c>
      <c r="O451" s="1" t="s">
        <v>382</v>
      </c>
      <c r="P451" s="1" t="s">
        <v>619</v>
      </c>
      <c r="Q451" s="1" t="s">
        <v>620</v>
      </c>
      <c r="R451" s="1" t="s">
        <v>3296</v>
      </c>
      <c r="S451" s="1" t="s">
        <v>3297</v>
      </c>
      <c r="T451" s="1"/>
      <c r="U451" s="1" t="s">
        <v>130</v>
      </c>
      <c r="V451" s="1"/>
      <c r="W451" s="1"/>
      <c r="X451" s="1"/>
      <c r="Y451" s="1">
        <v>1924</v>
      </c>
      <c r="Z451" s="1"/>
      <c r="AA451" s="1"/>
      <c r="AB451" s="1"/>
      <c r="AC451" s="1"/>
      <c r="AD451" s="1"/>
      <c r="AE451" s="1"/>
      <c r="AF451" s="1"/>
      <c r="AG451" s="1"/>
      <c r="AH451" s="1"/>
      <c r="AI451" s="1"/>
      <c r="AJ451" s="1"/>
      <c r="AK451" s="1" t="s">
        <v>832</v>
      </c>
      <c r="AL451" s="1"/>
      <c r="AM451" s="1"/>
      <c r="AN451" s="1"/>
      <c r="AO451" s="1"/>
      <c r="AP451" s="1"/>
      <c r="AQ451" s="1"/>
      <c r="AR451" s="1"/>
      <c r="AS451" s="1"/>
      <c r="AT451" s="1"/>
      <c r="AU451" s="1"/>
      <c r="AV451" s="1"/>
      <c r="AW451" s="1"/>
      <c r="AX451" s="1" t="s">
        <v>113</v>
      </c>
      <c r="AY451" s="1"/>
      <c r="AZ451" s="1" t="s">
        <v>521</v>
      </c>
      <c r="BA451" s="1" t="s">
        <v>517</v>
      </c>
      <c r="BB451" s="1"/>
      <c r="BC451" s="1"/>
      <c r="BD451" s="1" t="s">
        <v>116</v>
      </c>
      <c r="BE451" s="1" t="s">
        <v>591</v>
      </c>
      <c r="BF451" s="1" t="s">
        <v>90</v>
      </c>
      <c r="BG451" s="1"/>
      <c r="BH451" s="1"/>
      <c r="BI451" s="1"/>
      <c r="BJ451" s="1"/>
      <c r="BK451" s="1"/>
      <c r="BL451" s="1" t="s">
        <v>3298</v>
      </c>
      <c r="BM451" s="1" t="s">
        <v>3299</v>
      </c>
      <c r="BN451" s="1" t="s">
        <v>121</v>
      </c>
    </row>
    <row r="452" spans="1:66" ht="15.75" customHeight="1" x14ac:dyDescent="0.3">
      <c r="A452" s="1" t="s">
        <v>401</v>
      </c>
      <c r="B452" s="1">
        <v>10000</v>
      </c>
      <c r="C452" s="1" t="s">
        <v>68</v>
      </c>
      <c r="D452" s="1">
        <v>0</v>
      </c>
      <c r="E452" s="4" t="s">
        <v>314</v>
      </c>
      <c r="F452" s="1" t="s">
        <v>69</v>
      </c>
      <c r="G452" s="1" t="s">
        <v>123</v>
      </c>
      <c r="H452" s="1" t="s">
        <v>124</v>
      </c>
      <c r="I452" s="1" t="s">
        <v>101</v>
      </c>
      <c r="J452" s="1" t="s">
        <v>3300</v>
      </c>
      <c r="K452" s="1" t="s">
        <v>170</v>
      </c>
      <c r="L452" s="1" t="s">
        <v>3301</v>
      </c>
      <c r="M452" s="1" t="s">
        <v>3302</v>
      </c>
      <c r="N452" s="1" t="s">
        <v>3303</v>
      </c>
      <c r="O452" s="1" t="s">
        <v>138</v>
      </c>
      <c r="P452" s="1" t="s">
        <v>407</v>
      </c>
      <c r="Q452" s="1" t="s">
        <v>401</v>
      </c>
      <c r="R452" s="1" t="s">
        <v>3304</v>
      </c>
      <c r="S452" s="1" t="s">
        <v>3305</v>
      </c>
      <c r="T452" s="1"/>
      <c r="U452" s="1" t="s">
        <v>81</v>
      </c>
      <c r="V452" s="1"/>
      <c r="W452" s="1"/>
      <c r="X452" s="1"/>
      <c r="Y452" s="1">
        <v>36</v>
      </c>
      <c r="Z452" s="1"/>
      <c r="AA452" s="1"/>
      <c r="AB452" s="1"/>
      <c r="AC452" s="1"/>
      <c r="AD452" s="1"/>
      <c r="AE452" s="1"/>
      <c r="AF452" s="1"/>
      <c r="AG452" s="1"/>
      <c r="AH452" s="1"/>
      <c r="AI452" s="1"/>
      <c r="AJ452" s="1"/>
      <c r="AK452" s="1" t="s">
        <v>356</v>
      </c>
      <c r="AL452" s="1"/>
      <c r="AM452" s="1"/>
      <c r="AN452" s="1"/>
      <c r="AO452" s="1"/>
      <c r="AP452" s="1"/>
      <c r="AQ452" s="1"/>
      <c r="AR452" s="1"/>
      <c r="AS452" s="1"/>
      <c r="AT452" s="1"/>
      <c r="AU452" s="1"/>
      <c r="AV452" s="1"/>
      <c r="AW452" s="1"/>
      <c r="AX452" s="1" t="s">
        <v>177</v>
      </c>
      <c r="AY452" s="1"/>
      <c r="AZ452" s="1" t="s">
        <v>407</v>
      </c>
      <c r="BA452" s="1" t="s">
        <v>401</v>
      </c>
      <c r="BB452" s="1"/>
      <c r="BC452" s="1"/>
      <c r="BD452" s="1" t="s">
        <v>88</v>
      </c>
      <c r="BE452" s="1" t="s">
        <v>134</v>
      </c>
      <c r="BF452" s="1"/>
      <c r="BG452" s="1"/>
      <c r="BH452" s="1"/>
      <c r="BI452" s="1"/>
      <c r="BJ452" s="1"/>
      <c r="BK452" s="1"/>
      <c r="BL452" s="1" t="s">
        <v>3306</v>
      </c>
      <c r="BM452" s="1" t="s">
        <v>3307</v>
      </c>
      <c r="BN452" s="1" t="s">
        <v>97</v>
      </c>
    </row>
    <row r="453" spans="1:66" ht="15.75" customHeight="1" x14ac:dyDescent="0.3">
      <c r="A453" s="1" t="s">
        <v>98</v>
      </c>
      <c r="B453" s="1">
        <v>100000</v>
      </c>
      <c r="C453" s="1" t="s">
        <v>68</v>
      </c>
      <c r="D453" s="1">
        <v>0</v>
      </c>
      <c r="E453" s="4" t="s">
        <v>139</v>
      </c>
      <c r="F453" s="1" t="s">
        <v>69</v>
      </c>
      <c r="G453" s="1" t="s">
        <v>99</v>
      </c>
      <c r="H453" s="1" t="s">
        <v>100</v>
      </c>
      <c r="I453" s="1" t="s">
        <v>101</v>
      </c>
      <c r="J453" s="1" t="s">
        <v>3308</v>
      </c>
      <c r="K453" s="1" t="s">
        <v>3309</v>
      </c>
      <c r="L453" s="1"/>
      <c r="M453" s="1" t="s">
        <v>3310</v>
      </c>
      <c r="N453" s="1" t="s">
        <v>3311</v>
      </c>
      <c r="O453" s="1" t="s">
        <v>138</v>
      </c>
      <c r="P453" s="1" t="s">
        <v>106</v>
      </c>
      <c r="Q453" s="1" t="s">
        <v>98</v>
      </c>
      <c r="R453" s="1" t="s">
        <v>3312</v>
      </c>
      <c r="S453" s="1" t="s">
        <v>3313</v>
      </c>
      <c r="T453" s="1"/>
      <c r="U453" s="1" t="s">
        <v>147</v>
      </c>
      <c r="V453" s="1"/>
      <c r="W453" s="1"/>
      <c r="X453" s="1"/>
      <c r="Y453" s="1">
        <v>200</v>
      </c>
      <c r="Z453" s="1"/>
      <c r="AA453" s="1"/>
      <c r="AB453" s="1"/>
      <c r="AC453" s="1"/>
      <c r="AD453" s="1"/>
      <c r="AE453" s="1"/>
      <c r="AF453" s="1"/>
      <c r="AG453" s="1" t="s">
        <v>111</v>
      </c>
      <c r="AH453" s="1"/>
      <c r="AI453" s="1"/>
      <c r="AJ453" s="1"/>
      <c r="AK453" s="1"/>
      <c r="AL453" s="1"/>
      <c r="AM453" s="1"/>
      <c r="AN453" s="1"/>
      <c r="AO453" s="1"/>
      <c r="AP453" s="1"/>
      <c r="AQ453" s="1"/>
      <c r="AR453" s="1"/>
      <c r="AS453" s="1"/>
      <c r="AT453" s="1"/>
      <c r="AU453" s="1"/>
      <c r="AV453" s="1"/>
      <c r="AW453" s="1"/>
      <c r="AX453" s="1"/>
      <c r="AY453" s="1"/>
      <c r="AZ453" s="1" t="s">
        <v>234</v>
      </c>
      <c r="BA453" s="1" t="s">
        <v>138</v>
      </c>
      <c r="BB453" s="1"/>
      <c r="BC453" s="1"/>
      <c r="BD453" s="1" t="s">
        <v>133</v>
      </c>
      <c r="BE453" s="1" t="s">
        <v>192</v>
      </c>
      <c r="BF453" s="1"/>
      <c r="BG453" s="1"/>
      <c r="BH453" s="1" t="s">
        <v>193</v>
      </c>
      <c r="BI453" s="1"/>
      <c r="BJ453" s="1"/>
      <c r="BK453" s="1"/>
      <c r="BL453" s="1" t="s">
        <v>3314</v>
      </c>
      <c r="BM453" s="1" t="s">
        <v>3315</v>
      </c>
      <c r="BN453" s="1" t="s">
        <v>181</v>
      </c>
    </row>
    <row r="454" spans="1:66" ht="15.75" customHeight="1" x14ac:dyDescent="0.3">
      <c r="A454" s="1" t="s">
        <v>67</v>
      </c>
      <c r="B454" s="1">
        <v>100000</v>
      </c>
      <c r="C454" s="1" t="s">
        <v>68</v>
      </c>
      <c r="D454" s="1">
        <v>50</v>
      </c>
      <c r="E454" s="4" t="s">
        <v>139</v>
      </c>
      <c r="F454" s="1" t="s">
        <v>69</v>
      </c>
      <c r="G454" s="1" t="s">
        <v>1257</v>
      </c>
      <c r="H454" s="1" t="s">
        <v>1258</v>
      </c>
      <c r="I454" s="1" t="s">
        <v>142</v>
      </c>
      <c r="J454" s="1"/>
      <c r="K454" s="1"/>
      <c r="L454" s="1"/>
      <c r="M454" s="1" t="s">
        <v>3258</v>
      </c>
      <c r="N454" s="1" t="s">
        <v>3259</v>
      </c>
      <c r="O454" s="1" t="s">
        <v>233</v>
      </c>
      <c r="P454" s="1" t="s">
        <v>222</v>
      </c>
      <c r="Q454" s="1" t="s">
        <v>223</v>
      </c>
      <c r="R454" s="1" t="s">
        <v>3316</v>
      </c>
      <c r="S454" s="1" t="s">
        <v>3317</v>
      </c>
      <c r="T454" s="1"/>
      <c r="U454" s="1" t="s">
        <v>81</v>
      </c>
      <c r="V454" s="1"/>
      <c r="W454" s="1" t="s">
        <v>2305</v>
      </c>
      <c r="X454" s="1"/>
      <c r="Y454" s="1">
        <v>2279</v>
      </c>
      <c r="Z454" s="1"/>
      <c r="AA454" s="1"/>
      <c r="AB454" s="1"/>
      <c r="AC454" s="1"/>
      <c r="AD454" s="1"/>
      <c r="AE454" s="1"/>
      <c r="AF454" s="1"/>
      <c r="AG454" s="1" t="s">
        <v>111</v>
      </c>
      <c r="AH454" s="1"/>
      <c r="AI454" s="1"/>
      <c r="AJ454" s="1"/>
      <c r="AK454" s="1" t="s">
        <v>220</v>
      </c>
      <c r="AL454" s="1"/>
      <c r="AM454" s="1"/>
      <c r="AN454" s="1"/>
      <c r="AO454" s="1"/>
      <c r="AP454" s="1"/>
      <c r="AQ454" s="1"/>
      <c r="AR454" s="1"/>
      <c r="AS454" s="1"/>
      <c r="AT454" s="1"/>
      <c r="AU454" s="1"/>
      <c r="AV454" s="1"/>
      <c r="AW454" s="1"/>
      <c r="AX454" s="1"/>
      <c r="AY454" s="1"/>
      <c r="AZ454" s="1" t="s">
        <v>222</v>
      </c>
      <c r="BA454" s="1" t="s">
        <v>223</v>
      </c>
      <c r="BB454" s="1" t="s">
        <v>445</v>
      </c>
      <c r="BC454" s="1"/>
      <c r="BD454" s="1" t="s">
        <v>2247</v>
      </c>
      <c r="BE454" s="1" t="s">
        <v>134</v>
      </c>
      <c r="BF454" s="1" t="s">
        <v>151</v>
      </c>
      <c r="BG454" s="1"/>
      <c r="BH454" s="1" t="s">
        <v>193</v>
      </c>
      <c r="BI454" s="1"/>
      <c r="BJ454" s="1"/>
      <c r="BK454" s="1"/>
      <c r="BL454" s="1" t="s">
        <v>3262</v>
      </c>
      <c r="BM454" s="1" t="s">
        <v>3263</v>
      </c>
      <c r="BN454" s="1" t="s">
        <v>181</v>
      </c>
    </row>
    <row r="455" spans="1:66" ht="15.75" customHeight="1" x14ac:dyDescent="0.3">
      <c r="A455" s="1" t="s">
        <v>138</v>
      </c>
      <c r="B455" s="1">
        <v>50000</v>
      </c>
      <c r="C455" s="1" t="s">
        <v>68</v>
      </c>
      <c r="D455" s="1">
        <v>0</v>
      </c>
      <c r="E455" s="4" t="s">
        <v>314</v>
      </c>
      <c r="F455" s="1" t="s">
        <v>69</v>
      </c>
      <c r="G455" s="1" t="s">
        <v>123</v>
      </c>
      <c r="H455" s="1" t="s">
        <v>124</v>
      </c>
      <c r="I455" s="1" t="s">
        <v>101</v>
      </c>
      <c r="J455" s="1" t="s">
        <v>3318</v>
      </c>
      <c r="K455" s="1" t="s">
        <v>3319</v>
      </c>
      <c r="L455" s="1"/>
      <c r="M455" s="1" t="s">
        <v>3320</v>
      </c>
      <c r="N455" s="1" t="s">
        <v>3321</v>
      </c>
      <c r="O455" s="1" t="s">
        <v>138</v>
      </c>
      <c r="P455" s="1" t="s">
        <v>234</v>
      </c>
      <c r="Q455" s="1" t="s">
        <v>138</v>
      </c>
      <c r="R455" s="1" t="s">
        <v>3322</v>
      </c>
      <c r="S455" s="1" t="s">
        <v>3323</v>
      </c>
      <c r="T455" s="1"/>
      <c r="U455" s="1" t="s">
        <v>147</v>
      </c>
      <c r="V455" s="1"/>
      <c r="W455" s="1"/>
      <c r="X455" s="1"/>
      <c r="Y455" s="1">
        <v>250</v>
      </c>
      <c r="Z455" s="1"/>
      <c r="AA455" s="1"/>
      <c r="AB455" s="1"/>
      <c r="AC455" s="1"/>
      <c r="AD455" s="1"/>
      <c r="AE455" s="1"/>
      <c r="AF455" s="1"/>
      <c r="AG455" s="1"/>
      <c r="AH455" s="1"/>
      <c r="AI455" s="1"/>
      <c r="AJ455" s="1"/>
      <c r="AK455" s="1" t="s">
        <v>889</v>
      </c>
      <c r="AL455" s="1"/>
      <c r="AM455" s="1"/>
      <c r="AN455" s="1"/>
      <c r="AO455" s="1"/>
      <c r="AP455" s="1"/>
      <c r="AQ455" s="1"/>
      <c r="AR455" s="1"/>
      <c r="AS455" s="1"/>
      <c r="AT455" s="1"/>
      <c r="AU455" s="1"/>
      <c r="AV455" s="1"/>
      <c r="AW455" s="1"/>
      <c r="AX455" s="1"/>
      <c r="AY455" s="1"/>
      <c r="AZ455" s="1" t="s">
        <v>234</v>
      </c>
      <c r="BA455" s="1" t="s">
        <v>138</v>
      </c>
      <c r="BB455" s="1"/>
      <c r="BC455" s="1"/>
      <c r="BD455" s="1" t="s">
        <v>116</v>
      </c>
      <c r="BE455" s="1" t="s">
        <v>192</v>
      </c>
      <c r="BF455" s="1"/>
      <c r="BG455" s="1"/>
      <c r="BH455" s="1" t="s">
        <v>321</v>
      </c>
      <c r="BI455" s="1"/>
      <c r="BJ455" s="1"/>
      <c r="BK455" s="1"/>
      <c r="BL455" s="1" t="s">
        <v>3324</v>
      </c>
      <c r="BM455" s="1" t="s">
        <v>3325</v>
      </c>
      <c r="BN455" s="1" t="s">
        <v>181</v>
      </c>
    </row>
    <row r="456" spans="1:66" ht="15.75" customHeight="1" x14ac:dyDescent="0.3">
      <c r="A456" s="1" t="s">
        <v>98</v>
      </c>
      <c r="B456" s="1">
        <v>1500000</v>
      </c>
      <c r="C456" s="1" t="s">
        <v>68</v>
      </c>
      <c r="D456" s="1">
        <v>0</v>
      </c>
      <c r="E456" s="4" t="s">
        <v>139</v>
      </c>
      <c r="F456" s="1" t="s">
        <v>69</v>
      </c>
      <c r="G456" s="1" t="s">
        <v>99</v>
      </c>
      <c r="H456" s="1" t="s">
        <v>100</v>
      </c>
      <c r="I456" s="1" t="s">
        <v>101</v>
      </c>
      <c r="J456" s="1" t="s">
        <v>3308</v>
      </c>
      <c r="K456" s="1" t="s">
        <v>3309</v>
      </c>
      <c r="L456" s="1"/>
      <c r="M456" s="1" t="s">
        <v>3310</v>
      </c>
      <c r="N456" s="1" t="s">
        <v>3311</v>
      </c>
      <c r="O456" s="1" t="s">
        <v>138</v>
      </c>
      <c r="P456" s="1" t="s">
        <v>106</v>
      </c>
      <c r="Q456" s="1" t="s">
        <v>98</v>
      </c>
      <c r="R456" s="1" t="s">
        <v>3326</v>
      </c>
      <c r="S456" s="1" t="s">
        <v>3327</v>
      </c>
      <c r="T456" s="1"/>
      <c r="U456" s="1" t="s">
        <v>147</v>
      </c>
      <c r="V456" s="1"/>
      <c r="W456" s="1"/>
      <c r="X456" s="1"/>
      <c r="Y456" s="1">
        <v>200</v>
      </c>
      <c r="Z456" s="1"/>
      <c r="AA456" s="1"/>
      <c r="AB456" s="1"/>
      <c r="AC456" s="1"/>
      <c r="AD456" s="1"/>
      <c r="AE456" s="1"/>
      <c r="AF456" s="1"/>
      <c r="AG456" s="1" t="s">
        <v>111</v>
      </c>
      <c r="AH456" s="1"/>
      <c r="AI456" s="1"/>
      <c r="AJ456" s="1"/>
      <c r="AK456" s="1"/>
      <c r="AL456" s="1"/>
      <c r="AM456" s="1"/>
      <c r="AN456" s="1"/>
      <c r="AO456" s="1"/>
      <c r="AP456" s="1"/>
      <c r="AQ456" s="1"/>
      <c r="AR456" s="1"/>
      <c r="AS456" s="1"/>
      <c r="AT456" s="1"/>
      <c r="AU456" s="1"/>
      <c r="AV456" s="1"/>
      <c r="AW456" s="1"/>
      <c r="AX456" s="1"/>
      <c r="AY456" s="1"/>
      <c r="AZ456" s="1" t="s">
        <v>234</v>
      </c>
      <c r="BA456" s="1" t="s">
        <v>138</v>
      </c>
      <c r="BB456" s="1"/>
      <c r="BC456" s="1"/>
      <c r="BD456" s="1" t="s">
        <v>133</v>
      </c>
      <c r="BE456" s="1" t="s">
        <v>192</v>
      </c>
      <c r="BF456" s="1"/>
      <c r="BG456" s="1"/>
      <c r="BH456" s="1" t="s">
        <v>193</v>
      </c>
      <c r="BI456" s="1"/>
      <c r="BJ456" s="1"/>
      <c r="BK456" s="1"/>
      <c r="BL456" s="1" t="s">
        <v>3314</v>
      </c>
      <c r="BM456" s="1" t="s">
        <v>3315</v>
      </c>
      <c r="BN456" s="1" t="s">
        <v>121</v>
      </c>
    </row>
    <row r="457" spans="1:66" ht="15.75" customHeight="1" x14ac:dyDescent="0.3">
      <c r="A457" s="1" t="s">
        <v>138</v>
      </c>
      <c r="B457" s="1">
        <v>4000000</v>
      </c>
      <c r="C457" s="1" t="s">
        <v>68</v>
      </c>
      <c r="D457" s="1">
        <v>0</v>
      </c>
      <c r="E457" s="4" t="s">
        <v>3328</v>
      </c>
      <c r="F457" s="1" t="s">
        <v>69</v>
      </c>
      <c r="G457" s="1" t="s">
        <v>123</v>
      </c>
      <c r="H457" s="1" t="s">
        <v>124</v>
      </c>
      <c r="I457" s="1" t="s">
        <v>101</v>
      </c>
      <c r="J457" s="1" t="s">
        <v>3329</v>
      </c>
      <c r="K457" s="1" t="s">
        <v>3330</v>
      </c>
      <c r="L457" s="1"/>
      <c r="M457" s="1" t="s">
        <v>3331</v>
      </c>
      <c r="N457" s="1" t="s">
        <v>3332</v>
      </c>
      <c r="O457" s="1" t="s">
        <v>138</v>
      </c>
      <c r="P457" s="1" t="s">
        <v>234</v>
      </c>
      <c r="Q457" s="1" t="s">
        <v>138</v>
      </c>
      <c r="R457" s="1" t="s">
        <v>3333</v>
      </c>
      <c r="S457" s="1" t="s">
        <v>3334</v>
      </c>
      <c r="T457" s="1"/>
      <c r="U457" s="1" t="s">
        <v>130</v>
      </c>
      <c r="V457" s="1"/>
      <c r="W457" s="1"/>
      <c r="X457" s="1"/>
      <c r="Y457" s="1">
        <v>506</v>
      </c>
      <c r="Z457" s="1"/>
      <c r="AA457" s="1"/>
      <c r="AB457" s="1"/>
      <c r="AC457" s="1"/>
      <c r="AD457" s="1"/>
      <c r="AE457" s="1"/>
      <c r="AF457" s="1"/>
      <c r="AG457" s="1"/>
      <c r="AH457" s="1"/>
      <c r="AI457" s="1"/>
      <c r="AJ457" s="1"/>
      <c r="AK457" s="1" t="s">
        <v>832</v>
      </c>
      <c r="AL457" s="1"/>
      <c r="AM457" s="1"/>
      <c r="AN457" s="1"/>
      <c r="AO457" s="1"/>
      <c r="AP457" s="1"/>
      <c r="AQ457" s="1"/>
      <c r="AR457" s="1"/>
      <c r="AS457" s="1"/>
      <c r="AT457" s="1"/>
      <c r="AU457" s="1"/>
      <c r="AV457" s="1"/>
      <c r="AW457" s="1"/>
      <c r="AX457" s="1" t="s">
        <v>177</v>
      </c>
      <c r="AY457" s="1"/>
      <c r="AZ457" s="1" t="s">
        <v>234</v>
      </c>
      <c r="BA457" s="1" t="s">
        <v>138</v>
      </c>
      <c r="BB457" s="1"/>
      <c r="BC457" s="1"/>
      <c r="BD457" s="1" t="s">
        <v>116</v>
      </c>
      <c r="BE457" s="1" t="s">
        <v>134</v>
      </c>
      <c r="BF457" s="1"/>
      <c r="BG457" s="1"/>
      <c r="BH457" s="1"/>
      <c r="BI457" s="1"/>
      <c r="BJ457" s="1"/>
      <c r="BK457" s="1"/>
      <c r="BL457" s="1" t="s">
        <v>3335</v>
      </c>
      <c r="BM457" s="1" t="s">
        <v>3336</v>
      </c>
      <c r="BN457" s="1" t="s">
        <v>121</v>
      </c>
    </row>
    <row r="458" spans="1:66" ht="15.75" customHeight="1" x14ac:dyDescent="0.3">
      <c r="A458" s="1" t="s">
        <v>98</v>
      </c>
      <c r="B458" s="1">
        <v>100000</v>
      </c>
      <c r="C458" s="1" t="s">
        <v>68</v>
      </c>
      <c r="D458" s="1">
        <v>50</v>
      </c>
      <c r="E458" s="4">
        <v>44813</v>
      </c>
      <c r="F458" s="1" t="s">
        <v>69</v>
      </c>
      <c r="G458" s="1" t="s">
        <v>140</v>
      </c>
      <c r="H458" s="1" t="s">
        <v>141</v>
      </c>
      <c r="I458" s="1" t="s">
        <v>142</v>
      </c>
      <c r="J458" s="1" t="s">
        <v>3337</v>
      </c>
      <c r="K458" s="1" t="s">
        <v>3338</v>
      </c>
      <c r="L458" s="1"/>
      <c r="M458" s="1" t="s">
        <v>3339</v>
      </c>
      <c r="N458" s="1" t="s">
        <v>3340</v>
      </c>
      <c r="O458" s="1" t="s">
        <v>138</v>
      </c>
      <c r="P458" s="1" t="s">
        <v>619</v>
      </c>
      <c r="Q458" s="1" t="s">
        <v>620</v>
      </c>
      <c r="R458" s="1" t="s">
        <v>3341</v>
      </c>
      <c r="S458" s="1" t="s">
        <v>3342</v>
      </c>
      <c r="T458" s="1"/>
      <c r="U458" s="1" t="s">
        <v>147</v>
      </c>
      <c r="V458" s="1"/>
      <c r="W458" s="1"/>
      <c r="X458" s="1"/>
      <c r="Y458" s="1">
        <v>25</v>
      </c>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t="s">
        <v>234</v>
      </c>
      <c r="BA458" s="1" t="s">
        <v>138</v>
      </c>
      <c r="BB458" s="1"/>
      <c r="BC458" s="1"/>
      <c r="BD458" s="1"/>
      <c r="BE458" s="1" t="s">
        <v>192</v>
      </c>
      <c r="BF458" s="1"/>
      <c r="BG458" s="1"/>
      <c r="BH458" s="1" t="s">
        <v>193</v>
      </c>
      <c r="BI458" s="1"/>
      <c r="BJ458" s="1"/>
      <c r="BK458" s="1"/>
      <c r="BL458" s="1" t="s">
        <v>3343</v>
      </c>
      <c r="BM458" s="1" t="s">
        <v>3344</v>
      </c>
      <c r="BN458" s="1" t="s">
        <v>121</v>
      </c>
    </row>
    <row r="459" spans="1:66" ht="15.75" customHeight="1" x14ac:dyDescent="0.3">
      <c r="A459" s="1" t="s">
        <v>138</v>
      </c>
      <c r="B459" s="1">
        <v>1200000</v>
      </c>
      <c r="C459" s="1" t="s">
        <v>68</v>
      </c>
      <c r="D459" s="1">
        <v>0</v>
      </c>
      <c r="E459" s="4" t="s">
        <v>314</v>
      </c>
      <c r="F459" s="1" t="s">
        <v>69</v>
      </c>
      <c r="G459" s="1" t="s">
        <v>123</v>
      </c>
      <c r="H459" s="1" t="s">
        <v>124</v>
      </c>
      <c r="I459" s="1" t="s">
        <v>101</v>
      </c>
      <c r="J459" s="1" t="s">
        <v>3318</v>
      </c>
      <c r="K459" s="1" t="s">
        <v>3319</v>
      </c>
      <c r="L459" s="1"/>
      <c r="M459" s="1" t="s">
        <v>3320</v>
      </c>
      <c r="N459" s="1" t="s">
        <v>3321</v>
      </c>
      <c r="O459" s="1" t="s">
        <v>138</v>
      </c>
      <c r="P459" s="1" t="s">
        <v>234</v>
      </c>
      <c r="Q459" s="1" t="s">
        <v>138</v>
      </c>
      <c r="R459" s="1" t="s">
        <v>3345</v>
      </c>
      <c r="S459" s="1" t="s">
        <v>3346</v>
      </c>
      <c r="T459" s="1"/>
      <c r="U459" s="1" t="s">
        <v>147</v>
      </c>
      <c r="V459" s="1"/>
      <c r="W459" s="1"/>
      <c r="X459" s="1"/>
      <c r="Y459" s="1">
        <v>250</v>
      </c>
      <c r="Z459" s="1"/>
      <c r="AA459" s="1"/>
      <c r="AB459" s="1"/>
      <c r="AC459" s="1"/>
      <c r="AD459" s="1"/>
      <c r="AE459" s="1"/>
      <c r="AF459" s="1"/>
      <c r="AG459" s="1"/>
      <c r="AH459" s="1"/>
      <c r="AI459" s="1"/>
      <c r="AJ459" s="1"/>
      <c r="AK459" s="1" t="s">
        <v>889</v>
      </c>
      <c r="AL459" s="1"/>
      <c r="AM459" s="1"/>
      <c r="AN459" s="1"/>
      <c r="AO459" s="1"/>
      <c r="AP459" s="1"/>
      <c r="AQ459" s="1"/>
      <c r="AR459" s="1"/>
      <c r="AS459" s="1"/>
      <c r="AT459" s="1"/>
      <c r="AU459" s="1"/>
      <c r="AV459" s="1"/>
      <c r="AW459" s="1"/>
      <c r="AX459" s="1"/>
      <c r="AY459" s="1"/>
      <c r="AZ459" s="1" t="s">
        <v>234</v>
      </c>
      <c r="BA459" s="1" t="s">
        <v>138</v>
      </c>
      <c r="BB459" s="1"/>
      <c r="BC459" s="1"/>
      <c r="BD459" s="1" t="s">
        <v>116</v>
      </c>
      <c r="BE459" s="1" t="s">
        <v>192</v>
      </c>
      <c r="BF459" s="1"/>
      <c r="BG459" s="1"/>
      <c r="BH459" s="1" t="s">
        <v>321</v>
      </c>
      <c r="BI459" s="1"/>
      <c r="BJ459" s="1"/>
      <c r="BK459" s="1"/>
      <c r="BL459" s="1" t="s">
        <v>3324</v>
      </c>
      <c r="BM459" s="1" t="s">
        <v>3325</v>
      </c>
      <c r="BN459" s="1" t="s">
        <v>121</v>
      </c>
    </row>
    <row r="460" spans="1:66" ht="15.75" customHeight="1" x14ac:dyDescent="0.3">
      <c r="A460" s="1" t="s">
        <v>481</v>
      </c>
      <c r="B460" s="1">
        <v>40000</v>
      </c>
      <c r="C460" s="1" t="s">
        <v>68</v>
      </c>
      <c r="D460" s="1">
        <v>0</v>
      </c>
      <c r="E460" s="4" t="s">
        <v>139</v>
      </c>
      <c r="F460" s="1" t="s">
        <v>69</v>
      </c>
      <c r="G460" s="1" t="s">
        <v>99</v>
      </c>
      <c r="H460" s="1" t="s">
        <v>100</v>
      </c>
      <c r="I460" s="1" t="s">
        <v>101</v>
      </c>
      <c r="J460" s="1" t="s">
        <v>3347</v>
      </c>
      <c r="K460" s="1" t="s">
        <v>3348</v>
      </c>
      <c r="L460" s="1" t="s">
        <v>3349</v>
      </c>
      <c r="M460" s="1" t="s">
        <v>1643</v>
      </c>
      <c r="N460" s="1" t="s">
        <v>1644</v>
      </c>
      <c r="O460" s="1" t="s">
        <v>173</v>
      </c>
      <c r="P460" s="1" t="s">
        <v>486</v>
      </c>
      <c r="Q460" s="1" t="s">
        <v>481</v>
      </c>
      <c r="R460" s="1" t="s">
        <v>3350</v>
      </c>
      <c r="S460" s="1" t="s">
        <v>3351</v>
      </c>
      <c r="T460" s="1"/>
      <c r="U460" s="1" t="s">
        <v>147</v>
      </c>
      <c r="V460" s="1"/>
      <c r="W460" s="1"/>
      <c r="X460" s="1"/>
      <c r="Y460" s="1">
        <v>184</v>
      </c>
      <c r="Z460" s="1"/>
      <c r="AA460" s="1"/>
      <c r="AB460" s="1"/>
      <c r="AC460" s="1"/>
      <c r="AD460" s="1"/>
      <c r="AE460" s="1"/>
      <c r="AF460" s="1"/>
      <c r="AG460" s="1"/>
      <c r="AH460" s="1"/>
      <c r="AI460" s="1"/>
      <c r="AJ460" s="1"/>
      <c r="AK460" s="1" t="s">
        <v>112</v>
      </c>
      <c r="AL460" s="1"/>
      <c r="AM460" s="1"/>
      <c r="AN460" s="1"/>
      <c r="AO460" s="1"/>
      <c r="AP460" s="1"/>
      <c r="AQ460" s="1"/>
      <c r="AR460" s="1"/>
      <c r="AS460" s="1"/>
      <c r="AT460" s="1"/>
      <c r="AU460" s="1"/>
      <c r="AV460" s="1"/>
      <c r="AW460" s="1"/>
      <c r="AX460" s="1" t="s">
        <v>282</v>
      </c>
      <c r="AY460" s="1"/>
      <c r="AZ460" s="1" t="s">
        <v>341</v>
      </c>
      <c r="BA460" s="1" t="s">
        <v>334</v>
      </c>
      <c r="BB460" s="1"/>
      <c r="BC460" s="1"/>
      <c r="BD460" s="1" t="s">
        <v>133</v>
      </c>
      <c r="BE460" s="1" t="s">
        <v>134</v>
      </c>
      <c r="BF460" s="1"/>
      <c r="BG460" s="1"/>
      <c r="BH460" s="1"/>
      <c r="BI460" s="1"/>
      <c r="BJ460" s="1"/>
      <c r="BK460" s="1"/>
      <c r="BL460" s="1" t="s">
        <v>1647</v>
      </c>
      <c r="BM460" s="1" t="s">
        <v>1648</v>
      </c>
      <c r="BN460" s="1"/>
    </row>
    <row r="461" spans="1:66" ht="15.75" customHeight="1" x14ac:dyDescent="0.3">
      <c r="A461" s="1" t="s">
        <v>613</v>
      </c>
      <c r="B461" s="1">
        <v>5000000</v>
      </c>
      <c r="C461" s="1" t="s">
        <v>68</v>
      </c>
      <c r="D461" s="1">
        <v>0</v>
      </c>
      <c r="E461" s="4" t="s">
        <v>1187</v>
      </c>
      <c r="F461" s="1" t="s">
        <v>69</v>
      </c>
      <c r="G461" s="1" t="s">
        <v>123</v>
      </c>
      <c r="H461" s="1" t="s">
        <v>124</v>
      </c>
      <c r="I461" s="1" t="s">
        <v>101</v>
      </c>
      <c r="J461" s="1"/>
      <c r="K461" s="1"/>
      <c r="L461" s="1" t="s">
        <v>375</v>
      </c>
      <c r="M461" s="1" t="s">
        <v>3246</v>
      </c>
      <c r="N461" s="1" t="s">
        <v>3247</v>
      </c>
      <c r="O461" s="1" t="s">
        <v>401</v>
      </c>
      <c r="P461" s="1" t="s">
        <v>698</v>
      </c>
      <c r="Q461" s="1" t="s">
        <v>613</v>
      </c>
      <c r="R461" s="1" t="s">
        <v>3352</v>
      </c>
      <c r="S461" s="1" t="s">
        <v>3353</v>
      </c>
      <c r="T461" s="1"/>
      <c r="U461" s="1" t="s">
        <v>147</v>
      </c>
      <c r="V461" s="1"/>
      <c r="W461" s="1"/>
      <c r="X461" s="1"/>
      <c r="Y461" s="1">
        <v>3270</v>
      </c>
      <c r="Z461" s="1"/>
      <c r="AA461" s="1"/>
      <c r="AB461" s="1"/>
      <c r="AC461" s="1"/>
      <c r="AD461" s="1"/>
      <c r="AE461" s="1"/>
      <c r="AF461" s="1"/>
      <c r="AG461" s="1"/>
      <c r="AH461" s="1"/>
      <c r="AI461" s="1"/>
      <c r="AJ461" s="1"/>
      <c r="AK461" s="1" t="s">
        <v>112</v>
      </c>
      <c r="AL461" s="1"/>
      <c r="AM461" s="1"/>
      <c r="AN461" s="1"/>
      <c r="AO461" s="1"/>
      <c r="AP461" s="1"/>
      <c r="AQ461" s="1"/>
      <c r="AR461" s="1"/>
      <c r="AS461" s="1"/>
      <c r="AT461" s="1"/>
      <c r="AU461" s="1"/>
      <c r="AV461" s="1"/>
      <c r="AW461" s="1"/>
      <c r="AX461" s="1"/>
      <c r="AY461" s="1"/>
      <c r="AZ461" s="1" t="s">
        <v>407</v>
      </c>
      <c r="BA461" s="1" t="s">
        <v>401</v>
      </c>
      <c r="BB461" s="1"/>
      <c r="BC461" s="1"/>
      <c r="BD461" s="1" t="s">
        <v>133</v>
      </c>
      <c r="BE461" s="1" t="s">
        <v>3250</v>
      </c>
      <c r="BF461" s="1"/>
      <c r="BG461" s="1"/>
      <c r="BH461" s="1"/>
      <c r="BI461" s="1"/>
      <c r="BJ461" s="1"/>
      <c r="BK461" s="1"/>
      <c r="BL461" s="1" t="s">
        <v>3251</v>
      </c>
      <c r="BM461" s="1" t="s">
        <v>3252</v>
      </c>
      <c r="BN461" s="1"/>
    </row>
    <row r="462" spans="1:66" ht="15.75" customHeight="1" x14ac:dyDescent="0.3">
      <c r="A462" s="1" t="s">
        <v>613</v>
      </c>
      <c r="B462" s="1">
        <v>200000</v>
      </c>
      <c r="C462" s="1" t="s">
        <v>68</v>
      </c>
      <c r="D462" s="1">
        <v>0</v>
      </c>
      <c r="E462" s="4" t="s">
        <v>1187</v>
      </c>
      <c r="F462" s="1" t="s">
        <v>69</v>
      </c>
      <c r="G462" s="1" t="s">
        <v>123</v>
      </c>
      <c r="H462" s="1" t="s">
        <v>124</v>
      </c>
      <c r="I462" s="1" t="s">
        <v>101</v>
      </c>
      <c r="J462" s="1"/>
      <c r="K462" s="1"/>
      <c r="L462" s="1" t="s">
        <v>181</v>
      </c>
      <c r="M462" s="1" t="s">
        <v>3246</v>
      </c>
      <c r="N462" s="1" t="s">
        <v>3247</v>
      </c>
      <c r="O462" s="1" t="s">
        <v>401</v>
      </c>
      <c r="P462" s="1" t="s">
        <v>698</v>
      </c>
      <c r="Q462" s="1" t="s">
        <v>613</v>
      </c>
      <c r="R462" s="1" t="s">
        <v>3354</v>
      </c>
      <c r="S462" s="1" t="s">
        <v>3355</v>
      </c>
      <c r="T462" s="1"/>
      <c r="U462" s="1" t="s">
        <v>147</v>
      </c>
      <c r="V462" s="1"/>
      <c r="W462" s="1"/>
      <c r="X462" s="1"/>
      <c r="Y462" s="1">
        <v>3270</v>
      </c>
      <c r="Z462" s="1"/>
      <c r="AA462" s="1"/>
      <c r="AB462" s="1"/>
      <c r="AC462" s="1"/>
      <c r="AD462" s="1"/>
      <c r="AE462" s="1"/>
      <c r="AF462" s="1"/>
      <c r="AG462" s="1"/>
      <c r="AH462" s="1"/>
      <c r="AI462" s="1"/>
      <c r="AJ462" s="1"/>
      <c r="AK462" s="1" t="s">
        <v>112</v>
      </c>
      <c r="AL462" s="1"/>
      <c r="AM462" s="1"/>
      <c r="AN462" s="1"/>
      <c r="AO462" s="1"/>
      <c r="AP462" s="1"/>
      <c r="AQ462" s="1"/>
      <c r="AR462" s="1"/>
      <c r="AS462" s="1"/>
      <c r="AT462" s="1"/>
      <c r="AU462" s="1"/>
      <c r="AV462" s="1"/>
      <c r="AW462" s="1"/>
      <c r="AX462" s="1"/>
      <c r="AY462" s="1"/>
      <c r="AZ462" s="1" t="s">
        <v>407</v>
      </c>
      <c r="BA462" s="1" t="s">
        <v>401</v>
      </c>
      <c r="BB462" s="1"/>
      <c r="BC462" s="1"/>
      <c r="BD462" s="1" t="s">
        <v>133</v>
      </c>
      <c r="BE462" s="1" t="s">
        <v>3250</v>
      </c>
      <c r="BF462" s="1"/>
      <c r="BG462" s="1"/>
      <c r="BH462" s="1"/>
      <c r="BI462" s="1"/>
      <c r="BJ462" s="1"/>
      <c r="BK462" s="1"/>
      <c r="BL462" s="1" t="s">
        <v>3251</v>
      </c>
      <c r="BM462" s="1" t="s">
        <v>3252</v>
      </c>
      <c r="BN462" s="1"/>
    </row>
    <row r="463" spans="1:66" ht="15.75" customHeight="1" x14ac:dyDescent="0.3">
      <c r="A463" s="1" t="s">
        <v>481</v>
      </c>
      <c r="B463" s="1">
        <v>12000</v>
      </c>
      <c r="C463" s="1" t="s">
        <v>68</v>
      </c>
      <c r="D463" s="1">
        <v>0</v>
      </c>
      <c r="E463" s="4" t="s">
        <v>139</v>
      </c>
      <c r="F463" s="1" t="s">
        <v>69</v>
      </c>
      <c r="G463" s="1" t="s">
        <v>99</v>
      </c>
      <c r="H463" s="1" t="s">
        <v>100</v>
      </c>
      <c r="I463" s="1" t="s">
        <v>101</v>
      </c>
      <c r="J463" s="1" t="s">
        <v>3347</v>
      </c>
      <c r="K463" s="1" t="s">
        <v>3348</v>
      </c>
      <c r="L463" s="1" t="s">
        <v>181</v>
      </c>
      <c r="M463" s="1" t="s">
        <v>1643</v>
      </c>
      <c r="N463" s="1" t="s">
        <v>1644</v>
      </c>
      <c r="O463" s="1" t="s">
        <v>173</v>
      </c>
      <c r="P463" s="1" t="s">
        <v>486</v>
      </c>
      <c r="Q463" s="1" t="s">
        <v>481</v>
      </c>
      <c r="R463" s="1" t="s">
        <v>3356</v>
      </c>
      <c r="S463" s="1" t="s">
        <v>3357</v>
      </c>
      <c r="T463" s="1"/>
      <c r="U463" s="1" t="s">
        <v>147</v>
      </c>
      <c r="V463" s="1"/>
      <c r="W463" s="1"/>
      <c r="X463" s="1"/>
      <c r="Y463" s="1">
        <v>184</v>
      </c>
      <c r="Z463" s="1"/>
      <c r="AA463" s="1"/>
      <c r="AB463" s="1"/>
      <c r="AC463" s="1"/>
      <c r="AD463" s="1"/>
      <c r="AE463" s="1"/>
      <c r="AF463" s="1"/>
      <c r="AG463" s="1"/>
      <c r="AH463" s="1"/>
      <c r="AI463" s="1"/>
      <c r="AJ463" s="1"/>
      <c r="AK463" s="1" t="s">
        <v>112</v>
      </c>
      <c r="AL463" s="1"/>
      <c r="AM463" s="1"/>
      <c r="AN463" s="1"/>
      <c r="AO463" s="1"/>
      <c r="AP463" s="1"/>
      <c r="AQ463" s="1"/>
      <c r="AR463" s="1"/>
      <c r="AS463" s="1"/>
      <c r="AT463" s="1"/>
      <c r="AU463" s="1"/>
      <c r="AV463" s="1"/>
      <c r="AW463" s="1"/>
      <c r="AX463" s="1" t="s">
        <v>282</v>
      </c>
      <c r="AY463" s="1"/>
      <c r="AZ463" s="1" t="s">
        <v>341</v>
      </c>
      <c r="BA463" s="1" t="s">
        <v>334</v>
      </c>
      <c r="BB463" s="1"/>
      <c r="BC463" s="1"/>
      <c r="BD463" s="1" t="s">
        <v>133</v>
      </c>
      <c r="BE463" s="1" t="s">
        <v>134</v>
      </c>
      <c r="BF463" s="1"/>
      <c r="BG463" s="1"/>
      <c r="BH463" s="1"/>
      <c r="BI463" s="1"/>
      <c r="BJ463" s="1"/>
      <c r="BK463" s="1"/>
      <c r="BL463" s="1" t="s">
        <v>1647</v>
      </c>
      <c r="BM463" s="1" t="s">
        <v>1648</v>
      </c>
      <c r="BN463" s="1"/>
    </row>
    <row r="464" spans="1:66" ht="15.75" customHeight="1" x14ac:dyDescent="0.3">
      <c r="A464" s="1" t="s">
        <v>613</v>
      </c>
      <c r="B464" s="1">
        <v>2000000</v>
      </c>
      <c r="C464" s="1" t="s">
        <v>68</v>
      </c>
      <c r="D464" s="1">
        <v>0</v>
      </c>
      <c r="E464" s="4">
        <v>44782</v>
      </c>
      <c r="F464" s="1" t="s">
        <v>69</v>
      </c>
      <c r="G464" s="1" t="s">
        <v>123</v>
      </c>
      <c r="H464" s="1" t="s">
        <v>124</v>
      </c>
      <c r="I464" s="1" t="s">
        <v>101</v>
      </c>
      <c r="J464" s="1"/>
      <c r="K464" s="1"/>
      <c r="L464" s="1" t="s">
        <v>3177</v>
      </c>
      <c r="M464" s="1" t="s">
        <v>3358</v>
      </c>
      <c r="N464" s="1" t="s">
        <v>3359</v>
      </c>
      <c r="O464" s="1" t="s">
        <v>259</v>
      </c>
      <c r="P464" s="1" t="s">
        <v>698</v>
      </c>
      <c r="Q464" s="1" t="s">
        <v>613</v>
      </c>
      <c r="R464" s="1" t="s">
        <v>3360</v>
      </c>
      <c r="S464" s="1" t="s">
        <v>3361</v>
      </c>
      <c r="T464" s="1"/>
      <c r="U464" s="1" t="s">
        <v>147</v>
      </c>
      <c r="V464" s="1"/>
      <c r="W464" s="1"/>
      <c r="X464" s="1"/>
      <c r="Y464" s="1">
        <v>384</v>
      </c>
      <c r="Z464" s="1"/>
      <c r="AA464" s="1" t="s">
        <v>3082</v>
      </c>
      <c r="AB464" s="1" t="s">
        <v>110</v>
      </c>
      <c r="AC464" s="1"/>
      <c r="AD464" s="1"/>
      <c r="AE464" s="1"/>
      <c r="AF464" s="1"/>
      <c r="AG464" s="1" t="s">
        <v>111</v>
      </c>
      <c r="AH464" s="1"/>
      <c r="AI464" s="1"/>
      <c r="AJ464" s="1"/>
      <c r="AK464" s="1" t="s">
        <v>356</v>
      </c>
      <c r="AL464" s="1"/>
      <c r="AM464" s="1"/>
      <c r="AN464" s="1"/>
      <c r="AO464" s="1"/>
      <c r="AP464" s="1"/>
      <c r="AQ464" s="1"/>
      <c r="AR464" s="1"/>
      <c r="AS464" s="1"/>
      <c r="AT464" s="1"/>
      <c r="AU464" s="1"/>
      <c r="AV464" s="1"/>
      <c r="AW464" s="1"/>
      <c r="AX464" s="1" t="s">
        <v>177</v>
      </c>
      <c r="AY464" s="1"/>
      <c r="AZ464" s="1" t="s">
        <v>265</v>
      </c>
      <c r="BA464" s="1" t="s">
        <v>259</v>
      </c>
      <c r="BB464" s="1"/>
      <c r="BC464" s="1"/>
      <c r="BD464" s="1" t="s">
        <v>133</v>
      </c>
      <c r="BE464" s="1" t="s">
        <v>192</v>
      </c>
      <c r="BF464" s="1" t="s">
        <v>135</v>
      </c>
      <c r="BG464" s="1"/>
      <c r="BH464" s="1" t="s">
        <v>193</v>
      </c>
      <c r="BI464" s="1"/>
      <c r="BJ464" s="1"/>
      <c r="BK464" s="1"/>
      <c r="BL464" s="1" t="s">
        <v>3362</v>
      </c>
      <c r="BM464" s="1" t="s">
        <v>3363</v>
      </c>
      <c r="BN464" s="1"/>
    </row>
    <row r="465" spans="1:66" ht="15.75" customHeight="1" x14ac:dyDescent="0.3">
      <c r="A465" s="1" t="s">
        <v>613</v>
      </c>
      <c r="B465" s="1">
        <v>15000000</v>
      </c>
      <c r="C465" s="1" t="s">
        <v>68</v>
      </c>
      <c r="D465" s="1">
        <v>0</v>
      </c>
      <c r="E465" s="4" t="s">
        <v>1187</v>
      </c>
      <c r="F465" s="1" t="s">
        <v>69</v>
      </c>
      <c r="G465" s="1" t="s">
        <v>123</v>
      </c>
      <c r="H465" s="1" t="s">
        <v>124</v>
      </c>
      <c r="I465" s="1" t="s">
        <v>101</v>
      </c>
      <c r="J465" s="1"/>
      <c r="K465" s="1"/>
      <c r="L465" s="1" t="s">
        <v>121</v>
      </c>
      <c r="M465" s="1" t="s">
        <v>3246</v>
      </c>
      <c r="N465" s="1" t="s">
        <v>3247</v>
      </c>
      <c r="O465" s="1" t="s">
        <v>401</v>
      </c>
      <c r="P465" s="1" t="s">
        <v>698</v>
      </c>
      <c r="Q465" s="1" t="s">
        <v>613</v>
      </c>
      <c r="R465" s="1" t="s">
        <v>3364</v>
      </c>
      <c r="S465" s="1" t="s">
        <v>3365</v>
      </c>
      <c r="T465" s="1"/>
      <c r="U465" s="1" t="s">
        <v>147</v>
      </c>
      <c r="V465" s="1"/>
      <c r="W465" s="1"/>
      <c r="X465" s="1"/>
      <c r="Y465" s="1">
        <v>3270</v>
      </c>
      <c r="Z465" s="1"/>
      <c r="AA465" s="1"/>
      <c r="AB465" s="1"/>
      <c r="AC465" s="1"/>
      <c r="AD465" s="1"/>
      <c r="AE465" s="1"/>
      <c r="AF465" s="1"/>
      <c r="AG465" s="1"/>
      <c r="AH465" s="1"/>
      <c r="AI465" s="1"/>
      <c r="AJ465" s="1"/>
      <c r="AK465" s="1" t="s">
        <v>112</v>
      </c>
      <c r="AL465" s="1"/>
      <c r="AM465" s="1"/>
      <c r="AN465" s="1"/>
      <c r="AO465" s="1"/>
      <c r="AP465" s="1"/>
      <c r="AQ465" s="1"/>
      <c r="AR465" s="1"/>
      <c r="AS465" s="1"/>
      <c r="AT465" s="1"/>
      <c r="AU465" s="1"/>
      <c r="AV465" s="1"/>
      <c r="AW465" s="1"/>
      <c r="AX465" s="1"/>
      <c r="AY465" s="1"/>
      <c r="AZ465" s="1" t="s">
        <v>407</v>
      </c>
      <c r="BA465" s="1" t="s">
        <v>401</v>
      </c>
      <c r="BB465" s="1"/>
      <c r="BC465" s="1"/>
      <c r="BD465" s="1" t="s">
        <v>133</v>
      </c>
      <c r="BE465" s="1" t="s">
        <v>3250</v>
      </c>
      <c r="BF465" s="1"/>
      <c r="BG465" s="1"/>
      <c r="BH465" s="1"/>
      <c r="BI465" s="1"/>
      <c r="BJ465" s="1"/>
      <c r="BK465" s="1"/>
      <c r="BL465" s="1" t="s">
        <v>3251</v>
      </c>
      <c r="BM465" s="1" t="s">
        <v>3252</v>
      </c>
      <c r="BN465" s="1"/>
    </row>
    <row r="466" spans="1:66" ht="15.75" customHeight="1" x14ac:dyDescent="0.3">
      <c r="A466" s="1" t="s">
        <v>613</v>
      </c>
      <c r="B466" s="1">
        <v>3500000</v>
      </c>
      <c r="C466" s="1" t="s">
        <v>68</v>
      </c>
      <c r="D466" s="1">
        <v>0</v>
      </c>
      <c r="E466" s="4">
        <v>44782</v>
      </c>
      <c r="F466" s="1" t="s">
        <v>69</v>
      </c>
      <c r="G466" s="1" t="s">
        <v>123</v>
      </c>
      <c r="H466" s="1" t="s">
        <v>124</v>
      </c>
      <c r="I466" s="1" t="s">
        <v>101</v>
      </c>
      <c r="J466" s="1"/>
      <c r="K466" s="1"/>
      <c r="L466" s="1" t="s">
        <v>3366</v>
      </c>
      <c r="M466" s="1" t="s">
        <v>3358</v>
      </c>
      <c r="N466" s="1" t="s">
        <v>3359</v>
      </c>
      <c r="O466" s="1" t="s">
        <v>259</v>
      </c>
      <c r="P466" s="1" t="s">
        <v>698</v>
      </c>
      <c r="Q466" s="1" t="s">
        <v>613</v>
      </c>
      <c r="R466" s="1" t="s">
        <v>3367</v>
      </c>
      <c r="S466" s="1" t="s">
        <v>3368</v>
      </c>
      <c r="T466" s="1"/>
      <c r="U466" s="1" t="s">
        <v>147</v>
      </c>
      <c r="V466" s="1"/>
      <c r="W466" s="1"/>
      <c r="X466" s="1"/>
      <c r="Y466" s="1">
        <v>384</v>
      </c>
      <c r="Z466" s="1"/>
      <c r="AA466" s="1" t="s">
        <v>3082</v>
      </c>
      <c r="AB466" s="1" t="s">
        <v>110</v>
      </c>
      <c r="AC466" s="1"/>
      <c r="AD466" s="1"/>
      <c r="AE466" s="1"/>
      <c r="AF466" s="1"/>
      <c r="AG466" s="1" t="s">
        <v>111</v>
      </c>
      <c r="AH466" s="1"/>
      <c r="AI466" s="1"/>
      <c r="AJ466" s="1"/>
      <c r="AK466" s="1" t="s">
        <v>356</v>
      </c>
      <c r="AL466" s="1"/>
      <c r="AM466" s="1"/>
      <c r="AN466" s="1"/>
      <c r="AO466" s="1"/>
      <c r="AP466" s="1"/>
      <c r="AQ466" s="1"/>
      <c r="AR466" s="1"/>
      <c r="AS466" s="1"/>
      <c r="AT466" s="1"/>
      <c r="AU466" s="1"/>
      <c r="AV466" s="1"/>
      <c r="AW466" s="1"/>
      <c r="AX466" s="1" t="s">
        <v>177</v>
      </c>
      <c r="AY466" s="1"/>
      <c r="AZ466" s="1" t="s">
        <v>265</v>
      </c>
      <c r="BA466" s="1" t="s">
        <v>259</v>
      </c>
      <c r="BB466" s="1"/>
      <c r="BC466" s="1"/>
      <c r="BD466" s="1" t="s">
        <v>133</v>
      </c>
      <c r="BE466" s="1" t="s">
        <v>192</v>
      </c>
      <c r="BF466" s="1" t="s">
        <v>135</v>
      </c>
      <c r="BG466" s="1"/>
      <c r="BH466" s="1" t="s">
        <v>193</v>
      </c>
      <c r="BI466" s="1"/>
      <c r="BJ466" s="1"/>
      <c r="BK466" s="1"/>
      <c r="BL466" s="1" t="s">
        <v>3362</v>
      </c>
      <c r="BM466" s="1" t="s">
        <v>3363</v>
      </c>
      <c r="BN466" s="1" t="s">
        <v>121</v>
      </c>
    </row>
    <row r="467" spans="1:66" ht="15.75" customHeight="1" x14ac:dyDescent="0.3">
      <c r="A467" s="1" t="s">
        <v>414</v>
      </c>
      <c r="B467" s="1">
        <v>950000</v>
      </c>
      <c r="C467" s="1" t="s">
        <v>68</v>
      </c>
      <c r="D467" s="1">
        <v>0</v>
      </c>
      <c r="E467" s="4">
        <v>44601</v>
      </c>
      <c r="F467" s="1" t="s">
        <v>69</v>
      </c>
      <c r="G467" s="1" t="s">
        <v>99</v>
      </c>
      <c r="H467" s="1" t="s">
        <v>100</v>
      </c>
      <c r="I467" s="1" t="s">
        <v>101</v>
      </c>
      <c r="J467" s="1" t="s">
        <v>3369</v>
      </c>
      <c r="K467" s="1" t="s">
        <v>3370</v>
      </c>
      <c r="L467" s="1" t="s">
        <v>3371</v>
      </c>
      <c r="M467" s="1" t="s">
        <v>3372</v>
      </c>
      <c r="N467" s="1" t="s">
        <v>3373</v>
      </c>
      <c r="O467" s="1" t="s">
        <v>201</v>
      </c>
      <c r="P467" s="1" t="s">
        <v>735</v>
      </c>
      <c r="Q467" s="1" t="s">
        <v>414</v>
      </c>
      <c r="R467" s="1" t="s">
        <v>3374</v>
      </c>
      <c r="S467" s="1" t="s">
        <v>3375</v>
      </c>
      <c r="T467" s="1"/>
      <c r="U467" s="1" t="s">
        <v>130</v>
      </c>
      <c r="V467" s="1"/>
      <c r="W467" s="1"/>
      <c r="X467" s="1"/>
      <c r="Y467" s="1">
        <v>190</v>
      </c>
      <c r="Z467" s="1"/>
      <c r="AA467" s="1"/>
      <c r="AB467" s="1"/>
      <c r="AC467" s="1"/>
      <c r="AD467" s="1"/>
      <c r="AE467" s="1"/>
      <c r="AF467" s="1"/>
      <c r="AG467" s="1"/>
      <c r="AH467" s="1"/>
      <c r="AI467" s="1"/>
      <c r="AJ467" s="1"/>
      <c r="AK467" s="1" t="s">
        <v>1631</v>
      </c>
      <c r="AL467" s="1"/>
      <c r="AM467" s="1"/>
      <c r="AN467" s="1"/>
      <c r="AO467" s="1"/>
      <c r="AP467" s="1"/>
      <c r="AQ467" s="1"/>
      <c r="AR467" s="1"/>
      <c r="AS467" s="1"/>
      <c r="AT467" s="1"/>
      <c r="AU467" s="1"/>
      <c r="AV467" s="1"/>
      <c r="AW467" s="1"/>
      <c r="AX467" s="1"/>
      <c r="AY467" s="1"/>
      <c r="AZ467" s="1" t="s">
        <v>205</v>
      </c>
      <c r="BA467" s="1" t="s">
        <v>201</v>
      </c>
      <c r="BB467" s="1"/>
      <c r="BC467" s="1"/>
      <c r="BD467" s="1" t="s">
        <v>133</v>
      </c>
      <c r="BE467" s="1" t="s">
        <v>117</v>
      </c>
      <c r="BF467" s="1"/>
      <c r="BG467" s="1"/>
      <c r="BH467" s="1" t="s">
        <v>193</v>
      </c>
      <c r="BI467" s="1"/>
      <c r="BJ467" s="1"/>
      <c r="BK467" s="1"/>
      <c r="BL467" s="1" t="s">
        <v>3376</v>
      </c>
      <c r="BM467" s="1" t="s">
        <v>3377</v>
      </c>
      <c r="BN467" s="1"/>
    </row>
    <row r="468" spans="1:66" ht="15.75" customHeight="1" x14ac:dyDescent="0.3">
      <c r="A468" s="1" t="s">
        <v>360</v>
      </c>
      <c r="B468" s="1">
        <v>860000</v>
      </c>
      <c r="C468" s="1" t="s">
        <v>68</v>
      </c>
      <c r="D468" s="1">
        <v>0</v>
      </c>
      <c r="E468" s="4">
        <v>44660</v>
      </c>
      <c r="F468" s="1" t="s">
        <v>69</v>
      </c>
      <c r="G468" s="1" t="s">
        <v>99</v>
      </c>
      <c r="H468" s="1" t="s">
        <v>100</v>
      </c>
      <c r="I468" s="1" t="s">
        <v>101</v>
      </c>
      <c r="J468" s="1" t="s">
        <v>3378</v>
      </c>
      <c r="K468" s="1" t="s">
        <v>3379</v>
      </c>
      <c r="L468" s="1" t="s">
        <v>288</v>
      </c>
      <c r="M468" s="1" t="s">
        <v>3380</v>
      </c>
      <c r="N468" s="1" t="s">
        <v>3381</v>
      </c>
      <c r="O468" s="1" t="s">
        <v>517</v>
      </c>
      <c r="P468" s="1" t="s">
        <v>368</v>
      </c>
      <c r="Q468" s="1" t="s">
        <v>360</v>
      </c>
      <c r="R468" s="1" t="s">
        <v>3382</v>
      </c>
      <c r="S468" s="1" t="s">
        <v>3383</v>
      </c>
      <c r="T468" s="1"/>
      <c r="U468" s="1" t="s">
        <v>81</v>
      </c>
      <c r="V468" s="1"/>
      <c r="W468" s="1"/>
      <c r="X468" s="1"/>
      <c r="Y468" s="1">
        <v>124</v>
      </c>
      <c r="Z468" s="1"/>
      <c r="AA468" s="1"/>
      <c r="AB468" s="1"/>
      <c r="AC468" s="1"/>
      <c r="AD468" s="1"/>
      <c r="AE468" s="1"/>
      <c r="AF468" s="1"/>
      <c r="AG468" s="1"/>
      <c r="AH468" s="1"/>
      <c r="AI468" s="1"/>
      <c r="AJ468" s="1"/>
      <c r="AK468" s="1" t="s">
        <v>112</v>
      </c>
      <c r="AL468" s="1"/>
      <c r="AM468" s="1"/>
      <c r="AN468" s="1"/>
      <c r="AO468" s="1"/>
      <c r="AP468" s="1"/>
      <c r="AQ468" s="1"/>
      <c r="AR468" s="1"/>
      <c r="AS468" s="1"/>
      <c r="AT468" s="1"/>
      <c r="AU468" s="1"/>
      <c r="AV468" s="1"/>
      <c r="AW468" s="1"/>
      <c r="AX468" s="1" t="s">
        <v>237</v>
      </c>
      <c r="AY468" s="1"/>
      <c r="AZ468" s="1" t="s">
        <v>521</v>
      </c>
      <c r="BA468" s="1" t="s">
        <v>517</v>
      </c>
      <c r="BB468" s="1"/>
      <c r="BC468" s="1"/>
      <c r="BD468" s="1" t="s">
        <v>133</v>
      </c>
      <c r="BE468" s="1" t="s">
        <v>192</v>
      </c>
      <c r="BF468" s="1" t="s">
        <v>135</v>
      </c>
      <c r="BG468" s="1"/>
      <c r="BH468" s="1" t="s">
        <v>321</v>
      </c>
      <c r="BI468" s="1"/>
      <c r="BJ468" s="1"/>
      <c r="BK468" s="1"/>
      <c r="BL468" s="1" t="s">
        <v>3384</v>
      </c>
      <c r="BM468" s="1" t="s">
        <v>3385</v>
      </c>
      <c r="BN468" s="1"/>
    </row>
    <row r="469" spans="1:66" ht="15.75" customHeight="1" x14ac:dyDescent="0.3">
      <c r="A469" s="1" t="s">
        <v>360</v>
      </c>
      <c r="B469" s="1">
        <v>25000</v>
      </c>
      <c r="C469" s="1" t="s">
        <v>68</v>
      </c>
      <c r="D469" s="1">
        <v>0</v>
      </c>
      <c r="E469" s="4">
        <v>44660</v>
      </c>
      <c r="F469" s="1" t="s">
        <v>69</v>
      </c>
      <c r="G469" s="1" t="s">
        <v>99</v>
      </c>
      <c r="H469" s="1" t="s">
        <v>100</v>
      </c>
      <c r="I469" s="1" t="s">
        <v>101</v>
      </c>
      <c r="J469" s="1" t="s">
        <v>3378</v>
      </c>
      <c r="K469" s="1" t="s">
        <v>3379</v>
      </c>
      <c r="L469" s="1" t="s">
        <v>478</v>
      </c>
      <c r="M469" s="1" t="s">
        <v>3380</v>
      </c>
      <c r="N469" s="1" t="s">
        <v>3381</v>
      </c>
      <c r="O469" s="1" t="s">
        <v>517</v>
      </c>
      <c r="P469" s="1" t="s">
        <v>368</v>
      </c>
      <c r="Q469" s="1" t="s">
        <v>360</v>
      </c>
      <c r="R469" s="1" t="s">
        <v>3386</v>
      </c>
      <c r="S469" s="1" t="s">
        <v>3387</v>
      </c>
      <c r="T469" s="1"/>
      <c r="U469" s="1" t="s">
        <v>81</v>
      </c>
      <c r="V469" s="1"/>
      <c r="W469" s="1"/>
      <c r="X469" s="1"/>
      <c r="Y469" s="1">
        <v>124</v>
      </c>
      <c r="Z469" s="1"/>
      <c r="AA469" s="1"/>
      <c r="AB469" s="1"/>
      <c r="AC469" s="1"/>
      <c r="AD469" s="1"/>
      <c r="AE469" s="1"/>
      <c r="AF469" s="1"/>
      <c r="AG469" s="1"/>
      <c r="AH469" s="1"/>
      <c r="AI469" s="1"/>
      <c r="AJ469" s="1"/>
      <c r="AK469" s="1" t="s">
        <v>112</v>
      </c>
      <c r="AL469" s="1"/>
      <c r="AM469" s="1"/>
      <c r="AN469" s="1"/>
      <c r="AO469" s="1"/>
      <c r="AP469" s="1"/>
      <c r="AQ469" s="1"/>
      <c r="AR469" s="1"/>
      <c r="AS469" s="1"/>
      <c r="AT469" s="1"/>
      <c r="AU469" s="1"/>
      <c r="AV469" s="1"/>
      <c r="AW469" s="1"/>
      <c r="AX469" s="1" t="s">
        <v>237</v>
      </c>
      <c r="AY469" s="1"/>
      <c r="AZ469" s="1" t="s">
        <v>521</v>
      </c>
      <c r="BA469" s="1" t="s">
        <v>517</v>
      </c>
      <c r="BB469" s="1"/>
      <c r="BC469" s="1"/>
      <c r="BD469" s="1" t="s">
        <v>133</v>
      </c>
      <c r="BE469" s="1" t="s">
        <v>192</v>
      </c>
      <c r="BF469" s="1" t="s">
        <v>135</v>
      </c>
      <c r="BG469" s="1"/>
      <c r="BH469" s="1" t="s">
        <v>321</v>
      </c>
      <c r="BI469" s="1"/>
      <c r="BJ469" s="1"/>
      <c r="BK469" s="1"/>
      <c r="BL469" s="1" t="s">
        <v>3384</v>
      </c>
      <c r="BM469" s="1" t="s">
        <v>3385</v>
      </c>
      <c r="BN469" s="1"/>
    </row>
    <row r="470" spans="1:66" ht="15.75" customHeight="1" x14ac:dyDescent="0.3">
      <c r="A470" s="1" t="s">
        <v>313</v>
      </c>
      <c r="B470" s="1">
        <v>50000</v>
      </c>
      <c r="C470" s="1" t="s">
        <v>68</v>
      </c>
      <c r="D470" s="1">
        <v>0</v>
      </c>
      <c r="E470" s="4" t="s">
        <v>139</v>
      </c>
      <c r="F470" s="1" t="s">
        <v>69</v>
      </c>
      <c r="G470" s="1" t="s">
        <v>123</v>
      </c>
      <c r="H470" s="1" t="s">
        <v>124</v>
      </c>
      <c r="I470" s="1" t="s">
        <v>101</v>
      </c>
      <c r="J470" s="1" t="s">
        <v>3388</v>
      </c>
      <c r="K470" s="1" t="s">
        <v>3389</v>
      </c>
      <c r="L470" s="1" t="s">
        <v>3390</v>
      </c>
      <c r="M470" s="1" t="s">
        <v>3391</v>
      </c>
      <c r="N470" s="1" t="s">
        <v>3392</v>
      </c>
      <c r="O470" s="1" t="s">
        <v>173</v>
      </c>
      <c r="P470" s="1" t="s">
        <v>318</v>
      </c>
      <c r="Q470" s="1" t="s">
        <v>313</v>
      </c>
      <c r="R470" s="1" t="s">
        <v>3393</v>
      </c>
      <c r="S470" s="1" t="s">
        <v>3394</v>
      </c>
      <c r="T470" s="1"/>
      <c r="U470" s="1" t="s">
        <v>1299</v>
      </c>
      <c r="V470" s="1"/>
      <c r="W470" s="1"/>
      <c r="X470" s="1"/>
      <c r="Y470" s="1">
        <v>192</v>
      </c>
      <c r="Z470" s="1"/>
      <c r="AA470" s="1"/>
      <c r="AB470" s="1"/>
      <c r="AC470" s="1"/>
      <c r="AD470" s="1"/>
      <c r="AE470" s="1"/>
      <c r="AF470" s="1"/>
      <c r="AG470" s="1"/>
      <c r="AH470" s="1"/>
      <c r="AI470" s="1"/>
      <c r="AJ470" s="1"/>
      <c r="AK470" s="1" t="s">
        <v>220</v>
      </c>
      <c r="AL470" s="1"/>
      <c r="AM470" s="1"/>
      <c r="AN470" s="1"/>
      <c r="AO470" s="1"/>
      <c r="AP470" s="1"/>
      <c r="AQ470" s="1"/>
      <c r="AR470" s="1"/>
      <c r="AS470" s="1"/>
      <c r="AT470" s="1"/>
      <c r="AU470" s="1"/>
      <c r="AV470" s="1"/>
      <c r="AW470" s="1"/>
      <c r="AX470" s="1" t="s">
        <v>177</v>
      </c>
      <c r="AY470" s="1"/>
      <c r="AZ470" s="1" t="s">
        <v>178</v>
      </c>
      <c r="BA470" s="1" t="s">
        <v>173</v>
      </c>
      <c r="BB470" s="1"/>
      <c r="BC470" s="1"/>
      <c r="BD470" s="1" t="s">
        <v>206</v>
      </c>
      <c r="BE470" s="1" t="s">
        <v>134</v>
      </c>
      <c r="BF470" s="1"/>
      <c r="BG470" s="1"/>
      <c r="BH470" s="1"/>
      <c r="BI470" s="1"/>
      <c r="BJ470" s="1"/>
      <c r="BK470" s="1"/>
      <c r="BL470" s="1" t="s">
        <v>3395</v>
      </c>
      <c r="BM470" s="1" t="s">
        <v>3396</v>
      </c>
      <c r="BN470" s="1"/>
    </row>
    <row r="471" spans="1:66" ht="15.75" customHeight="1" x14ac:dyDescent="0.3">
      <c r="A471" s="1" t="s">
        <v>481</v>
      </c>
      <c r="B471" s="1">
        <v>40000</v>
      </c>
      <c r="C471" s="1" t="s">
        <v>68</v>
      </c>
      <c r="D471" s="1">
        <v>0</v>
      </c>
      <c r="E471" s="4" t="s">
        <v>139</v>
      </c>
      <c r="F471" s="1" t="s">
        <v>69</v>
      </c>
      <c r="G471" s="1" t="s">
        <v>123</v>
      </c>
      <c r="H471" s="1" t="s">
        <v>124</v>
      </c>
      <c r="I471" s="1" t="s">
        <v>101</v>
      </c>
      <c r="J471" s="1" t="s">
        <v>3397</v>
      </c>
      <c r="K471" s="1" t="s">
        <v>3398</v>
      </c>
      <c r="L471" s="1"/>
      <c r="M471" s="1" t="s">
        <v>3399</v>
      </c>
      <c r="N471" s="1" t="s">
        <v>3400</v>
      </c>
      <c r="O471" s="1" t="s">
        <v>138</v>
      </c>
      <c r="P471" s="1" t="s">
        <v>486</v>
      </c>
      <c r="Q471" s="1" t="s">
        <v>481</v>
      </c>
      <c r="R471" s="1" t="s">
        <v>3401</v>
      </c>
      <c r="S471" s="1" t="s">
        <v>3402</v>
      </c>
      <c r="T471" s="1"/>
      <c r="U471" s="1" t="s">
        <v>147</v>
      </c>
      <c r="V471" s="1"/>
      <c r="W471" s="1"/>
      <c r="X471" s="1"/>
      <c r="Y471" s="1">
        <v>110</v>
      </c>
      <c r="Z471" s="1"/>
      <c r="AA471" s="1"/>
      <c r="AB471" s="1"/>
      <c r="AC471" s="1"/>
      <c r="AD471" s="1"/>
      <c r="AE471" s="1"/>
      <c r="AF471" s="1"/>
      <c r="AG471" s="1" t="s">
        <v>111</v>
      </c>
      <c r="AH471" s="1"/>
      <c r="AI471" s="1"/>
      <c r="AJ471" s="1"/>
      <c r="AK471" s="1"/>
      <c r="AL471" s="1"/>
      <c r="AM471" s="1"/>
      <c r="AN471" s="1"/>
      <c r="AO471" s="1"/>
      <c r="AP471" s="1"/>
      <c r="AQ471" s="1"/>
      <c r="AR471" s="1"/>
      <c r="AS471" s="1"/>
      <c r="AT471" s="1"/>
      <c r="AU471" s="1"/>
      <c r="AV471" s="1"/>
      <c r="AW471" s="1"/>
      <c r="AX471" s="1"/>
      <c r="AY471" s="1"/>
      <c r="AZ471" s="1" t="s">
        <v>234</v>
      </c>
      <c r="BA471" s="1" t="s">
        <v>138</v>
      </c>
      <c r="BB471" s="1"/>
      <c r="BC471" s="1"/>
      <c r="BD471" s="1" t="s">
        <v>133</v>
      </c>
      <c r="BE471" s="1" t="s">
        <v>192</v>
      </c>
      <c r="BF471" s="1"/>
      <c r="BG471" s="1"/>
      <c r="BH471" s="1" t="s">
        <v>193</v>
      </c>
      <c r="BI471" s="1"/>
      <c r="BJ471" s="1"/>
      <c r="BK471" s="1"/>
      <c r="BL471" s="1" t="s">
        <v>3403</v>
      </c>
      <c r="BM471" s="1" t="s">
        <v>3404</v>
      </c>
      <c r="BN471" s="1" t="s">
        <v>181</v>
      </c>
    </row>
    <row r="472" spans="1:66" ht="15.75" customHeight="1" x14ac:dyDescent="0.3">
      <c r="A472" s="1" t="s">
        <v>313</v>
      </c>
      <c r="B472" s="1">
        <v>150000</v>
      </c>
      <c r="C472" s="1" t="s">
        <v>68</v>
      </c>
      <c r="D472" s="1">
        <v>0</v>
      </c>
      <c r="E472" s="4" t="s">
        <v>139</v>
      </c>
      <c r="F472" s="1" t="s">
        <v>69</v>
      </c>
      <c r="G472" s="1" t="s">
        <v>123</v>
      </c>
      <c r="H472" s="1" t="s">
        <v>124</v>
      </c>
      <c r="I472" s="1" t="s">
        <v>101</v>
      </c>
      <c r="J472" s="1"/>
      <c r="K472" s="1"/>
      <c r="L472" s="1"/>
      <c r="M472" s="1" t="s">
        <v>3405</v>
      </c>
      <c r="N472" s="1" t="s">
        <v>3406</v>
      </c>
      <c r="O472" s="1" t="s">
        <v>1505</v>
      </c>
      <c r="P472" s="1" t="s">
        <v>318</v>
      </c>
      <c r="Q472" s="1" t="s">
        <v>313</v>
      </c>
      <c r="R472" s="1" t="s">
        <v>3407</v>
      </c>
      <c r="S472" s="1" t="s">
        <v>3408</v>
      </c>
      <c r="T472" s="1"/>
      <c r="U472" s="1" t="s">
        <v>81</v>
      </c>
      <c r="V472" s="1"/>
      <c r="W472" s="1"/>
      <c r="X472" s="1"/>
      <c r="Y472" s="1">
        <v>20</v>
      </c>
      <c r="Z472" s="1"/>
      <c r="AA472" s="1"/>
      <c r="AB472" s="1"/>
      <c r="AC472" s="1"/>
      <c r="AD472" s="1"/>
      <c r="AE472" s="1"/>
      <c r="AF472" s="1"/>
      <c r="AG472" s="1"/>
      <c r="AH472" s="1"/>
      <c r="AI472" s="1"/>
      <c r="AJ472" s="1"/>
      <c r="AK472" s="1" t="s">
        <v>264</v>
      </c>
      <c r="AL472" s="1"/>
      <c r="AM472" s="1"/>
      <c r="AN472" s="1"/>
      <c r="AO472" s="1"/>
      <c r="AP472" s="1"/>
      <c r="AQ472" s="1"/>
      <c r="AR472" s="1"/>
      <c r="AS472" s="1"/>
      <c r="AT472" s="1"/>
      <c r="AU472" s="1"/>
      <c r="AV472" s="1"/>
      <c r="AW472" s="1"/>
      <c r="AX472" s="1"/>
      <c r="AY472" s="1"/>
      <c r="AZ472" s="1" t="s">
        <v>410</v>
      </c>
      <c r="BA472" s="1" t="s">
        <v>411</v>
      </c>
      <c r="BB472" s="1"/>
      <c r="BC472" s="1"/>
      <c r="BD472" s="1"/>
      <c r="BE472" s="1" t="s">
        <v>134</v>
      </c>
      <c r="BF472" s="1"/>
      <c r="BG472" s="1"/>
      <c r="BH472" s="1" t="s">
        <v>387</v>
      </c>
      <c r="BI472" s="1"/>
      <c r="BJ472" s="1"/>
      <c r="BK472" s="1"/>
      <c r="BL472" s="1" t="s">
        <v>3409</v>
      </c>
      <c r="BM472" s="1" t="s">
        <v>3410</v>
      </c>
      <c r="BN472" s="1" t="s">
        <v>121</v>
      </c>
    </row>
    <row r="473" spans="1:66" ht="15.75" customHeight="1" x14ac:dyDescent="0.3">
      <c r="A473" s="1" t="s">
        <v>976</v>
      </c>
      <c r="B473" s="1">
        <v>2000000</v>
      </c>
      <c r="C473" s="1" t="s">
        <v>68</v>
      </c>
      <c r="D473" s="1">
        <v>0</v>
      </c>
      <c r="E473" s="4" t="s">
        <v>139</v>
      </c>
      <c r="F473" s="1" t="s">
        <v>69</v>
      </c>
      <c r="G473" s="1" t="s">
        <v>123</v>
      </c>
      <c r="H473" s="1" t="s">
        <v>124</v>
      </c>
      <c r="I473" s="1" t="s">
        <v>101</v>
      </c>
      <c r="J473" s="1" t="s">
        <v>3411</v>
      </c>
      <c r="K473" s="1" t="s">
        <v>3412</v>
      </c>
      <c r="L473" s="1" t="s">
        <v>3413</v>
      </c>
      <c r="M473" s="1" t="s">
        <v>3414</v>
      </c>
      <c r="N473" s="1" t="s">
        <v>3415</v>
      </c>
      <c r="O473" s="1" t="s">
        <v>444</v>
      </c>
      <c r="P473" s="1" t="s">
        <v>1616</v>
      </c>
      <c r="Q473" s="1" t="s">
        <v>976</v>
      </c>
      <c r="R473" s="1" t="s">
        <v>3416</v>
      </c>
      <c r="S473" s="1" t="s">
        <v>3417</v>
      </c>
      <c r="T473" s="1"/>
      <c r="U473" s="1" t="s">
        <v>130</v>
      </c>
      <c r="V473" s="1"/>
      <c r="W473" s="1"/>
      <c r="X473" s="1"/>
      <c r="Y473" s="1">
        <v>550</v>
      </c>
      <c r="Z473" s="1"/>
      <c r="AA473" s="1"/>
      <c r="AB473" s="1"/>
      <c r="AC473" s="1"/>
      <c r="AD473" s="1"/>
      <c r="AE473" s="1"/>
      <c r="AF473" s="1"/>
      <c r="AG473" s="1"/>
      <c r="AH473" s="1"/>
      <c r="AI473" s="1"/>
      <c r="AJ473" s="1"/>
      <c r="AK473" s="1" t="s">
        <v>163</v>
      </c>
      <c r="AL473" s="1"/>
      <c r="AM473" s="1"/>
      <c r="AN473" s="1"/>
      <c r="AO473" s="1"/>
      <c r="AP473" s="1"/>
      <c r="AQ473" s="1"/>
      <c r="AR473" s="1"/>
      <c r="AS473" s="1"/>
      <c r="AT473" s="1"/>
      <c r="AU473" s="1"/>
      <c r="AV473" s="1"/>
      <c r="AW473" s="1"/>
      <c r="AX473" s="1" t="s">
        <v>164</v>
      </c>
      <c r="AY473" s="1"/>
      <c r="AZ473" s="1" t="s">
        <v>443</v>
      </c>
      <c r="BA473" s="1" t="s">
        <v>444</v>
      </c>
      <c r="BB473" s="1"/>
      <c r="BC473" s="1"/>
      <c r="BD473" s="1" t="s">
        <v>133</v>
      </c>
      <c r="BE473" s="1" t="s">
        <v>134</v>
      </c>
      <c r="BF473" s="1"/>
      <c r="BG473" s="1"/>
      <c r="BH473" s="1"/>
      <c r="BI473" s="1"/>
      <c r="BJ473" s="1"/>
      <c r="BK473" s="1"/>
      <c r="BL473" s="1" t="s">
        <v>3418</v>
      </c>
      <c r="BM473" s="1" t="s">
        <v>3419</v>
      </c>
      <c r="BN473" s="1" t="s">
        <v>121</v>
      </c>
    </row>
    <row r="474" spans="1:66" ht="15.75" customHeight="1" x14ac:dyDescent="0.3">
      <c r="A474" s="1" t="s">
        <v>481</v>
      </c>
      <c r="B474" s="1">
        <v>5600000</v>
      </c>
      <c r="C474" s="1" t="s">
        <v>68</v>
      </c>
      <c r="D474" s="1">
        <v>0</v>
      </c>
      <c r="E474" s="4">
        <v>44904</v>
      </c>
      <c r="F474" s="1" t="s">
        <v>69</v>
      </c>
      <c r="G474" s="1" t="s">
        <v>123</v>
      </c>
      <c r="H474" s="1" t="s">
        <v>124</v>
      </c>
      <c r="I474" s="1" t="s">
        <v>101</v>
      </c>
      <c r="J474" s="1" t="s">
        <v>3420</v>
      </c>
      <c r="K474" s="1" t="s">
        <v>3421</v>
      </c>
      <c r="L474" s="1" t="s">
        <v>288</v>
      </c>
      <c r="M474" s="1" t="s">
        <v>3422</v>
      </c>
      <c r="N474" s="1" t="s">
        <v>3423</v>
      </c>
      <c r="O474" s="1" t="s">
        <v>291</v>
      </c>
      <c r="P474" s="1" t="s">
        <v>486</v>
      </c>
      <c r="Q474" s="1" t="s">
        <v>481</v>
      </c>
      <c r="R474" s="1" t="s">
        <v>3424</v>
      </c>
      <c r="S474" s="1" t="s">
        <v>3425</v>
      </c>
      <c r="T474" s="1"/>
      <c r="U474" s="1" t="s">
        <v>1299</v>
      </c>
      <c r="V474" s="1"/>
      <c r="W474" s="1"/>
      <c r="X474" s="1"/>
      <c r="Y474" s="1">
        <v>700</v>
      </c>
      <c r="Z474" s="1"/>
      <c r="AA474" s="1"/>
      <c r="AB474" s="1"/>
      <c r="AC474" s="1"/>
      <c r="AD474" s="1"/>
      <c r="AE474" s="1"/>
      <c r="AF474" s="1"/>
      <c r="AG474" s="1"/>
      <c r="AH474" s="1"/>
      <c r="AI474" s="1"/>
      <c r="AJ474" s="1"/>
      <c r="AK474" s="1" t="s">
        <v>112</v>
      </c>
      <c r="AL474" s="1"/>
      <c r="AM474" s="1"/>
      <c r="AN474" s="1"/>
      <c r="AO474" s="1"/>
      <c r="AP474" s="1"/>
      <c r="AQ474" s="1"/>
      <c r="AR474" s="1"/>
      <c r="AS474" s="1"/>
      <c r="AT474" s="1"/>
      <c r="AU474" s="1"/>
      <c r="AV474" s="1"/>
      <c r="AW474" s="1"/>
      <c r="AX474" s="1"/>
      <c r="AY474" s="1"/>
      <c r="AZ474" s="1" t="s">
        <v>296</v>
      </c>
      <c r="BA474" s="1" t="s">
        <v>291</v>
      </c>
      <c r="BB474" s="1"/>
      <c r="BC474" s="1"/>
      <c r="BD474" s="1" t="s">
        <v>133</v>
      </c>
      <c r="BE474" s="1" t="s">
        <v>89</v>
      </c>
      <c r="BF474" s="1" t="s">
        <v>3426</v>
      </c>
      <c r="BG474" s="1"/>
      <c r="BH474" s="1" t="s">
        <v>804</v>
      </c>
      <c r="BI474" s="1"/>
      <c r="BJ474" s="1"/>
      <c r="BK474" s="1"/>
      <c r="BL474" s="1" t="s">
        <v>3427</v>
      </c>
      <c r="BM474" s="1" t="s">
        <v>3428</v>
      </c>
      <c r="BN474" s="1" t="s">
        <v>121</v>
      </c>
    </row>
    <row r="475" spans="1:66" ht="15.75" customHeight="1" x14ac:dyDescent="0.3">
      <c r="A475" s="1" t="s">
        <v>481</v>
      </c>
      <c r="B475" s="1">
        <v>500000</v>
      </c>
      <c r="C475" s="1" t="s">
        <v>68</v>
      </c>
      <c r="D475" s="1">
        <v>0</v>
      </c>
      <c r="E475" s="4" t="s">
        <v>139</v>
      </c>
      <c r="F475" s="1" t="s">
        <v>69</v>
      </c>
      <c r="G475" s="1" t="s">
        <v>123</v>
      </c>
      <c r="H475" s="1" t="s">
        <v>124</v>
      </c>
      <c r="I475" s="1" t="s">
        <v>101</v>
      </c>
      <c r="J475" s="1" t="s">
        <v>3397</v>
      </c>
      <c r="K475" s="1" t="s">
        <v>3398</v>
      </c>
      <c r="L475" s="1"/>
      <c r="M475" s="1" t="s">
        <v>3399</v>
      </c>
      <c r="N475" s="1" t="s">
        <v>3400</v>
      </c>
      <c r="O475" s="1" t="s">
        <v>138</v>
      </c>
      <c r="P475" s="1" t="s">
        <v>486</v>
      </c>
      <c r="Q475" s="1" t="s">
        <v>481</v>
      </c>
      <c r="R475" s="1" t="s">
        <v>3429</v>
      </c>
      <c r="S475" s="1" t="s">
        <v>3430</v>
      </c>
      <c r="T475" s="1"/>
      <c r="U475" s="1" t="s">
        <v>147</v>
      </c>
      <c r="V475" s="1"/>
      <c r="W475" s="1"/>
      <c r="X475" s="1"/>
      <c r="Y475" s="1">
        <v>110</v>
      </c>
      <c r="Z475" s="1"/>
      <c r="AA475" s="1"/>
      <c r="AB475" s="1"/>
      <c r="AC475" s="1"/>
      <c r="AD475" s="1"/>
      <c r="AE475" s="1"/>
      <c r="AF475" s="1"/>
      <c r="AG475" s="1" t="s">
        <v>111</v>
      </c>
      <c r="AH475" s="1"/>
      <c r="AI475" s="1"/>
      <c r="AJ475" s="1"/>
      <c r="AK475" s="1"/>
      <c r="AL475" s="1"/>
      <c r="AM475" s="1"/>
      <c r="AN475" s="1"/>
      <c r="AO475" s="1"/>
      <c r="AP475" s="1"/>
      <c r="AQ475" s="1"/>
      <c r="AR475" s="1"/>
      <c r="AS475" s="1"/>
      <c r="AT475" s="1"/>
      <c r="AU475" s="1"/>
      <c r="AV475" s="1"/>
      <c r="AW475" s="1"/>
      <c r="AX475" s="1"/>
      <c r="AY475" s="1"/>
      <c r="AZ475" s="1" t="s">
        <v>234</v>
      </c>
      <c r="BA475" s="1" t="s">
        <v>138</v>
      </c>
      <c r="BB475" s="1"/>
      <c r="BC475" s="1"/>
      <c r="BD475" s="1" t="s">
        <v>133</v>
      </c>
      <c r="BE475" s="1" t="s">
        <v>192</v>
      </c>
      <c r="BF475" s="1"/>
      <c r="BG475" s="1"/>
      <c r="BH475" s="1" t="s">
        <v>193</v>
      </c>
      <c r="BI475" s="1"/>
      <c r="BJ475" s="1"/>
      <c r="BK475" s="1"/>
      <c r="BL475" s="1" t="s">
        <v>3403</v>
      </c>
      <c r="BM475" s="1" t="s">
        <v>3404</v>
      </c>
      <c r="BN475" s="1" t="s">
        <v>121</v>
      </c>
    </row>
    <row r="476" spans="1:66" ht="15.75" customHeight="1" x14ac:dyDescent="0.3">
      <c r="A476" s="1" t="s">
        <v>976</v>
      </c>
      <c r="B476" s="1">
        <v>600000</v>
      </c>
      <c r="C476" s="1" t="s">
        <v>68</v>
      </c>
      <c r="D476" s="1">
        <v>0</v>
      </c>
      <c r="E476" s="4" t="s">
        <v>122</v>
      </c>
      <c r="F476" s="1" t="s">
        <v>69</v>
      </c>
      <c r="G476" s="1" t="s">
        <v>99</v>
      </c>
      <c r="H476" s="1" t="s">
        <v>100</v>
      </c>
      <c r="I476" s="1" t="s">
        <v>101</v>
      </c>
      <c r="J476" s="1" t="s">
        <v>3431</v>
      </c>
      <c r="K476" s="1" t="s">
        <v>3432</v>
      </c>
      <c r="L476" s="1" t="s">
        <v>3433</v>
      </c>
      <c r="M476" s="1" t="s">
        <v>3434</v>
      </c>
      <c r="N476" s="1" t="s">
        <v>3435</v>
      </c>
      <c r="O476" s="1" t="s">
        <v>382</v>
      </c>
      <c r="P476" s="1" t="s">
        <v>1616</v>
      </c>
      <c r="Q476" s="1" t="s">
        <v>976</v>
      </c>
      <c r="R476" s="1" t="s">
        <v>3436</v>
      </c>
      <c r="S476" s="1" t="s">
        <v>3437</v>
      </c>
      <c r="T476" s="1"/>
      <c r="U476" s="1" t="s">
        <v>130</v>
      </c>
      <c r="V476" s="1"/>
      <c r="W476" s="1"/>
      <c r="X476" s="1"/>
      <c r="Y476" s="1">
        <v>1000</v>
      </c>
      <c r="Z476" s="1"/>
      <c r="AA476" s="1"/>
      <c r="AB476" s="1" t="s">
        <v>560</v>
      </c>
      <c r="AC476" s="1"/>
      <c r="AD476" s="1"/>
      <c r="AE476" s="1"/>
      <c r="AF476" s="1"/>
      <c r="AG476" s="1" t="s">
        <v>111</v>
      </c>
      <c r="AH476" s="1"/>
      <c r="AI476" s="1"/>
      <c r="AJ476" s="1"/>
      <c r="AK476" s="1" t="s">
        <v>112</v>
      </c>
      <c r="AL476" s="1"/>
      <c r="AM476" s="1"/>
      <c r="AN476" s="1"/>
      <c r="AO476" s="1"/>
      <c r="AP476" s="1"/>
      <c r="AQ476" s="1"/>
      <c r="AR476" s="1"/>
      <c r="AS476" s="1"/>
      <c r="AT476" s="1"/>
      <c r="AU476" s="1"/>
      <c r="AV476" s="1"/>
      <c r="AW476" s="1"/>
      <c r="AX476" s="1" t="s">
        <v>177</v>
      </c>
      <c r="AY476" s="1"/>
      <c r="AZ476" s="1" t="s">
        <v>386</v>
      </c>
      <c r="BA476" s="1" t="s">
        <v>382</v>
      </c>
      <c r="BB476" s="1"/>
      <c r="BC476" s="1"/>
      <c r="BD476" s="1" t="s">
        <v>116</v>
      </c>
      <c r="BE476" s="1" t="s">
        <v>134</v>
      </c>
      <c r="BF476" s="1" t="s">
        <v>90</v>
      </c>
      <c r="BG476" s="1"/>
      <c r="BH476" s="1" t="s">
        <v>193</v>
      </c>
      <c r="BI476" s="1"/>
      <c r="BJ476" s="1"/>
      <c r="BK476" s="1"/>
      <c r="BL476" s="1" t="s">
        <v>3438</v>
      </c>
      <c r="BM476" s="1" t="s">
        <v>3439</v>
      </c>
      <c r="BN476" s="1" t="s">
        <v>121</v>
      </c>
    </row>
    <row r="477" spans="1:66" ht="15.75" customHeight="1" x14ac:dyDescent="0.3">
      <c r="A477" s="1" t="s">
        <v>976</v>
      </c>
      <c r="B477" s="1">
        <v>13000000</v>
      </c>
      <c r="C477" s="1" t="s">
        <v>68</v>
      </c>
      <c r="D477" s="1">
        <v>0</v>
      </c>
      <c r="E477" s="4">
        <v>44660</v>
      </c>
      <c r="F477" s="1" t="s">
        <v>69</v>
      </c>
      <c r="G477" s="1" t="s">
        <v>99</v>
      </c>
      <c r="H477" s="1" t="s">
        <v>100</v>
      </c>
      <c r="I477" s="1" t="s">
        <v>101</v>
      </c>
      <c r="J477" s="1" t="s">
        <v>3431</v>
      </c>
      <c r="K477" s="1" t="s">
        <v>3432</v>
      </c>
      <c r="L477" s="1" t="s">
        <v>3433</v>
      </c>
      <c r="M477" s="1" t="s">
        <v>3434</v>
      </c>
      <c r="N477" s="1" t="s">
        <v>3435</v>
      </c>
      <c r="O477" s="1" t="s">
        <v>382</v>
      </c>
      <c r="P477" s="1" t="s">
        <v>1616</v>
      </c>
      <c r="Q477" s="1" t="s">
        <v>976</v>
      </c>
      <c r="R477" s="1" t="s">
        <v>3440</v>
      </c>
      <c r="S477" s="1" t="s">
        <v>3441</v>
      </c>
      <c r="T477" s="1"/>
      <c r="U477" s="1" t="s">
        <v>130</v>
      </c>
      <c r="V477" s="1"/>
      <c r="W477" s="1"/>
      <c r="X477" s="1"/>
      <c r="Y477" s="1">
        <v>1000</v>
      </c>
      <c r="Z477" s="1"/>
      <c r="AA477" s="1"/>
      <c r="AB477" s="1" t="s">
        <v>560</v>
      </c>
      <c r="AC477" s="1"/>
      <c r="AD477" s="1"/>
      <c r="AE477" s="1"/>
      <c r="AF477" s="1"/>
      <c r="AG477" s="1" t="s">
        <v>111</v>
      </c>
      <c r="AH477" s="1"/>
      <c r="AI477" s="1"/>
      <c r="AJ477" s="1"/>
      <c r="AK477" s="1" t="s">
        <v>112</v>
      </c>
      <c r="AL477" s="1"/>
      <c r="AM477" s="1"/>
      <c r="AN477" s="1"/>
      <c r="AO477" s="1"/>
      <c r="AP477" s="1"/>
      <c r="AQ477" s="1"/>
      <c r="AR477" s="1"/>
      <c r="AS477" s="1"/>
      <c r="AT477" s="1"/>
      <c r="AU477" s="1"/>
      <c r="AV477" s="1"/>
      <c r="AW477" s="1"/>
      <c r="AX477" s="1" t="s">
        <v>177</v>
      </c>
      <c r="AY477" s="1"/>
      <c r="AZ477" s="1" t="s">
        <v>386</v>
      </c>
      <c r="BA477" s="1" t="s">
        <v>382</v>
      </c>
      <c r="BB477" s="1"/>
      <c r="BC477" s="1"/>
      <c r="BD477" s="1" t="s">
        <v>116</v>
      </c>
      <c r="BE477" s="1" t="s">
        <v>134</v>
      </c>
      <c r="BF477" s="1" t="s">
        <v>90</v>
      </c>
      <c r="BG477" s="1"/>
      <c r="BH477" s="1" t="s">
        <v>193</v>
      </c>
      <c r="BI477" s="1"/>
      <c r="BJ477" s="1"/>
      <c r="BK477" s="1"/>
      <c r="BL477" s="1" t="s">
        <v>3438</v>
      </c>
      <c r="BM477" s="1" t="s">
        <v>3439</v>
      </c>
      <c r="BN477" s="1" t="s">
        <v>121</v>
      </c>
    </row>
    <row r="478" spans="1:66" ht="15.75" customHeight="1" x14ac:dyDescent="0.3">
      <c r="A478" s="1" t="s">
        <v>256</v>
      </c>
      <c r="B478" s="1">
        <v>2900000</v>
      </c>
      <c r="C478" s="1" t="s">
        <v>68</v>
      </c>
      <c r="D478" s="1">
        <v>0</v>
      </c>
      <c r="E478" s="4" t="s">
        <v>314</v>
      </c>
      <c r="F478" s="1" t="s">
        <v>69</v>
      </c>
      <c r="G478" s="1" t="s">
        <v>99</v>
      </c>
      <c r="H478" s="1" t="s">
        <v>100</v>
      </c>
      <c r="I478" s="1" t="s">
        <v>101</v>
      </c>
      <c r="J478" s="1" t="s">
        <v>3442</v>
      </c>
      <c r="K478" s="1" t="s">
        <v>3443</v>
      </c>
      <c r="L478" s="1" t="s">
        <v>288</v>
      </c>
      <c r="M478" s="1" t="s">
        <v>3444</v>
      </c>
      <c r="N478" s="1" t="s">
        <v>3445</v>
      </c>
      <c r="O478" s="1" t="s">
        <v>291</v>
      </c>
      <c r="P478" s="1" t="s">
        <v>260</v>
      </c>
      <c r="Q478" s="1" t="s">
        <v>256</v>
      </c>
      <c r="R478" s="1" t="s">
        <v>3446</v>
      </c>
      <c r="S478" s="1" t="s">
        <v>3447</v>
      </c>
      <c r="T478" s="1"/>
      <c r="U478" s="1" t="s">
        <v>81</v>
      </c>
      <c r="V478" s="1"/>
      <c r="W478" s="1"/>
      <c r="X478" s="1"/>
      <c r="Y478" s="1">
        <v>170</v>
      </c>
      <c r="Z478" s="1"/>
      <c r="AA478" s="1"/>
      <c r="AB478" s="1"/>
      <c r="AC478" s="1"/>
      <c r="AD478" s="1"/>
      <c r="AE478" s="1"/>
      <c r="AF478" s="1"/>
      <c r="AG478" s="1" t="s">
        <v>111</v>
      </c>
      <c r="AH478" s="1"/>
      <c r="AI478" s="1"/>
      <c r="AJ478" s="1"/>
      <c r="AK478" s="1"/>
      <c r="AL478" s="1"/>
      <c r="AM478" s="1"/>
      <c r="AN478" s="1"/>
      <c r="AO478" s="1"/>
      <c r="AP478" s="1"/>
      <c r="AQ478" s="1"/>
      <c r="AR478" s="1"/>
      <c r="AS478" s="1"/>
      <c r="AT478" s="1"/>
      <c r="AU478" s="1"/>
      <c r="AV478" s="1"/>
      <c r="AW478" s="1"/>
      <c r="AX478" s="1"/>
      <c r="AY478" s="1"/>
      <c r="AZ478" s="1" t="s">
        <v>296</v>
      </c>
      <c r="BA478" s="1" t="s">
        <v>291</v>
      </c>
      <c r="BB478" s="1"/>
      <c r="BC478" s="1"/>
      <c r="BD478" s="1" t="s">
        <v>133</v>
      </c>
      <c r="BE478" s="1" t="s">
        <v>625</v>
      </c>
      <c r="BF478" s="1"/>
      <c r="BG478" s="1"/>
      <c r="BH478" s="1" t="s">
        <v>193</v>
      </c>
      <c r="BI478" s="1"/>
      <c r="BJ478" s="1"/>
      <c r="BK478" s="1"/>
      <c r="BL478" s="1" t="s">
        <v>3448</v>
      </c>
      <c r="BM478" s="1" t="s">
        <v>3449</v>
      </c>
      <c r="BN478" s="1" t="s">
        <v>121</v>
      </c>
    </row>
    <row r="479" spans="1:66" ht="15.75" customHeight="1" x14ac:dyDescent="0.3">
      <c r="A479" s="1" t="s">
        <v>313</v>
      </c>
      <c r="B479" s="1">
        <v>100000</v>
      </c>
      <c r="C479" s="1" t="s">
        <v>68</v>
      </c>
      <c r="D479" s="1">
        <v>0</v>
      </c>
      <c r="E479" s="4" t="s">
        <v>314</v>
      </c>
      <c r="F479" s="1" t="s">
        <v>69</v>
      </c>
      <c r="G479" s="1" t="s">
        <v>123</v>
      </c>
      <c r="H479" s="1" t="s">
        <v>124</v>
      </c>
      <c r="I479" s="1" t="s">
        <v>101</v>
      </c>
      <c r="J479" s="1"/>
      <c r="K479" s="1"/>
      <c r="L479" s="1" t="s">
        <v>2614</v>
      </c>
      <c r="M479" s="1" t="s">
        <v>3450</v>
      </c>
      <c r="N479" s="1" t="s">
        <v>3451</v>
      </c>
      <c r="O479" s="1" t="s">
        <v>247</v>
      </c>
      <c r="P479" s="1" t="s">
        <v>318</v>
      </c>
      <c r="Q479" s="1" t="s">
        <v>313</v>
      </c>
      <c r="R479" s="1" t="s">
        <v>3452</v>
      </c>
      <c r="S479" s="1" t="s">
        <v>3453</v>
      </c>
      <c r="T479" s="1"/>
      <c r="U479" s="1" t="s">
        <v>147</v>
      </c>
      <c r="V479" s="1"/>
      <c r="W479" s="1" t="s">
        <v>3454</v>
      </c>
      <c r="X479" s="1"/>
      <c r="Y479" s="1">
        <v>25</v>
      </c>
      <c r="Z479" s="1"/>
      <c r="AA479" s="1"/>
      <c r="AB479" s="1"/>
      <c r="AC479" s="1"/>
      <c r="AD479" s="1"/>
      <c r="AE479" s="1"/>
      <c r="AF479" s="1"/>
      <c r="AG479" s="1" t="s">
        <v>82</v>
      </c>
      <c r="AH479" s="1"/>
      <c r="AI479" s="1"/>
      <c r="AJ479" s="1"/>
      <c r="AK479" s="1"/>
      <c r="AL479" s="1"/>
      <c r="AM479" s="1"/>
      <c r="AN479" s="1"/>
      <c r="AO479" s="1"/>
      <c r="AP479" s="1"/>
      <c r="AQ479" s="1"/>
      <c r="AR479" s="1"/>
      <c r="AS479" s="1"/>
      <c r="AT479" s="1"/>
      <c r="AU479" s="1"/>
      <c r="AV479" s="1"/>
      <c r="AW479" s="1"/>
      <c r="AX479" s="1"/>
      <c r="AY479" s="1"/>
      <c r="AZ479" s="1" t="s">
        <v>252</v>
      </c>
      <c r="BA479" s="1" t="s">
        <v>247</v>
      </c>
      <c r="BB479" s="1" t="s">
        <v>372</v>
      </c>
      <c r="BC479" s="1"/>
      <c r="BD479" s="1"/>
      <c r="BE479" s="1" t="s">
        <v>150</v>
      </c>
      <c r="BF479" s="1" t="s">
        <v>151</v>
      </c>
      <c r="BG479" s="1"/>
      <c r="BH479" s="1" t="s">
        <v>253</v>
      </c>
      <c r="BI479" s="1"/>
      <c r="BJ479" s="1"/>
      <c r="BK479" s="1"/>
      <c r="BL479" s="1" t="s">
        <v>3455</v>
      </c>
      <c r="BM479" s="1" t="s">
        <v>3456</v>
      </c>
      <c r="BN479" s="1"/>
    </row>
    <row r="480" spans="1:66" ht="15.75" customHeight="1" x14ac:dyDescent="0.3">
      <c r="A480" s="1" t="s">
        <v>67</v>
      </c>
      <c r="B480" s="1">
        <v>25641</v>
      </c>
      <c r="C480" s="1" t="s">
        <v>68</v>
      </c>
      <c r="D480" s="1">
        <v>100</v>
      </c>
      <c r="E480" s="4">
        <v>44570</v>
      </c>
      <c r="F480" s="1" t="s">
        <v>69</v>
      </c>
      <c r="G480" s="1" t="s">
        <v>70</v>
      </c>
      <c r="H480" s="1" t="s">
        <v>71</v>
      </c>
      <c r="I480" s="1" t="s">
        <v>72</v>
      </c>
      <c r="J480" s="1"/>
      <c r="K480" s="1"/>
      <c r="L480" s="1" t="s">
        <v>3186</v>
      </c>
      <c r="M480" s="1" t="s">
        <v>3457</v>
      </c>
      <c r="N480" s="1" t="s">
        <v>3458</v>
      </c>
      <c r="O480" s="1" t="s">
        <v>247</v>
      </c>
      <c r="P480" s="1" t="s">
        <v>252</v>
      </c>
      <c r="Q480" s="1" t="s">
        <v>247</v>
      </c>
      <c r="R480" s="1" t="s">
        <v>3459</v>
      </c>
      <c r="S480" s="1" t="s">
        <v>3459</v>
      </c>
      <c r="T480" s="1"/>
      <c r="U480" s="1" t="s">
        <v>130</v>
      </c>
      <c r="V480" s="1"/>
      <c r="W480" s="1" t="s">
        <v>3460</v>
      </c>
      <c r="X480" s="1"/>
      <c r="Y480" s="1">
        <v>40</v>
      </c>
      <c r="Z480" s="1"/>
      <c r="AA480" s="1"/>
      <c r="AB480" s="1"/>
      <c r="AC480" s="1"/>
      <c r="AD480" s="1"/>
      <c r="AE480" s="1"/>
      <c r="AF480" s="1"/>
      <c r="AG480" s="1" t="s">
        <v>111</v>
      </c>
      <c r="AH480" s="1"/>
      <c r="AI480" s="1"/>
      <c r="AJ480" s="1"/>
      <c r="AK480" s="1" t="s">
        <v>112</v>
      </c>
      <c r="AL480" s="1"/>
      <c r="AM480" s="1"/>
      <c r="AN480" s="1"/>
      <c r="AO480" s="1"/>
      <c r="AP480" s="1"/>
      <c r="AQ480" s="1"/>
      <c r="AR480" s="1"/>
      <c r="AS480" s="1"/>
      <c r="AT480" s="1"/>
      <c r="AU480" s="1"/>
      <c r="AV480" s="1"/>
      <c r="AW480" s="1"/>
      <c r="AX480" s="1"/>
      <c r="AY480" s="1"/>
      <c r="AZ480" s="1" t="s">
        <v>252</v>
      </c>
      <c r="BA480" s="1" t="s">
        <v>247</v>
      </c>
      <c r="BB480" s="1"/>
      <c r="BC480" s="1"/>
      <c r="BD480" s="1" t="s">
        <v>1728</v>
      </c>
      <c r="BE480" s="1" t="s">
        <v>625</v>
      </c>
      <c r="BF480" s="1" t="s">
        <v>298</v>
      </c>
      <c r="BG480" s="1"/>
      <c r="BH480" s="1" t="s">
        <v>253</v>
      </c>
      <c r="BI480" s="1"/>
      <c r="BJ480" s="1"/>
      <c r="BK480" s="1"/>
      <c r="BL480" s="1" t="s">
        <v>3461</v>
      </c>
      <c r="BM480" s="1" t="s">
        <v>3462</v>
      </c>
      <c r="BN480" s="1"/>
    </row>
    <row r="481" spans="1:66" ht="15.75" customHeight="1" x14ac:dyDescent="0.3">
      <c r="A481" s="1" t="s">
        <v>334</v>
      </c>
      <c r="B481" s="1">
        <v>105000</v>
      </c>
      <c r="C481" s="1" t="s">
        <v>68</v>
      </c>
      <c r="D481" s="1">
        <v>0</v>
      </c>
      <c r="E481" s="4" t="s">
        <v>1187</v>
      </c>
      <c r="F481" s="1" t="s">
        <v>69</v>
      </c>
      <c r="G481" s="1" t="s">
        <v>123</v>
      </c>
      <c r="H481" s="1" t="s">
        <v>124</v>
      </c>
      <c r="I481" s="1" t="s">
        <v>101</v>
      </c>
      <c r="J481" s="1" t="s">
        <v>3463</v>
      </c>
      <c r="K481" s="1" t="s">
        <v>3464</v>
      </c>
      <c r="L481" s="1" t="s">
        <v>3465</v>
      </c>
      <c r="M481" s="1" t="s">
        <v>3466</v>
      </c>
      <c r="N481" s="1" t="s">
        <v>3467</v>
      </c>
      <c r="O481" s="1" t="s">
        <v>304</v>
      </c>
      <c r="P481" s="1" t="s">
        <v>341</v>
      </c>
      <c r="Q481" s="1" t="s">
        <v>334</v>
      </c>
      <c r="R481" s="1" t="s">
        <v>3468</v>
      </c>
      <c r="S481" s="1" t="s">
        <v>3469</v>
      </c>
      <c r="T481" s="1"/>
      <c r="U481" s="1"/>
      <c r="V481" s="1"/>
      <c r="W481" s="1"/>
      <c r="X481" s="1"/>
      <c r="Y481" s="1">
        <v>20</v>
      </c>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t="s">
        <v>307</v>
      </c>
      <c r="BA481" s="1" t="s">
        <v>304</v>
      </c>
      <c r="BB481" s="1"/>
      <c r="BC481" s="1"/>
      <c r="BD481" s="1"/>
      <c r="BE481" s="1" t="s">
        <v>192</v>
      </c>
      <c r="BF481" s="1"/>
      <c r="BG481" s="1"/>
      <c r="BH481" s="1" t="s">
        <v>193</v>
      </c>
      <c r="BI481" s="1"/>
      <c r="BJ481" s="1"/>
      <c r="BK481" s="1"/>
      <c r="BL481" s="1" t="s">
        <v>3470</v>
      </c>
      <c r="BM481" s="1" t="s">
        <v>3471</v>
      </c>
      <c r="BN481" s="1" t="s">
        <v>121</v>
      </c>
    </row>
    <row r="482" spans="1:66" ht="15.75" customHeight="1" x14ac:dyDescent="0.3">
      <c r="A482" s="1" t="s">
        <v>334</v>
      </c>
      <c r="B482" s="1">
        <v>450000</v>
      </c>
      <c r="C482" s="1" t="s">
        <v>68</v>
      </c>
      <c r="D482" s="1">
        <v>0</v>
      </c>
      <c r="E482" s="4" t="s">
        <v>139</v>
      </c>
      <c r="F482" s="1" t="s">
        <v>69</v>
      </c>
      <c r="G482" s="1" t="s">
        <v>123</v>
      </c>
      <c r="H482" s="1" t="s">
        <v>124</v>
      </c>
      <c r="I482" s="1" t="s">
        <v>101</v>
      </c>
      <c r="J482" s="1"/>
      <c r="K482" s="1"/>
      <c r="L482" s="1"/>
      <c r="M482" s="1" t="s">
        <v>3472</v>
      </c>
      <c r="N482" s="1" t="s">
        <v>3473</v>
      </c>
      <c r="O482" s="1" t="s">
        <v>1505</v>
      </c>
      <c r="P482" s="1" t="s">
        <v>341</v>
      </c>
      <c r="Q482" s="1" t="s">
        <v>334</v>
      </c>
      <c r="R482" s="1" t="s">
        <v>3474</v>
      </c>
      <c r="S482" s="1" t="s">
        <v>3475</v>
      </c>
      <c r="T482" s="1"/>
      <c r="U482" s="1" t="s">
        <v>147</v>
      </c>
      <c r="V482" s="1"/>
      <c r="W482" s="1"/>
      <c r="X482" s="1"/>
      <c r="Y482" s="1">
        <v>150</v>
      </c>
      <c r="Z482" s="1"/>
      <c r="AA482" s="1"/>
      <c r="AB482" s="1"/>
      <c r="AC482" s="1"/>
      <c r="AD482" s="1"/>
      <c r="AE482" s="1"/>
      <c r="AF482" s="1"/>
      <c r="AG482" s="1"/>
      <c r="AH482" s="1"/>
      <c r="AI482" s="1"/>
      <c r="AJ482" s="1"/>
      <c r="AK482" s="1" t="s">
        <v>889</v>
      </c>
      <c r="AL482" s="1"/>
      <c r="AM482" s="1"/>
      <c r="AN482" s="1"/>
      <c r="AO482" s="1"/>
      <c r="AP482" s="1"/>
      <c r="AQ482" s="1"/>
      <c r="AR482" s="1"/>
      <c r="AS482" s="1"/>
      <c r="AT482" s="1"/>
      <c r="AU482" s="1"/>
      <c r="AV482" s="1"/>
      <c r="AW482" s="1"/>
      <c r="AX482" s="1"/>
      <c r="AY482" s="1"/>
      <c r="AZ482" s="1" t="s">
        <v>1508</v>
      </c>
      <c r="BA482" s="1" t="s">
        <v>1505</v>
      </c>
      <c r="BB482" s="1"/>
      <c r="BC482" s="1"/>
      <c r="BD482" s="1"/>
      <c r="BE482" s="1" t="s">
        <v>192</v>
      </c>
      <c r="BF482" s="1"/>
      <c r="BG482" s="1"/>
      <c r="BH482" s="1" t="s">
        <v>321</v>
      </c>
      <c r="BI482" s="1"/>
      <c r="BJ482" s="1"/>
      <c r="BK482" s="1"/>
      <c r="BL482" s="1" t="s">
        <v>3476</v>
      </c>
      <c r="BM482" s="1" t="s">
        <v>3477</v>
      </c>
      <c r="BN482" s="1" t="s">
        <v>121</v>
      </c>
    </row>
    <row r="483" spans="1:66" ht="15.75" customHeight="1" x14ac:dyDescent="0.3">
      <c r="A483" s="1" t="s">
        <v>168</v>
      </c>
      <c r="B483" s="1">
        <v>229000</v>
      </c>
      <c r="C483" s="1" t="s">
        <v>68</v>
      </c>
      <c r="D483" s="1">
        <v>100</v>
      </c>
      <c r="E483" s="4">
        <v>44570</v>
      </c>
      <c r="F483" s="1" t="s">
        <v>69</v>
      </c>
      <c r="G483" s="1" t="s">
        <v>70</v>
      </c>
      <c r="H483" s="1" t="s">
        <v>71</v>
      </c>
      <c r="I483" s="1" t="s">
        <v>72</v>
      </c>
      <c r="J483" s="1"/>
      <c r="K483" s="1"/>
      <c r="L483" s="1" t="s">
        <v>2682</v>
      </c>
      <c r="M483" s="1" t="s">
        <v>3478</v>
      </c>
      <c r="N483" s="1" t="s">
        <v>3479</v>
      </c>
      <c r="O483" s="1" t="s">
        <v>444</v>
      </c>
      <c r="P483" s="1" t="s">
        <v>292</v>
      </c>
      <c r="Q483" s="1" t="s">
        <v>168</v>
      </c>
      <c r="R483" s="1" t="s">
        <v>3480</v>
      </c>
      <c r="S483" s="1" t="s">
        <v>3481</v>
      </c>
      <c r="T483" s="1"/>
      <c r="U483" s="1" t="s">
        <v>81</v>
      </c>
      <c r="V483" s="1"/>
      <c r="W483" s="1"/>
      <c r="X483" s="1"/>
      <c r="Y483" s="1">
        <v>45</v>
      </c>
      <c r="Z483" s="1"/>
      <c r="AA483" s="1"/>
      <c r="AB483" s="1"/>
      <c r="AC483" s="1"/>
      <c r="AD483" s="1"/>
      <c r="AE483" s="1"/>
      <c r="AF483" s="1"/>
      <c r="AG483" s="1"/>
      <c r="AH483" s="1"/>
      <c r="AI483" s="1"/>
      <c r="AJ483" s="1"/>
      <c r="AK483" s="1" t="s">
        <v>264</v>
      </c>
      <c r="AL483" s="1"/>
      <c r="AM483" s="1"/>
      <c r="AN483" s="1"/>
      <c r="AO483" s="1"/>
      <c r="AP483" s="1"/>
      <c r="AQ483" s="1"/>
      <c r="AR483" s="1"/>
      <c r="AS483" s="1"/>
      <c r="AT483" s="1"/>
      <c r="AU483" s="1"/>
      <c r="AV483" s="1"/>
      <c r="AW483" s="1"/>
      <c r="AX483" s="1" t="s">
        <v>282</v>
      </c>
      <c r="AY483" s="1"/>
      <c r="AZ483" s="1" t="s">
        <v>443</v>
      </c>
      <c r="BA483" s="1" t="s">
        <v>444</v>
      </c>
      <c r="BB483" s="1" t="s">
        <v>1232</v>
      </c>
      <c r="BC483" s="1"/>
      <c r="BD483" s="1" t="s">
        <v>116</v>
      </c>
      <c r="BE483" s="1" t="s">
        <v>134</v>
      </c>
      <c r="BF483" s="1"/>
      <c r="BG483" s="1"/>
      <c r="BH483" s="1"/>
      <c r="BI483" s="1"/>
      <c r="BJ483" s="1"/>
      <c r="BK483" s="1"/>
      <c r="BL483" s="1" t="s">
        <v>3482</v>
      </c>
      <c r="BM483" s="1" t="s">
        <v>3483</v>
      </c>
      <c r="BN483" s="1" t="s">
        <v>121</v>
      </c>
    </row>
    <row r="484" spans="1:66" ht="15.75" customHeight="1" x14ac:dyDescent="0.3">
      <c r="A484" s="1" t="s">
        <v>168</v>
      </c>
      <c r="B484" s="1">
        <v>11500</v>
      </c>
      <c r="C484" s="1" t="s">
        <v>68</v>
      </c>
      <c r="D484" s="1">
        <v>100</v>
      </c>
      <c r="E484" s="4">
        <v>44570</v>
      </c>
      <c r="F484" s="1" t="s">
        <v>69</v>
      </c>
      <c r="G484" s="1" t="s">
        <v>70</v>
      </c>
      <c r="H484" s="1" t="s">
        <v>71</v>
      </c>
      <c r="I484" s="1" t="s">
        <v>72</v>
      </c>
      <c r="J484" s="1"/>
      <c r="K484" s="1"/>
      <c r="L484" s="1" t="s">
        <v>181</v>
      </c>
      <c r="M484" s="1" t="s">
        <v>3478</v>
      </c>
      <c r="N484" s="1" t="s">
        <v>3479</v>
      </c>
      <c r="O484" s="1" t="s">
        <v>444</v>
      </c>
      <c r="P484" s="1" t="s">
        <v>292</v>
      </c>
      <c r="Q484" s="1" t="s">
        <v>168</v>
      </c>
      <c r="R484" s="1" t="s">
        <v>3484</v>
      </c>
      <c r="S484" s="1" t="s">
        <v>3485</v>
      </c>
      <c r="T484" s="1"/>
      <c r="U484" s="1" t="s">
        <v>81</v>
      </c>
      <c r="V484" s="1"/>
      <c r="W484" s="1"/>
      <c r="X484" s="1"/>
      <c r="Y484" s="1">
        <v>45</v>
      </c>
      <c r="Z484" s="1"/>
      <c r="AA484" s="1"/>
      <c r="AB484" s="1"/>
      <c r="AC484" s="1"/>
      <c r="AD484" s="1"/>
      <c r="AE484" s="1"/>
      <c r="AF484" s="1"/>
      <c r="AG484" s="1"/>
      <c r="AH484" s="1"/>
      <c r="AI484" s="1"/>
      <c r="AJ484" s="1"/>
      <c r="AK484" s="1" t="s">
        <v>264</v>
      </c>
      <c r="AL484" s="1"/>
      <c r="AM484" s="1"/>
      <c r="AN484" s="1"/>
      <c r="AO484" s="1"/>
      <c r="AP484" s="1"/>
      <c r="AQ484" s="1"/>
      <c r="AR484" s="1"/>
      <c r="AS484" s="1"/>
      <c r="AT484" s="1"/>
      <c r="AU484" s="1"/>
      <c r="AV484" s="1"/>
      <c r="AW484" s="1"/>
      <c r="AX484" s="1" t="s">
        <v>282</v>
      </c>
      <c r="AY484" s="1"/>
      <c r="AZ484" s="1" t="s">
        <v>443</v>
      </c>
      <c r="BA484" s="1" t="s">
        <v>444</v>
      </c>
      <c r="BB484" s="1" t="s">
        <v>1232</v>
      </c>
      <c r="BC484" s="1"/>
      <c r="BD484" s="1" t="s">
        <v>116</v>
      </c>
      <c r="BE484" s="1" t="s">
        <v>134</v>
      </c>
      <c r="BF484" s="1"/>
      <c r="BG484" s="1"/>
      <c r="BH484" s="1"/>
      <c r="BI484" s="1"/>
      <c r="BJ484" s="1"/>
      <c r="BK484" s="1"/>
      <c r="BL484" s="1" t="s">
        <v>3482</v>
      </c>
      <c r="BM484" s="1" t="s">
        <v>3483</v>
      </c>
      <c r="BN484" s="1" t="s">
        <v>181</v>
      </c>
    </row>
    <row r="485" spans="1:66" ht="15.75" customHeight="1" x14ac:dyDescent="0.3">
      <c r="A485" s="1" t="s">
        <v>259</v>
      </c>
      <c r="B485" s="1">
        <v>60000</v>
      </c>
      <c r="C485" s="1" t="s">
        <v>68</v>
      </c>
      <c r="D485" s="1">
        <v>50</v>
      </c>
      <c r="E485" s="4" t="s">
        <v>1436</v>
      </c>
      <c r="F485" s="1" t="s">
        <v>69</v>
      </c>
      <c r="G485" s="1" t="s">
        <v>1257</v>
      </c>
      <c r="H485" s="1" t="s">
        <v>1258</v>
      </c>
      <c r="I485" s="1" t="s">
        <v>142</v>
      </c>
      <c r="J485" s="1" t="s">
        <v>3486</v>
      </c>
      <c r="K485" s="1" t="s">
        <v>3487</v>
      </c>
      <c r="L485" s="1" t="s">
        <v>1039</v>
      </c>
      <c r="M485" s="1" t="s">
        <v>3488</v>
      </c>
      <c r="N485" s="1" t="s">
        <v>3489</v>
      </c>
      <c r="O485" s="1" t="s">
        <v>291</v>
      </c>
      <c r="P485" s="1" t="s">
        <v>296</v>
      </c>
      <c r="Q485" s="1" t="s">
        <v>291</v>
      </c>
      <c r="R485" s="1" t="s">
        <v>3490</v>
      </c>
      <c r="S485" s="1" t="s">
        <v>3491</v>
      </c>
      <c r="T485" s="1"/>
      <c r="U485" s="1" t="s">
        <v>3492</v>
      </c>
      <c r="V485" s="1"/>
      <c r="W485" s="1" t="s">
        <v>3493</v>
      </c>
      <c r="X485" s="1"/>
      <c r="Y485" s="1">
        <v>9</v>
      </c>
      <c r="Z485" s="1"/>
      <c r="AA485" s="1"/>
      <c r="AB485" s="1"/>
      <c r="AC485" s="1"/>
      <c r="AD485" s="1"/>
      <c r="AE485" s="1"/>
      <c r="AF485" s="1"/>
      <c r="AG485" s="1"/>
      <c r="AH485" s="1"/>
      <c r="AI485" s="1"/>
      <c r="AJ485" s="1"/>
      <c r="AK485" s="1" t="s">
        <v>112</v>
      </c>
      <c r="AL485" s="1"/>
      <c r="AM485" s="1"/>
      <c r="AN485" s="1"/>
      <c r="AO485" s="1"/>
      <c r="AP485" s="1"/>
      <c r="AQ485" s="1"/>
      <c r="AR485" s="1"/>
      <c r="AS485" s="1"/>
      <c r="AT485" s="1"/>
      <c r="AU485" s="1"/>
      <c r="AV485" s="1"/>
      <c r="AW485" s="1"/>
      <c r="AX485" s="1" t="s">
        <v>221</v>
      </c>
      <c r="AY485" s="1"/>
      <c r="AZ485" s="1" t="s">
        <v>252</v>
      </c>
      <c r="BA485" s="1" t="s">
        <v>247</v>
      </c>
      <c r="BB485" s="1"/>
      <c r="BC485" s="1"/>
      <c r="BD485" s="1" t="s">
        <v>1461</v>
      </c>
      <c r="BE485" s="1" t="s">
        <v>150</v>
      </c>
      <c r="BF485" s="1" t="s">
        <v>298</v>
      </c>
      <c r="BG485" s="1"/>
      <c r="BH485" s="1" t="s">
        <v>253</v>
      </c>
      <c r="BI485" s="1"/>
      <c r="BJ485" s="1"/>
      <c r="BK485" s="1"/>
      <c r="BL485" s="1" t="s">
        <v>3494</v>
      </c>
      <c r="BM485" s="1" t="s">
        <v>3495</v>
      </c>
      <c r="BN485" s="1" t="s">
        <v>121</v>
      </c>
    </row>
    <row r="486" spans="1:66" ht="15.75" customHeight="1" x14ac:dyDescent="0.3">
      <c r="A486" s="1" t="s">
        <v>138</v>
      </c>
      <c r="B486" s="1">
        <v>150000</v>
      </c>
      <c r="C486" s="1" t="s">
        <v>68</v>
      </c>
      <c r="D486" s="1">
        <v>0</v>
      </c>
      <c r="E486" s="4" t="s">
        <v>139</v>
      </c>
      <c r="F486" s="1" t="s">
        <v>69</v>
      </c>
      <c r="G486" s="1" t="s">
        <v>123</v>
      </c>
      <c r="H486" s="1" t="s">
        <v>124</v>
      </c>
      <c r="I486" s="1" t="s">
        <v>101</v>
      </c>
      <c r="J486" s="1" t="s">
        <v>785</v>
      </c>
      <c r="K486" s="1" t="s">
        <v>786</v>
      </c>
      <c r="L486" s="1" t="s">
        <v>3496</v>
      </c>
      <c r="M486" s="1" t="s">
        <v>788</v>
      </c>
      <c r="N486" s="1" t="s">
        <v>789</v>
      </c>
      <c r="O486" s="1" t="s">
        <v>138</v>
      </c>
      <c r="P486" s="1" t="s">
        <v>234</v>
      </c>
      <c r="Q486" s="1" t="s">
        <v>138</v>
      </c>
      <c r="R486" s="1" t="s">
        <v>3497</v>
      </c>
      <c r="S486" s="1" t="s">
        <v>3498</v>
      </c>
      <c r="T486" s="1"/>
      <c r="U486" s="1" t="s">
        <v>130</v>
      </c>
      <c r="V486" s="1"/>
      <c r="W486" s="1"/>
      <c r="X486" s="1"/>
      <c r="Y486" s="1">
        <v>40</v>
      </c>
      <c r="Z486" s="1"/>
      <c r="AA486" s="1"/>
      <c r="AB486" s="1" t="s">
        <v>560</v>
      </c>
      <c r="AC486" s="1"/>
      <c r="AD486" s="1"/>
      <c r="AE486" s="1"/>
      <c r="AF486" s="1"/>
      <c r="AG486" s="1" t="s">
        <v>111</v>
      </c>
      <c r="AH486" s="1"/>
      <c r="AI486" s="1"/>
      <c r="AJ486" s="1"/>
      <c r="AK486" s="1" t="s">
        <v>220</v>
      </c>
      <c r="AL486" s="1"/>
      <c r="AM486" s="1"/>
      <c r="AN486" s="1"/>
      <c r="AO486" s="1"/>
      <c r="AP486" s="1"/>
      <c r="AQ486" s="1"/>
      <c r="AR486" s="1"/>
      <c r="AS486" s="1"/>
      <c r="AT486" s="1"/>
      <c r="AU486" s="1"/>
      <c r="AV486" s="1"/>
      <c r="AW486" s="1"/>
      <c r="AX486" s="1" t="s">
        <v>177</v>
      </c>
      <c r="AY486" s="1"/>
      <c r="AZ486" s="1" t="s">
        <v>234</v>
      </c>
      <c r="BA486" s="1" t="s">
        <v>138</v>
      </c>
      <c r="BB486" s="1" t="s">
        <v>792</v>
      </c>
      <c r="BC486" s="1"/>
      <c r="BD486" s="1" t="s">
        <v>793</v>
      </c>
      <c r="BE486" s="1" t="s">
        <v>192</v>
      </c>
      <c r="BF486" s="1"/>
      <c r="BG486" s="1"/>
      <c r="BH486" s="1" t="s">
        <v>193</v>
      </c>
      <c r="BI486" s="1"/>
      <c r="BJ486" s="1"/>
      <c r="BK486" s="1"/>
      <c r="BL486" s="1" t="s">
        <v>794</v>
      </c>
      <c r="BM486" s="1" t="s">
        <v>795</v>
      </c>
      <c r="BN486" s="1" t="s">
        <v>375</v>
      </c>
    </row>
    <row r="487" spans="1:66" ht="15.75" customHeight="1" x14ac:dyDescent="0.3">
      <c r="A487" s="1" t="s">
        <v>233</v>
      </c>
      <c r="B487" s="1">
        <v>100000</v>
      </c>
      <c r="C487" s="1" t="s">
        <v>68</v>
      </c>
      <c r="D487" s="1">
        <v>0</v>
      </c>
      <c r="E487" s="4" t="s">
        <v>1436</v>
      </c>
      <c r="F487" s="1" t="s">
        <v>69</v>
      </c>
      <c r="G487" s="1" t="s">
        <v>99</v>
      </c>
      <c r="H487" s="1" t="s">
        <v>100</v>
      </c>
      <c r="I487" s="1" t="s">
        <v>101</v>
      </c>
      <c r="J487" s="1" t="s">
        <v>3499</v>
      </c>
      <c r="K487" s="1" t="s">
        <v>3500</v>
      </c>
      <c r="L487" s="1"/>
      <c r="M487" s="1" t="s">
        <v>3501</v>
      </c>
      <c r="N487" s="1" t="s">
        <v>3502</v>
      </c>
      <c r="O487" s="1" t="s">
        <v>233</v>
      </c>
      <c r="P487" s="1" t="s">
        <v>238</v>
      </c>
      <c r="Q487" s="1" t="s">
        <v>233</v>
      </c>
      <c r="R487" s="1" t="s">
        <v>3503</v>
      </c>
      <c r="S487" s="1" t="s">
        <v>3504</v>
      </c>
      <c r="T487" s="1"/>
      <c r="U487" s="1" t="s">
        <v>924</v>
      </c>
      <c r="V487" s="1"/>
      <c r="W487" s="1"/>
      <c r="X487" s="1"/>
      <c r="Y487" s="1">
        <v>300</v>
      </c>
      <c r="Z487" s="1"/>
      <c r="AA487" s="1"/>
      <c r="AB487" s="1"/>
      <c r="AC487" s="1"/>
      <c r="AD487" s="1"/>
      <c r="AE487" s="1"/>
      <c r="AF487" s="1"/>
      <c r="AG487" s="1"/>
      <c r="AH487" s="1"/>
      <c r="AI487" s="1"/>
      <c r="AJ487" s="1"/>
      <c r="AK487" s="1" t="s">
        <v>112</v>
      </c>
      <c r="AL487" s="1"/>
      <c r="AM487" s="1"/>
      <c r="AN487" s="1"/>
      <c r="AO487" s="1"/>
      <c r="AP487" s="1"/>
      <c r="AQ487" s="1"/>
      <c r="AR487" s="1"/>
      <c r="AS487" s="1"/>
      <c r="AT487" s="1"/>
      <c r="AU487" s="1"/>
      <c r="AV487" s="1"/>
      <c r="AW487" s="1"/>
      <c r="AX487" s="1"/>
      <c r="AY487" s="1"/>
      <c r="AZ487" s="1" t="s">
        <v>238</v>
      </c>
      <c r="BA487" s="1" t="s">
        <v>233</v>
      </c>
      <c r="BB487" s="1"/>
      <c r="BC487" s="1"/>
      <c r="BD487" s="1" t="s">
        <v>3505</v>
      </c>
      <c r="BE487" s="1" t="s">
        <v>134</v>
      </c>
      <c r="BF487" s="1"/>
      <c r="BG487" s="1"/>
      <c r="BH487" s="1"/>
      <c r="BI487" s="1"/>
      <c r="BJ487" s="1"/>
      <c r="BK487" s="1"/>
      <c r="BL487" s="1" t="s">
        <v>3506</v>
      </c>
      <c r="BM487" s="1" t="s">
        <v>3507</v>
      </c>
      <c r="BN487" s="1" t="s">
        <v>97</v>
      </c>
    </row>
    <row r="488" spans="1:66" ht="15.75" customHeight="1" x14ac:dyDescent="0.3">
      <c r="A488" s="1" t="s">
        <v>168</v>
      </c>
      <c r="B488" s="1">
        <v>195000</v>
      </c>
      <c r="C488" s="1" t="s">
        <v>68</v>
      </c>
      <c r="D488" s="1">
        <v>100</v>
      </c>
      <c r="E488" s="4">
        <v>44570</v>
      </c>
      <c r="F488" s="1" t="s">
        <v>69</v>
      </c>
      <c r="G488" s="1" t="s">
        <v>70</v>
      </c>
      <c r="H488" s="1" t="s">
        <v>71</v>
      </c>
      <c r="I488" s="1" t="s">
        <v>72</v>
      </c>
      <c r="J488" s="1" t="s">
        <v>3508</v>
      </c>
      <c r="K488" s="1" t="s">
        <v>3509</v>
      </c>
      <c r="L488" s="1" t="s">
        <v>3510</v>
      </c>
      <c r="M488" s="1" t="s">
        <v>3511</v>
      </c>
      <c r="N488" s="1" t="s">
        <v>3512</v>
      </c>
      <c r="O488" s="1" t="s">
        <v>382</v>
      </c>
      <c r="P488" s="1" t="s">
        <v>292</v>
      </c>
      <c r="Q488" s="1" t="s">
        <v>168</v>
      </c>
      <c r="R488" s="1" t="s">
        <v>3513</v>
      </c>
      <c r="S488" s="1" t="s">
        <v>3514</v>
      </c>
      <c r="T488" s="1"/>
      <c r="U488" s="1" t="s">
        <v>130</v>
      </c>
      <c r="V488" s="1"/>
      <c r="W488" s="1"/>
      <c r="X488" s="1"/>
      <c r="Y488" s="1">
        <v>61</v>
      </c>
      <c r="Z488" s="1"/>
      <c r="AA488" s="1"/>
      <c r="AB488" s="1"/>
      <c r="AC488" s="1"/>
      <c r="AD488" s="1"/>
      <c r="AE488" s="1"/>
      <c r="AF488" s="1"/>
      <c r="AG488" s="1"/>
      <c r="AH488" s="1"/>
      <c r="AI488" s="1"/>
      <c r="AJ488" s="1"/>
      <c r="AK488" s="1" t="s">
        <v>264</v>
      </c>
      <c r="AL488" s="1"/>
      <c r="AM488" s="1"/>
      <c r="AN488" s="1"/>
      <c r="AO488" s="1"/>
      <c r="AP488" s="1"/>
      <c r="AQ488" s="1"/>
      <c r="AR488" s="1"/>
      <c r="AS488" s="1"/>
      <c r="AT488" s="1"/>
      <c r="AU488" s="1"/>
      <c r="AV488" s="1"/>
      <c r="AW488" s="1"/>
      <c r="AX488" s="1"/>
      <c r="AY488" s="1"/>
      <c r="AZ488" s="1" t="s">
        <v>386</v>
      </c>
      <c r="BA488" s="1" t="s">
        <v>382</v>
      </c>
      <c r="BB488" s="1" t="s">
        <v>1232</v>
      </c>
      <c r="BC488" s="1"/>
      <c r="BD488" s="1"/>
      <c r="BE488" s="1" t="s">
        <v>134</v>
      </c>
      <c r="BF488" s="1" t="s">
        <v>135</v>
      </c>
      <c r="BG488" s="1"/>
      <c r="BH488" s="1"/>
      <c r="BI488" s="1"/>
      <c r="BJ488" s="1"/>
      <c r="BK488" s="1"/>
      <c r="BL488" s="1" t="s">
        <v>3515</v>
      </c>
      <c r="BM488" s="1" t="s">
        <v>3516</v>
      </c>
      <c r="BN488" s="1" t="s">
        <v>121</v>
      </c>
    </row>
    <row r="489" spans="1:66" ht="15.75" customHeight="1" x14ac:dyDescent="0.3">
      <c r="A489" s="1" t="s">
        <v>216</v>
      </c>
      <c r="B489" s="1">
        <v>18200000</v>
      </c>
      <c r="C489" s="1" t="s">
        <v>68</v>
      </c>
      <c r="D489" s="1">
        <v>100</v>
      </c>
      <c r="E489" s="4" t="s">
        <v>3517</v>
      </c>
      <c r="F489" s="1" t="s">
        <v>69</v>
      </c>
      <c r="G489" s="1" t="s">
        <v>70</v>
      </c>
      <c r="H489" s="1" t="s">
        <v>71</v>
      </c>
      <c r="I489" s="1" t="s">
        <v>72</v>
      </c>
      <c r="J489" s="1"/>
      <c r="K489" s="1"/>
      <c r="L489" s="1"/>
      <c r="M489" s="1" t="s">
        <v>3518</v>
      </c>
      <c r="N489" s="1" t="s">
        <v>3519</v>
      </c>
      <c r="O489" s="1" t="s">
        <v>216</v>
      </c>
      <c r="P489" s="1" t="s">
        <v>353</v>
      </c>
      <c r="Q489" s="1" t="s">
        <v>216</v>
      </c>
      <c r="R489" s="1" t="s">
        <v>3520</v>
      </c>
      <c r="S489" s="1" t="s">
        <v>3521</v>
      </c>
      <c r="T489" s="1"/>
      <c r="U489" s="1" t="s">
        <v>81</v>
      </c>
      <c r="V489" s="1"/>
      <c r="W489" s="1"/>
      <c r="X489" s="1"/>
      <c r="Y489" s="1">
        <v>4378</v>
      </c>
      <c r="Z489" s="1"/>
      <c r="AA489" s="1"/>
      <c r="AB489" s="1"/>
      <c r="AC489" s="1"/>
      <c r="AD489" s="1"/>
      <c r="AE489" s="1"/>
      <c r="AF489" s="1"/>
      <c r="AG489" s="1"/>
      <c r="AH489" s="1"/>
      <c r="AI489" s="1"/>
      <c r="AJ489" s="1"/>
      <c r="AK489" s="1" t="s">
        <v>371</v>
      </c>
      <c r="AL489" s="1"/>
      <c r="AM489" s="1"/>
      <c r="AN489" s="1"/>
      <c r="AO489" s="1"/>
      <c r="AP489" s="1"/>
      <c r="AQ489" s="1"/>
      <c r="AR489" s="1"/>
      <c r="AS489" s="1"/>
      <c r="AT489" s="1"/>
      <c r="AU489" s="1"/>
      <c r="AV489" s="1"/>
      <c r="AW489" s="1"/>
      <c r="AX489" s="1" t="s">
        <v>282</v>
      </c>
      <c r="AY489" s="1"/>
      <c r="AZ489" s="1" t="s">
        <v>238</v>
      </c>
      <c r="BA489" s="1" t="s">
        <v>233</v>
      </c>
      <c r="BB489" s="1"/>
      <c r="BC489" s="1"/>
      <c r="BD489" s="1" t="s">
        <v>116</v>
      </c>
      <c r="BE489" s="1" t="s">
        <v>134</v>
      </c>
      <c r="BF489" s="1"/>
      <c r="BG489" s="1"/>
      <c r="BH489" s="1"/>
      <c r="BI489" s="1"/>
      <c r="BJ489" s="1"/>
      <c r="BK489" s="1"/>
      <c r="BL489" s="1" t="s">
        <v>3522</v>
      </c>
      <c r="BM489" s="1" t="s">
        <v>3523</v>
      </c>
      <c r="BN489" s="1" t="s">
        <v>121</v>
      </c>
    </row>
    <row r="490" spans="1:66" ht="15.75" customHeight="1" x14ac:dyDescent="0.3">
      <c r="A490" s="1" t="s">
        <v>1505</v>
      </c>
      <c r="B490" s="1">
        <v>40000</v>
      </c>
      <c r="C490" s="1" t="s">
        <v>68</v>
      </c>
      <c r="D490" s="1">
        <v>0</v>
      </c>
      <c r="E490" s="4" t="s">
        <v>94</v>
      </c>
      <c r="F490" s="1" t="s">
        <v>69</v>
      </c>
      <c r="G490" s="1" t="s">
        <v>99</v>
      </c>
      <c r="H490" s="1" t="s">
        <v>100</v>
      </c>
      <c r="I490" s="1" t="s">
        <v>101</v>
      </c>
      <c r="J490" s="1"/>
      <c r="K490" s="1"/>
      <c r="L490" s="1" t="s">
        <v>3524</v>
      </c>
      <c r="M490" s="1" t="s">
        <v>3525</v>
      </c>
      <c r="N490" s="1" t="s">
        <v>3526</v>
      </c>
      <c r="O490" s="1" t="s">
        <v>1505</v>
      </c>
      <c r="P490" s="1" t="s">
        <v>1508</v>
      </c>
      <c r="Q490" s="1" t="s">
        <v>1505</v>
      </c>
      <c r="R490" s="1" t="s">
        <v>3527</v>
      </c>
      <c r="S490" s="1" t="s">
        <v>3528</v>
      </c>
      <c r="T490" s="1"/>
      <c r="U490" s="1" t="s">
        <v>130</v>
      </c>
      <c r="V490" s="1"/>
      <c r="W490" s="1"/>
      <c r="X490" s="1"/>
      <c r="Y490" s="1">
        <v>170</v>
      </c>
      <c r="Z490" s="1"/>
      <c r="AA490" s="1"/>
      <c r="AB490" s="1"/>
      <c r="AC490" s="1"/>
      <c r="AD490" s="1"/>
      <c r="AE490" s="1"/>
      <c r="AF490" s="1"/>
      <c r="AG490" s="1"/>
      <c r="AH490" s="1"/>
      <c r="AI490" s="1"/>
      <c r="AJ490" s="1"/>
      <c r="AK490" s="1" t="s">
        <v>1369</v>
      </c>
      <c r="AL490" s="1"/>
      <c r="AM490" s="1"/>
      <c r="AN490" s="1"/>
      <c r="AO490" s="1"/>
      <c r="AP490" s="1"/>
      <c r="AQ490" s="1"/>
      <c r="AR490" s="1"/>
      <c r="AS490" s="1"/>
      <c r="AT490" s="1"/>
      <c r="AU490" s="1"/>
      <c r="AV490" s="1"/>
      <c r="AW490" s="1"/>
      <c r="AX490" s="1" t="s">
        <v>177</v>
      </c>
      <c r="AY490" s="1"/>
      <c r="AZ490" s="1" t="s">
        <v>407</v>
      </c>
      <c r="BA490" s="1" t="s">
        <v>401</v>
      </c>
      <c r="BB490" s="1" t="s">
        <v>3529</v>
      </c>
      <c r="BC490" s="1"/>
      <c r="BD490" s="1" t="s">
        <v>88</v>
      </c>
      <c r="BE490" s="1" t="s">
        <v>134</v>
      </c>
      <c r="BF490" s="1" t="s">
        <v>90</v>
      </c>
      <c r="BG490" s="1"/>
      <c r="BH490" s="1"/>
      <c r="BI490" s="1"/>
      <c r="BJ490" s="1"/>
      <c r="BK490" s="1"/>
      <c r="BL490" s="1" t="s">
        <v>3530</v>
      </c>
      <c r="BM490" s="1" t="s">
        <v>3531</v>
      </c>
      <c r="BN490" s="1" t="s">
        <v>181</v>
      </c>
    </row>
    <row r="491" spans="1:66" ht="15.75" customHeight="1" x14ac:dyDescent="0.3">
      <c r="A491" s="1" t="s">
        <v>641</v>
      </c>
      <c r="B491" s="1">
        <v>140000</v>
      </c>
      <c r="C491" s="1" t="s">
        <v>68</v>
      </c>
      <c r="D491" s="1">
        <v>0</v>
      </c>
      <c r="E491" s="4" t="s">
        <v>314</v>
      </c>
      <c r="F491" s="1" t="s">
        <v>69</v>
      </c>
      <c r="G491" s="1" t="s">
        <v>99</v>
      </c>
      <c r="H491" s="1" t="s">
        <v>100</v>
      </c>
      <c r="I491" s="1" t="s">
        <v>101</v>
      </c>
      <c r="J491" s="1" t="s">
        <v>3532</v>
      </c>
      <c r="K491" s="1" t="s">
        <v>3533</v>
      </c>
      <c r="L491" s="1" t="s">
        <v>3534</v>
      </c>
      <c r="M491" s="1" t="s">
        <v>3535</v>
      </c>
      <c r="N491" s="1" t="s">
        <v>3536</v>
      </c>
      <c r="O491" s="1" t="s">
        <v>201</v>
      </c>
      <c r="P491" s="1" t="s">
        <v>647</v>
      </c>
      <c r="Q491" s="1" t="s">
        <v>641</v>
      </c>
      <c r="R491" s="1" t="s">
        <v>3537</v>
      </c>
      <c r="S491" s="1" t="s">
        <v>3538</v>
      </c>
      <c r="T491" s="1"/>
      <c r="U491" s="1" t="s">
        <v>3539</v>
      </c>
      <c r="V491" s="1"/>
      <c r="W491" s="1"/>
      <c r="X491" s="1"/>
      <c r="Y491" s="1">
        <v>1000</v>
      </c>
      <c r="Z491" s="1"/>
      <c r="AA491" s="1"/>
      <c r="AB491" s="1"/>
      <c r="AC491" s="1"/>
      <c r="AD491" s="1"/>
      <c r="AE491" s="1"/>
      <c r="AF491" s="1"/>
      <c r="AG491" s="1"/>
      <c r="AH491" s="1"/>
      <c r="AI491" s="1"/>
      <c r="AJ491" s="1"/>
      <c r="AK491" s="1" t="s">
        <v>832</v>
      </c>
      <c r="AL491" s="1"/>
      <c r="AM491" s="1"/>
      <c r="AN491" s="1"/>
      <c r="AO491" s="1"/>
      <c r="AP491" s="1"/>
      <c r="AQ491" s="1"/>
      <c r="AR491" s="1"/>
      <c r="AS491" s="1"/>
      <c r="AT491" s="1"/>
      <c r="AU491" s="1"/>
      <c r="AV491" s="1"/>
      <c r="AW491" s="1"/>
      <c r="AX491" s="1" t="s">
        <v>345</v>
      </c>
      <c r="AY491" s="1"/>
      <c r="AZ491" s="1" t="s">
        <v>205</v>
      </c>
      <c r="BA491" s="1" t="s">
        <v>201</v>
      </c>
      <c r="BB491" s="1"/>
      <c r="BC491" s="1"/>
      <c r="BD491" s="1" t="s">
        <v>133</v>
      </c>
      <c r="BE491" s="1" t="s">
        <v>192</v>
      </c>
      <c r="BF491" s="1" t="s">
        <v>90</v>
      </c>
      <c r="BG491" s="1"/>
      <c r="BH491" s="1" t="s">
        <v>118</v>
      </c>
      <c r="BI491" s="1"/>
      <c r="BJ491" s="1"/>
      <c r="BK491" s="1"/>
      <c r="BL491" s="1" t="s">
        <v>3540</v>
      </c>
      <c r="BM491" s="1" t="s">
        <v>3541</v>
      </c>
      <c r="BN491" s="1"/>
    </row>
    <row r="492" spans="1:66" ht="15.75" customHeight="1" x14ac:dyDescent="0.3">
      <c r="A492" s="1" t="s">
        <v>216</v>
      </c>
      <c r="B492" s="1">
        <v>2587428</v>
      </c>
      <c r="C492" s="1" t="s">
        <v>68</v>
      </c>
      <c r="D492" s="1">
        <v>100</v>
      </c>
      <c r="E492" s="4">
        <v>44570</v>
      </c>
      <c r="F492" s="1" t="s">
        <v>69</v>
      </c>
      <c r="G492" s="1" t="s">
        <v>70</v>
      </c>
      <c r="H492" s="1" t="s">
        <v>71</v>
      </c>
      <c r="I492" s="1" t="s">
        <v>72</v>
      </c>
      <c r="J492" s="1"/>
      <c r="K492" s="1"/>
      <c r="L492" s="1" t="s">
        <v>3542</v>
      </c>
      <c r="M492" s="1" t="s">
        <v>3543</v>
      </c>
      <c r="N492" s="1" t="s">
        <v>3544</v>
      </c>
      <c r="O492" s="1" t="s">
        <v>2213</v>
      </c>
      <c r="P492" s="1" t="s">
        <v>353</v>
      </c>
      <c r="Q492" s="1" t="s">
        <v>216</v>
      </c>
      <c r="R492" s="1" t="s">
        <v>3545</v>
      </c>
      <c r="S492" s="1" t="s">
        <v>3546</v>
      </c>
      <c r="T492" s="1"/>
      <c r="U492" s="1" t="s">
        <v>81</v>
      </c>
      <c r="V492" s="1"/>
      <c r="W492" s="1"/>
      <c r="X492" s="1"/>
      <c r="Y492" s="1">
        <v>13</v>
      </c>
      <c r="Z492" s="1"/>
      <c r="AA492" s="1"/>
      <c r="AB492" s="1"/>
      <c r="AC492" s="1"/>
      <c r="AD492" s="1"/>
      <c r="AE492" s="1"/>
      <c r="AF492" s="1"/>
      <c r="AG492" s="1"/>
      <c r="AH492" s="1"/>
      <c r="AI492" s="1"/>
      <c r="AJ492" s="1"/>
      <c r="AK492" s="1" t="s">
        <v>220</v>
      </c>
      <c r="AL492" s="1"/>
      <c r="AM492" s="1"/>
      <c r="AN492" s="1"/>
      <c r="AO492" s="1"/>
      <c r="AP492" s="1"/>
      <c r="AQ492" s="1"/>
      <c r="AR492" s="1"/>
      <c r="AS492" s="1"/>
      <c r="AT492" s="1"/>
      <c r="AU492" s="1"/>
      <c r="AV492" s="1"/>
      <c r="AW492" s="1"/>
      <c r="AX492" s="1" t="s">
        <v>357</v>
      </c>
      <c r="AY492" s="1"/>
      <c r="AZ492" s="1" t="s">
        <v>353</v>
      </c>
      <c r="BA492" s="1" t="s">
        <v>216</v>
      </c>
      <c r="BB492" s="1" t="s">
        <v>330</v>
      </c>
      <c r="BC492" s="1"/>
      <c r="BD492" s="1"/>
      <c r="BE492" s="1" t="s">
        <v>134</v>
      </c>
      <c r="BF492" s="1"/>
      <c r="BG492" s="1"/>
      <c r="BH492" s="1"/>
      <c r="BI492" s="1"/>
      <c r="BJ492" s="1"/>
      <c r="BK492" s="1"/>
      <c r="BL492" s="1" t="s">
        <v>3547</v>
      </c>
      <c r="BM492" s="1" t="s">
        <v>3548</v>
      </c>
      <c r="BN492" s="1"/>
    </row>
    <row r="493" spans="1:66" ht="15.75" customHeight="1" x14ac:dyDescent="0.3">
      <c r="A493" s="1" t="s">
        <v>641</v>
      </c>
      <c r="B493" s="1">
        <v>200000</v>
      </c>
      <c r="C493" s="1" t="s">
        <v>68</v>
      </c>
      <c r="D493" s="1">
        <v>0</v>
      </c>
      <c r="E493" s="4" t="s">
        <v>314</v>
      </c>
      <c r="F493" s="1" t="s">
        <v>69</v>
      </c>
      <c r="G493" s="1" t="s">
        <v>99</v>
      </c>
      <c r="H493" s="1" t="s">
        <v>100</v>
      </c>
      <c r="I493" s="1" t="s">
        <v>101</v>
      </c>
      <c r="J493" s="1" t="s">
        <v>3532</v>
      </c>
      <c r="K493" s="1" t="s">
        <v>3533</v>
      </c>
      <c r="L493" s="1" t="s">
        <v>3549</v>
      </c>
      <c r="M493" s="1" t="s">
        <v>3535</v>
      </c>
      <c r="N493" s="1" t="s">
        <v>3536</v>
      </c>
      <c r="O493" s="1" t="s">
        <v>201</v>
      </c>
      <c r="P493" s="1" t="s">
        <v>647</v>
      </c>
      <c r="Q493" s="1" t="s">
        <v>641</v>
      </c>
      <c r="R493" s="1" t="s">
        <v>3550</v>
      </c>
      <c r="S493" s="1" t="s">
        <v>3551</v>
      </c>
      <c r="T493" s="1"/>
      <c r="U493" s="1" t="s">
        <v>3539</v>
      </c>
      <c r="V493" s="1"/>
      <c r="W493" s="1"/>
      <c r="X493" s="1"/>
      <c r="Y493" s="1">
        <v>1000</v>
      </c>
      <c r="Z493" s="1"/>
      <c r="AA493" s="1"/>
      <c r="AB493" s="1"/>
      <c r="AC493" s="1"/>
      <c r="AD493" s="1"/>
      <c r="AE493" s="1"/>
      <c r="AF493" s="1"/>
      <c r="AG493" s="1"/>
      <c r="AH493" s="1"/>
      <c r="AI493" s="1"/>
      <c r="AJ493" s="1"/>
      <c r="AK493" s="1" t="s">
        <v>832</v>
      </c>
      <c r="AL493" s="1"/>
      <c r="AM493" s="1"/>
      <c r="AN493" s="1"/>
      <c r="AO493" s="1"/>
      <c r="AP493" s="1"/>
      <c r="AQ493" s="1"/>
      <c r="AR493" s="1"/>
      <c r="AS493" s="1"/>
      <c r="AT493" s="1"/>
      <c r="AU493" s="1"/>
      <c r="AV493" s="1"/>
      <c r="AW493" s="1"/>
      <c r="AX493" s="1" t="s">
        <v>345</v>
      </c>
      <c r="AY493" s="1"/>
      <c r="AZ493" s="1" t="s">
        <v>205</v>
      </c>
      <c r="BA493" s="1" t="s">
        <v>201</v>
      </c>
      <c r="BB493" s="1"/>
      <c r="BC493" s="1"/>
      <c r="BD493" s="1" t="s">
        <v>133</v>
      </c>
      <c r="BE493" s="1" t="s">
        <v>192</v>
      </c>
      <c r="BF493" s="1" t="s">
        <v>90</v>
      </c>
      <c r="BG493" s="1"/>
      <c r="BH493" s="1" t="s">
        <v>118</v>
      </c>
      <c r="BI493" s="1"/>
      <c r="BJ493" s="1"/>
      <c r="BK493" s="1"/>
      <c r="BL493" s="1" t="s">
        <v>3540</v>
      </c>
      <c r="BM493" s="1" t="s">
        <v>3541</v>
      </c>
      <c r="BN493" s="1"/>
    </row>
    <row r="494" spans="1:66" ht="15.75" customHeight="1" x14ac:dyDescent="0.3">
      <c r="A494" s="1" t="s">
        <v>382</v>
      </c>
      <c r="B494" s="1">
        <v>100000</v>
      </c>
      <c r="C494" s="1" t="s">
        <v>68</v>
      </c>
      <c r="D494" s="1">
        <v>0</v>
      </c>
      <c r="E494" s="4" t="s">
        <v>314</v>
      </c>
      <c r="F494" s="1" t="s">
        <v>69</v>
      </c>
      <c r="G494" s="1" t="s">
        <v>123</v>
      </c>
      <c r="H494" s="1" t="s">
        <v>124</v>
      </c>
      <c r="I494" s="1" t="s">
        <v>101</v>
      </c>
      <c r="J494" s="1" t="s">
        <v>3552</v>
      </c>
      <c r="K494" s="1" t="s">
        <v>3553</v>
      </c>
      <c r="L494" s="1" t="s">
        <v>3554</v>
      </c>
      <c r="M494" s="1" t="s">
        <v>3555</v>
      </c>
      <c r="N494" s="1" t="s">
        <v>3556</v>
      </c>
      <c r="O494" s="1" t="s">
        <v>382</v>
      </c>
      <c r="P494" s="1" t="s">
        <v>386</v>
      </c>
      <c r="Q494" s="1" t="s">
        <v>382</v>
      </c>
      <c r="R494" s="1" t="s">
        <v>3557</v>
      </c>
      <c r="S494" s="1" t="s">
        <v>3558</v>
      </c>
      <c r="T494" s="1"/>
      <c r="U494" s="1" t="s">
        <v>147</v>
      </c>
      <c r="V494" s="1"/>
      <c r="W494" s="1"/>
      <c r="X494" s="1"/>
      <c r="Y494" s="1"/>
      <c r="Z494" s="1"/>
      <c r="AA494" s="1"/>
      <c r="AB494" s="1"/>
      <c r="AC494" s="1"/>
      <c r="AD494" s="1"/>
      <c r="AE494" s="1"/>
      <c r="AF494" s="1"/>
      <c r="AG494" s="1" t="s">
        <v>1349</v>
      </c>
      <c r="AH494" s="1"/>
      <c r="AI494" s="1"/>
      <c r="AJ494" s="1"/>
      <c r="AK494" s="1" t="s">
        <v>112</v>
      </c>
      <c r="AL494" s="1"/>
      <c r="AM494" s="1"/>
      <c r="AN494" s="1"/>
      <c r="AO494" s="1"/>
      <c r="AP494" s="1"/>
      <c r="AQ494" s="1"/>
      <c r="AR494" s="1"/>
      <c r="AS494" s="1"/>
      <c r="AT494" s="1"/>
      <c r="AU494" s="1"/>
      <c r="AV494" s="1"/>
      <c r="AW494" s="1"/>
      <c r="AX494" s="1"/>
      <c r="AY494" s="1"/>
      <c r="AZ494" s="1" t="s">
        <v>386</v>
      </c>
      <c r="BA494" s="1" t="s">
        <v>382</v>
      </c>
      <c r="BB494" s="1"/>
      <c r="BC494" s="1"/>
      <c r="BD494" s="1" t="s">
        <v>116</v>
      </c>
      <c r="BE494" s="1" t="s">
        <v>192</v>
      </c>
      <c r="BF494" s="1"/>
      <c r="BG494" s="1"/>
      <c r="BH494" s="1" t="s">
        <v>864</v>
      </c>
      <c r="BI494" s="1"/>
      <c r="BJ494" s="1"/>
      <c r="BK494" s="1"/>
      <c r="BL494" s="1" t="s">
        <v>3559</v>
      </c>
      <c r="BM494" s="1" t="s">
        <v>3560</v>
      </c>
      <c r="BN494" s="1" t="s">
        <v>375</v>
      </c>
    </row>
    <row r="495" spans="1:66" ht="15.75" customHeight="1" x14ac:dyDescent="0.3">
      <c r="A495" s="1" t="s">
        <v>641</v>
      </c>
      <c r="B495" s="1">
        <v>8000000</v>
      </c>
      <c r="C495" s="1" t="s">
        <v>68</v>
      </c>
      <c r="D495" s="1">
        <v>0</v>
      </c>
      <c r="E495" s="4" t="s">
        <v>314</v>
      </c>
      <c r="F495" s="1" t="s">
        <v>69</v>
      </c>
      <c r="G495" s="1" t="s">
        <v>99</v>
      </c>
      <c r="H495" s="1" t="s">
        <v>100</v>
      </c>
      <c r="I495" s="1" t="s">
        <v>101</v>
      </c>
      <c r="J495" s="1" t="s">
        <v>3532</v>
      </c>
      <c r="K495" s="1" t="s">
        <v>3533</v>
      </c>
      <c r="L495" s="1" t="s">
        <v>3561</v>
      </c>
      <c r="M495" s="1" t="s">
        <v>3535</v>
      </c>
      <c r="N495" s="1" t="s">
        <v>3536</v>
      </c>
      <c r="O495" s="1" t="s">
        <v>201</v>
      </c>
      <c r="P495" s="1" t="s">
        <v>647</v>
      </c>
      <c r="Q495" s="1" t="s">
        <v>641</v>
      </c>
      <c r="R495" s="1" t="s">
        <v>3562</v>
      </c>
      <c r="S495" s="1" t="s">
        <v>3563</v>
      </c>
      <c r="T495" s="1"/>
      <c r="U495" s="1" t="s">
        <v>3539</v>
      </c>
      <c r="V495" s="1"/>
      <c r="W495" s="1"/>
      <c r="X495" s="1"/>
      <c r="Y495" s="1">
        <v>1000</v>
      </c>
      <c r="Z495" s="1"/>
      <c r="AA495" s="1"/>
      <c r="AB495" s="1"/>
      <c r="AC495" s="1"/>
      <c r="AD495" s="1"/>
      <c r="AE495" s="1"/>
      <c r="AF495" s="1"/>
      <c r="AG495" s="1"/>
      <c r="AH495" s="1"/>
      <c r="AI495" s="1"/>
      <c r="AJ495" s="1"/>
      <c r="AK495" s="1" t="s">
        <v>832</v>
      </c>
      <c r="AL495" s="1"/>
      <c r="AM495" s="1"/>
      <c r="AN495" s="1"/>
      <c r="AO495" s="1"/>
      <c r="AP495" s="1"/>
      <c r="AQ495" s="1"/>
      <c r="AR495" s="1"/>
      <c r="AS495" s="1"/>
      <c r="AT495" s="1"/>
      <c r="AU495" s="1"/>
      <c r="AV495" s="1"/>
      <c r="AW495" s="1"/>
      <c r="AX495" s="1" t="s">
        <v>345</v>
      </c>
      <c r="AY495" s="1"/>
      <c r="AZ495" s="1" t="s">
        <v>205</v>
      </c>
      <c r="BA495" s="1" t="s">
        <v>201</v>
      </c>
      <c r="BB495" s="1"/>
      <c r="BC495" s="1"/>
      <c r="BD495" s="1" t="s">
        <v>133</v>
      </c>
      <c r="BE495" s="1" t="s">
        <v>192</v>
      </c>
      <c r="BF495" s="1" t="s">
        <v>90</v>
      </c>
      <c r="BG495" s="1"/>
      <c r="BH495" s="1" t="s">
        <v>118</v>
      </c>
      <c r="BI495" s="1"/>
      <c r="BJ495" s="1"/>
      <c r="BK495" s="1"/>
      <c r="BL495" s="1" t="s">
        <v>3540</v>
      </c>
      <c r="BM495" s="1" t="s">
        <v>3541</v>
      </c>
      <c r="BN495" s="1"/>
    </row>
    <row r="496" spans="1:66" ht="15.75" customHeight="1" x14ac:dyDescent="0.3">
      <c r="A496" s="1" t="s">
        <v>382</v>
      </c>
      <c r="B496" s="1">
        <v>10000</v>
      </c>
      <c r="C496" s="1" t="s">
        <v>68</v>
      </c>
      <c r="D496" s="1">
        <v>0</v>
      </c>
      <c r="E496" s="4" t="s">
        <v>314</v>
      </c>
      <c r="F496" s="1" t="s">
        <v>69</v>
      </c>
      <c r="G496" s="1" t="s">
        <v>123</v>
      </c>
      <c r="H496" s="1" t="s">
        <v>124</v>
      </c>
      <c r="I496" s="1" t="s">
        <v>101</v>
      </c>
      <c r="J496" s="1" t="s">
        <v>3552</v>
      </c>
      <c r="K496" s="1" t="s">
        <v>3553</v>
      </c>
      <c r="L496" s="1" t="s">
        <v>3564</v>
      </c>
      <c r="M496" s="1" t="s">
        <v>3555</v>
      </c>
      <c r="N496" s="1" t="s">
        <v>3556</v>
      </c>
      <c r="O496" s="1" t="s">
        <v>382</v>
      </c>
      <c r="P496" s="1" t="s">
        <v>386</v>
      </c>
      <c r="Q496" s="1" t="s">
        <v>382</v>
      </c>
      <c r="R496" s="1" t="s">
        <v>3565</v>
      </c>
      <c r="S496" s="1" t="s">
        <v>3566</v>
      </c>
      <c r="T496" s="1"/>
      <c r="U496" s="1" t="s">
        <v>147</v>
      </c>
      <c r="V496" s="1"/>
      <c r="W496" s="1"/>
      <c r="X496" s="1"/>
      <c r="Y496" s="1"/>
      <c r="Z496" s="1"/>
      <c r="AA496" s="1"/>
      <c r="AB496" s="1"/>
      <c r="AC496" s="1"/>
      <c r="AD496" s="1"/>
      <c r="AE496" s="1"/>
      <c r="AF496" s="1"/>
      <c r="AG496" s="1" t="s">
        <v>1349</v>
      </c>
      <c r="AH496" s="1"/>
      <c r="AI496" s="1"/>
      <c r="AJ496" s="1"/>
      <c r="AK496" s="1" t="s">
        <v>112</v>
      </c>
      <c r="AL496" s="1"/>
      <c r="AM496" s="1"/>
      <c r="AN496" s="1"/>
      <c r="AO496" s="1"/>
      <c r="AP496" s="1"/>
      <c r="AQ496" s="1"/>
      <c r="AR496" s="1"/>
      <c r="AS496" s="1"/>
      <c r="AT496" s="1"/>
      <c r="AU496" s="1"/>
      <c r="AV496" s="1"/>
      <c r="AW496" s="1"/>
      <c r="AX496" s="1"/>
      <c r="AY496" s="1"/>
      <c r="AZ496" s="1" t="s">
        <v>386</v>
      </c>
      <c r="BA496" s="1" t="s">
        <v>382</v>
      </c>
      <c r="BB496" s="1"/>
      <c r="BC496" s="1"/>
      <c r="BD496" s="1" t="s">
        <v>116</v>
      </c>
      <c r="BE496" s="1" t="s">
        <v>192</v>
      </c>
      <c r="BF496" s="1"/>
      <c r="BG496" s="1"/>
      <c r="BH496" s="1" t="s">
        <v>864</v>
      </c>
      <c r="BI496" s="1"/>
      <c r="BJ496" s="1"/>
      <c r="BK496" s="1"/>
      <c r="BL496" s="1" t="s">
        <v>3559</v>
      </c>
      <c r="BM496" s="1" t="s">
        <v>3560</v>
      </c>
      <c r="BN496" s="1" t="s">
        <v>181</v>
      </c>
    </row>
    <row r="497" spans="1:66" ht="15.75" customHeight="1" x14ac:dyDescent="0.3">
      <c r="A497" s="1" t="s">
        <v>340</v>
      </c>
      <c r="B497" s="1">
        <v>280000</v>
      </c>
      <c r="C497" s="1" t="s">
        <v>68</v>
      </c>
      <c r="D497" s="1">
        <v>0</v>
      </c>
      <c r="E497" s="4" t="s">
        <v>139</v>
      </c>
      <c r="F497" s="1" t="s">
        <v>69</v>
      </c>
      <c r="G497" s="1" t="s">
        <v>123</v>
      </c>
      <c r="H497" s="1" t="s">
        <v>124</v>
      </c>
      <c r="I497" s="1" t="s">
        <v>101</v>
      </c>
      <c r="J497" s="1"/>
      <c r="K497" s="1"/>
      <c r="L497" s="1" t="s">
        <v>121</v>
      </c>
      <c r="M497" s="1" t="s">
        <v>3567</v>
      </c>
      <c r="N497" s="1" t="s">
        <v>3568</v>
      </c>
      <c r="O497" s="1" t="s">
        <v>247</v>
      </c>
      <c r="P497" s="1" t="s">
        <v>222</v>
      </c>
      <c r="Q497" s="1" t="s">
        <v>223</v>
      </c>
      <c r="R497" s="1" t="s">
        <v>3569</v>
      </c>
      <c r="S497" s="1" t="s">
        <v>3570</v>
      </c>
      <c r="T497" s="1"/>
      <c r="U497" s="1" t="s">
        <v>147</v>
      </c>
      <c r="V497" s="1"/>
      <c r="W497" s="1" t="s">
        <v>3571</v>
      </c>
      <c r="X497" s="1"/>
      <c r="Y497" s="1">
        <v>35</v>
      </c>
      <c r="Z497" s="1"/>
      <c r="AA497" s="1"/>
      <c r="AB497" s="1"/>
      <c r="AC497" s="1"/>
      <c r="AD497" s="1"/>
      <c r="AE497" s="1"/>
      <c r="AF497" s="1"/>
      <c r="AG497" s="1" t="s">
        <v>82</v>
      </c>
      <c r="AH497" s="1"/>
      <c r="AI497" s="1"/>
      <c r="AJ497" s="1"/>
      <c r="AK497" s="1"/>
      <c r="AL497" s="1"/>
      <c r="AM497" s="1"/>
      <c r="AN497" s="1"/>
      <c r="AO497" s="1"/>
      <c r="AP497" s="1"/>
      <c r="AQ497" s="1"/>
      <c r="AR497" s="1"/>
      <c r="AS497" s="1"/>
      <c r="AT497" s="1"/>
      <c r="AU497" s="1"/>
      <c r="AV497" s="1"/>
      <c r="AW497" s="1"/>
      <c r="AX497" s="1"/>
      <c r="AY497" s="1"/>
      <c r="AZ497" s="1" t="s">
        <v>252</v>
      </c>
      <c r="BA497" s="1" t="s">
        <v>247</v>
      </c>
      <c r="BB497" s="1"/>
      <c r="BC497" s="1"/>
      <c r="BD497" s="1"/>
      <c r="BE497" s="1" t="s">
        <v>150</v>
      </c>
      <c r="BF497" s="1" t="s">
        <v>151</v>
      </c>
      <c r="BG497" s="1"/>
      <c r="BH497" s="1" t="s">
        <v>253</v>
      </c>
      <c r="BI497" s="1"/>
      <c r="BJ497" s="1"/>
      <c r="BK497" s="1"/>
      <c r="BL497" s="1" t="s">
        <v>3572</v>
      </c>
      <c r="BM497" s="1" t="s">
        <v>3573</v>
      </c>
      <c r="BN497" s="1"/>
    </row>
    <row r="498" spans="1:66" ht="15.75" customHeight="1" x14ac:dyDescent="0.3">
      <c r="A498" s="1" t="s">
        <v>382</v>
      </c>
      <c r="B498" s="1">
        <v>200000</v>
      </c>
      <c r="C498" s="1" t="s">
        <v>68</v>
      </c>
      <c r="D498" s="1">
        <v>0</v>
      </c>
      <c r="E498" s="4" t="s">
        <v>314</v>
      </c>
      <c r="F498" s="1" t="s">
        <v>69</v>
      </c>
      <c r="G498" s="1" t="s">
        <v>123</v>
      </c>
      <c r="H498" s="1" t="s">
        <v>124</v>
      </c>
      <c r="I498" s="1" t="s">
        <v>101</v>
      </c>
      <c r="J498" s="1" t="s">
        <v>3552</v>
      </c>
      <c r="K498" s="1" t="s">
        <v>3553</v>
      </c>
      <c r="L498" s="1" t="s">
        <v>3574</v>
      </c>
      <c r="M498" s="1" t="s">
        <v>3555</v>
      </c>
      <c r="N498" s="1" t="s">
        <v>3556</v>
      </c>
      <c r="O498" s="1" t="s">
        <v>382</v>
      </c>
      <c r="P498" s="1" t="s">
        <v>386</v>
      </c>
      <c r="Q498" s="1" t="s">
        <v>382</v>
      </c>
      <c r="R498" s="1" t="s">
        <v>3575</v>
      </c>
      <c r="S498" s="1" t="s">
        <v>3576</v>
      </c>
      <c r="T498" s="1"/>
      <c r="U498" s="1" t="s">
        <v>147</v>
      </c>
      <c r="V498" s="1"/>
      <c r="W498" s="1"/>
      <c r="X498" s="1"/>
      <c r="Y498" s="1"/>
      <c r="Z498" s="1"/>
      <c r="AA498" s="1"/>
      <c r="AB498" s="1"/>
      <c r="AC498" s="1"/>
      <c r="AD498" s="1"/>
      <c r="AE498" s="1"/>
      <c r="AF498" s="1"/>
      <c r="AG498" s="1" t="s">
        <v>1349</v>
      </c>
      <c r="AH498" s="1"/>
      <c r="AI498" s="1"/>
      <c r="AJ498" s="1"/>
      <c r="AK498" s="1" t="s">
        <v>112</v>
      </c>
      <c r="AL498" s="1"/>
      <c r="AM498" s="1"/>
      <c r="AN498" s="1"/>
      <c r="AO498" s="1"/>
      <c r="AP498" s="1"/>
      <c r="AQ498" s="1"/>
      <c r="AR498" s="1"/>
      <c r="AS498" s="1"/>
      <c r="AT498" s="1"/>
      <c r="AU498" s="1"/>
      <c r="AV498" s="1"/>
      <c r="AW498" s="1"/>
      <c r="AX498" s="1"/>
      <c r="AY498" s="1"/>
      <c r="AZ498" s="1" t="s">
        <v>386</v>
      </c>
      <c r="BA498" s="1" t="s">
        <v>382</v>
      </c>
      <c r="BB498" s="1"/>
      <c r="BC498" s="1"/>
      <c r="BD498" s="1" t="s">
        <v>116</v>
      </c>
      <c r="BE498" s="1" t="s">
        <v>192</v>
      </c>
      <c r="BF498" s="1"/>
      <c r="BG498" s="1"/>
      <c r="BH498" s="1" t="s">
        <v>864</v>
      </c>
      <c r="BI498" s="1"/>
      <c r="BJ498" s="1"/>
      <c r="BK498" s="1"/>
      <c r="BL498" s="1" t="s">
        <v>3559</v>
      </c>
      <c r="BM498" s="1" t="s">
        <v>3560</v>
      </c>
      <c r="BN498" s="1" t="s">
        <v>121</v>
      </c>
    </row>
    <row r="499" spans="1:66" ht="15.75" customHeight="1" x14ac:dyDescent="0.3">
      <c r="A499" s="1" t="s">
        <v>382</v>
      </c>
      <c r="B499" s="1">
        <v>100000</v>
      </c>
      <c r="C499" s="1" t="s">
        <v>68</v>
      </c>
      <c r="D499" s="1">
        <v>0</v>
      </c>
      <c r="E499" s="4" t="s">
        <v>314</v>
      </c>
      <c r="F499" s="1" t="s">
        <v>69</v>
      </c>
      <c r="G499" s="1" t="s">
        <v>123</v>
      </c>
      <c r="H499" s="1" t="s">
        <v>124</v>
      </c>
      <c r="I499" s="1" t="s">
        <v>101</v>
      </c>
      <c r="J499" s="1" t="s">
        <v>3577</v>
      </c>
      <c r="K499" s="1" t="s">
        <v>3578</v>
      </c>
      <c r="L499" s="1" t="s">
        <v>379</v>
      </c>
      <c r="M499" s="1" t="s">
        <v>3579</v>
      </c>
      <c r="N499" s="1" t="s">
        <v>3580</v>
      </c>
      <c r="O499" s="1" t="s">
        <v>382</v>
      </c>
      <c r="P499" s="1" t="s">
        <v>386</v>
      </c>
      <c r="Q499" s="1" t="s">
        <v>382</v>
      </c>
      <c r="R499" s="1" t="s">
        <v>3581</v>
      </c>
      <c r="S499" s="1" t="s">
        <v>3582</v>
      </c>
      <c r="T499" s="1"/>
      <c r="U499" s="1" t="s">
        <v>147</v>
      </c>
      <c r="V499" s="1"/>
      <c r="W499" s="1"/>
      <c r="X499" s="1"/>
      <c r="Y499" s="1">
        <v>350</v>
      </c>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t="s">
        <v>386</v>
      </c>
      <c r="BA499" s="1" t="s">
        <v>382</v>
      </c>
      <c r="BB499" s="1"/>
      <c r="BC499" s="1"/>
      <c r="BD499" s="1" t="s">
        <v>116</v>
      </c>
      <c r="BE499" s="1"/>
      <c r="BF499" s="1"/>
      <c r="BG499" s="1"/>
      <c r="BH499" s="1" t="s">
        <v>607</v>
      </c>
      <c r="BI499" s="1"/>
      <c r="BJ499" s="1"/>
      <c r="BK499" s="1"/>
      <c r="BL499" s="1" t="s">
        <v>3583</v>
      </c>
      <c r="BM499" s="1" t="s">
        <v>3584</v>
      </c>
      <c r="BN499" s="1" t="s">
        <v>181</v>
      </c>
    </row>
    <row r="500" spans="1:66" ht="15.75" customHeight="1" x14ac:dyDescent="0.3">
      <c r="A500" s="1" t="s">
        <v>382</v>
      </c>
      <c r="B500" s="1">
        <v>100000</v>
      </c>
      <c r="C500" s="1" t="s">
        <v>68</v>
      </c>
      <c r="D500" s="1">
        <v>0</v>
      </c>
      <c r="E500" s="4" t="s">
        <v>314</v>
      </c>
      <c r="F500" s="1" t="s">
        <v>69</v>
      </c>
      <c r="G500" s="1" t="s">
        <v>123</v>
      </c>
      <c r="H500" s="1" t="s">
        <v>124</v>
      </c>
      <c r="I500" s="1" t="s">
        <v>101</v>
      </c>
      <c r="J500" s="1" t="s">
        <v>3585</v>
      </c>
      <c r="K500" s="1" t="s">
        <v>3586</v>
      </c>
      <c r="L500" s="1" t="s">
        <v>3587</v>
      </c>
      <c r="M500" s="1" t="s">
        <v>3588</v>
      </c>
      <c r="N500" s="1" t="s">
        <v>3589</v>
      </c>
      <c r="O500" s="1" t="s">
        <v>382</v>
      </c>
      <c r="P500" s="1" t="s">
        <v>386</v>
      </c>
      <c r="Q500" s="1" t="s">
        <v>382</v>
      </c>
      <c r="R500" s="1" t="s">
        <v>3590</v>
      </c>
      <c r="S500" s="1" t="s">
        <v>3591</v>
      </c>
      <c r="T500" s="1"/>
      <c r="U500" s="1" t="s">
        <v>147</v>
      </c>
      <c r="V500" s="1"/>
      <c r="W500" s="1"/>
      <c r="X500" s="1"/>
      <c r="Y500" s="1">
        <v>20</v>
      </c>
      <c r="Z500" s="1"/>
      <c r="AA500" s="1"/>
      <c r="AB500" s="1"/>
      <c r="AC500" s="1"/>
      <c r="AD500" s="1"/>
      <c r="AE500" s="1"/>
      <c r="AF500" s="1"/>
      <c r="AG500" s="1"/>
      <c r="AH500" s="1"/>
      <c r="AI500" s="1"/>
      <c r="AJ500" s="1"/>
      <c r="AK500" s="1" t="s">
        <v>707</v>
      </c>
      <c r="AL500" s="1"/>
      <c r="AM500" s="1"/>
      <c r="AN500" s="1"/>
      <c r="AO500" s="1"/>
      <c r="AP500" s="1"/>
      <c r="AQ500" s="1"/>
      <c r="AR500" s="1"/>
      <c r="AS500" s="1"/>
      <c r="AT500" s="1"/>
      <c r="AU500" s="1"/>
      <c r="AV500" s="1"/>
      <c r="AW500" s="1"/>
      <c r="AX500" s="1" t="s">
        <v>282</v>
      </c>
      <c r="AY500" s="1"/>
      <c r="AZ500" s="1" t="s">
        <v>386</v>
      </c>
      <c r="BA500" s="1" t="s">
        <v>382</v>
      </c>
      <c r="BB500" s="1"/>
      <c r="BC500" s="1"/>
      <c r="BD500" s="1" t="s">
        <v>116</v>
      </c>
      <c r="BE500" s="1"/>
      <c r="BF500" s="1"/>
      <c r="BG500" s="1"/>
      <c r="BH500" s="1" t="s">
        <v>607</v>
      </c>
      <c r="BI500" s="1"/>
      <c r="BJ500" s="1"/>
      <c r="BK500" s="1"/>
      <c r="BL500" s="1" t="s">
        <v>3592</v>
      </c>
      <c r="BM500" s="1" t="s">
        <v>3593</v>
      </c>
      <c r="BN500" s="1" t="s">
        <v>121</v>
      </c>
    </row>
    <row r="501" spans="1:66" ht="15.75" customHeight="1" x14ac:dyDescent="0.3">
      <c r="A501" s="1" t="s">
        <v>382</v>
      </c>
      <c r="B501" s="1">
        <v>1800000</v>
      </c>
      <c r="C501" s="1" t="s">
        <v>68</v>
      </c>
      <c r="D501" s="1">
        <v>0</v>
      </c>
      <c r="E501" s="4" t="s">
        <v>314</v>
      </c>
      <c r="F501" s="1" t="s">
        <v>69</v>
      </c>
      <c r="G501" s="1" t="s">
        <v>123</v>
      </c>
      <c r="H501" s="1" t="s">
        <v>124</v>
      </c>
      <c r="I501" s="1" t="s">
        <v>101</v>
      </c>
      <c r="J501" s="1" t="s">
        <v>3577</v>
      </c>
      <c r="K501" s="1" t="s">
        <v>3578</v>
      </c>
      <c r="L501" s="1" t="s">
        <v>616</v>
      </c>
      <c r="M501" s="1" t="s">
        <v>3579</v>
      </c>
      <c r="N501" s="1" t="s">
        <v>3580</v>
      </c>
      <c r="O501" s="1" t="s">
        <v>382</v>
      </c>
      <c r="P501" s="1" t="s">
        <v>386</v>
      </c>
      <c r="Q501" s="1" t="s">
        <v>382</v>
      </c>
      <c r="R501" s="1" t="s">
        <v>3594</v>
      </c>
      <c r="S501" s="1" t="s">
        <v>3595</v>
      </c>
      <c r="T501" s="1"/>
      <c r="U501" s="1" t="s">
        <v>147</v>
      </c>
      <c r="V501" s="1"/>
      <c r="W501" s="1"/>
      <c r="X501" s="1"/>
      <c r="Y501" s="1">
        <v>350</v>
      </c>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t="s">
        <v>386</v>
      </c>
      <c r="BA501" s="1" t="s">
        <v>382</v>
      </c>
      <c r="BB501" s="1"/>
      <c r="BC501" s="1"/>
      <c r="BD501" s="1" t="s">
        <v>116</v>
      </c>
      <c r="BE501" s="1"/>
      <c r="BF501" s="1"/>
      <c r="BG501" s="1"/>
      <c r="BH501" s="1" t="s">
        <v>607</v>
      </c>
      <c r="BI501" s="1"/>
      <c r="BJ501" s="1"/>
      <c r="BK501" s="1"/>
      <c r="BL501" s="1" t="s">
        <v>3583</v>
      </c>
      <c r="BM501" s="1" t="s">
        <v>3584</v>
      </c>
      <c r="BN501" s="1" t="s">
        <v>121</v>
      </c>
    </row>
    <row r="502" spans="1:66" ht="15.75" customHeight="1" x14ac:dyDescent="0.3">
      <c r="A502" s="1" t="s">
        <v>837</v>
      </c>
      <c r="B502" s="1">
        <v>1400000</v>
      </c>
      <c r="C502" s="1" t="s">
        <v>68</v>
      </c>
      <c r="D502" s="1">
        <v>0</v>
      </c>
      <c r="E502" s="4" t="s">
        <v>1191</v>
      </c>
      <c r="F502" s="1" t="s">
        <v>69</v>
      </c>
      <c r="G502" s="1" t="s">
        <v>123</v>
      </c>
      <c r="H502" s="1" t="s">
        <v>124</v>
      </c>
      <c r="I502" s="1" t="s">
        <v>101</v>
      </c>
      <c r="J502" s="1"/>
      <c r="K502" s="1"/>
      <c r="L502" s="1"/>
      <c r="M502" s="1" t="s">
        <v>3596</v>
      </c>
      <c r="N502" s="1" t="s">
        <v>3597</v>
      </c>
      <c r="O502" s="1" t="s">
        <v>259</v>
      </c>
      <c r="P502" s="1" t="s">
        <v>843</v>
      </c>
      <c r="Q502" s="1" t="s">
        <v>837</v>
      </c>
      <c r="R502" s="1" t="s">
        <v>3598</v>
      </c>
      <c r="S502" s="1" t="s">
        <v>3599</v>
      </c>
      <c r="T502" s="1"/>
      <c r="U502" s="1" t="s">
        <v>130</v>
      </c>
      <c r="V502" s="1"/>
      <c r="W502" s="1"/>
      <c r="X502" s="1"/>
      <c r="Y502" s="1">
        <v>52</v>
      </c>
      <c r="Z502" s="1"/>
      <c r="AA502" s="1"/>
      <c r="AB502" s="1"/>
      <c r="AC502" s="1"/>
      <c r="AD502" s="1"/>
      <c r="AE502" s="1"/>
      <c r="AF502" s="1"/>
      <c r="AG502" s="1"/>
      <c r="AH502" s="1"/>
      <c r="AI502" s="1"/>
      <c r="AJ502" s="1"/>
      <c r="AK502" s="1" t="s">
        <v>3600</v>
      </c>
      <c r="AL502" s="1"/>
      <c r="AM502" s="1"/>
      <c r="AN502" s="1"/>
      <c r="AO502" s="1"/>
      <c r="AP502" s="1"/>
      <c r="AQ502" s="1"/>
      <c r="AR502" s="1"/>
      <c r="AS502" s="1"/>
      <c r="AT502" s="1"/>
      <c r="AU502" s="1"/>
      <c r="AV502" s="1"/>
      <c r="AW502" s="1"/>
      <c r="AX502" s="1" t="s">
        <v>237</v>
      </c>
      <c r="AY502" s="1"/>
      <c r="AZ502" s="1" t="s">
        <v>265</v>
      </c>
      <c r="BA502" s="1" t="s">
        <v>259</v>
      </c>
      <c r="BB502" s="1"/>
      <c r="BC502" s="1"/>
      <c r="BD502" s="1" t="s">
        <v>133</v>
      </c>
      <c r="BE502" s="1" t="s">
        <v>134</v>
      </c>
      <c r="BF502" s="1"/>
      <c r="BG502" s="1"/>
      <c r="BH502" s="1"/>
      <c r="BI502" s="1"/>
      <c r="BJ502" s="1"/>
      <c r="BK502" s="1"/>
      <c r="BL502" s="1" t="s">
        <v>3601</v>
      </c>
      <c r="BM502" s="1" t="s">
        <v>3602</v>
      </c>
      <c r="BN502" s="1"/>
    </row>
    <row r="503" spans="1:66" ht="15.75" customHeight="1" x14ac:dyDescent="0.3">
      <c r="A503" s="1" t="s">
        <v>470</v>
      </c>
      <c r="B503" s="1">
        <v>2000000</v>
      </c>
      <c r="C503" s="1" t="s">
        <v>68</v>
      </c>
      <c r="D503" s="1">
        <v>0</v>
      </c>
      <c r="E503" s="4" t="s">
        <v>1187</v>
      </c>
      <c r="F503" s="1" t="s">
        <v>69</v>
      </c>
      <c r="G503" s="1" t="s">
        <v>123</v>
      </c>
      <c r="H503" s="1" t="s">
        <v>124</v>
      </c>
      <c r="I503" s="1" t="s">
        <v>101</v>
      </c>
      <c r="J503" s="1" t="s">
        <v>3603</v>
      </c>
      <c r="K503" s="1" t="s">
        <v>3604</v>
      </c>
      <c r="L503" s="1" t="s">
        <v>1013</v>
      </c>
      <c r="M503" s="1" t="s">
        <v>3605</v>
      </c>
      <c r="N503" s="1" t="s">
        <v>3606</v>
      </c>
      <c r="O503" s="1" t="s">
        <v>201</v>
      </c>
      <c r="P503" s="1" t="s">
        <v>473</v>
      </c>
      <c r="Q503" s="1" t="s">
        <v>470</v>
      </c>
      <c r="R503" s="1" t="s">
        <v>3607</v>
      </c>
      <c r="S503" s="1" t="s">
        <v>3608</v>
      </c>
      <c r="T503" s="1"/>
      <c r="U503" s="1" t="s">
        <v>3609</v>
      </c>
      <c r="V503" s="1"/>
      <c r="W503" s="1"/>
      <c r="X503" s="1"/>
      <c r="Y503" s="1">
        <v>137</v>
      </c>
      <c r="Z503" s="1"/>
      <c r="AA503" s="1"/>
      <c r="AB503" s="1"/>
      <c r="AC503" s="1"/>
      <c r="AD503" s="1"/>
      <c r="AE503" s="1"/>
      <c r="AF503" s="1"/>
      <c r="AG503" s="1"/>
      <c r="AH503" s="1"/>
      <c r="AI503" s="1"/>
      <c r="AJ503" s="1"/>
      <c r="AK503" s="1" t="s">
        <v>220</v>
      </c>
      <c r="AL503" s="1"/>
      <c r="AM503" s="1"/>
      <c r="AN503" s="1"/>
      <c r="AO503" s="1"/>
      <c r="AP503" s="1"/>
      <c r="AQ503" s="1"/>
      <c r="AR503" s="1"/>
      <c r="AS503" s="1"/>
      <c r="AT503" s="1"/>
      <c r="AU503" s="1"/>
      <c r="AV503" s="1"/>
      <c r="AW503" s="1"/>
      <c r="AX503" s="1"/>
      <c r="AY503" s="1"/>
      <c r="AZ503" s="1" t="s">
        <v>205</v>
      </c>
      <c r="BA503" s="1" t="s">
        <v>201</v>
      </c>
      <c r="BB503" s="1"/>
      <c r="BC503" s="1"/>
      <c r="BD503" s="1" t="s">
        <v>133</v>
      </c>
      <c r="BE503" s="1" t="s">
        <v>134</v>
      </c>
      <c r="BF503" s="1"/>
      <c r="BG503" s="1"/>
      <c r="BH503" s="1"/>
      <c r="BI503" s="1"/>
      <c r="BJ503" s="1"/>
      <c r="BK503" s="1"/>
      <c r="BL503" s="1" t="s">
        <v>3610</v>
      </c>
      <c r="BM503" s="1" t="s">
        <v>3611</v>
      </c>
      <c r="BN503" s="1" t="s">
        <v>121</v>
      </c>
    </row>
    <row r="504" spans="1:66" ht="15.75" customHeight="1" x14ac:dyDescent="0.3">
      <c r="A504" s="1" t="s">
        <v>470</v>
      </c>
      <c r="B504" s="1">
        <v>5000</v>
      </c>
      <c r="C504" s="1" t="s">
        <v>68</v>
      </c>
      <c r="D504" s="1">
        <v>0</v>
      </c>
      <c r="E504" s="4" t="s">
        <v>1187</v>
      </c>
      <c r="F504" s="1" t="s">
        <v>69</v>
      </c>
      <c r="G504" s="1" t="s">
        <v>123</v>
      </c>
      <c r="H504" s="1" t="s">
        <v>124</v>
      </c>
      <c r="I504" s="1" t="s">
        <v>101</v>
      </c>
      <c r="J504" s="1" t="s">
        <v>3603</v>
      </c>
      <c r="K504" s="1" t="s">
        <v>3604</v>
      </c>
      <c r="L504" s="1" t="s">
        <v>3612</v>
      </c>
      <c r="M504" s="1" t="s">
        <v>3605</v>
      </c>
      <c r="N504" s="1" t="s">
        <v>3606</v>
      </c>
      <c r="O504" s="1" t="s">
        <v>201</v>
      </c>
      <c r="P504" s="1" t="s">
        <v>473</v>
      </c>
      <c r="Q504" s="1" t="s">
        <v>470</v>
      </c>
      <c r="R504" s="1" t="s">
        <v>3613</v>
      </c>
      <c r="S504" s="1" t="s">
        <v>3614</v>
      </c>
      <c r="T504" s="1"/>
      <c r="U504" s="1" t="s">
        <v>3609</v>
      </c>
      <c r="V504" s="1"/>
      <c r="W504" s="1"/>
      <c r="X504" s="1"/>
      <c r="Y504" s="1">
        <v>137</v>
      </c>
      <c r="Z504" s="1"/>
      <c r="AA504" s="1"/>
      <c r="AB504" s="1"/>
      <c r="AC504" s="1"/>
      <c r="AD504" s="1"/>
      <c r="AE504" s="1"/>
      <c r="AF504" s="1"/>
      <c r="AG504" s="1"/>
      <c r="AH504" s="1"/>
      <c r="AI504" s="1"/>
      <c r="AJ504" s="1"/>
      <c r="AK504" s="1" t="s">
        <v>220</v>
      </c>
      <c r="AL504" s="1"/>
      <c r="AM504" s="1"/>
      <c r="AN504" s="1"/>
      <c r="AO504" s="1"/>
      <c r="AP504" s="1"/>
      <c r="AQ504" s="1"/>
      <c r="AR504" s="1"/>
      <c r="AS504" s="1"/>
      <c r="AT504" s="1"/>
      <c r="AU504" s="1"/>
      <c r="AV504" s="1"/>
      <c r="AW504" s="1"/>
      <c r="AX504" s="1"/>
      <c r="AY504" s="1"/>
      <c r="AZ504" s="1" t="s">
        <v>205</v>
      </c>
      <c r="BA504" s="1" t="s">
        <v>201</v>
      </c>
      <c r="BB504" s="1"/>
      <c r="BC504" s="1"/>
      <c r="BD504" s="1" t="s">
        <v>133</v>
      </c>
      <c r="BE504" s="1" t="s">
        <v>134</v>
      </c>
      <c r="BF504" s="1"/>
      <c r="BG504" s="1"/>
      <c r="BH504" s="1"/>
      <c r="BI504" s="1"/>
      <c r="BJ504" s="1"/>
      <c r="BK504" s="1"/>
      <c r="BL504" s="1" t="s">
        <v>3610</v>
      </c>
      <c r="BM504" s="1" t="s">
        <v>3611</v>
      </c>
      <c r="BN504" s="1" t="s">
        <v>1430</v>
      </c>
    </row>
    <row r="505" spans="1:66" ht="15.75" customHeight="1" x14ac:dyDescent="0.3">
      <c r="A505" s="1" t="s">
        <v>470</v>
      </c>
      <c r="B505" s="1">
        <v>100000</v>
      </c>
      <c r="C505" s="1" t="s">
        <v>68</v>
      </c>
      <c r="D505" s="1">
        <v>0</v>
      </c>
      <c r="E505" s="4" t="s">
        <v>1187</v>
      </c>
      <c r="F505" s="1" t="s">
        <v>69</v>
      </c>
      <c r="G505" s="1" t="s">
        <v>123</v>
      </c>
      <c r="H505" s="1" t="s">
        <v>124</v>
      </c>
      <c r="I505" s="1" t="s">
        <v>101</v>
      </c>
      <c r="J505" s="1" t="s">
        <v>3603</v>
      </c>
      <c r="K505" s="1" t="s">
        <v>3604</v>
      </c>
      <c r="L505" s="1" t="s">
        <v>275</v>
      </c>
      <c r="M505" s="1" t="s">
        <v>3605</v>
      </c>
      <c r="N505" s="1" t="s">
        <v>3606</v>
      </c>
      <c r="O505" s="1" t="s">
        <v>201</v>
      </c>
      <c r="P505" s="1" t="s">
        <v>473</v>
      </c>
      <c r="Q505" s="1" t="s">
        <v>470</v>
      </c>
      <c r="R505" s="1" t="s">
        <v>3615</v>
      </c>
      <c r="S505" s="1" t="s">
        <v>3616</v>
      </c>
      <c r="T505" s="1"/>
      <c r="U505" s="1" t="s">
        <v>3609</v>
      </c>
      <c r="V505" s="1"/>
      <c r="W505" s="1"/>
      <c r="X505" s="1"/>
      <c r="Y505" s="1">
        <v>137</v>
      </c>
      <c r="Z505" s="1"/>
      <c r="AA505" s="1"/>
      <c r="AB505" s="1"/>
      <c r="AC505" s="1"/>
      <c r="AD505" s="1"/>
      <c r="AE505" s="1"/>
      <c r="AF505" s="1"/>
      <c r="AG505" s="1"/>
      <c r="AH505" s="1"/>
      <c r="AI505" s="1"/>
      <c r="AJ505" s="1"/>
      <c r="AK505" s="1" t="s">
        <v>220</v>
      </c>
      <c r="AL505" s="1"/>
      <c r="AM505" s="1"/>
      <c r="AN505" s="1"/>
      <c r="AO505" s="1"/>
      <c r="AP505" s="1"/>
      <c r="AQ505" s="1"/>
      <c r="AR505" s="1"/>
      <c r="AS505" s="1"/>
      <c r="AT505" s="1"/>
      <c r="AU505" s="1"/>
      <c r="AV505" s="1"/>
      <c r="AW505" s="1"/>
      <c r="AX505" s="1"/>
      <c r="AY505" s="1"/>
      <c r="AZ505" s="1" t="s">
        <v>205</v>
      </c>
      <c r="BA505" s="1" t="s">
        <v>201</v>
      </c>
      <c r="BB505" s="1"/>
      <c r="BC505" s="1"/>
      <c r="BD505" s="1" t="s">
        <v>133</v>
      </c>
      <c r="BE505" s="1" t="s">
        <v>134</v>
      </c>
      <c r="BF505" s="1"/>
      <c r="BG505" s="1"/>
      <c r="BH505" s="1"/>
      <c r="BI505" s="1"/>
      <c r="BJ505" s="1"/>
      <c r="BK505" s="1"/>
      <c r="BL505" s="1" t="s">
        <v>3610</v>
      </c>
      <c r="BM505" s="1" t="s">
        <v>3611</v>
      </c>
      <c r="BN505" s="1" t="s">
        <v>181</v>
      </c>
    </row>
    <row r="506" spans="1:66" ht="15.75" customHeight="1" x14ac:dyDescent="0.3">
      <c r="A506" s="1" t="s">
        <v>67</v>
      </c>
      <c r="B506" s="1">
        <v>5039602</v>
      </c>
      <c r="C506" s="1" t="s">
        <v>68</v>
      </c>
      <c r="D506" s="1">
        <v>100</v>
      </c>
      <c r="E506" s="4" t="s">
        <v>1570</v>
      </c>
      <c r="F506" s="1" t="s">
        <v>69</v>
      </c>
      <c r="G506" s="1" t="s">
        <v>70</v>
      </c>
      <c r="H506" s="1" t="s">
        <v>71</v>
      </c>
      <c r="I506" s="1" t="s">
        <v>72</v>
      </c>
      <c r="J506" s="1" t="s">
        <v>3617</v>
      </c>
      <c r="K506" s="1" t="s">
        <v>3618</v>
      </c>
      <c r="L506" s="1" t="s">
        <v>3619</v>
      </c>
      <c r="M506" s="1" t="s">
        <v>3620</v>
      </c>
      <c r="N506" s="1" t="s">
        <v>3621</v>
      </c>
      <c r="O506" s="1" t="s">
        <v>67</v>
      </c>
      <c r="P506" s="1" t="s">
        <v>3622</v>
      </c>
      <c r="Q506" s="1" t="s">
        <v>67</v>
      </c>
      <c r="R506" s="1" t="s">
        <v>3623</v>
      </c>
      <c r="S506" s="1" t="s">
        <v>3623</v>
      </c>
      <c r="T506" s="1"/>
      <c r="U506" s="1" t="s">
        <v>81</v>
      </c>
      <c r="V506" s="1"/>
      <c r="W506" s="1"/>
      <c r="X506" s="1"/>
      <c r="Y506" s="1">
        <v>5</v>
      </c>
      <c r="Z506" s="1" t="s">
        <v>679</v>
      </c>
      <c r="AA506" s="1"/>
      <c r="AB506" s="1"/>
      <c r="AC506" s="1"/>
      <c r="AD506" s="1"/>
      <c r="AE506" s="1"/>
      <c r="AF506" s="1"/>
      <c r="AG506" s="1"/>
      <c r="AH506" s="1"/>
      <c r="AI506" s="1"/>
      <c r="AJ506" s="1"/>
      <c r="AK506" s="1" t="s">
        <v>356</v>
      </c>
      <c r="AL506" s="1"/>
      <c r="AM506" s="1"/>
      <c r="AN506" s="1"/>
      <c r="AO506" s="1"/>
      <c r="AP506" s="1"/>
      <c r="AQ506" s="1"/>
      <c r="AR506" s="1"/>
      <c r="AS506" s="1"/>
      <c r="AT506" s="1"/>
      <c r="AU506" s="1"/>
      <c r="AV506" s="1"/>
      <c r="AW506" s="1"/>
      <c r="AX506" s="1"/>
      <c r="AY506" s="1"/>
      <c r="AZ506" s="1" t="s">
        <v>521</v>
      </c>
      <c r="BA506" s="1" t="s">
        <v>517</v>
      </c>
      <c r="BB506" s="1" t="s">
        <v>330</v>
      </c>
      <c r="BC506" s="1"/>
      <c r="BD506" s="1"/>
      <c r="BE506" s="1" t="s">
        <v>134</v>
      </c>
      <c r="BF506" s="1"/>
      <c r="BG506" s="1"/>
      <c r="BH506" s="1"/>
      <c r="BI506" s="1"/>
      <c r="BJ506" s="1"/>
      <c r="BK506" s="1"/>
      <c r="BL506" s="1" t="s">
        <v>3624</v>
      </c>
      <c r="BM506" s="1" t="s">
        <v>3625</v>
      </c>
      <c r="BN506" s="1" t="s">
        <v>97</v>
      </c>
    </row>
    <row r="507" spans="1:66" ht="15.75" customHeight="1" x14ac:dyDescent="0.3">
      <c r="A507" s="1" t="s">
        <v>2238</v>
      </c>
      <c r="B507" s="1">
        <v>16837</v>
      </c>
      <c r="C507" s="1" t="s">
        <v>68</v>
      </c>
      <c r="D507" s="1">
        <v>100</v>
      </c>
      <c r="E507" s="4" t="s">
        <v>314</v>
      </c>
      <c r="F507" s="1" t="s">
        <v>69</v>
      </c>
      <c r="G507" s="1" t="s">
        <v>70</v>
      </c>
      <c r="H507" s="1" t="s">
        <v>71</v>
      </c>
      <c r="I507" s="1" t="s">
        <v>72</v>
      </c>
      <c r="J507" s="1" t="s">
        <v>3626</v>
      </c>
      <c r="K507" s="1" t="s">
        <v>3627</v>
      </c>
      <c r="L507" s="1" t="s">
        <v>3628</v>
      </c>
      <c r="M507" s="1" t="s">
        <v>3629</v>
      </c>
      <c r="N507" s="1" t="s">
        <v>3627</v>
      </c>
      <c r="O507" s="1" t="s">
        <v>2238</v>
      </c>
      <c r="P507" s="1" t="s">
        <v>2244</v>
      </c>
      <c r="Q507" s="1" t="s">
        <v>2238</v>
      </c>
      <c r="R507" s="1" t="s">
        <v>3630</v>
      </c>
      <c r="S507" s="1" t="s">
        <v>3631</v>
      </c>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t="s">
        <v>3632</v>
      </c>
      <c r="BA507" s="1" t="s">
        <v>3633</v>
      </c>
      <c r="BB507" s="1"/>
      <c r="BC507" s="1"/>
      <c r="BD507" s="1"/>
      <c r="BE507" s="1" t="s">
        <v>134</v>
      </c>
      <c r="BF507" s="1"/>
      <c r="BG507" s="1"/>
      <c r="BH507" s="1"/>
      <c r="BI507" s="1"/>
      <c r="BJ507" s="1"/>
      <c r="BK507" s="1"/>
      <c r="BL507" s="1" t="s">
        <v>3634</v>
      </c>
      <c r="BM507" s="1" t="s">
        <v>3635</v>
      </c>
      <c r="BN507" s="1"/>
    </row>
    <row r="508" spans="1:66" ht="15.75" customHeight="1" x14ac:dyDescent="0.3">
      <c r="A508" s="1" t="s">
        <v>641</v>
      </c>
      <c r="B508" s="1">
        <v>1200000</v>
      </c>
      <c r="C508" s="1" t="s">
        <v>68</v>
      </c>
      <c r="D508" s="1">
        <v>0</v>
      </c>
      <c r="E508" s="4" t="s">
        <v>314</v>
      </c>
      <c r="F508" s="1" t="s">
        <v>69</v>
      </c>
      <c r="G508" s="1" t="s">
        <v>99</v>
      </c>
      <c r="H508" s="1" t="s">
        <v>100</v>
      </c>
      <c r="I508" s="1" t="s">
        <v>101</v>
      </c>
      <c r="J508" s="1" t="s">
        <v>3636</v>
      </c>
      <c r="K508" s="1" t="s">
        <v>3637</v>
      </c>
      <c r="L508" s="1"/>
      <c r="M508" s="1" t="s">
        <v>3638</v>
      </c>
      <c r="N508" s="1" t="s">
        <v>3639</v>
      </c>
      <c r="O508" s="1" t="s">
        <v>233</v>
      </c>
      <c r="P508" s="1" t="s">
        <v>647</v>
      </c>
      <c r="Q508" s="1" t="s">
        <v>641</v>
      </c>
      <c r="R508" s="1" t="s">
        <v>3640</v>
      </c>
      <c r="S508" s="1" t="s">
        <v>3641</v>
      </c>
      <c r="T508" s="1"/>
      <c r="U508" s="1" t="s">
        <v>263</v>
      </c>
      <c r="V508" s="1"/>
      <c r="W508" s="1"/>
      <c r="X508" s="1"/>
      <c r="Y508" s="1">
        <v>150</v>
      </c>
      <c r="Z508" s="1"/>
      <c r="AA508" s="1"/>
      <c r="AB508" s="1"/>
      <c r="AC508" s="1"/>
      <c r="AD508" s="1"/>
      <c r="AE508" s="1"/>
      <c r="AF508" s="1"/>
      <c r="AG508" s="1"/>
      <c r="AH508" s="1"/>
      <c r="AI508" s="1"/>
      <c r="AJ508" s="1"/>
      <c r="AK508" s="1" t="s">
        <v>680</v>
      </c>
      <c r="AL508" s="1"/>
      <c r="AM508" s="1"/>
      <c r="AN508" s="1"/>
      <c r="AO508" s="1"/>
      <c r="AP508" s="1"/>
      <c r="AQ508" s="1"/>
      <c r="AR508" s="1"/>
      <c r="AS508" s="1"/>
      <c r="AT508" s="1"/>
      <c r="AU508" s="1"/>
      <c r="AV508" s="1"/>
      <c r="AW508" s="1"/>
      <c r="AX508" s="1"/>
      <c r="AY508" s="1"/>
      <c r="AZ508" s="1" t="s">
        <v>238</v>
      </c>
      <c r="BA508" s="1" t="s">
        <v>233</v>
      </c>
      <c r="BB508" s="1"/>
      <c r="BC508" s="1"/>
      <c r="BD508" s="1" t="s">
        <v>3642</v>
      </c>
      <c r="BE508" s="1" t="s">
        <v>192</v>
      </c>
      <c r="BF508" s="1"/>
      <c r="BG508" s="1"/>
      <c r="BH508" s="1" t="s">
        <v>804</v>
      </c>
      <c r="BI508" s="1"/>
      <c r="BJ508" s="1"/>
      <c r="BK508" s="1"/>
      <c r="BL508" s="1" t="s">
        <v>3643</v>
      </c>
      <c r="BM508" s="1" t="s">
        <v>3644</v>
      </c>
      <c r="BN508" s="1" t="s">
        <v>121</v>
      </c>
    </row>
    <row r="509" spans="1:66" ht="15.75" customHeight="1" x14ac:dyDescent="0.3">
      <c r="A509" s="1" t="s">
        <v>2238</v>
      </c>
      <c r="B509" s="1">
        <v>2361</v>
      </c>
      <c r="C509" s="1" t="s">
        <v>68</v>
      </c>
      <c r="D509" s="1">
        <v>100</v>
      </c>
      <c r="E509" s="4" t="s">
        <v>314</v>
      </c>
      <c r="F509" s="1" t="s">
        <v>69</v>
      </c>
      <c r="G509" s="1" t="s">
        <v>70</v>
      </c>
      <c r="H509" s="1" t="s">
        <v>71</v>
      </c>
      <c r="I509" s="1" t="s">
        <v>72</v>
      </c>
      <c r="J509" s="1" t="s">
        <v>3626</v>
      </c>
      <c r="K509" s="1" t="s">
        <v>3627</v>
      </c>
      <c r="L509" s="1" t="s">
        <v>3645</v>
      </c>
      <c r="M509" s="1" t="s">
        <v>3629</v>
      </c>
      <c r="N509" s="1" t="s">
        <v>3627</v>
      </c>
      <c r="O509" s="1" t="s">
        <v>2238</v>
      </c>
      <c r="P509" s="1" t="s">
        <v>2244</v>
      </c>
      <c r="Q509" s="1" t="s">
        <v>2238</v>
      </c>
      <c r="R509" s="1" t="s">
        <v>3646</v>
      </c>
      <c r="S509" s="1" t="s">
        <v>3647</v>
      </c>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t="s">
        <v>3632</v>
      </c>
      <c r="BA509" s="1" t="s">
        <v>3633</v>
      </c>
      <c r="BB509" s="1"/>
      <c r="BC509" s="1"/>
      <c r="BD509" s="1"/>
      <c r="BE509" s="1" t="s">
        <v>134</v>
      </c>
      <c r="BF509" s="1"/>
      <c r="BG509" s="1"/>
      <c r="BH509" s="1"/>
      <c r="BI509" s="1"/>
      <c r="BJ509" s="1"/>
      <c r="BK509" s="1"/>
      <c r="BL509" s="1" t="s">
        <v>3634</v>
      </c>
      <c r="BM509" s="1" t="s">
        <v>3635</v>
      </c>
      <c r="BN509" s="1"/>
    </row>
    <row r="510" spans="1:66" ht="15.75" customHeight="1" x14ac:dyDescent="0.3">
      <c r="A510" s="1" t="s">
        <v>481</v>
      </c>
      <c r="B510" s="1">
        <v>7000000</v>
      </c>
      <c r="C510" s="1" t="s">
        <v>68</v>
      </c>
      <c r="D510" s="1">
        <v>0</v>
      </c>
      <c r="E510" s="4">
        <v>44782</v>
      </c>
      <c r="F510" s="1" t="s">
        <v>69</v>
      </c>
      <c r="G510" s="1" t="s">
        <v>123</v>
      </c>
      <c r="H510" s="1" t="s">
        <v>124</v>
      </c>
      <c r="I510" s="1" t="s">
        <v>101</v>
      </c>
      <c r="J510" s="1"/>
      <c r="K510" s="1"/>
      <c r="L510" s="1"/>
      <c r="M510" s="1" t="s">
        <v>3648</v>
      </c>
      <c r="N510" s="1" t="s">
        <v>3649</v>
      </c>
      <c r="O510" s="1" t="s">
        <v>259</v>
      </c>
      <c r="P510" s="1" t="s">
        <v>619</v>
      </c>
      <c r="Q510" s="1" t="s">
        <v>620</v>
      </c>
      <c r="R510" s="1" t="s">
        <v>3650</v>
      </c>
      <c r="S510" s="1" t="s">
        <v>3651</v>
      </c>
      <c r="T510" s="1"/>
      <c r="U510" s="1" t="s">
        <v>1299</v>
      </c>
      <c r="V510" s="1"/>
      <c r="W510" s="1"/>
      <c r="X510" s="1"/>
      <c r="Y510" s="1">
        <v>143</v>
      </c>
      <c r="Z510" s="1"/>
      <c r="AA510" s="1"/>
      <c r="AB510" s="1"/>
      <c r="AC510" s="1"/>
      <c r="AD510" s="1"/>
      <c r="AE510" s="1"/>
      <c r="AF510" s="1"/>
      <c r="AG510" s="1"/>
      <c r="AH510" s="1"/>
      <c r="AI510" s="1"/>
      <c r="AJ510" s="1"/>
      <c r="AK510" s="1" t="s">
        <v>163</v>
      </c>
      <c r="AL510" s="1"/>
      <c r="AM510" s="1"/>
      <c r="AN510" s="1"/>
      <c r="AO510" s="1"/>
      <c r="AP510" s="1"/>
      <c r="AQ510" s="1"/>
      <c r="AR510" s="1"/>
      <c r="AS510" s="1"/>
      <c r="AT510" s="1"/>
      <c r="AU510" s="1"/>
      <c r="AV510" s="1"/>
      <c r="AW510" s="1"/>
      <c r="AX510" s="1" t="s">
        <v>237</v>
      </c>
      <c r="AY510" s="1"/>
      <c r="AZ510" s="1" t="s">
        <v>265</v>
      </c>
      <c r="BA510" s="1" t="s">
        <v>259</v>
      </c>
      <c r="BB510" s="1"/>
      <c r="BC510" s="1"/>
      <c r="BD510" s="1" t="s">
        <v>133</v>
      </c>
      <c r="BE510" s="1" t="s">
        <v>192</v>
      </c>
      <c r="BF510" s="1"/>
      <c r="BG510" s="1"/>
      <c r="BH510" s="1" t="s">
        <v>118</v>
      </c>
      <c r="BI510" s="1"/>
      <c r="BJ510" s="1"/>
      <c r="BK510" s="1"/>
      <c r="BL510" s="1" t="s">
        <v>3652</v>
      </c>
      <c r="BM510" s="1" t="s">
        <v>3653</v>
      </c>
      <c r="BN510" s="1"/>
    </row>
    <row r="511" spans="1:66" ht="15.75" customHeight="1" x14ac:dyDescent="0.3">
      <c r="A511" s="1" t="s">
        <v>481</v>
      </c>
      <c r="B511" s="1">
        <v>6500000</v>
      </c>
      <c r="C511" s="1" t="s">
        <v>68</v>
      </c>
      <c r="D511" s="1">
        <v>0</v>
      </c>
      <c r="E511" s="4">
        <v>44782</v>
      </c>
      <c r="F511" s="1" t="s">
        <v>69</v>
      </c>
      <c r="G511" s="1" t="s">
        <v>123</v>
      </c>
      <c r="H511" s="1" t="s">
        <v>124</v>
      </c>
      <c r="I511" s="1" t="s">
        <v>101</v>
      </c>
      <c r="J511" s="1" t="s">
        <v>3654</v>
      </c>
      <c r="K511" s="1" t="s">
        <v>3655</v>
      </c>
      <c r="L511" s="1"/>
      <c r="M511" s="1" t="s">
        <v>3656</v>
      </c>
      <c r="N511" s="1" t="s">
        <v>3657</v>
      </c>
      <c r="O511" s="1" t="s">
        <v>233</v>
      </c>
      <c r="P511" s="1" t="s">
        <v>619</v>
      </c>
      <c r="Q511" s="1" t="s">
        <v>620</v>
      </c>
      <c r="R511" s="1" t="s">
        <v>3658</v>
      </c>
      <c r="S511" s="1" t="s">
        <v>3659</v>
      </c>
      <c r="T511" s="1"/>
      <c r="U511" s="1" t="s">
        <v>130</v>
      </c>
      <c r="V511" s="1"/>
      <c r="W511" s="1"/>
      <c r="X511" s="1"/>
      <c r="Y511" s="1">
        <v>177</v>
      </c>
      <c r="Z511" s="1"/>
      <c r="AA511" s="1"/>
      <c r="AB511" s="1"/>
      <c r="AC511" s="1"/>
      <c r="AD511" s="1"/>
      <c r="AE511" s="1"/>
      <c r="AF511" s="1"/>
      <c r="AG511" s="1"/>
      <c r="AH511" s="1"/>
      <c r="AI511" s="1"/>
      <c r="AJ511" s="1"/>
      <c r="AK511" s="1" t="s">
        <v>163</v>
      </c>
      <c r="AL511" s="1"/>
      <c r="AM511" s="1"/>
      <c r="AN511" s="1"/>
      <c r="AO511" s="1"/>
      <c r="AP511" s="1"/>
      <c r="AQ511" s="1"/>
      <c r="AR511" s="1"/>
      <c r="AS511" s="1"/>
      <c r="AT511" s="1"/>
      <c r="AU511" s="1"/>
      <c r="AV511" s="1"/>
      <c r="AW511" s="1"/>
      <c r="AX511" s="1" t="s">
        <v>177</v>
      </c>
      <c r="AY511" s="1"/>
      <c r="AZ511" s="1" t="s">
        <v>238</v>
      </c>
      <c r="BA511" s="1" t="s">
        <v>233</v>
      </c>
      <c r="BB511" s="1"/>
      <c r="BC511" s="1"/>
      <c r="BD511" s="1" t="s">
        <v>116</v>
      </c>
      <c r="BE511" s="1" t="s">
        <v>192</v>
      </c>
      <c r="BF511" s="1" t="s">
        <v>135</v>
      </c>
      <c r="BG511" s="1"/>
      <c r="BH511" s="1" t="s">
        <v>118</v>
      </c>
      <c r="BI511" s="1"/>
      <c r="BJ511" s="1"/>
      <c r="BK511" s="1"/>
      <c r="BL511" s="1" t="s">
        <v>3660</v>
      </c>
      <c r="BM511" s="1" t="s">
        <v>3661</v>
      </c>
      <c r="BN511" s="1" t="s">
        <v>121</v>
      </c>
    </row>
    <row r="512" spans="1:66" ht="15.75" customHeight="1" x14ac:dyDescent="0.3">
      <c r="A512" s="1" t="s">
        <v>168</v>
      </c>
      <c r="B512" s="1">
        <v>410000</v>
      </c>
      <c r="C512" s="1" t="s">
        <v>68</v>
      </c>
      <c r="D512" s="1">
        <v>100</v>
      </c>
      <c r="E512" s="4" t="s">
        <v>1570</v>
      </c>
      <c r="F512" s="1" t="s">
        <v>69</v>
      </c>
      <c r="G512" s="1" t="s">
        <v>70</v>
      </c>
      <c r="H512" s="1" t="s">
        <v>71</v>
      </c>
      <c r="I512" s="1" t="s">
        <v>72</v>
      </c>
      <c r="J512" s="1" t="s">
        <v>785</v>
      </c>
      <c r="K512" s="1" t="s">
        <v>786</v>
      </c>
      <c r="L512" s="1" t="s">
        <v>121</v>
      </c>
      <c r="M512" s="1" t="s">
        <v>788</v>
      </c>
      <c r="N512" s="1" t="s">
        <v>789</v>
      </c>
      <c r="O512" s="1" t="s">
        <v>138</v>
      </c>
      <c r="P512" s="1" t="s">
        <v>292</v>
      </c>
      <c r="Q512" s="1" t="s">
        <v>168</v>
      </c>
      <c r="R512" s="1" t="s">
        <v>3662</v>
      </c>
      <c r="S512" s="1" t="s">
        <v>3663</v>
      </c>
      <c r="T512" s="1"/>
      <c r="U512" s="1" t="s">
        <v>130</v>
      </c>
      <c r="V512" s="1"/>
      <c r="W512" s="1"/>
      <c r="X512" s="1"/>
      <c r="Y512" s="1">
        <v>40</v>
      </c>
      <c r="Z512" s="1"/>
      <c r="AA512" s="1"/>
      <c r="AB512" s="1" t="s">
        <v>560</v>
      </c>
      <c r="AC512" s="1"/>
      <c r="AD512" s="1"/>
      <c r="AE512" s="1"/>
      <c r="AF512" s="1"/>
      <c r="AG512" s="1" t="s">
        <v>111</v>
      </c>
      <c r="AH512" s="1"/>
      <c r="AI512" s="1"/>
      <c r="AJ512" s="1"/>
      <c r="AK512" s="1" t="s">
        <v>220</v>
      </c>
      <c r="AL512" s="1"/>
      <c r="AM512" s="1"/>
      <c r="AN512" s="1"/>
      <c r="AO512" s="1"/>
      <c r="AP512" s="1"/>
      <c r="AQ512" s="1"/>
      <c r="AR512" s="1"/>
      <c r="AS512" s="1"/>
      <c r="AT512" s="1"/>
      <c r="AU512" s="1"/>
      <c r="AV512" s="1"/>
      <c r="AW512" s="1"/>
      <c r="AX512" s="1" t="s">
        <v>177</v>
      </c>
      <c r="AY512" s="1"/>
      <c r="AZ512" s="1" t="s">
        <v>234</v>
      </c>
      <c r="BA512" s="1" t="s">
        <v>138</v>
      </c>
      <c r="BB512" s="1" t="s">
        <v>792</v>
      </c>
      <c r="BC512" s="1"/>
      <c r="BD512" s="1" t="s">
        <v>793</v>
      </c>
      <c r="BE512" s="1" t="s">
        <v>192</v>
      </c>
      <c r="BF512" s="1"/>
      <c r="BG512" s="1"/>
      <c r="BH512" s="1" t="s">
        <v>193</v>
      </c>
      <c r="BI512" s="1"/>
      <c r="BJ512" s="1"/>
      <c r="BK512" s="1"/>
      <c r="BL512" s="1" t="s">
        <v>794</v>
      </c>
      <c r="BM512" s="1" t="s">
        <v>795</v>
      </c>
      <c r="BN512" s="1" t="s">
        <v>121</v>
      </c>
    </row>
    <row r="513" spans="1:66" ht="15.75" customHeight="1" x14ac:dyDescent="0.3">
      <c r="A513" s="1" t="s">
        <v>168</v>
      </c>
      <c r="B513" s="1">
        <v>350000</v>
      </c>
      <c r="C513" s="1" t="s">
        <v>68</v>
      </c>
      <c r="D513" s="1">
        <v>0</v>
      </c>
      <c r="E513" s="4">
        <v>44570</v>
      </c>
      <c r="F513" s="1" t="s">
        <v>69</v>
      </c>
      <c r="G513" s="1" t="s">
        <v>99</v>
      </c>
      <c r="H513" s="1" t="s">
        <v>100</v>
      </c>
      <c r="I513" s="1" t="s">
        <v>101</v>
      </c>
      <c r="J513" s="1"/>
      <c r="K513" s="1"/>
      <c r="L513" s="1" t="s">
        <v>3664</v>
      </c>
      <c r="M513" s="1" t="s">
        <v>3665</v>
      </c>
      <c r="N513" s="1" t="s">
        <v>3666</v>
      </c>
      <c r="O513" s="1" t="s">
        <v>444</v>
      </c>
      <c r="P513" s="1" t="s">
        <v>292</v>
      </c>
      <c r="Q513" s="1" t="s">
        <v>168</v>
      </c>
      <c r="R513" s="1" t="s">
        <v>3667</v>
      </c>
      <c r="S513" s="1" t="s">
        <v>3668</v>
      </c>
      <c r="T513" s="1"/>
      <c r="U513" s="1" t="s">
        <v>130</v>
      </c>
      <c r="V513" s="1"/>
      <c r="W513" s="1"/>
      <c r="X513" s="1"/>
      <c r="Y513" s="1">
        <v>200</v>
      </c>
      <c r="Z513" s="1"/>
      <c r="AA513" s="1" t="s">
        <v>109</v>
      </c>
      <c r="AB513" s="1" t="s">
        <v>110</v>
      </c>
      <c r="AC513" s="1"/>
      <c r="AD513" s="1"/>
      <c r="AE513" s="1"/>
      <c r="AF513" s="1"/>
      <c r="AG513" s="1" t="s">
        <v>111</v>
      </c>
      <c r="AH513" s="1"/>
      <c r="AI513" s="1"/>
      <c r="AJ513" s="1"/>
      <c r="AK513" s="1" t="s">
        <v>163</v>
      </c>
      <c r="AL513" s="1"/>
      <c r="AM513" s="1"/>
      <c r="AN513" s="1"/>
      <c r="AO513" s="1"/>
      <c r="AP513" s="1"/>
      <c r="AQ513" s="1"/>
      <c r="AR513" s="1"/>
      <c r="AS513" s="1"/>
      <c r="AT513" s="1"/>
      <c r="AU513" s="1"/>
      <c r="AV513" s="1"/>
      <c r="AW513" s="1"/>
      <c r="AX513" s="1" t="s">
        <v>113</v>
      </c>
      <c r="AY513" s="1"/>
      <c r="AZ513" s="1" t="s">
        <v>443</v>
      </c>
      <c r="BA513" s="1" t="s">
        <v>444</v>
      </c>
      <c r="BB513" s="1"/>
      <c r="BC513" s="1"/>
      <c r="BD513" s="1"/>
      <c r="BE513" s="1" t="s">
        <v>117</v>
      </c>
      <c r="BF513" s="1" t="s">
        <v>3669</v>
      </c>
      <c r="BG513" s="1"/>
      <c r="BH513" s="1" t="s">
        <v>193</v>
      </c>
      <c r="BI513" s="1"/>
      <c r="BJ513" s="1"/>
      <c r="BK513" s="1"/>
      <c r="BL513" s="1" t="s">
        <v>3670</v>
      </c>
      <c r="BM513" s="1" t="s">
        <v>3671</v>
      </c>
      <c r="BN513" s="1" t="s">
        <v>121</v>
      </c>
    </row>
    <row r="514" spans="1:66" ht="15.75" customHeight="1" x14ac:dyDescent="0.3">
      <c r="A514" s="1" t="s">
        <v>313</v>
      </c>
      <c r="B514" s="1">
        <v>30000</v>
      </c>
      <c r="C514" s="1" t="s">
        <v>68</v>
      </c>
      <c r="D514" s="1">
        <v>0</v>
      </c>
      <c r="E514" s="4" t="s">
        <v>314</v>
      </c>
      <c r="F514" s="1" t="s">
        <v>69</v>
      </c>
      <c r="G514" s="1" t="s">
        <v>99</v>
      </c>
      <c r="H514" s="1" t="s">
        <v>100</v>
      </c>
      <c r="I514" s="1" t="s">
        <v>101</v>
      </c>
      <c r="J514" s="1" t="s">
        <v>3672</v>
      </c>
      <c r="K514" s="1" t="s">
        <v>3673</v>
      </c>
      <c r="L514" s="1"/>
      <c r="M514" s="1" t="s">
        <v>3674</v>
      </c>
      <c r="N514" s="1" t="s">
        <v>3675</v>
      </c>
      <c r="O514" s="1" t="s">
        <v>138</v>
      </c>
      <c r="P514" s="1" t="s">
        <v>619</v>
      </c>
      <c r="Q514" s="1" t="s">
        <v>620</v>
      </c>
      <c r="R514" s="1" t="s">
        <v>3676</v>
      </c>
      <c r="S514" s="1" t="s">
        <v>3677</v>
      </c>
      <c r="T514" s="1"/>
      <c r="U514" s="1" t="s">
        <v>81</v>
      </c>
      <c r="V514" s="1"/>
      <c r="W514" s="1"/>
      <c r="X514" s="1"/>
      <c r="Y514" s="1">
        <v>110</v>
      </c>
      <c r="Z514" s="1"/>
      <c r="AA514" s="1"/>
      <c r="AB514" s="1"/>
      <c r="AC514" s="1"/>
      <c r="AD514" s="1"/>
      <c r="AE514" s="1"/>
      <c r="AF514" s="1"/>
      <c r="AG514" s="1" t="s">
        <v>111</v>
      </c>
      <c r="AH514" s="1"/>
      <c r="AI514" s="1"/>
      <c r="AJ514" s="1"/>
      <c r="AK514" s="1"/>
      <c r="AL514" s="1"/>
      <c r="AM514" s="1"/>
      <c r="AN514" s="1"/>
      <c r="AO514" s="1"/>
      <c r="AP514" s="1"/>
      <c r="AQ514" s="1"/>
      <c r="AR514" s="1"/>
      <c r="AS514" s="1"/>
      <c r="AT514" s="1"/>
      <c r="AU514" s="1"/>
      <c r="AV514" s="1"/>
      <c r="AW514" s="1"/>
      <c r="AX514" s="1"/>
      <c r="AY514" s="1"/>
      <c r="AZ514" s="1" t="s">
        <v>234</v>
      </c>
      <c r="BA514" s="1" t="s">
        <v>138</v>
      </c>
      <c r="BB514" s="1"/>
      <c r="BC514" s="1"/>
      <c r="BD514" s="1" t="s">
        <v>116</v>
      </c>
      <c r="BE514" s="1" t="s">
        <v>192</v>
      </c>
      <c r="BF514" s="1"/>
      <c r="BG514" s="1"/>
      <c r="BH514" s="1" t="s">
        <v>193</v>
      </c>
      <c r="BI514" s="1"/>
      <c r="BJ514" s="1"/>
      <c r="BK514" s="1"/>
      <c r="BL514" s="1" t="s">
        <v>3678</v>
      </c>
      <c r="BM514" s="1" t="s">
        <v>3679</v>
      </c>
      <c r="BN514" s="1" t="s">
        <v>181</v>
      </c>
    </row>
    <row r="515" spans="1:66" ht="15.75" customHeight="1" x14ac:dyDescent="0.3">
      <c r="A515" s="1" t="s">
        <v>98</v>
      </c>
      <c r="B515" s="1">
        <v>1000000</v>
      </c>
      <c r="C515" s="1" t="s">
        <v>68</v>
      </c>
      <c r="D515" s="1">
        <v>50</v>
      </c>
      <c r="E515" s="4" t="s">
        <v>139</v>
      </c>
      <c r="F515" s="1" t="s">
        <v>69</v>
      </c>
      <c r="G515" s="1" t="s">
        <v>140</v>
      </c>
      <c r="H515" s="1" t="s">
        <v>141</v>
      </c>
      <c r="I515" s="1" t="s">
        <v>142</v>
      </c>
      <c r="J515" s="1" t="s">
        <v>3680</v>
      </c>
      <c r="K515" s="1" t="s">
        <v>3681</v>
      </c>
      <c r="L515" s="1"/>
      <c r="M515" s="1" t="s">
        <v>3682</v>
      </c>
      <c r="N515" s="1" t="s">
        <v>3683</v>
      </c>
      <c r="O515" s="1" t="s">
        <v>1062</v>
      </c>
      <c r="P515" s="1" t="s">
        <v>619</v>
      </c>
      <c r="Q515" s="1" t="s">
        <v>620</v>
      </c>
      <c r="R515" s="1" t="s">
        <v>3684</v>
      </c>
      <c r="S515" s="1" t="s">
        <v>3685</v>
      </c>
      <c r="T515" s="1"/>
      <c r="U515" s="1" t="s">
        <v>3686</v>
      </c>
      <c r="V515" s="1"/>
      <c r="W515" s="1"/>
      <c r="X515" s="1"/>
      <c r="Y515" s="1">
        <v>67</v>
      </c>
      <c r="Z515" s="1"/>
      <c r="AA515" s="1"/>
      <c r="AB515" s="1"/>
      <c r="AC515" s="1"/>
      <c r="AD515" s="1"/>
      <c r="AE515" s="1"/>
      <c r="AF515" s="1"/>
      <c r="AG515" s="1"/>
      <c r="AH515" s="1"/>
      <c r="AI515" s="1"/>
      <c r="AJ515" s="1"/>
      <c r="AK515" s="1" t="s">
        <v>220</v>
      </c>
      <c r="AL515" s="1"/>
      <c r="AM515" s="1"/>
      <c r="AN515" s="1"/>
      <c r="AO515" s="1"/>
      <c r="AP515" s="1"/>
      <c r="AQ515" s="1"/>
      <c r="AR515" s="1"/>
      <c r="AS515" s="1"/>
      <c r="AT515" s="1"/>
      <c r="AU515" s="1"/>
      <c r="AV515" s="1"/>
      <c r="AW515" s="1"/>
      <c r="AX515" s="1" t="s">
        <v>177</v>
      </c>
      <c r="AY515" s="1"/>
      <c r="AZ515" s="1" t="s">
        <v>265</v>
      </c>
      <c r="BA515" s="1" t="s">
        <v>259</v>
      </c>
      <c r="BB515" s="1"/>
      <c r="BC515" s="1"/>
      <c r="BD515" s="1" t="s">
        <v>2247</v>
      </c>
      <c r="BE515" s="1" t="s">
        <v>192</v>
      </c>
      <c r="BF515" s="1"/>
      <c r="BG515" s="1"/>
      <c r="BH515" s="1" t="s">
        <v>804</v>
      </c>
      <c r="BI515" s="1"/>
      <c r="BJ515" s="1"/>
      <c r="BK515" s="1"/>
      <c r="BL515" s="1" t="s">
        <v>3687</v>
      </c>
      <c r="BM515" s="1" t="s">
        <v>3688</v>
      </c>
      <c r="BN515" s="1" t="s">
        <v>121</v>
      </c>
    </row>
    <row r="516" spans="1:66" ht="15.75" customHeight="1" x14ac:dyDescent="0.3">
      <c r="A516" s="1" t="s">
        <v>259</v>
      </c>
      <c r="B516" s="1">
        <v>500000</v>
      </c>
      <c r="C516" s="1" t="s">
        <v>68</v>
      </c>
      <c r="D516" s="1">
        <v>0</v>
      </c>
      <c r="E516" s="4" t="s">
        <v>314</v>
      </c>
      <c r="F516" s="1" t="s">
        <v>69</v>
      </c>
      <c r="G516" s="1" t="s">
        <v>123</v>
      </c>
      <c r="H516" s="1" t="s">
        <v>124</v>
      </c>
      <c r="I516" s="1" t="s">
        <v>101</v>
      </c>
      <c r="J516" s="1"/>
      <c r="K516" s="1"/>
      <c r="L516" s="1"/>
      <c r="M516" s="1" t="s">
        <v>3689</v>
      </c>
      <c r="N516" s="1" t="s">
        <v>3690</v>
      </c>
      <c r="O516" s="1" t="s">
        <v>259</v>
      </c>
      <c r="P516" s="1" t="s">
        <v>619</v>
      </c>
      <c r="Q516" s="1" t="s">
        <v>620</v>
      </c>
      <c r="R516" s="1" t="s">
        <v>3691</v>
      </c>
      <c r="S516" s="1" t="s">
        <v>3692</v>
      </c>
      <c r="T516" s="1"/>
      <c r="U516" s="1" t="s">
        <v>147</v>
      </c>
      <c r="V516" s="1"/>
      <c r="W516" s="1"/>
      <c r="X516" s="1"/>
      <c r="Y516" s="1">
        <v>55</v>
      </c>
      <c r="Z516" s="1"/>
      <c r="AA516" s="1"/>
      <c r="AB516" s="1"/>
      <c r="AC516" s="1"/>
      <c r="AD516" s="1"/>
      <c r="AE516" s="1"/>
      <c r="AF516" s="1"/>
      <c r="AG516" s="1"/>
      <c r="AH516" s="1"/>
      <c r="AI516" s="1"/>
      <c r="AJ516" s="1"/>
      <c r="AK516" s="1" t="s">
        <v>204</v>
      </c>
      <c r="AL516" s="1"/>
      <c r="AM516" s="1"/>
      <c r="AN516" s="1"/>
      <c r="AO516" s="1"/>
      <c r="AP516" s="1"/>
      <c r="AQ516" s="1"/>
      <c r="AR516" s="1"/>
      <c r="AS516" s="1"/>
      <c r="AT516" s="1"/>
      <c r="AU516" s="1"/>
      <c r="AV516" s="1"/>
      <c r="AW516" s="1"/>
      <c r="AX516" s="1"/>
      <c r="AY516" s="1"/>
      <c r="AZ516" s="1" t="s">
        <v>265</v>
      </c>
      <c r="BA516" s="1" t="s">
        <v>259</v>
      </c>
      <c r="BB516" s="1"/>
      <c r="BC516" s="1"/>
      <c r="BD516" s="1" t="s">
        <v>266</v>
      </c>
      <c r="BE516" s="1" t="s">
        <v>192</v>
      </c>
      <c r="BF516" s="1"/>
      <c r="BG516" s="1"/>
      <c r="BH516" s="1" t="s">
        <v>193</v>
      </c>
      <c r="BI516" s="1"/>
      <c r="BJ516" s="1"/>
      <c r="BK516" s="1"/>
      <c r="BL516" s="1" t="s">
        <v>3693</v>
      </c>
      <c r="BM516" s="1" t="s">
        <v>3694</v>
      </c>
      <c r="BN516" s="1"/>
    </row>
    <row r="517" spans="1:66" ht="15.75" customHeight="1" x14ac:dyDescent="0.3">
      <c r="A517" s="1" t="s">
        <v>98</v>
      </c>
      <c r="B517" s="1">
        <v>200000</v>
      </c>
      <c r="C517" s="1" t="s">
        <v>68</v>
      </c>
      <c r="D517" s="1">
        <v>50</v>
      </c>
      <c r="E517" s="4" t="s">
        <v>139</v>
      </c>
      <c r="F517" s="1" t="s">
        <v>69</v>
      </c>
      <c r="G517" s="1" t="s">
        <v>140</v>
      </c>
      <c r="H517" s="1" t="s">
        <v>141</v>
      </c>
      <c r="I517" s="1" t="s">
        <v>142</v>
      </c>
      <c r="J517" s="1" t="s">
        <v>3695</v>
      </c>
      <c r="K517" s="1" t="s">
        <v>3696</v>
      </c>
      <c r="L517" s="1"/>
      <c r="M517" s="1" t="s">
        <v>3697</v>
      </c>
      <c r="N517" s="1" t="s">
        <v>3698</v>
      </c>
      <c r="O517" s="1" t="s">
        <v>304</v>
      </c>
      <c r="P517" s="1" t="s">
        <v>619</v>
      </c>
      <c r="Q517" s="1" t="s">
        <v>620</v>
      </c>
      <c r="R517" s="1" t="s">
        <v>3699</v>
      </c>
      <c r="S517" s="1" t="s">
        <v>3700</v>
      </c>
      <c r="T517" s="1"/>
      <c r="U517" s="1" t="s">
        <v>130</v>
      </c>
      <c r="V517" s="1"/>
      <c r="W517" s="1" t="s">
        <v>3701</v>
      </c>
      <c r="X517" s="1"/>
      <c r="Y517" s="1">
        <v>40</v>
      </c>
      <c r="Z517" s="1"/>
      <c r="AA517" s="1"/>
      <c r="AB517" s="1"/>
      <c r="AC517" s="1"/>
      <c r="AD517" s="1"/>
      <c r="AE517" s="1"/>
      <c r="AF517" s="1"/>
      <c r="AG517" s="1"/>
      <c r="AH517" s="1"/>
      <c r="AI517" s="1"/>
      <c r="AJ517" s="1"/>
      <c r="AK517" s="1" t="s">
        <v>112</v>
      </c>
      <c r="AL517" s="1"/>
      <c r="AM517" s="1"/>
      <c r="AN517" s="1"/>
      <c r="AO517" s="1"/>
      <c r="AP517" s="1"/>
      <c r="AQ517" s="1"/>
      <c r="AR517" s="1"/>
      <c r="AS517" s="1"/>
      <c r="AT517" s="1"/>
      <c r="AU517" s="1"/>
      <c r="AV517" s="1"/>
      <c r="AW517" s="1"/>
      <c r="AX517" s="1" t="s">
        <v>282</v>
      </c>
      <c r="AY517" s="1"/>
      <c r="AZ517" s="1" t="s">
        <v>307</v>
      </c>
      <c r="BA517" s="1" t="s">
        <v>304</v>
      </c>
      <c r="BB517" s="1"/>
      <c r="BC517" s="1"/>
      <c r="BD517" s="1"/>
      <c r="BE517" s="1" t="s">
        <v>150</v>
      </c>
      <c r="BF517" s="1"/>
      <c r="BG517" s="1"/>
      <c r="BH517" s="1" t="s">
        <v>3702</v>
      </c>
      <c r="BI517" s="1"/>
      <c r="BJ517" s="1"/>
      <c r="BK517" s="1"/>
      <c r="BL517" s="1" t="s">
        <v>3703</v>
      </c>
      <c r="BM517" s="1" t="s">
        <v>3704</v>
      </c>
      <c r="BN517" s="1" t="s">
        <v>121</v>
      </c>
    </row>
    <row r="518" spans="1:66" ht="15.75" customHeight="1" x14ac:dyDescent="0.3">
      <c r="A518" s="1" t="s">
        <v>138</v>
      </c>
      <c r="B518" s="1">
        <v>23000</v>
      </c>
      <c r="C518" s="1" t="s">
        <v>68</v>
      </c>
      <c r="D518" s="1">
        <v>0</v>
      </c>
      <c r="E518" s="4" t="s">
        <v>314</v>
      </c>
      <c r="F518" s="1" t="s">
        <v>69</v>
      </c>
      <c r="G518" s="1" t="s">
        <v>99</v>
      </c>
      <c r="H518" s="1" t="s">
        <v>100</v>
      </c>
      <c r="I518" s="1" t="s">
        <v>101</v>
      </c>
      <c r="J518" s="1" t="s">
        <v>785</v>
      </c>
      <c r="K518" s="1" t="s">
        <v>786</v>
      </c>
      <c r="L518" s="1"/>
      <c r="M518" s="1" t="s">
        <v>788</v>
      </c>
      <c r="N518" s="1" t="s">
        <v>789</v>
      </c>
      <c r="O518" s="1" t="s">
        <v>138</v>
      </c>
      <c r="P518" s="1" t="s">
        <v>234</v>
      </c>
      <c r="Q518" s="1" t="s">
        <v>138</v>
      </c>
      <c r="R518" s="1" t="s">
        <v>3705</v>
      </c>
      <c r="S518" s="1" t="s">
        <v>3706</v>
      </c>
      <c r="T518" s="1"/>
      <c r="U518" s="1" t="s">
        <v>130</v>
      </c>
      <c r="V518" s="1"/>
      <c r="W518" s="1"/>
      <c r="X518" s="1"/>
      <c r="Y518" s="1">
        <v>40</v>
      </c>
      <c r="Z518" s="1"/>
      <c r="AA518" s="1"/>
      <c r="AB518" s="1" t="s">
        <v>560</v>
      </c>
      <c r="AC518" s="1"/>
      <c r="AD518" s="1"/>
      <c r="AE518" s="1"/>
      <c r="AF518" s="1"/>
      <c r="AG518" s="1" t="s">
        <v>111</v>
      </c>
      <c r="AH518" s="1"/>
      <c r="AI518" s="1"/>
      <c r="AJ518" s="1"/>
      <c r="AK518" s="1" t="s">
        <v>220</v>
      </c>
      <c r="AL518" s="1"/>
      <c r="AM518" s="1"/>
      <c r="AN518" s="1"/>
      <c r="AO518" s="1"/>
      <c r="AP518" s="1"/>
      <c r="AQ518" s="1"/>
      <c r="AR518" s="1"/>
      <c r="AS518" s="1"/>
      <c r="AT518" s="1"/>
      <c r="AU518" s="1"/>
      <c r="AV518" s="1"/>
      <c r="AW518" s="1"/>
      <c r="AX518" s="1" t="s">
        <v>177</v>
      </c>
      <c r="AY518" s="1"/>
      <c r="AZ518" s="1" t="s">
        <v>234</v>
      </c>
      <c r="BA518" s="1" t="s">
        <v>138</v>
      </c>
      <c r="BB518" s="1" t="s">
        <v>792</v>
      </c>
      <c r="BC518" s="1"/>
      <c r="BD518" s="1" t="s">
        <v>793</v>
      </c>
      <c r="BE518" s="1" t="s">
        <v>192</v>
      </c>
      <c r="BF518" s="1"/>
      <c r="BG518" s="1"/>
      <c r="BH518" s="1" t="s">
        <v>193</v>
      </c>
      <c r="BI518" s="1"/>
      <c r="BJ518" s="1"/>
      <c r="BK518" s="1"/>
      <c r="BL518" s="1" t="s">
        <v>794</v>
      </c>
      <c r="BM518" s="1" t="s">
        <v>795</v>
      </c>
      <c r="BN518" s="1" t="s">
        <v>1430</v>
      </c>
    </row>
    <row r="519" spans="1:66" ht="15.75" customHeight="1" x14ac:dyDescent="0.3">
      <c r="A519" s="1" t="s">
        <v>138</v>
      </c>
      <c r="B519" s="1">
        <v>4000</v>
      </c>
      <c r="C519" s="1" t="s">
        <v>68</v>
      </c>
      <c r="D519" s="1">
        <v>0</v>
      </c>
      <c r="E519" s="4" t="s">
        <v>314</v>
      </c>
      <c r="F519" s="1" t="s">
        <v>69</v>
      </c>
      <c r="G519" s="1" t="s">
        <v>99</v>
      </c>
      <c r="H519" s="1" t="s">
        <v>100</v>
      </c>
      <c r="I519" s="1" t="s">
        <v>101</v>
      </c>
      <c r="J519" s="1" t="s">
        <v>785</v>
      </c>
      <c r="K519" s="1" t="s">
        <v>786</v>
      </c>
      <c r="L519" s="1" t="s">
        <v>3707</v>
      </c>
      <c r="M519" s="1" t="s">
        <v>788</v>
      </c>
      <c r="N519" s="1" t="s">
        <v>789</v>
      </c>
      <c r="O519" s="1" t="s">
        <v>138</v>
      </c>
      <c r="P519" s="1" t="s">
        <v>234</v>
      </c>
      <c r="Q519" s="1" t="s">
        <v>138</v>
      </c>
      <c r="R519" s="1" t="s">
        <v>3708</v>
      </c>
      <c r="S519" s="1" t="s">
        <v>3709</v>
      </c>
      <c r="T519" s="1"/>
      <c r="U519" s="1" t="s">
        <v>130</v>
      </c>
      <c r="V519" s="1"/>
      <c r="W519" s="1"/>
      <c r="X519" s="1"/>
      <c r="Y519" s="1">
        <v>40</v>
      </c>
      <c r="Z519" s="1"/>
      <c r="AA519" s="1"/>
      <c r="AB519" s="1" t="s">
        <v>560</v>
      </c>
      <c r="AC519" s="1"/>
      <c r="AD519" s="1"/>
      <c r="AE519" s="1"/>
      <c r="AF519" s="1"/>
      <c r="AG519" s="1" t="s">
        <v>111</v>
      </c>
      <c r="AH519" s="1"/>
      <c r="AI519" s="1"/>
      <c r="AJ519" s="1"/>
      <c r="AK519" s="1" t="s">
        <v>220</v>
      </c>
      <c r="AL519" s="1"/>
      <c r="AM519" s="1"/>
      <c r="AN519" s="1"/>
      <c r="AO519" s="1"/>
      <c r="AP519" s="1"/>
      <c r="AQ519" s="1"/>
      <c r="AR519" s="1"/>
      <c r="AS519" s="1"/>
      <c r="AT519" s="1"/>
      <c r="AU519" s="1"/>
      <c r="AV519" s="1"/>
      <c r="AW519" s="1"/>
      <c r="AX519" s="1" t="s">
        <v>177</v>
      </c>
      <c r="AY519" s="1"/>
      <c r="AZ519" s="1" t="s">
        <v>234</v>
      </c>
      <c r="BA519" s="1" t="s">
        <v>138</v>
      </c>
      <c r="BB519" s="1" t="s">
        <v>792</v>
      </c>
      <c r="BC519" s="1"/>
      <c r="BD519" s="1" t="s">
        <v>793</v>
      </c>
      <c r="BE519" s="1" t="s">
        <v>192</v>
      </c>
      <c r="BF519" s="1"/>
      <c r="BG519" s="1"/>
      <c r="BH519" s="1" t="s">
        <v>193</v>
      </c>
      <c r="BI519" s="1"/>
      <c r="BJ519" s="1"/>
      <c r="BK519" s="1"/>
      <c r="BL519" s="1" t="s">
        <v>794</v>
      </c>
      <c r="BM519" s="1" t="s">
        <v>795</v>
      </c>
      <c r="BN519" s="1" t="s">
        <v>97</v>
      </c>
    </row>
    <row r="520" spans="1:66" ht="15.75" customHeight="1" x14ac:dyDescent="0.3">
      <c r="A520" s="1" t="s">
        <v>401</v>
      </c>
      <c r="B520" s="1">
        <v>300000</v>
      </c>
      <c r="C520" s="1" t="s">
        <v>68</v>
      </c>
      <c r="D520" s="1">
        <v>0</v>
      </c>
      <c r="E520" s="4" t="s">
        <v>3710</v>
      </c>
      <c r="F520" s="1" t="s">
        <v>69</v>
      </c>
      <c r="G520" s="1" t="s">
        <v>99</v>
      </c>
      <c r="H520" s="1" t="s">
        <v>100</v>
      </c>
      <c r="I520" s="1" t="s">
        <v>101</v>
      </c>
      <c r="J520" s="1" t="s">
        <v>3711</v>
      </c>
      <c r="K520" s="1" t="s">
        <v>3712</v>
      </c>
      <c r="L520" s="1" t="s">
        <v>121</v>
      </c>
      <c r="M520" s="1" t="s">
        <v>3713</v>
      </c>
      <c r="N520" s="1" t="s">
        <v>3714</v>
      </c>
      <c r="O520" s="1" t="s">
        <v>173</v>
      </c>
      <c r="P520" s="1" t="s">
        <v>407</v>
      </c>
      <c r="Q520" s="1" t="s">
        <v>401</v>
      </c>
      <c r="R520" s="1" t="s">
        <v>3715</v>
      </c>
      <c r="S520" s="1" t="s">
        <v>3716</v>
      </c>
      <c r="T520" s="1"/>
      <c r="U520" s="1" t="s">
        <v>3717</v>
      </c>
      <c r="V520" s="1"/>
      <c r="W520" s="1"/>
      <c r="X520" s="1"/>
      <c r="Y520" s="1">
        <v>19</v>
      </c>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t="s">
        <v>178</v>
      </c>
      <c r="BA520" s="1" t="s">
        <v>173</v>
      </c>
      <c r="BB520" s="1"/>
      <c r="BC520" s="1"/>
      <c r="BD520" s="1" t="s">
        <v>116</v>
      </c>
      <c r="BE520" s="1" t="s">
        <v>192</v>
      </c>
      <c r="BF520" s="1"/>
      <c r="BG520" s="1"/>
      <c r="BH520" s="1" t="s">
        <v>1350</v>
      </c>
      <c r="BI520" s="1"/>
      <c r="BJ520" s="1"/>
      <c r="BK520" s="1"/>
      <c r="BL520" s="1" t="s">
        <v>3718</v>
      </c>
      <c r="BM520" s="1" t="s">
        <v>3719</v>
      </c>
      <c r="BN520" s="1"/>
    </row>
    <row r="521" spans="1:66" ht="15.75" customHeight="1" x14ac:dyDescent="0.3">
      <c r="A521" s="1" t="s">
        <v>334</v>
      </c>
      <c r="B521" s="1">
        <v>50000</v>
      </c>
      <c r="C521" s="1" t="s">
        <v>68</v>
      </c>
      <c r="D521" s="1">
        <v>0</v>
      </c>
      <c r="E521" s="4" t="s">
        <v>3328</v>
      </c>
      <c r="F521" s="1" t="s">
        <v>69</v>
      </c>
      <c r="G521" s="1" t="s">
        <v>123</v>
      </c>
      <c r="H521" s="1" t="s">
        <v>124</v>
      </c>
      <c r="I521" s="1" t="s">
        <v>101</v>
      </c>
      <c r="J521" s="1" t="s">
        <v>3720</v>
      </c>
      <c r="K521" s="1" t="s">
        <v>3721</v>
      </c>
      <c r="L521" s="1"/>
      <c r="M521" s="1" t="s">
        <v>3722</v>
      </c>
      <c r="N521" s="1" t="s">
        <v>3723</v>
      </c>
      <c r="O521" s="1" t="s">
        <v>233</v>
      </c>
      <c r="P521" s="1" t="s">
        <v>619</v>
      </c>
      <c r="Q521" s="1" t="s">
        <v>620</v>
      </c>
      <c r="R521" s="1" t="s">
        <v>3724</v>
      </c>
      <c r="S521" s="1" t="s">
        <v>3725</v>
      </c>
      <c r="T521" s="1"/>
      <c r="U521" s="1" t="s">
        <v>1359</v>
      </c>
      <c r="V521" s="1"/>
      <c r="W521" s="1"/>
      <c r="X521" s="1"/>
      <c r="Y521" s="1">
        <v>100</v>
      </c>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t="s">
        <v>238</v>
      </c>
      <c r="BA521" s="1" t="s">
        <v>233</v>
      </c>
      <c r="BB521" s="1"/>
      <c r="BC521" s="1"/>
      <c r="BD521" s="1" t="s">
        <v>116</v>
      </c>
      <c r="BE521" s="1" t="s">
        <v>192</v>
      </c>
      <c r="BF521" s="1"/>
      <c r="BG521" s="1"/>
      <c r="BH521" s="1" t="s">
        <v>804</v>
      </c>
      <c r="BI521" s="1"/>
      <c r="BJ521" s="1"/>
      <c r="BK521" s="1"/>
      <c r="BL521" s="1" t="s">
        <v>3726</v>
      </c>
      <c r="BM521" s="1" t="s">
        <v>3727</v>
      </c>
      <c r="BN521" s="1" t="s">
        <v>181</v>
      </c>
    </row>
    <row r="522" spans="1:66" ht="15.75" customHeight="1" x14ac:dyDescent="0.3">
      <c r="A522" s="1" t="s">
        <v>334</v>
      </c>
      <c r="B522" s="1">
        <v>800000</v>
      </c>
      <c r="C522" s="1" t="s">
        <v>68</v>
      </c>
      <c r="D522" s="1">
        <v>0</v>
      </c>
      <c r="E522" s="4" t="s">
        <v>3328</v>
      </c>
      <c r="F522" s="1" t="s">
        <v>69</v>
      </c>
      <c r="G522" s="1" t="s">
        <v>123</v>
      </c>
      <c r="H522" s="1" t="s">
        <v>124</v>
      </c>
      <c r="I522" s="1" t="s">
        <v>101</v>
      </c>
      <c r="J522" s="1" t="s">
        <v>3720</v>
      </c>
      <c r="K522" s="1" t="s">
        <v>3721</v>
      </c>
      <c r="L522" s="1"/>
      <c r="M522" s="1" t="s">
        <v>3722</v>
      </c>
      <c r="N522" s="1" t="s">
        <v>3723</v>
      </c>
      <c r="O522" s="1" t="s">
        <v>233</v>
      </c>
      <c r="P522" s="1" t="s">
        <v>619</v>
      </c>
      <c r="Q522" s="1" t="s">
        <v>620</v>
      </c>
      <c r="R522" s="1" t="s">
        <v>3728</v>
      </c>
      <c r="S522" s="1" t="s">
        <v>3729</v>
      </c>
      <c r="T522" s="1"/>
      <c r="U522" s="1" t="s">
        <v>1359</v>
      </c>
      <c r="V522" s="1"/>
      <c r="W522" s="1"/>
      <c r="X522" s="1"/>
      <c r="Y522" s="1">
        <v>100</v>
      </c>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t="s">
        <v>238</v>
      </c>
      <c r="BA522" s="1" t="s">
        <v>233</v>
      </c>
      <c r="BB522" s="1"/>
      <c r="BC522" s="1"/>
      <c r="BD522" s="1" t="s">
        <v>116</v>
      </c>
      <c r="BE522" s="1" t="s">
        <v>192</v>
      </c>
      <c r="BF522" s="1"/>
      <c r="BG522" s="1"/>
      <c r="BH522" s="1" t="s">
        <v>804</v>
      </c>
      <c r="BI522" s="1"/>
      <c r="BJ522" s="1"/>
      <c r="BK522" s="1"/>
      <c r="BL522" s="1" t="s">
        <v>3726</v>
      </c>
      <c r="BM522" s="1" t="s">
        <v>3727</v>
      </c>
      <c r="BN522" s="1" t="s">
        <v>121</v>
      </c>
    </row>
    <row r="523" spans="1:66" ht="15.75" customHeight="1" x14ac:dyDescent="0.3">
      <c r="A523" s="1" t="s">
        <v>173</v>
      </c>
      <c r="B523" s="1">
        <v>38000</v>
      </c>
      <c r="C523" s="1" t="s">
        <v>68</v>
      </c>
      <c r="D523" s="1">
        <v>0</v>
      </c>
      <c r="E523" s="4" t="s">
        <v>139</v>
      </c>
      <c r="F523" s="1" t="s">
        <v>69</v>
      </c>
      <c r="G523" s="1" t="s">
        <v>123</v>
      </c>
      <c r="H523" s="1" t="s">
        <v>124</v>
      </c>
      <c r="I523" s="1" t="s">
        <v>101</v>
      </c>
      <c r="J523" s="1" t="s">
        <v>3711</v>
      </c>
      <c r="K523" s="1" t="s">
        <v>3712</v>
      </c>
      <c r="L523" s="1" t="s">
        <v>3730</v>
      </c>
      <c r="M523" s="1" t="s">
        <v>3713</v>
      </c>
      <c r="N523" s="1" t="s">
        <v>3714</v>
      </c>
      <c r="O523" s="1" t="s">
        <v>173</v>
      </c>
      <c r="P523" s="1" t="s">
        <v>407</v>
      </c>
      <c r="Q523" s="1" t="s">
        <v>401</v>
      </c>
      <c r="R523" s="1" t="s">
        <v>3731</v>
      </c>
      <c r="S523" s="1" t="s">
        <v>3732</v>
      </c>
      <c r="T523" s="1"/>
      <c r="U523" s="1" t="s">
        <v>3717</v>
      </c>
      <c r="V523" s="1"/>
      <c r="W523" s="1"/>
      <c r="X523" s="1"/>
      <c r="Y523" s="1">
        <v>19</v>
      </c>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t="s">
        <v>178</v>
      </c>
      <c r="BA523" s="1" t="s">
        <v>173</v>
      </c>
      <c r="BB523" s="1"/>
      <c r="BC523" s="1"/>
      <c r="BD523" s="1" t="s">
        <v>116</v>
      </c>
      <c r="BE523" s="1" t="s">
        <v>192</v>
      </c>
      <c r="BF523" s="1"/>
      <c r="BG523" s="1"/>
      <c r="BH523" s="1" t="s">
        <v>1350</v>
      </c>
      <c r="BI523" s="1"/>
      <c r="BJ523" s="1"/>
      <c r="BK523" s="1"/>
      <c r="BL523" s="1" t="s">
        <v>3718</v>
      </c>
      <c r="BM523" s="1" t="s">
        <v>3719</v>
      </c>
      <c r="BN523" s="1"/>
    </row>
    <row r="524" spans="1:66" ht="15.75" customHeight="1" x14ac:dyDescent="0.3">
      <c r="A524" s="1" t="s">
        <v>155</v>
      </c>
      <c r="B524" s="1">
        <v>10000000</v>
      </c>
      <c r="C524" s="1" t="s">
        <v>68</v>
      </c>
      <c r="D524" s="1">
        <v>0</v>
      </c>
      <c r="E524" s="4" t="s">
        <v>139</v>
      </c>
      <c r="F524" s="1" t="s">
        <v>69</v>
      </c>
      <c r="G524" s="1" t="s">
        <v>123</v>
      </c>
      <c r="H524" s="1" t="s">
        <v>124</v>
      </c>
      <c r="I524" s="1" t="s">
        <v>101</v>
      </c>
      <c r="J524" s="1" t="s">
        <v>2597</v>
      </c>
      <c r="K524" s="1" t="s">
        <v>2598</v>
      </c>
      <c r="L524" s="1" t="s">
        <v>1658</v>
      </c>
      <c r="M524" s="1" t="s">
        <v>2599</v>
      </c>
      <c r="N524" s="1" t="s">
        <v>2600</v>
      </c>
      <c r="O524" s="1" t="s">
        <v>382</v>
      </c>
      <c r="P524" s="1" t="s">
        <v>160</v>
      </c>
      <c r="Q524" s="1" t="s">
        <v>155</v>
      </c>
      <c r="R524" s="1" t="s">
        <v>3733</v>
      </c>
      <c r="S524" s="1" t="s">
        <v>3734</v>
      </c>
      <c r="T524" s="1"/>
      <c r="U524" s="1" t="s">
        <v>1359</v>
      </c>
      <c r="V524" s="1"/>
      <c r="W524" s="1"/>
      <c r="X524" s="1"/>
      <c r="Y524" s="1">
        <v>4500</v>
      </c>
      <c r="Z524" s="1"/>
      <c r="AA524" s="1"/>
      <c r="AB524" s="1"/>
      <c r="AC524" s="1"/>
      <c r="AD524" s="1"/>
      <c r="AE524" s="1"/>
      <c r="AF524" s="1"/>
      <c r="AG524" s="1"/>
      <c r="AH524" s="1"/>
      <c r="AI524" s="1"/>
      <c r="AJ524" s="1"/>
      <c r="AK524" s="1" t="s">
        <v>112</v>
      </c>
      <c r="AL524" s="1"/>
      <c r="AM524" s="1"/>
      <c r="AN524" s="1"/>
      <c r="AO524" s="1"/>
      <c r="AP524" s="1"/>
      <c r="AQ524" s="1"/>
      <c r="AR524" s="1"/>
      <c r="AS524" s="1"/>
      <c r="AT524" s="1"/>
      <c r="AU524" s="1"/>
      <c r="AV524" s="1"/>
      <c r="AW524" s="1"/>
      <c r="AX524" s="1" t="s">
        <v>1034</v>
      </c>
      <c r="AY524" s="1"/>
      <c r="AZ524" s="1" t="s">
        <v>386</v>
      </c>
      <c r="BA524" s="1" t="s">
        <v>382</v>
      </c>
      <c r="BB524" s="1"/>
      <c r="BC524" s="1"/>
      <c r="BD524" s="1" t="s">
        <v>116</v>
      </c>
      <c r="BE524" s="1" t="s">
        <v>134</v>
      </c>
      <c r="BF524" s="1" t="s">
        <v>90</v>
      </c>
      <c r="BG524" s="1"/>
      <c r="BH524" s="1"/>
      <c r="BI524" s="1"/>
      <c r="BJ524" s="1"/>
      <c r="BK524" s="1"/>
      <c r="BL524" s="1" t="s">
        <v>2603</v>
      </c>
      <c r="BM524" s="1" t="s">
        <v>2604</v>
      </c>
      <c r="BN524" s="1" t="s">
        <v>375</v>
      </c>
    </row>
    <row r="525" spans="1:66" ht="15.75" customHeight="1" x14ac:dyDescent="0.3">
      <c r="A525" s="1" t="s">
        <v>155</v>
      </c>
      <c r="B525" s="1">
        <v>800000</v>
      </c>
      <c r="C525" s="1" t="s">
        <v>68</v>
      </c>
      <c r="D525" s="1">
        <v>0</v>
      </c>
      <c r="E525" s="4" t="s">
        <v>3735</v>
      </c>
      <c r="F525" s="1" t="s">
        <v>69</v>
      </c>
      <c r="G525" s="1" t="s">
        <v>123</v>
      </c>
      <c r="H525" s="1" t="s">
        <v>124</v>
      </c>
      <c r="I525" s="1" t="s">
        <v>101</v>
      </c>
      <c r="J525" s="1"/>
      <c r="K525" s="1"/>
      <c r="L525" s="1"/>
      <c r="M525" s="1" t="s">
        <v>3736</v>
      </c>
      <c r="N525" s="1" t="s">
        <v>3737</v>
      </c>
      <c r="O525" s="1" t="s">
        <v>406</v>
      </c>
      <c r="P525" s="1" t="s">
        <v>160</v>
      </c>
      <c r="Q525" s="1" t="s">
        <v>155</v>
      </c>
      <c r="R525" s="1" t="s">
        <v>3738</v>
      </c>
      <c r="S525" s="1" t="s">
        <v>3739</v>
      </c>
      <c r="T525" s="1"/>
      <c r="U525" s="1" t="s">
        <v>130</v>
      </c>
      <c r="V525" s="1"/>
      <c r="W525" s="1"/>
      <c r="X525" s="1"/>
      <c r="Y525" s="1">
        <v>484</v>
      </c>
      <c r="Z525" s="1"/>
      <c r="AA525" s="1"/>
      <c r="AB525" s="1"/>
      <c r="AC525" s="1"/>
      <c r="AD525" s="1"/>
      <c r="AE525" s="1"/>
      <c r="AF525" s="1"/>
      <c r="AG525" s="1"/>
      <c r="AH525" s="1"/>
      <c r="AI525" s="1"/>
      <c r="AJ525" s="1"/>
      <c r="AK525" s="1" t="s">
        <v>220</v>
      </c>
      <c r="AL525" s="1"/>
      <c r="AM525" s="1"/>
      <c r="AN525" s="1"/>
      <c r="AO525" s="1"/>
      <c r="AP525" s="1"/>
      <c r="AQ525" s="1"/>
      <c r="AR525" s="1"/>
      <c r="AS525" s="1"/>
      <c r="AT525" s="1"/>
      <c r="AU525" s="1"/>
      <c r="AV525" s="1"/>
      <c r="AW525" s="1"/>
      <c r="AX525" s="1" t="s">
        <v>345</v>
      </c>
      <c r="AY525" s="1"/>
      <c r="AZ525" s="1" t="s">
        <v>410</v>
      </c>
      <c r="BA525" s="1" t="s">
        <v>411</v>
      </c>
      <c r="BB525" s="1"/>
      <c r="BC525" s="1"/>
      <c r="BD525" s="1" t="s">
        <v>116</v>
      </c>
      <c r="BE525" s="1" t="s">
        <v>134</v>
      </c>
      <c r="BF525" s="1"/>
      <c r="BG525" s="1"/>
      <c r="BH525" s="1"/>
      <c r="BI525" s="1"/>
      <c r="BJ525" s="1"/>
      <c r="BK525" s="1"/>
      <c r="BL525" s="1" t="s">
        <v>3740</v>
      </c>
      <c r="BM525" s="1" t="s">
        <v>3741</v>
      </c>
      <c r="BN525" s="1"/>
    </row>
    <row r="526" spans="1:66" ht="15.75" customHeight="1" x14ac:dyDescent="0.3">
      <c r="A526" s="1" t="s">
        <v>155</v>
      </c>
      <c r="B526" s="1">
        <v>1500000</v>
      </c>
      <c r="C526" s="1" t="s">
        <v>68</v>
      </c>
      <c r="D526" s="1">
        <v>0</v>
      </c>
      <c r="E526" s="4" t="s">
        <v>1187</v>
      </c>
      <c r="F526" s="1" t="s">
        <v>69</v>
      </c>
      <c r="G526" s="1" t="s">
        <v>123</v>
      </c>
      <c r="H526" s="1" t="s">
        <v>124</v>
      </c>
      <c r="I526" s="1" t="s">
        <v>101</v>
      </c>
      <c r="J526" s="1" t="s">
        <v>2597</v>
      </c>
      <c r="K526" s="1" t="s">
        <v>2598</v>
      </c>
      <c r="L526" s="1" t="s">
        <v>3742</v>
      </c>
      <c r="M526" s="1" t="s">
        <v>2599</v>
      </c>
      <c r="N526" s="1" t="s">
        <v>2600</v>
      </c>
      <c r="O526" s="1" t="s">
        <v>382</v>
      </c>
      <c r="P526" s="1" t="s">
        <v>160</v>
      </c>
      <c r="Q526" s="1" t="s">
        <v>155</v>
      </c>
      <c r="R526" s="1" t="s">
        <v>3743</v>
      </c>
      <c r="S526" s="1" t="s">
        <v>3744</v>
      </c>
      <c r="T526" s="1"/>
      <c r="U526" s="1" t="s">
        <v>1359</v>
      </c>
      <c r="V526" s="1"/>
      <c r="W526" s="1"/>
      <c r="X526" s="1"/>
      <c r="Y526" s="1">
        <v>4500</v>
      </c>
      <c r="Z526" s="1"/>
      <c r="AA526" s="1"/>
      <c r="AB526" s="1"/>
      <c r="AC526" s="1"/>
      <c r="AD526" s="1"/>
      <c r="AE526" s="1"/>
      <c r="AF526" s="1"/>
      <c r="AG526" s="1"/>
      <c r="AH526" s="1"/>
      <c r="AI526" s="1"/>
      <c r="AJ526" s="1"/>
      <c r="AK526" s="1" t="s">
        <v>112</v>
      </c>
      <c r="AL526" s="1"/>
      <c r="AM526" s="1"/>
      <c r="AN526" s="1"/>
      <c r="AO526" s="1"/>
      <c r="AP526" s="1"/>
      <c r="AQ526" s="1"/>
      <c r="AR526" s="1"/>
      <c r="AS526" s="1"/>
      <c r="AT526" s="1"/>
      <c r="AU526" s="1"/>
      <c r="AV526" s="1"/>
      <c r="AW526" s="1"/>
      <c r="AX526" s="1" t="s">
        <v>1034</v>
      </c>
      <c r="AY526" s="1"/>
      <c r="AZ526" s="1" t="s">
        <v>386</v>
      </c>
      <c r="BA526" s="1" t="s">
        <v>382</v>
      </c>
      <c r="BB526" s="1"/>
      <c r="BC526" s="1"/>
      <c r="BD526" s="1" t="s">
        <v>116</v>
      </c>
      <c r="BE526" s="1" t="s">
        <v>134</v>
      </c>
      <c r="BF526" s="1" t="s">
        <v>90</v>
      </c>
      <c r="BG526" s="1"/>
      <c r="BH526" s="1"/>
      <c r="BI526" s="1"/>
      <c r="BJ526" s="1"/>
      <c r="BK526" s="1"/>
      <c r="BL526" s="1" t="s">
        <v>2603</v>
      </c>
      <c r="BM526" s="1" t="s">
        <v>2604</v>
      </c>
      <c r="BN526" s="1" t="s">
        <v>121</v>
      </c>
    </row>
    <row r="527" spans="1:66" ht="15.75" customHeight="1" x14ac:dyDescent="0.3">
      <c r="A527" s="1" t="s">
        <v>155</v>
      </c>
      <c r="B527" s="1">
        <v>1000000</v>
      </c>
      <c r="C527" s="1" t="s">
        <v>68</v>
      </c>
      <c r="D527" s="1">
        <v>0</v>
      </c>
      <c r="E527" s="4" t="s">
        <v>2914</v>
      </c>
      <c r="F527" s="1" t="s">
        <v>69</v>
      </c>
      <c r="G527" s="1" t="s">
        <v>99</v>
      </c>
      <c r="H527" s="1" t="s">
        <v>100</v>
      </c>
      <c r="I527" s="1" t="s">
        <v>101</v>
      </c>
      <c r="J527" s="1" t="s">
        <v>3292</v>
      </c>
      <c r="K527" s="1" t="s">
        <v>3293</v>
      </c>
      <c r="L527" s="1" t="s">
        <v>1658</v>
      </c>
      <c r="M527" s="1" t="s">
        <v>3294</v>
      </c>
      <c r="N527" s="1" t="s">
        <v>3295</v>
      </c>
      <c r="O527" s="1" t="s">
        <v>382</v>
      </c>
      <c r="P527" s="1" t="s">
        <v>160</v>
      </c>
      <c r="Q527" s="1" t="s">
        <v>155</v>
      </c>
      <c r="R527" s="1" t="s">
        <v>3745</v>
      </c>
      <c r="S527" s="1" t="s">
        <v>3746</v>
      </c>
      <c r="T527" s="1"/>
      <c r="U527" s="1" t="s">
        <v>130</v>
      </c>
      <c r="V527" s="1"/>
      <c r="W527" s="1"/>
      <c r="X527" s="1"/>
      <c r="Y527" s="1">
        <v>1924</v>
      </c>
      <c r="Z527" s="1"/>
      <c r="AA527" s="1"/>
      <c r="AB527" s="1"/>
      <c r="AC527" s="1"/>
      <c r="AD527" s="1"/>
      <c r="AE527" s="1"/>
      <c r="AF527" s="1"/>
      <c r="AG527" s="1"/>
      <c r="AH527" s="1"/>
      <c r="AI527" s="1"/>
      <c r="AJ527" s="1"/>
      <c r="AK527" s="1" t="s">
        <v>832</v>
      </c>
      <c r="AL527" s="1"/>
      <c r="AM527" s="1"/>
      <c r="AN527" s="1"/>
      <c r="AO527" s="1"/>
      <c r="AP527" s="1"/>
      <c r="AQ527" s="1"/>
      <c r="AR527" s="1"/>
      <c r="AS527" s="1"/>
      <c r="AT527" s="1"/>
      <c r="AU527" s="1"/>
      <c r="AV527" s="1"/>
      <c r="AW527" s="1"/>
      <c r="AX527" s="1" t="s">
        <v>113</v>
      </c>
      <c r="AY527" s="1"/>
      <c r="AZ527" s="1" t="s">
        <v>521</v>
      </c>
      <c r="BA527" s="1" t="s">
        <v>517</v>
      </c>
      <c r="BB527" s="1"/>
      <c r="BC527" s="1"/>
      <c r="BD527" s="1" t="s">
        <v>116</v>
      </c>
      <c r="BE527" s="1" t="s">
        <v>591</v>
      </c>
      <c r="BF527" s="1" t="s">
        <v>90</v>
      </c>
      <c r="BG527" s="1"/>
      <c r="BH527" s="1"/>
      <c r="BI527" s="1"/>
      <c r="BJ527" s="1"/>
      <c r="BK527" s="1"/>
      <c r="BL527" s="1" t="s">
        <v>3298</v>
      </c>
      <c r="BM527" s="1" t="s">
        <v>3299</v>
      </c>
      <c r="BN527" s="1" t="s">
        <v>375</v>
      </c>
    </row>
    <row r="528" spans="1:66" ht="15.75" customHeight="1" x14ac:dyDescent="0.3">
      <c r="A528" s="1" t="s">
        <v>313</v>
      </c>
      <c r="B528" s="1">
        <v>165250</v>
      </c>
      <c r="C528" s="1" t="s">
        <v>68</v>
      </c>
      <c r="D528" s="1">
        <v>0</v>
      </c>
      <c r="E528" s="4" t="s">
        <v>314</v>
      </c>
      <c r="F528" s="1" t="s">
        <v>69</v>
      </c>
      <c r="G528" s="1" t="s">
        <v>99</v>
      </c>
      <c r="H528" s="1" t="s">
        <v>100</v>
      </c>
      <c r="I528" s="1" t="s">
        <v>101</v>
      </c>
      <c r="J528" s="1" t="s">
        <v>3672</v>
      </c>
      <c r="K528" s="1" t="s">
        <v>3673</v>
      </c>
      <c r="L528" s="1" t="s">
        <v>3747</v>
      </c>
      <c r="M528" s="1" t="s">
        <v>3674</v>
      </c>
      <c r="N528" s="1" t="s">
        <v>3675</v>
      </c>
      <c r="O528" s="1" t="s">
        <v>138</v>
      </c>
      <c r="P528" s="1" t="s">
        <v>318</v>
      </c>
      <c r="Q528" s="1" t="s">
        <v>313</v>
      </c>
      <c r="R528" s="1" t="s">
        <v>3748</v>
      </c>
      <c r="S528" s="1" t="s">
        <v>3749</v>
      </c>
      <c r="T528" s="1"/>
      <c r="U528" s="1" t="s">
        <v>81</v>
      </c>
      <c r="V528" s="1"/>
      <c r="W528" s="1"/>
      <c r="X528" s="1"/>
      <c r="Y528" s="1">
        <v>110</v>
      </c>
      <c r="Z528" s="1"/>
      <c r="AA528" s="1"/>
      <c r="AB528" s="1"/>
      <c r="AC528" s="1"/>
      <c r="AD528" s="1"/>
      <c r="AE528" s="1"/>
      <c r="AF528" s="1"/>
      <c r="AG528" s="1" t="s">
        <v>111</v>
      </c>
      <c r="AH528" s="1"/>
      <c r="AI528" s="1"/>
      <c r="AJ528" s="1"/>
      <c r="AK528" s="1"/>
      <c r="AL528" s="1"/>
      <c r="AM528" s="1"/>
      <c r="AN528" s="1"/>
      <c r="AO528" s="1"/>
      <c r="AP528" s="1"/>
      <c r="AQ528" s="1"/>
      <c r="AR528" s="1"/>
      <c r="AS528" s="1"/>
      <c r="AT528" s="1"/>
      <c r="AU528" s="1"/>
      <c r="AV528" s="1"/>
      <c r="AW528" s="1"/>
      <c r="AX528" s="1"/>
      <c r="AY528" s="1"/>
      <c r="AZ528" s="1" t="s">
        <v>234</v>
      </c>
      <c r="BA528" s="1" t="s">
        <v>138</v>
      </c>
      <c r="BB528" s="1"/>
      <c r="BC528" s="1"/>
      <c r="BD528" s="1" t="s">
        <v>116</v>
      </c>
      <c r="BE528" s="1" t="s">
        <v>192</v>
      </c>
      <c r="BF528" s="1"/>
      <c r="BG528" s="1"/>
      <c r="BH528" s="1" t="s">
        <v>193</v>
      </c>
      <c r="BI528" s="1"/>
      <c r="BJ528" s="1"/>
      <c r="BK528" s="1"/>
      <c r="BL528" s="1" t="s">
        <v>3678</v>
      </c>
      <c r="BM528" s="1" t="s">
        <v>3679</v>
      </c>
      <c r="BN528" s="1" t="s">
        <v>121</v>
      </c>
    </row>
    <row r="529" spans="1:66" ht="15.75" customHeight="1" x14ac:dyDescent="0.3">
      <c r="A529" s="1" t="s">
        <v>313</v>
      </c>
      <c r="B529" s="1">
        <v>243250</v>
      </c>
      <c r="C529" s="1" t="s">
        <v>68</v>
      </c>
      <c r="D529" s="1">
        <v>0</v>
      </c>
      <c r="E529" s="4" t="s">
        <v>314</v>
      </c>
      <c r="F529" s="1" t="s">
        <v>69</v>
      </c>
      <c r="G529" s="1" t="s">
        <v>99</v>
      </c>
      <c r="H529" s="1" t="s">
        <v>100</v>
      </c>
      <c r="I529" s="1" t="s">
        <v>101</v>
      </c>
      <c r="J529" s="1" t="s">
        <v>3750</v>
      </c>
      <c r="K529" s="1" t="s">
        <v>3751</v>
      </c>
      <c r="L529" s="1" t="s">
        <v>3752</v>
      </c>
      <c r="M529" s="1" t="s">
        <v>3753</v>
      </c>
      <c r="N529" s="1" t="s">
        <v>3754</v>
      </c>
      <c r="O529" s="1" t="s">
        <v>138</v>
      </c>
      <c r="P529" s="1" t="s">
        <v>318</v>
      </c>
      <c r="Q529" s="1" t="s">
        <v>313</v>
      </c>
      <c r="R529" s="1" t="s">
        <v>3755</v>
      </c>
      <c r="S529" s="1" t="s">
        <v>3756</v>
      </c>
      <c r="T529" s="1"/>
      <c r="U529" s="1" t="s">
        <v>81</v>
      </c>
      <c r="V529" s="1"/>
      <c r="W529" s="1"/>
      <c r="X529" s="1"/>
      <c r="Y529" s="1">
        <v>20</v>
      </c>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t="s">
        <v>133</v>
      </c>
      <c r="BE529" s="1" t="s">
        <v>134</v>
      </c>
      <c r="BF529" s="1"/>
      <c r="BG529" s="1"/>
      <c r="BH529" s="1"/>
      <c r="BI529" s="1"/>
      <c r="BJ529" s="1"/>
      <c r="BK529" s="1"/>
      <c r="BL529" s="1" t="s">
        <v>3757</v>
      </c>
      <c r="BM529" s="1" t="s">
        <v>3758</v>
      </c>
      <c r="BN529" s="1" t="s">
        <v>121</v>
      </c>
    </row>
    <row r="530" spans="1:66" ht="15.75" customHeight="1" x14ac:dyDescent="0.3">
      <c r="A530" s="1" t="s">
        <v>155</v>
      </c>
      <c r="B530" s="1">
        <v>500000</v>
      </c>
      <c r="C530" s="1" t="s">
        <v>68</v>
      </c>
      <c r="D530" s="1">
        <v>0</v>
      </c>
      <c r="E530" s="4">
        <v>44751</v>
      </c>
      <c r="F530" s="1" t="s">
        <v>69</v>
      </c>
      <c r="G530" s="1" t="s">
        <v>123</v>
      </c>
      <c r="H530" s="1" t="s">
        <v>124</v>
      </c>
      <c r="I530" s="1" t="s">
        <v>101</v>
      </c>
      <c r="J530" s="1" t="s">
        <v>3759</v>
      </c>
      <c r="K530" s="1" t="s">
        <v>3760</v>
      </c>
      <c r="L530" s="1"/>
      <c r="M530" s="1" t="s">
        <v>3761</v>
      </c>
      <c r="N530" s="1" t="s">
        <v>3762</v>
      </c>
      <c r="O530" s="1" t="s">
        <v>233</v>
      </c>
      <c r="P530" s="1" t="s">
        <v>160</v>
      </c>
      <c r="Q530" s="1" t="s">
        <v>155</v>
      </c>
      <c r="R530" s="1" t="s">
        <v>3763</v>
      </c>
      <c r="S530" s="1" t="s">
        <v>3764</v>
      </c>
      <c r="T530" s="1"/>
      <c r="U530" s="1" t="s">
        <v>130</v>
      </c>
      <c r="V530" s="1"/>
      <c r="W530" s="1"/>
      <c r="X530" s="1"/>
      <c r="Y530" s="1">
        <v>195</v>
      </c>
      <c r="Z530" s="1"/>
      <c r="AA530" s="1"/>
      <c r="AB530" s="1"/>
      <c r="AC530" s="1"/>
      <c r="AD530" s="1"/>
      <c r="AE530" s="1"/>
      <c r="AF530" s="1"/>
      <c r="AG530" s="1"/>
      <c r="AH530" s="1"/>
      <c r="AI530" s="1"/>
      <c r="AJ530" s="1"/>
      <c r="AK530" s="1" t="s">
        <v>906</v>
      </c>
      <c r="AL530" s="1"/>
      <c r="AM530" s="1"/>
      <c r="AN530" s="1"/>
      <c r="AO530" s="1"/>
      <c r="AP530" s="1"/>
      <c r="AQ530" s="1"/>
      <c r="AR530" s="1"/>
      <c r="AS530" s="1"/>
      <c r="AT530" s="1"/>
      <c r="AU530" s="1"/>
      <c r="AV530" s="1"/>
      <c r="AW530" s="1"/>
      <c r="AX530" s="1" t="s">
        <v>282</v>
      </c>
      <c r="AY530" s="1"/>
      <c r="AZ530" s="1" t="s">
        <v>238</v>
      </c>
      <c r="BA530" s="1" t="s">
        <v>233</v>
      </c>
      <c r="BB530" s="1"/>
      <c r="BC530" s="1"/>
      <c r="BD530" s="1" t="s">
        <v>133</v>
      </c>
      <c r="BE530" s="1" t="s">
        <v>192</v>
      </c>
      <c r="BF530" s="1"/>
      <c r="BG530" s="1"/>
      <c r="BH530" s="1" t="s">
        <v>193</v>
      </c>
      <c r="BI530" s="1"/>
      <c r="BJ530" s="1"/>
      <c r="BK530" s="1"/>
      <c r="BL530" s="1" t="s">
        <v>3765</v>
      </c>
      <c r="BM530" s="1" t="s">
        <v>3766</v>
      </c>
      <c r="BN530" s="1" t="s">
        <v>121</v>
      </c>
    </row>
    <row r="531" spans="1:66" ht="15.75" customHeight="1" x14ac:dyDescent="0.3">
      <c r="A531" s="1" t="s">
        <v>168</v>
      </c>
      <c r="B531" s="1">
        <v>148000</v>
      </c>
      <c r="C531" s="1" t="s">
        <v>68</v>
      </c>
      <c r="D531" s="1">
        <v>100</v>
      </c>
      <c r="E531" s="4" t="s">
        <v>1570</v>
      </c>
      <c r="F531" s="1" t="s">
        <v>69</v>
      </c>
      <c r="G531" s="1" t="s">
        <v>70</v>
      </c>
      <c r="H531" s="1" t="s">
        <v>71</v>
      </c>
      <c r="I531" s="1" t="s">
        <v>72</v>
      </c>
      <c r="J531" s="1" t="s">
        <v>3767</v>
      </c>
      <c r="K531" s="1" t="s">
        <v>3768</v>
      </c>
      <c r="L531" s="1" t="s">
        <v>288</v>
      </c>
      <c r="M531" s="1" t="s">
        <v>3769</v>
      </c>
      <c r="N531" s="1" t="s">
        <v>3770</v>
      </c>
      <c r="O531" s="1" t="s">
        <v>291</v>
      </c>
      <c r="P531" s="1" t="s">
        <v>292</v>
      </c>
      <c r="Q531" s="1" t="s">
        <v>168</v>
      </c>
      <c r="R531" s="1" t="s">
        <v>3771</v>
      </c>
      <c r="S531" s="1" t="s">
        <v>3772</v>
      </c>
      <c r="T531" s="1"/>
      <c r="U531" s="1" t="s">
        <v>130</v>
      </c>
      <c r="V531" s="1"/>
      <c r="W531" s="1"/>
      <c r="X531" s="1"/>
      <c r="Y531" s="1">
        <v>60</v>
      </c>
      <c r="Z531" s="1"/>
      <c r="AA531" s="1"/>
      <c r="AB531" s="1"/>
      <c r="AC531" s="1"/>
      <c r="AD531" s="1"/>
      <c r="AE531" s="1"/>
      <c r="AF531" s="1"/>
      <c r="AG531" s="1"/>
      <c r="AH531" s="1"/>
      <c r="AI531" s="1"/>
      <c r="AJ531" s="1"/>
      <c r="AK531" s="1" t="s">
        <v>112</v>
      </c>
      <c r="AL531" s="1"/>
      <c r="AM531" s="1"/>
      <c r="AN531" s="1"/>
      <c r="AO531" s="1"/>
      <c r="AP531" s="1"/>
      <c r="AQ531" s="1"/>
      <c r="AR531" s="1"/>
      <c r="AS531" s="1"/>
      <c r="AT531" s="1"/>
      <c r="AU531" s="1"/>
      <c r="AV531" s="1"/>
      <c r="AW531" s="1"/>
      <c r="AX531" s="1" t="s">
        <v>1087</v>
      </c>
      <c r="AY531" s="1"/>
      <c r="AZ531" s="1" t="s">
        <v>296</v>
      </c>
      <c r="BA531" s="1" t="s">
        <v>291</v>
      </c>
      <c r="BB531" s="1" t="s">
        <v>3182</v>
      </c>
      <c r="BC531" s="1"/>
      <c r="BD531" s="1" t="s">
        <v>165</v>
      </c>
      <c r="BE531" s="1" t="s">
        <v>134</v>
      </c>
      <c r="BF531" s="1" t="s">
        <v>90</v>
      </c>
      <c r="BG531" s="1"/>
      <c r="BH531" s="1"/>
      <c r="BI531" s="1"/>
      <c r="BJ531" s="1"/>
      <c r="BK531" s="1"/>
      <c r="BL531" s="1" t="s">
        <v>3773</v>
      </c>
      <c r="BM531" s="1" t="s">
        <v>3774</v>
      </c>
      <c r="BN531" s="1" t="s">
        <v>121</v>
      </c>
    </row>
    <row r="532" spans="1:66" ht="15.75" customHeight="1" x14ac:dyDescent="0.3">
      <c r="A532" s="1" t="s">
        <v>155</v>
      </c>
      <c r="B532" s="1">
        <v>40000</v>
      </c>
      <c r="C532" s="1" t="s">
        <v>68</v>
      </c>
      <c r="D532" s="1">
        <v>0</v>
      </c>
      <c r="E532" s="4">
        <v>44751</v>
      </c>
      <c r="F532" s="1" t="s">
        <v>69</v>
      </c>
      <c r="G532" s="1" t="s">
        <v>123</v>
      </c>
      <c r="H532" s="1" t="s">
        <v>124</v>
      </c>
      <c r="I532" s="1" t="s">
        <v>101</v>
      </c>
      <c r="J532" s="1" t="s">
        <v>3759</v>
      </c>
      <c r="K532" s="1" t="s">
        <v>3760</v>
      </c>
      <c r="L532" s="1"/>
      <c r="M532" s="1" t="s">
        <v>3761</v>
      </c>
      <c r="N532" s="1" t="s">
        <v>3762</v>
      </c>
      <c r="O532" s="1" t="s">
        <v>233</v>
      </c>
      <c r="P532" s="1" t="s">
        <v>160</v>
      </c>
      <c r="Q532" s="1" t="s">
        <v>155</v>
      </c>
      <c r="R532" s="1" t="s">
        <v>3775</v>
      </c>
      <c r="S532" s="1" t="s">
        <v>3776</v>
      </c>
      <c r="T532" s="1"/>
      <c r="U532" s="1" t="s">
        <v>130</v>
      </c>
      <c r="V532" s="1"/>
      <c r="W532" s="1"/>
      <c r="X532" s="1"/>
      <c r="Y532" s="1">
        <v>195</v>
      </c>
      <c r="Z532" s="1"/>
      <c r="AA532" s="1"/>
      <c r="AB532" s="1"/>
      <c r="AC532" s="1"/>
      <c r="AD532" s="1"/>
      <c r="AE532" s="1"/>
      <c r="AF532" s="1"/>
      <c r="AG532" s="1"/>
      <c r="AH532" s="1"/>
      <c r="AI532" s="1"/>
      <c r="AJ532" s="1"/>
      <c r="AK532" s="1" t="s">
        <v>906</v>
      </c>
      <c r="AL532" s="1"/>
      <c r="AM532" s="1"/>
      <c r="AN532" s="1"/>
      <c r="AO532" s="1"/>
      <c r="AP532" s="1"/>
      <c r="AQ532" s="1"/>
      <c r="AR532" s="1"/>
      <c r="AS532" s="1"/>
      <c r="AT532" s="1"/>
      <c r="AU532" s="1"/>
      <c r="AV532" s="1"/>
      <c r="AW532" s="1"/>
      <c r="AX532" s="1" t="s">
        <v>282</v>
      </c>
      <c r="AY532" s="1"/>
      <c r="AZ532" s="1" t="s">
        <v>238</v>
      </c>
      <c r="BA532" s="1" t="s">
        <v>233</v>
      </c>
      <c r="BB532" s="1"/>
      <c r="BC532" s="1"/>
      <c r="BD532" s="1" t="s">
        <v>133</v>
      </c>
      <c r="BE532" s="1" t="s">
        <v>192</v>
      </c>
      <c r="BF532" s="1"/>
      <c r="BG532" s="1"/>
      <c r="BH532" s="1" t="s">
        <v>193</v>
      </c>
      <c r="BI532" s="1"/>
      <c r="BJ532" s="1"/>
      <c r="BK532" s="1"/>
      <c r="BL532" s="1" t="s">
        <v>3765</v>
      </c>
      <c r="BM532" s="1" t="s">
        <v>3766</v>
      </c>
      <c r="BN532" s="1" t="s">
        <v>181</v>
      </c>
    </row>
    <row r="533" spans="1:66" ht="15.75" customHeight="1" x14ac:dyDescent="0.3">
      <c r="A533" s="1" t="s">
        <v>641</v>
      </c>
      <c r="B533" s="1">
        <v>500000</v>
      </c>
      <c r="C533" s="1" t="s">
        <v>68</v>
      </c>
      <c r="D533" s="1">
        <v>0</v>
      </c>
      <c r="E533" s="4" t="s">
        <v>139</v>
      </c>
      <c r="F533" s="1" t="s">
        <v>69</v>
      </c>
      <c r="G533" s="1" t="s">
        <v>123</v>
      </c>
      <c r="H533" s="1" t="s">
        <v>124</v>
      </c>
      <c r="I533" s="1" t="s">
        <v>101</v>
      </c>
      <c r="J533" s="1" t="s">
        <v>3777</v>
      </c>
      <c r="K533" s="1" t="s">
        <v>3778</v>
      </c>
      <c r="L533" s="1" t="s">
        <v>275</v>
      </c>
      <c r="M533" s="1" t="s">
        <v>3779</v>
      </c>
      <c r="N533" s="1" t="s">
        <v>3780</v>
      </c>
      <c r="O533" s="1" t="s">
        <v>201</v>
      </c>
      <c r="P533" s="1" t="s">
        <v>647</v>
      </c>
      <c r="Q533" s="1" t="s">
        <v>641</v>
      </c>
      <c r="R533" s="1" t="s">
        <v>3781</v>
      </c>
      <c r="S533" s="1" t="s">
        <v>3782</v>
      </c>
      <c r="T533" s="1"/>
      <c r="U533" s="1" t="s">
        <v>81</v>
      </c>
      <c r="V533" s="1"/>
      <c r="W533" s="1" t="s">
        <v>3783</v>
      </c>
      <c r="X533" s="1"/>
      <c r="Y533" s="1">
        <v>500</v>
      </c>
      <c r="Z533" s="1"/>
      <c r="AA533" s="1"/>
      <c r="AB533" s="1"/>
      <c r="AC533" s="1"/>
      <c r="AD533" s="1"/>
      <c r="AE533" s="1"/>
      <c r="AF533" s="1"/>
      <c r="AG533" s="1"/>
      <c r="AH533" s="1"/>
      <c r="AI533" s="1"/>
      <c r="AJ533" s="1"/>
      <c r="AK533" s="1" t="s">
        <v>3784</v>
      </c>
      <c r="AL533" s="1"/>
      <c r="AM533" s="1"/>
      <c r="AN533" s="1"/>
      <c r="AO533" s="1"/>
      <c r="AP533" s="1"/>
      <c r="AQ533" s="1"/>
      <c r="AR533" s="1"/>
      <c r="AS533" s="1"/>
      <c r="AT533" s="1"/>
      <c r="AU533" s="1"/>
      <c r="AV533" s="1"/>
      <c r="AW533" s="1"/>
      <c r="AX533" s="1" t="s">
        <v>345</v>
      </c>
      <c r="AY533" s="1"/>
      <c r="AZ533" s="1" t="s">
        <v>205</v>
      </c>
      <c r="BA533" s="1" t="s">
        <v>201</v>
      </c>
      <c r="BB533" s="1"/>
      <c r="BC533" s="1"/>
      <c r="BD533" s="1" t="s">
        <v>133</v>
      </c>
      <c r="BE533" s="1" t="s">
        <v>2687</v>
      </c>
      <c r="BF533" s="1" t="s">
        <v>90</v>
      </c>
      <c r="BG533" s="1"/>
      <c r="BH533" s="1"/>
      <c r="BI533" s="1"/>
      <c r="BJ533" s="1"/>
      <c r="BK533" s="1"/>
      <c r="BL533" s="1" t="s">
        <v>3785</v>
      </c>
      <c r="BM533" s="1" t="s">
        <v>3786</v>
      </c>
      <c r="BN533" s="1"/>
    </row>
    <row r="534" spans="1:66" ht="15.75" customHeight="1" x14ac:dyDescent="0.3">
      <c r="A534" s="1" t="s">
        <v>641</v>
      </c>
      <c r="B534" s="1">
        <v>4000000</v>
      </c>
      <c r="C534" s="1" t="s">
        <v>68</v>
      </c>
      <c r="D534" s="1">
        <v>0</v>
      </c>
      <c r="E534" s="4" t="s">
        <v>139</v>
      </c>
      <c r="F534" s="1" t="s">
        <v>69</v>
      </c>
      <c r="G534" s="1" t="s">
        <v>123</v>
      </c>
      <c r="H534" s="1" t="s">
        <v>124</v>
      </c>
      <c r="I534" s="1" t="s">
        <v>101</v>
      </c>
      <c r="J534" s="1" t="s">
        <v>3777</v>
      </c>
      <c r="K534" s="1" t="s">
        <v>3778</v>
      </c>
      <c r="L534" s="1" t="s">
        <v>1013</v>
      </c>
      <c r="M534" s="1" t="s">
        <v>3779</v>
      </c>
      <c r="N534" s="1" t="s">
        <v>3780</v>
      </c>
      <c r="O534" s="1" t="s">
        <v>201</v>
      </c>
      <c r="P534" s="1" t="s">
        <v>647</v>
      </c>
      <c r="Q534" s="1" t="s">
        <v>641</v>
      </c>
      <c r="R534" s="1" t="s">
        <v>3787</v>
      </c>
      <c r="S534" s="1" t="s">
        <v>3788</v>
      </c>
      <c r="T534" s="1"/>
      <c r="U534" s="1" t="s">
        <v>81</v>
      </c>
      <c r="V534" s="1"/>
      <c r="W534" s="1" t="s">
        <v>3783</v>
      </c>
      <c r="X534" s="1"/>
      <c r="Y534" s="1">
        <v>500</v>
      </c>
      <c r="Z534" s="1"/>
      <c r="AA534" s="1"/>
      <c r="AB534" s="1"/>
      <c r="AC534" s="1"/>
      <c r="AD534" s="1"/>
      <c r="AE534" s="1"/>
      <c r="AF534" s="1"/>
      <c r="AG534" s="1"/>
      <c r="AH534" s="1"/>
      <c r="AI534" s="1"/>
      <c r="AJ534" s="1"/>
      <c r="AK534" s="1" t="s">
        <v>3784</v>
      </c>
      <c r="AL534" s="1"/>
      <c r="AM534" s="1"/>
      <c r="AN534" s="1"/>
      <c r="AO534" s="1"/>
      <c r="AP534" s="1"/>
      <c r="AQ534" s="1"/>
      <c r="AR534" s="1"/>
      <c r="AS534" s="1"/>
      <c r="AT534" s="1"/>
      <c r="AU534" s="1"/>
      <c r="AV534" s="1"/>
      <c r="AW534" s="1"/>
      <c r="AX534" s="1" t="s">
        <v>345</v>
      </c>
      <c r="AY534" s="1"/>
      <c r="AZ534" s="1" t="s">
        <v>205</v>
      </c>
      <c r="BA534" s="1" t="s">
        <v>201</v>
      </c>
      <c r="BB534" s="1"/>
      <c r="BC534" s="1"/>
      <c r="BD534" s="1" t="s">
        <v>133</v>
      </c>
      <c r="BE534" s="1" t="s">
        <v>2687</v>
      </c>
      <c r="BF534" s="1" t="s">
        <v>90</v>
      </c>
      <c r="BG534" s="1"/>
      <c r="BH534" s="1"/>
      <c r="BI534" s="1"/>
      <c r="BJ534" s="1"/>
      <c r="BK534" s="1"/>
      <c r="BL534" s="1" t="s">
        <v>3785</v>
      </c>
      <c r="BM534" s="1" t="s">
        <v>3786</v>
      </c>
      <c r="BN534" s="1"/>
    </row>
    <row r="535" spans="1:66" ht="15.75" customHeight="1" x14ac:dyDescent="0.3">
      <c r="A535" s="1" t="s">
        <v>641</v>
      </c>
      <c r="B535" s="1">
        <v>500000</v>
      </c>
      <c r="C535" s="1" t="s">
        <v>68</v>
      </c>
      <c r="D535" s="1">
        <v>0</v>
      </c>
      <c r="E535" s="4">
        <v>44843</v>
      </c>
      <c r="F535" s="1" t="s">
        <v>69</v>
      </c>
      <c r="G535" s="1" t="s">
        <v>123</v>
      </c>
      <c r="H535" s="1" t="s">
        <v>124</v>
      </c>
      <c r="I535" s="1" t="s">
        <v>101</v>
      </c>
      <c r="J535" s="1" t="s">
        <v>3010</v>
      </c>
      <c r="K535" s="1" t="s">
        <v>3011</v>
      </c>
      <c r="L535" s="1" t="s">
        <v>1039</v>
      </c>
      <c r="M535" s="1" t="s">
        <v>3012</v>
      </c>
      <c r="N535" s="1" t="s">
        <v>3013</v>
      </c>
      <c r="O535" s="1" t="s">
        <v>291</v>
      </c>
      <c r="P535" s="1" t="s">
        <v>647</v>
      </c>
      <c r="Q535" s="1" t="s">
        <v>641</v>
      </c>
      <c r="R535" s="1" t="s">
        <v>3789</v>
      </c>
      <c r="S535" s="1" t="s">
        <v>3790</v>
      </c>
      <c r="T535" s="1"/>
      <c r="U535" s="1" t="s">
        <v>81</v>
      </c>
      <c r="V535" s="1"/>
      <c r="W535" s="1"/>
      <c r="X535" s="1"/>
      <c r="Y535" s="1">
        <v>65</v>
      </c>
      <c r="Z535" s="1"/>
      <c r="AA535" s="1"/>
      <c r="AB535" s="1"/>
      <c r="AC535" s="1"/>
      <c r="AD535" s="1"/>
      <c r="AE535" s="1"/>
      <c r="AF535" s="1"/>
      <c r="AG535" s="1"/>
      <c r="AH535" s="1"/>
      <c r="AI535" s="1"/>
      <c r="AJ535" s="1"/>
      <c r="AK535" s="1" t="s">
        <v>889</v>
      </c>
      <c r="AL535" s="1"/>
      <c r="AM535" s="1"/>
      <c r="AN535" s="1"/>
      <c r="AO535" s="1"/>
      <c r="AP535" s="1"/>
      <c r="AQ535" s="1"/>
      <c r="AR535" s="1"/>
      <c r="AS535" s="1"/>
      <c r="AT535" s="1"/>
      <c r="AU535" s="1"/>
      <c r="AV535" s="1"/>
      <c r="AW535" s="1"/>
      <c r="AX535" s="1" t="s">
        <v>177</v>
      </c>
      <c r="AY535" s="1"/>
      <c r="AZ535" s="1" t="s">
        <v>296</v>
      </c>
      <c r="BA535" s="1" t="s">
        <v>291</v>
      </c>
      <c r="BB535" s="1"/>
      <c r="BC535" s="1"/>
      <c r="BD535" s="1" t="s">
        <v>3016</v>
      </c>
      <c r="BE535" s="1" t="s">
        <v>192</v>
      </c>
      <c r="BF535" s="1" t="s">
        <v>135</v>
      </c>
      <c r="BG535" s="1"/>
      <c r="BH535" s="1" t="s">
        <v>193</v>
      </c>
      <c r="BI535" s="1"/>
      <c r="BJ535" s="1"/>
      <c r="BK535" s="1"/>
      <c r="BL535" s="1" t="s">
        <v>3017</v>
      </c>
      <c r="BM535" s="1" t="s">
        <v>3018</v>
      </c>
      <c r="BN535" s="1" t="s">
        <v>121</v>
      </c>
    </row>
    <row r="536" spans="1:66" ht="15.75" customHeight="1" x14ac:dyDescent="0.3">
      <c r="A536" s="1" t="s">
        <v>216</v>
      </c>
      <c r="B536" s="1">
        <v>18200000</v>
      </c>
      <c r="C536" s="1" t="s">
        <v>68</v>
      </c>
      <c r="D536" s="1">
        <v>0</v>
      </c>
      <c r="E536" s="4" t="s">
        <v>314</v>
      </c>
      <c r="F536" s="1" t="s">
        <v>69</v>
      </c>
      <c r="G536" s="1" t="s">
        <v>99</v>
      </c>
      <c r="H536" s="1" t="s">
        <v>100</v>
      </c>
      <c r="I536" s="1" t="s">
        <v>101</v>
      </c>
      <c r="J536" s="1" t="s">
        <v>3791</v>
      </c>
      <c r="K536" s="1" t="s">
        <v>3792</v>
      </c>
      <c r="L536" s="1" t="s">
        <v>1013</v>
      </c>
      <c r="M536" s="1" t="s">
        <v>3793</v>
      </c>
      <c r="N536" s="1" t="s">
        <v>3794</v>
      </c>
      <c r="O536" s="1" t="s">
        <v>201</v>
      </c>
      <c r="P536" s="1" t="s">
        <v>353</v>
      </c>
      <c r="Q536" s="1" t="s">
        <v>216</v>
      </c>
      <c r="R536" s="1" t="s">
        <v>3795</v>
      </c>
      <c r="S536" s="1" t="s">
        <v>3796</v>
      </c>
      <c r="T536" s="1"/>
      <c r="U536" s="1" t="s">
        <v>81</v>
      </c>
      <c r="V536" s="1"/>
      <c r="W536" s="1"/>
      <c r="X536" s="1"/>
      <c r="Y536" s="1">
        <v>3500</v>
      </c>
      <c r="Z536" s="1"/>
      <c r="AA536" s="1"/>
      <c r="AB536" s="1"/>
      <c r="AC536" s="1"/>
      <c r="AD536" s="1"/>
      <c r="AE536" s="1"/>
      <c r="AF536" s="1"/>
      <c r="AG536" s="1" t="s">
        <v>111</v>
      </c>
      <c r="AH536" s="1"/>
      <c r="AI536" s="1"/>
      <c r="AJ536" s="1"/>
      <c r="AK536" s="1" t="s">
        <v>1369</v>
      </c>
      <c r="AL536" s="1"/>
      <c r="AM536" s="1"/>
      <c r="AN536" s="1"/>
      <c r="AO536" s="1"/>
      <c r="AP536" s="1"/>
      <c r="AQ536" s="1"/>
      <c r="AR536" s="1"/>
      <c r="AS536" s="1"/>
      <c r="AT536" s="1"/>
      <c r="AU536" s="1"/>
      <c r="AV536" s="1"/>
      <c r="AW536" s="1"/>
      <c r="AX536" s="1" t="s">
        <v>1034</v>
      </c>
      <c r="AY536" s="1"/>
      <c r="AZ536" s="1" t="s">
        <v>205</v>
      </c>
      <c r="BA536" s="1" t="s">
        <v>201</v>
      </c>
      <c r="BB536" s="1" t="s">
        <v>445</v>
      </c>
      <c r="BC536" s="1"/>
      <c r="BD536" s="1" t="s">
        <v>116</v>
      </c>
      <c r="BE536" s="1" t="s">
        <v>117</v>
      </c>
      <c r="BF536" s="1"/>
      <c r="BG536" s="1"/>
      <c r="BH536" s="1" t="s">
        <v>455</v>
      </c>
      <c r="BI536" s="1"/>
      <c r="BJ536" s="1"/>
      <c r="BK536" s="1"/>
      <c r="BL536" s="1" t="s">
        <v>3797</v>
      </c>
      <c r="BM536" s="1" t="s">
        <v>3798</v>
      </c>
      <c r="BN536" s="1"/>
    </row>
    <row r="537" spans="1:66" ht="15.75" customHeight="1" x14ac:dyDescent="0.3">
      <c r="A537" s="1" t="s">
        <v>613</v>
      </c>
      <c r="B537" s="1">
        <v>1000000</v>
      </c>
      <c r="C537" s="1" t="s">
        <v>68</v>
      </c>
      <c r="D537" s="1">
        <v>0</v>
      </c>
      <c r="E537" s="4" t="s">
        <v>314</v>
      </c>
      <c r="F537" s="1" t="s">
        <v>69</v>
      </c>
      <c r="G537" s="1" t="s">
        <v>123</v>
      </c>
      <c r="H537" s="1" t="s">
        <v>124</v>
      </c>
      <c r="I537" s="1" t="s">
        <v>101</v>
      </c>
      <c r="J537" s="1" t="s">
        <v>3799</v>
      </c>
      <c r="K537" s="1" t="s">
        <v>3800</v>
      </c>
      <c r="L537" s="1"/>
      <c r="M537" s="1" t="s">
        <v>3801</v>
      </c>
      <c r="N537" s="1" t="s">
        <v>3802</v>
      </c>
      <c r="O537" s="1" t="s">
        <v>304</v>
      </c>
      <c r="P537" s="1" t="s">
        <v>698</v>
      </c>
      <c r="Q537" s="1" t="s">
        <v>613</v>
      </c>
      <c r="R537" s="1" t="s">
        <v>3803</v>
      </c>
      <c r="S537" s="1" t="s">
        <v>3804</v>
      </c>
      <c r="T537" s="1"/>
      <c r="U537" s="1" t="s">
        <v>147</v>
      </c>
      <c r="V537" s="1"/>
      <c r="W537" s="1"/>
      <c r="X537" s="1"/>
      <c r="Y537" s="1">
        <v>200</v>
      </c>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t="s">
        <v>307</v>
      </c>
      <c r="BA537" s="1" t="s">
        <v>304</v>
      </c>
      <c r="BB537" s="1"/>
      <c r="BC537" s="1"/>
      <c r="BD537" s="1" t="s">
        <v>116</v>
      </c>
      <c r="BE537" s="1" t="s">
        <v>192</v>
      </c>
      <c r="BF537" s="1"/>
      <c r="BG537" s="1"/>
      <c r="BH537" s="1" t="s">
        <v>193</v>
      </c>
      <c r="BI537" s="1"/>
      <c r="BJ537" s="1"/>
      <c r="BK537" s="1"/>
      <c r="BL537" s="1" t="s">
        <v>3805</v>
      </c>
      <c r="BM537" s="1" t="s">
        <v>3806</v>
      </c>
      <c r="BN537" s="1" t="s">
        <v>121</v>
      </c>
    </row>
    <row r="538" spans="1:66" ht="15.75" customHeight="1" x14ac:dyDescent="0.3">
      <c r="A538" s="1" t="s">
        <v>216</v>
      </c>
      <c r="B538" s="1">
        <v>7500000</v>
      </c>
      <c r="C538" s="1" t="s">
        <v>68</v>
      </c>
      <c r="D538" s="1">
        <v>0</v>
      </c>
      <c r="E538" s="4" t="s">
        <v>1570</v>
      </c>
      <c r="F538" s="1" t="s">
        <v>69</v>
      </c>
      <c r="G538" s="1" t="s">
        <v>123</v>
      </c>
      <c r="H538" s="1" t="s">
        <v>124</v>
      </c>
      <c r="I538" s="1" t="s">
        <v>101</v>
      </c>
      <c r="J538" s="1" t="s">
        <v>3807</v>
      </c>
      <c r="K538" s="1" t="s">
        <v>3808</v>
      </c>
      <c r="L538" s="1" t="s">
        <v>121</v>
      </c>
      <c r="M538" s="1" t="s">
        <v>3809</v>
      </c>
      <c r="N538" s="1" t="s">
        <v>3810</v>
      </c>
      <c r="O538" s="1" t="s">
        <v>168</v>
      </c>
      <c r="P538" s="1" t="s">
        <v>353</v>
      </c>
      <c r="Q538" s="1" t="s">
        <v>216</v>
      </c>
      <c r="R538" s="1" t="s">
        <v>3811</v>
      </c>
      <c r="S538" s="1" t="s">
        <v>3812</v>
      </c>
      <c r="T538" s="1"/>
      <c r="U538" s="1" t="s">
        <v>81</v>
      </c>
      <c r="V538" s="1"/>
      <c r="W538" s="1"/>
      <c r="X538" s="1"/>
      <c r="Y538" s="1">
        <v>932</v>
      </c>
      <c r="Z538" s="1"/>
      <c r="AA538" s="1"/>
      <c r="AB538" s="1"/>
      <c r="AC538" s="1"/>
      <c r="AD538" s="1"/>
      <c r="AE538" s="1"/>
      <c r="AF538" s="1"/>
      <c r="AG538" s="1"/>
      <c r="AH538" s="1"/>
      <c r="AI538" s="1"/>
      <c r="AJ538" s="1"/>
      <c r="AK538" s="1" t="s">
        <v>220</v>
      </c>
      <c r="AL538" s="1"/>
      <c r="AM538" s="1"/>
      <c r="AN538" s="1"/>
      <c r="AO538" s="1"/>
      <c r="AP538" s="1"/>
      <c r="AQ538" s="1"/>
      <c r="AR538" s="1"/>
      <c r="AS538" s="1"/>
      <c r="AT538" s="1"/>
      <c r="AU538" s="1"/>
      <c r="AV538" s="1"/>
      <c r="AW538" s="1"/>
      <c r="AX538" s="1" t="s">
        <v>177</v>
      </c>
      <c r="AY538" s="1"/>
      <c r="AZ538" s="1" t="s">
        <v>292</v>
      </c>
      <c r="BA538" s="1" t="s">
        <v>168</v>
      </c>
      <c r="BB538" s="1"/>
      <c r="BC538" s="1"/>
      <c r="BD538" s="1" t="s">
        <v>88</v>
      </c>
      <c r="BE538" s="1" t="s">
        <v>134</v>
      </c>
      <c r="BF538" s="1"/>
      <c r="BG538" s="1"/>
      <c r="BH538" s="1"/>
      <c r="BI538" s="1"/>
      <c r="BJ538" s="1"/>
      <c r="BK538" s="1"/>
      <c r="BL538" s="1" t="s">
        <v>3813</v>
      </c>
      <c r="BM538" s="1" t="s">
        <v>3814</v>
      </c>
      <c r="BN538" s="1" t="s">
        <v>121</v>
      </c>
    </row>
    <row r="539" spans="1:66" ht="15.75" customHeight="1" x14ac:dyDescent="0.3">
      <c r="A539" s="1" t="s">
        <v>272</v>
      </c>
      <c r="B539" s="1">
        <v>1000000</v>
      </c>
      <c r="C539" s="1" t="s">
        <v>68</v>
      </c>
      <c r="D539" s="1">
        <v>0</v>
      </c>
      <c r="E539" s="4" t="s">
        <v>3815</v>
      </c>
      <c r="F539" s="1" t="s">
        <v>69</v>
      </c>
      <c r="G539" s="1" t="s">
        <v>123</v>
      </c>
      <c r="H539" s="1" t="s">
        <v>124</v>
      </c>
      <c r="I539" s="1" t="s">
        <v>101</v>
      </c>
      <c r="J539" s="1" t="s">
        <v>3816</v>
      </c>
      <c r="K539" s="1" t="s">
        <v>3817</v>
      </c>
      <c r="L539" s="1" t="s">
        <v>1039</v>
      </c>
      <c r="M539" s="1" t="s">
        <v>3818</v>
      </c>
      <c r="N539" s="1" t="s">
        <v>3819</v>
      </c>
      <c r="O539" s="1" t="s">
        <v>291</v>
      </c>
      <c r="P539" s="1" t="s">
        <v>278</v>
      </c>
      <c r="Q539" s="1" t="s">
        <v>272</v>
      </c>
      <c r="R539" s="1" t="s">
        <v>3820</v>
      </c>
      <c r="S539" s="1" t="s">
        <v>3821</v>
      </c>
      <c r="T539" s="1"/>
      <c r="U539" s="1" t="s">
        <v>81</v>
      </c>
      <c r="V539" s="1"/>
      <c r="W539" s="1"/>
      <c r="X539" s="1"/>
      <c r="Y539" s="1">
        <v>41</v>
      </c>
      <c r="Z539" s="1"/>
      <c r="AA539" s="1"/>
      <c r="AB539" s="1"/>
      <c r="AC539" s="1"/>
      <c r="AD539" s="1"/>
      <c r="AE539" s="1"/>
      <c r="AF539" s="1"/>
      <c r="AG539" s="1"/>
      <c r="AH539" s="1"/>
      <c r="AI539" s="1"/>
      <c r="AJ539" s="1"/>
      <c r="AK539" s="1" t="s">
        <v>220</v>
      </c>
      <c r="AL539" s="1"/>
      <c r="AM539" s="1"/>
      <c r="AN539" s="1"/>
      <c r="AO539" s="1"/>
      <c r="AP539" s="1"/>
      <c r="AQ539" s="1"/>
      <c r="AR539" s="1"/>
      <c r="AS539" s="1"/>
      <c r="AT539" s="1"/>
      <c r="AU539" s="1"/>
      <c r="AV539" s="1"/>
      <c r="AW539" s="1"/>
      <c r="AX539" s="1" t="s">
        <v>237</v>
      </c>
      <c r="AY539" s="1"/>
      <c r="AZ539" s="1" t="s">
        <v>296</v>
      </c>
      <c r="BA539" s="1" t="s">
        <v>291</v>
      </c>
      <c r="BB539" s="1"/>
      <c r="BC539" s="1"/>
      <c r="BD539" s="1" t="s">
        <v>116</v>
      </c>
      <c r="BE539" s="1" t="s">
        <v>625</v>
      </c>
      <c r="BF539" s="1"/>
      <c r="BG539" s="1"/>
      <c r="BH539" s="1" t="s">
        <v>321</v>
      </c>
      <c r="BI539" s="1"/>
      <c r="BJ539" s="1"/>
      <c r="BK539" s="1"/>
      <c r="BL539" s="1" t="s">
        <v>3822</v>
      </c>
      <c r="BM539" s="1" t="s">
        <v>3823</v>
      </c>
      <c r="BN539" s="1" t="s">
        <v>121</v>
      </c>
    </row>
    <row r="540" spans="1:66" ht="15.75" customHeight="1" x14ac:dyDescent="0.3">
      <c r="A540" s="1" t="s">
        <v>976</v>
      </c>
      <c r="B540" s="1">
        <v>3500000</v>
      </c>
      <c r="C540" s="1" t="s">
        <v>68</v>
      </c>
      <c r="D540" s="1">
        <v>0</v>
      </c>
      <c r="E540" s="4" t="s">
        <v>3328</v>
      </c>
      <c r="F540" s="1" t="s">
        <v>69</v>
      </c>
      <c r="G540" s="1" t="s">
        <v>99</v>
      </c>
      <c r="H540" s="1" t="s">
        <v>100</v>
      </c>
      <c r="I540" s="1" t="s">
        <v>101</v>
      </c>
      <c r="J540" s="1" t="s">
        <v>3824</v>
      </c>
      <c r="K540" s="1" t="s">
        <v>3825</v>
      </c>
      <c r="L540" s="1" t="s">
        <v>3826</v>
      </c>
      <c r="M540" s="1" t="s">
        <v>3827</v>
      </c>
      <c r="N540" s="1" t="s">
        <v>3828</v>
      </c>
      <c r="O540" s="1" t="s">
        <v>401</v>
      </c>
      <c r="P540" s="1" t="s">
        <v>1616</v>
      </c>
      <c r="Q540" s="1" t="s">
        <v>976</v>
      </c>
      <c r="R540" s="1" t="s">
        <v>3829</v>
      </c>
      <c r="S540" s="1" t="s">
        <v>3830</v>
      </c>
      <c r="T540" s="1"/>
      <c r="U540" s="1" t="s">
        <v>130</v>
      </c>
      <c r="V540" s="1"/>
      <c r="W540" s="1"/>
      <c r="X540" s="1"/>
      <c r="Y540" s="1">
        <v>54</v>
      </c>
      <c r="Z540" s="1"/>
      <c r="AA540" s="1"/>
      <c r="AB540" s="1"/>
      <c r="AC540" s="1"/>
      <c r="AD540" s="1"/>
      <c r="AE540" s="1"/>
      <c r="AF540" s="1"/>
      <c r="AG540" s="1"/>
      <c r="AH540" s="1"/>
      <c r="AI540" s="1"/>
      <c r="AJ540" s="1"/>
      <c r="AK540" s="1" t="s">
        <v>220</v>
      </c>
      <c r="AL540" s="1"/>
      <c r="AM540" s="1"/>
      <c r="AN540" s="1"/>
      <c r="AO540" s="1"/>
      <c r="AP540" s="1"/>
      <c r="AQ540" s="1"/>
      <c r="AR540" s="1"/>
      <c r="AS540" s="1"/>
      <c r="AT540" s="1"/>
      <c r="AU540" s="1"/>
      <c r="AV540" s="1"/>
      <c r="AW540" s="1"/>
      <c r="AX540" s="1" t="s">
        <v>177</v>
      </c>
      <c r="AY540" s="1"/>
      <c r="AZ540" s="1" t="s">
        <v>407</v>
      </c>
      <c r="BA540" s="1" t="s">
        <v>401</v>
      </c>
      <c r="BB540" s="1"/>
      <c r="BC540" s="1"/>
      <c r="BD540" s="1" t="s">
        <v>3831</v>
      </c>
      <c r="BE540" s="1" t="s">
        <v>134</v>
      </c>
      <c r="BF540" s="1"/>
      <c r="BG540" s="1"/>
      <c r="BH540" s="1" t="s">
        <v>2430</v>
      </c>
      <c r="BI540" s="1"/>
      <c r="BJ540" s="1"/>
      <c r="BK540" s="1"/>
      <c r="BL540" s="1" t="s">
        <v>3832</v>
      </c>
      <c r="BM540" s="1" t="s">
        <v>3833</v>
      </c>
      <c r="BN540" s="1" t="s">
        <v>121</v>
      </c>
    </row>
    <row r="541" spans="1:66" ht="15.75" customHeight="1" x14ac:dyDescent="0.3">
      <c r="A541" s="1" t="s">
        <v>216</v>
      </c>
      <c r="B541" s="1">
        <v>800000</v>
      </c>
      <c r="C541" s="1" t="s">
        <v>68</v>
      </c>
      <c r="D541" s="1">
        <v>0</v>
      </c>
      <c r="E541" s="4" t="s">
        <v>314</v>
      </c>
      <c r="F541" s="1" t="s">
        <v>69</v>
      </c>
      <c r="G541" s="1" t="s">
        <v>123</v>
      </c>
      <c r="H541" s="1" t="s">
        <v>124</v>
      </c>
      <c r="I541" s="1" t="s">
        <v>101</v>
      </c>
      <c r="J541" s="1"/>
      <c r="K541" s="1"/>
      <c r="L541" s="1" t="s">
        <v>3834</v>
      </c>
      <c r="M541" s="1" t="s">
        <v>3835</v>
      </c>
      <c r="N541" s="1" t="s">
        <v>3836</v>
      </c>
      <c r="O541" s="1" t="s">
        <v>444</v>
      </c>
      <c r="P541" s="1" t="s">
        <v>353</v>
      </c>
      <c r="Q541" s="1" t="s">
        <v>216</v>
      </c>
      <c r="R541" s="1" t="s">
        <v>3837</v>
      </c>
      <c r="S541" s="1" t="s">
        <v>3838</v>
      </c>
      <c r="T541" s="1"/>
      <c r="U541" s="1" t="s">
        <v>81</v>
      </c>
      <c r="V541" s="1"/>
      <c r="W541" s="1"/>
      <c r="X541" s="1"/>
      <c r="Y541" s="1">
        <v>106</v>
      </c>
      <c r="Z541" s="1"/>
      <c r="AA541" s="1"/>
      <c r="AB541" s="1"/>
      <c r="AC541" s="1"/>
      <c r="AD541" s="1"/>
      <c r="AE541" s="1"/>
      <c r="AF541" s="1"/>
      <c r="AG541" s="1" t="s">
        <v>111</v>
      </c>
      <c r="AH541" s="1"/>
      <c r="AI541" s="1"/>
      <c r="AJ541" s="1"/>
      <c r="AK541" s="1" t="s">
        <v>906</v>
      </c>
      <c r="AL541" s="1"/>
      <c r="AM541" s="1"/>
      <c r="AN541" s="1"/>
      <c r="AO541" s="1"/>
      <c r="AP541" s="1"/>
      <c r="AQ541" s="1"/>
      <c r="AR541" s="1"/>
      <c r="AS541" s="1"/>
      <c r="AT541" s="1"/>
      <c r="AU541" s="1"/>
      <c r="AV541" s="1"/>
      <c r="AW541" s="1"/>
      <c r="AX541" s="1" t="s">
        <v>237</v>
      </c>
      <c r="AY541" s="1"/>
      <c r="AZ541" s="1" t="s">
        <v>222</v>
      </c>
      <c r="BA541" s="1" t="s">
        <v>223</v>
      </c>
      <c r="BB541" s="1" t="s">
        <v>445</v>
      </c>
      <c r="BC541" s="1"/>
      <c r="BD541" s="1" t="s">
        <v>224</v>
      </c>
      <c r="BE541" s="1" t="s">
        <v>134</v>
      </c>
      <c r="BF541" s="1" t="s">
        <v>90</v>
      </c>
      <c r="BG541" s="1"/>
      <c r="BH541" s="1" t="s">
        <v>193</v>
      </c>
      <c r="BI541" s="1"/>
      <c r="BJ541" s="1"/>
      <c r="BK541" s="1"/>
      <c r="BL541" s="1" t="s">
        <v>3839</v>
      </c>
      <c r="BM541" s="1" t="s">
        <v>3840</v>
      </c>
      <c r="BN541" s="1" t="s">
        <v>1430</v>
      </c>
    </row>
    <row r="542" spans="1:66" ht="15.75" customHeight="1" x14ac:dyDescent="0.3">
      <c r="A542" s="1" t="s">
        <v>256</v>
      </c>
      <c r="B542" s="1">
        <v>3500</v>
      </c>
      <c r="C542" s="1" t="s">
        <v>68</v>
      </c>
      <c r="D542" s="1">
        <v>0</v>
      </c>
      <c r="E542" s="4" t="s">
        <v>2914</v>
      </c>
      <c r="F542" s="1" t="s">
        <v>69</v>
      </c>
      <c r="G542" s="1" t="s">
        <v>99</v>
      </c>
      <c r="H542" s="1" t="s">
        <v>100</v>
      </c>
      <c r="I542" s="1" t="s">
        <v>101</v>
      </c>
      <c r="J542" s="1" t="s">
        <v>3841</v>
      </c>
      <c r="K542" s="1" t="s">
        <v>3842</v>
      </c>
      <c r="L542" s="1" t="s">
        <v>379</v>
      </c>
      <c r="M542" s="1" t="s">
        <v>3843</v>
      </c>
      <c r="N542" s="1" t="s">
        <v>3844</v>
      </c>
      <c r="O542" s="1" t="s">
        <v>382</v>
      </c>
      <c r="P542" s="1" t="s">
        <v>260</v>
      </c>
      <c r="Q542" s="1" t="s">
        <v>256</v>
      </c>
      <c r="R542" s="1" t="s">
        <v>3845</v>
      </c>
      <c r="S542" s="1" t="s">
        <v>3846</v>
      </c>
      <c r="T542" s="1"/>
      <c r="U542" s="1" t="s">
        <v>1359</v>
      </c>
      <c r="V542" s="1"/>
      <c r="W542" s="1"/>
      <c r="X542" s="1"/>
      <c r="Y542" s="1">
        <v>225</v>
      </c>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t="s">
        <v>386</v>
      </c>
      <c r="BA542" s="1" t="s">
        <v>382</v>
      </c>
      <c r="BB542" s="1"/>
      <c r="BC542" s="1"/>
      <c r="BD542" s="1" t="s">
        <v>116</v>
      </c>
      <c r="BE542" s="1" t="s">
        <v>192</v>
      </c>
      <c r="BF542" s="1"/>
      <c r="BG542" s="1"/>
      <c r="BH542" s="1" t="s">
        <v>321</v>
      </c>
      <c r="BI542" s="1"/>
      <c r="BJ542" s="1"/>
      <c r="BK542" s="1"/>
      <c r="BL542" s="1" t="s">
        <v>3847</v>
      </c>
      <c r="BM542" s="1" t="s">
        <v>3848</v>
      </c>
      <c r="BN542" s="1" t="s">
        <v>181</v>
      </c>
    </row>
    <row r="543" spans="1:66" ht="15.75" customHeight="1" x14ac:dyDescent="0.3">
      <c r="A543" s="1" t="s">
        <v>67</v>
      </c>
      <c r="B543" s="1">
        <v>2968711</v>
      </c>
      <c r="C543" s="1" t="s">
        <v>68</v>
      </c>
      <c r="D543" s="1">
        <v>100</v>
      </c>
      <c r="E543" s="4" t="s">
        <v>3710</v>
      </c>
      <c r="F543" s="1" t="s">
        <v>69</v>
      </c>
      <c r="G543" s="1" t="s">
        <v>70</v>
      </c>
      <c r="H543" s="1" t="s">
        <v>71</v>
      </c>
      <c r="I543" s="1" t="s">
        <v>72</v>
      </c>
      <c r="J543" s="1" t="s">
        <v>3849</v>
      </c>
      <c r="K543" s="1" t="s">
        <v>3850</v>
      </c>
      <c r="L543" s="1"/>
      <c r="M543" s="1" t="s">
        <v>3851</v>
      </c>
      <c r="N543" s="1" t="s">
        <v>3852</v>
      </c>
      <c r="O543" s="1" t="s">
        <v>952</v>
      </c>
      <c r="P543" s="1" t="s">
        <v>222</v>
      </c>
      <c r="Q543" s="1" t="s">
        <v>223</v>
      </c>
      <c r="R543" s="1" t="s">
        <v>3853</v>
      </c>
      <c r="S543" s="1" t="s">
        <v>3854</v>
      </c>
      <c r="T543" s="1"/>
      <c r="U543" s="1" t="s">
        <v>81</v>
      </c>
      <c r="V543" s="1"/>
      <c r="W543" s="1" t="s">
        <v>454</v>
      </c>
      <c r="X543" s="1"/>
      <c r="Y543" s="1">
        <v>258</v>
      </c>
      <c r="Z543" s="1"/>
      <c r="AA543" s="1"/>
      <c r="AB543" s="1"/>
      <c r="AC543" s="1"/>
      <c r="AD543" s="1"/>
      <c r="AE543" s="1"/>
      <c r="AF543" s="1"/>
      <c r="AG543" s="1"/>
      <c r="AH543" s="1"/>
      <c r="AI543" s="1"/>
      <c r="AJ543" s="1"/>
      <c r="AK543" s="1" t="s">
        <v>707</v>
      </c>
      <c r="AL543" s="1"/>
      <c r="AM543" s="1"/>
      <c r="AN543" s="1"/>
      <c r="AO543" s="1"/>
      <c r="AP543" s="1"/>
      <c r="AQ543" s="1"/>
      <c r="AR543" s="1"/>
      <c r="AS543" s="1"/>
      <c r="AT543" s="1"/>
      <c r="AU543" s="1"/>
      <c r="AV543" s="1"/>
      <c r="AW543" s="1"/>
      <c r="AX543" s="1" t="s">
        <v>164</v>
      </c>
      <c r="AY543" s="1"/>
      <c r="AZ543" s="1" t="s">
        <v>222</v>
      </c>
      <c r="BA543" s="1" t="s">
        <v>223</v>
      </c>
      <c r="BB543" s="1" t="s">
        <v>372</v>
      </c>
      <c r="BC543" s="1"/>
      <c r="BD543" s="1" t="s">
        <v>116</v>
      </c>
      <c r="BE543" s="1" t="s">
        <v>134</v>
      </c>
      <c r="BF543" s="1" t="s">
        <v>90</v>
      </c>
      <c r="BG543" s="1"/>
      <c r="BH543" s="1"/>
      <c r="BI543" s="1"/>
      <c r="BJ543" s="1"/>
      <c r="BK543" s="1"/>
      <c r="BL543" s="1" t="s">
        <v>3855</v>
      </c>
      <c r="BM543" s="1" t="s">
        <v>3856</v>
      </c>
      <c r="BN543" s="1" t="s">
        <v>121</v>
      </c>
    </row>
    <row r="544" spans="1:66" ht="15.75" customHeight="1" x14ac:dyDescent="0.3">
      <c r="A544" s="1" t="s">
        <v>67</v>
      </c>
      <c r="B544" s="1">
        <v>919237</v>
      </c>
      <c r="C544" s="1" t="s">
        <v>68</v>
      </c>
      <c r="D544" s="1">
        <v>100</v>
      </c>
      <c r="E544" s="4" t="s">
        <v>3710</v>
      </c>
      <c r="F544" s="1" t="s">
        <v>69</v>
      </c>
      <c r="G544" s="1" t="s">
        <v>70</v>
      </c>
      <c r="H544" s="1" t="s">
        <v>71</v>
      </c>
      <c r="I544" s="1" t="s">
        <v>72</v>
      </c>
      <c r="J544" s="1" t="s">
        <v>3849</v>
      </c>
      <c r="K544" s="1" t="s">
        <v>3850</v>
      </c>
      <c r="L544" s="1"/>
      <c r="M544" s="1" t="s">
        <v>3851</v>
      </c>
      <c r="N544" s="1" t="s">
        <v>3852</v>
      </c>
      <c r="O544" s="1" t="s">
        <v>952</v>
      </c>
      <c r="P544" s="1" t="s">
        <v>222</v>
      </c>
      <c r="Q544" s="1" t="s">
        <v>223</v>
      </c>
      <c r="R544" s="1" t="s">
        <v>3857</v>
      </c>
      <c r="S544" s="1" t="s">
        <v>3858</v>
      </c>
      <c r="T544" s="1"/>
      <c r="U544" s="1" t="s">
        <v>81</v>
      </c>
      <c r="V544" s="1"/>
      <c r="W544" s="1" t="s">
        <v>454</v>
      </c>
      <c r="X544" s="1"/>
      <c r="Y544" s="1">
        <v>258</v>
      </c>
      <c r="Z544" s="1"/>
      <c r="AA544" s="1"/>
      <c r="AB544" s="1"/>
      <c r="AC544" s="1"/>
      <c r="AD544" s="1"/>
      <c r="AE544" s="1"/>
      <c r="AF544" s="1"/>
      <c r="AG544" s="1"/>
      <c r="AH544" s="1"/>
      <c r="AI544" s="1"/>
      <c r="AJ544" s="1"/>
      <c r="AK544" s="1" t="s">
        <v>707</v>
      </c>
      <c r="AL544" s="1"/>
      <c r="AM544" s="1"/>
      <c r="AN544" s="1"/>
      <c r="AO544" s="1"/>
      <c r="AP544" s="1"/>
      <c r="AQ544" s="1"/>
      <c r="AR544" s="1"/>
      <c r="AS544" s="1"/>
      <c r="AT544" s="1"/>
      <c r="AU544" s="1"/>
      <c r="AV544" s="1"/>
      <c r="AW544" s="1"/>
      <c r="AX544" s="1" t="s">
        <v>164</v>
      </c>
      <c r="AY544" s="1"/>
      <c r="AZ544" s="1" t="s">
        <v>222</v>
      </c>
      <c r="BA544" s="1" t="s">
        <v>223</v>
      </c>
      <c r="BB544" s="1" t="s">
        <v>372</v>
      </c>
      <c r="BC544" s="1"/>
      <c r="BD544" s="1" t="s">
        <v>116</v>
      </c>
      <c r="BE544" s="1" t="s">
        <v>134</v>
      </c>
      <c r="BF544" s="1" t="s">
        <v>90</v>
      </c>
      <c r="BG544" s="1"/>
      <c r="BH544" s="1"/>
      <c r="BI544" s="1"/>
      <c r="BJ544" s="1"/>
      <c r="BK544" s="1"/>
      <c r="BL544" s="1" t="s">
        <v>3855</v>
      </c>
      <c r="BM544" s="1" t="s">
        <v>3856</v>
      </c>
      <c r="BN544" s="1" t="s">
        <v>181</v>
      </c>
    </row>
    <row r="545" spans="1:66" ht="15.75" customHeight="1" x14ac:dyDescent="0.3">
      <c r="A545" s="1" t="s">
        <v>256</v>
      </c>
      <c r="B545" s="1">
        <v>800000</v>
      </c>
      <c r="C545" s="1" t="s">
        <v>68</v>
      </c>
      <c r="D545" s="1">
        <v>0</v>
      </c>
      <c r="E545" s="4" t="s">
        <v>2914</v>
      </c>
      <c r="F545" s="1" t="s">
        <v>69</v>
      </c>
      <c r="G545" s="1" t="s">
        <v>99</v>
      </c>
      <c r="H545" s="1" t="s">
        <v>100</v>
      </c>
      <c r="I545" s="1" t="s">
        <v>101</v>
      </c>
      <c r="J545" s="1" t="s">
        <v>3841</v>
      </c>
      <c r="K545" s="1" t="s">
        <v>3842</v>
      </c>
      <c r="L545" s="1" t="s">
        <v>616</v>
      </c>
      <c r="M545" s="1" t="s">
        <v>3843</v>
      </c>
      <c r="N545" s="1" t="s">
        <v>3844</v>
      </c>
      <c r="O545" s="1" t="s">
        <v>382</v>
      </c>
      <c r="P545" s="1" t="s">
        <v>260</v>
      </c>
      <c r="Q545" s="1" t="s">
        <v>256</v>
      </c>
      <c r="R545" s="1" t="s">
        <v>3859</v>
      </c>
      <c r="S545" s="1" t="s">
        <v>3860</v>
      </c>
      <c r="T545" s="1"/>
      <c r="U545" s="1" t="s">
        <v>1359</v>
      </c>
      <c r="V545" s="1"/>
      <c r="W545" s="1"/>
      <c r="X545" s="1"/>
      <c r="Y545" s="1">
        <v>225</v>
      </c>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t="s">
        <v>386</v>
      </c>
      <c r="BA545" s="1" t="s">
        <v>382</v>
      </c>
      <c r="BB545" s="1"/>
      <c r="BC545" s="1"/>
      <c r="BD545" s="1" t="s">
        <v>116</v>
      </c>
      <c r="BE545" s="1" t="s">
        <v>192</v>
      </c>
      <c r="BF545" s="1"/>
      <c r="BG545" s="1"/>
      <c r="BH545" s="1" t="s">
        <v>321</v>
      </c>
      <c r="BI545" s="1"/>
      <c r="BJ545" s="1"/>
      <c r="BK545" s="1"/>
      <c r="BL545" s="1" t="s">
        <v>3847</v>
      </c>
      <c r="BM545" s="1" t="s">
        <v>3848</v>
      </c>
      <c r="BN545" s="1" t="s">
        <v>121</v>
      </c>
    </row>
    <row r="546" spans="1:66" ht="15.75" customHeight="1" x14ac:dyDescent="0.3">
      <c r="A546" s="1" t="s">
        <v>168</v>
      </c>
      <c r="B546" s="1">
        <v>3000000</v>
      </c>
      <c r="C546" s="1" t="s">
        <v>68</v>
      </c>
      <c r="D546" s="1">
        <v>0</v>
      </c>
      <c r="E546" s="4" t="s">
        <v>139</v>
      </c>
      <c r="F546" s="1" t="s">
        <v>69</v>
      </c>
      <c r="G546" s="1" t="s">
        <v>123</v>
      </c>
      <c r="H546" s="1" t="s">
        <v>124</v>
      </c>
      <c r="I546" s="1" t="s">
        <v>101</v>
      </c>
      <c r="J546" s="1" t="s">
        <v>3861</v>
      </c>
      <c r="K546" s="1" t="s">
        <v>3862</v>
      </c>
      <c r="L546" s="1" t="s">
        <v>3863</v>
      </c>
      <c r="M546" s="1" t="s">
        <v>3864</v>
      </c>
      <c r="N546" s="1" t="s">
        <v>3865</v>
      </c>
      <c r="O546" s="1" t="s">
        <v>382</v>
      </c>
      <c r="P546" s="1" t="s">
        <v>292</v>
      </c>
      <c r="Q546" s="1" t="s">
        <v>168</v>
      </c>
      <c r="R546" s="1" t="s">
        <v>3866</v>
      </c>
      <c r="S546" s="1" t="s">
        <v>3867</v>
      </c>
      <c r="T546" s="1"/>
      <c r="U546" s="1" t="s">
        <v>147</v>
      </c>
      <c r="V546" s="1"/>
      <c r="W546" s="1"/>
      <c r="X546" s="1"/>
      <c r="Y546" s="1">
        <v>4412</v>
      </c>
      <c r="Z546" s="1"/>
      <c r="AA546" s="1"/>
      <c r="AB546" s="1"/>
      <c r="AC546" s="1"/>
      <c r="AD546" s="1"/>
      <c r="AE546" s="1"/>
      <c r="AF546" s="1"/>
      <c r="AG546" s="1"/>
      <c r="AH546" s="1"/>
      <c r="AI546" s="1"/>
      <c r="AJ546" s="1"/>
      <c r="AK546" s="1" t="s">
        <v>220</v>
      </c>
      <c r="AL546" s="1"/>
      <c r="AM546" s="1"/>
      <c r="AN546" s="1"/>
      <c r="AO546" s="1"/>
      <c r="AP546" s="1"/>
      <c r="AQ546" s="1"/>
      <c r="AR546" s="1"/>
      <c r="AS546" s="1"/>
      <c r="AT546" s="1"/>
      <c r="AU546" s="1"/>
      <c r="AV546" s="1"/>
      <c r="AW546" s="1"/>
      <c r="AX546" s="1"/>
      <c r="AY546" s="1"/>
      <c r="AZ546" s="1" t="s">
        <v>386</v>
      </c>
      <c r="BA546" s="1" t="s">
        <v>382</v>
      </c>
      <c r="BB546" s="1"/>
      <c r="BC546" s="1"/>
      <c r="BD546" s="1" t="s">
        <v>3868</v>
      </c>
      <c r="BE546" s="1" t="s">
        <v>134</v>
      </c>
      <c r="BF546" s="1"/>
      <c r="BG546" s="1"/>
      <c r="BH546" s="1" t="s">
        <v>387</v>
      </c>
      <c r="BI546" s="1"/>
      <c r="BJ546" s="1"/>
      <c r="BK546" s="1"/>
      <c r="BL546" s="1" t="s">
        <v>3869</v>
      </c>
      <c r="BM546" s="1" t="s">
        <v>3870</v>
      </c>
      <c r="BN546" s="1"/>
    </row>
    <row r="547" spans="1:66" ht="15.75" customHeight="1" x14ac:dyDescent="0.3">
      <c r="A547" s="1" t="s">
        <v>168</v>
      </c>
      <c r="B547" s="1">
        <v>700000</v>
      </c>
      <c r="C547" s="1" t="s">
        <v>68</v>
      </c>
      <c r="D547" s="1">
        <v>0</v>
      </c>
      <c r="E547" s="4" t="s">
        <v>1079</v>
      </c>
      <c r="F547" s="1" t="s">
        <v>69</v>
      </c>
      <c r="G547" s="1" t="s">
        <v>123</v>
      </c>
      <c r="H547" s="1" t="s">
        <v>124</v>
      </c>
      <c r="I547" s="1" t="s">
        <v>101</v>
      </c>
      <c r="J547" s="1" t="s">
        <v>3871</v>
      </c>
      <c r="K547" s="1" t="s">
        <v>3872</v>
      </c>
      <c r="L547" s="1" t="s">
        <v>3873</v>
      </c>
      <c r="M547" s="1" t="s">
        <v>3874</v>
      </c>
      <c r="N547" s="1" t="s">
        <v>3875</v>
      </c>
      <c r="O547" s="1" t="s">
        <v>382</v>
      </c>
      <c r="P547" s="1" t="s">
        <v>292</v>
      </c>
      <c r="Q547" s="1" t="s">
        <v>168</v>
      </c>
      <c r="R547" s="1" t="s">
        <v>3876</v>
      </c>
      <c r="S547" s="1" t="s">
        <v>3877</v>
      </c>
      <c r="T547" s="1"/>
      <c r="U547" s="1" t="s">
        <v>130</v>
      </c>
      <c r="V547" s="1"/>
      <c r="W547" s="1"/>
      <c r="X547" s="1"/>
      <c r="Y547" s="1">
        <v>100</v>
      </c>
      <c r="Z547" s="1"/>
      <c r="AA547" s="1"/>
      <c r="AB547" s="1"/>
      <c r="AC547" s="1"/>
      <c r="AD547" s="1"/>
      <c r="AE547" s="1"/>
      <c r="AF547" s="1"/>
      <c r="AG547" s="1"/>
      <c r="AH547" s="1"/>
      <c r="AI547" s="1"/>
      <c r="AJ547" s="1"/>
      <c r="AK547" s="1"/>
      <c r="AL547" s="1" t="s">
        <v>3878</v>
      </c>
      <c r="AM547" s="1"/>
      <c r="AN547" s="1"/>
      <c r="AO547" s="1"/>
      <c r="AP547" s="1"/>
      <c r="AQ547" s="1"/>
      <c r="AR547" s="1"/>
      <c r="AS547" s="1"/>
      <c r="AT547" s="1"/>
      <c r="AU547" s="1"/>
      <c r="AV547" s="1"/>
      <c r="AW547" s="1"/>
      <c r="AX547" s="1"/>
      <c r="AY547" s="1"/>
      <c r="AZ547" s="1" t="s">
        <v>386</v>
      </c>
      <c r="BA547" s="1" t="s">
        <v>382</v>
      </c>
      <c r="BB547" s="1"/>
      <c r="BC547" s="1"/>
      <c r="BD547" s="1" t="s">
        <v>133</v>
      </c>
      <c r="BE547" s="1" t="s">
        <v>134</v>
      </c>
      <c r="BF547" s="1"/>
      <c r="BG547" s="1"/>
      <c r="BH547" s="1"/>
      <c r="BI547" s="1"/>
      <c r="BJ547" s="1"/>
      <c r="BK547" s="1"/>
      <c r="BL547" s="1" t="s">
        <v>3879</v>
      </c>
      <c r="BM547" s="1" t="s">
        <v>3880</v>
      </c>
      <c r="BN547" s="1" t="s">
        <v>121</v>
      </c>
    </row>
    <row r="548" spans="1:66" ht="15.75" customHeight="1" x14ac:dyDescent="0.3">
      <c r="A548" s="1" t="s">
        <v>512</v>
      </c>
      <c r="B548" s="1">
        <v>500000</v>
      </c>
      <c r="C548" s="1" t="s">
        <v>68</v>
      </c>
      <c r="D548" s="1">
        <v>0</v>
      </c>
      <c r="E548" s="4" t="s">
        <v>3710</v>
      </c>
      <c r="F548" s="1" t="s">
        <v>69</v>
      </c>
      <c r="G548" s="1" t="s">
        <v>99</v>
      </c>
      <c r="H548" s="1" t="s">
        <v>100</v>
      </c>
      <c r="I548" s="1" t="s">
        <v>101</v>
      </c>
      <c r="J548" s="1" t="s">
        <v>3881</v>
      </c>
      <c r="K548" s="1" t="s">
        <v>3882</v>
      </c>
      <c r="L548" s="1" t="s">
        <v>3883</v>
      </c>
      <c r="M548" s="1" t="s">
        <v>3884</v>
      </c>
      <c r="N548" s="1" t="s">
        <v>3885</v>
      </c>
      <c r="O548" s="1" t="s">
        <v>382</v>
      </c>
      <c r="P548" s="1" t="s">
        <v>518</v>
      </c>
      <c r="Q548" s="1" t="s">
        <v>512</v>
      </c>
      <c r="R548" s="1" t="s">
        <v>3886</v>
      </c>
      <c r="S548" s="1" t="s">
        <v>3887</v>
      </c>
      <c r="T548" s="1"/>
      <c r="U548" s="1" t="s">
        <v>130</v>
      </c>
      <c r="V548" s="1"/>
      <c r="W548" s="1" t="s">
        <v>3888</v>
      </c>
      <c r="X548" s="1"/>
      <c r="Y548" s="1">
        <v>150</v>
      </c>
      <c r="Z548" s="1"/>
      <c r="AA548" s="1"/>
      <c r="AB548" s="1"/>
      <c r="AC548" s="1"/>
      <c r="AD548" s="1"/>
      <c r="AE548" s="1"/>
      <c r="AF548" s="1"/>
      <c r="AG548" s="1"/>
      <c r="AH548" s="1"/>
      <c r="AI548" s="1"/>
      <c r="AJ548" s="1"/>
      <c r="AK548" s="1" t="s">
        <v>832</v>
      </c>
      <c r="AL548" s="1" t="s">
        <v>3889</v>
      </c>
      <c r="AM548" s="1"/>
      <c r="AN548" s="1"/>
      <c r="AO548" s="1"/>
      <c r="AP548" s="1"/>
      <c r="AQ548" s="1"/>
      <c r="AR548" s="1"/>
      <c r="AS548" s="1"/>
      <c r="AT548" s="1"/>
      <c r="AU548" s="1"/>
      <c r="AV548" s="1"/>
      <c r="AW548" s="1"/>
      <c r="AX548" s="1" t="s">
        <v>164</v>
      </c>
      <c r="AY548" s="1"/>
      <c r="AZ548" s="1" t="s">
        <v>386</v>
      </c>
      <c r="BA548" s="1" t="s">
        <v>382</v>
      </c>
      <c r="BB548" s="1" t="s">
        <v>445</v>
      </c>
      <c r="BC548" s="1"/>
      <c r="BD548" s="1" t="s">
        <v>3083</v>
      </c>
      <c r="BE548" s="1" t="s">
        <v>3183</v>
      </c>
      <c r="BF548" s="1" t="s">
        <v>298</v>
      </c>
      <c r="BG548" s="1"/>
      <c r="BH548" s="1" t="s">
        <v>2611</v>
      </c>
      <c r="BI548" s="1"/>
      <c r="BJ548" s="1"/>
      <c r="BK548" s="1"/>
      <c r="BL548" s="1" t="s">
        <v>3890</v>
      </c>
      <c r="BM548" s="1" t="s">
        <v>3891</v>
      </c>
      <c r="BN548" s="1" t="s">
        <v>121</v>
      </c>
    </row>
    <row r="549" spans="1:66" ht="15.75" customHeight="1" x14ac:dyDescent="0.3">
      <c r="A549" s="1" t="s">
        <v>138</v>
      </c>
      <c r="B549" s="1">
        <v>40000</v>
      </c>
      <c r="C549" s="1" t="s">
        <v>68</v>
      </c>
      <c r="D549" s="1">
        <v>0</v>
      </c>
      <c r="E549" s="4" t="s">
        <v>314</v>
      </c>
      <c r="F549" s="1" t="s">
        <v>69</v>
      </c>
      <c r="G549" s="1" t="s">
        <v>123</v>
      </c>
      <c r="H549" s="1" t="s">
        <v>124</v>
      </c>
      <c r="I549" s="1" t="s">
        <v>101</v>
      </c>
      <c r="J549" s="1" t="s">
        <v>3892</v>
      </c>
      <c r="K549" s="1" t="s">
        <v>3893</v>
      </c>
      <c r="L549" s="1"/>
      <c r="M549" s="1" t="s">
        <v>3894</v>
      </c>
      <c r="N549" s="1" t="s">
        <v>3895</v>
      </c>
      <c r="O549" s="1" t="s">
        <v>138</v>
      </c>
      <c r="P549" s="1" t="s">
        <v>234</v>
      </c>
      <c r="Q549" s="1" t="s">
        <v>138</v>
      </c>
      <c r="R549" s="1" t="s">
        <v>3896</v>
      </c>
      <c r="S549" s="1" t="s">
        <v>3897</v>
      </c>
      <c r="T549" s="1"/>
      <c r="U549" s="1" t="s">
        <v>130</v>
      </c>
      <c r="V549" s="1"/>
      <c r="W549" s="1"/>
      <c r="X549" s="1"/>
      <c r="Y549" s="1">
        <v>5</v>
      </c>
      <c r="Z549" s="1"/>
      <c r="AA549" s="1"/>
      <c r="AB549" s="1"/>
      <c r="AC549" s="1"/>
      <c r="AD549" s="1"/>
      <c r="AE549" s="1"/>
      <c r="AF549" s="1"/>
      <c r="AG549" s="1"/>
      <c r="AH549" s="1"/>
      <c r="AI549" s="1"/>
      <c r="AJ549" s="1"/>
      <c r="AK549" s="1" t="s">
        <v>163</v>
      </c>
      <c r="AL549" s="1"/>
      <c r="AM549" s="1"/>
      <c r="AN549" s="1"/>
      <c r="AO549" s="1"/>
      <c r="AP549" s="1"/>
      <c r="AQ549" s="1"/>
      <c r="AR549" s="1"/>
      <c r="AS549" s="1"/>
      <c r="AT549" s="1"/>
      <c r="AU549" s="1"/>
      <c r="AV549" s="1"/>
      <c r="AW549" s="1"/>
      <c r="AX549" s="1" t="s">
        <v>237</v>
      </c>
      <c r="AY549" s="1"/>
      <c r="AZ549" s="1" t="s">
        <v>234</v>
      </c>
      <c r="BA549" s="1" t="s">
        <v>138</v>
      </c>
      <c r="BB549" s="1"/>
      <c r="BC549" s="1"/>
      <c r="BD549" s="1" t="s">
        <v>116</v>
      </c>
      <c r="BE549" s="1" t="s">
        <v>134</v>
      </c>
      <c r="BF549" s="1"/>
      <c r="BG549" s="1"/>
      <c r="BH549" s="1"/>
      <c r="BI549" s="1"/>
      <c r="BJ549" s="1"/>
      <c r="BK549" s="1"/>
      <c r="BL549" s="1" t="s">
        <v>3898</v>
      </c>
      <c r="BM549" s="1" t="s">
        <v>3899</v>
      </c>
      <c r="BN549" s="1" t="s">
        <v>121</v>
      </c>
    </row>
    <row r="550" spans="1:66" ht="15.75" customHeight="1" x14ac:dyDescent="0.3">
      <c r="A550" s="1" t="s">
        <v>168</v>
      </c>
      <c r="B550" s="1">
        <v>150000</v>
      </c>
      <c r="C550" s="1" t="s">
        <v>68</v>
      </c>
      <c r="D550" s="1">
        <v>0</v>
      </c>
      <c r="E550" s="4" t="s">
        <v>1079</v>
      </c>
      <c r="F550" s="1" t="s">
        <v>69</v>
      </c>
      <c r="G550" s="1" t="s">
        <v>123</v>
      </c>
      <c r="H550" s="1" t="s">
        <v>124</v>
      </c>
      <c r="I550" s="1" t="s">
        <v>101</v>
      </c>
      <c r="J550" s="1" t="s">
        <v>3900</v>
      </c>
      <c r="K550" s="1" t="s">
        <v>3872</v>
      </c>
      <c r="L550" s="1" t="s">
        <v>3901</v>
      </c>
      <c r="M550" s="1" t="s">
        <v>3902</v>
      </c>
      <c r="N550" s="1" t="s">
        <v>3903</v>
      </c>
      <c r="O550" s="1" t="s">
        <v>382</v>
      </c>
      <c r="P550" s="1" t="s">
        <v>292</v>
      </c>
      <c r="Q550" s="1" t="s">
        <v>168</v>
      </c>
      <c r="R550" s="1" t="s">
        <v>3904</v>
      </c>
      <c r="S550" s="1" t="s">
        <v>3905</v>
      </c>
      <c r="T550" s="1"/>
      <c r="U550" s="1" t="s">
        <v>147</v>
      </c>
      <c r="V550" s="1"/>
      <c r="W550" s="1"/>
      <c r="X550" s="1"/>
      <c r="Y550" s="1">
        <v>35</v>
      </c>
      <c r="Z550" s="1"/>
      <c r="AA550" s="1"/>
      <c r="AB550" s="1"/>
      <c r="AC550" s="1"/>
      <c r="AD550" s="1"/>
      <c r="AE550" s="1"/>
      <c r="AF550" s="1"/>
      <c r="AG550" s="1"/>
      <c r="AH550" s="1"/>
      <c r="AI550" s="1"/>
      <c r="AJ550" s="1"/>
      <c r="AK550" s="1" t="s">
        <v>356</v>
      </c>
      <c r="AL550" s="1"/>
      <c r="AM550" s="1"/>
      <c r="AN550" s="1"/>
      <c r="AO550" s="1"/>
      <c r="AP550" s="1"/>
      <c r="AQ550" s="1"/>
      <c r="AR550" s="1"/>
      <c r="AS550" s="1"/>
      <c r="AT550" s="1"/>
      <c r="AU550" s="1"/>
      <c r="AV550" s="1"/>
      <c r="AW550" s="1"/>
      <c r="AX550" s="1" t="s">
        <v>177</v>
      </c>
      <c r="AY550" s="1"/>
      <c r="AZ550" s="1" t="s">
        <v>386</v>
      </c>
      <c r="BA550" s="1" t="s">
        <v>382</v>
      </c>
      <c r="BB550" s="1"/>
      <c r="BC550" s="1"/>
      <c r="BD550" s="1" t="s">
        <v>133</v>
      </c>
      <c r="BE550" s="1" t="s">
        <v>134</v>
      </c>
      <c r="BF550" s="1" t="s">
        <v>135</v>
      </c>
      <c r="BG550" s="1"/>
      <c r="BH550" s="1" t="s">
        <v>331</v>
      </c>
      <c r="BI550" s="1"/>
      <c r="BJ550" s="1"/>
      <c r="BK550" s="1"/>
      <c r="BL550" s="1" t="s">
        <v>3906</v>
      </c>
      <c r="BM550" s="1" t="s">
        <v>3907</v>
      </c>
      <c r="BN550" s="1" t="s">
        <v>121</v>
      </c>
    </row>
    <row r="551" spans="1:66" ht="15.75" customHeight="1" x14ac:dyDescent="0.3">
      <c r="A551" s="1" t="s">
        <v>360</v>
      </c>
      <c r="B551" s="1">
        <v>200000</v>
      </c>
      <c r="C551" s="1" t="s">
        <v>68</v>
      </c>
      <c r="D551" s="1">
        <v>0</v>
      </c>
      <c r="E551" s="4" t="s">
        <v>139</v>
      </c>
      <c r="F551" s="1" t="s">
        <v>69</v>
      </c>
      <c r="G551" s="1" t="s">
        <v>123</v>
      </c>
      <c r="H551" s="1" t="s">
        <v>124</v>
      </c>
      <c r="I551" s="1" t="s">
        <v>101</v>
      </c>
      <c r="J551" s="1" t="s">
        <v>3908</v>
      </c>
      <c r="K551" s="1" t="s">
        <v>3909</v>
      </c>
      <c r="L551" s="1" t="s">
        <v>3910</v>
      </c>
      <c r="M551" s="1" t="s">
        <v>3911</v>
      </c>
      <c r="N551" s="1" t="s">
        <v>3912</v>
      </c>
      <c r="O551" s="1" t="s">
        <v>382</v>
      </c>
      <c r="P551" s="1" t="s">
        <v>368</v>
      </c>
      <c r="Q551" s="1" t="s">
        <v>360</v>
      </c>
      <c r="R551" s="1" t="s">
        <v>3913</v>
      </c>
      <c r="S551" s="1" t="s">
        <v>3914</v>
      </c>
      <c r="T551" s="1"/>
      <c r="U551" s="1" t="s">
        <v>81</v>
      </c>
      <c r="V551" s="1"/>
      <c r="W551" s="1"/>
      <c r="X551" s="1"/>
      <c r="Y551" s="1">
        <v>60</v>
      </c>
      <c r="Z551" s="1"/>
      <c r="AA551" s="1"/>
      <c r="AB551" s="1"/>
      <c r="AC551" s="1"/>
      <c r="AD551" s="1"/>
      <c r="AE551" s="1"/>
      <c r="AF551" s="1"/>
      <c r="AG551" s="1"/>
      <c r="AH551" s="1"/>
      <c r="AI551" s="1"/>
      <c r="AJ551" s="1"/>
      <c r="AK551" s="1" t="s">
        <v>112</v>
      </c>
      <c r="AL551" s="1"/>
      <c r="AM551" s="1"/>
      <c r="AN551" s="1"/>
      <c r="AO551" s="1"/>
      <c r="AP551" s="1"/>
      <c r="AQ551" s="1"/>
      <c r="AR551" s="1"/>
      <c r="AS551" s="1"/>
      <c r="AT551" s="1"/>
      <c r="AU551" s="1"/>
      <c r="AV551" s="1"/>
      <c r="AW551" s="1"/>
      <c r="AX551" s="1" t="s">
        <v>500</v>
      </c>
      <c r="AY551" s="1"/>
      <c r="AZ551" s="1" t="s">
        <v>386</v>
      </c>
      <c r="BA551" s="1" t="s">
        <v>382</v>
      </c>
      <c r="BB551" s="1"/>
      <c r="BC551" s="1"/>
      <c r="BD551" s="1" t="s">
        <v>133</v>
      </c>
      <c r="BE551" s="1" t="s">
        <v>134</v>
      </c>
      <c r="BF551" s="1" t="s">
        <v>1707</v>
      </c>
      <c r="BG551" s="1"/>
      <c r="BH551" s="1"/>
      <c r="BI551" s="1"/>
      <c r="BJ551" s="1"/>
      <c r="BK551" s="1"/>
      <c r="BL551" s="1" t="s">
        <v>3915</v>
      </c>
      <c r="BM551" s="1" t="s">
        <v>3916</v>
      </c>
      <c r="BN551" s="1" t="s">
        <v>121</v>
      </c>
    </row>
    <row r="552" spans="1:66" ht="15.75" customHeight="1" x14ac:dyDescent="0.3">
      <c r="A552" s="1" t="s">
        <v>512</v>
      </c>
      <c r="B552" s="1">
        <v>360000</v>
      </c>
      <c r="C552" s="1" t="s">
        <v>68</v>
      </c>
      <c r="D552" s="1">
        <v>0</v>
      </c>
      <c r="E552" s="4" t="s">
        <v>139</v>
      </c>
      <c r="F552" s="1" t="s">
        <v>69</v>
      </c>
      <c r="G552" s="1" t="s">
        <v>123</v>
      </c>
      <c r="H552" s="1" t="s">
        <v>124</v>
      </c>
      <c r="I552" s="1" t="s">
        <v>101</v>
      </c>
      <c r="J552" s="1" t="s">
        <v>3917</v>
      </c>
      <c r="K552" s="1" t="s">
        <v>3918</v>
      </c>
      <c r="L552" s="1" t="s">
        <v>577</v>
      </c>
      <c r="M552" s="1" t="s">
        <v>3919</v>
      </c>
      <c r="N552" s="1" t="s">
        <v>3920</v>
      </c>
      <c r="O552" s="1" t="s">
        <v>382</v>
      </c>
      <c r="P552" s="1" t="s">
        <v>518</v>
      </c>
      <c r="Q552" s="1" t="s">
        <v>512</v>
      </c>
      <c r="R552" s="1" t="s">
        <v>3921</v>
      </c>
      <c r="S552" s="1" t="s">
        <v>3922</v>
      </c>
      <c r="T552" s="1"/>
      <c r="U552" s="1" t="s">
        <v>130</v>
      </c>
      <c r="V552" s="1"/>
      <c r="W552" s="1"/>
      <c r="X552" s="1"/>
      <c r="Y552" s="1">
        <v>155</v>
      </c>
      <c r="Z552" s="1"/>
      <c r="AA552" s="1"/>
      <c r="AB552" s="1"/>
      <c r="AC552" s="1"/>
      <c r="AD552" s="1"/>
      <c r="AE552" s="1"/>
      <c r="AF552" s="1"/>
      <c r="AG552" s="1"/>
      <c r="AH552" s="1"/>
      <c r="AI552" s="1"/>
      <c r="AJ552" s="1"/>
      <c r="AK552" s="1" t="s">
        <v>163</v>
      </c>
      <c r="AL552" s="1"/>
      <c r="AM552" s="1"/>
      <c r="AN552" s="1"/>
      <c r="AO552" s="1"/>
      <c r="AP552" s="1"/>
      <c r="AQ552" s="1"/>
      <c r="AR552" s="1"/>
      <c r="AS552" s="1"/>
      <c r="AT552" s="1"/>
      <c r="AU552" s="1"/>
      <c r="AV552" s="1"/>
      <c r="AW552" s="1"/>
      <c r="AX552" s="1" t="s">
        <v>113</v>
      </c>
      <c r="AY552" s="1"/>
      <c r="AZ552" s="1" t="s">
        <v>386</v>
      </c>
      <c r="BA552" s="1" t="s">
        <v>382</v>
      </c>
      <c r="BB552" s="1"/>
      <c r="BC552" s="1"/>
      <c r="BD552" s="1" t="s">
        <v>88</v>
      </c>
      <c r="BE552" s="1" t="s">
        <v>134</v>
      </c>
      <c r="BF552" s="1"/>
      <c r="BG552" s="1"/>
      <c r="BH552" s="1"/>
      <c r="BI552" s="1"/>
      <c r="BJ552" s="1"/>
      <c r="BK552" s="1"/>
      <c r="BL552" s="1" t="s">
        <v>3923</v>
      </c>
      <c r="BM552" s="1" t="s">
        <v>3924</v>
      </c>
      <c r="BN552" s="1" t="s">
        <v>121</v>
      </c>
    </row>
    <row r="553" spans="1:66" ht="15.75" customHeight="1" x14ac:dyDescent="0.3">
      <c r="A553" s="1" t="s">
        <v>360</v>
      </c>
      <c r="B553" s="1">
        <v>10000</v>
      </c>
      <c r="C553" s="1" t="s">
        <v>68</v>
      </c>
      <c r="D553" s="1">
        <v>0</v>
      </c>
      <c r="E553" s="4" t="s">
        <v>139</v>
      </c>
      <c r="F553" s="1" t="s">
        <v>69</v>
      </c>
      <c r="G553" s="1" t="s">
        <v>123</v>
      </c>
      <c r="H553" s="1" t="s">
        <v>124</v>
      </c>
      <c r="I553" s="1" t="s">
        <v>101</v>
      </c>
      <c r="J553" s="1" t="s">
        <v>3908</v>
      </c>
      <c r="K553" s="1" t="s">
        <v>3909</v>
      </c>
      <c r="L553" s="1" t="s">
        <v>379</v>
      </c>
      <c r="M553" s="1" t="s">
        <v>3911</v>
      </c>
      <c r="N553" s="1" t="s">
        <v>3912</v>
      </c>
      <c r="O553" s="1" t="s">
        <v>382</v>
      </c>
      <c r="P553" s="1" t="s">
        <v>368</v>
      </c>
      <c r="Q553" s="1" t="s">
        <v>360</v>
      </c>
      <c r="R553" s="1" t="s">
        <v>3925</v>
      </c>
      <c r="S553" s="1" t="s">
        <v>3926</v>
      </c>
      <c r="T553" s="1"/>
      <c r="U553" s="1" t="s">
        <v>81</v>
      </c>
      <c r="V553" s="1"/>
      <c r="W553" s="1"/>
      <c r="X553" s="1"/>
      <c r="Y553" s="1">
        <v>60</v>
      </c>
      <c r="Z553" s="1"/>
      <c r="AA553" s="1"/>
      <c r="AB553" s="1"/>
      <c r="AC553" s="1"/>
      <c r="AD553" s="1"/>
      <c r="AE553" s="1"/>
      <c r="AF553" s="1"/>
      <c r="AG553" s="1"/>
      <c r="AH553" s="1"/>
      <c r="AI553" s="1"/>
      <c r="AJ553" s="1"/>
      <c r="AK553" s="1" t="s">
        <v>112</v>
      </c>
      <c r="AL553" s="1"/>
      <c r="AM553" s="1"/>
      <c r="AN553" s="1"/>
      <c r="AO553" s="1"/>
      <c r="AP553" s="1"/>
      <c r="AQ553" s="1"/>
      <c r="AR553" s="1"/>
      <c r="AS553" s="1"/>
      <c r="AT553" s="1"/>
      <c r="AU553" s="1"/>
      <c r="AV553" s="1"/>
      <c r="AW553" s="1"/>
      <c r="AX553" s="1" t="s">
        <v>500</v>
      </c>
      <c r="AY553" s="1"/>
      <c r="AZ553" s="1" t="s">
        <v>386</v>
      </c>
      <c r="BA553" s="1" t="s">
        <v>382</v>
      </c>
      <c r="BB553" s="1"/>
      <c r="BC553" s="1"/>
      <c r="BD553" s="1" t="s">
        <v>133</v>
      </c>
      <c r="BE553" s="1" t="s">
        <v>134</v>
      </c>
      <c r="BF553" s="1" t="s">
        <v>1707</v>
      </c>
      <c r="BG553" s="1"/>
      <c r="BH553" s="1"/>
      <c r="BI553" s="1"/>
      <c r="BJ553" s="1"/>
      <c r="BK553" s="1"/>
      <c r="BL553" s="1" t="s">
        <v>3915</v>
      </c>
      <c r="BM553" s="1" t="s">
        <v>3916</v>
      </c>
      <c r="BN553" s="1" t="s">
        <v>181</v>
      </c>
    </row>
    <row r="554" spans="1:66" ht="15.75" customHeight="1" x14ac:dyDescent="0.3">
      <c r="A554" s="1" t="s">
        <v>360</v>
      </c>
      <c r="B554" s="1">
        <v>100000</v>
      </c>
      <c r="C554" s="1" t="s">
        <v>68</v>
      </c>
      <c r="D554" s="1">
        <v>0</v>
      </c>
      <c r="E554" s="4" t="s">
        <v>314</v>
      </c>
      <c r="F554" s="1" t="s">
        <v>69</v>
      </c>
      <c r="G554" s="1" t="s">
        <v>99</v>
      </c>
      <c r="H554" s="1" t="s">
        <v>100</v>
      </c>
      <c r="I554" s="1" t="s">
        <v>101</v>
      </c>
      <c r="J554" s="1" t="s">
        <v>3927</v>
      </c>
      <c r="K554" s="1"/>
      <c r="L554" s="1" t="s">
        <v>616</v>
      </c>
      <c r="M554" s="1" t="s">
        <v>3928</v>
      </c>
      <c r="N554" s="1" t="s">
        <v>3929</v>
      </c>
      <c r="O554" s="1" t="s">
        <v>382</v>
      </c>
      <c r="P554" s="1" t="s">
        <v>368</v>
      </c>
      <c r="Q554" s="1" t="s">
        <v>360</v>
      </c>
      <c r="R554" s="1" t="s">
        <v>3930</v>
      </c>
      <c r="S554" s="1" t="s">
        <v>3931</v>
      </c>
      <c r="T554" s="1"/>
      <c r="U554" s="1" t="s">
        <v>81</v>
      </c>
      <c r="V554" s="1"/>
      <c r="W554" s="1"/>
      <c r="X554" s="1"/>
      <c r="Y554" s="1">
        <v>80</v>
      </c>
      <c r="Z554" s="1"/>
      <c r="AA554" s="1"/>
      <c r="AB554" s="1"/>
      <c r="AC554" s="1"/>
      <c r="AD554" s="1"/>
      <c r="AE554" s="1"/>
      <c r="AF554" s="1"/>
      <c r="AG554" s="1"/>
      <c r="AH554" s="1"/>
      <c r="AI554" s="1"/>
      <c r="AJ554" s="1"/>
      <c r="AK554" s="1" t="s">
        <v>204</v>
      </c>
      <c r="AL554" s="1"/>
      <c r="AM554" s="1"/>
      <c r="AN554" s="1"/>
      <c r="AO554" s="1"/>
      <c r="AP554" s="1"/>
      <c r="AQ554" s="1"/>
      <c r="AR554" s="1"/>
      <c r="AS554" s="1"/>
      <c r="AT554" s="1"/>
      <c r="AU554" s="1"/>
      <c r="AV554" s="1"/>
      <c r="AW554" s="1"/>
      <c r="AX554" s="1"/>
      <c r="AY554" s="1"/>
      <c r="AZ554" s="1" t="s">
        <v>407</v>
      </c>
      <c r="BA554" s="1" t="s">
        <v>401</v>
      </c>
      <c r="BB554" s="1"/>
      <c r="BC554" s="1"/>
      <c r="BD554" s="1" t="s">
        <v>88</v>
      </c>
      <c r="BE554" s="1" t="s">
        <v>134</v>
      </c>
      <c r="BF554" s="1"/>
      <c r="BG554" s="1"/>
      <c r="BH554" s="1" t="s">
        <v>607</v>
      </c>
      <c r="BI554" s="1"/>
      <c r="BJ554" s="1"/>
      <c r="BK554" s="1"/>
      <c r="BL554" s="1" t="s">
        <v>3932</v>
      </c>
      <c r="BM554" s="1" t="s">
        <v>3933</v>
      </c>
      <c r="BN554" s="1" t="s">
        <v>121</v>
      </c>
    </row>
    <row r="555" spans="1:66" ht="15.75" customHeight="1" x14ac:dyDescent="0.3">
      <c r="A555" s="1" t="s">
        <v>3934</v>
      </c>
      <c r="B555" s="1">
        <v>0</v>
      </c>
      <c r="C555" s="1" t="s">
        <v>68</v>
      </c>
      <c r="D555" s="1">
        <v>0</v>
      </c>
      <c r="E555" s="4">
        <v>44749</v>
      </c>
      <c r="F555" s="1" t="s">
        <v>69</v>
      </c>
      <c r="G555" s="1" t="s">
        <v>99</v>
      </c>
      <c r="H555" s="1" t="s">
        <v>100</v>
      </c>
      <c r="I555" s="1" t="s">
        <v>101</v>
      </c>
      <c r="J555" s="1" t="s">
        <v>3935</v>
      </c>
      <c r="K555" s="1" t="s">
        <v>3936</v>
      </c>
      <c r="L555" s="1"/>
      <c r="M555" s="1" t="s">
        <v>3937</v>
      </c>
      <c r="N555" s="1" t="s">
        <v>3938</v>
      </c>
      <c r="O555" s="1" t="s">
        <v>952</v>
      </c>
      <c r="P555" s="1" t="s">
        <v>222</v>
      </c>
      <c r="Q555" s="1" t="s">
        <v>223</v>
      </c>
      <c r="R555" s="1" t="s">
        <v>3939</v>
      </c>
      <c r="S555" s="1" t="s">
        <v>3940</v>
      </c>
      <c r="T555" s="1"/>
      <c r="U555" s="1" t="s">
        <v>130</v>
      </c>
      <c r="V555" s="1"/>
      <c r="W555" s="1"/>
      <c r="X555" s="1"/>
      <c r="Y555" s="1">
        <v>80</v>
      </c>
      <c r="Z555" s="1"/>
      <c r="AA555" s="1"/>
      <c r="AB555" s="1"/>
      <c r="AC555" s="1"/>
      <c r="AD555" s="1"/>
      <c r="AE555" s="1"/>
      <c r="AF555" s="1"/>
      <c r="AG555" s="1"/>
      <c r="AH555" s="1"/>
      <c r="AI555" s="1"/>
      <c r="AJ555" s="1"/>
      <c r="AK555" s="1" t="s">
        <v>204</v>
      </c>
      <c r="AL555" s="1"/>
      <c r="AM555" s="1"/>
      <c r="AN555" s="1"/>
      <c r="AO555" s="1"/>
      <c r="AP555" s="1"/>
      <c r="AQ555" s="1"/>
      <c r="AR555" s="1"/>
      <c r="AS555" s="1"/>
      <c r="AT555" s="1"/>
      <c r="AU555" s="1"/>
      <c r="AV555" s="1"/>
      <c r="AW555" s="1"/>
      <c r="AX555" s="1" t="s">
        <v>177</v>
      </c>
      <c r="AY555" s="1"/>
      <c r="AZ555" s="1" t="s">
        <v>132</v>
      </c>
      <c r="BA555" s="1" t="s">
        <v>127</v>
      </c>
      <c r="BB555" s="1"/>
      <c r="BC555" s="1"/>
      <c r="BD555" s="1" t="s">
        <v>2405</v>
      </c>
      <c r="BE555" s="1" t="s">
        <v>117</v>
      </c>
      <c r="BF555" s="1" t="s">
        <v>90</v>
      </c>
      <c r="BG555" s="1"/>
      <c r="BH555" s="1" t="s">
        <v>321</v>
      </c>
      <c r="BI555" s="1"/>
      <c r="BJ555" s="1"/>
      <c r="BK555" s="1"/>
      <c r="BL555" s="1" t="s">
        <v>3941</v>
      </c>
      <c r="BM555" s="1" t="s">
        <v>3942</v>
      </c>
      <c r="BN555" s="1" t="s">
        <v>3943</v>
      </c>
    </row>
    <row r="556" spans="1:66" ht="15.75" customHeight="1" x14ac:dyDescent="0.3">
      <c r="A556" s="1" t="s">
        <v>512</v>
      </c>
      <c r="B556" s="1">
        <v>700000</v>
      </c>
      <c r="C556" s="1" t="s">
        <v>68</v>
      </c>
      <c r="D556" s="1">
        <v>0</v>
      </c>
      <c r="E556" s="4" t="s">
        <v>139</v>
      </c>
      <c r="F556" s="1" t="s">
        <v>69</v>
      </c>
      <c r="G556" s="1" t="s">
        <v>123</v>
      </c>
      <c r="H556" s="1" t="s">
        <v>124</v>
      </c>
      <c r="I556" s="1" t="s">
        <v>101</v>
      </c>
      <c r="J556" s="1" t="s">
        <v>3944</v>
      </c>
      <c r="K556" s="1" t="s">
        <v>3945</v>
      </c>
      <c r="L556" s="1" t="s">
        <v>121</v>
      </c>
      <c r="M556" s="1" t="s">
        <v>3946</v>
      </c>
      <c r="N556" s="1" t="s">
        <v>3947</v>
      </c>
      <c r="O556" s="1" t="s">
        <v>411</v>
      </c>
      <c r="P556" s="1" t="s">
        <v>518</v>
      </c>
      <c r="Q556" s="1" t="s">
        <v>512</v>
      </c>
      <c r="R556" s="1" t="s">
        <v>3948</v>
      </c>
      <c r="S556" s="1" t="s">
        <v>3949</v>
      </c>
      <c r="T556" s="1"/>
      <c r="U556" s="1" t="s">
        <v>130</v>
      </c>
      <c r="V556" s="1"/>
      <c r="W556" s="1"/>
      <c r="X556" s="1"/>
      <c r="Y556" s="1">
        <v>184</v>
      </c>
      <c r="Z556" s="1"/>
      <c r="AA556" s="1"/>
      <c r="AB556" s="1"/>
      <c r="AC556" s="1"/>
      <c r="AD556" s="1"/>
      <c r="AE556" s="1"/>
      <c r="AF556" s="1"/>
      <c r="AG556" s="1"/>
      <c r="AH556" s="1"/>
      <c r="AI556" s="1"/>
      <c r="AJ556" s="1"/>
      <c r="AK556" s="1" t="s">
        <v>220</v>
      </c>
      <c r="AL556" s="1"/>
      <c r="AM556" s="1"/>
      <c r="AN556" s="1"/>
      <c r="AO556" s="1"/>
      <c r="AP556" s="1"/>
      <c r="AQ556" s="1"/>
      <c r="AR556" s="1"/>
      <c r="AS556" s="1"/>
      <c r="AT556" s="1"/>
      <c r="AU556" s="1"/>
      <c r="AV556" s="1"/>
      <c r="AW556" s="1"/>
      <c r="AX556" s="1" t="s">
        <v>164</v>
      </c>
      <c r="AY556" s="1"/>
      <c r="AZ556" s="1" t="s">
        <v>410</v>
      </c>
      <c r="BA556" s="1" t="s">
        <v>411</v>
      </c>
      <c r="BB556" s="1"/>
      <c r="BC556" s="1"/>
      <c r="BD556" s="1" t="s">
        <v>116</v>
      </c>
      <c r="BE556" s="1" t="s">
        <v>192</v>
      </c>
      <c r="BF556" s="1" t="s">
        <v>652</v>
      </c>
      <c r="BG556" s="1"/>
      <c r="BH556" s="1" t="s">
        <v>118</v>
      </c>
      <c r="BI556" s="1"/>
      <c r="BJ556" s="1"/>
      <c r="BK556" s="1"/>
      <c r="BL556" s="1" t="s">
        <v>3950</v>
      </c>
      <c r="BM556" s="1" t="s">
        <v>3951</v>
      </c>
      <c r="BN556" s="1"/>
    </row>
    <row r="557" spans="1:66" ht="15.75" customHeight="1" x14ac:dyDescent="0.3">
      <c r="A557" s="1" t="s">
        <v>360</v>
      </c>
      <c r="B557" s="1">
        <v>124000</v>
      </c>
      <c r="C557" s="1" t="s">
        <v>68</v>
      </c>
      <c r="D557" s="1">
        <v>100</v>
      </c>
      <c r="E557" s="4" t="s">
        <v>3710</v>
      </c>
      <c r="F557" s="1" t="s">
        <v>69</v>
      </c>
      <c r="G557" s="1" t="s">
        <v>70</v>
      </c>
      <c r="H557" s="1" t="s">
        <v>71</v>
      </c>
      <c r="I557" s="1" t="s">
        <v>72</v>
      </c>
      <c r="J557" s="1" t="s">
        <v>3952</v>
      </c>
      <c r="K557" s="1" t="s">
        <v>3953</v>
      </c>
      <c r="L557" s="1" t="s">
        <v>3954</v>
      </c>
      <c r="M557" s="1" t="s">
        <v>3955</v>
      </c>
      <c r="N557" s="1" t="s">
        <v>3956</v>
      </c>
      <c r="O557" s="1" t="s">
        <v>247</v>
      </c>
      <c r="P557" s="1" t="s">
        <v>368</v>
      </c>
      <c r="Q557" s="1" t="s">
        <v>360</v>
      </c>
      <c r="R557" s="1" t="s">
        <v>3957</v>
      </c>
      <c r="S557" s="1" t="s">
        <v>3958</v>
      </c>
      <c r="T557" s="1"/>
      <c r="U557" s="1" t="s">
        <v>3959</v>
      </c>
      <c r="V557" s="1"/>
      <c r="W557" s="1" t="s">
        <v>3960</v>
      </c>
      <c r="X557" s="1"/>
      <c r="Y557" s="1">
        <v>27</v>
      </c>
      <c r="Z557" s="1"/>
      <c r="AA557" s="1"/>
      <c r="AB557" s="1"/>
      <c r="AC557" s="1"/>
      <c r="AD557" s="1"/>
      <c r="AE557" s="1"/>
      <c r="AF557" s="1"/>
      <c r="AG557" s="1" t="s">
        <v>82</v>
      </c>
      <c r="AH557" s="1"/>
      <c r="AI557" s="1"/>
      <c r="AJ557" s="1"/>
      <c r="AK557" s="1" t="s">
        <v>264</v>
      </c>
      <c r="AL557" s="1"/>
      <c r="AM557" s="1"/>
      <c r="AN557" s="1"/>
      <c r="AO557" s="1"/>
      <c r="AP557" s="1"/>
      <c r="AQ557" s="1"/>
      <c r="AR557" s="1"/>
      <c r="AS557" s="1"/>
      <c r="AT557" s="1"/>
      <c r="AU557" s="1"/>
      <c r="AV557" s="1"/>
      <c r="AW557" s="1"/>
      <c r="AX557" s="1"/>
      <c r="AY557" s="1"/>
      <c r="AZ557" s="1" t="s">
        <v>252</v>
      </c>
      <c r="BA557" s="1" t="s">
        <v>247</v>
      </c>
      <c r="BB557" s="1" t="s">
        <v>372</v>
      </c>
      <c r="BC557" s="1"/>
      <c r="BD557" s="1"/>
      <c r="BE557" s="1" t="s">
        <v>150</v>
      </c>
      <c r="BF557" s="1" t="s">
        <v>298</v>
      </c>
      <c r="BG557" s="1"/>
      <c r="BH557" s="1" t="s">
        <v>253</v>
      </c>
      <c r="BI557" s="1"/>
      <c r="BJ557" s="1"/>
      <c r="BK557" s="1"/>
      <c r="BL557" s="1" t="s">
        <v>3961</v>
      </c>
      <c r="BM557" s="1" t="s">
        <v>3962</v>
      </c>
      <c r="BN557" s="1"/>
    </row>
    <row r="558" spans="1:66" ht="15.75" customHeight="1" x14ac:dyDescent="0.3">
      <c r="A558" s="1" t="s">
        <v>360</v>
      </c>
      <c r="B558" s="1">
        <v>30000</v>
      </c>
      <c r="C558" s="1" t="s">
        <v>68</v>
      </c>
      <c r="D558" s="1">
        <v>0</v>
      </c>
      <c r="E558" s="4" t="s">
        <v>3077</v>
      </c>
      <c r="F558" s="1" t="s">
        <v>69</v>
      </c>
      <c r="G558" s="1" t="s">
        <v>123</v>
      </c>
      <c r="H558" s="1" t="s">
        <v>124</v>
      </c>
      <c r="I558" s="1" t="s">
        <v>101</v>
      </c>
      <c r="J558" s="1" t="s">
        <v>3963</v>
      </c>
      <c r="K558" s="1" t="s">
        <v>3964</v>
      </c>
      <c r="L558" s="1" t="s">
        <v>449</v>
      </c>
      <c r="M558" s="1" t="s">
        <v>3965</v>
      </c>
      <c r="N558" s="1" t="s">
        <v>3966</v>
      </c>
      <c r="O558" s="1" t="s">
        <v>340</v>
      </c>
      <c r="P558" s="1" t="s">
        <v>368</v>
      </c>
      <c r="Q558" s="1" t="s">
        <v>360</v>
      </c>
      <c r="R558" s="1" t="s">
        <v>3967</v>
      </c>
      <c r="S558" s="1" t="s">
        <v>3968</v>
      </c>
      <c r="T558" s="1"/>
      <c r="U558" s="1" t="s">
        <v>81</v>
      </c>
      <c r="V558" s="1"/>
      <c r="W558" s="1"/>
      <c r="X558" s="1"/>
      <c r="Y558" s="1">
        <v>35</v>
      </c>
      <c r="Z558" s="1"/>
      <c r="AA558" s="1"/>
      <c r="AB558" s="1"/>
      <c r="AC558" s="1"/>
      <c r="AD558" s="1"/>
      <c r="AE558" s="1"/>
      <c r="AF558" s="1"/>
      <c r="AG558" s="1"/>
      <c r="AH558" s="1"/>
      <c r="AI558" s="1"/>
      <c r="AJ558" s="1"/>
      <c r="AK558" s="1" t="s">
        <v>220</v>
      </c>
      <c r="AL558" s="1"/>
      <c r="AM558" s="1"/>
      <c r="AN558" s="1"/>
      <c r="AO558" s="1"/>
      <c r="AP558" s="1"/>
      <c r="AQ558" s="1"/>
      <c r="AR558" s="1"/>
      <c r="AS558" s="1"/>
      <c r="AT558" s="1"/>
      <c r="AU558" s="1"/>
      <c r="AV558" s="1"/>
      <c r="AW558" s="1"/>
      <c r="AX558" s="1"/>
      <c r="AY558" s="1"/>
      <c r="AZ558" s="1" t="s">
        <v>588</v>
      </c>
      <c r="BA558" s="1" t="s">
        <v>340</v>
      </c>
      <c r="BB558" s="1"/>
      <c r="BC558" s="1"/>
      <c r="BD558" s="1" t="s">
        <v>116</v>
      </c>
      <c r="BE558" s="1" t="s">
        <v>1888</v>
      </c>
      <c r="BF558" s="1" t="s">
        <v>1529</v>
      </c>
      <c r="BG558" s="1"/>
      <c r="BH558" s="1"/>
      <c r="BI558" s="1"/>
      <c r="BJ558" s="1"/>
      <c r="BK558" s="1"/>
      <c r="BL558" s="1" t="s">
        <v>3969</v>
      </c>
      <c r="BM558" s="1" t="s">
        <v>3970</v>
      </c>
      <c r="BN558" s="1"/>
    </row>
    <row r="559" spans="1:66" ht="15.75" customHeight="1" x14ac:dyDescent="0.3">
      <c r="A559" s="1" t="s">
        <v>360</v>
      </c>
      <c r="B559" s="1">
        <v>200000</v>
      </c>
      <c r="C559" s="1" t="s">
        <v>68</v>
      </c>
      <c r="D559" s="1">
        <v>0</v>
      </c>
      <c r="E559" s="4" t="s">
        <v>3077</v>
      </c>
      <c r="F559" s="1" t="s">
        <v>69</v>
      </c>
      <c r="G559" s="1" t="s">
        <v>123</v>
      </c>
      <c r="H559" s="1" t="s">
        <v>124</v>
      </c>
      <c r="I559" s="1" t="s">
        <v>101</v>
      </c>
      <c r="J559" s="1" t="s">
        <v>3963</v>
      </c>
      <c r="K559" s="1" t="s">
        <v>3964</v>
      </c>
      <c r="L559" s="1" t="s">
        <v>585</v>
      </c>
      <c r="M559" s="1" t="s">
        <v>3965</v>
      </c>
      <c r="N559" s="1" t="s">
        <v>3966</v>
      </c>
      <c r="O559" s="1" t="s">
        <v>340</v>
      </c>
      <c r="P559" s="1" t="s">
        <v>368</v>
      </c>
      <c r="Q559" s="1" t="s">
        <v>360</v>
      </c>
      <c r="R559" s="1" t="s">
        <v>3971</v>
      </c>
      <c r="S559" s="1" t="s">
        <v>3972</v>
      </c>
      <c r="T559" s="1"/>
      <c r="U559" s="1" t="s">
        <v>81</v>
      </c>
      <c r="V559" s="1"/>
      <c r="W559" s="1"/>
      <c r="X559" s="1"/>
      <c r="Y559" s="1">
        <v>35</v>
      </c>
      <c r="Z559" s="1"/>
      <c r="AA559" s="1"/>
      <c r="AB559" s="1"/>
      <c r="AC559" s="1"/>
      <c r="AD559" s="1"/>
      <c r="AE559" s="1"/>
      <c r="AF559" s="1"/>
      <c r="AG559" s="1"/>
      <c r="AH559" s="1"/>
      <c r="AI559" s="1"/>
      <c r="AJ559" s="1"/>
      <c r="AK559" s="1" t="s">
        <v>220</v>
      </c>
      <c r="AL559" s="1"/>
      <c r="AM559" s="1"/>
      <c r="AN559" s="1"/>
      <c r="AO559" s="1"/>
      <c r="AP559" s="1"/>
      <c r="AQ559" s="1"/>
      <c r="AR559" s="1"/>
      <c r="AS559" s="1"/>
      <c r="AT559" s="1"/>
      <c r="AU559" s="1"/>
      <c r="AV559" s="1"/>
      <c r="AW559" s="1"/>
      <c r="AX559" s="1"/>
      <c r="AY559" s="1"/>
      <c r="AZ559" s="1" t="s">
        <v>588</v>
      </c>
      <c r="BA559" s="1" t="s">
        <v>340</v>
      </c>
      <c r="BB559" s="1"/>
      <c r="BC559" s="1"/>
      <c r="BD559" s="1" t="s">
        <v>116</v>
      </c>
      <c r="BE559" s="1" t="s">
        <v>1888</v>
      </c>
      <c r="BF559" s="1" t="s">
        <v>1529</v>
      </c>
      <c r="BG559" s="1"/>
      <c r="BH559" s="1"/>
      <c r="BI559" s="1"/>
      <c r="BJ559" s="1"/>
      <c r="BK559" s="1"/>
      <c r="BL559" s="1" t="s">
        <v>3969</v>
      </c>
      <c r="BM559" s="1" t="s">
        <v>3970</v>
      </c>
      <c r="BN559" s="1"/>
    </row>
    <row r="560" spans="1:66" ht="15.75" customHeight="1" x14ac:dyDescent="0.3">
      <c r="A560" s="1" t="s">
        <v>256</v>
      </c>
      <c r="B560" s="1">
        <v>60000</v>
      </c>
      <c r="C560" s="1" t="s">
        <v>68</v>
      </c>
      <c r="D560" s="1">
        <v>0</v>
      </c>
      <c r="E560" s="4">
        <v>44569</v>
      </c>
      <c r="F560" s="1" t="s">
        <v>69</v>
      </c>
      <c r="G560" s="1" t="s">
        <v>123</v>
      </c>
      <c r="H560" s="1" t="s">
        <v>124</v>
      </c>
      <c r="I560" s="1" t="s">
        <v>101</v>
      </c>
      <c r="J560" s="1" t="s">
        <v>3973</v>
      </c>
      <c r="K560" s="1" t="s">
        <v>3974</v>
      </c>
      <c r="L560" s="1" t="s">
        <v>275</v>
      </c>
      <c r="M560" s="1" t="s">
        <v>3975</v>
      </c>
      <c r="N560" s="1" t="s">
        <v>3976</v>
      </c>
      <c r="O560" s="1" t="s">
        <v>201</v>
      </c>
      <c r="P560" s="1" t="s">
        <v>260</v>
      </c>
      <c r="Q560" s="1" t="s">
        <v>256</v>
      </c>
      <c r="R560" s="1" t="s">
        <v>3977</v>
      </c>
      <c r="S560" s="1" t="s">
        <v>3978</v>
      </c>
      <c r="T560" s="1"/>
      <c r="U560" s="1" t="s">
        <v>81</v>
      </c>
      <c r="V560" s="1"/>
      <c r="W560" s="1" t="s">
        <v>1527</v>
      </c>
      <c r="X560" s="1"/>
      <c r="Y560" s="1">
        <v>19</v>
      </c>
      <c r="Z560" s="1"/>
      <c r="AA560" s="1"/>
      <c r="AB560" s="1"/>
      <c r="AC560" s="1"/>
      <c r="AD560" s="1"/>
      <c r="AE560" s="1"/>
      <c r="AF560" s="1"/>
      <c r="AG560" s="1"/>
      <c r="AH560" s="1"/>
      <c r="AI560" s="1"/>
      <c r="AJ560" s="1"/>
      <c r="AK560" s="1" t="s">
        <v>220</v>
      </c>
      <c r="AL560" s="1"/>
      <c r="AM560" s="1"/>
      <c r="AN560" s="1"/>
      <c r="AO560" s="1"/>
      <c r="AP560" s="1"/>
      <c r="AQ560" s="1"/>
      <c r="AR560" s="1"/>
      <c r="AS560" s="1"/>
      <c r="AT560" s="1"/>
      <c r="AU560" s="1"/>
      <c r="AV560" s="1"/>
      <c r="AW560" s="1"/>
      <c r="AX560" s="1" t="s">
        <v>237</v>
      </c>
      <c r="AY560" s="1"/>
      <c r="AZ560" s="1" t="s">
        <v>205</v>
      </c>
      <c r="BA560" s="1" t="s">
        <v>201</v>
      </c>
      <c r="BB560" s="1"/>
      <c r="BC560" s="1"/>
      <c r="BD560" s="1" t="s">
        <v>88</v>
      </c>
      <c r="BE560" s="1" t="s">
        <v>134</v>
      </c>
      <c r="BF560" s="1"/>
      <c r="BG560" s="1"/>
      <c r="BH560" s="1"/>
      <c r="BI560" s="1"/>
      <c r="BJ560" s="1"/>
      <c r="BK560" s="1"/>
      <c r="BL560" s="1" t="s">
        <v>3979</v>
      </c>
      <c r="BM560" s="1" t="s">
        <v>3980</v>
      </c>
      <c r="BN560" s="1"/>
    </row>
    <row r="561" spans="1:66" ht="15.75" customHeight="1" x14ac:dyDescent="0.3">
      <c r="A561" s="1" t="s">
        <v>155</v>
      </c>
      <c r="B561" s="1">
        <v>500000</v>
      </c>
      <c r="C561" s="1" t="s">
        <v>68</v>
      </c>
      <c r="D561" s="1">
        <v>100</v>
      </c>
      <c r="E561" s="4" t="s">
        <v>3981</v>
      </c>
      <c r="F561" s="1" t="s">
        <v>69</v>
      </c>
      <c r="G561" s="1" t="s">
        <v>70</v>
      </c>
      <c r="H561" s="1" t="s">
        <v>71</v>
      </c>
      <c r="I561" s="1" t="s">
        <v>72</v>
      </c>
      <c r="J561" s="1" t="s">
        <v>3982</v>
      </c>
      <c r="K561" s="1" t="s">
        <v>3983</v>
      </c>
      <c r="L561" s="1" t="s">
        <v>585</v>
      </c>
      <c r="M561" s="1" t="s">
        <v>3984</v>
      </c>
      <c r="N561" s="1" t="s">
        <v>3985</v>
      </c>
      <c r="O561" s="1" t="s">
        <v>340</v>
      </c>
      <c r="P561" s="1" t="s">
        <v>160</v>
      </c>
      <c r="Q561" s="1" t="s">
        <v>155</v>
      </c>
      <c r="R561" s="1" t="s">
        <v>3986</v>
      </c>
      <c r="S561" s="1" t="s">
        <v>3987</v>
      </c>
      <c r="T561" s="1"/>
      <c r="U561" s="1" t="s">
        <v>130</v>
      </c>
      <c r="V561" s="1"/>
      <c r="W561" s="1"/>
      <c r="X561" s="1"/>
      <c r="Y561" s="1">
        <v>173</v>
      </c>
      <c r="Z561" s="1"/>
      <c r="AA561" s="1"/>
      <c r="AB561" s="1"/>
      <c r="AC561" s="1"/>
      <c r="AD561" s="1"/>
      <c r="AE561" s="1"/>
      <c r="AF561" s="1"/>
      <c r="AG561" s="1" t="s">
        <v>111</v>
      </c>
      <c r="AH561" s="1"/>
      <c r="AI561" s="1"/>
      <c r="AJ561" s="1"/>
      <c r="AK561" s="1" t="s">
        <v>112</v>
      </c>
      <c r="AL561" s="1"/>
      <c r="AM561" s="1"/>
      <c r="AN561" s="1"/>
      <c r="AO561" s="1"/>
      <c r="AP561" s="1"/>
      <c r="AQ561" s="1"/>
      <c r="AR561" s="1"/>
      <c r="AS561" s="1"/>
      <c r="AT561" s="1"/>
      <c r="AU561" s="1"/>
      <c r="AV561" s="1"/>
      <c r="AW561" s="1"/>
      <c r="AX561" s="1" t="s">
        <v>3988</v>
      </c>
      <c r="AY561" s="1"/>
      <c r="AZ561" s="1" t="s">
        <v>1286</v>
      </c>
      <c r="BA561" s="1" t="s">
        <v>1287</v>
      </c>
      <c r="BB561" s="1" t="s">
        <v>1827</v>
      </c>
      <c r="BC561" s="1"/>
      <c r="BD561" s="1" t="s">
        <v>116</v>
      </c>
      <c r="BE561" s="1" t="s">
        <v>192</v>
      </c>
      <c r="BF561" s="1" t="s">
        <v>90</v>
      </c>
      <c r="BG561" s="1"/>
      <c r="BH561" s="1" t="s">
        <v>193</v>
      </c>
      <c r="BI561" s="1"/>
      <c r="BJ561" s="1"/>
      <c r="BK561" s="1"/>
      <c r="BL561" s="1" t="s">
        <v>3989</v>
      </c>
      <c r="BM561" s="1" t="s">
        <v>3990</v>
      </c>
      <c r="BN561" s="1" t="s">
        <v>121</v>
      </c>
    </row>
    <row r="562" spans="1:66" ht="15.75" customHeight="1" x14ac:dyDescent="0.3">
      <c r="A562" s="1" t="s">
        <v>155</v>
      </c>
      <c r="B562" s="1">
        <v>1400000</v>
      </c>
      <c r="C562" s="1" t="s">
        <v>68</v>
      </c>
      <c r="D562" s="1">
        <v>100</v>
      </c>
      <c r="E562" s="4" t="s">
        <v>3981</v>
      </c>
      <c r="F562" s="1" t="s">
        <v>69</v>
      </c>
      <c r="G562" s="1" t="s">
        <v>70</v>
      </c>
      <c r="H562" s="1" t="s">
        <v>71</v>
      </c>
      <c r="I562" s="1" t="s">
        <v>72</v>
      </c>
      <c r="J562" s="1" t="s">
        <v>3991</v>
      </c>
      <c r="K562" s="1" t="s">
        <v>3992</v>
      </c>
      <c r="L562" s="1" t="s">
        <v>3993</v>
      </c>
      <c r="M562" s="1" t="s">
        <v>3994</v>
      </c>
      <c r="N562" s="1" t="s">
        <v>3995</v>
      </c>
      <c r="O562" s="1" t="s">
        <v>382</v>
      </c>
      <c r="P562" s="1" t="s">
        <v>619</v>
      </c>
      <c r="Q562" s="1" t="s">
        <v>620</v>
      </c>
      <c r="R562" s="1" t="s">
        <v>3996</v>
      </c>
      <c r="S562" s="1" t="s">
        <v>3997</v>
      </c>
      <c r="T562" s="1"/>
      <c r="U562" s="1" t="s">
        <v>130</v>
      </c>
      <c r="V562" s="1"/>
      <c r="W562" s="1"/>
      <c r="X562" s="1"/>
      <c r="Y562" s="1">
        <v>187</v>
      </c>
      <c r="Z562" s="1"/>
      <c r="AA562" s="1"/>
      <c r="AB562" s="1"/>
      <c r="AC562" s="1"/>
      <c r="AD562" s="1"/>
      <c r="AE562" s="1"/>
      <c r="AF562" s="1"/>
      <c r="AG562" s="1"/>
      <c r="AH562" s="1"/>
      <c r="AI562" s="1"/>
      <c r="AJ562" s="1"/>
      <c r="AK562" s="1" t="s">
        <v>112</v>
      </c>
      <c r="AL562" s="1"/>
      <c r="AM562" s="1"/>
      <c r="AN562" s="1"/>
      <c r="AO562" s="1"/>
      <c r="AP562" s="1"/>
      <c r="AQ562" s="1"/>
      <c r="AR562" s="1"/>
      <c r="AS562" s="1"/>
      <c r="AT562" s="1"/>
      <c r="AU562" s="1"/>
      <c r="AV562" s="1"/>
      <c r="AW562" s="1"/>
      <c r="AX562" s="1" t="s">
        <v>113</v>
      </c>
      <c r="AY562" s="1"/>
      <c r="AZ562" s="1" t="s">
        <v>386</v>
      </c>
      <c r="BA562" s="1" t="s">
        <v>382</v>
      </c>
      <c r="BB562" s="1" t="s">
        <v>489</v>
      </c>
      <c r="BC562" s="1"/>
      <c r="BD562" s="1" t="s">
        <v>116</v>
      </c>
      <c r="BE562" s="1" t="s">
        <v>134</v>
      </c>
      <c r="BF562" s="1"/>
      <c r="BG562" s="1"/>
      <c r="BH562" s="1"/>
      <c r="BI562" s="1"/>
      <c r="BJ562" s="1"/>
      <c r="BK562" s="1"/>
      <c r="BL562" s="1" t="s">
        <v>3998</v>
      </c>
      <c r="BM562" s="1" t="s">
        <v>3999</v>
      </c>
      <c r="BN562" s="1" t="s">
        <v>121</v>
      </c>
    </row>
    <row r="563" spans="1:66" ht="15.75" customHeight="1" x14ac:dyDescent="0.3">
      <c r="A563" s="1" t="s">
        <v>256</v>
      </c>
      <c r="B563" s="1">
        <v>750000</v>
      </c>
      <c r="C563" s="1" t="s">
        <v>68</v>
      </c>
      <c r="D563" s="1">
        <v>0</v>
      </c>
      <c r="E563" s="4">
        <v>44569</v>
      </c>
      <c r="F563" s="1" t="s">
        <v>69</v>
      </c>
      <c r="G563" s="1" t="s">
        <v>123</v>
      </c>
      <c r="H563" s="1" t="s">
        <v>124</v>
      </c>
      <c r="I563" s="1" t="s">
        <v>101</v>
      </c>
      <c r="J563" s="1" t="s">
        <v>3973</v>
      </c>
      <c r="K563" s="1" t="s">
        <v>3974</v>
      </c>
      <c r="L563" s="1" t="s">
        <v>1013</v>
      </c>
      <c r="M563" s="1" t="s">
        <v>3975</v>
      </c>
      <c r="N563" s="1" t="s">
        <v>3976</v>
      </c>
      <c r="O563" s="1" t="s">
        <v>201</v>
      </c>
      <c r="P563" s="1" t="s">
        <v>260</v>
      </c>
      <c r="Q563" s="1" t="s">
        <v>256</v>
      </c>
      <c r="R563" s="1" t="s">
        <v>4000</v>
      </c>
      <c r="S563" s="1" t="s">
        <v>4001</v>
      </c>
      <c r="T563" s="1"/>
      <c r="U563" s="1" t="s">
        <v>81</v>
      </c>
      <c r="V563" s="1"/>
      <c r="W563" s="1" t="s">
        <v>1527</v>
      </c>
      <c r="X563" s="1"/>
      <c r="Y563" s="1">
        <v>19</v>
      </c>
      <c r="Z563" s="1"/>
      <c r="AA563" s="1"/>
      <c r="AB563" s="1"/>
      <c r="AC563" s="1"/>
      <c r="AD563" s="1"/>
      <c r="AE563" s="1"/>
      <c r="AF563" s="1"/>
      <c r="AG563" s="1"/>
      <c r="AH563" s="1"/>
      <c r="AI563" s="1"/>
      <c r="AJ563" s="1"/>
      <c r="AK563" s="1" t="s">
        <v>220</v>
      </c>
      <c r="AL563" s="1"/>
      <c r="AM563" s="1"/>
      <c r="AN563" s="1"/>
      <c r="AO563" s="1"/>
      <c r="AP563" s="1"/>
      <c r="AQ563" s="1"/>
      <c r="AR563" s="1"/>
      <c r="AS563" s="1"/>
      <c r="AT563" s="1"/>
      <c r="AU563" s="1"/>
      <c r="AV563" s="1"/>
      <c r="AW563" s="1"/>
      <c r="AX563" s="1" t="s">
        <v>237</v>
      </c>
      <c r="AY563" s="1"/>
      <c r="AZ563" s="1" t="s">
        <v>205</v>
      </c>
      <c r="BA563" s="1" t="s">
        <v>201</v>
      </c>
      <c r="BB563" s="1"/>
      <c r="BC563" s="1"/>
      <c r="BD563" s="1" t="s">
        <v>88</v>
      </c>
      <c r="BE563" s="1" t="s">
        <v>134</v>
      </c>
      <c r="BF563" s="1"/>
      <c r="BG563" s="1"/>
      <c r="BH563" s="1"/>
      <c r="BI563" s="1"/>
      <c r="BJ563" s="1"/>
      <c r="BK563" s="1"/>
      <c r="BL563" s="1" t="s">
        <v>3979</v>
      </c>
      <c r="BM563" s="1" t="s">
        <v>3980</v>
      </c>
      <c r="BN563" s="1"/>
    </row>
    <row r="564" spans="1:66" ht="15.75" customHeight="1" x14ac:dyDescent="0.3">
      <c r="A564" s="1" t="s">
        <v>256</v>
      </c>
      <c r="B564" s="1">
        <v>100000</v>
      </c>
      <c r="C564" s="1" t="s">
        <v>68</v>
      </c>
      <c r="D564" s="1">
        <v>0</v>
      </c>
      <c r="E564" s="4" t="s">
        <v>314</v>
      </c>
      <c r="F564" s="1" t="s">
        <v>69</v>
      </c>
      <c r="G564" s="1" t="s">
        <v>123</v>
      </c>
      <c r="H564" s="1" t="s">
        <v>124</v>
      </c>
      <c r="I564" s="1" t="s">
        <v>101</v>
      </c>
      <c r="J564" s="1"/>
      <c r="K564" s="1"/>
      <c r="L564" s="1" t="s">
        <v>449</v>
      </c>
      <c r="M564" s="1" t="s">
        <v>4002</v>
      </c>
      <c r="N564" s="1" t="s">
        <v>4003</v>
      </c>
      <c r="O564" s="1" t="s">
        <v>444</v>
      </c>
      <c r="P564" s="1" t="s">
        <v>260</v>
      </c>
      <c r="Q564" s="1" t="s">
        <v>256</v>
      </c>
      <c r="R564" s="1" t="s">
        <v>4004</v>
      </c>
      <c r="S564" s="1" t="s">
        <v>4005</v>
      </c>
      <c r="T564" s="1"/>
      <c r="U564" s="1" t="s">
        <v>130</v>
      </c>
      <c r="V564" s="1"/>
      <c r="W564" s="1"/>
      <c r="X564" s="1"/>
      <c r="Y564" s="1">
        <v>962</v>
      </c>
      <c r="Z564" s="1"/>
      <c r="AA564" s="1"/>
      <c r="AB564" s="1"/>
      <c r="AC564" s="1"/>
      <c r="AD564" s="1"/>
      <c r="AE564" s="1"/>
      <c r="AF564" s="1"/>
      <c r="AG564" s="1"/>
      <c r="AH564" s="1"/>
      <c r="AI564" s="1"/>
      <c r="AJ564" s="1"/>
      <c r="AK564" s="1" t="s">
        <v>2217</v>
      </c>
      <c r="AL564" s="1"/>
      <c r="AM564" s="1"/>
      <c r="AN564" s="1"/>
      <c r="AO564" s="1"/>
      <c r="AP564" s="1"/>
      <c r="AQ564" s="1"/>
      <c r="AR564" s="1"/>
      <c r="AS564" s="1"/>
      <c r="AT564" s="1"/>
      <c r="AU564" s="1"/>
      <c r="AV564" s="1"/>
      <c r="AW564" s="1"/>
      <c r="AX564" s="1" t="s">
        <v>345</v>
      </c>
      <c r="AY564" s="1"/>
      <c r="AZ564" s="1" t="s">
        <v>443</v>
      </c>
      <c r="BA564" s="1" t="s">
        <v>444</v>
      </c>
      <c r="BB564" s="1"/>
      <c r="BC564" s="1"/>
      <c r="BD564" s="1" t="s">
        <v>116</v>
      </c>
      <c r="BE564" s="1" t="s">
        <v>134</v>
      </c>
      <c r="BF564" s="1"/>
      <c r="BG564" s="1"/>
      <c r="BH564" s="1"/>
      <c r="BI564" s="1"/>
      <c r="BJ564" s="1"/>
      <c r="BK564" s="1"/>
      <c r="BL564" s="1" t="s">
        <v>4006</v>
      </c>
      <c r="BM564" s="1" t="s">
        <v>4007</v>
      </c>
      <c r="BN564" s="1" t="s">
        <v>181</v>
      </c>
    </row>
    <row r="565" spans="1:66" ht="15.75" customHeight="1" x14ac:dyDescent="0.3">
      <c r="A565" s="1" t="s">
        <v>256</v>
      </c>
      <c r="B565" s="1">
        <v>300000</v>
      </c>
      <c r="C565" s="1" t="s">
        <v>68</v>
      </c>
      <c r="D565" s="1">
        <v>0</v>
      </c>
      <c r="E565" s="4">
        <v>44569</v>
      </c>
      <c r="F565" s="1" t="s">
        <v>69</v>
      </c>
      <c r="G565" s="1" t="s">
        <v>123</v>
      </c>
      <c r="H565" s="1" t="s">
        <v>124</v>
      </c>
      <c r="I565" s="1" t="s">
        <v>101</v>
      </c>
      <c r="J565" s="1" t="s">
        <v>3973</v>
      </c>
      <c r="K565" s="1" t="s">
        <v>3974</v>
      </c>
      <c r="L565" s="1" t="s">
        <v>1766</v>
      </c>
      <c r="M565" s="1" t="s">
        <v>3975</v>
      </c>
      <c r="N565" s="1" t="s">
        <v>3976</v>
      </c>
      <c r="O565" s="1" t="s">
        <v>201</v>
      </c>
      <c r="P565" s="1" t="s">
        <v>260</v>
      </c>
      <c r="Q565" s="1" t="s">
        <v>256</v>
      </c>
      <c r="R565" s="1" t="s">
        <v>4008</v>
      </c>
      <c r="S565" s="1" t="s">
        <v>4009</v>
      </c>
      <c r="T565" s="1"/>
      <c r="U565" s="1" t="s">
        <v>81</v>
      </c>
      <c r="V565" s="1"/>
      <c r="W565" s="1" t="s">
        <v>1527</v>
      </c>
      <c r="X565" s="1"/>
      <c r="Y565" s="1">
        <v>19</v>
      </c>
      <c r="Z565" s="1"/>
      <c r="AA565" s="1"/>
      <c r="AB565" s="1"/>
      <c r="AC565" s="1"/>
      <c r="AD565" s="1"/>
      <c r="AE565" s="1"/>
      <c r="AF565" s="1"/>
      <c r="AG565" s="1"/>
      <c r="AH565" s="1"/>
      <c r="AI565" s="1"/>
      <c r="AJ565" s="1"/>
      <c r="AK565" s="1" t="s">
        <v>220</v>
      </c>
      <c r="AL565" s="1"/>
      <c r="AM565" s="1"/>
      <c r="AN565" s="1"/>
      <c r="AO565" s="1"/>
      <c r="AP565" s="1"/>
      <c r="AQ565" s="1"/>
      <c r="AR565" s="1"/>
      <c r="AS565" s="1"/>
      <c r="AT565" s="1"/>
      <c r="AU565" s="1"/>
      <c r="AV565" s="1"/>
      <c r="AW565" s="1"/>
      <c r="AX565" s="1" t="s">
        <v>237</v>
      </c>
      <c r="AY565" s="1"/>
      <c r="AZ565" s="1" t="s">
        <v>205</v>
      </c>
      <c r="BA565" s="1" t="s">
        <v>201</v>
      </c>
      <c r="BB565" s="1"/>
      <c r="BC565" s="1"/>
      <c r="BD565" s="1" t="s">
        <v>88</v>
      </c>
      <c r="BE565" s="1" t="s">
        <v>134</v>
      </c>
      <c r="BF565" s="1"/>
      <c r="BG565" s="1"/>
      <c r="BH565" s="1"/>
      <c r="BI565" s="1"/>
      <c r="BJ565" s="1"/>
      <c r="BK565" s="1"/>
      <c r="BL565" s="1" t="s">
        <v>3979</v>
      </c>
      <c r="BM565" s="1" t="s">
        <v>3980</v>
      </c>
      <c r="BN565" s="1"/>
    </row>
    <row r="566" spans="1:66" ht="15.75" customHeight="1" x14ac:dyDescent="0.3">
      <c r="A566" s="1" t="s">
        <v>313</v>
      </c>
      <c r="B566" s="1">
        <v>1800000</v>
      </c>
      <c r="C566" s="1" t="s">
        <v>68</v>
      </c>
      <c r="D566" s="1">
        <v>0</v>
      </c>
      <c r="E566" s="4" t="s">
        <v>314</v>
      </c>
      <c r="F566" s="1" t="s">
        <v>69</v>
      </c>
      <c r="G566" s="1" t="s">
        <v>123</v>
      </c>
      <c r="H566" s="1" t="s">
        <v>124</v>
      </c>
      <c r="I566" s="1" t="s">
        <v>101</v>
      </c>
      <c r="J566" s="1"/>
      <c r="K566" s="1"/>
      <c r="L566" s="1"/>
      <c r="M566" s="1" t="s">
        <v>4010</v>
      </c>
      <c r="N566" s="1" t="s">
        <v>4011</v>
      </c>
      <c r="O566" s="1" t="s">
        <v>259</v>
      </c>
      <c r="P566" s="1" t="s">
        <v>318</v>
      </c>
      <c r="Q566" s="1" t="s">
        <v>313</v>
      </c>
      <c r="R566" s="1" t="s">
        <v>4012</v>
      </c>
      <c r="S566" s="1" t="s">
        <v>4013</v>
      </c>
      <c r="T566" s="1"/>
      <c r="U566" s="1" t="s">
        <v>147</v>
      </c>
      <c r="V566" s="1"/>
      <c r="W566" s="1"/>
      <c r="X566" s="1"/>
      <c r="Y566" s="1">
        <v>177</v>
      </c>
      <c r="Z566" s="1"/>
      <c r="AA566" s="1"/>
      <c r="AB566" s="1"/>
      <c r="AC566" s="1"/>
      <c r="AD566" s="1"/>
      <c r="AE566" s="1"/>
      <c r="AF566" s="1"/>
      <c r="AG566" s="1"/>
      <c r="AH566" s="1"/>
      <c r="AI566" s="1"/>
      <c r="AJ566" s="1"/>
      <c r="AK566" s="1" t="s">
        <v>889</v>
      </c>
      <c r="AL566" s="1"/>
      <c r="AM566" s="1"/>
      <c r="AN566" s="1"/>
      <c r="AO566" s="1"/>
      <c r="AP566" s="1"/>
      <c r="AQ566" s="1"/>
      <c r="AR566" s="1"/>
      <c r="AS566" s="1"/>
      <c r="AT566" s="1"/>
      <c r="AU566" s="1"/>
      <c r="AV566" s="1"/>
      <c r="AW566" s="1"/>
      <c r="AX566" s="1" t="s">
        <v>177</v>
      </c>
      <c r="AY566" s="1"/>
      <c r="AZ566" s="1" t="s">
        <v>265</v>
      </c>
      <c r="BA566" s="1" t="s">
        <v>259</v>
      </c>
      <c r="BB566" s="1"/>
      <c r="BC566" s="1"/>
      <c r="BD566" s="1" t="s">
        <v>133</v>
      </c>
      <c r="BE566" s="1" t="s">
        <v>192</v>
      </c>
      <c r="BF566" s="1" t="s">
        <v>90</v>
      </c>
      <c r="BG566" s="1"/>
      <c r="BH566" s="1" t="s">
        <v>321</v>
      </c>
      <c r="BI566" s="1"/>
      <c r="BJ566" s="1"/>
      <c r="BK566" s="1"/>
      <c r="BL566" s="1" t="s">
        <v>4014</v>
      </c>
      <c r="BM566" s="1" t="s">
        <v>4015</v>
      </c>
      <c r="BN566" s="1"/>
    </row>
    <row r="567" spans="1:66" ht="15.75" customHeight="1" x14ac:dyDescent="0.3">
      <c r="A567" s="1" t="s">
        <v>256</v>
      </c>
      <c r="B567" s="1">
        <v>500000</v>
      </c>
      <c r="C567" s="1" t="s">
        <v>68</v>
      </c>
      <c r="D567" s="1">
        <v>0</v>
      </c>
      <c r="E567" s="4" t="s">
        <v>314</v>
      </c>
      <c r="F567" s="1" t="s">
        <v>69</v>
      </c>
      <c r="G567" s="1" t="s">
        <v>123</v>
      </c>
      <c r="H567" s="1" t="s">
        <v>124</v>
      </c>
      <c r="I567" s="1" t="s">
        <v>101</v>
      </c>
      <c r="J567" s="1"/>
      <c r="K567" s="1"/>
      <c r="L567" s="1" t="s">
        <v>3186</v>
      </c>
      <c r="M567" s="1" t="s">
        <v>4002</v>
      </c>
      <c r="N567" s="1" t="s">
        <v>4003</v>
      </c>
      <c r="O567" s="1" t="s">
        <v>444</v>
      </c>
      <c r="P567" s="1" t="s">
        <v>260</v>
      </c>
      <c r="Q567" s="1" t="s">
        <v>256</v>
      </c>
      <c r="R567" s="1" t="s">
        <v>4016</v>
      </c>
      <c r="S567" s="1" t="s">
        <v>4017</v>
      </c>
      <c r="T567" s="1"/>
      <c r="U567" s="1" t="s">
        <v>130</v>
      </c>
      <c r="V567" s="1"/>
      <c r="W567" s="1"/>
      <c r="X567" s="1"/>
      <c r="Y567" s="1">
        <v>962</v>
      </c>
      <c r="Z567" s="1"/>
      <c r="AA567" s="1"/>
      <c r="AB567" s="1"/>
      <c r="AC567" s="1"/>
      <c r="AD567" s="1"/>
      <c r="AE567" s="1"/>
      <c r="AF567" s="1"/>
      <c r="AG567" s="1"/>
      <c r="AH567" s="1"/>
      <c r="AI567" s="1"/>
      <c r="AJ567" s="1"/>
      <c r="AK567" s="1" t="s">
        <v>2217</v>
      </c>
      <c r="AL567" s="1"/>
      <c r="AM567" s="1"/>
      <c r="AN567" s="1"/>
      <c r="AO567" s="1"/>
      <c r="AP567" s="1"/>
      <c r="AQ567" s="1"/>
      <c r="AR567" s="1"/>
      <c r="AS567" s="1"/>
      <c r="AT567" s="1"/>
      <c r="AU567" s="1"/>
      <c r="AV567" s="1"/>
      <c r="AW567" s="1"/>
      <c r="AX567" s="1" t="s">
        <v>345</v>
      </c>
      <c r="AY567" s="1"/>
      <c r="AZ567" s="1" t="s">
        <v>443</v>
      </c>
      <c r="BA567" s="1" t="s">
        <v>444</v>
      </c>
      <c r="BB567" s="1"/>
      <c r="BC567" s="1"/>
      <c r="BD567" s="1" t="s">
        <v>116</v>
      </c>
      <c r="BE567" s="1" t="s">
        <v>134</v>
      </c>
      <c r="BF567" s="1"/>
      <c r="BG567" s="1"/>
      <c r="BH567" s="1"/>
      <c r="BI567" s="1"/>
      <c r="BJ567" s="1"/>
      <c r="BK567" s="1"/>
      <c r="BL567" s="1" t="s">
        <v>4006</v>
      </c>
      <c r="BM567" s="1" t="s">
        <v>4007</v>
      </c>
      <c r="BN567" s="1" t="s">
        <v>97</v>
      </c>
    </row>
    <row r="568" spans="1:66" ht="15.75" customHeight="1" x14ac:dyDescent="0.3">
      <c r="A568" s="1" t="s">
        <v>256</v>
      </c>
      <c r="B568" s="1">
        <v>3000000</v>
      </c>
      <c r="C568" s="1" t="s">
        <v>68</v>
      </c>
      <c r="D568" s="1">
        <v>0</v>
      </c>
      <c r="E568" s="4" t="s">
        <v>314</v>
      </c>
      <c r="F568" s="1" t="s">
        <v>69</v>
      </c>
      <c r="G568" s="1" t="s">
        <v>123</v>
      </c>
      <c r="H568" s="1" t="s">
        <v>124</v>
      </c>
      <c r="I568" s="1" t="s">
        <v>101</v>
      </c>
      <c r="J568" s="1"/>
      <c r="K568" s="1"/>
      <c r="L568" s="1" t="s">
        <v>2311</v>
      </c>
      <c r="M568" s="1" t="s">
        <v>4002</v>
      </c>
      <c r="N568" s="1" t="s">
        <v>4003</v>
      </c>
      <c r="O568" s="1" t="s">
        <v>444</v>
      </c>
      <c r="P568" s="1" t="s">
        <v>260</v>
      </c>
      <c r="Q568" s="1" t="s">
        <v>256</v>
      </c>
      <c r="R568" s="1" t="s">
        <v>4018</v>
      </c>
      <c r="S568" s="1" t="s">
        <v>4019</v>
      </c>
      <c r="T568" s="1"/>
      <c r="U568" s="1" t="s">
        <v>130</v>
      </c>
      <c r="V568" s="1"/>
      <c r="W568" s="1"/>
      <c r="X568" s="1"/>
      <c r="Y568" s="1">
        <v>962</v>
      </c>
      <c r="Z568" s="1"/>
      <c r="AA568" s="1"/>
      <c r="AB568" s="1"/>
      <c r="AC568" s="1"/>
      <c r="AD568" s="1"/>
      <c r="AE568" s="1"/>
      <c r="AF568" s="1"/>
      <c r="AG568" s="1"/>
      <c r="AH568" s="1"/>
      <c r="AI568" s="1"/>
      <c r="AJ568" s="1"/>
      <c r="AK568" s="1" t="s">
        <v>2217</v>
      </c>
      <c r="AL568" s="1"/>
      <c r="AM568" s="1"/>
      <c r="AN568" s="1"/>
      <c r="AO568" s="1"/>
      <c r="AP568" s="1"/>
      <c r="AQ568" s="1"/>
      <c r="AR568" s="1"/>
      <c r="AS568" s="1"/>
      <c r="AT568" s="1"/>
      <c r="AU568" s="1"/>
      <c r="AV568" s="1"/>
      <c r="AW568" s="1"/>
      <c r="AX568" s="1" t="s">
        <v>345</v>
      </c>
      <c r="AY568" s="1"/>
      <c r="AZ568" s="1" t="s">
        <v>443</v>
      </c>
      <c r="BA568" s="1" t="s">
        <v>444</v>
      </c>
      <c r="BB568" s="1"/>
      <c r="BC568" s="1"/>
      <c r="BD568" s="1" t="s">
        <v>116</v>
      </c>
      <c r="BE568" s="1" t="s">
        <v>134</v>
      </c>
      <c r="BF568" s="1"/>
      <c r="BG568" s="1"/>
      <c r="BH568" s="1"/>
      <c r="BI568" s="1"/>
      <c r="BJ568" s="1"/>
      <c r="BK568" s="1"/>
      <c r="BL568" s="1" t="s">
        <v>4006</v>
      </c>
      <c r="BM568" s="1" t="s">
        <v>4007</v>
      </c>
      <c r="BN568" s="1" t="s">
        <v>121</v>
      </c>
    </row>
    <row r="569" spans="1:66" ht="15.75" customHeight="1" x14ac:dyDescent="0.3">
      <c r="A569" s="1" t="s">
        <v>67</v>
      </c>
      <c r="B569" s="1">
        <v>59475</v>
      </c>
      <c r="C569" s="1" t="s">
        <v>68</v>
      </c>
      <c r="D569" s="1">
        <v>100</v>
      </c>
      <c r="E569" s="4" t="s">
        <v>3710</v>
      </c>
      <c r="F569" s="1" t="s">
        <v>69</v>
      </c>
      <c r="G569" s="1" t="s">
        <v>70</v>
      </c>
      <c r="H569" s="1" t="s">
        <v>71</v>
      </c>
      <c r="I569" s="1" t="s">
        <v>72</v>
      </c>
      <c r="J569" s="1" t="s">
        <v>4020</v>
      </c>
      <c r="K569" s="1" t="s">
        <v>4021</v>
      </c>
      <c r="L569" s="1" t="s">
        <v>4022</v>
      </c>
      <c r="M569" s="1" t="s">
        <v>4023</v>
      </c>
      <c r="N569" s="1" t="s">
        <v>4024</v>
      </c>
      <c r="O569" s="1" t="s">
        <v>340</v>
      </c>
      <c r="P569" s="1" t="s">
        <v>222</v>
      </c>
      <c r="Q569" s="1" t="s">
        <v>223</v>
      </c>
      <c r="R569" s="1" t="s">
        <v>4025</v>
      </c>
      <c r="S569" s="1" t="s">
        <v>4026</v>
      </c>
      <c r="T569" s="1"/>
      <c r="U569" s="1" t="s">
        <v>81</v>
      </c>
      <c r="V569" s="1"/>
      <c r="W569" s="1"/>
      <c r="X569" s="1"/>
      <c r="Y569" s="1">
        <v>150</v>
      </c>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t="s">
        <v>1087</v>
      </c>
      <c r="AY569" s="1"/>
      <c r="AZ569" s="1" t="s">
        <v>238</v>
      </c>
      <c r="BA569" s="1" t="s">
        <v>233</v>
      </c>
      <c r="BB569" s="1" t="s">
        <v>330</v>
      </c>
      <c r="BC569" s="1"/>
      <c r="BD569" s="1" t="s">
        <v>4027</v>
      </c>
      <c r="BE569" s="1" t="s">
        <v>134</v>
      </c>
      <c r="BF569" s="1" t="s">
        <v>90</v>
      </c>
      <c r="BG569" s="1"/>
      <c r="BH569" s="1"/>
      <c r="BI569" s="1"/>
      <c r="BJ569" s="1"/>
      <c r="BK569" s="1"/>
      <c r="BL569" s="1" t="s">
        <v>4028</v>
      </c>
      <c r="BM569" s="1" t="s">
        <v>4029</v>
      </c>
      <c r="BN569" s="1"/>
    </row>
    <row r="570" spans="1:66" ht="15.75" customHeight="1" x14ac:dyDescent="0.3">
      <c r="A570" s="1" t="s">
        <v>313</v>
      </c>
      <c r="B570" s="1">
        <v>1350000</v>
      </c>
      <c r="C570" s="1" t="s">
        <v>68</v>
      </c>
      <c r="D570" s="1">
        <v>0</v>
      </c>
      <c r="E570" s="4" t="s">
        <v>314</v>
      </c>
      <c r="F570" s="1" t="s">
        <v>69</v>
      </c>
      <c r="G570" s="1" t="s">
        <v>99</v>
      </c>
      <c r="H570" s="1" t="s">
        <v>100</v>
      </c>
      <c r="I570" s="1" t="s">
        <v>101</v>
      </c>
      <c r="J570" s="1" t="s">
        <v>4030</v>
      </c>
      <c r="K570" s="1" t="s">
        <v>4031</v>
      </c>
      <c r="L570" s="1"/>
      <c r="M570" s="1" t="s">
        <v>4032</v>
      </c>
      <c r="N570" s="1" t="s">
        <v>4033</v>
      </c>
      <c r="O570" s="1" t="s">
        <v>952</v>
      </c>
      <c r="P570" s="1" t="s">
        <v>318</v>
      </c>
      <c r="Q570" s="1" t="s">
        <v>313</v>
      </c>
      <c r="R570" s="1" t="s">
        <v>4034</v>
      </c>
      <c r="S570" s="1" t="s">
        <v>4035</v>
      </c>
      <c r="T570" s="1"/>
      <c r="U570" s="1" t="s">
        <v>81</v>
      </c>
      <c r="V570" s="1"/>
      <c r="W570" s="1"/>
      <c r="X570" s="1"/>
      <c r="Y570" s="1">
        <v>116</v>
      </c>
      <c r="Z570" s="1"/>
      <c r="AA570" s="1"/>
      <c r="AB570" s="1"/>
      <c r="AC570" s="1"/>
      <c r="AD570" s="1"/>
      <c r="AE570" s="1"/>
      <c r="AF570" s="1"/>
      <c r="AG570" s="1"/>
      <c r="AH570" s="1"/>
      <c r="AI570" s="1"/>
      <c r="AJ570" s="1"/>
      <c r="AK570" s="1" t="s">
        <v>112</v>
      </c>
      <c r="AL570" s="1"/>
      <c r="AM570" s="1"/>
      <c r="AN570" s="1"/>
      <c r="AO570" s="1"/>
      <c r="AP570" s="1"/>
      <c r="AQ570" s="1"/>
      <c r="AR570" s="1"/>
      <c r="AS570" s="1"/>
      <c r="AT570" s="1"/>
      <c r="AU570" s="1"/>
      <c r="AV570" s="1"/>
      <c r="AW570" s="1"/>
      <c r="AX570" s="1" t="s">
        <v>237</v>
      </c>
      <c r="AY570" s="1"/>
      <c r="AZ570" s="1" t="s">
        <v>407</v>
      </c>
      <c r="BA570" s="1" t="s">
        <v>401</v>
      </c>
      <c r="BB570" s="1" t="s">
        <v>372</v>
      </c>
      <c r="BC570" s="1"/>
      <c r="BD570" s="1" t="s">
        <v>266</v>
      </c>
      <c r="BE570" s="1" t="s">
        <v>134</v>
      </c>
      <c r="BF570" s="1"/>
      <c r="BG570" s="1"/>
      <c r="BH570" s="1"/>
      <c r="BI570" s="1"/>
      <c r="BJ570" s="1"/>
      <c r="BK570" s="1"/>
      <c r="BL570" s="1" t="s">
        <v>4036</v>
      </c>
      <c r="BM570" s="1" t="s">
        <v>4037</v>
      </c>
      <c r="BN570" s="1" t="s">
        <v>121</v>
      </c>
    </row>
    <row r="571" spans="1:66" ht="15.75" customHeight="1" x14ac:dyDescent="0.3">
      <c r="A571" s="1" t="s">
        <v>98</v>
      </c>
      <c r="B571" s="1">
        <v>100000</v>
      </c>
      <c r="C571" s="1" t="s">
        <v>68</v>
      </c>
      <c r="D571" s="1">
        <v>0</v>
      </c>
      <c r="E571" s="4" t="s">
        <v>3517</v>
      </c>
      <c r="F571" s="1" t="s">
        <v>69</v>
      </c>
      <c r="G571" s="1" t="s">
        <v>99</v>
      </c>
      <c r="H571" s="1" t="s">
        <v>100</v>
      </c>
      <c r="I571" s="1" t="s">
        <v>101</v>
      </c>
      <c r="J571" s="1"/>
      <c r="K571" s="1"/>
      <c r="L571" s="1" t="s">
        <v>4038</v>
      </c>
      <c r="M571" s="1" t="s">
        <v>4039</v>
      </c>
      <c r="N571" s="1" t="s">
        <v>4040</v>
      </c>
      <c r="O571" s="1" t="s">
        <v>952</v>
      </c>
      <c r="P571" s="1" t="s">
        <v>106</v>
      </c>
      <c r="Q571" s="1" t="s">
        <v>98</v>
      </c>
      <c r="R571" s="1" t="s">
        <v>4041</v>
      </c>
      <c r="S571" s="1" t="s">
        <v>4042</v>
      </c>
      <c r="T571" s="1"/>
      <c r="U571" s="1" t="s">
        <v>147</v>
      </c>
      <c r="V571" s="1"/>
      <c r="W571" s="1" t="s">
        <v>4043</v>
      </c>
      <c r="X571" s="1"/>
      <c r="Y571" s="1">
        <v>52</v>
      </c>
      <c r="Z571" s="1"/>
      <c r="AA571" s="1"/>
      <c r="AB571" s="1"/>
      <c r="AC571" s="1"/>
      <c r="AD571" s="1"/>
      <c r="AE571" s="1"/>
      <c r="AF571" s="1"/>
      <c r="AG571" s="1" t="s">
        <v>82</v>
      </c>
      <c r="AH571" s="1"/>
      <c r="AI571" s="1"/>
      <c r="AJ571" s="1"/>
      <c r="AK571" s="1" t="s">
        <v>832</v>
      </c>
      <c r="AL571" s="1"/>
      <c r="AM571" s="1"/>
      <c r="AN571" s="1"/>
      <c r="AO571" s="1"/>
      <c r="AP571" s="1"/>
      <c r="AQ571" s="1"/>
      <c r="AR571" s="1"/>
      <c r="AS571" s="1"/>
      <c r="AT571" s="1"/>
      <c r="AU571" s="1"/>
      <c r="AV571" s="1"/>
      <c r="AW571" s="1"/>
      <c r="AX571" s="1"/>
      <c r="AY571" s="1"/>
      <c r="AZ571" s="1" t="s">
        <v>407</v>
      </c>
      <c r="BA571" s="1" t="s">
        <v>401</v>
      </c>
      <c r="BB571" s="1" t="s">
        <v>1232</v>
      </c>
      <c r="BC571" s="1"/>
      <c r="BD571" s="1"/>
      <c r="BE571" s="1" t="s">
        <v>150</v>
      </c>
      <c r="BF571" s="1" t="s">
        <v>151</v>
      </c>
      <c r="BG571" s="1"/>
      <c r="BH571" s="1" t="s">
        <v>253</v>
      </c>
      <c r="BI571" s="1"/>
      <c r="BJ571" s="1"/>
      <c r="BK571" s="1"/>
      <c r="BL571" s="1" t="s">
        <v>4044</v>
      </c>
      <c r="BM571" s="1" t="s">
        <v>4045</v>
      </c>
      <c r="BN571" s="1" t="s">
        <v>121</v>
      </c>
    </row>
    <row r="572" spans="1:66" ht="15.75" customHeight="1" x14ac:dyDescent="0.3">
      <c r="A572" s="1" t="s">
        <v>481</v>
      </c>
      <c r="B572" s="1">
        <v>35000</v>
      </c>
      <c r="C572" s="1" t="s">
        <v>68</v>
      </c>
      <c r="D572" s="1">
        <v>0</v>
      </c>
      <c r="E572" s="4" t="s">
        <v>94</v>
      </c>
      <c r="F572" s="1" t="s">
        <v>69</v>
      </c>
      <c r="G572" s="1" t="s">
        <v>99</v>
      </c>
      <c r="H572" s="1" t="s">
        <v>100</v>
      </c>
      <c r="I572" s="1" t="s">
        <v>101</v>
      </c>
      <c r="J572" s="1"/>
      <c r="K572" s="1"/>
      <c r="L572" s="1" t="s">
        <v>449</v>
      </c>
      <c r="M572" s="1" t="s">
        <v>4046</v>
      </c>
      <c r="N572" s="1" t="s">
        <v>4047</v>
      </c>
      <c r="O572" s="1" t="s">
        <v>444</v>
      </c>
      <c r="P572" s="1" t="s">
        <v>486</v>
      </c>
      <c r="Q572" s="1" t="s">
        <v>481</v>
      </c>
      <c r="R572" s="1" t="s">
        <v>4048</v>
      </c>
      <c r="S572" s="1" t="s">
        <v>4049</v>
      </c>
      <c r="T572" s="1"/>
      <c r="U572" s="1" t="s">
        <v>147</v>
      </c>
      <c r="V572" s="1"/>
      <c r="W572" s="1"/>
      <c r="X572" s="1"/>
      <c r="Y572" s="1">
        <v>150</v>
      </c>
      <c r="Z572" s="1"/>
      <c r="AA572" s="1"/>
      <c r="AB572" s="1"/>
      <c r="AC572" s="1"/>
      <c r="AD572" s="1"/>
      <c r="AE572" s="1"/>
      <c r="AF572" s="1"/>
      <c r="AG572" s="1"/>
      <c r="AH572" s="1"/>
      <c r="AI572" s="1"/>
      <c r="AJ572" s="1"/>
      <c r="AK572" s="1" t="s">
        <v>356</v>
      </c>
      <c r="AL572" s="1"/>
      <c r="AM572" s="1"/>
      <c r="AN572" s="1"/>
      <c r="AO572" s="1"/>
      <c r="AP572" s="1"/>
      <c r="AQ572" s="1"/>
      <c r="AR572" s="1"/>
      <c r="AS572" s="1"/>
      <c r="AT572" s="1"/>
      <c r="AU572" s="1"/>
      <c r="AV572" s="1"/>
      <c r="AW572" s="1"/>
      <c r="AX572" s="1" t="s">
        <v>500</v>
      </c>
      <c r="AY572" s="1"/>
      <c r="AZ572" s="1" t="s">
        <v>443</v>
      </c>
      <c r="BA572" s="1" t="s">
        <v>444</v>
      </c>
      <c r="BB572" s="1" t="s">
        <v>1232</v>
      </c>
      <c r="BC572" s="1"/>
      <c r="BD572" s="1" t="s">
        <v>116</v>
      </c>
      <c r="BE572" s="1" t="s">
        <v>134</v>
      </c>
      <c r="BF572" s="1" t="s">
        <v>1707</v>
      </c>
      <c r="BG572" s="1"/>
      <c r="BH572" s="1"/>
      <c r="BI572" s="1"/>
      <c r="BJ572" s="1"/>
      <c r="BK572" s="1"/>
      <c r="BL572" s="1" t="s">
        <v>4050</v>
      </c>
      <c r="BM572" s="1" t="s">
        <v>4051</v>
      </c>
      <c r="BN572" s="1" t="s">
        <v>181</v>
      </c>
    </row>
    <row r="573" spans="1:66" ht="15.75" customHeight="1" x14ac:dyDescent="0.3">
      <c r="A573" s="1" t="s">
        <v>481</v>
      </c>
      <c r="B573" s="1">
        <v>300000</v>
      </c>
      <c r="C573" s="1" t="s">
        <v>68</v>
      </c>
      <c r="D573" s="1">
        <v>0</v>
      </c>
      <c r="E573" s="4" t="s">
        <v>94</v>
      </c>
      <c r="F573" s="1" t="s">
        <v>69</v>
      </c>
      <c r="G573" s="1" t="s">
        <v>99</v>
      </c>
      <c r="H573" s="1" t="s">
        <v>100</v>
      </c>
      <c r="I573" s="1" t="s">
        <v>101</v>
      </c>
      <c r="J573" s="1" t="s">
        <v>4052</v>
      </c>
      <c r="K573" s="1" t="s">
        <v>4053</v>
      </c>
      <c r="L573" s="1" t="s">
        <v>4054</v>
      </c>
      <c r="M573" s="1" t="s">
        <v>4055</v>
      </c>
      <c r="N573" s="1" t="s">
        <v>4056</v>
      </c>
      <c r="O573" s="1" t="s">
        <v>291</v>
      </c>
      <c r="P573" s="1" t="s">
        <v>486</v>
      </c>
      <c r="Q573" s="1" t="s">
        <v>481</v>
      </c>
      <c r="R573" s="1" t="s">
        <v>4057</v>
      </c>
      <c r="S573" s="1" t="s">
        <v>4058</v>
      </c>
      <c r="T573" s="1"/>
      <c r="U573" s="1" t="s">
        <v>147</v>
      </c>
      <c r="V573" s="1"/>
      <c r="W573" s="1"/>
      <c r="X573" s="1"/>
      <c r="Y573" s="1">
        <v>90</v>
      </c>
      <c r="Z573" s="1"/>
      <c r="AA573" s="1"/>
      <c r="AB573" s="1"/>
      <c r="AC573" s="1"/>
      <c r="AD573" s="1"/>
      <c r="AE573" s="1"/>
      <c r="AF573" s="1"/>
      <c r="AG573" s="1"/>
      <c r="AH573" s="1"/>
      <c r="AI573" s="1"/>
      <c r="AJ573" s="1"/>
      <c r="AK573" s="1" t="s">
        <v>264</v>
      </c>
      <c r="AL573" s="1"/>
      <c r="AM573" s="1"/>
      <c r="AN573" s="1"/>
      <c r="AO573" s="1"/>
      <c r="AP573" s="1"/>
      <c r="AQ573" s="1"/>
      <c r="AR573" s="1"/>
      <c r="AS573" s="1"/>
      <c r="AT573" s="1"/>
      <c r="AU573" s="1"/>
      <c r="AV573" s="1"/>
      <c r="AW573" s="1"/>
      <c r="AX573" s="1" t="s">
        <v>221</v>
      </c>
      <c r="AY573" s="1"/>
      <c r="AZ573" s="1" t="s">
        <v>296</v>
      </c>
      <c r="BA573" s="1" t="s">
        <v>291</v>
      </c>
      <c r="BB573" s="1" t="s">
        <v>239</v>
      </c>
      <c r="BC573" s="1"/>
      <c r="BD573" s="1" t="s">
        <v>4059</v>
      </c>
      <c r="BE573" s="1" t="s">
        <v>134</v>
      </c>
      <c r="BF573" s="1"/>
      <c r="BG573" s="1"/>
      <c r="BH573" s="1"/>
      <c r="BI573" s="1"/>
      <c r="BJ573" s="1"/>
      <c r="BK573" s="1"/>
      <c r="BL573" s="1" t="s">
        <v>4060</v>
      </c>
      <c r="BM573" s="1" t="s">
        <v>4061</v>
      </c>
      <c r="BN573" s="1" t="s">
        <v>375</v>
      </c>
    </row>
    <row r="574" spans="1:66" ht="15.75" customHeight="1" x14ac:dyDescent="0.3">
      <c r="A574" s="1" t="s">
        <v>481</v>
      </c>
      <c r="B574" s="1">
        <v>3265000</v>
      </c>
      <c r="C574" s="1" t="s">
        <v>68</v>
      </c>
      <c r="D574" s="1">
        <v>0</v>
      </c>
      <c r="E574" s="4" t="s">
        <v>94</v>
      </c>
      <c r="F574" s="1" t="s">
        <v>69</v>
      </c>
      <c r="G574" s="1" t="s">
        <v>99</v>
      </c>
      <c r="H574" s="1" t="s">
        <v>100</v>
      </c>
      <c r="I574" s="1" t="s">
        <v>101</v>
      </c>
      <c r="J574" s="1"/>
      <c r="K574" s="1"/>
      <c r="L574" s="1" t="s">
        <v>3212</v>
      </c>
      <c r="M574" s="1" t="s">
        <v>4046</v>
      </c>
      <c r="N574" s="1" t="s">
        <v>4047</v>
      </c>
      <c r="O574" s="1" t="s">
        <v>444</v>
      </c>
      <c r="P574" s="1" t="s">
        <v>486</v>
      </c>
      <c r="Q574" s="1" t="s">
        <v>481</v>
      </c>
      <c r="R574" s="1" t="s">
        <v>4062</v>
      </c>
      <c r="S574" s="1" t="s">
        <v>4063</v>
      </c>
      <c r="T574" s="1"/>
      <c r="U574" s="1" t="s">
        <v>147</v>
      </c>
      <c r="V574" s="1"/>
      <c r="W574" s="1"/>
      <c r="X574" s="1"/>
      <c r="Y574" s="1">
        <v>150</v>
      </c>
      <c r="Z574" s="1"/>
      <c r="AA574" s="1"/>
      <c r="AB574" s="1"/>
      <c r="AC574" s="1"/>
      <c r="AD574" s="1"/>
      <c r="AE574" s="1"/>
      <c r="AF574" s="1"/>
      <c r="AG574" s="1"/>
      <c r="AH574" s="1"/>
      <c r="AI574" s="1"/>
      <c r="AJ574" s="1"/>
      <c r="AK574" s="1" t="s">
        <v>356</v>
      </c>
      <c r="AL574" s="1"/>
      <c r="AM574" s="1"/>
      <c r="AN574" s="1"/>
      <c r="AO574" s="1"/>
      <c r="AP574" s="1"/>
      <c r="AQ574" s="1"/>
      <c r="AR574" s="1"/>
      <c r="AS574" s="1"/>
      <c r="AT574" s="1"/>
      <c r="AU574" s="1"/>
      <c r="AV574" s="1"/>
      <c r="AW574" s="1"/>
      <c r="AX574" s="1" t="s">
        <v>500</v>
      </c>
      <c r="AY574" s="1"/>
      <c r="AZ574" s="1" t="s">
        <v>443</v>
      </c>
      <c r="BA574" s="1" t="s">
        <v>444</v>
      </c>
      <c r="BB574" s="1" t="s">
        <v>1232</v>
      </c>
      <c r="BC574" s="1"/>
      <c r="BD574" s="1" t="s">
        <v>116</v>
      </c>
      <c r="BE574" s="1" t="s">
        <v>134</v>
      </c>
      <c r="BF574" s="1" t="s">
        <v>1707</v>
      </c>
      <c r="BG574" s="1"/>
      <c r="BH574" s="1"/>
      <c r="BI574" s="1"/>
      <c r="BJ574" s="1"/>
      <c r="BK574" s="1"/>
      <c r="BL574" s="1" t="s">
        <v>4050</v>
      </c>
      <c r="BM574" s="1" t="s">
        <v>4051</v>
      </c>
      <c r="BN574" s="1" t="s">
        <v>121</v>
      </c>
    </row>
    <row r="575" spans="1:66" ht="15.75" customHeight="1" x14ac:dyDescent="0.3">
      <c r="A575" s="1" t="s">
        <v>272</v>
      </c>
      <c r="B575" s="1">
        <v>500000</v>
      </c>
      <c r="C575" s="1" t="s">
        <v>68</v>
      </c>
      <c r="D575" s="1">
        <v>0</v>
      </c>
      <c r="E575" s="4" t="s">
        <v>139</v>
      </c>
      <c r="F575" s="1" t="s">
        <v>69</v>
      </c>
      <c r="G575" s="1" t="s">
        <v>123</v>
      </c>
      <c r="H575" s="1" t="s">
        <v>124</v>
      </c>
      <c r="I575" s="1" t="s">
        <v>101</v>
      </c>
      <c r="J575" s="1"/>
      <c r="K575" s="1"/>
      <c r="L575" s="1" t="s">
        <v>181</v>
      </c>
      <c r="M575" s="1" t="s">
        <v>4064</v>
      </c>
      <c r="N575" s="1" t="s">
        <v>4065</v>
      </c>
      <c r="O575" s="1" t="s">
        <v>401</v>
      </c>
      <c r="P575" s="1" t="s">
        <v>278</v>
      </c>
      <c r="Q575" s="1" t="s">
        <v>272</v>
      </c>
      <c r="R575" s="1" t="s">
        <v>4066</v>
      </c>
      <c r="S575" s="1" t="s">
        <v>4067</v>
      </c>
      <c r="T575" s="1"/>
      <c r="U575" s="1" t="s">
        <v>81</v>
      </c>
      <c r="V575" s="1"/>
      <c r="W575" s="1"/>
      <c r="X575" s="1"/>
      <c r="Y575" s="1">
        <v>730</v>
      </c>
      <c r="Z575" s="1"/>
      <c r="AA575" s="1"/>
      <c r="AB575" s="1"/>
      <c r="AC575" s="1"/>
      <c r="AD575" s="1"/>
      <c r="AE575" s="1"/>
      <c r="AF575" s="1"/>
      <c r="AG575" s="1"/>
      <c r="AH575" s="1"/>
      <c r="AI575" s="1"/>
      <c r="AJ575" s="1"/>
      <c r="AK575" s="1" t="s">
        <v>112</v>
      </c>
      <c r="AL575" s="1"/>
      <c r="AM575" s="1"/>
      <c r="AN575" s="1"/>
      <c r="AO575" s="1"/>
      <c r="AP575" s="1"/>
      <c r="AQ575" s="1"/>
      <c r="AR575" s="1"/>
      <c r="AS575" s="1"/>
      <c r="AT575" s="1"/>
      <c r="AU575" s="1"/>
      <c r="AV575" s="1"/>
      <c r="AW575" s="1"/>
      <c r="AX575" s="1" t="s">
        <v>221</v>
      </c>
      <c r="AY575" s="1"/>
      <c r="AZ575" s="1" t="s">
        <v>407</v>
      </c>
      <c r="BA575" s="1" t="s">
        <v>401</v>
      </c>
      <c r="BB575" s="1"/>
      <c r="BC575" s="1"/>
      <c r="BD575" s="1" t="s">
        <v>165</v>
      </c>
      <c r="BE575" s="1" t="s">
        <v>134</v>
      </c>
      <c r="BF575" s="1"/>
      <c r="BG575" s="1"/>
      <c r="BH575" s="1"/>
      <c r="BI575" s="1"/>
      <c r="BJ575" s="1"/>
      <c r="BK575" s="1"/>
      <c r="BL575" s="1" t="s">
        <v>4068</v>
      </c>
      <c r="BM575" s="1" t="s">
        <v>4069</v>
      </c>
      <c r="BN575" s="1"/>
    </row>
    <row r="576" spans="1:66" ht="15.75" customHeight="1" x14ac:dyDescent="0.3">
      <c r="A576" s="1" t="s">
        <v>272</v>
      </c>
      <c r="B576" s="1">
        <v>10000000</v>
      </c>
      <c r="C576" s="1" t="s">
        <v>68</v>
      </c>
      <c r="D576" s="1">
        <v>0</v>
      </c>
      <c r="E576" s="4" t="s">
        <v>139</v>
      </c>
      <c r="F576" s="1" t="s">
        <v>69</v>
      </c>
      <c r="G576" s="1" t="s">
        <v>123</v>
      </c>
      <c r="H576" s="1" t="s">
        <v>124</v>
      </c>
      <c r="I576" s="1" t="s">
        <v>101</v>
      </c>
      <c r="J576" s="1"/>
      <c r="K576" s="1"/>
      <c r="L576" s="1" t="s">
        <v>121</v>
      </c>
      <c r="M576" s="1" t="s">
        <v>4064</v>
      </c>
      <c r="N576" s="1" t="s">
        <v>4065</v>
      </c>
      <c r="O576" s="1" t="s">
        <v>401</v>
      </c>
      <c r="P576" s="1" t="s">
        <v>278</v>
      </c>
      <c r="Q576" s="1" t="s">
        <v>272</v>
      </c>
      <c r="R576" s="1" t="s">
        <v>4070</v>
      </c>
      <c r="S576" s="1" t="s">
        <v>4071</v>
      </c>
      <c r="T576" s="1"/>
      <c r="U576" s="1" t="s">
        <v>81</v>
      </c>
      <c r="V576" s="1"/>
      <c r="W576" s="1"/>
      <c r="X576" s="1"/>
      <c r="Y576" s="1">
        <v>730</v>
      </c>
      <c r="Z576" s="1"/>
      <c r="AA576" s="1"/>
      <c r="AB576" s="1"/>
      <c r="AC576" s="1"/>
      <c r="AD576" s="1"/>
      <c r="AE576" s="1"/>
      <c r="AF576" s="1"/>
      <c r="AG576" s="1"/>
      <c r="AH576" s="1"/>
      <c r="AI576" s="1"/>
      <c r="AJ576" s="1"/>
      <c r="AK576" s="1" t="s">
        <v>112</v>
      </c>
      <c r="AL576" s="1"/>
      <c r="AM576" s="1"/>
      <c r="AN576" s="1"/>
      <c r="AO576" s="1"/>
      <c r="AP576" s="1"/>
      <c r="AQ576" s="1"/>
      <c r="AR576" s="1"/>
      <c r="AS576" s="1"/>
      <c r="AT576" s="1"/>
      <c r="AU576" s="1"/>
      <c r="AV576" s="1"/>
      <c r="AW576" s="1"/>
      <c r="AX576" s="1" t="s">
        <v>221</v>
      </c>
      <c r="AY576" s="1"/>
      <c r="AZ576" s="1" t="s">
        <v>407</v>
      </c>
      <c r="BA576" s="1" t="s">
        <v>401</v>
      </c>
      <c r="BB576" s="1"/>
      <c r="BC576" s="1"/>
      <c r="BD576" s="1" t="s">
        <v>165</v>
      </c>
      <c r="BE576" s="1" t="s">
        <v>134</v>
      </c>
      <c r="BF576" s="1"/>
      <c r="BG576" s="1"/>
      <c r="BH576" s="1"/>
      <c r="BI576" s="1"/>
      <c r="BJ576" s="1"/>
      <c r="BK576" s="1"/>
      <c r="BL576" s="1" t="s">
        <v>4068</v>
      </c>
      <c r="BM576" s="1" t="s">
        <v>4069</v>
      </c>
      <c r="BN576" s="1"/>
    </row>
    <row r="577" spans="1:66" ht="15.75" customHeight="1" x14ac:dyDescent="0.3">
      <c r="A577" s="1" t="s">
        <v>272</v>
      </c>
      <c r="B577" s="1">
        <v>27547.1</v>
      </c>
      <c r="C577" s="1" t="s">
        <v>68</v>
      </c>
      <c r="D577" s="1">
        <v>100</v>
      </c>
      <c r="E577" s="4" t="s">
        <v>94</v>
      </c>
      <c r="F577" s="1" t="s">
        <v>69</v>
      </c>
      <c r="G577" s="1" t="s">
        <v>70</v>
      </c>
      <c r="H577" s="1" t="s">
        <v>71</v>
      </c>
      <c r="I577" s="1" t="s">
        <v>72</v>
      </c>
      <c r="J577" s="1"/>
      <c r="K577" s="1"/>
      <c r="L577" s="1" t="s">
        <v>181</v>
      </c>
      <c r="M577" s="1" t="s">
        <v>4072</v>
      </c>
      <c r="N577" s="1" t="s">
        <v>4073</v>
      </c>
      <c r="O577" s="1" t="s">
        <v>259</v>
      </c>
      <c r="P577" s="1" t="s">
        <v>278</v>
      </c>
      <c r="Q577" s="1" t="s">
        <v>272</v>
      </c>
      <c r="R577" s="1" t="s">
        <v>4074</v>
      </c>
      <c r="S577" s="1" t="s">
        <v>4075</v>
      </c>
      <c r="T577" s="1"/>
      <c r="U577" s="1" t="s">
        <v>81</v>
      </c>
      <c r="V577" s="1"/>
      <c r="W577" s="1" t="s">
        <v>4076</v>
      </c>
      <c r="X577" s="1"/>
      <c r="Y577" s="1">
        <v>1500</v>
      </c>
      <c r="Z577" s="1"/>
      <c r="AA577" s="1"/>
      <c r="AB577" s="1"/>
      <c r="AC577" s="1"/>
      <c r="AD577" s="1"/>
      <c r="AE577" s="1"/>
      <c r="AF577" s="1"/>
      <c r="AG577" s="1"/>
      <c r="AH577" s="1"/>
      <c r="AI577" s="1"/>
      <c r="AJ577" s="1"/>
      <c r="AK577" s="1" t="s">
        <v>220</v>
      </c>
      <c r="AL577" s="1"/>
      <c r="AM577" s="1"/>
      <c r="AN577" s="1"/>
      <c r="AO577" s="1"/>
      <c r="AP577" s="1"/>
      <c r="AQ577" s="1"/>
      <c r="AR577" s="1"/>
      <c r="AS577" s="1"/>
      <c r="AT577" s="1"/>
      <c r="AU577" s="1"/>
      <c r="AV577" s="1"/>
      <c r="AW577" s="1"/>
      <c r="AX577" s="1" t="s">
        <v>1087</v>
      </c>
      <c r="AY577" s="1"/>
      <c r="AZ577" s="1" t="s">
        <v>265</v>
      </c>
      <c r="BA577" s="1" t="s">
        <v>259</v>
      </c>
      <c r="BB577" s="1" t="s">
        <v>445</v>
      </c>
      <c r="BC577" s="1"/>
      <c r="BD577" s="1" t="s">
        <v>266</v>
      </c>
      <c r="BE577" s="1" t="s">
        <v>150</v>
      </c>
      <c r="BF577" s="1" t="s">
        <v>298</v>
      </c>
      <c r="BG577" s="1"/>
      <c r="BH577" s="1" t="s">
        <v>2340</v>
      </c>
      <c r="BI577" s="1"/>
      <c r="BJ577" s="1"/>
      <c r="BK577" s="1"/>
      <c r="BL577" s="1" t="s">
        <v>4077</v>
      </c>
      <c r="BM577" s="1" t="s">
        <v>4078</v>
      </c>
      <c r="BN577" s="1"/>
    </row>
    <row r="578" spans="1:66" ht="15.75" customHeight="1" x14ac:dyDescent="0.3">
      <c r="A578" s="1" t="s">
        <v>360</v>
      </c>
      <c r="B578" s="1">
        <v>175000</v>
      </c>
      <c r="C578" s="1" t="s">
        <v>68</v>
      </c>
      <c r="D578" s="1">
        <v>0</v>
      </c>
      <c r="E578" s="4" t="s">
        <v>139</v>
      </c>
      <c r="F578" s="1" t="s">
        <v>69</v>
      </c>
      <c r="G578" s="1" t="s">
        <v>123</v>
      </c>
      <c r="H578" s="1" t="s">
        <v>124</v>
      </c>
      <c r="I578" s="1" t="s">
        <v>101</v>
      </c>
      <c r="J578" s="1" t="s">
        <v>4079</v>
      </c>
      <c r="K578" s="1" t="s">
        <v>4080</v>
      </c>
      <c r="L578" s="1" t="s">
        <v>4081</v>
      </c>
      <c r="M578" s="1" t="s">
        <v>4082</v>
      </c>
      <c r="N578" s="1" t="s">
        <v>4083</v>
      </c>
      <c r="O578" s="1" t="s">
        <v>173</v>
      </c>
      <c r="P578" s="1" t="s">
        <v>368</v>
      </c>
      <c r="Q578" s="1" t="s">
        <v>360</v>
      </c>
      <c r="R578" s="1" t="s">
        <v>4084</v>
      </c>
      <c r="S578" s="1" t="s">
        <v>4085</v>
      </c>
      <c r="T578" s="1"/>
      <c r="U578" s="1" t="s">
        <v>81</v>
      </c>
      <c r="V578" s="1"/>
      <c r="W578" s="1"/>
      <c r="X578" s="1"/>
      <c r="Y578" s="1">
        <v>35</v>
      </c>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t="s">
        <v>178</v>
      </c>
      <c r="BA578" s="1" t="s">
        <v>173</v>
      </c>
      <c r="BB578" s="1"/>
      <c r="BC578" s="1"/>
      <c r="BD578" s="1"/>
      <c r="BE578" s="1" t="s">
        <v>192</v>
      </c>
      <c r="BF578" s="1"/>
      <c r="BG578" s="1"/>
      <c r="BH578" s="1" t="s">
        <v>193</v>
      </c>
      <c r="BI578" s="1"/>
      <c r="BJ578" s="1"/>
      <c r="BK578" s="1"/>
      <c r="BL578" s="1" t="s">
        <v>4086</v>
      </c>
      <c r="BM578" s="1" t="s">
        <v>4087</v>
      </c>
      <c r="BN578" s="1"/>
    </row>
    <row r="579" spans="1:66" ht="15.75" customHeight="1" x14ac:dyDescent="0.3">
      <c r="A579" s="1" t="s">
        <v>360</v>
      </c>
      <c r="B579" s="1">
        <v>65000</v>
      </c>
      <c r="C579" s="1" t="s">
        <v>68</v>
      </c>
      <c r="D579" s="1">
        <v>0</v>
      </c>
      <c r="E579" s="4" t="s">
        <v>314</v>
      </c>
      <c r="F579" s="1" t="s">
        <v>69</v>
      </c>
      <c r="G579" s="1" t="s">
        <v>123</v>
      </c>
      <c r="H579" s="1" t="s">
        <v>124</v>
      </c>
      <c r="I579" s="1" t="s">
        <v>101</v>
      </c>
      <c r="J579" s="1"/>
      <c r="K579" s="1"/>
      <c r="L579" s="1" t="s">
        <v>4088</v>
      </c>
      <c r="M579" s="1" t="s">
        <v>4089</v>
      </c>
      <c r="N579" s="1" t="s">
        <v>4090</v>
      </c>
      <c r="O579" s="1" t="s">
        <v>247</v>
      </c>
      <c r="P579" s="1" t="s">
        <v>368</v>
      </c>
      <c r="Q579" s="1" t="s">
        <v>360</v>
      </c>
      <c r="R579" s="1" t="s">
        <v>4091</v>
      </c>
      <c r="S579" s="1" t="s">
        <v>4092</v>
      </c>
      <c r="T579" s="1"/>
      <c r="U579" s="1" t="s">
        <v>1537</v>
      </c>
      <c r="V579" s="1"/>
      <c r="W579" s="1" t="s">
        <v>4093</v>
      </c>
      <c r="X579" s="1"/>
      <c r="Y579" s="1">
        <v>15</v>
      </c>
      <c r="Z579" s="1"/>
      <c r="AA579" s="1"/>
      <c r="AB579" s="1"/>
      <c r="AC579" s="1"/>
      <c r="AD579" s="1"/>
      <c r="AE579" s="1"/>
      <c r="AF579" s="1"/>
      <c r="AG579" s="1" t="s">
        <v>82</v>
      </c>
      <c r="AH579" s="1"/>
      <c r="AI579" s="1"/>
      <c r="AJ579" s="1"/>
      <c r="AK579" s="1"/>
      <c r="AL579" s="1"/>
      <c r="AM579" s="1"/>
      <c r="AN579" s="1"/>
      <c r="AO579" s="1"/>
      <c r="AP579" s="1"/>
      <c r="AQ579" s="1"/>
      <c r="AR579" s="1"/>
      <c r="AS579" s="1"/>
      <c r="AT579" s="1"/>
      <c r="AU579" s="1"/>
      <c r="AV579" s="1"/>
      <c r="AW579" s="1"/>
      <c r="AX579" s="1"/>
      <c r="AY579" s="1"/>
      <c r="AZ579" s="1" t="s">
        <v>252</v>
      </c>
      <c r="BA579" s="1" t="s">
        <v>247</v>
      </c>
      <c r="BB579" s="1"/>
      <c r="BC579" s="1"/>
      <c r="BD579" s="1"/>
      <c r="BE579" s="1" t="s">
        <v>150</v>
      </c>
      <c r="BF579" s="1" t="s">
        <v>151</v>
      </c>
      <c r="BG579" s="1"/>
      <c r="BH579" s="1" t="s">
        <v>253</v>
      </c>
      <c r="BI579" s="1"/>
      <c r="BJ579" s="1"/>
      <c r="BK579" s="1"/>
      <c r="BL579" s="1" t="s">
        <v>4094</v>
      </c>
      <c r="BM579" s="1" t="s">
        <v>4095</v>
      </c>
      <c r="BN579" s="1"/>
    </row>
    <row r="580" spans="1:66" ht="15.75" customHeight="1" x14ac:dyDescent="0.3">
      <c r="A580" s="1" t="s">
        <v>360</v>
      </c>
      <c r="B580" s="1">
        <v>100000</v>
      </c>
      <c r="C580" s="1" t="s">
        <v>68</v>
      </c>
      <c r="D580" s="1">
        <v>0</v>
      </c>
      <c r="E580" s="4" t="s">
        <v>1187</v>
      </c>
      <c r="F580" s="1" t="s">
        <v>69</v>
      </c>
      <c r="G580" s="1" t="s">
        <v>123</v>
      </c>
      <c r="H580" s="1" t="s">
        <v>124</v>
      </c>
      <c r="I580" s="1" t="s">
        <v>101</v>
      </c>
      <c r="J580" s="1"/>
      <c r="K580" s="1"/>
      <c r="L580" s="1" t="s">
        <v>4096</v>
      </c>
      <c r="M580" s="1" t="s">
        <v>4097</v>
      </c>
      <c r="N580" s="1" t="s">
        <v>4098</v>
      </c>
      <c r="O580" s="1" t="s">
        <v>340</v>
      </c>
      <c r="P580" s="1" t="s">
        <v>368</v>
      </c>
      <c r="Q580" s="1" t="s">
        <v>360</v>
      </c>
      <c r="R580" s="1" t="s">
        <v>4099</v>
      </c>
      <c r="S580" s="1" t="s">
        <v>4100</v>
      </c>
      <c r="T580" s="1"/>
      <c r="U580" s="1"/>
      <c r="V580" s="1"/>
      <c r="W580" s="1"/>
      <c r="X580" s="1"/>
      <c r="Y580" s="1">
        <v>50</v>
      </c>
      <c r="Z580" s="1"/>
      <c r="AA580" s="1"/>
      <c r="AB580" s="1"/>
      <c r="AC580" s="1"/>
      <c r="AD580" s="1"/>
      <c r="AE580" s="1"/>
      <c r="AF580" s="1"/>
      <c r="AG580" s="1"/>
      <c r="AH580" s="1"/>
      <c r="AI580" s="1"/>
      <c r="AJ580" s="1"/>
      <c r="AK580" s="1" t="s">
        <v>2217</v>
      </c>
      <c r="AL580" s="1"/>
      <c r="AM580" s="1"/>
      <c r="AN580" s="1"/>
      <c r="AO580" s="1"/>
      <c r="AP580" s="1"/>
      <c r="AQ580" s="1"/>
      <c r="AR580" s="1"/>
      <c r="AS580" s="1"/>
      <c r="AT580" s="1"/>
      <c r="AU580" s="1"/>
      <c r="AV580" s="1"/>
      <c r="AW580" s="1"/>
      <c r="AX580" s="1"/>
      <c r="AY580" s="1"/>
      <c r="AZ580" s="1" t="s">
        <v>588</v>
      </c>
      <c r="BA580" s="1" t="s">
        <v>340</v>
      </c>
      <c r="BB580" s="1"/>
      <c r="BC580" s="1"/>
      <c r="BD580" s="1"/>
      <c r="BE580" s="1" t="s">
        <v>192</v>
      </c>
      <c r="BF580" s="1"/>
      <c r="BG580" s="1"/>
      <c r="BH580" s="1" t="s">
        <v>193</v>
      </c>
      <c r="BI580" s="1"/>
      <c r="BJ580" s="1"/>
      <c r="BK580" s="1"/>
      <c r="BL580" s="1" t="s">
        <v>4101</v>
      </c>
      <c r="BM580" s="1" t="s">
        <v>4102</v>
      </c>
      <c r="BN580" s="1"/>
    </row>
    <row r="581" spans="1:66" ht="15.75" customHeight="1" x14ac:dyDescent="0.3">
      <c r="A581" s="1" t="s">
        <v>360</v>
      </c>
      <c r="B581" s="1">
        <v>400000</v>
      </c>
      <c r="C581" s="1" t="s">
        <v>68</v>
      </c>
      <c r="D581" s="1">
        <v>0</v>
      </c>
      <c r="E581" s="4" t="s">
        <v>314</v>
      </c>
      <c r="F581" s="1" t="s">
        <v>69</v>
      </c>
      <c r="G581" s="1" t="s">
        <v>123</v>
      </c>
      <c r="H581" s="1" t="s">
        <v>124</v>
      </c>
      <c r="I581" s="1" t="s">
        <v>101</v>
      </c>
      <c r="J581" s="1" t="s">
        <v>4103</v>
      </c>
      <c r="K581" s="1" t="s">
        <v>4104</v>
      </c>
      <c r="L581" s="1"/>
      <c r="M581" s="1" t="s">
        <v>4105</v>
      </c>
      <c r="N581" s="1" t="s">
        <v>4106</v>
      </c>
      <c r="O581" s="1" t="s">
        <v>829</v>
      </c>
      <c r="P581" s="1" t="s">
        <v>368</v>
      </c>
      <c r="Q581" s="1" t="s">
        <v>360</v>
      </c>
      <c r="R581" s="1" t="s">
        <v>4107</v>
      </c>
      <c r="S581" s="1" t="s">
        <v>4108</v>
      </c>
      <c r="T581" s="1"/>
      <c r="U581" s="1" t="s">
        <v>81</v>
      </c>
      <c r="V581" s="1"/>
      <c r="W581" s="1"/>
      <c r="X581" s="1"/>
      <c r="Y581" s="1">
        <v>60</v>
      </c>
      <c r="Z581" s="1"/>
      <c r="AA581" s="1"/>
      <c r="AB581" s="1"/>
      <c r="AC581" s="1"/>
      <c r="AD581" s="1"/>
      <c r="AE581" s="1"/>
      <c r="AF581" s="1"/>
      <c r="AG581" s="1" t="s">
        <v>111</v>
      </c>
      <c r="AH581" s="1"/>
      <c r="AI581" s="1"/>
      <c r="AJ581" s="1"/>
      <c r="AK581" s="1" t="s">
        <v>112</v>
      </c>
      <c r="AL581" s="1"/>
      <c r="AM581" s="1"/>
      <c r="AN581" s="1"/>
      <c r="AO581" s="1"/>
      <c r="AP581" s="1"/>
      <c r="AQ581" s="1"/>
      <c r="AR581" s="1"/>
      <c r="AS581" s="1"/>
      <c r="AT581" s="1"/>
      <c r="AU581" s="1"/>
      <c r="AV581" s="1"/>
      <c r="AW581" s="1"/>
      <c r="AX581" s="1"/>
      <c r="AY581" s="1"/>
      <c r="AZ581" s="1" t="s">
        <v>834</v>
      </c>
      <c r="BA581" s="1" t="s">
        <v>829</v>
      </c>
      <c r="BB581" s="1"/>
      <c r="BC581" s="1"/>
      <c r="BD581" s="1"/>
      <c r="BE581" s="1" t="s">
        <v>192</v>
      </c>
      <c r="BF581" s="1"/>
      <c r="BG581" s="1"/>
      <c r="BH581" s="1" t="s">
        <v>321</v>
      </c>
      <c r="BI581" s="1"/>
      <c r="BJ581" s="1"/>
      <c r="BK581" s="1"/>
      <c r="BL581" s="1" t="s">
        <v>4109</v>
      </c>
      <c r="BM581" s="1" t="s">
        <v>4110</v>
      </c>
      <c r="BN581" s="1" t="s">
        <v>121</v>
      </c>
    </row>
    <row r="582" spans="1:66" ht="15.75" customHeight="1" x14ac:dyDescent="0.3">
      <c r="A582" s="1" t="s">
        <v>168</v>
      </c>
      <c r="B582" s="1">
        <v>350000</v>
      </c>
      <c r="C582" s="1" t="s">
        <v>68</v>
      </c>
      <c r="D582" s="1">
        <v>0</v>
      </c>
      <c r="E582" s="4">
        <v>44570</v>
      </c>
      <c r="F582" s="1" t="s">
        <v>69</v>
      </c>
      <c r="G582" s="1" t="s">
        <v>99</v>
      </c>
      <c r="H582" s="1" t="s">
        <v>100</v>
      </c>
      <c r="I582" s="1" t="s">
        <v>101</v>
      </c>
      <c r="J582" s="1" t="s">
        <v>4111</v>
      </c>
      <c r="K582" s="1" t="s">
        <v>4112</v>
      </c>
      <c r="L582" s="1" t="s">
        <v>4113</v>
      </c>
      <c r="M582" s="1" t="s">
        <v>4114</v>
      </c>
      <c r="N582" s="1" t="s">
        <v>4115</v>
      </c>
      <c r="O582" s="1" t="s">
        <v>340</v>
      </c>
      <c r="P582" s="1" t="s">
        <v>292</v>
      </c>
      <c r="Q582" s="1" t="s">
        <v>168</v>
      </c>
      <c r="R582" s="1" t="s">
        <v>4116</v>
      </c>
      <c r="S582" s="1" t="s">
        <v>4117</v>
      </c>
      <c r="T582" s="1"/>
      <c r="U582" s="1" t="s">
        <v>130</v>
      </c>
      <c r="V582" s="1"/>
      <c r="W582" s="1"/>
      <c r="X582" s="1"/>
      <c r="Y582" s="1">
        <v>50</v>
      </c>
      <c r="Z582" s="1"/>
      <c r="AA582" s="1"/>
      <c r="AB582" s="1"/>
      <c r="AC582" s="1"/>
      <c r="AD582" s="1"/>
      <c r="AE582" s="1"/>
      <c r="AF582" s="1"/>
      <c r="AG582" s="1"/>
      <c r="AH582" s="1"/>
      <c r="AI582" s="1"/>
      <c r="AJ582" s="1"/>
      <c r="AK582" s="1" t="s">
        <v>220</v>
      </c>
      <c r="AL582" s="1"/>
      <c r="AM582" s="1"/>
      <c r="AN582" s="1"/>
      <c r="AO582" s="1"/>
      <c r="AP582" s="1"/>
      <c r="AQ582" s="1"/>
      <c r="AR582" s="1"/>
      <c r="AS582" s="1"/>
      <c r="AT582" s="1"/>
      <c r="AU582" s="1"/>
      <c r="AV582" s="1"/>
      <c r="AW582" s="1"/>
      <c r="AX582" s="1" t="s">
        <v>237</v>
      </c>
      <c r="AY582" s="1"/>
      <c r="AZ582" s="1" t="s">
        <v>588</v>
      </c>
      <c r="BA582" s="1" t="s">
        <v>340</v>
      </c>
      <c r="BB582" s="1"/>
      <c r="BC582" s="1"/>
      <c r="BD582" s="1" t="s">
        <v>133</v>
      </c>
      <c r="BE582" s="1" t="s">
        <v>134</v>
      </c>
      <c r="BF582" s="1"/>
      <c r="BG582" s="1"/>
      <c r="BH582" s="1" t="s">
        <v>387</v>
      </c>
      <c r="BI582" s="1"/>
      <c r="BJ582" s="1"/>
      <c r="BK582" s="1"/>
      <c r="BL582" s="1" t="s">
        <v>4118</v>
      </c>
      <c r="BM582" s="1" t="s">
        <v>4119</v>
      </c>
      <c r="BN582" s="1"/>
    </row>
    <row r="583" spans="1:66" ht="15.75" customHeight="1" x14ac:dyDescent="0.3">
      <c r="A583" s="1" t="s">
        <v>641</v>
      </c>
      <c r="B583" s="1">
        <v>1200000</v>
      </c>
      <c r="C583" s="1" t="s">
        <v>68</v>
      </c>
      <c r="D583" s="1">
        <v>0</v>
      </c>
      <c r="E583" s="4">
        <v>44629</v>
      </c>
      <c r="F583" s="1" t="s">
        <v>69</v>
      </c>
      <c r="G583" s="1" t="s">
        <v>99</v>
      </c>
      <c r="H583" s="1" t="s">
        <v>100</v>
      </c>
      <c r="I583" s="1" t="s">
        <v>101</v>
      </c>
      <c r="J583" s="1" t="s">
        <v>4120</v>
      </c>
      <c r="K583" s="1" t="s">
        <v>4121</v>
      </c>
      <c r="L583" s="1" t="s">
        <v>4054</v>
      </c>
      <c r="M583" s="1" t="s">
        <v>4122</v>
      </c>
      <c r="N583" s="1" t="s">
        <v>4123</v>
      </c>
      <c r="O583" s="1" t="s">
        <v>291</v>
      </c>
      <c r="P583" s="1" t="s">
        <v>647</v>
      </c>
      <c r="Q583" s="1" t="s">
        <v>641</v>
      </c>
      <c r="R583" s="1" t="s">
        <v>4124</v>
      </c>
      <c r="S583" s="1" t="s">
        <v>4125</v>
      </c>
      <c r="T583" s="1"/>
      <c r="U583" s="1" t="s">
        <v>147</v>
      </c>
      <c r="V583" s="1"/>
      <c r="W583" s="1"/>
      <c r="X583" s="1"/>
      <c r="Y583" s="1">
        <v>840</v>
      </c>
      <c r="Z583" s="1"/>
      <c r="AA583" s="1"/>
      <c r="AB583" s="1"/>
      <c r="AC583" s="1"/>
      <c r="AD583" s="1"/>
      <c r="AE583" s="1"/>
      <c r="AF583" s="1"/>
      <c r="AG583" s="1" t="s">
        <v>111</v>
      </c>
      <c r="AH583" s="1"/>
      <c r="AI583" s="1"/>
      <c r="AJ583" s="1"/>
      <c r="AK583" s="1" t="s">
        <v>112</v>
      </c>
      <c r="AL583" s="1"/>
      <c r="AM583" s="1"/>
      <c r="AN583" s="1"/>
      <c r="AO583" s="1"/>
      <c r="AP583" s="1"/>
      <c r="AQ583" s="1"/>
      <c r="AR583" s="1"/>
      <c r="AS583" s="1"/>
      <c r="AT583" s="1"/>
      <c r="AU583" s="1"/>
      <c r="AV583" s="1"/>
      <c r="AW583" s="1"/>
      <c r="AX583" s="1"/>
      <c r="AY583" s="1"/>
      <c r="AZ583" s="1" t="s">
        <v>296</v>
      </c>
      <c r="BA583" s="1" t="s">
        <v>291</v>
      </c>
      <c r="BB583" s="1"/>
      <c r="BC583" s="1"/>
      <c r="BD583" s="1" t="s">
        <v>116</v>
      </c>
      <c r="BE583" s="1" t="s">
        <v>192</v>
      </c>
      <c r="BF583" s="1"/>
      <c r="BG583" s="1"/>
      <c r="BH583" s="1" t="s">
        <v>2049</v>
      </c>
      <c r="BI583" s="1"/>
      <c r="BJ583" s="1"/>
      <c r="BK583" s="1"/>
      <c r="BL583" s="1" t="s">
        <v>4126</v>
      </c>
      <c r="BM583" s="1" t="s">
        <v>4127</v>
      </c>
      <c r="BN583" s="1" t="s">
        <v>375</v>
      </c>
    </row>
    <row r="584" spans="1:66" ht="15.75" customHeight="1" x14ac:dyDescent="0.3">
      <c r="A584" s="1" t="s">
        <v>837</v>
      </c>
      <c r="B584" s="1">
        <v>200000</v>
      </c>
      <c r="C584" s="1" t="s">
        <v>68</v>
      </c>
      <c r="D584" s="1">
        <v>0</v>
      </c>
      <c r="E584" s="4" t="s">
        <v>139</v>
      </c>
      <c r="F584" s="1" t="s">
        <v>69</v>
      </c>
      <c r="G584" s="1" t="s">
        <v>123</v>
      </c>
      <c r="H584" s="1" t="s">
        <v>124</v>
      </c>
      <c r="I584" s="1" t="s">
        <v>101</v>
      </c>
      <c r="J584" s="1" t="s">
        <v>4128</v>
      </c>
      <c r="K584" s="1" t="s">
        <v>4129</v>
      </c>
      <c r="L584" s="1"/>
      <c r="M584" s="1" t="s">
        <v>4130</v>
      </c>
      <c r="N584" s="1" t="s">
        <v>4131</v>
      </c>
      <c r="O584" s="1" t="s">
        <v>138</v>
      </c>
      <c r="P584" s="1" t="s">
        <v>843</v>
      </c>
      <c r="Q584" s="1" t="s">
        <v>837</v>
      </c>
      <c r="R584" s="1" t="s">
        <v>4132</v>
      </c>
      <c r="S584" s="1" t="s">
        <v>4133</v>
      </c>
      <c r="T584" s="1"/>
      <c r="U584" s="1" t="s">
        <v>130</v>
      </c>
      <c r="V584" s="1"/>
      <c r="W584" s="1"/>
      <c r="X584" s="1"/>
      <c r="Y584" s="1">
        <v>325</v>
      </c>
      <c r="Z584" s="1"/>
      <c r="AA584" s="1"/>
      <c r="AB584" s="1"/>
      <c r="AC584" s="1"/>
      <c r="AD584" s="1"/>
      <c r="AE584" s="1"/>
      <c r="AF584" s="1"/>
      <c r="AG584" s="1"/>
      <c r="AH584" s="1"/>
      <c r="AI584" s="1"/>
      <c r="AJ584" s="1"/>
      <c r="AK584" s="1" t="s">
        <v>220</v>
      </c>
      <c r="AL584" s="1"/>
      <c r="AM584" s="1"/>
      <c r="AN584" s="1"/>
      <c r="AO584" s="1"/>
      <c r="AP584" s="1"/>
      <c r="AQ584" s="1"/>
      <c r="AR584" s="1"/>
      <c r="AS584" s="1"/>
      <c r="AT584" s="1"/>
      <c r="AU584" s="1"/>
      <c r="AV584" s="1"/>
      <c r="AW584" s="1"/>
      <c r="AX584" s="1" t="s">
        <v>237</v>
      </c>
      <c r="AY584" s="1"/>
      <c r="AZ584" s="1" t="s">
        <v>234</v>
      </c>
      <c r="BA584" s="1" t="s">
        <v>138</v>
      </c>
      <c r="BB584" s="1"/>
      <c r="BC584" s="1"/>
      <c r="BD584" s="1" t="s">
        <v>133</v>
      </c>
      <c r="BE584" s="1" t="s">
        <v>134</v>
      </c>
      <c r="BF584" s="1"/>
      <c r="BG584" s="1"/>
      <c r="BH584" s="1"/>
      <c r="BI584" s="1"/>
      <c r="BJ584" s="1"/>
      <c r="BK584" s="1"/>
      <c r="BL584" s="1" t="s">
        <v>4134</v>
      </c>
      <c r="BM584" s="1" t="s">
        <v>4135</v>
      </c>
      <c r="BN584" s="1" t="s">
        <v>1430</v>
      </c>
    </row>
    <row r="585" spans="1:66" ht="15.75" customHeight="1" x14ac:dyDescent="0.3">
      <c r="A585" s="1" t="s">
        <v>641</v>
      </c>
      <c r="B585" s="1">
        <v>120000</v>
      </c>
      <c r="C585" s="1" t="s">
        <v>68</v>
      </c>
      <c r="D585" s="1">
        <v>0</v>
      </c>
      <c r="E585" s="4" t="s">
        <v>2914</v>
      </c>
      <c r="F585" s="1" t="s">
        <v>69</v>
      </c>
      <c r="G585" s="1" t="s">
        <v>99</v>
      </c>
      <c r="H585" s="1" t="s">
        <v>100</v>
      </c>
      <c r="I585" s="1" t="s">
        <v>101</v>
      </c>
      <c r="J585" s="1" t="s">
        <v>4120</v>
      </c>
      <c r="K585" s="1" t="s">
        <v>4121</v>
      </c>
      <c r="L585" s="1" t="s">
        <v>478</v>
      </c>
      <c r="M585" s="1" t="s">
        <v>4122</v>
      </c>
      <c r="N585" s="1" t="s">
        <v>4123</v>
      </c>
      <c r="O585" s="1" t="s">
        <v>291</v>
      </c>
      <c r="P585" s="1" t="s">
        <v>647</v>
      </c>
      <c r="Q585" s="1" t="s">
        <v>641</v>
      </c>
      <c r="R585" s="1" t="s">
        <v>4136</v>
      </c>
      <c r="S585" s="1" t="s">
        <v>4137</v>
      </c>
      <c r="T585" s="1"/>
      <c r="U585" s="1" t="s">
        <v>147</v>
      </c>
      <c r="V585" s="1"/>
      <c r="W585" s="1"/>
      <c r="X585" s="1"/>
      <c r="Y585" s="1">
        <v>840</v>
      </c>
      <c r="Z585" s="1"/>
      <c r="AA585" s="1"/>
      <c r="AB585" s="1"/>
      <c r="AC585" s="1"/>
      <c r="AD585" s="1"/>
      <c r="AE585" s="1"/>
      <c r="AF585" s="1"/>
      <c r="AG585" s="1" t="s">
        <v>111</v>
      </c>
      <c r="AH585" s="1"/>
      <c r="AI585" s="1"/>
      <c r="AJ585" s="1"/>
      <c r="AK585" s="1" t="s">
        <v>112</v>
      </c>
      <c r="AL585" s="1"/>
      <c r="AM585" s="1"/>
      <c r="AN585" s="1"/>
      <c r="AO585" s="1"/>
      <c r="AP585" s="1"/>
      <c r="AQ585" s="1"/>
      <c r="AR585" s="1"/>
      <c r="AS585" s="1"/>
      <c r="AT585" s="1"/>
      <c r="AU585" s="1"/>
      <c r="AV585" s="1"/>
      <c r="AW585" s="1"/>
      <c r="AX585" s="1"/>
      <c r="AY585" s="1"/>
      <c r="AZ585" s="1" t="s">
        <v>296</v>
      </c>
      <c r="BA585" s="1" t="s">
        <v>291</v>
      </c>
      <c r="BB585" s="1"/>
      <c r="BC585" s="1"/>
      <c r="BD585" s="1" t="s">
        <v>116</v>
      </c>
      <c r="BE585" s="1" t="s">
        <v>192</v>
      </c>
      <c r="BF585" s="1"/>
      <c r="BG585" s="1"/>
      <c r="BH585" s="1" t="s">
        <v>2049</v>
      </c>
      <c r="BI585" s="1"/>
      <c r="BJ585" s="1"/>
      <c r="BK585" s="1"/>
      <c r="BL585" s="1" t="s">
        <v>4126</v>
      </c>
      <c r="BM585" s="1" t="s">
        <v>4127</v>
      </c>
      <c r="BN585" s="1" t="s">
        <v>181</v>
      </c>
    </row>
    <row r="586" spans="1:66" ht="15.75" customHeight="1" x14ac:dyDescent="0.3">
      <c r="A586" s="1" t="s">
        <v>641</v>
      </c>
      <c r="B586" s="1">
        <v>6150000</v>
      </c>
      <c r="C586" s="1" t="s">
        <v>68</v>
      </c>
      <c r="D586" s="1">
        <v>0</v>
      </c>
      <c r="E586" s="4" t="s">
        <v>2914</v>
      </c>
      <c r="F586" s="1" t="s">
        <v>69</v>
      </c>
      <c r="G586" s="1" t="s">
        <v>99</v>
      </c>
      <c r="H586" s="1" t="s">
        <v>100</v>
      </c>
      <c r="I586" s="1" t="s">
        <v>101</v>
      </c>
      <c r="J586" s="1" t="s">
        <v>4120</v>
      </c>
      <c r="K586" s="1" t="s">
        <v>4121</v>
      </c>
      <c r="L586" s="1" t="s">
        <v>288</v>
      </c>
      <c r="M586" s="1" t="s">
        <v>4122</v>
      </c>
      <c r="N586" s="1" t="s">
        <v>4123</v>
      </c>
      <c r="O586" s="1" t="s">
        <v>291</v>
      </c>
      <c r="P586" s="1" t="s">
        <v>647</v>
      </c>
      <c r="Q586" s="1" t="s">
        <v>641</v>
      </c>
      <c r="R586" s="1" t="s">
        <v>4138</v>
      </c>
      <c r="S586" s="1" t="s">
        <v>4139</v>
      </c>
      <c r="T586" s="1"/>
      <c r="U586" s="1" t="s">
        <v>147</v>
      </c>
      <c r="V586" s="1"/>
      <c r="W586" s="1"/>
      <c r="X586" s="1"/>
      <c r="Y586" s="1">
        <v>840</v>
      </c>
      <c r="Z586" s="1"/>
      <c r="AA586" s="1"/>
      <c r="AB586" s="1"/>
      <c r="AC586" s="1"/>
      <c r="AD586" s="1"/>
      <c r="AE586" s="1"/>
      <c r="AF586" s="1"/>
      <c r="AG586" s="1" t="s">
        <v>111</v>
      </c>
      <c r="AH586" s="1"/>
      <c r="AI586" s="1"/>
      <c r="AJ586" s="1"/>
      <c r="AK586" s="1" t="s">
        <v>112</v>
      </c>
      <c r="AL586" s="1"/>
      <c r="AM586" s="1"/>
      <c r="AN586" s="1"/>
      <c r="AO586" s="1"/>
      <c r="AP586" s="1"/>
      <c r="AQ586" s="1"/>
      <c r="AR586" s="1"/>
      <c r="AS586" s="1"/>
      <c r="AT586" s="1"/>
      <c r="AU586" s="1"/>
      <c r="AV586" s="1"/>
      <c r="AW586" s="1"/>
      <c r="AX586" s="1"/>
      <c r="AY586" s="1"/>
      <c r="AZ586" s="1" t="s">
        <v>296</v>
      </c>
      <c r="BA586" s="1" t="s">
        <v>291</v>
      </c>
      <c r="BB586" s="1"/>
      <c r="BC586" s="1"/>
      <c r="BD586" s="1" t="s">
        <v>116</v>
      </c>
      <c r="BE586" s="1" t="s">
        <v>192</v>
      </c>
      <c r="BF586" s="1"/>
      <c r="BG586" s="1"/>
      <c r="BH586" s="1" t="s">
        <v>2049</v>
      </c>
      <c r="BI586" s="1"/>
      <c r="BJ586" s="1"/>
      <c r="BK586" s="1"/>
      <c r="BL586" s="1" t="s">
        <v>4126</v>
      </c>
      <c r="BM586" s="1" t="s">
        <v>4127</v>
      </c>
      <c r="BN586" s="1" t="s">
        <v>121</v>
      </c>
    </row>
    <row r="587" spans="1:66" ht="15.75" customHeight="1" x14ac:dyDescent="0.3">
      <c r="A587" s="1" t="s">
        <v>481</v>
      </c>
      <c r="B587" s="1">
        <v>5000000</v>
      </c>
      <c r="C587" s="1" t="s">
        <v>68</v>
      </c>
      <c r="D587" s="1">
        <v>0</v>
      </c>
      <c r="E587" s="4" t="s">
        <v>2914</v>
      </c>
      <c r="F587" s="1" t="s">
        <v>69</v>
      </c>
      <c r="G587" s="1" t="s">
        <v>123</v>
      </c>
      <c r="H587" s="1" t="s">
        <v>124</v>
      </c>
      <c r="I587" s="1" t="s">
        <v>101</v>
      </c>
      <c r="J587" s="1" t="s">
        <v>4140</v>
      </c>
      <c r="K587" s="1" t="s">
        <v>4141</v>
      </c>
      <c r="L587" s="1" t="s">
        <v>4142</v>
      </c>
      <c r="M587" s="1" t="s">
        <v>4143</v>
      </c>
      <c r="N587" s="1" t="s">
        <v>4144</v>
      </c>
      <c r="O587" s="1" t="s">
        <v>1228</v>
      </c>
      <c r="P587" s="1" t="s">
        <v>486</v>
      </c>
      <c r="Q587" s="1" t="s">
        <v>481</v>
      </c>
      <c r="R587" s="1" t="s">
        <v>4145</v>
      </c>
      <c r="S587" s="1" t="s">
        <v>4146</v>
      </c>
      <c r="T587" s="1"/>
      <c r="U587" s="1" t="s">
        <v>147</v>
      </c>
      <c r="V587" s="1"/>
      <c r="W587" s="1"/>
      <c r="X587" s="1"/>
      <c r="Y587" s="1"/>
      <c r="Z587" s="1"/>
      <c r="AA587" s="1"/>
      <c r="AB587" s="1"/>
      <c r="AC587" s="1"/>
      <c r="AD587" s="1"/>
      <c r="AE587" s="1"/>
      <c r="AF587" s="1"/>
      <c r="AG587" s="1"/>
      <c r="AH587" s="1"/>
      <c r="AI587" s="1"/>
      <c r="AJ587" s="1"/>
      <c r="AK587" s="1" t="s">
        <v>356</v>
      </c>
      <c r="AL587" s="1"/>
      <c r="AM587" s="1"/>
      <c r="AN587" s="1"/>
      <c r="AO587" s="1"/>
      <c r="AP587" s="1"/>
      <c r="AQ587" s="1"/>
      <c r="AR587" s="1"/>
      <c r="AS587" s="1"/>
      <c r="AT587" s="1"/>
      <c r="AU587" s="1"/>
      <c r="AV587" s="1"/>
      <c r="AW587" s="1"/>
      <c r="AX587" s="1"/>
      <c r="AY587" s="1"/>
      <c r="AZ587" s="1" t="s">
        <v>1231</v>
      </c>
      <c r="BA587" s="1" t="s">
        <v>1228</v>
      </c>
      <c r="BB587" s="1"/>
      <c r="BC587" s="1"/>
      <c r="BD587" s="1" t="s">
        <v>133</v>
      </c>
      <c r="BE587" s="1" t="s">
        <v>192</v>
      </c>
      <c r="BF587" s="1"/>
      <c r="BG587" s="1"/>
      <c r="BH587" s="1" t="s">
        <v>804</v>
      </c>
      <c r="BI587" s="1"/>
      <c r="BJ587" s="1"/>
      <c r="BK587" s="1"/>
      <c r="BL587" s="1" t="s">
        <v>4147</v>
      </c>
      <c r="BM587" s="1" t="s">
        <v>4148</v>
      </c>
      <c r="BN587" s="1"/>
    </row>
    <row r="588" spans="1:66" ht="15.75" customHeight="1" x14ac:dyDescent="0.3">
      <c r="A588" s="1" t="s">
        <v>414</v>
      </c>
      <c r="B588" s="1">
        <v>10000</v>
      </c>
      <c r="C588" s="1" t="s">
        <v>68</v>
      </c>
      <c r="D588" s="1">
        <v>0</v>
      </c>
      <c r="E588" s="4" t="s">
        <v>1570</v>
      </c>
      <c r="F588" s="1" t="s">
        <v>69</v>
      </c>
      <c r="G588" s="1" t="s">
        <v>99</v>
      </c>
      <c r="H588" s="1" t="s">
        <v>100</v>
      </c>
      <c r="I588" s="1" t="s">
        <v>101</v>
      </c>
      <c r="J588" s="1" t="s">
        <v>740</v>
      </c>
      <c r="K588" s="1" t="s">
        <v>741</v>
      </c>
      <c r="L588" s="1" t="s">
        <v>4149</v>
      </c>
      <c r="M588" s="1" t="s">
        <v>743</v>
      </c>
      <c r="N588" s="1" t="s">
        <v>744</v>
      </c>
      <c r="O588" s="1" t="s">
        <v>382</v>
      </c>
      <c r="P588" s="1" t="s">
        <v>735</v>
      </c>
      <c r="Q588" s="1" t="s">
        <v>414</v>
      </c>
      <c r="R588" s="1" t="s">
        <v>4150</v>
      </c>
      <c r="S588" s="1" t="s">
        <v>4151</v>
      </c>
      <c r="T588" s="1"/>
      <c r="U588" s="1" t="s">
        <v>130</v>
      </c>
      <c r="V588" s="1"/>
      <c r="W588" s="1"/>
      <c r="X588" s="1"/>
      <c r="Y588" s="1">
        <v>250</v>
      </c>
      <c r="Z588" s="1"/>
      <c r="AA588" s="1"/>
      <c r="AB588" s="1"/>
      <c r="AC588" s="1"/>
      <c r="AD588" s="1"/>
      <c r="AE588" s="1"/>
      <c r="AF588" s="1"/>
      <c r="AG588" s="1"/>
      <c r="AH588" s="1"/>
      <c r="AI588" s="1"/>
      <c r="AJ588" s="1"/>
      <c r="AK588" s="1" t="s">
        <v>220</v>
      </c>
      <c r="AL588" s="1"/>
      <c r="AM588" s="1"/>
      <c r="AN588" s="1"/>
      <c r="AO588" s="1"/>
      <c r="AP588" s="1"/>
      <c r="AQ588" s="1"/>
      <c r="AR588" s="1"/>
      <c r="AS588" s="1"/>
      <c r="AT588" s="1"/>
      <c r="AU588" s="1"/>
      <c r="AV588" s="1"/>
      <c r="AW588" s="1"/>
      <c r="AX588" s="1" t="s">
        <v>164</v>
      </c>
      <c r="AY588" s="1"/>
      <c r="AZ588" s="1" t="s">
        <v>386</v>
      </c>
      <c r="BA588" s="1" t="s">
        <v>382</v>
      </c>
      <c r="BB588" s="1"/>
      <c r="BC588" s="1"/>
      <c r="BD588" s="1"/>
      <c r="BE588" s="1" t="s">
        <v>134</v>
      </c>
      <c r="BF588" s="1"/>
      <c r="BG588" s="1"/>
      <c r="BH588" s="1"/>
      <c r="BI588" s="1"/>
      <c r="BJ588" s="1"/>
      <c r="BK588" s="1"/>
      <c r="BL588" s="1" t="s">
        <v>747</v>
      </c>
      <c r="BM588" s="1" t="s">
        <v>748</v>
      </c>
      <c r="BN588" s="1" t="s">
        <v>181</v>
      </c>
    </row>
    <row r="589" spans="1:66" ht="15.75" customHeight="1" x14ac:dyDescent="0.3">
      <c r="A589" s="1" t="s">
        <v>837</v>
      </c>
      <c r="B589" s="1">
        <v>300000</v>
      </c>
      <c r="C589" s="1" t="s">
        <v>68</v>
      </c>
      <c r="D589" s="1">
        <v>0</v>
      </c>
      <c r="E589" s="4" t="s">
        <v>139</v>
      </c>
      <c r="F589" s="1" t="s">
        <v>69</v>
      </c>
      <c r="G589" s="1" t="s">
        <v>123</v>
      </c>
      <c r="H589" s="1" t="s">
        <v>124</v>
      </c>
      <c r="I589" s="1" t="s">
        <v>101</v>
      </c>
      <c r="J589" s="1" t="s">
        <v>4128</v>
      </c>
      <c r="K589" s="1" t="s">
        <v>4129</v>
      </c>
      <c r="L589" s="1"/>
      <c r="M589" s="1" t="s">
        <v>4130</v>
      </c>
      <c r="N589" s="1" t="s">
        <v>4131</v>
      </c>
      <c r="O589" s="1" t="s">
        <v>138</v>
      </c>
      <c r="P589" s="1" t="s">
        <v>843</v>
      </c>
      <c r="Q589" s="1" t="s">
        <v>837</v>
      </c>
      <c r="R589" s="1" t="s">
        <v>4152</v>
      </c>
      <c r="S589" s="1" t="s">
        <v>4153</v>
      </c>
      <c r="T589" s="1"/>
      <c r="U589" s="1" t="s">
        <v>130</v>
      </c>
      <c r="V589" s="1"/>
      <c r="W589" s="1"/>
      <c r="X589" s="1"/>
      <c r="Y589" s="1">
        <v>325</v>
      </c>
      <c r="Z589" s="1"/>
      <c r="AA589" s="1"/>
      <c r="AB589" s="1"/>
      <c r="AC589" s="1"/>
      <c r="AD589" s="1"/>
      <c r="AE589" s="1"/>
      <c r="AF589" s="1"/>
      <c r="AG589" s="1"/>
      <c r="AH589" s="1"/>
      <c r="AI589" s="1"/>
      <c r="AJ589" s="1"/>
      <c r="AK589" s="1" t="s">
        <v>220</v>
      </c>
      <c r="AL589" s="1"/>
      <c r="AM589" s="1"/>
      <c r="AN589" s="1"/>
      <c r="AO589" s="1"/>
      <c r="AP589" s="1"/>
      <c r="AQ589" s="1"/>
      <c r="AR589" s="1"/>
      <c r="AS589" s="1"/>
      <c r="AT589" s="1"/>
      <c r="AU589" s="1"/>
      <c r="AV589" s="1"/>
      <c r="AW589" s="1"/>
      <c r="AX589" s="1" t="s">
        <v>237</v>
      </c>
      <c r="AY589" s="1"/>
      <c r="AZ589" s="1" t="s">
        <v>234</v>
      </c>
      <c r="BA589" s="1" t="s">
        <v>138</v>
      </c>
      <c r="BB589" s="1"/>
      <c r="BC589" s="1"/>
      <c r="BD589" s="1" t="s">
        <v>133</v>
      </c>
      <c r="BE589" s="1" t="s">
        <v>134</v>
      </c>
      <c r="BF589" s="1"/>
      <c r="BG589" s="1"/>
      <c r="BH589" s="1"/>
      <c r="BI589" s="1"/>
      <c r="BJ589" s="1"/>
      <c r="BK589" s="1"/>
      <c r="BL589" s="1" t="s">
        <v>4134</v>
      </c>
      <c r="BM589" s="1" t="s">
        <v>4135</v>
      </c>
      <c r="BN589" s="1" t="s">
        <v>121</v>
      </c>
    </row>
    <row r="590" spans="1:66" ht="15.75" customHeight="1" x14ac:dyDescent="0.3">
      <c r="A590" s="1" t="s">
        <v>837</v>
      </c>
      <c r="B590" s="1">
        <v>100000</v>
      </c>
      <c r="C590" s="1" t="s">
        <v>68</v>
      </c>
      <c r="D590" s="1">
        <v>0</v>
      </c>
      <c r="E590" s="4" t="s">
        <v>1570</v>
      </c>
      <c r="F590" s="1" t="s">
        <v>69</v>
      </c>
      <c r="G590" s="1" t="s">
        <v>123</v>
      </c>
      <c r="H590" s="1" t="s">
        <v>124</v>
      </c>
      <c r="I590" s="1" t="s">
        <v>101</v>
      </c>
      <c r="J590" s="1"/>
      <c r="K590" s="1"/>
      <c r="L590" s="1"/>
      <c r="M590" s="1" t="s">
        <v>4154</v>
      </c>
      <c r="N590" s="1" t="s">
        <v>4155</v>
      </c>
      <c r="O590" s="1" t="s">
        <v>952</v>
      </c>
      <c r="P590" s="1" t="s">
        <v>843</v>
      </c>
      <c r="Q590" s="1" t="s">
        <v>837</v>
      </c>
      <c r="R590" s="1" t="s">
        <v>4156</v>
      </c>
      <c r="S590" s="1" t="s">
        <v>4157</v>
      </c>
      <c r="T590" s="1"/>
      <c r="U590" s="1"/>
      <c r="V590" s="1"/>
      <c r="W590" s="1"/>
      <c r="X590" s="1"/>
      <c r="Y590" s="1">
        <v>50</v>
      </c>
      <c r="Z590" s="1"/>
      <c r="AA590" s="1"/>
      <c r="AB590" s="1"/>
      <c r="AC590" s="1"/>
      <c r="AD590" s="1"/>
      <c r="AE590" s="1"/>
      <c r="AF590" s="1"/>
      <c r="AG590" s="1" t="s">
        <v>111</v>
      </c>
      <c r="AH590" s="1"/>
      <c r="AI590" s="1"/>
      <c r="AJ590" s="1"/>
      <c r="AK590" s="1"/>
      <c r="AL590" s="1"/>
      <c r="AM590" s="1"/>
      <c r="AN590" s="1"/>
      <c r="AO590" s="1"/>
      <c r="AP590" s="1"/>
      <c r="AQ590" s="1"/>
      <c r="AR590" s="1"/>
      <c r="AS590" s="1"/>
      <c r="AT590" s="1"/>
      <c r="AU590" s="1"/>
      <c r="AV590" s="1"/>
      <c r="AW590" s="1"/>
      <c r="AX590" s="1"/>
      <c r="AY590" s="1"/>
      <c r="AZ590" s="1" t="s">
        <v>386</v>
      </c>
      <c r="BA590" s="1" t="s">
        <v>382</v>
      </c>
      <c r="BB590" s="1"/>
      <c r="BC590" s="1"/>
      <c r="BD590" s="1" t="s">
        <v>116</v>
      </c>
      <c r="BE590" s="1" t="s">
        <v>192</v>
      </c>
      <c r="BF590" s="1"/>
      <c r="BG590" s="1"/>
      <c r="BH590" s="1" t="s">
        <v>864</v>
      </c>
      <c r="BI590" s="1"/>
      <c r="BJ590" s="1"/>
      <c r="BK590" s="1"/>
      <c r="BL590" s="1" t="s">
        <v>4158</v>
      </c>
      <c r="BM590" s="1" t="s">
        <v>4159</v>
      </c>
      <c r="BN590" s="1" t="s">
        <v>181</v>
      </c>
    </row>
    <row r="591" spans="1:66" ht="15.75" customHeight="1" x14ac:dyDescent="0.3">
      <c r="A591" s="1" t="s">
        <v>414</v>
      </c>
      <c r="B591" s="1">
        <v>1150000</v>
      </c>
      <c r="C591" s="1" t="s">
        <v>68</v>
      </c>
      <c r="D591" s="1">
        <v>0</v>
      </c>
      <c r="E591" s="4" t="s">
        <v>314</v>
      </c>
      <c r="F591" s="1" t="s">
        <v>69</v>
      </c>
      <c r="G591" s="1" t="s">
        <v>99</v>
      </c>
      <c r="H591" s="1" t="s">
        <v>100</v>
      </c>
      <c r="I591" s="1" t="s">
        <v>101</v>
      </c>
      <c r="J591" s="1" t="s">
        <v>4160</v>
      </c>
      <c r="K591" s="1" t="s">
        <v>4161</v>
      </c>
      <c r="L591" s="1" t="s">
        <v>4162</v>
      </c>
      <c r="M591" s="1" t="s">
        <v>4163</v>
      </c>
      <c r="N591" s="1" t="s">
        <v>4164</v>
      </c>
      <c r="O591" s="1" t="s">
        <v>1680</v>
      </c>
      <c r="P591" s="1" t="s">
        <v>735</v>
      </c>
      <c r="Q591" s="1" t="s">
        <v>414</v>
      </c>
      <c r="R591" s="1" t="s">
        <v>4165</v>
      </c>
      <c r="S591" s="1" t="s">
        <v>4166</v>
      </c>
      <c r="T591" s="1"/>
      <c r="U591" s="1" t="s">
        <v>130</v>
      </c>
      <c r="V591" s="1"/>
      <c r="W591" s="1"/>
      <c r="X591" s="1"/>
      <c r="Y591" s="1">
        <v>230</v>
      </c>
      <c r="Z591" s="1"/>
      <c r="AA591" s="1"/>
      <c r="AB591" s="1"/>
      <c r="AC591" s="1"/>
      <c r="AD591" s="1"/>
      <c r="AE591" s="1"/>
      <c r="AF591" s="1"/>
      <c r="AG591" s="1"/>
      <c r="AH591" s="1"/>
      <c r="AI591" s="1"/>
      <c r="AJ591" s="1"/>
      <c r="AK591" s="1" t="s">
        <v>264</v>
      </c>
      <c r="AL591" s="1"/>
      <c r="AM591" s="1"/>
      <c r="AN591" s="1"/>
      <c r="AO591" s="1"/>
      <c r="AP591" s="1"/>
      <c r="AQ591" s="1"/>
      <c r="AR591" s="1"/>
      <c r="AS591" s="1"/>
      <c r="AT591" s="1"/>
      <c r="AU591" s="1"/>
      <c r="AV591" s="1"/>
      <c r="AW591" s="1"/>
      <c r="AX591" s="1" t="s">
        <v>164</v>
      </c>
      <c r="AY591" s="1"/>
      <c r="AZ591" s="1" t="s">
        <v>1683</v>
      </c>
      <c r="BA591" s="1" t="s">
        <v>1680</v>
      </c>
      <c r="BB591" s="1"/>
      <c r="BC591" s="1"/>
      <c r="BD591" s="1" t="s">
        <v>116</v>
      </c>
      <c r="BE591" s="1" t="s">
        <v>134</v>
      </c>
      <c r="BF591" s="1" t="s">
        <v>90</v>
      </c>
      <c r="BG591" s="1"/>
      <c r="BH591" s="1"/>
      <c r="BI591" s="1"/>
      <c r="BJ591" s="1"/>
      <c r="BK591" s="1"/>
      <c r="BL591" s="1" t="s">
        <v>4167</v>
      </c>
      <c r="BM591" s="1" t="s">
        <v>4168</v>
      </c>
      <c r="BN591" s="1" t="s">
        <v>121</v>
      </c>
    </row>
    <row r="592" spans="1:66" ht="15.75" customHeight="1" x14ac:dyDescent="0.3">
      <c r="A592" s="1" t="s">
        <v>414</v>
      </c>
      <c r="B592" s="1">
        <v>200000</v>
      </c>
      <c r="C592" s="1" t="s">
        <v>68</v>
      </c>
      <c r="D592" s="1">
        <v>0</v>
      </c>
      <c r="E592" s="4" t="s">
        <v>1570</v>
      </c>
      <c r="F592" s="1" t="s">
        <v>69</v>
      </c>
      <c r="G592" s="1" t="s">
        <v>99</v>
      </c>
      <c r="H592" s="1" t="s">
        <v>100</v>
      </c>
      <c r="I592" s="1" t="s">
        <v>101</v>
      </c>
      <c r="J592" s="1" t="s">
        <v>740</v>
      </c>
      <c r="K592" s="1" t="s">
        <v>741</v>
      </c>
      <c r="L592" s="1" t="s">
        <v>4169</v>
      </c>
      <c r="M592" s="1" t="s">
        <v>743</v>
      </c>
      <c r="N592" s="1" t="s">
        <v>744</v>
      </c>
      <c r="O592" s="1" t="s">
        <v>382</v>
      </c>
      <c r="P592" s="1" t="s">
        <v>735</v>
      </c>
      <c r="Q592" s="1" t="s">
        <v>414</v>
      </c>
      <c r="R592" s="1" t="s">
        <v>4170</v>
      </c>
      <c r="S592" s="1" t="s">
        <v>4171</v>
      </c>
      <c r="T592" s="1"/>
      <c r="U592" s="1" t="s">
        <v>130</v>
      </c>
      <c r="V592" s="1"/>
      <c r="W592" s="1"/>
      <c r="X592" s="1"/>
      <c r="Y592" s="1">
        <v>250</v>
      </c>
      <c r="Z592" s="1"/>
      <c r="AA592" s="1"/>
      <c r="AB592" s="1"/>
      <c r="AC592" s="1"/>
      <c r="AD592" s="1"/>
      <c r="AE592" s="1"/>
      <c r="AF592" s="1"/>
      <c r="AG592" s="1"/>
      <c r="AH592" s="1"/>
      <c r="AI592" s="1"/>
      <c r="AJ592" s="1"/>
      <c r="AK592" s="1" t="s">
        <v>220</v>
      </c>
      <c r="AL592" s="1"/>
      <c r="AM592" s="1"/>
      <c r="AN592" s="1"/>
      <c r="AO592" s="1"/>
      <c r="AP592" s="1"/>
      <c r="AQ592" s="1"/>
      <c r="AR592" s="1"/>
      <c r="AS592" s="1"/>
      <c r="AT592" s="1"/>
      <c r="AU592" s="1"/>
      <c r="AV592" s="1"/>
      <c r="AW592" s="1"/>
      <c r="AX592" s="1" t="s">
        <v>164</v>
      </c>
      <c r="AY592" s="1"/>
      <c r="AZ592" s="1" t="s">
        <v>386</v>
      </c>
      <c r="BA592" s="1" t="s">
        <v>382</v>
      </c>
      <c r="BB592" s="1"/>
      <c r="BC592" s="1"/>
      <c r="BD592" s="1"/>
      <c r="BE592" s="1" t="s">
        <v>134</v>
      </c>
      <c r="BF592" s="1"/>
      <c r="BG592" s="1"/>
      <c r="BH592" s="1"/>
      <c r="BI592" s="1"/>
      <c r="BJ592" s="1"/>
      <c r="BK592" s="1"/>
      <c r="BL592" s="1" t="s">
        <v>747</v>
      </c>
      <c r="BM592" s="1" t="s">
        <v>748</v>
      </c>
      <c r="BN592" s="1" t="s">
        <v>121</v>
      </c>
    </row>
    <row r="593" spans="1:66" ht="15.75" customHeight="1" x14ac:dyDescent="0.3">
      <c r="A593" s="1" t="s">
        <v>470</v>
      </c>
      <c r="B593" s="1">
        <v>1200000</v>
      </c>
      <c r="C593" s="1" t="s">
        <v>68</v>
      </c>
      <c r="D593" s="1">
        <v>0</v>
      </c>
      <c r="E593" s="4" t="s">
        <v>3517</v>
      </c>
      <c r="F593" s="1" t="s">
        <v>69</v>
      </c>
      <c r="G593" s="1" t="s">
        <v>99</v>
      </c>
      <c r="H593" s="1" t="s">
        <v>100</v>
      </c>
      <c r="I593" s="1" t="s">
        <v>101</v>
      </c>
      <c r="J593" s="1"/>
      <c r="K593" s="1"/>
      <c r="L593" s="1" t="s">
        <v>2682</v>
      </c>
      <c r="M593" s="1" t="s">
        <v>4172</v>
      </c>
      <c r="N593" s="1" t="s">
        <v>4173</v>
      </c>
      <c r="O593" s="1" t="s">
        <v>444</v>
      </c>
      <c r="P593" s="1" t="s">
        <v>473</v>
      </c>
      <c r="Q593" s="1" t="s">
        <v>470</v>
      </c>
      <c r="R593" s="1" t="s">
        <v>4174</v>
      </c>
      <c r="S593" s="1" t="s">
        <v>4175</v>
      </c>
      <c r="T593" s="1"/>
      <c r="U593" s="1" t="s">
        <v>81</v>
      </c>
      <c r="V593" s="1"/>
      <c r="W593" s="1"/>
      <c r="X593" s="1"/>
      <c r="Y593" s="1">
        <v>280</v>
      </c>
      <c r="Z593" s="1"/>
      <c r="AA593" s="1"/>
      <c r="AB593" s="1"/>
      <c r="AC593" s="1"/>
      <c r="AD593" s="1"/>
      <c r="AE593" s="1"/>
      <c r="AF593" s="1"/>
      <c r="AG593" s="1"/>
      <c r="AH593" s="1"/>
      <c r="AI593" s="1"/>
      <c r="AJ593" s="1"/>
      <c r="AK593" s="1" t="s">
        <v>356</v>
      </c>
      <c r="AL593" s="1"/>
      <c r="AM593" s="1"/>
      <c r="AN593" s="1"/>
      <c r="AO593" s="1"/>
      <c r="AP593" s="1"/>
      <c r="AQ593" s="1"/>
      <c r="AR593" s="1"/>
      <c r="AS593" s="1"/>
      <c r="AT593" s="1"/>
      <c r="AU593" s="1"/>
      <c r="AV593" s="1"/>
      <c r="AW593" s="1"/>
      <c r="AX593" s="1" t="s">
        <v>237</v>
      </c>
      <c r="AY593" s="1"/>
      <c r="AZ593" s="1" t="s">
        <v>443</v>
      </c>
      <c r="BA593" s="1" t="s">
        <v>444</v>
      </c>
      <c r="BB593" s="1"/>
      <c r="BC593" s="1"/>
      <c r="BD593" s="1" t="s">
        <v>116</v>
      </c>
      <c r="BE593" s="1" t="s">
        <v>134</v>
      </c>
      <c r="BF593" s="1" t="s">
        <v>652</v>
      </c>
      <c r="BG593" s="1"/>
      <c r="BH593" s="1"/>
      <c r="BI593" s="1"/>
      <c r="BJ593" s="1"/>
      <c r="BK593" s="1"/>
      <c r="BL593" s="1" t="s">
        <v>4176</v>
      </c>
      <c r="BM593" s="1" t="s">
        <v>4177</v>
      </c>
      <c r="BN593" s="1" t="s">
        <v>121</v>
      </c>
    </row>
    <row r="594" spans="1:66" ht="15.75" customHeight="1" x14ac:dyDescent="0.3">
      <c r="A594" s="1" t="s">
        <v>272</v>
      </c>
      <c r="B594" s="1">
        <v>300000</v>
      </c>
      <c r="C594" s="1" t="s">
        <v>68</v>
      </c>
      <c r="D594" s="1">
        <v>0</v>
      </c>
      <c r="E594" s="4" t="s">
        <v>314</v>
      </c>
      <c r="F594" s="1" t="s">
        <v>69</v>
      </c>
      <c r="G594" s="1" t="s">
        <v>99</v>
      </c>
      <c r="H594" s="1" t="s">
        <v>100</v>
      </c>
      <c r="I594" s="1" t="s">
        <v>101</v>
      </c>
      <c r="J594" s="1" t="s">
        <v>4178</v>
      </c>
      <c r="K594" s="1" t="s">
        <v>4179</v>
      </c>
      <c r="L594" s="1" t="s">
        <v>275</v>
      </c>
      <c r="M594" s="1" t="s">
        <v>4180</v>
      </c>
      <c r="N594" s="1" t="s">
        <v>4181</v>
      </c>
      <c r="O594" s="1" t="s">
        <v>201</v>
      </c>
      <c r="P594" s="1" t="s">
        <v>278</v>
      </c>
      <c r="Q594" s="1" t="s">
        <v>272</v>
      </c>
      <c r="R594" s="1" t="s">
        <v>4182</v>
      </c>
      <c r="S594" s="1" t="s">
        <v>4183</v>
      </c>
      <c r="T594" s="1"/>
      <c r="U594" s="1" t="s">
        <v>81</v>
      </c>
      <c r="V594" s="1"/>
      <c r="W594" s="1"/>
      <c r="X594" s="1"/>
      <c r="Y594" s="1">
        <v>1000</v>
      </c>
      <c r="Z594" s="1"/>
      <c r="AA594" s="1"/>
      <c r="AB594" s="1"/>
      <c r="AC594" s="1"/>
      <c r="AD594" s="1"/>
      <c r="AE594" s="1"/>
      <c r="AF594" s="1"/>
      <c r="AG594" s="1"/>
      <c r="AH594" s="1"/>
      <c r="AI594" s="1"/>
      <c r="AJ594" s="1"/>
      <c r="AK594" s="1" t="s">
        <v>1389</v>
      </c>
      <c r="AL594" s="1"/>
      <c r="AM594" s="1"/>
      <c r="AN594" s="1"/>
      <c r="AO594" s="1"/>
      <c r="AP594" s="1"/>
      <c r="AQ594" s="1"/>
      <c r="AR594" s="1"/>
      <c r="AS594" s="1"/>
      <c r="AT594" s="1"/>
      <c r="AU594" s="1"/>
      <c r="AV594" s="1"/>
      <c r="AW594" s="1"/>
      <c r="AX594" s="1"/>
      <c r="AY594" s="1"/>
      <c r="AZ594" s="1" t="s">
        <v>205</v>
      </c>
      <c r="BA594" s="1" t="s">
        <v>201</v>
      </c>
      <c r="BB594" s="1"/>
      <c r="BC594" s="1"/>
      <c r="BD594" s="1" t="s">
        <v>3642</v>
      </c>
      <c r="BE594" s="1" t="s">
        <v>134</v>
      </c>
      <c r="BF594" s="1"/>
      <c r="BG594" s="1"/>
      <c r="BH594" s="1"/>
      <c r="BI594" s="1"/>
      <c r="BJ594" s="1"/>
      <c r="BK594" s="1"/>
      <c r="BL594" s="1" t="s">
        <v>4184</v>
      </c>
      <c r="BM594" s="1" t="s">
        <v>4185</v>
      </c>
      <c r="BN594" s="1"/>
    </row>
    <row r="595" spans="1:66" ht="15.75" customHeight="1" x14ac:dyDescent="0.3">
      <c r="A595" s="1" t="s">
        <v>837</v>
      </c>
      <c r="B595" s="1">
        <v>500000</v>
      </c>
      <c r="C595" s="1" t="s">
        <v>68</v>
      </c>
      <c r="D595" s="1">
        <v>0</v>
      </c>
      <c r="E595" s="4" t="s">
        <v>1570</v>
      </c>
      <c r="F595" s="1" t="s">
        <v>69</v>
      </c>
      <c r="G595" s="1" t="s">
        <v>123</v>
      </c>
      <c r="H595" s="1" t="s">
        <v>124</v>
      </c>
      <c r="I595" s="1" t="s">
        <v>101</v>
      </c>
      <c r="J595" s="1"/>
      <c r="K595" s="1"/>
      <c r="L595" s="1"/>
      <c r="M595" s="1" t="s">
        <v>4154</v>
      </c>
      <c r="N595" s="1" t="s">
        <v>4155</v>
      </c>
      <c r="O595" s="1" t="s">
        <v>952</v>
      </c>
      <c r="P595" s="1" t="s">
        <v>843</v>
      </c>
      <c r="Q595" s="1" t="s">
        <v>837</v>
      </c>
      <c r="R595" s="1" t="s">
        <v>4186</v>
      </c>
      <c r="S595" s="1" t="s">
        <v>4187</v>
      </c>
      <c r="T595" s="1"/>
      <c r="U595" s="1"/>
      <c r="V595" s="1"/>
      <c r="W595" s="1"/>
      <c r="X595" s="1"/>
      <c r="Y595" s="1">
        <v>50</v>
      </c>
      <c r="Z595" s="1"/>
      <c r="AA595" s="1"/>
      <c r="AB595" s="1"/>
      <c r="AC595" s="1"/>
      <c r="AD595" s="1"/>
      <c r="AE595" s="1"/>
      <c r="AF595" s="1"/>
      <c r="AG595" s="1" t="s">
        <v>111</v>
      </c>
      <c r="AH595" s="1"/>
      <c r="AI595" s="1"/>
      <c r="AJ595" s="1"/>
      <c r="AK595" s="1"/>
      <c r="AL595" s="1"/>
      <c r="AM595" s="1"/>
      <c r="AN595" s="1"/>
      <c r="AO595" s="1"/>
      <c r="AP595" s="1"/>
      <c r="AQ595" s="1"/>
      <c r="AR595" s="1"/>
      <c r="AS595" s="1"/>
      <c r="AT595" s="1"/>
      <c r="AU595" s="1"/>
      <c r="AV595" s="1"/>
      <c r="AW595" s="1"/>
      <c r="AX595" s="1"/>
      <c r="AY595" s="1"/>
      <c r="AZ595" s="1" t="s">
        <v>386</v>
      </c>
      <c r="BA595" s="1" t="s">
        <v>382</v>
      </c>
      <c r="BB595" s="1"/>
      <c r="BC595" s="1"/>
      <c r="BD595" s="1" t="s">
        <v>116</v>
      </c>
      <c r="BE595" s="1" t="s">
        <v>192</v>
      </c>
      <c r="BF595" s="1"/>
      <c r="BG595" s="1"/>
      <c r="BH595" s="1" t="s">
        <v>864</v>
      </c>
      <c r="BI595" s="1"/>
      <c r="BJ595" s="1"/>
      <c r="BK595" s="1"/>
      <c r="BL595" s="1" t="s">
        <v>4158</v>
      </c>
      <c r="BM595" s="1" t="s">
        <v>4159</v>
      </c>
      <c r="BN595" s="1" t="s">
        <v>121</v>
      </c>
    </row>
    <row r="596" spans="1:66" ht="15.75" customHeight="1" x14ac:dyDescent="0.3">
      <c r="A596" s="1" t="s">
        <v>272</v>
      </c>
      <c r="B596" s="1">
        <v>2200000</v>
      </c>
      <c r="C596" s="1" t="s">
        <v>68</v>
      </c>
      <c r="D596" s="1">
        <v>0</v>
      </c>
      <c r="E596" s="4" t="s">
        <v>314</v>
      </c>
      <c r="F596" s="1" t="s">
        <v>69</v>
      </c>
      <c r="G596" s="1" t="s">
        <v>99</v>
      </c>
      <c r="H596" s="1" t="s">
        <v>100</v>
      </c>
      <c r="I596" s="1" t="s">
        <v>101</v>
      </c>
      <c r="J596" s="1" t="s">
        <v>4178</v>
      </c>
      <c r="K596" s="1" t="s">
        <v>4179</v>
      </c>
      <c r="L596" s="1" t="s">
        <v>1013</v>
      </c>
      <c r="M596" s="1" t="s">
        <v>4180</v>
      </c>
      <c r="N596" s="1" t="s">
        <v>4181</v>
      </c>
      <c r="O596" s="1" t="s">
        <v>201</v>
      </c>
      <c r="P596" s="1" t="s">
        <v>278</v>
      </c>
      <c r="Q596" s="1" t="s">
        <v>272</v>
      </c>
      <c r="R596" s="1" t="s">
        <v>4188</v>
      </c>
      <c r="S596" s="1" t="s">
        <v>4189</v>
      </c>
      <c r="T596" s="1"/>
      <c r="U596" s="1" t="s">
        <v>81</v>
      </c>
      <c r="V596" s="1"/>
      <c r="W596" s="1"/>
      <c r="X596" s="1"/>
      <c r="Y596" s="1">
        <v>1000</v>
      </c>
      <c r="Z596" s="1"/>
      <c r="AA596" s="1"/>
      <c r="AB596" s="1"/>
      <c r="AC596" s="1"/>
      <c r="AD596" s="1"/>
      <c r="AE596" s="1"/>
      <c r="AF596" s="1"/>
      <c r="AG596" s="1"/>
      <c r="AH596" s="1"/>
      <c r="AI596" s="1"/>
      <c r="AJ596" s="1"/>
      <c r="AK596" s="1" t="s">
        <v>1389</v>
      </c>
      <c r="AL596" s="1"/>
      <c r="AM596" s="1"/>
      <c r="AN596" s="1"/>
      <c r="AO596" s="1"/>
      <c r="AP596" s="1"/>
      <c r="AQ596" s="1"/>
      <c r="AR596" s="1"/>
      <c r="AS596" s="1"/>
      <c r="AT596" s="1"/>
      <c r="AU596" s="1"/>
      <c r="AV596" s="1"/>
      <c r="AW596" s="1"/>
      <c r="AX596" s="1"/>
      <c r="AY596" s="1"/>
      <c r="AZ596" s="1" t="s">
        <v>205</v>
      </c>
      <c r="BA596" s="1" t="s">
        <v>201</v>
      </c>
      <c r="BB596" s="1"/>
      <c r="BC596" s="1"/>
      <c r="BD596" s="1" t="s">
        <v>3642</v>
      </c>
      <c r="BE596" s="1" t="s">
        <v>134</v>
      </c>
      <c r="BF596" s="1"/>
      <c r="BG596" s="1"/>
      <c r="BH596" s="1"/>
      <c r="BI596" s="1"/>
      <c r="BJ596" s="1"/>
      <c r="BK596" s="1"/>
      <c r="BL596" s="1" t="s">
        <v>4184</v>
      </c>
      <c r="BM596" s="1" t="s">
        <v>4185</v>
      </c>
      <c r="BN596" s="1"/>
    </row>
    <row r="597" spans="1:66" ht="15.75" customHeight="1" x14ac:dyDescent="0.3">
      <c r="A597" s="1" t="s">
        <v>360</v>
      </c>
      <c r="B597" s="1">
        <v>200000</v>
      </c>
      <c r="C597" s="1" t="s">
        <v>68</v>
      </c>
      <c r="D597" s="1">
        <v>0</v>
      </c>
      <c r="E597" s="4" t="s">
        <v>314</v>
      </c>
      <c r="F597" s="1" t="s">
        <v>69</v>
      </c>
      <c r="G597" s="1" t="s">
        <v>123</v>
      </c>
      <c r="H597" s="1" t="s">
        <v>124</v>
      </c>
      <c r="I597" s="1" t="s">
        <v>101</v>
      </c>
      <c r="J597" s="1" t="s">
        <v>4190</v>
      </c>
      <c r="K597" s="1" t="s">
        <v>4191</v>
      </c>
      <c r="L597" s="1" t="s">
        <v>4192</v>
      </c>
      <c r="M597" s="1" t="s">
        <v>4193</v>
      </c>
      <c r="N597" s="1" t="s">
        <v>4194</v>
      </c>
      <c r="O597" s="1" t="s">
        <v>201</v>
      </c>
      <c r="P597" s="1" t="s">
        <v>368</v>
      </c>
      <c r="Q597" s="1" t="s">
        <v>360</v>
      </c>
      <c r="R597" s="1" t="s">
        <v>4195</v>
      </c>
      <c r="S597" s="1" t="s">
        <v>4196</v>
      </c>
      <c r="T597" s="1"/>
      <c r="U597" s="1" t="s">
        <v>81</v>
      </c>
      <c r="V597" s="1"/>
      <c r="W597" s="1"/>
      <c r="X597" s="1"/>
      <c r="Y597" s="1">
        <v>100</v>
      </c>
      <c r="Z597" s="1"/>
      <c r="AA597" s="1"/>
      <c r="AB597" s="1"/>
      <c r="AC597" s="1"/>
      <c r="AD597" s="1"/>
      <c r="AE597" s="1"/>
      <c r="AF597" s="1"/>
      <c r="AG597" s="1" t="s">
        <v>111</v>
      </c>
      <c r="AH597" s="1"/>
      <c r="AI597" s="1"/>
      <c r="AJ597" s="1"/>
      <c r="AK597" s="1" t="s">
        <v>220</v>
      </c>
      <c r="AL597" s="1"/>
      <c r="AM597" s="1"/>
      <c r="AN597" s="1"/>
      <c r="AO597" s="1"/>
      <c r="AP597" s="1"/>
      <c r="AQ597" s="1"/>
      <c r="AR597" s="1"/>
      <c r="AS597" s="1"/>
      <c r="AT597" s="1"/>
      <c r="AU597" s="1"/>
      <c r="AV597" s="1"/>
      <c r="AW597" s="1"/>
      <c r="AX597" s="1" t="s">
        <v>237</v>
      </c>
      <c r="AY597" s="1"/>
      <c r="AZ597" s="1" t="s">
        <v>205</v>
      </c>
      <c r="BA597" s="1" t="s">
        <v>201</v>
      </c>
      <c r="BB597" s="1"/>
      <c r="BC597" s="1"/>
      <c r="BD597" s="1" t="s">
        <v>116</v>
      </c>
      <c r="BE597" s="1" t="s">
        <v>117</v>
      </c>
      <c r="BF597" s="1"/>
      <c r="BG597" s="1"/>
      <c r="BH597" s="1" t="s">
        <v>455</v>
      </c>
      <c r="BI597" s="1"/>
      <c r="BJ597" s="1"/>
      <c r="BK597" s="1"/>
      <c r="BL597" s="1" t="s">
        <v>4197</v>
      </c>
      <c r="BM597" s="1" t="s">
        <v>4198</v>
      </c>
      <c r="BN597" s="1"/>
    </row>
    <row r="598" spans="1:66" ht="15.75" customHeight="1" x14ac:dyDescent="0.3">
      <c r="A598" s="1" t="s">
        <v>67</v>
      </c>
      <c r="B598" s="1">
        <v>30000000</v>
      </c>
      <c r="C598" s="1" t="s">
        <v>68</v>
      </c>
      <c r="D598" s="1">
        <v>0</v>
      </c>
      <c r="E598" s="4" t="s">
        <v>314</v>
      </c>
      <c r="F598" s="1" t="s">
        <v>69</v>
      </c>
      <c r="G598" s="1" t="s">
        <v>123</v>
      </c>
      <c r="H598" s="1" t="s">
        <v>124</v>
      </c>
      <c r="I598" s="1" t="s">
        <v>101</v>
      </c>
      <c r="J598" s="1"/>
      <c r="K598" s="1"/>
      <c r="L598" s="1"/>
      <c r="M598" s="1" t="s">
        <v>4199</v>
      </c>
      <c r="N598" s="1" t="s">
        <v>4200</v>
      </c>
      <c r="O598" s="1" t="s">
        <v>223</v>
      </c>
      <c r="P598" s="1" t="s">
        <v>619</v>
      </c>
      <c r="Q598" s="1" t="s">
        <v>620</v>
      </c>
      <c r="R598" s="1" t="s">
        <v>4201</v>
      </c>
      <c r="S598" s="1" t="s">
        <v>4202</v>
      </c>
      <c r="T598" s="1"/>
      <c r="U598" s="1" t="s">
        <v>147</v>
      </c>
      <c r="V598" s="1"/>
      <c r="W598" s="1"/>
      <c r="X598" s="1"/>
      <c r="Y598" s="1">
        <v>1118</v>
      </c>
      <c r="Z598" s="1"/>
      <c r="AA598" s="1"/>
      <c r="AB598" s="1"/>
      <c r="AC598" s="1"/>
      <c r="AD598" s="1"/>
      <c r="AE598" s="1"/>
      <c r="AF598" s="1"/>
      <c r="AG598" s="1"/>
      <c r="AH598" s="1"/>
      <c r="AI598" s="1"/>
      <c r="AJ598" s="1"/>
      <c r="AK598" s="1" t="s">
        <v>112</v>
      </c>
      <c r="AL598" s="1"/>
      <c r="AM598" s="1"/>
      <c r="AN598" s="1"/>
      <c r="AO598" s="1"/>
      <c r="AP598" s="1"/>
      <c r="AQ598" s="1"/>
      <c r="AR598" s="1"/>
      <c r="AS598" s="1"/>
      <c r="AT598" s="1"/>
      <c r="AU598" s="1"/>
      <c r="AV598" s="1"/>
      <c r="AW598" s="1"/>
      <c r="AX598" s="1" t="s">
        <v>77</v>
      </c>
      <c r="AY598" s="1"/>
      <c r="AZ598" s="1" t="s">
        <v>178</v>
      </c>
      <c r="BA598" s="1" t="s">
        <v>173</v>
      </c>
      <c r="BB598" s="1"/>
      <c r="BC598" s="1"/>
      <c r="BD598" s="1" t="s">
        <v>116</v>
      </c>
      <c r="BE598" s="1" t="s">
        <v>591</v>
      </c>
      <c r="BF598" s="1"/>
      <c r="BG598" s="1"/>
      <c r="BH598" s="1" t="s">
        <v>4203</v>
      </c>
      <c r="BI598" s="1"/>
      <c r="BJ598" s="1"/>
      <c r="BK598" s="1"/>
      <c r="BL598" s="1" t="s">
        <v>4204</v>
      </c>
      <c r="BM598" s="1" t="s">
        <v>4205</v>
      </c>
      <c r="BN598" s="1"/>
    </row>
    <row r="599" spans="1:66" ht="15.75" customHeight="1" x14ac:dyDescent="0.3">
      <c r="A599" s="1" t="s">
        <v>976</v>
      </c>
      <c r="B599" s="1">
        <v>1000000</v>
      </c>
      <c r="C599" s="1" t="s">
        <v>68</v>
      </c>
      <c r="D599" s="1">
        <v>0</v>
      </c>
      <c r="E599" s="4" t="s">
        <v>2914</v>
      </c>
      <c r="F599" s="1" t="s">
        <v>69</v>
      </c>
      <c r="G599" s="1" t="s">
        <v>99</v>
      </c>
      <c r="H599" s="1" t="s">
        <v>100</v>
      </c>
      <c r="I599" s="1" t="s">
        <v>101</v>
      </c>
      <c r="J599" s="1" t="s">
        <v>4206</v>
      </c>
      <c r="K599" s="1" t="s">
        <v>4207</v>
      </c>
      <c r="L599" s="1" t="s">
        <v>4208</v>
      </c>
      <c r="M599" s="1" t="s">
        <v>4209</v>
      </c>
      <c r="N599" s="1" t="s">
        <v>4210</v>
      </c>
      <c r="O599" s="1" t="s">
        <v>138</v>
      </c>
      <c r="P599" s="1" t="s">
        <v>1616</v>
      </c>
      <c r="Q599" s="1" t="s">
        <v>976</v>
      </c>
      <c r="R599" s="1" t="s">
        <v>4211</v>
      </c>
      <c r="S599" s="1" t="s">
        <v>4212</v>
      </c>
      <c r="T599" s="1"/>
      <c r="U599" s="1" t="s">
        <v>130</v>
      </c>
      <c r="V599" s="1"/>
      <c r="W599" s="1"/>
      <c r="X599" s="1"/>
      <c r="Y599" s="1">
        <v>250</v>
      </c>
      <c r="Z599" s="1"/>
      <c r="AA599" s="1"/>
      <c r="AB599" s="1"/>
      <c r="AC599" s="1"/>
      <c r="AD599" s="1"/>
      <c r="AE599" s="1"/>
      <c r="AF599" s="1"/>
      <c r="AG599" s="1"/>
      <c r="AH599" s="1"/>
      <c r="AI599" s="1"/>
      <c r="AJ599" s="1"/>
      <c r="AK599" s="1" t="s">
        <v>112</v>
      </c>
      <c r="AL599" s="1"/>
      <c r="AM599" s="1"/>
      <c r="AN599" s="1"/>
      <c r="AO599" s="1"/>
      <c r="AP599" s="1"/>
      <c r="AQ599" s="1"/>
      <c r="AR599" s="1"/>
      <c r="AS599" s="1"/>
      <c r="AT599" s="1"/>
      <c r="AU599" s="1"/>
      <c r="AV599" s="1"/>
      <c r="AW599" s="1"/>
      <c r="AX599" s="1" t="s">
        <v>237</v>
      </c>
      <c r="AY599" s="1"/>
      <c r="AZ599" s="1" t="s">
        <v>234</v>
      </c>
      <c r="BA599" s="1" t="s">
        <v>138</v>
      </c>
      <c r="BB599" s="1"/>
      <c r="BC599" s="1"/>
      <c r="BD599" s="1" t="s">
        <v>116</v>
      </c>
      <c r="BE599" s="1" t="s">
        <v>134</v>
      </c>
      <c r="BF599" s="1"/>
      <c r="BG599" s="1"/>
      <c r="BH599" s="1"/>
      <c r="BI599" s="1"/>
      <c r="BJ599" s="1"/>
      <c r="BK599" s="1"/>
      <c r="BL599" s="1" t="s">
        <v>4213</v>
      </c>
      <c r="BM599" s="1" t="s">
        <v>4214</v>
      </c>
      <c r="BN599" s="1" t="s">
        <v>121</v>
      </c>
    </row>
    <row r="600" spans="1:66" ht="15.75" customHeight="1" x14ac:dyDescent="0.3">
      <c r="A600" s="1" t="s">
        <v>67</v>
      </c>
      <c r="B600" s="1">
        <v>563436</v>
      </c>
      <c r="C600" s="1" t="s">
        <v>68</v>
      </c>
      <c r="D600" s="1">
        <v>100</v>
      </c>
      <c r="E600" s="4" t="s">
        <v>94</v>
      </c>
      <c r="F600" s="1" t="s">
        <v>69</v>
      </c>
      <c r="G600" s="1" t="s">
        <v>70</v>
      </c>
      <c r="H600" s="1" t="s">
        <v>71</v>
      </c>
      <c r="I600" s="1" t="s">
        <v>72</v>
      </c>
      <c r="J600" s="1"/>
      <c r="K600" s="1"/>
      <c r="L600" s="1"/>
      <c r="M600" s="1" t="s">
        <v>4215</v>
      </c>
      <c r="N600" s="1" t="s">
        <v>4216</v>
      </c>
      <c r="O600" s="1" t="s">
        <v>233</v>
      </c>
      <c r="P600" s="1" t="s">
        <v>222</v>
      </c>
      <c r="Q600" s="1" t="s">
        <v>223</v>
      </c>
      <c r="R600" s="1" t="s">
        <v>4217</v>
      </c>
      <c r="S600" s="1" t="s">
        <v>4218</v>
      </c>
      <c r="T600" s="1"/>
      <c r="U600" s="1" t="s">
        <v>81</v>
      </c>
      <c r="V600" s="1"/>
      <c r="W600" s="1" t="s">
        <v>1527</v>
      </c>
      <c r="X600" s="1"/>
      <c r="Y600" s="1">
        <v>147</v>
      </c>
      <c r="Z600" s="1"/>
      <c r="AA600" s="1"/>
      <c r="AB600" s="1"/>
      <c r="AC600" s="1"/>
      <c r="AD600" s="1"/>
      <c r="AE600" s="1"/>
      <c r="AF600" s="1"/>
      <c r="AG600" s="1"/>
      <c r="AH600" s="1"/>
      <c r="AI600" s="1"/>
      <c r="AJ600" s="1"/>
      <c r="AK600" s="1" t="s">
        <v>220</v>
      </c>
      <c r="AL600" s="1"/>
      <c r="AM600" s="1"/>
      <c r="AN600" s="1"/>
      <c r="AO600" s="1"/>
      <c r="AP600" s="1"/>
      <c r="AQ600" s="1"/>
      <c r="AR600" s="1"/>
      <c r="AS600" s="1"/>
      <c r="AT600" s="1"/>
      <c r="AU600" s="1"/>
      <c r="AV600" s="1"/>
      <c r="AW600" s="1"/>
      <c r="AX600" s="1" t="s">
        <v>345</v>
      </c>
      <c r="AY600" s="1"/>
      <c r="AZ600" s="1" t="s">
        <v>238</v>
      </c>
      <c r="BA600" s="1" t="s">
        <v>233</v>
      </c>
      <c r="BB600" s="1" t="s">
        <v>330</v>
      </c>
      <c r="BC600" s="1"/>
      <c r="BD600" s="1" t="s">
        <v>3868</v>
      </c>
      <c r="BE600" s="1" t="s">
        <v>134</v>
      </c>
      <c r="BF600" s="1"/>
      <c r="BG600" s="1"/>
      <c r="BH600" s="1"/>
      <c r="BI600" s="1"/>
      <c r="BJ600" s="1"/>
      <c r="BK600" s="1"/>
      <c r="BL600" s="1" t="s">
        <v>4219</v>
      </c>
      <c r="BM600" s="1" t="s">
        <v>4220</v>
      </c>
      <c r="BN600" s="1"/>
    </row>
    <row r="601" spans="1:66" ht="15.75" customHeight="1" x14ac:dyDescent="0.3">
      <c r="A601" s="1" t="s">
        <v>613</v>
      </c>
      <c r="B601" s="1">
        <v>200000</v>
      </c>
      <c r="C601" s="1" t="s">
        <v>68</v>
      </c>
      <c r="D601" s="1">
        <v>0</v>
      </c>
      <c r="E601" s="4" t="s">
        <v>3735</v>
      </c>
      <c r="F601" s="1" t="s">
        <v>69</v>
      </c>
      <c r="G601" s="1" t="s">
        <v>123</v>
      </c>
      <c r="H601" s="1" t="s">
        <v>124</v>
      </c>
      <c r="I601" s="1" t="s">
        <v>101</v>
      </c>
      <c r="J601" s="1" t="s">
        <v>4221</v>
      </c>
      <c r="K601" s="1" t="s">
        <v>4222</v>
      </c>
      <c r="L601" s="1" t="s">
        <v>275</v>
      </c>
      <c r="M601" s="1" t="s">
        <v>4223</v>
      </c>
      <c r="N601" s="1" t="s">
        <v>4224</v>
      </c>
      <c r="O601" s="1" t="s">
        <v>201</v>
      </c>
      <c r="P601" s="1" t="s">
        <v>619</v>
      </c>
      <c r="Q601" s="1" t="s">
        <v>620</v>
      </c>
      <c r="R601" s="1" t="s">
        <v>4225</v>
      </c>
      <c r="S601" s="1" t="s">
        <v>4226</v>
      </c>
      <c r="T601" s="1"/>
      <c r="U601" s="1" t="s">
        <v>147</v>
      </c>
      <c r="V601" s="1"/>
      <c r="W601" s="1"/>
      <c r="X601" s="1"/>
      <c r="Y601" s="1">
        <v>2500</v>
      </c>
      <c r="Z601" s="1"/>
      <c r="AA601" s="1"/>
      <c r="AB601" s="1"/>
      <c r="AC601" s="1"/>
      <c r="AD601" s="1"/>
      <c r="AE601" s="1"/>
      <c r="AF601" s="1"/>
      <c r="AG601" s="1"/>
      <c r="AH601" s="1"/>
      <c r="AI601" s="1"/>
      <c r="AJ601" s="1"/>
      <c r="AK601" s="1" t="s">
        <v>220</v>
      </c>
      <c r="AL601" s="1"/>
      <c r="AM601" s="1"/>
      <c r="AN601" s="1"/>
      <c r="AO601" s="1"/>
      <c r="AP601" s="1"/>
      <c r="AQ601" s="1"/>
      <c r="AR601" s="1"/>
      <c r="AS601" s="1"/>
      <c r="AT601" s="1"/>
      <c r="AU601" s="1"/>
      <c r="AV601" s="1"/>
      <c r="AW601" s="1"/>
      <c r="AX601" s="1"/>
      <c r="AY601" s="1"/>
      <c r="AZ601" s="1" t="s">
        <v>205</v>
      </c>
      <c r="BA601" s="1" t="s">
        <v>201</v>
      </c>
      <c r="BB601" s="1"/>
      <c r="BC601" s="1"/>
      <c r="BD601" s="1" t="s">
        <v>4059</v>
      </c>
      <c r="BE601" s="1" t="s">
        <v>192</v>
      </c>
      <c r="BF601" s="1"/>
      <c r="BG601" s="1"/>
      <c r="BH601" s="1" t="s">
        <v>118</v>
      </c>
      <c r="BI601" s="1"/>
      <c r="BJ601" s="1"/>
      <c r="BK601" s="1"/>
      <c r="BL601" s="1" t="s">
        <v>4227</v>
      </c>
      <c r="BM601" s="1" t="s">
        <v>4228</v>
      </c>
      <c r="BN601" s="1"/>
    </row>
    <row r="602" spans="1:66" ht="15.75" customHeight="1" x14ac:dyDescent="0.3">
      <c r="A602" s="1" t="s">
        <v>481</v>
      </c>
      <c r="B602" s="1">
        <v>0</v>
      </c>
      <c r="C602" s="1" t="s">
        <v>68</v>
      </c>
      <c r="D602" s="1">
        <v>0</v>
      </c>
      <c r="E602" s="4" t="s">
        <v>139</v>
      </c>
      <c r="F602" s="1" t="s">
        <v>69</v>
      </c>
      <c r="G602" s="1" t="s">
        <v>99</v>
      </c>
      <c r="H602" s="1" t="s">
        <v>100</v>
      </c>
      <c r="I602" s="1" t="s">
        <v>101</v>
      </c>
      <c r="J602" s="1" t="s">
        <v>2673</v>
      </c>
      <c r="K602" s="1" t="s">
        <v>2674</v>
      </c>
      <c r="L602" s="1" t="s">
        <v>4229</v>
      </c>
      <c r="M602" s="1" t="s">
        <v>2675</v>
      </c>
      <c r="N602" s="1" t="s">
        <v>2676</v>
      </c>
      <c r="O602" s="1" t="s">
        <v>173</v>
      </c>
      <c r="P602" s="1" t="s">
        <v>486</v>
      </c>
      <c r="Q602" s="1" t="s">
        <v>481</v>
      </c>
      <c r="R602" s="1" t="s">
        <v>4230</v>
      </c>
      <c r="S602" s="1" t="s">
        <v>4231</v>
      </c>
      <c r="T602" s="1"/>
      <c r="U602" s="1" t="s">
        <v>147</v>
      </c>
      <c r="V602" s="1"/>
      <c r="W602" s="1"/>
      <c r="X602" s="1"/>
      <c r="Y602" s="1">
        <v>26</v>
      </c>
      <c r="Z602" s="1"/>
      <c r="AA602" s="1"/>
      <c r="AB602" s="1"/>
      <c r="AC602" s="1"/>
      <c r="AD602" s="1"/>
      <c r="AE602" s="1"/>
      <c r="AF602" s="1"/>
      <c r="AG602" s="1"/>
      <c r="AH602" s="1"/>
      <c r="AI602" s="1"/>
      <c r="AJ602" s="1"/>
      <c r="AK602" s="1" t="s">
        <v>112</v>
      </c>
      <c r="AL602" s="1" t="s">
        <v>2679</v>
      </c>
      <c r="AM602" s="1"/>
      <c r="AN602" s="1"/>
      <c r="AO602" s="1"/>
      <c r="AP602" s="1"/>
      <c r="AQ602" s="1"/>
      <c r="AR602" s="1"/>
      <c r="AS602" s="1"/>
      <c r="AT602" s="1"/>
      <c r="AU602" s="1"/>
      <c r="AV602" s="1"/>
      <c r="AW602" s="1"/>
      <c r="AX602" s="1" t="s">
        <v>221</v>
      </c>
      <c r="AY602" s="1"/>
      <c r="AZ602" s="1" t="s">
        <v>341</v>
      </c>
      <c r="BA602" s="1" t="s">
        <v>334</v>
      </c>
      <c r="BB602" s="1" t="s">
        <v>1232</v>
      </c>
      <c r="BC602" s="1"/>
      <c r="BD602" s="1" t="s">
        <v>133</v>
      </c>
      <c r="BE602" s="1" t="s">
        <v>134</v>
      </c>
      <c r="BF602" s="1"/>
      <c r="BG602" s="1"/>
      <c r="BH602" s="1"/>
      <c r="BI602" s="1"/>
      <c r="BJ602" s="1"/>
      <c r="BK602" s="1"/>
      <c r="BL602" s="1" t="s">
        <v>2680</v>
      </c>
      <c r="BM602" s="1" t="s">
        <v>2681</v>
      </c>
      <c r="BN602" s="1"/>
    </row>
    <row r="603" spans="1:66" ht="15.75" customHeight="1" x14ac:dyDescent="0.3">
      <c r="A603" s="1" t="s">
        <v>481</v>
      </c>
      <c r="B603" s="1">
        <v>2500000</v>
      </c>
      <c r="C603" s="1" t="s">
        <v>68</v>
      </c>
      <c r="D603" s="1">
        <v>0</v>
      </c>
      <c r="E603" s="4" t="s">
        <v>1436</v>
      </c>
      <c r="F603" s="1" t="s">
        <v>69</v>
      </c>
      <c r="G603" s="1" t="s">
        <v>123</v>
      </c>
      <c r="H603" s="1" t="s">
        <v>124</v>
      </c>
      <c r="I603" s="1" t="s">
        <v>101</v>
      </c>
      <c r="J603" s="1" t="s">
        <v>4232</v>
      </c>
      <c r="K603" s="1" t="s">
        <v>4233</v>
      </c>
      <c r="L603" s="1"/>
      <c r="M603" s="1" t="s">
        <v>4234</v>
      </c>
      <c r="N603" s="1" t="s">
        <v>4235</v>
      </c>
      <c r="O603" s="1" t="s">
        <v>233</v>
      </c>
      <c r="P603" s="1" t="s">
        <v>486</v>
      </c>
      <c r="Q603" s="1" t="s">
        <v>481</v>
      </c>
      <c r="R603" s="1" t="s">
        <v>4236</v>
      </c>
      <c r="S603" s="1" t="s">
        <v>4237</v>
      </c>
      <c r="T603" s="1"/>
      <c r="U603" s="1" t="s">
        <v>147</v>
      </c>
      <c r="V603" s="1"/>
      <c r="W603" s="1"/>
      <c r="X603" s="1"/>
      <c r="Y603" s="1">
        <v>120</v>
      </c>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t="s">
        <v>238</v>
      </c>
      <c r="BA603" s="1" t="s">
        <v>233</v>
      </c>
      <c r="BB603" s="1"/>
      <c r="BC603" s="1"/>
      <c r="BD603" s="1" t="s">
        <v>133</v>
      </c>
      <c r="BE603" s="1" t="s">
        <v>192</v>
      </c>
      <c r="BF603" s="1"/>
      <c r="BG603" s="1"/>
      <c r="BH603" s="1" t="s">
        <v>118</v>
      </c>
      <c r="BI603" s="1"/>
      <c r="BJ603" s="1"/>
      <c r="BK603" s="1"/>
      <c r="BL603" s="1" t="s">
        <v>4238</v>
      </c>
      <c r="BM603" s="1" t="s">
        <v>4239</v>
      </c>
      <c r="BN603" s="1" t="s">
        <v>121</v>
      </c>
    </row>
    <row r="604" spans="1:66" ht="15.75" customHeight="1" x14ac:dyDescent="0.3">
      <c r="A604" s="1" t="s">
        <v>613</v>
      </c>
      <c r="B604" s="1">
        <v>12000000</v>
      </c>
      <c r="C604" s="1" t="s">
        <v>68</v>
      </c>
      <c r="D604" s="1">
        <v>0</v>
      </c>
      <c r="E604" s="4" t="s">
        <v>3735</v>
      </c>
      <c r="F604" s="1" t="s">
        <v>69</v>
      </c>
      <c r="G604" s="1" t="s">
        <v>123</v>
      </c>
      <c r="H604" s="1" t="s">
        <v>124</v>
      </c>
      <c r="I604" s="1" t="s">
        <v>101</v>
      </c>
      <c r="J604" s="1" t="s">
        <v>4221</v>
      </c>
      <c r="K604" s="1" t="s">
        <v>4222</v>
      </c>
      <c r="L604" s="1" t="s">
        <v>1013</v>
      </c>
      <c r="M604" s="1" t="s">
        <v>4223</v>
      </c>
      <c r="N604" s="1" t="s">
        <v>4224</v>
      </c>
      <c r="O604" s="1" t="s">
        <v>201</v>
      </c>
      <c r="P604" s="1" t="s">
        <v>619</v>
      </c>
      <c r="Q604" s="1" t="s">
        <v>620</v>
      </c>
      <c r="R604" s="1" t="s">
        <v>4240</v>
      </c>
      <c r="S604" s="1" t="s">
        <v>4241</v>
      </c>
      <c r="T604" s="1"/>
      <c r="U604" s="1" t="s">
        <v>147</v>
      </c>
      <c r="V604" s="1"/>
      <c r="W604" s="1"/>
      <c r="X604" s="1"/>
      <c r="Y604" s="1">
        <v>2500</v>
      </c>
      <c r="Z604" s="1"/>
      <c r="AA604" s="1"/>
      <c r="AB604" s="1"/>
      <c r="AC604" s="1"/>
      <c r="AD604" s="1"/>
      <c r="AE604" s="1"/>
      <c r="AF604" s="1"/>
      <c r="AG604" s="1"/>
      <c r="AH604" s="1"/>
      <c r="AI604" s="1"/>
      <c r="AJ604" s="1"/>
      <c r="AK604" s="1" t="s">
        <v>220</v>
      </c>
      <c r="AL604" s="1"/>
      <c r="AM604" s="1"/>
      <c r="AN604" s="1"/>
      <c r="AO604" s="1"/>
      <c r="AP604" s="1"/>
      <c r="AQ604" s="1"/>
      <c r="AR604" s="1"/>
      <c r="AS604" s="1"/>
      <c r="AT604" s="1"/>
      <c r="AU604" s="1"/>
      <c r="AV604" s="1"/>
      <c r="AW604" s="1"/>
      <c r="AX604" s="1"/>
      <c r="AY604" s="1"/>
      <c r="AZ604" s="1" t="s">
        <v>205</v>
      </c>
      <c r="BA604" s="1" t="s">
        <v>201</v>
      </c>
      <c r="BB604" s="1"/>
      <c r="BC604" s="1"/>
      <c r="BD604" s="1" t="s">
        <v>4059</v>
      </c>
      <c r="BE604" s="1" t="s">
        <v>192</v>
      </c>
      <c r="BF604" s="1"/>
      <c r="BG604" s="1"/>
      <c r="BH604" s="1" t="s">
        <v>118</v>
      </c>
      <c r="BI604" s="1"/>
      <c r="BJ604" s="1"/>
      <c r="BK604" s="1"/>
      <c r="BL604" s="1" t="s">
        <v>4227</v>
      </c>
      <c r="BM604" s="1" t="s">
        <v>4228</v>
      </c>
      <c r="BN604" s="1"/>
    </row>
    <row r="605" spans="1:66" ht="15.75" customHeight="1" x14ac:dyDescent="0.3">
      <c r="A605" s="1" t="s">
        <v>481</v>
      </c>
      <c r="B605" s="1">
        <v>8000000</v>
      </c>
      <c r="C605" s="1" t="s">
        <v>68</v>
      </c>
      <c r="D605" s="1">
        <v>0</v>
      </c>
      <c r="E605" s="4">
        <v>44629</v>
      </c>
      <c r="F605" s="1" t="s">
        <v>69</v>
      </c>
      <c r="G605" s="1" t="s">
        <v>123</v>
      </c>
      <c r="H605" s="1" t="s">
        <v>124</v>
      </c>
      <c r="I605" s="1" t="s">
        <v>101</v>
      </c>
      <c r="J605" s="1" t="s">
        <v>4242</v>
      </c>
      <c r="K605" s="1" t="s">
        <v>4243</v>
      </c>
      <c r="L605" s="1" t="s">
        <v>1039</v>
      </c>
      <c r="M605" s="1" t="s">
        <v>4244</v>
      </c>
      <c r="N605" s="1" t="s">
        <v>4245</v>
      </c>
      <c r="O605" s="1" t="s">
        <v>291</v>
      </c>
      <c r="P605" s="1" t="s">
        <v>486</v>
      </c>
      <c r="Q605" s="1" t="s">
        <v>481</v>
      </c>
      <c r="R605" s="1" t="s">
        <v>4246</v>
      </c>
      <c r="S605" s="1" t="s">
        <v>4247</v>
      </c>
      <c r="T605" s="1"/>
      <c r="U605" s="1" t="s">
        <v>147</v>
      </c>
      <c r="V605" s="1"/>
      <c r="W605" s="1" t="s">
        <v>4248</v>
      </c>
      <c r="X605" s="1"/>
      <c r="Y605" s="1">
        <v>750</v>
      </c>
      <c r="Z605" s="1"/>
      <c r="AA605" s="1"/>
      <c r="AB605" s="1"/>
      <c r="AC605" s="1"/>
      <c r="AD605" s="1"/>
      <c r="AE605" s="1"/>
      <c r="AF605" s="1"/>
      <c r="AG605" s="1" t="s">
        <v>111</v>
      </c>
      <c r="AH605" s="1"/>
      <c r="AI605" s="1"/>
      <c r="AJ605" s="1"/>
      <c r="AK605" s="1" t="s">
        <v>264</v>
      </c>
      <c r="AL605" s="1"/>
      <c r="AM605" s="1"/>
      <c r="AN605" s="1"/>
      <c r="AO605" s="1"/>
      <c r="AP605" s="1"/>
      <c r="AQ605" s="1"/>
      <c r="AR605" s="1"/>
      <c r="AS605" s="1"/>
      <c r="AT605" s="1"/>
      <c r="AU605" s="1"/>
      <c r="AV605" s="1"/>
      <c r="AW605" s="1"/>
      <c r="AX605" s="1" t="s">
        <v>1087</v>
      </c>
      <c r="AY605" s="1"/>
      <c r="AZ605" s="1" t="s">
        <v>296</v>
      </c>
      <c r="BA605" s="1" t="s">
        <v>291</v>
      </c>
      <c r="BB605" s="1" t="s">
        <v>239</v>
      </c>
      <c r="BC605" s="1"/>
      <c r="BD605" s="1" t="s">
        <v>206</v>
      </c>
      <c r="BE605" s="1" t="s">
        <v>134</v>
      </c>
      <c r="BF605" s="1" t="s">
        <v>298</v>
      </c>
      <c r="BG605" s="1"/>
      <c r="BH605" s="1" t="s">
        <v>4249</v>
      </c>
      <c r="BI605" s="1"/>
      <c r="BJ605" s="1"/>
      <c r="BK605" s="1"/>
      <c r="BL605" s="1" t="s">
        <v>4250</v>
      </c>
      <c r="BM605" s="1" t="s">
        <v>4251</v>
      </c>
      <c r="BN605" s="1" t="s">
        <v>121</v>
      </c>
    </row>
    <row r="606" spans="1:66" ht="15.75" customHeight="1" x14ac:dyDescent="0.3">
      <c r="A606" s="1" t="s">
        <v>481</v>
      </c>
      <c r="B606" s="1">
        <v>500000</v>
      </c>
      <c r="C606" s="1" t="s">
        <v>68</v>
      </c>
      <c r="D606" s="1">
        <v>0</v>
      </c>
      <c r="E606" s="4">
        <v>44629</v>
      </c>
      <c r="F606" s="1" t="s">
        <v>69</v>
      </c>
      <c r="G606" s="1" t="s">
        <v>123</v>
      </c>
      <c r="H606" s="1" t="s">
        <v>124</v>
      </c>
      <c r="I606" s="1" t="s">
        <v>101</v>
      </c>
      <c r="J606" s="1" t="s">
        <v>4242</v>
      </c>
      <c r="K606" s="1" t="s">
        <v>4243</v>
      </c>
      <c r="L606" s="1" t="s">
        <v>478</v>
      </c>
      <c r="M606" s="1" t="s">
        <v>4244</v>
      </c>
      <c r="N606" s="1" t="s">
        <v>4245</v>
      </c>
      <c r="O606" s="1" t="s">
        <v>291</v>
      </c>
      <c r="P606" s="1" t="s">
        <v>486</v>
      </c>
      <c r="Q606" s="1" t="s">
        <v>481</v>
      </c>
      <c r="R606" s="1" t="s">
        <v>4252</v>
      </c>
      <c r="S606" s="1" t="s">
        <v>4253</v>
      </c>
      <c r="T606" s="1"/>
      <c r="U606" s="1" t="s">
        <v>147</v>
      </c>
      <c r="V606" s="1"/>
      <c r="W606" s="1" t="s">
        <v>4248</v>
      </c>
      <c r="X606" s="1"/>
      <c r="Y606" s="1">
        <v>750</v>
      </c>
      <c r="Z606" s="1"/>
      <c r="AA606" s="1"/>
      <c r="AB606" s="1"/>
      <c r="AC606" s="1"/>
      <c r="AD606" s="1"/>
      <c r="AE606" s="1"/>
      <c r="AF606" s="1"/>
      <c r="AG606" s="1" t="s">
        <v>111</v>
      </c>
      <c r="AH606" s="1"/>
      <c r="AI606" s="1"/>
      <c r="AJ606" s="1"/>
      <c r="AK606" s="1" t="s">
        <v>264</v>
      </c>
      <c r="AL606" s="1"/>
      <c r="AM606" s="1"/>
      <c r="AN606" s="1"/>
      <c r="AO606" s="1"/>
      <c r="AP606" s="1"/>
      <c r="AQ606" s="1"/>
      <c r="AR606" s="1"/>
      <c r="AS606" s="1"/>
      <c r="AT606" s="1"/>
      <c r="AU606" s="1"/>
      <c r="AV606" s="1"/>
      <c r="AW606" s="1"/>
      <c r="AX606" s="1" t="s">
        <v>1087</v>
      </c>
      <c r="AY606" s="1"/>
      <c r="AZ606" s="1" t="s">
        <v>296</v>
      </c>
      <c r="BA606" s="1" t="s">
        <v>291</v>
      </c>
      <c r="BB606" s="1" t="s">
        <v>239</v>
      </c>
      <c r="BC606" s="1"/>
      <c r="BD606" s="1" t="s">
        <v>206</v>
      </c>
      <c r="BE606" s="1" t="s">
        <v>134</v>
      </c>
      <c r="BF606" s="1" t="s">
        <v>298</v>
      </c>
      <c r="BG606" s="1"/>
      <c r="BH606" s="1" t="s">
        <v>4249</v>
      </c>
      <c r="BI606" s="1"/>
      <c r="BJ606" s="1"/>
      <c r="BK606" s="1"/>
      <c r="BL606" s="1" t="s">
        <v>4250</v>
      </c>
      <c r="BM606" s="1" t="s">
        <v>4251</v>
      </c>
      <c r="BN606" s="1" t="s">
        <v>181</v>
      </c>
    </row>
    <row r="607" spans="1:66" ht="15.75" customHeight="1" x14ac:dyDescent="0.3">
      <c r="A607" s="1" t="s">
        <v>481</v>
      </c>
      <c r="B607" s="1">
        <v>50000</v>
      </c>
      <c r="C607" s="1" t="s">
        <v>68</v>
      </c>
      <c r="D607" s="1">
        <v>0</v>
      </c>
      <c r="E607" s="4">
        <v>44570</v>
      </c>
      <c r="F607" s="1" t="s">
        <v>69</v>
      </c>
      <c r="G607" s="1" t="s">
        <v>123</v>
      </c>
      <c r="H607" s="1" t="s">
        <v>124</v>
      </c>
      <c r="I607" s="1" t="s">
        <v>101</v>
      </c>
      <c r="J607" s="1" t="s">
        <v>4254</v>
      </c>
      <c r="K607" s="1" t="s">
        <v>4255</v>
      </c>
      <c r="L607" s="1"/>
      <c r="M607" s="1" t="s">
        <v>4256</v>
      </c>
      <c r="N607" s="1" t="s">
        <v>4257</v>
      </c>
      <c r="O607" s="1" t="s">
        <v>138</v>
      </c>
      <c r="P607" s="1" t="s">
        <v>486</v>
      </c>
      <c r="Q607" s="1" t="s">
        <v>481</v>
      </c>
      <c r="R607" s="1" t="s">
        <v>4258</v>
      </c>
      <c r="S607" s="1" t="s">
        <v>4259</v>
      </c>
      <c r="T607" s="1"/>
      <c r="U607" s="1" t="s">
        <v>147</v>
      </c>
      <c r="V607" s="1"/>
      <c r="W607" s="1"/>
      <c r="X607" s="1"/>
      <c r="Y607" s="1">
        <v>157</v>
      </c>
      <c r="Z607" s="1"/>
      <c r="AA607" s="1"/>
      <c r="AB607" s="1"/>
      <c r="AC607" s="1"/>
      <c r="AD607" s="1"/>
      <c r="AE607" s="1"/>
      <c r="AF607" s="1"/>
      <c r="AG607" s="1"/>
      <c r="AH607" s="1"/>
      <c r="AI607" s="1"/>
      <c r="AJ607" s="1"/>
      <c r="AK607" s="1" t="s">
        <v>163</v>
      </c>
      <c r="AL607" s="1"/>
      <c r="AM607" s="1"/>
      <c r="AN607" s="1"/>
      <c r="AO607" s="1"/>
      <c r="AP607" s="1"/>
      <c r="AQ607" s="1"/>
      <c r="AR607" s="1"/>
      <c r="AS607" s="1"/>
      <c r="AT607" s="1"/>
      <c r="AU607" s="1"/>
      <c r="AV607" s="1"/>
      <c r="AW607" s="1"/>
      <c r="AX607" s="1" t="s">
        <v>177</v>
      </c>
      <c r="AY607" s="1"/>
      <c r="AZ607" s="1" t="s">
        <v>234</v>
      </c>
      <c r="BA607" s="1" t="s">
        <v>138</v>
      </c>
      <c r="BB607" s="1"/>
      <c r="BC607" s="1"/>
      <c r="BD607" s="1" t="s">
        <v>133</v>
      </c>
      <c r="BE607" s="1" t="s">
        <v>134</v>
      </c>
      <c r="BF607" s="1" t="s">
        <v>135</v>
      </c>
      <c r="BG607" s="1"/>
      <c r="BH607" s="1"/>
      <c r="BI607" s="1"/>
      <c r="BJ607" s="1"/>
      <c r="BK607" s="1"/>
      <c r="BL607" s="1" t="s">
        <v>4260</v>
      </c>
      <c r="BM607" s="1" t="s">
        <v>4261</v>
      </c>
      <c r="BN607" s="1" t="s">
        <v>181</v>
      </c>
    </row>
    <row r="608" spans="1:66" ht="15.75" customHeight="1" x14ac:dyDescent="0.3">
      <c r="A608" s="1" t="s">
        <v>481</v>
      </c>
      <c r="B608" s="1">
        <v>1000000</v>
      </c>
      <c r="C608" s="1" t="s">
        <v>68</v>
      </c>
      <c r="D608" s="1">
        <v>0</v>
      </c>
      <c r="E608" s="4" t="s">
        <v>314</v>
      </c>
      <c r="F608" s="1" t="s">
        <v>69</v>
      </c>
      <c r="G608" s="1" t="s">
        <v>123</v>
      </c>
      <c r="H608" s="1" t="s">
        <v>124</v>
      </c>
      <c r="I608" s="1" t="s">
        <v>101</v>
      </c>
      <c r="J608" s="1" t="s">
        <v>4262</v>
      </c>
      <c r="K608" s="1" t="s">
        <v>4263</v>
      </c>
      <c r="L608" s="1" t="s">
        <v>4264</v>
      </c>
      <c r="M608" s="1" t="s">
        <v>4265</v>
      </c>
      <c r="N608" s="1" t="s">
        <v>4266</v>
      </c>
      <c r="O608" s="1" t="s">
        <v>173</v>
      </c>
      <c r="P608" s="1" t="s">
        <v>486</v>
      </c>
      <c r="Q608" s="1" t="s">
        <v>481</v>
      </c>
      <c r="R608" s="1" t="s">
        <v>4267</v>
      </c>
      <c r="S608" s="1" t="s">
        <v>4268</v>
      </c>
      <c r="T608" s="1"/>
      <c r="U608" s="1" t="s">
        <v>147</v>
      </c>
      <c r="V608" s="1"/>
      <c r="W608" s="1"/>
      <c r="X608" s="1"/>
      <c r="Y608" s="1">
        <v>50</v>
      </c>
      <c r="Z608" s="1"/>
      <c r="AA608" s="1"/>
      <c r="AB608" s="1"/>
      <c r="AC608" s="1"/>
      <c r="AD608" s="1"/>
      <c r="AE608" s="1"/>
      <c r="AF608" s="1"/>
      <c r="AG608" s="1" t="s">
        <v>111</v>
      </c>
      <c r="AH608" s="1"/>
      <c r="AI608" s="1"/>
      <c r="AJ608" s="1"/>
      <c r="AK608" s="1" t="s">
        <v>707</v>
      </c>
      <c r="AL608" s="1"/>
      <c r="AM608" s="1"/>
      <c r="AN608" s="1"/>
      <c r="AO608" s="1"/>
      <c r="AP608" s="1"/>
      <c r="AQ608" s="1"/>
      <c r="AR608" s="1"/>
      <c r="AS608" s="1"/>
      <c r="AT608" s="1"/>
      <c r="AU608" s="1"/>
      <c r="AV608" s="1"/>
      <c r="AW608" s="1"/>
      <c r="AX608" s="1"/>
      <c r="AY608" s="1"/>
      <c r="AZ608" s="1" t="s">
        <v>178</v>
      </c>
      <c r="BA608" s="1" t="s">
        <v>173</v>
      </c>
      <c r="BB608" s="1"/>
      <c r="BC608" s="1"/>
      <c r="BD608" s="1"/>
      <c r="BE608" s="1" t="s">
        <v>192</v>
      </c>
      <c r="BF608" s="1"/>
      <c r="BG608" s="1"/>
      <c r="BH608" s="1" t="s">
        <v>193</v>
      </c>
      <c r="BI608" s="1"/>
      <c r="BJ608" s="1"/>
      <c r="BK608" s="1"/>
      <c r="BL608" s="1" t="s">
        <v>4269</v>
      </c>
      <c r="BM608" s="1" t="s">
        <v>4270</v>
      </c>
      <c r="BN608" s="1"/>
    </row>
    <row r="609" spans="1:66" ht="15.75" customHeight="1" x14ac:dyDescent="0.3">
      <c r="A609" s="1" t="s">
        <v>481</v>
      </c>
      <c r="B609" s="1">
        <v>8000000</v>
      </c>
      <c r="C609" s="1" t="s">
        <v>68</v>
      </c>
      <c r="D609" s="1">
        <v>0</v>
      </c>
      <c r="E609" s="4" t="s">
        <v>314</v>
      </c>
      <c r="F609" s="1" t="s">
        <v>69</v>
      </c>
      <c r="G609" s="1" t="s">
        <v>123</v>
      </c>
      <c r="H609" s="1" t="s">
        <v>124</v>
      </c>
      <c r="I609" s="1" t="s">
        <v>101</v>
      </c>
      <c r="J609" s="1"/>
      <c r="K609" s="1"/>
      <c r="L609" s="1"/>
      <c r="M609" s="1" t="s">
        <v>4271</v>
      </c>
      <c r="N609" s="1" t="s">
        <v>4272</v>
      </c>
      <c r="O609" s="1" t="s">
        <v>952</v>
      </c>
      <c r="P609" s="1" t="s">
        <v>486</v>
      </c>
      <c r="Q609" s="1" t="s">
        <v>481</v>
      </c>
      <c r="R609" s="1" t="s">
        <v>4273</v>
      </c>
      <c r="S609" s="1" t="s">
        <v>4274</v>
      </c>
      <c r="T609" s="1"/>
      <c r="U609" s="1" t="s">
        <v>147</v>
      </c>
      <c r="V609" s="1"/>
      <c r="W609" s="1"/>
      <c r="X609" s="1"/>
      <c r="Y609" s="1">
        <v>1300</v>
      </c>
      <c r="Z609" s="1"/>
      <c r="AA609" s="1"/>
      <c r="AB609" s="1"/>
      <c r="AC609" s="1"/>
      <c r="AD609" s="1"/>
      <c r="AE609" s="1"/>
      <c r="AF609" s="1"/>
      <c r="AG609" s="1"/>
      <c r="AH609" s="1"/>
      <c r="AI609" s="1"/>
      <c r="AJ609" s="1"/>
      <c r="AK609" s="1" t="s">
        <v>204</v>
      </c>
      <c r="AL609" s="1"/>
      <c r="AM609" s="1"/>
      <c r="AN609" s="1"/>
      <c r="AO609" s="1"/>
      <c r="AP609" s="1"/>
      <c r="AQ609" s="1"/>
      <c r="AR609" s="1"/>
      <c r="AS609" s="1"/>
      <c r="AT609" s="1"/>
      <c r="AU609" s="1"/>
      <c r="AV609" s="1"/>
      <c r="AW609" s="1"/>
      <c r="AX609" s="1"/>
      <c r="AY609" s="1"/>
      <c r="AZ609" s="1" t="s">
        <v>234</v>
      </c>
      <c r="BA609" s="1" t="s">
        <v>138</v>
      </c>
      <c r="BB609" s="1"/>
      <c r="BC609" s="1"/>
      <c r="BD609" s="1" t="s">
        <v>116</v>
      </c>
      <c r="BE609" s="1" t="s">
        <v>192</v>
      </c>
      <c r="BF609" s="1"/>
      <c r="BG609" s="1"/>
      <c r="BH609" s="1" t="s">
        <v>193</v>
      </c>
      <c r="BI609" s="1"/>
      <c r="BJ609" s="1"/>
      <c r="BK609" s="1"/>
      <c r="BL609" s="1" t="s">
        <v>4275</v>
      </c>
      <c r="BM609" s="1" t="s">
        <v>4276</v>
      </c>
      <c r="BN609" s="1" t="s">
        <v>121</v>
      </c>
    </row>
    <row r="610" spans="1:66" ht="15.75" customHeight="1" x14ac:dyDescent="0.3">
      <c r="A610" s="1" t="s">
        <v>481</v>
      </c>
      <c r="B610" s="1">
        <v>2000000</v>
      </c>
      <c r="C610" s="1" t="s">
        <v>68</v>
      </c>
      <c r="D610" s="1">
        <v>0</v>
      </c>
      <c r="E610" s="4">
        <v>44570</v>
      </c>
      <c r="F610" s="1" t="s">
        <v>69</v>
      </c>
      <c r="G610" s="1" t="s">
        <v>123</v>
      </c>
      <c r="H610" s="1" t="s">
        <v>124</v>
      </c>
      <c r="I610" s="1" t="s">
        <v>101</v>
      </c>
      <c r="J610" s="1" t="s">
        <v>4254</v>
      </c>
      <c r="K610" s="1" t="s">
        <v>4255</v>
      </c>
      <c r="L610" s="1"/>
      <c r="M610" s="1" t="s">
        <v>4256</v>
      </c>
      <c r="N610" s="1" t="s">
        <v>4257</v>
      </c>
      <c r="O610" s="1" t="s">
        <v>138</v>
      </c>
      <c r="P610" s="1" t="s">
        <v>486</v>
      </c>
      <c r="Q610" s="1" t="s">
        <v>481</v>
      </c>
      <c r="R610" s="1" t="s">
        <v>4277</v>
      </c>
      <c r="S610" s="1" t="s">
        <v>4278</v>
      </c>
      <c r="T610" s="1"/>
      <c r="U610" s="1" t="s">
        <v>147</v>
      </c>
      <c r="V610" s="1"/>
      <c r="W610" s="1"/>
      <c r="X610" s="1"/>
      <c r="Y610" s="1">
        <v>157</v>
      </c>
      <c r="Z610" s="1"/>
      <c r="AA610" s="1"/>
      <c r="AB610" s="1"/>
      <c r="AC610" s="1"/>
      <c r="AD610" s="1"/>
      <c r="AE610" s="1"/>
      <c r="AF610" s="1"/>
      <c r="AG610" s="1"/>
      <c r="AH610" s="1"/>
      <c r="AI610" s="1"/>
      <c r="AJ610" s="1"/>
      <c r="AK610" s="1" t="s">
        <v>163</v>
      </c>
      <c r="AL610" s="1"/>
      <c r="AM610" s="1"/>
      <c r="AN610" s="1"/>
      <c r="AO610" s="1"/>
      <c r="AP610" s="1"/>
      <c r="AQ610" s="1"/>
      <c r="AR610" s="1"/>
      <c r="AS610" s="1"/>
      <c r="AT610" s="1"/>
      <c r="AU610" s="1"/>
      <c r="AV610" s="1"/>
      <c r="AW610" s="1"/>
      <c r="AX610" s="1" t="s">
        <v>177</v>
      </c>
      <c r="AY610" s="1"/>
      <c r="AZ610" s="1" t="s">
        <v>234</v>
      </c>
      <c r="BA610" s="1" t="s">
        <v>138</v>
      </c>
      <c r="BB610" s="1"/>
      <c r="BC610" s="1"/>
      <c r="BD610" s="1" t="s">
        <v>133</v>
      </c>
      <c r="BE610" s="1" t="s">
        <v>134</v>
      </c>
      <c r="BF610" s="1" t="s">
        <v>135</v>
      </c>
      <c r="BG610" s="1"/>
      <c r="BH610" s="1"/>
      <c r="BI610" s="1"/>
      <c r="BJ610" s="1"/>
      <c r="BK610" s="1"/>
      <c r="BL610" s="1" t="s">
        <v>4260</v>
      </c>
      <c r="BM610" s="1" t="s">
        <v>4261</v>
      </c>
      <c r="BN610" s="1" t="s">
        <v>121</v>
      </c>
    </row>
    <row r="611" spans="1:66" ht="15.75" customHeight="1" x14ac:dyDescent="0.3">
      <c r="A611" s="1" t="s">
        <v>481</v>
      </c>
      <c r="B611" s="1">
        <v>100000</v>
      </c>
      <c r="C611" s="1" t="s">
        <v>68</v>
      </c>
      <c r="D611" s="1">
        <v>0</v>
      </c>
      <c r="E611" s="4" t="s">
        <v>3815</v>
      </c>
      <c r="F611" s="1" t="s">
        <v>69</v>
      </c>
      <c r="G611" s="1" t="s">
        <v>99</v>
      </c>
      <c r="H611" s="1" t="s">
        <v>100</v>
      </c>
      <c r="I611" s="1" t="s">
        <v>101</v>
      </c>
      <c r="J611" s="1"/>
      <c r="K611" s="1"/>
      <c r="L611" s="1" t="s">
        <v>181</v>
      </c>
      <c r="M611" s="1" t="s">
        <v>4279</v>
      </c>
      <c r="N611" s="1" t="s">
        <v>4280</v>
      </c>
      <c r="O611" s="1" t="s">
        <v>173</v>
      </c>
      <c r="P611" s="1" t="s">
        <v>486</v>
      </c>
      <c r="Q611" s="1" t="s">
        <v>481</v>
      </c>
      <c r="R611" s="1" t="s">
        <v>4281</v>
      </c>
      <c r="S611" s="1" t="s">
        <v>4282</v>
      </c>
      <c r="T611" s="1"/>
      <c r="U611" s="1" t="s">
        <v>147</v>
      </c>
      <c r="V611" s="1"/>
      <c r="W611" s="1"/>
      <c r="X611" s="1"/>
      <c r="Y611" s="1">
        <v>355</v>
      </c>
      <c r="Z611" s="1"/>
      <c r="AA611" s="1"/>
      <c r="AB611" s="1"/>
      <c r="AC611" s="1"/>
      <c r="AD611" s="1"/>
      <c r="AE611" s="1"/>
      <c r="AF611" s="1"/>
      <c r="AG611" s="1" t="s">
        <v>111</v>
      </c>
      <c r="AH611" s="1"/>
      <c r="AI611" s="1"/>
      <c r="AJ611" s="1"/>
      <c r="AK611" s="1" t="s">
        <v>112</v>
      </c>
      <c r="AL611" s="1" t="s">
        <v>4283</v>
      </c>
      <c r="AM611" s="1"/>
      <c r="AN611" s="1"/>
      <c r="AO611" s="1"/>
      <c r="AP611" s="1"/>
      <c r="AQ611" s="1"/>
      <c r="AR611" s="1"/>
      <c r="AS611" s="1"/>
      <c r="AT611" s="1"/>
      <c r="AU611" s="1"/>
      <c r="AV611" s="1"/>
      <c r="AW611" s="1"/>
      <c r="AX611" s="1" t="s">
        <v>1087</v>
      </c>
      <c r="AY611" s="1"/>
      <c r="AZ611" s="1" t="s">
        <v>178</v>
      </c>
      <c r="BA611" s="1" t="s">
        <v>173</v>
      </c>
      <c r="BB611" s="1" t="s">
        <v>3182</v>
      </c>
      <c r="BC611" s="1"/>
      <c r="BD611" s="1" t="s">
        <v>116</v>
      </c>
      <c r="BE611" s="1" t="s">
        <v>192</v>
      </c>
      <c r="BF611" s="1" t="s">
        <v>652</v>
      </c>
      <c r="BG611" s="1"/>
      <c r="BH611" s="1" t="s">
        <v>193</v>
      </c>
      <c r="BI611" s="1"/>
      <c r="BJ611" s="1"/>
      <c r="BK611" s="1"/>
      <c r="BL611" s="1" t="s">
        <v>4284</v>
      </c>
      <c r="BM611" s="1" t="s">
        <v>4285</v>
      </c>
      <c r="BN611" s="1"/>
    </row>
    <row r="612" spans="1:66" ht="15.75" customHeight="1" x14ac:dyDescent="0.3">
      <c r="A612" s="1" t="s">
        <v>481</v>
      </c>
      <c r="B612" s="1">
        <v>5000000</v>
      </c>
      <c r="C612" s="1" t="s">
        <v>68</v>
      </c>
      <c r="D612" s="1">
        <v>0</v>
      </c>
      <c r="E612" s="4" t="s">
        <v>1570</v>
      </c>
      <c r="F612" s="1" t="s">
        <v>69</v>
      </c>
      <c r="G612" s="1" t="s">
        <v>123</v>
      </c>
      <c r="H612" s="1" t="s">
        <v>124</v>
      </c>
      <c r="I612" s="1" t="s">
        <v>101</v>
      </c>
      <c r="J612" s="1"/>
      <c r="K612" s="1"/>
      <c r="L612" s="1" t="s">
        <v>4286</v>
      </c>
      <c r="M612" s="1" t="s">
        <v>4271</v>
      </c>
      <c r="N612" s="1" t="s">
        <v>4272</v>
      </c>
      <c r="O612" s="1" t="s">
        <v>952</v>
      </c>
      <c r="P612" s="1" t="s">
        <v>486</v>
      </c>
      <c r="Q612" s="1" t="s">
        <v>481</v>
      </c>
      <c r="R612" s="1" t="s">
        <v>4287</v>
      </c>
      <c r="S612" s="1" t="s">
        <v>4288</v>
      </c>
      <c r="T612" s="1"/>
      <c r="U612" s="1" t="s">
        <v>147</v>
      </c>
      <c r="V612" s="1"/>
      <c r="W612" s="1"/>
      <c r="X612" s="1"/>
      <c r="Y612" s="1">
        <v>1300</v>
      </c>
      <c r="Z612" s="1"/>
      <c r="AA612" s="1"/>
      <c r="AB612" s="1"/>
      <c r="AC612" s="1"/>
      <c r="AD612" s="1"/>
      <c r="AE612" s="1"/>
      <c r="AF612" s="1"/>
      <c r="AG612" s="1"/>
      <c r="AH612" s="1"/>
      <c r="AI612" s="1"/>
      <c r="AJ612" s="1"/>
      <c r="AK612" s="1" t="s">
        <v>204</v>
      </c>
      <c r="AL612" s="1"/>
      <c r="AM612" s="1"/>
      <c r="AN612" s="1"/>
      <c r="AO612" s="1"/>
      <c r="AP612" s="1"/>
      <c r="AQ612" s="1"/>
      <c r="AR612" s="1"/>
      <c r="AS612" s="1"/>
      <c r="AT612" s="1"/>
      <c r="AU612" s="1"/>
      <c r="AV612" s="1"/>
      <c r="AW612" s="1"/>
      <c r="AX612" s="1"/>
      <c r="AY612" s="1"/>
      <c r="AZ612" s="1" t="s">
        <v>234</v>
      </c>
      <c r="BA612" s="1" t="s">
        <v>138</v>
      </c>
      <c r="BB612" s="1"/>
      <c r="BC612" s="1"/>
      <c r="BD612" s="1" t="s">
        <v>116</v>
      </c>
      <c r="BE612" s="1" t="s">
        <v>192</v>
      </c>
      <c r="BF612" s="1"/>
      <c r="BG612" s="1"/>
      <c r="BH612" s="1" t="s">
        <v>193</v>
      </c>
      <c r="BI612" s="1"/>
      <c r="BJ612" s="1"/>
      <c r="BK612" s="1"/>
      <c r="BL612" s="1" t="s">
        <v>4275</v>
      </c>
      <c r="BM612" s="1" t="s">
        <v>4276</v>
      </c>
      <c r="BN612" s="1" t="s">
        <v>375</v>
      </c>
    </row>
    <row r="613" spans="1:66" ht="15.75" customHeight="1" x14ac:dyDescent="0.3">
      <c r="A613" s="1" t="s">
        <v>360</v>
      </c>
      <c r="B613" s="1">
        <v>100000</v>
      </c>
      <c r="C613" s="1" t="s">
        <v>68</v>
      </c>
      <c r="D613" s="1">
        <v>0</v>
      </c>
      <c r="E613" s="4" t="s">
        <v>314</v>
      </c>
      <c r="F613" s="1" t="s">
        <v>69</v>
      </c>
      <c r="G613" s="1" t="s">
        <v>123</v>
      </c>
      <c r="H613" s="1" t="s">
        <v>124</v>
      </c>
      <c r="I613" s="1" t="s">
        <v>101</v>
      </c>
      <c r="J613" s="1" t="s">
        <v>4190</v>
      </c>
      <c r="K613" s="1" t="s">
        <v>4191</v>
      </c>
      <c r="L613" s="1" t="s">
        <v>3612</v>
      </c>
      <c r="M613" s="1" t="s">
        <v>4193</v>
      </c>
      <c r="N613" s="1" t="s">
        <v>4194</v>
      </c>
      <c r="O613" s="1" t="s">
        <v>201</v>
      </c>
      <c r="P613" s="1" t="s">
        <v>368</v>
      </c>
      <c r="Q613" s="1" t="s">
        <v>360</v>
      </c>
      <c r="R613" s="1" t="s">
        <v>4289</v>
      </c>
      <c r="S613" s="1" t="s">
        <v>4290</v>
      </c>
      <c r="T613" s="1"/>
      <c r="U613" s="1" t="s">
        <v>81</v>
      </c>
      <c r="V613" s="1"/>
      <c r="W613" s="1"/>
      <c r="X613" s="1"/>
      <c r="Y613" s="1">
        <v>100</v>
      </c>
      <c r="Z613" s="1"/>
      <c r="AA613" s="1"/>
      <c r="AB613" s="1"/>
      <c r="AC613" s="1"/>
      <c r="AD613" s="1"/>
      <c r="AE613" s="1"/>
      <c r="AF613" s="1"/>
      <c r="AG613" s="1" t="s">
        <v>111</v>
      </c>
      <c r="AH613" s="1"/>
      <c r="AI613" s="1"/>
      <c r="AJ613" s="1"/>
      <c r="AK613" s="1" t="s">
        <v>220</v>
      </c>
      <c r="AL613" s="1"/>
      <c r="AM613" s="1"/>
      <c r="AN613" s="1"/>
      <c r="AO613" s="1"/>
      <c r="AP613" s="1"/>
      <c r="AQ613" s="1"/>
      <c r="AR613" s="1"/>
      <c r="AS613" s="1"/>
      <c r="AT613" s="1"/>
      <c r="AU613" s="1"/>
      <c r="AV613" s="1"/>
      <c r="AW613" s="1"/>
      <c r="AX613" s="1" t="s">
        <v>237</v>
      </c>
      <c r="AY613" s="1"/>
      <c r="AZ613" s="1" t="s">
        <v>205</v>
      </c>
      <c r="BA613" s="1" t="s">
        <v>201</v>
      </c>
      <c r="BB613" s="1"/>
      <c r="BC613" s="1"/>
      <c r="BD613" s="1" t="s">
        <v>116</v>
      </c>
      <c r="BE613" s="1" t="s">
        <v>117</v>
      </c>
      <c r="BF613" s="1"/>
      <c r="BG613" s="1"/>
      <c r="BH613" s="1" t="s">
        <v>455</v>
      </c>
      <c r="BI613" s="1"/>
      <c r="BJ613" s="1"/>
      <c r="BK613" s="1"/>
      <c r="BL613" s="1" t="s">
        <v>4197</v>
      </c>
      <c r="BM613" s="1" t="s">
        <v>4198</v>
      </c>
      <c r="BN613" s="1"/>
    </row>
    <row r="614" spans="1:66" ht="15.75" customHeight="1" x14ac:dyDescent="0.3">
      <c r="A614" s="1" t="s">
        <v>360</v>
      </c>
      <c r="B614" s="1">
        <v>700000</v>
      </c>
      <c r="C614" s="1" t="s">
        <v>68</v>
      </c>
      <c r="D614" s="1">
        <v>0</v>
      </c>
      <c r="E614" s="4" t="s">
        <v>314</v>
      </c>
      <c r="F614" s="1" t="s">
        <v>69</v>
      </c>
      <c r="G614" s="1" t="s">
        <v>99</v>
      </c>
      <c r="H614" s="1" t="s">
        <v>100</v>
      </c>
      <c r="I614" s="1" t="s">
        <v>101</v>
      </c>
      <c r="J614" s="1" t="s">
        <v>4291</v>
      </c>
      <c r="K614" s="1" t="s">
        <v>763</v>
      </c>
      <c r="L614" s="1"/>
      <c r="M614" s="1" t="s">
        <v>4292</v>
      </c>
      <c r="N614" s="1" t="s">
        <v>4293</v>
      </c>
      <c r="O614" s="1" t="s">
        <v>1062</v>
      </c>
      <c r="P614" s="1" t="s">
        <v>368</v>
      </c>
      <c r="Q614" s="1" t="s">
        <v>360</v>
      </c>
      <c r="R614" s="1" t="s">
        <v>4294</v>
      </c>
      <c r="S614" s="1" t="s">
        <v>4295</v>
      </c>
      <c r="T614" s="1"/>
      <c r="U614" s="1" t="s">
        <v>263</v>
      </c>
      <c r="V614" s="1"/>
      <c r="W614" s="1"/>
      <c r="X614" s="1"/>
      <c r="Y614" s="1">
        <v>66</v>
      </c>
      <c r="Z614" s="1"/>
      <c r="AA614" s="1"/>
      <c r="AB614" s="1"/>
      <c r="AC614" s="1"/>
      <c r="AD614" s="1"/>
      <c r="AE614" s="1"/>
      <c r="AF614" s="1"/>
      <c r="AG614" s="1"/>
      <c r="AH614" s="1"/>
      <c r="AI614" s="1"/>
      <c r="AJ614" s="1"/>
      <c r="AK614" s="1" t="s">
        <v>112</v>
      </c>
      <c r="AL614" s="1"/>
      <c r="AM614" s="1"/>
      <c r="AN614" s="1"/>
      <c r="AO614" s="1"/>
      <c r="AP614" s="1"/>
      <c r="AQ614" s="1"/>
      <c r="AR614" s="1"/>
      <c r="AS614" s="1"/>
      <c r="AT614" s="1"/>
      <c r="AU614" s="1"/>
      <c r="AV614" s="1"/>
      <c r="AW614" s="1"/>
      <c r="AX614" s="1"/>
      <c r="AY614" s="1"/>
      <c r="AZ614" s="1" t="s">
        <v>265</v>
      </c>
      <c r="BA614" s="1" t="s">
        <v>259</v>
      </c>
      <c r="BB614" s="1"/>
      <c r="BC614" s="1"/>
      <c r="BD614" s="1" t="s">
        <v>4027</v>
      </c>
      <c r="BE614" s="1" t="s">
        <v>134</v>
      </c>
      <c r="BF614" s="1"/>
      <c r="BG614" s="1"/>
      <c r="BH614" s="1" t="s">
        <v>4296</v>
      </c>
      <c r="BI614" s="1"/>
      <c r="BJ614" s="1"/>
      <c r="BK614" s="1"/>
      <c r="BL614" s="1" t="s">
        <v>4297</v>
      </c>
      <c r="BM614" s="1" t="s">
        <v>4298</v>
      </c>
      <c r="BN614" s="1"/>
    </row>
    <row r="615" spans="1:66" ht="15.75" customHeight="1" x14ac:dyDescent="0.3">
      <c r="A615" s="1" t="s">
        <v>360</v>
      </c>
      <c r="B615" s="1">
        <v>500000</v>
      </c>
      <c r="C615" s="1" t="s">
        <v>68</v>
      </c>
      <c r="D615" s="1">
        <v>0</v>
      </c>
      <c r="E615" s="4" t="s">
        <v>3328</v>
      </c>
      <c r="F615" s="1" t="s">
        <v>69</v>
      </c>
      <c r="G615" s="1" t="s">
        <v>123</v>
      </c>
      <c r="H615" s="1" t="s">
        <v>124</v>
      </c>
      <c r="I615" s="1" t="s">
        <v>101</v>
      </c>
      <c r="J615" s="1" t="s">
        <v>4190</v>
      </c>
      <c r="K615" s="1" t="s">
        <v>4191</v>
      </c>
      <c r="L615" s="1" t="s">
        <v>1039</v>
      </c>
      <c r="M615" s="1" t="s">
        <v>4193</v>
      </c>
      <c r="N615" s="1" t="s">
        <v>4194</v>
      </c>
      <c r="O615" s="1" t="s">
        <v>201</v>
      </c>
      <c r="P615" s="1" t="s">
        <v>368</v>
      </c>
      <c r="Q615" s="1" t="s">
        <v>360</v>
      </c>
      <c r="R615" s="1" t="s">
        <v>4299</v>
      </c>
      <c r="S615" s="1" t="s">
        <v>4300</v>
      </c>
      <c r="T615" s="1"/>
      <c r="U615" s="1" t="s">
        <v>81</v>
      </c>
      <c r="V615" s="1"/>
      <c r="W615" s="1"/>
      <c r="X615" s="1"/>
      <c r="Y615" s="1">
        <v>100</v>
      </c>
      <c r="Z615" s="1"/>
      <c r="AA615" s="1"/>
      <c r="AB615" s="1"/>
      <c r="AC615" s="1"/>
      <c r="AD615" s="1"/>
      <c r="AE615" s="1"/>
      <c r="AF615" s="1"/>
      <c r="AG615" s="1" t="s">
        <v>111</v>
      </c>
      <c r="AH615" s="1"/>
      <c r="AI615" s="1"/>
      <c r="AJ615" s="1"/>
      <c r="AK615" s="1" t="s">
        <v>220</v>
      </c>
      <c r="AL615" s="1"/>
      <c r="AM615" s="1"/>
      <c r="AN615" s="1"/>
      <c r="AO615" s="1"/>
      <c r="AP615" s="1"/>
      <c r="AQ615" s="1"/>
      <c r="AR615" s="1"/>
      <c r="AS615" s="1"/>
      <c r="AT615" s="1"/>
      <c r="AU615" s="1"/>
      <c r="AV615" s="1"/>
      <c r="AW615" s="1"/>
      <c r="AX615" s="1" t="s">
        <v>237</v>
      </c>
      <c r="AY615" s="1"/>
      <c r="AZ615" s="1" t="s">
        <v>205</v>
      </c>
      <c r="BA615" s="1" t="s">
        <v>201</v>
      </c>
      <c r="BB615" s="1"/>
      <c r="BC615" s="1"/>
      <c r="BD615" s="1" t="s">
        <v>116</v>
      </c>
      <c r="BE615" s="1" t="s">
        <v>117</v>
      </c>
      <c r="BF615" s="1"/>
      <c r="BG615" s="1"/>
      <c r="BH615" s="1" t="s">
        <v>455</v>
      </c>
      <c r="BI615" s="1"/>
      <c r="BJ615" s="1"/>
      <c r="BK615" s="1"/>
      <c r="BL615" s="1" t="s">
        <v>4197</v>
      </c>
      <c r="BM615" s="1" t="s">
        <v>4198</v>
      </c>
      <c r="BN615" s="1"/>
    </row>
    <row r="616" spans="1:66" ht="15.75" customHeight="1" x14ac:dyDescent="0.3">
      <c r="A616" s="1" t="s">
        <v>360</v>
      </c>
      <c r="B616" s="1">
        <v>50000</v>
      </c>
      <c r="C616" s="1" t="s">
        <v>68</v>
      </c>
      <c r="D616" s="1">
        <v>0</v>
      </c>
      <c r="E616" s="4" t="s">
        <v>314</v>
      </c>
      <c r="F616" s="1" t="s">
        <v>69</v>
      </c>
      <c r="G616" s="1" t="s">
        <v>123</v>
      </c>
      <c r="H616" s="1" t="s">
        <v>124</v>
      </c>
      <c r="I616" s="1" t="s">
        <v>101</v>
      </c>
      <c r="J616" s="1" t="s">
        <v>4190</v>
      </c>
      <c r="K616" s="1" t="s">
        <v>4191</v>
      </c>
      <c r="L616" s="1" t="s">
        <v>275</v>
      </c>
      <c r="M616" s="1" t="s">
        <v>4193</v>
      </c>
      <c r="N616" s="1" t="s">
        <v>4194</v>
      </c>
      <c r="O616" s="1" t="s">
        <v>201</v>
      </c>
      <c r="P616" s="1" t="s">
        <v>368</v>
      </c>
      <c r="Q616" s="1" t="s">
        <v>360</v>
      </c>
      <c r="R616" s="1" t="s">
        <v>4301</v>
      </c>
      <c r="S616" s="1" t="s">
        <v>4302</v>
      </c>
      <c r="T616" s="1"/>
      <c r="U616" s="1" t="s">
        <v>81</v>
      </c>
      <c r="V616" s="1"/>
      <c r="W616" s="1"/>
      <c r="X616" s="1"/>
      <c r="Y616" s="1">
        <v>100</v>
      </c>
      <c r="Z616" s="1"/>
      <c r="AA616" s="1"/>
      <c r="AB616" s="1"/>
      <c r="AC616" s="1"/>
      <c r="AD616" s="1"/>
      <c r="AE616" s="1"/>
      <c r="AF616" s="1"/>
      <c r="AG616" s="1" t="s">
        <v>111</v>
      </c>
      <c r="AH616" s="1"/>
      <c r="AI616" s="1"/>
      <c r="AJ616" s="1"/>
      <c r="AK616" s="1" t="s">
        <v>220</v>
      </c>
      <c r="AL616" s="1"/>
      <c r="AM616" s="1"/>
      <c r="AN616" s="1"/>
      <c r="AO616" s="1"/>
      <c r="AP616" s="1"/>
      <c r="AQ616" s="1"/>
      <c r="AR616" s="1"/>
      <c r="AS616" s="1"/>
      <c r="AT616" s="1"/>
      <c r="AU616" s="1"/>
      <c r="AV616" s="1"/>
      <c r="AW616" s="1"/>
      <c r="AX616" s="1" t="s">
        <v>237</v>
      </c>
      <c r="AY616" s="1"/>
      <c r="AZ616" s="1" t="s">
        <v>205</v>
      </c>
      <c r="BA616" s="1" t="s">
        <v>201</v>
      </c>
      <c r="BB616" s="1"/>
      <c r="BC616" s="1"/>
      <c r="BD616" s="1" t="s">
        <v>116</v>
      </c>
      <c r="BE616" s="1" t="s">
        <v>117</v>
      </c>
      <c r="BF616" s="1"/>
      <c r="BG616" s="1"/>
      <c r="BH616" s="1" t="s">
        <v>455</v>
      </c>
      <c r="BI616" s="1"/>
      <c r="BJ616" s="1"/>
      <c r="BK616" s="1"/>
      <c r="BL616" s="1" t="s">
        <v>4197</v>
      </c>
      <c r="BM616" s="1" t="s">
        <v>4198</v>
      </c>
      <c r="BN616" s="1"/>
    </row>
    <row r="617" spans="1:66" ht="15.75" customHeight="1" x14ac:dyDescent="0.3">
      <c r="A617" s="1" t="s">
        <v>313</v>
      </c>
      <c r="B617" s="1">
        <v>41000</v>
      </c>
      <c r="C617" s="1" t="s">
        <v>68</v>
      </c>
      <c r="D617" s="1">
        <v>100</v>
      </c>
      <c r="E617" s="4" t="s">
        <v>3517</v>
      </c>
      <c r="F617" s="1" t="s">
        <v>69</v>
      </c>
      <c r="G617" s="1" t="s">
        <v>70</v>
      </c>
      <c r="H617" s="1" t="s">
        <v>71</v>
      </c>
      <c r="I617" s="1" t="s">
        <v>72</v>
      </c>
      <c r="J617" s="1" t="s">
        <v>4303</v>
      </c>
      <c r="K617" s="1" t="s">
        <v>4304</v>
      </c>
      <c r="L617" s="1"/>
      <c r="M617" s="1" t="s">
        <v>4305</v>
      </c>
      <c r="N617" s="1" t="s">
        <v>4306</v>
      </c>
      <c r="O617" s="1" t="s">
        <v>4307</v>
      </c>
      <c r="P617" s="1" t="s">
        <v>318</v>
      </c>
      <c r="Q617" s="1" t="s">
        <v>313</v>
      </c>
      <c r="R617" s="1" t="s">
        <v>4308</v>
      </c>
      <c r="S617" s="1" t="s">
        <v>4309</v>
      </c>
      <c r="T617" s="1"/>
      <c r="U617" s="1" t="s">
        <v>81</v>
      </c>
      <c r="V617" s="1"/>
      <c r="W617" s="1"/>
      <c r="X617" s="1"/>
      <c r="Y617" s="1">
        <v>144</v>
      </c>
      <c r="Z617" s="1"/>
      <c r="AA617" s="1"/>
      <c r="AB617" s="1"/>
      <c r="AC617" s="1"/>
      <c r="AD617" s="1"/>
      <c r="AE617" s="1"/>
      <c r="AF617" s="1"/>
      <c r="AG617" s="1"/>
      <c r="AH617" s="1"/>
      <c r="AI617" s="1"/>
      <c r="AJ617" s="1"/>
      <c r="AK617" s="1"/>
      <c r="AL617" s="1" t="s">
        <v>4310</v>
      </c>
      <c r="AM617" s="1"/>
      <c r="AN617" s="1"/>
      <c r="AO617" s="1"/>
      <c r="AP617" s="1"/>
      <c r="AQ617" s="1"/>
      <c r="AR617" s="1"/>
      <c r="AS617" s="1"/>
      <c r="AT617" s="1"/>
      <c r="AU617" s="1"/>
      <c r="AV617" s="1"/>
      <c r="AW617" s="1"/>
      <c r="AX617" s="1" t="s">
        <v>177</v>
      </c>
      <c r="AY617" s="1"/>
      <c r="AZ617" s="1" t="s">
        <v>4311</v>
      </c>
      <c r="BA617" s="1" t="s">
        <v>4307</v>
      </c>
      <c r="BB617" s="1" t="s">
        <v>372</v>
      </c>
      <c r="BC617" s="1"/>
      <c r="BD617" s="1" t="s">
        <v>116</v>
      </c>
      <c r="BE617" s="1" t="s">
        <v>192</v>
      </c>
      <c r="BF617" s="1" t="s">
        <v>652</v>
      </c>
      <c r="BG617" s="1"/>
      <c r="BH617" s="1" t="s">
        <v>193</v>
      </c>
      <c r="BI617" s="1"/>
      <c r="BJ617" s="1"/>
      <c r="BK617" s="1"/>
      <c r="BL617" s="1" t="s">
        <v>4312</v>
      </c>
      <c r="BM617" s="1" t="s">
        <v>4313</v>
      </c>
      <c r="BN617" s="1" t="s">
        <v>181</v>
      </c>
    </row>
    <row r="618" spans="1:66" ht="15.75" customHeight="1" x14ac:dyDescent="0.3">
      <c r="A618" s="1" t="s">
        <v>313</v>
      </c>
      <c r="B618" s="1">
        <v>135000</v>
      </c>
      <c r="C618" s="1" t="s">
        <v>68</v>
      </c>
      <c r="D618" s="1">
        <v>100</v>
      </c>
      <c r="E618" s="4" t="s">
        <v>3517</v>
      </c>
      <c r="F618" s="1" t="s">
        <v>69</v>
      </c>
      <c r="G618" s="1" t="s">
        <v>70</v>
      </c>
      <c r="H618" s="1" t="s">
        <v>71</v>
      </c>
      <c r="I618" s="1" t="s">
        <v>72</v>
      </c>
      <c r="J618" s="1"/>
      <c r="K618" s="1"/>
      <c r="L618" s="1" t="s">
        <v>4314</v>
      </c>
      <c r="M618" s="1" t="s">
        <v>4315</v>
      </c>
      <c r="N618" s="1" t="s">
        <v>4316</v>
      </c>
      <c r="O618" s="1" t="s">
        <v>313</v>
      </c>
      <c r="P618" s="1" t="s">
        <v>318</v>
      </c>
      <c r="Q618" s="1" t="s">
        <v>313</v>
      </c>
      <c r="R618" s="1" t="s">
        <v>4317</v>
      </c>
      <c r="S618" s="1" t="s">
        <v>4318</v>
      </c>
      <c r="T618" s="1"/>
      <c r="U618" s="1" t="s">
        <v>81</v>
      </c>
      <c r="V618" s="1"/>
      <c r="W618" s="1"/>
      <c r="X618" s="1"/>
      <c r="Y618" s="1">
        <v>7</v>
      </c>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t="s">
        <v>234</v>
      </c>
      <c r="BA618" s="1" t="s">
        <v>138</v>
      </c>
      <c r="BB618" s="1" t="s">
        <v>4319</v>
      </c>
      <c r="BC618" s="1"/>
      <c r="BD618" s="1" t="s">
        <v>3868</v>
      </c>
      <c r="BE618" s="1" t="s">
        <v>591</v>
      </c>
      <c r="BF618" s="1"/>
      <c r="BG618" s="1"/>
      <c r="BH618" s="1" t="s">
        <v>607</v>
      </c>
      <c r="BI618" s="1"/>
      <c r="BJ618" s="1"/>
      <c r="BK618" s="1"/>
      <c r="BL618" s="1" t="s">
        <v>4320</v>
      </c>
      <c r="BM618" s="1" t="s">
        <v>4321</v>
      </c>
      <c r="BN618" s="1" t="s">
        <v>97</v>
      </c>
    </row>
    <row r="619" spans="1:66" ht="15.75" customHeight="1" x14ac:dyDescent="0.3">
      <c r="A619" s="1" t="s">
        <v>216</v>
      </c>
      <c r="B619" s="1">
        <v>1000000</v>
      </c>
      <c r="C619" s="1" t="s">
        <v>68</v>
      </c>
      <c r="D619" s="1">
        <v>0</v>
      </c>
      <c r="E619" s="4">
        <v>44570</v>
      </c>
      <c r="F619" s="1" t="s">
        <v>69</v>
      </c>
      <c r="G619" s="1" t="s">
        <v>123</v>
      </c>
      <c r="H619" s="1" t="s">
        <v>124</v>
      </c>
      <c r="I619" s="1" t="s">
        <v>101</v>
      </c>
      <c r="J619" s="1"/>
      <c r="K619" s="1"/>
      <c r="L619" s="1" t="s">
        <v>3212</v>
      </c>
      <c r="M619" s="1" t="s">
        <v>4322</v>
      </c>
      <c r="N619" s="1" t="s">
        <v>4323</v>
      </c>
      <c r="O619" s="1" t="s">
        <v>444</v>
      </c>
      <c r="P619" s="1" t="s">
        <v>353</v>
      </c>
      <c r="Q619" s="1" t="s">
        <v>216</v>
      </c>
      <c r="R619" s="1" t="s">
        <v>4324</v>
      </c>
      <c r="S619" s="1" t="s">
        <v>4325</v>
      </c>
      <c r="T619" s="1"/>
      <c r="U619" s="1" t="s">
        <v>81</v>
      </c>
      <c r="V619" s="1"/>
      <c r="W619" s="1" t="s">
        <v>4326</v>
      </c>
      <c r="X619" s="1"/>
      <c r="Y619" s="1">
        <v>200</v>
      </c>
      <c r="Z619" s="1"/>
      <c r="AA619" s="1"/>
      <c r="AB619" s="1"/>
      <c r="AC619" s="1"/>
      <c r="AD619" s="1"/>
      <c r="AE619" s="1"/>
      <c r="AF619" s="1"/>
      <c r="AG619" s="1"/>
      <c r="AH619" s="1"/>
      <c r="AI619" s="1"/>
      <c r="AJ619" s="1"/>
      <c r="AK619" s="1" t="s">
        <v>220</v>
      </c>
      <c r="AL619" s="1"/>
      <c r="AM619" s="1"/>
      <c r="AN619" s="1"/>
      <c r="AO619" s="1"/>
      <c r="AP619" s="1"/>
      <c r="AQ619" s="1"/>
      <c r="AR619" s="1"/>
      <c r="AS619" s="1"/>
      <c r="AT619" s="1"/>
      <c r="AU619" s="1"/>
      <c r="AV619" s="1"/>
      <c r="AW619" s="1"/>
      <c r="AX619" s="1" t="s">
        <v>237</v>
      </c>
      <c r="AY619" s="1"/>
      <c r="AZ619" s="1" t="s">
        <v>443</v>
      </c>
      <c r="BA619" s="1" t="s">
        <v>444</v>
      </c>
      <c r="BB619" s="1"/>
      <c r="BC619" s="1"/>
      <c r="BD619" s="1" t="s">
        <v>133</v>
      </c>
      <c r="BE619" s="1" t="s">
        <v>2687</v>
      </c>
      <c r="BF619" s="1"/>
      <c r="BG619" s="1"/>
      <c r="BH619" s="1"/>
      <c r="BI619" s="1"/>
      <c r="BJ619" s="1"/>
      <c r="BK619" s="1"/>
      <c r="BL619" s="1" t="s">
        <v>4327</v>
      </c>
      <c r="BM619" s="1" t="s">
        <v>4328</v>
      </c>
      <c r="BN619" s="1" t="s">
        <v>121</v>
      </c>
    </row>
    <row r="620" spans="1:66" ht="15.75" customHeight="1" x14ac:dyDescent="0.3">
      <c r="A620" s="1" t="s">
        <v>313</v>
      </c>
      <c r="B620" s="1">
        <v>143006</v>
      </c>
      <c r="C620" s="1" t="s">
        <v>68</v>
      </c>
      <c r="D620" s="1">
        <v>100</v>
      </c>
      <c r="E620" s="4" t="s">
        <v>3517</v>
      </c>
      <c r="F620" s="1" t="s">
        <v>69</v>
      </c>
      <c r="G620" s="1" t="s">
        <v>70</v>
      </c>
      <c r="H620" s="1" t="s">
        <v>71</v>
      </c>
      <c r="I620" s="1" t="s">
        <v>72</v>
      </c>
      <c r="J620" s="1" t="s">
        <v>4303</v>
      </c>
      <c r="K620" s="1" t="s">
        <v>4304</v>
      </c>
      <c r="L620" s="1" t="s">
        <v>375</v>
      </c>
      <c r="M620" s="1" t="s">
        <v>4305</v>
      </c>
      <c r="N620" s="1" t="s">
        <v>4306</v>
      </c>
      <c r="O620" s="1" t="s">
        <v>4307</v>
      </c>
      <c r="P620" s="1" t="s">
        <v>318</v>
      </c>
      <c r="Q620" s="1" t="s">
        <v>313</v>
      </c>
      <c r="R620" s="1" t="s">
        <v>4329</v>
      </c>
      <c r="S620" s="1" t="s">
        <v>4330</v>
      </c>
      <c r="T620" s="1"/>
      <c r="U620" s="1" t="s">
        <v>81</v>
      </c>
      <c r="V620" s="1"/>
      <c r="W620" s="1"/>
      <c r="X620" s="1"/>
      <c r="Y620" s="1">
        <v>144</v>
      </c>
      <c r="Z620" s="1"/>
      <c r="AA620" s="1"/>
      <c r="AB620" s="1"/>
      <c r="AC620" s="1"/>
      <c r="AD620" s="1"/>
      <c r="AE620" s="1"/>
      <c r="AF620" s="1"/>
      <c r="AG620" s="1"/>
      <c r="AH620" s="1"/>
      <c r="AI620" s="1"/>
      <c r="AJ620" s="1"/>
      <c r="AK620" s="1"/>
      <c r="AL620" s="1" t="s">
        <v>4310</v>
      </c>
      <c r="AM620" s="1"/>
      <c r="AN620" s="1"/>
      <c r="AO620" s="1"/>
      <c r="AP620" s="1"/>
      <c r="AQ620" s="1"/>
      <c r="AR620" s="1"/>
      <c r="AS620" s="1"/>
      <c r="AT620" s="1"/>
      <c r="AU620" s="1"/>
      <c r="AV620" s="1"/>
      <c r="AW620" s="1"/>
      <c r="AX620" s="1" t="s">
        <v>177</v>
      </c>
      <c r="AY620" s="1"/>
      <c r="AZ620" s="1" t="s">
        <v>4311</v>
      </c>
      <c r="BA620" s="1" t="s">
        <v>4307</v>
      </c>
      <c r="BB620" s="1" t="s">
        <v>372</v>
      </c>
      <c r="BC620" s="1"/>
      <c r="BD620" s="1" t="s">
        <v>116</v>
      </c>
      <c r="BE620" s="1" t="s">
        <v>192</v>
      </c>
      <c r="BF620" s="1" t="s">
        <v>652</v>
      </c>
      <c r="BG620" s="1"/>
      <c r="BH620" s="1" t="s">
        <v>193</v>
      </c>
      <c r="BI620" s="1"/>
      <c r="BJ620" s="1"/>
      <c r="BK620" s="1"/>
      <c r="BL620" s="1" t="s">
        <v>4312</v>
      </c>
      <c r="BM620" s="1" t="s">
        <v>4313</v>
      </c>
      <c r="BN620" s="1" t="s">
        <v>375</v>
      </c>
    </row>
    <row r="621" spans="1:66" ht="15.75" customHeight="1" x14ac:dyDescent="0.3">
      <c r="A621" s="1" t="s">
        <v>837</v>
      </c>
      <c r="B621" s="1">
        <v>66500</v>
      </c>
      <c r="C621" s="1" t="s">
        <v>68</v>
      </c>
      <c r="D621" s="1">
        <v>100</v>
      </c>
      <c r="E621" s="4" t="s">
        <v>2914</v>
      </c>
      <c r="F621" s="1" t="s">
        <v>69</v>
      </c>
      <c r="G621" s="1" t="s">
        <v>70</v>
      </c>
      <c r="H621" s="1" t="s">
        <v>71</v>
      </c>
      <c r="I621" s="1" t="s">
        <v>72</v>
      </c>
      <c r="J621" s="1" t="s">
        <v>4331</v>
      </c>
      <c r="K621" s="1" t="s">
        <v>4332</v>
      </c>
      <c r="L621" s="1" t="s">
        <v>4333</v>
      </c>
      <c r="M621" s="1" t="s">
        <v>4334</v>
      </c>
      <c r="N621" s="1" t="s">
        <v>4335</v>
      </c>
      <c r="O621" s="1" t="s">
        <v>173</v>
      </c>
      <c r="P621" s="1" t="s">
        <v>843</v>
      </c>
      <c r="Q621" s="1" t="s">
        <v>837</v>
      </c>
      <c r="R621" s="1" t="s">
        <v>4336</v>
      </c>
      <c r="S621" s="1" t="s">
        <v>4337</v>
      </c>
      <c r="T621" s="1"/>
      <c r="U621" s="1" t="s">
        <v>130</v>
      </c>
      <c r="V621" s="1"/>
      <c r="W621" s="1"/>
      <c r="X621" s="1"/>
      <c r="Y621" s="1">
        <v>28</v>
      </c>
      <c r="Z621" s="1"/>
      <c r="AA621" s="1"/>
      <c r="AB621" s="1"/>
      <c r="AC621" s="1"/>
      <c r="AD621" s="1"/>
      <c r="AE621" s="1"/>
      <c r="AF621" s="1"/>
      <c r="AG621" s="1"/>
      <c r="AH621" s="1"/>
      <c r="AI621" s="1"/>
      <c r="AJ621" s="1"/>
      <c r="AK621" s="1" t="s">
        <v>264</v>
      </c>
      <c r="AL621" s="1" t="s">
        <v>4338</v>
      </c>
      <c r="AM621" s="1"/>
      <c r="AN621" s="1"/>
      <c r="AO621" s="1"/>
      <c r="AP621" s="1"/>
      <c r="AQ621" s="1"/>
      <c r="AR621" s="1"/>
      <c r="AS621" s="1"/>
      <c r="AT621" s="1"/>
      <c r="AU621" s="1"/>
      <c r="AV621" s="1"/>
      <c r="AW621" s="1"/>
      <c r="AX621" s="1" t="s">
        <v>282</v>
      </c>
      <c r="AY621" s="1"/>
      <c r="AZ621" s="1" t="s">
        <v>178</v>
      </c>
      <c r="BA621" s="1" t="s">
        <v>173</v>
      </c>
      <c r="BB621" s="1" t="s">
        <v>3182</v>
      </c>
      <c r="BC621" s="1"/>
      <c r="BD621" s="1" t="s">
        <v>88</v>
      </c>
      <c r="BE621" s="1" t="s">
        <v>134</v>
      </c>
      <c r="BF621" s="1" t="s">
        <v>135</v>
      </c>
      <c r="BG621" s="1"/>
      <c r="BH621" s="1"/>
      <c r="BI621" s="1"/>
      <c r="BJ621" s="1"/>
      <c r="BK621" s="1"/>
      <c r="BL621" s="1" t="s">
        <v>4339</v>
      </c>
      <c r="BM621" s="1" t="s">
        <v>4340</v>
      </c>
      <c r="BN621" s="1"/>
    </row>
    <row r="622" spans="1:66" ht="15.75" customHeight="1" x14ac:dyDescent="0.3">
      <c r="A622" s="1" t="s">
        <v>313</v>
      </c>
      <c r="B622" s="1">
        <v>2022000</v>
      </c>
      <c r="C622" s="1" t="s">
        <v>68</v>
      </c>
      <c r="D622" s="1">
        <v>100</v>
      </c>
      <c r="E622" s="4" t="s">
        <v>3517</v>
      </c>
      <c r="F622" s="1" t="s">
        <v>69</v>
      </c>
      <c r="G622" s="1" t="s">
        <v>70</v>
      </c>
      <c r="H622" s="1" t="s">
        <v>71</v>
      </c>
      <c r="I622" s="1" t="s">
        <v>72</v>
      </c>
      <c r="J622" s="1" t="s">
        <v>4341</v>
      </c>
      <c r="K622" s="1" t="s">
        <v>4342</v>
      </c>
      <c r="L622" s="1"/>
      <c r="M622" s="1" t="s">
        <v>4305</v>
      </c>
      <c r="N622" s="1" t="s">
        <v>4306</v>
      </c>
      <c r="O622" s="1" t="s">
        <v>4307</v>
      </c>
      <c r="P622" s="1" t="s">
        <v>318</v>
      </c>
      <c r="Q622" s="1" t="s">
        <v>313</v>
      </c>
      <c r="R622" s="1" t="s">
        <v>4343</v>
      </c>
      <c r="S622" s="1" t="s">
        <v>4344</v>
      </c>
      <c r="T622" s="1"/>
      <c r="U622" s="1" t="s">
        <v>81</v>
      </c>
      <c r="V622" s="1"/>
      <c r="W622" s="1"/>
      <c r="X622" s="1"/>
      <c r="Y622" s="1">
        <v>144</v>
      </c>
      <c r="Z622" s="1"/>
      <c r="AA622" s="1"/>
      <c r="AB622" s="1"/>
      <c r="AC622" s="1"/>
      <c r="AD622" s="1"/>
      <c r="AE622" s="1"/>
      <c r="AF622" s="1"/>
      <c r="AG622" s="1"/>
      <c r="AH622" s="1"/>
      <c r="AI622" s="1"/>
      <c r="AJ622" s="1"/>
      <c r="AK622" s="1"/>
      <c r="AL622" s="1" t="s">
        <v>4310</v>
      </c>
      <c r="AM622" s="1"/>
      <c r="AN622" s="1"/>
      <c r="AO622" s="1"/>
      <c r="AP622" s="1"/>
      <c r="AQ622" s="1"/>
      <c r="AR622" s="1"/>
      <c r="AS622" s="1"/>
      <c r="AT622" s="1"/>
      <c r="AU622" s="1"/>
      <c r="AV622" s="1"/>
      <c r="AW622" s="1"/>
      <c r="AX622" s="1" t="s">
        <v>177</v>
      </c>
      <c r="AY622" s="1"/>
      <c r="AZ622" s="1" t="s">
        <v>4311</v>
      </c>
      <c r="BA622" s="1" t="s">
        <v>4307</v>
      </c>
      <c r="BB622" s="1" t="s">
        <v>372</v>
      </c>
      <c r="BC622" s="1"/>
      <c r="BD622" s="1" t="s">
        <v>116</v>
      </c>
      <c r="BE622" s="1" t="s">
        <v>192</v>
      </c>
      <c r="BF622" s="1" t="s">
        <v>652</v>
      </c>
      <c r="BG622" s="1"/>
      <c r="BH622" s="1" t="s">
        <v>193</v>
      </c>
      <c r="BI622" s="1"/>
      <c r="BJ622" s="1"/>
      <c r="BK622" s="1"/>
      <c r="BL622" s="1" t="s">
        <v>4312</v>
      </c>
      <c r="BM622" s="1" t="s">
        <v>4313</v>
      </c>
      <c r="BN622" s="1" t="s">
        <v>121</v>
      </c>
    </row>
    <row r="623" spans="1:66" ht="15.75" customHeight="1" x14ac:dyDescent="0.3">
      <c r="A623" s="1" t="s">
        <v>256</v>
      </c>
      <c r="B623" s="1">
        <v>100000</v>
      </c>
      <c r="C623" s="1" t="s">
        <v>68</v>
      </c>
      <c r="D623" s="1">
        <v>0</v>
      </c>
      <c r="E623" s="4" t="s">
        <v>1570</v>
      </c>
      <c r="F623" s="1" t="s">
        <v>69</v>
      </c>
      <c r="G623" s="1" t="s">
        <v>123</v>
      </c>
      <c r="H623" s="1" t="s">
        <v>124</v>
      </c>
      <c r="I623" s="1" t="s">
        <v>101</v>
      </c>
      <c r="J623" s="1" t="s">
        <v>4345</v>
      </c>
      <c r="K623" s="1" t="s">
        <v>4346</v>
      </c>
      <c r="L623" s="1" t="s">
        <v>1433</v>
      </c>
      <c r="M623" s="1" t="s">
        <v>4347</v>
      </c>
      <c r="N623" s="1" t="s">
        <v>4348</v>
      </c>
      <c r="O623" s="1" t="s">
        <v>291</v>
      </c>
      <c r="P623" s="1" t="s">
        <v>260</v>
      </c>
      <c r="Q623" s="1" t="s">
        <v>256</v>
      </c>
      <c r="R623" s="1" t="s">
        <v>4349</v>
      </c>
      <c r="S623" s="1" t="s">
        <v>4350</v>
      </c>
      <c r="T623" s="1"/>
      <c r="U623" s="1" t="s">
        <v>147</v>
      </c>
      <c r="V623" s="1"/>
      <c r="W623" s="1"/>
      <c r="X623" s="1"/>
      <c r="Y623" s="1">
        <v>494</v>
      </c>
      <c r="Z623" s="1"/>
      <c r="AA623" s="1"/>
      <c r="AB623" s="1"/>
      <c r="AC623" s="1"/>
      <c r="AD623" s="1"/>
      <c r="AE623" s="1"/>
      <c r="AF623" s="1"/>
      <c r="AG623" s="1"/>
      <c r="AH623" s="1"/>
      <c r="AI623" s="1"/>
      <c r="AJ623" s="1"/>
      <c r="AK623" s="1" t="s">
        <v>163</v>
      </c>
      <c r="AL623" s="1"/>
      <c r="AM623" s="1"/>
      <c r="AN623" s="1"/>
      <c r="AO623" s="1"/>
      <c r="AP623" s="1"/>
      <c r="AQ623" s="1"/>
      <c r="AR623" s="1"/>
      <c r="AS623" s="1"/>
      <c r="AT623" s="1"/>
      <c r="AU623" s="1"/>
      <c r="AV623" s="1"/>
      <c r="AW623" s="1"/>
      <c r="AX623" s="1" t="s">
        <v>177</v>
      </c>
      <c r="AY623" s="1"/>
      <c r="AZ623" s="1" t="s">
        <v>296</v>
      </c>
      <c r="BA623" s="1" t="s">
        <v>291</v>
      </c>
      <c r="BB623" s="1"/>
      <c r="BC623" s="1"/>
      <c r="BD623" s="1" t="s">
        <v>206</v>
      </c>
      <c r="BE623" s="1" t="s">
        <v>134</v>
      </c>
      <c r="BF623" s="1" t="s">
        <v>135</v>
      </c>
      <c r="BG623" s="1"/>
      <c r="BH623" s="1"/>
      <c r="BI623" s="1"/>
      <c r="BJ623" s="1"/>
      <c r="BK623" s="1"/>
      <c r="BL623" s="1" t="s">
        <v>4351</v>
      </c>
      <c r="BM623" s="1" t="s">
        <v>4352</v>
      </c>
      <c r="BN623" s="1" t="s">
        <v>181</v>
      </c>
    </row>
    <row r="624" spans="1:66" ht="15.75" customHeight="1" x14ac:dyDescent="0.3">
      <c r="A624" s="1" t="s">
        <v>613</v>
      </c>
      <c r="B624" s="1">
        <v>200000</v>
      </c>
      <c r="C624" s="1" t="s">
        <v>68</v>
      </c>
      <c r="D624" s="1">
        <v>0</v>
      </c>
      <c r="E624" s="4" t="s">
        <v>94</v>
      </c>
      <c r="F624" s="1" t="s">
        <v>69</v>
      </c>
      <c r="G624" s="1" t="s">
        <v>99</v>
      </c>
      <c r="H624" s="1" t="s">
        <v>100</v>
      </c>
      <c r="I624" s="1" t="s">
        <v>101</v>
      </c>
      <c r="J624" s="1"/>
      <c r="K624" s="1"/>
      <c r="L624" s="1" t="s">
        <v>181</v>
      </c>
      <c r="M624" s="1" t="s">
        <v>4353</v>
      </c>
      <c r="N624" s="1" t="s">
        <v>4354</v>
      </c>
      <c r="O624" s="1" t="s">
        <v>401</v>
      </c>
      <c r="P624" s="1" t="s">
        <v>698</v>
      </c>
      <c r="Q624" s="1" t="s">
        <v>613</v>
      </c>
      <c r="R624" s="1" t="s">
        <v>4355</v>
      </c>
      <c r="S624" s="1" t="s">
        <v>4356</v>
      </c>
      <c r="T624" s="1"/>
      <c r="U624" s="1" t="s">
        <v>130</v>
      </c>
      <c r="V624" s="1"/>
      <c r="W624" s="1"/>
      <c r="X624" s="1"/>
      <c r="Y624" s="1">
        <v>1200</v>
      </c>
      <c r="Z624" s="1"/>
      <c r="AA624" s="1"/>
      <c r="AB624" s="1"/>
      <c r="AC624" s="1"/>
      <c r="AD624" s="1"/>
      <c r="AE624" s="1"/>
      <c r="AF624" s="1"/>
      <c r="AG624" s="1"/>
      <c r="AH624" s="1"/>
      <c r="AI624" s="1"/>
      <c r="AJ624" s="1"/>
      <c r="AK624" s="1" t="s">
        <v>356</v>
      </c>
      <c r="AL624" s="1"/>
      <c r="AM624" s="1"/>
      <c r="AN624" s="1"/>
      <c r="AO624" s="1"/>
      <c r="AP624" s="1"/>
      <c r="AQ624" s="1"/>
      <c r="AR624" s="1"/>
      <c r="AS624" s="1"/>
      <c r="AT624" s="1"/>
      <c r="AU624" s="1"/>
      <c r="AV624" s="1"/>
      <c r="AW624" s="1"/>
      <c r="AX624" s="1" t="s">
        <v>237</v>
      </c>
      <c r="AY624" s="1"/>
      <c r="AZ624" s="1" t="s">
        <v>407</v>
      </c>
      <c r="BA624" s="1" t="s">
        <v>401</v>
      </c>
      <c r="BB624" s="1"/>
      <c r="BC624" s="1"/>
      <c r="BD624" s="1" t="s">
        <v>116</v>
      </c>
      <c r="BE624" s="1" t="s">
        <v>134</v>
      </c>
      <c r="BF624" s="1"/>
      <c r="BG624" s="1"/>
      <c r="BH624" s="1"/>
      <c r="BI624" s="1"/>
      <c r="BJ624" s="1"/>
      <c r="BK624" s="1"/>
      <c r="BL624" s="1" t="s">
        <v>4357</v>
      </c>
      <c r="BM624" s="1" t="s">
        <v>4358</v>
      </c>
      <c r="BN624" s="1"/>
    </row>
    <row r="625" spans="1:66" ht="15.75" customHeight="1" x14ac:dyDescent="0.3">
      <c r="A625" s="1" t="s">
        <v>613</v>
      </c>
      <c r="B625" s="1">
        <v>3000000</v>
      </c>
      <c r="C625" s="1" t="s">
        <v>68</v>
      </c>
      <c r="D625" s="1">
        <v>0</v>
      </c>
      <c r="E625" s="4" t="s">
        <v>94</v>
      </c>
      <c r="F625" s="1" t="s">
        <v>69</v>
      </c>
      <c r="G625" s="1" t="s">
        <v>99</v>
      </c>
      <c r="H625" s="1" t="s">
        <v>100</v>
      </c>
      <c r="I625" s="1" t="s">
        <v>101</v>
      </c>
      <c r="J625" s="1"/>
      <c r="K625" s="1"/>
      <c r="L625" s="1" t="s">
        <v>121</v>
      </c>
      <c r="M625" s="1" t="s">
        <v>4353</v>
      </c>
      <c r="N625" s="1" t="s">
        <v>4354</v>
      </c>
      <c r="O625" s="1" t="s">
        <v>401</v>
      </c>
      <c r="P625" s="1" t="s">
        <v>698</v>
      </c>
      <c r="Q625" s="1" t="s">
        <v>613</v>
      </c>
      <c r="R625" s="1" t="s">
        <v>4359</v>
      </c>
      <c r="S625" s="1" t="s">
        <v>4360</v>
      </c>
      <c r="T625" s="1"/>
      <c r="U625" s="1" t="s">
        <v>130</v>
      </c>
      <c r="V625" s="1"/>
      <c r="W625" s="1"/>
      <c r="X625" s="1"/>
      <c r="Y625" s="1">
        <v>1200</v>
      </c>
      <c r="Z625" s="1"/>
      <c r="AA625" s="1"/>
      <c r="AB625" s="1"/>
      <c r="AC625" s="1"/>
      <c r="AD625" s="1"/>
      <c r="AE625" s="1"/>
      <c r="AF625" s="1"/>
      <c r="AG625" s="1"/>
      <c r="AH625" s="1"/>
      <c r="AI625" s="1"/>
      <c r="AJ625" s="1"/>
      <c r="AK625" s="1" t="s">
        <v>356</v>
      </c>
      <c r="AL625" s="1"/>
      <c r="AM625" s="1"/>
      <c r="AN625" s="1"/>
      <c r="AO625" s="1"/>
      <c r="AP625" s="1"/>
      <c r="AQ625" s="1"/>
      <c r="AR625" s="1"/>
      <c r="AS625" s="1"/>
      <c r="AT625" s="1"/>
      <c r="AU625" s="1"/>
      <c r="AV625" s="1"/>
      <c r="AW625" s="1"/>
      <c r="AX625" s="1" t="s">
        <v>237</v>
      </c>
      <c r="AY625" s="1"/>
      <c r="AZ625" s="1" t="s">
        <v>407</v>
      </c>
      <c r="BA625" s="1" t="s">
        <v>401</v>
      </c>
      <c r="BB625" s="1"/>
      <c r="BC625" s="1"/>
      <c r="BD625" s="1" t="s">
        <v>116</v>
      </c>
      <c r="BE625" s="1" t="s">
        <v>134</v>
      </c>
      <c r="BF625" s="1"/>
      <c r="BG625" s="1"/>
      <c r="BH625" s="1"/>
      <c r="BI625" s="1"/>
      <c r="BJ625" s="1"/>
      <c r="BK625" s="1"/>
      <c r="BL625" s="1" t="s">
        <v>4357</v>
      </c>
      <c r="BM625" s="1" t="s">
        <v>4358</v>
      </c>
      <c r="BN625" s="1"/>
    </row>
    <row r="626" spans="1:66" ht="15.75" customHeight="1" x14ac:dyDescent="0.3">
      <c r="A626" s="1" t="s">
        <v>256</v>
      </c>
      <c r="B626" s="1">
        <v>3500000</v>
      </c>
      <c r="C626" s="1" t="s">
        <v>68</v>
      </c>
      <c r="D626" s="1">
        <v>0</v>
      </c>
      <c r="E626" s="4" t="s">
        <v>1570</v>
      </c>
      <c r="F626" s="1" t="s">
        <v>69</v>
      </c>
      <c r="G626" s="1" t="s">
        <v>123</v>
      </c>
      <c r="H626" s="1" t="s">
        <v>124</v>
      </c>
      <c r="I626" s="1" t="s">
        <v>101</v>
      </c>
      <c r="J626" s="1" t="s">
        <v>4345</v>
      </c>
      <c r="K626" s="1" t="s">
        <v>4346</v>
      </c>
      <c r="L626" s="1" t="s">
        <v>288</v>
      </c>
      <c r="M626" s="1" t="s">
        <v>4347</v>
      </c>
      <c r="N626" s="1" t="s">
        <v>4348</v>
      </c>
      <c r="O626" s="1" t="s">
        <v>291</v>
      </c>
      <c r="P626" s="1" t="s">
        <v>260</v>
      </c>
      <c r="Q626" s="1" t="s">
        <v>256</v>
      </c>
      <c r="R626" s="1" t="s">
        <v>4361</v>
      </c>
      <c r="S626" s="1" t="s">
        <v>4362</v>
      </c>
      <c r="T626" s="1"/>
      <c r="U626" s="1" t="s">
        <v>147</v>
      </c>
      <c r="V626" s="1"/>
      <c r="W626" s="1"/>
      <c r="X626" s="1"/>
      <c r="Y626" s="1">
        <v>494</v>
      </c>
      <c r="Z626" s="1"/>
      <c r="AA626" s="1"/>
      <c r="AB626" s="1"/>
      <c r="AC626" s="1"/>
      <c r="AD626" s="1"/>
      <c r="AE626" s="1"/>
      <c r="AF626" s="1"/>
      <c r="AG626" s="1"/>
      <c r="AH626" s="1"/>
      <c r="AI626" s="1"/>
      <c r="AJ626" s="1"/>
      <c r="AK626" s="1" t="s">
        <v>163</v>
      </c>
      <c r="AL626" s="1"/>
      <c r="AM626" s="1"/>
      <c r="AN626" s="1"/>
      <c r="AO626" s="1"/>
      <c r="AP626" s="1"/>
      <c r="AQ626" s="1"/>
      <c r="AR626" s="1"/>
      <c r="AS626" s="1"/>
      <c r="AT626" s="1"/>
      <c r="AU626" s="1"/>
      <c r="AV626" s="1"/>
      <c r="AW626" s="1"/>
      <c r="AX626" s="1" t="s">
        <v>177</v>
      </c>
      <c r="AY626" s="1"/>
      <c r="AZ626" s="1" t="s">
        <v>296</v>
      </c>
      <c r="BA626" s="1" t="s">
        <v>291</v>
      </c>
      <c r="BB626" s="1"/>
      <c r="BC626" s="1"/>
      <c r="BD626" s="1" t="s">
        <v>206</v>
      </c>
      <c r="BE626" s="1" t="s">
        <v>134</v>
      </c>
      <c r="BF626" s="1" t="s">
        <v>135</v>
      </c>
      <c r="BG626" s="1"/>
      <c r="BH626" s="1"/>
      <c r="BI626" s="1"/>
      <c r="BJ626" s="1"/>
      <c r="BK626" s="1"/>
      <c r="BL626" s="1" t="s">
        <v>4351</v>
      </c>
      <c r="BM626" s="1" t="s">
        <v>4352</v>
      </c>
      <c r="BN626" s="1" t="s">
        <v>121</v>
      </c>
    </row>
    <row r="627" spans="1:66" ht="15.75" customHeight="1" x14ac:dyDescent="0.3">
      <c r="A627" s="1" t="s">
        <v>360</v>
      </c>
      <c r="B627" s="1">
        <v>2200000</v>
      </c>
      <c r="C627" s="1" t="s">
        <v>68</v>
      </c>
      <c r="D627" s="1">
        <v>0</v>
      </c>
      <c r="E627" s="4">
        <v>44570</v>
      </c>
      <c r="F627" s="1" t="s">
        <v>69</v>
      </c>
      <c r="G627" s="1" t="s">
        <v>123</v>
      </c>
      <c r="H627" s="1" t="s">
        <v>124</v>
      </c>
      <c r="I627" s="1" t="s">
        <v>101</v>
      </c>
      <c r="J627" s="1" t="s">
        <v>4363</v>
      </c>
      <c r="K627" s="1" t="s">
        <v>4364</v>
      </c>
      <c r="L627" s="1" t="s">
        <v>585</v>
      </c>
      <c r="M627" s="1" t="s">
        <v>4365</v>
      </c>
      <c r="N627" s="1" t="s">
        <v>4366</v>
      </c>
      <c r="O627" s="1" t="s">
        <v>340</v>
      </c>
      <c r="P627" s="1" t="s">
        <v>368</v>
      </c>
      <c r="Q627" s="1" t="s">
        <v>360</v>
      </c>
      <c r="R627" s="1" t="s">
        <v>4367</v>
      </c>
      <c r="S627" s="1" t="s">
        <v>4368</v>
      </c>
      <c r="T627" s="1"/>
      <c r="U627" s="1" t="s">
        <v>4369</v>
      </c>
      <c r="V627" s="1"/>
      <c r="W627" s="1"/>
      <c r="X627" s="1"/>
      <c r="Y627" s="1">
        <v>262</v>
      </c>
      <c r="Z627" s="1"/>
      <c r="AA627" s="1"/>
      <c r="AB627" s="1"/>
      <c r="AC627" s="1"/>
      <c r="AD627" s="1"/>
      <c r="AE627" s="1"/>
      <c r="AF627" s="1"/>
      <c r="AG627" s="1"/>
      <c r="AH627" s="1"/>
      <c r="AI627" s="1"/>
      <c r="AJ627" s="1"/>
      <c r="AK627" s="1" t="s">
        <v>4370</v>
      </c>
      <c r="AL627" s="1"/>
      <c r="AM627" s="1"/>
      <c r="AN627" s="1"/>
      <c r="AO627" s="1"/>
      <c r="AP627" s="1"/>
      <c r="AQ627" s="1"/>
      <c r="AR627" s="1"/>
      <c r="AS627" s="1"/>
      <c r="AT627" s="1"/>
      <c r="AU627" s="1"/>
      <c r="AV627" s="1"/>
      <c r="AW627" s="1"/>
      <c r="AX627" s="1"/>
      <c r="AY627" s="1"/>
      <c r="AZ627" s="1" t="s">
        <v>132</v>
      </c>
      <c r="BA627" s="1" t="s">
        <v>127</v>
      </c>
      <c r="BB627" s="1"/>
      <c r="BC627" s="1"/>
      <c r="BD627" s="1" t="s">
        <v>133</v>
      </c>
      <c r="BE627" s="1" t="s">
        <v>192</v>
      </c>
      <c r="BF627" s="1"/>
      <c r="BG627" s="1"/>
      <c r="BH627" s="1" t="s">
        <v>804</v>
      </c>
      <c r="BI627" s="1"/>
      <c r="BJ627" s="1"/>
      <c r="BK627" s="1"/>
      <c r="BL627" s="1" t="s">
        <v>4371</v>
      </c>
      <c r="BM627" s="1" t="s">
        <v>4372</v>
      </c>
      <c r="BN627" s="1"/>
    </row>
    <row r="628" spans="1:66" ht="15.75" customHeight="1" x14ac:dyDescent="0.3">
      <c r="A628" s="1" t="s">
        <v>470</v>
      </c>
      <c r="B628" s="1">
        <v>12500000</v>
      </c>
      <c r="C628" s="1" t="s">
        <v>68</v>
      </c>
      <c r="D628" s="1">
        <v>0</v>
      </c>
      <c r="E628" s="4" t="s">
        <v>210</v>
      </c>
      <c r="F628" s="1" t="s">
        <v>69</v>
      </c>
      <c r="G628" s="1" t="s">
        <v>123</v>
      </c>
      <c r="H628" s="1" t="s">
        <v>124</v>
      </c>
      <c r="I628" s="1" t="s">
        <v>101</v>
      </c>
      <c r="J628" s="1"/>
      <c r="K628" s="1"/>
      <c r="L628" s="1"/>
      <c r="M628" s="1" t="s">
        <v>4373</v>
      </c>
      <c r="N628" s="1" t="s">
        <v>4374</v>
      </c>
      <c r="O628" s="1" t="s">
        <v>233</v>
      </c>
      <c r="P628" s="1" t="s">
        <v>473</v>
      </c>
      <c r="Q628" s="1" t="s">
        <v>470</v>
      </c>
      <c r="R628" s="1" t="s">
        <v>4375</v>
      </c>
      <c r="S628" s="1" t="s">
        <v>4376</v>
      </c>
      <c r="T628" s="1"/>
      <c r="U628" s="1" t="s">
        <v>1537</v>
      </c>
      <c r="V628" s="1"/>
      <c r="W628" s="1"/>
      <c r="X628" s="1"/>
      <c r="Y628" s="1">
        <v>860</v>
      </c>
      <c r="Z628" s="1"/>
      <c r="AA628" s="1"/>
      <c r="AB628" s="1"/>
      <c r="AC628" s="1"/>
      <c r="AD628" s="1"/>
      <c r="AE628" s="1"/>
      <c r="AF628" s="1"/>
      <c r="AG628" s="1" t="s">
        <v>111</v>
      </c>
      <c r="AH628" s="1"/>
      <c r="AI628" s="1"/>
      <c r="AJ628" s="1"/>
      <c r="AK628" s="1" t="s">
        <v>889</v>
      </c>
      <c r="AL628" s="1"/>
      <c r="AM628" s="1"/>
      <c r="AN628" s="1"/>
      <c r="AO628" s="1"/>
      <c r="AP628" s="1"/>
      <c r="AQ628" s="1"/>
      <c r="AR628" s="1"/>
      <c r="AS628" s="1"/>
      <c r="AT628" s="1"/>
      <c r="AU628" s="1"/>
      <c r="AV628" s="1"/>
      <c r="AW628" s="1"/>
      <c r="AX628" s="1"/>
      <c r="AY628" s="1"/>
      <c r="AZ628" s="1" t="s">
        <v>238</v>
      </c>
      <c r="BA628" s="1" t="s">
        <v>233</v>
      </c>
      <c r="BB628" s="1"/>
      <c r="BC628" s="1"/>
      <c r="BD628" s="1" t="s">
        <v>133</v>
      </c>
      <c r="BE628" s="1" t="s">
        <v>192</v>
      </c>
      <c r="BF628" s="1"/>
      <c r="BG628" s="1"/>
      <c r="BH628" s="1" t="s">
        <v>4377</v>
      </c>
      <c r="BI628" s="1"/>
      <c r="BJ628" s="1"/>
      <c r="BK628" s="1"/>
      <c r="BL628" s="1" t="s">
        <v>4378</v>
      </c>
      <c r="BM628" s="1" t="s">
        <v>4379</v>
      </c>
      <c r="BN628" s="1" t="s">
        <v>121</v>
      </c>
    </row>
    <row r="629" spans="1:66" ht="15.75" customHeight="1" x14ac:dyDescent="0.3">
      <c r="A629" s="1" t="s">
        <v>256</v>
      </c>
      <c r="B629" s="1">
        <v>200000</v>
      </c>
      <c r="C629" s="1" t="s">
        <v>68</v>
      </c>
      <c r="D629" s="1">
        <v>0</v>
      </c>
      <c r="E629" s="4" t="s">
        <v>314</v>
      </c>
      <c r="F629" s="1" t="s">
        <v>69</v>
      </c>
      <c r="G629" s="1" t="s">
        <v>123</v>
      </c>
      <c r="H629" s="1" t="s">
        <v>124</v>
      </c>
      <c r="I629" s="1" t="s">
        <v>101</v>
      </c>
      <c r="J629" s="1" t="s">
        <v>4380</v>
      </c>
      <c r="K629" s="1" t="s">
        <v>4381</v>
      </c>
      <c r="L629" s="1" t="s">
        <v>4382</v>
      </c>
      <c r="M629" s="1" t="s">
        <v>4383</v>
      </c>
      <c r="N629" s="1" t="s">
        <v>4384</v>
      </c>
      <c r="O629" s="1" t="s">
        <v>382</v>
      </c>
      <c r="P629" s="1" t="s">
        <v>260</v>
      </c>
      <c r="Q629" s="1" t="s">
        <v>256</v>
      </c>
      <c r="R629" s="1" t="s">
        <v>4385</v>
      </c>
      <c r="S629" s="1" t="s">
        <v>4386</v>
      </c>
      <c r="T629" s="1"/>
      <c r="U629" s="1" t="s">
        <v>147</v>
      </c>
      <c r="V629" s="1"/>
      <c r="W629" s="1"/>
      <c r="X629" s="1"/>
      <c r="Y629" s="1">
        <v>28</v>
      </c>
      <c r="Z629" s="1"/>
      <c r="AA629" s="1"/>
      <c r="AB629" s="1"/>
      <c r="AC629" s="1"/>
      <c r="AD629" s="1"/>
      <c r="AE629" s="1"/>
      <c r="AF629" s="1"/>
      <c r="AG629" s="1"/>
      <c r="AH629" s="1"/>
      <c r="AI629" s="1"/>
      <c r="AJ629" s="1"/>
      <c r="AK629" s="1" t="s">
        <v>112</v>
      </c>
      <c r="AL629" s="1"/>
      <c r="AM629" s="1"/>
      <c r="AN629" s="1"/>
      <c r="AO629" s="1"/>
      <c r="AP629" s="1"/>
      <c r="AQ629" s="1"/>
      <c r="AR629" s="1"/>
      <c r="AS629" s="1"/>
      <c r="AT629" s="1"/>
      <c r="AU629" s="1"/>
      <c r="AV629" s="1"/>
      <c r="AW629" s="1"/>
      <c r="AX629" s="1" t="s">
        <v>177</v>
      </c>
      <c r="AY629" s="1"/>
      <c r="AZ629" s="1" t="s">
        <v>386</v>
      </c>
      <c r="BA629" s="1" t="s">
        <v>382</v>
      </c>
      <c r="BB629" s="1"/>
      <c r="BC629" s="1"/>
      <c r="BD629" s="1" t="s">
        <v>116</v>
      </c>
      <c r="BE629" s="1" t="s">
        <v>134</v>
      </c>
      <c r="BF629" s="1" t="s">
        <v>135</v>
      </c>
      <c r="BG629" s="1"/>
      <c r="BH629" s="1" t="s">
        <v>331</v>
      </c>
      <c r="BI629" s="1"/>
      <c r="BJ629" s="1"/>
      <c r="BK629" s="1"/>
      <c r="BL629" s="1" t="s">
        <v>4387</v>
      </c>
      <c r="BM629" s="1" t="s">
        <v>4388</v>
      </c>
      <c r="BN629" s="1" t="s">
        <v>121</v>
      </c>
    </row>
    <row r="630" spans="1:66" ht="15.75" customHeight="1" x14ac:dyDescent="0.3">
      <c r="A630" s="1" t="s">
        <v>313</v>
      </c>
      <c r="B630" s="1">
        <v>1280000</v>
      </c>
      <c r="C630" s="1" t="s">
        <v>68</v>
      </c>
      <c r="D630" s="1">
        <v>0</v>
      </c>
      <c r="E630" s="4" t="s">
        <v>314</v>
      </c>
      <c r="F630" s="1" t="s">
        <v>69</v>
      </c>
      <c r="G630" s="1" t="s">
        <v>99</v>
      </c>
      <c r="H630" s="1" t="s">
        <v>100</v>
      </c>
      <c r="I630" s="1" t="s">
        <v>101</v>
      </c>
      <c r="J630" s="1" t="s">
        <v>3388</v>
      </c>
      <c r="K630" s="1" t="s">
        <v>3389</v>
      </c>
      <c r="L630" s="1" t="s">
        <v>4389</v>
      </c>
      <c r="M630" s="1" t="s">
        <v>3391</v>
      </c>
      <c r="N630" s="1" t="s">
        <v>3392</v>
      </c>
      <c r="O630" s="1" t="s">
        <v>173</v>
      </c>
      <c r="P630" s="1" t="s">
        <v>318</v>
      </c>
      <c r="Q630" s="1" t="s">
        <v>313</v>
      </c>
      <c r="R630" s="1" t="s">
        <v>4390</v>
      </c>
      <c r="S630" s="1" t="s">
        <v>4391</v>
      </c>
      <c r="T630" s="1"/>
      <c r="U630" s="1" t="s">
        <v>1299</v>
      </c>
      <c r="V630" s="1"/>
      <c r="W630" s="1"/>
      <c r="X630" s="1"/>
      <c r="Y630" s="1">
        <v>192</v>
      </c>
      <c r="Z630" s="1"/>
      <c r="AA630" s="1"/>
      <c r="AB630" s="1"/>
      <c r="AC630" s="1"/>
      <c r="AD630" s="1"/>
      <c r="AE630" s="1"/>
      <c r="AF630" s="1"/>
      <c r="AG630" s="1"/>
      <c r="AH630" s="1"/>
      <c r="AI630" s="1"/>
      <c r="AJ630" s="1"/>
      <c r="AK630" s="1" t="s">
        <v>220</v>
      </c>
      <c r="AL630" s="1"/>
      <c r="AM630" s="1"/>
      <c r="AN630" s="1"/>
      <c r="AO630" s="1"/>
      <c r="AP630" s="1"/>
      <c r="AQ630" s="1"/>
      <c r="AR630" s="1"/>
      <c r="AS630" s="1"/>
      <c r="AT630" s="1"/>
      <c r="AU630" s="1"/>
      <c r="AV630" s="1"/>
      <c r="AW630" s="1"/>
      <c r="AX630" s="1" t="s">
        <v>177</v>
      </c>
      <c r="AY630" s="1"/>
      <c r="AZ630" s="1" t="s">
        <v>178</v>
      </c>
      <c r="BA630" s="1" t="s">
        <v>173</v>
      </c>
      <c r="BB630" s="1"/>
      <c r="BC630" s="1"/>
      <c r="BD630" s="1" t="s">
        <v>206</v>
      </c>
      <c r="BE630" s="1" t="s">
        <v>134</v>
      </c>
      <c r="BF630" s="1"/>
      <c r="BG630" s="1"/>
      <c r="BH630" s="1"/>
      <c r="BI630" s="1"/>
      <c r="BJ630" s="1"/>
      <c r="BK630" s="1"/>
      <c r="BL630" s="1" t="s">
        <v>3395</v>
      </c>
      <c r="BM630" s="1" t="s">
        <v>3396</v>
      </c>
      <c r="BN630" s="1"/>
    </row>
    <row r="631" spans="1:66" ht="15.75" customHeight="1" x14ac:dyDescent="0.3">
      <c r="A631" s="1" t="s">
        <v>641</v>
      </c>
      <c r="B631" s="1">
        <v>800000</v>
      </c>
      <c r="C631" s="1" t="s">
        <v>68</v>
      </c>
      <c r="D631" s="1">
        <v>0</v>
      </c>
      <c r="E631" s="4" t="s">
        <v>3141</v>
      </c>
      <c r="F631" s="1" t="s">
        <v>69</v>
      </c>
      <c r="G631" s="1" t="s">
        <v>99</v>
      </c>
      <c r="H631" s="1" t="s">
        <v>100</v>
      </c>
      <c r="I631" s="1" t="s">
        <v>101</v>
      </c>
      <c r="J631" s="1" t="s">
        <v>4392</v>
      </c>
      <c r="K631" s="1" t="s">
        <v>4393</v>
      </c>
      <c r="L631" s="1" t="s">
        <v>4394</v>
      </c>
      <c r="M631" s="1" t="s">
        <v>4395</v>
      </c>
      <c r="N631" s="1" t="s">
        <v>4396</v>
      </c>
      <c r="O631" s="1" t="s">
        <v>138</v>
      </c>
      <c r="P631" s="1" t="s">
        <v>647</v>
      </c>
      <c r="Q631" s="1" t="s">
        <v>641</v>
      </c>
      <c r="R631" s="1" t="s">
        <v>4397</v>
      </c>
      <c r="S631" s="1" t="s">
        <v>4398</v>
      </c>
      <c r="T631" s="1"/>
      <c r="U631" s="1" t="s">
        <v>81</v>
      </c>
      <c r="V631" s="1"/>
      <c r="W631" s="1"/>
      <c r="X631" s="1"/>
      <c r="Y631" s="1">
        <v>400</v>
      </c>
      <c r="Z631" s="1"/>
      <c r="AA631" s="1"/>
      <c r="AB631" s="1"/>
      <c r="AC631" s="1"/>
      <c r="AD631" s="1"/>
      <c r="AE631" s="1"/>
      <c r="AF631" s="1"/>
      <c r="AG631" s="1" t="s">
        <v>111</v>
      </c>
      <c r="AH631" s="1"/>
      <c r="AI631" s="1"/>
      <c r="AJ631" s="1"/>
      <c r="AK631" s="1"/>
      <c r="AL631" s="1"/>
      <c r="AM631" s="1"/>
      <c r="AN631" s="1"/>
      <c r="AO631" s="1"/>
      <c r="AP631" s="1"/>
      <c r="AQ631" s="1"/>
      <c r="AR631" s="1"/>
      <c r="AS631" s="1"/>
      <c r="AT631" s="1"/>
      <c r="AU631" s="1"/>
      <c r="AV631" s="1"/>
      <c r="AW631" s="1"/>
      <c r="AX631" s="1"/>
      <c r="AY631" s="1"/>
      <c r="AZ631" s="1" t="s">
        <v>234</v>
      </c>
      <c r="BA631" s="1" t="s">
        <v>138</v>
      </c>
      <c r="BB631" s="1"/>
      <c r="BC631" s="1"/>
      <c r="BD631" s="1" t="s">
        <v>116</v>
      </c>
      <c r="BE631" s="1" t="s">
        <v>192</v>
      </c>
      <c r="BF631" s="1"/>
      <c r="BG631" s="1"/>
      <c r="BH631" s="1" t="s">
        <v>193</v>
      </c>
      <c r="BI631" s="1"/>
      <c r="BJ631" s="1"/>
      <c r="BK631" s="1"/>
      <c r="BL631" s="1" t="s">
        <v>4399</v>
      </c>
      <c r="BM631" s="1" t="s">
        <v>4400</v>
      </c>
      <c r="BN631" s="1" t="s">
        <v>121</v>
      </c>
    </row>
    <row r="632" spans="1:66" ht="15.75" customHeight="1" x14ac:dyDescent="0.3">
      <c r="A632" s="1" t="s">
        <v>613</v>
      </c>
      <c r="B632" s="1">
        <v>300000</v>
      </c>
      <c r="C632" s="1" t="s">
        <v>68</v>
      </c>
      <c r="D632" s="1">
        <v>0</v>
      </c>
      <c r="E632" s="4" t="s">
        <v>314</v>
      </c>
      <c r="F632" s="1" t="s">
        <v>69</v>
      </c>
      <c r="G632" s="1" t="s">
        <v>99</v>
      </c>
      <c r="H632" s="1" t="s">
        <v>100</v>
      </c>
      <c r="I632" s="1" t="s">
        <v>101</v>
      </c>
      <c r="J632" s="1"/>
      <c r="K632" s="1"/>
      <c r="L632" s="1" t="s">
        <v>4401</v>
      </c>
      <c r="M632" s="1" t="s">
        <v>4402</v>
      </c>
      <c r="N632" s="1" t="s">
        <v>4403</v>
      </c>
      <c r="O632" s="1" t="s">
        <v>401</v>
      </c>
      <c r="P632" s="1" t="s">
        <v>698</v>
      </c>
      <c r="Q632" s="1" t="s">
        <v>613</v>
      </c>
      <c r="R632" s="1" t="s">
        <v>4404</v>
      </c>
      <c r="S632" s="1" t="s">
        <v>4405</v>
      </c>
      <c r="T632" s="1"/>
      <c r="U632" s="1" t="s">
        <v>147</v>
      </c>
      <c r="V632" s="1"/>
      <c r="W632" s="1"/>
      <c r="X632" s="1"/>
      <c r="Y632" s="1">
        <v>216</v>
      </c>
      <c r="Z632" s="1"/>
      <c r="AA632" s="1"/>
      <c r="AB632" s="1"/>
      <c r="AC632" s="1"/>
      <c r="AD632" s="1"/>
      <c r="AE632" s="1"/>
      <c r="AF632" s="1"/>
      <c r="AG632" s="1"/>
      <c r="AH632" s="1"/>
      <c r="AI632" s="1"/>
      <c r="AJ632" s="1"/>
      <c r="AK632" s="1" t="s">
        <v>112</v>
      </c>
      <c r="AL632" s="1"/>
      <c r="AM632" s="1"/>
      <c r="AN632" s="1"/>
      <c r="AO632" s="1"/>
      <c r="AP632" s="1"/>
      <c r="AQ632" s="1"/>
      <c r="AR632" s="1"/>
      <c r="AS632" s="1"/>
      <c r="AT632" s="1"/>
      <c r="AU632" s="1"/>
      <c r="AV632" s="1"/>
      <c r="AW632" s="1"/>
      <c r="AX632" s="1" t="s">
        <v>177</v>
      </c>
      <c r="AY632" s="1"/>
      <c r="AZ632" s="1" t="s">
        <v>407</v>
      </c>
      <c r="BA632" s="1" t="s">
        <v>401</v>
      </c>
      <c r="BB632" s="1"/>
      <c r="BC632" s="1"/>
      <c r="BD632" s="1" t="s">
        <v>116</v>
      </c>
      <c r="BE632" s="1" t="s">
        <v>134</v>
      </c>
      <c r="BF632" s="1" t="s">
        <v>135</v>
      </c>
      <c r="BG632" s="1"/>
      <c r="BH632" s="1" t="s">
        <v>607</v>
      </c>
      <c r="BI632" s="1"/>
      <c r="BJ632" s="1"/>
      <c r="BK632" s="1"/>
      <c r="BL632" s="1" t="s">
        <v>4406</v>
      </c>
      <c r="BM632" s="1" t="s">
        <v>4407</v>
      </c>
      <c r="BN632" s="1"/>
    </row>
    <row r="633" spans="1:66" ht="15.75" customHeight="1" x14ac:dyDescent="0.3">
      <c r="A633" s="1" t="s">
        <v>414</v>
      </c>
      <c r="B633" s="1">
        <v>50000</v>
      </c>
      <c r="C633" s="1" t="s">
        <v>68</v>
      </c>
      <c r="D633" s="1">
        <v>0</v>
      </c>
      <c r="E633" s="4" t="s">
        <v>2914</v>
      </c>
      <c r="F633" s="1" t="s">
        <v>69</v>
      </c>
      <c r="G633" s="1" t="s">
        <v>99</v>
      </c>
      <c r="H633" s="1" t="s">
        <v>100</v>
      </c>
      <c r="I633" s="1" t="s">
        <v>101</v>
      </c>
      <c r="J633" s="1"/>
      <c r="K633" s="1"/>
      <c r="L633" s="1" t="s">
        <v>4408</v>
      </c>
      <c r="M633" s="1" t="s">
        <v>4409</v>
      </c>
      <c r="N633" s="1" t="s">
        <v>4410</v>
      </c>
      <c r="O633" s="1" t="s">
        <v>173</v>
      </c>
      <c r="P633" s="1" t="s">
        <v>735</v>
      </c>
      <c r="Q633" s="1" t="s">
        <v>414</v>
      </c>
      <c r="R633" s="1" t="s">
        <v>4411</v>
      </c>
      <c r="S633" s="1" t="s">
        <v>4412</v>
      </c>
      <c r="T633" s="1"/>
      <c r="U633" s="1" t="s">
        <v>130</v>
      </c>
      <c r="V633" s="1"/>
      <c r="W633" s="1"/>
      <c r="X633" s="1"/>
      <c r="Y633" s="1">
        <v>69</v>
      </c>
      <c r="Z633" s="1"/>
      <c r="AA633" s="1"/>
      <c r="AB633" s="1"/>
      <c r="AC633" s="1"/>
      <c r="AD633" s="1"/>
      <c r="AE633" s="1"/>
      <c r="AF633" s="1"/>
      <c r="AG633" s="1"/>
      <c r="AH633" s="1"/>
      <c r="AI633" s="1"/>
      <c r="AJ633" s="1"/>
      <c r="AK633" s="1" t="s">
        <v>680</v>
      </c>
      <c r="AL633" s="1"/>
      <c r="AM633" s="1"/>
      <c r="AN633" s="1"/>
      <c r="AO633" s="1"/>
      <c r="AP633" s="1"/>
      <c r="AQ633" s="1"/>
      <c r="AR633" s="1"/>
      <c r="AS633" s="1"/>
      <c r="AT633" s="1"/>
      <c r="AU633" s="1"/>
      <c r="AV633" s="1"/>
      <c r="AW633" s="1"/>
      <c r="AX633" s="1" t="s">
        <v>237</v>
      </c>
      <c r="AY633" s="1"/>
      <c r="AZ633" s="1" t="s">
        <v>178</v>
      </c>
      <c r="BA633" s="1" t="s">
        <v>173</v>
      </c>
      <c r="BB633" s="1"/>
      <c r="BC633" s="1"/>
      <c r="BD633" s="1" t="s">
        <v>116</v>
      </c>
      <c r="BE633" s="1" t="s">
        <v>134</v>
      </c>
      <c r="BF633" s="1" t="s">
        <v>652</v>
      </c>
      <c r="BG633" s="1"/>
      <c r="BH633" s="1"/>
      <c r="BI633" s="1"/>
      <c r="BJ633" s="1"/>
      <c r="BK633" s="1"/>
      <c r="BL633" s="1" t="s">
        <v>4413</v>
      </c>
      <c r="BM633" s="1" t="s">
        <v>4414</v>
      </c>
      <c r="BN633" s="1"/>
    </row>
    <row r="634" spans="1:66" ht="15.75" customHeight="1" x14ac:dyDescent="0.3">
      <c r="A634" s="1" t="s">
        <v>414</v>
      </c>
      <c r="B634" s="1">
        <v>2000000</v>
      </c>
      <c r="C634" s="1" t="s">
        <v>68</v>
      </c>
      <c r="D634" s="1">
        <v>0</v>
      </c>
      <c r="E634" s="4" t="s">
        <v>2914</v>
      </c>
      <c r="F634" s="1" t="s">
        <v>69</v>
      </c>
      <c r="G634" s="1" t="s">
        <v>99</v>
      </c>
      <c r="H634" s="1" t="s">
        <v>100</v>
      </c>
      <c r="I634" s="1" t="s">
        <v>101</v>
      </c>
      <c r="J634" s="1" t="s">
        <v>4415</v>
      </c>
      <c r="K634" s="1" t="s">
        <v>4416</v>
      </c>
      <c r="L634" s="1" t="s">
        <v>4417</v>
      </c>
      <c r="M634" s="1" t="s">
        <v>4409</v>
      </c>
      <c r="N634" s="1" t="s">
        <v>4410</v>
      </c>
      <c r="O634" s="1" t="s">
        <v>173</v>
      </c>
      <c r="P634" s="1" t="s">
        <v>735</v>
      </c>
      <c r="Q634" s="1" t="s">
        <v>414</v>
      </c>
      <c r="R634" s="1" t="s">
        <v>4418</v>
      </c>
      <c r="S634" s="1" t="s">
        <v>4419</v>
      </c>
      <c r="T634" s="1"/>
      <c r="U634" s="1" t="s">
        <v>130</v>
      </c>
      <c r="V634" s="1"/>
      <c r="W634" s="1"/>
      <c r="X634" s="1"/>
      <c r="Y634" s="1">
        <v>69</v>
      </c>
      <c r="Z634" s="1"/>
      <c r="AA634" s="1"/>
      <c r="AB634" s="1"/>
      <c r="AC634" s="1"/>
      <c r="AD634" s="1"/>
      <c r="AE634" s="1"/>
      <c r="AF634" s="1"/>
      <c r="AG634" s="1"/>
      <c r="AH634" s="1"/>
      <c r="AI634" s="1"/>
      <c r="AJ634" s="1"/>
      <c r="AK634" s="1" t="s">
        <v>680</v>
      </c>
      <c r="AL634" s="1"/>
      <c r="AM634" s="1"/>
      <c r="AN634" s="1"/>
      <c r="AO634" s="1"/>
      <c r="AP634" s="1"/>
      <c r="AQ634" s="1"/>
      <c r="AR634" s="1"/>
      <c r="AS634" s="1"/>
      <c r="AT634" s="1"/>
      <c r="AU634" s="1"/>
      <c r="AV634" s="1"/>
      <c r="AW634" s="1"/>
      <c r="AX634" s="1" t="s">
        <v>237</v>
      </c>
      <c r="AY634" s="1"/>
      <c r="AZ634" s="1" t="s">
        <v>178</v>
      </c>
      <c r="BA634" s="1" t="s">
        <v>173</v>
      </c>
      <c r="BB634" s="1"/>
      <c r="BC634" s="1"/>
      <c r="BD634" s="1" t="s">
        <v>116</v>
      </c>
      <c r="BE634" s="1" t="s">
        <v>134</v>
      </c>
      <c r="BF634" s="1" t="s">
        <v>652</v>
      </c>
      <c r="BG634" s="1"/>
      <c r="BH634" s="1"/>
      <c r="BI634" s="1"/>
      <c r="BJ634" s="1"/>
      <c r="BK634" s="1"/>
      <c r="BL634" s="1" t="s">
        <v>4413</v>
      </c>
      <c r="BM634" s="1" t="s">
        <v>4414</v>
      </c>
      <c r="BN634" s="1"/>
    </row>
    <row r="635" spans="1:66" ht="15.75" customHeight="1" x14ac:dyDescent="0.3">
      <c r="A635" s="1" t="s">
        <v>481</v>
      </c>
      <c r="B635" s="1">
        <v>580500</v>
      </c>
      <c r="C635" s="1" t="s">
        <v>68</v>
      </c>
      <c r="D635" s="1">
        <v>0</v>
      </c>
      <c r="E635" s="4" t="s">
        <v>4420</v>
      </c>
      <c r="F635" s="1" t="s">
        <v>69</v>
      </c>
      <c r="G635" s="1" t="s">
        <v>99</v>
      </c>
      <c r="H635" s="1" t="s">
        <v>100</v>
      </c>
      <c r="I635" s="1" t="s">
        <v>101</v>
      </c>
      <c r="J635" s="1" t="s">
        <v>4421</v>
      </c>
      <c r="K635" s="1" t="s">
        <v>4422</v>
      </c>
      <c r="L635" s="1" t="s">
        <v>181</v>
      </c>
      <c r="M635" s="1" t="s">
        <v>4423</v>
      </c>
      <c r="N635" s="1" t="s">
        <v>4424</v>
      </c>
      <c r="O635" s="1" t="s">
        <v>411</v>
      </c>
      <c r="P635" s="1" t="s">
        <v>486</v>
      </c>
      <c r="Q635" s="1" t="s">
        <v>481</v>
      </c>
      <c r="R635" s="1" t="s">
        <v>4425</v>
      </c>
      <c r="S635" s="1" t="s">
        <v>4426</v>
      </c>
      <c r="T635" s="1"/>
      <c r="U635" s="1" t="s">
        <v>147</v>
      </c>
      <c r="V635" s="1"/>
      <c r="W635" s="1"/>
      <c r="X635" s="1"/>
      <c r="Y635" s="1">
        <v>110</v>
      </c>
      <c r="Z635" s="1"/>
      <c r="AA635" s="1"/>
      <c r="AB635" s="1"/>
      <c r="AC635" s="1"/>
      <c r="AD635" s="1"/>
      <c r="AE635" s="1"/>
      <c r="AF635" s="1"/>
      <c r="AG635" s="1"/>
      <c r="AH635" s="1"/>
      <c r="AI635" s="1"/>
      <c r="AJ635" s="1"/>
      <c r="AK635" s="1" t="s">
        <v>1397</v>
      </c>
      <c r="AL635" s="1"/>
      <c r="AM635" s="1"/>
      <c r="AN635" s="1"/>
      <c r="AO635" s="1"/>
      <c r="AP635" s="1"/>
      <c r="AQ635" s="1"/>
      <c r="AR635" s="1"/>
      <c r="AS635" s="1"/>
      <c r="AT635" s="1"/>
      <c r="AU635" s="1"/>
      <c r="AV635" s="1"/>
      <c r="AW635" s="1"/>
      <c r="AX635" s="1"/>
      <c r="AY635" s="1"/>
      <c r="AZ635" s="1" t="s">
        <v>410</v>
      </c>
      <c r="BA635" s="1" t="s">
        <v>411</v>
      </c>
      <c r="BB635" s="1" t="s">
        <v>489</v>
      </c>
      <c r="BC635" s="1"/>
      <c r="BD635" s="1" t="s">
        <v>116</v>
      </c>
      <c r="BE635" s="1" t="s">
        <v>134</v>
      </c>
      <c r="BF635" s="1"/>
      <c r="BG635" s="1"/>
      <c r="BH635" s="1"/>
      <c r="BI635" s="1"/>
      <c r="BJ635" s="1"/>
      <c r="BK635" s="1"/>
      <c r="BL635" s="1" t="s">
        <v>4427</v>
      </c>
      <c r="BM635" s="1" t="s">
        <v>4428</v>
      </c>
      <c r="BN635" s="1" t="s">
        <v>181</v>
      </c>
    </row>
    <row r="636" spans="1:66" ht="15.75" customHeight="1" x14ac:dyDescent="0.3">
      <c r="A636" s="1" t="s">
        <v>360</v>
      </c>
      <c r="B636" s="1">
        <v>80000</v>
      </c>
      <c r="C636" s="1" t="s">
        <v>68</v>
      </c>
      <c r="D636" s="1">
        <v>0</v>
      </c>
      <c r="E636" s="4" t="s">
        <v>139</v>
      </c>
      <c r="F636" s="1" t="s">
        <v>69</v>
      </c>
      <c r="G636" s="1" t="s">
        <v>123</v>
      </c>
      <c r="H636" s="1" t="s">
        <v>124</v>
      </c>
      <c r="I636" s="1" t="s">
        <v>101</v>
      </c>
      <c r="J636" s="1"/>
      <c r="K636" s="1"/>
      <c r="L636" s="1" t="s">
        <v>4429</v>
      </c>
      <c r="M636" s="1" t="s">
        <v>4430</v>
      </c>
      <c r="N636" s="1" t="s">
        <v>4431</v>
      </c>
      <c r="O636" s="1" t="s">
        <v>1228</v>
      </c>
      <c r="P636" s="1" t="s">
        <v>368</v>
      </c>
      <c r="Q636" s="1" t="s">
        <v>360</v>
      </c>
      <c r="R636" s="1" t="s">
        <v>4432</v>
      </c>
      <c r="S636" s="1" t="s">
        <v>4433</v>
      </c>
      <c r="T636" s="1"/>
      <c r="U636" s="1" t="s">
        <v>81</v>
      </c>
      <c r="V636" s="1"/>
      <c r="W636" s="1"/>
      <c r="X636" s="1"/>
      <c r="Y636" s="1">
        <v>40</v>
      </c>
      <c r="Z636" s="1"/>
      <c r="AA636" s="1"/>
      <c r="AB636" s="1"/>
      <c r="AC636" s="1"/>
      <c r="AD636" s="1"/>
      <c r="AE636" s="1"/>
      <c r="AF636" s="1"/>
      <c r="AG636" s="1"/>
      <c r="AH636" s="1"/>
      <c r="AI636" s="1"/>
      <c r="AJ636" s="1"/>
      <c r="AK636" s="1" t="s">
        <v>220</v>
      </c>
      <c r="AL636" s="1"/>
      <c r="AM636" s="1"/>
      <c r="AN636" s="1"/>
      <c r="AO636" s="1"/>
      <c r="AP636" s="1"/>
      <c r="AQ636" s="1"/>
      <c r="AR636" s="1"/>
      <c r="AS636" s="1"/>
      <c r="AT636" s="1"/>
      <c r="AU636" s="1"/>
      <c r="AV636" s="1"/>
      <c r="AW636" s="1"/>
      <c r="AX636" s="1" t="s">
        <v>282</v>
      </c>
      <c r="AY636" s="1"/>
      <c r="AZ636" s="1" t="s">
        <v>1231</v>
      </c>
      <c r="BA636" s="1" t="s">
        <v>1228</v>
      </c>
      <c r="BB636" s="1"/>
      <c r="BC636" s="1"/>
      <c r="BD636" s="1"/>
      <c r="BE636" s="1" t="s">
        <v>134</v>
      </c>
      <c r="BF636" s="1" t="s">
        <v>135</v>
      </c>
      <c r="BG636" s="1"/>
      <c r="BH636" s="1"/>
      <c r="BI636" s="1"/>
      <c r="BJ636" s="1"/>
      <c r="BK636" s="1"/>
      <c r="BL636" s="1" t="s">
        <v>4434</v>
      </c>
      <c r="BM636" s="1" t="s">
        <v>4435</v>
      </c>
      <c r="BN636" s="1"/>
    </row>
    <row r="637" spans="1:66" ht="15.75" customHeight="1" x14ac:dyDescent="0.3">
      <c r="A637" s="1" t="s">
        <v>414</v>
      </c>
      <c r="B637" s="1">
        <v>1000000</v>
      </c>
      <c r="C637" s="1" t="s">
        <v>68</v>
      </c>
      <c r="D637" s="1">
        <v>0</v>
      </c>
      <c r="E637" s="4" t="s">
        <v>2914</v>
      </c>
      <c r="F637" s="1" t="s">
        <v>69</v>
      </c>
      <c r="G637" s="1" t="s">
        <v>99</v>
      </c>
      <c r="H637" s="1" t="s">
        <v>100</v>
      </c>
      <c r="I637" s="1" t="s">
        <v>101</v>
      </c>
      <c r="J637" s="1" t="s">
        <v>4415</v>
      </c>
      <c r="K637" s="1" t="s">
        <v>4416</v>
      </c>
      <c r="L637" s="1" t="s">
        <v>4436</v>
      </c>
      <c r="M637" s="1" t="s">
        <v>4409</v>
      </c>
      <c r="N637" s="1" t="s">
        <v>4410</v>
      </c>
      <c r="O637" s="1" t="s">
        <v>173</v>
      </c>
      <c r="P637" s="1" t="s">
        <v>735</v>
      </c>
      <c r="Q637" s="1" t="s">
        <v>414</v>
      </c>
      <c r="R637" s="1" t="s">
        <v>4437</v>
      </c>
      <c r="S637" s="1" t="s">
        <v>4438</v>
      </c>
      <c r="T637" s="1"/>
      <c r="U637" s="1" t="s">
        <v>130</v>
      </c>
      <c r="V637" s="1"/>
      <c r="W637" s="1"/>
      <c r="X637" s="1"/>
      <c r="Y637" s="1">
        <v>69</v>
      </c>
      <c r="Z637" s="1"/>
      <c r="AA637" s="1"/>
      <c r="AB637" s="1"/>
      <c r="AC637" s="1"/>
      <c r="AD637" s="1"/>
      <c r="AE637" s="1"/>
      <c r="AF637" s="1"/>
      <c r="AG637" s="1"/>
      <c r="AH637" s="1"/>
      <c r="AI637" s="1"/>
      <c r="AJ637" s="1"/>
      <c r="AK637" s="1" t="s">
        <v>680</v>
      </c>
      <c r="AL637" s="1"/>
      <c r="AM637" s="1"/>
      <c r="AN637" s="1"/>
      <c r="AO637" s="1"/>
      <c r="AP637" s="1"/>
      <c r="AQ637" s="1"/>
      <c r="AR637" s="1"/>
      <c r="AS637" s="1"/>
      <c r="AT637" s="1"/>
      <c r="AU637" s="1"/>
      <c r="AV637" s="1"/>
      <c r="AW637" s="1"/>
      <c r="AX637" s="1" t="s">
        <v>237</v>
      </c>
      <c r="AY637" s="1"/>
      <c r="AZ637" s="1" t="s">
        <v>178</v>
      </c>
      <c r="BA637" s="1" t="s">
        <v>173</v>
      </c>
      <c r="BB637" s="1"/>
      <c r="BC637" s="1"/>
      <c r="BD637" s="1" t="s">
        <v>116</v>
      </c>
      <c r="BE637" s="1" t="s">
        <v>134</v>
      </c>
      <c r="BF637" s="1" t="s">
        <v>652</v>
      </c>
      <c r="BG637" s="1"/>
      <c r="BH637" s="1"/>
      <c r="BI637" s="1"/>
      <c r="BJ637" s="1"/>
      <c r="BK637" s="1"/>
      <c r="BL637" s="1" t="s">
        <v>4413</v>
      </c>
      <c r="BM637" s="1" t="s">
        <v>4414</v>
      </c>
      <c r="BN637" s="1"/>
    </row>
    <row r="638" spans="1:66" ht="15.75" customHeight="1" x14ac:dyDescent="0.3">
      <c r="A638" s="1" t="s">
        <v>414</v>
      </c>
      <c r="B638" s="1">
        <v>762712</v>
      </c>
      <c r="C638" s="1" t="s">
        <v>68</v>
      </c>
      <c r="D638" s="1">
        <v>100</v>
      </c>
      <c r="E638" s="4" t="s">
        <v>3141</v>
      </c>
      <c r="F638" s="1" t="s">
        <v>69</v>
      </c>
      <c r="G638" s="1" t="s">
        <v>70</v>
      </c>
      <c r="H638" s="1" t="s">
        <v>71</v>
      </c>
      <c r="I638" s="1" t="s">
        <v>72</v>
      </c>
      <c r="J638" s="1" t="s">
        <v>4439</v>
      </c>
      <c r="K638" s="1" t="s">
        <v>4440</v>
      </c>
      <c r="L638" s="1" t="s">
        <v>288</v>
      </c>
      <c r="M638" s="1" t="s">
        <v>4441</v>
      </c>
      <c r="N638" s="1" t="s">
        <v>4442</v>
      </c>
      <c r="O638" s="1" t="s">
        <v>291</v>
      </c>
      <c r="P638" s="1" t="s">
        <v>698</v>
      </c>
      <c r="Q638" s="1" t="s">
        <v>613</v>
      </c>
      <c r="R638" s="1" t="s">
        <v>4443</v>
      </c>
      <c r="S638" s="1" t="s">
        <v>4444</v>
      </c>
      <c r="T638" s="1"/>
      <c r="U638" s="1" t="s">
        <v>3959</v>
      </c>
      <c r="V638" s="1"/>
      <c r="W638" s="1" t="s">
        <v>4445</v>
      </c>
      <c r="X638" s="1"/>
      <c r="Y638" s="1">
        <v>258</v>
      </c>
      <c r="Z638" s="1"/>
      <c r="AA638" s="1"/>
      <c r="AB638" s="1"/>
      <c r="AC638" s="1"/>
      <c r="AD638" s="1"/>
      <c r="AE638" s="1"/>
      <c r="AF638" s="1"/>
      <c r="AG638" s="1"/>
      <c r="AH638" s="1"/>
      <c r="AI638" s="1"/>
      <c r="AJ638" s="1"/>
      <c r="AK638" s="1" t="s">
        <v>112</v>
      </c>
      <c r="AL638" s="1"/>
      <c r="AM638" s="1"/>
      <c r="AN638" s="1"/>
      <c r="AO638" s="1"/>
      <c r="AP638" s="1"/>
      <c r="AQ638" s="1"/>
      <c r="AR638" s="1"/>
      <c r="AS638" s="1"/>
      <c r="AT638" s="1"/>
      <c r="AU638" s="1"/>
      <c r="AV638" s="1"/>
      <c r="AW638" s="1"/>
      <c r="AX638" s="1"/>
      <c r="AY638" s="1"/>
      <c r="AZ638" s="1" t="s">
        <v>296</v>
      </c>
      <c r="BA638" s="1" t="s">
        <v>291</v>
      </c>
      <c r="BB638" s="1" t="s">
        <v>1232</v>
      </c>
      <c r="BC638" s="1" t="s">
        <v>4446</v>
      </c>
      <c r="BD638" s="1" t="s">
        <v>116</v>
      </c>
      <c r="BE638" s="1" t="s">
        <v>591</v>
      </c>
      <c r="BF638" s="1" t="s">
        <v>4447</v>
      </c>
      <c r="BG638" s="1"/>
      <c r="BH638" s="1"/>
      <c r="BI638" s="1"/>
      <c r="BJ638" s="1"/>
      <c r="BK638" s="1"/>
      <c r="BL638" s="1" t="s">
        <v>4448</v>
      </c>
      <c r="BM638" s="1" t="s">
        <v>4449</v>
      </c>
      <c r="BN638" s="1" t="s">
        <v>121</v>
      </c>
    </row>
    <row r="639" spans="1:66" ht="15.75" customHeight="1" x14ac:dyDescent="0.3">
      <c r="A639" s="1" t="s">
        <v>613</v>
      </c>
      <c r="B639" s="1">
        <v>150000</v>
      </c>
      <c r="C639" s="1" t="s">
        <v>68</v>
      </c>
      <c r="D639" s="1">
        <v>0</v>
      </c>
      <c r="E639" s="4" t="s">
        <v>1436</v>
      </c>
      <c r="F639" s="1" t="s">
        <v>69</v>
      </c>
      <c r="G639" s="1" t="s">
        <v>123</v>
      </c>
      <c r="H639" s="1" t="s">
        <v>124</v>
      </c>
      <c r="I639" s="1" t="s">
        <v>101</v>
      </c>
      <c r="J639" s="1" t="s">
        <v>4450</v>
      </c>
      <c r="K639" s="1" t="s">
        <v>4451</v>
      </c>
      <c r="L639" s="1" t="s">
        <v>478</v>
      </c>
      <c r="M639" s="1" t="s">
        <v>4452</v>
      </c>
      <c r="N639" s="1" t="s">
        <v>4453</v>
      </c>
      <c r="O639" s="1" t="s">
        <v>291</v>
      </c>
      <c r="P639" s="1" t="s">
        <v>698</v>
      </c>
      <c r="Q639" s="1" t="s">
        <v>613</v>
      </c>
      <c r="R639" s="1" t="s">
        <v>4454</v>
      </c>
      <c r="S639" s="1" t="s">
        <v>4455</v>
      </c>
      <c r="T639" s="1"/>
      <c r="U639" s="1" t="s">
        <v>130</v>
      </c>
      <c r="V639" s="1"/>
      <c r="W639" s="1" t="s">
        <v>4456</v>
      </c>
      <c r="X639" s="1"/>
      <c r="Y639" s="1">
        <v>6000</v>
      </c>
      <c r="Z639" s="1"/>
      <c r="AA639" s="1"/>
      <c r="AB639" s="1"/>
      <c r="AC639" s="1"/>
      <c r="AD639" s="1"/>
      <c r="AE639" s="1"/>
      <c r="AF639" s="1"/>
      <c r="AG639" s="1"/>
      <c r="AH639" s="1"/>
      <c r="AI639" s="1"/>
      <c r="AJ639" s="1"/>
      <c r="AK639" s="1" t="s">
        <v>1631</v>
      </c>
      <c r="AL639" s="1"/>
      <c r="AM639" s="1"/>
      <c r="AN639" s="1"/>
      <c r="AO639" s="1"/>
      <c r="AP639" s="1"/>
      <c r="AQ639" s="1"/>
      <c r="AR639" s="1"/>
      <c r="AS639" s="1"/>
      <c r="AT639" s="1"/>
      <c r="AU639" s="1"/>
      <c r="AV639" s="1"/>
      <c r="AW639" s="1"/>
      <c r="AX639" s="1"/>
      <c r="AY639" s="1"/>
      <c r="AZ639" s="1" t="s">
        <v>296</v>
      </c>
      <c r="BA639" s="1" t="s">
        <v>291</v>
      </c>
      <c r="BB639" s="1" t="s">
        <v>445</v>
      </c>
      <c r="BC639" s="1"/>
      <c r="BD639" s="1" t="s">
        <v>133</v>
      </c>
      <c r="BE639" s="1" t="s">
        <v>150</v>
      </c>
      <c r="BF639" s="1" t="s">
        <v>135</v>
      </c>
      <c r="BG639" s="1"/>
      <c r="BH639" s="1" t="s">
        <v>1056</v>
      </c>
      <c r="BI639" s="1"/>
      <c r="BJ639" s="1"/>
      <c r="BK639" s="1"/>
      <c r="BL639" s="1" t="s">
        <v>4457</v>
      </c>
      <c r="BM639" s="1" t="s">
        <v>4458</v>
      </c>
      <c r="BN639" s="1" t="s">
        <v>181</v>
      </c>
    </row>
    <row r="640" spans="1:66" ht="15.75" customHeight="1" x14ac:dyDescent="0.3">
      <c r="A640" s="1" t="s">
        <v>613</v>
      </c>
      <c r="B640" s="1">
        <v>20000000</v>
      </c>
      <c r="C640" s="1" t="s">
        <v>68</v>
      </c>
      <c r="D640" s="1">
        <v>0</v>
      </c>
      <c r="E640" s="4">
        <v>44690</v>
      </c>
      <c r="F640" s="1" t="s">
        <v>69</v>
      </c>
      <c r="G640" s="1" t="s">
        <v>123</v>
      </c>
      <c r="H640" s="1" t="s">
        <v>124</v>
      </c>
      <c r="I640" s="1" t="s">
        <v>101</v>
      </c>
      <c r="J640" s="1" t="s">
        <v>4450</v>
      </c>
      <c r="K640" s="1" t="s">
        <v>4451</v>
      </c>
      <c r="L640" s="1" t="s">
        <v>4459</v>
      </c>
      <c r="M640" s="1" t="s">
        <v>4452</v>
      </c>
      <c r="N640" s="1" t="s">
        <v>4453</v>
      </c>
      <c r="O640" s="1" t="s">
        <v>291</v>
      </c>
      <c r="P640" s="1" t="s">
        <v>698</v>
      </c>
      <c r="Q640" s="1" t="s">
        <v>613</v>
      </c>
      <c r="R640" s="1" t="s">
        <v>4460</v>
      </c>
      <c r="S640" s="1" t="s">
        <v>4461</v>
      </c>
      <c r="T640" s="1"/>
      <c r="U640" s="1" t="s">
        <v>130</v>
      </c>
      <c r="V640" s="1"/>
      <c r="W640" s="1" t="s">
        <v>4456</v>
      </c>
      <c r="X640" s="1"/>
      <c r="Y640" s="1">
        <v>6000</v>
      </c>
      <c r="Z640" s="1"/>
      <c r="AA640" s="1"/>
      <c r="AB640" s="1"/>
      <c r="AC640" s="1"/>
      <c r="AD640" s="1"/>
      <c r="AE640" s="1"/>
      <c r="AF640" s="1"/>
      <c r="AG640" s="1"/>
      <c r="AH640" s="1"/>
      <c r="AI640" s="1"/>
      <c r="AJ640" s="1"/>
      <c r="AK640" s="1" t="s">
        <v>1631</v>
      </c>
      <c r="AL640" s="1"/>
      <c r="AM640" s="1"/>
      <c r="AN640" s="1"/>
      <c r="AO640" s="1"/>
      <c r="AP640" s="1"/>
      <c r="AQ640" s="1"/>
      <c r="AR640" s="1"/>
      <c r="AS640" s="1"/>
      <c r="AT640" s="1"/>
      <c r="AU640" s="1"/>
      <c r="AV640" s="1"/>
      <c r="AW640" s="1"/>
      <c r="AX640" s="1"/>
      <c r="AY640" s="1"/>
      <c r="AZ640" s="1" t="s">
        <v>296</v>
      </c>
      <c r="BA640" s="1" t="s">
        <v>291</v>
      </c>
      <c r="BB640" s="1" t="s">
        <v>445</v>
      </c>
      <c r="BC640" s="1"/>
      <c r="BD640" s="1" t="s">
        <v>133</v>
      </c>
      <c r="BE640" s="1" t="s">
        <v>150</v>
      </c>
      <c r="BF640" s="1" t="s">
        <v>135</v>
      </c>
      <c r="BG640" s="1"/>
      <c r="BH640" s="1" t="s">
        <v>1056</v>
      </c>
      <c r="BI640" s="1"/>
      <c r="BJ640" s="1"/>
      <c r="BK640" s="1"/>
      <c r="BL640" s="1" t="s">
        <v>4457</v>
      </c>
      <c r="BM640" s="1" t="s">
        <v>4458</v>
      </c>
      <c r="BN640" s="1" t="s">
        <v>121</v>
      </c>
    </row>
    <row r="641" spans="1:66" ht="15.75" customHeight="1" x14ac:dyDescent="0.3">
      <c r="A641" s="1" t="s">
        <v>613</v>
      </c>
      <c r="B641" s="1">
        <v>200000</v>
      </c>
      <c r="C641" s="1" t="s">
        <v>68</v>
      </c>
      <c r="D641" s="1">
        <v>0</v>
      </c>
      <c r="E641" s="4" t="s">
        <v>314</v>
      </c>
      <c r="F641" s="1" t="s">
        <v>69</v>
      </c>
      <c r="G641" s="1" t="s">
        <v>99</v>
      </c>
      <c r="H641" s="1" t="s">
        <v>100</v>
      </c>
      <c r="I641" s="1" t="s">
        <v>101</v>
      </c>
      <c r="J641" s="1"/>
      <c r="K641" s="1"/>
      <c r="L641" s="1" t="s">
        <v>181</v>
      </c>
      <c r="M641" s="1" t="s">
        <v>4402</v>
      </c>
      <c r="N641" s="1" t="s">
        <v>4403</v>
      </c>
      <c r="O641" s="1" t="s">
        <v>401</v>
      </c>
      <c r="P641" s="1" t="s">
        <v>698</v>
      </c>
      <c r="Q641" s="1" t="s">
        <v>613</v>
      </c>
      <c r="R641" s="1" t="s">
        <v>4462</v>
      </c>
      <c r="S641" s="1" t="s">
        <v>4463</v>
      </c>
      <c r="T641" s="1"/>
      <c r="U641" s="1" t="s">
        <v>147</v>
      </c>
      <c r="V641" s="1"/>
      <c r="W641" s="1"/>
      <c r="X641" s="1"/>
      <c r="Y641" s="1">
        <v>216</v>
      </c>
      <c r="Z641" s="1"/>
      <c r="AA641" s="1"/>
      <c r="AB641" s="1"/>
      <c r="AC641" s="1"/>
      <c r="AD641" s="1"/>
      <c r="AE641" s="1"/>
      <c r="AF641" s="1"/>
      <c r="AG641" s="1"/>
      <c r="AH641" s="1"/>
      <c r="AI641" s="1"/>
      <c r="AJ641" s="1"/>
      <c r="AK641" s="1" t="s">
        <v>112</v>
      </c>
      <c r="AL641" s="1"/>
      <c r="AM641" s="1"/>
      <c r="AN641" s="1"/>
      <c r="AO641" s="1"/>
      <c r="AP641" s="1"/>
      <c r="AQ641" s="1"/>
      <c r="AR641" s="1"/>
      <c r="AS641" s="1"/>
      <c r="AT641" s="1"/>
      <c r="AU641" s="1"/>
      <c r="AV641" s="1"/>
      <c r="AW641" s="1"/>
      <c r="AX641" s="1" t="s">
        <v>177</v>
      </c>
      <c r="AY641" s="1"/>
      <c r="AZ641" s="1" t="s">
        <v>407</v>
      </c>
      <c r="BA641" s="1" t="s">
        <v>401</v>
      </c>
      <c r="BB641" s="1"/>
      <c r="BC641" s="1"/>
      <c r="BD641" s="1" t="s">
        <v>116</v>
      </c>
      <c r="BE641" s="1" t="s">
        <v>134</v>
      </c>
      <c r="BF641" s="1" t="s">
        <v>135</v>
      </c>
      <c r="BG641" s="1"/>
      <c r="BH641" s="1" t="s">
        <v>607</v>
      </c>
      <c r="BI641" s="1"/>
      <c r="BJ641" s="1"/>
      <c r="BK641" s="1"/>
      <c r="BL641" s="1" t="s">
        <v>4406</v>
      </c>
      <c r="BM641" s="1" t="s">
        <v>4407</v>
      </c>
      <c r="BN641" s="1"/>
    </row>
    <row r="642" spans="1:66" ht="15.75" customHeight="1" x14ac:dyDescent="0.3">
      <c r="A642" s="1" t="s">
        <v>613</v>
      </c>
      <c r="B642" s="1">
        <v>3500000</v>
      </c>
      <c r="C642" s="1" t="s">
        <v>68</v>
      </c>
      <c r="D642" s="1">
        <v>0</v>
      </c>
      <c r="E642" s="4" t="s">
        <v>314</v>
      </c>
      <c r="F642" s="1" t="s">
        <v>69</v>
      </c>
      <c r="G642" s="1" t="s">
        <v>99</v>
      </c>
      <c r="H642" s="1" t="s">
        <v>100</v>
      </c>
      <c r="I642" s="1" t="s">
        <v>101</v>
      </c>
      <c r="J642" s="1"/>
      <c r="K642" s="1"/>
      <c r="L642" s="1" t="s">
        <v>121</v>
      </c>
      <c r="M642" s="1" t="s">
        <v>4402</v>
      </c>
      <c r="N642" s="1" t="s">
        <v>4403</v>
      </c>
      <c r="O642" s="1" t="s">
        <v>401</v>
      </c>
      <c r="P642" s="1" t="s">
        <v>698</v>
      </c>
      <c r="Q642" s="1" t="s">
        <v>613</v>
      </c>
      <c r="R642" s="1" t="s">
        <v>4464</v>
      </c>
      <c r="S642" s="1" t="s">
        <v>4465</v>
      </c>
      <c r="T642" s="1"/>
      <c r="U642" s="1" t="s">
        <v>147</v>
      </c>
      <c r="V642" s="1"/>
      <c r="W642" s="1"/>
      <c r="X642" s="1"/>
      <c r="Y642" s="1">
        <v>216</v>
      </c>
      <c r="Z642" s="1"/>
      <c r="AA642" s="1"/>
      <c r="AB642" s="1"/>
      <c r="AC642" s="1"/>
      <c r="AD642" s="1"/>
      <c r="AE642" s="1"/>
      <c r="AF642" s="1"/>
      <c r="AG642" s="1"/>
      <c r="AH642" s="1"/>
      <c r="AI642" s="1"/>
      <c r="AJ642" s="1"/>
      <c r="AK642" s="1" t="s">
        <v>112</v>
      </c>
      <c r="AL642" s="1"/>
      <c r="AM642" s="1"/>
      <c r="AN642" s="1"/>
      <c r="AO642" s="1"/>
      <c r="AP642" s="1"/>
      <c r="AQ642" s="1"/>
      <c r="AR642" s="1"/>
      <c r="AS642" s="1"/>
      <c r="AT642" s="1"/>
      <c r="AU642" s="1"/>
      <c r="AV642" s="1"/>
      <c r="AW642" s="1"/>
      <c r="AX642" s="1" t="s">
        <v>177</v>
      </c>
      <c r="AY642" s="1"/>
      <c r="AZ642" s="1" t="s">
        <v>407</v>
      </c>
      <c r="BA642" s="1" t="s">
        <v>401</v>
      </c>
      <c r="BB642" s="1"/>
      <c r="BC642" s="1"/>
      <c r="BD642" s="1" t="s">
        <v>116</v>
      </c>
      <c r="BE642" s="1" t="s">
        <v>134</v>
      </c>
      <c r="BF642" s="1" t="s">
        <v>135</v>
      </c>
      <c r="BG642" s="1"/>
      <c r="BH642" s="1" t="s">
        <v>607</v>
      </c>
      <c r="BI642" s="1"/>
      <c r="BJ642" s="1"/>
      <c r="BK642" s="1"/>
      <c r="BL642" s="1" t="s">
        <v>4406</v>
      </c>
      <c r="BM642" s="1" t="s">
        <v>4407</v>
      </c>
      <c r="BN642" s="1"/>
    </row>
    <row r="643" spans="1:66" ht="15.75" customHeight="1" x14ac:dyDescent="0.3">
      <c r="A643" s="1" t="s">
        <v>613</v>
      </c>
      <c r="B643" s="1">
        <v>1000000</v>
      </c>
      <c r="C643" s="1" t="s">
        <v>68</v>
      </c>
      <c r="D643" s="1">
        <v>0</v>
      </c>
      <c r="E643" s="4" t="s">
        <v>314</v>
      </c>
      <c r="F643" s="1" t="s">
        <v>69</v>
      </c>
      <c r="G643" s="1" t="s">
        <v>99</v>
      </c>
      <c r="H643" s="1" t="s">
        <v>100</v>
      </c>
      <c r="I643" s="1" t="s">
        <v>101</v>
      </c>
      <c r="J643" s="1"/>
      <c r="K643" s="1"/>
      <c r="L643" s="1" t="s">
        <v>4466</v>
      </c>
      <c r="M643" s="1" t="s">
        <v>4402</v>
      </c>
      <c r="N643" s="1" t="s">
        <v>4403</v>
      </c>
      <c r="O643" s="1" t="s">
        <v>401</v>
      </c>
      <c r="P643" s="1" t="s">
        <v>698</v>
      </c>
      <c r="Q643" s="1" t="s">
        <v>613</v>
      </c>
      <c r="R643" s="1" t="s">
        <v>4467</v>
      </c>
      <c r="S643" s="1" t="s">
        <v>4468</v>
      </c>
      <c r="T643" s="1"/>
      <c r="U643" s="1" t="s">
        <v>147</v>
      </c>
      <c r="V643" s="1"/>
      <c r="W643" s="1"/>
      <c r="X643" s="1"/>
      <c r="Y643" s="1">
        <v>216</v>
      </c>
      <c r="Z643" s="1"/>
      <c r="AA643" s="1"/>
      <c r="AB643" s="1"/>
      <c r="AC643" s="1"/>
      <c r="AD643" s="1"/>
      <c r="AE643" s="1"/>
      <c r="AF643" s="1"/>
      <c r="AG643" s="1"/>
      <c r="AH643" s="1"/>
      <c r="AI643" s="1"/>
      <c r="AJ643" s="1"/>
      <c r="AK643" s="1" t="s">
        <v>112</v>
      </c>
      <c r="AL643" s="1"/>
      <c r="AM643" s="1"/>
      <c r="AN643" s="1"/>
      <c r="AO643" s="1"/>
      <c r="AP643" s="1"/>
      <c r="AQ643" s="1"/>
      <c r="AR643" s="1"/>
      <c r="AS643" s="1"/>
      <c r="AT643" s="1"/>
      <c r="AU643" s="1"/>
      <c r="AV643" s="1"/>
      <c r="AW643" s="1"/>
      <c r="AX643" s="1" t="s">
        <v>177</v>
      </c>
      <c r="AY643" s="1"/>
      <c r="AZ643" s="1" t="s">
        <v>407</v>
      </c>
      <c r="BA643" s="1" t="s">
        <v>401</v>
      </c>
      <c r="BB643" s="1"/>
      <c r="BC643" s="1"/>
      <c r="BD643" s="1" t="s">
        <v>116</v>
      </c>
      <c r="BE643" s="1" t="s">
        <v>134</v>
      </c>
      <c r="BF643" s="1" t="s">
        <v>135</v>
      </c>
      <c r="BG643" s="1"/>
      <c r="BH643" s="1" t="s">
        <v>607</v>
      </c>
      <c r="BI643" s="1"/>
      <c r="BJ643" s="1"/>
      <c r="BK643" s="1"/>
      <c r="BL643" s="1" t="s">
        <v>4406</v>
      </c>
      <c r="BM643" s="1" t="s">
        <v>4407</v>
      </c>
      <c r="BN643" s="1"/>
    </row>
    <row r="644" spans="1:66" ht="15.75" customHeight="1" x14ac:dyDescent="0.3">
      <c r="A644" s="1" t="s">
        <v>340</v>
      </c>
      <c r="B644" s="1">
        <v>12178</v>
      </c>
      <c r="C644" s="1" t="s">
        <v>68</v>
      </c>
      <c r="D644" s="1">
        <v>100</v>
      </c>
      <c r="E644" s="4" t="s">
        <v>3141</v>
      </c>
      <c r="F644" s="1" t="s">
        <v>69</v>
      </c>
      <c r="G644" s="1" t="s">
        <v>70</v>
      </c>
      <c r="H644" s="1" t="s">
        <v>71</v>
      </c>
      <c r="I644" s="1" t="s">
        <v>72</v>
      </c>
      <c r="J644" s="1" t="s">
        <v>4469</v>
      </c>
      <c r="K644" s="1" t="s">
        <v>4470</v>
      </c>
      <c r="L644" s="1" t="s">
        <v>181</v>
      </c>
      <c r="M644" s="1" t="s">
        <v>4471</v>
      </c>
      <c r="N644" s="1" t="s">
        <v>4472</v>
      </c>
      <c r="O644" s="1" t="s">
        <v>313</v>
      </c>
      <c r="P644" s="1" t="s">
        <v>588</v>
      </c>
      <c r="Q644" s="1" t="s">
        <v>340</v>
      </c>
      <c r="R644" s="1" t="s">
        <v>4473</v>
      </c>
      <c r="S644" s="1" t="s">
        <v>4474</v>
      </c>
      <c r="T644" s="1"/>
      <c r="U644" s="1" t="s">
        <v>3539</v>
      </c>
      <c r="V644" s="1"/>
      <c r="W644" s="1" t="s">
        <v>4475</v>
      </c>
      <c r="X644" s="1"/>
      <c r="Y644" s="1">
        <v>53</v>
      </c>
      <c r="Z644" s="1"/>
      <c r="AA644" s="1"/>
      <c r="AB644" s="1"/>
      <c r="AC644" s="1"/>
      <c r="AD644" s="1"/>
      <c r="AE644" s="1"/>
      <c r="AF644" s="1"/>
      <c r="AG644" s="1" t="s">
        <v>82</v>
      </c>
      <c r="AH644" s="1"/>
      <c r="AI644" s="1"/>
      <c r="AJ644" s="1"/>
      <c r="AK644" s="1" t="s">
        <v>421</v>
      </c>
      <c r="AL644" s="1"/>
      <c r="AM644" s="1"/>
      <c r="AN644" s="1"/>
      <c r="AO644" s="1"/>
      <c r="AP644" s="1"/>
      <c r="AQ644" s="1"/>
      <c r="AR644" s="1"/>
      <c r="AS644" s="1"/>
      <c r="AT644" s="1"/>
      <c r="AU644" s="1"/>
      <c r="AV644" s="1"/>
      <c r="AW644" s="1"/>
      <c r="AX644" s="1" t="s">
        <v>345</v>
      </c>
      <c r="AY644" s="1"/>
      <c r="AZ644" s="1" t="s">
        <v>318</v>
      </c>
      <c r="BA644" s="1" t="s">
        <v>313</v>
      </c>
      <c r="BB644" s="1" t="s">
        <v>372</v>
      </c>
      <c r="BC644" s="1"/>
      <c r="BD644" s="1" t="s">
        <v>266</v>
      </c>
      <c r="BE644" s="1" t="s">
        <v>150</v>
      </c>
      <c r="BF644" s="1" t="s">
        <v>298</v>
      </c>
      <c r="BG644" s="1"/>
      <c r="BH644" s="1" t="s">
        <v>4476</v>
      </c>
      <c r="BI644" s="1"/>
      <c r="BJ644" s="1"/>
      <c r="BK644" s="1"/>
      <c r="BL644" s="1" t="s">
        <v>4477</v>
      </c>
      <c r="BM644" s="1" t="s">
        <v>4478</v>
      </c>
      <c r="BN644" s="1" t="s">
        <v>181</v>
      </c>
    </row>
    <row r="645" spans="1:66" ht="15.75" customHeight="1" x14ac:dyDescent="0.3">
      <c r="A645" s="1" t="s">
        <v>272</v>
      </c>
      <c r="B645" s="1">
        <v>2500000</v>
      </c>
      <c r="C645" s="1" t="s">
        <v>68</v>
      </c>
      <c r="D645" s="1">
        <v>0</v>
      </c>
      <c r="E645" s="4" t="s">
        <v>3328</v>
      </c>
      <c r="F645" s="1" t="s">
        <v>69</v>
      </c>
      <c r="G645" s="1" t="s">
        <v>123</v>
      </c>
      <c r="H645" s="1" t="s">
        <v>124</v>
      </c>
      <c r="I645" s="1" t="s">
        <v>101</v>
      </c>
      <c r="J645" s="1" t="s">
        <v>4479</v>
      </c>
      <c r="K645" s="1" t="s">
        <v>4480</v>
      </c>
      <c r="L645" s="1" t="s">
        <v>4481</v>
      </c>
      <c r="M645" s="1" t="s">
        <v>4482</v>
      </c>
      <c r="N645" s="1" t="s">
        <v>4483</v>
      </c>
      <c r="O645" s="1" t="s">
        <v>340</v>
      </c>
      <c r="P645" s="1" t="s">
        <v>278</v>
      </c>
      <c r="Q645" s="1" t="s">
        <v>272</v>
      </c>
      <c r="R645" s="1" t="s">
        <v>4484</v>
      </c>
      <c r="S645" s="1" t="s">
        <v>4485</v>
      </c>
      <c r="T645" s="1"/>
      <c r="U645" s="1" t="s">
        <v>81</v>
      </c>
      <c r="V645" s="1"/>
      <c r="W645" s="1"/>
      <c r="X645" s="1"/>
      <c r="Y645" s="1">
        <v>300</v>
      </c>
      <c r="Z645" s="1"/>
      <c r="AA645" s="1"/>
      <c r="AB645" s="1"/>
      <c r="AC645" s="1"/>
      <c r="AD645" s="1"/>
      <c r="AE645" s="1"/>
      <c r="AF645" s="1"/>
      <c r="AG645" s="1"/>
      <c r="AH645" s="1"/>
      <c r="AI645" s="1"/>
      <c r="AJ645" s="1"/>
      <c r="AK645" s="1" t="s">
        <v>220</v>
      </c>
      <c r="AL645" s="1"/>
      <c r="AM645" s="1"/>
      <c r="AN645" s="1"/>
      <c r="AO645" s="1"/>
      <c r="AP645" s="1"/>
      <c r="AQ645" s="1"/>
      <c r="AR645" s="1"/>
      <c r="AS645" s="1"/>
      <c r="AT645" s="1"/>
      <c r="AU645" s="1"/>
      <c r="AV645" s="1"/>
      <c r="AW645" s="1"/>
      <c r="AX645" s="1" t="s">
        <v>500</v>
      </c>
      <c r="AY645" s="1"/>
      <c r="AZ645" s="1" t="s">
        <v>1286</v>
      </c>
      <c r="BA645" s="1" t="s">
        <v>1287</v>
      </c>
      <c r="BB645" s="1"/>
      <c r="BC645" s="1"/>
      <c r="BD645" s="1" t="s">
        <v>116</v>
      </c>
      <c r="BE645" s="1" t="s">
        <v>134</v>
      </c>
      <c r="BF645" s="1"/>
      <c r="BG645" s="1"/>
      <c r="BH645" s="1" t="s">
        <v>4486</v>
      </c>
      <c r="BI645" s="1"/>
      <c r="BJ645" s="1"/>
      <c r="BK645" s="1"/>
      <c r="BL645" s="1" t="s">
        <v>4487</v>
      </c>
      <c r="BM645" s="1" t="s">
        <v>4488</v>
      </c>
      <c r="BN645" s="1"/>
    </row>
    <row r="646" spans="1:66" ht="15.75" customHeight="1" x14ac:dyDescent="0.3">
      <c r="A646" s="1" t="s">
        <v>272</v>
      </c>
      <c r="B646" s="1">
        <v>2500000</v>
      </c>
      <c r="C646" s="1" t="s">
        <v>68</v>
      </c>
      <c r="D646" s="1">
        <v>0</v>
      </c>
      <c r="E646" s="4" t="s">
        <v>3328</v>
      </c>
      <c r="F646" s="1" t="s">
        <v>69</v>
      </c>
      <c r="G646" s="1" t="s">
        <v>123</v>
      </c>
      <c r="H646" s="1" t="s">
        <v>124</v>
      </c>
      <c r="I646" s="1" t="s">
        <v>101</v>
      </c>
      <c r="J646" s="1" t="s">
        <v>4479</v>
      </c>
      <c r="K646" s="1" t="s">
        <v>4480</v>
      </c>
      <c r="L646" s="1" t="s">
        <v>4489</v>
      </c>
      <c r="M646" s="1" t="s">
        <v>4482</v>
      </c>
      <c r="N646" s="1" t="s">
        <v>4483</v>
      </c>
      <c r="O646" s="1" t="s">
        <v>340</v>
      </c>
      <c r="P646" s="1" t="s">
        <v>278</v>
      </c>
      <c r="Q646" s="1" t="s">
        <v>272</v>
      </c>
      <c r="R646" s="1" t="s">
        <v>4490</v>
      </c>
      <c r="S646" s="1" t="s">
        <v>4491</v>
      </c>
      <c r="T646" s="1"/>
      <c r="U646" s="1" t="s">
        <v>81</v>
      </c>
      <c r="V646" s="1"/>
      <c r="W646" s="1"/>
      <c r="X646" s="1"/>
      <c r="Y646" s="1">
        <v>300</v>
      </c>
      <c r="Z646" s="1"/>
      <c r="AA646" s="1"/>
      <c r="AB646" s="1"/>
      <c r="AC646" s="1"/>
      <c r="AD646" s="1"/>
      <c r="AE646" s="1"/>
      <c r="AF646" s="1"/>
      <c r="AG646" s="1"/>
      <c r="AH646" s="1"/>
      <c r="AI646" s="1"/>
      <c r="AJ646" s="1"/>
      <c r="AK646" s="1" t="s">
        <v>220</v>
      </c>
      <c r="AL646" s="1"/>
      <c r="AM646" s="1"/>
      <c r="AN646" s="1"/>
      <c r="AO646" s="1"/>
      <c r="AP646" s="1"/>
      <c r="AQ646" s="1"/>
      <c r="AR646" s="1"/>
      <c r="AS646" s="1"/>
      <c r="AT646" s="1"/>
      <c r="AU646" s="1"/>
      <c r="AV646" s="1"/>
      <c r="AW646" s="1"/>
      <c r="AX646" s="1" t="s">
        <v>500</v>
      </c>
      <c r="AY646" s="1"/>
      <c r="AZ646" s="1" t="s">
        <v>1286</v>
      </c>
      <c r="BA646" s="1" t="s">
        <v>1287</v>
      </c>
      <c r="BB646" s="1"/>
      <c r="BC646" s="1"/>
      <c r="BD646" s="1" t="s">
        <v>116</v>
      </c>
      <c r="BE646" s="1" t="s">
        <v>134</v>
      </c>
      <c r="BF646" s="1"/>
      <c r="BG646" s="1"/>
      <c r="BH646" s="1" t="s">
        <v>4486</v>
      </c>
      <c r="BI646" s="1"/>
      <c r="BJ646" s="1"/>
      <c r="BK646" s="1"/>
      <c r="BL646" s="1" t="s">
        <v>4487</v>
      </c>
      <c r="BM646" s="1" t="s">
        <v>4488</v>
      </c>
      <c r="BN646" s="1"/>
    </row>
    <row r="647" spans="1:66" ht="15.75" customHeight="1" x14ac:dyDescent="0.3">
      <c r="A647" s="1" t="s">
        <v>360</v>
      </c>
      <c r="B647" s="1">
        <v>100000</v>
      </c>
      <c r="C647" s="1" t="s">
        <v>68</v>
      </c>
      <c r="D647" s="1">
        <v>0</v>
      </c>
      <c r="E647" s="4" t="s">
        <v>210</v>
      </c>
      <c r="F647" s="1" t="s">
        <v>69</v>
      </c>
      <c r="G647" s="1" t="s">
        <v>123</v>
      </c>
      <c r="H647" s="1" t="s">
        <v>124</v>
      </c>
      <c r="I647" s="1" t="s">
        <v>101</v>
      </c>
      <c r="J647" s="1" t="s">
        <v>4492</v>
      </c>
      <c r="K647" s="1" t="s">
        <v>4493</v>
      </c>
      <c r="L647" s="1" t="s">
        <v>121</v>
      </c>
      <c r="M647" s="1" t="s">
        <v>4494</v>
      </c>
      <c r="N647" s="1" t="s">
        <v>4495</v>
      </c>
      <c r="O647" s="1" t="s">
        <v>233</v>
      </c>
      <c r="P647" s="1" t="s">
        <v>368</v>
      </c>
      <c r="Q647" s="1" t="s">
        <v>360</v>
      </c>
      <c r="R647" s="1" t="s">
        <v>4496</v>
      </c>
      <c r="S647" s="1" t="s">
        <v>4497</v>
      </c>
      <c r="T647" s="1"/>
      <c r="U647" s="1" t="s">
        <v>81</v>
      </c>
      <c r="V647" s="1"/>
      <c r="W647" s="1" t="s">
        <v>1527</v>
      </c>
      <c r="X647" s="1"/>
      <c r="Y647" s="1">
        <v>50</v>
      </c>
      <c r="Z647" s="1"/>
      <c r="AA647" s="1"/>
      <c r="AB647" s="1"/>
      <c r="AC647" s="1"/>
      <c r="AD647" s="1"/>
      <c r="AE647" s="1"/>
      <c r="AF647" s="1"/>
      <c r="AG647" s="1"/>
      <c r="AH647" s="1"/>
      <c r="AI647" s="1"/>
      <c r="AJ647" s="1"/>
      <c r="AK647" s="1" t="s">
        <v>220</v>
      </c>
      <c r="AL647" s="1"/>
      <c r="AM647" s="1"/>
      <c r="AN647" s="1"/>
      <c r="AO647" s="1"/>
      <c r="AP647" s="1"/>
      <c r="AQ647" s="1"/>
      <c r="AR647" s="1"/>
      <c r="AS647" s="1"/>
      <c r="AT647" s="1"/>
      <c r="AU647" s="1"/>
      <c r="AV647" s="1"/>
      <c r="AW647" s="1"/>
      <c r="AX647" s="1"/>
      <c r="AY647" s="1"/>
      <c r="AZ647" s="1" t="s">
        <v>238</v>
      </c>
      <c r="BA647" s="1" t="s">
        <v>233</v>
      </c>
      <c r="BB647" s="1"/>
      <c r="BC647" s="1"/>
      <c r="BD647" s="1" t="s">
        <v>133</v>
      </c>
      <c r="BE647" s="1" t="s">
        <v>134</v>
      </c>
      <c r="BF647" s="1"/>
      <c r="BG647" s="1"/>
      <c r="BH647" s="1"/>
      <c r="BI647" s="1"/>
      <c r="BJ647" s="1"/>
      <c r="BK647" s="1"/>
      <c r="BL647" s="1" t="s">
        <v>4498</v>
      </c>
      <c r="BM647" s="1" t="s">
        <v>4499</v>
      </c>
      <c r="BN647" s="1" t="s">
        <v>121</v>
      </c>
    </row>
    <row r="648" spans="1:66" ht="15.75" customHeight="1" x14ac:dyDescent="0.3">
      <c r="A648" s="1" t="s">
        <v>470</v>
      </c>
      <c r="B648" s="1">
        <v>1150000</v>
      </c>
      <c r="C648" s="1" t="s">
        <v>68</v>
      </c>
      <c r="D648" s="1">
        <v>100</v>
      </c>
      <c r="E648" s="4" t="s">
        <v>3141</v>
      </c>
      <c r="F648" s="1" t="s">
        <v>69</v>
      </c>
      <c r="G648" s="1" t="s">
        <v>70</v>
      </c>
      <c r="H648" s="1" t="s">
        <v>71</v>
      </c>
      <c r="I648" s="1" t="s">
        <v>72</v>
      </c>
      <c r="J648" s="1" t="s">
        <v>4500</v>
      </c>
      <c r="K648" s="1" t="s">
        <v>4501</v>
      </c>
      <c r="L648" s="1" t="s">
        <v>230</v>
      </c>
      <c r="M648" s="1" t="s">
        <v>4502</v>
      </c>
      <c r="N648" s="1" t="s">
        <v>4503</v>
      </c>
      <c r="O648" s="1" t="s">
        <v>233</v>
      </c>
      <c r="P648" s="1" t="s">
        <v>473</v>
      </c>
      <c r="Q648" s="1" t="s">
        <v>470</v>
      </c>
      <c r="R648" s="1" t="s">
        <v>4504</v>
      </c>
      <c r="S648" s="1" t="s">
        <v>4505</v>
      </c>
      <c r="T648" s="1"/>
      <c r="U648" s="1" t="s">
        <v>81</v>
      </c>
      <c r="V648" s="1"/>
      <c r="W648" s="1"/>
      <c r="X648" s="1"/>
      <c r="Y648" s="1">
        <v>273</v>
      </c>
      <c r="Z648" s="1"/>
      <c r="AA648" s="1"/>
      <c r="AB648" s="1"/>
      <c r="AC648" s="1"/>
      <c r="AD648" s="1"/>
      <c r="AE648" s="1"/>
      <c r="AF648" s="1"/>
      <c r="AG648" s="1"/>
      <c r="AH648" s="1"/>
      <c r="AI648" s="1"/>
      <c r="AJ648" s="1"/>
      <c r="AK648" s="1" t="s">
        <v>112</v>
      </c>
      <c r="AL648" s="1"/>
      <c r="AM648" s="1"/>
      <c r="AN648" s="1"/>
      <c r="AO648" s="1"/>
      <c r="AP648" s="1"/>
      <c r="AQ648" s="1"/>
      <c r="AR648" s="1"/>
      <c r="AS648" s="1"/>
      <c r="AT648" s="1"/>
      <c r="AU648" s="1"/>
      <c r="AV648" s="1"/>
      <c r="AW648" s="1"/>
      <c r="AX648" s="1" t="s">
        <v>282</v>
      </c>
      <c r="AY648" s="1"/>
      <c r="AZ648" s="1" t="s">
        <v>238</v>
      </c>
      <c r="BA648" s="1" t="s">
        <v>233</v>
      </c>
      <c r="BB648" s="1" t="s">
        <v>239</v>
      </c>
      <c r="BC648" s="1"/>
      <c r="BD648" s="1"/>
      <c r="BE648" s="1" t="s">
        <v>134</v>
      </c>
      <c r="BF648" s="1"/>
      <c r="BG648" s="1"/>
      <c r="BH648" s="1"/>
      <c r="BI648" s="1"/>
      <c r="BJ648" s="1"/>
      <c r="BK648" s="1"/>
      <c r="BL648" s="1" t="s">
        <v>4506</v>
      </c>
      <c r="BM648" s="1" t="s">
        <v>4507</v>
      </c>
      <c r="BN648" s="1" t="s">
        <v>121</v>
      </c>
    </row>
    <row r="649" spans="1:66" ht="15.75" customHeight="1" x14ac:dyDescent="0.3">
      <c r="A649" s="1" t="s">
        <v>360</v>
      </c>
      <c r="B649" s="1">
        <v>10000</v>
      </c>
      <c r="C649" s="1" t="s">
        <v>68</v>
      </c>
      <c r="D649" s="1">
        <v>0</v>
      </c>
      <c r="E649" s="4" t="s">
        <v>210</v>
      </c>
      <c r="F649" s="1" t="s">
        <v>69</v>
      </c>
      <c r="G649" s="1" t="s">
        <v>123</v>
      </c>
      <c r="H649" s="1" t="s">
        <v>124</v>
      </c>
      <c r="I649" s="1" t="s">
        <v>101</v>
      </c>
      <c r="J649" s="1" t="s">
        <v>4492</v>
      </c>
      <c r="K649" s="1" t="s">
        <v>4493</v>
      </c>
      <c r="L649" s="1"/>
      <c r="M649" s="1" t="s">
        <v>4494</v>
      </c>
      <c r="N649" s="1" t="s">
        <v>4495</v>
      </c>
      <c r="O649" s="1" t="s">
        <v>233</v>
      </c>
      <c r="P649" s="1" t="s">
        <v>368</v>
      </c>
      <c r="Q649" s="1" t="s">
        <v>360</v>
      </c>
      <c r="R649" s="1" t="s">
        <v>4508</v>
      </c>
      <c r="S649" s="1" t="s">
        <v>4509</v>
      </c>
      <c r="T649" s="1"/>
      <c r="U649" s="1" t="s">
        <v>81</v>
      </c>
      <c r="V649" s="1"/>
      <c r="W649" s="1" t="s">
        <v>1527</v>
      </c>
      <c r="X649" s="1"/>
      <c r="Y649" s="1">
        <v>50</v>
      </c>
      <c r="Z649" s="1"/>
      <c r="AA649" s="1"/>
      <c r="AB649" s="1"/>
      <c r="AC649" s="1"/>
      <c r="AD649" s="1"/>
      <c r="AE649" s="1"/>
      <c r="AF649" s="1"/>
      <c r="AG649" s="1"/>
      <c r="AH649" s="1"/>
      <c r="AI649" s="1"/>
      <c r="AJ649" s="1"/>
      <c r="AK649" s="1" t="s">
        <v>220</v>
      </c>
      <c r="AL649" s="1"/>
      <c r="AM649" s="1"/>
      <c r="AN649" s="1"/>
      <c r="AO649" s="1"/>
      <c r="AP649" s="1"/>
      <c r="AQ649" s="1"/>
      <c r="AR649" s="1"/>
      <c r="AS649" s="1"/>
      <c r="AT649" s="1"/>
      <c r="AU649" s="1"/>
      <c r="AV649" s="1"/>
      <c r="AW649" s="1"/>
      <c r="AX649" s="1"/>
      <c r="AY649" s="1"/>
      <c r="AZ649" s="1" t="s">
        <v>238</v>
      </c>
      <c r="BA649" s="1" t="s">
        <v>233</v>
      </c>
      <c r="BB649" s="1"/>
      <c r="BC649" s="1"/>
      <c r="BD649" s="1" t="s">
        <v>133</v>
      </c>
      <c r="BE649" s="1" t="s">
        <v>134</v>
      </c>
      <c r="BF649" s="1"/>
      <c r="BG649" s="1"/>
      <c r="BH649" s="1"/>
      <c r="BI649" s="1"/>
      <c r="BJ649" s="1"/>
      <c r="BK649" s="1"/>
      <c r="BL649" s="1" t="s">
        <v>4498</v>
      </c>
      <c r="BM649" s="1" t="s">
        <v>4499</v>
      </c>
      <c r="BN649" s="1" t="s">
        <v>1430</v>
      </c>
    </row>
    <row r="650" spans="1:66" ht="15.75" customHeight="1" x14ac:dyDescent="0.3">
      <c r="A650" s="1" t="s">
        <v>512</v>
      </c>
      <c r="B650" s="1">
        <v>2500000</v>
      </c>
      <c r="C650" s="1" t="s">
        <v>68</v>
      </c>
      <c r="D650" s="1">
        <v>0</v>
      </c>
      <c r="E650" s="4" t="s">
        <v>94</v>
      </c>
      <c r="F650" s="1" t="s">
        <v>69</v>
      </c>
      <c r="G650" s="1" t="s">
        <v>123</v>
      </c>
      <c r="H650" s="1" t="s">
        <v>124</v>
      </c>
      <c r="I650" s="1" t="s">
        <v>101</v>
      </c>
      <c r="J650" s="1" t="s">
        <v>4510</v>
      </c>
      <c r="K650" s="1" t="s">
        <v>4511</v>
      </c>
      <c r="L650" s="1" t="s">
        <v>288</v>
      </c>
      <c r="M650" s="1" t="s">
        <v>4512</v>
      </c>
      <c r="N650" s="1" t="s">
        <v>4513</v>
      </c>
      <c r="O650" s="1" t="s">
        <v>291</v>
      </c>
      <c r="P650" s="1" t="s">
        <v>518</v>
      </c>
      <c r="Q650" s="1" t="s">
        <v>512</v>
      </c>
      <c r="R650" s="1" t="s">
        <v>4514</v>
      </c>
      <c r="S650" s="1" t="s">
        <v>4515</v>
      </c>
      <c r="T650" s="1"/>
      <c r="U650" s="1" t="s">
        <v>130</v>
      </c>
      <c r="V650" s="1"/>
      <c r="W650" s="1"/>
      <c r="X650" s="1"/>
      <c r="Y650" s="1">
        <v>325</v>
      </c>
      <c r="Z650" s="1"/>
      <c r="AA650" s="1"/>
      <c r="AB650" s="1"/>
      <c r="AC650" s="1"/>
      <c r="AD650" s="1"/>
      <c r="AE650" s="1"/>
      <c r="AF650" s="1"/>
      <c r="AG650" s="1"/>
      <c r="AH650" s="1"/>
      <c r="AI650" s="1"/>
      <c r="AJ650" s="1"/>
      <c r="AK650" s="1" t="s">
        <v>220</v>
      </c>
      <c r="AL650" s="1"/>
      <c r="AM650" s="1"/>
      <c r="AN650" s="1"/>
      <c r="AO650" s="1"/>
      <c r="AP650" s="1"/>
      <c r="AQ650" s="1"/>
      <c r="AR650" s="1"/>
      <c r="AS650" s="1"/>
      <c r="AT650" s="1"/>
      <c r="AU650" s="1"/>
      <c r="AV650" s="1"/>
      <c r="AW650" s="1"/>
      <c r="AX650" s="1"/>
      <c r="AY650" s="1"/>
      <c r="AZ650" s="1" t="s">
        <v>296</v>
      </c>
      <c r="BA650" s="1" t="s">
        <v>291</v>
      </c>
      <c r="BB650" s="1" t="s">
        <v>445</v>
      </c>
      <c r="BC650" s="1"/>
      <c r="BD650" s="1" t="s">
        <v>206</v>
      </c>
      <c r="BE650" s="1" t="s">
        <v>1888</v>
      </c>
      <c r="BF650" s="1" t="s">
        <v>1529</v>
      </c>
      <c r="BG650" s="1"/>
      <c r="BH650" s="1"/>
      <c r="BI650" s="1"/>
      <c r="BJ650" s="1"/>
      <c r="BK650" s="1"/>
      <c r="BL650" s="1" t="s">
        <v>4516</v>
      </c>
      <c r="BM650" s="1" t="s">
        <v>4517</v>
      </c>
      <c r="BN650" s="1" t="s">
        <v>121</v>
      </c>
    </row>
    <row r="651" spans="1:66" ht="15.75" customHeight="1" x14ac:dyDescent="0.3">
      <c r="A651" s="1" t="s">
        <v>512</v>
      </c>
      <c r="B651" s="1">
        <v>100000</v>
      </c>
      <c r="C651" s="1" t="s">
        <v>68</v>
      </c>
      <c r="D651" s="1">
        <v>0</v>
      </c>
      <c r="E651" s="4" t="s">
        <v>94</v>
      </c>
      <c r="F651" s="1" t="s">
        <v>69</v>
      </c>
      <c r="G651" s="1" t="s">
        <v>123</v>
      </c>
      <c r="H651" s="1" t="s">
        <v>124</v>
      </c>
      <c r="I651" s="1" t="s">
        <v>101</v>
      </c>
      <c r="J651" s="1" t="s">
        <v>4510</v>
      </c>
      <c r="K651" s="1" t="s">
        <v>4511</v>
      </c>
      <c r="L651" s="1" t="s">
        <v>4054</v>
      </c>
      <c r="M651" s="1" t="s">
        <v>4512</v>
      </c>
      <c r="N651" s="1" t="s">
        <v>4513</v>
      </c>
      <c r="O651" s="1" t="s">
        <v>291</v>
      </c>
      <c r="P651" s="1" t="s">
        <v>518</v>
      </c>
      <c r="Q651" s="1" t="s">
        <v>512</v>
      </c>
      <c r="R651" s="1" t="s">
        <v>4518</v>
      </c>
      <c r="S651" s="1" t="s">
        <v>4519</v>
      </c>
      <c r="T651" s="1"/>
      <c r="U651" s="1" t="s">
        <v>130</v>
      </c>
      <c r="V651" s="1"/>
      <c r="W651" s="1"/>
      <c r="X651" s="1"/>
      <c r="Y651" s="1">
        <v>325</v>
      </c>
      <c r="Z651" s="1"/>
      <c r="AA651" s="1"/>
      <c r="AB651" s="1"/>
      <c r="AC651" s="1"/>
      <c r="AD651" s="1"/>
      <c r="AE651" s="1"/>
      <c r="AF651" s="1"/>
      <c r="AG651" s="1"/>
      <c r="AH651" s="1"/>
      <c r="AI651" s="1"/>
      <c r="AJ651" s="1"/>
      <c r="AK651" s="1" t="s">
        <v>220</v>
      </c>
      <c r="AL651" s="1"/>
      <c r="AM651" s="1"/>
      <c r="AN651" s="1"/>
      <c r="AO651" s="1"/>
      <c r="AP651" s="1"/>
      <c r="AQ651" s="1"/>
      <c r="AR651" s="1"/>
      <c r="AS651" s="1"/>
      <c r="AT651" s="1"/>
      <c r="AU651" s="1"/>
      <c r="AV651" s="1"/>
      <c r="AW651" s="1"/>
      <c r="AX651" s="1"/>
      <c r="AY651" s="1"/>
      <c r="AZ651" s="1" t="s">
        <v>296</v>
      </c>
      <c r="BA651" s="1" t="s">
        <v>291</v>
      </c>
      <c r="BB651" s="1" t="s">
        <v>445</v>
      </c>
      <c r="BC651" s="1"/>
      <c r="BD651" s="1" t="s">
        <v>206</v>
      </c>
      <c r="BE651" s="1" t="s">
        <v>1888</v>
      </c>
      <c r="BF651" s="1" t="s">
        <v>1529</v>
      </c>
      <c r="BG651" s="1"/>
      <c r="BH651" s="1"/>
      <c r="BI651" s="1"/>
      <c r="BJ651" s="1"/>
      <c r="BK651" s="1"/>
      <c r="BL651" s="1" t="s">
        <v>4516</v>
      </c>
      <c r="BM651" s="1" t="s">
        <v>4517</v>
      </c>
      <c r="BN651" s="1" t="s">
        <v>375</v>
      </c>
    </row>
    <row r="652" spans="1:66" ht="15.75" customHeight="1" x14ac:dyDescent="0.3">
      <c r="A652" s="1" t="s">
        <v>360</v>
      </c>
      <c r="B652" s="1">
        <v>150000</v>
      </c>
      <c r="C652" s="1" t="s">
        <v>68</v>
      </c>
      <c r="D652" s="1">
        <v>0</v>
      </c>
      <c r="E652" s="4" t="s">
        <v>1187</v>
      </c>
      <c r="F652" s="1" t="s">
        <v>69</v>
      </c>
      <c r="G652" s="1" t="s">
        <v>123</v>
      </c>
      <c r="H652" s="1" t="s">
        <v>124</v>
      </c>
      <c r="I652" s="1" t="s">
        <v>101</v>
      </c>
      <c r="J652" s="1"/>
      <c r="K652" s="1"/>
      <c r="L652" s="1" t="s">
        <v>288</v>
      </c>
      <c r="M652" s="1" t="s">
        <v>4520</v>
      </c>
      <c r="N652" s="1" t="s">
        <v>4521</v>
      </c>
      <c r="O652" s="1" t="s">
        <v>259</v>
      </c>
      <c r="P652" s="1" t="s">
        <v>368</v>
      </c>
      <c r="Q652" s="1" t="s">
        <v>360</v>
      </c>
      <c r="R652" s="1" t="s">
        <v>4522</v>
      </c>
      <c r="S652" s="1" t="s">
        <v>4523</v>
      </c>
      <c r="T652" s="1"/>
      <c r="U652" s="1" t="s">
        <v>147</v>
      </c>
      <c r="V652" s="1"/>
      <c r="W652" s="1" t="s">
        <v>4524</v>
      </c>
      <c r="X652" s="1"/>
      <c r="Y652" s="1">
        <v>25</v>
      </c>
      <c r="Z652" s="1"/>
      <c r="AA652" s="1"/>
      <c r="AB652" s="1"/>
      <c r="AC652" s="1"/>
      <c r="AD652" s="1"/>
      <c r="AE652" s="1"/>
      <c r="AF652" s="1"/>
      <c r="AG652" s="1" t="s">
        <v>111</v>
      </c>
      <c r="AH652" s="1"/>
      <c r="AI652" s="1"/>
      <c r="AJ652" s="1"/>
      <c r="AK652" s="1" t="s">
        <v>204</v>
      </c>
      <c r="AL652" s="1"/>
      <c r="AM652" s="1"/>
      <c r="AN652" s="1"/>
      <c r="AO652" s="1"/>
      <c r="AP652" s="1"/>
      <c r="AQ652" s="1"/>
      <c r="AR652" s="1"/>
      <c r="AS652" s="1"/>
      <c r="AT652" s="1"/>
      <c r="AU652" s="1"/>
      <c r="AV652" s="1"/>
      <c r="AW652" s="1"/>
      <c r="AX652" s="1"/>
      <c r="AY652" s="1"/>
      <c r="AZ652" s="1" t="s">
        <v>265</v>
      </c>
      <c r="BA652" s="1" t="s">
        <v>259</v>
      </c>
      <c r="BB652" s="1"/>
      <c r="BC652" s="1"/>
      <c r="BD652" s="1" t="s">
        <v>133</v>
      </c>
      <c r="BE652" s="1" t="s">
        <v>625</v>
      </c>
      <c r="BF652" s="1" t="s">
        <v>298</v>
      </c>
      <c r="BG652" s="1"/>
      <c r="BH652" s="1" t="s">
        <v>253</v>
      </c>
      <c r="BI652" s="1"/>
      <c r="BJ652" s="1"/>
      <c r="BK652" s="1"/>
      <c r="BL652" s="1" t="s">
        <v>4525</v>
      </c>
      <c r="BM652" s="1" t="s">
        <v>4526</v>
      </c>
      <c r="BN652" s="1"/>
    </row>
    <row r="653" spans="1:66" ht="15.75" customHeight="1" x14ac:dyDescent="0.3">
      <c r="A653" s="1" t="s">
        <v>512</v>
      </c>
      <c r="B653" s="1">
        <v>2500000</v>
      </c>
      <c r="C653" s="1" t="s">
        <v>68</v>
      </c>
      <c r="D653" s="1">
        <v>0</v>
      </c>
      <c r="E653" s="4" t="s">
        <v>3077</v>
      </c>
      <c r="F653" s="1" t="s">
        <v>69</v>
      </c>
      <c r="G653" s="1" t="s">
        <v>123</v>
      </c>
      <c r="H653" s="1" t="s">
        <v>124</v>
      </c>
      <c r="I653" s="1" t="s">
        <v>101</v>
      </c>
      <c r="J653" s="1"/>
      <c r="K653" s="1"/>
      <c r="L653" s="1" t="s">
        <v>2311</v>
      </c>
      <c r="M653" s="1" t="s">
        <v>4527</v>
      </c>
      <c r="N653" s="1" t="s">
        <v>4528</v>
      </c>
      <c r="O653" s="1" t="s">
        <v>444</v>
      </c>
      <c r="P653" s="1" t="s">
        <v>518</v>
      </c>
      <c r="Q653" s="1" t="s">
        <v>512</v>
      </c>
      <c r="R653" s="1" t="s">
        <v>4529</v>
      </c>
      <c r="S653" s="1" t="s">
        <v>4530</v>
      </c>
      <c r="T653" s="1"/>
      <c r="U653" s="1" t="s">
        <v>130</v>
      </c>
      <c r="V653" s="1"/>
      <c r="W653" s="1"/>
      <c r="X653" s="1"/>
      <c r="Y653" s="1">
        <v>160</v>
      </c>
      <c r="Z653" s="1"/>
      <c r="AA653" s="1"/>
      <c r="AB653" s="1"/>
      <c r="AC653" s="1"/>
      <c r="AD653" s="1"/>
      <c r="AE653" s="1"/>
      <c r="AF653" s="1"/>
      <c r="AG653" s="1" t="s">
        <v>111</v>
      </c>
      <c r="AH653" s="1"/>
      <c r="AI653" s="1"/>
      <c r="AJ653" s="1"/>
      <c r="AK653" s="1" t="s">
        <v>112</v>
      </c>
      <c r="AL653" s="1"/>
      <c r="AM653" s="1"/>
      <c r="AN653" s="1"/>
      <c r="AO653" s="1"/>
      <c r="AP653" s="1"/>
      <c r="AQ653" s="1"/>
      <c r="AR653" s="1"/>
      <c r="AS653" s="1"/>
      <c r="AT653" s="1"/>
      <c r="AU653" s="1"/>
      <c r="AV653" s="1"/>
      <c r="AW653" s="1"/>
      <c r="AX653" s="1" t="s">
        <v>1087</v>
      </c>
      <c r="AY653" s="1"/>
      <c r="AZ653" s="1" t="s">
        <v>443</v>
      </c>
      <c r="BA653" s="1" t="s">
        <v>444</v>
      </c>
      <c r="BB653" s="1"/>
      <c r="BC653" s="1"/>
      <c r="BD653" s="1" t="s">
        <v>116</v>
      </c>
      <c r="BE653" s="1" t="s">
        <v>192</v>
      </c>
      <c r="BF653" s="1" t="s">
        <v>135</v>
      </c>
      <c r="BG653" s="1"/>
      <c r="BH653" s="1" t="s">
        <v>193</v>
      </c>
      <c r="BI653" s="1"/>
      <c r="BJ653" s="1"/>
      <c r="BK653" s="1"/>
      <c r="BL653" s="1" t="s">
        <v>4531</v>
      </c>
      <c r="BM653" s="1" t="s">
        <v>4532</v>
      </c>
      <c r="BN653" s="1" t="s">
        <v>121</v>
      </c>
    </row>
    <row r="654" spans="1:66" ht="15.75" customHeight="1" x14ac:dyDescent="0.3">
      <c r="A654" s="1" t="s">
        <v>470</v>
      </c>
      <c r="B654" s="1">
        <v>211864</v>
      </c>
      <c r="C654" s="1" t="s">
        <v>68</v>
      </c>
      <c r="D654" s="1">
        <v>100</v>
      </c>
      <c r="E654" s="4" t="s">
        <v>3141</v>
      </c>
      <c r="F654" s="1" t="s">
        <v>69</v>
      </c>
      <c r="G654" s="1" t="s">
        <v>70</v>
      </c>
      <c r="H654" s="1" t="s">
        <v>71</v>
      </c>
      <c r="I654" s="1" t="s">
        <v>72</v>
      </c>
      <c r="J654" s="1" t="s">
        <v>4533</v>
      </c>
      <c r="K654" s="1" t="s">
        <v>4534</v>
      </c>
      <c r="L654" s="1"/>
      <c r="M654" s="1" t="s">
        <v>4535</v>
      </c>
      <c r="N654" s="1" t="s">
        <v>4536</v>
      </c>
      <c r="O654" s="1" t="s">
        <v>470</v>
      </c>
      <c r="P654" s="1" t="s">
        <v>473</v>
      </c>
      <c r="Q654" s="1" t="s">
        <v>470</v>
      </c>
      <c r="R654" s="1" t="s">
        <v>4537</v>
      </c>
      <c r="S654" s="1" t="s">
        <v>4538</v>
      </c>
      <c r="T654" s="1"/>
      <c r="U654" s="1" t="s">
        <v>81</v>
      </c>
      <c r="V654" s="1"/>
      <c r="W654" s="1"/>
      <c r="X654" s="1"/>
      <c r="Y654" s="1">
        <v>303</v>
      </c>
      <c r="Z654" s="1"/>
      <c r="AA654" s="1"/>
      <c r="AB654" s="1"/>
      <c r="AC654" s="1"/>
      <c r="AD654" s="1"/>
      <c r="AE654" s="1"/>
      <c r="AF654" s="1"/>
      <c r="AG654" s="1" t="s">
        <v>111</v>
      </c>
      <c r="AH654" s="1"/>
      <c r="AI654" s="1"/>
      <c r="AJ654" s="1"/>
      <c r="AK654" s="1" t="s">
        <v>112</v>
      </c>
      <c r="AL654" s="1"/>
      <c r="AM654" s="1"/>
      <c r="AN654" s="1"/>
      <c r="AO654" s="1"/>
      <c r="AP654" s="1"/>
      <c r="AQ654" s="1"/>
      <c r="AR654" s="1"/>
      <c r="AS654" s="1"/>
      <c r="AT654" s="1"/>
      <c r="AU654" s="1"/>
      <c r="AV654" s="1"/>
      <c r="AW654" s="1"/>
      <c r="AX654" s="1" t="s">
        <v>131</v>
      </c>
      <c r="AY654" s="1"/>
      <c r="AZ654" s="1" t="s">
        <v>205</v>
      </c>
      <c r="BA654" s="1" t="s">
        <v>201</v>
      </c>
      <c r="BB654" s="1"/>
      <c r="BC654" s="1"/>
      <c r="BD654" s="1" t="s">
        <v>206</v>
      </c>
      <c r="BE654" s="1" t="s">
        <v>192</v>
      </c>
      <c r="BF654" s="1"/>
      <c r="BG654" s="1"/>
      <c r="BH654" s="1" t="s">
        <v>193</v>
      </c>
      <c r="BI654" s="1"/>
      <c r="BJ654" s="1"/>
      <c r="BK654" s="1"/>
      <c r="BL654" s="1" t="s">
        <v>4539</v>
      </c>
      <c r="BM654" s="1" t="s">
        <v>4540</v>
      </c>
      <c r="BN654" s="1" t="s">
        <v>121</v>
      </c>
    </row>
    <row r="655" spans="1:66" ht="15.75" customHeight="1" x14ac:dyDescent="0.3">
      <c r="A655" s="1" t="s">
        <v>837</v>
      </c>
      <c r="B655" s="1">
        <v>9500</v>
      </c>
      <c r="C655" s="1" t="s">
        <v>68</v>
      </c>
      <c r="D655" s="1">
        <v>0</v>
      </c>
      <c r="E655" s="4" t="s">
        <v>139</v>
      </c>
      <c r="F655" s="1" t="s">
        <v>69</v>
      </c>
      <c r="G655" s="1" t="s">
        <v>99</v>
      </c>
      <c r="H655" s="1" t="s">
        <v>100</v>
      </c>
      <c r="I655" s="1" t="s">
        <v>101</v>
      </c>
      <c r="J655" s="1"/>
      <c r="K655" s="1"/>
      <c r="L655" s="1" t="s">
        <v>4541</v>
      </c>
      <c r="M655" s="1" t="s">
        <v>1533</v>
      </c>
      <c r="N655" s="1" t="s">
        <v>1534</v>
      </c>
      <c r="O655" s="1" t="s">
        <v>247</v>
      </c>
      <c r="P655" s="1" t="s">
        <v>843</v>
      </c>
      <c r="Q655" s="1" t="s">
        <v>837</v>
      </c>
      <c r="R655" s="1" t="s">
        <v>4542</v>
      </c>
      <c r="S655" s="1" t="s">
        <v>4543</v>
      </c>
      <c r="T655" s="1"/>
      <c r="U655" s="1" t="s">
        <v>1537</v>
      </c>
      <c r="V655" s="1"/>
      <c r="W655" s="1" t="s">
        <v>1538</v>
      </c>
      <c r="X655" s="1"/>
      <c r="Y655" s="1">
        <v>18</v>
      </c>
      <c r="Z655" s="1"/>
      <c r="AA655" s="1"/>
      <c r="AB655" s="1"/>
      <c r="AC655" s="1"/>
      <c r="AD655" s="1"/>
      <c r="AE655" s="1"/>
      <c r="AF655" s="1"/>
      <c r="AG655" s="1"/>
      <c r="AH655" s="1"/>
      <c r="AI655" s="1"/>
      <c r="AJ655" s="1"/>
      <c r="AK655" s="1" t="s">
        <v>204</v>
      </c>
      <c r="AL655" s="1"/>
      <c r="AM655" s="1"/>
      <c r="AN655" s="1"/>
      <c r="AO655" s="1"/>
      <c r="AP655" s="1"/>
      <c r="AQ655" s="1"/>
      <c r="AR655" s="1"/>
      <c r="AS655" s="1"/>
      <c r="AT655" s="1"/>
      <c r="AU655" s="1"/>
      <c r="AV655" s="1"/>
      <c r="AW655" s="1"/>
      <c r="AX655" s="1"/>
      <c r="AY655" s="1"/>
      <c r="AZ655" s="1" t="s">
        <v>252</v>
      </c>
      <c r="BA655" s="1" t="s">
        <v>247</v>
      </c>
      <c r="BB655" s="1" t="s">
        <v>1232</v>
      </c>
      <c r="BC655" s="1"/>
      <c r="BD655" s="1"/>
      <c r="BE655" s="1" t="s">
        <v>150</v>
      </c>
      <c r="BF655" s="1" t="s">
        <v>298</v>
      </c>
      <c r="BG655" s="1"/>
      <c r="BH655" s="1" t="s">
        <v>552</v>
      </c>
      <c r="BI655" s="1"/>
      <c r="BJ655" s="1"/>
      <c r="BK655" s="1"/>
      <c r="BL655" s="1" t="s">
        <v>1539</v>
      </c>
      <c r="BM655" s="1" t="s">
        <v>1540</v>
      </c>
      <c r="BN655" s="1"/>
    </row>
    <row r="656" spans="1:66" ht="15.75" customHeight="1" x14ac:dyDescent="0.3">
      <c r="A656" s="1" t="s">
        <v>481</v>
      </c>
      <c r="B656" s="1">
        <v>70000</v>
      </c>
      <c r="C656" s="1" t="s">
        <v>68</v>
      </c>
      <c r="D656" s="1">
        <v>0</v>
      </c>
      <c r="E656" s="4" t="s">
        <v>3141</v>
      </c>
      <c r="F656" s="1" t="s">
        <v>69</v>
      </c>
      <c r="G656" s="1" t="s">
        <v>123</v>
      </c>
      <c r="H656" s="1" t="s">
        <v>124</v>
      </c>
      <c r="I656" s="1" t="s">
        <v>101</v>
      </c>
      <c r="J656" s="1"/>
      <c r="K656" s="1"/>
      <c r="L656" s="1" t="s">
        <v>4544</v>
      </c>
      <c r="M656" s="1" t="s">
        <v>4545</v>
      </c>
      <c r="N656" s="1" t="s">
        <v>4546</v>
      </c>
      <c r="O656" s="1" t="s">
        <v>444</v>
      </c>
      <c r="P656" s="1" t="s">
        <v>443</v>
      </c>
      <c r="Q656" s="1" t="s">
        <v>444</v>
      </c>
      <c r="R656" s="1" t="s">
        <v>4547</v>
      </c>
      <c r="S656" s="1" t="s">
        <v>4548</v>
      </c>
      <c r="T656" s="1"/>
      <c r="U656" s="1" t="s">
        <v>147</v>
      </c>
      <c r="V656" s="1"/>
      <c r="W656" s="1"/>
      <c r="X656" s="1"/>
      <c r="Y656" s="1">
        <v>460</v>
      </c>
      <c r="Z656" s="1"/>
      <c r="AA656" s="1"/>
      <c r="AB656" s="1" t="s">
        <v>560</v>
      </c>
      <c r="AC656" s="1"/>
      <c r="AD656" s="1"/>
      <c r="AE656" s="1"/>
      <c r="AF656" s="1"/>
      <c r="AG656" s="1" t="s">
        <v>111</v>
      </c>
      <c r="AH656" s="1"/>
      <c r="AI656" s="1"/>
      <c r="AJ656" s="1"/>
      <c r="AK656" s="1"/>
      <c r="AL656" s="1"/>
      <c r="AM656" s="1"/>
      <c r="AN656" s="1"/>
      <c r="AO656" s="1"/>
      <c r="AP656" s="1"/>
      <c r="AQ656" s="1"/>
      <c r="AR656" s="1"/>
      <c r="AS656" s="1"/>
      <c r="AT656" s="1"/>
      <c r="AU656" s="1"/>
      <c r="AV656" s="1"/>
      <c r="AW656" s="1"/>
      <c r="AX656" s="1"/>
      <c r="AY656" s="1"/>
      <c r="AZ656" s="1" t="s">
        <v>443</v>
      </c>
      <c r="BA656" s="1" t="s">
        <v>444</v>
      </c>
      <c r="BB656" s="1"/>
      <c r="BC656" s="1"/>
      <c r="BD656" s="1" t="s">
        <v>116</v>
      </c>
      <c r="BE656" s="1" t="s">
        <v>192</v>
      </c>
      <c r="BF656" s="1" t="s">
        <v>135</v>
      </c>
      <c r="BG656" s="1"/>
      <c r="BH656" s="1" t="s">
        <v>193</v>
      </c>
      <c r="BI656" s="1"/>
      <c r="BJ656" s="1"/>
      <c r="BK656" s="1"/>
      <c r="BL656" s="1" t="s">
        <v>4549</v>
      </c>
      <c r="BM656" s="1" t="s">
        <v>4550</v>
      </c>
      <c r="BN656" s="1" t="s">
        <v>181</v>
      </c>
    </row>
    <row r="657" spans="1:66" ht="15.75" customHeight="1" x14ac:dyDescent="0.3">
      <c r="A657" s="1" t="s">
        <v>481</v>
      </c>
      <c r="B657" s="1">
        <v>1500000</v>
      </c>
      <c r="C657" s="1" t="s">
        <v>68</v>
      </c>
      <c r="D657" s="1">
        <v>0</v>
      </c>
      <c r="E657" s="4" t="s">
        <v>3141</v>
      </c>
      <c r="F657" s="1" t="s">
        <v>69</v>
      </c>
      <c r="G657" s="1" t="s">
        <v>123</v>
      </c>
      <c r="H657" s="1" t="s">
        <v>124</v>
      </c>
      <c r="I657" s="1" t="s">
        <v>101</v>
      </c>
      <c r="J657" s="1"/>
      <c r="K657" s="1"/>
      <c r="L657" s="1" t="s">
        <v>4551</v>
      </c>
      <c r="M657" s="1" t="s">
        <v>4545</v>
      </c>
      <c r="N657" s="1" t="s">
        <v>4546</v>
      </c>
      <c r="O657" s="1" t="s">
        <v>444</v>
      </c>
      <c r="P657" s="1" t="s">
        <v>443</v>
      </c>
      <c r="Q657" s="1" t="s">
        <v>444</v>
      </c>
      <c r="R657" s="1" t="s">
        <v>4552</v>
      </c>
      <c r="S657" s="1" t="s">
        <v>4553</v>
      </c>
      <c r="T657" s="1"/>
      <c r="U657" s="1" t="s">
        <v>147</v>
      </c>
      <c r="V657" s="1"/>
      <c r="W657" s="1"/>
      <c r="X657" s="1"/>
      <c r="Y657" s="1">
        <v>460</v>
      </c>
      <c r="Z657" s="1"/>
      <c r="AA657" s="1"/>
      <c r="AB657" s="1" t="s">
        <v>560</v>
      </c>
      <c r="AC657" s="1"/>
      <c r="AD657" s="1"/>
      <c r="AE657" s="1"/>
      <c r="AF657" s="1"/>
      <c r="AG657" s="1" t="s">
        <v>111</v>
      </c>
      <c r="AH657" s="1"/>
      <c r="AI657" s="1"/>
      <c r="AJ657" s="1"/>
      <c r="AK657" s="1"/>
      <c r="AL657" s="1"/>
      <c r="AM657" s="1"/>
      <c r="AN657" s="1"/>
      <c r="AO657" s="1"/>
      <c r="AP657" s="1"/>
      <c r="AQ657" s="1"/>
      <c r="AR657" s="1"/>
      <c r="AS657" s="1"/>
      <c r="AT657" s="1"/>
      <c r="AU657" s="1"/>
      <c r="AV657" s="1"/>
      <c r="AW657" s="1"/>
      <c r="AX657" s="1"/>
      <c r="AY657" s="1"/>
      <c r="AZ657" s="1" t="s">
        <v>443</v>
      </c>
      <c r="BA657" s="1" t="s">
        <v>444</v>
      </c>
      <c r="BB657" s="1"/>
      <c r="BC657" s="1"/>
      <c r="BD657" s="1" t="s">
        <v>116</v>
      </c>
      <c r="BE657" s="1" t="s">
        <v>192</v>
      </c>
      <c r="BF657" s="1" t="s">
        <v>135</v>
      </c>
      <c r="BG657" s="1"/>
      <c r="BH657" s="1" t="s">
        <v>193</v>
      </c>
      <c r="BI657" s="1"/>
      <c r="BJ657" s="1"/>
      <c r="BK657" s="1"/>
      <c r="BL657" s="1" t="s">
        <v>4549</v>
      </c>
      <c r="BM657" s="1" t="s">
        <v>4550</v>
      </c>
      <c r="BN657" s="1" t="s">
        <v>121</v>
      </c>
    </row>
    <row r="658" spans="1:66" ht="15.75" customHeight="1" x14ac:dyDescent="0.3">
      <c r="A658" s="1" t="s">
        <v>481</v>
      </c>
      <c r="B658" s="1">
        <v>70000</v>
      </c>
      <c r="C658" s="1" t="s">
        <v>68</v>
      </c>
      <c r="D658" s="1">
        <v>0</v>
      </c>
      <c r="E658" s="4" t="s">
        <v>3141</v>
      </c>
      <c r="F658" s="1" t="s">
        <v>69</v>
      </c>
      <c r="G658" s="1" t="s">
        <v>123</v>
      </c>
      <c r="H658" s="1" t="s">
        <v>124</v>
      </c>
      <c r="I658" s="1" t="s">
        <v>101</v>
      </c>
      <c r="J658" s="1"/>
      <c r="K658" s="1"/>
      <c r="L658" s="1" t="s">
        <v>4554</v>
      </c>
      <c r="M658" s="1" t="s">
        <v>4545</v>
      </c>
      <c r="N658" s="1" t="s">
        <v>4546</v>
      </c>
      <c r="O658" s="1" t="s">
        <v>444</v>
      </c>
      <c r="P658" s="1" t="s">
        <v>443</v>
      </c>
      <c r="Q658" s="1" t="s">
        <v>444</v>
      </c>
      <c r="R658" s="1" t="s">
        <v>4555</v>
      </c>
      <c r="S658" s="1" t="s">
        <v>4556</v>
      </c>
      <c r="T658" s="1"/>
      <c r="U658" s="1" t="s">
        <v>147</v>
      </c>
      <c r="V658" s="1"/>
      <c r="W658" s="1"/>
      <c r="X658" s="1"/>
      <c r="Y658" s="1">
        <v>460</v>
      </c>
      <c r="Z658" s="1"/>
      <c r="AA658" s="1"/>
      <c r="AB658" s="1" t="s">
        <v>560</v>
      </c>
      <c r="AC658" s="1"/>
      <c r="AD658" s="1"/>
      <c r="AE658" s="1"/>
      <c r="AF658" s="1"/>
      <c r="AG658" s="1" t="s">
        <v>111</v>
      </c>
      <c r="AH658" s="1"/>
      <c r="AI658" s="1"/>
      <c r="AJ658" s="1"/>
      <c r="AK658" s="1"/>
      <c r="AL658" s="1"/>
      <c r="AM658" s="1"/>
      <c r="AN658" s="1"/>
      <c r="AO658" s="1"/>
      <c r="AP658" s="1"/>
      <c r="AQ658" s="1"/>
      <c r="AR658" s="1"/>
      <c r="AS658" s="1"/>
      <c r="AT658" s="1"/>
      <c r="AU658" s="1"/>
      <c r="AV658" s="1"/>
      <c r="AW658" s="1"/>
      <c r="AX658" s="1"/>
      <c r="AY658" s="1"/>
      <c r="AZ658" s="1" t="s">
        <v>443</v>
      </c>
      <c r="BA658" s="1" t="s">
        <v>444</v>
      </c>
      <c r="BB658" s="1"/>
      <c r="BC658" s="1"/>
      <c r="BD658" s="1" t="s">
        <v>116</v>
      </c>
      <c r="BE658" s="1" t="s">
        <v>192</v>
      </c>
      <c r="BF658" s="1" t="s">
        <v>135</v>
      </c>
      <c r="BG658" s="1"/>
      <c r="BH658" s="1" t="s">
        <v>193</v>
      </c>
      <c r="BI658" s="1"/>
      <c r="BJ658" s="1"/>
      <c r="BK658" s="1"/>
      <c r="BL658" s="1" t="s">
        <v>4549</v>
      </c>
      <c r="BM658" s="1" t="s">
        <v>4550</v>
      </c>
      <c r="BN658" s="1" t="s">
        <v>181</v>
      </c>
    </row>
    <row r="659" spans="1:66" ht="15.75" customHeight="1" x14ac:dyDescent="0.3">
      <c r="A659" s="1" t="s">
        <v>481</v>
      </c>
      <c r="B659" s="1">
        <v>1000000</v>
      </c>
      <c r="C659" s="1" t="s">
        <v>68</v>
      </c>
      <c r="D659" s="1">
        <v>0</v>
      </c>
      <c r="E659" s="4" t="s">
        <v>314</v>
      </c>
      <c r="F659" s="1" t="s">
        <v>69</v>
      </c>
      <c r="G659" s="1" t="s">
        <v>99</v>
      </c>
      <c r="H659" s="1" t="s">
        <v>100</v>
      </c>
      <c r="I659" s="1" t="s">
        <v>101</v>
      </c>
      <c r="J659" s="1" t="s">
        <v>4557</v>
      </c>
      <c r="K659" s="1" t="s">
        <v>4558</v>
      </c>
      <c r="L659" s="1" t="s">
        <v>4559</v>
      </c>
      <c r="M659" s="1" t="s">
        <v>4560</v>
      </c>
      <c r="N659" s="1" t="s">
        <v>4561</v>
      </c>
      <c r="O659" s="1" t="s">
        <v>173</v>
      </c>
      <c r="P659" s="1" t="s">
        <v>619</v>
      </c>
      <c r="Q659" s="1" t="s">
        <v>620</v>
      </c>
      <c r="R659" s="1" t="s">
        <v>4562</v>
      </c>
      <c r="S659" s="1" t="s">
        <v>4563</v>
      </c>
      <c r="T659" s="1"/>
      <c r="U659" s="1" t="s">
        <v>147</v>
      </c>
      <c r="V659" s="1"/>
      <c r="W659" s="1"/>
      <c r="X659" s="1"/>
      <c r="Y659" s="1">
        <v>460</v>
      </c>
      <c r="Z659" s="1"/>
      <c r="AA659" s="1"/>
      <c r="AB659" s="1"/>
      <c r="AC659" s="1"/>
      <c r="AD659" s="1"/>
      <c r="AE659" s="1"/>
      <c r="AF659" s="1"/>
      <c r="AG659" s="1" t="s">
        <v>111</v>
      </c>
      <c r="AH659" s="1"/>
      <c r="AI659" s="1"/>
      <c r="AJ659" s="1"/>
      <c r="AK659" s="1" t="s">
        <v>832</v>
      </c>
      <c r="AL659" s="1"/>
      <c r="AM659" s="1"/>
      <c r="AN659" s="1"/>
      <c r="AO659" s="1"/>
      <c r="AP659" s="1"/>
      <c r="AQ659" s="1"/>
      <c r="AR659" s="1"/>
      <c r="AS659" s="1"/>
      <c r="AT659" s="1"/>
      <c r="AU659" s="1"/>
      <c r="AV659" s="1"/>
      <c r="AW659" s="1"/>
      <c r="AX659" s="1" t="s">
        <v>282</v>
      </c>
      <c r="AY659" s="1"/>
      <c r="AZ659" s="1" t="s">
        <v>178</v>
      </c>
      <c r="BA659" s="1" t="s">
        <v>173</v>
      </c>
      <c r="BB659" s="1"/>
      <c r="BC659" s="1"/>
      <c r="BD659" s="1" t="s">
        <v>4059</v>
      </c>
      <c r="BE659" s="1" t="s">
        <v>192</v>
      </c>
      <c r="BF659" s="1"/>
      <c r="BG659" s="1"/>
      <c r="BH659" s="1" t="s">
        <v>864</v>
      </c>
      <c r="BI659" s="1"/>
      <c r="BJ659" s="1"/>
      <c r="BK659" s="1"/>
      <c r="BL659" s="1" t="s">
        <v>4564</v>
      </c>
      <c r="BM659" s="1" t="s">
        <v>4565</v>
      </c>
      <c r="BN659" s="1"/>
    </row>
    <row r="660" spans="1:66" ht="15.75" customHeight="1" x14ac:dyDescent="0.3">
      <c r="A660" s="1" t="s">
        <v>382</v>
      </c>
      <c r="B660" s="1">
        <v>500000</v>
      </c>
      <c r="C660" s="1" t="s">
        <v>68</v>
      </c>
      <c r="D660" s="1">
        <v>0</v>
      </c>
      <c r="E660" s="4" t="s">
        <v>3141</v>
      </c>
      <c r="F660" s="1" t="s">
        <v>69</v>
      </c>
      <c r="G660" s="1" t="s">
        <v>99</v>
      </c>
      <c r="H660" s="1" t="s">
        <v>100</v>
      </c>
      <c r="I660" s="1" t="s">
        <v>101</v>
      </c>
      <c r="J660" s="1" t="s">
        <v>1464</v>
      </c>
      <c r="K660" s="1" t="s">
        <v>1465</v>
      </c>
      <c r="L660" s="1" t="s">
        <v>4566</v>
      </c>
      <c r="M660" s="1" t="s">
        <v>1467</v>
      </c>
      <c r="N660" s="1" t="s">
        <v>1468</v>
      </c>
      <c r="O660" s="1" t="s">
        <v>382</v>
      </c>
      <c r="P660" s="1" t="s">
        <v>386</v>
      </c>
      <c r="Q660" s="1" t="s">
        <v>382</v>
      </c>
      <c r="R660" s="1" t="s">
        <v>4567</v>
      </c>
      <c r="S660" s="1" t="s">
        <v>4568</v>
      </c>
      <c r="T660" s="1"/>
      <c r="U660" s="1" t="s">
        <v>147</v>
      </c>
      <c r="V660" s="1"/>
      <c r="W660" s="1"/>
      <c r="X660" s="1"/>
      <c r="Y660" s="1">
        <v>230</v>
      </c>
      <c r="Z660" s="1"/>
      <c r="AA660" s="1"/>
      <c r="AB660" s="1"/>
      <c r="AC660" s="1"/>
      <c r="AD660" s="1"/>
      <c r="AE660" s="1"/>
      <c r="AF660" s="1"/>
      <c r="AG660" s="1"/>
      <c r="AH660" s="1"/>
      <c r="AI660" s="1"/>
      <c r="AJ660" s="1"/>
      <c r="AK660" s="1" t="s">
        <v>356</v>
      </c>
      <c r="AL660" s="1"/>
      <c r="AM660" s="1"/>
      <c r="AN660" s="1"/>
      <c r="AO660" s="1"/>
      <c r="AP660" s="1"/>
      <c r="AQ660" s="1"/>
      <c r="AR660" s="1"/>
      <c r="AS660" s="1"/>
      <c r="AT660" s="1"/>
      <c r="AU660" s="1"/>
      <c r="AV660" s="1"/>
      <c r="AW660" s="1"/>
      <c r="AX660" s="1"/>
      <c r="AY660" s="1"/>
      <c r="AZ660" s="1" t="s">
        <v>132</v>
      </c>
      <c r="BA660" s="1" t="s">
        <v>127</v>
      </c>
      <c r="BB660" s="1" t="s">
        <v>1232</v>
      </c>
      <c r="BC660" s="1"/>
      <c r="BD660" s="1" t="s">
        <v>88</v>
      </c>
      <c r="BE660" s="1" t="s">
        <v>134</v>
      </c>
      <c r="BF660" s="1" t="s">
        <v>135</v>
      </c>
      <c r="BG660" s="1"/>
      <c r="BH660" s="1"/>
      <c r="BI660" s="1"/>
      <c r="BJ660" s="1"/>
      <c r="BK660" s="1"/>
      <c r="BL660" s="1" t="s">
        <v>1471</v>
      </c>
      <c r="BM660" s="1" t="s">
        <v>1472</v>
      </c>
      <c r="BN660" s="1" t="s">
        <v>121</v>
      </c>
    </row>
    <row r="661" spans="1:66" ht="15.75" customHeight="1" x14ac:dyDescent="0.3">
      <c r="A661" s="1" t="s">
        <v>481</v>
      </c>
      <c r="B661" s="1">
        <v>2500000</v>
      </c>
      <c r="C661" s="1" t="s">
        <v>68</v>
      </c>
      <c r="D661" s="1">
        <v>0</v>
      </c>
      <c r="E661" s="4" t="s">
        <v>3141</v>
      </c>
      <c r="F661" s="1" t="s">
        <v>69</v>
      </c>
      <c r="G661" s="1" t="s">
        <v>123</v>
      </c>
      <c r="H661" s="1" t="s">
        <v>124</v>
      </c>
      <c r="I661" s="1" t="s">
        <v>101</v>
      </c>
      <c r="J661" s="1"/>
      <c r="K661" s="1"/>
      <c r="L661" s="1" t="s">
        <v>4569</v>
      </c>
      <c r="M661" s="1" t="s">
        <v>4545</v>
      </c>
      <c r="N661" s="1" t="s">
        <v>4546</v>
      </c>
      <c r="O661" s="1" t="s">
        <v>444</v>
      </c>
      <c r="P661" s="1" t="s">
        <v>443</v>
      </c>
      <c r="Q661" s="1" t="s">
        <v>444</v>
      </c>
      <c r="R661" s="1" t="s">
        <v>4570</v>
      </c>
      <c r="S661" s="1" t="s">
        <v>4571</v>
      </c>
      <c r="T661" s="1"/>
      <c r="U661" s="1" t="s">
        <v>147</v>
      </c>
      <c r="V661" s="1"/>
      <c r="W661" s="1"/>
      <c r="X661" s="1"/>
      <c r="Y661" s="1">
        <v>460</v>
      </c>
      <c r="Z661" s="1"/>
      <c r="AA661" s="1"/>
      <c r="AB661" s="1" t="s">
        <v>560</v>
      </c>
      <c r="AC661" s="1"/>
      <c r="AD661" s="1"/>
      <c r="AE661" s="1"/>
      <c r="AF661" s="1"/>
      <c r="AG661" s="1" t="s">
        <v>111</v>
      </c>
      <c r="AH661" s="1"/>
      <c r="AI661" s="1"/>
      <c r="AJ661" s="1"/>
      <c r="AK661" s="1"/>
      <c r="AL661" s="1"/>
      <c r="AM661" s="1"/>
      <c r="AN661" s="1"/>
      <c r="AO661" s="1"/>
      <c r="AP661" s="1"/>
      <c r="AQ661" s="1"/>
      <c r="AR661" s="1"/>
      <c r="AS661" s="1"/>
      <c r="AT661" s="1"/>
      <c r="AU661" s="1"/>
      <c r="AV661" s="1"/>
      <c r="AW661" s="1"/>
      <c r="AX661" s="1"/>
      <c r="AY661" s="1"/>
      <c r="AZ661" s="1" t="s">
        <v>443</v>
      </c>
      <c r="BA661" s="1" t="s">
        <v>444</v>
      </c>
      <c r="BB661" s="1"/>
      <c r="BC661" s="1"/>
      <c r="BD661" s="1" t="s">
        <v>116</v>
      </c>
      <c r="BE661" s="1" t="s">
        <v>192</v>
      </c>
      <c r="BF661" s="1" t="s">
        <v>135</v>
      </c>
      <c r="BG661" s="1"/>
      <c r="BH661" s="1" t="s">
        <v>193</v>
      </c>
      <c r="BI661" s="1"/>
      <c r="BJ661" s="1"/>
      <c r="BK661" s="1"/>
      <c r="BL661" s="1" t="s">
        <v>4549</v>
      </c>
      <c r="BM661" s="1" t="s">
        <v>4550</v>
      </c>
      <c r="BN661" s="1" t="s">
        <v>121</v>
      </c>
    </row>
    <row r="662" spans="1:66" ht="15.75" customHeight="1" x14ac:dyDescent="0.3">
      <c r="A662" s="1" t="s">
        <v>376</v>
      </c>
      <c r="B662" s="1">
        <v>120000</v>
      </c>
      <c r="C662" s="1" t="s">
        <v>68</v>
      </c>
      <c r="D662" s="1">
        <v>0</v>
      </c>
      <c r="E662" s="4" t="s">
        <v>937</v>
      </c>
      <c r="F662" s="1" t="s">
        <v>69</v>
      </c>
      <c r="G662" s="1" t="s">
        <v>99</v>
      </c>
      <c r="H662" s="1" t="s">
        <v>100</v>
      </c>
      <c r="I662" s="1" t="s">
        <v>101</v>
      </c>
      <c r="J662" s="1" t="s">
        <v>4572</v>
      </c>
      <c r="K662" s="1" t="s">
        <v>4573</v>
      </c>
      <c r="L662" s="1" t="s">
        <v>449</v>
      </c>
      <c r="M662" s="1" t="s">
        <v>4574</v>
      </c>
      <c r="N662" s="1" t="s">
        <v>4575</v>
      </c>
      <c r="O662" s="1" t="s">
        <v>340</v>
      </c>
      <c r="P662" s="1" t="s">
        <v>383</v>
      </c>
      <c r="Q662" s="1" t="s">
        <v>376</v>
      </c>
      <c r="R662" s="1" t="s">
        <v>4576</v>
      </c>
      <c r="S662" s="1" t="s">
        <v>4577</v>
      </c>
      <c r="T662" s="1"/>
      <c r="U662" s="1" t="s">
        <v>130</v>
      </c>
      <c r="V662" s="1"/>
      <c r="W662" s="1"/>
      <c r="X662" s="1"/>
      <c r="Y662" s="1">
        <v>150</v>
      </c>
      <c r="Z662" s="1"/>
      <c r="AA662" s="1"/>
      <c r="AB662" s="1"/>
      <c r="AC662" s="1"/>
      <c r="AD662" s="1"/>
      <c r="AE662" s="1"/>
      <c r="AF662" s="1"/>
      <c r="AG662" s="1"/>
      <c r="AH662" s="1"/>
      <c r="AI662" s="1"/>
      <c r="AJ662" s="1"/>
      <c r="AK662" s="1" t="s">
        <v>1743</v>
      </c>
      <c r="AL662" s="1"/>
      <c r="AM662" s="1"/>
      <c r="AN662" s="1"/>
      <c r="AO662" s="1"/>
      <c r="AP662" s="1"/>
      <c r="AQ662" s="1"/>
      <c r="AR662" s="1"/>
      <c r="AS662" s="1"/>
      <c r="AT662" s="1"/>
      <c r="AU662" s="1"/>
      <c r="AV662" s="1"/>
      <c r="AW662" s="1"/>
      <c r="AX662" s="1" t="s">
        <v>113</v>
      </c>
      <c r="AY662" s="1"/>
      <c r="AZ662" s="1" t="s">
        <v>132</v>
      </c>
      <c r="BA662" s="1" t="s">
        <v>127</v>
      </c>
      <c r="BB662" s="1"/>
      <c r="BC662" s="1"/>
      <c r="BD662" s="1" t="s">
        <v>116</v>
      </c>
      <c r="BE662" s="1" t="s">
        <v>192</v>
      </c>
      <c r="BF662" s="1" t="s">
        <v>90</v>
      </c>
      <c r="BG662" s="1"/>
      <c r="BH662" s="1" t="s">
        <v>193</v>
      </c>
      <c r="BI662" s="1"/>
      <c r="BJ662" s="1"/>
      <c r="BK662" s="1"/>
      <c r="BL662" s="1" t="s">
        <v>4578</v>
      </c>
      <c r="BM662" s="1" t="s">
        <v>4579</v>
      </c>
      <c r="BN662" s="1"/>
    </row>
    <row r="663" spans="1:66" ht="15.75" customHeight="1" x14ac:dyDescent="0.3">
      <c r="A663" s="1" t="s">
        <v>641</v>
      </c>
      <c r="B663" s="1">
        <v>12000</v>
      </c>
      <c r="C663" s="1" t="s">
        <v>68</v>
      </c>
      <c r="D663" s="1">
        <v>0</v>
      </c>
      <c r="E663" s="4" t="s">
        <v>3141</v>
      </c>
      <c r="F663" s="1" t="s">
        <v>69</v>
      </c>
      <c r="G663" s="1" t="s">
        <v>99</v>
      </c>
      <c r="H663" s="1" t="s">
        <v>100</v>
      </c>
      <c r="I663" s="1" t="s">
        <v>101</v>
      </c>
      <c r="J663" s="1"/>
      <c r="K663" s="1"/>
      <c r="L663" s="1"/>
      <c r="M663" s="1" t="s">
        <v>4580</v>
      </c>
      <c r="N663" s="1" t="s">
        <v>4581</v>
      </c>
      <c r="O663" s="1" t="s">
        <v>641</v>
      </c>
      <c r="P663" s="1" t="s">
        <v>647</v>
      </c>
      <c r="Q663" s="1" t="s">
        <v>641</v>
      </c>
      <c r="R663" s="1" t="s">
        <v>4582</v>
      </c>
      <c r="S663" s="1" t="s">
        <v>4583</v>
      </c>
      <c r="T663" s="1"/>
      <c r="U663" s="1" t="s">
        <v>81</v>
      </c>
      <c r="V663" s="1"/>
      <c r="W663" s="1" t="s">
        <v>3191</v>
      </c>
      <c r="X663" s="1"/>
      <c r="Y663" s="1">
        <v>202</v>
      </c>
      <c r="Z663" s="1"/>
      <c r="AA663" s="1"/>
      <c r="AB663" s="1"/>
      <c r="AC663" s="1"/>
      <c r="AD663" s="1"/>
      <c r="AE663" s="1"/>
      <c r="AF663" s="1"/>
      <c r="AG663" s="1" t="s">
        <v>111</v>
      </c>
      <c r="AH663" s="1"/>
      <c r="AI663" s="1"/>
      <c r="AJ663" s="1"/>
      <c r="AK663" s="1" t="s">
        <v>356</v>
      </c>
      <c r="AL663" s="1"/>
      <c r="AM663" s="1"/>
      <c r="AN663" s="1"/>
      <c r="AO663" s="1"/>
      <c r="AP663" s="1"/>
      <c r="AQ663" s="1"/>
      <c r="AR663" s="1"/>
      <c r="AS663" s="1"/>
      <c r="AT663" s="1"/>
      <c r="AU663" s="1"/>
      <c r="AV663" s="1"/>
      <c r="AW663" s="1"/>
      <c r="AX663" s="1" t="s">
        <v>1087</v>
      </c>
      <c r="AY663" s="1"/>
      <c r="AZ663" s="1" t="s">
        <v>307</v>
      </c>
      <c r="BA663" s="1" t="s">
        <v>304</v>
      </c>
      <c r="BB663" s="1"/>
      <c r="BC663" s="1"/>
      <c r="BD663" s="1" t="s">
        <v>4584</v>
      </c>
      <c r="BE663" s="1" t="s">
        <v>134</v>
      </c>
      <c r="BF663" s="1" t="s">
        <v>90</v>
      </c>
      <c r="BG663" s="1"/>
      <c r="BH663" s="1" t="s">
        <v>193</v>
      </c>
      <c r="BI663" s="1"/>
      <c r="BJ663" s="1"/>
      <c r="BK663" s="1"/>
      <c r="BL663" s="1" t="s">
        <v>4585</v>
      </c>
      <c r="BM663" s="1" t="s">
        <v>4586</v>
      </c>
      <c r="BN663" s="1" t="s">
        <v>181</v>
      </c>
    </row>
    <row r="664" spans="1:66" ht="15.75" customHeight="1" x14ac:dyDescent="0.3">
      <c r="A664" s="1" t="s">
        <v>376</v>
      </c>
      <c r="B664" s="1">
        <v>2100000</v>
      </c>
      <c r="C664" s="1" t="s">
        <v>68</v>
      </c>
      <c r="D664" s="1">
        <v>0</v>
      </c>
      <c r="E664" s="4" t="s">
        <v>937</v>
      </c>
      <c r="F664" s="1" t="s">
        <v>69</v>
      </c>
      <c r="G664" s="1" t="s">
        <v>99</v>
      </c>
      <c r="H664" s="1" t="s">
        <v>100</v>
      </c>
      <c r="I664" s="1" t="s">
        <v>101</v>
      </c>
      <c r="J664" s="1" t="s">
        <v>4572</v>
      </c>
      <c r="K664" s="1" t="s">
        <v>4573</v>
      </c>
      <c r="L664" s="1" t="s">
        <v>585</v>
      </c>
      <c r="M664" s="1" t="s">
        <v>4574</v>
      </c>
      <c r="N664" s="1" t="s">
        <v>4575</v>
      </c>
      <c r="O664" s="1" t="s">
        <v>340</v>
      </c>
      <c r="P664" s="1" t="s">
        <v>383</v>
      </c>
      <c r="Q664" s="1" t="s">
        <v>376</v>
      </c>
      <c r="R664" s="1" t="s">
        <v>4587</v>
      </c>
      <c r="S664" s="1" t="s">
        <v>4588</v>
      </c>
      <c r="T664" s="1"/>
      <c r="U664" s="1" t="s">
        <v>130</v>
      </c>
      <c r="V664" s="1"/>
      <c r="W664" s="1"/>
      <c r="X664" s="1"/>
      <c r="Y664" s="1">
        <v>150</v>
      </c>
      <c r="Z664" s="1"/>
      <c r="AA664" s="1"/>
      <c r="AB664" s="1"/>
      <c r="AC664" s="1"/>
      <c r="AD664" s="1"/>
      <c r="AE664" s="1"/>
      <c r="AF664" s="1"/>
      <c r="AG664" s="1"/>
      <c r="AH664" s="1"/>
      <c r="AI664" s="1"/>
      <c r="AJ664" s="1"/>
      <c r="AK664" s="1" t="s">
        <v>1743</v>
      </c>
      <c r="AL664" s="1"/>
      <c r="AM664" s="1"/>
      <c r="AN664" s="1"/>
      <c r="AO664" s="1"/>
      <c r="AP664" s="1"/>
      <c r="AQ664" s="1"/>
      <c r="AR664" s="1"/>
      <c r="AS664" s="1"/>
      <c r="AT664" s="1"/>
      <c r="AU664" s="1"/>
      <c r="AV664" s="1"/>
      <c r="AW664" s="1"/>
      <c r="AX664" s="1" t="s">
        <v>113</v>
      </c>
      <c r="AY664" s="1"/>
      <c r="AZ664" s="1" t="s">
        <v>132</v>
      </c>
      <c r="BA664" s="1" t="s">
        <v>127</v>
      </c>
      <c r="BB664" s="1"/>
      <c r="BC664" s="1"/>
      <c r="BD664" s="1" t="s">
        <v>116</v>
      </c>
      <c r="BE664" s="1" t="s">
        <v>192</v>
      </c>
      <c r="BF664" s="1" t="s">
        <v>90</v>
      </c>
      <c r="BG664" s="1"/>
      <c r="BH664" s="1" t="s">
        <v>193</v>
      </c>
      <c r="BI664" s="1"/>
      <c r="BJ664" s="1"/>
      <c r="BK664" s="1"/>
      <c r="BL664" s="1" t="s">
        <v>4578</v>
      </c>
      <c r="BM664" s="1" t="s">
        <v>4579</v>
      </c>
      <c r="BN664" s="1"/>
    </row>
    <row r="665" spans="1:66" ht="15.75" customHeight="1" x14ac:dyDescent="0.3">
      <c r="A665" s="1" t="s">
        <v>360</v>
      </c>
      <c r="B665" s="1">
        <v>350000</v>
      </c>
      <c r="C665" s="1" t="s">
        <v>68</v>
      </c>
      <c r="D665" s="1">
        <v>0</v>
      </c>
      <c r="E665" s="4" t="s">
        <v>3815</v>
      </c>
      <c r="F665" s="1" t="s">
        <v>69</v>
      </c>
      <c r="G665" s="1" t="s">
        <v>99</v>
      </c>
      <c r="H665" s="1" t="s">
        <v>100</v>
      </c>
      <c r="I665" s="1" t="s">
        <v>101</v>
      </c>
      <c r="J665" s="1" t="s">
        <v>4589</v>
      </c>
      <c r="K665" s="1" t="s">
        <v>4590</v>
      </c>
      <c r="L665" s="1" t="s">
        <v>393</v>
      </c>
      <c r="M665" s="1" t="s">
        <v>4591</v>
      </c>
      <c r="N665" s="1" t="s">
        <v>4592</v>
      </c>
      <c r="O665" s="1" t="s">
        <v>247</v>
      </c>
      <c r="P665" s="1" t="s">
        <v>368</v>
      </c>
      <c r="Q665" s="1" t="s">
        <v>360</v>
      </c>
      <c r="R665" s="1" t="s">
        <v>4593</v>
      </c>
      <c r="S665" s="1" t="s">
        <v>4594</v>
      </c>
      <c r="T665" s="1"/>
      <c r="U665" s="1" t="s">
        <v>3492</v>
      </c>
      <c r="V665" s="1"/>
      <c r="W665" s="1" t="s">
        <v>4595</v>
      </c>
      <c r="X665" s="1"/>
      <c r="Y665" s="1">
        <v>52</v>
      </c>
      <c r="Z665" s="1"/>
      <c r="AA665" s="1"/>
      <c r="AB665" s="1"/>
      <c r="AC665" s="1"/>
      <c r="AD665" s="1"/>
      <c r="AE665" s="1"/>
      <c r="AF665" s="1"/>
      <c r="AG665" s="1" t="s">
        <v>1349</v>
      </c>
      <c r="AH665" s="1"/>
      <c r="AI665" s="1"/>
      <c r="AJ665" s="1"/>
      <c r="AK665" s="1" t="s">
        <v>112</v>
      </c>
      <c r="AL665" s="1"/>
      <c r="AM665" s="1"/>
      <c r="AN665" s="1"/>
      <c r="AO665" s="1"/>
      <c r="AP665" s="1"/>
      <c r="AQ665" s="1"/>
      <c r="AR665" s="1"/>
      <c r="AS665" s="1"/>
      <c r="AT665" s="1"/>
      <c r="AU665" s="1"/>
      <c r="AV665" s="1"/>
      <c r="AW665" s="1"/>
      <c r="AX665" s="1"/>
      <c r="AY665" s="1"/>
      <c r="AZ665" s="1" t="s">
        <v>252</v>
      </c>
      <c r="BA665" s="1" t="s">
        <v>247</v>
      </c>
      <c r="BB665" s="1" t="s">
        <v>372</v>
      </c>
      <c r="BC665" s="1"/>
      <c r="BD665" s="1" t="s">
        <v>88</v>
      </c>
      <c r="BE665" s="1" t="s">
        <v>150</v>
      </c>
      <c r="BF665" s="1" t="s">
        <v>298</v>
      </c>
      <c r="BG665" s="1"/>
      <c r="BH665" s="1" t="s">
        <v>2340</v>
      </c>
      <c r="BI665" s="1"/>
      <c r="BJ665" s="1"/>
      <c r="BK665" s="1"/>
      <c r="BL665" s="1" t="s">
        <v>4596</v>
      </c>
      <c r="BM665" s="1" t="s">
        <v>4597</v>
      </c>
      <c r="BN665" s="1"/>
    </row>
    <row r="666" spans="1:66" ht="15.75" customHeight="1" x14ac:dyDescent="0.3">
      <c r="A666" s="1" t="s">
        <v>976</v>
      </c>
      <c r="B666" s="1">
        <v>2724000</v>
      </c>
      <c r="C666" s="1" t="s">
        <v>68</v>
      </c>
      <c r="D666" s="1">
        <v>100</v>
      </c>
      <c r="E666" s="4">
        <v>44811</v>
      </c>
      <c r="F666" s="1" t="s">
        <v>69</v>
      </c>
      <c r="G666" s="1" t="s">
        <v>70</v>
      </c>
      <c r="H666" s="1" t="s">
        <v>71</v>
      </c>
      <c r="I666" s="1" t="s">
        <v>72</v>
      </c>
      <c r="J666" s="1" t="s">
        <v>4598</v>
      </c>
      <c r="K666" s="1" t="s">
        <v>4599</v>
      </c>
      <c r="L666" s="1" t="s">
        <v>4600</v>
      </c>
      <c r="M666" s="1" t="s">
        <v>4601</v>
      </c>
      <c r="N666" s="1" t="s">
        <v>4602</v>
      </c>
      <c r="O666" s="1" t="s">
        <v>406</v>
      </c>
      <c r="P666" s="1" t="s">
        <v>619</v>
      </c>
      <c r="Q666" s="1" t="s">
        <v>620</v>
      </c>
      <c r="R666" s="1" t="s">
        <v>4603</v>
      </c>
      <c r="S666" s="1" t="s">
        <v>4604</v>
      </c>
      <c r="T666" s="1"/>
      <c r="U666" s="1" t="s">
        <v>147</v>
      </c>
      <c r="V666" s="1"/>
      <c r="W666" s="1"/>
      <c r="X666" s="1"/>
      <c r="Y666" s="1">
        <v>145</v>
      </c>
      <c r="Z666" s="1"/>
      <c r="AA666" s="1"/>
      <c r="AB666" s="1"/>
      <c r="AC666" s="1"/>
      <c r="AD666" s="1"/>
      <c r="AE666" s="1"/>
      <c r="AF666" s="1"/>
      <c r="AG666" s="1"/>
      <c r="AH666" s="1"/>
      <c r="AI666" s="1"/>
      <c r="AJ666" s="1"/>
      <c r="AK666" s="1" t="s">
        <v>1397</v>
      </c>
      <c r="AL666" s="1" t="s">
        <v>4605</v>
      </c>
      <c r="AM666" s="1"/>
      <c r="AN666" s="1"/>
      <c r="AO666" s="1"/>
      <c r="AP666" s="1"/>
      <c r="AQ666" s="1"/>
      <c r="AR666" s="1"/>
      <c r="AS666" s="1"/>
      <c r="AT666" s="1"/>
      <c r="AU666" s="1"/>
      <c r="AV666" s="1"/>
      <c r="AW666" s="1"/>
      <c r="AX666" s="1" t="s">
        <v>237</v>
      </c>
      <c r="AY666" s="1"/>
      <c r="AZ666" s="1" t="s">
        <v>234</v>
      </c>
      <c r="BA666" s="1" t="s">
        <v>138</v>
      </c>
      <c r="BB666" s="1" t="s">
        <v>1827</v>
      </c>
      <c r="BC666" s="1"/>
      <c r="BD666" s="1" t="s">
        <v>88</v>
      </c>
      <c r="BE666" s="1" t="s">
        <v>134</v>
      </c>
      <c r="BF666" s="1"/>
      <c r="BG666" s="1"/>
      <c r="BH666" s="1"/>
      <c r="BI666" s="1"/>
      <c r="BJ666" s="1"/>
      <c r="BK666" s="1"/>
      <c r="BL666" s="1" t="s">
        <v>4606</v>
      </c>
      <c r="BM666" s="1" t="s">
        <v>4607</v>
      </c>
      <c r="BN666" s="1" t="s">
        <v>121</v>
      </c>
    </row>
    <row r="667" spans="1:66" ht="15.75" customHeight="1" x14ac:dyDescent="0.3">
      <c r="A667" s="1" t="s">
        <v>976</v>
      </c>
      <c r="B667" s="1">
        <v>3000000</v>
      </c>
      <c r="C667" s="1" t="s">
        <v>68</v>
      </c>
      <c r="D667" s="1">
        <v>0</v>
      </c>
      <c r="E667" s="4" t="s">
        <v>3141</v>
      </c>
      <c r="F667" s="1" t="s">
        <v>69</v>
      </c>
      <c r="G667" s="1" t="s">
        <v>123</v>
      </c>
      <c r="H667" s="1" t="s">
        <v>124</v>
      </c>
      <c r="I667" s="1" t="s">
        <v>101</v>
      </c>
      <c r="J667" s="1" t="s">
        <v>4608</v>
      </c>
      <c r="K667" s="1" t="s">
        <v>4609</v>
      </c>
      <c r="L667" s="1" t="s">
        <v>4610</v>
      </c>
      <c r="M667" s="1" t="s">
        <v>4611</v>
      </c>
      <c r="N667" s="1" t="s">
        <v>4612</v>
      </c>
      <c r="O667" s="1" t="s">
        <v>382</v>
      </c>
      <c r="P667" s="1" t="s">
        <v>1616</v>
      </c>
      <c r="Q667" s="1" t="s">
        <v>976</v>
      </c>
      <c r="R667" s="1" t="s">
        <v>4613</v>
      </c>
      <c r="S667" s="1" t="s">
        <v>4614</v>
      </c>
      <c r="T667" s="1"/>
      <c r="U667" s="1" t="s">
        <v>130</v>
      </c>
      <c r="V667" s="1"/>
      <c r="W667" s="1"/>
      <c r="X667" s="1"/>
      <c r="Y667" s="1">
        <v>616</v>
      </c>
      <c r="Z667" s="1"/>
      <c r="AA667" s="1"/>
      <c r="AB667" s="1"/>
      <c r="AC667" s="1"/>
      <c r="AD667" s="1"/>
      <c r="AE667" s="1"/>
      <c r="AF667" s="1"/>
      <c r="AG667" s="1"/>
      <c r="AH667" s="1"/>
      <c r="AI667" s="1"/>
      <c r="AJ667" s="1"/>
      <c r="AK667" s="1" t="s">
        <v>112</v>
      </c>
      <c r="AL667" s="1"/>
      <c r="AM667" s="1"/>
      <c r="AN667" s="1"/>
      <c r="AO667" s="1"/>
      <c r="AP667" s="1"/>
      <c r="AQ667" s="1"/>
      <c r="AR667" s="1"/>
      <c r="AS667" s="1"/>
      <c r="AT667" s="1"/>
      <c r="AU667" s="1"/>
      <c r="AV667" s="1"/>
      <c r="AW667" s="1"/>
      <c r="AX667" s="1" t="s">
        <v>177</v>
      </c>
      <c r="AY667" s="1"/>
      <c r="AZ667" s="1" t="s">
        <v>386</v>
      </c>
      <c r="BA667" s="1" t="s">
        <v>382</v>
      </c>
      <c r="BB667" s="1"/>
      <c r="BC667" s="1"/>
      <c r="BD667" s="1" t="s">
        <v>116</v>
      </c>
      <c r="BE667" s="1" t="s">
        <v>192</v>
      </c>
      <c r="BF667" s="1"/>
      <c r="BG667" s="1"/>
      <c r="BH667" s="1" t="s">
        <v>193</v>
      </c>
      <c r="BI667" s="1"/>
      <c r="BJ667" s="1"/>
      <c r="BK667" s="1"/>
      <c r="BL667" s="1" t="s">
        <v>4615</v>
      </c>
      <c r="BM667" s="1" t="s">
        <v>4616</v>
      </c>
      <c r="BN667" s="1" t="s">
        <v>121</v>
      </c>
    </row>
    <row r="668" spans="1:66" ht="15.75" customHeight="1" x14ac:dyDescent="0.3">
      <c r="A668" s="1" t="s">
        <v>481</v>
      </c>
      <c r="B668" s="1">
        <v>3202703</v>
      </c>
      <c r="C668" s="1" t="s">
        <v>68</v>
      </c>
      <c r="D668" s="1">
        <v>100</v>
      </c>
      <c r="E668" s="4" t="s">
        <v>3815</v>
      </c>
      <c r="F668" s="1" t="s">
        <v>69</v>
      </c>
      <c r="G668" s="1" t="s">
        <v>70</v>
      </c>
      <c r="H668" s="1" t="s">
        <v>71</v>
      </c>
      <c r="I668" s="1" t="s">
        <v>72</v>
      </c>
      <c r="J668" s="1" t="s">
        <v>4617</v>
      </c>
      <c r="K668" s="1" t="s">
        <v>4618</v>
      </c>
      <c r="L668" s="1" t="s">
        <v>4619</v>
      </c>
      <c r="M668" s="1" t="s">
        <v>4279</v>
      </c>
      <c r="N668" s="1" t="s">
        <v>4280</v>
      </c>
      <c r="O668" s="1" t="s">
        <v>173</v>
      </c>
      <c r="P668" s="1" t="s">
        <v>486</v>
      </c>
      <c r="Q668" s="1" t="s">
        <v>481</v>
      </c>
      <c r="R668" s="1" t="s">
        <v>4620</v>
      </c>
      <c r="S668" s="1" t="s">
        <v>4621</v>
      </c>
      <c r="T668" s="1"/>
      <c r="U668" s="1" t="s">
        <v>147</v>
      </c>
      <c r="V668" s="1"/>
      <c r="W668" s="1"/>
      <c r="X668" s="1"/>
      <c r="Y668" s="1">
        <v>355</v>
      </c>
      <c r="Z668" s="1"/>
      <c r="AA668" s="1"/>
      <c r="AB668" s="1"/>
      <c r="AC668" s="1"/>
      <c r="AD668" s="1"/>
      <c r="AE668" s="1"/>
      <c r="AF668" s="1"/>
      <c r="AG668" s="1" t="s">
        <v>111</v>
      </c>
      <c r="AH668" s="1"/>
      <c r="AI668" s="1"/>
      <c r="AJ668" s="1"/>
      <c r="AK668" s="1" t="s">
        <v>112</v>
      </c>
      <c r="AL668" s="1" t="s">
        <v>4283</v>
      </c>
      <c r="AM668" s="1"/>
      <c r="AN668" s="1"/>
      <c r="AO668" s="1"/>
      <c r="AP668" s="1"/>
      <c r="AQ668" s="1"/>
      <c r="AR668" s="1"/>
      <c r="AS668" s="1"/>
      <c r="AT668" s="1"/>
      <c r="AU668" s="1"/>
      <c r="AV668" s="1"/>
      <c r="AW668" s="1"/>
      <c r="AX668" s="1" t="s">
        <v>1087</v>
      </c>
      <c r="AY668" s="1"/>
      <c r="AZ668" s="1" t="s">
        <v>178</v>
      </c>
      <c r="BA668" s="1" t="s">
        <v>173</v>
      </c>
      <c r="BB668" s="1" t="s">
        <v>3182</v>
      </c>
      <c r="BC668" s="1"/>
      <c r="BD668" s="1" t="s">
        <v>116</v>
      </c>
      <c r="BE668" s="1" t="s">
        <v>192</v>
      </c>
      <c r="BF668" s="1" t="s">
        <v>652</v>
      </c>
      <c r="BG668" s="1"/>
      <c r="BH668" s="1" t="s">
        <v>193</v>
      </c>
      <c r="BI668" s="1"/>
      <c r="BJ668" s="1"/>
      <c r="BK668" s="1"/>
      <c r="BL668" s="1" t="s">
        <v>4284</v>
      </c>
      <c r="BM668" s="1" t="s">
        <v>4285</v>
      </c>
      <c r="BN668" s="1" t="s">
        <v>121</v>
      </c>
    </row>
    <row r="669" spans="1:66" ht="15.75" customHeight="1" x14ac:dyDescent="0.3">
      <c r="A669" s="1" t="s">
        <v>360</v>
      </c>
      <c r="B669" s="1">
        <v>3000000</v>
      </c>
      <c r="C669" s="1" t="s">
        <v>68</v>
      </c>
      <c r="D669" s="1">
        <v>0</v>
      </c>
      <c r="E669" s="4" t="s">
        <v>2914</v>
      </c>
      <c r="F669" s="1" t="s">
        <v>69</v>
      </c>
      <c r="G669" s="1" t="s">
        <v>99</v>
      </c>
      <c r="H669" s="1" t="s">
        <v>100</v>
      </c>
      <c r="I669" s="1" t="s">
        <v>101</v>
      </c>
      <c r="J669" s="1" t="s">
        <v>4622</v>
      </c>
      <c r="K669" s="1" t="s">
        <v>4623</v>
      </c>
      <c r="L669" s="1"/>
      <c r="M669" s="1" t="s">
        <v>4624</v>
      </c>
      <c r="N669" s="1" t="s">
        <v>4625</v>
      </c>
      <c r="O669" s="1" t="s">
        <v>952</v>
      </c>
      <c r="P669" s="1" t="s">
        <v>368</v>
      </c>
      <c r="Q669" s="1" t="s">
        <v>360</v>
      </c>
      <c r="R669" s="1" t="s">
        <v>4626</v>
      </c>
      <c r="S669" s="1" t="s">
        <v>4627</v>
      </c>
      <c r="T669" s="1"/>
      <c r="U669" s="1" t="s">
        <v>81</v>
      </c>
      <c r="V669" s="1"/>
      <c r="W669" s="1"/>
      <c r="X669" s="1"/>
      <c r="Y669" s="1">
        <v>105</v>
      </c>
      <c r="Z669" s="1"/>
      <c r="AA669" s="1"/>
      <c r="AB669" s="1"/>
      <c r="AC669" s="1"/>
      <c r="AD669" s="1"/>
      <c r="AE669" s="1"/>
      <c r="AF669" s="1"/>
      <c r="AG669" s="1"/>
      <c r="AH669" s="1"/>
      <c r="AI669" s="1"/>
      <c r="AJ669" s="1"/>
      <c r="AK669" s="1" t="s">
        <v>204</v>
      </c>
      <c r="AL669" s="1"/>
      <c r="AM669" s="1"/>
      <c r="AN669" s="1"/>
      <c r="AO669" s="1"/>
      <c r="AP669" s="1"/>
      <c r="AQ669" s="1"/>
      <c r="AR669" s="1"/>
      <c r="AS669" s="1"/>
      <c r="AT669" s="1"/>
      <c r="AU669" s="1"/>
      <c r="AV669" s="1"/>
      <c r="AW669" s="1"/>
      <c r="AX669" s="1"/>
      <c r="AY669" s="1"/>
      <c r="AZ669" s="1" t="s">
        <v>386</v>
      </c>
      <c r="BA669" s="1" t="s">
        <v>382</v>
      </c>
      <c r="BB669" s="1" t="s">
        <v>239</v>
      </c>
      <c r="BC669" s="1"/>
      <c r="BD669" s="1" t="s">
        <v>116</v>
      </c>
      <c r="BE669" s="1" t="s">
        <v>192</v>
      </c>
      <c r="BF669" s="1"/>
      <c r="BG669" s="1"/>
      <c r="BH669" s="1" t="s">
        <v>321</v>
      </c>
      <c r="BI669" s="1"/>
      <c r="BJ669" s="1"/>
      <c r="BK669" s="1"/>
      <c r="BL669" s="1" t="s">
        <v>4628</v>
      </c>
      <c r="BM669" s="1" t="s">
        <v>4629</v>
      </c>
      <c r="BN669" s="1" t="s">
        <v>121</v>
      </c>
    </row>
    <row r="670" spans="1:66" ht="15.75" customHeight="1" x14ac:dyDescent="0.3">
      <c r="A670" s="1" t="s">
        <v>360</v>
      </c>
      <c r="B670" s="1">
        <v>234403</v>
      </c>
      <c r="C670" s="1" t="s">
        <v>68</v>
      </c>
      <c r="D670" s="1">
        <v>100</v>
      </c>
      <c r="E670" s="4" t="s">
        <v>3815</v>
      </c>
      <c r="F670" s="1" t="s">
        <v>69</v>
      </c>
      <c r="G670" s="1" t="s">
        <v>70</v>
      </c>
      <c r="H670" s="1" t="s">
        <v>71</v>
      </c>
      <c r="I670" s="1" t="s">
        <v>72</v>
      </c>
      <c r="J670" s="1" t="s">
        <v>4630</v>
      </c>
      <c r="K670" s="1" t="s">
        <v>4631</v>
      </c>
      <c r="L670" s="1" t="s">
        <v>4632</v>
      </c>
      <c r="M670" s="1" t="s">
        <v>4633</v>
      </c>
      <c r="N670" s="1" t="s">
        <v>4634</v>
      </c>
      <c r="O670" s="1" t="s">
        <v>247</v>
      </c>
      <c r="P670" s="1" t="s">
        <v>368</v>
      </c>
      <c r="Q670" s="1" t="s">
        <v>360</v>
      </c>
      <c r="R670" s="1" t="s">
        <v>4635</v>
      </c>
      <c r="S670" s="1" t="s">
        <v>4636</v>
      </c>
      <c r="T670" s="1"/>
      <c r="U670" s="1" t="s">
        <v>4637</v>
      </c>
      <c r="V670" s="1"/>
      <c r="W670" s="1"/>
      <c r="X670" s="1"/>
      <c r="Y670" s="1">
        <v>13</v>
      </c>
      <c r="Z670" s="1"/>
      <c r="AA670" s="1"/>
      <c r="AB670" s="1"/>
      <c r="AC670" s="1"/>
      <c r="AD670" s="1"/>
      <c r="AE670" s="1"/>
      <c r="AF670" s="1"/>
      <c r="AG670" s="1"/>
      <c r="AH670" s="1"/>
      <c r="AI670" s="1"/>
      <c r="AJ670" s="1"/>
      <c r="AK670" s="1" t="s">
        <v>112</v>
      </c>
      <c r="AL670" s="1"/>
      <c r="AM670" s="1"/>
      <c r="AN670" s="1"/>
      <c r="AO670" s="1"/>
      <c r="AP670" s="1"/>
      <c r="AQ670" s="1"/>
      <c r="AR670" s="1"/>
      <c r="AS670" s="1"/>
      <c r="AT670" s="1"/>
      <c r="AU670" s="1"/>
      <c r="AV670" s="1"/>
      <c r="AW670" s="1"/>
      <c r="AX670" s="1"/>
      <c r="AY670" s="1"/>
      <c r="AZ670" s="1"/>
      <c r="BA670" s="1"/>
      <c r="BB670" s="1" t="s">
        <v>372</v>
      </c>
      <c r="BC670" s="1"/>
      <c r="BD670" s="1" t="s">
        <v>1067</v>
      </c>
      <c r="BE670" s="1" t="s">
        <v>134</v>
      </c>
      <c r="BF670" s="1"/>
      <c r="BG670" s="1"/>
      <c r="BH670" s="1"/>
      <c r="BI670" s="1"/>
      <c r="BJ670" s="1"/>
      <c r="BK670" s="1"/>
      <c r="BL670" s="1" t="s">
        <v>4638</v>
      </c>
      <c r="BM670" s="1" t="s">
        <v>4639</v>
      </c>
      <c r="BN670" s="1"/>
    </row>
    <row r="671" spans="1:66" ht="15.75" customHeight="1" x14ac:dyDescent="0.3">
      <c r="A671" s="1" t="s">
        <v>2238</v>
      </c>
      <c r="B671" s="1">
        <v>1500000</v>
      </c>
      <c r="C671" s="1" t="s">
        <v>68</v>
      </c>
      <c r="D671" s="1">
        <v>0</v>
      </c>
      <c r="E671" s="4" t="s">
        <v>4420</v>
      </c>
      <c r="F671" s="1" t="s">
        <v>69</v>
      </c>
      <c r="G671" s="1" t="s">
        <v>123</v>
      </c>
      <c r="H671" s="1" t="s">
        <v>124</v>
      </c>
      <c r="I671" s="1" t="s">
        <v>101</v>
      </c>
      <c r="J671" s="1" t="s">
        <v>4640</v>
      </c>
      <c r="K671" s="1" t="s">
        <v>4641</v>
      </c>
      <c r="L671" s="1" t="s">
        <v>121</v>
      </c>
      <c r="M671" s="1" t="s">
        <v>4642</v>
      </c>
      <c r="N671" s="1" t="s">
        <v>4643</v>
      </c>
      <c r="O671" s="1" t="s">
        <v>173</v>
      </c>
      <c r="P671" s="1" t="s">
        <v>2244</v>
      </c>
      <c r="Q671" s="1" t="s">
        <v>2238</v>
      </c>
      <c r="R671" s="1" t="s">
        <v>4644</v>
      </c>
      <c r="S671" s="1" t="s">
        <v>4645</v>
      </c>
      <c r="T671" s="1"/>
      <c r="U671" s="1" t="s">
        <v>147</v>
      </c>
      <c r="V671" s="1"/>
      <c r="W671" s="1"/>
      <c r="X671" s="1"/>
      <c r="Y671" s="1">
        <v>388</v>
      </c>
      <c r="Z671" s="1"/>
      <c r="AA671" s="1"/>
      <c r="AB671" s="1"/>
      <c r="AC671" s="1"/>
      <c r="AD671" s="1"/>
      <c r="AE671" s="1"/>
      <c r="AF671" s="1"/>
      <c r="AG671" s="1"/>
      <c r="AH671" s="1"/>
      <c r="AI671" s="1"/>
      <c r="AJ671" s="1"/>
      <c r="AK671" s="1" t="s">
        <v>2204</v>
      </c>
      <c r="AL671" s="1" t="s">
        <v>4646</v>
      </c>
      <c r="AM671" s="1"/>
      <c r="AN671" s="1"/>
      <c r="AO671" s="1"/>
      <c r="AP671" s="1"/>
      <c r="AQ671" s="1"/>
      <c r="AR671" s="1"/>
      <c r="AS671" s="1"/>
      <c r="AT671" s="1"/>
      <c r="AU671" s="1"/>
      <c r="AV671" s="1"/>
      <c r="AW671" s="1"/>
      <c r="AX671" s="1" t="s">
        <v>282</v>
      </c>
      <c r="AY671" s="1"/>
      <c r="AZ671" s="1" t="s">
        <v>178</v>
      </c>
      <c r="BA671" s="1" t="s">
        <v>173</v>
      </c>
      <c r="BB671" s="1"/>
      <c r="BC671" s="1"/>
      <c r="BD671" s="1" t="s">
        <v>116</v>
      </c>
      <c r="BE671" s="1" t="s">
        <v>134</v>
      </c>
      <c r="BF671" s="1" t="s">
        <v>90</v>
      </c>
      <c r="BG671" s="1"/>
      <c r="BH671" s="1"/>
      <c r="BI671" s="1"/>
      <c r="BJ671" s="1"/>
      <c r="BK671" s="1"/>
      <c r="BL671" s="1" t="s">
        <v>4647</v>
      </c>
      <c r="BM671" s="1" t="s">
        <v>4648</v>
      </c>
      <c r="BN671" s="1"/>
    </row>
    <row r="672" spans="1:66" ht="15.75" customHeight="1" x14ac:dyDescent="0.3">
      <c r="A672" s="1" t="s">
        <v>2238</v>
      </c>
      <c r="B672" s="1">
        <v>50000</v>
      </c>
      <c r="C672" s="1" t="s">
        <v>68</v>
      </c>
      <c r="D672" s="1">
        <v>0</v>
      </c>
      <c r="E672" s="4" t="s">
        <v>4420</v>
      </c>
      <c r="F672" s="1" t="s">
        <v>69</v>
      </c>
      <c r="G672" s="1" t="s">
        <v>123</v>
      </c>
      <c r="H672" s="1" t="s">
        <v>124</v>
      </c>
      <c r="I672" s="1" t="s">
        <v>101</v>
      </c>
      <c r="J672" s="1"/>
      <c r="K672" s="1"/>
      <c r="L672" s="1" t="s">
        <v>181</v>
      </c>
      <c r="M672" s="1" t="s">
        <v>4642</v>
      </c>
      <c r="N672" s="1" t="s">
        <v>4643</v>
      </c>
      <c r="O672" s="1" t="s">
        <v>173</v>
      </c>
      <c r="P672" s="1" t="s">
        <v>2244</v>
      </c>
      <c r="Q672" s="1" t="s">
        <v>2238</v>
      </c>
      <c r="R672" s="1" t="s">
        <v>4649</v>
      </c>
      <c r="S672" s="1" t="s">
        <v>4650</v>
      </c>
      <c r="T672" s="1"/>
      <c r="U672" s="1" t="s">
        <v>147</v>
      </c>
      <c r="V672" s="1"/>
      <c r="W672" s="1"/>
      <c r="X672" s="1"/>
      <c r="Y672" s="1">
        <v>388</v>
      </c>
      <c r="Z672" s="1"/>
      <c r="AA672" s="1"/>
      <c r="AB672" s="1"/>
      <c r="AC672" s="1"/>
      <c r="AD672" s="1"/>
      <c r="AE672" s="1"/>
      <c r="AF672" s="1"/>
      <c r="AG672" s="1"/>
      <c r="AH672" s="1"/>
      <c r="AI672" s="1"/>
      <c r="AJ672" s="1"/>
      <c r="AK672" s="1" t="s">
        <v>2204</v>
      </c>
      <c r="AL672" s="1" t="s">
        <v>4646</v>
      </c>
      <c r="AM672" s="1"/>
      <c r="AN672" s="1"/>
      <c r="AO672" s="1"/>
      <c r="AP672" s="1"/>
      <c r="AQ672" s="1"/>
      <c r="AR672" s="1"/>
      <c r="AS672" s="1"/>
      <c r="AT672" s="1"/>
      <c r="AU672" s="1"/>
      <c r="AV672" s="1"/>
      <c r="AW672" s="1"/>
      <c r="AX672" s="1" t="s">
        <v>282</v>
      </c>
      <c r="AY672" s="1"/>
      <c r="AZ672" s="1" t="s">
        <v>178</v>
      </c>
      <c r="BA672" s="1" t="s">
        <v>173</v>
      </c>
      <c r="BB672" s="1"/>
      <c r="BC672" s="1"/>
      <c r="BD672" s="1" t="s">
        <v>116</v>
      </c>
      <c r="BE672" s="1" t="s">
        <v>134</v>
      </c>
      <c r="BF672" s="1" t="s">
        <v>90</v>
      </c>
      <c r="BG672" s="1"/>
      <c r="BH672" s="1"/>
      <c r="BI672" s="1"/>
      <c r="BJ672" s="1"/>
      <c r="BK672" s="1"/>
      <c r="BL672" s="1" t="s">
        <v>4647</v>
      </c>
      <c r="BM672" s="1" t="s">
        <v>4648</v>
      </c>
      <c r="BN672" s="1"/>
    </row>
    <row r="673" spans="1:66" ht="15.75" customHeight="1" x14ac:dyDescent="0.3">
      <c r="A673" s="1" t="s">
        <v>360</v>
      </c>
      <c r="B673" s="1">
        <v>35000</v>
      </c>
      <c r="C673" s="1" t="s">
        <v>68</v>
      </c>
      <c r="D673" s="1">
        <v>0</v>
      </c>
      <c r="E673" s="4" t="s">
        <v>3141</v>
      </c>
      <c r="F673" s="1" t="s">
        <v>69</v>
      </c>
      <c r="G673" s="1" t="s">
        <v>99</v>
      </c>
      <c r="H673" s="1" t="s">
        <v>100</v>
      </c>
      <c r="I673" s="1" t="s">
        <v>101</v>
      </c>
      <c r="J673" s="1" t="s">
        <v>4651</v>
      </c>
      <c r="K673" s="1" t="s">
        <v>4652</v>
      </c>
      <c r="L673" s="1"/>
      <c r="M673" s="1" t="s">
        <v>4653</v>
      </c>
      <c r="N673" s="1" t="s">
        <v>4654</v>
      </c>
      <c r="O673" s="1" t="s">
        <v>138</v>
      </c>
      <c r="P673" s="1" t="s">
        <v>368</v>
      </c>
      <c r="Q673" s="1" t="s">
        <v>360</v>
      </c>
      <c r="R673" s="1" t="s">
        <v>4655</v>
      </c>
      <c r="S673" s="1" t="s">
        <v>4656</v>
      </c>
      <c r="T673" s="1"/>
      <c r="U673" s="1" t="s">
        <v>81</v>
      </c>
      <c r="V673" s="1"/>
      <c r="W673" s="1"/>
      <c r="X673" s="1"/>
      <c r="Y673" s="1">
        <v>164</v>
      </c>
      <c r="Z673" s="1"/>
      <c r="AA673" s="1"/>
      <c r="AB673" s="1"/>
      <c r="AC673" s="1"/>
      <c r="AD673" s="1"/>
      <c r="AE673" s="1"/>
      <c r="AF673" s="1"/>
      <c r="AG673" s="1"/>
      <c r="AH673" s="1"/>
      <c r="AI673" s="1"/>
      <c r="AJ673" s="1"/>
      <c r="AK673" s="1" t="s">
        <v>112</v>
      </c>
      <c r="AL673" s="1"/>
      <c r="AM673" s="1"/>
      <c r="AN673" s="1"/>
      <c r="AO673" s="1"/>
      <c r="AP673" s="1"/>
      <c r="AQ673" s="1"/>
      <c r="AR673" s="1"/>
      <c r="AS673" s="1"/>
      <c r="AT673" s="1"/>
      <c r="AU673" s="1"/>
      <c r="AV673" s="1"/>
      <c r="AW673" s="1"/>
      <c r="AX673" s="1" t="s">
        <v>357</v>
      </c>
      <c r="AY673" s="1"/>
      <c r="AZ673" s="1" t="s">
        <v>234</v>
      </c>
      <c r="BA673" s="1" t="s">
        <v>138</v>
      </c>
      <c r="BB673" s="1" t="s">
        <v>372</v>
      </c>
      <c r="BC673" s="1"/>
      <c r="BD673" s="1" t="s">
        <v>116</v>
      </c>
      <c r="BE673" s="1" t="s">
        <v>134</v>
      </c>
      <c r="BF673" s="1" t="s">
        <v>1707</v>
      </c>
      <c r="BG673" s="1"/>
      <c r="BH673" s="1"/>
      <c r="BI673" s="1"/>
      <c r="BJ673" s="1"/>
      <c r="BK673" s="1"/>
      <c r="BL673" s="1" t="s">
        <v>4657</v>
      </c>
      <c r="BM673" s="1" t="s">
        <v>4658</v>
      </c>
      <c r="BN673" s="1" t="s">
        <v>181</v>
      </c>
    </row>
    <row r="674" spans="1:66" ht="15.75" customHeight="1" x14ac:dyDescent="0.3">
      <c r="A674" s="1" t="s">
        <v>837</v>
      </c>
      <c r="B674" s="1">
        <v>450000</v>
      </c>
      <c r="C674" s="1" t="s">
        <v>68</v>
      </c>
      <c r="D674" s="1">
        <v>0</v>
      </c>
      <c r="E674" s="4" t="s">
        <v>94</v>
      </c>
      <c r="F674" s="1" t="s">
        <v>69</v>
      </c>
      <c r="G674" s="1" t="s">
        <v>99</v>
      </c>
      <c r="H674" s="1" t="s">
        <v>100</v>
      </c>
      <c r="I674" s="1" t="s">
        <v>101</v>
      </c>
      <c r="J674" s="1" t="s">
        <v>4659</v>
      </c>
      <c r="K674" s="1" t="s">
        <v>4660</v>
      </c>
      <c r="L674" s="1"/>
      <c r="M674" s="1" t="s">
        <v>4661</v>
      </c>
      <c r="N674" s="1" t="s">
        <v>4662</v>
      </c>
      <c r="O674" s="1" t="s">
        <v>952</v>
      </c>
      <c r="P674" s="1" t="s">
        <v>843</v>
      </c>
      <c r="Q674" s="1" t="s">
        <v>837</v>
      </c>
      <c r="R674" s="1" t="s">
        <v>4663</v>
      </c>
      <c r="S674" s="1" t="s">
        <v>4664</v>
      </c>
      <c r="T674" s="1"/>
      <c r="U674" s="1"/>
      <c r="V674" s="1"/>
      <c r="W674" s="1"/>
      <c r="X674" s="1"/>
      <c r="Y674" s="1">
        <v>350</v>
      </c>
      <c r="Z674" s="1"/>
      <c r="AA674" s="1"/>
      <c r="AB674" s="1"/>
      <c r="AC674" s="1"/>
      <c r="AD674" s="1"/>
      <c r="AE674" s="1"/>
      <c r="AF674" s="1"/>
      <c r="AG674" s="1" t="s">
        <v>111</v>
      </c>
      <c r="AH674" s="1"/>
      <c r="AI674" s="1"/>
      <c r="AJ674" s="1"/>
      <c r="AK674" s="1"/>
      <c r="AL674" s="1"/>
      <c r="AM674" s="1"/>
      <c r="AN674" s="1"/>
      <c r="AO674" s="1"/>
      <c r="AP674" s="1"/>
      <c r="AQ674" s="1"/>
      <c r="AR674" s="1"/>
      <c r="AS674" s="1"/>
      <c r="AT674" s="1"/>
      <c r="AU674" s="1"/>
      <c r="AV674" s="1"/>
      <c r="AW674" s="1"/>
      <c r="AX674" s="1"/>
      <c r="AY674" s="1"/>
      <c r="AZ674" s="1" t="s">
        <v>386</v>
      </c>
      <c r="BA674" s="1" t="s">
        <v>382</v>
      </c>
      <c r="BB674" s="1"/>
      <c r="BC674" s="1"/>
      <c r="BD674" s="1" t="s">
        <v>4027</v>
      </c>
      <c r="BE674" s="1" t="s">
        <v>192</v>
      </c>
      <c r="BF674" s="1"/>
      <c r="BG674" s="1"/>
      <c r="BH674" s="1" t="s">
        <v>193</v>
      </c>
      <c r="BI674" s="1"/>
      <c r="BJ674" s="1"/>
      <c r="BK674" s="1"/>
      <c r="BL674" s="1" t="s">
        <v>4665</v>
      </c>
      <c r="BM674" s="1" t="s">
        <v>4666</v>
      </c>
      <c r="BN674" s="1" t="s">
        <v>121</v>
      </c>
    </row>
    <row r="675" spans="1:66" ht="15.75" customHeight="1" x14ac:dyDescent="0.3">
      <c r="A675" s="1" t="s">
        <v>340</v>
      </c>
      <c r="B675" s="1">
        <v>447615</v>
      </c>
      <c r="C675" s="1" t="s">
        <v>68</v>
      </c>
      <c r="D675" s="1">
        <v>0</v>
      </c>
      <c r="E675" s="4">
        <v>44812</v>
      </c>
      <c r="F675" s="1" t="s">
        <v>69</v>
      </c>
      <c r="G675" s="1" t="s">
        <v>99</v>
      </c>
      <c r="H675" s="1" t="s">
        <v>100</v>
      </c>
      <c r="I675" s="1" t="s">
        <v>101</v>
      </c>
      <c r="J675" s="1"/>
      <c r="K675" s="1"/>
      <c r="L675" s="1" t="s">
        <v>4667</v>
      </c>
      <c r="M675" s="1" t="s">
        <v>4668</v>
      </c>
      <c r="N675" s="1" t="s">
        <v>4669</v>
      </c>
      <c r="O675" s="1" t="s">
        <v>340</v>
      </c>
      <c r="P675" s="1" t="s">
        <v>222</v>
      </c>
      <c r="Q675" s="1" t="s">
        <v>223</v>
      </c>
      <c r="R675" s="1" t="s">
        <v>4670</v>
      </c>
      <c r="S675" s="1" t="s">
        <v>4671</v>
      </c>
      <c r="T675" s="1"/>
      <c r="U675" s="1" t="s">
        <v>81</v>
      </c>
      <c r="V675" s="1"/>
      <c r="W675" s="1" t="s">
        <v>559</v>
      </c>
      <c r="X675" s="1"/>
      <c r="Y675" s="1">
        <v>355</v>
      </c>
      <c r="Z675" s="1" t="s">
        <v>679</v>
      </c>
      <c r="AA675" s="1"/>
      <c r="AB675" s="1"/>
      <c r="AC675" s="1"/>
      <c r="AD675" s="1"/>
      <c r="AE675" s="1"/>
      <c r="AF675" s="1"/>
      <c r="AG675" s="1"/>
      <c r="AH675" s="1"/>
      <c r="AI675" s="1"/>
      <c r="AJ675" s="1"/>
      <c r="AK675" s="1" t="s">
        <v>220</v>
      </c>
      <c r="AL675" s="1"/>
      <c r="AM675" s="1"/>
      <c r="AN675" s="1"/>
      <c r="AO675" s="1"/>
      <c r="AP675" s="1"/>
      <c r="AQ675" s="1"/>
      <c r="AR675" s="1"/>
      <c r="AS675" s="1"/>
      <c r="AT675" s="1"/>
      <c r="AU675" s="1"/>
      <c r="AV675" s="1"/>
      <c r="AW675" s="1"/>
      <c r="AX675" s="1" t="s">
        <v>357</v>
      </c>
      <c r="AY675" s="1"/>
      <c r="AZ675" s="1" t="s">
        <v>1286</v>
      </c>
      <c r="BA675" s="1" t="s">
        <v>1287</v>
      </c>
      <c r="BB675" s="1" t="s">
        <v>445</v>
      </c>
      <c r="BC675" s="1"/>
      <c r="BD675" s="1" t="s">
        <v>1461</v>
      </c>
      <c r="BE675" s="1" t="s">
        <v>4672</v>
      </c>
      <c r="BF675" s="1" t="s">
        <v>298</v>
      </c>
      <c r="BG675" s="1"/>
      <c r="BH675" s="1" t="s">
        <v>4476</v>
      </c>
      <c r="BI675" s="1"/>
      <c r="BJ675" s="1"/>
      <c r="BK675" s="1"/>
      <c r="BL675" s="1" t="s">
        <v>4673</v>
      </c>
      <c r="BM675" s="1" t="s">
        <v>4674</v>
      </c>
      <c r="BN675" s="1"/>
    </row>
    <row r="676" spans="1:66" ht="15.75" customHeight="1" x14ac:dyDescent="0.3">
      <c r="A676" s="1" t="s">
        <v>360</v>
      </c>
      <c r="B676" s="1">
        <v>790000</v>
      </c>
      <c r="C676" s="1" t="s">
        <v>68</v>
      </c>
      <c r="D676" s="1">
        <v>0</v>
      </c>
      <c r="E676" s="4" t="s">
        <v>3141</v>
      </c>
      <c r="F676" s="1" t="s">
        <v>69</v>
      </c>
      <c r="G676" s="1" t="s">
        <v>99</v>
      </c>
      <c r="H676" s="1" t="s">
        <v>100</v>
      </c>
      <c r="I676" s="1" t="s">
        <v>101</v>
      </c>
      <c r="J676" s="1" t="s">
        <v>4651</v>
      </c>
      <c r="K676" s="1" t="s">
        <v>4652</v>
      </c>
      <c r="L676" s="1"/>
      <c r="M676" s="1" t="s">
        <v>4653</v>
      </c>
      <c r="N676" s="1" t="s">
        <v>4654</v>
      </c>
      <c r="O676" s="1" t="s">
        <v>138</v>
      </c>
      <c r="P676" s="1" t="s">
        <v>368</v>
      </c>
      <c r="Q676" s="1" t="s">
        <v>360</v>
      </c>
      <c r="R676" s="1" t="s">
        <v>4675</v>
      </c>
      <c r="S676" s="1" t="s">
        <v>4676</v>
      </c>
      <c r="T676" s="1"/>
      <c r="U676" s="1" t="s">
        <v>81</v>
      </c>
      <c r="V676" s="1"/>
      <c r="W676" s="1"/>
      <c r="X676" s="1"/>
      <c r="Y676" s="1">
        <v>164</v>
      </c>
      <c r="Z676" s="1"/>
      <c r="AA676" s="1"/>
      <c r="AB676" s="1"/>
      <c r="AC676" s="1"/>
      <c r="AD676" s="1"/>
      <c r="AE676" s="1"/>
      <c r="AF676" s="1"/>
      <c r="AG676" s="1"/>
      <c r="AH676" s="1"/>
      <c r="AI676" s="1"/>
      <c r="AJ676" s="1"/>
      <c r="AK676" s="1" t="s">
        <v>112</v>
      </c>
      <c r="AL676" s="1"/>
      <c r="AM676" s="1"/>
      <c r="AN676" s="1"/>
      <c r="AO676" s="1"/>
      <c r="AP676" s="1"/>
      <c r="AQ676" s="1"/>
      <c r="AR676" s="1"/>
      <c r="AS676" s="1"/>
      <c r="AT676" s="1"/>
      <c r="AU676" s="1"/>
      <c r="AV676" s="1"/>
      <c r="AW676" s="1"/>
      <c r="AX676" s="1" t="s">
        <v>357</v>
      </c>
      <c r="AY676" s="1"/>
      <c r="AZ676" s="1" t="s">
        <v>234</v>
      </c>
      <c r="BA676" s="1" t="s">
        <v>138</v>
      </c>
      <c r="BB676" s="1" t="s">
        <v>372</v>
      </c>
      <c r="BC676" s="1"/>
      <c r="BD676" s="1" t="s">
        <v>116</v>
      </c>
      <c r="BE676" s="1" t="s">
        <v>134</v>
      </c>
      <c r="BF676" s="1" t="s">
        <v>1707</v>
      </c>
      <c r="BG676" s="1"/>
      <c r="BH676" s="1"/>
      <c r="BI676" s="1"/>
      <c r="BJ676" s="1"/>
      <c r="BK676" s="1"/>
      <c r="BL676" s="1" t="s">
        <v>4657</v>
      </c>
      <c r="BM676" s="1" t="s">
        <v>4658</v>
      </c>
      <c r="BN676" s="1" t="s">
        <v>121</v>
      </c>
    </row>
    <row r="677" spans="1:66" ht="15.75" customHeight="1" x14ac:dyDescent="0.3">
      <c r="A677" s="1" t="s">
        <v>98</v>
      </c>
      <c r="B677" s="1">
        <v>1500000</v>
      </c>
      <c r="C677" s="1" t="s">
        <v>68</v>
      </c>
      <c r="D677" s="1">
        <v>0</v>
      </c>
      <c r="E677" s="4" t="s">
        <v>94</v>
      </c>
      <c r="F677" s="1" t="s">
        <v>69</v>
      </c>
      <c r="G677" s="1" t="s">
        <v>99</v>
      </c>
      <c r="H677" s="1" t="s">
        <v>100</v>
      </c>
      <c r="I677" s="1" t="s">
        <v>101</v>
      </c>
      <c r="J677" s="1" t="s">
        <v>4677</v>
      </c>
      <c r="K677" s="1" t="s">
        <v>4678</v>
      </c>
      <c r="L677" s="1" t="s">
        <v>4679</v>
      </c>
      <c r="M677" s="1" t="s">
        <v>4680</v>
      </c>
      <c r="N677" s="1" t="s">
        <v>4681</v>
      </c>
      <c r="O677" s="1" t="s">
        <v>829</v>
      </c>
      <c r="P677" s="1" t="s">
        <v>106</v>
      </c>
      <c r="Q677" s="1" t="s">
        <v>98</v>
      </c>
      <c r="R677" s="1" t="s">
        <v>4682</v>
      </c>
      <c r="S677" s="1" t="s">
        <v>4683</v>
      </c>
      <c r="T677" s="1"/>
      <c r="U677" s="1" t="s">
        <v>147</v>
      </c>
      <c r="V677" s="1"/>
      <c r="W677" s="1"/>
      <c r="X677" s="1"/>
      <c r="Y677" s="1">
        <v>152</v>
      </c>
      <c r="Z677" s="1"/>
      <c r="AA677" s="1"/>
      <c r="AB677" s="1"/>
      <c r="AC677" s="1"/>
      <c r="AD677" s="1"/>
      <c r="AE677" s="1"/>
      <c r="AF677" s="1"/>
      <c r="AG677" s="1"/>
      <c r="AH677" s="1"/>
      <c r="AI677" s="1"/>
      <c r="AJ677" s="1"/>
      <c r="AK677" s="1" t="s">
        <v>163</v>
      </c>
      <c r="AL677" s="1"/>
      <c r="AM677" s="1"/>
      <c r="AN677" s="1"/>
      <c r="AO677" s="1"/>
      <c r="AP677" s="1"/>
      <c r="AQ677" s="1"/>
      <c r="AR677" s="1"/>
      <c r="AS677" s="1"/>
      <c r="AT677" s="1"/>
      <c r="AU677" s="1"/>
      <c r="AV677" s="1"/>
      <c r="AW677" s="1"/>
      <c r="AX677" s="1" t="s">
        <v>113</v>
      </c>
      <c r="AY677" s="1"/>
      <c r="AZ677" s="1" t="s">
        <v>834</v>
      </c>
      <c r="BA677" s="1" t="s">
        <v>829</v>
      </c>
      <c r="BB677" s="1"/>
      <c r="BC677" s="1"/>
      <c r="BD677" s="1" t="s">
        <v>116</v>
      </c>
      <c r="BE677" s="1" t="s">
        <v>134</v>
      </c>
      <c r="BF677" s="1"/>
      <c r="BG677" s="1">
        <v>300000</v>
      </c>
      <c r="BH677" s="1"/>
      <c r="BI677" s="1"/>
      <c r="BJ677" s="1"/>
      <c r="BK677" s="1"/>
      <c r="BL677" s="1" t="s">
        <v>4684</v>
      </c>
      <c r="BM677" s="1" t="s">
        <v>4685</v>
      </c>
      <c r="BN677" s="1" t="s">
        <v>121</v>
      </c>
    </row>
    <row r="678" spans="1:66" ht="15.75" customHeight="1" x14ac:dyDescent="0.3">
      <c r="A678" s="1" t="s">
        <v>4686</v>
      </c>
      <c r="B678" s="1">
        <v>1000000</v>
      </c>
      <c r="C678" s="1" t="s">
        <v>68</v>
      </c>
      <c r="D678" s="1">
        <v>0</v>
      </c>
      <c r="E678" s="4" t="s">
        <v>937</v>
      </c>
      <c r="F678" s="1" t="s">
        <v>69</v>
      </c>
      <c r="G678" s="1" t="s">
        <v>99</v>
      </c>
      <c r="H678" s="1" t="s">
        <v>100</v>
      </c>
      <c r="I678" s="1" t="s">
        <v>101</v>
      </c>
      <c r="J678" s="1" t="s">
        <v>4687</v>
      </c>
      <c r="K678" s="1" t="s">
        <v>4688</v>
      </c>
      <c r="L678" s="1"/>
      <c r="M678" s="1" t="s">
        <v>4689</v>
      </c>
      <c r="N678" s="1" t="s">
        <v>4690</v>
      </c>
      <c r="O678" s="1" t="s">
        <v>233</v>
      </c>
      <c r="P678" s="1" t="s">
        <v>4691</v>
      </c>
      <c r="Q678" s="1" t="s">
        <v>4686</v>
      </c>
      <c r="R678" s="1" t="s">
        <v>4692</v>
      </c>
      <c r="S678" s="1" t="s">
        <v>4693</v>
      </c>
      <c r="T678" s="1"/>
      <c r="U678" s="1" t="s">
        <v>263</v>
      </c>
      <c r="V678" s="1"/>
      <c r="W678" s="1"/>
      <c r="X678" s="1"/>
      <c r="Y678" s="1">
        <v>200</v>
      </c>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t="s">
        <v>238</v>
      </c>
      <c r="BA678" s="1" t="s">
        <v>233</v>
      </c>
      <c r="BB678" s="1"/>
      <c r="BC678" s="1"/>
      <c r="BD678" s="1" t="s">
        <v>116</v>
      </c>
      <c r="BE678" s="1" t="s">
        <v>192</v>
      </c>
      <c r="BF678" s="1"/>
      <c r="BG678" s="1"/>
      <c r="BH678" s="1" t="s">
        <v>321</v>
      </c>
      <c r="BI678" s="1"/>
      <c r="BJ678" s="1"/>
      <c r="BK678" s="1"/>
      <c r="BL678" s="1" t="s">
        <v>4694</v>
      </c>
      <c r="BM678" s="1" t="s">
        <v>4695</v>
      </c>
      <c r="BN678" s="1" t="s">
        <v>121</v>
      </c>
    </row>
    <row r="679" spans="1:66" ht="15.75" customHeight="1" x14ac:dyDescent="0.3">
      <c r="A679" s="1" t="s">
        <v>4686</v>
      </c>
      <c r="B679" s="1">
        <v>50000</v>
      </c>
      <c r="C679" s="1" t="s">
        <v>68</v>
      </c>
      <c r="D679" s="1">
        <v>0</v>
      </c>
      <c r="E679" s="4" t="s">
        <v>937</v>
      </c>
      <c r="F679" s="1" t="s">
        <v>69</v>
      </c>
      <c r="G679" s="1" t="s">
        <v>99</v>
      </c>
      <c r="H679" s="1" t="s">
        <v>100</v>
      </c>
      <c r="I679" s="1" t="s">
        <v>101</v>
      </c>
      <c r="J679" s="1" t="s">
        <v>4687</v>
      </c>
      <c r="K679" s="1" t="s">
        <v>4688</v>
      </c>
      <c r="L679" s="1"/>
      <c r="M679" s="1" t="s">
        <v>4689</v>
      </c>
      <c r="N679" s="1" t="s">
        <v>4690</v>
      </c>
      <c r="O679" s="1" t="s">
        <v>233</v>
      </c>
      <c r="P679" s="1" t="s">
        <v>4691</v>
      </c>
      <c r="Q679" s="1" t="s">
        <v>4686</v>
      </c>
      <c r="R679" s="1" t="s">
        <v>4696</v>
      </c>
      <c r="S679" s="1" t="s">
        <v>4697</v>
      </c>
      <c r="T679" s="1"/>
      <c r="U679" s="1" t="s">
        <v>263</v>
      </c>
      <c r="V679" s="1"/>
      <c r="W679" s="1"/>
      <c r="X679" s="1"/>
      <c r="Y679" s="1">
        <v>200</v>
      </c>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t="s">
        <v>238</v>
      </c>
      <c r="BA679" s="1" t="s">
        <v>233</v>
      </c>
      <c r="BB679" s="1"/>
      <c r="BC679" s="1"/>
      <c r="BD679" s="1" t="s">
        <v>116</v>
      </c>
      <c r="BE679" s="1" t="s">
        <v>192</v>
      </c>
      <c r="BF679" s="1"/>
      <c r="BG679" s="1"/>
      <c r="BH679" s="1" t="s">
        <v>321</v>
      </c>
      <c r="BI679" s="1"/>
      <c r="BJ679" s="1"/>
      <c r="BK679" s="1"/>
      <c r="BL679" s="1" t="s">
        <v>4694</v>
      </c>
      <c r="BM679" s="1" t="s">
        <v>4695</v>
      </c>
      <c r="BN679" s="1" t="s">
        <v>181</v>
      </c>
    </row>
    <row r="680" spans="1:66" ht="15.75" customHeight="1" x14ac:dyDescent="0.3">
      <c r="A680" s="1" t="s">
        <v>4686</v>
      </c>
      <c r="B680" s="1">
        <v>1500000</v>
      </c>
      <c r="C680" s="1" t="s">
        <v>68</v>
      </c>
      <c r="D680" s="1">
        <v>0</v>
      </c>
      <c r="E680" s="4" t="s">
        <v>4698</v>
      </c>
      <c r="F680" s="1" t="s">
        <v>69</v>
      </c>
      <c r="G680" s="1" t="s">
        <v>123</v>
      </c>
      <c r="H680" s="1" t="s">
        <v>124</v>
      </c>
      <c r="I680" s="1" t="s">
        <v>101</v>
      </c>
      <c r="J680" s="1" t="s">
        <v>4699</v>
      </c>
      <c r="K680" s="1" t="s">
        <v>4700</v>
      </c>
      <c r="L680" s="1"/>
      <c r="M680" s="1" t="s">
        <v>4701</v>
      </c>
      <c r="N680" s="1" t="s">
        <v>4702</v>
      </c>
      <c r="O680" s="1" t="s">
        <v>233</v>
      </c>
      <c r="P680" s="1" t="s">
        <v>4691</v>
      </c>
      <c r="Q680" s="1" t="s">
        <v>4686</v>
      </c>
      <c r="R680" s="1" t="s">
        <v>4703</v>
      </c>
      <c r="S680" s="1" t="s">
        <v>4704</v>
      </c>
      <c r="T680" s="1"/>
      <c r="U680" s="1" t="s">
        <v>81</v>
      </c>
      <c r="V680" s="1"/>
      <c r="W680" s="1"/>
      <c r="X680" s="1"/>
      <c r="Y680" s="1">
        <v>350</v>
      </c>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t="s">
        <v>500</v>
      </c>
      <c r="AY680" s="1"/>
      <c r="AZ680" s="1" t="s">
        <v>238</v>
      </c>
      <c r="BA680" s="1" t="s">
        <v>233</v>
      </c>
      <c r="BB680" s="1"/>
      <c r="BC680" s="1"/>
      <c r="BD680" s="1"/>
      <c r="BE680" s="1" t="s">
        <v>134</v>
      </c>
      <c r="BF680" s="1"/>
      <c r="BG680" s="1"/>
      <c r="BH680" s="1" t="s">
        <v>4705</v>
      </c>
      <c r="BI680" s="1"/>
      <c r="BJ680" s="1"/>
      <c r="BK680" s="1"/>
      <c r="BL680" s="1" t="s">
        <v>4706</v>
      </c>
      <c r="BM680" s="1" t="s">
        <v>4707</v>
      </c>
      <c r="BN680" s="1" t="s">
        <v>121</v>
      </c>
    </row>
    <row r="681" spans="1:66" ht="15.75" customHeight="1" x14ac:dyDescent="0.3">
      <c r="A681" s="1" t="s">
        <v>512</v>
      </c>
      <c r="B681" s="1">
        <v>2000000</v>
      </c>
      <c r="C681" s="1" t="s">
        <v>68</v>
      </c>
      <c r="D681" s="1">
        <v>0</v>
      </c>
      <c r="E681" s="4" t="s">
        <v>314</v>
      </c>
      <c r="F681" s="1" t="s">
        <v>69</v>
      </c>
      <c r="G681" s="1" t="s">
        <v>123</v>
      </c>
      <c r="H681" s="1" t="s">
        <v>124</v>
      </c>
      <c r="I681" s="1" t="s">
        <v>101</v>
      </c>
      <c r="J681" s="1" t="s">
        <v>4708</v>
      </c>
      <c r="K681" s="1" t="s">
        <v>4709</v>
      </c>
      <c r="L681" s="1" t="s">
        <v>288</v>
      </c>
      <c r="M681" s="1" t="s">
        <v>4710</v>
      </c>
      <c r="N681" s="1" t="s">
        <v>4711</v>
      </c>
      <c r="O681" s="1" t="s">
        <v>517</v>
      </c>
      <c r="P681" s="1" t="s">
        <v>518</v>
      </c>
      <c r="Q681" s="1" t="s">
        <v>512</v>
      </c>
      <c r="R681" s="1" t="s">
        <v>4712</v>
      </c>
      <c r="S681" s="1" t="s">
        <v>4713</v>
      </c>
      <c r="T681" s="1"/>
      <c r="U681" s="1" t="s">
        <v>1299</v>
      </c>
      <c r="V681" s="1"/>
      <c r="W681" s="1"/>
      <c r="X681" s="1"/>
      <c r="Y681" s="1">
        <v>222</v>
      </c>
      <c r="Z681" s="1"/>
      <c r="AA681" s="1"/>
      <c r="AB681" s="1"/>
      <c r="AC681" s="1"/>
      <c r="AD681" s="1"/>
      <c r="AE681" s="1"/>
      <c r="AF681" s="1"/>
      <c r="AG681" s="1"/>
      <c r="AH681" s="1"/>
      <c r="AI681" s="1"/>
      <c r="AJ681" s="1"/>
      <c r="AK681" s="1" t="s">
        <v>112</v>
      </c>
      <c r="AL681" s="1"/>
      <c r="AM681" s="1"/>
      <c r="AN681" s="1"/>
      <c r="AO681" s="1"/>
      <c r="AP681" s="1"/>
      <c r="AQ681" s="1"/>
      <c r="AR681" s="1"/>
      <c r="AS681" s="1"/>
      <c r="AT681" s="1"/>
      <c r="AU681" s="1"/>
      <c r="AV681" s="1"/>
      <c r="AW681" s="1"/>
      <c r="AX681" s="1" t="s">
        <v>357</v>
      </c>
      <c r="AY681" s="1"/>
      <c r="AZ681" s="1" t="s">
        <v>521</v>
      </c>
      <c r="BA681" s="1" t="s">
        <v>517</v>
      </c>
      <c r="BB681" s="1"/>
      <c r="BC681" s="1"/>
      <c r="BD681" s="1" t="s">
        <v>116</v>
      </c>
      <c r="BE681" s="1" t="s">
        <v>134</v>
      </c>
      <c r="BF681" s="1" t="s">
        <v>135</v>
      </c>
      <c r="BG681" s="1"/>
      <c r="BH681" s="1" t="s">
        <v>331</v>
      </c>
      <c r="BI681" s="1"/>
      <c r="BJ681" s="1"/>
      <c r="BK681" s="1"/>
      <c r="BL681" s="1" t="s">
        <v>4714</v>
      </c>
      <c r="BM681" s="1" t="s">
        <v>4715</v>
      </c>
      <c r="BN681" s="1"/>
    </row>
    <row r="682" spans="1:66" ht="15.75" customHeight="1" x14ac:dyDescent="0.3">
      <c r="A682" s="1" t="s">
        <v>4686</v>
      </c>
      <c r="B682" s="1">
        <v>1800000</v>
      </c>
      <c r="C682" s="1" t="s">
        <v>68</v>
      </c>
      <c r="D682" s="1">
        <v>0</v>
      </c>
      <c r="E682" s="4" t="s">
        <v>4698</v>
      </c>
      <c r="F682" s="1" t="s">
        <v>69</v>
      </c>
      <c r="G682" s="1" t="s">
        <v>99</v>
      </c>
      <c r="H682" s="1" t="s">
        <v>100</v>
      </c>
      <c r="I682" s="1" t="s">
        <v>101</v>
      </c>
      <c r="J682" s="1" t="s">
        <v>4716</v>
      </c>
      <c r="K682" s="1" t="s">
        <v>4717</v>
      </c>
      <c r="L682" s="1"/>
      <c r="M682" s="1" t="s">
        <v>4718</v>
      </c>
      <c r="N682" s="1" t="s">
        <v>4719</v>
      </c>
      <c r="O682" s="1" t="s">
        <v>233</v>
      </c>
      <c r="P682" s="1" t="s">
        <v>4691</v>
      </c>
      <c r="Q682" s="1" t="s">
        <v>4686</v>
      </c>
      <c r="R682" s="1" t="s">
        <v>4720</v>
      </c>
      <c r="S682" s="1" t="s">
        <v>4721</v>
      </c>
      <c r="T682" s="1"/>
      <c r="U682" s="1" t="s">
        <v>1537</v>
      </c>
      <c r="V682" s="1"/>
      <c r="W682" s="1"/>
      <c r="X682" s="1"/>
      <c r="Y682" s="1">
        <v>648</v>
      </c>
      <c r="Z682" s="1"/>
      <c r="AA682" s="1"/>
      <c r="AB682" s="1"/>
      <c r="AC682" s="1"/>
      <c r="AD682" s="1"/>
      <c r="AE682" s="1"/>
      <c r="AF682" s="1"/>
      <c r="AG682" s="1"/>
      <c r="AH682" s="1"/>
      <c r="AI682" s="1"/>
      <c r="AJ682" s="1"/>
      <c r="AK682" s="1" t="s">
        <v>220</v>
      </c>
      <c r="AL682" s="1"/>
      <c r="AM682" s="1"/>
      <c r="AN682" s="1"/>
      <c r="AO682" s="1"/>
      <c r="AP682" s="1"/>
      <c r="AQ682" s="1"/>
      <c r="AR682" s="1"/>
      <c r="AS682" s="1"/>
      <c r="AT682" s="1"/>
      <c r="AU682" s="1"/>
      <c r="AV682" s="1"/>
      <c r="AW682" s="1"/>
      <c r="AX682" s="1" t="s">
        <v>177</v>
      </c>
      <c r="AY682" s="1"/>
      <c r="AZ682" s="1" t="s">
        <v>238</v>
      </c>
      <c r="BA682" s="1" t="s">
        <v>233</v>
      </c>
      <c r="BB682" s="1"/>
      <c r="BC682" s="1"/>
      <c r="BD682" s="1" t="s">
        <v>88</v>
      </c>
      <c r="BE682" s="1" t="s">
        <v>192</v>
      </c>
      <c r="BF682" s="1" t="s">
        <v>90</v>
      </c>
      <c r="BG682" s="1"/>
      <c r="BH682" s="1" t="s">
        <v>321</v>
      </c>
      <c r="BI682" s="1"/>
      <c r="BJ682" s="1"/>
      <c r="BK682" s="1"/>
      <c r="BL682" s="1" t="s">
        <v>4722</v>
      </c>
      <c r="BM682" s="1" t="s">
        <v>4723</v>
      </c>
      <c r="BN682" s="1" t="s">
        <v>121</v>
      </c>
    </row>
    <row r="683" spans="1:66" ht="15.75" customHeight="1" x14ac:dyDescent="0.3">
      <c r="A683" s="1" t="s">
        <v>481</v>
      </c>
      <c r="B683" s="1">
        <v>300000</v>
      </c>
      <c r="C683" s="1" t="s">
        <v>68</v>
      </c>
      <c r="D683" s="1">
        <v>0</v>
      </c>
      <c r="E683" s="4" t="s">
        <v>4724</v>
      </c>
      <c r="F683" s="1" t="s">
        <v>69</v>
      </c>
      <c r="G683" s="1" t="s">
        <v>99</v>
      </c>
      <c r="H683" s="1" t="s">
        <v>100</v>
      </c>
      <c r="I683" s="1" t="s">
        <v>101</v>
      </c>
      <c r="J683" s="1"/>
      <c r="K683" s="1"/>
      <c r="L683" s="1" t="s">
        <v>585</v>
      </c>
      <c r="M683" s="1" t="s">
        <v>4725</v>
      </c>
      <c r="N683" s="1" t="s">
        <v>4726</v>
      </c>
      <c r="O683" s="1" t="s">
        <v>340</v>
      </c>
      <c r="P683" s="1" t="s">
        <v>486</v>
      </c>
      <c r="Q683" s="1" t="s">
        <v>481</v>
      </c>
      <c r="R683" s="1" t="s">
        <v>4727</v>
      </c>
      <c r="S683" s="1" t="s">
        <v>4728</v>
      </c>
      <c r="T683" s="1"/>
      <c r="U683" s="1" t="s">
        <v>147</v>
      </c>
      <c r="V683" s="1"/>
      <c r="W683" s="1"/>
      <c r="X683" s="1"/>
      <c r="Y683" s="1">
        <v>35</v>
      </c>
      <c r="Z683" s="1"/>
      <c r="AA683" s="1"/>
      <c r="AB683" s="1"/>
      <c r="AC683" s="1"/>
      <c r="AD683" s="1"/>
      <c r="AE683" s="1"/>
      <c r="AF683" s="1"/>
      <c r="AG683" s="1"/>
      <c r="AH683" s="1"/>
      <c r="AI683" s="1"/>
      <c r="AJ683" s="1"/>
      <c r="AK683" s="1" t="s">
        <v>356</v>
      </c>
      <c r="AL683" s="1"/>
      <c r="AM683" s="1"/>
      <c r="AN683" s="1"/>
      <c r="AO683" s="1"/>
      <c r="AP683" s="1"/>
      <c r="AQ683" s="1"/>
      <c r="AR683" s="1"/>
      <c r="AS683" s="1"/>
      <c r="AT683" s="1"/>
      <c r="AU683" s="1"/>
      <c r="AV683" s="1"/>
      <c r="AW683" s="1"/>
      <c r="AX683" s="1" t="s">
        <v>177</v>
      </c>
      <c r="AY683" s="1"/>
      <c r="AZ683" s="1" t="s">
        <v>588</v>
      </c>
      <c r="BA683" s="1" t="s">
        <v>340</v>
      </c>
      <c r="BB683" s="1"/>
      <c r="BC683" s="1"/>
      <c r="BD683" s="1" t="s">
        <v>116</v>
      </c>
      <c r="BE683" s="1" t="s">
        <v>134</v>
      </c>
      <c r="BF683" s="1" t="s">
        <v>135</v>
      </c>
      <c r="BG683" s="1"/>
      <c r="BH683" s="1" t="s">
        <v>331</v>
      </c>
      <c r="BI683" s="1"/>
      <c r="BJ683" s="1" t="s">
        <v>4729</v>
      </c>
      <c r="BK683" s="1"/>
      <c r="BL683" s="1" t="s">
        <v>4730</v>
      </c>
      <c r="BM683" s="1" t="s">
        <v>4731</v>
      </c>
      <c r="BN683" s="1"/>
    </row>
    <row r="684" spans="1:66" ht="15.75" customHeight="1" x14ac:dyDescent="0.3">
      <c r="A684" s="1" t="s">
        <v>470</v>
      </c>
      <c r="B684" s="1">
        <v>15000</v>
      </c>
      <c r="C684" s="1" t="s">
        <v>68</v>
      </c>
      <c r="D684" s="1">
        <v>0</v>
      </c>
      <c r="E684" s="4" t="s">
        <v>4724</v>
      </c>
      <c r="F684" s="1" t="s">
        <v>69</v>
      </c>
      <c r="G684" s="1" t="s">
        <v>99</v>
      </c>
      <c r="H684" s="1" t="s">
        <v>100</v>
      </c>
      <c r="I684" s="1" t="s">
        <v>101</v>
      </c>
      <c r="J684" s="1" t="s">
        <v>4732</v>
      </c>
      <c r="K684" s="1" t="s">
        <v>4733</v>
      </c>
      <c r="L684" s="1"/>
      <c r="M684" s="1" t="s">
        <v>4734</v>
      </c>
      <c r="N684" s="1" t="s">
        <v>4735</v>
      </c>
      <c r="O684" s="1" t="s">
        <v>115</v>
      </c>
      <c r="P684" s="1" t="s">
        <v>473</v>
      </c>
      <c r="Q684" s="1" t="s">
        <v>470</v>
      </c>
      <c r="R684" s="1" t="s">
        <v>4736</v>
      </c>
      <c r="S684" s="1" t="s">
        <v>4737</v>
      </c>
      <c r="T684" s="1"/>
      <c r="U684" s="1" t="s">
        <v>81</v>
      </c>
      <c r="V684" s="1"/>
      <c r="W684" s="1" t="s">
        <v>4738</v>
      </c>
      <c r="X684" s="1"/>
      <c r="Y684" s="1">
        <v>150</v>
      </c>
      <c r="Z684" s="1"/>
      <c r="AA684" s="1"/>
      <c r="AB684" s="1"/>
      <c r="AC684" s="1"/>
      <c r="AD684" s="1"/>
      <c r="AE684" s="1"/>
      <c r="AF684" s="1"/>
      <c r="AG684" s="1" t="s">
        <v>111</v>
      </c>
      <c r="AH684" s="1"/>
      <c r="AI684" s="1"/>
      <c r="AJ684" s="1"/>
      <c r="AK684" s="1" t="s">
        <v>204</v>
      </c>
      <c r="AL684" s="1"/>
      <c r="AM684" s="1"/>
      <c r="AN684" s="1"/>
      <c r="AO684" s="1"/>
      <c r="AP684" s="1"/>
      <c r="AQ684" s="1"/>
      <c r="AR684" s="1"/>
      <c r="AS684" s="1"/>
      <c r="AT684" s="1"/>
      <c r="AU684" s="1"/>
      <c r="AV684" s="1"/>
      <c r="AW684" s="1"/>
      <c r="AX684" s="1"/>
      <c r="AY684" s="1"/>
      <c r="AZ684" s="1" t="s">
        <v>114</v>
      </c>
      <c r="BA684" s="1" t="s">
        <v>115</v>
      </c>
      <c r="BB684" s="1"/>
      <c r="BC684" s="1"/>
      <c r="BD684" s="1" t="s">
        <v>116</v>
      </c>
      <c r="BE684" s="1" t="s">
        <v>192</v>
      </c>
      <c r="BF684" s="1"/>
      <c r="BG684" s="1"/>
      <c r="BH684" s="1" t="s">
        <v>3702</v>
      </c>
      <c r="BI684" s="1"/>
      <c r="BJ684" s="1"/>
      <c r="BK684" s="1"/>
      <c r="BL684" s="1" t="s">
        <v>4739</v>
      </c>
      <c r="BM684" s="1" t="s">
        <v>4740</v>
      </c>
      <c r="BN684" s="1" t="s">
        <v>1430</v>
      </c>
    </row>
    <row r="685" spans="1:66" ht="15.75" customHeight="1" x14ac:dyDescent="0.3">
      <c r="A685" s="1" t="s">
        <v>470</v>
      </c>
      <c r="B685" s="1">
        <v>250000</v>
      </c>
      <c r="C685" s="1" t="s">
        <v>68</v>
      </c>
      <c r="D685" s="1">
        <v>0</v>
      </c>
      <c r="E685" s="4" t="s">
        <v>4724</v>
      </c>
      <c r="F685" s="1" t="s">
        <v>69</v>
      </c>
      <c r="G685" s="1" t="s">
        <v>99</v>
      </c>
      <c r="H685" s="1" t="s">
        <v>100</v>
      </c>
      <c r="I685" s="1" t="s">
        <v>101</v>
      </c>
      <c r="J685" s="1" t="s">
        <v>4732</v>
      </c>
      <c r="K685" s="1" t="s">
        <v>4733</v>
      </c>
      <c r="L685" s="1"/>
      <c r="M685" s="1" t="s">
        <v>4734</v>
      </c>
      <c r="N685" s="1" t="s">
        <v>4735</v>
      </c>
      <c r="O685" s="1" t="s">
        <v>115</v>
      </c>
      <c r="P685" s="1" t="s">
        <v>473</v>
      </c>
      <c r="Q685" s="1" t="s">
        <v>470</v>
      </c>
      <c r="R685" s="1" t="s">
        <v>4741</v>
      </c>
      <c r="S685" s="1" t="s">
        <v>4742</v>
      </c>
      <c r="T685" s="1"/>
      <c r="U685" s="1" t="s">
        <v>81</v>
      </c>
      <c r="V685" s="1"/>
      <c r="W685" s="1" t="s">
        <v>4738</v>
      </c>
      <c r="X685" s="1"/>
      <c r="Y685" s="1">
        <v>150</v>
      </c>
      <c r="Z685" s="1"/>
      <c r="AA685" s="1"/>
      <c r="AB685" s="1"/>
      <c r="AC685" s="1"/>
      <c r="AD685" s="1"/>
      <c r="AE685" s="1"/>
      <c r="AF685" s="1"/>
      <c r="AG685" s="1" t="s">
        <v>111</v>
      </c>
      <c r="AH685" s="1"/>
      <c r="AI685" s="1"/>
      <c r="AJ685" s="1"/>
      <c r="AK685" s="1" t="s">
        <v>204</v>
      </c>
      <c r="AL685" s="1"/>
      <c r="AM685" s="1"/>
      <c r="AN685" s="1"/>
      <c r="AO685" s="1"/>
      <c r="AP685" s="1"/>
      <c r="AQ685" s="1"/>
      <c r="AR685" s="1"/>
      <c r="AS685" s="1"/>
      <c r="AT685" s="1"/>
      <c r="AU685" s="1"/>
      <c r="AV685" s="1"/>
      <c r="AW685" s="1"/>
      <c r="AX685" s="1"/>
      <c r="AY685" s="1"/>
      <c r="AZ685" s="1" t="s">
        <v>114</v>
      </c>
      <c r="BA685" s="1" t="s">
        <v>115</v>
      </c>
      <c r="BB685" s="1"/>
      <c r="BC685" s="1"/>
      <c r="BD685" s="1" t="s">
        <v>116</v>
      </c>
      <c r="BE685" s="1" t="s">
        <v>192</v>
      </c>
      <c r="BF685" s="1"/>
      <c r="BG685" s="1"/>
      <c r="BH685" s="1" t="s">
        <v>3702</v>
      </c>
      <c r="BI685" s="1"/>
      <c r="BJ685" s="1"/>
      <c r="BK685" s="1"/>
      <c r="BL685" s="1" t="s">
        <v>4739</v>
      </c>
      <c r="BM685" s="1" t="s">
        <v>4740</v>
      </c>
      <c r="BN685" s="1" t="s">
        <v>121</v>
      </c>
    </row>
    <row r="686" spans="1:66" ht="15.75" customHeight="1" x14ac:dyDescent="0.3">
      <c r="A686" s="1" t="s">
        <v>414</v>
      </c>
      <c r="B686" s="1">
        <v>4800000</v>
      </c>
      <c r="C686" s="1" t="s">
        <v>68</v>
      </c>
      <c r="D686" s="1">
        <v>100</v>
      </c>
      <c r="E686" s="4" t="s">
        <v>3077</v>
      </c>
      <c r="F686" s="1" t="s">
        <v>69</v>
      </c>
      <c r="G686" s="1" t="s">
        <v>70</v>
      </c>
      <c r="H686" s="1" t="s">
        <v>71</v>
      </c>
      <c r="I686" s="1" t="s">
        <v>72</v>
      </c>
      <c r="J686" s="1" t="s">
        <v>4743</v>
      </c>
      <c r="K686" s="1" t="s">
        <v>4744</v>
      </c>
      <c r="L686" s="1" t="s">
        <v>4745</v>
      </c>
      <c r="M686" s="1" t="s">
        <v>3036</v>
      </c>
      <c r="N686" s="1" t="s">
        <v>3037</v>
      </c>
      <c r="O686" s="1" t="s">
        <v>233</v>
      </c>
      <c r="P686" s="1" t="s">
        <v>619</v>
      </c>
      <c r="Q686" s="1" t="s">
        <v>620</v>
      </c>
      <c r="R686" s="1" t="s">
        <v>4746</v>
      </c>
      <c r="S686" s="1" t="s">
        <v>4747</v>
      </c>
      <c r="T686" s="1"/>
      <c r="U686" s="1" t="s">
        <v>130</v>
      </c>
      <c r="V686" s="1"/>
      <c r="W686" s="1"/>
      <c r="X686" s="1"/>
      <c r="Y686" s="1">
        <v>2800</v>
      </c>
      <c r="Z686" s="1"/>
      <c r="AA686" s="1"/>
      <c r="AB686" s="1"/>
      <c r="AC686" s="1"/>
      <c r="AD686" s="1"/>
      <c r="AE686" s="1"/>
      <c r="AF686" s="1"/>
      <c r="AG686" s="1" t="s">
        <v>111</v>
      </c>
      <c r="AH686" s="1"/>
      <c r="AI686" s="1"/>
      <c r="AJ686" s="1"/>
      <c r="AK686" s="1" t="s">
        <v>1631</v>
      </c>
      <c r="AL686" s="1"/>
      <c r="AM686" s="1"/>
      <c r="AN686" s="1"/>
      <c r="AO686" s="1"/>
      <c r="AP686" s="1"/>
      <c r="AQ686" s="1"/>
      <c r="AR686" s="1"/>
      <c r="AS686" s="1"/>
      <c r="AT686" s="1"/>
      <c r="AU686" s="1"/>
      <c r="AV686" s="1"/>
      <c r="AW686" s="1"/>
      <c r="AX686" s="1" t="s">
        <v>164</v>
      </c>
      <c r="AY686" s="1"/>
      <c r="AZ686" s="1" t="s">
        <v>238</v>
      </c>
      <c r="BA686" s="1" t="s">
        <v>233</v>
      </c>
      <c r="BB686" s="1" t="s">
        <v>489</v>
      </c>
      <c r="BC686" s="1"/>
      <c r="BD686" s="1" t="s">
        <v>1607</v>
      </c>
      <c r="BE686" s="1" t="s">
        <v>3039</v>
      </c>
      <c r="BF686" s="1" t="s">
        <v>135</v>
      </c>
      <c r="BG686" s="1"/>
      <c r="BH686" s="1" t="s">
        <v>91</v>
      </c>
      <c r="BI686" s="1"/>
      <c r="BJ686" s="1" t="s">
        <v>3040</v>
      </c>
      <c r="BK686" s="1"/>
      <c r="BL686" s="1" t="s">
        <v>3041</v>
      </c>
      <c r="BM686" s="1" t="s">
        <v>3042</v>
      </c>
      <c r="BN686" s="1" t="s">
        <v>121</v>
      </c>
    </row>
    <row r="687" spans="1:66" ht="15.75" customHeight="1" x14ac:dyDescent="0.3">
      <c r="A687" s="1" t="s">
        <v>641</v>
      </c>
      <c r="B687" s="1">
        <v>50000</v>
      </c>
      <c r="C687" s="1" t="s">
        <v>68</v>
      </c>
      <c r="D687" s="1">
        <v>0</v>
      </c>
      <c r="E687" s="4">
        <v>44569</v>
      </c>
      <c r="F687" s="1" t="s">
        <v>69</v>
      </c>
      <c r="G687" s="1" t="s">
        <v>123</v>
      </c>
      <c r="H687" s="1" t="s">
        <v>124</v>
      </c>
      <c r="I687" s="1" t="s">
        <v>101</v>
      </c>
      <c r="J687" s="1"/>
      <c r="K687" s="1"/>
      <c r="L687" s="1" t="s">
        <v>4748</v>
      </c>
      <c r="M687" s="1" t="s">
        <v>4749</v>
      </c>
      <c r="N687" s="1" t="s">
        <v>4750</v>
      </c>
      <c r="O687" s="1" t="s">
        <v>444</v>
      </c>
      <c r="P687" s="1" t="s">
        <v>647</v>
      </c>
      <c r="Q687" s="1" t="s">
        <v>641</v>
      </c>
      <c r="R687" s="1" t="s">
        <v>4751</v>
      </c>
      <c r="S687" s="1" t="s">
        <v>4752</v>
      </c>
      <c r="T687" s="1"/>
      <c r="U687" s="1" t="s">
        <v>4753</v>
      </c>
      <c r="V687" s="1"/>
      <c r="W687" s="1"/>
      <c r="X687" s="1"/>
      <c r="Y687" s="1">
        <v>590</v>
      </c>
      <c r="Z687" s="1"/>
      <c r="AA687" s="1"/>
      <c r="AB687" s="1"/>
      <c r="AC687" s="1"/>
      <c r="AD687" s="1"/>
      <c r="AE687" s="1"/>
      <c r="AF687" s="1"/>
      <c r="AG687" s="1" t="s">
        <v>111</v>
      </c>
      <c r="AH687" s="1"/>
      <c r="AI687" s="1"/>
      <c r="AJ687" s="1"/>
      <c r="AK687" s="1" t="s">
        <v>3784</v>
      </c>
      <c r="AL687" s="1"/>
      <c r="AM687" s="1"/>
      <c r="AN687" s="1"/>
      <c r="AO687" s="1"/>
      <c r="AP687" s="1"/>
      <c r="AQ687" s="1"/>
      <c r="AR687" s="1"/>
      <c r="AS687" s="1"/>
      <c r="AT687" s="1"/>
      <c r="AU687" s="1"/>
      <c r="AV687" s="1"/>
      <c r="AW687" s="1"/>
      <c r="AX687" s="1" t="s">
        <v>345</v>
      </c>
      <c r="AY687" s="1"/>
      <c r="AZ687" s="1" t="s">
        <v>443</v>
      </c>
      <c r="BA687" s="1" t="s">
        <v>444</v>
      </c>
      <c r="BB687" s="1"/>
      <c r="BC687" s="1"/>
      <c r="BD687" s="1" t="s">
        <v>4754</v>
      </c>
      <c r="BE687" s="1" t="s">
        <v>192</v>
      </c>
      <c r="BF687" s="1" t="s">
        <v>90</v>
      </c>
      <c r="BG687" s="1"/>
      <c r="BH687" s="1" t="s">
        <v>193</v>
      </c>
      <c r="BI687" s="1"/>
      <c r="BJ687" s="1"/>
      <c r="BK687" s="1"/>
      <c r="BL687" s="1" t="s">
        <v>4755</v>
      </c>
      <c r="BM687" s="1" t="s">
        <v>4756</v>
      </c>
      <c r="BN687" s="1" t="s">
        <v>181</v>
      </c>
    </row>
    <row r="688" spans="1:66" ht="15.75" customHeight="1" x14ac:dyDescent="0.3">
      <c r="A688" s="1" t="s">
        <v>98</v>
      </c>
      <c r="B688" s="1">
        <v>300000</v>
      </c>
      <c r="C688" s="1" t="s">
        <v>68</v>
      </c>
      <c r="D688" s="1">
        <v>0</v>
      </c>
      <c r="E688" s="4" t="s">
        <v>314</v>
      </c>
      <c r="F688" s="1" t="s">
        <v>69</v>
      </c>
      <c r="G688" s="1" t="s">
        <v>99</v>
      </c>
      <c r="H688" s="1" t="s">
        <v>100</v>
      </c>
      <c r="I688" s="1" t="s">
        <v>101</v>
      </c>
      <c r="J688" s="1"/>
      <c r="K688" s="1"/>
      <c r="L688" s="1" t="s">
        <v>4757</v>
      </c>
      <c r="M688" s="1" t="s">
        <v>4758</v>
      </c>
      <c r="N688" s="1" t="s">
        <v>4759</v>
      </c>
      <c r="O688" s="1" t="s">
        <v>247</v>
      </c>
      <c r="P688" s="1" t="s">
        <v>106</v>
      </c>
      <c r="Q688" s="1" t="s">
        <v>98</v>
      </c>
      <c r="R688" s="1" t="s">
        <v>4760</v>
      </c>
      <c r="S688" s="1" t="s">
        <v>4761</v>
      </c>
      <c r="T688" s="1"/>
      <c r="U688" s="1" t="s">
        <v>147</v>
      </c>
      <c r="V688" s="1"/>
      <c r="W688" s="1" t="s">
        <v>4762</v>
      </c>
      <c r="X688" s="1"/>
      <c r="Y688" s="1">
        <v>10</v>
      </c>
      <c r="Z688" s="1"/>
      <c r="AA688" s="1"/>
      <c r="AB688" s="1"/>
      <c r="AC688" s="1"/>
      <c r="AD688" s="1"/>
      <c r="AE688" s="1"/>
      <c r="AF688" s="1"/>
      <c r="AG688" s="1"/>
      <c r="AH688" s="1"/>
      <c r="AI688" s="1"/>
      <c r="AJ688" s="1"/>
      <c r="AK688" s="1" t="s">
        <v>112</v>
      </c>
      <c r="AL688" s="1"/>
      <c r="AM688" s="1"/>
      <c r="AN688" s="1"/>
      <c r="AO688" s="1"/>
      <c r="AP688" s="1"/>
      <c r="AQ688" s="1"/>
      <c r="AR688" s="1"/>
      <c r="AS688" s="1"/>
      <c r="AT688" s="1"/>
      <c r="AU688" s="1"/>
      <c r="AV688" s="1"/>
      <c r="AW688" s="1"/>
      <c r="AX688" s="1"/>
      <c r="AY688" s="1"/>
      <c r="AZ688" s="1" t="s">
        <v>252</v>
      </c>
      <c r="BA688" s="1" t="s">
        <v>247</v>
      </c>
      <c r="BB688" s="1"/>
      <c r="BC688" s="1"/>
      <c r="BD688" s="1"/>
      <c r="BE688" s="1" t="s">
        <v>150</v>
      </c>
      <c r="BF688" s="1" t="s">
        <v>151</v>
      </c>
      <c r="BG688" s="1"/>
      <c r="BH688" s="1" t="s">
        <v>253</v>
      </c>
      <c r="BI688" s="1"/>
      <c r="BJ688" s="1"/>
      <c r="BK688" s="1"/>
      <c r="BL688" s="1" t="s">
        <v>4763</v>
      </c>
      <c r="BM688" s="1" t="s">
        <v>4764</v>
      </c>
      <c r="BN688" s="1"/>
    </row>
    <row r="689" spans="1:66" ht="15.75" customHeight="1" x14ac:dyDescent="0.3">
      <c r="A689" s="1" t="s">
        <v>481</v>
      </c>
      <c r="B689" s="1">
        <v>1200000</v>
      </c>
      <c r="C689" s="1" t="s">
        <v>68</v>
      </c>
      <c r="D689" s="1">
        <v>0</v>
      </c>
      <c r="E689" s="4" t="s">
        <v>4765</v>
      </c>
      <c r="F689" s="1" t="s">
        <v>69</v>
      </c>
      <c r="G689" s="1" t="s">
        <v>99</v>
      </c>
      <c r="H689" s="1" t="s">
        <v>100</v>
      </c>
      <c r="I689" s="1" t="s">
        <v>101</v>
      </c>
      <c r="J689" s="1"/>
      <c r="K689" s="1"/>
      <c r="L689" s="1" t="s">
        <v>4632</v>
      </c>
      <c r="M689" s="1" t="s">
        <v>4766</v>
      </c>
      <c r="N689" s="1" t="s">
        <v>4767</v>
      </c>
      <c r="O689" s="1" t="s">
        <v>247</v>
      </c>
      <c r="P689" s="1" t="s">
        <v>486</v>
      </c>
      <c r="Q689" s="1" t="s">
        <v>481</v>
      </c>
      <c r="R689" s="1" t="s">
        <v>4768</v>
      </c>
      <c r="S689" s="1" t="s">
        <v>4769</v>
      </c>
      <c r="T689" s="1"/>
      <c r="U689" s="1" t="s">
        <v>147</v>
      </c>
      <c r="V689" s="1"/>
      <c r="W689" s="1" t="s">
        <v>4770</v>
      </c>
      <c r="X689" s="1"/>
      <c r="Y689" s="1">
        <v>150</v>
      </c>
      <c r="Z689" s="1"/>
      <c r="AA689" s="1"/>
      <c r="AB689" s="1"/>
      <c r="AC689" s="1"/>
      <c r="AD689" s="1"/>
      <c r="AE689" s="1"/>
      <c r="AF689" s="1"/>
      <c r="AG689" s="1" t="s">
        <v>1349</v>
      </c>
      <c r="AH689" s="1"/>
      <c r="AI689" s="1"/>
      <c r="AJ689" s="1"/>
      <c r="AK689" s="1" t="s">
        <v>264</v>
      </c>
      <c r="AL689" s="1"/>
      <c r="AM689" s="1"/>
      <c r="AN689" s="1"/>
      <c r="AO689" s="1"/>
      <c r="AP689" s="1"/>
      <c r="AQ689" s="1"/>
      <c r="AR689" s="1"/>
      <c r="AS689" s="1"/>
      <c r="AT689" s="1"/>
      <c r="AU689" s="1"/>
      <c r="AV689" s="1"/>
      <c r="AW689" s="1"/>
      <c r="AX689" s="1" t="s">
        <v>1087</v>
      </c>
      <c r="AY689" s="1"/>
      <c r="AZ689" s="1" t="s">
        <v>252</v>
      </c>
      <c r="BA689" s="1" t="s">
        <v>247</v>
      </c>
      <c r="BB689" s="1"/>
      <c r="BC689" s="1"/>
      <c r="BD689" s="1" t="s">
        <v>116</v>
      </c>
      <c r="BE689" s="1" t="s">
        <v>150</v>
      </c>
      <c r="BF689" s="1" t="s">
        <v>151</v>
      </c>
      <c r="BG689" s="1"/>
      <c r="BH689" s="1" t="s">
        <v>152</v>
      </c>
      <c r="BI689" s="1"/>
      <c r="BJ689" s="1"/>
      <c r="BK689" s="1"/>
      <c r="BL689" s="1" t="s">
        <v>4771</v>
      </c>
      <c r="BM689" s="1" t="s">
        <v>4772</v>
      </c>
      <c r="BN689" s="1"/>
    </row>
    <row r="690" spans="1:66" ht="15.75" customHeight="1" x14ac:dyDescent="0.3">
      <c r="A690" s="1" t="s">
        <v>837</v>
      </c>
      <c r="B690" s="1">
        <v>75000</v>
      </c>
      <c r="C690" s="1" t="s">
        <v>68</v>
      </c>
      <c r="D690" s="1">
        <v>100</v>
      </c>
      <c r="E690" s="4" t="s">
        <v>4724</v>
      </c>
      <c r="F690" s="1" t="s">
        <v>69</v>
      </c>
      <c r="G690" s="1" t="s">
        <v>70</v>
      </c>
      <c r="H690" s="1" t="s">
        <v>71</v>
      </c>
      <c r="I690" s="1" t="s">
        <v>72</v>
      </c>
      <c r="J690" s="1" t="s">
        <v>4773</v>
      </c>
      <c r="K690" s="1" t="s">
        <v>4774</v>
      </c>
      <c r="L690" s="1"/>
      <c r="M690" s="1" t="s">
        <v>4775</v>
      </c>
      <c r="N690" s="1" t="s">
        <v>4776</v>
      </c>
      <c r="O690" s="1" t="s">
        <v>829</v>
      </c>
      <c r="P690" s="1" t="s">
        <v>843</v>
      </c>
      <c r="Q690" s="1" t="s">
        <v>837</v>
      </c>
      <c r="R690" s="1" t="s">
        <v>4777</v>
      </c>
      <c r="S690" s="1" t="s">
        <v>4778</v>
      </c>
      <c r="T690" s="1"/>
      <c r="U690" s="1" t="s">
        <v>130</v>
      </c>
      <c r="V690" s="1"/>
      <c r="W690" s="1"/>
      <c r="X690" s="1"/>
      <c r="Y690" s="1">
        <v>28</v>
      </c>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t="s">
        <v>834</v>
      </c>
      <c r="BA690" s="1" t="s">
        <v>829</v>
      </c>
      <c r="BB690" s="1" t="s">
        <v>693</v>
      </c>
      <c r="BC690" s="1"/>
      <c r="BD690" s="1" t="s">
        <v>116</v>
      </c>
      <c r="BE690" s="1" t="s">
        <v>192</v>
      </c>
      <c r="BF690" s="1"/>
      <c r="BG690" s="1">
        <v>300000</v>
      </c>
      <c r="BH690" s="1" t="s">
        <v>321</v>
      </c>
      <c r="BI690" s="1"/>
      <c r="BJ690" s="1"/>
      <c r="BK690" s="1"/>
      <c r="BL690" s="1" t="s">
        <v>4779</v>
      </c>
      <c r="BM690" s="1" t="s">
        <v>4780</v>
      </c>
      <c r="BN690" s="1" t="s">
        <v>121</v>
      </c>
    </row>
    <row r="691" spans="1:66" ht="15.75" customHeight="1" x14ac:dyDescent="0.3">
      <c r="A691" s="1" t="s">
        <v>976</v>
      </c>
      <c r="B691" s="1">
        <v>2800000</v>
      </c>
      <c r="C691" s="1" t="s">
        <v>68</v>
      </c>
      <c r="D691" s="1">
        <v>0</v>
      </c>
      <c r="E691" s="4" t="s">
        <v>4724</v>
      </c>
      <c r="F691" s="1" t="s">
        <v>69</v>
      </c>
      <c r="G691" s="1" t="s">
        <v>99</v>
      </c>
      <c r="H691" s="1" t="s">
        <v>100</v>
      </c>
      <c r="I691" s="1" t="s">
        <v>101</v>
      </c>
      <c r="J691" s="1" t="s">
        <v>4781</v>
      </c>
      <c r="K691" s="1" t="s">
        <v>4782</v>
      </c>
      <c r="L691" s="1" t="s">
        <v>4783</v>
      </c>
      <c r="M691" s="1" t="s">
        <v>4784</v>
      </c>
      <c r="N691" s="1" t="s">
        <v>4785</v>
      </c>
      <c r="O691" s="1" t="s">
        <v>401</v>
      </c>
      <c r="P691" s="1" t="s">
        <v>1616</v>
      </c>
      <c r="Q691" s="1" t="s">
        <v>976</v>
      </c>
      <c r="R691" s="1" t="s">
        <v>4786</v>
      </c>
      <c r="S691" s="1" t="s">
        <v>4787</v>
      </c>
      <c r="T691" s="1"/>
      <c r="U691" s="1" t="s">
        <v>130</v>
      </c>
      <c r="V691" s="1"/>
      <c r="W691" s="1"/>
      <c r="X691" s="1"/>
      <c r="Y691" s="1">
        <v>223</v>
      </c>
      <c r="Z691" s="1"/>
      <c r="AA691" s="1"/>
      <c r="AB691" s="1"/>
      <c r="AC691" s="1"/>
      <c r="AD691" s="1"/>
      <c r="AE691" s="1"/>
      <c r="AF691" s="1"/>
      <c r="AG691" s="1"/>
      <c r="AH691" s="1"/>
      <c r="AI691" s="1"/>
      <c r="AJ691" s="1"/>
      <c r="AK691" s="1" t="s">
        <v>220</v>
      </c>
      <c r="AL691" s="1"/>
      <c r="AM691" s="1"/>
      <c r="AN691" s="1"/>
      <c r="AO691" s="1"/>
      <c r="AP691" s="1"/>
      <c r="AQ691" s="1"/>
      <c r="AR691" s="1"/>
      <c r="AS691" s="1"/>
      <c r="AT691" s="1"/>
      <c r="AU691" s="1"/>
      <c r="AV691" s="1"/>
      <c r="AW691" s="1"/>
      <c r="AX691" s="1" t="s">
        <v>164</v>
      </c>
      <c r="AY691" s="1"/>
      <c r="AZ691" s="1" t="s">
        <v>407</v>
      </c>
      <c r="BA691" s="1" t="s">
        <v>401</v>
      </c>
      <c r="BB691" s="1"/>
      <c r="BC691" s="1"/>
      <c r="BD691" s="1" t="s">
        <v>116</v>
      </c>
      <c r="BE691" s="1" t="s">
        <v>134</v>
      </c>
      <c r="BF691" s="1" t="s">
        <v>652</v>
      </c>
      <c r="BG691" s="1"/>
      <c r="BH691" s="1"/>
      <c r="BI691" s="1"/>
      <c r="BJ691" s="1"/>
      <c r="BK691" s="1"/>
      <c r="BL691" s="1" t="s">
        <v>4788</v>
      </c>
      <c r="BM691" s="1" t="s">
        <v>4789</v>
      </c>
      <c r="BN691" s="1" t="s">
        <v>121</v>
      </c>
    </row>
    <row r="692" spans="1:66" ht="15.75" customHeight="1" x14ac:dyDescent="0.3">
      <c r="A692" s="1" t="s">
        <v>98</v>
      </c>
      <c r="B692" s="1">
        <v>1000000</v>
      </c>
      <c r="C692" s="1" t="s">
        <v>68</v>
      </c>
      <c r="D692" s="1">
        <v>0</v>
      </c>
      <c r="E692" s="4" t="s">
        <v>3815</v>
      </c>
      <c r="F692" s="1" t="s">
        <v>69</v>
      </c>
      <c r="G692" s="1" t="s">
        <v>99</v>
      </c>
      <c r="H692" s="1" t="s">
        <v>100</v>
      </c>
      <c r="I692" s="1" t="s">
        <v>101</v>
      </c>
      <c r="J692" s="1"/>
      <c r="K692" s="1"/>
      <c r="L692" s="1" t="s">
        <v>4790</v>
      </c>
      <c r="M692" s="1" t="s">
        <v>4791</v>
      </c>
      <c r="N692" s="1" t="s">
        <v>4792</v>
      </c>
      <c r="O692" s="1" t="s">
        <v>952</v>
      </c>
      <c r="P692" s="1" t="s">
        <v>106</v>
      </c>
      <c r="Q692" s="1" t="s">
        <v>98</v>
      </c>
      <c r="R692" s="1" t="s">
        <v>4793</v>
      </c>
      <c r="S692" s="1" t="s">
        <v>4794</v>
      </c>
      <c r="T692" s="1"/>
      <c r="U692" s="1" t="s">
        <v>3539</v>
      </c>
      <c r="V692" s="1"/>
      <c r="W692" s="1" t="s">
        <v>4795</v>
      </c>
      <c r="X692" s="1"/>
      <c r="Y692" s="1">
        <v>100</v>
      </c>
      <c r="Z692" s="1"/>
      <c r="AA692" s="1"/>
      <c r="AB692" s="1"/>
      <c r="AC692" s="1"/>
      <c r="AD692" s="1"/>
      <c r="AE692" s="1"/>
      <c r="AF692" s="1"/>
      <c r="AG692" s="1" t="s">
        <v>1349</v>
      </c>
      <c r="AH692" s="1"/>
      <c r="AI692" s="1"/>
      <c r="AJ692" s="1"/>
      <c r="AK692" s="1"/>
      <c r="AL692" s="1"/>
      <c r="AM692" s="1"/>
      <c r="AN692" s="1"/>
      <c r="AO692" s="1"/>
      <c r="AP692" s="1"/>
      <c r="AQ692" s="1"/>
      <c r="AR692" s="1"/>
      <c r="AS692" s="1"/>
      <c r="AT692" s="1"/>
      <c r="AU692" s="1"/>
      <c r="AV692" s="1"/>
      <c r="AW692" s="1"/>
      <c r="AX692" s="1"/>
      <c r="AY692" s="1"/>
      <c r="AZ692" s="1" t="s">
        <v>407</v>
      </c>
      <c r="BA692" s="1" t="s">
        <v>401</v>
      </c>
      <c r="BB692" s="1"/>
      <c r="BC692" s="1"/>
      <c r="BD692" s="1"/>
      <c r="BE692" s="1" t="s">
        <v>150</v>
      </c>
      <c r="BF692" s="1" t="s">
        <v>151</v>
      </c>
      <c r="BG692" s="1"/>
      <c r="BH692" s="1" t="s">
        <v>152</v>
      </c>
      <c r="BI692" s="1"/>
      <c r="BJ692" s="1"/>
      <c r="BK692" s="1"/>
      <c r="BL692" s="1" t="s">
        <v>4796</v>
      </c>
      <c r="BM692" s="1" t="s">
        <v>4797</v>
      </c>
      <c r="BN692" s="1" t="s">
        <v>121</v>
      </c>
    </row>
    <row r="693" spans="1:66" ht="15.75" customHeight="1" x14ac:dyDescent="0.3">
      <c r="A693" s="1" t="s">
        <v>470</v>
      </c>
      <c r="B693" s="1">
        <v>1000000</v>
      </c>
      <c r="C693" s="1" t="s">
        <v>68</v>
      </c>
      <c r="D693" s="1">
        <v>0</v>
      </c>
      <c r="E693" s="4">
        <v>44570</v>
      </c>
      <c r="F693" s="1" t="s">
        <v>69</v>
      </c>
      <c r="G693" s="1" t="s">
        <v>123</v>
      </c>
      <c r="H693" s="1" t="s">
        <v>124</v>
      </c>
      <c r="I693" s="1" t="s">
        <v>101</v>
      </c>
      <c r="J693" s="1"/>
      <c r="K693" s="1"/>
      <c r="L693" s="1" t="s">
        <v>585</v>
      </c>
      <c r="M693" s="1" t="s">
        <v>4798</v>
      </c>
      <c r="N693" s="1" t="s">
        <v>4799</v>
      </c>
      <c r="O693" s="1" t="s">
        <v>340</v>
      </c>
      <c r="P693" s="1" t="s">
        <v>473</v>
      </c>
      <c r="Q693" s="1" t="s">
        <v>470</v>
      </c>
      <c r="R693" s="1" t="s">
        <v>4800</v>
      </c>
      <c r="S693" s="1" t="s">
        <v>4801</v>
      </c>
      <c r="T693" s="1"/>
      <c r="U693" s="1" t="s">
        <v>81</v>
      </c>
      <c r="V693" s="1"/>
      <c r="W693" s="1"/>
      <c r="X693" s="1"/>
      <c r="Y693" s="1">
        <v>96</v>
      </c>
      <c r="Z693" s="1"/>
      <c r="AA693" s="1"/>
      <c r="AB693" s="1"/>
      <c r="AC693" s="1"/>
      <c r="AD693" s="1"/>
      <c r="AE693" s="1"/>
      <c r="AF693" s="1"/>
      <c r="AG693" s="1"/>
      <c r="AH693" s="1"/>
      <c r="AI693" s="1"/>
      <c r="AJ693" s="1"/>
      <c r="AK693" s="1" t="s">
        <v>4802</v>
      </c>
      <c r="AL693" s="1"/>
      <c r="AM693" s="1"/>
      <c r="AN693" s="1"/>
      <c r="AO693" s="1"/>
      <c r="AP693" s="1"/>
      <c r="AQ693" s="1"/>
      <c r="AR693" s="1"/>
      <c r="AS693" s="1"/>
      <c r="AT693" s="1"/>
      <c r="AU693" s="1"/>
      <c r="AV693" s="1"/>
      <c r="AW693" s="1"/>
      <c r="AX693" s="1" t="s">
        <v>177</v>
      </c>
      <c r="AY693" s="1"/>
      <c r="AZ693" s="1" t="s">
        <v>588</v>
      </c>
      <c r="BA693" s="1" t="s">
        <v>340</v>
      </c>
      <c r="BB693" s="1"/>
      <c r="BC693" s="1"/>
      <c r="BD693" s="1" t="s">
        <v>133</v>
      </c>
      <c r="BE693" s="1" t="s">
        <v>134</v>
      </c>
      <c r="BF693" s="1" t="s">
        <v>652</v>
      </c>
      <c r="BG693" s="1"/>
      <c r="BH693" s="1"/>
      <c r="BI693" s="1"/>
      <c r="BJ693" s="1"/>
      <c r="BK693" s="1"/>
      <c r="BL693" s="1" t="s">
        <v>4803</v>
      </c>
      <c r="BM693" s="1" t="s">
        <v>4804</v>
      </c>
      <c r="BN693" s="1"/>
    </row>
    <row r="694" spans="1:66" ht="15.75" customHeight="1" x14ac:dyDescent="0.3">
      <c r="A694" s="1" t="s">
        <v>98</v>
      </c>
      <c r="B694" s="1">
        <v>200000</v>
      </c>
      <c r="C694" s="1" t="s">
        <v>68</v>
      </c>
      <c r="D694" s="1">
        <v>0</v>
      </c>
      <c r="E694" s="4" t="s">
        <v>4724</v>
      </c>
      <c r="F694" s="1" t="s">
        <v>69</v>
      </c>
      <c r="G694" s="1" t="s">
        <v>123</v>
      </c>
      <c r="H694" s="1" t="s">
        <v>124</v>
      </c>
      <c r="I694" s="1" t="s">
        <v>101</v>
      </c>
      <c r="J694" s="1" t="s">
        <v>4805</v>
      </c>
      <c r="K694" s="1"/>
      <c r="L694" s="1" t="s">
        <v>4806</v>
      </c>
      <c r="M694" s="1" t="s">
        <v>4807</v>
      </c>
      <c r="N694" s="1" t="s">
        <v>4808</v>
      </c>
      <c r="O694" s="1" t="s">
        <v>138</v>
      </c>
      <c r="P694" s="1" t="s">
        <v>106</v>
      </c>
      <c r="Q694" s="1" t="s">
        <v>98</v>
      </c>
      <c r="R694" s="1" t="s">
        <v>4809</v>
      </c>
      <c r="S694" s="1" t="s">
        <v>4810</v>
      </c>
      <c r="T694" s="1"/>
      <c r="U694" s="1" t="s">
        <v>130</v>
      </c>
      <c r="V694" s="1"/>
      <c r="W694" s="1" t="s">
        <v>4811</v>
      </c>
      <c r="X694" s="1"/>
      <c r="Y694" s="1">
        <v>100</v>
      </c>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t="s">
        <v>234</v>
      </c>
      <c r="BA694" s="1" t="s">
        <v>138</v>
      </c>
      <c r="BB694" s="1"/>
      <c r="BC694" s="1"/>
      <c r="BD694" s="1"/>
      <c r="BE694" s="1" t="s">
        <v>150</v>
      </c>
      <c r="BF694" s="1" t="s">
        <v>298</v>
      </c>
      <c r="BG694" s="1"/>
      <c r="BH694" s="1" t="s">
        <v>152</v>
      </c>
      <c r="BI694" s="1"/>
      <c r="BJ694" s="1"/>
      <c r="BK694" s="1"/>
      <c r="BL694" s="1" t="s">
        <v>4812</v>
      </c>
      <c r="BM694" s="1" t="s">
        <v>4813</v>
      </c>
      <c r="BN694" s="1" t="s">
        <v>121</v>
      </c>
    </row>
    <row r="695" spans="1:66" ht="15.75" customHeight="1" x14ac:dyDescent="0.3">
      <c r="A695" s="1" t="s">
        <v>376</v>
      </c>
      <c r="B695" s="1">
        <v>7500000</v>
      </c>
      <c r="C695" s="1" t="s">
        <v>68</v>
      </c>
      <c r="D695" s="1">
        <v>0</v>
      </c>
      <c r="E695" s="4" t="s">
        <v>94</v>
      </c>
      <c r="F695" s="1" t="s">
        <v>69</v>
      </c>
      <c r="G695" s="1" t="s">
        <v>123</v>
      </c>
      <c r="H695" s="1" t="s">
        <v>124</v>
      </c>
      <c r="I695" s="1" t="s">
        <v>101</v>
      </c>
      <c r="J695" s="1" t="s">
        <v>4814</v>
      </c>
      <c r="K695" s="1" t="s">
        <v>4815</v>
      </c>
      <c r="L695" s="1"/>
      <c r="M695" s="1" t="s">
        <v>4816</v>
      </c>
      <c r="N695" s="1" t="s">
        <v>4817</v>
      </c>
      <c r="O695" s="1" t="s">
        <v>829</v>
      </c>
      <c r="P695" s="1" t="s">
        <v>383</v>
      </c>
      <c r="Q695" s="1" t="s">
        <v>376</v>
      </c>
      <c r="R695" s="1" t="s">
        <v>4818</v>
      </c>
      <c r="S695" s="1" t="s">
        <v>4819</v>
      </c>
      <c r="T695" s="1"/>
      <c r="U695" s="1" t="s">
        <v>130</v>
      </c>
      <c r="V695" s="1"/>
      <c r="W695" s="1"/>
      <c r="X695" s="1"/>
      <c r="Y695" s="1">
        <v>600</v>
      </c>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t="s">
        <v>834</v>
      </c>
      <c r="BA695" s="1" t="s">
        <v>829</v>
      </c>
      <c r="BB695" s="1"/>
      <c r="BC695" s="1"/>
      <c r="BD695" s="1" t="s">
        <v>116</v>
      </c>
      <c r="BE695" s="1" t="s">
        <v>192</v>
      </c>
      <c r="BF695" s="1"/>
      <c r="BG695" s="1" t="s">
        <v>4820</v>
      </c>
      <c r="BH695" s="1" t="s">
        <v>193</v>
      </c>
      <c r="BI695" s="1"/>
      <c r="BJ695" s="1"/>
      <c r="BK695" s="1"/>
      <c r="BL695" s="1" t="s">
        <v>4821</v>
      </c>
      <c r="BM695" s="1" t="s">
        <v>4822</v>
      </c>
      <c r="BN695" s="1" t="s">
        <v>121</v>
      </c>
    </row>
    <row r="696" spans="1:66" ht="15.75" customHeight="1" x14ac:dyDescent="0.3">
      <c r="A696" s="1" t="s">
        <v>138</v>
      </c>
      <c r="B696" s="1">
        <v>30000</v>
      </c>
      <c r="C696" s="1" t="s">
        <v>68</v>
      </c>
      <c r="D696" s="1">
        <v>0</v>
      </c>
      <c r="E696" s="4" t="s">
        <v>139</v>
      </c>
      <c r="F696" s="1" t="s">
        <v>69</v>
      </c>
      <c r="G696" s="1" t="s">
        <v>99</v>
      </c>
      <c r="H696" s="1" t="s">
        <v>100</v>
      </c>
      <c r="I696" s="1" t="s">
        <v>101</v>
      </c>
      <c r="J696" s="1" t="s">
        <v>4823</v>
      </c>
      <c r="K696" s="1" t="s">
        <v>4824</v>
      </c>
      <c r="L696" s="1" t="s">
        <v>4825</v>
      </c>
      <c r="M696" s="1" t="s">
        <v>4826</v>
      </c>
      <c r="N696" s="1" t="s">
        <v>4827</v>
      </c>
      <c r="O696" s="1" t="s">
        <v>304</v>
      </c>
      <c r="P696" s="1" t="s">
        <v>234</v>
      </c>
      <c r="Q696" s="1" t="s">
        <v>138</v>
      </c>
      <c r="R696" s="1" t="s">
        <v>4828</v>
      </c>
      <c r="S696" s="1" t="s">
        <v>4829</v>
      </c>
      <c r="T696" s="1"/>
      <c r="U696" s="1" t="s">
        <v>130</v>
      </c>
      <c r="V696" s="1"/>
      <c r="W696" s="1"/>
      <c r="X696" s="1"/>
      <c r="Y696" s="1">
        <v>17</v>
      </c>
      <c r="Z696" s="1"/>
      <c r="AA696" s="1"/>
      <c r="AB696" s="1" t="s">
        <v>560</v>
      </c>
      <c r="AC696" s="1"/>
      <c r="AD696" s="1"/>
      <c r="AE696" s="1"/>
      <c r="AF696" s="1"/>
      <c r="AG696" s="1" t="s">
        <v>111</v>
      </c>
      <c r="AH696" s="1"/>
      <c r="AI696" s="1"/>
      <c r="AJ696" s="1"/>
      <c r="AK696" s="1" t="s">
        <v>264</v>
      </c>
      <c r="AL696" s="1"/>
      <c r="AM696" s="1"/>
      <c r="AN696" s="1"/>
      <c r="AO696" s="1"/>
      <c r="AP696" s="1"/>
      <c r="AQ696" s="1"/>
      <c r="AR696" s="1"/>
      <c r="AS696" s="1"/>
      <c r="AT696" s="1"/>
      <c r="AU696" s="1"/>
      <c r="AV696" s="1"/>
      <c r="AW696" s="1"/>
      <c r="AX696" s="1"/>
      <c r="AY696" s="1"/>
      <c r="AZ696" s="1" t="s">
        <v>307</v>
      </c>
      <c r="BA696" s="1" t="s">
        <v>304</v>
      </c>
      <c r="BB696" s="1"/>
      <c r="BC696" s="1"/>
      <c r="BD696" s="1"/>
      <c r="BE696" s="1" t="s">
        <v>192</v>
      </c>
      <c r="BF696" s="1"/>
      <c r="BG696" s="1"/>
      <c r="BH696" s="1" t="s">
        <v>193</v>
      </c>
      <c r="BI696" s="1"/>
      <c r="BJ696" s="1"/>
      <c r="BK696" s="1"/>
      <c r="BL696" s="1" t="s">
        <v>4830</v>
      </c>
      <c r="BM696" s="1" t="s">
        <v>4831</v>
      </c>
      <c r="BN696" s="1" t="s">
        <v>121</v>
      </c>
    </row>
    <row r="697" spans="1:66" ht="15.75" customHeight="1" x14ac:dyDescent="0.3">
      <c r="A697" s="1" t="s">
        <v>98</v>
      </c>
      <c r="B697" s="1">
        <v>1500000</v>
      </c>
      <c r="C697" s="1" t="s">
        <v>68</v>
      </c>
      <c r="D697" s="1">
        <v>0</v>
      </c>
      <c r="E697" s="4" t="s">
        <v>4698</v>
      </c>
      <c r="F697" s="1" t="s">
        <v>69</v>
      </c>
      <c r="G697" s="1" t="s">
        <v>99</v>
      </c>
      <c r="H697" s="1" t="s">
        <v>100</v>
      </c>
      <c r="I697" s="1" t="s">
        <v>101</v>
      </c>
      <c r="J697" s="1" t="s">
        <v>4832</v>
      </c>
      <c r="K697" s="1" t="s">
        <v>4833</v>
      </c>
      <c r="L697" s="1" t="s">
        <v>4834</v>
      </c>
      <c r="M697" s="1" t="s">
        <v>4835</v>
      </c>
      <c r="N697" s="1" t="s">
        <v>4836</v>
      </c>
      <c r="O697" s="1" t="s">
        <v>233</v>
      </c>
      <c r="P697" s="1" t="s">
        <v>106</v>
      </c>
      <c r="Q697" s="1" t="s">
        <v>98</v>
      </c>
      <c r="R697" s="1" t="s">
        <v>4837</v>
      </c>
      <c r="S697" s="1" t="s">
        <v>4838</v>
      </c>
      <c r="T697" s="1"/>
      <c r="U697" s="1" t="s">
        <v>263</v>
      </c>
      <c r="V697" s="1"/>
      <c r="W697" s="1"/>
      <c r="X697" s="1"/>
      <c r="Y697" s="1">
        <v>100</v>
      </c>
      <c r="Z697" s="1"/>
      <c r="AA697" s="1"/>
      <c r="AB697" s="1"/>
      <c r="AC697" s="1"/>
      <c r="AD697" s="1"/>
      <c r="AE697" s="1"/>
      <c r="AF697" s="1"/>
      <c r="AG697" s="1"/>
      <c r="AH697" s="1"/>
      <c r="AI697" s="1"/>
      <c r="AJ697" s="1"/>
      <c r="AK697" s="1" t="s">
        <v>356</v>
      </c>
      <c r="AL697" s="1"/>
      <c r="AM697" s="1"/>
      <c r="AN697" s="1"/>
      <c r="AO697" s="1"/>
      <c r="AP697" s="1"/>
      <c r="AQ697" s="1"/>
      <c r="AR697" s="1"/>
      <c r="AS697" s="1"/>
      <c r="AT697" s="1"/>
      <c r="AU697" s="1"/>
      <c r="AV697" s="1"/>
      <c r="AW697" s="1"/>
      <c r="AX697" s="1"/>
      <c r="AY697" s="1"/>
      <c r="AZ697" s="1" t="s">
        <v>238</v>
      </c>
      <c r="BA697" s="1" t="s">
        <v>233</v>
      </c>
      <c r="BB697" s="1"/>
      <c r="BC697" s="1"/>
      <c r="BD697" s="1" t="s">
        <v>116</v>
      </c>
      <c r="BE697" s="1" t="s">
        <v>192</v>
      </c>
      <c r="BF697" s="1"/>
      <c r="BG697" s="1"/>
      <c r="BH697" s="1" t="s">
        <v>118</v>
      </c>
      <c r="BI697" s="1"/>
      <c r="BJ697" s="1"/>
      <c r="BK697" s="1"/>
      <c r="BL697" s="1" t="s">
        <v>4839</v>
      </c>
      <c r="BM697" s="1" t="s">
        <v>4840</v>
      </c>
      <c r="BN697" s="1" t="s">
        <v>121</v>
      </c>
    </row>
    <row r="698" spans="1:66" ht="15.75" customHeight="1" x14ac:dyDescent="0.3">
      <c r="A698" s="1" t="s">
        <v>376</v>
      </c>
      <c r="B698" s="1">
        <v>2000000</v>
      </c>
      <c r="C698" s="1" t="s">
        <v>68</v>
      </c>
      <c r="D698" s="1">
        <v>0</v>
      </c>
      <c r="E698" s="4" t="s">
        <v>4724</v>
      </c>
      <c r="F698" s="1" t="s">
        <v>69</v>
      </c>
      <c r="G698" s="1" t="s">
        <v>99</v>
      </c>
      <c r="H698" s="1" t="s">
        <v>100</v>
      </c>
      <c r="I698" s="1" t="s">
        <v>101</v>
      </c>
      <c r="J698" s="1"/>
      <c r="K698" s="1"/>
      <c r="L698" s="1" t="s">
        <v>121</v>
      </c>
      <c r="M698" s="1" t="s">
        <v>4841</v>
      </c>
      <c r="N698" s="1" t="s">
        <v>4842</v>
      </c>
      <c r="O698" s="1" t="s">
        <v>401</v>
      </c>
      <c r="P698" s="1" t="s">
        <v>383</v>
      </c>
      <c r="Q698" s="1" t="s">
        <v>376</v>
      </c>
      <c r="R698" s="1" t="s">
        <v>4843</v>
      </c>
      <c r="S698" s="1" t="s">
        <v>4844</v>
      </c>
      <c r="T698" s="1"/>
      <c r="U698" s="1" t="s">
        <v>130</v>
      </c>
      <c r="V698" s="1"/>
      <c r="W698" s="1"/>
      <c r="X698" s="1"/>
      <c r="Y698" s="1">
        <v>267</v>
      </c>
      <c r="Z698" s="1"/>
      <c r="AA698" s="1"/>
      <c r="AB698" s="1"/>
      <c r="AC698" s="1"/>
      <c r="AD698" s="1"/>
      <c r="AE698" s="1"/>
      <c r="AF698" s="1"/>
      <c r="AG698" s="1"/>
      <c r="AH698" s="1"/>
      <c r="AI698" s="1"/>
      <c r="AJ698" s="1"/>
      <c r="AK698" s="1" t="s">
        <v>220</v>
      </c>
      <c r="AL698" s="1"/>
      <c r="AM698" s="1"/>
      <c r="AN698" s="1"/>
      <c r="AO698" s="1"/>
      <c r="AP698" s="1"/>
      <c r="AQ698" s="1"/>
      <c r="AR698" s="1"/>
      <c r="AS698" s="1"/>
      <c r="AT698" s="1"/>
      <c r="AU698" s="1"/>
      <c r="AV698" s="1"/>
      <c r="AW698" s="1"/>
      <c r="AX698" s="1" t="s">
        <v>177</v>
      </c>
      <c r="AY698" s="1"/>
      <c r="AZ698" s="1" t="s">
        <v>407</v>
      </c>
      <c r="BA698" s="1" t="s">
        <v>401</v>
      </c>
      <c r="BB698" s="1"/>
      <c r="BC698" s="1"/>
      <c r="BD698" s="1" t="s">
        <v>116</v>
      </c>
      <c r="BE698" s="1" t="s">
        <v>134</v>
      </c>
      <c r="BF698" s="1" t="s">
        <v>135</v>
      </c>
      <c r="BG698" s="1"/>
      <c r="BH698" s="1" t="s">
        <v>1056</v>
      </c>
      <c r="BI698" s="1"/>
      <c r="BJ698" s="1"/>
      <c r="BK698" s="1"/>
      <c r="BL698" s="1" t="s">
        <v>4845</v>
      </c>
      <c r="BM698" s="1" t="s">
        <v>4846</v>
      </c>
      <c r="BN698" s="1"/>
    </row>
    <row r="699" spans="1:66" ht="15.75" customHeight="1" x14ac:dyDescent="0.3">
      <c r="A699" s="1" t="s">
        <v>256</v>
      </c>
      <c r="B699" s="1">
        <v>2300000</v>
      </c>
      <c r="C699" s="1" t="s">
        <v>68</v>
      </c>
      <c r="D699" s="1">
        <v>0</v>
      </c>
      <c r="E699" s="4" t="s">
        <v>3735</v>
      </c>
      <c r="F699" s="1" t="s">
        <v>69</v>
      </c>
      <c r="G699" s="1" t="s">
        <v>99</v>
      </c>
      <c r="H699" s="1" t="s">
        <v>100</v>
      </c>
      <c r="I699" s="1" t="s">
        <v>101</v>
      </c>
      <c r="J699" s="1"/>
      <c r="K699" s="1"/>
      <c r="L699" s="1" t="s">
        <v>585</v>
      </c>
      <c r="M699" s="1" t="s">
        <v>4847</v>
      </c>
      <c r="N699" s="1" t="s">
        <v>4848</v>
      </c>
      <c r="O699" s="1" t="s">
        <v>340</v>
      </c>
      <c r="P699" s="1" t="s">
        <v>2212</v>
      </c>
      <c r="Q699" s="1" t="s">
        <v>2213</v>
      </c>
      <c r="R699" s="1" t="s">
        <v>4849</v>
      </c>
      <c r="S699" s="1" t="s">
        <v>4850</v>
      </c>
      <c r="T699" s="1"/>
      <c r="U699" s="1" t="s">
        <v>81</v>
      </c>
      <c r="V699" s="1"/>
      <c r="W699" s="1"/>
      <c r="X699" s="1"/>
      <c r="Y699" s="1">
        <v>250</v>
      </c>
      <c r="Z699" s="1"/>
      <c r="AA699" s="1"/>
      <c r="AB699" s="1"/>
      <c r="AC699" s="1"/>
      <c r="AD699" s="1"/>
      <c r="AE699" s="1"/>
      <c r="AF699" s="1"/>
      <c r="AG699" s="1"/>
      <c r="AH699" s="1"/>
      <c r="AI699" s="1"/>
      <c r="AJ699" s="1"/>
      <c r="AK699" s="1" t="s">
        <v>4851</v>
      </c>
      <c r="AL699" s="1"/>
      <c r="AM699" s="1"/>
      <c r="AN699" s="1"/>
      <c r="AO699" s="1"/>
      <c r="AP699" s="1"/>
      <c r="AQ699" s="1"/>
      <c r="AR699" s="1"/>
      <c r="AS699" s="1"/>
      <c r="AT699" s="1"/>
      <c r="AU699" s="1"/>
      <c r="AV699" s="1"/>
      <c r="AW699" s="1"/>
      <c r="AX699" s="1" t="s">
        <v>1087</v>
      </c>
      <c r="AY699" s="1"/>
      <c r="AZ699" s="1" t="s">
        <v>521</v>
      </c>
      <c r="BA699" s="1" t="s">
        <v>517</v>
      </c>
      <c r="BB699" s="1" t="s">
        <v>445</v>
      </c>
      <c r="BC699" s="1"/>
      <c r="BD699" s="1" t="s">
        <v>116</v>
      </c>
      <c r="BE699" s="1" t="s">
        <v>134</v>
      </c>
      <c r="BF699" s="1" t="s">
        <v>90</v>
      </c>
      <c r="BG699" s="1"/>
      <c r="BH699" s="1" t="s">
        <v>225</v>
      </c>
      <c r="BI699" s="1"/>
      <c r="BJ699" s="1"/>
      <c r="BK699" s="1"/>
      <c r="BL699" s="1" t="s">
        <v>4852</v>
      </c>
      <c r="BM699" s="1" t="s">
        <v>4853</v>
      </c>
      <c r="BN699" s="1"/>
    </row>
    <row r="700" spans="1:66" ht="15.75" customHeight="1" x14ac:dyDescent="0.3">
      <c r="A700" s="1" t="s">
        <v>481</v>
      </c>
      <c r="B700" s="1">
        <v>1000000</v>
      </c>
      <c r="C700" s="1" t="s">
        <v>68</v>
      </c>
      <c r="D700" s="1">
        <v>0</v>
      </c>
      <c r="E700" s="4" t="s">
        <v>139</v>
      </c>
      <c r="F700" s="1" t="s">
        <v>69</v>
      </c>
      <c r="G700" s="1" t="s">
        <v>123</v>
      </c>
      <c r="H700" s="1" t="s">
        <v>124</v>
      </c>
      <c r="I700" s="1" t="s">
        <v>101</v>
      </c>
      <c r="J700" s="1" t="s">
        <v>4854</v>
      </c>
      <c r="K700" s="1" t="s">
        <v>4855</v>
      </c>
      <c r="L700" s="1" t="s">
        <v>4856</v>
      </c>
      <c r="M700" s="1" t="s">
        <v>4857</v>
      </c>
      <c r="N700" s="1" t="s">
        <v>4858</v>
      </c>
      <c r="O700" s="1" t="s">
        <v>173</v>
      </c>
      <c r="P700" s="1" t="s">
        <v>619</v>
      </c>
      <c r="Q700" s="1" t="s">
        <v>620</v>
      </c>
      <c r="R700" s="1" t="s">
        <v>4859</v>
      </c>
      <c r="S700" s="1" t="s">
        <v>4860</v>
      </c>
      <c r="T700" s="1"/>
      <c r="U700" s="1" t="s">
        <v>147</v>
      </c>
      <c r="V700" s="1"/>
      <c r="W700" s="1"/>
      <c r="X700" s="1"/>
      <c r="Y700" s="1">
        <v>1000</v>
      </c>
      <c r="Z700" s="1"/>
      <c r="AA700" s="1"/>
      <c r="AB700" s="1"/>
      <c r="AC700" s="1"/>
      <c r="AD700" s="1"/>
      <c r="AE700" s="1"/>
      <c r="AF700" s="1"/>
      <c r="AG700" s="1" t="s">
        <v>111</v>
      </c>
      <c r="AH700" s="1"/>
      <c r="AI700" s="1"/>
      <c r="AJ700" s="1"/>
      <c r="AK700" s="1"/>
      <c r="AL700" s="1"/>
      <c r="AM700" s="1"/>
      <c r="AN700" s="1"/>
      <c r="AO700" s="1"/>
      <c r="AP700" s="1"/>
      <c r="AQ700" s="1"/>
      <c r="AR700" s="1"/>
      <c r="AS700" s="1"/>
      <c r="AT700" s="1"/>
      <c r="AU700" s="1"/>
      <c r="AV700" s="1"/>
      <c r="AW700" s="1"/>
      <c r="AX700" s="1"/>
      <c r="AY700" s="1"/>
      <c r="AZ700" s="1" t="s">
        <v>178</v>
      </c>
      <c r="BA700" s="1" t="s">
        <v>173</v>
      </c>
      <c r="BB700" s="1"/>
      <c r="BC700" s="1"/>
      <c r="BD700" s="1" t="s">
        <v>88</v>
      </c>
      <c r="BE700" s="1" t="s">
        <v>192</v>
      </c>
      <c r="BF700" s="1"/>
      <c r="BG700" s="1"/>
      <c r="BH700" s="1" t="s">
        <v>193</v>
      </c>
      <c r="BI700" s="1"/>
      <c r="BJ700" s="1"/>
      <c r="BK700" s="1"/>
      <c r="BL700" s="1" t="s">
        <v>4861</v>
      </c>
      <c r="BM700" s="1" t="s">
        <v>4862</v>
      </c>
      <c r="BN700" s="1"/>
    </row>
    <row r="701" spans="1:66" ht="15.75" customHeight="1" x14ac:dyDescent="0.3">
      <c r="A701" s="1" t="s">
        <v>481</v>
      </c>
      <c r="B701" s="1">
        <v>500000</v>
      </c>
      <c r="C701" s="1" t="s">
        <v>68</v>
      </c>
      <c r="D701" s="1">
        <v>0</v>
      </c>
      <c r="E701" s="4" t="s">
        <v>3815</v>
      </c>
      <c r="F701" s="1" t="s">
        <v>69</v>
      </c>
      <c r="G701" s="1" t="s">
        <v>123</v>
      </c>
      <c r="H701" s="1" t="s">
        <v>124</v>
      </c>
      <c r="I701" s="1" t="s">
        <v>101</v>
      </c>
      <c r="J701" s="1" t="s">
        <v>4863</v>
      </c>
      <c r="K701" s="1" t="s">
        <v>4864</v>
      </c>
      <c r="L701" s="1"/>
      <c r="M701" s="1" t="s">
        <v>4865</v>
      </c>
      <c r="N701" s="1" t="s">
        <v>4866</v>
      </c>
      <c r="O701" s="1" t="s">
        <v>233</v>
      </c>
      <c r="P701" s="1" t="s">
        <v>486</v>
      </c>
      <c r="Q701" s="1" t="s">
        <v>481</v>
      </c>
      <c r="R701" s="1" t="s">
        <v>4867</v>
      </c>
      <c r="S701" s="1" t="s">
        <v>4868</v>
      </c>
      <c r="T701" s="1"/>
      <c r="U701" s="1" t="s">
        <v>147</v>
      </c>
      <c r="V701" s="1"/>
      <c r="W701" s="1"/>
      <c r="X701" s="1"/>
      <c r="Y701" s="1">
        <v>446</v>
      </c>
      <c r="Z701" s="1"/>
      <c r="AA701" s="1"/>
      <c r="AB701" s="1"/>
      <c r="AC701" s="1"/>
      <c r="AD701" s="1"/>
      <c r="AE701" s="1"/>
      <c r="AF701" s="1"/>
      <c r="AG701" s="1"/>
      <c r="AH701" s="1"/>
      <c r="AI701" s="1"/>
      <c r="AJ701" s="1"/>
      <c r="AK701" s="1" t="s">
        <v>112</v>
      </c>
      <c r="AL701" s="1"/>
      <c r="AM701" s="1"/>
      <c r="AN701" s="1"/>
      <c r="AO701" s="1"/>
      <c r="AP701" s="1"/>
      <c r="AQ701" s="1"/>
      <c r="AR701" s="1"/>
      <c r="AS701" s="1"/>
      <c r="AT701" s="1"/>
      <c r="AU701" s="1"/>
      <c r="AV701" s="1"/>
      <c r="AW701" s="1"/>
      <c r="AX701" s="1" t="s">
        <v>357</v>
      </c>
      <c r="AY701" s="1"/>
      <c r="AZ701" s="1" t="s">
        <v>238</v>
      </c>
      <c r="BA701" s="1" t="s">
        <v>233</v>
      </c>
      <c r="BB701" s="1"/>
      <c r="BC701" s="1"/>
      <c r="BD701" s="1" t="s">
        <v>116</v>
      </c>
      <c r="BE701" s="1" t="s">
        <v>117</v>
      </c>
      <c r="BF701" s="1" t="s">
        <v>90</v>
      </c>
      <c r="BG701" s="1"/>
      <c r="BH701" s="1" t="s">
        <v>193</v>
      </c>
      <c r="BI701" s="1"/>
      <c r="BJ701" s="1"/>
      <c r="BK701" s="1"/>
      <c r="BL701" s="1" t="s">
        <v>4869</v>
      </c>
      <c r="BM701" s="1" t="s">
        <v>4870</v>
      </c>
      <c r="BN701" s="1" t="s">
        <v>181</v>
      </c>
    </row>
    <row r="702" spans="1:66" ht="15.75" customHeight="1" x14ac:dyDescent="0.3">
      <c r="A702" s="1" t="s">
        <v>2238</v>
      </c>
      <c r="B702" s="1">
        <v>2500000</v>
      </c>
      <c r="C702" s="1" t="s">
        <v>68</v>
      </c>
      <c r="D702" s="1">
        <v>0</v>
      </c>
      <c r="E702" s="4" t="s">
        <v>139</v>
      </c>
      <c r="F702" s="1" t="s">
        <v>69</v>
      </c>
      <c r="G702" s="1" t="s">
        <v>123</v>
      </c>
      <c r="H702" s="1" t="s">
        <v>124</v>
      </c>
      <c r="I702" s="1" t="s">
        <v>101</v>
      </c>
      <c r="J702" s="1" t="s">
        <v>4871</v>
      </c>
      <c r="K702" s="1" t="s">
        <v>4872</v>
      </c>
      <c r="L702" s="1" t="s">
        <v>4873</v>
      </c>
      <c r="M702" s="1" t="s">
        <v>4874</v>
      </c>
      <c r="N702" s="1" t="s">
        <v>4875</v>
      </c>
      <c r="O702" s="1" t="s">
        <v>382</v>
      </c>
      <c r="P702" s="1" t="s">
        <v>619</v>
      </c>
      <c r="Q702" s="1" t="s">
        <v>620</v>
      </c>
      <c r="R702" s="1" t="s">
        <v>4876</v>
      </c>
      <c r="S702" s="1" t="s">
        <v>4877</v>
      </c>
      <c r="T702" s="1"/>
      <c r="U702" s="1" t="s">
        <v>147</v>
      </c>
      <c r="V702" s="1"/>
      <c r="W702" s="1"/>
      <c r="X702" s="1"/>
      <c r="Y702" s="1">
        <v>3500</v>
      </c>
      <c r="Z702" s="1"/>
      <c r="AA702" s="1"/>
      <c r="AB702" s="1"/>
      <c r="AC702" s="1"/>
      <c r="AD702" s="1"/>
      <c r="AE702" s="1"/>
      <c r="AF702" s="1"/>
      <c r="AG702" s="1" t="s">
        <v>111</v>
      </c>
      <c r="AH702" s="1"/>
      <c r="AI702" s="1"/>
      <c r="AJ702" s="1"/>
      <c r="AK702" s="1"/>
      <c r="AL702" s="1"/>
      <c r="AM702" s="1"/>
      <c r="AN702" s="1"/>
      <c r="AO702" s="1"/>
      <c r="AP702" s="1"/>
      <c r="AQ702" s="1"/>
      <c r="AR702" s="1"/>
      <c r="AS702" s="1"/>
      <c r="AT702" s="1"/>
      <c r="AU702" s="1"/>
      <c r="AV702" s="1"/>
      <c r="AW702" s="1"/>
      <c r="AX702" s="1"/>
      <c r="AY702" s="1"/>
      <c r="AZ702" s="1" t="s">
        <v>386</v>
      </c>
      <c r="BA702" s="1" t="s">
        <v>382</v>
      </c>
      <c r="BB702" s="1"/>
      <c r="BC702" s="1"/>
      <c r="BD702" s="1" t="s">
        <v>133</v>
      </c>
      <c r="BE702" s="1" t="s">
        <v>192</v>
      </c>
      <c r="BF702" s="1"/>
      <c r="BG702" s="1"/>
      <c r="BH702" s="1" t="s">
        <v>193</v>
      </c>
      <c r="BI702" s="1"/>
      <c r="BJ702" s="1"/>
      <c r="BK702" s="1"/>
      <c r="BL702" s="1" t="s">
        <v>4878</v>
      </c>
      <c r="BM702" s="1" t="s">
        <v>4879</v>
      </c>
      <c r="BN702" s="1" t="s">
        <v>121</v>
      </c>
    </row>
    <row r="703" spans="1:66" ht="15.75" customHeight="1" x14ac:dyDescent="0.3">
      <c r="A703" s="1" t="s">
        <v>2238</v>
      </c>
      <c r="B703" s="1">
        <v>100000</v>
      </c>
      <c r="C703" s="1" t="s">
        <v>68</v>
      </c>
      <c r="D703" s="1">
        <v>0</v>
      </c>
      <c r="E703" s="4" t="s">
        <v>139</v>
      </c>
      <c r="F703" s="1" t="s">
        <v>69</v>
      </c>
      <c r="G703" s="1" t="s">
        <v>123</v>
      </c>
      <c r="H703" s="1" t="s">
        <v>124</v>
      </c>
      <c r="I703" s="1" t="s">
        <v>101</v>
      </c>
      <c r="J703" s="1" t="s">
        <v>4871</v>
      </c>
      <c r="K703" s="1" t="s">
        <v>4872</v>
      </c>
      <c r="L703" s="1" t="s">
        <v>379</v>
      </c>
      <c r="M703" s="1" t="s">
        <v>4874</v>
      </c>
      <c r="N703" s="1" t="s">
        <v>4875</v>
      </c>
      <c r="O703" s="1" t="s">
        <v>382</v>
      </c>
      <c r="P703" s="1" t="s">
        <v>619</v>
      </c>
      <c r="Q703" s="1" t="s">
        <v>620</v>
      </c>
      <c r="R703" s="1" t="s">
        <v>4880</v>
      </c>
      <c r="S703" s="1" t="s">
        <v>4881</v>
      </c>
      <c r="T703" s="1"/>
      <c r="U703" s="1" t="s">
        <v>147</v>
      </c>
      <c r="V703" s="1"/>
      <c r="W703" s="1"/>
      <c r="X703" s="1"/>
      <c r="Y703" s="1">
        <v>3500</v>
      </c>
      <c r="Z703" s="1"/>
      <c r="AA703" s="1"/>
      <c r="AB703" s="1"/>
      <c r="AC703" s="1"/>
      <c r="AD703" s="1"/>
      <c r="AE703" s="1"/>
      <c r="AF703" s="1"/>
      <c r="AG703" s="1" t="s">
        <v>111</v>
      </c>
      <c r="AH703" s="1"/>
      <c r="AI703" s="1"/>
      <c r="AJ703" s="1"/>
      <c r="AK703" s="1"/>
      <c r="AL703" s="1"/>
      <c r="AM703" s="1"/>
      <c r="AN703" s="1"/>
      <c r="AO703" s="1"/>
      <c r="AP703" s="1"/>
      <c r="AQ703" s="1"/>
      <c r="AR703" s="1"/>
      <c r="AS703" s="1"/>
      <c r="AT703" s="1"/>
      <c r="AU703" s="1"/>
      <c r="AV703" s="1"/>
      <c r="AW703" s="1"/>
      <c r="AX703" s="1"/>
      <c r="AY703" s="1"/>
      <c r="AZ703" s="1" t="s">
        <v>386</v>
      </c>
      <c r="BA703" s="1" t="s">
        <v>382</v>
      </c>
      <c r="BB703" s="1"/>
      <c r="BC703" s="1"/>
      <c r="BD703" s="1" t="s">
        <v>133</v>
      </c>
      <c r="BE703" s="1" t="s">
        <v>192</v>
      </c>
      <c r="BF703" s="1"/>
      <c r="BG703" s="1"/>
      <c r="BH703" s="1" t="s">
        <v>193</v>
      </c>
      <c r="BI703" s="1"/>
      <c r="BJ703" s="1"/>
      <c r="BK703" s="1"/>
      <c r="BL703" s="1" t="s">
        <v>4878</v>
      </c>
      <c r="BM703" s="1" t="s">
        <v>4879</v>
      </c>
      <c r="BN703" s="1" t="s">
        <v>181</v>
      </c>
    </row>
    <row r="704" spans="1:66" ht="15.75" customHeight="1" x14ac:dyDescent="0.3">
      <c r="A704" s="1" t="s">
        <v>168</v>
      </c>
      <c r="B704" s="1">
        <v>29580</v>
      </c>
      <c r="C704" s="1" t="s">
        <v>68</v>
      </c>
      <c r="D704" s="1">
        <v>100</v>
      </c>
      <c r="E704" s="4" t="s">
        <v>3735</v>
      </c>
      <c r="F704" s="1" t="s">
        <v>69</v>
      </c>
      <c r="G704" s="1" t="s">
        <v>70</v>
      </c>
      <c r="H704" s="1" t="s">
        <v>71</v>
      </c>
      <c r="I704" s="1" t="s">
        <v>72</v>
      </c>
      <c r="J704" s="1"/>
      <c r="K704" s="1"/>
      <c r="L704" s="1" t="s">
        <v>181</v>
      </c>
      <c r="M704" s="1" t="s">
        <v>4882</v>
      </c>
      <c r="N704" s="1" t="s">
        <v>4883</v>
      </c>
      <c r="O704" s="1" t="s">
        <v>401</v>
      </c>
      <c r="P704" s="1" t="s">
        <v>292</v>
      </c>
      <c r="Q704" s="1" t="s">
        <v>168</v>
      </c>
      <c r="R704" s="1" t="s">
        <v>4884</v>
      </c>
      <c r="S704" s="1" t="s">
        <v>4885</v>
      </c>
      <c r="T704" s="1"/>
      <c r="U704" s="1" t="s">
        <v>147</v>
      </c>
      <c r="V704" s="1"/>
      <c r="W704" s="1"/>
      <c r="X704" s="1"/>
      <c r="Y704" s="1">
        <v>110</v>
      </c>
      <c r="Z704" s="1"/>
      <c r="AA704" s="1"/>
      <c r="AB704" s="1"/>
      <c r="AC704" s="1"/>
      <c r="AD704" s="1"/>
      <c r="AE704" s="1"/>
      <c r="AF704" s="1"/>
      <c r="AG704" s="1" t="s">
        <v>111</v>
      </c>
      <c r="AH704" s="1"/>
      <c r="AI704" s="1"/>
      <c r="AJ704" s="1"/>
      <c r="AK704" s="1" t="s">
        <v>356</v>
      </c>
      <c r="AL704" s="1"/>
      <c r="AM704" s="1"/>
      <c r="AN704" s="1"/>
      <c r="AO704" s="1"/>
      <c r="AP704" s="1"/>
      <c r="AQ704" s="1"/>
      <c r="AR704" s="1"/>
      <c r="AS704" s="1"/>
      <c r="AT704" s="1"/>
      <c r="AU704" s="1"/>
      <c r="AV704" s="1"/>
      <c r="AW704" s="1"/>
      <c r="AX704" s="1"/>
      <c r="AY704" s="1"/>
      <c r="AZ704" s="1" t="s">
        <v>407</v>
      </c>
      <c r="BA704" s="1" t="s">
        <v>401</v>
      </c>
      <c r="BB704" s="1" t="s">
        <v>1232</v>
      </c>
      <c r="BC704" s="1"/>
      <c r="BD704" s="1" t="s">
        <v>116</v>
      </c>
      <c r="BE704" s="1" t="s">
        <v>192</v>
      </c>
      <c r="BF704" s="1"/>
      <c r="BG704" s="1"/>
      <c r="BH704" s="1" t="s">
        <v>118</v>
      </c>
      <c r="BI704" s="1"/>
      <c r="BJ704" s="1"/>
      <c r="BK704" s="1"/>
      <c r="BL704" s="1" t="s">
        <v>4886</v>
      </c>
      <c r="BM704" s="1" t="s">
        <v>4887</v>
      </c>
      <c r="BN704" s="1"/>
    </row>
    <row r="705" spans="1:66" ht="15.75" customHeight="1" x14ac:dyDescent="0.3">
      <c r="A705" s="1" t="s">
        <v>481</v>
      </c>
      <c r="B705" s="1">
        <v>2500000</v>
      </c>
      <c r="C705" s="1" t="s">
        <v>68</v>
      </c>
      <c r="D705" s="1">
        <v>0</v>
      </c>
      <c r="E705" s="4" t="s">
        <v>3815</v>
      </c>
      <c r="F705" s="1" t="s">
        <v>69</v>
      </c>
      <c r="G705" s="1" t="s">
        <v>123</v>
      </c>
      <c r="H705" s="1" t="s">
        <v>124</v>
      </c>
      <c r="I705" s="1" t="s">
        <v>101</v>
      </c>
      <c r="J705" s="1" t="s">
        <v>4863</v>
      </c>
      <c r="K705" s="1" t="s">
        <v>4864</v>
      </c>
      <c r="L705" s="1"/>
      <c r="M705" s="1" t="s">
        <v>4865</v>
      </c>
      <c r="N705" s="1" t="s">
        <v>4866</v>
      </c>
      <c r="O705" s="1" t="s">
        <v>233</v>
      </c>
      <c r="P705" s="1" t="s">
        <v>486</v>
      </c>
      <c r="Q705" s="1" t="s">
        <v>481</v>
      </c>
      <c r="R705" s="1" t="s">
        <v>4888</v>
      </c>
      <c r="S705" s="1" t="s">
        <v>4889</v>
      </c>
      <c r="T705" s="1"/>
      <c r="U705" s="1" t="s">
        <v>147</v>
      </c>
      <c r="V705" s="1"/>
      <c r="W705" s="1"/>
      <c r="X705" s="1"/>
      <c r="Y705" s="1">
        <v>446</v>
      </c>
      <c r="Z705" s="1"/>
      <c r="AA705" s="1"/>
      <c r="AB705" s="1"/>
      <c r="AC705" s="1"/>
      <c r="AD705" s="1"/>
      <c r="AE705" s="1"/>
      <c r="AF705" s="1"/>
      <c r="AG705" s="1"/>
      <c r="AH705" s="1"/>
      <c r="AI705" s="1"/>
      <c r="AJ705" s="1"/>
      <c r="AK705" s="1" t="s">
        <v>112</v>
      </c>
      <c r="AL705" s="1"/>
      <c r="AM705" s="1"/>
      <c r="AN705" s="1"/>
      <c r="AO705" s="1"/>
      <c r="AP705" s="1"/>
      <c r="AQ705" s="1"/>
      <c r="AR705" s="1"/>
      <c r="AS705" s="1"/>
      <c r="AT705" s="1"/>
      <c r="AU705" s="1"/>
      <c r="AV705" s="1"/>
      <c r="AW705" s="1"/>
      <c r="AX705" s="1" t="s">
        <v>357</v>
      </c>
      <c r="AY705" s="1"/>
      <c r="AZ705" s="1" t="s">
        <v>238</v>
      </c>
      <c r="BA705" s="1" t="s">
        <v>233</v>
      </c>
      <c r="BB705" s="1"/>
      <c r="BC705" s="1"/>
      <c r="BD705" s="1" t="s">
        <v>116</v>
      </c>
      <c r="BE705" s="1" t="s">
        <v>117</v>
      </c>
      <c r="BF705" s="1" t="s">
        <v>90</v>
      </c>
      <c r="BG705" s="1"/>
      <c r="BH705" s="1" t="s">
        <v>193</v>
      </c>
      <c r="BI705" s="1"/>
      <c r="BJ705" s="1"/>
      <c r="BK705" s="1"/>
      <c r="BL705" s="1" t="s">
        <v>4869</v>
      </c>
      <c r="BM705" s="1" t="s">
        <v>4870</v>
      </c>
      <c r="BN705" s="1" t="s">
        <v>121</v>
      </c>
    </row>
    <row r="706" spans="1:66" ht="15.75" customHeight="1" x14ac:dyDescent="0.3">
      <c r="A706" s="1" t="s">
        <v>168</v>
      </c>
      <c r="B706" s="1">
        <v>245000</v>
      </c>
      <c r="C706" s="1" t="s">
        <v>68</v>
      </c>
      <c r="D706" s="1">
        <v>0</v>
      </c>
      <c r="E706" s="4" t="s">
        <v>3815</v>
      </c>
      <c r="F706" s="1" t="s">
        <v>69</v>
      </c>
      <c r="G706" s="1" t="s">
        <v>99</v>
      </c>
      <c r="H706" s="1" t="s">
        <v>100</v>
      </c>
      <c r="I706" s="1" t="s">
        <v>101</v>
      </c>
      <c r="J706" s="1"/>
      <c r="K706" s="1"/>
      <c r="L706" s="1" t="s">
        <v>4890</v>
      </c>
      <c r="M706" s="1" t="s">
        <v>4891</v>
      </c>
      <c r="N706" s="1" t="s">
        <v>4892</v>
      </c>
      <c r="O706" s="1" t="s">
        <v>127</v>
      </c>
      <c r="P706" s="1" t="s">
        <v>292</v>
      </c>
      <c r="Q706" s="1" t="s">
        <v>168</v>
      </c>
      <c r="R706" s="1" t="s">
        <v>4893</v>
      </c>
      <c r="S706" s="1" t="s">
        <v>4894</v>
      </c>
      <c r="T706" s="1"/>
      <c r="U706" s="1" t="s">
        <v>147</v>
      </c>
      <c r="V706" s="1"/>
      <c r="W706" s="1" t="s">
        <v>4895</v>
      </c>
      <c r="X706" s="1"/>
      <c r="Y706" s="1">
        <v>21</v>
      </c>
      <c r="Z706" s="1"/>
      <c r="AA706" s="1"/>
      <c r="AB706" s="1"/>
      <c r="AC706" s="1"/>
      <c r="AD706" s="1"/>
      <c r="AE706" s="1"/>
      <c r="AF706" s="1"/>
      <c r="AG706" s="1" t="s">
        <v>82</v>
      </c>
      <c r="AH706" s="1"/>
      <c r="AI706" s="1"/>
      <c r="AJ706" s="1"/>
      <c r="AK706" s="1"/>
      <c r="AL706" s="1"/>
      <c r="AM706" s="1"/>
      <c r="AN706" s="1"/>
      <c r="AO706" s="1"/>
      <c r="AP706" s="1"/>
      <c r="AQ706" s="1"/>
      <c r="AR706" s="1"/>
      <c r="AS706" s="1"/>
      <c r="AT706" s="1"/>
      <c r="AU706" s="1"/>
      <c r="AV706" s="1"/>
      <c r="AW706" s="1"/>
      <c r="AX706" s="1"/>
      <c r="AY706" s="1"/>
      <c r="AZ706" s="1" t="s">
        <v>132</v>
      </c>
      <c r="BA706" s="1" t="s">
        <v>127</v>
      </c>
      <c r="BB706" s="1"/>
      <c r="BC706" s="1"/>
      <c r="BD706" s="1" t="s">
        <v>116</v>
      </c>
      <c r="BE706" s="1" t="s">
        <v>150</v>
      </c>
      <c r="BF706" s="1" t="s">
        <v>151</v>
      </c>
      <c r="BG706" s="1"/>
      <c r="BH706" s="1" t="s">
        <v>253</v>
      </c>
      <c r="BI706" s="1"/>
      <c r="BJ706" s="1"/>
      <c r="BK706" s="1"/>
      <c r="BL706" s="1" t="s">
        <v>4896</v>
      </c>
      <c r="BM706" s="1" t="s">
        <v>4897</v>
      </c>
      <c r="BN706" s="1"/>
    </row>
    <row r="707" spans="1:66" ht="15.75" customHeight="1" x14ac:dyDescent="0.3">
      <c r="A707" s="1" t="s">
        <v>481</v>
      </c>
      <c r="B707" s="1">
        <v>1000000</v>
      </c>
      <c r="C707" s="1" t="s">
        <v>68</v>
      </c>
      <c r="D707" s="1">
        <v>0</v>
      </c>
      <c r="E707" s="4" t="s">
        <v>3735</v>
      </c>
      <c r="F707" s="1" t="s">
        <v>69</v>
      </c>
      <c r="G707" s="1" t="s">
        <v>99</v>
      </c>
      <c r="H707" s="1" t="s">
        <v>100</v>
      </c>
      <c r="I707" s="1" t="s">
        <v>101</v>
      </c>
      <c r="J707" s="1"/>
      <c r="K707" s="1"/>
      <c r="L707" s="1" t="s">
        <v>449</v>
      </c>
      <c r="M707" s="1" t="s">
        <v>4898</v>
      </c>
      <c r="N707" s="1" t="s">
        <v>4899</v>
      </c>
      <c r="O707" s="1" t="s">
        <v>444</v>
      </c>
      <c r="P707" s="1" t="s">
        <v>486</v>
      </c>
      <c r="Q707" s="1" t="s">
        <v>481</v>
      </c>
      <c r="R707" s="1" t="s">
        <v>4900</v>
      </c>
      <c r="S707" s="1" t="s">
        <v>4901</v>
      </c>
      <c r="T707" s="1"/>
      <c r="U707" s="1" t="s">
        <v>147</v>
      </c>
      <c r="V707" s="1"/>
      <c r="W707" s="1" t="s">
        <v>4902</v>
      </c>
      <c r="X707" s="1"/>
      <c r="Y707" s="1">
        <v>1800</v>
      </c>
      <c r="Z707" s="1"/>
      <c r="AA707" s="1"/>
      <c r="AB707" s="1"/>
      <c r="AC707" s="1"/>
      <c r="AD707" s="1"/>
      <c r="AE707" s="1"/>
      <c r="AF707" s="1"/>
      <c r="AG707" s="1" t="s">
        <v>1349</v>
      </c>
      <c r="AH707" s="1"/>
      <c r="AI707" s="1"/>
      <c r="AJ707" s="1"/>
      <c r="AK707" s="1"/>
      <c r="AL707" s="1"/>
      <c r="AM707" s="1"/>
      <c r="AN707" s="1"/>
      <c r="AO707" s="1"/>
      <c r="AP707" s="1"/>
      <c r="AQ707" s="1"/>
      <c r="AR707" s="1"/>
      <c r="AS707" s="1"/>
      <c r="AT707" s="1"/>
      <c r="AU707" s="1"/>
      <c r="AV707" s="1"/>
      <c r="AW707" s="1"/>
      <c r="AX707" s="1"/>
      <c r="AY707" s="1"/>
      <c r="AZ707" s="1" t="s">
        <v>443</v>
      </c>
      <c r="BA707" s="1" t="s">
        <v>444</v>
      </c>
      <c r="BB707" s="1" t="s">
        <v>489</v>
      </c>
      <c r="BC707" s="1"/>
      <c r="BD707" s="1" t="s">
        <v>4027</v>
      </c>
      <c r="BE707" s="1" t="s">
        <v>625</v>
      </c>
      <c r="BF707" s="1" t="s">
        <v>151</v>
      </c>
      <c r="BG707" s="1"/>
      <c r="BH707" s="1" t="s">
        <v>321</v>
      </c>
      <c r="BI707" s="1"/>
      <c r="BJ707" s="1"/>
      <c r="BK707" s="1"/>
      <c r="BL707" s="1" t="s">
        <v>4903</v>
      </c>
      <c r="BM707" s="1" t="s">
        <v>4904</v>
      </c>
      <c r="BN707" s="1" t="s">
        <v>181</v>
      </c>
    </row>
    <row r="708" spans="1:66" ht="15.75" customHeight="1" x14ac:dyDescent="0.3">
      <c r="A708" s="1" t="s">
        <v>481</v>
      </c>
      <c r="B708" s="1">
        <v>20000000</v>
      </c>
      <c r="C708" s="1" t="s">
        <v>68</v>
      </c>
      <c r="D708" s="1">
        <v>0</v>
      </c>
      <c r="E708" s="4" t="s">
        <v>3735</v>
      </c>
      <c r="F708" s="1" t="s">
        <v>69</v>
      </c>
      <c r="G708" s="1" t="s">
        <v>99</v>
      </c>
      <c r="H708" s="1" t="s">
        <v>100</v>
      </c>
      <c r="I708" s="1" t="s">
        <v>101</v>
      </c>
      <c r="J708" s="1"/>
      <c r="K708" s="1"/>
      <c r="L708" s="1" t="s">
        <v>1221</v>
      </c>
      <c r="M708" s="1" t="s">
        <v>4898</v>
      </c>
      <c r="N708" s="1" t="s">
        <v>4899</v>
      </c>
      <c r="O708" s="1" t="s">
        <v>444</v>
      </c>
      <c r="P708" s="1" t="s">
        <v>486</v>
      </c>
      <c r="Q708" s="1" t="s">
        <v>481</v>
      </c>
      <c r="R708" s="1" t="s">
        <v>4905</v>
      </c>
      <c r="S708" s="1" t="s">
        <v>4906</v>
      </c>
      <c r="T708" s="1"/>
      <c r="U708" s="1" t="s">
        <v>147</v>
      </c>
      <c r="V708" s="1"/>
      <c r="W708" s="1" t="s">
        <v>4902</v>
      </c>
      <c r="X708" s="1"/>
      <c r="Y708" s="1">
        <v>1800</v>
      </c>
      <c r="Z708" s="1"/>
      <c r="AA708" s="1"/>
      <c r="AB708" s="1"/>
      <c r="AC708" s="1"/>
      <c r="AD708" s="1"/>
      <c r="AE708" s="1"/>
      <c r="AF708" s="1"/>
      <c r="AG708" s="1" t="s">
        <v>1349</v>
      </c>
      <c r="AH708" s="1"/>
      <c r="AI708" s="1"/>
      <c r="AJ708" s="1"/>
      <c r="AK708" s="1"/>
      <c r="AL708" s="1"/>
      <c r="AM708" s="1"/>
      <c r="AN708" s="1"/>
      <c r="AO708" s="1"/>
      <c r="AP708" s="1"/>
      <c r="AQ708" s="1"/>
      <c r="AR708" s="1"/>
      <c r="AS708" s="1"/>
      <c r="AT708" s="1"/>
      <c r="AU708" s="1"/>
      <c r="AV708" s="1"/>
      <c r="AW708" s="1"/>
      <c r="AX708" s="1"/>
      <c r="AY708" s="1"/>
      <c r="AZ708" s="1" t="s">
        <v>443</v>
      </c>
      <c r="BA708" s="1" t="s">
        <v>444</v>
      </c>
      <c r="BB708" s="1" t="s">
        <v>489</v>
      </c>
      <c r="BC708" s="1"/>
      <c r="BD708" s="1" t="s">
        <v>4027</v>
      </c>
      <c r="BE708" s="1" t="s">
        <v>625</v>
      </c>
      <c r="BF708" s="1" t="s">
        <v>151</v>
      </c>
      <c r="BG708" s="1"/>
      <c r="BH708" s="1" t="s">
        <v>321</v>
      </c>
      <c r="BI708" s="1"/>
      <c r="BJ708" s="1"/>
      <c r="BK708" s="1"/>
      <c r="BL708" s="1" t="s">
        <v>4903</v>
      </c>
      <c r="BM708" s="1" t="s">
        <v>4904</v>
      </c>
      <c r="BN708" s="1" t="s">
        <v>121</v>
      </c>
    </row>
    <row r="709" spans="1:66" ht="15.75" customHeight="1" x14ac:dyDescent="0.3">
      <c r="A709" s="1" t="s">
        <v>168</v>
      </c>
      <c r="B709" s="1">
        <v>272000</v>
      </c>
      <c r="C709" s="1" t="s">
        <v>68</v>
      </c>
      <c r="D709" s="1">
        <v>100</v>
      </c>
      <c r="E709" s="4" t="s">
        <v>3735</v>
      </c>
      <c r="F709" s="1" t="s">
        <v>69</v>
      </c>
      <c r="G709" s="1" t="s">
        <v>70</v>
      </c>
      <c r="H709" s="1" t="s">
        <v>71</v>
      </c>
      <c r="I709" s="1" t="s">
        <v>72</v>
      </c>
      <c r="J709" s="1"/>
      <c r="K709" s="1"/>
      <c r="L709" s="1" t="s">
        <v>121</v>
      </c>
      <c r="M709" s="1" t="s">
        <v>4882</v>
      </c>
      <c r="N709" s="1" t="s">
        <v>4883</v>
      </c>
      <c r="O709" s="1" t="s">
        <v>401</v>
      </c>
      <c r="P709" s="1" t="s">
        <v>292</v>
      </c>
      <c r="Q709" s="1" t="s">
        <v>168</v>
      </c>
      <c r="R709" s="1" t="s">
        <v>4907</v>
      </c>
      <c r="S709" s="1" t="s">
        <v>4908</v>
      </c>
      <c r="T709" s="1"/>
      <c r="U709" s="1" t="s">
        <v>147</v>
      </c>
      <c r="V709" s="1"/>
      <c r="W709" s="1"/>
      <c r="X709" s="1"/>
      <c r="Y709" s="1">
        <v>110</v>
      </c>
      <c r="Z709" s="1"/>
      <c r="AA709" s="1"/>
      <c r="AB709" s="1"/>
      <c r="AC709" s="1"/>
      <c r="AD709" s="1"/>
      <c r="AE709" s="1"/>
      <c r="AF709" s="1"/>
      <c r="AG709" s="1" t="s">
        <v>111</v>
      </c>
      <c r="AH709" s="1"/>
      <c r="AI709" s="1"/>
      <c r="AJ709" s="1"/>
      <c r="AK709" s="1" t="s">
        <v>356</v>
      </c>
      <c r="AL709" s="1"/>
      <c r="AM709" s="1"/>
      <c r="AN709" s="1"/>
      <c r="AO709" s="1"/>
      <c r="AP709" s="1"/>
      <c r="AQ709" s="1"/>
      <c r="AR709" s="1"/>
      <c r="AS709" s="1"/>
      <c r="AT709" s="1"/>
      <c r="AU709" s="1"/>
      <c r="AV709" s="1"/>
      <c r="AW709" s="1"/>
      <c r="AX709" s="1"/>
      <c r="AY709" s="1"/>
      <c r="AZ709" s="1" t="s">
        <v>407</v>
      </c>
      <c r="BA709" s="1" t="s">
        <v>401</v>
      </c>
      <c r="BB709" s="1" t="s">
        <v>1232</v>
      </c>
      <c r="BC709" s="1"/>
      <c r="BD709" s="1" t="s">
        <v>116</v>
      </c>
      <c r="BE709" s="1" t="s">
        <v>192</v>
      </c>
      <c r="BF709" s="1"/>
      <c r="BG709" s="1"/>
      <c r="BH709" s="1" t="s">
        <v>118</v>
      </c>
      <c r="BI709" s="1"/>
      <c r="BJ709" s="1"/>
      <c r="BK709" s="1"/>
      <c r="BL709" s="1" t="s">
        <v>4886</v>
      </c>
      <c r="BM709" s="1" t="s">
        <v>4887</v>
      </c>
      <c r="BN709" s="1"/>
    </row>
    <row r="710" spans="1:66" ht="15.75" customHeight="1" x14ac:dyDescent="0.3">
      <c r="A710" s="1" t="s">
        <v>837</v>
      </c>
      <c r="B710" s="1">
        <v>253061</v>
      </c>
      <c r="C710" s="1" t="s">
        <v>68</v>
      </c>
      <c r="D710" s="1">
        <v>100</v>
      </c>
      <c r="E710" s="4" t="s">
        <v>3735</v>
      </c>
      <c r="F710" s="1" t="s">
        <v>69</v>
      </c>
      <c r="G710" s="1" t="s">
        <v>70</v>
      </c>
      <c r="H710" s="1" t="s">
        <v>71</v>
      </c>
      <c r="I710" s="1" t="s">
        <v>72</v>
      </c>
      <c r="J710" s="1" t="s">
        <v>4909</v>
      </c>
      <c r="K710" s="1" t="s">
        <v>4910</v>
      </c>
      <c r="L710" s="1" t="s">
        <v>4911</v>
      </c>
      <c r="M710" s="1" t="s">
        <v>4912</v>
      </c>
      <c r="N710" s="1" t="s">
        <v>4913</v>
      </c>
      <c r="O710" s="1" t="s">
        <v>173</v>
      </c>
      <c r="P710" s="1" t="s">
        <v>843</v>
      </c>
      <c r="Q710" s="1" t="s">
        <v>837</v>
      </c>
      <c r="R710" s="1" t="s">
        <v>4914</v>
      </c>
      <c r="S710" s="1" t="s">
        <v>4915</v>
      </c>
      <c r="T710" s="1"/>
      <c r="U710" s="1" t="s">
        <v>130</v>
      </c>
      <c r="V710" s="1"/>
      <c r="W710" s="1"/>
      <c r="X710" s="1"/>
      <c r="Y710" s="1">
        <v>27</v>
      </c>
      <c r="Z710" s="1"/>
      <c r="AA710" s="1"/>
      <c r="AB710" s="1"/>
      <c r="AC710" s="1"/>
      <c r="AD710" s="1"/>
      <c r="AE710" s="1"/>
      <c r="AF710" s="1"/>
      <c r="AG710" s="1"/>
      <c r="AH710" s="1"/>
      <c r="AI710" s="1"/>
      <c r="AJ710" s="1"/>
      <c r="AK710" s="1" t="s">
        <v>371</v>
      </c>
      <c r="AL710" s="1"/>
      <c r="AM710" s="1"/>
      <c r="AN710" s="1"/>
      <c r="AO710" s="1"/>
      <c r="AP710" s="1"/>
      <c r="AQ710" s="1"/>
      <c r="AR710" s="1"/>
      <c r="AS710" s="1"/>
      <c r="AT710" s="1"/>
      <c r="AU710" s="1"/>
      <c r="AV710" s="1"/>
      <c r="AW710" s="1"/>
      <c r="AX710" s="1" t="s">
        <v>177</v>
      </c>
      <c r="AY710" s="1"/>
      <c r="AZ710" s="1" t="s">
        <v>178</v>
      </c>
      <c r="BA710" s="1" t="s">
        <v>173</v>
      </c>
      <c r="BB710" s="1" t="s">
        <v>3182</v>
      </c>
      <c r="BC710" s="1"/>
      <c r="BD710" s="1" t="s">
        <v>116</v>
      </c>
      <c r="BE710" s="1" t="s">
        <v>134</v>
      </c>
      <c r="BF710" s="1" t="s">
        <v>90</v>
      </c>
      <c r="BG710" s="1"/>
      <c r="BH710" s="1"/>
      <c r="BI710" s="1"/>
      <c r="BJ710" s="1"/>
      <c r="BK710" s="1"/>
      <c r="BL710" s="1" t="s">
        <v>4916</v>
      </c>
      <c r="BM710" s="1" t="s">
        <v>4917</v>
      </c>
      <c r="BN710" s="1"/>
    </row>
    <row r="711" spans="1:66" ht="15.75" customHeight="1" x14ac:dyDescent="0.3">
      <c r="A711" s="1" t="s">
        <v>837</v>
      </c>
      <c r="B711" s="1">
        <v>9975</v>
      </c>
      <c r="C711" s="1" t="s">
        <v>68</v>
      </c>
      <c r="D711" s="1">
        <v>100</v>
      </c>
      <c r="E711" s="4" t="s">
        <v>3735</v>
      </c>
      <c r="F711" s="1" t="s">
        <v>69</v>
      </c>
      <c r="G711" s="1" t="s">
        <v>70</v>
      </c>
      <c r="H711" s="1" t="s">
        <v>71</v>
      </c>
      <c r="I711" s="1" t="s">
        <v>72</v>
      </c>
      <c r="J711" s="1" t="s">
        <v>4909</v>
      </c>
      <c r="K711" s="1" t="s">
        <v>4910</v>
      </c>
      <c r="L711" s="1" t="s">
        <v>4918</v>
      </c>
      <c r="M711" s="1" t="s">
        <v>4912</v>
      </c>
      <c r="N711" s="1" t="s">
        <v>4913</v>
      </c>
      <c r="O711" s="1" t="s">
        <v>173</v>
      </c>
      <c r="P711" s="1" t="s">
        <v>843</v>
      </c>
      <c r="Q711" s="1" t="s">
        <v>837</v>
      </c>
      <c r="R711" s="1" t="s">
        <v>4919</v>
      </c>
      <c r="S711" s="1" t="s">
        <v>4920</v>
      </c>
      <c r="T711" s="1"/>
      <c r="U711" s="1" t="s">
        <v>130</v>
      </c>
      <c r="V711" s="1"/>
      <c r="W711" s="1"/>
      <c r="X711" s="1"/>
      <c r="Y711" s="1">
        <v>27</v>
      </c>
      <c r="Z711" s="1"/>
      <c r="AA711" s="1"/>
      <c r="AB711" s="1"/>
      <c r="AC711" s="1"/>
      <c r="AD711" s="1"/>
      <c r="AE711" s="1"/>
      <c r="AF711" s="1"/>
      <c r="AG711" s="1"/>
      <c r="AH711" s="1"/>
      <c r="AI711" s="1"/>
      <c r="AJ711" s="1"/>
      <c r="AK711" s="1" t="s">
        <v>371</v>
      </c>
      <c r="AL711" s="1"/>
      <c r="AM711" s="1"/>
      <c r="AN711" s="1"/>
      <c r="AO711" s="1"/>
      <c r="AP711" s="1"/>
      <c r="AQ711" s="1"/>
      <c r="AR711" s="1"/>
      <c r="AS711" s="1"/>
      <c r="AT711" s="1"/>
      <c r="AU711" s="1"/>
      <c r="AV711" s="1"/>
      <c r="AW711" s="1"/>
      <c r="AX711" s="1" t="s">
        <v>177</v>
      </c>
      <c r="AY711" s="1"/>
      <c r="AZ711" s="1" t="s">
        <v>178</v>
      </c>
      <c r="BA711" s="1" t="s">
        <v>173</v>
      </c>
      <c r="BB711" s="1" t="s">
        <v>3182</v>
      </c>
      <c r="BC711" s="1"/>
      <c r="BD711" s="1" t="s">
        <v>116</v>
      </c>
      <c r="BE711" s="1" t="s">
        <v>134</v>
      </c>
      <c r="BF711" s="1" t="s">
        <v>90</v>
      </c>
      <c r="BG711" s="1"/>
      <c r="BH711" s="1"/>
      <c r="BI711" s="1"/>
      <c r="BJ711" s="1"/>
      <c r="BK711" s="1"/>
      <c r="BL711" s="1" t="s">
        <v>4916</v>
      </c>
      <c r="BM711" s="1" t="s">
        <v>4917</v>
      </c>
      <c r="BN711" s="1"/>
    </row>
    <row r="712" spans="1:66" ht="15.75" customHeight="1" x14ac:dyDescent="0.3">
      <c r="A712" s="1" t="s">
        <v>168</v>
      </c>
      <c r="B712" s="1">
        <v>250000</v>
      </c>
      <c r="C712" s="1" t="s">
        <v>68</v>
      </c>
      <c r="D712" s="1">
        <v>0</v>
      </c>
      <c r="E712" s="4" t="s">
        <v>314</v>
      </c>
      <c r="F712" s="1" t="s">
        <v>69</v>
      </c>
      <c r="G712" s="1" t="s">
        <v>123</v>
      </c>
      <c r="H712" s="1" t="s">
        <v>124</v>
      </c>
      <c r="I712" s="1" t="s">
        <v>101</v>
      </c>
      <c r="J712" s="1"/>
      <c r="K712" s="1"/>
      <c r="L712" s="1" t="s">
        <v>4921</v>
      </c>
      <c r="M712" s="1" t="s">
        <v>4922</v>
      </c>
      <c r="N712" s="1" t="s">
        <v>4923</v>
      </c>
      <c r="O712" s="1" t="s">
        <v>247</v>
      </c>
      <c r="P712" s="1" t="s">
        <v>292</v>
      </c>
      <c r="Q712" s="1" t="s">
        <v>168</v>
      </c>
      <c r="R712" s="1" t="s">
        <v>4924</v>
      </c>
      <c r="S712" s="1" t="s">
        <v>4925</v>
      </c>
      <c r="T712" s="1"/>
      <c r="U712" s="1" t="s">
        <v>130</v>
      </c>
      <c r="V712" s="1"/>
      <c r="W712" s="1" t="s">
        <v>4926</v>
      </c>
      <c r="X712" s="1"/>
      <c r="Y712" s="1">
        <v>73</v>
      </c>
      <c r="Z712" s="1"/>
      <c r="AA712" s="1"/>
      <c r="AB712" s="1"/>
      <c r="AC712" s="1"/>
      <c r="AD712" s="1"/>
      <c r="AE712" s="1"/>
      <c r="AF712" s="1"/>
      <c r="AG712" s="1" t="s">
        <v>149</v>
      </c>
      <c r="AH712" s="1"/>
      <c r="AI712" s="1"/>
      <c r="AJ712" s="1"/>
      <c r="AK712" s="1"/>
      <c r="AL712" s="1"/>
      <c r="AM712" s="1"/>
      <c r="AN712" s="1"/>
      <c r="AO712" s="1"/>
      <c r="AP712" s="1"/>
      <c r="AQ712" s="1"/>
      <c r="AR712" s="1"/>
      <c r="AS712" s="1"/>
      <c r="AT712" s="1"/>
      <c r="AU712" s="1"/>
      <c r="AV712" s="1"/>
      <c r="AW712" s="1"/>
      <c r="AX712" s="1"/>
      <c r="AY712" s="1"/>
      <c r="AZ712" s="1" t="s">
        <v>252</v>
      </c>
      <c r="BA712" s="1" t="s">
        <v>247</v>
      </c>
      <c r="BB712" s="1"/>
      <c r="BC712" s="1"/>
      <c r="BD712" s="1"/>
      <c r="BE712" s="1" t="s">
        <v>150</v>
      </c>
      <c r="BF712" s="1" t="s">
        <v>151</v>
      </c>
      <c r="BG712" s="1"/>
      <c r="BH712" s="1" t="s">
        <v>152</v>
      </c>
      <c r="BI712" s="1"/>
      <c r="BJ712" s="1"/>
      <c r="BK712" s="1"/>
      <c r="BL712" s="1" t="s">
        <v>4927</v>
      </c>
      <c r="BM712" s="1" t="s">
        <v>4928</v>
      </c>
      <c r="BN712" s="1"/>
    </row>
    <row r="713" spans="1:66" ht="15.75" customHeight="1" x14ac:dyDescent="0.3">
      <c r="A713" s="1" t="s">
        <v>98</v>
      </c>
      <c r="B713" s="1">
        <v>10000</v>
      </c>
      <c r="C713" s="1" t="s">
        <v>68</v>
      </c>
      <c r="D713" s="1">
        <v>50</v>
      </c>
      <c r="E713" s="4" t="s">
        <v>139</v>
      </c>
      <c r="F713" s="1" t="s">
        <v>69</v>
      </c>
      <c r="G713" s="1" t="s">
        <v>402</v>
      </c>
      <c r="H713" s="1" t="s">
        <v>403</v>
      </c>
      <c r="I713" s="1" t="s">
        <v>142</v>
      </c>
      <c r="J713" s="1" t="s">
        <v>4929</v>
      </c>
      <c r="K713" s="1" t="s">
        <v>4930</v>
      </c>
      <c r="L713" s="1" t="s">
        <v>4931</v>
      </c>
      <c r="M713" s="1" t="s">
        <v>4932</v>
      </c>
      <c r="N713" s="1" t="s">
        <v>4933</v>
      </c>
      <c r="O713" s="1" t="s">
        <v>382</v>
      </c>
      <c r="P713" s="1" t="s">
        <v>386</v>
      </c>
      <c r="Q713" s="1" t="s">
        <v>382</v>
      </c>
      <c r="R713" s="1" t="s">
        <v>4934</v>
      </c>
      <c r="S713" s="1" t="s">
        <v>4935</v>
      </c>
      <c r="T713" s="1"/>
      <c r="U713" s="1" t="s">
        <v>130</v>
      </c>
      <c r="V713" s="1"/>
      <c r="W713" s="1"/>
      <c r="X713" s="1"/>
      <c r="Y713" s="1">
        <v>101</v>
      </c>
      <c r="Z713" s="1"/>
      <c r="AA713" s="1"/>
      <c r="AB713" s="1"/>
      <c r="AC713" s="1"/>
      <c r="AD713" s="1"/>
      <c r="AE713" s="1"/>
      <c r="AF713" s="1"/>
      <c r="AG713" s="1"/>
      <c r="AH713" s="1"/>
      <c r="AI713" s="1"/>
      <c r="AJ713" s="1"/>
      <c r="AK713" s="1" t="s">
        <v>356</v>
      </c>
      <c r="AL713" s="1"/>
      <c r="AM713" s="1"/>
      <c r="AN713" s="1"/>
      <c r="AO713" s="1"/>
      <c r="AP713" s="1"/>
      <c r="AQ713" s="1"/>
      <c r="AR713" s="1"/>
      <c r="AS713" s="1"/>
      <c r="AT713" s="1"/>
      <c r="AU713" s="1"/>
      <c r="AV713" s="1"/>
      <c r="AW713" s="1"/>
      <c r="AX713" s="1" t="s">
        <v>177</v>
      </c>
      <c r="AY713" s="1"/>
      <c r="AZ713" s="1" t="s">
        <v>386</v>
      </c>
      <c r="BA713" s="1" t="s">
        <v>382</v>
      </c>
      <c r="BB713" s="1"/>
      <c r="BC713" s="1"/>
      <c r="BD713" s="1"/>
      <c r="BE713" s="1" t="s">
        <v>134</v>
      </c>
      <c r="BF713" s="1" t="s">
        <v>652</v>
      </c>
      <c r="BG713" s="1"/>
      <c r="BH713" s="1"/>
      <c r="BI713" s="1"/>
      <c r="BJ713" s="1"/>
      <c r="BK713" s="1"/>
      <c r="BL713" s="1" t="s">
        <v>4936</v>
      </c>
      <c r="BM713" s="1" t="s">
        <v>4937</v>
      </c>
      <c r="BN713" s="1" t="s">
        <v>97</v>
      </c>
    </row>
    <row r="714" spans="1:66" ht="15.75" customHeight="1" x14ac:dyDescent="0.3">
      <c r="A714" s="1" t="s">
        <v>98</v>
      </c>
      <c r="B714" s="1">
        <v>10000</v>
      </c>
      <c r="C714" s="1" t="s">
        <v>68</v>
      </c>
      <c r="D714" s="1">
        <v>50</v>
      </c>
      <c r="E714" s="4" t="s">
        <v>139</v>
      </c>
      <c r="F714" s="1" t="s">
        <v>69</v>
      </c>
      <c r="G714" s="1" t="s">
        <v>402</v>
      </c>
      <c r="H714" s="1" t="s">
        <v>403</v>
      </c>
      <c r="I714" s="1" t="s">
        <v>142</v>
      </c>
      <c r="J714" s="1" t="s">
        <v>4929</v>
      </c>
      <c r="K714" s="1" t="s">
        <v>4930</v>
      </c>
      <c r="L714" s="1" t="s">
        <v>4938</v>
      </c>
      <c r="M714" s="1" t="s">
        <v>4932</v>
      </c>
      <c r="N714" s="1" t="s">
        <v>4933</v>
      </c>
      <c r="O714" s="1" t="s">
        <v>382</v>
      </c>
      <c r="P714" s="1" t="s">
        <v>386</v>
      </c>
      <c r="Q714" s="1" t="s">
        <v>382</v>
      </c>
      <c r="R714" s="1" t="s">
        <v>4939</v>
      </c>
      <c r="S714" s="1" t="s">
        <v>4940</v>
      </c>
      <c r="T714" s="1"/>
      <c r="U714" s="1" t="s">
        <v>130</v>
      </c>
      <c r="V714" s="1"/>
      <c r="W714" s="1"/>
      <c r="X714" s="1"/>
      <c r="Y714" s="1">
        <v>101</v>
      </c>
      <c r="Z714" s="1"/>
      <c r="AA714" s="1"/>
      <c r="AB714" s="1"/>
      <c r="AC714" s="1"/>
      <c r="AD714" s="1"/>
      <c r="AE714" s="1"/>
      <c r="AF714" s="1"/>
      <c r="AG714" s="1"/>
      <c r="AH714" s="1"/>
      <c r="AI714" s="1"/>
      <c r="AJ714" s="1"/>
      <c r="AK714" s="1" t="s">
        <v>356</v>
      </c>
      <c r="AL714" s="1"/>
      <c r="AM714" s="1"/>
      <c r="AN714" s="1"/>
      <c r="AO714" s="1"/>
      <c r="AP714" s="1"/>
      <c r="AQ714" s="1"/>
      <c r="AR714" s="1"/>
      <c r="AS714" s="1"/>
      <c r="AT714" s="1"/>
      <c r="AU714" s="1"/>
      <c r="AV714" s="1"/>
      <c r="AW714" s="1"/>
      <c r="AX714" s="1" t="s">
        <v>177</v>
      </c>
      <c r="AY714" s="1"/>
      <c r="AZ714" s="1" t="s">
        <v>386</v>
      </c>
      <c r="BA714" s="1" t="s">
        <v>382</v>
      </c>
      <c r="BB714" s="1"/>
      <c r="BC714" s="1"/>
      <c r="BD714" s="1"/>
      <c r="BE714" s="1" t="s">
        <v>134</v>
      </c>
      <c r="BF714" s="1" t="s">
        <v>652</v>
      </c>
      <c r="BG714" s="1"/>
      <c r="BH714" s="1"/>
      <c r="BI714" s="1"/>
      <c r="BJ714" s="1"/>
      <c r="BK714" s="1"/>
      <c r="BL714" s="1" t="s">
        <v>4936</v>
      </c>
      <c r="BM714" s="1" t="s">
        <v>4937</v>
      </c>
      <c r="BN714" s="1" t="s">
        <v>97</v>
      </c>
    </row>
    <row r="715" spans="1:66" ht="15.75" customHeight="1" x14ac:dyDescent="0.3">
      <c r="A715" s="1" t="s">
        <v>168</v>
      </c>
      <c r="B715" s="1">
        <v>200000</v>
      </c>
      <c r="C715" s="1" t="s">
        <v>68</v>
      </c>
      <c r="D715" s="1">
        <v>0</v>
      </c>
      <c r="E715" s="4" t="s">
        <v>3815</v>
      </c>
      <c r="F715" s="1" t="s">
        <v>69</v>
      </c>
      <c r="G715" s="1" t="s">
        <v>99</v>
      </c>
      <c r="H715" s="1" t="s">
        <v>100</v>
      </c>
      <c r="I715" s="1" t="s">
        <v>101</v>
      </c>
      <c r="J715" s="1"/>
      <c r="K715" s="1"/>
      <c r="L715" s="1" t="s">
        <v>4941</v>
      </c>
      <c r="M715" s="1" t="s">
        <v>4942</v>
      </c>
      <c r="N715" s="1" t="s">
        <v>4943</v>
      </c>
      <c r="O715" s="1" t="s">
        <v>444</v>
      </c>
      <c r="P715" s="1" t="s">
        <v>292</v>
      </c>
      <c r="Q715" s="1" t="s">
        <v>168</v>
      </c>
      <c r="R715" s="1" t="s">
        <v>4944</v>
      </c>
      <c r="S715" s="1" t="s">
        <v>4945</v>
      </c>
      <c r="T715" s="1"/>
      <c r="U715" s="1" t="s">
        <v>130</v>
      </c>
      <c r="V715" s="1"/>
      <c r="W715" s="1" t="s">
        <v>4946</v>
      </c>
      <c r="X715" s="1"/>
      <c r="Y715" s="1">
        <v>181</v>
      </c>
      <c r="Z715" s="1"/>
      <c r="AA715" s="1"/>
      <c r="AB715" s="1"/>
      <c r="AC715" s="1"/>
      <c r="AD715" s="1"/>
      <c r="AE715" s="1"/>
      <c r="AF715" s="1"/>
      <c r="AG715" s="1"/>
      <c r="AH715" s="1"/>
      <c r="AI715" s="1"/>
      <c r="AJ715" s="1"/>
      <c r="AK715" s="1" t="s">
        <v>1631</v>
      </c>
      <c r="AL715" s="1"/>
      <c r="AM715" s="1"/>
      <c r="AN715" s="1"/>
      <c r="AO715" s="1"/>
      <c r="AP715" s="1"/>
      <c r="AQ715" s="1"/>
      <c r="AR715" s="1"/>
      <c r="AS715" s="1"/>
      <c r="AT715" s="1"/>
      <c r="AU715" s="1"/>
      <c r="AV715" s="1"/>
      <c r="AW715" s="1"/>
      <c r="AX715" s="1"/>
      <c r="AY715" s="1"/>
      <c r="AZ715" s="1" t="s">
        <v>443</v>
      </c>
      <c r="BA715" s="1" t="s">
        <v>444</v>
      </c>
      <c r="BB715" s="1"/>
      <c r="BC715" s="1"/>
      <c r="BD715" s="1" t="s">
        <v>116</v>
      </c>
      <c r="BE715" s="1" t="s">
        <v>150</v>
      </c>
      <c r="BF715" s="1" t="s">
        <v>298</v>
      </c>
      <c r="BG715" s="1"/>
      <c r="BH715" s="1"/>
      <c r="BI715" s="1"/>
      <c r="BJ715" s="1"/>
      <c r="BK715" s="1"/>
      <c r="BL715" s="1" t="s">
        <v>4947</v>
      </c>
      <c r="BM715" s="1" t="s">
        <v>4948</v>
      </c>
      <c r="BN715" s="1" t="s">
        <v>121</v>
      </c>
    </row>
    <row r="716" spans="1:66" ht="15.75" customHeight="1" x14ac:dyDescent="0.3">
      <c r="A716" s="1" t="s">
        <v>313</v>
      </c>
      <c r="B716" s="1">
        <v>2000000</v>
      </c>
      <c r="C716" s="1" t="s">
        <v>68</v>
      </c>
      <c r="D716" s="1">
        <v>0</v>
      </c>
      <c r="E716" s="4" t="s">
        <v>3077</v>
      </c>
      <c r="F716" s="1" t="s">
        <v>69</v>
      </c>
      <c r="G716" s="1" t="s">
        <v>123</v>
      </c>
      <c r="H716" s="1" t="s">
        <v>124</v>
      </c>
      <c r="I716" s="1" t="s">
        <v>101</v>
      </c>
      <c r="J716" s="1" t="s">
        <v>4949</v>
      </c>
      <c r="K716" s="1" t="s">
        <v>4950</v>
      </c>
      <c r="L716" s="1" t="s">
        <v>4951</v>
      </c>
      <c r="M716" s="1" t="s">
        <v>4952</v>
      </c>
      <c r="N716" s="1" t="s">
        <v>4953</v>
      </c>
      <c r="O716" s="1" t="s">
        <v>291</v>
      </c>
      <c r="P716" s="1" t="s">
        <v>318</v>
      </c>
      <c r="Q716" s="1" t="s">
        <v>313</v>
      </c>
      <c r="R716" s="1" t="s">
        <v>4954</v>
      </c>
      <c r="S716" s="1" t="s">
        <v>4955</v>
      </c>
      <c r="T716" s="1"/>
      <c r="U716" s="1" t="s">
        <v>81</v>
      </c>
      <c r="V716" s="1"/>
      <c r="W716" s="1"/>
      <c r="X716" s="1"/>
      <c r="Y716" s="1">
        <v>1400</v>
      </c>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t="s">
        <v>296</v>
      </c>
      <c r="BA716" s="1" t="s">
        <v>291</v>
      </c>
      <c r="BB716" s="1"/>
      <c r="BC716" s="1"/>
      <c r="BD716" s="1" t="s">
        <v>116</v>
      </c>
      <c r="BE716" s="1" t="s">
        <v>192</v>
      </c>
      <c r="BF716" s="1"/>
      <c r="BG716" s="1"/>
      <c r="BH716" s="1" t="s">
        <v>193</v>
      </c>
      <c r="BI716" s="1"/>
      <c r="BJ716" s="1"/>
      <c r="BK716" s="1"/>
      <c r="BL716" s="1" t="s">
        <v>4956</v>
      </c>
      <c r="BM716" s="1" t="s">
        <v>4957</v>
      </c>
      <c r="BN716" s="1" t="s">
        <v>97</v>
      </c>
    </row>
    <row r="717" spans="1:66" ht="15.75" customHeight="1" x14ac:dyDescent="0.3">
      <c r="A717" s="1" t="s">
        <v>401</v>
      </c>
      <c r="B717" s="1">
        <v>250000</v>
      </c>
      <c r="C717" s="1" t="s">
        <v>68</v>
      </c>
      <c r="D717" s="1">
        <v>100</v>
      </c>
      <c r="E717" s="4" t="s">
        <v>3735</v>
      </c>
      <c r="F717" s="1" t="s">
        <v>69</v>
      </c>
      <c r="G717" s="1" t="s">
        <v>70</v>
      </c>
      <c r="H717" s="1" t="s">
        <v>71</v>
      </c>
      <c r="I717" s="1" t="s">
        <v>72</v>
      </c>
      <c r="J717" s="1"/>
      <c r="K717" s="1"/>
      <c r="L717" s="1" t="s">
        <v>4958</v>
      </c>
      <c r="M717" s="1" t="s">
        <v>4959</v>
      </c>
      <c r="N717" s="1" t="s">
        <v>4960</v>
      </c>
      <c r="O717" s="1" t="s">
        <v>401</v>
      </c>
      <c r="P717" s="1" t="s">
        <v>407</v>
      </c>
      <c r="Q717" s="1" t="s">
        <v>401</v>
      </c>
      <c r="R717" s="1" t="s">
        <v>4961</v>
      </c>
      <c r="S717" s="1" t="s">
        <v>4962</v>
      </c>
      <c r="T717" s="1"/>
      <c r="U717" s="1" t="s">
        <v>1537</v>
      </c>
      <c r="V717" s="1"/>
      <c r="W717" s="1"/>
      <c r="X717" s="1"/>
      <c r="Y717" s="1">
        <v>110</v>
      </c>
      <c r="Z717" s="1"/>
      <c r="AA717" s="1"/>
      <c r="AB717" s="1"/>
      <c r="AC717" s="1"/>
      <c r="AD717" s="1"/>
      <c r="AE717" s="1"/>
      <c r="AF717" s="1"/>
      <c r="AG717" s="1"/>
      <c r="AH717" s="1"/>
      <c r="AI717" s="1"/>
      <c r="AJ717" s="1"/>
      <c r="AK717" s="1" t="s">
        <v>163</v>
      </c>
      <c r="AL717" s="1"/>
      <c r="AM717" s="1"/>
      <c r="AN717" s="1"/>
      <c r="AO717" s="1"/>
      <c r="AP717" s="1"/>
      <c r="AQ717" s="1"/>
      <c r="AR717" s="1"/>
      <c r="AS717" s="1"/>
      <c r="AT717" s="1"/>
      <c r="AU717" s="1"/>
      <c r="AV717" s="1"/>
      <c r="AW717" s="1"/>
      <c r="AX717" s="1"/>
      <c r="AY717" s="1"/>
      <c r="AZ717" s="1" t="s">
        <v>407</v>
      </c>
      <c r="BA717" s="1" t="s">
        <v>401</v>
      </c>
      <c r="BB717" s="1"/>
      <c r="BC717" s="1"/>
      <c r="BD717" s="1" t="s">
        <v>133</v>
      </c>
      <c r="BE717" s="1" t="s">
        <v>192</v>
      </c>
      <c r="BF717" s="1"/>
      <c r="BG717" s="1"/>
      <c r="BH717" s="1" t="s">
        <v>118</v>
      </c>
      <c r="BI717" s="1"/>
      <c r="BJ717" s="1"/>
      <c r="BK717" s="1"/>
      <c r="BL717" s="1" t="s">
        <v>4963</v>
      </c>
      <c r="BM717" s="1" t="s">
        <v>4964</v>
      </c>
      <c r="BN717" s="1"/>
    </row>
    <row r="718" spans="1:66" ht="15.75" customHeight="1" x14ac:dyDescent="0.3">
      <c r="A718" s="1" t="s">
        <v>98</v>
      </c>
      <c r="B718" s="1">
        <v>10000</v>
      </c>
      <c r="C718" s="1" t="s">
        <v>68</v>
      </c>
      <c r="D718" s="1">
        <v>50</v>
      </c>
      <c r="E718" s="4" t="s">
        <v>139</v>
      </c>
      <c r="F718" s="1" t="s">
        <v>69</v>
      </c>
      <c r="G718" s="1" t="s">
        <v>402</v>
      </c>
      <c r="H718" s="1" t="s">
        <v>403</v>
      </c>
      <c r="I718" s="1" t="s">
        <v>142</v>
      </c>
      <c r="J718" s="1" t="s">
        <v>4929</v>
      </c>
      <c r="K718" s="1" t="s">
        <v>4930</v>
      </c>
      <c r="L718" s="1" t="s">
        <v>4965</v>
      </c>
      <c r="M718" s="1" t="s">
        <v>4932</v>
      </c>
      <c r="N718" s="1" t="s">
        <v>4933</v>
      </c>
      <c r="O718" s="1" t="s">
        <v>382</v>
      </c>
      <c r="P718" s="1" t="s">
        <v>386</v>
      </c>
      <c r="Q718" s="1" t="s">
        <v>382</v>
      </c>
      <c r="R718" s="1" t="s">
        <v>4966</v>
      </c>
      <c r="S718" s="1" t="s">
        <v>4967</v>
      </c>
      <c r="T718" s="1"/>
      <c r="U718" s="1" t="s">
        <v>130</v>
      </c>
      <c r="V718" s="1"/>
      <c r="W718" s="1"/>
      <c r="X718" s="1"/>
      <c r="Y718" s="1">
        <v>101</v>
      </c>
      <c r="Z718" s="1"/>
      <c r="AA718" s="1"/>
      <c r="AB718" s="1"/>
      <c r="AC718" s="1"/>
      <c r="AD718" s="1"/>
      <c r="AE718" s="1"/>
      <c r="AF718" s="1"/>
      <c r="AG718" s="1"/>
      <c r="AH718" s="1"/>
      <c r="AI718" s="1"/>
      <c r="AJ718" s="1"/>
      <c r="AK718" s="1" t="s">
        <v>356</v>
      </c>
      <c r="AL718" s="1"/>
      <c r="AM718" s="1"/>
      <c r="AN718" s="1"/>
      <c r="AO718" s="1"/>
      <c r="AP718" s="1"/>
      <c r="AQ718" s="1"/>
      <c r="AR718" s="1"/>
      <c r="AS718" s="1"/>
      <c r="AT718" s="1"/>
      <c r="AU718" s="1"/>
      <c r="AV718" s="1"/>
      <c r="AW718" s="1"/>
      <c r="AX718" s="1" t="s">
        <v>177</v>
      </c>
      <c r="AY718" s="1"/>
      <c r="AZ718" s="1" t="s">
        <v>386</v>
      </c>
      <c r="BA718" s="1" t="s">
        <v>382</v>
      </c>
      <c r="BB718" s="1"/>
      <c r="BC718" s="1"/>
      <c r="BD718" s="1"/>
      <c r="BE718" s="1" t="s">
        <v>134</v>
      </c>
      <c r="BF718" s="1" t="s">
        <v>652</v>
      </c>
      <c r="BG718" s="1"/>
      <c r="BH718" s="1"/>
      <c r="BI718" s="1"/>
      <c r="BJ718" s="1"/>
      <c r="BK718" s="1"/>
      <c r="BL718" s="1" t="s">
        <v>4936</v>
      </c>
      <c r="BM718" s="1" t="s">
        <v>4937</v>
      </c>
      <c r="BN718" s="1" t="s">
        <v>97</v>
      </c>
    </row>
    <row r="719" spans="1:66" ht="15.75" customHeight="1" x14ac:dyDescent="0.3">
      <c r="A719" s="1" t="s">
        <v>168</v>
      </c>
      <c r="B719" s="1">
        <v>1241500</v>
      </c>
      <c r="C719" s="1" t="s">
        <v>68</v>
      </c>
      <c r="D719" s="1">
        <v>100</v>
      </c>
      <c r="E719" s="4" t="s">
        <v>3735</v>
      </c>
      <c r="F719" s="1" t="s">
        <v>69</v>
      </c>
      <c r="G719" s="1" t="s">
        <v>70</v>
      </c>
      <c r="H719" s="1" t="s">
        <v>71</v>
      </c>
      <c r="I719" s="1" t="s">
        <v>72</v>
      </c>
      <c r="J719" s="1" t="s">
        <v>4968</v>
      </c>
      <c r="K719" s="1" t="s">
        <v>4969</v>
      </c>
      <c r="L719" s="1"/>
      <c r="M719" s="1" t="s">
        <v>4970</v>
      </c>
      <c r="N719" s="1" t="s">
        <v>4971</v>
      </c>
      <c r="O719" s="1" t="s">
        <v>304</v>
      </c>
      <c r="P719" s="1" t="s">
        <v>292</v>
      </c>
      <c r="Q719" s="1" t="s">
        <v>168</v>
      </c>
      <c r="R719" s="1" t="s">
        <v>4972</v>
      </c>
      <c r="S719" s="1" t="s">
        <v>4973</v>
      </c>
      <c r="T719" s="1"/>
      <c r="U719" s="1" t="s">
        <v>263</v>
      </c>
      <c r="V719" s="1"/>
      <c r="W719" s="1" t="s">
        <v>4974</v>
      </c>
      <c r="X719" s="1"/>
      <c r="Y719" s="1">
        <v>103</v>
      </c>
      <c r="Z719" s="1"/>
      <c r="AA719" s="1"/>
      <c r="AB719" s="1"/>
      <c r="AC719" s="1"/>
      <c r="AD719" s="1"/>
      <c r="AE719" s="1"/>
      <c r="AF719" s="1"/>
      <c r="AG719" s="1"/>
      <c r="AH719" s="1"/>
      <c r="AI719" s="1"/>
      <c r="AJ719" s="1"/>
      <c r="AK719" s="1" t="s">
        <v>356</v>
      </c>
      <c r="AL719" s="1"/>
      <c r="AM719" s="1"/>
      <c r="AN719" s="1"/>
      <c r="AO719" s="1"/>
      <c r="AP719" s="1"/>
      <c r="AQ719" s="1"/>
      <c r="AR719" s="1"/>
      <c r="AS719" s="1"/>
      <c r="AT719" s="1"/>
      <c r="AU719" s="1"/>
      <c r="AV719" s="1"/>
      <c r="AW719" s="1"/>
      <c r="AX719" s="1" t="s">
        <v>500</v>
      </c>
      <c r="AY719" s="1"/>
      <c r="AZ719" s="1" t="s">
        <v>307</v>
      </c>
      <c r="BA719" s="1" t="s">
        <v>304</v>
      </c>
      <c r="BB719" s="1"/>
      <c r="BC719" s="1"/>
      <c r="BD719" s="1" t="s">
        <v>116</v>
      </c>
      <c r="BE719" s="1" t="s">
        <v>134</v>
      </c>
      <c r="BF719" s="1" t="s">
        <v>135</v>
      </c>
      <c r="BG719" s="1"/>
      <c r="BH719" s="1"/>
      <c r="BI719" s="1"/>
      <c r="BJ719" s="1"/>
      <c r="BK719" s="1"/>
      <c r="BL719" s="1" t="s">
        <v>4975</v>
      </c>
      <c r="BM719" s="1" t="s">
        <v>4976</v>
      </c>
      <c r="BN719" s="1" t="s">
        <v>121</v>
      </c>
    </row>
    <row r="720" spans="1:66" ht="15.75" customHeight="1" x14ac:dyDescent="0.3">
      <c r="A720" s="1" t="s">
        <v>837</v>
      </c>
      <c r="B720" s="1">
        <v>65000</v>
      </c>
      <c r="C720" s="1" t="s">
        <v>68</v>
      </c>
      <c r="D720" s="1">
        <v>100</v>
      </c>
      <c r="E720" s="4" t="s">
        <v>3735</v>
      </c>
      <c r="F720" s="1" t="s">
        <v>69</v>
      </c>
      <c r="G720" s="1" t="s">
        <v>70</v>
      </c>
      <c r="H720" s="1" t="s">
        <v>71</v>
      </c>
      <c r="I720" s="1" t="s">
        <v>72</v>
      </c>
      <c r="J720" s="1"/>
      <c r="K720" s="1"/>
      <c r="L720" s="1"/>
      <c r="M720" s="1" t="s">
        <v>4977</v>
      </c>
      <c r="N720" s="1" t="s">
        <v>4978</v>
      </c>
      <c r="O720" s="1" t="s">
        <v>127</v>
      </c>
      <c r="P720" s="1" t="s">
        <v>843</v>
      </c>
      <c r="Q720" s="1" t="s">
        <v>837</v>
      </c>
      <c r="R720" s="1" t="s">
        <v>4979</v>
      </c>
      <c r="S720" s="1" t="s">
        <v>4980</v>
      </c>
      <c r="T720" s="1"/>
      <c r="U720" s="1" t="s">
        <v>147</v>
      </c>
      <c r="V720" s="1"/>
      <c r="W720" s="1" t="s">
        <v>4981</v>
      </c>
      <c r="X720" s="1"/>
      <c r="Y720" s="1">
        <v>17</v>
      </c>
      <c r="Z720" s="1"/>
      <c r="AA720" s="1"/>
      <c r="AB720" s="1"/>
      <c r="AC720" s="1"/>
      <c r="AD720" s="1"/>
      <c r="AE720" s="1"/>
      <c r="AF720" s="1"/>
      <c r="AG720" s="1" t="s">
        <v>149</v>
      </c>
      <c r="AH720" s="1"/>
      <c r="AI720" s="1"/>
      <c r="AJ720" s="1"/>
      <c r="AK720" s="1"/>
      <c r="AL720" s="1"/>
      <c r="AM720" s="1"/>
      <c r="AN720" s="1"/>
      <c r="AO720" s="1"/>
      <c r="AP720" s="1"/>
      <c r="AQ720" s="1"/>
      <c r="AR720" s="1"/>
      <c r="AS720" s="1"/>
      <c r="AT720" s="1"/>
      <c r="AU720" s="1"/>
      <c r="AV720" s="1"/>
      <c r="AW720" s="1"/>
      <c r="AX720" s="1"/>
      <c r="AY720" s="1"/>
      <c r="AZ720" s="1" t="s">
        <v>132</v>
      </c>
      <c r="BA720" s="1" t="s">
        <v>127</v>
      </c>
      <c r="BB720" s="1"/>
      <c r="BC720" s="1"/>
      <c r="BD720" s="1" t="s">
        <v>116</v>
      </c>
      <c r="BE720" s="1" t="s">
        <v>150</v>
      </c>
      <c r="BF720" s="1" t="s">
        <v>151</v>
      </c>
      <c r="BG720" s="1"/>
      <c r="BH720" s="1" t="s">
        <v>4982</v>
      </c>
      <c r="BI720" s="1"/>
      <c r="BJ720" s="1"/>
      <c r="BK720" s="1"/>
      <c r="BL720" s="1" t="s">
        <v>4983</v>
      </c>
      <c r="BM720" s="1" t="s">
        <v>4984</v>
      </c>
      <c r="BN720" s="1"/>
    </row>
    <row r="721" spans="1:66" ht="15.75" customHeight="1" x14ac:dyDescent="0.3">
      <c r="A721" s="1" t="s">
        <v>168</v>
      </c>
      <c r="B721" s="1">
        <v>11500</v>
      </c>
      <c r="C721" s="1" t="s">
        <v>68</v>
      </c>
      <c r="D721" s="1">
        <v>100</v>
      </c>
      <c r="E721" s="4" t="s">
        <v>3735</v>
      </c>
      <c r="F721" s="1" t="s">
        <v>69</v>
      </c>
      <c r="G721" s="1" t="s">
        <v>70</v>
      </c>
      <c r="H721" s="1" t="s">
        <v>71</v>
      </c>
      <c r="I721" s="1" t="s">
        <v>72</v>
      </c>
      <c r="J721" s="1" t="s">
        <v>4968</v>
      </c>
      <c r="K721" s="1" t="s">
        <v>4969</v>
      </c>
      <c r="L721" s="1"/>
      <c r="M721" s="1" t="s">
        <v>4970</v>
      </c>
      <c r="N721" s="1" t="s">
        <v>4971</v>
      </c>
      <c r="O721" s="1" t="s">
        <v>304</v>
      </c>
      <c r="P721" s="1" t="s">
        <v>292</v>
      </c>
      <c r="Q721" s="1" t="s">
        <v>168</v>
      </c>
      <c r="R721" s="1" t="s">
        <v>4985</v>
      </c>
      <c r="S721" s="1" t="s">
        <v>4986</v>
      </c>
      <c r="T721" s="1"/>
      <c r="U721" s="1" t="s">
        <v>263</v>
      </c>
      <c r="V721" s="1"/>
      <c r="W721" s="1" t="s">
        <v>4974</v>
      </c>
      <c r="X721" s="1"/>
      <c r="Y721" s="1">
        <v>103</v>
      </c>
      <c r="Z721" s="1"/>
      <c r="AA721" s="1"/>
      <c r="AB721" s="1"/>
      <c r="AC721" s="1"/>
      <c r="AD721" s="1"/>
      <c r="AE721" s="1"/>
      <c r="AF721" s="1"/>
      <c r="AG721" s="1"/>
      <c r="AH721" s="1"/>
      <c r="AI721" s="1"/>
      <c r="AJ721" s="1"/>
      <c r="AK721" s="1" t="s">
        <v>356</v>
      </c>
      <c r="AL721" s="1"/>
      <c r="AM721" s="1"/>
      <c r="AN721" s="1"/>
      <c r="AO721" s="1"/>
      <c r="AP721" s="1"/>
      <c r="AQ721" s="1"/>
      <c r="AR721" s="1"/>
      <c r="AS721" s="1"/>
      <c r="AT721" s="1"/>
      <c r="AU721" s="1"/>
      <c r="AV721" s="1"/>
      <c r="AW721" s="1"/>
      <c r="AX721" s="1" t="s">
        <v>500</v>
      </c>
      <c r="AY721" s="1"/>
      <c r="AZ721" s="1" t="s">
        <v>307</v>
      </c>
      <c r="BA721" s="1" t="s">
        <v>304</v>
      </c>
      <c r="BB721" s="1"/>
      <c r="BC721" s="1"/>
      <c r="BD721" s="1" t="s">
        <v>116</v>
      </c>
      <c r="BE721" s="1" t="s">
        <v>134</v>
      </c>
      <c r="BF721" s="1" t="s">
        <v>135</v>
      </c>
      <c r="BG721" s="1"/>
      <c r="BH721" s="1"/>
      <c r="BI721" s="1"/>
      <c r="BJ721" s="1"/>
      <c r="BK721" s="1"/>
      <c r="BL721" s="1" t="s">
        <v>4975</v>
      </c>
      <c r="BM721" s="1" t="s">
        <v>4976</v>
      </c>
      <c r="BN721" s="1" t="s">
        <v>181</v>
      </c>
    </row>
    <row r="722" spans="1:66" ht="15.75" customHeight="1" x14ac:dyDescent="0.3">
      <c r="A722" s="1" t="s">
        <v>470</v>
      </c>
      <c r="B722" s="1">
        <v>10000</v>
      </c>
      <c r="C722" s="1" t="s">
        <v>68</v>
      </c>
      <c r="D722" s="1">
        <v>0</v>
      </c>
      <c r="E722" s="4" t="s">
        <v>4724</v>
      </c>
      <c r="F722" s="1" t="s">
        <v>69</v>
      </c>
      <c r="G722" s="1" t="s">
        <v>99</v>
      </c>
      <c r="H722" s="1" t="s">
        <v>100</v>
      </c>
      <c r="I722" s="1" t="s">
        <v>101</v>
      </c>
      <c r="J722" s="1" t="s">
        <v>4987</v>
      </c>
      <c r="K722" s="1" t="s">
        <v>4988</v>
      </c>
      <c r="L722" s="1" t="s">
        <v>4989</v>
      </c>
      <c r="M722" s="1" t="s">
        <v>4990</v>
      </c>
      <c r="N722" s="1" t="s">
        <v>4991</v>
      </c>
      <c r="O722" s="1" t="s">
        <v>340</v>
      </c>
      <c r="P722" s="1" t="s">
        <v>2212</v>
      </c>
      <c r="Q722" s="1" t="s">
        <v>2213</v>
      </c>
      <c r="R722" s="1" t="s">
        <v>4992</v>
      </c>
      <c r="S722" s="1" t="s">
        <v>4993</v>
      </c>
      <c r="T722" s="1"/>
      <c r="U722" s="1" t="s">
        <v>130</v>
      </c>
      <c r="V722" s="1"/>
      <c r="W722" s="1"/>
      <c r="X722" s="1"/>
      <c r="Y722" s="1">
        <v>176</v>
      </c>
      <c r="Z722" s="1"/>
      <c r="AA722" s="1"/>
      <c r="AB722" s="1"/>
      <c r="AC722" s="1"/>
      <c r="AD722" s="1"/>
      <c r="AE722" s="1"/>
      <c r="AF722" s="1"/>
      <c r="AG722" s="1" t="s">
        <v>111</v>
      </c>
      <c r="AH722" s="1"/>
      <c r="AI722" s="1"/>
      <c r="AJ722" s="1"/>
      <c r="AK722" s="1" t="s">
        <v>1631</v>
      </c>
      <c r="AL722" s="1"/>
      <c r="AM722" s="1"/>
      <c r="AN722" s="1"/>
      <c r="AO722" s="1"/>
      <c r="AP722" s="1"/>
      <c r="AQ722" s="1"/>
      <c r="AR722" s="1"/>
      <c r="AS722" s="1"/>
      <c r="AT722" s="1"/>
      <c r="AU722" s="1"/>
      <c r="AV722" s="1"/>
      <c r="AW722" s="1"/>
      <c r="AX722" s="1" t="s">
        <v>357</v>
      </c>
      <c r="AY722" s="1"/>
      <c r="AZ722" s="1" t="s">
        <v>132</v>
      </c>
      <c r="BA722" s="1" t="s">
        <v>127</v>
      </c>
      <c r="BB722" s="1"/>
      <c r="BC722" s="1"/>
      <c r="BD722" s="1" t="s">
        <v>133</v>
      </c>
      <c r="BE722" s="1" t="s">
        <v>134</v>
      </c>
      <c r="BF722" s="1" t="s">
        <v>135</v>
      </c>
      <c r="BG722" s="1"/>
      <c r="BH722" s="1" t="s">
        <v>1056</v>
      </c>
      <c r="BI722" s="1"/>
      <c r="BJ722" s="1"/>
      <c r="BK722" s="1"/>
      <c r="BL722" s="1" t="s">
        <v>4994</v>
      </c>
      <c r="BM722" s="1" t="s">
        <v>4995</v>
      </c>
      <c r="BN722" s="1" t="s">
        <v>181</v>
      </c>
    </row>
    <row r="723" spans="1:66" ht="15.75" customHeight="1" x14ac:dyDescent="0.3">
      <c r="A723" s="1" t="s">
        <v>512</v>
      </c>
      <c r="B723" s="1">
        <v>1200000</v>
      </c>
      <c r="C723" s="1" t="s">
        <v>68</v>
      </c>
      <c r="D723" s="1">
        <v>0</v>
      </c>
      <c r="E723" s="4" t="s">
        <v>314</v>
      </c>
      <c r="F723" s="1" t="s">
        <v>69</v>
      </c>
      <c r="G723" s="1" t="s">
        <v>123</v>
      </c>
      <c r="H723" s="1" t="s">
        <v>124</v>
      </c>
      <c r="I723" s="1" t="s">
        <v>101</v>
      </c>
      <c r="J723" s="1" t="s">
        <v>4996</v>
      </c>
      <c r="K723" s="1" t="s">
        <v>4997</v>
      </c>
      <c r="L723" s="1" t="s">
        <v>4998</v>
      </c>
      <c r="M723" s="1" t="s">
        <v>4999</v>
      </c>
      <c r="N723" s="1" t="s">
        <v>5000</v>
      </c>
      <c r="O723" s="1" t="s">
        <v>173</v>
      </c>
      <c r="P723" s="1" t="s">
        <v>518</v>
      </c>
      <c r="Q723" s="1" t="s">
        <v>512</v>
      </c>
      <c r="R723" s="1" t="s">
        <v>5001</v>
      </c>
      <c r="S723" s="1" t="s">
        <v>5002</v>
      </c>
      <c r="T723" s="1"/>
      <c r="U723" s="1" t="s">
        <v>130</v>
      </c>
      <c r="V723" s="1"/>
      <c r="W723" s="1"/>
      <c r="X723" s="1"/>
      <c r="Y723" s="1">
        <v>156</v>
      </c>
      <c r="Z723" s="1"/>
      <c r="AA723" s="1"/>
      <c r="AB723" s="1"/>
      <c r="AC723" s="1"/>
      <c r="AD723" s="1"/>
      <c r="AE723" s="1"/>
      <c r="AF723" s="1"/>
      <c r="AG723" s="1" t="s">
        <v>111</v>
      </c>
      <c r="AH723" s="1"/>
      <c r="AI723" s="1"/>
      <c r="AJ723" s="1"/>
      <c r="AK723" s="1" t="s">
        <v>707</v>
      </c>
      <c r="AL723" s="1"/>
      <c r="AM723" s="1"/>
      <c r="AN723" s="1"/>
      <c r="AO723" s="1"/>
      <c r="AP723" s="1"/>
      <c r="AQ723" s="1"/>
      <c r="AR723" s="1"/>
      <c r="AS723" s="1"/>
      <c r="AT723" s="1"/>
      <c r="AU723" s="1"/>
      <c r="AV723" s="1"/>
      <c r="AW723" s="1"/>
      <c r="AX723" s="1" t="s">
        <v>177</v>
      </c>
      <c r="AY723" s="1"/>
      <c r="AZ723" s="1" t="s">
        <v>178</v>
      </c>
      <c r="BA723" s="1" t="s">
        <v>173</v>
      </c>
      <c r="BB723" s="1"/>
      <c r="BC723" s="1"/>
      <c r="BD723" s="1" t="s">
        <v>116</v>
      </c>
      <c r="BE723" s="1" t="s">
        <v>117</v>
      </c>
      <c r="BF723" s="1" t="s">
        <v>90</v>
      </c>
      <c r="BG723" s="1"/>
      <c r="BH723" s="1" t="s">
        <v>455</v>
      </c>
      <c r="BI723" s="1"/>
      <c r="BJ723" s="1"/>
      <c r="BK723" s="1"/>
      <c r="BL723" s="1" t="s">
        <v>5003</v>
      </c>
      <c r="BM723" s="1" t="s">
        <v>5004</v>
      </c>
      <c r="BN723" s="1"/>
    </row>
    <row r="724" spans="1:66" ht="15.75" customHeight="1" x14ac:dyDescent="0.3">
      <c r="A724" s="1" t="s">
        <v>512</v>
      </c>
      <c r="B724" s="1">
        <v>725000</v>
      </c>
      <c r="C724" s="1" t="s">
        <v>68</v>
      </c>
      <c r="D724" s="1">
        <v>0</v>
      </c>
      <c r="E724" s="4">
        <v>44570</v>
      </c>
      <c r="F724" s="1" t="s">
        <v>69</v>
      </c>
      <c r="G724" s="1" t="s">
        <v>123</v>
      </c>
      <c r="H724" s="1" t="s">
        <v>124</v>
      </c>
      <c r="I724" s="1" t="s">
        <v>101</v>
      </c>
      <c r="J724" s="1"/>
      <c r="K724" s="1"/>
      <c r="L724" s="1" t="s">
        <v>585</v>
      </c>
      <c r="M724" s="1" t="s">
        <v>5005</v>
      </c>
      <c r="N724" s="1" t="s">
        <v>5006</v>
      </c>
      <c r="O724" s="1" t="s">
        <v>340</v>
      </c>
      <c r="P724" s="1" t="s">
        <v>518</v>
      </c>
      <c r="Q724" s="1" t="s">
        <v>512</v>
      </c>
      <c r="R724" s="1" t="s">
        <v>5007</v>
      </c>
      <c r="S724" s="1" t="s">
        <v>5008</v>
      </c>
      <c r="T724" s="1"/>
      <c r="U724" s="1" t="s">
        <v>130</v>
      </c>
      <c r="V724" s="1"/>
      <c r="W724" s="1"/>
      <c r="X724" s="1"/>
      <c r="Y724" s="1">
        <v>131</v>
      </c>
      <c r="Z724" s="1"/>
      <c r="AA724" s="1"/>
      <c r="AB724" s="1"/>
      <c r="AC724" s="1"/>
      <c r="AD724" s="1"/>
      <c r="AE724" s="1"/>
      <c r="AF724" s="1"/>
      <c r="AG724" s="1"/>
      <c r="AH724" s="1"/>
      <c r="AI724" s="1"/>
      <c r="AJ724" s="1"/>
      <c r="AK724" s="1" t="s">
        <v>433</v>
      </c>
      <c r="AL724" s="1"/>
      <c r="AM724" s="1"/>
      <c r="AN724" s="1"/>
      <c r="AO724" s="1"/>
      <c r="AP724" s="1"/>
      <c r="AQ724" s="1"/>
      <c r="AR724" s="1"/>
      <c r="AS724" s="1"/>
      <c r="AT724" s="1"/>
      <c r="AU724" s="1"/>
      <c r="AV724" s="1"/>
      <c r="AW724" s="1"/>
      <c r="AX724" s="1" t="s">
        <v>113</v>
      </c>
      <c r="AY724" s="1"/>
      <c r="AZ724" s="1" t="s">
        <v>588</v>
      </c>
      <c r="BA724" s="1" t="s">
        <v>340</v>
      </c>
      <c r="BB724" s="1"/>
      <c r="BC724" s="1"/>
      <c r="BD724" s="1" t="s">
        <v>133</v>
      </c>
      <c r="BE724" s="1" t="s">
        <v>134</v>
      </c>
      <c r="BF724" s="1" t="s">
        <v>135</v>
      </c>
      <c r="BG724" s="1"/>
      <c r="BH724" s="1"/>
      <c r="BI724" s="1"/>
      <c r="BJ724" s="1"/>
      <c r="BK724" s="1"/>
      <c r="BL724" s="1" t="s">
        <v>5009</v>
      </c>
      <c r="BM724" s="1" t="s">
        <v>5010</v>
      </c>
      <c r="BN724" s="1"/>
    </row>
    <row r="725" spans="1:66" ht="15.75" customHeight="1" x14ac:dyDescent="0.3">
      <c r="A725" s="1" t="s">
        <v>512</v>
      </c>
      <c r="B725" s="1">
        <v>1500000</v>
      </c>
      <c r="C725" s="1" t="s">
        <v>68</v>
      </c>
      <c r="D725" s="1">
        <v>0</v>
      </c>
      <c r="E725" s="4" t="s">
        <v>4724</v>
      </c>
      <c r="F725" s="1" t="s">
        <v>69</v>
      </c>
      <c r="G725" s="1" t="s">
        <v>99</v>
      </c>
      <c r="H725" s="1" t="s">
        <v>100</v>
      </c>
      <c r="I725" s="1" t="s">
        <v>101</v>
      </c>
      <c r="J725" s="1"/>
      <c r="K725" s="1"/>
      <c r="L725" s="1"/>
      <c r="M725" s="1" t="s">
        <v>5011</v>
      </c>
      <c r="N725" s="1" t="s">
        <v>5012</v>
      </c>
      <c r="O725" s="1" t="s">
        <v>304</v>
      </c>
      <c r="P725" s="1" t="s">
        <v>518</v>
      </c>
      <c r="Q725" s="1" t="s">
        <v>512</v>
      </c>
      <c r="R725" s="1" t="s">
        <v>5013</v>
      </c>
      <c r="S725" s="1" t="s">
        <v>5014</v>
      </c>
      <c r="T725" s="1"/>
      <c r="U725" s="1" t="s">
        <v>130</v>
      </c>
      <c r="V725" s="1"/>
      <c r="W725" s="1"/>
      <c r="X725" s="1"/>
      <c r="Y725" s="1">
        <v>135</v>
      </c>
      <c r="Z725" s="1"/>
      <c r="AA725" s="1"/>
      <c r="AB725" s="1"/>
      <c r="AC725" s="1"/>
      <c r="AD725" s="1"/>
      <c r="AE725" s="1"/>
      <c r="AF725" s="1"/>
      <c r="AG725" s="1" t="s">
        <v>111</v>
      </c>
      <c r="AH725" s="1"/>
      <c r="AI725" s="1"/>
      <c r="AJ725" s="1"/>
      <c r="AK725" s="1" t="s">
        <v>220</v>
      </c>
      <c r="AL725" s="1"/>
      <c r="AM725" s="1"/>
      <c r="AN725" s="1"/>
      <c r="AO725" s="1"/>
      <c r="AP725" s="1"/>
      <c r="AQ725" s="1"/>
      <c r="AR725" s="1"/>
      <c r="AS725" s="1"/>
      <c r="AT725" s="1"/>
      <c r="AU725" s="1"/>
      <c r="AV725" s="1"/>
      <c r="AW725" s="1"/>
      <c r="AX725" s="1" t="s">
        <v>177</v>
      </c>
      <c r="AY725" s="1"/>
      <c r="AZ725" s="1" t="s">
        <v>307</v>
      </c>
      <c r="BA725" s="1" t="s">
        <v>304</v>
      </c>
      <c r="BB725" s="1" t="s">
        <v>445</v>
      </c>
      <c r="BC725" s="1"/>
      <c r="BD725" s="1" t="s">
        <v>5015</v>
      </c>
      <c r="BE725" s="1" t="s">
        <v>117</v>
      </c>
      <c r="BF725" s="1" t="s">
        <v>135</v>
      </c>
      <c r="BG725" s="1"/>
      <c r="BH725" s="1" t="s">
        <v>331</v>
      </c>
      <c r="BI725" s="1"/>
      <c r="BJ725" s="1" t="s">
        <v>5016</v>
      </c>
      <c r="BK725" s="1"/>
      <c r="BL725" s="1" t="s">
        <v>5017</v>
      </c>
      <c r="BM725" s="1" t="s">
        <v>5018</v>
      </c>
      <c r="BN725" s="1" t="s">
        <v>121</v>
      </c>
    </row>
    <row r="726" spans="1:66" ht="15.75" customHeight="1" x14ac:dyDescent="0.3">
      <c r="A726" s="1" t="s">
        <v>470</v>
      </c>
      <c r="B726" s="1">
        <v>132687</v>
      </c>
      <c r="C726" s="1" t="s">
        <v>68</v>
      </c>
      <c r="D726" s="1">
        <v>100</v>
      </c>
      <c r="E726" s="4" t="s">
        <v>4698</v>
      </c>
      <c r="F726" s="1" t="s">
        <v>69</v>
      </c>
      <c r="G726" s="1" t="s">
        <v>70</v>
      </c>
      <c r="H726" s="1" t="s">
        <v>71</v>
      </c>
      <c r="I726" s="1" t="s">
        <v>72</v>
      </c>
      <c r="J726" s="1" t="s">
        <v>4533</v>
      </c>
      <c r="K726" s="1" t="s">
        <v>4534</v>
      </c>
      <c r="L726" s="1" t="s">
        <v>275</v>
      </c>
      <c r="M726" s="1" t="s">
        <v>4535</v>
      </c>
      <c r="N726" s="1" t="s">
        <v>4536</v>
      </c>
      <c r="O726" s="1" t="s">
        <v>201</v>
      </c>
      <c r="P726" s="1" t="s">
        <v>473</v>
      </c>
      <c r="Q726" s="1" t="s">
        <v>470</v>
      </c>
      <c r="R726" s="1" t="s">
        <v>5019</v>
      </c>
      <c r="S726" s="1" t="s">
        <v>5020</v>
      </c>
      <c r="T726" s="1"/>
      <c r="U726" s="1" t="s">
        <v>81</v>
      </c>
      <c r="V726" s="1"/>
      <c r="W726" s="1"/>
      <c r="X726" s="1"/>
      <c r="Y726" s="1">
        <v>303</v>
      </c>
      <c r="Z726" s="1"/>
      <c r="AA726" s="1"/>
      <c r="AB726" s="1"/>
      <c r="AC726" s="1"/>
      <c r="AD726" s="1"/>
      <c r="AE726" s="1"/>
      <c r="AF726" s="1"/>
      <c r="AG726" s="1" t="s">
        <v>111</v>
      </c>
      <c r="AH726" s="1"/>
      <c r="AI726" s="1"/>
      <c r="AJ726" s="1"/>
      <c r="AK726" s="1" t="s">
        <v>112</v>
      </c>
      <c r="AL726" s="1"/>
      <c r="AM726" s="1"/>
      <c r="AN726" s="1"/>
      <c r="AO726" s="1"/>
      <c r="AP726" s="1"/>
      <c r="AQ726" s="1"/>
      <c r="AR726" s="1"/>
      <c r="AS726" s="1"/>
      <c r="AT726" s="1"/>
      <c r="AU726" s="1"/>
      <c r="AV726" s="1"/>
      <c r="AW726" s="1"/>
      <c r="AX726" s="1" t="s">
        <v>131</v>
      </c>
      <c r="AY726" s="1"/>
      <c r="AZ726" s="1" t="s">
        <v>205</v>
      </c>
      <c r="BA726" s="1" t="s">
        <v>201</v>
      </c>
      <c r="BB726" s="1"/>
      <c r="BC726" s="1"/>
      <c r="BD726" s="1" t="s">
        <v>206</v>
      </c>
      <c r="BE726" s="1" t="s">
        <v>192</v>
      </c>
      <c r="BF726" s="1"/>
      <c r="BG726" s="1"/>
      <c r="BH726" s="1" t="s">
        <v>193</v>
      </c>
      <c r="BI726" s="1"/>
      <c r="BJ726" s="1"/>
      <c r="BK726" s="1"/>
      <c r="BL726" s="1" t="s">
        <v>4539</v>
      </c>
      <c r="BM726" s="1" t="s">
        <v>4540</v>
      </c>
      <c r="BN726" s="1"/>
    </row>
    <row r="727" spans="1:66" ht="15.75" customHeight="1" x14ac:dyDescent="0.3">
      <c r="A727" s="1" t="s">
        <v>470</v>
      </c>
      <c r="B727" s="1">
        <v>800000</v>
      </c>
      <c r="C727" s="1" t="s">
        <v>68</v>
      </c>
      <c r="D727" s="1">
        <v>0</v>
      </c>
      <c r="E727" s="4" t="s">
        <v>4724</v>
      </c>
      <c r="F727" s="1" t="s">
        <v>69</v>
      </c>
      <c r="G727" s="1" t="s">
        <v>99</v>
      </c>
      <c r="H727" s="1" t="s">
        <v>100</v>
      </c>
      <c r="I727" s="1" t="s">
        <v>101</v>
      </c>
      <c r="J727" s="1" t="s">
        <v>4987</v>
      </c>
      <c r="K727" s="1" t="s">
        <v>4988</v>
      </c>
      <c r="L727" s="1" t="s">
        <v>5021</v>
      </c>
      <c r="M727" s="1" t="s">
        <v>4990</v>
      </c>
      <c r="N727" s="1" t="s">
        <v>4991</v>
      </c>
      <c r="O727" s="1" t="s">
        <v>340</v>
      </c>
      <c r="P727" s="1" t="s">
        <v>2212</v>
      </c>
      <c r="Q727" s="1" t="s">
        <v>2213</v>
      </c>
      <c r="R727" s="1" t="s">
        <v>5022</v>
      </c>
      <c r="S727" s="1" t="s">
        <v>5023</v>
      </c>
      <c r="T727" s="1"/>
      <c r="U727" s="1" t="s">
        <v>130</v>
      </c>
      <c r="V727" s="1"/>
      <c r="W727" s="1"/>
      <c r="X727" s="1"/>
      <c r="Y727" s="1">
        <v>176</v>
      </c>
      <c r="Z727" s="1"/>
      <c r="AA727" s="1"/>
      <c r="AB727" s="1"/>
      <c r="AC727" s="1"/>
      <c r="AD727" s="1"/>
      <c r="AE727" s="1"/>
      <c r="AF727" s="1"/>
      <c r="AG727" s="1" t="s">
        <v>111</v>
      </c>
      <c r="AH727" s="1"/>
      <c r="AI727" s="1"/>
      <c r="AJ727" s="1"/>
      <c r="AK727" s="1" t="s">
        <v>1631</v>
      </c>
      <c r="AL727" s="1"/>
      <c r="AM727" s="1"/>
      <c r="AN727" s="1"/>
      <c r="AO727" s="1"/>
      <c r="AP727" s="1"/>
      <c r="AQ727" s="1"/>
      <c r="AR727" s="1"/>
      <c r="AS727" s="1"/>
      <c r="AT727" s="1"/>
      <c r="AU727" s="1"/>
      <c r="AV727" s="1"/>
      <c r="AW727" s="1"/>
      <c r="AX727" s="1" t="s">
        <v>357</v>
      </c>
      <c r="AY727" s="1"/>
      <c r="AZ727" s="1" t="s">
        <v>132</v>
      </c>
      <c r="BA727" s="1" t="s">
        <v>127</v>
      </c>
      <c r="BB727" s="1"/>
      <c r="BC727" s="1"/>
      <c r="BD727" s="1" t="s">
        <v>133</v>
      </c>
      <c r="BE727" s="1" t="s">
        <v>134</v>
      </c>
      <c r="BF727" s="1" t="s">
        <v>135</v>
      </c>
      <c r="BG727" s="1"/>
      <c r="BH727" s="1" t="s">
        <v>1056</v>
      </c>
      <c r="BI727" s="1"/>
      <c r="BJ727" s="1"/>
      <c r="BK727" s="1"/>
      <c r="BL727" s="1" t="s">
        <v>4994</v>
      </c>
      <c r="BM727" s="1" t="s">
        <v>4995</v>
      </c>
      <c r="BN727" s="1" t="s">
        <v>121</v>
      </c>
    </row>
    <row r="728" spans="1:66" ht="15.75" customHeight="1" x14ac:dyDescent="0.3">
      <c r="A728" s="1" t="s">
        <v>401</v>
      </c>
      <c r="B728" s="1">
        <v>100000</v>
      </c>
      <c r="C728" s="1" t="s">
        <v>68</v>
      </c>
      <c r="D728" s="1">
        <v>0</v>
      </c>
      <c r="E728" s="4" t="s">
        <v>1570</v>
      </c>
      <c r="F728" s="1" t="s">
        <v>69</v>
      </c>
      <c r="G728" s="1" t="s">
        <v>99</v>
      </c>
      <c r="H728" s="1" t="s">
        <v>100</v>
      </c>
      <c r="I728" s="1" t="s">
        <v>101</v>
      </c>
      <c r="J728" s="1" t="s">
        <v>5024</v>
      </c>
      <c r="K728" s="1" t="s">
        <v>5025</v>
      </c>
      <c r="L728" s="1" t="s">
        <v>230</v>
      </c>
      <c r="M728" s="1" t="s">
        <v>5026</v>
      </c>
      <c r="N728" s="1" t="s">
        <v>5027</v>
      </c>
      <c r="O728" s="1" t="s">
        <v>304</v>
      </c>
      <c r="P728" s="1" t="s">
        <v>292</v>
      </c>
      <c r="Q728" s="1" t="s">
        <v>168</v>
      </c>
      <c r="R728" s="1" t="s">
        <v>5028</v>
      </c>
      <c r="S728" s="1" t="s">
        <v>5029</v>
      </c>
      <c r="T728" s="1"/>
      <c r="U728" s="1" t="s">
        <v>147</v>
      </c>
      <c r="V728" s="1"/>
      <c r="W728" s="1" t="s">
        <v>5030</v>
      </c>
      <c r="X728" s="1"/>
      <c r="Y728" s="1">
        <v>5</v>
      </c>
      <c r="Z728" s="1"/>
      <c r="AA728" s="1"/>
      <c r="AB728" s="1"/>
      <c r="AC728" s="1"/>
      <c r="AD728" s="1"/>
      <c r="AE728" s="1"/>
      <c r="AF728" s="1"/>
      <c r="AG728" s="1"/>
      <c r="AH728" s="1"/>
      <c r="AI728" s="1"/>
      <c r="AJ728" s="1"/>
      <c r="AK728" s="1" t="s">
        <v>1369</v>
      </c>
      <c r="AL728" s="1"/>
      <c r="AM728" s="1"/>
      <c r="AN728" s="1"/>
      <c r="AO728" s="1"/>
      <c r="AP728" s="1"/>
      <c r="AQ728" s="1"/>
      <c r="AR728" s="1"/>
      <c r="AS728" s="1"/>
      <c r="AT728" s="1"/>
      <c r="AU728" s="1"/>
      <c r="AV728" s="1"/>
      <c r="AW728" s="1"/>
      <c r="AX728" s="1"/>
      <c r="AY728" s="1"/>
      <c r="AZ728" s="1" t="s">
        <v>307</v>
      </c>
      <c r="BA728" s="1" t="s">
        <v>304</v>
      </c>
      <c r="BB728" s="1"/>
      <c r="BC728" s="1"/>
      <c r="BD728" s="1" t="s">
        <v>88</v>
      </c>
      <c r="BE728" s="1" t="s">
        <v>150</v>
      </c>
      <c r="BF728" s="1" t="s">
        <v>298</v>
      </c>
      <c r="BG728" s="1"/>
      <c r="BH728" s="1" t="s">
        <v>5031</v>
      </c>
      <c r="BI728" s="1"/>
      <c r="BJ728" s="1"/>
      <c r="BK728" s="1"/>
      <c r="BL728" s="1" t="s">
        <v>5032</v>
      </c>
      <c r="BM728" s="1" t="s">
        <v>5033</v>
      </c>
      <c r="BN728" s="1" t="s">
        <v>121</v>
      </c>
    </row>
    <row r="729" spans="1:66" ht="15.75" customHeight="1" x14ac:dyDescent="0.3">
      <c r="A729" s="1" t="s">
        <v>470</v>
      </c>
      <c r="B729" s="1">
        <v>6250655</v>
      </c>
      <c r="C729" s="1" t="s">
        <v>68</v>
      </c>
      <c r="D729" s="1">
        <v>100</v>
      </c>
      <c r="E729" s="4" t="s">
        <v>4698</v>
      </c>
      <c r="F729" s="1" t="s">
        <v>69</v>
      </c>
      <c r="G729" s="1" t="s">
        <v>70</v>
      </c>
      <c r="H729" s="1" t="s">
        <v>71</v>
      </c>
      <c r="I729" s="1" t="s">
        <v>72</v>
      </c>
      <c r="J729" s="1" t="s">
        <v>4533</v>
      </c>
      <c r="K729" s="1" t="s">
        <v>4534</v>
      </c>
      <c r="L729" s="1" t="s">
        <v>1013</v>
      </c>
      <c r="M729" s="1" t="s">
        <v>4535</v>
      </c>
      <c r="N729" s="1" t="s">
        <v>4536</v>
      </c>
      <c r="O729" s="1" t="s">
        <v>201</v>
      </c>
      <c r="P729" s="1" t="s">
        <v>473</v>
      </c>
      <c r="Q729" s="1" t="s">
        <v>470</v>
      </c>
      <c r="R729" s="1" t="s">
        <v>5034</v>
      </c>
      <c r="S729" s="1" t="s">
        <v>5035</v>
      </c>
      <c r="T729" s="1"/>
      <c r="U729" s="1" t="s">
        <v>81</v>
      </c>
      <c r="V729" s="1"/>
      <c r="W729" s="1"/>
      <c r="X729" s="1"/>
      <c r="Y729" s="1">
        <v>303</v>
      </c>
      <c r="Z729" s="1"/>
      <c r="AA729" s="1"/>
      <c r="AB729" s="1"/>
      <c r="AC729" s="1"/>
      <c r="AD729" s="1"/>
      <c r="AE729" s="1"/>
      <c r="AF729" s="1"/>
      <c r="AG729" s="1" t="s">
        <v>111</v>
      </c>
      <c r="AH729" s="1"/>
      <c r="AI729" s="1"/>
      <c r="AJ729" s="1"/>
      <c r="AK729" s="1" t="s">
        <v>112</v>
      </c>
      <c r="AL729" s="1"/>
      <c r="AM729" s="1"/>
      <c r="AN729" s="1"/>
      <c r="AO729" s="1"/>
      <c r="AP729" s="1"/>
      <c r="AQ729" s="1"/>
      <c r="AR729" s="1"/>
      <c r="AS729" s="1"/>
      <c r="AT729" s="1"/>
      <c r="AU729" s="1"/>
      <c r="AV729" s="1"/>
      <c r="AW729" s="1"/>
      <c r="AX729" s="1" t="s">
        <v>131</v>
      </c>
      <c r="AY729" s="1"/>
      <c r="AZ729" s="1" t="s">
        <v>205</v>
      </c>
      <c r="BA729" s="1" t="s">
        <v>201</v>
      </c>
      <c r="BB729" s="1"/>
      <c r="BC729" s="1"/>
      <c r="BD729" s="1" t="s">
        <v>206</v>
      </c>
      <c r="BE729" s="1" t="s">
        <v>192</v>
      </c>
      <c r="BF729" s="1"/>
      <c r="BG729" s="1"/>
      <c r="BH729" s="1" t="s">
        <v>193</v>
      </c>
      <c r="BI729" s="1"/>
      <c r="BJ729" s="1"/>
      <c r="BK729" s="1"/>
      <c r="BL729" s="1" t="s">
        <v>4539</v>
      </c>
      <c r="BM729" s="1" t="s">
        <v>4540</v>
      </c>
      <c r="BN729" s="1"/>
    </row>
    <row r="730" spans="1:66" ht="15.75" customHeight="1" x14ac:dyDescent="0.3">
      <c r="A730" s="1" t="s">
        <v>168</v>
      </c>
      <c r="B730" s="1">
        <v>50000</v>
      </c>
      <c r="C730" s="1" t="s">
        <v>68</v>
      </c>
      <c r="D730" s="1">
        <v>0</v>
      </c>
      <c r="E730" s="4" t="s">
        <v>139</v>
      </c>
      <c r="F730" s="1" t="s">
        <v>69</v>
      </c>
      <c r="G730" s="1" t="s">
        <v>123</v>
      </c>
      <c r="H730" s="1" t="s">
        <v>124</v>
      </c>
      <c r="I730" s="1" t="s">
        <v>101</v>
      </c>
      <c r="J730" s="1" t="s">
        <v>5036</v>
      </c>
      <c r="K730" s="1" t="s">
        <v>5037</v>
      </c>
      <c r="L730" s="1" t="s">
        <v>3863</v>
      </c>
      <c r="M730" s="1" t="s">
        <v>5038</v>
      </c>
      <c r="N730" s="1" t="s">
        <v>5039</v>
      </c>
      <c r="O730" s="1" t="s">
        <v>411</v>
      </c>
      <c r="P730" s="1" t="s">
        <v>292</v>
      </c>
      <c r="Q730" s="1" t="s">
        <v>168</v>
      </c>
      <c r="R730" s="1" t="s">
        <v>5040</v>
      </c>
      <c r="S730" s="1" t="s">
        <v>5041</v>
      </c>
      <c r="T730" s="1"/>
      <c r="U730" s="1"/>
      <c r="V730" s="1"/>
      <c r="W730" s="1"/>
      <c r="X730" s="1"/>
      <c r="Y730" s="1"/>
      <c r="Z730" s="1"/>
      <c r="AA730" s="1"/>
      <c r="AB730" s="1"/>
      <c r="AC730" s="1"/>
      <c r="AD730" s="1"/>
      <c r="AE730" s="1"/>
      <c r="AF730" s="1"/>
      <c r="AG730" s="1" t="s">
        <v>111</v>
      </c>
      <c r="AH730" s="1"/>
      <c r="AI730" s="1"/>
      <c r="AJ730" s="1"/>
      <c r="AK730" s="1"/>
      <c r="AL730" s="1"/>
      <c r="AM730" s="1"/>
      <c r="AN730" s="1"/>
      <c r="AO730" s="1"/>
      <c r="AP730" s="1"/>
      <c r="AQ730" s="1"/>
      <c r="AR730" s="1"/>
      <c r="AS730" s="1"/>
      <c r="AT730" s="1"/>
      <c r="AU730" s="1"/>
      <c r="AV730" s="1"/>
      <c r="AW730" s="1"/>
      <c r="AX730" s="1"/>
      <c r="AY730" s="1"/>
      <c r="AZ730" s="1" t="s">
        <v>410</v>
      </c>
      <c r="BA730" s="1" t="s">
        <v>411</v>
      </c>
      <c r="BB730" s="1"/>
      <c r="BC730" s="1"/>
      <c r="BD730" s="1"/>
      <c r="BE730" s="1" t="s">
        <v>192</v>
      </c>
      <c r="BF730" s="1"/>
      <c r="BG730" s="1"/>
      <c r="BH730" s="1" t="s">
        <v>864</v>
      </c>
      <c r="BI730" s="1"/>
      <c r="BJ730" s="1"/>
      <c r="BK730" s="1"/>
      <c r="BL730" s="1" t="s">
        <v>5042</v>
      </c>
      <c r="BM730" s="1" t="s">
        <v>5043</v>
      </c>
      <c r="BN730" s="1"/>
    </row>
    <row r="731" spans="1:66" ht="15.75" customHeight="1" x14ac:dyDescent="0.3">
      <c r="A731" s="1" t="s">
        <v>613</v>
      </c>
      <c r="B731" s="1">
        <v>3700000</v>
      </c>
      <c r="C731" s="1" t="s">
        <v>68</v>
      </c>
      <c r="D731" s="1">
        <v>100</v>
      </c>
      <c r="E731" s="4" t="s">
        <v>4698</v>
      </c>
      <c r="F731" s="1" t="s">
        <v>69</v>
      </c>
      <c r="G731" s="1" t="s">
        <v>70</v>
      </c>
      <c r="H731" s="1" t="s">
        <v>71</v>
      </c>
      <c r="I731" s="1" t="s">
        <v>72</v>
      </c>
      <c r="J731" s="1" t="s">
        <v>5044</v>
      </c>
      <c r="K731" s="1" t="s">
        <v>5045</v>
      </c>
      <c r="L731" s="1" t="s">
        <v>288</v>
      </c>
      <c r="M731" s="1" t="s">
        <v>5046</v>
      </c>
      <c r="N731" s="1" t="s">
        <v>5047</v>
      </c>
      <c r="O731" s="1" t="s">
        <v>291</v>
      </c>
      <c r="P731" s="1" t="s">
        <v>698</v>
      </c>
      <c r="Q731" s="1" t="s">
        <v>613</v>
      </c>
      <c r="R731" s="1" t="s">
        <v>5048</v>
      </c>
      <c r="S731" s="1" t="s">
        <v>5049</v>
      </c>
      <c r="T731" s="1"/>
      <c r="U731" s="1" t="s">
        <v>147</v>
      </c>
      <c r="V731" s="1"/>
      <c r="W731" s="1"/>
      <c r="X731" s="1"/>
      <c r="Y731" s="1">
        <v>325</v>
      </c>
      <c r="Z731" s="1"/>
      <c r="AA731" s="1"/>
      <c r="AB731" s="1"/>
      <c r="AC731" s="1"/>
      <c r="AD731" s="1"/>
      <c r="AE731" s="1"/>
      <c r="AF731" s="1"/>
      <c r="AG731" s="1"/>
      <c r="AH731" s="1"/>
      <c r="AI731" s="1"/>
      <c r="AJ731" s="1"/>
      <c r="AK731" s="1" t="s">
        <v>707</v>
      </c>
      <c r="AL731" s="1"/>
      <c r="AM731" s="1"/>
      <c r="AN731" s="1"/>
      <c r="AO731" s="1"/>
      <c r="AP731" s="1"/>
      <c r="AQ731" s="1"/>
      <c r="AR731" s="1"/>
      <c r="AS731" s="1"/>
      <c r="AT731" s="1"/>
      <c r="AU731" s="1"/>
      <c r="AV731" s="1"/>
      <c r="AW731" s="1"/>
      <c r="AX731" s="1" t="s">
        <v>237</v>
      </c>
      <c r="AY731" s="1"/>
      <c r="AZ731" s="1" t="s">
        <v>296</v>
      </c>
      <c r="BA731" s="1" t="s">
        <v>291</v>
      </c>
      <c r="BB731" s="1" t="s">
        <v>297</v>
      </c>
      <c r="BC731" s="1"/>
      <c r="BD731" s="1" t="s">
        <v>116</v>
      </c>
      <c r="BE731" s="1" t="s">
        <v>134</v>
      </c>
      <c r="BF731" s="1"/>
      <c r="BG731" s="1"/>
      <c r="BH731" s="1"/>
      <c r="BI731" s="1"/>
      <c r="BJ731" s="1"/>
      <c r="BK731" s="1"/>
      <c r="BL731" s="1" t="s">
        <v>5050</v>
      </c>
      <c r="BM731" s="1" t="s">
        <v>5051</v>
      </c>
      <c r="BN731" s="1" t="s">
        <v>121</v>
      </c>
    </row>
    <row r="732" spans="1:66" ht="15.75" customHeight="1" x14ac:dyDescent="0.3">
      <c r="A732" s="1" t="s">
        <v>613</v>
      </c>
      <c r="B732" s="1">
        <v>43777</v>
      </c>
      <c r="C732" s="1" t="s">
        <v>68</v>
      </c>
      <c r="D732" s="1">
        <v>100</v>
      </c>
      <c r="E732" s="4" t="s">
        <v>4698</v>
      </c>
      <c r="F732" s="1" t="s">
        <v>69</v>
      </c>
      <c r="G732" s="1" t="s">
        <v>70</v>
      </c>
      <c r="H732" s="1" t="s">
        <v>71</v>
      </c>
      <c r="I732" s="1" t="s">
        <v>72</v>
      </c>
      <c r="J732" s="1" t="s">
        <v>5044</v>
      </c>
      <c r="K732" s="1" t="s">
        <v>5045</v>
      </c>
      <c r="L732" s="1" t="s">
        <v>478</v>
      </c>
      <c r="M732" s="1" t="s">
        <v>5046</v>
      </c>
      <c r="N732" s="1" t="s">
        <v>5047</v>
      </c>
      <c r="O732" s="1" t="s">
        <v>291</v>
      </c>
      <c r="P732" s="1" t="s">
        <v>698</v>
      </c>
      <c r="Q732" s="1" t="s">
        <v>613</v>
      </c>
      <c r="R732" s="1" t="s">
        <v>5052</v>
      </c>
      <c r="S732" s="1" t="s">
        <v>5053</v>
      </c>
      <c r="T732" s="1"/>
      <c r="U732" s="1" t="s">
        <v>147</v>
      </c>
      <c r="V732" s="1"/>
      <c r="W732" s="1"/>
      <c r="X732" s="1"/>
      <c r="Y732" s="1">
        <v>325</v>
      </c>
      <c r="Z732" s="1"/>
      <c r="AA732" s="1"/>
      <c r="AB732" s="1"/>
      <c r="AC732" s="1"/>
      <c r="AD732" s="1"/>
      <c r="AE732" s="1"/>
      <c r="AF732" s="1"/>
      <c r="AG732" s="1"/>
      <c r="AH732" s="1"/>
      <c r="AI732" s="1"/>
      <c r="AJ732" s="1"/>
      <c r="AK732" s="1" t="s">
        <v>707</v>
      </c>
      <c r="AL732" s="1"/>
      <c r="AM732" s="1"/>
      <c r="AN732" s="1"/>
      <c r="AO732" s="1"/>
      <c r="AP732" s="1"/>
      <c r="AQ732" s="1"/>
      <c r="AR732" s="1"/>
      <c r="AS732" s="1"/>
      <c r="AT732" s="1"/>
      <c r="AU732" s="1"/>
      <c r="AV732" s="1"/>
      <c r="AW732" s="1"/>
      <c r="AX732" s="1" t="s">
        <v>237</v>
      </c>
      <c r="AY732" s="1"/>
      <c r="AZ732" s="1" t="s">
        <v>296</v>
      </c>
      <c r="BA732" s="1" t="s">
        <v>291</v>
      </c>
      <c r="BB732" s="1" t="s">
        <v>297</v>
      </c>
      <c r="BC732" s="1"/>
      <c r="BD732" s="1" t="s">
        <v>116</v>
      </c>
      <c r="BE732" s="1" t="s">
        <v>134</v>
      </c>
      <c r="BF732" s="1"/>
      <c r="BG732" s="1"/>
      <c r="BH732" s="1"/>
      <c r="BI732" s="1"/>
      <c r="BJ732" s="1"/>
      <c r="BK732" s="1"/>
      <c r="BL732" s="1" t="s">
        <v>5050</v>
      </c>
      <c r="BM732" s="1" t="s">
        <v>5051</v>
      </c>
      <c r="BN732" s="1" t="s">
        <v>181</v>
      </c>
    </row>
    <row r="733" spans="1:66" ht="15.75" customHeight="1" x14ac:dyDescent="0.3">
      <c r="A733" s="1" t="s">
        <v>168</v>
      </c>
      <c r="B733" s="1">
        <v>140000</v>
      </c>
      <c r="C733" s="1" t="s">
        <v>68</v>
      </c>
      <c r="D733" s="1">
        <v>0</v>
      </c>
      <c r="E733" s="4" t="s">
        <v>314</v>
      </c>
      <c r="F733" s="1" t="s">
        <v>69</v>
      </c>
      <c r="G733" s="1" t="s">
        <v>123</v>
      </c>
      <c r="H733" s="1" t="s">
        <v>124</v>
      </c>
      <c r="I733" s="1" t="s">
        <v>101</v>
      </c>
      <c r="J733" s="1" t="s">
        <v>5054</v>
      </c>
      <c r="K733" s="1" t="s">
        <v>5055</v>
      </c>
      <c r="L733" s="1" t="s">
        <v>5056</v>
      </c>
      <c r="M733" s="1" t="s">
        <v>5057</v>
      </c>
      <c r="N733" s="1" t="s">
        <v>5058</v>
      </c>
      <c r="O733" s="1" t="s">
        <v>138</v>
      </c>
      <c r="P733" s="1" t="s">
        <v>292</v>
      </c>
      <c r="Q733" s="1" t="s">
        <v>168</v>
      </c>
      <c r="R733" s="1" t="s">
        <v>5059</v>
      </c>
      <c r="S733" s="1" t="s">
        <v>5060</v>
      </c>
      <c r="T733" s="1"/>
      <c r="U733" s="1" t="s">
        <v>81</v>
      </c>
      <c r="V733" s="1"/>
      <c r="W733" s="1" t="s">
        <v>1904</v>
      </c>
      <c r="X733" s="1"/>
      <c r="Y733" s="1">
        <v>16</v>
      </c>
      <c r="Z733" s="1"/>
      <c r="AA733" s="1"/>
      <c r="AB733" s="1"/>
      <c r="AC733" s="1"/>
      <c r="AD733" s="1"/>
      <c r="AE733" s="1"/>
      <c r="AF733" s="1"/>
      <c r="AG733" s="1"/>
      <c r="AH733" s="1"/>
      <c r="AI733" s="1"/>
      <c r="AJ733" s="1"/>
      <c r="AK733" s="1" t="s">
        <v>264</v>
      </c>
      <c r="AL733" s="1"/>
      <c r="AM733" s="1"/>
      <c r="AN733" s="1"/>
      <c r="AO733" s="1"/>
      <c r="AP733" s="1"/>
      <c r="AQ733" s="1"/>
      <c r="AR733" s="1"/>
      <c r="AS733" s="1"/>
      <c r="AT733" s="1"/>
      <c r="AU733" s="1"/>
      <c r="AV733" s="1"/>
      <c r="AW733" s="1"/>
      <c r="AX733" s="1" t="s">
        <v>345</v>
      </c>
      <c r="AY733" s="1"/>
      <c r="AZ733" s="1" t="s">
        <v>292</v>
      </c>
      <c r="BA733" s="1" t="s">
        <v>168</v>
      </c>
      <c r="BB733" s="1"/>
      <c r="BC733" s="1"/>
      <c r="BD733" s="1" t="s">
        <v>88</v>
      </c>
      <c r="BE733" s="1" t="s">
        <v>1888</v>
      </c>
      <c r="BF733" s="1"/>
      <c r="BG733" s="1"/>
      <c r="BH733" s="1"/>
      <c r="BI733" s="1"/>
      <c r="BJ733" s="1"/>
      <c r="BK733" s="1"/>
      <c r="BL733" s="1" t="s">
        <v>5061</v>
      </c>
      <c r="BM733" s="1" t="s">
        <v>5062</v>
      </c>
      <c r="BN733" s="1" t="s">
        <v>121</v>
      </c>
    </row>
    <row r="734" spans="1:66" ht="15.75" customHeight="1" x14ac:dyDescent="0.3">
      <c r="A734" s="1" t="s">
        <v>360</v>
      </c>
      <c r="B734" s="1">
        <v>50000</v>
      </c>
      <c r="C734" s="1" t="s">
        <v>68</v>
      </c>
      <c r="D734" s="1">
        <v>0</v>
      </c>
      <c r="E734" s="4" t="s">
        <v>314</v>
      </c>
      <c r="F734" s="1" t="s">
        <v>69</v>
      </c>
      <c r="G734" s="1" t="s">
        <v>123</v>
      </c>
      <c r="H734" s="1" t="s">
        <v>124</v>
      </c>
      <c r="I734" s="1" t="s">
        <v>101</v>
      </c>
      <c r="J734" s="1"/>
      <c r="K734" s="1"/>
      <c r="L734" s="1" t="s">
        <v>5063</v>
      </c>
      <c r="M734" s="1" t="s">
        <v>5064</v>
      </c>
      <c r="N734" s="1" t="s">
        <v>5065</v>
      </c>
      <c r="O734" s="1" t="s">
        <v>173</v>
      </c>
      <c r="P734" s="1" t="s">
        <v>368</v>
      </c>
      <c r="Q734" s="1" t="s">
        <v>360</v>
      </c>
      <c r="R734" s="1" t="s">
        <v>5066</v>
      </c>
      <c r="S734" s="1" t="s">
        <v>5067</v>
      </c>
      <c r="T734" s="1"/>
      <c r="U734" s="1" t="s">
        <v>147</v>
      </c>
      <c r="V734" s="1"/>
      <c r="W734" s="1"/>
      <c r="X734" s="1"/>
      <c r="Y734" s="1">
        <v>6</v>
      </c>
      <c r="Z734" s="1"/>
      <c r="AA734" s="1"/>
      <c r="AB734" s="1" t="s">
        <v>560</v>
      </c>
      <c r="AC734" s="1"/>
      <c r="AD734" s="1"/>
      <c r="AE734" s="1"/>
      <c r="AF734" s="1"/>
      <c r="AG734" s="1" t="s">
        <v>111</v>
      </c>
      <c r="AH734" s="1"/>
      <c r="AI734" s="1"/>
      <c r="AJ734" s="1"/>
      <c r="AK734" s="1" t="s">
        <v>112</v>
      </c>
      <c r="AL734" s="1"/>
      <c r="AM734" s="1"/>
      <c r="AN734" s="1"/>
      <c r="AO734" s="1"/>
      <c r="AP734" s="1"/>
      <c r="AQ734" s="1"/>
      <c r="AR734" s="1"/>
      <c r="AS734" s="1"/>
      <c r="AT734" s="1"/>
      <c r="AU734" s="1"/>
      <c r="AV734" s="1"/>
      <c r="AW734" s="1"/>
      <c r="AX734" s="1"/>
      <c r="AY734" s="1"/>
      <c r="AZ734" s="1" t="s">
        <v>178</v>
      </c>
      <c r="BA734" s="1" t="s">
        <v>173</v>
      </c>
      <c r="BB734" s="1"/>
      <c r="BC734" s="1"/>
      <c r="BD734" s="1"/>
      <c r="BE734" s="1" t="s">
        <v>192</v>
      </c>
      <c r="BF734" s="1"/>
      <c r="BG734" s="1"/>
      <c r="BH734" s="1" t="s">
        <v>193</v>
      </c>
      <c r="BI734" s="1"/>
      <c r="BJ734" s="1"/>
      <c r="BK734" s="1"/>
      <c r="BL734" s="1" t="s">
        <v>5068</v>
      </c>
      <c r="BM734" s="1" t="s">
        <v>5069</v>
      </c>
      <c r="BN734" s="1"/>
    </row>
    <row r="735" spans="1:66" ht="15.75" customHeight="1" x14ac:dyDescent="0.3">
      <c r="A735" s="1" t="s">
        <v>360</v>
      </c>
      <c r="B735" s="1">
        <v>15000</v>
      </c>
      <c r="C735" s="1" t="s">
        <v>68</v>
      </c>
      <c r="D735" s="1">
        <v>0</v>
      </c>
      <c r="E735" s="4" t="s">
        <v>314</v>
      </c>
      <c r="F735" s="1" t="s">
        <v>69</v>
      </c>
      <c r="G735" s="1" t="s">
        <v>123</v>
      </c>
      <c r="H735" s="1" t="s">
        <v>124</v>
      </c>
      <c r="I735" s="1" t="s">
        <v>101</v>
      </c>
      <c r="J735" s="1" t="s">
        <v>1599</v>
      </c>
      <c r="K735" s="1" t="s">
        <v>1600</v>
      </c>
      <c r="L735" s="1" t="s">
        <v>5070</v>
      </c>
      <c r="M735" s="1" t="s">
        <v>1602</v>
      </c>
      <c r="N735" s="1" t="s">
        <v>1603</v>
      </c>
      <c r="O735" s="1" t="s">
        <v>291</v>
      </c>
      <c r="P735" s="1" t="s">
        <v>368</v>
      </c>
      <c r="Q735" s="1" t="s">
        <v>360</v>
      </c>
      <c r="R735" s="1" t="s">
        <v>5071</v>
      </c>
      <c r="S735" s="1" t="s">
        <v>5072</v>
      </c>
      <c r="T735" s="1"/>
      <c r="U735" s="1" t="s">
        <v>81</v>
      </c>
      <c r="V735" s="1"/>
      <c r="W735" s="1" t="s">
        <v>1606</v>
      </c>
      <c r="X735" s="1"/>
      <c r="Y735" s="1">
        <v>50</v>
      </c>
      <c r="Z735" s="1"/>
      <c r="AA735" s="1"/>
      <c r="AB735" s="1"/>
      <c r="AC735" s="1"/>
      <c r="AD735" s="1"/>
      <c r="AE735" s="1"/>
      <c r="AF735" s="1"/>
      <c r="AG735" s="1"/>
      <c r="AH735" s="1"/>
      <c r="AI735" s="1"/>
      <c r="AJ735" s="1"/>
      <c r="AK735" s="1" t="s">
        <v>220</v>
      </c>
      <c r="AL735" s="1"/>
      <c r="AM735" s="1"/>
      <c r="AN735" s="1"/>
      <c r="AO735" s="1"/>
      <c r="AP735" s="1"/>
      <c r="AQ735" s="1"/>
      <c r="AR735" s="1"/>
      <c r="AS735" s="1"/>
      <c r="AT735" s="1"/>
      <c r="AU735" s="1"/>
      <c r="AV735" s="1"/>
      <c r="AW735" s="1"/>
      <c r="AX735" s="1" t="s">
        <v>282</v>
      </c>
      <c r="AY735" s="1"/>
      <c r="AZ735" s="1" t="s">
        <v>296</v>
      </c>
      <c r="BA735" s="1" t="s">
        <v>291</v>
      </c>
      <c r="BB735" s="1"/>
      <c r="BC735" s="1"/>
      <c r="BD735" s="1" t="s">
        <v>1607</v>
      </c>
      <c r="BE735" s="1" t="s">
        <v>591</v>
      </c>
      <c r="BF735" s="1" t="s">
        <v>1608</v>
      </c>
      <c r="BG735" s="1"/>
      <c r="BH735" s="1"/>
      <c r="BI735" s="1"/>
      <c r="BJ735" s="1"/>
      <c r="BK735" s="1"/>
      <c r="BL735" s="1" t="s">
        <v>1609</v>
      </c>
      <c r="BM735" s="1" t="s">
        <v>1610</v>
      </c>
      <c r="BN735" s="1" t="s">
        <v>181</v>
      </c>
    </row>
    <row r="736" spans="1:66" ht="15.75" customHeight="1" x14ac:dyDescent="0.3">
      <c r="A736" s="1" t="s">
        <v>304</v>
      </c>
      <c r="B736" s="1">
        <v>200000</v>
      </c>
      <c r="C736" s="1" t="s">
        <v>68</v>
      </c>
      <c r="D736" s="1">
        <v>0</v>
      </c>
      <c r="E736" s="4" t="s">
        <v>314</v>
      </c>
      <c r="F736" s="1" t="s">
        <v>69</v>
      </c>
      <c r="G736" s="1" t="s">
        <v>123</v>
      </c>
      <c r="H736" s="1" t="s">
        <v>124</v>
      </c>
      <c r="I736" s="1" t="s">
        <v>101</v>
      </c>
      <c r="J736" s="1" t="s">
        <v>5073</v>
      </c>
      <c r="K736" s="1" t="s">
        <v>5074</v>
      </c>
      <c r="L736" s="1"/>
      <c r="M736" s="1" t="s">
        <v>5075</v>
      </c>
      <c r="N736" s="1" t="s">
        <v>5076</v>
      </c>
      <c r="O736" s="1" t="s">
        <v>304</v>
      </c>
      <c r="P736" s="1" t="s">
        <v>307</v>
      </c>
      <c r="Q736" s="1" t="s">
        <v>304</v>
      </c>
      <c r="R736" s="1" t="s">
        <v>5077</v>
      </c>
      <c r="S736" s="1" t="s">
        <v>5078</v>
      </c>
      <c r="T736" s="1"/>
      <c r="U736" s="1" t="s">
        <v>130</v>
      </c>
      <c r="V736" s="1"/>
      <c r="W736" s="1"/>
      <c r="X736" s="1"/>
      <c r="Y736" s="1">
        <v>50</v>
      </c>
      <c r="Z736" s="1"/>
      <c r="AA736" s="1"/>
      <c r="AB736" s="1"/>
      <c r="AC736" s="1"/>
      <c r="AD736" s="1"/>
      <c r="AE736" s="1"/>
      <c r="AF736" s="1"/>
      <c r="AG736" s="1" t="s">
        <v>111</v>
      </c>
      <c r="AH736" s="1"/>
      <c r="AI736" s="1"/>
      <c r="AJ736" s="1"/>
      <c r="AK736" s="1"/>
      <c r="AL736" s="1"/>
      <c r="AM736" s="1"/>
      <c r="AN736" s="1"/>
      <c r="AO736" s="1"/>
      <c r="AP736" s="1"/>
      <c r="AQ736" s="1"/>
      <c r="AR736" s="1"/>
      <c r="AS736" s="1"/>
      <c r="AT736" s="1"/>
      <c r="AU736" s="1"/>
      <c r="AV736" s="1"/>
      <c r="AW736" s="1"/>
      <c r="AX736" s="1"/>
      <c r="AY736" s="1"/>
      <c r="AZ736" s="1" t="s">
        <v>307</v>
      </c>
      <c r="BA736" s="1" t="s">
        <v>304</v>
      </c>
      <c r="BB736" s="1"/>
      <c r="BC736" s="1"/>
      <c r="BD736" s="1" t="s">
        <v>116</v>
      </c>
      <c r="BE736" s="1" t="s">
        <v>192</v>
      </c>
      <c r="BF736" s="1"/>
      <c r="BG736" s="1"/>
      <c r="BH736" s="1" t="s">
        <v>574</v>
      </c>
      <c r="BI736" s="1"/>
      <c r="BJ736" s="1"/>
      <c r="BK736" s="1"/>
      <c r="BL736" s="1" t="s">
        <v>5079</v>
      </c>
      <c r="BM736" s="1" t="s">
        <v>5080</v>
      </c>
      <c r="BN736" s="1" t="s">
        <v>121</v>
      </c>
    </row>
    <row r="737" spans="1:66" ht="15.75" customHeight="1" x14ac:dyDescent="0.3">
      <c r="A737" s="1" t="s">
        <v>976</v>
      </c>
      <c r="B737" s="1">
        <v>5000000</v>
      </c>
      <c r="C737" s="1" t="s">
        <v>68</v>
      </c>
      <c r="D737" s="1">
        <v>0</v>
      </c>
      <c r="E737" s="4" t="s">
        <v>139</v>
      </c>
      <c r="F737" s="1" t="s">
        <v>69</v>
      </c>
      <c r="G737" s="1" t="s">
        <v>123</v>
      </c>
      <c r="H737" s="1" t="s">
        <v>124</v>
      </c>
      <c r="I737" s="1" t="s">
        <v>101</v>
      </c>
      <c r="J737" s="1" t="s">
        <v>5081</v>
      </c>
      <c r="K737" s="1" t="s">
        <v>5082</v>
      </c>
      <c r="L737" s="1" t="s">
        <v>5083</v>
      </c>
      <c r="M737" s="1" t="s">
        <v>5084</v>
      </c>
      <c r="N737" s="1" t="s">
        <v>5085</v>
      </c>
      <c r="O737" s="1" t="s">
        <v>201</v>
      </c>
      <c r="P737" s="1" t="s">
        <v>1616</v>
      </c>
      <c r="Q737" s="1" t="s">
        <v>976</v>
      </c>
      <c r="R737" s="1" t="s">
        <v>5086</v>
      </c>
      <c r="S737" s="1" t="s">
        <v>5087</v>
      </c>
      <c r="T737" s="1"/>
      <c r="U737" s="1" t="s">
        <v>130</v>
      </c>
      <c r="V737" s="1"/>
      <c r="W737" s="1" t="s">
        <v>5088</v>
      </c>
      <c r="X737" s="1"/>
      <c r="Y737" s="1">
        <v>1000</v>
      </c>
      <c r="Z737" s="1"/>
      <c r="AA737" s="1"/>
      <c r="AB737" s="1"/>
      <c r="AC737" s="1"/>
      <c r="AD737" s="1"/>
      <c r="AE737" s="1"/>
      <c r="AF737" s="1"/>
      <c r="AG737" s="1" t="s">
        <v>111</v>
      </c>
      <c r="AH737" s="1"/>
      <c r="AI737" s="1"/>
      <c r="AJ737" s="1"/>
      <c r="AK737" s="1" t="s">
        <v>163</v>
      </c>
      <c r="AL737" s="1"/>
      <c r="AM737" s="1"/>
      <c r="AN737" s="1"/>
      <c r="AO737" s="1"/>
      <c r="AP737" s="1"/>
      <c r="AQ737" s="1"/>
      <c r="AR737" s="1"/>
      <c r="AS737" s="1"/>
      <c r="AT737" s="1"/>
      <c r="AU737" s="1"/>
      <c r="AV737" s="1"/>
      <c r="AW737" s="1"/>
      <c r="AX737" s="1"/>
      <c r="AY737" s="1"/>
      <c r="AZ737" s="1" t="s">
        <v>205</v>
      </c>
      <c r="BA737" s="1" t="s">
        <v>201</v>
      </c>
      <c r="BB737" s="1"/>
      <c r="BC737" s="1"/>
      <c r="BD737" s="1" t="s">
        <v>133</v>
      </c>
      <c r="BE737" s="1" t="s">
        <v>134</v>
      </c>
      <c r="BF737" s="1"/>
      <c r="BG737" s="1"/>
      <c r="BH737" s="1" t="s">
        <v>574</v>
      </c>
      <c r="BI737" s="1"/>
      <c r="BJ737" s="1"/>
      <c r="BK737" s="1"/>
      <c r="BL737" s="1" t="s">
        <v>5089</v>
      </c>
      <c r="BM737" s="1" t="s">
        <v>5090</v>
      </c>
      <c r="BN737" s="1"/>
    </row>
    <row r="738" spans="1:66" ht="15.75" customHeight="1" x14ac:dyDescent="0.3">
      <c r="A738" s="1" t="s">
        <v>976</v>
      </c>
      <c r="B738" s="1">
        <v>20000000</v>
      </c>
      <c r="C738" s="1" t="s">
        <v>68</v>
      </c>
      <c r="D738" s="1">
        <v>0</v>
      </c>
      <c r="E738" s="4" t="s">
        <v>139</v>
      </c>
      <c r="F738" s="1" t="s">
        <v>69</v>
      </c>
      <c r="G738" s="1" t="s">
        <v>123</v>
      </c>
      <c r="H738" s="1" t="s">
        <v>124</v>
      </c>
      <c r="I738" s="1" t="s">
        <v>101</v>
      </c>
      <c r="J738" s="1" t="s">
        <v>5081</v>
      </c>
      <c r="K738" s="1" t="s">
        <v>5082</v>
      </c>
      <c r="L738" s="1" t="s">
        <v>5083</v>
      </c>
      <c r="M738" s="1" t="s">
        <v>5084</v>
      </c>
      <c r="N738" s="1" t="s">
        <v>5085</v>
      </c>
      <c r="O738" s="1" t="s">
        <v>201</v>
      </c>
      <c r="P738" s="1" t="s">
        <v>1616</v>
      </c>
      <c r="Q738" s="1" t="s">
        <v>976</v>
      </c>
      <c r="R738" s="1" t="s">
        <v>5091</v>
      </c>
      <c r="S738" s="1" t="s">
        <v>5092</v>
      </c>
      <c r="T738" s="1"/>
      <c r="U738" s="1" t="s">
        <v>130</v>
      </c>
      <c r="V738" s="1"/>
      <c r="W738" s="1" t="s">
        <v>5088</v>
      </c>
      <c r="X738" s="1"/>
      <c r="Y738" s="1">
        <v>1000</v>
      </c>
      <c r="Z738" s="1"/>
      <c r="AA738" s="1"/>
      <c r="AB738" s="1"/>
      <c r="AC738" s="1"/>
      <c r="AD738" s="1"/>
      <c r="AE738" s="1"/>
      <c r="AF738" s="1"/>
      <c r="AG738" s="1" t="s">
        <v>111</v>
      </c>
      <c r="AH738" s="1"/>
      <c r="AI738" s="1"/>
      <c r="AJ738" s="1"/>
      <c r="AK738" s="1" t="s">
        <v>163</v>
      </c>
      <c r="AL738" s="1"/>
      <c r="AM738" s="1"/>
      <c r="AN738" s="1"/>
      <c r="AO738" s="1"/>
      <c r="AP738" s="1"/>
      <c r="AQ738" s="1"/>
      <c r="AR738" s="1"/>
      <c r="AS738" s="1"/>
      <c r="AT738" s="1"/>
      <c r="AU738" s="1"/>
      <c r="AV738" s="1"/>
      <c r="AW738" s="1"/>
      <c r="AX738" s="1"/>
      <c r="AY738" s="1"/>
      <c r="AZ738" s="1" t="s">
        <v>205</v>
      </c>
      <c r="BA738" s="1" t="s">
        <v>201</v>
      </c>
      <c r="BB738" s="1"/>
      <c r="BC738" s="1"/>
      <c r="BD738" s="1" t="s">
        <v>133</v>
      </c>
      <c r="BE738" s="1" t="s">
        <v>134</v>
      </c>
      <c r="BF738" s="1"/>
      <c r="BG738" s="1"/>
      <c r="BH738" s="1" t="s">
        <v>574</v>
      </c>
      <c r="BI738" s="1"/>
      <c r="BJ738" s="1"/>
      <c r="BK738" s="1"/>
      <c r="BL738" s="1" t="s">
        <v>5089</v>
      </c>
      <c r="BM738" s="1" t="s">
        <v>5090</v>
      </c>
      <c r="BN738" s="1" t="s">
        <v>121</v>
      </c>
    </row>
    <row r="739" spans="1:66" ht="15.75" customHeight="1" x14ac:dyDescent="0.3">
      <c r="A739" s="1" t="s">
        <v>976</v>
      </c>
      <c r="B739" s="1">
        <v>2700000</v>
      </c>
      <c r="C739" s="1" t="s">
        <v>68</v>
      </c>
      <c r="D739" s="1">
        <v>0</v>
      </c>
      <c r="E739" s="4" t="s">
        <v>4698</v>
      </c>
      <c r="F739" s="1" t="s">
        <v>69</v>
      </c>
      <c r="G739" s="1" t="s">
        <v>99</v>
      </c>
      <c r="H739" s="1" t="s">
        <v>100</v>
      </c>
      <c r="I739" s="1" t="s">
        <v>101</v>
      </c>
      <c r="J739" s="1" t="s">
        <v>5093</v>
      </c>
      <c r="K739" s="1" t="s">
        <v>5094</v>
      </c>
      <c r="L739" s="1" t="s">
        <v>5095</v>
      </c>
      <c r="M739" s="1" t="s">
        <v>5096</v>
      </c>
      <c r="N739" s="1" t="s">
        <v>5097</v>
      </c>
      <c r="O739" s="1" t="s">
        <v>340</v>
      </c>
      <c r="P739" s="1" t="s">
        <v>1616</v>
      </c>
      <c r="Q739" s="1" t="s">
        <v>976</v>
      </c>
      <c r="R739" s="1" t="s">
        <v>5098</v>
      </c>
      <c r="S739" s="1" t="s">
        <v>5099</v>
      </c>
      <c r="T739" s="1"/>
      <c r="U739" s="1" t="s">
        <v>130</v>
      </c>
      <c r="V739" s="1"/>
      <c r="W739" s="1"/>
      <c r="X739" s="1"/>
      <c r="Y739" s="1">
        <v>368</v>
      </c>
      <c r="Z739" s="1"/>
      <c r="AA739" s="1"/>
      <c r="AB739" s="1"/>
      <c r="AC739" s="1"/>
      <c r="AD739" s="1"/>
      <c r="AE739" s="1"/>
      <c r="AF739" s="1"/>
      <c r="AG739" s="1" t="s">
        <v>111</v>
      </c>
      <c r="AH739" s="1"/>
      <c r="AI739" s="1"/>
      <c r="AJ739" s="1"/>
      <c r="AK739" s="1" t="s">
        <v>220</v>
      </c>
      <c r="AL739" s="1"/>
      <c r="AM739" s="1"/>
      <c r="AN739" s="1"/>
      <c r="AO739" s="1"/>
      <c r="AP739" s="1"/>
      <c r="AQ739" s="1"/>
      <c r="AR739" s="1"/>
      <c r="AS739" s="1"/>
      <c r="AT739" s="1"/>
      <c r="AU739" s="1"/>
      <c r="AV739" s="1"/>
      <c r="AW739" s="1"/>
      <c r="AX739" s="1" t="s">
        <v>237</v>
      </c>
      <c r="AY739" s="1"/>
      <c r="AZ739" s="1" t="s">
        <v>132</v>
      </c>
      <c r="BA739" s="1" t="s">
        <v>127</v>
      </c>
      <c r="BB739" s="1"/>
      <c r="BC739" s="1"/>
      <c r="BD739" s="1" t="s">
        <v>206</v>
      </c>
      <c r="BE739" s="1" t="s">
        <v>117</v>
      </c>
      <c r="BF739" s="1" t="s">
        <v>135</v>
      </c>
      <c r="BG739" s="1"/>
      <c r="BH739" s="1" t="s">
        <v>193</v>
      </c>
      <c r="BI739" s="1"/>
      <c r="BJ739" s="1"/>
      <c r="BK739" s="1"/>
      <c r="BL739" s="1" t="s">
        <v>5100</v>
      </c>
      <c r="BM739" s="1" t="s">
        <v>5101</v>
      </c>
      <c r="BN739" s="1" t="s">
        <v>121</v>
      </c>
    </row>
    <row r="740" spans="1:66" ht="15.75" customHeight="1" x14ac:dyDescent="0.3">
      <c r="A740" s="1" t="s">
        <v>376</v>
      </c>
      <c r="B740" s="1">
        <v>1500000</v>
      </c>
      <c r="C740" s="1" t="s">
        <v>68</v>
      </c>
      <c r="D740" s="1">
        <v>0</v>
      </c>
      <c r="E740" s="4" t="s">
        <v>4420</v>
      </c>
      <c r="F740" s="1" t="s">
        <v>69</v>
      </c>
      <c r="G740" s="1" t="s">
        <v>99</v>
      </c>
      <c r="H740" s="1" t="s">
        <v>100</v>
      </c>
      <c r="I740" s="1" t="s">
        <v>101</v>
      </c>
      <c r="J740" s="1" t="s">
        <v>5102</v>
      </c>
      <c r="K740" s="1" t="s">
        <v>5103</v>
      </c>
      <c r="L740" s="1" t="s">
        <v>796</v>
      </c>
      <c r="M740" s="1" t="s">
        <v>5104</v>
      </c>
      <c r="N740" s="1" t="s">
        <v>5105</v>
      </c>
      <c r="O740" s="1" t="s">
        <v>138</v>
      </c>
      <c r="P740" s="1" t="s">
        <v>383</v>
      </c>
      <c r="Q740" s="1" t="s">
        <v>376</v>
      </c>
      <c r="R740" s="1" t="s">
        <v>5106</v>
      </c>
      <c r="S740" s="1" t="s">
        <v>5107</v>
      </c>
      <c r="T740" s="1"/>
      <c r="U740" s="1" t="s">
        <v>130</v>
      </c>
      <c r="V740" s="1"/>
      <c r="W740" s="1"/>
      <c r="X740" s="1"/>
      <c r="Y740" s="1">
        <v>90</v>
      </c>
      <c r="Z740" s="1"/>
      <c r="AA740" s="1"/>
      <c r="AB740" s="1"/>
      <c r="AC740" s="1"/>
      <c r="AD740" s="1"/>
      <c r="AE740" s="1"/>
      <c r="AF740" s="1"/>
      <c r="AG740" s="1"/>
      <c r="AH740" s="1"/>
      <c r="AI740" s="1"/>
      <c r="AJ740" s="1"/>
      <c r="AK740" s="1" t="s">
        <v>220</v>
      </c>
      <c r="AL740" s="1"/>
      <c r="AM740" s="1"/>
      <c r="AN740" s="1"/>
      <c r="AO740" s="1"/>
      <c r="AP740" s="1"/>
      <c r="AQ740" s="1"/>
      <c r="AR740" s="1"/>
      <c r="AS740" s="1"/>
      <c r="AT740" s="1"/>
      <c r="AU740" s="1"/>
      <c r="AV740" s="1"/>
      <c r="AW740" s="1"/>
      <c r="AX740" s="1" t="s">
        <v>282</v>
      </c>
      <c r="AY740" s="1"/>
      <c r="AZ740" s="1" t="s">
        <v>234</v>
      </c>
      <c r="BA740" s="1" t="s">
        <v>138</v>
      </c>
      <c r="BB740" s="1"/>
      <c r="BC740" s="1"/>
      <c r="BD740" s="1" t="s">
        <v>133</v>
      </c>
      <c r="BE740" s="1" t="s">
        <v>134</v>
      </c>
      <c r="BF740" s="1" t="s">
        <v>135</v>
      </c>
      <c r="BG740" s="1"/>
      <c r="BH740" s="1"/>
      <c r="BI740" s="1"/>
      <c r="BJ740" s="1"/>
      <c r="BK740" s="1"/>
      <c r="BL740" s="1" t="s">
        <v>5108</v>
      </c>
      <c r="BM740" s="1" t="s">
        <v>5109</v>
      </c>
      <c r="BN740" s="1" t="s">
        <v>121</v>
      </c>
    </row>
    <row r="741" spans="1:66" ht="15.75" customHeight="1" x14ac:dyDescent="0.3">
      <c r="A741" s="1" t="s">
        <v>376</v>
      </c>
      <c r="B741" s="1">
        <v>2000000</v>
      </c>
      <c r="C741" s="1" t="s">
        <v>68</v>
      </c>
      <c r="D741" s="1">
        <v>0</v>
      </c>
      <c r="E741" s="4" t="s">
        <v>4420</v>
      </c>
      <c r="F741" s="1" t="s">
        <v>69</v>
      </c>
      <c r="G741" s="1" t="s">
        <v>99</v>
      </c>
      <c r="H741" s="1" t="s">
        <v>100</v>
      </c>
      <c r="I741" s="1" t="s">
        <v>101</v>
      </c>
      <c r="J741" s="1" t="s">
        <v>5102</v>
      </c>
      <c r="K741" s="1" t="s">
        <v>5103</v>
      </c>
      <c r="L741" s="1"/>
      <c r="M741" s="1" t="s">
        <v>5104</v>
      </c>
      <c r="N741" s="1" t="s">
        <v>5105</v>
      </c>
      <c r="O741" s="1" t="s">
        <v>138</v>
      </c>
      <c r="P741" s="1" t="s">
        <v>383</v>
      </c>
      <c r="Q741" s="1" t="s">
        <v>376</v>
      </c>
      <c r="R741" s="1" t="s">
        <v>5110</v>
      </c>
      <c r="S741" s="1" t="s">
        <v>5111</v>
      </c>
      <c r="T741" s="1"/>
      <c r="U741" s="1" t="s">
        <v>130</v>
      </c>
      <c r="V741" s="1"/>
      <c r="W741" s="1"/>
      <c r="X741" s="1"/>
      <c r="Y741" s="1">
        <v>90</v>
      </c>
      <c r="Z741" s="1"/>
      <c r="AA741" s="1"/>
      <c r="AB741" s="1"/>
      <c r="AC741" s="1"/>
      <c r="AD741" s="1"/>
      <c r="AE741" s="1"/>
      <c r="AF741" s="1"/>
      <c r="AG741" s="1"/>
      <c r="AH741" s="1"/>
      <c r="AI741" s="1"/>
      <c r="AJ741" s="1"/>
      <c r="AK741" s="1" t="s">
        <v>220</v>
      </c>
      <c r="AL741" s="1"/>
      <c r="AM741" s="1"/>
      <c r="AN741" s="1"/>
      <c r="AO741" s="1"/>
      <c r="AP741" s="1"/>
      <c r="AQ741" s="1"/>
      <c r="AR741" s="1"/>
      <c r="AS741" s="1"/>
      <c r="AT741" s="1"/>
      <c r="AU741" s="1"/>
      <c r="AV741" s="1"/>
      <c r="AW741" s="1"/>
      <c r="AX741" s="1" t="s">
        <v>282</v>
      </c>
      <c r="AY741" s="1"/>
      <c r="AZ741" s="1" t="s">
        <v>234</v>
      </c>
      <c r="BA741" s="1" t="s">
        <v>138</v>
      </c>
      <c r="BB741" s="1"/>
      <c r="BC741" s="1"/>
      <c r="BD741" s="1" t="s">
        <v>133</v>
      </c>
      <c r="BE741" s="1" t="s">
        <v>134</v>
      </c>
      <c r="BF741" s="1" t="s">
        <v>135</v>
      </c>
      <c r="BG741" s="1"/>
      <c r="BH741" s="1"/>
      <c r="BI741" s="1"/>
      <c r="BJ741" s="1"/>
      <c r="BK741" s="1"/>
      <c r="BL741" s="1" t="s">
        <v>5108</v>
      </c>
      <c r="BM741" s="1" t="s">
        <v>5109</v>
      </c>
      <c r="BN741" s="1" t="s">
        <v>121</v>
      </c>
    </row>
    <row r="742" spans="1:66" ht="15.75" customHeight="1" x14ac:dyDescent="0.3">
      <c r="A742" s="1" t="s">
        <v>470</v>
      </c>
      <c r="B742" s="1">
        <v>1500000</v>
      </c>
      <c r="C742" s="1" t="s">
        <v>68</v>
      </c>
      <c r="D742" s="1">
        <v>0</v>
      </c>
      <c r="E742" s="4" t="s">
        <v>314</v>
      </c>
      <c r="F742" s="1" t="s">
        <v>69</v>
      </c>
      <c r="G742" s="1" t="s">
        <v>123</v>
      </c>
      <c r="H742" s="1" t="s">
        <v>124</v>
      </c>
      <c r="I742" s="1" t="s">
        <v>101</v>
      </c>
      <c r="J742" s="1" t="s">
        <v>5112</v>
      </c>
      <c r="K742" s="1" t="s">
        <v>5113</v>
      </c>
      <c r="L742" s="1" t="s">
        <v>5114</v>
      </c>
      <c r="M742" s="1" t="s">
        <v>5115</v>
      </c>
      <c r="N742" s="1" t="s">
        <v>5116</v>
      </c>
      <c r="O742" s="1" t="s">
        <v>201</v>
      </c>
      <c r="P742" s="1" t="s">
        <v>473</v>
      </c>
      <c r="Q742" s="1" t="s">
        <v>470</v>
      </c>
      <c r="R742" s="1" t="s">
        <v>5117</v>
      </c>
      <c r="S742" s="1" t="s">
        <v>5118</v>
      </c>
      <c r="T742" s="1"/>
      <c r="U742" s="1" t="s">
        <v>147</v>
      </c>
      <c r="V742" s="1"/>
      <c r="W742" s="1"/>
      <c r="X742" s="1"/>
      <c r="Y742" s="1">
        <v>185</v>
      </c>
      <c r="Z742" s="1"/>
      <c r="AA742" s="1"/>
      <c r="AB742" s="1"/>
      <c r="AC742" s="1"/>
      <c r="AD742" s="1"/>
      <c r="AE742" s="1"/>
      <c r="AF742" s="1"/>
      <c r="AG742" s="1"/>
      <c r="AH742" s="1"/>
      <c r="AI742" s="1"/>
      <c r="AJ742" s="1"/>
      <c r="AK742" s="1" t="s">
        <v>220</v>
      </c>
      <c r="AL742" s="1"/>
      <c r="AM742" s="1"/>
      <c r="AN742" s="1"/>
      <c r="AO742" s="1"/>
      <c r="AP742" s="1"/>
      <c r="AQ742" s="1"/>
      <c r="AR742" s="1"/>
      <c r="AS742" s="1"/>
      <c r="AT742" s="1"/>
      <c r="AU742" s="1"/>
      <c r="AV742" s="1"/>
      <c r="AW742" s="1"/>
      <c r="AX742" s="1" t="s">
        <v>5119</v>
      </c>
      <c r="AY742" s="1"/>
      <c r="AZ742" s="1" t="s">
        <v>205</v>
      </c>
      <c r="BA742" s="1" t="s">
        <v>201</v>
      </c>
      <c r="BB742" s="1" t="s">
        <v>551</v>
      </c>
      <c r="BC742" s="1"/>
      <c r="BD742" s="1" t="s">
        <v>1607</v>
      </c>
      <c r="BE742" s="1" t="s">
        <v>192</v>
      </c>
      <c r="BF742" s="1" t="s">
        <v>90</v>
      </c>
      <c r="BG742" s="1"/>
      <c r="BH742" s="1" t="s">
        <v>804</v>
      </c>
      <c r="BI742" s="1"/>
      <c r="BJ742" s="1"/>
      <c r="BK742" s="1"/>
      <c r="BL742" s="1" t="s">
        <v>5120</v>
      </c>
      <c r="BM742" s="1" t="s">
        <v>5121</v>
      </c>
      <c r="BN742" s="1"/>
    </row>
    <row r="743" spans="1:66" ht="15.75" customHeight="1" x14ac:dyDescent="0.3">
      <c r="A743" s="1" t="s">
        <v>98</v>
      </c>
      <c r="B743" s="1">
        <v>130000</v>
      </c>
      <c r="C743" s="1" t="s">
        <v>68</v>
      </c>
      <c r="D743" s="1">
        <v>0</v>
      </c>
      <c r="E743" s="4" t="s">
        <v>139</v>
      </c>
      <c r="F743" s="1" t="s">
        <v>69</v>
      </c>
      <c r="G743" s="1" t="s">
        <v>123</v>
      </c>
      <c r="H743" s="1" t="s">
        <v>124</v>
      </c>
      <c r="I743" s="1" t="s">
        <v>101</v>
      </c>
      <c r="J743" s="1" t="s">
        <v>5122</v>
      </c>
      <c r="K743" s="1" t="s">
        <v>5123</v>
      </c>
      <c r="L743" s="1" t="s">
        <v>5124</v>
      </c>
      <c r="M743" s="1" t="s">
        <v>5125</v>
      </c>
      <c r="N743" s="1" t="s">
        <v>5126</v>
      </c>
      <c r="O743" s="1" t="s">
        <v>168</v>
      </c>
      <c r="P743" s="1" t="s">
        <v>106</v>
      </c>
      <c r="Q743" s="1" t="s">
        <v>98</v>
      </c>
      <c r="R743" s="1" t="s">
        <v>5127</v>
      </c>
      <c r="S743" s="1" t="s">
        <v>5128</v>
      </c>
      <c r="T743" s="1"/>
      <c r="U743" s="1"/>
      <c r="V743" s="1"/>
      <c r="W743" s="1"/>
      <c r="X743" s="1"/>
      <c r="Y743" s="1">
        <v>40</v>
      </c>
      <c r="Z743" s="1"/>
      <c r="AA743" s="1"/>
      <c r="AB743" s="1"/>
      <c r="AC743" s="1"/>
      <c r="AD743" s="1"/>
      <c r="AE743" s="1"/>
      <c r="AF743" s="1"/>
      <c r="AG743" s="1"/>
      <c r="AH743" s="1"/>
      <c r="AI743" s="1"/>
      <c r="AJ743" s="1"/>
      <c r="AK743" s="1" t="s">
        <v>204</v>
      </c>
      <c r="AL743" s="1"/>
      <c r="AM743" s="1"/>
      <c r="AN743" s="1"/>
      <c r="AO743" s="1"/>
      <c r="AP743" s="1"/>
      <c r="AQ743" s="1"/>
      <c r="AR743" s="1"/>
      <c r="AS743" s="1"/>
      <c r="AT743" s="1"/>
      <c r="AU743" s="1"/>
      <c r="AV743" s="1"/>
      <c r="AW743" s="1"/>
      <c r="AX743" s="1"/>
      <c r="AY743" s="1"/>
      <c r="AZ743" s="1" t="s">
        <v>292</v>
      </c>
      <c r="BA743" s="1" t="s">
        <v>168</v>
      </c>
      <c r="BB743" s="1"/>
      <c r="BC743" s="1"/>
      <c r="BD743" s="1" t="s">
        <v>1461</v>
      </c>
      <c r="BE743" s="1" t="s">
        <v>192</v>
      </c>
      <c r="BF743" s="1"/>
      <c r="BG743" s="1"/>
      <c r="BH743" s="1" t="s">
        <v>804</v>
      </c>
      <c r="BI743" s="1"/>
      <c r="BJ743" s="1"/>
      <c r="BK743" s="1"/>
      <c r="BL743" s="1" t="s">
        <v>5129</v>
      </c>
      <c r="BM743" s="1" t="s">
        <v>5130</v>
      </c>
      <c r="BN743" s="1"/>
    </row>
    <row r="744" spans="1:66" ht="15.75" customHeight="1" x14ac:dyDescent="0.3">
      <c r="A744" s="1" t="s">
        <v>98</v>
      </c>
      <c r="B744" s="1">
        <v>200000</v>
      </c>
      <c r="C744" s="1" t="s">
        <v>68</v>
      </c>
      <c r="D744" s="1">
        <v>0</v>
      </c>
      <c r="E744" s="4" t="s">
        <v>1963</v>
      </c>
      <c r="F744" s="1" t="s">
        <v>69</v>
      </c>
      <c r="G744" s="1" t="s">
        <v>123</v>
      </c>
      <c r="H744" s="1" t="s">
        <v>124</v>
      </c>
      <c r="I744" s="1" t="s">
        <v>101</v>
      </c>
      <c r="J744" s="1" t="s">
        <v>5131</v>
      </c>
      <c r="K744" s="1" t="s">
        <v>5132</v>
      </c>
      <c r="L744" s="1" t="s">
        <v>1832</v>
      </c>
      <c r="M744" s="1" t="s">
        <v>5133</v>
      </c>
      <c r="N744" s="1" t="s">
        <v>5134</v>
      </c>
      <c r="O744" s="1" t="s">
        <v>138</v>
      </c>
      <c r="P744" s="1" t="s">
        <v>106</v>
      </c>
      <c r="Q744" s="1" t="s">
        <v>98</v>
      </c>
      <c r="R744" s="1" t="s">
        <v>5135</v>
      </c>
      <c r="S744" s="1" t="s">
        <v>5136</v>
      </c>
      <c r="T744" s="1"/>
      <c r="U744" s="1"/>
      <c r="V744" s="1"/>
      <c r="W744" s="1"/>
      <c r="X744" s="1"/>
      <c r="Y744" s="1"/>
      <c r="Z744" s="1"/>
      <c r="AA744" s="1"/>
      <c r="AB744" s="1"/>
      <c r="AC744" s="1"/>
      <c r="AD744" s="1"/>
      <c r="AE744" s="1"/>
      <c r="AF744" s="1"/>
      <c r="AG744" s="1" t="s">
        <v>82</v>
      </c>
      <c r="AH744" s="1"/>
      <c r="AI744" s="1"/>
      <c r="AJ744" s="1"/>
      <c r="AK744" s="1"/>
      <c r="AL744" s="1"/>
      <c r="AM744" s="1"/>
      <c r="AN744" s="1"/>
      <c r="AO744" s="1"/>
      <c r="AP744" s="1"/>
      <c r="AQ744" s="1"/>
      <c r="AR744" s="1"/>
      <c r="AS744" s="1"/>
      <c r="AT744" s="1"/>
      <c r="AU744" s="1"/>
      <c r="AV744" s="1"/>
      <c r="AW744" s="1"/>
      <c r="AX744" s="1"/>
      <c r="AY744" s="1"/>
      <c r="AZ744" s="1" t="s">
        <v>234</v>
      </c>
      <c r="BA744" s="1" t="s">
        <v>138</v>
      </c>
      <c r="BB744" s="1"/>
      <c r="BC744" s="1"/>
      <c r="BD744" s="1"/>
      <c r="BE744" s="1" t="s">
        <v>192</v>
      </c>
      <c r="BF744" s="1"/>
      <c r="BG744" s="1"/>
      <c r="BH744" s="1" t="s">
        <v>193</v>
      </c>
      <c r="BI744" s="1"/>
      <c r="BJ744" s="1"/>
      <c r="BK744" s="1"/>
      <c r="BL744" s="1" t="s">
        <v>5137</v>
      </c>
      <c r="BM744" s="1" t="s">
        <v>5138</v>
      </c>
      <c r="BN744" s="1" t="s">
        <v>121</v>
      </c>
    </row>
    <row r="745" spans="1:66" ht="15.75" customHeight="1" x14ac:dyDescent="0.3">
      <c r="A745" s="1" t="s">
        <v>98</v>
      </c>
      <c r="B745" s="1">
        <v>20000</v>
      </c>
      <c r="C745" s="1" t="s">
        <v>68</v>
      </c>
      <c r="D745" s="1">
        <v>0</v>
      </c>
      <c r="E745" s="4" t="s">
        <v>314</v>
      </c>
      <c r="F745" s="1" t="s">
        <v>69</v>
      </c>
      <c r="G745" s="1" t="s">
        <v>123</v>
      </c>
      <c r="H745" s="1" t="s">
        <v>124</v>
      </c>
      <c r="I745" s="1" t="s">
        <v>101</v>
      </c>
      <c r="J745" s="1" t="s">
        <v>5139</v>
      </c>
      <c r="K745" s="1" t="s">
        <v>5140</v>
      </c>
      <c r="L745" s="1"/>
      <c r="M745" s="1" t="s">
        <v>5141</v>
      </c>
      <c r="N745" s="1" t="s">
        <v>5142</v>
      </c>
      <c r="O745" s="1" t="s">
        <v>304</v>
      </c>
      <c r="P745" s="1" t="s">
        <v>106</v>
      </c>
      <c r="Q745" s="1" t="s">
        <v>98</v>
      </c>
      <c r="R745" s="1" t="s">
        <v>5143</v>
      </c>
      <c r="S745" s="1" t="s">
        <v>5144</v>
      </c>
      <c r="T745" s="1"/>
      <c r="U745" s="1" t="s">
        <v>130</v>
      </c>
      <c r="V745" s="1"/>
      <c r="W745" s="1"/>
      <c r="X745" s="1"/>
      <c r="Y745" s="1">
        <v>22</v>
      </c>
      <c r="Z745" s="1"/>
      <c r="AA745" s="1"/>
      <c r="AB745" s="1"/>
      <c r="AC745" s="1"/>
      <c r="AD745" s="1"/>
      <c r="AE745" s="1"/>
      <c r="AF745" s="1"/>
      <c r="AG745" s="1" t="s">
        <v>111</v>
      </c>
      <c r="AH745" s="1"/>
      <c r="AI745" s="1"/>
      <c r="AJ745" s="1"/>
      <c r="AK745" s="1"/>
      <c r="AL745" s="1"/>
      <c r="AM745" s="1"/>
      <c r="AN745" s="1"/>
      <c r="AO745" s="1"/>
      <c r="AP745" s="1"/>
      <c r="AQ745" s="1"/>
      <c r="AR745" s="1"/>
      <c r="AS745" s="1"/>
      <c r="AT745" s="1"/>
      <c r="AU745" s="1"/>
      <c r="AV745" s="1"/>
      <c r="AW745" s="1"/>
      <c r="AX745" s="1"/>
      <c r="AY745" s="1"/>
      <c r="AZ745" s="1" t="s">
        <v>307</v>
      </c>
      <c r="BA745" s="1" t="s">
        <v>304</v>
      </c>
      <c r="BB745" s="1"/>
      <c r="BC745" s="1"/>
      <c r="BD745" s="1" t="s">
        <v>266</v>
      </c>
      <c r="BE745" s="1" t="s">
        <v>192</v>
      </c>
      <c r="BF745" s="1"/>
      <c r="BG745" s="1"/>
      <c r="BH745" s="1" t="s">
        <v>864</v>
      </c>
      <c r="BI745" s="1"/>
      <c r="BJ745" s="1"/>
      <c r="BK745" s="1"/>
      <c r="BL745" s="1" t="s">
        <v>5145</v>
      </c>
      <c r="BM745" s="1" t="s">
        <v>5146</v>
      </c>
      <c r="BN745" s="1" t="s">
        <v>375</v>
      </c>
    </row>
    <row r="746" spans="1:66" ht="15.75" customHeight="1" x14ac:dyDescent="0.3">
      <c r="A746" s="1" t="s">
        <v>98</v>
      </c>
      <c r="B746" s="1">
        <v>400000</v>
      </c>
      <c r="C746" s="1" t="s">
        <v>68</v>
      </c>
      <c r="D746" s="1">
        <v>0</v>
      </c>
      <c r="E746" s="4" t="s">
        <v>314</v>
      </c>
      <c r="F746" s="1" t="s">
        <v>69</v>
      </c>
      <c r="G746" s="1" t="s">
        <v>99</v>
      </c>
      <c r="H746" s="1" t="s">
        <v>100</v>
      </c>
      <c r="I746" s="1" t="s">
        <v>101</v>
      </c>
      <c r="J746" s="1" t="s">
        <v>5147</v>
      </c>
      <c r="K746" s="1" t="s">
        <v>5148</v>
      </c>
      <c r="L746" s="1" t="s">
        <v>5149</v>
      </c>
      <c r="M746" s="1" t="s">
        <v>5150</v>
      </c>
      <c r="N746" s="1" t="s">
        <v>5151</v>
      </c>
      <c r="O746" s="1" t="s">
        <v>173</v>
      </c>
      <c r="P746" s="1" t="s">
        <v>106</v>
      </c>
      <c r="Q746" s="1" t="s">
        <v>98</v>
      </c>
      <c r="R746" s="1" t="s">
        <v>5152</v>
      </c>
      <c r="S746" s="1" t="s">
        <v>5153</v>
      </c>
      <c r="T746" s="1"/>
      <c r="U746" s="1" t="s">
        <v>147</v>
      </c>
      <c r="V746" s="1"/>
      <c r="W746" s="1"/>
      <c r="X746" s="1"/>
      <c r="Y746" s="1">
        <v>50</v>
      </c>
      <c r="Z746" s="1"/>
      <c r="AA746" s="1"/>
      <c r="AB746" s="1"/>
      <c r="AC746" s="1"/>
      <c r="AD746" s="1"/>
      <c r="AE746" s="1"/>
      <c r="AF746" s="1"/>
      <c r="AG746" s="1"/>
      <c r="AH746" s="1"/>
      <c r="AI746" s="1"/>
      <c r="AJ746" s="1"/>
      <c r="AK746" s="1" t="s">
        <v>433</v>
      </c>
      <c r="AL746" s="1" t="s">
        <v>2679</v>
      </c>
      <c r="AM746" s="1"/>
      <c r="AN746" s="1"/>
      <c r="AO746" s="1"/>
      <c r="AP746" s="1"/>
      <c r="AQ746" s="1"/>
      <c r="AR746" s="1"/>
      <c r="AS746" s="1"/>
      <c r="AT746" s="1"/>
      <c r="AU746" s="1"/>
      <c r="AV746" s="1"/>
      <c r="AW746" s="1"/>
      <c r="AX746" s="1"/>
      <c r="AY746" s="1"/>
      <c r="AZ746" s="1" t="s">
        <v>178</v>
      </c>
      <c r="BA746" s="1" t="s">
        <v>173</v>
      </c>
      <c r="BB746" s="1"/>
      <c r="BC746" s="1"/>
      <c r="BD746" s="1" t="s">
        <v>116</v>
      </c>
      <c r="BE746" s="1" t="s">
        <v>134</v>
      </c>
      <c r="BF746" s="1"/>
      <c r="BG746" s="1"/>
      <c r="BH746" s="1"/>
      <c r="BI746" s="1"/>
      <c r="BJ746" s="1"/>
      <c r="BK746" s="1"/>
      <c r="BL746" s="1" t="s">
        <v>5154</v>
      </c>
      <c r="BM746" s="1" t="s">
        <v>5155</v>
      </c>
      <c r="BN746" s="1"/>
    </row>
    <row r="747" spans="1:66" ht="15.75" customHeight="1" x14ac:dyDescent="0.3">
      <c r="A747" s="1" t="s">
        <v>98</v>
      </c>
      <c r="B747" s="1">
        <v>23000</v>
      </c>
      <c r="C747" s="1" t="s">
        <v>68</v>
      </c>
      <c r="D747" s="1">
        <v>0</v>
      </c>
      <c r="E747" s="4" t="s">
        <v>314</v>
      </c>
      <c r="F747" s="1" t="s">
        <v>69</v>
      </c>
      <c r="G747" s="1" t="s">
        <v>99</v>
      </c>
      <c r="H747" s="1" t="s">
        <v>100</v>
      </c>
      <c r="I747" s="1" t="s">
        <v>101</v>
      </c>
      <c r="J747" s="1" t="s">
        <v>5147</v>
      </c>
      <c r="K747" s="1" t="s">
        <v>5148</v>
      </c>
      <c r="L747" s="1" t="s">
        <v>181</v>
      </c>
      <c r="M747" s="1" t="s">
        <v>5150</v>
      </c>
      <c r="N747" s="1" t="s">
        <v>5151</v>
      </c>
      <c r="O747" s="1" t="s">
        <v>173</v>
      </c>
      <c r="P747" s="1" t="s">
        <v>106</v>
      </c>
      <c r="Q747" s="1" t="s">
        <v>98</v>
      </c>
      <c r="R747" s="1" t="s">
        <v>5156</v>
      </c>
      <c r="S747" s="1" t="s">
        <v>5157</v>
      </c>
      <c r="T747" s="1"/>
      <c r="U747" s="1" t="s">
        <v>147</v>
      </c>
      <c r="V747" s="1"/>
      <c r="W747" s="1"/>
      <c r="X747" s="1"/>
      <c r="Y747" s="1">
        <v>50</v>
      </c>
      <c r="Z747" s="1"/>
      <c r="AA747" s="1"/>
      <c r="AB747" s="1"/>
      <c r="AC747" s="1"/>
      <c r="AD747" s="1"/>
      <c r="AE747" s="1"/>
      <c r="AF747" s="1"/>
      <c r="AG747" s="1"/>
      <c r="AH747" s="1"/>
      <c r="AI747" s="1"/>
      <c r="AJ747" s="1"/>
      <c r="AK747" s="1" t="s">
        <v>433</v>
      </c>
      <c r="AL747" s="1" t="s">
        <v>2679</v>
      </c>
      <c r="AM747" s="1"/>
      <c r="AN747" s="1"/>
      <c r="AO747" s="1"/>
      <c r="AP747" s="1"/>
      <c r="AQ747" s="1"/>
      <c r="AR747" s="1"/>
      <c r="AS747" s="1"/>
      <c r="AT747" s="1"/>
      <c r="AU747" s="1"/>
      <c r="AV747" s="1"/>
      <c r="AW747" s="1"/>
      <c r="AX747" s="1"/>
      <c r="AY747" s="1"/>
      <c r="AZ747" s="1" t="s">
        <v>178</v>
      </c>
      <c r="BA747" s="1" t="s">
        <v>173</v>
      </c>
      <c r="BB747" s="1"/>
      <c r="BC747" s="1"/>
      <c r="BD747" s="1" t="s">
        <v>116</v>
      </c>
      <c r="BE747" s="1" t="s">
        <v>134</v>
      </c>
      <c r="BF747" s="1"/>
      <c r="BG747" s="1"/>
      <c r="BH747" s="1"/>
      <c r="BI747" s="1"/>
      <c r="BJ747" s="1"/>
      <c r="BK747" s="1"/>
      <c r="BL747" s="1" t="s">
        <v>5154</v>
      </c>
      <c r="BM747" s="1" t="s">
        <v>5155</v>
      </c>
      <c r="BN747" s="1"/>
    </row>
    <row r="748" spans="1:66" ht="15.75" customHeight="1" x14ac:dyDescent="0.3">
      <c r="A748" s="1" t="s">
        <v>98</v>
      </c>
      <c r="B748" s="1">
        <v>400000</v>
      </c>
      <c r="C748" s="1" t="s">
        <v>68</v>
      </c>
      <c r="D748" s="1">
        <v>0</v>
      </c>
      <c r="E748" s="4">
        <v>44813</v>
      </c>
      <c r="F748" s="1" t="s">
        <v>69</v>
      </c>
      <c r="G748" s="1" t="s">
        <v>123</v>
      </c>
      <c r="H748" s="1" t="s">
        <v>124</v>
      </c>
      <c r="I748" s="1" t="s">
        <v>101</v>
      </c>
      <c r="J748" s="1" t="s">
        <v>5158</v>
      </c>
      <c r="K748" s="1" t="s">
        <v>5159</v>
      </c>
      <c r="L748" s="1" t="s">
        <v>5160</v>
      </c>
      <c r="M748" s="1" t="s">
        <v>5161</v>
      </c>
      <c r="N748" s="1" t="s">
        <v>5162</v>
      </c>
      <c r="O748" s="1" t="s">
        <v>382</v>
      </c>
      <c r="P748" s="1" t="s">
        <v>106</v>
      </c>
      <c r="Q748" s="1" t="s">
        <v>98</v>
      </c>
      <c r="R748" s="1" t="s">
        <v>5163</v>
      </c>
      <c r="S748" s="1" t="s">
        <v>5164</v>
      </c>
      <c r="T748" s="1"/>
      <c r="U748" s="1" t="s">
        <v>130</v>
      </c>
      <c r="V748" s="1"/>
      <c r="W748" s="1"/>
      <c r="X748" s="1"/>
      <c r="Y748" s="1">
        <v>146</v>
      </c>
      <c r="Z748" s="1"/>
      <c r="AA748" s="1"/>
      <c r="AB748" s="1"/>
      <c r="AC748" s="1"/>
      <c r="AD748" s="1"/>
      <c r="AE748" s="1"/>
      <c r="AF748" s="1"/>
      <c r="AG748" s="1"/>
      <c r="AH748" s="1"/>
      <c r="AI748" s="1"/>
      <c r="AJ748" s="1"/>
      <c r="AK748" s="1" t="s">
        <v>220</v>
      </c>
      <c r="AL748" s="1"/>
      <c r="AM748" s="1"/>
      <c r="AN748" s="1"/>
      <c r="AO748" s="1"/>
      <c r="AP748" s="1"/>
      <c r="AQ748" s="1"/>
      <c r="AR748" s="1"/>
      <c r="AS748" s="1"/>
      <c r="AT748" s="1"/>
      <c r="AU748" s="1"/>
      <c r="AV748" s="1"/>
      <c r="AW748" s="1"/>
      <c r="AX748" s="1" t="s">
        <v>357</v>
      </c>
      <c r="AY748" s="1"/>
      <c r="AZ748" s="1" t="s">
        <v>386</v>
      </c>
      <c r="BA748" s="1" t="s">
        <v>382</v>
      </c>
      <c r="BB748" s="1"/>
      <c r="BC748" s="1"/>
      <c r="BD748" s="1"/>
      <c r="BE748" s="1" t="s">
        <v>134</v>
      </c>
      <c r="BF748" s="1" t="s">
        <v>90</v>
      </c>
      <c r="BG748" s="1"/>
      <c r="BH748" s="1"/>
      <c r="BI748" s="1"/>
      <c r="BJ748" s="1"/>
      <c r="BK748" s="1"/>
      <c r="BL748" s="1" t="s">
        <v>5165</v>
      </c>
      <c r="BM748" s="1" t="s">
        <v>5166</v>
      </c>
      <c r="BN748" s="1" t="s">
        <v>121</v>
      </c>
    </row>
    <row r="749" spans="1:66" ht="15.75" customHeight="1" x14ac:dyDescent="0.3">
      <c r="A749" s="1" t="s">
        <v>98</v>
      </c>
      <c r="B749" s="1">
        <v>400000</v>
      </c>
      <c r="C749" s="1" t="s">
        <v>68</v>
      </c>
      <c r="D749" s="1">
        <v>0</v>
      </c>
      <c r="E749" s="4" t="s">
        <v>1079</v>
      </c>
      <c r="F749" s="1" t="s">
        <v>69</v>
      </c>
      <c r="G749" s="1" t="s">
        <v>123</v>
      </c>
      <c r="H749" s="1" t="s">
        <v>124</v>
      </c>
      <c r="I749" s="1" t="s">
        <v>101</v>
      </c>
      <c r="J749" s="1"/>
      <c r="K749" s="1"/>
      <c r="L749" s="1"/>
      <c r="M749" s="1" t="s">
        <v>5167</v>
      </c>
      <c r="N749" s="1" t="s">
        <v>5168</v>
      </c>
      <c r="O749" s="1" t="s">
        <v>942</v>
      </c>
      <c r="P749" s="1" t="s">
        <v>106</v>
      </c>
      <c r="Q749" s="1" t="s">
        <v>98</v>
      </c>
      <c r="R749" s="1" t="s">
        <v>5169</v>
      </c>
      <c r="S749" s="1" t="s">
        <v>5170</v>
      </c>
      <c r="T749" s="1"/>
      <c r="U749" s="1" t="s">
        <v>263</v>
      </c>
      <c r="V749" s="1"/>
      <c r="W749" s="1"/>
      <c r="X749" s="1"/>
      <c r="Y749" s="1">
        <v>115</v>
      </c>
      <c r="Z749" s="1"/>
      <c r="AA749" s="1"/>
      <c r="AB749" s="1"/>
      <c r="AC749" s="1"/>
      <c r="AD749" s="1"/>
      <c r="AE749" s="1"/>
      <c r="AF749" s="1"/>
      <c r="AG749" s="1"/>
      <c r="AH749" s="1"/>
      <c r="AI749" s="1"/>
      <c r="AJ749" s="1"/>
      <c r="AK749" s="1" t="s">
        <v>204</v>
      </c>
      <c r="AL749" s="1"/>
      <c r="AM749" s="1"/>
      <c r="AN749" s="1"/>
      <c r="AO749" s="1"/>
      <c r="AP749" s="1"/>
      <c r="AQ749" s="1"/>
      <c r="AR749" s="1"/>
      <c r="AS749" s="1"/>
      <c r="AT749" s="1"/>
      <c r="AU749" s="1"/>
      <c r="AV749" s="1"/>
      <c r="AW749" s="1"/>
      <c r="AX749" s="1"/>
      <c r="AY749" s="1"/>
      <c r="AZ749" s="1" t="s">
        <v>532</v>
      </c>
      <c r="BA749" s="1" t="s">
        <v>529</v>
      </c>
      <c r="BB749" s="1"/>
      <c r="BC749" s="1"/>
      <c r="BD749" s="1" t="s">
        <v>1067</v>
      </c>
      <c r="BE749" s="1" t="s">
        <v>192</v>
      </c>
      <c r="BF749" s="1"/>
      <c r="BG749" s="1"/>
      <c r="BH749" s="1" t="s">
        <v>804</v>
      </c>
      <c r="BI749" s="1"/>
      <c r="BJ749" s="1"/>
      <c r="BK749" s="1"/>
      <c r="BL749" s="1" t="s">
        <v>5171</v>
      </c>
      <c r="BM749" s="1" t="s">
        <v>5172</v>
      </c>
      <c r="BN749" s="1" t="s">
        <v>121</v>
      </c>
    </row>
    <row r="750" spans="1:66" ht="15.75" customHeight="1" x14ac:dyDescent="0.3">
      <c r="A750" s="1" t="s">
        <v>98</v>
      </c>
      <c r="B750" s="1">
        <v>600000</v>
      </c>
      <c r="C750" s="1" t="s">
        <v>68</v>
      </c>
      <c r="D750" s="1">
        <v>0</v>
      </c>
      <c r="E750" s="4" t="s">
        <v>139</v>
      </c>
      <c r="F750" s="1" t="s">
        <v>69</v>
      </c>
      <c r="G750" s="1" t="s">
        <v>123</v>
      </c>
      <c r="H750" s="1" t="s">
        <v>124</v>
      </c>
      <c r="I750" s="1" t="s">
        <v>101</v>
      </c>
      <c r="J750" s="1" t="s">
        <v>5173</v>
      </c>
      <c r="K750" s="1" t="s">
        <v>5174</v>
      </c>
      <c r="L750" s="1" t="s">
        <v>5175</v>
      </c>
      <c r="M750" s="1" t="s">
        <v>5176</v>
      </c>
      <c r="N750" s="1" t="s">
        <v>5177</v>
      </c>
      <c r="O750" s="1" t="s">
        <v>401</v>
      </c>
      <c r="P750" s="1" t="s">
        <v>106</v>
      </c>
      <c r="Q750" s="1" t="s">
        <v>98</v>
      </c>
      <c r="R750" s="1" t="s">
        <v>5178</v>
      </c>
      <c r="S750" s="1" t="s">
        <v>5179</v>
      </c>
      <c r="T750" s="1"/>
      <c r="U750" s="1" t="s">
        <v>803</v>
      </c>
      <c r="V750" s="1"/>
      <c r="W750" s="1"/>
      <c r="X750" s="1"/>
      <c r="Y750" s="1">
        <v>144</v>
      </c>
      <c r="Z750" s="1"/>
      <c r="AA750" s="1"/>
      <c r="AB750" s="1"/>
      <c r="AC750" s="1"/>
      <c r="AD750" s="1"/>
      <c r="AE750" s="1"/>
      <c r="AF750" s="1"/>
      <c r="AG750" s="1"/>
      <c r="AH750" s="1"/>
      <c r="AI750" s="1"/>
      <c r="AJ750" s="1"/>
      <c r="AK750" s="1" t="s">
        <v>356</v>
      </c>
      <c r="AL750" s="1"/>
      <c r="AM750" s="1"/>
      <c r="AN750" s="1"/>
      <c r="AO750" s="1"/>
      <c r="AP750" s="1"/>
      <c r="AQ750" s="1"/>
      <c r="AR750" s="1"/>
      <c r="AS750" s="1"/>
      <c r="AT750" s="1"/>
      <c r="AU750" s="1"/>
      <c r="AV750" s="1"/>
      <c r="AW750" s="1"/>
      <c r="AX750" s="1" t="s">
        <v>1717</v>
      </c>
      <c r="AY750" s="1"/>
      <c r="AZ750" s="1" t="s">
        <v>407</v>
      </c>
      <c r="BA750" s="1" t="s">
        <v>401</v>
      </c>
      <c r="BB750" s="1"/>
      <c r="BC750" s="1"/>
      <c r="BD750" s="1"/>
      <c r="BE750" s="1" t="s">
        <v>134</v>
      </c>
      <c r="BF750" s="1"/>
      <c r="BG750" s="1"/>
      <c r="BH750" s="1"/>
      <c r="BI750" s="1"/>
      <c r="BJ750" s="1"/>
      <c r="BK750" s="1"/>
      <c r="BL750" s="1" t="s">
        <v>5180</v>
      </c>
      <c r="BM750" s="1" t="s">
        <v>5181</v>
      </c>
      <c r="BN750" s="1"/>
    </row>
    <row r="751" spans="1:66" ht="15.75" customHeight="1" x14ac:dyDescent="0.3">
      <c r="A751" s="1" t="s">
        <v>98</v>
      </c>
      <c r="B751" s="1">
        <v>500000</v>
      </c>
      <c r="C751" s="1" t="s">
        <v>68</v>
      </c>
      <c r="D751" s="1">
        <v>0</v>
      </c>
      <c r="E751" s="4" t="s">
        <v>314</v>
      </c>
      <c r="F751" s="1" t="s">
        <v>69</v>
      </c>
      <c r="G751" s="1" t="s">
        <v>123</v>
      </c>
      <c r="H751" s="1" t="s">
        <v>124</v>
      </c>
      <c r="I751" s="1" t="s">
        <v>101</v>
      </c>
      <c r="J751" s="1" t="s">
        <v>5182</v>
      </c>
      <c r="K751" s="1" t="s">
        <v>5183</v>
      </c>
      <c r="L751" s="1" t="s">
        <v>5184</v>
      </c>
      <c r="M751" s="1" t="s">
        <v>5185</v>
      </c>
      <c r="N751" s="1" t="s">
        <v>5186</v>
      </c>
      <c r="O751" s="1" t="s">
        <v>382</v>
      </c>
      <c r="P751" s="1" t="s">
        <v>106</v>
      </c>
      <c r="Q751" s="1" t="s">
        <v>98</v>
      </c>
      <c r="R751" s="1" t="s">
        <v>5187</v>
      </c>
      <c r="S751" s="1" t="s">
        <v>5188</v>
      </c>
      <c r="T751" s="1"/>
      <c r="U751" s="1" t="s">
        <v>1537</v>
      </c>
      <c r="V751" s="1"/>
      <c r="W751" s="1"/>
      <c r="X751" s="1"/>
      <c r="Y751" s="1">
        <v>100</v>
      </c>
      <c r="Z751" s="1"/>
      <c r="AA751" s="1"/>
      <c r="AB751" s="1"/>
      <c r="AC751" s="1"/>
      <c r="AD751" s="1"/>
      <c r="AE751" s="1"/>
      <c r="AF751" s="1"/>
      <c r="AG751" s="1"/>
      <c r="AH751" s="1"/>
      <c r="AI751" s="1"/>
      <c r="AJ751" s="1"/>
      <c r="AK751" s="1" t="s">
        <v>356</v>
      </c>
      <c r="AL751" s="1"/>
      <c r="AM751" s="1"/>
      <c r="AN751" s="1"/>
      <c r="AO751" s="1"/>
      <c r="AP751" s="1"/>
      <c r="AQ751" s="1"/>
      <c r="AR751" s="1"/>
      <c r="AS751" s="1"/>
      <c r="AT751" s="1"/>
      <c r="AU751" s="1"/>
      <c r="AV751" s="1"/>
      <c r="AW751" s="1"/>
      <c r="AX751" s="1" t="s">
        <v>77</v>
      </c>
      <c r="AY751" s="1"/>
      <c r="AZ751" s="1" t="s">
        <v>386</v>
      </c>
      <c r="BA751" s="1" t="s">
        <v>382</v>
      </c>
      <c r="BB751" s="1"/>
      <c r="BC751" s="1"/>
      <c r="BD751" s="1"/>
      <c r="BE751" s="1" t="s">
        <v>134</v>
      </c>
      <c r="BF751" s="1"/>
      <c r="BG751" s="1"/>
      <c r="BH751" s="1"/>
      <c r="BI751" s="1"/>
      <c r="BJ751" s="1"/>
      <c r="BK751" s="1"/>
      <c r="BL751" s="1" t="s">
        <v>5189</v>
      </c>
      <c r="BM751" s="1" t="s">
        <v>5190</v>
      </c>
      <c r="BN751" s="1" t="s">
        <v>121</v>
      </c>
    </row>
    <row r="752" spans="1:66" ht="15.75" customHeight="1" x14ac:dyDescent="0.3">
      <c r="A752" s="1" t="s">
        <v>168</v>
      </c>
      <c r="B752" s="1">
        <v>555000</v>
      </c>
      <c r="C752" s="1" t="s">
        <v>68</v>
      </c>
      <c r="D752" s="1">
        <v>100</v>
      </c>
      <c r="E752" s="4" t="s">
        <v>937</v>
      </c>
      <c r="F752" s="1" t="s">
        <v>69</v>
      </c>
      <c r="G752" s="1" t="s">
        <v>70</v>
      </c>
      <c r="H752" s="1" t="s">
        <v>71</v>
      </c>
      <c r="I752" s="1" t="s">
        <v>72</v>
      </c>
      <c r="J752" s="1" t="s">
        <v>5191</v>
      </c>
      <c r="K752" s="1" t="s">
        <v>5192</v>
      </c>
      <c r="L752" s="1" t="s">
        <v>5193</v>
      </c>
      <c r="M752" s="1" t="s">
        <v>5194</v>
      </c>
      <c r="N752" s="1" t="s">
        <v>5195</v>
      </c>
      <c r="O752" s="1" t="s">
        <v>829</v>
      </c>
      <c r="P752" s="1" t="s">
        <v>292</v>
      </c>
      <c r="Q752" s="1" t="s">
        <v>168</v>
      </c>
      <c r="R752" s="1" t="s">
        <v>5196</v>
      </c>
      <c r="S752" s="1" t="s">
        <v>5197</v>
      </c>
      <c r="T752" s="1"/>
      <c r="U752" s="1" t="s">
        <v>130</v>
      </c>
      <c r="V752" s="1"/>
      <c r="W752" s="1"/>
      <c r="X752" s="1"/>
      <c r="Y752" s="1">
        <v>215</v>
      </c>
      <c r="Z752" s="1"/>
      <c r="AA752" s="1"/>
      <c r="AB752" s="1"/>
      <c r="AC752" s="1"/>
      <c r="AD752" s="1"/>
      <c r="AE752" s="1"/>
      <c r="AF752" s="1"/>
      <c r="AG752" s="1"/>
      <c r="AH752" s="1"/>
      <c r="AI752" s="1"/>
      <c r="AJ752" s="1"/>
      <c r="AK752" s="1" t="s">
        <v>220</v>
      </c>
      <c r="AL752" s="1"/>
      <c r="AM752" s="1"/>
      <c r="AN752" s="1"/>
      <c r="AO752" s="1"/>
      <c r="AP752" s="1"/>
      <c r="AQ752" s="1"/>
      <c r="AR752" s="1"/>
      <c r="AS752" s="1"/>
      <c r="AT752" s="1"/>
      <c r="AU752" s="1"/>
      <c r="AV752" s="1"/>
      <c r="AW752" s="1"/>
      <c r="AX752" s="1" t="s">
        <v>177</v>
      </c>
      <c r="AY752" s="1"/>
      <c r="AZ752" s="1" t="s">
        <v>834</v>
      </c>
      <c r="BA752" s="1" t="s">
        <v>829</v>
      </c>
      <c r="BB752" s="1" t="s">
        <v>3182</v>
      </c>
      <c r="BC752" s="1"/>
      <c r="BD752" s="1" t="s">
        <v>2523</v>
      </c>
      <c r="BE752" s="1" t="s">
        <v>134</v>
      </c>
      <c r="BF752" s="1" t="s">
        <v>90</v>
      </c>
      <c r="BG752" s="1"/>
      <c r="BH752" s="1"/>
      <c r="BI752" s="1"/>
      <c r="BJ752" s="1"/>
      <c r="BK752" s="1"/>
      <c r="BL752" s="1" t="s">
        <v>5198</v>
      </c>
      <c r="BM752" s="1" t="s">
        <v>5199</v>
      </c>
      <c r="BN752" s="1" t="s">
        <v>121</v>
      </c>
    </row>
    <row r="753" spans="1:66" ht="15.75" customHeight="1" x14ac:dyDescent="0.3">
      <c r="A753" s="1" t="s">
        <v>360</v>
      </c>
      <c r="B753" s="1">
        <v>100000</v>
      </c>
      <c r="C753" s="1" t="s">
        <v>68</v>
      </c>
      <c r="D753" s="1">
        <v>0</v>
      </c>
      <c r="E753" s="4" t="s">
        <v>314</v>
      </c>
      <c r="F753" s="1" t="s">
        <v>69</v>
      </c>
      <c r="G753" s="1" t="s">
        <v>123</v>
      </c>
      <c r="H753" s="1" t="s">
        <v>124</v>
      </c>
      <c r="I753" s="1" t="s">
        <v>101</v>
      </c>
      <c r="J753" s="1" t="s">
        <v>5200</v>
      </c>
      <c r="K753" s="1" t="s">
        <v>5201</v>
      </c>
      <c r="L753" s="1" t="s">
        <v>1899</v>
      </c>
      <c r="M753" s="1" t="s">
        <v>5202</v>
      </c>
      <c r="N753" s="1" t="s">
        <v>5203</v>
      </c>
      <c r="O753" s="1" t="s">
        <v>173</v>
      </c>
      <c r="P753" s="1" t="s">
        <v>368</v>
      </c>
      <c r="Q753" s="1" t="s">
        <v>360</v>
      </c>
      <c r="R753" s="1" t="s">
        <v>5204</v>
      </c>
      <c r="S753" s="1" t="s">
        <v>5205</v>
      </c>
      <c r="T753" s="1"/>
      <c r="U753" s="1" t="s">
        <v>81</v>
      </c>
      <c r="V753" s="1"/>
      <c r="W753" s="1" t="s">
        <v>1904</v>
      </c>
      <c r="X753" s="1"/>
      <c r="Y753" s="1">
        <v>20</v>
      </c>
      <c r="Z753" s="1"/>
      <c r="AA753" s="1"/>
      <c r="AB753" s="1"/>
      <c r="AC753" s="1"/>
      <c r="AD753" s="1"/>
      <c r="AE753" s="1"/>
      <c r="AF753" s="1"/>
      <c r="AG753" s="1"/>
      <c r="AH753" s="1"/>
      <c r="AI753" s="1"/>
      <c r="AJ753" s="1"/>
      <c r="AK753" s="1" t="s">
        <v>204</v>
      </c>
      <c r="AL753" s="1"/>
      <c r="AM753" s="1"/>
      <c r="AN753" s="1"/>
      <c r="AO753" s="1"/>
      <c r="AP753" s="1"/>
      <c r="AQ753" s="1"/>
      <c r="AR753" s="1"/>
      <c r="AS753" s="1"/>
      <c r="AT753" s="1"/>
      <c r="AU753" s="1"/>
      <c r="AV753" s="1"/>
      <c r="AW753" s="1"/>
      <c r="AX753" s="1"/>
      <c r="AY753" s="1"/>
      <c r="AZ753" s="1" t="s">
        <v>178</v>
      </c>
      <c r="BA753" s="1" t="s">
        <v>173</v>
      </c>
      <c r="BB753" s="1"/>
      <c r="BC753" s="1"/>
      <c r="BD753" s="1" t="s">
        <v>116</v>
      </c>
      <c r="BE753" s="1" t="s">
        <v>1888</v>
      </c>
      <c r="BF753" s="1"/>
      <c r="BG753" s="1"/>
      <c r="BH753" s="1"/>
      <c r="BI753" s="1"/>
      <c r="BJ753" s="1"/>
      <c r="BK753" s="1"/>
      <c r="BL753" s="1" t="s">
        <v>5206</v>
      </c>
      <c r="BM753" s="1" t="s">
        <v>5207</v>
      </c>
      <c r="BN753" s="1"/>
    </row>
    <row r="754" spans="1:66" ht="15.75" customHeight="1" x14ac:dyDescent="0.3">
      <c r="A754" s="1" t="s">
        <v>481</v>
      </c>
      <c r="B754" s="1">
        <v>1600000</v>
      </c>
      <c r="C754" s="1" t="s">
        <v>68</v>
      </c>
      <c r="D754" s="1">
        <v>0</v>
      </c>
      <c r="E754" s="4" t="s">
        <v>937</v>
      </c>
      <c r="F754" s="1" t="s">
        <v>69</v>
      </c>
      <c r="G754" s="1" t="s">
        <v>123</v>
      </c>
      <c r="H754" s="1" t="s">
        <v>124</v>
      </c>
      <c r="I754" s="1" t="s">
        <v>101</v>
      </c>
      <c r="J754" s="1" t="s">
        <v>5208</v>
      </c>
      <c r="K754" s="1" t="s">
        <v>5209</v>
      </c>
      <c r="L754" s="1" t="s">
        <v>5210</v>
      </c>
      <c r="M754" s="1" t="s">
        <v>5211</v>
      </c>
      <c r="N754" s="1" t="s">
        <v>5212</v>
      </c>
      <c r="O754" s="1" t="s">
        <v>766</v>
      </c>
      <c r="P754" s="1" t="s">
        <v>486</v>
      </c>
      <c r="Q754" s="1" t="s">
        <v>481</v>
      </c>
      <c r="R754" s="1" t="s">
        <v>5213</v>
      </c>
      <c r="S754" s="1" t="s">
        <v>5214</v>
      </c>
      <c r="T754" s="1"/>
      <c r="U754" s="1" t="s">
        <v>147</v>
      </c>
      <c r="V754" s="1"/>
      <c r="W754" s="1"/>
      <c r="X754" s="1"/>
      <c r="Y754" s="1">
        <v>31</v>
      </c>
      <c r="Z754" s="1"/>
      <c r="AA754" s="1"/>
      <c r="AB754" s="1"/>
      <c r="AC754" s="1"/>
      <c r="AD754" s="1"/>
      <c r="AE754" s="1"/>
      <c r="AF754" s="1"/>
      <c r="AG754" s="1"/>
      <c r="AH754" s="1"/>
      <c r="AI754" s="1"/>
      <c r="AJ754" s="1"/>
      <c r="AK754" s="1" t="s">
        <v>112</v>
      </c>
      <c r="AL754" s="1"/>
      <c r="AM754" s="1"/>
      <c r="AN754" s="1"/>
      <c r="AO754" s="1"/>
      <c r="AP754" s="1"/>
      <c r="AQ754" s="1"/>
      <c r="AR754" s="1"/>
      <c r="AS754" s="1"/>
      <c r="AT754" s="1"/>
      <c r="AU754" s="1"/>
      <c r="AV754" s="1"/>
      <c r="AW754" s="1"/>
      <c r="AX754" s="1" t="s">
        <v>177</v>
      </c>
      <c r="AY754" s="1"/>
      <c r="AZ754" s="1" t="s">
        <v>769</v>
      </c>
      <c r="BA754" s="1" t="s">
        <v>766</v>
      </c>
      <c r="BB754" s="1"/>
      <c r="BC754" s="1"/>
      <c r="BD754" s="1" t="s">
        <v>116</v>
      </c>
      <c r="BE754" s="1" t="s">
        <v>134</v>
      </c>
      <c r="BF754" s="1"/>
      <c r="BG754" s="1" t="s">
        <v>5215</v>
      </c>
      <c r="BH754" s="1"/>
      <c r="BI754" s="1"/>
      <c r="BJ754" s="1"/>
      <c r="BK754" s="1"/>
      <c r="BL754" s="1" t="s">
        <v>5216</v>
      </c>
      <c r="BM754" s="1" t="s">
        <v>5217</v>
      </c>
      <c r="BN754" s="1"/>
    </row>
    <row r="755" spans="1:66" ht="15.75" customHeight="1" x14ac:dyDescent="0.3">
      <c r="A755" s="1" t="s">
        <v>98</v>
      </c>
      <c r="B755" s="1">
        <v>1000000</v>
      </c>
      <c r="C755" s="1" t="s">
        <v>68</v>
      </c>
      <c r="D755" s="1">
        <v>0</v>
      </c>
      <c r="E755" s="4">
        <v>44812</v>
      </c>
      <c r="F755" s="1" t="s">
        <v>69</v>
      </c>
      <c r="G755" s="1" t="s">
        <v>99</v>
      </c>
      <c r="H755" s="1" t="s">
        <v>100</v>
      </c>
      <c r="I755" s="1" t="s">
        <v>101</v>
      </c>
      <c r="J755" s="1" t="s">
        <v>5218</v>
      </c>
      <c r="K755" s="1" t="s">
        <v>5219</v>
      </c>
      <c r="L755" s="1" t="s">
        <v>5220</v>
      </c>
      <c r="M755" s="1" t="s">
        <v>5221</v>
      </c>
      <c r="N755" s="1" t="s">
        <v>5222</v>
      </c>
      <c r="O755" s="1" t="s">
        <v>766</v>
      </c>
      <c r="P755" s="1" t="s">
        <v>106</v>
      </c>
      <c r="Q755" s="1" t="s">
        <v>98</v>
      </c>
      <c r="R755" s="1" t="s">
        <v>5223</v>
      </c>
      <c r="S755" s="1" t="s">
        <v>5224</v>
      </c>
      <c r="T755" s="1"/>
      <c r="U755" s="1" t="s">
        <v>130</v>
      </c>
      <c r="V755" s="1"/>
      <c r="W755" s="1"/>
      <c r="X755" s="1"/>
      <c r="Y755" s="1">
        <v>150</v>
      </c>
      <c r="Z755" s="1"/>
      <c r="AA755" s="1"/>
      <c r="AB755" s="1"/>
      <c r="AC755" s="1"/>
      <c r="AD755" s="1"/>
      <c r="AE755" s="1"/>
      <c r="AF755" s="1"/>
      <c r="AG755" s="1"/>
      <c r="AH755" s="1"/>
      <c r="AI755" s="1"/>
      <c r="AJ755" s="1"/>
      <c r="AK755" s="1" t="s">
        <v>1631</v>
      </c>
      <c r="AL755" s="1" t="s">
        <v>5225</v>
      </c>
      <c r="AM755" s="1"/>
      <c r="AN755" s="1"/>
      <c r="AO755" s="1"/>
      <c r="AP755" s="1"/>
      <c r="AQ755" s="1"/>
      <c r="AR755" s="1"/>
      <c r="AS755" s="1"/>
      <c r="AT755" s="1"/>
      <c r="AU755" s="1"/>
      <c r="AV755" s="1"/>
      <c r="AW755" s="1"/>
      <c r="AX755" s="1" t="s">
        <v>177</v>
      </c>
      <c r="AY755" s="1"/>
      <c r="AZ755" s="1" t="s">
        <v>769</v>
      </c>
      <c r="BA755" s="1" t="s">
        <v>766</v>
      </c>
      <c r="BB755" s="1"/>
      <c r="BC755" s="1"/>
      <c r="BD755" s="1" t="s">
        <v>116</v>
      </c>
      <c r="BE755" s="1" t="s">
        <v>134</v>
      </c>
      <c r="BF755" s="1" t="s">
        <v>90</v>
      </c>
      <c r="BG755" s="1">
        <v>500000</v>
      </c>
      <c r="BH755" s="1" t="s">
        <v>1056</v>
      </c>
      <c r="BI755" s="1"/>
      <c r="BJ755" s="1"/>
      <c r="BK755" s="1"/>
      <c r="BL755" s="1" t="s">
        <v>5226</v>
      </c>
      <c r="BM755" s="1" t="s">
        <v>5227</v>
      </c>
      <c r="BN755" s="1"/>
    </row>
    <row r="756" spans="1:66" ht="15.75" customHeight="1" x14ac:dyDescent="0.3">
      <c r="A756" s="1" t="s">
        <v>98</v>
      </c>
      <c r="B756" s="1">
        <v>800000</v>
      </c>
      <c r="C756" s="1" t="s">
        <v>68</v>
      </c>
      <c r="D756" s="1">
        <v>0</v>
      </c>
      <c r="E756" s="4" t="s">
        <v>4420</v>
      </c>
      <c r="F756" s="1" t="s">
        <v>69</v>
      </c>
      <c r="G756" s="1" t="s">
        <v>99</v>
      </c>
      <c r="H756" s="1" t="s">
        <v>100</v>
      </c>
      <c r="I756" s="1" t="s">
        <v>101</v>
      </c>
      <c r="J756" s="1" t="s">
        <v>5228</v>
      </c>
      <c r="K756" s="1"/>
      <c r="L756" s="1" t="s">
        <v>121</v>
      </c>
      <c r="M756" s="1" t="s">
        <v>5229</v>
      </c>
      <c r="N756" s="1" t="s">
        <v>5230</v>
      </c>
      <c r="O756" s="1" t="s">
        <v>168</v>
      </c>
      <c r="P756" s="1" t="s">
        <v>106</v>
      </c>
      <c r="Q756" s="1" t="s">
        <v>98</v>
      </c>
      <c r="R756" s="1" t="s">
        <v>5231</v>
      </c>
      <c r="S756" s="1" t="s">
        <v>5232</v>
      </c>
      <c r="T756" s="1"/>
      <c r="U756" s="1" t="s">
        <v>4369</v>
      </c>
      <c r="V756" s="1"/>
      <c r="W756" s="1" t="s">
        <v>5233</v>
      </c>
      <c r="X756" s="1"/>
      <c r="Y756" s="1">
        <v>236</v>
      </c>
      <c r="Z756" s="1"/>
      <c r="AA756" s="1"/>
      <c r="AB756" s="1"/>
      <c r="AC756" s="1"/>
      <c r="AD756" s="1"/>
      <c r="AE756" s="1"/>
      <c r="AF756" s="1"/>
      <c r="AG756" s="1"/>
      <c r="AH756" s="1"/>
      <c r="AI756" s="1"/>
      <c r="AJ756" s="1"/>
      <c r="AK756" s="1" t="s">
        <v>112</v>
      </c>
      <c r="AL756" s="1"/>
      <c r="AM756" s="1"/>
      <c r="AN756" s="1"/>
      <c r="AO756" s="1"/>
      <c r="AP756" s="1"/>
      <c r="AQ756" s="1"/>
      <c r="AR756" s="1"/>
      <c r="AS756" s="1"/>
      <c r="AT756" s="1"/>
      <c r="AU756" s="1"/>
      <c r="AV756" s="1"/>
      <c r="AW756" s="1"/>
      <c r="AX756" s="1"/>
      <c r="AY756" s="1"/>
      <c r="AZ756" s="1" t="s">
        <v>292</v>
      </c>
      <c r="BA756" s="1" t="s">
        <v>168</v>
      </c>
      <c r="BB756" s="1"/>
      <c r="BC756" s="1"/>
      <c r="BD756" s="1" t="s">
        <v>116</v>
      </c>
      <c r="BE756" s="1" t="s">
        <v>150</v>
      </c>
      <c r="BF756" s="1"/>
      <c r="BG756" s="1"/>
      <c r="BH756" s="1" t="s">
        <v>3702</v>
      </c>
      <c r="BI756" s="1"/>
      <c r="BJ756" s="1"/>
      <c r="BK756" s="1"/>
      <c r="BL756" s="1" t="s">
        <v>5234</v>
      </c>
      <c r="BM756" s="1" t="s">
        <v>5235</v>
      </c>
      <c r="BN756" s="1" t="s">
        <v>121</v>
      </c>
    </row>
    <row r="757" spans="1:66" ht="15.75" customHeight="1" x14ac:dyDescent="0.3">
      <c r="A757" s="1" t="s">
        <v>313</v>
      </c>
      <c r="B757" s="1">
        <v>230000</v>
      </c>
      <c r="C757" s="1" t="s">
        <v>68</v>
      </c>
      <c r="D757" s="1">
        <v>0</v>
      </c>
      <c r="E757" s="4" t="s">
        <v>4420</v>
      </c>
      <c r="F757" s="1" t="s">
        <v>69</v>
      </c>
      <c r="G757" s="1" t="s">
        <v>99</v>
      </c>
      <c r="H757" s="1" t="s">
        <v>100</v>
      </c>
      <c r="I757" s="1" t="s">
        <v>101</v>
      </c>
      <c r="J757" s="1"/>
      <c r="K757" s="1"/>
      <c r="L757" s="1" t="s">
        <v>5236</v>
      </c>
      <c r="M757" s="1" t="s">
        <v>5237</v>
      </c>
      <c r="N757" s="1" t="s">
        <v>5238</v>
      </c>
      <c r="O757" s="1" t="s">
        <v>444</v>
      </c>
      <c r="P757" s="1" t="s">
        <v>318</v>
      </c>
      <c r="Q757" s="1" t="s">
        <v>313</v>
      </c>
      <c r="R757" s="1" t="s">
        <v>5239</v>
      </c>
      <c r="S757" s="1" t="s">
        <v>5240</v>
      </c>
      <c r="T757" s="1"/>
      <c r="U757" s="1" t="s">
        <v>130</v>
      </c>
      <c r="V757" s="1"/>
      <c r="W757" s="1"/>
      <c r="X757" s="1"/>
      <c r="Y757" s="1">
        <v>26</v>
      </c>
      <c r="Z757" s="1"/>
      <c r="AA757" s="1"/>
      <c r="AB757" s="1"/>
      <c r="AC757" s="1"/>
      <c r="AD757" s="1"/>
      <c r="AE757" s="1"/>
      <c r="AF757" s="1"/>
      <c r="AG757" s="1"/>
      <c r="AH757" s="1"/>
      <c r="AI757" s="1"/>
      <c r="AJ757" s="1"/>
      <c r="AK757" s="1" t="s">
        <v>1397</v>
      </c>
      <c r="AL757" s="1"/>
      <c r="AM757" s="1"/>
      <c r="AN757" s="1"/>
      <c r="AO757" s="1"/>
      <c r="AP757" s="1"/>
      <c r="AQ757" s="1"/>
      <c r="AR757" s="1"/>
      <c r="AS757" s="1"/>
      <c r="AT757" s="1"/>
      <c r="AU757" s="1"/>
      <c r="AV757" s="1"/>
      <c r="AW757" s="1"/>
      <c r="AX757" s="1"/>
      <c r="AY757" s="1"/>
      <c r="AZ757" s="1" t="s">
        <v>443</v>
      </c>
      <c r="BA757" s="1" t="s">
        <v>444</v>
      </c>
      <c r="BB757" s="1"/>
      <c r="BC757" s="1"/>
      <c r="BD757" s="1"/>
      <c r="BE757" s="1" t="s">
        <v>192</v>
      </c>
      <c r="BF757" s="1"/>
      <c r="BG757" s="1"/>
      <c r="BH757" s="1" t="s">
        <v>118</v>
      </c>
      <c r="BI757" s="1"/>
      <c r="BJ757" s="1"/>
      <c r="BK757" s="1"/>
      <c r="BL757" s="1" t="s">
        <v>5241</v>
      </c>
      <c r="BM757" s="1" t="s">
        <v>5242</v>
      </c>
      <c r="BN757" s="1" t="s">
        <v>121</v>
      </c>
    </row>
    <row r="758" spans="1:66" ht="15.75" customHeight="1" x14ac:dyDescent="0.3">
      <c r="A758" s="1" t="s">
        <v>382</v>
      </c>
      <c r="B758" s="1">
        <v>250000</v>
      </c>
      <c r="C758" s="1" t="s">
        <v>68</v>
      </c>
      <c r="D758" s="1">
        <v>0</v>
      </c>
      <c r="E758" s="4" t="s">
        <v>139</v>
      </c>
      <c r="F758" s="1" t="s">
        <v>69</v>
      </c>
      <c r="G758" s="1" t="s">
        <v>123</v>
      </c>
      <c r="H758" s="1" t="s">
        <v>124</v>
      </c>
      <c r="I758" s="1" t="s">
        <v>101</v>
      </c>
      <c r="J758" s="1" t="s">
        <v>5243</v>
      </c>
      <c r="K758" s="1" t="s">
        <v>5244</v>
      </c>
      <c r="L758" s="1" t="s">
        <v>5245</v>
      </c>
      <c r="M758" s="1" t="s">
        <v>5246</v>
      </c>
      <c r="N758" s="1" t="s">
        <v>5247</v>
      </c>
      <c r="O758" s="1" t="s">
        <v>105</v>
      </c>
      <c r="P758" s="1" t="s">
        <v>386</v>
      </c>
      <c r="Q758" s="1" t="s">
        <v>382</v>
      </c>
      <c r="R758" s="1" t="s">
        <v>5248</v>
      </c>
      <c r="S758" s="1" t="s">
        <v>5249</v>
      </c>
      <c r="T758" s="1"/>
      <c r="U758" s="1" t="s">
        <v>81</v>
      </c>
      <c r="V758" s="1"/>
      <c r="W758" s="1"/>
      <c r="X758" s="1"/>
      <c r="Y758" s="1">
        <v>139</v>
      </c>
      <c r="Z758" s="1"/>
      <c r="AA758" s="1"/>
      <c r="AB758" s="1"/>
      <c r="AC758" s="1"/>
      <c r="AD758" s="1"/>
      <c r="AE758" s="1"/>
      <c r="AF758" s="1"/>
      <c r="AG758" s="1"/>
      <c r="AH758" s="1"/>
      <c r="AI758" s="1"/>
      <c r="AJ758" s="1"/>
      <c r="AK758" s="1" t="s">
        <v>112</v>
      </c>
      <c r="AL758" s="1"/>
      <c r="AM758" s="1"/>
      <c r="AN758" s="1"/>
      <c r="AO758" s="1"/>
      <c r="AP758" s="1"/>
      <c r="AQ758" s="1"/>
      <c r="AR758" s="1"/>
      <c r="AS758" s="1"/>
      <c r="AT758" s="1"/>
      <c r="AU758" s="1"/>
      <c r="AV758" s="1"/>
      <c r="AW758" s="1"/>
      <c r="AX758" s="1" t="s">
        <v>164</v>
      </c>
      <c r="AY758" s="1"/>
      <c r="AZ758" s="1" t="s">
        <v>945</v>
      </c>
      <c r="BA758" s="1" t="s">
        <v>105</v>
      </c>
      <c r="BB758" s="1"/>
      <c r="BC758" s="1"/>
      <c r="BD758" s="1"/>
      <c r="BE758" s="1" t="s">
        <v>192</v>
      </c>
      <c r="BF758" s="1" t="s">
        <v>90</v>
      </c>
      <c r="BG758" s="1"/>
      <c r="BH758" s="1" t="s">
        <v>321</v>
      </c>
      <c r="BI758" s="1"/>
      <c r="BJ758" s="1"/>
      <c r="BK758" s="1"/>
      <c r="BL758" s="1" t="s">
        <v>5250</v>
      </c>
      <c r="BM758" s="1" t="s">
        <v>5251</v>
      </c>
      <c r="BN758" s="1" t="s">
        <v>121</v>
      </c>
    </row>
    <row r="759" spans="1:66" ht="15.75" customHeight="1" x14ac:dyDescent="0.3">
      <c r="A759" s="1" t="s">
        <v>313</v>
      </c>
      <c r="B759" s="1">
        <v>10000</v>
      </c>
      <c r="C759" s="1" t="s">
        <v>68</v>
      </c>
      <c r="D759" s="1">
        <v>0</v>
      </c>
      <c r="E759" s="4" t="s">
        <v>139</v>
      </c>
      <c r="F759" s="1" t="s">
        <v>69</v>
      </c>
      <c r="G759" s="1" t="s">
        <v>123</v>
      </c>
      <c r="H759" s="1" t="s">
        <v>124</v>
      </c>
      <c r="I759" s="1" t="s">
        <v>101</v>
      </c>
      <c r="J759" s="1"/>
      <c r="K759" s="1"/>
      <c r="L759" s="1"/>
      <c r="M759" s="1" t="s">
        <v>3405</v>
      </c>
      <c r="N759" s="1" t="s">
        <v>3406</v>
      </c>
      <c r="O759" s="1" t="s">
        <v>1505</v>
      </c>
      <c r="P759" s="1" t="s">
        <v>318</v>
      </c>
      <c r="Q759" s="1" t="s">
        <v>313</v>
      </c>
      <c r="R759" s="1" t="s">
        <v>5252</v>
      </c>
      <c r="S759" s="1" t="s">
        <v>5253</v>
      </c>
      <c r="T759" s="1"/>
      <c r="U759" s="1" t="s">
        <v>81</v>
      </c>
      <c r="V759" s="1"/>
      <c r="W759" s="1"/>
      <c r="X759" s="1"/>
      <c r="Y759" s="1">
        <v>20</v>
      </c>
      <c r="Z759" s="1"/>
      <c r="AA759" s="1"/>
      <c r="AB759" s="1"/>
      <c r="AC759" s="1"/>
      <c r="AD759" s="1"/>
      <c r="AE759" s="1"/>
      <c r="AF759" s="1"/>
      <c r="AG759" s="1"/>
      <c r="AH759" s="1"/>
      <c r="AI759" s="1"/>
      <c r="AJ759" s="1"/>
      <c r="AK759" s="1" t="s">
        <v>264</v>
      </c>
      <c r="AL759" s="1"/>
      <c r="AM759" s="1"/>
      <c r="AN759" s="1"/>
      <c r="AO759" s="1"/>
      <c r="AP759" s="1"/>
      <c r="AQ759" s="1"/>
      <c r="AR759" s="1"/>
      <c r="AS759" s="1"/>
      <c r="AT759" s="1"/>
      <c r="AU759" s="1"/>
      <c r="AV759" s="1"/>
      <c r="AW759" s="1"/>
      <c r="AX759" s="1"/>
      <c r="AY759" s="1"/>
      <c r="AZ759" s="1" t="s">
        <v>410</v>
      </c>
      <c r="BA759" s="1" t="s">
        <v>411</v>
      </c>
      <c r="BB759" s="1"/>
      <c r="BC759" s="1"/>
      <c r="BD759" s="1"/>
      <c r="BE759" s="1" t="s">
        <v>134</v>
      </c>
      <c r="BF759" s="1"/>
      <c r="BG759" s="1"/>
      <c r="BH759" s="1" t="s">
        <v>387</v>
      </c>
      <c r="BI759" s="1"/>
      <c r="BJ759" s="1"/>
      <c r="BK759" s="1"/>
      <c r="BL759" s="1" t="s">
        <v>3409</v>
      </c>
      <c r="BM759" s="1" t="s">
        <v>3410</v>
      </c>
      <c r="BN759" s="1" t="s">
        <v>181</v>
      </c>
    </row>
    <row r="760" spans="1:66" ht="15.75" customHeight="1" x14ac:dyDescent="0.3">
      <c r="A760" s="1" t="s">
        <v>155</v>
      </c>
      <c r="B760" s="1">
        <v>1500000</v>
      </c>
      <c r="C760" s="1" t="s">
        <v>68</v>
      </c>
      <c r="D760" s="1">
        <v>0</v>
      </c>
      <c r="E760" s="4" t="s">
        <v>3735</v>
      </c>
      <c r="F760" s="1" t="s">
        <v>69</v>
      </c>
      <c r="G760" s="1" t="s">
        <v>123</v>
      </c>
      <c r="H760" s="1" t="s">
        <v>124</v>
      </c>
      <c r="I760" s="1" t="s">
        <v>101</v>
      </c>
      <c r="J760" s="1" t="s">
        <v>5254</v>
      </c>
      <c r="K760" s="1" t="s">
        <v>3389</v>
      </c>
      <c r="L760" s="1"/>
      <c r="M760" s="1" t="s">
        <v>5255</v>
      </c>
      <c r="N760" s="1" t="s">
        <v>5256</v>
      </c>
      <c r="O760" s="1" t="s">
        <v>952</v>
      </c>
      <c r="P760" s="1" t="s">
        <v>160</v>
      </c>
      <c r="Q760" s="1" t="s">
        <v>155</v>
      </c>
      <c r="R760" s="1" t="s">
        <v>5257</v>
      </c>
      <c r="S760" s="1" t="s">
        <v>5258</v>
      </c>
      <c r="T760" s="1"/>
      <c r="U760" s="1" t="s">
        <v>130</v>
      </c>
      <c r="V760" s="1"/>
      <c r="W760" s="1"/>
      <c r="X760" s="1"/>
      <c r="Y760" s="1">
        <v>165</v>
      </c>
      <c r="Z760" s="1"/>
      <c r="AA760" s="1"/>
      <c r="AB760" s="1"/>
      <c r="AC760" s="1"/>
      <c r="AD760" s="1"/>
      <c r="AE760" s="1"/>
      <c r="AF760" s="1"/>
      <c r="AG760" s="1"/>
      <c r="AH760" s="1"/>
      <c r="AI760" s="1"/>
      <c r="AJ760" s="1"/>
      <c r="AK760" s="1" t="s">
        <v>112</v>
      </c>
      <c r="AL760" s="1"/>
      <c r="AM760" s="1"/>
      <c r="AN760" s="1"/>
      <c r="AO760" s="1"/>
      <c r="AP760" s="1"/>
      <c r="AQ760" s="1"/>
      <c r="AR760" s="1"/>
      <c r="AS760" s="1"/>
      <c r="AT760" s="1"/>
      <c r="AU760" s="1"/>
      <c r="AV760" s="1"/>
      <c r="AW760" s="1"/>
      <c r="AX760" s="1" t="s">
        <v>282</v>
      </c>
      <c r="AY760" s="1"/>
      <c r="AZ760" s="1" t="s">
        <v>386</v>
      </c>
      <c r="BA760" s="1" t="s">
        <v>382</v>
      </c>
      <c r="BB760" s="1"/>
      <c r="BC760" s="1"/>
      <c r="BD760" s="1" t="s">
        <v>116</v>
      </c>
      <c r="BE760" s="1" t="s">
        <v>134</v>
      </c>
      <c r="BF760" s="1" t="s">
        <v>135</v>
      </c>
      <c r="BG760" s="1"/>
      <c r="BH760" s="1" t="s">
        <v>331</v>
      </c>
      <c r="BI760" s="1"/>
      <c r="BJ760" s="1"/>
      <c r="BK760" s="1"/>
      <c r="BL760" s="1" t="s">
        <v>5259</v>
      </c>
      <c r="BM760" s="1" t="s">
        <v>5260</v>
      </c>
      <c r="BN760" s="1" t="s">
        <v>121</v>
      </c>
    </row>
    <row r="761" spans="1:66" ht="15.75" customHeight="1" x14ac:dyDescent="0.3">
      <c r="A761" s="1" t="s">
        <v>168</v>
      </c>
      <c r="B761" s="1">
        <v>245659</v>
      </c>
      <c r="C761" s="1" t="s">
        <v>68</v>
      </c>
      <c r="D761" s="1">
        <v>100</v>
      </c>
      <c r="E761" s="4" t="s">
        <v>937</v>
      </c>
      <c r="F761" s="1" t="s">
        <v>69</v>
      </c>
      <c r="G761" s="1" t="s">
        <v>70</v>
      </c>
      <c r="H761" s="1" t="s">
        <v>71</v>
      </c>
      <c r="I761" s="1" t="s">
        <v>72</v>
      </c>
      <c r="J761" s="1" t="s">
        <v>5261</v>
      </c>
      <c r="K761" s="1" t="s">
        <v>5262</v>
      </c>
      <c r="L761" s="1" t="s">
        <v>121</v>
      </c>
      <c r="M761" s="1" t="s">
        <v>5263</v>
      </c>
      <c r="N761" s="1" t="s">
        <v>5264</v>
      </c>
      <c r="O761" s="1" t="s">
        <v>86</v>
      </c>
      <c r="P761" s="1" t="s">
        <v>292</v>
      </c>
      <c r="Q761" s="1" t="s">
        <v>168</v>
      </c>
      <c r="R761" s="1" t="s">
        <v>5265</v>
      </c>
      <c r="S761" s="1" t="s">
        <v>5266</v>
      </c>
      <c r="T761" s="1"/>
      <c r="U761" s="1" t="s">
        <v>130</v>
      </c>
      <c r="V761" s="1"/>
      <c r="W761" s="1"/>
      <c r="X761" s="1"/>
      <c r="Y761" s="1">
        <v>85</v>
      </c>
      <c r="Z761" s="1"/>
      <c r="AA761" s="1"/>
      <c r="AB761" s="1"/>
      <c r="AC761" s="1"/>
      <c r="AD761" s="1"/>
      <c r="AE761" s="1"/>
      <c r="AF761" s="1"/>
      <c r="AG761" s="1"/>
      <c r="AH761" s="1"/>
      <c r="AI761" s="1"/>
      <c r="AJ761" s="1"/>
      <c r="AK761" s="1" t="s">
        <v>1631</v>
      </c>
      <c r="AL761" s="1"/>
      <c r="AM761" s="1"/>
      <c r="AN761" s="1"/>
      <c r="AO761" s="1"/>
      <c r="AP761" s="1"/>
      <c r="AQ761" s="1"/>
      <c r="AR761" s="1"/>
      <c r="AS761" s="1"/>
      <c r="AT761" s="1"/>
      <c r="AU761" s="1"/>
      <c r="AV761" s="1"/>
      <c r="AW761" s="1"/>
      <c r="AX761" s="1"/>
      <c r="AY761" s="1"/>
      <c r="AZ761" s="1" t="s">
        <v>85</v>
      </c>
      <c r="BA761" s="1" t="s">
        <v>86</v>
      </c>
      <c r="BB761" s="1" t="s">
        <v>3182</v>
      </c>
      <c r="BC761" s="1"/>
      <c r="BD761" s="1" t="s">
        <v>116</v>
      </c>
      <c r="BE761" s="1" t="s">
        <v>134</v>
      </c>
      <c r="BF761" s="1" t="s">
        <v>135</v>
      </c>
      <c r="BG761" s="1"/>
      <c r="BH761" s="1" t="s">
        <v>1056</v>
      </c>
      <c r="BI761" s="1"/>
      <c r="BJ761" s="1"/>
      <c r="BK761" s="1"/>
      <c r="BL761" s="1" t="s">
        <v>5267</v>
      </c>
      <c r="BM761" s="1" t="s">
        <v>5268</v>
      </c>
      <c r="BN761" s="1" t="s">
        <v>121</v>
      </c>
    </row>
    <row r="762" spans="1:66" ht="15.75" customHeight="1" x14ac:dyDescent="0.3">
      <c r="A762" s="1" t="s">
        <v>414</v>
      </c>
      <c r="B762" s="1">
        <v>300000</v>
      </c>
      <c r="C762" s="1" t="s">
        <v>68</v>
      </c>
      <c r="D762" s="1">
        <v>0</v>
      </c>
      <c r="E762" s="4" t="s">
        <v>4698</v>
      </c>
      <c r="F762" s="1" t="s">
        <v>69</v>
      </c>
      <c r="G762" s="1" t="s">
        <v>99</v>
      </c>
      <c r="H762" s="1" t="s">
        <v>100</v>
      </c>
      <c r="I762" s="1" t="s">
        <v>101</v>
      </c>
      <c r="J762" s="1" t="s">
        <v>4415</v>
      </c>
      <c r="K762" s="1" t="s">
        <v>4416</v>
      </c>
      <c r="L762" s="1" t="s">
        <v>5269</v>
      </c>
      <c r="M762" s="1" t="s">
        <v>4409</v>
      </c>
      <c r="N762" s="1" t="s">
        <v>4410</v>
      </c>
      <c r="O762" s="1" t="s">
        <v>173</v>
      </c>
      <c r="P762" s="1" t="s">
        <v>698</v>
      </c>
      <c r="Q762" s="1" t="s">
        <v>613</v>
      </c>
      <c r="R762" s="1" t="s">
        <v>5270</v>
      </c>
      <c r="S762" s="1" t="s">
        <v>5271</v>
      </c>
      <c r="T762" s="1"/>
      <c r="U762" s="1" t="s">
        <v>130</v>
      </c>
      <c r="V762" s="1"/>
      <c r="W762" s="1"/>
      <c r="X762" s="1"/>
      <c r="Y762" s="1">
        <v>69</v>
      </c>
      <c r="Z762" s="1"/>
      <c r="AA762" s="1"/>
      <c r="AB762" s="1"/>
      <c r="AC762" s="1"/>
      <c r="AD762" s="1"/>
      <c r="AE762" s="1"/>
      <c r="AF762" s="1"/>
      <c r="AG762" s="1"/>
      <c r="AH762" s="1"/>
      <c r="AI762" s="1"/>
      <c r="AJ762" s="1"/>
      <c r="AK762" s="1" t="s">
        <v>680</v>
      </c>
      <c r="AL762" s="1"/>
      <c r="AM762" s="1"/>
      <c r="AN762" s="1"/>
      <c r="AO762" s="1"/>
      <c r="AP762" s="1"/>
      <c r="AQ762" s="1"/>
      <c r="AR762" s="1"/>
      <c r="AS762" s="1"/>
      <c r="AT762" s="1"/>
      <c r="AU762" s="1"/>
      <c r="AV762" s="1"/>
      <c r="AW762" s="1"/>
      <c r="AX762" s="1" t="s">
        <v>237</v>
      </c>
      <c r="AY762" s="1"/>
      <c r="AZ762" s="1" t="s">
        <v>178</v>
      </c>
      <c r="BA762" s="1" t="s">
        <v>173</v>
      </c>
      <c r="BB762" s="1"/>
      <c r="BC762" s="1"/>
      <c r="BD762" s="1" t="s">
        <v>116</v>
      </c>
      <c r="BE762" s="1" t="s">
        <v>134</v>
      </c>
      <c r="BF762" s="1" t="s">
        <v>652</v>
      </c>
      <c r="BG762" s="1"/>
      <c r="BH762" s="1"/>
      <c r="BI762" s="1"/>
      <c r="BJ762" s="1"/>
      <c r="BK762" s="1"/>
      <c r="BL762" s="1" t="s">
        <v>4413</v>
      </c>
      <c r="BM762" s="1" t="s">
        <v>4414</v>
      </c>
      <c r="BN762" s="1"/>
    </row>
    <row r="763" spans="1:66" ht="15.75" customHeight="1" x14ac:dyDescent="0.3">
      <c r="A763" s="1" t="s">
        <v>313</v>
      </c>
      <c r="B763" s="1">
        <v>510000</v>
      </c>
      <c r="C763" s="1" t="s">
        <v>68</v>
      </c>
      <c r="D763" s="1">
        <v>0</v>
      </c>
      <c r="E763" s="4" t="s">
        <v>4420</v>
      </c>
      <c r="F763" s="1" t="s">
        <v>69</v>
      </c>
      <c r="G763" s="1" t="s">
        <v>99</v>
      </c>
      <c r="H763" s="1" t="s">
        <v>100</v>
      </c>
      <c r="I763" s="1" t="s">
        <v>101</v>
      </c>
      <c r="J763" s="1"/>
      <c r="K763" s="1"/>
      <c r="L763" s="1" t="s">
        <v>5272</v>
      </c>
      <c r="M763" s="1" t="s">
        <v>5273</v>
      </c>
      <c r="N763" s="1" t="s">
        <v>5274</v>
      </c>
      <c r="O763" s="1" t="s">
        <v>401</v>
      </c>
      <c r="P763" s="1" t="s">
        <v>318</v>
      </c>
      <c r="Q763" s="1" t="s">
        <v>313</v>
      </c>
      <c r="R763" s="1" t="s">
        <v>5275</v>
      </c>
      <c r="S763" s="1" t="s">
        <v>5276</v>
      </c>
      <c r="T763" s="1"/>
      <c r="U763" s="1" t="s">
        <v>81</v>
      </c>
      <c r="V763" s="1"/>
      <c r="W763" s="1" t="s">
        <v>1904</v>
      </c>
      <c r="X763" s="1"/>
      <c r="Y763" s="1">
        <v>120</v>
      </c>
      <c r="Z763" s="1"/>
      <c r="AA763" s="1"/>
      <c r="AB763" s="1"/>
      <c r="AC763" s="1"/>
      <c r="AD763" s="1"/>
      <c r="AE763" s="1"/>
      <c r="AF763" s="1"/>
      <c r="AG763" s="1"/>
      <c r="AH763" s="1"/>
      <c r="AI763" s="1"/>
      <c r="AJ763" s="1"/>
      <c r="AK763" s="1" t="s">
        <v>204</v>
      </c>
      <c r="AL763" s="1"/>
      <c r="AM763" s="1"/>
      <c r="AN763" s="1"/>
      <c r="AO763" s="1"/>
      <c r="AP763" s="1"/>
      <c r="AQ763" s="1"/>
      <c r="AR763" s="1"/>
      <c r="AS763" s="1"/>
      <c r="AT763" s="1"/>
      <c r="AU763" s="1"/>
      <c r="AV763" s="1"/>
      <c r="AW763" s="1"/>
      <c r="AX763" s="1"/>
      <c r="AY763" s="1"/>
      <c r="AZ763" s="1" t="s">
        <v>407</v>
      </c>
      <c r="BA763" s="1" t="s">
        <v>401</v>
      </c>
      <c r="BB763" s="1" t="s">
        <v>372</v>
      </c>
      <c r="BC763" s="1"/>
      <c r="BD763" s="1" t="s">
        <v>116</v>
      </c>
      <c r="BE763" s="1" t="s">
        <v>1888</v>
      </c>
      <c r="BF763" s="1"/>
      <c r="BG763" s="1"/>
      <c r="BH763" s="1" t="s">
        <v>5277</v>
      </c>
      <c r="BI763" s="1"/>
      <c r="BJ763" s="1"/>
      <c r="BK763" s="1"/>
      <c r="BL763" s="1" t="s">
        <v>5278</v>
      </c>
      <c r="BM763" s="1" t="s">
        <v>5279</v>
      </c>
      <c r="BN763" s="1" t="s">
        <v>121</v>
      </c>
    </row>
    <row r="764" spans="1:66" ht="15.75" customHeight="1" x14ac:dyDescent="0.3">
      <c r="A764" s="1" t="s">
        <v>155</v>
      </c>
      <c r="B764" s="1">
        <v>2800000</v>
      </c>
      <c r="C764" s="1" t="s">
        <v>68</v>
      </c>
      <c r="D764" s="1">
        <v>0</v>
      </c>
      <c r="E764" s="4" t="s">
        <v>314</v>
      </c>
      <c r="F764" s="1" t="s">
        <v>69</v>
      </c>
      <c r="G764" s="1" t="s">
        <v>123</v>
      </c>
      <c r="H764" s="1" t="s">
        <v>124</v>
      </c>
      <c r="I764" s="1" t="s">
        <v>101</v>
      </c>
      <c r="J764" s="1" t="s">
        <v>5280</v>
      </c>
      <c r="K764" s="1" t="s">
        <v>5281</v>
      </c>
      <c r="L764" s="1"/>
      <c r="M764" s="1" t="s">
        <v>5282</v>
      </c>
      <c r="N764" s="1" t="s">
        <v>5283</v>
      </c>
      <c r="O764" s="1" t="s">
        <v>942</v>
      </c>
      <c r="P764" s="1" t="s">
        <v>160</v>
      </c>
      <c r="Q764" s="1" t="s">
        <v>155</v>
      </c>
      <c r="R764" s="1" t="s">
        <v>5284</v>
      </c>
      <c r="S764" s="1" t="s">
        <v>5285</v>
      </c>
      <c r="T764" s="1"/>
      <c r="U764" s="1" t="s">
        <v>130</v>
      </c>
      <c r="V764" s="1"/>
      <c r="W764" s="1" t="s">
        <v>5286</v>
      </c>
      <c r="X764" s="1"/>
      <c r="Y764" s="1">
        <v>800</v>
      </c>
      <c r="Z764" s="1"/>
      <c r="AA764" s="1"/>
      <c r="AB764" s="1"/>
      <c r="AC764" s="1"/>
      <c r="AD764" s="1"/>
      <c r="AE764" s="1"/>
      <c r="AF764" s="1"/>
      <c r="AG764" s="1"/>
      <c r="AH764" s="1"/>
      <c r="AI764" s="1"/>
      <c r="AJ764" s="1"/>
      <c r="AK764" s="1" t="s">
        <v>2204</v>
      </c>
      <c r="AL764" s="1"/>
      <c r="AM764" s="1"/>
      <c r="AN764" s="1"/>
      <c r="AO764" s="1"/>
      <c r="AP764" s="1"/>
      <c r="AQ764" s="1"/>
      <c r="AR764" s="1"/>
      <c r="AS764" s="1"/>
      <c r="AT764" s="1"/>
      <c r="AU764" s="1"/>
      <c r="AV764" s="1"/>
      <c r="AW764" s="1"/>
      <c r="AX764" s="1" t="s">
        <v>177</v>
      </c>
      <c r="AY764" s="1"/>
      <c r="AZ764" s="1" t="s">
        <v>945</v>
      </c>
      <c r="BA764" s="1" t="s">
        <v>105</v>
      </c>
      <c r="BB764" s="1"/>
      <c r="BC764" s="1"/>
      <c r="BD764" s="1" t="s">
        <v>88</v>
      </c>
      <c r="BE764" s="1" t="s">
        <v>625</v>
      </c>
      <c r="BF764" s="1" t="s">
        <v>298</v>
      </c>
      <c r="BG764" s="1"/>
      <c r="BH764" s="1" t="s">
        <v>193</v>
      </c>
      <c r="BI764" s="1"/>
      <c r="BJ764" s="1"/>
      <c r="BK764" s="1"/>
      <c r="BL764" s="1" t="s">
        <v>5287</v>
      </c>
      <c r="BM764" s="1" t="s">
        <v>5288</v>
      </c>
      <c r="BN764" s="1" t="s">
        <v>375</v>
      </c>
    </row>
    <row r="765" spans="1:66" ht="15.75" customHeight="1" x14ac:dyDescent="0.3">
      <c r="A765" s="1" t="s">
        <v>155</v>
      </c>
      <c r="B765" s="1">
        <v>800000</v>
      </c>
      <c r="C765" s="1" t="s">
        <v>68</v>
      </c>
      <c r="D765" s="1">
        <v>0</v>
      </c>
      <c r="E765" s="4" t="s">
        <v>139</v>
      </c>
      <c r="F765" s="1" t="s">
        <v>69</v>
      </c>
      <c r="G765" s="1" t="s">
        <v>123</v>
      </c>
      <c r="H765" s="1" t="s">
        <v>124</v>
      </c>
      <c r="I765" s="1" t="s">
        <v>101</v>
      </c>
      <c r="J765" s="1" t="s">
        <v>5289</v>
      </c>
      <c r="K765" s="1" t="s">
        <v>5290</v>
      </c>
      <c r="L765" s="1" t="s">
        <v>5291</v>
      </c>
      <c r="M765" s="1" t="s">
        <v>5292</v>
      </c>
      <c r="N765" s="1" t="s">
        <v>5293</v>
      </c>
      <c r="O765" s="1" t="s">
        <v>529</v>
      </c>
      <c r="P765" s="1" t="s">
        <v>160</v>
      </c>
      <c r="Q765" s="1" t="s">
        <v>155</v>
      </c>
      <c r="R765" s="1" t="s">
        <v>5294</v>
      </c>
      <c r="S765" s="1" t="s">
        <v>5295</v>
      </c>
      <c r="T765" s="1"/>
      <c r="U765" s="1" t="s">
        <v>130</v>
      </c>
      <c r="V765" s="1"/>
      <c r="W765" s="1"/>
      <c r="X765" s="1"/>
      <c r="Y765" s="1">
        <v>120</v>
      </c>
      <c r="Z765" s="1"/>
      <c r="AA765" s="1"/>
      <c r="AB765" s="1"/>
      <c r="AC765" s="1"/>
      <c r="AD765" s="1"/>
      <c r="AE765" s="1"/>
      <c r="AF765" s="1"/>
      <c r="AG765" s="1"/>
      <c r="AH765" s="1"/>
      <c r="AI765" s="1"/>
      <c r="AJ765" s="1"/>
      <c r="AK765" s="1" t="s">
        <v>832</v>
      </c>
      <c r="AL765" s="1"/>
      <c r="AM765" s="1"/>
      <c r="AN765" s="1"/>
      <c r="AO765" s="1"/>
      <c r="AP765" s="1"/>
      <c r="AQ765" s="1"/>
      <c r="AR765" s="1"/>
      <c r="AS765" s="1"/>
      <c r="AT765" s="1"/>
      <c r="AU765" s="1"/>
      <c r="AV765" s="1"/>
      <c r="AW765" s="1"/>
      <c r="AX765" s="1" t="s">
        <v>164</v>
      </c>
      <c r="AY765" s="1"/>
      <c r="AZ765" s="1" t="s">
        <v>532</v>
      </c>
      <c r="BA765" s="1" t="s">
        <v>529</v>
      </c>
      <c r="BB765" s="1"/>
      <c r="BC765" s="1"/>
      <c r="BD765" s="1" t="s">
        <v>133</v>
      </c>
      <c r="BE765" s="1" t="s">
        <v>134</v>
      </c>
      <c r="BF765" s="1" t="s">
        <v>90</v>
      </c>
      <c r="BG765" s="1"/>
      <c r="BH765" s="1" t="s">
        <v>2430</v>
      </c>
      <c r="BI765" s="1"/>
      <c r="BJ765" s="1"/>
      <c r="BK765" s="1"/>
      <c r="BL765" s="1" t="s">
        <v>5296</v>
      </c>
      <c r="BM765" s="1" t="s">
        <v>5297</v>
      </c>
      <c r="BN765" s="1" t="s">
        <v>121</v>
      </c>
    </row>
    <row r="766" spans="1:66" ht="15.75" customHeight="1" x14ac:dyDescent="0.3">
      <c r="A766" s="1" t="s">
        <v>155</v>
      </c>
      <c r="B766" s="1">
        <v>1000000</v>
      </c>
      <c r="C766" s="1" t="s">
        <v>68</v>
      </c>
      <c r="D766" s="1">
        <v>0</v>
      </c>
      <c r="E766" s="4" t="s">
        <v>314</v>
      </c>
      <c r="F766" s="1" t="s">
        <v>69</v>
      </c>
      <c r="G766" s="1" t="s">
        <v>123</v>
      </c>
      <c r="H766" s="1" t="s">
        <v>124</v>
      </c>
      <c r="I766" s="1" t="s">
        <v>101</v>
      </c>
      <c r="J766" s="1" t="s">
        <v>5280</v>
      </c>
      <c r="K766" s="1" t="s">
        <v>5281</v>
      </c>
      <c r="L766" s="1" t="s">
        <v>5298</v>
      </c>
      <c r="M766" s="1" t="s">
        <v>5282</v>
      </c>
      <c r="N766" s="1" t="s">
        <v>5283</v>
      </c>
      <c r="O766" s="1" t="s">
        <v>942</v>
      </c>
      <c r="P766" s="1" t="s">
        <v>160</v>
      </c>
      <c r="Q766" s="1" t="s">
        <v>155</v>
      </c>
      <c r="R766" s="1" t="s">
        <v>5299</v>
      </c>
      <c r="S766" s="1" t="s">
        <v>5300</v>
      </c>
      <c r="T766" s="1"/>
      <c r="U766" s="1" t="s">
        <v>130</v>
      </c>
      <c r="V766" s="1"/>
      <c r="W766" s="1" t="s">
        <v>5286</v>
      </c>
      <c r="X766" s="1"/>
      <c r="Y766" s="1">
        <v>800</v>
      </c>
      <c r="Z766" s="1"/>
      <c r="AA766" s="1"/>
      <c r="AB766" s="1"/>
      <c r="AC766" s="1"/>
      <c r="AD766" s="1"/>
      <c r="AE766" s="1"/>
      <c r="AF766" s="1"/>
      <c r="AG766" s="1"/>
      <c r="AH766" s="1"/>
      <c r="AI766" s="1"/>
      <c r="AJ766" s="1"/>
      <c r="AK766" s="1" t="s">
        <v>2204</v>
      </c>
      <c r="AL766" s="1"/>
      <c r="AM766" s="1"/>
      <c r="AN766" s="1"/>
      <c r="AO766" s="1"/>
      <c r="AP766" s="1"/>
      <c r="AQ766" s="1"/>
      <c r="AR766" s="1"/>
      <c r="AS766" s="1"/>
      <c r="AT766" s="1"/>
      <c r="AU766" s="1"/>
      <c r="AV766" s="1"/>
      <c r="AW766" s="1"/>
      <c r="AX766" s="1" t="s">
        <v>177</v>
      </c>
      <c r="AY766" s="1"/>
      <c r="AZ766" s="1" t="s">
        <v>945</v>
      </c>
      <c r="BA766" s="1" t="s">
        <v>105</v>
      </c>
      <c r="BB766" s="1"/>
      <c r="BC766" s="1"/>
      <c r="BD766" s="1" t="s">
        <v>88</v>
      </c>
      <c r="BE766" s="1" t="s">
        <v>625</v>
      </c>
      <c r="BF766" s="1" t="s">
        <v>298</v>
      </c>
      <c r="BG766" s="1"/>
      <c r="BH766" s="1" t="s">
        <v>193</v>
      </c>
      <c r="BI766" s="1"/>
      <c r="BJ766" s="1"/>
      <c r="BK766" s="1"/>
      <c r="BL766" s="1" t="s">
        <v>5287</v>
      </c>
      <c r="BM766" s="1" t="s">
        <v>5288</v>
      </c>
      <c r="BN766" s="1" t="s">
        <v>181</v>
      </c>
    </row>
    <row r="767" spans="1:66" ht="15.75" customHeight="1" x14ac:dyDescent="0.3">
      <c r="A767" s="1" t="s">
        <v>340</v>
      </c>
      <c r="B767" s="1">
        <v>10000</v>
      </c>
      <c r="C767" s="1" t="s">
        <v>68</v>
      </c>
      <c r="D767" s="1">
        <v>0</v>
      </c>
      <c r="E767" s="4" t="s">
        <v>139</v>
      </c>
      <c r="F767" s="1" t="s">
        <v>69</v>
      </c>
      <c r="G767" s="1" t="s">
        <v>123</v>
      </c>
      <c r="H767" s="1" t="s">
        <v>124</v>
      </c>
      <c r="I767" s="1" t="s">
        <v>101</v>
      </c>
      <c r="J767" s="1"/>
      <c r="K767" s="1"/>
      <c r="L767" s="1"/>
      <c r="M767" s="1" t="s">
        <v>5301</v>
      </c>
      <c r="N767" s="1" t="s">
        <v>5302</v>
      </c>
      <c r="O767" s="1" t="s">
        <v>444</v>
      </c>
      <c r="P767" s="1" t="s">
        <v>588</v>
      </c>
      <c r="Q767" s="1" t="s">
        <v>340</v>
      </c>
      <c r="R767" s="1" t="s">
        <v>5303</v>
      </c>
      <c r="S767" s="1" t="s">
        <v>5304</v>
      </c>
      <c r="T767" s="1"/>
      <c r="U767" s="1" t="s">
        <v>924</v>
      </c>
      <c r="V767" s="1"/>
      <c r="W767" s="1"/>
      <c r="X767" s="1"/>
      <c r="Y767" s="1">
        <v>12</v>
      </c>
      <c r="Z767" s="1"/>
      <c r="AA767" s="1"/>
      <c r="AB767" s="1"/>
      <c r="AC767" s="1"/>
      <c r="AD767" s="1"/>
      <c r="AE767" s="1"/>
      <c r="AF767" s="1"/>
      <c r="AG767" s="1"/>
      <c r="AH767" s="1"/>
      <c r="AI767" s="1"/>
      <c r="AJ767" s="1"/>
      <c r="AK767" s="1" t="s">
        <v>112</v>
      </c>
      <c r="AL767" s="1"/>
      <c r="AM767" s="1"/>
      <c r="AN767" s="1"/>
      <c r="AO767" s="1"/>
      <c r="AP767" s="1"/>
      <c r="AQ767" s="1"/>
      <c r="AR767" s="1"/>
      <c r="AS767" s="1"/>
      <c r="AT767" s="1"/>
      <c r="AU767" s="1"/>
      <c r="AV767" s="1"/>
      <c r="AW767" s="1"/>
      <c r="AX767" s="1"/>
      <c r="AY767" s="1"/>
      <c r="AZ767" s="1" t="s">
        <v>443</v>
      </c>
      <c r="BA767" s="1" t="s">
        <v>444</v>
      </c>
      <c r="BB767" s="1"/>
      <c r="BC767" s="1"/>
      <c r="BD767" s="1"/>
      <c r="BE767" s="1" t="s">
        <v>192</v>
      </c>
      <c r="BF767" s="1"/>
      <c r="BG767" s="1"/>
      <c r="BH767" s="1" t="s">
        <v>321</v>
      </c>
      <c r="BI767" s="1"/>
      <c r="BJ767" s="1"/>
      <c r="BK767" s="1"/>
      <c r="BL767" s="1" t="s">
        <v>5305</v>
      </c>
      <c r="BM767" s="1" t="s">
        <v>5306</v>
      </c>
      <c r="BN767" s="1" t="s">
        <v>3943</v>
      </c>
    </row>
    <row r="768" spans="1:66" ht="15.75" customHeight="1" x14ac:dyDescent="0.3">
      <c r="A768" s="1" t="s">
        <v>340</v>
      </c>
      <c r="B768" s="1">
        <v>10000</v>
      </c>
      <c r="C768" s="1" t="s">
        <v>68</v>
      </c>
      <c r="D768" s="1">
        <v>0</v>
      </c>
      <c r="E768" s="4" t="s">
        <v>139</v>
      </c>
      <c r="F768" s="1" t="s">
        <v>69</v>
      </c>
      <c r="G768" s="1" t="s">
        <v>123</v>
      </c>
      <c r="H768" s="1" t="s">
        <v>124</v>
      </c>
      <c r="I768" s="1" t="s">
        <v>101</v>
      </c>
      <c r="J768" s="1"/>
      <c r="K768" s="1"/>
      <c r="L768" s="1"/>
      <c r="M768" s="1" t="s">
        <v>5301</v>
      </c>
      <c r="N768" s="1" t="s">
        <v>5302</v>
      </c>
      <c r="O768" s="1" t="s">
        <v>444</v>
      </c>
      <c r="P768" s="1" t="s">
        <v>588</v>
      </c>
      <c r="Q768" s="1" t="s">
        <v>340</v>
      </c>
      <c r="R768" s="1" t="s">
        <v>5307</v>
      </c>
      <c r="S768" s="1" t="s">
        <v>5308</v>
      </c>
      <c r="T768" s="1"/>
      <c r="U768" s="1" t="s">
        <v>924</v>
      </c>
      <c r="V768" s="1"/>
      <c r="W768" s="1"/>
      <c r="X768" s="1"/>
      <c r="Y768" s="1">
        <v>12</v>
      </c>
      <c r="Z768" s="1"/>
      <c r="AA768" s="1"/>
      <c r="AB768" s="1"/>
      <c r="AC768" s="1"/>
      <c r="AD768" s="1"/>
      <c r="AE768" s="1"/>
      <c r="AF768" s="1"/>
      <c r="AG768" s="1"/>
      <c r="AH768" s="1"/>
      <c r="AI768" s="1"/>
      <c r="AJ768" s="1"/>
      <c r="AK768" s="1" t="s">
        <v>112</v>
      </c>
      <c r="AL768" s="1"/>
      <c r="AM768" s="1"/>
      <c r="AN768" s="1"/>
      <c r="AO768" s="1"/>
      <c r="AP768" s="1"/>
      <c r="AQ768" s="1"/>
      <c r="AR768" s="1"/>
      <c r="AS768" s="1"/>
      <c r="AT768" s="1"/>
      <c r="AU768" s="1"/>
      <c r="AV768" s="1"/>
      <c r="AW768" s="1"/>
      <c r="AX768" s="1"/>
      <c r="AY768" s="1"/>
      <c r="AZ768" s="1" t="s">
        <v>443</v>
      </c>
      <c r="BA768" s="1" t="s">
        <v>444</v>
      </c>
      <c r="BB768" s="1"/>
      <c r="BC768" s="1"/>
      <c r="BD768" s="1"/>
      <c r="BE768" s="1" t="s">
        <v>192</v>
      </c>
      <c r="BF768" s="1"/>
      <c r="BG768" s="1"/>
      <c r="BH768" s="1" t="s">
        <v>321</v>
      </c>
      <c r="BI768" s="1"/>
      <c r="BJ768" s="1"/>
      <c r="BK768" s="1"/>
      <c r="BL768" s="1" t="s">
        <v>5305</v>
      </c>
      <c r="BM768" s="1" t="s">
        <v>5306</v>
      </c>
      <c r="BN768" s="1" t="s">
        <v>181</v>
      </c>
    </row>
    <row r="769" spans="1:66" ht="15.75" customHeight="1" x14ac:dyDescent="0.3">
      <c r="A769" s="1" t="s">
        <v>340</v>
      </c>
      <c r="B769" s="1">
        <v>50000</v>
      </c>
      <c r="C769" s="1" t="s">
        <v>68</v>
      </c>
      <c r="D769" s="1">
        <v>0</v>
      </c>
      <c r="E769" s="4" t="s">
        <v>139</v>
      </c>
      <c r="F769" s="1" t="s">
        <v>69</v>
      </c>
      <c r="G769" s="1" t="s">
        <v>123</v>
      </c>
      <c r="H769" s="1" t="s">
        <v>124</v>
      </c>
      <c r="I769" s="1" t="s">
        <v>101</v>
      </c>
      <c r="J769" s="1"/>
      <c r="K769" s="1"/>
      <c r="L769" s="1"/>
      <c r="M769" s="1" t="s">
        <v>5301</v>
      </c>
      <c r="N769" s="1" t="s">
        <v>5302</v>
      </c>
      <c r="O769" s="1" t="s">
        <v>444</v>
      </c>
      <c r="P769" s="1" t="s">
        <v>588</v>
      </c>
      <c r="Q769" s="1" t="s">
        <v>340</v>
      </c>
      <c r="R769" s="1" t="s">
        <v>5309</v>
      </c>
      <c r="S769" s="1" t="s">
        <v>5310</v>
      </c>
      <c r="T769" s="1"/>
      <c r="U769" s="1" t="s">
        <v>924</v>
      </c>
      <c r="V769" s="1"/>
      <c r="W769" s="1"/>
      <c r="X769" s="1"/>
      <c r="Y769" s="1">
        <v>12</v>
      </c>
      <c r="Z769" s="1"/>
      <c r="AA769" s="1"/>
      <c r="AB769" s="1"/>
      <c r="AC769" s="1"/>
      <c r="AD769" s="1"/>
      <c r="AE769" s="1"/>
      <c r="AF769" s="1"/>
      <c r="AG769" s="1"/>
      <c r="AH769" s="1"/>
      <c r="AI769" s="1"/>
      <c r="AJ769" s="1"/>
      <c r="AK769" s="1" t="s">
        <v>112</v>
      </c>
      <c r="AL769" s="1"/>
      <c r="AM769" s="1"/>
      <c r="AN769" s="1"/>
      <c r="AO769" s="1"/>
      <c r="AP769" s="1"/>
      <c r="AQ769" s="1"/>
      <c r="AR769" s="1"/>
      <c r="AS769" s="1"/>
      <c r="AT769" s="1"/>
      <c r="AU769" s="1"/>
      <c r="AV769" s="1"/>
      <c r="AW769" s="1"/>
      <c r="AX769" s="1"/>
      <c r="AY769" s="1"/>
      <c r="AZ769" s="1" t="s">
        <v>443</v>
      </c>
      <c r="BA769" s="1" t="s">
        <v>444</v>
      </c>
      <c r="BB769" s="1"/>
      <c r="BC769" s="1"/>
      <c r="BD769" s="1"/>
      <c r="BE769" s="1" t="s">
        <v>192</v>
      </c>
      <c r="BF769" s="1"/>
      <c r="BG769" s="1"/>
      <c r="BH769" s="1" t="s">
        <v>321</v>
      </c>
      <c r="BI769" s="1"/>
      <c r="BJ769" s="1"/>
      <c r="BK769" s="1"/>
      <c r="BL769" s="1" t="s">
        <v>5305</v>
      </c>
      <c r="BM769" s="1" t="s">
        <v>5306</v>
      </c>
      <c r="BN769" s="1" t="s">
        <v>121</v>
      </c>
    </row>
    <row r="770" spans="1:66" ht="15.75" customHeight="1" x14ac:dyDescent="0.3">
      <c r="A770" s="1" t="s">
        <v>155</v>
      </c>
      <c r="B770" s="1">
        <v>2000000</v>
      </c>
      <c r="C770" s="1" t="s">
        <v>68</v>
      </c>
      <c r="D770" s="1">
        <v>0</v>
      </c>
      <c r="E770" s="4" t="s">
        <v>3735</v>
      </c>
      <c r="F770" s="1" t="s">
        <v>69</v>
      </c>
      <c r="G770" s="1" t="s">
        <v>123</v>
      </c>
      <c r="H770" s="1" t="s">
        <v>124</v>
      </c>
      <c r="I770" s="1" t="s">
        <v>101</v>
      </c>
      <c r="J770" s="1" t="s">
        <v>5254</v>
      </c>
      <c r="K770" s="1" t="s">
        <v>3389</v>
      </c>
      <c r="L770" s="1" t="s">
        <v>5311</v>
      </c>
      <c r="M770" s="1" t="s">
        <v>5255</v>
      </c>
      <c r="N770" s="1" t="s">
        <v>5256</v>
      </c>
      <c r="O770" s="1" t="s">
        <v>952</v>
      </c>
      <c r="P770" s="1" t="s">
        <v>160</v>
      </c>
      <c r="Q770" s="1" t="s">
        <v>155</v>
      </c>
      <c r="R770" s="1" t="s">
        <v>5312</v>
      </c>
      <c r="S770" s="1" t="s">
        <v>5313</v>
      </c>
      <c r="T770" s="1"/>
      <c r="U770" s="1" t="s">
        <v>130</v>
      </c>
      <c r="V770" s="1"/>
      <c r="W770" s="1"/>
      <c r="X770" s="1"/>
      <c r="Y770" s="1">
        <v>165</v>
      </c>
      <c r="Z770" s="1"/>
      <c r="AA770" s="1"/>
      <c r="AB770" s="1"/>
      <c r="AC770" s="1"/>
      <c r="AD770" s="1"/>
      <c r="AE770" s="1"/>
      <c r="AF770" s="1"/>
      <c r="AG770" s="1"/>
      <c r="AH770" s="1"/>
      <c r="AI770" s="1"/>
      <c r="AJ770" s="1"/>
      <c r="AK770" s="1" t="s">
        <v>112</v>
      </c>
      <c r="AL770" s="1"/>
      <c r="AM770" s="1"/>
      <c r="AN770" s="1"/>
      <c r="AO770" s="1"/>
      <c r="AP770" s="1"/>
      <c r="AQ770" s="1"/>
      <c r="AR770" s="1"/>
      <c r="AS770" s="1"/>
      <c r="AT770" s="1"/>
      <c r="AU770" s="1"/>
      <c r="AV770" s="1"/>
      <c r="AW770" s="1"/>
      <c r="AX770" s="1" t="s">
        <v>282</v>
      </c>
      <c r="AY770" s="1"/>
      <c r="AZ770" s="1" t="s">
        <v>386</v>
      </c>
      <c r="BA770" s="1" t="s">
        <v>382</v>
      </c>
      <c r="BB770" s="1"/>
      <c r="BC770" s="1"/>
      <c r="BD770" s="1" t="s">
        <v>116</v>
      </c>
      <c r="BE770" s="1" t="s">
        <v>134</v>
      </c>
      <c r="BF770" s="1" t="s">
        <v>135</v>
      </c>
      <c r="BG770" s="1"/>
      <c r="BH770" s="1" t="s">
        <v>331</v>
      </c>
      <c r="BI770" s="1"/>
      <c r="BJ770" s="1"/>
      <c r="BK770" s="1"/>
      <c r="BL770" s="1" t="s">
        <v>5259</v>
      </c>
      <c r="BM770" s="1" t="s">
        <v>5260</v>
      </c>
      <c r="BN770" s="1" t="s">
        <v>121</v>
      </c>
    </row>
    <row r="771" spans="1:66" ht="15.75" customHeight="1" x14ac:dyDescent="0.3">
      <c r="A771" s="1" t="s">
        <v>155</v>
      </c>
      <c r="B771" s="1">
        <v>100000</v>
      </c>
      <c r="C771" s="1" t="s">
        <v>68</v>
      </c>
      <c r="D771" s="1">
        <v>0</v>
      </c>
      <c r="E771" s="4" t="s">
        <v>4698</v>
      </c>
      <c r="F771" s="1" t="s">
        <v>69</v>
      </c>
      <c r="G771" s="1" t="s">
        <v>123</v>
      </c>
      <c r="H771" s="1" t="s">
        <v>124</v>
      </c>
      <c r="I771" s="1" t="s">
        <v>101</v>
      </c>
      <c r="J771" s="1" t="s">
        <v>5254</v>
      </c>
      <c r="K771" s="1" t="s">
        <v>3389</v>
      </c>
      <c r="L771" s="1"/>
      <c r="M771" s="1" t="s">
        <v>5255</v>
      </c>
      <c r="N771" s="1" t="s">
        <v>5256</v>
      </c>
      <c r="O771" s="1" t="s">
        <v>952</v>
      </c>
      <c r="P771" s="1" t="s">
        <v>160</v>
      </c>
      <c r="Q771" s="1" t="s">
        <v>155</v>
      </c>
      <c r="R771" s="1" t="s">
        <v>5314</v>
      </c>
      <c r="S771" s="1" t="s">
        <v>5315</v>
      </c>
      <c r="T771" s="1"/>
      <c r="U771" s="1" t="s">
        <v>130</v>
      </c>
      <c r="V771" s="1"/>
      <c r="W771" s="1"/>
      <c r="X771" s="1"/>
      <c r="Y771" s="1">
        <v>165</v>
      </c>
      <c r="Z771" s="1"/>
      <c r="AA771" s="1"/>
      <c r="AB771" s="1"/>
      <c r="AC771" s="1"/>
      <c r="AD771" s="1"/>
      <c r="AE771" s="1"/>
      <c r="AF771" s="1"/>
      <c r="AG771" s="1"/>
      <c r="AH771" s="1"/>
      <c r="AI771" s="1"/>
      <c r="AJ771" s="1"/>
      <c r="AK771" s="1" t="s">
        <v>112</v>
      </c>
      <c r="AL771" s="1"/>
      <c r="AM771" s="1"/>
      <c r="AN771" s="1"/>
      <c r="AO771" s="1"/>
      <c r="AP771" s="1"/>
      <c r="AQ771" s="1"/>
      <c r="AR771" s="1"/>
      <c r="AS771" s="1"/>
      <c r="AT771" s="1"/>
      <c r="AU771" s="1"/>
      <c r="AV771" s="1"/>
      <c r="AW771" s="1"/>
      <c r="AX771" s="1" t="s">
        <v>282</v>
      </c>
      <c r="AY771" s="1"/>
      <c r="AZ771" s="1" t="s">
        <v>386</v>
      </c>
      <c r="BA771" s="1" t="s">
        <v>382</v>
      </c>
      <c r="BB771" s="1"/>
      <c r="BC771" s="1"/>
      <c r="BD771" s="1" t="s">
        <v>116</v>
      </c>
      <c r="BE771" s="1" t="s">
        <v>134</v>
      </c>
      <c r="BF771" s="1" t="s">
        <v>135</v>
      </c>
      <c r="BG771" s="1"/>
      <c r="BH771" s="1" t="s">
        <v>331</v>
      </c>
      <c r="BI771" s="1"/>
      <c r="BJ771" s="1"/>
      <c r="BK771" s="1"/>
      <c r="BL771" s="1" t="s">
        <v>5259</v>
      </c>
      <c r="BM771" s="1" t="s">
        <v>5260</v>
      </c>
      <c r="BN771" s="1" t="s">
        <v>181</v>
      </c>
    </row>
    <row r="772" spans="1:66" ht="15.75" customHeight="1" x14ac:dyDescent="0.3">
      <c r="A772" s="1" t="s">
        <v>512</v>
      </c>
      <c r="B772" s="1">
        <v>2500000</v>
      </c>
      <c r="C772" s="1" t="s">
        <v>68</v>
      </c>
      <c r="D772" s="1">
        <v>0</v>
      </c>
      <c r="E772" s="4">
        <v>44843</v>
      </c>
      <c r="F772" s="1" t="s">
        <v>69</v>
      </c>
      <c r="G772" s="1" t="s">
        <v>123</v>
      </c>
      <c r="H772" s="1" t="s">
        <v>124</v>
      </c>
      <c r="I772" s="1" t="s">
        <v>101</v>
      </c>
      <c r="J772" s="1" t="s">
        <v>5316</v>
      </c>
      <c r="K772" s="1" t="s">
        <v>5317</v>
      </c>
      <c r="L772" s="1"/>
      <c r="M772" s="1" t="s">
        <v>5318</v>
      </c>
      <c r="N772" s="1" t="s">
        <v>5319</v>
      </c>
      <c r="O772" s="1" t="s">
        <v>138</v>
      </c>
      <c r="P772" s="1" t="s">
        <v>518</v>
      </c>
      <c r="Q772" s="1" t="s">
        <v>512</v>
      </c>
      <c r="R772" s="1" t="s">
        <v>5320</v>
      </c>
      <c r="S772" s="1" t="s">
        <v>5321</v>
      </c>
      <c r="T772" s="1"/>
      <c r="U772" s="1" t="s">
        <v>3686</v>
      </c>
      <c r="V772" s="1"/>
      <c r="W772" s="1"/>
      <c r="X772" s="1"/>
      <c r="Y772" s="1">
        <v>117</v>
      </c>
      <c r="Z772" s="1"/>
      <c r="AA772" s="1"/>
      <c r="AB772" s="1"/>
      <c r="AC772" s="1"/>
      <c r="AD772" s="1"/>
      <c r="AE772" s="1"/>
      <c r="AF772" s="1"/>
      <c r="AG772" s="1"/>
      <c r="AH772" s="1"/>
      <c r="AI772" s="1"/>
      <c r="AJ772" s="1"/>
      <c r="AK772" s="1" t="s">
        <v>220</v>
      </c>
      <c r="AL772" s="1"/>
      <c r="AM772" s="1"/>
      <c r="AN772" s="1"/>
      <c r="AO772" s="1"/>
      <c r="AP772" s="1"/>
      <c r="AQ772" s="1"/>
      <c r="AR772" s="1"/>
      <c r="AS772" s="1"/>
      <c r="AT772" s="1"/>
      <c r="AU772" s="1"/>
      <c r="AV772" s="1"/>
      <c r="AW772" s="1"/>
      <c r="AX772" s="1" t="s">
        <v>282</v>
      </c>
      <c r="AY772" s="1"/>
      <c r="AZ772" s="1" t="s">
        <v>234</v>
      </c>
      <c r="BA772" s="1" t="s">
        <v>138</v>
      </c>
      <c r="BB772" s="1"/>
      <c r="BC772" s="1"/>
      <c r="BD772" s="1" t="s">
        <v>133</v>
      </c>
      <c r="BE772" s="1" t="s">
        <v>134</v>
      </c>
      <c r="BF772" s="1" t="s">
        <v>135</v>
      </c>
      <c r="BG772" s="1"/>
      <c r="BH772" s="1"/>
      <c r="BI772" s="1"/>
      <c r="BJ772" s="1"/>
      <c r="BK772" s="1"/>
      <c r="BL772" s="1" t="s">
        <v>5322</v>
      </c>
      <c r="BM772" s="1" t="s">
        <v>5323</v>
      </c>
      <c r="BN772" s="1" t="s">
        <v>121</v>
      </c>
    </row>
    <row r="773" spans="1:66" ht="15.75" customHeight="1" x14ac:dyDescent="0.3">
      <c r="A773" s="1" t="s">
        <v>837</v>
      </c>
      <c r="B773" s="1">
        <v>10000</v>
      </c>
      <c r="C773" s="1" t="s">
        <v>68</v>
      </c>
      <c r="D773" s="1">
        <v>0</v>
      </c>
      <c r="E773" s="4" t="s">
        <v>314</v>
      </c>
      <c r="F773" s="1" t="s">
        <v>69</v>
      </c>
      <c r="G773" s="1" t="s">
        <v>99</v>
      </c>
      <c r="H773" s="1" t="s">
        <v>100</v>
      </c>
      <c r="I773" s="1" t="s">
        <v>101</v>
      </c>
      <c r="J773" s="1" t="s">
        <v>5324</v>
      </c>
      <c r="K773" s="1" t="s">
        <v>5325</v>
      </c>
      <c r="L773" s="1" t="s">
        <v>181</v>
      </c>
      <c r="M773" s="1" t="s">
        <v>5326</v>
      </c>
      <c r="N773" s="1" t="s">
        <v>5327</v>
      </c>
      <c r="O773" s="1" t="s">
        <v>173</v>
      </c>
      <c r="P773" s="1" t="s">
        <v>843</v>
      </c>
      <c r="Q773" s="1" t="s">
        <v>837</v>
      </c>
      <c r="R773" s="1" t="s">
        <v>5328</v>
      </c>
      <c r="S773" s="1" t="s">
        <v>5329</v>
      </c>
      <c r="T773" s="1"/>
      <c r="U773" s="1" t="s">
        <v>147</v>
      </c>
      <c r="V773" s="1"/>
      <c r="W773" s="1"/>
      <c r="X773" s="1"/>
      <c r="Y773" s="1">
        <v>93</v>
      </c>
      <c r="Z773" s="1"/>
      <c r="AA773" s="1"/>
      <c r="AB773" s="1"/>
      <c r="AC773" s="1"/>
      <c r="AD773" s="1"/>
      <c r="AE773" s="1"/>
      <c r="AF773" s="1"/>
      <c r="AG773" s="1"/>
      <c r="AH773" s="1"/>
      <c r="AI773" s="1"/>
      <c r="AJ773" s="1"/>
      <c r="AK773" s="1" t="s">
        <v>264</v>
      </c>
      <c r="AL773" s="1" t="s">
        <v>422</v>
      </c>
      <c r="AM773" s="1"/>
      <c r="AN773" s="1"/>
      <c r="AO773" s="1"/>
      <c r="AP773" s="1"/>
      <c r="AQ773" s="1"/>
      <c r="AR773" s="1"/>
      <c r="AS773" s="1"/>
      <c r="AT773" s="1"/>
      <c r="AU773" s="1"/>
      <c r="AV773" s="1"/>
      <c r="AW773" s="1"/>
      <c r="AX773" s="1" t="s">
        <v>221</v>
      </c>
      <c r="AY773" s="1"/>
      <c r="AZ773" s="1" t="s">
        <v>178</v>
      </c>
      <c r="BA773" s="1" t="s">
        <v>173</v>
      </c>
      <c r="BB773" s="1"/>
      <c r="BC773" s="1"/>
      <c r="BD773" s="1" t="s">
        <v>116</v>
      </c>
      <c r="BE773" s="1" t="s">
        <v>134</v>
      </c>
      <c r="BF773" s="1"/>
      <c r="BG773" s="1"/>
      <c r="BH773" s="1"/>
      <c r="BI773" s="1"/>
      <c r="BJ773" s="1"/>
      <c r="BK773" s="1"/>
      <c r="BL773" s="1" t="s">
        <v>5330</v>
      </c>
      <c r="BM773" s="1" t="s">
        <v>5331</v>
      </c>
      <c r="BN773" s="1"/>
    </row>
    <row r="774" spans="1:66" ht="15.75" customHeight="1" x14ac:dyDescent="0.3">
      <c r="A774" s="1" t="s">
        <v>272</v>
      </c>
      <c r="B774" s="1">
        <v>12000000</v>
      </c>
      <c r="C774" s="1" t="s">
        <v>68</v>
      </c>
      <c r="D774" s="1">
        <v>0</v>
      </c>
      <c r="E774" s="4" t="s">
        <v>5332</v>
      </c>
      <c r="F774" s="1" t="s">
        <v>69</v>
      </c>
      <c r="G774" s="1" t="s">
        <v>99</v>
      </c>
      <c r="H774" s="1" t="s">
        <v>100</v>
      </c>
      <c r="I774" s="1" t="s">
        <v>101</v>
      </c>
      <c r="J774" s="1"/>
      <c r="K774" s="1"/>
      <c r="L774" s="1" t="s">
        <v>121</v>
      </c>
      <c r="M774" s="1" t="s">
        <v>5333</v>
      </c>
      <c r="N774" s="1" t="s">
        <v>5334</v>
      </c>
      <c r="O774" s="1" t="s">
        <v>411</v>
      </c>
      <c r="P774" s="1" t="s">
        <v>278</v>
      </c>
      <c r="Q774" s="1" t="s">
        <v>272</v>
      </c>
      <c r="R774" s="1" t="s">
        <v>5335</v>
      </c>
      <c r="S774" s="1" t="s">
        <v>5336</v>
      </c>
      <c r="T774" s="1"/>
      <c r="U774" s="1" t="s">
        <v>81</v>
      </c>
      <c r="V774" s="1"/>
      <c r="W774" s="1"/>
      <c r="X774" s="1"/>
      <c r="Y774" s="1">
        <v>1087</v>
      </c>
      <c r="Z774" s="1"/>
      <c r="AA774" s="1"/>
      <c r="AB774" s="1"/>
      <c r="AC774" s="1"/>
      <c r="AD774" s="1"/>
      <c r="AE774" s="1"/>
      <c r="AF774" s="1"/>
      <c r="AG774" s="1"/>
      <c r="AH774" s="1"/>
      <c r="AI774" s="1"/>
      <c r="AJ774" s="1"/>
      <c r="AK774" s="1" t="s">
        <v>356</v>
      </c>
      <c r="AL774" s="1"/>
      <c r="AM774" s="1"/>
      <c r="AN774" s="1"/>
      <c r="AO774" s="1"/>
      <c r="AP774" s="1"/>
      <c r="AQ774" s="1"/>
      <c r="AR774" s="1"/>
      <c r="AS774" s="1"/>
      <c r="AT774" s="1"/>
      <c r="AU774" s="1"/>
      <c r="AV774" s="1"/>
      <c r="AW774" s="1"/>
      <c r="AX774" s="1" t="s">
        <v>500</v>
      </c>
      <c r="AY774" s="1"/>
      <c r="AZ774" s="1" t="s">
        <v>410</v>
      </c>
      <c r="BA774" s="1" t="s">
        <v>411</v>
      </c>
      <c r="BB774" s="1"/>
      <c r="BC774" s="1"/>
      <c r="BD774" s="1" t="s">
        <v>116</v>
      </c>
      <c r="BE774" s="1" t="s">
        <v>134</v>
      </c>
      <c r="BF774" s="1"/>
      <c r="BG774" s="1"/>
      <c r="BH774" s="1" t="s">
        <v>225</v>
      </c>
      <c r="BI774" s="1"/>
      <c r="BJ774" s="1"/>
      <c r="BK774" s="1"/>
      <c r="BL774" s="1" t="s">
        <v>5337</v>
      </c>
      <c r="BM774" s="1" t="s">
        <v>5338</v>
      </c>
      <c r="BN774" s="1" t="s">
        <v>121</v>
      </c>
    </row>
    <row r="775" spans="1:66" ht="15.75" customHeight="1" x14ac:dyDescent="0.3">
      <c r="A775" s="1" t="s">
        <v>837</v>
      </c>
      <c r="B775" s="1">
        <v>200000</v>
      </c>
      <c r="C775" s="1" t="s">
        <v>68</v>
      </c>
      <c r="D775" s="1">
        <v>0</v>
      </c>
      <c r="E775" s="4" t="s">
        <v>314</v>
      </c>
      <c r="F775" s="1" t="s">
        <v>69</v>
      </c>
      <c r="G775" s="1" t="s">
        <v>99</v>
      </c>
      <c r="H775" s="1" t="s">
        <v>100</v>
      </c>
      <c r="I775" s="1" t="s">
        <v>101</v>
      </c>
      <c r="J775" s="1"/>
      <c r="K775" s="1"/>
      <c r="L775" s="1" t="s">
        <v>121</v>
      </c>
      <c r="M775" s="1" t="s">
        <v>5326</v>
      </c>
      <c r="N775" s="1" t="s">
        <v>5327</v>
      </c>
      <c r="O775" s="1" t="s">
        <v>173</v>
      </c>
      <c r="P775" s="1" t="s">
        <v>843</v>
      </c>
      <c r="Q775" s="1" t="s">
        <v>837</v>
      </c>
      <c r="R775" s="1" t="s">
        <v>5339</v>
      </c>
      <c r="S775" s="1" t="s">
        <v>5340</v>
      </c>
      <c r="T775" s="1"/>
      <c r="U775" s="1" t="s">
        <v>147</v>
      </c>
      <c r="V775" s="1"/>
      <c r="W775" s="1"/>
      <c r="X775" s="1"/>
      <c r="Y775" s="1">
        <v>93</v>
      </c>
      <c r="Z775" s="1"/>
      <c r="AA775" s="1"/>
      <c r="AB775" s="1"/>
      <c r="AC775" s="1"/>
      <c r="AD775" s="1"/>
      <c r="AE775" s="1"/>
      <c r="AF775" s="1"/>
      <c r="AG775" s="1"/>
      <c r="AH775" s="1"/>
      <c r="AI775" s="1"/>
      <c r="AJ775" s="1"/>
      <c r="AK775" s="1" t="s">
        <v>264</v>
      </c>
      <c r="AL775" s="1" t="s">
        <v>422</v>
      </c>
      <c r="AM775" s="1"/>
      <c r="AN775" s="1"/>
      <c r="AO775" s="1"/>
      <c r="AP775" s="1"/>
      <c r="AQ775" s="1"/>
      <c r="AR775" s="1"/>
      <c r="AS775" s="1"/>
      <c r="AT775" s="1"/>
      <c r="AU775" s="1"/>
      <c r="AV775" s="1"/>
      <c r="AW775" s="1"/>
      <c r="AX775" s="1" t="s">
        <v>221</v>
      </c>
      <c r="AY775" s="1"/>
      <c r="AZ775" s="1" t="s">
        <v>178</v>
      </c>
      <c r="BA775" s="1" t="s">
        <v>173</v>
      </c>
      <c r="BB775" s="1"/>
      <c r="BC775" s="1"/>
      <c r="BD775" s="1" t="s">
        <v>116</v>
      </c>
      <c r="BE775" s="1" t="s">
        <v>134</v>
      </c>
      <c r="BF775" s="1"/>
      <c r="BG775" s="1"/>
      <c r="BH775" s="1"/>
      <c r="BI775" s="1"/>
      <c r="BJ775" s="1"/>
      <c r="BK775" s="1"/>
      <c r="BL775" s="1" t="s">
        <v>5330</v>
      </c>
      <c r="BM775" s="1" t="s">
        <v>5331</v>
      </c>
      <c r="BN775" s="1"/>
    </row>
    <row r="776" spans="1:66" ht="15.75" customHeight="1" x14ac:dyDescent="0.3">
      <c r="A776" s="1" t="s">
        <v>470</v>
      </c>
      <c r="B776" s="1">
        <v>200000</v>
      </c>
      <c r="C776" s="1" t="s">
        <v>68</v>
      </c>
      <c r="D776" s="1">
        <v>0</v>
      </c>
      <c r="E776" s="4" t="s">
        <v>4420</v>
      </c>
      <c r="F776" s="1" t="s">
        <v>69</v>
      </c>
      <c r="G776" s="1" t="s">
        <v>123</v>
      </c>
      <c r="H776" s="1" t="s">
        <v>124</v>
      </c>
      <c r="I776" s="1" t="s">
        <v>101</v>
      </c>
      <c r="J776" s="1"/>
      <c r="K776" s="1"/>
      <c r="L776" s="1" t="s">
        <v>5341</v>
      </c>
      <c r="M776" s="1" t="s">
        <v>5342</v>
      </c>
      <c r="N776" s="1" t="s">
        <v>5343</v>
      </c>
      <c r="O776" s="1" t="s">
        <v>247</v>
      </c>
      <c r="P776" s="1" t="s">
        <v>473</v>
      </c>
      <c r="Q776" s="1" t="s">
        <v>470</v>
      </c>
      <c r="R776" s="1" t="s">
        <v>5344</v>
      </c>
      <c r="S776" s="1" t="s">
        <v>5345</v>
      </c>
      <c r="T776" s="1"/>
      <c r="U776" s="1" t="s">
        <v>81</v>
      </c>
      <c r="V776" s="1"/>
      <c r="W776" s="1"/>
      <c r="X776" s="1"/>
      <c r="Y776" s="1">
        <v>30</v>
      </c>
      <c r="Z776" s="1"/>
      <c r="AA776" s="1"/>
      <c r="AB776" s="1"/>
      <c r="AC776" s="1"/>
      <c r="AD776" s="1"/>
      <c r="AE776" s="1"/>
      <c r="AF776" s="1"/>
      <c r="AG776" s="1"/>
      <c r="AH776" s="1"/>
      <c r="AI776" s="1"/>
      <c r="AJ776" s="1"/>
      <c r="AK776" s="1" t="s">
        <v>541</v>
      </c>
      <c r="AL776" s="1"/>
      <c r="AM776" s="1"/>
      <c r="AN776" s="1"/>
      <c r="AO776" s="1"/>
      <c r="AP776" s="1"/>
      <c r="AQ776" s="1"/>
      <c r="AR776" s="1"/>
      <c r="AS776" s="1"/>
      <c r="AT776" s="1"/>
      <c r="AU776" s="1"/>
      <c r="AV776" s="1"/>
      <c r="AW776" s="1"/>
      <c r="AX776" s="1"/>
      <c r="AY776" s="1"/>
      <c r="AZ776" s="1" t="s">
        <v>1286</v>
      </c>
      <c r="BA776" s="1" t="s">
        <v>1287</v>
      </c>
      <c r="BB776" s="1"/>
      <c r="BC776" s="1"/>
      <c r="BD776" s="1"/>
      <c r="BE776" s="1" t="s">
        <v>134</v>
      </c>
      <c r="BF776" s="1"/>
      <c r="BG776" s="1"/>
      <c r="BH776" s="1"/>
      <c r="BI776" s="1"/>
      <c r="BJ776" s="1"/>
      <c r="BK776" s="1"/>
      <c r="BL776" s="1" t="s">
        <v>5346</v>
      </c>
      <c r="BM776" s="1" t="s">
        <v>5347</v>
      </c>
      <c r="BN776" s="1"/>
    </row>
    <row r="777" spans="1:66" ht="15.75" customHeight="1" x14ac:dyDescent="0.3">
      <c r="A777" s="1" t="s">
        <v>837</v>
      </c>
      <c r="B777" s="1">
        <v>50000</v>
      </c>
      <c r="C777" s="1" t="s">
        <v>68</v>
      </c>
      <c r="D777" s="1">
        <v>0</v>
      </c>
      <c r="E777" s="4" t="s">
        <v>314</v>
      </c>
      <c r="F777" s="1" t="s">
        <v>69</v>
      </c>
      <c r="G777" s="1" t="s">
        <v>99</v>
      </c>
      <c r="H777" s="1" t="s">
        <v>100</v>
      </c>
      <c r="I777" s="1" t="s">
        <v>101</v>
      </c>
      <c r="J777" s="1" t="s">
        <v>5348</v>
      </c>
      <c r="K777" s="1" t="s">
        <v>5349</v>
      </c>
      <c r="L777" s="1" t="s">
        <v>275</v>
      </c>
      <c r="M777" s="1" t="s">
        <v>5350</v>
      </c>
      <c r="N777" s="1" t="s">
        <v>5351</v>
      </c>
      <c r="O777" s="1" t="s">
        <v>201</v>
      </c>
      <c r="P777" s="1" t="s">
        <v>843</v>
      </c>
      <c r="Q777" s="1" t="s">
        <v>837</v>
      </c>
      <c r="R777" s="1" t="s">
        <v>5352</v>
      </c>
      <c r="S777" s="1" t="s">
        <v>5353</v>
      </c>
      <c r="T777" s="1"/>
      <c r="U777" s="1" t="s">
        <v>147</v>
      </c>
      <c r="V777" s="1"/>
      <c r="W777" s="1"/>
      <c r="X777" s="1"/>
      <c r="Y777" s="1">
        <v>67</v>
      </c>
      <c r="Z777" s="1"/>
      <c r="AA777" s="1"/>
      <c r="AB777" s="1"/>
      <c r="AC777" s="1"/>
      <c r="AD777" s="1"/>
      <c r="AE777" s="1"/>
      <c r="AF777" s="1"/>
      <c r="AG777" s="1"/>
      <c r="AH777" s="1"/>
      <c r="AI777" s="1"/>
      <c r="AJ777" s="1"/>
      <c r="AK777" s="1" t="s">
        <v>220</v>
      </c>
      <c r="AL777" s="1"/>
      <c r="AM777" s="1"/>
      <c r="AN777" s="1"/>
      <c r="AO777" s="1"/>
      <c r="AP777" s="1"/>
      <c r="AQ777" s="1"/>
      <c r="AR777" s="1"/>
      <c r="AS777" s="1"/>
      <c r="AT777" s="1"/>
      <c r="AU777" s="1"/>
      <c r="AV777" s="1"/>
      <c r="AW777" s="1"/>
      <c r="AX777" s="1" t="s">
        <v>177</v>
      </c>
      <c r="AY777" s="1"/>
      <c r="AZ777" s="1" t="s">
        <v>205</v>
      </c>
      <c r="BA777" s="1" t="s">
        <v>201</v>
      </c>
      <c r="BB777" s="1"/>
      <c r="BC777" s="1"/>
      <c r="BD777" s="1" t="s">
        <v>116</v>
      </c>
      <c r="BE777" s="1" t="s">
        <v>192</v>
      </c>
      <c r="BF777" s="1" t="s">
        <v>135</v>
      </c>
      <c r="BG777" s="1"/>
      <c r="BH777" s="1" t="s">
        <v>118</v>
      </c>
      <c r="BI777" s="1"/>
      <c r="BJ777" s="1"/>
      <c r="BK777" s="1"/>
      <c r="BL777" s="1" t="s">
        <v>5354</v>
      </c>
      <c r="BM777" s="1" t="s">
        <v>5355</v>
      </c>
      <c r="BN777" s="1"/>
    </row>
    <row r="778" spans="1:66" ht="15.75" customHeight="1" x14ac:dyDescent="0.3">
      <c r="A778" s="1" t="s">
        <v>837</v>
      </c>
      <c r="B778" s="1">
        <v>400000</v>
      </c>
      <c r="C778" s="1" t="s">
        <v>68</v>
      </c>
      <c r="D778" s="1">
        <v>0</v>
      </c>
      <c r="E778" s="4" t="s">
        <v>5332</v>
      </c>
      <c r="F778" s="1" t="s">
        <v>69</v>
      </c>
      <c r="G778" s="1" t="s">
        <v>99</v>
      </c>
      <c r="H778" s="1" t="s">
        <v>100</v>
      </c>
      <c r="I778" s="1" t="s">
        <v>101</v>
      </c>
      <c r="J778" s="1" t="s">
        <v>5348</v>
      </c>
      <c r="K778" s="1" t="s">
        <v>5349</v>
      </c>
      <c r="L778" s="1" t="s">
        <v>1013</v>
      </c>
      <c r="M778" s="1" t="s">
        <v>5350</v>
      </c>
      <c r="N778" s="1" t="s">
        <v>5351</v>
      </c>
      <c r="O778" s="1" t="s">
        <v>201</v>
      </c>
      <c r="P778" s="1" t="s">
        <v>843</v>
      </c>
      <c r="Q778" s="1" t="s">
        <v>837</v>
      </c>
      <c r="R778" s="1" t="s">
        <v>5356</v>
      </c>
      <c r="S778" s="1" t="s">
        <v>5357</v>
      </c>
      <c r="T778" s="1"/>
      <c r="U778" s="1" t="s">
        <v>147</v>
      </c>
      <c r="V778" s="1"/>
      <c r="W778" s="1"/>
      <c r="X778" s="1"/>
      <c r="Y778" s="1">
        <v>67</v>
      </c>
      <c r="Z778" s="1"/>
      <c r="AA778" s="1"/>
      <c r="AB778" s="1"/>
      <c r="AC778" s="1"/>
      <c r="AD778" s="1"/>
      <c r="AE778" s="1"/>
      <c r="AF778" s="1"/>
      <c r="AG778" s="1"/>
      <c r="AH778" s="1"/>
      <c r="AI778" s="1"/>
      <c r="AJ778" s="1"/>
      <c r="AK778" s="1" t="s">
        <v>220</v>
      </c>
      <c r="AL778" s="1"/>
      <c r="AM778" s="1"/>
      <c r="AN778" s="1"/>
      <c r="AO778" s="1"/>
      <c r="AP778" s="1"/>
      <c r="AQ778" s="1"/>
      <c r="AR778" s="1"/>
      <c r="AS778" s="1"/>
      <c r="AT778" s="1"/>
      <c r="AU778" s="1"/>
      <c r="AV778" s="1"/>
      <c r="AW778" s="1"/>
      <c r="AX778" s="1" t="s">
        <v>177</v>
      </c>
      <c r="AY778" s="1"/>
      <c r="AZ778" s="1" t="s">
        <v>205</v>
      </c>
      <c r="BA778" s="1" t="s">
        <v>201</v>
      </c>
      <c r="BB778" s="1"/>
      <c r="BC778" s="1"/>
      <c r="BD778" s="1" t="s">
        <v>116</v>
      </c>
      <c r="BE778" s="1" t="s">
        <v>192</v>
      </c>
      <c r="BF778" s="1" t="s">
        <v>135</v>
      </c>
      <c r="BG778" s="1"/>
      <c r="BH778" s="1" t="s">
        <v>118</v>
      </c>
      <c r="BI778" s="1"/>
      <c r="BJ778" s="1"/>
      <c r="BK778" s="1"/>
      <c r="BL778" s="1" t="s">
        <v>5354</v>
      </c>
      <c r="BM778" s="1" t="s">
        <v>5355</v>
      </c>
      <c r="BN778" s="1"/>
    </row>
    <row r="779" spans="1:66" ht="15.75" customHeight="1" x14ac:dyDescent="0.3">
      <c r="A779" s="1" t="s">
        <v>512</v>
      </c>
      <c r="B779" s="1">
        <v>1867380</v>
      </c>
      <c r="C779" s="1" t="s">
        <v>68</v>
      </c>
      <c r="D779" s="1">
        <v>100</v>
      </c>
      <c r="E779" s="4">
        <v>44903</v>
      </c>
      <c r="F779" s="1" t="s">
        <v>69</v>
      </c>
      <c r="G779" s="1" t="s">
        <v>70</v>
      </c>
      <c r="H779" s="1" t="s">
        <v>71</v>
      </c>
      <c r="I779" s="1" t="s">
        <v>72</v>
      </c>
      <c r="J779" s="1"/>
      <c r="K779" s="1"/>
      <c r="L779" s="1"/>
      <c r="M779" s="1" t="s">
        <v>3178</v>
      </c>
      <c r="N779" s="1" t="s">
        <v>3179</v>
      </c>
      <c r="O779" s="1" t="s">
        <v>952</v>
      </c>
      <c r="P779" s="1" t="s">
        <v>518</v>
      </c>
      <c r="Q779" s="1" t="s">
        <v>512</v>
      </c>
      <c r="R779" s="1" t="s">
        <v>5358</v>
      </c>
      <c r="S779" s="1" t="s">
        <v>5359</v>
      </c>
      <c r="T779" s="1"/>
      <c r="U779" s="1" t="s">
        <v>130</v>
      </c>
      <c r="V779" s="1"/>
      <c r="W779" s="1" t="s">
        <v>3181</v>
      </c>
      <c r="X779" s="1"/>
      <c r="Y779" s="1">
        <v>214</v>
      </c>
      <c r="Z779" s="1"/>
      <c r="AA779" s="1"/>
      <c r="AB779" s="1"/>
      <c r="AC779" s="1"/>
      <c r="AD779" s="1"/>
      <c r="AE779" s="1"/>
      <c r="AF779" s="1"/>
      <c r="AG779" s="1" t="s">
        <v>1349</v>
      </c>
      <c r="AH779" s="1"/>
      <c r="AI779" s="1"/>
      <c r="AJ779" s="1"/>
      <c r="AK779" s="1" t="s">
        <v>112</v>
      </c>
      <c r="AL779" s="1"/>
      <c r="AM779" s="1"/>
      <c r="AN779" s="1"/>
      <c r="AO779" s="1"/>
      <c r="AP779" s="1"/>
      <c r="AQ779" s="1"/>
      <c r="AR779" s="1"/>
      <c r="AS779" s="1"/>
      <c r="AT779" s="1"/>
      <c r="AU779" s="1"/>
      <c r="AV779" s="1"/>
      <c r="AW779" s="1"/>
      <c r="AX779" s="1" t="s">
        <v>177</v>
      </c>
      <c r="AY779" s="1"/>
      <c r="AZ779" s="1" t="s">
        <v>386</v>
      </c>
      <c r="BA779" s="1" t="s">
        <v>382</v>
      </c>
      <c r="BB779" s="1" t="s">
        <v>3182</v>
      </c>
      <c r="BC779" s="1"/>
      <c r="BD779" s="1" t="s">
        <v>116</v>
      </c>
      <c r="BE779" s="1" t="s">
        <v>3183</v>
      </c>
      <c r="BF779" s="1" t="s">
        <v>151</v>
      </c>
      <c r="BG779" s="1"/>
      <c r="BH779" s="1" t="s">
        <v>626</v>
      </c>
      <c r="BI779" s="1"/>
      <c r="BJ779" s="1"/>
      <c r="BK779" s="1"/>
      <c r="BL779" s="1" t="s">
        <v>3184</v>
      </c>
      <c r="BM779" s="1" t="s">
        <v>3185</v>
      </c>
      <c r="BN779" s="1" t="s">
        <v>121</v>
      </c>
    </row>
    <row r="780" spans="1:66" ht="15.75" customHeight="1" x14ac:dyDescent="0.3">
      <c r="A780" s="1" t="s">
        <v>340</v>
      </c>
      <c r="B780" s="1">
        <v>389000</v>
      </c>
      <c r="C780" s="1" t="s">
        <v>68</v>
      </c>
      <c r="D780" s="1">
        <v>50</v>
      </c>
      <c r="E780" s="4" t="s">
        <v>3981</v>
      </c>
      <c r="F780" s="1" t="s">
        <v>69</v>
      </c>
      <c r="G780" s="1" t="s">
        <v>361</v>
      </c>
      <c r="H780" s="1" t="s">
        <v>362</v>
      </c>
      <c r="I780" s="1" t="s">
        <v>142</v>
      </c>
      <c r="J780" s="1"/>
      <c r="K780" s="1"/>
      <c r="L780" s="1" t="s">
        <v>5360</v>
      </c>
      <c r="M780" s="1" t="s">
        <v>5361</v>
      </c>
      <c r="N780" s="1" t="s">
        <v>5362</v>
      </c>
      <c r="O780" s="1" t="s">
        <v>340</v>
      </c>
      <c r="P780" s="1" t="s">
        <v>619</v>
      </c>
      <c r="Q780" s="1" t="s">
        <v>620</v>
      </c>
      <c r="R780" s="1" t="s">
        <v>5363</v>
      </c>
      <c r="S780" s="1" t="s">
        <v>5364</v>
      </c>
      <c r="T780" s="1"/>
      <c r="U780" s="1" t="s">
        <v>5365</v>
      </c>
      <c r="V780" s="1"/>
      <c r="W780" s="1"/>
      <c r="X780" s="1"/>
      <c r="Y780" s="1">
        <v>41</v>
      </c>
      <c r="Z780" s="1"/>
      <c r="AA780" s="1"/>
      <c r="AB780" s="1"/>
      <c r="AC780" s="1"/>
      <c r="AD780" s="1"/>
      <c r="AE780" s="1"/>
      <c r="AF780" s="1"/>
      <c r="AG780" s="1"/>
      <c r="AH780" s="1"/>
      <c r="AI780" s="1"/>
      <c r="AJ780" s="1"/>
      <c r="AK780" s="1" t="s">
        <v>112</v>
      </c>
      <c r="AL780" s="1"/>
      <c r="AM780" s="1"/>
      <c r="AN780" s="1"/>
      <c r="AO780" s="1"/>
      <c r="AP780" s="1"/>
      <c r="AQ780" s="1"/>
      <c r="AR780" s="1"/>
      <c r="AS780" s="1"/>
      <c r="AT780" s="1"/>
      <c r="AU780" s="1"/>
      <c r="AV780" s="1"/>
      <c r="AW780" s="1"/>
      <c r="AX780" s="1" t="s">
        <v>357</v>
      </c>
      <c r="AY780" s="1"/>
      <c r="AZ780" s="1"/>
      <c r="BA780" s="1"/>
      <c r="BB780" s="1"/>
      <c r="BC780" s="1"/>
      <c r="BD780" s="1"/>
      <c r="BE780" s="1" t="s">
        <v>134</v>
      </c>
      <c r="BF780" s="1"/>
      <c r="BG780" s="1"/>
      <c r="BH780" s="1"/>
      <c r="BI780" s="1"/>
      <c r="BJ780" s="1"/>
      <c r="BK780" s="1"/>
      <c r="BL780" s="1" t="s">
        <v>5366</v>
      </c>
      <c r="BM780" s="1" t="s">
        <v>5367</v>
      </c>
      <c r="BN780" s="1"/>
    </row>
    <row r="781" spans="1:66" ht="15.75" customHeight="1" x14ac:dyDescent="0.3">
      <c r="A781" s="1" t="s">
        <v>67</v>
      </c>
      <c r="B781" s="1">
        <v>500000</v>
      </c>
      <c r="C781" s="1" t="s">
        <v>68</v>
      </c>
      <c r="D781" s="1">
        <v>50</v>
      </c>
      <c r="E781" s="4" t="s">
        <v>4765</v>
      </c>
      <c r="F781" s="1" t="s">
        <v>69</v>
      </c>
      <c r="G781" s="1" t="s">
        <v>361</v>
      </c>
      <c r="H781" s="1" t="s">
        <v>362</v>
      </c>
      <c r="I781" s="1" t="s">
        <v>142</v>
      </c>
      <c r="J781" s="1"/>
      <c r="K781" s="1"/>
      <c r="L781" s="1"/>
      <c r="M781" s="1" t="s">
        <v>5368</v>
      </c>
      <c r="N781" s="1" t="s">
        <v>5369</v>
      </c>
      <c r="O781" s="1" t="s">
        <v>223</v>
      </c>
      <c r="P781" s="1" t="s">
        <v>619</v>
      </c>
      <c r="Q781" s="1" t="s">
        <v>620</v>
      </c>
      <c r="R781" s="1" t="s">
        <v>5370</v>
      </c>
      <c r="S781" s="1" t="s">
        <v>5371</v>
      </c>
      <c r="T781" s="1"/>
      <c r="U781" s="1" t="s">
        <v>81</v>
      </c>
      <c r="V781" s="1"/>
      <c r="W781" s="1"/>
      <c r="X781" s="1"/>
      <c r="Y781" s="1">
        <v>500</v>
      </c>
      <c r="Z781" s="1"/>
      <c r="AA781" s="1"/>
      <c r="AB781" s="1"/>
      <c r="AC781" s="1"/>
      <c r="AD781" s="1"/>
      <c r="AE781" s="1"/>
      <c r="AF781" s="1"/>
      <c r="AG781" s="1"/>
      <c r="AH781" s="1"/>
      <c r="AI781" s="1"/>
      <c r="AJ781" s="1"/>
      <c r="AK781" s="1" t="s">
        <v>220</v>
      </c>
      <c r="AL781" s="1"/>
      <c r="AM781" s="1"/>
      <c r="AN781" s="1"/>
      <c r="AO781" s="1"/>
      <c r="AP781" s="1"/>
      <c r="AQ781" s="1"/>
      <c r="AR781" s="1"/>
      <c r="AS781" s="1"/>
      <c r="AT781" s="1"/>
      <c r="AU781" s="1"/>
      <c r="AV781" s="1"/>
      <c r="AW781" s="1"/>
      <c r="AX781" s="1"/>
      <c r="AY781" s="1"/>
      <c r="AZ781" s="1" t="s">
        <v>222</v>
      </c>
      <c r="BA781" s="1" t="s">
        <v>223</v>
      </c>
      <c r="BB781" s="1"/>
      <c r="BC781" s="1"/>
      <c r="BD781" s="1" t="s">
        <v>5372</v>
      </c>
      <c r="BE781" s="1" t="s">
        <v>591</v>
      </c>
      <c r="BF781" s="1" t="s">
        <v>135</v>
      </c>
      <c r="BG781" s="1"/>
      <c r="BH781" s="1" t="s">
        <v>193</v>
      </c>
      <c r="BI781" s="1"/>
      <c r="BJ781" s="1"/>
      <c r="BK781" s="1"/>
      <c r="BL781" s="1" t="s">
        <v>5373</v>
      </c>
      <c r="BM781" s="1" t="s">
        <v>5374</v>
      </c>
      <c r="BN781" s="1"/>
    </row>
    <row r="782" spans="1:66" ht="15.75" customHeight="1" x14ac:dyDescent="0.3">
      <c r="A782" s="1" t="s">
        <v>360</v>
      </c>
      <c r="B782" s="1">
        <v>169000</v>
      </c>
      <c r="C782" s="1" t="s">
        <v>68</v>
      </c>
      <c r="D782" s="1">
        <v>0</v>
      </c>
      <c r="E782" s="4" t="s">
        <v>5332</v>
      </c>
      <c r="F782" s="1" t="s">
        <v>69</v>
      </c>
      <c r="G782" s="1" t="s">
        <v>99</v>
      </c>
      <c r="H782" s="1" t="s">
        <v>100</v>
      </c>
      <c r="I782" s="1" t="s">
        <v>101</v>
      </c>
      <c r="J782" s="1"/>
      <c r="K782" s="1"/>
      <c r="L782" s="1" t="s">
        <v>4632</v>
      </c>
      <c r="M782" s="1" t="s">
        <v>5375</v>
      </c>
      <c r="N782" s="1" t="s">
        <v>5376</v>
      </c>
      <c r="O782" s="1" t="s">
        <v>247</v>
      </c>
      <c r="P782" s="1" t="s">
        <v>368</v>
      </c>
      <c r="Q782" s="1" t="s">
        <v>360</v>
      </c>
      <c r="R782" s="1" t="s">
        <v>5377</v>
      </c>
      <c r="S782" s="1" t="s">
        <v>5378</v>
      </c>
      <c r="T782" s="1"/>
      <c r="U782" s="1" t="s">
        <v>81</v>
      </c>
      <c r="V782" s="1"/>
      <c r="W782" s="1" t="s">
        <v>5379</v>
      </c>
      <c r="X782" s="1"/>
      <c r="Y782" s="1">
        <v>23</v>
      </c>
      <c r="Z782" s="1"/>
      <c r="AA782" s="1"/>
      <c r="AB782" s="1"/>
      <c r="AC782" s="1"/>
      <c r="AD782" s="1"/>
      <c r="AE782" s="1"/>
      <c r="AF782" s="1"/>
      <c r="AG782" s="1"/>
      <c r="AH782" s="1"/>
      <c r="AI782" s="1"/>
      <c r="AJ782" s="1"/>
      <c r="AK782" s="1" t="s">
        <v>889</v>
      </c>
      <c r="AL782" s="1"/>
      <c r="AM782" s="1"/>
      <c r="AN782" s="1"/>
      <c r="AO782" s="1"/>
      <c r="AP782" s="1"/>
      <c r="AQ782" s="1"/>
      <c r="AR782" s="1"/>
      <c r="AS782" s="1"/>
      <c r="AT782" s="1"/>
      <c r="AU782" s="1"/>
      <c r="AV782" s="1"/>
      <c r="AW782" s="1"/>
      <c r="AX782" s="1"/>
      <c r="AY782" s="1"/>
      <c r="AZ782" s="1" t="s">
        <v>252</v>
      </c>
      <c r="BA782" s="1" t="s">
        <v>247</v>
      </c>
      <c r="BB782" s="1"/>
      <c r="BC782" s="1"/>
      <c r="BD782" s="1" t="s">
        <v>116</v>
      </c>
      <c r="BE782" s="1" t="s">
        <v>150</v>
      </c>
      <c r="BF782" s="1" t="s">
        <v>151</v>
      </c>
      <c r="BG782" s="1"/>
      <c r="BH782" s="1" t="s">
        <v>253</v>
      </c>
      <c r="BI782" s="1"/>
      <c r="BJ782" s="1"/>
      <c r="BK782" s="1"/>
      <c r="BL782" s="1" t="s">
        <v>5380</v>
      </c>
      <c r="BM782" s="1" t="s">
        <v>5381</v>
      </c>
      <c r="BN782" s="1"/>
    </row>
    <row r="783" spans="1:66" ht="15.75" customHeight="1" x14ac:dyDescent="0.3">
      <c r="A783" s="1" t="s">
        <v>512</v>
      </c>
      <c r="B783" s="1">
        <v>317223</v>
      </c>
      <c r="C783" s="1" t="s">
        <v>68</v>
      </c>
      <c r="D783" s="1">
        <v>100</v>
      </c>
      <c r="E783" s="4">
        <v>44903</v>
      </c>
      <c r="F783" s="1" t="s">
        <v>69</v>
      </c>
      <c r="G783" s="1" t="s">
        <v>70</v>
      </c>
      <c r="H783" s="1" t="s">
        <v>71</v>
      </c>
      <c r="I783" s="1" t="s">
        <v>72</v>
      </c>
      <c r="J783" s="1"/>
      <c r="K783" s="1"/>
      <c r="L783" s="1"/>
      <c r="M783" s="1" t="s">
        <v>3178</v>
      </c>
      <c r="N783" s="1" t="s">
        <v>3179</v>
      </c>
      <c r="O783" s="1" t="s">
        <v>512</v>
      </c>
      <c r="P783" s="1" t="s">
        <v>518</v>
      </c>
      <c r="Q783" s="1" t="s">
        <v>512</v>
      </c>
      <c r="R783" s="1" t="s">
        <v>5382</v>
      </c>
      <c r="S783" s="1" t="s">
        <v>5383</v>
      </c>
      <c r="T783" s="1"/>
      <c r="U783" s="1" t="s">
        <v>130</v>
      </c>
      <c r="V783" s="1"/>
      <c r="W783" s="1" t="s">
        <v>3181</v>
      </c>
      <c r="X783" s="1"/>
      <c r="Y783" s="1">
        <v>214</v>
      </c>
      <c r="Z783" s="1"/>
      <c r="AA783" s="1"/>
      <c r="AB783" s="1"/>
      <c r="AC783" s="1"/>
      <c r="AD783" s="1"/>
      <c r="AE783" s="1"/>
      <c r="AF783" s="1"/>
      <c r="AG783" s="1" t="s">
        <v>1349</v>
      </c>
      <c r="AH783" s="1"/>
      <c r="AI783" s="1"/>
      <c r="AJ783" s="1"/>
      <c r="AK783" s="1" t="s">
        <v>112</v>
      </c>
      <c r="AL783" s="1"/>
      <c r="AM783" s="1"/>
      <c r="AN783" s="1"/>
      <c r="AO783" s="1"/>
      <c r="AP783" s="1"/>
      <c r="AQ783" s="1"/>
      <c r="AR783" s="1"/>
      <c r="AS783" s="1"/>
      <c r="AT783" s="1"/>
      <c r="AU783" s="1"/>
      <c r="AV783" s="1"/>
      <c r="AW783" s="1"/>
      <c r="AX783" s="1" t="s">
        <v>177</v>
      </c>
      <c r="AY783" s="1"/>
      <c r="AZ783" s="1" t="s">
        <v>386</v>
      </c>
      <c r="BA783" s="1" t="s">
        <v>382</v>
      </c>
      <c r="BB783" s="1" t="s">
        <v>3182</v>
      </c>
      <c r="BC783" s="1"/>
      <c r="BD783" s="1" t="s">
        <v>116</v>
      </c>
      <c r="BE783" s="1" t="s">
        <v>3183</v>
      </c>
      <c r="BF783" s="1" t="s">
        <v>151</v>
      </c>
      <c r="BG783" s="1"/>
      <c r="BH783" s="1" t="s">
        <v>626</v>
      </c>
      <c r="BI783" s="1"/>
      <c r="BJ783" s="1"/>
      <c r="BK783" s="1"/>
      <c r="BL783" s="1" t="s">
        <v>3184</v>
      </c>
      <c r="BM783" s="1" t="s">
        <v>3185</v>
      </c>
      <c r="BN783" s="1" t="s">
        <v>375</v>
      </c>
    </row>
    <row r="784" spans="1:66" ht="15.75" customHeight="1" x14ac:dyDescent="0.3">
      <c r="A784" s="1" t="s">
        <v>481</v>
      </c>
      <c r="B784" s="1">
        <v>100000</v>
      </c>
      <c r="C784" s="1" t="s">
        <v>68</v>
      </c>
      <c r="D784" s="1">
        <v>0</v>
      </c>
      <c r="E784" s="4" t="s">
        <v>139</v>
      </c>
      <c r="F784" s="1" t="s">
        <v>69</v>
      </c>
      <c r="G784" s="1" t="s">
        <v>123</v>
      </c>
      <c r="H784" s="1" t="s">
        <v>124</v>
      </c>
      <c r="I784" s="1" t="s">
        <v>101</v>
      </c>
      <c r="J784" s="1" t="s">
        <v>5384</v>
      </c>
      <c r="K784" s="1" t="s">
        <v>5385</v>
      </c>
      <c r="L784" s="1" t="s">
        <v>181</v>
      </c>
      <c r="M784" s="1" t="s">
        <v>5386</v>
      </c>
      <c r="N784" s="1" t="s">
        <v>5387</v>
      </c>
      <c r="O784" s="1" t="s">
        <v>173</v>
      </c>
      <c r="P784" s="1" t="s">
        <v>486</v>
      </c>
      <c r="Q784" s="1" t="s">
        <v>481</v>
      </c>
      <c r="R784" s="1" t="s">
        <v>5388</v>
      </c>
      <c r="S784" s="1" t="s">
        <v>5389</v>
      </c>
      <c r="T784" s="1"/>
      <c r="U784" s="1" t="s">
        <v>147</v>
      </c>
      <c r="V784" s="1"/>
      <c r="W784" s="1"/>
      <c r="X784" s="1"/>
      <c r="Y784" s="1">
        <v>1500</v>
      </c>
      <c r="Z784" s="1"/>
      <c r="AA784" s="1"/>
      <c r="AB784" s="1"/>
      <c r="AC784" s="1"/>
      <c r="AD784" s="1"/>
      <c r="AE784" s="1"/>
      <c r="AF784" s="1"/>
      <c r="AG784" s="1"/>
      <c r="AH784" s="1"/>
      <c r="AI784" s="1"/>
      <c r="AJ784" s="1"/>
      <c r="AK784" s="1" t="s">
        <v>112</v>
      </c>
      <c r="AL784" s="1"/>
      <c r="AM784" s="1"/>
      <c r="AN784" s="1"/>
      <c r="AO784" s="1"/>
      <c r="AP784" s="1"/>
      <c r="AQ784" s="1"/>
      <c r="AR784" s="1"/>
      <c r="AS784" s="1"/>
      <c r="AT784" s="1"/>
      <c r="AU784" s="1"/>
      <c r="AV784" s="1"/>
      <c r="AW784" s="1"/>
      <c r="AX784" s="1" t="s">
        <v>5390</v>
      </c>
      <c r="AY784" s="1"/>
      <c r="AZ784" s="1" t="s">
        <v>341</v>
      </c>
      <c r="BA784" s="1" t="s">
        <v>334</v>
      </c>
      <c r="BB784" s="1"/>
      <c r="BC784" s="1"/>
      <c r="BD784" s="1" t="s">
        <v>133</v>
      </c>
      <c r="BE784" s="1" t="s">
        <v>134</v>
      </c>
      <c r="BF784" s="1" t="s">
        <v>90</v>
      </c>
      <c r="BG784" s="5">
        <v>600000</v>
      </c>
      <c r="BH784" s="1"/>
      <c r="BI784" s="1"/>
      <c r="BJ784" s="1"/>
      <c r="BK784" s="1"/>
      <c r="BL784" s="1" t="s">
        <v>5391</v>
      </c>
      <c r="BM784" s="1" t="s">
        <v>5392</v>
      </c>
      <c r="BN784" s="1"/>
    </row>
    <row r="785" spans="1:66" ht="15.75" customHeight="1" x14ac:dyDescent="0.3">
      <c r="A785" s="1" t="s">
        <v>641</v>
      </c>
      <c r="B785" s="1">
        <v>2000000</v>
      </c>
      <c r="C785" s="1" t="s">
        <v>68</v>
      </c>
      <c r="D785" s="1">
        <v>0</v>
      </c>
      <c r="E785" s="4" t="s">
        <v>314</v>
      </c>
      <c r="F785" s="1" t="s">
        <v>69</v>
      </c>
      <c r="G785" s="1" t="s">
        <v>123</v>
      </c>
      <c r="H785" s="1" t="s">
        <v>124</v>
      </c>
      <c r="I785" s="1" t="s">
        <v>101</v>
      </c>
      <c r="J785" s="1" t="s">
        <v>5393</v>
      </c>
      <c r="K785" s="1" t="s">
        <v>5394</v>
      </c>
      <c r="L785" s="1" t="s">
        <v>1013</v>
      </c>
      <c r="M785" s="1" t="s">
        <v>5395</v>
      </c>
      <c r="N785" s="1" t="s">
        <v>5396</v>
      </c>
      <c r="O785" s="1" t="s">
        <v>201</v>
      </c>
      <c r="P785" s="1" t="s">
        <v>647</v>
      </c>
      <c r="Q785" s="1" t="s">
        <v>641</v>
      </c>
      <c r="R785" s="1" t="s">
        <v>5397</v>
      </c>
      <c r="S785" s="1" t="s">
        <v>5398</v>
      </c>
      <c r="T785" s="1"/>
      <c r="U785" s="1" t="s">
        <v>650</v>
      </c>
      <c r="V785" s="1"/>
      <c r="W785" s="1"/>
      <c r="X785" s="1"/>
      <c r="Y785" s="1">
        <v>200</v>
      </c>
      <c r="Z785" s="1"/>
      <c r="AA785" s="1"/>
      <c r="AB785" s="1"/>
      <c r="AC785" s="1"/>
      <c r="AD785" s="1"/>
      <c r="AE785" s="1"/>
      <c r="AF785" s="1"/>
      <c r="AG785" s="1"/>
      <c r="AH785" s="1"/>
      <c r="AI785" s="1"/>
      <c r="AJ785" s="1"/>
      <c r="AK785" s="1" t="s">
        <v>204</v>
      </c>
      <c r="AL785" s="1"/>
      <c r="AM785" s="1"/>
      <c r="AN785" s="1"/>
      <c r="AO785" s="1"/>
      <c r="AP785" s="1"/>
      <c r="AQ785" s="1"/>
      <c r="AR785" s="1"/>
      <c r="AS785" s="1"/>
      <c r="AT785" s="1"/>
      <c r="AU785" s="1"/>
      <c r="AV785" s="1"/>
      <c r="AW785" s="1"/>
      <c r="AX785" s="1"/>
      <c r="AY785" s="1"/>
      <c r="AZ785" s="1" t="s">
        <v>205</v>
      </c>
      <c r="BA785" s="1" t="s">
        <v>201</v>
      </c>
      <c r="BB785" s="1"/>
      <c r="BC785" s="1"/>
      <c r="BD785" s="1" t="s">
        <v>116</v>
      </c>
      <c r="BE785" s="1" t="s">
        <v>192</v>
      </c>
      <c r="BF785" s="1"/>
      <c r="BG785" s="1"/>
      <c r="BH785" s="1" t="s">
        <v>804</v>
      </c>
      <c r="BI785" s="1"/>
      <c r="BJ785" s="1"/>
      <c r="BK785" s="1"/>
      <c r="BL785" s="1" t="s">
        <v>5399</v>
      </c>
      <c r="BM785" s="1" t="s">
        <v>5400</v>
      </c>
      <c r="BN785" s="1"/>
    </row>
    <row r="786" spans="1:66" ht="15.75" customHeight="1" x14ac:dyDescent="0.3">
      <c r="A786" s="1" t="s">
        <v>641</v>
      </c>
      <c r="B786" s="1">
        <v>200000</v>
      </c>
      <c r="C786" s="1" t="s">
        <v>68</v>
      </c>
      <c r="D786" s="1">
        <v>0</v>
      </c>
      <c r="E786" s="4" t="s">
        <v>314</v>
      </c>
      <c r="F786" s="1" t="s">
        <v>69</v>
      </c>
      <c r="G786" s="1" t="s">
        <v>123</v>
      </c>
      <c r="H786" s="1" t="s">
        <v>124</v>
      </c>
      <c r="I786" s="1" t="s">
        <v>101</v>
      </c>
      <c r="J786" s="1" t="s">
        <v>5393</v>
      </c>
      <c r="K786" s="1" t="s">
        <v>5394</v>
      </c>
      <c r="L786" s="1" t="s">
        <v>275</v>
      </c>
      <c r="M786" s="1" t="s">
        <v>5395</v>
      </c>
      <c r="N786" s="1" t="s">
        <v>5396</v>
      </c>
      <c r="O786" s="1" t="s">
        <v>201</v>
      </c>
      <c r="P786" s="1" t="s">
        <v>647</v>
      </c>
      <c r="Q786" s="1" t="s">
        <v>641</v>
      </c>
      <c r="R786" s="1" t="s">
        <v>5401</v>
      </c>
      <c r="S786" s="1" t="s">
        <v>5402</v>
      </c>
      <c r="T786" s="1"/>
      <c r="U786" s="1" t="s">
        <v>650</v>
      </c>
      <c r="V786" s="1"/>
      <c r="W786" s="1"/>
      <c r="X786" s="1"/>
      <c r="Y786" s="1">
        <v>200</v>
      </c>
      <c r="Z786" s="1"/>
      <c r="AA786" s="1"/>
      <c r="AB786" s="1"/>
      <c r="AC786" s="1"/>
      <c r="AD786" s="1"/>
      <c r="AE786" s="1"/>
      <c r="AF786" s="1"/>
      <c r="AG786" s="1"/>
      <c r="AH786" s="1"/>
      <c r="AI786" s="1"/>
      <c r="AJ786" s="1"/>
      <c r="AK786" s="1" t="s">
        <v>204</v>
      </c>
      <c r="AL786" s="1"/>
      <c r="AM786" s="1"/>
      <c r="AN786" s="1"/>
      <c r="AO786" s="1"/>
      <c r="AP786" s="1"/>
      <c r="AQ786" s="1"/>
      <c r="AR786" s="1"/>
      <c r="AS786" s="1"/>
      <c r="AT786" s="1"/>
      <c r="AU786" s="1"/>
      <c r="AV786" s="1"/>
      <c r="AW786" s="1"/>
      <c r="AX786" s="1"/>
      <c r="AY786" s="1"/>
      <c r="AZ786" s="1" t="s">
        <v>205</v>
      </c>
      <c r="BA786" s="1" t="s">
        <v>201</v>
      </c>
      <c r="BB786" s="1"/>
      <c r="BC786" s="1"/>
      <c r="BD786" s="1" t="s">
        <v>116</v>
      </c>
      <c r="BE786" s="1" t="s">
        <v>192</v>
      </c>
      <c r="BF786" s="1"/>
      <c r="BG786" s="1"/>
      <c r="BH786" s="1" t="s">
        <v>804</v>
      </c>
      <c r="BI786" s="1"/>
      <c r="BJ786" s="1"/>
      <c r="BK786" s="1"/>
      <c r="BL786" s="1" t="s">
        <v>5399</v>
      </c>
      <c r="BM786" s="1" t="s">
        <v>5400</v>
      </c>
      <c r="BN786" s="1"/>
    </row>
    <row r="787" spans="1:66" ht="15.75" customHeight="1" x14ac:dyDescent="0.3">
      <c r="A787" s="1" t="s">
        <v>168</v>
      </c>
      <c r="B787" s="1">
        <v>973685</v>
      </c>
      <c r="C787" s="1" t="s">
        <v>68</v>
      </c>
      <c r="D787" s="1">
        <v>100</v>
      </c>
      <c r="E787" s="4">
        <v>44903</v>
      </c>
      <c r="F787" s="1" t="s">
        <v>69</v>
      </c>
      <c r="G787" s="1" t="s">
        <v>70</v>
      </c>
      <c r="H787" s="1" t="s">
        <v>71</v>
      </c>
      <c r="I787" s="1" t="s">
        <v>72</v>
      </c>
      <c r="J787" s="1"/>
      <c r="K787" s="1"/>
      <c r="L787" s="1" t="s">
        <v>121</v>
      </c>
      <c r="M787" s="1" t="s">
        <v>5403</v>
      </c>
      <c r="N787" s="1" t="s">
        <v>5404</v>
      </c>
      <c r="O787" s="1" t="s">
        <v>401</v>
      </c>
      <c r="P787" s="1" t="s">
        <v>698</v>
      </c>
      <c r="Q787" s="1" t="s">
        <v>613</v>
      </c>
      <c r="R787" s="1" t="s">
        <v>5405</v>
      </c>
      <c r="S787" s="1" t="s">
        <v>5406</v>
      </c>
      <c r="T787" s="1"/>
      <c r="U787" s="1" t="s">
        <v>147</v>
      </c>
      <c r="V787" s="1"/>
      <c r="W787" s="1" t="s">
        <v>5407</v>
      </c>
      <c r="X787" s="1"/>
      <c r="Y787" s="1">
        <v>137</v>
      </c>
      <c r="Z787" s="1"/>
      <c r="AA787" s="1"/>
      <c r="AB787" s="1"/>
      <c r="AC787" s="1"/>
      <c r="AD787" s="1"/>
      <c r="AE787" s="1"/>
      <c r="AF787" s="1"/>
      <c r="AG787" s="1"/>
      <c r="AH787" s="1"/>
      <c r="AI787" s="1"/>
      <c r="AJ787" s="1"/>
      <c r="AK787" s="1" t="s">
        <v>1389</v>
      </c>
      <c r="AL787" s="1"/>
      <c r="AM787" s="1"/>
      <c r="AN787" s="1"/>
      <c r="AO787" s="1"/>
      <c r="AP787" s="1"/>
      <c r="AQ787" s="1"/>
      <c r="AR787" s="1"/>
      <c r="AS787" s="1"/>
      <c r="AT787" s="1"/>
      <c r="AU787" s="1"/>
      <c r="AV787" s="1"/>
      <c r="AW787" s="1"/>
      <c r="AX787" s="1" t="s">
        <v>177</v>
      </c>
      <c r="AY787" s="1"/>
      <c r="AZ787" s="1" t="s">
        <v>407</v>
      </c>
      <c r="BA787" s="1" t="s">
        <v>401</v>
      </c>
      <c r="BB787" s="1" t="s">
        <v>1232</v>
      </c>
      <c r="BC787" s="1"/>
      <c r="BD787" s="1" t="s">
        <v>4027</v>
      </c>
      <c r="BE787" s="1" t="s">
        <v>150</v>
      </c>
      <c r="BF787" s="1" t="s">
        <v>135</v>
      </c>
      <c r="BG787" s="1"/>
      <c r="BH787" s="1" t="s">
        <v>331</v>
      </c>
      <c r="BI787" s="1"/>
      <c r="BJ787" s="1"/>
      <c r="BK787" s="1"/>
      <c r="BL787" s="1" t="s">
        <v>5408</v>
      </c>
      <c r="BM787" s="1" t="s">
        <v>5409</v>
      </c>
      <c r="BN787" s="1"/>
    </row>
    <row r="788" spans="1:66" ht="15.75" customHeight="1" x14ac:dyDescent="0.3">
      <c r="A788" s="1" t="s">
        <v>641</v>
      </c>
      <c r="B788" s="1">
        <v>500000</v>
      </c>
      <c r="C788" s="1" t="s">
        <v>68</v>
      </c>
      <c r="D788" s="1">
        <v>0</v>
      </c>
      <c r="E788" s="4" t="s">
        <v>1187</v>
      </c>
      <c r="F788" s="1" t="s">
        <v>69</v>
      </c>
      <c r="G788" s="1" t="s">
        <v>123</v>
      </c>
      <c r="H788" s="1" t="s">
        <v>124</v>
      </c>
      <c r="I788" s="1" t="s">
        <v>101</v>
      </c>
      <c r="J788" s="1" t="s">
        <v>5410</v>
      </c>
      <c r="K788" s="1" t="s">
        <v>5411</v>
      </c>
      <c r="L788" s="1" t="s">
        <v>478</v>
      </c>
      <c r="M788" s="1" t="s">
        <v>5412</v>
      </c>
      <c r="N788" s="1" t="s">
        <v>5413</v>
      </c>
      <c r="O788" s="1" t="s">
        <v>291</v>
      </c>
      <c r="P788" s="1" t="s">
        <v>647</v>
      </c>
      <c r="Q788" s="1" t="s">
        <v>641</v>
      </c>
      <c r="R788" s="1" t="s">
        <v>5414</v>
      </c>
      <c r="S788" s="1" t="s">
        <v>5415</v>
      </c>
      <c r="T788" s="1"/>
      <c r="U788" s="1" t="s">
        <v>650</v>
      </c>
      <c r="V788" s="1"/>
      <c r="W788" s="1"/>
      <c r="X788" s="1"/>
      <c r="Y788" s="1">
        <v>3500</v>
      </c>
      <c r="Z788" s="1"/>
      <c r="AA788" s="1"/>
      <c r="AB788" s="1"/>
      <c r="AC788" s="1"/>
      <c r="AD788" s="1"/>
      <c r="AE788" s="1"/>
      <c r="AF788" s="1"/>
      <c r="AG788" s="1"/>
      <c r="AH788" s="1"/>
      <c r="AI788" s="1"/>
      <c r="AJ788" s="1"/>
      <c r="AK788" s="1" t="s">
        <v>220</v>
      </c>
      <c r="AL788" s="1"/>
      <c r="AM788" s="1"/>
      <c r="AN788" s="1"/>
      <c r="AO788" s="1"/>
      <c r="AP788" s="1"/>
      <c r="AQ788" s="1"/>
      <c r="AR788" s="1"/>
      <c r="AS788" s="1"/>
      <c r="AT788" s="1"/>
      <c r="AU788" s="1"/>
      <c r="AV788" s="1"/>
      <c r="AW788" s="1"/>
      <c r="AX788" s="1"/>
      <c r="AY788" s="1"/>
      <c r="AZ788" s="1" t="s">
        <v>296</v>
      </c>
      <c r="BA788" s="1" t="s">
        <v>291</v>
      </c>
      <c r="BB788" s="1"/>
      <c r="BC788" s="1"/>
      <c r="BD788" s="1" t="s">
        <v>133</v>
      </c>
      <c r="BE788" s="1" t="s">
        <v>134</v>
      </c>
      <c r="BF788" s="1"/>
      <c r="BG788" s="1"/>
      <c r="BH788" s="1" t="s">
        <v>5416</v>
      </c>
      <c r="BI788" s="1"/>
      <c r="BJ788" s="1"/>
      <c r="BK788" s="1"/>
      <c r="BL788" s="1" t="s">
        <v>5417</v>
      </c>
      <c r="BM788" s="1" t="s">
        <v>5418</v>
      </c>
      <c r="BN788" s="1" t="s">
        <v>181</v>
      </c>
    </row>
    <row r="789" spans="1:66" ht="15.75" customHeight="1" x14ac:dyDescent="0.3">
      <c r="A789" s="1" t="s">
        <v>641</v>
      </c>
      <c r="B789" s="1">
        <v>200000</v>
      </c>
      <c r="C789" s="1" t="s">
        <v>68</v>
      </c>
      <c r="D789" s="1">
        <v>0</v>
      </c>
      <c r="E789" s="4" t="s">
        <v>1187</v>
      </c>
      <c r="F789" s="1" t="s">
        <v>69</v>
      </c>
      <c r="G789" s="1" t="s">
        <v>123</v>
      </c>
      <c r="H789" s="1" t="s">
        <v>124</v>
      </c>
      <c r="I789" s="1" t="s">
        <v>101</v>
      </c>
      <c r="J789" s="1" t="s">
        <v>5410</v>
      </c>
      <c r="K789" s="1" t="s">
        <v>5411</v>
      </c>
      <c r="L789" s="1" t="s">
        <v>1601</v>
      </c>
      <c r="M789" s="1" t="s">
        <v>5412</v>
      </c>
      <c r="N789" s="1" t="s">
        <v>5413</v>
      </c>
      <c r="O789" s="1" t="s">
        <v>291</v>
      </c>
      <c r="P789" s="1" t="s">
        <v>647</v>
      </c>
      <c r="Q789" s="1" t="s">
        <v>641</v>
      </c>
      <c r="R789" s="1" t="s">
        <v>5419</v>
      </c>
      <c r="S789" s="1" t="s">
        <v>5420</v>
      </c>
      <c r="T789" s="1"/>
      <c r="U789" s="1" t="s">
        <v>650</v>
      </c>
      <c r="V789" s="1"/>
      <c r="W789" s="1"/>
      <c r="X789" s="1"/>
      <c r="Y789" s="1">
        <v>3500</v>
      </c>
      <c r="Z789" s="1"/>
      <c r="AA789" s="1"/>
      <c r="AB789" s="1"/>
      <c r="AC789" s="1"/>
      <c r="AD789" s="1"/>
      <c r="AE789" s="1"/>
      <c r="AF789" s="1"/>
      <c r="AG789" s="1"/>
      <c r="AH789" s="1"/>
      <c r="AI789" s="1"/>
      <c r="AJ789" s="1"/>
      <c r="AK789" s="1" t="s">
        <v>220</v>
      </c>
      <c r="AL789" s="1"/>
      <c r="AM789" s="1"/>
      <c r="AN789" s="1"/>
      <c r="AO789" s="1"/>
      <c r="AP789" s="1"/>
      <c r="AQ789" s="1"/>
      <c r="AR789" s="1"/>
      <c r="AS789" s="1"/>
      <c r="AT789" s="1"/>
      <c r="AU789" s="1"/>
      <c r="AV789" s="1"/>
      <c r="AW789" s="1"/>
      <c r="AX789" s="1"/>
      <c r="AY789" s="1"/>
      <c r="AZ789" s="1" t="s">
        <v>296</v>
      </c>
      <c r="BA789" s="1" t="s">
        <v>291</v>
      </c>
      <c r="BB789" s="1"/>
      <c r="BC789" s="1"/>
      <c r="BD789" s="1" t="s">
        <v>133</v>
      </c>
      <c r="BE789" s="1" t="s">
        <v>134</v>
      </c>
      <c r="BF789" s="1"/>
      <c r="BG789" s="1"/>
      <c r="BH789" s="1" t="s">
        <v>5416</v>
      </c>
      <c r="BI789" s="1"/>
      <c r="BJ789" s="1"/>
      <c r="BK789" s="1"/>
      <c r="BL789" s="1" t="s">
        <v>5417</v>
      </c>
      <c r="BM789" s="1" t="s">
        <v>5418</v>
      </c>
      <c r="BN789" s="1" t="s">
        <v>1430</v>
      </c>
    </row>
    <row r="790" spans="1:66" ht="15.75" customHeight="1" x14ac:dyDescent="0.3">
      <c r="A790" s="1" t="s">
        <v>313</v>
      </c>
      <c r="B790" s="1">
        <v>600000</v>
      </c>
      <c r="C790" s="1" t="s">
        <v>68</v>
      </c>
      <c r="D790" s="1">
        <v>100</v>
      </c>
      <c r="E790" s="4">
        <v>44903</v>
      </c>
      <c r="F790" s="1" t="s">
        <v>69</v>
      </c>
      <c r="G790" s="1" t="s">
        <v>70</v>
      </c>
      <c r="H790" s="1" t="s">
        <v>71</v>
      </c>
      <c r="I790" s="1" t="s">
        <v>72</v>
      </c>
      <c r="J790" s="1"/>
      <c r="K790" s="1"/>
      <c r="L790" s="1" t="s">
        <v>393</v>
      </c>
      <c r="M790" s="1" t="s">
        <v>5421</v>
      </c>
      <c r="N790" s="1" t="s">
        <v>5422</v>
      </c>
      <c r="O790" s="1" t="s">
        <v>247</v>
      </c>
      <c r="P790" s="1" t="s">
        <v>318</v>
      </c>
      <c r="Q790" s="1" t="s">
        <v>313</v>
      </c>
      <c r="R790" s="1" t="s">
        <v>5423</v>
      </c>
      <c r="S790" s="1" t="s">
        <v>5424</v>
      </c>
      <c r="T790" s="1"/>
      <c r="U790" s="1" t="s">
        <v>81</v>
      </c>
      <c r="V790" s="1"/>
      <c r="W790" s="1" t="s">
        <v>5425</v>
      </c>
      <c r="X790" s="1"/>
      <c r="Y790" s="1">
        <v>103</v>
      </c>
      <c r="Z790" s="1"/>
      <c r="AA790" s="1"/>
      <c r="AB790" s="1"/>
      <c r="AC790" s="1"/>
      <c r="AD790" s="1"/>
      <c r="AE790" s="1"/>
      <c r="AF790" s="1"/>
      <c r="AG790" s="1" t="s">
        <v>5426</v>
      </c>
      <c r="AH790" s="1"/>
      <c r="AI790" s="1"/>
      <c r="AJ790" s="1"/>
      <c r="AK790" s="1" t="s">
        <v>1389</v>
      </c>
      <c r="AL790" s="1"/>
      <c r="AM790" s="1"/>
      <c r="AN790" s="1"/>
      <c r="AO790" s="1"/>
      <c r="AP790" s="1"/>
      <c r="AQ790" s="1"/>
      <c r="AR790" s="1"/>
      <c r="AS790" s="1"/>
      <c r="AT790" s="1"/>
      <c r="AU790" s="1"/>
      <c r="AV790" s="1"/>
      <c r="AW790" s="1"/>
      <c r="AX790" s="1"/>
      <c r="AY790" s="1"/>
      <c r="AZ790" s="1" t="s">
        <v>252</v>
      </c>
      <c r="BA790" s="1" t="s">
        <v>247</v>
      </c>
      <c r="BB790" s="1" t="s">
        <v>372</v>
      </c>
      <c r="BC790" s="1"/>
      <c r="BD790" s="1" t="s">
        <v>116</v>
      </c>
      <c r="BE790" s="1" t="s">
        <v>150</v>
      </c>
      <c r="BF790" s="1" t="s">
        <v>298</v>
      </c>
      <c r="BG790" s="1"/>
      <c r="BH790" s="1" t="s">
        <v>152</v>
      </c>
      <c r="BI790" s="1"/>
      <c r="BJ790" s="1"/>
      <c r="BK790" s="1"/>
      <c r="BL790" s="1" t="s">
        <v>5427</v>
      </c>
      <c r="BM790" s="1" t="s">
        <v>5428</v>
      </c>
      <c r="BN790" s="1"/>
    </row>
    <row r="791" spans="1:66" ht="15.75" customHeight="1" x14ac:dyDescent="0.3">
      <c r="A791" s="1" t="s">
        <v>976</v>
      </c>
      <c r="B791" s="1">
        <v>8000000</v>
      </c>
      <c r="C791" s="1" t="s">
        <v>68</v>
      </c>
      <c r="D791" s="1">
        <v>0</v>
      </c>
      <c r="E791" s="4" t="s">
        <v>139</v>
      </c>
      <c r="F791" s="1" t="s">
        <v>69</v>
      </c>
      <c r="G791" s="1" t="s">
        <v>123</v>
      </c>
      <c r="H791" s="1" t="s">
        <v>124</v>
      </c>
      <c r="I791" s="1" t="s">
        <v>101</v>
      </c>
      <c r="J791" s="1" t="s">
        <v>5429</v>
      </c>
      <c r="K791" s="1" t="s">
        <v>5430</v>
      </c>
      <c r="L791" s="1" t="s">
        <v>5431</v>
      </c>
      <c r="M791" s="1" t="s">
        <v>5432</v>
      </c>
      <c r="N791" s="1" t="s">
        <v>5433</v>
      </c>
      <c r="O791" s="1" t="s">
        <v>201</v>
      </c>
      <c r="P791" s="1" t="s">
        <v>1616</v>
      </c>
      <c r="Q791" s="1" t="s">
        <v>976</v>
      </c>
      <c r="R791" s="1" t="s">
        <v>5434</v>
      </c>
      <c r="S791" s="1" t="s">
        <v>5435</v>
      </c>
      <c r="T791" s="1"/>
      <c r="U791" s="1" t="s">
        <v>130</v>
      </c>
      <c r="V791" s="1"/>
      <c r="W791" s="1"/>
      <c r="X791" s="1"/>
      <c r="Y791" s="1">
        <v>1800</v>
      </c>
      <c r="Z791" s="1"/>
      <c r="AA791" s="1"/>
      <c r="AB791" s="1"/>
      <c r="AC791" s="1"/>
      <c r="AD791" s="1"/>
      <c r="AE791" s="1"/>
      <c r="AF791" s="1"/>
      <c r="AG791" s="1"/>
      <c r="AH791" s="1"/>
      <c r="AI791" s="1"/>
      <c r="AJ791" s="1"/>
      <c r="AK791" s="1" t="s">
        <v>1369</v>
      </c>
      <c r="AL791" s="1"/>
      <c r="AM791" s="1"/>
      <c r="AN791" s="1"/>
      <c r="AO791" s="1"/>
      <c r="AP791" s="1"/>
      <c r="AQ791" s="1"/>
      <c r="AR791" s="1"/>
      <c r="AS791" s="1"/>
      <c r="AT791" s="1"/>
      <c r="AU791" s="1"/>
      <c r="AV791" s="1"/>
      <c r="AW791" s="1"/>
      <c r="AX791" s="1" t="s">
        <v>177</v>
      </c>
      <c r="AY791" s="1"/>
      <c r="AZ791" s="1" t="s">
        <v>1683</v>
      </c>
      <c r="BA791" s="1" t="s">
        <v>1680</v>
      </c>
      <c r="BB791" s="1" t="s">
        <v>445</v>
      </c>
      <c r="BC791" s="1"/>
      <c r="BD791" s="1" t="s">
        <v>133</v>
      </c>
      <c r="BE791" s="1" t="s">
        <v>134</v>
      </c>
      <c r="BF791" s="1" t="s">
        <v>90</v>
      </c>
      <c r="BG791" s="1"/>
      <c r="BH791" s="1" t="s">
        <v>387</v>
      </c>
      <c r="BI791" s="1"/>
      <c r="BJ791" s="1"/>
      <c r="BK791" s="1"/>
      <c r="BL791" s="1" t="s">
        <v>5436</v>
      </c>
      <c r="BM791" s="1" t="s">
        <v>5437</v>
      </c>
      <c r="BN791" s="1"/>
    </row>
    <row r="792" spans="1:66" ht="15.75" customHeight="1" x14ac:dyDescent="0.3">
      <c r="A792" s="1" t="s">
        <v>641</v>
      </c>
      <c r="B792" s="1">
        <v>20000000</v>
      </c>
      <c r="C792" s="1" t="s">
        <v>68</v>
      </c>
      <c r="D792" s="1">
        <v>0</v>
      </c>
      <c r="E792" s="4" t="s">
        <v>1187</v>
      </c>
      <c r="F792" s="1" t="s">
        <v>69</v>
      </c>
      <c r="G792" s="1" t="s">
        <v>123</v>
      </c>
      <c r="H792" s="1" t="s">
        <v>124</v>
      </c>
      <c r="I792" s="1" t="s">
        <v>101</v>
      </c>
      <c r="J792" s="1" t="s">
        <v>5410</v>
      </c>
      <c r="K792" s="1" t="s">
        <v>5411</v>
      </c>
      <c r="L792" s="1" t="s">
        <v>1039</v>
      </c>
      <c r="M792" s="1" t="s">
        <v>5412</v>
      </c>
      <c r="N792" s="1" t="s">
        <v>5413</v>
      </c>
      <c r="O792" s="1" t="s">
        <v>291</v>
      </c>
      <c r="P792" s="1" t="s">
        <v>647</v>
      </c>
      <c r="Q792" s="1" t="s">
        <v>641</v>
      </c>
      <c r="R792" s="1" t="s">
        <v>5438</v>
      </c>
      <c r="S792" s="1" t="s">
        <v>5439</v>
      </c>
      <c r="T792" s="1"/>
      <c r="U792" s="1" t="s">
        <v>650</v>
      </c>
      <c r="V792" s="1"/>
      <c r="W792" s="1"/>
      <c r="X792" s="1"/>
      <c r="Y792" s="1">
        <v>3500</v>
      </c>
      <c r="Z792" s="1"/>
      <c r="AA792" s="1"/>
      <c r="AB792" s="1"/>
      <c r="AC792" s="1"/>
      <c r="AD792" s="1"/>
      <c r="AE792" s="1"/>
      <c r="AF792" s="1"/>
      <c r="AG792" s="1"/>
      <c r="AH792" s="1"/>
      <c r="AI792" s="1"/>
      <c r="AJ792" s="1"/>
      <c r="AK792" s="1" t="s">
        <v>220</v>
      </c>
      <c r="AL792" s="1"/>
      <c r="AM792" s="1"/>
      <c r="AN792" s="1"/>
      <c r="AO792" s="1"/>
      <c r="AP792" s="1"/>
      <c r="AQ792" s="1"/>
      <c r="AR792" s="1"/>
      <c r="AS792" s="1"/>
      <c r="AT792" s="1"/>
      <c r="AU792" s="1"/>
      <c r="AV792" s="1"/>
      <c r="AW792" s="1"/>
      <c r="AX792" s="1"/>
      <c r="AY792" s="1"/>
      <c r="AZ792" s="1" t="s">
        <v>296</v>
      </c>
      <c r="BA792" s="1" t="s">
        <v>291</v>
      </c>
      <c r="BB792" s="1"/>
      <c r="BC792" s="1"/>
      <c r="BD792" s="1" t="s">
        <v>133</v>
      </c>
      <c r="BE792" s="1" t="s">
        <v>134</v>
      </c>
      <c r="BF792" s="1"/>
      <c r="BG792" s="1"/>
      <c r="BH792" s="1" t="s">
        <v>5416</v>
      </c>
      <c r="BI792" s="1"/>
      <c r="BJ792" s="1"/>
      <c r="BK792" s="1"/>
      <c r="BL792" s="1" t="s">
        <v>5417</v>
      </c>
      <c r="BM792" s="1" t="s">
        <v>5418</v>
      </c>
      <c r="BN792" s="1" t="s">
        <v>121</v>
      </c>
    </row>
    <row r="793" spans="1:66" ht="15.75" customHeight="1" x14ac:dyDescent="0.3">
      <c r="A793" s="1" t="s">
        <v>313</v>
      </c>
      <c r="B793" s="1">
        <v>8000</v>
      </c>
      <c r="C793" s="1" t="s">
        <v>68</v>
      </c>
      <c r="D793" s="1">
        <v>0</v>
      </c>
      <c r="E793" s="4" t="s">
        <v>314</v>
      </c>
      <c r="F793" s="1" t="s">
        <v>69</v>
      </c>
      <c r="G793" s="1" t="s">
        <v>123</v>
      </c>
      <c r="H793" s="1" t="s">
        <v>124</v>
      </c>
      <c r="I793" s="1" t="s">
        <v>101</v>
      </c>
      <c r="J793" s="1"/>
      <c r="K793" s="1"/>
      <c r="L793" s="1" t="s">
        <v>5440</v>
      </c>
      <c r="M793" s="1" t="s">
        <v>5441</v>
      </c>
      <c r="N793" s="1" t="s">
        <v>5442</v>
      </c>
      <c r="O793" s="1" t="s">
        <v>313</v>
      </c>
      <c r="P793" s="1" t="s">
        <v>318</v>
      </c>
      <c r="Q793" s="1" t="s">
        <v>313</v>
      </c>
      <c r="R793" s="1" t="s">
        <v>5443</v>
      </c>
      <c r="S793" s="1" t="s">
        <v>5444</v>
      </c>
      <c r="T793" s="1"/>
      <c r="U793" s="1" t="s">
        <v>81</v>
      </c>
      <c r="V793" s="1"/>
      <c r="W793" s="1"/>
      <c r="X793" s="1"/>
      <c r="Y793" s="1">
        <v>13</v>
      </c>
      <c r="Z793" s="1"/>
      <c r="AA793" s="1"/>
      <c r="AB793" s="1"/>
      <c r="AC793" s="1"/>
      <c r="AD793" s="1"/>
      <c r="AE793" s="1"/>
      <c r="AF793" s="1"/>
      <c r="AG793" s="1"/>
      <c r="AH793" s="1"/>
      <c r="AI793" s="1"/>
      <c r="AJ793" s="1"/>
      <c r="AK793" s="1" t="s">
        <v>112</v>
      </c>
      <c r="AL793" s="1"/>
      <c r="AM793" s="1"/>
      <c r="AN793" s="1"/>
      <c r="AO793" s="1"/>
      <c r="AP793" s="1"/>
      <c r="AQ793" s="1"/>
      <c r="AR793" s="1"/>
      <c r="AS793" s="1"/>
      <c r="AT793" s="1"/>
      <c r="AU793" s="1"/>
      <c r="AV793" s="1"/>
      <c r="AW793" s="1"/>
      <c r="AX793" s="1"/>
      <c r="AY793" s="1"/>
      <c r="AZ793" s="1" t="s">
        <v>238</v>
      </c>
      <c r="BA793" s="1" t="s">
        <v>233</v>
      </c>
      <c r="BB793" s="1" t="s">
        <v>372</v>
      </c>
      <c r="BC793" s="1"/>
      <c r="BD793" s="1" t="s">
        <v>1067</v>
      </c>
      <c r="BE793" s="1" t="s">
        <v>134</v>
      </c>
      <c r="BF793" s="1"/>
      <c r="BG793" s="1"/>
      <c r="BH793" s="1" t="s">
        <v>5416</v>
      </c>
      <c r="BI793" s="1"/>
      <c r="BJ793" s="1"/>
      <c r="BK793" s="1"/>
      <c r="BL793" s="1" t="s">
        <v>5445</v>
      </c>
      <c r="BM793" s="1" t="s">
        <v>5446</v>
      </c>
      <c r="BN793" s="1" t="s">
        <v>181</v>
      </c>
    </row>
    <row r="794" spans="1:66" ht="15.75" customHeight="1" x14ac:dyDescent="0.3">
      <c r="A794" s="1" t="s">
        <v>313</v>
      </c>
      <c r="B794" s="1">
        <v>90000</v>
      </c>
      <c r="C794" s="1" t="s">
        <v>68</v>
      </c>
      <c r="D794" s="1">
        <v>0</v>
      </c>
      <c r="E794" s="4" t="s">
        <v>314</v>
      </c>
      <c r="F794" s="1" t="s">
        <v>69</v>
      </c>
      <c r="G794" s="1" t="s">
        <v>123</v>
      </c>
      <c r="H794" s="1" t="s">
        <v>124</v>
      </c>
      <c r="I794" s="1" t="s">
        <v>101</v>
      </c>
      <c r="J794" s="1"/>
      <c r="K794" s="1"/>
      <c r="L794" s="1" t="s">
        <v>5440</v>
      </c>
      <c r="M794" s="1" t="s">
        <v>5441</v>
      </c>
      <c r="N794" s="1" t="s">
        <v>5442</v>
      </c>
      <c r="O794" s="1" t="s">
        <v>313</v>
      </c>
      <c r="P794" s="1" t="s">
        <v>318</v>
      </c>
      <c r="Q794" s="1" t="s">
        <v>313</v>
      </c>
      <c r="R794" s="1" t="s">
        <v>5447</v>
      </c>
      <c r="S794" s="1" t="s">
        <v>5448</v>
      </c>
      <c r="T794" s="1"/>
      <c r="U794" s="1" t="s">
        <v>81</v>
      </c>
      <c r="V794" s="1"/>
      <c r="W794" s="1"/>
      <c r="X794" s="1"/>
      <c r="Y794" s="1">
        <v>13</v>
      </c>
      <c r="Z794" s="1"/>
      <c r="AA794" s="1"/>
      <c r="AB794" s="1"/>
      <c r="AC794" s="1"/>
      <c r="AD794" s="1"/>
      <c r="AE794" s="1"/>
      <c r="AF794" s="1"/>
      <c r="AG794" s="1"/>
      <c r="AH794" s="1"/>
      <c r="AI794" s="1"/>
      <c r="AJ794" s="1"/>
      <c r="AK794" s="1" t="s">
        <v>112</v>
      </c>
      <c r="AL794" s="1"/>
      <c r="AM794" s="1"/>
      <c r="AN794" s="1"/>
      <c r="AO794" s="1"/>
      <c r="AP794" s="1"/>
      <c r="AQ794" s="1"/>
      <c r="AR794" s="1"/>
      <c r="AS794" s="1"/>
      <c r="AT794" s="1"/>
      <c r="AU794" s="1"/>
      <c r="AV794" s="1"/>
      <c r="AW794" s="1"/>
      <c r="AX794" s="1"/>
      <c r="AY794" s="1"/>
      <c r="AZ794" s="1" t="s">
        <v>238</v>
      </c>
      <c r="BA794" s="1" t="s">
        <v>233</v>
      </c>
      <c r="BB794" s="1" t="s">
        <v>372</v>
      </c>
      <c r="BC794" s="1"/>
      <c r="BD794" s="1" t="s">
        <v>1067</v>
      </c>
      <c r="BE794" s="1" t="s">
        <v>134</v>
      </c>
      <c r="BF794" s="1"/>
      <c r="BG794" s="1"/>
      <c r="BH794" s="1" t="s">
        <v>5416</v>
      </c>
      <c r="BI794" s="1"/>
      <c r="BJ794" s="1"/>
      <c r="BK794" s="1"/>
      <c r="BL794" s="1" t="s">
        <v>5445</v>
      </c>
      <c r="BM794" s="1" t="s">
        <v>5446</v>
      </c>
      <c r="BN794" s="1" t="s">
        <v>121</v>
      </c>
    </row>
    <row r="795" spans="1:66" ht="15.75" customHeight="1" x14ac:dyDescent="0.3">
      <c r="A795" s="1" t="s">
        <v>481</v>
      </c>
      <c r="B795" s="1">
        <v>10500000</v>
      </c>
      <c r="C795" s="1" t="s">
        <v>68</v>
      </c>
      <c r="D795" s="1">
        <v>0</v>
      </c>
      <c r="E795" s="4" t="s">
        <v>139</v>
      </c>
      <c r="F795" s="1" t="s">
        <v>69</v>
      </c>
      <c r="G795" s="1" t="s">
        <v>123</v>
      </c>
      <c r="H795" s="1" t="s">
        <v>124</v>
      </c>
      <c r="I795" s="1" t="s">
        <v>101</v>
      </c>
      <c r="J795" s="1" t="s">
        <v>5384</v>
      </c>
      <c r="K795" s="1" t="s">
        <v>5385</v>
      </c>
      <c r="L795" s="1" t="s">
        <v>121</v>
      </c>
      <c r="M795" s="1" t="s">
        <v>5386</v>
      </c>
      <c r="N795" s="1" t="s">
        <v>5387</v>
      </c>
      <c r="O795" s="1" t="s">
        <v>173</v>
      </c>
      <c r="P795" s="1" t="s">
        <v>486</v>
      </c>
      <c r="Q795" s="1" t="s">
        <v>481</v>
      </c>
      <c r="R795" s="1" t="s">
        <v>5449</v>
      </c>
      <c r="S795" s="1" t="s">
        <v>5450</v>
      </c>
      <c r="T795" s="1"/>
      <c r="U795" s="1" t="s">
        <v>147</v>
      </c>
      <c r="V795" s="1"/>
      <c r="W795" s="1"/>
      <c r="X795" s="1"/>
      <c r="Y795" s="1">
        <v>1500</v>
      </c>
      <c r="Z795" s="1"/>
      <c r="AA795" s="1"/>
      <c r="AB795" s="1"/>
      <c r="AC795" s="1"/>
      <c r="AD795" s="1"/>
      <c r="AE795" s="1"/>
      <c r="AF795" s="1"/>
      <c r="AG795" s="1"/>
      <c r="AH795" s="1"/>
      <c r="AI795" s="1"/>
      <c r="AJ795" s="1"/>
      <c r="AK795" s="1" t="s">
        <v>112</v>
      </c>
      <c r="AL795" s="1"/>
      <c r="AM795" s="1"/>
      <c r="AN795" s="1"/>
      <c r="AO795" s="1"/>
      <c r="AP795" s="1"/>
      <c r="AQ795" s="1"/>
      <c r="AR795" s="1"/>
      <c r="AS795" s="1"/>
      <c r="AT795" s="1"/>
      <c r="AU795" s="1"/>
      <c r="AV795" s="1"/>
      <c r="AW795" s="1"/>
      <c r="AX795" s="1" t="s">
        <v>5390</v>
      </c>
      <c r="AY795" s="1"/>
      <c r="AZ795" s="1" t="s">
        <v>341</v>
      </c>
      <c r="BA795" s="1" t="s">
        <v>334</v>
      </c>
      <c r="BB795" s="1"/>
      <c r="BC795" s="1"/>
      <c r="BD795" s="1" t="s">
        <v>133</v>
      </c>
      <c r="BE795" s="1" t="s">
        <v>134</v>
      </c>
      <c r="BF795" s="1" t="s">
        <v>90</v>
      </c>
      <c r="BG795" s="5">
        <v>600000</v>
      </c>
      <c r="BH795" s="1"/>
      <c r="BI795" s="1"/>
      <c r="BJ795" s="1"/>
      <c r="BK795" s="1"/>
      <c r="BL795" s="1" t="s">
        <v>5391</v>
      </c>
      <c r="BM795" s="1" t="s">
        <v>5392</v>
      </c>
      <c r="BN795" s="1"/>
    </row>
    <row r="796" spans="1:66" ht="15.75" customHeight="1" x14ac:dyDescent="0.3">
      <c r="A796" s="1" t="s">
        <v>481</v>
      </c>
      <c r="B796" s="1">
        <v>2000000</v>
      </c>
      <c r="C796" s="1" t="s">
        <v>68</v>
      </c>
      <c r="D796" s="1">
        <v>0</v>
      </c>
      <c r="E796" s="4" t="s">
        <v>139</v>
      </c>
      <c r="F796" s="1" t="s">
        <v>69</v>
      </c>
      <c r="G796" s="1" t="s">
        <v>123</v>
      </c>
      <c r="H796" s="1" t="s">
        <v>124</v>
      </c>
      <c r="I796" s="1" t="s">
        <v>101</v>
      </c>
      <c r="J796" s="1" t="s">
        <v>5384</v>
      </c>
      <c r="K796" s="1" t="s">
        <v>5385</v>
      </c>
      <c r="L796" s="1" t="s">
        <v>375</v>
      </c>
      <c r="M796" s="1" t="s">
        <v>5386</v>
      </c>
      <c r="N796" s="1" t="s">
        <v>5387</v>
      </c>
      <c r="O796" s="1" t="s">
        <v>173</v>
      </c>
      <c r="P796" s="1" t="s">
        <v>486</v>
      </c>
      <c r="Q796" s="1" t="s">
        <v>481</v>
      </c>
      <c r="R796" s="1" t="s">
        <v>5451</v>
      </c>
      <c r="S796" s="1" t="s">
        <v>5452</v>
      </c>
      <c r="T796" s="1"/>
      <c r="U796" s="1" t="s">
        <v>147</v>
      </c>
      <c r="V796" s="1"/>
      <c r="W796" s="1"/>
      <c r="X796" s="1"/>
      <c r="Y796" s="1">
        <v>1500</v>
      </c>
      <c r="Z796" s="1"/>
      <c r="AA796" s="1"/>
      <c r="AB796" s="1"/>
      <c r="AC796" s="1"/>
      <c r="AD796" s="1"/>
      <c r="AE796" s="1"/>
      <c r="AF796" s="1"/>
      <c r="AG796" s="1"/>
      <c r="AH796" s="1"/>
      <c r="AI796" s="1"/>
      <c r="AJ796" s="1"/>
      <c r="AK796" s="1" t="s">
        <v>112</v>
      </c>
      <c r="AL796" s="1"/>
      <c r="AM796" s="1"/>
      <c r="AN796" s="1"/>
      <c r="AO796" s="1"/>
      <c r="AP796" s="1"/>
      <c r="AQ796" s="1"/>
      <c r="AR796" s="1"/>
      <c r="AS796" s="1"/>
      <c r="AT796" s="1"/>
      <c r="AU796" s="1"/>
      <c r="AV796" s="1"/>
      <c r="AW796" s="1"/>
      <c r="AX796" s="1" t="s">
        <v>5390</v>
      </c>
      <c r="AY796" s="1"/>
      <c r="AZ796" s="1" t="s">
        <v>341</v>
      </c>
      <c r="BA796" s="1" t="s">
        <v>334</v>
      </c>
      <c r="BB796" s="1"/>
      <c r="BC796" s="1"/>
      <c r="BD796" s="1" t="s">
        <v>133</v>
      </c>
      <c r="BE796" s="1" t="s">
        <v>134</v>
      </c>
      <c r="BF796" s="1" t="s">
        <v>90</v>
      </c>
      <c r="BG796" s="5">
        <v>600000</v>
      </c>
      <c r="BH796" s="1"/>
      <c r="BI796" s="1"/>
      <c r="BJ796" s="1"/>
      <c r="BK796" s="1"/>
      <c r="BL796" s="1" t="s">
        <v>5391</v>
      </c>
      <c r="BM796" s="1" t="s">
        <v>5392</v>
      </c>
      <c r="BN796" s="1"/>
    </row>
    <row r="797" spans="1:66" ht="15.75" customHeight="1" x14ac:dyDescent="0.3">
      <c r="A797" s="1" t="s">
        <v>976</v>
      </c>
      <c r="B797" s="1">
        <v>3500000</v>
      </c>
      <c r="C797" s="1" t="s">
        <v>68</v>
      </c>
      <c r="D797" s="1">
        <v>0</v>
      </c>
      <c r="E797" s="4" t="s">
        <v>5332</v>
      </c>
      <c r="F797" s="1" t="s">
        <v>69</v>
      </c>
      <c r="G797" s="1" t="s">
        <v>99</v>
      </c>
      <c r="H797" s="1" t="s">
        <v>100</v>
      </c>
      <c r="I797" s="1" t="s">
        <v>101</v>
      </c>
      <c r="J797" s="1" t="s">
        <v>5453</v>
      </c>
      <c r="K797" s="1" t="s">
        <v>5454</v>
      </c>
      <c r="L797" s="1" t="s">
        <v>5455</v>
      </c>
      <c r="M797" s="1" t="s">
        <v>5456</v>
      </c>
      <c r="N797" s="1" t="s">
        <v>5457</v>
      </c>
      <c r="O797" s="1" t="s">
        <v>168</v>
      </c>
      <c r="P797" s="1" t="s">
        <v>1616</v>
      </c>
      <c r="Q797" s="1" t="s">
        <v>976</v>
      </c>
      <c r="R797" s="1" t="s">
        <v>5458</v>
      </c>
      <c r="S797" s="1" t="s">
        <v>5459</v>
      </c>
      <c r="T797" s="1"/>
      <c r="U797" s="1" t="s">
        <v>130</v>
      </c>
      <c r="V797" s="1"/>
      <c r="W797" s="1"/>
      <c r="X797" s="1"/>
      <c r="Y797" s="1">
        <v>246</v>
      </c>
      <c r="Z797" s="1"/>
      <c r="AA797" s="1"/>
      <c r="AB797" s="1"/>
      <c r="AC797" s="1"/>
      <c r="AD797" s="1"/>
      <c r="AE797" s="1"/>
      <c r="AF797" s="1"/>
      <c r="AG797" s="1"/>
      <c r="AH797" s="1"/>
      <c r="AI797" s="1"/>
      <c r="AJ797" s="1"/>
      <c r="AK797" s="1" t="s">
        <v>220</v>
      </c>
      <c r="AL797" s="1"/>
      <c r="AM797" s="1"/>
      <c r="AN797" s="1"/>
      <c r="AO797" s="1"/>
      <c r="AP797" s="1"/>
      <c r="AQ797" s="1"/>
      <c r="AR797" s="1"/>
      <c r="AS797" s="1"/>
      <c r="AT797" s="1"/>
      <c r="AU797" s="1"/>
      <c r="AV797" s="1"/>
      <c r="AW797" s="1"/>
      <c r="AX797" s="1"/>
      <c r="AY797" s="1"/>
      <c r="AZ797" s="1" t="s">
        <v>85</v>
      </c>
      <c r="BA797" s="1" t="s">
        <v>86</v>
      </c>
      <c r="BB797" s="1" t="s">
        <v>297</v>
      </c>
      <c r="BC797" s="1"/>
      <c r="BD797" s="1" t="s">
        <v>2405</v>
      </c>
      <c r="BE797" s="1" t="s">
        <v>134</v>
      </c>
      <c r="BF797" s="1"/>
      <c r="BG797" s="1"/>
      <c r="BH797" s="1"/>
      <c r="BI797" s="1"/>
      <c r="BJ797" s="1"/>
      <c r="BK797" s="1"/>
      <c r="BL797" s="1" t="s">
        <v>5460</v>
      </c>
      <c r="BM797" s="1" t="s">
        <v>5461</v>
      </c>
      <c r="BN797" s="1" t="s">
        <v>121</v>
      </c>
    </row>
    <row r="798" spans="1:66" ht="15.75" customHeight="1" x14ac:dyDescent="0.3">
      <c r="A798" s="1" t="s">
        <v>414</v>
      </c>
      <c r="B798" s="1">
        <v>730000</v>
      </c>
      <c r="C798" s="1" t="s">
        <v>68</v>
      </c>
      <c r="D798" s="1">
        <v>0</v>
      </c>
      <c r="E798" s="4" t="s">
        <v>139</v>
      </c>
      <c r="F798" s="1" t="s">
        <v>69</v>
      </c>
      <c r="G798" s="1" t="s">
        <v>123</v>
      </c>
      <c r="H798" s="1" t="s">
        <v>124</v>
      </c>
      <c r="I798" s="1" t="s">
        <v>101</v>
      </c>
      <c r="J798" s="1" t="s">
        <v>5462</v>
      </c>
      <c r="K798" s="1" t="s">
        <v>5463</v>
      </c>
      <c r="L798" s="1" t="s">
        <v>5464</v>
      </c>
      <c r="M798" s="1" t="s">
        <v>5465</v>
      </c>
      <c r="N798" s="1" t="s">
        <v>5466</v>
      </c>
      <c r="O798" s="1" t="s">
        <v>411</v>
      </c>
      <c r="P798" s="1" t="s">
        <v>735</v>
      </c>
      <c r="Q798" s="1" t="s">
        <v>414</v>
      </c>
      <c r="R798" s="1" t="s">
        <v>5467</v>
      </c>
      <c r="S798" s="1" t="s">
        <v>5468</v>
      </c>
      <c r="T798" s="1"/>
      <c r="U798" s="1" t="s">
        <v>130</v>
      </c>
      <c r="V798" s="1"/>
      <c r="W798" s="1"/>
      <c r="X798" s="1"/>
      <c r="Y798" s="1">
        <v>136</v>
      </c>
      <c r="Z798" s="1"/>
      <c r="AA798" s="1"/>
      <c r="AB798" s="1"/>
      <c r="AC798" s="1"/>
      <c r="AD798" s="1"/>
      <c r="AE798" s="1"/>
      <c r="AF798" s="1"/>
      <c r="AG798" s="1"/>
      <c r="AH798" s="1"/>
      <c r="AI798" s="1"/>
      <c r="AJ798" s="1"/>
      <c r="AK798" s="1" t="s">
        <v>1743</v>
      </c>
      <c r="AL798" s="1"/>
      <c r="AM798" s="1"/>
      <c r="AN798" s="1"/>
      <c r="AO798" s="1"/>
      <c r="AP798" s="1"/>
      <c r="AQ798" s="1"/>
      <c r="AR798" s="1"/>
      <c r="AS798" s="1"/>
      <c r="AT798" s="1"/>
      <c r="AU798" s="1"/>
      <c r="AV798" s="1"/>
      <c r="AW798" s="1"/>
      <c r="AX798" s="1" t="s">
        <v>177</v>
      </c>
      <c r="AY798" s="1"/>
      <c r="AZ798" s="1" t="s">
        <v>410</v>
      </c>
      <c r="BA798" s="1" t="s">
        <v>411</v>
      </c>
      <c r="BB798" s="1"/>
      <c r="BC798" s="1"/>
      <c r="BD798" s="1" t="s">
        <v>133</v>
      </c>
      <c r="BE798" s="1" t="s">
        <v>134</v>
      </c>
      <c r="BF798" s="1" t="s">
        <v>90</v>
      </c>
      <c r="BG798" s="1"/>
      <c r="BH798" s="1"/>
      <c r="BI798" s="1"/>
      <c r="BJ798" s="1"/>
      <c r="BK798" s="1"/>
      <c r="BL798" s="1" t="s">
        <v>5469</v>
      </c>
      <c r="BM798" s="1" t="s">
        <v>5470</v>
      </c>
      <c r="BN798" s="1"/>
    </row>
    <row r="799" spans="1:66" ht="15.75" customHeight="1" x14ac:dyDescent="0.3">
      <c r="A799" s="1" t="s">
        <v>481</v>
      </c>
      <c r="B799" s="1">
        <v>7000000</v>
      </c>
      <c r="C799" s="1" t="s">
        <v>68</v>
      </c>
      <c r="D799" s="1">
        <v>0</v>
      </c>
      <c r="E799" s="4" t="s">
        <v>314</v>
      </c>
      <c r="F799" s="1" t="s">
        <v>69</v>
      </c>
      <c r="G799" s="1" t="s">
        <v>123</v>
      </c>
      <c r="H799" s="1" t="s">
        <v>124</v>
      </c>
      <c r="I799" s="1" t="s">
        <v>101</v>
      </c>
      <c r="J799" s="1" t="s">
        <v>5471</v>
      </c>
      <c r="K799" s="1" t="s">
        <v>5472</v>
      </c>
      <c r="L799" s="1" t="s">
        <v>121</v>
      </c>
      <c r="M799" s="1" t="s">
        <v>5473</v>
      </c>
      <c r="N799" s="1" t="s">
        <v>5474</v>
      </c>
      <c r="O799" s="1" t="s">
        <v>173</v>
      </c>
      <c r="P799" s="1" t="s">
        <v>486</v>
      </c>
      <c r="Q799" s="1" t="s">
        <v>481</v>
      </c>
      <c r="R799" s="1" t="s">
        <v>5475</v>
      </c>
      <c r="S799" s="1" t="s">
        <v>5476</v>
      </c>
      <c r="T799" s="1"/>
      <c r="U799" s="1" t="s">
        <v>147</v>
      </c>
      <c r="V799" s="1"/>
      <c r="W799" s="1"/>
      <c r="X799" s="1"/>
      <c r="Y799" s="1">
        <v>1400</v>
      </c>
      <c r="Z799" s="1"/>
      <c r="AA799" s="1"/>
      <c r="AB799" s="1"/>
      <c r="AC799" s="1"/>
      <c r="AD799" s="1"/>
      <c r="AE799" s="1"/>
      <c r="AF799" s="1"/>
      <c r="AG799" s="1"/>
      <c r="AH799" s="1"/>
      <c r="AI799" s="1"/>
      <c r="AJ799" s="1"/>
      <c r="AK799" s="1" t="s">
        <v>356</v>
      </c>
      <c r="AL799" s="1"/>
      <c r="AM799" s="1"/>
      <c r="AN799" s="1"/>
      <c r="AO799" s="1"/>
      <c r="AP799" s="1"/>
      <c r="AQ799" s="1"/>
      <c r="AR799" s="1"/>
      <c r="AS799" s="1"/>
      <c r="AT799" s="1"/>
      <c r="AU799" s="1"/>
      <c r="AV799" s="1"/>
      <c r="AW799" s="1"/>
      <c r="AX799" s="1"/>
      <c r="AY799" s="1"/>
      <c r="AZ799" s="1" t="s">
        <v>178</v>
      </c>
      <c r="BA799" s="1" t="s">
        <v>173</v>
      </c>
      <c r="BB799" s="1"/>
      <c r="BC799" s="1"/>
      <c r="BD799" s="1" t="s">
        <v>116</v>
      </c>
      <c r="BE799" s="1" t="s">
        <v>134</v>
      </c>
      <c r="BF799" s="1"/>
      <c r="BG799" s="1"/>
      <c r="BH799" s="1"/>
      <c r="BI799" s="1"/>
      <c r="BJ799" s="1"/>
      <c r="BK799" s="1"/>
      <c r="BL799" s="1" t="s">
        <v>5477</v>
      </c>
      <c r="BM799" s="1" t="s">
        <v>5478</v>
      </c>
      <c r="BN799" s="1"/>
    </row>
    <row r="800" spans="1:66" ht="15.75" customHeight="1" x14ac:dyDescent="0.3">
      <c r="A800" s="1" t="s">
        <v>259</v>
      </c>
      <c r="B800" s="1">
        <v>1400000</v>
      </c>
      <c r="C800" s="1" t="s">
        <v>68</v>
      </c>
      <c r="D800" s="1">
        <v>0</v>
      </c>
      <c r="E800" s="4">
        <v>44903</v>
      </c>
      <c r="F800" s="1" t="s">
        <v>69</v>
      </c>
      <c r="G800" s="1" t="s">
        <v>99</v>
      </c>
      <c r="H800" s="1" t="s">
        <v>100</v>
      </c>
      <c r="I800" s="1" t="s">
        <v>101</v>
      </c>
      <c r="J800" s="1"/>
      <c r="K800" s="1"/>
      <c r="L800" s="1" t="s">
        <v>5479</v>
      </c>
      <c r="M800" s="1" t="s">
        <v>5480</v>
      </c>
      <c r="N800" s="1" t="s">
        <v>5481</v>
      </c>
      <c r="O800" s="1" t="s">
        <v>259</v>
      </c>
      <c r="P800" s="1" t="s">
        <v>473</v>
      </c>
      <c r="Q800" s="1" t="s">
        <v>470</v>
      </c>
      <c r="R800" s="1" t="s">
        <v>5482</v>
      </c>
      <c r="S800" s="1" t="s">
        <v>5483</v>
      </c>
      <c r="T800" s="1"/>
      <c r="U800" s="1" t="s">
        <v>81</v>
      </c>
      <c r="V800" s="1"/>
      <c r="W800" s="1"/>
      <c r="X800" s="1"/>
      <c r="Y800" s="1">
        <v>143</v>
      </c>
      <c r="Z800" s="1"/>
      <c r="AA800" s="1"/>
      <c r="AB800" s="1"/>
      <c r="AC800" s="1"/>
      <c r="AD800" s="1"/>
      <c r="AE800" s="1"/>
      <c r="AF800" s="1"/>
      <c r="AG800" s="1"/>
      <c r="AH800" s="1"/>
      <c r="AI800" s="1"/>
      <c r="AJ800" s="1"/>
      <c r="AK800" s="1" t="s">
        <v>220</v>
      </c>
      <c r="AL800" s="1"/>
      <c r="AM800" s="1"/>
      <c r="AN800" s="1"/>
      <c r="AO800" s="1"/>
      <c r="AP800" s="1"/>
      <c r="AQ800" s="1"/>
      <c r="AR800" s="1"/>
      <c r="AS800" s="1"/>
      <c r="AT800" s="1"/>
      <c r="AU800" s="1"/>
      <c r="AV800" s="1"/>
      <c r="AW800" s="1"/>
      <c r="AX800" s="1" t="s">
        <v>164</v>
      </c>
      <c r="AY800" s="1"/>
      <c r="AZ800" s="1" t="s">
        <v>265</v>
      </c>
      <c r="BA800" s="1" t="s">
        <v>259</v>
      </c>
      <c r="BB800" s="1"/>
      <c r="BC800" s="1"/>
      <c r="BD800" s="1" t="s">
        <v>116</v>
      </c>
      <c r="BE800" s="1" t="s">
        <v>134</v>
      </c>
      <c r="BF800" s="1" t="s">
        <v>90</v>
      </c>
      <c r="BG800" s="1"/>
      <c r="BH800" s="1"/>
      <c r="BI800" s="1"/>
      <c r="BJ800" s="1"/>
      <c r="BK800" s="1"/>
      <c r="BL800" s="1" t="s">
        <v>5484</v>
      </c>
      <c r="BM800" s="1" t="s">
        <v>5485</v>
      </c>
      <c r="BN800" s="1"/>
    </row>
    <row r="801" spans="1:66" ht="15.75" customHeight="1" x14ac:dyDescent="0.3">
      <c r="A801" s="1" t="s">
        <v>67</v>
      </c>
      <c r="B801" s="1">
        <v>1000000</v>
      </c>
      <c r="C801" s="1" t="s">
        <v>68</v>
      </c>
      <c r="D801" s="1">
        <v>0</v>
      </c>
      <c r="E801" s="4" t="s">
        <v>5486</v>
      </c>
      <c r="F801" s="1" t="s">
        <v>69</v>
      </c>
      <c r="G801" s="1" t="s">
        <v>99</v>
      </c>
      <c r="H801" s="1" t="s">
        <v>100</v>
      </c>
      <c r="I801" s="1" t="s">
        <v>101</v>
      </c>
      <c r="J801" s="1" t="s">
        <v>5487</v>
      </c>
      <c r="K801" s="1"/>
      <c r="L801" s="1"/>
      <c r="M801" s="1" t="s">
        <v>5488</v>
      </c>
      <c r="N801" s="1" t="s">
        <v>5489</v>
      </c>
      <c r="O801" s="1" t="s">
        <v>233</v>
      </c>
      <c r="P801" s="1" t="s">
        <v>2212</v>
      </c>
      <c r="Q801" s="1" t="s">
        <v>2213</v>
      </c>
      <c r="R801" s="1" t="s">
        <v>5490</v>
      </c>
      <c r="S801" s="1" t="s">
        <v>5491</v>
      </c>
      <c r="T801" s="1"/>
      <c r="U801" s="1" t="s">
        <v>81</v>
      </c>
      <c r="V801" s="1"/>
      <c r="W801" s="1"/>
      <c r="X801" s="1"/>
      <c r="Y801" s="1">
        <v>600</v>
      </c>
      <c r="Z801" s="1"/>
      <c r="AA801" s="1"/>
      <c r="AB801" s="1" t="s">
        <v>560</v>
      </c>
      <c r="AC801" s="1"/>
      <c r="AD801" s="1"/>
      <c r="AE801" s="1"/>
      <c r="AF801" s="1"/>
      <c r="AG801" s="1"/>
      <c r="AH801" s="1"/>
      <c r="AI801" s="1"/>
      <c r="AJ801" s="1"/>
      <c r="AK801" s="1" t="s">
        <v>1369</v>
      </c>
      <c r="AL801" s="1"/>
      <c r="AM801" s="1"/>
      <c r="AN801" s="1"/>
      <c r="AO801" s="1"/>
      <c r="AP801" s="1"/>
      <c r="AQ801" s="1"/>
      <c r="AR801" s="1"/>
      <c r="AS801" s="1"/>
      <c r="AT801" s="1"/>
      <c r="AU801" s="1"/>
      <c r="AV801" s="1"/>
      <c r="AW801" s="1"/>
      <c r="AX801" s="1" t="s">
        <v>5492</v>
      </c>
      <c r="AY801" s="1"/>
      <c r="AZ801" s="1" t="s">
        <v>222</v>
      </c>
      <c r="BA801" s="1" t="s">
        <v>223</v>
      </c>
      <c r="BB801" s="1" t="s">
        <v>445</v>
      </c>
      <c r="BC801" s="1"/>
      <c r="BD801" s="1" t="s">
        <v>88</v>
      </c>
      <c r="BE801" s="1" t="s">
        <v>134</v>
      </c>
      <c r="BF801" s="1" t="s">
        <v>90</v>
      </c>
      <c r="BG801" s="1"/>
      <c r="BH801" s="1"/>
      <c r="BI801" s="1"/>
      <c r="BJ801" s="1"/>
      <c r="BK801" s="1"/>
      <c r="BL801" s="1" t="s">
        <v>5493</v>
      </c>
      <c r="BM801" s="1" t="s">
        <v>5494</v>
      </c>
      <c r="BN801" s="1" t="s">
        <v>97</v>
      </c>
    </row>
    <row r="802" spans="1:66" ht="15.75" customHeight="1" x14ac:dyDescent="0.3">
      <c r="A802" s="1" t="s">
        <v>256</v>
      </c>
      <c r="B802" s="1">
        <v>1000000</v>
      </c>
      <c r="C802" s="1" t="s">
        <v>68</v>
      </c>
      <c r="D802" s="1">
        <v>0</v>
      </c>
      <c r="E802" s="4" t="s">
        <v>1436</v>
      </c>
      <c r="F802" s="1" t="s">
        <v>69</v>
      </c>
      <c r="G802" s="1" t="s">
        <v>123</v>
      </c>
      <c r="H802" s="1" t="s">
        <v>124</v>
      </c>
      <c r="I802" s="1" t="s">
        <v>101</v>
      </c>
      <c r="J802" s="1" t="s">
        <v>5495</v>
      </c>
      <c r="K802" s="1" t="s">
        <v>5496</v>
      </c>
      <c r="L802" s="1" t="s">
        <v>1013</v>
      </c>
      <c r="M802" s="1" t="s">
        <v>5497</v>
      </c>
      <c r="N802" s="1" t="s">
        <v>5498</v>
      </c>
      <c r="O802" s="1" t="s">
        <v>201</v>
      </c>
      <c r="P802" s="1" t="s">
        <v>260</v>
      </c>
      <c r="Q802" s="1" t="s">
        <v>256</v>
      </c>
      <c r="R802" s="1" t="s">
        <v>5499</v>
      </c>
      <c r="S802" s="1" t="s">
        <v>5500</v>
      </c>
      <c r="T802" s="1"/>
      <c r="U802" s="1" t="s">
        <v>81</v>
      </c>
      <c r="V802" s="1"/>
      <c r="W802" s="1"/>
      <c r="X802" s="1"/>
      <c r="Y802" s="1">
        <v>385</v>
      </c>
      <c r="Z802" s="1"/>
      <c r="AA802" s="1"/>
      <c r="AB802" s="1"/>
      <c r="AC802" s="1"/>
      <c r="AD802" s="1"/>
      <c r="AE802" s="1"/>
      <c r="AF802" s="1"/>
      <c r="AG802" s="1"/>
      <c r="AH802" s="1"/>
      <c r="AI802" s="1"/>
      <c r="AJ802" s="1"/>
      <c r="AK802" s="1" t="s">
        <v>2204</v>
      </c>
      <c r="AL802" s="1"/>
      <c r="AM802" s="1"/>
      <c r="AN802" s="1"/>
      <c r="AO802" s="1"/>
      <c r="AP802" s="1"/>
      <c r="AQ802" s="1"/>
      <c r="AR802" s="1"/>
      <c r="AS802" s="1"/>
      <c r="AT802" s="1"/>
      <c r="AU802" s="1"/>
      <c r="AV802" s="1"/>
      <c r="AW802" s="1"/>
      <c r="AX802" s="1" t="s">
        <v>5501</v>
      </c>
      <c r="AY802" s="1"/>
      <c r="AZ802" s="1" t="s">
        <v>205</v>
      </c>
      <c r="BA802" s="1" t="s">
        <v>201</v>
      </c>
      <c r="BB802" s="1"/>
      <c r="BC802" s="1"/>
      <c r="BD802" s="1" t="s">
        <v>1443</v>
      </c>
      <c r="BE802" s="1" t="s">
        <v>134</v>
      </c>
      <c r="BF802" s="1" t="s">
        <v>135</v>
      </c>
      <c r="BG802" s="1"/>
      <c r="BH802" s="1"/>
      <c r="BI802" s="1"/>
      <c r="BJ802" s="1"/>
      <c r="BK802" s="1"/>
      <c r="BL802" s="1" t="s">
        <v>5502</v>
      </c>
      <c r="BM802" s="1" t="s">
        <v>5503</v>
      </c>
      <c r="BN802" s="1"/>
    </row>
    <row r="803" spans="1:66" ht="15.75" customHeight="1" x14ac:dyDescent="0.3">
      <c r="A803" s="1" t="s">
        <v>470</v>
      </c>
      <c r="B803" s="1">
        <v>3500000</v>
      </c>
      <c r="C803" s="1" t="s">
        <v>68</v>
      </c>
      <c r="D803" s="1">
        <v>0</v>
      </c>
      <c r="E803" s="4" t="s">
        <v>4420</v>
      </c>
      <c r="F803" s="1" t="s">
        <v>69</v>
      </c>
      <c r="G803" s="1" t="s">
        <v>123</v>
      </c>
      <c r="H803" s="1" t="s">
        <v>124</v>
      </c>
      <c r="I803" s="1" t="s">
        <v>101</v>
      </c>
      <c r="J803" s="1" t="s">
        <v>5504</v>
      </c>
      <c r="K803" s="1" t="s">
        <v>5505</v>
      </c>
      <c r="L803" s="1" t="s">
        <v>1013</v>
      </c>
      <c r="M803" s="1" t="s">
        <v>5506</v>
      </c>
      <c r="N803" s="1" t="s">
        <v>5507</v>
      </c>
      <c r="O803" s="1" t="s">
        <v>201</v>
      </c>
      <c r="P803" s="1" t="s">
        <v>473</v>
      </c>
      <c r="Q803" s="1" t="s">
        <v>470</v>
      </c>
      <c r="R803" s="1" t="s">
        <v>5508</v>
      </c>
      <c r="S803" s="1" t="s">
        <v>5509</v>
      </c>
      <c r="T803" s="1"/>
      <c r="U803" s="1" t="s">
        <v>81</v>
      </c>
      <c r="V803" s="1"/>
      <c r="W803" s="1" t="s">
        <v>1527</v>
      </c>
      <c r="X803" s="1"/>
      <c r="Y803" s="1">
        <v>850</v>
      </c>
      <c r="Z803" s="1"/>
      <c r="AA803" s="1"/>
      <c r="AB803" s="1"/>
      <c r="AC803" s="1"/>
      <c r="AD803" s="1"/>
      <c r="AE803" s="1"/>
      <c r="AF803" s="1"/>
      <c r="AG803" s="1"/>
      <c r="AH803" s="1"/>
      <c r="AI803" s="1"/>
      <c r="AJ803" s="1"/>
      <c r="AK803" s="1" t="s">
        <v>112</v>
      </c>
      <c r="AL803" s="1"/>
      <c r="AM803" s="1"/>
      <c r="AN803" s="1"/>
      <c r="AO803" s="1"/>
      <c r="AP803" s="1"/>
      <c r="AQ803" s="1"/>
      <c r="AR803" s="1"/>
      <c r="AS803" s="1"/>
      <c r="AT803" s="1"/>
      <c r="AU803" s="1"/>
      <c r="AV803" s="1"/>
      <c r="AW803" s="1"/>
      <c r="AX803" s="1" t="s">
        <v>164</v>
      </c>
      <c r="AY803" s="1"/>
      <c r="AZ803" s="1" t="s">
        <v>205</v>
      </c>
      <c r="BA803" s="1" t="s">
        <v>201</v>
      </c>
      <c r="BB803" s="1"/>
      <c r="BC803" s="1"/>
      <c r="BD803" s="1" t="s">
        <v>3642</v>
      </c>
      <c r="BE803" s="1" t="s">
        <v>134</v>
      </c>
      <c r="BF803" s="1" t="s">
        <v>135</v>
      </c>
      <c r="BG803" s="1"/>
      <c r="BH803" s="1" t="s">
        <v>118</v>
      </c>
      <c r="BI803" s="1"/>
      <c r="BJ803" s="1"/>
      <c r="BK803" s="1"/>
      <c r="BL803" s="1" t="s">
        <v>5510</v>
      </c>
      <c r="BM803" s="1" t="s">
        <v>5511</v>
      </c>
      <c r="BN803" s="1"/>
    </row>
    <row r="804" spans="1:66" ht="15.75" customHeight="1" x14ac:dyDescent="0.3">
      <c r="A804" s="1" t="s">
        <v>481</v>
      </c>
      <c r="B804" s="1">
        <v>3500000</v>
      </c>
      <c r="C804" s="1" t="s">
        <v>68</v>
      </c>
      <c r="D804" s="1">
        <v>0</v>
      </c>
      <c r="E804" s="4" t="s">
        <v>3077</v>
      </c>
      <c r="F804" s="1" t="s">
        <v>69</v>
      </c>
      <c r="G804" s="1" t="s">
        <v>123</v>
      </c>
      <c r="H804" s="1" t="s">
        <v>124</v>
      </c>
      <c r="I804" s="1" t="s">
        <v>101</v>
      </c>
      <c r="J804" s="1"/>
      <c r="K804" s="1"/>
      <c r="L804" s="1" t="s">
        <v>2123</v>
      </c>
      <c r="M804" s="1" t="s">
        <v>5512</v>
      </c>
      <c r="N804" s="1" t="s">
        <v>5513</v>
      </c>
      <c r="O804" s="1" t="s">
        <v>444</v>
      </c>
      <c r="P804" s="1" t="s">
        <v>486</v>
      </c>
      <c r="Q804" s="1" t="s">
        <v>481</v>
      </c>
      <c r="R804" s="1" t="s">
        <v>5514</v>
      </c>
      <c r="S804" s="1" t="s">
        <v>5515</v>
      </c>
      <c r="T804" s="1"/>
      <c r="U804" s="1" t="s">
        <v>147</v>
      </c>
      <c r="V804" s="1"/>
      <c r="W804" s="1"/>
      <c r="X804" s="1"/>
      <c r="Y804" s="1">
        <v>244</v>
      </c>
      <c r="Z804" s="1"/>
      <c r="AA804" s="1"/>
      <c r="AB804" s="1"/>
      <c r="AC804" s="1"/>
      <c r="AD804" s="1"/>
      <c r="AE804" s="1"/>
      <c r="AF804" s="1"/>
      <c r="AG804" s="1"/>
      <c r="AH804" s="1"/>
      <c r="AI804" s="1"/>
      <c r="AJ804" s="1"/>
      <c r="AK804" s="1" t="s">
        <v>163</v>
      </c>
      <c r="AL804" s="1"/>
      <c r="AM804" s="1"/>
      <c r="AN804" s="1"/>
      <c r="AO804" s="1"/>
      <c r="AP804" s="1"/>
      <c r="AQ804" s="1"/>
      <c r="AR804" s="1"/>
      <c r="AS804" s="1"/>
      <c r="AT804" s="1"/>
      <c r="AU804" s="1"/>
      <c r="AV804" s="1"/>
      <c r="AW804" s="1"/>
      <c r="AX804" s="1" t="s">
        <v>1087</v>
      </c>
      <c r="AY804" s="1"/>
      <c r="AZ804" s="1" t="s">
        <v>521</v>
      </c>
      <c r="BA804" s="1" t="s">
        <v>517</v>
      </c>
      <c r="BB804" s="1" t="s">
        <v>445</v>
      </c>
      <c r="BC804" s="1"/>
      <c r="BD804" s="1" t="s">
        <v>5516</v>
      </c>
      <c r="BE804" s="1" t="s">
        <v>134</v>
      </c>
      <c r="BF804" s="1" t="s">
        <v>135</v>
      </c>
      <c r="BG804" s="1"/>
      <c r="BH804" s="1" t="s">
        <v>331</v>
      </c>
      <c r="BI804" s="1"/>
      <c r="BJ804" s="1"/>
      <c r="BK804" s="1"/>
      <c r="BL804" s="1" t="s">
        <v>5517</v>
      </c>
      <c r="BM804" s="1" t="s">
        <v>5518</v>
      </c>
      <c r="BN804" s="1" t="s">
        <v>121</v>
      </c>
    </row>
    <row r="805" spans="1:66" ht="15.75" customHeight="1" x14ac:dyDescent="0.3">
      <c r="A805" s="1" t="s">
        <v>470</v>
      </c>
      <c r="B805" s="1">
        <v>300000</v>
      </c>
      <c r="C805" s="1" t="s">
        <v>68</v>
      </c>
      <c r="D805" s="1">
        <v>0</v>
      </c>
      <c r="E805" s="4" t="s">
        <v>4420</v>
      </c>
      <c r="F805" s="1" t="s">
        <v>69</v>
      </c>
      <c r="G805" s="1" t="s">
        <v>123</v>
      </c>
      <c r="H805" s="1" t="s">
        <v>124</v>
      </c>
      <c r="I805" s="1" t="s">
        <v>101</v>
      </c>
      <c r="J805" s="1" t="s">
        <v>5504</v>
      </c>
      <c r="K805" s="1" t="s">
        <v>5505</v>
      </c>
      <c r="L805" s="1" t="s">
        <v>275</v>
      </c>
      <c r="M805" s="1" t="s">
        <v>5506</v>
      </c>
      <c r="N805" s="1" t="s">
        <v>5507</v>
      </c>
      <c r="O805" s="1" t="s">
        <v>201</v>
      </c>
      <c r="P805" s="1" t="s">
        <v>473</v>
      </c>
      <c r="Q805" s="1" t="s">
        <v>470</v>
      </c>
      <c r="R805" s="1" t="s">
        <v>5519</v>
      </c>
      <c r="S805" s="1" t="s">
        <v>5520</v>
      </c>
      <c r="T805" s="1"/>
      <c r="U805" s="1" t="s">
        <v>81</v>
      </c>
      <c r="V805" s="1"/>
      <c r="W805" s="1" t="s">
        <v>1527</v>
      </c>
      <c r="X805" s="1"/>
      <c r="Y805" s="1">
        <v>850</v>
      </c>
      <c r="Z805" s="1"/>
      <c r="AA805" s="1"/>
      <c r="AB805" s="1"/>
      <c r="AC805" s="1"/>
      <c r="AD805" s="1"/>
      <c r="AE805" s="1"/>
      <c r="AF805" s="1"/>
      <c r="AG805" s="1"/>
      <c r="AH805" s="1"/>
      <c r="AI805" s="1"/>
      <c r="AJ805" s="1"/>
      <c r="AK805" s="1" t="s">
        <v>112</v>
      </c>
      <c r="AL805" s="1"/>
      <c r="AM805" s="1"/>
      <c r="AN805" s="1"/>
      <c r="AO805" s="1"/>
      <c r="AP805" s="1"/>
      <c r="AQ805" s="1"/>
      <c r="AR805" s="1"/>
      <c r="AS805" s="1"/>
      <c r="AT805" s="1"/>
      <c r="AU805" s="1"/>
      <c r="AV805" s="1"/>
      <c r="AW805" s="1"/>
      <c r="AX805" s="1" t="s">
        <v>164</v>
      </c>
      <c r="AY805" s="1"/>
      <c r="AZ805" s="1" t="s">
        <v>205</v>
      </c>
      <c r="BA805" s="1" t="s">
        <v>201</v>
      </c>
      <c r="BB805" s="1"/>
      <c r="BC805" s="1"/>
      <c r="BD805" s="1" t="s">
        <v>3642</v>
      </c>
      <c r="BE805" s="1" t="s">
        <v>134</v>
      </c>
      <c r="BF805" s="1" t="s">
        <v>135</v>
      </c>
      <c r="BG805" s="1"/>
      <c r="BH805" s="1" t="s">
        <v>118</v>
      </c>
      <c r="BI805" s="1"/>
      <c r="BJ805" s="1"/>
      <c r="BK805" s="1"/>
      <c r="BL805" s="1" t="s">
        <v>5510</v>
      </c>
      <c r="BM805" s="1" t="s">
        <v>5511</v>
      </c>
      <c r="BN805" s="1"/>
    </row>
    <row r="806" spans="1:66" ht="15.75" customHeight="1" x14ac:dyDescent="0.3">
      <c r="A806" s="1" t="s">
        <v>481</v>
      </c>
      <c r="B806" s="1">
        <v>2000000</v>
      </c>
      <c r="C806" s="1" t="s">
        <v>68</v>
      </c>
      <c r="D806" s="1">
        <v>0</v>
      </c>
      <c r="E806" s="4" t="s">
        <v>314</v>
      </c>
      <c r="F806" s="1" t="s">
        <v>69</v>
      </c>
      <c r="G806" s="1" t="s">
        <v>123</v>
      </c>
      <c r="H806" s="1" t="s">
        <v>124</v>
      </c>
      <c r="I806" s="1" t="s">
        <v>101</v>
      </c>
      <c r="J806" s="1"/>
      <c r="K806" s="1"/>
      <c r="L806" s="1" t="s">
        <v>796</v>
      </c>
      <c r="M806" s="1" t="s">
        <v>5521</v>
      </c>
      <c r="N806" s="1" t="s">
        <v>5522</v>
      </c>
      <c r="O806" s="1" t="s">
        <v>259</v>
      </c>
      <c r="P806" s="1" t="s">
        <v>486</v>
      </c>
      <c r="Q806" s="1" t="s">
        <v>481</v>
      </c>
      <c r="R806" s="1" t="s">
        <v>5523</v>
      </c>
      <c r="S806" s="1" t="s">
        <v>5524</v>
      </c>
      <c r="T806" s="1"/>
      <c r="U806" s="1" t="s">
        <v>147</v>
      </c>
      <c r="V806" s="1"/>
      <c r="W806" s="1"/>
      <c r="X806" s="1"/>
      <c r="Y806" s="1">
        <v>90</v>
      </c>
      <c r="Z806" s="1"/>
      <c r="AA806" s="1"/>
      <c r="AB806" s="1"/>
      <c r="AC806" s="1"/>
      <c r="AD806" s="1"/>
      <c r="AE806" s="1"/>
      <c r="AF806" s="1"/>
      <c r="AG806" s="1"/>
      <c r="AH806" s="1"/>
      <c r="AI806" s="1"/>
      <c r="AJ806" s="1"/>
      <c r="AK806" s="1" t="s">
        <v>832</v>
      </c>
      <c r="AL806" s="1"/>
      <c r="AM806" s="1"/>
      <c r="AN806" s="1"/>
      <c r="AO806" s="1"/>
      <c r="AP806" s="1"/>
      <c r="AQ806" s="1"/>
      <c r="AR806" s="1"/>
      <c r="AS806" s="1"/>
      <c r="AT806" s="1"/>
      <c r="AU806" s="1"/>
      <c r="AV806" s="1"/>
      <c r="AW806" s="1"/>
      <c r="AX806" s="1" t="s">
        <v>282</v>
      </c>
      <c r="AY806" s="1"/>
      <c r="AZ806" s="1" t="s">
        <v>265</v>
      </c>
      <c r="BA806" s="1" t="s">
        <v>259</v>
      </c>
      <c r="BB806" s="1"/>
      <c r="BC806" s="1"/>
      <c r="BD806" s="1" t="s">
        <v>116</v>
      </c>
      <c r="BE806" s="1" t="s">
        <v>134</v>
      </c>
      <c r="BF806" s="1"/>
      <c r="BG806" s="1"/>
      <c r="BH806" s="1"/>
      <c r="BI806" s="1"/>
      <c r="BJ806" s="1"/>
      <c r="BK806" s="1"/>
      <c r="BL806" s="1" t="s">
        <v>5525</v>
      </c>
      <c r="BM806" s="1" t="s">
        <v>5526</v>
      </c>
      <c r="BN806" s="1"/>
    </row>
    <row r="807" spans="1:66" ht="15.75" customHeight="1" x14ac:dyDescent="0.3">
      <c r="A807" s="1" t="s">
        <v>1505</v>
      </c>
      <c r="B807" s="1">
        <v>6400</v>
      </c>
      <c r="C807" s="1" t="s">
        <v>68</v>
      </c>
      <c r="D807" s="1">
        <v>100</v>
      </c>
      <c r="E807" s="4">
        <v>44842</v>
      </c>
      <c r="F807" s="1" t="s">
        <v>69</v>
      </c>
      <c r="G807" s="1" t="s">
        <v>70</v>
      </c>
      <c r="H807" s="1" t="s">
        <v>71</v>
      </c>
      <c r="I807" s="1" t="s">
        <v>72</v>
      </c>
      <c r="J807" s="1"/>
      <c r="K807" s="1"/>
      <c r="L807" s="1" t="s">
        <v>5527</v>
      </c>
      <c r="M807" s="1" t="s">
        <v>5528</v>
      </c>
      <c r="N807" s="1" t="s">
        <v>3233</v>
      </c>
      <c r="O807" s="1" t="s">
        <v>1505</v>
      </c>
      <c r="P807" s="1" t="s">
        <v>1508</v>
      </c>
      <c r="Q807" s="1" t="s">
        <v>1505</v>
      </c>
      <c r="R807" s="1" t="s">
        <v>5529</v>
      </c>
      <c r="S807" s="1" t="s">
        <v>5530</v>
      </c>
      <c r="T807" s="1"/>
      <c r="U807" s="1" t="s">
        <v>130</v>
      </c>
      <c r="V807" s="1"/>
      <c r="W807" s="1"/>
      <c r="X807" s="1"/>
      <c r="Y807" s="1">
        <v>8</v>
      </c>
      <c r="Z807" s="1"/>
      <c r="AA807" s="1"/>
      <c r="AB807" s="1"/>
      <c r="AC807" s="1"/>
      <c r="AD807" s="1"/>
      <c r="AE807" s="1"/>
      <c r="AF807" s="1"/>
      <c r="AG807" s="1"/>
      <c r="AH807" s="1"/>
      <c r="AI807" s="1"/>
      <c r="AJ807" s="1"/>
      <c r="AK807" s="1" t="s">
        <v>1631</v>
      </c>
      <c r="AL807" s="1"/>
      <c r="AM807" s="1"/>
      <c r="AN807" s="1"/>
      <c r="AO807" s="1"/>
      <c r="AP807" s="1"/>
      <c r="AQ807" s="1"/>
      <c r="AR807" s="1"/>
      <c r="AS807" s="1"/>
      <c r="AT807" s="1"/>
      <c r="AU807" s="1"/>
      <c r="AV807" s="1"/>
      <c r="AW807" s="1"/>
      <c r="AX807" s="1" t="s">
        <v>177</v>
      </c>
      <c r="AY807" s="1"/>
      <c r="AZ807" s="1" t="s">
        <v>769</v>
      </c>
      <c r="BA807" s="1" t="s">
        <v>766</v>
      </c>
      <c r="BB807" s="1" t="s">
        <v>372</v>
      </c>
      <c r="BC807" s="1"/>
      <c r="BD807" s="1"/>
      <c r="BE807" s="1" t="s">
        <v>134</v>
      </c>
      <c r="BF807" s="1" t="s">
        <v>90</v>
      </c>
      <c r="BG807" s="1"/>
      <c r="BH807" s="1"/>
      <c r="BI807" s="1"/>
      <c r="BJ807" s="1"/>
      <c r="BK807" s="1"/>
      <c r="BL807" s="1" t="s">
        <v>5531</v>
      </c>
      <c r="BM807" s="1" t="s">
        <v>5532</v>
      </c>
      <c r="BN807" s="1" t="s">
        <v>181</v>
      </c>
    </row>
    <row r="808" spans="1:66" ht="15.75" customHeight="1" x14ac:dyDescent="0.3">
      <c r="A808" s="1" t="s">
        <v>401</v>
      </c>
      <c r="B808" s="1">
        <v>1445000</v>
      </c>
      <c r="C808" s="1" t="s">
        <v>68</v>
      </c>
      <c r="D808" s="1">
        <v>100</v>
      </c>
      <c r="E808" s="4">
        <v>44842</v>
      </c>
      <c r="F808" s="1" t="s">
        <v>69</v>
      </c>
      <c r="G808" s="1" t="s">
        <v>70</v>
      </c>
      <c r="H808" s="1" t="s">
        <v>71</v>
      </c>
      <c r="I808" s="1" t="s">
        <v>72</v>
      </c>
      <c r="J808" s="1" t="s">
        <v>5533</v>
      </c>
      <c r="K808" s="1" t="s">
        <v>5534</v>
      </c>
      <c r="L808" s="1" t="s">
        <v>121</v>
      </c>
      <c r="M808" s="1" t="s">
        <v>4959</v>
      </c>
      <c r="N808" s="1" t="s">
        <v>4960</v>
      </c>
      <c r="O808" s="1" t="s">
        <v>401</v>
      </c>
      <c r="P808" s="1" t="s">
        <v>407</v>
      </c>
      <c r="Q808" s="1" t="s">
        <v>401</v>
      </c>
      <c r="R808" s="1" t="s">
        <v>5535</v>
      </c>
      <c r="S808" s="1" t="s">
        <v>5536</v>
      </c>
      <c r="T808" s="1"/>
      <c r="U808" s="1" t="s">
        <v>1537</v>
      </c>
      <c r="V808" s="1"/>
      <c r="W808" s="1"/>
      <c r="X808" s="1"/>
      <c r="Y808" s="1">
        <v>110</v>
      </c>
      <c r="Z808" s="1"/>
      <c r="AA808" s="1"/>
      <c r="AB808" s="1"/>
      <c r="AC808" s="1"/>
      <c r="AD808" s="1"/>
      <c r="AE808" s="1"/>
      <c r="AF808" s="1"/>
      <c r="AG808" s="1"/>
      <c r="AH808" s="1"/>
      <c r="AI808" s="1"/>
      <c r="AJ808" s="1"/>
      <c r="AK808" s="1" t="s">
        <v>163</v>
      </c>
      <c r="AL808" s="1"/>
      <c r="AM808" s="1"/>
      <c r="AN808" s="1"/>
      <c r="AO808" s="1"/>
      <c r="AP808" s="1"/>
      <c r="AQ808" s="1"/>
      <c r="AR808" s="1"/>
      <c r="AS808" s="1"/>
      <c r="AT808" s="1"/>
      <c r="AU808" s="1"/>
      <c r="AV808" s="1"/>
      <c r="AW808" s="1"/>
      <c r="AX808" s="1"/>
      <c r="AY808" s="1"/>
      <c r="AZ808" s="1" t="s">
        <v>407</v>
      </c>
      <c r="BA808" s="1" t="s">
        <v>401</v>
      </c>
      <c r="BB808" s="1"/>
      <c r="BC808" s="1"/>
      <c r="BD808" s="1" t="s">
        <v>133</v>
      </c>
      <c r="BE808" s="1" t="s">
        <v>192</v>
      </c>
      <c r="BF808" s="1"/>
      <c r="BG808" s="1"/>
      <c r="BH808" s="1" t="s">
        <v>118</v>
      </c>
      <c r="BI808" s="1"/>
      <c r="BJ808" s="1"/>
      <c r="BK808" s="1"/>
      <c r="BL808" s="1" t="s">
        <v>4963</v>
      </c>
      <c r="BM808" s="1" t="s">
        <v>4964</v>
      </c>
      <c r="BN808" s="1"/>
    </row>
    <row r="809" spans="1:66" ht="15.75" customHeight="1" x14ac:dyDescent="0.3">
      <c r="A809" s="1" t="s">
        <v>481</v>
      </c>
      <c r="B809" s="1">
        <v>5000000</v>
      </c>
      <c r="C809" s="1" t="s">
        <v>68</v>
      </c>
      <c r="D809" s="1">
        <v>0</v>
      </c>
      <c r="E809" s="4" t="s">
        <v>314</v>
      </c>
      <c r="F809" s="1" t="s">
        <v>69</v>
      </c>
      <c r="G809" s="1" t="s">
        <v>123</v>
      </c>
      <c r="H809" s="1" t="s">
        <v>124</v>
      </c>
      <c r="I809" s="1" t="s">
        <v>101</v>
      </c>
      <c r="J809" s="1"/>
      <c r="K809" s="1"/>
      <c r="L809" s="1" t="s">
        <v>5537</v>
      </c>
      <c r="M809" s="1" t="s">
        <v>5521</v>
      </c>
      <c r="N809" s="1" t="s">
        <v>5522</v>
      </c>
      <c r="O809" s="1" t="s">
        <v>259</v>
      </c>
      <c r="P809" s="1" t="s">
        <v>486</v>
      </c>
      <c r="Q809" s="1" t="s">
        <v>481</v>
      </c>
      <c r="R809" s="1" t="s">
        <v>5538</v>
      </c>
      <c r="S809" s="1" t="s">
        <v>5539</v>
      </c>
      <c r="T809" s="1"/>
      <c r="U809" s="1" t="s">
        <v>147</v>
      </c>
      <c r="V809" s="1"/>
      <c r="W809" s="1"/>
      <c r="X809" s="1"/>
      <c r="Y809" s="1">
        <v>90</v>
      </c>
      <c r="Z809" s="1"/>
      <c r="AA809" s="1"/>
      <c r="AB809" s="1"/>
      <c r="AC809" s="1"/>
      <c r="AD809" s="1"/>
      <c r="AE809" s="1"/>
      <c r="AF809" s="1"/>
      <c r="AG809" s="1"/>
      <c r="AH809" s="1"/>
      <c r="AI809" s="1"/>
      <c r="AJ809" s="1"/>
      <c r="AK809" s="1" t="s">
        <v>832</v>
      </c>
      <c r="AL809" s="1"/>
      <c r="AM809" s="1"/>
      <c r="AN809" s="1"/>
      <c r="AO809" s="1"/>
      <c r="AP809" s="1"/>
      <c r="AQ809" s="1"/>
      <c r="AR809" s="1"/>
      <c r="AS809" s="1"/>
      <c r="AT809" s="1"/>
      <c r="AU809" s="1"/>
      <c r="AV809" s="1"/>
      <c r="AW809" s="1"/>
      <c r="AX809" s="1" t="s">
        <v>282</v>
      </c>
      <c r="AY809" s="1"/>
      <c r="AZ809" s="1" t="s">
        <v>265</v>
      </c>
      <c r="BA809" s="1" t="s">
        <v>259</v>
      </c>
      <c r="BB809" s="1"/>
      <c r="BC809" s="1"/>
      <c r="BD809" s="1" t="s">
        <v>116</v>
      </c>
      <c r="BE809" s="1" t="s">
        <v>134</v>
      </c>
      <c r="BF809" s="1"/>
      <c r="BG809" s="1"/>
      <c r="BH809" s="1"/>
      <c r="BI809" s="1"/>
      <c r="BJ809" s="1"/>
      <c r="BK809" s="1"/>
      <c r="BL809" s="1" t="s">
        <v>5525</v>
      </c>
      <c r="BM809" s="1" t="s">
        <v>5526</v>
      </c>
      <c r="BN809" s="1" t="s">
        <v>121</v>
      </c>
    </row>
    <row r="810" spans="1:66" ht="15.75" customHeight="1" x14ac:dyDescent="0.3">
      <c r="A810" s="1" t="s">
        <v>641</v>
      </c>
      <c r="B810" s="1">
        <v>314000</v>
      </c>
      <c r="C810" s="1" t="s">
        <v>68</v>
      </c>
      <c r="D810" s="1">
        <v>0</v>
      </c>
      <c r="E810" s="4" t="s">
        <v>5332</v>
      </c>
      <c r="F810" s="1" t="s">
        <v>69</v>
      </c>
      <c r="G810" s="1" t="s">
        <v>99</v>
      </c>
      <c r="H810" s="1" t="s">
        <v>100</v>
      </c>
      <c r="I810" s="1" t="s">
        <v>101</v>
      </c>
      <c r="J810" s="1" t="s">
        <v>5540</v>
      </c>
      <c r="K810" s="1" t="s">
        <v>5541</v>
      </c>
      <c r="L810" s="1" t="s">
        <v>275</v>
      </c>
      <c r="M810" s="1" t="s">
        <v>5542</v>
      </c>
      <c r="N810" s="1" t="s">
        <v>5543</v>
      </c>
      <c r="O810" s="1" t="s">
        <v>201</v>
      </c>
      <c r="P810" s="1" t="s">
        <v>647</v>
      </c>
      <c r="Q810" s="1" t="s">
        <v>641</v>
      </c>
      <c r="R810" s="1" t="s">
        <v>5544</v>
      </c>
      <c r="S810" s="1" t="s">
        <v>5545</v>
      </c>
      <c r="T810" s="1"/>
      <c r="U810" s="1" t="s">
        <v>81</v>
      </c>
      <c r="V810" s="1"/>
      <c r="W810" s="1"/>
      <c r="X810" s="1"/>
      <c r="Y810" s="1">
        <v>400</v>
      </c>
      <c r="Z810" s="1"/>
      <c r="AA810" s="1"/>
      <c r="AB810" s="1"/>
      <c r="AC810" s="1"/>
      <c r="AD810" s="1"/>
      <c r="AE810" s="1"/>
      <c r="AF810" s="1"/>
      <c r="AG810" s="1"/>
      <c r="AH810" s="1"/>
      <c r="AI810" s="1"/>
      <c r="AJ810" s="1"/>
      <c r="AK810" s="1" t="s">
        <v>112</v>
      </c>
      <c r="AL810" s="1"/>
      <c r="AM810" s="1"/>
      <c r="AN810" s="1"/>
      <c r="AO810" s="1"/>
      <c r="AP810" s="1"/>
      <c r="AQ810" s="1"/>
      <c r="AR810" s="1"/>
      <c r="AS810" s="1"/>
      <c r="AT810" s="1"/>
      <c r="AU810" s="1"/>
      <c r="AV810" s="1"/>
      <c r="AW810" s="1"/>
      <c r="AX810" s="1"/>
      <c r="AY810" s="1"/>
      <c r="AZ810" s="1" t="s">
        <v>205</v>
      </c>
      <c r="BA810" s="1" t="s">
        <v>201</v>
      </c>
      <c r="BB810" s="1"/>
      <c r="BC810" s="1"/>
      <c r="BD810" s="1" t="s">
        <v>4027</v>
      </c>
      <c r="BE810" s="1" t="s">
        <v>134</v>
      </c>
      <c r="BF810" s="1"/>
      <c r="BG810" s="1"/>
      <c r="BH810" s="1" t="s">
        <v>387</v>
      </c>
      <c r="BI810" s="1"/>
      <c r="BJ810" s="1"/>
      <c r="BK810" s="1"/>
      <c r="BL810" s="1" t="s">
        <v>5546</v>
      </c>
      <c r="BM810" s="1" t="s">
        <v>5547</v>
      </c>
      <c r="BN810" s="1"/>
    </row>
    <row r="811" spans="1:66" ht="15.75" customHeight="1" x14ac:dyDescent="0.3">
      <c r="A811" s="1" t="s">
        <v>641</v>
      </c>
      <c r="B811" s="1">
        <v>630695</v>
      </c>
      <c r="C811" s="1" t="s">
        <v>68</v>
      </c>
      <c r="D811" s="1">
        <v>0</v>
      </c>
      <c r="E811" s="4" t="s">
        <v>5332</v>
      </c>
      <c r="F811" s="1" t="s">
        <v>69</v>
      </c>
      <c r="G811" s="1" t="s">
        <v>99</v>
      </c>
      <c r="H811" s="1" t="s">
        <v>100</v>
      </c>
      <c r="I811" s="1" t="s">
        <v>101</v>
      </c>
      <c r="J811" s="1" t="s">
        <v>5540</v>
      </c>
      <c r="K811" s="1" t="s">
        <v>5541</v>
      </c>
      <c r="L811" s="1" t="s">
        <v>3245</v>
      </c>
      <c r="M811" s="1" t="s">
        <v>5542</v>
      </c>
      <c r="N811" s="1" t="s">
        <v>5543</v>
      </c>
      <c r="O811" s="1" t="s">
        <v>201</v>
      </c>
      <c r="P811" s="1" t="s">
        <v>647</v>
      </c>
      <c r="Q811" s="1" t="s">
        <v>641</v>
      </c>
      <c r="R811" s="1" t="s">
        <v>5548</v>
      </c>
      <c r="S811" s="1" t="s">
        <v>5549</v>
      </c>
      <c r="T811" s="1"/>
      <c r="U811" s="1" t="s">
        <v>81</v>
      </c>
      <c r="V811" s="1"/>
      <c r="W811" s="1"/>
      <c r="X811" s="1"/>
      <c r="Y811" s="1">
        <v>400</v>
      </c>
      <c r="Z811" s="1"/>
      <c r="AA811" s="1"/>
      <c r="AB811" s="1"/>
      <c r="AC811" s="1"/>
      <c r="AD811" s="1"/>
      <c r="AE811" s="1"/>
      <c r="AF811" s="1"/>
      <c r="AG811" s="1"/>
      <c r="AH811" s="1"/>
      <c r="AI811" s="1"/>
      <c r="AJ811" s="1"/>
      <c r="AK811" s="1" t="s">
        <v>112</v>
      </c>
      <c r="AL811" s="1"/>
      <c r="AM811" s="1"/>
      <c r="AN811" s="1"/>
      <c r="AO811" s="1"/>
      <c r="AP811" s="1"/>
      <c r="AQ811" s="1"/>
      <c r="AR811" s="1"/>
      <c r="AS811" s="1"/>
      <c r="AT811" s="1"/>
      <c r="AU811" s="1"/>
      <c r="AV811" s="1"/>
      <c r="AW811" s="1"/>
      <c r="AX811" s="1"/>
      <c r="AY811" s="1"/>
      <c r="AZ811" s="1" t="s">
        <v>205</v>
      </c>
      <c r="BA811" s="1" t="s">
        <v>201</v>
      </c>
      <c r="BB811" s="1"/>
      <c r="BC811" s="1"/>
      <c r="BD811" s="1" t="s">
        <v>4027</v>
      </c>
      <c r="BE811" s="1" t="s">
        <v>134</v>
      </c>
      <c r="BF811" s="1"/>
      <c r="BG811" s="1"/>
      <c r="BH811" s="1" t="s">
        <v>387</v>
      </c>
      <c r="BI811" s="1"/>
      <c r="BJ811" s="1"/>
      <c r="BK811" s="1"/>
      <c r="BL811" s="1" t="s">
        <v>5546</v>
      </c>
      <c r="BM811" s="1" t="s">
        <v>5547</v>
      </c>
      <c r="BN811" s="1"/>
    </row>
    <row r="812" spans="1:66" ht="15.75" customHeight="1" x14ac:dyDescent="0.3">
      <c r="A812" s="1" t="s">
        <v>641</v>
      </c>
      <c r="B812" s="1">
        <v>7000000</v>
      </c>
      <c r="C812" s="1" t="s">
        <v>68</v>
      </c>
      <c r="D812" s="1">
        <v>0</v>
      </c>
      <c r="E812" s="4" t="s">
        <v>5332</v>
      </c>
      <c r="F812" s="1" t="s">
        <v>69</v>
      </c>
      <c r="G812" s="1" t="s">
        <v>99</v>
      </c>
      <c r="H812" s="1" t="s">
        <v>100</v>
      </c>
      <c r="I812" s="1" t="s">
        <v>101</v>
      </c>
      <c r="J812" s="1" t="s">
        <v>5540</v>
      </c>
      <c r="K812" s="1" t="s">
        <v>5541</v>
      </c>
      <c r="L812" s="1" t="s">
        <v>1013</v>
      </c>
      <c r="M812" s="1" t="s">
        <v>5542</v>
      </c>
      <c r="N812" s="1" t="s">
        <v>5543</v>
      </c>
      <c r="O812" s="1" t="s">
        <v>201</v>
      </c>
      <c r="P812" s="1" t="s">
        <v>647</v>
      </c>
      <c r="Q812" s="1" t="s">
        <v>641</v>
      </c>
      <c r="R812" s="1" t="s">
        <v>5550</v>
      </c>
      <c r="S812" s="1" t="s">
        <v>5551</v>
      </c>
      <c r="T812" s="1"/>
      <c r="U812" s="1" t="s">
        <v>81</v>
      </c>
      <c r="V812" s="1"/>
      <c r="W812" s="1"/>
      <c r="X812" s="1"/>
      <c r="Y812" s="1">
        <v>400</v>
      </c>
      <c r="Z812" s="1"/>
      <c r="AA812" s="1"/>
      <c r="AB812" s="1"/>
      <c r="AC812" s="1"/>
      <c r="AD812" s="1"/>
      <c r="AE812" s="1"/>
      <c r="AF812" s="1"/>
      <c r="AG812" s="1"/>
      <c r="AH812" s="1"/>
      <c r="AI812" s="1"/>
      <c r="AJ812" s="1"/>
      <c r="AK812" s="1" t="s">
        <v>112</v>
      </c>
      <c r="AL812" s="1"/>
      <c r="AM812" s="1"/>
      <c r="AN812" s="1"/>
      <c r="AO812" s="1"/>
      <c r="AP812" s="1"/>
      <c r="AQ812" s="1"/>
      <c r="AR812" s="1"/>
      <c r="AS812" s="1"/>
      <c r="AT812" s="1"/>
      <c r="AU812" s="1"/>
      <c r="AV812" s="1"/>
      <c r="AW812" s="1"/>
      <c r="AX812" s="1"/>
      <c r="AY812" s="1"/>
      <c r="AZ812" s="1" t="s">
        <v>205</v>
      </c>
      <c r="BA812" s="1" t="s">
        <v>201</v>
      </c>
      <c r="BB812" s="1"/>
      <c r="BC812" s="1"/>
      <c r="BD812" s="1" t="s">
        <v>4027</v>
      </c>
      <c r="BE812" s="1" t="s">
        <v>134</v>
      </c>
      <c r="BF812" s="1"/>
      <c r="BG812" s="1"/>
      <c r="BH812" s="1" t="s">
        <v>387</v>
      </c>
      <c r="BI812" s="1"/>
      <c r="BJ812" s="1"/>
      <c r="BK812" s="1"/>
      <c r="BL812" s="1" t="s">
        <v>5546</v>
      </c>
      <c r="BM812" s="1" t="s">
        <v>5547</v>
      </c>
      <c r="BN812" s="1"/>
    </row>
    <row r="813" spans="1:66" ht="15.75" customHeight="1" x14ac:dyDescent="0.3">
      <c r="A813" s="1" t="s">
        <v>470</v>
      </c>
      <c r="B813" s="1">
        <v>1800000</v>
      </c>
      <c r="C813" s="1" t="s">
        <v>68</v>
      </c>
      <c r="D813" s="1">
        <v>0</v>
      </c>
      <c r="E813" s="4" t="s">
        <v>3815</v>
      </c>
      <c r="F813" s="1" t="s">
        <v>69</v>
      </c>
      <c r="G813" s="1" t="s">
        <v>123</v>
      </c>
      <c r="H813" s="1" t="s">
        <v>124</v>
      </c>
      <c r="I813" s="1" t="s">
        <v>101</v>
      </c>
      <c r="J813" s="1"/>
      <c r="K813" s="1"/>
      <c r="L813" s="1" t="s">
        <v>5552</v>
      </c>
      <c r="M813" s="1" t="s">
        <v>5553</v>
      </c>
      <c r="N813" s="1" t="s">
        <v>5554</v>
      </c>
      <c r="O813" s="1" t="s">
        <v>340</v>
      </c>
      <c r="P813" s="1" t="s">
        <v>473</v>
      </c>
      <c r="Q813" s="1" t="s">
        <v>470</v>
      </c>
      <c r="R813" s="1" t="s">
        <v>5555</v>
      </c>
      <c r="S813" s="1" t="s">
        <v>5556</v>
      </c>
      <c r="T813" s="1"/>
      <c r="U813" s="1" t="s">
        <v>81</v>
      </c>
      <c r="V813" s="1"/>
      <c r="W813" s="1"/>
      <c r="X813" s="1"/>
      <c r="Y813" s="1">
        <v>225</v>
      </c>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t="s">
        <v>132</v>
      </c>
      <c r="BA813" s="1" t="s">
        <v>127</v>
      </c>
      <c r="BB813" s="1"/>
      <c r="BC813" s="1"/>
      <c r="BD813" s="1" t="s">
        <v>116</v>
      </c>
      <c r="BE813" s="1" t="s">
        <v>192</v>
      </c>
      <c r="BF813" s="1"/>
      <c r="BG813" s="1"/>
      <c r="BH813" s="1" t="s">
        <v>321</v>
      </c>
      <c r="BI813" s="1"/>
      <c r="BJ813" s="1"/>
      <c r="BK813" s="1"/>
      <c r="BL813" s="1" t="s">
        <v>5557</v>
      </c>
      <c r="BM813" s="1" t="s">
        <v>5558</v>
      </c>
      <c r="BN813" s="1"/>
    </row>
    <row r="814" spans="1:66" ht="15.75" customHeight="1" x14ac:dyDescent="0.3">
      <c r="A814" s="1" t="s">
        <v>360</v>
      </c>
      <c r="B814" s="1">
        <v>190000</v>
      </c>
      <c r="C814" s="1" t="s">
        <v>68</v>
      </c>
      <c r="D814" s="1">
        <v>100</v>
      </c>
      <c r="E814" s="4">
        <v>44842</v>
      </c>
      <c r="F814" s="1" t="s">
        <v>69</v>
      </c>
      <c r="G814" s="1" t="s">
        <v>70</v>
      </c>
      <c r="H814" s="1" t="s">
        <v>71</v>
      </c>
      <c r="I814" s="1" t="s">
        <v>72</v>
      </c>
      <c r="J814" s="1" t="s">
        <v>5559</v>
      </c>
      <c r="K814" s="1" t="s">
        <v>5560</v>
      </c>
      <c r="L814" s="1" t="s">
        <v>2614</v>
      </c>
      <c r="M814" s="1" t="s">
        <v>5561</v>
      </c>
      <c r="N814" s="1" t="s">
        <v>5562</v>
      </c>
      <c r="O814" s="1" t="s">
        <v>247</v>
      </c>
      <c r="P814" s="1" t="s">
        <v>368</v>
      </c>
      <c r="Q814" s="1" t="s">
        <v>360</v>
      </c>
      <c r="R814" s="1" t="s">
        <v>5563</v>
      </c>
      <c r="S814" s="1" t="s">
        <v>5564</v>
      </c>
      <c r="T814" s="1"/>
      <c r="U814" s="1" t="s">
        <v>147</v>
      </c>
      <c r="V814" s="1"/>
      <c r="W814" s="1" t="s">
        <v>5565</v>
      </c>
      <c r="X814" s="1"/>
      <c r="Y814" s="1">
        <v>15</v>
      </c>
      <c r="Z814" s="1"/>
      <c r="AA814" s="1"/>
      <c r="AB814" s="1"/>
      <c r="AC814" s="1"/>
      <c r="AD814" s="1"/>
      <c r="AE814" s="1"/>
      <c r="AF814" s="1"/>
      <c r="AG814" s="1" t="s">
        <v>82</v>
      </c>
      <c r="AH814" s="1"/>
      <c r="AI814" s="1"/>
      <c r="AJ814" s="1"/>
      <c r="AK814" s="1" t="s">
        <v>112</v>
      </c>
      <c r="AL814" s="1"/>
      <c r="AM814" s="1"/>
      <c r="AN814" s="1"/>
      <c r="AO814" s="1"/>
      <c r="AP814" s="1"/>
      <c r="AQ814" s="1"/>
      <c r="AR814" s="1"/>
      <c r="AS814" s="1"/>
      <c r="AT814" s="1"/>
      <c r="AU814" s="1"/>
      <c r="AV814" s="1"/>
      <c r="AW814" s="1"/>
      <c r="AX814" s="1"/>
      <c r="AY814" s="1"/>
      <c r="AZ814" s="1" t="s">
        <v>252</v>
      </c>
      <c r="BA814" s="1" t="s">
        <v>247</v>
      </c>
      <c r="BB814" s="1" t="s">
        <v>372</v>
      </c>
      <c r="BC814" s="1"/>
      <c r="BD814" s="1"/>
      <c r="BE814" s="1" t="s">
        <v>150</v>
      </c>
      <c r="BF814" s="1" t="s">
        <v>151</v>
      </c>
      <c r="BG814" s="1"/>
      <c r="BH814" s="1" t="s">
        <v>253</v>
      </c>
      <c r="BI814" s="1"/>
      <c r="BJ814" s="1"/>
      <c r="BK814" s="1"/>
      <c r="BL814" s="1" t="s">
        <v>5566</v>
      </c>
      <c r="BM814" s="1" t="s">
        <v>5567</v>
      </c>
      <c r="BN814" s="1"/>
    </row>
    <row r="815" spans="1:66" ht="15.75" customHeight="1" x14ac:dyDescent="0.3">
      <c r="A815" s="1" t="s">
        <v>67</v>
      </c>
      <c r="B815" s="1">
        <v>700000</v>
      </c>
      <c r="C815" s="1" t="s">
        <v>68</v>
      </c>
      <c r="D815" s="1">
        <v>0</v>
      </c>
      <c r="E815" s="4" t="s">
        <v>314</v>
      </c>
      <c r="F815" s="1" t="s">
        <v>69</v>
      </c>
      <c r="G815" s="1" t="s">
        <v>99</v>
      </c>
      <c r="H815" s="1" t="s">
        <v>100</v>
      </c>
      <c r="I815" s="1" t="s">
        <v>101</v>
      </c>
      <c r="J815" s="1"/>
      <c r="K815" s="1"/>
      <c r="L815" s="1" t="s">
        <v>100</v>
      </c>
      <c r="M815" s="1" t="s">
        <v>5568</v>
      </c>
      <c r="N815" s="1" t="s">
        <v>5569</v>
      </c>
      <c r="O815" s="1" t="s">
        <v>247</v>
      </c>
      <c r="P815" s="1" t="s">
        <v>3622</v>
      </c>
      <c r="Q815" s="1" t="s">
        <v>67</v>
      </c>
      <c r="R815" s="1" t="s">
        <v>5570</v>
      </c>
      <c r="S815" s="1" t="s">
        <v>5571</v>
      </c>
      <c r="T815" s="1"/>
      <c r="U815" s="1" t="s">
        <v>81</v>
      </c>
      <c r="V815" s="1"/>
      <c r="W815" s="1"/>
      <c r="X815" s="1"/>
      <c r="Y815" s="1">
        <v>171</v>
      </c>
      <c r="Z815" s="1"/>
      <c r="AA815" s="1"/>
      <c r="AB815" s="1"/>
      <c r="AC815" s="1"/>
      <c r="AD815" s="1"/>
      <c r="AE815" s="1"/>
      <c r="AF815" s="1"/>
      <c r="AG815" s="1" t="s">
        <v>111</v>
      </c>
      <c r="AH815" s="1"/>
      <c r="AI815" s="1"/>
      <c r="AJ815" s="1"/>
      <c r="AK815" s="1" t="s">
        <v>1369</v>
      </c>
      <c r="AL815" s="1"/>
      <c r="AM815" s="1"/>
      <c r="AN815" s="1"/>
      <c r="AO815" s="1"/>
      <c r="AP815" s="1"/>
      <c r="AQ815" s="1"/>
      <c r="AR815" s="1"/>
      <c r="AS815" s="1"/>
      <c r="AT815" s="1"/>
      <c r="AU815" s="1"/>
      <c r="AV815" s="1"/>
      <c r="AW815" s="1"/>
      <c r="AX815" s="1" t="s">
        <v>1087</v>
      </c>
      <c r="AY815" s="1"/>
      <c r="AZ815" s="1" t="s">
        <v>252</v>
      </c>
      <c r="BA815" s="1" t="s">
        <v>247</v>
      </c>
      <c r="BB815" s="1" t="s">
        <v>445</v>
      </c>
      <c r="BC815" s="1"/>
      <c r="BD815" s="1" t="s">
        <v>165</v>
      </c>
      <c r="BE815" s="1" t="s">
        <v>134</v>
      </c>
      <c r="BF815" s="1" t="s">
        <v>90</v>
      </c>
      <c r="BG815" s="1"/>
      <c r="BH815" s="1"/>
      <c r="BI815" s="1"/>
      <c r="BJ815" s="1"/>
      <c r="BK815" s="1"/>
      <c r="BL815" s="1" t="s">
        <v>5572</v>
      </c>
      <c r="BM815" s="1" t="s">
        <v>5573</v>
      </c>
      <c r="BN815" s="1"/>
    </row>
    <row r="816" spans="1:66" ht="15.75" customHeight="1" x14ac:dyDescent="0.3">
      <c r="A816" s="1" t="s">
        <v>216</v>
      </c>
      <c r="B816" s="1">
        <v>400000</v>
      </c>
      <c r="C816" s="1" t="s">
        <v>68</v>
      </c>
      <c r="D816" s="1">
        <v>0</v>
      </c>
      <c r="E816" s="4">
        <v>44720</v>
      </c>
      <c r="F816" s="1" t="s">
        <v>69</v>
      </c>
      <c r="G816" s="1" t="s">
        <v>99</v>
      </c>
      <c r="H816" s="1" t="s">
        <v>100</v>
      </c>
      <c r="I816" s="1" t="s">
        <v>101</v>
      </c>
      <c r="J816" s="1"/>
      <c r="K816" s="1"/>
      <c r="L816" s="1" t="s">
        <v>3177</v>
      </c>
      <c r="M816" s="1" t="s">
        <v>5574</v>
      </c>
      <c r="N816" s="1" t="s">
        <v>5575</v>
      </c>
      <c r="O816" s="1" t="s">
        <v>233</v>
      </c>
      <c r="P816" s="1" t="s">
        <v>353</v>
      </c>
      <c r="Q816" s="1" t="s">
        <v>216</v>
      </c>
      <c r="R816" s="1" t="s">
        <v>5576</v>
      </c>
      <c r="S816" s="1" t="s">
        <v>5577</v>
      </c>
      <c r="T816" s="1"/>
      <c r="U816" s="1" t="s">
        <v>81</v>
      </c>
      <c r="V816" s="1"/>
      <c r="W816" s="1" t="s">
        <v>5578</v>
      </c>
      <c r="X816" s="1"/>
      <c r="Y816" s="1">
        <v>300</v>
      </c>
      <c r="Z816" s="1"/>
      <c r="AA816" s="1"/>
      <c r="AB816" s="1"/>
      <c r="AC816" s="1"/>
      <c r="AD816" s="1"/>
      <c r="AE816" s="1"/>
      <c r="AF816" s="1"/>
      <c r="AG816" s="1"/>
      <c r="AH816" s="1"/>
      <c r="AI816" s="1"/>
      <c r="AJ816" s="1"/>
      <c r="AK816" s="1" t="s">
        <v>356</v>
      </c>
      <c r="AL816" s="1"/>
      <c r="AM816" s="1"/>
      <c r="AN816" s="1"/>
      <c r="AO816" s="1"/>
      <c r="AP816" s="1"/>
      <c r="AQ816" s="1"/>
      <c r="AR816" s="1"/>
      <c r="AS816" s="1"/>
      <c r="AT816" s="1"/>
      <c r="AU816" s="1"/>
      <c r="AV816" s="1"/>
      <c r="AW816" s="1"/>
      <c r="AX816" s="1"/>
      <c r="AY816" s="1"/>
      <c r="AZ816" s="1" t="s">
        <v>238</v>
      </c>
      <c r="BA816" s="1" t="s">
        <v>233</v>
      </c>
      <c r="BB816" s="1"/>
      <c r="BC816" s="1"/>
      <c r="BD816" s="1" t="s">
        <v>165</v>
      </c>
      <c r="BE816" s="1" t="s">
        <v>2687</v>
      </c>
      <c r="BF816" s="1"/>
      <c r="BG816" s="1"/>
      <c r="BH816" s="1"/>
      <c r="BI816" s="1"/>
      <c r="BJ816" s="1"/>
      <c r="BK816" s="1"/>
      <c r="BL816" s="1" t="s">
        <v>5579</v>
      </c>
      <c r="BM816" s="1" t="s">
        <v>5580</v>
      </c>
      <c r="BN816" s="1" t="s">
        <v>121</v>
      </c>
    </row>
    <row r="817" spans="1:66" ht="15.75" customHeight="1" x14ac:dyDescent="0.3">
      <c r="A817" s="1" t="s">
        <v>360</v>
      </c>
      <c r="B817" s="1">
        <v>500000</v>
      </c>
      <c r="C817" s="1" t="s">
        <v>68</v>
      </c>
      <c r="D817" s="1">
        <v>0</v>
      </c>
      <c r="E817" s="4">
        <v>44750</v>
      </c>
      <c r="F817" s="1" t="s">
        <v>69</v>
      </c>
      <c r="G817" s="1" t="s">
        <v>99</v>
      </c>
      <c r="H817" s="1" t="s">
        <v>100</v>
      </c>
      <c r="I817" s="1" t="s">
        <v>101</v>
      </c>
      <c r="J817" s="1" t="s">
        <v>5581</v>
      </c>
      <c r="K817" s="1" t="s">
        <v>5582</v>
      </c>
      <c r="L817" s="1" t="s">
        <v>5583</v>
      </c>
      <c r="M817" s="1" t="s">
        <v>5584</v>
      </c>
      <c r="N817" s="1" t="s">
        <v>5585</v>
      </c>
      <c r="O817" s="1" t="s">
        <v>173</v>
      </c>
      <c r="P817" s="1" t="s">
        <v>368</v>
      </c>
      <c r="Q817" s="1" t="s">
        <v>360</v>
      </c>
      <c r="R817" s="1" t="s">
        <v>5586</v>
      </c>
      <c r="S817" s="1" t="s">
        <v>5587</v>
      </c>
      <c r="T817" s="1"/>
      <c r="U817" s="1" t="s">
        <v>147</v>
      </c>
      <c r="V817" s="1"/>
      <c r="W817" s="1"/>
      <c r="X817" s="1"/>
      <c r="Y817" s="1">
        <v>125</v>
      </c>
      <c r="Z817" s="1"/>
      <c r="AA817" s="1"/>
      <c r="AB817" s="1"/>
      <c r="AC817" s="1"/>
      <c r="AD817" s="1"/>
      <c r="AE817" s="1"/>
      <c r="AF817" s="1"/>
      <c r="AG817" s="1"/>
      <c r="AH817" s="1"/>
      <c r="AI817" s="1"/>
      <c r="AJ817" s="1"/>
      <c r="AK817" s="1" t="s">
        <v>112</v>
      </c>
      <c r="AL817" s="1"/>
      <c r="AM817" s="1"/>
      <c r="AN817" s="1"/>
      <c r="AO817" s="1"/>
      <c r="AP817" s="1"/>
      <c r="AQ817" s="1"/>
      <c r="AR817" s="1"/>
      <c r="AS817" s="1"/>
      <c r="AT817" s="1"/>
      <c r="AU817" s="1"/>
      <c r="AV817" s="1"/>
      <c r="AW817" s="1"/>
      <c r="AX817" s="1" t="s">
        <v>5588</v>
      </c>
      <c r="AY817" s="1"/>
      <c r="AZ817" s="1" t="s">
        <v>178</v>
      </c>
      <c r="BA817" s="1" t="s">
        <v>173</v>
      </c>
      <c r="BB817" s="1"/>
      <c r="BC817" s="1"/>
      <c r="BD817" s="1"/>
      <c r="BE817" s="1" t="s">
        <v>134</v>
      </c>
      <c r="BF817" s="1" t="s">
        <v>652</v>
      </c>
      <c r="BG817" s="1"/>
      <c r="BH817" s="1"/>
      <c r="BI817" s="1"/>
      <c r="BJ817" s="1"/>
      <c r="BK817" s="1"/>
      <c r="BL817" s="1" t="s">
        <v>5589</v>
      </c>
      <c r="BM817" s="1" t="s">
        <v>5590</v>
      </c>
      <c r="BN817" s="1"/>
    </row>
    <row r="818" spans="1:66" ht="15.75" customHeight="1" x14ac:dyDescent="0.3">
      <c r="A818" s="1" t="s">
        <v>512</v>
      </c>
      <c r="B818" s="1">
        <v>200000</v>
      </c>
      <c r="C818" s="1" t="s">
        <v>68</v>
      </c>
      <c r="D818" s="1">
        <v>0</v>
      </c>
      <c r="E818" s="4" t="s">
        <v>4420</v>
      </c>
      <c r="F818" s="1" t="s">
        <v>69</v>
      </c>
      <c r="G818" s="1" t="s">
        <v>123</v>
      </c>
      <c r="H818" s="1" t="s">
        <v>124</v>
      </c>
      <c r="I818" s="1" t="s">
        <v>101</v>
      </c>
      <c r="J818" s="1" t="s">
        <v>5591</v>
      </c>
      <c r="K818" s="1" t="s">
        <v>5592</v>
      </c>
      <c r="L818" s="1"/>
      <c r="M818" s="1" t="s">
        <v>5593</v>
      </c>
      <c r="N818" s="1" t="s">
        <v>5594</v>
      </c>
      <c r="O818" s="1" t="s">
        <v>233</v>
      </c>
      <c r="P818" s="1" t="s">
        <v>518</v>
      </c>
      <c r="Q818" s="1" t="s">
        <v>512</v>
      </c>
      <c r="R818" s="1" t="s">
        <v>5595</v>
      </c>
      <c r="S818" s="1" t="s">
        <v>5596</v>
      </c>
      <c r="T818" s="1"/>
      <c r="U818" s="1" t="s">
        <v>147</v>
      </c>
      <c r="V818" s="1"/>
      <c r="W818" s="1"/>
      <c r="X818" s="1"/>
      <c r="Y818" s="1">
        <v>193</v>
      </c>
      <c r="Z818" s="1"/>
      <c r="AA818" s="1"/>
      <c r="AB818" s="1"/>
      <c r="AC818" s="1"/>
      <c r="AD818" s="1"/>
      <c r="AE818" s="1"/>
      <c r="AF818" s="1"/>
      <c r="AG818" s="1" t="s">
        <v>111</v>
      </c>
      <c r="AH818" s="1"/>
      <c r="AI818" s="1"/>
      <c r="AJ818" s="1"/>
      <c r="AK818" s="1" t="s">
        <v>5597</v>
      </c>
      <c r="AL818" s="1"/>
      <c r="AM818" s="1"/>
      <c r="AN818" s="1"/>
      <c r="AO818" s="1"/>
      <c r="AP818" s="1"/>
      <c r="AQ818" s="1"/>
      <c r="AR818" s="1"/>
      <c r="AS818" s="1"/>
      <c r="AT818" s="1"/>
      <c r="AU818" s="1"/>
      <c r="AV818" s="1"/>
      <c r="AW818" s="1"/>
      <c r="AX818" s="1" t="s">
        <v>345</v>
      </c>
      <c r="AY818" s="1"/>
      <c r="AZ818" s="1" t="s">
        <v>238</v>
      </c>
      <c r="BA818" s="1" t="s">
        <v>233</v>
      </c>
      <c r="BB818" s="1"/>
      <c r="BC818" s="1"/>
      <c r="BD818" s="1" t="s">
        <v>116</v>
      </c>
      <c r="BE818" s="1" t="s">
        <v>192</v>
      </c>
      <c r="BF818" s="1" t="s">
        <v>90</v>
      </c>
      <c r="BG818" s="1"/>
      <c r="BH818" s="1" t="s">
        <v>321</v>
      </c>
      <c r="BI818" s="1"/>
      <c r="BJ818" s="1"/>
      <c r="BK818" s="1"/>
      <c r="BL818" s="1" t="s">
        <v>5598</v>
      </c>
      <c r="BM818" s="1" t="s">
        <v>5599</v>
      </c>
      <c r="BN818" s="1" t="s">
        <v>181</v>
      </c>
    </row>
    <row r="819" spans="1:66" ht="15.75" customHeight="1" x14ac:dyDescent="0.3">
      <c r="A819" s="1" t="s">
        <v>98</v>
      </c>
      <c r="B819" s="1">
        <v>500000</v>
      </c>
      <c r="C819" s="1" t="s">
        <v>68</v>
      </c>
      <c r="D819" s="1">
        <v>0</v>
      </c>
      <c r="E819" s="4" t="s">
        <v>94</v>
      </c>
      <c r="F819" s="1" t="s">
        <v>69</v>
      </c>
      <c r="G819" s="1" t="s">
        <v>99</v>
      </c>
      <c r="H819" s="1" t="s">
        <v>100</v>
      </c>
      <c r="I819" s="1" t="s">
        <v>101</v>
      </c>
      <c r="J819" s="1" t="s">
        <v>5600</v>
      </c>
      <c r="K819" s="1" t="s">
        <v>5601</v>
      </c>
      <c r="L819" s="1" t="s">
        <v>5602</v>
      </c>
      <c r="M819" s="1" t="s">
        <v>5603</v>
      </c>
      <c r="N819" s="1" t="s">
        <v>5604</v>
      </c>
      <c r="O819" s="1" t="s">
        <v>304</v>
      </c>
      <c r="P819" s="1" t="s">
        <v>106</v>
      </c>
      <c r="Q819" s="1" t="s">
        <v>98</v>
      </c>
      <c r="R819" s="1" t="s">
        <v>5605</v>
      </c>
      <c r="S819" s="1" t="s">
        <v>5606</v>
      </c>
      <c r="T819" s="1"/>
      <c r="U819" s="1" t="s">
        <v>1537</v>
      </c>
      <c r="V819" s="1"/>
      <c r="W819" s="1"/>
      <c r="X819" s="1"/>
      <c r="Y819" s="1">
        <v>100</v>
      </c>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t="s">
        <v>307</v>
      </c>
      <c r="BA819" s="1" t="s">
        <v>304</v>
      </c>
      <c r="BB819" s="1"/>
      <c r="BC819" s="1"/>
      <c r="BD819" s="1" t="s">
        <v>266</v>
      </c>
      <c r="BE819" s="1" t="s">
        <v>192</v>
      </c>
      <c r="BF819" s="1"/>
      <c r="BG819" s="1"/>
      <c r="BH819" s="1" t="s">
        <v>193</v>
      </c>
      <c r="BI819" s="1"/>
      <c r="BJ819" s="1"/>
      <c r="BK819" s="1"/>
      <c r="BL819" s="1" t="s">
        <v>5607</v>
      </c>
      <c r="BM819" s="1" t="s">
        <v>5608</v>
      </c>
      <c r="BN819" s="1" t="s">
        <v>121</v>
      </c>
    </row>
    <row r="820" spans="1:66" ht="15.75" customHeight="1" x14ac:dyDescent="0.3">
      <c r="A820" s="1" t="s">
        <v>512</v>
      </c>
      <c r="B820" s="1">
        <v>800000</v>
      </c>
      <c r="C820" s="1" t="s">
        <v>68</v>
      </c>
      <c r="D820" s="1">
        <v>0</v>
      </c>
      <c r="E820" s="4" t="s">
        <v>4420</v>
      </c>
      <c r="F820" s="1" t="s">
        <v>69</v>
      </c>
      <c r="G820" s="1" t="s">
        <v>123</v>
      </c>
      <c r="H820" s="1" t="s">
        <v>124</v>
      </c>
      <c r="I820" s="1" t="s">
        <v>101</v>
      </c>
      <c r="J820" s="1" t="s">
        <v>5591</v>
      </c>
      <c r="K820" s="1" t="s">
        <v>5592</v>
      </c>
      <c r="L820" s="1" t="s">
        <v>5609</v>
      </c>
      <c r="M820" s="1" t="s">
        <v>5593</v>
      </c>
      <c r="N820" s="1" t="s">
        <v>5594</v>
      </c>
      <c r="O820" s="1" t="s">
        <v>233</v>
      </c>
      <c r="P820" s="1" t="s">
        <v>518</v>
      </c>
      <c r="Q820" s="1" t="s">
        <v>512</v>
      </c>
      <c r="R820" s="1" t="s">
        <v>5610</v>
      </c>
      <c r="S820" s="1" t="s">
        <v>5611</v>
      </c>
      <c r="T820" s="1"/>
      <c r="U820" s="1" t="s">
        <v>147</v>
      </c>
      <c r="V820" s="1"/>
      <c r="W820" s="1"/>
      <c r="X820" s="1"/>
      <c r="Y820" s="1">
        <v>193</v>
      </c>
      <c r="Z820" s="1"/>
      <c r="AA820" s="1"/>
      <c r="AB820" s="1"/>
      <c r="AC820" s="1"/>
      <c r="AD820" s="1"/>
      <c r="AE820" s="1"/>
      <c r="AF820" s="1"/>
      <c r="AG820" s="1" t="s">
        <v>111</v>
      </c>
      <c r="AH820" s="1"/>
      <c r="AI820" s="1"/>
      <c r="AJ820" s="1"/>
      <c r="AK820" s="1" t="s">
        <v>5597</v>
      </c>
      <c r="AL820" s="1"/>
      <c r="AM820" s="1"/>
      <c r="AN820" s="1"/>
      <c r="AO820" s="1"/>
      <c r="AP820" s="1"/>
      <c r="AQ820" s="1"/>
      <c r="AR820" s="1"/>
      <c r="AS820" s="1"/>
      <c r="AT820" s="1"/>
      <c r="AU820" s="1"/>
      <c r="AV820" s="1"/>
      <c r="AW820" s="1"/>
      <c r="AX820" s="1" t="s">
        <v>345</v>
      </c>
      <c r="AY820" s="1"/>
      <c r="AZ820" s="1" t="s">
        <v>238</v>
      </c>
      <c r="BA820" s="1" t="s">
        <v>233</v>
      </c>
      <c r="BB820" s="1"/>
      <c r="BC820" s="1"/>
      <c r="BD820" s="1" t="s">
        <v>116</v>
      </c>
      <c r="BE820" s="1" t="s">
        <v>192</v>
      </c>
      <c r="BF820" s="1" t="s">
        <v>90</v>
      </c>
      <c r="BG820" s="1"/>
      <c r="BH820" s="1" t="s">
        <v>321</v>
      </c>
      <c r="BI820" s="1"/>
      <c r="BJ820" s="1"/>
      <c r="BK820" s="1"/>
      <c r="BL820" s="1" t="s">
        <v>5598</v>
      </c>
      <c r="BM820" s="1" t="s">
        <v>5599</v>
      </c>
      <c r="BN820" s="1" t="s">
        <v>375</v>
      </c>
    </row>
    <row r="821" spans="1:66" ht="15.75" customHeight="1" x14ac:dyDescent="0.3">
      <c r="A821" s="1" t="s">
        <v>481</v>
      </c>
      <c r="B821" s="1">
        <v>100000</v>
      </c>
      <c r="C821" s="1" t="s">
        <v>68</v>
      </c>
      <c r="D821" s="1">
        <v>0</v>
      </c>
      <c r="E821" s="4">
        <v>44812</v>
      </c>
      <c r="F821" s="1" t="s">
        <v>69</v>
      </c>
      <c r="G821" s="1" t="s">
        <v>123</v>
      </c>
      <c r="H821" s="1" t="s">
        <v>124</v>
      </c>
      <c r="I821" s="1" t="s">
        <v>101</v>
      </c>
      <c r="J821" s="1"/>
      <c r="K821" s="1"/>
      <c r="L821" s="1"/>
      <c r="M821" s="1" t="s">
        <v>5612</v>
      </c>
      <c r="N821" s="1" t="s">
        <v>5613</v>
      </c>
      <c r="O821" s="1" t="s">
        <v>127</v>
      </c>
      <c r="P821" s="1" t="s">
        <v>486</v>
      </c>
      <c r="Q821" s="1" t="s">
        <v>481</v>
      </c>
      <c r="R821" s="1" t="s">
        <v>5614</v>
      </c>
      <c r="S821" s="1" t="s">
        <v>5615</v>
      </c>
      <c r="T821" s="1"/>
      <c r="U821" s="1" t="s">
        <v>147</v>
      </c>
      <c r="V821" s="1"/>
      <c r="W821" s="1" t="s">
        <v>5616</v>
      </c>
      <c r="X821" s="1"/>
      <c r="Y821" s="1">
        <v>25</v>
      </c>
      <c r="Z821" s="1"/>
      <c r="AA821" s="1"/>
      <c r="AB821" s="1"/>
      <c r="AC821" s="1"/>
      <c r="AD821" s="1"/>
      <c r="AE821" s="1"/>
      <c r="AF821" s="1"/>
      <c r="AG821" s="1" t="s">
        <v>82</v>
      </c>
      <c r="AH821" s="1"/>
      <c r="AI821" s="1"/>
      <c r="AJ821" s="1"/>
      <c r="AK821" s="1"/>
      <c r="AL821" s="1"/>
      <c r="AM821" s="1"/>
      <c r="AN821" s="1"/>
      <c r="AO821" s="1"/>
      <c r="AP821" s="1"/>
      <c r="AQ821" s="1"/>
      <c r="AR821" s="1"/>
      <c r="AS821" s="1"/>
      <c r="AT821" s="1"/>
      <c r="AU821" s="1"/>
      <c r="AV821" s="1"/>
      <c r="AW821" s="1"/>
      <c r="AX821" s="1"/>
      <c r="AY821" s="1"/>
      <c r="AZ821" s="1" t="s">
        <v>132</v>
      </c>
      <c r="BA821" s="1" t="s">
        <v>127</v>
      </c>
      <c r="BB821" s="1"/>
      <c r="BC821" s="1"/>
      <c r="BD821" s="1" t="s">
        <v>116</v>
      </c>
      <c r="BE821" s="1" t="s">
        <v>150</v>
      </c>
      <c r="BF821" s="1" t="s">
        <v>151</v>
      </c>
      <c r="BG821" s="1"/>
      <c r="BH821" s="1" t="s">
        <v>253</v>
      </c>
      <c r="BI821" s="1"/>
      <c r="BJ821" s="1"/>
      <c r="BK821" s="1"/>
      <c r="BL821" s="1" t="s">
        <v>5617</v>
      </c>
      <c r="BM821" s="1" t="s">
        <v>5618</v>
      </c>
      <c r="BN821" s="1"/>
    </row>
    <row r="822" spans="1:66" ht="15.75" customHeight="1" x14ac:dyDescent="0.3">
      <c r="A822" s="1" t="s">
        <v>512</v>
      </c>
      <c r="B822" s="1">
        <v>3000000</v>
      </c>
      <c r="C822" s="1" t="s">
        <v>68</v>
      </c>
      <c r="D822" s="1">
        <v>0</v>
      </c>
      <c r="E822" s="4" t="s">
        <v>4420</v>
      </c>
      <c r="F822" s="1" t="s">
        <v>69</v>
      </c>
      <c r="G822" s="1" t="s">
        <v>123</v>
      </c>
      <c r="H822" s="1" t="s">
        <v>124</v>
      </c>
      <c r="I822" s="1" t="s">
        <v>101</v>
      </c>
      <c r="J822" s="1" t="s">
        <v>5591</v>
      </c>
      <c r="K822" s="1" t="s">
        <v>5592</v>
      </c>
      <c r="L822" s="1"/>
      <c r="M822" s="1" t="s">
        <v>5593</v>
      </c>
      <c r="N822" s="1" t="s">
        <v>5594</v>
      </c>
      <c r="O822" s="1" t="s">
        <v>233</v>
      </c>
      <c r="P822" s="1" t="s">
        <v>518</v>
      </c>
      <c r="Q822" s="1" t="s">
        <v>512</v>
      </c>
      <c r="R822" s="1" t="s">
        <v>5619</v>
      </c>
      <c r="S822" s="1" t="s">
        <v>5620</v>
      </c>
      <c r="T822" s="1"/>
      <c r="U822" s="1" t="s">
        <v>147</v>
      </c>
      <c r="V822" s="1"/>
      <c r="W822" s="1"/>
      <c r="X822" s="1"/>
      <c r="Y822" s="1">
        <v>193</v>
      </c>
      <c r="Z822" s="1"/>
      <c r="AA822" s="1"/>
      <c r="AB822" s="1"/>
      <c r="AC822" s="1"/>
      <c r="AD822" s="1"/>
      <c r="AE822" s="1"/>
      <c r="AF822" s="1"/>
      <c r="AG822" s="1" t="s">
        <v>111</v>
      </c>
      <c r="AH822" s="1"/>
      <c r="AI822" s="1"/>
      <c r="AJ822" s="1"/>
      <c r="AK822" s="1" t="s">
        <v>5597</v>
      </c>
      <c r="AL822" s="1"/>
      <c r="AM822" s="1"/>
      <c r="AN822" s="1"/>
      <c r="AO822" s="1"/>
      <c r="AP822" s="1"/>
      <c r="AQ822" s="1"/>
      <c r="AR822" s="1"/>
      <c r="AS822" s="1"/>
      <c r="AT822" s="1"/>
      <c r="AU822" s="1"/>
      <c r="AV822" s="1"/>
      <c r="AW822" s="1"/>
      <c r="AX822" s="1" t="s">
        <v>345</v>
      </c>
      <c r="AY822" s="1"/>
      <c r="AZ822" s="1" t="s">
        <v>238</v>
      </c>
      <c r="BA822" s="1" t="s">
        <v>233</v>
      </c>
      <c r="BB822" s="1"/>
      <c r="BC822" s="1"/>
      <c r="BD822" s="1" t="s">
        <v>116</v>
      </c>
      <c r="BE822" s="1" t="s">
        <v>192</v>
      </c>
      <c r="BF822" s="1" t="s">
        <v>90</v>
      </c>
      <c r="BG822" s="1"/>
      <c r="BH822" s="1" t="s">
        <v>321</v>
      </c>
      <c r="BI822" s="1"/>
      <c r="BJ822" s="1"/>
      <c r="BK822" s="1"/>
      <c r="BL822" s="1" t="s">
        <v>5598</v>
      </c>
      <c r="BM822" s="1" t="s">
        <v>5599</v>
      </c>
      <c r="BN822" s="1" t="s">
        <v>121</v>
      </c>
    </row>
    <row r="823" spans="1:66" ht="15.75" customHeight="1" x14ac:dyDescent="0.3">
      <c r="A823" s="1" t="s">
        <v>272</v>
      </c>
      <c r="B823" s="1">
        <v>600000</v>
      </c>
      <c r="C823" s="1" t="s">
        <v>68</v>
      </c>
      <c r="D823" s="1">
        <v>0</v>
      </c>
      <c r="E823" s="4" t="s">
        <v>314</v>
      </c>
      <c r="F823" s="1" t="s">
        <v>69</v>
      </c>
      <c r="G823" s="1" t="s">
        <v>123</v>
      </c>
      <c r="H823" s="1" t="s">
        <v>124</v>
      </c>
      <c r="I823" s="1" t="s">
        <v>101</v>
      </c>
      <c r="J823" s="1" t="s">
        <v>5621</v>
      </c>
      <c r="K823" s="1" t="s">
        <v>5622</v>
      </c>
      <c r="L823" s="1" t="s">
        <v>5623</v>
      </c>
      <c r="M823" s="1" t="s">
        <v>5624</v>
      </c>
      <c r="N823" s="1" t="s">
        <v>5625</v>
      </c>
      <c r="O823" s="1" t="s">
        <v>86</v>
      </c>
      <c r="P823" s="1" t="s">
        <v>278</v>
      </c>
      <c r="Q823" s="1" t="s">
        <v>272</v>
      </c>
      <c r="R823" s="1" t="s">
        <v>5626</v>
      </c>
      <c r="S823" s="1" t="s">
        <v>5627</v>
      </c>
      <c r="T823" s="1"/>
      <c r="U823" s="1" t="s">
        <v>650</v>
      </c>
      <c r="V823" s="1"/>
      <c r="W823" s="1"/>
      <c r="X823" s="1"/>
      <c r="Y823" s="1">
        <v>180</v>
      </c>
      <c r="Z823" s="1"/>
      <c r="AA823" s="1"/>
      <c r="AB823" s="1"/>
      <c r="AC823" s="1"/>
      <c r="AD823" s="1"/>
      <c r="AE823" s="1"/>
      <c r="AF823" s="1"/>
      <c r="AG823" s="1"/>
      <c r="AH823" s="1"/>
      <c r="AI823" s="1"/>
      <c r="AJ823" s="1"/>
      <c r="AK823" s="1" t="s">
        <v>889</v>
      </c>
      <c r="AL823" s="1"/>
      <c r="AM823" s="1"/>
      <c r="AN823" s="1"/>
      <c r="AO823" s="1"/>
      <c r="AP823" s="1"/>
      <c r="AQ823" s="1"/>
      <c r="AR823" s="1"/>
      <c r="AS823" s="1"/>
      <c r="AT823" s="1"/>
      <c r="AU823" s="1"/>
      <c r="AV823" s="1"/>
      <c r="AW823" s="1"/>
      <c r="AX823" s="1"/>
      <c r="AY823" s="1"/>
      <c r="AZ823" s="1" t="s">
        <v>85</v>
      </c>
      <c r="BA823" s="1" t="s">
        <v>86</v>
      </c>
      <c r="BB823" s="1"/>
      <c r="BC823" s="1"/>
      <c r="BD823" s="1"/>
      <c r="BE823" s="1"/>
      <c r="BF823" s="1"/>
      <c r="BG823" s="1"/>
      <c r="BH823" s="1" t="s">
        <v>607</v>
      </c>
      <c r="BI823" s="1"/>
      <c r="BJ823" s="1"/>
      <c r="BK823" s="1"/>
      <c r="BL823" s="1" t="s">
        <v>5628</v>
      </c>
      <c r="BM823" s="1" t="s">
        <v>5629</v>
      </c>
      <c r="BN823" s="1" t="s">
        <v>121</v>
      </c>
    </row>
    <row r="824" spans="1:66" ht="15.75" customHeight="1" x14ac:dyDescent="0.3">
      <c r="A824" s="1" t="s">
        <v>641</v>
      </c>
      <c r="B824" s="1">
        <v>5000000</v>
      </c>
      <c r="C824" s="1" t="s">
        <v>68</v>
      </c>
      <c r="D824" s="1">
        <v>0</v>
      </c>
      <c r="E824" s="4">
        <v>44781</v>
      </c>
      <c r="F824" s="1" t="s">
        <v>69</v>
      </c>
      <c r="G824" s="1" t="s">
        <v>99</v>
      </c>
      <c r="H824" s="1" t="s">
        <v>100</v>
      </c>
      <c r="I824" s="1" t="s">
        <v>101</v>
      </c>
      <c r="J824" s="1"/>
      <c r="K824" s="1"/>
      <c r="L824" s="1" t="s">
        <v>5630</v>
      </c>
      <c r="M824" s="1" t="s">
        <v>5631</v>
      </c>
      <c r="N824" s="1" t="s">
        <v>5632</v>
      </c>
      <c r="O824" s="1" t="s">
        <v>444</v>
      </c>
      <c r="P824" s="1" t="s">
        <v>647</v>
      </c>
      <c r="Q824" s="1" t="s">
        <v>641</v>
      </c>
      <c r="R824" s="1" t="s">
        <v>5633</v>
      </c>
      <c r="S824" s="1" t="s">
        <v>5634</v>
      </c>
      <c r="T824" s="1"/>
      <c r="U824" s="1" t="s">
        <v>147</v>
      </c>
      <c r="V824" s="1"/>
      <c r="W824" s="1"/>
      <c r="X824" s="1"/>
      <c r="Y824" s="1">
        <v>220</v>
      </c>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t="s">
        <v>443</v>
      </c>
      <c r="BA824" s="1" t="s">
        <v>444</v>
      </c>
      <c r="BB824" s="1"/>
      <c r="BC824" s="1"/>
      <c r="BD824" s="1" t="s">
        <v>116</v>
      </c>
      <c r="BE824" s="1" t="s">
        <v>192</v>
      </c>
      <c r="BF824" s="1"/>
      <c r="BG824" s="1"/>
      <c r="BH824" s="1" t="s">
        <v>118</v>
      </c>
      <c r="BI824" s="1"/>
      <c r="BJ824" s="1"/>
      <c r="BK824" s="1"/>
      <c r="BL824" s="1" t="s">
        <v>5635</v>
      </c>
      <c r="BM824" s="1" t="s">
        <v>5636</v>
      </c>
      <c r="BN824" s="1" t="s">
        <v>121</v>
      </c>
    </row>
    <row r="825" spans="1:66" ht="15.75" customHeight="1" x14ac:dyDescent="0.3">
      <c r="A825" s="1" t="s">
        <v>641</v>
      </c>
      <c r="B825" s="1">
        <v>100000</v>
      </c>
      <c r="C825" s="1" t="s">
        <v>68</v>
      </c>
      <c r="D825" s="1">
        <v>0</v>
      </c>
      <c r="E825" s="4" t="s">
        <v>314</v>
      </c>
      <c r="F825" s="1" t="s">
        <v>69</v>
      </c>
      <c r="G825" s="1" t="s">
        <v>99</v>
      </c>
      <c r="H825" s="1" t="s">
        <v>100</v>
      </c>
      <c r="I825" s="1" t="s">
        <v>101</v>
      </c>
      <c r="J825" s="1"/>
      <c r="K825" s="1"/>
      <c r="L825" s="1" t="s">
        <v>5637</v>
      </c>
      <c r="M825" s="1" t="s">
        <v>5631</v>
      </c>
      <c r="N825" s="1" t="s">
        <v>5632</v>
      </c>
      <c r="O825" s="1" t="s">
        <v>444</v>
      </c>
      <c r="P825" s="1" t="s">
        <v>647</v>
      </c>
      <c r="Q825" s="1" t="s">
        <v>641</v>
      </c>
      <c r="R825" s="1" t="s">
        <v>5638</v>
      </c>
      <c r="S825" s="1" t="s">
        <v>5639</v>
      </c>
      <c r="T825" s="1"/>
      <c r="U825" s="1" t="s">
        <v>147</v>
      </c>
      <c r="V825" s="1"/>
      <c r="W825" s="1"/>
      <c r="X825" s="1"/>
      <c r="Y825" s="1">
        <v>220</v>
      </c>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t="s">
        <v>443</v>
      </c>
      <c r="BA825" s="1" t="s">
        <v>444</v>
      </c>
      <c r="BB825" s="1"/>
      <c r="BC825" s="1"/>
      <c r="BD825" s="1" t="s">
        <v>116</v>
      </c>
      <c r="BE825" s="1" t="s">
        <v>192</v>
      </c>
      <c r="BF825" s="1"/>
      <c r="BG825" s="1"/>
      <c r="BH825" s="1" t="s">
        <v>118</v>
      </c>
      <c r="BI825" s="1"/>
      <c r="BJ825" s="1"/>
      <c r="BK825" s="1"/>
      <c r="BL825" s="1" t="s">
        <v>5635</v>
      </c>
      <c r="BM825" s="1" t="s">
        <v>5636</v>
      </c>
      <c r="BN825" s="1"/>
    </row>
    <row r="826" spans="1:66" ht="15.75" customHeight="1" x14ac:dyDescent="0.3">
      <c r="A826" s="1" t="s">
        <v>613</v>
      </c>
      <c r="B826" s="1">
        <v>5000000</v>
      </c>
      <c r="C826" s="1" t="s">
        <v>68</v>
      </c>
      <c r="D826" s="1">
        <v>0</v>
      </c>
      <c r="E826" s="4">
        <v>44842</v>
      </c>
      <c r="F826" s="1" t="s">
        <v>69</v>
      </c>
      <c r="G826" s="1" t="s">
        <v>99</v>
      </c>
      <c r="H826" s="1" t="s">
        <v>100</v>
      </c>
      <c r="I826" s="1" t="s">
        <v>101</v>
      </c>
      <c r="J826" s="1"/>
      <c r="K826" s="1"/>
      <c r="L826" s="1" t="s">
        <v>121</v>
      </c>
      <c r="M826" s="1" t="s">
        <v>5640</v>
      </c>
      <c r="N826" s="1" t="s">
        <v>5641</v>
      </c>
      <c r="O826" s="1" t="s">
        <v>401</v>
      </c>
      <c r="P826" s="1" t="s">
        <v>698</v>
      </c>
      <c r="Q826" s="1" t="s">
        <v>613</v>
      </c>
      <c r="R826" s="1" t="s">
        <v>5642</v>
      </c>
      <c r="S826" s="1" t="s">
        <v>5643</v>
      </c>
      <c r="T826" s="1"/>
      <c r="U826" s="1" t="s">
        <v>130</v>
      </c>
      <c r="V826" s="1"/>
      <c r="W826" s="1" t="s">
        <v>5644</v>
      </c>
      <c r="X826" s="1"/>
      <c r="Y826" s="1">
        <v>330</v>
      </c>
      <c r="Z826" s="1"/>
      <c r="AA826" s="1"/>
      <c r="AB826" s="1"/>
      <c r="AC826" s="1"/>
      <c r="AD826" s="1"/>
      <c r="AE826" s="1"/>
      <c r="AF826" s="1"/>
      <c r="AG826" s="1"/>
      <c r="AH826" s="1"/>
      <c r="AI826" s="1"/>
      <c r="AJ826" s="1"/>
      <c r="AK826" s="1" t="s">
        <v>356</v>
      </c>
      <c r="AL826" s="1"/>
      <c r="AM826" s="1"/>
      <c r="AN826" s="1"/>
      <c r="AO826" s="1"/>
      <c r="AP826" s="1"/>
      <c r="AQ826" s="1"/>
      <c r="AR826" s="1"/>
      <c r="AS826" s="1"/>
      <c r="AT826" s="1"/>
      <c r="AU826" s="1"/>
      <c r="AV826" s="1"/>
      <c r="AW826" s="1"/>
      <c r="AX826" s="1" t="s">
        <v>177</v>
      </c>
      <c r="AY826" s="1"/>
      <c r="AZ826" s="1" t="s">
        <v>407</v>
      </c>
      <c r="BA826" s="1" t="s">
        <v>401</v>
      </c>
      <c r="BB826" s="1"/>
      <c r="BC826" s="1"/>
      <c r="BD826" s="1" t="s">
        <v>116</v>
      </c>
      <c r="BE826" s="1" t="s">
        <v>134</v>
      </c>
      <c r="BF826" s="1"/>
      <c r="BG826" s="1"/>
      <c r="BH826" s="1"/>
      <c r="BI826" s="1"/>
      <c r="BJ826" s="1" t="s">
        <v>5645</v>
      </c>
      <c r="BK826" s="1"/>
      <c r="BL826" s="1" t="s">
        <v>5646</v>
      </c>
      <c r="BM826" s="1" t="s">
        <v>5647</v>
      </c>
      <c r="BN826" s="1"/>
    </row>
    <row r="827" spans="1:66" ht="15.75" customHeight="1" x14ac:dyDescent="0.3">
      <c r="A827" s="1" t="s">
        <v>360</v>
      </c>
      <c r="B827" s="1">
        <v>432169</v>
      </c>
      <c r="C827" s="1" t="s">
        <v>68</v>
      </c>
      <c r="D827" s="1">
        <v>100</v>
      </c>
      <c r="E827" s="4">
        <v>44781</v>
      </c>
      <c r="F827" s="1" t="s">
        <v>69</v>
      </c>
      <c r="G827" s="1" t="s">
        <v>70</v>
      </c>
      <c r="H827" s="1" t="s">
        <v>71</v>
      </c>
      <c r="I827" s="1" t="s">
        <v>72</v>
      </c>
      <c r="J827" s="1" t="s">
        <v>5648</v>
      </c>
      <c r="K827" s="1" t="s">
        <v>5649</v>
      </c>
      <c r="L827" s="1" t="s">
        <v>288</v>
      </c>
      <c r="M827" s="1" t="s">
        <v>5650</v>
      </c>
      <c r="N827" s="1" t="s">
        <v>5651</v>
      </c>
      <c r="O827" s="1" t="s">
        <v>517</v>
      </c>
      <c r="P827" s="1" t="s">
        <v>368</v>
      </c>
      <c r="Q827" s="1" t="s">
        <v>360</v>
      </c>
      <c r="R827" s="1" t="s">
        <v>5652</v>
      </c>
      <c r="S827" s="1" t="s">
        <v>5653</v>
      </c>
      <c r="T827" s="1"/>
      <c r="U827" s="1" t="s">
        <v>130</v>
      </c>
      <c r="V827" s="1"/>
      <c r="W827" s="1"/>
      <c r="X827" s="1"/>
      <c r="Y827" s="1">
        <v>36</v>
      </c>
      <c r="Z827" s="1"/>
      <c r="AA827" s="1"/>
      <c r="AB827" s="1"/>
      <c r="AC827" s="1"/>
      <c r="AD827" s="1"/>
      <c r="AE827" s="1"/>
      <c r="AF827" s="1"/>
      <c r="AG827" s="1"/>
      <c r="AH827" s="1"/>
      <c r="AI827" s="1"/>
      <c r="AJ827" s="1"/>
      <c r="AK827" s="1" t="s">
        <v>112</v>
      </c>
      <c r="AL827" s="1"/>
      <c r="AM827" s="1"/>
      <c r="AN827" s="1"/>
      <c r="AO827" s="1"/>
      <c r="AP827" s="1"/>
      <c r="AQ827" s="1"/>
      <c r="AR827" s="1"/>
      <c r="AS827" s="1"/>
      <c r="AT827" s="1"/>
      <c r="AU827" s="1"/>
      <c r="AV827" s="1"/>
      <c r="AW827" s="1"/>
      <c r="AX827" s="1"/>
      <c r="AY827" s="1"/>
      <c r="AZ827" s="1" t="s">
        <v>521</v>
      </c>
      <c r="BA827" s="1" t="s">
        <v>517</v>
      </c>
      <c r="BB827" s="1" t="s">
        <v>372</v>
      </c>
      <c r="BC827" s="1"/>
      <c r="BD827" s="1" t="s">
        <v>116</v>
      </c>
      <c r="BE827" s="1" t="s">
        <v>192</v>
      </c>
      <c r="BF827" s="1"/>
      <c r="BG827" s="1"/>
      <c r="BH827" s="1" t="s">
        <v>193</v>
      </c>
      <c r="BI827" s="1"/>
      <c r="BJ827" s="1"/>
      <c r="BK827" s="1"/>
      <c r="BL827" s="1" t="s">
        <v>5654</v>
      </c>
      <c r="BM827" s="1" t="s">
        <v>5655</v>
      </c>
      <c r="BN827" s="1"/>
    </row>
    <row r="828" spans="1:66" ht="15.75" customHeight="1" x14ac:dyDescent="0.3">
      <c r="A828" s="1" t="s">
        <v>67</v>
      </c>
      <c r="B828" s="1">
        <v>10000000</v>
      </c>
      <c r="C828" s="1" t="s">
        <v>68</v>
      </c>
      <c r="D828" s="1">
        <v>0</v>
      </c>
      <c r="E828" s="4">
        <v>44568</v>
      </c>
      <c r="F828" s="1" t="s">
        <v>69</v>
      </c>
      <c r="G828" s="1" t="s">
        <v>123</v>
      </c>
      <c r="H828" s="1" t="s">
        <v>124</v>
      </c>
      <c r="I828" s="1" t="s">
        <v>101</v>
      </c>
      <c r="J828" s="1"/>
      <c r="K828" s="1"/>
      <c r="L828" s="1"/>
      <c r="M828" s="1" t="s">
        <v>5656</v>
      </c>
      <c r="N828" s="1" t="s">
        <v>5657</v>
      </c>
      <c r="O828" s="1" t="s">
        <v>223</v>
      </c>
      <c r="P828" s="1" t="s">
        <v>78</v>
      </c>
      <c r="Q828" s="1" t="s">
        <v>77</v>
      </c>
      <c r="R828" s="1" t="s">
        <v>5658</v>
      </c>
      <c r="S828" s="1" t="s">
        <v>5659</v>
      </c>
      <c r="T828" s="1"/>
      <c r="U828" s="1" t="s">
        <v>81</v>
      </c>
      <c r="V828" s="1"/>
      <c r="W828" s="1" t="s">
        <v>4326</v>
      </c>
      <c r="X828" s="1"/>
      <c r="Y828" s="1">
        <v>2108</v>
      </c>
      <c r="Z828" s="1"/>
      <c r="AA828" s="1"/>
      <c r="AB828" s="1"/>
      <c r="AC828" s="1"/>
      <c r="AD828" s="1"/>
      <c r="AE828" s="1"/>
      <c r="AF828" s="1"/>
      <c r="AG828" s="1" t="s">
        <v>111</v>
      </c>
      <c r="AH828" s="1"/>
      <c r="AI828" s="1"/>
      <c r="AJ828" s="1"/>
      <c r="AK828" s="1" t="s">
        <v>5660</v>
      </c>
      <c r="AL828" s="1"/>
      <c r="AM828" s="1"/>
      <c r="AN828" s="1"/>
      <c r="AO828" s="1"/>
      <c r="AP828" s="1"/>
      <c r="AQ828" s="1"/>
      <c r="AR828" s="1"/>
      <c r="AS828" s="1"/>
      <c r="AT828" s="1"/>
      <c r="AU828" s="1"/>
      <c r="AV828" s="1"/>
      <c r="AW828" s="1"/>
      <c r="AX828" s="1" t="s">
        <v>5661</v>
      </c>
      <c r="AY828" s="1"/>
      <c r="AZ828" s="1" t="s">
        <v>1683</v>
      </c>
      <c r="BA828" s="1" t="s">
        <v>1680</v>
      </c>
      <c r="BB828" s="1"/>
      <c r="BC828" s="1"/>
      <c r="BD828" s="1" t="s">
        <v>5662</v>
      </c>
      <c r="BE828" s="1" t="s">
        <v>117</v>
      </c>
      <c r="BF828" s="1" t="s">
        <v>5663</v>
      </c>
      <c r="BG828" s="1"/>
      <c r="BH828" s="1" t="s">
        <v>5664</v>
      </c>
      <c r="BI828" s="1"/>
      <c r="BJ828" s="1"/>
      <c r="BK828" s="1"/>
      <c r="BL828" s="1" t="s">
        <v>5665</v>
      </c>
      <c r="BM828" s="1" t="s">
        <v>5666</v>
      </c>
      <c r="BN828" s="1"/>
    </row>
    <row r="829" spans="1:66" ht="15.75" customHeight="1" x14ac:dyDescent="0.3">
      <c r="A829" s="1" t="s">
        <v>67</v>
      </c>
      <c r="B829" s="1">
        <v>1984759</v>
      </c>
      <c r="C829" s="1" t="s">
        <v>68</v>
      </c>
      <c r="D829" s="1">
        <v>100</v>
      </c>
      <c r="E829" s="4">
        <v>44812</v>
      </c>
      <c r="F829" s="1" t="s">
        <v>69</v>
      </c>
      <c r="G829" s="1" t="s">
        <v>70</v>
      </c>
      <c r="H829" s="1" t="s">
        <v>71</v>
      </c>
      <c r="I829" s="1" t="s">
        <v>72</v>
      </c>
      <c r="J829" s="1"/>
      <c r="K829" s="1"/>
      <c r="L829" s="1" t="s">
        <v>5667</v>
      </c>
      <c r="M829" s="1" t="s">
        <v>3258</v>
      </c>
      <c r="N829" s="1" t="s">
        <v>3259</v>
      </c>
      <c r="O829" s="1" t="s">
        <v>233</v>
      </c>
      <c r="P829" s="1" t="s">
        <v>222</v>
      </c>
      <c r="Q829" s="1" t="s">
        <v>223</v>
      </c>
      <c r="R829" s="1" t="s">
        <v>5668</v>
      </c>
      <c r="S829" s="1" t="s">
        <v>5669</v>
      </c>
      <c r="T829" s="1"/>
      <c r="U829" s="1" t="s">
        <v>81</v>
      </c>
      <c r="V829" s="1"/>
      <c r="W829" s="1" t="s">
        <v>2305</v>
      </c>
      <c r="X829" s="1"/>
      <c r="Y829" s="1">
        <v>2279</v>
      </c>
      <c r="Z829" s="1"/>
      <c r="AA829" s="1"/>
      <c r="AB829" s="1"/>
      <c r="AC829" s="1"/>
      <c r="AD829" s="1"/>
      <c r="AE829" s="1"/>
      <c r="AF829" s="1"/>
      <c r="AG829" s="1" t="s">
        <v>111</v>
      </c>
      <c r="AH829" s="1"/>
      <c r="AI829" s="1"/>
      <c r="AJ829" s="1"/>
      <c r="AK829" s="1" t="s">
        <v>220</v>
      </c>
      <c r="AL829" s="1"/>
      <c r="AM829" s="1"/>
      <c r="AN829" s="1"/>
      <c r="AO829" s="1"/>
      <c r="AP829" s="1"/>
      <c r="AQ829" s="1"/>
      <c r="AR829" s="1"/>
      <c r="AS829" s="1"/>
      <c r="AT829" s="1"/>
      <c r="AU829" s="1"/>
      <c r="AV829" s="1"/>
      <c r="AW829" s="1"/>
      <c r="AX829" s="1"/>
      <c r="AY829" s="1"/>
      <c r="AZ829" s="1" t="s">
        <v>222</v>
      </c>
      <c r="BA829" s="1" t="s">
        <v>223</v>
      </c>
      <c r="BB829" s="1" t="s">
        <v>445</v>
      </c>
      <c r="BC829" s="1"/>
      <c r="BD829" s="1" t="s">
        <v>2247</v>
      </c>
      <c r="BE829" s="1" t="s">
        <v>134</v>
      </c>
      <c r="BF829" s="1" t="s">
        <v>151</v>
      </c>
      <c r="BG829" s="1"/>
      <c r="BH829" s="1" t="s">
        <v>193</v>
      </c>
      <c r="BI829" s="1"/>
      <c r="BJ829" s="1"/>
      <c r="BK829" s="1"/>
      <c r="BL829" s="1" t="s">
        <v>3262</v>
      </c>
      <c r="BM829" s="1" t="s">
        <v>3263</v>
      </c>
      <c r="BN829" s="1"/>
    </row>
    <row r="830" spans="1:66" ht="15.75" customHeight="1" x14ac:dyDescent="0.3">
      <c r="A830" s="1" t="s">
        <v>360</v>
      </c>
      <c r="B830" s="1">
        <v>50000</v>
      </c>
      <c r="C830" s="1" t="s">
        <v>68</v>
      </c>
      <c r="D830" s="1">
        <v>0</v>
      </c>
      <c r="E830" s="4" t="s">
        <v>5670</v>
      </c>
      <c r="F830" s="1" t="s">
        <v>69</v>
      </c>
      <c r="G830" s="1" t="s">
        <v>123</v>
      </c>
      <c r="H830" s="1" t="s">
        <v>124</v>
      </c>
      <c r="I830" s="1" t="s">
        <v>101</v>
      </c>
      <c r="J830" s="1" t="s">
        <v>5671</v>
      </c>
      <c r="K830" s="1" t="s">
        <v>5672</v>
      </c>
      <c r="L830" s="1" t="s">
        <v>379</v>
      </c>
      <c r="M830" s="1" t="s">
        <v>5673</v>
      </c>
      <c r="N830" s="1" t="s">
        <v>5674</v>
      </c>
      <c r="O830" s="1" t="s">
        <v>382</v>
      </c>
      <c r="P830" s="1" t="s">
        <v>368</v>
      </c>
      <c r="Q830" s="1" t="s">
        <v>360</v>
      </c>
      <c r="R830" s="1" t="s">
        <v>5675</v>
      </c>
      <c r="S830" s="1" t="s">
        <v>5676</v>
      </c>
      <c r="T830" s="1"/>
      <c r="U830" s="1" t="s">
        <v>81</v>
      </c>
      <c r="V830" s="1"/>
      <c r="W830" s="1"/>
      <c r="X830" s="1"/>
      <c r="Y830" s="1">
        <v>100</v>
      </c>
      <c r="Z830" s="1"/>
      <c r="AA830" s="1"/>
      <c r="AB830" s="1"/>
      <c r="AC830" s="1"/>
      <c r="AD830" s="1"/>
      <c r="AE830" s="1"/>
      <c r="AF830" s="1"/>
      <c r="AG830" s="1"/>
      <c r="AH830" s="1"/>
      <c r="AI830" s="1"/>
      <c r="AJ830" s="1"/>
      <c r="AK830" s="1" t="s">
        <v>3600</v>
      </c>
      <c r="AL830" s="1"/>
      <c r="AM830" s="1"/>
      <c r="AN830" s="1"/>
      <c r="AO830" s="1"/>
      <c r="AP830" s="1"/>
      <c r="AQ830" s="1"/>
      <c r="AR830" s="1"/>
      <c r="AS830" s="1"/>
      <c r="AT830" s="1"/>
      <c r="AU830" s="1"/>
      <c r="AV830" s="1"/>
      <c r="AW830" s="1"/>
      <c r="AX830" s="1" t="s">
        <v>357</v>
      </c>
      <c r="AY830" s="1"/>
      <c r="AZ830" s="1" t="s">
        <v>407</v>
      </c>
      <c r="BA830" s="1" t="s">
        <v>401</v>
      </c>
      <c r="BB830" s="1"/>
      <c r="BC830" s="1"/>
      <c r="BD830" s="1" t="s">
        <v>116</v>
      </c>
      <c r="BE830" s="1" t="s">
        <v>2307</v>
      </c>
      <c r="BF830" s="1"/>
      <c r="BG830" s="1"/>
      <c r="BH830" s="1"/>
      <c r="BI830" s="1"/>
      <c r="BJ830" s="1"/>
      <c r="BK830" s="1"/>
      <c r="BL830" s="1" t="s">
        <v>5677</v>
      </c>
      <c r="BM830" s="1" t="s">
        <v>5678</v>
      </c>
      <c r="BN830" s="1" t="s">
        <v>181</v>
      </c>
    </row>
    <row r="831" spans="1:66" ht="15.75" customHeight="1" x14ac:dyDescent="0.3">
      <c r="A831" s="1" t="s">
        <v>360</v>
      </c>
      <c r="B831" s="1">
        <v>200000</v>
      </c>
      <c r="C831" s="1" t="s">
        <v>68</v>
      </c>
      <c r="D831" s="1">
        <v>0</v>
      </c>
      <c r="E831" s="4">
        <v>44781</v>
      </c>
      <c r="F831" s="1" t="s">
        <v>69</v>
      </c>
      <c r="G831" s="1" t="s">
        <v>123</v>
      </c>
      <c r="H831" s="1" t="s">
        <v>124</v>
      </c>
      <c r="I831" s="1" t="s">
        <v>101</v>
      </c>
      <c r="J831" s="1" t="s">
        <v>5671</v>
      </c>
      <c r="K831" s="1" t="s">
        <v>5672</v>
      </c>
      <c r="L831" s="1" t="s">
        <v>616</v>
      </c>
      <c r="M831" s="1" t="s">
        <v>5673</v>
      </c>
      <c r="N831" s="1" t="s">
        <v>5674</v>
      </c>
      <c r="O831" s="1" t="s">
        <v>382</v>
      </c>
      <c r="P831" s="1" t="s">
        <v>368</v>
      </c>
      <c r="Q831" s="1" t="s">
        <v>360</v>
      </c>
      <c r="R831" s="1" t="s">
        <v>5679</v>
      </c>
      <c r="S831" s="1" t="s">
        <v>5680</v>
      </c>
      <c r="T831" s="1"/>
      <c r="U831" s="1" t="s">
        <v>81</v>
      </c>
      <c r="V831" s="1"/>
      <c r="W831" s="1"/>
      <c r="X831" s="1"/>
      <c r="Y831" s="1">
        <v>100</v>
      </c>
      <c r="Z831" s="1"/>
      <c r="AA831" s="1"/>
      <c r="AB831" s="1"/>
      <c r="AC831" s="1"/>
      <c r="AD831" s="1"/>
      <c r="AE831" s="1"/>
      <c r="AF831" s="1"/>
      <c r="AG831" s="1"/>
      <c r="AH831" s="1"/>
      <c r="AI831" s="1"/>
      <c r="AJ831" s="1"/>
      <c r="AK831" s="1" t="s">
        <v>3600</v>
      </c>
      <c r="AL831" s="1"/>
      <c r="AM831" s="1"/>
      <c r="AN831" s="1"/>
      <c r="AO831" s="1"/>
      <c r="AP831" s="1"/>
      <c r="AQ831" s="1"/>
      <c r="AR831" s="1"/>
      <c r="AS831" s="1"/>
      <c r="AT831" s="1"/>
      <c r="AU831" s="1"/>
      <c r="AV831" s="1"/>
      <c r="AW831" s="1"/>
      <c r="AX831" s="1" t="s">
        <v>357</v>
      </c>
      <c r="AY831" s="1"/>
      <c r="AZ831" s="1" t="s">
        <v>407</v>
      </c>
      <c r="BA831" s="1" t="s">
        <v>401</v>
      </c>
      <c r="BB831" s="1"/>
      <c r="BC831" s="1"/>
      <c r="BD831" s="1" t="s">
        <v>116</v>
      </c>
      <c r="BE831" s="1" t="s">
        <v>2307</v>
      </c>
      <c r="BF831" s="1"/>
      <c r="BG831" s="1"/>
      <c r="BH831" s="1"/>
      <c r="BI831" s="1"/>
      <c r="BJ831" s="1"/>
      <c r="BK831" s="1"/>
      <c r="BL831" s="1" t="s">
        <v>5677</v>
      </c>
      <c r="BM831" s="1" t="s">
        <v>5678</v>
      </c>
      <c r="BN831" s="1" t="s">
        <v>121</v>
      </c>
    </row>
    <row r="832" spans="1:66" ht="15.75" customHeight="1" x14ac:dyDescent="0.3">
      <c r="A832" s="1" t="s">
        <v>1505</v>
      </c>
      <c r="B832" s="1">
        <v>711864</v>
      </c>
      <c r="C832" s="1" t="s">
        <v>68</v>
      </c>
      <c r="D832" s="1">
        <v>100</v>
      </c>
      <c r="E832" s="4">
        <v>44688</v>
      </c>
      <c r="F832" s="1" t="s">
        <v>69</v>
      </c>
      <c r="G832" s="1" t="s">
        <v>70</v>
      </c>
      <c r="H832" s="1" t="s">
        <v>71</v>
      </c>
      <c r="I832" s="1" t="s">
        <v>72</v>
      </c>
      <c r="J832" s="1"/>
      <c r="K832" s="1"/>
      <c r="L832" s="1" t="s">
        <v>5681</v>
      </c>
      <c r="M832" s="1" t="s">
        <v>3525</v>
      </c>
      <c r="N832" s="1" t="s">
        <v>3526</v>
      </c>
      <c r="O832" s="1" t="s">
        <v>401</v>
      </c>
      <c r="P832" s="1" t="s">
        <v>1508</v>
      </c>
      <c r="Q832" s="1" t="s">
        <v>1505</v>
      </c>
      <c r="R832" s="1" t="s">
        <v>5682</v>
      </c>
      <c r="S832" s="1" t="s">
        <v>5683</v>
      </c>
      <c r="T832" s="1"/>
      <c r="U832" s="1" t="s">
        <v>130</v>
      </c>
      <c r="V832" s="1"/>
      <c r="W832" s="1"/>
      <c r="X832" s="1"/>
      <c r="Y832" s="1">
        <v>170</v>
      </c>
      <c r="Z832" s="1"/>
      <c r="AA832" s="1"/>
      <c r="AB832" s="1"/>
      <c r="AC832" s="1"/>
      <c r="AD832" s="1"/>
      <c r="AE832" s="1"/>
      <c r="AF832" s="1"/>
      <c r="AG832" s="1"/>
      <c r="AH832" s="1"/>
      <c r="AI832" s="1"/>
      <c r="AJ832" s="1"/>
      <c r="AK832" s="1" t="s">
        <v>1369</v>
      </c>
      <c r="AL832" s="1"/>
      <c r="AM832" s="1"/>
      <c r="AN832" s="1"/>
      <c r="AO832" s="1"/>
      <c r="AP832" s="1"/>
      <c r="AQ832" s="1"/>
      <c r="AR832" s="1"/>
      <c r="AS832" s="1"/>
      <c r="AT832" s="1"/>
      <c r="AU832" s="1"/>
      <c r="AV832" s="1"/>
      <c r="AW832" s="1"/>
      <c r="AX832" s="1" t="s">
        <v>177</v>
      </c>
      <c r="AY832" s="1"/>
      <c r="AZ832" s="1" t="s">
        <v>407</v>
      </c>
      <c r="BA832" s="1" t="s">
        <v>401</v>
      </c>
      <c r="BB832" s="1" t="s">
        <v>3529</v>
      </c>
      <c r="BC832" s="1"/>
      <c r="BD832" s="1" t="s">
        <v>88</v>
      </c>
      <c r="BE832" s="1" t="s">
        <v>134</v>
      </c>
      <c r="BF832" s="1" t="s">
        <v>90</v>
      </c>
      <c r="BG832" s="1"/>
      <c r="BH832" s="1"/>
      <c r="BI832" s="1"/>
      <c r="BJ832" s="1"/>
      <c r="BK832" s="1"/>
      <c r="BL832" s="1" t="s">
        <v>3530</v>
      </c>
      <c r="BM832" s="1" t="s">
        <v>3531</v>
      </c>
      <c r="BN832" s="1" t="s">
        <v>121</v>
      </c>
    </row>
    <row r="833" spans="1:66" ht="15.75" customHeight="1" x14ac:dyDescent="0.3">
      <c r="A833" s="1" t="s">
        <v>470</v>
      </c>
      <c r="B833" s="1">
        <v>3000000</v>
      </c>
      <c r="C833" s="1" t="s">
        <v>68</v>
      </c>
      <c r="D833" s="1">
        <v>0</v>
      </c>
      <c r="E833" s="4" t="s">
        <v>314</v>
      </c>
      <c r="F833" s="1" t="s">
        <v>69</v>
      </c>
      <c r="G833" s="1" t="s">
        <v>123</v>
      </c>
      <c r="H833" s="1" t="s">
        <v>124</v>
      </c>
      <c r="I833" s="1" t="s">
        <v>101</v>
      </c>
      <c r="J833" s="1"/>
      <c r="K833" s="1"/>
      <c r="L833" s="1" t="s">
        <v>585</v>
      </c>
      <c r="M833" s="1" t="s">
        <v>5684</v>
      </c>
      <c r="N833" s="1" t="s">
        <v>5685</v>
      </c>
      <c r="O833" s="1" t="s">
        <v>340</v>
      </c>
      <c r="P833" s="1" t="s">
        <v>473</v>
      </c>
      <c r="Q833" s="1" t="s">
        <v>470</v>
      </c>
      <c r="R833" s="1" t="s">
        <v>5686</v>
      </c>
      <c r="S833" s="1" t="s">
        <v>5687</v>
      </c>
      <c r="T833" s="1"/>
      <c r="U833" s="1" t="s">
        <v>81</v>
      </c>
      <c r="V833" s="1"/>
      <c r="W833" s="1"/>
      <c r="X833" s="1"/>
      <c r="Y833" s="1">
        <v>550</v>
      </c>
      <c r="Z833" s="1"/>
      <c r="AA833" s="1"/>
      <c r="AB833" s="1"/>
      <c r="AC833" s="1"/>
      <c r="AD833" s="1"/>
      <c r="AE833" s="1"/>
      <c r="AF833" s="1"/>
      <c r="AG833" s="1" t="s">
        <v>111</v>
      </c>
      <c r="AH833" s="1"/>
      <c r="AI833" s="1"/>
      <c r="AJ833" s="1"/>
      <c r="AK833" s="1" t="s">
        <v>2204</v>
      </c>
      <c r="AL833" s="1"/>
      <c r="AM833" s="1"/>
      <c r="AN833" s="1"/>
      <c r="AO833" s="1"/>
      <c r="AP833" s="1"/>
      <c r="AQ833" s="1"/>
      <c r="AR833" s="1"/>
      <c r="AS833" s="1"/>
      <c r="AT833" s="1"/>
      <c r="AU833" s="1"/>
      <c r="AV833" s="1"/>
      <c r="AW833" s="1"/>
      <c r="AX833" s="1" t="s">
        <v>5661</v>
      </c>
      <c r="AY833" s="1"/>
      <c r="AZ833" s="1" t="s">
        <v>252</v>
      </c>
      <c r="BA833" s="1" t="s">
        <v>247</v>
      </c>
      <c r="BB833" s="1"/>
      <c r="BC833" s="1"/>
      <c r="BD833" s="1" t="s">
        <v>116</v>
      </c>
      <c r="BE833" s="1" t="s">
        <v>134</v>
      </c>
      <c r="BF833" s="1" t="s">
        <v>1707</v>
      </c>
      <c r="BG833" s="1"/>
      <c r="BH833" s="1" t="s">
        <v>193</v>
      </c>
      <c r="BI833" s="1"/>
      <c r="BJ833" s="1"/>
      <c r="BK833" s="1"/>
      <c r="BL833" s="1" t="s">
        <v>5688</v>
      </c>
      <c r="BM833" s="1" t="s">
        <v>5689</v>
      </c>
      <c r="BN833" s="1"/>
    </row>
    <row r="834" spans="1:66" ht="15.75" customHeight="1" x14ac:dyDescent="0.3">
      <c r="A834" s="1" t="s">
        <v>2238</v>
      </c>
      <c r="B834" s="1">
        <v>200000</v>
      </c>
      <c r="C834" s="1" t="s">
        <v>68</v>
      </c>
      <c r="D834" s="1">
        <v>0</v>
      </c>
      <c r="E834" s="4">
        <v>44569</v>
      </c>
      <c r="F834" s="1" t="s">
        <v>69</v>
      </c>
      <c r="G834" s="1" t="s">
        <v>123</v>
      </c>
      <c r="H834" s="1" t="s">
        <v>124</v>
      </c>
      <c r="I834" s="1" t="s">
        <v>101</v>
      </c>
      <c r="J834" s="1"/>
      <c r="K834" s="1"/>
      <c r="L834" s="1" t="s">
        <v>449</v>
      </c>
      <c r="M834" s="1" t="s">
        <v>5690</v>
      </c>
      <c r="N834" s="1" t="s">
        <v>5691</v>
      </c>
      <c r="O834" s="1" t="s">
        <v>444</v>
      </c>
      <c r="P834" s="1" t="s">
        <v>2244</v>
      </c>
      <c r="Q834" s="1" t="s">
        <v>2238</v>
      </c>
      <c r="R834" s="1" t="s">
        <v>5692</v>
      </c>
      <c r="S834" s="1" t="s">
        <v>5693</v>
      </c>
      <c r="T834" s="1"/>
      <c r="U834" s="1" t="s">
        <v>147</v>
      </c>
      <c r="V834" s="1"/>
      <c r="W834" s="1"/>
      <c r="X834" s="1"/>
      <c r="Y834" s="1">
        <v>120</v>
      </c>
      <c r="Z834" s="1"/>
      <c r="AA834" s="1"/>
      <c r="AB834" s="1"/>
      <c r="AC834" s="1"/>
      <c r="AD834" s="1"/>
      <c r="AE834" s="1"/>
      <c r="AF834" s="1"/>
      <c r="AG834" s="1"/>
      <c r="AH834" s="1"/>
      <c r="AI834" s="1"/>
      <c r="AJ834" s="1"/>
      <c r="AK834" s="1" t="s">
        <v>220</v>
      </c>
      <c r="AL834" s="1"/>
      <c r="AM834" s="1"/>
      <c r="AN834" s="1"/>
      <c r="AO834" s="1"/>
      <c r="AP834" s="1"/>
      <c r="AQ834" s="1"/>
      <c r="AR834" s="1"/>
      <c r="AS834" s="1"/>
      <c r="AT834" s="1"/>
      <c r="AU834" s="1"/>
      <c r="AV834" s="1"/>
      <c r="AW834" s="1"/>
      <c r="AX834" s="1" t="s">
        <v>1087</v>
      </c>
      <c r="AY834" s="1"/>
      <c r="AZ834" s="1" t="s">
        <v>443</v>
      </c>
      <c r="BA834" s="1" t="s">
        <v>444</v>
      </c>
      <c r="BB834" s="1"/>
      <c r="BC834" s="1"/>
      <c r="BD834" s="1" t="s">
        <v>116</v>
      </c>
      <c r="BE834" s="1" t="s">
        <v>192</v>
      </c>
      <c r="BF834" s="1" t="s">
        <v>135</v>
      </c>
      <c r="BG834" s="1"/>
      <c r="BH834" s="1" t="s">
        <v>321</v>
      </c>
      <c r="BI834" s="1"/>
      <c r="BJ834" s="1"/>
      <c r="BK834" s="1"/>
      <c r="BL834" s="1" t="s">
        <v>5694</v>
      </c>
      <c r="BM834" s="1" t="s">
        <v>5695</v>
      </c>
      <c r="BN834" s="1" t="s">
        <v>181</v>
      </c>
    </row>
    <row r="835" spans="1:66" ht="15.75" customHeight="1" x14ac:dyDescent="0.3">
      <c r="A835" s="1" t="s">
        <v>2238</v>
      </c>
      <c r="B835" s="1">
        <v>25000</v>
      </c>
      <c r="C835" s="1" t="s">
        <v>68</v>
      </c>
      <c r="D835" s="1">
        <v>0</v>
      </c>
      <c r="E835" s="4" t="s">
        <v>314</v>
      </c>
      <c r="F835" s="1" t="s">
        <v>69</v>
      </c>
      <c r="G835" s="1" t="s">
        <v>123</v>
      </c>
      <c r="H835" s="1" t="s">
        <v>124</v>
      </c>
      <c r="I835" s="1" t="s">
        <v>101</v>
      </c>
      <c r="J835" s="1" t="s">
        <v>5696</v>
      </c>
      <c r="K835" s="1" t="s">
        <v>5697</v>
      </c>
      <c r="L835" s="1"/>
      <c r="M835" s="1" t="s">
        <v>5698</v>
      </c>
      <c r="N835" s="1" t="s">
        <v>5699</v>
      </c>
      <c r="O835" s="1" t="s">
        <v>2238</v>
      </c>
      <c r="P835" s="1" t="s">
        <v>2244</v>
      </c>
      <c r="Q835" s="1" t="s">
        <v>2238</v>
      </c>
      <c r="R835" s="1" t="s">
        <v>5700</v>
      </c>
      <c r="S835" s="1" t="s">
        <v>5701</v>
      </c>
      <c r="T835" s="1"/>
      <c r="U835" s="1" t="s">
        <v>147</v>
      </c>
      <c r="V835" s="1"/>
      <c r="W835" s="1"/>
      <c r="X835" s="1"/>
      <c r="Y835" s="1">
        <v>223</v>
      </c>
      <c r="Z835" s="1"/>
      <c r="AA835" s="1"/>
      <c r="AB835" s="1"/>
      <c r="AC835" s="1"/>
      <c r="AD835" s="1"/>
      <c r="AE835" s="1"/>
      <c r="AF835" s="1"/>
      <c r="AG835" s="1" t="s">
        <v>111</v>
      </c>
      <c r="AH835" s="1"/>
      <c r="AI835" s="1"/>
      <c r="AJ835" s="1"/>
      <c r="AK835" s="1" t="s">
        <v>112</v>
      </c>
      <c r="AL835" s="1"/>
      <c r="AM835" s="1"/>
      <c r="AN835" s="1"/>
      <c r="AO835" s="1"/>
      <c r="AP835" s="1"/>
      <c r="AQ835" s="1"/>
      <c r="AR835" s="1"/>
      <c r="AS835" s="1"/>
      <c r="AT835" s="1"/>
      <c r="AU835" s="1"/>
      <c r="AV835" s="1"/>
      <c r="AW835" s="1"/>
      <c r="AX835" s="1" t="s">
        <v>357</v>
      </c>
      <c r="AY835" s="1"/>
      <c r="AZ835" s="1" t="s">
        <v>178</v>
      </c>
      <c r="BA835" s="1" t="s">
        <v>173</v>
      </c>
      <c r="BB835" s="1"/>
      <c r="BC835" s="1"/>
      <c r="BD835" s="1" t="s">
        <v>1607</v>
      </c>
      <c r="BE835" s="1" t="s">
        <v>192</v>
      </c>
      <c r="BF835" s="1"/>
      <c r="BG835" s="1"/>
      <c r="BH835" s="1" t="s">
        <v>2128</v>
      </c>
      <c r="BI835" s="1"/>
      <c r="BJ835" s="1"/>
      <c r="BK835" s="1"/>
      <c r="BL835" s="1" t="s">
        <v>5702</v>
      </c>
      <c r="BM835" s="1" t="s">
        <v>5703</v>
      </c>
      <c r="BN835" s="1" t="s">
        <v>181</v>
      </c>
    </row>
    <row r="836" spans="1:66" ht="15.75" customHeight="1" x14ac:dyDescent="0.3">
      <c r="A836" s="1" t="s">
        <v>470</v>
      </c>
      <c r="B836" s="1">
        <v>2000000</v>
      </c>
      <c r="C836" s="1" t="s">
        <v>68</v>
      </c>
      <c r="D836" s="1">
        <v>0</v>
      </c>
      <c r="E836" s="4">
        <v>44812</v>
      </c>
      <c r="F836" s="1" t="s">
        <v>69</v>
      </c>
      <c r="G836" s="1" t="s">
        <v>99</v>
      </c>
      <c r="H836" s="1" t="s">
        <v>100</v>
      </c>
      <c r="I836" s="1" t="s">
        <v>101</v>
      </c>
      <c r="J836" s="1" t="s">
        <v>5704</v>
      </c>
      <c r="K836" s="1" t="s">
        <v>5705</v>
      </c>
      <c r="L836" s="1"/>
      <c r="M836" s="1" t="s">
        <v>5706</v>
      </c>
      <c r="N836" s="1" t="s">
        <v>5707</v>
      </c>
      <c r="O836" s="1" t="s">
        <v>233</v>
      </c>
      <c r="P836" s="1" t="s">
        <v>473</v>
      </c>
      <c r="Q836" s="1" t="s">
        <v>470</v>
      </c>
      <c r="R836" s="1" t="s">
        <v>5708</v>
      </c>
      <c r="S836" s="1" t="s">
        <v>5709</v>
      </c>
      <c r="T836" s="1"/>
      <c r="U836" s="1" t="s">
        <v>81</v>
      </c>
      <c r="V836" s="1"/>
      <c r="W836" s="1"/>
      <c r="X836" s="1"/>
      <c r="Y836" s="1">
        <v>287</v>
      </c>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t="s">
        <v>238</v>
      </c>
      <c r="BA836" s="1" t="s">
        <v>233</v>
      </c>
      <c r="BB836" s="1"/>
      <c r="BC836" s="1"/>
      <c r="BD836" s="1" t="s">
        <v>116</v>
      </c>
      <c r="BE836" s="1" t="s">
        <v>134</v>
      </c>
      <c r="BF836" s="1"/>
      <c r="BG836" s="1"/>
      <c r="BH836" s="1" t="s">
        <v>5710</v>
      </c>
      <c r="BI836" s="1"/>
      <c r="BJ836" s="1"/>
      <c r="BK836" s="1"/>
      <c r="BL836" s="1" t="s">
        <v>5711</v>
      </c>
      <c r="BM836" s="1" t="s">
        <v>5712</v>
      </c>
      <c r="BN836" s="1" t="s">
        <v>121</v>
      </c>
    </row>
    <row r="837" spans="1:66" ht="15.75" customHeight="1" x14ac:dyDescent="0.3">
      <c r="A837" s="1" t="s">
        <v>376</v>
      </c>
      <c r="B837" s="1">
        <v>40000000</v>
      </c>
      <c r="C837" s="1" t="s">
        <v>68</v>
      </c>
      <c r="D837" s="1">
        <v>0</v>
      </c>
      <c r="E837" s="4" t="s">
        <v>3328</v>
      </c>
      <c r="F837" s="1" t="s">
        <v>69</v>
      </c>
      <c r="G837" s="1" t="s">
        <v>123</v>
      </c>
      <c r="H837" s="1" t="s">
        <v>124</v>
      </c>
      <c r="I837" s="1" t="s">
        <v>101</v>
      </c>
      <c r="J837" s="1" t="s">
        <v>5713</v>
      </c>
      <c r="K837" s="1" t="s">
        <v>5714</v>
      </c>
      <c r="L837" s="1" t="s">
        <v>616</v>
      </c>
      <c r="M837" s="1" t="s">
        <v>5715</v>
      </c>
      <c r="N837" s="1" t="s">
        <v>5716</v>
      </c>
      <c r="O837" s="1" t="s">
        <v>382</v>
      </c>
      <c r="P837" s="1" t="s">
        <v>383</v>
      </c>
      <c r="Q837" s="1" t="s">
        <v>376</v>
      </c>
      <c r="R837" s="1" t="s">
        <v>5717</v>
      </c>
      <c r="S837" s="1" t="s">
        <v>5718</v>
      </c>
      <c r="T837" s="1"/>
      <c r="U837" s="1" t="s">
        <v>130</v>
      </c>
      <c r="V837" s="1"/>
      <c r="W837" s="1"/>
      <c r="X837" s="1"/>
      <c r="Y837" s="1">
        <v>3200</v>
      </c>
      <c r="Z837" s="1"/>
      <c r="AA837" s="1"/>
      <c r="AB837" s="1"/>
      <c r="AC837" s="1"/>
      <c r="AD837" s="1"/>
      <c r="AE837" s="1"/>
      <c r="AF837" s="1"/>
      <c r="AG837" s="1" t="s">
        <v>111</v>
      </c>
      <c r="AH837" s="1"/>
      <c r="AI837" s="1"/>
      <c r="AJ837" s="1"/>
      <c r="AK837" s="1" t="s">
        <v>163</v>
      </c>
      <c r="AL837" s="1"/>
      <c r="AM837" s="1"/>
      <c r="AN837" s="1"/>
      <c r="AO837" s="1"/>
      <c r="AP837" s="1"/>
      <c r="AQ837" s="1"/>
      <c r="AR837" s="1"/>
      <c r="AS837" s="1"/>
      <c r="AT837" s="1"/>
      <c r="AU837" s="1"/>
      <c r="AV837" s="1"/>
      <c r="AW837" s="1"/>
      <c r="AX837" s="1"/>
      <c r="AY837" s="1"/>
      <c r="AZ837" s="1" t="s">
        <v>234</v>
      </c>
      <c r="BA837" s="1" t="s">
        <v>138</v>
      </c>
      <c r="BB837" s="1"/>
      <c r="BC837" s="1"/>
      <c r="BD837" s="1" t="s">
        <v>116</v>
      </c>
      <c r="BE837" s="1" t="s">
        <v>117</v>
      </c>
      <c r="BF837" s="1" t="s">
        <v>135</v>
      </c>
      <c r="BG837" s="1"/>
      <c r="BH837" s="1" t="s">
        <v>2321</v>
      </c>
      <c r="BI837" s="1"/>
      <c r="BJ837" s="1"/>
      <c r="BK837" s="1"/>
      <c r="BL837" s="1" t="s">
        <v>5719</v>
      </c>
      <c r="BM837" s="1" t="s">
        <v>5720</v>
      </c>
      <c r="BN837" s="1" t="s">
        <v>121</v>
      </c>
    </row>
    <row r="838" spans="1:66" ht="15.75" customHeight="1" x14ac:dyDescent="0.3">
      <c r="A838" s="1" t="s">
        <v>2238</v>
      </c>
      <c r="B838" s="1">
        <v>2500000</v>
      </c>
      <c r="C838" s="1" t="s">
        <v>68</v>
      </c>
      <c r="D838" s="1">
        <v>0</v>
      </c>
      <c r="E838" s="4">
        <v>44569</v>
      </c>
      <c r="F838" s="1" t="s">
        <v>69</v>
      </c>
      <c r="G838" s="1" t="s">
        <v>123</v>
      </c>
      <c r="H838" s="1" t="s">
        <v>124</v>
      </c>
      <c r="I838" s="1" t="s">
        <v>101</v>
      </c>
      <c r="J838" s="1"/>
      <c r="K838" s="1"/>
      <c r="L838" s="1" t="s">
        <v>1221</v>
      </c>
      <c r="M838" s="1" t="s">
        <v>5690</v>
      </c>
      <c r="N838" s="1" t="s">
        <v>5691</v>
      </c>
      <c r="O838" s="1" t="s">
        <v>444</v>
      </c>
      <c r="P838" s="1" t="s">
        <v>2244</v>
      </c>
      <c r="Q838" s="1" t="s">
        <v>2238</v>
      </c>
      <c r="R838" s="1" t="s">
        <v>5721</v>
      </c>
      <c r="S838" s="1" t="s">
        <v>5722</v>
      </c>
      <c r="T838" s="1"/>
      <c r="U838" s="1" t="s">
        <v>147</v>
      </c>
      <c r="V838" s="1"/>
      <c r="W838" s="1"/>
      <c r="X838" s="1"/>
      <c r="Y838" s="1">
        <v>120</v>
      </c>
      <c r="Z838" s="1"/>
      <c r="AA838" s="1"/>
      <c r="AB838" s="1"/>
      <c r="AC838" s="1"/>
      <c r="AD838" s="1"/>
      <c r="AE838" s="1"/>
      <c r="AF838" s="1"/>
      <c r="AG838" s="1"/>
      <c r="AH838" s="1"/>
      <c r="AI838" s="1"/>
      <c r="AJ838" s="1"/>
      <c r="AK838" s="1" t="s">
        <v>220</v>
      </c>
      <c r="AL838" s="1"/>
      <c r="AM838" s="1"/>
      <c r="AN838" s="1"/>
      <c r="AO838" s="1"/>
      <c r="AP838" s="1"/>
      <c r="AQ838" s="1"/>
      <c r="AR838" s="1"/>
      <c r="AS838" s="1"/>
      <c r="AT838" s="1"/>
      <c r="AU838" s="1"/>
      <c r="AV838" s="1"/>
      <c r="AW838" s="1"/>
      <c r="AX838" s="1" t="s">
        <v>1087</v>
      </c>
      <c r="AY838" s="1"/>
      <c r="AZ838" s="1" t="s">
        <v>443</v>
      </c>
      <c r="BA838" s="1" t="s">
        <v>444</v>
      </c>
      <c r="BB838" s="1"/>
      <c r="BC838" s="1"/>
      <c r="BD838" s="1" t="s">
        <v>116</v>
      </c>
      <c r="BE838" s="1" t="s">
        <v>192</v>
      </c>
      <c r="BF838" s="1" t="s">
        <v>135</v>
      </c>
      <c r="BG838" s="1"/>
      <c r="BH838" s="1" t="s">
        <v>321</v>
      </c>
      <c r="BI838" s="1"/>
      <c r="BJ838" s="1"/>
      <c r="BK838" s="1"/>
      <c r="BL838" s="1" t="s">
        <v>5694</v>
      </c>
      <c r="BM838" s="1" t="s">
        <v>5695</v>
      </c>
      <c r="BN838" s="1" t="s">
        <v>121</v>
      </c>
    </row>
    <row r="839" spans="1:66" ht="15.75" customHeight="1" x14ac:dyDescent="0.3">
      <c r="A839" s="1" t="s">
        <v>382</v>
      </c>
      <c r="B839" s="1">
        <v>10000</v>
      </c>
      <c r="C839" s="1" t="s">
        <v>68</v>
      </c>
      <c r="D839" s="1">
        <v>0</v>
      </c>
      <c r="E839" s="4" t="s">
        <v>139</v>
      </c>
      <c r="F839" s="1" t="s">
        <v>69</v>
      </c>
      <c r="G839" s="1" t="s">
        <v>123</v>
      </c>
      <c r="H839" s="1" t="s">
        <v>124</v>
      </c>
      <c r="I839" s="1" t="s">
        <v>101</v>
      </c>
      <c r="J839" s="1" t="s">
        <v>5723</v>
      </c>
      <c r="K839" s="1" t="s">
        <v>5724</v>
      </c>
      <c r="L839" s="1" t="s">
        <v>5725</v>
      </c>
      <c r="M839" s="1" t="s">
        <v>5726</v>
      </c>
      <c r="N839" s="1" t="s">
        <v>5727</v>
      </c>
      <c r="O839" s="1" t="s">
        <v>382</v>
      </c>
      <c r="P839" s="1" t="s">
        <v>386</v>
      </c>
      <c r="Q839" s="1" t="s">
        <v>382</v>
      </c>
      <c r="R839" s="1" t="s">
        <v>5728</v>
      </c>
      <c r="S839" s="1" t="s">
        <v>5729</v>
      </c>
      <c r="T839" s="1"/>
      <c r="U839" s="1"/>
      <c r="V839" s="1"/>
      <c r="W839" s="1"/>
      <c r="X839" s="1"/>
      <c r="Y839" s="1">
        <v>35</v>
      </c>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t="s">
        <v>386</v>
      </c>
      <c r="BA839" s="1" t="s">
        <v>382</v>
      </c>
      <c r="BB839" s="1"/>
      <c r="BC839" s="1"/>
      <c r="BD839" s="1" t="s">
        <v>88</v>
      </c>
      <c r="BE839" s="1" t="s">
        <v>192</v>
      </c>
      <c r="BF839" s="1"/>
      <c r="BG839" s="1"/>
      <c r="BH839" s="1" t="s">
        <v>804</v>
      </c>
      <c r="BI839" s="1"/>
      <c r="BJ839" s="1"/>
      <c r="BK839" s="1"/>
      <c r="BL839" s="1" t="s">
        <v>5730</v>
      </c>
      <c r="BM839" s="1" t="s">
        <v>5731</v>
      </c>
      <c r="BN839" s="1" t="s">
        <v>181</v>
      </c>
    </row>
    <row r="840" spans="1:66" ht="15.75" customHeight="1" x14ac:dyDescent="0.3">
      <c r="A840" s="1" t="s">
        <v>382</v>
      </c>
      <c r="B840" s="1">
        <v>150000</v>
      </c>
      <c r="C840" s="1" t="s">
        <v>68</v>
      </c>
      <c r="D840" s="1">
        <v>0</v>
      </c>
      <c r="E840" s="4" t="s">
        <v>139</v>
      </c>
      <c r="F840" s="1" t="s">
        <v>69</v>
      </c>
      <c r="G840" s="1" t="s">
        <v>123</v>
      </c>
      <c r="H840" s="1" t="s">
        <v>124</v>
      </c>
      <c r="I840" s="1" t="s">
        <v>101</v>
      </c>
      <c r="J840" s="1" t="s">
        <v>5723</v>
      </c>
      <c r="K840" s="1" t="s">
        <v>5724</v>
      </c>
      <c r="L840" s="1" t="s">
        <v>5732</v>
      </c>
      <c r="M840" s="1" t="s">
        <v>5726</v>
      </c>
      <c r="N840" s="1" t="s">
        <v>5727</v>
      </c>
      <c r="O840" s="1" t="s">
        <v>382</v>
      </c>
      <c r="P840" s="1" t="s">
        <v>386</v>
      </c>
      <c r="Q840" s="1" t="s">
        <v>382</v>
      </c>
      <c r="R840" s="1" t="s">
        <v>5733</v>
      </c>
      <c r="S840" s="1" t="s">
        <v>5734</v>
      </c>
      <c r="T840" s="1"/>
      <c r="U840" s="1"/>
      <c r="V840" s="1"/>
      <c r="W840" s="1"/>
      <c r="X840" s="1"/>
      <c r="Y840" s="1">
        <v>35</v>
      </c>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t="s">
        <v>386</v>
      </c>
      <c r="BA840" s="1" t="s">
        <v>382</v>
      </c>
      <c r="BB840" s="1"/>
      <c r="BC840" s="1"/>
      <c r="BD840" s="1" t="s">
        <v>88</v>
      </c>
      <c r="BE840" s="1" t="s">
        <v>192</v>
      </c>
      <c r="BF840" s="1"/>
      <c r="BG840" s="1"/>
      <c r="BH840" s="1" t="s">
        <v>804</v>
      </c>
      <c r="BI840" s="1"/>
      <c r="BJ840" s="1"/>
      <c r="BK840" s="1"/>
      <c r="BL840" s="1" t="s">
        <v>5730</v>
      </c>
      <c r="BM840" s="1" t="s">
        <v>5731</v>
      </c>
      <c r="BN840" s="1" t="s">
        <v>121</v>
      </c>
    </row>
    <row r="841" spans="1:66" ht="15.75" customHeight="1" x14ac:dyDescent="0.3">
      <c r="A841" s="1" t="s">
        <v>4686</v>
      </c>
      <c r="B841" s="1">
        <v>1000000</v>
      </c>
      <c r="C841" s="1" t="s">
        <v>68</v>
      </c>
      <c r="D841" s="1">
        <v>0</v>
      </c>
      <c r="E841" s="4">
        <v>44720</v>
      </c>
      <c r="F841" s="1" t="s">
        <v>69</v>
      </c>
      <c r="G841" s="1" t="s">
        <v>99</v>
      </c>
      <c r="H841" s="1" t="s">
        <v>100</v>
      </c>
      <c r="I841" s="1" t="s">
        <v>101</v>
      </c>
      <c r="J841" s="1"/>
      <c r="K841" s="1"/>
      <c r="L841" s="1" t="s">
        <v>5735</v>
      </c>
      <c r="M841" s="1" t="s">
        <v>5736</v>
      </c>
      <c r="N841" s="1" t="s">
        <v>5737</v>
      </c>
      <c r="O841" s="1" t="s">
        <v>259</v>
      </c>
      <c r="P841" s="1" t="s">
        <v>4691</v>
      </c>
      <c r="Q841" s="1" t="s">
        <v>4686</v>
      </c>
      <c r="R841" s="1" t="s">
        <v>5738</v>
      </c>
      <c r="S841" s="1" t="s">
        <v>5739</v>
      </c>
      <c r="T841" s="1"/>
      <c r="U841" s="1" t="s">
        <v>147</v>
      </c>
      <c r="V841" s="1"/>
      <c r="W841" s="1"/>
      <c r="X841" s="1"/>
      <c r="Y841" s="1">
        <v>1400</v>
      </c>
      <c r="Z841" s="1"/>
      <c r="AA841" s="1"/>
      <c r="AB841" s="1"/>
      <c r="AC841" s="1"/>
      <c r="AD841" s="1"/>
      <c r="AE841" s="1"/>
      <c r="AF841" s="1"/>
      <c r="AG841" s="1"/>
      <c r="AH841" s="1"/>
      <c r="AI841" s="1"/>
      <c r="AJ841" s="1"/>
      <c r="AK841" s="1" t="s">
        <v>163</v>
      </c>
      <c r="AL841" s="1"/>
      <c r="AM841" s="1"/>
      <c r="AN841" s="1"/>
      <c r="AO841" s="1"/>
      <c r="AP841" s="1"/>
      <c r="AQ841" s="1"/>
      <c r="AR841" s="1"/>
      <c r="AS841" s="1"/>
      <c r="AT841" s="1"/>
      <c r="AU841" s="1"/>
      <c r="AV841" s="1"/>
      <c r="AW841" s="1"/>
      <c r="AX841" s="1" t="s">
        <v>345</v>
      </c>
      <c r="AY841" s="1"/>
      <c r="AZ841" s="1" t="s">
        <v>265</v>
      </c>
      <c r="BA841" s="1" t="s">
        <v>259</v>
      </c>
      <c r="BB841" s="1" t="s">
        <v>372</v>
      </c>
      <c r="BC841" s="1"/>
      <c r="BD841" s="1" t="s">
        <v>116</v>
      </c>
      <c r="BE841" s="1" t="s">
        <v>192</v>
      </c>
      <c r="BF841" s="1"/>
      <c r="BG841" s="1"/>
      <c r="BH841" s="1" t="s">
        <v>321</v>
      </c>
      <c r="BI841" s="1"/>
      <c r="BJ841" s="1"/>
      <c r="BK841" s="1"/>
      <c r="BL841" s="1" t="s">
        <v>5740</v>
      </c>
      <c r="BM841" s="1" t="s">
        <v>5741</v>
      </c>
      <c r="BN841" s="1"/>
    </row>
    <row r="842" spans="1:66" ht="15.75" customHeight="1" x14ac:dyDescent="0.3">
      <c r="A842" s="1" t="s">
        <v>481</v>
      </c>
      <c r="B842" s="1">
        <v>1500000</v>
      </c>
      <c r="C842" s="1" t="s">
        <v>68</v>
      </c>
      <c r="D842" s="1">
        <v>0</v>
      </c>
      <c r="E842" s="4" t="s">
        <v>4420</v>
      </c>
      <c r="F842" s="1" t="s">
        <v>69</v>
      </c>
      <c r="G842" s="1" t="s">
        <v>123</v>
      </c>
      <c r="H842" s="1" t="s">
        <v>124</v>
      </c>
      <c r="I842" s="1" t="s">
        <v>101</v>
      </c>
      <c r="J842" s="1" t="s">
        <v>5742</v>
      </c>
      <c r="K842" s="1" t="s">
        <v>5743</v>
      </c>
      <c r="L842" s="1" t="s">
        <v>288</v>
      </c>
      <c r="M842" s="1" t="s">
        <v>5744</v>
      </c>
      <c r="N842" s="1" t="s">
        <v>5745</v>
      </c>
      <c r="O842" s="1" t="s">
        <v>291</v>
      </c>
      <c r="P842" s="1" t="s">
        <v>486</v>
      </c>
      <c r="Q842" s="1" t="s">
        <v>481</v>
      </c>
      <c r="R842" s="1" t="s">
        <v>5746</v>
      </c>
      <c r="S842" s="1" t="s">
        <v>5747</v>
      </c>
      <c r="T842" s="1"/>
      <c r="U842" s="1" t="s">
        <v>147</v>
      </c>
      <c r="V842" s="1"/>
      <c r="W842" s="1"/>
      <c r="X842" s="1"/>
      <c r="Y842" s="1">
        <v>98</v>
      </c>
      <c r="Z842" s="1"/>
      <c r="AA842" s="1"/>
      <c r="AB842" s="1"/>
      <c r="AC842" s="1"/>
      <c r="AD842" s="1"/>
      <c r="AE842" s="1"/>
      <c r="AF842" s="1"/>
      <c r="AG842" s="1"/>
      <c r="AH842" s="1"/>
      <c r="AI842" s="1"/>
      <c r="AJ842" s="1"/>
      <c r="AK842" s="1" t="s">
        <v>220</v>
      </c>
      <c r="AL842" s="1"/>
      <c r="AM842" s="1"/>
      <c r="AN842" s="1"/>
      <c r="AO842" s="1"/>
      <c r="AP842" s="1"/>
      <c r="AQ842" s="1"/>
      <c r="AR842" s="1"/>
      <c r="AS842" s="1"/>
      <c r="AT842" s="1"/>
      <c r="AU842" s="1"/>
      <c r="AV842" s="1"/>
      <c r="AW842" s="1"/>
      <c r="AX842" s="1" t="s">
        <v>221</v>
      </c>
      <c r="AY842" s="1"/>
      <c r="AZ842" s="1" t="s">
        <v>296</v>
      </c>
      <c r="BA842" s="1" t="s">
        <v>291</v>
      </c>
      <c r="BB842" s="1"/>
      <c r="BC842" s="1"/>
      <c r="BD842" s="1" t="s">
        <v>116</v>
      </c>
      <c r="BE842" s="1" t="s">
        <v>134</v>
      </c>
      <c r="BF842" s="1"/>
      <c r="BG842" s="1"/>
      <c r="BH842" s="1"/>
      <c r="BI842" s="1"/>
      <c r="BJ842" s="1"/>
      <c r="BK842" s="1"/>
      <c r="BL842" s="1" t="s">
        <v>5748</v>
      </c>
      <c r="BM842" s="1" t="s">
        <v>5749</v>
      </c>
      <c r="BN842" s="1" t="s">
        <v>121</v>
      </c>
    </row>
    <row r="843" spans="1:66" ht="15.75" customHeight="1" x14ac:dyDescent="0.3">
      <c r="A843" s="1" t="s">
        <v>360</v>
      </c>
      <c r="B843" s="1">
        <v>85000</v>
      </c>
      <c r="C843" s="1" t="s">
        <v>68</v>
      </c>
      <c r="D843" s="1">
        <v>0</v>
      </c>
      <c r="E843" s="4">
        <v>44781</v>
      </c>
      <c r="F843" s="1" t="s">
        <v>69</v>
      </c>
      <c r="G843" s="1" t="s">
        <v>99</v>
      </c>
      <c r="H843" s="1" t="s">
        <v>100</v>
      </c>
      <c r="I843" s="1" t="s">
        <v>101</v>
      </c>
      <c r="J843" s="1" t="s">
        <v>5750</v>
      </c>
      <c r="K843" s="1" t="s">
        <v>5751</v>
      </c>
      <c r="L843" s="1" t="s">
        <v>5752</v>
      </c>
      <c r="M843" s="1" t="s">
        <v>4653</v>
      </c>
      <c r="N843" s="1" t="s">
        <v>4654</v>
      </c>
      <c r="O843" s="1" t="s">
        <v>138</v>
      </c>
      <c r="P843" s="1" t="s">
        <v>368</v>
      </c>
      <c r="Q843" s="1" t="s">
        <v>360</v>
      </c>
      <c r="R843" s="1" t="s">
        <v>5753</v>
      </c>
      <c r="S843" s="1" t="s">
        <v>5754</v>
      </c>
      <c r="T843" s="1"/>
      <c r="U843" s="1" t="s">
        <v>81</v>
      </c>
      <c r="V843" s="1"/>
      <c r="W843" s="1"/>
      <c r="X843" s="1"/>
      <c r="Y843" s="1">
        <v>164</v>
      </c>
      <c r="Z843" s="1"/>
      <c r="AA843" s="1"/>
      <c r="AB843" s="1"/>
      <c r="AC843" s="1"/>
      <c r="AD843" s="1"/>
      <c r="AE843" s="1"/>
      <c r="AF843" s="1"/>
      <c r="AG843" s="1"/>
      <c r="AH843" s="1"/>
      <c r="AI843" s="1"/>
      <c r="AJ843" s="1"/>
      <c r="AK843" s="1" t="s">
        <v>112</v>
      </c>
      <c r="AL843" s="1"/>
      <c r="AM843" s="1"/>
      <c r="AN843" s="1"/>
      <c r="AO843" s="1"/>
      <c r="AP843" s="1"/>
      <c r="AQ843" s="1"/>
      <c r="AR843" s="1"/>
      <c r="AS843" s="1"/>
      <c r="AT843" s="1"/>
      <c r="AU843" s="1"/>
      <c r="AV843" s="1"/>
      <c r="AW843" s="1"/>
      <c r="AX843" s="1" t="s">
        <v>357</v>
      </c>
      <c r="AY843" s="1"/>
      <c r="AZ843" s="1" t="s">
        <v>234</v>
      </c>
      <c r="BA843" s="1" t="s">
        <v>138</v>
      </c>
      <c r="BB843" s="1" t="s">
        <v>372</v>
      </c>
      <c r="BC843" s="1"/>
      <c r="BD843" s="1" t="s">
        <v>116</v>
      </c>
      <c r="BE843" s="1" t="s">
        <v>134</v>
      </c>
      <c r="BF843" s="1" t="s">
        <v>1707</v>
      </c>
      <c r="BG843" s="1"/>
      <c r="BH843" s="1"/>
      <c r="BI843" s="1"/>
      <c r="BJ843" s="1"/>
      <c r="BK843" s="1"/>
      <c r="BL843" s="1" t="s">
        <v>4657</v>
      </c>
      <c r="BM843" s="1" t="s">
        <v>4658</v>
      </c>
      <c r="BN843" s="1" t="s">
        <v>375</v>
      </c>
    </row>
    <row r="844" spans="1:66" ht="15.75" customHeight="1" x14ac:dyDescent="0.3">
      <c r="A844" s="1" t="s">
        <v>272</v>
      </c>
      <c r="B844" s="1">
        <v>550000</v>
      </c>
      <c r="C844" s="1" t="s">
        <v>68</v>
      </c>
      <c r="D844" s="1">
        <v>0</v>
      </c>
      <c r="E844" s="4">
        <v>44569</v>
      </c>
      <c r="F844" s="1" t="s">
        <v>69</v>
      </c>
      <c r="G844" s="1" t="s">
        <v>99</v>
      </c>
      <c r="H844" s="1" t="s">
        <v>100</v>
      </c>
      <c r="I844" s="1" t="s">
        <v>101</v>
      </c>
      <c r="J844" s="1"/>
      <c r="K844" s="1"/>
      <c r="L844" s="1" t="s">
        <v>2311</v>
      </c>
      <c r="M844" s="1" t="s">
        <v>5755</v>
      </c>
      <c r="N844" s="1" t="s">
        <v>5756</v>
      </c>
      <c r="O844" s="1" t="s">
        <v>444</v>
      </c>
      <c r="P844" s="1" t="s">
        <v>278</v>
      </c>
      <c r="Q844" s="1" t="s">
        <v>272</v>
      </c>
      <c r="R844" s="1" t="s">
        <v>5757</v>
      </c>
      <c r="S844" s="1" t="s">
        <v>5758</v>
      </c>
      <c r="T844" s="1"/>
      <c r="U844" s="1" t="s">
        <v>5759</v>
      </c>
      <c r="V844" s="1"/>
      <c r="W844" s="1"/>
      <c r="X844" s="1"/>
      <c r="Y844" s="1">
        <v>43</v>
      </c>
      <c r="Z844" s="1"/>
      <c r="AA844" s="1"/>
      <c r="AB844" s="1"/>
      <c r="AC844" s="1"/>
      <c r="AD844" s="1"/>
      <c r="AE844" s="1"/>
      <c r="AF844" s="1"/>
      <c r="AG844" s="1"/>
      <c r="AH844" s="1"/>
      <c r="AI844" s="1"/>
      <c r="AJ844" s="1"/>
      <c r="AK844" s="1" t="s">
        <v>163</v>
      </c>
      <c r="AL844" s="1"/>
      <c r="AM844" s="1"/>
      <c r="AN844" s="1"/>
      <c r="AO844" s="1"/>
      <c r="AP844" s="1"/>
      <c r="AQ844" s="1"/>
      <c r="AR844" s="1"/>
      <c r="AS844" s="1"/>
      <c r="AT844" s="1"/>
      <c r="AU844" s="1"/>
      <c r="AV844" s="1"/>
      <c r="AW844" s="1"/>
      <c r="AX844" s="1"/>
      <c r="AY844" s="1"/>
      <c r="AZ844" s="1" t="s">
        <v>443</v>
      </c>
      <c r="BA844" s="1" t="s">
        <v>444</v>
      </c>
      <c r="BB844" s="1"/>
      <c r="BC844" s="1"/>
      <c r="BD844" s="1" t="s">
        <v>116</v>
      </c>
      <c r="BE844" s="1" t="s">
        <v>192</v>
      </c>
      <c r="BF844" s="1"/>
      <c r="BG844" s="1"/>
      <c r="BH844" s="1" t="s">
        <v>804</v>
      </c>
      <c r="BI844" s="1"/>
      <c r="BJ844" s="1"/>
      <c r="BK844" s="1"/>
      <c r="BL844" s="1" t="s">
        <v>5760</v>
      </c>
      <c r="BM844" s="1" t="s">
        <v>5761</v>
      </c>
      <c r="BN844" s="1" t="s">
        <v>121</v>
      </c>
    </row>
    <row r="845" spans="1:66" ht="15.75" customHeight="1" x14ac:dyDescent="0.3">
      <c r="A845" s="1" t="s">
        <v>313</v>
      </c>
      <c r="B845" s="1">
        <v>3200000</v>
      </c>
      <c r="C845" s="1" t="s">
        <v>68</v>
      </c>
      <c r="D845" s="1">
        <v>0</v>
      </c>
      <c r="E845" s="4">
        <v>44720</v>
      </c>
      <c r="F845" s="1" t="s">
        <v>69</v>
      </c>
      <c r="G845" s="1" t="s">
        <v>99</v>
      </c>
      <c r="H845" s="1" t="s">
        <v>100</v>
      </c>
      <c r="I845" s="1" t="s">
        <v>101</v>
      </c>
      <c r="J845" s="1" t="s">
        <v>5762</v>
      </c>
      <c r="K845" s="1" t="s">
        <v>5763</v>
      </c>
      <c r="L845" s="1" t="s">
        <v>5764</v>
      </c>
      <c r="M845" s="1" t="s">
        <v>5765</v>
      </c>
      <c r="N845" s="1" t="s">
        <v>5766</v>
      </c>
      <c r="O845" s="1" t="s">
        <v>86</v>
      </c>
      <c r="P845" s="1" t="s">
        <v>318</v>
      </c>
      <c r="Q845" s="1" t="s">
        <v>313</v>
      </c>
      <c r="R845" s="1" t="s">
        <v>5767</v>
      </c>
      <c r="S845" s="1" t="s">
        <v>5768</v>
      </c>
      <c r="T845" s="1"/>
      <c r="U845" s="1" t="s">
        <v>81</v>
      </c>
      <c r="V845" s="1"/>
      <c r="W845" s="1"/>
      <c r="X845" s="1"/>
      <c r="Y845" s="1">
        <v>204</v>
      </c>
      <c r="Z845" s="1"/>
      <c r="AA845" s="1"/>
      <c r="AB845" s="1"/>
      <c r="AC845" s="1"/>
      <c r="AD845" s="1"/>
      <c r="AE845" s="1"/>
      <c r="AF845" s="1"/>
      <c r="AG845" s="1" t="s">
        <v>111</v>
      </c>
      <c r="AH845" s="1"/>
      <c r="AI845" s="1"/>
      <c r="AJ845" s="1"/>
      <c r="AK845" s="1" t="s">
        <v>112</v>
      </c>
      <c r="AL845" s="1"/>
      <c r="AM845" s="1"/>
      <c r="AN845" s="1"/>
      <c r="AO845" s="1"/>
      <c r="AP845" s="1"/>
      <c r="AQ845" s="1"/>
      <c r="AR845" s="1"/>
      <c r="AS845" s="1"/>
      <c r="AT845" s="1"/>
      <c r="AU845" s="1"/>
      <c r="AV845" s="1"/>
      <c r="AW845" s="1"/>
      <c r="AX845" s="1" t="s">
        <v>131</v>
      </c>
      <c r="AY845" s="1"/>
      <c r="AZ845" s="1" t="s">
        <v>85</v>
      </c>
      <c r="BA845" s="1" t="s">
        <v>86</v>
      </c>
      <c r="BB845" s="1"/>
      <c r="BC845" s="1"/>
      <c r="BD845" s="1" t="s">
        <v>116</v>
      </c>
      <c r="BE845" s="1" t="s">
        <v>134</v>
      </c>
      <c r="BF845" s="1" t="s">
        <v>652</v>
      </c>
      <c r="BG845" s="1"/>
      <c r="BH845" s="1" t="s">
        <v>193</v>
      </c>
      <c r="BI845" s="1"/>
      <c r="BJ845" s="1"/>
      <c r="BK845" s="1"/>
      <c r="BL845" s="1" t="s">
        <v>5769</v>
      </c>
      <c r="BM845" s="1" t="s">
        <v>5770</v>
      </c>
      <c r="BN845" s="1" t="s">
        <v>121</v>
      </c>
    </row>
    <row r="846" spans="1:66" ht="15.75" customHeight="1" x14ac:dyDescent="0.3">
      <c r="A846" s="1" t="s">
        <v>512</v>
      </c>
      <c r="B846" s="1">
        <v>4000000</v>
      </c>
      <c r="C846" s="1" t="s">
        <v>68</v>
      </c>
      <c r="D846" s="1">
        <v>0</v>
      </c>
      <c r="E846" s="4">
        <v>44569</v>
      </c>
      <c r="F846" s="1" t="s">
        <v>69</v>
      </c>
      <c r="G846" s="1" t="s">
        <v>99</v>
      </c>
      <c r="H846" s="1" t="s">
        <v>100</v>
      </c>
      <c r="I846" s="1" t="s">
        <v>101</v>
      </c>
      <c r="J846" s="1" t="s">
        <v>5771</v>
      </c>
      <c r="K846" s="1" t="s">
        <v>5772</v>
      </c>
      <c r="L846" s="1" t="s">
        <v>5773</v>
      </c>
      <c r="M846" s="1" t="s">
        <v>5774</v>
      </c>
      <c r="N846" s="1" t="s">
        <v>5775</v>
      </c>
      <c r="O846" s="1" t="s">
        <v>382</v>
      </c>
      <c r="P846" s="1" t="s">
        <v>518</v>
      </c>
      <c r="Q846" s="1" t="s">
        <v>512</v>
      </c>
      <c r="R846" s="1" t="s">
        <v>5776</v>
      </c>
      <c r="S846" s="1" t="s">
        <v>5777</v>
      </c>
      <c r="T846" s="1"/>
      <c r="U846" s="1" t="s">
        <v>130</v>
      </c>
      <c r="V846" s="1"/>
      <c r="W846" s="1"/>
      <c r="X846" s="1"/>
      <c r="Y846" s="1">
        <v>1160</v>
      </c>
      <c r="Z846" s="1"/>
      <c r="AA846" s="1"/>
      <c r="AB846" s="1"/>
      <c r="AC846" s="1"/>
      <c r="AD846" s="1"/>
      <c r="AE846" s="1"/>
      <c r="AF846" s="1"/>
      <c r="AG846" s="1"/>
      <c r="AH846" s="1"/>
      <c r="AI846" s="1"/>
      <c r="AJ846" s="1"/>
      <c r="AK846" s="1" t="s">
        <v>5778</v>
      </c>
      <c r="AL846" s="1"/>
      <c r="AM846" s="1"/>
      <c r="AN846" s="1"/>
      <c r="AO846" s="1"/>
      <c r="AP846" s="1"/>
      <c r="AQ846" s="1"/>
      <c r="AR846" s="1"/>
      <c r="AS846" s="1"/>
      <c r="AT846" s="1"/>
      <c r="AU846" s="1"/>
      <c r="AV846" s="1"/>
      <c r="AW846" s="1"/>
      <c r="AX846" s="1" t="s">
        <v>1034</v>
      </c>
      <c r="AY846" s="1"/>
      <c r="AZ846" s="1" t="s">
        <v>386</v>
      </c>
      <c r="BA846" s="1" t="s">
        <v>382</v>
      </c>
      <c r="BB846" s="1"/>
      <c r="BC846" s="1"/>
      <c r="BD846" s="1" t="s">
        <v>266</v>
      </c>
      <c r="BE846" s="1" t="s">
        <v>134</v>
      </c>
      <c r="BF846" s="1" t="s">
        <v>90</v>
      </c>
      <c r="BG846" s="1"/>
      <c r="BH846" s="1"/>
      <c r="BI846" s="1"/>
      <c r="BJ846" s="1"/>
      <c r="BK846" s="1"/>
      <c r="BL846" s="1" t="s">
        <v>5779</v>
      </c>
      <c r="BM846" s="1" t="s">
        <v>5780</v>
      </c>
      <c r="BN846" s="1" t="s">
        <v>375</v>
      </c>
    </row>
    <row r="847" spans="1:66" ht="15.75" customHeight="1" x14ac:dyDescent="0.3">
      <c r="A847" s="1" t="s">
        <v>313</v>
      </c>
      <c r="B847" s="1">
        <v>300000</v>
      </c>
      <c r="C847" s="1" t="s">
        <v>68</v>
      </c>
      <c r="D847" s="1">
        <v>0</v>
      </c>
      <c r="E847" s="4">
        <v>44720</v>
      </c>
      <c r="F847" s="1" t="s">
        <v>69</v>
      </c>
      <c r="G847" s="1" t="s">
        <v>99</v>
      </c>
      <c r="H847" s="1" t="s">
        <v>100</v>
      </c>
      <c r="I847" s="1" t="s">
        <v>101</v>
      </c>
      <c r="J847" s="1" t="s">
        <v>5781</v>
      </c>
      <c r="K847" s="1" t="s">
        <v>5763</v>
      </c>
      <c r="L847" s="1" t="s">
        <v>5782</v>
      </c>
      <c r="M847" s="1" t="s">
        <v>5783</v>
      </c>
      <c r="N847" s="1" t="s">
        <v>5784</v>
      </c>
      <c r="O847" s="1" t="s">
        <v>86</v>
      </c>
      <c r="P847" s="1" t="s">
        <v>318</v>
      </c>
      <c r="Q847" s="1" t="s">
        <v>313</v>
      </c>
      <c r="R847" s="1" t="s">
        <v>5785</v>
      </c>
      <c r="S847" s="1" t="s">
        <v>5786</v>
      </c>
      <c r="T847" s="1"/>
      <c r="U847" s="1" t="s">
        <v>81</v>
      </c>
      <c r="V847" s="1"/>
      <c r="W847" s="1"/>
      <c r="X847" s="1"/>
      <c r="Y847" s="1">
        <v>52</v>
      </c>
      <c r="Z847" s="1"/>
      <c r="AA847" s="1"/>
      <c r="AB847" s="1"/>
      <c r="AC847" s="1"/>
      <c r="AD847" s="1"/>
      <c r="AE847" s="1"/>
      <c r="AF847" s="1"/>
      <c r="AG847" s="1"/>
      <c r="AH847" s="1"/>
      <c r="AI847" s="1"/>
      <c r="AJ847" s="1"/>
      <c r="AK847" s="1" t="s">
        <v>112</v>
      </c>
      <c r="AL847" s="1"/>
      <c r="AM847" s="1"/>
      <c r="AN847" s="1"/>
      <c r="AO847" s="1"/>
      <c r="AP847" s="1"/>
      <c r="AQ847" s="1"/>
      <c r="AR847" s="1"/>
      <c r="AS847" s="1"/>
      <c r="AT847" s="1"/>
      <c r="AU847" s="1"/>
      <c r="AV847" s="1"/>
      <c r="AW847" s="1"/>
      <c r="AX847" s="1"/>
      <c r="AY847" s="1"/>
      <c r="AZ847" s="1"/>
      <c r="BA847" s="1"/>
      <c r="BB847" s="1"/>
      <c r="BC847" s="1"/>
      <c r="BD847" s="1" t="s">
        <v>116</v>
      </c>
      <c r="BE847" s="1" t="s">
        <v>134</v>
      </c>
      <c r="BF847" s="1"/>
      <c r="BG847" s="1"/>
      <c r="BH847" s="1"/>
      <c r="BI847" s="1"/>
      <c r="BJ847" s="1"/>
      <c r="BK847" s="1"/>
      <c r="BL847" s="1" t="s">
        <v>5787</v>
      </c>
      <c r="BM847" s="1" t="s">
        <v>5788</v>
      </c>
      <c r="BN847" s="1" t="s">
        <v>121</v>
      </c>
    </row>
    <row r="848" spans="1:66" ht="15.75" customHeight="1" x14ac:dyDescent="0.3">
      <c r="A848" s="1" t="s">
        <v>313</v>
      </c>
      <c r="B848" s="1">
        <v>358229</v>
      </c>
      <c r="C848" s="1" t="s">
        <v>68</v>
      </c>
      <c r="D848" s="1">
        <v>100</v>
      </c>
      <c r="E848" s="4">
        <v>44689</v>
      </c>
      <c r="F848" s="1" t="s">
        <v>69</v>
      </c>
      <c r="G848" s="1" t="s">
        <v>70</v>
      </c>
      <c r="H848" s="1" t="s">
        <v>71</v>
      </c>
      <c r="I848" s="1" t="s">
        <v>72</v>
      </c>
      <c r="J848" s="1"/>
      <c r="K848" s="1"/>
      <c r="L848" s="1" t="s">
        <v>121</v>
      </c>
      <c r="M848" s="1" t="s">
        <v>5789</v>
      </c>
      <c r="N848" s="1" t="s">
        <v>5790</v>
      </c>
      <c r="O848" s="1" t="s">
        <v>247</v>
      </c>
      <c r="P848" s="1" t="s">
        <v>318</v>
      </c>
      <c r="Q848" s="1" t="s">
        <v>313</v>
      </c>
      <c r="R848" s="1" t="s">
        <v>5791</v>
      </c>
      <c r="S848" s="1" t="s">
        <v>5792</v>
      </c>
      <c r="T848" s="1"/>
      <c r="U848" s="1" t="s">
        <v>1537</v>
      </c>
      <c r="V848" s="1"/>
      <c r="W848" s="1"/>
      <c r="X848" s="1"/>
      <c r="Y848" s="1">
        <v>47</v>
      </c>
      <c r="Z848" s="1"/>
      <c r="AA848" s="1"/>
      <c r="AB848" s="1"/>
      <c r="AC848" s="1"/>
      <c r="AD848" s="1"/>
      <c r="AE848" s="1"/>
      <c r="AF848" s="1"/>
      <c r="AG848" s="1"/>
      <c r="AH848" s="1"/>
      <c r="AI848" s="1"/>
      <c r="AJ848" s="1"/>
      <c r="AK848" s="1" t="s">
        <v>112</v>
      </c>
      <c r="AL848" s="1"/>
      <c r="AM848" s="1"/>
      <c r="AN848" s="1"/>
      <c r="AO848" s="1"/>
      <c r="AP848" s="1"/>
      <c r="AQ848" s="1"/>
      <c r="AR848" s="1"/>
      <c r="AS848" s="1"/>
      <c r="AT848" s="1"/>
      <c r="AU848" s="1"/>
      <c r="AV848" s="1"/>
      <c r="AW848" s="1"/>
      <c r="AX848" s="1" t="s">
        <v>77</v>
      </c>
      <c r="AY848" s="1"/>
      <c r="AZ848" s="1" t="s">
        <v>318</v>
      </c>
      <c r="BA848" s="1" t="s">
        <v>313</v>
      </c>
      <c r="BB848" s="1" t="s">
        <v>372</v>
      </c>
      <c r="BC848" s="1" t="s">
        <v>77</v>
      </c>
      <c r="BD848" s="1"/>
      <c r="BE848" s="1" t="s">
        <v>591</v>
      </c>
      <c r="BF848" s="1"/>
      <c r="BG848" s="1"/>
      <c r="BH848" s="1"/>
      <c r="BI848" s="1"/>
      <c r="BJ848" s="1"/>
      <c r="BK848" s="1"/>
      <c r="BL848" s="1" t="s">
        <v>5793</v>
      </c>
      <c r="BM848" s="1" t="s">
        <v>5794</v>
      </c>
      <c r="BN848" s="1" t="s">
        <v>121</v>
      </c>
    </row>
    <row r="849" spans="1:66" ht="15.75" customHeight="1" x14ac:dyDescent="0.3">
      <c r="A849" s="1" t="s">
        <v>837</v>
      </c>
      <c r="B849" s="1">
        <v>425000</v>
      </c>
      <c r="C849" s="1" t="s">
        <v>68</v>
      </c>
      <c r="D849" s="1">
        <v>0</v>
      </c>
      <c r="E849" s="4" t="s">
        <v>4724</v>
      </c>
      <c r="F849" s="1" t="s">
        <v>69</v>
      </c>
      <c r="G849" s="1" t="s">
        <v>123</v>
      </c>
      <c r="H849" s="1" t="s">
        <v>124</v>
      </c>
      <c r="I849" s="1" t="s">
        <v>101</v>
      </c>
      <c r="J849" s="1" t="s">
        <v>5795</v>
      </c>
      <c r="K849" s="1" t="s">
        <v>5796</v>
      </c>
      <c r="L849" s="1" t="s">
        <v>1039</v>
      </c>
      <c r="M849" s="1" t="s">
        <v>5797</v>
      </c>
      <c r="N849" s="1" t="s">
        <v>5798</v>
      </c>
      <c r="O849" s="1" t="s">
        <v>517</v>
      </c>
      <c r="P849" s="1" t="s">
        <v>843</v>
      </c>
      <c r="Q849" s="1" t="s">
        <v>837</v>
      </c>
      <c r="R849" s="1" t="s">
        <v>5799</v>
      </c>
      <c r="S849" s="1" t="s">
        <v>5800</v>
      </c>
      <c r="T849" s="1"/>
      <c r="U849" s="1" t="s">
        <v>130</v>
      </c>
      <c r="V849" s="1"/>
      <c r="W849" s="1"/>
      <c r="X849" s="1"/>
      <c r="Y849" s="1">
        <v>22</v>
      </c>
      <c r="Z849" s="1"/>
      <c r="AA849" s="1"/>
      <c r="AB849" s="1"/>
      <c r="AC849" s="1"/>
      <c r="AD849" s="1"/>
      <c r="AE849" s="1"/>
      <c r="AF849" s="1"/>
      <c r="AG849" s="1"/>
      <c r="AH849" s="1"/>
      <c r="AI849" s="1"/>
      <c r="AJ849" s="1"/>
      <c r="AK849" s="1" t="s">
        <v>541</v>
      </c>
      <c r="AL849" s="1"/>
      <c r="AM849" s="1"/>
      <c r="AN849" s="1"/>
      <c r="AO849" s="1"/>
      <c r="AP849" s="1"/>
      <c r="AQ849" s="1"/>
      <c r="AR849" s="1"/>
      <c r="AS849" s="1"/>
      <c r="AT849" s="1"/>
      <c r="AU849" s="1"/>
      <c r="AV849" s="1"/>
      <c r="AW849" s="1"/>
      <c r="AX849" s="1" t="s">
        <v>131</v>
      </c>
      <c r="AY849" s="1"/>
      <c r="AZ849" s="1" t="s">
        <v>521</v>
      </c>
      <c r="BA849" s="1" t="s">
        <v>517</v>
      </c>
      <c r="BB849" s="1"/>
      <c r="BC849" s="1"/>
      <c r="BD849" s="1" t="s">
        <v>116</v>
      </c>
      <c r="BE849" s="1" t="s">
        <v>134</v>
      </c>
      <c r="BF849" s="1" t="s">
        <v>90</v>
      </c>
      <c r="BG849" s="1"/>
      <c r="BH849" s="1"/>
      <c r="BI849" s="1"/>
      <c r="BJ849" s="1"/>
      <c r="BK849" s="1"/>
      <c r="BL849" s="1" t="s">
        <v>5801</v>
      </c>
      <c r="BM849" s="1" t="s">
        <v>5802</v>
      </c>
      <c r="BN849" s="1"/>
    </row>
    <row r="850" spans="1:66" ht="15.75" customHeight="1" x14ac:dyDescent="0.3">
      <c r="A850" s="1" t="s">
        <v>256</v>
      </c>
      <c r="B850" s="1">
        <v>350000</v>
      </c>
      <c r="C850" s="1" t="s">
        <v>68</v>
      </c>
      <c r="D850" s="1">
        <v>0</v>
      </c>
      <c r="E850" s="4" t="s">
        <v>3517</v>
      </c>
      <c r="F850" s="1" t="s">
        <v>69</v>
      </c>
      <c r="G850" s="1" t="s">
        <v>99</v>
      </c>
      <c r="H850" s="1" t="s">
        <v>100</v>
      </c>
      <c r="I850" s="1" t="s">
        <v>101</v>
      </c>
      <c r="J850" s="1" t="s">
        <v>5803</v>
      </c>
      <c r="K850" s="1" t="s">
        <v>5804</v>
      </c>
      <c r="L850" s="1" t="s">
        <v>5805</v>
      </c>
      <c r="M850" s="1" t="s">
        <v>5806</v>
      </c>
      <c r="N850" s="1" t="s">
        <v>5807</v>
      </c>
      <c r="O850" s="1" t="s">
        <v>201</v>
      </c>
      <c r="P850" s="1" t="s">
        <v>260</v>
      </c>
      <c r="Q850" s="1" t="s">
        <v>256</v>
      </c>
      <c r="R850" s="1" t="s">
        <v>5808</v>
      </c>
      <c r="S850" s="1" t="s">
        <v>5809</v>
      </c>
      <c r="T850" s="1"/>
      <c r="U850" s="1" t="s">
        <v>5365</v>
      </c>
      <c r="V850" s="1"/>
      <c r="W850" s="1"/>
      <c r="X850" s="1"/>
      <c r="Y850" s="1">
        <v>1150</v>
      </c>
      <c r="Z850" s="1"/>
      <c r="AA850" s="1"/>
      <c r="AB850" s="1"/>
      <c r="AC850" s="1"/>
      <c r="AD850" s="1"/>
      <c r="AE850" s="1"/>
      <c r="AF850" s="1"/>
      <c r="AG850" s="1" t="s">
        <v>111</v>
      </c>
      <c r="AH850" s="1"/>
      <c r="AI850" s="1"/>
      <c r="AJ850" s="1"/>
      <c r="AK850" s="1" t="s">
        <v>112</v>
      </c>
      <c r="AL850" s="1"/>
      <c r="AM850" s="1"/>
      <c r="AN850" s="1"/>
      <c r="AO850" s="1"/>
      <c r="AP850" s="1"/>
      <c r="AQ850" s="1"/>
      <c r="AR850" s="1"/>
      <c r="AS850" s="1"/>
      <c r="AT850" s="1"/>
      <c r="AU850" s="1"/>
      <c r="AV850" s="1"/>
      <c r="AW850" s="1"/>
      <c r="AX850" s="1" t="s">
        <v>345</v>
      </c>
      <c r="AY850" s="1"/>
      <c r="AZ850" s="1" t="s">
        <v>205</v>
      </c>
      <c r="BA850" s="1" t="s">
        <v>201</v>
      </c>
      <c r="BB850" s="1"/>
      <c r="BC850" s="1"/>
      <c r="BD850" s="1" t="s">
        <v>1802</v>
      </c>
      <c r="BE850" s="1" t="s">
        <v>117</v>
      </c>
      <c r="BF850" s="1" t="s">
        <v>5810</v>
      </c>
      <c r="BG850" s="1"/>
      <c r="BH850" s="1" t="s">
        <v>1851</v>
      </c>
      <c r="BI850" s="1"/>
      <c r="BJ850" s="1"/>
      <c r="BK850" s="1"/>
      <c r="BL850" s="1" t="s">
        <v>5811</v>
      </c>
      <c r="BM850" s="1" t="s">
        <v>5812</v>
      </c>
      <c r="BN850" s="1"/>
    </row>
    <row r="851" spans="1:66" ht="15.75" customHeight="1" x14ac:dyDescent="0.3">
      <c r="A851" s="1" t="s">
        <v>1505</v>
      </c>
      <c r="B851" s="1">
        <v>250000</v>
      </c>
      <c r="C851" s="1" t="s">
        <v>68</v>
      </c>
      <c r="D851" s="1">
        <v>0</v>
      </c>
      <c r="E851" s="4" t="s">
        <v>5813</v>
      </c>
      <c r="F851" s="1" t="s">
        <v>69</v>
      </c>
      <c r="G851" s="1" t="s">
        <v>99</v>
      </c>
      <c r="H851" s="1" t="s">
        <v>100</v>
      </c>
      <c r="I851" s="1" t="s">
        <v>101</v>
      </c>
      <c r="J851" s="1"/>
      <c r="K851" s="1"/>
      <c r="L851" s="1" t="s">
        <v>393</v>
      </c>
      <c r="M851" s="1" t="s">
        <v>5814</v>
      </c>
      <c r="N851" s="1" t="s">
        <v>5815</v>
      </c>
      <c r="O851" s="1" t="s">
        <v>247</v>
      </c>
      <c r="P851" s="1" t="s">
        <v>1508</v>
      </c>
      <c r="Q851" s="1" t="s">
        <v>1505</v>
      </c>
      <c r="R851" s="1" t="s">
        <v>5816</v>
      </c>
      <c r="S851" s="1" t="s">
        <v>5817</v>
      </c>
      <c r="T851" s="1"/>
      <c r="U851" s="1" t="s">
        <v>3492</v>
      </c>
      <c r="V851" s="1"/>
      <c r="W851" s="1" t="s">
        <v>5818</v>
      </c>
      <c r="X851" s="1"/>
      <c r="Y851" s="1">
        <v>30</v>
      </c>
      <c r="Z851" s="1"/>
      <c r="AA851" s="1"/>
      <c r="AB851" s="1"/>
      <c r="AC851" s="1"/>
      <c r="AD851" s="1"/>
      <c r="AE851" s="1"/>
      <c r="AF851" s="1"/>
      <c r="AG851" s="1"/>
      <c r="AH851" s="1"/>
      <c r="AI851" s="1"/>
      <c r="AJ851" s="1"/>
      <c r="AK851" s="1" t="s">
        <v>112</v>
      </c>
      <c r="AL851" s="1"/>
      <c r="AM851" s="1"/>
      <c r="AN851" s="1"/>
      <c r="AO851" s="1"/>
      <c r="AP851" s="1"/>
      <c r="AQ851" s="1"/>
      <c r="AR851" s="1"/>
      <c r="AS851" s="1"/>
      <c r="AT851" s="1"/>
      <c r="AU851" s="1"/>
      <c r="AV851" s="1"/>
      <c r="AW851" s="1"/>
      <c r="AX851" s="1"/>
      <c r="AY851" s="1"/>
      <c r="AZ851" s="1" t="s">
        <v>252</v>
      </c>
      <c r="BA851" s="1" t="s">
        <v>247</v>
      </c>
      <c r="BB851" s="1" t="s">
        <v>3529</v>
      </c>
      <c r="BC851" s="1"/>
      <c r="BD851" s="1" t="s">
        <v>116</v>
      </c>
      <c r="BE851" s="1" t="s">
        <v>150</v>
      </c>
      <c r="BF851" s="1" t="s">
        <v>151</v>
      </c>
      <c r="BG851" s="1"/>
      <c r="BH851" s="1" t="s">
        <v>253</v>
      </c>
      <c r="BI851" s="1"/>
      <c r="BJ851" s="1"/>
      <c r="BK851" s="1"/>
      <c r="BL851" s="1" t="s">
        <v>5819</v>
      </c>
      <c r="BM851" s="1" t="s">
        <v>5820</v>
      </c>
      <c r="BN851" s="1"/>
    </row>
    <row r="852" spans="1:66" ht="15.75" customHeight="1" x14ac:dyDescent="0.3">
      <c r="A852" s="1" t="s">
        <v>256</v>
      </c>
      <c r="B852" s="1">
        <v>3000000</v>
      </c>
      <c r="C852" s="1" t="s">
        <v>68</v>
      </c>
      <c r="D852" s="1">
        <v>0</v>
      </c>
      <c r="E852" s="4" t="s">
        <v>4698</v>
      </c>
      <c r="F852" s="1" t="s">
        <v>69</v>
      </c>
      <c r="G852" s="1" t="s">
        <v>123</v>
      </c>
      <c r="H852" s="1" t="s">
        <v>124</v>
      </c>
      <c r="I852" s="1" t="s">
        <v>101</v>
      </c>
      <c r="J852" s="1"/>
      <c r="K852" s="1"/>
      <c r="L852" s="1"/>
      <c r="M852" s="1" t="s">
        <v>5821</v>
      </c>
      <c r="N852" s="1" t="s">
        <v>5822</v>
      </c>
      <c r="O852" s="1" t="s">
        <v>259</v>
      </c>
      <c r="P852" s="1" t="s">
        <v>260</v>
      </c>
      <c r="Q852" s="1" t="s">
        <v>256</v>
      </c>
      <c r="R852" s="1" t="s">
        <v>5823</v>
      </c>
      <c r="S852" s="1" t="s">
        <v>5824</v>
      </c>
      <c r="T852" s="1"/>
      <c r="U852" s="1" t="s">
        <v>81</v>
      </c>
      <c r="V852" s="1"/>
      <c r="W852" s="1"/>
      <c r="X852" s="1"/>
      <c r="Y852" s="1">
        <v>403</v>
      </c>
      <c r="Z852" s="1"/>
      <c r="AA852" s="1"/>
      <c r="AB852" s="1"/>
      <c r="AC852" s="1"/>
      <c r="AD852" s="1"/>
      <c r="AE852" s="1"/>
      <c r="AF852" s="1"/>
      <c r="AG852" s="1"/>
      <c r="AH852" s="1"/>
      <c r="AI852" s="1"/>
      <c r="AJ852" s="1"/>
      <c r="AK852" s="1" t="s">
        <v>1389</v>
      </c>
      <c r="AL852" s="1"/>
      <c r="AM852" s="1"/>
      <c r="AN852" s="1"/>
      <c r="AO852" s="1"/>
      <c r="AP852" s="1"/>
      <c r="AQ852" s="1"/>
      <c r="AR852" s="1"/>
      <c r="AS852" s="1"/>
      <c r="AT852" s="1"/>
      <c r="AU852" s="1"/>
      <c r="AV852" s="1"/>
      <c r="AW852" s="1"/>
      <c r="AX852" s="1"/>
      <c r="AY852" s="1"/>
      <c r="AZ852" s="1" t="s">
        <v>265</v>
      </c>
      <c r="BA852" s="1" t="s">
        <v>259</v>
      </c>
      <c r="BB852" s="1"/>
      <c r="BC852" s="1"/>
      <c r="BD852" s="1" t="s">
        <v>116</v>
      </c>
      <c r="BE852" s="1" t="s">
        <v>134</v>
      </c>
      <c r="BF852" s="1"/>
      <c r="BG852" s="1"/>
      <c r="BH852" s="1" t="s">
        <v>1851</v>
      </c>
      <c r="BI852" s="1"/>
      <c r="BJ852" s="1"/>
      <c r="BK852" s="1"/>
      <c r="BL852" s="1" t="s">
        <v>5825</v>
      </c>
      <c r="BM852" s="1" t="s">
        <v>5826</v>
      </c>
      <c r="BN852" s="1"/>
    </row>
    <row r="853" spans="1:66" ht="15.75" customHeight="1" x14ac:dyDescent="0.3">
      <c r="A853" s="1" t="s">
        <v>168</v>
      </c>
      <c r="B853" s="1">
        <v>131000</v>
      </c>
      <c r="C853" s="1" t="s">
        <v>68</v>
      </c>
      <c r="D853" s="1">
        <v>100</v>
      </c>
      <c r="E853" s="4">
        <v>44569</v>
      </c>
      <c r="F853" s="1" t="s">
        <v>69</v>
      </c>
      <c r="G853" s="1" t="s">
        <v>70</v>
      </c>
      <c r="H853" s="1" t="s">
        <v>71</v>
      </c>
      <c r="I853" s="1" t="s">
        <v>72</v>
      </c>
      <c r="J853" s="1" t="s">
        <v>5827</v>
      </c>
      <c r="K853" s="1" t="s">
        <v>5828</v>
      </c>
      <c r="L853" s="1"/>
      <c r="M853" s="1" t="s">
        <v>5829</v>
      </c>
      <c r="N853" s="1" t="s">
        <v>5830</v>
      </c>
      <c r="O853" s="1" t="s">
        <v>304</v>
      </c>
      <c r="P853" s="1" t="s">
        <v>292</v>
      </c>
      <c r="Q853" s="1" t="s">
        <v>168</v>
      </c>
      <c r="R853" s="1" t="s">
        <v>5831</v>
      </c>
      <c r="S853" s="1" t="s">
        <v>5832</v>
      </c>
      <c r="T853" s="1"/>
      <c r="U853" s="1" t="s">
        <v>130</v>
      </c>
      <c r="V853" s="1"/>
      <c r="W853" s="1"/>
      <c r="X853" s="1"/>
      <c r="Y853" s="1">
        <v>20</v>
      </c>
      <c r="Z853" s="1"/>
      <c r="AA853" s="1"/>
      <c r="AB853" s="1"/>
      <c r="AC853" s="1"/>
      <c r="AD853" s="1"/>
      <c r="AE853" s="1"/>
      <c r="AF853" s="1"/>
      <c r="AG853" s="1" t="s">
        <v>111</v>
      </c>
      <c r="AH853" s="1"/>
      <c r="AI853" s="1"/>
      <c r="AJ853" s="1"/>
      <c r="AK853" s="1" t="s">
        <v>680</v>
      </c>
      <c r="AL853" s="1"/>
      <c r="AM853" s="1"/>
      <c r="AN853" s="1"/>
      <c r="AO853" s="1"/>
      <c r="AP853" s="1"/>
      <c r="AQ853" s="1"/>
      <c r="AR853" s="1"/>
      <c r="AS853" s="1"/>
      <c r="AT853" s="1"/>
      <c r="AU853" s="1"/>
      <c r="AV853" s="1"/>
      <c r="AW853" s="1"/>
      <c r="AX853" s="1" t="s">
        <v>5833</v>
      </c>
      <c r="AY853" s="1"/>
      <c r="AZ853" s="1" t="s">
        <v>307</v>
      </c>
      <c r="BA853" s="1" t="s">
        <v>304</v>
      </c>
      <c r="BB853" s="1"/>
      <c r="BC853" s="1"/>
      <c r="BD853" s="1" t="s">
        <v>88</v>
      </c>
      <c r="BE853" s="1" t="s">
        <v>192</v>
      </c>
      <c r="BF853" s="1" t="s">
        <v>652</v>
      </c>
      <c r="BG853" s="1"/>
      <c r="BH853" s="1" t="s">
        <v>193</v>
      </c>
      <c r="BI853" s="1"/>
      <c r="BJ853" s="1"/>
      <c r="BK853" s="1"/>
      <c r="BL853" s="1" t="s">
        <v>5834</v>
      </c>
      <c r="BM853" s="1" t="s">
        <v>5835</v>
      </c>
      <c r="BN853" s="1" t="s">
        <v>121</v>
      </c>
    </row>
    <row r="854" spans="1:66" ht="15.75" customHeight="1" x14ac:dyDescent="0.3">
      <c r="A854" s="1" t="s">
        <v>1505</v>
      </c>
      <c r="B854" s="1">
        <v>50000</v>
      </c>
      <c r="C854" s="1" t="s">
        <v>68</v>
      </c>
      <c r="D854" s="1">
        <v>0</v>
      </c>
      <c r="E854" s="4" t="s">
        <v>5836</v>
      </c>
      <c r="F854" s="1" t="s">
        <v>69</v>
      </c>
      <c r="G854" s="1" t="s">
        <v>99</v>
      </c>
      <c r="H854" s="1" t="s">
        <v>100</v>
      </c>
      <c r="I854" s="1" t="s">
        <v>101</v>
      </c>
      <c r="J854" s="1"/>
      <c r="K854" s="1"/>
      <c r="L854" s="1"/>
      <c r="M854" s="1" t="s">
        <v>5814</v>
      </c>
      <c r="N854" s="1" t="s">
        <v>5815</v>
      </c>
      <c r="O854" s="1" t="s">
        <v>1505</v>
      </c>
      <c r="P854" s="1" t="s">
        <v>1508</v>
      </c>
      <c r="Q854" s="1" t="s">
        <v>1505</v>
      </c>
      <c r="R854" s="1" t="s">
        <v>5837</v>
      </c>
      <c r="S854" s="1" t="s">
        <v>5838</v>
      </c>
      <c r="T854" s="1"/>
      <c r="U854" s="1" t="s">
        <v>3492</v>
      </c>
      <c r="V854" s="1"/>
      <c r="W854" s="1" t="s">
        <v>5818</v>
      </c>
      <c r="X854" s="1"/>
      <c r="Y854" s="1">
        <v>30</v>
      </c>
      <c r="Z854" s="1"/>
      <c r="AA854" s="1"/>
      <c r="AB854" s="1"/>
      <c r="AC854" s="1"/>
      <c r="AD854" s="1"/>
      <c r="AE854" s="1"/>
      <c r="AF854" s="1"/>
      <c r="AG854" s="1"/>
      <c r="AH854" s="1"/>
      <c r="AI854" s="1"/>
      <c r="AJ854" s="1"/>
      <c r="AK854" s="1" t="s">
        <v>112</v>
      </c>
      <c r="AL854" s="1"/>
      <c r="AM854" s="1"/>
      <c r="AN854" s="1"/>
      <c r="AO854" s="1"/>
      <c r="AP854" s="1"/>
      <c r="AQ854" s="1"/>
      <c r="AR854" s="1"/>
      <c r="AS854" s="1"/>
      <c r="AT854" s="1"/>
      <c r="AU854" s="1"/>
      <c r="AV854" s="1"/>
      <c r="AW854" s="1"/>
      <c r="AX854" s="1"/>
      <c r="AY854" s="1"/>
      <c r="AZ854" s="1" t="s">
        <v>252</v>
      </c>
      <c r="BA854" s="1" t="s">
        <v>247</v>
      </c>
      <c r="BB854" s="1" t="s">
        <v>3529</v>
      </c>
      <c r="BC854" s="1"/>
      <c r="BD854" s="1" t="s">
        <v>116</v>
      </c>
      <c r="BE854" s="1" t="s">
        <v>150</v>
      </c>
      <c r="BF854" s="1" t="s">
        <v>151</v>
      </c>
      <c r="BG854" s="1"/>
      <c r="BH854" s="1" t="s">
        <v>253</v>
      </c>
      <c r="BI854" s="1"/>
      <c r="BJ854" s="1"/>
      <c r="BK854" s="1"/>
      <c r="BL854" s="1" t="s">
        <v>5819</v>
      </c>
      <c r="BM854" s="1" t="s">
        <v>5820</v>
      </c>
      <c r="BN854" s="1"/>
    </row>
    <row r="855" spans="1:66" ht="15.75" customHeight="1" x14ac:dyDescent="0.3">
      <c r="A855" s="1" t="s">
        <v>1505</v>
      </c>
      <c r="B855" s="1">
        <v>700000</v>
      </c>
      <c r="C855" s="1" t="s">
        <v>68</v>
      </c>
      <c r="D855" s="1">
        <v>0</v>
      </c>
      <c r="E855" s="4">
        <v>44750</v>
      </c>
      <c r="F855" s="1" t="s">
        <v>69</v>
      </c>
      <c r="G855" s="1" t="s">
        <v>99</v>
      </c>
      <c r="H855" s="1" t="s">
        <v>100</v>
      </c>
      <c r="I855" s="1" t="s">
        <v>101</v>
      </c>
      <c r="J855" s="1" t="s">
        <v>5839</v>
      </c>
      <c r="K855" s="1" t="s">
        <v>5840</v>
      </c>
      <c r="L855" s="1"/>
      <c r="M855" s="1" t="s">
        <v>5841</v>
      </c>
      <c r="N855" s="1" t="s">
        <v>5842</v>
      </c>
      <c r="O855" s="1" t="s">
        <v>766</v>
      </c>
      <c r="P855" s="1" t="s">
        <v>1508</v>
      </c>
      <c r="Q855" s="1" t="s">
        <v>1505</v>
      </c>
      <c r="R855" s="1" t="s">
        <v>5843</v>
      </c>
      <c r="S855" s="1" t="s">
        <v>5844</v>
      </c>
      <c r="T855" s="1"/>
      <c r="U855" s="1" t="s">
        <v>130</v>
      </c>
      <c r="V855" s="1" t="s">
        <v>5845</v>
      </c>
      <c r="W855" s="1"/>
      <c r="X855" s="1"/>
      <c r="Y855" s="1">
        <v>200</v>
      </c>
      <c r="Z855" s="1"/>
      <c r="AA855" s="1"/>
      <c r="AB855" s="1"/>
      <c r="AC855" s="1"/>
      <c r="AD855" s="1"/>
      <c r="AE855" s="1"/>
      <c r="AF855" s="1"/>
      <c r="AG855" s="1"/>
      <c r="AH855" s="1"/>
      <c r="AI855" s="1"/>
      <c r="AJ855" s="1"/>
      <c r="AK855" s="1" t="s">
        <v>5846</v>
      </c>
      <c r="AL855" s="1"/>
      <c r="AM855" s="1" t="s">
        <v>5847</v>
      </c>
      <c r="AN855" s="1"/>
      <c r="AO855" s="1"/>
      <c r="AP855" s="1"/>
      <c r="AQ855" s="1"/>
      <c r="AR855" s="1"/>
      <c r="AS855" s="1"/>
      <c r="AT855" s="1"/>
      <c r="AU855" s="1"/>
      <c r="AV855" s="1"/>
      <c r="AW855" s="1"/>
      <c r="AX855" s="1" t="s">
        <v>177</v>
      </c>
      <c r="AY855" s="1"/>
      <c r="AZ855" s="1" t="s">
        <v>234</v>
      </c>
      <c r="BA855" s="1" t="s">
        <v>138</v>
      </c>
      <c r="BB855" s="1" t="s">
        <v>3529</v>
      </c>
      <c r="BC855" s="1"/>
      <c r="BD855" s="1" t="s">
        <v>5516</v>
      </c>
      <c r="BE855" s="1" t="s">
        <v>134</v>
      </c>
      <c r="BF855" s="1" t="s">
        <v>90</v>
      </c>
      <c r="BG855" s="1"/>
      <c r="BH855" s="1"/>
      <c r="BI855" s="1"/>
      <c r="BJ855" s="1"/>
      <c r="BK855" s="1"/>
      <c r="BL855" s="1" t="s">
        <v>5848</v>
      </c>
      <c r="BM855" s="1" t="s">
        <v>5849</v>
      </c>
      <c r="BN855" s="1" t="s">
        <v>121</v>
      </c>
    </row>
    <row r="856" spans="1:66" ht="15.75" customHeight="1" x14ac:dyDescent="0.3">
      <c r="A856" s="1" t="s">
        <v>1505</v>
      </c>
      <c r="B856" s="1">
        <v>50000</v>
      </c>
      <c r="C856" s="1" t="s">
        <v>68</v>
      </c>
      <c r="D856" s="1">
        <v>0</v>
      </c>
      <c r="E856" s="4">
        <v>44750</v>
      </c>
      <c r="F856" s="1" t="s">
        <v>69</v>
      </c>
      <c r="G856" s="1" t="s">
        <v>99</v>
      </c>
      <c r="H856" s="1" t="s">
        <v>100</v>
      </c>
      <c r="I856" s="1" t="s">
        <v>101</v>
      </c>
      <c r="J856" s="1"/>
      <c r="K856" s="1"/>
      <c r="L856" s="1"/>
      <c r="M856" s="1" t="s">
        <v>5841</v>
      </c>
      <c r="N856" s="1" t="s">
        <v>5842</v>
      </c>
      <c r="O856" s="1" t="s">
        <v>1505</v>
      </c>
      <c r="P856" s="1" t="s">
        <v>1508</v>
      </c>
      <c r="Q856" s="1" t="s">
        <v>1505</v>
      </c>
      <c r="R856" s="1" t="s">
        <v>5850</v>
      </c>
      <c r="S856" s="1" t="s">
        <v>5851</v>
      </c>
      <c r="T856" s="1"/>
      <c r="U856" s="1" t="s">
        <v>130</v>
      </c>
      <c r="V856" s="1" t="s">
        <v>5845</v>
      </c>
      <c r="W856" s="1"/>
      <c r="X856" s="1"/>
      <c r="Y856" s="1">
        <v>200</v>
      </c>
      <c r="Z856" s="1"/>
      <c r="AA856" s="1"/>
      <c r="AB856" s="1"/>
      <c r="AC856" s="1"/>
      <c r="AD856" s="1"/>
      <c r="AE856" s="1"/>
      <c r="AF856" s="1"/>
      <c r="AG856" s="1"/>
      <c r="AH856" s="1"/>
      <c r="AI856" s="1"/>
      <c r="AJ856" s="1"/>
      <c r="AK856" s="1" t="s">
        <v>5846</v>
      </c>
      <c r="AL856" s="1"/>
      <c r="AM856" s="1" t="s">
        <v>5847</v>
      </c>
      <c r="AN856" s="1"/>
      <c r="AO856" s="1"/>
      <c r="AP856" s="1"/>
      <c r="AQ856" s="1"/>
      <c r="AR856" s="1"/>
      <c r="AS856" s="1"/>
      <c r="AT856" s="1"/>
      <c r="AU856" s="1"/>
      <c r="AV856" s="1"/>
      <c r="AW856" s="1"/>
      <c r="AX856" s="1" t="s">
        <v>177</v>
      </c>
      <c r="AY856" s="1"/>
      <c r="AZ856" s="1" t="s">
        <v>234</v>
      </c>
      <c r="BA856" s="1" t="s">
        <v>138</v>
      </c>
      <c r="BB856" s="1" t="s">
        <v>3529</v>
      </c>
      <c r="BC856" s="1"/>
      <c r="BD856" s="1" t="s">
        <v>5516</v>
      </c>
      <c r="BE856" s="1" t="s">
        <v>134</v>
      </c>
      <c r="BF856" s="1" t="s">
        <v>90</v>
      </c>
      <c r="BG856" s="1"/>
      <c r="BH856" s="1"/>
      <c r="BI856" s="1"/>
      <c r="BJ856" s="1"/>
      <c r="BK856" s="1"/>
      <c r="BL856" s="1" t="s">
        <v>5848</v>
      </c>
      <c r="BM856" s="1" t="s">
        <v>5849</v>
      </c>
      <c r="BN856" s="1" t="s">
        <v>181</v>
      </c>
    </row>
    <row r="857" spans="1:66" ht="15.75" customHeight="1" x14ac:dyDescent="0.3">
      <c r="A857" s="1" t="s">
        <v>360</v>
      </c>
      <c r="B857" s="1">
        <v>30000</v>
      </c>
      <c r="C857" s="1" t="s">
        <v>68</v>
      </c>
      <c r="D857" s="1">
        <v>0</v>
      </c>
      <c r="E857" s="4">
        <v>44812</v>
      </c>
      <c r="F857" s="1" t="s">
        <v>69</v>
      </c>
      <c r="G857" s="1" t="s">
        <v>99</v>
      </c>
      <c r="H857" s="1" t="s">
        <v>100</v>
      </c>
      <c r="I857" s="1" t="s">
        <v>101</v>
      </c>
      <c r="J857" s="1" t="s">
        <v>5852</v>
      </c>
      <c r="K857" s="1" t="s">
        <v>5853</v>
      </c>
      <c r="L857" s="1" t="s">
        <v>5854</v>
      </c>
      <c r="M857" s="1" t="s">
        <v>5855</v>
      </c>
      <c r="N857" s="1" t="s">
        <v>5856</v>
      </c>
      <c r="O857" s="1" t="s">
        <v>247</v>
      </c>
      <c r="P857" s="1" t="s">
        <v>368</v>
      </c>
      <c r="Q857" s="1" t="s">
        <v>360</v>
      </c>
      <c r="R857" s="1" t="s">
        <v>5857</v>
      </c>
      <c r="S857" s="1" t="s">
        <v>5858</v>
      </c>
      <c r="T857" s="1"/>
      <c r="U857" s="1" t="s">
        <v>130</v>
      </c>
      <c r="V857" s="1"/>
      <c r="W857" s="1" t="s">
        <v>5859</v>
      </c>
      <c r="X857" s="1"/>
      <c r="Y857" s="1">
        <v>64</v>
      </c>
      <c r="Z857" s="1"/>
      <c r="AA857" s="1"/>
      <c r="AB857" s="1"/>
      <c r="AC857" s="1"/>
      <c r="AD857" s="1"/>
      <c r="AE857" s="1"/>
      <c r="AF857" s="1"/>
      <c r="AG857" s="1" t="s">
        <v>111</v>
      </c>
      <c r="AH857" s="1"/>
      <c r="AI857" s="1"/>
      <c r="AJ857" s="1"/>
      <c r="AK857" s="1" t="s">
        <v>163</v>
      </c>
      <c r="AL857" s="1"/>
      <c r="AM857" s="1"/>
      <c r="AN857" s="1"/>
      <c r="AO857" s="1"/>
      <c r="AP857" s="1"/>
      <c r="AQ857" s="1"/>
      <c r="AR857" s="1"/>
      <c r="AS857" s="1"/>
      <c r="AT857" s="1"/>
      <c r="AU857" s="1"/>
      <c r="AV857" s="1"/>
      <c r="AW857" s="1"/>
      <c r="AX857" s="1" t="s">
        <v>500</v>
      </c>
      <c r="AY857" s="1"/>
      <c r="AZ857" s="1" t="s">
        <v>252</v>
      </c>
      <c r="BA857" s="1" t="s">
        <v>247</v>
      </c>
      <c r="BB857" s="1" t="s">
        <v>372</v>
      </c>
      <c r="BC857" s="1"/>
      <c r="BD857" s="1" t="s">
        <v>116</v>
      </c>
      <c r="BE857" s="1" t="s">
        <v>625</v>
      </c>
      <c r="BF857" s="1" t="s">
        <v>298</v>
      </c>
      <c r="BG857" s="1"/>
      <c r="BH857" s="1" t="s">
        <v>321</v>
      </c>
      <c r="BI857" s="1"/>
      <c r="BJ857" s="1"/>
      <c r="BK857" s="1"/>
      <c r="BL857" s="1" t="s">
        <v>5860</v>
      </c>
      <c r="BM857" s="1" t="s">
        <v>5861</v>
      </c>
      <c r="BN857" s="1"/>
    </row>
    <row r="858" spans="1:66" ht="15.75" customHeight="1" x14ac:dyDescent="0.3">
      <c r="A858" s="1" t="s">
        <v>4686</v>
      </c>
      <c r="B858" s="1">
        <v>800000</v>
      </c>
      <c r="C858" s="1" t="s">
        <v>68</v>
      </c>
      <c r="D858" s="1">
        <v>0</v>
      </c>
      <c r="E858" s="4" t="s">
        <v>314</v>
      </c>
      <c r="F858" s="1" t="s">
        <v>69</v>
      </c>
      <c r="G858" s="1" t="s">
        <v>123</v>
      </c>
      <c r="H858" s="1" t="s">
        <v>124</v>
      </c>
      <c r="I858" s="1" t="s">
        <v>101</v>
      </c>
      <c r="J858" s="1" t="s">
        <v>3636</v>
      </c>
      <c r="K858" s="1" t="s">
        <v>3637</v>
      </c>
      <c r="L858" s="1" t="s">
        <v>5862</v>
      </c>
      <c r="M858" s="1" t="s">
        <v>3638</v>
      </c>
      <c r="N858" s="1" t="s">
        <v>3639</v>
      </c>
      <c r="O858" s="1" t="s">
        <v>233</v>
      </c>
      <c r="P858" s="1" t="s">
        <v>4691</v>
      </c>
      <c r="Q858" s="1" t="s">
        <v>4686</v>
      </c>
      <c r="R858" s="1" t="s">
        <v>5863</v>
      </c>
      <c r="S858" s="1" t="s">
        <v>5864</v>
      </c>
      <c r="T858" s="1"/>
      <c r="U858" s="1" t="s">
        <v>263</v>
      </c>
      <c r="V858" s="1"/>
      <c r="W858" s="1"/>
      <c r="X858" s="1"/>
      <c r="Y858" s="1">
        <v>150</v>
      </c>
      <c r="Z858" s="1"/>
      <c r="AA858" s="1"/>
      <c r="AB858" s="1"/>
      <c r="AC858" s="1"/>
      <c r="AD858" s="1"/>
      <c r="AE858" s="1"/>
      <c r="AF858" s="1"/>
      <c r="AG858" s="1"/>
      <c r="AH858" s="1"/>
      <c r="AI858" s="1"/>
      <c r="AJ858" s="1"/>
      <c r="AK858" s="1" t="s">
        <v>680</v>
      </c>
      <c r="AL858" s="1"/>
      <c r="AM858" s="1"/>
      <c r="AN858" s="1"/>
      <c r="AO858" s="1"/>
      <c r="AP858" s="1"/>
      <c r="AQ858" s="1"/>
      <c r="AR858" s="1"/>
      <c r="AS858" s="1"/>
      <c r="AT858" s="1"/>
      <c r="AU858" s="1"/>
      <c r="AV858" s="1"/>
      <c r="AW858" s="1"/>
      <c r="AX858" s="1"/>
      <c r="AY858" s="1"/>
      <c r="AZ858" s="1" t="s">
        <v>238</v>
      </c>
      <c r="BA858" s="1" t="s">
        <v>233</v>
      </c>
      <c r="BB858" s="1"/>
      <c r="BC858" s="1"/>
      <c r="BD858" s="1" t="s">
        <v>3642</v>
      </c>
      <c r="BE858" s="1" t="s">
        <v>192</v>
      </c>
      <c r="BF858" s="1"/>
      <c r="BG858" s="1"/>
      <c r="BH858" s="1" t="s">
        <v>804</v>
      </c>
      <c r="BI858" s="1"/>
      <c r="BJ858" s="1"/>
      <c r="BK858" s="1"/>
      <c r="BL858" s="1" t="s">
        <v>3643</v>
      </c>
      <c r="BM858" s="1" t="s">
        <v>3644</v>
      </c>
      <c r="BN858" s="1" t="s">
        <v>375</v>
      </c>
    </row>
    <row r="859" spans="1:66" ht="15.75" customHeight="1" x14ac:dyDescent="0.3">
      <c r="A859" s="1" t="s">
        <v>313</v>
      </c>
      <c r="B859" s="1">
        <v>1350000</v>
      </c>
      <c r="C859" s="1" t="s">
        <v>68</v>
      </c>
      <c r="D859" s="1">
        <v>0</v>
      </c>
      <c r="E859" s="4">
        <v>44812</v>
      </c>
      <c r="F859" s="1" t="s">
        <v>69</v>
      </c>
      <c r="G859" s="1" t="s">
        <v>99</v>
      </c>
      <c r="H859" s="1" t="s">
        <v>100</v>
      </c>
      <c r="I859" s="1" t="s">
        <v>101</v>
      </c>
      <c r="J859" s="1" t="s">
        <v>5865</v>
      </c>
      <c r="K859" s="1" t="s">
        <v>5866</v>
      </c>
      <c r="L859" s="1" t="s">
        <v>5867</v>
      </c>
      <c r="M859" s="1" t="s">
        <v>5868</v>
      </c>
      <c r="N859" s="1" t="s">
        <v>5869</v>
      </c>
      <c r="O859" s="1" t="s">
        <v>291</v>
      </c>
      <c r="P859" s="1" t="s">
        <v>318</v>
      </c>
      <c r="Q859" s="1" t="s">
        <v>313</v>
      </c>
      <c r="R859" s="1" t="s">
        <v>5870</v>
      </c>
      <c r="S859" s="1" t="s">
        <v>5871</v>
      </c>
      <c r="T859" s="1"/>
      <c r="U859" s="1" t="s">
        <v>81</v>
      </c>
      <c r="V859" s="1"/>
      <c r="W859" s="1" t="s">
        <v>5872</v>
      </c>
      <c r="X859" s="1"/>
      <c r="Y859" s="1">
        <v>116</v>
      </c>
      <c r="Z859" s="1"/>
      <c r="AA859" s="1"/>
      <c r="AB859" s="1"/>
      <c r="AC859" s="1"/>
      <c r="AD859" s="1"/>
      <c r="AE859" s="1"/>
      <c r="AF859" s="1"/>
      <c r="AG859" s="1"/>
      <c r="AH859" s="1"/>
      <c r="AI859" s="1"/>
      <c r="AJ859" s="1"/>
      <c r="AK859" s="1" t="s">
        <v>1389</v>
      </c>
      <c r="AL859" s="1"/>
      <c r="AM859" s="1"/>
      <c r="AN859" s="1"/>
      <c r="AO859" s="1"/>
      <c r="AP859" s="1"/>
      <c r="AQ859" s="1"/>
      <c r="AR859" s="1"/>
      <c r="AS859" s="1"/>
      <c r="AT859" s="1"/>
      <c r="AU859" s="1"/>
      <c r="AV859" s="1"/>
      <c r="AW859" s="1"/>
      <c r="AX859" s="1"/>
      <c r="AY859" s="1"/>
      <c r="AZ859" s="1" t="s">
        <v>296</v>
      </c>
      <c r="BA859" s="1" t="s">
        <v>291</v>
      </c>
      <c r="BB859" s="1"/>
      <c r="BC859" s="1"/>
      <c r="BD859" s="1" t="s">
        <v>116</v>
      </c>
      <c r="BE859" s="1" t="s">
        <v>591</v>
      </c>
      <c r="BF859" s="1" t="s">
        <v>5873</v>
      </c>
      <c r="BG859" s="1"/>
      <c r="BH859" s="1"/>
      <c r="BI859" s="1"/>
      <c r="BJ859" s="1"/>
      <c r="BK859" s="1"/>
      <c r="BL859" s="1" t="s">
        <v>5874</v>
      </c>
      <c r="BM859" s="1" t="s">
        <v>5875</v>
      </c>
      <c r="BN859" s="1" t="s">
        <v>121</v>
      </c>
    </row>
    <row r="860" spans="1:66" ht="15.75" customHeight="1" x14ac:dyDescent="0.3">
      <c r="A860" s="1" t="s">
        <v>360</v>
      </c>
      <c r="B860" s="1">
        <v>500000</v>
      </c>
      <c r="C860" s="1" t="s">
        <v>68</v>
      </c>
      <c r="D860" s="1">
        <v>0</v>
      </c>
      <c r="E860" s="4">
        <v>44812</v>
      </c>
      <c r="F860" s="1" t="s">
        <v>69</v>
      </c>
      <c r="G860" s="1" t="s">
        <v>99</v>
      </c>
      <c r="H860" s="1" t="s">
        <v>100</v>
      </c>
      <c r="I860" s="1" t="s">
        <v>101</v>
      </c>
      <c r="J860" s="1" t="s">
        <v>5852</v>
      </c>
      <c r="K860" s="1" t="s">
        <v>5853</v>
      </c>
      <c r="L860" s="1" t="s">
        <v>5876</v>
      </c>
      <c r="M860" s="1" t="s">
        <v>5855</v>
      </c>
      <c r="N860" s="1" t="s">
        <v>5856</v>
      </c>
      <c r="O860" s="1" t="s">
        <v>247</v>
      </c>
      <c r="P860" s="1" t="s">
        <v>368</v>
      </c>
      <c r="Q860" s="1" t="s">
        <v>360</v>
      </c>
      <c r="R860" s="1" t="s">
        <v>5877</v>
      </c>
      <c r="S860" s="1" t="s">
        <v>5878</v>
      </c>
      <c r="T860" s="1"/>
      <c r="U860" s="1" t="s">
        <v>130</v>
      </c>
      <c r="V860" s="1"/>
      <c r="W860" s="1" t="s">
        <v>5859</v>
      </c>
      <c r="X860" s="1"/>
      <c r="Y860" s="1">
        <v>64</v>
      </c>
      <c r="Z860" s="1"/>
      <c r="AA860" s="1"/>
      <c r="AB860" s="1"/>
      <c r="AC860" s="1"/>
      <c r="AD860" s="1"/>
      <c r="AE860" s="1"/>
      <c r="AF860" s="1"/>
      <c r="AG860" s="1" t="s">
        <v>111</v>
      </c>
      <c r="AH860" s="1"/>
      <c r="AI860" s="1"/>
      <c r="AJ860" s="1"/>
      <c r="AK860" s="1" t="s">
        <v>163</v>
      </c>
      <c r="AL860" s="1"/>
      <c r="AM860" s="1"/>
      <c r="AN860" s="1"/>
      <c r="AO860" s="1"/>
      <c r="AP860" s="1"/>
      <c r="AQ860" s="1"/>
      <c r="AR860" s="1"/>
      <c r="AS860" s="1"/>
      <c r="AT860" s="1"/>
      <c r="AU860" s="1"/>
      <c r="AV860" s="1"/>
      <c r="AW860" s="1"/>
      <c r="AX860" s="1" t="s">
        <v>500</v>
      </c>
      <c r="AY860" s="1"/>
      <c r="AZ860" s="1" t="s">
        <v>252</v>
      </c>
      <c r="BA860" s="1" t="s">
        <v>247</v>
      </c>
      <c r="BB860" s="1" t="s">
        <v>372</v>
      </c>
      <c r="BC860" s="1"/>
      <c r="BD860" s="1" t="s">
        <v>116</v>
      </c>
      <c r="BE860" s="1" t="s">
        <v>625</v>
      </c>
      <c r="BF860" s="1" t="s">
        <v>298</v>
      </c>
      <c r="BG860" s="1"/>
      <c r="BH860" s="1" t="s">
        <v>321</v>
      </c>
      <c r="BI860" s="1"/>
      <c r="BJ860" s="1"/>
      <c r="BK860" s="1"/>
      <c r="BL860" s="1" t="s">
        <v>5860</v>
      </c>
      <c r="BM860" s="1" t="s">
        <v>5861</v>
      </c>
      <c r="BN860" s="1"/>
    </row>
    <row r="861" spans="1:66" ht="15.75" customHeight="1" x14ac:dyDescent="0.3">
      <c r="A861" s="1" t="s">
        <v>304</v>
      </c>
      <c r="B861" s="1">
        <v>40000</v>
      </c>
      <c r="C861" s="1" t="s">
        <v>68</v>
      </c>
      <c r="D861" s="1">
        <v>0</v>
      </c>
      <c r="E861" s="4">
        <v>44903</v>
      </c>
      <c r="F861" s="1" t="s">
        <v>69</v>
      </c>
      <c r="G861" s="1" t="s">
        <v>123</v>
      </c>
      <c r="H861" s="1" t="s">
        <v>124</v>
      </c>
      <c r="I861" s="1" t="s">
        <v>101</v>
      </c>
      <c r="J861" s="1" t="s">
        <v>5879</v>
      </c>
      <c r="K861" s="1" t="s">
        <v>5880</v>
      </c>
      <c r="L861" s="1"/>
      <c r="M861" s="1" t="s">
        <v>5881</v>
      </c>
      <c r="N861" s="1" t="s">
        <v>5882</v>
      </c>
      <c r="O861" s="1" t="s">
        <v>304</v>
      </c>
      <c r="P861" s="1" t="s">
        <v>307</v>
      </c>
      <c r="Q861" s="1" t="s">
        <v>304</v>
      </c>
      <c r="R861" s="1" t="s">
        <v>5883</v>
      </c>
      <c r="S861" s="1" t="s">
        <v>5884</v>
      </c>
      <c r="T861" s="1"/>
      <c r="U861" s="1" t="s">
        <v>81</v>
      </c>
      <c r="V861" s="1"/>
      <c r="W861" s="1"/>
      <c r="X861" s="1"/>
      <c r="Y861" s="1">
        <v>135</v>
      </c>
      <c r="Z861" s="1"/>
      <c r="AA861" s="1"/>
      <c r="AB861" s="1" t="s">
        <v>560</v>
      </c>
      <c r="AC861" s="1"/>
      <c r="AD861" s="1"/>
      <c r="AE861" s="1"/>
      <c r="AF861" s="1"/>
      <c r="AG861" s="1" t="s">
        <v>111</v>
      </c>
      <c r="AH861" s="1"/>
      <c r="AI861" s="1"/>
      <c r="AJ861" s="1"/>
      <c r="AK861" s="1"/>
      <c r="AL861" s="1"/>
      <c r="AM861" s="1"/>
      <c r="AN861" s="1"/>
      <c r="AO861" s="1"/>
      <c r="AP861" s="1"/>
      <c r="AQ861" s="1"/>
      <c r="AR861" s="1"/>
      <c r="AS861" s="1"/>
      <c r="AT861" s="1"/>
      <c r="AU861" s="1"/>
      <c r="AV861" s="1"/>
      <c r="AW861" s="1"/>
      <c r="AX861" s="1"/>
      <c r="AY861" s="1"/>
      <c r="AZ861" s="1" t="s">
        <v>307</v>
      </c>
      <c r="BA861" s="1" t="s">
        <v>304</v>
      </c>
      <c r="BB861" s="1"/>
      <c r="BC861" s="1"/>
      <c r="BD861" s="1"/>
      <c r="BE861" s="1" t="s">
        <v>192</v>
      </c>
      <c r="BF861" s="1"/>
      <c r="BG861" s="1"/>
      <c r="BH861" s="1" t="s">
        <v>193</v>
      </c>
      <c r="BI861" s="1"/>
      <c r="BJ861" s="1"/>
      <c r="BK861" s="1"/>
      <c r="BL861" s="1" t="s">
        <v>5885</v>
      </c>
      <c r="BM861" s="1" t="s">
        <v>5886</v>
      </c>
      <c r="BN861" s="1" t="s">
        <v>181</v>
      </c>
    </row>
    <row r="862" spans="1:66" ht="15.75" customHeight="1" x14ac:dyDescent="0.3">
      <c r="A862" s="1" t="s">
        <v>304</v>
      </c>
      <c r="B862" s="1">
        <v>400000</v>
      </c>
      <c r="C862" s="1" t="s">
        <v>68</v>
      </c>
      <c r="D862" s="1">
        <v>0</v>
      </c>
      <c r="E862" s="4">
        <v>44903</v>
      </c>
      <c r="F862" s="1" t="s">
        <v>69</v>
      </c>
      <c r="G862" s="1" t="s">
        <v>123</v>
      </c>
      <c r="H862" s="1" t="s">
        <v>124</v>
      </c>
      <c r="I862" s="1" t="s">
        <v>101</v>
      </c>
      <c r="J862" s="1" t="s">
        <v>5879</v>
      </c>
      <c r="K862" s="1" t="s">
        <v>5880</v>
      </c>
      <c r="L862" s="1"/>
      <c r="M862" s="1" t="s">
        <v>5881</v>
      </c>
      <c r="N862" s="1" t="s">
        <v>5882</v>
      </c>
      <c r="O862" s="1" t="s">
        <v>304</v>
      </c>
      <c r="P862" s="1" t="s">
        <v>307</v>
      </c>
      <c r="Q862" s="1" t="s">
        <v>304</v>
      </c>
      <c r="R862" s="1" t="s">
        <v>5887</v>
      </c>
      <c r="S862" s="1" t="s">
        <v>5888</v>
      </c>
      <c r="T862" s="1"/>
      <c r="U862" s="1" t="s">
        <v>81</v>
      </c>
      <c r="V862" s="1"/>
      <c r="W862" s="1"/>
      <c r="X862" s="1"/>
      <c r="Y862" s="1">
        <v>135</v>
      </c>
      <c r="Z862" s="1"/>
      <c r="AA862" s="1"/>
      <c r="AB862" s="1" t="s">
        <v>560</v>
      </c>
      <c r="AC862" s="1"/>
      <c r="AD862" s="1"/>
      <c r="AE862" s="1"/>
      <c r="AF862" s="1"/>
      <c r="AG862" s="1" t="s">
        <v>111</v>
      </c>
      <c r="AH862" s="1"/>
      <c r="AI862" s="1"/>
      <c r="AJ862" s="1"/>
      <c r="AK862" s="1"/>
      <c r="AL862" s="1"/>
      <c r="AM862" s="1"/>
      <c r="AN862" s="1"/>
      <c r="AO862" s="1"/>
      <c r="AP862" s="1"/>
      <c r="AQ862" s="1"/>
      <c r="AR862" s="1"/>
      <c r="AS862" s="1"/>
      <c r="AT862" s="1"/>
      <c r="AU862" s="1"/>
      <c r="AV862" s="1"/>
      <c r="AW862" s="1"/>
      <c r="AX862" s="1"/>
      <c r="AY862" s="1"/>
      <c r="AZ862" s="1" t="s">
        <v>307</v>
      </c>
      <c r="BA862" s="1" t="s">
        <v>304</v>
      </c>
      <c r="BB862" s="1"/>
      <c r="BC862" s="1"/>
      <c r="BD862" s="1"/>
      <c r="BE862" s="1" t="s">
        <v>192</v>
      </c>
      <c r="BF862" s="1"/>
      <c r="BG862" s="1"/>
      <c r="BH862" s="1" t="s">
        <v>193</v>
      </c>
      <c r="BI862" s="1"/>
      <c r="BJ862" s="1"/>
      <c r="BK862" s="1"/>
      <c r="BL862" s="1" t="s">
        <v>5885</v>
      </c>
      <c r="BM862" s="1" t="s">
        <v>5886</v>
      </c>
      <c r="BN862" s="1" t="s">
        <v>121</v>
      </c>
    </row>
    <row r="863" spans="1:66" ht="15.75" customHeight="1" x14ac:dyDescent="0.3">
      <c r="A863" s="1" t="s">
        <v>98</v>
      </c>
      <c r="B863" s="1">
        <v>250000</v>
      </c>
      <c r="C863" s="1" t="s">
        <v>68</v>
      </c>
      <c r="D863" s="1">
        <v>50</v>
      </c>
      <c r="E863" s="4" t="s">
        <v>139</v>
      </c>
      <c r="F863" s="1" t="s">
        <v>69</v>
      </c>
      <c r="G863" s="1" t="s">
        <v>140</v>
      </c>
      <c r="H863" s="1" t="s">
        <v>141</v>
      </c>
      <c r="I863" s="1" t="s">
        <v>142</v>
      </c>
      <c r="J863" s="1"/>
      <c r="K863" s="1"/>
      <c r="L863" s="1" t="s">
        <v>121</v>
      </c>
      <c r="M863" s="1" t="s">
        <v>5889</v>
      </c>
      <c r="N863" s="1" t="s">
        <v>5890</v>
      </c>
      <c r="O863" s="1" t="s">
        <v>411</v>
      </c>
      <c r="P863" s="1" t="s">
        <v>410</v>
      </c>
      <c r="Q863" s="1" t="s">
        <v>411</v>
      </c>
      <c r="R863" s="1" t="s">
        <v>5891</v>
      </c>
      <c r="S863" s="1" t="s">
        <v>5892</v>
      </c>
      <c r="T863" s="1"/>
      <c r="U863" s="1" t="s">
        <v>130</v>
      </c>
      <c r="V863" s="1"/>
      <c r="W863" s="1"/>
      <c r="X863" s="1"/>
      <c r="Y863" s="1">
        <v>52</v>
      </c>
      <c r="Z863" s="1"/>
      <c r="AA863" s="1"/>
      <c r="AB863" s="1"/>
      <c r="AC863" s="1"/>
      <c r="AD863" s="1"/>
      <c r="AE863" s="1"/>
      <c r="AF863" s="1"/>
      <c r="AG863" s="1"/>
      <c r="AH863" s="1"/>
      <c r="AI863" s="1"/>
      <c r="AJ863" s="1"/>
      <c r="AK863" s="1" t="s">
        <v>204</v>
      </c>
      <c r="AL863" s="1"/>
      <c r="AM863" s="1"/>
      <c r="AN863" s="1"/>
      <c r="AO863" s="1"/>
      <c r="AP863" s="1"/>
      <c r="AQ863" s="1"/>
      <c r="AR863" s="1"/>
      <c r="AS863" s="1"/>
      <c r="AT863" s="1"/>
      <c r="AU863" s="1"/>
      <c r="AV863" s="1"/>
      <c r="AW863" s="1"/>
      <c r="AX863" s="1" t="s">
        <v>113</v>
      </c>
      <c r="AY863" s="1"/>
      <c r="AZ863" s="1" t="s">
        <v>410</v>
      </c>
      <c r="BA863" s="1" t="s">
        <v>411</v>
      </c>
      <c r="BB863" s="1"/>
      <c r="BC863" s="1"/>
      <c r="BD863" s="1"/>
      <c r="BE863" s="1" t="s">
        <v>134</v>
      </c>
      <c r="BF863" s="1" t="s">
        <v>135</v>
      </c>
      <c r="BG863" s="1"/>
      <c r="BH863" s="1"/>
      <c r="BI863" s="1"/>
      <c r="BJ863" s="1"/>
      <c r="BK863" s="1"/>
      <c r="BL863" s="1" t="s">
        <v>5893</v>
      </c>
      <c r="BM863" s="1" t="s">
        <v>5894</v>
      </c>
      <c r="BN863" s="1" t="s">
        <v>121</v>
      </c>
    </row>
    <row r="864" spans="1:66" ht="15.75" customHeight="1" x14ac:dyDescent="0.3">
      <c r="A864" s="1" t="s">
        <v>304</v>
      </c>
      <c r="B864" s="1">
        <v>700000</v>
      </c>
      <c r="C864" s="1" t="s">
        <v>68</v>
      </c>
      <c r="D864" s="1">
        <v>0</v>
      </c>
      <c r="E864" s="4" t="s">
        <v>1446</v>
      </c>
      <c r="F864" s="1" t="s">
        <v>69</v>
      </c>
      <c r="G864" s="1" t="s">
        <v>123</v>
      </c>
      <c r="H864" s="1" t="s">
        <v>124</v>
      </c>
      <c r="I864" s="1" t="s">
        <v>101</v>
      </c>
      <c r="J864" s="1" t="s">
        <v>5895</v>
      </c>
      <c r="K864" s="1" t="s">
        <v>5896</v>
      </c>
      <c r="L864" s="1"/>
      <c r="M864" s="1" t="s">
        <v>5897</v>
      </c>
      <c r="N864" s="1" t="s">
        <v>5898</v>
      </c>
      <c r="O864" s="1" t="s">
        <v>304</v>
      </c>
      <c r="P864" s="1" t="s">
        <v>307</v>
      </c>
      <c r="Q864" s="1" t="s">
        <v>304</v>
      </c>
      <c r="R864" s="1" t="s">
        <v>5899</v>
      </c>
      <c r="S864" s="1" t="s">
        <v>5900</v>
      </c>
      <c r="T864" s="1"/>
      <c r="U864" s="1" t="s">
        <v>130</v>
      </c>
      <c r="V864" s="1"/>
      <c r="W864" s="1"/>
      <c r="X864" s="1"/>
      <c r="Y864" s="1">
        <v>140</v>
      </c>
      <c r="Z864" s="1"/>
      <c r="AA864" s="1"/>
      <c r="AB864" s="1"/>
      <c r="AC864" s="1"/>
      <c r="AD864" s="1"/>
      <c r="AE864" s="1"/>
      <c r="AF864" s="1"/>
      <c r="AG864" s="1"/>
      <c r="AH864" s="1"/>
      <c r="AI864" s="1"/>
      <c r="AJ864" s="1"/>
      <c r="AK864" s="1" t="s">
        <v>112</v>
      </c>
      <c r="AL864" s="1"/>
      <c r="AM864" s="1"/>
      <c r="AN864" s="1"/>
      <c r="AO864" s="1"/>
      <c r="AP864" s="1"/>
      <c r="AQ864" s="1"/>
      <c r="AR864" s="1"/>
      <c r="AS864" s="1"/>
      <c r="AT864" s="1"/>
      <c r="AU864" s="1"/>
      <c r="AV864" s="1"/>
      <c r="AW864" s="1"/>
      <c r="AX864" s="1" t="s">
        <v>177</v>
      </c>
      <c r="AY864" s="1"/>
      <c r="AZ864" s="1" t="s">
        <v>945</v>
      </c>
      <c r="BA864" s="1" t="s">
        <v>105</v>
      </c>
      <c r="BB864" s="1"/>
      <c r="BC864" s="1"/>
      <c r="BD864" s="1" t="s">
        <v>133</v>
      </c>
      <c r="BE864" s="1" t="s">
        <v>134</v>
      </c>
      <c r="BF864" s="1" t="s">
        <v>90</v>
      </c>
      <c r="BG864" s="1"/>
      <c r="BH864" s="1" t="s">
        <v>118</v>
      </c>
      <c r="BI864" s="1"/>
      <c r="BJ864" s="1"/>
      <c r="BK864" s="1"/>
      <c r="BL864" s="1" t="s">
        <v>5901</v>
      </c>
      <c r="BM864" s="1" t="s">
        <v>5902</v>
      </c>
      <c r="BN864" s="1" t="s">
        <v>121</v>
      </c>
    </row>
    <row r="865" spans="1:66" ht="15.75" customHeight="1" x14ac:dyDescent="0.3">
      <c r="A865" s="1" t="s">
        <v>512</v>
      </c>
      <c r="B865" s="1">
        <v>1000000</v>
      </c>
      <c r="C865" s="1" t="s">
        <v>68</v>
      </c>
      <c r="D865" s="1">
        <v>0</v>
      </c>
      <c r="E865" s="4">
        <v>44600</v>
      </c>
      <c r="F865" s="1" t="s">
        <v>69</v>
      </c>
      <c r="G865" s="1" t="s">
        <v>99</v>
      </c>
      <c r="H865" s="1" t="s">
        <v>100</v>
      </c>
      <c r="I865" s="1" t="s">
        <v>101</v>
      </c>
      <c r="J865" s="1" t="s">
        <v>5903</v>
      </c>
      <c r="K865" s="1" t="s">
        <v>5904</v>
      </c>
      <c r="L865" s="1" t="s">
        <v>5905</v>
      </c>
      <c r="M865" s="1" t="s">
        <v>5906</v>
      </c>
      <c r="N865" s="1" t="s">
        <v>5907</v>
      </c>
      <c r="O865" s="1" t="s">
        <v>115</v>
      </c>
      <c r="P865" s="1" t="s">
        <v>518</v>
      </c>
      <c r="Q865" s="1" t="s">
        <v>512</v>
      </c>
      <c r="R865" s="1" t="s">
        <v>5908</v>
      </c>
      <c r="S865" s="1" t="s">
        <v>5909</v>
      </c>
      <c r="T865" s="1"/>
      <c r="U865" s="1" t="s">
        <v>130</v>
      </c>
      <c r="V865" s="1"/>
      <c r="W865" s="1"/>
      <c r="X865" s="1"/>
      <c r="Y865" s="1">
        <v>62</v>
      </c>
      <c r="Z865" s="1"/>
      <c r="AA865" s="1"/>
      <c r="AB865" s="1"/>
      <c r="AC865" s="1"/>
      <c r="AD865" s="1"/>
      <c r="AE865" s="1"/>
      <c r="AF865" s="1"/>
      <c r="AG865" s="1"/>
      <c r="AH865" s="1"/>
      <c r="AI865" s="1"/>
      <c r="AJ865" s="1"/>
      <c r="AK865" s="1" t="s">
        <v>707</v>
      </c>
      <c r="AL865" s="1"/>
      <c r="AM865" s="1"/>
      <c r="AN865" s="1"/>
      <c r="AO865" s="1"/>
      <c r="AP865" s="1"/>
      <c r="AQ865" s="1"/>
      <c r="AR865" s="1"/>
      <c r="AS865" s="1"/>
      <c r="AT865" s="1"/>
      <c r="AU865" s="1"/>
      <c r="AV865" s="1"/>
      <c r="AW865" s="1"/>
      <c r="AX865" s="1" t="s">
        <v>177</v>
      </c>
      <c r="AY865" s="1"/>
      <c r="AZ865" s="1" t="s">
        <v>114</v>
      </c>
      <c r="BA865" s="1" t="s">
        <v>115</v>
      </c>
      <c r="BB865" s="1"/>
      <c r="BC865" s="1"/>
      <c r="BD865" s="1" t="s">
        <v>116</v>
      </c>
      <c r="BE865" s="1" t="s">
        <v>192</v>
      </c>
      <c r="BF865" s="1" t="s">
        <v>90</v>
      </c>
      <c r="BG865" s="1"/>
      <c r="BH865" s="1" t="s">
        <v>193</v>
      </c>
      <c r="BI865" s="1"/>
      <c r="BJ865" s="1"/>
      <c r="BK865" s="1"/>
      <c r="BL865" s="1" t="s">
        <v>5910</v>
      </c>
      <c r="BM865" s="1" t="s">
        <v>5911</v>
      </c>
      <c r="BN865" s="1" t="s">
        <v>121</v>
      </c>
    </row>
    <row r="866" spans="1:66" ht="15.75" customHeight="1" x14ac:dyDescent="0.3">
      <c r="A866" s="1" t="s">
        <v>837</v>
      </c>
      <c r="B866" s="1">
        <v>200000</v>
      </c>
      <c r="C866" s="1" t="s">
        <v>68</v>
      </c>
      <c r="D866" s="1">
        <v>0</v>
      </c>
      <c r="E866" s="4" t="s">
        <v>139</v>
      </c>
      <c r="F866" s="1" t="s">
        <v>69</v>
      </c>
      <c r="G866" s="1" t="s">
        <v>123</v>
      </c>
      <c r="H866" s="1" t="s">
        <v>124</v>
      </c>
      <c r="I866" s="1" t="s">
        <v>101</v>
      </c>
      <c r="J866" s="1" t="s">
        <v>5912</v>
      </c>
      <c r="K866" s="1" t="s">
        <v>5913</v>
      </c>
      <c r="L866" s="1" t="s">
        <v>5914</v>
      </c>
      <c r="M866" s="1" t="s">
        <v>5915</v>
      </c>
      <c r="N866" s="1" t="s">
        <v>5916</v>
      </c>
      <c r="O866" s="1" t="s">
        <v>382</v>
      </c>
      <c r="P866" s="1" t="s">
        <v>386</v>
      </c>
      <c r="Q866" s="1" t="s">
        <v>382</v>
      </c>
      <c r="R866" s="1" t="s">
        <v>5917</v>
      </c>
      <c r="S866" s="1" t="s">
        <v>5918</v>
      </c>
      <c r="T866" s="1"/>
      <c r="U866" s="1" t="s">
        <v>130</v>
      </c>
      <c r="V866" s="1"/>
      <c r="W866" s="1"/>
      <c r="X866" s="1"/>
      <c r="Y866" s="1">
        <v>20</v>
      </c>
      <c r="Z866" s="1"/>
      <c r="AA866" s="1"/>
      <c r="AB866" s="1"/>
      <c r="AC866" s="1"/>
      <c r="AD866" s="1"/>
      <c r="AE866" s="1"/>
      <c r="AF866" s="1"/>
      <c r="AG866" s="1"/>
      <c r="AH866" s="1"/>
      <c r="AI866" s="1"/>
      <c r="AJ866" s="1"/>
      <c r="AK866" s="1" t="s">
        <v>220</v>
      </c>
      <c r="AL866" s="1"/>
      <c r="AM866" s="1"/>
      <c r="AN866" s="1"/>
      <c r="AO866" s="1"/>
      <c r="AP866" s="1"/>
      <c r="AQ866" s="1"/>
      <c r="AR866" s="1"/>
      <c r="AS866" s="1"/>
      <c r="AT866" s="1"/>
      <c r="AU866" s="1"/>
      <c r="AV866" s="1"/>
      <c r="AW866" s="1"/>
      <c r="AX866" s="1" t="s">
        <v>177</v>
      </c>
      <c r="AY866" s="1"/>
      <c r="AZ866" s="1" t="s">
        <v>386</v>
      </c>
      <c r="BA866" s="1" t="s">
        <v>382</v>
      </c>
      <c r="BB866" s="1"/>
      <c r="BC866" s="1"/>
      <c r="BD866" s="1"/>
      <c r="BE866" s="1" t="s">
        <v>134</v>
      </c>
      <c r="BF866" s="1" t="s">
        <v>90</v>
      </c>
      <c r="BG866" s="1"/>
      <c r="BH866" s="1"/>
      <c r="BI866" s="1"/>
      <c r="BJ866" s="1"/>
      <c r="BK866" s="1"/>
      <c r="BL866" s="1" t="s">
        <v>5919</v>
      </c>
      <c r="BM866" s="1" t="s">
        <v>5920</v>
      </c>
      <c r="BN866" s="1" t="s">
        <v>121</v>
      </c>
    </row>
    <row r="867" spans="1:66" ht="15.75" customHeight="1" x14ac:dyDescent="0.3">
      <c r="A867" s="1" t="s">
        <v>2238</v>
      </c>
      <c r="B867" s="1">
        <v>1500000</v>
      </c>
      <c r="C867" s="1" t="s">
        <v>68</v>
      </c>
      <c r="D867" s="1">
        <v>0</v>
      </c>
      <c r="E867" s="4">
        <v>44628</v>
      </c>
      <c r="F867" s="1" t="s">
        <v>69</v>
      </c>
      <c r="G867" s="1" t="s">
        <v>99</v>
      </c>
      <c r="H867" s="1" t="s">
        <v>100</v>
      </c>
      <c r="I867" s="1" t="s">
        <v>101</v>
      </c>
      <c r="J867" s="1" t="s">
        <v>5921</v>
      </c>
      <c r="K867" s="1" t="s">
        <v>5922</v>
      </c>
      <c r="L867" s="1" t="s">
        <v>1039</v>
      </c>
      <c r="M867" s="1" t="s">
        <v>5923</v>
      </c>
      <c r="N867" s="1" t="s">
        <v>5924</v>
      </c>
      <c r="O867" s="1" t="s">
        <v>291</v>
      </c>
      <c r="P867" s="1" t="s">
        <v>2244</v>
      </c>
      <c r="Q867" s="1" t="s">
        <v>2238</v>
      </c>
      <c r="R867" s="1" t="s">
        <v>5925</v>
      </c>
      <c r="S867" s="1" t="s">
        <v>5926</v>
      </c>
      <c r="T867" s="1"/>
      <c r="U867" s="1" t="s">
        <v>147</v>
      </c>
      <c r="V867" s="1"/>
      <c r="W867" s="1"/>
      <c r="X867" s="1"/>
      <c r="Y867" s="1">
        <v>68</v>
      </c>
      <c r="Z867" s="1"/>
      <c r="AA867" s="1"/>
      <c r="AB867" s="1"/>
      <c r="AC867" s="1"/>
      <c r="AD867" s="1"/>
      <c r="AE867" s="1"/>
      <c r="AF867" s="1"/>
      <c r="AG867" s="1"/>
      <c r="AH867" s="1"/>
      <c r="AI867" s="1"/>
      <c r="AJ867" s="1"/>
      <c r="AK867" s="1" t="s">
        <v>220</v>
      </c>
      <c r="AL867" s="1"/>
      <c r="AM867" s="1"/>
      <c r="AN867" s="1"/>
      <c r="AO867" s="1"/>
      <c r="AP867" s="1"/>
      <c r="AQ867" s="1"/>
      <c r="AR867" s="1"/>
      <c r="AS867" s="1"/>
      <c r="AT867" s="1"/>
      <c r="AU867" s="1"/>
      <c r="AV867" s="1"/>
      <c r="AW867" s="1"/>
      <c r="AX867" s="1" t="s">
        <v>237</v>
      </c>
      <c r="AY867" s="1"/>
      <c r="AZ867" s="1" t="s">
        <v>296</v>
      </c>
      <c r="BA867" s="1" t="s">
        <v>291</v>
      </c>
      <c r="BB867" s="1"/>
      <c r="BC867" s="1"/>
      <c r="BD867" s="1" t="s">
        <v>116</v>
      </c>
      <c r="BE867" s="1" t="s">
        <v>134</v>
      </c>
      <c r="BF867" s="1" t="s">
        <v>5927</v>
      </c>
      <c r="BG867" s="1"/>
      <c r="BH867" s="1" t="s">
        <v>321</v>
      </c>
      <c r="BI867" s="1"/>
      <c r="BJ867" s="1"/>
      <c r="BK867" s="1"/>
      <c r="BL867" s="1" t="s">
        <v>5928</v>
      </c>
      <c r="BM867" s="1" t="s">
        <v>5929</v>
      </c>
      <c r="BN867" s="1" t="s">
        <v>121</v>
      </c>
    </row>
    <row r="868" spans="1:66" ht="15.75" customHeight="1" x14ac:dyDescent="0.3">
      <c r="A868" s="1" t="s">
        <v>2238</v>
      </c>
      <c r="B868" s="1">
        <v>100000</v>
      </c>
      <c r="C868" s="1" t="s">
        <v>68</v>
      </c>
      <c r="D868" s="1">
        <v>0</v>
      </c>
      <c r="E868" s="4" t="s">
        <v>2914</v>
      </c>
      <c r="F868" s="1" t="s">
        <v>69</v>
      </c>
      <c r="G868" s="1" t="s">
        <v>99</v>
      </c>
      <c r="H868" s="1" t="s">
        <v>100</v>
      </c>
      <c r="I868" s="1" t="s">
        <v>101</v>
      </c>
      <c r="J868" s="1" t="s">
        <v>5921</v>
      </c>
      <c r="K868" s="1" t="s">
        <v>5922</v>
      </c>
      <c r="L868" s="1" t="s">
        <v>884</v>
      </c>
      <c r="M868" s="1" t="s">
        <v>5923</v>
      </c>
      <c r="N868" s="1" t="s">
        <v>5924</v>
      </c>
      <c r="O868" s="1" t="s">
        <v>291</v>
      </c>
      <c r="P868" s="1" t="s">
        <v>2244</v>
      </c>
      <c r="Q868" s="1" t="s">
        <v>2238</v>
      </c>
      <c r="R868" s="1" t="s">
        <v>5930</v>
      </c>
      <c r="S868" s="1" t="s">
        <v>5931</v>
      </c>
      <c r="T868" s="1"/>
      <c r="U868" s="1" t="s">
        <v>147</v>
      </c>
      <c r="V868" s="1"/>
      <c r="W868" s="1"/>
      <c r="X868" s="1"/>
      <c r="Y868" s="1">
        <v>68</v>
      </c>
      <c r="Z868" s="1"/>
      <c r="AA868" s="1"/>
      <c r="AB868" s="1"/>
      <c r="AC868" s="1"/>
      <c r="AD868" s="1"/>
      <c r="AE868" s="1"/>
      <c r="AF868" s="1"/>
      <c r="AG868" s="1"/>
      <c r="AH868" s="1"/>
      <c r="AI868" s="1"/>
      <c r="AJ868" s="1"/>
      <c r="AK868" s="1" t="s">
        <v>220</v>
      </c>
      <c r="AL868" s="1"/>
      <c r="AM868" s="1"/>
      <c r="AN868" s="1"/>
      <c r="AO868" s="1"/>
      <c r="AP868" s="1"/>
      <c r="AQ868" s="1"/>
      <c r="AR868" s="1"/>
      <c r="AS868" s="1"/>
      <c r="AT868" s="1"/>
      <c r="AU868" s="1"/>
      <c r="AV868" s="1"/>
      <c r="AW868" s="1"/>
      <c r="AX868" s="1" t="s">
        <v>237</v>
      </c>
      <c r="AY868" s="1"/>
      <c r="AZ868" s="1" t="s">
        <v>296</v>
      </c>
      <c r="BA868" s="1" t="s">
        <v>291</v>
      </c>
      <c r="BB868" s="1"/>
      <c r="BC868" s="1"/>
      <c r="BD868" s="1" t="s">
        <v>116</v>
      </c>
      <c r="BE868" s="1" t="s">
        <v>134</v>
      </c>
      <c r="BF868" s="1" t="s">
        <v>5927</v>
      </c>
      <c r="BG868" s="1"/>
      <c r="BH868" s="1" t="s">
        <v>321</v>
      </c>
      <c r="BI868" s="1"/>
      <c r="BJ868" s="1"/>
      <c r="BK868" s="1"/>
      <c r="BL868" s="1" t="s">
        <v>5928</v>
      </c>
      <c r="BM868" s="1" t="s">
        <v>5929</v>
      </c>
      <c r="BN868" s="1" t="s">
        <v>181</v>
      </c>
    </row>
    <row r="869" spans="1:66" ht="15.75" customHeight="1" x14ac:dyDescent="0.3">
      <c r="A869" s="1" t="s">
        <v>641</v>
      </c>
      <c r="B869" s="1">
        <v>2000000</v>
      </c>
      <c r="C869" s="1" t="s">
        <v>68</v>
      </c>
      <c r="D869" s="1">
        <v>0</v>
      </c>
      <c r="E869" s="4">
        <v>44569</v>
      </c>
      <c r="F869" s="1" t="s">
        <v>69</v>
      </c>
      <c r="G869" s="1" t="s">
        <v>99</v>
      </c>
      <c r="H869" s="1" t="s">
        <v>100</v>
      </c>
      <c r="I869" s="1" t="s">
        <v>101</v>
      </c>
      <c r="J869" s="1"/>
      <c r="K869" s="1"/>
      <c r="L869" s="1" t="s">
        <v>5932</v>
      </c>
      <c r="M869" s="1" t="s">
        <v>5933</v>
      </c>
      <c r="N869" s="1" t="s">
        <v>5934</v>
      </c>
      <c r="O869" s="1" t="s">
        <v>223</v>
      </c>
      <c r="P869" s="1" t="s">
        <v>647</v>
      </c>
      <c r="Q869" s="1" t="s">
        <v>641</v>
      </c>
      <c r="R869" s="1" t="s">
        <v>5935</v>
      </c>
      <c r="S869" s="1" t="s">
        <v>5936</v>
      </c>
      <c r="T869" s="1"/>
      <c r="U869" s="1" t="s">
        <v>81</v>
      </c>
      <c r="V869" s="1"/>
      <c r="W869" s="1"/>
      <c r="X869" s="1"/>
      <c r="Y869" s="1">
        <v>195</v>
      </c>
      <c r="Z869" s="1"/>
      <c r="AA869" s="1"/>
      <c r="AB869" s="1"/>
      <c r="AC869" s="1"/>
      <c r="AD869" s="1"/>
      <c r="AE869" s="1"/>
      <c r="AF869" s="1"/>
      <c r="AG869" s="1"/>
      <c r="AH869" s="1"/>
      <c r="AI869" s="1"/>
      <c r="AJ869" s="1"/>
      <c r="AK869" s="1" t="s">
        <v>356</v>
      </c>
      <c r="AL869" s="1"/>
      <c r="AM869" s="1"/>
      <c r="AN869" s="1"/>
      <c r="AO869" s="1"/>
      <c r="AP869" s="1"/>
      <c r="AQ869" s="1"/>
      <c r="AR869" s="1"/>
      <c r="AS869" s="1"/>
      <c r="AT869" s="1"/>
      <c r="AU869" s="1"/>
      <c r="AV869" s="1"/>
      <c r="AW869" s="1"/>
      <c r="AX869" s="1"/>
      <c r="AY869" s="1"/>
      <c r="AZ869" s="1" t="s">
        <v>222</v>
      </c>
      <c r="BA869" s="1" t="s">
        <v>223</v>
      </c>
      <c r="BB869" s="1" t="s">
        <v>445</v>
      </c>
      <c r="BC869" s="1"/>
      <c r="BD869" s="1" t="s">
        <v>2247</v>
      </c>
      <c r="BE869" s="1" t="s">
        <v>134</v>
      </c>
      <c r="BF869" s="1"/>
      <c r="BG869" s="1"/>
      <c r="BH869" s="1" t="s">
        <v>387</v>
      </c>
      <c r="BI869" s="1"/>
      <c r="BJ869" s="1"/>
      <c r="BK869" s="1"/>
      <c r="BL869" s="1" t="s">
        <v>5937</v>
      </c>
      <c r="BM869" s="1" t="s">
        <v>5938</v>
      </c>
      <c r="BN869" s="1"/>
    </row>
    <row r="870" spans="1:66" ht="15.75" customHeight="1" x14ac:dyDescent="0.3">
      <c r="A870" s="1" t="s">
        <v>256</v>
      </c>
      <c r="B870" s="1">
        <v>2300000</v>
      </c>
      <c r="C870" s="1" t="s">
        <v>68</v>
      </c>
      <c r="D870" s="1">
        <v>0</v>
      </c>
      <c r="E870" s="4" t="s">
        <v>4420</v>
      </c>
      <c r="F870" s="1" t="s">
        <v>69</v>
      </c>
      <c r="G870" s="1" t="s">
        <v>123</v>
      </c>
      <c r="H870" s="1" t="s">
        <v>124</v>
      </c>
      <c r="I870" s="1" t="s">
        <v>101</v>
      </c>
      <c r="J870" s="1"/>
      <c r="K870" s="1"/>
      <c r="L870" s="1"/>
      <c r="M870" s="1" t="s">
        <v>5939</v>
      </c>
      <c r="N870" s="1" t="s">
        <v>5940</v>
      </c>
      <c r="O870" s="1" t="s">
        <v>105</v>
      </c>
      <c r="P870" s="1" t="s">
        <v>260</v>
      </c>
      <c r="Q870" s="1" t="s">
        <v>256</v>
      </c>
      <c r="R870" s="1" t="s">
        <v>5941</v>
      </c>
      <c r="S870" s="1" t="s">
        <v>5942</v>
      </c>
      <c r="T870" s="1"/>
      <c r="U870" s="1" t="s">
        <v>3539</v>
      </c>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t="s">
        <v>945</v>
      </c>
      <c r="BA870" s="1" t="s">
        <v>105</v>
      </c>
      <c r="BB870" s="1"/>
      <c r="BC870" s="1"/>
      <c r="BD870" s="1" t="s">
        <v>4584</v>
      </c>
      <c r="BE870" s="1" t="s">
        <v>192</v>
      </c>
      <c r="BF870" s="1"/>
      <c r="BG870" s="1"/>
      <c r="BH870" s="1" t="s">
        <v>118</v>
      </c>
      <c r="BI870" s="1"/>
      <c r="BJ870" s="1"/>
      <c r="BK870" s="1"/>
      <c r="BL870" s="1" t="s">
        <v>5943</v>
      </c>
      <c r="BM870" s="1" t="s">
        <v>5944</v>
      </c>
      <c r="BN870" s="1" t="s">
        <v>121</v>
      </c>
    </row>
    <row r="871" spans="1:66" ht="15.75" customHeight="1" x14ac:dyDescent="0.3">
      <c r="A871" s="1" t="s">
        <v>256</v>
      </c>
      <c r="B871" s="1">
        <v>230000</v>
      </c>
      <c r="C871" s="1" t="s">
        <v>68</v>
      </c>
      <c r="D871" s="1">
        <v>0</v>
      </c>
      <c r="E871" s="4" t="s">
        <v>4420</v>
      </c>
      <c r="F871" s="1" t="s">
        <v>69</v>
      </c>
      <c r="G871" s="1" t="s">
        <v>123</v>
      </c>
      <c r="H871" s="1" t="s">
        <v>124</v>
      </c>
      <c r="I871" s="1" t="s">
        <v>101</v>
      </c>
      <c r="J871" s="1"/>
      <c r="K871" s="1"/>
      <c r="L871" s="1"/>
      <c r="M871" s="1" t="s">
        <v>5939</v>
      </c>
      <c r="N871" s="1" t="s">
        <v>5940</v>
      </c>
      <c r="O871" s="1" t="s">
        <v>105</v>
      </c>
      <c r="P871" s="1" t="s">
        <v>260</v>
      </c>
      <c r="Q871" s="1" t="s">
        <v>256</v>
      </c>
      <c r="R871" s="1" t="s">
        <v>5945</v>
      </c>
      <c r="S871" s="1" t="s">
        <v>5946</v>
      </c>
      <c r="T871" s="1"/>
      <c r="U871" s="1" t="s">
        <v>3539</v>
      </c>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t="s">
        <v>945</v>
      </c>
      <c r="BA871" s="1" t="s">
        <v>105</v>
      </c>
      <c r="BB871" s="1"/>
      <c r="BC871" s="1"/>
      <c r="BD871" s="1" t="s">
        <v>4584</v>
      </c>
      <c r="BE871" s="1" t="s">
        <v>192</v>
      </c>
      <c r="BF871" s="1"/>
      <c r="BG871" s="1"/>
      <c r="BH871" s="1" t="s">
        <v>118</v>
      </c>
      <c r="BI871" s="1"/>
      <c r="BJ871" s="1"/>
      <c r="BK871" s="1"/>
      <c r="BL871" s="1" t="s">
        <v>5943</v>
      </c>
      <c r="BM871" s="1" t="s">
        <v>5944</v>
      </c>
      <c r="BN871" s="1" t="s">
        <v>181</v>
      </c>
    </row>
    <row r="872" spans="1:66" ht="15.75" customHeight="1" x14ac:dyDescent="0.3">
      <c r="A872" s="1" t="s">
        <v>272</v>
      </c>
      <c r="B872" s="1">
        <v>71000</v>
      </c>
      <c r="C872" s="1" t="s">
        <v>68</v>
      </c>
      <c r="D872" s="1">
        <v>100</v>
      </c>
      <c r="E872" s="4">
        <v>44600</v>
      </c>
      <c r="F872" s="1" t="s">
        <v>69</v>
      </c>
      <c r="G872" s="1" t="s">
        <v>70</v>
      </c>
      <c r="H872" s="1" t="s">
        <v>71</v>
      </c>
      <c r="I872" s="1" t="s">
        <v>72</v>
      </c>
      <c r="J872" s="1" t="s">
        <v>5947</v>
      </c>
      <c r="K872" s="1" t="s">
        <v>5948</v>
      </c>
      <c r="L872" s="1" t="s">
        <v>5949</v>
      </c>
      <c r="M872" s="1" t="s">
        <v>5950</v>
      </c>
      <c r="N872" s="1" t="s">
        <v>5951</v>
      </c>
      <c r="O872" s="1" t="s">
        <v>127</v>
      </c>
      <c r="P872" s="1" t="s">
        <v>278</v>
      </c>
      <c r="Q872" s="1" t="s">
        <v>272</v>
      </c>
      <c r="R872" s="1" t="s">
        <v>5952</v>
      </c>
      <c r="S872" s="1" t="s">
        <v>5953</v>
      </c>
      <c r="T872" s="1"/>
      <c r="U872" s="1" t="s">
        <v>263</v>
      </c>
      <c r="V872" s="1"/>
      <c r="W872" s="1"/>
      <c r="X872" s="1"/>
      <c r="Y872" s="1">
        <v>186</v>
      </c>
      <c r="Z872" s="1"/>
      <c r="AA872" s="1"/>
      <c r="AB872" s="1"/>
      <c r="AC872" s="1"/>
      <c r="AD872" s="1"/>
      <c r="AE872" s="1"/>
      <c r="AF872" s="1"/>
      <c r="AG872" s="1" t="s">
        <v>111</v>
      </c>
      <c r="AH872" s="1"/>
      <c r="AI872" s="1"/>
      <c r="AJ872" s="1"/>
      <c r="AK872" s="1"/>
      <c r="AL872" s="1"/>
      <c r="AM872" s="1"/>
      <c r="AN872" s="1"/>
      <c r="AO872" s="1"/>
      <c r="AP872" s="1"/>
      <c r="AQ872" s="1"/>
      <c r="AR872" s="1"/>
      <c r="AS872" s="1"/>
      <c r="AT872" s="1"/>
      <c r="AU872" s="1"/>
      <c r="AV872" s="1"/>
      <c r="AW872" s="1"/>
      <c r="AX872" s="1"/>
      <c r="AY872" s="1"/>
      <c r="AZ872" s="1" t="s">
        <v>132</v>
      </c>
      <c r="BA872" s="1" t="s">
        <v>127</v>
      </c>
      <c r="BB872" s="1"/>
      <c r="BC872" s="1"/>
      <c r="BD872" s="1" t="s">
        <v>116</v>
      </c>
      <c r="BE872" s="1" t="s">
        <v>192</v>
      </c>
      <c r="BF872" s="1"/>
      <c r="BG872" s="1"/>
      <c r="BH872" s="1" t="s">
        <v>193</v>
      </c>
      <c r="BI872" s="1"/>
      <c r="BJ872" s="1"/>
      <c r="BK872" s="1"/>
      <c r="BL872" s="1" t="s">
        <v>5954</v>
      </c>
      <c r="BM872" s="1" t="s">
        <v>5955</v>
      </c>
      <c r="BN872" s="1" t="s">
        <v>181</v>
      </c>
    </row>
    <row r="873" spans="1:66" ht="15.75" customHeight="1" x14ac:dyDescent="0.3">
      <c r="A873" s="1" t="s">
        <v>376</v>
      </c>
      <c r="B873" s="1">
        <v>4000000</v>
      </c>
      <c r="C873" s="1" t="s">
        <v>68</v>
      </c>
      <c r="D873" s="1">
        <v>0</v>
      </c>
      <c r="E873" s="4">
        <v>44689</v>
      </c>
      <c r="F873" s="1" t="s">
        <v>69</v>
      </c>
      <c r="G873" s="1" t="s">
        <v>99</v>
      </c>
      <c r="H873" s="1" t="s">
        <v>100</v>
      </c>
      <c r="I873" s="1" t="s">
        <v>101</v>
      </c>
      <c r="J873" s="1" t="s">
        <v>5956</v>
      </c>
      <c r="K873" s="1" t="s">
        <v>5957</v>
      </c>
      <c r="L873" s="1" t="s">
        <v>121</v>
      </c>
      <c r="M873" s="1" t="s">
        <v>5958</v>
      </c>
      <c r="N873" s="1" t="s">
        <v>5959</v>
      </c>
      <c r="O873" s="1" t="s">
        <v>168</v>
      </c>
      <c r="P873" s="1" t="s">
        <v>383</v>
      </c>
      <c r="Q873" s="1" t="s">
        <v>376</v>
      </c>
      <c r="R873" s="1" t="s">
        <v>5960</v>
      </c>
      <c r="S873" s="1" t="s">
        <v>5961</v>
      </c>
      <c r="T873" s="1"/>
      <c r="U873" s="1" t="s">
        <v>130</v>
      </c>
      <c r="V873" s="1"/>
      <c r="W873" s="1"/>
      <c r="X873" s="1"/>
      <c r="Y873" s="1">
        <v>8383</v>
      </c>
      <c r="Z873" s="1"/>
      <c r="AA873" s="1"/>
      <c r="AB873" s="1"/>
      <c r="AC873" s="1"/>
      <c r="AD873" s="1"/>
      <c r="AE873" s="1"/>
      <c r="AF873" s="1"/>
      <c r="AG873" s="1"/>
      <c r="AH873" s="1"/>
      <c r="AI873" s="1"/>
      <c r="AJ873" s="1"/>
      <c r="AK873" s="1" t="s">
        <v>5962</v>
      </c>
      <c r="AL873" s="1"/>
      <c r="AM873" s="1"/>
      <c r="AN873" s="1"/>
      <c r="AO873" s="1"/>
      <c r="AP873" s="1"/>
      <c r="AQ873" s="1"/>
      <c r="AR873" s="1"/>
      <c r="AS873" s="1"/>
      <c r="AT873" s="1"/>
      <c r="AU873" s="1"/>
      <c r="AV873" s="1"/>
      <c r="AW873" s="1"/>
      <c r="AX873" s="1" t="s">
        <v>177</v>
      </c>
      <c r="AY873" s="1"/>
      <c r="AZ873" s="1" t="s">
        <v>292</v>
      </c>
      <c r="BA873" s="1" t="s">
        <v>168</v>
      </c>
      <c r="BB873" s="1"/>
      <c r="BC873" s="1"/>
      <c r="BD873" s="1" t="s">
        <v>1905</v>
      </c>
      <c r="BE873" s="1" t="s">
        <v>134</v>
      </c>
      <c r="BF873" s="1" t="s">
        <v>135</v>
      </c>
      <c r="BG873" s="1"/>
      <c r="BH873" s="1" t="s">
        <v>2321</v>
      </c>
      <c r="BI873" s="1"/>
      <c r="BJ873" s="1"/>
      <c r="BK873" s="1"/>
      <c r="BL873" s="1" t="s">
        <v>5963</v>
      </c>
      <c r="BM873" s="1" t="s">
        <v>5964</v>
      </c>
      <c r="BN873" s="1" t="s">
        <v>121</v>
      </c>
    </row>
    <row r="874" spans="1:66" ht="15.75" customHeight="1" x14ac:dyDescent="0.3">
      <c r="A874" s="1" t="s">
        <v>641</v>
      </c>
      <c r="B874" s="1">
        <v>70000</v>
      </c>
      <c r="C874" s="1" t="s">
        <v>68</v>
      </c>
      <c r="D874" s="1">
        <v>100</v>
      </c>
      <c r="E874" s="4">
        <v>44600</v>
      </c>
      <c r="F874" s="1" t="s">
        <v>69</v>
      </c>
      <c r="G874" s="1" t="s">
        <v>70</v>
      </c>
      <c r="H874" s="1" t="s">
        <v>71</v>
      </c>
      <c r="I874" s="1" t="s">
        <v>72</v>
      </c>
      <c r="J874" s="1"/>
      <c r="K874" s="1"/>
      <c r="L874" s="1" t="s">
        <v>5965</v>
      </c>
      <c r="M874" s="1" t="s">
        <v>2804</v>
      </c>
      <c r="N874" s="1" t="s">
        <v>2805</v>
      </c>
      <c r="O874" s="1" t="s">
        <v>444</v>
      </c>
      <c r="P874" s="1" t="s">
        <v>647</v>
      </c>
      <c r="Q874" s="1" t="s">
        <v>641</v>
      </c>
      <c r="R874" s="1" t="s">
        <v>5966</v>
      </c>
      <c r="S874" s="1" t="s">
        <v>5967</v>
      </c>
      <c r="T874" s="1"/>
      <c r="U874" s="1" t="s">
        <v>81</v>
      </c>
      <c r="V874" s="1"/>
      <c r="W874" s="1"/>
      <c r="X874" s="1"/>
      <c r="Y874" s="1">
        <v>300</v>
      </c>
      <c r="Z874" s="1"/>
      <c r="AA874" s="1"/>
      <c r="AB874" s="1"/>
      <c r="AC874" s="1"/>
      <c r="AD874" s="1"/>
      <c r="AE874" s="1"/>
      <c r="AF874" s="1"/>
      <c r="AG874" s="1"/>
      <c r="AH874" s="1"/>
      <c r="AI874" s="1"/>
      <c r="AJ874" s="1"/>
      <c r="AK874" s="1" t="s">
        <v>680</v>
      </c>
      <c r="AL874" s="1"/>
      <c r="AM874" s="1"/>
      <c r="AN874" s="1"/>
      <c r="AO874" s="1"/>
      <c r="AP874" s="1"/>
      <c r="AQ874" s="1"/>
      <c r="AR874" s="1"/>
      <c r="AS874" s="1"/>
      <c r="AT874" s="1"/>
      <c r="AU874" s="1"/>
      <c r="AV874" s="1"/>
      <c r="AW874" s="1"/>
      <c r="AX874" s="1"/>
      <c r="AY874" s="1"/>
      <c r="AZ874" s="1" t="s">
        <v>443</v>
      </c>
      <c r="BA874" s="1" t="s">
        <v>444</v>
      </c>
      <c r="BB874" s="1" t="s">
        <v>239</v>
      </c>
      <c r="BC874" s="1"/>
      <c r="BD874" s="1" t="s">
        <v>88</v>
      </c>
      <c r="BE874" s="1" t="s">
        <v>134</v>
      </c>
      <c r="BF874" s="1"/>
      <c r="BG874" s="1"/>
      <c r="BH874" s="1"/>
      <c r="BI874" s="1"/>
      <c r="BJ874" s="1"/>
      <c r="BK874" s="1"/>
      <c r="BL874" s="1" t="s">
        <v>2807</v>
      </c>
      <c r="BM874" s="1" t="s">
        <v>2808</v>
      </c>
      <c r="BN874" s="1" t="s">
        <v>181</v>
      </c>
    </row>
    <row r="875" spans="1:66" ht="15.75" customHeight="1" x14ac:dyDescent="0.3">
      <c r="A875" s="1" t="s">
        <v>641</v>
      </c>
      <c r="B875" s="1">
        <v>400000</v>
      </c>
      <c r="C875" s="1" t="s">
        <v>68</v>
      </c>
      <c r="D875" s="1">
        <v>0</v>
      </c>
      <c r="E875" s="4" t="s">
        <v>314</v>
      </c>
      <c r="F875" s="1" t="s">
        <v>69</v>
      </c>
      <c r="G875" s="1" t="s">
        <v>99</v>
      </c>
      <c r="H875" s="1" t="s">
        <v>100</v>
      </c>
      <c r="I875" s="1" t="s">
        <v>101</v>
      </c>
      <c r="J875" s="1" t="s">
        <v>5968</v>
      </c>
      <c r="K875" s="1" t="s">
        <v>5969</v>
      </c>
      <c r="L875" s="1" t="s">
        <v>275</v>
      </c>
      <c r="M875" s="1" t="s">
        <v>5970</v>
      </c>
      <c r="N875" s="1" t="s">
        <v>5971</v>
      </c>
      <c r="O875" s="1" t="s">
        <v>201</v>
      </c>
      <c r="P875" s="1" t="s">
        <v>647</v>
      </c>
      <c r="Q875" s="1" t="s">
        <v>641</v>
      </c>
      <c r="R875" s="1" t="s">
        <v>5972</v>
      </c>
      <c r="S875" s="1" t="s">
        <v>5973</v>
      </c>
      <c r="T875" s="1"/>
      <c r="U875" s="1" t="s">
        <v>81</v>
      </c>
      <c r="V875" s="1"/>
      <c r="W875" s="1"/>
      <c r="X875" s="1"/>
      <c r="Y875" s="1">
        <v>383</v>
      </c>
      <c r="Z875" s="1"/>
      <c r="AA875" s="1"/>
      <c r="AB875" s="1"/>
      <c r="AC875" s="1"/>
      <c r="AD875" s="1"/>
      <c r="AE875" s="1"/>
      <c r="AF875" s="1"/>
      <c r="AG875" s="1"/>
      <c r="AH875" s="1"/>
      <c r="AI875" s="1"/>
      <c r="AJ875" s="1"/>
      <c r="AK875" s="1" t="s">
        <v>220</v>
      </c>
      <c r="AL875" s="1"/>
      <c r="AM875" s="1"/>
      <c r="AN875" s="1"/>
      <c r="AO875" s="1"/>
      <c r="AP875" s="1"/>
      <c r="AQ875" s="1"/>
      <c r="AR875" s="1"/>
      <c r="AS875" s="1"/>
      <c r="AT875" s="1"/>
      <c r="AU875" s="1"/>
      <c r="AV875" s="1"/>
      <c r="AW875" s="1"/>
      <c r="AX875" s="1"/>
      <c r="AY875" s="1"/>
      <c r="AZ875" s="1" t="s">
        <v>205</v>
      </c>
      <c r="BA875" s="1" t="s">
        <v>201</v>
      </c>
      <c r="BB875" s="1"/>
      <c r="BC875" s="1"/>
      <c r="BD875" s="1" t="s">
        <v>4027</v>
      </c>
      <c r="BE875" s="1" t="s">
        <v>1888</v>
      </c>
      <c r="BF875" s="1" t="s">
        <v>1529</v>
      </c>
      <c r="BG875" s="1"/>
      <c r="BH875" s="1"/>
      <c r="BI875" s="1"/>
      <c r="BJ875" s="1"/>
      <c r="BK875" s="1"/>
      <c r="BL875" s="1" t="s">
        <v>5974</v>
      </c>
      <c r="BM875" s="1" t="s">
        <v>5975</v>
      </c>
      <c r="BN875" s="1"/>
    </row>
    <row r="876" spans="1:66" ht="15.75" customHeight="1" x14ac:dyDescent="0.3">
      <c r="A876" s="1" t="s">
        <v>641</v>
      </c>
      <c r="B876" s="1">
        <v>2500000</v>
      </c>
      <c r="C876" s="1" t="s">
        <v>68</v>
      </c>
      <c r="D876" s="1">
        <v>0</v>
      </c>
      <c r="E876" s="4">
        <v>44842</v>
      </c>
      <c r="F876" s="1" t="s">
        <v>69</v>
      </c>
      <c r="G876" s="1" t="s">
        <v>99</v>
      </c>
      <c r="H876" s="1" t="s">
        <v>100</v>
      </c>
      <c r="I876" s="1" t="s">
        <v>101</v>
      </c>
      <c r="J876" s="1" t="s">
        <v>5968</v>
      </c>
      <c r="K876" s="1" t="s">
        <v>5969</v>
      </c>
      <c r="L876" s="1" t="s">
        <v>1013</v>
      </c>
      <c r="M876" s="1" t="s">
        <v>5970</v>
      </c>
      <c r="N876" s="1" t="s">
        <v>5971</v>
      </c>
      <c r="O876" s="1" t="s">
        <v>201</v>
      </c>
      <c r="P876" s="1" t="s">
        <v>647</v>
      </c>
      <c r="Q876" s="1" t="s">
        <v>641</v>
      </c>
      <c r="R876" s="1" t="s">
        <v>5976</v>
      </c>
      <c r="S876" s="1" t="s">
        <v>5977</v>
      </c>
      <c r="T876" s="1"/>
      <c r="U876" s="1" t="s">
        <v>81</v>
      </c>
      <c r="V876" s="1"/>
      <c r="W876" s="1"/>
      <c r="X876" s="1"/>
      <c r="Y876" s="1">
        <v>383</v>
      </c>
      <c r="Z876" s="1"/>
      <c r="AA876" s="1"/>
      <c r="AB876" s="1"/>
      <c r="AC876" s="1"/>
      <c r="AD876" s="1"/>
      <c r="AE876" s="1"/>
      <c r="AF876" s="1"/>
      <c r="AG876" s="1"/>
      <c r="AH876" s="1"/>
      <c r="AI876" s="1"/>
      <c r="AJ876" s="1"/>
      <c r="AK876" s="1" t="s">
        <v>220</v>
      </c>
      <c r="AL876" s="1"/>
      <c r="AM876" s="1"/>
      <c r="AN876" s="1"/>
      <c r="AO876" s="1"/>
      <c r="AP876" s="1"/>
      <c r="AQ876" s="1"/>
      <c r="AR876" s="1"/>
      <c r="AS876" s="1"/>
      <c r="AT876" s="1"/>
      <c r="AU876" s="1"/>
      <c r="AV876" s="1"/>
      <c r="AW876" s="1"/>
      <c r="AX876" s="1"/>
      <c r="AY876" s="1"/>
      <c r="AZ876" s="1" t="s">
        <v>205</v>
      </c>
      <c r="BA876" s="1" t="s">
        <v>201</v>
      </c>
      <c r="BB876" s="1"/>
      <c r="BC876" s="1"/>
      <c r="BD876" s="1" t="s">
        <v>4027</v>
      </c>
      <c r="BE876" s="1" t="s">
        <v>1888</v>
      </c>
      <c r="BF876" s="1" t="s">
        <v>1529</v>
      </c>
      <c r="BG876" s="1"/>
      <c r="BH876" s="1"/>
      <c r="BI876" s="1"/>
      <c r="BJ876" s="1"/>
      <c r="BK876" s="1"/>
      <c r="BL876" s="1" t="s">
        <v>5974</v>
      </c>
      <c r="BM876" s="1" t="s">
        <v>5975</v>
      </c>
      <c r="BN876" s="1"/>
    </row>
    <row r="877" spans="1:66" ht="15.75" customHeight="1" x14ac:dyDescent="0.3">
      <c r="A877" s="1" t="s">
        <v>641</v>
      </c>
      <c r="B877" s="1">
        <v>1000000</v>
      </c>
      <c r="C877" s="1" t="s">
        <v>68</v>
      </c>
      <c r="D877" s="1">
        <v>0</v>
      </c>
      <c r="E877" s="4" t="s">
        <v>314</v>
      </c>
      <c r="F877" s="1" t="s">
        <v>69</v>
      </c>
      <c r="G877" s="1" t="s">
        <v>123</v>
      </c>
      <c r="H877" s="1" t="s">
        <v>124</v>
      </c>
      <c r="I877" s="1" t="s">
        <v>101</v>
      </c>
      <c r="J877" s="1"/>
      <c r="K877" s="1"/>
      <c r="L877" s="1" t="s">
        <v>449</v>
      </c>
      <c r="M877" s="1" t="s">
        <v>5978</v>
      </c>
      <c r="N877" s="1" t="s">
        <v>5979</v>
      </c>
      <c r="O877" s="1" t="s">
        <v>444</v>
      </c>
      <c r="P877" s="1" t="s">
        <v>647</v>
      </c>
      <c r="Q877" s="1" t="s">
        <v>641</v>
      </c>
      <c r="R877" s="1" t="s">
        <v>5980</v>
      </c>
      <c r="S877" s="1" t="s">
        <v>5981</v>
      </c>
      <c r="T877" s="1"/>
      <c r="U877" s="1" t="s">
        <v>81</v>
      </c>
      <c r="V877" s="1"/>
      <c r="W877" s="1"/>
      <c r="X877" s="1"/>
      <c r="Y877" s="1">
        <v>800</v>
      </c>
      <c r="Z877" s="1"/>
      <c r="AA877" s="1"/>
      <c r="AB877" s="1"/>
      <c r="AC877" s="1"/>
      <c r="AD877" s="1"/>
      <c r="AE877" s="1"/>
      <c r="AF877" s="1"/>
      <c r="AG877" s="1"/>
      <c r="AH877" s="1"/>
      <c r="AI877" s="1"/>
      <c r="AJ877" s="1"/>
      <c r="AK877" s="1" t="s">
        <v>1389</v>
      </c>
      <c r="AL877" s="1"/>
      <c r="AM877" s="1"/>
      <c r="AN877" s="1"/>
      <c r="AO877" s="1"/>
      <c r="AP877" s="1"/>
      <c r="AQ877" s="1"/>
      <c r="AR877" s="1"/>
      <c r="AS877" s="1"/>
      <c r="AT877" s="1"/>
      <c r="AU877" s="1"/>
      <c r="AV877" s="1"/>
      <c r="AW877" s="1"/>
      <c r="AX877" s="1" t="s">
        <v>1087</v>
      </c>
      <c r="AY877" s="1"/>
      <c r="AZ877" s="1" t="s">
        <v>443</v>
      </c>
      <c r="BA877" s="1" t="s">
        <v>444</v>
      </c>
      <c r="BB877" s="1"/>
      <c r="BC877" s="1"/>
      <c r="BD877" s="1" t="s">
        <v>116</v>
      </c>
      <c r="BE877" s="1" t="s">
        <v>134</v>
      </c>
      <c r="BF877" s="1"/>
      <c r="BG877" s="1"/>
      <c r="BH877" s="1" t="s">
        <v>879</v>
      </c>
      <c r="BI877" s="1"/>
      <c r="BJ877" s="1"/>
      <c r="BK877" s="1"/>
      <c r="BL877" s="1" t="s">
        <v>5982</v>
      </c>
      <c r="BM877" s="1" t="s">
        <v>5983</v>
      </c>
      <c r="BN877" s="1" t="s">
        <v>181</v>
      </c>
    </row>
    <row r="878" spans="1:66" ht="15.75" customHeight="1" x14ac:dyDescent="0.3">
      <c r="A878" s="1" t="s">
        <v>641</v>
      </c>
      <c r="B878" s="1">
        <v>500000</v>
      </c>
      <c r="C878" s="1" t="s">
        <v>68</v>
      </c>
      <c r="D878" s="1">
        <v>0</v>
      </c>
      <c r="E878" s="4" t="s">
        <v>314</v>
      </c>
      <c r="F878" s="1" t="s">
        <v>69</v>
      </c>
      <c r="G878" s="1" t="s">
        <v>123</v>
      </c>
      <c r="H878" s="1" t="s">
        <v>124</v>
      </c>
      <c r="I878" s="1" t="s">
        <v>101</v>
      </c>
      <c r="J878" s="1"/>
      <c r="K878" s="1"/>
      <c r="L878" s="1"/>
      <c r="M878" s="1" t="s">
        <v>5984</v>
      </c>
      <c r="N878" s="1" t="s">
        <v>5985</v>
      </c>
      <c r="O878" s="1" t="s">
        <v>259</v>
      </c>
      <c r="P878" s="1" t="s">
        <v>647</v>
      </c>
      <c r="Q878" s="1" t="s">
        <v>641</v>
      </c>
      <c r="R878" s="1" t="s">
        <v>5986</v>
      </c>
      <c r="S878" s="1" t="s">
        <v>5987</v>
      </c>
      <c r="T878" s="1"/>
      <c r="U878" s="1" t="s">
        <v>1359</v>
      </c>
      <c r="V878" s="1"/>
      <c r="W878" s="1"/>
      <c r="X878" s="1"/>
      <c r="Y878" s="1">
        <v>410</v>
      </c>
      <c r="Z878" s="1"/>
      <c r="AA878" s="1"/>
      <c r="AB878" s="1"/>
      <c r="AC878" s="1"/>
      <c r="AD878" s="1"/>
      <c r="AE878" s="1"/>
      <c r="AF878" s="1"/>
      <c r="AG878" s="1"/>
      <c r="AH878" s="1"/>
      <c r="AI878" s="1"/>
      <c r="AJ878" s="1"/>
      <c r="AK878" s="1" t="s">
        <v>356</v>
      </c>
      <c r="AL878" s="1"/>
      <c r="AM878" s="1"/>
      <c r="AN878" s="1"/>
      <c r="AO878" s="1"/>
      <c r="AP878" s="1"/>
      <c r="AQ878" s="1"/>
      <c r="AR878" s="1"/>
      <c r="AS878" s="1"/>
      <c r="AT878" s="1"/>
      <c r="AU878" s="1"/>
      <c r="AV878" s="1"/>
      <c r="AW878" s="1"/>
      <c r="AX878" s="1" t="s">
        <v>1034</v>
      </c>
      <c r="AY878" s="1"/>
      <c r="AZ878" s="1" t="s">
        <v>443</v>
      </c>
      <c r="BA878" s="1" t="s">
        <v>444</v>
      </c>
      <c r="BB878" s="1"/>
      <c r="BC878" s="1"/>
      <c r="BD878" s="1" t="s">
        <v>4027</v>
      </c>
      <c r="BE878" s="1" t="s">
        <v>134</v>
      </c>
      <c r="BF878" s="1"/>
      <c r="BG878" s="1"/>
      <c r="BH878" s="1"/>
      <c r="BI878" s="1"/>
      <c r="BJ878" s="1"/>
      <c r="BK878" s="1"/>
      <c r="BL878" s="1" t="s">
        <v>5988</v>
      </c>
      <c r="BM878" s="1" t="s">
        <v>5989</v>
      </c>
      <c r="BN878" s="1"/>
    </row>
    <row r="879" spans="1:66" ht="15.75" customHeight="1" x14ac:dyDescent="0.3">
      <c r="A879" s="1" t="s">
        <v>641</v>
      </c>
      <c r="B879" s="1">
        <v>500000</v>
      </c>
      <c r="C879" s="1" t="s">
        <v>68</v>
      </c>
      <c r="D879" s="1">
        <v>0</v>
      </c>
      <c r="E879" s="4" t="s">
        <v>314</v>
      </c>
      <c r="F879" s="1" t="s">
        <v>69</v>
      </c>
      <c r="G879" s="1" t="s">
        <v>123</v>
      </c>
      <c r="H879" s="1" t="s">
        <v>124</v>
      </c>
      <c r="I879" s="1" t="s">
        <v>101</v>
      </c>
      <c r="J879" s="1"/>
      <c r="K879" s="1"/>
      <c r="L879" s="1" t="s">
        <v>2994</v>
      </c>
      <c r="M879" s="1" t="s">
        <v>5978</v>
      </c>
      <c r="N879" s="1" t="s">
        <v>5979</v>
      </c>
      <c r="O879" s="1" t="s">
        <v>444</v>
      </c>
      <c r="P879" s="1" t="s">
        <v>647</v>
      </c>
      <c r="Q879" s="1" t="s">
        <v>641</v>
      </c>
      <c r="R879" s="1" t="s">
        <v>5990</v>
      </c>
      <c r="S879" s="1" t="s">
        <v>5991</v>
      </c>
      <c r="T879" s="1"/>
      <c r="U879" s="1" t="s">
        <v>81</v>
      </c>
      <c r="V879" s="1"/>
      <c r="W879" s="1"/>
      <c r="X879" s="1"/>
      <c r="Y879" s="1">
        <v>800</v>
      </c>
      <c r="Z879" s="1"/>
      <c r="AA879" s="1"/>
      <c r="AB879" s="1"/>
      <c r="AC879" s="1"/>
      <c r="AD879" s="1"/>
      <c r="AE879" s="1"/>
      <c r="AF879" s="1"/>
      <c r="AG879" s="1"/>
      <c r="AH879" s="1"/>
      <c r="AI879" s="1"/>
      <c r="AJ879" s="1"/>
      <c r="AK879" s="1" t="s">
        <v>1389</v>
      </c>
      <c r="AL879" s="1"/>
      <c r="AM879" s="1"/>
      <c r="AN879" s="1"/>
      <c r="AO879" s="1"/>
      <c r="AP879" s="1"/>
      <c r="AQ879" s="1"/>
      <c r="AR879" s="1"/>
      <c r="AS879" s="1"/>
      <c r="AT879" s="1"/>
      <c r="AU879" s="1"/>
      <c r="AV879" s="1"/>
      <c r="AW879" s="1"/>
      <c r="AX879" s="1" t="s">
        <v>1087</v>
      </c>
      <c r="AY879" s="1"/>
      <c r="AZ879" s="1" t="s">
        <v>443</v>
      </c>
      <c r="BA879" s="1" t="s">
        <v>444</v>
      </c>
      <c r="BB879" s="1"/>
      <c r="BC879" s="1"/>
      <c r="BD879" s="1" t="s">
        <v>116</v>
      </c>
      <c r="BE879" s="1" t="s">
        <v>134</v>
      </c>
      <c r="BF879" s="1"/>
      <c r="BG879" s="1"/>
      <c r="BH879" s="1" t="s">
        <v>879</v>
      </c>
      <c r="BI879" s="1"/>
      <c r="BJ879" s="1"/>
      <c r="BK879" s="1"/>
      <c r="BL879" s="1" t="s">
        <v>5982</v>
      </c>
      <c r="BM879" s="1" t="s">
        <v>5983</v>
      </c>
      <c r="BN879" s="1" t="s">
        <v>97</v>
      </c>
    </row>
    <row r="880" spans="1:66" ht="15.75" customHeight="1" x14ac:dyDescent="0.3">
      <c r="A880" s="1" t="s">
        <v>641</v>
      </c>
      <c r="B880" s="1">
        <v>6100000</v>
      </c>
      <c r="C880" s="1" t="s">
        <v>68</v>
      </c>
      <c r="D880" s="1">
        <v>0</v>
      </c>
      <c r="E880" s="4" t="s">
        <v>314</v>
      </c>
      <c r="F880" s="1" t="s">
        <v>69</v>
      </c>
      <c r="G880" s="1" t="s">
        <v>123</v>
      </c>
      <c r="H880" s="1" t="s">
        <v>124</v>
      </c>
      <c r="I880" s="1" t="s">
        <v>101</v>
      </c>
      <c r="J880" s="1"/>
      <c r="K880" s="1"/>
      <c r="L880" s="1"/>
      <c r="M880" s="1" t="s">
        <v>5984</v>
      </c>
      <c r="N880" s="1" t="s">
        <v>5985</v>
      </c>
      <c r="O880" s="1" t="s">
        <v>259</v>
      </c>
      <c r="P880" s="1" t="s">
        <v>647</v>
      </c>
      <c r="Q880" s="1" t="s">
        <v>641</v>
      </c>
      <c r="R880" s="1" t="s">
        <v>5992</v>
      </c>
      <c r="S880" s="1" t="s">
        <v>5993</v>
      </c>
      <c r="T880" s="1"/>
      <c r="U880" s="1" t="s">
        <v>1359</v>
      </c>
      <c r="V880" s="1"/>
      <c r="W880" s="1"/>
      <c r="X880" s="1"/>
      <c r="Y880" s="1">
        <v>410</v>
      </c>
      <c r="Z880" s="1"/>
      <c r="AA880" s="1"/>
      <c r="AB880" s="1"/>
      <c r="AC880" s="1"/>
      <c r="AD880" s="1"/>
      <c r="AE880" s="1"/>
      <c r="AF880" s="1"/>
      <c r="AG880" s="1"/>
      <c r="AH880" s="1"/>
      <c r="AI880" s="1"/>
      <c r="AJ880" s="1"/>
      <c r="AK880" s="1" t="s">
        <v>356</v>
      </c>
      <c r="AL880" s="1"/>
      <c r="AM880" s="1"/>
      <c r="AN880" s="1"/>
      <c r="AO880" s="1"/>
      <c r="AP880" s="1"/>
      <c r="AQ880" s="1"/>
      <c r="AR880" s="1"/>
      <c r="AS880" s="1"/>
      <c r="AT880" s="1"/>
      <c r="AU880" s="1"/>
      <c r="AV880" s="1"/>
      <c r="AW880" s="1"/>
      <c r="AX880" s="1" t="s">
        <v>1034</v>
      </c>
      <c r="AY880" s="1"/>
      <c r="AZ880" s="1" t="s">
        <v>443</v>
      </c>
      <c r="BA880" s="1" t="s">
        <v>444</v>
      </c>
      <c r="BB880" s="1"/>
      <c r="BC880" s="1"/>
      <c r="BD880" s="1" t="s">
        <v>4027</v>
      </c>
      <c r="BE880" s="1" t="s">
        <v>134</v>
      </c>
      <c r="BF880" s="1"/>
      <c r="BG880" s="1"/>
      <c r="BH880" s="1"/>
      <c r="BI880" s="1"/>
      <c r="BJ880" s="1"/>
      <c r="BK880" s="1"/>
      <c r="BL880" s="1" t="s">
        <v>5988</v>
      </c>
      <c r="BM880" s="1" t="s">
        <v>5989</v>
      </c>
      <c r="BN880" s="1" t="s">
        <v>121</v>
      </c>
    </row>
    <row r="881" spans="1:66" ht="15.75" customHeight="1" x14ac:dyDescent="0.3">
      <c r="A881" s="1" t="s">
        <v>173</v>
      </c>
      <c r="B881" s="1">
        <v>1200000</v>
      </c>
      <c r="C881" s="1" t="s">
        <v>68</v>
      </c>
      <c r="D881" s="1">
        <v>0</v>
      </c>
      <c r="E881" s="4" t="s">
        <v>314</v>
      </c>
      <c r="F881" s="1" t="s">
        <v>69</v>
      </c>
      <c r="G881" s="1" t="s">
        <v>123</v>
      </c>
      <c r="H881" s="1" t="s">
        <v>124</v>
      </c>
      <c r="I881" s="1" t="s">
        <v>101</v>
      </c>
      <c r="J881" s="1" t="s">
        <v>5994</v>
      </c>
      <c r="K881" s="1" t="s">
        <v>5995</v>
      </c>
      <c r="L881" s="1" t="s">
        <v>5996</v>
      </c>
      <c r="M881" s="1" t="s">
        <v>5997</v>
      </c>
      <c r="N881" s="1" t="s">
        <v>5998</v>
      </c>
      <c r="O881" s="1" t="s">
        <v>173</v>
      </c>
      <c r="P881" s="1" t="s">
        <v>178</v>
      </c>
      <c r="Q881" s="1" t="s">
        <v>173</v>
      </c>
      <c r="R881" s="1" t="s">
        <v>5999</v>
      </c>
      <c r="S881" s="1" t="s">
        <v>6000</v>
      </c>
      <c r="T881" s="1"/>
      <c r="U881" s="1" t="s">
        <v>81</v>
      </c>
      <c r="V881" s="1"/>
      <c r="W881" s="1"/>
      <c r="X881" s="1"/>
      <c r="Y881" s="1">
        <v>131</v>
      </c>
      <c r="Z881" s="1"/>
      <c r="AA881" s="1"/>
      <c r="AB881" s="1"/>
      <c r="AC881" s="1"/>
      <c r="AD881" s="1"/>
      <c r="AE881" s="1"/>
      <c r="AF881" s="1"/>
      <c r="AG881" s="1"/>
      <c r="AH881" s="1"/>
      <c r="AI881" s="1"/>
      <c r="AJ881" s="1"/>
      <c r="AK881" s="1" t="s">
        <v>112</v>
      </c>
      <c r="AL881" s="1" t="s">
        <v>6001</v>
      </c>
      <c r="AM881" s="1"/>
      <c r="AN881" s="1"/>
      <c r="AO881" s="1"/>
      <c r="AP881" s="1"/>
      <c r="AQ881" s="1"/>
      <c r="AR881" s="1"/>
      <c r="AS881" s="1"/>
      <c r="AT881" s="1"/>
      <c r="AU881" s="1"/>
      <c r="AV881" s="1"/>
      <c r="AW881" s="1"/>
      <c r="AX881" s="1" t="s">
        <v>237</v>
      </c>
      <c r="AY881" s="1"/>
      <c r="AZ881" s="1" t="s">
        <v>178</v>
      </c>
      <c r="BA881" s="1" t="s">
        <v>173</v>
      </c>
      <c r="BB881" s="1"/>
      <c r="BC881" s="1"/>
      <c r="BD881" s="1" t="s">
        <v>88</v>
      </c>
      <c r="BE881" s="1" t="s">
        <v>134</v>
      </c>
      <c r="BF881" s="1"/>
      <c r="BG881" s="1"/>
      <c r="BH881" s="1"/>
      <c r="BI881" s="1"/>
      <c r="BJ881" s="1"/>
      <c r="BK881" s="1"/>
      <c r="BL881" s="1" t="s">
        <v>6002</v>
      </c>
      <c r="BM881" s="1" t="s">
        <v>6003</v>
      </c>
      <c r="BN881" s="1"/>
    </row>
    <row r="882" spans="1:66" ht="15.75" customHeight="1" x14ac:dyDescent="0.3">
      <c r="A882" s="1" t="s">
        <v>360</v>
      </c>
      <c r="B882" s="1">
        <v>300000</v>
      </c>
      <c r="C882" s="1" t="s">
        <v>68</v>
      </c>
      <c r="D882" s="1">
        <v>0</v>
      </c>
      <c r="E882" s="4" t="s">
        <v>314</v>
      </c>
      <c r="F882" s="1" t="s">
        <v>69</v>
      </c>
      <c r="G882" s="1" t="s">
        <v>123</v>
      </c>
      <c r="H882" s="1" t="s">
        <v>124</v>
      </c>
      <c r="I882" s="1" t="s">
        <v>101</v>
      </c>
      <c r="J882" s="1"/>
      <c r="K882" s="1"/>
      <c r="L882" s="1" t="s">
        <v>6004</v>
      </c>
      <c r="M882" s="1" t="s">
        <v>6005</v>
      </c>
      <c r="N882" s="1" t="s">
        <v>6006</v>
      </c>
      <c r="O882" s="1" t="s">
        <v>444</v>
      </c>
      <c r="P882" s="1" t="s">
        <v>222</v>
      </c>
      <c r="Q882" s="1" t="s">
        <v>223</v>
      </c>
      <c r="R882" s="1" t="s">
        <v>6007</v>
      </c>
      <c r="S882" s="1" t="s">
        <v>6008</v>
      </c>
      <c r="T882" s="1"/>
      <c r="U882" s="1" t="s">
        <v>650</v>
      </c>
      <c r="V882" s="1"/>
      <c r="W882" s="1"/>
      <c r="X882" s="1"/>
      <c r="Y882" s="1">
        <v>30</v>
      </c>
      <c r="Z882" s="1"/>
      <c r="AA882" s="1"/>
      <c r="AB882" s="1"/>
      <c r="AC882" s="1"/>
      <c r="AD882" s="1"/>
      <c r="AE882" s="1"/>
      <c r="AF882" s="1"/>
      <c r="AG882" s="1"/>
      <c r="AH882" s="1"/>
      <c r="AI882" s="1"/>
      <c r="AJ882" s="1"/>
      <c r="AK882" s="1" t="s">
        <v>889</v>
      </c>
      <c r="AL882" s="1"/>
      <c r="AM882" s="1"/>
      <c r="AN882" s="1"/>
      <c r="AO882" s="1"/>
      <c r="AP882" s="1"/>
      <c r="AQ882" s="1"/>
      <c r="AR882" s="1"/>
      <c r="AS882" s="1"/>
      <c r="AT882" s="1"/>
      <c r="AU882" s="1"/>
      <c r="AV882" s="1"/>
      <c r="AW882" s="1"/>
      <c r="AX882" s="1"/>
      <c r="AY882" s="1"/>
      <c r="AZ882" s="1" t="s">
        <v>443</v>
      </c>
      <c r="BA882" s="1" t="s">
        <v>444</v>
      </c>
      <c r="BB882" s="1"/>
      <c r="BC882" s="1"/>
      <c r="BD882" s="1"/>
      <c r="BE882" s="1" t="s">
        <v>192</v>
      </c>
      <c r="BF882" s="1"/>
      <c r="BG882" s="1"/>
      <c r="BH882" s="1" t="s">
        <v>321</v>
      </c>
      <c r="BI882" s="1"/>
      <c r="BJ882" s="1"/>
      <c r="BK882" s="1"/>
      <c r="BL882" s="1" t="s">
        <v>6009</v>
      </c>
      <c r="BM882" s="1" t="s">
        <v>6010</v>
      </c>
      <c r="BN882" s="1" t="s">
        <v>121</v>
      </c>
    </row>
    <row r="883" spans="1:66" ht="15.75" customHeight="1" x14ac:dyDescent="0.3">
      <c r="A883" s="1" t="s">
        <v>360</v>
      </c>
      <c r="B883" s="1">
        <v>459000</v>
      </c>
      <c r="C883" s="1" t="s">
        <v>68</v>
      </c>
      <c r="D883" s="1">
        <v>0</v>
      </c>
      <c r="E883" s="4">
        <v>44600</v>
      </c>
      <c r="F883" s="1" t="s">
        <v>69</v>
      </c>
      <c r="G883" s="1" t="s">
        <v>99</v>
      </c>
      <c r="H883" s="1" t="s">
        <v>100</v>
      </c>
      <c r="I883" s="1" t="s">
        <v>101</v>
      </c>
      <c r="J883" s="1" t="s">
        <v>6011</v>
      </c>
      <c r="K883" s="1" t="s">
        <v>6012</v>
      </c>
      <c r="L883" s="1" t="s">
        <v>6013</v>
      </c>
      <c r="M883" s="1" t="s">
        <v>6014</v>
      </c>
      <c r="N883" s="1" t="s">
        <v>6015</v>
      </c>
      <c r="O883" s="1" t="s">
        <v>291</v>
      </c>
      <c r="P883" s="1" t="s">
        <v>368</v>
      </c>
      <c r="Q883" s="1" t="s">
        <v>360</v>
      </c>
      <c r="R883" s="1" t="s">
        <v>6016</v>
      </c>
      <c r="S883" s="1" t="s">
        <v>6017</v>
      </c>
      <c r="T883" s="1"/>
      <c r="U883" s="1" t="s">
        <v>4637</v>
      </c>
      <c r="V883" s="1"/>
      <c r="W883" s="1"/>
      <c r="X883" s="1"/>
      <c r="Y883" s="1">
        <v>144</v>
      </c>
      <c r="Z883" s="1"/>
      <c r="AA883" s="1"/>
      <c r="AB883" s="1"/>
      <c r="AC883" s="1"/>
      <c r="AD883" s="1"/>
      <c r="AE883" s="1"/>
      <c r="AF883" s="1"/>
      <c r="AG883" s="1"/>
      <c r="AH883" s="1"/>
      <c r="AI883" s="1"/>
      <c r="AJ883" s="1"/>
      <c r="AK883" s="1" t="s">
        <v>112</v>
      </c>
      <c r="AL883" s="1"/>
      <c r="AM883" s="1"/>
      <c r="AN883" s="1"/>
      <c r="AO883" s="1"/>
      <c r="AP883" s="1"/>
      <c r="AQ883" s="1"/>
      <c r="AR883" s="1"/>
      <c r="AS883" s="1"/>
      <c r="AT883" s="1"/>
      <c r="AU883" s="1"/>
      <c r="AV883" s="1"/>
      <c r="AW883" s="1"/>
      <c r="AX883" s="1"/>
      <c r="AY883" s="1"/>
      <c r="AZ883" s="1" t="s">
        <v>296</v>
      </c>
      <c r="BA883" s="1" t="s">
        <v>291</v>
      </c>
      <c r="BB883" s="1"/>
      <c r="BC883" s="1"/>
      <c r="BD883" s="1" t="s">
        <v>266</v>
      </c>
      <c r="BE883" s="1" t="s">
        <v>192</v>
      </c>
      <c r="BF883" s="1"/>
      <c r="BG883" s="1"/>
      <c r="BH883" s="1" t="s">
        <v>118</v>
      </c>
      <c r="BI883" s="1"/>
      <c r="BJ883" s="1"/>
      <c r="BK883" s="1"/>
      <c r="BL883" s="1" t="s">
        <v>6018</v>
      </c>
      <c r="BM883" s="1" t="s">
        <v>6019</v>
      </c>
      <c r="BN883" s="1" t="s">
        <v>121</v>
      </c>
    </row>
    <row r="884" spans="1:66" ht="15.75" customHeight="1" x14ac:dyDescent="0.3">
      <c r="A884" s="1" t="s">
        <v>168</v>
      </c>
      <c r="B884" s="1">
        <v>1000000</v>
      </c>
      <c r="C884" s="1" t="s">
        <v>68</v>
      </c>
      <c r="D884" s="1">
        <v>0</v>
      </c>
      <c r="E884" s="4" t="s">
        <v>4724</v>
      </c>
      <c r="F884" s="1" t="s">
        <v>69</v>
      </c>
      <c r="G884" s="1" t="s">
        <v>123</v>
      </c>
      <c r="H884" s="1" t="s">
        <v>124</v>
      </c>
      <c r="I884" s="1" t="s">
        <v>101</v>
      </c>
      <c r="J884" s="1" t="s">
        <v>6020</v>
      </c>
      <c r="K884" s="1" t="s">
        <v>6021</v>
      </c>
      <c r="L884" s="1" t="s">
        <v>6022</v>
      </c>
      <c r="M884" s="1" t="s">
        <v>6023</v>
      </c>
      <c r="N884" s="1" t="s">
        <v>6024</v>
      </c>
      <c r="O884" s="1" t="s">
        <v>304</v>
      </c>
      <c r="P884" s="1" t="s">
        <v>292</v>
      </c>
      <c r="Q884" s="1" t="s">
        <v>168</v>
      </c>
      <c r="R884" s="1" t="s">
        <v>6025</v>
      </c>
      <c r="S884" s="1" t="s">
        <v>6026</v>
      </c>
      <c r="T884" s="1"/>
      <c r="U884" s="1" t="s">
        <v>130</v>
      </c>
      <c r="V884" s="1"/>
      <c r="W884" s="1"/>
      <c r="X884" s="1"/>
      <c r="Y884" s="1">
        <v>112</v>
      </c>
      <c r="Z884" s="1"/>
      <c r="AA884" s="1"/>
      <c r="AB884" s="1" t="s">
        <v>560</v>
      </c>
      <c r="AC884" s="1"/>
      <c r="AD884" s="1"/>
      <c r="AE884" s="1"/>
      <c r="AF884" s="1"/>
      <c r="AG884" s="1" t="s">
        <v>111</v>
      </c>
      <c r="AH884" s="1"/>
      <c r="AI884" s="1"/>
      <c r="AJ884" s="1"/>
      <c r="AK884" s="1"/>
      <c r="AL884" s="1"/>
      <c r="AM884" s="1"/>
      <c r="AN884" s="1"/>
      <c r="AO884" s="1"/>
      <c r="AP884" s="1"/>
      <c r="AQ884" s="1"/>
      <c r="AR884" s="1"/>
      <c r="AS884" s="1"/>
      <c r="AT884" s="1"/>
      <c r="AU884" s="1"/>
      <c r="AV884" s="1"/>
      <c r="AW884" s="1"/>
      <c r="AX884" s="1"/>
      <c r="AY884" s="1"/>
      <c r="AZ884" s="1" t="s">
        <v>307</v>
      </c>
      <c r="BA884" s="1" t="s">
        <v>304</v>
      </c>
      <c r="BB884" s="1"/>
      <c r="BC884" s="1"/>
      <c r="BD884" s="1" t="s">
        <v>116</v>
      </c>
      <c r="BE884" s="1" t="s">
        <v>192</v>
      </c>
      <c r="BF884" s="1"/>
      <c r="BG884" s="1"/>
      <c r="BH884" s="1" t="s">
        <v>193</v>
      </c>
      <c r="BI884" s="1"/>
      <c r="BJ884" s="1"/>
      <c r="BK884" s="1"/>
      <c r="BL884" s="1" t="s">
        <v>6027</v>
      </c>
      <c r="BM884" s="1" t="s">
        <v>6028</v>
      </c>
      <c r="BN884" s="1" t="s">
        <v>121</v>
      </c>
    </row>
    <row r="885" spans="1:66" ht="15.75" customHeight="1" x14ac:dyDescent="0.3">
      <c r="A885" s="1" t="s">
        <v>414</v>
      </c>
      <c r="B885" s="1">
        <v>3500000</v>
      </c>
      <c r="C885" s="1" t="s">
        <v>68</v>
      </c>
      <c r="D885" s="1">
        <v>0</v>
      </c>
      <c r="E885" s="4" t="s">
        <v>139</v>
      </c>
      <c r="F885" s="1" t="s">
        <v>69</v>
      </c>
      <c r="G885" s="1" t="s">
        <v>123</v>
      </c>
      <c r="H885" s="1" t="s">
        <v>124</v>
      </c>
      <c r="I885" s="1" t="s">
        <v>101</v>
      </c>
      <c r="J885" s="1" t="s">
        <v>6029</v>
      </c>
      <c r="K885" s="1" t="s">
        <v>6030</v>
      </c>
      <c r="L885" s="1" t="s">
        <v>6031</v>
      </c>
      <c r="M885" s="1" t="s">
        <v>6032</v>
      </c>
      <c r="N885" s="1" t="s">
        <v>6033</v>
      </c>
      <c r="O885" s="1" t="s">
        <v>529</v>
      </c>
      <c r="P885" s="1" t="s">
        <v>735</v>
      </c>
      <c r="Q885" s="1" t="s">
        <v>414</v>
      </c>
      <c r="R885" s="1" t="s">
        <v>6034</v>
      </c>
      <c r="S885" s="1" t="s">
        <v>6035</v>
      </c>
      <c r="T885" s="1"/>
      <c r="U885" s="1" t="s">
        <v>130</v>
      </c>
      <c r="V885" s="1"/>
      <c r="W885" s="1"/>
      <c r="X885" s="1"/>
      <c r="Y885" s="1">
        <v>500</v>
      </c>
      <c r="Z885" s="1"/>
      <c r="AA885" s="1"/>
      <c r="AB885" s="1"/>
      <c r="AC885" s="1"/>
      <c r="AD885" s="1"/>
      <c r="AE885" s="1"/>
      <c r="AF885" s="1"/>
      <c r="AG885" s="1"/>
      <c r="AH885" s="1"/>
      <c r="AI885" s="1"/>
      <c r="AJ885" s="1"/>
      <c r="AK885" s="1" t="s">
        <v>163</v>
      </c>
      <c r="AL885" s="1"/>
      <c r="AM885" s="1"/>
      <c r="AN885" s="1"/>
      <c r="AO885" s="1"/>
      <c r="AP885" s="1"/>
      <c r="AQ885" s="1"/>
      <c r="AR885" s="1"/>
      <c r="AS885" s="1"/>
      <c r="AT885" s="1"/>
      <c r="AU885" s="1"/>
      <c r="AV885" s="1"/>
      <c r="AW885" s="1"/>
      <c r="AX885" s="1" t="s">
        <v>357</v>
      </c>
      <c r="AY885" s="1"/>
      <c r="AZ885" s="1" t="s">
        <v>532</v>
      </c>
      <c r="BA885" s="1" t="s">
        <v>529</v>
      </c>
      <c r="BB885" s="1"/>
      <c r="BC885" s="1"/>
      <c r="BD885" s="1" t="s">
        <v>133</v>
      </c>
      <c r="BE885" s="1" t="s">
        <v>134</v>
      </c>
      <c r="BF885" s="1" t="s">
        <v>90</v>
      </c>
      <c r="BG885" s="1"/>
      <c r="BH885" s="1"/>
      <c r="BI885" s="1"/>
      <c r="BJ885" s="1"/>
      <c r="BK885" s="1"/>
      <c r="BL885" s="1" t="s">
        <v>6036</v>
      </c>
      <c r="BM885" s="1" t="s">
        <v>6037</v>
      </c>
      <c r="BN885" s="1" t="s">
        <v>121</v>
      </c>
    </row>
    <row r="886" spans="1:66" ht="15.75" customHeight="1" x14ac:dyDescent="0.3">
      <c r="A886" s="1" t="s">
        <v>2238</v>
      </c>
      <c r="B886" s="1">
        <v>1000000</v>
      </c>
      <c r="C886" s="1" t="s">
        <v>68</v>
      </c>
      <c r="D886" s="1">
        <v>0</v>
      </c>
      <c r="E886" s="4">
        <v>44600</v>
      </c>
      <c r="F886" s="1" t="s">
        <v>69</v>
      </c>
      <c r="G886" s="1" t="s">
        <v>123</v>
      </c>
      <c r="H886" s="1" t="s">
        <v>124</v>
      </c>
      <c r="I886" s="1" t="s">
        <v>101</v>
      </c>
      <c r="J886" s="1" t="s">
        <v>6038</v>
      </c>
      <c r="K886" s="1" t="s">
        <v>6039</v>
      </c>
      <c r="L886" s="1" t="s">
        <v>6040</v>
      </c>
      <c r="M886" s="1" t="s">
        <v>6041</v>
      </c>
      <c r="N886" s="1" t="s">
        <v>6042</v>
      </c>
      <c r="O886" s="1" t="s">
        <v>766</v>
      </c>
      <c r="P886" s="1" t="s">
        <v>619</v>
      </c>
      <c r="Q886" s="1" t="s">
        <v>620</v>
      </c>
      <c r="R886" s="1" t="s">
        <v>6043</v>
      </c>
      <c r="S886" s="1" t="s">
        <v>6044</v>
      </c>
      <c r="T886" s="1"/>
      <c r="U886" s="1" t="s">
        <v>4637</v>
      </c>
      <c r="V886" s="1"/>
      <c r="W886" s="1"/>
      <c r="X886" s="1"/>
      <c r="Y886" s="1">
        <v>250</v>
      </c>
      <c r="Z886" s="1"/>
      <c r="AA886" s="1"/>
      <c r="AB886" s="1"/>
      <c r="AC886" s="1"/>
      <c r="AD886" s="1"/>
      <c r="AE886" s="1"/>
      <c r="AF886" s="1"/>
      <c r="AG886" s="1"/>
      <c r="AH886" s="1"/>
      <c r="AI886" s="1"/>
      <c r="AJ886" s="1"/>
      <c r="AK886" s="1" t="s">
        <v>112</v>
      </c>
      <c r="AL886" s="1" t="s">
        <v>6045</v>
      </c>
      <c r="AM886" s="1"/>
      <c r="AN886" s="1"/>
      <c r="AO886" s="1"/>
      <c r="AP886" s="1"/>
      <c r="AQ886" s="1"/>
      <c r="AR886" s="1"/>
      <c r="AS886" s="1"/>
      <c r="AT886" s="1"/>
      <c r="AU886" s="1"/>
      <c r="AV886" s="1"/>
      <c r="AW886" s="1"/>
      <c r="AX886" s="1" t="s">
        <v>113</v>
      </c>
      <c r="AY886" s="1"/>
      <c r="AZ886" s="1" t="s">
        <v>769</v>
      </c>
      <c r="BA886" s="1" t="s">
        <v>766</v>
      </c>
      <c r="BB886" s="1"/>
      <c r="BC886" s="1"/>
      <c r="BD886" s="1" t="s">
        <v>116</v>
      </c>
      <c r="BE886" s="1" t="s">
        <v>134</v>
      </c>
      <c r="BF886" s="1" t="s">
        <v>135</v>
      </c>
      <c r="BG886" s="1">
        <v>1000000</v>
      </c>
      <c r="BH886" s="1"/>
      <c r="BI886" s="1"/>
      <c r="BJ886" s="1"/>
      <c r="BK886" s="1"/>
      <c r="BL886" s="1" t="s">
        <v>6046</v>
      </c>
      <c r="BM886" s="1" t="s">
        <v>6047</v>
      </c>
      <c r="BN886" s="1"/>
    </row>
    <row r="887" spans="1:66" ht="15.75" customHeight="1" x14ac:dyDescent="0.3">
      <c r="A887" s="1" t="s">
        <v>2238</v>
      </c>
      <c r="B887" s="1">
        <v>25000</v>
      </c>
      <c r="C887" s="1" t="s">
        <v>68</v>
      </c>
      <c r="D887" s="1">
        <v>0</v>
      </c>
      <c r="E887" s="4" t="s">
        <v>1059</v>
      </c>
      <c r="F887" s="1" t="s">
        <v>69</v>
      </c>
      <c r="G887" s="1" t="s">
        <v>99</v>
      </c>
      <c r="H887" s="1" t="s">
        <v>100</v>
      </c>
      <c r="I887" s="1" t="s">
        <v>101</v>
      </c>
      <c r="J887" s="1" t="s">
        <v>6048</v>
      </c>
      <c r="K887" s="1" t="s">
        <v>6049</v>
      </c>
      <c r="L887" s="1"/>
      <c r="M887" s="1" t="s">
        <v>6050</v>
      </c>
      <c r="N887" s="1" t="s">
        <v>6051</v>
      </c>
      <c r="O887" s="1" t="s">
        <v>233</v>
      </c>
      <c r="P887" s="1" t="s">
        <v>619</v>
      </c>
      <c r="Q887" s="1" t="s">
        <v>620</v>
      </c>
      <c r="R887" s="1" t="s">
        <v>6052</v>
      </c>
      <c r="S887" s="1" t="s">
        <v>6053</v>
      </c>
      <c r="T887" s="1"/>
      <c r="U887" s="1" t="s">
        <v>147</v>
      </c>
      <c r="V887" s="1"/>
      <c r="W887" s="1"/>
      <c r="X887" s="1"/>
      <c r="Y887" s="1">
        <v>500</v>
      </c>
      <c r="Z887" s="1"/>
      <c r="AA887" s="1"/>
      <c r="AB887" s="1"/>
      <c r="AC887" s="1"/>
      <c r="AD887" s="1"/>
      <c r="AE887" s="1"/>
      <c r="AF887" s="1"/>
      <c r="AG887" s="1"/>
      <c r="AH887" s="1"/>
      <c r="AI887" s="1"/>
      <c r="AJ887" s="1"/>
      <c r="AK887" s="1" t="s">
        <v>220</v>
      </c>
      <c r="AL887" s="1"/>
      <c r="AM887" s="1"/>
      <c r="AN887" s="1"/>
      <c r="AO887" s="1"/>
      <c r="AP887" s="1"/>
      <c r="AQ887" s="1"/>
      <c r="AR887" s="1"/>
      <c r="AS887" s="1"/>
      <c r="AT887" s="1"/>
      <c r="AU887" s="1"/>
      <c r="AV887" s="1"/>
      <c r="AW887" s="1"/>
      <c r="AX887" s="1" t="s">
        <v>345</v>
      </c>
      <c r="AY887" s="1"/>
      <c r="AZ887" s="1" t="s">
        <v>238</v>
      </c>
      <c r="BA887" s="1" t="s">
        <v>233</v>
      </c>
      <c r="BB887" s="1"/>
      <c r="BC887" s="1"/>
      <c r="BD887" s="1" t="s">
        <v>88</v>
      </c>
      <c r="BE887" s="1" t="s">
        <v>192</v>
      </c>
      <c r="BF887" s="1"/>
      <c r="BG887" s="1"/>
      <c r="BH887" s="1" t="s">
        <v>321</v>
      </c>
      <c r="BI887" s="1"/>
      <c r="BJ887" s="1"/>
      <c r="BK887" s="1"/>
      <c r="BL887" s="1" t="s">
        <v>6054</v>
      </c>
      <c r="BM887" s="1" t="s">
        <v>6055</v>
      </c>
      <c r="BN887" s="1" t="s">
        <v>181</v>
      </c>
    </row>
    <row r="888" spans="1:66" ht="15.75" customHeight="1" x14ac:dyDescent="0.3">
      <c r="A888" s="1" t="s">
        <v>2238</v>
      </c>
      <c r="B888" s="1">
        <v>300000</v>
      </c>
      <c r="C888" s="1" t="s">
        <v>68</v>
      </c>
      <c r="D888" s="1">
        <v>0</v>
      </c>
      <c r="E888" s="4" t="s">
        <v>1059</v>
      </c>
      <c r="F888" s="1" t="s">
        <v>69</v>
      </c>
      <c r="G888" s="1" t="s">
        <v>99</v>
      </c>
      <c r="H888" s="1" t="s">
        <v>100</v>
      </c>
      <c r="I888" s="1" t="s">
        <v>101</v>
      </c>
      <c r="J888" s="1" t="s">
        <v>6048</v>
      </c>
      <c r="K888" s="1" t="s">
        <v>6049</v>
      </c>
      <c r="L888" s="1"/>
      <c r="M888" s="1" t="s">
        <v>6050</v>
      </c>
      <c r="N888" s="1" t="s">
        <v>6051</v>
      </c>
      <c r="O888" s="1" t="s">
        <v>233</v>
      </c>
      <c r="P888" s="1" t="s">
        <v>619</v>
      </c>
      <c r="Q888" s="1" t="s">
        <v>620</v>
      </c>
      <c r="R888" s="1" t="s">
        <v>6056</v>
      </c>
      <c r="S888" s="1" t="s">
        <v>6057</v>
      </c>
      <c r="T888" s="1"/>
      <c r="U888" s="1" t="s">
        <v>147</v>
      </c>
      <c r="V888" s="1"/>
      <c r="W888" s="1"/>
      <c r="X888" s="1"/>
      <c r="Y888" s="1">
        <v>500</v>
      </c>
      <c r="Z888" s="1"/>
      <c r="AA888" s="1"/>
      <c r="AB888" s="1"/>
      <c r="AC888" s="1"/>
      <c r="AD888" s="1"/>
      <c r="AE888" s="1"/>
      <c r="AF888" s="1"/>
      <c r="AG888" s="1"/>
      <c r="AH888" s="1"/>
      <c r="AI888" s="1"/>
      <c r="AJ888" s="1"/>
      <c r="AK888" s="1" t="s">
        <v>220</v>
      </c>
      <c r="AL888" s="1"/>
      <c r="AM888" s="1"/>
      <c r="AN888" s="1"/>
      <c r="AO888" s="1"/>
      <c r="AP888" s="1"/>
      <c r="AQ888" s="1"/>
      <c r="AR888" s="1"/>
      <c r="AS888" s="1"/>
      <c r="AT888" s="1"/>
      <c r="AU888" s="1"/>
      <c r="AV888" s="1"/>
      <c r="AW888" s="1"/>
      <c r="AX888" s="1" t="s">
        <v>345</v>
      </c>
      <c r="AY888" s="1"/>
      <c r="AZ888" s="1" t="s">
        <v>238</v>
      </c>
      <c r="BA888" s="1" t="s">
        <v>233</v>
      </c>
      <c r="BB888" s="1"/>
      <c r="BC888" s="1"/>
      <c r="BD888" s="1" t="s">
        <v>88</v>
      </c>
      <c r="BE888" s="1" t="s">
        <v>192</v>
      </c>
      <c r="BF888" s="1"/>
      <c r="BG888" s="1"/>
      <c r="BH888" s="1" t="s">
        <v>321</v>
      </c>
      <c r="BI888" s="1"/>
      <c r="BJ888" s="1"/>
      <c r="BK888" s="1"/>
      <c r="BL888" s="1" t="s">
        <v>6054</v>
      </c>
      <c r="BM888" s="1" t="s">
        <v>6055</v>
      </c>
      <c r="BN888" s="1" t="s">
        <v>121</v>
      </c>
    </row>
    <row r="889" spans="1:66" ht="15.75" customHeight="1" x14ac:dyDescent="0.3">
      <c r="A889" s="1" t="s">
        <v>313</v>
      </c>
      <c r="B889" s="1">
        <v>78000</v>
      </c>
      <c r="C889" s="1" t="s">
        <v>68</v>
      </c>
      <c r="D889" s="1">
        <v>0</v>
      </c>
      <c r="E889" s="4">
        <v>44812</v>
      </c>
      <c r="F889" s="1" t="s">
        <v>69</v>
      </c>
      <c r="G889" s="1" t="s">
        <v>123</v>
      </c>
      <c r="H889" s="1" t="s">
        <v>124</v>
      </c>
      <c r="I889" s="1" t="s">
        <v>101</v>
      </c>
      <c r="J889" s="1" t="s">
        <v>5865</v>
      </c>
      <c r="K889" s="1" t="s">
        <v>5866</v>
      </c>
      <c r="L889" s="1" t="s">
        <v>478</v>
      </c>
      <c r="M889" s="1" t="s">
        <v>5868</v>
      </c>
      <c r="N889" s="1" t="s">
        <v>5869</v>
      </c>
      <c r="O889" s="1" t="s">
        <v>291</v>
      </c>
      <c r="P889" s="1" t="s">
        <v>318</v>
      </c>
      <c r="Q889" s="1" t="s">
        <v>313</v>
      </c>
      <c r="R889" s="1" t="s">
        <v>6058</v>
      </c>
      <c r="S889" s="1" t="s">
        <v>6059</v>
      </c>
      <c r="T889" s="1"/>
      <c r="U889" s="1" t="s">
        <v>81</v>
      </c>
      <c r="V889" s="1"/>
      <c r="W889" s="1" t="s">
        <v>5872</v>
      </c>
      <c r="X889" s="1"/>
      <c r="Y889" s="1">
        <v>116</v>
      </c>
      <c r="Z889" s="1"/>
      <c r="AA889" s="1"/>
      <c r="AB889" s="1"/>
      <c r="AC889" s="1"/>
      <c r="AD889" s="1"/>
      <c r="AE889" s="1"/>
      <c r="AF889" s="1"/>
      <c r="AG889" s="1"/>
      <c r="AH889" s="1"/>
      <c r="AI889" s="1"/>
      <c r="AJ889" s="1"/>
      <c r="AK889" s="1" t="s">
        <v>1389</v>
      </c>
      <c r="AL889" s="1"/>
      <c r="AM889" s="1"/>
      <c r="AN889" s="1"/>
      <c r="AO889" s="1"/>
      <c r="AP889" s="1"/>
      <c r="AQ889" s="1"/>
      <c r="AR889" s="1"/>
      <c r="AS889" s="1"/>
      <c r="AT889" s="1"/>
      <c r="AU889" s="1"/>
      <c r="AV889" s="1"/>
      <c r="AW889" s="1"/>
      <c r="AX889" s="1"/>
      <c r="AY889" s="1"/>
      <c r="AZ889" s="1" t="s">
        <v>296</v>
      </c>
      <c r="BA889" s="1" t="s">
        <v>291</v>
      </c>
      <c r="BB889" s="1"/>
      <c r="BC889" s="1"/>
      <c r="BD889" s="1" t="s">
        <v>116</v>
      </c>
      <c r="BE889" s="1" t="s">
        <v>591</v>
      </c>
      <c r="BF889" s="1" t="s">
        <v>5873</v>
      </c>
      <c r="BG889" s="1"/>
      <c r="BH889" s="1"/>
      <c r="BI889" s="1"/>
      <c r="BJ889" s="1"/>
      <c r="BK889" s="1"/>
      <c r="BL889" s="1" t="s">
        <v>5874</v>
      </c>
      <c r="BM889" s="1" t="s">
        <v>5875</v>
      </c>
      <c r="BN889" s="1" t="s">
        <v>181</v>
      </c>
    </row>
    <row r="890" spans="1:66" ht="15.75" customHeight="1" x14ac:dyDescent="0.3">
      <c r="A890" s="1" t="s">
        <v>360</v>
      </c>
      <c r="B890" s="1">
        <v>20000</v>
      </c>
      <c r="C890" s="1" t="s">
        <v>68</v>
      </c>
      <c r="D890" s="1">
        <v>0</v>
      </c>
      <c r="E890" s="4" t="s">
        <v>3077</v>
      </c>
      <c r="F890" s="1" t="s">
        <v>69</v>
      </c>
      <c r="G890" s="1" t="s">
        <v>123</v>
      </c>
      <c r="H890" s="1" t="s">
        <v>124</v>
      </c>
      <c r="I890" s="1" t="s">
        <v>101</v>
      </c>
      <c r="J890" s="1" t="s">
        <v>6060</v>
      </c>
      <c r="K890" s="1" t="s">
        <v>6061</v>
      </c>
      <c r="L890" s="1" t="s">
        <v>6062</v>
      </c>
      <c r="M890" s="1" t="s">
        <v>6063</v>
      </c>
      <c r="N890" s="1" t="s">
        <v>6064</v>
      </c>
      <c r="O890" s="1" t="s">
        <v>517</v>
      </c>
      <c r="P890" s="1" t="s">
        <v>368</v>
      </c>
      <c r="Q890" s="1" t="s">
        <v>360</v>
      </c>
      <c r="R890" s="1" t="s">
        <v>6065</v>
      </c>
      <c r="S890" s="1" t="s">
        <v>6066</v>
      </c>
      <c r="T890" s="1"/>
      <c r="U890" s="1" t="s">
        <v>3539</v>
      </c>
      <c r="V890" s="1"/>
      <c r="W890" s="1" t="s">
        <v>6067</v>
      </c>
      <c r="X890" s="1"/>
      <c r="Y890" s="1">
        <v>230</v>
      </c>
      <c r="Z890" s="1"/>
      <c r="AA890" s="1"/>
      <c r="AB890" s="1"/>
      <c r="AC890" s="1"/>
      <c r="AD890" s="1"/>
      <c r="AE890" s="1"/>
      <c r="AF890" s="1"/>
      <c r="AG890" s="1"/>
      <c r="AH890" s="1"/>
      <c r="AI890" s="1"/>
      <c r="AJ890" s="1"/>
      <c r="AK890" s="1" t="s">
        <v>220</v>
      </c>
      <c r="AL890" s="1"/>
      <c r="AM890" s="1"/>
      <c r="AN890" s="1"/>
      <c r="AO890" s="1"/>
      <c r="AP890" s="1"/>
      <c r="AQ890" s="1"/>
      <c r="AR890" s="1"/>
      <c r="AS890" s="1"/>
      <c r="AT890" s="1"/>
      <c r="AU890" s="1"/>
      <c r="AV890" s="1"/>
      <c r="AW890" s="1"/>
      <c r="AX890" s="1"/>
      <c r="AY890" s="1"/>
      <c r="AZ890" s="1" t="s">
        <v>521</v>
      </c>
      <c r="BA890" s="1" t="s">
        <v>517</v>
      </c>
      <c r="BB890" s="1"/>
      <c r="BC890" s="1"/>
      <c r="BD890" s="1" t="s">
        <v>266</v>
      </c>
      <c r="BE890" s="1" t="s">
        <v>150</v>
      </c>
      <c r="BF890" s="1" t="s">
        <v>298</v>
      </c>
      <c r="BG890" s="1"/>
      <c r="BH890" s="1" t="s">
        <v>6068</v>
      </c>
      <c r="BI890" s="1"/>
      <c r="BJ890" s="1"/>
      <c r="BK890" s="1"/>
      <c r="BL890" s="1" t="s">
        <v>6069</v>
      </c>
      <c r="BM890" s="1" t="s">
        <v>6070</v>
      </c>
      <c r="BN890" s="1"/>
    </row>
    <row r="891" spans="1:66" ht="15.75" customHeight="1" x14ac:dyDescent="0.3">
      <c r="A891" s="1" t="s">
        <v>837</v>
      </c>
      <c r="B891" s="1">
        <v>500000</v>
      </c>
      <c r="C891" s="1" t="s">
        <v>68</v>
      </c>
      <c r="D891" s="1">
        <v>0</v>
      </c>
      <c r="E891" s="4" t="s">
        <v>3077</v>
      </c>
      <c r="F891" s="1" t="s">
        <v>69</v>
      </c>
      <c r="G891" s="1" t="s">
        <v>99</v>
      </c>
      <c r="H891" s="1" t="s">
        <v>100</v>
      </c>
      <c r="I891" s="1" t="s">
        <v>101</v>
      </c>
      <c r="J891" s="1" t="s">
        <v>6071</v>
      </c>
      <c r="K891" s="1" t="s">
        <v>6072</v>
      </c>
      <c r="L891" s="1"/>
      <c r="M891" s="1" t="s">
        <v>6073</v>
      </c>
      <c r="N891" s="1" t="s">
        <v>6074</v>
      </c>
      <c r="O891" s="1" t="s">
        <v>86</v>
      </c>
      <c r="P891" s="1" t="s">
        <v>843</v>
      </c>
      <c r="Q891" s="1" t="s">
        <v>837</v>
      </c>
      <c r="R891" s="1" t="s">
        <v>6075</v>
      </c>
      <c r="S891" s="1" t="s">
        <v>6076</v>
      </c>
      <c r="T891" s="1"/>
      <c r="U891" s="1" t="s">
        <v>147</v>
      </c>
      <c r="V891" s="1"/>
      <c r="W891" s="1" t="s">
        <v>6077</v>
      </c>
      <c r="X891" s="1"/>
      <c r="Y891" s="1">
        <v>45</v>
      </c>
      <c r="Z891" s="1"/>
      <c r="AA891" s="1"/>
      <c r="AB891" s="1"/>
      <c r="AC891" s="1"/>
      <c r="AD891" s="1"/>
      <c r="AE891" s="1"/>
      <c r="AF891" s="1"/>
      <c r="AG891" s="1"/>
      <c r="AH891" s="1"/>
      <c r="AI891" s="1"/>
      <c r="AJ891" s="1"/>
      <c r="AK891" s="1" t="s">
        <v>112</v>
      </c>
      <c r="AL891" s="1"/>
      <c r="AM891" s="1"/>
      <c r="AN891" s="1"/>
      <c r="AO891" s="1"/>
      <c r="AP891" s="1"/>
      <c r="AQ891" s="1"/>
      <c r="AR891" s="1"/>
      <c r="AS891" s="1"/>
      <c r="AT891" s="1"/>
      <c r="AU891" s="1"/>
      <c r="AV891" s="1"/>
      <c r="AW891" s="1"/>
      <c r="AX891" s="1" t="s">
        <v>177</v>
      </c>
      <c r="AY891" s="1"/>
      <c r="AZ891" s="1" t="s">
        <v>85</v>
      </c>
      <c r="BA891" s="1" t="s">
        <v>86</v>
      </c>
      <c r="BB891" s="1"/>
      <c r="BC891" s="1"/>
      <c r="BD891" s="1" t="s">
        <v>88</v>
      </c>
      <c r="BE891" s="1" t="s">
        <v>150</v>
      </c>
      <c r="BF891" s="1" t="s">
        <v>298</v>
      </c>
      <c r="BG891" s="1"/>
      <c r="BH891" s="1" t="s">
        <v>2340</v>
      </c>
      <c r="BI891" s="1"/>
      <c r="BJ891" s="1" t="s">
        <v>6078</v>
      </c>
      <c r="BK891" s="1"/>
      <c r="BL891" s="1" t="s">
        <v>6079</v>
      </c>
      <c r="BM891" s="1" t="s">
        <v>6080</v>
      </c>
      <c r="BN891" s="1" t="s">
        <v>121</v>
      </c>
    </row>
    <row r="892" spans="1:66" ht="15.75" customHeight="1" x14ac:dyDescent="0.3">
      <c r="A892" s="1" t="s">
        <v>837</v>
      </c>
      <c r="B892" s="1">
        <v>100000</v>
      </c>
      <c r="C892" s="1" t="s">
        <v>68</v>
      </c>
      <c r="D892" s="1">
        <v>0</v>
      </c>
      <c r="E892" s="4" t="s">
        <v>3077</v>
      </c>
      <c r="F892" s="1" t="s">
        <v>69</v>
      </c>
      <c r="G892" s="1" t="s">
        <v>99</v>
      </c>
      <c r="H892" s="1" t="s">
        <v>100</v>
      </c>
      <c r="I892" s="1" t="s">
        <v>101</v>
      </c>
      <c r="J892" s="1" t="s">
        <v>6071</v>
      </c>
      <c r="K892" s="1" t="s">
        <v>6072</v>
      </c>
      <c r="L892" s="1" t="s">
        <v>6081</v>
      </c>
      <c r="M892" s="1" t="s">
        <v>6073</v>
      </c>
      <c r="N892" s="1" t="s">
        <v>6074</v>
      </c>
      <c r="O892" s="1" t="s">
        <v>86</v>
      </c>
      <c r="P892" s="1" t="s">
        <v>843</v>
      </c>
      <c r="Q892" s="1" t="s">
        <v>837</v>
      </c>
      <c r="R892" s="1" t="s">
        <v>6082</v>
      </c>
      <c r="S892" s="1" t="s">
        <v>6083</v>
      </c>
      <c r="T892" s="1"/>
      <c r="U892" s="1" t="s">
        <v>147</v>
      </c>
      <c r="V892" s="1"/>
      <c r="W892" s="1" t="s">
        <v>6077</v>
      </c>
      <c r="X892" s="1"/>
      <c r="Y892" s="1">
        <v>45</v>
      </c>
      <c r="Z892" s="1"/>
      <c r="AA892" s="1"/>
      <c r="AB892" s="1"/>
      <c r="AC892" s="1"/>
      <c r="AD892" s="1"/>
      <c r="AE892" s="1"/>
      <c r="AF892" s="1"/>
      <c r="AG892" s="1"/>
      <c r="AH892" s="1"/>
      <c r="AI892" s="1"/>
      <c r="AJ892" s="1"/>
      <c r="AK892" s="1" t="s">
        <v>112</v>
      </c>
      <c r="AL892" s="1"/>
      <c r="AM892" s="1"/>
      <c r="AN892" s="1"/>
      <c r="AO892" s="1"/>
      <c r="AP892" s="1"/>
      <c r="AQ892" s="1"/>
      <c r="AR892" s="1"/>
      <c r="AS892" s="1"/>
      <c r="AT892" s="1"/>
      <c r="AU892" s="1"/>
      <c r="AV892" s="1"/>
      <c r="AW892" s="1"/>
      <c r="AX892" s="1" t="s">
        <v>177</v>
      </c>
      <c r="AY892" s="1"/>
      <c r="AZ892" s="1" t="s">
        <v>85</v>
      </c>
      <c r="BA892" s="1" t="s">
        <v>86</v>
      </c>
      <c r="BB892" s="1"/>
      <c r="BC892" s="1"/>
      <c r="BD892" s="1" t="s">
        <v>88</v>
      </c>
      <c r="BE892" s="1" t="s">
        <v>150</v>
      </c>
      <c r="BF892" s="1" t="s">
        <v>298</v>
      </c>
      <c r="BG892" s="1"/>
      <c r="BH892" s="1" t="s">
        <v>2340</v>
      </c>
      <c r="BI892" s="1"/>
      <c r="BJ892" s="1" t="s">
        <v>6078</v>
      </c>
      <c r="BK892" s="1"/>
      <c r="BL892" s="1" t="s">
        <v>6079</v>
      </c>
      <c r="BM892" s="1" t="s">
        <v>6080</v>
      </c>
      <c r="BN892" s="1"/>
    </row>
    <row r="893" spans="1:66" ht="15.75" customHeight="1" x14ac:dyDescent="0.3">
      <c r="A893" s="1" t="s">
        <v>360</v>
      </c>
      <c r="B893" s="1">
        <v>1000000</v>
      </c>
      <c r="C893" s="1" t="s">
        <v>68</v>
      </c>
      <c r="D893" s="1">
        <v>0</v>
      </c>
      <c r="E893" s="4" t="s">
        <v>3077</v>
      </c>
      <c r="F893" s="1" t="s">
        <v>69</v>
      </c>
      <c r="G893" s="1" t="s">
        <v>123</v>
      </c>
      <c r="H893" s="1" t="s">
        <v>124</v>
      </c>
      <c r="I893" s="1" t="s">
        <v>101</v>
      </c>
      <c r="J893" s="1" t="s">
        <v>6060</v>
      </c>
      <c r="K893" s="1" t="s">
        <v>6061</v>
      </c>
      <c r="L893" s="1" t="s">
        <v>6084</v>
      </c>
      <c r="M893" s="1" t="s">
        <v>6063</v>
      </c>
      <c r="N893" s="1" t="s">
        <v>6064</v>
      </c>
      <c r="O893" s="1" t="s">
        <v>517</v>
      </c>
      <c r="P893" s="1" t="s">
        <v>368</v>
      </c>
      <c r="Q893" s="1" t="s">
        <v>360</v>
      </c>
      <c r="R893" s="1" t="s">
        <v>6085</v>
      </c>
      <c r="S893" s="1" t="s">
        <v>6086</v>
      </c>
      <c r="T893" s="1"/>
      <c r="U893" s="1" t="s">
        <v>3539</v>
      </c>
      <c r="V893" s="1"/>
      <c r="W893" s="1" t="s">
        <v>6067</v>
      </c>
      <c r="X893" s="1"/>
      <c r="Y893" s="1">
        <v>230</v>
      </c>
      <c r="Z893" s="1"/>
      <c r="AA893" s="1"/>
      <c r="AB893" s="1"/>
      <c r="AC893" s="1"/>
      <c r="AD893" s="1"/>
      <c r="AE893" s="1"/>
      <c r="AF893" s="1"/>
      <c r="AG893" s="1"/>
      <c r="AH893" s="1"/>
      <c r="AI893" s="1"/>
      <c r="AJ893" s="1"/>
      <c r="AK893" s="1" t="s">
        <v>220</v>
      </c>
      <c r="AL893" s="1"/>
      <c r="AM893" s="1"/>
      <c r="AN893" s="1"/>
      <c r="AO893" s="1"/>
      <c r="AP893" s="1"/>
      <c r="AQ893" s="1"/>
      <c r="AR893" s="1"/>
      <c r="AS893" s="1"/>
      <c r="AT893" s="1"/>
      <c r="AU893" s="1"/>
      <c r="AV893" s="1"/>
      <c r="AW893" s="1"/>
      <c r="AX893" s="1"/>
      <c r="AY893" s="1"/>
      <c r="AZ893" s="1" t="s">
        <v>521</v>
      </c>
      <c r="BA893" s="1" t="s">
        <v>517</v>
      </c>
      <c r="BB893" s="1"/>
      <c r="BC893" s="1"/>
      <c r="BD893" s="1" t="s">
        <v>266</v>
      </c>
      <c r="BE893" s="1" t="s">
        <v>150</v>
      </c>
      <c r="BF893" s="1" t="s">
        <v>298</v>
      </c>
      <c r="BG893" s="1"/>
      <c r="BH893" s="1" t="s">
        <v>6068</v>
      </c>
      <c r="BI893" s="1"/>
      <c r="BJ893" s="1"/>
      <c r="BK893" s="1"/>
      <c r="BL893" s="1" t="s">
        <v>6069</v>
      </c>
      <c r="BM893" s="1" t="s">
        <v>6070</v>
      </c>
      <c r="BN893" s="1"/>
    </row>
    <row r="894" spans="1:66" ht="15.75" customHeight="1" x14ac:dyDescent="0.3">
      <c r="A894" s="1" t="s">
        <v>313</v>
      </c>
      <c r="B894" s="1">
        <v>400000</v>
      </c>
      <c r="C894" s="1" t="s">
        <v>68</v>
      </c>
      <c r="D894" s="1">
        <v>0</v>
      </c>
      <c r="E894" s="4" t="s">
        <v>4420</v>
      </c>
      <c r="F894" s="1" t="s">
        <v>69</v>
      </c>
      <c r="G894" s="1" t="s">
        <v>123</v>
      </c>
      <c r="H894" s="1" t="s">
        <v>124</v>
      </c>
      <c r="I894" s="1" t="s">
        <v>101</v>
      </c>
      <c r="J894" s="1"/>
      <c r="K894" s="1"/>
      <c r="L894" s="1" t="s">
        <v>796</v>
      </c>
      <c r="M894" s="1" t="s">
        <v>5789</v>
      </c>
      <c r="N894" s="1" t="s">
        <v>5790</v>
      </c>
      <c r="O894" s="1" t="s">
        <v>313</v>
      </c>
      <c r="P894" s="1" t="s">
        <v>318</v>
      </c>
      <c r="Q894" s="1" t="s">
        <v>313</v>
      </c>
      <c r="R894" s="1" t="s">
        <v>6087</v>
      </c>
      <c r="S894" s="1" t="s">
        <v>6088</v>
      </c>
      <c r="T894" s="1"/>
      <c r="U894" s="1" t="s">
        <v>1537</v>
      </c>
      <c r="V894" s="1"/>
      <c r="W894" s="1"/>
      <c r="X894" s="1"/>
      <c r="Y894" s="1">
        <v>47</v>
      </c>
      <c r="Z894" s="1"/>
      <c r="AA894" s="1"/>
      <c r="AB894" s="1"/>
      <c r="AC894" s="1"/>
      <c r="AD894" s="1"/>
      <c r="AE894" s="1"/>
      <c r="AF894" s="1"/>
      <c r="AG894" s="1"/>
      <c r="AH894" s="1"/>
      <c r="AI894" s="1"/>
      <c r="AJ894" s="1"/>
      <c r="AK894" s="1" t="s">
        <v>112</v>
      </c>
      <c r="AL894" s="1"/>
      <c r="AM894" s="1"/>
      <c r="AN894" s="1"/>
      <c r="AO894" s="1"/>
      <c r="AP894" s="1"/>
      <c r="AQ894" s="1"/>
      <c r="AR894" s="1"/>
      <c r="AS894" s="1"/>
      <c r="AT894" s="1"/>
      <c r="AU894" s="1"/>
      <c r="AV894" s="1"/>
      <c r="AW894" s="1"/>
      <c r="AX894" s="1" t="s">
        <v>77</v>
      </c>
      <c r="AY894" s="1"/>
      <c r="AZ894" s="1" t="s">
        <v>318</v>
      </c>
      <c r="BA894" s="1" t="s">
        <v>313</v>
      </c>
      <c r="BB894" s="1" t="s">
        <v>372</v>
      </c>
      <c r="BC894" s="1" t="s">
        <v>77</v>
      </c>
      <c r="BD894" s="1"/>
      <c r="BE894" s="1" t="s">
        <v>591</v>
      </c>
      <c r="BF894" s="1"/>
      <c r="BG894" s="1"/>
      <c r="BH894" s="1"/>
      <c r="BI894" s="1"/>
      <c r="BJ894" s="1"/>
      <c r="BK894" s="1"/>
      <c r="BL894" s="1" t="s">
        <v>5793</v>
      </c>
      <c r="BM894" s="1" t="s">
        <v>5794</v>
      </c>
      <c r="BN894" s="1" t="s">
        <v>121</v>
      </c>
    </row>
    <row r="895" spans="1:66" ht="15.75" customHeight="1" x14ac:dyDescent="0.3">
      <c r="A895" s="1" t="s">
        <v>138</v>
      </c>
      <c r="B895" s="1">
        <v>50000</v>
      </c>
      <c r="C895" s="1" t="s">
        <v>68</v>
      </c>
      <c r="D895" s="1">
        <v>0</v>
      </c>
      <c r="E895" s="4" t="s">
        <v>937</v>
      </c>
      <c r="F895" s="1" t="s">
        <v>69</v>
      </c>
      <c r="G895" s="1" t="s">
        <v>123</v>
      </c>
      <c r="H895" s="1" t="s">
        <v>124</v>
      </c>
      <c r="I895" s="1" t="s">
        <v>101</v>
      </c>
      <c r="J895" s="1" t="s">
        <v>6089</v>
      </c>
      <c r="K895" s="1" t="s">
        <v>6090</v>
      </c>
      <c r="L895" s="1"/>
      <c r="M895" s="1" t="s">
        <v>6091</v>
      </c>
      <c r="N895" s="1" t="s">
        <v>6092</v>
      </c>
      <c r="O895" s="1" t="s">
        <v>138</v>
      </c>
      <c r="P895" s="1" t="s">
        <v>234</v>
      </c>
      <c r="Q895" s="1" t="s">
        <v>138</v>
      </c>
      <c r="R895" s="1" t="s">
        <v>6093</v>
      </c>
      <c r="S895" s="1" t="s">
        <v>6094</v>
      </c>
      <c r="T895" s="1"/>
      <c r="U895" s="1" t="s">
        <v>130</v>
      </c>
      <c r="V895" s="1"/>
      <c r="W895" s="1"/>
      <c r="X895" s="1"/>
      <c r="Y895" s="1">
        <v>120</v>
      </c>
      <c r="Z895" s="1"/>
      <c r="AA895" s="1"/>
      <c r="AB895" s="1"/>
      <c r="AC895" s="1"/>
      <c r="AD895" s="1"/>
      <c r="AE895" s="1"/>
      <c r="AF895" s="1"/>
      <c r="AG895" s="1"/>
      <c r="AH895" s="1"/>
      <c r="AI895" s="1"/>
      <c r="AJ895" s="1"/>
      <c r="AK895" s="1" t="s">
        <v>112</v>
      </c>
      <c r="AL895" s="1"/>
      <c r="AM895" s="1"/>
      <c r="AN895" s="1"/>
      <c r="AO895" s="1"/>
      <c r="AP895" s="1"/>
      <c r="AQ895" s="1"/>
      <c r="AR895" s="1"/>
      <c r="AS895" s="1"/>
      <c r="AT895" s="1"/>
      <c r="AU895" s="1"/>
      <c r="AV895" s="1"/>
      <c r="AW895" s="1"/>
      <c r="AX895" s="1" t="s">
        <v>1087</v>
      </c>
      <c r="AY895" s="1"/>
      <c r="AZ895" s="1" t="s">
        <v>234</v>
      </c>
      <c r="BA895" s="1" t="s">
        <v>138</v>
      </c>
      <c r="BB895" s="1"/>
      <c r="BC895" s="1"/>
      <c r="BD895" s="1" t="s">
        <v>116</v>
      </c>
      <c r="BE895" s="1" t="s">
        <v>192</v>
      </c>
      <c r="BF895" s="1" t="s">
        <v>652</v>
      </c>
      <c r="BG895" s="1"/>
      <c r="BH895" s="1" t="s">
        <v>321</v>
      </c>
      <c r="BI895" s="1"/>
      <c r="BJ895" s="1"/>
      <c r="BK895" s="1"/>
      <c r="BL895" s="1" t="s">
        <v>6095</v>
      </c>
      <c r="BM895" s="1" t="s">
        <v>6096</v>
      </c>
      <c r="BN895" s="1" t="s">
        <v>181</v>
      </c>
    </row>
    <row r="896" spans="1:66" ht="15.75" customHeight="1" x14ac:dyDescent="0.3">
      <c r="A896" s="1" t="s">
        <v>481</v>
      </c>
      <c r="B896" s="1">
        <v>500000</v>
      </c>
      <c r="C896" s="1" t="s">
        <v>68</v>
      </c>
      <c r="D896" s="1">
        <v>0</v>
      </c>
      <c r="E896" s="4" t="s">
        <v>1059</v>
      </c>
      <c r="F896" s="1" t="s">
        <v>69</v>
      </c>
      <c r="G896" s="1" t="s">
        <v>99</v>
      </c>
      <c r="H896" s="1" t="s">
        <v>100</v>
      </c>
      <c r="I896" s="1" t="s">
        <v>101</v>
      </c>
      <c r="J896" s="1"/>
      <c r="K896" s="1"/>
      <c r="L896" s="1"/>
      <c r="M896" s="1" t="s">
        <v>6097</v>
      </c>
      <c r="N896" s="1" t="s">
        <v>6098</v>
      </c>
      <c r="O896" s="1" t="s">
        <v>259</v>
      </c>
      <c r="P896" s="1" t="s">
        <v>486</v>
      </c>
      <c r="Q896" s="1" t="s">
        <v>481</v>
      </c>
      <c r="R896" s="1" t="s">
        <v>6099</v>
      </c>
      <c r="S896" s="1" t="s">
        <v>6100</v>
      </c>
      <c r="T896" s="1"/>
      <c r="U896" s="1" t="s">
        <v>147</v>
      </c>
      <c r="V896" s="1"/>
      <c r="W896" s="1"/>
      <c r="X896" s="1"/>
      <c r="Y896" s="1">
        <v>34</v>
      </c>
      <c r="Z896" s="1"/>
      <c r="AA896" s="1"/>
      <c r="AB896" s="1"/>
      <c r="AC896" s="1"/>
      <c r="AD896" s="1"/>
      <c r="AE896" s="1"/>
      <c r="AF896" s="1"/>
      <c r="AG896" s="1"/>
      <c r="AH896" s="1"/>
      <c r="AI896" s="1"/>
      <c r="AJ896" s="1"/>
      <c r="AK896" s="1" t="s">
        <v>356</v>
      </c>
      <c r="AL896" s="1"/>
      <c r="AM896" s="1"/>
      <c r="AN896" s="1"/>
      <c r="AO896" s="1"/>
      <c r="AP896" s="1"/>
      <c r="AQ896" s="1"/>
      <c r="AR896" s="1"/>
      <c r="AS896" s="1"/>
      <c r="AT896" s="1"/>
      <c r="AU896" s="1"/>
      <c r="AV896" s="1"/>
      <c r="AW896" s="1"/>
      <c r="AX896" s="1" t="s">
        <v>177</v>
      </c>
      <c r="AY896" s="1"/>
      <c r="AZ896" s="1" t="s">
        <v>265</v>
      </c>
      <c r="BA896" s="1" t="s">
        <v>259</v>
      </c>
      <c r="BB896" s="1"/>
      <c r="BC896" s="1"/>
      <c r="BD896" s="1" t="s">
        <v>88</v>
      </c>
      <c r="BE896" s="1" t="s">
        <v>134</v>
      </c>
      <c r="BF896" s="1" t="s">
        <v>135</v>
      </c>
      <c r="BG896" s="1"/>
      <c r="BH896" s="1" t="s">
        <v>331</v>
      </c>
      <c r="BI896" s="1"/>
      <c r="BJ896" s="1"/>
      <c r="BK896" s="1"/>
      <c r="BL896" s="1" t="s">
        <v>6101</v>
      </c>
      <c r="BM896" s="1" t="s">
        <v>6102</v>
      </c>
      <c r="BN896" s="1"/>
    </row>
    <row r="897" spans="1:66" ht="15.75" customHeight="1" x14ac:dyDescent="0.3">
      <c r="A897" s="1" t="s">
        <v>313</v>
      </c>
      <c r="B897" s="1">
        <v>500000</v>
      </c>
      <c r="C897" s="1" t="s">
        <v>68</v>
      </c>
      <c r="D897" s="1">
        <v>0</v>
      </c>
      <c r="E897" s="4" t="s">
        <v>4420</v>
      </c>
      <c r="F897" s="1" t="s">
        <v>69</v>
      </c>
      <c r="G897" s="1" t="s">
        <v>123</v>
      </c>
      <c r="H897" s="1" t="s">
        <v>124</v>
      </c>
      <c r="I897" s="1" t="s">
        <v>101</v>
      </c>
      <c r="J897" s="1"/>
      <c r="K897" s="1"/>
      <c r="L897" s="1" t="s">
        <v>6103</v>
      </c>
      <c r="M897" s="1" t="s">
        <v>5237</v>
      </c>
      <c r="N897" s="1" t="s">
        <v>5238</v>
      </c>
      <c r="O897" s="1" t="s">
        <v>444</v>
      </c>
      <c r="P897" s="1" t="s">
        <v>318</v>
      </c>
      <c r="Q897" s="1" t="s">
        <v>313</v>
      </c>
      <c r="R897" s="1" t="s">
        <v>6104</v>
      </c>
      <c r="S897" s="1" t="s">
        <v>6105</v>
      </c>
      <c r="T897" s="1"/>
      <c r="U897" s="1" t="s">
        <v>130</v>
      </c>
      <c r="V897" s="1"/>
      <c r="W897" s="1"/>
      <c r="X897" s="1"/>
      <c r="Y897" s="1">
        <v>26</v>
      </c>
      <c r="Z897" s="1"/>
      <c r="AA897" s="1"/>
      <c r="AB897" s="1"/>
      <c r="AC897" s="1"/>
      <c r="AD897" s="1"/>
      <c r="AE897" s="1"/>
      <c r="AF897" s="1"/>
      <c r="AG897" s="1"/>
      <c r="AH897" s="1"/>
      <c r="AI897" s="1"/>
      <c r="AJ897" s="1"/>
      <c r="AK897" s="1" t="s">
        <v>1397</v>
      </c>
      <c r="AL897" s="1"/>
      <c r="AM897" s="1"/>
      <c r="AN897" s="1"/>
      <c r="AO897" s="1"/>
      <c r="AP897" s="1"/>
      <c r="AQ897" s="1"/>
      <c r="AR897" s="1"/>
      <c r="AS897" s="1"/>
      <c r="AT897" s="1"/>
      <c r="AU897" s="1"/>
      <c r="AV897" s="1"/>
      <c r="AW897" s="1"/>
      <c r="AX897" s="1"/>
      <c r="AY897" s="1"/>
      <c r="AZ897" s="1" t="s">
        <v>443</v>
      </c>
      <c r="BA897" s="1" t="s">
        <v>444</v>
      </c>
      <c r="BB897" s="1"/>
      <c r="BC897" s="1"/>
      <c r="BD897" s="1"/>
      <c r="BE897" s="1" t="s">
        <v>192</v>
      </c>
      <c r="BF897" s="1"/>
      <c r="BG897" s="1"/>
      <c r="BH897" s="1" t="s">
        <v>118</v>
      </c>
      <c r="BI897" s="1"/>
      <c r="BJ897" s="1"/>
      <c r="BK897" s="1"/>
      <c r="BL897" s="1" t="s">
        <v>5241</v>
      </c>
      <c r="BM897" s="1" t="s">
        <v>5242</v>
      </c>
      <c r="BN897" s="1"/>
    </row>
    <row r="898" spans="1:66" ht="15.75" customHeight="1" x14ac:dyDescent="0.3">
      <c r="A898" s="1" t="s">
        <v>138</v>
      </c>
      <c r="B898" s="1">
        <v>500000</v>
      </c>
      <c r="C898" s="1" t="s">
        <v>68</v>
      </c>
      <c r="D898" s="1">
        <v>0</v>
      </c>
      <c r="E898" s="4" t="s">
        <v>937</v>
      </c>
      <c r="F898" s="1" t="s">
        <v>69</v>
      </c>
      <c r="G898" s="1" t="s">
        <v>123</v>
      </c>
      <c r="H898" s="1" t="s">
        <v>124</v>
      </c>
      <c r="I898" s="1" t="s">
        <v>101</v>
      </c>
      <c r="J898" s="1" t="s">
        <v>6089</v>
      </c>
      <c r="K898" s="1" t="s">
        <v>6090</v>
      </c>
      <c r="L898" s="1"/>
      <c r="M898" s="1" t="s">
        <v>6091</v>
      </c>
      <c r="N898" s="1" t="s">
        <v>6092</v>
      </c>
      <c r="O898" s="1" t="s">
        <v>138</v>
      </c>
      <c r="P898" s="1" t="s">
        <v>234</v>
      </c>
      <c r="Q898" s="1" t="s">
        <v>138</v>
      </c>
      <c r="R898" s="1" t="s">
        <v>6106</v>
      </c>
      <c r="S898" s="1" t="s">
        <v>6107</v>
      </c>
      <c r="T898" s="1"/>
      <c r="U898" s="1" t="s">
        <v>130</v>
      </c>
      <c r="V898" s="1"/>
      <c r="W898" s="1"/>
      <c r="X898" s="1"/>
      <c r="Y898" s="1">
        <v>120</v>
      </c>
      <c r="Z898" s="1"/>
      <c r="AA898" s="1"/>
      <c r="AB898" s="1"/>
      <c r="AC898" s="1"/>
      <c r="AD898" s="1"/>
      <c r="AE898" s="1"/>
      <c r="AF898" s="1"/>
      <c r="AG898" s="1"/>
      <c r="AH898" s="1"/>
      <c r="AI898" s="1"/>
      <c r="AJ898" s="1"/>
      <c r="AK898" s="1" t="s">
        <v>112</v>
      </c>
      <c r="AL898" s="1"/>
      <c r="AM898" s="1"/>
      <c r="AN898" s="1"/>
      <c r="AO898" s="1"/>
      <c r="AP898" s="1"/>
      <c r="AQ898" s="1"/>
      <c r="AR898" s="1"/>
      <c r="AS898" s="1"/>
      <c r="AT898" s="1"/>
      <c r="AU898" s="1"/>
      <c r="AV898" s="1"/>
      <c r="AW898" s="1"/>
      <c r="AX898" s="1" t="s">
        <v>1087</v>
      </c>
      <c r="AY898" s="1"/>
      <c r="AZ898" s="1" t="s">
        <v>234</v>
      </c>
      <c r="BA898" s="1" t="s">
        <v>138</v>
      </c>
      <c r="BB898" s="1"/>
      <c r="BC898" s="1"/>
      <c r="BD898" s="1" t="s">
        <v>116</v>
      </c>
      <c r="BE898" s="1" t="s">
        <v>192</v>
      </c>
      <c r="BF898" s="1" t="s">
        <v>652</v>
      </c>
      <c r="BG898" s="1"/>
      <c r="BH898" s="1" t="s">
        <v>321</v>
      </c>
      <c r="BI898" s="1"/>
      <c r="BJ898" s="1"/>
      <c r="BK898" s="1"/>
      <c r="BL898" s="1" t="s">
        <v>6095</v>
      </c>
      <c r="BM898" s="1" t="s">
        <v>6096</v>
      </c>
      <c r="BN898" s="1" t="s">
        <v>121</v>
      </c>
    </row>
    <row r="899" spans="1:66" ht="15.75" customHeight="1" x14ac:dyDescent="0.3">
      <c r="A899" s="1" t="s">
        <v>641</v>
      </c>
      <c r="B899" s="1">
        <v>1300000</v>
      </c>
      <c r="C899" s="1" t="s">
        <v>68</v>
      </c>
      <c r="D899" s="1">
        <v>100</v>
      </c>
      <c r="E899" s="4">
        <v>44569</v>
      </c>
      <c r="F899" s="1" t="s">
        <v>69</v>
      </c>
      <c r="G899" s="1" t="s">
        <v>70</v>
      </c>
      <c r="H899" s="1" t="s">
        <v>71</v>
      </c>
      <c r="I899" s="1" t="s">
        <v>72</v>
      </c>
      <c r="J899" s="1"/>
      <c r="K899" s="1"/>
      <c r="L899" s="1" t="s">
        <v>121</v>
      </c>
      <c r="M899" s="1" t="s">
        <v>2804</v>
      </c>
      <c r="N899" s="1" t="s">
        <v>2805</v>
      </c>
      <c r="O899" s="1" t="s">
        <v>444</v>
      </c>
      <c r="P899" s="1" t="s">
        <v>647</v>
      </c>
      <c r="Q899" s="1" t="s">
        <v>641</v>
      </c>
      <c r="R899" s="1" t="s">
        <v>6108</v>
      </c>
      <c r="S899" s="1" t="s">
        <v>6109</v>
      </c>
      <c r="T899" s="1"/>
      <c r="U899" s="1" t="s">
        <v>81</v>
      </c>
      <c r="V899" s="1"/>
      <c r="W899" s="1"/>
      <c r="X899" s="1"/>
      <c r="Y899" s="1">
        <v>300</v>
      </c>
      <c r="Z899" s="1"/>
      <c r="AA899" s="1"/>
      <c r="AB899" s="1"/>
      <c r="AC899" s="1"/>
      <c r="AD899" s="1"/>
      <c r="AE899" s="1"/>
      <c r="AF899" s="1"/>
      <c r="AG899" s="1"/>
      <c r="AH899" s="1"/>
      <c r="AI899" s="1"/>
      <c r="AJ899" s="1"/>
      <c r="AK899" s="1" t="s">
        <v>680</v>
      </c>
      <c r="AL899" s="1"/>
      <c r="AM899" s="1"/>
      <c r="AN899" s="1"/>
      <c r="AO899" s="1"/>
      <c r="AP899" s="1"/>
      <c r="AQ899" s="1"/>
      <c r="AR899" s="1"/>
      <c r="AS899" s="1"/>
      <c r="AT899" s="1"/>
      <c r="AU899" s="1"/>
      <c r="AV899" s="1"/>
      <c r="AW899" s="1"/>
      <c r="AX899" s="1"/>
      <c r="AY899" s="1"/>
      <c r="AZ899" s="1" t="s">
        <v>443</v>
      </c>
      <c r="BA899" s="1" t="s">
        <v>444</v>
      </c>
      <c r="BB899" s="1" t="s">
        <v>239</v>
      </c>
      <c r="BC899" s="1"/>
      <c r="BD899" s="1" t="s">
        <v>88</v>
      </c>
      <c r="BE899" s="1" t="s">
        <v>134</v>
      </c>
      <c r="BF899" s="1"/>
      <c r="BG899" s="1"/>
      <c r="BH899" s="1"/>
      <c r="BI899" s="1"/>
      <c r="BJ899" s="1"/>
      <c r="BK899" s="1"/>
      <c r="BL899" s="1" t="s">
        <v>2807</v>
      </c>
      <c r="BM899" s="1" t="s">
        <v>2808</v>
      </c>
      <c r="BN899" s="1" t="s">
        <v>121</v>
      </c>
    </row>
    <row r="900" spans="1:66" ht="15.75" customHeight="1" x14ac:dyDescent="0.3">
      <c r="A900" s="1" t="s">
        <v>481</v>
      </c>
      <c r="B900" s="1">
        <v>100000</v>
      </c>
      <c r="C900" s="1" t="s">
        <v>68</v>
      </c>
      <c r="D900" s="1">
        <v>50</v>
      </c>
      <c r="E900" s="4" t="s">
        <v>139</v>
      </c>
      <c r="F900" s="1" t="s">
        <v>69</v>
      </c>
      <c r="G900" s="1" t="s">
        <v>402</v>
      </c>
      <c r="H900" s="1" t="s">
        <v>403</v>
      </c>
      <c r="I900" s="1" t="s">
        <v>142</v>
      </c>
      <c r="J900" s="1" t="s">
        <v>6110</v>
      </c>
      <c r="K900" s="1" t="s">
        <v>6111</v>
      </c>
      <c r="L900" s="1" t="s">
        <v>6112</v>
      </c>
      <c r="M900" s="1" t="s">
        <v>6113</v>
      </c>
      <c r="N900" s="1" t="s">
        <v>6114</v>
      </c>
      <c r="O900" s="1" t="s">
        <v>382</v>
      </c>
      <c r="P900" s="1" t="s">
        <v>486</v>
      </c>
      <c r="Q900" s="1" t="s">
        <v>481</v>
      </c>
      <c r="R900" s="1" t="s">
        <v>6115</v>
      </c>
      <c r="S900" s="1" t="s">
        <v>6116</v>
      </c>
      <c r="T900" s="1"/>
      <c r="U900" s="1" t="s">
        <v>147</v>
      </c>
      <c r="V900" s="1"/>
      <c r="W900" s="1"/>
      <c r="X900" s="1"/>
      <c r="Y900" s="1">
        <v>35</v>
      </c>
      <c r="Z900" s="1"/>
      <c r="AA900" s="1"/>
      <c r="AB900" s="1"/>
      <c r="AC900" s="1"/>
      <c r="AD900" s="1"/>
      <c r="AE900" s="1"/>
      <c r="AF900" s="1"/>
      <c r="AG900" s="1"/>
      <c r="AH900" s="1"/>
      <c r="AI900" s="1"/>
      <c r="AJ900" s="1"/>
      <c r="AK900" s="1" t="s">
        <v>112</v>
      </c>
      <c r="AL900" s="1"/>
      <c r="AM900" s="1"/>
      <c r="AN900" s="1"/>
      <c r="AO900" s="1"/>
      <c r="AP900" s="1"/>
      <c r="AQ900" s="1"/>
      <c r="AR900" s="1"/>
      <c r="AS900" s="1"/>
      <c r="AT900" s="1"/>
      <c r="AU900" s="1"/>
      <c r="AV900" s="1"/>
      <c r="AW900" s="1"/>
      <c r="AX900" s="1"/>
      <c r="AY900" s="1"/>
      <c r="AZ900" s="1" t="s">
        <v>410</v>
      </c>
      <c r="BA900" s="1" t="s">
        <v>411</v>
      </c>
      <c r="BB900" s="1" t="s">
        <v>372</v>
      </c>
      <c r="BC900" s="1"/>
      <c r="BD900" s="1"/>
      <c r="BE900" s="1" t="s">
        <v>192</v>
      </c>
      <c r="BF900" s="1"/>
      <c r="BG900" s="1"/>
      <c r="BH900" s="1" t="s">
        <v>321</v>
      </c>
      <c r="BI900" s="1"/>
      <c r="BJ900" s="1"/>
      <c r="BK900" s="1"/>
      <c r="BL900" s="1" t="s">
        <v>6117</v>
      </c>
      <c r="BM900" s="1" t="s">
        <v>6118</v>
      </c>
      <c r="BN900" s="1" t="s">
        <v>121</v>
      </c>
    </row>
    <row r="901" spans="1:66" ht="15.75" customHeight="1" x14ac:dyDescent="0.3">
      <c r="A901" s="1" t="s">
        <v>481</v>
      </c>
      <c r="B901" s="1">
        <v>3000000</v>
      </c>
      <c r="C901" s="1" t="s">
        <v>68</v>
      </c>
      <c r="D901" s="1">
        <v>0</v>
      </c>
      <c r="E901" s="4">
        <v>44689</v>
      </c>
      <c r="F901" s="1" t="s">
        <v>69</v>
      </c>
      <c r="G901" s="1" t="s">
        <v>123</v>
      </c>
      <c r="H901" s="1" t="s">
        <v>124</v>
      </c>
      <c r="I901" s="1" t="s">
        <v>101</v>
      </c>
      <c r="J901" s="1"/>
      <c r="K901" s="1"/>
      <c r="L901" s="1"/>
      <c r="M901" s="1" t="s">
        <v>6119</v>
      </c>
      <c r="N901" s="1" t="s">
        <v>6120</v>
      </c>
      <c r="O901" s="1" t="s">
        <v>259</v>
      </c>
      <c r="P901" s="1" t="s">
        <v>486</v>
      </c>
      <c r="Q901" s="1" t="s">
        <v>481</v>
      </c>
      <c r="R901" s="1" t="s">
        <v>6121</v>
      </c>
      <c r="S901" s="1" t="s">
        <v>6122</v>
      </c>
      <c r="T901" s="1"/>
      <c r="U901" s="1" t="s">
        <v>147</v>
      </c>
      <c r="V901" s="1"/>
      <c r="W901" s="1"/>
      <c r="X901" s="1"/>
      <c r="Y901" s="1">
        <v>260</v>
      </c>
      <c r="Z901" s="1"/>
      <c r="AA901" s="1"/>
      <c r="AB901" s="1"/>
      <c r="AC901" s="1"/>
      <c r="AD901" s="1"/>
      <c r="AE901" s="1"/>
      <c r="AF901" s="1"/>
      <c r="AG901" s="1"/>
      <c r="AH901" s="1"/>
      <c r="AI901" s="1"/>
      <c r="AJ901" s="1"/>
      <c r="AK901" s="1" t="s">
        <v>112</v>
      </c>
      <c r="AL901" s="1"/>
      <c r="AM901" s="1"/>
      <c r="AN901" s="1"/>
      <c r="AO901" s="1"/>
      <c r="AP901" s="1"/>
      <c r="AQ901" s="1"/>
      <c r="AR901" s="1"/>
      <c r="AS901" s="1"/>
      <c r="AT901" s="1"/>
      <c r="AU901" s="1"/>
      <c r="AV901" s="1"/>
      <c r="AW901" s="1"/>
      <c r="AX901" s="1" t="s">
        <v>177</v>
      </c>
      <c r="AY901" s="1"/>
      <c r="AZ901" s="1" t="s">
        <v>265</v>
      </c>
      <c r="BA901" s="1" t="s">
        <v>259</v>
      </c>
      <c r="BB901" s="1"/>
      <c r="BC901" s="1"/>
      <c r="BD901" s="1" t="s">
        <v>116</v>
      </c>
      <c r="BE901" s="1" t="s">
        <v>134</v>
      </c>
      <c r="BF901" s="1"/>
      <c r="BG901" s="1"/>
      <c r="BH901" s="1"/>
      <c r="BI901" s="1"/>
      <c r="BJ901" s="1"/>
      <c r="BK901" s="1"/>
      <c r="BL901" s="1" t="s">
        <v>6123</v>
      </c>
      <c r="BM901" s="1" t="s">
        <v>6124</v>
      </c>
      <c r="BN901" s="1"/>
    </row>
    <row r="902" spans="1:66" ht="15.75" customHeight="1" x14ac:dyDescent="0.3">
      <c r="A902" s="1" t="s">
        <v>360</v>
      </c>
      <c r="B902" s="1">
        <v>200000</v>
      </c>
      <c r="C902" s="1" t="s">
        <v>68</v>
      </c>
      <c r="D902" s="1">
        <v>0</v>
      </c>
      <c r="E902" s="4">
        <v>44688</v>
      </c>
      <c r="F902" s="1" t="s">
        <v>69</v>
      </c>
      <c r="G902" s="1" t="s">
        <v>123</v>
      </c>
      <c r="H902" s="1" t="s">
        <v>124</v>
      </c>
      <c r="I902" s="1" t="s">
        <v>101</v>
      </c>
      <c r="J902" s="1" t="s">
        <v>6125</v>
      </c>
      <c r="K902" s="1" t="s">
        <v>6126</v>
      </c>
      <c r="L902" s="1" t="s">
        <v>6127</v>
      </c>
      <c r="M902" s="1" t="s">
        <v>4292</v>
      </c>
      <c r="N902" s="1" t="s">
        <v>4293</v>
      </c>
      <c r="O902" s="1" t="s">
        <v>470</v>
      </c>
      <c r="P902" s="1" t="s">
        <v>368</v>
      </c>
      <c r="Q902" s="1" t="s">
        <v>360</v>
      </c>
      <c r="R902" s="1" t="s">
        <v>6128</v>
      </c>
      <c r="S902" s="1" t="s">
        <v>6129</v>
      </c>
      <c r="T902" s="1"/>
      <c r="U902" s="1" t="s">
        <v>263</v>
      </c>
      <c r="V902" s="1"/>
      <c r="W902" s="1"/>
      <c r="X902" s="1"/>
      <c r="Y902" s="1">
        <v>66</v>
      </c>
      <c r="Z902" s="1"/>
      <c r="AA902" s="1"/>
      <c r="AB902" s="1"/>
      <c r="AC902" s="1"/>
      <c r="AD902" s="1"/>
      <c r="AE902" s="1"/>
      <c r="AF902" s="1"/>
      <c r="AG902" s="1"/>
      <c r="AH902" s="1"/>
      <c r="AI902" s="1"/>
      <c r="AJ902" s="1"/>
      <c r="AK902" s="1" t="s">
        <v>112</v>
      </c>
      <c r="AL902" s="1"/>
      <c r="AM902" s="1"/>
      <c r="AN902" s="1"/>
      <c r="AO902" s="1"/>
      <c r="AP902" s="1"/>
      <c r="AQ902" s="1"/>
      <c r="AR902" s="1"/>
      <c r="AS902" s="1"/>
      <c r="AT902" s="1"/>
      <c r="AU902" s="1"/>
      <c r="AV902" s="1"/>
      <c r="AW902" s="1"/>
      <c r="AX902" s="1"/>
      <c r="AY902" s="1"/>
      <c r="AZ902" s="1" t="s">
        <v>265</v>
      </c>
      <c r="BA902" s="1" t="s">
        <v>259</v>
      </c>
      <c r="BB902" s="1"/>
      <c r="BC902" s="1"/>
      <c r="BD902" s="1" t="s">
        <v>4027</v>
      </c>
      <c r="BE902" s="1" t="s">
        <v>134</v>
      </c>
      <c r="BF902" s="1"/>
      <c r="BG902" s="1"/>
      <c r="BH902" s="1" t="s">
        <v>4296</v>
      </c>
      <c r="BI902" s="1"/>
      <c r="BJ902" s="1"/>
      <c r="BK902" s="1"/>
      <c r="BL902" s="1" t="s">
        <v>4297</v>
      </c>
      <c r="BM902" s="1" t="s">
        <v>4298</v>
      </c>
      <c r="BN902" s="1" t="s">
        <v>181</v>
      </c>
    </row>
    <row r="903" spans="1:66" ht="15.75" customHeight="1" x14ac:dyDescent="0.3">
      <c r="A903" s="1" t="s">
        <v>613</v>
      </c>
      <c r="B903" s="1">
        <v>1000000</v>
      </c>
      <c r="C903" s="1" t="s">
        <v>68</v>
      </c>
      <c r="D903" s="1">
        <v>0</v>
      </c>
      <c r="E903" s="4" t="s">
        <v>1059</v>
      </c>
      <c r="F903" s="1" t="s">
        <v>69</v>
      </c>
      <c r="G903" s="1" t="s">
        <v>99</v>
      </c>
      <c r="H903" s="1" t="s">
        <v>100</v>
      </c>
      <c r="I903" s="1" t="s">
        <v>101</v>
      </c>
      <c r="J903" s="1"/>
      <c r="K903" s="1"/>
      <c r="L903" s="1" t="s">
        <v>6130</v>
      </c>
      <c r="M903" s="1" t="s">
        <v>6131</v>
      </c>
      <c r="N903" s="1" t="s">
        <v>6132</v>
      </c>
      <c r="O903" s="1" t="s">
        <v>401</v>
      </c>
      <c r="P903" s="1" t="s">
        <v>698</v>
      </c>
      <c r="Q903" s="1" t="s">
        <v>613</v>
      </c>
      <c r="R903" s="1" t="s">
        <v>6133</v>
      </c>
      <c r="S903" s="1" t="s">
        <v>6134</v>
      </c>
      <c r="T903" s="1"/>
      <c r="U903" s="1" t="s">
        <v>147</v>
      </c>
      <c r="V903" s="1"/>
      <c r="W903" s="1"/>
      <c r="X903" s="1"/>
      <c r="Y903" s="1">
        <v>1539</v>
      </c>
      <c r="Z903" s="1"/>
      <c r="AA903" s="1"/>
      <c r="AB903" s="1"/>
      <c r="AC903" s="1"/>
      <c r="AD903" s="1"/>
      <c r="AE903" s="1"/>
      <c r="AF903" s="1"/>
      <c r="AG903" s="1"/>
      <c r="AH903" s="1"/>
      <c r="AI903" s="1"/>
      <c r="AJ903" s="1"/>
      <c r="AK903" s="1" t="s">
        <v>204</v>
      </c>
      <c r="AL903" s="1"/>
      <c r="AM903" s="1"/>
      <c r="AN903" s="1"/>
      <c r="AO903" s="1"/>
      <c r="AP903" s="1"/>
      <c r="AQ903" s="1"/>
      <c r="AR903" s="1"/>
      <c r="AS903" s="1"/>
      <c r="AT903" s="1"/>
      <c r="AU903" s="1"/>
      <c r="AV903" s="1"/>
      <c r="AW903" s="1"/>
      <c r="AX903" s="1"/>
      <c r="AY903" s="1"/>
      <c r="AZ903" s="1" t="s">
        <v>407</v>
      </c>
      <c r="BA903" s="1" t="s">
        <v>401</v>
      </c>
      <c r="BB903" s="1"/>
      <c r="BC903" s="1"/>
      <c r="BD903" s="1" t="s">
        <v>4027</v>
      </c>
      <c r="BE903" s="1" t="s">
        <v>134</v>
      </c>
      <c r="BF903" s="1"/>
      <c r="BG903" s="1"/>
      <c r="BH903" s="1"/>
      <c r="BI903" s="1"/>
      <c r="BJ903" s="1"/>
      <c r="BK903" s="1"/>
      <c r="BL903" s="1" t="s">
        <v>6135</v>
      </c>
      <c r="BM903" s="1" t="s">
        <v>6136</v>
      </c>
      <c r="BN903" s="1"/>
    </row>
    <row r="904" spans="1:66" ht="15.75" customHeight="1" x14ac:dyDescent="0.3">
      <c r="A904" s="1" t="s">
        <v>360</v>
      </c>
      <c r="B904" s="1">
        <v>700000</v>
      </c>
      <c r="C904" s="1" t="s">
        <v>68</v>
      </c>
      <c r="D904" s="1">
        <v>0</v>
      </c>
      <c r="E904" s="4">
        <v>44688</v>
      </c>
      <c r="F904" s="1" t="s">
        <v>69</v>
      </c>
      <c r="G904" s="1" t="s">
        <v>123</v>
      </c>
      <c r="H904" s="1" t="s">
        <v>124</v>
      </c>
      <c r="I904" s="1" t="s">
        <v>101</v>
      </c>
      <c r="J904" s="1" t="s">
        <v>6125</v>
      </c>
      <c r="K904" s="1" t="s">
        <v>6126</v>
      </c>
      <c r="L904" s="1" t="s">
        <v>6137</v>
      </c>
      <c r="M904" s="1" t="s">
        <v>4292</v>
      </c>
      <c r="N904" s="1" t="s">
        <v>4293</v>
      </c>
      <c r="O904" s="1" t="s">
        <v>470</v>
      </c>
      <c r="P904" s="1" t="s">
        <v>368</v>
      </c>
      <c r="Q904" s="1" t="s">
        <v>360</v>
      </c>
      <c r="R904" s="1" t="s">
        <v>6138</v>
      </c>
      <c r="S904" s="1" t="s">
        <v>6139</v>
      </c>
      <c r="T904" s="1"/>
      <c r="U904" s="1" t="s">
        <v>263</v>
      </c>
      <c r="V904" s="1"/>
      <c r="W904" s="1"/>
      <c r="X904" s="1"/>
      <c r="Y904" s="1">
        <v>66</v>
      </c>
      <c r="Z904" s="1"/>
      <c r="AA904" s="1"/>
      <c r="AB904" s="1"/>
      <c r="AC904" s="1"/>
      <c r="AD904" s="1"/>
      <c r="AE904" s="1"/>
      <c r="AF904" s="1"/>
      <c r="AG904" s="1"/>
      <c r="AH904" s="1"/>
      <c r="AI904" s="1"/>
      <c r="AJ904" s="1"/>
      <c r="AK904" s="1" t="s">
        <v>112</v>
      </c>
      <c r="AL904" s="1"/>
      <c r="AM904" s="1"/>
      <c r="AN904" s="1"/>
      <c r="AO904" s="1"/>
      <c r="AP904" s="1"/>
      <c r="AQ904" s="1"/>
      <c r="AR904" s="1"/>
      <c r="AS904" s="1"/>
      <c r="AT904" s="1"/>
      <c r="AU904" s="1"/>
      <c r="AV904" s="1"/>
      <c r="AW904" s="1"/>
      <c r="AX904" s="1"/>
      <c r="AY904" s="1"/>
      <c r="AZ904" s="1" t="s">
        <v>265</v>
      </c>
      <c r="BA904" s="1" t="s">
        <v>259</v>
      </c>
      <c r="BB904" s="1"/>
      <c r="BC904" s="1"/>
      <c r="BD904" s="1" t="s">
        <v>4027</v>
      </c>
      <c r="BE904" s="1" t="s">
        <v>134</v>
      </c>
      <c r="BF904" s="1"/>
      <c r="BG904" s="1"/>
      <c r="BH904" s="1" t="s">
        <v>4296</v>
      </c>
      <c r="BI904" s="1"/>
      <c r="BJ904" s="1"/>
      <c r="BK904" s="1"/>
      <c r="BL904" s="1" t="s">
        <v>4297</v>
      </c>
      <c r="BM904" s="1" t="s">
        <v>4298</v>
      </c>
      <c r="BN904" s="1" t="s">
        <v>375</v>
      </c>
    </row>
    <row r="905" spans="1:66" ht="15.75" customHeight="1" x14ac:dyDescent="0.3">
      <c r="A905" s="1" t="s">
        <v>376</v>
      </c>
      <c r="B905" s="1">
        <v>1600000</v>
      </c>
      <c r="C905" s="1" t="s">
        <v>68</v>
      </c>
      <c r="D905" s="1">
        <v>0</v>
      </c>
      <c r="E905" s="4" t="s">
        <v>3253</v>
      </c>
      <c r="F905" s="1" t="s">
        <v>69</v>
      </c>
      <c r="G905" s="1" t="s">
        <v>99</v>
      </c>
      <c r="H905" s="1" t="s">
        <v>100</v>
      </c>
      <c r="I905" s="1" t="s">
        <v>101</v>
      </c>
      <c r="J905" s="1"/>
      <c r="K905" s="1"/>
      <c r="L905" s="1" t="s">
        <v>585</v>
      </c>
      <c r="M905" s="1" t="s">
        <v>6140</v>
      </c>
      <c r="N905" s="1" t="s">
        <v>6141</v>
      </c>
      <c r="O905" s="1" t="s">
        <v>444</v>
      </c>
      <c r="P905" s="1" t="s">
        <v>698</v>
      </c>
      <c r="Q905" s="1" t="s">
        <v>613</v>
      </c>
      <c r="R905" s="1" t="s">
        <v>6142</v>
      </c>
      <c r="S905" s="1" t="s">
        <v>6143</v>
      </c>
      <c r="T905" s="1"/>
      <c r="U905" s="1" t="s">
        <v>130</v>
      </c>
      <c r="V905" s="1"/>
      <c r="W905" s="1"/>
      <c r="X905" s="1"/>
      <c r="Y905" s="1">
        <v>375</v>
      </c>
      <c r="Z905" s="1"/>
      <c r="AA905" s="1"/>
      <c r="AB905" s="1"/>
      <c r="AC905" s="1"/>
      <c r="AD905" s="1"/>
      <c r="AE905" s="1"/>
      <c r="AF905" s="1"/>
      <c r="AG905" s="1"/>
      <c r="AH905" s="1"/>
      <c r="AI905" s="1"/>
      <c r="AJ905" s="1"/>
      <c r="AK905" s="1" t="s">
        <v>1631</v>
      </c>
      <c r="AL905" s="1"/>
      <c r="AM905" s="1"/>
      <c r="AN905" s="1"/>
      <c r="AO905" s="1"/>
      <c r="AP905" s="1"/>
      <c r="AQ905" s="1"/>
      <c r="AR905" s="1"/>
      <c r="AS905" s="1"/>
      <c r="AT905" s="1"/>
      <c r="AU905" s="1"/>
      <c r="AV905" s="1"/>
      <c r="AW905" s="1"/>
      <c r="AX905" s="1" t="s">
        <v>1087</v>
      </c>
      <c r="AY905" s="1"/>
      <c r="AZ905" s="1" t="s">
        <v>443</v>
      </c>
      <c r="BA905" s="1" t="s">
        <v>444</v>
      </c>
      <c r="BB905" s="1"/>
      <c r="BC905" s="1"/>
      <c r="BD905" s="1" t="s">
        <v>6144</v>
      </c>
      <c r="BE905" s="1" t="s">
        <v>134</v>
      </c>
      <c r="BF905" s="1" t="s">
        <v>90</v>
      </c>
      <c r="BG905" s="1"/>
      <c r="BH905" s="1"/>
      <c r="BI905" s="1"/>
      <c r="BJ905" s="1"/>
      <c r="BK905" s="1"/>
      <c r="BL905" s="1" t="s">
        <v>6145</v>
      </c>
      <c r="BM905" s="1" t="s">
        <v>6146</v>
      </c>
      <c r="BN905" s="1" t="s">
        <v>121</v>
      </c>
    </row>
    <row r="906" spans="1:66" ht="15.75" customHeight="1" x14ac:dyDescent="0.3">
      <c r="A906" s="1" t="s">
        <v>414</v>
      </c>
      <c r="B906" s="1">
        <v>5000000</v>
      </c>
      <c r="C906" s="1" t="s">
        <v>68</v>
      </c>
      <c r="D906" s="1">
        <v>0</v>
      </c>
      <c r="E906" s="4">
        <v>44812</v>
      </c>
      <c r="F906" s="1" t="s">
        <v>69</v>
      </c>
      <c r="G906" s="1" t="s">
        <v>123</v>
      </c>
      <c r="H906" s="1" t="s">
        <v>124</v>
      </c>
      <c r="I906" s="1" t="s">
        <v>101</v>
      </c>
      <c r="J906" s="1" t="s">
        <v>6147</v>
      </c>
      <c r="K906" s="1" t="s">
        <v>6148</v>
      </c>
      <c r="L906" s="1"/>
      <c r="M906" s="1" t="s">
        <v>6149</v>
      </c>
      <c r="N906" s="1" t="s">
        <v>6150</v>
      </c>
      <c r="O906" s="1" t="s">
        <v>138</v>
      </c>
      <c r="P906" s="1" t="s">
        <v>698</v>
      </c>
      <c r="Q906" s="1" t="s">
        <v>613</v>
      </c>
      <c r="R906" s="1" t="s">
        <v>6151</v>
      </c>
      <c r="S906" s="1" t="s">
        <v>6152</v>
      </c>
      <c r="T906" s="1"/>
      <c r="U906" s="1" t="s">
        <v>147</v>
      </c>
      <c r="V906" s="1"/>
      <c r="W906" s="1"/>
      <c r="X906" s="1"/>
      <c r="Y906" s="1">
        <v>1975</v>
      </c>
      <c r="Z906" s="1"/>
      <c r="AA906" s="1"/>
      <c r="AB906" s="1"/>
      <c r="AC906" s="1"/>
      <c r="AD906" s="1"/>
      <c r="AE906" s="1"/>
      <c r="AF906" s="1"/>
      <c r="AG906" s="1" t="s">
        <v>111</v>
      </c>
      <c r="AH906" s="1"/>
      <c r="AI906" s="1"/>
      <c r="AJ906" s="1"/>
      <c r="AK906" s="1" t="s">
        <v>112</v>
      </c>
      <c r="AL906" s="1"/>
      <c r="AM906" s="1"/>
      <c r="AN906" s="1"/>
      <c r="AO906" s="1"/>
      <c r="AP906" s="1"/>
      <c r="AQ906" s="1"/>
      <c r="AR906" s="1"/>
      <c r="AS906" s="1"/>
      <c r="AT906" s="1"/>
      <c r="AU906" s="1"/>
      <c r="AV906" s="1"/>
      <c r="AW906" s="1"/>
      <c r="AX906" s="1" t="s">
        <v>6153</v>
      </c>
      <c r="AY906" s="1"/>
      <c r="AZ906" s="1" t="s">
        <v>234</v>
      </c>
      <c r="BA906" s="1" t="s">
        <v>138</v>
      </c>
      <c r="BB906" s="1"/>
      <c r="BC906" s="1"/>
      <c r="BD906" s="1" t="s">
        <v>116</v>
      </c>
      <c r="BE906" s="1" t="s">
        <v>192</v>
      </c>
      <c r="BF906" s="1" t="s">
        <v>135</v>
      </c>
      <c r="BG906" s="1"/>
      <c r="BH906" s="1" t="s">
        <v>6154</v>
      </c>
      <c r="BI906" s="1"/>
      <c r="BJ906" s="1"/>
      <c r="BK906" s="1"/>
      <c r="BL906" s="1" t="s">
        <v>6155</v>
      </c>
      <c r="BM906" s="1" t="s">
        <v>6156</v>
      </c>
      <c r="BN906" s="1" t="s">
        <v>121</v>
      </c>
    </row>
    <row r="907" spans="1:66" ht="15.75" customHeight="1" x14ac:dyDescent="0.3">
      <c r="A907" s="1" t="s">
        <v>414</v>
      </c>
      <c r="B907" s="1">
        <v>100000</v>
      </c>
      <c r="C907" s="1" t="s">
        <v>68</v>
      </c>
      <c r="D907" s="1">
        <v>0</v>
      </c>
      <c r="E907" s="4" t="s">
        <v>1059</v>
      </c>
      <c r="F907" s="1" t="s">
        <v>69</v>
      </c>
      <c r="G907" s="1" t="s">
        <v>99</v>
      </c>
      <c r="H907" s="1" t="s">
        <v>100</v>
      </c>
      <c r="I907" s="1" t="s">
        <v>101</v>
      </c>
      <c r="J907" s="1" t="s">
        <v>6157</v>
      </c>
      <c r="K907" s="1" t="s">
        <v>6158</v>
      </c>
      <c r="L907" s="1" t="s">
        <v>6159</v>
      </c>
      <c r="M907" s="1" t="s">
        <v>6160</v>
      </c>
      <c r="N907" s="1" t="s">
        <v>6161</v>
      </c>
      <c r="O907" s="1" t="s">
        <v>201</v>
      </c>
      <c r="P907" s="1" t="s">
        <v>698</v>
      </c>
      <c r="Q907" s="1" t="s">
        <v>613</v>
      </c>
      <c r="R907" s="1" t="s">
        <v>6162</v>
      </c>
      <c r="S907" s="1" t="s">
        <v>6163</v>
      </c>
      <c r="T907" s="1"/>
      <c r="U907" s="1" t="s">
        <v>130</v>
      </c>
      <c r="V907" s="1"/>
      <c r="W907" s="1"/>
      <c r="X907" s="1"/>
      <c r="Y907" s="1">
        <v>120</v>
      </c>
      <c r="Z907" s="1"/>
      <c r="AA907" s="1"/>
      <c r="AB907" s="1"/>
      <c r="AC907" s="1"/>
      <c r="AD907" s="1"/>
      <c r="AE907" s="1"/>
      <c r="AF907" s="1"/>
      <c r="AG907" s="1"/>
      <c r="AH907" s="1"/>
      <c r="AI907" s="1"/>
      <c r="AJ907" s="1"/>
      <c r="AK907" s="1" t="s">
        <v>1743</v>
      </c>
      <c r="AL907" s="1"/>
      <c r="AM907" s="1"/>
      <c r="AN907" s="1"/>
      <c r="AO907" s="1"/>
      <c r="AP907" s="1"/>
      <c r="AQ907" s="1"/>
      <c r="AR907" s="1"/>
      <c r="AS907" s="1"/>
      <c r="AT907" s="1"/>
      <c r="AU907" s="1"/>
      <c r="AV907" s="1"/>
      <c r="AW907" s="1"/>
      <c r="AX907" s="1" t="s">
        <v>282</v>
      </c>
      <c r="AY907" s="1"/>
      <c r="AZ907" s="1" t="s">
        <v>205</v>
      </c>
      <c r="BA907" s="1" t="s">
        <v>201</v>
      </c>
      <c r="BB907" s="1"/>
      <c r="BC907" s="1"/>
      <c r="BD907" s="1" t="s">
        <v>88</v>
      </c>
      <c r="BE907" s="1" t="s">
        <v>134</v>
      </c>
      <c r="BF907" s="1" t="s">
        <v>90</v>
      </c>
      <c r="BG907" s="1"/>
      <c r="BH907" s="1"/>
      <c r="BI907" s="1"/>
      <c r="BJ907" s="1"/>
      <c r="BK907" s="1"/>
      <c r="BL907" s="1" t="s">
        <v>6164</v>
      </c>
      <c r="BM907" s="1" t="s">
        <v>6165</v>
      </c>
      <c r="BN907" s="1"/>
    </row>
    <row r="908" spans="1:66" ht="15.75" customHeight="1" x14ac:dyDescent="0.3">
      <c r="A908" s="1" t="s">
        <v>414</v>
      </c>
      <c r="B908" s="1">
        <v>2200000</v>
      </c>
      <c r="C908" s="1" t="s">
        <v>68</v>
      </c>
      <c r="D908" s="1">
        <v>0</v>
      </c>
      <c r="E908" s="4" t="s">
        <v>1059</v>
      </c>
      <c r="F908" s="1" t="s">
        <v>69</v>
      </c>
      <c r="G908" s="1" t="s">
        <v>99</v>
      </c>
      <c r="H908" s="1" t="s">
        <v>100</v>
      </c>
      <c r="I908" s="1" t="s">
        <v>101</v>
      </c>
      <c r="J908" s="1"/>
      <c r="K908" s="1"/>
      <c r="L908" s="1" t="s">
        <v>6166</v>
      </c>
      <c r="M908" s="1" t="s">
        <v>6160</v>
      </c>
      <c r="N908" s="1" t="s">
        <v>6161</v>
      </c>
      <c r="O908" s="1" t="s">
        <v>201</v>
      </c>
      <c r="P908" s="1" t="s">
        <v>698</v>
      </c>
      <c r="Q908" s="1" t="s">
        <v>613</v>
      </c>
      <c r="R908" s="1" t="s">
        <v>6167</v>
      </c>
      <c r="S908" s="1" t="s">
        <v>6168</v>
      </c>
      <c r="T908" s="1"/>
      <c r="U908" s="1" t="s">
        <v>130</v>
      </c>
      <c r="V908" s="1"/>
      <c r="W908" s="1"/>
      <c r="X908" s="1"/>
      <c r="Y908" s="1">
        <v>120</v>
      </c>
      <c r="Z908" s="1"/>
      <c r="AA908" s="1"/>
      <c r="AB908" s="1"/>
      <c r="AC908" s="1"/>
      <c r="AD908" s="1"/>
      <c r="AE908" s="1"/>
      <c r="AF908" s="1"/>
      <c r="AG908" s="1"/>
      <c r="AH908" s="1"/>
      <c r="AI908" s="1"/>
      <c r="AJ908" s="1"/>
      <c r="AK908" s="1" t="s">
        <v>1743</v>
      </c>
      <c r="AL908" s="1"/>
      <c r="AM908" s="1"/>
      <c r="AN908" s="1"/>
      <c r="AO908" s="1"/>
      <c r="AP908" s="1"/>
      <c r="AQ908" s="1"/>
      <c r="AR908" s="1"/>
      <c r="AS908" s="1"/>
      <c r="AT908" s="1"/>
      <c r="AU908" s="1"/>
      <c r="AV908" s="1"/>
      <c r="AW908" s="1"/>
      <c r="AX908" s="1" t="s">
        <v>282</v>
      </c>
      <c r="AY908" s="1"/>
      <c r="AZ908" s="1" t="s">
        <v>205</v>
      </c>
      <c r="BA908" s="1" t="s">
        <v>201</v>
      </c>
      <c r="BB908" s="1"/>
      <c r="BC908" s="1"/>
      <c r="BD908" s="1" t="s">
        <v>88</v>
      </c>
      <c r="BE908" s="1" t="s">
        <v>134</v>
      </c>
      <c r="BF908" s="1" t="s">
        <v>90</v>
      </c>
      <c r="BG908" s="1"/>
      <c r="BH908" s="1"/>
      <c r="BI908" s="1"/>
      <c r="BJ908" s="1"/>
      <c r="BK908" s="1"/>
      <c r="BL908" s="1" t="s">
        <v>6164</v>
      </c>
      <c r="BM908" s="1" t="s">
        <v>6165</v>
      </c>
      <c r="BN908" s="1"/>
    </row>
    <row r="909" spans="1:66" ht="15.75" customHeight="1" x14ac:dyDescent="0.3">
      <c r="A909" s="1" t="s">
        <v>414</v>
      </c>
      <c r="B909" s="1">
        <v>3800000</v>
      </c>
      <c r="C909" s="1" t="s">
        <v>68</v>
      </c>
      <c r="D909" s="1">
        <v>0</v>
      </c>
      <c r="E909" s="4" t="s">
        <v>1059</v>
      </c>
      <c r="F909" s="1" t="s">
        <v>69</v>
      </c>
      <c r="G909" s="1" t="s">
        <v>99</v>
      </c>
      <c r="H909" s="1" t="s">
        <v>100</v>
      </c>
      <c r="I909" s="1" t="s">
        <v>101</v>
      </c>
      <c r="J909" s="1" t="s">
        <v>6157</v>
      </c>
      <c r="K909" s="1" t="s">
        <v>6158</v>
      </c>
      <c r="L909" s="1" t="s">
        <v>6169</v>
      </c>
      <c r="M909" s="1" t="s">
        <v>6160</v>
      </c>
      <c r="N909" s="1" t="s">
        <v>6161</v>
      </c>
      <c r="O909" s="1" t="s">
        <v>201</v>
      </c>
      <c r="P909" s="1" t="s">
        <v>698</v>
      </c>
      <c r="Q909" s="1" t="s">
        <v>613</v>
      </c>
      <c r="R909" s="1" t="s">
        <v>6170</v>
      </c>
      <c r="S909" s="1" t="s">
        <v>6171</v>
      </c>
      <c r="T909" s="1"/>
      <c r="U909" s="1" t="s">
        <v>130</v>
      </c>
      <c r="V909" s="1"/>
      <c r="W909" s="1"/>
      <c r="X909" s="1"/>
      <c r="Y909" s="1">
        <v>120</v>
      </c>
      <c r="Z909" s="1"/>
      <c r="AA909" s="1"/>
      <c r="AB909" s="1"/>
      <c r="AC909" s="1"/>
      <c r="AD909" s="1"/>
      <c r="AE909" s="1"/>
      <c r="AF909" s="1"/>
      <c r="AG909" s="1"/>
      <c r="AH909" s="1"/>
      <c r="AI909" s="1"/>
      <c r="AJ909" s="1"/>
      <c r="AK909" s="1" t="s">
        <v>1743</v>
      </c>
      <c r="AL909" s="1"/>
      <c r="AM909" s="1"/>
      <c r="AN909" s="1"/>
      <c r="AO909" s="1"/>
      <c r="AP909" s="1"/>
      <c r="AQ909" s="1"/>
      <c r="AR909" s="1"/>
      <c r="AS909" s="1"/>
      <c r="AT909" s="1"/>
      <c r="AU909" s="1"/>
      <c r="AV909" s="1"/>
      <c r="AW909" s="1"/>
      <c r="AX909" s="1" t="s">
        <v>282</v>
      </c>
      <c r="AY909" s="1"/>
      <c r="AZ909" s="1" t="s">
        <v>205</v>
      </c>
      <c r="BA909" s="1" t="s">
        <v>201</v>
      </c>
      <c r="BB909" s="1"/>
      <c r="BC909" s="1"/>
      <c r="BD909" s="1" t="s">
        <v>88</v>
      </c>
      <c r="BE909" s="1" t="s">
        <v>134</v>
      </c>
      <c r="BF909" s="1" t="s">
        <v>90</v>
      </c>
      <c r="BG909" s="1"/>
      <c r="BH909" s="1"/>
      <c r="BI909" s="1"/>
      <c r="BJ909" s="1"/>
      <c r="BK909" s="1"/>
      <c r="BL909" s="1" t="s">
        <v>6164</v>
      </c>
      <c r="BM909" s="1" t="s">
        <v>6165</v>
      </c>
      <c r="BN909" s="1"/>
    </row>
    <row r="910" spans="1:66" ht="15.75" customHeight="1" x14ac:dyDescent="0.3">
      <c r="A910" s="1" t="s">
        <v>641</v>
      </c>
      <c r="B910" s="1">
        <v>80000</v>
      </c>
      <c r="C910" s="1" t="s">
        <v>68</v>
      </c>
      <c r="D910" s="1">
        <v>0</v>
      </c>
      <c r="E910" s="4">
        <v>44569</v>
      </c>
      <c r="F910" s="1" t="s">
        <v>69</v>
      </c>
      <c r="G910" s="1" t="s">
        <v>99</v>
      </c>
      <c r="H910" s="1" t="s">
        <v>100</v>
      </c>
      <c r="I910" s="1" t="s">
        <v>101</v>
      </c>
      <c r="J910" s="1"/>
      <c r="K910" s="1"/>
      <c r="L910" s="1" t="s">
        <v>2081</v>
      </c>
      <c r="M910" s="1" t="s">
        <v>6172</v>
      </c>
      <c r="N910" s="1" t="s">
        <v>6173</v>
      </c>
      <c r="O910" s="1" t="s">
        <v>444</v>
      </c>
      <c r="P910" s="1" t="s">
        <v>647</v>
      </c>
      <c r="Q910" s="1" t="s">
        <v>641</v>
      </c>
      <c r="R910" s="1" t="s">
        <v>6174</v>
      </c>
      <c r="S910" s="1" t="s">
        <v>6175</v>
      </c>
      <c r="T910" s="1"/>
      <c r="U910" s="1" t="s">
        <v>81</v>
      </c>
      <c r="V910" s="1"/>
      <c r="W910" s="1" t="s">
        <v>6176</v>
      </c>
      <c r="X910" s="1"/>
      <c r="Y910" s="1">
        <v>600</v>
      </c>
      <c r="Z910" s="1"/>
      <c r="AA910" s="1"/>
      <c r="AB910" s="1"/>
      <c r="AC910" s="1"/>
      <c r="AD910" s="1"/>
      <c r="AE910" s="1"/>
      <c r="AF910" s="1"/>
      <c r="AG910" s="1" t="s">
        <v>111</v>
      </c>
      <c r="AH910" s="1"/>
      <c r="AI910" s="1"/>
      <c r="AJ910" s="1"/>
      <c r="AK910" s="1" t="s">
        <v>112</v>
      </c>
      <c r="AL910" s="1"/>
      <c r="AM910" s="1"/>
      <c r="AN910" s="1"/>
      <c r="AO910" s="1"/>
      <c r="AP910" s="1"/>
      <c r="AQ910" s="1"/>
      <c r="AR910" s="1"/>
      <c r="AS910" s="1"/>
      <c r="AT910" s="1"/>
      <c r="AU910" s="1"/>
      <c r="AV910" s="1"/>
      <c r="AW910" s="1"/>
      <c r="AX910" s="1" t="s">
        <v>1087</v>
      </c>
      <c r="AY910" s="1"/>
      <c r="AZ910" s="1" t="s">
        <v>443</v>
      </c>
      <c r="BA910" s="1" t="s">
        <v>444</v>
      </c>
      <c r="BB910" s="1"/>
      <c r="BC910" s="1"/>
      <c r="BD910" s="1" t="s">
        <v>116</v>
      </c>
      <c r="BE910" s="1" t="s">
        <v>134</v>
      </c>
      <c r="BF910" s="1" t="s">
        <v>652</v>
      </c>
      <c r="BG910" s="1"/>
      <c r="BH910" s="1" t="s">
        <v>3702</v>
      </c>
      <c r="BI910" s="1"/>
      <c r="BJ910" s="1"/>
      <c r="BK910" s="1"/>
      <c r="BL910" s="1" t="s">
        <v>6177</v>
      </c>
      <c r="BM910" s="1" t="s">
        <v>6178</v>
      </c>
      <c r="BN910" s="1" t="s">
        <v>181</v>
      </c>
    </row>
    <row r="911" spans="1:66" ht="15.75" customHeight="1" x14ac:dyDescent="0.3">
      <c r="A911" s="1" t="s">
        <v>376</v>
      </c>
      <c r="B911" s="1">
        <v>200000</v>
      </c>
      <c r="C911" s="1" t="s">
        <v>68</v>
      </c>
      <c r="D911" s="1">
        <v>0</v>
      </c>
      <c r="E911" s="4" t="s">
        <v>314</v>
      </c>
      <c r="F911" s="1" t="s">
        <v>69</v>
      </c>
      <c r="G911" s="1" t="s">
        <v>123</v>
      </c>
      <c r="H911" s="1" t="s">
        <v>124</v>
      </c>
      <c r="I911" s="1" t="s">
        <v>101</v>
      </c>
      <c r="J911" s="1"/>
      <c r="K911" s="1"/>
      <c r="L911" s="1" t="s">
        <v>181</v>
      </c>
      <c r="M911" s="1" t="s">
        <v>6179</v>
      </c>
      <c r="N911" s="1" t="s">
        <v>6180</v>
      </c>
      <c r="O911" s="1" t="s">
        <v>401</v>
      </c>
      <c r="P911" s="1" t="s">
        <v>698</v>
      </c>
      <c r="Q911" s="1" t="s">
        <v>613</v>
      </c>
      <c r="R911" s="1" t="s">
        <v>6181</v>
      </c>
      <c r="S911" s="1" t="s">
        <v>6182</v>
      </c>
      <c r="T911" s="1"/>
      <c r="U911" s="1" t="s">
        <v>3539</v>
      </c>
      <c r="V911" s="1"/>
      <c r="W911" s="1"/>
      <c r="X911" s="1"/>
      <c r="Y911" s="1">
        <v>500</v>
      </c>
      <c r="Z911" s="1"/>
      <c r="AA911" s="1"/>
      <c r="AB911" s="1"/>
      <c r="AC911" s="1"/>
      <c r="AD911" s="1"/>
      <c r="AE911" s="1"/>
      <c r="AF911" s="1"/>
      <c r="AG911" s="1"/>
      <c r="AH911" s="1"/>
      <c r="AI911" s="1"/>
      <c r="AJ911" s="1"/>
      <c r="AK911" s="1" t="s">
        <v>707</v>
      </c>
      <c r="AL911" s="1"/>
      <c r="AM911" s="1"/>
      <c r="AN911" s="1"/>
      <c r="AO911" s="1"/>
      <c r="AP911" s="1"/>
      <c r="AQ911" s="1"/>
      <c r="AR911" s="1"/>
      <c r="AS911" s="1"/>
      <c r="AT911" s="1"/>
      <c r="AU911" s="1"/>
      <c r="AV911" s="1"/>
      <c r="AW911" s="1"/>
      <c r="AX911" s="1"/>
      <c r="AY911" s="1"/>
      <c r="AZ911" s="1" t="s">
        <v>407</v>
      </c>
      <c r="BA911" s="1" t="s">
        <v>401</v>
      </c>
      <c r="BB911" s="1"/>
      <c r="BC911" s="1"/>
      <c r="BD911" s="1" t="s">
        <v>133</v>
      </c>
      <c r="BE911" s="1"/>
      <c r="BF911" s="1"/>
      <c r="BG911" s="1"/>
      <c r="BH911" s="1" t="s">
        <v>607</v>
      </c>
      <c r="BI911" s="1"/>
      <c r="BJ911" s="1"/>
      <c r="BK911" s="1"/>
      <c r="BL911" s="1" t="s">
        <v>6183</v>
      </c>
      <c r="BM911" s="1" t="s">
        <v>6184</v>
      </c>
      <c r="BN911" s="1"/>
    </row>
    <row r="912" spans="1:66" ht="15.75" customHeight="1" x14ac:dyDescent="0.3">
      <c r="A912" s="1" t="s">
        <v>376</v>
      </c>
      <c r="B912" s="1">
        <v>2500000</v>
      </c>
      <c r="C912" s="1" t="s">
        <v>68</v>
      </c>
      <c r="D912" s="1">
        <v>0</v>
      </c>
      <c r="E912" s="4" t="s">
        <v>314</v>
      </c>
      <c r="F912" s="1" t="s">
        <v>69</v>
      </c>
      <c r="G912" s="1" t="s">
        <v>123</v>
      </c>
      <c r="H912" s="1" t="s">
        <v>124</v>
      </c>
      <c r="I912" s="1" t="s">
        <v>101</v>
      </c>
      <c r="J912" s="1"/>
      <c r="K912" s="1"/>
      <c r="L912" s="1" t="s">
        <v>121</v>
      </c>
      <c r="M912" s="1" t="s">
        <v>6179</v>
      </c>
      <c r="N912" s="1" t="s">
        <v>6180</v>
      </c>
      <c r="O912" s="1" t="s">
        <v>401</v>
      </c>
      <c r="P912" s="1" t="s">
        <v>698</v>
      </c>
      <c r="Q912" s="1" t="s">
        <v>613</v>
      </c>
      <c r="R912" s="1" t="s">
        <v>6185</v>
      </c>
      <c r="S912" s="1" t="s">
        <v>6186</v>
      </c>
      <c r="T912" s="1"/>
      <c r="U912" s="1" t="s">
        <v>3539</v>
      </c>
      <c r="V912" s="1"/>
      <c r="W912" s="1"/>
      <c r="X912" s="1"/>
      <c r="Y912" s="1">
        <v>500</v>
      </c>
      <c r="Z912" s="1"/>
      <c r="AA912" s="1"/>
      <c r="AB912" s="1"/>
      <c r="AC912" s="1"/>
      <c r="AD912" s="1"/>
      <c r="AE912" s="1"/>
      <c r="AF912" s="1"/>
      <c r="AG912" s="1"/>
      <c r="AH912" s="1"/>
      <c r="AI912" s="1"/>
      <c r="AJ912" s="1"/>
      <c r="AK912" s="1" t="s">
        <v>707</v>
      </c>
      <c r="AL912" s="1"/>
      <c r="AM912" s="1"/>
      <c r="AN912" s="1"/>
      <c r="AO912" s="1"/>
      <c r="AP912" s="1"/>
      <c r="AQ912" s="1"/>
      <c r="AR912" s="1"/>
      <c r="AS912" s="1"/>
      <c r="AT912" s="1"/>
      <c r="AU912" s="1"/>
      <c r="AV912" s="1"/>
      <c r="AW912" s="1"/>
      <c r="AX912" s="1"/>
      <c r="AY912" s="1"/>
      <c r="AZ912" s="1" t="s">
        <v>407</v>
      </c>
      <c r="BA912" s="1" t="s">
        <v>401</v>
      </c>
      <c r="BB912" s="1"/>
      <c r="BC912" s="1"/>
      <c r="BD912" s="1" t="s">
        <v>133</v>
      </c>
      <c r="BE912" s="1"/>
      <c r="BF912" s="1"/>
      <c r="BG912" s="1"/>
      <c r="BH912" s="1" t="s">
        <v>607</v>
      </c>
      <c r="BI912" s="1"/>
      <c r="BJ912" s="1"/>
      <c r="BK912" s="1"/>
      <c r="BL912" s="1" t="s">
        <v>6183</v>
      </c>
      <c r="BM912" s="1" t="s">
        <v>6184</v>
      </c>
      <c r="BN912" s="1"/>
    </row>
    <row r="913" spans="1:66" ht="15.75" customHeight="1" x14ac:dyDescent="0.3">
      <c r="A913" s="1" t="s">
        <v>641</v>
      </c>
      <c r="B913" s="1">
        <v>5500000</v>
      </c>
      <c r="C913" s="1" t="s">
        <v>68</v>
      </c>
      <c r="D913" s="1">
        <v>0</v>
      </c>
      <c r="E913" s="4">
        <v>44569</v>
      </c>
      <c r="F913" s="1" t="s">
        <v>69</v>
      </c>
      <c r="G913" s="1" t="s">
        <v>99</v>
      </c>
      <c r="H913" s="1" t="s">
        <v>100</v>
      </c>
      <c r="I913" s="1" t="s">
        <v>101</v>
      </c>
      <c r="J913" s="1"/>
      <c r="K913" s="1"/>
      <c r="L913" s="1" t="s">
        <v>2682</v>
      </c>
      <c r="M913" s="1" t="s">
        <v>6172</v>
      </c>
      <c r="N913" s="1" t="s">
        <v>6173</v>
      </c>
      <c r="O913" s="1" t="s">
        <v>444</v>
      </c>
      <c r="P913" s="1" t="s">
        <v>647</v>
      </c>
      <c r="Q913" s="1" t="s">
        <v>641</v>
      </c>
      <c r="R913" s="1" t="s">
        <v>6187</v>
      </c>
      <c r="S913" s="1" t="s">
        <v>6188</v>
      </c>
      <c r="T913" s="1"/>
      <c r="U913" s="1" t="s">
        <v>81</v>
      </c>
      <c r="V913" s="1"/>
      <c r="W913" s="1" t="s">
        <v>6176</v>
      </c>
      <c r="X913" s="1"/>
      <c r="Y913" s="1">
        <v>600</v>
      </c>
      <c r="Z913" s="1"/>
      <c r="AA913" s="1"/>
      <c r="AB913" s="1"/>
      <c r="AC913" s="1"/>
      <c r="AD913" s="1"/>
      <c r="AE913" s="1"/>
      <c r="AF913" s="1"/>
      <c r="AG913" s="1" t="s">
        <v>111</v>
      </c>
      <c r="AH913" s="1"/>
      <c r="AI913" s="1"/>
      <c r="AJ913" s="1"/>
      <c r="AK913" s="1" t="s">
        <v>112</v>
      </c>
      <c r="AL913" s="1"/>
      <c r="AM913" s="1"/>
      <c r="AN913" s="1"/>
      <c r="AO913" s="1"/>
      <c r="AP913" s="1"/>
      <c r="AQ913" s="1"/>
      <c r="AR913" s="1"/>
      <c r="AS913" s="1"/>
      <c r="AT913" s="1"/>
      <c r="AU913" s="1"/>
      <c r="AV913" s="1"/>
      <c r="AW913" s="1"/>
      <c r="AX913" s="1" t="s">
        <v>1087</v>
      </c>
      <c r="AY913" s="1"/>
      <c r="AZ913" s="1" t="s">
        <v>443</v>
      </c>
      <c r="BA913" s="1" t="s">
        <v>444</v>
      </c>
      <c r="BB913" s="1"/>
      <c r="BC913" s="1"/>
      <c r="BD913" s="1" t="s">
        <v>116</v>
      </c>
      <c r="BE913" s="1" t="s">
        <v>134</v>
      </c>
      <c r="BF913" s="1" t="s">
        <v>652</v>
      </c>
      <c r="BG913" s="1"/>
      <c r="BH913" s="1" t="s">
        <v>3702</v>
      </c>
      <c r="BI913" s="1"/>
      <c r="BJ913" s="1"/>
      <c r="BK913" s="1"/>
      <c r="BL913" s="1" t="s">
        <v>6177</v>
      </c>
      <c r="BM913" s="1" t="s">
        <v>6178</v>
      </c>
      <c r="BN913" s="1" t="s">
        <v>121</v>
      </c>
    </row>
    <row r="914" spans="1:66" ht="15.75" customHeight="1" x14ac:dyDescent="0.3">
      <c r="A914" s="1" t="s">
        <v>168</v>
      </c>
      <c r="B914" s="1">
        <v>1300000</v>
      </c>
      <c r="C914" s="1" t="s">
        <v>68</v>
      </c>
      <c r="D914" s="1">
        <v>0</v>
      </c>
      <c r="E914" s="4" t="s">
        <v>1059</v>
      </c>
      <c r="F914" s="1" t="s">
        <v>69</v>
      </c>
      <c r="G914" s="1" t="s">
        <v>99</v>
      </c>
      <c r="H914" s="1" t="s">
        <v>100</v>
      </c>
      <c r="I914" s="1" t="s">
        <v>101</v>
      </c>
      <c r="J914" s="1" t="s">
        <v>6189</v>
      </c>
      <c r="K914" s="1" t="s">
        <v>6190</v>
      </c>
      <c r="L914" s="1" t="s">
        <v>6191</v>
      </c>
      <c r="M914" s="1" t="s">
        <v>6192</v>
      </c>
      <c r="N914" s="1" t="s">
        <v>6193</v>
      </c>
      <c r="O914" s="1" t="s">
        <v>138</v>
      </c>
      <c r="P914" s="1" t="s">
        <v>292</v>
      </c>
      <c r="Q914" s="1" t="s">
        <v>168</v>
      </c>
      <c r="R914" s="1" t="s">
        <v>6194</v>
      </c>
      <c r="S914" s="1" t="s">
        <v>6195</v>
      </c>
      <c r="T914" s="1"/>
      <c r="U914" s="1" t="s">
        <v>130</v>
      </c>
      <c r="V914" s="1"/>
      <c r="W914" s="1"/>
      <c r="X914" s="1"/>
      <c r="Y914" s="1">
        <v>9</v>
      </c>
      <c r="Z914" s="1"/>
      <c r="AA914" s="1"/>
      <c r="AB914" s="1"/>
      <c r="AC914" s="1"/>
      <c r="AD914" s="1"/>
      <c r="AE914" s="1"/>
      <c r="AF914" s="1"/>
      <c r="AG914" s="1"/>
      <c r="AH914" s="1"/>
      <c r="AI914" s="1"/>
      <c r="AJ914" s="1"/>
      <c r="AK914" s="1" t="s">
        <v>356</v>
      </c>
      <c r="AL914" s="1"/>
      <c r="AM914" s="1"/>
      <c r="AN914" s="1"/>
      <c r="AO914" s="1"/>
      <c r="AP914" s="1"/>
      <c r="AQ914" s="1"/>
      <c r="AR914" s="1"/>
      <c r="AS914" s="1"/>
      <c r="AT914" s="1"/>
      <c r="AU914" s="1"/>
      <c r="AV914" s="1"/>
      <c r="AW914" s="1"/>
      <c r="AX914" s="1" t="s">
        <v>177</v>
      </c>
      <c r="AY914" s="1"/>
      <c r="AZ914" s="1" t="s">
        <v>234</v>
      </c>
      <c r="BA914" s="1" t="s">
        <v>138</v>
      </c>
      <c r="BB914" s="1"/>
      <c r="BC914" s="1"/>
      <c r="BD914" s="1" t="s">
        <v>88</v>
      </c>
      <c r="BE914" s="1" t="s">
        <v>134</v>
      </c>
      <c r="BF914" s="1" t="s">
        <v>90</v>
      </c>
      <c r="BG914" s="1"/>
      <c r="BH914" s="1"/>
      <c r="BI914" s="1"/>
      <c r="BJ914" s="1"/>
      <c r="BK914" s="1"/>
      <c r="BL914" s="1" t="s">
        <v>6196</v>
      </c>
      <c r="BM914" s="1" t="s">
        <v>6197</v>
      </c>
      <c r="BN914" s="1" t="s">
        <v>121</v>
      </c>
    </row>
    <row r="915" spans="1:66" ht="15.75" customHeight="1" x14ac:dyDescent="0.3">
      <c r="A915" s="1" t="s">
        <v>641</v>
      </c>
      <c r="B915" s="1">
        <v>3500000</v>
      </c>
      <c r="C915" s="1" t="s">
        <v>68</v>
      </c>
      <c r="D915" s="1">
        <v>0</v>
      </c>
      <c r="E915" s="4" t="s">
        <v>6198</v>
      </c>
      <c r="F915" s="1" t="s">
        <v>69</v>
      </c>
      <c r="G915" s="1" t="s">
        <v>123</v>
      </c>
      <c r="H915" s="1" t="s">
        <v>124</v>
      </c>
      <c r="I915" s="1" t="s">
        <v>101</v>
      </c>
      <c r="J915" s="1"/>
      <c r="K915" s="1"/>
      <c r="L915" s="1" t="s">
        <v>6199</v>
      </c>
      <c r="M915" s="1" t="s">
        <v>6200</v>
      </c>
      <c r="N915" s="1" t="s">
        <v>6201</v>
      </c>
      <c r="O915" s="1" t="s">
        <v>444</v>
      </c>
      <c r="P915" s="1" t="s">
        <v>647</v>
      </c>
      <c r="Q915" s="1" t="s">
        <v>641</v>
      </c>
      <c r="R915" s="1" t="s">
        <v>6202</v>
      </c>
      <c r="S915" s="1" t="s">
        <v>6203</v>
      </c>
      <c r="T915" s="1"/>
      <c r="U915" s="1" t="s">
        <v>81</v>
      </c>
      <c r="V915" s="1"/>
      <c r="W915" s="1" t="s">
        <v>6204</v>
      </c>
      <c r="X915" s="1"/>
      <c r="Y915" s="1">
        <v>1132</v>
      </c>
      <c r="Z915" s="1"/>
      <c r="AA915" s="1"/>
      <c r="AB915" s="1"/>
      <c r="AC915" s="1"/>
      <c r="AD915" s="1"/>
      <c r="AE915" s="1"/>
      <c r="AF915" s="1"/>
      <c r="AG915" s="1" t="s">
        <v>111</v>
      </c>
      <c r="AH915" s="1"/>
      <c r="AI915" s="1"/>
      <c r="AJ915" s="1"/>
      <c r="AK915" s="1" t="s">
        <v>2204</v>
      </c>
      <c r="AL915" s="1" t="s">
        <v>4605</v>
      </c>
      <c r="AM915" s="1"/>
      <c r="AN915" s="1"/>
      <c r="AO915" s="1"/>
      <c r="AP915" s="1"/>
      <c r="AQ915" s="1"/>
      <c r="AR915" s="1"/>
      <c r="AS915" s="1"/>
      <c r="AT915" s="1"/>
      <c r="AU915" s="1"/>
      <c r="AV915" s="1"/>
      <c r="AW915" s="1"/>
      <c r="AX915" s="1" t="s">
        <v>2339</v>
      </c>
      <c r="AY915" s="1"/>
      <c r="AZ915" s="1" t="s">
        <v>443</v>
      </c>
      <c r="BA915" s="1" t="s">
        <v>444</v>
      </c>
      <c r="BB915" s="1" t="s">
        <v>445</v>
      </c>
      <c r="BC915" s="1"/>
      <c r="BD915" s="1" t="s">
        <v>5372</v>
      </c>
      <c r="BE915" s="1" t="s">
        <v>625</v>
      </c>
      <c r="BF915" s="1" t="s">
        <v>298</v>
      </c>
      <c r="BG915" s="1"/>
      <c r="BH915" s="1" t="s">
        <v>2506</v>
      </c>
      <c r="BI915" s="1"/>
      <c r="BJ915" s="1"/>
      <c r="BK915" s="1"/>
      <c r="BL915" s="1" t="s">
        <v>6205</v>
      </c>
      <c r="BM915" s="1" t="s">
        <v>6206</v>
      </c>
      <c r="BN915" s="1" t="s">
        <v>375</v>
      </c>
    </row>
    <row r="916" spans="1:66" ht="15.75" customHeight="1" x14ac:dyDescent="0.3">
      <c r="A916" s="1" t="s">
        <v>512</v>
      </c>
      <c r="B916" s="1">
        <v>1500000</v>
      </c>
      <c r="C916" s="1" t="s">
        <v>68</v>
      </c>
      <c r="D916" s="1">
        <v>0</v>
      </c>
      <c r="E916" s="4" t="s">
        <v>1059</v>
      </c>
      <c r="F916" s="1" t="s">
        <v>69</v>
      </c>
      <c r="G916" s="1" t="s">
        <v>99</v>
      </c>
      <c r="H916" s="1" t="s">
        <v>100</v>
      </c>
      <c r="I916" s="1" t="s">
        <v>101</v>
      </c>
      <c r="J916" s="1"/>
      <c r="K916" s="1"/>
      <c r="L916" s="1"/>
      <c r="M916" s="1" t="s">
        <v>6207</v>
      </c>
      <c r="N916" s="1" t="s">
        <v>6208</v>
      </c>
      <c r="O916" s="1" t="s">
        <v>127</v>
      </c>
      <c r="P916" s="1" t="s">
        <v>518</v>
      </c>
      <c r="Q916" s="1" t="s">
        <v>512</v>
      </c>
      <c r="R916" s="1" t="s">
        <v>6209</v>
      </c>
      <c r="S916" s="1" t="s">
        <v>6210</v>
      </c>
      <c r="T916" s="1"/>
      <c r="U916" s="1" t="s">
        <v>6211</v>
      </c>
      <c r="V916" s="1"/>
      <c r="W916" s="1" t="s">
        <v>6212</v>
      </c>
      <c r="X916" s="1"/>
      <c r="Y916" s="1">
        <v>190</v>
      </c>
      <c r="Z916" s="1"/>
      <c r="AA916" s="1"/>
      <c r="AB916" s="1"/>
      <c r="AC916" s="1"/>
      <c r="AD916" s="1"/>
      <c r="AE916" s="1"/>
      <c r="AF916" s="1"/>
      <c r="AG916" s="1" t="s">
        <v>149</v>
      </c>
      <c r="AH916" s="1"/>
      <c r="AI916" s="1"/>
      <c r="AJ916" s="1"/>
      <c r="AK916" s="1"/>
      <c r="AL916" s="1"/>
      <c r="AM916" s="1"/>
      <c r="AN916" s="1"/>
      <c r="AO916" s="1"/>
      <c r="AP916" s="1"/>
      <c r="AQ916" s="1"/>
      <c r="AR916" s="1"/>
      <c r="AS916" s="1"/>
      <c r="AT916" s="1"/>
      <c r="AU916" s="1"/>
      <c r="AV916" s="1"/>
      <c r="AW916" s="1"/>
      <c r="AX916" s="1"/>
      <c r="AY916" s="1"/>
      <c r="AZ916" s="1" t="s">
        <v>132</v>
      </c>
      <c r="BA916" s="1" t="s">
        <v>127</v>
      </c>
      <c r="BB916" s="1"/>
      <c r="BC916" s="1"/>
      <c r="BD916" s="1" t="s">
        <v>116</v>
      </c>
      <c r="BE916" s="1" t="s">
        <v>150</v>
      </c>
      <c r="BF916" s="1" t="s">
        <v>151</v>
      </c>
      <c r="BG916" s="1"/>
      <c r="BH916" s="1" t="s">
        <v>6213</v>
      </c>
      <c r="BI916" s="1"/>
      <c r="BJ916" s="1"/>
      <c r="BK916" s="1"/>
      <c r="BL916" s="1" t="s">
        <v>6214</v>
      </c>
      <c r="BM916" s="1" t="s">
        <v>6215</v>
      </c>
      <c r="BN916" s="1"/>
    </row>
    <row r="917" spans="1:66" ht="15.75" customHeight="1" x14ac:dyDescent="0.3">
      <c r="A917" s="1" t="s">
        <v>512</v>
      </c>
      <c r="B917" s="1">
        <v>2000000</v>
      </c>
      <c r="C917" s="1" t="s">
        <v>68</v>
      </c>
      <c r="D917" s="1">
        <v>0</v>
      </c>
      <c r="E917" s="4" t="s">
        <v>1059</v>
      </c>
      <c r="F917" s="1" t="s">
        <v>69</v>
      </c>
      <c r="G917" s="1" t="s">
        <v>99</v>
      </c>
      <c r="H917" s="1" t="s">
        <v>100</v>
      </c>
      <c r="I917" s="1" t="s">
        <v>101</v>
      </c>
      <c r="J917" s="1"/>
      <c r="K917" s="1"/>
      <c r="L917" s="1"/>
      <c r="M917" s="1" t="s">
        <v>6216</v>
      </c>
      <c r="N917" s="1" t="s">
        <v>6217</v>
      </c>
      <c r="O917" s="1" t="s">
        <v>952</v>
      </c>
      <c r="P917" s="1" t="s">
        <v>518</v>
      </c>
      <c r="Q917" s="1" t="s">
        <v>512</v>
      </c>
      <c r="R917" s="1" t="s">
        <v>6218</v>
      </c>
      <c r="S917" s="1" t="s">
        <v>6219</v>
      </c>
      <c r="T917" s="1"/>
      <c r="U917" s="1" t="s">
        <v>130</v>
      </c>
      <c r="V917" s="1"/>
      <c r="W917" s="1"/>
      <c r="X917" s="1"/>
      <c r="Y917" s="1">
        <v>250</v>
      </c>
      <c r="Z917" s="1"/>
      <c r="AA917" s="1"/>
      <c r="AB917" s="1"/>
      <c r="AC917" s="1"/>
      <c r="AD917" s="1"/>
      <c r="AE917" s="1"/>
      <c r="AF917" s="1"/>
      <c r="AG917" s="1" t="s">
        <v>111</v>
      </c>
      <c r="AH917" s="1"/>
      <c r="AI917" s="1"/>
      <c r="AJ917" s="1"/>
      <c r="AK917" s="1" t="s">
        <v>220</v>
      </c>
      <c r="AL917" s="1"/>
      <c r="AM917" s="1"/>
      <c r="AN917" s="1"/>
      <c r="AO917" s="1"/>
      <c r="AP917" s="1"/>
      <c r="AQ917" s="1"/>
      <c r="AR917" s="1"/>
      <c r="AS917" s="1"/>
      <c r="AT917" s="1"/>
      <c r="AU917" s="1"/>
      <c r="AV917" s="1"/>
      <c r="AW917" s="1"/>
      <c r="AX917" s="1" t="s">
        <v>164</v>
      </c>
      <c r="AY917" s="1"/>
      <c r="AZ917" s="1" t="s">
        <v>234</v>
      </c>
      <c r="BA917" s="1" t="s">
        <v>138</v>
      </c>
      <c r="BB917" s="1"/>
      <c r="BC917" s="1"/>
      <c r="BD917" s="1" t="s">
        <v>88</v>
      </c>
      <c r="BE917" s="1" t="s">
        <v>192</v>
      </c>
      <c r="BF917" s="1" t="s">
        <v>90</v>
      </c>
      <c r="BG917" s="1"/>
      <c r="BH917" s="1" t="s">
        <v>193</v>
      </c>
      <c r="BI917" s="1"/>
      <c r="BJ917" s="1"/>
      <c r="BK917" s="1"/>
      <c r="BL917" s="1" t="s">
        <v>6220</v>
      </c>
      <c r="BM917" s="1" t="s">
        <v>6221</v>
      </c>
      <c r="BN917" s="1" t="s">
        <v>121</v>
      </c>
    </row>
    <row r="918" spans="1:66" ht="15.75" customHeight="1" x14ac:dyDescent="0.3">
      <c r="A918" s="1" t="s">
        <v>837</v>
      </c>
      <c r="B918" s="1">
        <v>42750</v>
      </c>
      <c r="C918" s="1" t="s">
        <v>68</v>
      </c>
      <c r="D918" s="1">
        <v>100</v>
      </c>
      <c r="E918" s="4">
        <v>44569</v>
      </c>
      <c r="F918" s="1" t="s">
        <v>69</v>
      </c>
      <c r="G918" s="1" t="s">
        <v>70</v>
      </c>
      <c r="H918" s="1" t="s">
        <v>71</v>
      </c>
      <c r="I918" s="1" t="s">
        <v>72</v>
      </c>
      <c r="J918" s="1" t="s">
        <v>6222</v>
      </c>
      <c r="K918" s="1" t="s">
        <v>6223</v>
      </c>
      <c r="L918" s="1"/>
      <c r="M918" s="1" t="s">
        <v>6224</v>
      </c>
      <c r="N918" s="1" t="s">
        <v>6225</v>
      </c>
      <c r="O918" s="1" t="s">
        <v>86</v>
      </c>
      <c r="P918" s="1" t="s">
        <v>843</v>
      </c>
      <c r="Q918" s="1" t="s">
        <v>837</v>
      </c>
      <c r="R918" s="1" t="s">
        <v>6226</v>
      </c>
      <c r="S918" s="1" t="s">
        <v>6227</v>
      </c>
      <c r="T918" s="1"/>
      <c r="U918" s="1" t="s">
        <v>130</v>
      </c>
      <c r="V918" s="1"/>
      <c r="W918" s="1"/>
      <c r="X918" s="1"/>
      <c r="Y918" s="1">
        <v>45</v>
      </c>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t="s">
        <v>85</v>
      </c>
      <c r="BA918" s="1" t="s">
        <v>86</v>
      </c>
      <c r="BB918" s="1"/>
      <c r="BC918" s="1"/>
      <c r="BD918" s="1" t="s">
        <v>88</v>
      </c>
      <c r="BE918" s="1" t="s">
        <v>192</v>
      </c>
      <c r="BF918" s="1"/>
      <c r="BG918" s="1"/>
      <c r="BH918" s="1" t="s">
        <v>321</v>
      </c>
      <c r="BI918" s="1"/>
      <c r="BJ918" s="1"/>
      <c r="BK918" s="1"/>
      <c r="BL918" s="1" t="s">
        <v>6228</v>
      </c>
      <c r="BM918" s="1" t="s">
        <v>6229</v>
      </c>
      <c r="BN918" s="1" t="s">
        <v>181</v>
      </c>
    </row>
    <row r="919" spans="1:66" ht="15.75" customHeight="1" x14ac:dyDescent="0.3">
      <c r="A919" s="1" t="s">
        <v>837</v>
      </c>
      <c r="B919" s="1">
        <v>193000</v>
      </c>
      <c r="C919" s="1" t="s">
        <v>68</v>
      </c>
      <c r="D919" s="1">
        <v>100</v>
      </c>
      <c r="E919" s="4">
        <v>44569</v>
      </c>
      <c r="F919" s="1" t="s">
        <v>69</v>
      </c>
      <c r="G919" s="1" t="s">
        <v>70</v>
      </c>
      <c r="H919" s="1" t="s">
        <v>71</v>
      </c>
      <c r="I919" s="1" t="s">
        <v>72</v>
      </c>
      <c r="J919" s="1" t="s">
        <v>6222</v>
      </c>
      <c r="K919" s="1" t="s">
        <v>6223</v>
      </c>
      <c r="L919" s="1"/>
      <c r="M919" s="1" t="s">
        <v>6224</v>
      </c>
      <c r="N919" s="1" t="s">
        <v>6225</v>
      </c>
      <c r="O919" s="1" t="s">
        <v>86</v>
      </c>
      <c r="P919" s="1" t="s">
        <v>843</v>
      </c>
      <c r="Q919" s="1" t="s">
        <v>837</v>
      </c>
      <c r="R919" s="1" t="s">
        <v>6230</v>
      </c>
      <c r="S919" s="1" t="s">
        <v>6231</v>
      </c>
      <c r="T919" s="1"/>
      <c r="U919" s="1" t="s">
        <v>130</v>
      </c>
      <c r="V919" s="1"/>
      <c r="W919" s="1"/>
      <c r="X919" s="1"/>
      <c r="Y919" s="1">
        <v>45</v>
      </c>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t="s">
        <v>85</v>
      </c>
      <c r="BA919" s="1" t="s">
        <v>86</v>
      </c>
      <c r="BB919" s="1"/>
      <c r="BC919" s="1"/>
      <c r="BD919" s="1" t="s">
        <v>88</v>
      </c>
      <c r="BE919" s="1" t="s">
        <v>192</v>
      </c>
      <c r="BF919" s="1"/>
      <c r="BG919" s="1"/>
      <c r="BH919" s="1" t="s">
        <v>321</v>
      </c>
      <c r="BI919" s="1"/>
      <c r="BJ919" s="1"/>
      <c r="BK919" s="1"/>
      <c r="BL919" s="1" t="s">
        <v>6228</v>
      </c>
      <c r="BM919" s="1" t="s">
        <v>6229</v>
      </c>
      <c r="BN919" s="1" t="s">
        <v>121</v>
      </c>
    </row>
    <row r="920" spans="1:66" ht="15.75" customHeight="1" x14ac:dyDescent="0.3">
      <c r="A920" s="1" t="s">
        <v>837</v>
      </c>
      <c r="B920" s="1">
        <v>300000</v>
      </c>
      <c r="C920" s="1" t="s">
        <v>68</v>
      </c>
      <c r="D920" s="1">
        <v>0</v>
      </c>
      <c r="E920" s="4" t="s">
        <v>4420</v>
      </c>
      <c r="F920" s="1" t="s">
        <v>69</v>
      </c>
      <c r="G920" s="1" t="s">
        <v>123</v>
      </c>
      <c r="H920" s="1" t="s">
        <v>124</v>
      </c>
      <c r="I920" s="1" t="s">
        <v>101</v>
      </c>
      <c r="J920" s="1"/>
      <c r="K920" s="1"/>
      <c r="L920" s="1"/>
      <c r="M920" s="1" t="s">
        <v>6232</v>
      </c>
      <c r="N920" s="1" t="s">
        <v>6233</v>
      </c>
      <c r="O920" s="1" t="s">
        <v>952</v>
      </c>
      <c r="P920" s="1" t="s">
        <v>843</v>
      </c>
      <c r="Q920" s="1" t="s">
        <v>837</v>
      </c>
      <c r="R920" s="1" t="s">
        <v>6234</v>
      </c>
      <c r="S920" s="1" t="s">
        <v>6235</v>
      </c>
      <c r="T920" s="1"/>
      <c r="U920" s="1" t="s">
        <v>955</v>
      </c>
      <c r="V920" s="1"/>
      <c r="W920" s="1"/>
      <c r="X920" s="1"/>
      <c r="Y920" s="1">
        <v>104</v>
      </c>
      <c r="Z920" s="1"/>
      <c r="AA920" s="1"/>
      <c r="AB920" s="1"/>
      <c r="AC920" s="1"/>
      <c r="AD920" s="1"/>
      <c r="AE920" s="1"/>
      <c r="AF920" s="1"/>
      <c r="AG920" s="1" t="s">
        <v>111</v>
      </c>
      <c r="AH920" s="1"/>
      <c r="AI920" s="1"/>
      <c r="AJ920" s="1"/>
      <c r="AK920" s="1" t="s">
        <v>1631</v>
      </c>
      <c r="AL920" s="1"/>
      <c r="AM920" s="1"/>
      <c r="AN920" s="1"/>
      <c r="AO920" s="1"/>
      <c r="AP920" s="1"/>
      <c r="AQ920" s="1"/>
      <c r="AR920" s="1"/>
      <c r="AS920" s="1"/>
      <c r="AT920" s="1"/>
      <c r="AU920" s="1"/>
      <c r="AV920" s="1"/>
      <c r="AW920" s="1"/>
      <c r="AX920" s="1"/>
      <c r="AY920" s="1"/>
      <c r="AZ920" s="1" t="s">
        <v>386</v>
      </c>
      <c r="BA920" s="1" t="s">
        <v>382</v>
      </c>
      <c r="BB920" s="1"/>
      <c r="BC920" s="1"/>
      <c r="BD920" s="1" t="s">
        <v>3642</v>
      </c>
      <c r="BE920" s="1" t="s">
        <v>192</v>
      </c>
      <c r="BF920" s="1"/>
      <c r="BG920" s="1"/>
      <c r="BH920" s="1" t="s">
        <v>193</v>
      </c>
      <c r="BI920" s="1"/>
      <c r="BJ920" s="1"/>
      <c r="BK920" s="1"/>
      <c r="BL920" s="1" t="s">
        <v>6236</v>
      </c>
      <c r="BM920" s="1" t="s">
        <v>6237</v>
      </c>
      <c r="BN920" s="1" t="s">
        <v>121</v>
      </c>
    </row>
    <row r="921" spans="1:66" ht="15.75" customHeight="1" x14ac:dyDescent="0.3">
      <c r="A921" s="1" t="s">
        <v>256</v>
      </c>
      <c r="B921" s="1">
        <v>4000000</v>
      </c>
      <c r="C921" s="1" t="s">
        <v>68</v>
      </c>
      <c r="D921" s="1">
        <v>0</v>
      </c>
      <c r="E921" s="4">
        <v>44903</v>
      </c>
      <c r="F921" s="1" t="s">
        <v>69</v>
      </c>
      <c r="G921" s="1" t="s">
        <v>123</v>
      </c>
      <c r="H921" s="1" t="s">
        <v>124</v>
      </c>
      <c r="I921" s="1" t="s">
        <v>101</v>
      </c>
      <c r="J921" s="1" t="s">
        <v>6238</v>
      </c>
      <c r="K921" s="1" t="s">
        <v>6239</v>
      </c>
      <c r="L921" s="1"/>
      <c r="M921" s="1" t="s">
        <v>6240</v>
      </c>
      <c r="N921" s="1" t="s">
        <v>6241</v>
      </c>
      <c r="O921" s="1" t="s">
        <v>233</v>
      </c>
      <c r="P921" s="1" t="s">
        <v>260</v>
      </c>
      <c r="Q921" s="1" t="s">
        <v>256</v>
      </c>
      <c r="R921" s="1" t="s">
        <v>6242</v>
      </c>
      <c r="S921" s="1" t="s">
        <v>6243</v>
      </c>
      <c r="T921" s="1"/>
      <c r="U921" s="1" t="s">
        <v>81</v>
      </c>
      <c r="V921" s="1"/>
      <c r="W921" s="1"/>
      <c r="X921" s="1"/>
      <c r="Y921" s="1">
        <v>300</v>
      </c>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t="s">
        <v>1087</v>
      </c>
      <c r="AY921" s="1"/>
      <c r="AZ921" s="1" t="s">
        <v>238</v>
      </c>
      <c r="BA921" s="1" t="s">
        <v>233</v>
      </c>
      <c r="BB921" s="1"/>
      <c r="BC921" s="1"/>
      <c r="BD921" s="1" t="s">
        <v>116</v>
      </c>
      <c r="BE921" s="1" t="s">
        <v>134</v>
      </c>
      <c r="BF921" s="1" t="s">
        <v>1707</v>
      </c>
      <c r="BG921" s="1"/>
      <c r="BH921" s="1" t="s">
        <v>193</v>
      </c>
      <c r="BI921" s="1"/>
      <c r="BJ921" s="1"/>
      <c r="BK921" s="1"/>
      <c r="BL921" s="1" t="s">
        <v>6244</v>
      </c>
      <c r="BM921" s="1" t="s">
        <v>6245</v>
      </c>
      <c r="BN921" s="1" t="s">
        <v>121</v>
      </c>
    </row>
    <row r="922" spans="1:66" ht="15.75" customHeight="1" x14ac:dyDescent="0.3">
      <c r="A922" s="1" t="s">
        <v>256</v>
      </c>
      <c r="B922" s="1">
        <v>50000</v>
      </c>
      <c r="C922" s="1" t="s">
        <v>68</v>
      </c>
      <c r="D922" s="1">
        <v>0</v>
      </c>
      <c r="E922" s="4">
        <v>44812</v>
      </c>
      <c r="F922" s="1" t="s">
        <v>69</v>
      </c>
      <c r="G922" s="1" t="s">
        <v>123</v>
      </c>
      <c r="H922" s="1" t="s">
        <v>124</v>
      </c>
      <c r="I922" s="1" t="s">
        <v>101</v>
      </c>
      <c r="J922" s="1" t="s">
        <v>6238</v>
      </c>
      <c r="K922" s="1" t="s">
        <v>6239</v>
      </c>
      <c r="L922" s="1"/>
      <c r="M922" s="1" t="s">
        <v>6240</v>
      </c>
      <c r="N922" s="1" t="s">
        <v>6241</v>
      </c>
      <c r="O922" s="1" t="s">
        <v>233</v>
      </c>
      <c r="P922" s="1" t="s">
        <v>260</v>
      </c>
      <c r="Q922" s="1" t="s">
        <v>256</v>
      </c>
      <c r="R922" s="1" t="s">
        <v>6246</v>
      </c>
      <c r="S922" s="1" t="s">
        <v>6247</v>
      </c>
      <c r="T922" s="1"/>
      <c r="U922" s="1" t="s">
        <v>81</v>
      </c>
      <c r="V922" s="1"/>
      <c r="W922" s="1"/>
      <c r="X922" s="1"/>
      <c r="Y922" s="1">
        <v>300</v>
      </c>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t="s">
        <v>1087</v>
      </c>
      <c r="AY922" s="1"/>
      <c r="AZ922" s="1" t="s">
        <v>238</v>
      </c>
      <c r="BA922" s="1" t="s">
        <v>233</v>
      </c>
      <c r="BB922" s="1"/>
      <c r="BC922" s="1"/>
      <c r="BD922" s="1" t="s">
        <v>116</v>
      </c>
      <c r="BE922" s="1" t="s">
        <v>134</v>
      </c>
      <c r="BF922" s="1" t="s">
        <v>1707</v>
      </c>
      <c r="BG922" s="1"/>
      <c r="BH922" s="1" t="s">
        <v>193</v>
      </c>
      <c r="BI922" s="1"/>
      <c r="BJ922" s="1"/>
      <c r="BK922" s="1"/>
      <c r="BL922" s="1" t="s">
        <v>6244</v>
      </c>
      <c r="BM922" s="1" t="s">
        <v>6245</v>
      </c>
      <c r="BN922" s="1" t="s">
        <v>181</v>
      </c>
    </row>
    <row r="923" spans="1:66" ht="15.75" customHeight="1" x14ac:dyDescent="0.3">
      <c r="A923" s="1" t="s">
        <v>641</v>
      </c>
      <c r="B923" s="1">
        <v>1000000</v>
      </c>
      <c r="C923" s="1" t="s">
        <v>68</v>
      </c>
      <c r="D923" s="1">
        <v>0</v>
      </c>
      <c r="E923" s="4" t="s">
        <v>314</v>
      </c>
      <c r="F923" s="1" t="s">
        <v>69</v>
      </c>
      <c r="G923" s="1" t="s">
        <v>99</v>
      </c>
      <c r="H923" s="1" t="s">
        <v>100</v>
      </c>
      <c r="I923" s="1" t="s">
        <v>101</v>
      </c>
      <c r="J923" s="1"/>
      <c r="K923" s="1"/>
      <c r="L923" s="1" t="s">
        <v>6248</v>
      </c>
      <c r="M923" s="1" t="s">
        <v>6249</v>
      </c>
      <c r="N923" s="1" t="s">
        <v>6250</v>
      </c>
      <c r="O923" s="1" t="s">
        <v>247</v>
      </c>
      <c r="P923" s="1" t="s">
        <v>647</v>
      </c>
      <c r="Q923" s="1" t="s">
        <v>641</v>
      </c>
      <c r="R923" s="1" t="s">
        <v>6251</v>
      </c>
      <c r="S923" s="1" t="s">
        <v>6252</v>
      </c>
      <c r="T923" s="1"/>
      <c r="U923" s="1" t="s">
        <v>1537</v>
      </c>
      <c r="V923" s="1"/>
      <c r="W923" s="1" t="s">
        <v>6253</v>
      </c>
      <c r="X923" s="1"/>
      <c r="Y923" s="1">
        <v>50</v>
      </c>
      <c r="Z923" s="1"/>
      <c r="AA923" s="1"/>
      <c r="AB923" s="1"/>
      <c r="AC923" s="1"/>
      <c r="AD923" s="1"/>
      <c r="AE923" s="1"/>
      <c r="AF923" s="1"/>
      <c r="AG923" s="1"/>
      <c r="AH923" s="1"/>
      <c r="AI923" s="1"/>
      <c r="AJ923" s="1"/>
      <c r="AK923" s="1" t="s">
        <v>541</v>
      </c>
      <c r="AL923" s="1"/>
      <c r="AM923" s="1"/>
      <c r="AN923" s="1"/>
      <c r="AO923" s="1"/>
      <c r="AP923" s="1"/>
      <c r="AQ923" s="1"/>
      <c r="AR923" s="1"/>
      <c r="AS923" s="1"/>
      <c r="AT923" s="1"/>
      <c r="AU923" s="1"/>
      <c r="AV923" s="1"/>
      <c r="AW923" s="1"/>
      <c r="AX923" s="1" t="s">
        <v>237</v>
      </c>
      <c r="AY923" s="1"/>
      <c r="AZ923" s="1" t="s">
        <v>252</v>
      </c>
      <c r="BA923" s="1" t="s">
        <v>247</v>
      </c>
      <c r="BB923" s="1"/>
      <c r="BC923" s="1"/>
      <c r="BD923" s="1" t="s">
        <v>4027</v>
      </c>
      <c r="BE923" s="1" t="s">
        <v>625</v>
      </c>
      <c r="BF923" s="1" t="s">
        <v>298</v>
      </c>
      <c r="BG923" s="1"/>
      <c r="BH923" s="1" t="s">
        <v>152</v>
      </c>
      <c r="BI923" s="1"/>
      <c r="BJ923" s="1"/>
      <c r="BK923" s="1"/>
      <c r="BL923" s="1" t="s">
        <v>6254</v>
      </c>
      <c r="BM923" s="1" t="s">
        <v>6255</v>
      </c>
      <c r="BN923" s="1"/>
    </row>
    <row r="924" spans="1:66" ht="15.75" customHeight="1" x14ac:dyDescent="0.3">
      <c r="A924" s="1" t="s">
        <v>641</v>
      </c>
      <c r="B924" s="1">
        <v>50000</v>
      </c>
      <c r="C924" s="1" t="s">
        <v>68</v>
      </c>
      <c r="D924" s="1">
        <v>0</v>
      </c>
      <c r="E924" s="4" t="s">
        <v>314</v>
      </c>
      <c r="F924" s="1" t="s">
        <v>69</v>
      </c>
      <c r="G924" s="1" t="s">
        <v>99</v>
      </c>
      <c r="H924" s="1" t="s">
        <v>100</v>
      </c>
      <c r="I924" s="1" t="s">
        <v>101</v>
      </c>
      <c r="J924" s="1"/>
      <c r="K924" s="1"/>
      <c r="L924" s="1" t="s">
        <v>6256</v>
      </c>
      <c r="M924" s="1" t="s">
        <v>6249</v>
      </c>
      <c r="N924" s="1" t="s">
        <v>6250</v>
      </c>
      <c r="O924" s="1" t="s">
        <v>247</v>
      </c>
      <c r="P924" s="1" t="s">
        <v>647</v>
      </c>
      <c r="Q924" s="1" t="s">
        <v>641</v>
      </c>
      <c r="R924" s="1" t="s">
        <v>6257</v>
      </c>
      <c r="S924" s="1" t="s">
        <v>6258</v>
      </c>
      <c r="T924" s="1"/>
      <c r="U924" s="1" t="s">
        <v>1537</v>
      </c>
      <c r="V924" s="1"/>
      <c r="W924" s="1" t="s">
        <v>6253</v>
      </c>
      <c r="X924" s="1"/>
      <c r="Y924" s="1">
        <v>50</v>
      </c>
      <c r="Z924" s="1"/>
      <c r="AA924" s="1"/>
      <c r="AB924" s="1"/>
      <c r="AC924" s="1"/>
      <c r="AD924" s="1"/>
      <c r="AE924" s="1"/>
      <c r="AF924" s="1"/>
      <c r="AG924" s="1"/>
      <c r="AH924" s="1"/>
      <c r="AI924" s="1"/>
      <c r="AJ924" s="1"/>
      <c r="AK924" s="1" t="s">
        <v>541</v>
      </c>
      <c r="AL924" s="1"/>
      <c r="AM924" s="1"/>
      <c r="AN924" s="1"/>
      <c r="AO924" s="1"/>
      <c r="AP924" s="1"/>
      <c r="AQ924" s="1"/>
      <c r="AR924" s="1"/>
      <c r="AS924" s="1"/>
      <c r="AT924" s="1"/>
      <c r="AU924" s="1"/>
      <c r="AV924" s="1"/>
      <c r="AW924" s="1"/>
      <c r="AX924" s="1" t="s">
        <v>237</v>
      </c>
      <c r="AY924" s="1"/>
      <c r="AZ924" s="1" t="s">
        <v>252</v>
      </c>
      <c r="BA924" s="1" t="s">
        <v>247</v>
      </c>
      <c r="BB924" s="1"/>
      <c r="BC924" s="1"/>
      <c r="BD924" s="1" t="s">
        <v>4027</v>
      </c>
      <c r="BE924" s="1" t="s">
        <v>625</v>
      </c>
      <c r="BF924" s="1" t="s">
        <v>298</v>
      </c>
      <c r="BG924" s="1"/>
      <c r="BH924" s="1" t="s">
        <v>152</v>
      </c>
      <c r="BI924" s="1"/>
      <c r="BJ924" s="1"/>
      <c r="BK924" s="1"/>
      <c r="BL924" s="1" t="s">
        <v>6254</v>
      </c>
      <c r="BM924" s="1" t="s">
        <v>6255</v>
      </c>
      <c r="BN924" s="1"/>
    </row>
    <row r="925" spans="1:66" ht="15.75" customHeight="1" x14ac:dyDescent="0.3">
      <c r="A925" s="1" t="s">
        <v>837</v>
      </c>
      <c r="B925" s="1">
        <v>200000</v>
      </c>
      <c r="C925" s="1" t="s">
        <v>68</v>
      </c>
      <c r="D925" s="1">
        <v>0</v>
      </c>
      <c r="E925" s="4" t="s">
        <v>314</v>
      </c>
      <c r="F925" s="1" t="s">
        <v>69</v>
      </c>
      <c r="G925" s="1" t="s">
        <v>99</v>
      </c>
      <c r="H925" s="1" t="s">
        <v>100</v>
      </c>
      <c r="I925" s="1" t="s">
        <v>101</v>
      </c>
      <c r="J925" s="1"/>
      <c r="K925" s="1"/>
      <c r="L925" s="1"/>
      <c r="M925" s="1" t="s">
        <v>6259</v>
      </c>
      <c r="N925" s="1" t="s">
        <v>6260</v>
      </c>
      <c r="O925" s="1" t="s">
        <v>952</v>
      </c>
      <c r="P925" s="1" t="s">
        <v>843</v>
      </c>
      <c r="Q925" s="1" t="s">
        <v>837</v>
      </c>
      <c r="R925" s="1" t="s">
        <v>6261</v>
      </c>
      <c r="S925" s="1" t="s">
        <v>6262</v>
      </c>
      <c r="T925" s="1"/>
      <c r="U925" s="1"/>
      <c r="V925" s="1"/>
      <c r="W925" s="1" t="s">
        <v>6263</v>
      </c>
      <c r="X925" s="1"/>
      <c r="Y925" s="1">
        <v>25</v>
      </c>
      <c r="Z925" s="1"/>
      <c r="AA925" s="1"/>
      <c r="AB925" s="1"/>
      <c r="AC925" s="1"/>
      <c r="AD925" s="1"/>
      <c r="AE925" s="1"/>
      <c r="AF925" s="1"/>
      <c r="AG925" s="1" t="s">
        <v>149</v>
      </c>
      <c r="AH925" s="1"/>
      <c r="AI925" s="1"/>
      <c r="AJ925" s="1"/>
      <c r="AK925" s="1"/>
      <c r="AL925" s="1"/>
      <c r="AM925" s="1"/>
      <c r="AN925" s="1"/>
      <c r="AO925" s="1"/>
      <c r="AP925" s="1"/>
      <c r="AQ925" s="1"/>
      <c r="AR925" s="1"/>
      <c r="AS925" s="1"/>
      <c r="AT925" s="1"/>
      <c r="AU925" s="1"/>
      <c r="AV925" s="1"/>
      <c r="AW925" s="1"/>
      <c r="AX925" s="1"/>
      <c r="AY925" s="1"/>
      <c r="AZ925" s="1" t="s">
        <v>1683</v>
      </c>
      <c r="BA925" s="1" t="s">
        <v>1680</v>
      </c>
      <c r="BB925" s="1" t="s">
        <v>372</v>
      </c>
      <c r="BC925" s="1"/>
      <c r="BD925" s="1" t="s">
        <v>1067</v>
      </c>
      <c r="BE925" s="1" t="s">
        <v>150</v>
      </c>
      <c r="BF925" s="1" t="s">
        <v>298</v>
      </c>
      <c r="BG925" s="1"/>
      <c r="BH925" s="1" t="s">
        <v>253</v>
      </c>
      <c r="BI925" s="1"/>
      <c r="BJ925" s="1"/>
      <c r="BK925" s="1"/>
      <c r="BL925" s="1" t="s">
        <v>6264</v>
      </c>
      <c r="BM925" s="1" t="s">
        <v>6265</v>
      </c>
      <c r="BN925" s="1" t="s">
        <v>121</v>
      </c>
    </row>
    <row r="926" spans="1:66" ht="15.75" customHeight="1" x14ac:dyDescent="0.3">
      <c r="A926" s="1" t="s">
        <v>256</v>
      </c>
      <c r="B926" s="1">
        <v>100000</v>
      </c>
      <c r="C926" s="1" t="s">
        <v>68</v>
      </c>
      <c r="D926" s="1">
        <v>0</v>
      </c>
      <c r="E926" s="4">
        <v>44873</v>
      </c>
      <c r="F926" s="1" t="s">
        <v>69</v>
      </c>
      <c r="G926" s="1" t="s">
        <v>123</v>
      </c>
      <c r="H926" s="1" t="s">
        <v>124</v>
      </c>
      <c r="I926" s="1" t="s">
        <v>101</v>
      </c>
      <c r="J926" s="1" t="s">
        <v>6266</v>
      </c>
      <c r="K926" s="1" t="s">
        <v>6267</v>
      </c>
      <c r="L926" s="1"/>
      <c r="M926" s="1" t="s">
        <v>6268</v>
      </c>
      <c r="N926" s="1" t="s">
        <v>6269</v>
      </c>
      <c r="O926" s="1" t="s">
        <v>233</v>
      </c>
      <c r="P926" s="1" t="s">
        <v>260</v>
      </c>
      <c r="Q926" s="1" t="s">
        <v>256</v>
      </c>
      <c r="R926" s="1" t="s">
        <v>6270</v>
      </c>
      <c r="S926" s="1" t="s">
        <v>6271</v>
      </c>
      <c r="T926" s="1"/>
      <c r="U926" s="1" t="s">
        <v>130</v>
      </c>
      <c r="V926" s="1"/>
      <c r="W926" s="1"/>
      <c r="X926" s="1"/>
      <c r="Y926" s="1">
        <v>300</v>
      </c>
      <c r="Z926" s="1"/>
      <c r="AA926" s="1"/>
      <c r="AB926" s="1"/>
      <c r="AC926" s="1"/>
      <c r="AD926" s="1"/>
      <c r="AE926" s="1"/>
      <c r="AF926" s="1"/>
      <c r="AG926" s="1" t="s">
        <v>111</v>
      </c>
      <c r="AH926" s="1"/>
      <c r="AI926" s="1"/>
      <c r="AJ926" s="1"/>
      <c r="AK926" s="1" t="s">
        <v>1389</v>
      </c>
      <c r="AL926" s="1"/>
      <c r="AM926" s="1"/>
      <c r="AN926" s="1"/>
      <c r="AO926" s="1"/>
      <c r="AP926" s="1"/>
      <c r="AQ926" s="1"/>
      <c r="AR926" s="1"/>
      <c r="AS926" s="1"/>
      <c r="AT926" s="1"/>
      <c r="AU926" s="1"/>
      <c r="AV926" s="1"/>
      <c r="AW926" s="1"/>
      <c r="AX926" s="1" t="s">
        <v>1087</v>
      </c>
      <c r="AY926" s="1"/>
      <c r="AZ926" s="1" t="s">
        <v>238</v>
      </c>
      <c r="BA926" s="1" t="s">
        <v>233</v>
      </c>
      <c r="BB926" s="1"/>
      <c r="BC926" s="1"/>
      <c r="BD926" s="1" t="s">
        <v>116</v>
      </c>
      <c r="BE926" s="1" t="s">
        <v>192</v>
      </c>
      <c r="BF926" s="1"/>
      <c r="BG926" s="1"/>
      <c r="BH926" s="1" t="s">
        <v>804</v>
      </c>
      <c r="BI926" s="1"/>
      <c r="BJ926" s="1"/>
      <c r="BK926" s="1"/>
      <c r="BL926" s="1" t="s">
        <v>6272</v>
      </c>
      <c r="BM926" s="1" t="s">
        <v>6273</v>
      </c>
      <c r="BN926" s="1" t="s">
        <v>181</v>
      </c>
    </row>
    <row r="927" spans="1:66" ht="15.75" customHeight="1" x14ac:dyDescent="0.3">
      <c r="A927" s="1" t="s">
        <v>256</v>
      </c>
      <c r="B927" s="1">
        <v>1800000</v>
      </c>
      <c r="C927" s="1" t="s">
        <v>68</v>
      </c>
      <c r="D927" s="1">
        <v>0</v>
      </c>
      <c r="E927" s="4">
        <v>44569</v>
      </c>
      <c r="F927" s="1" t="s">
        <v>69</v>
      </c>
      <c r="G927" s="1" t="s">
        <v>99</v>
      </c>
      <c r="H927" s="1" t="s">
        <v>100</v>
      </c>
      <c r="I927" s="1" t="s">
        <v>101</v>
      </c>
      <c r="J927" s="1"/>
      <c r="K927" s="1"/>
      <c r="L927" s="1" t="s">
        <v>2311</v>
      </c>
      <c r="M927" s="1" t="s">
        <v>6274</v>
      </c>
      <c r="N927" s="1" t="s">
        <v>6275</v>
      </c>
      <c r="O927" s="1" t="s">
        <v>444</v>
      </c>
      <c r="P927" s="1" t="s">
        <v>260</v>
      </c>
      <c r="Q927" s="1" t="s">
        <v>256</v>
      </c>
      <c r="R927" s="1" t="s">
        <v>6276</v>
      </c>
      <c r="S927" s="1" t="s">
        <v>6277</v>
      </c>
      <c r="T927" s="1"/>
      <c r="U927" s="1" t="s">
        <v>81</v>
      </c>
      <c r="V927" s="1"/>
      <c r="W927" s="1" t="s">
        <v>6278</v>
      </c>
      <c r="X927" s="1"/>
      <c r="Y927" s="1">
        <v>246</v>
      </c>
      <c r="Z927" s="1"/>
      <c r="AA927" s="1"/>
      <c r="AB927" s="1"/>
      <c r="AC927" s="1"/>
      <c r="AD927" s="1"/>
      <c r="AE927" s="1"/>
      <c r="AF927" s="1"/>
      <c r="AG927" s="1"/>
      <c r="AH927" s="1"/>
      <c r="AI927" s="1"/>
      <c r="AJ927" s="1"/>
      <c r="AK927" s="1" t="s">
        <v>112</v>
      </c>
      <c r="AL927" s="1"/>
      <c r="AM927" s="1"/>
      <c r="AN927" s="1"/>
      <c r="AO927" s="1"/>
      <c r="AP927" s="1"/>
      <c r="AQ927" s="1"/>
      <c r="AR927" s="1"/>
      <c r="AS927" s="1"/>
      <c r="AT927" s="1"/>
      <c r="AU927" s="1"/>
      <c r="AV927" s="1"/>
      <c r="AW927" s="1"/>
      <c r="AX927" s="1" t="s">
        <v>345</v>
      </c>
      <c r="AY927" s="1"/>
      <c r="AZ927" s="1" t="s">
        <v>443</v>
      </c>
      <c r="BA927" s="1" t="s">
        <v>444</v>
      </c>
      <c r="BB927" s="1" t="s">
        <v>445</v>
      </c>
      <c r="BC927" s="1"/>
      <c r="BD927" s="1" t="s">
        <v>88</v>
      </c>
      <c r="BE927" s="1" t="s">
        <v>134</v>
      </c>
      <c r="BF927" s="1" t="s">
        <v>135</v>
      </c>
      <c r="BG927" s="1"/>
      <c r="BH927" s="1"/>
      <c r="BI927" s="1"/>
      <c r="BJ927" s="1"/>
      <c r="BK927" s="1"/>
      <c r="BL927" s="1" t="s">
        <v>6279</v>
      </c>
      <c r="BM927" s="1" t="s">
        <v>6280</v>
      </c>
      <c r="BN927" s="1" t="s">
        <v>121</v>
      </c>
    </row>
    <row r="928" spans="1:66" ht="15.75" customHeight="1" x14ac:dyDescent="0.3">
      <c r="A928" s="1" t="s">
        <v>256</v>
      </c>
      <c r="B928" s="1">
        <v>1500000</v>
      </c>
      <c r="C928" s="1" t="s">
        <v>68</v>
      </c>
      <c r="D928" s="1">
        <v>0</v>
      </c>
      <c r="E928" s="4">
        <v>44873</v>
      </c>
      <c r="F928" s="1" t="s">
        <v>69</v>
      </c>
      <c r="G928" s="1" t="s">
        <v>123</v>
      </c>
      <c r="H928" s="1" t="s">
        <v>124</v>
      </c>
      <c r="I928" s="1" t="s">
        <v>101</v>
      </c>
      <c r="J928" s="1" t="s">
        <v>6266</v>
      </c>
      <c r="K928" s="1" t="s">
        <v>6267</v>
      </c>
      <c r="L928" s="1"/>
      <c r="M928" s="1" t="s">
        <v>6268</v>
      </c>
      <c r="N928" s="1" t="s">
        <v>6269</v>
      </c>
      <c r="O928" s="1" t="s">
        <v>233</v>
      </c>
      <c r="P928" s="1" t="s">
        <v>260</v>
      </c>
      <c r="Q928" s="1" t="s">
        <v>256</v>
      </c>
      <c r="R928" s="1" t="s">
        <v>6281</v>
      </c>
      <c r="S928" s="1" t="s">
        <v>6282</v>
      </c>
      <c r="T928" s="1"/>
      <c r="U928" s="1" t="s">
        <v>130</v>
      </c>
      <c r="V928" s="1"/>
      <c r="W928" s="1"/>
      <c r="X928" s="1"/>
      <c r="Y928" s="1">
        <v>300</v>
      </c>
      <c r="Z928" s="1"/>
      <c r="AA928" s="1"/>
      <c r="AB928" s="1"/>
      <c r="AC928" s="1"/>
      <c r="AD928" s="1"/>
      <c r="AE928" s="1"/>
      <c r="AF928" s="1"/>
      <c r="AG928" s="1" t="s">
        <v>111</v>
      </c>
      <c r="AH928" s="1"/>
      <c r="AI928" s="1"/>
      <c r="AJ928" s="1"/>
      <c r="AK928" s="1" t="s">
        <v>1389</v>
      </c>
      <c r="AL928" s="1"/>
      <c r="AM928" s="1"/>
      <c r="AN928" s="1"/>
      <c r="AO928" s="1"/>
      <c r="AP928" s="1"/>
      <c r="AQ928" s="1"/>
      <c r="AR928" s="1"/>
      <c r="AS928" s="1"/>
      <c r="AT928" s="1"/>
      <c r="AU928" s="1"/>
      <c r="AV928" s="1"/>
      <c r="AW928" s="1"/>
      <c r="AX928" s="1" t="s">
        <v>1087</v>
      </c>
      <c r="AY928" s="1"/>
      <c r="AZ928" s="1" t="s">
        <v>238</v>
      </c>
      <c r="BA928" s="1" t="s">
        <v>233</v>
      </c>
      <c r="BB928" s="1"/>
      <c r="BC928" s="1"/>
      <c r="BD928" s="1" t="s">
        <v>116</v>
      </c>
      <c r="BE928" s="1" t="s">
        <v>192</v>
      </c>
      <c r="BF928" s="1"/>
      <c r="BG928" s="1"/>
      <c r="BH928" s="1" t="s">
        <v>804</v>
      </c>
      <c r="BI928" s="1"/>
      <c r="BJ928" s="1"/>
      <c r="BK928" s="1"/>
      <c r="BL928" s="1" t="s">
        <v>6272</v>
      </c>
      <c r="BM928" s="1" t="s">
        <v>6273</v>
      </c>
      <c r="BN928" s="1" t="s">
        <v>375</v>
      </c>
    </row>
    <row r="929" spans="1:66" ht="15.75" customHeight="1" x14ac:dyDescent="0.3">
      <c r="A929" s="1" t="s">
        <v>313</v>
      </c>
      <c r="B929" s="1">
        <v>1000000</v>
      </c>
      <c r="C929" s="1" t="s">
        <v>68</v>
      </c>
      <c r="D929" s="1">
        <v>0</v>
      </c>
      <c r="E929" s="4" t="s">
        <v>314</v>
      </c>
      <c r="F929" s="1" t="s">
        <v>69</v>
      </c>
      <c r="G929" s="1" t="s">
        <v>123</v>
      </c>
      <c r="H929" s="1" t="s">
        <v>124</v>
      </c>
      <c r="I929" s="1" t="s">
        <v>101</v>
      </c>
      <c r="J929" s="1" t="s">
        <v>6283</v>
      </c>
      <c r="K929" s="1" t="s">
        <v>6284</v>
      </c>
      <c r="L929" s="1" t="s">
        <v>6285</v>
      </c>
      <c r="M929" s="1" t="s">
        <v>6286</v>
      </c>
      <c r="N929" s="1" t="s">
        <v>6287</v>
      </c>
      <c r="O929" s="1" t="s">
        <v>529</v>
      </c>
      <c r="P929" s="1" t="s">
        <v>318</v>
      </c>
      <c r="Q929" s="1" t="s">
        <v>313</v>
      </c>
      <c r="R929" s="1" t="s">
        <v>6288</v>
      </c>
      <c r="S929" s="1" t="s">
        <v>6289</v>
      </c>
      <c r="T929" s="1"/>
      <c r="U929" s="1" t="s">
        <v>81</v>
      </c>
      <c r="V929" s="1"/>
      <c r="W929" s="1"/>
      <c r="X929" s="1"/>
      <c r="Y929" s="1">
        <v>350</v>
      </c>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t="s">
        <v>1087</v>
      </c>
      <c r="AY929" s="1"/>
      <c r="AZ929" s="1" t="s">
        <v>238</v>
      </c>
      <c r="BA929" s="1" t="s">
        <v>233</v>
      </c>
      <c r="BB929" s="1"/>
      <c r="BC929" s="1"/>
      <c r="BD929" s="1" t="s">
        <v>165</v>
      </c>
      <c r="BE929" s="1" t="s">
        <v>134</v>
      </c>
      <c r="BF929" s="1" t="s">
        <v>90</v>
      </c>
      <c r="BG929" s="1"/>
      <c r="BH929" s="1"/>
      <c r="BI929" s="1"/>
      <c r="BJ929" s="1"/>
      <c r="BK929" s="1"/>
      <c r="BL929" s="1" t="s">
        <v>6290</v>
      </c>
      <c r="BM929" s="1" t="s">
        <v>6291</v>
      </c>
      <c r="BN929" s="1" t="s">
        <v>121</v>
      </c>
    </row>
    <row r="930" spans="1:66" ht="15.75" customHeight="1" x14ac:dyDescent="0.3">
      <c r="A930" s="1" t="s">
        <v>256</v>
      </c>
      <c r="B930" s="1">
        <v>3000000</v>
      </c>
      <c r="C930" s="1" t="s">
        <v>68</v>
      </c>
      <c r="D930" s="1">
        <v>0</v>
      </c>
      <c r="E930" s="4">
        <v>44842</v>
      </c>
      <c r="F930" s="1" t="s">
        <v>69</v>
      </c>
      <c r="G930" s="1" t="s">
        <v>123</v>
      </c>
      <c r="H930" s="1" t="s">
        <v>124</v>
      </c>
      <c r="I930" s="1" t="s">
        <v>101</v>
      </c>
      <c r="J930" s="1" t="s">
        <v>6266</v>
      </c>
      <c r="K930" s="1" t="s">
        <v>6267</v>
      </c>
      <c r="L930" s="1"/>
      <c r="M930" s="1" t="s">
        <v>6268</v>
      </c>
      <c r="N930" s="1" t="s">
        <v>6269</v>
      </c>
      <c r="O930" s="1" t="s">
        <v>233</v>
      </c>
      <c r="P930" s="1" t="s">
        <v>260</v>
      </c>
      <c r="Q930" s="1" t="s">
        <v>256</v>
      </c>
      <c r="R930" s="1" t="s">
        <v>6292</v>
      </c>
      <c r="S930" s="1" t="s">
        <v>6293</v>
      </c>
      <c r="T930" s="1"/>
      <c r="U930" s="1" t="s">
        <v>130</v>
      </c>
      <c r="V930" s="1"/>
      <c r="W930" s="1"/>
      <c r="X930" s="1"/>
      <c r="Y930" s="1">
        <v>300</v>
      </c>
      <c r="Z930" s="1"/>
      <c r="AA930" s="1"/>
      <c r="AB930" s="1"/>
      <c r="AC930" s="1"/>
      <c r="AD930" s="1"/>
      <c r="AE930" s="1"/>
      <c r="AF930" s="1"/>
      <c r="AG930" s="1" t="s">
        <v>111</v>
      </c>
      <c r="AH930" s="1"/>
      <c r="AI930" s="1"/>
      <c r="AJ930" s="1"/>
      <c r="AK930" s="1" t="s">
        <v>1389</v>
      </c>
      <c r="AL930" s="1"/>
      <c r="AM930" s="1"/>
      <c r="AN930" s="1"/>
      <c r="AO930" s="1"/>
      <c r="AP930" s="1"/>
      <c r="AQ930" s="1"/>
      <c r="AR930" s="1"/>
      <c r="AS930" s="1"/>
      <c r="AT930" s="1"/>
      <c r="AU930" s="1"/>
      <c r="AV930" s="1"/>
      <c r="AW930" s="1"/>
      <c r="AX930" s="1" t="s">
        <v>1087</v>
      </c>
      <c r="AY930" s="1"/>
      <c r="AZ930" s="1" t="s">
        <v>238</v>
      </c>
      <c r="BA930" s="1" t="s">
        <v>233</v>
      </c>
      <c r="BB930" s="1"/>
      <c r="BC930" s="1"/>
      <c r="BD930" s="1" t="s">
        <v>116</v>
      </c>
      <c r="BE930" s="1" t="s">
        <v>192</v>
      </c>
      <c r="BF930" s="1"/>
      <c r="BG930" s="1"/>
      <c r="BH930" s="1" t="s">
        <v>804</v>
      </c>
      <c r="BI930" s="1"/>
      <c r="BJ930" s="1"/>
      <c r="BK930" s="1"/>
      <c r="BL930" s="1" t="s">
        <v>6272</v>
      </c>
      <c r="BM930" s="1" t="s">
        <v>6273</v>
      </c>
      <c r="BN930" s="1" t="s">
        <v>121</v>
      </c>
    </row>
    <row r="931" spans="1:66" ht="15.75" customHeight="1" x14ac:dyDescent="0.3">
      <c r="A931" s="1" t="s">
        <v>376</v>
      </c>
      <c r="B931" s="1">
        <v>500000</v>
      </c>
      <c r="C931" s="1" t="s">
        <v>68</v>
      </c>
      <c r="D931" s="1">
        <v>0</v>
      </c>
      <c r="E931" s="4" t="s">
        <v>937</v>
      </c>
      <c r="F931" s="1" t="s">
        <v>69</v>
      </c>
      <c r="G931" s="1" t="s">
        <v>123</v>
      </c>
      <c r="H931" s="1" t="s">
        <v>124</v>
      </c>
      <c r="I931" s="1" t="s">
        <v>101</v>
      </c>
      <c r="J931" s="1" t="s">
        <v>6294</v>
      </c>
      <c r="K931" s="1" t="s">
        <v>5904</v>
      </c>
      <c r="L931" s="1" t="s">
        <v>1449</v>
      </c>
      <c r="M931" s="1" t="s">
        <v>5906</v>
      </c>
      <c r="N931" s="1" t="s">
        <v>5907</v>
      </c>
      <c r="O931" s="1" t="s">
        <v>138</v>
      </c>
      <c r="P931" s="1" t="s">
        <v>222</v>
      </c>
      <c r="Q931" s="1" t="s">
        <v>223</v>
      </c>
      <c r="R931" s="1" t="s">
        <v>6295</v>
      </c>
      <c r="S931" s="1" t="s">
        <v>6296</v>
      </c>
      <c r="T931" s="1"/>
      <c r="U931" s="1" t="s">
        <v>130</v>
      </c>
      <c r="V931" s="1"/>
      <c r="W931" s="1"/>
      <c r="X931" s="1"/>
      <c r="Y931" s="1">
        <v>62</v>
      </c>
      <c r="Z931" s="1"/>
      <c r="AA931" s="1"/>
      <c r="AB931" s="1"/>
      <c r="AC931" s="1"/>
      <c r="AD931" s="1"/>
      <c r="AE931" s="1"/>
      <c r="AF931" s="1"/>
      <c r="AG931" s="1"/>
      <c r="AH931" s="1"/>
      <c r="AI931" s="1"/>
      <c r="AJ931" s="1"/>
      <c r="AK931" s="1" t="s">
        <v>707</v>
      </c>
      <c r="AL931" s="1"/>
      <c r="AM931" s="1"/>
      <c r="AN931" s="1"/>
      <c r="AO931" s="1"/>
      <c r="AP931" s="1"/>
      <c r="AQ931" s="1"/>
      <c r="AR931" s="1"/>
      <c r="AS931" s="1"/>
      <c r="AT931" s="1"/>
      <c r="AU931" s="1"/>
      <c r="AV931" s="1"/>
      <c r="AW931" s="1"/>
      <c r="AX931" s="1" t="s">
        <v>177</v>
      </c>
      <c r="AY931" s="1"/>
      <c r="AZ931" s="1" t="s">
        <v>114</v>
      </c>
      <c r="BA931" s="1" t="s">
        <v>115</v>
      </c>
      <c r="BB931" s="1"/>
      <c r="BC931" s="1"/>
      <c r="BD931" s="1" t="s">
        <v>116</v>
      </c>
      <c r="BE931" s="1" t="s">
        <v>192</v>
      </c>
      <c r="BF931" s="1" t="s">
        <v>90</v>
      </c>
      <c r="BG931" s="1"/>
      <c r="BH931" s="1" t="s">
        <v>193</v>
      </c>
      <c r="BI931" s="1"/>
      <c r="BJ931" s="1"/>
      <c r="BK931" s="1"/>
      <c r="BL931" s="1" t="s">
        <v>5910</v>
      </c>
      <c r="BM931" s="1" t="s">
        <v>5911</v>
      </c>
      <c r="BN931" s="1" t="s">
        <v>121</v>
      </c>
    </row>
    <row r="932" spans="1:66" ht="15.75" customHeight="1" x14ac:dyDescent="0.3">
      <c r="A932" s="1" t="s">
        <v>837</v>
      </c>
      <c r="B932" s="1">
        <v>24000</v>
      </c>
      <c r="C932" s="1" t="s">
        <v>68</v>
      </c>
      <c r="D932" s="1">
        <v>0</v>
      </c>
      <c r="E932" s="4" t="s">
        <v>314</v>
      </c>
      <c r="F932" s="1" t="s">
        <v>69</v>
      </c>
      <c r="G932" s="1" t="s">
        <v>123</v>
      </c>
      <c r="H932" s="1" t="s">
        <v>124</v>
      </c>
      <c r="I932" s="1" t="s">
        <v>101</v>
      </c>
      <c r="J932" s="1" t="s">
        <v>6297</v>
      </c>
      <c r="K932" s="1"/>
      <c r="L932" s="1"/>
      <c r="M932" s="1" t="s">
        <v>6298</v>
      </c>
      <c r="N932" s="1" t="s">
        <v>6299</v>
      </c>
      <c r="O932" s="1" t="s">
        <v>304</v>
      </c>
      <c r="P932" s="1" t="s">
        <v>843</v>
      </c>
      <c r="Q932" s="1" t="s">
        <v>837</v>
      </c>
      <c r="R932" s="1" t="s">
        <v>6300</v>
      </c>
      <c r="S932" s="1" t="s">
        <v>6301</v>
      </c>
      <c r="T932" s="1"/>
      <c r="U932" s="1" t="s">
        <v>3492</v>
      </c>
      <c r="V932" s="1"/>
      <c r="W932" s="1" t="s">
        <v>6302</v>
      </c>
      <c r="X932" s="1"/>
      <c r="Y932" s="1">
        <v>8</v>
      </c>
      <c r="Z932" s="1"/>
      <c r="AA932" s="1"/>
      <c r="AB932" s="1"/>
      <c r="AC932" s="1"/>
      <c r="AD932" s="1"/>
      <c r="AE932" s="1"/>
      <c r="AF932" s="1"/>
      <c r="AG932" s="1"/>
      <c r="AH932" s="1"/>
      <c r="AI932" s="1"/>
      <c r="AJ932" s="1"/>
      <c r="AK932" s="1" t="s">
        <v>112</v>
      </c>
      <c r="AL932" s="1"/>
      <c r="AM932" s="1"/>
      <c r="AN932" s="1"/>
      <c r="AO932" s="1"/>
      <c r="AP932" s="1"/>
      <c r="AQ932" s="1"/>
      <c r="AR932" s="1"/>
      <c r="AS932" s="1"/>
      <c r="AT932" s="1"/>
      <c r="AU932" s="1"/>
      <c r="AV932" s="1"/>
      <c r="AW932" s="1"/>
      <c r="AX932" s="1" t="s">
        <v>345</v>
      </c>
      <c r="AY932" s="1"/>
      <c r="AZ932" s="1" t="s">
        <v>307</v>
      </c>
      <c r="BA932" s="1" t="s">
        <v>304</v>
      </c>
      <c r="BB932" s="1" t="s">
        <v>1232</v>
      </c>
      <c r="BC932" s="1"/>
      <c r="BD932" s="1"/>
      <c r="BE932" s="1" t="s">
        <v>150</v>
      </c>
      <c r="BF932" s="1" t="s">
        <v>298</v>
      </c>
      <c r="BG932" s="1"/>
      <c r="BH932" s="1" t="s">
        <v>552</v>
      </c>
      <c r="BI932" s="1"/>
      <c r="BJ932" s="1"/>
      <c r="BK932" s="1"/>
      <c r="BL932" s="1" t="s">
        <v>6303</v>
      </c>
      <c r="BM932" s="1" t="s">
        <v>6304</v>
      </c>
      <c r="BN932" s="1" t="s">
        <v>121</v>
      </c>
    </row>
    <row r="933" spans="1:66" ht="15.75" customHeight="1" x14ac:dyDescent="0.3">
      <c r="A933" s="1" t="s">
        <v>837</v>
      </c>
      <c r="B933" s="1">
        <v>500000</v>
      </c>
      <c r="C933" s="1" t="s">
        <v>68</v>
      </c>
      <c r="D933" s="1">
        <v>0</v>
      </c>
      <c r="E933" s="4">
        <v>44690</v>
      </c>
      <c r="F933" s="1" t="s">
        <v>69</v>
      </c>
      <c r="G933" s="1" t="s">
        <v>123</v>
      </c>
      <c r="H933" s="1" t="s">
        <v>124</v>
      </c>
      <c r="I933" s="1" t="s">
        <v>101</v>
      </c>
      <c r="J933" s="1"/>
      <c r="K933" s="1"/>
      <c r="L933" s="1" t="s">
        <v>121</v>
      </c>
      <c r="M933" s="1" t="s">
        <v>6305</v>
      </c>
      <c r="N933" s="1" t="s">
        <v>6306</v>
      </c>
      <c r="O933" s="1" t="s">
        <v>401</v>
      </c>
      <c r="P933" s="1" t="s">
        <v>843</v>
      </c>
      <c r="Q933" s="1" t="s">
        <v>837</v>
      </c>
      <c r="R933" s="1" t="s">
        <v>6307</v>
      </c>
      <c r="S933" s="1" t="s">
        <v>6308</v>
      </c>
      <c r="T933" s="1"/>
      <c r="U933" s="1" t="s">
        <v>81</v>
      </c>
      <c r="V933" s="1"/>
      <c r="W933" s="1"/>
      <c r="X933" s="1"/>
      <c r="Y933" s="1">
        <v>81</v>
      </c>
      <c r="Z933" s="1"/>
      <c r="AA933" s="1"/>
      <c r="AB933" s="1"/>
      <c r="AC933" s="1"/>
      <c r="AD933" s="1"/>
      <c r="AE933" s="1"/>
      <c r="AF933" s="1"/>
      <c r="AG933" s="1"/>
      <c r="AH933" s="1"/>
      <c r="AI933" s="1"/>
      <c r="AJ933" s="1"/>
      <c r="AK933" s="1" t="s">
        <v>433</v>
      </c>
      <c r="AL933" s="1"/>
      <c r="AM933" s="1"/>
      <c r="AN933" s="1"/>
      <c r="AO933" s="1"/>
      <c r="AP933" s="1"/>
      <c r="AQ933" s="1"/>
      <c r="AR933" s="1"/>
      <c r="AS933" s="1"/>
      <c r="AT933" s="1"/>
      <c r="AU933" s="1"/>
      <c r="AV933" s="1"/>
      <c r="AW933" s="1"/>
      <c r="AX933" s="1" t="s">
        <v>282</v>
      </c>
      <c r="AY933" s="1"/>
      <c r="AZ933" s="1" t="s">
        <v>407</v>
      </c>
      <c r="BA933" s="1" t="s">
        <v>401</v>
      </c>
      <c r="BB933" s="1"/>
      <c r="BC933" s="1"/>
      <c r="BD933" s="1"/>
      <c r="BE933" s="1" t="s">
        <v>134</v>
      </c>
      <c r="BF933" s="1" t="s">
        <v>135</v>
      </c>
      <c r="BG933" s="1"/>
      <c r="BH933" s="1" t="s">
        <v>331</v>
      </c>
      <c r="BI933" s="1"/>
      <c r="BJ933" s="1"/>
      <c r="BK933" s="1"/>
      <c r="BL933" s="1" t="s">
        <v>6309</v>
      </c>
      <c r="BM933" s="1" t="s">
        <v>6310</v>
      </c>
      <c r="BN933" s="1"/>
    </row>
    <row r="934" spans="1:66" ht="15.75" customHeight="1" x14ac:dyDescent="0.3">
      <c r="A934" s="1" t="s">
        <v>291</v>
      </c>
      <c r="B934" s="1">
        <v>1500000</v>
      </c>
      <c r="C934" s="1" t="s">
        <v>68</v>
      </c>
      <c r="D934" s="1">
        <v>0</v>
      </c>
      <c r="E934" s="4" t="s">
        <v>1059</v>
      </c>
      <c r="F934" s="1" t="s">
        <v>69</v>
      </c>
      <c r="G934" s="1" t="s">
        <v>99</v>
      </c>
      <c r="H934" s="1" t="s">
        <v>100</v>
      </c>
      <c r="I934" s="1" t="s">
        <v>101</v>
      </c>
      <c r="J934" s="1" t="s">
        <v>6311</v>
      </c>
      <c r="K934" s="1" t="s">
        <v>6312</v>
      </c>
      <c r="L934" s="1" t="s">
        <v>288</v>
      </c>
      <c r="M934" s="1" t="s">
        <v>6313</v>
      </c>
      <c r="N934" s="1" t="s">
        <v>6314</v>
      </c>
      <c r="O934" s="1" t="s">
        <v>291</v>
      </c>
      <c r="P934" s="1" t="s">
        <v>296</v>
      </c>
      <c r="Q934" s="1" t="s">
        <v>291</v>
      </c>
      <c r="R934" s="1" t="s">
        <v>6315</v>
      </c>
      <c r="S934" s="1" t="s">
        <v>6316</v>
      </c>
      <c r="T934" s="1"/>
      <c r="U934" s="1" t="s">
        <v>81</v>
      </c>
      <c r="V934" s="1"/>
      <c r="W934" s="1"/>
      <c r="X934" s="1"/>
      <c r="Y934" s="1">
        <v>326</v>
      </c>
      <c r="Z934" s="1"/>
      <c r="AA934" s="1"/>
      <c r="AB934" s="1"/>
      <c r="AC934" s="1"/>
      <c r="AD934" s="1"/>
      <c r="AE934" s="1"/>
      <c r="AF934" s="1"/>
      <c r="AG934" s="1"/>
      <c r="AH934" s="1"/>
      <c r="AI934" s="1"/>
      <c r="AJ934" s="1"/>
      <c r="AK934" s="1" t="s">
        <v>112</v>
      </c>
      <c r="AL934" s="1"/>
      <c r="AM934" s="1"/>
      <c r="AN934" s="1"/>
      <c r="AO934" s="1"/>
      <c r="AP934" s="1"/>
      <c r="AQ934" s="1"/>
      <c r="AR934" s="1"/>
      <c r="AS934" s="1"/>
      <c r="AT934" s="1"/>
      <c r="AU934" s="1"/>
      <c r="AV934" s="1"/>
      <c r="AW934" s="1"/>
      <c r="AX934" s="1" t="s">
        <v>177</v>
      </c>
      <c r="AY934" s="1"/>
      <c r="AZ934" s="1" t="s">
        <v>296</v>
      </c>
      <c r="BA934" s="1" t="s">
        <v>291</v>
      </c>
      <c r="BB934" s="1"/>
      <c r="BC934" s="1"/>
      <c r="BD934" s="1" t="s">
        <v>116</v>
      </c>
      <c r="BE934" s="1" t="s">
        <v>117</v>
      </c>
      <c r="BF934" s="1" t="s">
        <v>135</v>
      </c>
      <c r="BG934" s="1"/>
      <c r="BH934" s="1" t="s">
        <v>331</v>
      </c>
      <c r="BI934" s="1"/>
      <c r="BJ934" s="1"/>
      <c r="BK934" s="1"/>
      <c r="BL934" s="1" t="s">
        <v>6317</v>
      </c>
      <c r="BM934" s="1" t="s">
        <v>6318</v>
      </c>
      <c r="BN934" s="1" t="s">
        <v>121</v>
      </c>
    </row>
    <row r="935" spans="1:66" ht="15.75" customHeight="1" x14ac:dyDescent="0.3">
      <c r="A935" s="1" t="s">
        <v>837</v>
      </c>
      <c r="B935" s="1">
        <v>300000</v>
      </c>
      <c r="C935" s="1" t="s">
        <v>68</v>
      </c>
      <c r="D935" s="1">
        <v>0</v>
      </c>
      <c r="E935" s="4" t="s">
        <v>314</v>
      </c>
      <c r="F935" s="1" t="s">
        <v>69</v>
      </c>
      <c r="G935" s="1" t="s">
        <v>123</v>
      </c>
      <c r="H935" s="1" t="s">
        <v>124</v>
      </c>
      <c r="I935" s="1" t="s">
        <v>101</v>
      </c>
      <c r="J935" s="1" t="s">
        <v>6319</v>
      </c>
      <c r="K935" s="1" t="s">
        <v>6320</v>
      </c>
      <c r="L935" s="1"/>
      <c r="M935" s="1" t="s">
        <v>6321</v>
      </c>
      <c r="N935" s="1" t="s">
        <v>6322</v>
      </c>
      <c r="O935" s="1" t="s">
        <v>829</v>
      </c>
      <c r="P935" s="1" t="s">
        <v>843</v>
      </c>
      <c r="Q935" s="1" t="s">
        <v>837</v>
      </c>
      <c r="R935" s="1" t="s">
        <v>6323</v>
      </c>
      <c r="S935" s="1" t="s">
        <v>6324</v>
      </c>
      <c r="T935" s="1"/>
      <c r="U935" s="1" t="s">
        <v>147</v>
      </c>
      <c r="V935" s="1"/>
      <c r="W935" s="1"/>
      <c r="X935" s="1"/>
      <c r="Y935" s="1">
        <v>20</v>
      </c>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t="s">
        <v>834</v>
      </c>
      <c r="BA935" s="1" t="s">
        <v>829</v>
      </c>
      <c r="BB935" s="1"/>
      <c r="BC935" s="1"/>
      <c r="BD935" s="1"/>
      <c r="BE935" s="1" t="s">
        <v>192</v>
      </c>
      <c r="BF935" s="1"/>
      <c r="BG935" s="1"/>
      <c r="BH935" s="1" t="s">
        <v>804</v>
      </c>
      <c r="BI935" s="1"/>
      <c r="BJ935" s="1"/>
      <c r="BK935" s="1"/>
      <c r="BL935" s="1" t="s">
        <v>6325</v>
      </c>
      <c r="BM935" s="1" t="s">
        <v>6326</v>
      </c>
      <c r="BN935" s="1" t="s">
        <v>121</v>
      </c>
    </row>
    <row r="936" spans="1:66" ht="15.75" customHeight="1" x14ac:dyDescent="0.3">
      <c r="A936" s="1" t="s">
        <v>837</v>
      </c>
      <c r="B936" s="1">
        <v>50000</v>
      </c>
      <c r="C936" s="1" t="s">
        <v>68</v>
      </c>
      <c r="D936" s="1">
        <v>0</v>
      </c>
      <c r="E936" s="4" t="s">
        <v>314</v>
      </c>
      <c r="F936" s="1" t="s">
        <v>69</v>
      </c>
      <c r="G936" s="1" t="s">
        <v>123</v>
      </c>
      <c r="H936" s="1" t="s">
        <v>124</v>
      </c>
      <c r="I936" s="1" t="s">
        <v>101</v>
      </c>
      <c r="J936" s="1" t="s">
        <v>6319</v>
      </c>
      <c r="K936" s="1" t="s">
        <v>6320</v>
      </c>
      <c r="L936" s="1"/>
      <c r="M936" s="1" t="s">
        <v>6321</v>
      </c>
      <c r="N936" s="1" t="s">
        <v>6322</v>
      </c>
      <c r="O936" s="1" t="s">
        <v>829</v>
      </c>
      <c r="P936" s="1" t="s">
        <v>843</v>
      </c>
      <c r="Q936" s="1" t="s">
        <v>837</v>
      </c>
      <c r="R936" s="1" t="s">
        <v>6327</v>
      </c>
      <c r="S936" s="1" t="s">
        <v>6328</v>
      </c>
      <c r="T936" s="1"/>
      <c r="U936" s="1" t="s">
        <v>147</v>
      </c>
      <c r="V936" s="1"/>
      <c r="W936" s="1"/>
      <c r="X936" s="1"/>
      <c r="Y936" s="1">
        <v>20</v>
      </c>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t="s">
        <v>834</v>
      </c>
      <c r="BA936" s="1" t="s">
        <v>829</v>
      </c>
      <c r="BB936" s="1"/>
      <c r="BC936" s="1"/>
      <c r="BD936" s="1"/>
      <c r="BE936" s="1" t="s">
        <v>192</v>
      </c>
      <c r="BF936" s="1"/>
      <c r="BG936" s="1"/>
      <c r="BH936" s="1" t="s">
        <v>804</v>
      </c>
      <c r="BI936" s="1"/>
      <c r="BJ936" s="1"/>
      <c r="BK936" s="1"/>
      <c r="BL936" s="1" t="s">
        <v>6325</v>
      </c>
      <c r="BM936" s="1" t="s">
        <v>6326</v>
      </c>
      <c r="BN936" s="1" t="s">
        <v>181</v>
      </c>
    </row>
    <row r="937" spans="1:66" ht="15.75" customHeight="1" x14ac:dyDescent="0.3">
      <c r="A937" s="1" t="s">
        <v>837</v>
      </c>
      <c r="B937" s="1">
        <v>800000</v>
      </c>
      <c r="C937" s="1" t="s">
        <v>68</v>
      </c>
      <c r="D937" s="1">
        <v>0</v>
      </c>
      <c r="E937" s="4" t="s">
        <v>314</v>
      </c>
      <c r="F937" s="1" t="s">
        <v>69</v>
      </c>
      <c r="G937" s="1" t="s">
        <v>123</v>
      </c>
      <c r="H937" s="1" t="s">
        <v>124</v>
      </c>
      <c r="I937" s="1" t="s">
        <v>101</v>
      </c>
      <c r="J937" s="1"/>
      <c r="K937" s="1"/>
      <c r="L937" s="1" t="s">
        <v>6329</v>
      </c>
      <c r="M937" s="1" t="s">
        <v>6330</v>
      </c>
      <c r="N937" s="1" t="s">
        <v>6331</v>
      </c>
      <c r="O937" s="1" t="s">
        <v>247</v>
      </c>
      <c r="P937" s="1" t="s">
        <v>843</v>
      </c>
      <c r="Q937" s="1" t="s">
        <v>837</v>
      </c>
      <c r="R937" s="1" t="s">
        <v>6332</v>
      </c>
      <c r="S937" s="1" t="s">
        <v>6333</v>
      </c>
      <c r="T937" s="1"/>
      <c r="U937" s="1" t="s">
        <v>130</v>
      </c>
      <c r="V937" s="1"/>
      <c r="W937" s="1" t="s">
        <v>6334</v>
      </c>
      <c r="X937" s="1"/>
      <c r="Y937" s="1">
        <v>89</v>
      </c>
      <c r="Z937" s="1"/>
      <c r="AA937" s="1"/>
      <c r="AB937" s="1"/>
      <c r="AC937" s="1"/>
      <c r="AD937" s="1"/>
      <c r="AE937" s="1"/>
      <c r="AF937" s="1"/>
      <c r="AG937" s="1"/>
      <c r="AH937" s="1"/>
      <c r="AI937" s="1"/>
      <c r="AJ937" s="1"/>
      <c r="AK937" s="1" t="s">
        <v>433</v>
      </c>
      <c r="AL937" s="1"/>
      <c r="AM937" s="1"/>
      <c r="AN937" s="1"/>
      <c r="AO937" s="1"/>
      <c r="AP937" s="1"/>
      <c r="AQ937" s="1"/>
      <c r="AR937" s="1"/>
      <c r="AS937" s="1"/>
      <c r="AT937" s="1"/>
      <c r="AU937" s="1"/>
      <c r="AV937" s="1"/>
      <c r="AW937" s="1"/>
      <c r="AX937" s="1"/>
      <c r="AY937" s="1"/>
      <c r="AZ937" s="1" t="s">
        <v>252</v>
      </c>
      <c r="BA937" s="1" t="s">
        <v>247</v>
      </c>
      <c r="BB937" s="1"/>
      <c r="BC937" s="1"/>
      <c r="BD937" s="1"/>
      <c r="BE937" s="1" t="s">
        <v>150</v>
      </c>
      <c r="BF937" s="1" t="s">
        <v>151</v>
      </c>
      <c r="BG937" s="1"/>
      <c r="BH937" s="1" t="s">
        <v>626</v>
      </c>
      <c r="BI937" s="1"/>
      <c r="BJ937" s="1"/>
      <c r="BK937" s="1"/>
      <c r="BL937" s="1" t="s">
        <v>6335</v>
      </c>
      <c r="BM937" s="1" t="s">
        <v>6336</v>
      </c>
      <c r="BN937" s="1"/>
    </row>
    <row r="938" spans="1:66" ht="15.75" customHeight="1" x14ac:dyDescent="0.3">
      <c r="A938" s="1" t="s">
        <v>837</v>
      </c>
      <c r="B938" s="1">
        <v>735000</v>
      </c>
      <c r="C938" s="1" t="s">
        <v>68</v>
      </c>
      <c r="D938" s="1">
        <v>0</v>
      </c>
      <c r="E938" s="4" t="s">
        <v>314</v>
      </c>
      <c r="F938" s="1" t="s">
        <v>69</v>
      </c>
      <c r="G938" s="1" t="s">
        <v>123</v>
      </c>
      <c r="H938" s="1" t="s">
        <v>124</v>
      </c>
      <c r="I938" s="1" t="s">
        <v>101</v>
      </c>
      <c r="J938" s="1" t="s">
        <v>6337</v>
      </c>
      <c r="K938" s="1" t="s">
        <v>6338</v>
      </c>
      <c r="L938" s="1" t="s">
        <v>6339</v>
      </c>
      <c r="M938" s="1" t="s">
        <v>6340</v>
      </c>
      <c r="N938" s="1" t="s">
        <v>6341</v>
      </c>
      <c r="O938" s="1" t="s">
        <v>942</v>
      </c>
      <c r="P938" s="1" t="s">
        <v>843</v>
      </c>
      <c r="Q938" s="1" t="s">
        <v>837</v>
      </c>
      <c r="R938" s="1" t="s">
        <v>6342</v>
      </c>
      <c r="S938" s="1" t="s">
        <v>6343</v>
      </c>
      <c r="T938" s="1"/>
      <c r="U938" s="1" t="s">
        <v>130</v>
      </c>
      <c r="V938" s="1"/>
      <c r="W938" s="1"/>
      <c r="X938" s="1"/>
      <c r="Y938" s="1">
        <v>210</v>
      </c>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t="s">
        <v>234</v>
      </c>
      <c r="BA938" s="1" t="s">
        <v>138</v>
      </c>
      <c r="BB938" s="1"/>
      <c r="BC938" s="1"/>
      <c r="BD938" s="1" t="s">
        <v>116</v>
      </c>
      <c r="BE938" s="1" t="s">
        <v>192</v>
      </c>
      <c r="BF938" s="1"/>
      <c r="BG938" s="1"/>
      <c r="BH938" s="1" t="s">
        <v>193</v>
      </c>
      <c r="BI938" s="1"/>
      <c r="BJ938" s="1"/>
      <c r="BK938" s="1"/>
      <c r="BL938" s="1" t="s">
        <v>6344</v>
      </c>
      <c r="BM938" s="1" t="s">
        <v>6345</v>
      </c>
      <c r="BN938" s="1"/>
    </row>
    <row r="939" spans="1:66" ht="15.75" customHeight="1" x14ac:dyDescent="0.3">
      <c r="A939" s="1" t="s">
        <v>382</v>
      </c>
      <c r="B939" s="1">
        <v>1400000</v>
      </c>
      <c r="C939" s="1" t="s">
        <v>68</v>
      </c>
      <c r="D939" s="1">
        <v>0</v>
      </c>
      <c r="E939" s="4" t="s">
        <v>1059</v>
      </c>
      <c r="F939" s="1" t="s">
        <v>69</v>
      </c>
      <c r="G939" s="1" t="s">
        <v>99</v>
      </c>
      <c r="H939" s="1" t="s">
        <v>100</v>
      </c>
      <c r="I939" s="1" t="s">
        <v>101</v>
      </c>
      <c r="J939" s="1" t="s">
        <v>6346</v>
      </c>
      <c r="K939" s="1" t="s">
        <v>6347</v>
      </c>
      <c r="L939" s="1" t="s">
        <v>616</v>
      </c>
      <c r="M939" s="1" t="s">
        <v>6348</v>
      </c>
      <c r="N939" s="1" t="s">
        <v>6349</v>
      </c>
      <c r="O939" s="1" t="s">
        <v>382</v>
      </c>
      <c r="P939" s="1" t="s">
        <v>386</v>
      </c>
      <c r="Q939" s="1" t="s">
        <v>382</v>
      </c>
      <c r="R939" s="1" t="s">
        <v>6350</v>
      </c>
      <c r="S939" s="1" t="s">
        <v>6351</v>
      </c>
      <c r="T939" s="1"/>
      <c r="U939" s="1" t="s">
        <v>1299</v>
      </c>
      <c r="V939" s="1"/>
      <c r="W939" s="1"/>
      <c r="X939" s="1"/>
      <c r="Y939" s="1">
        <v>50</v>
      </c>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t="s">
        <v>386</v>
      </c>
      <c r="BA939" s="1" t="s">
        <v>382</v>
      </c>
      <c r="BB939" s="1"/>
      <c r="BC939" s="1"/>
      <c r="BD939" s="1" t="s">
        <v>88</v>
      </c>
      <c r="BE939" s="1"/>
      <c r="BF939" s="1"/>
      <c r="BG939" s="1"/>
      <c r="BH939" s="1" t="s">
        <v>607</v>
      </c>
      <c r="BI939" s="1"/>
      <c r="BJ939" s="1"/>
      <c r="BK939" s="1"/>
      <c r="BL939" s="1" t="s">
        <v>6352</v>
      </c>
      <c r="BM939" s="1" t="s">
        <v>6353</v>
      </c>
      <c r="BN939" s="1" t="s">
        <v>121</v>
      </c>
    </row>
    <row r="940" spans="1:66" ht="15.75" customHeight="1" x14ac:dyDescent="0.3">
      <c r="A940" s="1" t="s">
        <v>382</v>
      </c>
      <c r="B940" s="1">
        <v>100000</v>
      </c>
      <c r="C940" s="1" t="s">
        <v>68</v>
      </c>
      <c r="D940" s="1">
        <v>0</v>
      </c>
      <c r="E940" s="4" t="s">
        <v>1059</v>
      </c>
      <c r="F940" s="1" t="s">
        <v>69</v>
      </c>
      <c r="G940" s="1" t="s">
        <v>99</v>
      </c>
      <c r="H940" s="1" t="s">
        <v>100</v>
      </c>
      <c r="I940" s="1" t="s">
        <v>101</v>
      </c>
      <c r="J940" s="1" t="s">
        <v>6346</v>
      </c>
      <c r="K940" s="1" t="s">
        <v>6347</v>
      </c>
      <c r="L940" s="1" t="s">
        <v>379</v>
      </c>
      <c r="M940" s="1" t="s">
        <v>6348</v>
      </c>
      <c r="N940" s="1" t="s">
        <v>6349</v>
      </c>
      <c r="O940" s="1" t="s">
        <v>382</v>
      </c>
      <c r="P940" s="1" t="s">
        <v>386</v>
      </c>
      <c r="Q940" s="1" t="s">
        <v>382</v>
      </c>
      <c r="R940" s="1" t="s">
        <v>6354</v>
      </c>
      <c r="S940" s="1" t="s">
        <v>6355</v>
      </c>
      <c r="T940" s="1"/>
      <c r="U940" s="1" t="s">
        <v>1299</v>
      </c>
      <c r="V940" s="1"/>
      <c r="W940" s="1"/>
      <c r="X940" s="1"/>
      <c r="Y940" s="1">
        <v>50</v>
      </c>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t="s">
        <v>386</v>
      </c>
      <c r="BA940" s="1" t="s">
        <v>382</v>
      </c>
      <c r="BB940" s="1"/>
      <c r="BC940" s="1"/>
      <c r="BD940" s="1" t="s">
        <v>88</v>
      </c>
      <c r="BE940" s="1"/>
      <c r="BF940" s="1"/>
      <c r="BG940" s="1"/>
      <c r="BH940" s="1" t="s">
        <v>607</v>
      </c>
      <c r="BI940" s="1"/>
      <c r="BJ940" s="1"/>
      <c r="BK940" s="1"/>
      <c r="BL940" s="1" t="s">
        <v>6352</v>
      </c>
      <c r="BM940" s="1" t="s">
        <v>6353</v>
      </c>
      <c r="BN940" s="1" t="s">
        <v>181</v>
      </c>
    </row>
    <row r="941" spans="1:66" ht="15.75" customHeight="1" x14ac:dyDescent="0.3">
      <c r="A941" s="1" t="s">
        <v>512</v>
      </c>
      <c r="B941" s="1">
        <v>200000</v>
      </c>
      <c r="C941" s="1" t="s">
        <v>68</v>
      </c>
      <c r="D941" s="1">
        <v>0</v>
      </c>
      <c r="E941" s="4" t="s">
        <v>1059</v>
      </c>
      <c r="F941" s="1" t="s">
        <v>69</v>
      </c>
      <c r="G941" s="1" t="s">
        <v>123</v>
      </c>
      <c r="H941" s="1" t="s">
        <v>124</v>
      </c>
      <c r="I941" s="1" t="s">
        <v>101</v>
      </c>
      <c r="J941" s="1" t="s">
        <v>6356</v>
      </c>
      <c r="K941" s="1" t="s">
        <v>6357</v>
      </c>
      <c r="L941" s="1" t="s">
        <v>569</v>
      </c>
      <c r="M941" s="1" t="s">
        <v>6358</v>
      </c>
      <c r="N941" s="1" t="s">
        <v>6359</v>
      </c>
      <c r="O941" s="1" t="s">
        <v>382</v>
      </c>
      <c r="P941" s="1" t="s">
        <v>518</v>
      </c>
      <c r="Q941" s="1" t="s">
        <v>512</v>
      </c>
      <c r="R941" s="1" t="s">
        <v>6360</v>
      </c>
      <c r="S941" s="1" t="s">
        <v>6361</v>
      </c>
      <c r="T941" s="1"/>
      <c r="U941" s="1" t="s">
        <v>130</v>
      </c>
      <c r="V941" s="1"/>
      <c r="W941" s="1"/>
      <c r="X941" s="1"/>
      <c r="Y941" s="1">
        <v>459</v>
      </c>
      <c r="Z941" s="1"/>
      <c r="AA941" s="1"/>
      <c r="AB941" s="1"/>
      <c r="AC941" s="1"/>
      <c r="AD941" s="1"/>
      <c r="AE941" s="1"/>
      <c r="AF941" s="1"/>
      <c r="AG941" s="1"/>
      <c r="AH941" s="1"/>
      <c r="AI941" s="1"/>
      <c r="AJ941" s="1"/>
      <c r="AK941" s="1" t="s">
        <v>163</v>
      </c>
      <c r="AL941" s="1"/>
      <c r="AM941" s="1"/>
      <c r="AN941" s="1"/>
      <c r="AO941" s="1"/>
      <c r="AP941" s="1"/>
      <c r="AQ941" s="1"/>
      <c r="AR941" s="1"/>
      <c r="AS941" s="1"/>
      <c r="AT941" s="1"/>
      <c r="AU941" s="1"/>
      <c r="AV941" s="1"/>
      <c r="AW941" s="1"/>
      <c r="AX941" s="1" t="s">
        <v>357</v>
      </c>
      <c r="AY941" s="1"/>
      <c r="AZ941" s="1" t="s">
        <v>386</v>
      </c>
      <c r="BA941" s="1" t="s">
        <v>382</v>
      </c>
      <c r="BB941" s="1"/>
      <c r="BC941" s="1"/>
      <c r="BD941" s="1" t="s">
        <v>266</v>
      </c>
      <c r="BE941" s="1" t="s">
        <v>134</v>
      </c>
      <c r="BF941" s="1"/>
      <c r="BG941" s="1"/>
      <c r="BH941" s="1"/>
      <c r="BI941" s="1"/>
      <c r="BJ941" s="1"/>
      <c r="BK941" s="1"/>
      <c r="BL941" s="1" t="s">
        <v>6362</v>
      </c>
      <c r="BM941" s="1" t="s">
        <v>6363</v>
      </c>
      <c r="BN941" s="1" t="s">
        <v>181</v>
      </c>
    </row>
    <row r="942" spans="1:66" ht="15.75" customHeight="1" x14ac:dyDescent="0.3">
      <c r="A942" s="1" t="s">
        <v>512</v>
      </c>
      <c r="B942" s="1">
        <v>1500000</v>
      </c>
      <c r="C942" s="1" t="s">
        <v>68</v>
      </c>
      <c r="D942" s="1">
        <v>0</v>
      </c>
      <c r="E942" s="4" t="s">
        <v>1059</v>
      </c>
      <c r="F942" s="1" t="s">
        <v>69</v>
      </c>
      <c r="G942" s="1" t="s">
        <v>123</v>
      </c>
      <c r="H942" s="1" t="s">
        <v>124</v>
      </c>
      <c r="I942" s="1" t="s">
        <v>101</v>
      </c>
      <c r="J942" s="1" t="s">
        <v>6356</v>
      </c>
      <c r="K942" s="1" t="s">
        <v>6357</v>
      </c>
      <c r="L942" s="1" t="s">
        <v>616</v>
      </c>
      <c r="M942" s="1" t="s">
        <v>6358</v>
      </c>
      <c r="N942" s="1" t="s">
        <v>6359</v>
      </c>
      <c r="O942" s="1" t="s">
        <v>382</v>
      </c>
      <c r="P942" s="1" t="s">
        <v>518</v>
      </c>
      <c r="Q942" s="1" t="s">
        <v>512</v>
      </c>
      <c r="R942" s="1" t="s">
        <v>6364</v>
      </c>
      <c r="S942" s="1" t="s">
        <v>6365</v>
      </c>
      <c r="T942" s="1"/>
      <c r="U942" s="1" t="s">
        <v>130</v>
      </c>
      <c r="V942" s="1"/>
      <c r="W942" s="1"/>
      <c r="X942" s="1"/>
      <c r="Y942" s="1">
        <v>459</v>
      </c>
      <c r="Z942" s="1"/>
      <c r="AA942" s="1"/>
      <c r="AB942" s="1"/>
      <c r="AC942" s="1"/>
      <c r="AD942" s="1"/>
      <c r="AE942" s="1"/>
      <c r="AF942" s="1"/>
      <c r="AG942" s="1"/>
      <c r="AH942" s="1"/>
      <c r="AI942" s="1"/>
      <c r="AJ942" s="1"/>
      <c r="AK942" s="1" t="s">
        <v>163</v>
      </c>
      <c r="AL942" s="1"/>
      <c r="AM942" s="1"/>
      <c r="AN942" s="1"/>
      <c r="AO942" s="1"/>
      <c r="AP942" s="1"/>
      <c r="AQ942" s="1"/>
      <c r="AR942" s="1"/>
      <c r="AS942" s="1"/>
      <c r="AT942" s="1"/>
      <c r="AU942" s="1"/>
      <c r="AV942" s="1"/>
      <c r="AW942" s="1"/>
      <c r="AX942" s="1" t="s">
        <v>357</v>
      </c>
      <c r="AY942" s="1"/>
      <c r="AZ942" s="1" t="s">
        <v>386</v>
      </c>
      <c r="BA942" s="1" t="s">
        <v>382</v>
      </c>
      <c r="BB942" s="1"/>
      <c r="BC942" s="1"/>
      <c r="BD942" s="1" t="s">
        <v>266</v>
      </c>
      <c r="BE942" s="1" t="s">
        <v>134</v>
      </c>
      <c r="BF942" s="1"/>
      <c r="BG942" s="1"/>
      <c r="BH942" s="1"/>
      <c r="BI942" s="1"/>
      <c r="BJ942" s="1"/>
      <c r="BK942" s="1"/>
      <c r="BL942" s="1" t="s">
        <v>6362</v>
      </c>
      <c r="BM942" s="1" t="s">
        <v>6363</v>
      </c>
      <c r="BN942" s="1" t="s">
        <v>121</v>
      </c>
    </row>
    <row r="943" spans="1:66" ht="15.75" customHeight="1" x14ac:dyDescent="0.3">
      <c r="A943" s="1" t="s">
        <v>512</v>
      </c>
      <c r="B943" s="1">
        <v>3000000</v>
      </c>
      <c r="C943" s="1" t="s">
        <v>68</v>
      </c>
      <c r="D943" s="1">
        <v>0</v>
      </c>
      <c r="E943" s="4" t="s">
        <v>4420</v>
      </c>
      <c r="F943" s="1" t="s">
        <v>69</v>
      </c>
      <c r="G943" s="1" t="s">
        <v>99</v>
      </c>
      <c r="H943" s="1" t="s">
        <v>100</v>
      </c>
      <c r="I943" s="1" t="s">
        <v>101</v>
      </c>
      <c r="J943" s="1" t="s">
        <v>6366</v>
      </c>
      <c r="K943" s="1" t="s">
        <v>6367</v>
      </c>
      <c r="L943" s="1" t="s">
        <v>121</v>
      </c>
      <c r="M943" s="1" t="s">
        <v>6368</v>
      </c>
      <c r="N943" s="1" t="s">
        <v>6369</v>
      </c>
      <c r="O943" s="1" t="s">
        <v>168</v>
      </c>
      <c r="P943" s="1" t="s">
        <v>518</v>
      </c>
      <c r="Q943" s="1" t="s">
        <v>512</v>
      </c>
      <c r="R943" s="1" t="s">
        <v>6370</v>
      </c>
      <c r="S943" s="1" t="s">
        <v>6371</v>
      </c>
      <c r="T943" s="1"/>
      <c r="U943" s="1" t="s">
        <v>1537</v>
      </c>
      <c r="V943" s="1"/>
      <c r="W943" s="1"/>
      <c r="X943" s="1"/>
      <c r="Y943" s="1">
        <v>530</v>
      </c>
      <c r="Z943" s="1"/>
      <c r="AA943" s="1"/>
      <c r="AB943" s="1"/>
      <c r="AC943" s="1"/>
      <c r="AD943" s="1"/>
      <c r="AE943" s="1"/>
      <c r="AF943" s="1"/>
      <c r="AG943" s="1"/>
      <c r="AH943" s="1"/>
      <c r="AI943" s="1"/>
      <c r="AJ943" s="1"/>
      <c r="AK943" s="1" t="s">
        <v>204</v>
      </c>
      <c r="AL943" s="1"/>
      <c r="AM943" s="1"/>
      <c r="AN943" s="1"/>
      <c r="AO943" s="1"/>
      <c r="AP943" s="1"/>
      <c r="AQ943" s="1"/>
      <c r="AR943" s="1"/>
      <c r="AS943" s="1"/>
      <c r="AT943" s="1"/>
      <c r="AU943" s="1"/>
      <c r="AV943" s="1"/>
      <c r="AW943" s="1"/>
      <c r="AX943" s="1"/>
      <c r="AY943" s="1"/>
      <c r="AZ943" s="1" t="s">
        <v>6372</v>
      </c>
      <c r="BA943" s="1" t="s">
        <v>6373</v>
      </c>
      <c r="BB943" s="1"/>
      <c r="BC943" s="1"/>
      <c r="BD943" s="1" t="s">
        <v>88</v>
      </c>
      <c r="BE943" s="1" t="s">
        <v>134</v>
      </c>
      <c r="BF943" s="1"/>
      <c r="BG943" s="1" t="s">
        <v>6374</v>
      </c>
      <c r="BH943" s="1"/>
      <c r="BI943" s="1"/>
      <c r="BJ943" s="1"/>
      <c r="BK943" s="1"/>
      <c r="BL943" s="1" t="s">
        <v>6375</v>
      </c>
      <c r="BM943" s="1" t="s">
        <v>6376</v>
      </c>
      <c r="BN943" s="1" t="s">
        <v>121</v>
      </c>
    </row>
    <row r="944" spans="1:66" ht="15.75" customHeight="1" x14ac:dyDescent="0.3">
      <c r="A944" s="1" t="s">
        <v>512</v>
      </c>
      <c r="B944" s="1">
        <v>100000</v>
      </c>
      <c r="C944" s="1" t="s">
        <v>68</v>
      </c>
      <c r="D944" s="1">
        <v>0</v>
      </c>
      <c r="E944" s="4" t="s">
        <v>1059</v>
      </c>
      <c r="F944" s="1" t="s">
        <v>69</v>
      </c>
      <c r="G944" s="1" t="s">
        <v>123</v>
      </c>
      <c r="H944" s="1" t="s">
        <v>124</v>
      </c>
      <c r="I944" s="1" t="s">
        <v>101</v>
      </c>
      <c r="J944" s="1" t="s">
        <v>6356</v>
      </c>
      <c r="K944" s="1" t="s">
        <v>6357</v>
      </c>
      <c r="L944" s="1" t="s">
        <v>6377</v>
      </c>
      <c r="M944" s="1" t="s">
        <v>6358</v>
      </c>
      <c r="N944" s="1" t="s">
        <v>6359</v>
      </c>
      <c r="O944" s="1" t="s">
        <v>382</v>
      </c>
      <c r="P944" s="1" t="s">
        <v>518</v>
      </c>
      <c r="Q944" s="1" t="s">
        <v>512</v>
      </c>
      <c r="R944" s="1" t="s">
        <v>6378</v>
      </c>
      <c r="S944" s="1" t="s">
        <v>6379</v>
      </c>
      <c r="T944" s="1"/>
      <c r="U944" s="1" t="s">
        <v>130</v>
      </c>
      <c r="V944" s="1"/>
      <c r="W944" s="1"/>
      <c r="X944" s="1"/>
      <c r="Y944" s="1">
        <v>459</v>
      </c>
      <c r="Z944" s="1"/>
      <c r="AA944" s="1"/>
      <c r="AB944" s="1"/>
      <c r="AC944" s="1"/>
      <c r="AD944" s="1"/>
      <c r="AE944" s="1"/>
      <c r="AF944" s="1"/>
      <c r="AG944" s="1"/>
      <c r="AH944" s="1"/>
      <c r="AI944" s="1"/>
      <c r="AJ944" s="1"/>
      <c r="AK944" s="1" t="s">
        <v>163</v>
      </c>
      <c r="AL944" s="1"/>
      <c r="AM944" s="1"/>
      <c r="AN944" s="1"/>
      <c r="AO944" s="1"/>
      <c r="AP944" s="1"/>
      <c r="AQ944" s="1"/>
      <c r="AR944" s="1"/>
      <c r="AS944" s="1"/>
      <c r="AT944" s="1"/>
      <c r="AU944" s="1"/>
      <c r="AV944" s="1"/>
      <c r="AW944" s="1"/>
      <c r="AX944" s="1" t="s">
        <v>357</v>
      </c>
      <c r="AY944" s="1"/>
      <c r="AZ944" s="1" t="s">
        <v>386</v>
      </c>
      <c r="BA944" s="1" t="s">
        <v>382</v>
      </c>
      <c r="BB944" s="1"/>
      <c r="BC944" s="1"/>
      <c r="BD944" s="1" t="s">
        <v>266</v>
      </c>
      <c r="BE944" s="1" t="s">
        <v>134</v>
      </c>
      <c r="BF944" s="1"/>
      <c r="BG944" s="1"/>
      <c r="BH944" s="1"/>
      <c r="BI944" s="1"/>
      <c r="BJ944" s="1"/>
      <c r="BK944" s="1"/>
      <c r="BL944" s="1" t="s">
        <v>6362</v>
      </c>
      <c r="BM944" s="1" t="s">
        <v>6363</v>
      </c>
      <c r="BN944" s="1" t="s">
        <v>1430</v>
      </c>
    </row>
    <row r="945" spans="1:66" ht="15.75" customHeight="1" x14ac:dyDescent="0.3">
      <c r="A945" s="1" t="s">
        <v>837</v>
      </c>
      <c r="B945" s="1">
        <v>75000</v>
      </c>
      <c r="C945" s="1" t="s">
        <v>68</v>
      </c>
      <c r="D945" s="1">
        <v>0</v>
      </c>
      <c r="E945" s="4" t="s">
        <v>314</v>
      </c>
      <c r="F945" s="1" t="s">
        <v>69</v>
      </c>
      <c r="G945" s="1" t="s">
        <v>99</v>
      </c>
      <c r="H945" s="1" t="s">
        <v>100</v>
      </c>
      <c r="I945" s="1" t="s">
        <v>101</v>
      </c>
      <c r="J945" s="1" t="s">
        <v>6380</v>
      </c>
      <c r="K945" s="1"/>
      <c r="L945" s="1"/>
      <c r="M945" s="1" t="s">
        <v>6381</v>
      </c>
      <c r="N945" s="1" t="s">
        <v>6382</v>
      </c>
      <c r="O945" s="1" t="s">
        <v>138</v>
      </c>
      <c r="P945" s="1" t="s">
        <v>843</v>
      </c>
      <c r="Q945" s="1" t="s">
        <v>837</v>
      </c>
      <c r="R945" s="1" t="s">
        <v>6383</v>
      </c>
      <c r="S945" s="1" t="s">
        <v>6384</v>
      </c>
      <c r="T945" s="1"/>
      <c r="U945" s="1" t="s">
        <v>130</v>
      </c>
      <c r="V945" s="1"/>
      <c r="W945" s="1" t="s">
        <v>6385</v>
      </c>
      <c r="X945" s="1"/>
      <c r="Y945" s="1">
        <v>8</v>
      </c>
      <c r="Z945" s="1"/>
      <c r="AA945" s="1"/>
      <c r="AB945" s="1"/>
      <c r="AC945" s="1"/>
      <c r="AD945" s="1"/>
      <c r="AE945" s="1"/>
      <c r="AF945" s="1"/>
      <c r="AG945" s="1" t="s">
        <v>149</v>
      </c>
      <c r="AH945" s="1"/>
      <c r="AI945" s="1"/>
      <c r="AJ945" s="1"/>
      <c r="AK945" s="1"/>
      <c r="AL945" s="1"/>
      <c r="AM945" s="1"/>
      <c r="AN945" s="1"/>
      <c r="AO945" s="1"/>
      <c r="AP945" s="1"/>
      <c r="AQ945" s="1"/>
      <c r="AR945" s="1"/>
      <c r="AS945" s="1"/>
      <c r="AT945" s="1"/>
      <c r="AU945" s="1"/>
      <c r="AV945" s="1"/>
      <c r="AW945" s="1"/>
      <c r="AX945" s="1"/>
      <c r="AY945" s="1"/>
      <c r="AZ945" s="1" t="s">
        <v>234</v>
      </c>
      <c r="BA945" s="1" t="s">
        <v>138</v>
      </c>
      <c r="BB945" s="1"/>
      <c r="BC945" s="1"/>
      <c r="BD945" s="1"/>
      <c r="BE945" s="1" t="s">
        <v>150</v>
      </c>
      <c r="BF945" s="1" t="s">
        <v>298</v>
      </c>
      <c r="BG945" s="1"/>
      <c r="BH945" s="1" t="s">
        <v>253</v>
      </c>
      <c r="BI945" s="1"/>
      <c r="BJ945" s="1"/>
      <c r="BK945" s="1"/>
      <c r="BL945" s="1" t="s">
        <v>6386</v>
      </c>
      <c r="BM945" s="1" t="s">
        <v>6387</v>
      </c>
      <c r="BN945" s="1" t="s">
        <v>121</v>
      </c>
    </row>
    <row r="946" spans="1:66" ht="15.75" customHeight="1" x14ac:dyDescent="0.3">
      <c r="A946" s="1" t="s">
        <v>837</v>
      </c>
      <c r="B946" s="1">
        <v>5000</v>
      </c>
      <c r="C946" s="1" t="s">
        <v>68</v>
      </c>
      <c r="D946" s="1">
        <v>0</v>
      </c>
      <c r="E946" s="4" t="s">
        <v>314</v>
      </c>
      <c r="F946" s="1" t="s">
        <v>69</v>
      </c>
      <c r="G946" s="1" t="s">
        <v>99</v>
      </c>
      <c r="H946" s="1" t="s">
        <v>100</v>
      </c>
      <c r="I946" s="1" t="s">
        <v>101</v>
      </c>
      <c r="J946" s="1" t="s">
        <v>6380</v>
      </c>
      <c r="K946" s="1"/>
      <c r="L946" s="1"/>
      <c r="M946" s="1" t="s">
        <v>6381</v>
      </c>
      <c r="N946" s="1" t="s">
        <v>6382</v>
      </c>
      <c r="O946" s="1" t="s">
        <v>138</v>
      </c>
      <c r="P946" s="1" t="s">
        <v>843</v>
      </c>
      <c r="Q946" s="1" t="s">
        <v>837</v>
      </c>
      <c r="R946" s="1" t="s">
        <v>6388</v>
      </c>
      <c r="S946" s="1" t="s">
        <v>6389</v>
      </c>
      <c r="T946" s="1"/>
      <c r="U946" s="1" t="s">
        <v>130</v>
      </c>
      <c r="V946" s="1"/>
      <c r="W946" s="1" t="s">
        <v>6385</v>
      </c>
      <c r="X946" s="1"/>
      <c r="Y946" s="1">
        <v>8</v>
      </c>
      <c r="Z946" s="1"/>
      <c r="AA946" s="1"/>
      <c r="AB946" s="1"/>
      <c r="AC946" s="1"/>
      <c r="AD946" s="1"/>
      <c r="AE946" s="1"/>
      <c r="AF946" s="1"/>
      <c r="AG946" s="1" t="s">
        <v>149</v>
      </c>
      <c r="AH946" s="1"/>
      <c r="AI946" s="1"/>
      <c r="AJ946" s="1"/>
      <c r="AK946" s="1"/>
      <c r="AL946" s="1"/>
      <c r="AM946" s="1"/>
      <c r="AN946" s="1"/>
      <c r="AO946" s="1"/>
      <c r="AP946" s="1"/>
      <c r="AQ946" s="1"/>
      <c r="AR946" s="1"/>
      <c r="AS946" s="1"/>
      <c r="AT946" s="1"/>
      <c r="AU946" s="1"/>
      <c r="AV946" s="1"/>
      <c r="AW946" s="1"/>
      <c r="AX946" s="1"/>
      <c r="AY946" s="1"/>
      <c r="AZ946" s="1" t="s">
        <v>234</v>
      </c>
      <c r="BA946" s="1" t="s">
        <v>138</v>
      </c>
      <c r="BB946" s="1"/>
      <c r="BC946" s="1"/>
      <c r="BD946" s="1"/>
      <c r="BE946" s="1" t="s">
        <v>150</v>
      </c>
      <c r="BF946" s="1" t="s">
        <v>298</v>
      </c>
      <c r="BG946" s="1"/>
      <c r="BH946" s="1" t="s">
        <v>253</v>
      </c>
      <c r="BI946" s="1"/>
      <c r="BJ946" s="1"/>
      <c r="BK946" s="1"/>
      <c r="BL946" s="1" t="s">
        <v>6386</v>
      </c>
      <c r="BM946" s="1" t="s">
        <v>6387</v>
      </c>
      <c r="BN946" s="1" t="s">
        <v>181</v>
      </c>
    </row>
    <row r="947" spans="1:66" ht="15.75" customHeight="1" x14ac:dyDescent="0.3">
      <c r="A947" s="1" t="s">
        <v>837</v>
      </c>
      <c r="B947" s="1">
        <v>70000</v>
      </c>
      <c r="C947" s="1" t="s">
        <v>68</v>
      </c>
      <c r="D947" s="1">
        <v>0</v>
      </c>
      <c r="E947" s="4" t="s">
        <v>314</v>
      </c>
      <c r="F947" s="1" t="s">
        <v>69</v>
      </c>
      <c r="G947" s="1" t="s">
        <v>123</v>
      </c>
      <c r="H947" s="1" t="s">
        <v>124</v>
      </c>
      <c r="I947" s="1" t="s">
        <v>101</v>
      </c>
      <c r="J947" s="1" t="s">
        <v>6390</v>
      </c>
      <c r="K947" s="1" t="s">
        <v>6391</v>
      </c>
      <c r="L947" s="1" t="s">
        <v>1832</v>
      </c>
      <c r="M947" s="1" t="s">
        <v>6392</v>
      </c>
      <c r="N947" s="1" t="s">
        <v>6393</v>
      </c>
      <c r="O947" s="1" t="s">
        <v>138</v>
      </c>
      <c r="P947" s="1" t="s">
        <v>843</v>
      </c>
      <c r="Q947" s="1" t="s">
        <v>837</v>
      </c>
      <c r="R947" s="1" t="s">
        <v>6394</v>
      </c>
      <c r="S947" s="1" t="s">
        <v>6395</v>
      </c>
      <c r="T947" s="1"/>
      <c r="U947" s="1"/>
      <c r="V947" s="1"/>
      <c r="W947" s="1" t="s">
        <v>6396</v>
      </c>
      <c r="X947" s="1"/>
      <c r="Y947" s="1">
        <v>25</v>
      </c>
      <c r="Z947" s="1"/>
      <c r="AA947" s="1"/>
      <c r="AB947" s="1"/>
      <c r="AC947" s="1"/>
      <c r="AD947" s="1"/>
      <c r="AE947" s="1"/>
      <c r="AF947" s="1"/>
      <c r="AG947" s="1" t="s">
        <v>5426</v>
      </c>
      <c r="AH947" s="1"/>
      <c r="AI947" s="1"/>
      <c r="AJ947" s="1"/>
      <c r="AK947" s="1"/>
      <c r="AL947" s="1"/>
      <c r="AM947" s="1"/>
      <c r="AN947" s="1"/>
      <c r="AO947" s="1"/>
      <c r="AP947" s="1"/>
      <c r="AQ947" s="1"/>
      <c r="AR947" s="1"/>
      <c r="AS947" s="1"/>
      <c r="AT947" s="1"/>
      <c r="AU947" s="1"/>
      <c r="AV947" s="1"/>
      <c r="AW947" s="1"/>
      <c r="AX947" s="1"/>
      <c r="AY947" s="1"/>
      <c r="AZ947" s="1" t="s">
        <v>234</v>
      </c>
      <c r="BA947" s="1" t="s">
        <v>138</v>
      </c>
      <c r="BB947" s="1"/>
      <c r="BC947" s="1"/>
      <c r="BD947" s="1"/>
      <c r="BE947" s="1" t="s">
        <v>150</v>
      </c>
      <c r="BF947" s="1" t="s">
        <v>298</v>
      </c>
      <c r="BG947" s="1"/>
      <c r="BH947" s="1" t="s">
        <v>253</v>
      </c>
      <c r="BI947" s="1"/>
      <c r="BJ947" s="1"/>
      <c r="BK947" s="1"/>
      <c r="BL947" s="1" t="s">
        <v>6397</v>
      </c>
      <c r="BM947" s="1" t="s">
        <v>6398</v>
      </c>
      <c r="BN947" s="1" t="s">
        <v>121</v>
      </c>
    </row>
    <row r="948" spans="1:66" ht="15.75" customHeight="1" x14ac:dyDescent="0.3">
      <c r="A948" s="1" t="s">
        <v>259</v>
      </c>
      <c r="B948" s="1">
        <v>500000</v>
      </c>
      <c r="C948" s="1" t="s">
        <v>68</v>
      </c>
      <c r="D948" s="1">
        <v>0</v>
      </c>
      <c r="E948" s="4" t="s">
        <v>1059</v>
      </c>
      <c r="F948" s="1" t="s">
        <v>69</v>
      </c>
      <c r="G948" s="1" t="s">
        <v>99</v>
      </c>
      <c r="H948" s="1" t="s">
        <v>100</v>
      </c>
      <c r="I948" s="1" t="s">
        <v>101</v>
      </c>
      <c r="J948" s="1"/>
      <c r="K948" s="1"/>
      <c r="L948" s="1"/>
      <c r="M948" s="1" t="s">
        <v>6399</v>
      </c>
      <c r="N948" s="1" t="s">
        <v>6400</v>
      </c>
      <c r="O948" s="1" t="s">
        <v>259</v>
      </c>
      <c r="P948" s="1" t="s">
        <v>265</v>
      </c>
      <c r="Q948" s="1" t="s">
        <v>259</v>
      </c>
      <c r="R948" s="1" t="s">
        <v>6401</v>
      </c>
      <c r="S948" s="1" t="s">
        <v>6402</v>
      </c>
      <c r="T948" s="1"/>
      <c r="U948" s="1" t="s">
        <v>147</v>
      </c>
      <c r="V948" s="1"/>
      <c r="W948" s="1"/>
      <c r="X948" s="1"/>
      <c r="Y948" s="1">
        <v>57</v>
      </c>
      <c r="Z948" s="1"/>
      <c r="AA948" s="1"/>
      <c r="AB948" s="1"/>
      <c r="AC948" s="1"/>
      <c r="AD948" s="1"/>
      <c r="AE948" s="1"/>
      <c r="AF948" s="1"/>
      <c r="AG948" s="1"/>
      <c r="AH948" s="1"/>
      <c r="AI948" s="1"/>
      <c r="AJ948" s="1"/>
      <c r="AK948" s="1" t="s">
        <v>356</v>
      </c>
      <c r="AL948" s="1"/>
      <c r="AM948" s="1"/>
      <c r="AN948" s="1"/>
      <c r="AO948" s="1"/>
      <c r="AP948" s="1"/>
      <c r="AQ948" s="1"/>
      <c r="AR948" s="1"/>
      <c r="AS948" s="1"/>
      <c r="AT948" s="1"/>
      <c r="AU948" s="1"/>
      <c r="AV948" s="1"/>
      <c r="AW948" s="1"/>
      <c r="AX948" s="1"/>
      <c r="AY948" s="1"/>
      <c r="AZ948" s="1" t="s">
        <v>265</v>
      </c>
      <c r="BA948" s="1" t="s">
        <v>259</v>
      </c>
      <c r="BB948" s="1"/>
      <c r="BC948" s="1"/>
      <c r="BD948" s="1" t="s">
        <v>88</v>
      </c>
      <c r="BE948" s="1" t="s">
        <v>192</v>
      </c>
      <c r="BF948" s="1"/>
      <c r="BG948" s="1"/>
      <c r="BH948" s="1" t="s">
        <v>321</v>
      </c>
      <c r="BI948" s="1"/>
      <c r="BJ948" s="1"/>
      <c r="BK948" s="1"/>
      <c r="BL948" s="1" t="s">
        <v>6403</v>
      </c>
      <c r="BM948" s="1" t="s">
        <v>6404</v>
      </c>
      <c r="BN948" s="1"/>
    </row>
    <row r="949" spans="1:66" ht="15.75" customHeight="1" x14ac:dyDescent="0.3">
      <c r="A949" s="1" t="s">
        <v>837</v>
      </c>
      <c r="B949" s="1">
        <v>225000</v>
      </c>
      <c r="C949" s="1" t="s">
        <v>68</v>
      </c>
      <c r="D949" s="1">
        <v>0</v>
      </c>
      <c r="E949" s="4" t="s">
        <v>314</v>
      </c>
      <c r="F949" s="1" t="s">
        <v>69</v>
      </c>
      <c r="G949" s="1" t="s">
        <v>123</v>
      </c>
      <c r="H949" s="1" t="s">
        <v>124</v>
      </c>
      <c r="I949" s="1" t="s">
        <v>101</v>
      </c>
      <c r="J949" s="1" t="s">
        <v>6405</v>
      </c>
      <c r="K949" s="1" t="s">
        <v>6406</v>
      </c>
      <c r="L949" s="1"/>
      <c r="M949" s="1" t="s">
        <v>6407</v>
      </c>
      <c r="N949" s="1" t="s">
        <v>6408</v>
      </c>
      <c r="O949" s="1" t="s">
        <v>304</v>
      </c>
      <c r="P949" s="1" t="s">
        <v>843</v>
      </c>
      <c r="Q949" s="1" t="s">
        <v>837</v>
      </c>
      <c r="R949" s="1" t="s">
        <v>6409</v>
      </c>
      <c r="S949" s="1" t="s">
        <v>6410</v>
      </c>
      <c r="T949" s="1"/>
      <c r="U949" s="1" t="s">
        <v>650</v>
      </c>
      <c r="V949" s="1"/>
      <c r="W949" s="1"/>
      <c r="X949" s="1"/>
      <c r="Y949" s="1">
        <v>50</v>
      </c>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t="s">
        <v>307</v>
      </c>
      <c r="BA949" s="1" t="s">
        <v>304</v>
      </c>
      <c r="BB949" s="1"/>
      <c r="BC949" s="1"/>
      <c r="BD949" s="1"/>
      <c r="BE949" s="1" t="s">
        <v>134</v>
      </c>
      <c r="BF949" s="1"/>
      <c r="BG949" s="1"/>
      <c r="BH949" s="1"/>
      <c r="BI949" s="1"/>
      <c r="BJ949" s="1"/>
      <c r="BK949" s="1"/>
      <c r="BL949" s="1" t="s">
        <v>6411</v>
      </c>
      <c r="BM949" s="1" t="s">
        <v>6412</v>
      </c>
      <c r="BN949" s="1" t="s">
        <v>121</v>
      </c>
    </row>
    <row r="950" spans="1:66" ht="15.75" customHeight="1" x14ac:dyDescent="0.3">
      <c r="A950" s="1" t="s">
        <v>837</v>
      </c>
      <c r="B950" s="1">
        <v>150000</v>
      </c>
      <c r="C950" s="1" t="s">
        <v>68</v>
      </c>
      <c r="D950" s="1">
        <v>0</v>
      </c>
      <c r="E950" s="4" t="s">
        <v>314</v>
      </c>
      <c r="F950" s="1" t="s">
        <v>69</v>
      </c>
      <c r="G950" s="1" t="s">
        <v>123</v>
      </c>
      <c r="H950" s="1" t="s">
        <v>124</v>
      </c>
      <c r="I950" s="1" t="s">
        <v>101</v>
      </c>
      <c r="J950" s="1" t="s">
        <v>6413</v>
      </c>
      <c r="K950" s="1" t="s">
        <v>6414</v>
      </c>
      <c r="L950" s="1"/>
      <c r="M950" s="1" t="s">
        <v>6415</v>
      </c>
      <c r="N950" s="1" t="s">
        <v>6416</v>
      </c>
      <c r="O950" s="1" t="s">
        <v>304</v>
      </c>
      <c r="P950" s="1" t="s">
        <v>843</v>
      </c>
      <c r="Q950" s="1" t="s">
        <v>837</v>
      </c>
      <c r="R950" s="1" t="s">
        <v>6417</v>
      </c>
      <c r="S950" s="1" t="s">
        <v>6418</v>
      </c>
      <c r="T950" s="1"/>
      <c r="U950" s="1" t="s">
        <v>81</v>
      </c>
      <c r="V950" s="1"/>
      <c r="W950" s="1"/>
      <c r="X950" s="1"/>
      <c r="Y950" s="1">
        <v>30</v>
      </c>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t="s">
        <v>307</v>
      </c>
      <c r="BA950" s="1" t="s">
        <v>304</v>
      </c>
      <c r="BB950" s="1"/>
      <c r="BC950" s="1"/>
      <c r="BD950" s="1" t="s">
        <v>1461</v>
      </c>
      <c r="BE950" s="1" t="s">
        <v>192</v>
      </c>
      <c r="BF950" s="1"/>
      <c r="BG950" s="1"/>
      <c r="BH950" s="1" t="s">
        <v>6419</v>
      </c>
      <c r="BI950" s="1"/>
      <c r="BJ950" s="1"/>
      <c r="BK950" s="1"/>
      <c r="BL950" s="1" t="s">
        <v>6420</v>
      </c>
      <c r="BM950" s="1" t="s">
        <v>6421</v>
      </c>
      <c r="BN950" s="1" t="s">
        <v>121</v>
      </c>
    </row>
    <row r="951" spans="1:66" ht="15.75" customHeight="1" x14ac:dyDescent="0.3">
      <c r="A951" s="1" t="s">
        <v>837</v>
      </c>
      <c r="B951" s="1">
        <v>1000000</v>
      </c>
      <c r="C951" s="1" t="s">
        <v>68</v>
      </c>
      <c r="D951" s="1">
        <v>0</v>
      </c>
      <c r="E951" s="4" t="s">
        <v>314</v>
      </c>
      <c r="F951" s="1" t="s">
        <v>69</v>
      </c>
      <c r="G951" s="1" t="s">
        <v>123</v>
      </c>
      <c r="H951" s="1" t="s">
        <v>124</v>
      </c>
      <c r="I951" s="1" t="s">
        <v>101</v>
      </c>
      <c r="J951" s="1" t="s">
        <v>6422</v>
      </c>
      <c r="K951" s="1" t="s">
        <v>6423</v>
      </c>
      <c r="L951" s="1" t="s">
        <v>121</v>
      </c>
      <c r="M951" s="1" t="s">
        <v>6424</v>
      </c>
      <c r="N951" s="1" t="s">
        <v>6425</v>
      </c>
      <c r="O951" s="1" t="s">
        <v>401</v>
      </c>
      <c r="P951" s="1" t="s">
        <v>843</v>
      </c>
      <c r="Q951" s="1" t="s">
        <v>837</v>
      </c>
      <c r="R951" s="1" t="s">
        <v>6426</v>
      </c>
      <c r="S951" s="1" t="s">
        <v>6427</v>
      </c>
      <c r="T951" s="1"/>
      <c r="U951" s="1" t="s">
        <v>130</v>
      </c>
      <c r="V951" s="1"/>
      <c r="W951" s="1"/>
      <c r="X951" s="1"/>
      <c r="Y951" s="1">
        <v>400</v>
      </c>
      <c r="Z951" s="1"/>
      <c r="AA951" s="1"/>
      <c r="AB951" s="1"/>
      <c r="AC951" s="1"/>
      <c r="AD951" s="1"/>
      <c r="AE951" s="1"/>
      <c r="AF951" s="1"/>
      <c r="AG951" s="1" t="s">
        <v>111</v>
      </c>
      <c r="AH951" s="1"/>
      <c r="AI951" s="1"/>
      <c r="AJ951" s="1"/>
      <c r="AK951" s="1" t="s">
        <v>356</v>
      </c>
      <c r="AL951" s="1"/>
      <c r="AM951" s="1"/>
      <c r="AN951" s="1"/>
      <c r="AO951" s="1"/>
      <c r="AP951" s="1"/>
      <c r="AQ951" s="1"/>
      <c r="AR951" s="1"/>
      <c r="AS951" s="1"/>
      <c r="AT951" s="1"/>
      <c r="AU951" s="1"/>
      <c r="AV951" s="1"/>
      <c r="AW951" s="1"/>
      <c r="AX951" s="1"/>
      <c r="AY951" s="1"/>
      <c r="AZ951" s="1" t="s">
        <v>85</v>
      </c>
      <c r="BA951" s="1" t="s">
        <v>86</v>
      </c>
      <c r="BB951" s="1"/>
      <c r="BC951" s="1"/>
      <c r="BD951" s="1" t="s">
        <v>3868</v>
      </c>
      <c r="BE951" s="1" t="s">
        <v>192</v>
      </c>
      <c r="BF951" s="1"/>
      <c r="BG951" s="1"/>
      <c r="BH951" s="1" t="s">
        <v>193</v>
      </c>
      <c r="BI951" s="1"/>
      <c r="BJ951" s="1"/>
      <c r="BK951" s="1"/>
      <c r="BL951" s="1" t="s">
        <v>6428</v>
      </c>
      <c r="BM951" s="1" t="s">
        <v>6429</v>
      </c>
      <c r="BN951" s="1" t="s">
        <v>121</v>
      </c>
    </row>
    <row r="952" spans="1:66" ht="15.75" customHeight="1" x14ac:dyDescent="0.3">
      <c r="A952" s="1" t="s">
        <v>837</v>
      </c>
      <c r="B952" s="1">
        <v>60000</v>
      </c>
      <c r="C952" s="1" t="s">
        <v>68</v>
      </c>
      <c r="D952" s="1">
        <v>0</v>
      </c>
      <c r="E952" s="4" t="s">
        <v>314</v>
      </c>
      <c r="F952" s="1" t="s">
        <v>69</v>
      </c>
      <c r="G952" s="1" t="s">
        <v>123</v>
      </c>
      <c r="H952" s="1" t="s">
        <v>124</v>
      </c>
      <c r="I952" s="1" t="s">
        <v>101</v>
      </c>
      <c r="J952" s="1"/>
      <c r="K952" s="1"/>
      <c r="L952" s="1" t="s">
        <v>230</v>
      </c>
      <c r="M952" s="1" t="s">
        <v>6430</v>
      </c>
      <c r="N952" s="1" t="s">
        <v>6431</v>
      </c>
      <c r="O952" s="1" t="s">
        <v>291</v>
      </c>
      <c r="P952" s="1" t="s">
        <v>843</v>
      </c>
      <c r="Q952" s="1" t="s">
        <v>837</v>
      </c>
      <c r="R952" s="1" t="s">
        <v>6432</v>
      </c>
      <c r="S952" s="1" t="s">
        <v>6433</v>
      </c>
      <c r="T952" s="1"/>
      <c r="U952" s="1" t="s">
        <v>147</v>
      </c>
      <c r="V952" s="1"/>
      <c r="W952" s="1"/>
      <c r="X952" s="1"/>
      <c r="Y952" s="1">
        <v>25</v>
      </c>
      <c r="Z952" s="1"/>
      <c r="AA952" s="1"/>
      <c r="AB952" s="1"/>
      <c r="AC952" s="1"/>
      <c r="AD952" s="1"/>
      <c r="AE952" s="1"/>
      <c r="AF952" s="1"/>
      <c r="AG952" s="1"/>
      <c r="AH952" s="1"/>
      <c r="AI952" s="1"/>
      <c r="AJ952" s="1"/>
      <c r="AK952" s="1" t="s">
        <v>889</v>
      </c>
      <c r="AL952" s="1"/>
      <c r="AM952" s="1"/>
      <c r="AN952" s="1"/>
      <c r="AO952" s="1"/>
      <c r="AP952" s="1"/>
      <c r="AQ952" s="1"/>
      <c r="AR952" s="1"/>
      <c r="AS952" s="1"/>
      <c r="AT952" s="1"/>
      <c r="AU952" s="1"/>
      <c r="AV952" s="1"/>
      <c r="AW952" s="1"/>
      <c r="AX952" s="1" t="s">
        <v>1087</v>
      </c>
      <c r="AY952" s="1"/>
      <c r="AZ952" s="1" t="s">
        <v>296</v>
      </c>
      <c r="BA952" s="1" t="s">
        <v>291</v>
      </c>
      <c r="BB952" s="1" t="s">
        <v>372</v>
      </c>
      <c r="BC952" s="1"/>
      <c r="BD952" s="1"/>
      <c r="BE952" s="1" t="s">
        <v>192</v>
      </c>
      <c r="BF952" s="1" t="s">
        <v>135</v>
      </c>
      <c r="BG952" s="1"/>
      <c r="BH952" s="1" t="s">
        <v>321</v>
      </c>
      <c r="BI952" s="1"/>
      <c r="BJ952" s="1"/>
      <c r="BK952" s="1"/>
      <c r="BL952" s="1" t="s">
        <v>6434</v>
      </c>
      <c r="BM952" s="1" t="s">
        <v>6435</v>
      </c>
      <c r="BN952" s="1"/>
    </row>
    <row r="953" spans="1:66" ht="15.75" customHeight="1" x14ac:dyDescent="0.3">
      <c r="A953" s="1" t="s">
        <v>837</v>
      </c>
      <c r="B953" s="1">
        <v>70000</v>
      </c>
      <c r="C953" s="1" t="s">
        <v>68</v>
      </c>
      <c r="D953" s="1">
        <v>0</v>
      </c>
      <c r="E953" s="4" t="s">
        <v>314</v>
      </c>
      <c r="F953" s="1" t="s">
        <v>69</v>
      </c>
      <c r="G953" s="1" t="s">
        <v>123</v>
      </c>
      <c r="H953" s="1" t="s">
        <v>124</v>
      </c>
      <c r="I953" s="1" t="s">
        <v>101</v>
      </c>
      <c r="J953" s="1"/>
      <c r="K953" s="1"/>
      <c r="L953" s="1" t="s">
        <v>6436</v>
      </c>
      <c r="M953" s="1" t="s">
        <v>6437</v>
      </c>
      <c r="N953" s="1" t="s">
        <v>6438</v>
      </c>
      <c r="O953" s="1" t="s">
        <v>247</v>
      </c>
      <c r="P953" s="1" t="s">
        <v>843</v>
      </c>
      <c r="Q953" s="1" t="s">
        <v>837</v>
      </c>
      <c r="R953" s="1" t="s">
        <v>6439</v>
      </c>
      <c r="S953" s="1" t="s">
        <v>6440</v>
      </c>
      <c r="T953" s="1"/>
      <c r="U953" s="1" t="s">
        <v>650</v>
      </c>
      <c r="V953" s="1"/>
      <c r="W953" s="1" t="s">
        <v>6441</v>
      </c>
      <c r="X953" s="1"/>
      <c r="Y953" s="1">
        <v>25</v>
      </c>
      <c r="Z953" s="1"/>
      <c r="AA953" s="1"/>
      <c r="AB953" s="1"/>
      <c r="AC953" s="1"/>
      <c r="AD953" s="1"/>
      <c r="AE953" s="1"/>
      <c r="AF953" s="1"/>
      <c r="AG953" s="1"/>
      <c r="AH953" s="1"/>
      <c r="AI953" s="1"/>
      <c r="AJ953" s="1"/>
      <c r="AK953" s="1" t="s">
        <v>1631</v>
      </c>
      <c r="AL953" s="1"/>
      <c r="AM953" s="1"/>
      <c r="AN953" s="1"/>
      <c r="AO953" s="1"/>
      <c r="AP953" s="1"/>
      <c r="AQ953" s="1"/>
      <c r="AR953" s="1"/>
      <c r="AS953" s="1"/>
      <c r="AT953" s="1"/>
      <c r="AU953" s="1"/>
      <c r="AV953" s="1"/>
      <c r="AW953" s="1"/>
      <c r="AX953" s="1"/>
      <c r="AY953" s="1"/>
      <c r="AZ953" s="1" t="s">
        <v>252</v>
      </c>
      <c r="BA953" s="1" t="s">
        <v>247</v>
      </c>
      <c r="BB953" s="1" t="s">
        <v>372</v>
      </c>
      <c r="BC953" s="1"/>
      <c r="BD953" s="1"/>
      <c r="BE953" s="1" t="s">
        <v>150</v>
      </c>
      <c r="BF953" s="1" t="s">
        <v>298</v>
      </c>
      <c r="BG953" s="1"/>
      <c r="BH953" s="1" t="s">
        <v>253</v>
      </c>
      <c r="BI953" s="1"/>
      <c r="BJ953" s="1"/>
      <c r="BK953" s="1"/>
      <c r="BL953" s="1" t="s">
        <v>6442</v>
      </c>
      <c r="BM953" s="1" t="s">
        <v>6443</v>
      </c>
      <c r="BN953" s="1"/>
    </row>
    <row r="954" spans="1:66" ht="15.75" customHeight="1" x14ac:dyDescent="0.3">
      <c r="A954" s="1" t="s">
        <v>613</v>
      </c>
      <c r="B954" s="1">
        <v>200000</v>
      </c>
      <c r="C954" s="1" t="s">
        <v>68</v>
      </c>
      <c r="D954" s="1">
        <v>0</v>
      </c>
      <c r="E954" s="4" t="s">
        <v>4420</v>
      </c>
      <c r="F954" s="1" t="s">
        <v>69</v>
      </c>
      <c r="G954" s="1" t="s">
        <v>123</v>
      </c>
      <c r="H954" s="1" t="s">
        <v>124</v>
      </c>
      <c r="I954" s="1" t="s">
        <v>101</v>
      </c>
      <c r="J954" s="1" t="s">
        <v>6444</v>
      </c>
      <c r="K954" s="1" t="s">
        <v>6445</v>
      </c>
      <c r="L954" s="1"/>
      <c r="M954" s="1" t="s">
        <v>6446</v>
      </c>
      <c r="N954" s="1" t="s">
        <v>6447</v>
      </c>
      <c r="O954" s="1" t="s">
        <v>233</v>
      </c>
      <c r="P954" s="1" t="s">
        <v>698</v>
      </c>
      <c r="Q954" s="1" t="s">
        <v>613</v>
      </c>
      <c r="R954" s="1" t="s">
        <v>6448</v>
      </c>
      <c r="S954" s="1" t="s">
        <v>6449</v>
      </c>
      <c r="T954" s="1"/>
      <c r="U954" s="1" t="s">
        <v>130</v>
      </c>
      <c r="V954" s="1"/>
      <c r="W954" s="1"/>
      <c r="X954" s="1"/>
      <c r="Y954" s="1">
        <v>786</v>
      </c>
      <c r="Z954" s="1"/>
      <c r="AA954" s="1"/>
      <c r="AB954" s="1"/>
      <c r="AC954" s="1"/>
      <c r="AD954" s="1"/>
      <c r="AE954" s="1"/>
      <c r="AF954" s="1"/>
      <c r="AG954" s="1" t="s">
        <v>111</v>
      </c>
      <c r="AH954" s="1"/>
      <c r="AI954" s="1"/>
      <c r="AJ954" s="1"/>
      <c r="AK954" s="1"/>
      <c r="AL954" s="1"/>
      <c r="AM954" s="1"/>
      <c r="AN954" s="1"/>
      <c r="AO954" s="1"/>
      <c r="AP954" s="1"/>
      <c r="AQ954" s="1"/>
      <c r="AR954" s="1"/>
      <c r="AS954" s="1"/>
      <c r="AT954" s="1"/>
      <c r="AU954" s="1"/>
      <c r="AV954" s="1"/>
      <c r="AW954" s="1"/>
      <c r="AX954" s="1"/>
      <c r="AY954" s="1"/>
      <c r="AZ954" s="1" t="s">
        <v>238</v>
      </c>
      <c r="BA954" s="1" t="s">
        <v>233</v>
      </c>
      <c r="BB954" s="1" t="s">
        <v>297</v>
      </c>
      <c r="BC954" s="1"/>
      <c r="BD954" s="1" t="s">
        <v>4059</v>
      </c>
      <c r="BE954" s="1" t="s">
        <v>192</v>
      </c>
      <c r="BF954" s="1"/>
      <c r="BG954" s="1"/>
      <c r="BH954" s="1" t="s">
        <v>804</v>
      </c>
      <c r="BI954" s="1"/>
      <c r="BJ954" s="1"/>
      <c r="BK954" s="1"/>
      <c r="BL954" s="1" t="s">
        <v>6450</v>
      </c>
      <c r="BM954" s="1" t="s">
        <v>6451</v>
      </c>
      <c r="BN954" s="1" t="s">
        <v>181</v>
      </c>
    </row>
    <row r="955" spans="1:66" ht="15.75" customHeight="1" x14ac:dyDescent="0.3">
      <c r="A955" s="1" t="s">
        <v>837</v>
      </c>
      <c r="B955" s="1">
        <v>70000</v>
      </c>
      <c r="C955" s="1" t="s">
        <v>68</v>
      </c>
      <c r="D955" s="1">
        <v>0</v>
      </c>
      <c r="E955" s="4" t="s">
        <v>314</v>
      </c>
      <c r="F955" s="1" t="s">
        <v>69</v>
      </c>
      <c r="G955" s="1" t="s">
        <v>123</v>
      </c>
      <c r="H955" s="1" t="s">
        <v>124</v>
      </c>
      <c r="I955" s="1" t="s">
        <v>101</v>
      </c>
      <c r="J955" s="1"/>
      <c r="K955" s="1"/>
      <c r="L955" s="1" t="s">
        <v>6452</v>
      </c>
      <c r="M955" s="1" t="s">
        <v>6453</v>
      </c>
      <c r="N955" s="1" t="s">
        <v>6454</v>
      </c>
      <c r="O955" s="1" t="s">
        <v>247</v>
      </c>
      <c r="P955" s="1" t="s">
        <v>843</v>
      </c>
      <c r="Q955" s="1" t="s">
        <v>837</v>
      </c>
      <c r="R955" s="1" t="s">
        <v>6455</v>
      </c>
      <c r="S955" s="1" t="s">
        <v>6456</v>
      </c>
      <c r="T955" s="1"/>
      <c r="U955" s="1" t="s">
        <v>6457</v>
      </c>
      <c r="V955" s="1"/>
      <c r="W955" s="1" t="s">
        <v>6458</v>
      </c>
      <c r="X955" s="1"/>
      <c r="Y955" s="1">
        <v>38</v>
      </c>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t="s">
        <v>252</v>
      </c>
      <c r="BA955" s="1" t="s">
        <v>247</v>
      </c>
      <c r="BB955" s="1"/>
      <c r="BC955" s="1"/>
      <c r="BD955" s="1"/>
      <c r="BE955" s="1" t="s">
        <v>150</v>
      </c>
      <c r="BF955" s="1" t="s">
        <v>298</v>
      </c>
      <c r="BG955" s="1"/>
      <c r="BH955" s="1" t="s">
        <v>253</v>
      </c>
      <c r="BI955" s="1"/>
      <c r="BJ955" s="1"/>
      <c r="BK955" s="1"/>
      <c r="BL955" s="1" t="s">
        <v>6459</v>
      </c>
      <c r="BM955" s="1" t="s">
        <v>6460</v>
      </c>
      <c r="BN955" s="1"/>
    </row>
    <row r="956" spans="1:66" ht="15.75" customHeight="1" x14ac:dyDescent="0.3">
      <c r="A956" s="1" t="s">
        <v>613</v>
      </c>
      <c r="B956" s="1">
        <v>16000000</v>
      </c>
      <c r="C956" s="1" t="s">
        <v>68</v>
      </c>
      <c r="D956" s="1">
        <v>0</v>
      </c>
      <c r="E956" s="4">
        <v>44903</v>
      </c>
      <c r="F956" s="1" t="s">
        <v>69</v>
      </c>
      <c r="G956" s="1" t="s">
        <v>123</v>
      </c>
      <c r="H956" s="1" t="s">
        <v>124</v>
      </c>
      <c r="I956" s="1" t="s">
        <v>101</v>
      </c>
      <c r="J956" s="1" t="s">
        <v>6444</v>
      </c>
      <c r="K956" s="1" t="s">
        <v>6445</v>
      </c>
      <c r="L956" s="1"/>
      <c r="M956" s="1" t="s">
        <v>6446</v>
      </c>
      <c r="N956" s="1" t="s">
        <v>6447</v>
      </c>
      <c r="O956" s="1" t="s">
        <v>233</v>
      </c>
      <c r="P956" s="1" t="s">
        <v>698</v>
      </c>
      <c r="Q956" s="1" t="s">
        <v>613</v>
      </c>
      <c r="R956" s="1" t="s">
        <v>6461</v>
      </c>
      <c r="S956" s="1" t="s">
        <v>6462</v>
      </c>
      <c r="T956" s="1"/>
      <c r="U956" s="1" t="s">
        <v>130</v>
      </c>
      <c r="V956" s="1"/>
      <c r="W956" s="1"/>
      <c r="X956" s="1"/>
      <c r="Y956" s="1">
        <v>786</v>
      </c>
      <c r="Z956" s="1"/>
      <c r="AA956" s="1"/>
      <c r="AB956" s="1"/>
      <c r="AC956" s="1"/>
      <c r="AD956" s="1"/>
      <c r="AE956" s="1"/>
      <c r="AF956" s="1"/>
      <c r="AG956" s="1" t="s">
        <v>111</v>
      </c>
      <c r="AH956" s="1"/>
      <c r="AI956" s="1"/>
      <c r="AJ956" s="1"/>
      <c r="AK956" s="1"/>
      <c r="AL956" s="1"/>
      <c r="AM956" s="1"/>
      <c r="AN956" s="1"/>
      <c r="AO956" s="1"/>
      <c r="AP956" s="1"/>
      <c r="AQ956" s="1"/>
      <c r="AR956" s="1"/>
      <c r="AS956" s="1"/>
      <c r="AT956" s="1"/>
      <c r="AU956" s="1"/>
      <c r="AV956" s="1"/>
      <c r="AW956" s="1"/>
      <c r="AX956" s="1"/>
      <c r="AY956" s="1"/>
      <c r="AZ956" s="1" t="s">
        <v>238</v>
      </c>
      <c r="BA956" s="1" t="s">
        <v>233</v>
      </c>
      <c r="BB956" s="1" t="s">
        <v>297</v>
      </c>
      <c r="BC956" s="1"/>
      <c r="BD956" s="1" t="s">
        <v>4059</v>
      </c>
      <c r="BE956" s="1" t="s">
        <v>192</v>
      </c>
      <c r="BF956" s="1"/>
      <c r="BG956" s="1"/>
      <c r="BH956" s="1" t="s">
        <v>804</v>
      </c>
      <c r="BI956" s="1"/>
      <c r="BJ956" s="1"/>
      <c r="BK956" s="1"/>
      <c r="BL956" s="1" t="s">
        <v>6450</v>
      </c>
      <c r="BM956" s="1" t="s">
        <v>6451</v>
      </c>
      <c r="BN956" s="1" t="s">
        <v>121</v>
      </c>
    </row>
    <row r="957" spans="1:66" ht="15.75" customHeight="1" x14ac:dyDescent="0.3">
      <c r="A957" s="1" t="s">
        <v>414</v>
      </c>
      <c r="B957" s="1">
        <v>2400000</v>
      </c>
      <c r="C957" s="1" t="s">
        <v>68</v>
      </c>
      <c r="D957" s="1">
        <v>0</v>
      </c>
      <c r="E957" s="4">
        <v>44872</v>
      </c>
      <c r="F957" s="1" t="s">
        <v>69</v>
      </c>
      <c r="G957" s="1" t="s">
        <v>99</v>
      </c>
      <c r="H957" s="1" t="s">
        <v>100</v>
      </c>
      <c r="I957" s="1" t="s">
        <v>101</v>
      </c>
      <c r="J957" s="1" t="s">
        <v>6463</v>
      </c>
      <c r="K957" s="1" t="s">
        <v>6464</v>
      </c>
      <c r="L957" s="1" t="s">
        <v>6465</v>
      </c>
      <c r="M957" s="1" t="s">
        <v>6466</v>
      </c>
      <c r="N957" s="1" t="s">
        <v>6467</v>
      </c>
      <c r="O957" s="1" t="s">
        <v>201</v>
      </c>
      <c r="P957" s="1" t="s">
        <v>735</v>
      </c>
      <c r="Q957" s="1" t="s">
        <v>414</v>
      </c>
      <c r="R957" s="1" t="s">
        <v>6468</v>
      </c>
      <c r="S957" s="1" t="s">
        <v>6469</v>
      </c>
      <c r="T957" s="1"/>
      <c r="U957" s="1" t="s">
        <v>130</v>
      </c>
      <c r="V957" s="1"/>
      <c r="W957" s="1"/>
      <c r="X957" s="1"/>
      <c r="Y957" s="1">
        <v>193</v>
      </c>
      <c r="Z957" s="1"/>
      <c r="AA957" s="1"/>
      <c r="AB957" s="1"/>
      <c r="AC957" s="1"/>
      <c r="AD957" s="1"/>
      <c r="AE957" s="1"/>
      <c r="AF957" s="1"/>
      <c r="AG957" s="1"/>
      <c r="AH957" s="1"/>
      <c r="AI957" s="1"/>
      <c r="AJ957" s="1"/>
      <c r="AK957" s="1" t="s">
        <v>5778</v>
      </c>
      <c r="AL957" s="1"/>
      <c r="AM957" s="1"/>
      <c r="AN957" s="1"/>
      <c r="AO957" s="1"/>
      <c r="AP957" s="1"/>
      <c r="AQ957" s="1"/>
      <c r="AR957" s="1"/>
      <c r="AS957" s="1"/>
      <c r="AT957" s="1"/>
      <c r="AU957" s="1"/>
      <c r="AV957" s="1"/>
      <c r="AW957" s="1"/>
      <c r="AX957" s="1" t="s">
        <v>177</v>
      </c>
      <c r="AY957" s="1"/>
      <c r="AZ957" s="1" t="s">
        <v>1231</v>
      </c>
      <c r="BA957" s="1" t="s">
        <v>1228</v>
      </c>
      <c r="BB957" s="1"/>
      <c r="BC957" s="1"/>
      <c r="BD957" s="1" t="s">
        <v>682</v>
      </c>
      <c r="BE957" s="1" t="s">
        <v>134</v>
      </c>
      <c r="BF957" s="1" t="s">
        <v>90</v>
      </c>
      <c r="BG957" s="1"/>
      <c r="BH957" s="1"/>
      <c r="BI957" s="1"/>
      <c r="BJ957" s="1"/>
      <c r="BK957" s="1"/>
      <c r="BL957" s="1" t="s">
        <v>6470</v>
      </c>
      <c r="BM957" s="1" t="s">
        <v>6471</v>
      </c>
      <c r="BN957" s="1"/>
    </row>
    <row r="958" spans="1:66" ht="15.75" customHeight="1" x14ac:dyDescent="0.3">
      <c r="A958" s="1" t="s">
        <v>414</v>
      </c>
      <c r="B958" s="1">
        <v>200000</v>
      </c>
      <c r="C958" s="1" t="s">
        <v>68</v>
      </c>
      <c r="D958" s="1">
        <v>0</v>
      </c>
      <c r="E958" s="4" t="s">
        <v>2926</v>
      </c>
      <c r="F958" s="1" t="s">
        <v>69</v>
      </c>
      <c r="G958" s="1" t="s">
        <v>99</v>
      </c>
      <c r="H958" s="1" t="s">
        <v>100</v>
      </c>
      <c r="I958" s="1" t="s">
        <v>101</v>
      </c>
      <c r="J958" s="1" t="s">
        <v>6472</v>
      </c>
      <c r="K958" s="1" t="s">
        <v>6473</v>
      </c>
      <c r="L958" s="1" t="s">
        <v>6474</v>
      </c>
      <c r="M958" s="1" t="s">
        <v>6466</v>
      </c>
      <c r="N958" s="1" t="s">
        <v>6467</v>
      </c>
      <c r="O958" s="1" t="s">
        <v>201</v>
      </c>
      <c r="P958" s="1" t="s">
        <v>735</v>
      </c>
      <c r="Q958" s="1" t="s">
        <v>414</v>
      </c>
      <c r="R958" s="1" t="s">
        <v>6475</v>
      </c>
      <c r="S958" s="1" t="s">
        <v>6476</v>
      </c>
      <c r="T958" s="1"/>
      <c r="U958" s="1" t="s">
        <v>130</v>
      </c>
      <c r="V958" s="1"/>
      <c r="W958" s="1"/>
      <c r="X958" s="1"/>
      <c r="Y958" s="1">
        <v>193</v>
      </c>
      <c r="Z958" s="1"/>
      <c r="AA958" s="1"/>
      <c r="AB958" s="1"/>
      <c r="AC958" s="1"/>
      <c r="AD958" s="1"/>
      <c r="AE958" s="1"/>
      <c r="AF958" s="1"/>
      <c r="AG958" s="1"/>
      <c r="AH958" s="1"/>
      <c r="AI958" s="1"/>
      <c r="AJ958" s="1"/>
      <c r="AK958" s="1" t="s">
        <v>5778</v>
      </c>
      <c r="AL958" s="1"/>
      <c r="AM958" s="1"/>
      <c r="AN958" s="1"/>
      <c r="AO958" s="1"/>
      <c r="AP958" s="1"/>
      <c r="AQ958" s="1"/>
      <c r="AR958" s="1"/>
      <c r="AS958" s="1"/>
      <c r="AT958" s="1"/>
      <c r="AU958" s="1"/>
      <c r="AV958" s="1"/>
      <c r="AW958" s="1"/>
      <c r="AX958" s="1" t="s">
        <v>177</v>
      </c>
      <c r="AY958" s="1"/>
      <c r="AZ958" s="1" t="s">
        <v>1231</v>
      </c>
      <c r="BA958" s="1" t="s">
        <v>1228</v>
      </c>
      <c r="BB958" s="1"/>
      <c r="BC958" s="1"/>
      <c r="BD958" s="1" t="s">
        <v>682</v>
      </c>
      <c r="BE958" s="1" t="s">
        <v>134</v>
      </c>
      <c r="BF958" s="1" t="s">
        <v>90</v>
      </c>
      <c r="BG958" s="1"/>
      <c r="BH958" s="1"/>
      <c r="BI958" s="1"/>
      <c r="BJ958" s="1"/>
      <c r="BK958" s="1"/>
      <c r="BL958" s="1" t="s">
        <v>6470</v>
      </c>
      <c r="BM958" s="1" t="s">
        <v>6471</v>
      </c>
      <c r="BN958" s="1"/>
    </row>
    <row r="959" spans="1:66" ht="15.75" customHeight="1" x14ac:dyDescent="0.3">
      <c r="A959" s="1" t="s">
        <v>641</v>
      </c>
      <c r="B959" s="1">
        <v>1200000</v>
      </c>
      <c r="C959" s="1" t="s">
        <v>68</v>
      </c>
      <c r="D959" s="1">
        <v>0</v>
      </c>
      <c r="E959" s="4">
        <v>44659</v>
      </c>
      <c r="F959" s="1" t="s">
        <v>69</v>
      </c>
      <c r="G959" s="1" t="s">
        <v>123</v>
      </c>
      <c r="H959" s="1" t="s">
        <v>124</v>
      </c>
      <c r="I959" s="1" t="s">
        <v>101</v>
      </c>
      <c r="J959" s="1"/>
      <c r="K959" s="1"/>
      <c r="L959" s="1" t="s">
        <v>495</v>
      </c>
      <c r="M959" s="1" t="s">
        <v>6477</v>
      </c>
      <c r="N959" s="1" t="s">
        <v>6478</v>
      </c>
      <c r="O959" s="1" t="s">
        <v>247</v>
      </c>
      <c r="P959" s="1" t="s">
        <v>647</v>
      </c>
      <c r="Q959" s="1" t="s">
        <v>641</v>
      </c>
      <c r="R959" s="1" t="s">
        <v>6479</v>
      </c>
      <c r="S959" s="1" t="s">
        <v>6480</v>
      </c>
      <c r="T959" s="1"/>
      <c r="U959" s="1" t="s">
        <v>1359</v>
      </c>
      <c r="V959" s="1"/>
      <c r="W959" s="1" t="s">
        <v>6481</v>
      </c>
      <c r="X959" s="1"/>
      <c r="Y959" s="1">
        <v>200</v>
      </c>
      <c r="Z959" s="1"/>
      <c r="AA959" s="1"/>
      <c r="AB959" s="1"/>
      <c r="AC959" s="1"/>
      <c r="AD959" s="1"/>
      <c r="AE959" s="1"/>
      <c r="AF959" s="1"/>
      <c r="AG959" s="1" t="s">
        <v>82</v>
      </c>
      <c r="AH959" s="1"/>
      <c r="AI959" s="1"/>
      <c r="AJ959" s="1"/>
      <c r="AK959" s="1"/>
      <c r="AL959" s="1"/>
      <c r="AM959" s="1"/>
      <c r="AN959" s="1"/>
      <c r="AO959" s="1"/>
      <c r="AP959" s="1"/>
      <c r="AQ959" s="1"/>
      <c r="AR959" s="1"/>
      <c r="AS959" s="1"/>
      <c r="AT959" s="1"/>
      <c r="AU959" s="1"/>
      <c r="AV959" s="1"/>
      <c r="AW959" s="1"/>
      <c r="AX959" s="1"/>
      <c r="AY959" s="1"/>
      <c r="AZ959" s="1" t="s">
        <v>252</v>
      </c>
      <c r="BA959" s="1" t="s">
        <v>247</v>
      </c>
      <c r="BB959" s="1"/>
      <c r="BC959" s="1"/>
      <c r="BD959" s="1"/>
      <c r="BE959" s="1" t="s">
        <v>150</v>
      </c>
      <c r="BF959" s="1" t="s">
        <v>151</v>
      </c>
      <c r="BG959" s="1"/>
      <c r="BH959" s="1" t="s">
        <v>152</v>
      </c>
      <c r="BI959" s="1"/>
      <c r="BJ959" s="1"/>
      <c r="BK959" s="1"/>
      <c r="BL959" s="1" t="s">
        <v>6482</v>
      </c>
      <c r="BM959" s="1" t="s">
        <v>6483</v>
      </c>
      <c r="BN959" s="1"/>
    </row>
    <row r="960" spans="1:66" ht="15.75" customHeight="1" x14ac:dyDescent="0.3">
      <c r="A960" s="1" t="s">
        <v>641</v>
      </c>
      <c r="B960" s="1">
        <v>75000</v>
      </c>
      <c r="C960" s="1" t="s">
        <v>68</v>
      </c>
      <c r="D960" s="1">
        <v>0</v>
      </c>
      <c r="E960" s="4" t="s">
        <v>4698</v>
      </c>
      <c r="F960" s="1" t="s">
        <v>69</v>
      </c>
      <c r="G960" s="1" t="s">
        <v>123</v>
      </c>
      <c r="H960" s="1" t="s">
        <v>124</v>
      </c>
      <c r="I960" s="1" t="s">
        <v>101</v>
      </c>
      <c r="J960" s="1" t="s">
        <v>6484</v>
      </c>
      <c r="K960" s="1" t="s">
        <v>6485</v>
      </c>
      <c r="L960" s="1" t="s">
        <v>6486</v>
      </c>
      <c r="M960" s="1" t="s">
        <v>6487</v>
      </c>
      <c r="N960" s="1" t="s">
        <v>6488</v>
      </c>
      <c r="O960" s="1" t="s">
        <v>942</v>
      </c>
      <c r="P960" s="1" t="s">
        <v>647</v>
      </c>
      <c r="Q960" s="1" t="s">
        <v>641</v>
      </c>
      <c r="R960" s="1" t="s">
        <v>6489</v>
      </c>
      <c r="S960" s="1" t="s">
        <v>6490</v>
      </c>
      <c r="T960" s="1"/>
      <c r="U960" s="1" t="s">
        <v>924</v>
      </c>
      <c r="V960" s="1"/>
      <c r="W960" s="1"/>
      <c r="X960" s="1"/>
      <c r="Y960" s="1">
        <v>360</v>
      </c>
      <c r="Z960" s="1"/>
      <c r="AA960" s="1"/>
      <c r="AB960" s="1"/>
      <c r="AC960" s="1"/>
      <c r="AD960" s="1"/>
      <c r="AE960" s="1"/>
      <c r="AF960" s="1"/>
      <c r="AG960" s="1"/>
      <c r="AH960" s="1"/>
      <c r="AI960" s="1"/>
      <c r="AJ960" s="1"/>
      <c r="AK960" s="1" t="s">
        <v>220</v>
      </c>
      <c r="AL960" s="1"/>
      <c r="AM960" s="1"/>
      <c r="AN960" s="1"/>
      <c r="AO960" s="1"/>
      <c r="AP960" s="1"/>
      <c r="AQ960" s="1"/>
      <c r="AR960" s="1"/>
      <c r="AS960" s="1"/>
      <c r="AT960" s="1"/>
      <c r="AU960" s="1"/>
      <c r="AV960" s="1"/>
      <c r="AW960" s="1"/>
      <c r="AX960" s="1" t="s">
        <v>345</v>
      </c>
      <c r="AY960" s="1"/>
      <c r="AZ960" s="1" t="s">
        <v>532</v>
      </c>
      <c r="BA960" s="1" t="s">
        <v>529</v>
      </c>
      <c r="BB960" s="1"/>
      <c r="BC960" s="1"/>
      <c r="BD960" s="1"/>
      <c r="BE960" s="1" t="s">
        <v>134</v>
      </c>
      <c r="BF960" s="1"/>
      <c r="BG960" s="1"/>
      <c r="BH960" s="1"/>
      <c r="BI960" s="1"/>
      <c r="BJ960" s="1"/>
      <c r="BK960" s="1"/>
      <c r="BL960" s="1" t="s">
        <v>6491</v>
      </c>
      <c r="BM960" s="1" t="s">
        <v>6492</v>
      </c>
      <c r="BN960" s="1" t="s">
        <v>181</v>
      </c>
    </row>
    <row r="961" spans="1:66" ht="15.75" customHeight="1" x14ac:dyDescent="0.3">
      <c r="A961" s="1" t="s">
        <v>641</v>
      </c>
      <c r="B961" s="1">
        <v>3500000</v>
      </c>
      <c r="C961" s="1" t="s">
        <v>68</v>
      </c>
      <c r="D961" s="1">
        <v>0</v>
      </c>
      <c r="E961" s="4" t="s">
        <v>4698</v>
      </c>
      <c r="F961" s="1" t="s">
        <v>69</v>
      </c>
      <c r="G961" s="1" t="s">
        <v>123</v>
      </c>
      <c r="H961" s="1" t="s">
        <v>124</v>
      </c>
      <c r="I961" s="1" t="s">
        <v>101</v>
      </c>
      <c r="J961" s="1" t="s">
        <v>6484</v>
      </c>
      <c r="K961" s="1" t="s">
        <v>6485</v>
      </c>
      <c r="L961" s="1" t="s">
        <v>6493</v>
      </c>
      <c r="M961" s="1" t="s">
        <v>6487</v>
      </c>
      <c r="N961" s="1" t="s">
        <v>6488</v>
      </c>
      <c r="O961" s="1" t="s">
        <v>942</v>
      </c>
      <c r="P961" s="1" t="s">
        <v>647</v>
      </c>
      <c r="Q961" s="1" t="s">
        <v>641</v>
      </c>
      <c r="R961" s="1" t="s">
        <v>6494</v>
      </c>
      <c r="S961" s="1" t="s">
        <v>6495</v>
      </c>
      <c r="T961" s="1"/>
      <c r="U961" s="1" t="s">
        <v>924</v>
      </c>
      <c r="V961" s="1"/>
      <c r="W961" s="1"/>
      <c r="X961" s="1"/>
      <c r="Y961" s="1">
        <v>360</v>
      </c>
      <c r="Z961" s="1"/>
      <c r="AA961" s="1"/>
      <c r="AB961" s="1"/>
      <c r="AC961" s="1"/>
      <c r="AD961" s="1"/>
      <c r="AE961" s="1"/>
      <c r="AF961" s="1"/>
      <c r="AG961" s="1"/>
      <c r="AH961" s="1"/>
      <c r="AI961" s="1"/>
      <c r="AJ961" s="1"/>
      <c r="AK961" s="1" t="s">
        <v>220</v>
      </c>
      <c r="AL961" s="1"/>
      <c r="AM961" s="1"/>
      <c r="AN961" s="1"/>
      <c r="AO961" s="1"/>
      <c r="AP961" s="1"/>
      <c r="AQ961" s="1"/>
      <c r="AR961" s="1"/>
      <c r="AS961" s="1"/>
      <c r="AT961" s="1"/>
      <c r="AU961" s="1"/>
      <c r="AV961" s="1"/>
      <c r="AW961" s="1"/>
      <c r="AX961" s="1" t="s">
        <v>345</v>
      </c>
      <c r="AY961" s="1"/>
      <c r="AZ961" s="1" t="s">
        <v>532</v>
      </c>
      <c r="BA961" s="1" t="s">
        <v>529</v>
      </c>
      <c r="BB961" s="1"/>
      <c r="BC961" s="1"/>
      <c r="BD961" s="1"/>
      <c r="BE961" s="1" t="s">
        <v>134</v>
      </c>
      <c r="BF961" s="1"/>
      <c r="BG961" s="1"/>
      <c r="BH961" s="1"/>
      <c r="BI961" s="1"/>
      <c r="BJ961" s="1"/>
      <c r="BK961" s="1"/>
      <c r="BL961" s="1" t="s">
        <v>6491</v>
      </c>
      <c r="BM961" s="1" t="s">
        <v>6492</v>
      </c>
      <c r="BN961" s="1" t="s">
        <v>121</v>
      </c>
    </row>
    <row r="962" spans="1:66" ht="15.75" customHeight="1" x14ac:dyDescent="0.3">
      <c r="A962" s="1" t="s">
        <v>641</v>
      </c>
      <c r="B962" s="1">
        <v>200000</v>
      </c>
      <c r="C962" s="1" t="s">
        <v>68</v>
      </c>
      <c r="D962" s="1">
        <v>0</v>
      </c>
      <c r="E962" s="4">
        <v>44720</v>
      </c>
      <c r="F962" s="1" t="s">
        <v>69</v>
      </c>
      <c r="G962" s="1" t="s">
        <v>123</v>
      </c>
      <c r="H962" s="1" t="s">
        <v>124</v>
      </c>
      <c r="I962" s="1" t="s">
        <v>101</v>
      </c>
      <c r="J962" s="1" t="s">
        <v>6496</v>
      </c>
      <c r="K962" s="1" t="s">
        <v>6497</v>
      </c>
      <c r="L962" s="1"/>
      <c r="M962" s="1" t="s">
        <v>6498</v>
      </c>
      <c r="N962" s="1" t="s">
        <v>6499</v>
      </c>
      <c r="O962" s="1" t="s">
        <v>233</v>
      </c>
      <c r="P962" s="1" t="s">
        <v>647</v>
      </c>
      <c r="Q962" s="1" t="s">
        <v>641</v>
      </c>
      <c r="R962" s="1" t="s">
        <v>6500</v>
      </c>
      <c r="S962" s="1" t="s">
        <v>6501</v>
      </c>
      <c r="T962" s="1"/>
      <c r="U962" s="1" t="s">
        <v>1359</v>
      </c>
      <c r="V962" s="1"/>
      <c r="W962" s="1"/>
      <c r="X962" s="1"/>
      <c r="Y962" s="1">
        <v>500</v>
      </c>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t="s">
        <v>1087</v>
      </c>
      <c r="AY962" s="1"/>
      <c r="AZ962" s="1" t="s">
        <v>238</v>
      </c>
      <c r="BA962" s="1" t="s">
        <v>233</v>
      </c>
      <c r="BB962" s="1"/>
      <c r="BC962" s="1"/>
      <c r="BD962" s="1" t="s">
        <v>116</v>
      </c>
      <c r="BE962" s="1" t="s">
        <v>192</v>
      </c>
      <c r="BF962" s="1" t="s">
        <v>652</v>
      </c>
      <c r="BG962" s="1"/>
      <c r="BH962" s="1" t="s">
        <v>321</v>
      </c>
      <c r="BI962" s="1"/>
      <c r="BJ962" s="1"/>
      <c r="BK962" s="1"/>
      <c r="BL962" s="1" t="s">
        <v>6502</v>
      </c>
      <c r="BM962" s="1" t="s">
        <v>6503</v>
      </c>
      <c r="BN962" s="1" t="s">
        <v>181</v>
      </c>
    </row>
    <row r="963" spans="1:66" ht="15.75" customHeight="1" x14ac:dyDescent="0.3">
      <c r="A963" s="1" t="s">
        <v>641</v>
      </c>
      <c r="B963" s="1">
        <v>4000000</v>
      </c>
      <c r="C963" s="1" t="s">
        <v>68</v>
      </c>
      <c r="D963" s="1">
        <v>0</v>
      </c>
      <c r="E963" s="4">
        <v>44720</v>
      </c>
      <c r="F963" s="1" t="s">
        <v>69</v>
      </c>
      <c r="G963" s="1" t="s">
        <v>123</v>
      </c>
      <c r="H963" s="1" t="s">
        <v>124</v>
      </c>
      <c r="I963" s="1" t="s">
        <v>101</v>
      </c>
      <c r="J963" s="1" t="s">
        <v>6496</v>
      </c>
      <c r="K963" s="1" t="s">
        <v>6497</v>
      </c>
      <c r="L963" s="1"/>
      <c r="M963" s="1" t="s">
        <v>6498</v>
      </c>
      <c r="N963" s="1" t="s">
        <v>6499</v>
      </c>
      <c r="O963" s="1" t="s">
        <v>233</v>
      </c>
      <c r="P963" s="1" t="s">
        <v>647</v>
      </c>
      <c r="Q963" s="1" t="s">
        <v>641</v>
      </c>
      <c r="R963" s="1" t="s">
        <v>6504</v>
      </c>
      <c r="S963" s="1" t="s">
        <v>6505</v>
      </c>
      <c r="T963" s="1"/>
      <c r="U963" s="1" t="s">
        <v>1359</v>
      </c>
      <c r="V963" s="1"/>
      <c r="W963" s="1"/>
      <c r="X963" s="1"/>
      <c r="Y963" s="1">
        <v>500</v>
      </c>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t="s">
        <v>1087</v>
      </c>
      <c r="AY963" s="1"/>
      <c r="AZ963" s="1" t="s">
        <v>238</v>
      </c>
      <c r="BA963" s="1" t="s">
        <v>233</v>
      </c>
      <c r="BB963" s="1"/>
      <c r="BC963" s="1"/>
      <c r="BD963" s="1" t="s">
        <v>116</v>
      </c>
      <c r="BE963" s="1" t="s">
        <v>192</v>
      </c>
      <c r="BF963" s="1" t="s">
        <v>652</v>
      </c>
      <c r="BG963" s="1"/>
      <c r="BH963" s="1" t="s">
        <v>321</v>
      </c>
      <c r="BI963" s="1"/>
      <c r="BJ963" s="1"/>
      <c r="BK963" s="1"/>
      <c r="BL963" s="1" t="s">
        <v>6502</v>
      </c>
      <c r="BM963" s="1" t="s">
        <v>6503</v>
      </c>
      <c r="BN963" s="1" t="s">
        <v>375</v>
      </c>
    </row>
    <row r="964" spans="1:66" ht="15.75" customHeight="1" x14ac:dyDescent="0.3">
      <c r="A964" s="1" t="s">
        <v>641</v>
      </c>
      <c r="B964" s="1">
        <v>8000000</v>
      </c>
      <c r="C964" s="1" t="s">
        <v>68</v>
      </c>
      <c r="D964" s="1">
        <v>0</v>
      </c>
      <c r="E964" s="4">
        <v>44720</v>
      </c>
      <c r="F964" s="1" t="s">
        <v>69</v>
      </c>
      <c r="G964" s="1" t="s">
        <v>123</v>
      </c>
      <c r="H964" s="1" t="s">
        <v>124</v>
      </c>
      <c r="I964" s="1" t="s">
        <v>101</v>
      </c>
      <c r="J964" s="1" t="s">
        <v>6496</v>
      </c>
      <c r="K964" s="1" t="s">
        <v>6497</v>
      </c>
      <c r="L964" s="1"/>
      <c r="M964" s="1" t="s">
        <v>6498</v>
      </c>
      <c r="N964" s="1" t="s">
        <v>6499</v>
      </c>
      <c r="O964" s="1" t="s">
        <v>233</v>
      </c>
      <c r="P964" s="1" t="s">
        <v>647</v>
      </c>
      <c r="Q964" s="1" t="s">
        <v>641</v>
      </c>
      <c r="R964" s="1" t="s">
        <v>6506</v>
      </c>
      <c r="S964" s="1" t="s">
        <v>6507</v>
      </c>
      <c r="T964" s="1"/>
      <c r="U964" s="1" t="s">
        <v>1359</v>
      </c>
      <c r="V964" s="1"/>
      <c r="W964" s="1"/>
      <c r="X964" s="1"/>
      <c r="Y964" s="1">
        <v>500</v>
      </c>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t="s">
        <v>1087</v>
      </c>
      <c r="AY964" s="1"/>
      <c r="AZ964" s="1" t="s">
        <v>238</v>
      </c>
      <c r="BA964" s="1" t="s">
        <v>233</v>
      </c>
      <c r="BB964" s="1"/>
      <c r="BC964" s="1"/>
      <c r="BD964" s="1" t="s">
        <v>116</v>
      </c>
      <c r="BE964" s="1" t="s">
        <v>192</v>
      </c>
      <c r="BF964" s="1" t="s">
        <v>652</v>
      </c>
      <c r="BG964" s="1"/>
      <c r="BH964" s="1" t="s">
        <v>321</v>
      </c>
      <c r="BI964" s="1"/>
      <c r="BJ964" s="1"/>
      <c r="BK964" s="1"/>
      <c r="BL964" s="1" t="s">
        <v>6502</v>
      </c>
      <c r="BM964" s="1" t="s">
        <v>6503</v>
      </c>
      <c r="BN964" s="1" t="s">
        <v>121</v>
      </c>
    </row>
    <row r="965" spans="1:66" ht="15.75" customHeight="1" x14ac:dyDescent="0.3">
      <c r="A965" s="1" t="s">
        <v>641</v>
      </c>
      <c r="B965" s="1">
        <v>5000000</v>
      </c>
      <c r="C965" s="1" t="s">
        <v>68</v>
      </c>
      <c r="D965" s="1">
        <v>0</v>
      </c>
      <c r="E965" s="4">
        <v>44600</v>
      </c>
      <c r="F965" s="1" t="s">
        <v>69</v>
      </c>
      <c r="G965" s="1" t="s">
        <v>123</v>
      </c>
      <c r="H965" s="1" t="s">
        <v>124</v>
      </c>
      <c r="I965" s="1" t="s">
        <v>101</v>
      </c>
      <c r="J965" s="1"/>
      <c r="K965" s="1"/>
      <c r="L965" s="1" t="s">
        <v>2682</v>
      </c>
      <c r="M965" s="1" t="s">
        <v>6508</v>
      </c>
      <c r="N965" s="1" t="s">
        <v>6509</v>
      </c>
      <c r="O965" s="1" t="s">
        <v>444</v>
      </c>
      <c r="P965" s="1" t="s">
        <v>647</v>
      </c>
      <c r="Q965" s="1" t="s">
        <v>641</v>
      </c>
      <c r="R965" s="1" t="s">
        <v>6510</v>
      </c>
      <c r="S965" s="1" t="s">
        <v>6511</v>
      </c>
      <c r="T965" s="1"/>
      <c r="U965" s="1" t="s">
        <v>130</v>
      </c>
      <c r="V965" s="1"/>
      <c r="W965" s="1"/>
      <c r="X965" s="1"/>
      <c r="Y965" s="1">
        <v>425</v>
      </c>
      <c r="Z965" s="1"/>
      <c r="AA965" s="1"/>
      <c r="AB965" s="1"/>
      <c r="AC965" s="1"/>
      <c r="AD965" s="1"/>
      <c r="AE965" s="1"/>
      <c r="AF965" s="1"/>
      <c r="AG965" s="1"/>
      <c r="AH965" s="1"/>
      <c r="AI965" s="1"/>
      <c r="AJ965" s="1"/>
      <c r="AK965" s="1" t="s">
        <v>204</v>
      </c>
      <c r="AL965" s="1"/>
      <c r="AM965" s="1"/>
      <c r="AN965" s="1"/>
      <c r="AO965" s="1"/>
      <c r="AP965" s="1"/>
      <c r="AQ965" s="1"/>
      <c r="AR965" s="1"/>
      <c r="AS965" s="1"/>
      <c r="AT965" s="1"/>
      <c r="AU965" s="1"/>
      <c r="AV965" s="1"/>
      <c r="AW965" s="1"/>
      <c r="AX965" s="1" t="s">
        <v>282</v>
      </c>
      <c r="AY965" s="1"/>
      <c r="AZ965" s="1" t="s">
        <v>443</v>
      </c>
      <c r="BA965" s="1" t="s">
        <v>444</v>
      </c>
      <c r="BB965" s="1" t="s">
        <v>239</v>
      </c>
      <c r="BC965" s="1"/>
      <c r="BD965" s="1" t="s">
        <v>6512</v>
      </c>
      <c r="BE965" s="1" t="s">
        <v>134</v>
      </c>
      <c r="BF965" s="1" t="s">
        <v>135</v>
      </c>
      <c r="BG965" s="1"/>
      <c r="BH965" s="1" t="s">
        <v>387</v>
      </c>
      <c r="BI965" s="1"/>
      <c r="BJ965" s="1" t="s">
        <v>6513</v>
      </c>
      <c r="BK965" s="1"/>
      <c r="BL965" s="1" t="s">
        <v>6514</v>
      </c>
      <c r="BM965" s="1" t="s">
        <v>6515</v>
      </c>
      <c r="BN965" s="1" t="s">
        <v>121</v>
      </c>
    </row>
    <row r="966" spans="1:66" ht="15.75" customHeight="1" x14ac:dyDescent="0.3">
      <c r="A966" s="1" t="s">
        <v>641</v>
      </c>
      <c r="B966" s="1">
        <v>500000</v>
      </c>
      <c r="C966" s="1" t="s">
        <v>68</v>
      </c>
      <c r="D966" s="1">
        <v>0</v>
      </c>
      <c r="E966" s="4">
        <v>44600</v>
      </c>
      <c r="F966" s="1" t="s">
        <v>69</v>
      </c>
      <c r="G966" s="1" t="s">
        <v>123</v>
      </c>
      <c r="H966" s="1" t="s">
        <v>124</v>
      </c>
      <c r="I966" s="1" t="s">
        <v>101</v>
      </c>
      <c r="J966" s="1"/>
      <c r="K966" s="1"/>
      <c r="L966" s="1" t="s">
        <v>2994</v>
      </c>
      <c r="M966" s="1" t="s">
        <v>6508</v>
      </c>
      <c r="N966" s="1" t="s">
        <v>6509</v>
      </c>
      <c r="O966" s="1" t="s">
        <v>444</v>
      </c>
      <c r="P966" s="1" t="s">
        <v>647</v>
      </c>
      <c r="Q966" s="1" t="s">
        <v>641</v>
      </c>
      <c r="R966" s="1" t="s">
        <v>6516</v>
      </c>
      <c r="S966" s="1" t="s">
        <v>6517</v>
      </c>
      <c r="T966" s="1"/>
      <c r="U966" s="1" t="s">
        <v>130</v>
      </c>
      <c r="V966" s="1"/>
      <c r="W966" s="1"/>
      <c r="X966" s="1"/>
      <c r="Y966" s="1">
        <v>425</v>
      </c>
      <c r="Z966" s="1"/>
      <c r="AA966" s="1"/>
      <c r="AB966" s="1"/>
      <c r="AC966" s="1"/>
      <c r="AD966" s="1"/>
      <c r="AE966" s="1"/>
      <c r="AF966" s="1"/>
      <c r="AG966" s="1"/>
      <c r="AH966" s="1"/>
      <c r="AI966" s="1"/>
      <c r="AJ966" s="1"/>
      <c r="AK966" s="1" t="s">
        <v>204</v>
      </c>
      <c r="AL966" s="1"/>
      <c r="AM966" s="1"/>
      <c r="AN966" s="1"/>
      <c r="AO966" s="1"/>
      <c r="AP966" s="1"/>
      <c r="AQ966" s="1"/>
      <c r="AR966" s="1"/>
      <c r="AS966" s="1"/>
      <c r="AT966" s="1"/>
      <c r="AU966" s="1"/>
      <c r="AV966" s="1"/>
      <c r="AW966" s="1"/>
      <c r="AX966" s="1" t="s">
        <v>282</v>
      </c>
      <c r="AY966" s="1"/>
      <c r="AZ966" s="1" t="s">
        <v>443</v>
      </c>
      <c r="BA966" s="1" t="s">
        <v>444</v>
      </c>
      <c r="BB966" s="1" t="s">
        <v>239</v>
      </c>
      <c r="BC966" s="1"/>
      <c r="BD966" s="1" t="s">
        <v>6512</v>
      </c>
      <c r="BE966" s="1" t="s">
        <v>134</v>
      </c>
      <c r="BF966" s="1" t="s">
        <v>135</v>
      </c>
      <c r="BG966" s="1"/>
      <c r="BH966" s="1" t="s">
        <v>387</v>
      </c>
      <c r="BI966" s="1"/>
      <c r="BJ966" s="1" t="s">
        <v>6513</v>
      </c>
      <c r="BK966" s="1"/>
      <c r="BL966" s="1" t="s">
        <v>6514</v>
      </c>
      <c r="BM966" s="1" t="s">
        <v>6515</v>
      </c>
      <c r="BN966" s="1" t="s">
        <v>97</v>
      </c>
    </row>
    <row r="967" spans="1:66" ht="15.75" customHeight="1" x14ac:dyDescent="0.3">
      <c r="A967" s="1" t="s">
        <v>216</v>
      </c>
      <c r="B967" s="1">
        <v>500000</v>
      </c>
      <c r="C967" s="1" t="s">
        <v>68</v>
      </c>
      <c r="D967" s="1">
        <v>0</v>
      </c>
      <c r="E967" s="4" t="s">
        <v>937</v>
      </c>
      <c r="F967" s="1" t="s">
        <v>69</v>
      </c>
      <c r="G967" s="1" t="s">
        <v>123</v>
      </c>
      <c r="H967" s="1" t="s">
        <v>124</v>
      </c>
      <c r="I967" s="1" t="s">
        <v>101</v>
      </c>
      <c r="J967" s="1" t="s">
        <v>6518</v>
      </c>
      <c r="K967" s="1" t="s">
        <v>6519</v>
      </c>
      <c r="L967" s="1"/>
      <c r="M967" s="1" t="s">
        <v>6520</v>
      </c>
      <c r="N967" s="1" t="s">
        <v>6521</v>
      </c>
      <c r="O967" s="1" t="s">
        <v>233</v>
      </c>
      <c r="P967" s="1" t="s">
        <v>353</v>
      </c>
      <c r="Q967" s="1" t="s">
        <v>216</v>
      </c>
      <c r="R967" s="1" t="s">
        <v>6522</v>
      </c>
      <c r="S967" s="1" t="s">
        <v>6523</v>
      </c>
      <c r="T967" s="1"/>
      <c r="U967" s="1" t="s">
        <v>81</v>
      </c>
      <c r="V967" s="1"/>
      <c r="W967" s="1"/>
      <c r="X967" s="1"/>
      <c r="Y967" s="1">
        <v>204</v>
      </c>
      <c r="Z967" s="1"/>
      <c r="AA967" s="1"/>
      <c r="AB967" s="1"/>
      <c r="AC967" s="1"/>
      <c r="AD967" s="1"/>
      <c r="AE967" s="1"/>
      <c r="AF967" s="1"/>
      <c r="AG967" s="1"/>
      <c r="AH967" s="1"/>
      <c r="AI967" s="1"/>
      <c r="AJ967" s="1"/>
      <c r="AK967" s="1" t="s">
        <v>220</v>
      </c>
      <c r="AL967" s="1"/>
      <c r="AM967" s="1"/>
      <c r="AN967" s="1"/>
      <c r="AO967" s="1"/>
      <c r="AP967" s="1"/>
      <c r="AQ967" s="1"/>
      <c r="AR967" s="1"/>
      <c r="AS967" s="1"/>
      <c r="AT967" s="1"/>
      <c r="AU967" s="1"/>
      <c r="AV967" s="1"/>
      <c r="AW967" s="1"/>
      <c r="AX967" s="1"/>
      <c r="AY967" s="1"/>
      <c r="AZ967" s="1" t="s">
        <v>238</v>
      </c>
      <c r="BA967" s="1" t="s">
        <v>233</v>
      </c>
      <c r="BB967" s="1"/>
      <c r="BC967" s="1"/>
      <c r="BD967" s="1" t="s">
        <v>5516</v>
      </c>
      <c r="BE967" s="1" t="s">
        <v>134</v>
      </c>
      <c r="BF967" s="1"/>
      <c r="BG967" s="1"/>
      <c r="BH967" s="1"/>
      <c r="BI967" s="1"/>
      <c r="BJ967" s="1"/>
      <c r="BK967" s="1"/>
      <c r="BL967" s="1" t="s">
        <v>6524</v>
      </c>
      <c r="BM967" s="1" t="s">
        <v>6525</v>
      </c>
      <c r="BN967" s="1" t="s">
        <v>97</v>
      </c>
    </row>
    <row r="968" spans="1:66" ht="15.75" customHeight="1" x14ac:dyDescent="0.3">
      <c r="A968" s="1" t="s">
        <v>216</v>
      </c>
      <c r="B968" s="1">
        <v>2500000</v>
      </c>
      <c r="C968" s="1" t="s">
        <v>68</v>
      </c>
      <c r="D968" s="1">
        <v>100</v>
      </c>
      <c r="E968" s="4" t="s">
        <v>1059</v>
      </c>
      <c r="F968" s="1" t="s">
        <v>69</v>
      </c>
      <c r="G968" s="1" t="s">
        <v>70</v>
      </c>
      <c r="H968" s="1" t="s">
        <v>71</v>
      </c>
      <c r="I968" s="1" t="s">
        <v>72</v>
      </c>
      <c r="J968" s="1"/>
      <c r="K968" s="1"/>
      <c r="L968" s="1"/>
      <c r="M968" s="1" t="s">
        <v>6526</v>
      </c>
      <c r="N968" s="1" t="s">
        <v>6527</v>
      </c>
      <c r="O968" s="1" t="s">
        <v>233</v>
      </c>
      <c r="P968" s="1" t="s">
        <v>353</v>
      </c>
      <c r="Q968" s="1" t="s">
        <v>216</v>
      </c>
      <c r="R968" s="1" t="s">
        <v>6528</v>
      </c>
      <c r="S968" s="1" t="s">
        <v>6529</v>
      </c>
      <c r="T968" s="1"/>
      <c r="U968" s="1" t="s">
        <v>81</v>
      </c>
      <c r="V968" s="1"/>
      <c r="W968" s="1"/>
      <c r="X968" s="1"/>
      <c r="Y968" s="1">
        <v>250</v>
      </c>
      <c r="Z968" s="1"/>
      <c r="AA968" s="1"/>
      <c r="AB968" s="1"/>
      <c r="AC968" s="1"/>
      <c r="AD968" s="1"/>
      <c r="AE968" s="1"/>
      <c r="AF968" s="1"/>
      <c r="AG968" s="1"/>
      <c r="AH968" s="1"/>
      <c r="AI968" s="1"/>
      <c r="AJ968" s="1"/>
      <c r="AK968" s="1" t="s">
        <v>5846</v>
      </c>
      <c r="AL968" s="1"/>
      <c r="AM968" s="1"/>
      <c r="AN968" s="1"/>
      <c r="AO968" s="1"/>
      <c r="AP968" s="1"/>
      <c r="AQ968" s="1"/>
      <c r="AR968" s="1"/>
      <c r="AS968" s="1"/>
      <c r="AT968" s="1"/>
      <c r="AU968" s="1"/>
      <c r="AV968" s="1"/>
      <c r="AW968" s="1"/>
      <c r="AX968" s="1" t="s">
        <v>357</v>
      </c>
      <c r="AY968" s="1"/>
      <c r="AZ968" s="1" t="s">
        <v>238</v>
      </c>
      <c r="BA968" s="1" t="s">
        <v>233</v>
      </c>
      <c r="BB968" s="1"/>
      <c r="BC968" s="1"/>
      <c r="BD968" s="1" t="s">
        <v>88</v>
      </c>
      <c r="BE968" s="1" t="s">
        <v>134</v>
      </c>
      <c r="BF968" s="1"/>
      <c r="BG968" s="1"/>
      <c r="BH968" s="1"/>
      <c r="BI968" s="1"/>
      <c r="BJ968" s="1"/>
      <c r="BK968" s="1"/>
      <c r="BL968" s="1" t="s">
        <v>6530</v>
      </c>
      <c r="BM968" s="1" t="s">
        <v>6531</v>
      </c>
      <c r="BN968" s="1" t="s">
        <v>121</v>
      </c>
    </row>
    <row r="969" spans="1:66" ht="15.75" customHeight="1" x14ac:dyDescent="0.3">
      <c r="A969" s="1" t="s">
        <v>216</v>
      </c>
      <c r="B969" s="1">
        <v>4800000</v>
      </c>
      <c r="C969" s="1" t="s">
        <v>68</v>
      </c>
      <c r="D969" s="1">
        <v>0</v>
      </c>
      <c r="E969" s="4">
        <v>44600</v>
      </c>
      <c r="F969" s="1" t="s">
        <v>69</v>
      </c>
      <c r="G969" s="1" t="s">
        <v>123</v>
      </c>
      <c r="H969" s="1" t="s">
        <v>124</v>
      </c>
      <c r="I969" s="1" t="s">
        <v>101</v>
      </c>
      <c r="J969" s="1" t="s">
        <v>6532</v>
      </c>
      <c r="K969" s="1" t="s">
        <v>6533</v>
      </c>
      <c r="L969" s="1" t="s">
        <v>288</v>
      </c>
      <c r="M969" s="1" t="s">
        <v>6534</v>
      </c>
      <c r="N969" s="1" t="s">
        <v>6535</v>
      </c>
      <c r="O969" s="1" t="s">
        <v>291</v>
      </c>
      <c r="P969" s="1" t="s">
        <v>353</v>
      </c>
      <c r="Q969" s="1" t="s">
        <v>216</v>
      </c>
      <c r="R969" s="1" t="s">
        <v>6536</v>
      </c>
      <c r="S969" s="1" t="s">
        <v>6537</v>
      </c>
      <c r="T969" s="1"/>
      <c r="U969" s="1" t="s">
        <v>6538</v>
      </c>
      <c r="V969" s="1"/>
      <c r="W969" s="1" t="s">
        <v>6539</v>
      </c>
      <c r="X969" s="1"/>
      <c r="Y969" s="1">
        <v>620</v>
      </c>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t="s">
        <v>296</v>
      </c>
      <c r="BA969" s="1" t="s">
        <v>291</v>
      </c>
      <c r="BB969" s="1"/>
      <c r="BC969" s="1"/>
      <c r="BD969" s="1" t="s">
        <v>116</v>
      </c>
      <c r="BE969" s="1" t="s">
        <v>134</v>
      </c>
      <c r="BF969" s="1"/>
      <c r="BG969" s="1"/>
      <c r="BH969" s="1"/>
      <c r="BI969" s="1"/>
      <c r="BJ969" s="1"/>
      <c r="BK969" s="1"/>
      <c r="BL969" s="1" t="s">
        <v>6540</v>
      </c>
      <c r="BM969" s="1" t="s">
        <v>6541</v>
      </c>
      <c r="BN969" s="1" t="s">
        <v>121</v>
      </c>
    </row>
    <row r="970" spans="1:66" ht="15.75" customHeight="1" x14ac:dyDescent="0.3">
      <c r="A970" s="1" t="s">
        <v>216</v>
      </c>
      <c r="B970" s="1">
        <v>250000</v>
      </c>
      <c r="C970" s="1" t="s">
        <v>68</v>
      </c>
      <c r="D970" s="1">
        <v>100</v>
      </c>
      <c r="E970" s="4" t="s">
        <v>1059</v>
      </c>
      <c r="F970" s="1" t="s">
        <v>69</v>
      </c>
      <c r="G970" s="1" t="s">
        <v>70</v>
      </c>
      <c r="H970" s="1" t="s">
        <v>71</v>
      </c>
      <c r="I970" s="1" t="s">
        <v>72</v>
      </c>
      <c r="J970" s="1"/>
      <c r="K970" s="1"/>
      <c r="L970" s="1"/>
      <c r="M970" s="1" t="s">
        <v>6526</v>
      </c>
      <c r="N970" s="1" t="s">
        <v>6527</v>
      </c>
      <c r="O970" s="1" t="s">
        <v>233</v>
      </c>
      <c r="P970" s="1" t="s">
        <v>353</v>
      </c>
      <c r="Q970" s="1" t="s">
        <v>216</v>
      </c>
      <c r="R970" s="1" t="s">
        <v>6542</v>
      </c>
      <c r="S970" s="1" t="s">
        <v>6543</v>
      </c>
      <c r="T970" s="1"/>
      <c r="U970" s="1" t="s">
        <v>81</v>
      </c>
      <c r="V970" s="1"/>
      <c r="W970" s="1"/>
      <c r="X970" s="1"/>
      <c r="Y970" s="1">
        <v>250</v>
      </c>
      <c r="Z970" s="1"/>
      <c r="AA970" s="1"/>
      <c r="AB970" s="1"/>
      <c r="AC970" s="1"/>
      <c r="AD970" s="1"/>
      <c r="AE970" s="1"/>
      <c r="AF970" s="1"/>
      <c r="AG970" s="1"/>
      <c r="AH970" s="1"/>
      <c r="AI970" s="1"/>
      <c r="AJ970" s="1"/>
      <c r="AK970" s="1" t="s">
        <v>5846</v>
      </c>
      <c r="AL970" s="1"/>
      <c r="AM970" s="1"/>
      <c r="AN970" s="1"/>
      <c r="AO970" s="1"/>
      <c r="AP970" s="1"/>
      <c r="AQ970" s="1"/>
      <c r="AR970" s="1"/>
      <c r="AS970" s="1"/>
      <c r="AT970" s="1"/>
      <c r="AU970" s="1"/>
      <c r="AV970" s="1"/>
      <c r="AW970" s="1"/>
      <c r="AX970" s="1" t="s">
        <v>357</v>
      </c>
      <c r="AY970" s="1"/>
      <c r="AZ970" s="1" t="s">
        <v>238</v>
      </c>
      <c r="BA970" s="1" t="s">
        <v>233</v>
      </c>
      <c r="BB970" s="1"/>
      <c r="BC970" s="1"/>
      <c r="BD970" s="1" t="s">
        <v>88</v>
      </c>
      <c r="BE970" s="1" t="s">
        <v>134</v>
      </c>
      <c r="BF970" s="1"/>
      <c r="BG970" s="1"/>
      <c r="BH970" s="1"/>
      <c r="BI970" s="1"/>
      <c r="BJ970" s="1"/>
      <c r="BK970" s="1"/>
      <c r="BL970" s="1" t="s">
        <v>6530</v>
      </c>
      <c r="BM970" s="1" t="s">
        <v>6531</v>
      </c>
      <c r="BN970" s="1" t="s">
        <v>181</v>
      </c>
    </row>
    <row r="971" spans="1:66" ht="15.75" customHeight="1" x14ac:dyDescent="0.3">
      <c r="A971" s="1" t="s">
        <v>216</v>
      </c>
      <c r="B971" s="1">
        <v>2000000</v>
      </c>
      <c r="C971" s="1" t="s">
        <v>68</v>
      </c>
      <c r="D971" s="1">
        <v>0</v>
      </c>
      <c r="E971" s="4" t="s">
        <v>3328</v>
      </c>
      <c r="F971" s="1" t="s">
        <v>69</v>
      </c>
      <c r="G971" s="1" t="s">
        <v>123</v>
      </c>
      <c r="H971" s="1" t="s">
        <v>124</v>
      </c>
      <c r="I971" s="1" t="s">
        <v>101</v>
      </c>
      <c r="J971" s="1" t="s">
        <v>6544</v>
      </c>
      <c r="K971" s="1" t="s">
        <v>6545</v>
      </c>
      <c r="L971" s="1"/>
      <c r="M971" s="1" t="s">
        <v>6546</v>
      </c>
      <c r="N971" s="1" t="s">
        <v>6547</v>
      </c>
      <c r="O971" s="1" t="s">
        <v>233</v>
      </c>
      <c r="P971" s="1" t="s">
        <v>353</v>
      </c>
      <c r="Q971" s="1" t="s">
        <v>216</v>
      </c>
      <c r="R971" s="1" t="s">
        <v>6548</v>
      </c>
      <c r="S971" s="1" t="s">
        <v>6549</v>
      </c>
      <c r="T971" s="1"/>
      <c r="U971" s="1" t="s">
        <v>4753</v>
      </c>
      <c r="V971" s="1"/>
      <c r="W971" s="1"/>
      <c r="X971" s="1"/>
      <c r="Y971" s="1">
        <v>500</v>
      </c>
      <c r="Z971" s="1"/>
      <c r="AA971" s="1"/>
      <c r="AB971" s="1"/>
      <c r="AC971" s="1"/>
      <c r="AD971" s="1"/>
      <c r="AE971" s="1"/>
      <c r="AF971" s="1"/>
      <c r="AG971" s="1"/>
      <c r="AH971" s="1"/>
      <c r="AI971" s="1"/>
      <c r="AJ971" s="1"/>
      <c r="AK971" s="1" t="s">
        <v>356</v>
      </c>
      <c r="AL971" s="1"/>
      <c r="AM971" s="1"/>
      <c r="AN971" s="1"/>
      <c r="AO971" s="1"/>
      <c r="AP971" s="1"/>
      <c r="AQ971" s="1"/>
      <c r="AR971" s="1"/>
      <c r="AS971" s="1"/>
      <c r="AT971" s="1"/>
      <c r="AU971" s="1"/>
      <c r="AV971" s="1"/>
      <c r="AW971" s="1"/>
      <c r="AX971" s="1" t="s">
        <v>345</v>
      </c>
      <c r="AY971" s="1"/>
      <c r="AZ971" s="1" t="s">
        <v>238</v>
      </c>
      <c r="BA971" s="1" t="s">
        <v>233</v>
      </c>
      <c r="BB971" s="1"/>
      <c r="BC971" s="1"/>
      <c r="BD971" s="1" t="s">
        <v>116</v>
      </c>
      <c r="BE971" s="1" t="s">
        <v>134</v>
      </c>
      <c r="BF971" s="1"/>
      <c r="BG971" s="1"/>
      <c r="BH971" s="1"/>
      <c r="BI971" s="1"/>
      <c r="BJ971" s="1"/>
      <c r="BK971" s="1"/>
      <c r="BL971" s="1" t="s">
        <v>6550</v>
      </c>
      <c r="BM971" s="1" t="s">
        <v>6551</v>
      </c>
      <c r="BN971" s="1" t="s">
        <v>121</v>
      </c>
    </row>
    <row r="972" spans="1:66" ht="15.75" customHeight="1" x14ac:dyDescent="0.3">
      <c r="A972" s="1" t="s">
        <v>2238</v>
      </c>
      <c r="B972" s="1">
        <v>600000</v>
      </c>
      <c r="C972" s="1" t="s">
        <v>68</v>
      </c>
      <c r="D972" s="1">
        <v>0</v>
      </c>
      <c r="E972" s="4" t="s">
        <v>1059</v>
      </c>
      <c r="F972" s="1" t="s">
        <v>69</v>
      </c>
      <c r="G972" s="1" t="s">
        <v>123</v>
      </c>
      <c r="H972" s="1" t="s">
        <v>124</v>
      </c>
      <c r="I972" s="1" t="s">
        <v>101</v>
      </c>
      <c r="J972" s="1" t="s">
        <v>6552</v>
      </c>
      <c r="K972" s="1" t="s">
        <v>6553</v>
      </c>
      <c r="L972" s="1" t="s">
        <v>1013</v>
      </c>
      <c r="M972" s="1" t="s">
        <v>6554</v>
      </c>
      <c r="N972" s="1" t="s">
        <v>6555</v>
      </c>
      <c r="O972" s="1" t="s">
        <v>201</v>
      </c>
      <c r="P972" s="1" t="s">
        <v>2244</v>
      </c>
      <c r="Q972" s="1" t="s">
        <v>2238</v>
      </c>
      <c r="R972" s="1" t="s">
        <v>6556</v>
      </c>
      <c r="S972" s="1" t="s">
        <v>6557</v>
      </c>
      <c r="T972" s="1"/>
      <c r="U972" s="1" t="s">
        <v>147</v>
      </c>
      <c r="V972" s="1"/>
      <c r="W972" s="1"/>
      <c r="X972" s="1"/>
      <c r="Y972" s="1">
        <v>45</v>
      </c>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t="s">
        <v>205</v>
      </c>
      <c r="BA972" s="1" t="s">
        <v>201</v>
      </c>
      <c r="BB972" s="1"/>
      <c r="BC972" s="1"/>
      <c r="BD972" s="1" t="s">
        <v>88</v>
      </c>
      <c r="BE972" s="1"/>
      <c r="BF972" s="1"/>
      <c r="BG972" s="1"/>
      <c r="BH972" s="1" t="s">
        <v>607</v>
      </c>
      <c r="BI972" s="1"/>
      <c r="BJ972" s="1"/>
      <c r="BK972" s="1"/>
      <c r="BL972" s="1" t="s">
        <v>6558</v>
      </c>
      <c r="BM972" s="1" t="s">
        <v>6559</v>
      </c>
      <c r="BN972" s="1"/>
    </row>
    <row r="973" spans="1:66" ht="15.75" customHeight="1" x14ac:dyDescent="0.3">
      <c r="A973" s="1" t="s">
        <v>2238</v>
      </c>
      <c r="B973" s="1">
        <v>30000</v>
      </c>
      <c r="C973" s="1" t="s">
        <v>68</v>
      </c>
      <c r="D973" s="1">
        <v>0</v>
      </c>
      <c r="E973" s="4" t="s">
        <v>1059</v>
      </c>
      <c r="F973" s="1" t="s">
        <v>69</v>
      </c>
      <c r="G973" s="1" t="s">
        <v>123</v>
      </c>
      <c r="H973" s="1" t="s">
        <v>124</v>
      </c>
      <c r="I973" s="1" t="s">
        <v>101</v>
      </c>
      <c r="J973" s="1" t="s">
        <v>6552</v>
      </c>
      <c r="K973" s="1" t="s">
        <v>6553</v>
      </c>
      <c r="L973" s="1" t="s">
        <v>275</v>
      </c>
      <c r="M973" s="1" t="s">
        <v>6554</v>
      </c>
      <c r="N973" s="1" t="s">
        <v>6555</v>
      </c>
      <c r="O973" s="1" t="s">
        <v>201</v>
      </c>
      <c r="P973" s="1" t="s">
        <v>2244</v>
      </c>
      <c r="Q973" s="1" t="s">
        <v>2238</v>
      </c>
      <c r="R973" s="1" t="s">
        <v>6560</v>
      </c>
      <c r="S973" s="1" t="s">
        <v>6561</v>
      </c>
      <c r="T973" s="1"/>
      <c r="U973" s="1" t="s">
        <v>147</v>
      </c>
      <c r="V973" s="1"/>
      <c r="W973" s="1"/>
      <c r="X973" s="1"/>
      <c r="Y973" s="1">
        <v>45</v>
      </c>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t="s">
        <v>205</v>
      </c>
      <c r="BA973" s="1" t="s">
        <v>201</v>
      </c>
      <c r="BB973" s="1"/>
      <c r="BC973" s="1"/>
      <c r="BD973" s="1" t="s">
        <v>88</v>
      </c>
      <c r="BE973" s="1"/>
      <c r="BF973" s="1"/>
      <c r="BG973" s="1"/>
      <c r="BH973" s="1" t="s">
        <v>607</v>
      </c>
      <c r="BI973" s="1"/>
      <c r="BJ973" s="1"/>
      <c r="BK973" s="1"/>
      <c r="BL973" s="1" t="s">
        <v>6558</v>
      </c>
      <c r="BM973" s="1" t="s">
        <v>6559</v>
      </c>
      <c r="BN973" s="1"/>
    </row>
    <row r="974" spans="1:66" ht="15.75" customHeight="1" x14ac:dyDescent="0.3">
      <c r="A974" s="1" t="s">
        <v>67</v>
      </c>
      <c r="B974" s="1">
        <v>500000</v>
      </c>
      <c r="C974" s="1" t="s">
        <v>68</v>
      </c>
      <c r="D974" s="1">
        <v>0</v>
      </c>
      <c r="E974" s="4" t="s">
        <v>5836</v>
      </c>
      <c r="F974" s="1" t="s">
        <v>69</v>
      </c>
      <c r="G974" s="1" t="s">
        <v>123</v>
      </c>
      <c r="H974" s="1" t="s">
        <v>124</v>
      </c>
      <c r="I974" s="1" t="s">
        <v>101</v>
      </c>
      <c r="J974" s="1"/>
      <c r="K974" s="1"/>
      <c r="L974" s="1" t="s">
        <v>6562</v>
      </c>
      <c r="M974" s="1" t="s">
        <v>6563</v>
      </c>
      <c r="N974" s="1" t="s">
        <v>6564</v>
      </c>
      <c r="O974" s="1" t="s">
        <v>223</v>
      </c>
      <c r="P974" s="1" t="s">
        <v>619</v>
      </c>
      <c r="Q974" s="1" t="s">
        <v>620</v>
      </c>
      <c r="R974" s="1" t="s">
        <v>6565</v>
      </c>
      <c r="S974" s="1" t="s">
        <v>6566</v>
      </c>
      <c r="T974" s="1"/>
      <c r="U974" s="1" t="s">
        <v>81</v>
      </c>
      <c r="V974" s="1"/>
      <c r="W974" s="1" t="s">
        <v>1527</v>
      </c>
      <c r="X974" s="1"/>
      <c r="Y974" s="1">
        <v>1500</v>
      </c>
      <c r="Z974" s="1"/>
      <c r="AA974" s="1"/>
      <c r="AB974" s="1"/>
      <c r="AC974" s="1"/>
      <c r="AD974" s="1"/>
      <c r="AE974" s="1"/>
      <c r="AF974" s="1"/>
      <c r="AG974" s="1"/>
      <c r="AH974" s="1"/>
      <c r="AI974" s="1"/>
      <c r="AJ974" s="1"/>
      <c r="AK974" s="1" t="s">
        <v>220</v>
      </c>
      <c r="AL974" s="1"/>
      <c r="AM974" s="1"/>
      <c r="AN974" s="1"/>
      <c r="AO974" s="1"/>
      <c r="AP974" s="1"/>
      <c r="AQ974" s="1"/>
      <c r="AR974" s="1"/>
      <c r="AS974" s="1"/>
      <c r="AT974" s="1"/>
      <c r="AU974" s="1"/>
      <c r="AV974" s="1"/>
      <c r="AW974" s="1"/>
      <c r="AX974" s="1" t="s">
        <v>164</v>
      </c>
      <c r="AY974" s="1"/>
      <c r="AZ974" s="1" t="s">
        <v>222</v>
      </c>
      <c r="BA974" s="1" t="s">
        <v>223</v>
      </c>
      <c r="BB974" s="1"/>
      <c r="BC974" s="1"/>
      <c r="BD974" s="1" t="s">
        <v>88</v>
      </c>
      <c r="BE974" s="1" t="s">
        <v>2307</v>
      </c>
      <c r="BF974" s="1" t="s">
        <v>90</v>
      </c>
      <c r="BG974" s="1"/>
      <c r="BH974" s="1" t="s">
        <v>225</v>
      </c>
      <c r="BI974" s="1"/>
      <c r="BJ974" s="1"/>
      <c r="BK974" s="1"/>
      <c r="BL974" s="1" t="s">
        <v>6567</v>
      </c>
      <c r="BM974" s="1" t="s">
        <v>6568</v>
      </c>
      <c r="BN974" s="1"/>
    </row>
    <row r="975" spans="1:66" ht="15.75" customHeight="1" x14ac:dyDescent="0.3">
      <c r="A975" s="1" t="s">
        <v>360</v>
      </c>
      <c r="B975" s="1">
        <v>40000</v>
      </c>
      <c r="C975" s="1" t="s">
        <v>68</v>
      </c>
      <c r="D975" s="1">
        <v>0</v>
      </c>
      <c r="E975" s="4">
        <v>44841</v>
      </c>
      <c r="F975" s="1" t="s">
        <v>69</v>
      </c>
      <c r="G975" s="1" t="s">
        <v>123</v>
      </c>
      <c r="H975" s="1" t="s">
        <v>124</v>
      </c>
      <c r="I975" s="1" t="s">
        <v>101</v>
      </c>
      <c r="J975" s="1"/>
      <c r="K975" s="1"/>
      <c r="L975" s="1" t="s">
        <v>2614</v>
      </c>
      <c r="M975" s="1" t="s">
        <v>6569</v>
      </c>
      <c r="N975" s="1" t="s">
        <v>6570</v>
      </c>
      <c r="O975" s="1" t="s">
        <v>247</v>
      </c>
      <c r="P975" s="1" t="s">
        <v>368</v>
      </c>
      <c r="Q975" s="1" t="s">
        <v>360</v>
      </c>
      <c r="R975" s="1" t="s">
        <v>6571</v>
      </c>
      <c r="S975" s="1" t="s">
        <v>6572</v>
      </c>
      <c r="T975" s="1"/>
      <c r="U975" s="1" t="s">
        <v>650</v>
      </c>
      <c r="V975" s="1"/>
      <c r="W975" s="1"/>
      <c r="X975" s="1"/>
      <c r="Y975" s="1">
        <v>8</v>
      </c>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t="s">
        <v>177</v>
      </c>
      <c r="AY975" s="1"/>
      <c r="AZ975" s="1"/>
      <c r="BA975" s="1"/>
      <c r="BB975" s="1"/>
      <c r="BC975" s="1"/>
      <c r="BD975" s="1"/>
      <c r="BE975" s="1" t="s">
        <v>134</v>
      </c>
      <c r="BF975" s="1"/>
      <c r="BG975" s="1"/>
      <c r="BH975" s="1"/>
      <c r="BI975" s="1"/>
      <c r="BJ975" s="1"/>
      <c r="BK975" s="1"/>
      <c r="BL975" s="1" t="s">
        <v>6573</v>
      </c>
      <c r="BM975" s="1" t="s">
        <v>6574</v>
      </c>
      <c r="BN975" s="1"/>
    </row>
    <row r="976" spans="1:66" ht="15.75" customHeight="1" x14ac:dyDescent="0.3">
      <c r="A976" s="1" t="s">
        <v>360</v>
      </c>
      <c r="B976" s="1">
        <v>100000</v>
      </c>
      <c r="C976" s="1" t="s">
        <v>68</v>
      </c>
      <c r="D976" s="1">
        <v>0</v>
      </c>
      <c r="E976" s="4" t="s">
        <v>6575</v>
      </c>
      <c r="F976" s="1" t="s">
        <v>69</v>
      </c>
      <c r="G976" s="1" t="s">
        <v>123</v>
      </c>
      <c r="H976" s="1" t="s">
        <v>124</v>
      </c>
      <c r="I976" s="1" t="s">
        <v>101</v>
      </c>
      <c r="J976" s="1"/>
      <c r="K976" s="1"/>
      <c r="L976" s="1" t="s">
        <v>6576</v>
      </c>
      <c r="M976" s="1" t="s">
        <v>6577</v>
      </c>
      <c r="N976" s="1" t="s">
        <v>6578</v>
      </c>
      <c r="O976" s="1" t="s">
        <v>247</v>
      </c>
      <c r="P976" s="1" t="s">
        <v>368</v>
      </c>
      <c r="Q976" s="1" t="s">
        <v>360</v>
      </c>
      <c r="R976" s="1" t="s">
        <v>6579</v>
      </c>
      <c r="S976" s="1" t="s">
        <v>6580</v>
      </c>
      <c r="T976" s="1"/>
      <c r="U976" s="1" t="s">
        <v>6581</v>
      </c>
      <c r="V976" s="1"/>
      <c r="W976" s="1" t="s">
        <v>6582</v>
      </c>
      <c r="X976" s="1"/>
      <c r="Y976" s="1">
        <v>126</v>
      </c>
      <c r="Z976" s="1"/>
      <c r="AA976" s="1"/>
      <c r="AB976" s="1"/>
      <c r="AC976" s="1"/>
      <c r="AD976" s="1"/>
      <c r="AE976" s="1"/>
      <c r="AF976" s="1"/>
      <c r="AG976" s="1" t="s">
        <v>6583</v>
      </c>
      <c r="AH976" s="1"/>
      <c r="AI976" s="1"/>
      <c r="AJ976" s="1"/>
      <c r="AK976" s="1"/>
      <c r="AL976" s="1"/>
      <c r="AM976" s="1"/>
      <c r="AN976" s="1"/>
      <c r="AO976" s="1"/>
      <c r="AP976" s="1"/>
      <c r="AQ976" s="1"/>
      <c r="AR976" s="1"/>
      <c r="AS976" s="1"/>
      <c r="AT976" s="1"/>
      <c r="AU976" s="1"/>
      <c r="AV976" s="1"/>
      <c r="AW976" s="1"/>
      <c r="AX976" s="1"/>
      <c r="AY976" s="1"/>
      <c r="AZ976" s="1" t="s">
        <v>252</v>
      </c>
      <c r="BA976" s="1" t="s">
        <v>247</v>
      </c>
      <c r="BB976" s="1"/>
      <c r="BC976" s="1"/>
      <c r="BD976" s="1" t="s">
        <v>88</v>
      </c>
      <c r="BE976" s="1" t="s">
        <v>150</v>
      </c>
      <c r="BF976" s="1" t="s">
        <v>298</v>
      </c>
      <c r="BG976" s="1"/>
      <c r="BH976" s="1" t="s">
        <v>626</v>
      </c>
      <c r="BI976" s="1"/>
      <c r="BJ976" s="1"/>
      <c r="BK976" s="1"/>
      <c r="BL976" s="1" t="s">
        <v>6584</v>
      </c>
      <c r="BM976" s="1" t="s">
        <v>6585</v>
      </c>
      <c r="BN976" s="1"/>
    </row>
    <row r="977" spans="1:66" ht="15.75" customHeight="1" x14ac:dyDescent="0.3">
      <c r="A977" s="1" t="s">
        <v>360</v>
      </c>
      <c r="B977" s="1">
        <v>106296</v>
      </c>
      <c r="C977" s="1" t="s">
        <v>68</v>
      </c>
      <c r="D977" s="1">
        <v>0</v>
      </c>
      <c r="E977" s="4" t="s">
        <v>348</v>
      </c>
      <c r="F977" s="1" t="s">
        <v>69</v>
      </c>
      <c r="G977" s="1" t="s">
        <v>99</v>
      </c>
      <c r="H977" s="1" t="s">
        <v>100</v>
      </c>
      <c r="I977" s="1" t="s">
        <v>101</v>
      </c>
      <c r="J977" s="1" t="s">
        <v>6586</v>
      </c>
      <c r="K977" s="1" t="s">
        <v>6587</v>
      </c>
      <c r="L977" s="1" t="s">
        <v>121</v>
      </c>
      <c r="M977" s="1" t="s">
        <v>6588</v>
      </c>
      <c r="N977" s="1" t="s">
        <v>6589</v>
      </c>
      <c r="O977" s="1" t="s">
        <v>360</v>
      </c>
      <c r="P977" s="1" t="s">
        <v>368</v>
      </c>
      <c r="Q977" s="1" t="s">
        <v>360</v>
      </c>
      <c r="R977" s="1" t="s">
        <v>6590</v>
      </c>
      <c r="S977" s="1" t="s">
        <v>6591</v>
      </c>
      <c r="T977" s="1"/>
      <c r="U977" s="1" t="s">
        <v>3539</v>
      </c>
      <c r="V977" s="1"/>
      <c r="W977" s="1"/>
      <c r="X977" s="1"/>
      <c r="Y977" s="1">
        <v>9</v>
      </c>
      <c r="Z977" s="1"/>
      <c r="AA977" s="1"/>
      <c r="AB977" s="1"/>
      <c r="AC977" s="1"/>
      <c r="AD977" s="1"/>
      <c r="AE977" s="1"/>
      <c r="AF977" s="1"/>
      <c r="AG977" s="1"/>
      <c r="AH977" s="1"/>
      <c r="AI977" s="1"/>
      <c r="AJ977" s="1"/>
      <c r="AK977" s="1" t="s">
        <v>220</v>
      </c>
      <c r="AL977" s="1"/>
      <c r="AM977" s="1"/>
      <c r="AN977" s="1"/>
      <c r="AO977" s="1"/>
      <c r="AP977" s="1"/>
      <c r="AQ977" s="1"/>
      <c r="AR977" s="1"/>
      <c r="AS977" s="1"/>
      <c r="AT977" s="1"/>
      <c r="AU977" s="1"/>
      <c r="AV977" s="1"/>
      <c r="AW977" s="1"/>
      <c r="AX977" s="1"/>
      <c r="AY977" s="1"/>
      <c r="AZ977" s="1" t="s">
        <v>3632</v>
      </c>
      <c r="BA977" s="1" t="s">
        <v>3633</v>
      </c>
      <c r="BB977" s="1"/>
      <c r="BC977" s="1"/>
      <c r="BD977" s="1" t="s">
        <v>88</v>
      </c>
      <c r="BE977" s="1" t="s">
        <v>134</v>
      </c>
      <c r="BF977" s="1"/>
      <c r="BG977" s="1"/>
      <c r="BH977" s="1"/>
      <c r="BI977" s="1"/>
      <c r="BJ977" s="1"/>
      <c r="BK977" s="1"/>
      <c r="BL977" s="1" t="s">
        <v>6592</v>
      </c>
      <c r="BM977" s="1" t="s">
        <v>6593</v>
      </c>
      <c r="BN977" s="1"/>
    </row>
    <row r="978" spans="1:66" ht="15.75" customHeight="1" x14ac:dyDescent="0.3">
      <c r="A978" s="1" t="s">
        <v>360</v>
      </c>
      <c r="B978" s="1">
        <v>980000</v>
      </c>
      <c r="C978" s="1" t="s">
        <v>68</v>
      </c>
      <c r="D978" s="1">
        <v>0</v>
      </c>
      <c r="E978" s="4" t="s">
        <v>6575</v>
      </c>
      <c r="F978" s="1" t="s">
        <v>69</v>
      </c>
      <c r="G978" s="1" t="s">
        <v>99</v>
      </c>
      <c r="H978" s="1" t="s">
        <v>100</v>
      </c>
      <c r="I978" s="1" t="s">
        <v>101</v>
      </c>
      <c r="J978" s="1"/>
      <c r="K978" s="1"/>
      <c r="L978" s="1" t="s">
        <v>6594</v>
      </c>
      <c r="M978" s="1" t="s">
        <v>6577</v>
      </c>
      <c r="N978" s="1" t="s">
        <v>6578</v>
      </c>
      <c r="O978" s="1" t="s">
        <v>247</v>
      </c>
      <c r="P978" s="1" t="s">
        <v>368</v>
      </c>
      <c r="Q978" s="1" t="s">
        <v>360</v>
      </c>
      <c r="R978" s="1" t="s">
        <v>6595</v>
      </c>
      <c r="S978" s="1" t="s">
        <v>6596</v>
      </c>
      <c r="T978" s="1"/>
      <c r="U978" s="1" t="s">
        <v>6581</v>
      </c>
      <c r="V978" s="1"/>
      <c r="W978" s="1" t="s">
        <v>6582</v>
      </c>
      <c r="X978" s="1"/>
      <c r="Y978" s="1">
        <v>126</v>
      </c>
      <c r="Z978" s="1"/>
      <c r="AA978" s="1"/>
      <c r="AB978" s="1"/>
      <c r="AC978" s="1"/>
      <c r="AD978" s="1"/>
      <c r="AE978" s="1"/>
      <c r="AF978" s="1"/>
      <c r="AG978" s="1" t="s">
        <v>6583</v>
      </c>
      <c r="AH978" s="1"/>
      <c r="AI978" s="1"/>
      <c r="AJ978" s="1"/>
      <c r="AK978" s="1"/>
      <c r="AL978" s="1"/>
      <c r="AM978" s="1"/>
      <c r="AN978" s="1"/>
      <c r="AO978" s="1"/>
      <c r="AP978" s="1"/>
      <c r="AQ978" s="1"/>
      <c r="AR978" s="1"/>
      <c r="AS978" s="1"/>
      <c r="AT978" s="1"/>
      <c r="AU978" s="1"/>
      <c r="AV978" s="1"/>
      <c r="AW978" s="1"/>
      <c r="AX978" s="1"/>
      <c r="AY978" s="1"/>
      <c r="AZ978" s="1" t="s">
        <v>252</v>
      </c>
      <c r="BA978" s="1" t="s">
        <v>247</v>
      </c>
      <c r="BB978" s="1"/>
      <c r="BC978" s="1"/>
      <c r="BD978" s="1" t="s">
        <v>88</v>
      </c>
      <c r="BE978" s="1" t="s">
        <v>150</v>
      </c>
      <c r="BF978" s="1" t="s">
        <v>298</v>
      </c>
      <c r="BG978" s="1"/>
      <c r="BH978" s="1" t="s">
        <v>626</v>
      </c>
      <c r="BI978" s="1"/>
      <c r="BJ978" s="1"/>
      <c r="BK978" s="1"/>
      <c r="BL978" s="1" t="s">
        <v>6584</v>
      </c>
      <c r="BM978" s="1" t="s">
        <v>6585</v>
      </c>
      <c r="BN978" s="1"/>
    </row>
    <row r="979" spans="1:66" ht="15.75" customHeight="1" x14ac:dyDescent="0.3">
      <c r="A979" s="1" t="s">
        <v>360</v>
      </c>
      <c r="B979" s="1">
        <v>1031413</v>
      </c>
      <c r="C979" s="1" t="s">
        <v>68</v>
      </c>
      <c r="D979" s="1">
        <v>0</v>
      </c>
      <c r="E979" s="4" t="s">
        <v>348</v>
      </c>
      <c r="F979" s="1" t="s">
        <v>69</v>
      </c>
      <c r="G979" s="1" t="s">
        <v>99</v>
      </c>
      <c r="H979" s="1" t="s">
        <v>100</v>
      </c>
      <c r="I979" s="1" t="s">
        <v>101</v>
      </c>
      <c r="J979" s="1" t="s">
        <v>6597</v>
      </c>
      <c r="K979" s="1" t="s">
        <v>6598</v>
      </c>
      <c r="L979" s="1" t="s">
        <v>6599</v>
      </c>
      <c r="M979" s="1" t="s">
        <v>6600</v>
      </c>
      <c r="N979" s="1" t="s">
        <v>6601</v>
      </c>
      <c r="O979" s="1" t="s">
        <v>1062</v>
      </c>
      <c r="P979" s="1" t="s">
        <v>368</v>
      </c>
      <c r="Q979" s="1" t="s">
        <v>360</v>
      </c>
      <c r="R979" s="1" t="s">
        <v>6602</v>
      </c>
      <c r="S979" s="1" t="s">
        <v>6603</v>
      </c>
      <c r="T979" s="1"/>
      <c r="U979" s="1"/>
      <c r="V979" s="1"/>
      <c r="W979" s="1"/>
      <c r="X979" s="1"/>
      <c r="Y979" s="1">
        <v>151</v>
      </c>
      <c r="Z979" s="1"/>
      <c r="AA979" s="1"/>
      <c r="AB979" s="1"/>
      <c r="AC979" s="1"/>
      <c r="AD979" s="1"/>
      <c r="AE979" s="1"/>
      <c r="AF979" s="1"/>
      <c r="AG979" s="1"/>
      <c r="AH979" s="1"/>
      <c r="AI979" s="1"/>
      <c r="AJ979" s="1"/>
      <c r="AK979" s="1" t="s">
        <v>1631</v>
      </c>
      <c r="AL979" s="1"/>
      <c r="AM979" s="1"/>
      <c r="AN979" s="1"/>
      <c r="AO979" s="1"/>
      <c r="AP979" s="1"/>
      <c r="AQ979" s="1"/>
      <c r="AR979" s="1"/>
      <c r="AS979" s="1"/>
      <c r="AT979" s="1"/>
      <c r="AU979" s="1"/>
      <c r="AV979" s="1"/>
      <c r="AW979" s="1"/>
      <c r="AX979" s="1"/>
      <c r="AY979" s="1"/>
      <c r="AZ979" s="1" t="s">
        <v>265</v>
      </c>
      <c r="BA979" s="1" t="s">
        <v>259</v>
      </c>
      <c r="BB979" s="1"/>
      <c r="BC979" s="1"/>
      <c r="BD979" s="1" t="s">
        <v>88</v>
      </c>
      <c r="BE979" s="1" t="s">
        <v>192</v>
      </c>
      <c r="BF979" s="1"/>
      <c r="BG979" s="1"/>
      <c r="BH979" s="1" t="s">
        <v>321</v>
      </c>
      <c r="BI979" s="1"/>
      <c r="BJ979" s="1"/>
      <c r="BK979" s="1"/>
      <c r="BL979" s="1" t="s">
        <v>6604</v>
      </c>
      <c r="BM979" s="1" t="s">
        <v>6605</v>
      </c>
      <c r="BN979" s="1"/>
    </row>
    <row r="980" spans="1:66" ht="15.75" customHeight="1" x14ac:dyDescent="0.3">
      <c r="A980" s="1" t="s">
        <v>313</v>
      </c>
      <c r="B980" s="1">
        <v>200000</v>
      </c>
      <c r="C980" s="1" t="s">
        <v>68</v>
      </c>
      <c r="D980" s="1">
        <v>0</v>
      </c>
      <c r="E980" s="4" t="s">
        <v>1059</v>
      </c>
      <c r="F980" s="1" t="s">
        <v>69</v>
      </c>
      <c r="G980" s="1" t="s">
        <v>123</v>
      </c>
      <c r="H980" s="1" t="s">
        <v>124</v>
      </c>
      <c r="I980" s="1" t="s">
        <v>101</v>
      </c>
      <c r="J980" s="1"/>
      <c r="K980" s="1"/>
      <c r="L980" s="1"/>
      <c r="M980" s="1" t="s">
        <v>6606</v>
      </c>
      <c r="N980" s="1" t="s">
        <v>6607</v>
      </c>
      <c r="O980" s="1" t="s">
        <v>313</v>
      </c>
      <c r="P980" s="1" t="s">
        <v>318</v>
      </c>
      <c r="Q980" s="1" t="s">
        <v>313</v>
      </c>
      <c r="R980" s="1" t="s">
        <v>6608</v>
      </c>
      <c r="S980" s="1" t="s">
        <v>6609</v>
      </c>
      <c r="T980" s="1"/>
      <c r="U980" s="1" t="s">
        <v>130</v>
      </c>
      <c r="V980" s="1"/>
      <c r="W980" s="1" t="s">
        <v>6610</v>
      </c>
      <c r="X980" s="1"/>
      <c r="Y980" s="1">
        <v>50</v>
      </c>
      <c r="Z980" s="1"/>
      <c r="AA980" s="1"/>
      <c r="AB980" s="1"/>
      <c r="AC980" s="1"/>
      <c r="AD980" s="1"/>
      <c r="AE980" s="1"/>
      <c r="AF980" s="1"/>
      <c r="AG980" s="1"/>
      <c r="AH980" s="1"/>
      <c r="AI980" s="1"/>
      <c r="AJ980" s="1"/>
      <c r="AK980" s="1" t="s">
        <v>163</v>
      </c>
      <c r="AL980" s="1"/>
      <c r="AM980" s="1"/>
      <c r="AN980" s="1"/>
      <c r="AO980" s="1"/>
      <c r="AP980" s="1"/>
      <c r="AQ980" s="1"/>
      <c r="AR980" s="1"/>
      <c r="AS980" s="1"/>
      <c r="AT980" s="1"/>
      <c r="AU980" s="1"/>
      <c r="AV980" s="1"/>
      <c r="AW980" s="1"/>
      <c r="AX980" s="1"/>
      <c r="AY980" s="1"/>
      <c r="AZ980" s="1" t="s">
        <v>318</v>
      </c>
      <c r="BA980" s="1" t="s">
        <v>313</v>
      </c>
      <c r="BB980" s="1"/>
      <c r="BC980" s="1"/>
      <c r="BD980" s="1"/>
      <c r="BE980" s="1" t="s">
        <v>150</v>
      </c>
      <c r="BF980" s="1" t="s">
        <v>298</v>
      </c>
      <c r="BG980" s="1"/>
      <c r="BH980" s="1" t="s">
        <v>2340</v>
      </c>
      <c r="BI980" s="1"/>
      <c r="BJ980" s="1"/>
      <c r="BK980" s="1"/>
      <c r="BL980" s="1" t="s">
        <v>6611</v>
      </c>
      <c r="BM980" s="1" t="s">
        <v>6612</v>
      </c>
      <c r="BN980" s="1" t="s">
        <v>121</v>
      </c>
    </row>
    <row r="981" spans="1:66" ht="15.75" customHeight="1" x14ac:dyDescent="0.3">
      <c r="A981" s="1" t="s">
        <v>340</v>
      </c>
      <c r="B981" s="1">
        <v>361714</v>
      </c>
      <c r="C981" s="1" t="s">
        <v>68</v>
      </c>
      <c r="D981" s="1">
        <v>0</v>
      </c>
      <c r="E981" s="4" t="s">
        <v>348</v>
      </c>
      <c r="F981" s="1" t="s">
        <v>69</v>
      </c>
      <c r="G981" s="1" t="s">
        <v>99</v>
      </c>
      <c r="H981" s="1" t="s">
        <v>100</v>
      </c>
      <c r="I981" s="1" t="s">
        <v>101</v>
      </c>
      <c r="J981" s="1" t="s">
        <v>6613</v>
      </c>
      <c r="K981" s="1" t="s">
        <v>584</v>
      </c>
      <c r="L981" s="1" t="s">
        <v>585</v>
      </c>
      <c r="M981" s="1" t="s">
        <v>6614</v>
      </c>
      <c r="N981" s="1" t="s">
        <v>6615</v>
      </c>
      <c r="O981" s="1" t="s">
        <v>340</v>
      </c>
      <c r="P981" s="1" t="s">
        <v>588</v>
      </c>
      <c r="Q981" s="1" t="s">
        <v>340</v>
      </c>
      <c r="R981" s="1" t="s">
        <v>6616</v>
      </c>
      <c r="S981" s="1" t="s">
        <v>6617</v>
      </c>
      <c r="T981" s="1"/>
      <c r="U981" s="1" t="s">
        <v>1537</v>
      </c>
      <c r="V981" s="1"/>
      <c r="W981" s="1"/>
      <c r="X981" s="1"/>
      <c r="Y981" s="1">
        <v>33</v>
      </c>
      <c r="Z981" s="1"/>
      <c r="AA981" s="1"/>
      <c r="AB981" s="1"/>
      <c r="AC981" s="1"/>
      <c r="AD981" s="1"/>
      <c r="AE981" s="1"/>
      <c r="AF981" s="1"/>
      <c r="AG981" s="1"/>
      <c r="AH981" s="1"/>
      <c r="AI981" s="1"/>
      <c r="AJ981" s="1"/>
      <c r="AK981" s="1" t="s">
        <v>112</v>
      </c>
      <c r="AL981" s="1"/>
      <c r="AM981" s="1"/>
      <c r="AN981" s="1"/>
      <c r="AO981" s="1"/>
      <c r="AP981" s="1"/>
      <c r="AQ981" s="1"/>
      <c r="AR981" s="1"/>
      <c r="AS981" s="1"/>
      <c r="AT981" s="1"/>
      <c r="AU981" s="1"/>
      <c r="AV981" s="1"/>
      <c r="AW981" s="1"/>
      <c r="AX981" s="1"/>
      <c r="AY981" s="1"/>
      <c r="AZ981" s="1"/>
      <c r="BA981" s="1"/>
      <c r="BB981" s="1"/>
      <c r="BC981" s="1"/>
      <c r="BD981" s="1" t="s">
        <v>88</v>
      </c>
      <c r="BE981" s="1" t="s">
        <v>134</v>
      </c>
      <c r="BF981" s="1"/>
      <c r="BG981" s="1"/>
      <c r="BH981" s="1"/>
      <c r="BI981" s="1"/>
      <c r="BJ981" s="1"/>
      <c r="BK981" s="1"/>
      <c r="BL981" s="1" t="s">
        <v>6618</v>
      </c>
      <c r="BM981" s="1" t="s">
        <v>6619</v>
      </c>
      <c r="BN981" s="1"/>
    </row>
    <row r="982" spans="1:66" ht="15.75" customHeight="1" x14ac:dyDescent="0.3">
      <c r="A982" s="1" t="s">
        <v>340</v>
      </c>
      <c r="B982" s="1">
        <v>2000000</v>
      </c>
      <c r="C982" s="1" t="s">
        <v>68</v>
      </c>
      <c r="D982" s="1">
        <v>0</v>
      </c>
      <c r="E982" s="4" t="s">
        <v>5836</v>
      </c>
      <c r="F982" s="1" t="s">
        <v>69</v>
      </c>
      <c r="G982" s="1" t="s">
        <v>99</v>
      </c>
      <c r="H982" s="1" t="s">
        <v>100</v>
      </c>
      <c r="I982" s="1" t="s">
        <v>101</v>
      </c>
      <c r="J982" s="1" t="s">
        <v>6620</v>
      </c>
      <c r="K982" s="1" t="s">
        <v>6621</v>
      </c>
      <c r="L982" s="1" t="s">
        <v>6622</v>
      </c>
      <c r="M982" s="1" t="s">
        <v>6623</v>
      </c>
      <c r="N982" s="1" t="s">
        <v>6624</v>
      </c>
      <c r="O982" s="1" t="s">
        <v>340</v>
      </c>
      <c r="P982" s="1" t="s">
        <v>588</v>
      </c>
      <c r="Q982" s="1" t="s">
        <v>340</v>
      </c>
      <c r="R982" s="1" t="s">
        <v>6625</v>
      </c>
      <c r="S982" s="1" t="s">
        <v>6626</v>
      </c>
      <c r="T982" s="1"/>
      <c r="U982" s="1" t="s">
        <v>147</v>
      </c>
      <c r="V982" s="1"/>
      <c r="W982" s="1"/>
      <c r="X982" s="1"/>
      <c r="Y982" s="1">
        <v>742</v>
      </c>
      <c r="Z982" s="1"/>
      <c r="AA982" s="1"/>
      <c r="AB982" s="1"/>
      <c r="AC982" s="1"/>
      <c r="AD982" s="1"/>
      <c r="AE982" s="1"/>
      <c r="AF982" s="1"/>
      <c r="AG982" s="1" t="s">
        <v>111</v>
      </c>
      <c r="AH982" s="1"/>
      <c r="AI982" s="1"/>
      <c r="AJ982" s="1"/>
      <c r="AK982" s="1" t="s">
        <v>889</v>
      </c>
      <c r="AL982" s="1"/>
      <c r="AM982" s="1"/>
      <c r="AN982" s="1"/>
      <c r="AO982" s="1"/>
      <c r="AP982" s="1"/>
      <c r="AQ982" s="1"/>
      <c r="AR982" s="1"/>
      <c r="AS982" s="1"/>
      <c r="AT982" s="1"/>
      <c r="AU982" s="1"/>
      <c r="AV982" s="1"/>
      <c r="AW982" s="1"/>
      <c r="AX982" s="1" t="s">
        <v>2339</v>
      </c>
      <c r="AY982" s="1"/>
      <c r="AZ982" s="1" t="s">
        <v>132</v>
      </c>
      <c r="BA982" s="1" t="s">
        <v>127</v>
      </c>
      <c r="BB982" s="1"/>
      <c r="BC982" s="1"/>
      <c r="BD982" s="1" t="s">
        <v>88</v>
      </c>
      <c r="BE982" s="1" t="s">
        <v>117</v>
      </c>
      <c r="BF982" s="1" t="s">
        <v>90</v>
      </c>
      <c r="BG982" s="1"/>
      <c r="BH982" s="1" t="s">
        <v>1851</v>
      </c>
      <c r="BI982" s="1"/>
      <c r="BJ982" s="1"/>
      <c r="BK982" s="1"/>
      <c r="BL982" s="1" t="s">
        <v>6627</v>
      </c>
      <c r="BM982" s="1" t="s">
        <v>6628</v>
      </c>
      <c r="BN982" s="1"/>
    </row>
    <row r="983" spans="1:66" ht="15.75" customHeight="1" x14ac:dyDescent="0.3">
      <c r="A983" s="1" t="s">
        <v>340</v>
      </c>
      <c r="B983" s="1">
        <v>48000</v>
      </c>
      <c r="C983" s="1" t="s">
        <v>68</v>
      </c>
      <c r="D983" s="1">
        <v>0</v>
      </c>
      <c r="E983" s="4" t="s">
        <v>6629</v>
      </c>
      <c r="F983" s="1" t="s">
        <v>69</v>
      </c>
      <c r="G983" s="1" t="s">
        <v>99</v>
      </c>
      <c r="H983" s="1" t="s">
        <v>100</v>
      </c>
      <c r="I983" s="1" t="s">
        <v>101</v>
      </c>
      <c r="J983" s="1"/>
      <c r="K983" s="1"/>
      <c r="L983" s="1" t="s">
        <v>449</v>
      </c>
      <c r="M983" s="1" t="s">
        <v>6630</v>
      </c>
      <c r="N983" s="1" t="s">
        <v>6631</v>
      </c>
      <c r="O983" s="1" t="s">
        <v>340</v>
      </c>
      <c r="P983" s="1" t="s">
        <v>588</v>
      </c>
      <c r="Q983" s="1" t="s">
        <v>340</v>
      </c>
      <c r="R983" s="1" t="s">
        <v>6632</v>
      </c>
      <c r="S983" s="1" t="s">
        <v>6633</v>
      </c>
      <c r="T983" s="1"/>
      <c r="U983" s="1" t="s">
        <v>650</v>
      </c>
      <c r="V983" s="1"/>
      <c r="W983" s="1"/>
      <c r="X983" s="1"/>
      <c r="Y983" s="1">
        <v>17</v>
      </c>
      <c r="Z983" s="1"/>
      <c r="AA983" s="1"/>
      <c r="AB983" s="1"/>
      <c r="AC983" s="1"/>
      <c r="AD983" s="1"/>
      <c r="AE983" s="1"/>
      <c r="AF983" s="1"/>
      <c r="AG983" s="1"/>
      <c r="AH983" s="1"/>
      <c r="AI983" s="1"/>
      <c r="AJ983" s="1"/>
      <c r="AK983" s="1" t="s">
        <v>832</v>
      </c>
      <c r="AL983" s="1"/>
      <c r="AM983" s="1"/>
      <c r="AN983" s="1"/>
      <c r="AO983" s="1"/>
      <c r="AP983" s="1"/>
      <c r="AQ983" s="1"/>
      <c r="AR983" s="1"/>
      <c r="AS983" s="1"/>
      <c r="AT983" s="1"/>
      <c r="AU983" s="1"/>
      <c r="AV983" s="1"/>
      <c r="AW983" s="1"/>
      <c r="AX983" s="1" t="s">
        <v>357</v>
      </c>
      <c r="AY983" s="1"/>
      <c r="AZ983" s="1" t="s">
        <v>588</v>
      </c>
      <c r="BA983" s="1" t="s">
        <v>340</v>
      </c>
      <c r="BB983" s="1"/>
      <c r="BC983" s="1"/>
      <c r="BD983" s="1"/>
      <c r="BE983" s="1" t="s">
        <v>134</v>
      </c>
      <c r="BF983" s="1"/>
      <c r="BG983" s="1"/>
      <c r="BH983" s="1"/>
      <c r="BI983" s="1"/>
      <c r="BJ983" s="1"/>
      <c r="BK983" s="1"/>
      <c r="BL983" s="1" t="s">
        <v>6634</v>
      </c>
      <c r="BM983" s="1" t="s">
        <v>6635</v>
      </c>
      <c r="BN983" s="1"/>
    </row>
    <row r="984" spans="1:66" ht="15.75" customHeight="1" x14ac:dyDescent="0.3">
      <c r="A984" s="1" t="s">
        <v>67</v>
      </c>
      <c r="B984" s="1">
        <v>10000000</v>
      </c>
      <c r="C984" s="1" t="s">
        <v>68</v>
      </c>
      <c r="D984" s="1">
        <v>0</v>
      </c>
      <c r="E984" s="4" t="s">
        <v>1436</v>
      </c>
      <c r="F984" s="1" t="s">
        <v>69</v>
      </c>
      <c r="G984" s="1" t="s">
        <v>99</v>
      </c>
      <c r="H984" s="1" t="s">
        <v>100</v>
      </c>
      <c r="I984" s="1" t="s">
        <v>101</v>
      </c>
      <c r="J984" s="1" t="s">
        <v>6636</v>
      </c>
      <c r="K984" s="1" t="s">
        <v>6637</v>
      </c>
      <c r="L984" s="1" t="s">
        <v>4856</v>
      </c>
      <c r="M984" s="1" t="s">
        <v>6638</v>
      </c>
      <c r="N984" s="1" t="s">
        <v>6639</v>
      </c>
      <c r="O984" s="1" t="s">
        <v>291</v>
      </c>
      <c r="P984" s="1" t="s">
        <v>619</v>
      </c>
      <c r="Q984" s="1" t="s">
        <v>620</v>
      </c>
      <c r="R984" s="1" t="s">
        <v>6640</v>
      </c>
      <c r="S984" s="1" t="s">
        <v>6641</v>
      </c>
      <c r="T984" s="1"/>
      <c r="U984" s="1" t="s">
        <v>130</v>
      </c>
      <c r="V984" s="1"/>
      <c r="W984" s="1" t="s">
        <v>6642</v>
      </c>
      <c r="X984" s="1"/>
      <c r="Y984" s="1">
        <v>3264</v>
      </c>
      <c r="Z984" s="1"/>
      <c r="AA984" s="1"/>
      <c r="AB984" s="1"/>
      <c r="AC984" s="1"/>
      <c r="AD984" s="1"/>
      <c r="AE984" s="1"/>
      <c r="AF984" s="1"/>
      <c r="AG984" s="1"/>
      <c r="AH984" s="1"/>
      <c r="AI984" s="1"/>
      <c r="AJ984" s="1"/>
      <c r="AK984" s="1" t="s">
        <v>6643</v>
      </c>
      <c r="AL984" s="1"/>
      <c r="AM984" s="1"/>
      <c r="AN984" s="1"/>
      <c r="AO984" s="1"/>
      <c r="AP984" s="1"/>
      <c r="AQ984" s="1"/>
      <c r="AR984" s="1"/>
      <c r="AS984" s="1"/>
      <c r="AT984" s="1"/>
      <c r="AU984" s="1"/>
      <c r="AV984" s="1"/>
      <c r="AW984" s="1"/>
      <c r="AX984" s="1" t="s">
        <v>177</v>
      </c>
      <c r="AY984" s="1"/>
      <c r="AZ984" s="1" t="s">
        <v>443</v>
      </c>
      <c r="BA984" s="1" t="s">
        <v>444</v>
      </c>
      <c r="BB984" s="1" t="s">
        <v>445</v>
      </c>
      <c r="BC984" s="1"/>
      <c r="BD984" s="1" t="s">
        <v>6644</v>
      </c>
      <c r="BE984" s="1" t="s">
        <v>134</v>
      </c>
      <c r="BF984" s="1" t="s">
        <v>298</v>
      </c>
      <c r="BG984" s="1"/>
      <c r="BH984" s="1"/>
      <c r="BI984" s="1"/>
      <c r="BJ984" s="1"/>
      <c r="BK984" s="1"/>
      <c r="BL984" s="1" t="s">
        <v>6645</v>
      </c>
      <c r="BM984" s="1" t="s">
        <v>6646</v>
      </c>
      <c r="BN984" s="1" t="s">
        <v>375</v>
      </c>
    </row>
    <row r="985" spans="1:66" ht="15.75" customHeight="1" x14ac:dyDescent="0.3">
      <c r="A985" s="1" t="s">
        <v>67</v>
      </c>
      <c r="B985" s="1">
        <v>200000</v>
      </c>
      <c r="C985" s="1" t="s">
        <v>68</v>
      </c>
      <c r="D985" s="1">
        <v>0</v>
      </c>
      <c r="E985" s="4" t="s">
        <v>6647</v>
      </c>
      <c r="F985" s="1" t="s">
        <v>69</v>
      </c>
      <c r="G985" s="1" t="s">
        <v>99</v>
      </c>
      <c r="H985" s="1" t="s">
        <v>100</v>
      </c>
      <c r="I985" s="1" t="s">
        <v>101</v>
      </c>
      <c r="J985" s="1" t="s">
        <v>6636</v>
      </c>
      <c r="K985" s="1" t="s">
        <v>6637</v>
      </c>
      <c r="L985" s="1" t="s">
        <v>478</v>
      </c>
      <c r="M985" s="1" t="s">
        <v>6638</v>
      </c>
      <c r="N985" s="1" t="s">
        <v>6639</v>
      </c>
      <c r="O985" s="1" t="s">
        <v>291</v>
      </c>
      <c r="P985" s="1" t="s">
        <v>619</v>
      </c>
      <c r="Q985" s="1" t="s">
        <v>620</v>
      </c>
      <c r="R985" s="1" t="s">
        <v>6648</v>
      </c>
      <c r="S985" s="1" t="s">
        <v>6649</v>
      </c>
      <c r="T985" s="1"/>
      <c r="U985" s="1" t="s">
        <v>130</v>
      </c>
      <c r="V985" s="1"/>
      <c r="W985" s="1" t="s">
        <v>6642</v>
      </c>
      <c r="X985" s="1"/>
      <c r="Y985" s="1">
        <v>3264</v>
      </c>
      <c r="Z985" s="1"/>
      <c r="AA985" s="1"/>
      <c r="AB985" s="1"/>
      <c r="AC985" s="1"/>
      <c r="AD985" s="1"/>
      <c r="AE985" s="1"/>
      <c r="AF985" s="1"/>
      <c r="AG985" s="1"/>
      <c r="AH985" s="1"/>
      <c r="AI985" s="1"/>
      <c r="AJ985" s="1"/>
      <c r="AK985" s="1" t="s">
        <v>6643</v>
      </c>
      <c r="AL985" s="1"/>
      <c r="AM985" s="1"/>
      <c r="AN985" s="1"/>
      <c r="AO985" s="1"/>
      <c r="AP985" s="1"/>
      <c r="AQ985" s="1"/>
      <c r="AR985" s="1"/>
      <c r="AS985" s="1"/>
      <c r="AT985" s="1"/>
      <c r="AU985" s="1"/>
      <c r="AV985" s="1"/>
      <c r="AW985" s="1"/>
      <c r="AX985" s="1" t="s">
        <v>177</v>
      </c>
      <c r="AY985" s="1"/>
      <c r="AZ985" s="1" t="s">
        <v>443</v>
      </c>
      <c r="BA985" s="1" t="s">
        <v>444</v>
      </c>
      <c r="BB985" s="1" t="s">
        <v>445</v>
      </c>
      <c r="BC985" s="1"/>
      <c r="BD985" s="1" t="s">
        <v>6644</v>
      </c>
      <c r="BE985" s="1" t="s">
        <v>134</v>
      </c>
      <c r="BF985" s="1" t="s">
        <v>298</v>
      </c>
      <c r="BG985" s="1"/>
      <c r="BH985" s="1"/>
      <c r="BI985" s="1"/>
      <c r="BJ985" s="1"/>
      <c r="BK985" s="1"/>
      <c r="BL985" s="1" t="s">
        <v>6645</v>
      </c>
      <c r="BM985" s="1" t="s">
        <v>6646</v>
      </c>
      <c r="BN985" s="1" t="s">
        <v>181</v>
      </c>
    </row>
    <row r="986" spans="1:66" ht="15.75" customHeight="1" x14ac:dyDescent="0.3">
      <c r="A986" s="1" t="s">
        <v>641</v>
      </c>
      <c r="B986" s="1">
        <v>596689</v>
      </c>
      <c r="C986" s="1" t="s">
        <v>68</v>
      </c>
      <c r="D986" s="1">
        <v>100</v>
      </c>
      <c r="E986" s="4" t="s">
        <v>6575</v>
      </c>
      <c r="F986" s="1" t="s">
        <v>69</v>
      </c>
      <c r="G986" s="1" t="s">
        <v>70</v>
      </c>
      <c r="H986" s="1" t="s">
        <v>71</v>
      </c>
      <c r="I986" s="1" t="s">
        <v>72</v>
      </c>
      <c r="J986" s="1"/>
      <c r="K986" s="1"/>
      <c r="L986" s="1" t="s">
        <v>6650</v>
      </c>
      <c r="M986" s="1" t="s">
        <v>6651</v>
      </c>
      <c r="N986" s="1" t="s">
        <v>6652</v>
      </c>
      <c r="O986" s="1" t="s">
        <v>444</v>
      </c>
      <c r="P986" s="1" t="s">
        <v>647</v>
      </c>
      <c r="Q986" s="1" t="s">
        <v>641</v>
      </c>
      <c r="R986" s="1" t="s">
        <v>6653</v>
      </c>
      <c r="S986" s="1" t="s">
        <v>6654</v>
      </c>
      <c r="T986" s="1"/>
      <c r="U986" s="1" t="s">
        <v>81</v>
      </c>
      <c r="V986" s="1"/>
      <c r="W986" s="1"/>
      <c r="X986" s="1"/>
      <c r="Y986" s="1">
        <v>850</v>
      </c>
      <c r="Z986" s="1"/>
      <c r="AA986" s="1"/>
      <c r="AB986" s="1"/>
      <c r="AC986" s="1"/>
      <c r="AD986" s="1"/>
      <c r="AE986" s="1"/>
      <c r="AF986" s="1"/>
      <c r="AG986" s="1"/>
      <c r="AH986" s="1"/>
      <c r="AI986" s="1"/>
      <c r="AJ986" s="1"/>
      <c r="AK986" s="1" t="s">
        <v>356</v>
      </c>
      <c r="AL986" s="1"/>
      <c r="AM986" s="1"/>
      <c r="AN986" s="1"/>
      <c r="AO986" s="1"/>
      <c r="AP986" s="1"/>
      <c r="AQ986" s="1"/>
      <c r="AR986" s="1"/>
      <c r="AS986" s="1"/>
      <c r="AT986" s="1"/>
      <c r="AU986" s="1"/>
      <c r="AV986" s="1"/>
      <c r="AW986" s="1"/>
      <c r="AX986" s="1" t="s">
        <v>345</v>
      </c>
      <c r="AY986" s="1"/>
      <c r="AZ986" s="1" t="s">
        <v>443</v>
      </c>
      <c r="BA986" s="1" t="s">
        <v>444</v>
      </c>
      <c r="BB986" s="1" t="s">
        <v>445</v>
      </c>
      <c r="BC986" s="1"/>
      <c r="BD986" s="1" t="s">
        <v>6655</v>
      </c>
      <c r="BE986" s="1" t="s">
        <v>134</v>
      </c>
      <c r="BF986" s="1"/>
      <c r="BG986" s="1"/>
      <c r="BH986" s="1"/>
      <c r="BI986" s="1"/>
      <c r="BJ986" s="1"/>
      <c r="BK986" s="1"/>
      <c r="BL986" s="1" t="s">
        <v>6656</v>
      </c>
      <c r="BM986" s="1" t="s">
        <v>6657</v>
      </c>
      <c r="BN986" s="1"/>
    </row>
    <row r="987" spans="1:66" ht="15.75" customHeight="1" x14ac:dyDescent="0.3">
      <c r="A987" s="1" t="s">
        <v>67</v>
      </c>
      <c r="B987" s="1">
        <v>15000000</v>
      </c>
      <c r="C987" s="1" t="s">
        <v>68</v>
      </c>
      <c r="D987" s="1">
        <v>0</v>
      </c>
      <c r="E987" s="4" t="s">
        <v>6647</v>
      </c>
      <c r="F987" s="1" t="s">
        <v>69</v>
      </c>
      <c r="G987" s="1" t="s">
        <v>99</v>
      </c>
      <c r="H987" s="1" t="s">
        <v>100</v>
      </c>
      <c r="I987" s="1" t="s">
        <v>101</v>
      </c>
      <c r="J987" s="1" t="s">
        <v>6636</v>
      </c>
      <c r="K987" s="1" t="s">
        <v>6637</v>
      </c>
      <c r="L987" s="1" t="s">
        <v>288</v>
      </c>
      <c r="M987" s="1" t="s">
        <v>6638</v>
      </c>
      <c r="N987" s="1" t="s">
        <v>6639</v>
      </c>
      <c r="O987" s="1" t="s">
        <v>291</v>
      </c>
      <c r="P987" s="1" t="s">
        <v>619</v>
      </c>
      <c r="Q987" s="1" t="s">
        <v>620</v>
      </c>
      <c r="R987" s="1" t="s">
        <v>6658</v>
      </c>
      <c r="S987" s="1" t="s">
        <v>6659</v>
      </c>
      <c r="T987" s="1"/>
      <c r="U987" s="1" t="s">
        <v>130</v>
      </c>
      <c r="V987" s="1"/>
      <c r="W987" s="1" t="s">
        <v>6642</v>
      </c>
      <c r="X987" s="1"/>
      <c r="Y987" s="1">
        <v>3264</v>
      </c>
      <c r="Z987" s="1"/>
      <c r="AA987" s="1"/>
      <c r="AB987" s="1"/>
      <c r="AC987" s="1"/>
      <c r="AD987" s="1"/>
      <c r="AE987" s="1"/>
      <c r="AF987" s="1"/>
      <c r="AG987" s="1"/>
      <c r="AH987" s="1"/>
      <c r="AI987" s="1"/>
      <c r="AJ987" s="1"/>
      <c r="AK987" s="1" t="s">
        <v>6643</v>
      </c>
      <c r="AL987" s="1"/>
      <c r="AM987" s="1"/>
      <c r="AN987" s="1"/>
      <c r="AO987" s="1"/>
      <c r="AP987" s="1"/>
      <c r="AQ987" s="1"/>
      <c r="AR987" s="1"/>
      <c r="AS987" s="1"/>
      <c r="AT987" s="1"/>
      <c r="AU987" s="1"/>
      <c r="AV987" s="1"/>
      <c r="AW987" s="1"/>
      <c r="AX987" s="1" t="s">
        <v>177</v>
      </c>
      <c r="AY987" s="1"/>
      <c r="AZ987" s="1" t="s">
        <v>443</v>
      </c>
      <c r="BA987" s="1" t="s">
        <v>444</v>
      </c>
      <c r="BB987" s="1" t="s">
        <v>445</v>
      </c>
      <c r="BC987" s="1"/>
      <c r="BD987" s="1" t="s">
        <v>6644</v>
      </c>
      <c r="BE987" s="1" t="s">
        <v>134</v>
      </c>
      <c r="BF987" s="1" t="s">
        <v>298</v>
      </c>
      <c r="BG987" s="1"/>
      <c r="BH987" s="1"/>
      <c r="BI987" s="1"/>
      <c r="BJ987" s="1"/>
      <c r="BK987" s="1"/>
      <c r="BL987" s="1" t="s">
        <v>6645</v>
      </c>
      <c r="BM987" s="1" t="s">
        <v>6646</v>
      </c>
      <c r="BN987" s="1" t="s">
        <v>121</v>
      </c>
    </row>
    <row r="988" spans="1:66" ht="15.75" customHeight="1" x14ac:dyDescent="0.3">
      <c r="A988" s="1" t="s">
        <v>641</v>
      </c>
      <c r="B988" s="1">
        <v>3697702</v>
      </c>
      <c r="C988" s="1" t="s">
        <v>68</v>
      </c>
      <c r="D988" s="1">
        <v>100</v>
      </c>
      <c r="E988" s="4" t="s">
        <v>6575</v>
      </c>
      <c r="F988" s="1" t="s">
        <v>69</v>
      </c>
      <c r="G988" s="1" t="s">
        <v>70</v>
      </c>
      <c r="H988" s="1" t="s">
        <v>71</v>
      </c>
      <c r="I988" s="1" t="s">
        <v>72</v>
      </c>
      <c r="J988" s="1"/>
      <c r="K988" s="1"/>
      <c r="L988" s="1" t="s">
        <v>6660</v>
      </c>
      <c r="M988" s="1" t="s">
        <v>6651</v>
      </c>
      <c r="N988" s="1" t="s">
        <v>6652</v>
      </c>
      <c r="O988" s="1" t="s">
        <v>444</v>
      </c>
      <c r="P988" s="1" t="s">
        <v>647</v>
      </c>
      <c r="Q988" s="1" t="s">
        <v>641</v>
      </c>
      <c r="R988" s="1" t="s">
        <v>6661</v>
      </c>
      <c r="S988" s="1" t="s">
        <v>6662</v>
      </c>
      <c r="T988" s="1"/>
      <c r="U988" s="1" t="s">
        <v>81</v>
      </c>
      <c r="V988" s="1"/>
      <c r="W988" s="1"/>
      <c r="X988" s="1"/>
      <c r="Y988" s="1">
        <v>850</v>
      </c>
      <c r="Z988" s="1"/>
      <c r="AA988" s="1"/>
      <c r="AB988" s="1"/>
      <c r="AC988" s="1"/>
      <c r="AD988" s="1"/>
      <c r="AE988" s="1"/>
      <c r="AF988" s="1"/>
      <c r="AG988" s="1"/>
      <c r="AH988" s="1"/>
      <c r="AI988" s="1"/>
      <c r="AJ988" s="1"/>
      <c r="AK988" s="1" t="s">
        <v>356</v>
      </c>
      <c r="AL988" s="1"/>
      <c r="AM988" s="1"/>
      <c r="AN988" s="1"/>
      <c r="AO988" s="1"/>
      <c r="AP988" s="1"/>
      <c r="AQ988" s="1"/>
      <c r="AR988" s="1"/>
      <c r="AS988" s="1"/>
      <c r="AT988" s="1"/>
      <c r="AU988" s="1"/>
      <c r="AV988" s="1"/>
      <c r="AW988" s="1"/>
      <c r="AX988" s="1" t="s">
        <v>345</v>
      </c>
      <c r="AY988" s="1"/>
      <c r="AZ988" s="1" t="s">
        <v>443</v>
      </c>
      <c r="BA988" s="1" t="s">
        <v>444</v>
      </c>
      <c r="BB988" s="1" t="s">
        <v>445</v>
      </c>
      <c r="BC988" s="1"/>
      <c r="BD988" s="1" t="s">
        <v>6655</v>
      </c>
      <c r="BE988" s="1" t="s">
        <v>134</v>
      </c>
      <c r="BF988" s="1"/>
      <c r="BG988" s="1"/>
      <c r="BH988" s="1"/>
      <c r="BI988" s="1"/>
      <c r="BJ988" s="1"/>
      <c r="BK988" s="1"/>
      <c r="BL988" s="1" t="s">
        <v>6656</v>
      </c>
      <c r="BM988" s="1" t="s">
        <v>6657</v>
      </c>
      <c r="BN988" s="1" t="s">
        <v>121</v>
      </c>
    </row>
    <row r="989" spans="1:66" ht="15.75" customHeight="1" x14ac:dyDescent="0.3">
      <c r="A989" s="1" t="s">
        <v>2238</v>
      </c>
      <c r="B989" s="1">
        <v>324160</v>
      </c>
      <c r="C989" s="1" t="s">
        <v>68</v>
      </c>
      <c r="D989" s="1">
        <v>100</v>
      </c>
      <c r="E989" s="4" t="s">
        <v>6575</v>
      </c>
      <c r="F989" s="1" t="s">
        <v>69</v>
      </c>
      <c r="G989" s="1" t="s">
        <v>70</v>
      </c>
      <c r="H989" s="1" t="s">
        <v>71</v>
      </c>
      <c r="I989" s="1" t="s">
        <v>72</v>
      </c>
      <c r="J989" s="1" t="s">
        <v>6663</v>
      </c>
      <c r="K989" s="1" t="s">
        <v>6664</v>
      </c>
      <c r="L989" s="1"/>
      <c r="M989" s="1" t="s">
        <v>6665</v>
      </c>
      <c r="N989" s="1" t="s">
        <v>6666</v>
      </c>
      <c r="O989" s="1" t="s">
        <v>4307</v>
      </c>
      <c r="P989" s="1" t="s">
        <v>2244</v>
      </c>
      <c r="Q989" s="1" t="s">
        <v>2238</v>
      </c>
      <c r="R989" s="1" t="s">
        <v>6667</v>
      </c>
      <c r="S989" s="1" t="s">
        <v>6668</v>
      </c>
      <c r="T989" s="1"/>
      <c r="U989" s="1" t="s">
        <v>1359</v>
      </c>
      <c r="V989" s="1"/>
      <c r="W989" s="1" t="s">
        <v>6669</v>
      </c>
      <c r="X989" s="1"/>
      <c r="Y989" s="1">
        <v>442</v>
      </c>
      <c r="Z989" s="1"/>
      <c r="AA989" s="1"/>
      <c r="AB989" s="1"/>
      <c r="AC989" s="1"/>
      <c r="AD989" s="1"/>
      <c r="AE989" s="1"/>
      <c r="AF989" s="1"/>
      <c r="AG989" s="1"/>
      <c r="AH989" s="1"/>
      <c r="AI989" s="1"/>
      <c r="AJ989" s="1"/>
      <c r="AK989" s="1" t="s">
        <v>112</v>
      </c>
      <c r="AL989" s="1"/>
      <c r="AM989" s="1"/>
      <c r="AN989" s="1"/>
      <c r="AO989" s="1"/>
      <c r="AP989" s="1"/>
      <c r="AQ989" s="1"/>
      <c r="AR989" s="1"/>
      <c r="AS989" s="1"/>
      <c r="AT989" s="1"/>
      <c r="AU989" s="1"/>
      <c r="AV989" s="1"/>
      <c r="AW989" s="1"/>
      <c r="AX989" s="1" t="s">
        <v>177</v>
      </c>
      <c r="AY989" s="1"/>
      <c r="AZ989" s="1" t="s">
        <v>4311</v>
      </c>
      <c r="BA989" s="1" t="s">
        <v>4307</v>
      </c>
      <c r="BB989" s="1"/>
      <c r="BC989" s="1"/>
      <c r="BD989" s="1"/>
      <c r="BE989" s="1" t="s">
        <v>134</v>
      </c>
      <c r="BF989" s="1"/>
      <c r="BG989" s="1"/>
      <c r="BH989" s="1" t="s">
        <v>626</v>
      </c>
      <c r="BI989" s="1"/>
      <c r="BJ989" s="1"/>
      <c r="BK989" s="1"/>
      <c r="BL989" s="1" t="s">
        <v>6670</v>
      </c>
      <c r="BM989" s="1" t="s">
        <v>6671</v>
      </c>
      <c r="BN989" s="1" t="s">
        <v>181</v>
      </c>
    </row>
    <row r="990" spans="1:66" ht="15.75" customHeight="1" x14ac:dyDescent="0.3">
      <c r="A990" s="1" t="s">
        <v>414</v>
      </c>
      <c r="B990" s="1">
        <v>300000</v>
      </c>
      <c r="C990" s="1" t="s">
        <v>68</v>
      </c>
      <c r="D990" s="1">
        <v>0</v>
      </c>
      <c r="E990" s="4" t="s">
        <v>4724</v>
      </c>
      <c r="F990" s="1" t="s">
        <v>69</v>
      </c>
      <c r="G990" s="1" t="s">
        <v>123</v>
      </c>
      <c r="H990" s="1" t="s">
        <v>124</v>
      </c>
      <c r="I990" s="1" t="s">
        <v>101</v>
      </c>
      <c r="J990" s="1" t="s">
        <v>6672</v>
      </c>
      <c r="K990" s="1" t="s">
        <v>6673</v>
      </c>
      <c r="L990" s="1"/>
      <c r="M990" s="1" t="s">
        <v>6674</v>
      </c>
      <c r="N990" s="1" t="s">
        <v>6675</v>
      </c>
      <c r="O990" s="1" t="s">
        <v>233</v>
      </c>
      <c r="P990" s="1" t="s">
        <v>222</v>
      </c>
      <c r="Q990" s="1" t="s">
        <v>223</v>
      </c>
      <c r="R990" s="1" t="s">
        <v>6676</v>
      </c>
      <c r="S990" s="1" t="s">
        <v>6677</v>
      </c>
      <c r="T990" s="1"/>
      <c r="U990" s="1" t="s">
        <v>130</v>
      </c>
      <c r="V990" s="1"/>
      <c r="W990" s="1"/>
      <c r="X990" s="1"/>
      <c r="Y990" s="1">
        <v>1400</v>
      </c>
      <c r="Z990" s="1"/>
      <c r="AA990" s="1"/>
      <c r="AB990" s="1"/>
      <c r="AC990" s="1"/>
      <c r="AD990" s="1"/>
      <c r="AE990" s="1"/>
      <c r="AF990" s="1"/>
      <c r="AG990" s="1"/>
      <c r="AH990" s="1"/>
      <c r="AI990" s="1"/>
      <c r="AJ990" s="1"/>
      <c r="AK990" s="1" t="s">
        <v>707</v>
      </c>
      <c r="AL990" s="1"/>
      <c r="AM990" s="1"/>
      <c r="AN990" s="1"/>
      <c r="AO990" s="1"/>
      <c r="AP990" s="1"/>
      <c r="AQ990" s="1"/>
      <c r="AR990" s="1"/>
      <c r="AS990" s="1"/>
      <c r="AT990" s="1"/>
      <c r="AU990" s="1"/>
      <c r="AV990" s="1"/>
      <c r="AW990" s="1"/>
      <c r="AX990" s="1" t="s">
        <v>177</v>
      </c>
      <c r="AY990" s="1"/>
      <c r="AZ990" s="1" t="s">
        <v>386</v>
      </c>
      <c r="BA990" s="1" t="s">
        <v>382</v>
      </c>
      <c r="BB990" s="1"/>
      <c r="BC990" s="1"/>
      <c r="BD990" s="1" t="s">
        <v>116</v>
      </c>
      <c r="BE990" s="1" t="s">
        <v>134</v>
      </c>
      <c r="BF990" s="1" t="s">
        <v>90</v>
      </c>
      <c r="BG990" s="1"/>
      <c r="BH990" s="1" t="s">
        <v>193</v>
      </c>
      <c r="BI990" s="1"/>
      <c r="BJ990" s="1"/>
      <c r="BK990" s="1"/>
      <c r="BL990" s="1" t="s">
        <v>6678</v>
      </c>
      <c r="BM990" s="1" t="s">
        <v>6679</v>
      </c>
      <c r="BN990" s="1" t="s">
        <v>181</v>
      </c>
    </row>
    <row r="991" spans="1:66" ht="15.75" customHeight="1" x14ac:dyDescent="0.3">
      <c r="A991" s="1" t="s">
        <v>2238</v>
      </c>
      <c r="B991" s="1">
        <v>9600000</v>
      </c>
      <c r="C991" s="1" t="s">
        <v>68</v>
      </c>
      <c r="D991" s="1">
        <v>100</v>
      </c>
      <c r="E991" s="4" t="s">
        <v>6575</v>
      </c>
      <c r="F991" s="1" t="s">
        <v>69</v>
      </c>
      <c r="G991" s="1" t="s">
        <v>70</v>
      </c>
      <c r="H991" s="1" t="s">
        <v>71</v>
      </c>
      <c r="I991" s="1" t="s">
        <v>72</v>
      </c>
      <c r="J991" s="1"/>
      <c r="K991" s="1"/>
      <c r="L991" s="1" t="s">
        <v>6680</v>
      </c>
      <c r="M991" s="1" t="s">
        <v>6665</v>
      </c>
      <c r="N991" s="1" t="s">
        <v>6666</v>
      </c>
      <c r="O991" s="1" t="s">
        <v>4307</v>
      </c>
      <c r="P991" s="1" t="s">
        <v>2244</v>
      </c>
      <c r="Q991" s="1" t="s">
        <v>2238</v>
      </c>
      <c r="R991" s="1" t="s">
        <v>6681</v>
      </c>
      <c r="S991" s="1" t="s">
        <v>6682</v>
      </c>
      <c r="T991" s="1"/>
      <c r="U991" s="1" t="s">
        <v>1359</v>
      </c>
      <c r="V991" s="1"/>
      <c r="W991" s="1" t="s">
        <v>6669</v>
      </c>
      <c r="X991" s="1"/>
      <c r="Y991" s="1">
        <v>442</v>
      </c>
      <c r="Z991" s="1"/>
      <c r="AA991" s="1"/>
      <c r="AB991" s="1"/>
      <c r="AC991" s="1"/>
      <c r="AD991" s="1"/>
      <c r="AE991" s="1"/>
      <c r="AF991" s="1"/>
      <c r="AG991" s="1"/>
      <c r="AH991" s="1"/>
      <c r="AI991" s="1"/>
      <c r="AJ991" s="1"/>
      <c r="AK991" s="1" t="s">
        <v>112</v>
      </c>
      <c r="AL991" s="1"/>
      <c r="AM991" s="1"/>
      <c r="AN991" s="1"/>
      <c r="AO991" s="1"/>
      <c r="AP991" s="1"/>
      <c r="AQ991" s="1"/>
      <c r="AR991" s="1"/>
      <c r="AS991" s="1"/>
      <c r="AT991" s="1"/>
      <c r="AU991" s="1"/>
      <c r="AV991" s="1"/>
      <c r="AW991" s="1"/>
      <c r="AX991" s="1" t="s">
        <v>177</v>
      </c>
      <c r="AY991" s="1"/>
      <c r="AZ991" s="1" t="s">
        <v>4311</v>
      </c>
      <c r="BA991" s="1" t="s">
        <v>4307</v>
      </c>
      <c r="BB991" s="1"/>
      <c r="BC991" s="1"/>
      <c r="BD991" s="1"/>
      <c r="BE991" s="1" t="s">
        <v>134</v>
      </c>
      <c r="BF991" s="1"/>
      <c r="BG991" s="1"/>
      <c r="BH991" s="1" t="s">
        <v>626</v>
      </c>
      <c r="BI991" s="1"/>
      <c r="BJ991" s="1"/>
      <c r="BK991" s="1"/>
      <c r="BL991" s="1" t="s">
        <v>6670</v>
      </c>
      <c r="BM991" s="1" t="s">
        <v>6671</v>
      </c>
      <c r="BN991" s="1" t="s">
        <v>121</v>
      </c>
    </row>
    <row r="992" spans="1:66" ht="15.75" customHeight="1" x14ac:dyDescent="0.3">
      <c r="A992" s="1" t="s">
        <v>470</v>
      </c>
      <c r="B992" s="1">
        <v>2500000</v>
      </c>
      <c r="C992" s="1" t="s">
        <v>68</v>
      </c>
      <c r="D992" s="1">
        <v>100</v>
      </c>
      <c r="E992" s="4" t="s">
        <v>348</v>
      </c>
      <c r="F992" s="1" t="s">
        <v>69</v>
      </c>
      <c r="G992" s="1" t="s">
        <v>70</v>
      </c>
      <c r="H992" s="1" t="s">
        <v>71</v>
      </c>
      <c r="I992" s="1" t="s">
        <v>72</v>
      </c>
      <c r="J992" s="1" t="s">
        <v>6683</v>
      </c>
      <c r="K992" s="1" t="s">
        <v>6684</v>
      </c>
      <c r="L992" s="1" t="s">
        <v>3177</v>
      </c>
      <c r="M992" s="1" t="s">
        <v>6685</v>
      </c>
      <c r="N992" s="1" t="s">
        <v>6686</v>
      </c>
      <c r="O992" s="1" t="s">
        <v>233</v>
      </c>
      <c r="P992" s="1" t="s">
        <v>473</v>
      </c>
      <c r="Q992" s="1" t="s">
        <v>470</v>
      </c>
      <c r="R992" s="1" t="s">
        <v>6687</v>
      </c>
      <c r="S992" s="1" t="s">
        <v>6688</v>
      </c>
      <c r="T992" s="1"/>
      <c r="U992" s="1" t="s">
        <v>81</v>
      </c>
      <c r="V992" s="1"/>
      <c r="W992" s="1"/>
      <c r="X992" s="1"/>
      <c r="Y992" s="1">
        <v>177</v>
      </c>
      <c r="Z992" s="1"/>
      <c r="AA992" s="1"/>
      <c r="AB992" s="1"/>
      <c r="AC992" s="1"/>
      <c r="AD992" s="1"/>
      <c r="AE992" s="1"/>
      <c r="AF992" s="1"/>
      <c r="AG992" s="1" t="s">
        <v>111</v>
      </c>
      <c r="AH992" s="1"/>
      <c r="AI992" s="1"/>
      <c r="AJ992" s="1"/>
      <c r="AK992" s="1" t="s">
        <v>356</v>
      </c>
      <c r="AL992" s="1"/>
      <c r="AM992" s="1"/>
      <c r="AN992" s="1"/>
      <c r="AO992" s="1"/>
      <c r="AP992" s="1"/>
      <c r="AQ992" s="1"/>
      <c r="AR992" s="1"/>
      <c r="AS992" s="1"/>
      <c r="AT992" s="1"/>
      <c r="AU992" s="1"/>
      <c r="AV992" s="1"/>
      <c r="AW992" s="1"/>
      <c r="AX992" s="1"/>
      <c r="AY992" s="1"/>
      <c r="AZ992" s="1" t="s">
        <v>238</v>
      </c>
      <c r="BA992" s="1" t="s">
        <v>233</v>
      </c>
      <c r="BB992" s="1" t="s">
        <v>239</v>
      </c>
      <c r="BC992" s="1"/>
      <c r="BD992" s="1" t="s">
        <v>6689</v>
      </c>
      <c r="BE992" s="1" t="s">
        <v>192</v>
      </c>
      <c r="BF992" s="1"/>
      <c r="BG992" s="1"/>
      <c r="BH992" s="1" t="s">
        <v>118</v>
      </c>
      <c r="BI992" s="1"/>
      <c r="BJ992" s="1"/>
      <c r="BK992" s="1"/>
      <c r="BL992" s="1" t="s">
        <v>6690</v>
      </c>
      <c r="BM992" s="1" t="s">
        <v>6691</v>
      </c>
      <c r="BN992" s="1" t="s">
        <v>121</v>
      </c>
    </row>
    <row r="993" spans="1:66" ht="15.75" customHeight="1" x14ac:dyDescent="0.3">
      <c r="A993" s="1" t="s">
        <v>414</v>
      </c>
      <c r="B993" s="1">
        <v>10000000</v>
      </c>
      <c r="C993" s="1" t="s">
        <v>68</v>
      </c>
      <c r="D993" s="1">
        <v>0</v>
      </c>
      <c r="E993" s="4" t="s">
        <v>4724</v>
      </c>
      <c r="F993" s="1" t="s">
        <v>69</v>
      </c>
      <c r="G993" s="1" t="s">
        <v>123</v>
      </c>
      <c r="H993" s="1" t="s">
        <v>124</v>
      </c>
      <c r="I993" s="1" t="s">
        <v>101</v>
      </c>
      <c r="J993" s="1" t="s">
        <v>6672</v>
      </c>
      <c r="K993" s="1" t="s">
        <v>6673</v>
      </c>
      <c r="L993" s="1" t="s">
        <v>6692</v>
      </c>
      <c r="M993" s="1" t="s">
        <v>6674</v>
      </c>
      <c r="N993" s="1" t="s">
        <v>6675</v>
      </c>
      <c r="O993" s="1" t="s">
        <v>233</v>
      </c>
      <c r="P993" s="1" t="s">
        <v>222</v>
      </c>
      <c r="Q993" s="1" t="s">
        <v>223</v>
      </c>
      <c r="R993" s="1" t="s">
        <v>6693</v>
      </c>
      <c r="S993" s="1" t="s">
        <v>6694</v>
      </c>
      <c r="T993" s="1"/>
      <c r="U993" s="1" t="s">
        <v>130</v>
      </c>
      <c r="V993" s="1"/>
      <c r="W993" s="1"/>
      <c r="X993" s="1"/>
      <c r="Y993" s="1">
        <v>1400</v>
      </c>
      <c r="Z993" s="1"/>
      <c r="AA993" s="1"/>
      <c r="AB993" s="1"/>
      <c r="AC993" s="1"/>
      <c r="AD993" s="1"/>
      <c r="AE993" s="1"/>
      <c r="AF993" s="1"/>
      <c r="AG993" s="1"/>
      <c r="AH993" s="1"/>
      <c r="AI993" s="1"/>
      <c r="AJ993" s="1"/>
      <c r="AK993" s="1" t="s">
        <v>707</v>
      </c>
      <c r="AL993" s="1"/>
      <c r="AM993" s="1"/>
      <c r="AN993" s="1"/>
      <c r="AO993" s="1"/>
      <c r="AP993" s="1"/>
      <c r="AQ993" s="1"/>
      <c r="AR993" s="1"/>
      <c r="AS993" s="1"/>
      <c r="AT993" s="1"/>
      <c r="AU993" s="1"/>
      <c r="AV993" s="1"/>
      <c r="AW993" s="1"/>
      <c r="AX993" s="1" t="s">
        <v>177</v>
      </c>
      <c r="AY993" s="1"/>
      <c r="AZ993" s="1" t="s">
        <v>386</v>
      </c>
      <c r="BA993" s="1" t="s">
        <v>382</v>
      </c>
      <c r="BB993" s="1"/>
      <c r="BC993" s="1"/>
      <c r="BD993" s="1" t="s">
        <v>116</v>
      </c>
      <c r="BE993" s="1" t="s">
        <v>134</v>
      </c>
      <c r="BF993" s="1" t="s">
        <v>90</v>
      </c>
      <c r="BG993" s="1"/>
      <c r="BH993" s="1" t="s">
        <v>193</v>
      </c>
      <c r="BI993" s="1"/>
      <c r="BJ993" s="1"/>
      <c r="BK993" s="1"/>
      <c r="BL993" s="1" t="s">
        <v>6678</v>
      </c>
      <c r="BM993" s="1" t="s">
        <v>6679</v>
      </c>
      <c r="BN993" s="1" t="s">
        <v>121</v>
      </c>
    </row>
    <row r="994" spans="1:66" ht="15.75" customHeight="1" x14ac:dyDescent="0.3">
      <c r="A994" s="1" t="s">
        <v>641</v>
      </c>
      <c r="B994" s="1">
        <v>3100000</v>
      </c>
      <c r="C994" s="1" t="s">
        <v>68</v>
      </c>
      <c r="D994" s="1">
        <v>0</v>
      </c>
      <c r="E994" s="4">
        <v>44569</v>
      </c>
      <c r="F994" s="1" t="s">
        <v>69</v>
      </c>
      <c r="G994" s="1" t="s">
        <v>123</v>
      </c>
      <c r="H994" s="1" t="s">
        <v>124</v>
      </c>
      <c r="I994" s="1" t="s">
        <v>101</v>
      </c>
      <c r="J994" s="1"/>
      <c r="K994" s="1"/>
      <c r="L994" s="1"/>
      <c r="M994" s="1" t="s">
        <v>6695</v>
      </c>
      <c r="N994" s="1" t="s">
        <v>6696</v>
      </c>
      <c r="O994" s="1" t="s">
        <v>259</v>
      </c>
      <c r="P994" s="1" t="s">
        <v>647</v>
      </c>
      <c r="Q994" s="1" t="s">
        <v>641</v>
      </c>
      <c r="R994" s="1" t="s">
        <v>6697</v>
      </c>
      <c r="S994" s="1" t="s">
        <v>6698</v>
      </c>
      <c r="T994" s="1"/>
      <c r="U994" s="1" t="s">
        <v>1359</v>
      </c>
      <c r="V994" s="1"/>
      <c r="W994" s="1"/>
      <c r="X994" s="1"/>
      <c r="Y994" s="1">
        <v>252</v>
      </c>
      <c r="Z994" s="1"/>
      <c r="AA994" s="1"/>
      <c r="AB994" s="1"/>
      <c r="AC994" s="1"/>
      <c r="AD994" s="1"/>
      <c r="AE994" s="1"/>
      <c r="AF994" s="1"/>
      <c r="AG994" s="1"/>
      <c r="AH994" s="1"/>
      <c r="AI994" s="1"/>
      <c r="AJ994" s="1"/>
      <c r="AK994" s="1" t="s">
        <v>112</v>
      </c>
      <c r="AL994" s="1"/>
      <c r="AM994" s="1"/>
      <c r="AN994" s="1"/>
      <c r="AO994" s="1"/>
      <c r="AP994" s="1"/>
      <c r="AQ994" s="1"/>
      <c r="AR994" s="1"/>
      <c r="AS994" s="1"/>
      <c r="AT994" s="1"/>
      <c r="AU994" s="1"/>
      <c r="AV994" s="1"/>
      <c r="AW994" s="1"/>
      <c r="AX994" s="1"/>
      <c r="AY994" s="1"/>
      <c r="AZ994" s="1" t="s">
        <v>265</v>
      </c>
      <c r="BA994" s="1" t="s">
        <v>259</v>
      </c>
      <c r="BB994" s="1"/>
      <c r="BC994" s="1"/>
      <c r="BD994" s="1" t="s">
        <v>116</v>
      </c>
      <c r="BE994" s="1" t="s">
        <v>192</v>
      </c>
      <c r="BF994" s="1"/>
      <c r="BG994" s="1"/>
      <c r="BH994" s="1" t="s">
        <v>321</v>
      </c>
      <c r="BI994" s="1"/>
      <c r="BJ994" s="1"/>
      <c r="BK994" s="1"/>
      <c r="BL994" s="1" t="s">
        <v>6699</v>
      </c>
      <c r="BM994" s="1" t="s">
        <v>6700</v>
      </c>
      <c r="BN994" s="1"/>
    </row>
    <row r="995" spans="1:66" ht="15.75" customHeight="1" x14ac:dyDescent="0.3">
      <c r="A995" s="1" t="s">
        <v>4686</v>
      </c>
      <c r="B995" s="1">
        <v>200000</v>
      </c>
      <c r="C995" s="1" t="s">
        <v>68</v>
      </c>
      <c r="D995" s="1">
        <v>0</v>
      </c>
      <c r="E995" s="4" t="s">
        <v>1059</v>
      </c>
      <c r="F995" s="1" t="s">
        <v>69</v>
      </c>
      <c r="G995" s="1" t="s">
        <v>99</v>
      </c>
      <c r="H995" s="1" t="s">
        <v>100</v>
      </c>
      <c r="I995" s="1" t="s">
        <v>101</v>
      </c>
      <c r="J995" s="1" t="s">
        <v>6701</v>
      </c>
      <c r="K995" s="1" t="s">
        <v>6702</v>
      </c>
      <c r="L995" s="1" t="s">
        <v>6703</v>
      </c>
      <c r="M995" s="1" t="s">
        <v>6704</v>
      </c>
      <c r="N995" s="1" t="s">
        <v>6705</v>
      </c>
      <c r="O995" s="1" t="s">
        <v>382</v>
      </c>
      <c r="P995" s="1" t="s">
        <v>4691</v>
      </c>
      <c r="Q995" s="1" t="s">
        <v>4686</v>
      </c>
      <c r="R995" s="1" t="s">
        <v>6706</v>
      </c>
      <c r="S995" s="1" t="s">
        <v>6707</v>
      </c>
      <c r="T995" s="1"/>
      <c r="U995" s="1" t="s">
        <v>81</v>
      </c>
      <c r="V995" s="1"/>
      <c r="W995" s="1"/>
      <c r="X995" s="1"/>
      <c r="Y995" s="1">
        <v>489</v>
      </c>
      <c r="Z995" s="1"/>
      <c r="AA995" s="1"/>
      <c r="AB995" s="1"/>
      <c r="AC995" s="1"/>
      <c r="AD995" s="1"/>
      <c r="AE995" s="1"/>
      <c r="AF995" s="1"/>
      <c r="AG995" s="1" t="s">
        <v>111</v>
      </c>
      <c r="AH995" s="1"/>
      <c r="AI995" s="1"/>
      <c r="AJ995" s="1"/>
      <c r="AK995" s="1" t="s">
        <v>112</v>
      </c>
      <c r="AL995" s="1"/>
      <c r="AM995" s="1"/>
      <c r="AN995" s="1"/>
      <c r="AO995" s="1"/>
      <c r="AP995" s="1"/>
      <c r="AQ995" s="1"/>
      <c r="AR995" s="1"/>
      <c r="AS995" s="1"/>
      <c r="AT995" s="1"/>
      <c r="AU995" s="1"/>
      <c r="AV995" s="1"/>
      <c r="AW995" s="1"/>
      <c r="AX995" s="1" t="s">
        <v>113</v>
      </c>
      <c r="AY995" s="1"/>
      <c r="AZ995" s="1" t="s">
        <v>386</v>
      </c>
      <c r="BA995" s="1" t="s">
        <v>382</v>
      </c>
      <c r="BB995" s="1" t="s">
        <v>445</v>
      </c>
      <c r="BC995" s="1"/>
      <c r="BD995" s="1"/>
      <c r="BE995" s="1" t="s">
        <v>117</v>
      </c>
      <c r="BF995" s="1" t="s">
        <v>90</v>
      </c>
      <c r="BG995" s="1"/>
      <c r="BH995" s="1" t="s">
        <v>455</v>
      </c>
      <c r="BI995" s="1"/>
      <c r="BJ995" s="1"/>
      <c r="BK995" s="1"/>
      <c r="BL995" s="1" t="s">
        <v>6708</v>
      </c>
      <c r="BM995" s="1" t="s">
        <v>6709</v>
      </c>
      <c r="BN995" s="1" t="s">
        <v>181</v>
      </c>
    </row>
    <row r="996" spans="1:66" ht="15.75" customHeight="1" x14ac:dyDescent="0.3">
      <c r="A996" s="1" t="s">
        <v>641</v>
      </c>
      <c r="B996" s="1">
        <v>1850000</v>
      </c>
      <c r="C996" s="1" t="s">
        <v>68</v>
      </c>
      <c r="D996" s="1">
        <v>100</v>
      </c>
      <c r="E996" s="4" t="s">
        <v>348</v>
      </c>
      <c r="F996" s="1" t="s">
        <v>69</v>
      </c>
      <c r="G996" s="1" t="s">
        <v>70</v>
      </c>
      <c r="H996" s="1" t="s">
        <v>71</v>
      </c>
      <c r="I996" s="1" t="s">
        <v>72</v>
      </c>
      <c r="J996" s="1" t="s">
        <v>6710</v>
      </c>
      <c r="K996" s="1" t="s">
        <v>6711</v>
      </c>
      <c r="L996" s="1" t="s">
        <v>1013</v>
      </c>
      <c r="M996" s="1" t="s">
        <v>6712</v>
      </c>
      <c r="N996" s="1" t="s">
        <v>6713</v>
      </c>
      <c r="O996" s="1" t="s">
        <v>201</v>
      </c>
      <c r="P996" s="1" t="s">
        <v>647</v>
      </c>
      <c r="Q996" s="1" t="s">
        <v>641</v>
      </c>
      <c r="R996" s="1" t="s">
        <v>6714</v>
      </c>
      <c r="S996" s="1" t="s">
        <v>6715</v>
      </c>
      <c r="T996" s="1"/>
      <c r="U996" s="1" t="s">
        <v>81</v>
      </c>
      <c r="V996" s="1"/>
      <c r="W996" s="1" t="s">
        <v>6716</v>
      </c>
      <c r="X996" s="1"/>
      <c r="Y996" s="1">
        <v>302</v>
      </c>
      <c r="Z996" s="1"/>
      <c r="AA996" s="1"/>
      <c r="AB996" s="1"/>
      <c r="AC996" s="1"/>
      <c r="AD996" s="1"/>
      <c r="AE996" s="1"/>
      <c r="AF996" s="1"/>
      <c r="AG996" s="1"/>
      <c r="AH996" s="1"/>
      <c r="AI996" s="1"/>
      <c r="AJ996" s="1"/>
      <c r="AK996" s="1" t="s">
        <v>220</v>
      </c>
      <c r="AL996" s="1"/>
      <c r="AM996" s="1"/>
      <c r="AN996" s="1"/>
      <c r="AO996" s="1"/>
      <c r="AP996" s="1"/>
      <c r="AQ996" s="1"/>
      <c r="AR996" s="1"/>
      <c r="AS996" s="1"/>
      <c r="AT996" s="1"/>
      <c r="AU996" s="1"/>
      <c r="AV996" s="1"/>
      <c r="AW996" s="1"/>
      <c r="AX996" s="1" t="s">
        <v>1087</v>
      </c>
      <c r="AY996" s="1"/>
      <c r="AZ996" s="1" t="s">
        <v>205</v>
      </c>
      <c r="BA996" s="1" t="s">
        <v>201</v>
      </c>
      <c r="BB996" s="1"/>
      <c r="BC996" s="1"/>
      <c r="BD996" s="1" t="s">
        <v>6717</v>
      </c>
      <c r="BE996" s="1" t="s">
        <v>192</v>
      </c>
      <c r="BF996" s="1" t="s">
        <v>90</v>
      </c>
      <c r="BG996" s="1"/>
      <c r="BH996" s="1" t="s">
        <v>193</v>
      </c>
      <c r="BI996" s="1"/>
      <c r="BJ996" s="1"/>
      <c r="BK996" s="1"/>
      <c r="BL996" s="1" t="s">
        <v>6718</v>
      </c>
      <c r="BM996" s="1" t="s">
        <v>6719</v>
      </c>
      <c r="BN996" s="1"/>
    </row>
    <row r="997" spans="1:66" ht="15.75" customHeight="1" x14ac:dyDescent="0.3">
      <c r="A997" s="1" t="s">
        <v>4686</v>
      </c>
      <c r="B997" s="1">
        <v>5000000</v>
      </c>
      <c r="C997" s="1" t="s">
        <v>68</v>
      </c>
      <c r="D997" s="1">
        <v>0</v>
      </c>
      <c r="E997" s="4">
        <v>44569</v>
      </c>
      <c r="F997" s="1" t="s">
        <v>69</v>
      </c>
      <c r="G997" s="1" t="s">
        <v>99</v>
      </c>
      <c r="H997" s="1" t="s">
        <v>100</v>
      </c>
      <c r="I997" s="1" t="s">
        <v>101</v>
      </c>
      <c r="J997" s="1" t="s">
        <v>6720</v>
      </c>
      <c r="K997" s="1" t="s">
        <v>6721</v>
      </c>
      <c r="L997" s="1" t="s">
        <v>288</v>
      </c>
      <c r="M997" s="1" t="s">
        <v>6722</v>
      </c>
      <c r="N997" s="1" t="s">
        <v>6723</v>
      </c>
      <c r="O997" s="1" t="s">
        <v>291</v>
      </c>
      <c r="P997" s="1" t="s">
        <v>4691</v>
      </c>
      <c r="Q997" s="1" t="s">
        <v>4686</v>
      </c>
      <c r="R997" s="1" t="s">
        <v>6724</v>
      </c>
      <c r="S997" s="1" t="s">
        <v>6725</v>
      </c>
      <c r="T997" s="1"/>
      <c r="U997" s="1" t="s">
        <v>81</v>
      </c>
      <c r="V997" s="1"/>
      <c r="W997" s="1"/>
      <c r="X997" s="1"/>
      <c r="Y997" s="1">
        <v>350</v>
      </c>
      <c r="Z997" s="1"/>
      <c r="AA997" s="1"/>
      <c r="AB997" s="1"/>
      <c r="AC997" s="1"/>
      <c r="AD997" s="1"/>
      <c r="AE997" s="1"/>
      <c r="AF997" s="1"/>
      <c r="AG997" s="1"/>
      <c r="AH997" s="1"/>
      <c r="AI997" s="1"/>
      <c r="AJ997" s="1"/>
      <c r="AK997" s="1" t="s">
        <v>112</v>
      </c>
      <c r="AL997" s="1"/>
      <c r="AM997" s="1"/>
      <c r="AN997" s="1"/>
      <c r="AO997" s="1"/>
      <c r="AP997" s="1"/>
      <c r="AQ997" s="1"/>
      <c r="AR997" s="1"/>
      <c r="AS997" s="1"/>
      <c r="AT997" s="1"/>
      <c r="AU997" s="1"/>
      <c r="AV997" s="1"/>
      <c r="AW997" s="1"/>
      <c r="AX997" s="1" t="s">
        <v>1087</v>
      </c>
      <c r="AY997" s="1"/>
      <c r="AZ997" s="1" t="s">
        <v>296</v>
      </c>
      <c r="BA997" s="1" t="s">
        <v>291</v>
      </c>
      <c r="BB997" s="1" t="s">
        <v>445</v>
      </c>
      <c r="BC997" s="1"/>
      <c r="BD997" s="1" t="s">
        <v>116</v>
      </c>
      <c r="BE997" s="1" t="s">
        <v>134</v>
      </c>
      <c r="BF997" s="1" t="s">
        <v>90</v>
      </c>
      <c r="BG997" s="1"/>
      <c r="BH997" s="1" t="s">
        <v>6726</v>
      </c>
      <c r="BI997" s="1"/>
      <c r="BJ997" s="1"/>
      <c r="BK997" s="1"/>
      <c r="BL997" s="1" t="s">
        <v>6727</v>
      </c>
      <c r="BM997" s="1" t="s">
        <v>6728</v>
      </c>
      <c r="BN997" s="1" t="s">
        <v>121</v>
      </c>
    </row>
    <row r="998" spans="1:66" ht="15.75" customHeight="1" x14ac:dyDescent="0.3">
      <c r="A998" s="1" t="s">
        <v>4686</v>
      </c>
      <c r="B998" s="1">
        <v>3000000</v>
      </c>
      <c r="C998" s="1" t="s">
        <v>68</v>
      </c>
      <c r="D998" s="1">
        <v>0</v>
      </c>
      <c r="E998" s="4" t="s">
        <v>348</v>
      </c>
      <c r="F998" s="1" t="s">
        <v>69</v>
      </c>
      <c r="G998" s="1" t="s">
        <v>99</v>
      </c>
      <c r="H998" s="1" t="s">
        <v>100</v>
      </c>
      <c r="I998" s="1" t="s">
        <v>101</v>
      </c>
      <c r="J998" s="1" t="s">
        <v>6701</v>
      </c>
      <c r="K998" s="1" t="s">
        <v>6702</v>
      </c>
      <c r="L998" s="1" t="s">
        <v>6729</v>
      </c>
      <c r="M998" s="1" t="s">
        <v>6704</v>
      </c>
      <c r="N998" s="1" t="s">
        <v>6705</v>
      </c>
      <c r="O998" s="1" t="s">
        <v>382</v>
      </c>
      <c r="P998" s="1" t="s">
        <v>4691</v>
      </c>
      <c r="Q998" s="1" t="s">
        <v>4686</v>
      </c>
      <c r="R998" s="1" t="s">
        <v>6730</v>
      </c>
      <c r="S998" s="1" t="s">
        <v>6731</v>
      </c>
      <c r="T998" s="1"/>
      <c r="U998" s="1" t="s">
        <v>81</v>
      </c>
      <c r="V998" s="1"/>
      <c r="W998" s="1"/>
      <c r="X998" s="1"/>
      <c r="Y998" s="1">
        <v>489</v>
      </c>
      <c r="Z998" s="1"/>
      <c r="AA998" s="1"/>
      <c r="AB998" s="1"/>
      <c r="AC998" s="1"/>
      <c r="AD998" s="1"/>
      <c r="AE998" s="1"/>
      <c r="AF998" s="1"/>
      <c r="AG998" s="1" t="s">
        <v>111</v>
      </c>
      <c r="AH998" s="1"/>
      <c r="AI998" s="1"/>
      <c r="AJ998" s="1"/>
      <c r="AK998" s="1" t="s">
        <v>112</v>
      </c>
      <c r="AL998" s="1"/>
      <c r="AM998" s="1"/>
      <c r="AN998" s="1"/>
      <c r="AO998" s="1"/>
      <c r="AP998" s="1"/>
      <c r="AQ998" s="1"/>
      <c r="AR998" s="1"/>
      <c r="AS998" s="1"/>
      <c r="AT998" s="1"/>
      <c r="AU998" s="1"/>
      <c r="AV998" s="1"/>
      <c r="AW998" s="1"/>
      <c r="AX998" s="1" t="s">
        <v>113</v>
      </c>
      <c r="AY998" s="1"/>
      <c r="AZ998" s="1" t="s">
        <v>386</v>
      </c>
      <c r="BA998" s="1" t="s">
        <v>382</v>
      </c>
      <c r="BB998" s="1" t="s">
        <v>445</v>
      </c>
      <c r="BC998" s="1"/>
      <c r="BD998" s="1"/>
      <c r="BE998" s="1" t="s">
        <v>117</v>
      </c>
      <c r="BF998" s="1" t="s">
        <v>90</v>
      </c>
      <c r="BG998" s="1"/>
      <c r="BH998" s="1" t="s">
        <v>455</v>
      </c>
      <c r="BI998" s="1"/>
      <c r="BJ998" s="1"/>
      <c r="BK998" s="1"/>
      <c r="BL998" s="1" t="s">
        <v>6708</v>
      </c>
      <c r="BM998" s="1" t="s">
        <v>6709</v>
      </c>
      <c r="BN998" s="1" t="s">
        <v>121</v>
      </c>
    </row>
    <row r="999" spans="1:66" ht="15.75" customHeight="1" x14ac:dyDescent="0.3">
      <c r="A999" s="1" t="s">
        <v>4686</v>
      </c>
      <c r="B999" s="1">
        <v>500000</v>
      </c>
      <c r="C999" s="1" t="s">
        <v>68</v>
      </c>
      <c r="D999" s="1">
        <v>0</v>
      </c>
      <c r="E999" s="4" t="s">
        <v>1059</v>
      </c>
      <c r="F999" s="1" t="s">
        <v>69</v>
      </c>
      <c r="G999" s="1" t="s">
        <v>99</v>
      </c>
      <c r="H999" s="1" t="s">
        <v>100</v>
      </c>
      <c r="I999" s="1" t="s">
        <v>101</v>
      </c>
      <c r="J999" s="1" t="s">
        <v>6701</v>
      </c>
      <c r="K999" s="1" t="s">
        <v>6702</v>
      </c>
      <c r="L999" s="1" t="s">
        <v>6732</v>
      </c>
      <c r="M999" s="1" t="s">
        <v>6704</v>
      </c>
      <c r="N999" s="1" t="s">
        <v>6705</v>
      </c>
      <c r="O999" s="1" t="s">
        <v>382</v>
      </c>
      <c r="P999" s="1" t="s">
        <v>4691</v>
      </c>
      <c r="Q999" s="1" t="s">
        <v>4686</v>
      </c>
      <c r="R999" s="1" t="s">
        <v>6733</v>
      </c>
      <c r="S999" s="1" t="s">
        <v>6734</v>
      </c>
      <c r="T999" s="1"/>
      <c r="U999" s="1" t="s">
        <v>81</v>
      </c>
      <c r="V999" s="1"/>
      <c r="W999" s="1"/>
      <c r="X999" s="1"/>
      <c r="Y999" s="1">
        <v>489</v>
      </c>
      <c r="Z999" s="1"/>
      <c r="AA999" s="1"/>
      <c r="AB999" s="1"/>
      <c r="AC999" s="1"/>
      <c r="AD999" s="1"/>
      <c r="AE999" s="1"/>
      <c r="AF999" s="1"/>
      <c r="AG999" s="1" t="s">
        <v>111</v>
      </c>
      <c r="AH999" s="1"/>
      <c r="AI999" s="1"/>
      <c r="AJ999" s="1"/>
      <c r="AK999" s="1" t="s">
        <v>112</v>
      </c>
      <c r="AL999" s="1"/>
      <c r="AM999" s="1"/>
      <c r="AN999" s="1"/>
      <c r="AO999" s="1"/>
      <c r="AP999" s="1"/>
      <c r="AQ999" s="1"/>
      <c r="AR999" s="1"/>
      <c r="AS999" s="1"/>
      <c r="AT999" s="1"/>
      <c r="AU999" s="1"/>
      <c r="AV999" s="1"/>
      <c r="AW999" s="1"/>
      <c r="AX999" s="1" t="s">
        <v>113</v>
      </c>
      <c r="AY999" s="1"/>
      <c r="AZ999" s="1" t="s">
        <v>386</v>
      </c>
      <c r="BA999" s="1" t="s">
        <v>382</v>
      </c>
      <c r="BB999" s="1" t="s">
        <v>445</v>
      </c>
      <c r="BC999" s="1"/>
      <c r="BD999" s="1"/>
      <c r="BE999" s="1" t="s">
        <v>117</v>
      </c>
      <c r="BF999" s="1" t="s">
        <v>90</v>
      </c>
      <c r="BG999" s="1"/>
      <c r="BH999" s="1" t="s">
        <v>455</v>
      </c>
      <c r="BI999" s="1"/>
      <c r="BJ999" s="1"/>
      <c r="BK999" s="1"/>
      <c r="BL999" s="1" t="s">
        <v>6708</v>
      </c>
      <c r="BM999" s="1" t="s">
        <v>6709</v>
      </c>
      <c r="BN999" s="1" t="s">
        <v>375</v>
      </c>
    </row>
    <row r="1000" spans="1:66" ht="15.75" customHeight="1" x14ac:dyDescent="0.3">
      <c r="A1000" s="1" t="s">
        <v>4686</v>
      </c>
      <c r="B1000" s="1">
        <v>200000</v>
      </c>
      <c r="C1000" s="1" t="s">
        <v>68</v>
      </c>
      <c r="D1000" s="1">
        <v>0</v>
      </c>
      <c r="E1000" s="4" t="s">
        <v>1059</v>
      </c>
      <c r="F1000" s="1" t="s">
        <v>69</v>
      </c>
      <c r="G1000" s="1" t="s">
        <v>99</v>
      </c>
      <c r="H1000" s="1" t="s">
        <v>100</v>
      </c>
      <c r="I1000" s="1" t="s">
        <v>101</v>
      </c>
      <c r="J1000" s="1" t="s">
        <v>6701</v>
      </c>
      <c r="K1000" s="1" t="s">
        <v>6702</v>
      </c>
      <c r="L1000" s="1" t="s">
        <v>6735</v>
      </c>
      <c r="M1000" s="1" t="s">
        <v>6704</v>
      </c>
      <c r="N1000" s="1" t="s">
        <v>6705</v>
      </c>
      <c r="O1000" s="1" t="s">
        <v>382</v>
      </c>
      <c r="P1000" s="1" t="s">
        <v>4691</v>
      </c>
      <c r="Q1000" s="1" t="s">
        <v>4686</v>
      </c>
      <c r="R1000" s="1" t="s">
        <v>6736</v>
      </c>
      <c r="S1000" s="1" t="s">
        <v>6737</v>
      </c>
      <c r="T1000" s="1"/>
      <c r="U1000" s="1" t="s">
        <v>81</v>
      </c>
      <c r="V1000" s="1"/>
      <c r="W1000" s="1"/>
      <c r="X1000" s="1"/>
      <c r="Y1000" s="1">
        <v>489</v>
      </c>
      <c r="Z1000" s="1"/>
      <c r="AA1000" s="1"/>
      <c r="AB1000" s="1"/>
      <c r="AC1000" s="1"/>
      <c r="AD1000" s="1"/>
      <c r="AE1000" s="1"/>
      <c r="AF1000" s="1"/>
      <c r="AG1000" s="1" t="s">
        <v>111</v>
      </c>
      <c r="AH1000" s="1"/>
      <c r="AI1000" s="1"/>
      <c r="AJ1000" s="1"/>
      <c r="AK1000" s="1" t="s">
        <v>112</v>
      </c>
      <c r="AL1000" s="1"/>
      <c r="AM1000" s="1"/>
      <c r="AN1000" s="1"/>
      <c r="AO1000" s="1"/>
      <c r="AP1000" s="1"/>
      <c r="AQ1000" s="1"/>
      <c r="AR1000" s="1"/>
      <c r="AS1000" s="1"/>
      <c r="AT1000" s="1"/>
      <c r="AU1000" s="1"/>
      <c r="AV1000" s="1"/>
      <c r="AW1000" s="1"/>
      <c r="AX1000" s="1" t="s">
        <v>113</v>
      </c>
      <c r="AY1000" s="1"/>
      <c r="AZ1000" s="1" t="s">
        <v>386</v>
      </c>
      <c r="BA1000" s="1" t="s">
        <v>382</v>
      </c>
      <c r="BB1000" s="1" t="s">
        <v>445</v>
      </c>
      <c r="BC1000" s="1"/>
      <c r="BD1000" s="1"/>
      <c r="BE1000" s="1" t="s">
        <v>117</v>
      </c>
      <c r="BF1000" s="1" t="s">
        <v>90</v>
      </c>
      <c r="BG1000" s="1"/>
      <c r="BH1000" s="1" t="s">
        <v>455</v>
      </c>
      <c r="BI1000" s="1"/>
      <c r="BJ1000" s="1"/>
      <c r="BK1000" s="1"/>
      <c r="BL1000" s="1" t="s">
        <v>6708</v>
      </c>
      <c r="BM1000" s="1" t="s">
        <v>6709</v>
      </c>
      <c r="BN1000" s="1" t="s">
        <v>121</v>
      </c>
    </row>
    <row r="1001" spans="1:66" ht="15.75" customHeight="1" x14ac:dyDescent="0.3">
      <c r="A1001" s="1" t="s">
        <v>98</v>
      </c>
      <c r="B1001" s="1">
        <v>1000000</v>
      </c>
      <c r="C1001" s="1" t="s">
        <v>68</v>
      </c>
      <c r="D1001" s="1">
        <v>50</v>
      </c>
      <c r="E1001" s="4" t="s">
        <v>139</v>
      </c>
      <c r="F1001" s="1" t="s">
        <v>69</v>
      </c>
      <c r="G1001" s="1" t="s">
        <v>402</v>
      </c>
      <c r="H1001" s="1" t="s">
        <v>403</v>
      </c>
      <c r="I1001" s="1" t="s">
        <v>142</v>
      </c>
      <c r="J1001" s="1" t="s">
        <v>6738</v>
      </c>
      <c r="K1001" s="1" t="s">
        <v>6739</v>
      </c>
      <c r="L1001" s="1" t="s">
        <v>6740</v>
      </c>
      <c r="M1001" s="1" t="s">
        <v>6741</v>
      </c>
      <c r="N1001" s="1" t="s">
        <v>6742</v>
      </c>
      <c r="O1001" s="1" t="s">
        <v>382</v>
      </c>
      <c r="P1001" s="1" t="s">
        <v>106</v>
      </c>
      <c r="Q1001" s="1" t="s">
        <v>98</v>
      </c>
      <c r="R1001" s="1" t="s">
        <v>6743</v>
      </c>
      <c r="S1001" s="1" t="s">
        <v>6744</v>
      </c>
      <c r="T1001" s="1"/>
      <c r="U1001" s="1" t="s">
        <v>130</v>
      </c>
      <c r="V1001" s="1"/>
      <c r="W1001" s="1"/>
      <c r="X1001" s="1"/>
      <c r="Y1001" s="1">
        <v>287</v>
      </c>
      <c r="Z1001" s="1"/>
      <c r="AA1001" s="1"/>
      <c r="AB1001" s="1"/>
      <c r="AC1001" s="1"/>
      <c r="AD1001" s="1"/>
      <c r="AE1001" s="1"/>
      <c r="AF1001" s="1"/>
      <c r="AG1001" s="1"/>
      <c r="AH1001" s="1"/>
      <c r="AI1001" s="1"/>
      <c r="AJ1001" s="1"/>
      <c r="AK1001" s="1" t="s">
        <v>356</v>
      </c>
      <c r="AL1001" s="1"/>
      <c r="AM1001" s="1"/>
      <c r="AN1001" s="1"/>
      <c r="AO1001" s="1"/>
      <c r="AP1001" s="1"/>
      <c r="AQ1001" s="1"/>
      <c r="AR1001" s="1"/>
      <c r="AS1001" s="1"/>
      <c r="AT1001" s="1"/>
      <c r="AU1001" s="1"/>
      <c r="AV1001" s="1"/>
      <c r="AW1001" s="1"/>
      <c r="AX1001" s="1" t="s">
        <v>357</v>
      </c>
      <c r="AY1001" s="1"/>
      <c r="AZ1001" s="1" t="s">
        <v>386</v>
      </c>
      <c r="BA1001" s="1" t="s">
        <v>382</v>
      </c>
      <c r="BB1001" s="1"/>
      <c r="BC1001" s="1"/>
      <c r="BD1001" s="1"/>
      <c r="BE1001" s="1" t="s">
        <v>134</v>
      </c>
      <c r="BF1001" s="1" t="s">
        <v>90</v>
      </c>
      <c r="BG1001" s="1"/>
      <c r="BH1001" s="1" t="s">
        <v>387</v>
      </c>
      <c r="BI1001" s="1"/>
      <c r="BJ1001" s="1"/>
      <c r="BK1001" s="1"/>
      <c r="BL1001" s="1" t="s">
        <v>6745</v>
      </c>
      <c r="BM1001" s="1" t="s">
        <v>6746</v>
      </c>
      <c r="BN1001" s="1" t="s">
        <v>121</v>
      </c>
    </row>
    <row r="1002" spans="1:66" ht="15.75" customHeight="1" x14ac:dyDescent="0.3">
      <c r="A1002" s="1" t="s">
        <v>98</v>
      </c>
      <c r="B1002" s="1">
        <v>200000</v>
      </c>
      <c r="C1002" s="1" t="s">
        <v>68</v>
      </c>
      <c r="D1002" s="1">
        <v>50</v>
      </c>
      <c r="E1002" s="4" t="s">
        <v>139</v>
      </c>
      <c r="F1002" s="1" t="s">
        <v>69</v>
      </c>
      <c r="G1002" s="1" t="s">
        <v>402</v>
      </c>
      <c r="H1002" s="1" t="s">
        <v>403</v>
      </c>
      <c r="I1002" s="1" t="s">
        <v>142</v>
      </c>
      <c r="J1002" s="1" t="s">
        <v>6738</v>
      </c>
      <c r="K1002" s="1" t="s">
        <v>6739</v>
      </c>
      <c r="L1002" s="1" t="s">
        <v>181</v>
      </c>
      <c r="M1002" s="1" t="s">
        <v>6741</v>
      </c>
      <c r="N1002" s="1" t="s">
        <v>6742</v>
      </c>
      <c r="O1002" s="1" t="s">
        <v>382</v>
      </c>
      <c r="P1002" s="1" t="s">
        <v>106</v>
      </c>
      <c r="Q1002" s="1" t="s">
        <v>98</v>
      </c>
      <c r="R1002" s="1" t="s">
        <v>6747</v>
      </c>
      <c r="S1002" s="1" t="s">
        <v>6748</v>
      </c>
      <c r="T1002" s="1"/>
      <c r="U1002" s="1" t="s">
        <v>130</v>
      </c>
      <c r="V1002" s="1"/>
      <c r="W1002" s="1"/>
      <c r="X1002" s="1"/>
      <c r="Y1002" s="1">
        <v>287</v>
      </c>
      <c r="Z1002" s="1"/>
      <c r="AA1002" s="1"/>
      <c r="AB1002" s="1"/>
      <c r="AC1002" s="1"/>
      <c r="AD1002" s="1"/>
      <c r="AE1002" s="1"/>
      <c r="AF1002" s="1"/>
      <c r="AG1002" s="1"/>
      <c r="AH1002" s="1"/>
      <c r="AI1002" s="1"/>
      <c r="AJ1002" s="1"/>
      <c r="AK1002" s="1" t="s">
        <v>356</v>
      </c>
      <c r="AL1002" s="1"/>
      <c r="AM1002" s="1"/>
      <c r="AN1002" s="1"/>
      <c r="AO1002" s="1"/>
      <c r="AP1002" s="1"/>
      <c r="AQ1002" s="1"/>
      <c r="AR1002" s="1"/>
      <c r="AS1002" s="1"/>
      <c r="AT1002" s="1"/>
      <c r="AU1002" s="1"/>
      <c r="AV1002" s="1"/>
      <c r="AW1002" s="1"/>
      <c r="AX1002" s="1" t="s">
        <v>357</v>
      </c>
      <c r="AY1002" s="1"/>
      <c r="AZ1002" s="1" t="s">
        <v>386</v>
      </c>
      <c r="BA1002" s="1" t="s">
        <v>382</v>
      </c>
      <c r="BB1002" s="1"/>
      <c r="BC1002" s="1"/>
      <c r="BD1002" s="1"/>
      <c r="BE1002" s="1" t="s">
        <v>134</v>
      </c>
      <c r="BF1002" s="1" t="s">
        <v>90</v>
      </c>
      <c r="BG1002" s="1"/>
      <c r="BH1002" s="1" t="s">
        <v>387</v>
      </c>
      <c r="BI1002" s="1"/>
      <c r="BJ1002" s="1"/>
      <c r="BK1002" s="1"/>
      <c r="BL1002" s="1" t="s">
        <v>6745</v>
      </c>
      <c r="BM1002" s="1" t="s">
        <v>6746</v>
      </c>
      <c r="BN1002" s="1" t="s">
        <v>181</v>
      </c>
    </row>
    <row r="1003" spans="1:66" ht="15.75" customHeight="1" x14ac:dyDescent="0.3">
      <c r="A1003" s="1" t="s">
        <v>98</v>
      </c>
      <c r="B1003" s="1">
        <v>280000</v>
      </c>
      <c r="C1003" s="1" t="s">
        <v>68</v>
      </c>
      <c r="D1003" s="1">
        <v>100</v>
      </c>
      <c r="E1003" s="4" t="s">
        <v>348</v>
      </c>
      <c r="F1003" s="1" t="s">
        <v>69</v>
      </c>
      <c r="G1003" s="1" t="s">
        <v>70</v>
      </c>
      <c r="H1003" s="1" t="s">
        <v>71</v>
      </c>
      <c r="I1003" s="1" t="s">
        <v>72</v>
      </c>
      <c r="J1003" s="1"/>
      <c r="K1003" s="1"/>
      <c r="L1003" s="1"/>
      <c r="M1003" s="1" t="s">
        <v>6749</v>
      </c>
      <c r="N1003" s="1" t="s">
        <v>6750</v>
      </c>
      <c r="O1003" s="1" t="s">
        <v>406</v>
      </c>
      <c r="P1003" s="1" t="s">
        <v>106</v>
      </c>
      <c r="Q1003" s="1" t="s">
        <v>98</v>
      </c>
      <c r="R1003" s="1" t="s">
        <v>6751</v>
      </c>
      <c r="S1003" s="1" t="s">
        <v>6752</v>
      </c>
      <c r="T1003" s="1"/>
      <c r="U1003" s="1" t="s">
        <v>130</v>
      </c>
      <c r="V1003" s="1"/>
      <c r="W1003" s="1"/>
      <c r="X1003" s="1"/>
      <c r="Y1003" s="1">
        <v>66</v>
      </c>
      <c r="Z1003" s="1"/>
      <c r="AA1003" s="1"/>
      <c r="AB1003" s="1"/>
      <c r="AC1003" s="1"/>
      <c r="AD1003" s="1"/>
      <c r="AE1003" s="1"/>
      <c r="AF1003" s="1"/>
      <c r="AG1003" s="1"/>
      <c r="AH1003" s="1"/>
      <c r="AI1003" s="1"/>
      <c r="AJ1003" s="1"/>
      <c r="AK1003" s="1" t="s">
        <v>112</v>
      </c>
      <c r="AL1003" s="1"/>
      <c r="AM1003" s="1"/>
      <c r="AN1003" s="1"/>
      <c r="AO1003" s="1"/>
      <c r="AP1003" s="1"/>
      <c r="AQ1003" s="1"/>
      <c r="AR1003" s="1"/>
      <c r="AS1003" s="1"/>
      <c r="AT1003" s="1"/>
      <c r="AU1003" s="1"/>
      <c r="AV1003" s="1"/>
      <c r="AW1003" s="1"/>
      <c r="AX1003" s="1" t="s">
        <v>113</v>
      </c>
      <c r="AY1003" s="1"/>
      <c r="AZ1003" s="1" t="s">
        <v>234</v>
      </c>
      <c r="BA1003" s="1" t="s">
        <v>138</v>
      </c>
      <c r="BB1003" s="1" t="s">
        <v>1232</v>
      </c>
      <c r="BC1003" s="1"/>
      <c r="BD1003" s="1" t="s">
        <v>88</v>
      </c>
      <c r="BE1003" s="1" t="s">
        <v>134</v>
      </c>
      <c r="BF1003" s="1" t="s">
        <v>3669</v>
      </c>
      <c r="BG1003" s="1"/>
      <c r="BH1003" s="1"/>
      <c r="BI1003" s="1"/>
      <c r="BJ1003" s="1"/>
      <c r="BK1003" s="1"/>
      <c r="BL1003" s="1" t="s">
        <v>6753</v>
      </c>
      <c r="BM1003" s="1" t="s">
        <v>6754</v>
      </c>
      <c r="BN1003" s="1"/>
    </row>
    <row r="1004" spans="1:66" ht="15.75" customHeight="1" x14ac:dyDescent="0.3">
      <c r="A1004" s="1" t="s">
        <v>138</v>
      </c>
      <c r="B1004" s="1">
        <v>10000</v>
      </c>
      <c r="C1004" s="1" t="s">
        <v>68</v>
      </c>
      <c r="D1004" s="1">
        <v>0</v>
      </c>
      <c r="E1004" s="4" t="s">
        <v>1059</v>
      </c>
      <c r="F1004" s="1" t="s">
        <v>69</v>
      </c>
      <c r="G1004" s="1" t="s">
        <v>99</v>
      </c>
      <c r="H1004" s="1" t="s">
        <v>100</v>
      </c>
      <c r="I1004" s="1" t="s">
        <v>101</v>
      </c>
      <c r="J1004" s="1" t="s">
        <v>6755</v>
      </c>
      <c r="K1004" s="1" t="s">
        <v>6756</v>
      </c>
      <c r="L1004" s="1"/>
      <c r="M1004" s="1" t="s">
        <v>6757</v>
      </c>
      <c r="N1004" s="1" t="s">
        <v>6758</v>
      </c>
      <c r="O1004" s="1" t="s">
        <v>138</v>
      </c>
      <c r="P1004" s="1" t="s">
        <v>234</v>
      </c>
      <c r="Q1004" s="1" t="s">
        <v>138</v>
      </c>
      <c r="R1004" s="1" t="s">
        <v>6759</v>
      </c>
      <c r="S1004" s="1" t="s">
        <v>6760</v>
      </c>
      <c r="T1004" s="1"/>
      <c r="U1004" s="1" t="s">
        <v>81</v>
      </c>
      <c r="V1004" s="1"/>
      <c r="W1004" s="1" t="s">
        <v>1904</v>
      </c>
      <c r="X1004" s="1"/>
      <c r="Y1004" s="1">
        <v>58</v>
      </c>
      <c r="Z1004" s="1"/>
      <c r="AA1004" s="1"/>
      <c r="AB1004" s="1"/>
      <c r="AC1004" s="1"/>
      <c r="AD1004" s="1"/>
      <c r="AE1004" s="1"/>
      <c r="AF1004" s="1"/>
      <c r="AG1004" s="1"/>
      <c r="AH1004" s="1"/>
      <c r="AI1004" s="1"/>
      <c r="AJ1004" s="1"/>
      <c r="AK1004" s="1" t="s">
        <v>6761</v>
      </c>
      <c r="AL1004" s="1"/>
      <c r="AM1004" s="1"/>
      <c r="AN1004" s="1"/>
      <c r="AO1004" s="1"/>
      <c r="AP1004" s="1"/>
      <c r="AQ1004" s="1"/>
      <c r="AR1004" s="1"/>
      <c r="AS1004" s="1"/>
      <c r="AT1004" s="1"/>
      <c r="AU1004" s="1"/>
      <c r="AV1004" s="1"/>
      <c r="AW1004" s="1"/>
      <c r="AX1004" s="1" t="s">
        <v>131</v>
      </c>
      <c r="AY1004" s="1"/>
      <c r="AZ1004" s="1" t="s">
        <v>234</v>
      </c>
      <c r="BA1004" s="1" t="s">
        <v>138</v>
      </c>
      <c r="BB1004" s="1"/>
      <c r="BC1004" s="1"/>
      <c r="BD1004" s="1" t="s">
        <v>88</v>
      </c>
      <c r="BE1004" s="1" t="s">
        <v>283</v>
      </c>
      <c r="BF1004" s="1" t="s">
        <v>135</v>
      </c>
      <c r="BG1004" s="1"/>
      <c r="BH1004" s="1"/>
      <c r="BI1004" s="1"/>
      <c r="BJ1004" s="1"/>
      <c r="BK1004" s="1"/>
      <c r="BL1004" s="1" t="s">
        <v>6762</v>
      </c>
      <c r="BM1004" s="1" t="s">
        <v>6763</v>
      </c>
      <c r="BN1004" s="1" t="s">
        <v>181</v>
      </c>
    </row>
    <row r="1005" spans="1:66" ht="15.75" customHeight="1" x14ac:dyDescent="0.3">
      <c r="A1005" s="1" t="s">
        <v>138</v>
      </c>
      <c r="B1005" s="1">
        <v>60000</v>
      </c>
      <c r="C1005" s="1" t="s">
        <v>68</v>
      </c>
      <c r="D1005" s="1">
        <v>0</v>
      </c>
      <c r="E1005" s="4" t="s">
        <v>1059</v>
      </c>
      <c r="F1005" s="1" t="s">
        <v>69</v>
      </c>
      <c r="G1005" s="1" t="s">
        <v>99</v>
      </c>
      <c r="H1005" s="1" t="s">
        <v>100</v>
      </c>
      <c r="I1005" s="1" t="s">
        <v>101</v>
      </c>
      <c r="J1005" s="1" t="s">
        <v>6755</v>
      </c>
      <c r="K1005" s="1" t="s">
        <v>6756</v>
      </c>
      <c r="L1005" s="1"/>
      <c r="M1005" s="1" t="s">
        <v>6757</v>
      </c>
      <c r="N1005" s="1" t="s">
        <v>6758</v>
      </c>
      <c r="O1005" s="1" t="s">
        <v>138</v>
      </c>
      <c r="P1005" s="1" t="s">
        <v>234</v>
      </c>
      <c r="Q1005" s="1" t="s">
        <v>138</v>
      </c>
      <c r="R1005" s="1" t="s">
        <v>6764</v>
      </c>
      <c r="S1005" s="1" t="s">
        <v>6765</v>
      </c>
      <c r="T1005" s="1"/>
      <c r="U1005" s="1" t="s">
        <v>81</v>
      </c>
      <c r="V1005" s="1"/>
      <c r="W1005" s="1" t="s">
        <v>1904</v>
      </c>
      <c r="X1005" s="1"/>
      <c r="Y1005" s="1">
        <v>58</v>
      </c>
      <c r="Z1005" s="1"/>
      <c r="AA1005" s="1"/>
      <c r="AB1005" s="1"/>
      <c r="AC1005" s="1"/>
      <c r="AD1005" s="1"/>
      <c r="AE1005" s="1"/>
      <c r="AF1005" s="1"/>
      <c r="AG1005" s="1"/>
      <c r="AH1005" s="1"/>
      <c r="AI1005" s="1"/>
      <c r="AJ1005" s="1"/>
      <c r="AK1005" s="1" t="s">
        <v>6761</v>
      </c>
      <c r="AL1005" s="1"/>
      <c r="AM1005" s="1"/>
      <c r="AN1005" s="1"/>
      <c r="AO1005" s="1"/>
      <c r="AP1005" s="1"/>
      <c r="AQ1005" s="1"/>
      <c r="AR1005" s="1"/>
      <c r="AS1005" s="1"/>
      <c r="AT1005" s="1"/>
      <c r="AU1005" s="1"/>
      <c r="AV1005" s="1"/>
      <c r="AW1005" s="1"/>
      <c r="AX1005" s="1" t="s">
        <v>131</v>
      </c>
      <c r="AY1005" s="1"/>
      <c r="AZ1005" s="1" t="s">
        <v>234</v>
      </c>
      <c r="BA1005" s="1" t="s">
        <v>138</v>
      </c>
      <c r="BB1005" s="1"/>
      <c r="BC1005" s="1"/>
      <c r="BD1005" s="1" t="s">
        <v>88</v>
      </c>
      <c r="BE1005" s="1" t="s">
        <v>283</v>
      </c>
      <c r="BF1005" s="1" t="s">
        <v>135</v>
      </c>
      <c r="BG1005" s="1"/>
      <c r="BH1005" s="1"/>
      <c r="BI1005" s="1"/>
      <c r="BJ1005" s="1"/>
      <c r="BK1005" s="1"/>
      <c r="BL1005" s="1" t="s">
        <v>6762</v>
      </c>
      <c r="BM1005" s="1" t="s">
        <v>6763</v>
      </c>
      <c r="BN1005" s="1" t="s">
        <v>121</v>
      </c>
    </row>
    <row r="1006" spans="1:66" ht="15.75" customHeight="1" x14ac:dyDescent="0.3">
      <c r="A1006" s="1" t="s">
        <v>470</v>
      </c>
      <c r="B1006" s="1">
        <v>30000</v>
      </c>
      <c r="C1006" s="1" t="s">
        <v>68</v>
      </c>
      <c r="D1006" s="1">
        <v>0</v>
      </c>
      <c r="E1006" s="4" t="s">
        <v>4724</v>
      </c>
      <c r="F1006" s="1" t="s">
        <v>69</v>
      </c>
      <c r="G1006" s="1" t="s">
        <v>123</v>
      </c>
      <c r="H1006" s="1" t="s">
        <v>124</v>
      </c>
      <c r="I1006" s="1" t="s">
        <v>101</v>
      </c>
      <c r="J1006" s="1" t="s">
        <v>6766</v>
      </c>
      <c r="K1006" s="1" t="s">
        <v>6767</v>
      </c>
      <c r="L1006" s="1"/>
      <c r="M1006" s="1" t="s">
        <v>6768</v>
      </c>
      <c r="N1006" s="1" t="s">
        <v>6769</v>
      </c>
      <c r="O1006" s="1" t="s">
        <v>304</v>
      </c>
      <c r="P1006" s="1" t="s">
        <v>619</v>
      </c>
      <c r="Q1006" s="1" t="s">
        <v>620</v>
      </c>
      <c r="R1006" s="1" t="s">
        <v>6770</v>
      </c>
      <c r="S1006" s="1" t="s">
        <v>6771</v>
      </c>
      <c r="T1006" s="1"/>
      <c r="U1006" s="1" t="s">
        <v>81</v>
      </c>
      <c r="V1006" s="1"/>
      <c r="W1006" s="1"/>
      <c r="X1006" s="1"/>
      <c r="Y1006" s="1">
        <v>100</v>
      </c>
      <c r="Z1006" s="1"/>
      <c r="AA1006" s="1"/>
      <c r="AB1006" s="1"/>
      <c r="AC1006" s="1"/>
      <c r="AD1006" s="1"/>
      <c r="AE1006" s="1"/>
      <c r="AF1006" s="1"/>
      <c r="AG1006" s="1" t="s">
        <v>111</v>
      </c>
      <c r="AH1006" s="1"/>
      <c r="AI1006" s="1"/>
      <c r="AJ1006" s="1"/>
      <c r="AK1006" s="1"/>
      <c r="AL1006" s="1"/>
      <c r="AM1006" s="1"/>
      <c r="AN1006" s="1"/>
      <c r="AO1006" s="1"/>
      <c r="AP1006" s="1"/>
      <c r="AQ1006" s="1"/>
      <c r="AR1006" s="1"/>
      <c r="AS1006" s="1"/>
      <c r="AT1006" s="1"/>
      <c r="AU1006" s="1"/>
      <c r="AV1006" s="1"/>
      <c r="AW1006" s="1"/>
      <c r="AX1006" s="1"/>
      <c r="AY1006" s="1"/>
      <c r="AZ1006" s="1" t="s">
        <v>307</v>
      </c>
      <c r="BA1006" s="1" t="s">
        <v>304</v>
      </c>
      <c r="BB1006" s="1"/>
      <c r="BC1006" s="1"/>
      <c r="BD1006" s="1" t="s">
        <v>116</v>
      </c>
      <c r="BE1006" s="1" t="s">
        <v>192</v>
      </c>
      <c r="BF1006" s="1"/>
      <c r="BG1006" s="1"/>
      <c r="BH1006" s="1" t="s">
        <v>193</v>
      </c>
      <c r="BI1006" s="1"/>
      <c r="BJ1006" s="1"/>
      <c r="BK1006" s="1"/>
      <c r="BL1006" s="1" t="s">
        <v>6772</v>
      </c>
      <c r="BM1006" s="1" t="s">
        <v>6773</v>
      </c>
      <c r="BN1006" s="1" t="s">
        <v>181</v>
      </c>
    </row>
    <row r="1007" spans="1:66" ht="15.75" customHeight="1" x14ac:dyDescent="0.3">
      <c r="A1007" s="1" t="s">
        <v>470</v>
      </c>
      <c r="B1007" s="1">
        <v>300000</v>
      </c>
      <c r="C1007" s="1" t="s">
        <v>68</v>
      </c>
      <c r="D1007" s="1">
        <v>0</v>
      </c>
      <c r="E1007" s="4" t="s">
        <v>4420</v>
      </c>
      <c r="F1007" s="1" t="s">
        <v>69</v>
      </c>
      <c r="G1007" s="1" t="s">
        <v>123</v>
      </c>
      <c r="H1007" s="1" t="s">
        <v>124</v>
      </c>
      <c r="I1007" s="1" t="s">
        <v>101</v>
      </c>
      <c r="J1007" s="1" t="s">
        <v>6766</v>
      </c>
      <c r="K1007" s="1" t="s">
        <v>6767</v>
      </c>
      <c r="L1007" s="1"/>
      <c r="M1007" s="1" t="s">
        <v>6768</v>
      </c>
      <c r="N1007" s="1" t="s">
        <v>6769</v>
      </c>
      <c r="O1007" s="1" t="s">
        <v>304</v>
      </c>
      <c r="P1007" s="1" t="s">
        <v>619</v>
      </c>
      <c r="Q1007" s="1" t="s">
        <v>620</v>
      </c>
      <c r="R1007" s="1" t="s">
        <v>6774</v>
      </c>
      <c r="S1007" s="1" t="s">
        <v>6775</v>
      </c>
      <c r="T1007" s="1"/>
      <c r="U1007" s="1" t="s">
        <v>81</v>
      </c>
      <c r="V1007" s="1"/>
      <c r="W1007" s="1"/>
      <c r="X1007" s="1"/>
      <c r="Y1007" s="1">
        <v>100</v>
      </c>
      <c r="Z1007" s="1"/>
      <c r="AA1007" s="1"/>
      <c r="AB1007" s="1"/>
      <c r="AC1007" s="1"/>
      <c r="AD1007" s="1"/>
      <c r="AE1007" s="1"/>
      <c r="AF1007" s="1"/>
      <c r="AG1007" s="1" t="s">
        <v>111</v>
      </c>
      <c r="AH1007" s="1"/>
      <c r="AI1007" s="1"/>
      <c r="AJ1007" s="1"/>
      <c r="AK1007" s="1"/>
      <c r="AL1007" s="1"/>
      <c r="AM1007" s="1"/>
      <c r="AN1007" s="1"/>
      <c r="AO1007" s="1"/>
      <c r="AP1007" s="1"/>
      <c r="AQ1007" s="1"/>
      <c r="AR1007" s="1"/>
      <c r="AS1007" s="1"/>
      <c r="AT1007" s="1"/>
      <c r="AU1007" s="1"/>
      <c r="AV1007" s="1"/>
      <c r="AW1007" s="1"/>
      <c r="AX1007" s="1"/>
      <c r="AY1007" s="1"/>
      <c r="AZ1007" s="1" t="s">
        <v>307</v>
      </c>
      <c r="BA1007" s="1" t="s">
        <v>304</v>
      </c>
      <c r="BB1007" s="1"/>
      <c r="BC1007" s="1"/>
      <c r="BD1007" s="1" t="s">
        <v>116</v>
      </c>
      <c r="BE1007" s="1" t="s">
        <v>192</v>
      </c>
      <c r="BF1007" s="1"/>
      <c r="BG1007" s="1"/>
      <c r="BH1007" s="1" t="s">
        <v>193</v>
      </c>
      <c r="BI1007" s="1"/>
      <c r="BJ1007" s="1"/>
      <c r="BK1007" s="1"/>
      <c r="BL1007" s="1" t="s">
        <v>6772</v>
      </c>
      <c r="BM1007" s="1" t="s">
        <v>6773</v>
      </c>
      <c r="BN1007" s="1" t="s">
        <v>121</v>
      </c>
    </row>
    <row r="1008" spans="1:66" ht="15.75" customHeight="1" x14ac:dyDescent="0.3">
      <c r="A1008" s="1" t="s">
        <v>256</v>
      </c>
      <c r="B1008" s="1">
        <v>1000000</v>
      </c>
      <c r="C1008" s="1" t="s">
        <v>68</v>
      </c>
      <c r="D1008" s="1">
        <v>0</v>
      </c>
      <c r="E1008" s="4" t="s">
        <v>314</v>
      </c>
      <c r="F1008" s="1" t="s">
        <v>69</v>
      </c>
      <c r="G1008" s="1" t="s">
        <v>123</v>
      </c>
      <c r="H1008" s="1" t="s">
        <v>124</v>
      </c>
      <c r="I1008" s="1" t="s">
        <v>101</v>
      </c>
      <c r="J1008" s="1" t="s">
        <v>6776</v>
      </c>
      <c r="K1008" s="1" t="s">
        <v>6777</v>
      </c>
      <c r="L1008" s="1" t="s">
        <v>1039</v>
      </c>
      <c r="M1008" s="1" t="s">
        <v>6778</v>
      </c>
      <c r="N1008" s="1" t="s">
        <v>6779</v>
      </c>
      <c r="O1008" s="1" t="s">
        <v>201</v>
      </c>
      <c r="P1008" s="1" t="s">
        <v>619</v>
      </c>
      <c r="Q1008" s="1" t="s">
        <v>620</v>
      </c>
      <c r="R1008" s="1" t="s">
        <v>6780</v>
      </c>
      <c r="S1008" s="1" t="s">
        <v>6781</v>
      </c>
      <c r="T1008" s="1"/>
      <c r="U1008" s="1" t="s">
        <v>1537</v>
      </c>
      <c r="V1008" s="1"/>
      <c r="W1008" s="1"/>
      <c r="X1008" s="1"/>
      <c r="Y1008" s="1">
        <v>2700</v>
      </c>
      <c r="Z1008" s="1"/>
      <c r="AA1008" s="1"/>
      <c r="AB1008" s="1"/>
      <c r="AC1008" s="1"/>
      <c r="AD1008" s="1"/>
      <c r="AE1008" s="1"/>
      <c r="AF1008" s="1"/>
      <c r="AG1008" s="1" t="s">
        <v>111</v>
      </c>
      <c r="AH1008" s="1"/>
      <c r="AI1008" s="1"/>
      <c r="AJ1008" s="1"/>
      <c r="AK1008" s="1" t="s">
        <v>112</v>
      </c>
      <c r="AL1008" s="1"/>
      <c r="AM1008" s="1"/>
      <c r="AN1008" s="1"/>
      <c r="AO1008" s="1"/>
      <c r="AP1008" s="1"/>
      <c r="AQ1008" s="1"/>
      <c r="AR1008" s="1"/>
      <c r="AS1008" s="1"/>
      <c r="AT1008" s="1"/>
      <c r="AU1008" s="1"/>
      <c r="AV1008" s="1"/>
      <c r="AW1008" s="1"/>
      <c r="AX1008" s="1" t="s">
        <v>345</v>
      </c>
      <c r="AY1008" s="1"/>
      <c r="AZ1008" s="1" t="s">
        <v>205</v>
      </c>
      <c r="BA1008" s="1" t="s">
        <v>201</v>
      </c>
      <c r="BB1008" s="1"/>
      <c r="BC1008" s="1"/>
      <c r="BD1008" s="1" t="s">
        <v>3868</v>
      </c>
      <c r="BE1008" s="1" t="s">
        <v>117</v>
      </c>
      <c r="BF1008" s="1"/>
      <c r="BG1008" s="1"/>
      <c r="BH1008" s="1" t="s">
        <v>455</v>
      </c>
      <c r="BI1008" s="1"/>
      <c r="BJ1008" s="1"/>
      <c r="BK1008" s="1"/>
      <c r="BL1008" s="1" t="s">
        <v>6782</v>
      </c>
      <c r="BM1008" s="1" t="s">
        <v>6783</v>
      </c>
      <c r="BN1008" s="1"/>
    </row>
    <row r="1009" spans="1:66" ht="15.75" customHeight="1" x14ac:dyDescent="0.3">
      <c r="A1009" s="1" t="s">
        <v>256</v>
      </c>
      <c r="B1009" s="1">
        <v>100000</v>
      </c>
      <c r="C1009" s="1" t="s">
        <v>68</v>
      </c>
      <c r="D1009" s="1">
        <v>0</v>
      </c>
      <c r="E1009" s="4" t="s">
        <v>314</v>
      </c>
      <c r="F1009" s="1" t="s">
        <v>69</v>
      </c>
      <c r="G1009" s="1" t="s">
        <v>123</v>
      </c>
      <c r="H1009" s="1" t="s">
        <v>124</v>
      </c>
      <c r="I1009" s="1" t="s">
        <v>101</v>
      </c>
      <c r="J1009" s="1" t="s">
        <v>6776</v>
      </c>
      <c r="K1009" s="1" t="s">
        <v>6777</v>
      </c>
      <c r="L1009" s="1" t="s">
        <v>275</v>
      </c>
      <c r="M1009" s="1" t="s">
        <v>6778</v>
      </c>
      <c r="N1009" s="1" t="s">
        <v>6779</v>
      </c>
      <c r="O1009" s="1" t="s">
        <v>201</v>
      </c>
      <c r="P1009" s="1" t="s">
        <v>619</v>
      </c>
      <c r="Q1009" s="1" t="s">
        <v>620</v>
      </c>
      <c r="R1009" s="1" t="s">
        <v>6784</v>
      </c>
      <c r="S1009" s="1" t="s">
        <v>6785</v>
      </c>
      <c r="T1009" s="1"/>
      <c r="U1009" s="1" t="s">
        <v>1537</v>
      </c>
      <c r="V1009" s="1"/>
      <c r="W1009" s="1"/>
      <c r="X1009" s="1"/>
      <c r="Y1009" s="1">
        <v>2700</v>
      </c>
      <c r="Z1009" s="1"/>
      <c r="AA1009" s="1"/>
      <c r="AB1009" s="1"/>
      <c r="AC1009" s="1"/>
      <c r="AD1009" s="1"/>
      <c r="AE1009" s="1"/>
      <c r="AF1009" s="1"/>
      <c r="AG1009" s="1" t="s">
        <v>111</v>
      </c>
      <c r="AH1009" s="1"/>
      <c r="AI1009" s="1"/>
      <c r="AJ1009" s="1"/>
      <c r="AK1009" s="1" t="s">
        <v>112</v>
      </c>
      <c r="AL1009" s="1"/>
      <c r="AM1009" s="1"/>
      <c r="AN1009" s="1"/>
      <c r="AO1009" s="1"/>
      <c r="AP1009" s="1"/>
      <c r="AQ1009" s="1"/>
      <c r="AR1009" s="1"/>
      <c r="AS1009" s="1"/>
      <c r="AT1009" s="1"/>
      <c r="AU1009" s="1"/>
      <c r="AV1009" s="1"/>
      <c r="AW1009" s="1"/>
      <c r="AX1009" s="1" t="s">
        <v>345</v>
      </c>
      <c r="AY1009" s="1"/>
      <c r="AZ1009" s="1" t="s">
        <v>205</v>
      </c>
      <c r="BA1009" s="1" t="s">
        <v>201</v>
      </c>
      <c r="BB1009" s="1"/>
      <c r="BC1009" s="1"/>
      <c r="BD1009" s="1" t="s">
        <v>3868</v>
      </c>
      <c r="BE1009" s="1" t="s">
        <v>117</v>
      </c>
      <c r="BF1009" s="1"/>
      <c r="BG1009" s="1"/>
      <c r="BH1009" s="1" t="s">
        <v>455</v>
      </c>
      <c r="BI1009" s="1"/>
      <c r="BJ1009" s="1"/>
      <c r="BK1009" s="1"/>
      <c r="BL1009" s="1" t="s">
        <v>6782</v>
      </c>
      <c r="BM1009" s="1" t="s">
        <v>6783</v>
      </c>
      <c r="BN1009" s="1"/>
    </row>
    <row r="1010" spans="1:66" ht="15.75" customHeight="1" x14ac:dyDescent="0.3">
      <c r="A1010" s="1" t="s">
        <v>313</v>
      </c>
      <c r="B1010" s="1">
        <v>250000</v>
      </c>
      <c r="C1010" s="1" t="s">
        <v>68</v>
      </c>
      <c r="D1010" s="1">
        <v>0</v>
      </c>
      <c r="E1010" s="4" t="s">
        <v>3253</v>
      </c>
      <c r="F1010" s="1" t="s">
        <v>69</v>
      </c>
      <c r="G1010" s="1" t="s">
        <v>99</v>
      </c>
      <c r="H1010" s="1" t="s">
        <v>100</v>
      </c>
      <c r="I1010" s="1" t="s">
        <v>101</v>
      </c>
      <c r="J1010" s="1" t="s">
        <v>6786</v>
      </c>
      <c r="K1010" s="1" t="s">
        <v>6787</v>
      </c>
      <c r="L1010" s="1" t="s">
        <v>6788</v>
      </c>
      <c r="M1010" s="1" t="s">
        <v>6789</v>
      </c>
      <c r="N1010" s="1" t="s">
        <v>6790</v>
      </c>
      <c r="O1010" s="1" t="s">
        <v>291</v>
      </c>
      <c r="P1010" s="1" t="s">
        <v>318</v>
      </c>
      <c r="Q1010" s="1" t="s">
        <v>313</v>
      </c>
      <c r="R1010" s="1" t="s">
        <v>6791</v>
      </c>
      <c r="S1010" s="1" t="s">
        <v>6792</v>
      </c>
      <c r="T1010" s="1"/>
      <c r="U1010" s="1" t="s">
        <v>81</v>
      </c>
      <c r="V1010" s="1"/>
      <c r="W1010" s="1"/>
      <c r="X1010" s="1"/>
      <c r="Y1010" s="1">
        <v>187</v>
      </c>
      <c r="Z1010" s="1"/>
      <c r="AA1010" s="1"/>
      <c r="AB1010" s="1"/>
      <c r="AC1010" s="1"/>
      <c r="AD1010" s="1"/>
      <c r="AE1010" s="1"/>
      <c r="AF1010" s="1"/>
      <c r="AG1010" s="1"/>
      <c r="AH1010" s="1"/>
      <c r="AI1010" s="1"/>
      <c r="AJ1010" s="1"/>
      <c r="AK1010" s="1" t="s">
        <v>433</v>
      </c>
      <c r="AL1010" s="1"/>
      <c r="AM1010" s="1"/>
      <c r="AN1010" s="1"/>
      <c r="AO1010" s="1"/>
      <c r="AP1010" s="1"/>
      <c r="AQ1010" s="1"/>
      <c r="AR1010" s="1"/>
      <c r="AS1010" s="1"/>
      <c r="AT1010" s="1"/>
      <c r="AU1010" s="1"/>
      <c r="AV1010" s="1"/>
      <c r="AW1010" s="1"/>
      <c r="AX1010" s="1"/>
      <c r="AY1010" s="1"/>
      <c r="AZ1010" s="1" t="s">
        <v>296</v>
      </c>
      <c r="BA1010" s="1" t="s">
        <v>291</v>
      </c>
      <c r="BB1010" s="1" t="s">
        <v>445</v>
      </c>
      <c r="BC1010" s="1"/>
      <c r="BD1010" s="1" t="s">
        <v>88</v>
      </c>
      <c r="BE1010" s="1" t="s">
        <v>2687</v>
      </c>
      <c r="BF1010" s="1" t="s">
        <v>6793</v>
      </c>
      <c r="BG1010" s="1"/>
      <c r="BH1010" s="1"/>
      <c r="BI1010" s="1"/>
      <c r="BJ1010" s="1"/>
      <c r="BK1010" s="1"/>
      <c r="BL1010" s="1" t="s">
        <v>6794</v>
      </c>
      <c r="BM1010" s="1" t="s">
        <v>6795</v>
      </c>
      <c r="BN1010" s="1" t="s">
        <v>121</v>
      </c>
    </row>
    <row r="1011" spans="1:66" ht="15.75" customHeight="1" x14ac:dyDescent="0.3">
      <c r="A1011" s="1" t="s">
        <v>470</v>
      </c>
      <c r="B1011" s="1">
        <v>10000</v>
      </c>
      <c r="C1011" s="1" t="s">
        <v>68</v>
      </c>
      <c r="D1011" s="1">
        <v>0</v>
      </c>
      <c r="E1011" s="4" t="s">
        <v>314</v>
      </c>
      <c r="F1011" s="1" t="s">
        <v>69</v>
      </c>
      <c r="G1011" s="1" t="s">
        <v>123</v>
      </c>
      <c r="H1011" s="1" t="s">
        <v>124</v>
      </c>
      <c r="I1011" s="1" t="s">
        <v>101</v>
      </c>
      <c r="J1011" s="1" t="s">
        <v>6796</v>
      </c>
      <c r="K1011" s="1" t="s">
        <v>6797</v>
      </c>
      <c r="L1011" s="1" t="s">
        <v>6798</v>
      </c>
      <c r="M1011" s="1" t="s">
        <v>6799</v>
      </c>
      <c r="N1011" s="1" t="s">
        <v>6800</v>
      </c>
      <c r="O1011" s="1" t="s">
        <v>517</v>
      </c>
      <c r="P1011" s="1" t="s">
        <v>473</v>
      </c>
      <c r="Q1011" s="1" t="s">
        <v>470</v>
      </c>
      <c r="R1011" s="1" t="s">
        <v>6801</v>
      </c>
      <c r="S1011" s="1" t="s">
        <v>6802</v>
      </c>
      <c r="T1011" s="1"/>
      <c r="U1011" s="1" t="s">
        <v>650</v>
      </c>
      <c r="V1011" s="1"/>
      <c r="W1011" s="1"/>
      <c r="X1011" s="1"/>
      <c r="Y1011" s="1">
        <v>100</v>
      </c>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t="s">
        <v>521</v>
      </c>
      <c r="BA1011" s="1" t="s">
        <v>517</v>
      </c>
      <c r="BB1011" s="1"/>
      <c r="BC1011" s="1"/>
      <c r="BD1011" s="1"/>
      <c r="BE1011" s="1" t="s">
        <v>192</v>
      </c>
      <c r="BF1011" s="1"/>
      <c r="BG1011" s="1"/>
      <c r="BH1011" s="1" t="s">
        <v>321</v>
      </c>
      <c r="BI1011" s="1"/>
      <c r="BJ1011" s="1"/>
      <c r="BK1011" s="1"/>
      <c r="BL1011" s="1" t="s">
        <v>6803</v>
      </c>
      <c r="BM1011" s="1" t="s">
        <v>6804</v>
      </c>
      <c r="BN1011" s="1" t="s">
        <v>181</v>
      </c>
    </row>
    <row r="1012" spans="1:66" ht="15.75" customHeight="1" x14ac:dyDescent="0.3">
      <c r="A1012" s="1" t="s">
        <v>470</v>
      </c>
      <c r="B1012" s="1">
        <v>800000</v>
      </c>
      <c r="C1012" s="1" t="s">
        <v>68</v>
      </c>
      <c r="D1012" s="1">
        <v>0</v>
      </c>
      <c r="E1012" s="4" t="s">
        <v>314</v>
      </c>
      <c r="F1012" s="1" t="s">
        <v>69</v>
      </c>
      <c r="G1012" s="1" t="s">
        <v>123</v>
      </c>
      <c r="H1012" s="1" t="s">
        <v>124</v>
      </c>
      <c r="I1012" s="1" t="s">
        <v>101</v>
      </c>
      <c r="J1012" s="1" t="s">
        <v>6796</v>
      </c>
      <c r="K1012" s="1" t="s">
        <v>6797</v>
      </c>
      <c r="L1012" s="1" t="s">
        <v>4081</v>
      </c>
      <c r="M1012" s="1" t="s">
        <v>6799</v>
      </c>
      <c r="N1012" s="1" t="s">
        <v>6800</v>
      </c>
      <c r="O1012" s="1" t="s">
        <v>517</v>
      </c>
      <c r="P1012" s="1" t="s">
        <v>473</v>
      </c>
      <c r="Q1012" s="1" t="s">
        <v>470</v>
      </c>
      <c r="R1012" s="1" t="s">
        <v>6805</v>
      </c>
      <c r="S1012" s="1" t="s">
        <v>6806</v>
      </c>
      <c r="T1012" s="1"/>
      <c r="U1012" s="1" t="s">
        <v>650</v>
      </c>
      <c r="V1012" s="1"/>
      <c r="W1012" s="1"/>
      <c r="X1012" s="1"/>
      <c r="Y1012" s="1">
        <v>100</v>
      </c>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t="s">
        <v>521</v>
      </c>
      <c r="BA1012" s="1" t="s">
        <v>517</v>
      </c>
      <c r="BB1012" s="1"/>
      <c r="BC1012" s="1"/>
      <c r="BD1012" s="1"/>
      <c r="BE1012" s="1" t="s">
        <v>192</v>
      </c>
      <c r="BF1012" s="1"/>
      <c r="BG1012" s="1"/>
      <c r="BH1012" s="1" t="s">
        <v>321</v>
      </c>
      <c r="BI1012" s="1"/>
      <c r="BJ1012" s="1"/>
      <c r="BK1012" s="1"/>
      <c r="BL1012" s="1" t="s">
        <v>6803</v>
      </c>
      <c r="BM1012" s="1" t="s">
        <v>6804</v>
      </c>
      <c r="BN1012" s="1" t="s">
        <v>121</v>
      </c>
    </row>
    <row r="1013" spans="1:66" ht="15.75" customHeight="1" x14ac:dyDescent="0.3">
      <c r="A1013" s="1" t="s">
        <v>470</v>
      </c>
      <c r="B1013" s="1">
        <v>200000</v>
      </c>
      <c r="C1013" s="1" t="s">
        <v>68</v>
      </c>
      <c r="D1013" s="1">
        <v>0</v>
      </c>
      <c r="E1013" s="4">
        <v>44659</v>
      </c>
      <c r="F1013" s="1" t="s">
        <v>69</v>
      </c>
      <c r="G1013" s="1" t="s">
        <v>123</v>
      </c>
      <c r="H1013" s="1" t="s">
        <v>124</v>
      </c>
      <c r="I1013" s="1" t="s">
        <v>101</v>
      </c>
      <c r="J1013" s="1" t="s">
        <v>6807</v>
      </c>
      <c r="K1013" s="1" t="s">
        <v>6808</v>
      </c>
      <c r="L1013" s="1"/>
      <c r="M1013" s="1" t="s">
        <v>6809</v>
      </c>
      <c r="N1013" s="1" t="s">
        <v>6810</v>
      </c>
      <c r="O1013" s="1" t="s">
        <v>233</v>
      </c>
      <c r="P1013" s="1" t="s">
        <v>473</v>
      </c>
      <c r="Q1013" s="1" t="s">
        <v>470</v>
      </c>
      <c r="R1013" s="1" t="s">
        <v>6811</v>
      </c>
      <c r="S1013" s="1" t="s">
        <v>6812</v>
      </c>
      <c r="T1013" s="1"/>
      <c r="U1013" s="1" t="s">
        <v>1537</v>
      </c>
      <c r="V1013" s="1"/>
      <c r="W1013" s="1"/>
      <c r="X1013" s="1"/>
      <c r="Y1013" s="1">
        <v>200</v>
      </c>
      <c r="Z1013" s="1"/>
      <c r="AA1013" s="1"/>
      <c r="AB1013" s="1"/>
      <c r="AC1013" s="1"/>
      <c r="AD1013" s="1"/>
      <c r="AE1013" s="1"/>
      <c r="AF1013" s="1"/>
      <c r="AG1013" s="1"/>
      <c r="AH1013" s="1"/>
      <c r="AI1013" s="1"/>
      <c r="AJ1013" s="1"/>
      <c r="AK1013" s="1" t="s">
        <v>356</v>
      </c>
      <c r="AL1013" s="1"/>
      <c r="AM1013" s="1"/>
      <c r="AN1013" s="1"/>
      <c r="AO1013" s="1"/>
      <c r="AP1013" s="1"/>
      <c r="AQ1013" s="1"/>
      <c r="AR1013" s="1"/>
      <c r="AS1013" s="1"/>
      <c r="AT1013" s="1"/>
      <c r="AU1013" s="1"/>
      <c r="AV1013" s="1"/>
      <c r="AW1013" s="1"/>
      <c r="AX1013" s="1" t="s">
        <v>500</v>
      </c>
      <c r="AY1013" s="1"/>
      <c r="AZ1013" s="1" t="s">
        <v>238</v>
      </c>
      <c r="BA1013" s="1" t="s">
        <v>233</v>
      </c>
      <c r="BB1013" s="1"/>
      <c r="BC1013" s="1"/>
      <c r="BD1013" s="1" t="s">
        <v>88</v>
      </c>
      <c r="BE1013" s="1" t="s">
        <v>192</v>
      </c>
      <c r="BF1013" s="1" t="s">
        <v>1707</v>
      </c>
      <c r="BG1013" s="1"/>
      <c r="BH1013" s="1" t="s">
        <v>321</v>
      </c>
      <c r="BI1013" s="1"/>
      <c r="BJ1013" s="1"/>
      <c r="BK1013" s="1"/>
      <c r="BL1013" s="1" t="s">
        <v>6813</v>
      </c>
      <c r="BM1013" s="1" t="s">
        <v>6814</v>
      </c>
      <c r="BN1013" s="1" t="s">
        <v>181</v>
      </c>
    </row>
    <row r="1014" spans="1:66" ht="15.75" customHeight="1" x14ac:dyDescent="0.3">
      <c r="A1014" s="1" t="s">
        <v>470</v>
      </c>
      <c r="B1014" s="1">
        <v>6000000</v>
      </c>
      <c r="C1014" s="1" t="s">
        <v>68</v>
      </c>
      <c r="D1014" s="1">
        <v>0</v>
      </c>
      <c r="E1014" s="4">
        <v>44659</v>
      </c>
      <c r="F1014" s="1" t="s">
        <v>69</v>
      </c>
      <c r="G1014" s="1" t="s">
        <v>123</v>
      </c>
      <c r="H1014" s="1" t="s">
        <v>124</v>
      </c>
      <c r="I1014" s="1" t="s">
        <v>101</v>
      </c>
      <c r="J1014" s="1" t="s">
        <v>6807</v>
      </c>
      <c r="K1014" s="1" t="s">
        <v>6808</v>
      </c>
      <c r="L1014" s="1"/>
      <c r="M1014" s="1" t="s">
        <v>6809</v>
      </c>
      <c r="N1014" s="1" t="s">
        <v>6810</v>
      </c>
      <c r="O1014" s="1" t="s">
        <v>233</v>
      </c>
      <c r="P1014" s="1" t="s">
        <v>473</v>
      </c>
      <c r="Q1014" s="1" t="s">
        <v>470</v>
      </c>
      <c r="R1014" s="1" t="s">
        <v>6815</v>
      </c>
      <c r="S1014" s="1" t="s">
        <v>6816</v>
      </c>
      <c r="T1014" s="1"/>
      <c r="U1014" s="1" t="s">
        <v>1537</v>
      </c>
      <c r="V1014" s="1"/>
      <c r="W1014" s="1"/>
      <c r="X1014" s="1"/>
      <c r="Y1014" s="1">
        <v>200</v>
      </c>
      <c r="Z1014" s="1"/>
      <c r="AA1014" s="1"/>
      <c r="AB1014" s="1"/>
      <c r="AC1014" s="1"/>
      <c r="AD1014" s="1"/>
      <c r="AE1014" s="1"/>
      <c r="AF1014" s="1"/>
      <c r="AG1014" s="1"/>
      <c r="AH1014" s="1"/>
      <c r="AI1014" s="1"/>
      <c r="AJ1014" s="1"/>
      <c r="AK1014" s="1" t="s">
        <v>356</v>
      </c>
      <c r="AL1014" s="1"/>
      <c r="AM1014" s="1"/>
      <c r="AN1014" s="1"/>
      <c r="AO1014" s="1"/>
      <c r="AP1014" s="1"/>
      <c r="AQ1014" s="1"/>
      <c r="AR1014" s="1"/>
      <c r="AS1014" s="1"/>
      <c r="AT1014" s="1"/>
      <c r="AU1014" s="1"/>
      <c r="AV1014" s="1"/>
      <c r="AW1014" s="1"/>
      <c r="AX1014" s="1" t="s">
        <v>500</v>
      </c>
      <c r="AY1014" s="1"/>
      <c r="AZ1014" s="1" t="s">
        <v>238</v>
      </c>
      <c r="BA1014" s="1" t="s">
        <v>233</v>
      </c>
      <c r="BB1014" s="1"/>
      <c r="BC1014" s="1"/>
      <c r="BD1014" s="1" t="s">
        <v>88</v>
      </c>
      <c r="BE1014" s="1" t="s">
        <v>192</v>
      </c>
      <c r="BF1014" s="1" t="s">
        <v>1707</v>
      </c>
      <c r="BG1014" s="1"/>
      <c r="BH1014" s="1" t="s">
        <v>321</v>
      </c>
      <c r="BI1014" s="1"/>
      <c r="BJ1014" s="1"/>
      <c r="BK1014" s="1"/>
      <c r="BL1014" s="1" t="s">
        <v>6813</v>
      </c>
      <c r="BM1014" s="1" t="s">
        <v>6814</v>
      </c>
      <c r="BN1014" s="1" t="s">
        <v>121</v>
      </c>
    </row>
    <row r="1015" spans="1:66" ht="15.75" customHeight="1" x14ac:dyDescent="0.3">
      <c r="A1015" s="1" t="s">
        <v>470</v>
      </c>
      <c r="B1015" s="1">
        <v>1500000</v>
      </c>
      <c r="C1015" s="1" t="s">
        <v>68</v>
      </c>
      <c r="D1015" s="1">
        <v>0</v>
      </c>
      <c r="E1015" s="4">
        <v>44659</v>
      </c>
      <c r="F1015" s="1" t="s">
        <v>69</v>
      </c>
      <c r="G1015" s="1" t="s">
        <v>123</v>
      </c>
      <c r="H1015" s="1" t="s">
        <v>124</v>
      </c>
      <c r="I1015" s="1" t="s">
        <v>101</v>
      </c>
      <c r="J1015" s="1" t="s">
        <v>6817</v>
      </c>
      <c r="K1015" s="1" t="s">
        <v>6808</v>
      </c>
      <c r="L1015" s="1"/>
      <c r="M1015" s="1" t="s">
        <v>6809</v>
      </c>
      <c r="N1015" s="1" t="s">
        <v>6810</v>
      </c>
      <c r="O1015" s="1" t="s">
        <v>233</v>
      </c>
      <c r="P1015" s="1" t="s">
        <v>473</v>
      </c>
      <c r="Q1015" s="1" t="s">
        <v>470</v>
      </c>
      <c r="R1015" s="1" t="s">
        <v>6818</v>
      </c>
      <c r="S1015" s="1" t="s">
        <v>6819</v>
      </c>
      <c r="T1015" s="1"/>
      <c r="U1015" s="1" t="s">
        <v>1537</v>
      </c>
      <c r="V1015" s="1"/>
      <c r="W1015" s="1"/>
      <c r="X1015" s="1"/>
      <c r="Y1015" s="1">
        <v>200</v>
      </c>
      <c r="Z1015" s="1"/>
      <c r="AA1015" s="1"/>
      <c r="AB1015" s="1"/>
      <c r="AC1015" s="1"/>
      <c r="AD1015" s="1"/>
      <c r="AE1015" s="1"/>
      <c r="AF1015" s="1"/>
      <c r="AG1015" s="1"/>
      <c r="AH1015" s="1"/>
      <c r="AI1015" s="1"/>
      <c r="AJ1015" s="1"/>
      <c r="AK1015" s="1" t="s">
        <v>356</v>
      </c>
      <c r="AL1015" s="1"/>
      <c r="AM1015" s="1"/>
      <c r="AN1015" s="1"/>
      <c r="AO1015" s="1"/>
      <c r="AP1015" s="1"/>
      <c r="AQ1015" s="1"/>
      <c r="AR1015" s="1"/>
      <c r="AS1015" s="1"/>
      <c r="AT1015" s="1"/>
      <c r="AU1015" s="1"/>
      <c r="AV1015" s="1"/>
      <c r="AW1015" s="1"/>
      <c r="AX1015" s="1" t="s">
        <v>500</v>
      </c>
      <c r="AY1015" s="1"/>
      <c r="AZ1015" s="1" t="s">
        <v>238</v>
      </c>
      <c r="BA1015" s="1" t="s">
        <v>233</v>
      </c>
      <c r="BB1015" s="1"/>
      <c r="BC1015" s="1"/>
      <c r="BD1015" s="1" t="s">
        <v>88</v>
      </c>
      <c r="BE1015" s="1" t="s">
        <v>192</v>
      </c>
      <c r="BF1015" s="1" t="s">
        <v>1707</v>
      </c>
      <c r="BG1015" s="1"/>
      <c r="BH1015" s="1" t="s">
        <v>321</v>
      </c>
      <c r="BI1015" s="1"/>
      <c r="BJ1015" s="1"/>
      <c r="BK1015" s="1"/>
      <c r="BL1015" s="1" t="s">
        <v>6813</v>
      </c>
      <c r="BM1015" s="1" t="s">
        <v>6814</v>
      </c>
      <c r="BN1015" s="1" t="s">
        <v>375</v>
      </c>
    </row>
    <row r="1016" spans="1:66" ht="15.75" customHeight="1" x14ac:dyDescent="0.3">
      <c r="A1016" s="1" t="s">
        <v>360</v>
      </c>
      <c r="B1016" s="1">
        <v>25000</v>
      </c>
      <c r="C1016" s="1" t="s">
        <v>68</v>
      </c>
      <c r="D1016" s="1">
        <v>0</v>
      </c>
      <c r="E1016" s="4" t="s">
        <v>2926</v>
      </c>
      <c r="F1016" s="1" t="s">
        <v>69</v>
      </c>
      <c r="G1016" s="1" t="s">
        <v>123</v>
      </c>
      <c r="H1016" s="1" t="s">
        <v>124</v>
      </c>
      <c r="I1016" s="1" t="s">
        <v>101</v>
      </c>
      <c r="J1016" s="1" t="s">
        <v>6820</v>
      </c>
      <c r="K1016" s="1" t="s">
        <v>6821</v>
      </c>
      <c r="L1016" s="1" t="s">
        <v>478</v>
      </c>
      <c r="M1016" s="1" t="s">
        <v>6822</v>
      </c>
      <c r="N1016" s="1" t="s">
        <v>6823</v>
      </c>
      <c r="O1016" s="1" t="s">
        <v>517</v>
      </c>
      <c r="P1016" s="1" t="s">
        <v>368</v>
      </c>
      <c r="Q1016" s="1" t="s">
        <v>360</v>
      </c>
      <c r="R1016" s="1" t="s">
        <v>6824</v>
      </c>
      <c r="S1016" s="1" t="s">
        <v>6825</v>
      </c>
      <c r="T1016" s="1"/>
      <c r="U1016" s="1" t="s">
        <v>130</v>
      </c>
      <c r="V1016" s="1"/>
      <c r="W1016" s="1"/>
      <c r="X1016" s="1"/>
      <c r="Y1016" s="1">
        <v>40</v>
      </c>
      <c r="Z1016" s="1"/>
      <c r="AA1016" s="1"/>
      <c r="AB1016" s="1"/>
      <c r="AC1016" s="1"/>
      <c r="AD1016" s="1"/>
      <c r="AE1016" s="1"/>
      <c r="AF1016" s="1"/>
      <c r="AG1016" s="1"/>
      <c r="AH1016" s="1"/>
      <c r="AI1016" s="1"/>
      <c r="AJ1016" s="1"/>
      <c r="AK1016" s="1" t="s">
        <v>1631</v>
      </c>
      <c r="AL1016" s="1"/>
      <c r="AM1016" s="1"/>
      <c r="AN1016" s="1"/>
      <c r="AO1016" s="1"/>
      <c r="AP1016" s="1"/>
      <c r="AQ1016" s="1"/>
      <c r="AR1016" s="1"/>
      <c r="AS1016" s="1"/>
      <c r="AT1016" s="1"/>
      <c r="AU1016" s="1"/>
      <c r="AV1016" s="1"/>
      <c r="AW1016" s="1"/>
      <c r="AX1016" s="1"/>
      <c r="AY1016" s="1"/>
      <c r="AZ1016" s="1" t="s">
        <v>521</v>
      </c>
      <c r="BA1016" s="1" t="s">
        <v>517</v>
      </c>
      <c r="BB1016" s="1"/>
      <c r="BC1016" s="1"/>
      <c r="BD1016" s="1" t="s">
        <v>266</v>
      </c>
      <c r="BE1016" s="1" t="s">
        <v>134</v>
      </c>
      <c r="BF1016" s="1" t="s">
        <v>135</v>
      </c>
      <c r="BG1016" s="1"/>
      <c r="BH1016" s="1" t="s">
        <v>1056</v>
      </c>
      <c r="BI1016" s="1"/>
      <c r="BJ1016" s="1"/>
      <c r="BK1016" s="1"/>
      <c r="BL1016" s="1" t="s">
        <v>6826</v>
      </c>
      <c r="BM1016" s="1" t="s">
        <v>6827</v>
      </c>
      <c r="BN1016" s="1"/>
    </row>
    <row r="1017" spans="1:66" ht="15.75" customHeight="1" x14ac:dyDescent="0.3">
      <c r="A1017" s="1" t="s">
        <v>360</v>
      </c>
      <c r="B1017" s="1">
        <v>450000</v>
      </c>
      <c r="C1017" s="1" t="s">
        <v>68</v>
      </c>
      <c r="D1017" s="1">
        <v>0</v>
      </c>
      <c r="E1017" s="4" t="s">
        <v>2926</v>
      </c>
      <c r="F1017" s="1" t="s">
        <v>69</v>
      </c>
      <c r="G1017" s="1" t="s">
        <v>123</v>
      </c>
      <c r="H1017" s="1" t="s">
        <v>124</v>
      </c>
      <c r="I1017" s="1" t="s">
        <v>101</v>
      </c>
      <c r="J1017" s="1" t="s">
        <v>6820</v>
      </c>
      <c r="K1017" s="1" t="s">
        <v>6821</v>
      </c>
      <c r="L1017" s="1" t="s">
        <v>288</v>
      </c>
      <c r="M1017" s="1" t="s">
        <v>6822</v>
      </c>
      <c r="N1017" s="1" t="s">
        <v>6823</v>
      </c>
      <c r="O1017" s="1" t="s">
        <v>517</v>
      </c>
      <c r="P1017" s="1" t="s">
        <v>368</v>
      </c>
      <c r="Q1017" s="1" t="s">
        <v>360</v>
      </c>
      <c r="R1017" s="1" t="s">
        <v>6828</v>
      </c>
      <c r="S1017" s="1" t="s">
        <v>6829</v>
      </c>
      <c r="T1017" s="1"/>
      <c r="U1017" s="1" t="s">
        <v>130</v>
      </c>
      <c r="V1017" s="1"/>
      <c r="W1017" s="1"/>
      <c r="X1017" s="1"/>
      <c r="Y1017" s="1">
        <v>40</v>
      </c>
      <c r="Z1017" s="1"/>
      <c r="AA1017" s="1"/>
      <c r="AB1017" s="1"/>
      <c r="AC1017" s="1"/>
      <c r="AD1017" s="1"/>
      <c r="AE1017" s="1"/>
      <c r="AF1017" s="1"/>
      <c r="AG1017" s="1"/>
      <c r="AH1017" s="1"/>
      <c r="AI1017" s="1"/>
      <c r="AJ1017" s="1"/>
      <c r="AK1017" s="1" t="s">
        <v>1631</v>
      </c>
      <c r="AL1017" s="1"/>
      <c r="AM1017" s="1"/>
      <c r="AN1017" s="1"/>
      <c r="AO1017" s="1"/>
      <c r="AP1017" s="1"/>
      <c r="AQ1017" s="1"/>
      <c r="AR1017" s="1"/>
      <c r="AS1017" s="1"/>
      <c r="AT1017" s="1"/>
      <c r="AU1017" s="1"/>
      <c r="AV1017" s="1"/>
      <c r="AW1017" s="1"/>
      <c r="AX1017" s="1"/>
      <c r="AY1017" s="1"/>
      <c r="AZ1017" s="1" t="s">
        <v>521</v>
      </c>
      <c r="BA1017" s="1" t="s">
        <v>517</v>
      </c>
      <c r="BB1017" s="1"/>
      <c r="BC1017" s="1"/>
      <c r="BD1017" s="1" t="s">
        <v>266</v>
      </c>
      <c r="BE1017" s="1" t="s">
        <v>134</v>
      </c>
      <c r="BF1017" s="1" t="s">
        <v>135</v>
      </c>
      <c r="BG1017" s="1"/>
      <c r="BH1017" s="1" t="s">
        <v>1056</v>
      </c>
      <c r="BI1017" s="1"/>
      <c r="BJ1017" s="1"/>
      <c r="BK1017" s="1"/>
      <c r="BL1017" s="1" t="s">
        <v>6826</v>
      </c>
      <c r="BM1017" s="1" t="s">
        <v>6827</v>
      </c>
      <c r="BN1017" s="1"/>
    </row>
    <row r="1018" spans="1:66" ht="15.75" customHeight="1" x14ac:dyDescent="0.3">
      <c r="A1018" s="1" t="s">
        <v>360</v>
      </c>
      <c r="B1018" s="1">
        <v>702703</v>
      </c>
      <c r="C1018" s="1" t="s">
        <v>68</v>
      </c>
      <c r="D1018" s="1">
        <v>100</v>
      </c>
      <c r="E1018" s="4" t="s">
        <v>6830</v>
      </c>
      <c r="F1018" s="1" t="s">
        <v>69</v>
      </c>
      <c r="G1018" s="1" t="s">
        <v>70</v>
      </c>
      <c r="H1018" s="1" t="s">
        <v>71</v>
      </c>
      <c r="I1018" s="1" t="s">
        <v>72</v>
      </c>
      <c r="J1018" s="1" t="s">
        <v>772</v>
      </c>
      <c r="K1018" s="1" t="s">
        <v>773</v>
      </c>
      <c r="L1018" s="1"/>
      <c r="M1018" s="1" t="s">
        <v>675</v>
      </c>
      <c r="N1018" s="1" t="s">
        <v>676</v>
      </c>
      <c r="O1018" s="1" t="s">
        <v>233</v>
      </c>
      <c r="P1018" s="1" t="s">
        <v>368</v>
      </c>
      <c r="Q1018" s="1" t="s">
        <v>360</v>
      </c>
      <c r="R1018" s="1" t="s">
        <v>6831</v>
      </c>
      <c r="S1018" s="1" t="s">
        <v>6832</v>
      </c>
      <c r="T1018" s="1"/>
      <c r="U1018" s="1" t="s">
        <v>81</v>
      </c>
      <c r="V1018" s="1"/>
      <c r="W1018" s="1"/>
      <c r="X1018" s="1"/>
      <c r="Y1018" s="1">
        <v>103</v>
      </c>
      <c r="Z1018" s="1" t="s">
        <v>679</v>
      </c>
      <c r="AA1018" s="1"/>
      <c r="AB1018" s="1"/>
      <c r="AC1018" s="1"/>
      <c r="AD1018" s="1"/>
      <c r="AE1018" s="1"/>
      <c r="AF1018" s="1"/>
      <c r="AG1018" s="1"/>
      <c r="AH1018" s="1"/>
      <c r="AI1018" s="1"/>
      <c r="AJ1018" s="1"/>
      <c r="AK1018" s="1" t="s">
        <v>680</v>
      </c>
      <c r="AL1018" s="1"/>
      <c r="AM1018" s="1"/>
      <c r="AN1018" s="1"/>
      <c r="AO1018" s="1"/>
      <c r="AP1018" s="1"/>
      <c r="AQ1018" s="1"/>
      <c r="AR1018" s="1"/>
      <c r="AS1018" s="1"/>
      <c r="AT1018" s="1"/>
      <c r="AU1018" s="1"/>
      <c r="AV1018" s="1"/>
      <c r="AW1018" s="1"/>
      <c r="AX1018" s="1" t="s">
        <v>681</v>
      </c>
      <c r="AY1018" s="1"/>
      <c r="AZ1018" s="1" t="s">
        <v>238</v>
      </c>
      <c r="BA1018" s="1" t="s">
        <v>233</v>
      </c>
      <c r="BB1018" s="1" t="s">
        <v>239</v>
      </c>
      <c r="BC1018" s="1"/>
      <c r="BD1018" s="1" t="s">
        <v>682</v>
      </c>
      <c r="BE1018" s="1" t="s">
        <v>134</v>
      </c>
      <c r="BF1018" s="1" t="s">
        <v>652</v>
      </c>
      <c r="BG1018" s="1"/>
      <c r="BH1018" s="1" t="s">
        <v>683</v>
      </c>
      <c r="BI1018" s="1"/>
      <c r="BJ1018" s="1"/>
      <c r="BK1018" s="1"/>
      <c r="BL1018" s="1" t="s">
        <v>684</v>
      </c>
      <c r="BM1018" s="1" t="s">
        <v>685</v>
      </c>
      <c r="BN1018" s="1" t="s">
        <v>121</v>
      </c>
    </row>
    <row r="1019" spans="1:66" ht="15.75" customHeight="1" x14ac:dyDescent="0.3">
      <c r="A1019" s="1" t="s">
        <v>414</v>
      </c>
      <c r="B1019" s="1">
        <v>35000000</v>
      </c>
      <c r="C1019" s="1" t="s">
        <v>68</v>
      </c>
      <c r="D1019" s="1">
        <v>0</v>
      </c>
      <c r="E1019" s="4" t="s">
        <v>314</v>
      </c>
      <c r="F1019" s="1" t="s">
        <v>69</v>
      </c>
      <c r="G1019" s="1" t="s">
        <v>123</v>
      </c>
      <c r="H1019" s="1" t="s">
        <v>124</v>
      </c>
      <c r="I1019" s="1" t="s">
        <v>101</v>
      </c>
      <c r="J1019" s="1" t="s">
        <v>6833</v>
      </c>
      <c r="K1019" s="1" t="s">
        <v>6834</v>
      </c>
      <c r="L1019" s="1" t="s">
        <v>6835</v>
      </c>
      <c r="M1019" s="1" t="s">
        <v>6836</v>
      </c>
      <c r="N1019" s="1" t="s">
        <v>6837</v>
      </c>
      <c r="O1019" s="1" t="s">
        <v>233</v>
      </c>
      <c r="P1019" s="1" t="s">
        <v>735</v>
      </c>
      <c r="Q1019" s="1" t="s">
        <v>414</v>
      </c>
      <c r="R1019" s="1" t="s">
        <v>6838</v>
      </c>
      <c r="S1019" s="1" t="s">
        <v>6839</v>
      </c>
      <c r="T1019" s="1"/>
      <c r="U1019" s="1" t="s">
        <v>130</v>
      </c>
      <c r="V1019" s="1"/>
      <c r="W1019" s="1"/>
      <c r="X1019" s="1"/>
      <c r="Y1019" s="1">
        <v>1340</v>
      </c>
      <c r="Z1019" s="1"/>
      <c r="AA1019" s="1"/>
      <c r="AB1019" s="1"/>
      <c r="AC1019" s="1"/>
      <c r="AD1019" s="1"/>
      <c r="AE1019" s="1"/>
      <c r="AF1019" s="1"/>
      <c r="AG1019" s="1"/>
      <c r="AH1019" s="1"/>
      <c r="AI1019" s="1"/>
      <c r="AJ1019" s="1"/>
      <c r="AK1019" s="1" t="s">
        <v>832</v>
      </c>
      <c r="AL1019" s="1"/>
      <c r="AM1019" s="1"/>
      <c r="AN1019" s="1"/>
      <c r="AO1019" s="1"/>
      <c r="AP1019" s="1"/>
      <c r="AQ1019" s="1"/>
      <c r="AR1019" s="1"/>
      <c r="AS1019" s="1"/>
      <c r="AT1019" s="1"/>
      <c r="AU1019" s="1"/>
      <c r="AV1019" s="1"/>
      <c r="AW1019" s="1"/>
      <c r="AX1019" s="1" t="s">
        <v>357</v>
      </c>
      <c r="AY1019" s="1"/>
      <c r="AZ1019" s="1" t="s">
        <v>238</v>
      </c>
      <c r="BA1019" s="1" t="s">
        <v>233</v>
      </c>
      <c r="BB1019" s="1"/>
      <c r="BC1019" s="1"/>
      <c r="BD1019" s="1" t="s">
        <v>6840</v>
      </c>
      <c r="BE1019" s="1" t="s">
        <v>134</v>
      </c>
      <c r="BF1019" s="1" t="s">
        <v>90</v>
      </c>
      <c r="BG1019" s="1"/>
      <c r="BH1019" s="1"/>
      <c r="BI1019" s="1"/>
      <c r="BJ1019" s="1"/>
      <c r="BK1019" s="1"/>
      <c r="BL1019" s="1" t="s">
        <v>6841</v>
      </c>
      <c r="BM1019" s="1" t="s">
        <v>6842</v>
      </c>
      <c r="BN1019" s="1" t="s">
        <v>121</v>
      </c>
    </row>
    <row r="1020" spans="1:66" ht="15.75" customHeight="1" x14ac:dyDescent="0.3">
      <c r="A1020" s="1" t="s">
        <v>6843</v>
      </c>
      <c r="B1020" s="1">
        <v>5000000</v>
      </c>
      <c r="C1020" s="1" t="s">
        <v>68</v>
      </c>
      <c r="D1020" s="1">
        <v>0</v>
      </c>
      <c r="E1020" s="4" t="s">
        <v>314</v>
      </c>
      <c r="F1020" s="1" t="s">
        <v>69</v>
      </c>
      <c r="G1020" s="1" t="s">
        <v>123</v>
      </c>
      <c r="H1020" s="1" t="s">
        <v>124</v>
      </c>
      <c r="I1020" s="1" t="s">
        <v>101</v>
      </c>
      <c r="J1020" s="1" t="s">
        <v>6844</v>
      </c>
      <c r="K1020" s="1" t="s">
        <v>6845</v>
      </c>
      <c r="L1020" s="1" t="s">
        <v>1013</v>
      </c>
      <c r="M1020" s="1" t="s">
        <v>6846</v>
      </c>
      <c r="N1020" s="1" t="s">
        <v>6847</v>
      </c>
      <c r="O1020" s="1" t="s">
        <v>201</v>
      </c>
      <c r="P1020" s="1" t="s">
        <v>619</v>
      </c>
      <c r="Q1020" s="1" t="s">
        <v>620</v>
      </c>
      <c r="R1020" s="1" t="s">
        <v>6848</v>
      </c>
      <c r="S1020" s="1" t="s">
        <v>6849</v>
      </c>
      <c r="T1020" s="1"/>
      <c r="U1020" s="1" t="s">
        <v>6850</v>
      </c>
      <c r="V1020" s="1"/>
      <c r="W1020" s="1" t="s">
        <v>454</v>
      </c>
      <c r="X1020" s="1"/>
      <c r="Y1020" s="1">
        <v>1525</v>
      </c>
      <c r="Z1020" s="1"/>
      <c r="AA1020" s="1"/>
      <c r="AB1020" s="1"/>
      <c r="AC1020" s="1"/>
      <c r="AD1020" s="1"/>
      <c r="AE1020" s="1"/>
      <c r="AF1020" s="1"/>
      <c r="AG1020" s="1"/>
      <c r="AH1020" s="1"/>
      <c r="AI1020" s="1"/>
      <c r="AJ1020" s="1"/>
      <c r="AK1020" s="1" t="s">
        <v>371</v>
      </c>
      <c r="AL1020" s="1"/>
      <c r="AM1020" s="1"/>
      <c r="AN1020" s="1"/>
      <c r="AO1020" s="1"/>
      <c r="AP1020" s="1"/>
      <c r="AQ1020" s="1"/>
      <c r="AR1020" s="1"/>
      <c r="AS1020" s="1"/>
      <c r="AT1020" s="1"/>
      <c r="AU1020" s="1"/>
      <c r="AV1020" s="1"/>
      <c r="AW1020" s="1"/>
      <c r="AX1020" s="1"/>
      <c r="AY1020" s="1"/>
      <c r="AZ1020" s="1" t="s">
        <v>205</v>
      </c>
      <c r="BA1020" s="1" t="s">
        <v>201</v>
      </c>
      <c r="BB1020" s="1"/>
      <c r="BC1020" s="1"/>
      <c r="BD1020" s="1" t="s">
        <v>116</v>
      </c>
      <c r="BE1020" s="1" t="s">
        <v>192</v>
      </c>
      <c r="BF1020" s="1"/>
      <c r="BG1020" s="1"/>
      <c r="BH1020" s="1" t="s">
        <v>607</v>
      </c>
      <c r="BI1020" s="1"/>
      <c r="BJ1020" s="1"/>
      <c r="BK1020" s="1"/>
      <c r="BL1020" s="1" t="s">
        <v>6851</v>
      </c>
      <c r="BM1020" s="1" t="s">
        <v>6852</v>
      </c>
      <c r="BN1020" s="1"/>
    </row>
    <row r="1021" spans="1:66" ht="15.75" customHeight="1" x14ac:dyDescent="0.3">
      <c r="A1021" s="1" t="s">
        <v>6843</v>
      </c>
      <c r="B1021" s="1">
        <v>1000000</v>
      </c>
      <c r="C1021" s="1" t="s">
        <v>68</v>
      </c>
      <c r="D1021" s="1">
        <v>0</v>
      </c>
      <c r="E1021" s="4" t="s">
        <v>314</v>
      </c>
      <c r="F1021" s="1" t="s">
        <v>69</v>
      </c>
      <c r="G1021" s="1" t="s">
        <v>123</v>
      </c>
      <c r="H1021" s="1" t="s">
        <v>124</v>
      </c>
      <c r="I1021" s="1" t="s">
        <v>101</v>
      </c>
      <c r="J1021" s="1" t="s">
        <v>6844</v>
      </c>
      <c r="K1021" s="1" t="s">
        <v>6845</v>
      </c>
      <c r="L1021" s="1" t="s">
        <v>275</v>
      </c>
      <c r="M1021" s="1" t="s">
        <v>6846</v>
      </c>
      <c r="N1021" s="1" t="s">
        <v>6847</v>
      </c>
      <c r="O1021" s="1" t="s">
        <v>201</v>
      </c>
      <c r="P1021" s="1" t="s">
        <v>619</v>
      </c>
      <c r="Q1021" s="1" t="s">
        <v>620</v>
      </c>
      <c r="R1021" s="1" t="s">
        <v>6853</v>
      </c>
      <c r="S1021" s="1" t="s">
        <v>6854</v>
      </c>
      <c r="T1021" s="1"/>
      <c r="U1021" s="1" t="s">
        <v>6850</v>
      </c>
      <c r="V1021" s="1"/>
      <c r="W1021" s="1" t="s">
        <v>454</v>
      </c>
      <c r="X1021" s="1"/>
      <c r="Y1021" s="1">
        <v>1525</v>
      </c>
      <c r="Z1021" s="1"/>
      <c r="AA1021" s="1"/>
      <c r="AB1021" s="1"/>
      <c r="AC1021" s="1"/>
      <c r="AD1021" s="1"/>
      <c r="AE1021" s="1"/>
      <c r="AF1021" s="1"/>
      <c r="AG1021" s="1"/>
      <c r="AH1021" s="1"/>
      <c r="AI1021" s="1"/>
      <c r="AJ1021" s="1"/>
      <c r="AK1021" s="1" t="s">
        <v>371</v>
      </c>
      <c r="AL1021" s="1"/>
      <c r="AM1021" s="1"/>
      <c r="AN1021" s="1"/>
      <c r="AO1021" s="1"/>
      <c r="AP1021" s="1"/>
      <c r="AQ1021" s="1"/>
      <c r="AR1021" s="1"/>
      <c r="AS1021" s="1"/>
      <c r="AT1021" s="1"/>
      <c r="AU1021" s="1"/>
      <c r="AV1021" s="1"/>
      <c r="AW1021" s="1"/>
      <c r="AX1021" s="1"/>
      <c r="AY1021" s="1"/>
      <c r="AZ1021" s="1" t="s">
        <v>205</v>
      </c>
      <c r="BA1021" s="1" t="s">
        <v>201</v>
      </c>
      <c r="BB1021" s="1"/>
      <c r="BC1021" s="1"/>
      <c r="BD1021" s="1" t="s">
        <v>116</v>
      </c>
      <c r="BE1021" s="1" t="s">
        <v>192</v>
      </c>
      <c r="BF1021" s="1"/>
      <c r="BG1021" s="1"/>
      <c r="BH1021" s="1" t="s">
        <v>607</v>
      </c>
      <c r="BI1021" s="1"/>
      <c r="BJ1021" s="1"/>
      <c r="BK1021" s="1"/>
      <c r="BL1021" s="1" t="s">
        <v>6851</v>
      </c>
      <c r="BM1021" s="1" t="s">
        <v>6852</v>
      </c>
      <c r="BN1021" s="1"/>
    </row>
    <row r="1022" spans="1:66" ht="15.75" customHeight="1" x14ac:dyDescent="0.3">
      <c r="A1022" s="1" t="s">
        <v>6843</v>
      </c>
      <c r="B1022" s="1">
        <v>2000000</v>
      </c>
      <c r="C1022" s="1" t="s">
        <v>68</v>
      </c>
      <c r="D1022" s="1">
        <v>0</v>
      </c>
      <c r="E1022" s="4" t="s">
        <v>1059</v>
      </c>
      <c r="F1022" s="1" t="s">
        <v>69</v>
      </c>
      <c r="G1022" s="1" t="s">
        <v>123</v>
      </c>
      <c r="H1022" s="1" t="s">
        <v>124</v>
      </c>
      <c r="I1022" s="1" t="s">
        <v>101</v>
      </c>
      <c r="J1022" s="1"/>
      <c r="K1022" s="1"/>
      <c r="L1022" s="1" t="s">
        <v>6855</v>
      </c>
      <c r="M1022" s="1" t="s">
        <v>6856</v>
      </c>
      <c r="N1022" s="1" t="s">
        <v>6857</v>
      </c>
      <c r="O1022" s="1" t="s">
        <v>406</v>
      </c>
      <c r="P1022" s="1" t="s">
        <v>619</v>
      </c>
      <c r="Q1022" s="1" t="s">
        <v>620</v>
      </c>
      <c r="R1022" s="1" t="s">
        <v>6858</v>
      </c>
      <c r="S1022" s="1" t="s">
        <v>6859</v>
      </c>
      <c r="T1022" s="1"/>
      <c r="U1022" s="1" t="s">
        <v>924</v>
      </c>
      <c r="V1022" s="1"/>
      <c r="W1022" s="1"/>
      <c r="X1022" s="1"/>
      <c r="Y1022" s="1">
        <v>140</v>
      </c>
      <c r="Z1022" s="1"/>
      <c r="AA1022" s="1"/>
      <c r="AB1022" s="1"/>
      <c r="AC1022" s="1"/>
      <c r="AD1022" s="1"/>
      <c r="AE1022" s="1"/>
      <c r="AF1022" s="1"/>
      <c r="AG1022" s="1"/>
      <c r="AH1022" s="1"/>
      <c r="AI1022" s="1"/>
      <c r="AJ1022" s="1"/>
      <c r="AK1022" s="1" t="s">
        <v>1743</v>
      </c>
      <c r="AL1022" s="1"/>
      <c r="AM1022" s="1"/>
      <c r="AN1022" s="1"/>
      <c r="AO1022" s="1"/>
      <c r="AP1022" s="1"/>
      <c r="AQ1022" s="1"/>
      <c r="AR1022" s="1"/>
      <c r="AS1022" s="1"/>
      <c r="AT1022" s="1"/>
      <c r="AU1022" s="1"/>
      <c r="AV1022" s="1"/>
      <c r="AW1022" s="1"/>
      <c r="AX1022" s="1" t="s">
        <v>1034</v>
      </c>
      <c r="AY1022" s="1"/>
      <c r="AZ1022" s="1" t="s">
        <v>234</v>
      </c>
      <c r="BA1022" s="1" t="s">
        <v>138</v>
      </c>
      <c r="BB1022" s="1"/>
      <c r="BC1022" s="1"/>
      <c r="BD1022" s="1" t="s">
        <v>88</v>
      </c>
      <c r="BE1022" s="1" t="s">
        <v>134</v>
      </c>
      <c r="BF1022" s="1"/>
      <c r="BG1022" s="1"/>
      <c r="BH1022" s="1"/>
      <c r="BI1022" s="1"/>
      <c r="BJ1022" s="1"/>
      <c r="BK1022" s="1"/>
      <c r="BL1022" s="1" t="s">
        <v>6860</v>
      </c>
      <c r="BM1022" s="1" t="s">
        <v>6861</v>
      </c>
      <c r="BN1022" s="1"/>
    </row>
    <row r="1023" spans="1:66" ht="15.75" customHeight="1" x14ac:dyDescent="0.3">
      <c r="A1023" s="1" t="s">
        <v>256</v>
      </c>
      <c r="B1023" s="1">
        <v>681200</v>
      </c>
      <c r="C1023" s="1" t="s">
        <v>68</v>
      </c>
      <c r="D1023" s="1">
        <v>100</v>
      </c>
      <c r="E1023" s="4" t="s">
        <v>6830</v>
      </c>
      <c r="F1023" s="1" t="s">
        <v>69</v>
      </c>
      <c r="G1023" s="1" t="s">
        <v>70</v>
      </c>
      <c r="H1023" s="1" t="s">
        <v>71</v>
      </c>
      <c r="I1023" s="1" t="s">
        <v>72</v>
      </c>
      <c r="J1023" s="1" t="s">
        <v>6862</v>
      </c>
      <c r="K1023" s="1" t="s">
        <v>6863</v>
      </c>
      <c r="L1023" s="1" t="s">
        <v>6864</v>
      </c>
      <c r="M1023" s="1" t="s">
        <v>6865</v>
      </c>
      <c r="N1023" s="1" t="s">
        <v>6866</v>
      </c>
      <c r="O1023" s="1" t="s">
        <v>201</v>
      </c>
      <c r="P1023" s="1" t="s">
        <v>260</v>
      </c>
      <c r="Q1023" s="1" t="s">
        <v>256</v>
      </c>
      <c r="R1023" s="1" t="s">
        <v>6867</v>
      </c>
      <c r="S1023" s="1" t="s">
        <v>6868</v>
      </c>
      <c r="T1023" s="1"/>
      <c r="U1023" s="1" t="s">
        <v>81</v>
      </c>
      <c r="V1023" s="1"/>
      <c r="W1023" s="1" t="s">
        <v>1527</v>
      </c>
      <c r="X1023" s="1"/>
      <c r="Y1023" s="1">
        <v>407</v>
      </c>
      <c r="Z1023" s="1"/>
      <c r="AA1023" s="1"/>
      <c r="AB1023" s="1"/>
      <c r="AC1023" s="1"/>
      <c r="AD1023" s="1"/>
      <c r="AE1023" s="1"/>
      <c r="AF1023" s="1"/>
      <c r="AG1023" s="1"/>
      <c r="AH1023" s="1"/>
      <c r="AI1023" s="1"/>
      <c r="AJ1023" s="1"/>
      <c r="AK1023" s="1" t="s">
        <v>112</v>
      </c>
      <c r="AL1023" s="1"/>
      <c r="AM1023" s="1"/>
      <c r="AN1023" s="1"/>
      <c r="AO1023" s="1"/>
      <c r="AP1023" s="1"/>
      <c r="AQ1023" s="1"/>
      <c r="AR1023" s="1"/>
      <c r="AS1023" s="1"/>
      <c r="AT1023" s="1"/>
      <c r="AU1023" s="1"/>
      <c r="AV1023" s="1"/>
      <c r="AW1023" s="1"/>
      <c r="AX1023" s="1" t="s">
        <v>221</v>
      </c>
      <c r="AY1023" s="1"/>
      <c r="AZ1023" s="1" t="s">
        <v>205</v>
      </c>
      <c r="BA1023" s="1" t="s">
        <v>201</v>
      </c>
      <c r="BB1023" s="1" t="s">
        <v>239</v>
      </c>
      <c r="BC1023" s="1"/>
      <c r="BD1023" s="1" t="s">
        <v>88</v>
      </c>
      <c r="BE1023" s="1" t="s">
        <v>134</v>
      </c>
      <c r="BF1023" s="1" t="s">
        <v>135</v>
      </c>
      <c r="BG1023" s="1"/>
      <c r="BH1023" s="1" t="s">
        <v>331</v>
      </c>
      <c r="BI1023" s="1"/>
      <c r="BJ1023" s="1"/>
      <c r="BK1023" s="1"/>
      <c r="BL1023" s="1" t="s">
        <v>6869</v>
      </c>
      <c r="BM1023" s="1" t="s">
        <v>6870</v>
      </c>
      <c r="BN1023" s="1"/>
    </row>
    <row r="1024" spans="1:66" ht="15.75" customHeight="1" x14ac:dyDescent="0.3">
      <c r="A1024" s="1" t="s">
        <v>837</v>
      </c>
      <c r="B1024" s="1">
        <v>100000</v>
      </c>
      <c r="C1024" s="1" t="s">
        <v>68</v>
      </c>
      <c r="D1024" s="1">
        <v>0</v>
      </c>
      <c r="E1024" s="4" t="s">
        <v>314</v>
      </c>
      <c r="F1024" s="1" t="s">
        <v>69</v>
      </c>
      <c r="G1024" s="1" t="s">
        <v>99</v>
      </c>
      <c r="H1024" s="1" t="s">
        <v>100</v>
      </c>
      <c r="I1024" s="1" t="s">
        <v>101</v>
      </c>
      <c r="J1024" s="1"/>
      <c r="K1024" s="1"/>
      <c r="L1024" s="1" t="s">
        <v>6871</v>
      </c>
      <c r="M1024" s="1" t="s">
        <v>6872</v>
      </c>
      <c r="N1024" s="1" t="s">
        <v>6873</v>
      </c>
      <c r="O1024" s="1" t="s">
        <v>247</v>
      </c>
      <c r="P1024" s="1" t="s">
        <v>843</v>
      </c>
      <c r="Q1024" s="1" t="s">
        <v>837</v>
      </c>
      <c r="R1024" s="1" t="s">
        <v>6874</v>
      </c>
      <c r="S1024" s="1" t="s">
        <v>6875</v>
      </c>
      <c r="T1024" s="1"/>
      <c r="U1024" s="1" t="s">
        <v>130</v>
      </c>
      <c r="V1024" s="1"/>
      <c r="W1024" s="1" t="s">
        <v>6876</v>
      </c>
      <c r="X1024" s="1"/>
      <c r="Y1024" s="1">
        <v>12</v>
      </c>
      <c r="Z1024" s="1"/>
      <c r="AA1024" s="1"/>
      <c r="AB1024" s="1"/>
      <c r="AC1024" s="1"/>
      <c r="AD1024" s="1"/>
      <c r="AE1024" s="1"/>
      <c r="AF1024" s="1"/>
      <c r="AG1024" s="1"/>
      <c r="AH1024" s="1"/>
      <c r="AI1024" s="1"/>
      <c r="AJ1024" s="1"/>
      <c r="AK1024" s="1" t="s">
        <v>163</v>
      </c>
      <c r="AL1024" s="1"/>
      <c r="AM1024" s="1"/>
      <c r="AN1024" s="1"/>
      <c r="AO1024" s="1"/>
      <c r="AP1024" s="1"/>
      <c r="AQ1024" s="1"/>
      <c r="AR1024" s="1"/>
      <c r="AS1024" s="1"/>
      <c r="AT1024" s="1"/>
      <c r="AU1024" s="1"/>
      <c r="AV1024" s="1"/>
      <c r="AW1024" s="1"/>
      <c r="AX1024" s="1"/>
      <c r="AY1024" s="1"/>
      <c r="AZ1024" s="1" t="s">
        <v>252</v>
      </c>
      <c r="BA1024" s="1" t="s">
        <v>247</v>
      </c>
      <c r="BB1024" s="1"/>
      <c r="BC1024" s="1"/>
      <c r="BD1024" s="1"/>
      <c r="BE1024" s="1" t="s">
        <v>150</v>
      </c>
      <c r="BF1024" s="1" t="s">
        <v>151</v>
      </c>
      <c r="BG1024" s="1"/>
      <c r="BH1024" s="1" t="s">
        <v>253</v>
      </c>
      <c r="BI1024" s="1"/>
      <c r="BJ1024" s="1"/>
      <c r="BK1024" s="1"/>
      <c r="BL1024" s="1" t="s">
        <v>6877</v>
      </c>
      <c r="BM1024" s="1" t="s">
        <v>6878</v>
      </c>
      <c r="BN1024" s="1"/>
    </row>
    <row r="1025" spans="1:66" ht="15.75" customHeight="1" x14ac:dyDescent="0.3">
      <c r="A1025" s="1" t="s">
        <v>837</v>
      </c>
      <c r="B1025" s="1">
        <v>300000</v>
      </c>
      <c r="C1025" s="1" t="s">
        <v>68</v>
      </c>
      <c r="D1025" s="1">
        <v>0</v>
      </c>
      <c r="E1025" s="4">
        <v>44600</v>
      </c>
      <c r="F1025" s="1" t="s">
        <v>69</v>
      </c>
      <c r="G1025" s="1" t="s">
        <v>123</v>
      </c>
      <c r="H1025" s="1" t="s">
        <v>124</v>
      </c>
      <c r="I1025" s="1" t="s">
        <v>101</v>
      </c>
      <c r="J1025" s="1"/>
      <c r="K1025" s="1"/>
      <c r="L1025" s="1" t="s">
        <v>121</v>
      </c>
      <c r="M1025" s="1" t="s">
        <v>6879</v>
      </c>
      <c r="N1025" s="1" t="s">
        <v>6880</v>
      </c>
      <c r="O1025" s="1" t="s">
        <v>247</v>
      </c>
      <c r="P1025" s="1" t="s">
        <v>843</v>
      </c>
      <c r="Q1025" s="1" t="s">
        <v>837</v>
      </c>
      <c r="R1025" s="1" t="s">
        <v>6881</v>
      </c>
      <c r="S1025" s="1" t="s">
        <v>6882</v>
      </c>
      <c r="T1025" s="1"/>
      <c r="U1025" s="1" t="s">
        <v>1537</v>
      </c>
      <c r="V1025" s="1"/>
      <c r="W1025" s="1" t="s">
        <v>6883</v>
      </c>
      <c r="X1025" s="1"/>
      <c r="Y1025" s="1">
        <v>40</v>
      </c>
      <c r="Z1025" s="1"/>
      <c r="AA1025" s="1"/>
      <c r="AB1025" s="1"/>
      <c r="AC1025" s="1"/>
      <c r="AD1025" s="1"/>
      <c r="AE1025" s="1"/>
      <c r="AF1025" s="1"/>
      <c r="AG1025" s="1" t="s">
        <v>82</v>
      </c>
      <c r="AH1025" s="1"/>
      <c r="AI1025" s="1"/>
      <c r="AJ1025" s="1"/>
      <c r="AK1025" s="1"/>
      <c r="AL1025" s="1"/>
      <c r="AM1025" s="1"/>
      <c r="AN1025" s="1"/>
      <c r="AO1025" s="1"/>
      <c r="AP1025" s="1"/>
      <c r="AQ1025" s="1"/>
      <c r="AR1025" s="1"/>
      <c r="AS1025" s="1"/>
      <c r="AT1025" s="1"/>
      <c r="AU1025" s="1"/>
      <c r="AV1025" s="1"/>
      <c r="AW1025" s="1"/>
      <c r="AX1025" s="1"/>
      <c r="AY1025" s="1"/>
      <c r="AZ1025" s="1" t="s">
        <v>252</v>
      </c>
      <c r="BA1025" s="1" t="s">
        <v>247</v>
      </c>
      <c r="BB1025" s="1"/>
      <c r="BC1025" s="1"/>
      <c r="BD1025" s="1" t="s">
        <v>116</v>
      </c>
      <c r="BE1025" s="1" t="s">
        <v>150</v>
      </c>
      <c r="BF1025" s="1" t="s">
        <v>151</v>
      </c>
      <c r="BG1025" s="1"/>
      <c r="BH1025" s="1" t="s">
        <v>6884</v>
      </c>
      <c r="BI1025" s="1"/>
      <c r="BJ1025" s="1"/>
      <c r="BK1025" s="1"/>
      <c r="BL1025" s="1" t="s">
        <v>6885</v>
      </c>
      <c r="BM1025" s="1" t="s">
        <v>6886</v>
      </c>
      <c r="BN1025" s="1"/>
    </row>
    <row r="1026" spans="1:66" ht="15.75" customHeight="1" x14ac:dyDescent="0.3">
      <c r="A1026" s="1" t="s">
        <v>837</v>
      </c>
      <c r="B1026" s="1">
        <v>0</v>
      </c>
      <c r="C1026" s="1" t="s">
        <v>68</v>
      </c>
      <c r="D1026" s="1">
        <v>0</v>
      </c>
      <c r="E1026" s="4" t="s">
        <v>3517</v>
      </c>
      <c r="F1026" s="1" t="s">
        <v>69</v>
      </c>
      <c r="G1026" s="1" t="s">
        <v>123</v>
      </c>
      <c r="H1026" s="1" t="s">
        <v>124</v>
      </c>
      <c r="I1026" s="1" t="s">
        <v>101</v>
      </c>
      <c r="J1026" s="1"/>
      <c r="K1026" s="1"/>
      <c r="L1026" s="1"/>
      <c r="M1026" s="1" t="s">
        <v>6887</v>
      </c>
      <c r="N1026" s="1" t="s">
        <v>6888</v>
      </c>
      <c r="O1026" s="1" t="s">
        <v>952</v>
      </c>
      <c r="P1026" s="1" t="s">
        <v>843</v>
      </c>
      <c r="Q1026" s="1" t="s">
        <v>837</v>
      </c>
      <c r="R1026" s="1" t="s">
        <v>6889</v>
      </c>
      <c r="S1026" s="1" t="s">
        <v>6890</v>
      </c>
      <c r="T1026" s="1"/>
      <c r="U1026" s="1"/>
      <c r="V1026" s="1"/>
      <c r="W1026" s="1"/>
      <c r="X1026" s="1"/>
      <c r="Y1026" s="1">
        <v>40</v>
      </c>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t="s">
        <v>1231</v>
      </c>
      <c r="BA1026" s="1" t="s">
        <v>1228</v>
      </c>
      <c r="BB1026" s="1"/>
      <c r="BC1026" s="1"/>
      <c r="BD1026" s="1"/>
      <c r="BE1026" s="1" t="s">
        <v>192</v>
      </c>
      <c r="BF1026" s="1"/>
      <c r="BG1026" s="1"/>
      <c r="BH1026" s="1" t="s">
        <v>804</v>
      </c>
      <c r="BI1026" s="1"/>
      <c r="BJ1026" s="1"/>
      <c r="BK1026" s="1"/>
      <c r="BL1026" s="1" t="s">
        <v>6891</v>
      </c>
      <c r="BM1026" s="1" t="s">
        <v>6892</v>
      </c>
      <c r="BN1026" s="1" t="s">
        <v>121</v>
      </c>
    </row>
    <row r="1027" spans="1:66" ht="15.75" customHeight="1" x14ac:dyDescent="0.3">
      <c r="A1027" s="1" t="s">
        <v>837</v>
      </c>
      <c r="B1027" s="1">
        <v>25000</v>
      </c>
      <c r="C1027" s="1" t="s">
        <v>68</v>
      </c>
      <c r="D1027" s="1">
        <v>0</v>
      </c>
      <c r="E1027" s="4" t="s">
        <v>4724</v>
      </c>
      <c r="F1027" s="1" t="s">
        <v>69</v>
      </c>
      <c r="G1027" s="1" t="s">
        <v>123</v>
      </c>
      <c r="H1027" s="1" t="s">
        <v>124</v>
      </c>
      <c r="I1027" s="1" t="s">
        <v>101</v>
      </c>
      <c r="J1027" s="1" t="s">
        <v>6893</v>
      </c>
      <c r="K1027" s="1" t="s">
        <v>6894</v>
      </c>
      <c r="L1027" s="1"/>
      <c r="M1027" s="1" t="s">
        <v>6895</v>
      </c>
      <c r="N1027" s="1" t="s">
        <v>6896</v>
      </c>
      <c r="O1027" s="1" t="s">
        <v>233</v>
      </c>
      <c r="P1027" s="1" t="s">
        <v>843</v>
      </c>
      <c r="Q1027" s="1" t="s">
        <v>837</v>
      </c>
      <c r="R1027" s="1" t="s">
        <v>6897</v>
      </c>
      <c r="S1027" s="1" t="s">
        <v>6898</v>
      </c>
      <c r="T1027" s="1"/>
      <c r="U1027" s="1" t="s">
        <v>130</v>
      </c>
      <c r="V1027" s="1"/>
      <c r="W1027" s="1"/>
      <c r="X1027" s="1"/>
      <c r="Y1027" s="1">
        <v>75</v>
      </c>
      <c r="Z1027" s="1"/>
      <c r="AA1027" s="1"/>
      <c r="AB1027" s="1"/>
      <c r="AC1027" s="1"/>
      <c r="AD1027" s="1"/>
      <c r="AE1027" s="1"/>
      <c r="AF1027" s="1"/>
      <c r="AG1027" s="1"/>
      <c r="AH1027" s="1"/>
      <c r="AI1027" s="1"/>
      <c r="AJ1027" s="1"/>
      <c r="AK1027" s="1" t="s">
        <v>1631</v>
      </c>
      <c r="AL1027" s="1"/>
      <c r="AM1027" s="1"/>
      <c r="AN1027" s="1"/>
      <c r="AO1027" s="1"/>
      <c r="AP1027" s="1"/>
      <c r="AQ1027" s="1"/>
      <c r="AR1027" s="1"/>
      <c r="AS1027" s="1"/>
      <c r="AT1027" s="1"/>
      <c r="AU1027" s="1"/>
      <c r="AV1027" s="1"/>
      <c r="AW1027" s="1"/>
      <c r="AX1027" s="1"/>
      <c r="AY1027" s="1"/>
      <c r="AZ1027" s="1" t="s">
        <v>238</v>
      </c>
      <c r="BA1027" s="1" t="s">
        <v>233</v>
      </c>
      <c r="BB1027" s="1"/>
      <c r="BC1027" s="1"/>
      <c r="BD1027" s="1" t="s">
        <v>88</v>
      </c>
      <c r="BE1027" s="1" t="s">
        <v>134</v>
      </c>
      <c r="BF1027" s="1"/>
      <c r="BG1027" s="1"/>
      <c r="BH1027" s="1" t="s">
        <v>387</v>
      </c>
      <c r="BI1027" s="1"/>
      <c r="BJ1027" s="1"/>
      <c r="BK1027" s="1"/>
      <c r="BL1027" s="1" t="s">
        <v>6899</v>
      </c>
      <c r="BM1027" s="1" t="s">
        <v>6900</v>
      </c>
      <c r="BN1027" s="1" t="s">
        <v>181</v>
      </c>
    </row>
    <row r="1028" spans="1:66" ht="15.75" customHeight="1" x14ac:dyDescent="0.3">
      <c r="A1028" s="1" t="s">
        <v>837</v>
      </c>
      <c r="B1028" s="1">
        <v>350000</v>
      </c>
      <c r="C1028" s="1" t="s">
        <v>68</v>
      </c>
      <c r="D1028" s="1">
        <v>0</v>
      </c>
      <c r="E1028" s="4" t="s">
        <v>1059</v>
      </c>
      <c r="F1028" s="1" t="s">
        <v>69</v>
      </c>
      <c r="G1028" s="1" t="s">
        <v>123</v>
      </c>
      <c r="H1028" s="1" t="s">
        <v>124</v>
      </c>
      <c r="I1028" s="1" t="s">
        <v>101</v>
      </c>
      <c r="J1028" s="1" t="s">
        <v>6893</v>
      </c>
      <c r="K1028" s="1" t="s">
        <v>6894</v>
      </c>
      <c r="L1028" s="1"/>
      <c r="M1028" s="1" t="s">
        <v>6895</v>
      </c>
      <c r="N1028" s="1" t="s">
        <v>6896</v>
      </c>
      <c r="O1028" s="1" t="s">
        <v>233</v>
      </c>
      <c r="P1028" s="1" t="s">
        <v>843</v>
      </c>
      <c r="Q1028" s="1" t="s">
        <v>837</v>
      </c>
      <c r="R1028" s="1" t="s">
        <v>6901</v>
      </c>
      <c r="S1028" s="1" t="s">
        <v>6902</v>
      </c>
      <c r="T1028" s="1"/>
      <c r="U1028" s="1" t="s">
        <v>130</v>
      </c>
      <c r="V1028" s="1"/>
      <c r="W1028" s="1"/>
      <c r="X1028" s="1"/>
      <c r="Y1028" s="1">
        <v>75</v>
      </c>
      <c r="Z1028" s="1"/>
      <c r="AA1028" s="1"/>
      <c r="AB1028" s="1"/>
      <c r="AC1028" s="1"/>
      <c r="AD1028" s="1"/>
      <c r="AE1028" s="1"/>
      <c r="AF1028" s="1"/>
      <c r="AG1028" s="1"/>
      <c r="AH1028" s="1"/>
      <c r="AI1028" s="1"/>
      <c r="AJ1028" s="1"/>
      <c r="AK1028" s="1" t="s">
        <v>1631</v>
      </c>
      <c r="AL1028" s="1"/>
      <c r="AM1028" s="1"/>
      <c r="AN1028" s="1"/>
      <c r="AO1028" s="1"/>
      <c r="AP1028" s="1"/>
      <c r="AQ1028" s="1"/>
      <c r="AR1028" s="1"/>
      <c r="AS1028" s="1"/>
      <c r="AT1028" s="1"/>
      <c r="AU1028" s="1"/>
      <c r="AV1028" s="1"/>
      <c r="AW1028" s="1"/>
      <c r="AX1028" s="1"/>
      <c r="AY1028" s="1"/>
      <c r="AZ1028" s="1" t="s">
        <v>238</v>
      </c>
      <c r="BA1028" s="1" t="s">
        <v>233</v>
      </c>
      <c r="BB1028" s="1"/>
      <c r="BC1028" s="1"/>
      <c r="BD1028" s="1" t="s">
        <v>88</v>
      </c>
      <c r="BE1028" s="1" t="s">
        <v>134</v>
      </c>
      <c r="BF1028" s="1"/>
      <c r="BG1028" s="1"/>
      <c r="BH1028" s="1" t="s">
        <v>387</v>
      </c>
      <c r="BI1028" s="1"/>
      <c r="BJ1028" s="1"/>
      <c r="BK1028" s="1"/>
      <c r="BL1028" s="1" t="s">
        <v>6899</v>
      </c>
      <c r="BM1028" s="1" t="s">
        <v>6900</v>
      </c>
      <c r="BN1028" s="1" t="s">
        <v>121</v>
      </c>
    </row>
    <row r="1029" spans="1:66" ht="15.75" customHeight="1" x14ac:dyDescent="0.3">
      <c r="A1029" s="1" t="s">
        <v>105</v>
      </c>
      <c r="B1029" s="1">
        <v>250000</v>
      </c>
      <c r="C1029" s="1" t="s">
        <v>68</v>
      </c>
      <c r="D1029" s="1">
        <v>0</v>
      </c>
      <c r="E1029" s="4" t="s">
        <v>1059</v>
      </c>
      <c r="F1029" s="1" t="s">
        <v>69</v>
      </c>
      <c r="G1029" s="1" t="s">
        <v>123</v>
      </c>
      <c r="H1029" s="1" t="s">
        <v>124</v>
      </c>
      <c r="I1029" s="1" t="s">
        <v>101</v>
      </c>
      <c r="J1029" s="1"/>
      <c r="K1029" s="1"/>
      <c r="L1029" s="1"/>
      <c r="M1029" s="1" t="s">
        <v>6903</v>
      </c>
      <c r="N1029" s="1" t="s">
        <v>6904</v>
      </c>
      <c r="O1029" s="1" t="s">
        <v>105</v>
      </c>
      <c r="P1029" s="1" t="s">
        <v>945</v>
      </c>
      <c r="Q1029" s="1" t="s">
        <v>105</v>
      </c>
      <c r="R1029" s="1" t="s">
        <v>6905</v>
      </c>
      <c r="S1029" s="1" t="s">
        <v>6906</v>
      </c>
      <c r="T1029" s="1"/>
      <c r="U1029" s="1" t="s">
        <v>130</v>
      </c>
      <c r="V1029" s="1"/>
      <c r="W1029" s="1"/>
      <c r="X1029" s="1"/>
      <c r="Y1029" s="1">
        <v>70</v>
      </c>
      <c r="Z1029" s="1"/>
      <c r="AA1029" s="1"/>
      <c r="AB1029" s="1"/>
      <c r="AC1029" s="1"/>
      <c r="AD1029" s="1"/>
      <c r="AE1029" s="1"/>
      <c r="AF1029" s="1"/>
      <c r="AG1029" s="1"/>
      <c r="AH1029" s="1"/>
      <c r="AI1029" s="1"/>
      <c r="AJ1029" s="1"/>
      <c r="AK1029" s="1" t="s">
        <v>1631</v>
      </c>
      <c r="AL1029" s="1"/>
      <c r="AM1029" s="1"/>
      <c r="AN1029" s="1"/>
      <c r="AO1029" s="1"/>
      <c r="AP1029" s="1"/>
      <c r="AQ1029" s="1"/>
      <c r="AR1029" s="1"/>
      <c r="AS1029" s="1"/>
      <c r="AT1029" s="1"/>
      <c r="AU1029" s="1"/>
      <c r="AV1029" s="1"/>
      <c r="AW1029" s="1"/>
      <c r="AX1029" s="1"/>
      <c r="AY1029" s="1"/>
      <c r="AZ1029" s="1" t="s">
        <v>386</v>
      </c>
      <c r="BA1029" s="1" t="s">
        <v>382</v>
      </c>
      <c r="BB1029" s="1"/>
      <c r="BC1029" s="1"/>
      <c r="BD1029" s="1" t="s">
        <v>266</v>
      </c>
      <c r="BE1029" s="1" t="s">
        <v>134</v>
      </c>
      <c r="BF1029" s="1"/>
      <c r="BG1029" s="1"/>
      <c r="BH1029" s="1"/>
      <c r="BI1029" s="1"/>
      <c r="BJ1029" s="1"/>
      <c r="BK1029" s="1"/>
      <c r="BL1029" s="1" t="s">
        <v>6907</v>
      </c>
      <c r="BM1029" s="1" t="s">
        <v>6908</v>
      </c>
      <c r="BN1029" s="1" t="s">
        <v>121</v>
      </c>
    </row>
    <row r="1030" spans="1:66" ht="15.75" customHeight="1" x14ac:dyDescent="0.3">
      <c r="A1030" s="1" t="s">
        <v>6843</v>
      </c>
      <c r="B1030" s="1">
        <v>30000</v>
      </c>
      <c r="C1030" s="1" t="s">
        <v>68</v>
      </c>
      <c r="D1030" s="1">
        <v>0</v>
      </c>
      <c r="E1030" s="4" t="s">
        <v>1059</v>
      </c>
      <c r="F1030" s="1" t="s">
        <v>69</v>
      </c>
      <c r="G1030" s="1" t="s">
        <v>123</v>
      </c>
      <c r="H1030" s="1" t="s">
        <v>124</v>
      </c>
      <c r="I1030" s="1" t="s">
        <v>101</v>
      </c>
      <c r="J1030" s="1" t="s">
        <v>6909</v>
      </c>
      <c r="K1030" s="1" t="s">
        <v>6910</v>
      </c>
      <c r="L1030" s="1"/>
      <c r="M1030" s="1" t="s">
        <v>6911</v>
      </c>
      <c r="N1030" s="1" t="s">
        <v>6912</v>
      </c>
      <c r="O1030" s="1" t="s">
        <v>304</v>
      </c>
      <c r="P1030" s="1" t="s">
        <v>2212</v>
      </c>
      <c r="Q1030" s="1" t="s">
        <v>2213</v>
      </c>
      <c r="R1030" s="1" t="s">
        <v>6913</v>
      </c>
      <c r="S1030" s="1" t="s">
        <v>6914</v>
      </c>
      <c r="T1030" s="1"/>
      <c r="U1030" s="1" t="s">
        <v>924</v>
      </c>
      <c r="V1030" s="1"/>
      <c r="W1030" s="1" t="s">
        <v>2305</v>
      </c>
      <c r="X1030" s="1"/>
      <c r="Y1030" s="1">
        <v>1250</v>
      </c>
      <c r="Z1030" s="1"/>
      <c r="AA1030" s="1"/>
      <c r="AB1030" s="1"/>
      <c r="AC1030" s="1"/>
      <c r="AD1030" s="1"/>
      <c r="AE1030" s="1"/>
      <c r="AF1030" s="1"/>
      <c r="AG1030" s="1"/>
      <c r="AH1030" s="1"/>
      <c r="AI1030" s="1"/>
      <c r="AJ1030" s="1"/>
      <c r="AK1030" s="1" t="s">
        <v>112</v>
      </c>
      <c r="AL1030" s="1"/>
      <c r="AM1030" s="1"/>
      <c r="AN1030" s="1"/>
      <c r="AO1030" s="1"/>
      <c r="AP1030" s="1"/>
      <c r="AQ1030" s="1"/>
      <c r="AR1030" s="1"/>
      <c r="AS1030" s="1"/>
      <c r="AT1030" s="1"/>
      <c r="AU1030" s="1"/>
      <c r="AV1030" s="1"/>
      <c r="AW1030" s="1"/>
      <c r="AX1030" s="1"/>
      <c r="AY1030" s="1"/>
      <c r="AZ1030" s="1" t="s">
        <v>307</v>
      </c>
      <c r="BA1030" s="1" t="s">
        <v>304</v>
      </c>
      <c r="BB1030" s="1"/>
      <c r="BC1030" s="1"/>
      <c r="BD1030" s="1" t="s">
        <v>88</v>
      </c>
      <c r="BE1030" s="1" t="s">
        <v>134</v>
      </c>
      <c r="BF1030" s="1"/>
      <c r="BG1030" s="1"/>
      <c r="BH1030" s="1" t="s">
        <v>193</v>
      </c>
      <c r="BI1030" s="1"/>
      <c r="BJ1030" s="1"/>
      <c r="BK1030" s="1"/>
      <c r="BL1030" s="1" t="s">
        <v>6915</v>
      </c>
      <c r="BM1030" s="1" t="s">
        <v>6916</v>
      </c>
      <c r="BN1030" s="1" t="s">
        <v>375</v>
      </c>
    </row>
    <row r="1031" spans="1:66" ht="15.75" customHeight="1" x14ac:dyDescent="0.3">
      <c r="A1031" s="1" t="s">
        <v>6843</v>
      </c>
      <c r="B1031" s="1">
        <v>3750000</v>
      </c>
      <c r="C1031" s="1" t="s">
        <v>68</v>
      </c>
      <c r="D1031" s="1">
        <v>0</v>
      </c>
      <c r="E1031" s="4" t="s">
        <v>1059</v>
      </c>
      <c r="F1031" s="1" t="s">
        <v>69</v>
      </c>
      <c r="G1031" s="1" t="s">
        <v>123</v>
      </c>
      <c r="H1031" s="1" t="s">
        <v>124</v>
      </c>
      <c r="I1031" s="1" t="s">
        <v>101</v>
      </c>
      <c r="J1031" s="1" t="s">
        <v>6917</v>
      </c>
      <c r="K1031" s="1" t="s">
        <v>6918</v>
      </c>
      <c r="L1031" s="1"/>
      <c r="M1031" s="1" t="s">
        <v>6911</v>
      </c>
      <c r="N1031" s="1" t="s">
        <v>6912</v>
      </c>
      <c r="O1031" s="1" t="s">
        <v>304</v>
      </c>
      <c r="P1031" s="1" t="s">
        <v>2212</v>
      </c>
      <c r="Q1031" s="1" t="s">
        <v>2213</v>
      </c>
      <c r="R1031" s="1" t="s">
        <v>6919</v>
      </c>
      <c r="S1031" s="1" t="s">
        <v>6920</v>
      </c>
      <c r="T1031" s="1"/>
      <c r="U1031" s="1" t="s">
        <v>924</v>
      </c>
      <c r="V1031" s="1"/>
      <c r="W1031" s="1" t="s">
        <v>2305</v>
      </c>
      <c r="X1031" s="1"/>
      <c r="Y1031" s="1">
        <v>1250</v>
      </c>
      <c r="Z1031" s="1"/>
      <c r="AA1031" s="1"/>
      <c r="AB1031" s="1"/>
      <c r="AC1031" s="1"/>
      <c r="AD1031" s="1"/>
      <c r="AE1031" s="1"/>
      <c r="AF1031" s="1"/>
      <c r="AG1031" s="1"/>
      <c r="AH1031" s="1"/>
      <c r="AI1031" s="1"/>
      <c r="AJ1031" s="1"/>
      <c r="AK1031" s="1" t="s">
        <v>112</v>
      </c>
      <c r="AL1031" s="1"/>
      <c r="AM1031" s="1"/>
      <c r="AN1031" s="1"/>
      <c r="AO1031" s="1"/>
      <c r="AP1031" s="1"/>
      <c r="AQ1031" s="1"/>
      <c r="AR1031" s="1"/>
      <c r="AS1031" s="1"/>
      <c r="AT1031" s="1"/>
      <c r="AU1031" s="1"/>
      <c r="AV1031" s="1"/>
      <c r="AW1031" s="1"/>
      <c r="AX1031" s="1"/>
      <c r="AY1031" s="1"/>
      <c r="AZ1031" s="1" t="s">
        <v>307</v>
      </c>
      <c r="BA1031" s="1" t="s">
        <v>304</v>
      </c>
      <c r="BB1031" s="1"/>
      <c r="BC1031" s="1"/>
      <c r="BD1031" s="1" t="s">
        <v>88</v>
      </c>
      <c r="BE1031" s="1" t="s">
        <v>134</v>
      </c>
      <c r="BF1031" s="1"/>
      <c r="BG1031" s="1"/>
      <c r="BH1031" s="1" t="s">
        <v>193</v>
      </c>
      <c r="BI1031" s="1"/>
      <c r="BJ1031" s="1"/>
      <c r="BK1031" s="1"/>
      <c r="BL1031" s="1" t="s">
        <v>6915</v>
      </c>
      <c r="BM1031" s="1" t="s">
        <v>6916</v>
      </c>
      <c r="BN1031" s="1" t="s">
        <v>121</v>
      </c>
    </row>
    <row r="1032" spans="1:66" ht="15.75" customHeight="1" x14ac:dyDescent="0.3">
      <c r="A1032" s="1" t="s">
        <v>360</v>
      </c>
      <c r="B1032" s="1">
        <v>200000</v>
      </c>
      <c r="C1032" s="1" t="s">
        <v>68</v>
      </c>
      <c r="D1032" s="1">
        <v>0</v>
      </c>
      <c r="E1032" s="4">
        <v>44749</v>
      </c>
      <c r="F1032" s="1" t="s">
        <v>69</v>
      </c>
      <c r="G1032" s="1" t="s">
        <v>123</v>
      </c>
      <c r="H1032" s="1" t="s">
        <v>124</v>
      </c>
      <c r="I1032" s="1" t="s">
        <v>101</v>
      </c>
      <c r="J1032" s="1" t="s">
        <v>6921</v>
      </c>
      <c r="K1032" s="1" t="s">
        <v>6922</v>
      </c>
      <c r="L1032" s="1"/>
      <c r="M1032" s="1" t="s">
        <v>6923</v>
      </c>
      <c r="N1032" s="1" t="s">
        <v>6924</v>
      </c>
      <c r="O1032" s="1" t="s">
        <v>6925</v>
      </c>
      <c r="P1032" s="1" t="s">
        <v>368</v>
      </c>
      <c r="Q1032" s="1" t="s">
        <v>360</v>
      </c>
      <c r="R1032" s="1" t="s">
        <v>6926</v>
      </c>
      <c r="S1032" s="1" t="s">
        <v>6927</v>
      </c>
      <c r="T1032" s="1"/>
      <c r="U1032" s="1" t="s">
        <v>4637</v>
      </c>
      <c r="V1032" s="1"/>
      <c r="W1032" s="1"/>
      <c r="X1032" s="1"/>
      <c r="Y1032" s="1">
        <v>50</v>
      </c>
      <c r="Z1032" s="1"/>
      <c r="AA1032" s="1"/>
      <c r="AB1032" s="1"/>
      <c r="AC1032" s="1"/>
      <c r="AD1032" s="1"/>
      <c r="AE1032" s="1"/>
      <c r="AF1032" s="1"/>
      <c r="AG1032" s="1"/>
      <c r="AH1032" s="1"/>
      <c r="AI1032" s="1"/>
      <c r="AJ1032" s="1"/>
      <c r="AK1032" s="1" t="s">
        <v>433</v>
      </c>
      <c r="AL1032" s="1"/>
      <c r="AM1032" s="1"/>
      <c r="AN1032" s="1"/>
      <c r="AO1032" s="1"/>
      <c r="AP1032" s="1"/>
      <c r="AQ1032" s="1"/>
      <c r="AR1032" s="1"/>
      <c r="AS1032" s="1"/>
      <c r="AT1032" s="1"/>
      <c r="AU1032" s="1"/>
      <c r="AV1032" s="1"/>
      <c r="AW1032" s="1"/>
      <c r="AX1032" s="1"/>
      <c r="AY1032" s="1"/>
      <c r="AZ1032" s="1" t="s">
        <v>296</v>
      </c>
      <c r="BA1032" s="1" t="s">
        <v>291</v>
      </c>
      <c r="BB1032" s="1"/>
      <c r="BC1032" s="1"/>
      <c r="BD1032" s="1" t="s">
        <v>88</v>
      </c>
      <c r="BE1032" s="1" t="s">
        <v>192</v>
      </c>
      <c r="BF1032" s="1"/>
      <c r="BG1032" s="1"/>
      <c r="BH1032" s="1" t="s">
        <v>321</v>
      </c>
      <c r="BI1032" s="1"/>
      <c r="BJ1032" s="1"/>
      <c r="BK1032" s="1"/>
      <c r="BL1032" s="1" t="s">
        <v>6928</v>
      </c>
      <c r="BM1032" s="1" t="s">
        <v>6929</v>
      </c>
      <c r="BN1032" s="1" t="s">
        <v>121</v>
      </c>
    </row>
    <row r="1033" spans="1:66" ht="15.75" customHeight="1" x14ac:dyDescent="0.3">
      <c r="A1033" s="1" t="s">
        <v>1505</v>
      </c>
      <c r="B1033" s="1">
        <v>60000</v>
      </c>
      <c r="C1033" s="1" t="s">
        <v>68</v>
      </c>
      <c r="D1033" s="1">
        <v>0</v>
      </c>
      <c r="E1033" s="4" t="s">
        <v>1059</v>
      </c>
      <c r="F1033" s="1" t="s">
        <v>69</v>
      </c>
      <c r="G1033" s="1" t="s">
        <v>99</v>
      </c>
      <c r="H1033" s="1" t="s">
        <v>100</v>
      </c>
      <c r="I1033" s="1" t="s">
        <v>101</v>
      </c>
      <c r="J1033" s="1" t="s">
        <v>6930</v>
      </c>
      <c r="K1033" s="1" t="s">
        <v>6931</v>
      </c>
      <c r="L1033" s="1" t="s">
        <v>379</v>
      </c>
      <c r="M1033" s="1" t="s">
        <v>6932</v>
      </c>
      <c r="N1033" s="1" t="s">
        <v>6933</v>
      </c>
      <c r="O1033" s="1" t="s">
        <v>382</v>
      </c>
      <c r="P1033" s="1" t="s">
        <v>2212</v>
      </c>
      <c r="Q1033" s="1" t="s">
        <v>2213</v>
      </c>
      <c r="R1033" s="1" t="s">
        <v>6934</v>
      </c>
      <c r="S1033" s="1" t="s">
        <v>6935</v>
      </c>
      <c r="T1033" s="1"/>
      <c r="U1033" s="1" t="s">
        <v>130</v>
      </c>
      <c r="V1033" s="1"/>
      <c r="W1033" s="1"/>
      <c r="X1033" s="1"/>
      <c r="Y1033" s="1">
        <v>60</v>
      </c>
      <c r="Z1033" s="1"/>
      <c r="AA1033" s="1"/>
      <c r="AB1033" s="1"/>
      <c r="AC1033" s="1"/>
      <c r="AD1033" s="1"/>
      <c r="AE1033" s="1"/>
      <c r="AF1033" s="1"/>
      <c r="AG1033" s="1"/>
      <c r="AH1033" s="1"/>
      <c r="AI1033" s="1"/>
      <c r="AJ1033" s="1"/>
      <c r="AK1033" s="1" t="s">
        <v>163</v>
      </c>
      <c r="AL1033" s="1"/>
      <c r="AM1033" s="1"/>
      <c r="AN1033" s="1"/>
      <c r="AO1033" s="1"/>
      <c r="AP1033" s="1"/>
      <c r="AQ1033" s="1"/>
      <c r="AR1033" s="1"/>
      <c r="AS1033" s="1"/>
      <c r="AT1033" s="1"/>
      <c r="AU1033" s="1"/>
      <c r="AV1033" s="1"/>
      <c r="AW1033" s="1"/>
      <c r="AX1033" s="1" t="s">
        <v>500</v>
      </c>
      <c r="AY1033" s="1"/>
      <c r="AZ1033" s="1" t="s">
        <v>386</v>
      </c>
      <c r="BA1033" s="1" t="s">
        <v>382</v>
      </c>
      <c r="BB1033" s="1"/>
      <c r="BC1033" s="1"/>
      <c r="BD1033" s="1" t="s">
        <v>88</v>
      </c>
      <c r="BE1033" s="1" t="s">
        <v>134</v>
      </c>
      <c r="BF1033" s="1" t="s">
        <v>135</v>
      </c>
      <c r="BG1033" s="1"/>
      <c r="BH1033" s="1" t="s">
        <v>683</v>
      </c>
      <c r="BI1033" s="1"/>
      <c r="BJ1033" s="1"/>
      <c r="BK1033" s="1"/>
      <c r="BL1033" s="1" t="s">
        <v>6936</v>
      </c>
      <c r="BM1033" s="1" t="s">
        <v>6937</v>
      </c>
      <c r="BN1033" s="1" t="s">
        <v>181</v>
      </c>
    </row>
    <row r="1034" spans="1:66" ht="15.75" customHeight="1" x14ac:dyDescent="0.3">
      <c r="A1034" s="1" t="s">
        <v>376</v>
      </c>
      <c r="B1034" s="1">
        <v>1000000</v>
      </c>
      <c r="C1034" s="1" t="s">
        <v>68</v>
      </c>
      <c r="D1034" s="1">
        <v>0</v>
      </c>
      <c r="E1034" s="4">
        <v>44570</v>
      </c>
      <c r="F1034" s="1" t="s">
        <v>69</v>
      </c>
      <c r="G1034" s="1" t="s">
        <v>123</v>
      </c>
      <c r="H1034" s="1" t="s">
        <v>124</v>
      </c>
      <c r="I1034" s="1" t="s">
        <v>101</v>
      </c>
      <c r="J1034" s="1" t="s">
        <v>6938</v>
      </c>
      <c r="K1034" s="1" t="s">
        <v>6939</v>
      </c>
      <c r="L1034" s="1" t="s">
        <v>375</v>
      </c>
      <c r="M1034" s="1" t="s">
        <v>6940</v>
      </c>
      <c r="N1034" s="1" t="s">
        <v>6941</v>
      </c>
      <c r="O1034" s="1" t="s">
        <v>168</v>
      </c>
      <c r="P1034" s="1" t="s">
        <v>383</v>
      </c>
      <c r="Q1034" s="1" t="s">
        <v>376</v>
      </c>
      <c r="R1034" s="1" t="s">
        <v>6942</v>
      </c>
      <c r="S1034" s="1" t="s">
        <v>6943</v>
      </c>
      <c r="T1034" s="1"/>
      <c r="U1034" s="1" t="s">
        <v>81</v>
      </c>
      <c r="V1034" s="1"/>
      <c r="W1034" s="1" t="s">
        <v>6944</v>
      </c>
      <c r="X1034" s="1"/>
      <c r="Y1034" s="1">
        <v>200</v>
      </c>
      <c r="Z1034" s="1"/>
      <c r="AA1034" s="1"/>
      <c r="AB1034" s="1"/>
      <c r="AC1034" s="1"/>
      <c r="AD1034" s="1"/>
      <c r="AE1034" s="1"/>
      <c r="AF1034" s="1"/>
      <c r="AG1034" s="1"/>
      <c r="AH1034" s="1"/>
      <c r="AI1034" s="1"/>
      <c r="AJ1034" s="1"/>
      <c r="AK1034" s="1" t="s">
        <v>433</v>
      </c>
      <c r="AL1034" s="1"/>
      <c r="AM1034" s="1"/>
      <c r="AN1034" s="1"/>
      <c r="AO1034" s="1"/>
      <c r="AP1034" s="1"/>
      <c r="AQ1034" s="1"/>
      <c r="AR1034" s="1"/>
      <c r="AS1034" s="1"/>
      <c r="AT1034" s="1"/>
      <c r="AU1034" s="1"/>
      <c r="AV1034" s="1"/>
      <c r="AW1034" s="1"/>
      <c r="AX1034" s="1" t="s">
        <v>221</v>
      </c>
      <c r="AY1034" s="1"/>
      <c r="AZ1034" s="1" t="s">
        <v>292</v>
      </c>
      <c r="BA1034" s="1" t="s">
        <v>168</v>
      </c>
      <c r="BB1034" s="1"/>
      <c r="BC1034" s="1"/>
      <c r="BD1034" s="1" t="s">
        <v>6945</v>
      </c>
      <c r="BE1034" s="1" t="s">
        <v>134</v>
      </c>
      <c r="BF1034" s="1"/>
      <c r="BG1034" s="1"/>
      <c r="BH1034" s="1" t="s">
        <v>607</v>
      </c>
      <c r="BI1034" s="1"/>
      <c r="BJ1034" s="1"/>
      <c r="BK1034" s="1"/>
      <c r="BL1034" s="1" t="s">
        <v>6946</v>
      </c>
      <c r="BM1034" s="1" t="s">
        <v>6947</v>
      </c>
      <c r="BN1034" s="1" t="s">
        <v>375</v>
      </c>
    </row>
    <row r="1035" spans="1:66" ht="15.75" customHeight="1" x14ac:dyDescent="0.3">
      <c r="A1035" s="1" t="s">
        <v>1505</v>
      </c>
      <c r="B1035" s="1">
        <v>300000</v>
      </c>
      <c r="C1035" s="1" t="s">
        <v>68</v>
      </c>
      <c r="D1035" s="1">
        <v>0</v>
      </c>
      <c r="E1035" s="4" t="s">
        <v>1059</v>
      </c>
      <c r="F1035" s="1" t="s">
        <v>69</v>
      </c>
      <c r="G1035" s="1" t="s">
        <v>99</v>
      </c>
      <c r="H1035" s="1" t="s">
        <v>100</v>
      </c>
      <c r="I1035" s="1" t="s">
        <v>101</v>
      </c>
      <c r="J1035" s="1" t="s">
        <v>6930</v>
      </c>
      <c r="K1035" s="1" t="s">
        <v>6931</v>
      </c>
      <c r="L1035" s="1" t="s">
        <v>616</v>
      </c>
      <c r="M1035" s="1" t="s">
        <v>6932</v>
      </c>
      <c r="N1035" s="1" t="s">
        <v>6933</v>
      </c>
      <c r="O1035" s="1" t="s">
        <v>382</v>
      </c>
      <c r="P1035" s="1" t="s">
        <v>2212</v>
      </c>
      <c r="Q1035" s="1" t="s">
        <v>2213</v>
      </c>
      <c r="R1035" s="1" t="s">
        <v>6948</v>
      </c>
      <c r="S1035" s="1" t="s">
        <v>6949</v>
      </c>
      <c r="T1035" s="1"/>
      <c r="U1035" s="1" t="s">
        <v>130</v>
      </c>
      <c r="V1035" s="1"/>
      <c r="W1035" s="1"/>
      <c r="X1035" s="1"/>
      <c r="Y1035" s="1">
        <v>60</v>
      </c>
      <c r="Z1035" s="1"/>
      <c r="AA1035" s="1"/>
      <c r="AB1035" s="1"/>
      <c r="AC1035" s="1"/>
      <c r="AD1035" s="1"/>
      <c r="AE1035" s="1"/>
      <c r="AF1035" s="1"/>
      <c r="AG1035" s="1"/>
      <c r="AH1035" s="1"/>
      <c r="AI1035" s="1"/>
      <c r="AJ1035" s="1"/>
      <c r="AK1035" s="1" t="s">
        <v>163</v>
      </c>
      <c r="AL1035" s="1"/>
      <c r="AM1035" s="1"/>
      <c r="AN1035" s="1"/>
      <c r="AO1035" s="1"/>
      <c r="AP1035" s="1"/>
      <c r="AQ1035" s="1"/>
      <c r="AR1035" s="1"/>
      <c r="AS1035" s="1"/>
      <c r="AT1035" s="1"/>
      <c r="AU1035" s="1"/>
      <c r="AV1035" s="1"/>
      <c r="AW1035" s="1"/>
      <c r="AX1035" s="1" t="s">
        <v>500</v>
      </c>
      <c r="AY1035" s="1"/>
      <c r="AZ1035" s="1" t="s">
        <v>386</v>
      </c>
      <c r="BA1035" s="1" t="s">
        <v>382</v>
      </c>
      <c r="BB1035" s="1"/>
      <c r="BC1035" s="1"/>
      <c r="BD1035" s="1" t="s">
        <v>88</v>
      </c>
      <c r="BE1035" s="1" t="s">
        <v>134</v>
      </c>
      <c r="BF1035" s="1" t="s">
        <v>135</v>
      </c>
      <c r="BG1035" s="1"/>
      <c r="BH1035" s="1" t="s">
        <v>683</v>
      </c>
      <c r="BI1035" s="1"/>
      <c r="BJ1035" s="1"/>
      <c r="BK1035" s="1"/>
      <c r="BL1035" s="1" t="s">
        <v>6936</v>
      </c>
      <c r="BM1035" s="1" t="s">
        <v>6937</v>
      </c>
      <c r="BN1035" s="1" t="s">
        <v>121</v>
      </c>
    </row>
    <row r="1036" spans="1:66" ht="15.75" customHeight="1" x14ac:dyDescent="0.3">
      <c r="A1036" s="1" t="s">
        <v>98</v>
      </c>
      <c r="B1036" s="1">
        <v>450000</v>
      </c>
      <c r="C1036" s="1" t="s">
        <v>68</v>
      </c>
      <c r="D1036" s="1">
        <v>0</v>
      </c>
      <c r="E1036" s="4" t="s">
        <v>1570</v>
      </c>
      <c r="F1036" s="1" t="s">
        <v>69</v>
      </c>
      <c r="G1036" s="1" t="s">
        <v>123</v>
      </c>
      <c r="H1036" s="1" t="s">
        <v>124</v>
      </c>
      <c r="I1036" s="1" t="s">
        <v>101</v>
      </c>
      <c r="J1036" s="1" t="s">
        <v>6950</v>
      </c>
      <c r="K1036" s="1" t="s">
        <v>6951</v>
      </c>
      <c r="L1036" s="1" t="s">
        <v>230</v>
      </c>
      <c r="M1036" s="1" t="s">
        <v>6952</v>
      </c>
      <c r="N1036" s="1" t="s">
        <v>6953</v>
      </c>
      <c r="O1036" s="1" t="s">
        <v>138</v>
      </c>
      <c r="P1036" s="1" t="s">
        <v>106</v>
      </c>
      <c r="Q1036" s="1" t="s">
        <v>98</v>
      </c>
      <c r="R1036" s="1" t="s">
        <v>6954</v>
      </c>
      <c r="S1036" s="1" t="s">
        <v>6955</v>
      </c>
      <c r="T1036" s="1"/>
      <c r="U1036" s="1" t="s">
        <v>130</v>
      </c>
      <c r="V1036" s="1"/>
      <c r="W1036" s="1"/>
      <c r="X1036" s="1"/>
      <c r="Y1036" s="1">
        <v>150</v>
      </c>
      <c r="Z1036" s="1"/>
      <c r="AA1036" s="1"/>
      <c r="AB1036" s="1"/>
      <c r="AC1036" s="1"/>
      <c r="AD1036" s="1"/>
      <c r="AE1036" s="1"/>
      <c r="AF1036" s="1"/>
      <c r="AG1036" s="1"/>
      <c r="AH1036" s="1"/>
      <c r="AI1036" s="1"/>
      <c r="AJ1036" s="1"/>
      <c r="AK1036" s="1" t="s">
        <v>220</v>
      </c>
      <c r="AL1036" s="1"/>
      <c r="AM1036" s="1"/>
      <c r="AN1036" s="1"/>
      <c r="AO1036" s="1"/>
      <c r="AP1036" s="1"/>
      <c r="AQ1036" s="1"/>
      <c r="AR1036" s="1"/>
      <c r="AS1036" s="1"/>
      <c r="AT1036" s="1"/>
      <c r="AU1036" s="1"/>
      <c r="AV1036" s="1"/>
      <c r="AW1036" s="1"/>
      <c r="AX1036" s="1" t="s">
        <v>282</v>
      </c>
      <c r="AY1036" s="1"/>
      <c r="AZ1036" s="1" t="s">
        <v>234</v>
      </c>
      <c r="BA1036" s="1" t="s">
        <v>138</v>
      </c>
      <c r="BB1036" s="1" t="s">
        <v>445</v>
      </c>
      <c r="BC1036" s="1"/>
      <c r="BD1036" s="1"/>
      <c r="BE1036" s="1" t="s">
        <v>134</v>
      </c>
      <c r="BF1036" s="1" t="s">
        <v>135</v>
      </c>
      <c r="BG1036" s="1"/>
      <c r="BH1036" s="1"/>
      <c r="BI1036" s="1"/>
      <c r="BJ1036" s="1"/>
      <c r="BK1036" s="1"/>
      <c r="BL1036" s="1" t="s">
        <v>6956</v>
      </c>
      <c r="BM1036" s="1" t="s">
        <v>6957</v>
      </c>
      <c r="BN1036" s="1" t="s">
        <v>121</v>
      </c>
    </row>
    <row r="1037" spans="1:66" ht="15.75" customHeight="1" x14ac:dyDescent="0.3">
      <c r="A1037" s="1" t="s">
        <v>105</v>
      </c>
      <c r="B1037" s="1">
        <v>20000</v>
      </c>
      <c r="C1037" s="1" t="s">
        <v>68</v>
      </c>
      <c r="D1037" s="1">
        <v>0</v>
      </c>
      <c r="E1037" s="4" t="s">
        <v>6575</v>
      </c>
      <c r="F1037" s="1" t="s">
        <v>69</v>
      </c>
      <c r="G1037" s="1" t="s">
        <v>123</v>
      </c>
      <c r="H1037" s="1" t="s">
        <v>124</v>
      </c>
      <c r="I1037" s="1" t="s">
        <v>101</v>
      </c>
      <c r="J1037" s="1"/>
      <c r="K1037" s="1"/>
      <c r="L1037" s="1"/>
      <c r="M1037" s="1" t="s">
        <v>6958</v>
      </c>
      <c r="N1037" s="1" t="s">
        <v>6959</v>
      </c>
      <c r="O1037" s="1" t="s">
        <v>105</v>
      </c>
      <c r="P1037" s="1" t="s">
        <v>2212</v>
      </c>
      <c r="Q1037" s="1" t="s">
        <v>2213</v>
      </c>
      <c r="R1037" s="1" t="s">
        <v>6960</v>
      </c>
      <c r="S1037" s="1" t="s">
        <v>6961</v>
      </c>
      <c r="T1037" s="1"/>
      <c r="U1037" s="1" t="s">
        <v>147</v>
      </c>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t="s">
        <v>945</v>
      </c>
      <c r="BA1037" s="1" t="s">
        <v>105</v>
      </c>
      <c r="BB1037" s="1"/>
      <c r="BC1037" s="1"/>
      <c r="BD1037" s="1"/>
      <c r="BE1037" s="1" t="s">
        <v>192</v>
      </c>
      <c r="BF1037" s="1"/>
      <c r="BG1037" s="1"/>
      <c r="BH1037" s="1" t="s">
        <v>193</v>
      </c>
      <c r="BI1037" s="1"/>
      <c r="BJ1037" s="1"/>
      <c r="BK1037" s="1"/>
      <c r="BL1037" s="1" t="s">
        <v>6962</v>
      </c>
      <c r="BM1037" s="1" t="s">
        <v>6963</v>
      </c>
      <c r="BN1037" s="1"/>
    </row>
    <row r="1038" spans="1:66" ht="15.75" customHeight="1" x14ac:dyDescent="0.3">
      <c r="A1038" s="1" t="s">
        <v>105</v>
      </c>
      <c r="B1038" s="1">
        <v>70000</v>
      </c>
      <c r="C1038" s="1" t="s">
        <v>68</v>
      </c>
      <c r="D1038" s="1">
        <v>0</v>
      </c>
      <c r="E1038" s="4" t="s">
        <v>6575</v>
      </c>
      <c r="F1038" s="1" t="s">
        <v>69</v>
      </c>
      <c r="G1038" s="1" t="s">
        <v>123</v>
      </c>
      <c r="H1038" s="1" t="s">
        <v>124</v>
      </c>
      <c r="I1038" s="1" t="s">
        <v>101</v>
      </c>
      <c r="J1038" s="1"/>
      <c r="K1038" s="1"/>
      <c r="L1038" s="1"/>
      <c r="M1038" s="1" t="s">
        <v>6958</v>
      </c>
      <c r="N1038" s="1" t="s">
        <v>6959</v>
      </c>
      <c r="O1038" s="1" t="s">
        <v>105</v>
      </c>
      <c r="P1038" s="1" t="s">
        <v>2212</v>
      </c>
      <c r="Q1038" s="1" t="s">
        <v>2213</v>
      </c>
      <c r="R1038" s="1" t="s">
        <v>6964</v>
      </c>
      <c r="S1038" s="1" t="s">
        <v>6965</v>
      </c>
      <c r="T1038" s="1"/>
      <c r="U1038" s="1" t="s">
        <v>147</v>
      </c>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t="s">
        <v>945</v>
      </c>
      <c r="BA1038" s="1" t="s">
        <v>105</v>
      </c>
      <c r="BB1038" s="1"/>
      <c r="BC1038" s="1"/>
      <c r="BD1038" s="1"/>
      <c r="BE1038" s="1" t="s">
        <v>192</v>
      </c>
      <c r="BF1038" s="1"/>
      <c r="BG1038" s="1"/>
      <c r="BH1038" s="1" t="s">
        <v>193</v>
      </c>
      <c r="BI1038" s="1"/>
      <c r="BJ1038" s="1"/>
      <c r="BK1038" s="1"/>
      <c r="BL1038" s="1" t="s">
        <v>6962</v>
      </c>
      <c r="BM1038" s="1" t="s">
        <v>6963</v>
      </c>
      <c r="BN1038" s="1" t="s">
        <v>121</v>
      </c>
    </row>
    <row r="1039" spans="1:66" ht="15.75" customHeight="1" x14ac:dyDescent="0.3">
      <c r="A1039" s="1" t="s">
        <v>414</v>
      </c>
      <c r="B1039" s="1">
        <v>3500000</v>
      </c>
      <c r="C1039" s="1" t="s">
        <v>68</v>
      </c>
      <c r="D1039" s="1">
        <v>0</v>
      </c>
      <c r="E1039" s="4" t="s">
        <v>139</v>
      </c>
      <c r="F1039" s="1" t="s">
        <v>69</v>
      </c>
      <c r="G1039" s="1" t="s">
        <v>123</v>
      </c>
      <c r="H1039" s="1" t="s">
        <v>124</v>
      </c>
      <c r="I1039" s="1" t="s">
        <v>101</v>
      </c>
      <c r="J1039" s="1" t="s">
        <v>6966</v>
      </c>
      <c r="K1039" s="1" t="s">
        <v>6967</v>
      </c>
      <c r="L1039" s="1" t="s">
        <v>6968</v>
      </c>
      <c r="M1039" s="1" t="s">
        <v>6969</v>
      </c>
      <c r="N1039" s="1" t="s">
        <v>6970</v>
      </c>
      <c r="O1039" s="1" t="s">
        <v>6971</v>
      </c>
      <c r="P1039" s="1" t="s">
        <v>698</v>
      </c>
      <c r="Q1039" s="1" t="s">
        <v>613</v>
      </c>
      <c r="R1039" s="1" t="s">
        <v>6972</v>
      </c>
      <c r="S1039" s="1" t="s">
        <v>6973</v>
      </c>
      <c r="T1039" s="1"/>
      <c r="U1039" s="1" t="s">
        <v>3539</v>
      </c>
      <c r="V1039" s="1"/>
      <c r="W1039" s="1"/>
      <c r="X1039" s="1"/>
      <c r="Y1039" s="1">
        <v>200</v>
      </c>
      <c r="Z1039" s="1"/>
      <c r="AA1039" s="1"/>
      <c r="AB1039" s="1"/>
      <c r="AC1039" s="1"/>
      <c r="AD1039" s="1"/>
      <c r="AE1039" s="1"/>
      <c r="AF1039" s="1"/>
      <c r="AG1039" s="1"/>
      <c r="AH1039" s="1"/>
      <c r="AI1039" s="1"/>
      <c r="AJ1039" s="1"/>
      <c r="AK1039" s="1" t="s">
        <v>356</v>
      </c>
      <c r="AL1039" s="1"/>
      <c r="AM1039" s="1"/>
      <c r="AN1039" s="1"/>
      <c r="AO1039" s="1"/>
      <c r="AP1039" s="1"/>
      <c r="AQ1039" s="1"/>
      <c r="AR1039" s="1"/>
      <c r="AS1039" s="1"/>
      <c r="AT1039" s="1"/>
      <c r="AU1039" s="1"/>
      <c r="AV1039" s="1"/>
      <c r="AW1039" s="1"/>
      <c r="AX1039" s="1" t="s">
        <v>6974</v>
      </c>
      <c r="AY1039" s="1"/>
      <c r="AZ1039" s="1" t="s">
        <v>234</v>
      </c>
      <c r="BA1039" s="1" t="s">
        <v>138</v>
      </c>
      <c r="BB1039" s="1"/>
      <c r="BC1039" s="1"/>
      <c r="BD1039" s="1" t="s">
        <v>88</v>
      </c>
      <c r="BE1039" s="1" t="s">
        <v>134</v>
      </c>
      <c r="BF1039" s="1"/>
      <c r="BG1039" s="1"/>
      <c r="BH1039" s="1"/>
      <c r="BI1039" s="1"/>
      <c r="BJ1039" s="1"/>
      <c r="BK1039" s="1"/>
      <c r="BL1039" s="1" t="s">
        <v>6975</v>
      </c>
      <c r="BM1039" s="1" t="s">
        <v>6976</v>
      </c>
      <c r="BN1039" s="1"/>
    </row>
    <row r="1040" spans="1:66" ht="15.75" customHeight="1" x14ac:dyDescent="0.3">
      <c r="A1040" s="1" t="s">
        <v>414</v>
      </c>
      <c r="B1040" s="1">
        <v>500000</v>
      </c>
      <c r="C1040" s="1" t="s">
        <v>68</v>
      </c>
      <c r="D1040" s="1">
        <v>0</v>
      </c>
      <c r="E1040" s="4" t="s">
        <v>139</v>
      </c>
      <c r="F1040" s="1" t="s">
        <v>69</v>
      </c>
      <c r="G1040" s="1" t="s">
        <v>123</v>
      </c>
      <c r="H1040" s="1" t="s">
        <v>124</v>
      </c>
      <c r="I1040" s="1" t="s">
        <v>101</v>
      </c>
      <c r="J1040" s="1" t="s">
        <v>6977</v>
      </c>
      <c r="K1040" s="1" t="s">
        <v>6978</v>
      </c>
      <c r="L1040" s="1" t="s">
        <v>6979</v>
      </c>
      <c r="M1040" s="1" t="s">
        <v>6980</v>
      </c>
      <c r="N1040" s="1" t="s">
        <v>6981</v>
      </c>
      <c r="O1040" s="1" t="s">
        <v>382</v>
      </c>
      <c r="P1040" s="1" t="s">
        <v>698</v>
      </c>
      <c r="Q1040" s="1" t="s">
        <v>613</v>
      </c>
      <c r="R1040" s="1" t="s">
        <v>6982</v>
      </c>
      <c r="S1040" s="1" t="s">
        <v>6983</v>
      </c>
      <c r="T1040" s="1"/>
      <c r="U1040" s="1" t="s">
        <v>3717</v>
      </c>
      <c r="V1040" s="1"/>
      <c r="W1040" s="1"/>
      <c r="X1040" s="1"/>
      <c r="Y1040" s="1">
        <v>110</v>
      </c>
      <c r="Z1040" s="1"/>
      <c r="AA1040" s="1"/>
      <c r="AB1040" s="1"/>
      <c r="AC1040" s="1"/>
      <c r="AD1040" s="1"/>
      <c r="AE1040" s="1"/>
      <c r="AF1040" s="1"/>
      <c r="AG1040" s="1"/>
      <c r="AH1040" s="1"/>
      <c r="AI1040" s="1"/>
      <c r="AJ1040" s="1"/>
      <c r="AK1040" s="1" t="s">
        <v>163</v>
      </c>
      <c r="AL1040" s="1"/>
      <c r="AM1040" s="1"/>
      <c r="AN1040" s="1"/>
      <c r="AO1040" s="1"/>
      <c r="AP1040" s="1"/>
      <c r="AQ1040" s="1"/>
      <c r="AR1040" s="1"/>
      <c r="AS1040" s="1"/>
      <c r="AT1040" s="1"/>
      <c r="AU1040" s="1"/>
      <c r="AV1040" s="1"/>
      <c r="AW1040" s="1"/>
      <c r="AX1040" s="1" t="s">
        <v>177</v>
      </c>
      <c r="AY1040" s="1"/>
      <c r="AZ1040" s="1" t="s">
        <v>386</v>
      </c>
      <c r="BA1040" s="1" t="s">
        <v>382</v>
      </c>
      <c r="BB1040" s="1"/>
      <c r="BC1040" s="1"/>
      <c r="BD1040" s="1"/>
      <c r="BE1040" s="1" t="s">
        <v>134</v>
      </c>
      <c r="BF1040" s="1"/>
      <c r="BG1040" s="1"/>
      <c r="BH1040" s="1"/>
      <c r="BI1040" s="1"/>
      <c r="BJ1040" s="1"/>
      <c r="BK1040" s="1"/>
      <c r="BL1040" s="1" t="s">
        <v>6984</v>
      </c>
      <c r="BM1040" s="1" t="s">
        <v>6985</v>
      </c>
      <c r="BN1040" s="1" t="s">
        <v>121</v>
      </c>
    </row>
    <row r="1041" spans="1:66" ht="15.75" customHeight="1" x14ac:dyDescent="0.3">
      <c r="A1041" s="1" t="s">
        <v>414</v>
      </c>
      <c r="B1041" s="1">
        <v>50000</v>
      </c>
      <c r="C1041" s="1" t="s">
        <v>68</v>
      </c>
      <c r="D1041" s="1">
        <v>0</v>
      </c>
      <c r="E1041" s="4" t="s">
        <v>139</v>
      </c>
      <c r="F1041" s="1" t="s">
        <v>69</v>
      </c>
      <c r="G1041" s="1" t="s">
        <v>123</v>
      </c>
      <c r="H1041" s="1" t="s">
        <v>124</v>
      </c>
      <c r="I1041" s="1" t="s">
        <v>101</v>
      </c>
      <c r="J1041" s="1" t="s">
        <v>6977</v>
      </c>
      <c r="K1041" s="1" t="s">
        <v>6978</v>
      </c>
      <c r="L1041" s="1" t="s">
        <v>569</v>
      </c>
      <c r="M1041" s="1" t="s">
        <v>6980</v>
      </c>
      <c r="N1041" s="1" t="s">
        <v>6981</v>
      </c>
      <c r="O1041" s="1" t="s">
        <v>382</v>
      </c>
      <c r="P1041" s="1" t="s">
        <v>698</v>
      </c>
      <c r="Q1041" s="1" t="s">
        <v>613</v>
      </c>
      <c r="R1041" s="1" t="s">
        <v>6986</v>
      </c>
      <c r="S1041" s="1" t="s">
        <v>6987</v>
      </c>
      <c r="T1041" s="1"/>
      <c r="U1041" s="1" t="s">
        <v>3717</v>
      </c>
      <c r="V1041" s="1"/>
      <c r="W1041" s="1"/>
      <c r="X1041" s="1"/>
      <c r="Y1041" s="1">
        <v>110</v>
      </c>
      <c r="Z1041" s="1"/>
      <c r="AA1041" s="1"/>
      <c r="AB1041" s="1"/>
      <c r="AC1041" s="1"/>
      <c r="AD1041" s="1"/>
      <c r="AE1041" s="1"/>
      <c r="AF1041" s="1"/>
      <c r="AG1041" s="1"/>
      <c r="AH1041" s="1"/>
      <c r="AI1041" s="1"/>
      <c r="AJ1041" s="1"/>
      <c r="AK1041" s="1" t="s">
        <v>163</v>
      </c>
      <c r="AL1041" s="1"/>
      <c r="AM1041" s="1"/>
      <c r="AN1041" s="1"/>
      <c r="AO1041" s="1"/>
      <c r="AP1041" s="1"/>
      <c r="AQ1041" s="1"/>
      <c r="AR1041" s="1"/>
      <c r="AS1041" s="1"/>
      <c r="AT1041" s="1"/>
      <c r="AU1041" s="1"/>
      <c r="AV1041" s="1"/>
      <c r="AW1041" s="1"/>
      <c r="AX1041" s="1" t="s">
        <v>177</v>
      </c>
      <c r="AY1041" s="1"/>
      <c r="AZ1041" s="1" t="s">
        <v>386</v>
      </c>
      <c r="BA1041" s="1" t="s">
        <v>382</v>
      </c>
      <c r="BB1041" s="1"/>
      <c r="BC1041" s="1"/>
      <c r="BD1041" s="1"/>
      <c r="BE1041" s="1" t="s">
        <v>134</v>
      </c>
      <c r="BF1041" s="1"/>
      <c r="BG1041" s="1"/>
      <c r="BH1041" s="1"/>
      <c r="BI1041" s="1"/>
      <c r="BJ1041" s="1"/>
      <c r="BK1041" s="1"/>
      <c r="BL1041" s="1" t="s">
        <v>6984</v>
      </c>
      <c r="BM1041" s="1" t="s">
        <v>6985</v>
      </c>
      <c r="BN1041" s="1" t="s">
        <v>181</v>
      </c>
    </row>
    <row r="1042" spans="1:66" ht="15.75" customHeight="1" x14ac:dyDescent="0.3">
      <c r="A1042" s="1" t="s">
        <v>414</v>
      </c>
      <c r="B1042" s="1">
        <v>200000</v>
      </c>
      <c r="C1042" s="1" t="s">
        <v>68</v>
      </c>
      <c r="D1042" s="1">
        <v>0</v>
      </c>
      <c r="E1042" s="4" t="s">
        <v>139</v>
      </c>
      <c r="F1042" s="1" t="s">
        <v>69</v>
      </c>
      <c r="G1042" s="1" t="s">
        <v>123</v>
      </c>
      <c r="H1042" s="1" t="s">
        <v>124</v>
      </c>
      <c r="I1042" s="1" t="s">
        <v>101</v>
      </c>
      <c r="J1042" s="1" t="s">
        <v>6977</v>
      </c>
      <c r="K1042" s="1" t="s">
        <v>6978</v>
      </c>
      <c r="L1042" s="1" t="s">
        <v>580</v>
      </c>
      <c r="M1042" s="1" t="s">
        <v>6980</v>
      </c>
      <c r="N1042" s="1" t="s">
        <v>6981</v>
      </c>
      <c r="O1042" s="1" t="s">
        <v>382</v>
      </c>
      <c r="P1042" s="1" t="s">
        <v>698</v>
      </c>
      <c r="Q1042" s="1" t="s">
        <v>613</v>
      </c>
      <c r="R1042" s="1" t="s">
        <v>6988</v>
      </c>
      <c r="S1042" s="1" t="s">
        <v>6989</v>
      </c>
      <c r="T1042" s="1"/>
      <c r="U1042" s="1" t="s">
        <v>3717</v>
      </c>
      <c r="V1042" s="1"/>
      <c r="W1042" s="1"/>
      <c r="X1042" s="1"/>
      <c r="Y1042" s="1">
        <v>110</v>
      </c>
      <c r="Z1042" s="1"/>
      <c r="AA1042" s="1"/>
      <c r="AB1042" s="1"/>
      <c r="AC1042" s="1"/>
      <c r="AD1042" s="1"/>
      <c r="AE1042" s="1"/>
      <c r="AF1042" s="1"/>
      <c r="AG1042" s="1"/>
      <c r="AH1042" s="1"/>
      <c r="AI1042" s="1"/>
      <c r="AJ1042" s="1"/>
      <c r="AK1042" s="1" t="s">
        <v>163</v>
      </c>
      <c r="AL1042" s="1"/>
      <c r="AM1042" s="1"/>
      <c r="AN1042" s="1"/>
      <c r="AO1042" s="1"/>
      <c r="AP1042" s="1"/>
      <c r="AQ1042" s="1"/>
      <c r="AR1042" s="1"/>
      <c r="AS1042" s="1"/>
      <c r="AT1042" s="1"/>
      <c r="AU1042" s="1"/>
      <c r="AV1042" s="1"/>
      <c r="AW1042" s="1"/>
      <c r="AX1042" s="1" t="s">
        <v>177</v>
      </c>
      <c r="AY1042" s="1"/>
      <c r="AZ1042" s="1" t="s">
        <v>386</v>
      </c>
      <c r="BA1042" s="1" t="s">
        <v>382</v>
      </c>
      <c r="BB1042" s="1"/>
      <c r="BC1042" s="1"/>
      <c r="BD1042" s="1"/>
      <c r="BE1042" s="1" t="s">
        <v>134</v>
      </c>
      <c r="BF1042" s="1"/>
      <c r="BG1042" s="1"/>
      <c r="BH1042" s="1"/>
      <c r="BI1042" s="1"/>
      <c r="BJ1042" s="1"/>
      <c r="BK1042" s="1"/>
      <c r="BL1042" s="1" t="s">
        <v>6984</v>
      </c>
      <c r="BM1042" s="1" t="s">
        <v>6985</v>
      </c>
      <c r="BN1042" s="1" t="s">
        <v>375</v>
      </c>
    </row>
    <row r="1043" spans="1:66" ht="15.75" customHeight="1" x14ac:dyDescent="0.3">
      <c r="A1043" s="1" t="s">
        <v>313</v>
      </c>
      <c r="B1043" s="1">
        <v>200000</v>
      </c>
      <c r="C1043" s="1" t="s">
        <v>68</v>
      </c>
      <c r="D1043" s="1">
        <v>0</v>
      </c>
      <c r="E1043" s="4" t="s">
        <v>6575</v>
      </c>
      <c r="F1043" s="1" t="s">
        <v>69</v>
      </c>
      <c r="G1043" s="1" t="s">
        <v>123</v>
      </c>
      <c r="H1043" s="1" t="s">
        <v>124</v>
      </c>
      <c r="I1043" s="1" t="s">
        <v>101</v>
      </c>
      <c r="J1043" s="1"/>
      <c r="K1043" s="1"/>
      <c r="L1043" s="1" t="s">
        <v>337</v>
      </c>
      <c r="M1043" s="1" t="s">
        <v>6990</v>
      </c>
      <c r="N1043" s="1" t="s">
        <v>6991</v>
      </c>
      <c r="O1043" s="1" t="s">
        <v>444</v>
      </c>
      <c r="P1043" s="1" t="s">
        <v>2212</v>
      </c>
      <c r="Q1043" s="1" t="s">
        <v>2213</v>
      </c>
      <c r="R1043" s="1" t="s">
        <v>6992</v>
      </c>
      <c r="S1043" s="1" t="s">
        <v>6993</v>
      </c>
      <c r="T1043" s="1"/>
      <c r="U1043" s="1" t="s">
        <v>1537</v>
      </c>
      <c r="V1043" s="1"/>
      <c r="W1043" s="1"/>
      <c r="X1043" s="1"/>
      <c r="Y1043" s="1">
        <v>530</v>
      </c>
      <c r="Z1043" s="1"/>
      <c r="AA1043" s="1"/>
      <c r="AB1043" s="1"/>
      <c r="AC1043" s="1"/>
      <c r="AD1043" s="1"/>
      <c r="AE1043" s="1"/>
      <c r="AF1043" s="1"/>
      <c r="AG1043" s="1"/>
      <c r="AH1043" s="1"/>
      <c r="AI1043" s="1"/>
      <c r="AJ1043" s="1"/>
      <c r="AK1043" s="1" t="s">
        <v>112</v>
      </c>
      <c r="AL1043" s="1"/>
      <c r="AM1043" s="1"/>
      <c r="AN1043" s="1"/>
      <c r="AO1043" s="1"/>
      <c r="AP1043" s="1"/>
      <c r="AQ1043" s="1"/>
      <c r="AR1043" s="1"/>
      <c r="AS1043" s="1"/>
      <c r="AT1043" s="1"/>
      <c r="AU1043" s="1"/>
      <c r="AV1043" s="1"/>
      <c r="AW1043" s="1"/>
      <c r="AX1043" s="1" t="s">
        <v>282</v>
      </c>
      <c r="AY1043" s="1"/>
      <c r="AZ1043" s="1" t="s">
        <v>443</v>
      </c>
      <c r="BA1043" s="1" t="s">
        <v>444</v>
      </c>
      <c r="BB1043" s="1"/>
      <c r="BC1043" s="1"/>
      <c r="BD1043" s="1"/>
      <c r="BE1043" s="1" t="s">
        <v>134</v>
      </c>
      <c r="BF1043" s="1"/>
      <c r="BG1043" s="1"/>
      <c r="BH1043" s="1" t="s">
        <v>879</v>
      </c>
      <c r="BI1043" s="1"/>
      <c r="BJ1043" s="1"/>
      <c r="BK1043" s="1"/>
      <c r="BL1043" s="1" t="s">
        <v>6994</v>
      </c>
      <c r="BM1043" s="1" t="s">
        <v>6995</v>
      </c>
      <c r="BN1043" s="1" t="s">
        <v>121</v>
      </c>
    </row>
    <row r="1044" spans="1:66" ht="15.75" customHeight="1" x14ac:dyDescent="0.3">
      <c r="A1044" s="1" t="s">
        <v>641</v>
      </c>
      <c r="B1044" s="1">
        <v>500000</v>
      </c>
      <c r="C1044" s="1" t="s">
        <v>68</v>
      </c>
      <c r="D1044" s="1">
        <v>0</v>
      </c>
      <c r="E1044" s="4" t="s">
        <v>6996</v>
      </c>
      <c r="F1044" s="1" t="s">
        <v>69</v>
      </c>
      <c r="G1044" s="1" t="s">
        <v>99</v>
      </c>
      <c r="H1044" s="1" t="s">
        <v>100</v>
      </c>
      <c r="I1044" s="1" t="s">
        <v>101</v>
      </c>
      <c r="J1044" s="1" t="s">
        <v>6997</v>
      </c>
      <c r="K1044" s="1" t="s">
        <v>6998</v>
      </c>
      <c r="L1044" s="1" t="s">
        <v>478</v>
      </c>
      <c r="M1044" s="1" t="s">
        <v>6999</v>
      </c>
      <c r="N1044" s="1" t="s">
        <v>7000</v>
      </c>
      <c r="O1044" s="1" t="s">
        <v>291</v>
      </c>
      <c r="P1044" s="1" t="s">
        <v>2212</v>
      </c>
      <c r="Q1044" s="1" t="s">
        <v>2213</v>
      </c>
      <c r="R1044" s="1" t="s">
        <v>7001</v>
      </c>
      <c r="S1044" s="1" t="s">
        <v>7002</v>
      </c>
      <c r="T1044" s="1"/>
      <c r="U1044" s="1" t="s">
        <v>81</v>
      </c>
      <c r="V1044" s="1"/>
      <c r="W1044" s="1"/>
      <c r="X1044" s="1"/>
      <c r="Y1044" s="1">
        <v>1000</v>
      </c>
      <c r="Z1044" s="1"/>
      <c r="AA1044" s="1"/>
      <c r="AB1044" s="1"/>
      <c r="AC1044" s="1"/>
      <c r="AD1044" s="1"/>
      <c r="AE1044" s="1"/>
      <c r="AF1044" s="1"/>
      <c r="AG1044" s="1"/>
      <c r="AH1044" s="1"/>
      <c r="AI1044" s="1"/>
      <c r="AJ1044" s="1"/>
      <c r="AK1044" s="1" t="s">
        <v>112</v>
      </c>
      <c r="AL1044" s="1"/>
      <c r="AM1044" s="1"/>
      <c r="AN1044" s="1"/>
      <c r="AO1044" s="1"/>
      <c r="AP1044" s="1"/>
      <c r="AQ1044" s="1"/>
      <c r="AR1044" s="1"/>
      <c r="AS1044" s="1"/>
      <c r="AT1044" s="1"/>
      <c r="AU1044" s="1"/>
      <c r="AV1044" s="1"/>
      <c r="AW1044" s="1"/>
      <c r="AX1044" s="1"/>
      <c r="AY1044" s="1"/>
      <c r="AZ1044" s="1" t="s">
        <v>222</v>
      </c>
      <c r="BA1044" s="1" t="s">
        <v>223</v>
      </c>
      <c r="BB1044" s="1"/>
      <c r="BC1044" s="1"/>
      <c r="BD1044" s="1" t="s">
        <v>266</v>
      </c>
      <c r="BE1044" s="1" t="s">
        <v>134</v>
      </c>
      <c r="BF1044" s="1"/>
      <c r="BG1044" s="1"/>
      <c r="BH1044" s="1"/>
      <c r="BI1044" s="1"/>
      <c r="BJ1044" s="1"/>
      <c r="BK1044" s="1"/>
      <c r="BL1044" s="1" t="s">
        <v>7003</v>
      </c>
      <c r="BM1044" s="1" t="s">
        <v>7004</v>
      </c>
      <c r="BN1044" s="1" t="s">
        <v>181</v>
      </c>
    </row>
    <row r="1045" spans="1:66" ht="15.75" customHeight="1" x14ac:dyDescent="0.3">
      <c r="A1045" s="1" t="s">
        <v>98</v>
      </c>
      <c r="B1045" s="1">
        <v>56000</v>
      </c>
      <c r="C1045" s="1" t="s">
        <v>68</v>
      </c>
      <c r="D1045" s="1">
        <v>0</v>
      </c>
      <c r="E1045" s="4" t="s">
        <v>2926</v>
      </c>
      <c r="F1045" s="1" t="s">
        <v>69</v>
      </c>
      <c r="G1045" s="1" t="s">
        <v>123</v>
      </c>
      <c r="H1045" s="1" t="s">
        <v>124</v>
      </c>
      <c r="I1045" s="1" t="s">
        <v>101</v>
      </c>
      <c r="J1045" s="1" t="s">
        <v>7005</v>
      </c>
      <c r="K1045" s="1" t="s">
        <v>7006</v>
      </c>
      <c r="L1045" s="1" t="s">
        <v>7007</v>
      </c>
      <c r="M1045" s="1" t="s">
        <v>7008</v>
      </c>
      <c r="N1045" s="1" t="s">
        <v>7009</v>
      </c>
      <c r="O1045" s="1" t="s">
        <v>942</v>
      </c>
      <c r="P1045" s="1" t="s">
        <v>106</v>
      </c>
      <c r="Q1045" s="1" t="s">
        <v>98</v>
      </c>
      <c r="R1045" s="1" t="s">
        <v>7010</v>
      </c>
      <c r="S1045" s="1" t="s">
        <v>7011</v>
      </c>
      <c r="T1045" s="1"/>
      <c r="U1045" s="1"/>
      <c r="V1045" s="1"/>
      <c r="W1045" s="1"/>
      <c r="X1045" s="1"/>
      <c r="Y1045" s="1">
        <v>15</v>
      </c>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t="s">
        <v>410</v>
      </c>
      <c r="BA1045" s="1" t="s">
        <v>411</v>
      </c>
      <c r="BB1045" s="1"/>
      <c r="BC1045" s="1"/>
      <c r="BD1045" s="1"/>
      <c r="BE1045" s="1" t="s">
        <v>192</v>
      </c>
      <c r="BF1045" s="1"/>
      <c r="BG1045" s="1"/>
      <c r="BH1045" s="1" t="s">
        <v>804</v>
      </c>
      <c r="BI1045" s="1"/>
      <c r="BJ1045" s="1"/>
      <c r="BK1045" s="1"/>
      <c r="BL1045" s="1" t="s">
        <v>7012</v>
      </c>
      <c r="BM1045" s="1" t="s">
        <v>7013</v>
      </c>
      <c r="BN1045" s="1" t="s">
        <v>121</v>
      </c>
    </row>
    <row r="1046" spans="1:66" ht="15.75" customHeight="1" x14ac:dyDescent="0.3">
      <c r="A1046" s="1" t="s">
        <v>641</v>
      </c>
      <c r="B1046" s="1">
        <v>1000000</v>
      </c>
      <c r="C1046" s="1" t="s">
        <v>68</v>
      </c>
      <c r="D1046" s="1">
        <v>0</v>
      </c>
      <c r="E1046" s="4" t="s">
        <v>6575</v>
      </c>
      <c r="F1046" s="1" t="s">
        <v>69</v>
      </c>
      <c r="G1046" s="1" t="s">
        <v>123</v>
      </c>
      <c r="H1046" s="1" t="s">
        <v>124</v>
      </c>
      <c r="I1046" s="1" t="s">
        <v>101</v>
      </c>
      <c r="J1046" s="1"/>
      <c r="K1046" s="1"/>
      <c r="L1046" s="1" t="s">
        <v>7014</v>
      </c>
      <c r="M1046" s="1" t="s">
        <v>7015</v>
      </c>
      <c r="N1046" s="1" t="s">
        <v>7016</v>
      </c>
      <c r="O1046" s="1" t="s">
        <v>105</v>
      </c>
      <c r="P1046" s="1" t="s">
        <v>647</v>
      </c>
      <c r="Q1046" s="1" t="s">
        <v>641</v>
      </c>
      <c r="R1046" s="1" t="s">
        <v>7017</v>
      </c>
      <c r="S1046" s="1" t="s">
        <v>7018</v>
      </c>
      <c r="T1046" s="1"/>
      <c r="U1046" s="1" t="s">
        <v>81</v>
      </c>
      <c r="V1046" s="1"/>
      <c r="W1046" s="1"/>
      <c r="X1046" s="1"/>
      <c r="Y1046" s="1">
        <v>370</v>
      </c>
      <c r="Z1046" s="1"/>
      <c r="AA1046" s="1"/>
      <c r="AB1046" s="1"/>
      <c r="AC1046" s="1"/>
      <c r="AD1046" s="1"/>
      <c r="AE1046" s="1"/>
      <c r="AF1046" s="1"/>
      <c r="AG1046" s="1"/>
      <c r="AH1046" s="1"/>
      <c r="AI1046" s="1"/>
      <c r="AJ1046" s="1"/>
      <c r="AK1046" s="1" t="s">
        <v>7019</v>
      </c>
      <c r="AL1046" s="1"/>
      <c r="AM1046" s="1"/>
      <c r="AN1046" s="1"/>
      <c r="AO1046" s="1"/>
      <c r="AP1046" s="1"/>
      <c r="AQ1046" s="1"/>
      <c r="AR1046" s="1"/>
      <c r="AS1046" s="1"/>
      <c r="AT1046" s="1"/>
      <c r="AU1046" s="1"/>
      <c r="AV1046" s="1"/>
      <c r="AW1046" s="1"/>
      <c r="AX1046" s="1" t="s">
        <v>357</v>
      </c>
      <c r="AY1046" s="1"/>
      <c r="AZ1046" s="1" t="s">
        <v>443</v>
      </c>
      <c r="BA1046" s="1" t="s">
        <v>444</v>
      </c>
      <c r="BB1046" s="1"/>
      <c r="BC1046" s="1"/>
      <c r="BD1046" s="1" t="s">
        <v>7020</v>
      </c>
      <c r="BE1046" s="1" t="s">
        <v>134</v>
      </c>
      <c r="BF1046" s="1" t="s">
        <v>1707</v>
      </c>
      <c r="BG1046" s="1"/>
      <c r="BH1046" s="1" t="s">
        <v>879</v>
      </c>
      <c r="BI1046" s="1"/>
      <c r="BJ1046" s="1"/>
      <c r="BK1046" s="1"/>
      <c r="BL1046" s="1" t="s">
        <v>7021</v>
      </c>
      <c r="BM1046" s="1" t="s">
        <v>7022</v>
      </c>
      <c r="BN1046" s="1"/>
    </row>
    <row r="1047" spans="1:66" ht="15.75" customHeight="1" x14ac:dyDescent="0.3">
      <c r="A1047" s="1" t="s">
        <v>641</v>
      </c>
      <c r="B1047" s="1">
        <v>100000</v>
      </c>
      <c r="C1047" s="1" t="s">
        <v>68</v>
      </c>
      <c r="D1047" s="1">
        <v>0</v>
      </c>
      <c r="E1047" s="4" t="s">
        <v>1059</v>
      </c>
      <c r="F1047" s="1" t="s">
        <v>69</v>
      </c>
      <c r="G1047" s="1" t="s">
        <v>123</v>
      </c>
      <c r="H1047" s="1" t="s">
        <v>124</v>
      </c>
      <c r="I1047" s="1" t="s">
        <v>101</v>
      </c>
      <c r="J1047" s="1" t="s">
        <v>7023</v>
      </c>
      <c r="K1047" s="1" t="s">
        <v>7024</v>
      </c>
      <c r="L1047" s="1" t="s">
        <v>379</v>
      </c>
      <c r="M1047" s="1" t="s">
        <v>7025</v>
      </c>
      <c r="N1047" s="1" t="s">
        <v>7026</v>
      </c>
      <c r="O1047" s="1" t="s">
        <v>382</v>
      </c>
      <c r="P1047" s="1" t="s">
        <v>647</v>
      </c>
      <c r="Q1047" s="1" t="s">
        <v>641</v>
      </c>
      <c r="R1047" s="1" t="s">
        <v>7027</v>
      </c>
      <c r="S1047" s="1" t="s">
        <v>7028</v>
      </c>
      <c r="T1047" s="1"/>
      <c r="U1047" s="1" t="s">
        <v>81</v>
      </c>
      <c r="V1047" s="1"/>
      <c r="W1047" s="1"/>
      <c r="X1047" s="1"/>
      <c r="Y1047" s="1">
        <v>220</v>
      </c>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t="s">
        <v>386</v>
      </c>
      <c r="BA1047" s="1" t="s">
        <v>382</v>
      </c>
      <c r="BB1047" s="1"/>
      <c r="BC1047" s="1"/>
      <c r="BD1047" s="1" t="s">
        <v>88</v>
      </c>
      <c r="BE1047" s="1" t="s">
        <v>192</v>
      </c>
      <c r="BF1047" s="1"/>
      <c r="BG1047" s="1"/>
      <c r="BH1047" s="1" t="s">
        <v>804</v>
      </c>
      <c r="BI1047" s="1"/>
      <c r="BJ1047" s="1"/>
      <c r="BK1047" s="1"/>
      <c r="BL1047" s="1" t="s">
        <v>7029</v>
      </c>
      <c r="BM1047" s="1" t="s">
        <v>7030</v>
      </c>
      <c r="BN1047" s="1" t="s">
        <v>181</v>
      </c>
    </row>
    <row r="1048" spans="1:66" ht="15.75" customHeight="1" x14ac:dyDescent="0.3">
      <c r="A1048" s="1" t="s">
        <v>641</v>
      </c>
      <c r="B1048" s="1">
        <v>1100000</v>
      </c>
      <c r="C1048" s="1" t="s">
        <v>68</v>
      </c>
      <c r="D1048" s="1">
        <v>0</v>
      </c>
      <c r="E1048" s="4" t="s">
        <v>1059</v>
      </c>
      <c r="F1048" s="1" t="s">
        <v>69</v>
      </c>
      <c r="G1048" s="1" t="s">
        <v>123</v>
      </c>
      <c r="H1048" s="1" t="s">
        <v>124</v>
      </c>
      <c r="I1048" s="1" t="s">
        <v>101</v>
      </c>
      <c r="J1048" s="1" t="s">
        <v>7023</v>
      </c>
      <c r="K1048" s="1" t="s">
        <v>7024</v>
      </c>
      <c r="L1048" s="1" t="s">
        <v>7031</v>
      </c>
      <c r="M1048" s="1" t="s">
        <v>7025</v>
      </c>
      <c r="N1048" s="1" t="s">
        <v>7026</v>
      </c>
      <c r="O1048" s="1" t="s">
        <v>382</v>
      </c>
      <c r="P1048" s="1" t="s">
        <v>647</v>
      </c>
      <c r="Q1048" s="1" t="s">
        <v>641</v>
      </c>
      <c r="R1048" s="1" t="s">
        <v>7032</v>
      </c>
      <c r="S1048" s="1" t="s">
        <v>7033</v>
      </c>
      <c r="T1048" s="1"/>
      <c r="U1048" s="1" t="s">
        <v>81</v>
      </c>
      <c r="V1048" s="1"/>
      <c r="W1048" s="1"/>
      <c r="X1048" s="1"/>
      <c r="Y1048" s="1">
        <v>220</v>
      </c>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t="s">
        <v>386</v>
      </c>
      <c r="BA1048" s="1" t="s">
        <v>382</v>
      </c>
      <c r="BB1048" s="1"/>
      <c r="BC1048" s="1"/>
      <c r="BD1048" s="1" t="s">
        <v>88</v>
      </c>
      <c r="BE1048" s="1" t="s">
        <v>192</v>
      </c>
      <c r="BF1048" s="1"/>
      <c r="BG1048" s="1"/>
      <c r="BH1048" s="1" t="s">
        <v>804</v>
      </c>
      <c r="BI1048" s="1"/>
      <c r="BJ1048" s="1"/>
      <c r="BK1048" s="1"/>
      <c r="BL1048" s="1" t="s">
        <v>7029</v>
      </c>
      <c r="BM1048" s="1" t="s">
        <v>7030</v>
      </c>
      <c r="BN1048" s="1" t="s">
        <v>121</v>
      </c>
    </row>
    <row r="1049" spans="1:66" ht="15.75" customHeight="1" x14ac:dyDescent="0.3">
      <c r="A1049" s="1" t="s">
        <v>313</v>
      </c>
      <c r="B1049" s="1">
        <v>8000</v>
      </c>
      <c r="C1049" s="1" t="s">
        <v>68</v>
      </c>
      <c r="D1049" s="1">
        <v>0</v>
      </c>
      <c r="E1049" s="4" t="s">
        <v>6647</v>
      </c>
      <c r="F1049" s="1" t="s">
        <v>69</v>
      </c>
      <c r="G1049" s="1" t="s">
        <v>123</v>
      </c>
      <c r="H1049" s="1" t="s">
        <v>124</v>
      </c>
      <c r="I1049" s="1" t="s">
        <v>101</v>
      </c>
      <c r="J1049" s="1"/>
      <c r="K1049" s="1"/>
      <c r="L1049" s="1"/>
      <c r="M1049" s="1" t="s">
        <v>5237</v>
      </c>
      <c r="N1049" s="1" t="s">
        <v>5238</v>
      </c>
      <c r="O1049" s="1" t="s">
        <v>444</v>
      </c>
      <c r="P1049" s="1" t="s">
        <v>318</v>
      </c>
      <c r="Q1049" s="1" t="s">
        <v>313</v>
      </c>
      <c r="R1049" s="1" t="s">
        <v>7034</v>
      </c>
      <c r="S1049" s="1" t="s">
        <v>7035</v>
      </c>
      <c r="T1049" s="1"/>
      <c r="U1049" s="1" t="s">
        <v>130</v>
      </c>
      <c r="V1049" s="1"/>
      <c r="W1049" s="1"/>
      <c r="X1049" s="1"/>
      <c r="Y1049" s="1">
        <v>26</v>
      </c>
      <c r="Z1049" s="1"/>
      <c r="AA1049" s="1"/>
      <c r="AB1049" s="1"/>
      <c r="AC1049" s="1"/>
      <c r="AD1049" s="1"/>
      <c r="AE1049" s="1"/>
      <c r="AF1049" s="1"/>
      <c r="AG1049" s="1"/>
      <c r="AH1049" s="1"/>
      <c r="AI1049" s="1"/>
      <c r="AJ1049" s="1"/>
      <c r="AK1049" s="1" t="s">
        <v>1397</v>
      </c>
      <c r="AL1049" s="1"/>
      <c r="AM1049" s="1"/>
      <c r="AN1049" s="1"/>
      <c r="AO1049" s="1"/>
      <c r="AP1049" s="1"/>
      <c r="AQ1049" s="1"/>
      <c r="AR1049" s="1"/>
      <c r="AS1049" s="1"/>
      <c r="AT1049" s="1"/>
      <c r="AU1049" s="1"/>
      <c r="AV1049" s="1"/>
      <c r="AW1049" s="1"/>
      <c r="AX1049" s="1"/>
      <c r="AY1049" s="1"/>
      <c r="AZ1049" s="1" t="s">
        <v>443</v>
      </c>
      <c r="BA1049" s="1" t="s">
        <v>444</v>
      </c>
      <c r="BB1049" s="1"/>
      <c r="BC1049" s="1"/>
      <c r="BD1049" s="1"/>
      <c r="BE1049" s="1" t="s">
        <v>192</v>
      </c>
      <c r="BF1049" s="1"/>
      <c r="BG1049" s="1"/>
      <c r="BH1049" s="1" t="s">
        <v>118</v>
      </c>
      <c r="BI1049" s="1"/>
      <c r="BJ1049" s="1"/>
      <c r="BK1049" s="1"/>
      <c r="BL1049" s="1" t="s">
        <v>5241</v>
      </c>
      <c r="BM1049" s="1" t="s">
        <v>5242</v>
      </c>
      <c r="BN1049" s="1" t="s">
        <v>181</v>
      </c>
    </row>
    <row r="1050" spans="1:66" ht="15.75" customHeight="1" x14ac:dyDescent="0.3">
      <c r="A1050" s="1" t="s">
        <v>641</v>
      </c>
      <c r="B1050" s="1">
        <v>500000</v>
      </c>
      <c r="C1050" s="1" t="s">
        <v>68</v>
      </c>
      <c r="D1050" s="1">
        <v>0</v>
      </c>
      <c r="E1050" s="4" t="s">
        <v>6575</v>
      </c>
      <c r="F1050" s="1" t="s">
        <v>69</v>
      </c>
      <c r="G1050" s="1" t="s">
        <v>123</v>
      </c>
      <c r="H1050" s="1" t="s">
        <v>124</v>
      </c>
      <c r="I1050" s="1" t="s">
        <v>101</v>
      </c>
      <c r="J1050" s="1"/>
      <c r="K1050" s="1"/>
      <c r="L1050" s="1" t="s">
        <v>7036</v>
      </c>
      <c r="M1050" s="1" t="s">
        <v>7015</v>
      </c>
      <c r="N1050" s="1" t="s">
        <v>7016</v>
      </c>
      <c r="O1050" s="1" t="s">
        <v>105</v>
      </c>
      <c r="P1050" s="1" t="s">
        <v>647</v>
      </c>
      <c r="Q1050" s="1" t="s">
        <v>641</v>
      </c>
      <c r="R1050" s="1" t="s">
        <v>7037</v>
      </c>
      <c r="S1050" s="1" t="s">
        <v>7038</v>
      </c>
      <c r="T1050" s="1"/>
      <c r="U1050" s="1" t="s">
        <v>81</v>
      </c>
      <c r="V1050" s="1"/>
      <c r="W1050" s="1"/>
      <c r="X1050" s="1"/>
      <c r="Y1050" s="1">
        <v>370</v>
      </c>
      <c r="Z1050" s="1"/>
      <c r="AA1050" s="1"/>
      <c r="AB1050" s="1"/>
      <c r="AC1050" s="1"/>
      <c r="AD1050" s="1"/>
      <c r="AE1050" s="1"/>
      <c r="AF1050" s="1"/>
      <c r="AG1050" s="1"/>
      <c r="AH1050" s="1"/>
      <c r="AI1050" s="1"/>
      <c r="AJ1050" s="1"/>
      <c r="AK1050" s="1" t="s">
        <v>7019</v>
      </c>
      <c r="AL1050" s="1"/>
      <c r="AM1050" s="1"/>
      <c r="AN1050" s="1"/>
      <c r="AO1050" s="1"/>
      <c r="AP1050" s="1"/>
      <c r="AQ1050" s="1"/>
      <c r="AR1050" s="1"/>
      <c r="AS1050" s="1"/>
      <c r="AT1050" s="1"/>
      <c r="AU1050" s="1"/>
      <c r="AV1050" s="1"/>
      <c r="AW1050" s="1"/>
      <c r="AX1050" s="1" t="s">
        <v>357</v>
      </c>
      <c r="AY1050" s="1"/>
      <c r="AZ1050" s="1" t="s">
        <v>443</v>
      </c>
      <c r="BA1050" s="1" t="s">
        <v>444</v>
      </c>
      <c r="BB1050" s="1"/>
      <c r="BC1050" s="1"/>
      <c r="BD1050" s="1" t="s">
        <v>7020</v>
      </c>
      <c r="BE1050" s="1" t="s">
        <v>134</v>
      </c>
      <c r="BF1050" s="1" t="s">
        <v>1707</v>
      </c>
      <c r="BG1050" s="1"/>
      <c r="BH1050" s="1" t="s">
        <v>879</v>
      </c>
      <c r="BI1050" s="1"/>
      <c r="BJ1050" s="1"/>
      <c r="BK1050" s="1"/>
      <c r="BL1050" s="1" t="s">
        <v>7021</v>
      </c>
      <c r="BM1050" s="1" t="s">
        <v>7022</v>
      </c>
      <c r="BN1050" s="1"/>
    </row>
    <row r="1051" spans="1:66" ht="15.75" customHeight="1" x14ac:dyDescent="0.3">
      <c r="A1051" s="1" t="s">
        <v>641</v>
      </c>
      <c r="B1051" s="1">
        <v>3500000</v>
      </c>
      <c r="C1051" s="1" t="s">
        <v>68</v>
      </c>
      <c r="D1051" s="1">
        <v>0</v>
      </c>
      <c r="E1051" s="4" t="s">
        <v>6575</v>
      </c>
      <c r="F1051" s="1" t="s">
        <v>69</v>
      </c>
      <c r="G1051" s="1" t="s">
        <v>123</v>
      </c>
      <c r="H1051" s="1" t="s">
        <v>124</v>
      </c>
      <c r="I1051" s="1" t="s">
        <v>101</v>
      </c>
      <c r="J1051" s="1"/>
      <c r="K1051" s="1"/>
      <c r="L1051" s="1"/>
      <c r="M1051" s="1" t="s">
        <v>7015</v>
      </c>
      <c r="N1051" s="1" t="s">
        <v>7016</v>
      </c>
      <c r="O1051" s="1" t="s">
        <v>105</v>
      </c>
      <c r="P1051" s="1" t="s">
        <v>647</v>
      </c>
      <c r="Q1051" s="1" t="s">
        <v>641</v>
      </c>
      <c r="R1051" s="1" t="s">
        <v>7039</v>
      </c>
      <c r="S1051" s="1" t="s">
        <v>7040</v>
      </c>
      <c r="T1051" s="1"/>
      <c r="U1051" s="1" t="s">
        <v>81</v>
      </c>
      <c r="V1051" s="1"/>
      <c r="W1051" s="1"/>
      <c r="X1051" s="1"/>
      <c r="Y1051" s="1">
        <v>370</v>
      </c>
      <c r="Z1051" s="1"/>
      <c r="AA1051" s="1"/>
      <c r="AB1051" s="1"/>
      <c r="AC1051" s="1"/>
      <c r="AD1051" s="1"/>
      <c r="AE1051" s="1"/>
      <c r="AF1051" s="1"/>
      <c r="AG1051" s="1"/>
      <c r="AH1051" s="1"/>
      <c r="AI1051" s="1"/>
      <c r="AJ1051" s="1"/>
      <c r="AK1051" s="1" t="s">
        <v>7019</v>
      </c>
      <c r="AL1051" s="1"/>
      <c r="AM1051" s="1"/>
      <c r="AN1051" s="1"/>
      <c r="AO1051" s="1"/>
      <c r="AP1051" s="1"/>
      <c r="AQ1051" s="1"/>
      <c r="AR1051" s="1"/>
      <c r="AS1051" s="1"/>
      <c r="AT1051" s="1"/>
      <c r="AU1051" s="1"/>
      <c r="AV1051" s="1"/>
      <c r="AW1051" s="1"/>
      <c r="AX1051" s="1" t="s">
        <v>357</v>
      </c>
      <c r="AY1051" s="1"/>
      <c r="AZ1051" s="1" t="s">
        <v>443</v>
      </c>
      <c r="BA1051" s="1" t="s">
        <v>444</v>
      </c>
      <c r="BB1051" s="1"/>
      <c r="BC1051" s="1"/>
      <c r="BD1051" s="1" t="s">
        <v>7020</v>
      </c>
      <c r="BE1051" s="1" t="s">
        <v>134</v>
      </c>
      <c r="BF1051" s="1" t="s">
        <v>1707</v>
      </c>
      <c r="BG1051" s="1"/>
      <c r="BH1051" s="1" t="s">
        <v>879</v>
      </c>
      <c r="BI1051" s="1"/>
      <c r="BJ1051" s="1"/>
      <c r="BK1051" s="1"/>
      <c r="BL1051" s="1" t="s">
        <v>7021</v>
      </c>
      <c r="BM1051" s="1" t="s">
        <v>7022</v>
      </c>
      <c r="BN1051" s="1" t="s">
        <v>121</v>
      </c>
    </row>
    <row r="1052" spans="1:66" ht="15.75" customHeight="1" x14ac:dyDescent="0.3">
      <c r="A1052" s="1" t="s">
        <v>4686</v>
      </c>
      <c r="B1052" s="1">
        <v>1400000</v>
      </c>
      <c r="C1052" s="1" t="s">
        <v>68</v>
      </c>
      <c r="D1052" s="1">
        <v>0</v>
      </c>
      <c r="E1052" s="4" t="s">
        <v>6830</v>
      </c>
      <c r="F1052" s="1" t="s">
        <v>69</v>
      </c>
      <c r="G1052" s="1" t="s">
        <v>99</v>
      </c>
      <c r="H1052" s="1" t="s">
        <v>100</v>
      </c>
      <c r="I1052" s="1" t="s">
        <v>101</v>
      </c>
      <c r="J1052" s="1" t="s">
        <v>7041</v>
      </c>
      <c r="K1052" s="1" t="s">
        <v>7042</v>
      </c>
      <c r="L1052" s="1"/>
      <c r="M1052" s="1" t="s">
        <v>7043</v>
      </c>
      <c r="N1052" s="1" t="s">
        <v>7044</v>
      </c>
      <c r="O1052" s="1" t="s">
        <v>86</v>
      </c>
      <c r="P1052" s="1" t="s">
        <v>4691</v>
      </c>
      <c r="Q1052" s="1" t="s">
        <v>4686</v>
      </c>
      <c r="R1052" s="1" t="s">
        <v>7045</v>
      </c>
      <c r="S1052" s="1" t="s">
        <v>7046</v>
      </c>
      <c r="T1052" s="1"/>
      <c r="U1052" s="1" t="s">
        <v>81</v>
      </c>
      <c r="V1052" s="1"/>
      <c r="W1052" s="1"/>
      <c r="X1052" s="1"/>
      <c r="Y1052" s="1">
        <v>57</v>
      </c>
      <c r="Z1052" s="1"/>
      <c r="AA1052" s="1"/>
      <c r="AB1052" s="1"/>
      <c r="AC1052" s="1"/>
      <c r="AD1052" s="1"/>
      <c r="AE1052" s="1"/>
      <c r="AF1052" s="1"/>
      <c r="AG1052" s="1"/>
      <c r="AH1052" s="1"/>
      <c r="AI1052" s="1"/>
      <c r="AJ1052" s="1"/>
      <c r="AK1052" s="1" t="s">
        <v>112</v>
      </c>
      <c r="AL1052" s="1"/>
      <c r="AM1052" s="1"/>
      <c r="AN1052" s="1"/>
      <c r="AO1052" s="1"/>
      <c r="AP1052" s="1"/>
      <c r="AQ1052" s="1"/>
      <c r="AR1052" s="1"/>
      <c r="AS1052" s="1"/>
      <c r="AT1052" s="1"/>
      <c r="AU1052" s="1"/>
      <c r="AV1052" s="1"/>
      <c r="AW1052" s="1"/>
      <c r="AX1052" s="1" t="s">
        <v>282</v>
      </c>
      <c r="AY1052" s="1"/>
      <c r="AZ1052" s="1" t="s">
        <v>85</v>
      </c>
      <c r="BA1052" s="1" t="s">
        <v>86</v>
      </c>
      <c r="BB1052" s="1"/>
      <c r="BC1052" s="1"/>
      <c r="BD1052" s="1" t="s">
        <v>88</v>
      </c>
      <c r="BE1052" s="1" t="s">
        <v>134</v>
      </c>
      <c r="BF1052" s="1"/>
      <c r="BG1052" s="1"/>
      <c r="BH1052" s="1"/>
      <c r="BI1052" s="1"/>
      <c r="BJ1052" s="1"/>
      <c r="BK1052" s="1"/>
      <c r="BL1052" s="1" t="s">
        <v>7047</v>
      </c>
      <c r="BM1052" s="1" t="s">
        <v>7048</v>
      </c>
      <c r="BN1052" s="1" t="s">
        <v>121</v>
      </c>
    </row>
    <row r="1053" spans="1:66" ht="15.75" customHeight="1" x14ac:dyDescent="0.3">
      <c r="A1053" s="1" t="s">
        <v>360</v>
      </c>
      <c r="B1053" s="1">
        <v>250000</v>
      </c>
      <c r="C1053" s="1" t="s">
        <v>68</v>
      </c>
      <c r="D1053" s="1">
        <v>0</v>
      </c>
      <c r="E1053" s="4" t="s">
        <v>1059</v>
      </c>
      <c r="F1053" s="1" t="s">
        <v>69</v>
      </c>
      <c r="G1053" s="1" t="s">
        <v>123</v>
      </c>
      <c r="H1053" s="1" t="s">
        <v>124</v>
      </c>
      <c r="I1053" s="1" t="s">
        <v>101</v>
      </c>
      <c r="J1053" s="1"/>
      <c r="K1053" s="1"/>
      <c r="L1053" s="1" t="s">
        <v>495</v>
      </c>
      <c r="M1053" s="1" t="s">
        <v>7049</v>
      </c>
      <c r="N1053" s="1" t="s">
        <v>7050</v>
      </c>
      <c r="O1053" s="1" t="s">
        <v>247</v>
      </c>
      <c r="P1053" s="1" t="s">
        <v>2212</v>
      </c>
      <c r="Q1053" s="1" t="s">
        <v>2213</v>
      </c>
      <c r="R1053" s="1" t="s">
        <v>7051</v>
      </c>
      <c r="S1053" s="1" t="s">
        <v>7052</v>
      </c>
      <c r="T1053" s="1"/>
      <c r="U1053" s="1" t="s">
        <v>263</v>
      </c>
      <c r="V1053" s="1"/>
      <c r="W1053" s="1" t="s">
        <v>7053</v>
      </c>
      <c r="X1053" s="1"/>
      <c r="Y1053" s="1">
        <v>38</v>
      </c>
      <c r="Z1053" s="1"/>
      <c r="AA1053" s="1"/>
      <c r="AB1053" s="1"/>
      <c r="AC1053" s="1"/>
      <c r="AD1053" s="1"/>
      <c r="AE1053" s="1"/>
      <c r="AF1053" s="1"/>
      <c r="AG1053" s="1" t="s">
        <v>5426</v>
      </c>
      <c r="AH1053" s="1"/>
      <c r="AI1053" s="1"/>
      <c r="AJ1053" s="1"/>
      <c r="AK1053" s="1"/>
      <c r="AL1053" s="1"/>
      <c r="AM1053" s="1"/>
      <c r="AN1053" s="1"/>
      <c r="AO1053" s="1"/>
      <c r="AP1053" s="1"/>
      <c r="AQ1053" s="1"/>
      <c r="AR1053" s="1"/>
      <c r="AS1053" s="1"/>
      <c r="AT1053" s="1"/>
      <c r="AU1053" s="1"/>
      <c r="AV1053" s="1"/>
      <c r="AW1053" s="1"/>
      <c r="AX1053" s="1"/>
      <c r="AY1053" s="1"/>
      <c r="AZ1053" s="1" t="s">
        <v>252</v>
      </c>
      <c r="BA1053" s="1" t="s">
        <v>247</v>
      </c>
      <c r="BB1053" s="1"/>
      <c r="BC1053" s="1"/>
      <c r="BD1053" s="1" t="s">
        <v>88</v>
      </c>
      <c r="BE1053" s="1" t="s">
        <v>150</v>
      </c>
      <c r="BF1053" s="1" t="s">
        <v>298</v>
      </c>
      <c r="BG1053" s="1"/>
      <c r="BH1053" s="1" t="s">
        <v>152</v>
      </c>
      <c r="BI1053" s="1"/>
      <c r="BJ1053" s="1"/>
      <c r="BK1053" s="1"/>
      <c r="BL1053" s="1" t="s">
        <v>7054</v>
      </c>
      <c r="BM1053" s="1" t="s">
        <v>7055</v>
      </c>
      <c r="BN1053" s="1"/>
    </row>
    <row r="1054" spans="1:66" ht="15.75" customHeight="1" x14ac:dyDescent="0.3">
      <c r="A1054" s="1" t="s">
        <v>4686</v>
      </c>
      <c r="B1054" s="1">
        <v>1000000</v>
      </c>
      <c r="C1054" s="1" t="s">
        <v>68</v>
      </c>
      <c r="D1054" s="1">
        <v>0</v>
      </c>
      <c r="E1054" s="4">
        <v>44568</v>
      </c>
      <c r="F1054" s="1" t="s">
        <v>69</v>
      </c>
      <c r="G1054" s="1" t="s">
        <v>123</v>
      </c>
      <c r="H1054" s="1" t="s">
        <v>124</v>
      </c>
      <c r="I1054" s="1" t="s">
        <v>101</v>
      </c>
      <c r="J1054" s="1" t="s">
        <v>7056</v>
      </c>
      <c r="K1054" s="1" t="s">
        <v>7057</v>
      </c>
      <c r="L1054" s="1"/>
      <c r="M1054" s="1" t="s">
        <v>7058</v>
      </c>
      <c r="N1054" s="1" t="s">
        <v>7059</v>
      </c>
      <c r="O1054" s="1" t="s">
        <v>233</v>
      </c>
      <c r="P1054" s="1" t="s">
        <v>4691</v>
      </c>
      <c r="Q1054" s="1" t="s">
        <v>4686</v>
      </c>
      <c r="R1054" s="1" t="s">
        <v>7060</v>
      </c>
      <c r="S1054" s="1" t="s">
        <v>7061</v>
      </c>
      <c r="T1054" s="1"/>
      <c r="U1054" s="1" t="s">
        <v>7062</v>
      </c>
      <c r="V1054" s="1"/>
      <c r="W1054" s="1"/>
      <c r="X1054" s="1"/>
      <c r="Y1054" s="1">
        <v>500</v>
      </c>
      <c r="Z1054" s="1"/>
      <c r="AA1054" s="1"/>
      <c r="AB1054" s="1"/>
      <c r="AC1054" s="1"/>
      <c r="AD1054" s="1"/>
      <c r="AE1054" s="1"/>
      <c r="AF1054" s="1"/>
      <c r="AG1054" s="1"/>
      <c r="AH1054" s="1"/>
      <c r="AI1054" s="1"/>
      <c r="AJ1054" s="1"/>
      <c r="AK1054" s="1" t="s">
        <v>1397</v>
      </c>
      <c r="AL1054" s="1"/>
      <c r="AM1054" s="1"/>
      <c r="AN1054" s="1"/>
      <c r="AO1054" s="1"/>
      <c r="AP1054" s="1"/>
      <c r="AQ1054" s="1"/>
      <c r="AR1054" s="1"/>
      <c r="AS1054" s="1"/>
      <c r="AT1054" s="1"/>
      <c r="AU1054" s="1"/>
      <c r="AV1054" s="1"/>
      <c r="AW1054" s="1"/>
      <c r="AX1054" s="1"/>
      <c r="AY1054" s="1"/>
      <c r="AZ1054" s="1" t="s">
        <v>238</v>
      </c>
      <c r="BA1054" s="1" t="s">
        <v>233</v>
      </c>
      <c r="BB1054" s="1"/>
      <c r="BC1054" s="1"/>
      <c r="BD1054" s="1" t="s">
        <v>5662</v>
      </c>
      <c r="BE1054" s="1" t="s">
        <v>192</v>
      </c>
      <c r="BF1054" s="1"/>
      <c r="BG1054" s="1"/>
      <c r="BH1054" s="1" t="s">
        <v>118</v>
      </c>
      <c r="BI1054" s="1"/>
      <c r="BJ1054" s="1"/>
      <c r="BK1054" s="1"/>
      <c r="BL1054" s="1" t="s">
        <v>7063</v>
      </c>
      <c r="BM1054" s="1" t="s">
        <v>7064</v>
      </c>
      <c r="BN1054" s="1" t="s">
        <v>121</v>
      </c>
    </row>
    <row r="1055" spans="1:66" ht="15.75" customHeight="1" x14ac:dyDescent="0.3">
      <c r="A1055" s="1" t="s">
        <v>4686</v>
      </c>
      <c r="B1055" s="1">
        <v>250000</v>
      </c>
      <c r="C1055" s="1" t="s">
        <v>68</v>
      </c>
      <c r="D1055" s="1">
        <v>0</v>
      </c>
      <c r="E1055" s="4">
        <v>44781</v>
      </c>
      <c r="F1055" s="1" t="s">
        <v>69</v>
      </c>
      <c r="G1055" s="1" t="s">
        <v>99</v>
      </c>
      <c r="H1055" s="1" t="s">
        <v>100</v>
      </c>
      <c r="I1055" s="1" t="s">
        <v>101</v>
      </c>
      <c r="J1055" s="1" t="s">
        <v>7065</v>
      </c>
      <c r="K1055" s="1" t="s">
        <v>7066</v>
      </c>
      <c r="L1055" s="1" t="s">
        <v>7067</v>
      </c>
      <c r="M1055" s="1" t="s">
        <v>7068</v>
      </c>
      <c r="N1055" s="1" t="s">
        <v>7069</v>
      </c>
      <c r="O1055" s="1" t="s">
        <v>233</v>
      </c>
      <c r="P1055" s="1" t="s">
        <v>4691</v>
      </c>
      <c r="Q1055" s="1" t="s">
        <v>4686</v>
      </c>
      <c r="R1055" s="1" t="s">
        <v>7070</v>
      </c>
      <c r="S1055" s="1" t="s">
        <v>7071</v>
      </c>
      <c r="T1055" s="1"/>
      <c r="U1055" s="1" t="s">
        <v>1537</v>
      </c>
      <c r="V1055" s="1"/>
      <c r="W1055" s="1"/>
      <c r="X1055" s="1"/>
      <c r="Y1055" s="1">
        <v>470</v>
      </c>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t="s">
        <v>1087</v>
      </c>
      <c r="AY1055" s="1"/>
      <c r="AZ1055" s="1" t="s">
        <v>238</v>
      </c>
      <c r="BA1055" s="1" t="s">
        <v>233</v>
      </c>
      <c r="BB1055" s="1"/>
      <c r="BC1055" s="1"/>
      <c r="BD1055" s="1" t="s">
        <v>116</v>
      </c>
      <c r="BE1055" s="1" t="s">
        <v>192</v>
      </c>
      <c r="BF1055" s="1" t="s">
        <v>652</v>
      </c>
      <c r="BG1055" s="1"/>
      <c r="BH1055" s="1" t="s">
        <v>804</v>
      </c>
      <c r="BI1055" s="1"/>
      <c r="BJ1055" s="1"/>
      <c r="BK1055" s="1"/>
      <c r="BL1055" s="1" t="s">
        <v>7072</v>
      </c>
      <c r="BM1055" s="1" t="s">
        <v>7073</v>
      </c>
      <c r="BN1055" s="1" t="s">
        <v>97</v>
      </c>
    </row>
    <row r="1056" spans="1:66" ht="15.75" customHeight="1" x14ac:dyDescent="0.3">
      <c r="A1056" s="1" t="s">
        <v>4686</v>
      </c>
      <c r="B1056" s="1">
        <v>10000</v>
      </c>
      <c r="C1056" s="1" t="s">
        <v>68</v>
      </c>
      <c r="D1056" s="1">
        <v>0</v>
      </c>
      <c r="E1056" s="4">
        <v>44781</v>
      </c>
      <c r="F1056" s="1" t="s">
        <v>69</v>
      </c>
      <c r="G1056" s="1" t="s">
        <v>99</v>
      </c>
      <c r="H1056" s="1" t="s">
        <v>100</v>
      </c>
      <c r="I1056" s="1" t="s">
        <v>101</v>
      </c>
      <c r="J1056" s="1" t="s">
        <v>7065</v>
      </c>
      <c r="K1056" s="1" t="s">
        <v>7066</v>
      </c>
      <c r="L1056" s="1" t="s">
        <v>7074</v>
      </c>
      <c r="M1056" s="1" t="s">
        <v>7068</v>
      </c>
      <c r="N1056" s="1" t="s">
        <v>7069</v>
      </c>
      <c r="O1056" s="1" t="s">
        <v>233</v>
      </c>
      <c r="P1056" s="1" t="s">
        <v>4691</v>
      </c>
      <c r="Q1056" s="1" t="s">
        <v>4686</v>
      </c>
      <c r="R1056" s="1" t="s">
        <v>7075</v>
      </c>
      <c r="S1056" s="1" t="s">
        <v>7076</v>
      </c>
      <c r="T1056" s="1"/>
      <c r="U1056" s="1" t="s">
        <v>1537</v>
      </c>
      <c r="V1056" s="1"/>
      <c r="W1056" s="1"/>
      <c r="X1056" s="1"/>
      <c r="Y1056" s="1">
        <v>470</v>
      </c>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t="s">
        <v>1087</v>
      </c>
      <c r="AY1056" s="1"/>
      <c r="AZ1056" s="1" t="s">
        <v>238</v>
      </c>
      <c r="BA1056" s="1" t="s">
        <v>233</v>
      </c>
      <c r="BB1056" s="1"/>
      <c r="BC1056" s="1"/>
      <c r="BD1056" s="1" t="s">
        <v>116</v>
      </c>
      <c r="BE1056" s="1" t="s">
        <v>192</v>
      </c>
      <c r="BF1056" s="1" t="s">
        <v>652</v>
      </c>
      <c r="BG1056" s="1"/>
      <c r="BH1056" s="1" t="s">
        <v>804</v>
      </c>
      <c r="BI1056" s="1"/>
      <c r="BJ1056" s="1"/>
      <c r="BK1056" s="1"/>
      <c r="BL1056" s="1" t="s">
        <v>7072</v>
      </c>
      <c r="BM1056" s="1" t="s">
        <v>7073</v>
      </c>
      <c r="BN1056" s="1" t="s">
        <v>97</v>
      </c>
    </row>
    <row r="1057" spans="1:66" ht="15.75" customHeight="1" x14ac:dyDescent="0.3">
      <c r="A1057" s="1" t="s">
        <v>4686</v>
      </c>
      <c r="B1057" s="1">
        <v>600000</v>
      </c>
      <c r="C1057" s="1" t="s">
        <v>68</v>
      </c>
      <c r="D1057" s="1">
        <v>0</v>
      </c>
      <c r="E1057" s="4">
        <v>44781</v>
      </c>
      <c r="F1057" s="1" t="s">
        <v>69</v>
      </c>
      <c r="G1057" s="1" t="s">
        <v>99</v>
      </c>
      <c r="H1057" s="1" t="s">
        <v>100</v>
      </c>
      <c r="I1057" s="1" t="s">
        <v>101</v>
      </c>
      <c r="J1057" s="1" t="s">
        <v>7065</v>
      </c>
      <c r="K1057" s="1" t="s">
        <v>7066</v>
      </c>
      <c r="L1057" s="1" t="s">
        <v>7077</v>
      </c>
      <c r="M1057" s="1" t="s">
        <v>7068</v>
      </c>
      <c r="N1057" s="1" t="s">
        <v>7069</v>
      </c>
      <c r="O1057" s="1" t="s">
        <v>233</v>
      </c>
      <c r="P1057" s="1" t="s">
        <v>4691</v>
      </c>
      <c r="Q1057" s="1" t="s">
        <v>4686</v>
      </c>
      <c r="R1057" s="1" t="s">
        <v>7078</v>
      </c>
      <c r="S1057" s="1" t="s">
        <v>7079</v>
      </c>
      <c r="T1057" s="1"/>
      <c r="U1057" s="1" t="s">
        <v>1537</v>
      </c>
      <c r="V1057" s="1"/>
      <c r="W1057" s="1"/>
      <c r="X1057" s="1"/>
      <c r="Y1057" s="1">
        <v>470</v>
      </c>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t="s">
        <v>1087</v>
      </c>
      <c r="AY1057" s="1"/>
      <c r="AZ1057" s="1" t="s">
        <v>238</v>
      </c>
      <c r="BA1057" s="1" t="s">
        <v>233</v>
      </c>
      <c r="BB1057" s="1"/>
      <c r="BC1057" s="1"/>
      <c r="BD1057" s="1" t="s">
        <v>116</v>
      </c>
      <c r="BE1057" s="1" t="s">
        <v>192</v>
      </c>
      <c r="BF1057" s="1" t="s">
        <v>652</v>
      </c>
      <c r="BG1057" s="1"/>
      <c r="BH1057" s="1" t="s">
        <v>804</v>
      </c>
      <c r="BI1057" s="1"/>
      <c r="BJ1057" s="1"/>
      <c r="BK1057" s="1"/>
      <c r="BL1057" s="1" t="s">
        <v>7072</v>
      </c>
      <c r="BM1057" s="1" t="s">
        <v>7073</v>
      </c>
      <c r="BN1057" s="1" t="s">
        <v>97</v>
      </c>
    </row>
    <row r="1058" spans="1:66" ht="15.75" customHeight="1" x14ac:dyDescent="0.3">
      <c r="A1058" s="1" t="s">
        <v>256</v>
      </c>
      <c r="B1058" s="1">
        <v>1000000</v>
      </c>
      <c r="C1058" s="1" t="s">
        <v>68</v>
      </c>
      <c r="D1058" s="1">
        <v>0</v>
      </c>
      <c r="E1058" s="4" t="s">
        <v>6575</v>
      </c>
      <c r="F1058" s="1" t="s">
        <v>69</v>
      </c>
      <c r="G1058" s="1" t="s">
        <v>123</v>
      </c>
      <c r="H1058" s="1" t="s">
        <v>124</v>
      </c>
      <c r="I1058" s="1" t="s">
        <v>101</v>
      </c>
      <c r="J1058" s="1"/>
      <c r="K1058" s="1"/>
      <c r="L1058" s="1" t="s">
        <v>796</v>
      </c>
      <c r="M1058" s="1" t="s">
        <v>6274</v>
      </c>
      <c r="N1058" s="1" t="s">
        <v>6275</v>
      </c>
      <c r="O1058" s="1" t="s">
        <v>444</v>
      </c>
      <c r="P1058" s="1" t="s">
        <v>260</v>
      </c>
      <c r="Q1058" s="1" t="s">
        <v>256</v>
      </c>
      <c r="R1058" s="1" t="s">
        <v>7080</v>
      </c>
      <c r="S1058" s="1" t="s">
        <v>7081</v>
      </c>
      <c r="T1058" s="1"/>
      <c r="U1058" s="1" t="s">
        <v>81</v>
      </c>
      <c r="V1058" s="1"/>
      <c r="W1058" s="1" t="s">
        <v>6278</v>
      </c>
      <c r="X1058" s="1"/>
      <c r="Y1058" s="1">
        <v>246</v>
      </c>
      <c r="Z1058" s="1"/>
      <c r="AA1058" s="1"/>
      <c r="AB1058" s="1"/>
      <c r="AC1058" s="1"/>
      <c r="AD1058" s="1"/>
      <c r="AE1058" s="1"/>
      <c r="AF1058" s="1"/>
      <c r="AG1058" s="1"/>
      <c r="AH1058" s="1"/>
      <c r="AI1058" s="1"/>
      <c r="AJ1058" s="1"/>
      <c r="AK1058" s="1" t="s">
        <v>112</v>
      </c>
      <c r="AL1058" s="1"/>
      <c r="AM1058" s="1"/>
      <c r="AN1058" s="1"/>
      <c r="AO1058" s="1"/>
      <c r="AP1058" s="1"/>
      <c r="AQ1058" s="1"/>
      <c r="AR1058" s="1"/>
      <c r="AS1058" s="1"/>
      <c r="AT1058" s="1"/>
      <c r="AU1058" s="1"/>
      <c r="AV1058" s="1"/>
      <c r="AW1058" s="1"/>
      <c r="AX1058" s="1" t="s">
        <v>345</v>
      </c>
      <c r="AY1058" s="1"/>
      <c r="AZ1058" s="1" t="s">
        <v>443</v>
      </c>
      <c r="BA1058" s="1" t="s">
        <v>444</v>
      </c>
      <c r="BB1058" s="1" t="s">
        <v>445</v>
      </c>
      <c r="BC1058" s="1"/>
      <c r="BD1058" s="1" t="s">
        <v>88</v>
      </c>
      <c r="BE1058" s="1" t="s">
        <v>134</v>
      </c>
      <c r="BF1058" s="1" t="s">
        <v>135</v>
      </c>
      <c r="BG1058" s="1"/>
      <c r="BH1058" s="1"/>
      <c r="BI1058" s="1"/>
      <c r="BJ1058" s="1"/>
      <c r="BK1058" s="1"/>
      <c r="BL1058" s="1" t="s">
        <v>6279</v>
      </c>
      <c r="BM1058" s="1" t="s">
        <v>6280</v>
      </c>
      <c r="BN1058" s="1"/>
    </row>
    <row r="1059" spans="1:66" ht="15.75" customHeight="1" x14ac:dyDescent="0.3">
      <c r="A1059" s="1" t="s">
        <v>414</v>
      </c>
      <c r="B1059" s="1">
        <v>180000</v>
      </c>
      <c r="C1059" s="1" t="s">
        <v>68</v>
      </c>
      <c r="D1059" s="1">
        <v>0</v>
      </c>
      <c r="E1059" s="4" t="s">
        <v>1059</v>
      </c>
      <c r="F1059" s="1" t="s">
        <v>69</v>
      </c>
      <c r="G1059" s="1" t="s">
        <v>123</v>
      </c>
      <c r="H1059" s="1" t="s">
        <v>124</v>
      </c>
      <c r="I1059" s="1" t="s">
        <v>101</v>
      </c>
      <c r="J1059" s="1" t="s">
        <v>7082</v>
      </c>
      <c r="K1059" s="1" t="s">
        <v>7083</v>
      </c>
      <c r="L1059" s="1" t="s">
        <v>569</v>
      </c>
      <c r="M1059" s="1" t="s">
        <v>7084</v>
      </c>
      <c r="N1059" s="1" t="s">
        <v>7085</v>
      </c>
      <c r="O1059" s="1" t="s">
        <v>382</v>
      </c>
      <c r="P1059" s="1" t="s">
        <v>698</v>
      </c>
      <c r="Q1059" s="1" t="s">
        <v>613</v>
      </c>
      <c r="R1059" s="1" t="s">
        <v>7086</v>
      </c>
      <c r="S1059" s="1" t="s">
        <v>7087</v>
      </c>
      <c r="T1059" s="1"/>
      <c r="U1059" s="1" t="s">
        <v>130</v>
      </c>
      <c r="V1059" s="1"/>
      <c r="W1059" s="1"/>
      <c r="X1059" s="1"/>
      <c r="Y1059" s="1">
        <v>300</v>
      </c>
      <c r="Z1059" s="1"/>
      <c r="AA1059" s="1"/>
      <c r="AB1059" s="1"/>
      <c r="AC1059" s="1"/>
      <c r="AD1059" s="1"/>
      <c r="AE1059" s="1"/>
      <c r="AF1059" s="1"/>
      <c r="AG1059" s="1"/>
      <c r="AH1059" s="1"/>
      <c r="AI1059" s="1"/>
      <c r="AJ1059" s="1"/>
      <c r="AK1059" s="1" t="s">
        <v>163</v>
      </c>
      <c r="AL1059" s="1"/>
      <c r="AM1059" s="1"/>
      <c r="AN1059" s="1"/>
      <c r="AO1059" s="1"/>
      <c r="AP1059" s="1"/>
      <c r="AQ1059" s="1"/>
      <c r="AR1059" s="1"/>
      <c r="AS1059" s="1"/>
      <c r="AT1059" s="1"/>
      <c r="AU1059" s="1"/>
      <c r="AV1059" s="1"/>
      <c r="AW1059" s="1"/>
      <c r="AX1059" s="1" t="s">
        <v>113</v>
      </c>
      <c r="AY1059" s="1"/>
      <c r="AZ1059" s="1" t="s">
        <v>386</v>
      </c>
      <c r="BA1059" s="1" t="s">
        <v>382</v>
      </c>
      <c r="BB1059" s="1"/>
      <c r="BC1059" s="1"/>
      <c r="BD1059" s="1"/>
      <c r="BE1059" s="1" t="s">
        <v>134</v>
      </c>
      <c r="BF1059" s="1"/>
      <c r="BG1059" s="1"/>
      <c r="BH1059" s="1"/>
      <c r="BI1059" s="1"/>
      <c r="BJ1059" s="1"/>
      <c r="BK1059" s="1"/>
      <c r="BL1059" s="1" t="s">
        <v>7088</v>
      </c>
      <c r="BM1059" s="1" t="s">
        <v>7089</v>
      </c>
      <c r="BN1059" s="1" t="s">
        <v>181</v>
      </c>
    </row>
    <row r="1060" spans="1:66" ht="15.75" customHeight="1" x14ac:dyDescent="0.3">
      <c r="A1060" s="1" t="s">
        <v>414</v>
      </c>
      <c r="B1060" s="1">
        <v>500000</v>
      </c>
      <c r="C1060" s="1" t="s">
        <v>68</v>
      </c>
      <c r="D1060" s="1">
        <v>0</v>
      </c>
      <c r="E1060" s="4" t="s">
        <v>1059</v>
      </c>
      <c r="F1060" s="1" t="s">
        <v>69</v>
      </c>
      <c r="G1060" s="1" t="s">
        <v>123</v>
      </c>
      <c r="H1060" s="1" t="s">
        <v>124</v>
      </c>
      <c r="I1060" s="1" t="s">
        <v>101</v>
      </c>
      <c r="J1060" s="1" t="s">
        <v>7082</v>
      </c>
      <c r="K1060" s="1" t="s">
        <v>7083</v>
      </c>
      <c r="L1060" s="1" t="s">
        <v>580</v>
      </c>
      <c r="M1060" s="1" t="s">
        <v>7084</v>
      </c>
      <c r="N1060" s="1" t="s">
        <v>7085</v>
      </c>
      <c r="O1060" s="1" t="s">
        <v>382</v>
      </c>
      <c r="P1060" s="1" t="s">
        <v>698</v>
      </c>
      <c r="Q1060" s="1" t="s">
        <v>613</v>
      </c>
      <c r="R1060" s="1" t="s">
        <v>7090</v>
      </c>
      <c r="S1060" s="1" t="s">
        <v>7091</v>
      </c>
      <c r="T1060" s="1"/>
      <c r="U1060" s="1" t="s">
        <v>130</v>
      </c>
      <c r="V1060" s="1"/>
      <c r="W1060" s="1"/>
      <c r="X1060" s="1"/>
      <c r="Y1060" s="1">
        <v>300</v>
      </c>
      <c r="Z1060" s="1"/>
      <c r="AA1060" s="1"/>
      <c r="AB1060" s="1"/>
      <c r="AC1060" s="1"/>
      <c r="AD1060" s="1"/>
      <c r="AE1060" s="1"/>
      <c r="AF1060" s="1"/>
      <c r="AG1060" s="1"/>
      <c r="AH1060" s="1"/>
      <c r="AI1060" s="1"/>
      <c r="AJ1060" s="1"/>
      <c r="AK1060" s="1" t="s">
        <v>163</v>
      </c>
      <c r="AL1060" s="1"/>
      <c r="AM1060" s="1"/>
      <c r="AN1060" s="1"/>
      <c r="AO1060" s="1"/>
      <c r="AP1060" s="1"/>
      <c r="AQ1060" s="1"/>
      <c r="AR1060" s="1"/>
      <c r="AS1060" s="1"/>
      <c r="AT1060" s="1"/>
      <c r="AU1060" s="1"/>
      <c r="AV1060" s="1"/>
      <c r="AW1060" s="1"/>
      <c r="AX1060" s="1" t="s">
        <v>113</v>
      </c>
      <c r="AY1060" s="1"/>
      <c r="AZ1060" s="1" t="s">
        <v>386</v>
      </c>
      <c r="BA1060" s="1" t="s">
        <v>382</v>
      </c>
      <c r="BB1060" s="1"/>
      <c r="BC1060" s="1"/>
      <c r="BD1060" s="1"/>
      <c r="BE1060" s="1" t="s">
        <v>134</v>
      </c>
      <c r="BF1060" s="1"/>
      <c r="BG1060" s="1"/>
      <c r="BH1060" s="1"/>
      <c r="BI1060" s="1"/>
      <c r="BJ1060" s="1"/>
      <c r="BK1060" s="1"/>
      <c r="BL1060" s="1" t="s">
        <v>7088</v>
      </c>
      <c r="BM1060" s="1" t="s">
        <v>7089</v>
      </c>
      <c r="BN1060" s="1" t="s">
        <v>375</v>
      </c>
    </row>
    <row r="1061" spans="1:66" ht="15.75" customHeight="1" x14ac:dyDescent="0.3">
      <c r="A1061" s="1" t="s">
        <v>414</v>
      </c>
      <c r="B1061" s="1">
        <v>900000</v>
      </c>
      <c r="C1061" s="1" t="s">
        <v>68</v>
      </c>
      <c r="D1061" s="1">
        <v>0</v>
      </c>
      <c r="E1061" s="4" t="s">
        <v>1059</v>
      </c>
      <c r="F1061" s="1" t="s">
        <v>69</v>
      </c>
      <c r="G1061" s="1" t="s">
        <v>123</v>
      </c>
      <c r="H1061" s="1" t="s">
        <v>124</v>
      </c>
      <c r="I1061" s="1" t="s">
        <v>101</v>
      </c>
      <c r="J1061" s="1" t="s">
        <v>7082</v>
      </c>
      <c r="K1061" s="1" t="s">
        <v>7083</v>
      </c>
      <c r="L1061" s="1" t="s">
        <v>7092</v>
      </c>
      <c r="M1061" s="1" t="s">
        <v>7084</v>
      </c>
      <c r="N1061" s="1" t="s">
        <v>7085</v>
      </c>
      <c r="O1061" s="1" t="s">
        <v>382</v>
      </c>
      <c r="P1061" s="1" t="s">
        <v>698</v>
      </c>
      <c r="Q1061" s="1" t="s">
        <v>613</v>
      </c>
      <c r="R1061" s="1" t="s">
        <v>7093</v>
      </c>
      <c r="S1061" s="1" t="s">
        <v>7094</v>
      </c>
      <c r="T1061" s="1"/>
      <c r="U1061" s="1" t="s">
        <v>130</v>
      </c>
      <c r="V1061" s="1"/>
      <c r="W1061" s="1"/>
      <c r="X1061" s="1"/>
      <c r="Y1061" s="1">
        <v>300</v>
      </c>
      <c r="Z1061" s="1"/>
      <c r="AA1061" s="1"/>
      <c r="AB1061" s="1"/>
      <c r="AC1061" s="1"/>
      <c r="AD1061" s="1"/>
      <c r="AE1061" s="1"/>
      <c r="AF1061" s="1"/>
      <c r="AG1061" s="1"/>
      <c r="AH1061" s="1"/>
      <c r="AI1061" s="1"/>
      <c r="AJ1061" s="1"/>
      <c r="AK1061" s="1" t="s">
        <v>163</v>
      </c>
      <c r="AL1061" s="1"/>
      <c r="AM1061" s="1"/>
      <c r="AN1061" s="1"/>
      <c r="AO1061" s="1"/>
      <c r="AP1061" s="1"/>
      <c r="AQ1061" s="1"/>
      <c r="AR1061" s="1"/>
      <c r="AS1061" s="1"/>
      <c r="AT1061" s="1"/>
      <c r="AU1061" s="1"/>
      <c r="AV1061" s="1"/>
      <c r="AW1061" s="1"/>
      <c r="AX1061" s="1" t="s">
        <v>113</v>
      </c>
      <c r="AY1061" s="1"/>
      <c r="AZ1061" s="1" t="s">
        <v>386</v>
      </c>
      <c r="BA1061" s="1" t="s">
        <v>382</v>
      </c>
      <c r="BB1061" s="1"/>
      <c r="BC1061" s="1"/>
      <c r="BD1061" s="1"/>
      <c r="BE1061" s="1" t="s">
        <v>134</v>
      </c>
      <c r="BF1061" s="1"/>
      <c r="BG1061" s="1"/>
      <c r="BH1061" s="1"/>
      <c r="BI1061" s="1"/>
      <c r="BJ1061" s="1"/>
      <c r="BK1061" s="1"/>
      <c r="BL1061" s="1" t="s">
        <v>7088</v>
      </c>
      <c r="BM1061" s="1" t="s">
        <v>7089</v>
      </c>
      <c r="BN1061" s="1" t="s">
        <v>121</v>
      </c>
    </row>
    <row r="1062" spans="1:66" ht="15.75" customHeight="1" x14ac:dyDescent="0.3">
      <c r="A1062" s="1" t="s">
        <v>168</v>
      </c>
      <c r="B1062" s="1">
        <v>300000</v>
      </c>
      <c r="C1062" s="1" t="s">
        <v>68</v>
      </c>
      <c r="D1062" s="1">
        <v>0</v>
      </c>
      <c r="E1062" s="4" t="s">
        <v>1059</v>
      </c>
      <c r="F1062" s="1" t="s">
        <v>69</v>
      </c>
      <c r="G1062" s="1" t="s">
        <v>123</v>
      </c>
      <c r="H1062" s="1" t="s">
        <v>124</v>
      </c>
      <c r="I1062" s="1" t="s">
        <v>101</v>
      </c>
      <c r="J1062" s="1" t="s">
        <v>7095</v>
      </c>
      <c r="K1062" s="1" t="s">
        <v>7096</v>
      </c>
      <c r="L1062" s="1" t="s">
        <v>616</v>
      </c>
      <c r="M1062" s="1" t="s">
        <v>7097</v>
      </c>
      <c r="N1062" s="1" t="s">
        <v>7098</v>
      </c>
      <c r="O1062" s="1" t="s">
        <v>382</v>
      </c>
      <c r="P1062" s="1" t="s">
        <v>698</v>
      </c>
      <c r="Q1062" s="1" t="s">
        <v>613</v>
      </c>
      <c r="R1062" s="1" t="s">
        <v>7099</v>
      </c>
      <c r="S1062" s="1" t="s">
        <v>7100</v>
      </c>
      <c r="T1062" s="1"/>
      <c r="U1062" s="1" t="s">
        <v>1537</v>
      </c>
      <c r="V1062" s="1"/>
      <c r="W1062" s="1"/>
      <c r="X1062" s="1"/>
      <c r="Y1062" s="1">
        <v>60</v>
      </c>
      <c r="Z1062" s="1"/>
      <c r="AA1062" s="1"/>
      <c r="AB1062" s="1"/>
      <c r="AC1062" s="1"/>
      <c r="AD1062" s="1"/>
      <c r="AE1062" s="1"/>
      <c r="AF1062" s="1"/>
      <c r="AG1062" s="1" t="s">
        <v>111</v>
      </c>
      <c r="AH1062" s="1"/>
      <c r="AI1062" s="1"/>
      <c r="AJ1062" s="1"/>
      <c r="AK1062" s="1" t="s">
        <v>356</v>
      </c>
      <c r="AL1062" s="1"/>
      <c r="AM1062" s="1"/>
      <c r="AN1062" s="1"/>
      <c r="AO1062" s="1"/>
      <c r="AP1062" s="1"/>
      <c r="AQ1062" s="1"/>
      <c r="AR1062" s="1"/>
      <c r="AS1062" s="1"/>
      <c r="AT1062" s="1"/>
      <c r="AU1062" s="1"/>
      <c r="AV1062" s="1"/>
      <c r="AW1062" s="1"/>
      <c r="AX1062" s="1"/>
      <c r="AY1062" s="1"/>
      <c r="AZ1062" s="1" t="s">
        <v>6372</v>
      </c>
      <c r="BA1062" s="1" t="s">
        <v>6373</v>
      </c>
      <c r="BB1062" s="1"/>
      <c r="BC1062" s="1"/>
      <c r="BD1062" s="1"/>
      <c r="BE1062" s="1" t="s">
        <v>192</v>
      </c>
      <c r="BF1062" s="1"/>
      <c r="BG1062" s="1"/>
      <c r="BH1062" s="1" t="s">
        <v>118</v>
      </c>
      <c r="BI1062" s="1"/>
      <c r="BJ1062" s="1"/>
      <c r="BK1062" s="1"/>
      <c r="BL1062" s="1" t="s">
        <v>7101</v>
      </c>
      <c r="BM1062" s="1" t="s">
        <v>7102</v>
      </c>
      <c r="BN1062" s="1" t="s">
        <v>121</v>
      </c>
    </row>
    <row r="1063" spans="1:66" ht="15.75" customHeight="1" x14ac:dyDescent="0.3">
      <c r="A1063" s="1" t="s">
        <v>414</v>
      </c>
      <c r="B1063" s="1">
        <v>2000000</v>
      </c>
      <c r="C1063" s="1" t="s">
        <v>68</v>
      </c>
      <c r="D1063" s="1">
        <v>0</v>
      </c>
      <c r="E1063" s="4" t="s">
        <v>1187</v>
      </c>
      <c r="F1063" s="1" t="s">
        <v>69</v>
      </c>
      <c r="G1063" s="1" t="s">
        <v>123</v>
      </c>
      <c r="H1063" s="1" t="s">
        <v>124</v>
      </c>
      <c r="I1063" s="1" t="s">
        <v>101</v>
      </c>
      <c r="J1063" s="1"/>
      <c r="K1063" s="1"/>
      <c r="L1063" s="1" t="s">
        <v>375</v>
      </c>
      <c r="M1063" s="1" t="s">
        <v>7103</v>
      </c>
      <c r="N1063" s="1" t="s">
        <v>7104</v>
      </c>
      <c r="O1063" s="1" t="s">
        <v>401</v>
      </c>
      <c r="P1063" s="1" t="s">
        <v>735</v>
      </c>
      <c r="Q1063" s="1" t="s">
        <v>414</v>
      </c>
      <c r="R1063" s="1" t="s">
        <v>7105</v>
      </c>
      <c r="S1063" s="1" t="s">
        <v>7106</v>
      </c>
      <c r="T1063" s="1"/>
      <c r="U1063" s="1" t="s">
        <v>130</v>
      </c>
      <c r="V1063" s="1"/>
      <c r="W1063" s="1"/>
      <c r="X1063" s="1"/>
      <c r="Y1063" s="1">
        <v>500</v>
      </c>
      <c r="Z1063" s="1"/>
      <c r="AA1063" s="1"/>
      <c r="AB1063" s="1"/>
      <c r="AC1063" s="1"/>
      <c r="AD1063" s="1"/>
      <c r="AE1063" s="1"/>
      <c r="AF1063" s="1"/>
      <c r="AG1063" s="1"/>
      <c r="AH1063" s="1"/>
      <c r="AI1063" s="1"/>
      <c r="AJ1063" s="1"/>
      <c r="AK1063" s="1" t="s">
        <v>707</v>
      </c>
      <c r="AL1063" s="1"/>
      <c r="AM1063" s="1"/>
      <c r="AN1063" s="1"/>
      <c r="AO1063" s="1"/>
      <c r="AP1063" s="1"/>
      <c r="AQ1063" s="1"/>
      <c r="AR1063" s="1"/>
      <c r="AS1063" s="1"/>
      <c r="AT1063" s="1"/>
      <c r="AU1063" s="1"/>
      <c r="AV1063" s="1"/>
      <c r="AW1063" s="1"/>
      <c r="AX1063" s="1" t="s">
        <v>177</v>
      </c>
      <c r="AY1063" s="1"/>
      <c r="AZ1063" s="1" t="s">
        <v>407</v>
      </c>
      <c r="BA1063" s="1" t="s">
        <v>401</v>
      </c>
      <c r="BB1063" s="1"/>
      <c r="BC1063" s="1"/>
      <c r="BD1063" s="1" t="s">
        <v>5516</v>
      </c>
      <c r="BE1063" s="1" t="s">
        <v>134</v>
      </c>
      <c r="BF1063" s="1" t="s">
        <v>135</v>
      </c>
      <c r="BG1063" s="1"/>
      <c r="BH1063" s="1"/>
      <c r="BI1063" s="1"/>
      <c r="BJ1063" s="1"/>
      <c r="BK1063" s="1"/>
      <c r="BL1063" s="1" t="s">
        <v>7107</v>
      </c>
      <c r="BM1063" s="1" t="s">
        <v>7108</v>
      </c>
      <c r="BN1063" s="1"/>
    </row>
    <row r="1064" spans="1:66" ht="15.75" customHeight="1" x14ac:dyDescent="0.3">
      <c r="A1064" s="1" t="s">
        <v>313</v>
      </c>
      <c r="B1064" s="1">
        <v>300000</v>
      </c>
      <c r="C1064" s="1" t="s">
        <v>68</v>
      </c>
      <c r="D1064" s="1">
        <v>0</v>
      </c>
      <c r="E1064" s="4" t="s">
        <v>7109</v>
      </c>
      <c r="F1064" s="1" t="s">
        <v>69</v>
      </c>
      <c r="G1064" s="1" t="s">
        <v>99</v>
      </c>
      <c r="H1064" s="1" t="s">
        <v>100</v>
      </c>
      <c r="I1064" s="1" t="s">
        <v>101</v>
      </c>
      <c r="J1064" s="1"/>
      <c r="K1064" s="1"/>
      <c r="L1064" s="1" t="s">
        <v>7110</v>
      </c>
      <c r="M1064" s="1" t="s">
        <v>4032</v>
      </c>
      <c r="N1064" s="1" t="s">
        <v>4033</v>
      </c>
      <c r="O1064" s="1" t="s">
        <v>952</v>
      </c>
      <c r="P1064" s="1" t="s">
        <v>318</v>
      </c>
      <c r="Q1064" s="1" t="s">
        <v>313</v>
      </c>
      <c r="R1064" s="1" t="s">
        <v>7111</v>
      </c>
      <c r="S1064" s="1" t="s">
        <v>7112</v>
      </c>
      <c r="T1064" s="1"/>
      <c r="U1064" s="1" t="s">
        <v>81</v>
      </c>
      <c r="V1064" s="1"/>
      <c r="W1064" s="1"/>
      <c r="X1064" s="1"/>
      <c r="Y1064" s="1">
        <v>116</v>
      </c>
      <c r="Z1064" s="1"/>
      <c r="AA1064" s="1"/>
      <c r="AB1064" s="1"/>
      <c r="AC1064" s="1"/>
      <c r="AD1064" s="1"/>
      <c r="AE1064" s="1"/>
      <c r="AF1064" s="1"/>
      <c r="AG1064" s="1"/>
      <c r="AH1064" s="1"/>
      <c r="AI1064" s="1"/>
      <c r="AJ1064" s="1"/>
      <c r="AK1064" s="1" t="s">
        <v>112</v>
      </c>
      <c r="AL1064" s="1"/>
      <c r="AM1064" s="1"/>
      <c r="AN1064" s="1"/>
      <c r="AO1064" s="1"/>
      <c r="AP1064" s="1"/>
      <c r="AQ1064" s="1"/>
      <c r="AR1064" s="1"/>
      <c r="AS1064" s="1"/>
      <c r="AT1064" s="1"/>
      <c r="AU1064" s="1"/>
      <c r="AV1064" s="1"/>
      <c r="AW1064" s="1"/>
      <c r="AX1064" s="1" t="s">
        <v>237</v>
      </c>
      <c r="AY1064" s="1"/>
      <c r="AZ1064" s="1" t="s">
        <v>407</v>
      </c>
      <c r="BA1064" s="1" t="s">
        <v>401</v>
      </c>
      <c r="BB1064" s="1" t="s">
        <v>372</v>
      </c>
      <c r="BC1064" s="1"/>
      <c r="BD1064" s="1" t="s">
        <v>266</v>
      </c>
      <c r="BE1064" s="1" t="s">
        <v>134</v>
      </c>
      <c r="BF1064" s="1"/>
      <c r="BG1064" s="1"/>
      <c r="BH1064" s="1"/>
      <c r="BI1064" s="1"/>
      <c r="BJ1064" s="1"/>
      <c r="BK1064" s="1"/>
      <c r="BL1064" s="1" t="s">
        <v>4036</v>
      </c>
      <c r="BM1064" s="1" t="s">
        <v>4037</v>
      </c>
      <c r="BN1064" s="1" t="s">
        <v>97</v>
      </c>
    </row>
    <row r="1065" spans="1:66" ht="15.75" customHeight="1" x14ac:dyDescent="0.3">
      <c r="A1065" s="1" t="s">
        <v>376</v>
      </c>
      <c r="B1065" s="1">
        <v>26000</v>
      </c>
      <c r="C1065" s="1" t="s">
        <v>68</v>
      </c>
      <c r="D1065" s="1">
        <v>0</v>
      </c>
      <c r="E1065" s="4" t="s">
        <v>3253</v>
      </c>
      <c r="F1065" s="1" t="s">
        <v>69</v>
      </c>
      <c r="G1065" s="1" t="s">
        <v>99</v>
      </c>
      <c r="H1065" s="1" t="s">
        <v>100</v>
      </c>
      <c r="I1065" s="1" t="s">
        <v>101</v>
      </c>
      <c r="J1065" s="1"/>
      <c r="K1065" s="1"/>
      <c r="L1065" s="1" t="s">
        <v>449</v>
      </c>
      <c r="M1065" s="1" t="s">
        <v>6140</v>
      </c>
      <c r="N1065" s="1" t="s">
        <v>6141</v>
      </c>
      <c r="O1065" s="1" t="s">
        <v>444</v>
      </c>
      <c r="P1065" s="1" t="s">
        <v>383</v>
      </c>
      <c r="Q1065" s="1" t="s">
        <v>376</v>
      </c>
      <c r="R1065" s="1" t="s">
        <v>7113</v>
      </c>
      <c r="S1065" s="1" t="s">
        <v>7114</v>
      </c>
      <c r="T1065" s="1"/>
      <c r="U1065" s="1" t="s">
        <v>130</v>
      </c>
      <c r="V1065" s="1"/>
      <c r="W1065" s="1"/>
      <c r="X1065" s="1"/>
      <c r="Y1065" s="1">
        <v>375</v>
      </c>
      <c r="Z1065" s="1"/>
      <c r="AA1065" s="1"/>
      <c r="AB1065" s="1"/>
      <c r="AC1065" s="1"/>
      <c r="AD1065" s="1"/>
      <c r="AE1065" s="1"/>
      <c r="AF1065" s="1"/>
      <c r="AG1065" s="1"/>
      <c r="AH1065" s="1"/>
      <c r="AI1065" s="1"/>
      <c r="AJ1065" s="1"/>
      <c r="AK1065" s="1" t="s">
        <v>1631</v>
      </c>
      <c r="AL1065" s="1"/>
      <c r="AM1065" s="1"/>
      <c r="AN1065" s="1"/>
      <c r="AO1065" s="1"/>
      <c r="AP1065" s="1"/>
      <c r="AQ1065" s="1"/>
      <c r="AR1065" s="1"/>
      <c r="AS1065" s="1"/>
      <c r="AT1065" s="1"/>
      <c r="AU1065" s="1"/>
      <c r="AV1065" s="1"/>
      <c r="AW1065" s="1"/>
      <c r="AX1065" s="1" t="s">
        <v>1087</v>
      </c>
      <c r="AY1065" s="1"/>
      <c r="AZ1065" s="1" t="s">
        <v>443</v>
      </c>
      <c r="BA1065" s="1" t="s">
        <v>444</v>
      </c>
      <c r="BB1065" s="1"/>
      <c r="BC1065" s="1"/>
      <c r="BD1065" s="1" t="s">
        <v>6144</v>
      </c>
      <c r="BE1065" s="1" t="s">
        <v>134</v>
      </c>
      <c r="BF1065" s="1" t="s">
        <v>90</v>
      </c>
      <c r="BG1065" s="1"/>
      <c r="BH1065" s="1"/>
      <c r="BI1065" s="1"/>
      <c r="BJ1065" s="1"/>
      <c r="BK1065" s="1"/>
      <c r="BL1065" s="1" t="s">
        <v>6145</v>
      </c>
      <c r="BM1065" s="1" t="s">
        <v>6146</v>
      </c>
      <c r="BN1065" s="1" t="s">
        <v>181</v>
      </c>
    </row>
    <row r="1066" spans="1:66" ht="15.75" customHeight="1" x14ac:dyDescent="0.3">
      <c r="A1066" s="1" t="s">
        <v>1505</v>
      </c>
      <c r="B1066" s="1">
        <v>131113</v>
      </c>
      <c r="C1066" s="1" t="s">
        <v>68</v>
      </c>
      <c r="D1066" s="1">
        <v>100</v>
      </c>
      <c r="E1066" s="4" t="s">
        <v>3253</v>
      </c>
      <c r="F1066" s="1" t="s">
        <v>69</v>
      </c>
      <c r="G1066" s="1" t="s">
        <v>70</v>
      </c>
      <c r="H1066" s="1" t="s">
        <v>71</v>
      </c>
      <c r="I1066" s="1" t="s">
        <v>72</v>
      </c>
      <c r="J1066" s="1"/>
      <c r="K1066" s="1"/>
      <c r="L1066" s="1"/>
      <c r="M1066" s="1" t="s">
        <v>5528</v>
      </c>
      <c r="N1066" s="1" t="s">
        <v>3233</v>
      </c>
      <c r="O1066" s="1" t="s">
        <v>766</v>
      </c>
      <c r="P1066" s="1" t="s">
        <v>1508</v>
      </c>
      <c r="Q1066" s="1" t="s">
        <v>1505</v>
      </c>
      <c r="R1066" s="1" t="s">
        <v>7115</v>
      </c>
      <c r="S1066" s="1" t="s">
        <v>7116</v>
      </c>
      <c r="T1066" s="1"/>
      <c r="U1066" s="1" t="s">
        <v>130</v>
      </c>
      <c r="V1066" s="1"/>
      <c r="W1066" s="1"/>
      <c r="X1066" s="1"/>
      <c r="Y1066" s="1">
        <v>8</v>
      </c>
      <c r="Z1066" s="1"/>
      <c r="AA1066" s="1"/>
      <c r="AB1066" s="1"/>
      <c r="AC1066" s="1"/>
      <c r="AD1066" s="1"/>
      <c r="AE1066" s="1"/>
      <c r="AF1066" s="1"/>
      <c r="AG1066" s="1"/>
      <c r="AH1066" s="1"/>
      <c r="AI1066" s="1"/>
      <c r="AJ1066" s="1"/>
      <c r="AK1066" s="1" t="s">
        <v>1631</v>
      </c>
      <c r="AL1066" s="1"/>
      <c r="AM1066" s="1"/>
      <c r="AN1066" s="1"/>
      <c r="AO1066" s="1"/>
      <c r="AP1066" s="1"/>
      <c r="AQ1066" s="1"/>
      <c r="AR1066" s="1"/>
      <c r="AS1066" s="1"/>
      <c r="AT1066" s="1"/>
      <c r="AU1066" s="1"/>
      <c r="AV1066" s="1"/>
      <c r="AW1066" s="1"/>
      <c r="AX1066" s="1" t="s">
        <v>177</v>
      </c>
      <c r="AY1066" s="1"/>
      <c r="AZ1066" s="1" t="s">
        <v>769</v>
      </c>
      <c r="BA1066" s="1" t="s">
        <v>766</v>
      </c>
      <c r="BB1066" s="1" t="s">
        <v>372</v>
      </c>
      <c r="BC1066" s="1"/>
      <c r="BD1066" s="1"/>
      <c r="BE1066" s="1" t="s">
        <v>134</v>
      </c>
      <c r="BF1066" s="1" t="s">
        <v>90</v>
      </c>
      <c r="BG1066" s="1"/>
      <c r="BH1066" s="1"/>
      <c r="BI1066" s="1"/>
      <c r="BJ1066" s="1"/>
      <c r="BK1066" s="1"/>
      <c r="BL1066" s="1" t="s">
        <v>5531</v>
      </c>
      <c r="BM1066" s="1" t="s">
        <v>5532</v>
      </c>
      <c r="BN1066" s="1" t="s">
        <v>121</v>
      </c>
    </row>
    <row r="1067" spans="1:66" ht="15.75" customHeight="1" x14ac:dyDescent="0.3">
      <c r="A1067" s="1" t="s">
        <v>512</v>
      </c>
      <c r="B1067" s="1">
        <v>1500000</v>
      </c>
      <c r="C1067" s="1" t="s">
        <v>68</v>
      </c>
      <c r="D1067" s="1">
        <v>0</v>
      </c>
      <c r="E1067" s="4" t="s">
        <v>1059</v>
      </c>
      <c r="F1067" s="1" t="s">
        <v>69</v>
      </c>
      <c r="G1067" s="1" t="s">
        <v>123</v>
      </c>
      <c r="H1067" s="1" t="s">
        <v>124</v>
      </c>
      <c r="I1067" s="1" t="s">
        <v>101</v>
      </c>
      <c r="J1067" s="1"/>
      <c r="K1067" s="1"/>
      <c r="L1067" s="1" t="s">
        <v>585</v>
      </c>
      <c r="M1067" s="1" t="s">
        <v>7117</v>
      </c>
      <c r="N1067" s="1" t="s">
        <v>7118</v>
      </c>
      <c r="O1067" s="1" t="s">
        <v>340</v>
      </c>
      <c r="P1067" s="1" t="s">
        <v>518</v>
      </c>
      <c r="Q1067" s="1" t="s">
        <v>512</v>
      </c>
      <c r="R1067" s="1" t="s">
        <v>7119</v>
      </c>
      <c r="S1067" s="1" t="s">
        <v>7120</v>
      </c>
      <c r="T1067" s="1"/>
      <c r="U1067" s="1" t="s">
        <v>130</v>
      </c>
      <c r="V1067" s="1"/>
      <c r="W1067" s="1"/>
      <c r="X1067" s="1"/>
      <c r="Y1067" s="1">
        <v>120</v>
      </c>
      <c r="Z1067" s="1"/>
      <c r="AA1067" s="1"/>
      <c r="AB1067" s="1"/>
      <c r="AC1067" s="1"/>
      <c r="AD1067" s="1"/>
      <c r="AE1067" s="1"/>
      <c r="AF1067" s="1"/>
      <c r="AG1067" s="1" t="s">
        <v>111</v>
      </c>
      <c r="AH1067" s="1"/>
      <c r="AI1067" s="1"/>
      <c r="AJ1067" s="1"/>
      <c r="AK1067" s="1" t="s">
        <v>204</v>
      </c>
      <c r="AL1067" s="1"/>
      <c r="AM1067" s="1"/>
      <c r="AN1067" s="1"/>
      <c r="AO1067" s="1"/>
      <c r="AP1067" s="1"/>
      <c r="AQ1067" s="1"/>
      <c r="AR1067" s="1"/>
      <c r="AS1067" s="1"/>
      <c r="AT1067" s="1"/>
      <c r="AU1067" s="1"/>
      <c r="AV1067" s="1"/>
      <c r="AW1067" s="1"/>
      <c r="AX1067" s="1"/>
      <c r="AY1067" s="1"/>
      <c r="AZ1067" s="1" t="s">
        <v>521</v>
      </c>
      <c r="BA1067" s="1" t="s">
        <v>517</v>
      </c>
      <c r="BB1067" s="1"/>
      <c r="BC1067" s="1"/>
      <c r="BD1067" s="1" t="s">
        <v>88</v>
      </c>
      <c r="BE1067" s="1" t="s">
        <v>192</v>
      </c>
      <c r="BF1067" s="1"/>
      <c r="BG1067" s="1"/>
      <c r="BH1067" s="1" t="s">
        <v>193</v>
      </c>
      <c r="BI1067" s="1"/>
      <c r="BJ1067" s="1"/>
      <c r="BK1067" s="1"/>
      <c r="BL1067" s="1" t="s">
        <v>7121</v>
      </c>
      <c r="BM1067" s="1" t="s">
        <v>7122</v>
      </c>
      <c r="BN1067" s="1"/>
    </row>
    <row r="1068" spans="1:66" ht="15.75" customHeight="1" x14ac:dyDescent="0.3">
      <c r="A1068" s="1" t="s">
        <v>512</v>
      </c>
      <c r="B1068" s="1">
        <v>100000</v>
      </c>
      <c r="C1068" s="1" t="s">
        <v>68</v>
      </c>
      <c r="D1068" s="1">
        <v>0</v>
      </c>
      <c r="E1068" s="4" t="s">
        <v>1059</v>
      </c>
      <c r="F1068" s="1" t="s">
        <v>69</v>
      </c>
      <c r="G1068" s="1" t="s">
        <v>123</v>
      </c>
      <c r="H1068" s="1" t="s">
        <v>124</v>
      </c>
      <c r="I1068" s="1" t="s">
        <v>101</v>
      </c>
      <c r="J1068" s="1"/>
      <c r="K1068" s="1"/>
      <c r="L1068" s="1" t="s">
        <v>449</v>
      </c>
      <c r="M1068" s="1" t="s">
        <v>7117</v>
      </c>
      <c r="N1068" s="1" t="s">
        <v>7118</v>
      </c>
      <c r="O1068" s="1" t="s">
        <v>340</v>
      </c>
      <c r="P1068" s="1" t="s">
        <v>518</v>
      </c>
      <c r="Q1068" s="1" t="s">
        <v>512</v>
      </c>
      <c r="R1068" s="1" t="s">
        <v>7123</v>
      </c>
      <c r="S1068" s="1" t="s">
        <v>7124</v>
      </c>
      <c r="T1068" s="1"/>
      <c r="U1068" s="1" t="s">
        <v>130</v>
      </c>
      <c r="V1068" s="1"/>
      <c r="W1068" s="1"/>
      <c r="X1068" s="1"/>
      <c r="Y1068" s="1">
        <v>120</v>
      </c>
      <c r="Z1068" s="1"/>
      <c r="AA1068" s="1"/>
      <c r="AB1068" s="1"/>
      <c r="AC1068" s="1"/>
      <c r="AD1068" s="1"/>
      <c r="AE1068" s="1"/>
      <c r="AF1068" s="1"/>
      <c r="AG1068" s="1" t="s">
        <v>111</v>
      </c>
      <c r="AH1068" s="1"/>
      <c r="AI1068" s="1"/>
      <c r="AJ1068" s="1"/>
      <c r="AK1068" s="1" t="s">
        <v>204</v>
      </c>
      <c r="AL1068" s="1"/>
      <c r="AM1068" s="1"/>
      <c r="AN1068" s="1"/>
      <c r="AO1068" s="1"/>
      <c r="AP1068" s="1"/>
      <c r="AQ1068" s="1"/>
      <c r="AR1068" s="1"/>
      <c r="AS1068" s="1"/>
      <c r="AT1068" s="1"/>
      <c r="AU1068" s="1"/>
      <c r="AV1068" s="1"/>
      <c r="AW1068" s="1"/>
      <c r="AX1068" s="1"/>
      <c r="AY1068" s="1"/>
      <c r="AZ1068" s="1" t="s">
        <v>521</v>
      </c>
      <c r="BA1068" s="1" t="s">
        <v>517</v>
      </c>
      <c r="BB1068" s="1"/>
      <c r="BC1068" s="1"/>
      <c r="BD1068" s="1" t="s">
        <v>88</v>
      </c>
      <c r="BE1068" s="1" t="s">
        <v>192</v>
      </c>
      <c r="BF1068" s="1"/>
      <c r="BG1068" s="1"/>
      <c r="BH1068" s="1" t="s">
        <v>193</v>
      </c>
      <c r="BI1068" s="1"/>
      <c r="BJ1068" s="1"/>
      <c r="BK1068" s="1"/>
      <c r="BL1068" s="1" t="s">
        <v>7121</v>
      </c>
      <c r="BM1068" s="1" t="s">
        <v>7122</v>
      </c>
      <c r="BN1068" s="1"/>
    </row>
    <row r="1069" spans="1:66" ht="15.75" customHeight="1" x14ac:dyDescent="0.3">
      <c r="A1069" s="1" t="s">
        <v>512</v>
      </c>
      <c r="B1069" s="1">
        <v>1300000</v>
      </c>
      <c r="C1069" s="1" t="s">
        <v>68</v>
      </c>
      <c r="D1069" s="1">
        <v>0</v>
      </c>
      <c r="E1069" s="4" t="s">
        <v>314</v>
      </c>
      <c r="F1069" s="1" t="s">
        <v>69</v>
      </c>
      <c r="G1069" s="1" t="s">
        <v>123</v>
      </c>
      <c r="H1069" s="1" t="s">
        <v>124</v>
      </c>
      <c r="I1069" s="1" t="s">
        <v>101</v>
      </c>
      <c r="J1069" s="1"/>
      <c r="K1069" s="1"/>
      <c r="L1069" s="1"/>
      <c r="M1069" s="1" t="s">
        <v>7125</v>
      </c>
      <c r="N1069" s="1" t="s">
        <v>7126</v>
      </c>
      <c r="O1069" s="1" t="s">
        <v>259</v>
      </c>
      <c r="P1069" s="1" t="s">
        <v>518</v>
      </c>
      <c r="Q1069" s="1" t="s">
        <v>512</v>
      </c>
      <c r="R1069" s="1" t="s">
        <v>7127</v>
      </c>
      <c r="S1069" s="1" t="s">
        <v>7128</v>
      </c>
      <c r="T1069" s="1"/>
      <c r="U1069" s="1" t="s">
        <v>7129</v>
      </c>
      <c r="V1069" s="1"/>
      <c r="W1069" s="1"/>
      <c r="X1069" s="1"/>
      <c r="Y1069" s="1">
        <v>74</v>
      </c>
      <c r="Z1069" s="1"/>
      <c r="AA1069" s="1"/>
      <c r="AB1069" s="1"/>
      <c r="AC1069" s="1"/>
      <c r="AD1069" s="1"/>
      <c r="AE1069" s="1"/>
      <c r="AF1069" s="1"/>
      <c r="AG1069" s="1"/>
      <c r="AH1069" s="1"/>
      <c r="AI1069" s="1"/>
      <c r="AJ1069" s="1"/>
      <c r="AK1069" s="1" t="s">
        <v>220</v>
      </c>
      <c r="AL1069" s="1"/>
      <c r="AM1069" s="1"/>
      <c r="AN1069" s="1"/>
      <c r="AO1069" s="1"/>
      <c r="AP1069" s="1"/>
      <c r="AQ1069" s="1"/>
      <c r="AR1069" s="1"/>
      <c r="AS1069" s="1"/>
      <c r="AT1069" s="1"/>
      <c r="AU1069" s="1"/>
      <c r="AV1069" s="1"/>
      <c r="AW1069" s="1"/>
      <c r="AX1069" s="1" t="s">
        <v>282</v>
      </c>
      <c r="AY1069" s="1"/>
      <c r="AZ1069" s="1" t="s">
        <v>265</v>
      </c>
      <c r="BA1069" s="1" t="s">
        <v>259</v>
      </c>
      <c r="BB1069" s="1"/>
      <c r="BC1069" s="1"/>
      <c r="BD1069" s="1" t="s">
        <v>116</v>
      </c>
      <c r="BE1069" s="1" t="s">
        <v>134</v>
      </c>
      <c r="BF1069" s="1" t="s">
        <v>7130</v>
      </c>
      <c r="BG1069" s="1"/>
      <c r="BH1069" s="1"/>
      <c r="BI1069" s="1"/>
      <c r="BJ1069" s="1"/>
      <c r="BK1069" s="1"/>
      <c r="BL1069" s="1" t="s">
        <v>7131</v>
      </c>
      <c r="BM1069" s="1" t="s">
        <v>7132</v>
      </c>
      <c r="BN1069" s="1"/>
    </row>
    <row r="1070" spans="1:66" ht="15.75" customHeight="1" x14ac:dyDescent="0.3">
      <c r="A1070" s="1" t="s">
        <v>313</v>
      </c>
      <c r="B1070" s="1">
        <v>298000</v>
      </c>
      <c r="C1070" s="1" t="s">
        <v>68</v>
      </c>
      <c r="D1070" s="1">
        <v>0</v>
      </c>
      <c r="E1070" s="4" t="s">
        <v>1059</v>
      </c>
      <c r="F1070" s="1" t="s">
        <v>69</v>
      </c>
      <c r="G1070" s="1" t="s">
        <v>99</v>
      </c>
      <c r="H1070" s="1" t="s">
        <v>100</v>
      </c>
      <c r="I1070" s="1" t="s">
        <v>101</v>
      </c>
      <c r="J1070" s="1"/>
      <c r="K1070" s="1"/>
      <c r="L1070" s="1" t="s">
        <v>121</v>
      </c>
      <c r="M1070" s="1" t="s">
        <v>7133</v>
      </c>
      <c r="N1070" s="1" t="s">
        <v>7134</v>
      </c>
      <c r="O1070" s="1" t="s">
        <v>401</v>
      </c>
      <c r="P1070" s="1" t="s">
        <v>318</v>
      </c>
      <c r="Q1070" s="1" t="s">
        <v>313</v>
      </c>
      <c r="R1070" s="1" t="s">
        <v>7135</v>
      </c>
      <c r="S1070" s="1" t="s">
        <v>7136</v>
      </c>
      <c r="T1070" s="1"/>
      <c r="U1070" s="1" t="s">
        <v>81</v>
      </c>
      <c r="V1070" s="1"/>
      <c r="W1070" s="1"/>
      <c r="X1070" s="1"/>
      <c r="Y1070" s="1">
        <v>102</v>
      </c>
      <c r="Z1070" s="1"/>
      <c r="AA1070" s="1"/>
      <c r="AB1070" s="1"/>
      <c r="AC1070" s="1"/>
      <c r="AD1070" s="1"/>
      <c r="AE1070" s="1"/>
      <c r="AF1070" s="1"/>
      <c r="AG1070" s="1"/>
      <c r="AH1070" s="1"/>
      <c r="AI1070" s="1"/>
      <c r="AJ1070" s="1"/>
      <c r="AK1070" s="1" t="s">
        <v>707</v>
      </c>
      <c r="AL1070" s="1"/>
      <c r="AM1070" s="1"/>
      <c r="AN1070" s="1"/>
      <c r="AO1070" s="1"/>
      <c r="AP1070" s="1"/>
      <c r="AQ1070" s="1"/>
      <c r="AR1070" s="1"/>
      <c r="AS1070" s="1"/>
      <c r="AT1070" s="1"/>
      <c r="AU1070" s="1"/>
      <c r="AV1070" s="1"/>
      <c r="AW1070" s="1"/>
      <c r="AX1070" s="1" t="s">
        <v>282</v>
      </c>
      <c r="AY1070" s="1"/>
      <c r="AZ1070" s="1" t="s">
        <v>407</v>
      </c>
      <c r="BA1070" s="1" t="s">
        <v>401</v>
      </c>
      <c r="BB1070" s="1" t="s">
        <v>445</v>
      </c>
      <c r="BC1070" s="1"/>
      <c r="BD1070" s="1" t="s">
        <v>206</v>
      </c>
      <c r="BE1070" s="1" t="s">
        <v>134</v>
      </c>
      <c r="BF1070" s="1" t="s">
        <v>135</v>
      </c>
      <c r="BG1070" s="1"/>
      <c r="BH1070" s="1"/>
      <c r="BI1070" s="1"/>
      <c r="BJ1070" s="1"/>
      <c r="BK1070" s="1"/>
      <c r="BL1070" s="1" t="s">
        <v>7137</v>
      </c>
      <c r="BM1070" s="1" t="s">
        <v>7138</v>
      </c>
      <c r="BN1070" s="1"/>
    </row>
    <row r="1071" spans="1:66" ht="15.75" customHeight="1" x14ac:dyDescent="0.3">
      <c r="A1071" s="1" t="s">
        <v>4686</v>
      </c>
      <c r="B1071" s="1">
        <v>300000</v>
      </c>
      <c r="C1071" s="1" t="s">
        <v>68</v>
      </c>
      <c r="D1071" s="1">
        <v>0</v>
      </c>
      <c r="E1071" s="4" t="s">
        <v>1059</v>
      </c>
      <c r="F1071" s="1" t="s">
        <v>69</v>
      </c>
      <c r="G1071" s="1" t="s">
        <v>123</v>
      </c>
      <c r="H1071" s="1" t="s">
        <v>124</v>
      </c>
      <c r="I1071" s="1" t="s">
        <v>101</v>
      </c>
      <c r="J1071" s="1"/>
      <c r="K1071" s="1"/>
      <c r="L1071" s="1" t="s">
        <v>121</v>
      </c>
      <c r="M1071" s="1" t="s">
        <v>7139</v>
      </c>
      <c r="N1071" s="1" t="s">
        <v>7140</v>
      </c>
      <c r="O1071" s="1" t="s">
        <v>247</v>
      </c>
      <c r="P1071" s="1" t="s">
        <v>4691</v>
      </c>
      <c r="Q1071" s="1" t="s">
        <v>4686</v>
      </c>
      <c r="R1071" s="1" t="s">
        <v>7141</v>
      </c>
      <c r="S1071" s="1" t="s">
        <v>7142</v>
      </c>
      <c r="T1071" s="1"/>
      <c r="U1071" s="1" t="s">
        <v>803</v>
      </c>
      <c r="V1071" s="1"/>
      <c r="W1071" s="1" t="s">
        <v>7143</v>
      </c>
      <c r="X1071" s="1"/>
      <c r="Y1071" s="1">
        <v>100</v>
      </c>
      <c r="Z1071" s="1"/>
      <c r="AA1071" s="1"/>
      <c r="AB1071" s="1"/>
      <c r="AC1071" s="1"/>
      <c r="AD1071" s="1"/>
      <c r="AE1071" s="1"/>
      <c r="AF1071" s="1"/>
      <c r="AG1071" s="1" t="s">
        <v>82</v>
      </c>
      <c r="AH1071" s="1"/>
      <c r="AI1071" s="1"/>
      <c r="AJ1071" s="1"/>
      <c r="AK1071" s="1"/>
      <c r="AL1071" s="1"/>
      <c r="AM1071" s="1"/>
      <c r="AN1071" s="1"/>
      <c r="AO1071" s="1"/>
      <c r="AP1071" s="1"/>
      <c r="AQ1071" s="1"/>
      <c r="AR1071" s="1"/>
      <c r="AS1071" s="1"/>
      <c r="AT1071" s="1"/>
      <c r="AU1071" s="1"/>
      <c r="AV1071" s="1"/>
      <c r="AW1071" s="1"/>
      <c r="AX1071" s="1"/>
      <c r="AY1071" s="1"/>
      <c r="AZ1071" s="1" t="s">
        <v>252</v>
      </c>
      <c r="BA1071" s="1" t="s">
        <v>247</v>
      </c>
      <c r="BB1071" s="1"/>
      <c r="BC1071" s="1"/>
      <c r="BD1071" s="1"/>
      <c r="BE1071" s="1" t="s">
        <v>150</v>
      </c>
      <c r="BF1071" s="1" t="s">
        <v>151</v>
      </c>
      <c r="BG1071" s="1"/>
      <c r="BH1071" s="1" t="s">
        <v>152</v>
      </c>
      <c r="BI1071" s="1"/>
      <c r="BJ1071" s="1"/>
      <c r="BK1071" s="1"/>
      <c r="BL1071" s="1" t="s">
        <v>7144</v>
      </c>
      <c r="BM1071" s="1" t="s">
        <v>7145</v>
      </c>
      <c r="BN1071" s="1"/>
    </row>
    <row r="1072" spans="1:66" ht="15.75" customHeight="1" x14ac:dyDescent="0.3">
      <c r="A1072" s="1" t="s">
        <v>512</v>
      </c>
      <c r="B1072" s="1">
        <v>2000000</v>
      </c>
      <c r="C1072" s="1" t="s">
        <v>68</v>
      </c>
      <c r="D1072" s="1">
        <v>0</v>
      </c>
      <c r="E1072" s="4" t="s">
        <v>1187</v>
      </c>
      <c r="F1072" s="1" t="s">
        <v>69</v>
      </c>
      <c r="G1072" s="1" t="s">
        <v>123</v>
      </c>
      <c r="H1072" s="1" t="s">
        <v>124</v>
      </c>
      <c r="I1072" s="1" t="s">
        <v>101</v>
      </c>
      <c r="J1072" s="1"/>
      <c r="K1072" s="1"/>
      <c r="L1072" s="1" t="s">
        <v>337</v>
      </c>
      <c r="M1072" s="1" t="s">
        <v>7146</v>
      </c>
      <c r="N1072" s="1" t="s">
        <v>7147</v>
      </c>
      <c r="O1072" s="1" t="s">
        <v>444</v>
      </c>
      <c r="P1072" s="1" t="s">
        <v>518</v>
      </c>
      <c r="Q1072" s="1" t="s">
        <v>512</v>
      </c>
      <c r="R1072" s="1" t="s">
        <v>7148</v>
      </c>
      <c r="S1072" s="1" t="s">
        <v>7149</v>
      </c>
      <c r="T1072" s="1"/>
      <c r="U1072" s="1" t="s">
        <v>924</v>
      </c>
      <c r="V1072" s="1"/>
      <c r="W1072" s="1"/>
      <c r="X1072" s="1"/>
      <c r="Y1072" s="1">
        <v>450</v>
      </c>
      <c r="Z1072" s="1"/>
      <c r="AA1072" s="1"/>
      <c r="AB1072" s="1"/>
      <c r="AC1072" s="1"/>
      <c r="AD1072" s="1"/>
      <c r="AE1072" s="1"/>
      <c r="AF1072" s="1"/>
      <c r="AG1072" s="1"/>
      <c r="AH1072" s="1"/>
      <c r="AI1072" s="1"/>
      <c r="AJ1072" s="1"/>
      <c r="AK1072" s="1" t="s">
        <v>112</v>
      </c>
      <c r="AL1072" s="1"/>
      <c r="AM1072" s="1"/>
      <c r="AN1072" s="1"/>
      <c r="AO1072" s="1"/>
      <c r="AP1072" s="1"/>
      <c r="AQ1072" s="1"/>
      <c r="AR1072" s="1"/>
      <c r="AS1072" s="1"/>
      <c r="AT1072" s="1"/>
      <c r="AU1072" s="1"/>
      <c r="AV1072" s="1"/>
      <c r="AW1072" s="1"/>
      <c r="AX1072" s="1"/>
      <c r="AY1072" s="1"/>
      <c r="AZ1072" s="1" t="s">
        <v>443</v>
      </c>
      <c r="BA1072" s="1" t="s">
        <v>444</v>
      </c>
      <c r="BB1072" s="1"/>
      <c r="BC1072" s="1"/>
      <c r="BD1072" s="1"/>
      <c r="BE1072" s="1" t="s">
        <v>134</v>
      </c>
      <c r="BF1072" s="1" t="s">
        <v>135</v>
      </c>
      <c r="BG1072" s="1"/>
      <c r="BH1072" s="1"/>
      <c r="BI1072" s="1"/>
      <c r="BJ1072" s="1"/>
      <c r="BK1072" s="1"/>
      <c r="BL1072" s="1" t="s">
        <v>7150</v>
      </c>
      <c r="BM1072" s="1" t="s">
        <v>7151</v>
      </c>
      <c r="BN1072" s="1" t="s">
        <v>121</v>
      </c>
    </row>
    <row r="1073" spans="1:66" ht="15.75" customHeight="1" x14ac:dyDescent="0.3">
      <c r="A1073" s="1" t="s">
        <v>313</v>
      </c>
      <c r="B1073" s="1">
        <v>10000</v>
      </c>
      <c r="C1073" s="1" t="s">
        <v>68</v>
      </c>
      <c r="D1073" s="1">
        <v>0</v>
      </c>
      <c r="E1073" s="4">
        <v>44781</v>
      </c>
      <c r="F1073" s="1" t="s">
        <v>69</v>
      </c>
      <c r="G1073" s="1" t="s">
        <v>123</v>
      </c>
      <c r="H1073" s="1" t="s">
        <v>124</v>
      </c>
      <c r="I1073" s="1" t="s">
        <v>101</v>
      </c>
      <c r="J1073" s="1" t="s">
        <v>7152</v>
      </c>
      <c r="K1073" s="1" t="s">
        <v>7153</v>
      </c>
      <c r="L1073" s="1" t="s">
        <v>7154</v>
      </c>
      <c r="M1073" s="1" t="s">
        <v>7155</v>
      </c>
      <c r="N1073" s="1" t="s">
        <v>7156</v>
      </c>
      <c r="O1073" s="1" t="s">
        <v>291</v>
      </c>
      <c r="P1073" s="1" t="s">
        <v>318</v>
      </c>
      <c r="Q1073" s="1" t="s">
        <v>313</v>
      </c>
      <c r="R1073" s="1" t="s">
        <v>7157</v>
      </c>
      <c r="S1073" s="1" t="s">
        <v>7158</v>
      </c>
      <c r="T1073" s="1"/>
      <c r="U1073" s="1" t="s">
        <v>81</v>
      </c>
      <c r="V1073" s="1"/>
      <c r="W1073" s="1"/>
      <c r="X1073" s="1"/>
      <c r="Y1073" s="1">
        <v>263</v>
      </c>
      <c r="Z1073" s="1"/>
      <c r="AA1073" s="1"/>
      <c r="AB1073" s="1"/>
      <c r="AC1073" s="1"/>
      <c r="AD1073" s="1"/>
      <c r="AE1073" s="1"/>
      <c r="AF1073" s="1"/>
      <c r="AG1073" s="1"/>
      <c r="AH1073" s="1"/>
      <c r="AI1073" s="1"/>
      <c r="AJ1073" s="1"/>
      <c r="AK1073" s="1" t="s">
        <v>264</v>
      </c>
      <c r="AL1073" s="1"/>
      <c r="AM1073" s="1"/>
      <c r="AN1073" s="1"/>
      <c r="AO1073" s="1"/>
      <c r="AP1073" s="1"/>
      <c r="AQ1073" s="1"/>
      <c r="AR1073" s="1"/>
      <c r="AS1073" s="1"/>
      <c r="AT1073" s="1"/>
      <c r="AU1073" s="1"/>
      <c r="AV1073" s="1"/>
      <c r="AW1073" s="1"/>
      <c r="AX1073" s="1" t="s">
        <v>357</v>
      </c>
      <c r="AY1073" s="1"/>
      <c r="AZ1073" s="1" t="s">
        <v>296</v>
      </c>
      <c r="BA1073" s="1" t="s">
        <v>291</v>
      </c>
      <c r="BB1073" s="1"/>
      <c r="BC1073" s="1"/>
      <c r="BD1073" s="1" t="s">
        <v>266</v>
      </c>
      <c r="BE1073" s="1" t="s">
        <v>192</v>
      </c>
      <c r="BF1073" s="1" t="s">
        <v>90</v>
      </c>
      <c r="BG1073" s="1"/>
      <c r="BH1073" s="1" t="s">
        <v>321</v>
      </c>
      <c r="BI1073" s="1"/>
      <c r="BJ1073" s="1"/>
      <c r="BK1073" s="1"/>
      <c r="BL1073" s="1" t="s">
        <v>7159</v>
      </c>
      <c r="BM1073" s="1" t="s">
        <v>7160</v>
      </c>
      <c r="BN1073" s="1" t="s">
        <v>181</v>
      </c>
    </row>
    <row r="1074" spans="1:66" ht="15.75" customHeight="1" x14ac:dyDescent="0.3">
      <c r="A1074" s="1" t="s">
        <v>4686</v>
      </c>
      <c r="B1074" s="1">
        <v>4000000</v>
      </c>
      <c r="C1074" s="1" t="s">
        <v>68</v>
      </c>
      <c r="D1074" s="1">
        <v>0</v>
      </c>
      <c r="E1074" s="4" t="s">
        <v>6830</v>
      </c>
      <c r="F1074" s="1" t="s">
        <v>69</v>
      </c>
      <c r="G1074" s="1" t="s">
        <v>99</v>
      </c>
      <c r="H1074" s="1" t="s">
        <v>100</v>
      </c>
      <c r="I1074" s="1" t="s">
        <v>101</v>
      </c>
      <c r="J1074" s="1" t="s">
        <v>7161</v>
      </c>
      <c r="K1074" s="1" t="s">
        <v>7162</v>
      </c>
      <c r="L1074" s="1"/>
      <c r="M1074" s="1" t="s">
        <v>7163</v>
      </c>
      <c r="N1074" s="1" t="s">
        <v>7164</v>
      </c>
      <c r="O1074" s="1" t="s">
        <v>86</v>
      </c>
      <c r="P1074" s="1" t="s">
        <v>4691</v>
      </c>
      <c r="Q1074" s="1" t="s">
        <v>4686</v>
      </c>
      <c r="R1074" s="1" t="s">
        <v>7165</v>
      </c>
      <c r="S1074" s="1" t="s">
        <v>7166</v>
      </c>
      <c r="T1074" s="1"/>
      <c r="U1074" s="1" t="s">
        <v>6211</v>
      </c>
      <c r="V1074" s="1"/>
      <c r="W1074" s="1"/>
      <c r="X1074" s="1"/>
      <c r="Y1074" s="1">
        <v>218</v>
      </c>
      <c r="Z1074" s="1"/>
      <c r="AA1074" s="1"/>
      <c r="AB1074" s="1"/>
      <c r="AC1074" s="1"/>
      <c r="AD1074" s="1"/>
      <c r="AE1074" s="1"/>
      <c r="AF1074" s="1"/>
      <c r="AG1074" s="1"/>
      <c r="AH1074" s="1"/>
      <c r="AI1074" s="1"/>
      <c r="AJ1074" s="1"/>
      <c r="AK1074" s="1" t="s">
        <v>220</v>
      </c>
      <c r="AL1074" s="1"/>
      <c r="AM1074" s="1"/>
      <c r="AN1074" s="1"/>
      <c r="AO1074" s="1"/>
      <c r="AP1074" s="1"/>
      <c r="AQ1074" s="1"/>
      <c r="AR1074" s="1"/>
      <c r="AS1074" s="1"/>
      <c r="AT1074" s="1"/>
      <c r="AU1074" s="1"/>
      <c r="AV1074" s="1"/>
      <c r="AW1074" s="1"/>
      <c r="AX1074" s="1" t="s">
        <v>131</v>
      </c>
      <c r="AY1074" s="1"/>
      <c r="AZ1074" s="1" t="s">
        <v>85</v>
      </c>
      <c r="BA1074" s="1" t="s">
        <v>86</v>
      </c>
      <c r="BB1074" s="1" t="s">
        <v>445</v>
      </c>
      <c r="BC1074" s="1"/>
      <c r="BD1074" s="1" t="s">
        <v>88</v>
      </c>
      <c r="BE1074" s="1" t="s">
        <v>134</v>
      </c>
      <c r="BF1074" s="1" t="s">
        <v>652</v>
      </c>
      <c r="BG1074" s="1"/>
      <c r="BH1074" s="1"/>
      <c r="BI1074" s="1"/>
      <c r="BJ1074" s="1"/>
      <c r="BK1074" s="1"/>
      <c r="BL1074" s="1" t="s">
        <v>7167</v>
      </c>
      <c r="BM1074" s="1" t="s">
        <v>7168</v>
      </c>
      <c r="BN1074" s="1" t="s">
        <v>121</v>
      </c>
    </row>
    <row r="1075" spans="1:66" ht="15.75" customHeight="1" x14ac:dyDescent="0.3">
      <c r="A1075" s="1" t="s">
        <v>4686</v>
      </c>
      <c r="B1075" s="1">
        <v>1500000</v>
      </c>
      <c r="C1075" s="1" t="s">
        <v>68</v>
      </c>
      <c r="D1075" s="1">
        <v>0</v>
      </c>
      <c r="E1075" s="4" t="s">
        <v>1059</v>
      </c>
      <c r="F1075" s="1" t="s">
        <v>69</v>
      </c>
      <c r="G1075" s="1" t="s">
        <v>99</v>
      </c>
      <c r="H1075" s="1" t="s">
        <v>100</v>
      </c>
      <c r="I1075" s="1" t="s">
        <v>101</v>
      </c>
      <c r="J1075" s="1" t="s">
        <v>7065</v>
      </c>
      <c r="K1075" s="1" t="s">
        <v>7066</v>
      </c>
      <c r="L1075" s="1"/>
      <c r="M1075" s="1" t="s">
        <v>7068</v>
      </c>
      <c r="N1075" s="1" t="s">
        <v>7069</v>
      </c>
      <c r="O1075" s="1" t="s">
        <v>233</v>
      </c>
      <c r="P1075" s="1" t="s">
        <v>4691</v>
      </c>
      <c r="Q1075" s="1" t="s">
        <v>4686</v>
      </c>
      <c r="R1075" s="1" t="s">
        <v>7169</v>
      </c>
      <c r="S1075" s="1" t="s">
        <v>7170</v>
      </c>
      <c r="T1075" s="1"/>
      <c r="U1075" s="1" t="s">
        <v>1537</v>
      </c>
      <c r="V1075" s="1"/>
      <c r="W1075" s="1"/>
      <c r="X1075" s="1"/>
      <c r="Y1075" s="1">
        <v>470</v>
      </c>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t="s">
        <v>1087</v>
      </c>
      <c r="AY1075" s="1"/>
      <c r="AZ1075" s="1" t="s">
        <v>238</v>
      </c>
      <c r="BA1075" s="1" t="s">
        <v>233</v>
      </c>
      <c r="BB1075" s="1"/>
      <c r="BC1075" s="1"/>
      <c r="BD1075" s="1" t="s">
        <v>116</v>
      </c>
      <c r="BE1075" s="1" t="s">
        <v>192</v>
      </c>
      <c r="BF1075" s="1" t="s">
        <v>652</v>
      </c>
      <c r="BG1075" s="1"/>
      <c r="BH1075" s="1" t="s">
        <v>804</v>
      </c>
      <c r="BI1075" s="1"/>
      <c r="BJ1075" s="1"/>
      <c r="BK1075" s="1"/>
      <c r="BL1075" s="1" t="s">
        <v>7072</v>
      </c>
      <c r="BM1075" s="1" t="s">
        <v>7073</v>
      </c>
      <c r="BN1075" s="1" t="s">
        <v>121</v>
      </c>
    </row>
    <row r="1076" spans="1:66" ht="15.75" customHeight="1" x14ac:dyDescent="0.3">
      <c r="A1076" s="1" t="s">
        <v>2238</v>
      </c>
      <c r="B1076" s="1">
        <v>200000</v>
      </c>
      <c r="C1076" s="1" t="s">
        <v>68</v>
      </c>
      <c r="D1076" s="1">
        <v>0</v>
      </c>
      <c r="E1076" s="4" t="s">
        <v>1059</v>
      </c>
      <c r="F1076" s="1" t="s">
        <v>69</v>
      </c>
      <c r="G1076" s="1" t="s">
        <v>99</v>
      </c>
      <c r="H1076" s="1" t="s">
        <v>100</v>
      </c>
      <c r="I1076" s="1" t="s">
        <v>101</v>
      </c>
      <c r="J1076" s="1" t="s">
        <v>7171</v>
      </c>
      <c r="K1076" s="1" t="s">
        <v>7172</v>
      </c>
      <c r="L1076" s="1" t="s">
        <v>7173</v>
      </c>
      <c r="M1076" s="1" t="s">
        <v>7174</v>
      </c>
      <c r="N1076" s="1" t="s">
        <v>7175</v>
      </c>
      <c r="O1076" s="1" t="s">
        <v>201</v>
      </c>
      <c r="P1076" s="1" t="s">
        <v>619</v>
      </c>
      <c r="Q1076" s="1" t="s">
        <v>620</v>
      </c>
      <c r="R1076" s="1" t="s">
        <v>7176</v>
      </c>
      <c r="S1076" s="1" t="s">
        <v>7177</v>
      </c>
      <c r="T1076" s="1"/>
      <c r="U1076" s="1" t="s">
        <v>147</v>
      </c>
      <c r="V1076" s="1"/>
      <c r="W1076" s="1"/>
      <c r="X1076" s="1"/>
      <c r="Y1076" s="1">
        <v>231</v>
      </c>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t="s">
        <v>205</v>
      </c>
      <c r="BA1076" s="1" t="s">
        <v>201</v>
      </c>
      <c r="BB1076" s="1"/>
      <c r="BC1076" s="1"/>
      <c r="BD1076" s="1" t="s">
        <v>88</v>
      </c>
      <c r="BE1076" s="1" t="s">
        <v>192</v>
      </c>
      <c r="BF1076" s="1"/>
      <c r="BG1076" s="1"/>
      <c r="BH1076" s="1" t="s">
        <v>7178</v>
      </c>
      <c r="BI1076" s="1"/>
      <c r="BJ1076" s="1"/>
      <c r="BK1076" s="1"/>
      <c r="BL1076" s="1" t="s">
        <v>7179</v>
      </c>
      <c r="BM1076" s="1" t="s">
        <v>7180</v>
      </c>
      <c r="BN1076" s="1"/>
    </row>
    <row r="1077" spans="1:66" ht="15.75" customHeight="1" x14ac:dyDescent="0.3">
      <c r="A1077" s="1" t="s">
        <v>313</v>
      </c>
      <c r="B1077" s="1">
        <v>150000</v>
      </c>
      <c r="C1077" s="1" t="s">
        <v>68</v>
      </c>
      <c r="D1077" s="1">
        <v>0</v>
      </c>
      <c r="E1077" s="4">
        <v>44781</v>
      </c>
      <c r="F1077" s="1" t="s">
        <v>69</v>
      </c>
      <c r="G1077" s="1" t="s">
        <v>123</v>
      </c>
      <c r="H1077" s="1" t="s">
        <v>124</v>
      </c>
      <c r="I1077" s="1" t="s">
        <v>101</v>
      </c>
      <c r="J1077" s="1" t="s">
        <v>7152</v>
      </c>
      <c r="K1077" s="1" t="s">
        <v>7153</v>
      </c>
      <c r="L1077" s="1" t="s">
        <v>7181</v>
      </c>
      <c r="M1077" s="1" t="s">
        <v>7155</v>
      </c>
      <c r="N1077" s="1" t="s">
        <v>7156</v>
      </c>
      <c r="O1077" s="1" t="s">
        <v>291</v>
      </c>
      <c r="P1077" s="1" t="s">
        <v>318</v>
      </c>
      <c r="Q1077" s="1" t="s">
        <v>313</v>
      </c>
      <c r="R1077" s="1" t="s">
        <v>7182</v>
      </c>
      <c r="S1077" s="1" t="s">
        <v>7183</v>
      </c>
      <c r="T1077" s="1"/>
      <c r="U1077" s="1" t="s">
        <v>81</v>
      </c>
      <c r="V1077" s="1"/>
      <c r="W1077" s="1"/>
      <c r="X1077" s="1"/>
      <c r="Y1077" s="1">
        <v>263</v>
      </c>
      <c r="Z1077" s="1"/>
      <c r="AA1077" s="1"/>
      <c r="AB1077" s="1"/>
      <c r="AC1077" s="1"/>
      <c r="AD1077" s="1"/>
      <c r="AE1077" s="1"/>
      <c r="AF1077" s="1"/>
      <c r="AG1077" s="1"/>
      <c r="AH1077" s="1"/>
      <c r="AI1077" s="1"/>
      <c r="AJ1077" s="1"/>
      <c r="AK1077" s="1" t="s">
        <v>264</v>
      </c>
      <c r="AL1077" s="1"/>
      <c r="AM1077" s="1"/>
      <c r="AN1077" s="1"/>
      <c r="AO1077" s="1"/>
      <c r="AP1077" s="1"/>
      <c r="AQ1077" s="1"/>
      <c r="AR1077" s="1"/>
      <c r="AS1077" s="1"/>
      <c r="AT1077" s="1"/>
      <c r="AU1077" s="1"/>
      <c r="AV1077" s="1"/>
      <c r="AW1077" s="1"/>
      <c r="AX1077" s="1" t="s">
        <v>357</v>
      </c>
      <c r="AY1077" s="1"/>
      <c r="AZ1077" s="1" t="s">
        <v>296</v>
      </c>
      <c r="BA1077" s="1" t="s">
        <v>291</v>
      </c>
      <c r="BB1077" s="1"/>
      <c r="BC1077" s="1"/>
      <c r="BD1077" s="1" t="s">
        <v>266</v>
      </c>
      <c r="BE1077" s="1" t="s">
        <v>192</v>
      </c>
      <c r="BF1077" s="1" t="s">
        <v>90</v>
      </c>
      <c r="BG1077" s="1"/>
      <c r="BH1077" s="1" t="s">
        <v>321</v>
      </c>
      <c r="BI1077" s="1"/>
      <c r="BJ1077" s="1"/>
      <c r="BK1077" s="1"/>
      <c r="BL1077" s="1" t="s">
        <v>7159</v>
      </c>
      <c r="BM1077" s="1" t="s">
        <v>7160</v>
      </c>
      <c r="BN1077" s="1" t="s">
        <v>121</v>
      </c>
    </row>
    <row r="1078" spans="1:66" ht="15.75" customHeight="1" x14ac:dyDescent="0.3">
      <c r="A1078" s="1" t="s">
        <v>313</v>
      </c>
      <c r="B1078" s="1">
        <v>12000</v>
      </c>
      <c r="C1078" s="1" t="s">
        <v>68</v>
      </c>
      <c r="D1078" s="1">
        <v>0</v>
      </c>
      <c r="E1078" s="4">
        <v>44781</v>
      </c>
      <c r="F1078" s="1" t="s">
        <v>69</v>
      </c>
      <c r="G1078" s="1" t="s">
        <v>123</v>
      </c>
      <c r="H1078" s="1" t="s">
        <v>124</v>
      </c>
      <c r="I1078" s="1" t="s">
        <v>101</v>
      </c>
      <c r="J1078" s="1" t="s">
        <v>7152</v>
      </c>
      <c r="K1078" s="1" t="s">
        <v>7153</v>
      </c>
      <c r="L1078" s="1" t="s">
        <v>7184</v>
      </c>
      <c r="M1078" s="1" t="s">
        <v>7155</v>
      </c>
      <c r="N1078" s="1" t="s">
        <v>7156</v>
      </c>
      <c r="O1078" s="1" t="s">
        <v>291</v>
      </c>
      <c r="P1078" s="1" t="s">
        <v>318</v>
      </c>
      <c r="Q1078" s="1" t="s">
        <v>313</v>
      </c>
      <c r="R1078" s="1" t="s">
        <v>7185</v>
      </c>
      <c r="S1078" s="1" t="s">
        <v>7186</v>
      </c>
      <c r="T1078" s="1"/>
      <c r="U1078" s="1" t="s">
        <v>81</v>
      </c>
      <c r="V1078" s="1"/>
      <c r="W1078" s="1"/>
      <c r="X1078" s="1"/>
      <c r="Y1078" s="1">
        <v>263</v>
      </c>
      <c r="Z1078" s="1"/>
      <c r="AA1078" s="1"/>
      <c r="AB1078" s="1"/>
      <c r="AC1078" s="1"/>
      <c r="AD1078" s="1"/>
      <c r="AE1078" s="1"/>
      <c r="AF1078" s="1"/>
      <c r="AG1078" s="1"/>
      <c r="AH1078" s="1"/>
      <c r="AI1078" s="1"/>
      <c r="AJ1078" s="1"/>
      <c r="AK1078" s="1" t="s">
        <v>264</v>
      </c>
      <c r="AL1078" s="1"/>
      <c r="AM1078" s="1"/>
      <c r="AN1078" s="1"/>
      <c r="AO1078" s="1"/>
      <c r="AP1078" s="1"/>
      <c r="AQ1078" s="1"/>
      <c r="AR1078" s="1"/>
      <c r="AS1078" s="1"/>
      <c r="AT1078" s="1"/>
      <c r="AU1078" s="1"/>
      <c r="AV1078" s="1"/>
      <c r="AW1078" s="1"/>
      <c r="AX1078" s="1" t="s">
        <v>357</v>
      </c>
      <c r="AY1078" s="1"/>
      <c r="AZ1078" s="1" t="s">
        <v>296</v>
      </c>
      <c r="BA1078" s="1" t="s">
        <v>291</v>
      </c>
      <c r="BB1078" s="1"/>
      <c r="BC1078" s="1"/>
      <c r="BD1078" s="1" t="s">
        <v>266</v>
      </c>
      <c r="BE1078" s="1" t="s">
        <v>192</v>
      </c>
      <c r="BF1078" s="1" t="s">
        <v>90</v>
      </c>
      <c r="BG1078" s="1"/>
      <c r="BH1078" s="1" t="s">
        <v>321</v>
      </c>
      <c r="BI1078" s="1"/>
      <c r="BJ1078" s="1"/>
      <c r="BK1078" s="1"/>
      <c r="BL1078" s="1" t="s">
        <v>7159</v>
      </c>
      <c r="BM1078" s="1" t="s">
        <v>7160</v>
      </c>
      <c r="BN1078" s="1" t="s">
        <v>181</v>
      </c>
    </row>
    <row r="1079" spans="1:66" ht="15.75" customHeight="1" x14ac:dyDescent="0.3">
      <c r="A1079" s="1" t="s">
        <v>2238</v>
      </c>
      <c r="B1079" s="1">
        <v>1500000</v>
      </c>
      <c r="C1079" s="1" t="s">
        <v>68</v>
      </c>
      <c r="D1079" s="1">
        <v>0</v>
      </c>
      <c r="E1079" s="4" t="s">
        <v>1059</v>
      </c>
      <c r="F1079" s="1" t="s">
        <v>69</v>
      </c>
      <c r="G1079" s="1" t="s">
        <v>99</v>
      </c>
      <c r="H1079" s="1" t="s">
        <v>100</v>
      </c>
      <c r="I1079" s="1" t="s">
        <v>101</v>
      </c>
      <c r="J1079" s="1" t="s">
        <v>7171</v>
      </c>
      <c r="K1079" s="1" t="s">
        <v>7172</v>
      </c>
      <c r="L1079" s="1" t="s">
        <v>7187</v>
      </c>
      <c r="M1079" s="1" t="s">
        <v>7174</v>
      </c>
      <c r="N1079" s="1" t="s">
        <v>7175</v>
      </c>
      <c r="O1079" s="1" t="s">
        <v>201</v>
      </c>
      <c r="P1079" s="1" t="s">
        <v>619</v>
      </c>
      <c r="Q1079" s="1" t="s">
        <v>620</v>
      </c>
      <c r="R1079" s="1" t="s">
        <v>7188</v>
      </c>
      <c r="S1079" s="1" t="s">
        <v>7189</v>
      </c>
      <c r="T1079" s="1"/>
      <c r="U1079" s="1" t="s">
        <v>147</v>
      </c>
      <c r="V1079" s="1"/>
      <c r="W1079" s="1"/>
      <c r="X1079" s="1"/>
      <c r="Y1079" s="1">
        <v>231</v>
      </c>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t="s">
        <v>205</v>
      </c>
      <c r="BA1079" s="1" t="s">
        <v>201</v>
      </c>
      <c r="BB1079" s="1"/>
      <c r="BC1079" s="1"/>
      <c r="BD1079" s="1" t="s">
        <v>88</v>
      </c>
      <c r="BE1079" s="1" t="s">
        <v>192</v>
      </c>
      <c r="BF1079" s="1"/>
      <c r="BG1079" s="1"/>
      <c r="BH1079" s="1" t="s">
        <v>7178</v>
      </c>
      <c r="BI1079" s="1"/>
      <c r="BJ1079" s="1"/>
      <c r="BK1079" s="1"/>
      <c r="BL1079" s="1" t="s">
        <v>7179</v>
      </c>
      <c r="BM1079" s="1" t="s">
        <v>7180</v>
      </c>
      <c r="BN1079" s="1"/>
    </row>
    <row r="1080" spans="1:66" ht="15.75" customHeight="1" x14ac:dyDescent="0.3">
      <c r="A1080" s="1" t="s">
        <v>2238</v>
      </c>
      <c r="B1080" s="1">
        <v>8000000</v>
      </c>
      <c r="C1080" s="1" t="s">
        <v>68</v>
      </c>
      <c r="D1080" s="1">
        <v>0</v>
      </c>
      <c r="E1080" s="4" t="s">
        <v>1059</v>
      </c>
      <c r="F1080" s="1" t="s">
        <v>69</v>
      </c>
      <c r="G1080" s="1" t="s">
        <v>99</v>
      </c>
      <c r="H1080" s="1" t="s">
        <v>100</v>
      </c>
      <c r="I1080" s="1" t="s">
        <v>101</v>
      </c>
      <c r="J1080" s="1" t="s">
        <v>7190</v>
      </c>
      <c r="K1080" s="1" t="s">
        <v>7191</v>
      </c>
      <c r="L1080" s="1" t="s">
        <v>1013</v>
      </c>
      <c r="M1080" s="1" t="s">
        <v>7192</v>
      </c>
      <c r="N1080" s="1" t="s">
        <v>7193</v>
      </c>
      <c r="O1080" s="1" t="s">
        <v>201</v>
      </c>
      <c r="P1080" s="1" t="s">
        <v>619</v>
      </c>
      <c r="Q1080" s="1" t="s">
        <v>620</v>
      </c>
      <c r="R1080" s="1" t="s">
        <v>7194</v>
      </c>
      <c r="S1080" s="1" t="s">
        <v>7195</v>
      </c>
      <c r="T1080" s="1"/>
      <c r="U1080" s="1" t="s">
        <v>147</v>
      </c>
      <c r="V1080" s="1"/>
      <c r="W1080" s="1"/>
      <c r="X1080" s="1"/>
      <c r="Y1080" s="1">
        <v>438</v>
      </c>
      <c r="Z1080" s="1"/>
      <c r="AA1080" s="1"/>
      <c r="AB1080" s="1"/>
      <c r="AC1080" s="1"/>
      <c r="AD1080" s="1"/>
      <c r="AE1080" s="1"/>
      <c r="AF1080" s="1"/>
      <c r="AG1080" s="1"/>
      <c r="AH1080" s="1"/>
      <c r="AI1080" s="1"/>
      <c r="AJ1080" s="1"/>
      <c r="AK1080" s="1" t="s">
        <v>220</v>
      </c>
      <c r="AL1080" s="1"/>
      <c r="AM1080" s="1"/>
      <c r="AN1080" s="1"/>
      <c r="AO1080" s="1"/>
      <c r="AP1080" s="1"/>
      <c r="AQ1080" s="1"/>
      <c r="AR1080" s="1"/>
      <c r="AS1080" s="1"/>
      <c r="AT1080" s="1"/>
      <c r="AU1080" s="1"/>
      <c r="AV1080" s="1"/>
      <c r="AW1080" s="1"/>
      <c r="AX1080" s="1" t="s">
        <v>282</v>
      </c>
      <c r="AY1080" s="1"/>
      <c r="AZ1080" s="1" t="s">
        <v>205</v>
      </c>
      <c r="BA1080" s="1" t="s">
        <v>201</v>
      </c>
      <c r="BB1080" s="1"/>
      <c r="BC1080" s="1"/>
      <c r="BD1080" s="1" t="s">
        <v>5662</v>
      </c>
      <c r="BE1080" s="1" t="s">
        <v>192</v>
      </c>
      <c r="BF1080" s="1"/>
      <c r="BG1080" s="1"/>
      <c r="BH1080" s="1" t="s">
        <v>118</v>
      </c>
      <c r="BI1080" s="1"/>
      <c r="BJ1080" s="1"/>
      <c r="BK1080" s="1"/>
      <c r="BL1080" s="1" t="s">
        <v>7196</v>
      </c>
      <c r="BM1080" s="1" t="s">
        <v>7197</v>
      </c>
      <c r="BN1080" s="1"/>
    </row>
    <row r="1081" spans="1:66" ht="15.75" customHeight="1" x14ac:dyDescent="0.3">
      <c r="A1081" s="1" t="s">
        <v>2238</v>
      </c>
      <c r="B1081" s="1">
        <v>700000</v>
      </c>
      <c r="C1081" s="1" t="s">
        <v>68</v>
      </c>
      <c r="D1081" s="1">
        <v>0</v>
      </c>
      <c r="E1081" s="4">
        <v>44569</v>
      </c>
      <c r="F1081" s="1" t="s">
        <v>69</v>
      </c>
      <c r="G1081" s="1" t="s">
        <v>99</v>
      </c>
      <c r="H1081" s="1" t="s">
        <v>100</v>
      </c>
      <c r="I1081" s="1" t="s">
        <v>101</v>
      </c>
      <c r="J1081" s="1" t="s">
        <v>7190</v>
      </c>
      <c r="K1081" s="1" t="s">
        <v>7191</v>
      </c>
      <c r="L1081" s="1" t="s">
        <v>275</v>
      </c>
      <c r="M1081" s="1" t="s">
        <v>7192</v>
      </c>
      <c r="N1081" s="1" t="s">
        <v>7193</v>
      </c>
      <c r="O1081" s="1" t="s">
        <v>201</v>
      </c>
      <c r="P1081" s="1" t="s">
        <v>619</v>
      </c>
      <c r="Q1081" s="1" t="s">
        <v>620</v>
      </c>
      <c r="R1081" s="1" t="s">
        <v>7198</v>
      </c>
      <c r="S1081" s="1" t="s">
        <v>7199</v>
      </c>
      <c r="T1081" s="1"/>
      <c r="U1081" s="1" t="s">
        <v>147</v>
      </c>
      <c r="V1081" s="1"/>
      <c r="W1081" s="1"/>
      <c r="X1081" s="1"/>
      <c r="Y1081" s="1">
        <v>438</v>
      </c>
      <c r="Z1081" s="1"/>
      <c r="AA1081" s="1"/>
      <c r="AB1081" s="1"/>
      <c r="AC1081" s="1"/>
      <c r="AD1081" s="1"/>
      <c r="AE1081" s="1"/>
      <c r="AF1081" s="1"/>
      <c r="AG1081" s="1"/>
      <c r="AH1081" s="1"/>
      <c r="AI1081" s="1"/>
      <c r="AJ1081" s="1"/>
      <c r="AK1081" s="1" t="s">
        <v>220</v>
      </c>
      <c r="AL1081" s="1"/>
      <c r="AM1081" s="1"/>
      <c r="AN1081" s="1"/>
      <c r="AO1081" s="1"/>
      <c r="AP1081" s="1"/>
      <c r="AQ1081" s="1"/>
      <c r="AR1081" s="1"/>
      <c r="AS1081" s="1"/>
      <c r="AT1081" s="1"/>
      <c r="AU1081" s="1"/>
      <c r="AV1081" s="1"/>
      <c r="AW1081" s="1"/>
      <c r="AX1081" s="1" t="s">
        <v>282</v>
      </c>
      <c r="AY1081" s="1"/>
      <c r="AZ1081" s="1" t="s">
        <v>205</v>
      </c>
      <c r="BA1081" s="1" t="s">
        <v>201</v>
      </c>
      <c r="BB1081" s="1"/>
      <c r="BC1081" s="1"/>
      <c r="BD1081" s="1" t="s">
        <v>5662</v>
      </c>
      <c r="BE1081" s="1" t="s">
        <v>192</v>
      </c>
      <c r="BF1081" s="1"/>
      <c r="BG1081" s="1"/>
      <c r="BH1081" s="1" t="s">
        <v>118</v>
      </c>
      <c r="BI1081" s="1"/>
      <c r="BJ1081" s="1"/>
      <c r="BK1081" s="1"/>
      <c r="BL1081" s="1" t="s">
        <v>7196</v>
      </c>
      <c r="BM1081" s="1" t="s">
        <v>7197</v>
      </c>
      <c r="BN1081" s="1"/>
    </row>
    <row r="1082" spans="1:66" ht="15.75" customHeight="1" x14ac:dyDescent="0.3">
      <c r="A1082" s="1" t="s">
        <v>256</v>
      </c>
      <c r="B1082" s="1">
        <v>6000000</v>
      </c>
      <c r="C1082" s="1" t="s">
        <v>68</v>
      </c>
      <c r="D1082" s="1">
        <v>0</v>
      </c>
      <c r="E1082" s="4" t="s">
        <v>6647</v>
      </c>
      <c r="F1082" s="1" t="s">
        <v>69</v>
      </c>
      <c r="G1082" s="1" t="s">
        <v>99</v>
      </c>
      <c r="H1082" s="1" t="s">
        <v>100</v>
      </c>
      <c r="I1082" s="1" t="s">
        <v>101</v>
      </c>
      <c r="J1082" s="1" t="s">
        <v>7200</v>
      </c>
      <c r="K1082" s="1" t="s">
        <v>7201</v>
      </c>
      <c r="L1082" s="1"/>
      <c r="M1082" s="1" t="s">
        <v>7202</v>
      </c>
      <c r="N1082" s="1" t="s">
        <v>7203</v>
      </c>
      <c r="O1082" s="1" t="s">
        <v>233</v>
      </c>
      <c r="P1082" s="1" t="s">
        <v>260</v>
      </c>
      <c r="Q1082" s="1" t="s">
        <v>256</v>
      </c>
      <c r="R1082" s="1" t="s">
        <v>7204</v>
      </c>
      <c r="S1082" s="1" t="s">
        <v>7205</v>
      </c>
      <c r="T1082" s="1"/>
      <c r="U1082" s="1" t="s">
        <v>81</v>
      </c>
      <c r="V1082" s="1"/>
      <c r="W1082" s="1"/>
      <c r="X1082" s="1"/>
      <c r="Y1082" s="1">
        <v>613</v>
      </c>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t="s">
        <v>1087</v>
      </c>
      <c r="AY1082" s="1"/>
      <c r="AZ1082" s="1" t="s">
        <v>238</v>
      </c>
      <c r="BA1082" s="1" t="s">
        <v>233</v>
      </c>
      <c r="BB1082" s="1"/>
      <c r="BC1082" s="1"/>
      <c r="BD1082" s="1" t="s">
        <v>88</v>
      </c>
      <c r="BE1082" s="1" t="s">
        <v>192</v>
      </c>
      <c r="BF1082" s="1"/>
      <c r="BG1082" s="1"/>
      <c r="BH1082" s="1" t="s">
        <v>321</v>
      </c>
      <c r="BI1082" s="1"/>
      <c r="BJ1082" s="1"/>
      <c r="BK1082" s="1"/>
      <c r="BL1082" s="1" t="s">
        <v>7206</v>
      </c>
      <c r="BM1082" s="1" t="s">
        <v>7207</v>
      </c>
      <c r="BN1082" s="1" t="s">
        <v>121</v>
      </c>
    </row>
    <row r="1083" spans="1:66" ht="15.75" customHeight="1" x14ac:dyDescent="0.3">
      <c r="A1083" s="1" t="s">
        <v>837</v>
      </c>
      <c r="B1083" s="1">
        <v>1225000</v>
      </c>
      <c r="C1083" s="1" t="s">
        <v>68</v>
      </c>
      <c r="D1083" s="1">
        <v>0</v>
      </c>
      <c r="E1083" s="4" t="s">
        <v>348</v>
      </c>
      <c r="F1083" s="1" t="s">
        <v>69</v>
      </c>
      <c r="G1083" s="1" t="s">
        <v>99</v>
      </c>
      <c r="H1083" s="1" t="s">
        <v>100</v>
      </c>
      <c r="I1083" s="1" t="s">
        <v>101</v>
      </c>
      <c r="J1083" s="1"/>
      <c r="K1083" s="1"/>
      <c r="L1083" s="1" t="s">
        <v>7208</v>
      </c>
      <c r="M1083" s="1" t="s">
        <v>7209</v>
      </c>
      <c r="N1083" s="1" t="s">
        <v>7210</v>
      </c>
      <c r="O1083" s="1" t="s">
        <v>259</v>
      </c>
      <c r="P1083" s="1" t="s">
        <v>619</v>
      </c>
      <c r="Q1083" s="1" t="s">
        <v>620</v>
      </c>
      <c r="R1083" s="1" t="s">
        <v>7211</v>
      </c>
      <c r="S1083" s="1" t="s">
        <v>7212</v>
      </c>
      <c r="T1083" s="1"/>
      <c r="U1083" s="1" t="s">
        <v>130</v>
      </c>
      <c r="V1083" s="1"/>
      <c r="W1083" s="1"/>
      <c r="X1083" s="1"/>
      <c r="Y1083" s="1">
        <v>250</v>
      </c>
      <c r="Z1083" s="1"/>
      <c r="AA1083" s="1"/>
      <c r="AB1083" s="1"/>
      <c r="AC1083" s="1"/>
      <c r="AD1083" s="1"/>
      <c r="AE1083" s="1"/>
      <c r="AF1083" s="1"/>
      <c r="AG1083" s="1"/>
      <c r="AH1083" s="1"/>
      <c r="AI1083" s="1"/>
      <c r="AJ1083" s="1"/>
      <c r="AK1083" s="1" t="s">
        <v>220</v>
      </c>
      <c r="AL1083" s="1"/>
      <c r="AM1083" s="1"/>
      <c r="AN1083" s="1"/>
      <c r="AO1083" s="1"/>
      <c r="AP1083" s="1"/>
      <c r="AQ1083" s="1"/>
      <c r="AR1083" s="1"/>
      <c r="AS1083" s="1"/>
      <c r="AT1083" s="1"/>
      <c r="AU1083" s="1"/>
      <c r="AV1083" s="1"/>
      <c r="AW1083" s="1"/>
      <c r="AX1083" s="1" t="s">
        <v>237</v>
      </c>
      <c r="AY1083" s="1"/>
      <c r="AZ1083" s="1" t="s">
        <v>265</v>
      </c>
      <c r="BA1083" s="1" t="s">
        <v>259</v>
      </c>
      <c r="BB1083" s="1" t="s">
        <v>445</v>
      </c>
      <c r="BC1083" s="1"/>
      <c r="BD1083" s="1" t="s">
        <v>88</v>
      </c>
      <c r="BE1083" s="1" t="s">
        <v>134</v>
      </c>
      <c r="BF1083" s="1"/>
      <c r="BG1083" s="1"/>
      <c r="BH1083" s="1"/>
      <c r="BI1083" s="1"/>
      <c r="BJ1083" s="1"/>
      <c r="BK1083" s="1"/>
      <c r="BL1083" s="1" t="s">
        <v>7213</v>
      </c>
      <c r="BM1083" s="1" t="s">
        <v>7214</v>
      </c>
      <c r="BN1083" s="1"/>
    </row>
    <row r="1084" spans="1:66" ht="15.75" customHeight="1" x14ac:dyDescent="0.3">
      <c r="A1084" s="1" t="s">
        <v>67</v>
      </c>
      <c r="B1084" s="1">
        <v>200000</v>
      </c>
      <c r="C1084" s="1" t="s">
        <v>68</v>
      </c>
      <c r="D1084" s="1">
        <v>0</v>
      </c>
      <c r="E1084" s="4" t="s">
        <v>7109</v>
      </c>
      <c r="F1084" s="1" t="s">
        <v>69</v>
      </c>
      <c r="G1084" s="1" t="s">
        <v>99</v>
      </c>
      <c r="H1084" s="1" t="s">
        <v>100</v>
      </c>
      <c r="I1084" s="1" t="s">
        <v>101</v>
      </c>
      <c r="J1084" s="1" t="s">
        <v>7215</v>
      </c>
      <c r="K1084" s="1" t="s">
        <v>7216</v>
      </c>
      <c r="L1084" s="1" t="s">
        <v>7217</v>
      </c>
      <c r="M1084" s="1" t="s">
        <v>7218</v>
      </c>
      <c r="N1084" s="1" t="s">
        <v>7219</v>
      </c>
      <c r="O1084" s="1" t="s">
        <v>291</v>
      </c>
      <c r="P1084" s="1" t="s">
        <v>619</v>
      </c>
      <c r="Q1084" s="1" t="s">
        <v>620</v>
      </c>
      <c r="R1084" s="1" t="s">
        <v>7220</v>
      </c>
      <c r="S1084" s="1" t="s">
        <v>7221</v>
      </c>
      <c r="T1084" s="1"/>
      <c r="U1084" s="1" t="s">
        <v>130</v>
      </c>
      <c r="V1084" s="1"/>
      <c r="W1084" s="1" t="s">
        <v>7222</v>
      </c>
      <c r="X1084" s="1"/>
      <c r="Y1084" s="1">
        <v>573</v>
      </c>
      <c r="Z1084" s="1"/>
      <c r="AA1084" s="1"/>
      <c r="AB1084" s="1"/>
      <c r="AC1084" s="1"/>
      <c r="AD1084" s="1"/>
      <c r="AE1084" s="1"/>
      <c r="AF1084" s="1"/>
      <c r="AG1084" s="1"/>
      <c r="AH1084" s="1"/>
      <c r="AI1084" s="1"/>
      <c r="AJ1084" s="1"/>
      <c r="AK1084" s="1" t="s">
        <v>220</v>
      </c>
      <c r="AL1084" s="1"/>
      <c r="AM1084" s="1"/>
      <c r="AN1084" s="1"/>
      <c r="AO1084" s="1"/>
      <c r="AP1084" s="1"/>
      <c r="AQ1084" s="1"/>
      <c r="AR1084" s="1"/>
      <c r="AS1084" s="1"/>
      <c r="AT1084" s="1"/>
      <c r="AU1084" s="1"/>
      <c r="AV1084" s="1"/>
      <c r="AW1084" s="1"/>
      <c r="AX1084" s="1"/>
      <c r="AY1084" s="1"/>
      <c r="AZ1084" s="1" t="s">
        <v>296</v>
      </c>
      <c r="BA1084" s="1" t="s">
        <v>291</v>
      </c>
      <c r="BB1084" s="1"/>
      <c r="BC1084" s="1"/>
      <c r="BD1084" s="1" t="s">
        <v>266</v>
      </c>
      <c r="BE1084" s="1" t="s">
        <v>134</v>
      </c>
      <c r="BF1084" s="1"/>
      <c r="BG1084" s="1"/>
      <c r="BH1084" s="1"/>
      <c r="BI1084" s="1"/>
      <c r="BJ1084" s="1"/>
      <c r="BK1084" s="1"/>
      <c r="BL1084" s="1" t="s">
        <v>7223</v>
      </c>
      <c r="BM1084" s="1" t="s">
        <v>7224</v>
      </c>
      <c r="BN1084" s="1"/>
    </row>
    <row r="1085" spans="1:66" ht="15.75" customHeight="1" x14ac:dyDescent="0.3">
      <c r="A1085" s="1" t="s">
        <v>67</v>
      </c>
      <c r="B1085" s="1">
        <v>15000000</v>
      </c>
      <c r="C1085" s="1" t="s">
        <v>68</v>
      </c>
      <c r="D1085" s="1">
        <v>0</v>
      </c>
      <c r="E1085" s="4" t="s">
        <v>7109</v>
      </c>
      <c r="F1085" s="1" t="s">
        <v>69</v>
      </c>
      <c r="G1085" s="1" t="s">
        <v>99</v>
      </c>
      <c r="H1085" s="1" t="s">
        <v>100</v>
      </c>
      <c r="I1085" s="1" t="s">
        <v>101</v>
      </c>
      <c r="J1085" s="1" t="s">
        <v>7215</v>
      </c>
      <c r="K1085" s="1" t="s">
        <v>7216</v>
      </c>
      <c r="L1085" s="1" t="s">
        <v>288</v>
      </c>
      <c r="M1085" s="1" t="s">
        <v>7218</v>
      </c>
      <c r="N1085" s="1" t="s">
        <v>7219</v>
      </c>
      <c r="O1085" s="1" t="s">
        <v>291</v>
      </c>
      <c r="P1085" s="1" t="s">
        <v>619</v>
      </c>
      <c r="Q1085" s="1" t="s">
        <v>620</v>
      </c>
      <c r="R1085" s="1" t="s">
        <v>7225</v>
      </c>
      <c r="S1085" s="1" t="s">
        <v>7226</v>
      </c>
      <c r="T1085" s="1"/>
      <c r="U1085" s="1" t="s">
        <v>130</v>
      </c>
      <c r="V1085" s="1"/>
      <c r="W1085" s="1" t="s">
        <v>7222</v>
      </c>
      <c r="X1085" s="1"/>
      <c r="Y1085" s="1">
        <v>573</v>
      </c>
      <c r="Z1085" s="1"/>
      <c r="AA1085" s="1"/>
      <c r="AB1085" s="1"/>
      <c r="AC1085" s="1"/>
      <c r="AD1085" s="1"/>
      <c r="AE1085" s="1"/>
      <c r="AF1085" s="1"/>
      <c r="AG1085" s="1"/>
      <c r="AH1085" s="1"/>
      <c r="AI1085" s="1"/>
      <c r="AJ1085" s="1"/>
      <c r="AK1085" s="1" t="s">
        <v>220</v>
      </c>
      <c r="AL1085" s="1"/>
      <c r="AM1085" s="1"/>
      <c r="AN1085" s="1"/>
      <c r="AO1085" s="1"/>
      <c r="AP1085" s="1"/>
      <c r="AQ1085" s="1"/>
      <c r="AR1085" s="1"/>
      <c r="AS1085" s="1"/>
      <c r="AT1085" s="1"/>
      <c r="AU1085" s="1"/>
      <c r="AV1085" s="1"/>
      <c r="AW1085" s="1"/>
      <c r="AX1085" s="1"/>
      <c r="AY1085" s="1"/>
      <c r="AZ1085" s="1" t="s">
        <v>296</v>
      </c>
      <c r="BA1085" s="1" t="s">
        <v>291</v>
      </c>
      <c r="BB1085" s="1"/>
      <c r="BC1085" s="1"/>
      <c r="BD1085" s="1" t="s">
        <v>266</v>
      </c>
      <c r="BE1085" s="1" t="s">
        <v>134</v>
      </c>
      <c r="BF1085" s="1"/>
      <c r="BG1085" s="1"/>
      <c r="BH1085" s="1"/>
      <c r="BI1085" s="1"/>
      <c r="BJ1085" s="1"/>
      <c r="BK1085" s="1"/>
      <c r="BL1085" s="1" t="s">
        <v>7223</v>
      </c>
      <c r="BM1085" s="1" t="s">
        <v>7224</v>
      </c>
      <c r="BN1085" s="1" t="s">
        <v>121</v>
      </c>
    </row>
    <row r="1086" spans="1:66" ht="15.75" customHeight="1" x14ac:dyDescent="0.3">
      <c r="A1086" s="1" t="s">
        <v>168</v>
      </c>
      <c r="B1086" s="1">
        <v>2000000</v>
      </c>
      <c r="C1086" s="1" t="s">
        <v>68</v>
      </c>
      <c r="D1086" s="1">
        <v>0</v>
      </c>
      <c r="E1086" s="4" t="s">
        <v>2926</v>
      </c>
      <c r="F1086" s="1" t="s">
        <v>69</v>
      </c>
      <c r="G1086" s="1" t="s">
        <v>99</v>
      </c>
      <c r="H1086" s="1" t="s">
        <v>100</v>
      </c>
      <c r="I1086" s="1" t="s">
        <v>101</v>
      </c>
      <c r="J1086" s="1" t="s">
        <v>7227</v>
      </c>
      <c r="K1086" s="1" t="s">
        <v>7228</v>
      </c>
      <c r="L1086" s="1" t="s">
        <v>7229</v>
      </c>
      <c r="M1086" s="1" t="s">
        <v>7230</v>
      </c>
      <c r="N1086" s="1" t="s">
        <v>7231</v>
      </c>
      <c r="O1086" s="1" t="s">
        <v>304</v>
      </c>
      <c r="P1086" s="1" t="s">
        <v>292</v>
      </c>
      <c r="Q1086" s="1" t="s">
        <v>168</v>
      </c>
      <c r="R1086" s="1" t="s">
        <v>7232</v>
      </c>
      <c r="S1086" s="1" t="s">
        <v>7233</v>
      </c>
      <c r="T1086" s="1"/>
      <c r="U1086" s="1" t="s">
        <v>147</v>
      </c>
      <c r="V1086" s="1"/>
      <c r="W1086" s="1"/>
      <c r="X1086" s="1"/>
      <c r="Y1086" s="1">
        <v>156</v>
      </c>
      <c r="Z1086" s="1"/>
      <c r="AA1086" s="1"/>
      <c r="AB1086" s="1"/>
      <c r="AC1086" s="1"/>
      <c r="AD1086" s="1"/>
      <c r="AE1086" s="1"/>
      <c r="AF1086" s="1"/>
      <c r="AG1086" s="1"/>
      <c r="AH1086" s="1"/>
      <c r="AI1086" s="1"/>
      <c r="AJ1086" s="1"/>
      <c r="AK1086" s="1" t="s">
        <v>1631</v>
      </c>
      <c r="AL1086" s="1"/>
      <c r="AM1086" s="1"/>
      <c r="AN1086" s="1"/>
      <c r="AO1086" s="1"/>
      <c r="AP1086" s="1"/>
      <c r="AQ1086" s="1"/>
      <c r="AR1086" s="1"/>
      <c r="AS1086" s="1"/>
      <c r="AT1086" s="1"/>
      <c r="AU1086" s="1"/>
      <c r="AV1086" s="1"/>
      <c r="AW1086" s="1"/>
      <c r="AX1086" s="1" t="s">
        <v>237</v>
      </c>
      <c r="AY1086" s="1"/>
      <c r="AZ1086" s="1" t="s">
        <v>307</v>
      </c>
      <c r="BA1086" s="1" t="s">
        <v>304</v>
      </c>
      <c r="BB1086" s="1"/>
      <c r="BC1086" s="1"/>
      <c r="BD1086" s="1" t="s">
        <v>88</v>
      </c>
      <c r="BE1086" s="1" t="s">
        <v>134</v>
      </c>
      <c r="BF1086" s="1" t="s">
        <v>135</v>
      </c>
      <c r="BG1086" s="1"/>
      <c r="BH1086" s="1" t="s">
        <v>331</v>
      </c>
      <c r="BI1086" s="1"/>
      <c r="BJ1086" s="1"/>
      <c r="BK1086" s="1"/>
      <c r="BL1086" s="1" t="s">
        <v>7234</v>
      </c>
      <c r="BM1086" s="1" t="s">
        <v>7235</v>
      </c>
      <c r="BN1086" s="1" t="s">
        <v>121</v>
      </c>
    </row>
    <row r="1087" spans="1:66" ht="15.75" customHeight="1" x14ac:dyDescent="0.3">
      <c r="A1087" s="1" t="s">
        <v>168</v>
      </c>
      <c r="B1087" s="1">
        <v>85000</v>
      </c>
      <c r="C1087" s="1" t="s">
        <v>68</v>
      </c>
      <c r="D1087" s="1">
        <v>0</v>
      </c>
      <c r="E1087" s="4">
        <v>44569</v>
      </c>
      <c r="F1087" s="1" t="s">
        <v>69</v>
      </c>
      <c r="G1087" s="1" t="s">
        <v>123</v>
      </c>
      <c r="H1087" s="1" t="s">
        <v>124</v>
      </c>
      <c r="I1087" s="1" t="s">
        <v>101</v>
      </c>
      <c r="J1087" s="1" t="s">
        <v>7236</v>
      </c>
      <c r="K1087" s="1" t="s">
        <v>7237</v>
      </c>
      <c r="L1087" s="1" t="s">
        <v>7238</v>
      </c>
      <c r="M1087" s="1" t="s">
        <v>7239</v>
      </c>
      <c r="N1087" s="1" t="s">
        <v>7240</v>
      </c>
      <c r="O1087" s="1" t="s">
        <v>304</v>
      </c>
      <c r="P1087" s="1" t="s">
        <v>292</v>
      </c>
      <c r="Q1087" s="1" t="s">
        <v>168</v>
      </c>
      <c r="R1087" s="1" t="s">
        <v>7241</v>
      </c>
      <c r="S1087" s="1" t="s">
        <v>7242</v>
      </c>
      <c r="T1087" s="1"/>
      <c r="U1087" s="1" t="s">
        <v>130</v>
      </c>
      <c r="V1087" s="1"/>
      <c r="W1087" s="1"/>
      <c r="X1087" s="1"/>
      <c r="Y1087" s="1">
        <v>25</v>
      </c>
      <c r="Z1087" s="1"/>
      <c r="AA1087" s="1"/>
      <c r="AB1087" s="1"/>
      <c r="AC1087" s="1"/>
      <c r="AD1087" s="1"/>
      <c r="AE1087" s="1"/>
      <c r="AF1087" s="1"/>
      <c r="AG1087" s="1"/>
      <c r="AH1087" s="1"/>
      <c r="AI1087" s="1"/>
      <c r="AJ1087" s="1"/>
      <c r="AK1087" s="1" t="s">
        <v>112</v>
      </c>
      <c r="AL1087" s="1"/>
      <c r="AM1087" s="1"/>
      <c r="AN1087" s="1"/>
      <c r="AO1087" s="1"/>
      <c r="AP1087" s="1"/>
      <c r="AQ1087" s="1"/>
      <c r="AR1087" s="1"/>
      <c r="AS1087" s="1"/>
      <c r="AT1087" s="1"/>
      <c r="AU1087" s="1"/>
      <c r="AV1087" s="1"/>
      <c r="AW1087" s="1"/>
      <c r="AX1087" s="1" t="s">
        <v>177</v>
      </c>
      <c r="AY1087" s="1"/>
      <c r="AZ1087" s="1" t="s">
        <v>307</v>
      </c>
      <c r="BA1087" s="1" t="s">
        <v>304</v>
      </c>
      <c r="BB1087" s="1"/>
      <c r="BC1087" s="1"/>
      <c r="BD1087" s="1" t="s">
        <v>1461</v>
      </c>
      <c r="BE1087" s="1" t="s">
        <v>134</v>
      </c>
      <c r="BF1087" s="1" t="s">
        <v>135</v>
      </c>
      <c r="BG1087" s="1"/>
      <c r="BH1087" s="1" t="s">
        <v>331</v>
      </c>
      <c r="BI1087" s="1"/>
      <c r="BJ1087" s="1"/>
      <c r="BK1087" s="1"/>
      <c r="BL1087" s="1" t="s">
        <v>7243</v>
      </c>
      <c r="BM1087" s="1" t="s">
        <v>7244</v>
      </c>
      <c r="BN1087" s="1" t="s">
        <v>121</v>
      </c>
    </row>
    <row r="1088" spans="1:66" ht="15.75" customHeight="1" x14ac:dyDescent="0.3">
      <c r="A1088" s="1" t="s">
        <v>168</v>
      </c>
      <c r="B1088" s="1">
        <v>125000</v>
      </c>
      <c r="C1088" s="1" t="s">
        <v>68</v>
      </c>
      <c r="D1088" s="1">
        <v>0</v>
      </c>
      <c r="E1088" s="4">
        <v>44872</v>
      </c>
      <c r="F1088" s="1" t="s">
        <v>69</v>
      </c>
      <c r="G1088" s="1" t="s">
        <v>123</v>
      </c>
      <c r="H1088" s="1" t="s">
        <v>124</v>
      </c>
      <c r="I1088" s="1" t="s">
        <v>101</v>
      </c>
      <c r="J1088" s="1" t="s">
        <v>7245</v>
      </c>
      <c r="K1088" s="1" t="s">
        <v>7246</v>
      </c>
      <c r="L1088" s="1" t="s">
        <v>7238</v>
      </c>
      <c r="M1088" s="1" t="s">
        <v>7247</v>
      </c>
      <c r="N1088" s="1" t="s">
        <v>7248</v>
      </c>
      <c r="O1088" s="1" t="s">
        <v>304</v>
      </c>
      <c r="P1088" s="1" t="s">
        <v>292</v>
      </c>
      <c r="Q1088" s="1" t="s">
        <v>168</v>
      </c>
      <c r="R1088" s="1" t="s">
        <v>7249</v>
      </c>
      <c r="S1088" s="1" t="s">
        <v>7250</v>
      </c>
      <c r="T1088" s="1"/>
      <c r="U1088" s="1" t="s">
        <v>130</v>
      </c>
      <c r="V1088" s="1"/>
      <c r="W1088" s="1"/>
      <c r="X1088" s="1"/>
      <c r="Y1088" s="1">
        <v>25</v>
      </c>
      <c r="Z1088" s="1"/>
      <c r="AA1088" s="1"/>
      <c r="AB1088" s="1"/>
      <c r="AC1088" s="1"/>
      <c r="AD1088" s="1"/>
      <c r="AE1088" s="1"/>
      <c r="AF1088" s="1"/>
      <c r="AG1088" s="1" t="s">
        <v>111</v>
      </c>
      <c r="AH1088" s="1"/>
      <c r="AI1088" s="1"/>
      <c r="AJ1088" s="1"/>
      <c r="AK1088" s="1" t="s">
        <v>112</v>
      </c>
      <c r="AL1088" s="1"/>
      <c r="AM1088" s="1"/>
      <c r="AN1088" s="1"/>
      <c r="AO1088" s="1"/>
      <c r="AP1088" s="1"/>
      <c r="AQ1088" s="1"/>
      <c r="AR1088" s="1"/>
      <c r="AS1088" s="1"/>
      <c r="AT1088" s="1"/>
      <c r="AU1088" s="1"/>
      <c r="AV1088" s="1"/>
      <c r="AW1088" s="1"/>
      <c r="AX1088" s="1"/>
      <c r="AY1088" s="1"/>
      <c r="AZ1088" s="1" t="s">
        <v>307</v>
      </c>
      <c r="BA1088" s="1" t="s">
        <v>304</v>
      </c>
      <c r="BB1088" s="1"/>
      <c r="BC1088" s="1"/>
      <c r="BD1088" s="1" t="s">
        <v>266</v>
      </c>
      <c r="BE1088" s="1" t="s">
        <v>192</v>
      </c>
      <c r="BF1088" s="1"/>
      <c r="BG1088" s="1"/>
      <c r="BH1088" s="1" t="s">
        <v>193</v>
      </c>
      <c r="BI1088" s="1"/>
      <c r="BJ1088" s="1"/>
      <c r="BK1088" s="1"/>
      <c r="BL1088" s="1" t="s">
        <v>7251</v>
      </c>
      <c r="BM1088" s="1" t="s">
        <v>7252</v>
      </c>
      <c r="BN1088" s="1" t="s">
        <v>121</v>
      </c>
    </row>
    <row r="1089" spans="1:66" ht="15.75" customHeight="1" x14ac:dyDescent="0.3">
      <c r="A1089" s="1" t="s">
        <v>613</v>
      </c>
      <c r="B1089" s="1">
        <v>2000000</v>
      </c>
      <c r="C1089" s="1" t="s">
        <v>68</v>
      </c>
      <c r="D1089" s="1">
        <v>0</v>
      </c>
      <c r="E1089" s="4" t="s">
        <v>6647</v>
      </c>
      <c r="F1089" s="1" t="s">
        <v>69</v>
      </c>
      <c r="G1089" s="1" t="s">
        <v>99</v>
      </c>
      <c r="H1089" s="1" t="s">
        <v>100</v>
      </c>
      <c r="I1089" s="1" t="s">
        <v>101</v>
      </c>
      <c r="J1089" s="1"/>
      <c r="K1089" s="1"/>
      <c r="L1089" s="1" t="s">
        <v>375</v>
      </c>
      <c r="M1089" s="1" t="s">
        <v>7253</v>
      </c>
      <c r="N1089" s="1" t="s">
        <v>7254</v>
      </c>
      <c r="O1089" s="1" t="s">
        <v>401</v>
      </c>
      <c r="P1089" s="1" t="s">
        <v>698</v>
      </c>
      <c r="Q1089" s="1" t="s">
        <v>613</v>
      </c>
      <c r="R1089" s="1" t="s">
        <v>7255</v>
      </c>
      <c r="S1089" s="1" t="s">
        <v>7256</v>
      </c>
      <c r="T1089" s="1"/>
      <c r="U1089" s="1" t="s">
        <v>1299</v>
      </c>
      <c r="V1089" s="1"/>
      <c r="W1089" s="1"/>
      <c r="X1089" s="1"/>
      <c r="Y1089" s="1">
        <v>1598</v>
      </c>
      <c r="Z1089" s="1"/>
      <c r="AA1089" s="1"/>
      <c r="AB1089" s="1"/>
      <c r="AC1089" s="1"/>
      <c r="AD1089" s="1"/>
      <c r="AE1089" s="1"/>
      <c r="AF1089" s="1"/>
      <c r="AG1089" s="1" t="s">
        <v>111</v>
      </c>
      <c r="AH1089" s="1"/>
      <c r="AI1089" s="1"/>
      <c r="AJ1089" s="1"/>
      <c r="AK1089" s="1" t="s">
        <v>112</v>
      </c>
      <c r="AL1089" s="1"/>
      <c r="AM1089" s="1"/>
      <c r="AN1089" s="1"/>
      <c r="AO1089" s="1"/>
      <c r="AP1089" s="1"/>
      <c r="AQ1089" s="1"/>
      <c r="AR1089" s="1"/>
      <c r="AS1089" s="1"/>
      <c r="AT1089" s="1"/>
      <c r="AU1089" s="1"/>
      <c r="AV1089" s="1"/>
      <c r="AW1089" s="1"/>
      <c r="AX1089" s="1" t="s">
        <v>345</v>
      </c>
      <c r="AY1089" s="1"/>
      <c r="AZ1089" s="1" t="s">
        <v>407</v>
      </c>
      <c r="BA1089" s="1" t="s">
        <v>401</v>
      </c>
      <c r="BB1089" s="1"/>
      <c r="BC1089" s="1"/>
      <c r="BD1089" s="1" t="s">
        <v>3868</v>
      </c>
      <c r="BE1089" s="1" t="s">
        <v>192</v>
      </c>
      <c r="BF1089" s="1"/>
      <c r="BG1089" s="1"/>
      <c r="BH1089" s="1" t="s">
        <v>387</v>
      </c>
      <c r="BI1089" s="1"/>
      <c r="BJ1089" s="1"/>
      <c r="BK1089" s="1"/>
      <c r="BL1089" s="1" t="s">
        <v>7257</v>
      </c>
      <c r="BM1089" s="1" t="s">
        <v>7258</v>
      </c>
      <c r="BN1089" s="1"/>
    </row>
    <row r="1090" spans="1:66" ht="15.75" customHeight="1" x14ac:dyDescent="0.3">
      <c r="A1090" s="1" t="s">
        <v>382</v>
      </c>
      <c r="B1090" s="1">
        <v>5000000</v>
      </c>
      <c r="C1090" s="1" t="s">
        <v>68</v>
      </c>
      <c r="D1090" s="1">
        <v>0</v>
      </c>
      <c r="E1090" s="4">
        <v>44569</v>
      </c>
      <c r="F1090" s="1" t="s">
        <v>69</v>
      </c>
      <c r="G1090" s="1" t="s">
        <v>123</v>
      </c>
      <c r="H1090" s="1" t="s">
        <v>124</v>
      </c>
      <c r="I1090" s="1" t="s">
        <v>101</v>
      </c>
      <c r="J1090" s="1" t="s">
        <v>7259</v>
      </c>
      <c r="K1090" s="1" t="s">
        <v>7260</v>
      </c>
      <c r="L1090" s="1" t="s">
        <v>121</v>
      </c>
      <c r="M1090" s="1" t="s">
        <v>7261</v>
      </c>
      <c r="N1090" s="1" t="s">
        <v>5016</v>
      </c>
      <c r="O1090" s="1" t="s">
        <v>168</v>
      </c>
      <c r="P1090" s="1" t="s">
        <v>160</v>
      </c>
      <c r="Q1090" s="1" t="s">
        <v>155</v>
      </c>
      <c r="R1090" s="1" t="s">
        <v>7262</v>
      </c>
      <c r="S1090" s="1" t="s">
        <v>7263</v>
      </c>
      <c r="T1090" s="1"/>
      <c r="U1090" s="1" t="s">
        <v>130</v>
      </c>
      <c r="V1090" s="1"/>
      <c r="W1090" s="1"/>
      <c r="X1090" s="1"/>
      <c r="Y1090" s="1">
        <v>2117</v>
      </c>
      <c r="Z1090" s="1"/>
      <c r="AA1090" s="1"/>
      <c r="AB1090" s="1"/>
      <c r="AC1090" s="1"/>
      <c r="AD1090" s="1"/>
      <c r="AE1090" s="1"/>
      <c r="AF1090" s="1"/>
      <c r="AG1090" s="1"/>
      <c r="AH1090" s="1"/>
      <c r="AI1090" s="1"/>
      <c r="AJ1090" s="1"/>
      <c r="AK1090" s="1" t="s">
        <v>163</v>
      </c>
      <c r="AL1090" s="1"/>
      <c r="AM1090" s="1"/>
      <c r="AN1090" s="1"/>
      <c r="AO1090" s="1"/>
      <c r="AP1090" s="1"/>
      <c r="AQ1090" s="1"/>
      <c r="AR1090" s="1"/>
      <c r="AS1090" s="1"/>
      <c r="AT1090" s="1"/>
      <c r="AU1090" s="1"/>
      <c r="AV1090" s="1"/>
      <c r="AW1090" s="1"/>
      <c r="AX1090" s="1" t="s">
        <v>164</v>
      </c>
      <c r="AY1090" s="1"/>
      <c r="AZ1090" s="1" t="s">
        <v>7264</v>
      </c>
      <c r="BA1090" s="1" t="s">
        <v>7265</v>
      </c>
      <c r="BB1090" s="1"/>
      <c r="BC1090" s="1"/>
      <c r="BD1090" s="1" t="s">
        <v>133</v>
      </c>
      <c r="BE1090" s="1" t="s">
        <v>134</v>
      </c>
      <c r="BF1090" s="1"/>
      <c r="BG1090" s="1"/>
      <c r="BH1090" s="1"/>
      <c r="BI1090" s="1"/>
      <c r="BJ1090" s="1"/>
      <c r="BK1090" s="1"/>
      <c r="BL1090" s="1" t="s">
        <v>7266</v>
      </c>
      <c r="BM1090" s="1" t="s">
        <v>7267</v>
      </c>
      <c r="BN1090" s="1" t="s">
        <v>121</v>
      </c>
    </row>
    <row r="1091" spans="1:66" ht="15.75" customHeight="1" x14ac:dyDescent="0.3">
      <c r="A1091" s="1" t="s">
        <v>360</v>
      </c>
      <c r="B1091" s="1">
        <v>128815</v>
      </c>
      <c r="C1091" s="1" t="s">
        <v>68</v>
      </c>
      <c r="D1091" s="1">
        <v>0</v>
      </c>
      <c r="E1091" s="4" t="s">
        <v>6647</v>
      </c>
      <c r="F1091" s="1" t="s">
        <v>69</v>
      </c>
      <c r="G1091" s="1" t="s">
        <v>99</v>
      </c>
      <c r="H1091" s="1" t="s">
        <v>100</v>
      </c>
      <c r="I1091" s="1" t="s">
        <v>101</v>
      </c>
      <c r="J1091" s="1" t="s">
        <v>7268</v>
      </c>
      <c r="K1091" s="1" t="s">
        <v>7269</v>
      </c>
      <c r="L1091" s="1" t="s">
        <v>121</v>
      </c>
      <c r="M1091" s="1" t="s">
        <v>7270</v>
      </c>
      <c r="N1091" s="1" t="s">
        <v>7271</v>
      </c>
      <c r="O1091" s="1" t="s">
        <v>173</v>
      </c>
      <c r="P1091" s="1" t="s">
        <v>368</v>
      </c>
      <c r="Q1091" s="1" t="s">
        <v>360</v>
      </c>
      <c r="R1091" s="1" t="s">
        <v>7272</v>
      </c>
      <c r="S1091" s="1" t="s">
        <v>7273</v>
      </c>
      <c r="T1091" s="1"/>
      <c r="U1091" s="1" t="s">
        <v>81</v>
      </c>
      <c r="V1091" s="1"/>
      <c r="W1091" s="1" t="s">
        <v>1904</v>
      </c>
      <c r="X1091" s="1"/>
      <c r="Y1091" s="1">
        <v>26</v>
      </c>
      <c r="Z1091" s="1"/>
      <c r="AA1091" s="1"/>
      <c r="AB1091" s="1"/>
      <c r="AC1091" s="1"/>
      <c r="AD1091" s="1"/>
      <c r="AE1091" s="1"/>
      <c r="AF1091" s="1"/>
      <c r="AG1091" s="1"/>
      <c r="AH1091" s="1"/>
      <c r="AI1091" s="1"/>
      <c r="AJ1091" s="1"/>
      <c r="AK1091" s="1" t="s">
        <v>204</v>
      </c>
      <c r="AL1091" s="1"/>
      <c r="AM1091" s="1"/>
      <c r="AN1091" s="1"/>
      <c r="AO1091" s="1"/>
      <c r="AP1091" s="1"/>
      <c r="AQ1091" s="1"/>
      <c r="AR1091" s="1"/>
      <c r="AS1091" s="1"/>
      <c r="AT1091" s="1"/>
      <c r="AU1091" s="1"/>
      <c r="AV1091" s="1"/>
      <c r="AW1091" s="1"/>
      <c r="AX1091" s="1"/>
      <c r="AY1091" s="1"/>
      <c r="AZ1091" s="1" t="s">
        <v>178</v>
      </c>
      <c r="BA1091" s="1" t="s">
        <v>173</v>
      </c>
      <c r="BB1091" s="1"/>
      <c r="BC1091" s="1"/>
      <c r="BD1091" s="1" t="s">
        <v>88</v>
      </c>
      <c r="BE1091" s="1" t="s">
        <v>1888</v>
      </c>
      <c r="BF1091" s="1"/>
      <c r="BG1091" s="1"/>
      <c r="BH1091" s="1"/>
      <c r="BI1091" s="1"/>
      <c r="BJ1091" s="1"/>
      <c r="BK1091" s="1"/>
      <c r="BL1091" s="1" t="s">
        <v>7274</v>
      </c>
      <c r="BM1091" s="1" t="s">
        <v>7275</v>
      </c>
      <c r="BN1091" s="1"/>
    </row>
    <row r="1092" spans="1:66" ht="15.75" customHeight="1" x14ac:dyDescent="0.3">
      <c r="A1092" s="1" t="s">
        <v>2238</v>
      </c>
      <c r="B1092" s="1">
        <v>500000</v>
      </c>
      <c r="C1092" s="1" t="s">
        <v>68</v>
      </c>
      <c r="D1092" s="1">
        <v>0</v>
      </c>
      <c r="E1092" s="4" t="s">
        <v>314</v>
      </c>
      <c r="F1092" s="1" t="s">
        <v>69</v>
      </c>
      <c r="G1092" s="1" t="s">
        <v>123</v>
      </c>
      <c r="H1092" s="1" t="s">
        <v>124</v>
      </c>
      <c r="I1092" s="1" t="s">
        <v>101</v>
      </c>
      <c r="J1092" s="1"/>
      <c r="K1092" s="1"/>
      <c r="L1092" s="1" t="s">
        <v>7276</v>
      </c>
      <c r="M1092" s="1" t="s">
        <v>7277</v>
      </c>
      <c r="N1092" s="1" t="s">
        <v>7278</v>
      </c>
      <c r="O1092" s="1" t="s">
        <v>247</v>
      </c>
      <c r="P1092" s="1" t="s">
        <v>2244</v>
      </c>
      <c r="Q1092" s="1" t="s">
        <v>2238</v>
      </c>
      <c r="R1092" s="1" t="s">
        <v>7279</v>
      </c>
      <c r="S1092" s="1" t="s">
        <v>7280</v>
      </c>
      <c r="T1092" s="1"/>
      <c r="U1092" s="1" t="s">
        <v>147</v>
      </c>
      <c r="V1092" s="1"/>
      <c r="W1092" s="1" t="s">
        <v>7281</v>
      </c>
      <c r="X1092" s="1"/>
      <c r="Y1092" s="1">
        <v>50</v>
      </c>
      <c r="Z1092" s="1"/>
      <c r="AA1092" s="1"/>
      <c r="AB1092" s="1"/>
      <c r="AC1092" s="1"/>
      <c r="AD1092" s="1"/>
      <c r="AE1092" s="1"/>
      <c r="AF1092" s="1"/>
      <c r="AG1092" s="1" t="s">
        <v>82</v>
      </c>
      <c r="AH1092" s="1"/>
      <c r="AI1092" s="1"/>
      <c r="AJ1092" s="1"/>
      <c r="AK1092" s="1"/>
      <c r="AL1092" s="1"/>
      <c r="AM1092" s="1"/>
      <c r="AN1092" s="1"/>
      <c r="AO1092" s="1"/>
      <c r="AP1092" s="1"/>
      <c r="AQ1092" s="1"/>
      <c r="AR1092" s="1"/>
      <c r="AS1092" s="1"/>
      <c r="AT1092" s="1"/>
      <c r="AU1092" s="1"/>
      <c r="AV1092" s="1"/>
      <c r="AW1092" s="1"/>
      <c r="AX1092" s="1"/>
      <c r="AY1092" s="1"/>
      <c r="AZ1092" s="1" t="s">
        <v>252</v>
      </c>
      <c r="BA1092" s="1" t="s">
        <v>247</v>
      </c>
      <c r="BB1092" s="1"/>
      <c r="BC1092" s="1"/>
      <c r="BD1092" s="1"/>
      <c r="BE1092" s="1" t="s">
        <v>150</v>
      </c>
      <c r="BF1092" s="1" t="s">
        <v>151</v>
      </c>
      <c r="BG1092" s="1"/>
      <c r="BH1092" s="1" t="s">
        <v>152</v>
      </c>
      <c r="BI1092" s="1"/>
      <c r="BJ1092" s="1"/>
      <c r="BK1092" s="1"/>
      <c r="BL1092" s="1" t="s">
        <v>7282</v>
      </c>
      <c r="BM1092" s="1" t="s">
        <v>7283</v>
      </c>
      <c r="BN1092" s="1"/>
    </row>
    <row r="1093" spans="1:66" ht="15.75" customHeight="1" x14ac:dyDescent="0.3">
      <c r="A1093" s="1" t="s">
        <v>2238</v>
      </c>
      <c r="B1093" s="1">
        <v>1500000</v>
      </c>
      <c r="C1093" s="1" t="s">
        <v>68</v>
      </c>
      <c r="D1093" s="1">
        <v>0</v>
      </c>
      <c r="E1093" s="4" t="s">
        <v>6575</v>
      </c>
      <c r="F1093" s="1" t="s">
        <v>69</v>
      </c>
      <c r="G1093" s="1" t="s">
        <v>123</v>
      </c>
      <c r="H1093" s="1" t="s">
        <v>124</v>
      </c>
      <c r="I1093" s="1" t="s">
        <v>101</v>
      </c>
      <c r="J1093" s="1"/>
      <c r="K1093" s="1"/>
      <c r="L1093" s="1" t="s">
        <v>7284</v>
      </c>
      <c r="M1093" s="1" t="s">
        <v>7285</v>
      </c>
      <c r="N1093" s="1" t="s">
        <v>7286</v>
      </c>
      <c r="O1093" s="1" t="s">
        <v>766</v>
      </c>
      <c r="P1093" s="1" t="s">
        <v>2244</v>
      </c>
      <c r="Q1093" s="1" t="s">
        <v>2238</v>
      </c>
      <c r="R1093" s="1" t="s">
        <v>7287</v>
      </c>
      <c r="S1093" s="1" t="s">
        <v>7288</v>
      </c>
      <c r="T1093" s="1"/>
      <c r="U1093" s="1" t="s">
        <v>147</v>
      </c>
      <c r="V1093" s="1"/>
      <c r="W1093" s="1"/>
      <c r="X1093" s="1"/>
      <c r="Y1093" s="1">
        <v>120</v>
      </c>
      <c r="Z1093" s="1"/>
      <c r="AA1093" s="1"/>
      <c r="AB1093" s="1"/>
      <c r="AC1093" s="1"/>
      <c r="AD1093" s="1"/>
      <c r="AE1093" s="1"/>
      <c r="AF1093" s="1"/>
      <c r="AG1093" s="1"/>
      <c r="AH1093" s="1"/>
      <c r="AI1093" s="1"/>
      <c r="AJ1093" s="1"/>
      <c r="AK1093" s="1" t="s">
        <v>1631</v>
      </c>
      <c r="AL1093" s="1"/>
      <c r="AM1093" s="1"/>
      <c r="AN1093" s="1"/>
      <c r="AO1093" s="1"/>
      <c r="AP1093" s="1"/>
      <c r="AQ1093" s="1"/>
      <c r="AR1093" s="1"/>
      <c r="AS1093" s="1"/>
      <c r="AT1093" s="1"/>
      <c r="AU1093" s="1"/>
      <c r="AV1093" s="1"/>
      <c r="AW1093" s="1"/>
      <c r="AX1093" s="1" t="s">
        <v>237</v>
      </c>
      <c r="AY1093" s="1"/>
      <c r="AZ1093" s="1"/>
      <c r="BA1093" s="1"/>
      <c r="BB1093" s="1"/>
      <c r="BC1093" s="1"/>
      <c r="BD1093" s="1" t="s">
        <v>88</v>
      </c>
      <c r="BE1093" s="1" t="s">
        <v>134</v>
      </c>
      <c r="BF1093" s="1"/>
      <c r="BG1093" s="1"/>
      <c r="BH1093" s="1"/>
      <c r="BI1093" s="1"/>
      <c r="BJ1093" s="1"/>
      <c r="BK1093" s="1"/>
      <c r="BL1093" s="1" t="s">
        <v>7289</v>
      </c>
      <c r="BM1093" s="1" t="s">
        <v>7290</v>
      </c>
      <c r="BN1093" s="1"/>
    </row>
    <row r="1094" spans="1:66" ht="15.75" customHeight="1" x14ac:dyDescent="0.3">
      <c r="A1094" s="1" t="s">
        <v>976</v>
      </c>
      <c r="B1094" s="1">
        <v>2500000</v>
      </c>
      <c r="C1094" s="1" t="s">
        <v>68</v>
      </c>
      <c r="D1094" s="1">
        <v>0</v>
      </c>
      <c r="E1094" s="4">
        <v>44781</v>
      </c>
      <c r="F1094" s="1" t="s">
        <v>69</v>
      </c>
      <c r="G1094" s="1" t="s">
        <v>99</v>
      </c>
      <c r="H1094" s="1" t="s">
        <v>100</v>
      </c>
      <c r="I1094" s="1" t="s">
        <v>101</v>
      </c>
      <c r="J1094" s="1" t="s">
        <v>7291</v>
      </c>
      <c r="K1094" s="1" t="s">
        <v>7292</v>
      </c>
      <c r="L1094" s="1" t="s">
        <v>7293</v>
      </c>
      <c r="M1094" s="1" t="s">
        <v>7294</v>
      </c>
      <c r="N1094" s="1" t="s">
        <v>7295</v>
      </c>
      <c r="O1094" s="1" t="s">
        <v>401</v>
      </c>
      <c r="P1094" s="1" t="s">
        <v>1616</v>
      </c>
      <c r="Q1094" s="1" t="s">
        <v>976</v>
      </c>
      <c r="R1094" s="1" t="s">
        <v>7296</v>
      </c>
      <c r="S1094" s="1" t="s">
        <v>7297</v>
      </c>
      <c r="T1094" s="1"/>
      <c r="U1094" s="1" t="s">
        <v>130</v>
      </c>
      <c r="V1094" s="1"/>
      <c r="W1094" s="1"/>
      <c r="X1094" s="1"/>
      <c r="Y1094" s="1">
        <v>600</v>
      </c>
      <c r="Z1094" s="1"/>
      <c r="AA1094" s="1"/>
      <c r="AB1094" s="1"/>
      <c r="AC1094" s="1"/>
      <c r="AD1094" s="1"/>
      <c r="AE1094" s="1"/>
      <c r="AF1094" s="1"/>
      <c r="AG1094" s="1"/>
      <c r="AH1094" s="1"/>
      <c r="AI1094" s="1"/>
      <c r="AJ1094" s="1"/>
      <c r="AK1094" s="1" t="s">
        <v>163</v>
      </c>
      <c r="AL1094" s="1"/>
      <c r="AM1094" s="1"/>
      <c r="AN1094" s="1"/>
      <c r="AO1094" s="1"/>
      <c r="AP1094" s="1"/>
      <c r="AQ1094" s="1"/>
      <c r="AR1094" s="1"/>
      <c r="AS1094" s="1"/>
      <c r="AT1094" s="1"/>
      <c r="AU1094" s="1"/>
      <c r="AV1094" s="1"/>
      <c r="AW1094" s="1"/>
      <c r="AX1094" s="1" t="s">
        <v>5492</v>
      </c>
      <c r="AY1094" s="1"/>
      <c r="AZ1094" s="1" t="s">
        <v>407</v>
      </c>
      <c r="BA1094" s="1" t="s">
        <v>401</v>
      </c>
      <c r="BB1094" s="1"/>
      <c r="BC1094" s="1"/>
      <c r="BD1094" s="1" t="s">
        <v>88</v>
      </c>
      <c r="BE1094" s="1" t="s">
        <v>134</v>
      </c>
      <c r="BF1094" s="1" t="s">
        <v>90</v>
      </c>
      <c r="BG1094" s="1"/>
      <c r="BH1094" s="1" t="s">
        <v>138</v>
      </c>
      <c r="BI1094" s="1"/>
      <c r="BJ1094" s="1"/>
      <c r="BK1094" s="1"/>
      <c r="BL1094" s="1" t="s">
        <v>7298</v>
      </c>
      <c r="BM1094" s="1" t="s">
        <v>7299</v>
      </c>
      <c r="BN1094" s="1"/>
    </row>
    <row r="1095" spans="1:66" ht="15.75" customHeight="1" x14ac:dyDescent="0.3">
      <c r="A1095" s="1" t="s">
        <v>2238</v>
      </c>
      <c r="B1095" s="1">
        <v>800000</v>
      </c>
      <c r="C1095" s="1" t="s">
        <v>68</v>
      </c>
      <c r="D1095" s="1">
        <v>0</v>
      </c>
      <c r="E1095" s="4" t="s">
        <v>1059</v>
      </c>
      <c r="F1095" s="1" t="s">
        <v>69</v>
      </c>
      <c r="G1095" s="1" t="s">
        <v>123</v>
      </c>
      <c r="H1095" s="1" t="s">
        <v>124</v>
      </c>
      <c r="I1095" s="1" t="s">
        <v>101</v>
      </c>
      <c r="J1095" s="1"/>
      <c r="K1095" s="1"/>
      <c r="L1095" s="1" t="s">
        <v>585</v>
      </c>
      <c r="M1095" s="1" t="s">
        <v>7300</v>
      </c>
      <c r="N1095" s="1" t="s">
        <v>7301</v>
      </c>
      <c r="O1095" s="1" t="s">
        <v>340</v>
      </c>
      <c r="P1095" s="1" t="s">
        <v>2244</v>
      </c>
      <c r="Q1095" s="1" t="s">
        <v>2238</v>
      </c>
      <c r="R1095" s="1" t="s">
        <v>7302</v>
      </c>
      <c r="S1095" s="1" t="s">
        <v>7303</v>
      </c>
      <c r="T1095" s="1"/>
      <c r="U1095" s="1" t="s">
        <v>147</v>
      </c>
      <c r="V1095" s="1"/>
      <c r="W1095" s="1"/>
      <c r="X1095" s="1"/>
      <c r="Y1095" s="1">
        <v>114</v>
      </c>
      <c r="Z1095" s="1"/>
      <c r="AA1095" s="1"/>
      <c r="AB1095" s="1"/>
      <c r="AC1095" s="1"/>
      <c r="AD1095" s="1"/>
      <c r="AE1095" s="1"/>
      <c r="AF1095" s="1"/>
      <c r="AG1095" s="1"/>
      <c r="AH1095" s="1"/>
      <c r="AI1095" s="1"/>
      <c r="AJ1095" s="1"/>
      <c r="AK1095" s="1" t="s">
        <v>220</v>
      </c>
      <c r="AL1095" s="1"/>
      <c r="AM1095" s="1"/>
      <c r="AN1095" s="1"/>
      <c r="AO1095" s="1"/>
      <c r="AP1095" s="1"/>
      <c r="AQ1095" s="1"/>
      <c r="AR1095" s="1"/>
      <c r="AS1095" s="1"/>
      <c r="AT1095" s="1"/>
      <c r="AU1095" s="1"/>
      <c r="AV1095" s="1"/>
      <c r="AW1095" s="1"/>
      <c r="AX1095" s="1" t="s">
        <v>7304</v>
      </c>
      <c r="AY1095" s="1"/>
      <c r="AZ1095" s="1" t="s">
        <v>588</v>
      </c>
      <c r="BA1095" s="1" t="s">
        <v>340</v>
      </c>
      <c r="BB1095" s="1"/>
      <c r="BC1095" s="1"/>
      <c r="BD1095" s="1" t="s">
        <v>88</v>
      </c>
      <c r="BE1095" s="1" t="s">
        <v>134</v>
      </c>
      <c r="BF1095" s="1" t="s">
        <v>652</v>
      </c>
      <c r="BG1095" s="1"/>
      <c r="BH1095" s="1"/>
      <c r="BI1095" s="1"/>
      <c r="BJ1095" s="1"/>
      <c r="BK1095" s="1"/>
      <c r="BL1095" s="1" t="s">
        <v>7305</v>
      </c>
      <c r="BM1095" s="1" t="s">
        <v>7306</v>
      </c>
      <c r="BN1095" s="1"/>
    </row>
    <row r="1096" spans="1:66" ht="15.75" customHeight="1" x14ac:dyDescent="0.3">
      <c r="A1096" s="1" t="s">
        <v>976</v>
      </c>
      <c r="B1096" s="1">
        <v>125000</v>
      </c>
      <c r="C1096" s="1" t="s">
        <v>68</v>
      </c>
      <c r="D1096" s="1">
        <v>0</v>
      </c>
      <c r="E1096" s="4" t="s">
        <v>3253</v>
      </c>
      <c r="F1096" s="1" t="s">
        <v>69</v>
      </c>
      <c r="G1096" s="1" t="s">
        <v>99</v>
      </c>
      <c r="H1096" s="1" t="s">
        <v>100</v>
      </c>
      <c r="I1096" s="1" t="s">
        <v>101</v>
      </c>
      <c r="J1096" s="1"/>
      <c r="K1096" s="1"/>
      <c r="L1096" s="1" t="s">
        <v>7293</v>
      </c>
      <c r="M1096" s="1" t="s">
        <v>7294</v>
      </c>
      <c r="N1096" s="1" t="s">
        <v>7295</v>
      </c>
      <c r="O1096" s="1" t="s">
        <v>401</v>
      </c>
      <c r="P1096" s="1" t="s">
        <v>1616</v>
      </c>
      <c r="Q1096" s="1" t="s">
        <v>976</v>
      </c>
      <c r="R1096" s="1" t="s">
        <v>7307</v>
      </c>
      <c r="S1096" s="1" t="s">
        <v>7308</v>
      </c>
      <c r="T1096" s="1"/>
      <c r="U1096" s="1" t="s">
        <v>130</v>
      </c>
      <c r="V1096" s="1"/>
      <c r="W1096" s="1"/>
      <c r="X1096" s="1"/>
      <c r="Y1096" s="1">
        <v>600</v>
      </c>
      <c r="Z1096" s="1"/>
      <c r="AA1096" s="1"/>
      <c r="AB1096" s="1"/>
      <c r="AC1096" s="1"/>
      <c r="AD1096" s="1"/>
      <c r="AE1096" s="1"/>
      <c r="AF1096" s="1"/>
      <c r="AG1096" s="1"/>
      <c r="AH1096" s="1"/>
      <c r="AI1096" s="1"/>
      <c r="AJ1096" s="1"/>
      <c r="AK1096" s="1" t="s">
        <v>163</v>
      </c>
      <c r="AL1096" s="1"/>
      <c r="AM1096" s="1"/>
      <c r="AN1096" s="1"/>
      <c r="AO1096" s="1"/>
      <c r="AP1096" s="1"/>
      <c r="AQ1096" s="1"/>
      <c r="AR1096" s="1"/>
      <c r="AS1096" s="1"/>
      <c r="AT1096" s="1"/>
      <c r="AU1096" s="1"/>
      <c r="AV1096" s="1"/>
      <c r="AW1096" s="1"/>
      <c r="AX1096" s="1" t="s">
        <v>5492</v>
      </c>
      <c r="AY1096" s="1"/>
      <c r="AZ1096" s="1" t="s">
        <v>407</v>
      </c>
      <c r="BA1096" s="1" t="s">
        <v>401</v>
      </c>
      <c r="BB1096" s="1"/>
      <c r="BC1096" s="1"/>
      <c r="BD1096" s="1" t="s">
        <v>88</v>
      </c>
      <c r="BE1096" s="1" t="s">
        <v>134</v>
      </c>
      <c r="BF1096" s="1" t="s">
        <v>90</v>
      </c>
      <c r="BG1096" s="1"/>
      <c r="BH1096" s="1" t="s">
        <v>138</v>
      </c>
      <c r="BI1096" s="1"/>
      <c r="BJ1096" s="1"/>
      <c r="BK1096" s="1"/>
      <c r="BL1096" s="1" t="s">
        <v>7298</v>
      </c>
      <c r="BM1096" s="1" t="s">
        <v>7299</v>
      </c>
      <c r="BN1096" s="1"/>
    </row>
    <row r="1097" spans="1:66" ht="15.75" customHeight="1" x14ac:dyDescent="0.3">
      <c r="A1097" s="1" t="s">
        <v>470</v>
      </c>
      <c r="B1097" s="1">
        <v>900000</v>
      </c>
      <c r="C1097" s="1" t="s">
        <v>68</v>
      </c>
      <c r="D1097" s="1">
        <v>0</v>
      </c>
      <c r="E1097" s="4" t="s">
        <v>348</v>
      </c>
      <c r="F1097" s="1" t="s">
        <v>69</v>
      </c>
      <c r="G1097" s="1" t="s">
        <v>99</v>
      </c>
      <c r="H1097" s="1" t="s">
        <v>100</v>
      </c>
      <c r="I1097" s="1" t="s">
        <v>101</v>
      </c>
      <c r="J1097" s="1" t="s">
        <v>7309</v>
      </c>
      <c r="K1097" s="1" t="s">
        <v>7310</v>
      </c>
      <c r="L1097" s="1" t="s">
        <v>7311</v>
      </c>
      <c r="M1097" s="1" t="s">
        <v>7312</v>
      </c>
      <c r="N1097" s="1" t="s">
        <v>7313</v>
      </c>
      <c r="O1097" s="1" t="s">
        <v>233</v>
      </c>
      <c r="P1097" s="1" t="s">
        <v>473</v>
      </c>
      <c r="Q1097" s="1" t="s">
        <v>470</v>
      </c>
      <c r="R1097" s="1" t="s">
        <v>7314</v>
      </c>
      <c r="S1097" s="1" t="s">
        <v>7315</v>
      </c>
      <c r="T1097" s="1"/>
      <c r="U1097" s="1" t="s">
        <v>130</v>
      </c>
      <c r="V1097" s="1"/>
      <c r="W1097" s="1" t="s">
        <v>7316</v>
      </c>
      <c r="X1097" s="1"/>
      <c r="Y1097" s="1">
        <v>204</v>
      </c>
      <c r="Z1097" s="1"/>
      <c r="AA1097" s="1"/>
      <c r="AB1097" s="1"/>
      <c r="AC1097" s="1"/>
      <c r="AD1097" s="1"/>
      <c r="AE1097" s="1"/>
      <c r="AF1097" s="1"/>
      <c r="AG1097" s="1" t="s">
        <v>111</v>
      </c>
      <c r="AH1097" s="1"/>
      <c r="AI1097" s="1"/>
      <c r="AJ1097" s="1"/>
      <c r="AK1097" s="1" t="s">
        <v>220</v>
      </c>
      <c r="AL1097" s="1"/>
      <c r="AM1097" s="1"/>
      <c r="AN1097" s="1"/>
      <c r="AO1097" s="1"/>
      <c r="AP1097" s="1"/>
      <c r="AQ1097" s="1"/>
      <c r="AR1097" s="1"/>
      <c r="AS1097" s="1"/>
      <c r="AT1097" s="1"/>
      <c r="AU1097" s="1"/>
      <c r="AV1097" s="1"/>
      <c r="AW1097" s="1"/>
      <c r="AX1097" s="1" t="s">
        <v>177</v>
      </c>
      <c r="AY1097" s="1"/>
      <c r="AZ1097" s="1" t="s">
        <v>238</v>
      </c>
      <c r="BA1097" s="1" t="s">
        <v>233</v>
      </c>
      <c r="BB1097" s="1"/>
      <c r="BC1097" s="1"/>
      <c r="BD1097" s="1" t="s">
        <v>88</v>
      </c>
      <c r="BE1097" s="1" t="s">
        <v>625</v>
      </c>
      <c r="BF1097" s="1" t="s">
        <v>135</v>
      </c>
      <c r="BG1097" s="1"/>
      <c r="BH1097" s="1" t="s">
        <v>193</v>
      </c>
      <c r="BI1097" s="1"/>
      <c r="BJ1097" s="1" t="s">
        <v>7317</v>
      </c>
      <c r="BK1097" s="1"/>
      <c r="BL1097" s="1" t="s">
        <v>7318</v>
      </c>
      <c r="BM1097" s="1" t="s">
        <v>7319</v>
      </c>
      <c r="BN1097" s="1" t="s">
        <v>121</v>
      </c>
    </row>
    <row r="1098" spans="1:66" ht="15.75" customHeight="1" x14ac:dyDescent="0.3">
      <c r="A1098" s="1" t="s">
        <v>4686</v>
      </c>
      <c r="B1098" s="1">
        <v>15000000</v>
      </c>
      <c r="C1098" s="1" t="s">
        <v>68</v>
      </c>
      <c r="D1098" s="1">
        <v>0</v>
      </c>
      <c r="E1098" s="4">
        <v>44569</v>
      </c>
      <c r="F1098" s="1" t="s">
        <v>69</v>
      </c>
      <c r="G1098" s="1" t="s">
        <v>123</v>
      </c>
      <c r="H1098" s="1" t="s">
        <v>124</v>
      </c>
      <c r="I1098" s="1" t="s">
        <v>101</v>
      </c>
      <c r="J1098" s="1" t="s">
        <v>7320</v>
      </c>
      <c r="K1098" s="1" t="s">
        <v>7321</v>
      </c>
      <c r="L1098" s="1"/>
      <c r="M1098" s="1" t="s">
        <v>7322</v>
      </c>
      <c r="N1098" s="1" t="s">
        <v>7323</v>
      </c>
      <c r="O1098" s="1" t="s">
        <v>233</v>
      </c>
      <c r="P1098" s="1" t="s">
        <v>4691</v>
      </c>
      <c r="Q1098" s="1" t="s">
        <v>4686</v>
      </c>
      <c r="R1098" s="1" t="s">
        <v>7324</v>
      </c>
      <c r="S1098" s="1" t="s">
        <v>7325</v>
      </c>
      <c r="T1098" s="1"/>
      <c r="U1098" s="1" t="s">
        <v>803</v>
      </c>
      <c r="V1098" s="1"/>
      <c r="W1098" s="1"/>
      <c r="X1098" s="1"/>
      <c r="Y1098" s="1">
        <v>4500</v>
      </c>
      <c r="Z1098" s="1"/>
      <c r="AA1098" s="1"/>
      <c r="AB1098" s="1"/>
      <c r="AC1098" s="1"/>
      <c r="AD1098" s="1"/>
      <c r="AE1098" s="1"/>
      <c r="AF1098" s="1"/>
      <c r="AG1098" s="1"/>
      <c r="AH1098" s="1"/>
      <c r="AI1098" s="1"/>
      <c r="AJ1098" s="1"/>
      <c r="AK1098" s="1" t="s">
        <v>220</v>
      </c>
      <c r="AL1098" s="1"/>
      <c r="AM1098" s="1"/>
      <c r="AN1098" s="1"/>
      <c r="AO1098" s="1"/>
      <c r="AP1098" s="1"/>
      <c r="AQ1098" s="1"/>
      <c r="AR1098" s="1"/>
      <c r="AS1098" s="1"/>
      <c r="AT1098" s="1"/>
      <c r="AU1098" s="1"/>
      <c r="AV1098" s="1"/>
      <c r="AW1098" s="1"/>
      <c r="AX1098" s="1"/>
      <c r="AY1098" s="1"/>
      <c r="AZ1098" s="1" t="s">
        <v>238</v>
      </c>
      <c r="BA1098" s="1" t="s">
        <v>233</v>
      </c>
      <c r="BB1098" s="1"/>
      <c r="BC1098" s="1"/>
      <c r="BD1098" s="1" t="s">
        <v>5372</v>
      </c>
      <c r="BE1098" s="1" t="s">
        <v>192</v>
      </c>
      <c r="BF1098" s="1"/>
      <c r="BG1098" s="1"/>
      <c r="BH1098" s="1" t="s">
        <v>804</v>
      </c>
      <c r="BI1098" s="1"/>
      <c r="BJ1098" s="1"/>
      <c r="BK1098" s="1"/>
      <c r="BL1098" s="1" t="s">
        <v>7326</v>
      </c>
      <c r="BM1098" s="1" t="s">
        <v>7327</v>
      </c>
      <c r="BN1098" s="1" t="s">
        <v>375</v>
      </c>
    </row>
    <row r="1099" spans="1:66" ht="15.75" customHeight="1" x14ac:dyDescent="0.3">
      <c r="A1099" s="1" t="s">
        <v>976</v>
      </c>
      <c r="B1099" s="1">
        <v>15000000</v>
      </c>
      <c r="C1099" s="1" t="s">
        <v>68</v>
      </c>
      <c r="D1099" s="1">
        <v>0</v>
      </c>
      <c r="E1099" s="4" t="s">
        <v>3253</v>
      </c>
      <c r="F1099" s="1" t="s">
        <v>69</v>
      </c>
      <c r="G1099" s="1" t="s">
        <v>99</v>
      </c>
      <c r="H1099" s="1" t="s">
        <v>100</v>
      </c>
      <c r="I1099" s="1" t="s">
        <v>101</v>
      </c>
      <c r="J1099" s="1"/>
      <c r="K1099" s="1"/>
      <c r="L1099" s="1" t="s">
        <v>7293</v>
      </c>
      <c r="M1099" s="1" t="s">
        <v>7294</v>
      </c>
      <c r="N1099" s="1" t="s">
        <v>7295</v>
      </c>
      <c r="O1099" s="1" t="s">
        <v>401</v>
      </c>
      <c r="P1099" s="1" t="s">
        <v>1616</v>
      </c>
      <c r="Q1099" s="1" t="s">
        <v>976</v>
      </c>
      <c r="R1099" s="1" t="s">
        <v>7328</v>
      </c>
      <c r="S1099" s="1" t="s">
        <v>7329</v>
      </c>
      <c r="T1099" s="1"/>
      <c r="U1099" s="1" t="s">
        <v>130</v>
      </c>
      <c r="V1099" s="1"/>
      <c r="W1099" s="1"/>
      <c r="X1099" s="1"/>
      <c r="Y1099" s="1">
        <v>600</v>
      </c>
      <c r="Z1099" s="1"/>
      <c r="AA1099" s="1"/>
      <c r="AB1099" s="1"/>
      <c r="AC1099" s="1"/>
      <c r="AD1099" s="1"/>
      <c r="AE1099" s="1"/>
      <c r="AF1099" s="1"/>
      <c r="AG1099" s="1"/>
      <c r="AH1099" s="1"/>
      <c r="AI1099" s="1"/>
      <c r="AJ1099" s="1"/>
      <c r="AK1099" s="1" t="s">
        <v>163</v>
      </c>
      <c r="AL1099" s="1"/>
      <c r="AM1099" s="1"/>
      <c r="AN1099" s="1"/>
      <c r="AO1099" s="1"/>
      <c r="AP1099" s="1"/>
      <c r="AQ1099" s="1"/>
      <c r="AR1099" s="1"/>
      <c r="AS1099" s="1"/>
      <c r="AT1099" s="1"/>
      <c r="AU1099" s="1"/>
      <c r="AV1099" s="1"/>
      <c r="AW1099" s="1"/>
      <c r="AX1099" s="1" t="s">
        <v>5492</v>
      </c>
      <c r="AY1099" s="1"/>
      <c r="AZ1099" s="1" t="s">
        <v>407</v>
      </c>
      <c r="BA1099" s="1" t="s">
        <v>401</v>
      </c>
      <c r="BB1099" s="1"/>
      <c r="BC1099" s="1"/>
      <c r="BD1099" s="1" t="s">
        <v>88</v>
      </c>
      <c r="BE1099" s="1" t="s">
        <v>134</v>
      </c>
      <c r="BF1099" s="1" t="s">
        <v>90</v>
      </c>
      <c r="BG1099" s="1"/>
      <c r="BH1099" s="1" t="s">
        <v>138</v>
      </c>
      <c r="BI1099" s="1"/>
      <c r="BJ1099" s="1"/>
      <c r="BK1099" s="1"/>
      <c r="BL1099" s="1" t="s">
        <v>7298</v>
      </c>
      <c r="BM1099" s="1" t="s">
        <v>7299</v>
      </c>
      <c r="BN1099" s="1"/>
    </row>
    <row r="1100" spans="1:66" ht="15.75" customHeight="1" x14ac:dyDescent="0.3">
      <c r="A1100" s="1" t="s">
        <v>4686</v>
      </c>
      <c r="B1100" s="1">
        <v>500000</v>
      </c>
      <c r="C1100" s="1" t="s">
        <v>68</v>
      </c>
      <c r="D1100" s="1">
        <v>0</v>
      </c>
      <c r="E1100" s="4">
        <v>44569</v>
      </c>
      <c r="F1100" s="1" t="s">
        <v>69</v>
      </c>
      <c r="G1100" s="1" t="s">
        <v>123</v>
      </c>
      <c r="H1100" s="1" t="s">
        <v>124</v>
      </c>
      <c r="I1100" s="1" t="s">
        <v>101</v>
      </c>
      <c r="J1100" s="1" t="s">
        <v>7320</v>
      </c>
      <c r="K1100" s="1" t="s">
        <v>7321</v>
      </c>
      <c r="L1100" s="1"/>
      <c r="M1100" s="1" t="s">
        <v>7322</v>
      </c>
      <c r="N1100" s="1" t="s">
        <v>7323</v>
      </c>
      <c r="O1100" s="1" t="s">
        <v>233</v>
      </c>
      <c r="P1100" s="1" t="s">
        <v>4691</v>
      </c>
      <c r="Q1100" s="1" t="s">
        <v>4686</v>
      </c>
      <c r="R1100" s="1" t="s">
        <v>7330</v>
      </c>
      <c r="S1100" s="1" t="s">
        <v>7331</v>
      </c>
      <c r="T1100" s="1"/>
      <c r="U1100" s="1" t="s">
        <v>803</v>
      </c>
      <c r="V1100" s="1"/>
      <c r="W1100" s="1"/>
      <c r="X1100" s="1"/>
      <c r="Y1100" s="1">
        <v>4500</v>
      </c>
      <c r="Z1100" s="1"/>
      <c r="AA1100" s="1"/>
      <c r="AB1100" s="1"/>
      <c r="AC1100" s="1"/>
      <c r="AD1100" s="1"/>
      <c r="AE1100" s="1"/>
      <c r="AF1100" s="1"/>
      <c r="AG1100" s="1"/>
      <c r="AH1100" s="1"/>
      <c r="AI1100" s="1"/>
      <c r="AJ1100" s="1"/>
      <c r="AK1100" s="1" t="s">
        <v>220</v>
      </c>
      <c r="AL1100" s="1"/>
      <c r="AM1100" s="1"/>
      <c r="AN1100" s="1"/>
      <c r="AO1100" s="1"/>
      <c r="AP1100" s="1"/>
      <c r="AQ1100" s="1"/>
      <c r="AR1100" s="1"/>
      <c r="AS1100" s="1"/>
      <c r="AT1100" s="1"/>
      <c r="AU1100" s="1"/>
      <c r="AV1100" s="1"/>
      <c r="AW1100" s="1"/>
      <c r="AX1100" s="1"/>
      <c r="AY1100" s="1"/>
      <c r="AZ1100" s="1" t="s">
        <v>238</v>
      </c>
      <c r="BA1100" s="1" t="s">
        <v>233</v>
      </c>
      <c r="BB1100" s="1"/>
      <c r="BC1100" s="1"/>
      <c r="BD1100" s="1" t="s">
        <v>5372</v>
      </c>
      <c r="BE1100" s="1" t="s">
        <v>192</v>
      </c>
      <c r="BF1100" s="1"/>
      <c r="BG1100" s="1"/>
      <c r="BH1100" s="1" t="s">
        <v>804</v>
      </c>
      <c r="BI1100" s="1"/>
      <c r="BJ1100" s="1"/>
      <c r="BK1100" s="1"/>
      <c r="BL1100" s="1" t="s">
        <v>7326</v>
      </c>
      <c r="BM1100" s="1" t="s">
        <v>7327</v>
      </c>
      <c r="BN1100" s="1" t="s">
        <v>181</v>
      </c>
    </row>
    <row r="1101" spans="1:66" ht="15.75" customHeight="1" x14ac:dyDescent="0.3">
      <c r="A1101" s="1" t="s">
        <v>98</v>
      </c>
      <c r="B1101" s="1">
        <v>500000</v>
      </c>
      <c r="C1101" s="1" t="s">
        <v>68</v>
      </c>
      <c r="D1101" s="1">
        <v>0</v>
      </c>
      <c r="E1101" s="4" t="s">
        <v>7332</v>
      </c>
      <c r="F1101" s="1" t="s">
        <v>69</v>
      </c>
      <c r="G1101" s="1" t="s">
        <v>123</v>
      </c>
      <c r="H1101" s="1" t="s">
        <v>124</v>
      </c>
      <c r="I1101" s="1" t="s">
        <v>101</v>
      </c>
      <c r="J1101" s="1" t="s">
        <v>7333</v>
      </c>
      <c r="K1101" s="1" t="s">
        <v>7334</v>
      </c>
      <c r="L1101" s="1"/>
      <c r="M1101" s="1" t="s">
        <v>7335</v>
      </c>
      <c r="N1101" s="1" t="s">
        <v>7336</v>
      </c>
      <c r="O1101" s="1" t="s">
        <v>138</v>
      </c>
      <c r="P1101" s="1" t="s">
        <v>106</v>
      </c>
      <c r="Q1101" s="1" t="s">
        <v>98</v>
      </c>
      <c r="R1101" s="1" t="s">
        <v>7337</v>
      </c>
      <c r="S1101" s="1" t="s">
        <v>7338</v>
      </c>
      <c r="T1101" s="1"/>
      <c r="U1101" s="1" t="s">
        <v>1359</v>
      </c>
      <c r="V1101" s="1"/>
      <c r="W1101" s="1"/>
      <c r="X1101" s="1"/>
      <c r="Y1101" s="1">
        <v>10</v>
      </c>
      <c r="Z1101" s="1"/>
      <c r="AA1101" s="1"/>
      <c r="AB1101" s="1"/>
      <c r="AC1101" s="1"/>
      <c r="AD1101" s="1"/>
      <c r="AE1101" s="1"/>
      <c r="AF1101" s="1"/>
      <c r="AG1101" s="1"/>
      <c r="AH1101" s="1"/>
      <c r="AI1101" s="1"/>
      <c r="AJ1101" s="1"/>
      <c r="AK1101" s="1" t="s">
        <v>163</v>
      </c>
      <c r="AL1101" s="1"/>
      <c r="AM1101" s="1"/>
      <c r="AN1101" s="1"/>
      <c r="AO1101" s="1"/>
      <c r="AP1101" s="1"/>
      <c r="AQ1101" s="1"/>
      <c r="AR1101" s="1"/>
      <c r="AS1101" s="1"/>
      <c r="AT1101" s="1"/>
      <c r="AU1101" s="1"/>
      <c r="AV1101" s="1"/>
      <c r="AW1101" s="1"/>
      <c r="AX1101" s="1" t="s">
        <v>282</v>
      </c>
      <c r="AY1101" s="1"/>
      <c r="AZ1101" s="1" t="s">
        <v>234</v>
      </c>
      <c r="BA1101" s="1" t="s">
        <v>138</v>
      </c>
      <c r="BB1101" s="1"/>
      <c r="BC1101" s="1"/>
      <c r="BD1101" s="1" t="s">
        <v>88</v>
      </c>
      <c r="BE1101" s="1"/>
      <c r="BF1101" s="1"/>
      <c r="BG1101" s="1"/>
      <c r="BH1101" s="1" t="s">
        <v>607</v>
      </c>
      <c r="BI1101" s="1"/>
      <c r="BJ1101" s="1"/>
      <c r="BK1101" s="1"/>
      <c r="BL1101" s="1" t="s">
        <v>7339</v>
      </c>
      <c r="BM1101" s="1" t="s">
        <v>7340</v>
      </c>
      <c r="BN1101" s="1" t="s">
        <v>121</v>
      </c>
    </row>
    <row r="1102" spans="1:66" ht="15.75" customHeight="1" x14ac:dyDescent="0.3">
      <c r="A1102" s="1" t="s">
        <v>613</v>
      </c>
      <c r="B1102" s="1">
        <v>5000000</v>
      </c>
      <c r="C1102" s="1" t="s">
        <v>68</v>
      </c>
      <c r="D1102" s="1">
        <v>0</v>
      </c>
      <c r="E1102" s="4">
        <v>44842</v>
      </c>
      <c r="F1102" s="1" t="s">
        <v>69</v>
      </c>
      <c r="G1102" s="1" t="s">
        <v>123</v>
      </c>
      <c r="H1102" s="1" t="s">
        <v>124</v>
      </c>
      <c r="I1102" s="1" t="s">
        <v>101</v>
      </c>
      <c r="J1102" s="1"/>
      <c r="K1102" s="1"/>
      <c r="L1102" s="1" t="s">
        <v>121</v>
      </c>
      <c r="M1102" s="1" t="s">
        <v>7341</v>
      </c>
      <c r="N1102" s="1" t="s">
        <v>7342</v>
      </c>
      <c r="O1102" s="1" t="s">
        <v>401</v>
      </c>
      <c r="P1102" s="1" t="s">
        <v>698</v>
      </c>
      <c r="Q1102" s="1" t="s">
        <v>613</v>
      </c>
      <c r="R1102" s="1" t="s">
        <v>7343</v>
      </c>
      <c r="S1102" s="1" t="s">
        <v>7344</v>
      </c>
      <c r="T1102" s="1"/>
      <c r="U1102" s="1" t="s">
        <v>1537</v>
      </c>
      <c r="V1102" s="1"/>
      <c r="W1102" s="1"/>
      <c r="X1102" s="1"/>
      <c r="Y1102" s="1">
        <v>1735</v>
      </c>
      <c r="Z1102" s="1"/>
      <c r="AA1102" s="1"/>
      <c r="AB1102" s="1"/>
      <c r="AC1102" s="1"/>
      <c r="AD1102" s="1"/>
      <c r="AE1102" s="1"/>
      <c r="AF1102" s="1"/>
      <c r="AG1102" s="1"/>
      <c r="AH1102" s="1"/>
      <c r="AI1102" s="1"/>
      <c r="AJ1102" s="1"/>
      <c r="AK1102" s="1" t="s">
        <v>2204</v>
      </c>
      <c r="AL1102" s="1"/>
      <c r="AM1102" s="1"/>
      <c r="AN1102" s="1"/>
      <c r="AO1102" s="1"/>
      <c r="AP1102" s="1"/>
      <c r="AQ1102" s="1"/>
      <c r="AR1102" s="1"/>
      <c r="AS1102" s="1"/>
      <c r="AT1102" s="1"/>
      <c r="AU1102" s="1"/>
      <c r="AV1102" s="1"/>
      <c r="AW1102" s="1"/>
      <c r="AX1102" s="1" t="s">
        <v>164</v>
      </c>
      <c r="AY1102" s="1"/>
      <c r="AZ1102" s="1" t="s">
        <v>407</v>
      </c>
      <c r="BA1102" s="1" t="s">
        <v>401</v>
      </c>
      <c r="BB1102" s="1"/>
      <c r="BC1102" s="1"/>
      <c r="BD1102" s="1" t="s">
        <v>116</v>
      </c>
      <c r="BE1102" s="1" t="s">
        <v>134</v>
      </c>
      <c r="BF1102" s="1" t="s">
        <v>90</v>
      </c>
      <c r="BG1102" s="1"/>
      <c r="BH1102" s="1"/>
      <c r="BI1102" s="1"/>
      <c r="BJ1102" s="1"/>
      <c r="BK1102" s="1"/>
      <c r="BL1102" s="1" t="s">
        <v>7345</v>
      </c>
      <c r="BM1102" s="1" t="s">
        <v>7346</v>
      </c>
      <c r="BN1102" s="1"/>
    </row>
    <row r="1103" spans="1:66" ht="15.75" customHeight="1" x14ac:dyDescent="0.3">
      <c r="A1103" s="1" t="s">
        <v>155</v>
      </c>
      <c r="B1103" s="1">
        <v>1500000</v>
      </c>
      <c r="C1103" s="1" t="s">
        <v>68</v>
      </c>
      <c r="D1103" s="1">
        <v>0</v>
      </c>
      <c r="E1103" s="4" t="s">
        <v>1187</v>
      </c>
      <c r="F1103" s="1" t="s">
        <v>69</v>
      </c>
      <c r="G1103" s="1" t="s">
        <v>123</v>
      </c>
      <c r="H1103" s="1" t="s">
        <v>124</v>
      </c>
      <c r="I1103" s="1" t="s">
        <v>101</v>
      </c>
      <c r="J1103" s="1" t="s">
        <v>7347</v>
      </c>
      <c r="K1103" s="1" t="s">
        <v>7348</v>
      </c>
      <c r="L1103" s="1" t="s">
        <v>275</v>
      </c>
      <c r="M1103" s="1" t="s">
        <v>7349</v>
      </c>
      <c r="N1103" s="1" t="s">
        <v>7350</v>
      </c>
      <c r="O1103" s="1" t="s">
        <v>201</v>
      </c>
      <c r="P1103" s="1" t="s">
        <v>160</v>
      </c>
      <c r="Q1103" s="1" t="s">
        <v>155</v>
      </c>
      <c r="R1103" s="1" t="s">
        <v>7351</v>
      </c>
      <c r="S1103" s="1" t="s">
        <v>7352</v>
      </c>
      <c r="T1103" s="1"/>
      <c r="U1103" s="1" t="s">
        <v>130</v>
      </c>
      <c r="V1103" s="1"/>
      <c r="W1103" s="1"/>
      <c r="X1103" s="1"/>
      <c r="Y1103" s="1">
        <v>3548</v>
      </c>
      <c r="Z1103" s="1"/>
      <c r="AA1103" s="1"/>
      <c r="AB1103" s="1"/>
      <c r="AC1103" s="1"/>
      <c r="AD1103" s="1"/>
      <c r="AE1103" s="1"/>
      <c r="AF1103" s="1"/>
      <c r="AG1103" s="1"/>
      <c r="AH1103" s="1"/>
      <c r="AI1103" s="1"/>
      <c r="AJ1103" s="1"/>
      <c r="AK1103" s="1" t="s">
        <v>2217</v>
      </c>
      <c r="AL1103" s="1"/>
      <c r="AM1103" s="1"/>
      <c r="AN1103" s="1"/>
      <c r="AO1103" s="1"/>
      <c r="AP1103" s="1"/>
      <c r="AQ1103" s="1"/>
      <c r="AR1103" s="1"/>
      <c r="AS1103" s="1"/>
      <c r="AT1103" s="1"/>
      <c r="AU1103" s="1"/>
      <c r="AV1103" s="1"/>
      <c r="AW1103" s="1"/>
      <c r="AX1103" s="1" t="s">
        <v>177</v>
      </c>
      <c r="AY1103" s="1"/>
      <c r="AZ1103" s="1" t="s">
        <v>205</v>
      </c>
      <c r="BA1103" s="1" t="s">
        <v>201</v>
      </c>
      <c r="BB1103" s="1"/>
      <c r="BC1103" s="1"/>
      <c r="BD1103" s="1" t="s">
        <v>7353</v>
      </c>
      <c r="BE1103" s="1" t="s">
        <v>117</v>
      </c>
      <c r="BF1103" s="1" t="s">
        <v>90</v>
      </c>
      <c r="BG1103" s="1"/>
      <c r="BH1103" s="1" t="s">
        <v>387</v>
      </c>
      <c r="BI1103" s="1"/>
      <c r="BJ1103" s="1"/>
      <c r="BK1103" s="1"/>
      <c r="BL1103" s="1" t="s">
        <v>7354</v>
      </c>
      <c r="BM1103" s="1" t="s">
        <v>7355</v>
      </c>
      <c r="BN1103" s="1"/>
    </row>
    <row r="1104" spans="1:66" ht="15.75" customHeight="1" x14ac:dyDescent="0.3">
      <c r="A1104" s="1" t="s">
        <v>613</v>
      </c>
      <c r="B1104" s="1">
        <v>2500000</v>
      </c>
      <c r="C1104" s="1" t="s">
        <v>68</v>
      </c>
      <c r="D1104" s="1">
        <v>0</v>
      </c>
      <c r="E1104" s="4">
        <v>44842</v>
      </c>
      <c r="F1104" s="1" t="s">
        <v>69</v>
      </c>
      <c r="G1104" s="1" t="s">
        <v>123</v>
      </c>
      <c r="H1104" s="1" t="s">
        <v>124</v>
      </c>
      <c r="I1104" s="1" t="s">
        <v>101</v>
      </c>
      <c r="J1104" s="1"/>
      <c r="K1104" s="1"/>
      <c r="L1104" s="1" t="s">
        <v>375</v>
      </c>
      <c r="M1104" s="1" t="s">
        <v>7341</v>
      </c>
      <c r="N1104" s="1" t="s">
        <v>7342</v>
      </c>
      <c r="O1104" s="1" t="s">
        <v>401</v>
      </c>
      <c r="P1104" s="1" t="s">
        <v>698</v>
      </c>
      <c r="Q1104" s="1" t="s">
        <v>613</v>
      </c>
      <c r="R1104" s="1" t="s">
        <v>7356</v>
      </c>
      <c r="S1104" s="1" t="s">
        <v>7357</v>
      </c>
      <c r="T1104" s="1"/>
      <c r="U1104" s="1" t="s">
        <v>1537</v>
      </c>
      <c r="V1104" s="1"/>
      <c r="W1104" s="1"/>
      <c r="X1104" s="1"/>
      <c r="Y1104" s="1">
        <v>1735</v>
      </c>
      <c r="Z1104" s="1"/>
      <c r="AA1104" s="1"/>
      <c r="AB1104" s="1"/>
      <c r="AC1104" s="1"/>
      <c r="AD1104" s="1"/>
      <c r="AE1104" s="1"/>
      <c r="AF1104" s="1"/>
      <c r="AG1104" s="1"/>
      <c r="AH1104" s="1"/>
      <c r="AI1104" s="1"/>
      <c r="AJ1104" s="1"/>
      <c r="AK1104" s="1" t="s">
        <v>2204</v>
      </c>
      <c r="AL1104" s="1"/>
      <c r="AM1104" s="1"/>
      <c r="AN1104" s="1"/>
      <c r="AO1104" s="1"/>
      <c r="AP1104" s="1"/>
      <c r="AQ1104" s="1"/>
      <c r="AR1104" s="1"/>
      <c r="AS1104" s="1"/>
      <c r="AT1104" s="1"/>
      <c r="AU1104" s="1"/>
      <c r="AV1104" s="1"/>
      <c r="AW1104" s="1"/>
      <c r="AX1104" s="1" t="s">
        <v>164</v>
      </c>
      <c r="AY1104" s="1"/>
      <c r="AZ1104" s="1" t="s">
        <v>407</v>
      </c>
      <c r="BA1104" s="1" t="s">
        <v>401</v>
      </c>
      <c r="BB1104" s="1"/>
      <c r="BC1104" s="1"/>
      <c r="BD1104" s="1" t="s">
        <v>116</v>
      </c>
      <c r="BE1104" s="1" t="s">
        <v>134</v>
      </c>
      <c r="BF1104" s="1" t="s">
        <v>90</v>
      </c>
      <c r="BG1104" s="1"/>
      <c r="BH1104" s="1"/>
      <c r="BI1104" s="1"/>
      <c r="BJ1104" s="1"/>
      <c r="BK1104" s="1"/>
      <c r="BL1104" s="1" t="s">
        <v>7345</v>
      </c>
      <c r="BM1104" s="1" t="s">
        <v>7346</v>
      </c>
      <c r="BN1104" s="1"/>
    </row>
    <row r="1105" spans="1:66" ht="15.75" customHeight="1" x14ac:dyDescent="0.3">
      <c r="A1105" s="1" t="s">
        <v>613</v>
      </c>
      <c r="B1105" s="1">
        <v>200000</v>
      </c>
      <c r="C1105" s="1" t="s">
        <v>68</v>
      </c>
      <c r="D1105" s="1">
        <v>0</v>
      </c>
      <c r="E1105" s="4">
        <v>44842</v>
      </c>
      <c r="F1105" s="1" t="s">
        <v>69</v>
      </c>
      <c r="G1105" s="1" t="s">
        <v>123</v>
      </c>
      <c r="H1105" s="1" t="s">
        <v>124</v>
      </c>
      <c r="I1105" s="1" t="s">
        <v>101</v>
      </c>
      <c r="J1105" s="1"/>
      <c r="K1105" s="1"/>
      <c r="L1105" s="1" t="s">
        <v>181</v>
      </c>
      <c r="M1105" s="1" t="s">
        <v>7341</v>
      </c>
      <c r="N1105" s="1" t="s">
        <v>7342</v>
      </c>
      <c r="O1105" s="1" t="s">
        <v>401</v>
      </c>
      <c r="P1105" s="1" t="s">
        <v>698</v>
      </c>
      <c r="Q1105" s="1" t="s">
        <v>613</v>
      </c>
      <c r="R1105" s="1" t="s">
        <v>7358</v>
      </c>
      <c r="S1105" s="1" t="s">
        <v>7359</v>
      </c>
      <c r="T1105" s="1"/>
      <c r="U1105" s="1" t="s">
        <v>1537</v>
      </c>
      <c r="V1105" s="1"/>
      <c r="W1105" s="1"/>
      <c r="X1105" s="1"/>
      <c r="Y1105" s="1">
        <v>1735</v>
      </c>
      <c r="Z1105" s="1"/>
      <c r="AA1105" s="1"/>
      <c r="AB1105" s="1"/>
      <c r="AC1105" s="1"/>
      <c r="AD1105" s="1"/>
      <c r="AE1105" s="1"/>
      <c r="AF1105" s="1"/>
      <c r="AG1105" s="1"/>
      <c r="AH1105" s="1"/>
      <c r="AI1105" s="1"/>
      <c r="AJ1105" s="1"/>
      <c r="AK1105" s="1" t="s">
        <v>2204</v>
      </c>
      <c r="AL1105" s="1"/>
      <c r="AM1105" s="1"/>
      <c r="AN1105" s="1"/>
      <c r="AO1105" s="1"/>
      <c r="AP1105" s="1"/>
      <c r="AQ1105" s="1"/>
      <c r="AR1105" s="1"/>
      <c r="AS1105" s="1"/>
      <c r="AT1105" s="1"/>
      <c r="AU1105" s="1"/>
      <c r="AV1105" s="1"/>
      <c r="AW1105" s="1"/>
      <c r="AX1105" s="1" t="s">
        <v>164</v>
      </c>
      <c r="AY1105" s="1"/>
      <c r="AZ1105" s="1" t="s">
        <v>407</v>
      </c>
      <c r="BA1105" s="1" t="s">
        <v>401</v>
      </c>
      <c r="BB1105" s="1"/>
      <c r="BC1105" s="1"/>
      <c r="BD1105" s="1" t="s">
        <v>116</v>
      </c>
      <c r="BE1105" s="1" t="s">
        <v>134</v>
      </c>
      <c r="BF1105" s="1" t="s">
        <v>90</v>
      </c>
      <c r="BG1105" s="1"/>
      <c r="BH1105" s="1"/>
      <c r="BI1105" s="1"/>
      <c r="BJ1105" s="1"/>
      <c r="BK1105" s="1"/>
      <c r="BL1105" s="1" t="s">
        <v>7345</v>
      </c>
      <c r="BM1105" s="1" t="s">
        <v>7346</v>
      </c>
      <c r="BN1105" s="1"/>
    </row>
    <row r="1106" spans="1:66" ht="15.75" customHeight="1" x14ac:dyDescent="0.3">
      <c r="A1106" s="1" t="s">
        <v>313</v>
      </c>
      <c r="B1106" s="1">
        <v>100000</v>
      </c>
      <c r="C1106" s="1" t="s">
        <v>68</v>
      </c>
      <c r="D1106" s="1">
        <v>0</v>
      </c>
      <c r="E1106" s="4">
        <v>44781</v>
      </c>
      <c r="F1106" s="1" t="s">
        <v>69</v>
      </c>
      <c r="G1106" s="1" t="s">
        <v>123</v>
      </c>
      <c r="H1106" s="1" t="s">
        <v>124</v>
      </c>
      <c r="I1106" s="1" t="s">
        <v>101</v>
      </c>
      <c r="J1106" s="1" t="s">
        <v>7152</v>
      </c>
      <c r="K1106" s="1" t="s">
        <v>7153</v>
      </c>
      <c r="L1106" s="1" t="s">
        <v>7360</v>
      </c>
      <c r="M1106" s="1" t="s">
        <v>7155</v>
      </c>
      <c r="N1106" s="1" t="s">
        <v>7156</v>
      </c>
      <c r="O1106" s="1" t="s">
        <v>291</v>
      </c>
      <c r="P1106" s="1" t="s">
        <v>318</v>
      </c>
      <c r="Q1106" s="1" t="s">
        <v>313</v>
      </c>
      <c r="R1106" s="1" t="s">
        <v>7361</v>
      </c>
      <c r="S1106" s="1" t="s">
        <v>7362</v>
      </c>
      <c r="T1106" s="1"/>
      <c r="U1106" s="1" t="s">
        <v>81</v>
      </c>
      <c r="V1106" s="1"/>
      <c r="W1106" s="1"/>
      <c r="X1106" s="1"/>
      <c r="Y1106" s="1">
        <v>263</v>
      </c>
      <c r="Z1106" s="1"/>
      <c r="AA1106" s="1"/>
      <c r="AB1106" s="1"/>
      <c r="AC1106" s="1"/>
      <c r="AD1106" s="1"/>
      <c r="AE1106" s="1"/>
      <c r="AF1106" s="1"/>
      <c r="AG1106" s="1"/>
      <c r="AH1106" s="1"/>
      <c r="AI1106" s="1"/>
      <c r="AJ1106" s="1"/>
      <c r="AK1106" s="1" t="s">
        <v>264</v>
      </c>
      <c r="AL1106" s="1"/>
      <c r="AM1106" s="1"/>
      <c r="AN1106" s="1"/>
      <c r="AO1106" s="1"/>
      <c r="AP1106" s="1"/>
      <c r="AQ1106" s="1"/>
      <c r="AR1106" s="1"/>
      <c r="AS1106" s="1"/>
      <c r="AT1106" s="1"/>
      <c r="AU1106" s="1"/>
      <c r="AV1106" s="1"/>
      <c r="AW1106" s="1"/>
      <c r="AX1106" s="1" t="s">
        <v>357</v>
      </c>
      <c r="AY1106" s="1"/>
      <c r="AZ1106" s="1" t="s">
        <v>296</v>
      </c>
      <c r="BA1106" s="1" t="s">
        <v>291</v>
      </c>
      <c r="BB1106" s="1"/>
      <c r="BC1106" s="1"/>
      <c r="BD1106" s="1" t="s">
        <v>266</v>
      </c>
      <c r="BE1106" s="1" t="s">
        <v>192</v>
      </c>
      <c r="BF1106" s="1" t="s">
        <v>90</v>
      </c>
      <c r="BG1106" s="1"/>
      <c r="BH1106" s="1" t="s">
        <v>321</v>
      </c>
      <c r="BI1106" s="1"/>
      <c r="BJ1106" s="1"/>
      <c r="BK1106" s="1"/>
      <c r="BL1106" s="1" t="s">
        <v>7159</v>
      </c>
      <c r="BM1106" s="1" t="s">
        <v>7160</v>
      </c>
      <c r="BN1106" s="1" t="s">
        <v>121</v>
      </c>
    </row>
    <row r="1107" spans="1:66" ht="15.75" customHeight="1" x14ac:dyDescent="0.3">
      <c r="A1107" s="1" t="s">
        <v>2238</v>
      </c>
      <c r="B1107" s="1">
        <v>100000</v>
      </c>
      <c r="C1107" s="1" t="s">
        <v>68</v>
      </c>
      <c r="D1107" s="1">
        <v>0</v>
      </c>
      <c r="E1107" s="4" t="s">
        <v>1059</v>
      </c>
      <c r="F1107" s="1" t="s">
        <v>69</v>
      </c>
      <c r="G1107" s="1" t="s">
        <v>123</v>
      </c>
      <c r="H1107" s="1" t="s">
        <v>124</v>
      </c>
      <c r="I1107" s="1" t="s">
        <v>101</v>
      </c>
      <c r="J1107" s="1" t="s">
        <v>927</v>
      </c>
      <c r="K1107" s="1" t="s">
        <v>928</v>
      </c>
      <c r="L1107" s="1" t="s">
        <v>7363</v>
      </c>
      <c r="M1107" s="1" t="s">
        <v>930</v>
      </c>
      <c r="N1107" s="1" t="s">
        <v>931</v>
      </c>
      <c r="O1107" s="1" t="s">
        <v>173</v>
      </c>
      <c r="P1107" s="1" t="s">
        <v>2244</v>
      </c>
      <c r="Q1107" s="1" t="s">
        <v>2238</v>
      </c>
      <c r="R1107" s="1" t="s">
        <v>7364</v>
      </c>
      <c r="S1107" s="1" t="s">
        <v>7365</v>
      </c>
      <c r="T1107" s="1"/>
      <c r="U1107" s="1" t="s">
        <v>147</v>
      </c>
      <c r="V1107" s="1"/>
      <c r="W1107" s="1"/>
      <c r="X1107" s="1"/>
      <c r="Y1107" s="1">
        <v>768</v>
      </c>
      <c r="Z1107" s="1"/>
      <c r="AA1107" s="1"/>
      <c r="AB1107" s="1"/>
      <c r="AC1107" s="1"/>
      <c r="AD1107" s="1"/>
      <c r="AE1107" s="1"/>
      <c r="AF1107" s="1"/>
      <c r="AG1107" s="1"/>
      <c r="AH1107" s="1"/>
      <c r="AI1107" s="1"/>
      <c r="AJ1107" s="1"/>
      <c r="AK1107" s="1" t="s">
        <v>220</v>
      </c>
      <c r="AL1107" s="1" t="s">
        <v>934</v>
      </c>
      <c r="AM1107" s="1"/>
      <c r="AN1107" s="1"/>
      <c r="AO1107" s="1"/>
      <c r="AP1107" s="1"/>
      <c r="AQ1107" s="1"/>
      <c r="AR1107" s="1"/>
      <c r="AS1107" s="1"/>
      <c r="AT1107" s="1"/>
      <c r="AU1107" s="1"/>
      <c r="AV1107" s="1"/>
      <c r="AW1107" s="1"/>
      <c r="AX1107" s="1" t="s">
        <v>282</v>
      </c>
      <c r="AY1107" s="1"/>
      <c r="AZ1107" s="1" t="s">
        <v>341</v>
      </c>
      <c r="BA1107" s="1" t="s">
        <v>334</v>
      </c>
      <c r="BB1107" s="1"/>
      <c r="BC1107" s="1"/>
      <c r="BD1107" s="1" t="s">
        <v>682</v>
      </c>
      <c r="BE1107" s="1" t="s">
        <v>134</v>
      </c>
      <c r="BF1107" s="1"/>
      <c r="BG1107" s="1"/>
      <c r="BH1107" s="1"/>
      <c r="BI1107" s="1"/>
      <c r="BJ1107" s="1"/>
      <c r="BK1107" s="1"/>
      <c r="BL1107" s="1" t="s">
        <v>935</v>
      </c>
      <c r="BM1107" s="1" t="s">
        <v>936</v>
      </c>
      <c r="BN1107" s="1"/>
    </row>
    <row r="1108" spans="1:66" ht="15.75" customHeight="1" x14ac:dyDescent="0.3">
      <c r="A1108" s="1" t="s">
        <v>313</v>
      </c>
      <c r="B1108" s="1">
        <v>50000</v>
      </c>
      <c r="C1108" s="1" t="s">
        <v>68</v>
      </c>
      <c r="D1108" s="1">
        <v>0</v>
      </c>
      <c r="E1108" s="4">
        <v>44781</v>
      </c>
      <c r="F1108" s="1" t="s">
        <v>69</v>
      </c>
      <c r="G1108" s="1" t="s">
        <v>123</v>
      </c>
      <c r="H1108" s="1" t="s">
        <v>124</v>
      </c>
      <c r="I1108" s="1" t="s">
        <v>101</v>
      </c>
      <c r="J1108" s="1" t="s">
        <v>7152</v>
      </c>
      <c r="K1108" s="1" t="s">
        <v>7153</v>
      </c>
      <c r="L1108" s="1" t="s">
        <v>7366</v>
      </c>
      <c r="M1108" s="1" t="s">
        <v>7155</v>
      </c>
      <c r="N1108" s="1" t="s">
        <v>7156</v>
      </c>
      <c r="O1108" s="1" t="s">
        <v>291</v>
      </c>
      <c r="P1108" s="1" t="s">
        <v>318</v>
      </c>
      <c r="Q1108" s="1" t="s">
        <v>313</v>
      </c>
      <c r="R1108" s="1" t="s">
        <v>7367</v>
      </c>
      <c r="S1108" s="1" t="s">
        <v>7368</v>
      </c>
      <c r="T1108" s="1"/>
      <c r="U1108" s="1" t="s">
        <v>81</v>
      </c>
      <c r="V1108" s="1"/>
      <c r="W1108" s="1"/>
      <c r="X1108" s="1"/>
      <c r="Y1108" s="1">
        <v>263</v>
      </c>
      <c r="Z1108" s="1"/>
      <c r="AA1108" s="1"/>
      <c r="AB1108" s="1"/>
      <c r="AC1108" s="1"/>
      <c r="AD1108" s="1"/>
      <c r="AE1108" s="1"/>
      <c r="AF1108" s="1"/>
      <c r="AG1108" s="1"/>
      <c r="AH1108" s="1"/>
      <c r="AI1108" s="1"/>
      <c r="AJ1108" s="1"/>
      <c r="AK1108" s="1" t="s">
        <v>264</v>
      </c>
      <c r="AL1108" s="1"/>
      <c r="AM1108" s="1"/>
      <c r="AN1108" s="1"/>
      <c r="AO1108" s="1"/>
      <c r="AP1108" s="1"/>
      <c r="AQ1108" s="1"/>
      <c r="AR1108" s="1"/>
      <c r="AS1108" s="1"/>
      <c r="AT1108" s="1"/>
      <c r="AU1108" s="1"/>
      <c r="AV1108" s="1"/>
      <c r="AW1108" s="1"/>
      <c r="AX1108" s="1" t="s">
        <v>357</v>
      </c>
      <c r="AY1108" s="1"/>
      <c r="AZ1108" s="1" t="s">
        <v>296</v>
      </c>
      <c r="BA1108" s="1" t="s">
        <v>291</v>
      </c>
      <c r="BB1108" s="1"/>
      <c r="BC1108" s="1"/>
      <c r="BD1108" s="1" t="s">
        <v>266</v>
      </c>
      <c r="BE1108" s="1" t="s">
        <v>192</v>
      </c>
      <c r="BF1108" s="1" t="s">
        <v>90</v>
      </c>
      <c r="BG1108" s="1"/>
      <c r="BH1108" s="1" t="s">
        <v>321</v>
      </c>
      <c r="BI1108" s="1"/>
      <c r="BJ1108" s="1"/>
      <c r="BK1108" s="1"/>
      <c r="BL1108" s="1" t="s">
        <v>7159</v>
      </c>
      <c r="BM1108" s="1" t="s">
        <v>7160</v>
      </c>
      <c r="BN1108" s="1" t="s">
        <v>181</v>
      </c>
    </row>
    <row r="1109" spans="1:66" ht="15.75" customHeight="1" x14ac:dyDescent="0.3">
      <c r="A1109" s="1" t="s">
        <v>313</v>
      </c>
      <c r="B1109" s="1">
        <v>480704</v>
      </c>
      <c r="C1109" s="1" t="s">
        <v>68</v>
      </c>
      <c r="D1109" s="1">
        <v>0</v>
      </c>
      <c r="E1109" s="4" t="s">
        <v>2926</v>
      </c>
      <c r="F1109" s="1" t="s">
        <v>69</v>
      </c>
      <c r="G1109" s="1" t="s">
        <v>123</v>
      </c>
      <c r="H1109" s="1" t="s">
        <v>124</v>
      </c>
      <c r="I1109" s="1" t="s">
        <v>101</v>
      </c>
      <c r="J1109" s="1"/>
      <c r="K1109" s="1"/>
      <c r="L1109" s="1"/>
      <c r="M1109" s="1" t="s">
        <v>7369</v>
      </c>
      <c r="N1109" s="1" t="s">
        <v>7370</v>
      </c>
      <c r="O1109" s="1" t="s">
        <v>259</v>
      </c>
      <c r="P1109" s="1" t="s">
        <v>318</v>
      </c>
      <c r="Q1109" s="1" t="s">
        <v>313</v>
      </c>
      <c r="R1109" s="1" t="s">
        <v>7371</v>
      </c>
      <c r="S1109" s="1" t="s">
        <v>7372</v>
      </c>
      <c r="T1109" s="1"/>
      <c r="U1109" s="1" t="s">
        <v>147</v>
      </c>
      <c r="V1109" s="1"/>
      <c r="W1109" s="1" t="s">
        <v>7373</v>
      </c>
      <c r="X1109" s="1"/>
      <c r="Y1109" s="1">
        <v>110</v>
      </c>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t="s">
        <v>265</v>
      </c>
      <c r="BA1109" s="1" t="s">
        <v>259</v>
      </c>
      <c r="BB1109" s="1"/>
      <c r="BC1109" s="1"/>
      <c r="BD1109" s="1" t="s">
        <v>88</v>
      </c>
      <c r="BE1109" s="1" t="s">
        <v>150</v>
      </c>
      <c r="BF1109" s="1" t="s">
        <v>298</v>
      </c>
      <c r="BG1109" s="1"/>
      <c r="BH1109" s="1" t="s">
        <v>2340</v>
      </c>
      <c r="BI1109" s="1"/>
      <c r="BJ1109" s="1"/>
      <c r="BK1109" s="1"/>
      <c r="BL1109" s="1" t="s">
        <v>7374</v>
      </c>
      <c r="BM1109" s="1" t="s">
        <v>7375</v>
      </c>
      <c r="BN1109" s="1"/>
    </row>
    <row r="1110" spans="1:66" ht="15.75" customHeight="1" x14ac:dyDescent="0.3">
      <c r="A1110" s="1" t="s">
        <v>313</v>
      </c>
      <c r="B1110" s="1">
        <v>1800000</v>
      </c>
      <c r="C1110" s="1" t="s">
        <v>68</v>
      </c>
      <c r="D1110" s="1">
        <v>0</v>
      </c>
      <c r="E1110" s="4">
        <v>44781</v>
      </c>
      <c r="F1110" s="1" t="s">
        <v>69</v>
      </c>
      <c r="G1110" s="1" t="s">
        <v>123</v>
      </c>
      <c r="H1110" s="1" t="s">
        <v>124</v>
      </c>
      <c r="I1110" s="1" t="s">
        <v>101</v>
      </c>
      <c r="J1110" s="1" t="s">
        <v>7152</v>
      </c>
      <c r="K1110" s="1" t="s">
        <v>7153</v>
      </c>
      <c r="L1110" s="1" t="s">
        <v>7376</v>
      </c>
      <c r="M1110" s="1" t="s">
        <v>7155</v>
      </c>
      <c r="N1110" s="1" t="s">
        <v>7156</v>
      </c>
      <c r="O1110" s="1" t="s">
        <v>291</v>
      </c>
      <c r="P1110" s="1" t="s">
        <v>318</v>
      </c>
      <c r="Q1110" s="1" t="s">
        <v>313</v>
      </c>
      <c r="R1110" s="1" t="s">
        <v>7377</v>
      </c>
      <c r="S1110" s="1" t="s">
        <v>7378</v>
      </c>
      <c r="T1110" s="1"/>
      <c r="U1110" s="1" t="s">
        <v>81</v>
      </c>
      <c r="V1110" s="1"/>
      <c r="W1110" s="1"/>
      <c r="X1110" s="1"/>
      <c r="Y1110" s="1">
        <v>263</v>
      </c>
      <c r="Z1110" s="1"/>
      <c r="AA1110" s="1"/>
      <c r="AB1110" s="1"/>
      <c r="AC1110" s="1"/>
      <c r="AD1110" s="1"/>
      <c r="AE1110" s="1"/>
      <c r="AF1110" s="1"/>
      <c r="AG1110" s="1"/>
      <c r="AH1110" s="1"/>
      <c r="AI1110" s="1"/>
      <c r="AJ1110" s="1"/>
      <c r="AK1110" s="1" t="s">
        <v>264</v>
      </c>
      <c r="AL1110" s="1"/>
      <c r="AM1110" s="1"/>
      <c r="AN1110" s="1"/>
      <c r="AO1110" s="1"/>
      <c r="AP1110" s="1"/>
      <c r="AQ1110" s="1"/>
      <c r="AR1110" s="1"/>
      <c r="AS1110" s="1"/>
      <c r="AT1110" s="1"/>
      <c r="AU1110" s="1"/>
      <c r="AV1110" s="1"/>
      <c r="AW1110" s="1"/>
      <c r="AX1110" s="1" t="s">
        <v>357</v>
      </c>
      <c r="AY1110" s="1"/>
      <c r="AZ1110" s="1" t="s">
        <v>296</v>
      </c>
      <c r="BA1110" s="1" t="s">
        <v>291</v>
      </c>
      <c r="BB1110" s="1"/>
      <c r="BC1110" s="1"/>
      <c r="BD1110" s="1" t="s">
        <v>266</v>
      </c>
      <c r="BE1110" s="1" t="s">
        <v>192</v>
      </c>
      <c r="BF1110" s="1" t="s">
        <v>90</v>
      </c>
      <c r="BG1110" s="1"/>
      <c r="BH1110" s="1" t="s">
        <v>321</v>
      </c>
      <c r="BI1110" s="1"/>
      <c r="BJ1110" s="1"/>
      <c r="BK1110" s="1"/>
      <c r="BL1110" s="1" t="s">
        <v>7159</v>
      </c>
      <c r="BM1110" s="1" t="s">
        <v>7160</v>
      </c>
      <c r="BN1110" s="1" t="s">
        <v>121</v>
      </c>
    </row>
    <row r="1111" spans="1:66" ht="15.75" customHeight="1" x14ac:dyDescent="0.3">
      <c r="A1111" s="1" t="s">
        <v>313</v>
      </c>
      <c r="B1111" s="1">
        <v>600000</v>
      </c>
      <c r="C1111" s="1" t="s">
        <v>68</v>
      </c>
      <c r="D1111" s="1">
        <v>0</v>
      </c>
      <c r="E1111" s="4" t="s">
        <v>314</v>
      </c>
      <c r="F1111" s="1" t="s">
        <v>69</v>
      </c>
      <c r="G1111" s="1" t="s">
        <v>123</v>
      </c>
      <c r="H1111" s="1" t="s">
        <v>124</v>
      </c>
      <c r="I1111" s="1" t="s">
        <v>101</v>
      </c>
      <c r="J1111" s="1"/>
      <c r="K1111" s="1"/>
      <c r="L1111" s="1"/>
      <c r="M1111" s="1" t="s">
        <v>7379</v>
      </c>
      <c r="N1111" s="1" t="s">
        <v>7380</v>
      </c>
      <c r="O1111" s="1" t="s">
        <v>223</v>
      </c>
      <c r="P1111" s="1" t="s">
        <v>318</v>
      </c>
      <c r="Q1111" s="1" t="s">
        <v>313</v>
      </c>
      <c r="R1111" s="1" t="s">
        <v>7381</v>
      </c>
      <c r="S1111" s="1" t="s">
        <v>7382</v>
      </c>
      <c r="T1111" s="1"/>
      <c r="U1111" s="1" t="s">
        <v>81</v>
      </c>
      <c r="V1111" s="1"/>
      <c r="W1111" s="1"/>
      <c r="X1111" s="1"/>
      <c r="Y1111" s="1">
        <v>500</v>
      </c>
      <c r="Z1111" s="1"/>
      <c r="AA1111" s="1"/>
      <c r="AB1111" s="1"/>
      <c r="AC1111" s="1"/>
      <c r="AD1111" s="1"/>
      <c r="AE1111" s="1"/>
      <c r="AF1111" s="1"/>
      <c r="AG1111" s="1"/>
      <c r="AH1111" s="1"/>
      <c r="AI1111" s="1"/>
      <c r="AJ1111" s="1"/>
      <c r="AK1111" s="1" t="s">
        <v>889</v>
      </c>
      <c r="AL1111" s="1"/>
      <c r="AM1111" s="1"/>
      <c r="AN1111" s="1"/>
      <c r="AO1111" s="1"/>
      <c r="AP1111" s="1"/>
      <c r="AQ1111" s="1"/>
      <c r="AR1111" s="1"/>
      <c r="AS1111" s="1"/>
      <c r="AT1111" s="1"/>
      <c r="AU1111" s="1"/>
      <c r="AV1111" s="1"/>
      <c r="AW1111" s="1"/>
      <c r="AX1111" s="1" t="s">
        <v>500</v>
      </c>
      <c r="AY1111" s="1"/>
      <c r="AZ1111" s="1" t="s">
        <v>521</v>
      </c>
      <c r="BA1111" s="1" t="s">
        <v>517</v>
      </c>
      <c r="BB1111" s="1"/>
      <c r="BC1111" s="1"/>
      <c r="BD1111" s="1"/>
      <c r="BE1111" s="1" t="s">
        <v>134</v>
      </c>
      <c r="BF1111" s="1"/>
      <c r="BG1111" s="1"/>
      <c r="BH1111" s="1"/>
      <c r="BI1111" s="1"/>
      <c r="BJ1111" s="1"/>
      <c r="BK1111" s="1"/>
      <c r="BL1111" s="1" t="s">
        <v>7383</v>
      </c>
      <c r="BM1111" s="1" t="s">
        <v>7384</v>
      </c>
      <c r="BN1111" s="1"/>
    </row>
    <row r="1112" spans="1:66" ht="15.75" customHeight="1" x14ac:dyDescent="0.3">
      <c r="A1112" s="1" t="s">
        <v>376</v>
      </c>
      <c r="B1112" s="1">
        <v>1500000</v>
      </c>
      <c r="C1112" s="1" t="s">
        <v>68</v>
      </c>
      <c r="D1112" s="1">
        <v>0</v>
      </c>
      <c r="E1112" s="4" t="s">
        <v>3253</v>
      </c>
      <c r="F1112" s="1" t="s">
        <v>69</v>
      </c>
      <c r="G1112" s="1" t="s">
        <v>123</v>
      </c>
      <c r="H1112" s="1" t="s">
        <v>124</v>
      </c>
      <c r="I1112" s="1" t="s">
        <v>101</v>
      </c>
      <c r="J1112" s="1"/>
      <c r="K1112" s="1"/>
      <c r="L1112" s="1" t="s">
        <v>288</v>
      </c>
      <c r="M1112" s="1" t="s">
        <v>7385</v>
      </c>
      <c r="N1112" s="1" t="s">
        <v>7386</v>
      </c>
      <c r="O1112" s="1" t="s">
        <v>340</v>
      </c>
      <c r="P1112" s="1" t="s">
        <v>383</v>
      </c>
      <c r="Q1112" s="1" t="s">
        <v>376</v>
      </c>
      <c r="R1112" s="1" t="s">
        <v>7387</v>
      </c>
      <c r="S1112" s="1" t="s">
        <v>7388</v>
      </c>
      <c r="T1112" s="1"/>
      <c r="U1112" s="1" t="s">
        <v>130</v>
      </c>
      <c r="V1112" s="1"/>
      <c r="W1112" s="1" t="s">
        <v>7389</v>
      </c>
      <c r="X1112" s="1"/>
      <c r="Y1112" s="1">
        <v>119</v>
      </c>
      <c r="Z1112" s="1"/>
      <c r="AA1112" s="1"/>
      <c r="AB1112" s="1"/>
      <c r="AC1112" s="1"/>
      <c r="AD1112" s="1"/>
      <c r="AE1112" s="1"/>
      <c r="AF1112" s="1"/>
      <c r="AG1112" s="1" t="s">
        <v>111</v>
      </c>
      <c r="AH1112" s="1"/>
      <c r="AI1112" s="1"/>
      <c r="AJ1112" s="1"/>
      <c r="AK1112" s="1" t="s">
        <v>356</v>
      </c>
      <c r="AL1112" s="1"/>
      <c r="AM1112" s="1"/>
      <c r="AN1112" s="1"/>
      <c r="AO1112" s="1"/>
      <c r="AP1112" s="1"/>
      <c r="AQ1112" s="1"/>
      <c r="AR1112" s="1"/>
      <c r="AS1112" s="1"/>
      <c r="AT1112" s="1"/>
      <c r="AU1112" s="1"/>
      <c r="AV1112" s="1"/>
      <c r="AW1112" s="1"/>
      <c r="AX1112" s="1"/>
      <c r="AY1112" s="1"/>
      <c r="AZ1112" s="1" t="s">
        <v>588</v>
      </c>
      <c r="BA1112" s="1" t="s">
        <v>340</v>
      </c>
      <c r="BB1112" s="1" t="s">
        <v>445</v>
      </c>
      <c r="BC1112" s="1"/>
      <c r="BD1112" s="1" t="s">
        <v>88</v>
      </c>
      <c r="BE1112" s="1" t="s">
        <v>625</v>
      </c>
      <c r="BF1112" s="1" t="s">
        <v>298</v>
      </c>
      <c r="BG1112" s="1"/>
      <c r="BH1112" s="1" t="s">
        <v>387</v>
      </c>
      <c r="BI1112" s="1"/>
      <c r="BJ1112" s="1"/>
      <c r="BK1112" s="1"/>
      <c r="BL1112" s="1" t="s">
        <v>7390</v>
      </c>
      <c r="BM1112" s="1" t="s">
        <v>7391</v>
      </c>
      <c r="BN1112" s="1"/>
    </row>
    <row r="1113" spans="1:66" ht="15.75" customHeight="1" x14ac:dyDescent="0.3">
      <c r="A1113" s="1" t="s">
        <v>2238</v>
      </c>
      <c r="B1113" s="1">
        <v>1000000</v>
      </c>
      <c r="C1113" s="1" t="s">
        <v>68</v>
      </c>
      <c r="D1113" s="1">
        <v>0</v>
      </c>
      <c r="E1113" s="4">
        <v>44872</v>
      </c>
      <c r="F1113" s="1" t="s">
        <v>69</v>
      </c>
      <c r="G1113" s="1" t="s">
        <v>123</v>
      </c>
      <c r="H1113" s="1" t="s">
        <v>124</v>
      </c>
      <c r="I1113" s="1" t="s">
        <v>101</v>
      </c>
      <c r="J1113" s="1" t="s">
        <v>7392</v>
      </c>
      <c r="K1113" s="1" t="s">
        <v>7393</v>
      </c>
      <c r="L1113" s="1" t="s">
        <v>7394</v>
      </c>
      <c r="M1113" s="1" t="s">
        <v>7395</v>
      </c>
      <c r="N1113" s="1" t="s">
        <v>7396</v>
      </c>
      <c r="O1113" s="1" t="s">
        <v>766</v>
      </c>
      <c r="P1113" s="1" t="s">
        <v>2244</v>
      </c>
      <c r="Q1113" s="1" t="s">
        <v>2238</v>
      </c>
      <c r="R1113" s="1" t="s">
        <v>7397</v>
      </c>
      <c r="S1113" s="1" t="s">
        <v>7398</v>
      </c>
      <c r="T1113" s="1"/>
      <c r="U1113" s="1" t="s">
        <v>147</v>
      </c>
      <c r="V1113" s="1"/>
      <c r="W1113" s="1"/>
      <c r="X1113" s="1"/>
      <c r="Y1113" s="1">
        <v>101</v>
      </c>
      <c r="Z1113" s="1"/>
      <c r="AA1113" s="1"/>
      <c r="AB1113" s="1"/>
      <c r="AC1113" s="1"/>
      <c r="AD1113" s="1"/>
      <c r="AE1113" s="1"/>
      <c r="AF1113" s="1"/>
      <c r="AG1113" s="1"/>
      <c r="AH1113" s="1"/>
      <c r="AI1113" s="1"/>
      <c r="AJ1113" s="1"/>
      <c r="AK1113" s="1" t="s">
        <v>707</v>
      </c>
      <c r="AL1113" s="1"/>
      <c r="AM1113" s="1"/>
      <c r="AN1113" s="1"/>
      <c r="AO1113" s="1"/>
      <c r="AP1113" s="1"/>
      <c r="AQ1113" s="1"/>
      <c r="AR1113" s="1"/>
      <c r="AS1113" s="1"/>
      <c r="AT1113" s="1"/>
      <c r="AU1113" s="1"/>
      <c r="AV1113" s="1"/>
      <c r="AW1113" s="1"/>
      <c r="AX1113" s="1" t="s">
        <v>221</v>
      </c>
      <c r="AY1113" s="1"/>
      <c r="AZ1113" s="1" t="s">
        <v>769</v>
      </c>
      <c r="BA1113" s="1" t="s">
        <v>766</v>
      </c>
      <c r="BB1113" s="1"/>
      <c r="BC1113" s="1"/>
      <c r="BD1113" s="1" t="s">
        <v>116</v>
      </c>
      <c r="BE1113" s="1" t="s">
        <v>134</v>
      </c>
      <c r="BF1113" s="1"/>
      <c r="BG1113" s="1"/>
      <c r="BH1113" s="1"/>
      <c r="BI1113" s="1"/>
      <c r="BJ1113" s="1"/>
      <c r="BK1113" s="1"/>
      <c r="BL1113" s="1" t="s">
        <v>7399</v>
      </c>
      <c r="BM1113" s="1" t="s">
        <v>7400</v>
      </c>
      <c r="BN1113" s="1"/>
    </row>
    <row r="1114" spans="1:66" ht="15.75" customHeight="1" x14ac:dyDescent="0.3">
      <c r="A1114" s="1" t="s">
        <v>2238</v>
      </c>
      <c r="B1114" s="1">
        <v>1000000</v>
      </c>
      <c r="C1114" s="1" t="s">
        <v>68</v>
      </c>
      <c r="D1114" s="1">
        <v>0</v>
      </c>
      <c r="E1114" s="4">
        <v>44780</v>
      </c>
      <c r="F1114" s="1" t="s">
        <v>69</v>
      </c>
      <c r="G1114" s="1" t="s">
        <v>123</v>
      </c>
      <c r="H1114" s="1" t="s">
        <v>124</v>
      </c>
      <c r="I1114" s="1" t="s">
        <v>101</v>
      </c>
      <c r="J1114" s="1"/>
      <c r="K1114" s="1"/>
      <c r="L1114" s="1" t="s">
        <v>7401</v>
      </c>
      <c r="M1114" s="1" t="s">
        <v>7395</v>
      </c>
      <c r="N1114" s="1" t="s">
        <v>7396</v>
      </c>
      <c r="O1114" s="1" t="s">
        <v>766</v>
      </c>
      <c r="P1114" s="1" t="s">
        <v>2244</v>
      </c>
      <c r="Q1114" s="1" t="s">
        <v>2238</v>
      </c>
      <c r="R1114" s="1" t="s">
        <v>7402</v>
      </c>
      <c r="S1114" s="1" t="s">
        <v>7403</v>
      </c>
      <c r="T1114" s="1"/>
      <c r="U1114" s="1" t="s">
        <v>147</v>
      </c>
      <c r="V1114" s="1"/>
      <c r="W1114" s="1"/>
      <c r="X1114" s="1"/>
      <c r="Y1114" s="1">
        <v>101</v>
      </c>
      <c r="Z1114" s="1"/>
      <c r="AA1114" s="1"/>
      <c r="AB1114" s="1"/>
      <c r="AC1114" s="1"/>
      <c r="AD1114" s="1"/>
      <c r="AE1114" s="1"/>
      <c r="AF1114" s="1"/>
      <c r="AG1114" s="1"/>
      <c r="AH1114" s="1"/>
      <c r="AI1114" s="1"/>
      <c r="AJ1114" s="1"/>
      <c r="AK1114" s="1" t="s">
        <v>707</v>
      </c>
      <c r="AL1114" s="1"/>
      <c r="AM1114" s="1"/>
      <c r="AN1114" s="1"/>
      <c r="AO1114" s="1"/>
      <c r="AP1114" s="1"/>
      <c r="AQ1114" s="1"/>
      <c r="AR1114" s="1"/>
      <c r="AS1114" s="1"/>
      <c r="AT1114" s="1"/>
      <c r="AU1114" s="1"/>
      <c r="AV1114" s="1"/>
      <c r="AW1114" s="1"/>
      <c r="AX1114" s="1" t="s">
        <v>221</v>
      </c>
      <c r="AY1114" s="1"/>
      <c r="AZ1114" s="1" t="s">
        <v>769</v>
      </c>
      <c r="BA1114" s="1" t="s">
        <v>766</v>
      </c>
      <c r="BB1114" s="1"/>
      <c r="BC1114" s="1"/>
      <c r="BD1114" s="1" t="s">
        <v>116</v>
      </c>
      <c r="BE1114" s="1" t="s">
        <v>134</v>
      </c>
      <c r="BF1114" s="1"/>
      <c r="BG1114" s="1"/>
      <c r="BH1114" s="1"/>
      <c r="BI1114" s="1"/>
      <c r="BJ1114" s="1"/>
      <c r="BK1114" s="1"/>
      <c r="BL1114" s="1" t="s">
        <v>7399</v>
      </c>
      <c r="BM1114" s="1" t="s">
        <v>7400</v>
      </c>
      <c r="BN1114" s="1"/>
    </row>
    <row r="1115" spans="1:66" ht="15.75" customHeight="1" x14ac:dyDescent="0.3">
      <c r="A1115" s="1" t="s">
        <v>481</v>
      </c>
      <c r="B1115" s="1">
        <v>300000</v>
      </c>
      <c r="C1115" s="1" t="s">
        <v>68</v>
      </c>
      <c r="D1115" s="1">
        <v>0</v>
      </c>
      <c r="E1115" s="4" t="s">
        <v>6647</v>
      </c>
      <c r="F1115" s="1" t="s">
        <v>69</v>
      </c>
      <c r="G1115" s="1" t="s">
        <v>123</v>
      </c>
      <c r="H1115" s="1" t="s">
        <v>124</v>
      </c>
      <c r="I1115" s="1" t="s">
        <v>101</v>
      </c>
      <c r="J1115" s="1" t="s">
        <v>7404</v>
      </c>
      <c r="K1115" s="1" t="s">
        <v>7405</v>
      </c>
      <c r="L1115" s="1"/>
      <c r="M1115" s="1" t="s">
        <v>7406</v>
      </c>
      <c r="N1115" s="1" t="s">
        <v>7407</v>
      </c>
      <c r="O1115" s="1" t="s">
        <v>233</v>
      </c>
      <c r="P1115" s="1" t="s">
        <v>486</v>
      </c>
      <c r="Q1115" s="1" t="s">
        <v>481</v>
      </c>
      <c r="R1115" s="1" t="s">
        <v>7408</v>
      </c>
      <c r="S1115" s="1" t="s">
        <v>7409</v>
      </c>
      <c r="T1115" s="1"/>
      <c r="U1115" s="1" t="s">
        <v>147</v>
      </c>
      <c r="V1115" s="1"/>
      <c r="W1115" s="1"/>
      <c r="X1115" s="1"/>
      <c r="Y1115" s="1">
        <v>200</v>
      </c>
      <c r="Z1115" s="1"/>
      <c r="AA1115" s="1"/>
      <c r="AB1115" s="1"/>
      <c r="AC1115" s="1"/>
      <c r="AD1115" s="1"/>
      <c r="AE1115" s="1"/>
      <c r="AF1115" s="1"/>
      <c r="AG1115" s="1" t="s">
        <v>111</v>
      </c>
      <c r="AH1115" s="1"/>
      <c r="AI1115" s="1"/>
      <c r="AJ1115" s="1"/>
      <c r="AK1115" s="1"/>
      <c r="AL1115" s="1" t="s">
        <v>7410</v>
      </c>
      <c r="AM1115" s="1"/>
      <c r="AN1115" s="1"/>
      <c r="AO1115" s="1"/>
      <c r="AP1115" s="1"/>
      <c r="AQ1115" s="1"/>
      <c r="AR1115" s="1"/>
      <c r="AS1115" s="1"/>
      <c r="AT1115" s="1"/>
      <c r="AU1115" s="1"/>
      <c r="AV1115" s="1"/>
      <c r="AW1115" s="1"/>
      <c r="AX1115" s="1"/>
      <c r="AY1115" s="1"/>
      <c r="AZ1115" s="1" t="s">
        <v>238</v>
      </c>
      <c r="BA1115" s="1" t="s">
        <v>233</v>
      </c>
      <c r="BB1115" s="1"/>
      <c r="BC1115" s="1"/>
      <c r="BD1115" s="1" t="s">
        <v>88</v>
      </c>
      <c r="BE1115" s="1" t="s">
        <v>192</v>
      </c>
      <c r="BF1115" s="1"/>
      <c r="BG1115" s="1" t="s">
        <v>7411</v>
      </c>
      <c r="BH1115" s="1" t="s">
        <v>321</v>
      </c>
      <c r="BI1115" s="1"/>
      <c r="BJ1115" s="1"/>
      <c r="BK1115" s="1" t="s">
        <v>7412</v>
      </c>
      <c r="BL1115" s="1" t="s">
        <v>7413</v>
      </c>
      <c r="BM1115" s="1" t="s">
        <v>7414</v>
      </c>
      <c r="BN1115" s="1" t="s">
        <v>3943</v>
      </c>
    </row>
    <row r="1116" spans="1:66" ht="15.75" customHeight="1" x14ac:dyDescent="0.3">
      <c r="A1116" s="1" t="s">
        <v>2238</v>
      </c>
      <c r="B1116" s="1">
        <v>1000000</v>
      </c>
      <c r="C1116" s="1" t="s">
        <v>68</v>
      </c>
      <c r="D1116" s="1">
        <v>0</v>
      </c>
      <c r="E1116" s="4" t="s">
        <v>6575</v>
      </c>
      <c r="F1116" s="1" t="s">
        <v>69</v>
      </c>
      <c r="G1116" s="1" t="s">
        <v>123</v>
      </c>
      <c r="H1116" s="1" t="s">
        <v>124</v>
      </c>
      <c r="I1116" s="1" t="s">
        <v>101</v>
      </c>
      <c r="J1116" s="1" t="s">
        <v>7415</v>
      </c>
      <c r="K1116" s="1" t="s">
        <v>7416</v>
      </c>
      <c r="L1116" s="1" t="s">
        <v>121</v>
      </c>
      <c r="M1116" s="1" t="s">
        <v>7417</v>
      </c>
      <c r="N1116" s="1" t="s">
        <v>7418</v>
      </c>
      <c r="O1116" s="1" t="s">
        <v>173</v>
      </c>
      <c r="P1116" s="1" t="s">
        <v>2244</v>
      </c>
      <c r="Q1116" s="1" t="s">
        <v>2238</v>
      </c>
      <c r="R1116" s="1" t="s">
        <v>7419</v>
      </c>
      <c r="S1116" s="1" t="s">
        <v>7420</v>
      </c>
      <c r="T1116" s="1"/>
      <c r="U1116" s="1" t="s">
        <v>147</v>
      </c>
      <c r="V1116" s="1"/>
      <c r="W1116" s="1"/>
      <c r="X1116" s="1"/>
      <c r="Y1116" s="1">
        <v>185</v>
      </c>
      <c r="Z1116" s="1"/>
      <c r="AA1116" s="1"/>
      <c r="AB1116" s="1"/>
      <c r="AC1116" s="1"/>
      <c r="AD1116" s="1"/>
      <c r="AE1116" s="1"/>
      <c r="AF1116" s="1"/>
      <c r="AG1116" s="1"/>
      <c r="AH1116" s="1"/>
      <c r="AI1116" s="1"/>
      <c r="AJ1116" s="1"/>
      <c r="AK1116" s="1" t="s">
        <v>112</v>
      </c>
      <c r="AL1116" s="1"/>
      <c r="AM1116" s="1"/>
      <c r="AN1116" s="1"/>
      <c r="AO1116" s="1"/>
      <c r="AP1116" s="1"/>
      <c r="AQ1116" s="1"/>
      <c r="AR1116" s="1"/>
      <c r="AS1116" s="1"/>
      <c r="AT1116" s="1"/>
      <c r="AU1116" s="1"/>
      <c r="AV1116" s="1"/>
      <c r="AW1116" s="1"/>
      <c r="AX1116" s="1" t="s">
        <v>221</v>
      </c>
      <c r="AY1116" s="1"/>
      <c r="AZ1116" s="1" t="s">
        <v>178</v>
      </c>
      <c r="BA1116" s="1" t="s">
        <v>173</v>
      </c>
      <c r="BB1116" s="1"/>
      <c r="BC1116" s="1"/>
      <c r="BD1116" s="1" t="s">
        <v>88</v>
      </c>
      <c r="BE1116" s="1" t="s">
        <v>134</v>
      </c>
      <c r="BF1116" s="1"/>
      <c r="BG1116" s="1"/>
      <c r="BH1116" s="1"/>
      <c r="BI1116" s="1"/>
      <c r="BJ1116" s="1"/>
      <c r="BK1116" s="1"/>
      <c r="BL1116" s="1" t="s">
        <v>7421</v>
      </c>
      <c r="BM1116" s="1" t="s">
        <v>7422</v>
      </c>
      <c r="BN1116" s="1"/>
    </row>
    <row r="1117" spans="1:66" ht="15.75" customHeight="1" x14ac:dyDescent="0.3">
      <c r="A1117" s="1" t="s">
        <v>256</v>
      </c>
      <c r="B1117" s="1">
        <v>300000</v>
      </c>
      <c r="C1117" s="1" t="s">
        <v>68</v>
      </c>
      <c r="D1117" s="1">
        <v>0</v>
      </c>
      <c r="E1117" s="4" t="s">
        <v>1059</v>
      </c>
      <c r="F1117" s="1" t="s">
        <v>69</v>
      </c>
      <c r="G1117" s="1" t="s">
        <v>123</v>
      </c>
      <c r="H1117" s="1" t="s">
        <v>124</v>
      </c>
      <c r="I1117" s="1" t="s">
        <v>101</v>
      </c>
      <c r="J1117" s="1" t="s">
        <v>6862</v>
      </c>
      <c r="K1117" s="1" t="s">
        <v>6863</v>
      </c>
      <c r="L1117" s="1" t="s">
        <v>6081</v>
      </c>
      <c r="M1117" s="1" t="s">
        <v>6865</v>
      </c>
      <c r="N1117" s="1" t="s">
        <v>6866</v>
      </c>
      <c r="O1117" s="1" t="s">
        <v>201</v>
      </c>
      <c r="P1117" s="1" t="s">
        <v>260</v>
      </c>
      <c r="Q1117" s="1" t="s">
        <v>256</v>
      </c>
      <c r="R1117" s="1" t="s">
        <v>7423</v>
      </c>
      <c r="S1117" s="1" t="s">
        <v>7424</v>
      </c>
      <c r="T1117" s="1"/>
      <c r="U1117" s="1" t="s">
        <v>81</v>
      </c>
      <c r="V1117" s="1"/>
      <c r="W1117" s="1" t="s">
        <v>1527</v>
      </c>
      <c r="X1117" s="1"/>
      <c r="Y1117" s="1">
        <v>407</v>
      </c>
      <c r="Z1117" s="1"/>
      <c r="AA1117" s="1"/>
      <c r="AB1117" s="1"/>
      <c r="AC1117" s="1"/>
      <c r="AD1117" s="1"/>
      <c r="AE1117" s="1"/>
      <c r="AF1117" s="1"/>
      <c r="AG1117" s="1"/>
      <c r="AH1117" s="1"/>
      <c r="AI1117" s="1"/>
      <c r="AJ1117" s="1"/>
      <c r="AK1117" s="1" t="s">
        <v>112</v>
      </c>
      <c r="AL1117" s="1"/>
      <c r="AM1117" s="1"/>
      <c r="AN1117" s="1"/>
      <c r="AO1117" s="1"/>
      <c r="AP1117" s="1"/>
      <c r="AQ1117" s="1"/>
      <c r="AR1117" s="1"/>
      <c r="AS1117" s="1"/>
      <c r="AT1117" s="1"/>
      <c r="AU1117" s="1"/>
      <c r="AV1117" s="1"/>
      <c r="AW1117" s="1"/>
      <c r="AX1117" s="1" t="s">
        <v>221</v>
      </c>
      <c r="AY1117" s="1"/>
      <c r="AZ1117" s="1" t="s">
        <v>205</v>
      </c>
      <c r="BA1117" s="1" t="s">
        <v>201</v>
      </c>
      <c r="BB1117" s="1" t="s">
        <v>239</v>
      </c>
      <c r="BC1117" s="1"/>
      <c r="BD1117" s="1" t="s">
        <v>88</v>
      </c>
      <c r="BE1117" s="1" t="s">
        <v>134</v>
      </c>
      <c r="BF1117" s="1" t="s">
        <v>135</v>
      </c>
      <c r="BG1117" s="1"/>
      <c r="BH1117" s="1" t="s">
        <v>331</v>
      </c>
      <c r="BI1117" s="1"/>
      <c r="BJ1117" s="1"/>
      <c r="BK1117" s="1"/>
      <c r="BL1117" s="1" t="s">
        <v>6869</v>
      </c>
      <c r="BM1117" s="1" t="s">
        <v>6870</v>
      </c>
      <c r="BN1117" s="1"/>
    </row>
    <row r="1118" spans="1:66" ht="15.75" customHeight="1" x14ac:dyDescent="0.3">
      <c r="A1118" s="1" t="s">
        <v>481</v>
      </c>
      <c r="B1118" s="1">
        <v>2000000</v>
      </c>
      <c r="C1118" s="1" t="s">
        <v>68</v>
      </c>
      <c r="D1118" s="1">
        <v>0</v>
      </c>
      <c r="E1118" s="4" t="s">
        <v>6647</v>
      </c>
      <c r="F1118" s="1" t="s">
        <v>69</v>
      </c>
      <c r="G1118" s="1" t="s">
        <v>123</v>
      </c>
      <c r="H1118" s="1" t="s">
        <v>124</v>
      </c>
      <c r="I1118" s="1" t="s">
        <v>101</v>
      </c>
      <c r="J1118" s="1" t="s">
        <v>7404</v>
      </c>
      <c r="K1118" s="1" t="s">
        <v>7405</v>
      </c>
      <c r="L1118" s="1"/>
      <c r="M1118" s="1" t="s">
        <v>7406</v>
      </c>
      <c r="N1118" s="1" t="s">
        <v>7407</v>
      </c>
      <c r="O1118" s="1" t="s">
        <v>233</v>
      </c>
      <c r="P1118" s="1" t="s">
        <v>486</v>
      </c>
      <c r="Q1118" s="1" t="s">
        <v>481</v>
      </c>
      <c r="R1118" s="1" t="s">
        <v>7425</v>
      </c>
      <c r="S1118" s="1" t="s">
        <v>7426</v>
      </c>
      <c r="T1118" s="1"/>
      <c r="U1118" s="1" t="s">
        <v>147</v>
      </c>
      <c r="V1118" s="1"/>
      <c r="W1118" s="1"/>
      <c r="X1118" s="1"/>
      <c r="Y1118" s="1">
        <v>200</v>
      </c>
      <c r="Z1118" s="1"/>
      <c r="AA1118" s="1"/>
      <c r="AB1118" s="1"/>
      <c r="AC1118" s="1"/>
      <c r="AD1118" s="1"/>
      <c r="AE1118" s="1"/>
      <c r="AF1118" s="1"/>
      <c r="AG1118" s="1" t="s">
        <v>111</v>
      </c>
      <c r="AH1118" s="1"/>
      <c r="AI1118" s="1"/>
      <c r="AJ1118" s="1"/>
      <c r="AK1118" s="1"/>
      <c r="AL1118" s="1" t="s">
        <v>7410</v>
      </c>
      <c r="AM1118" s="1"/>
      <c r="AN1118" s="1"/>
      <c r="AO1118" s="1"/>
      <c r="AP1118" s="1"/>
      <c r="AQ1118" s="1"/>
      <c r="AR1118" s="1"/>
      <c r="AS1118" s="1"/>
      <c r="AT1118" s="1"/>
      <c r="AU1118" s="1"/>
      <c r="AV1118" s="1"/>
      <c r="AW1118" s="1"/>
      <c r="AX1118" s="1"/>
      <c r="AY1118" s="1"/>
      <c r="AZ1118" s="1" t="s">
        <v>238</v>
      </c>
      <c r="BA1118" s="1" t="s">
        <v>233</v>
      </c>
      <c r="BB1118" s="1"/>
      <c r="BC1118" s="1"/>
      <c r="BD1118" s="1" t="s">
        <v>88</v>
      </c>
      <c r="BE1118" s="1" t="s">
        <v>192</v>
      </c>
      <c r="BF1118" s="1"/>
      <c r="BG1118" s="1" t="s">
        <v>7411</v>
      </c>
      <c r="BH1118" s="1" t="s">
        <v>321</v>
      </c>
      <c r="BI1118" s="1"/>
      <c r="BJ1118" s="1"/>
      <c r="BK1118" s="1" t="s">
        <v>7412</v>
      </c>
      <c r="BL1118" s="1" t="s">
        <v>7413</v>
      </c>
      <c r="BM1118" s="1" t="s">
        <v>7414</v>
      </c>
      <c r="BN1118" s="1" t="s">
        <v>121</v>
      </c>
    </row>
    <row r="1119" spans="1:66" ht="15.75" customHeight="1" x14ac:dyDescent="0.3">
      <c r="A1119" s="1" t="s">
        <v>481</v>
      </c>
      <c r="B1119" s="1">
        <v>5000000</v>
      </c>
      <c r="C1119" s="1" t="s">
        <v>68</v>
      </c>
      <c r="D1119" s="1">
        <v>0</v>
      </c>
      <c r="E1119" s="4" t="s">
        <v>5836</v>
      </c>
      <c r="F1119" s="1" t="s">
        <v>69</v>
      </c>
      <c r="G1119" s="1" t="s">
        <v>99</v>
      </c>
      <c r="H1119" s="1" t="s">
        <v>100</v>
      </c>
      <c r="I1119" s="1" t="s">
        <v>101</v>
      </c>
      <c r="J1119" s="1" t="s">
        <v>7427</v>
      </c>
      <c r="K1119" s="1" t="s">
        <v>7428</v>
      </c>
      <c r="L1119" s="1" t="s">
        <v>7429</v>
      </c>
      <c r="M1119" s="1" t="s">
        <v>7430</v>
      </c>
      <c r="N1119" s="1" t="s">
        <v>7431</v>
      </c>
      <c r="O1119" s="1" t="s">
        <v>173</v>
      </c>
      <c r="P1119" s="1" t="s">
        <v>486</v>
      </c>
      <c r="Q1119" s="1" t="s">
        <v>481</v>
      </c>
      <c r="R1119" s="1" t="s">
        <v>7432</v>
      </c>
      <c r="S1119" s="1" t="s">
        <v>7433</v>
      </c>
      <c r="T1119" s="1"/>
      <c r="U1119" s="1" t="s">
        <v>147</v>
      </c>
      <c r="V1119" s="1"/>
      <c r="W1119" s="1"/>
      <c r="X1119" s="1"/>
      <c r="Y1119" s="1">
        <v>650</v>
      </c>
      <c r="Z1119" s="1"/>
      <c r="AA1119" s="1"/>
      <c r="AB1119" s="1"/>
      <c r="AC1119" s="1"/>
      <c r="AD1119" s="1"/>
      <c r="AE1119" s="1"/>
      <c r="AF1119" s="1"/>
      <c r="AG1119" s="1" t="s">
        <v>111</v>
      </c>
      <c r="AH1119" s="1"/>
      <c r="AI1119" s="1"/>
      <c r="AJ1119" s="1"/>
      <c r="AK1119" s="1" t="s">
        <v>1397</v>
      </c>
      <c r="AL1119" s="1"/>
      <c r="AM1119" s="1"/>
      <c r="AN1119" s="1"/>
      <c r="AO1119" s="1"/>
      <c r="AP1119" s="1"/>
      <c r="AQ1119" s="1"/>
      <c r="AR1119" s="1"/>
      <c r="AS1119" s="1"/>
      <c r="AT1119" s="1"/>
      <c r="AU1119" s="1"/>
      <c r="AV1119" s="1"/>
      <c r="AW1119" s="1"/>
      <c r="AX1119" s="1" t="s">
        <v>282</v>
      </c>
      <c r="AY1119" s="1"/>
      <c r="AZ1119" s="1" t="s">
        <v>178</v>
      </c>
      <c r="BA1119" s="1" t="s">
        <v>173</v>
      </c>
      <c r="BB1119" s="1"/>
      <c r="BC1119" s="1"/>
      <c r="BD1119" s="1" t="s">
        <v>88</v>
      </c>
      <c r="BE1119" s="1" t="s">
        <v>117</v>
      </c>
      <c r="BF1119" s="1"/>
      <c r="BG1119" s="1"/>
      <c r="BH1119" s="1" t="s">
        <v>193</v>
      </c>
      <c r="BI1119" s="1"/>
      <c r="BJ1119" s="1"/>
      <c r="BK1119" s="1"/>
      <c r="BL1119" s="1" t="s">
        <v>7434</v>
      </c>
      <c r="BM1119" s="1" t="s">
        <v>7435</v>
      </c>
      <c r="BN1119" s="1"/>
    </row>
    <row r="1120" spans="1:66" ht="15.75" customHeight="1" x14ac:dyDescent="0.3">
      <c r="A1120" s="1" t="s">
        <v>481</v>
      </c>
      <c r="B1120" s="1">
        <v>75000</v>
      </c>
      <c r="C1120" s="1" t="s">
        <v>68</v>
      </c>
      <c r="D1120" s="1">
        <v>0</v>
      </c>
      <c r="E1120" s="4" t="s">
        <v>6647</v>
      </c>
      <c r="F1120" s="1" t="s">
        <v>69</v>
      </c>
      <c r="G1120" s="1" t="s">
        <v>123</v>
      </c>
      <c r="H1120" s="1" t="s">
        <v>124</v>
      </c>
      <c r="I1120" s="1" t="s">
        <v>101</v>
      </c>
      <c r="J1120" s="1" t="s">
        <v>7404</v>
      </c>
      <c r="K1120" s="1" t="s">
        <v>7405</v>
      </c>
      <c r="L1120" s="1"/>
      <c r="M1120" s="1" t="s">
        <v>7406</v>
      </c>
      <c r="N1120" s="1" t="s">
        <v>7407</v>
      </c>
      <c r="O1120" s="1" t="s">
        <v>233</v>
      </c>
      <c r="P1120" s="1" t="s">
        <v>486</v>
      </c>
      <c r="Q1120" s="1" t="s">
        <v>481</v>
      </c>
      <c r="R1120" s="1" t="s">
        <v>7436</v>
      </c>
      <c r="S1120" s="1" t="s">
        <v>7437</v>
      </c>
      <c r="T1120" s="1"/>
      <c r="U1120" s="1" t="s">
        <v>147</v>
      </c>
      <c r="V1120" s="1"/>
      <c r="W1120" s="1"/>
      <c r="X1120" s="1"/>
      <c r="Y1120" s="1">
        <v>200</v>
      </c>
      <c r="Z1120" s="1"/>
      <c r="AA1120" s="1"/>
      <c r="AB1120" s="1"/>
      <c r="AC1120" s="1"/>
      <c r="AD1120" s="1"/>
      <c r="AE1120" s="1"/>
      <c r="AF1120" s="1"/>
      <c r="AG1120" s="1" t="s">
        <v>111</v>
      </c>
      <c r="AH1120" s="1"/>
      <c r="AI1120" s="1"/>
      <c r="AJ1120" s="1"/>
      <c r="AK1120" s="1"/>
      <c r="AL1120" s="1" t="s">
        <v>7410</v>
      </c>
      <c r="AM1120" s="1"/>
      <c r="AN1120" s="1"/>
      <c r="AO1120" s="1"/>
      <c r="AP1120" s="1"/>
      <c r="AQ1120" s="1"/>
      <c r="AR1120" s="1"/>
      <c r="AS1120" s="1"/>
      <c r="AT1120" s="1"/>
      <c r="AU1120" s="1"/>
      <c r="AV1120" s="1"/>
      <c r="AW1120" s="1"/>
      <c r="AX1120" s="1"/>
      <c r="AY1120" s="1"/>
      <c r="AZ1120" s="1" t="s">
        <v>238</v>
      </c>
      <c r="BA1120" s="1" t="s">
        <v>233</v>
      </c>
      <c r="BB1120" s="1"/>
      <c r="BC1120" s="1"/>
      <c r="BD1120" s="1" t="s">
        <v>88</v>
      </c>
      <c r="BE1120" s="1" t="s">
        <v>192</v>
      </c>
      <c r="BF1120" s="1"/>
      <c r="BG1120" s="1" t="s">
        <v>7411</v>
      </c>
      <c r="BH1120" s="1" t="s">
        <v>321</v>
      </c>
      <c r="BI1120" s="1"/>
      <c r="BJ1120" s="1"/>
      <c r="BK1120" s="1" t="s">
        <v>7412</v>
      </c>
      <c r="BL1120" s="1" t="s">
        <v>7413</v>
      </c>
      <c r="BM1120" s="1" t="s">
        <v>7414</v>
      </c>
      <c r="BN1120" s="1" t="s">
        <v>181</v>
      </c>
    </row>
    <row r="1121" spans="1:66" ht="15.75" customHeight="1" x14ac:dyDescent="0.3">
      <c r="A1121" s="1" t="s">
        <v>470</v>
      </c>
      <c r="B1121" s="1">
        <v>45653</v>
      </c>
      <c r="C1121" s="1" t="s">
        <v>68</v>
      </c>
      <c r="D1121" s="1">
        <v>100</v>
      </c>
      <c r="E1121" s="4" t="s">
        <v>6647</v>
      </c>
      <c r="F1121" s="1" t="s">
        <v>69</v>
      </c>
      <c r="G1121" s="1" t="s">
        <v>70</v>
      </c>
      <c r="H1121" s="1" t="s">
        <v>71</v>
      </c>
      <c r="I1121" s="1" t="s">
        <v>72</v>
      </c>
      <c r="J1121" s="1" t="s">
        <v>7438</v>
      </c>
      <c r="K1121" s="1" t="s">
        <v>7439</v>
      </c>
      <c r="L1121" s="1"/>
      <c r="M1121" s="1" t="s">
        <v>7440</v>
      </c>
      <c r="N1121" s="1" t="s">
        <v>7441</v>
      </c>
      <c r="O1121" s="1" t="s">
        <v>233</v>
      </c>
      <c r="P1121" s="1" t="s">
        <v>473</v>
      </c>
      <c r="Q1121" s="1" t="s">
        <v>470</v>
      </c>
      <c r="R1121" s="1" t="s">
        <v>7442</v>
      </c>
      <c r="S1121" s="1" t="s">
        <v>7443</v>
      </c>
      <c r="T1121" s="1"/>
      <c r="U1121" s="1" t="s">
        <v>1537</v>
      </c>
      <c r="V1121" s="1"/>
      <c r="W1121" s="1"/>
      <c r="X1121" s="1"/>
      <c r="Y1121" s="1">
        <v>161</v>
      </c>
      <c r="Z1121" s="1"/>
      <c r="AA1121" s="1"/>
      <c r="AB1121" s="1"/>
      <c r="AC1121" s="1"/>
      <c r="AD1121" s="1"/>
      <c r="AE1121" s="1"/>
      <c r="AF1121" s="1"/>
      <c r="AG1121" s="1"/>
      <c r="AH1121" s="1"/>
      <c r="AI1121" s="1"/>
      <c r="AJ1121" s="1"/>
      <c r="AK1121" s="1" t="s">
        <v>356</v>
      </c>
      <c r="AL1121" s="1"/>
      <c r="AM1121" s="1"/>
      <c r="AN1121" s="1"/>
      <c r="AO1121" s="1"/>
      <c r="AP1121" s="1"/>
      <c r="AQ1121" s="1"/>
      <c r="AR1121" s="1"/>
      <c r="AS1121" s="1"/>
      <c r="AT1121" s="1"/>
      <c r="AU1121" s="1"/>
      <c r="AV1121" s="1"/>
      <c r="AW1121" s="1"/>
      <c r="AX1121" s="1"/>
      <c r="AY1121" s="1"/>
      <c r="AZ1121" s="1" t="s">
        <v>238</v>
      </c>
      <c r="BA1121" s="1" t="s">
        <v>233</v>
      </c>
      <c r="BB1121" s="1" t="s">
        <v>239</v>
      </c>
      <c r="BC1121" s="1"/>
      <c r="BD1121" s="1" t="s">
        <v>7444</v>
      </c>
      <c r="BE1121" s="1" t="s">
        <v>192</v>
      </c>
      <c r="BF1121" s="1"/>
      <c r="BG1121" s="1"/>
      <c r="BH1121" s="1" t="s">
        <v>804</v>
      </c>
      <c r="BI1121" s="1"/>
      <c r="BJ1121" s="1"/>
      <c r="BK1121" s="1"/>
      <c r="BL1121" s="1" t="s">
        <v>7445</v>
      </c>
      <c r="BM1121" s="1" t="s">
        <v>7446</v>
      </c>
      <c r="BN1121" s="1" t="s">
        <v>181</v>
      </c>
    </row>
    <row r="1122" spans="1:66" ht="15.75" customHeight="1" x14ac:dyDescent="0.3">
      <c r="A1122" s="1" t="s">
        <v>481</v>
      </c>
      <c r="B1122" s="1">
        <v>100000</v>
      </c>
      <c r="C1122" s="1" t="s">
        <v>68</v>
      </c>
      <c r="D1122" s="1">
        <v>0</v>
      </c>
      <c r="E1122" s="4" t="s">
        <v>5836</v>
      </c>
      <c r="F1122" s="1" t="s">
        <v>69</v>
      </c>
      <c r="G1122" s="1" t="s">
        <v>99</v>
      </c>
      <c r="H1122" s="1" t="s">
        <v>100</v>
      </c>
      <c r="I1122" s="1" t="s">
        <v>101</v>
      </c>
      <c r="J1122" s="1" t="s">
        <v>7427</v>
      </c>
      <c r="K1122" s="1" t="s">
        <v>7428</v>
      </c>
      <c r="L1122" s="1" t="s">
        <v>181</v>
      </c>
      <c r="M1122" s="1" t="s">
        <v>7430</v>
      </c>
      <c r="N1122" s="1" t="s">
        <v>7431</v>
      </c>
      <c r="O1122" s="1" t="s">
        <v>173</v>
      </c>
      <c r="P1122" s="1" t="s">
        <v>486</v>
      </c>
      <c r="Q1122" s="1" t="s">
        <v>481</v>
      </c>
      <c r="R1122" s="1" t="s">
        <v>7447</v>
      </c>
      <c r="S1122" s="1" t="s">
        <v>7448</v>
      </c>
      <c r="T1122" s="1"/>
      <c r="U1122" s="1" t="s">
        <v>147</v>
      </c>
      <c r="V1122" s="1"/>
      <c r="W1122" s="1"/>
      <c r="X1122" s="1"/>
      <c r="Y1122" s="1">
        <v>650</v>
      </c>
      <c r="Z1122" s="1"/>
      <c r="AA1122" s="1"/>
      <c r="AB1122" s="1"/>
      <c r="AC1122" s="1"/>
      <c r="AD1122" s="1"/>
      <c r="AE1122" s="1"/>
      <c r="AF1122" s="1"/>
      <c r="AG1122" s="1" t="s">
        <v>111</v>
      </c>
      <c r="AH1122" s="1"/>
      <c r="AI1122" s="1"/>
      <c r="AJ1122" s="1"/>
      <c r="AK1122" s="1" t="s">
        <v>1397</v>
      </c>
      <c r="AL1122" s="1"/>
      <c r="AM1122" s="1"/>
      <c r="AN1122" s="1"/>
      <c r="AO1122" s="1"/>
      <c r="AP1122" s="1"/>
      <c r="AQ1122" s="1"/>
      <c r="AR1122" s="1"/>
      <c r="AS1122" s="1"/>
      <c r="AT1122" s="1"/>
      <c r="AU1122" s="1"/>
      <c r="AV1122" s="1"/>
      <c r="AW1122" s="1"/>
      <c r="AX1122" s="1" t="s">
        <v>282</v>
      </c>
      <c r="AY1122" s="1"/>
      <c r="AZ1122" s="1" t="s">
        <v>178</v>
      </c>
      <c r="BA1122" s="1" t="s">
        <v>173</v>
      </c>
      <c r="BB1122" s="1"/>
      <c r="BC1122" s="1"/>
      <c r="BD1122" s="1" t="s">
        <v>88</v>
      </c>
      <c r="BE1122" s="1" t="s">
        <v>117</v>
      </c>
      <c r="BF1122" s="1"/>
      <c r="BG1122" s="1"/>
      <c r="BH1122" s="1" t="s">
        <v>193</v>
      </c>
      <c r="BI1122" s="1"/>
      <c r="BJ1122" s="1"/>
      <c r="BK1122" s="1"/>
      <c r="BL1122" s="1" t="s">
        <v>7434</v>
      </c>
      <c r="BM1122" s="1" t="s">
        <v>7435</v>
      </c>
      <c r="BN1122" s="1"/>
    </row>
    <row r="1123" spans="1:66" ht="15.75" customHeight="1" x14ac:dyDescent="0.3">
      <c r="A1123" s="1" t="s">
        <v>272</v>
      </c>
      <c r="B1123" s="1">
        <v>6000000</v>
      </c>
      <c r="C1123" s="1" t="s">
        <v>68</v>
      </c>
      <c r="D1123" s="1">
        <v>0</v>
      </c>
      <c r="E1123" s="4" t="s">
        <v>348</v>
      </c>
      <c r="F1123" s="1" t="s">
        <v>69</v>
      </c>
      <c r="G1123" s="1" t="s">
        <v>123</v>
      </c>
      <c r="H1123" s="1" t="s">
        <v>124</v>
      </c>
      <c r="I1123" s="1" t="s">
        <v>101</v>
      </c>
      <c r="J1123" s="1" t="s">
        <v>7449</v>
      </c>
      <c r="K1123" s="1" t="s">
        <v>7450</v>
      </c>
      <c r="L1123" s="1" t="s">
        <v>7451</v>
      </c>
      <c r="M1123" s="1" t="s">
        <v>7452</v>
      </c>
      <c r="N1123" s="1" t="s">
        <v>7453</v>
      </c>
      <c r="O1123" s="1" t="s">
        <v>115</v>
      </c>
      <c r="P1123" s="1" t="s">
        <v>278</v>
      </c>
      <c r="Q1123" s="1" t="s">
        <v>272</v>
      </c>
      <c r="R1123" s="1" t="s">
        <v>7454</v>
      </c>
      <c r="S1123" s="1" t="s">
        <v>7455</v>
      </c>
      <c r="T1123" s="1"/>
      <c r="U1123" s="1" t="s">
        <v>81</v>
      </c>
      <c r="V1123" s="1"/>
      <c r="W1123" s="1"/>
      <c r="X1123" s="1"/>
      <c r="Y1123" s="1">
        <v>600</v>
      </c>
      <c r="Z1123" s="1"/>
      <c r="AA1123" s="1"/>
      <c r="AB1123" s="1"/>
      <c r="AC1123" s="1"/>
      <c r="AD1123" s="1"/>
      <c r="AE1123" s="1"/>
      <c r="AF1123" s="1"/>
      <c r="AG1123" s="1"/>
      <c r="AH1123" s="1"/>
      <c r="AI1123" s="1"/>
      <c r="AJ1123" s="1"/>
      <c r="AK1123" s="1" t="s">
        <v>6761</v>
      </c>
      <c r="AL1123" s="1"/>
      <c r="AM1123" s="1"/>
      <c r="AN1123" s="1"/>
      <c r="AO1123" s="1"/>
      <c r="AP1123" s="1"/>
      <c r="AQ1123" s="1"/>
      <c r="AR1123" s="1"/>
      <c r="AS1123" s="1"/>
      <c r="AT1123" s="1"/>
      <c r="AU1123" s="1"/>
      <c r="AV1123" s="1"/>
      <c r="AW1123" s="1"/>
      <c r="AX1123" s="1" t="s">
        <v>7456</v>
      </c>
      <c r="AY1123" s="1"/>
      <c r="AZ1123" s="1" t="s">
        <v>114</v>
      </c>
      <c r="BA1123" s="1" t="s">
        <v>115</v>
      </c>
      <c r="BB1123" s="1"/>
      <c r="BC1123" s="1"/>
      <c r="BD1123" s="1" t="s">
        <v>5662</v>
      </c>
      <c r="BE1123" s="1" t="s">
        <v>134</v>
      </c>
      <c r="BF1123" s="1" t="s">
        <v>90</v>
      </c>
      <c r="BG1123" s="1"/>
      <c r="BH1123" s="1"/>
      <c r="BI1123" s="1"/>
      <c r="BJ1123" s="1"/>
      <c r="BK1123" s="1"/>
      <c r="BL1123" s="1" t="s">
        <v>7457</v>
      </c>
      <c r="BM1123" s="1" t="s">
        <v>7458</v>
      </c>
      <c r="BN1123" s="1" t="s">
        <v>121</v>
      </c>
    </row>
    <row r="1124" spans="1:66" ht="15.75" customHeight="1" x14ac:dyDescent="0.3">
      <c r="A1124" s="1" t="s">
        <v>837</v>
      </c>
      <c r="B1124" s="1">
        <v>10000</v>
      </c>
      <c r="C1124" s="1" t="s">
        <v>68</v>
      </c>
      <c r="D1124" s="1">
        <v>0</v>
      </c>
      <c r="E1124" s="4" t="s">
        <v>1059</v>
      </c>
      <c r="F1124" s="1" t="s">
        <v>69</v>
      </c>
      <c r="G1124" s="1" t="s">
        <v>123</v>
      </c>
      <c r="H1124" s="1" t="s">
        <v>124</v>
      </c>
      <c r="I1124" s="1" t="s">
        <v>101</v>
      </c>
      <c r="J1124" s="1" t="s">
        <v>7459</v>
      </c>
      <c r="K1124" s="1" t="s">
        <v>7460</v>
      </c>
      <c r="L1124" s="1"/>
      <c r="M1124" s="1" t="s">
        <v>7461</v>
      </c>
      <c r="N1124" s="1" t="s">
        <v>7462</v>
      </c>
      <c r="O1124" s="1" t="s">
        <v>138</v>
      </c>
      <c r="P1124" s="1" t="s">
        <v>843</v>
      </c>
      <c r="Q1124" s="1" t="s">
        <v>837</v>
      </c>
      <c r="R1124" s="1" t="s">
        <v>7463</v>
      </c>
      <c r="S1124" s="1" t="s">
        <v>7464</v>
      </c>
      <c r="T1124" s="1"/>
      <c r="U1124" s="1" t="s">
        <v>147</v>
      </c>
      <c r="V1124" s="1"/>
      <c r="W1124" s="1"/>
      <c r="X1124" s="1"/>
      <c r="Y1124" s="1">
        <v>178</v>
      </c>
      <c r="Z1124" s="1"/>
      <c r="AA1124" s="1"/>
      <c r="AB1124" s="1"/>
      <c r="AC1124" s="1"/>
      <c r="AD1124" s="1"/>
      <c r="AE1124" s="1"/>
      <c r="AF1124" s="1"/>
      <c r="AG1124" s="1"/>
      <c r="AH1124" s="1"/>
      <c r="AI1124" s="1"/>
      <c r="AJ1124" s="1"/>
      <c r="AK1124" s="1" t="s">
        <v>220</v>
      </c>
      <c r="AL1124" s="1"/>
      <c r="AM1124" s="1"/>
      <c r="AN1124" s="1"/>
      <c r="AO1124" s="1"/>
      <c r="AP1124" s="1"/>
      <c r="AQ1124" s="1"/>
      <c r="AR1124" s="1"/>
      <c r="AS1124" s="1"/>
      <c r="AT1124" s="1"/>
      <c r="AU1124" s="1"/>
      <c r="AV1124" s="1"/>
      <c r="AW1124" s="1"/>
      <c r="AX1124" s="1"/>
      <c r="AY1124" s="1"/>
      <c r="AZ1124" s="1" t="s">
        <v>234</v>
      </c>
      <c r="BA1124" s="1" t="s">
        <v>138</v>
      </c>
      <c r="BB1124" s="1" t="s">
        <v>1232</v>
      </c>
      <c r="BC1124" s="1"/>
      <c r="BD1124" s="1" t="s">
        <v>266</v>
      </c>
      <c r="BE1124" s="1" t="s">
        <v>192</v>
      </c>
      <c r="BF1124" s="1"/>
      <c r="BG1124" s="1"/>
      <c r="BH1124" s="1" t="s">
        <v>193</v>
      </c>
      <c r="BI1124" s="1"/>
      <c r="BJ1124" s="1"/>
      <c r="BK1124" s="1"/>
      <c r="BL1124" s="1" t="s">
        <v>7465</v>
      </c>
      <c r="BM1124" s="1" t="s">
        <v>7466</v>
      </c>
      <c r="BN1124" s="1" t="s">
        <v>1430</v>
      </c>
    </row>
    <row r="1125" spans="1:66" ht="15.75" customHeight="1" x14ac:dyDescent="0.3">
      <c r="A1125" s="1" t="s">
        <v>976</v>
      </c>
      <c r="B1125" s="1">
        <v>2000000</v>
      </c>
      <c r="C1125" s="1" t="s">
        <v>68</v>
      </c>
      <c r="D1125" s="1">
        <v>0</v>
      </c>
      <c r="E1125" s="4" t="s">
        <v>7467</v>
      </c>
      <c r="F1125" s="1" t="s">
        <v>69</v>
      </c>
      <c r="G1125" s="1" t="s">
        <v>123</v>
      </c>
      <c r="H1125" s="1" t="s">
        <v>124</v>
      </c>
      <c r="I1125" s="1" t="s">
        <v>101</v>
      </c>
      <c r="J1125" s="1" t="s">
        <v>7468</v>
      </c>
      <c r="K1125" s="1" t="s">
        <v>7469</v>
      </c>
      <c r="L1125" s="1" t="s">
        <v>288</v>
      </c>
      <c r="M1125" s="1" t="s">
        <v>7470</v>
      </c>
      <c r="N1125" s="1" t="s">
        <v>7471</v>
      </c>
      <c r="O1125" s="1" t="s">
        <v>291</v>
      </c>
      <c r="P1125" s="1" t="s">
        <v>1616</v>
      </c>
      <c r="Q1125" s="1" t="s">
        <v>976</v>
      </c>
      <c r="R1125" s="1" t="s">
        <v>7472</v>
      </c>
      <c r="S1125" s="1" t="s">
        <v>7473</v>
      </c>
      <c r="T1125" s="1"/>
      <c r="U1125" s="1" t="s">
        <v>130</v>
      </c>
      <c r="V1125" s="1"/>
      <c r="W1125" s="1"/>
      <c r="X1125" s="1"/>
      <c r="Y1125" s="1">
        <v>92</v>
      </c>
      <c r="Z1125" s="1"/>
      <c r="AA1125" s="1"/>
      <c r="AB1125" s="1" t="s">
        <v>560</v>
      </c>
      <c r="AC1125" s="1"/>
      <c r="AD1125" s="1"/>
      <c r="AE1125" s="1"/>
      <c r="AF1125" s="1"/>
      <c r="AG1125" s="1" t="s">
        <v>111</v>
      </c>
      <c r="AH1125" s="1"/>
      <c r="AI1125" s="1"/>
      <c r="AJ1125" s="1"/>
      <c r="AK1125" s="1" t="s">
        <v>1743</v>
      </c>
      <c r="AL1125" s="1"/>
      <c r="AM1125" s="1"/>
      <c r="AN1125" s="1"/>
      <c r="AO1125" s="1"/>
      <c r="AP1125" s="1"/>
      <c r="AQ1125" s="1"/>
      <c r="AR1125" s="1"/>
      <c r="AS1125" s="1"/>
      <c r="AT1125" s="1"/>
      <c r="AU1125" s="1"/>
      <c r="AV1125" s="1"/>
      <c r="AW1125" s="1"/>
      <c r="AX1125" s="1" t="s">
        <v>1207</v>
      </c>
      <c r="AY1125" s="1"/>
      <c r="AZ1125" s="1" t="s">
        <v>296</v>
      </c>
      <c r="BA1125" s="1" t="s">
        <v>291</v>
      </c>
      <c r="BB1125" s="1"/>
      <c r="BC1125" s="1"/>
      <c r="BD1125" s="1" t="s">
        <v>88</v>
      </c>
      <c r="BE1125" s="1" t="s">
        <v>134</v>
      </c>
      <c r="BF1125" s="1" t="s">
        <v>7474</v>
      </c>
      <c r="BG1125" s="1"/>
      <c r="BH1125" s="1" t="s">
        <v>193</v>
      </c>
      <c r="BI1125" s="1"/>
      <c r="BJ1125" s="1"/>
      <c r="BK1125" s="1"/>
      <c r="BL1125" s="1" t="s">
        <v>7475</v>
      </c>
      <c r="BM1125" s="1" t="s">
        <v>7476</v>
      </c>
      <c r="BN1125" s="1" t="s">
        <v>121</v>
      </c>
    </row>
    <row r="1126" spans="1:66" ht="15.75" customHeight="1" x14ac:dyDescent="0.3">
      <c r="A1126" s="1" t="s">
        <v>976</v>
      </c>
      <c r="B1126" s="1">
        <v>100000</v>
      </c>
      <c r="C1126" s="1" t="s">
        <v>68</v>
      </c>
      <c r="D1126" s="1">
        <v>0</v>
      </c>
      <c r="E1126" s="4" t="s">
        <v>7467</v>
      </c>
      <c r="F1126" s="1" t="s">
        <v>69</v>
      </c>
      <c r="G1126" s="1" t="s">
        <v>123</v>
      </c>
      <c r="H1126" s="1" t="s">
        <v>124</v>
      </c>
      <c r="I1126" s="1" t="s">
        <v>101</v>
      </c>
      <c r="J1126" s="1" t="s">
        <v>7468</v>
      </c>
      <c r="K1126" s="1" t="s">
        <v>7469</v>
      </c>
      <c r="L1126" s="1" t="s">
        <v>478</v>
      </c>
      <c r="M1126" s="1" t="s">
        <v>7470</v>
      </c>
      <c r="N1126" s="1" t="s">
        <v>7471</v>
      </c>
      <c r="O1126" s="1" t="s">
        <v>291</v>
      </c>
      <c r="P1126" s="1" t="s">
        <v>1616</v>
      </c>
      <c r="Q1126" s="1" t="s">
        <v>976</v>
      </c>
      <c r="R1126" s="1" t="s">
        <v>7477</v>
      </c>
      <c r="S1126" s="1" t="s">
        <v>7478</v>
      </c>
      <c r="T1126" s="1"/>
      <c r="U1126" s="1" t="s">
        <v>130</v>
      </c>
      <c r="V1126" s="1"/>
      <c r="W1126" s="1"/>
      <c r="X1126" s="1"/>
      <c r="Y1126" s="1">
        <v>92</v>
      </c>
      <c r="Z1126" s="1"/>
      <c r="AA1126" s="1"/>
      <c r="AB1126" s="1" t="s">
        <v>560</v>
      </c>
      <c r="AC1126" s="1"/>
      <c r="AD1126" s="1"/>
      <c r="AE1126" s="1"/>
      <c r="AF1126" s="1"/>
      <c r="AG1126" s="1" t="s">
        <v>111</v>
      </c>
      <c r="AH1126" s="1"/>
      <c r="AI1126" s="1"/>
      <c r="AJ1126" s="1"/>
      <c r="AK1126" s="1" t="s">
        <v>1743</v>
      </c>
      <c r="AL1126" s="1"/>
      <c r="AM1126" s="1"/>
      <c r="AN1126" s="1"/>
      <c r="AO1126" s="1"/>
      <c r="AP1126" s="1"/>
      <c r="AQ1126" s="1"/>
      <c r="AR1126" s="1"/>
      <c r="AS1126" s="1"/>
      <c r="AT1126" s="1"/>
      <c r="AU1126" s="1"/>
      <c r="AV1126" s="1"/>
      <c r="AW1126" s="1"/>
      <c r="AX1126" s="1" t="s">
        <v>1207</v>
      </c>
      <c r="AY1126" s="1"/>
      <c r="AZ1126" s="1" t="s">
        <v>296</v>
      </c>
      <c r="BA1126" s="1" t="s">
        <v>291</v>
      </c>
      <c r="BB1126" s="1"/>
      <c r="BC1126" s="1"/>
      <c r="BD1126" s="1" t="s">
        <v>88</v>
      </c>
      <c r="BE1126" s="1" t="s">
        <v>134</v>
      </c>
      <c r="BF1126" s="1" t="s">
        <v>7474</v>
      </c>
      <c r="BG1126" s="1"/>
      <c r="BH1126" s="1" t="s">
        <v>193</v>
      </c>
      <c r="BI1126" s="1"/>
      <c r="BJ1126" s="1"/>
      <c r="BK1126" s="1"/>
      <c r="BL1126" s="1" t="s">
        <v>7475</v>
      </c>
      <c r="BM1126" s="1" t="s">
        <v>7476</v>
      </c>
      <c r="BN1126" s="1" t="s">
        <v>181</v>
      </c>
    </row>
    <row r="1127" spans="1:66" ht="15.75" customHeight="1" x14ac:dyDescent="0.3">
      <c r="A1127" s="1" t="s">
        <v>837</v>
      </c>
      <c r="B1127" s="1">
        <v>75000</v>
      </c>
      <c r="C1127" s="1" t="s">
        <v>68</v>
      </c>
      <c r="D1127" s="1">
        <v>0</v>
      </c>
      <c r="E1127" s="4" t="s">
        <v>1059</v>
      </c>
      <c r="F1127" s="1" t="s">
        <v>69</v>
      </c>
      <c r="G1127" s="1" t="s">
        <v>123</v>
      </c>
      <c r="H1127" s="1" t="s">
        <v>124</v>
      </c>
      <c r="I1127" s="1" t="s">
        <v>101</v>
      </c>
      <c r="J1127" s="1"/>
      <c r="K1127" s="1"/>
      <c r="L1127" s="1" t="s">
        <v>7479</v>
      </c>
      <c r="M1127" s="1" t="s">
        <v>7480</v>
      </c>
      <c r="N1127" s="1" t="s">
        <v>7481</v>
      </c>
      <c r="O1127" s="1" t="s">
        <v>247</v>
      </c>
      <c r="P1127" s="1" t="s">
        <v>843</v>
      </c>
      <c r="Q1127" s="1" t="s">
        <v>837</v>
      </c>
      <c r="R1127" s="1" t="s">
        <v>7482</v>
      </c>
      <c r="S1127" s="1" t="s">
        <v>7483</v>
      </c>
      <c r="T1127" s="1"/>
      <c r="U1127" s="1" t="s">
        <v>1299</v>
      </c>
      <c r="V1127" s="1"/>
      <c r="W1127" s="1" t="s">
        <v>7484</v>
      </c>
      <c r="X1127" s="1"/>
      <c r="Y1127" s="1">
        <v>8</v>
      </c>
      <c r="Z1127" s="1"/>
      <c r="AA1127" s="1"/>
      <c r="AB1127" s="1"/>
      <c r="AC1127" s="1"/>
      <c r="AD1127" s="1"/>
      <c r="AE1127" s="1"/>
      <c r="AF1127" s="1"/>
      <c r="AG1127" s="1"/>
      <c r="AH1127" s="1"/>
      <c r="AI1127" s="1"/>
      <c r="AJ1127" s="1"/>
      <c r="AK1127" s="1" t="s">
        <v>112</v>
      </c>
      <c r="AL1127" s="1"/>
      <c r="AM1127" s="1"/>
      <c r="AN1127" s="1"/>
      <c r="AO1127" s="1"/>
      <c r="AP1127" s="1"/>
      <c r="AQ1127" s="1"/>
      <c r="AR1127" s="1"/>
      <c r="AS1127" s="1"/>
      <c r="AT1127" s="1"/>
      <c r="AU1127" s="1"/>
      <c r="AV1127" s="1"/>
      <c r="AW1127" s="1"/>
      <c r="AX1127" s="1"/>
      <c r="AY1127" s="1"/>
      <c r="AZ1127" s="1" t="s">
        <v>252</v>
      </c>
      <c r="BA1127" s="1" t="s">
        <v>247</v>
      </c>
      <c r="BB1127" s="1" t="s">
        <v>445</v>
      </c>
      <c r="BC1127" s="1"/>
      <c r="BD1127" s="1" t="s">
        <v>88</v>
      </c>
      <c r="BE1127" s="1" t="s">
        <v>150</v>
      </c>
      <c r="BF1127" s="1" t="s">
        <v>298</v>
      </c>
      <c r="BG1127" s="1"/>
      <c r="BH1127" s="1" t="s">
        <v>552</v>
      </c>
      <c r="BI1127" s="1"/>
      <c r="BJ1127" s="1"/>
      <c r="BK1127" s="1"/>
      <c r="BL1127" s="1" t="s">
        <v>7485</v>
      </c>
      <c r="BM1127" s="1" t="s">
        <v>7486</v>
      </c>
      <c r="BN1127" s="1"/>
    </row>
    <row r="1128" spans="1:66" ht="15.75" customHeight="1" x14ac:dyDescent="0.3">
      <c r="A1128" s="1" t="s">
        <v>837</v>
      </c>
      <c r="B1128" s="1">
        <v>20000</v>
      </c>
      <c r="C1128" s="1" t="s">
        <v>68</v>
      </c>
      <c r="D1128" s="1">
        <v>0</v>
      </c>
      <c r="E1128" s="4" t="s">
        <v>1059</v>
      </c>
      <c r="F1128" s="1" t="s">
        <v>69</v>
      </c>
      <c r="G1128" s="1" t="s">
        <v>123</v>
      </c>
      <c r="H1128" s="1" t="s">
        <v>124</v>
      </c>
      <c r="I1128" s="1" t="s">
        <v>101</v>
      </c>
      <c r="J1128" s="1"/>
      <c r="K1128" s="1"/>
      <c r="L1128" s="1" t="s">
        <v>181</v>
      </c>
      <c r="M1128" s="1" t="s">
        <v>7480</v>
      </c>
      <c r="N1128" s="1" t="s">
        <v>7481</v>
      </c>
      <c r="O1128" s="1" t="s">
        <v>247</v>
      </c>
      <c r="P1128" s="1" t="s">
        <v>843</v>
      </c>
      <c r="Q1128" s="1" t="s">
        <v>837</v>
      </c>
      <c r="R1128" s="1" t="s">
        <v>7487</v>
      </c>
      <c r="S1128" s="1" t="s">
        <v>7488</v>
      </c>
      <c r="T1128" s="1"/>
      <c r="U1128" s="1" t="s">
        <v>1299</v>
      </c>
      <c r="V1128" s="1"/>
      <c r="W1128" s="1" t="s">
        <v>7484</v>
      </c>
      <c r="X1128" s="1"/>
      <c r="Y1128" s="1">
        <v>8</v>
      </c>
      <c r="Z1128" s="1"/>
      <c r="AA1128" s="1"/>
      <c r="AB1128" s="1"/>
      <c r="AC1128" s="1"/>
      <c r="AD1128" s="1"/>
      <c r="AE1128" s="1"/>
      <c r="AF1128" s="1"/>
      <c r="AG1128" s="1"/>
      <c r="AH1128" s="1"/>
      <c r="AI1128" s="1"/>
      <c r="AJ1128" s="1"/>
      <c r="AK1128" s="1" t="s">
        <v>112</v>
      </c>
      <c r="AL1128" s="1"/>
      <c r="AM1128" s="1"/>
      <c r="AN1128" s="1"/>
      <c r="AO1128" s="1"/>
      <c r="AP1128" s="1"/>
      <c r="AQ1128" s="1"/>
      <c r="AR1128" s="1"/>
      <c r="AS1128" s="1"/>
      <c r="AT1128" s="1"/>
      <c r="AU1128" s="1"/>
      <c r="AV1128" s="1"/>
      <c r="AW1128" s="1"/>
      <c r="AX1128" s="1"/>
      <c r="AY1128" s="1"/>
      <c r="AZ1128" s="1" t="s">
        <v>252</v>
      </c>
      <c r="BA1128" s="1" t="s">
        <v>247</v>
      </c>
      <c r="BB1128" s="1" t="s">
        <v>445</v>
      </c>
      <c r="BC1128" s="1"/>
      <c r="BD1128" s="1" t="s">
        <v>88</v>
      </c>
      <c r="BE1128" s="1" t="s">
        <v>150</v>
      </c>
      <c r="BF1128" s="1" t="s">
        <v>298</v>
      </c>
      <c r="BG1128" s="1"/>
      <c r="BH1128" s="1" t="s">
        <v>552</v>
      </c>
      <c r="BI1128" s="1"/>
      <c r="BJ1128" s="1"/>
      <c r="BK1128" s="1"/>
      <c r="BL1128" s="1" t="s">
        <v>7485</v>
      </c>
      <c r="BM1128" s="1" t="s">
        <v>7486</v>
      </c>
      <c r="BN1128" s="1"/>
    </row>
    <row r="1129" spans="1:66" ht="15.75" customHeight="1" x14ac:dyDescent="0.3">
      <c r="A1129" s="1" t="s">
        <v>837</v>
      </c>
      <c r="B1129" s="1">
        <v>50000</v>
      </c>
      <c r="C1129" s="1" t="s">
        <v>68</v>
      </c>
      <c r="D1129" s="1">
        <v>0</v>
      </c>
      <c r="E1129" s="4" t="s">
        <v>1059</v>
      </c>
      <c r="F1129" s="1" t="s">
        <v>69</v>
      </c>
      <c r="G1129" s="1" t="s">
        <v>123</v>
      </c>
      <c r="H1129" s="1" t="s">
        <v>124</v>
      </c>
      <c r="I1129" s="1" t="s">
        <v>101</v>
      </c>
      <c r="J1129" s="1" t="s">
        <v>7459</v>
      </c>
      <c r="K1129" s="1" t="s">
        <v>7460</v>
      </c>
      <c r="L1129" s="1"/>
      <c r="M1129" s="1" t="s">
        <v>7461</v>
      </c>
      <c r="N1129" s="1" t="s">
        <v>7462</v>
      </c>
      <c r="O1129" s="1" t="s">
        <v>138</v>
      </c>
      <c r="P1129" s="1" t="s">
        <v>843</v>
      </c>
      <c r="Q1129" s="1" t="s">
        <v>837</v>
      </c>
      <c r="R1129" s="1" t="s">
        <v>7489</v>
      </c>
      <c r="S1129" s="1" t="s">
        <v>7490</v>
      </c>
      <c r="T1129" s="1"/>
      <c r="U1129" s="1" t="s">
        <v>147</v>
      </c>
      <c r="V1129" s="1"/>
      <c r="W1129" s="1"/>
      <c r="X1129" s="1"/>
      <c r="Y1129" s="1">
        <v>178</v>
      </c>
      <c r="Z1129" s="1"/>
      <c r="AA1129" s="1"/>
      <c r="AB1129" s="1"/>
      <c r="AC1129" s="1"/>
      <c r="AD1129" s="1"/>
      <c r="AE1129" s="1"/>
      <c r="AF1129" s="1"/>
      <c r="AG1129" s="1"/>
      <c r="AH1129" s="1"/>
      <c r="AI1129" s="1"/>
      <c r="AJ1129" s="1"/>
      <c r="AK1129" s="1" t="s">
        <v>220</v>
      </c>
      <c r="AL1129" s="1"/>
      <c r="AM1129" s="1"/>
      <c r="AN1129" s="1"/>
      <c r="AO1129" s="1"/>
      <c r="AP1129" s="1"/>
      <c r="AQ1129" s="1"/>
      <c r="AR1129" s="1"/>
      <c r="AS1129" s="1"/>
      <c r="AT1129" s="1"/>
      <c r="AU1129" s="1"/>
      <c r="AV1129" s="1"/>
      <c r="AW1129" s="1"/>
      <c r="AX1129" s="1"/>
      <c r="AY1129" s="1"/>
      <c r="AZ1129" s="1" t="s">
        <v>234</v>
      </c>
      <c r="BA1129" s="1" t="s">
        <v>138</v>
      </c>
      <c r="BB1129" s="1" t="s">
        <v>1232</v>
      </c>
      <c r="BC1129" s="1"/>
      <c r="BD1129" s="1" t="s">
        <v>266</v>
      </c>
      <c r="BE1129" s="1" t="s">
        <v>192</v>
      </c>
      <c r="BF1129" s="1"/>
      <c r="BG1129" s="1"/>
      <c r="BH1129" s="1" t="s">
        <v>193</v>
      </c>
      <c r="BI1129" s="1"/>
      <c r="BJ1129" s="1"/>
      <c r="BK1129" s="1"/>
      <c r="BL1129" s="1" t="s">
        <v>7465</v>
      </c>
      <c r="BM1129" s="1" t="s">
        <v>7466</v>
      </c>
      <c r="BN1129" s="1" t="s">
        <v>181</v>
      </c>
    </row>
    <row r="1130" spans="1:66" ht="15.75" customHeight="1" x14ac:dyDescent="0.3">
      <c r="A1130" s="1" t="s">
        <v>641</v>
      </c>
      <c r="B1130" s="1">
        <v>5000000</v>
      </c>
      <c r="C1130" s="1" t="s">
        <v>68</v>
      </c>
      <c r="D1130" s="1">
        <v>0</v>
      </c>
      <c r="E1130" s="4">
        <v>44628</v>
      </c>
      <c r="F1130" s="1" t="s">
        <v>69</v>
      </c>
      <c r="G1130" s="1" t="s">
        <v>123</v>
      </c>
      <c r="H1130" s="1" t="s">
        <v>124</v>
      </c>
      <c r="I1130" s="1" t="s">
        <v>101</v>
      </c>
      <c r="J1130" s="1" t="s">
        <v>7491</v>
      </c>
      <c r="K1130" s="1" t="s">
        <v>7492</v>
      </c>
      <c r="L1130" s="1" t="s">
        <v>7493</v>
      </c>
      <c r="M1130" s="1" t="s">
        <v>7494</v>
      </c>
      <c r="N1130" s="1" t="s">
        <v>7495</v>
      </c>
      <c r="O1130" s="1" t="s">
        <v>340</v>
      </c>
      <c r="P1130" s="1" t="s">
        <v>647</v>
      </c>
      <c r="Q1130" s="1" t="s">
        <v>641</v>
      </c>
      <c r="R1130" s="1" t="s">
        <v>7496</v>
      </c>
      <c r="S1130" s="1" t="s">
        <v>7497</v>
      </c>
      <c r="T1130" s="1"/>
      <c r="U1130" s="1" t="s">
        <v>81</v>
      </c>
      <c r="V1130" s="1"/>
      <c r="W1130" s="1"/>
      <c r="X1130" s="1"/>
      <c r="Y1130" s="1">
        <v>274</v>
      </c>
      <c r="Z1130" s="1"/>
      <c r="AA1130" s="1"/>
      <c r="AB1130" s="1"/>
      <c r="AC1130" s="1"/>
      <c r="AD1130" s="1"/>
      <c r="AE1130" s="1"/>
      <c r="AF1130" s="1"/>
      <c r="AG1130" s="1" t="s">
        <v>111</v>
      </c>
      <c r="AH1130" s="1"/>
      <c r="AI1130" s="1"/>
      <c r="AJ1130" s="1"/>
      <c r="AK1130" s="1" t="s">
        <v>1389</v>
      </c>
      <c r="AL1130" s="1"/>
      <c r="AM1130" s="1"/>
      <c r="AN1130" s="1"/>
      <c r="AO1130" s="1"/>
      <c r="AP1130" s="1"/>
      <c r="AQ1130" s="1"/>
      <c r="AR1130" s="1"/>
      <c r="AS1130" s="1"/>
      <c r="AT1130" s="1"/>
      <c r="AU1130" s="1"/>
      <c r="AV1130" s="1"/>
      <c r="AW1130" s="1"/>
      <c r="AX1130" s="1" t="s">
        <v>1087</v>
      </c>
      <c r="AY1130" s="1"/>
      <c r="AZ1130" s="1" t="s">
        <v>132</v>
      </c>
      <c r="BA1130" s="1" t="s">
        <v>127</v>
      </c>
      <c r="BB1130" s="1"/>
      <c r="BC1130" s="1"/>
      <c r="BD1130" s="1" t="s">
        <v>3642</v>
      </c>
      <c r="BE1130" s="1" t="s">
        <v>192</v>
      </c>
      <c r="BF1130" s="1" t="s">
        <v>90</v>
      </c>
      <c r="BG1130" s="1"/>
      <c r="BH1130" s="1" t="s">
        <v>193</v>
      </c>
      <c r="BI1130" s="1"/>
      <c r="BJ1130" s="1"/>
      <c r="BK1130" s="1"/>
      <c r="BL1130" s="1" t="s">
        <v>7498</v>
      </c>
      <c r="BM1130" s="1" t="s">
        <v>7499</v>
      </c>
      <c r="BN1130" s="1" t="s">
        <v>375</v>
      </c>
    </row>
    <row r="1131" spans="1:66" ht="15.75" customHeight="1" x14ac:dyDescent="0.3">
      <c r="A1131" s="1" t="s">
        <v>2238</v>
      </c>
      <c r="B1131" s="1">
        <v>1000000</v>
      </c>
      <c r="C1131" s="1" t="s">
        <v>68</v>
      </c>
      <c r="D1131" s="1">
        <v>0</v>
      </c>
      <c r="E1131" s="4" t="s">
        <v>314</v>
      </c>
      <c r="F1131" s="1" t="s">
        <v>69</v>
      </c>
      <c r="G1131" s="1" t="s">
        <v>123</v>
      </c>
      <c r="H1131" s="1" t="s">
        <v>124</v>
      </c>
      <c r="I1131" s="1" t="s">
        <v>101</v>
      </c>
      <c r="J1131" s="1" t="s">
        <v>7500</v>
      </c>
      <c r="K1131" s="1" t="s">
        <v>7501</v>
      </c>
      <c r="L1131" s="1" t="s">
        <v>121</v>
      </c>
      <c r="M1131" s="1" t="s">
        <v>7502</v>
      </c>
      <c r="N1131" s="1" t="s">
        <v>7503</v>
      </c>
      <c r="O1131" s="1" t="s">
        <v>173</v>
      </c>
      <c r="P1131" s="1" t="s">
        <v>2244</v>
      </c>
      <c r="Q1131" s="1" t="s">
        <v>2238</v>
      </c>
      <c r="R1131" s="1" t="s">
        <v>7504</v>
      </c>
      <c r="S1131" s="1" t="s">
        <v>7505</v>
      </c>
      <c r="T1131" s="1"/>
      <c r="U1131" s="1" t="s">
        <v>147</v>
      </c>
      <c r="V1131" s="1"/>
      <c r="W1131" s="1"/>
      <c r="X1131" s="1"/>
      <c r="Y1131" s="1">
        <v>140</v>
      </c>
      <c r="Z1131" s="1"/>
      <c r="AA1131" s="1"/>
      <c r="AB1131" s="1"/>
      <c r="AC1131" s="1"/>
      <c r="AD1131" s="1"/>
      <c r="AE1131" s="1"/>
      <c r="AF1131" s="1"/>
      <c r="AG1131" s="1"/>
      <c r="AH1131" s="1"/>
      <c r="AI1131" s="1"/>
      <c r="AJ1131" s="1"/>
      <c r="AK1131" s="1" t="s">
        <v>220</v>
      </c>
      <c r="AL1131" s="1" t="s">
        <v>7506</v>
      </c>
      <c r="AM1131" s="1"/>
      <c r="AN1131" s="1"/>
      <c r="AO1131" s="1"/>
      <c r="AP1131" s="1"/>
      <c r="AQ1131" s="1"/>
      <c r="AR1131" s="1"/>
      <c r="AS1131" s="1"/>
      <c r="AT1131" s="1"/>
      <c r="AU1131" s="1"/>
      <c r="AV1131" s="1"/>
      <c r="AW1131" s="1"/>
      <c r="AX1131" s="1" t="s">
        <v>7507</v>
      </c>
      <c r="AY1131" s="1"/>
      <c r="AZ1131" s="1" t="s">
        <v>178</v>
      </c>
      <c r="BA1131" s="1" t="s">
        <v>173</v>
      </c>
      <c r="BB1131" s="1"/>
      <c r="BC1131" s="1"/>
      <c r="BD1131" s="1" t="s">
        <v>88</v>
      </c>
      <c r="BE1131" s="1" t="s">
        <v>134</v>
      </c>
      <c r="BF1131" s="1"/>
      <c r="BG1131" s="1"/>
      <c r="BH1131" s="1"/>
      <c r="BI1131" s="1"/>
      <c r="BJ1131" s="1"/>
      <c r="BK1131" s="1"/>
      <c r="BL1131" s="1" t="s">
        <v>7508</v>
      </c>
      <c r="BM1131" s="1" t="s">
        <v>7509</v>
      </c>
      <c r="BN1131" s="1"/>
    </row>
    <row r="1132" spans="1:66" ht="15.75" customHeight="1" x14ac:dyDescent="0.3">
      <c r="A1132" s="1" t="s">
        <v>641</v>
      </c>
      <c r="B1132" s="1">
        <v>15000000</v>
      </c>
      <c r="C1132" s="1" t="s">
        <v>68</v>
      </c>
      <c r="D1132" s="1">
        <v>0</v>
      </c>
      <c r="E1132" s="4" t="s">
        <v>1059</v>
      </c>
      <c r="F1132" s="1" t="s">
        <v>69</v>
      </c>
      <c r="G1132" s="1" t="s">
        <v>123</v>
      </c>
      <c r="H1132" s="1" t="s">
        <v>124</v>
      </c>
      <c r="I1132" s="1" t="s">
        <v>101</v>
      </c>
      <c r="J1132" s="1" t="s">
        <v>3532</v>
      </c>
      <c r="K1132" s="1" t="s">
        <v>3533</v>
      </c>
      <c r="L1132" s="1" t="s">
        <v>7510</v>
      </c>
      <c r="M1132" s="1" t="s">
        <v>3535</v>
      </c>
      <c r="N1132" s="1" t="s">
        <v>3536</v>
      </c>
      <c r="O1132" s="1" t="s">
        <v>201</v>
      </c>
      <c r="P1132" s="1" t="s">
        <v>647</v>
      </c>
      <c r="Q1132" s="1" t="s">
        <v>641</v>
      </c>
      <c r="R1132" s="1" t="s">
        <v>7511</v>
      </c>
      <c r="S1132" s="1" t="s">
        <v>7512</v>
      </c>
      <c r="T1132" s="1"/>
      <c r="U1132" s="1" t="s">
        <v>3539</v>
      </c>
      <c r="V1132" s="1"/>
      <c r="W1132" s="1"/>
      <c r="X1132" s="1"/>
      <c r="Y1132" s="1">
        <v>1000</v>
      </c>
      <c r="Z1132" s="1"/>
      <c r="AA1132" s="1"/>
      <c r="AB1132" s="1"/>
      <c r="AC1132" s="1"/>
      <c r="AD1132" s="1"/>
      <c r="AE1132" s="1"/>
      <c r="AF1132" s="1"/>
      <c r="AG1132" s="1"/>
      <c r="AH1132" s="1"/>
      <c r="AI1132" s="1"/>
      <c r="AJ1132" s="1"/>
      <c r="AK1132" s="1" t="s">
        <v>832</v>
      </c>
      <c r="AL1132" s="1"/>
      <c r="AM1132" s="1"/>
      <c r="AN1132" s="1"/>
      <c r="AO1132" s="1"/>
      <c r="AP1132" s="1"/>
      <c r="AQ1132" s="1"/>
      <c r="AR1132" s="1"/>
      <c r="AS1132" s="1"/>
      <c r="AT1132" s="1"/>
      <c r="AU1132" s="1"/>
      <c r="AV1132" s="1"/>
      <c r="AW1132" s="1"/>
      <c r="AX1132" s="1" t="s">
        <v>345</v>
      </c>
      <c r="AY1132" s="1"/>
      <c r="AZ1132" s="1" t="s">
        <v>205</v>
      </c>
      <c r="BA1132" s="1" t="s">
        <v>201</v>
      </c>
      <c r="BB1132" s="1"/>
      <c r="BC1132" s="1"/>
      <c r="BD1132" s="1" t="s">
        <v>133</v>
      </c>
      <c r="BE1132" s="1" t="s">
        <v>192</v>
      </c>
      <c r="BF1132" s="1" t="s">
        <v>90</v>
      </c>
      <c r="BG1132" s="1"/>
      <c r="BH1132" s="1" t="s">
        <v>118</v>
      </c>
      <c r="BI1132" s="1"/>
      <c r="BJ1132" s="1"/>
      <c r="BK1132" s="1"/>
      <c r="BL1132" s="1" t="s">
        <v>3540</v>
      </c>
      <c r="BM1132" s="1" t="s">
        <v>3541</v>
      </c>
      <c r="BN1132" s="1"/>
    </row>
    <row r="1133" spans="1:66" ht="15.75" customHeight="1" x14ac:dyDescent="0.3">
      <c r="A1133" s="1" t="s">
        <v>470</v>
      </c>
      <c r="B1133" s="1">
        <v>6000000</v>
      </c>
      <c r="C1133" s="1" t="s">
        <v>68</v>
      </c>
      <c r="D1133" s="1">
        <v>0</v>
      </c>
      <c r="E1133" s="4">
        <v>44842</v>
      </c>
      <c r="F1133" s="1" t="s">
        <v>69</v>
      </c>
      <c r="G1133" s="1" t="s">
        <v>123</v>
      </c>
      <c r="H1133" s="1" t="s">
        <v>124</v>
      </c>
      <c r="I1133" s="1" t="s">
        <v>101</v>
      </c>
      <c r="J1133" s="1" t="s">
        <v>7513</v>
      </c>
      <c r="K1133" s="1" t="s">
        <v>7514</v>
      </c>
      <c r="L1133" s="1" t="s">
        <v>4192</v>
      </c>
      <c r="M1133" s="1" t="s">
        <v>3793</v>
      </c>
      <c r="N1133" s="1" t="s">
        <v>3794</v>
      </c>
      <c r="O1133" s="1" t="s">
        <v>201</v>
      </c>
      <c r="P1133" s="1" t="s">
        <v>473</v>
      </c>
      <c r="Q1133" s="1" t="s">
        <v>470</v>
      </c>
      <c r="R1133" s="1" t="s">
        <v>7515</v>
      </c>
      <c r="S1133" s="1" t="s">
        <v>7516</v>
      </c>
      <c r="T1133" s="1"/>
      <c r="U1133" s="1" t="s">
        <v>81</v>
      </c>
      <c r="V1133" s="1"/>
      <c r="W1133" s="1"/>
      <c r="X1133" s="1"/>
      <c r="Y1133" s="1">
        <v>3500</v>
      </c>
      <c r="Z1133" s="1"/>
      <c r="AA1133" s="1"/>
      <c r="AB1133" s="1"/>
      <c r="AC1133" s="1"/>
      <c r="AD1133" s="1"/>
      <c r="AE1133" s="1"/>
      <c r="AF1133" s="1"/>
      <c r="AG1133" s="1" t="s">
        <v>111</v>
      </c>
      <c r="AH1133" s="1"/>
      <c r="AI1133" s="1"/>
      <c r="AJ1133" s="1"/>
      <c r="AK1133" s="1" t="s">
        <v>1369</v>
      </c>
      <c r="AL1133" s="1"/>
      <c r="AM1133" s="1"/>
      <c r="AN1133" s="1"/>
      <c r="AO1133" s="1"/>
      <c r="AP1133" s="1"/>
      <c r="AQ1133" s="1"/>
      <c r="AR1133" s="1"/>
      <c r="AS1133" s="1"/>
      <c r="AT1133" s="1"/>
      <c r="AU1133" s="1"/>
      <c r="AV1133" s="1"/>
      <c r="AW1133" s="1"/>
      <c r="AX1133" s="1" t="s">
        <v>1034</v>
      </c>
      <c r="AY1133" s="1"/>
      <c r="AZ1133" s="1" t="s">
        <v>205</v>
      </c>
      <c r="BA1133" s="1" t="s">
        <v>201</v>
      </c>
      <c r="BB1133" s="1" t="s">
        <v>445</v>
      </c>
      <c r="BC1133" s="1"/>
      <c r="BD1133" s="1" t="s">
        <v>116</v>
      </c>
      <c r="BE1133" s="1" t="s">
        <v>117</v>
      </c>
      <c r="BF1133" s="1"/>
      <c r="BG1133" s="1"/>
      <c r="BH1133" s="1" t="s">
        <v>455</v>
      </c>
      <c r="BI1133" s="1"/>
      <c r="BJ1133" s="1"/>
      <c r="BK1133" s="1"/>
      <c r="BL1133" s="1" t="s">
        <v>3797</v>
      </c>
      <c r="BM1133" s="1" t="s">
        <v>3798</v>
      </c>
      <c r="BN1133" s="1"/>
    </row>
    <row r="1134" spans="1:66" ht="15.75" customHeight="1" x14ac:dyDescent="0.3">
      <c r="A1134" s="1" t="s">
        <v>98</v>
      </c>
      <c r="B1134" s="1">
        <v>500000</v>
      </c>
      <c r="C1134" s="1" t="s">
        <v>68</v>
      </c>
      <c r="D1134" s="1">
        <v>50</v>
      </c>
      <c r="E1134" s="4" t="s">
        <v>139</v>
      </c>
      <c r="F1134" s="1" t="s">
        <v>69</v>
      </c>
      <c r="G1134" s="1" t="s">
        <v>402</v>
      </c>
      <c r="H1134" s="1" t="s">
        <v>403</v>
      </c>
      <c r="I1134" s="1" t="s">
        <v>142</v>
      </c>
      <c r="J1134" s="1" t="s">
        <v>4929</v>
      </c>
      <c r="K1134" s="1" t="s">
        <v>4930</v>
      </c>
      <c r="L1134" s="1" t="s">
        <v>3088</v>
      </c>
      <c r="M1134" s="1" t="s">
        <v>4932</v>
      </c>
      <c r="N1134" s="1" t="s">
        <v>4933</v>
      </c>
      <c r="O1134" s="1" t="s">
        <v>382</v>
      </c>
      <c r="P1134" s="1" t="s">
        <v>386</v>
      </c>
      <c r="Q1134" s="1" t="s">
        <v>382</v>
      </c>
      <c r="R1134" s="1" t="s">
        <v>7517</v>
      </c>
      <c r="S1134" s="1" t="s">
        <v>7518</v>
      </c>
      <c r="T1134" s="1"/>
      <c r="U1134" s="1" t="s">
        <v>130</v>
      </c>
      <c r="V1134" s="1"/>
      <c r="W1134" s="1"/>
      <c r="X1134" s="1"/>
      <c r="Y1134" s="1">
        <v>101</v>
      </c>
      <c r="Z1134" s="1"/>
      <c r="AA1134" s="1"/>
      <c r="AB1134" s="1"/>
      <c r="AC1134" s="1"/>
      <c r="AD1134" s="1"/>
      <c r="AE1134" s="1"/>
      <c r="AF1134" s="1"/>
      <c r="AG1134" s="1"/>
      <c r="AH1134" s="1"/>
      <c r="AI1134" s="1"/>
      <c r="AJ1134" s="1"/>
      <c r="AK1134" s="1" t="s">
        <v>356</v>
      </c>
      <c r="AL1134" s="1"/>
      <c r="AM1134" s="1"/>
      <c r="AN1134" s="1"/>
      <c r="AO1134" s="1"/>
      <c r="AP1134" s="1"/>
      <c r="AQ1134" s="1"/>
      <c r="AR1134" s="1"/>
      <c r="AS1134" s="1"/>
      <c r="AT1134" s="1"/>
      <c r="AU1134" s="1"/>
      <c r="AV1134" s="1"/>
      <c r="AW1134" s="1"/>
      <c r="AX1134" s="1" t="s">
        <v>177</v>
      </c>
      <c r="AY1134" s="1"/>
      <c r="AZ1134" s="1" t="s">
        <v>386</v>
      </c>
      <c r="BA1134" s="1" t="s">
        <v>382</v>
      </c>
      <c r="BB1134" s="1"/>
      <c r="BC1134" s="1"/>
      <c r="BD1134" s="1"/>
      <c r="BE1134" s="1" t="s">
        <v>134</v>
      </c>
      <c r="BF1134" s="1" t="s">
        <v>652</v>
      </c>
      <c r="BG1134" s="1"/>
      <c r="BH1134" s="1"/>
      <c r="BI1134" s="1"/>
      <c r="BJ1134" s="1"/>
      <c r="BK1134" s="1"/>
      <c r="BL1134" s="1" t="s">
        <v>4936</v>
      </c>
      <c r="BM1134" s="1" t="s">
        <v>4937</v>
      </c>
      <c r="BN1134" s="1" t="s">
        <v>121</v>
      </c>
    </row>
    <row r="1135" spans="1:66" ht="15.75" customHeight="1" x14ac:dyDescent="0.3">
      <c r="A1135" s="1" t="s">
        <v>1505</v>
      </c>
      <c r="B1135" s="1">
        <v>110330</v>
      </c>
      <c r="C1135" s="1" t="s">
        <v>68</v>
      </c>
      <c r="D1135" s="1">
        <v>100</v>
      </c>
      <c r="E1135" s="4" t="s">
        <v>5836</v>
      </c>
      <c r="F1135" s="1" t="s">
        <v>69</v>
      </c>
      <c r="G1135" s="1" t="s">
        <v>70</v>
      </c>
      <c r="H1135" s="1" t="s">
        <v>71</v>
      </c>
      <c r="I1135" s="1" t="s">
        <v>72</v>
      </c>
      <c r="J1135" s="1"/>
      <c r="K1135" s="1"/>
      <c r="L1135" s="1" t="s">
        <v>495</v>
      </c>
      <c r="M1135" s="1" t="s">
        <v>7519</v>
      </c>
      <c r="N1135" s="1" t="s">
        <v>7520</v>
      </c>
      <c r="O1135" s="1" t="s">
        <v>247</v>
      </c>
      <c r="P1135" s="1" t="s">
        <v>1508</v>
      </c>
      <c r="Q1135" s="1" t="s">
        <v>1505</v>
      </c>
      <c r="R1135" s="1" t="s">
        <v>7521</v>
      </c>
      <c r="S1135" s="1" t="s">
        <v>7522</v>
      </c>
      <c r="T1135" s="1"/>
      <c r="U1135" s="1" t="s">
        <v>7523</v>
      </c>
      <c r="V1135" s="1"/>
      <c r="W1135" s="1" t="s">
        <v>7524</v>
      </c>
      <c r="X1135" s="1"/>
      <c r="Y1135" s="1">
        <v>7</v>
      </c>
      <c r="Z1135" s="1"/>
      <c r="AA1135" s="1"/>
      <c r="AB1135" s="1"/>
      <c r="AC1135" s="1"/>
      <c r="AD1135" s="1"/>
      <c r="AE1135" s="1"/>
      <c r="AF1135" s="1"/>
      <c r="AG1135" s="1" t="s">
        <v>149</v>
      </c>
      <c r="AH1135" s="1"/>
      <c r="AI1135" s="1"/>
      <c r="AJ1135" s="1"/>
      <c r="AK1135" s="1"/>
      <c r="AL1135" s="1"/>
      <c r="AM1135" s="1"/>
      <c r="AN1135" s="1"/>
      <c r="AO1135" s="1"/>
      <c r="AP1135" s="1"/>
      <c r="AQ1135" s="1"/>
      <c r="AR1135" s="1"/>
      <c r="AS1135" s="1"/>
      <c r="AT1135" s="1"/>
      <c r="AU1135" s="1"/>
      <c r="AV1135" s="1"/>
      <c r="AW1135" s="1"/>
      <c r="AX1135" s="1"/>
      <c r="AY1135" s="1"/>
      <c r="AZ1135" s="1" t="s">
        <v>252</v>
      </c>
      <c r="BA1135" s="1" t="s">
        <v>247</v>
      </c>
      <c r="BB1135" s="1" t="s">
        <v>372</v>
      </c>
      <c r="BC1135" s="1"/>
      <c r="BD1135" s="1"/>
      <c r="BE1135" s="1" t="s">
        <v>150</v>
      </c>
      <c r="BF1135" s="1" t="s">
        <v>151</v>
      </c>
      <c r="BG1135" s="1"/>
      <c r="BH1135" s="1" t="s">
        <v>253</v>
      </c>
      <c r="BI1135" s="1"/>
      <c r="BJ1135" s="1"/>
      <c r="BK1135" s="1"/>
      <c r="BL1135" s="1" t="s">
        <v>7525</v>
      </c>
      <c r="BM1135" s="1" t="s">
        <v>7526</v>
      </c>
      <c r="BN1135" s="1"/>
    </row>
    <row r="1136" spans="1:66" ht="15.75" customHeight="1" x14ac:dyDescent="0.3">
      <c r="A1136" s="1" t="s">
        <v>641</v>
      </c>
      <c r="B1136" s="1">
        <v>3500000</v>
      </c>
      <c r="C1136" s="1" t="s">
        <v>68</v>
      </c>
      <c r="D1136" s="1">
        <v>0</v>
      </c>
      <c r="E1136" s="4" t="s">
        <v>4420</v>
      </c>
      <c r="F1136" s="1" t="s">
        <v>69</v>
      </c>
      <c r="G1136" s="1" t="s">
        <v>99</v>
      </c>
      <c r="H1136" s="1" t="s">
        <v>100</v>
      </c>
      <c r="I1136" s="1" t="s">
        <v>101</v>
      </c>
      <c r="J1136" s="1" t="s">
        <v>7527</v>
      </c>
      <c r="K1136" s="1" t="s">
        <v>7528</v>
      </c>
      <c r="L1136" s="1" t="s">
        <v>7529</v>
      </c>
      <c r="M1136" s="1" t="s">
        <v>7530</v>
      </c>
      <c r="N1136" s="1" t="s">
        <v>7531</v>
      </c>
      <c r="O1136" s="1" t="s">
        <v>291</v>
      </c>
      <c r="P1136" s="1" t="s">
        <v>647</v>
      </c>
      <c r="Q1136" s="1" t="s">
        <v>641</v>
      </c>
      <c r="R1136" s="1" t="s">
        <v>7532</v>
      </c>
      <c r="S1136" s="1" t="s">
        <v>7533</v>
      </c>
      <c r="T1136" s="1"/>
      <c r="U1136" s="1" t="s">
        <v>1537</v>
      </c>
      <c r="V1136" s="1"/>
      <c r="W1136" s="1"/>
      <c r="X1136" s="1"/>
      <c r="Y1136" s="1">
        <v>283</v>
      </c>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t="s">
        <v>296</v>
      </c>
      <c r="BA1136" s="1" t="s">
        <v>291</v>
      </c>
      <c r="BB1136" s="1"/>
      <c r="BC1136" s="1"/>
      <c r="BD1136" s="1" t="s">
        <v>4027</v>
      </c>
      <c r="BE1136" s="1" t="s">
        <v>89</v>
      </c>
      <c r="BF1136" s="1" t="s">
        <v>7534</v>
      </c>
      <c r="BG1136" s="1"/>
      <c r="BH1136" s="1" t="s">
        <v>7535</v>
      </c>
      <c r="BI1136" s="1"/>
      <c r="BJ1136" s="1"/>
      <c r="BK1136" s="1"/>
      <c r="BL1136" s="1" t="s">
        <v>7536</v>
      </c>
      <c r="BM1136" s="1" t="s">
        <v>7537</v>
      </c>
      <c r="BN1136" s="1" t="s">
        <v>121</v>
      </c>
    </row>
    <row r="1137" spans="1:66" ht="15.75" customHeight="1" x14ac:dyDescent="0.3">
      <c r="A1137" s="1" t="s">
        <v>613</v>
      </c>
      <c r="B1137" s="1">
        <v>2000000</v>
      </c>
      <c r="C1137" s="1" t="s">
        <v>68</v>
      </c>
      <c r="D1137" s="1">
        <v>0</v>
      </c>
      <c r="E1137" s="4" t="s">
        <v>6575</v>
      </c>
      <c r="F1137" s="1" t="s">
        <v>69</v>
      </c>
      <c r="G1137" s="1" t="s">
        <v>123</v>
      </c>
      <c r="H1137" s="1" t="s">
        <v>124</v>
      </c>
      <c r="I1137" s="1" t="s">
        <v>101</v>
      </c>
      <c r="J1137" s="1" t="s">
        <v>7538</v>
      </c>
      <c r="K1137" s="1" t="s">
        <v>7539</v>
      </c>
      <c r="L1137" s="1"/>
      <c r="M1137" s="1" t="s">
        <v>7540</v>
      </c>
      <c r="N1137" s="1" t="s">
        <v>7541</v>
      </c>
      <c r="O1137" s="1" t="s">
        <v>138</v>
      </c>
      <c r="P1137" s="1" t="s">
        <v>698</v>
      </c>
      <c r="Q1137" s="1" t="s">
        <v>613</v>
      </c>
      <c r="R1137" s="1" t="s">
        <v>7542</v>
      </c>
      <c r="S1137" s="1" t="s">
        <v>7543</v>
      </c>
      <c r="T1137" s="1"/>
      <c r="U1137" s="1" t="s">
        <v>147</v>
      </c>
      <c r="V1137" s="1"/>
      <c r="W1137" s="1"/>
      <c r="X1137" s="1"/>
      <c r="Y1137" s="1">
        <v>130</v>
      </c>
      <c r="Z1137" s="1"/>
      <c r="AA1137" s="1"/>
      <c r="AB1137" s="1"/>
      <c r="AC1137" s="1"/>
      <c r="AD1137" s="1"/>
      <c r="AE1137" s="1"/>
      <c r="AF1137" s="1"/>
      <c r="AG1137" s="1"/>
      <c r="AH1137" s="1"/>
      <c r="AI1137" s="1"/>
      <c r="AJ1137" s="1"/>
      <c r="AK1137" s="1" t="s">
        <v>220</v>
      </c>
      <c r="AL1137" s="1"/>
      <c r="AM1137" s="1"/>
      <c r="AN1137" s="1"/>
      <c r="AO1137" s="1"/>
      <c r="AP1137" s="1"/>
      <c r="AQ1137" s="1"/>
      <c r="AR1137" s="1"/>
      <c r="AS1137" s="1"/>
      <c r="AT1137" s="1"/>
      <c r="AU1137" s="1"/>
      <c r="AV1137" s="1"/>
      <c r="AW1137" s="1"/>
      <c r="AX1137" s="1" t="s">
        <v>237</v>
      </c>
      <c r="AY1137" s="1"/>
      <c r="AZ1137" s="1" t="s">
        <v>407</v>
      </c>
      <c r="BA1137" s="1" t="s">
        <v>401</v>
      </c>
      <c r="BB1137" s="1"/>
      <c r="BC1137" s="1"/>
      <c r="BD1137" s="1" t="s">
        <v>7544</v>
      </c>
      <c r="BE1137" s="1" t="s">
        <v>134</v>
      </c>
      <c r="BF1137" s="1"/>
      <c r="BG1137" s="1"/>
      <c r="BH1137" s="1" t="s">
        <v>607</v>
      </c>
      <c r="BI1137" s="1"/>
      <c r="BJ1137" s="1"/>
      <c r="BK1137" s="1"/>
      <c r="BL1137" s="1" t="s">
        <v>7545</v>
      </c>
      <c r="BM1137" s="1" t="s">
        <v>7546</v>
      </c>
      <c r="BN1137" s="1" t="s">
        <v>375</v>
      </c>
    </row>
    <row r="1138" spans="1:66" ht="15.75" customHeight="1" x14ac:dyDescent="0.3">
      <c r="A1138" s="1" t="s">
        <v>360</v>
      </c>
      <c r="B1138" s="1">
        <v>1000000</v>
      </c>
      <c r="C1138" s="1" t="s">
        <v>68</v>
      </c>
      <c r="D1138" s="1">
        <v>0</v>
      </c>
      <c r="E1138" s="4" t="s">
        <v>1059</v>
      </c>
      <c r="F1138" s="1" t="s">
        <v>69</v>
      </c>
      <c r="G1138" s="1" t="s">
        <v>123</v>
      </c>
      <c r="H1138" s="1" t="s">
        <v>124</v>
      </c>
      <c r="I1138" s="1" t="s">
        <v>101</v>
      </c>
      <c r="J1138" s="1" t="s">
        <v>7547</v>
      </c>
      <c r="K1138" s="1" t="s">
        <v>7548</v>
      </c>
      <c r="L1138" s="1" t="s">
        <v>7549</v>
      </c>
      <c r="M1138" s="1" t="s">
        <v>7550</v>
      </c>
      <c r="N1138" s="1" t="s">
        <v>7551</v>
      </c>
      <c r="O1138" s="1" t="s">
        <v>201</v>
      </c>
      <c r="P1138" s="1" t="s">
        <v>368</v>
      </c>
      <c r="Q1138" s="1" t="s">
        <v>360</v>
      </c>
      <c r="R1138" s="1" t="s">
        <v>7552</v>
      </c>
      <c r="S1138" s="1" t="s">
        <v>7553</v>
      </c>
      <c r="T1138" s="1"/>
      <c r="U1138" s="1" t="s">
        <v>81</v>
      </c>
      <c r="V1138" s="1"/>
      <c r="W1138" s="1"/>
      <c r="X1138" s="1"/>
      <c r="Y1138" s="1">
        <v>150</v>
      </c>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t="s">
        <v>205</v>
      </c>
      <c r="BA1138" s="1" t="s">
        <v>201</v>
      </c>
      <c r="BB1138" s="1"/>
      <c r="BC1138" s="1"/>
      <c r="BD1138" s="1"/>
      <c r="BE1138" s="1" t="s">
        <v>134</v>
      </c>
      <c r="BF1138" s="1"/>
      <c r="BG1138" s="1"/>
      <c r="BH1138" s="1"/>
      <c r="BI1138" s="1"/>
      <c r="BJ1138" s="1"/>
      <c r="BK1138" s="1"/>
      <c r="BL1138" s="1" t="s">
        <v>7554</v>
      </c>
      <c r="BM1138" s="1" t="s">
        <v>7555</v>
      </c>
      <c r="BN1138" s="1"/>
    </row>
    <row r="1139" spans="1:66" ht="15.75" customHeight="1" x14ac:dyDescent="0.3">
      <c r="A1139" s="1" t="s">
        <v>360</v>
      </c>
      <c r="B1139" s="1">
        <v>1200000</v>
      </c>
      <c r="C1139" s="1" t="s">
        <v>68</v>
      </c>
      <c r="D1139" s="1">
        <v>0</v>
      </c>
      <c r="E1139" s="4" t="s">
        <v>7332</v>
      </c>
      <c r="F1139" s="1" t="s">
        <v>69</v>
      </c>
      <c r="G1139" s="1" t="s">
        <v>99</v>
      </c>
      <c r="H1139" s="1" t="s">
        <v>100</v>
      </c>
      <c r="I1139" s="1" t="s">
        <v>101</v>
      </c>
      <c r="J1139" s="1" t="s">
        <v>7556</v>
      </c>
      <c r="K1139" s="1" t="s">
        <v>7557</v>
      </c>
      <c r="L1139" s="1"/>
      <c r="M1139" s="1" t="s">
        <v>7558</v>
      </c>
      <c r="N1139" s="1" t="s">
        <v>7559</v>
      </c>
      <c r="O1139" s="1" t="s">
        <v>6925</v>
      </c>
      <c r="P1139" s="1" t="s">
        <v>368</v>
      </c>
      <c r="Q1139" s="1" t="s">
        <v>360</v>
      </c>
      <c r="R1139" s="1" t="s">
        <v>7560</v>
      </c>
      <c r="S1139" s="1" t="s">
        <v>7561</v>
      </c>
      <c r="T1139" s="1"/>
      <c r="U1139" s="1" t="s">
        <v>81</v>
      </c>
      <c r="V1139" s="1"/>
      <c r="W1139" s="1"/>
      <c r="X1139" s="1"/>
      <c r="Y1139" s="1">
        <v>150</v>
      </c>
      <c r="Z1139" s="1"/>
      <c r="AA1139" s="1"/>
      <c r="AB1139" s="1"/>
      <c r="AC1139" s="1"/>
      <c r="AD1139" s="1"/>
      <c r="AE1139" s="1"/>
      <c r="AF1139" s="1"/>
      <c r="AG1139" s="1" t="s">
        <v>111</v>
      </c>
      <c r="AH1139" s="1"/>
      <c r="AI1139" s="1"/>
      <c r="AJ1139" s="1"/>
      <c r="AK1139" s="1" t="s">
        <v>112</v>
      </c>
      <c r="AL1139" s="1"/>
      <c r="AM1139" s="1"/>
      <c r="AN1139" s="1"/>
      <c r="AO1139" s="1"/>
      <c r="AP1139" s="1"/>
      <c r="AQ1139" s="1"/>
      <c r="AR1139" s="1"/>
      <c r="AS1139" s="1"/>
      <c r="AT1139" s="1"/>
      <c r="AU1139" s="1"/>
      <c r="AV1139" s="1"/>
      <c r="AW1139" s="1"/>
      <c r="AX1139" s="1" t="s">
        <v>237</v>
      </c>
      <c r="AY1139" s="1"/>
      <c r="AZ1139" s="1" t="s">
        <v>296</v>
      </c>
      <c r="BA1139" s="1" t="s">
        <v>291</v>
      </c>
      <c r="BB1139" s="1"/>
      <c r="BC1139" s="1"/>
      <c r="BD1139" s="1" t="s">
        <v>88</v>
      </c>
      <c r="BE1139" s="1" t="s">
        <v>117</v>
      </c>
      <c r="BF1139" s="1"/>
      <c r="BG1139" s="1"/>
      <c r="BH1139" s="1" t="s">
        <v>455</v>
      </c>
      <c r="BI1139" s="1"/>
      <c r="BJ1139" s="1"/>
      <c r="BK1139" s="1"/>
      <c r="BL1139" s="1" t="s">
        <v>7562</v>
      </c>
      <c r="BM1139" s="1" t="s">
        <v>7563</v>
      </c>
      <c r="BN1139" s="1" t="s">
        <v>121</v>
      </c>
    </row>
    <row r="1140" spans="1:66" ht="15.75" customHeight="1" x14ac:dyDescent="0.3">
      <c r="A1140" s="1" t="s">
        <v>360</v>
      </c>
      <c r="B1140" s="1">
        <v>20000</v>
      </c>
      <c r="C1140" s="1" t="s">
        <v>68</v>
      </c>
      <c r="D1140" s="1">
        <v>0</v>
      </c>
      <c r="E1140" s="4" t="s">
        <v>7332</v>
      </c>
      <c r="F1140" s="1" t="s">
        <v>69</v>
      </c>
      <c r="G1140" s="1" t="s">
        <v>123</v>
      </c>
      <c r="H1140" s="1" t="s">
        <v>124</v>
      </c>
      <c r="I1140" s="1" t="s">
        <v>101</v>
      </c>
      <c r="J1140" s="1" t="s">
        <v>7556</v>
      </c>
      <c r="K1140" s="1" t="s">
        <v>7557</v>
      </c>
      <c r="L1140" s="1"/>
      <c r="M1140" s="1" t="s">
        <v>7558</v>
      </c>
      <c r="N1140" s="1" t="s">
        <v>7559</v>
      </c>
      <c r="O1140" s="1" t="s">
        <v>6925</v>
      </c>
      <c r="P1140" s="1" t="s">
        <v>368</v>
      </c>
      <c r="Q1140" s="1" t="s">
        <v>360</v>
      </c>
      <c r="R1140" s="1" t="s">
        <v>7564</v>
      </c>
      <c r="S1140" s="1" t="s">
        <v>7565</v>
      </c>
      <c r="T1140" s="1"/>
      <c r="U1140" s="1" t="s">
        <v>81</v>
      </c>
      <c r="V1140" s="1"/>
      <c r="W1140" s="1"/>
      <c r="X1140" s="1"/>
      <c r="Y1140" s="1">
        <v>150</v>
      </c>
      <c r="Z1140" s="1"/>
      <c r="AA1140" s="1"/>
      <c r="AB1140" s="1"/>
      <c r="AC1140" s="1"/>
      <c r="AD1140" s="1"/>
      <c r="AE1140" s="1"/>
      <c r="AF1140" s="1"/>
      <c r="AG1140" s="1" t="s">
        <v>111</v>
      </c>
      <c r="AH1140" s="1"/>
      <c r="AI1140" s="1"/>
      <c r="AJ1140" s="1"/>
      <c r="AK1140" s="1" t="s">
        <v>112</v>
      </c>
      <c r="AL1140" s="1"/>
      <c r="AM1140" s="1"/>
      <c r="AN1140" s="1"/>
      <c r="AO1140" s="1"/>
      <c r="AP1140" s="1"/>
      <c r="AQ1140" s="1"/>
      <c r="AR1140" s="1"/>
      <c r="AS1140" s="1"/>
      <c r="AT1140" s="1"/>
      <c r="AU1140" s="1"/>
      <c r="AV1140" s="1"/>
      <c r="AW1140" s="1"/>
      <c r="AX1140" s="1" t="s">
        <v>237</v>
      </c>
      <c r="AY1140" s="1"/>
      <c r="AZ1140" s="1" t="s">
        <v>296</v>
      </c>
      <c r="BA1140" s="1" t="s">
        <v>291</v>
      </c>
      <c r="BB1140" s="1"/>
      <c r="BC1140" s="1"/>
      <c r="BD1140" s="1" t="s">
        <v>88</v>
      </c>
      <c r="BE1140" s="1" t="s">
        <v>117</v>
      </c>
      <c r="BF1140" s="1"/>
      <c r="BG1140" s="1"/>
      <c r="BH1140" s="1" t="s">
        <v>455</v>
      </c>
      <c r="BI1140" s="1"/>
      <c r="BJ1140" s="1"/>
      <c r="BK1140" s="1"/>
      <c r="BL1140" s="1" t="s">
        <v>7562</v>
      </c>
      <c r="BM1140" s="1" t="s">
        <v>7563</v>
      </c>
      <c r="BN1140" s="1" t="s">
        <v>181</v>
      </c>
    </row>
    <row r="1141" spans="1:66" ht="15.75" customHeight="1" x14ac:dyDescent="0.3">
      <c r="A1141" s="1" t="s">
        <v>313</v>
      </c>
      <c r="B1141" s="1">
        <v>190000</v>
      </c>
      <c r="C1141" s="1" t="s">
        <v>68</v>
      </c>
      <c r="D1141" s="1">
        <v>0</v>
      </c>
      <c r="E1141" s="4" t="s">
        <v>6198</v>
      </c>
      <c r="F1141" s="1" t="s">
        <v>69</v>
      </c>
      <c r="G1141" s="1" t="s">
        <v>99</v>
      </c>
      <c r="H1141" s="1" t="s">
        <v>100</v>
      </c>
      <c r="I1141" s="1" t="s">
        <v>101</v>
      </c>
      <c r="J1141" s="1"/>
      <c r="K1141" s="1"/>
      <c r="L1141" s="1" t="s">
        <v>288</v>
      </c>
      <c r="M1141" s="1" t="s">
        <v>7566</v>
      </c>
      <c r="N1141" s="1" t="s">
        <v>7567</v>
      </c>
      <c r="O1141" s="1" t="s">
        <v>444</v>
      </c>
      <c r="P1141" s="1" t="s">
        <v>318</v>
      </c>
      <c r="Q1141" s="1" t="s">
        <v>313</v>
      </c>
      <c r="R1141" s="1" t="s">
        <v>7568</v>
      </c>
      <c r="S1141" s="1" t="s">
        <v>7569</v>
      </c>
      <c r="T1141" s="1"/>
      <c r="U1141" s="1" t="s">
        <v>1537</v>
      </c>
      <c r="V1141" s="1"/>
      <c r="W1141" s="1"/>
      <c r="X1141" s="1"/>
      <c r="Y1141" s="1">
        <v>85</v>
      </c>
      <c r="Z1141" s="1"/>
      <c r="AA1141" s="1"/>
      <c r="AB1141" s="1"/>
      <c r="AC1141" s="1"/>
      <c r="AD1141" s="1"/>
      <c r="AE1141" s="1"/>
      <c r="AF1141" s="1"/>
      <c r="AG1141" s="1"/>
      <c r="AH1141" s="1"/>
      <c r="AI1141" s="1"/>
      <c r="AJ1141" s="1"/>
      <c r="AK1141" s="1" t="s">
        <v>112</v>
      </c>
      <c r="AL1141" s="1"/>
      <c r="AM1141" s="1"/>
      <c r="AN1141" s="1"/>
      <c r="AO1141" s="1"/>
      <c r="AP1141" s="1"/>
      <c r="AQ1141" s="1"/>
      <c r="AR1141" s="1"/>
      <c r="AS1141" s="1"/>
      <c r="AT1141" s="1"/>
      <c r="AU1141" s="1"/>
      <c r="AV1141" s="1"/>
      <c r="AW1141" s="1"/>
      <c r="AX1141" s="1" t="s">
        <v>345</v>
      </c>
      <c r="AY1141" s="1"/>
      <c r="AZ1141" s="1" t="s">
        <v>443</v>
      </c>
      <c r="BA1141" s="1" t="s">
        <v>444</v>
      </c>
      <c r="BB1141" s="1"/>
      <c r="BC1141" s="1"/>
      <c r="BD1141" s="1" t="s">
        <v>88</v>
      </c>
      <c r="BE1141" s="1" t="s">
        <v>192</v>
      </c>
      <c r="BF1141" s="1"/>
      <c r="BG1141" s="1"/>
      <c r="BH1141" s="1" t="s">
        <v>118</v>
      </c>
      <c r="BI1141" s="1"/>
      <c r="BJ1141" s="1"/>
      <c r="BK1141" s="1"/>
      <c r="BL1141" s="1" t="s">
        <v>7570</v>
      </c>
      <c r="BM1141" s="1" t="s">
        <v>7571</v>
      </c>
      <c r="BN1141" s="1" t="s">
        <v>121</v>
      </c>
    </row>
    <row r="1142" spans="1:66" ht="15.75" customHeight="1" x14ac:dyDescent="0.3">
      <c r="A1142" s="1" t="s">
        <v>98</v>
      </c>
      <c r="B1142" s="1">
        <v>700000</v>
      </c>
      <c r="C1142" s="1" t="s">
        <v>68</v>
      </c>
      <c r="D1142" s="1">
        <v>0</v>
      </c>
      <c r="E1142" s="4" t="s">
        <v>1059</v>
      </c>
      <c r="F1142" s="1" t="s">
        <v>69</v>
      </c>
      <c r="G1142" s="1" t="s">
        <v>99</v>
      </c>
      <c r="H1142" s="1" t="s">
        <v>100</v>
      </c>
      <c r="I1142" s="1" t="s">
        <v>101</v>
      </c>
      <c r="J1142" s="1" t="s">
        <v>7572</v>
      </c>
      <c r="K1142" s="1" t="s">
        <v>7573</v>
      </c>
      <c r="L1142" s="1"/>
      <c r="M1142" s="1" t="s">
        <v>7574</v>
      </c>
      <c r="N1142" s="1" t="s">
        <v>7575</v>
      </c>
      <c r="O1142" s="1" t="s">
        <v>942</v>
      </c>
      <c r="P1142" s="1" t="s">
        <v>106</v>
      </c>
      <c r="Q1142" s="1" t="s">
        <v>98</v>
      </c>
      <c r="R1142" s="1" t="s">
        <v>7576</v>
      </c>
      <c r="S1142" s="1" t="s">
        <v>7577</v>
      </c>
      <c r="T1142" s="1"/>
      <c r="U1142" s="1" t="s">
        <v>147</v>
      </c>
      <c r="V1142" s="1"/>
      <c r="W1142" s="1"/>
      <c r="X1142" s="1"/>
      <c r="Y1142" s="1">
        <v>180</v>
      </c>
      <c r="Z1142" s="1"/>
      <c r="AA1142" s="1"/>
      <c r="AB1142" s="1"/>
      <c r="AC1142" s="1"/>
      <c r="AD1142" s="1"/>
      <c r="AE1142" s="1"/>
      <c r="AF1142" s="1"/>
      <c r="AG1142" s="1" t="s">
        <v>1349</v>
      </c>
      <c r="AH1142" s="1"/>
      <c r="AI1142" s="1"/>
      <c r="AJ1142" s="1"/>
      <c r="AK1142" s="1" t="s">
        <v>264</v>
      </c>
      <c r="AL1142" s="1"/>
      <c r="AM1142" s="1"/>
      <c r="AN1142" s="1"/>
      <c r="AO1142" s="1"/>
      <c r="AP1142" s="1"/>
      <c r="AQ1142" s="1"/>
      <c r="AR1142" s="1"/>
      <c r="AS1142" s="1"/>
      <c r="AT1142" s="1"/>
      <c r="AU1142" s="1"/>
      <c r="AV1142" s="1"/>
      <c r="AW1142" s="1"/>
      <c r="AX1142" s="1" t="s">
        <v>357</v>
      </c>
      <c r="AY1142" s="1"/>
      <c r="AZ1142" s="1" t="s">
        <v>4311</v>
      </c>
      <c r="BA1142" s="1" t="s">
        <v>4307</v>
      </c>
      <c r="BB1142" s="1"/>
      <c r="BC1142" s="1"/>
      <c r="BD1142" s="1" t="s">
        <v>1461</v>
      </c>
      <c r="BE1142" s="1" t="s">
        <v>192</v>
      </c>
      <c r="BF1142" s="1" t="s">
        <v>135</v>
      </c>
      <c r="BG1142" s="1"/>
      <c r="BH1142" s="1" t="s">
        <v>331</v>
      </c>
      <c r="BI1142" s="1"/>
      <c r="BJ1142" s="1"/>
      <c r="BK1142" s="1"/>
      <c r="BL1142" s="1" t="s">
        <v>7578</v>
      </c>
      <c r="BM1142" s="1" t="s">
        <v>7579</v>
      </c>
      <c r="BN1142" s="1" t="s">
        <v>121</v>
      </c>
    </row>
    <row r="1143" spans="1:66" ht="15.75" customHeight="1" x14ac:dyDescent="0.3">
      <c r="A1143" s="1" t="s">
        <v>641</v>
      </c>
      <c r="B1143" s="1">
        <v>100000</v>
      </c>
      <c r="C1143" s="1" t="s">
        <v>68</v>
      </c>
      <c r="D1143" s="1">
        <v>0</v>
      </c>
      <c r="E1143" s="4" t="s">
        <v>6575</v>
      </c>
      <c r="F1143" s="1" t="s">
        <v>69</v>
      </c>
      <c r="G1143" s="1" t="s">
        <v>123</v>
      </c>
      <c r="H1143" s="1" t="s">
        <v>124</v>
      </c>
      <c r="I1143" s="1" t="s">
        <v>101</v>
      </c>
      <c r="J1143" s="1"/>
      <c r="K1143" s="1"/>
      <c r="L1143" s="1" t="s">
        <v>7580</v>
      </c>
      <c r="M1143" s="1" t="s">
        <v>7581</v>
      </c>
      <c r="N1143" s="1" t="s">
        <v>7582</v>
      </c>
      <c r="O1143" s="1" t="s">
        <v>259</v>
      </c>
      <c r="P1143" s="1" t="s">
        <v>647</v>
      </c>
      <c r="Q1143" s="1" t="s">
        <v>641</v>
      </c>
      <c r="R1143" s="1" t="s">
        <v>7583</v>
      </c>
      <c r="S1143" s="1" t="s">
        <v>7584</v>
      </c>
      <c r="T1143" s="1"/>
      <c r="U1143" s="1" t="s">
        <v>147</v>
      </c>
      <c r="V1143" s="1"/>
      <c r="W1143" s="1" t="s">
        <v>7585</v>
      </c>
      <c r="X1143" s="1"/>
      <c r="Y1143" s="1">
        <v>179</v>
      </c>
      <c r="Z1143" s="1"/>
      <c r="AA1143" s="1"/>
      <c r="AB1143" s="1"/>
      <c r="AC1143" s="1"/>
      <c r="AD1143" s="1"/>
      <c r="AE1143" s="1"/>
      <c r="AF1143" s="1"/>
      <c r="AG1143" s="1" t="s">
        <v>111</v>
      </c>
      <c r="AH1143" s="1"/>
      <c r="AI1143" s="1"/>
      <c r="AJ1143" s="1"/>
      <c r="AK1143" s="1" t="s">
        <v>112</v>
      </c>
      <c r="AL1143" s="1"/>
      <c r="AM1143" s="1"/>
      <c r="AN1143" s="1"/>
      <c r="AO1143" s="1"/>
      <c r="AP1143" s="1"/>
      <c r="AQ1143" s="1"/>
      <c r="AR1143" s="1"/>
      <c r="AS1143" s="1"/>
      <c r="AT1143" s="1"/>
      <c r="AU1143" s="1"/>
      <c r="AV1143" s="1"/>
      <c r="AW1143" s="1"/>
      <c r="AX1143" s="1"/>
      <c r="AY1143" s="1"/>
      <c r="AZ1143" s="1" t="s">
        <v>265</v>
      </c>
      <c r="BA1143" s="1" t="s">
        <v>259</v>
      </c>
      <c r="BB1143" s="1" t="s">
        <v>372</v>
      </c>
      <c r="BC1143" s="1"/>
      <c r="BD1143" s="1" t="s">
        <v>7586</v>
      </c>
      <c r="BE1143" s="1" t="s">
        <v>625</v>
      </c>
      <c r="BF1143" s="1" t="s">
        <v>298</v>
      </c>
      <c r="BG1143" s="1"/>
      <c r="BH1143" s="1" t="s">
        <v>321</v>
      </c>
      <c r="BI1143" s="1"/>
      <c r="BJ1143" s="1"/>
      <c r="BK1143" s="1"/>
      <c r="BL1143" s="1" t="s">
        <v>7587</v>
      </c>
      <c r="BM1143" s="1" t="s">
        <v>7588</v>
      </c>
      <c r="BN1143" s="1" t="s">
        <v>375</v>
      </c>
    </row>
    <row r="1144" spans="1:66" ht="15.75" customHeight="1" x14ac:dyDescent="0.3">
      <c r="A1144" s="1" t="s">
        <v>641</v>
      </c>
      <c r="B1144" s="1">
        <v>60000</v>
      </c>
      <c r="C1144" s="1" t="s">
        <v>68</v>
      </c>
      <c r="D1144" s="1">
        <v>0</v>
      </c>
      <c r="E1144" s="4" t="s">
        <v>1059</v>
      </c>
      <c r="F1144" s="1" t="s">
        <v>69</v>
      </c>
      <c r="G1144" s="1" t="s">
        <v>123</v>
      </c>
      <c r="H1144" s="1" t="s">
        <v>124</v>
      </c>
      <c r="I1144" s="1" t="s">
        <v>101</v>
      </c>
      <c r="J1144" s="1"/>
      <c r="K1144" s="1"/>
      <c r="L1144" s="1" t="s">
        <v>7589</v>
      </c>
      <c r="M1144" s="1" t="s">
        <v>7590</v>
      </c>
      <c r="N1144" s="1" t="s">
        <v>7591</v>
      </c>
      <c r="O1144" s="1" t="s">
        <v>247</v>
      </c>
      <c r="P1144" s="1" t="s">
        <v>647</v>
      </c>
      <c r="Q1144" s="1" t="s">
        <v>641</v>
      </c>
      <c r="R1144" s="1" t="s">
        <v>7592</v>
      </c>
      <c r="S1144" s="1" t="s">
        <v>7593</v>
      </c>
      <c r="T1144" s="1"/>
      <c r="U1144" s="1" t="s">
        <v>263</v>
      </c>
      <c r="V1144" s="1"/>
      <c r="W1144" s="1" t="s">
        <v>7594</v>
      </c>
      <c r="X1144" s="1"/>
      <c r="Y1144" s="1">
        <v>10</v>
      </c>
      <c r="Z1144" s="1"/>
      <c r="AA1144" s="1"/>
      <c r="AB1144" s="1"/>
      <c r="AC1144" s="1"/>
      <c r="AD1144" s="1"/>
      <c r="AE1144" s="1"/>
      <c r="AF1144" s="1"/>
      <c r="AG1144" s="1" t="s">
        <v>82</v>
      </c>
      <c r="AH1144" s="1"/>
      <c r="AI1144" s="1"/>
      <c r="AJ1144" s="1"/>
      <c r="AK1144" s="1" t="s">
        <v>1631</v>
      </c>
      <c r="AL1144" s="1"/>
      <c r="AM1144" s="1"/>
      <c r="AN1144" s="1"/>
      <c r="AO1144" s="1"/>
      <c r="AP1144" s="1"/>
      <c r="AQ1144" s="1"/>
      <c r="AR1144" s="1"/>
      <c r="AS1144" s="1"/>
      <c r="AT1144" s="1"/>
      <c r="AU1144" s="1"/>
      <c r="AV1144" s="1"/>
      <c r="AW1144" s="1"/>
      <c r="AX1144" s="1"/>
      <c r="AY1144" s="1"/>
      <c r="AZ1144" s="1" t="s">
        <v>252</v>
      </c>
      <c r="BA1144" s="1" t="s">
        <v>247</v>
      </c>
      <c r="BB1144" s="1"/>
      <c r="BC1144" s="1"/>
      <c r="BD1144" s="1"/>
      <c r="BE1144" s="1" t="s">
        <v>150</v>
      </c>
      <c r="BF1144" s="1" t="s">
        <v>151</v>
      </c>
      <c r="BG1144" s="1"/>
      <c r="BH1144" s="1" t="s">
        <v>253</v>
      </c>
      <c r="BI1144" s="1"/>
      <c r="BJ1144" s="1"/>
      <c r="BK1144" s="1"/>
      <c r="BL1144" s="1" t="s">
        <v>7595</v>
      </c>
      <c r="BM1144" s="1" t="s">
        <v>7596</v>
      </c>
      <c r="BN1144" s="1"/>
    </row>
    <row r="1145" spans="1:66" ht="15.75" customHeight="1" x14ac:dyDescent="0.3">
      <c r="A1145" s="1" t="s">
        <v>67</v>
      </c>
      <c r="B1145" s="1">
        <v>5868125</v>
      </c>
      <c r="C1145" s="1" t="s">
        <v>68</v>
      </c>
      <c r="D1145" s="1">
        <v>100</v>
      </c>
      <c r="E1145" s="4">
        <v>44599</v>
      </c>
      <c r="F1145" s="1" t="s">
        <v>69</v>
      </c>
      <c r="G1145" s="1" t="s">
        <v>70</v>
      </c>
      <c r="H1145" s="1" t="s">
        <v>71</v>
      </c>
      <c r="I1145" s="1" t="s">
        <v>72</v>
      </c>
      <c r="J1145" s="1"/>
      <c r="K1145" s="1"/>
      <c r="L1145" s="1"/>
      <c r="M1145" s="1" t="s">
        <v>3258</v>
      </c>
      <c r="N1145" s="1" t="s">
        <v>3259</v>
      </c>
      <c r="O1145" s="1" t="s">
        <v>223</v>
      </c>
      <c r="P1145" s="1" t="s">
        <v>1063</v>
      </c>
      <c r="Q1145" s="1" t="s">
        <v>1064</v>
      </c>
      <c r="R1145" s="1" t="s">
        <v>7597</v>
      </c>
      <c r="S1145" s="1" t="s">
        <v>7598</v>
      </c>
      <c r="T1145" s="1"/>
      <c r="U1145" s="1" t="s">
        <v>81</v>
      </c>
      <c r="V1145" s="1"/>
      <c r="W1145" s="1" t="s">
        <v>2305</v>
      </c>
      <c r="X1145" s="1"/>
      <c r="Y1145" s="1">
        <v>2279</v>
      </c>
      <c r="Z1145" s="1"/>
      <c r="AA1145" s="1"/>
      <c r="AB1145" s="1"/>
      <c r="AC1145" s="1"/>
      <c r="AD1145" s="1"/>
      <c r="AE1145" s="1"/>
      <c r="AF1145" s="1"/>
      <c r="AG1145" s="1" t="s">
        <v>111</v>
      </c>
      <c r="AH1145" s="1"/>
      <c r="AI1145" s="1"/>
      <c r="AJ1145" s="1"/>
      <c r="AK1145" s="1" t="s">
        <v>220</v>
      </c>
      <c r="AL1145" s="1"/>
      <c r="AM1145" s="1"/>
      <c r="AN1145" s="1"/>
      <c r="AO1145" s="1"/>
      <c r="AP1145" s="1"/>
      <c r="AQ1145" s="1"/>
      <c r="AR1145" s="1"/>
      <c r="AS1145" s="1"/>
      <c r="AT1145" s="1"/>
      <c r="AU1145" s="1"/>
      <c r="AV1145" s="1"/>
      <c r="AW1145" s="1"/>
      <c r="AX1145" s="1"/>
      <c r="AY1145" s="1"/>
      <c r="AZ1145" s="1" t="s">
        <v>222</v>
      </c>
      <c r="BA1145" s="1" t="s">
        <v>223</v>
      </c>
      <c r="BB1145" s="1" t="s">
        <v>445</v>
      </c>
      <c r="BC1145" s="1"/>
      <c r="BD1145" s="1" t="s">
        <v>2247</v>
      </c>
      <c r="BE1145" s="1" t="s">
        <v>134</v>
      </c>
      <c r="BF1145" s="1" t="s">
        <v>151</v>
      </c>
      <c r="BG1145" s="1"/>
      <c r="BH1145" s="1" t="s">
        <v>193</v>
      </c>
      <c r="BI1145" s="1"/>
      <c r="BJ1145" s="1"/>
      <c r="BK1145" s="1"/>
      <c r="BL1145" s="1" t="s">
        <v>3262</v>
      </c>
      <c r="BM1145" s="1" t="s">
        <v>3263</v>
      </c>
      <c r="BN1145" s="1"/>
    </row>
    <row r="1146" spans="1:66" ht="15.75" customHeight="1" x14ac:dyDescent="0.3">
      <c r="A1146" s="1" t="s">
        <v>256</v>
      </c>
      <c r="B1146" s="1">
        <v>6000000</v>
      </c>
      <c r="C1146" s="1" t="s">
        <v>68</v>
      </c>
      <c r="D1146" s="1">
        <v>0</v>
      </c>
      <c r="E1146" s="4" t="s">
        <v>6830</v>
      </c>
      <c r="F1146" s="1" t="s">
        <v>69</v>
      </c>
      <c r="G1146" s="1" t="s">
        <v>99</v>
      </c>
      <c r="H1146" s="1" t="s">
        <v>100</v>
      </c>
      <c r="I1146" s="1" t="s">
        <v>101</v>
      </c>
      <c r="J1146" s="1"/>
      <c r="K1146" s="1"/>
      <c r="L1146" s="1" t="s">
        <v>7599</v>
      </c>
      <c r="M1146" s="1" t="s">
        <v>7600</v>
      </c>
      <c r="N1146" s="1" t="s">
        <v>7601</v>
      </c>
      <c r="O1146" s="1" t="s">
        <v>223</v>
      </c>
      <c r="P1146" s="1" t="s">
        <v>260</v>
      </c>
      <c r="Q1146" s="1" t="s">
        <v>256</v>
      </c>
      <c r="R1146" s="1" t="s">
        <v>7602</v>
      </c>
      <c r="S1146" s="1" t="s">
        <v>7603</v>
      </c>
      <c r="T1146" s="1"/>
      <c r="U1146" s="1" t="s">
        <v>81</v>
      </c>
      <c r="V1146" s="1"/>
      <c r="W1146" s="1" t="s">
        <v>454</v>
      </c>
      <c r="X1146" s="1"/>
      <c r="Y1146" s="1">
        <v>560</v>
      </c>
      <c r="Z1146" s="1"/>
      <c r="AA1146" s="1"/>
      <c r="AB1146" s="1"/>
      <c r="AC1146" s="1"/>
      <c r="AD1146" s="1"/>
      <c r="AE1146" s="1"/>
      <c r="AF1146" s="1"/>
      <c r="AG1146" s="1"/>
      <c r="AH1146" s="1"/>
      <c r="AI1146" s="1"/>
      <c r="AJ1146" s="1"/>
      <c r="AK1146" s="1" t="s">
        <v>112</v>
      </c>
      <c r="AL1146" s="1"/>
      <c r="AM1146" s="1"/>
      <c r="AN1146" s="1"/>
      <c r="AO1146" s="1"/>
      <c r="AP1146" s="1"/>
      <c r="AQ1146" s="1"/>
      <c r="AR1146" s="1"/>
      <c r="AS1146" s="1"/>
      <c r="AT1146" s="1"/>
      <c r="AU1146" s="1"/>
      <c r="AV1146" s="1"/>
      <c r="AW1146" s="1"/>
      <c r="AX1146" s="1" t="s">
        <v>164</v>
      </c>
      <c r="AY1146" s="1"/>
      <c r="AZ1146" s="1" t="s">
        <v>222</v>
      </c>
      <c r="BA1146" s="1" t="s">
        <v>223</v>
      </c>
      <c r="BB1146" s="1"/>
      <c r="BC1146" s="1"/>
      <c r="BD1146" s="1" t="s">
        <v>4584</v>
      </c>
      <c r="BE1146" s="1" t="s">
        <v>134</v>
      </c>
      <c r="BF1146" s="1" t="s">
        <v>652</v>
      </c>
      <c r="BG1146" s="1"/>
      <c r="BH1146" s="1" t="s">
        <v>1851</v>
      </c>
      <c r="BI1146" s="1"/>
      <c r="BJ1146" s="1"/>
      <c r="BK1146" s="1"/>
      <c r="BL1146" s="1" t="s">
        <v>7604</v>
      </c>
      <c r="BM1146" s="1" t="s">
        <v>7605</v>
      </c>
      <c r="BN1146" s="1"/>
    </row>
    <row r="1147" spans="1:66" ht="15.75" customHeight="1" x14ac:dyDescent="0.3">
      <c r="A1147" s="1" t="s">
        <v>291</v>
      </c>
      <c r="B1147" s="1">
        <v>1000000</v>
      </c>
      <c r="C1147" s="1" t="s">
        <v>68</v>
      </c>
      <c r="D1147" s="1">
        <v>0</v>
      </c>
      <c r="E1147" s="4" t="s">
        <v>6996</v>
      </c>
      <c r="F1147" s="1" t="s">
        <v>69</v>
      </c>
      <c r="G1147" s="1" t="s">
        <v>99</v>
      </c>
      <c r="H1147" s="1" t="s">
        <v>100</v>
      </c>
      <c r="I1147" s="1" t="s">
        <v>101</v>
      </c>
      <c r="J1147" s="1" t="s">
        <v>7606</v>
      </c>
      <c r="K1147" s="1" t="s">
        <v>7607</v>
      </c>
      <c r="L1147" s="1" t="s">
        <v>7608</v>
      </c>
      <c r="M1147" s="1" t="s">
        <v>7609</v>
      </c>
      <c r="N1147" s="1" t="s">
        <v>7610</v>
      </c>
      <c r="O1147" s="1" t="s">
        <v>291</v>
      </c>
      <c r="P1147" s="1" t="s">
        <v>296</v>
      </c>
      <c r="Q1147" s="1" t="s">
        <v>291</v>
      </c>
      <c r="R1147" s="1" t="s">
        <v>7611</v>
      </c>
      <c r="S1147" s="1" t="s">
        <v>7612</v>
      </c>
      <c r="T1147" s="1"/>
      <c r="U1147" s="1" t="s">
        <v>3686</v>
      </c>
      <c r="V1147" s="1"/>
      <c r="W1147" s="1"/>
      <c r="X1147" s="1"/>
      <c r="Y1147" s="1">
        <v>120</v>
      </c>
      <c r="Z1147" s="1"/>
      <c r="AA1147" s="1"/>
      <c r="AB1147" s="1"/>
      <c r="AC1147" s="1"/>
      <c r="AD1147" s="1"/>
      <c r="AE1147" s="1"/>
      <c r="AF1147" s="1"/>
      <c r="AG1147" s="1"/>
      <c r="AH1147" s="1"/>
      <c r="AI1147" s="1"/>
      <c r="AJ1147" s="1"/>
      <c r="AK1147" s="1" t="s">
        <v>220</v>
      </c>
      <c r="AL1147" s="1"/>
      <c r="AM1147" s="1"/>
      <c r="AN1147" s="1"/>
      <c r="AO1147" s="1"/>
      <c r="AP1147" s="1"/>
      <c r="AQ1147" s="1"/>
      <c r="AR1147" s="1"/>
      <c r="AS1147" s="1"/>
      <c r="AT1147" s="1"/>
      <c r="AU1147" s="1"/>
      <c r="AV1147" s="1"/>
      <c r="AW1147" s="1"/>
      <c r="AX1147" s="1"/>
      <c r="AY1147" s="1"/>
      <c r="AZ1147" s="1" t="s">
        <v>296</v>
      </c>
      <c r="BA1147" s="1" t="s">
        <v>291</v>
      </c>
      <c r="BB1147" s="1"/>
      <c r="BC1147" s="1"/>
      <c r="BD1147" s="1" t="s">
        <v>88</v>
      </c>
      <c r="BE1147" s="1" t="s">
        <v>134</v>
      </c>
      <c r="BF1147" s="1"/>
      <c r="BG1147" s="1"/>
      <c r="BH1147" s="1"/>
      <c r="BI1147" s="1"/>
      <c r="BJ1147" s="1"/>
      <c r="BK1147" s="1"/>
      <c r="BL1147" s="1" t="s">
        <v>7613</v>
      </c>
      <c r="BM1147" s="1" t="s">
        <v>7614</v>
      </c>
      <c r="BN1147" s="1" t="s">
        <v>121</v>
      </c>
    </row>
    <row r="1148" spans="1:66" ht="15.75" customHeight="1" x14ac:dyDescent="0.3">
      <c r="A1148" s="1" t="s">
        <v>256</v>
      </c>
      <c r="B1148" s="1">
        <v>800000</v>
      </c>
      <c r="C1148" s="1" t="s">
        <v>68</v>
      </c>
      <c r="D1148" s="1">
        <v>0</v>
      </c>
      <c r="E1148" s="4" t="s">
        <v>1059</v>
      </c>
      <c r="F1148" s="1" t="s">
        <v>69</v>
      </c>
      <c r="G1148" s="1" t="s">
        <v>123</v>
      </c>
      <c r="H1148" s="1" t="s">
        <v>124</v>
      </c>
      <c r="I1148" s="1" t="s">
        <v>101</v>
      </c>
      <c r="J1148" s="1" t="s">
        <v>7615</v>
      </c>
      <c r="K1148" s="1" t="s">
        <v>7616</v>
      </c>
      <c r="L1148" s="1" t="s">
        <v>5609</v>
      </c>
      <c r="M1148" s="1" t="s">
        <v>7617</v>
      </c>
      <c r="N1148" s="1" t="s">
        <v>7618</v>
      </c>
      <c r="O1148" s="1" t="s">
        <v>201</v>
      </c>
      <c r="P1148" s="1" t="s">
        <v>260</v>
      </c>
      <c r="Q1148" s="1" t="s">
        <v>256</v>
      </c>
      <c r="R1148" s="1" t="s">
        <v>7619</v>
      </c>
      <c r="S1148" s="1" t="s">
        <v>7620</v>
      </c>
      <c r="T1148" s="1"/>
      <c r="U1148" s="1" t="s">
        <v>3492</v>
      </c>
      <c r="V1148" s="1"/>
      <c r="W1148" s="1"/>
      <c r="X1148" s="1"/>
      <c r="Y1148" s="1">
        <v>190</v>
      </c>
      <c r="Z1148" s="1"/>
      <c r="AA1148" s="1"/>
      <c r="AB1148" s="1"/>
      <c r="AC1148" s="1"/>
      <c r="AD1148" s="1"/>
      <c r="AE1148" s="1"/>
      <c r="AF1148" s="1"/>
      <c r="AG1148" s="1"/>
      <c r="AH1148" s="1"/>
      <c r="AI1148" s="1"/>
      <c r="AJ1148" s="1"/>
      <c r="AK1148" s="1" t="s">
        <v>356</v>
      </c>
      <c r="AL1148" s="1"/>
      <c r="AM1148" s="1"/>
      <c r="AN1148" s="1"/>
      <c r="AO1148" s="1"/>
      <c r="AP1148" s="1"/>
      <c r="AQ1148" s="1"/>
      <c r="AR1148" s="1"/>
      <c r="AS1148" s="1"/>
      <c r="AT1148" s="1"/>
      <c r="AU1148" s="1"/>
      <c r="AV1148" s="1"/>
      <c r="AW1148" s="1"/>
      <c r="AX1148" s="1"/>
      <c r="AY1148" s="1"/>
      <c r="AZ1148" s="1" t="s">
        <v>205</v>
      </c>
      <c r="BA1148" s="1" t="s">
        <v>201</v>
      </c>
      <c r="BB1148" s="1"/>
      <c r="BC1148" s="1"/>
      <c r="BD1148" s="1" t="s">
        <v>88</v>
      </c>
      <c r="BE1148" s="1" t="s">
        <v>192</v>
      </c>
      <c r="BF1148" s="1"/>
      <c r="BG1148" s="1"/>
      <c r="BH1148" s="1" t="s">
        <v>118</v>
      </c>
      <c r="BI1148" s="1"/>
      <c r="BJ1148" s="1"/>
      <c r="BK1148" s="1"/>
      <c r="BL1148" s="1" t="s">
        <v>7621</v>
      </c>
      <c r="BM1148" s="1" t="s">
        <v>7622</v>
      </c>
      <c r="BN1148" s="1"/>
    </row>
    <row r="1149" spans="1:66" ht="15.75" customHeight="1" x14ac:dyDescent="0.3">
      <c r="A1149" s="1" t="s">
        <v>256</v>
      </c>
      <c r="B1149" s="1">
        <v>80000</v>
      </c>
      <c r="C1149" s="1" t="s">
        <v>68</v>
      </c>
      <c r="D1149" s="1">
        <v>0</v>
      </c>
      <c r="E1149" s="4" t="s">
        <v>1059</v>
      </c>
      <c r="F1149" s="1" t="s">
        <v>69</v>
      </c>
      <c r="G1149" s="1" t="s">
        <v>123</v>
      </c>
      <c r="H1149" s="1" t="s">
        <v>124</v>
      </c>
      <c r="I1149" s="1" t="s">
        <v>101</v>
      </c>
      <c r="J1149" s="1" t="s">
        <v>7615</v>
      </c>
      <c r="K1149" s="1" t="s">
        <v>7616</v>
      </c>
      <c r="L1149" s="1" t="s">
        <v>7623</v>
      </c>
      <c r="M1149" s="1" t="s">
        <v>7617</v>
      </c>
      <c r="N1149" s="1" t="s">
        <v>7618</v>
      </c>
      <c r="O1149" s="1" t="s">
        <v>201</v>
      </c>
      <c r="P1149" s="1" t="s">
        <v>260</v>
      </c>
      <c r="Q1149" s="1" t="s">
        <v>256</v>
      </c>
      <c r="R1149" s="1" t="s">
        <v>7624</v>
      </c>
      <c r="S1149" s="1" t="s">
        <v>7625</v>
      </c>
      <c r="T1149" s="1"/>
      <c r="U1149" s="1" t="s">
        <v>3492</v>
      </c>
      <c r="V1149" s="1"/>
      <c r="W1149" s="1"/>
      <c r="X1149" s="1"/>
      <c r="Y1149" s="1">
        <v>190</v>
      </c>
      <c r="Z1149" s="1"/>
      <c r="AA1149" s="1"/>
      <c r="AB1149" s="1"/>
      <c r="AC1149" s="1"/>
      <c r="AD1149" s="1"/>
      <c r="AE1149" s="1"/>
      <c r="AF1149" s="1"/>
      <c r="AG1149" s="1"/>
      <c r="AH1149" s="1"/>
      <c r="AI1149" s="1"/>
      <c r="AJ1149" s="1"/>
      <c r="AK1149" s="1" t="s">
        <v>356</v>
      </c>
      <c r="AL1149" s="1"/>
      <c r="AM1149" s="1"/>
      <c r="AN1149" s="1"/>
      <c r="AO1149" s="1"/>
      <c r="AP1149" s="1"/>
      <c r="AQ1149" s="1"/>
      <c r="AR1149" s="1"/>
      <c r="AS1149" s="1"/>
      <c r="AT1149" s="1"/>
      <c r="AU1149" s="1"/>
      <c r="AV1149" s="1"/>
      <c r="AW1149" s="1"/>
      <c r="AX1149" s="1"/>
      <c r="AY1149" s="1"/>
      <c r="AZ1149" s="1" t="s">
        <v>205</v>
      </c>
      <c r="BA1149" s="1" t="s">
        <v>201</v>
      </c>
      <c r="BB1149" s="1"/>
      <c r="BC1149" s="1"/>
      <c r="BD1149" s="1" t="s">
        <v>88</v>
      </c>
      <c r="BE1149" s="1" t="s">
        <v>192</v>
      </c>
      <c r="BF1149" s="1"/>
      <c r="BG1149" s="1"/>
      <c r="BH1149" s="1" t="s">
        <v>118</v>
      </c>
      <c r="BI1149" s="1"/>
      <c r="BJ1149" s="1"/>
      <c r="BK1149" s="1"/>
      <c r="BL1149" s="1" t="s">
        <v>7621</v>
      </c>
      <c r="BM1149" s="1" t="s">
        <v>7622</v>
      </c>
      <c r="BN1149" s="1"/>
    </row>
    <row r="1150" spans="1:66" ht="15.75" customHeight="1" x14ac:dyDescent="0.3">
      <c r="A1150" s="1" t="s">
        <v>2238</v>
      </c>
      <c r="B1150" s="1">
        <v>85000</v>
      </c>
      <c r="C1150" s="1" t="s">
        <v>68</v>
      </c>
      <c r="D1150" s="1">
        <v>100</v>
      </c>
      <c r="E1150" s="4" t="s">
        <v>5813</v>
      </c>
      <c r="F1150" s="1" t="s">
        <v>69</v>
      </c>
      <c r="G1150" s="1" t="s">
        <v>70</v>
      </c>
      <c r="H1150" s="1" t="s">
        <v>71</v>
      </c>
      <c r="I1150" s="1" t="s">
        <v>72</v>
      </c>
      <c r="J1150" s="1" t="s">
        <v>7626</v>
      </c>
      <c r="K1150" s="1" t="s">
        <v>7627</v>
      </c>
      <c r="L1150" s="1" t="s">
        <v>7628</v>
      </c>
      <c r="M1150" s="1" t="s">
        <v>7629</v>
      </c>
      <c r="N1150" s="1" t="s">
        <v>7630</v>
      </c>
      <c r="O1150" s="1" t="s">
        <v>2238</v>
      </c>
      <c r="P1150" s="1" t="s">
        <v>2244</v>
      </c>
      <c r="Q1150" s="1" t="s">
        <v>2238</v>
      </c>
      <c r="R1150" s="1" t="s">
        <v>7631</v>
      </c>
      <c r="S1150" s="1" t="s">
        <v>7631</v>
      </c>
      <c r="T1150" s="1"/>
      <c r="U1150" s="1" t="s">
        <v>147</v>
      </c>
      <c r="V1150" s="1"/>
      <c r="W1150" s="1"/>
      <c r="X1150" s="1"/>
      <c r="Y1150" s="1">
        <v>484</v>
      </c>
      <c r="Z1150" s="1"/>
      <c r="AA1150" s="1"/>
      <c r="AB1150" s="1"/>
      <c r="AC1150" s="1"/>
      <c r="AD1150" s="1"/>
      <c r="AE1150" s="1"/>
      <c r="AF1150" s="1"/>
      <c r="AG1150" s="1"/>
      <c r="AH1150" s="1"/>
      <c r="AI1150" s="1"/>
      <c r="AJ1150" s="1"/>
      <c r="AK1150" s="1" t="s">
        <v>889</v>
      </c>
      <c r="AL1150" s="1"/>
      <c r="AM1150" s="1"/>
      <c r="AN1150" s="1"/>
      <c r="AO1150" s="1"/>
      <c r="AP1150" s="1"/>
      <c r="AQ1150" s="1"/>
      <c r="AR1150" s="1"/>
      <c r="AS1150" s="1"/>
      <c r="AT1150" s="1"/>
      <c r="AU1150" s="1"/>
      <c r="AV1150" s="1"/>
      <c r="AW1150" s="1"/>
      <c r="AX1150" s="1" t="s">
        <v>237</v>
      </c>
      <c r="AY1150" s="1"/>
      <c r="AZ1150" s="1"/>
      <c r="BA1150" s="1"/>
      <c r="BB1150" s="1" t="s">
        <v>3529</v>
      </c>
      <c r="BC1150" s="1"/>
      <c r="BD1150" s="1"/>
      <c r="BE1150" s="1" t="s">
        <v>134</v>
      </c>
      <c r="BF1150" s="1"/>
      <c r="BG1150" s="1"/>
      <c r="BH1150" s="1"/>
      <c r="BI1150" s="1"/>
      <c r="BJ1150" s="1"/>
      <c r="BK1150" s="1"/>
      <c r="BL1150" s="1" t="s">
        <v>7632</v>
      </c>
      <c r="BM1150" s="1" t="s">
        <v>7633</v>
      </c>
      <c r="BN1150" s="1"/>
    </row>
    <row r="1151" spans="1:66" ht="15.75" customHeight="1" x14ac:dyDescent="0.3">
      <c r="A1151" s="1" t="s">
        <v>256</v>
      </c>
      <c r="B1151" s="1">
        <v>3000000</v>
      </c>
      <c r="C1151" s="1" t="s">
        <v>68</v>
      </c>
      <c r="D1151" s="1">
        <v>0</v>
      </c>
      <c r="E1151" s="4" t="s">
        <v>6575</v>
      </c>
      <c r="F1151" s="1" t="s">
        <v>69</v>
      </c>
      <c r="G1151" s="1" t="s">
        <v>123</v>
      </c>
      <c r="H1151" s="1" t="s">
        <v>124</v>
      </c>
      <c r="I1151" s="1" t="s">
        <v>101</v>
      </c>
      <c r="J1151" s="1"/>
      <c r="K1151" s="1"/>
      <c r="L1151" s="1" t="s">
        <v>7634</v>
      </c>
      <c r="M1151" s="1" t="s">
        <v>7635</v>
      </c>
      <c r="N1151" s="1" t="s">
        <v>7636</v>
      </c>
      <c r="O1151" s="1" t="s">
        <v>444</v>
      </c>
      <c r="P1151" s="1" t="s">
        <v>260</v>
      </c>
      <c r="Q1151" s="1" t="s">
        <v>256</v>
      </c>
      <c r="R1151" s="1" t="s">
        <v>7637</v>
      </c>
      <c r="S1151" s="1" t="s">
        <v>7638</v>
      </c>
      <c r="T1151" s="1"/>
      <c r="U1151" s="1" t="s">
        <v>1299</v>
      </c>
      <c r="V1151" s="1"/>
      <c r="W1151" s="1"/>
      <c r="X1151" s="1"/>
      <c r="Y1151" s="1">
        <v>394</v>
      </c>
      <c r="Z1151" s="1"/>
      <c r="AA1151" s="1"/>
      <c r="AB1151" s="1"/>
      <c r="AC1151" s="1"/>
      <c r="AD1151" s="1"/>
      <c r="AE1151" s="1"/>
      <c r="AF1151" s="1"/>
      <c r="AG1151" s="1"/>
      <c r="AH1151" s="1"/>
      <c r="AI1151" s="1"/>
      <c r="AJ1151" s="1"/>
      <c r="AK1151" s="1" t="s">
        <v>112</v>
      </c>
      <c r="AL1151" s="1"/>
      <c r="AM1151" s="1"/>
      <c r="AN1151" s="1"/>
      <c r="AO1151" s="1"/>
      <c r="AP1151" s="1"/>
      <c r="AQ1151" s="1"/>
      <c r="AR1151" s="1"/>
      <c r="AS1151" s="1"/>
      <c r="AT1151" s="1"/>
      <c r="AU1151" s="1"/>
      <c r="AV1151" s="1"/>
      <c r="AW1151" s="1"/>
      <c r="AX1151" s="1" t="s">
        <v>282</v>
      </c>
      <c r="AY1151" s="1"/>
      <c r="AZ1151" s="1" t="s">
        <v>443</v>
      </c>
      <c r="BA1151" s="1" t="s">
        <v>444</v>
      </c>
      <c r="BB1151" s="1"/>
      <c r="BC1151" s="1"/>
      <c r="BD1151" s="1" t="s">
        <v>88</v>
      </c>
      <c r="BE1151" s="1" t="s">
        <v>134</v>
      </c>
      <c r="BF1151" s="1"/>
      <c r="BG1151" s="1"/>
      <c r="BH1151" s="1"/>
      <c r="BI1151" s="1"/>
      <c r="BJ1151" s="1"/>
      <c r="BK1151" s="1"/>
      <c r="BL1151" s="1" t="s">
        <v>7639</v>
      </c>
      <c r="BM1151" s="1" t="s">
        <v>7640</v>
      </c>
      <c r="BN1151" s="1" t="s">
        <v>121</v>
      </c>
    </row>
    <row r="1152" spans="1:66" ht="15.75" customHeight="1" x14ac:dyDescent="0.3">
      <c r="A1152" s="1" t="s">
        <v>256</v>
      </c>
      <c r="B1152" s="1">
        <v>100000</v>
      </c>
      <c r="C1152" s="1" t="s">
        <v>68</v>
      </c>
      <c r="D1152" s="1">
        <v>0</v>
      </c>
      <c r="E1152" s="4" t="s">
        <v>6575</v>
      </c>
      <c r="F1152" s="1" t="s">
        <v>69</v>
      </c>
      <c r="G1152" s="1" t="s">
        <v>123</v>
      </c>
      <c r="H1152" s="1" t="s">
        <v>124</v>
      </c>
      <c r="I1152" s="1" t="s">
        <v>101</v>
      </c>
      <c r="J1152" s="1"/>
      <c r="K1152" s="1"/>
      <c r="L1152" s="1" t="s">
        <v>449</v>
      </c>
      <c r="M1152" s="1" t="s">
        <v>7635</v>
      </c>
      <c r="N1152" s="1" t="s">
        <v>7636</v>
      </c>
      <c r="O1152" s="1" t="s">
        <v>444</v>
      </c>
      <c r="P1152" s="1" t="s">
        <v>260</v>
      </c>
      <c r="Q1152" s="1" t="s">
        <v>256</v>
      </c>
      <c r="R1152" s="1" t="s">
        <v>7641</v>
      </c>
      <c r="S1152" s="1" t="s">
        <v>7642</v>
      </c>
      <c r="T1152" s="1"/>
      <c r="U1152" s="1" t="s">
        <v>1299</v>
      </c>
      <c r="V1152" s="1"/>
      <c r="W1152" s="1"/>
      <c r="X1152" s="1"/>
      <c r="Y1152" s="1">
        <v>394</v>
      </c>
      <c r="Z1152" s="1"/>
      <c r="AA1152" s="1"/>
      <c r="AB1152" s="1"/>
      <c r="AC1152" s="1"/>
      <c r="AD1152" s="1"/>
      <c r="AE1152" s="1"/>
      <c r="AF1152" s="1"/>
      <c r="AG1152" s="1"/>
      <c r="AH1152" s="1"/>
      <c r="AI1152" s="1"/>
      <c r="AJ1152" s="1"/>
      <c r="AK1152" s="1" t="s">
        <v>112</v>
      </c>
      <c r="AL1152" s="1"/>
      <c r="AM1152" s="1"/>
      <c r="AN1152" s="1"/>
      <c r="AO1152" s="1"/>
      <c r="AP1152" s="1"/>
      <c r="AQ1152" s="1"/>
      <c r="AR1152" s="1"/>
      <c r="AS1152" s="1"/>
      <c r="AT1152" s="1"/>
      <c r="AU1152" s="1"/>
      <c r="AV1152" s="1"/>
      <c r="AW1152" s="1"/>
      <c r="AX1152" s="1" t="s">
        <v>282</v>
      </c>
      <c r="AY1152" s="1"/>
      <c r="AZ1152" s="1" t="s">
        <v>443</v>
      </c>
      <c r="BA1152" s="1" t="s">
        <v>444</v>
      </c>
      <c r="BB1152" s="1"/>
      <c r="BC1152" s="1"/>
      <c r="BD1152" s="1" t="s">
        <v>88</v>
      </c>
      <c r="BE1152" s="1" t="s">
        <v>134</v>
      </c>
      <c r="BF1152" s="1"/>
      <c r="BG1152" s="1"/>
      <c r="BH1152" s="1"/>
      <c r="BI1152" s="1"/>
      <c r="BJ1152" s="1"/>
      <c r="BK1152" s="1"/>
      <c r="BL1152" s="1" t="s">
        <v>7639</v>
      </c>
      <c r="BM1152" s="1" t="s">
        <v>7640</v>
      </c>
      <c r="BN1152" s="1" t="s">
        <v>181</v>
      </c>
    </row>
    <row r="1153" spans="1:66" ht="15.75" customHeight="1" x14ac:dyDescent="0.3">
      <c r="A1153" s="1" t="s">
        <v>256</v>
      </c>
      <c r="B1153" s="1">
        <v>1200000</v>
      </c>
      <c r="C1153" s="1" t="s">
        <v>68</v>
      </c>
      <c r="D1153" s="1">
        <v>0</v>
      </c>
      <c r="E1153" s="4" t="s">
        <v>6575</v>
      </c>
      <c r="F1153" s="1" t="s">
        <v>69</v>
      </c>
      <c r="G1153" s="1" t="s">
        <v>123</v>
      </c>
      <c r="H1153" s="1" t="s">
        <v>124</v>
      </c>
      <c r="I1153" s="1" t="s">
        <v>101</v>
      </c>
      <c r="J1153" s="1" t="s">
        <v>7615</v>
      </c>
      <c r="K1153" s="1" t="s">
        <v>7616</v>
      </c>
      <c r="L1153" s="1" t="s">
        <v>1013</v>
      </c>
      <c r="M1153" s="1" t="s">
        <v>7617</v>
      </c>
      <c r="N1153" s="1" t="s">
        <v>7618</v>
      </c>
      <c r="O1153" s="1" t="s">
        <v>201</v>
      </c>
      <c r="P1153" s="1" t="s">
        <v>260</v>
      </c>
      <c r="Q1153" s="1" t="s">
        <v>256</v>
      </c>
      <c r="R1153" s="1" t="s">
        <v>7643</v>
      </c>
      <c r="S1153" s="1" t="s">
        <v>7644</v>
      </c>
      <c r="T1153" s="1"/>
      <c r="U1153" s="1" t="s">
        <v>3492</v>
      </c>
      <c r="V1153" s="1"/>
      <c r="W1153" s="1"/>
      <c r="X1153" s="1"/>
      <c r="Y1153" s="1">
        <v>190</v>
      </c>
      <c r="Z1153" s="1"/>
      <c r="AA1153" s="1"/>
      <c r="AB1153" s="1"/>
      <c r="AC1153" s="1"/>
      <c r="AD1153" s="1"/>
      <c r="AE1153" s="1"/>
      <c r="AF1153" s="1"/>
      <c r="AG1153" s="1"/>
      <c r="AH1153" s="1"/>
      <c r="AI1153" s="1"/>
      <c r="AJ1153" s="1"/>
      <c r="AK1153" s="1" t="s">
        <v>356</v>
      </c>
      <c r="AL1153" s="1"/>
      <c r="AM1153" s="1"/>
      <c r="AN1153" s="1"/>
      <c r="AO1153" s="1"/>
      <c r="AP1153" s="1"/>
      <c r="AQ1153" s="1"/>
      <c r="AR1153" s="1"/>
      <c r="AS1153" s="1"/>
      <c r="AT1153" s="1"/>
      <c r="AU1153" s="1"/>
      <c r="AV1153" s="1"/>
      <c r="AW1153" s="1"/>
      <c r="AX1153" s="1"/>
      <c r="AY1153" s="1"/>
      <c r="AZ1153" s="1" t="s">
        <v>205</v>
      </c>
      <c r="BA1153" s="1" t="s">
        <v>201</v>
      </c>
      <c r="BB1153" s="1"/>
      <c r="BC1153" s="1"/>
      <c r="BD1153" s="1" t="s">
        <v>88</v>
      </c>
      <c r="BE1153" s="1" t="s">
        <v>192</v>
      </c>
      <c r="BF1153" s="1"/>
      <c r="BG1153" s="1"/>
      <c r="BH1153" s="1" t="s">
        <v>118</v>
      </c>
      <c r="BI1153" s="1"/>
      <c r="BJ1153" s="1"/>
      <c r="BK1153" s="1"/>
      <c r="BL1153" s="1" t="s">
        <v>7621</v>
      </c>
      <c r="BM1153" s="1" t="s">
        <v>7622</v>
      </c>
      <c r="BN1153" s="1"/>
    </row>
    <row r="1154" spans="1:66" ht="15.75" customHeight="1" x14ac:dyDescent="0.3">
      <c r="A1154" s="1" t="s">
        <v>382</v>
      </c>
      <c r="B1154" s="1">
        <v>500000</v>
      </c>
      <c r="C1154" s="1" t="s">
        <v>68</v>
      </c>
      <c r="D1154" s="1">
        <v>0</v>
      </c>
      <c r="E1154" s="4" t="s">
        <v>5813</v>
      </c>
      <c r="F1154" s="1" t="s">
        <v>69</v>
      </c>
      <c r="G1154" s="1" t="s">
        <v>123</v>
      </c>
      <c r="H1154" s="1" t="s">
        <v>124</v>
      </c>
      <c r="I1154" s="1" t="s">
        <v>101</v>
      </c>
      <c r="J1154" s="1"/>
      <c r="K1154" s="1"/>
      <c r="L1154" s="1" t="s">
        <v>1100</v>
      </c>
      <c r="M1154" s="1" t="s">
        <v>1467</v>
      </c>
      <c r="N1154" s="1" t="s">
        <v>1468</v>
      </c>
      <c r="O1154" s="1" t="s">
        <v>340</v>
      </c>
      <c r="P1154" s="1" t="s">
        <v>386</v>
      </c>
      <c r="Q1154" s="1" t="s">
        <v>382</v>
      </c>
      <c r="R1154" s="1" t="s">
        <v>7645</v>
      </c>
      <c r="S1154" s="1" t="s">
        <v>7646</v>
      </c>
      <c r="T1154" s="1"/>
      <c r="U1154" s="1" t="s">
        <v>147</v>
      </c>
      <c r="V1154" s="1"/>
      <c r="W1154" s="1"/>
      <c r="X1154" s="1"/>
      <c r="Y1154" s="1">
        <v>230</v>
      </c>
      <c r="Z1154" s="1"/>
      <c r="AA1154" s="1"/>
      <c r="AB1154" s="1"/>
      <c r="AC1154" s="1"/>
      <c r="AD1154" s="1"/>
      <c r="AE1154" s="1"/>
      <c r="AF1154" s="1"/>
      <c r="AG1154" s="1"/>
      <c r="AH1154" s="1"/>
      <c r="AI1154" s="1"/>
      <c r="AJ1154" s="1"/>
      <c r="AK1154" s="1" t="s">
        <v>356</v>
      </c>
      <c r="AL1154" s="1"/>
      <c r="AM1154" s="1"/>
      <c r="AN1154" s="1"/>
      <c r="AO1154" s="1"/>
      <c r="AP1154" s="1"/>
      <c r="AQ1154" s="1"/>
      <c r="AR1154" s="1"/>
      <c r="AS1154" s="1"/>
      <c r="AT1154" s="1"/>
      <c r="AU1154" s="1"/>
      <c r="AV1154" s="1"/>
      <c r="AW1154" s="1"/>
      <c r="AX1154" s="1"/>
      <c r="AY1154" s="1"/>
      <c r="AZ1154" s="1" t="s">
        <v>132</v>
      </c>
      <c r="BA1154" s="1" t="s">
        <v>127</v>
      </c>
      <c r="BB1154" s="1" t="s">
        <v>1232</v>
      </c>
      <c r="BC1154" s="1"/>
      <c r="BD1154" s="1" t="s">
        <v>88</v>
      </c>
      <c r="BE1154" s="1" t="s">
        <v>134</v>
      </c>
      <c r="BF1154" s="1" t="s">
        <v>135</v>
      </c>
      <c r="BG1154" s="1"/>
      <c r="BH1154" s="1"/>
      <c r="BI1154" s="1"/>
      <c r="BJ1154" s="1"/>
      <c r="BK1154" s="1"/>
      <c r="BL1154" s="1" t="s">
        <v>1471</v>
      </c>
      <c r="BM1154" s="1" t="s">
        <v>1472</v>
      </c>
      <c r="BN1154" s="1"/>
    </row>
    <row r="1155" spans="1:66" ht="15.75" customHeight="1" x14ac:dyDescent="0.3">
      <c r="A1155" s="1" t="s">
        <v>98</v>
      </c>
      <c r="B1155" s="1">
        <v>250000</v>
      </c>
      <c r="C1155" s="1" t="s">
        <v>68</v>
      </c>
      <c r="D1155" s="1">
        <v>50</v>
      </c>
      <c r="E1155" s="4" t="s">
        <v>314</v>
      </c>
      <c r="F1155" s="1" t="s">
        <v>69</v>
      </c>
      <c r="G1155" s="1" t="s">
        <v>402</v>
      </c>
      <c r="H1155" s="1" t="s">
        <v>403</v>
      </c>
      <c r="I1155" s="1" t="s">
        <v>142</v>
      </c>
      <c r="J1155" s="1" t="s">
        <v>7647</v>
      </c>
      <c r="K1155" s="1" t="s">
        <v>7648</v>
      </c>
      <c r="L1155" s="1" t="s">
        <v>577</v>
      </c>
      <c r="M1155" s="1" t="s">
        <v>7649</v>
      </c>
      <c r="N1155" s="1" t="s">
        <v>7650</v>
      </c>
      <c r="O1155" s="1" t="s">
        <v>382</v>
      </c>
      <c r="P1155" s="1" t="s">
        <v>386</v>
      </c>
      <c r="Q1155" s="1" t="s">
        <v>382</v>
      </c>
      <c r="R1155" s="1" t="s">
        <v>7651</v>
      </c>
      <c r="S1155" s="1" t="s">
        <v>7652</v>
      </c>
      <c r="T1155" s="1"/>
      <c r="U1155" s="1" t="s">
        <v>147</v>
      </c>
      <c r="V1155" s="1"/>
      <c r="W1155" s="1"/>
      <c r="X1155" s="1"/>
      <c r="Y1155" s="1">
        <v>200</v>
      </c>
      <c r="Z1155" s="1"/>
      <c r="AA1155" s="1"/>
      <c r="AB1155" s="1"/>
      <c r="AC1155" s="1"/>
      <c r="AD1155" s="1"/>
      <c r="AE1155" s="1"/>
      <c r="AF1155" s="1"/>
      <c r="AG1155" s="1" t="s">
        <v>111</v>
      </c>
      <c r="AH1155" s="1"/>
      <c r="AI1155" s="1"/>
      <c r="AJ1155" s="1"/>
      <c r="AK1155" s="1"/>
      <c r="AL1155" s="1"/>
      <c r="AM1155" s="1"/>
      <c r="AN1155" s="1"/>
      <c r="AO1155" s="1"/>
      <c r="AP1155" s="1"/>
      <c r="AQ1155" s="1"/>
      <c r="AR1155" s="1"/>
      <c r="AS1155" s="1"/>
      <c r="AT1155" s="1"/>
      <c r="AU1155" s="1"/>
      <c r="AV1155" s="1"/>
      <c r="AW1155" s="1"/>
      <c r="AX1155" s="1"/>
      <c r="AY1155" s="1"/>
      <c r="AZ1155" s="1" t="s">
        <v>386</v>
      </c>
      <c r="BA1155" s="1" t="s">
        <v>382</v>
      </c>
      <c r="BB1155" s="1"/>
      <c r="BC1155" s="1"/>
      <c r="BD1155" s="1" t="s">
        <v>133</v>
      </c>
      <c r="BE1155" s="1" t="s">
        <v>192</v>
      </c>
      <c r="BF1155" s="1"/>
      <c r="BG1155" s="1"/>
      <c r="BH1155" s="1" t="s">
        <v>193</v>
      </c>
      <c r="BI1155" s="1"/>
      <c r="BJ1155" s="1"/>
      <c r="BK1155" s="1"/>
      <c r="BL1155" s="1" t="s">
        <v>7653</v>
      </c>
      <c r="BM1155" s="1" t="s">
        <v>7654</v>
      </c>
      <c r="BN1155" s="1" t="s">
        <v>121</v>
      </c>
    </row>
    <row r="1156" spans="1:66" ht="15.75" customHeight="1" x14ac:dyDescent="0.3">
      <c r="A1156" s="1" t="s">
        <v>382</v>
      </c>
      <c r="B1156" s="1">
        <v>4000000</v>
      </c>
      <c r="C1156" s="1" t="s">
        <v>68</v>
      </c>
      <c r="D1156" s="1">
        <v>100</v>
      </c>
      <c r="E1156" s="4" t="s">
        <v>5813</v>
      </c>
      <c r="F1156" s="1" t="s">
        <v>69</v>
      </c>
      <c r="G1156" s="1" t="s">
        <v>70</v>
      </c>
      <c r="H1156" s="1" t="s">
        <v>71</v>
      </c>
      <c r="I1156" s="1" t="s">
        <v>72</v>
      </c>
      <c r="J1156" s="1" t="s">
        <v>1464</v>
      </c>
      <c r="K1156" s="1" t="s">
        <v>1465</v>
      </c>
      <c r="L1156" s="1" t="s">
        <v>585</v>
      </c>
      <c r="M1156" s="1" t="s">
        <v>1467</v>
      </c>
      <c r="N1156" s="1" t="s">
        <v>1468</v>
      </c>
      <c r="O1156" s="1" t="s">
        <v>340</v>
      </c>
      <c r="P1156" s="1" t="s">
        <v>619</v>
      </c>
      <c r="Q1156" s="1" t="s">
        <v>620</v>
      </c>
      <c r="R1156" s="1" t="s">
        <v>7655</v>
      </c>
      <c r="S1156" s="1" t="s">
        <v>7656</v>
      </c>
      <c r="T1156" s="1"/>
      <c r="U1156" s="1" t="s">
        <v>147</v>
      </c>
      <c r="V1156" s="1"/>
      <c r="W1156" s="1"/>
      <c r="X1156" s="1"/>
      <c r="Y1156" s="1">
        <v>230</v>
      </c>
      <c r="Z1156" s="1"/>
      <c r="AA1156" s="1"/>
      <c r="AB1156" s="1"/>
      <c r="AC1156" s="1"/>
      <c r="AD1156" s="1"/>
      <c r="AE1156" s="1"/>
      <c r="AF1156" s="1"/>
      <c r="AG1156" s="1"/>
      <c r="AH1156" s="1"/>
      <c r="AI1156" s="1"/>
      <c r="AJ1156" s="1"/>
      <c r="AK1156" s="1" t="s">
        <v>356</v>
      </c>
      <c r="AL1156" s="1"/>
      <c r="AM1156" s="1"/>
      <c r="AN1156" s="1"/>
      <c r="AO1156" s="1"/>
      <c r="AP1156" s="1"/>
      <c r="AQ1156" s="1"/>
      <c r="AR1156" s="1"/>
      <c r="AS1156" s="1"/>
      <c r="AT1156" s="1"/>
      <c r="AU1156" s="1"/>
      <c r="AV1156" s="1"/>
      <c r="AW1156" s="1"/>
      <c r="AX1156" s="1"/>
      <c r="AY1156" s="1"/>
      <c r="AZ1156" s="1" t="s">
        <v>132</v>
      </c>
      <c r="BA1156" s="1" t="s">
        <v>127</v>
      </c>
      <c r="BB1156" s="1" t="s">
        <v>1232</v>
      </c>
      <c r="BC1156" s="1"/>
      <c r="BD1156" s="1" t="s">
        <v>88</v>
      </c>
      <c r="BE1156" s="1" t="s">
        <v>134</v>
      </c>
      <c r="BF1156" s="1" t="s">
        <v>135</v>
      </c>
      <c r="BG1156" s="1"/>
      <c r="BH1156" s="1"/>
      <c r="BI1156" s="1"/>
      <c r="BJ1156" s="1"/>
      <c r="BK1156" s="1"/>
      <c r="BL1156" s="1" t="s">
        <v>1471</v>
      </c>
      <c r="BM1156" s="1" t="s">
        <v>1472</v>
      </c>
      <c r="BN1156" s="1"/>
    </row>
    <row r="1157" spans="1:66" ht="15.75" customHeight="1" x14ac:dyDescent="0.3">
      <c r="A1157" s="1" t="s">
        <v>613</v>
      </c>
      <c r="B1157" s="1">
        <v>1000000</v>
      </c>
      <c r="C1157" s="1" t="s">
        <v>68</v>
      </c>
      <c r="D1157" s="1">
        <v>0</v>
      </c>
      <c r="E1157" s="4" t="s">
        <v>3815</v>
      </c>
      <c r="F1157" s="1" t="s">
        <v>69</v>
      </c>
      <c r="G1157" s="1" t="s">
        <v>123</v>
      </c>
      <c r="H1157" s="1" t="s">
        <v>124</v>
      </c>
      <c r="I1157" s="1" t="s">
        <v>101</v>
      </c>
      <c r="J1157" s="1" t="s">
        <v>5044</v>
      </c>
      <c r="K1157" s="1" t="s">
        <v>5045</v>
      </c>
      <c r="L1157" s="1" t="s">
        <v>7657</v>
      </c>
      <c r="M1157" s="1" t="s">
        <v>5046</v>
      </c>
      <c r="N1157" s="1" t="s">
        <v>5047</v>
      </c>
      <c r="O1157" s="1" t="s">
        <v>291</v>
      </c>
      <c r="P1157" s="1" t="s">
        <v>698</v>
      </c>
      <c r="Q1157" s="1" t="s">
        <v>613</v>
      </c>
      <c r="R1157" s="1" t="s">
        <v>7658</v>
      </c>
      <c r="S1157" s="1" t="s">
        <v>7659</v>
      </c>
      <c r="T1157" s="1"/>
      <c r="U1157" s="1" t="s">
        <v>147</v>
      </c>
      <c r="V1157" s="1"/>
      <c r="W1157" s="1"/>
      <c r="X1157" s="1"/>
      <c r="Y1157" s="1">
        <v>325</v>
      </c>
      <c r="Z1157" s="1"/>
      <c r="AA1157" s="1"/>
      <c r="AB1157" s="1"/>
      <c r="AC1157" s="1"/>
      <c r="AD1157" s="1"/>
      <c r="AE1157" s="1"/>
      <c r="AF1157" s="1"/>
      <c r="AG1157" s="1"/>
      <c r="AH1157" s="1"/>
      <c r="AI1157" s="1"/>
      <c r="AJ1157" s="1"/>
      <c r="AK1157" s="1" t="s">
        <v>707</v>
      </c>
      <c r="AL1157" s="1"/>
      <c r="AM1157" s="1"/>
      <c r="AN1157" s="1"/>
      <c r="AO1157" s="1"/>
      <c r="AP1157" s="1"/>
      <c r="AQ1157" s="1"/>
      <c r="AR1157" s="1"/>
      <c r="AS1157" s="1"/>
      <c r="AT1157" s="1"/>
      <c r="AU1157" s="1"/>
      <c r="AV1157" s="1"/>
      <c r="AW1157" s="1"/>
      <c r="AX1157" s="1" t="s">
        <v>237</v>
      </c>
      <c r="AY1157" s="1"/>
      <c r="AZ1157" s="1" t="s">
        <v>296</v>
      </c>
      <c r="BA1157" s="1" t="s">
        <v>291</v>
      </c>
      <c r="BB1157" s="1" t="s">
        <v>297</v>
      </c>
      <c r="BC1157" s="1"/>
      <c r="BD1157" s="1" t="s">
        <v>116</v>
      </c>
      <c r="BE1157" s="1" t="s">
        <v>134</v>
      </c>
      <c r="BF1157" s="1"/>
      <c r="BG1157" s="1"/>
      <c r="BH1157" s="1"/>
      <c r="BI1157" s="1"/>
      <c r="BJ1157" s="1"/>
      <c r="BK1157" s="1"/>
      <c r="BL1157" s="1" t="s">
        <v>5050</v>
      </c>
      <c r="BM1157" s="1" t="s">
        <v>5051</v>
      </c>
      <c r="BN1157" s="1" t="s">
        <v>375</v>
      </c>
    </row>
    <row r="1158" spans="1:66" ht="15.75" customHeight="1" x14ac:dyDescent="0.3">
      <c r="A1158" s="1" t="s">
        <v>98</v>
      </c>
      <c r="B1158" s="1">
        <v>205000</v>
      </c>
      <c r="C1158" s="1" t="s">
        <v>68</v>
      </c>
      <c r="D1158" s="1">
        <v>100</v>
      </c>
      <c r="E1158" s="4" t="s">
        <v>6198</v>
      </c>
      <c r="F1158" s="1" t="s">
        <v>69</v>
      </c>
      <c r="G1158" s="1" t="s">
        <v>70</v>
      </c>
      <c r="H1158" s="1" t="s">
        <v>71</v>
      </c>
      <c r="I1158" s="1" t="s">
        <v>72</v>
      </c>
      <c r="J1158" s="1" t="s">
        <v>7660</v>
      </c>
      <c r="K1158" s="1" t="s">
        <v>7661</v>
      </c>
      <c r="L1158" s="1"/>
      <c r="M1158" s="1" t="s">
        <v>7662</v>
      </c>
      <c r="N1158" s="1" t="s">
        <v>7663</v>
      </c>
      <c r="O1158" s="1" t="s">
        <v>138</v>
      </c>
      <c r="P1158" s="1" t="s">
        <v>106</v>
      </c>
      <c r="Q1158" s="1" t="s">
        <v>98</v>
      </c>
      <c r="R1158" s="1" t="s">
        <v>7664</v>
      </c>
      <c r="S1158" s="1" t="s">
        <v>7665</v>
      </c>
      <c r="T1158" s="1"/>
      <c r="U1158" s="1" t="s">
        <v>147</v>
      </c>
      <c r="V1158" s="1"/>
      <c r="W1158" s="1"/>
      <c r="X1158" s="1"/>
      <c r="Y1158" s="1">
        <v>10</v>
      </c>
      <c r="Z1158" s="1"/>
      <c r="AA1158" s="1"/>
      <c r="AB1158" s="1"/>
      <c r="AC1158" s="1"/>
      <c r="AD1158" s="1"/>
      <c r="AE1158" s="1"/>
      <c r="AF1158" s="1"/>
      <c r="AG1158" s="1"/>
      <c r="AH1158" s="1"/>
      <c r="AI1158" s="1"/>
      <c r="AJ1158" s="1"/>
      <c r="AK1158" s="1" t="s">
        <v>112</v>
      </c>
      <c r="AL1158" s="1"/>
      <c r="AM1158" s="1"/>
      <c r="AN1158" s="1"/>
      <c r="AO1158" s="1"/>
      <c r="AP1158" s="1"/>
      <c r="AQ1158" s="1"/>
      <c r="AR1158" s="1"/>
      <c r="AS1158" s="1"/>
      <c r="AT1158" s="1"/>
      <c r="AU1158" s="1"/>
      <c r="AV1158" s="1"/>
      <c r="AW1158" s="1"/>
      <c r="AX1158" s="1" t="s">
        <v>237</v>
      </c>
      <c r="AY1158" s="1"/>
      <c r="AZ1158" s="1" t="s">
        <v>234</v>
      </c>
      <c r="BA1158" s="1" t="s">
        <v>138</v>
      </c>
      <c r="BB1158" s="1" t="s">
        <v>1232</v>
      </c>
      <c r="BC1158" s="1"/>
      <c r="BD1158" s="1"/>
      <c r="BE1158" s="1" t="s">
        <v>134</v>
      </c>
      <c r="BF1158" s="1"/>
      <c r="BG1158" s="1"/>
      <c r="BH1158" s="1"/>
      <c r="BI1158" s="1"/>
      <c r="BJ1158" s="1"/>
      <c r="BK1158" s="1"/>
      <c r="BL1158" s="1" t="s">
        <v>7666</v>
      </c>
      <c r="BM1158" s="1" t="s">
        <v>7667</v>
      </c>
      <c r="BN1158" s="1" t="s">
        <v>121</v>
      </c>
    </row>
    <row r="1159" spans="1:66" ht="15.75" customHeight="1" x14ac:dyDescent="0.3">
      <c r="A1159" s="1" t="s">
        <v>313</v>
      </c>
      <c r="B1159" s="1">
        <v>102801</v>
      </c>
      <c r="C1159" s="1" t="s">
        <v>68</v>
      </c>
      <c r="D1159" s="1">
        <v>100</v>
      </c>
      <c r="E1159" s="4" t="s">
        <v>6198</v>
      </c>
      <c r="F1159" s="1" t="s">
        <v>69</v>
      </c>
      <c r="G1159" s="1" t="s">
        <v>70</v>
      </c>
      <c r="H1159" s="1" t="s">
        <v>71</v>
      </c>
      <c r="I1159" s="1" t="s">
        <v>72</v>
      </c>
      <c r="J1159" s="1" t="s">
        <v>7668</v>
      </c>
      <c r="K1159" s="1" t="s">
        <v>7669</v>
      </c>
      <c r="L1159" s="1" t="s">
        <v>1832</v>
      </c>
      <c r="M1159" s="1" t="s">
        <v>4315</v>
      </c>
      <c r="N1159" s="1" t="s">
        <v>4316</v>
      </c>
      <c r="O1159" s="1" t="s">
        <v>138</v>
      </c>
      <c r="P1159" s="1" t="s">
        <v>318</v>
      </c>
      <c r="Q1159" s="1" t="s">
        <v>313</v>
      </c>
      <c r="R1159" s="1" t="s">
        <v>7670</v>
      </c>
      <c r="S1159" s="1" t="s">
        <v>7671</v>
      </c>
      <c r="T1159" s="1"/>
      <c r="U1159" s="1" t="s">
        <v>81</v>
      </c>
      <c r="V1159" s="1"/>
      <c r="W1159" s="1"/>
      <c r="X1159" s="1"/>
      <c r="Y1159" s="1">
        <v>7</v>
      </c>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t="s">
        <v>234</v>
      </c>
      <c r="BA1159" s="1" t="s">
        <v>138</v>
      </c>
      <c r="BB1159" s="1" t="s">
        <v>4319</v>
      </c>
      <c r="BC1159" s="1"/>
      <c r="BD1159" s="1" t="s">
        <v>3868</v>
      </c>
      <c r="BE1159" s="1" t="s">
        <v>591</v>
      </c>
      <c r="BF1159" s="1"/>
      <c r="BG1159" s="1"/>
      <c r="BH1159" s="1" t="s">
        <v>607</v>
      </c>
      <c r="BI1159" s="1"/>
      <c r="BJ1159" s="1"/>
      <c r="BK1159" s="1"/>
      <c r="BL1159" s="1" t="s">
        <v>4320</v>
      </c>
      <c r="BM1159" s="1" t="s">
        <v>4321</v>
      </c>
      <c r="BN1159" s="1" t="s">
        <v>121</v>
      </c>
    </row>
    <row r="1160" spans="1:66" ht="15.75" customHeight="1" x14ac:dyDescent="0.3">
      <c r="A1160" s="1" t="s">
        <v>313</v>
      </c>
      <c r="B1160" s="1">
        <v>200000</v>
      </c>
      <c r="C1160" s="1" t="s">
        <v>68</v>
      </c>
      <c r="D1160" s="1">
        <v>0</v>
      </c>
      <c r="E1160" s="4" t="s">
        <v>1059</v>
      </c>
      <c r="F1160" s="1" t="s">
        <v>69</v>
      </c>
      <c r="G1160" s="1" t="s">
        <v>123</v>
      </c>
      <c r="H1160" s="1" t="s">
        <v>124</v>
      </c>
      <c r="I1160" s="1" t="s">
        <v>101</v>
      </c>
      <c r="J1160" s="1" t="s">
        <v>7672</v>
      </c>
      <c r="K1160" s="1" t="s">
        <v>7673</v>
      </c>
      <c r="L1160" s="1" t="s">
        <v>7674</v>
      </c>
      <c r="M1160" s="1" t="s">
        <v>7675</v>
      </c>
      <c r="N1160" s="1" t="s">
        <v>7676</v>
      </c>
      <c r="O1160" s="1" t="s">
        <v>173</v>
      </c>
      <c r="P1160" s="1" t="s">
        <v>318</v>
      </c>
      <c r="Q1160" s="1" t="s">
        <v>313</v>
      </c>
      <c r="R1160" s="1" t="s">
        <v>7677</v>
      </c>
      <c r="S1160" s="1" t="s">
        <v>7678</v>
      </c>
      <c r="T1160" s="1"/>
      <c r="U1160" s="1" t="s">
        <v>3686</v>
      </c>
      <c r="V1160" s="1"/>
      <c r="W1160" s="1"/>
      <c r="X1160" s="1"/>
      <c r="Y1160" s="1">
        <v>2000</v>
      </c>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t="s">
        <v>178</v>
      </c>
      <c r="BA1160" s="1" t="s">
        <v>173</v>
      </c>
      <c r="BB1160" s="1"/>
      <c r="BC1160" s="1"/>
      <c r="BD1160" s="1" t="s">
        <v>7679</v>
      </c>
      <c r="BE1160" s="1"/>
      <c r="BF1160" s="1"/>
      <c r="BG1160" s="1"/>
      <c r="BH1160" s="1" t="s">
        <v>607</v>
      </c>
      <c r="BI1160" s="1"/>
      <c r="BJ1160" s="1"/>
      <c r="BK1160" s="1"/>
      <c r="BL1160" s="1" t="s">
        <v>7680</v>
      </c>
      <c r="BM1160" s="1" t="s">
        <v>7681</v>
      </c>
      <c r="BN1160" s="1"/>
    </row>
    <row r="1161" spans="1:66" ht="15.75" customHeight="1" x14ac:dyDescent="0.3">
      <c r="A1161" s="1" t="s">
        <v>98</v>
      </c>
      <c r="B1161" s="1">
        <v>500000</v>
      </c>
      <c r="C1161" s="1" t="s">
        <v>68</v>
      </c>
      <c r="D1161" s="1">
        <v>0</v>
      </c>
      <c r="E1161" s="4" t="s">
        <v>139</v>
      </c>
      <c r="F1161" s="1" t="s">
        <v>69</v>
      </c>
      <c r="G1161" s="1" t="s">
        <v>123</v>
      </c>
      <c r="H1161" s="1" t="s">
        <v>124</v>
      </c>
      <c r="I1161" s="1" t="s">
        <v>101</v>
      </c>
      <c r="J1161" s="1"/>
      <c r="K1161" s="1"/>
      <c r="L1161" s="1"/>
      <c r="M1161" s="1" t="s">
        <v>7682</v>
      </c>
      <c r="N1161" s="1" t="s">
        <v>7683</v>
      </c>
      <c r="O1161" s="1" t="s">
        <v>406</v>
      </c>
      <c r="P1161" s="1" t="s">
        <v>106</v>
      </c>
      <c r="Q1161" s="1" t="s">
        <v>98</v>
      </c>
      <c r="R1161" s="1" t="s">
        <v>7684</v>
      </c>
      <c r="S1161" s="1" t="s">
        <v>7685</v>
      </c>
      <c r="T1161" s="1"/>
      <c r="U1161" s="1" t="s">
        <v>130</v>
      </c>
      <c r="V1161" s="1"/>
      <c r="W1161" s="1"/>
      <c r="X1161" s="1"/>
      <c r="Y1161" s="1">
        <v>200</v>
      </c>
      <c r="Z1161" s="1"/>
      <c r="AA1161" s="1"/>
      <c r="AB1161" s="1"/>
      <c r="AC1161" s="1"/>
      <c r="AD1161" s="1"/>
      <c r="AE1161" s="1"/>
      <c r="AF1161" s="1"/>
      <c r="AG1161" s="1" t="s">
        <v>111</v>
      </c>
      <c r="AH1161" s="1"/>
      <c r="AI1161" s="1"/>
      <c r="AJ1161" s="1"/>
      <c r="AK1161" s="1"/>
      <c r="AL1161" s="1"/>
      <c r="AM1161" s="1"/>
      <c r="AN1161" s="1"/>
      <c r="AO1161" s="1"/>
      <c r="AP1161" s="1"/>
      <c r="AQ1161" s="1"/>
      <c r="AR1161" s="1"/>
      <c r="AS1161" s="1"/>
      <c r="AT1161" s="1"/>
      <c r="AU1161" s="1"/>
      <c r="AV1161" s="1"/>
      <c r="AW1161" s="1"/>
      <c r="AX1161" s="1"/>
      <c r="AY1161" s="1"/>
      <c r="AZ1161" s="1" t="s">
        <v>7264</v>
      </c>
      <c r="BA1161" s="1" t="s">
        <v>7265</v>
      </c>
      <c r="BB1161" s="1"/>
      <c r="BC1161" s="1"/>
      <c r="BD1161" s="1"/>
      <c r="BE1161" s="1" t="s">
        <v>192</v>
      </c>
      <c r="BF1161" s="1"/>
      <c r="BG1161" s="1"/>
      <c r="BH1161" s="1" t="s">
        <v>193</v>
      </c>
      <c r="BI1161" s="1"/>
      <c r="BJ1161" s="1"/>
      <c r="BK1161" s="1"/>
      <c r="BL1161" s="1" t="s">
        <v>7686</v>
      </c>
      <c r="BM1161" s="1" t="s">
        <v>7687</v>
      </c>
      <c r="BN1161" s="1"/>
    </row>
    <row r="1162" spans="1:66" ht="15.75" customHeight="1" x14ac:dyDescent="0.3">
      <c r="A1162" s="1" t="s">
        <v>837</v>
      </c>
      <c r="B1162" s="1">
        <v>100000</v>
      </c>
      <c r="C1162" s="1" t="s">
        <v>68</v>
      </c>
      <c r="D1162" s="1">
        <v>0</v>
      </c>
      <c r="E1162" s="4" t="s">
        <v>1059</v>
      </c>
      <c r="F1162" s="1" t="s">
        <v>69</v>
      </c>
      <c r="G1162" s="1" t="s">
        <v>99</v>
      </c>
      <c r="H1162" s="1" t="s">
        <v>100</v>
      </c>
      <c r="I1162" s="1" t="s">
        <v>101</v>
      </c>
      <c r="J1162" s="1" t="s">
        <v>7688</v>
      </c>
      <c r="K1162" s="1" t="s">
        <v>7689</v>
      </c>
      <c r="L1162" s="1" t="s">
        <v>7690</v>
      </c>
      <c r="M1162" s="1" t="s">
        <v>7691</v>
      </c>
      <c r="N1162" s="1" t="s">
        <v>7692</v>
      </c>
      <c r="O1162" s="1" t="s">
        <v>517</v>
      </c>
      <c r="P1162" s="1" t="s">
        <v>843</v>
      </c>
      <c r="Q1162" s="1" t="s">
        <v>837</v>
      </c>
      <c r="R1162" s="1" t="s">
        <v>7693</v>
      </c>
      <c r="S1162" s="1" t="s">
        <v>7694</v>
      </c>
      <c r="T1162" s="1"/>
      <c r="U1162" s="1" t="s">
        <v>130</v>
      </c>
      <c r="V1162" s="1"/>
      <c r="W1162" s="1"/>
      <c r="X1162" s="1"/>
      <c r="Y1162" s="1">
        <v>22</v>
      </c>
      <c r="Z1162" s="1"/>
      <c r="AA1162" s="1"/>
      <c r="AB1162" s="1"/>
      <c r="AC1162" s="1"/>
      <c r="AD1162" s="1"/>
      <c r="AE1162" s="1"/>
      <c r="AF1162" s="1"/>
      <c r="AG1162" s="1" t="s">
        <v>111</v>
      </c>
      <c r="AH1162" s="1"/>
      <c r="AI1162" s="1"/>
      <c r="AJ1162" s="1"/>
      <c r="AK1162" s="1" t="s">
        <v>889</v>
      </c>
      <c r="AL1162" s="1"/>
      <c r="AM1162" s="1"/>
      <c r="AN1162" s="1"/>
      <c r="AO1162" s="1"/>
      <c r="AP1162" s="1"/>
      <c r="AQ1162" s="1"/>
      <c r="AR1162" s="1"/>
      <c r="AS1162" s="1"/>
      <c r="AT1162" s="1"/>
      <c r="AU1162" s="1"/>
      <c r="AV1162" s="1"/>
      <c r="AW1162" s="1"/>
      <c r="AX1162" s="1"/>
      <c r="AY1162" s="1"/>
      <c r="AZ1162" s="1" t="s">
        <v>521</v>
      </c>
      <c r="BA1162" s="1" t="s">
        <v>517</v>
      </c>
      <c r="BB1162" s="1"/>
      <c r="BC1162" s="1"/>
      <c r="BD1162" s="1"/>
      <c r="BE1162" s="1" t="s">
        <v>192</v>
      </c>
      <c r="BF1162" s="1"/>
      <c r="BG1162" s="1"/>
      <c r="BH1162" s="1" t="s">
        <v>193</v>
      </c>
      <c r="BI1162" s="1"/>
      <c r="BJ1162" s="1"/>
      <c r="BK1162" s="1"/>
      <c r="BL1162" s="1" t="s">
        <v>7695</v>
      </c>
      <c r="BM1162" s="1" t="s">
        <v>7696</v>
      </c>
      <c r="BN1162" s="1"/>
    </row>
    <row r="1163" spans="1:66" ht="15.75" customHeight="1" x14ac:dyDescent="0.3">
      <c r="A1163" s="1" t="s">
        <v>313</v>
      </c>
      <c r="B1163" s="1">
        <v>133000</v>
      </c>
      <c r="C1163" s="1" t="s">
        <v>68</v>
      </c>
      <c r="D1163" s="1">
        <v>0</v>
      </c>
      <c r="E1163" s="4" t="s">
        <v>6996</v>
      </c>
      <c r="F1163" s="1" t="s">
        <v>69</v>
      </c>
      <c r="G1163" s="1" t="s">
        <v>99</v>
      </c>
      <c r="H1163" s="1" t="s">
        <v>100</v>
      </c>
      <c r="I1163" s="1" t="s">
        <v>101</v>
      </c>
      <c r="J1163" s="1"/>
      <c r="K1163" s="1"/>
      <c r="L1163" s="1"/>
      <c r="M1163" s="1" t="s">
        <v>7697</v>
      </c>
      <c r="N1163" s="1" t="s">
        <v>7698</v>
      </c>
      <c r="O1163" s="1" t="s">
        <v>952</v>
      </c>
      <c r="P1163" s="1" t="s">
        <v>318</v>
      </c>
      <c r="Q1163" s="1" t="s">
        <v>313</v>
      </c>
      <c r="R1163" s="1" t="s">
        <v>7699</v>
      </c>
      <c r="S1163" s="1" t="s">
        <v>7700</v>
      </c>
      <c r="T1163" s="1"/>
      <c r="U1163" s="1"/>
      <c r="V1163" s="1"/>
      <c r="W1163" s="1"/>
      <c r="X1163" s="1"/>
      <c r="Y1163" s="1">
        <v>40</v>
      </c>
      <c r="Z1163" s="1"/>
      <c r="AA1163" s="1"/>
      <c r="AB1163" s="1"/>
      <c r="AC1163" s="1"/>
      <c r="AD1163" s="1"/>
      <c r="AE1163" s="1"/>
      <c r="AF1163" s="1"/>
      <c r="AG1163" s="1" t="s">
        <v>111</v>
      </c>
      <c r="AH1163" s="1"/>
      <c r="AI1163" s="1"/>
      <c r="AJ1163" s="1"/>
      <c r="AK1163" s="1"/>
      <c r="AL1163" s="1"/>
      <c r="AM1163" s="1"/>
      <c r="AN1163" s="1"/>
      <c r="AO1163" s="1"/>
      <c r="AP1163" s="1"/>
      <c r="AQ1163" s="1"/>
      <c r="AR1163" s="1"/>
      <c r="AS1163" s="1"/>
      <c r="AT1163" s="1"/>
      <c r="AU1163" s="1"/>
      <c r="AV1163" s="1"/>
      <c r="AW1163" s="1"/>
      <c r="AX1163" s="1"/>
      <c r="AY1163" s="1"/>
      <c r="AZ1163" s="1" t="s">
        <v>234</v>
      </c>
      <c r="BA1163" s="1" t="s">
        <v>138</v>
      </c>
      <c r="BB1163" s="1"/>
      <c r="BC1163" s="1"/>
      <c r="BD1163" s="1" t="s">
        <v>88</v>
      </c>
      <c r="BE1163" s="1" t="s">
        <v>192</v>
      </c>
      <c r="BF1163" s="1"/>
      <c r="BG1163" s="1"/>
      <c r="BH1163" s="1" t="s">
        <v>193</v>
      </c>
      <c r="BI1163" s="1"/>
      <c r="BJ1163" s="1"/>
      <c r="BK1163" s="1"/>
      <c r="BL1163" s="1" t="s">
        <v>7701</v>
      </c>
      <c r="BM1163" s="1" t="s">
        <v>7702</v>
      </c>
      <c r="BN1163" s="1" t="s">
        <v>121</v>
      </c>
    </row>
    <row r="1164" spans="1:66" ht="15.75" customHeight="1" x14ac:dyDescent="0.3">
      <c r="A1164" s="1" t="s">
        <v>641</v>
      </c>
      <c r="B1164" s="1">
        <v>500000</v>
      </c>
      <c r="C1164" s="1" t="s">
        <v>68</v>
      </c>
      <c r="D1164" s="1">
        <v>0</v>
      </c>
      <c r="E1164" s="4" t="s">
        <v>4420</v>
      </c>
      <c r="F1164" s="1" t="s">
        <v>69</v>
      </c>
      <c r="G1164" s="1" t="s">
        <v>123</v>
      </c>
      <c r="H1164" s="1" t="s">
        <v>124</v>
      </c>
      <c r="I1164" s="1" t="s">
        <v>101</v>
      </c>
      <c r="J1164" s="1" t="s">
        <v>7703</v>
      </c>
      <c r="K1164" s="1" t="s">
        <v>7704</v>
      </c>
      <c r="L1164" s="1" t="s">
        <v>7705</v>
      </c>
      <c r="M1164" s="1" t="s">
        <v>7706</v>
      </c>
      <c r="N1164" s="1" t="s">
        <v>7707</v>
      </c>
      <c r="O1164" s="1" t="s">
        <v>201</v>
      </c>
      <c r="P1164" s="1" t="s">
        <v>647</v>
      </c>
      <c r="Q1164" s="1" t="s">
        <v>641</v>
      </c>
      <c r="R1164" s="1" t="s">
        <v>7708</v>
      </c>
      <c r="S1164" s="1" t="s">
        <v>7709</v>
      </c>
      <c r="T1164" s="1"/>
      <c r="U1164" s="1" t="s">
        <v>81</v>
      </c>
      <c r="V1164" s="1"/>
      <c r="W1164" s="1"/>
      <c r="X1164" s="1"/>
      <c r="Y1164" s="1">
        <v>350</v>
      </c>
      <c r="Z1164" s="1"/>
      <c r="AA1164" s="1"/>
      <c r="AB1164" s="1"/>
      <c r="AC1164" s="1"/>
      <c r="AD1164" s="1"/>
      <c r="AE1164" s="1"/>
      <c r="AF1164" s="1"/>
      <c r="AG1164" s="1"/>
      <c r="AH1164" s="1"/>
      <c r="AI1164" s="1"/>
      <c r="AJ1164" s="1"/>
      <c r="AK1164" s="1" t="s">
        <v>264</v>
      </c>
      <c r="AL1164" s="1"/>
      <c r="AM1164" s="1"/>
      <c r="AN1164" s="1"/>
      <c r="AO1164" s="1"/>
      <c r="AP1164" s="1"/>
      <c r="AQ1164" s="1"/>
      <c r="AR1164" s="1"/>
      <c r="AS1164" s="1"/>
      <c r="AT1164" s="1"/>
      <c r="AU1164" s="1"/>
      <c r="AV1164" s="1"/>
      <c r="AW1164" s="1"/>
      <c r="AX1164" s="1" t="s">
        <v>282</v>
      </c>
      <c r="AY1164" s="1"/>
      <c r="AZ1164" s="1" t="s">
        <v>205</v>
      </c>
      <c r="BA1164" s="1" t="s">
        <v>201</v>
      </c>
      <c r="BB1164" s="1"/>
      <c r="BC1164" s="1"/>
      <c r="BD1164" s="1" t="s">
        <v>5516</v>
      </c>
      <c r="BE1164" s="1" t="s">
        <v>134</v>
      </c>
      <c r="BF1164" s="1"/>
      <c r="BG1164" s="1"/>
      <c r="BH1164" s="1"/>
      <c r="BI1164" s="1"/>
      <c r="BJ1164" s="1"/>
      <c r="BK1164" s="1"/>
      <c r="BL1164" s="1" t="s">
        <v>7710</v>
      </c>
      <c r="BM1164" s="1" t="s">
        <v>7711</v>
      </c>
      <c r="BN1164" s="1"/>
    </row>
    <row r="1165" spans="1:66" ht="15.75" customHeight="1" x14ac:dyDescent="0.3">
      <c r="A1165" s="1" t="s">
        <v>641</v>
      </c>
      <c r="B1165" s="1">
        <v>6000000</v>
      </c>
      <c r="C1165" s="1" t="s">
        <v>68</v>
      </c>
      <c r="D1165" s="1">
        <v>0</v>
      </c>
      <c r="E1165" s="4" t="s">
        <v>4420</v>
      </c>
      <c r="F1165" s="1" t="s">
        <v>69</v>
      </c>
      <c r="G1165" s="1" t="s">
        <v>123</v>
      </c>
      <c r="H1165" s="1" t="s">
        <v>124</v>
      </c>
      <c r="I1165" s="1" t="s">
        <v>101</v>
      </c>
      <c r="J1165" s="1" t="s">
        <v>7703</v>
      </c>
      <c r="K1165" s="1" t="s">
        <v>7704</v>
      </c>
      <c r="L1165" s="1" t="s">
        <v>7712</v>
      </c>
      <c r="M1165" s="1" t="s">
        <v>7706</v>
      </c>
      <c r="N1165" s="1" t="s">
        <v>7707</v>
      </c>
      <c r="O1165" s="1" t="s">
        <v>201</v>
      </c>
      <c r="P1165" s="1" t="s">
        <v>647</v>
      </c>
      <c r="Q1165" s="1" t="s">
        <v>641</v>
      </c>
      <c r="R1165" s="1" t="s">
        <v>7713</v>
      </c>
      <c r="S1165" s="1" t="s">
        <v>7714</v>
      </c>
      <c r="T1165" s="1"/>
      <c r="U1165" s="1" t="s">
        <v>81</v>
      </c>
      <c r="V1165" s="1"/>
      <c r="W1165" s="1"/>
      <c r="X1165" s="1"/>
      <c r="Y1165" s="1">
        <v>350</v>
      </c>
      <c r="Z1165" s="1"/>
      <c r="AA1165" s="1"/>
      <c r="AB1165" s="1"/>
      <c r="AC1165" s="1"/>
      <c r="AD1165" s="1"/>
      <c r="AE1165" s="1"/>
      <c r="AF1165" s="1"/>
      <c r="AG1165" s="1"/>
      <c r="AH1165" s="1"/>
      <c r="AI1165" s="1"/>
      <c r="AJ1165" s="1"/>
      <c r="AK1165" s="1" t="s">
        <v>264</v>
      </c>
      <c r="AL1165" s="1"/>
      <c r="AM1165" s="1"/>
      <c r="AN1165" s="1"/>
      <c r="AO1165" s="1"/>
      <c r="AP1165" s="1"/>
      <c r="AQ1165" s="1"/>
      <c r="AR1165" s="1"/>
      <c r="AS1165" s="1"/>
      <c r="AT1165" s="1"/>
      <c r="AU1165" s="1"/>
      <c r="AV1165" s="1"/>
      <c r="AW1165" s="1"/>
      <c r="AX1165" s="1" t="s">
        <v>282</v>
      </c>
      <c r="AY1165" s="1"/>
      <c r="AZ1165" s="1" t="s">
        <v>205</v>
      </c>
      <c r="BA1165" s="1" t="s">
        <v>201</v>
      </c>
      <c r="BB1165" s="1"/>
      <c r="BC1165" s="1"/>
      <c r="BD1165" s="1" t="s">
        <v>5516</v>
      </c>
      <c r="BE1165" s="1" t="s">
        <v>134</v>
      </c>
      <c r="BF1165" s="1"/>
      <c r="BG1165" s="1"/>
      <c r="BH1165" s="1"/>
      <c r="BI1165" s="1"/>
      <c r="BJ1165" s="1"/>
      <c r="BK1165" s="1"/>
      <c r="BL1165" s="1" t="s">
        <v>7710</v>
      </c>
      <c r="BM1165" s="1" t="s">
        <v>7711</v>
      </c>
      <c r="BN1165" s="1"/>
    </row>
    <row r="1166" spans="1:66" ht="15.75" customHeight="1" x14ac:dyDescent="0.3">
      <c r="A1166" s="1" t="s">
        <v>837</v>
      </c>
      <c r="B1166" s="1">
        <v>100000</v>
      </c>
      <c r="C1166" s="1" t="s">
        <v>68</v>
      </c>
      <c r="D1166" s="1">
        <v>0</v>
      </c>
      <c r="E1166" s="4" t="s">
        <v>314</v>
      </c>
      <c r="F1166" s="1" t="s">
        <v>69</v>
      </c>
      <c r="G1166" s="1" t="s">
        <v>123</v>
      </c>
      <c r="H1166" s="1" t="s">
        <v>124</v>
      </c>
      <c r="I1166" s="1" t="s">
        <v>101</v>
      </c>
      <c r="J1166" s="1" t="s">
        <v>7715</v>
      </c>
      <c r="K1166" s="1" t="s">
        <v>7716</v>
      </c>
      <c r="L1166" s="1"/>
      <c r="M1166" s="1" t="s">
        <v>7717</v>
      </c>
      <c r="N1166" s="1" t="s">
        <v>7718</v>
      </c>
      <c r="O1166" s="1" t="s">
        <v>138</v>
      </c>
      <c r="P1166" s="1" t="s">
        <v>843</v>
      </c>
      <c r="Q1166" s="1" t="s">
        <v>837</v>
      </c>
      <c r="R1166" s="1" t="s">
        <v>7719</v>
      </c>
      <c r="S1166" s="1" t="s">
        <v>7720</v>
      </c>
      <c r="T1166" s="1"/>
      <c r="U1166" s="1" t="s">
        <v>130</v>
      </c>
      <c r="V1166" s="1"/>
      <c r="W1166" s="1"/>
      <c r="X1166" s="1"/>
      <c r="Y1166" s="1">
        <v>60</v>
      </c>
      <c r="Z1166" s="1"/>
      <c r="AA1166" s="1"/>
      <c r="AB1166" s="1"/>
      <c r="AC1166" s="1"/>
      <c r="AD1166" s="1"/>
      <c r="AE1166" s="1"/>
      <c r="AF1166" s="1"/>
      <c r="AG1166" s="1"/>
      <c r="AH1166" s="1"/>
      <c r="AI1166" s="1"/>
      <c r="AJ1166" s="1"/>
      <c r="AK1166" s="1" t="s">
        <v>4370</v>
      </c>
      <c r="AL1166" s="1"/>
      <c r="AM1166" s="1"/>
      <c r="AN1166" s="1"/>
      <c r="AO1166" s="1"/>
      <c r="AP1166" s="1"/>
      <c r="AQ1166" s="1"/>
      <c r="AR1166" s="1"/>
      <c r="AS1166" s="1"/>
      <c r="AT1166" s="1"/>
      <c r="AU1166" s="1"/>
      <c r="AV1166" s="1"/>
      <c r="AW1166" s="1"/>
      <c r="AX1166" s="1" t="s">
        <v>357</v>
      </c>
      <c r="AY1166" s="1"/>
      <c r="AZ1166" s="1" t="s">
        <v>234</v>
      </c>
      <c r="BA1166" s="1" t="s">
        <v>138</v>
      </c>
      <c r="BB1166" s="1"/>
      <c r="BC1166" s="1"/>
      <c r="BD1166" s="1" t="s">
        <v>116</v>
      </c>
      <c r="BE1166" s="1" t="s">
        <v>192</v>
      </c>
      <c r="BF1166" s="1" t="s">
        <v>90</v>
      </c>
      <c r="BG1166" s="1"/>
      <c r="BH1166" s="1" t="s">
        <v>193</v>
      </c>
      <c r="BI1166" s="1"/>
      <c r="BJ1166" s="1"/>
      <c r="BK1166" s="1"/>
      <c r="BL1166" s="1" t="s">
        <v>7721</v>
      </c>
      <c r="BM1166" s="1" t="s">
        <v>7722</v>
      </c>
      <c r="BN1166" s="1" t="s">
        <v>121</v>
      </c>
    </row>
    <row r="1167" spans="1:66" ht="15.75" customHeight="1" x14ac:dyDescent="0.3">
      <c r="A1167" s="1" t="s">
        <v>837</v>
      </c>
      <c r="B1167" s="1">
        <v>20000</v>
      </c>
      <c r="C1167" s="1" t="s">
        <v>68</v>
      </c>
      <c r="D1167" s="1">
        <v>0</v>
      </c>
      <c r="E1167" s="4" t="s">
        <v>314</v>
      </c>
      <c r="F1167" s="1" t="s">
        <v>69</v>
      </c>
      <c r="G1167" s="1" t="s">
        <v>123</v>
      </c>
      <c r="H1167" s="1" t="s">
        <v>124</v>
      </c>
      <c r="I1167" s="1" t="s">
        <v>101</v>
      </c>
      <c r="J1167" s="1" t="s">
        <v>7715</v>
      </c>
      <c r="K1167" s="1" t="s">
        <v>7716</v>
      </c>
      <c r="L1167" s="1"/>
      <c r="M1167" s="1" t="s">
        <v>7717</v>
      </c>
      <c r="N1167" s="1" t="s">
        <v>7718</v>
      </c>
      <c r="O1167" s="1" t="s">
        <v>138</v>
      </c>
      <c r="P1167" s="1" t="s">
        <v>843</v>
      </c>
      <c r="Q1167" s="1" t="s">
        <v>837</v>
      </c>
      <c r="R1167" s="1" t="s">
        <v>7723</v>
      </c>
      <c r="S1167" s="1" t="s">
        <v>7724</v>
      </c>
      <c r="T1167" s="1"/>
      <c r="U1167" s="1" t="s">
        <v>130</v>
      </c>
      <c r="V1167" s="1"/>
      <c r="W1167" s="1"/>
      <c r="X1167" s="1"/>
      <c r="Y1167" s="1">
        <v>60</v>
      </c>
      <c r="Z1167" s="1"/>
      <c r="AA1167" s="1"/>
      <c r="AB1167" s="1"/>
      <c r="AC1167" s="1"/>
      <c r="AD1167" s="1"/>
      <c r="AE1167" s="1"/>
      <c r="AF1167" s="1"/>
      <c r="AG1167" s="1"/>
      <c r="AH1167" s="1"/>
      <c r="AI1167" s="1"/>
      <c r="AJ1167" s="1"/>
      <c r="AK1167" s="1" t="s">
        <v>4370</v>
      </c>
      <c r="AL1167" s="1"/>
      <c r="AM1167" s="1"/>
      <c r="AN1167" s="1"/>
      <c r="AO1167" s="1"/>
      <c r="AP1167" s="1"/>
      <c r="AQ1167" s="1"/>
      <c r="AR1167" s="1"/>
      <c r="AS1167" s="1"/>
      <c r="AT1167" s="1"/>
      <c r="AU1167" s="1"/>
      <c r="AV1167" s="1"/>
      <c r="AW1167" s="1"/>
      <c r="AX1167" s="1" t="s">
        <v>357</v>
      </c>
      <c r="AY1167" s="1"/>
      <c r="AZ1167" s="1" t="s">
        <v>234</v>
      </c>
      <c r="BA1167" s="1" t="s">
        <v>138</v>
      </c>
      <c r="BB1167" s="1"/>
      <c r="BC1167" s="1"/>
      <c r="BD1167" s="1" t="s">
        <v>116</v>
      </c>
      <c r="BE1167" s="1" t="s">
        <v>192</v>
      </c>
      <c r="BF1167" s="1" t="s">
        <v>90</v>
      </c>
      <c r="BG1167" s="1"/>
      <c r="BH1167" s="1" t="s">
        <v>193</v>
      </c>
      <c r="BI1167" s="1"/>
      <c r="BJ1167" s="1"/>
      <c r="BK1167" s="1"/>
      <c r="BL1167" s="1" t="s">
        <v>7721</v>
      </c>
      <c r="BM1167" s="1" t="s">
        <v>7722</v>
      </c>
      <c r="BN1167" s="1" t="s">
        <v>181</v>
      </c>
    </row>
    <row r="1168" spans="1:66" ht="15.75" customHeight="1" x14ac:dyDescent="0.3">
      <c r="A1168" s="1" t="s">
        <v>376</v>
      </c>
      <c r="B1168" s="1">
        <v>1200000</v>
      </c>
      <c r="C1168" s="1" t="s">
        <v>68</v>
      </c>
      <c r="D1168" s="1">
        <v>0</v>
      </c>
      <c r="E1168" s="4" t="s">
        <v>6575</v>
      </c>
      <c r="F1168" s="1" t="s">
        <v>69</v>
      </c>
      <c r="G1168" s="1" t="s">
        <v>123</v>
      </c>
      <c r="H1168" s="1" t="s">
        <v>124</v>
      </c>
      <c r="I1168" s="1" t="s">
        <v>101</v>
      </c>
      <c r="J1168" s="1" t="s">
        <v>7725</v>
      </c>
      <c r="K1168" s="1" t="s">
        <v>7726</v>
      </c>
      <c r="L1168" s="1" t="s">
        <v>7727</v>
      </c>
      <c r="M1168" s="1" t="s">
        <v>7728</v>
      </c>
      <c r="N1168" s="1" t="s">
        <v>7729</v>
      </c>
      <c r="O1168" s="1" t="s">
        <v>942</v>
      </c>
      <c r="P1168" s="1" t="s">
        <v>383</v>
      </c>
      <c r="Q1168" s="1" t="s">
        <v>376</v>
      </c>
      <c r="R1168" s="1" t="s">
        <v>7730</v>
      </c>
      <c r="S1168" s="1" t="s">
        <v>7731</v>
      </c>
      <c r="T1168" s="1"/>
      <c r="U1168" s="1" t="s">
        <v>130</v>
      </c>
      <c r="V1168" s="1"/>
      <c r="W1168" s="1"/>
      <c r="X1168" s="1"/>
      <c r="Y1168" s="1">
        <v>100</v>
      </c>
      <c r="Z1168" s="1"/>
      <c r="AA1168" s="1"/>
      <c r="AB1168" s="1"/>
      <c r="AC1168" s="1"/>
      <c r="AD1168" s="1"/>
      <c r="AE1168" s="1"/>
      <c r="AF1168" s="1"/>
      <c r="AG1168" s="1"/>
      <c r="AH1168" s="1"/>
      <c r="AI1168" s="1"/>
      <c r="AJ1168" s="1"/>
      <c r="AK1168" s="1" t="s">
        <v>707</v>
      </c>
      <c r="AL1168" s="1"/>
      <c r="AM1168" s="1"/>
      <c r="AN1168" s="1"/>
      <c r="AO1168" s="1"/>
      <c r="AP1168" s="1"/>
      <c r="AQ1168" s="1"/>
      <c r="AR1168" s="1"/>
      <c r="AS1168" s="1"/>
      <c r="AT1168" s="1"/>
      <c r="AU1168" s="1"/>
      <c r="AV1168" s="1"/>
      <c r="AW1168" s="1"/>
      <c r="AX1168" s="1" t="s">
        <v>357</v>
      </c>
      <c r="AY1168" s="1"/>
      <c r="AZ1168" s="1" t="s">
        <v>834</v>
      </c>
      <c r="BA1168" s="1" t="s">
        <v>829</v>
      </c>
      <c r="BB1168" s="1"/>
      <c r="BC1168" s="1"/>
      <c r="BD1168" s="1" t="s">
        <v>1461</v>
      </c>
      <c r="BE1168" s="1" t="s">
        <v>192</v>
      </c>
      <c r="BF1168" s="1"/>
      <c r="BG1168" s="1"/>
      <c r="BH1168" s="1" t="s">
        <v>804</v>
      </c>
      <c r="BI1168" s="1"/>
      <c r="BJ1168" s="1"/>
      <c r="BK1168" s="1"/>
      <c r="BL1168" s="1" t="s">
        <v>7732</v>
      </c>
      <c r="BM1168" s="1" t="s">
        <v>7733</v>
      </c>
      <c r="BN1168" s="1" t="s">
        <v>121</v>
      </c>
    </row>
    <row r="1169" spans="1:66" ht="15.75" customHeight="1" x14ac:dyDescent="0.3">
      <c r="A1169" s="1" t="s">
        <v>360</v>
      </c>
      <c r="B1169" s="1">
        <v>500000</v>
      </c>
      <c r="C1169" s="1" t="s">
        <v>68</v>
      </c>
      <c r="D1169" s="1">
        <v>0</v>
      </c>
      <c r="E1169" s="4">
        <v>44781</v>
      </c>
      <c r="F1169" s="1" t="s">
        <v>69</v>
      </c>
      <c r="G1169" s="1" t="s">
        <v>123</v>
      </c>
      <c r="H1169" s="1" t="s">
        <v>124</v>
      </c>
      <c r="I1169" s="1" t="s">
        <v>101</v>
      </c>
      <c r="J1169" s="1" t="s">
        <v>4651</v>
      </c>
      <c r="K1169" s="1" t="s">
        <v>4652</v>
      </c>
      <c r="L1169" s="1"/>
      <c r="M1169" s="1" t="s">
        <v>4653</v>
      </c>
      <c r="N1169" s="1" t="s">
        <v>4654</v>
      </c>
      <c r="O1169" s="1" t="s">
        <v>138</v>
      </c>
      <c r="P1169" s="1" t="s">
        <v>368</v>
      </c>
      <c r="Q1169" s="1" t="s">
        <v>360</v>
      </c>
      <c r="R1169" s="1" t="s">
        <v>7734</v>
      </c>
      <c r="S1169" s="1" t="s">
        <v>7735</v>
      </c>
      <c r="T1169" s="1"/>
      <c r="U1169" s="1" t="s">
        <v>81</v>
      </c>
      <c r="V1169" s="1"/>
      <c r="W1169" s="1"/>
      <c r="X1169" s="1"/>
      <c r="Y1169" s="1">
        <v>164</v>
      </c>
      <c r="Z1169" s="1"/>
      <c r="AA1169" s="1"/>
      <c r="AB1169" s="1"/>
      <c r="AC1169" s="1"/>
      <c r="AD1169" s="1"/>
      <c r="AE1169" s="1"/>
      <c r="AF1169" s="1"/>
      <c r="AG1169" s="1"/>
      <c r="AH1169" s="1"/>
      <c r="AI1169" s="1"/>
      <c r="AJ1169" s="1"/>
      <c r="AK1169" s="1" t="s">
        <v>112</v>
      </c>
      <c r="AL1169" s="1"/>
      <c r="AM1169" s="1"/>
      <c r="AN1169" s="1"/>
      <c r="AO1169" s="1"/>
      <c r="AP1169" s="1"/>
      <c r="AQ1169" s="1"/>
      <c r="AR1169" s="1"/>
      <c r="AS1169" s="1"/>
      <c r="AT1169" s="1"/>
      <c r="AU1169" s="1"/>
      <c r="AV1169" s="1"/>
      <c r="AW1169" s="1"/>
      <c r="AX1169" s="1" t="s">
        <v>357</v>
      </c>
      <c r="AY1169" s="1"/>
      <c r="AZ1169" s="1" t="s">
        <v>234</v>
      </c>
      <c r="BA1169" s="1" t="s">
        <v>138</v>
      </c>
      <c r="BB1169" s="1" t="s">
        <v>372</v>
      </c>
      <c r="BC1169" s="1"/>
      <c r="BD1169" s="1" t="s">
        <v>116</v>
      </c>
      <c r="BE1169" s="1" t="s">
        <v>134</v>
      </c>
      <c r="BF1169" s="1" t="s">
        <v>1707</v>
      </c>
      <c r="BG1169" s="1"/>
      <c r="BH1169" s="1"/>
      <c r="BI1169" s="1"/>
      <c r="BJ1169" s="1"/>
      <c r="BK1169" s="1"/>
      <c r="BL1169" s="1" t="s">
        <v>4657</v>
      </c>
      <c r="BM1169" s="1" t="s">
        <v>4658</v>
      </c>
      <c r="BN1169" s="1" t="s">
        <v>375</v>
      </c>
    </row>
    <row r="1170" spans="1:66" ht="15.75" customHeight="1" x14ac:dyDescent="0.3">
      <c r="A1170" s="1" t="s">
        <v>641</v>
      </c>
      <c r="B1170" s="1">
        <v>1000000</v>
      </c>
      <c r="C1170" s="1" t="s">
        <v>68</v>
      </c>
      <c r="D1170" s="1">
        <v>0</v>
      </c>
      <c r="E1170" s="4" t="s">
        <v>6575</v>
      </c>
      <c r="F1170" s="1" t="s">
        <v>69</v>
      </c>
      <c r="G1170" s="1" t="s">
        <v>123</v>
      </c>
      <c r="H1170" s="1" t="s">
        <v>124</v>
      </c>
      <c r="I1170" s="1" t="s">
        <v>101</v>
      </c>
      <c r="J1170" s="1"/>
      <c r="K1170" s="1"/>
      <c r="L1170" s="1" t="s">
        <v>7736</v>
      </c>
      <c r="M1170" s="1" t="s">
        <v>7737</v>
      </c>
      <c r="N1170" s="1" t="s">
        <v>7738</v>
      </c>
      <c r="O1170" s="1" t="s">
        <v>444</v>
      </c>
      <c r="P1170" s="1" t="s">
        <v>647</v>
      </c>
      <c r="Q1170" s="1" t="s">
        <v>641</v>
      </c>
      <c r="R1170" s="1" t="s">
        <v>7739</v>
      </c>
      <c r="S1170" s="1" t="s">
        <v>7740</v>
      </c>
      <c r="T1170" s="1"/>
      <c r="U1170" s="1" t="s">
        <v>7741</v>
      </c>
      <c r="V1170" s="1"/>
      <c r="W1170" s="1"/>
      <c r="X1170" s="1"/>
      <c r="Y1170" s="1">
        <v>880</v>
      </c>
      <c r="Z1170" s="1"/>
      <c r="AA1170" s="1"/>
      <c r="AB1170" s="1"/>
      <c r="AC1170" s="1"/>
      <c r="AD1170" s="1"/>
      <c r="AE1170" s="1"/>
      <c r="AF1170" s="1"/>
      <c r="AG1170" s="1"/>
      <c r="AH1170" s="1"/>
      <c r="AI1170" s="1"/>
      <c r="AJ1170" s="1"/>
      <c r="AK1170" s="1" t="s">
        <v>220</v>
      </c>
      <c r="AL1170" s="1"/>
      <c r="AM1170" s="1"/>
      <c r="AN1170" s="1"/>
      <c r="AO1170" s="1"/>
      <c r="AP1170" s="1"/>
      <c r="AQ1170" s="1"/>
      <c r="AR1170" s="1"/>
      <c r="AS1170" s="1"/>
      <c r="AT1170" s="1"/>
      <c r="AU1170" s="1"/>
      <c r="AV1170" s="1"/>
      <c r="AW1170" s="1"/>
      <c r="AX1170" s="1"/>
      <c r="AY1170" s="1"/>
      <c r="AZ1170" s="1" t="s">
        <v>443</v>
      </c>
      <c r="BA1170" s="1" t="s">
        <v>444</v>
      </c>
      <c r="BB1170" s="1"/>
      <c r="BC1170" s="1"/>
      <c r="BD1170" s="1" t="s">
        <v>88</v>
      </c>
      <c r="BE1170" s="1"/>
      <c r="BF1170" s="1"/>
      <c r="BG1170" s="1"/>
      <c r="BH1170" s="1" t="s">
        <v>607</v>
      </c>
      <c r="BI1170" s="1"/>
      <c r="BJ1170" s="1"/>
      <c r="BK1170" s="1"/>
      <c r="BL1170" s="1" t="s">
        <v>7742</v>
      </c>
      <c r="BM1170" s="1" t="s">
        <v>7743</v>
      </c>
      <c r="BN1170" s="1" t="s">
        <v>181</v>
      </c>
    </row>
    <row r="1171" spans="1:66" ht="15.75" customHeight="1" x14ac:dyDescent="0.3">
      <c r="A1171" s="1" t="s">
        <v>641</v>
      </c>
      <c r="B1171" s="1">
        <v>10000000</v>
      </c>
      <c r="C1171" s="1" t="s">
        <v>68</v>
      </c>
      <c r="D1171" s="1">
        <v>0</v>
      </c>
      <c r="E1171" s="4" t="s">
        <v>6575</v>
      </c>
      <c r="F1171" s="1" t="s">
        <v>69</v>
      </c>
      <c r="G1171" s="1" t="s">
        <v>123</v>
      </c>
      <c r="H1171" s="1" t="s">
        <v>124</v>
      </c>
      <c r="I1171" s="1" t="s">
        <v>101</v>
      </c>
      <c r="J1171" s="1"/>
      <c r="K1171" s="1"/>
      <c r="L1171" s="1" t="s">
        <v>7744</v>
      </c>
      <c r="M1171" s="1" t="s">
        <v>7737</v>
      </c>
      <c r="N1171" s="1" t="s">
        <v>7738</v>
      </c>
      <c r="O1171" s="1" t="s">
        <v>444</v>
      </c>
      <c r="P1171" s="1" t="s">
        <v>647</v>
      </c>
      <c r="Q1171" s="1" t="s">
        <v>641</v>
      </c>
      <c r="R1171" s="1" t="s">
        <v>7745</v>
      </c>
      <c r="S1171" s="1" t="s">
        <v>7746</v>
      </c>
      <c r="T1171" s="1"/>
      <c r="U1171" s="1" t="s">
        <v>7741</v>
      </c>
      <c r="V1171" s="1"/>
      <c r="W1171" s="1"/>
      <c r="X1171" s="1"/>
      <c r="Y1171" s="1">
        <v>880</v>
      </c>
      <c r="Z1171" s="1"/>
      <c r="AA1171" s="1"/>
      <c r="AB1171" s="1"/>
      <c r="AC1171" s="1"/>
      <c r="AD1171" s="1"/>
      <c r="AE1171" s="1"/>
      <c r="AF1171" s="1"/>
      <c r="AG1171" s="1"/>
      <c r="AH1171" s="1"/>
      <c r="AI1171" s="1"/>
      <c r="AJ1171" s="1"/>
      <c r="AK1171" s="1" t="s">
        <v>220</v>
      </c>
      <c r="AL1171" s="1"/>
      <c r="AM1171" s="1"/>
      <c r="AN1171" s="1"/>
      <c r="AO1171" s="1"/>
      <c r="AP1171" s="1"/>
      <c r="AQ1171" s="1"/>
      <c r="AR1171" s="1"/>
      <c r="AS1171" s="1"/>
      <c r="AT1171" s="1"/>
      <c r="AU1171" s="1"/>
      <c r="AV1171" s="1"/>
      <c r="AW1171" s="1"/>
      <c r="AX1171" s="1"/>
      <c r="AY1171" s="1"/>
      <c r="AZ1171" s="1" t="s">
        <v>443</v>
      </c>
      <c r="BA1171" s="1" t="s">
        <v>444</v>
      </c>
      <c r="BB1171" s="1"/>
      <c r="BC1171" s="1"/>
      <c r="BD1171" s="1" t="s">
        <v>88</v>
      </c>
      <c r="BE1171" s="1"/>
      <c r="BF1171" s="1"/>
      <c r="BG1171" s="1"/>
      <c r="BH1171" s="1" t="s">
        <v>607</v>
      </c>
      <c r="BI1171" s="1"/>
      <c r="BJ1171" s="1"/>
      <c r="BK1171" s="1"/>
      <c r="BL1171" s="1" t="s">
        <v>7742</v>
      </c>
      <c r="BM1171" s="1" t="s">
        <v>7743</v>
      </c>
      <c r="BN1171" s="1" t="s">
        <v>121</v>
      </c>
    </row>
    <row r="1172" spans="1:66" ht="15.75" customHeight="1" x14ac:dyDescent="0.3">
      <c r="A1172" s="1" t="s">
        <v>256</v>
      </c>
      <c r="B1172" s="1">
        <v>80000</v>
      </c>
      <c r="C1172" s="1" t="s">
        <v>68</v>
      </c>
      <c r="D1172" s="1">
        <v>0</v>
      </c>
      <c r="E1172" s="4" t="s">
        <v>5813</v>
      </c>
      <c r="F1172" s="1" t="s">
        <v>69</v>
      </c>
      <c r="G1172" s="1" t="s">
        <v>99</v>
      </c>
      <c r="H1172" s="1" t="s">
        <v>100</v>
      </c>
      <c r="I1172" s="1" t="s">
        <v>101</v>
      </c>
      <c r="J1172" s="1" t="s">
        <v>7747</v>
      </c>
      <c r="K1172" s="1" t="s">
        <v>7748</v>
      </c>
      <c r="L1172" s="1"/>
      <c r="M1172" s="1" t="s">
        <v>7749</v>
      </c>
      <c r="N1172" s="1" t="s">
        <v>7750</v>
      </c>
      <c r="O1172" s="1" t="s">
        <v>952</v>
      </c>
      <c r="P1172" s="1" t="s">
        <v>260</v>
      </c>
      <c r="Q1172" s="1" t="s">
        <v>256</v>
      </c>
      <c r="R1172" s="1" t="s">
        <v>7751</v>
      </c>
      <c r="S1172" s="1" t="s">
        <v>7752</v>
      </c>
      <c r="T1172" s="1"/>
      <c r="U1172" s="1" t="s">
        <v>81</v>
      </c>
      <c r="V1172" s="1"/>
      <c r="W1172" s="1"/>
      <c r="X1172" s="1"/>
      <c r="Y1172" s="1">
        <v>11</v>
      </c>
      <c r="Z1172" s="1"/>
      <c r="AA1172" s="1"/>
      <c r="AB1172" s="1"/>
      <c r="AC1172" s="1"/>
      <c r="AD1172" s="1"/>
      <c r="AE1172" s="1"/>
      <c r="AF1172" s="1"/>
      <c r="AG1172" s="1"/>
      <c r="AH1172" s="1"/>
      <c r="AI1172" s="1"/>
      <c r="AJ1172" s="1"/>
      <c r="AK1172" s="1" t="s">
        <v>204</v>
      </c>
      <c r="AL1172" s="1"/>
      <c r="AM1172" s="1"/>
      <c r="AN1172" s="1"/>
      <c r="AO1172" s="1"/>
      <c r="AP1172" s="1"/>
      <c r="AQ1172" s="1"/>
      <c r="AR1172" s="1"/>
      <c r="AS1172" s="1"/>
      <c r="AT1172" s="1"/>
      <c r="AU1172" s="1"/>
      <c r="AV1172" s="1"/>
      <c r="AW1172" s="1"/>
      <c r="AX1172" s="1"/>
      <c r="AY1172" s="1"/>
      <c r="AZ1172" s="1" t="s">
        <v>296</v>
      </c>
      <c r="BA1172" s="1" t="s">
        <v>291</v>
      </c>
      <c r="BB1172" s="1"/>
      <c r="BC1172" s="1"/>
      <c r="BD1172" s="1"/>
      <c r="BE1172" s="1" t="s">
        <v>192</v>
      </c>
      <c r="BF1172" s="1"/>
      <c r="BG1172" s="1"/>
      <c r="BH1172" s="1" t="s">
        <v>7535</v>
      </c>
      <c r="BI1172" s="1"/>
      <c r="BJ1172" s="1"/>
      <c r="BK1172" s="1"/>
      <c r="BL1172" s="1" t="s">
        <v>7753</v>
      </c>
      <c r="BM1172" s="1" t="s">
        <v>7754</v>
      </c>
      <c r="BN1172" s="1" t="s">
        <v>121</v>
      </c>
    </row>
    <row r="1173" spans="1:66" ht="15.75" customHeight="1" x14ac:dyDescent="0.3">
      <c r="A1173" s="1" t="s">
        <v>256</v>
      </c>
      <c r="B1173" s="1">
        <v>1000000</v>
      </c>
      <c r="C1173" s="1" t="s">
        <v>68</v>
      </c>
      <c r="D1173" s="1">
        <v>0</v>
      </c>
      <c r="E1173" s="4" t="s">
        <v>1059</v>
      </c>
      <c r="F1173" s="1" t="s">
        <v>69</v>
      </c>
      <c r="G1173" s="1" t="s">
        <v>123</v>
      </c>
      <c r="H1173" s="1" t="s">
        <v>124</v>
      </c>
      <c r="I1173" s="1" t="s">
        <v>101</v>
      </c>
      <c r="J1173" s="1" t="s">
        <v>6862</v>
      </c>
      <c r="K1173" s="1" t="s">
        <v>6863</v>
      </c>
      <c r="L1173" s="1" t="s">
        <v>7755</v>
      </c>
      <c r="M1173" s="1" t="s">
        <v>6865</v>
      </c>
      <c r="N1173" s="1" t="s">
        <v>6866</v>
      </c>
      <c r="O1173" s="1" t="s">
        <v>201</v>
      </c>
      <c r="P1173" s="1" t="s">
        <v>260</v>
      </c>
      <c r="Q1173" s="1" t="s">
        <v>256</v>
      </c>
      <c r="R1173" s="1" t="s">
        <v>7756</v>
      </c>
      <c r="S1173" s="1" t="s">
        <v>7757</v>
      </c>
      <c r="T1173" s="1"/>
      <c r="U1173" s="1" t="s">
        <v>81</v>
      </c>
      <c r="V1173" s="1"/>
      <c r="W1173" s="1" t="s">
        <v>1527</v>
      </c>
      <c r="X1173" s="1"/>
      <c r="Y1173" s="1">
        <v>407</v>
      </c>
      <c r="Z1173" s="1"/>
      <c r="AA1173" s="1"/>
      <c r="AB1173" s="1"/>
      <c r="AC1173" s="1"/>
      <c r="AD1173" s="1"/>
      <c r="AE1173" s="1"/>
      <c r="AF1173" s="1"/>
      <c r="AG1173" s="1"/>
      <c r="AH1173" s="1"/>
      <c r="AI1173" s="1"/>
      <c r="AJ1173" s="1"/>
      <c r="AK1173" s="1" t="s">
        <v>112</v>
      </c>
      <c r="AL1173" s="1"/>
      <c r="AM1173" s="1"/>
      <c r="AN1173" s="1"/>
      <c r="AO1173" s="1"/>
      <c r="AP1173" s="1"/>
      <c r="AQ1173" s="1"/>
      <c r="AR1173" s="1"/>
      <c r="AS1173" s="1"/>
      <c r="AT1173" s="1"/>
      <c r="AU1173" s="1"/>
      <c r="AV1173" s="1"/>
      <c r="AW1173" s="1"/>
      <c r="AX1173" s="1" t="s">
        <v>221</v>
      </c>
      <c r="AY1173" s="1"/>
      <c r="AZ1173" s="1" t="s">
        <v>205</v>
      </c>
      <c r="BA1173" s="1" t="s">
        <v>201</v>
      </c>
      <c r="BB1173" s="1" t="s">
        <v>239</v>
      </c>
      <c r="BC1173" s="1"/>
      <c r="BD1173" s="1" t="s">
        <v>88</v>
      </c>
      <c r="BE1173" s="1" t="s">
        <v>134</v>
      </c>
      <c r="BF1173" s="1" t="s">
        <v>135</v>
      </c>
      <c r="BG1173" s="1"/>
      <c r="BH1173" s="1" t="s">
        <v>331</v>
      </c>
      <c r="BI1173" s="1"/>
      <c r="BJ1173" s="1"/>
      <c r="BK1173" s="1"/>
      <c r="BL1173" s="1" t="s">
        <v>6869</v>
      </c>
      <c r="BM1173" s="1" t="s">
        <v>6870</v>
      </c>
      <c r="BN1173" s="1"/>
    </row>
    <row r="1174" spans="1:66" ht="15.75" customHeight="1" x14ac:dyDescent="0.3">
      <c r="A1174" s="1" t="s">
        <v>67</v>
      </c>
      <c r="B1174" s="1">
        <v>100000</v>
      </c>
      <c r="C1174" s="1" t="s">
        <v>68</v>
      </c>
      <c r="D1174" s="1">
        <v>100</v>
      </c>
      <c r="E1174" s="4" t="s">
        <v>6996</v>
      </c>
      <c r="F1174" s="1" t="s">
        <v>69</v>
      </c>
      <c r="G1174" s="1" t="s">
        <v>70</v>
      </c>
      <c r="H1174" s="1" t="s">
        <v>71</v>
      </c>
      <c r="I1174" s="1" t="s">
        <v>72</v>
      </c>
      <c r="J1174" s="1"/>
      <c r="K1174" s="1"/>
      <c r="L1174" s="1" t="s">
        <v>7758</v>
      </c>
      <c r="M1174" s="1" t="s">
        <v>4023</v>
      </c>
      <c r="N1174" s="1" t="s">
        <v>4024</v>
      </c>
      <c r="O1174" s="1" t="s">
        <v>233</v>
      </c>
      <c r="P1174" s="1" t="s">
        <v>222</v>
      </c>
      <c r="Q1174" s="1" t="s">
        <v>223</v>
      </c>
      <c r="R1174" s="1" t="s">
        <v>7759</v>
      </c>
      <c r="S1174" s="1" t="s">
        <v>7760</v>
      </c>
      <c r="T1174" s="1"/>
      <c r="U1174" s="1" t="s">
        <v>81</v>
      </c>
      <c r="V1174" s="1"/>
      <c r="W1174" s="1"/>
      <c r="X1174" s="1"/>
      <c r="Y1174" s="1">
        <v>150</v>
      </c>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t="s">
        <v>1087</v>
      </c>
      <c r="AY1174" s="1"/>
      <c r="AZ1174" s="1" t="s">
        <v>238</v>
      </c>
      <c r="BA1174" s="1" t="s">
        <v>233</v>
      </c>
      <c r="BB1174" s="1" t="s">
        <v>330</v>
      </c>
      <c r="BC1174" s="1"/>
      <c r="BD1174" s="1" t="s">
        <v>4027</v>
      </c>
      <c r="BE1174" s="1" t="s">
        <v>134</v>
      </c>
      <c r="BF1174" s="1" t="s">
        <v>90</v>
      </c>
      <c r="BG1174" s="1"/>
      <c r="BH1174" s="1"/>
      <c r="BI1174" s="1"/>
      <c r="BJ1174" s="1"/>
      <c r="BK1174" s="1"/>
      <c r="BL1174" s="1" t="s">
        <v>4028</v>
      </c>
      <c r="BM1174" s="1" t="s">
        <v>4029</v>
      </c>
      <c r="BN1174" s="1"/>
    </row>
    <row r="1175" spans="1:66" ht="15.75" customHeight="1" x14ac:dyDescent="0.3">
      <c r="A1175" s="1" t="s">
        <v>256</v>
      </c>
      <c r="B1175" s="1">
        <v>200000</v>
      </c>
      <c r="C1175" s="1" t="s">
        <v>68</v>
      </c>
      <c r="D1175" s="1">
        <v>0</v>
      </c>
      <c r="E1175" s="4" t="s">
        <v>1059</v>
      </c>
      <c r="F1175" s="1" t="s">
        <v>69</v>
      </c>
      <c r="G1175" s="1" t="s">
        <v>123</v>
      </c>
      <c r="H1175" s="1" t="s">
        <v>124</v>
      </c>
      <c r="I1175" s="1" t="s">
        <v>101</v>
      </c>
      <c r="J1175" s="1" t="s">
        <v>6862</v>
      </c>
      <c r="K1175" s="1" t="s">
        <v>6863</v>
      </c>
      <c r="L1175" s="1" t="s">
        <v>7761</v>
      </c>
      <c r="M1175" s="1" t="s">
        <v>6865</v>
      </c>
      <c r="N1175" s="1" t="s">
        <v>6866</v>
      </c>
      <c r="O1175" s="1" t="s">
        <v>201</v>
      </c>
      <c r="P1175" s="1" t="s">
        <v>260</v>
      </c>
      <c r="Q1175" s="1" t="s">
        <v>256</v>
      </c>
      <c r="R1175" s="1" t="s">
        <v>7762</v>
      </c>
      <c r="S1175" s="1" t="s">
        <v>7763</v>
      </c>
      <c r="T1175" s="1"/>
      <c r="U1175" s="1" t="s">
        <v>81</v>
      </c>
      <c r="V1175" s="1"/>
      <c r="W1175" s="1" t="s">
        <v>1527</v>
      </c>
      <c r="X1175" s="1"/>
      <c r="Y1175" s="1">
        <v>407</v>
      </c>
      <c r="Z1175" s="1"/>
      <c r="AA1175" s="1"/>
      <c r="AB1175" s="1"/>
      <c r="AC1175" s="1"/>
      <c r="AD1175" s="1"/>
      <c r="AE1175" s="1"/>
      <c r="AF1175" s="1"/>
      <c r="AG1175" s="1"/>
      <c r="AH1175" s="1"/>
      <c r="AI1175" s="1"/>
      <c r="AJ1175" s="1"/>
      <c r="AK1175" s="1" t="s">
        <v>112</v>
      </c>
      <c r="AL1175" s="1"/>
      <c r="AM1175" s="1"/>
      <c r="AN1175" s="1"/>
      <c r="AO1175" s="1"/>
      <c r="AP1175" s="1"/>
      <c r="AQ1175" s="1"/>
      <c r="AR1175" s="1"/>
      <c r="AS1175" s="1"/>
      <c r="AT1175" s="1"/>
      <c r="AU1175" s="1"/>
      <c r="AV1175" s="1"/>
      <c r="AW1175" s="1"/>
      <c r="AX1175" s="1" t="s">
        <v>221</v>
      </c>
      <c r="AY1175" s="1"/>
      <c r="AZ1175" s="1" t="s">
        <v>205</v>
      </c>
      <c r="BA1175" s="1" t="s">
        <v>201</v>
      </c>
      <c r="BB1175" s="1" t="s">
        <v>239</v>
      </c>
      <c r="BC1175" s="1"/>
      <c r="BD1175" s="1" t="s">
        <v>88</v>
      </c>
      <c r="BE1175" s="1" t="s">
        <v>134</v>
      </c>
      <c r="BF1175" s="1" t="s">
        <v>135</v>
      </c>
      <c r="BG1175" s="1"/>
      <c r="BH1175" s="1" t="s">
        <v>331</v>
      </c>
      <c r="BI1175" s="1"/>
      <c r="BJ1175" s="1"/>
      <c r="BK1175" s="1"/>
      <c r="BL1175" s="1" t="s">
        <v>6869</v>
      </c>
      <c r="BM1175" s="1" t="s">
        <v>6870</v>
      </c>
      <c r="BN1175" s="1"/>
    </row>
    <row r="1176" spans="1:66" ht="15.75" customHeight="1" x14ac:dyDescent="0.3">
      <c r="A1176" s="1" t="s">
        <v>470</v>
      </c>
      <c r="B1176" s="1">
        <v>300000</v>
      </c>
      <c r="C1176" s="1" t="s">
        <v>68</v>
      </c>
      <c r="D1176" s="1">
        <v>0</v>
      </c>
      <c r="E1176" s="4" t="s">
        <v>1059</v>
      </c>
      <c r="F1176" s="1" t="s">
        <v>69</v>
      </c>
      <c r="G1176" s="1" t="s">
        <v>99</v>
      </c>
      <c r="H1176" s="1" t="s">
        <v>100</v>
      </c>
      <c r="I1176" s="1" t="s">
        <v>101</v>
      </c>
      <c r="J1176" s="1" t="s">
        <v>7764</v>
      </c>
      <c r="K1176" s="1" t="s">
        <v>7765</v>
      </c>
      <c r="L1176" s="1" t="s">
        <v>7766</v>
      </c>
      <c r="M1176" s="1" t="s">
        <v>7767</v>
      </c>
      <c r="N1176" s="1" t="s">
        <v>7768</v>
      </c>
      <c r="O1176" s="1" t="s">
        <v>233</v>
      </c>
      <c r="P1176" s="1" t="s">
        <v>473</v>
      </c>
      <c r="Q1176" s="1" t="s">
        <v>470</v>
      </c>
      <c r="R1176" s="1" t="s">
        <v>7769</v>
      </c>
      <c r="S1176" s="1" t="s">
        <v>7770</v>
      </c>
      <c r="T1176" s="1"/>
      <c r="U1176" s="1" t="s">
        <v>1537</v>
      </c>
      <c r="V1176" s="1"/>
      <c r="W1176" s="1"/>
      <c r="X1176" s="1"/>
      <c r="Y1176" s="1">
        <v>725</v>
      </c>
      <c r="Z1176" s="1"/>
      <c r="AA1176" s="1"/>
      <c r="AB1176" s="1"/>
      <c r="AC1176" s="1"/>
      <c r="AD1176" s="1"/>
      <c r="AE1176" s="1"/>
      <c r="AF1176" s="1"/>
      <c r="AG1176" s="1"/>
      <c r="AH1176" s="1"/>
      <c r="AI1176" s="1"/>
      <c r="AJ1176" s="1"/>
      <c r="AK1176" s="1" t="s">
        <v>220</v>
      </c>
      <c r="AL1176" s="1"/>
      <c r="AM1176" s="1"/>
      <c r="AN1176" s="1"/>
      <c r="AO1176" s="1"/>
      <c r="AP1176" s="1"/>
      <c r="AQ1176" s="1"/>
      <c r="AR1176" s="1"/>
      <c r="AS1176" s="1"/>
      <c r="AT1176" s="1"/>
      <c r="AU1176" s="1"/>
      <c r="AV1176" s="1"/>
      <c r="AW1176" s="1"/>
      <c r="AX1176" s="1"/>
      <c r="AY1176" s="1"/>
      <c r="AZ1176" s="1" t="s">
        <v>238</v>
      </c>
      <c r="BA1176" s="1" t="s">
        <v>233</v>
      </c>
      <c r="BB1176" s="1" t="s">
        <v>551</v>
      </c>
      <c r="BC1176" s="1"/>
      <c r="BD1176" s="1" t="s">
        <v>7771</v>
      </c>
      <c r="BE1176" s="1" t="s">
        <v>134</v>
      </c>
      <c r="BF1176" s="1"/>
      <c r="BG1176" s="1"/>
      <c r="BH1176" s="1"/>
      <c r="BI1176" s="1"/>
      <c r="BJ1176" s="1"/>
      <c r="BK1176" s="1"/>
      <c r="BL1176" s="1" t="s">
        <v>7772</v>
      </c>
      <c r="BM1176" s="1" t="s">
        <v>7773</v>
      </c>
      <c r="BN1176" s="1" t="s">
        <v>375</v>
      </c>
    </row>
    <row r="1177" spans="1:66" ht="15.75" customHeight="1" x14ac:dyDescent="0.3">
      <c r="A1177" s="1" t="s">
        <v>168</v>
      </c>
      <c r="B1177" s="1">
        <v>35000</v>
      </c>
      <c r="C1177" s="1" t="s">
        <v>68</v>
      </c>
      <c r="D1177" s="1">
        <v>0</v>
      </c>
      <c r="E1177" s="4" t="s">
        <v>5813</v>
      </c>
      <c r="F1177" s="1" t="s">
        <v>69</v>
      </c>
      <c r="G1177" s="1" t="s">
        <v>99</v>
      </c>
      <c r="H1177" s="1" t="s">
        <v>100</v>
      </c>
      <c r="I1177" s="1" t="s">
        <v>101</v>
      </c>
      <c r="J1177" s="1" t="s">
        <v>7774</v>
      </c>
      <c r="K1177" s="1" t="s">
        <v>7775</v>
      </c>
      <c r="L1177" s="1" t="s">
        <v>7776</v>
      </c>
      <c r="M1177" s="1" t="s">
        <v>1457</v>
      </c>
      <c r="N1177" s="1" t="s">
        <v>1458</v>
      </c>
      <c r="O1177" s="1" t="s">
        <v>168</v>
      </c>
      <c r="P1177" s="1" t="s">
        <v>292</v>
      </c>
      <c r="Q1177" s="1" t="s">
        <v>168</v>
      </c>
      <c r="R1177" s="1" t="s">
        <v>7777</v>
      </c>
      <c r="S1177" s="1" t="s">
        <v>7778</v>
      </c>
      <c r="T1177" s="1"/>
      <c r="U1177" s="1" t="s">
        <v>130</v>
      </c>
      <c r="V1177" s="1"/>
      <c r="W1177" s="1"/>
      <c r="X1177" s="1"/>
      <c r="Y1177" s="1">
        <v>954</v>
      </c>
      <c r="Z1177" s="1"/>
      <c r="AA1177" s="1"/>
      <c r="AB1177" s="1"/>
      <c r="AC1177" s="1"/>
      <c r="AD1177" s="1"/>
      <c r="AE1177" s="1"/>
      <c r="AF1177" s="1"/>
      <c r="AG1177" s="1" t="s">
        <v>111</v>
      </c>
      <c r="AH1177" s="1"/>
      <c r="AI1177" s="1"/>
      <c r="AJ1177" s="1"/>
      <c r="AK1177" s="1" t="s">
        <v>112</v>
      </c>
      <c r="AL1177" s="1"/>
      <c r="AM1177" s="1"/>
      <c r="AN1177" s="1"/>
      <c r="AO1177" s="1"/>
      <c r="AP1177" s="1"/>
      <c r="AQ1177" s="1"/>
      <c r="AR1177" s="1"/>
      <c r="AS1177" s="1"/>
      <c r="AT1177" s="1"/>
      <c r="AU1177" s="1"/>
      <c r="AV1177" s="1"/>
      <c r="AW1177" s="1"/>
      <c r="AX1177" s="1" t="s">
        <v>177</v>
      </c>
      <c r="AY1177" s="1"/>
      <c r="AZ1177" s="1" t="s">
        <v>407</v>
      </c>
      <c r="BA1177" s="1" t="s">
        <v>401</v>
      </c>
      <c r="BB1177" s="1" t="s">
        <v>297</v>
      </c>
      <c r="BC1177" s="1"/>
      <c r="BD1177" s="1" t="s">
        <v>1461</v>
      </c>
      <c r="BE1177" s="1" t="s">
        <v>117</v>
      </c>
      <c r="BF1177" s="1"/>
      <c r="BG1177" s="1"/>
      <c r="BH1177" s="1" t="s">
        <v>387</v>
      </c>
      <c r="BI1177" s="1"/>
      <c r="BJ1177" s="1"/>
      <c r="BK1177" s="1"/>
      <c r="BL1177" s="1" t="s">
        <v>1462</v>
      </c>
      <c r="BM1177" s="1" t="s">
        <v>1463</v>
      </c>
      <c r="BN1177" s="1" t="s">
        <v>1430</v>
      </c>
    </row>
    <row r="1178" spans="1:66" ht="15.75" customHeight="1" x14ac:dyDescent="0.3">
      <c r="A1178" s="1" t="s">
        <v>4686</v>
      </c>
      <c r="B1178" s="1">
        <v>3000000</v>
      </c>
      <c r="C1178" s="1" t="s">
        <v>68</v>
      </c>
      <c r="D1178" s="1">
        <v>0</v>
      </c>
      <c r="E1178" s="4">
        <v>44781</v>
      </c>
      <c r="F1178" s="1" t="s">
        <v>69</v>
      </c>
      <c r="G1178" s="1" t="s">
        <v>123</v>
      </c>
      <c r="H1178" s="1" t="s">
        <v>124</v>
      </c>
      <c r="I1178" s="1" t="s">
        <v>101</v>
      </c>
      <c r="J1178" s="1" t="s">
        <v>7779</v>
      </c>
      <c r="K1178" s="1" t="s">
        <v>7780</v>
      </c>
      <c r="L1178" s="1"/>
      <c r="M1178" s="1" t="s">
        <v>7781</v>
      </c>
      <c r="N1178" s="1" t="s">
        <v>7782</v>
      </c>
      <c r="O1178" s="1" t="s">
        <v>233</v>
      </c>
      <c r="P1178" s="1" t="s">
        <v>4691</v>
      </c>
      <c r="Q1178" s="1" t="s">
        <v>4686</v>
      </c>
      <c r="R1178" s="1" t="s">
        <v>7783</v>
      </c>
      <c r="S1178" s="1" t="s">
        <v>7784</v>
      </c>
      <c r="T1178" s="1"/>
      <c r="U1178" s="1" t="s">
        <v>263</v>
      </c>
      <c r="V1178" s="1"/>
      <c r="W1178" s="1"/>
      <c r="X1178" s="1"/>
      <c r="Y1178" s="1">
        <v>890</v>
      </c>
      <c r="Z1178" s="1"/>
      <c r="AA1178" s="1"/>
      <c r="AB1178" s="1"/>
      <c r="AC1178" s="1"/>
      <c r="AD1178" s="1"/>
      <c r="AE1178" s="1"/>
      <c r="AF1178" s="1"/>
      <c r="AG1178" s="1"/>
      <c r="AH1178" s="1"/>
      <c r="AI1178" s="1"/>
      <c r="AJ1178" s="1"/>
      <c r="AK1178" s="1" t="s">
        <v>204</v>
      </c>
      <c r="AL1178" s="1"/>
      <c r="AM1178" s="1"/>
      <c r="AN1178" s="1"/>
      <c r="AO1178" s="1"/>
      <c r="AP1178" s="1"/>
      <c r="AQ1178" s="1"/>
      <c r="AR1178" s="1"/>
      <c r="AS1178" s="1"/>
      <c r="AT1178" s="1"/>
      <c r="AU1178" s="1"/>
      <c r="AV1178" s="1"/>
      <c r="AW1178" s="1"/>
      <c r="AX1178" s="1"/>
      <c r="AY1178" s="1"/>
      <c r="AZ1178" s="1" t="s">
        <v>238</v>
      </c>
      <c r="BA1178" s="1" t="s">
        <v>233</v>
      </c>
      <c r="BB1178" s="1"/>
      <c r="BC1178" s="1"/>
      <c r="BD1178" s="1" t="s">
        <v>116</v>
      </c>
      <c r="BE1178" s="1" t="s">
        <v>192</v>
      </c>
      <c r="BF1178" s="1"/>
      <c r="BG1178" s="1"/>
      <c r="BH1178" s="1" t="s">
        <v>321</v>
      </c>
      <c r="BI1178" s="1"/>
      <c r="BJ1178" s="1"/>
      <c r="BK1178" s="1"/>
      <c r="BL1178" s="1" t="s">
        <v>7785</v>
      </c>
      <c r="BM1178" s="1" t="s">
        <v>7786</v>
      </c>
      <c r="BN1178" s="1" t="s">
        <v>121</v>
      </c>
    </row>
    <row r="1179" spans="1:66" ht="15.75" customHeight="1" x14ac:dyDescent="0.3">
      <c r="A1179" s="1" t="s">
        <v>4686</v>
      </c>
      <c r="B1179" s="1">
        <v>250000</v>
      </c>
      <c r="C1179" s="1" t="s">
        <v>68</v>
      </c>
      <c r="D1179" s="1">
        <v>0</v>
      </c>
      <c r="E1179" s="4">
        <v>44781</v>
      </c>
      <c r="F1179" s="1" t="s">
        <v>69</v>
      </c>
      <c r="G1179" s="1" t="s">
        <v>123</v>
      </c>
      <c r="H1179" s="1" t="s">
        <v>124</v>
      </c>
      <c r="I1179" s="1" t="s">
        <v>101</v>
      </c>
      <c r="J1179" s="1" t="s">
        <v>7779</v>
      </c>
      <c r="K1179" s="1" t="s">
        <v>7780</v>
      </c>
      <c r="L1179" s="1"/>
      <c r="M1179" s="1" t="s">
        <v>7781</v>
      </c>
      <c r="N1179" s="1" t="s">
        <v>7782</v>
      </c>
      <c r="O1179" s="1" t="s">
        <v>233</v>
      </c>
      <c r="P1179" s="1" t="s">
        <v>4691</v>
      </c>
      <c r="Q1179" s="1" t="s">
        <v>4686</v>
      </c>
      <c r="R1179" s="1" t="s">
        <v>7787</v>
      </c>
      <c r="S1179" s="1" t="s">
        <v>7788</v>
      </c>
      <c r="T1179" s="1"/>
      <c r="U1179" s="1" t="s">
        <v>263</v>
      </c>
      <c r="V1179" s="1"/>
      <c r="W1179" s="1"/>
      <c r="X1179" s="1"/>
      <c r="Y1179" s="1">
        <v>890</v>
      </c>
      <c r="Z1179" s="1"/>
      <c r="AA1179" s="1"/>
      <c r="AB1179" s="1"/>
      <c r="AC1179" s="1"/>
      <c r="AD1179" s="1"/>
      <c r="AE1179" s="1"/>
      <c r="AF1179" s="1"/>
      <c r="AG1179" s="1"/>
      <c r="AH1179" s="1"/>
      <c r="AI1179" s="1"/>
      <c r="AJ1179" s="1"/>
      <c r="AK1179" s="1" t="s">
        <v>204</v>
      </c>
      <c r="AL1179" s="1"/>
      <c r="AM1179" s="1"/>
      <c r="AN1179" s="1"/>
      <c r="AO1179" s="1"/>
      <c r="AP1179" s="1"/>
      <c r="AQ1179" s="1"/>
      <c r="AR1179" s="1"/>
      <c r="AS1179" s="1"/>
      <c r="AT1179" s="1"/>
      <c r="AU1179" s="1"/>
      <c r="AV1179" s="1"/>
      <c r="AW1179" s="1"/>
      <c r="AX1179" s="1"/>
      <c r="AY1179" s="1"/>
      <c r="AZ1179" s="1" t="s">
        <v>238</v>
      </c>
      <c r="BA1179" s="1" t="s">
        <v>233</v>
      </c>
      <c r="BB1179" s="1"/>
      <c r="BC1179" s="1"/>
      <c r="BD1179" s="1" t="s">
        <v>116</v>
      </c>
      <c r="BE1179" s="1" t="s">
        <v>192</v>
      </c>
      <c r="BF1179" s="1"/>
      <c r="BG1179" s="1"/>
      <c r="BH1179" s="1" t="s">
        <v>321</v>
      </c>
      <c r="BI1179" s="1"/>
      <c r="BJ1179" s="1"/>
      <c r="BK1179" s="1"/>
      <c r="BL1179" s="1" t="s">
        <v>7785</v>
      </c>
      <c r="BM1179" s="1" t="s">
        <v>7786</v>
      </c>
      <c r="BN1179" s="1" t="s">
        <v>181</v>
      </c>
    </row>
    <row r="1180" spans="1:66" ht="15.75" customHeight="1" x14ac:dyDescent="0.3">
      <c r="A1180" s="1" t="s">
        <v>6843</v>
      </c>
      <c r="B1180" s="1">
        <v>10000000</v>
      </c>
      <c r="C1180" s="1" t="s">
        <v>68</v>
      </c>
      <c r="D1180" s="1">
        <v>0</v>
      </c>
      <c r="E1180" s="4" t="s">
        <v>4724</v>
      </c>
      <c r="F1180" s="1" t="s">
        <v>69</v>
      </c>
      <c r="G1180" s="1" t="s">
        <v>123</v>
      </c>
      <c r="H1180" s="1" t="s">
        <v>124</v>
      </c>
      <c r="I1180" s="1" t="s">
        <v>101</v>
      </c>
      <c r="J1180" s="1" t="s">
        <v>7789</v>
      </c>
      <c r="K1180" s="1"/>
      <c r="L1180" s="1" t="s">
        <v>7790</v>
      </c>
      <c r="M1180" s="1" t="s">
        <v>7791</v>
      </c>
      <c r="N1180" s="1" t="s">
        <v>7792</v>
      </c>
      <c r="O1180" s="1" t="s">
        <v>6843</v>
      </c>
      <c r="P1180" s="1" t="s">
        <v>619</v>
      </c>
      <c r="Q1180" s="1" t="s">
        <v>620</v>
      </c>
      <c r="R1180" s="1" t="s">
        <v>7793</v>
      </c>
      <c r="S1180" s="1" t="s">
        <v>7794</v>
      </c>
      <c r="T1180" s="1"/>
      <c r="U1180" s="1" t="s">
        <v>1537</v>
      </c>
      <c r="V1180" s="1"/>
      <c r="W1180" s="1"/>
      <c r="X1180" s="1"/>
      <c r="Y1180" s="1">
        <v>2000</v>
      </c>
      <c r="Z1180" s="1"/>
      <c r="AA1180" s="1"/>
      <c r="AB1180" s="1"/>
      <c r="AC1180" s="1"/>
      <c r="AD1180" s="1"/>
      <c r="AE1180" s="1"/>
      <c r="AF1180" s="1"/>
      <c r="AG1180" s="1"/>
      <c r="AH1180" s="1"/>
      <c r="AI1180" s="1"/>
      <c r="AJ1180" s="1"/>
      <c r="AK1180" s="1" t="s">
        <v>356</v>
      </c>
      <c r="AL1180" s="1" t="s">
        <v>4310</v>
      </c>
      <c r="AM1180" s="1"/>
      <c r="AN1180" s="1"/>
      <c r="AO1180" s="1"/>
      <c r="AP1180" s="1"/>
      <c r="AQ1180" s="1"/>
      <c r="AR1180" s="1"/>
      <c r="AS1180" s="1"/>
      <c r="AT1180" s="1"/>
      <c r="AU1180" s="1"/>
      <c r="AV1180" s="1"/>
      <c r="AW1180" s="1"/>
      <c r="AX1180" s="1" t="s">
        <v>177</v>
      </c>
      <c r="AY1180" s="1"/>
      <c r="AZ1180" s="1" t="s">
        <v>178</v>
      </c>
      <c r="BA1180" s="1" t="s">
        <v>173</v>
      </c>
      <c r="BB1180" s="1"/>
      <c r="BC1180" s="1"/>
      <c r="BD1180" s="1" t="s">
        <v>116</v>
      </c>
      <c r="BE1180" s="1" t="s">
        <v>134</v>
      </c>
      <c r="BF1180" s="1"/>
      <c r="BG1180" s="1"/>
      <c r="BH1180" s="1" t="s">
        <v>607</v>
      </c>
      <c r="BI1180" s="1"/>
      <c r="BJ1180" s="1"/>
      <c r="BK1180" s="1"/>
      <c r="BL1180" s="1" t="s">
        <v>7795</v>
      </c>
      <c r="BM1180" s="1" t="s">
        <v>7796</v>
      </c>
      <c r="BN1180" s="1" t="s">
        <v>121</v>
      </c>
    </row>
    <row r="1181" spans="1:66" ht="15.75" customHeight="1" x14ac:dyDescent="0.3">
      <c r="A1181" s="1" t="s">
        <v>6843</v>
      </c>
      <c r="B1181" s="1">
        <v>4000000</v>
      </c>
      <c r="C1181" s="1" t="s">
        <v>68</v>
      </c>
      <c r="D1181" s="1">
        <v>0</v>
      </c>
      <c r="E1181" s="4" t="s">
        <v>139</v>
      </c>
      <c r="F1181" s="1" t="s">
        <v>69</v>
      </c>
      <c r="G1181" s="1" t="s">
        <v>123</v>
      </c>
      <c r="H1181" s="1" t="s">
        <v>124</v>
      </c>
      <c r="I1181" s="1" t="s">
        <v>101</v>
      </c>
      <c r="J1181" s="1"/>
      <c r="K1181" s="1"/>
      <c r="L1181" s="1"/>
      <c r="M1181" s="1" t="s">
        <v>7797</v>
      </c>
      <c r="N1181" s="1" t="s">
        <v>7798</v>
      </c>
      <c r="O1181" s="1" t="s">
        <v>406</v>
      </c>
      <c r="P1181" s="1" t="s">
        <v>619</v>
      </c>
      <c r="Q1181" s="1" t="s">
        <v>620</v>
      </c>
      <c r="R1181" s="1" t="s">
        <v>7799</v>
      </c>
      <c r="S1181" s="1" t="s">
        <v>7800</v>
      </c>
      <c r="T1181" s="1"/>
      <c r="U1181" s="1" t="s">
        <v>130</v>
      </c>
      <c r="V1181" s="1"/>
      <c r="W1181" s="1" t="s">
        <v>7801</v>
      </c>
      <c r="X1181" s="1"/>
      <c r="Y1181" s="1">
        <v>3681</v>
      </c>
      <c r="Z1181" s="1"/>
      <c r="AA1181" s="1"/>
      <c r="AB1181" s="1"/>
      <c r="AC1181" s="1"/>
      <c r="AD1181" s="1"/>
      <c r="AE1181" s="1"/>
      <c r="AF1181" s="1"/>
      <c r="AG1181" s="1"/>
      <c r="AH1181" s="1"/>
      <c r="AI1181" s="1"/>
      <c r="AJ1181" s="1"/>
      <c r="AK1181" s="1" t="s">
        <v>163</v>
      </c>
      <c r="AL1181" s="1"/>
      <c r="AM1181" s="1"/>
      <c r="AN1181" s="1"/>
      <c r="AO1181" s="1"/>
      <c r="AP1181" s="1"/>
      <c r="AQ1181" s="1"/>
      <c r="AR1181" s="1"/>
      <c r="AS1181" s="1"/>
      <c r="AT1181" s="1"/>
      <c r="AU1181" s="1"/>
      <c r="AV1181" s="1"/>
      <c r="AW1181" s="1"/>
      <c r="AX1181" s="1" t="s">
        <v>177</v>
      </c>
      <c r="AY1181" s="1"/>
      <c r="AZ1181" s="1" t="s">
        <v>132</v>
      </c>
      <c r="BA1181" s="1" t="s">
        <v>127</v>
      </c>
      <c r="BB1181" s="1"/>
      <c r="BC1181" s="1"/>
      <c r="BD1181" s="1" t="s">
        <v>1905</v>
      </c>
      <c r="BE1181" s="1" t="s">
        <v>150</v>
      </c>
      <c r="BF1181" s="1" t="s">
        <v>135</v>
      </c>
      <c r="BG1181" s="1"/>
      <c r="BH1181" s="1" t="s">
        <v>331</v>
      </c>
      <c r="BI1181" s="1"/>
      <c r="BJ1181" s="1"/>
      <c r="BK1181" s="1"/>
      <c r="BL1181" s="1" t="s">
        <v>7802</v>
      </c>
      <c r="BM1181" s="1" t="s">
        <v>7803</v>
      </c>
      <c r="BN1181" s="1"/>
    </row>
    <row r="1182" spans="1:66" ht="15.75" customHeight="1" x14ac:dyDescent="0.3">
      <c r="A1182" s="1" t="s">
        <v>6843</v>
      </c>
      <c r="B1182" s="1">
        <v>5000000</v>
      </c>
      <c r="C1182" s="1" t="s">
        <v>68</v>
      </c>
      <c r="D1182" s="1">
        <v>0</v>
      </c>
      <c r="E1182" s="4" t="s">
        <v>4420</v>
      </c>
      <c r="F1182" s="1" t="s">
        <v>69</v>
      </c>
      <c r="G1182" s="1" t="s">
        <v>123</v>
      </c>
      <c r="H1182" s="1" t="s">
        <v>124</v>
      </c>
      <c r="I1182" s="1" t="s">
        <v>101</v>
      </c>
      <c r="J1182" s="1" t="s">
        <v>7804</v>
      </c>
      <c r="K1182" s="1" t="s">
        <v>7805</v>
      </c>
      <c r="L1182" s="1" t="s">
        <v>7549</v>
      </c>
      <c r="M1182" s="1" t="s">
        <v>7806</v>
      </c>
      <c r="N1182" s="1" t="s">
        <v>7807</v>
      </c>
      <c r="O1182" s="1" t="s">
        <v>201</v>
      </c>
      <c r="P1182" s="1" t="s">
        <v>619</v>
      </c>
      <c r="Q1182" s="1" t="s">
        <v>620</v>
      </c>
      <c r="R1182" s="1" t="s">
        <v>7808</v>
      </c>
      <c r="S1182" s="1" t="s">
        <v>7809</v>
      </c>
      <c r="T1182" s="1"/>
      <c r="U1182" s="1" t="s">
        <v>7810</v>
      </c>
      <c r="V1182" s="1"/>
      <c r="W1182" s="1" t="s">
        <v>7811</v>
      </c>
      <c r="X1182" s="1"/>
      <c r="Y1182" s="1">
        <v>400</v>
      </c>
      <c r="Z1182" s="1"/>
      <c r="AA1182" s="1"/>
      <c r="AB1182" s="1"/>
      <c r="AC1182" s="1"/>
      <c r="AD1182" s="1"/>
      <c r="AE1182" s="1"/>
      <c r="AF1182" s="1"/>
      <c r="AG1182" s="1"/>
      <c r="AH1182" s="1"/>
      <c r="AI1182" s="1"/>
      <c r="AJ1182" s="1"/>
      <c r="AK1182" s="1" t="s">
        <v>421</v>
      </c>
      <c r="AL1182" s="1"/>
      <c r="AM1182" s="1"/>
      <c r="AN1182" s="1"/>
      <c r="AO1182" s="1"/>
      <c r="AP1182" s="1"/>
      <c r="AQ1182" s="1"/>
      <c r="AR1182" s="1"/>
      <c r="AS1182" s="1"/>
      <c r="AT1182" s="1"/>
      <c r="AU1182" s="1"/>
      <c r="AV1182" s="1"/>
      <c r="AW1182" s="1"/>
      <c r="AX1182" s="1"/>
      <c r="AY1182" s="1"/>
      <c r="AZ1182" s="1" t="s">
        <v>386</v>
      </c>
      <c r="BA1182" s="1" t="s">
        <v>382</v>
      </c>
      <c r="BB1182" s="1" t="s">
        <v>445</v>
      </c>
      <c r="BC1182" s="1"/>
      <c r="BD1182" s="1" t="s">
        <v>266</v>
      </c>
      <c r="BE1182" s="1" t="s">
        <v>134</v>
      </c>
      <c r="BF1182" s="1"/>
      <c r="BG1182" s="1"/>
      <c r="BH1182" s="1"/>
      <c r="BI1182" s="1"/>
      <c r="BJ1182" s="1"/>
      <c r="BK1182" s="1"/>
      <c r="BL1182" s="1" t="s">
        <v>7812</v>
      </c>
      <c r="BM1182" s="1" t="s">
        <v>7813</v>
      </c>
      <c r="BN1182" s="1"/>
    </row>
    <row r="1183" spans="1:66" ht="15.75" customHeight="1" x14ac:dyDescent="0.3">
      <c r="A1183" s="1" t="s">
        <v>6843</v>
      </c>
      <c r="B1183" s="1">
        <v>1000000</v>
      </c>
      <c r="C1183" s="1" t="s">
        <v>68</v>
      </c>
      <c r="D1183" s="1">
        <v>0</v>
      </c>
      <c r="E1183" s="4" t="s">
        <v>4420</v>
      </c>
      <c r="F1183" s="1" t="s">
        <v>69</v>
      </c>
      <c r="G1183" s="1" t="s">
        <v>123</v>
      </c>
      <c r="H1183" s="1" t="s">
        <v>124</v>
      </c>
      <c r="I1183" s="1" t="s">
        <v>101</v>
      </c>
      <c r="J1183" s="1" t="s">
        <v>7804</v>
      </c>
      <c r="K1183" s="1" t="s">
        <v>7805</v>
      </c>
      <c r="L1183" s="1" t="s">
        <v>7623</v>
      </c>
      <c r="M1183" s="1" t="s">
        <v>7806</v>
      </c>
      <c r="N1183" s="1" t="s">
        <v>7807</v>
      </c>
      <c r="O1183" s="1" t="s">
        <v>201</v>
      </c>
      <c r="P1183" s="1" t="s">
        <v>619</v>
      </c>
      <c r="Q1183" s="1" t="s">
        <v>620</v>
      </c>
      <c r="R1183" s="1" t="s">
        <v>7814</v>
      </c>
      <c r="S1183" s="1" t="s">
        <v>7815</v>
      </c>
      <c r="T1183" s="1"/>
      <c r="U1183" s="1" t="s">
        <v>7810</v>
      </c>
      <c r="V1183" s="1"/>
      <c r="W1183" s="1" t="s">
        <v>7811</v>
      </c>
      <c r="X1183" s="1"/>
      <c r="Y1183" s="1">
        <v>400</v>
      </c>
      <c r="Z1183" s="1"/>
      <c r="AA1183" s="1"/>
      <c r="AB1183" s="1"/>
      <c r="AC1183" s="1"/>
      <c r="AD1183" s="1"/>
      <c r="AE1183" s="1"/>
      <c r="AF1183" s="1"/>
      <c r="AG1183" s="1"/>
      <c r="AH1183" s="1"/>
      <c r="AI1183" s="1"/>
      <c r="AJ1183" s="1"/>
      <c r="AK1183" s="1" t="s">
        <v>421</v>
      </c>
      <c r="AL1183" s="1"/>
      <c r="AM1183" s="1"/>
      <c r="AN1183" s="1"/>
      <c r="AO1183" s="1"/>
      <c r="AP1183" s="1"/>
      <c r="AQ1183" s="1"/>
      <c r="AR1183" s="1"/>
      <c r="AS1183" s="1"/>
      <c r="AT1183" s="1"/>
      <c r="AU1183" s="1"/>
      <c r="AV1183" s="1"/>
      <c r="AW1183" s="1"/>
      <c r="AX1183" s="1"/>
      <c r="AY1183" s="1"/>
      <c r="AZ1183" s="1" t="s">
        <v>386</v>
      </c>
      <c r="BA1183" s="1" t="s">
        <v>382</v>
      </c>
      <c r="BB1183" s="1" t="s">
        <v>445</v>
      </c>
      <c r="BC1183" s="1"/>
      <c r="BD1183" s="1" t="s">
        <v>266</v>
      </c>
      <c r="BE1183" s="1" t="s">
        <v>134</v>
      </c>
      <c r="BF1183" s="1"/>
      <c r="BG1183" s="1"/>
      <c r="BH1183" s="1"/>
      <c r="BI1183" s="1"/>
      <c r="BJ1183" s="1"/>
      <c r="BK1183" s="1"/>
      <c r="BL1183" s="1" t="s">
        <v>7812</v>
      </c>
      <c r="BM1183" s="1" t="s">
        <v>7813</v>
      </c>
      <c r="BN1183" s="1"/>
    </row>
    <row r="1184" spans="1:66" ht="15.75" customHeight="1" x14ac:dyDescent="0.3">
      <c r="A1184" s="1" t="s">
        <v>4686</v>
      </c>
      <c r="B1184" s="1">
        <v>25000</v>
      </c>
      <c r="C1184" s="1" t="s">
        <v>68</v>
      </c>
      <c r="D1184" s="1">
        <v>0</v>
      </c>
      <c r="E1184" s="4" t="s">
        <v>6996</v>
      </c>
      <c r="F1184" s="1" t="s">
        <v>69</v>
      </c>
      <c r="G1184" s="1" t="s">
        <v>99</v>
      </c>
      <c r="H1184" s="1" t="s">
        <v>100</v>
      </c>
      <c r="I1184" s="1" t="s">
        <v>101</v>
      </c>
      <c r="J1184" s="1" t="s">
        <v>7816</v>
      </c>
      <c r="K1184" s="1" t="s">
        <v>7817</v>
      </c>
      <c r="L1184" s="1" t="s">
        <v>7217</v>
      </c>
      <c r="M1184" s="1" t="s">
        <v>7818</v>
      </c>
      <c r="N1184" s="1" t="s">
        <v>7819</v>
      </c>
      <c r="O1184" s="1" t="s">
        <v>233</v>
      </c>
      <c r="P1184" s="1" t="s">
        <v>4691</v>
      </c>
      <c r="Q1184" s="1" t="s">
        <v>4686</v>
      </c>
      <c r="R1184" s="1" t="s">
        <v>7820</v>
      </c>
      <c r="S1184" s="1" t="s">
        <v>7821</v>
      </c>
      <c r="T1184" s="1"/>
      <c r="U1184" s="1" t="s">
        <v>4369</v>
      </c>
      <c r="V1184" s="1"/>
      <c r="W1184" s="1"/>
      <c r="X1184" s="1"/>
      <c r="Y1184" s="1">
        <v>65</v>
      </c>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t="s">
        <v>238</v>
      </c>
      <c r="BA1184" s="1" t="s">
        <v>233</v>
      </c>
      <c r="BB1184" s="1" t="s">
        <v>330</v>
      </c>
      <c r="BC1184" s="1"/>
      <c r="BD1184" s="1" t="s">
        <v>266</v>
      </c>
      <c r="BE1184" s="1" t="s">
        <v>192</v>
      </c>
      <c r="BF1184" s="1"/>
      <c r="BG1184" s="1"/>
      <c r="BH1184" s="1" t="s">
        <v>118</v>
      </c>
      <c r="BI1184" s="1"/>
      <c r="BJ1184" s="1"/>
      <c r="BK1184" s="1"/>
      <c r="BL1184" s="1" t="s">
        <v>7822</v>
      </c>
      <c r="BM1184" s="1" t="s">
        <v>7823</v>
      </c>
      <c r="BN1184" s="1" t="s">
        <v>181</v>
      </c>
    </row>
    <row r="1185" spans="1:66" ht="15.75" customHeight="1" x14ac:dyDescent="0.3">
      <c r="A1185" s="1" t="s">
        <v>4686</v>
      </c>
      <c r="B1185" s="1">
        <v>300000</v>
      </c>
      <c r="C1185" s="1" t="s">
        <v>68</v>
      </c>
      <c r="D1185" s="1">
        <v>0</v>
      </c>
      <c r="E1185" s="4" t="s">
        <v>6996</v>
      </c>
      <c r="F1185" s="1" t="s">
        <v>69</v>
      </c>
      <c r="G1185" s="1" t="s">
        <v>99</v>
      </c>
      <c r="H1185" s="1" t="s">
        <v>100</v>
      </c>
      <c r="I1185" s="1" t="s">
        <v>101</v>
      </c>
      <c r="J1185" s="1" t="s">
        <v>7816</v>
      </c>
      <c r="K1185" s="1" t="s">
        <v>7817</v>
      </c>
      <c r="L1185" s="1"/>
      <c r="M1185" s="1" t="s">
        <v>7818</v>
      </c>
      <c r="N1185" s="1" t="s">
        <v>7819</v>
      </c>
      <c r="O1185" s="1" t="s">
        <v>233</v>
      </c>
      <c r="P1185" s="1" t="s">
        <v>4691</v>
      </c>
      <c r="Q1185" s="1" t="s">
        <v>4686</v>
      </c>
      <c r="R1185" s="1" t="s">
        <v>7824</v>
      </c>
      <c r="S1185" s="1" t="s">
        <v>7825</v>
      </c>
      <c r="T1185" s="1"/>
      <c r="U1185" s="1" t="s">
        <v>4369</v>
      </c>
      <c r="V1185" s="1"/>
      <c r="W1185" s="1"/>
      <c r="X1185" s="1"/>
      <c r="Y1185" s="1">
        <v>65</v>
      </c>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t="s">
        <v>238</v>
      </c>
      <c r="BA1185" s="1" t="s">
        <v>233</v>
      </c>
      <c r="BB1185" s="1" t="s">
        <v>330</v>
      </c>
      <c r="BC1185" s="1"/>
      <c r="BD1185" s="1" t="s">
        <v>266</v>
      </c>
      <c r="BE1185" s="1" t="s">
        <v>192</v>
      </c>
      <c r="BF1185" s="1"/>
      <c r="BG1185" s="1"/>
      <c r="BH1185" s="1" t="s">
        <v>118</v>
      </c>
      <c r="BI1185" s="1"/>
      <c r="BJ1185" s="1"/>
      <c r="BK1185" s="1"/>
      <c r="BL1185" s="1" t="s">
        <v>7822</v>
      </c>
      <c r="BM1185" s="1" t="s">
        <v>7823</v>
      </c>
      <c r="BN1185" s="1" t="s">
        <v>121</v>
      </c>
    </row>
    <row r="1186" spans="1:66" ht="15.75" customHeight="1" x14ac:dyDescent="0.3">
      <c r="A1186" s="1" t="s">
        <v>4686</v>
      </c>
      <c r="B1186" s="1">
        <v>225000</v>
      </c>
      <c r="C1186" s="1" t="s">
        <v>68</v>
      </c>
      <c r="D1186" s="1">
        <v>0</v>
      </c>
      <c r="E1186" s="4" t="s">
        <v>6996</v>
      </c>
      <c r="F1186" s="1" t="s">
        <v>69</v>
      </c>
      <c r="G1186" s="1" t="s">
        <v>99</v>
      </c>
      <c r="H1186" s="1" t="s">
        <v>100</v>
      </c>
      <c r="I1186" s="1" t="s">
        <v>101</v>
      </c>
      <c r="J1186" s="1" t="s">
        <v>7816</v>
      </c>
      <c r="K1186" s="1" t="s">
        <v>7817</v>
      </c>
      <c r="L1186" s="1" t="s">
        <v>5609</v>
      </c>
      <c r="M1186" s="1" t="s">
        <v>7818</v>
      </c>
      <c r="N1186" s="1" t="s">
        <v>7819</v>
      </c>
      <c r="O1186" s="1" t="s">
        <v>233</v>
      </c>
      <c r="P1186" s="1" t="s">
        <v>4691</v>
      </c>
      <c r="Q1186" s="1" t="s">
        <v>4686</v>
      </c>
      <c r="R1186" s="1" t="s">
        <v>7826</v>
      </c>
      <c r="S1186" s="1" t="s">
        <v>7827</v>
      </c>
      <c r="T1186" s="1"/>
      <c r="U1186" s="1" t="s">
        <v>4369</v>
      </c>
      <c r="V1186" s="1"/>
      <c r="W1186" s="1"/>
      <c r="X1186" s="1"/>
      <c r="Y1186" s="1">
        <v>65</v>
      </c>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t="s">
        <v>238</v>
      </c>
      <c r="BA1186" s="1" t="s">
        <v>233</v>
      </c>
      <c r="BB1186" s="1" t="s">
        <v>330</v>
      </c>
      <c r="BC1186" s="1"/>
      <c r="BD1186" s="1" t="s">
        <v>266</v>
      </c>
      <c r="BE1186" s="1" t="s">
        <v>192</v>
      </c>
      <c r="BF1186" s="1"/>
      <c r="BG1186" s="1"/>
      <c r="BH1186" s="1" t="s">
        <v>118</v>
      </c>
      <c r="BI1186" s="1"/>
      <c r="BJ1186" s="1"/>
      <c r="BK1186" s="1"/>
      <c r="BL1186" s="1" t="s">
        <v>7822</v>
      </c>
      <c r="BM1186" s="1" t="s">
        <v>7823</v>
      </c>
      <c r="BN1186" s="1" t="s">
        <v>375</v>
      </c>
    </row>
    <row r="1187" spans="1:66" ht="15.75" customHeight="1" x14ac:dyDescent="0.3">
      <c r="A1187" s="1" t="s">
        <v>4686</v>
      </c>
      <c r="B1187" s="1">
        <v>2000000</v>
      </c>
      <c r="C1187" s="1" t="s">
        <v>68</v>
      </c>
      <c r="D1187" s="1">
        <v>0</v>
      </c>
      <c r="E1187" s="4" t="s">
        <v>1059</v>
      </c>
      <c r="F1187" s="1" t="s">
        <v>69</v>
      </c>
      <c r="G1187" s="1" t="s">
        <v>123</v>
      </c>
      <c r="H1187" s="1" t="s">
        <v>124</v>
      </c>
      <c r="I1187" s="1" t="s">
        <v>101</v>
      </c>
      <c r="J1187" s="1" t="s">
        <v>7828</v>
      </c>
      <c r="K1187" s="1" t="s">
        <v>7829</v>
      </c>
      <c r="L1187" s="1" t="s">
        <v>4081</v>
      </c>
      <c r="M1187" s="1" t="s">
        <v>7830</v>
      </c>
      <c r="N1187" s="1" t="s">
        <v>7831</v>
      </c>
      <c r="O1187" s="1" t="s">
        <v>291</v>
      </c>
      <c r="P1187" s="1" t="s">
        <v>4691</v>
      </c>
      <c r="Q1187" s="1" t="s">
        <v>4686</v>
      </c>
      <c r="R1187" s="1" t="s">
        <v>7832</v>
      </c>
      <c r="S1187" s="1" t="s">
        <v>7833</v>
      </c>
      <c r="T1187" s="1"/>
      <c r="U1187" s="1" t="s">
        <v>924</v>
      </c>
      <c r="V1187" s="1"/>
      <c r="W1187" s="1"/>
      <c r="X1187" s="1"/>
      <c r="Y1187" s="1">
        <v>1328</v>
      </c>
      <c r="Z1187" s="1"/>
      <c r="AA1187" s="1"/>
      <c r="AB1187" s="1"/>
      <c r="AC1187" s="1"/>
      <c r="AD1187" s="1"/>
      <c r="AE1187" s="1"/>
      <c r="AF1187" s="1"/>
      <c r="AG1187" s="1"/>
      <c r="AH1187" s="1"/>
      <c r="AI1187" s="1"/>
      <c r="AJ1187" s="1"/>
      <c r="AK1187" s="1" t="s">
        <v>356</v>
      </c>
      <c r="AL1187" s="1"/>
      <c r="AM1187" s="1"/>
      <c r="AN1187" s="1"/>
      <c r="AO1187" s="1"/>
      <c r="AP1187" s="1"/>
      <c r="AQ1187" s="1"/>
      <c r="AR1187" s="1"/>
      <c r="AS1187" s="1"/>
      <c r="AT1187" s="1"/>
      <c r="AU1187" s="1"/>
      <c r="AV1187" s="1"/>
      <c r="AW1187" s="1"/>
      <c r="AX1187" s="1" t="s">
        <v>1034</v>
      </c>
      <c r="AY1187" s="1"/>
      <c r="AZ1187" s="1" t="s">
        <v>296</v>
      </c>
      <c r="BA1187" s="1" t="s">
        <v>291</v>
      </c>
      <c r="BB1187" s="1"/>
      <c r="BC1187" s="1"/>
      <c r="BD1187" s="1"/>
      <c r="BE1187" s="1" t="s">
        <v>134</v>
      </c>
      <c r="BF1187" s="1" t="s">
        <v>135</v>
      </c>
      <c r="BG1187" s="1"/>
      <c r="BH1187" s="1"/>
      <c r="BI1187" s="1"/>
      <c r="BJ1187" s="1"/>
      <c r="BK1187" s="1"/>
      <c r="BL1187" s="1" t="s">
        <v>7834</v>
      </c>
      <c r="BM1187" s="1" t="s">
        <v>7835</v>
      </c>
      <c r="BN1187" s="1" t="s">
        <v>121</v>
      </c>
    </row>
    <row r="1188" spans="1:66" ht="15.75" customHeight="1" x14ac:dyDescent="0.3">
      <c r="A1188" s="1" t="s">
        <v>613</v>
      </c>
      <c r="B1188" s="1">
        <v>160000</v>
      </c>
      <c r="C1188" s="1" t="s">
        <v>68</v>
      </c>
      <c r="D1188" s="1">
        <v>0</v>
      </c>
      <c r="E1188" s="4">
        <v>44842</v>
      </c>
      <c r="F1188" s="1" t="s">
        <v>69</v>
      </c>
      <c r="G1188" s="1" t="s">
        <v>123</v>
      </c>
      <c r="H1188" s="1" t="s">
        <v>124</v>
      </c>
      <c r="I1188" s="1" t="s">
        <v>101</v>
      </c>
      <c r="J1188" s="1" t="s">
        <v>7836</v>
      </c>
      <c r="K1188" s="1" t="s">
        <v>7837</v>
      </c>
      <c r="L1188" s="1" t="s">
        <v>449</v>
      </c>
      <c r="M1188" s="1" t="s">
        <v>7838</v>
      </c>
      <c r="N1188" s="1" t="s">
        <v>7839</v>
      </c>
      <c r="O1188" s="1" t="s">
        <v>340</v>
      </c>
      <c r="P1188" s="1" t="s">
        <v>698</v>
      </c>
      <c r="Q1188" s="1" t="s">
        <v>613</v>
      </c>
      <c r="R1188" s="1" t="s">
        <v>7840</v>
      </c>
      <c r="S1188" s="1" t="s">
        <v>7841</v>
      </c>
      <c r="T1188" s="1"/>
      <c r="U1188" s="1" t="s">
        <v>130</v>
      </c>
      <c r="V1188" s="1"/>
      <c r="W1188" s="1"/>
      <c r="X1188" s="1"/>
      <c r="Y1188" s="1">
        <v>2500</v>
      </c>
      <c r="Z1188" s="1"/>
      <c r="AA1188" s="1"/>
      <c r="AB1188" s="1"/>
      <c r="AC1188" s="1"/>
      <c r="AD1188" s="1"/>
      <c r="AE1188" s="1"/>
      <c r="AF1188" s="1"/>
      <c r="AG1188" s="1"/>
      <c r="AH1188" s="1"/>
      <c r="AI1188" s="1"/>
      <c r="AJ1188" s="1"/>
      <c r="AK1188" s="1" t="s">
        <v>3600</v>
      </c>
      <c r="AL1188" s="1"/>
      <c r="AM1188" s="1"/>
      <c r="AN1188" s="1"/>
      <c r="AO1188" s="1"/>
      <c r="AP1188" s="1"/>
      <c r="AQ1188" s="1"/>
      <c r="AR1188" s="1"/>
      <c r="AS1188" s="1"/>
      <c r="AT1188" s="1"/>
      <c r="AU1188" s="1"/>
      <c r="AV1188" s="1"/>
      <c r="AW1188" s="1"/>
      <c r="AX1188" s="1" t="s">
        <v>164</v>
      </c>
      <c r="AY1188" s="1"/>
      <c r="AZ1188" s="1" t="s">
        <v>252</v>
      </c>
      <c r="BA1188" s="1" t="s">
        <v>247</v>
      </c>
      <c r="BB1188" s="1"/>
      <c r="BC1188" s="1"/>
      <c r="BD1188" s="1" t="s">
        <v>116</v>
      </c>
      <c r="BE1188" s="1" t="s">
        <v>134</v>
      </c>
      <c r="BF1188" s="1" t="s">
        <v>90</v>
      </c>
      <c r="BG1188" s="1"/>
      <c r="BH1188" s="1"/>
      <c r="BI1188" s="1"/>
      <c r="BJ1188" s="1"/>
      <c r="BK1188" s="1"/>
      <c r="BL1188" s="1" t="s">
        <v>7842</v>
      </c>
      <c r="BM1188" s="1" t="s">
        <v>7843</v>
      </c>
      <c r="BN1188" s="1"/>
    </row>
    <row r="1189" spans="1:66" ht="15.75" customHeight="1" x14ac:dyDescent="0.3">
      <c r="A1189" s="1" t="s">
        <v>613</v>
      </c>
      <c r="B1189" s="1">
        <v>16000000</v>
      </c>
      <c r="C1189" s="1" t="s">
        <v>68</v>
      </c>
      <c r="D1189" s="1">
        <v>0</v>
      </c>
      <c r="E1189" s="4">
        <v>44842</v>
      </c>
      <c r="F1189" s="1" t="s">
        <v>69</v>
      </c>
      <c r="G1189" s="1" t="s">
        <v>123</v>
      </c>
      <c r="H1189" s="1" t="s">
        <v>124</v>
      </c>
      <c r="I1189" s="1" t="s">
        <v>101</v>
      </c>
      <c r="J1189" s="1"/>
      <c r="K1189" s="1"/>
      <c r="L1189" s="1" t="s">
        <v>585</v>
      </c>
      <c r="M1189" s="1" t="s">
        <v>7838</v>
      </c>
      <c r="N1189" s="1" t="s">
        <v>7839</v>
      </c>
      <c r="O1189" s="1" t="s">
        <v>340</v>
      </c>
      <c r="P1189" s="1" t="s">
        <v>698</v>
      </c>
      <c r="Q1189" s="1" t="s">
        <v>613</v>
      </c>
      <c r="R1189" s="1" t="s">
        <v>7844</v>
      </c>
      <c r="S1189" s="1" t="s">
        <v>7845</v>
      </c>
      <c r="T1189" s="1"/>
      <c r="U1189" s="1" t="s">
        <v>130</v>
      </c>
      <c r="V1189" s="1"/>
      <c r="W1189" s="1"/>
      <c r="X1189" s="1"/>
      <c r="Y1189" s="1">
        <v>2500</v>
      </c>
      <c r="Z1189" s="1"/>
      <c r="AA1189" s="1"/>
      <c r="AB1189" s="1"/>
      <c r="AC1189" s="1"/>
      <c r="AD1189" s="1"/>
      <c r="AE1189" s="1"/>
      <c r="AF1189" s="1"/>
      <c r="AG1189" s="1"/>
      <c r="AH1189" s="1"/>
      <c r="AI1189" s="1"/>
      <c r="AJ1189" s="1"/>
      <c r="AK1189" s="1" t="s">
        <v>3600</v>
      </c>
      <c r="AL1189" s="1"/>
      <c r="AM1189" s="1"/>
      <c r="AN1189" s="1"/>
      <c r="AO1189" s="1"/>
      <c r="AP1189" s="1"/>
      <c r="AQ1189" s="1"/>
      <c r="AR1189" s="1"/>
      <c r="AS1189" s="1"/>
      <c r="AT1189" s="1"/>
      <c r="AU1189" s="1"/>
      <c r="AV1189" s="1"/>
      <c r="AW1189" s="1"/>
      <c r="AX1189" s="1" t="s">
        <v>164</v>
      </c>
      <c r="AY1189" s="1"/>
      <c r="AZ1189" s="1" t="s">
        <v>252</v>
      </c>
      <c r="BA1189" s="1" t="s">
        <v>247</v>
      </c>
      <c r="BB1189" s="1"/>
      <c r="BC1189" s="1"/>
      <c r="BD1189" s="1" t="s">
        <v>116</v>
      </c>
      <c r="BE1189" s="1" t="s">
        <v>134</v>
      </c>
      <c r="BF1189" s="1" t="s">
        <v>90</v>
      </c>
      <c r="BG1189" s="1"/>
      <c r="BH1189" s="1"/>
      <c r="BI1189" s="1"/>
      <c r="BJ1189" s="1"/>
      <c r="BK1189" s="1"/>
      <c r="BL1189" s="1" t="s">
        <v>7842</v>
      </c>
      <c r="BM1189" s="1" t="s">
        <v>7843</v>
      </c>
      <c r="BN1189" s="1"/>
    </row>
    <row r="1190" spans="1:66" ht="15.75" customHeight="1" x14ac:dyDescent="0.3">
      <c r="A1190" s="1" t="s">
        <v>613</v>
      </c>
      <c r="B1190" s="1">
        <v>1500000</v>
      </c>
      <c r="C1190" s="1" t="s">
        <v>68</v>
      </c>
      <c r="D1190" s="1">
        <v>0</v>
      </c>
      <c r="E1190" s="4">
        <v>44569</v>
      </c>
      <c r="F1190" s="1" t="s">
        <v>69</v>
      </c>
      <c r="G1190" s="1" t="s">
        <v>123</v>
      </c>
      <c r="H1190" s="1" t="s">
        <v>124</v>
      </c>
      <c r="I1190" s="1" t="s">
        <v>101</v>
      </c>
      <c r="J1190" s="1"/>
      <c r="K1190" s="1"/>
      <c r="L1190" s="1" t="s">
        <v>121</v>
      </c>
      <c r="M1190" s="1" t="s">
        <v>7846</v>
      </c>
      <c r="N1190" s="1" t="s">
        <v>7847</v>
      </c>
      <c r="O1190" s="1" t="s">
        <v>401</v>
      </c>
      <c r="P1190" s="1" t="s">
        <v>698</v>
      </c>
      <c r="Q1190" s="1" t="s">
        <v>613</v>
      </c>
      <c r="R1190" s="1" t="s">
        <v>7848</v>
      </c>
      <c r="S1190" s="1" t="s">
        <v>7849</v>
      </c>
      <c r="T1190" s="1"/>
      <c r="U1190" s="1" t="s">
        <v>130</v>
      </c>
      <c r="V1190" s="1"/>
      <c r="W1190" s="1" t="s">
        <v>1904</v>
      </c>
      <c r="X1190" s="1"/>
      <c r="Y1190" s="1">
        <v>600</v>
      </c>
      <c r="Z1190" s="1"/>
      <c r="AA1190" s="1"/>
      <c r="AB1190" s="1"/>
      <c r="AC1190" s="1"/>
      <c r="AD1190" s="1"/>
      <c r="AE1190" s="1"/>
      <c r="AF1190" s="1"/>
      <c r="AG1190" s="1"/>
      <c r="AH1190" s="1"/>
      <c r="AI1190" s="1"/>
      <c r="AJ1190" s="1"/>
      <c r="AK1190" s="1" t="s">
        <v>112</v>
      </c>
      <c r="AL1190" s="1"/>
      <c r="AM1190" s="1"/>
      <c r="AN1190" s="1"/>
      <c r="AO1190" s="1"/>
      <c r="AP1190" s="1"/>
      <c r="AQ1190" s="1"/>
      <c r="AR1190" s="1"/>
      <c r="AS1190" s="1"/>
      <c r="AT1190" s="1"/>
      <c r="AU1190" s="1"/>
      <c r="AV1190" s="1"/>
      <c r="AW1190" s="1"/>
      <c r="AX1190" s="1"/>
      <c r="AY1190" s="1"/>
      <c r="AZ1190" s="1" t="s">
        <v>407</v>
      </c>
      <c r="BA1190" s="1" t="s">
        <v>401</v>
      </c>
      <c r="BB1190" s="1"/>
      <c r="BC1190" s="1"/>
      <c r="BD1190" s="1" t="s">
        <v>4027</v>
      </c>
      <c r="BE1190" s="1" t="s">
        <v>1888</v>
      </c>
      <c r="BF1190" s="1"/>
      <c r="BG1190" s="1"/>
      <c r="BH1190" s="1"/>
      <c r="BI1190" s="1"/>
      <c r="BJ1190" s="1"/>
      <c r="BK1190" s="1"/>
      <c r="BL1190" s="1" t="s">
        <v>7850</v>
      </c>
      <c r="BM1190" s="1" t="s">
        <v>7851</v>
      </c>
      <c r="BN1190" s="1"/>
    </row>
    <row r="1191" spans="1:66" ht="15.75" customHeight="1" x14ac:dyDescent="0.3">
      <c r="A1191" s="1" t="s">
        <v>414</v>
      </c>
      <c r="B1191" s="1">
        <v>3800000</v>
      </c>
      <c r="C1191" s="1" t="s">
        <v>68</v>
      </c>
      <c r="D1191" s="1">
        <v>0</v>
      </c>
      <c r="E1191" s="4" t="s">
        <v>7332</v>
      </c>
      <c r="F1191" s="1" t="s">
        <v>69</v>
      </c>
      <c r="G1191" s="1" t="s">
        <v>99</v>
      </c>
      <c r="H1191" s="1" t="s">
        <v>100</v>
      </c>
      <c r="I1191" s="1" t="s">
        <v>101</v>
      </c>
      <c r="J1191" s="1"/>
      <c r="K1191" s="1"/>
      <c r="L1191" s="1" t="s">
        <v>7852</v>
      </c>
      <c r="M1191" s="1" t="s">
        <v>7853</v>
      </c>
      <c r="N1191" s="1" t="s">
        <v>7854</v>
      </c>
      <c r="O1191" s="1" t="s">
        <v>766</v>
      </c>
      <c r="P1191" s="1" t="s">
        <v>698</v>
      </c>
      <c r="Q1191" s="1" t="s">
        <v>613</v>
      </c>
      <c r="R1191" s="1" t="s">
        <v>7855</v>
      </c>
      <c r="S1191" s="1" t="s">
        <v>7856</v>
      </c>
      <c r="T1191" s="1"/>
      <c r="U1191" s="1" t="s">
        <v>130</v>
      </c>
      <c r="V1191" s="1"/>
      <c r="W1191" s="1"/>
      <c r="X1191" s="1"/>
      <c r="Y1191" s="1">
        <v>280</v>
      </c>
      <c r="Z1191" s="1"/>
      <c r="AA1191" s="1"/>
      <c r="AB1191" s="1"/>
      <c r="AC1191" s="1"/>
      <c r="AD1191" s="1"/>
      <c r="AE1191" s="1"/>
      <c r="AF1191" s="1"/>
      <c r="AG1191" s="1" t="s">
        <v>111</v>
      </c>
      <c r="AH1191" s="1"/>
      <c r="AI1191" s="1"/>
      <c r="AJ1191" s="1"/>
      <c r="AK1191" s="1"/>
      <c r="AL1191" s="1"/>
      <c r="AM1191" s="1"/>
      <c r="AN1191" s="1"/>
      <c r="AO1191" s="1"/>
      <c r="AP1191" s="1"/>
      <c r="AQ1191" s="1"/>
      <c r="AR1191" s="1"/>
      <c r="AS1191" s="1"/>
      <c r="AT1191" s="1"/>
      <c r="AU1191" s="1"/>
      <c r="AV1191" s="1"/>
      <c r="AW1191" s="1"/>
      <c r="AX1191" s="1" t="s">
        <v>177</v>
      </c>
      <c r="AY1191" s="1"/>
      <c r="AZ1191" s="1" t="s">
        <v>769</v>
      </c>
      <c r="BA1191" s="1" t="s">
        <v>766</v>
      </c>
      <c r="BB1191" s="1"/>
      <c r="BC1191" s="1"/>
      <c r="BD1191" s="1" t="s">
        <v>88</v>
      </c>
      <c r="BE1191" s="1" t="s">
        <v>117</v>
      </c>
      <c r="BF1191" s="1" t="s">
        <v>90</v>
      </c>
      <c r="BG1191" s="1"/>
      <c r="BH1191" s="1" t="s">
        <v>455</v>
      </c>
      <c r="BI1191" s="1"/>
      <c r="BJ1191" s="1"/>
      <c r="BK1191" s="1"/>
      <c r="BL1191" s="1" t="s">
        <v>7857</v>
      </c>
      <c r="BM1191" s="1" t="s">
        <v>7858</v>
      </c>
      <c r="BN1191" s="1"/>
    </row>
    <row r="1192" spans="1:66" ht="15.75" customHeight="1" x14ac:dyDescent="0.3">
      <c r="A1192" s="1" t="s">
        <v>7859</v>
      </c>
      <c r="B1192" s="1">
        <v>1500000</v>
      </c>
      <c r="C1192" s="1" t="s">
        <v>68</v>
      </c>
      <c r="D1192" s="1">
        <v>0</v>
      </c>
      <c r="E1192" s="4">
        <v>44569</v>
      </c>
      <c r="F1192" s="1" t="s">
        <v>69</v>
      </c>
      <c r="G1192" s="1" t="s">
        <v>123</v>
      </c>
      <c r="H1192" s="1" t="s">
        <v>124</v>
      </c>
      <c r="I1192" s="1" t="s">
        <v>101</v>
      </c>
      <c r="J1192" s="1" t="s">
        <v>7860</v>
      </c>
      <c r="K1192" s="1" t="s">
        <v>7861</v>
      </c>
      <c r="L1192" s="1"/>
      <c r="M1192" s="1" t="s">
        <v>7862</v>
      </c>
      <c r="N1192" s="1" t="s">
        <v>7863</v>
      </c>
      <c r="O1192" s="1" t="s">
        <v>86</v>
      </c>
      <c r="P1192" s="1" t="s">
        <v>7864</v>
      </c>
      <c r="Q1192" s="1" t="s">
        <v>7859</v>
      </c>
      <c r="R1192" s="1" t="s">
        <v>7865</v>
      </c>
      <c r="S1192" s="1" t="s">
        <v>7866</v>
      </c>
      <c r="T1192" s="1"/>
      <c r="U1192" s="1" t="s">
        <v>1537</v>
      </c>
      <c r="V1192" s="1"/>
      <c r="W1192" s="1" t="s">
        <v>7867</v>
      </c>
      <c r="X1192" s="1"/>
      <c r="Y1192" s="1">
        <v>150</v>
      </c>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t="s">
        <v>85</v>
      </c>
      <c r="BA1192" s="1" t="s">
        <v>86</v>
      </c>
      <c r="BB1192" s="1"/>
      <c r="BC1192" s="1"/>
      <c r="BD1192" s="1" t="s">
        <v>116</v>
      </c>
      <c r="BE1192" s="1" t="s">
        <v>150</v>
      </c>
      <c r="BF1192" s="1" t="s">
        <v>298</v>
      </c>
      <c r="BG1192" s="1"/>
      <c r="BH1192" s="1" t="s">
        <v>2340</v>
      </c>
      <c r="BI1192" s="1"/>
      <c r="BJ1192" s="1"/>
      <c r="BK1192" s="1"/>
      <c r="BL1192" s="1" t="s">
        <v>7868</v>
      </c>
      <c r="BM1192" s="1" t="s">
        <v>7869</v>
      </c>
      <c r="BN1192" s="1" t="s">
        <v>121</v>
      </c>
    </row>
    <row r="1193" spans="1:66" ht="15.75" customHeight="1" x14ac:dyDescent="0.3">
      <c r="A1193" s="1" t="s">
        <v>7859</v>
      </c>
      <c r="B1193" s="1">
        <v>500000</v>
      </c>
      <c r="C1193" s="1" t="s">
        <v>68</v>
      </c>
      <c r="D1193" s="1">
        <v>0</v>
      </c>
      <c r="E1193" s="4" t="s">
        <v>1059</v>
      </c>
      <c r="F1193" s="1" t="s">
        <v>69</v>
      </c>
      <c r="G1193" s="1" t="s">
        <v>123</v>
      </c>
      <c r="H1193" s="1" t="s">
        <v>124</v>
      </c>
      <c r="I1193" s="1" t="s">
        <v>101</v>
      </c>
      <c r="J1193" s="1"/>
      <c r="K1193" s="1"/>
      <c r="L1193" s="1" t="s">
        <v>393</v>
      </c>
      <c r="M1193" s="1" t="s">
        <v>7870</v>
      </c>
      <c r="N1193" s="1" t="s">
        <v>7871</v>
      </c>
      <c r="O1193" s="1" t="s">
        <v>247</v>
      </c>
      <c r="P1193" s="1" t="s">
        <v>7864</v>
      </c>
      <c r="Q1193" s="1" t="s">
        <v>7859</v>
      </c>
      <c r="R1193" s="1" t="s">
        <v>7872</v>
      </c>
      <c r="S1193" s="1" t="s">
        <v>7873</v>
      </c>
      <c r="T1193" s="1"/>
      <c r="U1193" s="1" t="s">
        <v>7874</v>
      </c>
      <c r="V1193" s="1"/>
      <c r="W1193" s="1" t="s">
        <v>7875</v>
      </c>
      <c r="X1193" s="1"/>
      <c r="Y1193" s="1">
        <v>60</v>
      </c>
      <c r="Z1193" s="1"/>
      <c r="AA1193" s="1"/>
      <c r="AB1193" s="1"/>
      <c r="AC1193" s="1"/>
      <c r="AD1193" s="1"/>
      <c r="AE1193" s="1"/>
      <c r="AF1193" s="1"/>
      <c r="AG1193" s="1" t="s">
        <v>5426</v>
      </c>
      <c r="AH1193" s="1"/>
      <c r="AI1193" s="1"/>
      <c r="AJ1193" s="1"/>
      <c r="AK1193" s="1"/>
      <c r="AL1193" s="1"/>
      <c r="AM1193" s="1"/>
      <c r="AN1193" s="1"/>
      <c r="AO1193" s="1"/>
      <c r="AP1193" s="1"/>
      <c r="AQ1193" s="1"/>
      <c r="AR1193" s="1"/>
      <c r="AS1193" s="1"/>
      <c r="AT1193" s="1"/>
      <c r="AU1193" s="1"/>
      <c r="AV1193" s="1"/>
      <c r="AW1193" s="1"/>
      <c r="AX1193" s="1"/>
      <c r="AY1193" s="1"/>
      <c r="AZ1193" s="1" t="s">
        <v>252</v>
      </c>
      <c r="BA1193" s="1" t="s">
        <v>247</v>
      </c>
      <c r="BB1193" s="1"/>
      <c r="BC1193" s="1"/>
      <c r="BD1193" s="1" t="s">
        <v>88</v>
      </c>
      <c r="BE1193" s="1" t="s">
        <v>150</v>
      </c>
      <c r="BF1193" s="1" t="s">
        <v>298</v>
      </c>
      <c r="BG1193" s="1"/>
      <c r="BH1193" s="1" t="s">
        <v>253</v>
      </c>
      <c r="BI1193" s="1"/>
      <c r="BJ1193" s="1"/>
      <c r="BK1193" s="1"/>
      <c r="BL1193" s="1" t="s">
        <v>7876</v>
      </c>
      <c r="BM1193" s="1" t="s">
        <v>7877</v>
      </c>
      <c r="BN1193" s="1"/>
    </row>
    <row r="1194" spans="1:66" ht="15.75" customHeight="1" x14ac:dyDescent="0.3">
      <c r="A1194" s="1" t="s">
        <v>7859</v>
      </c>
      <c r="B1194" s="1">
        <v>30000</v>
      </c>
      <c r="C1194" s="1" t="s">
        <v>68</v>
      </c>
      <c r="D1194" s="1">
        <v>0</v>
      </c>
      <c r="E1194" s="4">
        <v>44569</v>
      </c>
      <c r="F1194" s="1" t="s">
        <v>69</v>
      </c>
      <c r="G1194" s="1" t="s">
        <v>123</v>
      </c>
      <c r="H1194" s="1" t="s">
        <v>124</v>
      </c>
      <c r="I1194" s="1" t="s">
        <v>101</v>
      </c>
      <c r="J1194" s="1" t="s">
        <v>7878</v>
      </c>
      <c r="K1194" s="1" t="s">
        <v>7879</v>
      </c>
      <c r="L1194" s="1"/>
      <c r="M1194" s="1" t="s">
        <v>7862</v>
      </c>
      <c r="N1194" s="1" t="s">
        <v>7863</v>
      </c>
      <c r="O1194" s="1" t="s">
        <v>86</v>
      </c>
      <c r="P1194" s="1" t="s">
        <v>7864</v>
      </c>
      <c r="Q1194" s="1" t="s">
        <v>7859</v>
      </c>
      <c r="R1194" s="1" t="s">
        <v>7880</v>
      </c>
      <c r="S1194" s="1" t="s">
        <v>7881</v>
      </c>
      <c r="T1194" s="1"/>
      <c r="U1194" s="1" t="s">
        <v>1537</v>
      </c>
      <c r="V1194" s="1"/>
      <c r="W1194" s="1" t="s">
        <v>7867</v>
      </c>
      <c r="X1194" s="1"/>
      <c r="Y1194" s="1">
        <v>150</v>
      </c>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t="s">
        <v>85</v>
      </c>
      <c r="BA1194" s="1" t="s">
        <v>86</v>
      </c>
      <c r="BB1194" s="1"/>
      <c r="BC1194" s="1"/>
      <c r="BD1194" s="1" t="s">
        <v>116</v>
      </c>
      <c r="BE1194" s="1" t="s">
        <v>150</v>
      </c>
      <c r="BF1194" s="1" t="s">
        <v>298</v>
      </c>
      <c r="BG1194" s="1"/>
      <c r="BH1194" s="1" t="s">
        <v>2340</v>
      </c>
      <c r="BI1194" s="1"/>
      <c r="BJ1194" s="1"/>
      <c r="BK1194" s="1"/>
      <c r="BL1194" s="1" t="s">
        <v>7868</v>
      </c>
      <c r="BM1194" s="1" t="s">
        <v>7869</v>
      </c>
      <c r="BN1194" s="1" t="s">
        <v>181</v>
      </c>
    </row>
    <row r="1195" spans="1:66" ht="15.75" customHeight="1" x14ac:dyDescent="0.3">
      <c r="A1195" s="1" t="s">
        <v>7859</v>
      </c>
      <c r="B1195" s="1">
        <v>150000</v>
      </c>
      <c r="C1195" s="1" t="s">
        <v>68</v>
      </c>
      <c r="D1195" s="1">
        <v>0</v>
      </c>
      <c r="E1195" s="4">
        <v>44569</v>
      </c>
      <c r="F1195" s="1" t="s">
        <v>69</v>
      </c>
      <c r="G1195" s="1" t="s">
        <v>123</v>
      </c>
      <c r="H1195" s="1" t="s">
        <v>124</v>
      </c>
      <c r="I1195" s="1" t="s">
        <v>101</v>
      </c>
      <c r="J1195" s="1" t="s">
        <v>7878</v>
      </c>
      <c r="K1195" s="1" t="s">
        <v>7879</v>
      </c>
      <c r="L1195" s="1" t="s">
        <v>7882</v>
      </c>
      <c r="M1195" s="1" t="s">
        <v>7862</v>
      </c>
      <c r="N1195" s="1" t="s">
        <v>7863</v>
      </c>
      <c r="O1195" s="1" t="s">
        <v>86</v>
      </c>
      <c r="P1195" s="1" t="s">
        <v>7864</v>
      </c>
      <c r="Q1195" s="1" t="s">
        <v>7859</v>
      </c>
      <c r="R1195" s="1" t="s">
        <v>7883</v>
      </c>
      <c r="S1195" s="1" t="s">
        <v>7884</v>
      </c>
      <c r="T1195" s="1"/>
      <c r="U1195" s="1" t="s">
        <v>1537</v>
      </c>
      <c r="V1195" s="1"/>
      <c r="W1195" s="1" t="s">
        <v>7867</v>
      </c>
      <c r="X1195" s="1"/>
      <c r="Y1195" s="1">
        <v>150</v>
      </c>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t="s">
        <v>85</v>
      </c>
      <c r="BA1195" s="1" t="s">
        <v>86</v>
      </c>
      <c r="BB1195" s="1"/>
      <c r="BC1195" s="1"/>
      <c r="BD1195" s="1" t="s">
        <v>116</v>
      </c>
      <c r="BE1195" s="1" t="s">
        <v>150</v>
      </c>
      <c r="BF1195" s="1" t="s">
        <v>298</v>
      </c>
      <c r="BG1195" s="1"/>
      <c r="BH1195" s="1" t="s">
        <v>2340</v>
      </c>
      <c r="BI1195" s="1"/>
      <c r="BJ1195" s="1"/>
      <c r="BK1195" s="1"/>
      <c r="BL1195" s="1" t="s">
        <v>7868</v>
      </c>
      <c r="BM1195" s="1" t="s">
        <v>7869</v>
      </c>
      <c r="BN1195" s="1"/>
    </row>
    <row r="1196" spans="1:66" ht="15.75" customHeight="1" x14ac:dyDescent="0.3">
      <c r="A1196" s="1" t="s">
        <v>7859</v>
      </c>
      <c r="B1196" s="1">
        <v>60000</v>
      </c>
      <c r="C1196" s="1" t="s">
        <v>68</v>
      </c>
      <c r="D1196" s="1">
        <v>0</v>
      </c>
      <c r="E1196" s="4" t="s">
        <v>1059</v>
      </c>
      <c r="F1196" s="1" t="s">
        <v>69</v>
      </c>
      <c r="G1196" s="1" t="s">
        <v>123</v>
      </c>
      <c r="H1196" s="1" t="s">
        <v>124</v>
      </c>
      <c r="I1196" s="1" t="s">
        <v>101</v>
      </c>
      <c r="J1196" s="1"/>
      <c r="K1196" s="1"/>
      <c r="L1196" s="1" t="s">
        <v>2614</v>
      </c>
      <c r="M1196" s="1" t="s">
        <v>7885</v>
      </c>
      <c r="N1196" s="1" t="s">
        <v>7886</v>
      </c>
      <c r="O1196" s="1" t="s">
        <v>247</v>
      </c>
      <c r="P1196" s="1" t="s">
        <v>7864</v>
      </c>
      <c r="Q1196" s="1" t="s">
        <v>7859</v>
      </c>
      <c r="R1196" s="1" t="s">
        <v>7887</v>
      </c>
      <c r="S1196" s="1" t="s">
        <v>7888</v>
      </c>
      <c r="T1196" s="1"/>
      <c r="U1196" s="1" t="s">
        <v>263</v>
      </c>
      <c r="V1196" s="1"/>
      <c r="W1196" s="1" t="s">
        <v>7889</v>
      </c>
      <c r="X1196" s="1"/>
      <c r="Y1196" s="1">
        <v>20</v>
      </c>
      <c r="Z1196" s="1"/>
      <c r="AA1196" s="1"/>
      <c r="AB1196" s="1"/>
      <c r="AC1196" s="1"/>
      <c r="AD1196" s="1"/>
      <c r="AE1196" s="1"/>
      <c r="AF1196" s="1"/>
      <c r="AG1196" s="1" t="s">
        <v>82</v>
      </c>
      <c r="AH1196" s="1"/>
      <c r="AI1196" s="1"/>
      <c r="AJ1196" s="1"/>
      <c r="AK1196" s="1"/>
      <c r="AL1196" s="1"/>
      <c r="AM1196" s="1"/>
      <c r="AN1196" s="1"/>
      <c r="AO1196" s="1"/>
      <c r="AP1196" s="1"/>
      <c r="AQ1196" s="1"/>
      <c r="AR1196" s="1"/>
      <c r="AS1196" s="1"/>
      <c r="AT1196" s="1"/>
      <c r="AU1196" s="1"/>
      <c r="AV1196" s="1"/>
      <c r="AW1196" s="1"/>
      <c r="AX1196" s="1"/>
      <c r="AY1196" s="1"/>
      <c r="AZ1196" s="1" t="s">
        <v>252</v>
      </c>
      <c r="BA1196" s="1" t="s">
        <v>247</v>
      </c>
      <c r="BB1196" s="1"/>
      <c r="BC1196" s="1"/>
      <c r="BD1196" s="1"/>
      <c r="BE1196" s="1" t="s">
        <v>150</v>
      </c>
      <c r="BF1196" s="1" t="s">
        <v>151</v>
      </c>
      <c r="BG1196" s="1"/>
      <c r="BH1196" s="1" t="s">
        <v>253</v>
      </c>
      <c r="BI1196" s="1"/>
      <c r="BJ1196" s="1"/>
      <c r="BK1196" s="1"/>
      <c r="BL1196" s="1" t="s">
        <v>7890</v>
      </c>
      <c r="BM1196" s="1" t="s">
        <v>7891</v>
      </c>
      <c r="BN1196" s="1"/>
    </row>
    <row r="1197" spans="1:66" ht="15.75" customHeight="1" x14ac:dyDescent="0.3">
      <c r="A1197" s="1" t="s">
        <v>470</v>
      </c>
      <c r="B1197" s="1">
        <v>20000</v>
      </c>
      <c r="C1197" s="1" t="s">
        <v>68</v>
      </c>
      <c r="D1197" s="1">
        <v>0</v>
      </c>
      <c r="E1197" s="4" t="s">
        <v>1059</v>
      </c>
      <c r="F1197" s="1" t="s">
        <v>69</v>
      </c>
      <c r="G1197" s="1" t="s">
        <v>123</v>
      </c>
      <c r="H1197" s="1" t="s">
        <v>124</v>
      </c>
      <c r="I1197" s="1" t="s">
        <v>101</v>
      </c>
      <c r="J1197" s="1" t="s">
        <v>7892</v>
      </c>
      <c r="K1197" s="1" t="s">
        <v>7893</v>
      </c>
      <c r="L1197" s="1"/>
      <c r="M1197" s="1" t="s">
        <v>7894</v>
      </c>
      <c r="N1197" s="1" t="s">
        <v>7895</v>
      </c>
      <c r="O1197" s="1" t="s">
        <v>233</v>
      </c>
      <c r="P1197" s="1" t="s">
        <v>473</v>
      </c>
      <c r="Q1197" s="1" t="s">
        <v>470</v>
      </c>
      <c r="R1197" s="1" t="s">
        <v>7896</v>
      </c>
      <c r="S1197" s="1" t="s">
        <v>7897</v>
      </c>
      <c r="T1197" s="1"/>
      <c r="U1197" s="1" t="s">
        <v>263</v>
      </c>
      <c r="V1197" s="1"/>
      <c r="W1197" s="1"/>
      <c r="X1197" s="1"/>
      <c r="Y1197" s="1">
        <v>125</v>
      </c>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t="s">
        <v>238</v>
      </c>
      <c r="BA1197" s="1" t="s">
        <v>233</v>
      </c>
      <c r="BB1197" s="1"/>
      <c r="BC1197" s="1"/>
      <c r="BD1197" s="1" t="s">
        <v>2523</v>
      </c>
      <c r="BE1197" s="1" t="s">
        <v>192</v>
      </c>
      <c r="BF1197" s="1"/>
      <c r="BG1197" s="1"/>
      <c r="BH1197" s="1" t="s">
        <v>321</v>
      </c>
      <c r="BI1197" s="1"/>
      <c r="BJ1197" s="1"/>
      <c r="BK1197" s="1"/>
      <c r="BL1197" s="1" t="s">
        <v>7898</v>
      </c>
      <c r="BM1197" s="1" t="s">
        <v>7899</v>
      </c>
      <c r="BN1197" s="1" t="s">
        <v>181</v>
      </c>
    </row>
    <row r="1198" spans="1:66" ht="15.75" customHeight="1" x14ac:dyDescent="0.3">
      <c r="A1198" s="1" t="s">
        <v>470</v>
      </c>
      <c r="B1198" s="1">
        <v>500000</v>
      </c>
      <c r="C1198" s="1" t="s">
        <v>68</v>
      </c>
      <c r="D1198" s="1">
        <v>0</v>
      </c>
      <c r="E1198" s="4" t="s">
        <v>1059</v>
      </c>
      <c r="F1198" s="1" t="s">
        <v>69</v>
      </c>
      <c r="G1198" s="1" t="s">
        <v>123</v>
      </c>
      <c r="H1198" s="1" t="s">
        <v>124</v>
      </c>
      <c r="I1198" s="1" t="s">
        <v>101</v>
      </c>
      <c r="J1198" s="1" t="s">
        <v>7892</v>
      </c>
      <c r="K1198" s="1" t="s">
        <v>7893</v>
      </c>
      <c r="L1198" s="1"/>
      <c r="M1198" s="1" t="s">
        <v>7894</v>
      </c>
      <c r="N1198" s="1" t="s">
        <v>7895</v>
      </c>
      <c r="O1198" s="1" t="s">
        <v>233</v>
      </c>
      <c r="P1198" s="1" t="s">
        <v>473</v>
      </c>
      <c r="Q1198" s="1" t="s">
        <v>470</v>
      </c>
      <c r="R1198" s="1" t="s">
        <v>7900</v>
      </c>
      <c r="S1198" s="1" t="s">
        <v>7901</v>
      </c>
      <c r="T1198" s="1"/>
      <c r="U1198" s="1" t="s">
        <v>263</v>
      </c>
      <c r="V1198" s="1"/>
      <c r="W1198" s="1"/>
      <c r="X1198" s="1"/>
      <c r="Y1198" s="1">
        <v>125</v>
      </c>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t="s">
        <v>238</v>
      </c>
      <c r="BA1198" s="1" t="s">
        <v>233</v>
      </c>
      <c r="BB1198" s="1"/>
      <c r="BC1198" s="1"/>
      <c r="BD1198" s="1" t="s">
        <v>2523</v>
      </c>
      <c r="BE1198" s="1" t="s">
        <v>192</v>
      </c>
      <c r="BF1198" s="1"/>
      <c r="BG1198" s="1"/>
      <c r="BH1198" s="1" t="s">
        <v>321</v>
      </c>
      <c r="BI1198" s="1"/>
      <c r="BJ1198" s="1"/>
      <c r="BK1198" s="1"/>
      <c r="BL1198" s="1" t="s">
        <v>7898</v>
      </c>
      <c r="BM1198" s="1" t="s">
        <v>7899</v>
      </c>
      <c r="BN1198" s="1" t="s">
        <v>375</v>
      </c>
    </row>
    <row r="1199" spans="1:66" ht="15.75" customHeight="1" x14ac:dyDescent="0.3">
      <c r="A1199" s="1" t="s">
        <v>470</v>
      </c>
      <c r="B1199" s="1">
        <v>500000</v>
      </c>
      <c r="C1199" s="1" t="s">
        <v>68</v>
      </c>
      <c r="D1199" s="1">
        <v>0</v>
      </c>
      <c r="E1199" s="4" t="s">
        <v>1059</v>
      </c>
      <c r="F1199" s="1" t="s">
        <v>69</v>
      </c>
      <c r="G1199" s="1" t="s">
        <v>123</v>
      </c>
      <c r="H1199" s="1" t="s">
        <v>124</v>
      </c>
      <c r="I1199" s="1" t="s">
        <v>101</v>
      </c>
      <c r="J1199" s="1" t="s">
        <v>7892</v>
      </c>
      <c r="K1199" s="1" t="s">
        <v>7893</v>
      </c>
      <c r="L1199" s="1"/>
      <c r="M1199" s="1" t="s">
        <v>7894</v>
      </c>
      <c r="N1199" s="1" t="s">
        <v>7895</v>
      </c>
      <c r="O1199" s="1" t="s">
        <v>233</v>
      </c>
      <c r="P1199" s="1" t="s">
        <v>473</v>
      </c>
      <c r="Q1199" s="1" t="s">
        <v>470</v>
      </c>
      <c r="R1199" s="1" t="s">
        <v>7902</v>
      </c>
      <c r="S1199" s="1" t="s">
        <v>7903</v>
      </c>
      <c r="T1199" s="1"/>
      <c r="U1199" s="1" t="s">
        <v>263</v>
      </c>
      <c r="V1199" s="1"/>
      <c r="W1199" s="1"/>
      <c r="X1199" s="1"/>
      <c r="Y1199" s="1">
        <v>125</v>
      </c>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t="s">
        <v>238</v>
      </c>
      <c r="BA1199" s="1" t="s">
        <v>233</v>
      </c>
      <c r="BB1199" s="1"/>
      <c r="BC1199" s="1"/>
      <c r="BD1199" s="1" t="s">
        <v>2523</v>
      </c>
      <c r="BE1199" s="1" t="s">
        <v>192</v>
      </c>
      <c r="BF1199" s="1"/>
      <c r="BG1199" s="1"/>
      <c r="BH1199" s="1" t="s">
        <v>321</v>
      </c>
      <c r="BI1199" s="1"/>
      <c r="BJ1199" s="1"/>
      <c r="BK1199" s="1"/>
      <c r="BL1199" s="1" t="s">
        <v>7898</v>
      </c>
      <c r="BM1199" s="1" t="s">
        <v>7899</v>
      </c>
      <c r="BN1199" s="1" t="s">
        <v>121</v>
      </c>
    </row>
    <row r="1200" spans="1:66" ht="15.75" customHeight="1" x14ac:dyDescent="0.3">
      <c r="A1200" s="1" t="s">
        <v>7859</v>
      </c>
      <c r="B1200" s="1">
        <v>70000</v>
      </c>
      <c r="C1200" s="1" t="s">
        <v>68</v>
      </c>
      <c r="D1200" s="1">
        <v>0</v>
      </c>
      <c r="E1200" s="4">
        <v>44688</v>
      </c>
      <c r="F1200" s="1" t="s">
        <v>69</v>
      </c>
      <c r="G1200" s="1" t="s">
        <v>99</v>
      </c>
      <c r="H1200" s="1" t="s">
        <v>100</v>
      </c>
      <c r="I1200" s="1" t="s">
        <v>101</v>
      </c>
      <c r="J1200" s="1"/>
      <c r="K1200" s="1"/>
      <c r="L1200" s="1" t="s">
        <v>7904</v>
      </c>
      <c r="M1200" s="1" t="s">
        <v>7905</v>
      </c>
      <c r="N1200" s="1" t="s">
        <v>7906</v>
      </c>
      <c r="O1200" s="1" t="s">
        <v>247</v>
      </c>
      <c r="P1200" s="1" t="s">
        <v>7864</v>
      </c>
      <c r="Q1200" s="1" t="s">
        <v>7859</v>
      </c>
      <c r="R1200" s="1" t="s">
        <v>7907</v>
      </c>
      <c r="S1200" s="1" t="s">
        <v>7908</v>
      </c>
      <c r="T1200" s="1"/>
      <c r="U1200" s="1" t="s">
        <v>1359</v>
      </c>
      <c r="V1200" s="1"/>
      <c r="W1200" s="1" t="s">
        <v>7909</v>
      </c>
      <c r="X1200" s="1"/>
      <c r="Y1200" s="1">
        <v>7</v>
      </c>
      <c r="Z1200" s="1"/>
      <c r="AA1200" s="1"/>
      <c r="AB1200" s="1"/>
      <c r="AC1200" s="1"/>
      <c r="AD1200" s="1"/>
      <c r="AE1200" s="1"/>
      <c r="AF1200" s="1"/>
      <c r="AG1200" s="1" t="s">
        <v>82</v>
      </c>
      <c r="AH1200" s="1"/>
      <c r="AI1200" s="1"/>
      <c r="AJ1200" s="1"/>
      <c r="AK1200" s="1" t="s">
        <v>1369</v>
      </c>
      <c r="AL1200" s="1"/>
      <c r="AM1200" s="1"/>
      <c r="AN1200" s="1"/>
      <c r="AO1200" s="1"/>
      <c r="AP1200" s="1"/>
      <c r="AQ1200" s="1"/>
      <c r="AR1200" s="1"/>
      <c r="AS1200" s="1"/>
      <c r="AT1200" s="1"/>
      <c r="AU1200" s="1"/>
      <c r="AV1200" s="1"/>
      <c r="AW1200" s="1"/>
      <c r="AX1200" s="1"/>
      <c r="AY1200" s="1"/>
      <c r="AZ1200" s="1" t="s">
        <v>252</v>
      </c>
      <c r="BA1200" s="1" t="s">
        <v>247</v>
      </c>
      <c r="BB1200" s="1"/>
      <c r="BC1200" s="1"/>
      <c r="BD1200" s="1"/>
      <c r="BE1200" s="1" t="s">
        <v>150</v>
      </c>
      <c r="BF1200" s="1" t="s">
        <v>151</v>
      </c>
      <c r="BG1200" s="1"/>
      <c r="BH1200" s="1" t="s">
        <v>253</v>
      </c>
      <c r="BI1200" s="1"/>
      <c r="BJ1200" s="1"/>
      <c r="BK1200" s="1"/>
      <c r="BL1200" s="1" t="s">
        <v>7910</v>
      </c>
      <c r="BM1200" s="1" t="s">
        <v>7911</v>
      </c>
      <c r="BN1200" s="1"/>
    </row>
    <row r="1201" spans="1:66" ht="15.75" customHeight="1" x14ac:dyDescent="0.3">
      <c r="A1201" s="1" t="s">
        <v>7859</v>
      </c>
      <c r="B1201" s="1">
        <v>150000</v>
      </c>
      <c r="C1201" s="1" t="s">
        <v>68</v>
      </c>
      <c r="D1201" s="1">
        <v>0</v>
      </c>
      <c r="E1201" s="4">
        <v>44688</v>
      </c>
      <c r="F1201" s="1" t="s">
        <v>69</v>
      </c>
      <c r="G1201" s="1" t="s">
        <v>99</v>
      </c>
      <c r="H1201" s="1" t="s">
        <v>100</v>
      </c>
      <c r="I1201" s="1" t="s">
        <v>101</v>
      </c>
      <c r="J1201" s="1"/>
      <c r="K1201" s="1"/>
      <c r="L1201" s="1" t="s">
        <v>2614</v>
      </c>
      <c r="M1201" s="1" t="s">
        <v>7912</v>
      </c>
      <c r="N1201" s="1" t="s">
        <v>7913</v>
      </c>
      <c r="O1201" s="1" t="s">
        <v>247</v>
      </c>
      <c r="P1201" s="1" t="s">
        <v>7864</v>
      </c>
      <c r="Q1201" s="1" t="s">
        <v>7859</v>
      </c>
      <c r="R1201" s="1" t="s">
        <v>7914</v>
      </c>
      <c r="S1201" s="1" t="s">
        <v>7915</v>
      </c>
      <c r="T1201" s="1"/>
      <c r="U1201" s="1"/>
      <c r="V1201" s="1"/>
      <c r="W1201" s="1" t="s">
        <v>7916</v>
      </c>
      <c r="X1201" s="1"/>
      <c r="Y1201" s="1">
        <v>52</v>
      </c>
      <c r="Z1201" s="1"/>
      <c r="AA1201" s="1"/>
      <c r="AB1201" s="1"/>
      <c r="AC1201" s="1"/>
      <c r="AD1201" s="1"/>
      <c r="AE1201" s="1"/>
      <c r="AF1201" s="1"/>
      <c r="AG1201" s="1" t="s">
        <v>82</v>
      </c>
      <c r="AH1201" s="1"/>
      <c r="AI1201" s="1"/>
      <c r="AJ1201" s="1"/>
      <c r="AK1201" s="1"/>
      <c r="AL1201" s="1"/>
      <c r="AM1201" s="1"/>
      <c r="AN1201" s="1"/>
      <c r="AO1201" s="1"/>
      <c r="AP1201" s="1"/>
      <c r="AQ1201" s="1"/>
      <c r="AR1201" s="1"/>
      <c r="AS1201" s="1"/>
      <c r="AT1201" s="1"/>
      <c r="AU1201" s="1"/>
      <c r="AV1201" s="1"/>
      <c r="AW1201" s="1"/>
      <c r="AX1201" s="1"/>
      <c r="AY1201" s="1"/>
      <c r="AZ1201" s="1" t="s">
        <v>252</v>
      </c>
      <c r="BA1201" s="1" t="s">
        <v>247</v>
      </c>
      <c r="BB1201" s="1"/>
      <c r="BC1201" s="1"/>
      <c r="BD1201" s="1"/>
      <c r="BE1201" s="1" t="s">
        <v>150</v>
      </c>
      <c r="BF1201" s="1" t="s">
        <v>151</v>
      </c>
      <c r="BG1201" s="1"/>
      <c r="BH1201" s="1" t="s">
        <v>6884</v>
      </c>
      <c r="BI1201" s="1"/>
      <c r="BJ1201" s="1"/>
      <c r="BK1201" s="1"/>
      <c r="BL1201" s="1" t="s">
        <v>7917</v>
      </c>
      <c r="BM1201" s="1" t="s">
        <v>7918</v>
      </c>
      <c r="BN1201" s="1"/>
    </row>
    <row r="1202" spans="1:66" ht="15.75" customHeight="1" x14ac:dyDescent="0.3">
      <c r="A1202" s="1" t="s">
        <v>313</v>
      </c>
      <c r="B1202" s="1">
        <v>100000</v>
      </c>
      <c r="C1202" s="1" t="s">
        <v>68</v>
      </c>
      <c r="D1202" s="1">
        <v>0</v>
      </c>
      <c r="E1202" s="4" t="s">
        <v>139</v>
      </c>
      <c r="F1202" s="1" t="s">
        <v>69</v>
      </c>
      <c r="G1202" s="1" t="s">
        <v>123</v>
      </c>
      <c r="H1202" s="1" t="s">
        <v>124</v>
      </c>
      <c r="I1202" s="1" t="s">
        <v>101</v>
      </c>
      <c r="J1202" s="1"/>
      <c r="K1202" s="1"/>
      <c r="L1202" s="1"/>
      <c r="M1202" s="1" t="s">
        <v>7919</v>
      </c>
      <c r="N1202" s="1" t="s">
        <v>7920</v>
      </c>
      <c r="O1202" s="1" t="s">
        <v>313</v>
      </c>
      <c r="P1202" s="1" t="s">
        <v>318</v>
      </c>
      <c r="Q1202" s="1" t="s">
        <v>313</v>
      </c>
      <c r="R1202" s="1" t="s">
        <v>7921</v>
      </c>
      <c r="S1202" s="1" t="s">
        <v>7922</v>
      </c>
      <c r="T1202" s="1"/>
      <c r="U1202" s="1" t="s">
        <v>2216</v>
      </c>
      <c r="V1202" s="1"/>
      <c r="W1202" s="1" t="s">
        <v>7923</v>
      </c>
      <c r="X1202" s="1"/>
      <c r="Y1202" s="1">
        <v>15</v>
      </c>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t="s">
        <v>318</v>
      </c>
      <c r="BA1202" s="1" t="s">
        <v>313</v>
      </c>
      <c r="BB1202" s="1" t="s">
        <v>372</v>
      </c>
      <c r="BC1202" s="1"/>
      <c r="BD1202" s="1"/>
      <c r="BE1202" s="1" t="s">
        <v>150</v>
      </c>
      <c r="BF1202" s="1" t="s">
        <v>298</v>
      </c>
      <c r="BG1202" s="1"/>
      <c r="BH1202" s="1" t="s">
        <v>552</v>
      </c>
      <c r="BI1202" s="1"/>
      <c r="BJ1202" s="1"/>
      <c r="BK1202" s="1"/>
      <c r="BL1202" s="1" t="s">
        <v>7924</v>
      </c>
      <c r="BM1202" s="1" t="s">
        <v>7925</v>
      </c>
      <c r="BN1202" s="1"/>
    </row>
    <row r="1203" spans="1:66" ht="15.75" customHeight="1" x14ac:dyDescent="0.3">
      <c r="A1203" s="1" t="s">
        <v>7859</v>
      </c>
      <c r="B1203" s="1">
        <v>700000</v>
      </c>
      <c r="C1203" s="1" t="s">
        <v>68</v>
      </c>
      <c r="D1203" s="1">
        <v>0</v>
      </c>
      <c r="E1203" s="4" t="s">
        <v>2926</v>
      </c>
      <c r="F1203" s="1" t="s">
        <v>69</v>
      </c>
      <c r="G1203" s="1" t="s">
        <v>99</v>
      </c>
      <c r="H1203" s="1" t="s">
        <v>100</v>
      </c>
      <c r="I1203" s="1" t="s">
        <v>101</v>
      </c>
      <c r="J1203" s="1"/>
      <c r="K1203" s="1"/>
      <c r="L1203" s="1" t="s">
        <v>7926</v>
      </c>
      <c r="M1203" s="1" t="s">
        <v>7927</v>
      </c>
      <c r="N1203" s="1" t="s">
        <v>7928</v>
      </c>
      <c r="O1203" s="1" t="s">
        <v>247</v>
      </c>
      <c r="P1203" s="1" t="s">
        <v>7864</v>
      </c>
      <c r="Q1203" s="1" t="s">
        <v>7859</v>
      </c>
      <c r="R1203" s="1" t="s">
        <v>7929</v>
      </c>
      <c r="S1203" s="1" t="s">
        <v>7930</v>
      </c>
      <c r="T1203" s="1"/>
      <c r="U1203" s="1" t="s">
        <v>81</v>
      </c>
      <c r="V1203" s="1"/>
      <c r="W1203" s="1"/>
      <c r="X1203" s="1"/>
      <c r="Y1203" s="1">
        <v>95</v>
      </c>
      <c r="Z1203" s="1"/>
      <c r="AA1203" s="1"/>
      <c r="AB1203" s="1"/>
      <c r="AC1203" s="1"/>
      <c r="AD1203" s="1"/>
      <c r="AE1203" s="1"/>
      <c r="AF1203" s="1"/>
      <c r="AG1203" s="1"/>
      <c r="AH1203" s="1"/>
      <c r="AI1203" s="1"/>
      <c r="AJ1203" s="1"/>
      <c r="AK1203" s="1" t="s">
        <v>112</v>
      </c>
      <c r="AL1203" s="1"/>
      <c r="AM1203" s="1"/>
      <c r="AN1203" s="1"/>
      <c r="AO1203" s="1"/>
      <c r="AP1203" s="1"/>
      <c r="AQ1203" s="1"/>
      <c r="AR1203" s="1"/>
      <c r="AS1203" s="1"/>
      <c r="AT1203" s="1"/>
      <c r="AU1203" s="1"/>
      <c r="AV1203" s="1"/>
      <c r="AW1203" s="1"/>
      <c r="AX1203" s="1"/>
      <c r="AY1203" s="1"/>
      <c r="AZ1203" s="1" t="s">
        <v>252</v>
      </c>
      <c r="BA1203" s="1" t="s">
        <v>247</v>
      </c>
      <c r="BB1203" s="1"/>
      <c r="BC1203" s="1"/>
      <c r="BD1203" s="1" t="s">
        <v>266</v>
      </c>
      <c r="BE1203" s="1" t="s">
        <v>134</v>
      </c>
      <c r="BF1203" s="1"/>
      <c r="BG1203" s="1"/>
      <c r="BH1203" s="1"/>
      <c r="BI1203" s="1"/>
      <c r="BJ1203" s="1"/>
      <c r="BK1203" s="1"/>
      <c r="BL1203" s="1" t="s">
        <v>7931</v>
      </c>
      <c r="BM1203" s="1" t="s">
        <v>7932</v>
      </c>
      <c r="BN1203" s="1"/>
    </row>
    <row r="1204" spans="1:66" ht="15.75" customHeight="1" x14ac:dyDescent="0.3">
      <c r="A1204" s="1" t="s">
        <v>313</v>
      </c>
      <c r="B1204" s="1">
        <v>200000</v>
      </c>
      <c r="C1204" s="1" t="s">
        <v>68</v>
      </c>
      <c r="D1204" s="1">
        <v>0</v>
      </c>
      <c r="E1204" s="4" t="s">
        <v>139</v>
      </c>
      <c r="F1204" s="1" t="s">
        <v>69</v>
      </c>
      <c r="G1204" s="1" t="s">
        <v>123</v>
      </c>
      <c r="H1204" s="1" t="s">
        <v>124</v>
      </c>
      <c r="I1204" s="1" t="s">
        <v>101</v>
      </c>
      <c r="J1204" s="1"/>
      <c r="K1204" s="1"/>
      <c r="L1204" s="1" t="s">
        <v>7933</v>
      </c>
      <c r="M1204" s="1" t="s">
        <v>7934</v>
      </c>
      <c r="N1204" s="1" t="s">
        <v>7935</v>
      </c>
      <c r="O1204" s="1" t="s">
        <v>247</v>
      </c>
      <c r="P1204" s="1" t="s">
        <v>318</v>
      </c>
      <c r="Q1204" s="1" t="s">
        <v>313</v>
      </c>
      <c r="R1204" s="1" t="s">
        <v>7936</v>
      </c>
      <c r="S1204" s="1" t="s">
        <v>7937</v>
      </c>
      <c r="T1204" s="1"/>
      <c r="U1204" s="1" t="s">
        <v>7938</v>
      </c>
      <c r="V1204" s="1"/>
      <c r="W1204" s="1" t="s">
        <v>7939</v>
      </c>
      <c r="X1204" s="1"/>
      <c r="Y1204" s="1">
        <v>50</v>
      </c>
      <c r="Z1204" s="1"/>
      <c r="AA1204" s="1"/>
      <c r="AB1204" s="1"/>
      <c r="AC1204" s="1"/>
      <c r="AD1204" s="1"/>
      <c r="AE1204" s="1"/>
      <c r="AF1204" s="1"/>
      <c r="AG1204" s="1" t="s">
        <v>82</v>
      </c>
      <c r="AH1204" s="1"/>
      <c r="AI1204" s="1"/>
      <c r="AJ1204" s="1"/>
      <c r="AK1204" s="1"/>
      <c r="AL1204" s="1"/>
      <c r="AM1204" s="1"/>
      <c r="AN1204" s="1"/>
      <c r="AO1204" s="1"/>
      <c r="AP1204" s="1"/>
      <c r="AQ1204" s="1"/>
      <c r="AR1204" s="1"/>
      <c r="AS1204" s="1"/>
      <c r="AT1204" s="1"/>
      <c r="AU1204" s="1"/>
      <c r="AV1204" s="1"/>
      <c r="AW1204" s="1"/>
      <c r="AX1204" s="1"/>
      <c r="AY1204" s="1"/>
      <c r="AZ1204" s="1" t="s">
        <v>252</v>
      </c>
      <c r="BA1204" s="1" t="s">
        <v>247</v>
      </c>
      <c r="BB1204" s="1" t="s">
        <v>372</v>
      </c>
      <c r="BC1204" s="1"/>
      <c r="BD1204" s="1"/>
      <c r="BE1204" s="1" t="s">
        <v>150</v>
      </c>
      <c r="BF1204" s="1" t="s">
        <v>298</v>
      </c>
      <c r="BG1204" s="1"/>
      <c r="BH1204" s="1" t="s">
        <v>6884</v>
      </c>
      <c r="BI1204" s="1"/>
      <c r="BJ1204" s="1"/>
      <c r="BK1204" s="1"/>
      <c r="BL1204" s="1" t="s">
        <v>7940</v>
      </c>
      <c r="BM1204" s="1" t="s">
        <v>7941</v>
      </c>
      <c r="BN1204" s="1"/>
    </row>
    <row r="1205" spans="1:66" ht="15.75" customHeight="1" x14ac:dyDescent="0.3">
      <c r="A1205" s="1" t="s">
        <v>313</v>
      </c>
      <c r="B1205" s="1">
        <v>160000</v>
      </c>
      <c r="C1205" s="1" t="s">
        <v>68</v>
      </c>
      <c r="D1205" s="1">
        <v>0</v>
      </c>
      <c r="E1205" s="4">
        <v>44569</v>
      </c>
      <c r="F1205" s="1" t="s">
        <v>69</v>
      </c>
      <c r="G1205" s="1" t="s">
        <v>123</v>
      </c>
      <c r="H1205" s="1" t="s">
        <v>124</v>
      </c>
      <c r="I1205" s="1" t="s">
        <v>101</v>
      </c>
      <c r="J1205" s="1"/>
      <c r="K1205" s="1"/>
      <c r="L1205" s="1" t="s">
        <v>121</v>
      </c>
      <c r="M1205" s="1" t="s">
        <v>7942</v>
      </c>
      <c r="N1205" s="1" t="s">
        <v>7943</v>
      </c>
      <c r="O1205" s="1" t="s">
        <v>247</v>
      </c>
      <c r="P1205" s="1" t="s">
        <v>318</v>
      </c>
      <c r="Q1205" s="1" t="s">
        <v>313</v>
      </c>
      <c r="R1205" s="1" t="s">
        <v>7944</v>
      </c>
      <c r="S1205" s="1" t="s">
        <v>7945</v>
      </c>
      <c r="T1205" s="1"/>
      <c r="U1205" s="1" t="s">
        <v>7946</v>
      </c>
      <c r="V1205" s="1"/>
      <c r="W1205" s="1" t="s">
        <v>7947</v>
      </c>
      <c r="X1205" s="1"/>
      <c r="Y1205" s="1">
        <v>25</v>
      </c>
      <c r="Z1205" s="1"/>
      <c r="AA1205" s="1"/>
      <c r="AB1205" s="1" t="s">
        <v>560</v>
      </c>
      <c r="AC1205" s="1"/>
      <c r="AD1205" s="1"/>
      <c r="AE1205" s="1"/>
      <c r="AF1205" s="1"/>
      <c r="AG1205" s="1" t="s">
        <v>1349</v>
      </c>
      <c r="AH1205" s="1"/>
      <c r="AI1205" s="1"/>
      <c r="AJ1205" s="1"/>
      <c r="AK1205" s="1"/>
      <c r="AL1205" s="1"/>
      <c r="AM1205" s="1"/>
      <c r="AN1205" s="1"/>
      <c r="AO1205" s="1"/>
      <c r="AP1205" s="1"/>
      <c r="AQ1205" s="1"/>
      <c r="AR1205" s="1"/>
      <c r="AS1205" s="1"/>
      <c r="AT1205" s="1"/>
      <c r="AU1205" s="1"/>
      <c r="AV1205" s="1"/>
      <c r="AW1205" s="1"/>
      <c r="AX1205" s="1"/>
      <c r="AY1205" s="1"/>
      <c r="AZ1205" s="1" t="s">
        <v>252</v>
      </c>
      <c r="BA1205" s="1" t="s">
        <v>247</v>
      </c>
      <c r="BB1205" s="1"/>
      <c r="BC1205" s="1"/>
      <c r="BD1205" s="1"/>
      <c r="BE1205" s="1" t="s">
        <v>625</v>
      </c>
      <c r="BF1205" s="1" t="s">
        <v>298</v>
      </c>
      <c r="BG1205" s="1"/>
      <c r="BH1205" s="1" t="s">
        <v>253</v>
      </c>
      <c r="BI1205" s="1"/>
      <c r="BJ1205" s="1"/>
      <c r="BK1205" s="1"/>
      <c r="BL1205" s="1" t="s">
        <v>7948</v>
      </c>
      <c r="BM1205" s="1" t="s">
        <v>7949</v>
      </c>
      <c r="BN1205" s="1"/>
    </row>
    <row r="1206" spans="1:66" ht="15.75" customHeight="1" x14ac:dyDescent="0.3">
      <c r="A1206" s="1" t="s">
        <v>313</v>
      </c>
      <c r="B1206" s="1">
        <v>40000</v>
      </c>
      <c r="C1206" s="1" t="s">
        <v>68</v>
      </c>
      <c r="D1206" s="1">
        <v>0</v>
      </c>
      <c r="E1206" s="4" t="s">
        <v>314</v>
      </c>
      <c r="F1206" s="1" t="s">
        <v>69</v>
      </c>
      <c r="G1206" s="1" t="s">
        <v>123</v>
      </c>
      <c r="H1206" s="1" t="s">
        <v>124</v>
      </c>
      <c r="I1206" s="1" t="s">
        <v>101</v>
      </c>
      <c r="J1206" s="1"/>
      <c r="K1206" s="1"/>
      <c r="L1206" s="1" t="s">
        <v>7950</v>
      </c>
      <c r="M1206" s="1" t="s">
        <v>7951</v>
      </c>
      <c r="N1206" s="1" t="s">
        <v>7952</v>
      </c>
      <c r="O1206" s="1" t="s">
        <v>247</v>
      </c>
      <c r="P1206" s="1" t="s">
        <v>318</v>
      </c>
      <c r="Q1206" s="1" t="s">
        <v>313</v>
      </c>
      <c r="R1206" s="1" t="s">
        <v>7953</v>
      </c>
      <c r="S1206" s="1" t="s">
        <v>7954</v>
      </c>
      <c r="T1206" s="1"/>
      <c r="U1206" s="1" t="s">
        <v>1299</v>
      </c>
      <c r="V1206" s="1"/>
      <c r="W1206" s="1"/>
      <c r="X1206" s="1"/>
      <c r="Y1206" s="1">
        <v>12</v>
      </c>
      <c r="Z1206" s="1"/>
      <c r="AA1206" s="1"/>
      <c r="AB1206" s="1"/>
      <c r="AC1206" s="1"/>
      <c r="AD1206" s="1"/>
      <c r="AE1206" s="1"/>
      <c r="AF1206" s="1"/>
      <c r="AG1206" s="1"/>
      <c r="AH1206" s="1"/>
      <c r="AI1206" s="1"/>
      <c r="AJ1206" s="1"/>
      <c r="AK1206" s="1" t="s">
        <v>356</v>
      </c>
      <c r="AL1206" s="1"/>
      <c r="AM1206" s="1"/>
      <c r="AN1206" s="1"/>
      <c r="AO1206" s="1"/>
      <c r="AP1206" s="1"/>
      <c r="AQ1206" s="1"/>
      <c r="AR1206" s="1"/>
      <c r="AS1206" s="1"/>
      <c r="AT1206" s="1"/>
      <c r="AU1206" s="1"/>
      <c r="AV1206" s="1"/>
      <c r="AW1206" s="1"/>
      <c r="AX1206" s="1" t="s">
        <v>345</v>
      </c>
      <c r="AY1206" s="1"/>
      <c r="AZ1206" s="1" t="s">
        <v>252</v>
      </c>
      <c r="BA1206" s="1" t="s">
        <v>247</v>
      </c>
      <c r="BB1206" s="1" t="s">
        <v>372</v>
      </c>
      <c r="BC1206" s="1"/>
      <c r="BD1206" s="1"/>
      <c r="BE1206" s="1" t="s">
        <v>150</v>
      </c>
      <c r="BF1206" s="1" t="s">
        <v>298</v>
      </c>
      <c r="BG1206" s="1"/>
      <c r="BH1206" s="1" t="s">
        <v>7955</v>
      </c>
      <c r="BI1206" s="1"/>
      <c r="BJ1206" s="1"/>
      <c r="BK1206" s="1"/>
      <c r="BL1206" s="1" t="s">
        <v>7956</v>
      </c>
      <c r="BM1206" s="1" t="s">
        <v>7957</v>
      </c>
      <c r="BN1206" s="1"/>
    </row>
    <row r="1207" spans="1:66" ht="15.75" customHeight="1" x14ac:dyDescent="0.3">
      <c r="A1207" s="1" t="s">
        <v>313</v>
      </c>
      <c r="B1207" s="1">
        <v>200000</v>
      </c>
      <c r="C1207" s="1" t="s">
        <v>68</v>
      </c>
      <c r="D1207" s="1">
        <v>0</v>
      </c>
      <c r="E1207" s="4">
        <v>44569</v>
      </c>
      <c r="F1207" s="1" t="s">
        <v>69</v>
      </c>
      <c r="G1207" s="1" t="s">
        <v>123</v>
      </c>
      <c r="H1207" s="1" t="s">
        <v>124</v>
      </c>
      <c r="I1207" s="1" t="s">
        <v>101</v>
      </c>
      <c r="J1207" s="1"/>
      <c r="K1207" s="1"/>
      <c r="L1207" s="1" t="s">
        <v>796</v>
      </c>
      <c r="M1207" s="1" t="s">
        <v>7942</v>
      </c>
      <c r="N1207" s="1" t="s">
        <v>7943</v>
      </c>
      <c r="O1207" s="1" t="s">
        <v>247</v>
      </c>
      <c r="P1207" s="1" t="s">
        <v>318</v>
      </c>
      <c r="Q1207" s="1" t="s">
        <v>313</v>
      </c>
      <c r="R1207" s="1" t="s">
        <v>7958</v>
      </c>
      <c r="S1207" s="1" t="s">
        <v>7959</v>
      </c>
      <c r="T1207" s="1"/>
      <c r="U1207" s="1" t="s">
        <v>7946</v>
      </c>
      <c r="V1207" s="1"/>
      <c r="W1207" s="1" t="s">
        <v>7947</v>
      </c>
      <c r="X1207" s="1"/>
      <c r="Y1207" s="1">
        <v>25</v>
      </c>
      <c r="Z1207" s="1"/>
      <c r="AA1207" s="1"/>
      <c r="AB1207" s="1" t="s">
        <v>560</v>
      </c>
      <c r="AC1207" s="1"/>
      <c r="AD1207" s="1"/>
      <c r="AE1207" s="1"/>
      <c r="AF1207" s="1"/>
      <c r="AG1207" s="1" t="s">
        <v>1349</v>
      </c>
      <c r="AH1207" s="1"/>
      <c r="AI1207" s="1"/>
      <c r="AJ1207" s="1"/>
      <c r="AK1207" s="1"/>
      <c r="AL1207" s="1"/>
      <c r="AM1207" s="1"/>
      <c r="AN1207" s="1"/>
      <c r="AO1207" s="1"/>
      <c r="AP1207" s="1"/>
      <c r="AQ1207" s="1"/>
      <c r="AR1207" s="1"/>
      <c r="AS1207" s="1"/>
      <c r="AT1207" s="1"/>
      <c r="AU1207" s="1"/>
      <c r="AV1207" s="1"/>
      <c r="AW1207" s="1"/>
      <c r="AX1207" s="1"/>
      <c r="AY1207" s="1"/>
      <c r="AZ1207" s="1" t="s">
        <v>252</v>
      </c>
      <c r="BA1207" s="1" t="s">
        <v>247</v>
      </c>
      <c r="BB1207" s="1"/>
      <c r="BC1207" s="1"/>
      <c r="BD1207" s="1"/>
      <c r="BE1207" s="1" t="s">
        <v>625</v>
      </c>
      <c r="BF1207" s="1" t="s">
        <v>298</v>
      </c>
      <c r="BG1207" s="1"/>
      <c r="BH1207" s="1" t="s">
        <v>253</v>
      </c>
      <c r="BI1207" s="1"/>
      <c r="BJ1207" s="1"/>
      <c r="BK1207" s="1"/>
      <c r="BL1207" s="1" t="s">
        <v>7948</v>
      </c>
      <c r="BM1207" s="1" t="s">
        <v>7949</v>
      </c>
      <c r="BN1207" s="1"/>
    </row>
    <row r="1208" spans="1:66" ht="15.75" customHeight="1" x14ac:dyDescent="0.3">
      <c r="A1208" s="1" t="s">
        <v>313</v>
      </c>
      <c r="B1208" s="1">
        <v>200000</v>
      </c>
      <c r="C1208" s="1" t="s">
        <v>68</v>
      </c>
      <c r="D1208" s="1">
        <v>0</v>
      </c>
      <c r="E1208" s="4" t="s">
        <v>1059</v>
      </c>
      <c r="F1208" s="1" t="s">
        <v>69</v>
      </c>
      <c r="G1208" s="1" t="s">
        <v>123</v>
      </c>
      <c r="H1208" s="1" t="s">
        <v>124</v>
      </c>
      <c r="I1208" s="1" t="s">
        <v>101</v>
      </c>
      <c r="J1208" s="1"/>
      <c r="K1208" s="1"/>
      <c r="L1208" s="1" t="s">
        <v>7960</v>
      </c>
      <c r="M1208" s="1" t="s">
        <v>7961</v>
      </c>
      <c r="N1208" s="1" t="s">
        <v>7962</v>
      </c>
      <c r="O1208" s="1" t="s">
        <v>247</v>
      </c>
      <c r="P1208" s="1" t="s">
        <v>318</v>
      </c>
      <c r="Q1208" s="1" t="s">
        <v>313</v>
      </c>
      <c r="R1208" s="1" t="s">
        <v>7963</v>
      </c>
      <c r="S1208" s="1" t="s">
        <v>7964</v>
      </c>
      <c r="T1208" s="1"/>
      <c r="U1208" s="1" t="s">
        <v>130</v>
      </c>
      <c r="V1208" s="1"/>
      <c r="W1208" s="1" t="s">
        <v>7965</v>
      </c>
      <c r="X1208" s="1"/>
      <c r="Y1208" s="1">
        <v>37</v>
      </c>
      <c r="Z1208" s="1"/>
      <c r="AA1208" s="1"/>
      <c r="AB1208" s="1"/>
      <c r="AC1208" s="1"/>
      <c r="AD1208" s="1"/>
      <c r="AE1208" s="1"/>
      <c r="AF1208" s="1"/>
      <c r="AG1208" s="1"/>
      <c r="AH1208" s="1"/>
      <c r="AI1208" s="1"/>
      <c r="AJ1208" s="1"/>
      <c r="AK1208" s="1" t="s">
        <v>356</v>
      </c>
      <c r="AL1208" s="1"/>
      <c r="AM1208" s="1"/>
      <c r="AN1208" s="1"/>
      <c r="AO1208" s="1"/>
      <c r="AP1208" s="1"/>
      <c r="AQ1208" s="1"/>
      <c r="AR1208" s="1"/>
      <c r="AS1208" s="1"/>
      <c r="AT1208" s="1"/>
      <c r="AU1208" s="1"/>
      <c r="AV1208" s="1"/>
      <c r="AW1208" s="1"/>
      <c r="AX1208" s="1" t="s">
        <v>221</v>
      </c>
      <c r="AY1208" s="1"/>
      <c r="AZ1208" s="1" t="s">
        <v>252</v>
      </c>
      <c r="BA1208" s="1" t="s">
        <v>247</v>
      </c>
      <c r="BB1208" s="1" t="s">
        <v>372</v>
      </c>
      <c r="BC1208" s="1"/>
      <c r="BD1208" s="1" t="s">
        <v>1067</v>
      </c>
      <c r="BE1208" s="1" t="s">
        <v>150</v>
      </c>
      <c r="BF1208" s="1" t="s">
        <v>298</v>
      </c>
      <c r="BG1208" s="1"/>
      <c r="BH1208" s="1"/>
      <c r="BI1208" s="1"/>
      <c r="BJ1208" s="1"/>
      <c r="BK1208" s="1"/>
      <c r="BL1208" s="1" t="s">
        <v>7966</v>
      </c>
      <c r="BM1208" s="1" t="s">
        <v>7967</v>
      </c>
      <c r="BN1208" s="1"/>
    </row>
    <row r="1209" spans="1:66" ht="15.75" customHeight="1" x14ac:dyDescent="0.3">
      <c r="A1209" s="1" t="s">
        <v>313</v>
      </c>
      <c r="B1209" s="1">
        <v>35000</v>
      </c>
      <c r="C1209" s="1" t="s">
        <v>68</v>
      </c>
      <c r="D1209" s="1">
        <v>0</v>
      </c>
      <c r="E1209" s="4" t="s">
        <v>1059</v>
      </c>
      <c r="F1209" s="1" t="s">
        <v>69</v>
      </c>
      <c r="G1209" s="1" t="s">
        <v>123</v>
      </c>
      <c r="H1209" s="1" t="s">
        <v>124</v>
      </c>
      <c r="I1209" s="1" t="s">
        <v>101</v>
      </c>
      <c r="J1209" s="1"/>
      <c r="K1209" s="1"/>
      <c r="L1209" s="1" t="s">
        <v>7968</v>
      </c>
      <c r="M1209" s="1" t="s">
        <v>7969</v>
      </c>
      <c r="N1209" s="1" t="s">
        <v>7970</v>
      </c>
      <c r="O1209" s="1" t="s">
        <v>247</v>
      </c>
      <c r="P1209" s="1" t="s">
        <v>318</v>
      </c>
      <c r="Q1209" s="1" t="s">
        <v>313</v>
      </c>
      <c r="R1209" s="1" t="s">
        <v>7971</v>
      </c>
      <c r="S1209" s="1" t="s">
        <v>7972</v>
      </c>
      <c r="T1209" s="1"/>
      <c r="U1209" s="1"/>
      <c r="V1209" s="1"/>
      <c r="W1209" s="1" t="s">
        <v>7973</v>
      </c>
      <c r="X1209" s="1"/>
      <c r="Y1209" s="1">
        <v>25</v>
      </c>
      <c r="Z1209" s="1"/>
      <c r="AA1209" s="1"/>
      <c r="AB1209" s="1"/>
      <c r="AC1209" s="1"/>
      <c r="AD1209" s="1"/>
      <c r="AE1209" s="1"/>
      <c r="AF1209" s="1"/>
      <c r="AG1209" s="1" t="s">
        <v>149</v>
      </c>
      <c r="AH1209" s="1"/>
      <c r="AI1209" s="1"/>
      <c r="AJ1209" s="1"/>
      <c r="AK1209" s="1"/>
      <c r="AL1209" s="1"/>
      <c r="AM1209" s="1"/>
      <c r="AN1209" s="1"/>
      <c r="AO1209" s="1"/>
      <c r="AP1209" s="1"/>
      <c r="AQ1209" s="1"/>
      <c r="AR1209" s="1"/>
      <c r="AS1209" s="1"/>
      <c r="AT1209" s="1"/>
      <c r="AU1209" s="1"/>
      <c r="AV1209" s="1"/>
      <c r="AW1209" s="1"/>
      <c r="AX1209" s="1"/>
      <c r="AY1209" s="1"/>
      <c r="AZ1209" s="1" t="s">
        <v>252</v>
      </c>
      <c r="BA1209" s="1" t="s">
        <v>247</v>
      </c>
      <c r="BB1209" s="1" t="s">
        <v>372</v>
      </c>
      <c r="BC1209" s="1"/>
      <c r="BD1209" s="1"/>
      <c r="BE1209" s="1" t="s">
        <v>150</v>
      </c>
      <c r="BF1209" s="1" t="s">
        <v>298</v>
      </c>
      <c r="BG1209" s="1"/>
      <c r="BH1209" s="1" t="s">
        <v>253</v>
      </c>
      <c r="BI1209" s="1"/>
      <c r="BJ1209" s="1"/>
      <c r="BK1209" s="1"/>
      <c r="BL1209" s="1" t="s">
        <v>7974</v>
      </c>
      <c r="BM1209" s="1" t="s">
        <v>7975</v>
      </c>
      <c r="BN1209" s="1"/>
    </row>
    <row r="1210" spans="1:66" ht="15.75" customHeight="1" x14ac:dyDescent="0.3">
      <c r="A1210" s="1" t="s">
        <v>313</v>
      </c>
      <c r="B1210" s="1">
        <v>3000</v>
      </c>
      <c r="C1210" s="1" t="s">
        <v>68</v>
      </c>
      <c r="D1210" s="1">
        <v>0</v>
      </c>
      <c r="E1210" s="4" t="s">
        <v>1059</v>
      </c>
      <c r="F1210" s="1" t="s">
        <v>69</v>
      </c>
      <c r="G1210" s="1" t="s">
        <v>123</v>
      </c>
      <c r="H1210" s="1" t="s">
        <v>124</v>
      </c>
      <c r="I1210" s="1" t="s">
        <v>101</v>
      </c>
      <c r="J1210" s="1"/>
      <c r="K1210" s="1"/>
      <c r="L1210" s="1"/>
      <c r="M1210" s="1" t="s">
        <v>7976</v>
      </c>
      <c r="N1210" s="1" t="s">
        <v>7977</v>
      </c>
      <c r="O1210" s="1" t="s">
        <v>313</v>
      </c>
      <c r="P1210" s="1" t="s">
        <v>318</v>
      </c>
      <c r="Q1210" s="1" t="s">
        <v>313</v>
      </c>
      <c r="R1210" s="1" t="s">
        <v>7978</v>
      </c>
      <c r="S1210" s="1" t="s">
        <v>7979</v>
      </c>
      <c r="T1210" s="1"/>
      <c r="U1210" s="1" t="s">
        <v>1299</v>
      </c>
      <c r="V1210" s="1"/>
      <c r="W1210" s="1" t="s">
        <v>7980</v>
      </c>
      <c r="X1210" s="1"/>
      <c r="Y1210" s="1">
        <v>49</v>
      </c>
      <c r="Z1210" s="1"/>
      <c r="AA1210" s="1"/>
      <c r="AB1210" s="1"/>
      <c r="AC1210" s="1"/>
      <c r="AD1210" s="1"/>
      <c r="AE1210" s="1"/>
      <c r="AF1210" s="1"/>
      <c r="AG1210" s="1" t="s">
        <v>111</v>
      </c>
      <c r="AH1210" s="1"/>
      <c r="AI1210" s="1"/>
      <c r="AJ1210" s="1"/>
      <c r="AK1210" s="1" t="s">
        <v>112</v>
      </c>
      <c r="AL1210" s="1"/>
      <c r="AM1210" s="1"/>
      <c r="AN1210" s="1"/>
      <c r="AO1210" s="1"/>
      <c r="AP1210" s="1"/>
      <c r="AQ1210" s="1"/>
      <c r="AR1210" s="1"/>
      <c r="AS1210" s="1"/>
      <c r="AT1210" s="1"/>
      <c r="AU1210" s="1"/>
      <c r="AV1210" s="1"/>
      <c r="AW1210" s="1"/>
      <c r="AX1210" s="1"/>
      <c r="AY1210" s="1"/>
      <c r="AZ1210" s="1" t="s">
        <v>318</v>
      </c>
      <c r="BA1210" s="1" t="s">
        <v>313</v>
      </c>
      <c r="BB1210" s="1"/>
      <c r="BC1210" s="1"/>
      <c r="BD1210" s="1" t="s">
        <v>266</v>
      </c>
      <c r="BE1210" s="1" t="s">
        <v>150</v>
      </c>
      <c r="BF1210" s="1" t="s">
        <v>298</v>
      </c>
      <c r="BG1210" s="1"/>
      <c r="BH1210" s="1" t="s">
        <v>253</v>
      </c>
      <c r="BI1210" s="1"/>
      <c r="BJ1210" s="1"/>
      <c r="BK1210" s="1"/>
      <c r="BL1210" s="1" t="s">
        <v>7981</v>
      </c>
      <c r="BM1210" s="1" t="s">
        <v>7982</v>
      </c>
      <c r="BN1210" s="1" t="s">
        <v>181</v>
      </c>
    </row>
    <row r="1211" spans="1:66" ht="15.75" customHeight="1" x14ac:dyDescent="0.3">
      <c r="A1211" s="1" t="s">
        <v>313</v>
      </c>
      <c r="B1211" s="1">
        <v>30184</v>
      </c>
      <c r="C1211" s="1" t="s">
        <v>68</v>
      </c>
      <c r="D1211" s="1">
        <v>0</v>
      </c>
      <c r="E1211" s="4" t="s">
        <v>1059</v>
      </c>
      <c r="F1211" s="1" t="s">
        <v>69</v>
      </c>
      <c r="G1211" s="1" t="s">
        <v>123</v>
      </c>
      <c r="H1211" s="1" t="s">
        <v>124</v>
      </c>
      <c r="I1211" s="1" t="s">
        <v>101</v>
      </c>
      <c r="J1211" s="1"/>
      <c r="K1211" s="1"/>
      <c r="L1211" s="1"/>
      <c r="M1211" s="1" t="s">
        <v>7976</v>
      </c>
      <c r="N1211" s="1" t="s">
        <v>7977</v>
      </c>
      <c r="O1211" s="1" t="s">
        <v>313</v>
      </c>
      <c r="P1211" s="1" t="s">
        <v>318</v>
      </c>
      <c r="Q1211" s="1" t="s">
        <v>313</v>
      </c>
      <c r="R1211" s="1" t="s">
        <v>7983</v>
      </c>
      <c r="S1211" s="1" t="s">
        <v>7984</v>
      </c>
      <c r="T1211" s="1"/>
      <c r="U1211" s="1" t="s">
        <v>1299</v>
      </c>
      <c r="V1211" s="1"/>
      <c r="W1211" s="1" t="s">
        <v>7980</v>
      </c>
      <c r="X1211" s="1"/>
      <c r="Y1211" s="1">
        <v>49</v>
      </c>
      <c r="Z1211" s="1"/>
      <c r="AA1211" s="1"/>
      <c r="AB1211" s="1"/>
      <c r="AC1211" s="1"/>
      <c r="AD1211" s="1"/>
      <c r="AE1211" s="1"/>
      <c r="AF1211" s="1"/>
      <c r="AG1211" s="1" t="s">
        <v>111</v>
      </c>
      <c r="AH1211" s="1"/>
      <c r="AI1211" s="1"/>
      <c r="AJ1211" s="1"/>
      <c r="AK1211" s="1" t="s">
        <v>112</v>
      </c>
      <c r="AL1211" s="1"/>
      <c r="AM1211" s="1"/>
      <c r="AN1211" s="1"/>
      <c r="AO1211" s="1"/>
      <c r="AP1211" s="1"/>
      <c r="AQ1211" s="1"/>
      <c r="AR1211" s="1"/>
      <c r="AS1211" s="1"/>
      <c r="AT1211" s="1"/>
      <c r="AU1211" s="1"/>
      <c r="AV1211" s="1"/>
      <c r="AW1211" s="1"/>
      <c r="AX1211" s="1"/>
      <c r="AY1211" s="1"/>
      <c r="AZ1211" s="1" t="s">
        <v>318</v>
      </c>
      <c r="BA1211" s="1" t="s">
        <v>313</v>
      </c>
      <c r="BB1211" s="1"/>
      <c r="BC1211" s="1"/>
      <c r="BD1211" s="1" t="s">
        <v>266</v>
      </c>
      <c r="BE1211" s="1" t="s">
        <v>150</v>
      </c>
      <c r="BF1211" s="1" t="s">
        <v>298</v>
      </c>
      <c r="BG1211" s="1"/>
      <c r="BH1211" s="1" t="s">
        <v>253</v>
      </c>
      <c r="BI1211" s="1"/>
      <c r="BJ1211" s="1"/>
      <c r="BK1211" s="1"/>
      <c r="BL1211" s="1" t="s">
        <v>7981</v>
      </c>
      <c r="BM1211" s="1" t="s">
        <v>7982</v>
      </c>
      <c r="BN1211" s="1" t="s">
        <v>121</v>
      </c>
    </row>
    <row r="1212" spans="1:66" ht="15.75" customHeight="1" x14ac:dyDescent="0.3">
      <c r="A1212" s="1" t="s">
        <v>313</v>
      </c>
      <c r="B1212" s="1">
        <v>470000</v>
      </c>
      <c r="C1212" s="1" t="s">
        <v>68</v>
      </c>
      <c r="D1212" s="1">
        <v>0</v>
      </c>
      <c r="E1212" s="4" t="s">
        <v>1059</v>
      </c>
      <c r="F1212" s="1" t="s">
        <v>69</v>
      </c>
      <c r="G1212" s="1" t="s">
        <v>123</v>
      </c>
      <c r="H1212" s="1" t="s">
        <v>124</v>
      </c>
      <c r="I1212" s="1" t="s">
        <v>101</v>
      </c>
      <c r="J1212" s="1"/>
      <c r="K1212" s="1"/>
      <c r="L1212" s="1" t="s">
        <v>7985</v>
      </c>
      <c r="M1212" s="1" t="s">
        <v>7986</v>
      </c>
      <c r="N1212" s="1" t="s">
        <v>7987</v>
      </c>
      <c r="O1212" s="1" t="s">
        <v>444</v>
      </c>
      <c r="P1212" s="1" t="s">
        <v>318</v>
      </c>
      <c r="Q1212" s="1" t="s">
        <v>313</v>
      </c>
      <c r="R1212" s="1" t="s">
        <v>7988</v>
      </c>
      <c r="S1212" s="1" t="s">
        <v>7989</v>
      </c>
      <c r="T1212" s="1"/>
      <c r="U1212" s="1" t="s">
        <v>7990</v>
      </c>
      <c r="V1212" s="1"/>
      <c r="W1212" s="1"/>
      <c r="X1212" s="1"/>
      <c r="Y1212" s="1">
        <v>100</v>
      </c>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t="s">
        <v>443</v>
      </c>
      <c r="BA1212" s="1" t="s">
        <v>444</v>
      </c>
      <c r="BB1212" s="1" t="s">
        <v>372</v>
      </c>
      <c r="BC1212" s="1"/>
      <c r="BD1212" s="1"/>
      <c r="BE1212" s="1" t="s">
        <v>192</v>
      </c>
      <c r="BF1212" s="1"/>
      <c r="BG1212" s="1"/>
      <c r="BH1212" s="1" t="s">
        <v>321</v>
      </c>
      <c r="BI1212" s="1"/>
      <c r="BJ1212" s="1"/>
      <c r="BK1212" s="1"/>
      <c r="BL1212" s="1" t="s">
        <v>7991</v>
      </c>
      <c r="BM1212" s="1" t="s">
        <v>7992</v>
      </c>
      <c r="BN1212" s="1" t="s">
        <v>121</v>
      </c>
    </row>
    <row r="1213" spans="1:66" ht="15.75" customHeight="1" x14ac:dyDescent="0.3">
      <c r="A1213" s="1" t="s">
        <v>313</v>
      </c>
      <c r="B1213" s="1">
        <v>50000</v>
      </c>
      <c r="C1213" s="1" t="s">
        <v>68</v>
      </c>
      <c r="D1213" s="1">
        <v>0</v>
      </c>
      <c r="E1213" s="4" t="s">
        <v>1059</v>
      </c>
      <c r="F1213" s="1" t="s">
        <v>69</v>
      </c>
      <c r="G1213" s="1" t="s">
        <v>123</v>
      </c>
      <c r="H1213" s="1" t="s">
        <v>124</v>
      </c>
      <c r="I1213" s="1" t="s">
        <v>101</v>
      </c>
      <c r="J1213" s="1"/>
      <c r="K1213" s="1"/>
      <c r="L1213" s="1" t="s">
        <v>7993</v>
      </c>
      <c r="M1213" s="1" t="s">
        <v>7994</v>
      </c>
      <c r="N1213" s="1" t="s">
        <v>7995</v>
      </c>
      <c r="O1213" s="1" t="s">
        <v>247</v>
      </c>
      <c r="P1213" s="1" t="s">
        <v>318</v>
      </c>
      <c r="Q1213" s="1" t="s">
        <v>313</v>
      </c>
      <c r="R1213" s="1" t="s">
        <v>7996</v>
      </c>
      <c r="S1213" s="1" t="s">
        <v>7997</v>
      </c>
      <c r="T1213" s="1"/>
      <c r="U1213" s="1" t="s">
        <v>147</v>
      </c>
      <c r="V1213" s="1"/>
      <c r="W1213" s="1"/>
      <c r="X1213" s="1"/>
      <c r="Y1213" s="1">
        <v>12</v>
      </c>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t="s">
        <v>252</v>
      </c>
      <c r="BA1213" s="1" t="s">
        <v>247</v>
      </c>
      <c r="BB1213" s="1" t="s">
        <v>372</v>
      </c>
      <c r="BC1213" s="1"/>
      <c r="BD1213" s="1"/>
      <c r="BE1213" s="1" t="s">
        <v>150</v>
      </c>
      <c r="BF1213" s="1" t="s">
        <v>298</v>
      </c>
      <c r="BG1213" s="1"/>
      <c r="BH1213" s="1" t="s">
        <v>7955</v>
      </c>
      <c r="BI1213" s="1"/>
      <c r="BJ1213" s="1"/>
      <c r="BK1213" s="1"/>
      <c r="BL1213" s="1" t="s">
        <v>7998</v>
      </c>
      <c r="BM1213" s="1" t="s">
        <v>7999</v>
      </c>
      <c r="BN1213" s="1"/>
    </row>
    <row r="1214" spans="1:66" ht="15.75" customHeight="1" x14ac:dyDescent="0.3">
      <c r="A1214" s="1" t="s">
        <v>259</v>
      </c>
      <c r="B1214" s="1">
        <v>500000</v>
      </c>
      <c r="C1214" s="1" t="s">
        <v>68</v>
      </c>
      <c r="D1214" s="1">
        <v>0</v>
      </c>
      <c r="E1214" s="4" t="s">
        <v>1059</v>
      </c>
      <c r="F1214" s="1" t="s">
        <v>69</v>
      </c>
      <c r="G1214" s="1" t="s">
        <v>123</v>
      </c>
      <c r="H1214" s="1" t="s">
        <v>124</v>
      </c>
      <c r="I1214" s="1" t="s">
        <v>101</v>
      </c>
      <c r="J1214" s="1"/>
      <c r="K1214" s="1"/>
      <c r="L1214" s="1"/>
      <c r="M1214" s="1" t="s">
        <v>8000</v>
      </c>
      <c r="N1214" s="1" t="s">
        <v>8001</v>
      </c>
      <c r="O1214" s="1" t="s">
        <v>259</v>
      </c>
      <c r="P1214" s="1" t="s">
        <v>160</v>
      </c>
      <c r="Q1214" s="1" t="s">
        <v>155</v>
      </c>
      <c r="R1214" s="1" t="s">
        <v>8002</v>
      </c>
      <c r="S1214" s="1" t="s">
        <v>8003</v>
      </c>
      <c r="T1214" s="1"/>
      <c r="U1214" s="1" t="s">
        <v>130</v>
      </c>
      <c r="V1214" s="1"/>
      <c r="W1214" s="1"/>
      <c r="X1214" s="1"/>
      <c r="Y1214" s="1">
        <v>450</v>
      </c>
      <c r="Z1214" s="1"/>
      <c r="AA1214" s="1"/>
      <c r="AB1214" s="1"/>
      <c r="AC1214" s="1"/>
      <c r="AD1214" s="1"/>
      <c r="AE1214" s="1"/>
      <c r="AF1214" s="1"/>
      <c r="AG1214" s="1"/>
      <c r="AH1214" s="1"/>
      <c r="AI1214" s="1"/>
      <c r="AJ1214" s="1"/>
      <c r="AK1214" s="1" t="s">
        <v>220</v>
      </c>
      <c r="AL1214" s="1"/>
      <c r="AM1214" s="1"/>
      <c r="AN1214" s="1"/>
      <c r="AO1214" s="1"/>
      <c r="AP1214" s="1"/>
      <c r="AQ1214" s="1"/>
      <c r="AR1214" s="1"/>
      <c r="AS1214" s="1"/>
      <c r="AT1214" s="1"/>
      <c r="AU1214" s="1"/>
      <c r="AV1214" s="1"/>
      <c r="AW1214" s="1"/>
      <c r="AX1214" s="1"/>
      <c r="AY1214" s="1"/>
      <c r="AZ1214" s="1" t="s">
        <v>265</v>
      </c>
      <c r="BA1214" s="1" t="s">
        <v>259</v>
      </c>
      <c r="BB1214" s="1"/>
      <c r="BC1214" s="1"/>
      <c r="BD1214" s="1" t="s">
        <v>116</v>
      </c>
      <c r="BE1214" s="1" t="s">
        <v>134</v>
      </c>
      <c r="BF1214" s="1"/>
      <c r="BG1214" s="1"/>
      <c r="BH1214" s="1"/>
      <c r="BI1214" s="1"/>
      <c r="BJ1214" s="1"/>
      <c r="BK1214" s="1"/>
      <c r="BL1214" s="1" t="s">
        <v>8004</v>
      </c>
      <c r="BM1214" s="1" t="s">
        <v>8005</v>
      </c>
      <c r="BN1214" s="1"/>
    </row>
    <row r="1215" spans="1:66" ht="15.75" customHeight="1" x14ac:dyDescent="0.3">
      <c r="A1215" s="1" t="s">
        <v>173</v>
      </c>
      <c r="B1215" s="1">
        <v>2000000</v>
      </c>
      <c r="C1215" s="1" t="s">
        <v>68</v>
      </c>
      <c r="D1215" s="1">
        <v>0</v>
      </c>
      <c r="E1215" s="4" t="s">
        <v>314</v>
      </c>
      <c r="F1215" s="1" t="s">
        <v>69</v>
      </c>
      <c r="G1215" s="1" t="s">
        <v>123</v>
      </c>
      <c r="H1215" s="1" t="s">
        <v>124</v>
      </c>
      <c r="I1215" s="1" t="s">
        <v>101</v>
      </c>
      <c r="J1215" s="1" t="s">
        <v>8006</v>
      </c>
      <c r="K1215" s="1" t="s">
        <v>8007</v>
      </c>
      <c r="L1215" s="1" t="s">
        <v>8008</v>
      </c>
      <c r="M1215" s="1" t="s">
        <v>8009</v>
      </c>
      <c r="N1215" s="1" t="s">
        <v>8010</v>
      </c>
      <c r="O1215" s="1" t="s">
        <v>173</v>
      </c>
      <c r="P1215" s="1" t="s">
        <v>178</v>
      </c>
      <c r="Q1215" s="1" t="s">
        <v>173</v>
      </c>
      <c r="R1215" s="1" t="s">
        <v>8011</v>
      </c>
      <c r="S1215" s="1" t="s">
        <v>8012</v>
      </c>
      <c r="T1215" s="1"/>
      <c r="U1215" s="1" t="s">
        <v>147</v>
      </c>
      <c r="V1215" s="1"/>
      <c r="W1215" s="1"/>
      <c r="X1215" s="1"/>
      <c r="Y1215" s="1">
        <v>200</v>
      </c>
      <c r="Z1215" s="1"/>
      <c r="AA1215" s="1"/>
      <c r="AB1215" s="1" t="s">
        <v>560</v>
      </c>
      <c r="AC1215" s="1"/>
      <c r="AD1215" s="1"/>
      <c r="AE1215" s="1"/>
      <c r="AF1215" s="1"/>
      <c r="AG1215" s="1" t="s">
        <v>111</v>
      </c>
      <c r="AH1215" s="1"/>
      <c r="AI1215" s="1"/>
      <c r="AJ1215" s="1"/>
      <c r="AK1215" s="1"/>
      <c r="AL1215" s="1"/>
      <c r="AM1215" s="1"/>
      <c r="AN1215" s="1"/>
      <c r="AO1215" s="1"/>
      <c r="AP1215" s="1"/>
      <c r="AQ1215" s="1"/>
      <c r="AR1215" s="1"/>
      <c r="AS1215" s="1"/>
      <c r="AT1215" s="1"/>
      <c r="AU1215" s="1"/>
      <c r="AV1215" s="1"/>
      <c r="AW1215" s="1"/>
      <c r="AX1215" s="1"/>
      <c r="AY1215" s="1"/>
      <c r="AZ1215" s="1" t="s">
        <v>178</v>
      </c>
      <c r="BA1215" s="1" t="s">
        <v>173</v>
      </c>
      <c r="BB1215" s="1"/>
      <c r="BC1215" s="1"/>
      <c r="BD1215" s="1" t="s">
        <v>116</v>
      </c>
      <c r="BE1215" s="1" t="s">
        <v>192</v>
      </c>
      <c r="BF1215" s="1"/>
      <c r="BG1215" s="1"/>
      <c r="BH1215" s="1" t="s">
        <v>193</v>
      </c>
      <c r="BI1215" s="1"/>
      <c r="BJ1215" s="1"/>
      <c r="BK1215" s="1"/>
      <c r="BL1215" s="1" t="s">
        <v>8013</v>
      </c>
      <c r="BM1215" s="1" t="s">
        <v>8014</v>
      </c>
      <c r="BN1215" s="1"/>
    </row>
    <row r="1216" spans="1:66" ht="15.75" customHeight="1" x14ac:dyDescent="0.3">
      <c r="A1216" s="1" t="s">
        <v>313</v>
      </c>
      <c r="B1216" s="1">
        <v>30000</v>
      </c>
      <c r="C1216" s="1" t="s">
        <v>68</v>
      </c>
      <c r="D1216" s="1">
        <v>0</v>
      </c>
      <c r="E1216" s="4" t="s">
        <v>1059</v>
      </c>
      <c r="F1216" s="1" t="s">
        <v>69</v>
      </c>
      <c r="G1216" s="1" t="s">
        <v>123</v>
      </c>
      <c r="H1216" s="1" t="s">
        <v>124</v>
      </c>
      <c r="I1216" s="1" t="s">
        <v>101</v>
      </c>
      <c r="J1216" s="1"/>
      <c r="K1216" s="1"/>
      <c r="L1216" s="1"/>
      <c r="M1216" s="1" t="s">
        <v>8015</v>
      </c>
      <c r="N1216" s="1" t="s">
        <v>8016</v>
      </c>
      <c r="O1216" s="1" t="s">
        <v>8017</v>
      </c>
      <c r="P1216" s="1" t="s">
        <v>318</v>
      </c>
      <c r="Q1216" s="1" t="s">
        <v>313</v>
      </c>
      <c r="R1216" s="1" t="s">
        <v>8018</v>
      </c>
      <c r="S1216" s="1" t="s">
        <v>8019</v>
      </c>
      <c r="T1216" s="1"/>
      <c r="U1216" s="1"/>
      <c r="V1216" s="1"/>
      <c r="W1216" s="1" t="s">
        <v>8020</v>
      </c>
      <c r="X1216" s="1"/>
      <c r="Y1216" s="1">
        <v>15</v>
      </c>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t="s">
        <v>252</v>
      </c>
      <c r="BA1216" s="1" t="s">
        <v>247</v>
      </c>
      <c r="BB1216" s="1" t="s">
        <v>372</v>
      </c>
      <c r="BC1216" s="1"/>
      <c r="BD1216" s="1"/>
      <c r="BE1216" s="1" t="s">
        <v>150</v>
      </c>
      <c r="BF1216" s="1" t="s">
        <v>298</v>
      </c>
      <c r="BG1216" s="1"/>
      <c r="BH1216" s="1" t="s">
        <v>552</v>
      </c>
      <c r="BI1216" s="1"/>
      <c r="BJ1216" s="1"/>
      <c r="BK1216" s="1"/>
      <c r="BL1216" s="1" t="s">
        <v>8021</v>
      </c>
      <c r="BM1216" s="1" t="s">
        <v>8022</v>
      </c>
      <c r="BN1216" s="1"/>
    </row>
    <row r="1217" spans="1:66" ht="15.75" customHeight="1" x14ac:dyDescent="0.3">
      <c r="A1217" s="1" t="s">
        <v>168</v>
      </c>
      <c r="B1217" s="1">
        <v>250000</v>
      </c>
      <c r="C1217" s="1" t="s">
        <v>68</v>
      </c>
      <c r="D1217" s="1">
        <v>0</v>
      </c>
      <c r="E1217" s="4" t="s">
        <v>1059</v>
      </c>
      <c r="F1217" s="1" t="s">
        <v>69</v>
      </c>
      <c r="G1217" s="1" t="s">
        <v>99</v>
      </c>
      <c r="H1217" s="1" t="s">
        <v>100</v>
      </c>
      <c r="I1217" s="1" t="s">
        <v>101</v>
      </c>
      <c r="J1217" s="1" t="s">
        <v>8023</v>
      </c>
      <c r="K1217" s="1" t="s">
        <v>8024</v>
      </c>
      <c r="L1217" s="1" t="s">
        <v>8025</v>
      </c>
      <c r="M1217" s="1" t="s">
        <v>8026</v>
      </c>
      <c r="N1217" s="1" t="s">
        <v>8027</v>
      </c>
      <c r="O1217" s="1" t="s">
        <v>304</v>
      </c>
      <c r="P1217" s="1" t="s">
        <v>292</v>
      </c>
      <c r="Q1217" s="1" t="s">
        <v>168</v>
      </c>
      <c r="R1217" s="1" t="s">
        <v>8028</v>
      </c>
      <c r="S1217" s="1" t="s">
        <v>8029</v>
      </c>
      <c r="T1217" s="1"/>
      <c r="U1217" s="1" t="s">
        <v>130</v>
      </c>
      <c r="V1217" s="1"/>
      <c r="W1217" s="1"/>
      <c r="X1217" s="1"/>
      <c r="Y1217" s="1">
        <v>127</v>
      </c>
      <c r="Z1217" s="1"/>
      <c r="AA1217" s="1"/>
      <c r="AB1217" s="1"/>
      <c r="AC1217" s="1"/>
      <c r="AD1217" s="1"/>
      <c r="AE1217" s="1"/>
      <c r="AF1217" s="1"/>
      <c r="AG1217" s="1" t="s">
        <v>111</v>
      </c>
      <c r="AH1217" s="1"/>
      <c r="AI1217" s="1"/>
      <c r="AJ1217" s="1"/>
      <c r="AK1217" s="1" t="s">
        <v>264</v>
      </c>
      <c r="AL1217" s="1"/>
      <c r="AM1217" s="1"/>
      <c r="AN1217" s="1"/>
      <c r="AO1217" s="1"/>
      <c r="AP1217" s="1"/>
      <c r="AQ1217" s="1"/>
      <c r="AR1217" s="1"/>
      <c r="AS1217" s="1"/>
      <c r="AT1217" s="1"/>
      <c r="AU1217" s="1"/>
      <c r="AV1217" s="1"/>
      <c r="AW1217" s="1"/>
      <c r="AX1217" s="1"/>
      <c r="AY1217" s="1"/>
      <c r="AZ1217" s="1" t="s">
        <v>307</v>
      </c>
      <c r="BA1217" s="1" t="s">
        <v>304</v>
      </c>
      <c r="BB1217" s="1"/>
      <c r="BC1217" s="1"/>
      <c r="BD1217" s="1" t="s">
        <v>88</v>
      </c>
      <c r="BE1217" s="1" t="s">
        <v>117</v>
      </c>
      <c r="BF1217" s="1"/>
      <c r="BG1217" s="1"/>
      <c r="BH1217" s="1" t="s">
        <v>193</v>
      </c>
      <c r="BI1217" s="1"/>
      <c r="BJ1217" s="1"/>
      <c r="BK1217" s="1"/>
      <c r="BL1217" s="1" t="s">
        <v>8030</v>
      </c>
      <c r="BM1217" s="1" t="s">
        <v>8031</v>
      </c>
      <c r="BN1217" s="1" t="s">
        <v>121</v>
      </c>
    </row>
    <row r="1218" spans="1:66" ht="15.75" customHeight="1" x14ac:dyDescent="0.3">
      <c r="A1218" s="1" t="s">
        <v>216</v>
      </c>
      <c r="B1218" s="1">
        <v>2800000</v>
      </c>
      <c r="C1218" s="1" t="s">
        <v>68</v>
      </c>
      <c r="D1218" s="1">
        <v>0</v>
      </c>
      <c r="E1218" s="4" t="s">
        <v>1059</v>
      </c>
      <c r="F1218" s="1" t="s">
        <v>69</v>
      </c>
      <c r="G1218" s="1" t="s">
        <v>123</v>
      </c>
      <c r="H1218" s="1" t="s">
        <v>124</v>
      </c>
      <c r="I1218" s="1" t="s">
        <v>101</v>
      </c>
      <c r="J1218" s="1"/>
      <c r="K1218" s="1"/>
      <c r="L1218" s="1"/>
      <c r="M1218" s="1" t="s">
        <v>8032</v>
      </c>
      <c r="N1218" s="1" t="s">
        <v>8033</v>
      </c>
      <c r="O1218" s="1" t="s">
        <v>233</v>
      </c>
      <c r="P1218" s="1" t="s">
        <v>353</v>
      </c>
      <c r="Q1218" s="1" t="s">
        <v>216</v>
      </c>
      <c r="R1218" s="1" t="s">
        <v>8034</v>
      </c>
      <c r="S1218" s="1" t="s">
        <v>8035</v>
      </c>
      <c r="T1218" s="1"/>
      <c r="U1218" s="1" t="s">
        <v>81</v>
      </c>
      <c r="V1218" s="1"/>
      <c r="W1218" s="1"/>
      <c r="X1218" s="1"/>
      <c r="Y1218" s="1">
        <v>200</v>
      </c>
      <c r="Z1218" s="1"/>
      <c r="AA1218" s="1"/>
      <c r="AB1218" s="1"/>
      <c r="AC1218" s="1"/>
      <c r="AD1218" s="1"/>
      <c r="AE1218" s="1"/>
      <c r="AF1218" s="1"/>
      <c r="AG1218" s="1"/>
      <c r="AH1218" s="1"/>
      <c r="AI1218" s="1"/>
      <c r="AJ1218" s="1"/>
      <c r="AK1218" s="1" t="s">
        <v>220</v>
      </c>
      <c r="AL1218" s="1"/>
      <c r="AM1218" s="1"/>
      <c r="AN1218" s="1"/>
      <c r="AO1218" s="1"/>
      <c r="AP1218" s="1"/>
      <c r="AQ1218" s="1"/>
      <c r="AR1218" s="1"/>
      <c r="AS1218" s="1"/>
      <c r="AT1218" s="1"/>
      <c r="AU1218" s="1"/>
      <c r="AV1218" s="1"/>
      <c r="AW1218" s="1"/>
      <c r="AX1218" s="1" t="s">
        <v>1087</v>
      </c>
      <c r="AY1218" s="1"/>
      <c r="AZ1218" s="1" t="s">
        <v>238</v>
      </c>
      <c r="BA1218" s="1" t="s">
        <v>233</v>
      </c>
      <c r="BB1218" s="1"/>
      <c r="BC1218" s="1"/>
      <c r="BD1218" s="1" t="s">
        <v>3083</v>
      </c>
      <c r="BE1218" s="1" t="s">
        <v>134</v>
      </c>
      <c r="BF1218" s="1" t="s">
        <v>90</v>
      </c>
      <c r="BG1218" s="1"/>
      <c r="BH1218" s="1"/>
      <c r="BI1218" s="1"/>
      <c r="BJ1218" s="1"/>
      <c r="BK1218" s="1"/>
      <c r="BL1218" s="1" t="s">
        <v>8036</v>
      </c>
      <c r="BM1218" s="1" t="s">
        <v>8037</v>
      </c>
      <c r="BN1218" s="1" t="s">
        <v>97</v>
      </c>
    </row>
    <row r="1219" spans="1:66" ht="15.75" customHeight="1" x14ac:dyDescent="0.3">
      <c r="A1219" s="1" t="s">
        <v>313</v>
      </c>
      <c r="B1219" s="1">
        <v>40000</v>
      </c>
      <c r="C1219" s="1" t="s">
        <v>68</v>
      </c>
      <c r="D1219" s="1">
        <v>0</v>
      </c>
      <c r="E1219" s="4" t="s">
        <v>314</v>
      </c>
      <c r="F1219" s="1" t="s">
        <v>69</v>
      </c>
      <c r="G1219" s="1" t="s">
        <v>123</v>
      </c>
      <c r="H1219" s="1" t="s">
        <v>124</v>
      </c>
      <c r="I1219" s="1" t="s">
        <v>101</v>
      </c>
      <c r="J1219" s="1"/>
      <c r="K1219" s="1"/>
      <c r="L1219" s="1" t="s">
        <v>8038</v>
      </c>
      <c r="M1219" s="1" t="s">
        <v>8039</v>
      </c>
      <c r="N1219" s="1" t="s">
        <v>8040</v>
      </c>
      <c r="O1219" s="1" t="s">
        <v>247</v>
      </c>
      <c r="P1219" s="1" t="s">
        <v>318</v>
      </c>
      <c r="Q1219" s="1" t="s">
        <v>313</v>
      </c>
      <c r="R1219" s="1" t="s">
        <v>8041</v>
      </c>
      <c r="S1219" s="1" t="s">
        <v>8042</v>
      </c>
      <c r="T1219" s="1"/>
      <c r="U1219" s="1" t="s">
        <v>3686</v>
      </c>
      <c r="V1219" s="1"/>
      <c r="W1219" s="1"/>
      <c r="X1219" s="1"/>
      <c r="Y1219" s="1">
        <v>33</v>
      </c>
      <c r="Z1219" s="1"/>
      <c r="AA1219" s="1"/>
      <c r="AB1219" s="1"/>
      <c r="AC1219" s="1"/>
      <c r="AD1219" s="1"/>
      <c r="AE1219" s="1"/>
      <c r="AF1219" s="1"/>
      <c r="AG1219" s="1"/>
      <c r="AH1219" s="1"/>
      <c r="AI1219" s="1"/>
      <c r="AJ1219" s="1"/>
      <c r="AK1219" s="1" t="s">
        <v>112</v>
      </c>
      <c r="AL1219" s="1"/>
      <c r="AM1219" s="1"/>
      <c r="AN1219" s="1"/>
      <c r="AO1219" s="1"/>
      <c r="AP1219" s="1"/>
      <c r="AQ1219" s="1"/>
      <c r="AR1219" s="1"/>
      <c r="AS1219" s="1"/>
      <c r="AT1219" s="1"/>
      <c r="AU1219" s="1"/>
      <c r="AV1219" s="1"/>
      <c r="AW1219" s="1"/>
      <c r="AX1219" s="1"/>
      <c r="AY1219" s="1"/>
      <c r="AZ1219" s="1" t="s">
        <v>252</v>
      </c>
      <c r="BA1219" s="1" t="s">
        <v>247</v>
      </c>
      <c r="BB1219" s="1" t="s">
        <v>372</v>
      </c>
      <c r="BC1219" s="1"/>
      <c r="BD1219" s="1" t="s">
        <v>3868</v>
      </c>
      <c r="BE1219" s="1" t="s">
        <v>192</v>
      </c>
      <c r="BF1219" s="1"/>
      <c r="BG1219" s="1"/>
      <c r="BH1219" s="1" t="s">
        <v>321</v>
      </c>
      <c r="BI1219" s="1"/>
      <c r="BJ1219" s="1"/>
      <c r="BK1219" s="1"/>
      <c r="BL1219" s="1" t="s">
        <v>8043</v>
      </c>
      <c r="BM1219" s="1" t="s">
        <v>8044</v>
      </c>
      <c r="BN1219" s="1"/>
    </row>
    <row r="1220" spans="1:66" ht="15.75" customHeight="1" x14ac:dyDescent="0.3">
      <c r="A1220" s="1" t="s">
        <v>6843</v>
      </c>
      <c r="B1220" s="1">
        <v>1500000</v>
      </c>
      <c r="C1220" s="1" t="s">
        <v>68</v>
      </c>
      <c r="D1220" s="1">
        <v>0</v>
      </c>
      <c r="E1220" s="4" t="s">
        <v>8045</v>
      </c>
      <c r="F1220" s="1" t="s">
        <v>69</v>
      </c>
      <c r="G1220" s="1" t="s">
        <v>99</v>
      </c>
      <c r="H1220" s="1" t="s">
        <v>100</v>
      </c>
      <c r="I1220" s="1" t="s">
        <v>101</v>
      </c>
      <c r="J1220" s="1" t="s">
        <v>8046</v>
      </c>
      <c r="K1220" s="1" t="s">
        <v>8047</v>
      </c>
      <c r="L1220" s="1" t="s">
        <v>8048</v>
      </c>
      <c r="M1220" s="1" t="s">
        <v>8049</v>
      </c>
      <c r="N1220" s="1" t="s">
        <v>8050</v>
      </c>
      <c r="O1220" s="1" t="s">
        <v>304</v>
      </c>
      <c r="P1220" s="1" t="s">
        <v>8051</v>
      </c>
      <c r="Q1220" s="1" t="s">
        <v>6843</v>
      </c>
      <c r="R1220" s="1" t="s">
        <v>8052</v>
      </c>
      <c r="S1220" s="1" t="s">
        <v>8053</v>
      </c>
      <c r="T1220" s="1"/>
      <c r="U1220" s="1" t="s">
        <v>803</v>
      </c>
      <c r="V1220" s="1"/>
      <c r="W1220" s="1"/>
      <c r="X1220" s="1"/>
      <c r="Y1220" s="1">
        <v>354</v>
      </c>
      <c r="Z1220" s="1"/>
      <c r="AA1220" s="1"/>
      <c r="AB1220" s="1"/>
      <c r="AC1220" s="1"/>
      <c r="AD1220" s="1"/>
      <c r="AE1220" s="1"/>
      <c r="AF1220" s="1"/>
      <c r="AG1220" s="1" t="s">
        <v>111</v>
      </c>
      <c r="AH1220" s="1"/>
      <c r="AI1220" s="1"/>
      <c r="AJ1220" s="1"/>
      <c r="AK1220" s="1" t="s">
        <v>112</v>
      </c>
      <c r="AL1220" s="1"/>
      <c r="AM1220" s="1"/>
      <c r="AN1220" s="1"/>
      <c r="AO1220" s="1"/>
      <c r="AP1220" s="1"/>
      <c r="AQ1220" s="1"/>
      <c r="AR1220" s="1"/>
      <c r="AS1220" s="1"/>
      <c r="AT1220" s="1"/>
      <c r="AU1220" s="1"/>
      <c r="AV1220" s="1"/>
      <c r="AW1220" s="1"/>
      <c r="AX1220" s="1"/>
      <c r="AY1220" s="1"/>
      <c r="AZ1220" s="1" t="s">
        <v>307</v>
      </c>
      <c r="BA1220" s="1" t="s">
        <v>304</v>
      </c>
      <c r="BB1220" s="1"/>
      <c r="BC1220" s="1"/>
      <c r="BD1220" s="1" t="s">
        <v>88</v>
      </c>
      <c r="BE1220" s="1" t="s">
        <v>192</v>
      </c>
      <c r="BF1220" s="1"/>
      <c r="BG1220" s="1"/>
      <c r="BH1220" s="1" t="s">
        <v>193</v>
      </c>
      <c r="BI1220" s="1"/>
      <c r="BJ1220" s="1"/>
      <c r="BK1220" s="1"/>
      <c r="BL1220" s="1" t="s">
        <v>8054</v>
      </c>
      <c r="BM1220" s="1" t="s">
        <v>8055</v>
      </c>
      <c r="BN1220" s="1" t="s">
        <v>121</v>
      </c>
    </row>
    <row r="1221" spans="1:66" ht="15.75" customHeight="1" x14ac:dyDescent="0.3">
      <c r="A1221" s="1" t="s">
        <v>67</v>
      </c>
      <c r="B1221" s="1">
        <v>30000000</v>
      </c>
      <c r="C1221" s="1" t="s">
        <v>68</v>
      </c>
      <c r="D1221" s="1">
        <v>0</v>
      </c>
      <c r="E1221" s="4" t="s">
        <v>6629</v>
      </c>
      <c r="F1221" s="1" t="s">
        <v>69</v>
      </c>
      <c r="G1221" s="1" t="s">
        <v>123</v>
      </c>
      <c r="H1221" s="1" t="s">
        <v>124</v>
      </c>
      <c r="I1221" s="1" t="s">
        <v>101</v>
      </c>
      <c r="J1221" s="1"/>
      <c r="K1221" s="1"/>
      <c r="L1221" s="1"/>
      <c r="M1221" s="1" t="s">
        <v>8056</v>
      </c>
      <c r="N1221" s="1" t="s">
        <v>8057</v>
      </c>
      <c r="O1221" s="1" t="s">
        <v>223</v>
      </c>
      <c r="P1221" s="1" t="s">
        <v>222</v>
      </c>
      <c r="Q1221" s="1" t="s">
        <v>223</v>
      </c>
      <c r="R1221" s="1" t="s">
        <v>8058</v>
      </c>
      <c r="S1221" s="1" t="s">
        <v>8059</v>
      </c>
      <c r="T1221" s="1"/>
      <c r="U1221" s="1" t="s">
        <v>81</v>
      </c>
      <c r="V1221" s="1"/>
      <c r="W1221" s="1"/>
      <c r="X1221" s="1"/>
      <c r="Y1221" s="1">
        <v>2000</v>
      </c>
      <c r="Z1221" s="1"/>
      <c r="AA1221" s="1"/>
      <c r="AB1221" s="1"/>
      <c r="AC1221" s="1"/>
      <c r="AD1221" s="1"/>
      <c r="AE1221" s="1"/>
      <c r="AF1221" s="1"/>
      <c r="AG1221" s="1"/>
      <c r="AH1221" s="1"/>
      <c r="AI1221" s="1"/>
      <c r="AJ1221" s="1"/>
      <c r="AK1221" s="1" t="s">
        <v>220</v>
      </c>
      <c r="AL1221" s="1"/>
      <c r="AM1221" s="1"/>
      <c r="AN1221" s="1"/>
      <c r="AO1221" s="1"/>
      <c r="AP1221" s="1"/>
      <c r="AQ1221" s="1"/>
      <c r="AR1221" s="1"/>
      <c r="AS1221" s="1"/>
      <c r="AT1221" s="1"/>
      <c r="AU1221" s="1"/>
      <c r="AV1221" s="1"/>
      <c r="AW1221" s="1"/>
      <c r="AX1221" s="1" t="s">
        <v>1087</v>
      </c>
      <c r="AY1221" s="1"/>
      <c r="AZ1221" s="1" t="s">
        <v>114</v>
      </c>
      <c r="BA1221" s="1" t="s">
        <v>115</v>
      </c>
      <c r="BB1221" s="1"/>
      <c r="BC1221" s="1"/>
      <c r="BD1221" s="1" t="s">
        <v>88</v>
      </c>
      <c r="BE1221" s="1" t="s">
        <v>134</v>
      </c>
      <c r="BF1221" s="1" t="s">
        <v>90</v>
      </c>
      <c r="BG1221" s="1"/>
      <c r="BH1221" s="1"/>
      <c r="BI1221" s="1"/>
      <c r="BJ1221" s="1"/>
      <c r="BK1221" s="1"/>
      <c r="BL1221" s="1" t="s">
        <v>8060</v>
      </c>
      <c r="BM1221" s="1" t="s">
        <v>8061</v>
      </c>
      <c r="BN1221" s="1"/>
    </row>
    <row r="1222" spans="1:66" ht="15.75" customHeight="1" x14ac:dyDescent="0.3">
      <c r="A1222" s="1" t="s">
        <v>67</v>
      </c>
      <c r="B1222" s="1">
        <v>4300000</v>
      </c>
      <c r="C1222" s="1" t="s">
        <v>68</v>
      </c>
      <c r="D1222" s="1">
        <v>100</v>
      </c>
      <c r="E1222" s="4" t="s">
        <v>6996</v>
      </c>
      <c r="F1222" s="1" t="s">
        <v>69</v>
      </c>
      <c r="G1222" s="1" t="s">
        <v>70</v>
      </c>
      <c r="H1222" s="1" t="s">
        <v>71</v>
      </c>
      <c r="I1222" s="1" t="s">
        <v>72</v>
      </c>
      <c r="J1222" s="1"/>
      <c r="K1222" s="1"/>
      <c r="L1222" s="1"/>
      <c r="M1222" s="1" t="s">
        <v>5488</v>
      </c>
      <c r="N1222" s="1" t="s">
        <v>5489</v>
      </c>
      <c r="O1222" s="1" t="s">
        <v>223</v>
      </c>
      <c r="P1222" s="1" t="s">
        <v>222</v>
      </c>
      <c r="Q1222" s="1" t="s">
        <v>223</v>
      </c>
      <c r="R1222" s="1" t="s">
        <v>8062</v>
      </c>
      <c r="S1222" s="1" t="s">
        <v>8063</v>
      </c>
      <c r="T1222" s="1"/>
      <c r="U1222" s="1" t="s">
        <v>81</v>
      </c>
      <c r="V1222" s="1"/>
      <c r="W1222" s="1"/>
      <c r="X1222" s="1"/>
      <c r="Y1222" s="1">
        <v>600</v>
      </c>
      <c r="Z1222" s="1"/>
      <c r="AA1222" s="1"/>
      <c r="AB1222" s="1" t="s">
        <v>560</v>
      </c>
      <c r="AC1222" s="1"/>
      <c r="AD1222" s="1"/>
      <c r="AE1222" s="1"/>
      <c r="AF1222" s="1"/>
      <c r="AG1222" s="1"/>
      <c r="AH1222" s="1"/>
      <c r="AI1222" s="1"/>
      <c r="AJ1222" s="1"/>
      <c r="AK1222" s="1" t="s">
        <v>1369</v>
      </c>
      <c r="AL1222" s="1"/>
      <c r="AM1222" s="1"/>
      <c r="AN1222" s="1"/>
      <c r="AO1222" s="1"/>
      <c r="AP1222" s="1"/>
      <c r="AQ1222" s="1"/>
      <c r="AR1222" s="1"/>
      <c r="AS1222" s="1"/>
      <c r="AT1222" s="1"/>
      <c r="AU1222" s="1"/>
      <c r="AV1222" s="1"/>
      <c r="AW1222" s="1"/>
      <c r="AX1222" s="1" t="s">
        <v>5492</v>
      </c>
      <c r="AY1222" s="1"/>
      <c r="AZ1222" s="1" t="s">
        <v>222</v>
      </c>
      <c r="BA1222" s="1" t="s">
        <v>223</v>
      </c>
      <c r="BB1222" s="1" t="s">
        <v>445</v>
      </c>
      <c r="BC1222" s="1"/>
      <c r="BD1222" s="1" t="s">
        <v>88</v>
      </c>
      <c r="BE1222" s="1" t="s">
        <v>134</v>
      </c>
      <c r="BF1222" s="1" t="s">
        <v>90</v>
      </c>
      <c r="BG1222" s="1"/>
      <c r="BH1222" s="1"/>
      <c r="BI1222" s="1"/>
      <c r="BJ1222" s="1"/>
      <c r="BK1222" s="1"/>
      <c r="BL1222" s="1" t="s">
        <v>5493</v>
      </c>
      <c r="BM1222" s="1" t="s">
        <v>5494</v>
      </c>
      <c r="BN1222" s="1"/>
    </row>
    <row r="1223" spans="1:66" ht="15.75" customHeight="1" x14ac:dyDescent="0.3">
      <c r="A1223" s="1" t="s">
        <v>1505</v>
      </c>
      <c r="B1223" s="1">
        <v>1000000</v>
      </c>
      <c r="C1223" s="1" t="s">
        <v>68</v>
      </c>
      <c r="D1223" s="1">
        <v>0</v>
      </c>
      <c r="E1223" s="4" t="s">
        <v>314</v>
      </c>
      <c r="F1223" s="1" t="s">
        <v>69</v>
      </c>
      <c r="G1223" s="1" t="s">
        <v>123</v>
      </c>
      <c r="H1223" s="1" t="s">
        <v>124</v>
      </c>
      <c r="I1223" s="1" t="s">
        <v>101</v>
      </c>
      <c r="J1223" s="1"/>
      <c r="K1223" s="1"/>
      <c r="L1223" s="1" t="s">
        <v>8064</v>
      </c>
      <c r="M1223" s="1" t="s">
        <v>8065</v>
      </c>
      <c r="N1223" s="1" t="s">
        <v>8066</v>
      </c>
      <c r="O1223" s="1" t="s">
        <v>105</v>
      </c>
      <c r="P1223" s="1" t="s">
        <v>1508</v>
      </c>
      <c r="Q1223" s="1" t="s">
        <v>1505</v>
      </c>
      <c r="R1223" s="1" t="s">
        <v>8067</v>
      </c>
      <c r="S1223" s="1" t="s">
        <v>8068</v>
      </c>
      <c r="T1223" s="1"/>
      <c r="U1223" s="1" t="s">
        <v>130</v>
      </c>
      <c r="V1223" s="1"/>
      <c r="W1223" s="1"/>
      <c r="X1223" s="1"/>
      <c r="Y1223" s="1">
        <v>62</v>
      </c>
      <c r="Z1223" s="1"/>
      <c r="AA1223" s="1"/>
      <c r="AB1223" s="1"/>
      <c r="AC1223" s="1"/>
      <c r="AD1223" s="1"/>
      <c r="AE1223" s="1"/>
      <c r="AF1223" s="1"/>
      <c r="AG1223" s="1"/>
      <c r="AH1223" s="1"/>
      <c r="AI1223" s="1"/>
      <c r="AJ1223" s="1"/>
      <c r="AK1223" s="1" t="s">
        <v>541</v>
      </c>
      <c r="AL1223" s="1"/>
      <c r="AM1223" s="1"/>
      <c r="AN1223" s="1"/>
      <c r="AO1223" s="1"/>
      <c r="AP1223" s="1"/>
      <c r="AQ1223" s="1"/>
      <c r="AR1223" s="1"/>
      <c r="AS1223" s="1"/>
      <c r="AT1223" s="1"/>
      <c r="AU1223" s="1"/>
      <c r="AV1223" s="1"/>
      <c r="AW1223" s="1"/>
      <c r="AX1223" s="1" t="s">
        <v>237</v>
      </c>
      <c r="AY1223" s="1"/>
      <c r="AZ1223" s="1" t="s">
        <v>945</v>
      </c>
      <c r="BA1223" s="1" t="s">
        <v>105</v>
      </c>
      <c r="BB1223" s="1" t="s">
        <v>1232</v>
      </c>
      <c r="BC1223" s="1"/>
      <c r="BD1223" s="1" t="s">
        <v>8069</v>
      </c>
      <c r="BE1223" s="1" t="s">
        <v>134</v>
      </c>
      <c r="BF1223" s="1"/>
      <c r="BG1223" s="1"/>
      <c r="BH1223" s="1"/>
      <c r="BI1223" s="1"/>
      <c r="BJ1223" s="1"/>
      <c r="BK1223" s="1"/>
      <c r="BL1223" s="1" t="s">
        <v>8070</v>
      </c>
      <c r="BM1223" s="1" t="s">
        <v>8071</v>
      </c>
      <c r="BN1223" s="1" t="s">
        <v>121</v>
      </c>
    </row>
    <row r="1224" spans="1:66" ht="15.75" customHeight="1" x14ac:dyDescent="0.3">
      <c r="A1224" s="1" t="s">
        <v>1505</v>
      </c>
      <c r="B1224" s="1">
        <v>50000</v>
      </c>
      <c r="C1224" s="1" t="s">
        <v>68</v>
      </c>
      <c r="D1224" s="1">
        <v>0</v>
      </c>
      <c r="E1224" s="4" t="s">
        <v>1059</v>
      </c>
      <c r="F1224" s="1" t="s">
        <v>69</v>
      </c>
      <c r="G1224" s="1" t="s">
        <v>123</v>
      </c>
      <c r="H1224" s="1" t="s">
        <v>124</v>
      </c>
      <c r="I1224" s="1" t="s">
        <v>101</v>
      </c>
      <c r="J1224" s="1"/>
      <c r="K1224" s="1"/>
      <c r="L1224" s="1"/>
      <c r="M1224" s="1" t="s">
        <v>8065</v>
      </c>
      <c r="N1224" s="1" t="s">
        <v>8066</v>
      </c>
      <c r="O1224" s="1" t="s">
        <v>105</v>
      </c>
      <c r="P1224" s="1" t="s">
        <v>1508</v>
      </c>
      <c r="Q1224" s="1" t="s">
        <v>1505</v>
      </c>
      <c r="R1224" s="1" t="s">
        <v>8072</v>
      </c>
      <c r="S1224" s="1" t="s">
        <v>8073</v>
      </c>
      <c r="T1224" s="1"/>
      <c r="U1224" s="1" t="s">
        <v>130</v>
      </c>
      <c r="V1224" s="1"/>
      <c r="W1224" s="1"/>
      <c r="X1224" s="1"/>
      <c r="Y1224" s="1">
        <v>62</v>
      </c>
      <c r="Z1224" s="1"/>
      <c r="AA1224" s="1"/>
      <c r="AB1224" s="1"/>
      <c r="AC1224" s="1"/>
      <c r="AD1224" s="1"/>
      <c r="AE1224" s="1"/>
      <c r="AF1224" s="1"/>
      <c r="AG1224" s="1"/>
      <c r="AH1224" s="1"/>
      <c r="AI1224" s="1"/>
      <c r="AJ1224" s="1"/>
      <c r="AK1224" s="1" t="s">
        <v>541</v>
      </c>
      <c r="AL1224" s="1"/>
      <c r="AM1224" s="1"/>
      <c r="AN1224" s="1"/>
      <c r="AO1224" s="1"/>
      <c r="AP1224" s="1"/>
      <c r="AQ1224" s="1"/>
      <c r="AR1224" s="1"/>
      <c r="AS1224" s="1"/>
      <c r="AT1224" s="1"/>
      <c r="AU1224" s="1"/>
      <c r="AV1224" s="1"/>
      <c r="AW1224" s="1"/>
      <c r="AX1224" s="1" t="s">
        <v>237</v>
      </c>
      <c r="AY1224" s="1"/>
      <c r="AZ1224" s="1" t="s">
        <v>945</v>
      </c>
      <c r="BA1224" s="1" t="s">
        <v>105</v>
      </c>
      <c r="BB1224" s="1" t="s">
        <v>1232</v>
      </c>
      <c r="BC1224" s="1"/>
      <c r="BD1224" s="1" t="s">
        <v>8069</v>
      </c>
      <c r="BE1224" s="1" t="s">
        <v>134</v>
      </c>
      <c r="BF1224" s="1"/>
      <c r="BG1224" s="1"/>
      <c r="BH1224" s="1"/>
      <c r="BI1224" s="1"/>
      <c r="BJ1224" s="1"/>
      <c r="BK1224" s="1"/>
      <c r="BL1224" s="1" t="s">
        <v>8070</v>
      </c>
      <c r="BM1224" s="1" t="s">
        <v>8071</v>
      </c>
      <c r="BN1224" s="1" t="s">
        <v>8074</v>
      </c>
    </row>
    <row r="1225" spans="1:66" ht="15.75" customHeight="1" x14ac:dyDescent="0.3">
      <c r="A1225" s="1" t="s">
        <v>313</v>
      </c>
      <c r="B1225" s="1">
        <v>1000000</v>
      </c>
      <c r="C1225" s="1" t="s">
        <v>68</v>
      </c>
      <c r="D1225" s="1">
        <v>0</v>
      </c>
      <c r="E1225" s="4" t="s">
        <v>139</v>
      </c>
      <c r="F1225" s="1" t="s">
        <v>69</v>
      </c>
      <c r="G1225" s="1" t="s">
        <v>123</v>
      </c>
      <c r="H1225" s="1" t="s">
        <v>124</v>
      </c>
      <c r="I1225" s="1" t="s">
        <v>101</v>
      </c>
      <c r="J1225" s="1" t="s">
        <v>2352</v>
      </c>
      <c r="K1225" s="1" t="s">
        <v>2353</v>
      </c>
      <c r="L1225" s="1" t="s">
        <v>8075</v>
      </c>
      <c r="M1225" s="1" t="s">
        <v>2355</v>
      </c>
      <c r="N1225" s="1" t="s">
        <v>2356</v>
      </c>
      <c r="O1225" s="1" t="s">
        <v>201</v>
      </c>
      <c r="P1225" s="1" t="s">
        <v>318</v>
      </c>
      <c r="Q1225" s="1" t="s">
        <v>313</v>
      </c>
      <c r="R1225" s="1" t="s">
        <v>8076</v>
      </c>
      <c r="S1225" s="1" t="s">
        <v>8077</v>
      </c>
      <c r="T1225" s="1"/>
      <c r="U1225" s="1" t="s">
        <v>81</v>
      </c>
      <c r="V1225" s="1"/>
      <c r="W1225" s="1" t="s">
        <v>2359</v>
      </c>
      <c r="X1225" s="1"/>
      <c r="Y1225" s="1">
        <v>121</v>
      </c>
      <c r="Z1225" s="1"/>
      <c r="AA1225" s="1"/>
      <c r="AB1225" s="1"/>
      <c r="AC1225" s="1"/>
      <c r="AD1225" s="1"/>
      <c r="AE1225" s="1"/>
      <c r="AF1225" s="1"/>
      <c r="AG1225" s="1"/>
      <c r="AH1225" s="1"/>
      <c r="AI1225" s="1"/>
      <c r="AJ1225" s="1"/>
      <c r="AK1225" s="1" t="s">
        <v>220</v>
      </c>
      <c r="AL1225" s="1"/>
      <c r="AM1225" s="1"/>
      <c r="AN1225" s="1"/>
      <c r="AO1225" s="1"/>
      <c r="AP1225" s="1"/>
      <c r="AQ1225" s="1"/>
      <c r="AR1225" s="1"/>
      <c r="AS1225" s="1"/>
      <c r="AT1225" s="1"/>
      <c r="AU1225" s="1"/>
      <c r="AV1225" s="1"/>
      <c r="AW1225" s="1"/>
      <c r="AX1225" s="1"/>
      <c r="AY1225" s="1"/>
      <c r="AZ1225" s="1" t="s">
        <v>205</v>
      </c>
      <c r="BA1225" s="1" t="s">
        <v>201</v>
      </c>
      <c r="BB1225" s="1"/>
      <c r="BC1225" s="1"/>
      <c r="BD1225" s="1" t="s">
        <v>133</v>
      </c>
      <c r="BE1225" s="1" t="s">
        <v>134</v>
      </c>
      <c r="BF1225" s="1"/>
      <c r="BG1225" s="1"/>
      <c r="BH1225" s="1"/>
      <c r="BI1225" s="1"/>
      <c r="BJ1225" s="1"/>
      <c r="BK1225" s="1"/>
      <c r="BL1225" s="1" t="s">
        <v>2360</v>
      </c>
      <c r="BM1225" s="1" t="s">
        <v>2361</v>
      </c>
      <c r="BN1225" s="1" t="s">
        <v>121</v>
      </c>
    </row>
    <row r="1226" spans="1:66" ht="15.75" customHeight="1" x14ac:dyDescent="0.3">
      <c r="A1226" s="1" t="s">
        <v>1505</v>
      </c>
      <c r="B1226" s="1">
        <v>200000</v>
      </c>
      <c r="C1226" s="1" t="s">
        <v>68</v>
      </c>
      <c r="D1226" s="1">
        <v>0</v>
      </c>
      <c r="E1226" s="4" t="s">
        <v>314</v>
      </c>
      <c r="F1226" s="1" t="s">
        <v>69</v>
      </c>
      <c r="G1226" s="1" t="s">
        <v>123</v>
      </c>
      <c r="H1226" s="1" t="s">
        <v>124</v>
      </c>
      <c r="I1226" s="1" t="s">
        <v>101</v>
      </c>
      <c r="J1226" s="1" t="s">
        <v>8078</v>
      </c>
      <c r="K1226" s="1" t="s">
        <v>8079</v>
      </c>
      <c r="L1226" s="1" t="s">
        <v>8080</v>
      </c>
      <c r="M1226" s="1" t="s">
        <v>8081</v>
      </c>
      <c r="N1226" s="1" t="s">
        <v>8082</v>
      </c>
      <c r="O1226" s="1" t="s">
        <v>382</v>
      </c>
      <c r="P1226" s="1" t="s">
        <v>1508</v>
      </c>
      <c r="Q1226" s="1" t="s">
        <v>1505</v>
      </c>
      <c r="R1226" s="1" t="s">
        <v>8083</v>
      </c>
      <c r="S1226" s="1" t="s">
        <v>8084</v>
      </c>
      <c r="T1226" s="1"/>
      <c r="U1226" s="1" t="s">
        <v>130</v>
      </c>
      <c r="V1226" s="1"/>
      <c r="W1226" s="1"/>
      <c r="X1226" s="1"/>
      <c r="Y1226" s="1">
        <v>68</v>
      </c>
      <c r="Z1226" s="1"/>
      <c r="AA1226" s="1"/>
      <c r="AB1226" s="1"/>
      <c r="AC1226" s="1"/>
      <c r="AD1226" s="1"/>
      <c r="AE1226" s="1"/>
      <c r="AF1226" s="1"/>
      <c r="AG1226" s="1"/>
      <c r="AH1226" s="1"/>
      <c r="AI1226" s="1"/>
      <c r="AJ1226" s="1"/>
      <c r="AK1226" s="1" t="s">
        <v>112</v>
      </c>
      <c r="AL1226" s="1"/>
      <c r="AM1226" s="1"/>
      <c r="AN1226" s="1"/>
      <c r="AO1226" s="1"/>
      <c r="AP1226" s="1"/>
      <c r="AQ1226" s="1"/>
      <c r="AR1226" s="1"/>
      <c r="AS1226" s="1"/>
      <c r="AT1226" s="1"/>
      <c r="AU1226" s="1"/>
      <c r="AV1226" s="1"/>
      <c r="AW1226" s="1"/>
      <c r="AX1226" s="1" t="s">
        <v>131</v>
      </c>
      <c r="AY1226" s="1"/>
      <c r="AZ1226" s="1" t="s">
        <v>386</v>
      </c>
      <c r="BA1226" s="1" t="s">
        <v>382</v>
      </c>
      <c r="BB1226" s="1"/>
      <c r="BC1226" s="1"/>
      <c r="BD1226" s="1"/>
      <c r="BE1226" s="1" t="s">
        <v>134</v>
      </c>
      <c r="BF1226" s="1" t="s">
        <v>652</v>
      </c>
      <c r="BG1226" s="1"/>
      <c r="BH1226" s="1"/>
      <c r="BI1226" s="1"/>
      <c r="BJ1226" s="1"/>
      <c r="BK1226" s="1"/>
      <c r="BL1226" s="1" t="s">
        <v>8085</v>
      </c>
      <c r="BM1226" s="1" t="s">
        <v>8086</v>
      </c>
      <c r="BN1226" s="1" t="s">
        <v>97</v>
      </c>
    </row>
    <row r="1227" spans="1:66" ht="15.75" customHeight="1" x14ac:dyDescent="0.3">
      <c r="A1227" s="1" t="s">
        <v>1505</v>
      </c>
      <c r="B1227" s="1">
        <v>350000</v>
      </c>
      <c r="C1227" s="1" t="s">
        <v>68</v>
      </c>
      <c r="D1227" s="1">
        <v>0</v>
      </c>
      <c r="E1227" s="4" t="s">
        <v>314</v>
      </c>
      <c r="F1227" s="1" t="s">
        <v>69</v>
      </c>
      <c r="G1227" s="1" t="s">
        <v>123</v>
      </c>
      <c r="H1227" s="1" t="s">
        <v>124</v>
      </c>
      <c r="I1227" s="1" t="s">
        <v>101</v>
      </c>
      <c r="J1227" s="1" t="s">
        <v>8078</v>
      </c>
      <c r="K1227" s="1" t="s">
        <v>8079</v>
      </c>
      <c r="L1227" s="1" t="s">
        <v>577</v>
      </c>
      <c r="M1227" s="1" t="s">
        <v>8081</v>
      </c>
      <c r="N1227" s="1" t="s">
        <v>8082</v>
      </c>
      <c r="O1227" s="1" t="s">
        <v>382</v>
      </c>
      <c r="P1227" s="1" t="s">
        <v>1508</v>
      </c>
      <c r="Q1227" s="1" t="s">
        <v>1505</v>
      </c>
      <c r="R1227" s="1" t="s">
        <v>8087</v>
      </c>
      <c r="S1227" s="1" t="s">
        <v>8088</v>
      </c>
      <c r="T1227" s="1"/>
      <c r="U1227" s="1" t="s">
        <v>130</v>
      </c>
      <c r="V1227" s="1"/>
      <c r="W1227" s="1"/>
      <c r="X1227" s="1"/>
      <c r="Y1227" s="1">
        <v>68</v>
      </c>
      <c r="Z1227" s="1"/>
      <c r="AA1227" s="1"/>
      <c r="AB1227" s="1"/>
      <c r="AC1227" s="1"/>
      <c r="AD1227" s="1"/>
      <c r="AE1227" s="1"/>
      <c r="AF1227" s="1"/>
      <c r="AG1227" s="1"/>
      <c r="AH1227" s="1"/>
      <c r="AI1227" s="1"/>
      <c r="AJ1227" s="1"/>
      <c r="AK1227" s="1" t="s">
        <v>112</v>
      </c>
      <c r="AL1227" s="1"/>
      <c r="AM1227" s="1"/>
      <c r="AN1227" s="1"/>
      <c r="AO1227" s="1"/>
      <c r="AP1227" s="1"/>
      <c r="AQ1227" s="1"/>
      <c r="AR1227" s="1"/>
      <c r="AS1227" s="1"/>
      <c r="AT1227" s="1"/>
      <c r="AU1227" s="1"/>
      <c r="AV1227" s="1"/>
      <c r="AW1227" s="1"/>
      <c r="AX1227" s="1" t="s">
        <v>131</v>
      </c>
      <c r="AY1227" s="1"/>
      <c r="AZ1227" s="1" t="s">
        <v>386</v>
      </c>
      <c r="BA1227" s="1" t="s">
        <v>382</v>
      </c>
      <c r="BB1227" s="1"/>
      <c r="BC1227" s="1"/>
      <c r="BD1227" s="1"/>
      <c r="BE1227" s="1" t="s">
        <v>134</v>
      </c>
      <c r="BF1227" s="1" t="s">
        <v>652</v>
      </c>
      <c r="BG1227" s="1"/>
      <c r="BH1227" s="1"/>
      <c r="BI1227" s="1"/>
      <c r="BJ1227" s="1"/>
      <c r="BK1227" s="1"/>
      <c r="BL1227" s="1" t="s">
        <v>8085</v>
      </c>
      <c r="BM1227" s="1" t="s">
        <v>8086</v>
      </c>
      <c r="BN1227" s="1" t="s">
        <v>121</v>
      </c>
    </row>
    <row r="1228" spans="1:66" ht="15.75" customHeight="1" x14ac:dyDescent="0.3">
      <c r="A1228" s="1" t="s">
        <v>1505</v>
      </c>
      <c r="B1228" s="1">
        <v>10000</v>
      </c>
      <c r="C1228" s="1" t="s">
        <v>68</v>
      </c>
      <c r="D1228" s="1">
        <v>0</v>
      </c>
      <c r="E1228" s="4" t="s">
        <v>314</v>
      </c>
      <c r="F1228" s="1" t="s">
        <v>69</v>
      </c>
      <c r="G1228" s="1" t="s">
        <v>123</v>
      </c>
      <c r="H1228" s="1" t="s">
        <v>124</v>
      </c>
      <c r="I1228" s="1" t="s">
        <v>101</v>
      </c>
      <c r="J1228" s="1" t="s">
        <v>8078</v>
      </c>
      <c r="K1228" s="1" t="s">
        <v>8079</v>
      </c>
      <c r="L1228" s="1" t="s">
        <v>569</v>
      </c>
      <c r="M1228" s="1" t="s">
        <v>8081</v>
      </c>
      <c r="N1228" s="1" t="s">
        <v>8082</v>
      </c>
      <c r="O1228" s="1" t="s">
        <v>382</v>
      </c>
      <c r="P1228" s="1" t="s">
        <v>1508</v>
      </c>
      <c r="Q1228" s="1" t="s">
        <v>1505</v>
      </c>
      <c r="R1228" s="1" t="s">
        <v>8089</v>
      </c>
      <c r="S1228" s="1" t="s">
        <v>8090</v>
      </c>
      <c r="T1228" s="1"/>
      <c r="U1228" s="1" t="s">
        <v>130</v>
      </c>
      <c r="V1228" s="1"/>
      <c r="W1228" s="1"/>
      <c r="X1228" s="1"/>
      <c r="Y1228" s="1">
        <v>68</v>
      </c>
      <c r="Z1228" s="1"/>
      <c r="AA1228" s="1"/>
      <c r="AB1228" s="1"/>
      <c r="AC1228" s="1"/>
      <c r="AD1228" s="1"/>
      <c r="AE1228" s="1"/>
      <c r="AF1228" s="1"/>
      <c r="AG1228" s="1"/>
      <c r="AH1228" s="1"/>
      <c r="AI1228" s="1"/>
      <c r="AJ1228" s="1"/>
      <c r="AK1228" s="1" t="s">
        <v>112</v>
      </c>
      <c r="AL1228" s="1"/>
      <c r="AM1228" s="1"/>
      <c r="AN1228" s="1"/>
      <c r="AO1228" s="1"/>
      <c r="AP1228" s="1"/>
      <c r="AQ1228" s="1"/>
      <c r="AR1228" s="1"/>
      <c r="AS1228" s="1"/>
      <c r="AT1228" s="1"/>
      <c r="AU1228" s="1"/>
      <c r="AV1228" s="1"/>
      <c r="AW1228" s="1"/>
      <c r="AX1228" s="1" t="s">
        <v>131</v>
      </c>
      <c r="AY1228" s="1"/>
      <c r="AZ1228" s="1" t="s">
        <v>386</v>
      </c>
      <c r="BA1228" s="1" t="s">
        <v>382</v>
      </c>
      <c r="BB1228" s="1"/>
      <c r="BC1228" s="1"/>
      <c r="BD1228" s="1"/>
      <c r="BE1228" s="1" t="s">
        <v>134</v>
      </c>
      <c r="BF1228" s="1" t="s">
        <v>652</v>
      </c>
      <c r="BG1228" s="1"/>
      <c r="BH1228" s="1"/>
      <c r="BI1228" s="1"/>
      <c r="BJ1228" s="1"/>
      <c r="BK1228" s="1"/>
      <c r="BL1228" s="1" t="s">
        <v>8085</v>
      </c>
      <c r="BM1228" s="1" t="s">
        <v>8086</v>
      </c>
      <c r="BN1228" s="1" t="s">
        <v>181</v>
      </c>
    </row>
    <row r="1229" spans="1:66" ht="15.75" customHeight="1" x14ac:dyDescent="0.3">
      <c r="A1229" s="1" t="s">
        <v>67</v>
      </c>
      <c r="B1229" s="1">
        <v>10000000</v>
      </c>
      <c r="C1229" s="1" t="s">
        <v>68</v>
      </c>
      <c r="D1229" s="1">
        <v>0</v>
      </c>
      <c r="E1229" s="4" t="s">
        <v>139</v>
      </c>
      <c r="F1229" s="1" t="s">
        <v>69</v>
      </c>
      <c r="G1229" s="1" t="s">
        <v>123</v>
      </c>
      <c r="H1229" s="1" t="s">
        <v>124</v>
      </c>
      <c r="I1229" s="1" t="s">
        <v>101</v>
      </c>
      <c r="J1229" s="1" t="s">
        <v>8091</v>
      </c>
      <c r="K1229" s="1" t="s">
        <v>8092</v>
      </c>
      <c r="L1229" s="1" t="s">
        <v>375</v>
      </c>
      <c r="M1229" s="1" t="s">
        <v>8093</v>
      </c>
      <c r="N1229" s="1" t="s">
        <v>8094</v>
      </c>
      <c r="O1229" s="1" t="s">
        <v>168</v>
      </c>
      <c r="P1229" s="1" t="s">
        <v>3622</v>
      </c>
      <c r="Q1229" s="1" t="s">
        <v>67</v>
      </c>
      <c r="R1229" s="1" t="s">
        <v>8095</v>
      </c>
      <c r="S1229" s="1" t="s">
        <v>8096</v>
      </c>
      <c r="T1229" s="1"/>
      <c r="U1229" s="1" t="s">
        <v>81</v>
      </c>
      <c r="V1229" s="1"/>
      <c r="W1229" s="1"/>
      <c r="X1229" s="1"/>
      <c r="Y1229" s="1">
        <v>5000</v>
      </c>
      <c r="Z1229" s="1"/>
      <c r="AA1229" s="1"/>
      <c r="AB1229" s="1"/>
      <c r="AC1229" s="1"/>
      <c r="AD1229" s="1"/>
      <c r="AE1229" s="1"/>
      <c r="AF1229" s="1"/>
      <c r="AG1229" s="1"/>
      <c r="AH1229" s="1"/>
      <c r="AI1229" s="1"/>
      <c r="AJ1229" s="1"/>
      <c r="AK1229" s="1" t="s">
        <v>163</v>
      </c>
      <c r="AL1229" s="1"/>
      <c r="AM1229" s="1"/>
      <c r="AN1229" s="1"/>
      <c r="AO1229" s="1"/>
      <c r="AP1229" s="1"/>
      <c r="AQ1229" s="1"/>
      <c r="AR1229" s="1"/>
      <c r="AS1229" s="1"/>
      <c r="AT1229" s="1"/>
      <c r="AU1229" s="1"/>
      <c r="AV1229" s="1"/>
      <c r="AW1229" s="1"/>
      <c r="AX1229" s="1"/>
      <c r="AY1229" s="1"/>
      <c r="AZ1229" s="1" t="s">
        <v>407</v>
      </c>
      <c r="BA1229" s="1" t="s">
        <v>401</v>
      </c>
      <c r="BB1229" s="1"/>
      <c r="BC1229" s="1"/>
      <c r="BD1229" s="1" t="s">
        <v>133</v>
      </c>
      <c r="BE1229" s="1" t="s">
        <v>134</v>
      </c>
      <c r="BF1229" s="1"/>
      <c r="BG1229" s="1"/>
      <c r="BH1229" s="1" t="s">
        <v>8097</v>
      </c>
      <c r="BI1229" s="1"/>
      <c r="BJ1229" s="1"/>
      <c r="BK1229" s="1"/>
      <c r="BL1229" s="1" t="s">
        <v>8098</v>
      </c>
      <c r="BM1229" s="1" t="s">
        <v>8099</v>
      </c>
      <c r="BN1229" s="1" t="s">
        <v>375</v>
      </c>
    </row>
    <row r="1230" spans="1:66" ht="15.75" customHeight="1" x14ac:dyDescent="0.3">
      <c r="A1230" s="1" t="s">
        <v>67</v>
      </c>
      <c r="B1230" s="1">
        <v>1500000</v>
      </c>
      <c r="C1230" s="1" t="s">
        <v>68</v>
      </c>
      <c r="D1230" s="1">
        <v>0</v>
      </c>
      <c r="E1230" s="4" t="s">
        <v>139</v>
      </c>
      <c r="F1230" s="1" t="s">
        <v>69</v>
      </c>
      <c r="G1230" s="1" t="s">
        <v>123</v>
      </c>
      <c r="H1230" s="1" t="s">
        <v>124</v>
      </c>
      <c r="I1230" s="1" t="s">
        <v>101</v>
      </c>
      <c r="J1230" s="1"/>
      <c r="K1230" s="1"/>
      <c r="L1230" s="1" t="s">
        <v>181</v>
      </c>
      <c r="M1230" s="1" t="s">
        <v>8093</v>
      </c>
      <c r="N1230" s="1" t="s">
        <v>8094</v>
      </c>
      <c r="O1230" s="1" t="s">
        <v>401</v>
      </c>
      <c r="P1230" s="1" t="s">
        <v>3622</v>
      </c>
      <c r="Q1230" s="1" t="s">
        <v>67</v>
      </c>
      <c r="R1230" s="1" t="s">
        <v>8100</v>
      </c>
      <c r="S1230" s="1" t="s">
        <v>8101</v>
      </c>
      <c r="T1230" s="1"/>
      <c r="U1230" s="1" t="s">
        <v>81</v>
      </c>
      <c r="V1230" s="1"/>
      <c r="W1230" s="1"/>
      <c r="X1230" s="1"/>
      <c r="Y1230" s="1">
        <v>5000</v>
      </c>
      <c r="Z1230" s="1"/>
      <c r="AA1230" s="1"/>
      <c r="AB1230" s="1"/>
      <c r="AC1230" s="1"/>
      <c r="AD1230" s="1"/>
      <c r="AE1230" s="1"/>
      <c r="AF1230" s="1"/>
      <c r="AG1230" s="1"/>
      <c r="AH1230" s="1"/>
      <c r="AI1230" s="1"/>
      <c r="AJ1230" s="1"/>
      <c r="AK1230" s="1" t="s">
        <v>163</v>
      </c>
      <c r="AL1230" s="1"/>
      <c r="AM1230" s="1"/>
      <c r="AN1230" s="1"/>
      <c r="AO1230" s="1"/>
      <c r="AP1230" s="1"/>
      <c r="AQ1230" s="1"/>
      <c r="AR1230" s="1"/>
      <c r="AS1230" s="1"/>
      <c r="AT1230" s="1"/>
      <c r="AU1230" s="1"/>
      <c r="AV1230" s="1"/>
      <c r="AW1230" s="1"/>
      <c r="AX1230" s="1"/>
      <c r="AY1230" s="1"/>
      <c r="AZ1230" s="1" t="s">
        <v>407</v>
      </c>
      <c r="BA1230" s="1" t="s">
        <v>401</v>
      </c>
      <c r="BB1230" s="1"/>
      <c r="BC1230" s="1"/>
      <c r="BD1230" s="1" t="s">
        <v>133</v>
      </c>
      <c r="BE1230" s="1" t="s">
        <v>134</v>
      </c>
      <c r="BF1230" s="1"/>
      <c r="BG1230" s="1"/>
      <c r="BH1230" s="1" t="s">
        <v>8097</v>
      </c>
      <c r="BI1230" s="1"/>
      <c r="BJ1230" s="1"/>
      <c r="BK1230" s="1"/>
      <c r="BL1230" s="1" t="s">
        <v>8098</v>
      </c>
      <c r="BM1230" s="1" t="s">
        <v>8099</v>
      </c>
      <c r="BN1230" s="1"/>
    </row>
    <row r="1231" spans="1:66" ht="15.75" customHeight="1" x14ac:dyDescent="0.3">
      <c r="A1231" s="1" t="s">
        <v>67</v>
      </c>
      <c r="B1231" s="1">
        <v>35000000</v>
      </c>
      <c r="C1231" s="1" t="s">
        <v>68</v>
      </c>
      <c r="D1231" s="1">
        <v>0</v>
      </c>
      <c r="E1231" s="4" t="s">
        <v>139</v>
      </c>
      <c r="F1231" s="1" t="s">
        <v>69</v>
      </c>
      <c r="G1231" s="1" t="s">
        <v>123</v>
      </c>
      <c r="H1231" s="1" t="s">
        <v>124</v>
      </c>
      <c r="I1231" s="1" t="s">
        <v>101</v>
      </c>
      <c r="J1231" s="1"/>
      <c r="K1231" s="1"/>
      <c r="L1231" s="1" t="s">
        <v>121</v>
      </c>
      <c r="M1231" s="1" t="s">
        <v>8093</v>
      </c>
      <c r="N1231" s="1" t="s">
        <v>8094</v>
      </c>
      <c r="O1231" s="1" t="s">
        <v>401</v>
      </c>
      <c r="P1231" s="1" t="s">
        <v>3622</v>
      </c>
      <c r="Q1231" s="1" t="s">
        <v>67</v>
      </c>
      <c r="R1231" s="1" t="s">
        <v>8102</v>
      </c>
      <c r="S1231" s="1" t="s">
        <v>8103</v>
      </c>
      <c r="T1231" s="1"/>
      <c r="U1231" s="1" t="s">
        <v>81</v>
      </c>
      <c r="V1231" s="1"/>
      <c r="W1231" s="1"/>
      <c r="X1231" s="1"/>
      <c r="Y1231" s="1">
        <v>5000</v>
      </c>
      <c r="Z1231" s="1"/>
      <c r="AA1231" s="1"/>
      <c r="AB1231" s="1"/>
      <c r="AC1231" s="1"/>
      <c r="AD1231" s="1"/>
      <c r="AE1231" s="1"/>
      <c r="AF1231" s="1"/>
      <c r="AG1231" s="1"/>
      <c r="AH1231" s="1"/>
      <c r="AI1231" s="1"/>
      <c r="AJ1231" s="1"/>
      <c r="AK1231" s="1" t="s">
        <v>163</v>
      </c>
      <c r="AL1231" s="1"/>
      <c r="AM1231" s="1"/>
      <c r="AN1231" s="1"/>
      <c r="AO1231" s="1"/>
      <c r="AP1231" s="1"/>
      <c r="AQ1231" s="1"/>
      <c r="AR1231" s="1"/>
      <c r="AS1231" s="1"/>
      <c r="AT1231" s="1"/>
      <c r="AU1231" s="1"/>
      <c r="AV1231" s="1"/>
      <c r="AW1231" s="1"/>
      <c r="AX1231" s="1"/>
      <c r="AY1231" s="1"/>
      <c r="AZ1231" s="1" t="s">
        <v>407</v>
      </c>
      <c r="BA1231" s="1" t="s">
        <v>401</v>
      </c>
      <c r="BB1231" s="1"/>
      <c r="BC1231" s="1"/>
      <c r="BD1231" s="1" t="s">
        <v>133</v>
      </c>
      <c r="BE1231" s="1" t="s">
        <v>134</v>
      </c>
      <c r="BF1231" s="1"/>
      <c r="BG1231" s="1"/>
      <c r="BH1231" s="1" t="s">
        <v>8097</v>
      </c>
      <c r="BI1231" s="1"/>
      <c r="BJ1231" s="1"/>
      <c r="BK1231" s="1"/>
      <c r="BL1231" s="1" t="s">
        <v>8098</v>
      </c>
      <c r="BM1231" s="1" t="s">
        <v>8099</v>
      </c>
      <c r="BN1231" s="1"/>
    </row>
    <row r="1232" spans="1:66" ht="15.75" customHeight="1" x14ac:dyDescent="0.3">
      <c r="A1232" s="1" t="s">
        <v>256</v>
      </c>
      <c r="B1232" s="1">
        <v>200000</v>
      </c>
      <c r="C1232" s="1" t="s">
        <v>68</v>
      </c>
      <c r="D1232" s="1">
        <v>0</v>
      </c>
      <c r="E1232" s="4" t="s">
        <v>1059</v>
      </c>
      <c r="F1232" s="1" t="s">
        <v>69</v>
      </c>
      <c r="G1232" s="1" t="s">
        <v>99</v>
      </c>
      <c r="H1232" s="1" t="s">
        <v>100</v>
      </c>
      <c r="I1232" s="1" t="s">
        <v>101</v>
      </c>
      <c r="J1232" s="1"/>
      <c r="K1232" s="1"/>
      <c r="L1232" s="1" t="s">
        <v>8104</v>
      </c>
      <c r="M1232" s="1" t="s">
        <v>8105</v>
      </c>
      <c r="N1232" s="1" t="s">
        <v>8106</v>
      </c>
      <c r="O1232" s="1" t="s">
        <v>340</v>
      </c>
      <c r="P1232" s="1" t="s">
        <v>260</v>
      </c>
      <c r="Q1232" s="1" t="s">
        <v>256</v>
      </c>
      <c r="R1232" s="1" t="s">
        <v>8107</v>
      </c>
      <c r="S1232" s="1" t="s">
        <v>8108</v>
      </c>
      <c r="T1232" s="1"/>
      <c r="U1232" s="1" t="s">
        <v>81</v>
      </c>
      <c r="V1232" s="1"/>
      <c r="W1232" s="1"/>
      <c r="X1232" s="1"/>
      <c r="Y1232" s="1">
        <v>100</v>
      </c>
      <c r="Z1232" s="1"/>
      <c r="AA1232" s="1"/>
      <c r="AB1232" s="1"/>
      <c r="AC1232" s="1"/>
      <c r="AD1232" s="1"/>
      <c r="AE1232" s="1"/>
      <c r="AF1232" s="1"/>
      <c r="AG1232" s="1"/>
      <c r="AH1232" s="1"/>
      <c r="AI1232" s="1"/>
      <c r="AJ1232" s="1"/>
      <c r="AK1232" s="1" t="s">
        <v>220</v>
      </c>
      <c r="AL1232" s="1"/>
      <c r="AM1232" s="1"/>
      <c r="AN1232" s="1"/>
      <c r="AO1232" s="1"/>
      <c r="AP1232" s="1"/>
      <c r="AQ1232" s="1"/>
      <c r="AR1232" s="1"/>
      <c r="AS1232" s="1"/>
      <c r="AT1232" s="1"/>
      <c r="AU1232" s="1"/>
      <c r="AV1232" s="1"/>
      <c r="AW1232" s="1"/>
      <c r="AX1232" s="1"/>
      <c r="AY1232" s="1"/>
      <c r="AZ1232" s="1" t="s">
        <v>588</v>
      </c>
      <c r="BA1232" s="1" t="s">
        <v>340</v>
      </c>
      <c r="BB1232" s="1"/>
      <c r="BC1232" s="1"/>
      <c r="BD1232" s="1" t="s">
        <v>88</v>
      </c>
      <c r="BE1232" s="1" t="s">
        <v>192</v>
      </c>
      <c r="BF1232" s="1"/>
      <c r="BG1232" s="1"/>
      <c r="BH1232" s="1"/>
      <c r="BI1232" s="1"/>
      <c r="BJ1232" s="1"/>
      <c r="BK1232" s="1"/>
      <c r="BL1232" s="1" t="s">
        <v>8109</v>
      </c>
      <c r="BM1232" s="1" t="s">
        <v>8110</v>
      </c>
      <c r="BN1232" s="1"/>
    </row>
    <row r="1233" spans="1:66" ht="15.75" customHeight="1" x14ac:dyDescent="0.3">
      <c r="A1233" s="1" t="s">
        <v>67</v>
      </c>
      <c r="B1233" s="1">
        <v>500000</v>
      </c>
      <c r="C1233" s="1" t="s">
        <v>68</v>
      </c>
      <c r="D1233" s="1">
        <v>0</v>
      </c>
      <c r="E1233" s="4" t="s">
        <v>5836</v>
      </c>
      <c r="F1233" s="1" t="s">
        <v>69</v>
      </c>
      <c r="G1233" s="1" t="s">
        <v>123</v>
      </c>
      <c r="H1233" s="1" t="s">
        <v>124</v>
      </c>
      <c r="I1233" s="1" t="s">
        <v>101</v>
      </c>
      <c r="J1233" s="1"/>
      <c r="K1233" s="1"/>
      <c r="L1233" s="1" t="s">
        <v>8111</v>
      </c>
      <c r="M1233" s="1" t="s">
        <v>6563</v>
      </c>
      <c r="N1233" s="1" t="s">
        <v>6564</v>
      </c>
      <c r="O1233" s="1" t="s">
        <v>223</v>
      </c>
      <c r="P1233" s="1" t="s">
        <v>1063</v>
      </c>
      <c r="Q1233" s="1" t="s">
        <v>1064</v>
      </c>
      <c r="R1233" s="1" t="s">
        <v>8112</v>
      </c>
      <c r="S1233" s="1" t="s">
        <v>8113</v>
      </c>
      <c r="T1233" s="1"/>
      <c r="U1233" s="1" t="s">
        <v>81</v>
      </c>
      <c r="V1233" s="1"/>
      <c r="W1233" s="1" t="s">
        <v>1527</v>
      </c>
      <c r="X1233" s="1"/>
      <c r="Y1233" s="1">
        <v>1500</v>
      </c>
      <c r="Z1233" s="1"/>
      <c r="AA1233" s="1"/>
      <c r="AB1233" s="1"/>
      <c r="AC1233" s="1"/>
      <c r="AD1233" s="1"/>
      <c r="AE1233" s="1"/>
      <c r="AF1233" s="1"/>
      <c r="AG1233" s="1"/>
      <c r="AH1233" s="1"/>
      <c r="AI1233" s="1"/>
      <c r="AJ1233" s="1"/>
      <c r="AK1233" s="1" t="s">
        <v>220</v>
      </c>
      <c r="AL1233" s="1"/>
      <c r="AM1233" s="1"/>
      <c r="AN1233" s="1"/>
      <c r="AO1233" s="1"/>
      <c r="AP1233" s="1"/>
      <c r="AQ1233" s="1"/>
      <c r="AR1233" s="1"/>
      <c r="AS1233" s="1"/>
      <c r="AT1233" s="1"/>
      <c r="AU1233" s="1"/>
      <c r="AV1233" s="1"/>
      <c r="AW1233" s="1"/>
      <c r="AX1233" s="1" t="s">
        <v>164</v>
      </c>
      <c r="AY1233" s="1"/>
      <c r="AZ1233" s="1" t="s">
        <v>222</v>
      </c>
      <c r="BA1233" s="1" t="s">
        <v>223</v>
      </c>
      <c r="BB1233" s="1"/>
      <c r="BC1233" s="1"/>
      <c r="BD1233" s="1" t="s">
        <v>88</v>
      </c>
      <c r="BE1233" s="1" t="s">
        <v>2307</v>
      </c>
      <c r="BF1233" s="1" t="s">
        <v>90</v>
      </c>
      <c r="BG1233" s="1"/>
      <c r="BH1233" s="1" t="s">
        <v>225</v>
      </c>
      <c r="BI1233" s="1"/>
      <c r="BJ1233" s="1"/>
      <c r="BK1233" s="1"/>
      <c r="BL1233" s="1" t="s">
        <v>6567</v>
      </c>
      <c r="BM1233" s="1" t="s">
        <v>6568</v>
      </c>
      <c r="BN1233" s="1"/>
    </row>
    <row r="1234" spans="1:66" ht="15.75" customHeight="1" x14ac:dyDescent="0.3">
      <c r="A1234" s="1" t="s">
        <v>67</v>
      </c>
      <c r="B1234" s="1">
        <v>8000000</v>
      </c>
      <c r="C1234" s="1" t="s">
        <v>68</v>
      </c>
      <c r="D1234" s="1">
        <v>0</v>
      </c>
      <c r="E1234" s="4" t="s">
        <v>5836</v>
      </c>
      <c r="F1234" s="1" t="s">
        <v>69</v>
      </c>
      <c r="G1234" s="1" t="s">
        <v>123</v>
      </c>
      <c r="H1234" s="1" t="s">
        <v>124</v>
      </c>
      <c r="I1234" s="1" t="s">
        <v>101</v>
      </c>
      <c r="J1234" s="1"/>
      <c r="K1234" s="1"/>
      <c r="L1234" s="1" t="s">
        <v>8114</v>
      </c>
      <c r="M1234" s="1" t="s">
        <v>6563</v>
      </c>
      <c r="N1234" s="1" t="s">
        <v>6564</v>
      </c>
      <c r="O1234" s="1" t="s">
        <v>223</v>
      </c>
      <c r="P1234" s="1" t="s">
        <v>1063</v>
      </c>
      <c r="Q1234" s="1" t="s">
        <v>1064</v>
      </c>
      <c r="R1234" s="1" t="s">
        <v>8115</v>
      </c>
      <c r="S1234" s="1" t="s">
        <v>8116</v>
      </c>
      <c r="T1234" s="1"/>
      <c r="U1234" s="1" t="s">
        <v>81</v>
      </c>
      <c r="V1234" s="1"/>
      <c r="W1234" s="1" t="s">
        <v>1527</v>
      </c>
      <c r="X1234" s="1"/>
      <c r="Y1234" s="1">
        <v>1500</v>
      </c>
      <c r="Z1234" s="1"/>
      <c r="AA1234" s="1"/>
      <c r="AB1234" s="1"/>
      <c r="AC1234" s="1"/>
      <c r="AD1234" s="1"/>
      <c r="AE1234" s="1"/>
      <c r="AF1234" s="1"/>
      <c r="AG1234" s="1"/>
      <c r="AH1234" s="1"/>
      <c r="AI1234" s="1"/>
      <c r="AJ1234" s="1"/>
      <c r="AK1234" s="1" t="s">
        <v>220</v>
      </c>
      <c r="AL1234" s="1"/>
      <c r="AM1234" s="1"/>
      <c r="AN1234" s="1"/>
      <c r="AO1234" s="1"/>
      <c r="AP1234" s="1"/>
      <c r="AQ1234" s="1"/>
      <c r="AR1234" s="1"/>
      <c r="AS1234" s="1"/>
      <c r="AT1234" s="1"/>
      <c r="AU1234" s="1"/>
      <c r="AV1234" s="1"/>
      <c r="AW1234" s="1"/>
      <c r="AX1234" s="1" t="s">
        <v>164</v>
      </c>
      <c r="AY1234" s="1"/>
      <c r="AZ1234" s="1" t="s">
        <v>222</v>
      </c>
      <c r="BA1234" s="1" t="s">
        <v>223</v>
      </c>
      <c r="BB1234" s="1"/>
      <c r="BC1234" s="1"/>
      <c r="BD1234" s="1" t="s">
        <v>88</v>
      </c>
      <c r="BE1234" s="1" t="s">
        <v>2307</v>
      </c>
      <c r="BF1234" s="1" t="s">
        <v>90</v>
      </c>
      <c r="BG1234" s="1"/>
      <c r="BH1234" s="1" t="s">
        <v>225</v>
      </c>
      <c r="BI1234" s="1"/>
      <c r="BJ1234" s="1"/>
      <c r="BK1234" s="1"/>
      <c r="BL1234" s="1" t="s">
        <v>6567</v>
      </c>
      <c r="BM1234" s="1" t="s">
        <v>6568</v>
      </c>
      <c r="BN1234" s="1"/>
    </row>
    <row r="1235" spans="1:66" ht="15.75" customHeight="1" x14ac:dyDescent="0.3">
      <c r="A1235" s="1" t="s">
        <v>470</v>
      </c>
      <c r="B1235" s="1">
        <v>2000000</v>
      </c>
      <c r="C1235" s="1" t="s">
        <v>68</v>
      </c>
      <c r="D1235" s="1">
        <v>0</v>
      </c>
      <c r="E1235" s="4" t="s">
        <v>8045</v>
      </c>
      <c r="F1235" s="1" t="s">
        <v>69</v>
      </c>
      <c r="G1235" s="1" t="s">
        <v>123</v>
      </c>
      <c r="H1235" s="1" t="s">
        <v>124</v>
      </c>
      <c r="I1235" s="1" t="s">
        <v>101</v>
      </c>
      <c r="J1235" s="1" t="s">
        <v>8117</v>
      </c>
      <c r="K1235" s="1" t="s">
        <v>8118</v>
      </c>
      <c r="L1235" s="1"/>
      <c r="M1235" s="1" t="s">
        <v>8119</v>
      </c>
      <c r="N1235" s="1" t="s">
        <v>8120</v>
      </c>
      <c r="O1235" s="1" t="s">
        <v>233</v>
      </c>
      <c r="P1235" s="1" t="s">
        <v>473</v>
      </c>
      <c r="Q1235" s="1" t="s">
        <v>470</v>
      </c>
      <c r="R1235" s="1" t="s">
        <v>8121</v>
      </c>
      <c r="S1235" s="1" t="s">
        <v>8122</v>
      </c>
      <c r="T1235" s="1"/>
      <c r="U1235" s="1" t="s">
        <v>147</v>
      </c>
      <c r="V1235" s="1"/>
      <c r="W1235" s="1"/>
      <c r="X1235" s="1"/>
      <c r="Y1235" s="1">
        <v>480</v>
      </c>
      <c r="Z1235" s="1"/>
      <c r="AA1235" s="1"/>
      <c r="AB1235" s="1"/>
      <c r="AC1235" s="1"/>
      <c r="AD1235" s="1"/>
      <c r="AE1235" s="1"/>
      <c r="AF1235" s="1"/>
      <c r="AG1235" s="1" t="s">
        <v>111</v>
      </c>
      <c r="AH1235" s="1"/>
      <c r="AI1235" s="1"/>
      <c r="AJ1235" s="1"/>
      <c r="AK1235" s="1" t="s">
        <v>163</v>
      </c>
      <c r="AL1235" s="1"/>
      <c r="AM1235" s="1"/>
      <c r="AN1235" s="1"/>
      <c r="AO1235" s="1"/>
      <c r="AP1235" s="1"/>
      <c r="AQ1235" s="1"/>
      <c r="AR1235" s="1"/>
      <c r="AS1235" s="1"/>
      <c r="AT1235" s="1"/>
      <c r="AU1235" s="1"/>
      <c r="AV1235" s="1"/>
      <c r="AW1235" s="1"/>
      <c r="AX1235" s="1" t="s">
        <v>6974</v>
      </c>
      <c r="AY1235" s="1"/>
      <c r="AZ1235" s="1" t="s">
        <v>238</v>
      </c>
      <c r="BA1235" s="1" t="s">
        <v>233</v>
      </c>
      <c r="BB1235" s="1"/>
      <c r="BC1235" s="1"/>
      <c r="BD1235" s="1" t="s">
        <v>88</v>
      </c>
      <c r="BE1235" s="1" t="s">
        <v>192</v>
      </c>
      <c r="BF1235" s="1" t="s">
        <v>652</v>
      </c>
      <c r="BG1235" s="1"/>
      <c r="BH1235" s="1" t="s">
        <v>321</v>
      </c>
      <c r="BI1235" s="1"/>
      <c r="BJ1235" s="1"/>
      <c r="BK1235" s="1"/>
      <c r="BL1235" s="1" t="s">
        <v>8123</v>
      </c>
      <c r="BM1235" s="1" t="s">
        <v>8124</v>
      </c>
      <c r="BN1235" s="1" t="s">
        <v>375</v>
      </c>
    </row>
    <row r="1236" spans="1:66" ht="15.75" customHeight="1" x14ac:dyDescent="0.3">
      <c r="A1236" s="1" t="s">
        <v>67</v>
      </c>
      <c r="B1236" s="1">
        <v>35000000</v>
      </c>
      <c r="C1236" s="1" t="s">
        <v>68</v>
      </c>
      <c r="D1236" s="1">
        <v>0</v>
      </c>
      <c r="E1236" s="4" t="s">
        <v>5836</v>
      </c>
      <c r="F1236" s="1" t="s">
        <v>69</v>
      </c>
      <c r="G1236" s="1" t="s">
        <v>123</v>
      </c>
      <c r="H1236" s="1" t="s">
        <v>124</v>
      </c>
      <c r="I1236" s="1" t="s">
        <v>101</v>
      </c>
      <c r="J1236" s="1"/>
      <c r="K1236" s="1"/>
      <c r="L1236" s="1"/>
      <c r="M1236" s="1" t="s">
        <v>6563</v>
      </c>
      <c r="N1236" s="1" t="s">
        <v>6564</v>
      </c>
      <c r="O1236" s="1" t="s">
        <v>223</v>
      </c>
      <c r="P1236" s="1" t="s">
        <v>1063</v>
      </c>
      <c r="Q1236" s="1" t="s">
        <v>1064</v>
      </c>
      <c r="R1236" s="1" t="s">
        <v>8125</v>
      </c>
      <c r="S1236" s="1" t="s">
        <v>8126</v>
      </c>
      <c r="T1236" s="1"/>
      <c r="U1236" s="1" t="s">
        <v>81</v>
      </c>
      <c r="V1236" s="1"/>
      <c r="W1236" s="1" t="s">
        <v>1527</v>
      </c>
      <c r="X1236" s="1"/>
      <c r="Y1236" s="1">
        <v>1500</v>
      </c>
      <c r="Z1236" s="1"/>
      <c r="AA1236" s="1"/>
      <c r="AB1236" s="1"/>
      <c r="AC1236" s="1"/>
      <c r="AD1236" s="1"/>
      <c r="AE1236" s="1"/>
      <c r="AF1236" s="1"/>
      <c r="AG1236" s="1"/>
      <c r="AH1236" s="1"/>
      <c r="AI1236" s="1"/>
      <c r="AJ1236" s="1"/>
      <c r="AK1236" s="1" t="s">
        <v>220</v>
      </c>
      <c r="AL1236" s="1"/>
      <c r="AM1236" s="1"/>
      <c r="AN1236" s="1"/>
      <c r="AO1236" s="1"/>
      <c r="AP1236" s="1"/>
      <c r="AQ1236" s="1"/>
      <c r="AR1236" s="1"/>
      <c r="AS1236" s="1"/>
      <c r="AT1236" s="1"/>
      <c r="AU1236" s="1"/>
      <c r="AV1236" s="1"/>
      <c r="AW1236" s="1"/>
      <c r="AX1236" s="1" t="s">
        <v>164</v>
      </c>
      <c r="AY1236" s="1"/>
      <c r="AZ1236" s="1" t="s">
        <v>222</v>
      </c>
      <c r="BA1236" s="1" t="s">
        <v>223</v>
      </c>
      <c r="BB1236" s="1"/>
      <c r="BC1236" s="1"/>
      <c r="BD1236" s="1" t="s">
        <v>88</v>
      </c>
      <c r="BE1236" s="1" t="s">
        <v>2307</v>
      </c>
      <c r="BF1236" s="1" t="s">
        <v>90</v>
      </c>
      <c r="BG1236" s="1"/>
      <c r="BH1236" s="1" t="s">
        <v>225</v>
      </c>
      <c r="BI1236" s="1"/>
      <c r="BJ1236" s="1"/>
      <c r="BK1236" s="1"/>
      <c r="BL1236" s="1" t="s">
        <v>6567</v>
      </c>
      <c r="BM1236" s="1" t="s">
        <v>6568</v>
      </c>
      <c r="BN1236" s="1"/>
    </row>
    <row r="1237" spans="1:66" ht="15.75" customHeight="1" x14ac:dyDescent="0.3">
      <c r="A1237" s="1" t="s">
        <v>470</v>
      </c>
      <c r="B1237" s="1">
        <v>800000</v>
      </c>
      <c r="C1237" s="1" t="s">
        <v>68</v>
      </c>
      <c r="D1237" s="1">
        <v>0</v>
      </c>
      <c r="E1237" s="4" t="s">
        <v>6830</v>
      </c>
      <c r="F1237" s="1" t="s">
        <v>69</v>
      </c>
      <c r="G1237" s="1" t="s">
        <v>123</v>
      </c>
      <c r="H1237" s="1" t="s">
        <v>124</v>
      </c>
      <c r="I1237" s="1" t="s">
        <v>101</v>
      </c>
      <c r="J1237" s="1" t="s">
        <v>8127</v>
      </c>
      <c r="K1237" s="1" t="s">
        <v>8128</v>
      </c>
      <c r="L1237" s="1"/>
      <c r="M1237" s="1" t="s">
        <v>8129</v>
      </c>
      <c r="N1237" s="1" t="s">
        <v>8130</v>
      </c>
      <c r="O1237" s="1" t="s">
        <v>233</v>
      </c>
      <c r="P1237" s="1" t="s">
        <v>473</v>
      </c>
      <c r="Q1237" s="1" t="s">
        <v>470</v>
      </c>
      <c r="R1237" s="1" t="s">
        <v>8131</v>
      </c>
      <c r="S1237" s="1" t="s">
        <v>8132</v>
      </c>
      <c r="T1237" s="1"/>
      <c r="U1237" s="1" t="s">
        <v>130</v>
      </c>
      <c r="V1237" s="1"/>
      <c r="W1237" s="1"/>
      <c r="X1237" s="1"/>
      <c r="Y1237" s="1">
        <v>519</v>
      </c>
      <c r="Z1237" s="1"/>
      <c r="AA1237" s="1"/>
      <c r="AB1237" s="1"/>
      <c r="AC1237" s="1"/>
      <c r="AD1237" s="1"/>
      <c r="AE1237" s="1"/>
      <c r="AF1237" s="1"/>
      <c r="AG1237" s="1"/>
      <c r="AH1237" s="1"/>
      <c r="AI1237" s="1"/>
      <c r="AJ1237" s="1"/>
      <c r="AK1237" s="1" t="s">
        <v>163</v>
      </c>
      <c r="AL1237" s="1"/>
      <c r="AM1237" s="1"/>
      <c r="AN1237" s="1"/>
      <c r="AO1237" s="1"/>
      <c r="AP1237" s="1"/>
      <c r="AQ1237" s="1"/>
      <c r="AR1237" s="1"/>
      <c r="AS1237" s="1"/>
      <c r="AT1237" s="1"/>
      <c r="AU1237" s="1"/>
      <c r="AV1237" s="1"/>
      <c r="AW1237" s="1"/>
      <c r="AX1237" s="1" t="s">
        <v>177</v>
      </c>
      <c r="AY1237" s="1"/>
      <c r="AZ1237" s="1" t="s">
        <v>238</v>
      </c>
      <c r="BA1237" s="1" t="s">
        <v>233</v>
      </c>
      <c r="BB1237" s="1"/>
      <c r="BC1237" s="1"/>
      <c r="BD1237" s="1" t="s">
        <v>88</v>
      </c>
      <c r="BE1237" s="1" t="s">
        <v>192</v>
      </c>
      <c r="BF1237" s="1"/>
      <c r="BG1237" s="1"/>
      <c r="BH1237" s="1" t="s">
        <v>804</v>
      </c>
      <c r="BI1237" s="1"/>
      <c r="BJ1237" s="1"/>
      <c r="BK1237" s="1"/>
      <c r="BL1237" s="1" t="s">
        <v>8133</v>
      </c>
      <c r="BM1237" s="1" t="s">
        <v>8134</v>
      </c>
      <c r="BN1237" s="1" t="s">
        <v>121</v>
      </c>
    </row>
    <row r="1238" spans="1:66" ht="15.75" customHeight="1" x14ac:dyDescent="0.3">
      <c r="A1238" s="1" t="s">
        <v>67</v>
      </c>
      <c r="B1238" s="1">
        <v>10000000</v>
      </c>
      <c r="C1238" s="1" t="s">
        <v>68</v>
      </c>
      <c r="D1238" s="1">
        <v>0</v>
      </c>
      <c r="E1238" s="4" t="s">
        <v>1059</v>
      </c>
      <c r="F1238" s="1" t="s">
        <v>69</v>
      </c>
      <c r="G1238" s="1" t="s">
        <v>123</v>
      </c>
      <c r="H1238" s="1" t="s">
        <v>124</v>
      </c>
      <c r="I1238" s="1" t="s">
        <v>101</v>
      </c>
      <c r="J1238" s="1"/>
      <c r="K1238" s="1"/>
      <c r="L1238" s="1"/>
      <c r="M1238" s="1" t="s">
        <v>8135</v>
      </c>
      <c r="N1238" s="1" t="s">
        <v>8136</v>
      </c>
      <c r="O1238" s="1" t="s">
        <v>223</v>
      </c>
      <c r="P1238" s="1" t="s">
        <v>1063</v>
      </c>
      <c r="Q1238" s="1" t="s">
        <v>1064</v>
      </c>
      <c r="R1238" s="1" t="s">
        <v>8137</v>
      </c>
      <c r="S1238" s="1" t="s">
        <v>8138</v>
      </c>
      <c r="T1238" s="1"/>
      <c r="U1238" s="1" t="s">
        <v>81</v>
      </c>
      <c r="V1238" s="1"/>
      <c r="W1238" s="1"/>
      <c r="X1238" s="1"/>
      <c r="Y1238" s="1">
        <v>1000</v>
      </c>
      <c r="Z1238" s="1"/>
      <c r="AA1238" s="1"/>
      <c r="AB1238" s="1"/>
      <c r="AC1238" s="1"/>
      <c r="AD1238" s="1"/>
      <c r="AE1238" s="1"/>
      <c r="AF1238" s="1"/>
      <c r="AG1238" s="1"/>
      <c r="AH1238" s="1"/>
      <c r="AI1238" s="1"/>
      <c r="AJ1238" s="1"/>
      <c r="AK1238" s="1" t="s">
        <v>112</v>
      </c>
      <c r="AL1238" s="1"/>
      <c r="AM1238" s="1"/>
      <c r="AN1238" s="1"/>
      <c r="AO1238" s="1"/>
      <c r="AP1238" s="1"/>
      <c r="AQ1238" s="1"/>
      <c r="AR1238" s="1"/>
      <c r="AS1238" s="1"/>
      <c r="AT1238" s="1"/>
      <c r="AU1238" s="1"/>
      <c r="AV1238" s="1"/>
      <c r="AW1238" s="1"/>
      <c r="AX1238" s="1" t="s">
        <v>1087</v>
      </c>
      <c r="AY1238" s="1"/>
      <c r="AZ1238" s="1" t="s">
        <v>222</v>
      </c>
      <c r="BA1238" s="1" t="s">
        <v>223</v>
      </c>
      <c r="BB1238" s="1"/>
      <c r="BC1238" s="1"/>
      <c r="BD1238" s="1" t="s">
        <v>116</v>
      </c>
      <c r="BE1238" s="1" t="s">
        <v>1888</v>
      </c>
      <c r="BF1238" s="1" t="s">
        <v>1529</v>
      </c>
      <c r="BG1238" s="1"/>
      <c r="BH1238" s="1" t="s">
        <v>387</v>
      </c>
      <c r="BI1238" s="1"/>
      <c r="BJ1238" s="1"/>
      <c r="BK1238" s="1"/>
      <c r="BL1238" s="1" t="s">
        <v>8139</v>
      </c>
      <c r="BM1238" s="1" t="s">
        <v>8140</v>
      </c>
      <c r="BN1238" s="1"/>
    </row>
    <row r="1239" spans="1:66" ht="15.75" customHeight="1" x14ac:dyDescent="0.3">
      <c r="A1239" s="1" t="s">
        <v>470</v>
      </c>
      <c r="B1239" s="1">
        <v>3500000</v>
      </c>
      <c r="C1239" s="1" t="s">
        <v>68</v>
      </c>
      <c r="D1239" s="1">
        <v>0</v>
      </c>
      <c r="E1239" s="4" t="s">
        <v>8045</v>
      </c>
      <c r="F1239" s="1" t="s">
        <v>69</v>
      </c>
      <c r="G1239" s="1" t="s">
        <v>123</v>
      </c>
      <c r="H1239" s="1" t="s">
        <v>124</v>
      </c>
      <c r="I1239" s="1" t="s">
        <v>101</v>
      </c>
      <c r="J1239" s="1" t="s">
        <v>8141</v>
      </c>
      <c r="K1239" s="1" t="s">
        <v>8142</v>
      </c>
      <c r="L1239" s="1"/>
      <c r="M1239" s="1" t="s">
        <v>8119</v>
      </c>
      <c r="N1239" s="1" t="s">
        <v>8120</v>
      </c>
      <c r="O1239" s="1" t="s">
        <v>233</v>
      </c>
      <c r="P1239" s="1" t="s">
        <v>473</v>
      </c>
      <c r="Q1239" s="1" t="s">
        <v>470</v>
      </c>
      <c r="R1239" s="1" t="s">
        <v>8143</v>
      </c>
      <c r="S1239" s="1" t="s">
        <v>8144</v>
      </c>
      <c r="T1239" s="1"/>
      <c r="U1239" s="1" t="s">
        <v>147</v>
      </c>
      <c r="V1239" s="1"/>
      <c r="W1239" s="1"/>
      <c r="X1239" s="1"/>
      <c r="Y1239" s="1">
        <v>480</v>
      </c>
      <c r="Z1239" s="1"/>
      <c r="AA1239" s="1"/>
      <c r="AB1239" s="1"/>
      <c r="AC1239" s="1"/>
      <c r="AD1239" s="1"/>
      <c r="AE1239" s="1"/>
      <c r="AF1239" s="1"/>
      <c r="AG1239" s="1" t="s">
        <v>111</v>
      </c>
      <c r="AH1239" s="1"/>
      <c r="AI1239" s="1"/>
      <c r="AJ1239" s="1"/>
      <c r="AK1239" s="1" t="s">
        <v>163</v>
      </c>
      <c r="AL1239" s="1"/>
      <c r="AM1239" s="1"/>
      <c r="AN1239" s="1"/>
      <c r="AO1239" s="1"/>
      <c r="AP1239" s="1"/>
      <c r="AQ1239" s="1"/>
      <c r="AR1239" s="1"/>
      <c r="AS1239" s="1"/>
      <c r="AT1239" s="1"/>
      <c r="AU1239" s="1"/>
      <c r="AV1239" s="1"/>
      <c r="AW1239" s="1"/>
      <c r="AX1239" s="1" t="s">
        <v>6974</v>
      </c>
      <c r="AY1239" s="1"/>
      <c r="AZ1239" s="1" t="s">
        <v>238</v>
      </c>
      <c r="BA1239" s="1" t="s">
        <v>233</v>
      </c>
      <c r="BB1239" s="1"/>
      <c r="BC1239" s="1"/>
      <c r="BD1239" s="1" t="s">
        <v>88</v>
      </c>
      <c r="BE1239" s="1" t="s">
        <v>192</v>
      </c>
      <c r="BF1239" s="1" t="s">
        <v>652</v>
      </c>
      <c r="BG1239" s="1"/>
      <c r="BH1239" s="1" t="s">
        <v>321</v>
      </c>
      <c r="BI1239" s="1"/>
      <c r="BJ1239" s="1"/>
      <c r="BK1239" s="1"/>
      <c r="BL1239" s="1" t="s">
        <v>8123</v>
      </c>
      <c r="BM1239" s="1" t="s">
        <v>8124</v>
      </c>
      <c r="BN1239" s="1" t="s">
        <v>121</v>
      </c>
    </row>
    <row r="1240" spans="1:66" ht="15.75" customHeight="1" x14ac:dyDescent="0.3">
      <c r="A1240" s="1" t="s">
        <v>470</v>
      </c>
      <c r="B1240" s="1">
        <v>2000000</v>
      </c>
      <c r="C1240" s="1" t="s">
        <v>68</v>
      </c>
      <c r="D1240" s="1">
        <v>0</v>
      </c>
      <c r="E1240" s="4" t="s">
        <v>1059</v>
      </c>
      <c r="F1240" s="1" t="s">
        <v>69</v>
      </c>
      <c r="G1240" s="1" t="s">
        <v>123</v>
      </c>
      <c r="H1240" s="1" t="s">
        <v>124</v>
      </c>
      <c r="I1240" s="1" t="s">
        <v>101</v>
      </c>
      <c r="J1240" s="1" t="s">
        <v>8145</v>
      </c>
      <c r="K1240" s="1" t="s">
        <v>8146</v>
      </c>
      <c r="L1240" s="1" t="s">
        <v>8147</v>
      </c>
      <c r="M1240" s="1" t="s">
        <v>8148</v>
      </c>
      <c r="N1240" s="1" t="s">
        <v>8149</v>
      </c>
      <c r="O1240" s="1" t="s">
        <v>173</v>
      </c>
      <c r="P1240" s="1" t="s">
        <v>1063</v>
      </c>
      <c r="Q1240" s="1" t="s">
        <v>1064</v>
      </c>
      <c r="R1240" s="1" t="s">
        <v>8150</v>
      </c>
      <c r="S1240" s="1" t="s">
        <v>8151</v>
      </c>
      <c r="T1240" s="1"/>
      <c r="U1240" s="1" t="s">
        <v>81</v>
      </c>
      <c r="V1240" s="1"/>
      <c r="W1240" s="1"/>
      <c r="X1240" s="1"/>
      <c r="Y1240" s="1">
        <v>350</v>
      </c>
      <c r="Z1240" s="1"/>
      <c r="AA1240" s="1"/>
      <c r="AB1240" s="1"/>
      <c r="AC1240" s="1"/>
      <c r="AD1240" s="1"/>
      <c r="AE1240" s="1"/>
      <c r="AF1240" s="1"/>
      <c r="AG1240" s="1" t="s">
        <v>111</v>
      </c>
      <c r="AH1240" s="1"/>
      <c r="AI1240" s="1"/>
      <c r="AJ1240" s="1"/>
      <c r="AK1240" s="1" t="s">
        <v>707</v>
      </c>
      <c r="AL1240" s="1" t="s">
        <v>8152</v>
      </c>
      <c r="AM1240" s="1"/>
      <c r="AN1240" s="1"/>
      <c r="AO1240" s="1"/>
      <c r="AP1240" s="1"/>
      <c r="AQ1240" s="1"/>
      <c r="AR1240" s="1"/>
      <c r="AS1240" s="1"/>
      <c r="AT1240" s="1"/>
      <c r="AU1240" s="1"/>
      <c r="AV1240" s="1"/>
      <c r="AW1240" s="1"/>
      <c r="AX1240" s="1" t="s">
        <v>8153</v>
      </c>
      <c r="AY1240" s="1"/>
      <c r="AZ1240" s="1" t="s">
        <v>178</v>
      </c>
      <c r="BA1240" s="1" t="s">
        <v>173</v>
      </c>
      <c r="BB1240" s="1"/>
      <c r="BC1240" s="1"/>
      <c r="BD1240" s="1" t="s">
        <v>88</v>
      </c>
      <c r="BE1240" s="1" t="s">
        <v>117</v>
      </c>
      <c r="BF1240" s="1" t="s">
        <v>652</v>
      </c>
      <c r="BG1240" s="1"/>
      <c r="BH1240" s="1" t="s">
        <v>193</v>
      </c>
      <c r="BI1240" s="1"/>
      <c r="BJ1240" s="1"/>
      <c r="BK1240" s="1"/>
      <c r="BL1240" s="1" t="s">
        <v>8154</v>
      </c>
      <c r="BM1240" s="1" t="s">
        <v>8155</v>
      </c>
      <c r="BN1240" s="1"/>
    </row>
    <row r="1241" spans="1:66" ht="15.75" customHeight="1" x14ac:dyDescent="0.3">
      <c r="A1241" s="1" t="s">
        <v>272</v>
      </c>
      <c r="B1241" s="1">
        <v>500000</v>
      </c>
      <c r="C1241" s="1" t="s">
        <v>68</v>
      </c>
      <c r="D1241" s="1">
        <v>0</v>
      </c>
      <c r="E1241" s="4" t="s">
        <v>5836</v>
      </c>
      <c r="F1241" s="1" t="s">
        <v>69</v>
      </c>
      <c r="G1241" s="1" t="s">
        <v>123</v>
      </c>
      <c r="H1241" s="1" t="s">
        <v>124</v>
      </c>
      <c r="I1241" s="1" t="s">
        <v>101</v>
      </c>
      <c r="J1241" s="1" t="s">
        <v>8156</v>
      </c>
      <c r="K1241" s="1" t="s">
        <v>8157</v>
      </c>
      <c r="L1241" s="1" t="s">
        <v>478</v>
      </c>
      <c r="M1241" s="1" t="s">
        <v>8158</v>
      </c>
      <c r="N1241" s="1" t="s">
        <v>8159</v>
      </c>
      <c r="O1241" s="1" t="s">
        <v>291</v>
      </c>
      <c r="P1241" s="1" t="s">
        <v>1063</v>
      </c>
      <c r="Q1241" s="1" t="s">
        <v>1064</v>
      </c>
      <c r="R1241" s="1" t="s">
        <v>8160</v>
      </c>
      <c r="S1241" s="1" t="s">
        <v>8161</v>
      </c>
      <c r="T1241" s="1"/>
      <c r="U1241" s="1" t="s">
        <v>81</v>
      </c>
      <c r="V1241" s="1"/>
      <c r="W1241" s="1"/>
      <c r="X1241" s="1"/>
      <c r="Y1241" s="1">
        <v>525</v>
      </c>
      <c r="Z1241" s="1"/>
      <c r="AA1241" s="1"/>
      <c r="AB1241" s="1"/>
      <c r="AC1241" s="1"/>
      <c r="AD1241" s="1"/>
      <c r="AE1241" s="1"/>
      <c r="AF1241" s="1"/>
      <c r="AG1241" s="1"/>
      <c r="AH1241" s="1"/>
      <c r="AI1241" s="1"/>
      <c r="AJ1241" s="1"/>
      <c r="AK1241" s="1" t="s">
        <v>220</v>
      </c>
      <c r="AL1241" s="1"/>
      <c r="AM1241" s="1"/>
      <c r="AN1241" s="1"/>
      <c r="AO1241" s="1"/>
      <c r="AP1241" s="1"/>
      <c r="AQ1241" s="1"/>
      <c r="AR1241" s="1"/>
      <c r="AS1241" s="1"/>
      <c r="AT1241" s="1"/>
      <c r="AU1241" s="1"/>
      <c r="AV1241" s="1"/>
      <c r="AW1241" s="1"/>
      <c r="AX1241" s="1"/>
      <c r="AY1241" s="1"/>
      <c r="AZ1241" s="1" t="s">
        <v>296</v>
      </c>
      <c r="BA1241" s="1" t="s">
        <v>291</v>
      </c>
      <c r="BB1241" s="1"/>
      <c r="BC1241" s="1"/>
      <c r="BD1241" s="1" t="s">
        <v>88</v>
      </c>
      <c r="BE1241" s="1" t="s">
        <v>134</v>
      </c>
      <c r="BF1241" s="1"/>
      <c r="BG1241" s="1"/>
      <c r="BH1241" s="1" t="s">
        <v>387</v>
      </c>
      <c r="BI1241" s="1"/>
      <c r="BJ1241" s="1"/>
      <c r="BK1241" s="1"/>
      <c r="BL1241" s="1" t="s">
        <v>8162</v>
      </c>
      <c r="BM1241" s="1" t="s">
        <v>8163</v>
      </c>
      <c r="BN1241" s="1" t="s">
        <v>181</v>
      </c>
    </row>
    <row r="1242" spans="1:66" ht="15.75" customHeight="1" x14ac:dyDescent="0.3">
      <c r="A1242" s="1" t="s">
        <v>67</v>
      </c>
      <c r="B1242" s="1">
        <v>3000000</v>
      </c>
      <c r="C1242" s="1" t="s">
        <v>68</v>
      </c>
      <c r="D1242" s="1">
        <v>0</v>
      </c>
      <c r="E1242" s="4" t="s">
        <v>5486</v>
      </c>
      <c r="F1242" s="1" t="s">
        <v>69</v>
      </c>
      <c r="G1242" s="1" t="s">
        <v>123</v>
      </c>
      <c r="H1242" s="1" t="s">
        <v>124</v>
      </c>
      <c r="I1242" s="1" t="s">
        <v>101</v>
      </c>
      <c r="J1242" s="1" t="s">
        <v>8164</v>
      </c>
      <c r="K1242" s="1" t="s">
        <v>8165</v>
      </c>
      <c r="L1242" s="1" t="s">
        <v>8166</v>
      </c>
      <c r="M1242" s="1" t="s">
        <v>8167</v>
      </c>
      <c r="N1242" s="1" t="s">
        <v>8168</v>
      </c>
      <c r="O1242" s="1" t="s">
        <v>168</v>
      </c>
      <c r="P1242" s="1" t="s">
        <v>1063</v>
      </c>
      <c r="Q1242" s="1" t="s">
        <v>1064</v>
      </c>
      <c r="R1242" s="1" t="s">
        <v>8169</v>
      </c>
      <c r="S1242" s="1" t="s">
        <v>8170</v>
      </c>
      <c r="T1242" s="1"/>
      <c r="U1242" s="1" t="s">
        <v>81</v>
      </c>
      <c r="V1242" s="1"/>
      <c r="W1242" s="1"/>
      <c r="X1242" s="1"/>
      <c r="Y1242" s="1">
        <v>1800</v>
      </c>
      <c r="Z1242" s="1"/>
      <c r="AA1242" s="1"/>
      <c r="AB1242" s="1"/>
      <c r="AC1242" s="1"/>
      <c r="AD1242" s="1"/>
      <c r="AE1242" s="1"/>
      <c r="AF1242" s="1"/>
      <c r="AG1242" s="1"/>
      <c r="AH1242" s="1"/>
      <c r="AI1242" s="1"/>
      <c r="AJ1242" s="1"/>
      <c r="AK1242" s="1" t="s">
        <v>163</v>
      </c>
      <c r="AL1242" s="1"/>
      <c r="AM1242" s="1"/>
      <c r="AN1242" s="1"/>
      <c r="AO1242" s="1"/>
      <c r="AP1242" s="1"/>
      <c r="AQ1242" s="1"/>
      <c r="AR1242" s="1"/>
      <c r="AS1242" s="1"/>
      <c r="AT1242" s="1"/>
      <c r="AU1242" s="1"/>
      <c r="AV1242" s="1"/>
      <c r="AW1242" s="1"/>
      <c r="AX1242" s="1" t="s">
        <v>6974</v>
      </c>
      <c r="AY1242" s="1"/>
      <c r="AZ1242" s="1" t="s">
        <v>296</v>
      </c>
      <c r="BA1242" s="1" t="s">
        <v>291</v>
      </c>
      <c r="BB1242" s="1" t="s">
        <v>445</v>
      </c>
      <c r="BC1242" s="1"/>
      <c r="BD1242" s="1" t="s">
        <v>8171</v>
      </c>
      <c r="BE1242" s="1" t="s">
        <v>134</v>
      </c>
      <c r="BF1242" s="1" t="s">
        <v>90</v>
      </c>
      <c r="BG1242" s="1"/>
      <c r="BH1242" s="1" t="s">
        <v>387</v>
      </c>
      <c r="BI1242" s="1"/>
      <c r="BJ1242" s="1"/>
      <c r="BK1242" s="1"/>
      <c r="BL1242" s="1" t="s">
        <v>8172</v>
      </c>
      <c r="BM1242" s="1" t="s">
        <v>8173</v>
      </c>
      <c r="BN1242" s="1" t="s">
        <v>121</v>
      </c>
    </row>
    <row r="1243" spans="1:66" ht="15.75" customHeight="1" x14ac:dyDescent="0.3">
      <c r="A1243" s="1" t="s">
        <v>67</v>
      </c>
      <c r="B1243" s="1">
        <v>2000000</v>
      </c>
      <c r="C1243" s="1" t="s">
        <v>68</v>
      </c>
      <c r="D1243" s="1">
        <v>0</v>
      </c>
      <c r="E1243" s="4" t="s">
        <v>5486</v>
      </c>
      <c r="F1243" s="1" t="s">
        <v>69</v>
      </c>
      <c r="G1243" s="1" t="s">
        <v>123</v>
      </c>
      <c r="H1243" s="1" t="s">
        <v>124</v>
      </c>
      <c r="I1243" s="1" t="s">
        <v>101</v>
      </c>
      <c r="J1243" s="1" t="s">
        <v>8164</v>
      </c>
      <c r="K1243" s="1" t="s">
        <v>8165</v>
      </c>
      <c r="L1243" s="1" t="s">
        <v>8174</v>
      </c>
      <c r="M1243" s="1" t="s">
        <v>8167</v>
      </c>
      <c r="N1243" s="1" t="s">
        <v>8168</v>
      </c>
      <c r="O1243" s="1" t="s">
        <v>168</v>
      </c>
      <c r="P1243" s="1" t="s">
        <v>1063</v>
      </c>
      <c r="Q1243" s="1" t="s">
        <v>1064</v>
      </c>
      <c r="R1243" s="1" t="s">
        <v>8175</v>
      </c>
      <c r="S1243" s="1" t="s">
        <v>8176</v>
      </c>
      <c r="T1243" s="1"/>
      <c r="U1243" s="1" t="s">
        <v>81</v>
      </c>
      <c r="V1243" s="1"/>
      <c r="W1243" s="1"/>
      <c r="X1243" s="1"/>
      <c r="Y1243" s="1">
        <v>1800</v>
      </c>
      <c r="Z1243" s="1"/>
      <c r="AA1243" s="1"/>
      <c r="AB1243" s="1"/>
      <c r="AC1243" s="1"/>
      <c r="AD1243" s="1"/>
      <c r="AE1243" s="1"/>
      <c r="AF1243" s="1"/>
      <c r="AG1243" s="1"/>
      <c r="AH1243" s="1"/>
      <c r="AI1243" s="1"/>
      <c r="AJ1243" s="1"/>
      <c r="AK1243" s="1" t="s">
        <v>163</v>
      </c>
      <c r="AL1243" s="1"/>
      <c r="AM1243" s="1"/>
      <c r="AN1243" s="1"/>
      <c r="AO1243" s="1"/>
      <c r="AP1243" s="1"/>
      <c r="AQ1243" s="1"/>
      <c r="AR1243" s="1"/>
      <c r="AS1243" s="1"/>
      <c r="AT1243" s="1"/>
      <c r="AU1243" s="1"/>
      <c r="AV1243" s="1"/>
      <c r="AW1243" s="1"/>
      <c r="AX1243" s="1" t="s">
        <v>6974</v>
      </c>
      <c r="AY1243" s="1"/>
      <c r="AZ1243" s="1" t="s">
        <v>296</v>
      </c>
      <c r="BA1243" s="1" t="s">
        <v>291</v>
      </c>
      <c r="BB1243" s="1" t="s">
        <v>445</v>
      </c>
      <c r="BC1243" s="1"/>
      <c r="BD1243" s="1" t="s">
        <v>8171</v>
      </c>
      <c r="BE1243" s="1" t="s">
        <v>134</v>
      </c>
      <c r="BF1243" s="1" t="s">
        <v>90</v>
      </c>
      <c r="BG1243" s="1"/>
      <c r="BH1243" s="1" t="s">
        <v>387</v>
      </c>
      <c r="BI1243" s="1"/>
      <c r="BJ1243" s="1"/>
      <c r="BK1243" s="1"/>
      <c r="BL1243" s="1" t="s">
        <v>8172</v>
      </c>
      <c r="BM1243" s="1" t="s">
        <v>8173</v>
      </c>
      <c r="BN1243" s="1" t="s">
        <v>121</v>
      </c>
    </row>
    <row r="1244" spans="1:66" ht="15.75" customHeight="1" x14ac:dyDescent="0.3">
      <c r="A1244" s="1" t="s">
        <v>155</v>
      </c>
      <c r="B1244" s="1">
        <v>2800000</v>
      </c>
      <c r="C1244" s="1" t="s">
        <v>68</v>
      </c>
      <c r="D1244" s="1">
        <v>0</v>
      </c>
      <c r="E1244" s="4" t="s">
        <v>314</v>
      </c>
      <c r="F1244" s="1" t="s">
        <v>69</v>
      </c>
      <c r="G1244" s="1" t="s">
        <v>99</v>
      </c>
      <c r="H1244" s="1" t="s">
        <v>100</v>
      </c>
      <c r="I1244" s="1" t="s">
        <v>101</v>
      </c>
      <c r="J1244" s="1" t="s">
        <v>5280</v>
      </c>
      <c r="K1244" s="1" t="s">
        <v>5281</v>
      </c>
      <c r="L1244" s="1"/>
      <c r="M1244" s="1" t="s">
        <v>5282</v>
      </c>
      <c r="N1244" s="1" t="s">
        <v>5283</v>
      </c>
      <c r="O1244" s="1" t="s">
        <v>942</v>
      </c>
      <c r="P1244" s="1" t="s">
        <v>1063</v>
      </c>
      <c r="Q1244" s="1" t="s">
        <v>1064</v>
      </c>
      <c r="R1244" s="1" t="s">
        <v>8177</v>
      </c>
      <c r="S1244" s="1" t="s">
        <v>8178</v>
      </c>
      <c r="T1244" s="1"/>
      <c r="U1244" s="1" t="s">
        <v>130</v>
      </c>
      <c r="V1244" s="1"/>
      <c r="W1244" s="1" t="s">
        <v>5286</v>
      </c>
      <c r="X1244" s="1"/>
      <c r="Y1244" s="1">
        <v>800</v>
      </c>
      <c r="Z1244" s="1"/>
      <c r="AA1244" s="1"/>
      <c r="AB1244" s="1"/>
      <c r="AC1244" s="1"/>
      <c r="AD1244" s="1"/>
      <c r="AE1244" s="1"/>
      <c r="AF1244" s="1"/>
      <c r="AG1244" s="1"/>
      <c r="AH1244" s="1"/>
      <c r="AI1244" s="1"/>
      <c r="AJ1244" s="1"/>
      <c r="AK1244" s="1" t="s">
        <v>2204</v>
      </c>
      <c r="AL1244" s="1"/>
      <c r="AM1244" s="1"/>
      <c r="AN1244" s="1"/>
      <c r="AO1244" s="1"/>
      <c r="AP1244" s="1"/>
      <c r="AQ1244" s="1"/>
      <c r="AR1244" s="1"/>
      <c r="AS1244" s="1"/>
      <c r="AT1244" s="1"/>
      <c r="AU1244" s="1"/>
      <c r="AV1244" s="1"/>
      <c r="AW1244" s="1"/>
      <c r="AX1244" s="1" t="s">
        <v>177</v>
      </c>
      <c r="AY1244" s="1"/>
      <c r="AZ1244" s="1" t="s">
        <v>945</v>
      </c>
      <c r="BA1244" s="1" t="s">
        <v>105</v>
      </c>
      <c r="BB1244" s="1"/>
      <c r="BC1244" s="1"/>
      <c r="BD1244" s="1" t="s">
        <v>88</v>
      </c>
      <c r="BE1244" s="1" t="s">
        <v>625</v>
      </c>
      <c r="BF1244" s="1" t="s">
        <v>298</v>
      </c>
      <c r="BG1244" s="1"/>
      <c r="BH1244" s="1" t="s">
        <v>193</v>
      </c>
      <c r="BI1244" s="1"/>
      <c r="BJ1244" s="1"/>
      <c r="BK1244" s="1"/>
      <c r="BL1244" s="1" t="s">
        <v>5287</v>
      </c>
      <c r="BM1244" s="1" t="s">
        <v>5288</v>
      </c>
      <c r="BN1244" s="1" t="s">
        <v>121</v>
      </c>
    </row>
    <row r="1245" spans="1:66" ht="15.75" customHeight="1" x14ac:dyDescent="0.3">
      <c r="A1245" s="1" t="s">
        <v>155</v>
      </c>
      <c r="B1245" s="1">
        <v>7000000</v>
      </c>
      <c r="C1245" s="1" t="s">
        <v>68</v>
      </c>
      <c r="D1245" s="1">
        <v>0</v>
      </c>
      <c r="E1245" s="4" t="s">
        <v>1059</v>
      </c>
      <c r="F1245" s="1" t="s">
        <v>69</v>
      </c>
      <c r="G1245" s="1" t="s">
        <v>99</v>
      </c>
      <c r="H1245" s="1" t="s">
        <v>100</v>
      </c>
      <c r="I1245" s="1" t="s">
        <v>101</v>
      </c>
      <c r="J1245" s="1"/>
      <c r="K1245" s="1"/>
      <c r="L1245" s="1"/>
      <c r="M1245" s="1" t="s">
        <v>5282</v>
      </c>
      <c r="N1245" s="1" t="s">
        <v>5283</v>
      </c>
      <c r="O1245" s="1" t="s">
        <v>105</v>
      </c>
      <c r="P1245" s="1" t="s">
        <v>1063</v>
      </c>
      <c r="Q1245" s="1" t="s">
        <v>1064</v>
      </c>
      <c r="R1245" s="1" t="s">
        <v>8179</v>
      </c>
      <c r="S1245" s="1" t="s">
        <v>8180</v>
      </c>
      <c r="T1245" s="1"/>
      <c r="U1245" s="1" t="s">
        <v>130</v>
      </c>
      <c r="V1245" s="1"/>
      <c r="W1245" s="1" t="s">
        <v>5286</v>
      </c>
      <c r="X1245" s="1"/>
      <c r="Y1245" s="1">
        <v>800</v>
      </c>
      <c r="Z1245" s="1"/>
      <c r="AA1245" s="1"/>
      <c r="AB1245" s="1"/>
      <c r="AC1245" s="1"/>
      <c r="AD1245" s="1"/>
      <c r="AE1245" s="1"/>
      <c r="AF1245" s="1"/>
      <c r="AG1245" s="1"/>
      <c r="AH1245" s="1"/>
      <c r="AI1245" s="1"/>
      <c r="AJ1245" s="1"/>
      <c r="AK1245" s="1" t="s">
        <v>2204</v>
      </c>
      <c r="AL1245" s="1"/>
      <c r="AM1245" s="1"/>
      <c r="AN1245" s="1"/>
      <c r="AO1245" s="1"/>
      <c r="AP1245" s="1"/>
      <c r="AQ1245" s="1"/>
      <c r="AR1245" s="1"/>
      <c r="AS1245" s="1"/>
      <c r="AT1245" s="1"/>
      <c r="AU1245" s="1"/>
      <c r="AV1245" s="1"/>
      <c r="AW1245" s="1"/>
      <c r="AX1245" s="1" t="s">
        <v>177</v>
      </c>
      <c r="AY1245" s="1"/>
      <c r="AZ1245" s="1" t="s">
        <v>945</v>
      </c>
      <c r="BA1245" s="1" t="s">
        <v>105</v>
      </c>
      <c r="BB1245" s="1"/>
      <c r="BC1245" s="1"/>
      <c r="BD1245" s="1" t="s">
        <v>88</v>
      </c>
      <c r="BE1245" s="1" t="s">
        <v>625</v>
      </c>
      <c r="BF1245" s="1" t="s">
        <v>298</v>
      </c>
      <c r="BG1245" s="1"/>
      <c r="BH1245" s="1" t="s">
        <v>193</v>
      </c>
      <c r="BI1245" s="1"/>
      <c r="BJ1245" s="1"/>
      <c r="BK1245" s="1"/>
      <c r="BL1245" s="1" t="s">
        <v>5287</v>
      </c>
      <c r="BM1245" s="1" t="s">
        <v>5288</v>
      </c>
      <c r="BN1245" s="1" t="s">
        <v>121</v>
      </c>
    </row>
    <row r="1246" spans="1:66" ht="15.75" customHeight="1" x14ac:dyDescent="0.3">
      <c r="A1246" s="1" t="s">
        <v>272</v>
      </c>
      <c r="B1246" s="1">
        <v>18000000</v>
      </c>
      <c r="C1246" s="1" t="s">
        <v>68</v>
      </c>
      <c r="D1246" s="1">
        <v>0</v>
      </c>
      <c r="E1246" s="4" t="s">
        <v>5836</v>
      </c>
      <c r="F1246" s="1" t="s">
        <v>69</v>
      </c>
      <c r="G1246" s="1" t="s">
        <v>123</v>
      </c>
      <c r="H1246" s="1" t="s">
        <v>124</v>
      </c>
      <c r="I1246" s="1" t="s">
        <v>101</v>
      </c>
      <c r="J1246" s="1" t="s">
        <v>8156</v>
      </c>
      <c r="K1246" s="1" t="s">
        <v>8157</v>
      </c>
      <c r="L1246" s="1" t="s">
        <v>1039</v>
      </c>
      <c r="M1246" s="1" t="s">
        <v>8158</v>
      </c>
      <c r="N1246" s="1" t="s">
        <v>8159</v>
      </c>
      <c r="O1246" s="1" t="s">
        <v>291</v>
      </c>
      <c r="P1246" s="1" t="s">
        <v>1063</v>
      </c>
      <c r="Q1246" s="1" t="s">
        <v>1064</v>
      </c>
      <c r="R1246" s="1" t="s">
        <v>8181</v>
      </c>
      <c r="S1246" s="1" t="s">
        <v>8182</v>
      </c>
      <c r="T1246" s="1"/>
      <c r="U1246" s="1" t="s">
        <v>81</v>
      </c>
      <c r="V1246" s="1"/>
      <c r="W1246" s="1"/>
      <c r="X1246" s="1"/>
      <c r="Y1246" s="1">
        <v>525</v>
      </c>
      <c r="Z1246" s="1"/>
      <c r="AA1246" s="1"/>
      <c r="AB1246" s="1"/>
      <c r="AC1246" s="1"/>
      <c r="AD1246" s="1"/>
      <c r="AE1246" s="1"/>
      <c r="AF1246" s="1"/>
      <c r="AG1246" s="1"/>
      <c r="AH1246" s="1"/>
      <c r="AI1246" s="1"/>
      <c r="AJ1246" s="1"/>
      <c r="AK1246" s="1" t="s">
        <v>220</v>
      </c>
      <c r="AL1246" s="1"/>
      <c r="AM1246" s="1"/>
      <c r="AN1246" s="1"/>
      <c r="AO1246" s="1"/>
      <c r="AP1246" s="1"/>
      <c r="AQ1246" s="1"/>
      <c r="AR1246" s="1"/>
      <c r="AS1246" s="1"/>
      <c r="AT1246" s="1"/>
      <c r="AU1246" s="1"/>
      <c r="AV1246" s="1"/>
      <c r="AW1246" s="1"/>
      <c r="AX1246" s="1"/>
      <c r="AY1246" s="1"/>
      <c r="AZ1246" s="1" t="s">
        <v>296</v>
      </c>
      <c r="BA1246" s="1" t="s">
        <v>291</v>
      </c>
      <c r="BB1246" s="1"/>
      <c r="BC1246" s="1"/>
      <c r="BD1246" s="1" t="s">
        <v>88</v>
      </c>
      <c r="BE1246" s="1" t="s">
        <v>134</v>
      </c>
      <c r="BF1246" s="1"/>
      <c r="BG1246" s="1"/>
      <c r="BH1246" s="1" t="s">
        <v>387</v>
      </c>
      <c r="BI1246" s="1"/>
      <c r="BJ1246" s="1"/>
      <c r="BK1246" s="1"/>
      <c r="BL1246" s="1" t="s">
        <v>8162</v>
      </c>
      <c r="BM1246" s="1" t="s">
        <v>8163</v>
      </c>
      <c r="BN1246" s="1" t="s">
        <v>121</v>
      </c>
    </row>
    <row r="1247" spans="1:66" ht="15.75" customHeight="1" x14ac:dyDescent="0.3">
      <c r="A1247" s="1" t="s">
        <v>414</v>
      </c>
      <c r="B1247" s="1">
        <v>200000</v>
      </c>
      <c r="C1247" s="1" t="s">
        <v>68</v>
      </c>
      <c r="D1247" s="1">
        <v>0</v>
      </c>
      <c r="E1247" s="4" t="s">
        <v>139</v>
      </c>
      <c r="F1247" s="1" t="s">
        <v>69</v>
      </c>
      <c r="G1247" s="1" t="s">
        <v>123</v>
      </c>
      <c r="H1247" s="1" t="s">
        <v>124</v>
      </c>
      <c r="I1247" s="1" t="s">
        <v>101</v>
      </c>
      <c r="J1247" s="1"/>
      <c r="K1247" s="1"/>
      <c r="L1247" s="1" t="s">
        <v>181</v>
      </c>
      <c r="M1247" s="1" t="s">
        <v>8183</v>
      </c>
      <c r="N1247" s="1" t="s">
        <v>8184</v>
      </c>
      <c r="O1247" s="1" t="s">
        <v>401</v>
      </c>
      <c r="P1247" s="1" t="s">
        <v>407</v>
      </c>
      <c r="Q1247" s="1" t="s">
        <v>401</v>
      </c>
      <c r="R1247" s="1" t="s">
        <v>8185</v>
      </c>
      <c r="S1247" s="1" t="s">
        <v>8186</v>
      </c>
      <c r="T1247" s="1"/>
      <c r="U1247" s="1" t="s">
        <v>130</v>
      </c>
      <c r="V1247" s="1"/>
      <c r="W1247" s="1"/>
      <c r="X1247" s="1"/>
      <c r="Y1247" s="1">
        <v>1418</v>
      </c>
      <c r="Z1247" s="1"/>
      <c r="AA1247" s="1"/>
      <c r="AB1247" s="1"/>
      <c r="AC1247" s="1"/>
      <c r="AD1247" s="1"/>
      <c r="AE1247" s="1"/>
      <c r="AF1247" s="1"/>
      <c r="AG1247" s="1"/>
      <c r="AH1247" s="1"/>
      <c r="AI1247" s="1"/>
      <c r="AJ1247" s="1"/>
      <c r="AK1247" s="1" t="s">
        <v>163</v>
      </c>
      <c r="AL1247" s="1"/>
      <c r="AM1247" s="1"/>
      <c r="AN1247" s="1"/>
      <c r="AO1247" s="1"/>
      <c r="AP1247" s="1"/>
      <c r="AQ1247" s="1"/>
      <c r="AR1247" s="1"/>
      <c r="AS1247" s="1"/>
      <c r="AT1247" s="1"/>
      <c r="AU1247" s="1"/>
      <c r="AV1247" s="1"/>
      <c r="AW1247" s="1"/>
      <c r="AX1247" s="1" t="s">
        <v>113</v>
      </c>
      <c r="AY1247" s="1"/>
      <c r="AZ1247" s="1" t="s">
        <v>407</v>
      </c>
      <c r="BA1247" s="1" t="s">
        <v>401</v>
      </c>
      <c r="BB1247" s="1"/>
      <c r="BC1247" s="1"/>
      <c r="BD1247" s="1" t="s">
        <v>1067</v>
      </c>
      <c r="BE1247" s="1" t="s">
        <v>134</v>
      </c>
      <c r="BF1247" s="1"/>
      <c r="BG1247" s="1"/>
      <c r="BH1247" s="1"/>
      <c r="BI1247" s="1"/>
      <c r="BJ1247" s="1"/>
      <c r="BK1247" s="1"/>
      <c r="BL1247" s="1" t="s">
        <v>8187</v>
      </c>
      <c r="BM1247" s="1" t="s">
        <v>8188</v>
      </c>
      <c r="BN1247" s="1"/>
    </row>
    <row r="1248" spans="1:66" ht="15.75" customHeight="1" x14ac:dyDescent="0.3">
      <c r="A1248" s="1" t="s">
        <v>641</v>
      </c>
      <c r="B1248" s="1">
        <v>15000000</v>
      </c>
      <c r="C1248" s="1" t="s">
        <v>68</v>
      </c>
      <c r="D1248" s="1">
        <v>0</v>
      </c>
      <c r="E1248" s="4" t="s">
        <v>1059</v>
      </c>
      <c r="F1248" s="1" t="s">
        <v>69</v>
      </c>
      <c r="G1248" s="1" t="s">
        <v>123</v>
      </c>
      <c r="H1248" s="1" t="s">
        <v>124</v>
      </c>
      <c r="I1248" s="1" t="s">
        <v>101</v>
      </c>
      <c r="J1248" s="1"/>
      <c r="K1248" s="1"/>
      <c r="L1248" s="1" t="s">
        <v>8189</v>
      </c>
      <c r="M1248" s="1" t="s">
        <v>5978</v>
      </c>
      <c r="N1248" s="1" t="s">
        <v>5979</v>
      </c>
      <c r="O1248" s="1" t="s">
        <v>444</v>
      </c>
      <c r="P1248" s="1" t="s">
        <v>647</v>
      </c>
      <c r="Q1248" s="1" t="s">
        <v>641</v>
      </c>
      <c r="R1248" s="1" t="s">
        <v>8190</v>
      </c>
      <c r="S1248" s="1" t="s">
        <v>8191</v>
      </c>
      <c r="T1248" s="1"/>
      <c r="U1248" s="1" t="s">
        <v>81</v>
      </c>
      <c r="V1248" s="1"/>
      <c r="W1248" s="1"/>
      <c r="X1248" s="1"/>
      <c r="Y1248" s="1">
        <v>800</v>
      </c>
      <c r="Z1248" s="1"/>
      <c r="AA1248" s="1"/>
      <c r="AB1248" s="1"/>
      <c r="AC1248" s="1"/>
      <c r="AD1248" s="1"/>
      <c r="AE1248" s="1"/>
      <c r="AF1248" s="1"/>
      <c r="AG1248" s="1"/>
      <c r="AH1248" s="1"/>
      <c r="AI1248" s="1"/>
      <c r="AJ1248" s="1"/>
      <c r="AK1248" s="1" t="s">
        <v>1389</v>
      </c>
      <c r="AL1248" s="1"/>
      <c r="AM1248" s="1"/>
      <c r="AN1248" s="1"/>
      <c r="AO1248" s="1"/>
      <c r="AP1248" s="1"/>
      <c r="AQ1248" s="1"/>
      <c r="AR1248" s="1"/>
      <c r="AS1248" s="1"/>
      <c r="AT1248" s="1"/>
      <c r="AU1248" s="1"/>
      <c r="AV1248" s="1"/>
      <c r="AW1248" s="1"/>
      <c r="AX1248" s="1" t="s">
        <v>1087</v>
      </c>
      <c r="AY1248" s="1"/>
      <c r="AZ1248" s="1" t="s">
        <v>443</v>
      </c>
      <c r="BA1248" s="1" t="s">
        <v>444</v>
      </c>
      <c r="BB1248" s="1"/>
      <c r="BC1248" s="1"/>
      <c r="BD1248" s="1" t="s">
        <v>116</v>
      </c>
      <c r="BE1248" s="1" t="s">
        <v>134</v>
      </c>
      <c r="BF1248" s="1"/>
      <c r="BG1248" s="1"/>
      <c r="BH1248" s="1" t="s">
        <v>879</v>
      </c>
      <c r="BI1248" s="1"/>
      <c r="BJ1248" s="1"/>
      <c r="BK1248" s="1"/>
      <c r="BL1248" s="1" t="s">
        <v>5982</v>
      </c>
      <c r="BM1248" s="1" t="s">
        <v>5983</v>
      </c>
      <c r="BN1248" s="1" t="s">
        <v>121</v>
      </c>
    </row>
    <row r="1249" spans="1:66" ht="15.75" customHeight="1" x14ac:dyDescent="0.3">
      <c r="A1249" s="1" t="s">
        <v>414</v>
      </c>
      <c r="B1249" s="1">
        <v>5000000</v>
      </c>
      <c r="C1249" s="1" t="s">
        <v>68</v>
      </c>
      <c r="D1249" s="1">
        <v>0</v>
      </c>
      <c r="E1249" s="4" t="s">
        <v>139</v>
      </c>
      <c r="F1249" s="1" t="s">
        <v>69</v>
      </c>
      <c r="G1249" s="1" t="s">
        <v>123</v>
      </c>
      <c r="H1249" s="1" t="s">
        <v>124</v>
      </c>
      <c r="I1249" s="1" t="s">
        <v>101</v>
      </c>
      <c r="J1249" s="1"/>
      <c r="K1249" s="1"/>
      <c r="L1249" s="1" t="s">
        <v>121</v>
      </c>
      <c r="M1249" s="1" t="s">
        <v>8183</v>
      </c>
      <c r="N1249" s="1" t="s">
        <v>8184</v>
      </c>
      <c r="O1249" s="1" t="s">
        <v>401</v>
      </c>
      <c r="P1249" s="1" t="s">
        <v>407</v>
      </c>
      <c r="Q1249" s="1" t="s">
        <v>401</v>
      </c>
      <c r="R1249" s="1" t="s">
        <v>8192</v>
      </c>
      <c r="S1249" s="1" t="s">
        <v>8193</v>
      </c>
      <c r="T1249" s="1"/>
      <c r="U1249" s="1" t="s">
        <v>130</v>
      </c>
      <c r="V1249" s="1"/>
      <c r="W1249" s="1"/>
      <c r="X1249" s="1"/>
      <c r="Y1249" s="1">
        <v>1418</v>
      </c>
      <c r="Z1249" s="1"/>
      <c r="AA1249" s="1"/>
      <c r="AB1249" s="1"/>
      <c r="AC1249" s="1"/>
      <c r="AD1249" s="1"/>
      <c r="AE1249" s="1"/>
      <c r="AF1249" s="1"/>
      <c r="AG1249" s="1"/>
      <c r="AH1249" s="1"/>
      <c r="AI1249" s="1"/>
      <c r="AJ1249" s="1"/>
      <c r="AK1249" s="1" t="s">
        <v>163</v>
      </c>
      <c r="AL1249" s="1"/>
      <c r="AM1249" s="1"/>
      <c r="AN1249" s="1"/>
      <c r="AO1249" s="1"/>
      <c r="AP1249" s="1"/>
      <c r="AQ1249" s="1"/>
      <c r="AR1249" s="1"/>
      <c r="AS1249" s="1"/>
      <c r="AT1249" s="1"/>
      <c r="AU1249" s="1"/>
      <c r="AV1249" s="1"/>
      <c r="AW1249" s="1"/>
      <c r="AX1249" s="1" t="s">
        <v>113</v>
      </c>
      <c r="AY1249" s="1"/>
      <c r="AZ1249" s="1" t="s">
        <v>407</v>
      </c>
      <c r="BA1249" s="1" t="s">
        <v>401</v>
      </c>
      <c r="BB1249" s="1"/>
      <c r="BC1249" s="1"/>
      <c r="BD1249" s="1" t="s">
        <v>1067</v>
      </c>
      <c r="BE1249" s="1" t="s">
        <v>134</v>
      </c>
      <c r="BF1249" s="1"/>
      <c r="BG1249" s="1"/>
      <c r="BH1249" s="1"/>
      <c r="BI1249" s="1"/>
      <c r="BJ1249" s="1"/>
      <c r="BK1249" s="1"/>
      <c r="BL1249" s="1" t="s">
        <v>8187</v>
      </c>
      <c r="BM1249" s="1" t="s">
        <v>8188</v>
      </c>
      <c r="BN1249" s="1"/>
    </row>
    <row r="1250" spans="1:66" ht="15.75" customHeight="1" x14ac:dyDescent="0.3">
      <c r="A1250" s="1" t="s">
        <v>641</v>
      </c>
      <c r="B1250" s="1">
        <v>4300000</v>
      </c>
      <c r="C1250" s="1" t="s">
        <v>68</v>
      </c>
      <c r="D1250" s="1">
        <v>0</v>
      </c>
      <c r="E1250" s="4" t="s">
        <v>8194</v>
      </c>
      <c r="F1250" s="1" t="s">
        <v>69</v>
      </c>
      <c r="G1250" s="1" t="s">
        <v>99</v>
      </c>
      <c r="H1250" s="1" t="s">
        <v>100</v>
      </c>
      <c r="I1250" s="1" t="s">
        <v>101</v>
      </c>
      <c r="J1250" s="1" t="s">
        <v>6997</v>
      </c>
      <c r="K1250" s="1" t="s">
        <v>6998</v>
      </c>
      <c r="L1250" s="1" t="s">
        <v>8195</v>
      </c>
      <c r="M1250" s="1" t="s">
        <v>6999</v>
      </c>
      <c r="N1250" s="1" t="s">
        <v>7000</v>
      </c>
      <c r="O1250" s="1" t="s">
        <v>291</v>
      </c>
      <c r="P1250" s="1" t="s">
        <v>647</v>
      </c>
      <c r="Q1250" s="1" t="s">
        <v>641</v>
      </c>
      <c r="R1250" s="1" t="s">
        <v>8196</v>
      </c>
      <c r="S1250" s="1" t="s">
        <v>8197</v>
      </c>
      <c r="T1250" s="1"/>
      <c r="U1250" s="1" t="s">
        <v>81</v>
      </c>
      <c r="V1250" s="1"/>
      <c r="W1250" s="1"/>
      <c r="X1250" s="1"/>
      <c r="Y1250" s="1">
        <v>1000</v>
      </c>
      <c r="Z1250" s="1"/>
      <c r="AA1250" s="1"/>
      <c r="AB1250" s="1"/>
      <c r="AC1250" s="1"/>
      <c r="AD1250" s="1"/>
      <c r="AE1250" s="1"/>
      <c r="AF1250" s="1"/>
      <c r="AG1250" s="1"/>
      <c r="AH1250" s="1"/>
      <c r="AI1250" s="1"/>
      <c r="AJ1250" s="1"/>
      <c r="AK1250" s="1" t="s">
        <v>112</v>
      </c>
      <c r="AL1250" s="1"/>
      <c r="AM1250" s="1"/>
      <c r="AN1250" s="1"/>
      <c r="AO1250" s="1"/>
      <c r="AP1250" s="1"/>
      <c r="AQ1250" s="1"/>
      <c r="AR1250" s="1"/>
      <c r="AS1250" s="1"/>
      <c r="AT1250" s="1"/>
      <c r="AU1250" s="1"/>
      <c r="AV1250" s="1"/>
      <c r="AW1250" s="1"/>
      <c r="AX1250" s="1"/>
      <c r="AY1250" s="1"/>
      <c r="AZ1250" s="1" t="s">
        <v>222</v>
      </c>
      <c r="BA1250" s="1" t="s">
        <v>223</v>
      </c>
      <c r="BB1250" s="1"/>
      <c r="BC1250" s="1"/>
      <c r="BD1250" s="1" t="s">
        <v>266</v>
      </c>
      <c r="BE1250" s="1" t="s">
        <v>134</v>
      </c>
      <c r="BF1250" s="1"/>
      <c r="BG1250" s="1"/>
      <c r="BH1250" s="1"/>
      <c r="BI1250" s="1"/>
      <c r="BJ1250" s="1"/>
      <c r="BK1250" s="1"/>
      <c r="BL1250" s="1" t="s">
        <v>7003</v>
      </c>
      <c r="BM1250" s="1" t="s">
        <v>7004</v>
      </c>
      <c r="BN1250" s="1" t="s">
        <v>121</v>
      </c>
    </row>
    <row r="1251" spans="1:66" ht="15.75" customHeight="1" x14ac:dyDescent="0.3">
      <c r="A1251" s="1" t="s">
        <v>512</v>
      </c>
      <c r="B1251" s="1">
        <v>3084777</v>
      </c>
      <c r="C1251" s="1" t="s">
        <v>68</v>
      </c>
      <c r="D1251" s="1">
        <v>100</v>
      </c>
      <c r="E1251" s="4" t="s">
        <v>8045</v>
      </c>
      <c r="F1251" s="1" t="s">
        <v>69</v>
      </c>
      <c r="G1251" s="1" t="s">
        <v>70</v>
      </c>
      <c r="H1251" s="1" t="s">
        <v>71</v>
      </c>
      <c r="I1251" s="1" t="s">
        <v>72</v>
      </c>
      <c r="J1251" s="1" t="s">
        <v>8198</v>
      </c>
      <c r="K1251" s="1" t="s">
        <v>8199</v>
      </c>
      <c r="L1251" s="1"/>
      <c r="M1251" s="1" t="s">
        <v>8200</v>
      </c>
      <c r="N1251" s="1" t="s">
        <v>8201</v>
      </c>
      <c r="O1251" s="1" t="s">
        <v>952</v>
      </c>
      <c r="P1251" s="1" t="s">
        <v>518</v>
      </c>
      <c r="Q1251" s="1" t="s">
        <v>512</v>
      </c>
      <c r="R1251" s="1" t="s">
        <v>8202</v>
      </c>
      <c r="S1251" s="1" t="s">
        <v>8203</v>
      </c>
      <c r="T1251" s="1"/>
      <c r="U1251" s="1" t="s">
        <v>147</v>
      </c>
      <c r="V1251" s="1"/>
      <c r="W1251" s="1"/>
      <c r="X1251" s="1"/>
      <c r="Y1251" s="1">
        <v>1183</v>
      </c>
      <c r="Z1251" s="1"/>
      <c r="AA1251" s="1"/>
      <c r="AB1251" s="1"/>
      <c r="AC1251" s="1"/>
      <c r="AD1251" s="1"/>
      <c r="AE1251" s="1"/>
      <c r="AF1251" s="1"/>
      <c r="AG1251" s="1"/>
      <c r="AH1251" s="1"/>
      <c r="AI1251" s="1"/>
      <c r="AJ1251" s="1"/>
      <c r="AK1251" s="1" t="s">
        <v>1389</v>
      </c>
      <c r="AL1251" s="1"/>
      <c r="AM1251" s="1"/>
      <c r="AN1251" s="1"/>
      <c r="AO1251" s="1"/>
      <c r="AP1251" s="1"/>
      <c r="AQ1251" s="1"/>
      <c r="AR1251" s="1"/>
      <c r="AS1251" s="1"/>
      <c r="AT1251" s="1"/>
      <c r="AU1251" s="1"/>
      <c r="AV1251" s="1"/>
      <c r="AW1251" s="1"/>
      <c r="AX1251" s="1" t="s">
        <v>113</v>
      </c>
      <c r="AY1251" s="1"/>
      <c r="AZ1251" s="1" t="s">
        <v>1231</v>
      </c>
      <c r="BA1251" s="1" t="s">
        <v>1228</v>
      </c>
      <c r="BB1251" s="1" t="s">
        <v>297</v>
      </c>
      <c r="BC1251" s="1"/>
      <c r="BD1251" s="1" t="s">
        <v>88</v>
      </c>
      <c r="BE1251" s="1" t="s">
        <v>134</v>
      </c>
      <c r="BF1251" s="1" t="s">
        <v>135</v>
      </c>
      <c r="BG1251" s="1"/>
      <c r="BH1251" s="1" t="s">
        <v>331</v>
      </c>
      <c r="BI1251" s="1"/>
      <c r="BJ1251" s="1"/>
      <c r="BK1251" s="1"/>
      <c r="BL1251" s="1" t="s">
        <v>8204</v>
      </c>
      <c r="BM1251" s="1" t="s">
        <v>8205</v>
      </c>
      <c r="BN1251" s="1" t="s">
        <v>375</v>
      </c>
    </row>
    <row r="1252" spans="1:66" ht="15.75" customHeight="1" x14ac:dyDescent="0.3">
      <c r="A1252" s="1" t="s">
        <v>376</v>
      </c>
      <c r="B1252" s="1">
        <v>2800000</v>
      </c>
      <c r="C1252" s="1" t="s">
        <v>68</v>
      </c>
      <c r="D1252" s="1">
        <v>0</v>
      </c>
      <c r="E1252" s="4" t="s">
        <v>1059</v>
      </c>
      <c r="F1252" s="1" t="s">
        <v>69</v>
      </c>
      <c r="G1252" s="1" t="s">
        <v>123</v>
      </c>
      <c r="H1252" s="1" t="s">
        <v>124</v>
      </c>
      <c r="I1252" s="1" t="s">
        <v>101</v>
      </c>
      <c r="J1252" s="1" t="s">
        <v>8206</v>
      </c>
      <c r="K1252" s="1" t="s">
        <v>5672</v>
      </c>
      <c r="L1252" s="1"/>
      <c r="M1252" s="1" t="s">
        <v>8207</v>
      </c>
      <c r="N1252" s="1" t="s">
        <v>8208</v>
      </c>
      <c r="O1252" s="1" t="s">
        <v>952</v>
      </c>
      <c r="P1252" s="1" t="s">
        <v>383</v>
      </c>
      <c r="Q1252" s="1" t="s">
        <v>376</v>
      </c>
      <c r="R1252" s="1" t="s">
        <v>8209</v>
      </c>
      <c r="S1252" s="1" t="s">
        <v>8210</v>
      </c>
      <c r="T1252" s="1"/>
      <c r="U1252" s="1" t="s">
        <v>130</v>
      </c>
      <c r="V1252" s="1"/>
      <c r="W1252" s="1"/>
      <c r="X1252" s="1"/>
      <c r="Y1252" s="1">
        <v>1500</v>
      </c>
      <c r="Z1252" s="1"/>
      <c r="AA1252" s="1"/>
      <c r="AB1252" s="1"/>
      <c r="AC1252" s="1"/>
      <c r="AD1252" s="1"/>
      <c r="AE1252" s="1"/>
      <c r="AF1252" s="1"/>
      <c r="AG1252" s="1"/>
      <c r="AH1252" s="1"/>
      <c r="AI1252" s="1"/>
      <c r="AJ1252" s="1"/>
      <c r="AK1252" s="1" t="s">
        <v>680</v>
      </c>
      <c r="AL1252" s="1"/>
      <c r="AM1252" s="1"/>
      <c r="AN1252" s="1"/>
      <c r="AO1252" s="1"/>
      <c r="AP1252" s="1"/>
      <c r="AQ1252" s="1"/>
      <c r="AR1252" s="1"/>
      <c r="AS1252" s="1"/>
      <c r="AT1252" s="1"/>
      <c r="AU1252" s="1"/>
      <c r="AV1252" s="1"/>
      <c r="AW1252" s="1"/>
      <c r="AX1252" s="1"/>
      <c r="AY1252" s="1"/>
      <c r="AZ1252" s="1" t="s">
        <v>234</v>
      </c>
      <c r="BA1252" s="1" t="s">
        <v>138</v>
      </c>
      <c r="BB1252" s="1"/>
      <c r="BC1252" s="1"/>
      <c r="BD1252" s="1" t="s">
        <v>88</v>
      </c>
      <c r="BE1252" s="1" t="s">
        <v>134</v>
      </c>
      <c r="BF1252" s="1"/>
      <c r="BG1252" s="1"/>
      <c r="BH1252" s="1" t="s">
        <v>8211</v>
      </c>
      <c r="BI1252" s="1"/>
      <c r="BJ1252" s="1"/>
      <c r="BK1252" s="1"/>
      <c r="BL1252" s="1" t="s">
        <v>8212</v>
      </c>
      <c r="BM1252" s="1" t="s">
        <v>8213</v>
      </c>
      <c r="BN1252" s="1" t="s">
        <v>8214</v>
      </c>
    </row>
    <row r="1253" spans="1:66" ht="15.75" customHeight="1" x14ac:dyDescent="0.3">
      <c r="A1253" s="1" t="s">
        <v>256</v>
      </c>
      <c r="B1253" s="1">
        <v>4000000</v>
      </c>
      <c r="C1253" s="1" t="s">
        <v>68</v>
      </c>
      <c r="D1253" s="1">
        <v>0</v>
      </c>
      <c r="E1253" s="4" t="s">
        <v>8194</v>
      </c>
      <c r="F1253" s="1" t="s">
        <v>69</v>
      </c>
      <c r="G1253" s="1" t="s">
        <v>123</v>
      </c>
      <c r="H1253" s="1" t="s">
        <v>124</v>
      </c>
      <c r="I1253" s="1" t="s">
        <v>101</v>
      </c>
      <c r="J1253" s="1" t="s">
        <v>8215</v>
      </c>
      <c r="K1253" s="1" t="s">
        <v>8216</v>
      </c>
      <c r="L1253" s="1"/>
      <c r="M1253" s="1" t="s">
        <v>8217</v>
      </c>
      <c r="N1253" s="1" t="s">
        <v>8218</v>
      </c>
      <c r="O1253" s="1" t="s">
        <v>233</v>
      </c>
      <c r="P1253" s="1" t="s">
        <v>260</v>
      </c>
      <c r="Q1253" s="1" t="s">
        <v>256</v>
      </c>
      <c r="R1253" s="1" t="s">
        <v>8219</v>
      </c>
      <c r="S1253" s="1" t="s">
        <v>8220</v>
      </c>
      <c r="T1253" s="1"/>
      <c r="U1253" s="1" t="s">
        <v>81</v>
      </c>
      <c r="V1253" s="1"/>
      <c r="W1253" s="1"/>
      <c r="X1253" s="1"/>
      <c r="Y1253" s="1">
        <v>250</v>
      </c>
      <c r="Z1253" s="1"/>
      <c r="AA1253" s="1"/>
      <c r="AB1253" s="1"/>
      <c r="AC1253" s="1"/>
      <c r="AD1253" s="1"/>
      <c r="AE1253" s="1"/>
      <c r="AF1253" s="1"/>
      <c r="AG1253" s="1"/>
      <c r="AH1253" s="1"/>
      <c r="AI1253" s="1"/>
      <c r="AJ1253" s="1"/>
      <c r="AK1253" s="1" t="s">
        <v>356</v>
      </c>
      <c r="AL1253" s="1"/>
      <c r="AM1253" s="1"/>
      <c r="AN1253" s="1"/>
      <c r="AO1253" s="1"/>
      <c r="AP1253" s="1"/>
      <c r="AQ1253" s="1"/>
      <c r="AR1253" s="1"/>
      <c r="AS1253" s="1"/>
      <c r="AT1253" s="1"/>
      <c r="AU1253" s="1"/>
      <c r="AV1253" s="1"/>
      <c r="AW1253" s="1"/>
      <c r="AX1253" s="1"/>
      <c r="AY1253" s="1"/>
      <c r="AZ1253" s="1" t="s">
        <v>238</v>
      </c>
      <c r="BA1253" s="1" t="s">
        <v>233</v>
      </c>
      <c r="BB1253" s="1"/>
      <c r="BC1253" s="1"/>
      <c r="BD1253" s="1" t="s">
        <v>1067</v>
      </c>
      <c r="BE1253" s="1" t="s">
        <v>192</v>
      </c>
      <c r="BF1253" s="1"/>
      <c r="BG1253" s="1"/>
      <c r="BH1253" s="1" t="s">
        <v>193</v>
      </c>
      <c r="BI1253" s="1"/>
      <c r="BJ1253" s="1"/>
      <c r="BK1253" s="1"/>
      <c r="BL1253" s="1" t="s">
        <v>8221</v>
      </c>
      <c r="BM1253" s="1" t="s">
        <v>8222</v>
      </c>
      <c r="BN1253" s="1" t="s">
        <v>121</v>
      </c>
    </row>
    <row r="1254" spans="1:66" ht="15.75" customHeight="1" x14ac:dyDescent="0.3">
      <c r="A1254" s="1" t="s">
        <v>256</v>
      </c>
      <c r="B1254" s="1">
        <v>1000000</v>
      </c>
      <c r="C1254" s="1" t="s">
        <v>68</v>
      </c>
      <c r="D1254" s="1">
        <v>0</v>
      </c>
      <c r="E1254" s="4" t="s">
        <v>8194</v>
      </c>
      <c r="F1254" s="1" t="s">
        <v>69</v>
      </c>
      <c r="G1254" s="1" t="s">
        <v>123</v>
      </c>
      <c r="H1254" s="1" t="s">
        <v>124</v>
      </c>
      <c r="I1254" s="1" t="s">
        <v>101</v>
      </c>
      <c r="J1254" s="1"/>
      <c r="K1254" s="1"/>
      <c r="L1254" s="1" t="s">
        <v>8223</v>
      </c>
      <c r="M1254" s="1" t="s">
        <v>8224</v>
      </c>
      <c r="N1254" s="1" t="s">
        <v>8225</v>
      </c>
      <c r="O1254" s="1" t="s">
        <v>340</v>
      </c>
      <c r="P1254" s="1" t="s">
        <v>260</v>
      </c>
      <c r="Q1254" s="1" t="s">
        <v>256</v>
      </c>
      <c r="R1254" s="1" t="s">
        <v>8226</v>
      </c>
      <c r="S1254" s="1" t="s">
        <v>8227</v>
      </c>
      <c r="T1254" s="1"/>
      <c r="U1254" s="1" t="s">
        <v>130</v>
      </c>
      <c r="V1254" s="1"/>
      <c r="W1254" s="1"/>
      <c r="X1254" s="1"/>
      <c r="Y1254" s="1">
        <v>170</v>
      </c>
      <c r="Z1254" s="1"/>
      <c r="AA1254" s="1"/>
      <c r="AB1254" s="1"/>
      <c r="AC1254" s="1"/>
      <c r="AD1254" s="1"/>
      <c r="AE1254" s="1"/>
      <c r="AF1254" s="1"/>
      <c r="AG1254" s="1"/>
      <c r="AH1254" s="1"/>
      <c r="AI1254" s="1"/>
      <c r="AJ1254" s="1"/>
      <c r="AK1254" s="1" t="s">
        <v>220</v>
      </c>
      <c r="AL1254" s="1"/>
      <c r="AM1254" s="1"/>
      <c r="AN1254" s="1"/>
      <c r="AO1254" s="1"/>
      <c r="AP1254" s="1"/>
      <c r="AQ1254" s="1"/>
      <c r="AR1254" s="1"/>
      <c r="AS1254" s="1"/>
      <c r="AT1254" s="1"/>
      <c r="AU1254" s="1"/>
      <c r="AV1254" s="1"/>
      <c r="AW1254" s="1"/>
      <c r="AX1254" s="1" t="s">
        <v>177</v>
      </c>
      <c r="AY1254" s="1"/>
      <c r="AZ1254" s="1" t="s">
        <v>114</v>
      </c>
      <c r="BA1254" s="1" t="s">
        <v>115</v>
      </c>
      <c r="BB1254" s="1" t="s">
        <v>372</v>
      </c>
      <c r="BC1254" s="1"/>
      <c r="BD1254" s="1" t="s">
        <v>3868</v>
      </c>
      <c r="BE1254" s="1" t="s">
        <v>134</v>
      </c>
      <c r="BF1254" s="1" t="s">
        <v>135</v>
      </c>
      <c r="BG1254" s="1"/>
      <c r="BH1254" s="1" t="s">
        <v>1056</v>
      </c>
      <c r="BI1254" s="1"/>
      <c r="BJ1254" s="1"/>
      <c r="BK1254" s="1"/>
      <c r="BL1254" s="1" t="s">
        <v>8228</v>
      </c>
      <c r="BM1254" s="1" t="s">
        <v>8229</v>
      </c>
      <c r="BN1254" s="1"/>
    </row>
    <row r="1255" spans="1:66" ht="15.75" customHeight="1" x14ac:dyDescent="0.3">
      <c r="A1255" s="1" t="s">
        <v>256</v>
      </c>
      <c r="B1255" s="1">
        <v>1000000</v>
      </c>
      <c r="C1255" s="1" t="s">
        <v>68</v>
      </c>
      <c r="D1255" s="1">
        <v>0</v>
      </c>
      <c r="E1255" s="4" t="s">
        <v>8194</v>
      </c>
      <c r="F1255" s="1" t="s">
        <v>69</v>
      </c>
      <c r="G1255" s="1" t="s">
        <v>123</v>
      </c>
      <c r="H1255" s="1" t="s">
        <v>124</v>
      </c>
      <c r="I1255" s="1" t="s">
        <v>101</v>
      </c>
      <c r="J1255" s="1" t="s">
        <v>8215</v>
      </c>
      <c r="K1255" s="1" t="s">
        <v>8216</v>
      </c>
      <c r="L1255" s="1"/>
      <c r="M1255" s="1" t="s">
        <v>8217</v>
      </c>
      <c r="N1255" s="1" t="s">
        <v>8218</v>
      </c>
      <c r="O1255" s="1" t="s">
        <v>233</v>
      </c>
      <c r="P1255" s="1" t="s">
        <v>260</v>
      </c>
      <c r="Q1255" s="1" t="s">
        <v>256</v>
      </c>
      <c r="R1255" s="1" t="s">
        <v>8230</v>
      </c>
      <c r="S1255" s="1" t="s">
        <v>8231</v>
      </c>
      <c r="T1255" s="1"/>
      <c r="U1255" s="1" t="s">
        <v>81</v>
      </c>
      <c r="V1255" s="1"/>
      <c r="W1255" s="1"/>
      <c r="X1255" s="1"/>
      <c r="Y1255" s="1">
        <v>250</v>
      </c>
      <c r="Z1255" s="1"/>
      <c r="AA1255" s="1"/>
      <c r="AB1255" s="1"/>
      <c r="AC1255" s="1"/>
      <c r="AD1255" s="1"/>
      <c r="AE1255" s="1"/>
      <c r="AF1255" s="1"/>
      <c r="AG1255" s="1"/>
      <c r="AH1255" s="1"/>
      <c r="AI1255" s="1"/>
      <c r="AJ1255" s="1"/>
      <c r="AK1255" s="1" t="s">
        <v>356</v>
      </c>
      <c r="AL1255" s="1"/>
      <c r="AM1255" s="1"/>
      <c r="AN1255" s="1"/>
      <c r="AO1255" s="1"/>
      <c r="AP1255" s="1"/>
      <c r="AQ1255" s="1"/>
      <c r="AR1255" s="1"/>
      <c r="AS1255" s="1"/>
      <c r="AT1255" s="1"/>
      <c r="AU1255" s="1"/>
      <c r="AV1255" s="1"/>
      <c r="AW1255" s="1"/>
      <c r="AX1255" s="1"/>
      <c r="AY1255" s="1"/>
      <c r="AZ1255" s="1" t="s">
        <v>238</v>
      </c>
      <c r="BA1255" s="1" t="s">
        <v>233</v>
      </c>
      <c r="BB1255" s="1"/>
      <c r="BC1255" s="1"/>
      <c r="BD1255" s="1" t="s">
        <v>1067</v>
      </c>
      <c r="BE1255" s="1" t="s">
        <v>192</v>
      </c>
      <c r="BF1255" s="1"/>
      <c r="BG1255" s="1"/>
      <c r="BH1255" s="1" t="s">
        <v>193</v>
      </c>
      <c r="BI1255" s="1"/>
      <c r="BJ1255" s="1"/>
      <c r="BK1255" s="1"/>
      <c r="BL1255" s="1" t="s">
        <v>8221</v>
      </c>
      <c r="BM1255" s="1" t="s">
        <v>8222</v>
      </c>
      <c r="BN1255" s="1" t="s">
        <v>375</v>
      </c>
    </row>
    <row r="1256" spans="1:66" ht="15.75" customHeight="1" x14ac:dyDescent="0.3">
      <c r="A1256" s="1" t="s">
        <v>256</v>
      </c>
      <c r="B1256" s="1">
        <v>118000</v>
      </c>
      <c r="C1256" s="1" t="s">
        <v>68</v>
      </c>
      <c r="D1256" s="1">
        <v>0</v>
      </c>
      <c r="E1256" s="4" t="s">
        <v>8045</v>
      </c>
      <c r="F1256" s="1" t="s">
        <v>69</v>
      </c>
      <c r="G1256" s="1" t="s">
        <v>123</v>
      </c>
      <c r="H1256" s="1" t="s">
        <v>124</v>
      </c>
      <c r="I1256" s="1" t="s">
        <v>101</v>
      </c>
      <c r="J1256" s="1" t="s">
        <v>8232</v>
      </c>
      <c r="K1256" s="1" t="s">
        <v>8233</v>
      </c>
      <c r="L1256" s="1" t="s">
        <v>181</v>
      </c>
      <c r="M1256" s="1" t="s">
        <v>8234</v>
      </c>
      <c r="N1256" s="1" t="s">
        <v>8235</v>
      </c>
      <c r="O1256" s="1" t="s">
        <v>173</v>
      </c>
      <c r="P1256" s="1" t="s">
        <v>260</v>
      </c>
      <c r="Q1256" s="1" t="s">
        <v>256</v>
      </c>
      <c r="R1256" s="1" t="s">
        <v>8236</v>
      </c>
      <c r="S1256" s="1" t="s">
        <v>8237</v>
      </c>
      <c r="T1256" s="1"/>
      <c r="U1256" s="1" t="s">
        <v>81</v>
      </c>
      <c r="V1256" s="1"/>
      <c r="W1256" s="1" t="s">
        <v>454</v>
      </c>
      <c r="X1256" s="1"/>
      <c r="Y1256" s="1">
        <v>500</v>
      </c>
      <c r="Z1256" s="1"/>
      <c r="AA1256" s="1"/>
      <c r="AB1256" s="1"/>
      <c r="AC1256" s="1"/>
      <c r="AD1256" s="1"/>
      <c r="AE1256" s="1"/>
      <c r="AF1256" s="1"/>
      <c r="AG1256" s="1"/>
      <c r="AH1256" s="1"/>
      <c r="AI1256" s="1"/>
      <c r="AJ1256" s="1"/>
      <c r="AK1256" s="1" t="s">
        <v>356</v>
      </c>
      <c r="AL1256" s="1"/>
      <c r="AM1256" s="1"/>
      <c r="AN1256" s="1"/>
      <c r="AO1256" s="1"/>
      <c r="AP1256" s="1"/>
      <c r="AQ1256" s="1"/>
      <c r="AR1256" s="1"/>
      <c r="AS1256" s="1"/>
      <c r="AT1256" s="1"/>
      <c r="AU1256" s="1"/>
      <c r="AV1256" s="1"/>
      <c r="AW1256" s="1"/>
      <c r="AX1256" s="1" t="s">
        <v>1087</v>
      </c>
      <c r="AY1256" s="1"/>
      <c r="AZ1256" s="1" t="s">
        <v>178</v>
      </c>
      <c r="BA1256" s="1" t="s">
        <v>173</v>
      </c>
      <c r="BB1256" s="1"/>
      <c r="BC1256" s="1"/>
      <c r="BD1256" s="1" t="s">
        <v>682</v>
      </c>
      <c r="BE1256" s="1" t="s">
        <v>192</v>
      </c>
      <c r="BF1256" s="1" t="s">
        <v>135</v>
      </c>
      <c r="BG1256" s="1"/>
      <c r="BH1256" s="1" t="s">
        <v>7178</v>
      </c>
      <c r="BI1256" s="1"/>
      <c r="BJ1256" s="1"/>
      <c r="BK1256" s="1"/>
      <c r="BL1256" s="1" t="s">
        <v>8238</v>
      </c>
      <c r="BM1256" s="1" t="s">
        <v>8239</v>
      </c>
      <c r="BN1256" s="1"/>
    </row>
    <row r="1257" spans="1:66" ht="15.75" customHeight="1" x14ac:dyDescent="0.3">
      <c r="A1257" s="1" t="s">
        <v>256</v>
      </c>
      <c r="B1257" s="1">
        <v>11300000</v>
      </c>
      <c r="C1257" s="1" t="s">
        <v>68</v>
      </c>
      <c r="D1257" s="1">
        <v>0</v>
      </c>
      <c r="E1257" s="4" t="s">
        <v>8045</v>
      </c>
      <c r="F1257" s="1" t="s">
        <v>69</v>
      </c>
      <c r="G1257" s="1" t="s">
        <v>123</v>
      </c>
      <c r="H1257" s="1" t="s">
        <v>124</v>
      </c>
      <c r="I1257" s="1" t="s">
        <v>101</v>
      </c>
      <c r="J1257" s="1" t="s">
        <v>8232</v>
      </c>
      <c r="K1257" s="1" t="s">
        <v>8233</v>
      </c>
      <c r="L1257" s="1" t="s">
        <v>121</v>
      </c>
      <c r="M1257" s="1" t="s">
        <v>8234</v>
      </c>
      <c r="N1257" s="1" t="s">
        <v>8235</v>
      </c>
      <c r="O1257" s="1" t="s">
        <v>173</v>
      </c>
      <c r="P1257" s="1" t="s">
        <v>260</v>
      </c>
      <c r="Q1257" s="1" t="s">
        <v>256</v>
      </c>
      <c r="R1257" s="1" t="s">
        <v>8240</v>
      </c>
      <c r="S1257" s="1" t="s">
        <v>8241</v>
      </c>
      <c r="T1257" s="1"/>
      <c r="U1257" s="1" t="s">
        <v>81</v>
      </c>
      <c r="V1257" s="1"/>
      <c r="W1257" s="1" t="s">
        <v>454</v>
      </c>
      <c r="X1257" s="1"/>
      <c r="Y1257" s="1">
        <v>500</v>
      </c>
      <c r="Z1257" s="1"/>
      <c r="AA1257" s="1"/>
      <c r="AB1257" s="1"/>
      <c r="AC1257" s="1"/>
      <c r="AD1257" s="1"/>
      <c r="AE1257" s="1"/>
      <c r="AF1257" s="1"/>
      <c r="AG1257" s="1"/>
      <c r="AH1257" s="1"/>
      <c r="AI1257" s="1"/>
      <c r="AJ1257" s="1"/>
      <c r="AK1257" s="1" t="s">
        <v>356</v>
      </c>
      <c r="AL1257" s="1"/>
      <c r="AM1257" s="1"/>
      <c r="AN1257" s="1"/>
      <c r="AO1257" s="1"/>
      <c r="AP1257" s="1"/>
      <c r="AQ1257" s="1"/>
      <c r="AR1257" s="1"/>
      <c r="AS1257" s="1"/>
      <c r="AT1257" s="1"/>
      <c r="AU1257" s="1"/>
      <c r="AV1257" s="1"/>
      <c r="AW1257" s="1"/>
      <c r="AX1257" s="1" t="s">
        <v>1087</v>
      </c>
      <c r="AY1257" s="1"/>
      <c r="AZ1257" s="1" t="s">
        <v>178</v>
      </c>
      <c r="BA1257" s="1" t="s">
        <v>173</v>
      </c>
      <c r="BB1257" s="1"/>
      <c r="BC1257" s="1"/>
      <c r="BD1257" s="1" t="s">
        <v>682</v>
      </c>
      <c r="BE1257" s="1" t="s">
        <v>192</v>
      </c>
      <c r="BF1257" s="1" t="s">
        <v>135</v>
      </c>
      <c r="BG1257" s="1"/>
      <c r="BH1257" s="1" t="s">
        <v>7178</v>
      </c>
      <c r="BI1257" s="1"/>
      <c r="BJ1257" s="1"/>
      <c r="BK1257" s="1"/>
      <c r="BL1257" s="1" t="s">
        <v>8238</v>
      </c>
      <c r="BM1257" s="1" t="s">
        <v>8239</v>
      </c>
      <c r="BN1257" s="1"/>
    </row>
    <row r="1258" spans="1:66" ht="15.75" customHeight="1" x14ac:dyDescent="0.3">
      <c r="A1258" s="1" t="s">
        <v>256</v>
      </c>
      <c r="B1258" s="1">
        <v>150000</v>
      </c>
      <c r="C1258" s="1" t="s">
        <v>68</v>
      </c>
      <c r="D1258" s="1">
        <v>0</v>
      </c>
      <c r="E1258" s="4" t="s">
        <v>8194</v>
      </c>
      <c r="F1258" s="1" t="s">
        <v>69</v>
      </c>
      <c r="G1258" s="1" t="s">
        <v>123</v>
      </c>
      <c r="H1258" s="1" t="s">
        <v>124</v>
      </c>
      <c r="I1258" s="1" t="s">
        <v>101</v>
      </c>
      <c r="J1258" s="1" t="s">
        <v>8215</v>
      </c>
      <c r="K1258" s="1" t="s">
        <v>8216</v>
      </c>
      <c r="L1258" s="1"/>
      <c r="M1258" s="1" t="s">
        <v>8217</v>
      </c>
      <c r="N1258" s="1" t="s">
        <v>8218</v>
      </c>
      <c r="O1258" s="1" t="s">
        <v>233</v>
      </c>
      <c r="P1258" s="1" t="s">
        <v>260</v>
      </c>
      <c r="Q1258" s="1" t="s">
        <v>256</v>
      </c>
      <c r="R1258" s="1" t="s">
        <v>8242</v>
      </c>
      <c r="S1258" s="1" t="s">
        <v>8243</v>
      </c>
      <c r="T1258" s="1"/>
      <c r="U1258" s="1" t="s">
        <v>81</v>
      </c>
      <c r="V1258" s="1"/>
      <c r="W1258" s="1"/>
      <c r="X1258" s="1"/>
      <c r="Y1258" s="1">
        <v>250</v>
      </c>
      <c r="Z1258" s="1"/>
      <c r="AA1258" s="1"/>
      <c r="AB1258" s="1"/>
      <c r="AC1258" s="1"/>
      <c r="AD1258" s="1"/>
      <c r="AE1258" s="1"/>
      <c r="AF1258" s="1"/>
      <c r="AG1258" s="1"/>
      <c r="AH1258" s="1"/>
      <c r="AI1258" s="1"/>
      <c r="AJ1258" s="1"/>
      <c r="AK1258" s="1" t="s">
        <v>356</v>
      </c>
      <c r="AL1258" s="1"/>
      <c r="AM1258" s="1"/>
      <c r="AN1258" s="1"/>
      <c r="AO1258" s="1"/>
      <c r="AP1258" s="1"/>
      <c r="AQ1258" s="1"/>
      <c r="AR1258" s="1"/>
      <c r="AS1258" s="1"/>
      <c r="AT1258" s="1"/>
      <c r="AU1258" s="1"/>
      <c r="AV1258" s="1"/>
      <c r="AW1258" s="1"/>
      <c r="AX1258" s="1"/>
      <c r="AY1258" s="1"/>
      <c r="AZ1258" s="1" t="s">
        <v>238</v>
      </c>
      <c r="BA1258" s="1" t="s">
        <v>233</v>
      </c>
      <c r="BB1258" s="1"/>
      <c r="BC1258" s="1"/>
      <c r="BD1258" s="1" t="s">
        <v>1067</v>
      </c>
      <c r="BE1258" s="1" t="s">
        <v>192</v>
      </c>
      <c r="BF1258" s="1"/>
      <c r="BG1258" s="1"/>
      <c r="BH1258" s="1" t="s">
        <v>193</v>
      </c>
      <c r="BI1258" s="1"/>
      <c r="BJ1258" s="1"/>
      <c r="BK1258" s="1"/>
      <c r="BL1258" s="1" t="s">
        <v>8221</v>
      </c>
      <c r="BM1258" s="1" t="s">
        <v>8222</v>
      </c>
      <c r="BN1258" s="1" t="s">
        <v>181</v>
      </c>
    </row>
    <row r="1259" spans="1:66" ht="15.75" customHeight="1" x14ac:dyDescent="0.3">
      <c r="A1259" s="1" t="s">
        <v>2238</v>
      </c>
      <c r="B1259" s="1">
        <v>5000000</v>
      </c>
      <c r="C1259" s="1" t="s">
        <v>68</v>
      </c>
      <c r="D1259" s="1">
        <v>0</v>
      </c>
      <c r="E1259" s="4" t="s">
        <v>6575</v>
      </c>
      <c r="F1259" s="1" t="s">
        <v>69</v>
      </c>
      <c r="G1259" s="1" t="s">
        <v>123</v>
      </c>
      <c r="H1259" s="1" t="s">
        <v>124</v>
      </c>
      <c r="I1259" s="1" t="s">
        <v>101</v>
      </c>
      <c r="J1259" s="1"/>
      <c r="K1259" s="1"/>
      <c r="L1259" s="1"/>
      <c r="M1259" s="1" t="s">
        <v>8244</v>
      </c>
      <c r="N1259" s="1" t="s">
        <v>8245</v>
      </c>
      <c r="O1259" s="1" t="s">
        <v>173</v>
      </c>
      <c r="P1259" s="1" t="s">
        <v>2244</v>
      </c>
      <c r="Q1259" s="1" t="s">
        <v>2238</v>
      </c>
      <c r="R1259" s="1" t="s">
        <v>8246</v>
      </c>
      <c r="S1259" s="1" t="s">
        <v>8247</v>
      </c>
      <c r="T1259" s="1"/>
      <c r="U1259" s="1" t="s">
        <v>1299</v>
      </c>
      <c r="V1259" s="1"/>
      <c r="W1259" s="1"/>
      <c r="X1259" s="1"/>
      <c r="Y1259" s="1">
        <v>1000</v>
      </c>
      <c r="Z1259" s="1"/>
      <c r="AA1259" s="1"/>
      <c r="AB1259" s="1"/>
      <c r="AC1259" s="1"/>
      <c r="AD1259" s="1"/>
      <c r="AE1259" s="1"/>
      <c r="AF1259" s="1"/>
      <c r="AG1259" s="1"/>
      <c r="AH1259" s="1"/>
      <c r="AI1259" s="1"/>
      <c r="AJ1259" s="1"/>
      <c r="AK1259" s="1" t="s">
        <v>1397</v>
      </c>
      <c r="AL1259" s="1"/>
      <c r="AM1259" s="1"/>
      <c r="AN1259" s="1"/>
      <c r="AO1259" s="1"/>
      <c r="AP1259" s="1"/>
      <c r="AQ1259" s="1"/>
      <c r="AR1259" s="1"/>
      <c r="AS1259" s="1"/>
      <c r="AT1259" s="1"/>
      <c r="AU1259" s="1"/>
      <c r="AV1259" s="1"/>
      <c r="AW1259" s="1"/>
      <c r="AX1259" s="1"/>
      <c r="AY1259" s="1"/>
      <c r="AZ1259" s="1" t="s">
        <v>178</v>
      </c>
      <c r="BA1259" s="1" t="s">
        <v>173</v>
      </c>
      <c r="BB1259" s="1"/>
      <c r="BC1259" s="1"/>
      <c r="BD1259" s="1"/>
      <c r="BE1259" s="1" t="s">
        <v>134</v>
      </c>
      <c r="BF1259" s="1"/>
      <c r="BG1259" s="1"/>
      <c r="BH1259" s="1"/>
      <c r="BI1259" s="1"/>
      <c r="BJ1259" s="1"/>
      <c r="BK1259" s="1"/>
      <c r="BL1259" s="1" t="s">
        <v>8248</v>
      </c>
      <c r="BM1259" s="1" t="s">
        <v>8249</v>
      </c>
      <c r="BN1259" s="1"/>
    </row>
    <row r="1260" spans="1:66" ht="15.75" customHeight="1" x14ac:dyDescent="0.3">
      <c r="A1260" s="1" t="s">
        <v>481</v>
      </c>
      <c r="B1260" s="1">
        <v>450000</v>
      </c>
      <c r="C1260" s="1" t="s">
        <v>68</v>
      </c>
      <c r="D1260" s="1">
        <v>0</v>
      </c>
      <c r="E1260" s="4" t="s">
        <v>1059</v>
      </c>
      <c r="F1260" s="1" t="s">
        <v>69</v>
      </c>
      <c r="G1260" s="1" t="s">
        <v>123</v>
      </c>
      <c r="H1260" s="1" t="s">
        <v>124</v>
      </c>
      <c r="I1260" s="1" t="s">
        <v>101</v>
      </c>
      <c r="J1260" s="1" t="s">
        <v>8250</v>
      </c>
      <c r="K1260" s="1" t="s">
        <v>8251</v>
      </c>
      <c r="L1260" s="1"/>
      <c r="M1260" s="1" t="s">
        <v>8252</v>
      </c>
      <c r="N1260" s="1" t="s">
        <v>8253</v>
      </c>
      <c r="O1260" s="1" t="s">
        <v>4307</v>
      </c>
      <c r="P1260" s="1" t="s">
        <v>486</v>
      </c>
      <c r="Q1260" s="1" t="s">
        <v>481</v>
      </c>
      <c r="R1260" s="1" t="s">
        <v>8254</v>
      </c>
      <c r="S1260" s="1" t="s">
        <v>8255</v>
      </c>
      <c r="T1260" s="1"/>
      <c r="U1260" s="1" t="s">
        <v>147</v>
      </c>
      <c r="V1260" s="1"/>
      <c r="W1260" s="1"/>
      <c r="X1260" s="1"/>
      <c r="Y1260" s="1">
        <v>98</v>
      </c>
      <c r="Z1260" s="1"/>
      <c r="AA1260" s="1"/>
      <c r="AB1260" s="1"/>
      <c r="AC1260" s="1"/>
      <c r="AD1260" s="1"/>
      <c r="AE1260" s="1"/>
      <c r="AF1260" s="1"/>
      <c r="AG1260" s="1"/>
      <c r="AH1260" s="1"/>
      <c r="AI1260" s="1"/>
      <c r="AJ1260" s="1"/>
      <c r="AK1260" s="1" t="s">
        <v>1631</v>
      </c>
      <c r="AL1260" s="1" t="s">
        <v>2679</v>
      </c>
      <c r="AM1260" s="1"/>
      <c r="AN1260" s="1"/>
      <c r="AO1260" s="1"/>
      <c r="AP1260" s="1"/>
      <c r="AQ1260" s="1"/>
      <c r="AR1260" s="1"/>
      <c r="AS1260" s="1"/>
      <c r="AT1260" s="1"/>
      <c r="AU1260" s="1"/>
      <c r="AV1260" s="1"/>
      <c r="AW1260" s="1"/>
      <c r="AX1260" s="1" t="s">
        <v>500</v>
      </c>
      <c r="AY1260" s="1"/>
      <c r="AZ1260" s="1" t="s">
        <v>4311</v>
      </c>
      <c r="BA1260" s="1" t="s">
        <v>4307</v>
      </c>
      <c r="BB1260" s="1"/>
      <c r="BC1260" s="1"/>
      <c r="BD1260" s="1" t="s">
        <v>116</v>
      </c>
      <c r="BE1260" s="1" t="s">
        <v>134</v>
      </c>
      <c r="BF1260" s="1"/>
      <c r="BG1260" s="1"/>
      <c r="BH1260" s="1"/>
      <c r="BI1260" s="1"/>
      <c r="BJ1260" s="1"/>
      <c r="BK1260" s="1"/>
      <c r="BL1260" s="1" t="s">
        <v>8256</v>
      </c>
      <c r="BM1260" s="1" t="s">
        <v>8257</v>
      </c>
      <c r="BN1260" s="1"/>
    </row>
    <row r="1261" spans="1:66" ht="15.75" customHeight="1" x14ac:dyDescent="0.3">
      <c r="A1261" s="1" t="s">
        <v>8258</v>
      </c>
      <c r="B1261" s="1">
        <v>350000</v>
      </c>
      <c r="C1261" s="1" t="s">
        <v>68</v>
      </c>
      <c r="D1261" s="1">
        <v>0</v>
      </c>
      <c r="E1261" s="4">
        <v>44841</v>
      </c>
      <c r="F1261" s="1" t="s">
        <v>69</v>
      </c>
      <c r="G1261" s="1" t="s">
        <v>99</v>
      </c>
      <c r="H1261" s="1" t="s">
        <v>100</v>
      </c>
      <c r="I1261" s="1" t="s">
        <v>101</v>
      </c>
      <c r="J1261" s="1"/>
      <c r="K1261" s="1"/>
      <c r="L1261" s="1" t="s">
        <v>393</v>
      </c>
      <c r="M1261" s="1" t="s">
        <v>8259</v>
      </c>
      <c r="N1261" s="1" t="s">
        <v>8260</v>
      </c>
      <c r="O1261" s="1" t="s">
        <v>247</v>
      </c>
      <c r="P1261" s="1" t="s">
        <v>8261</v>
      </c>
      <c r="Q1261" s="1" t="s">
        <v>8258</v>
      </c>
      <c r="R1261" s="1" t="s">
        <v>8262</v>
      </c>
      <c r="S1261" s="1" t="s">
        <v>8263</v>
      </c>
      <c r="T1261" s="1"/>
      <c r="U1261" s="1" t="s">
        <v>1359</v>
      </c>
      <c r="V1261" s="1"/>
      <c r="W1261" s="1" t="s">
        <v>8264</v>
      </c>
      <c r="X1261" s="1"/>
      <c r="Y1261" s="1">
        <v>67</v>
      </c>
      <c r="Z1261" s="1"/>
      <c r="AA1261" s="1"/>
      <c r="AB1261" s="1"/>
      <c r="AC1261" s="1"/>
      <c r="AD1261" s="1"/>
      <c r="AE1261" s="1"/>
      <c r="AF1261" s="1"/>
      <c r="AG1261" s="1" t="s">
        <v>149</v>
      </c>
      <c r="AH1261" s="1"/>
      <c r="AI1261" s="1"/>
      <c r="AJ1261" s="1"/>
      <c r="AK1261" s="1"/>
      <c r="AL1261" s="1"/>
      <c r="AM1261" s="1"/>
      <c r="AN1261" s="1"/>
      <c r="AO1261" s="1"/>
      <c r="AP1261" s="1"/>
      <c r="AQ1261" s="1"/>
      <c r="AR1261" s="1"/>
      <c r="AS1261" s="1"/>
      <c r="AT1261" s="1"/>
      <c r="AU1261" s="1"/>
      <c r="AV1261" s="1"/>
      <c r="AW1261" s="1"/>
      <c r="AX1261" s="1"/>
      <c r="AY1261" s="1"/>
      <c r="AZ1261" s="1" t="s">
        <v>252</v>
      </c>
      <c r="BA1261" s="1" t="s">
        <v>247</v>
      </c>
      <c r="BB1261" s="1"/>
      <c r="BC1261" s="1"/>
      <c r="BD1261" s="1" t="s">
        <v>88</v>
      </c>
      <c r="BE1261" s="1" t="s">
        <v>150</v>
      </c>
      <c r="BF1261" s="1" t="s">
        <v>151</v>
      </c>
      <c r="BG1261" s="1"/>
      <c r="BH1261" s="1" t="s">
        <v>152</v>
      </c>
      <c r="BI1261" s="1"/>
      <c r="BJ1261" s="1"/>
      <c r="BK1261" s="1"/>
      <c r="BL1261" s="1" t="s">
        <v>8265</v>
      </c>
      <c r="BM1261" s="1" t="s">
        <v>8266</v>
      </c>
      <c r="BN1261" s="1"/>
    </row>
    <row r="1262" spans="1:66" ht="15.75" customHeight="1" x14ac:dyDescent="0.3">
      <c r="A1262" s="1" t="s">
        <v>4686</v>
      </c>
      <c r="B1262" s="1">
        <v>100000</v>
      </c>
      <c r="C1262" s="1" t="s">
        <v>68</v>
      </c>
      <c r="D1262" s="1">
        <v>0</v>
      </c>
      <c r="E1262" s="4">
        <v>44843</v>
      </c>
      <c r="F1262" s="1" t="s">
        <v>69</v>
      </c>
      <c r="G1262" s="1" t="s">
        <v>99</v>
      </c>
      <c r="H1262" s="1" t="s">
        <v>100</v>
      </c>
      <c r="I1262" s="1" t="s">
        <v>101</v>
      </c>
      <c r="J1262" s="1" t="s">
        <v>8267</v>
      </c>
      <c r="K1262" s="1" t="s">
        <v>8268</v>
      </c>
      <c r="L1262" s="1" t="s">
        <v>181</v>
      </c>
      <c r="M1262" s="1" t="s">
        <v>8269</v>
      </c>
      <c r="N1262" s="1" t="s">
        <v>8270</v>
      </c>
      <c r="O1262" s="1" t="s">
        <v>291</v>
      </c>
      <c r="P1262" s="1" t="s">
        <v>4691</v>
      </c>
      <c r="Q1262" s="1" t="s">
        <v>4686</v>
      </c>
      <c r="R1262" s="1" t="s">
        <v>8271</v>
      </c>
      <c r="S1262" s="1" t="s">
        <v>8272</v>
      </c>
      <c r="T1262" s="1"/>
      <c r="U1262" s="1" t="s">
        <v>147</v>
      </c>
      <c r="V1262" s="1"/>
      <c r="W1262" s="1"/>
      <c r="X1262" s="1"/>
      <c r="Y1262" s="1">
        <v>917</v>
      </c>
      <c r="Z1262" s="1"/>
      <c r="AA1262" s="1"/>
      <c r="AB1262" s="1"/>
      <c r="AC1262" s="1"/>
      <c r="AD1262" s="1"/>
      <c r="AE1262" s="1"/>
      <c r="AF1262" s="1"/>
      <c r="AG1262" s="1"/>
      <c r="AH1262" s="1"/>
      <c r="AI1262" s="1"/>
      <c r="AJ1262" s="1"/>
      <c r="AK1262" s="1" t="s">
        <v>112</v>
      </c>
      <c r="AL1262" s="1"/>
      <c r="AM1262" s="1"/>
      <c r="AN1262" s="1"/>
      <c r="AO1262" s="1"/>
      <c r="AP1262" s="1"/>
      <c r="AQ1262" s="1"/>
      <c r="AR1262" s="1"/>
      <c r="AS1262" s="1"/>
      <c r="AT1262" s="1"/>
      <c r="AU1262" s="1"/>
      <c r="AV1262" s="1"/>
      <c r="AW1262" s="1"/>
      <c r="AX1262" s="1"/>
      <c r="AY1262" s="1"/>
      <c r="AZ1262" s="1" t="s">
        <v>296</v>
      </c>
      <c r="BA1262" s="1" t="s">
        <v>291</v>
      </c>
      <c r="BB1262" s="1"/>
      <c r="BC1262" s="1"/>
      <c r="BD1262" s="1" t="s">
        <v>88</v>
      </c>
      <c r="BE1262" s="1" t="s">
        <v>192</v>
      </c>
      <c r="BF1262" s="1"/>
      <c r="BG1262" s="1"/>
      <c r="BH1262" s="1" t="s">
        <v>193</v>
      </c>
      <c r="BI1262" s="1"/>
      <c r="BJ1262" s="1"/>
      <c r="BK1262" s="1"/>
      <c r="BL1262" s="1" t="s">
        <v>8273</v>
      </c>
      <c r="BM1262" s="1" t="s">
        <v>8274</v>
      </c>
      <c r="BN1262" s="1" t="s">
        <v>181</v>
      </c>
    </row>
    <row r="1263" spans="1:66" ht="15.75" customHeight="1" x14ac:dyDescent="0.3">
      <c r="A1263" s="1" t="s">
        <v>360</v>
      </c>
      <c r="B1263" s="1">
        <v>63500</v>
      </c>
      <c r="C1263" s="1" t="s">
        <v>68</v>
      </c>
      <c r="D1263" s="1">
        <v>0</v>
      </c>
      <c r="E1263" s="4" t="s">
        <v>5486</v>
      </c>
      <c r="F1263" s="1" t="s">
        <v>69</v>
      </c>
      <c r="G1263" s="1" t="s">
        <v>99</v>
      </c>
      <c r="H1263" s="1" t="s">
        <v>100</v>
      </c>
      <c r="I1263" s="1" t="s">
        <v>101</v>
      </c>
      <c r="J1263" s="1" t="s">
        <v>1037</v>
      </c>
      <c r="K1263" s="1" t="s">
        <v>1038</v>
      </c>
      <c r="L1263" s="1" t="s">
        <v>8275</v>
      </c>
      <c r="M1263" s="1" t="s">
        <v>1040</v>
      </c>
      <c r="N1263" s="1" t="s">
        <v>1041</v>
      </c>
      <c r="O1263" s="1" t="s">
        <v>291</v>
      </c>
      <c r="P1263" s="1" t="s">
        <v>368</v>
      </c>
      <c r="Q1263" s="1" t="s">
        <v>360</v>
      </c>
      <c r="R1263" s="1" t="s">
        <v>8276</v>
      </c>
      <c r="S1263" s="1" t="s">
        <v>8277</v>
      </c>
      <c r="T1263" s="1"/>
      <c r="U1263" s="1" t="s">
        <v>81</v>
      </c>
      <c r="V1263" s="1"/>
      <c r="W1263" s="1"/>
      <c r="X1263" s="1"/>
      <c r="Y1263" s="1">
        <v>35</v>
      </c>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t="s">
        <v>296</v>
      </c>
      <c r="BA1263" s="1" t="s">
        <v>291</v>
      </c>
      <c r="BB1263" s="1"/>
      <c r="BC1263" s="1"/>
      <c r="BD1263" s="1" t="s">
        <v>133</v>
      </c>
      <c r="BE1263" s="1" t="s">
        <v>134</v>
      </c>
      <c r="BF1263" s="1"/>
      <c r="BG1263" s="1"/>
      <c r="BH1263" s="1"/>
      <c r="BI1263" s="1"/>
      <c r="BJ1263" s="1"/>
      <c r="BK1263" s="1"/>
      <c r="BL1263" s="1" t="s">
        <v>1044</v>
      </c>
      <c r="BM1263" s="1" t="s">
        <v>1045</v>
      </c>
      <c r="BN1263" s="1" t="s">
        <v>97</v>
      </c>
    </row>
    <row r="1264" spans="1:66" ht="15.75" customHeight="1" x14ac:dyDescent="0.3">
      <c r="A1264" s="1" t="s">
        <v>8258</v>
      </c>
      <c r="B1264" s="1">
        <v>600000</v>
      </c>
      <c r="C1264" s="1" t="s">
        <v>68</v>
      </c>
      <c r="D1264" s="1">
        <v>0</v>
      </c>
      <c r="E1264" s="4" t="s">
        <v>1059</v>
      </c>
      <c r="F1264" s="1" t="s">
        <v>69</v>
      </c>
      <c r="G1264" s="1" t="s">
        <v>123</v>
      </c>
      <c r="H1264" s="1" t="s">
        <v>124</v>
      </c>
      <c r="I1264" s="1" t="s">
        <v>101</v>
      </c>
      <c r="J1264" s="1" t="s">
        <v>8278</v>
      </c>
      <c r="K1264" s="1" t="s">
        <v>8279</v>
      </c>
      <c r="L1264" s="1" t="s">
        <v>1013</v>
      </c>
      <c r="M1264" s="1" t="s">
        <v>8280</v>
      </c>
      <c r="N1264" s="1" t="s">
        <v>8281</v>
      </c>
      <c r="O1264" s="1" t="s">
        <v>201</v>
      </c>
      <c r="P1264" s="1" t="s">
        <v>8261</v>
      </c>
      <c r="Q1264" s="1" t="s">
        <v>8258</v>
      </c>
      <c r="R1264" s="1" t="s">
        <v>8282</v>
      </c>
      <c r="S1264" s="1" t="s">
        <v>8283</v>
      </c>
      <c r="T1264" s="1"/>
      <c r="U1264" s="1" t="s">
        <v>81</v>
      </c>
      <c r="V1264" s="1"/>
      <c r="W1264" s="1"/>
      <c r="X1264" s="1"/>
      <c r="Y1264" s="1">
        <v>250</v>
      </c>
      <c r="Z1264" s="1"/>
      <c r="AA1264" s="1"/>
      <c r="AB1264" s="1"/>
      <c r="AC1264" s="1"/>
      <c r="AD1264" s="1"/>
      <c r="AE1264" s="1"/>
      <c r="AF1264" s="1"/>
      <c r="AG1264" s="1"/>
      <c r="AH1264" s="1"/>
      <c r="AI1264" s="1"/>
      <c r="AJ1264" s="1"/>
      <c r="AK1264" s="1" t="s">
        <v>220</v>
      </c>
      <c r="AL1264" s="1"/>
      <c r="AM1264" s="1"/>
      <c r="AN1264" s="1"/>
      <c r="AO1264" s="1"/>
      <c r="AP1264" s="1"/>
      <c r="AQ1264" s="1"/>
      <c r="AR1264" s="1"/>
      <c r="AS1264" s="1"/>
      <c r="AT1264" s="1"/>
      <c r="AU1264" s="1"/>
      <c r="AV1264" s="1"/>
      <c r="AW1264" s="1"/>
      <c r="AX1264" s="1" t="s">
        <v>1087</v>
      </c>
      <c r="AY1264" s="1"/>
      <c r="AZ1264" s="1" t="s">
        <v>205</v>
      </c>
      <c r="BA1264" s="1" t="s">
        <v>201</v>
      </c>
      <c r="BB1264" s="1"/>
      <c r="BC1264" s="1"/>
      <c r="BD1264" s="1" t="s">
        <v>88</v>
      </c>
      <c r="BE1264" s="1" t="s">
        <v>134</v>
      </c>
      <c r="BF1264" s="1"/>
      <c r="BG1264" s="1"/>
      <c r="BH1264" s="1"/>
      <c r="BI1264" s="1"/>
      <c r="BJ1264" s="1"/>
      <c r="BK1264" s="1"/>
      <c r="BL1264" s="1" t="s">
        <v>8284</v>
      </c>
      <c r="BM1264" s="1" t="s">
        <v>8285</v>
      </c>
      <c r="BN1264" s="1"/>
    </row>
    <row r="1265" spans="1:66" ht="15.75" customHeight="1" x14ac:dyDescent="0.3">
      <c r="A1265" s="1" t="s">
        <v>155</v>
      </c>
      <c r="B1265" s="1">
        <v>325208</v>
      </c>
      <c r="C1265" s="1" t="s">
        <v>68</v>
      </c>
      <c r="D1265" s="1">
        <v>100</v>
      </c>
      <c r="E1265" s="4" t="s">
        <v>8045</v>
      </c>
      <c r="F1265" s="1" t="s">
        <v>69</v>
      </c>
      <c r="G1265" s="1" t="s">
        <v>70</v>
      </c>
      <c r="H1265" s="1" t="s">
        <v>71</v>
      </c>
      <c r="I1265" s="1" t="s">
        <v>72</v>
      </c>
      <c r="J1265" s="1" t="s">
        <v>8286</v>
      </c>
      <c r="K1265" s="1" t="s">
        <v>8287</v>
      </c>
      <c r="L1265" s="1" t="s">
        <v>6081</v>
      </c>
      <c r="M1265" s="1" t="s">
        <v>8288</v>
      </c>
      <c r="N1265" s="1" t="s">
        <v>8289</v>
      </c>
      <c r="O1265" s="1" t="s">
        <v>168</v>
      </c>
      <c r="P1265" s="1" t="s">
        <v>160</v>
      </c>
      <c r="Q1265" s="1" t="s">
        <v>155</v>
      </c>
      <c r="R1265" s="1" t="s">
        <v>8290</v>
      </c>
      <c r="S1265" s="1" t="s">
        <v>8291</v>
      </c>
      <c r="T1265" s="1"/>
      <c r="U1265" s="1" t="s">
        <v>130</v>
      </c>
      <c r="V1265" s="1"/>
      <c r="W1265" s="1"/>
      <c r="X1265" s="1"/>
      <c r="Y1265" s="1">
        <v>550</v>
      </c>
      <c r="Z1265" s="1"/>
      <c r="AA1265" s="1"/>
      <c r="AB1265" s="1"/>
      <c r="AC1265" s="1"/>
      <c r="AD1265" s="1"/>
      <c r="AE1265" s="1"/>
      <c r="AF1265" s="1"/>
      <c r="AG1265" s="1"/>
      <c r="AH1265" s="1"/>
      <c r="AI1265" s="1"/>
      <c r="AJ1265" s="1"/>
      <c r="AK1265" s="1" t="s">
        <v>433</v>
      </c>
      <c r="AL1265" s="1"/>
      <c r="AM1265" s="1"/>
      <c r="AN1265" s="1"/>
      <c r="AO1265" s="1"/>
      <c r="AP1265" s="1"/>
      <c r="AQ1265" s="1"/>
      <c r="AR1265" s="1"/>
      <c r="AS1265" s="1"/>
      <c r="AT1265" s="1"/>
      <c r="AU1265" s="1"/>
      <c r="AV1265" s="1"/>
      <c r="AW1265" s="1"/>
      <c r="AX1265" s="1"/>
      <c r="AY1265" s="1"/>
      <c r="AZ1265" s="1" t="s">
        <v>292</v>
      </c>
      <c r="BA1265" s="1" t="s">
        <v>168</v>
      </c>
      <c r="BB1265" s="1"/>
      <c r="BC1265" s="1"/>
      <c r="BD1265" s="1" t="s">
        <v>133</v>
      </c>
      <c r="BE1265" s="1" t="s">
        <v>134</v>
      </c>
      <c r="BF1265" s="1"/>
      <c r="BG1265" s="1"/>
      <c r="BH1265" s="1"/>
      <c r="BI1265" s="1"/>
      <c r="BJ1265" s="1"/>
      <c r="BK1265" s="1"/>
      <c r="BL1265" s="1" t="s">
        <v>8292</v>
      </c>
      <c r="BM1265" s="1" t="s">
        <v>8293</v>
      </c>
      <c r="BN1265" s="1"/>
    </row>
    <row r="1266" spans="1:66" ht="15.75" customHeight="1" x14ac:dyDescent="0.3">
      <c r="A1266" s="1" t="s">
        <v>155</v>
      </c>
      <c r="B1266" s="1">
        <v>182782</v>
      </c>
      <c r="C1266" s="1" t="s">
        <v>68</v>
      </c>
      <c r="D1266" s="1">
        <v>100</v>
      </c>
      <c r="E1266" s="4" t="s">
        <v>8045</v>
      </c>
      <c r="F1266" s="1" t="s">
        <v>69</v>
      </c>
      <c r="G1266" s="1" t="s">
        <v>70</v>
      </c>
      <c r="H1266" s="1" t="s">
        <v>71</v>
      </c>
      <c r="I1266" s="1" t="s">
        <v>72</v>
      </c>
      <c r="J1266" s="1" t="s">
        <v>8294</v>
      </c>
      <c r="K1266" s="1" t="s">
        <v>8295</v>
      </c>
      <c r="L1266" s="1" t="s">
        <v>1039</v>
      </c>
      <c r="M1266" s="1" t="s">
        <v>8296</v>
      </c>
      <c r="N1266" s="1" t="s">
        <v>8297</v>
      </c>
      <c r="O1266" s="1" t="s">
        <v>291</v>
      </c>
      <c r="P1266" s="1" t="s">
        <v>160</v>
      </c>
      <c r="Q1266" s="1" t="s">
        <v>155</v>
      </c>
      <c r="R1266" s="1" t="s">
        <v>8298</v>
      </c>
      <c r="S1266" s="1" t="s">
        <v>8299</v>
      </c>
      <c r="T1266" s="1"/>
      <c r="U1266" s="1" t="s">
        <v>130</v>
      </c>
      <c r="V1266" s="1"/>
      <c r="W1266" s="1"/>
      <c r="X1266" s="1"/>
      <c r="Y1266" s="1">
        <v>146</v>
      </c>
      <c r="Z1266" s="1"/>
      <c r="AA1266" s="1"/>
      <c r="AB1266" s="1"/>
      <c r="AC1266" s="1"/>
      <c r="AD1266" s="1"/>
      <c r="AE1266" s="1"/>
      <c r="AF1266" s="1"/>
      <c r="AG1266" s="1"/>
      <c r="AH1266" s="1"/>
      <c r="AI1266" s="1"/>
      <c r="AJ1266" s="1"/>
      <c r="AK1266" s="1" t="s">
        <v>8300</v>
      </c>
      <c r="AL1266" s="1"/>
      <c r="AM1266" s="1"/>
      <c r="AN1266" s="1"/>
      <c r="AO1266" s="1"/>
      <c r="AP1266" s="1"/>
      <c r="AQ1266" s="1"/>
      <c r="AR1266" s="1"/>
      <c r="AS1266" s="1"/>
      <c r="AT1266" s="1"/>
      <c r="AU1266" s="1"/>
      <c r="AV1266" s="1"/>
      <c r="AW1266" s="1"/>
      <c r="AX1266" s="1" t="s">
        <v>113</v>
      </c>
      <c r="AY1266" s="1"/>
      <c r="AZ1266" s="1" t="s">
        <v>296</v>
      </c>
      <c r="BA1266" s="1" t="s">
        <v>291</v>
      </c>
      <c r="BB1266" s="1"/>
      <c r="BC1266" s="1"/>
      <c r="BD1266" s="1" t="s">
        <v>88</v>
      </c>
      <c r="BE1266" s="1" t="s">
        <v>117</v>
      </c>
      <c r="BF1266" s="1" t="s">
        <v>90</v>
      </c>
      <c r="BG1266" s="1"/>
      <c r="BH1266" s="1" t="s">
        <v>193</v>
      </c>
      <c r="BI1266" s="1"/>
      <c r="BJ1266" s="1"/>
      <c r="BK1266" s="1"/>
      <c r="BL1266" s="1" t="s">
        <v>8301</v>
      </c>
      <c r="BM1266" s="1" t="s">
        <v>8302</v>
      </c>
      <c r="BN1266" s="1" t="s">
        <v>121</v>
      </c>
    </row>
    <row r="1267" spans="1:66" ht="15.75" customHeight="1" x14ac:dyDescent="0.3">
      <c r="A1267" s="1" t="s">
        <v>4686</v>
      </c>
      <c r="B1267" s="1">
        <v>4000000</v>
      </c>
      <c r="C1267" s="1" t="s">
        <v>68</v>
      </c>
      <c r="D1267" s="1">
        <v>0</v>
      </c>
      <c r="E1267" s="4" t="s">
        <v>6629</v>
      </c>
      <c r="F1267" s="1" t="s">
        <v>69</v>
      </c>
      <c r="G1267" s="1" t="s">
        <v>99</v>
      </c>
      <c r="H1267" s="1" t="s">
        <v>100</v>
      </c>
      <c r="I1267" s="1" t="s">
        <v>101</v>
      </c>
      <c r="J1267" s="1" t="s">
        <v>8267</v>
      </c>
      <c r="K1267" s="1" t="s">
        <v>8268</v>
      </c>
      <c r="L1267" s="1" t="s">
        <v>1039</v>
      </c>
      <c r="M1267" s="1" t="s">
        <v>8269</v>
      </c>
      <c r="N1267" s="1" t="s">
        <v>8270</v>
      </c>
      <c r="O1267" s="1" t="s">
        <v>291</v>
      </c>
      <c r="P1267" s="1" t="s">
        <v>4691</v>
      </c>
      <c r="Q1267" s="1" t="s">
        <v>4686</v>
      </c>
      <c r="R1267" s="1" t="s">
        <v>8303</v>
      </c>
      <c r="S1267" s="1" t="s">
        <v>8304</v>
      </c>
      <c r="T1267" s="1"/>
      <c r="U1267" s="1" t="s">
        <v>147</v>
      </c>
      <c r="V1267" s="1"/>
      <c r="W1267" s="1"/>
      <c r="X1267" s="1"/>
      <c r="Y1267" s="1">
        <v>917</v>
      </c>
      <c r="Z1267" s="1"/>
      <c r="AA1267" s="1"/>
      <c r="AB1267" s="1"/>
      <c r="AC1267" s="1"/>
      <c r="AD1267" s="1"/>
      <c r="AE1267" s="1"/>
      <c r="AF1267" s="1"/>
      <c r="AG1267" s="1"/>
      <c r="AH1267" s="1"/>
      <c r="AI1267" s="1"/>
      <c r="AJ1267" s="1"/>
      <c r="AK1267" s="1" t="s">
        <v>112</v>
      </c>
      <c r="AL1267" s="1"/>
      <c r="AM1267" s="1"/>
      <c r="AN1267" s="1"/>
      <c r="AO1267" s="1"/>
      <c r="AP1267" s="1"/>
      <c r="AQ1267" s="1"/>
      <c r="AR1267" s="1"/>
      <c r="AS1267" s="1"/>
      <c r="AT1267" s="1"/>
      <c r="AU1267" s="1"/>
      <c r="AV1267" s="1"/>
      <c r="AW1267" s="1"/>
      <c r="AX1267" s="1"/>
      <c r="AY1267" s="1"/>
      <c r="AZ1267" s="1" t="s">
        <v>296</v>
      </c>
      <c r="BA1267" s="1" t="s">
        <v>291</v>
      </c>
      <c r="BB1267" s="1"/>
      <c r="BC1267" s="1"/>
      <c r="BD1267" s="1" t="s">
        <v>88</v>
      </c>
      <c r="BE1267" s="1" t="s">
        <v>192</v>
      </c>
      <c r="BF1267" s="1"/>
      <c r="BG1267" s="1"/>
      <c r="BH1267" s="1" t="s">
        <v>193</v>
      </c>
      <c r="BI1267" s="1"/>
      <c r="BJ1267" s="1"/>
      <c r="BK1267" s="1"/>
      <c r="BL1267" s="1" t="s">
        <v>8273</v>
      </c>
      <c r="BM1267" s="1" t="s">
        <v>8274</v>
      </c>
      <c r="BN1267" s="1" t="s">
        <v>121</v>
      </c>
    </row>
    <row r="1268" spans="1:66" ht="15.75" customHeight="1" x14ac:dyDescent="0.3">
      <c r="A1268" s="1" t="s">
        <v>613</v>
      </c>
      <c r="B1268" s="1">
        <v>500000</v>
      </c>
      <c r="C1268" s="1" t="s">
        <v>68</v>
      </c>
      <c r="D1268" s="1">
        <v>0</v>
      </c>
      <c r="E1268" s="4" t="s">
        <v>314</v>
      </c>
      <c r="F1268" s="1" t="s">
        <v>69</v>
      </c>
      <c r="G1268" s="1" t="s">
        <v>123</v>
      </c>
      <c r="H1268" s="1" t="s">
        <v>124</v>
      </c>
      <c r="I1268" s="1" t="s">
        <v>101</v>
      </c>
      <c r="J1268" s="1"/>
      <c r="K1268" s="1"/>
      <c r="L1268" s="1" t="s">
        <v>8305</v>
      </c>
      <c r="M1268" s="1" t="s">
        <v>8306</v>
      </c>
      <c r="N1268" s="1" t="s">
        <v>8307</v>
      </c>
      <c r="O1268" s="1" t="s">
        <v>1505</v>
      </c>
      <c r="P1268" s="1" t="s">
        <v>698</v>
      </c>
      <c r="Q1268" s="1" t="s">
        <v>613</v>
      </c>
      <c r="R1268" s="1" t="s">
        <v>8308</v>
      </c>
      <c r="S1268" s="1" t="s">
        <v>8309</v>
      </c>
      <c r="T1268" s="1"/>
      <c r="U1268" s="1"/>
      <c r="V1268" s="1"/>
      <c r="W1268" s="1" t="s">
        <v>8310</v>
      </c>
      <c r="X1268" s="1"/>
      <c r="Y1268" s="1">
        <v>8000</v>
      </c>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t="s">
        <v>443</v>
      </c>
      <c r="BA1268" s="1" t="s">
        <v>444</v>
      </c>
      <c r="BB1268" s="1"/>
      <c r="BC1268" s="1"/>
      <c r="BD1268" s="1" t="s">
        <v>116</v>
      </c>
      <c r="BE1268" s="1" t="s">
        <v>150</v>
      </c>
      <c r="BF1268" s="1" t="s">
        <v>298</v>
      </c>
      <c r="BG1268" s="1"/>
      <c r="BH1268" s="1"/>
      <c r="BI1268" s="1"/>
      <c r="BJ1268" s="1"/>
      <c r="BK1268" s="1"/>
      <c r="BL1268" s="1" t="s">
        <v>8311</v>
      </c>
      <c r="BM1268" s="1" t="s">
        <v>8312</v>
      </c>
      <c r="BN1268" s="1"/>
    </row>
    <row r="1269" spans="1:66" ht="15.75" customHeight="1" x14ac:dyDescent="0.3">
      <c r="A1269" s="1" t="s">
        <v>1505</v>
      </c>
      <c r="B1269" s="1">
        <v>10000</v>
      </c>
      <c r="C1269" s="1" t="s">
        <v>68</v>
      </c>
      <c r="D1269" s="1">
        <v>0</v>
      </c>
      <c r="E1269" s="4">
        <v>44568</v>
      </c>
      <c r="F1269" s="1" t="s">
        <v>69</v>
      </c>
      <c r="G1269" s="1" t="s">
        <v>99</v>
      </c>
      <c r="H1269" s="1" t="s">
        <v>100</v>
      </c>
      <c r="I1269" s="1" t="s">
        <v>101</v>
      </c>
      <c r="J1269" s="1" t="s">
        <v>8313</v>
      </c>
      <c r="K1269" s="1" t="s">
        <v>8314</v>
      </c>
      <c r="L1269" s="1" t="s">
        <v>181</v>
      </c>
      <c r="M1269" s="1" t="s">
        <v>8315</v>
      </c>
      <c r="N1269" s="1" t="s">
        <v>8316</v>
      </c>
      <c r="O1269" s="1" t="s">
        <v>173</v>
      </c>
      <c r="P1269" s="1" t="s">
        <v>1508</v>
      </c>
      <c r="Q1269" s="1" t="s">
        <v>1505</v>
      </c>
      <c r="R1269" s="1" t="s">
        <v>8317</v>
      </c>
      <c r="S1269" s="1" t="s">
        <v>8318</v>
      </c>
      <c r="T1269" s="1"/>
      <c r="U1269" s="1" t="s">
        <v>1299</v>
      </c>
      <c r="V1269" s="1"/>
      <c r="W1269" s="1"/>
      <c r="X1269" s="1"/>
      <c r="Y1269" s="1">
        <v>90</v>
      </c>
      <c r="Z1269" s="1"/>
      <c r="AA1269" s="1"/>
      <c r="AB1269" s="1"/>
      <c r="AC1269" s="1"/>
      <c r="AD1269" s="1"/>
      <c r="AE1269" s="1"/>
      <c r="AF1269" s="1"/>
      <c r="AG1269" s="1"/>
      <c r="AH1269" s="1"/>
      <c r="AI1269" s="1"/>
      <c r="AJ1269" s="1"/>
      <c r="AK1269" s="1" t="s">
        <v>220</v>
      </c>
      <c r="AL1269" s="1"/>
      <c r="AM1269" s="1"/>
      <c r="AN1269" s="1"/>
      <c r="AO1269" s="1"/>
      <c r="AP1269" s="1"/>
      <c r="AQ1269" s="1"/>
      <c r="AR1269" s="1"/>
      <c r="AS1269" s="1"/>
      <c r="AT1269" s="1"/>
      <c r="AU1269" s="1"/>
      <c r="AV1269" s="1"/>
      <c r="AW1269" s="1"/>
      <c r="AX1269" s="1"/>
      <c r="AY1269" s="1"/>
      <c r="AZ1269" s="1" t="s">
        <v>178</v>
      </c>
      <c r="BA1269" s="1" t="s">
        <v>173</v>
      </c>
      <c r="BB1269" s="1" t="s">
        <v>1232</v>
      </c>
      <c r="BC1269" s="1"/>
      <c r="BD1269" s="1" t="s">
        <v>88</v>
      </c>
      <c r="BE1269" s="1" t="s">
        <v>134</v>
      </c>
      <c r="BF1269" s="1"/>
      <c r="BG1269" s="1"/>
      <c r="BH1269" s="1" t="s">
        <v>8319</v>
      </c>
      <c r="BI1269" s="1"/>
      <c r="BJ1269" s="1"/>
      <c r="BK1269" s="1"/>
      <c r="BL1269" s="1" t="s">
        <v>8320</v>
      </c>
      <c r="BM1269" s="1" t="s">
        <v>8321</v>
      </c>
      <c r="BN1269" s="1"/>
    </row>
    <row r="1270" spans="1:66" ht="15.75" customHeight="1" x14ac:dyDescent="0.3">
      <c r="A1270" s="1" t="s">
        <v>1505</v>
      </c>
      <c r="B1270" s="1">
        <v>1500000</v>
      </c>
      <c r="C1270" s="1" t="s">
        <v>68</v>
      </c>
      <c r="D1270" s="1">
        <v>0</v>
      </c>
      <c r="E1270" s="4" t="s">
        <v>8045</v>
      </c>
      <c r="F1270" s="1" t="s">
        <v>69</v>
      </c>
      <c r="G1270" s="1" t="s">
        <v>99</v>
      </c>
      <c r="H1270" s="1" t="s">
        <v>100</v>
      </c>
      <c r="I1270" s="1" t="s">
        <v>101</v>
      </c>
      <c r="J1270" s="1" t="s">
        <v>8313</v>
      </c>
      <c r="K1270" s="1" t="s">
        <v>8314</v>
      </c>
      <c r="L1270" s="1"/>
      <c r="M1270" s="1" t="s">
        <v>8315</v>
      </c>
      <c r="N1270" s="1" t="s">
        <v>8316</v>
      </c>
      <c r="O1270" s="1" t="s">
        <v>173</v>
      </c>
      <c r="P1270" s="1" t="s">
        <v>1508</v>
      </c>
      <c r="Q1270" s="1" t="s">
        <v>1505</v>
      </c>
      <c r="R1270" s="1" t="s">
        <v>8322</v>
      </c>
      <c r="S1270" s="1" t="s">
        <v>8323</v>
      </c>
      <c r="T1270" s="1"/>
      <c r="U1270" s="1" t="s">
        <v>1299</v>
      </c>
      <c r="V1270" s="1"/>
      <c r="W1270" s="1"/>
      <c r="X1270" s="1"/>
      <c r="Y1270" s="1">
        <v>90</v>
      </c>
      <c r="Z1270" s="1"/>
      <c r="AA1270" s="1"/>
      <c r="AB1270" s="1"/>
      <c r="AC1270" s="1"/>
      <c r="AD1270" s="1"/>
      <c r="AE1270" s="1"/>
      <c r="AF1270" s="1"/>
      <c r="AG1270" s="1"/>
      <c r="AH1270" s="1"/>
      <c r="AI1270" s="1"/>
      <c r="AJ1270" s="1"/>
      <c r="AK1270" s="1" t="s">
        <v>220</v>
      </c>
      <c r="AL1270" s="1"/>
      <c r="AM1270" s="1"/>
      <c r="AN1270" s="1"/>
      <c r="AO1270" s="1"/>
      <c r="AP1270" s="1"/>
      <c r="AQ1270" s="1"/>
      <c r="AR1270" s="1"/>
      <c r="AS1270" s="1"/>
      <c r="AT1270" s="1"/>
      <c r="AU1270" s="1"/>
      <c r="AV1270" s="1"/>
      <c r="AW1270" s="1"/>
      <c r="AX1270" s="1"/>
      <c r="AY1270" s="1"/>
      <c r="AZ1270" s="1" t="s">
        <v>178</v>
      </c>
      <c r="BA1270" s="1" t="s">
        <v>173</v>
      </c>
      <c r="BB1270" s="1" t="s">
        <v>1232</v>
      </c>
      <c r="BC1270" s="1"/>
      <c r="BD1270" s="1" t="s">
        <v>88</v>
      </c>
      <c r="BE1270" s="1" t="s">
        <v>134</v>
      </c>
      <c r="BF1270" s="1"/>
      <c r="BG1270" s="1"/>
      <c r="BH1270" s="1" t="s">
        <v>8319</v>
      </c>
      <c r="BI1270" s="1"/>
      <c r="BJ1270" s="1"/>
      <c r="BK1270" s="1"/>
      <c r="BL1270" s="1" t="s">
        <v>8320</v>
      </c>
      <c r="BM1270" s="1" t="s">
        <v>8321</v>
      </c>
      <c r="BN1270" s="1" t="s">
        <v>121</v>
      </c>
    </row>
    <row r="1271" spans="1:66" ht="15.75" customHeight="1" x14ac:dyDescent="0.3">
      <c r="A1271" s="1" t="s">
        <v>613</v>
      </c>
      <c r="B1271" s="1">
        <v>2000000</v>
      </c>
      <c r="C1271" s="1" t="s">
        <v>68</v>
      </c>
      <c r="D1271" s="1">
        <v>0</v>
      </c>
      <c r="E1271" s="4" t="s">
        <v>314</v>
      </c>
      <c r="F1271" s="1" t="s">
        <v>69</v>
      </c>
      <c r="G1271" s="1" t="s">
        <v>123</v>
      </c>
      <c r="H1271" s="1" t="s">
        <v>124</v>
      </c>
      <c r="I1271" s="1" t="s">
        <v>101</v>
      </c>
      <c r="J1271" s="1"/>
      <c r="K1271" s="1"/>
      <c r="L1271" s="1" t="s">
        <v>8324</v>
      </c>
      <c r="M1271" s="1" t="s">
        <v>8306</v>
      </c>
      <c r="N1271" s="1" t="s">
        <v>8307</v>
      </c>
      <c r="O1271" s="1" t="s">
        <v>105</v>
      </c>
      <c r="P1271" s="1" t="s">
        <v>698</v>
      </c>
      <c r="Q1271" s="1" t="s">
        <v>613</v>
      </c>
      <c r="R1271" s="1" t="s">
        <v>8325</v>
      </c>
      <c r="S1271" s="1" t="s">
        <v>8326</v>
      </c>
      <c r="T1271" s="1"/>
      <c r="U1271" s="1"/>
      <c r="V1271" s="1"/>
      <c r="W1271" s="1" t="s">
        <v>8310</v>
      </c>
      <c r="X1271" s="1"/>
      <c r="Y1271" s="1">
        <v>8000</v>
      </c>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t="s">
        <v>443</v>
      </c>
      <c r="BA1271" s="1" t="s">
        <v>444</v>
      </c>
      <c r="BB1271" s="1"/>
      <c r="BC1271" s="1"/>
      <c r="BD1271" s="1" t="s">
        <v>116</v>
      </c>
      <c r="BE1271" s="1" t="s">
        <v>150</v>
      </c>
      <c r="BF1271" s="1" t="s">
        <v>298</v>
      </c>
      <c r="BG1271" s="1"/>
      <c r="BH1271" s="1"/>
      <c r="BI1271" s="1"/>
      <c r="BJ1271" s="1"/>
      <c r="BK1271" s="1"/>
      <c r="BL1271" s="1" t="s">
        <v>8311</v>
      </c>
      <c r="BM1271" s="1" t="s">
        <v>8312</v>
      </c>
      <c r="BN1271" s="1" t="s">
        <v>121</v>
      </c>
    </row>
    <row r="1272" spans="1:66" ht="15.75" customHeight="1" x14ac:dyDescent="0.3">
      <c r="A1272" s="1" t="s">
        <v>613</v>
      </c>
      <c r="B1272" s="1">
        <v>1000000</v>
      </c>
      <c r="C1272" s="1" t="s">
        <v>68</v>
      </c>
      <c r="D1272" s="1">
        <v>0</v>
      </c>
      <c r="E1272" s="4" t="s">
        <v>314</v>
      </c>
      <c r="F1272" s="1" t="s">
        <v>69</v>
      </c>
      <c r="G1272" s="1" t="s">
        <v>123</v>
      </c>
      <c r="H1272" s="1" t="s">
        <v>124</v>
      </c>
      <c r="I1272" s="1" t="s">
        <v>101</v>
      </c>
      <c r="J1272" s="1"/>
      <c r="K1272" s="1"/>
      <c r="L1272" s="1" t="s">
        <v>8327</v>
      </c>
      <c r="M1272" s="1" t="s">
        <v>8306</v>
      </c>
      <c r="N1272" s="1" t="s">
        <v>8307</v>
      </c>
      <c r="O1272" s="1" t="s">
        <v>105</v>
      </c>
      <c r="P1272" s="1" t="s">
        <v>698</v>
      </c>
      <c r="Q1272" s="1" t="s">
        <v>613</v>
      </c>
      <c r="R1272" s="1" t="s">
        <v>8328</v>
      </c>
      <c r="S1272" s="1" t="s">
        <v>8329</v>
      </c>
      <c r="T1272" s="1"/>
      <c r="U1272" s="1"/>
      <c r="V1272" s="1"/>
      <c r="W1272" s="1" t="s">
        <v>8310</v>
      </c>
      <c r="X1272" s="1"/>
      <c r="Y1272" s="1">
        <v>8000</v>
      </c>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t="s">
        <v>443</v>
      </c>
      <c r="BA1272" s="1" t="s">
        <v>444</v>
      </c>
      <c r="BB1272" s="1"/>
      <c r="BC1272" s="1"/>
      <c r="BD1272" s="1" t="s">
        <v>116</v>
      </c>
      <c r="BE1272" s="1" t="s">
        <v>150</v>
      </c>
      <c r="BF1272" s="1" t="s">
        <v>298</v>
      </c>
      <c r="BG1272" s="1"/>
      <c r="BH1272" s="1"/>
      <c r="BI1272" s="1"/>
      <c r="BJ1272" s="1"/>
      <c r="BK1272" s="1"/>
      <c r="BL1272" s="1" t="s">
        <v>8311</v>
      </c>
      <c r="BM1272" s="1" t="s">
        <v>8312</v>
      </c>
      <c r="BN1272" s="1"/>
    </row>
    <row r="1273" spans="1:66" ht="15.75" customHeight="1" x14ac:dyDescent="0.3">
      <c r="A1273" s="1" t="s">
        <v>976</v>
      </c>
      <c r="B1273" s="1">
        <v>7500000</v>
      </c>
      <c r="C1273" s="1" t="s">
        <v>68</v>
      </c>
      <c r="D1273" s="1">
        <v>0</v>
      </c>
      <c r="E1273" s="4" t="s">
        <v>2926</v>
      </c>
      <c r="F1273" s="1" t="s">
        <v>69</v>
      </c>
      <c r="G1273" s="1" t="s">
        <v>99</v>
      </c>
      <c r="H1273" s="1" t="s">
        <v>100</v>
      </c>
      <c r="I1273" s="1" t="s">
        <v>101</v>
      </c>
      <c r="J1273" s="1" t="s">
        <v>8330</v>
      </c>
      <c r="K1273" s="1" t="s">
        <v>8331</v>
      </c>
      <c r="L1273" s="1"/>
      <c r="M1273" s="1" t="s">
        <v>8332</v>
      </c>
      <c r="N1273" s="1" t="s">
        <v>8333</v>
      </c>
      <c r="O1273" s="1" t="s">
        <v>223</v>
      </c>
      <c r="P1273" s="1" t="s">
        <v>2212</v>
      </c>
      <c r="Q1273" s="1" t="s">
        <v>2213</v>
      </c>
      <c r="R1273" s="1" t="s">
        <v>8334</v>
      </c>
      <c r="S1273" s="1" t="s">
        <v>8335</v>
      </c>
      <c r="T1273" s="1"/>
      <c r="U1273" s="1" t="s">
        <v>130</v>
      </c>
      <c r="V1273" s="1"/>
      <c r="W1273" s="1" t="s">
        <v>8336</v>
      </c>
      <c r="X1273" s="1"/>
      <c r="Y1273" s="1">
        <v>816</v>
      </c>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t="s">
        <v>307</v>
      </c>
      <c r="BA1273" s="1" t="s">
        <v>304</v>
      </c>
      <c r="BB1273" s="1"/>
      <c r="BC1273" s="1"/>
      <c r="BD1273" s="1" t="s">
        <v>88</v>
      </c>
      <c r="BE1273" s="1" t="s">
        <v>150</v>
      </c>
      <c r="BF1273" s="1" t="s">
        <v>298</v>
      </c>
      <c r="BG1273" s="1"/>
      <c r="BH1273" s="1" t="s">
        <v>2611</v>
      </c>
      <c r="BI1273" s="1"/>
      <c r="BJ1273" s="1"/>
      <c r="BK1273" s="1"/>
      <c r="BL1273" s="1" t="s">
        <v>8337</v>
      </c>
      <c r="BM1273" s="1" t="s">
        <v>8338</v>
      </c>
      <c r="BN1273" s="1" t="s">
        <v>121</v>
      </c>
    </row>
    <row r="1274" spans="1:66" ht="15.75" customHeight="1" x14ac:dyDescent="0.3">
      <c r="A1274" s="1" t="s">
        <v>470</v>
      </c>
      <c r="B1274" s="1">
        <v>1493885.45</v>
      </c>
      <c r="C1274" s="1" t="s">
        <v>68</v>
      </c>
      <c r="D1274" s="1">
        <v>100</v>
      </c>
      <c r="E1274" s="4" t="s">
        <v>2926</v>
      </c>
      <c r="F1274" s="1" t="s">
        <v>69</v>
      </c>
      <c r="G1274" s="1" t="s">
        <v>70</v>
      </c>
      <c r="H1274" s="1" t="s">
        <v>71</v>
      </c>
      <c r="I1274" s="1" t="s">
        <v>72</v>
      </c>
      <c r="J1274" s="1" t="s">
        <v>8339</v>
      </c>
      <c r="K1274" s="1" t="s">
        <v>8340</v>
      </c>
      <c r="L1274" s="1"/>
      <c r="M1274" s="1" t="s">
        <v>6685</v>
      </c>
      <c r="N1274" s="1" t="s">
        <v>6686</v>
      </c>
      <c r="O1274" s="1" t="s">
        <v>233</v>
      </c>
      <c r="P1274" s="1" t="s">
        <v>473</v>
      </c>
      <c r="Q1274" s="1" t="s">
        <v>470</v>
      </c>
      <c r="R1274" s="1" t="s">
        <v>8341</v>
      </c>
      <c r="S1274" s="1" t="s">
        <v>8342</v>
      </c>
      <c r="T1274" s="1"/>
      <c r="U1274" s="1" t="s">
        <v>81</v>
      </c>
      <c r="V1274" s="1"/>
      <c r="W1274" s="1"/>
      <c r="X1274" s="1"/>
      <c r="Y1274" s="1">
        <v>177</v>
      </c>
      <c r="Z1274" s="1"/>
      <c r="AA1274" s="1"/>
      <c r="AB1274" s="1"/>
      <c r="AC1274" s="1"/>
      <c r="AD1274" s="1"/>
      <c r="AE1274" s="1"/>
      <c r="AF1274" s="1"/>
      <c r="AG1274" s="1" t="s">
        <v>111</v>
      </c>
      <c r="AH1274" s="1"/>
      <c r="AI1274" s="1"/>
      <c r="AJ1274" s="1"/>
      <c r="AK1274" s="1" t="s">
        <v>356</v>
      </c>
      <c r="AL1274" s="1"/>
      <c r="AM1274" s="1"/>
      <c r="AN1274" s="1"/>
      <c r="AO1274" s="1"/>
      <c r="AP1274" s="1"/>
      <c r="AQ1274" s="1"/>
      <c r="AR1274" s="1"/>
      <c r="AS1274" s="1"/>
      <c r="AT1274" s="1"/>
      <c r="AU1274" s="1"/>
      <c r="AV1274" s="1"/>
      <c r="AW1274" s="1"/>
      <c r="AX1274" s="1"/>
      <c r="AY1274" s="1"/>
      <c r="AZ1274" s="1" t="s">
        <v>238</v>
      </c>
      <c r="BA1274" s="1" t="s">
        <v>233</v>
      </c>
      <c r="BB1274" s="1" t="s">
        <v>239</v>
      </c>
      <c r="BC1274" s="1"/>
      <c r="BD1274" s="1" t="s">
        <v>6689</v>
      </c>
      <c r="BE1274" s="1" t="s">
        <v>192</v>
      </c>
      <c r="BF1274" s="1"/>
      <c r="BG1274" s="1"/>
      <c r="BH1274" s="1" t="s">
        <v>118</v>
      </c>
      <c r="BI1274" s="1"/>
      <c r="BJ1274" s="1"/>
      <c r="BK1274" s="1"/>
      <c r="BL1274" s="1" t="s">
        <v>6690</v>
      </c>
      <c r="BM1274" s="1" t="s">
        <v>6691</v>
      </c>
      <c r="BN1274" s="1" t="s">
        <v>121</v>
      </c>
    </row>
    <row r="1275" spans="1:66" ht="15.75" customHeight="1" x14ac:dyDescent="0.3">
      <c r="A1275" s="1" t="s">
        <v>313</v>
      </c>
      <c r="B1275" s="1">
        <v>100000</v>
      </c>
      <c r="C1275" s="1" t="s">
        <v>68</v>
      </c>
      <c r="D1275" s="1">
        <v>0</v>
      </c>
      <c r="E1275" s="4" t="s">
        <v>139</v>
      </c>
      <c r="F1275" s="1" t="s">
        <v>69</v>
      </c>
      <c r="G1275" s="1" t="s">
        <v>123</v>
      </c>
      <c r="H1275" s="1" t="s">
        <v>124</v>
      </c>
      <c r="I1275" s="1" t="s">
        <v>101</v>
      </c>
      <c r="J1275" s="1"/>
      <c r="K1275" s="1"/>
      <c r="L1275" s="1"/>
      <c r="M1275" s="1" t="s">
        <v>8343</v>
      </c>
      <c r="N1275" s="1" t="s">
        <v>8344</v>
      </c>
      <c r="O1275" s="1" t="s">
        <v>313</v>
      </c>
      <c r="P1275" s="1" t="s">
        <v>318</v>
      </c>
      <c r="Q1275" s="1" t="s">
        <v>313</v>
      </c>
      <c r="R1275" s="1" t="s">
        <v>8345</v>
      </c>
      <c r="S1275" s="1" t="s">
        <v>8346</v>
      </c>
      <c r="T1275" s="1"/>
      <c r="U1275" s="1"/>
      <c r="V1275" s="1"/>
      <c r="W1275" s="1" t="s">
        <v>8347</v>
      </c>
      <c r="X1275" s="1"/>
      <c r="Y1275" s="1">
        <v>15</v>
      </c>
      <c r="Z1275" s="1"/>
      <c r="AA1275" s="1"/>
      <c r="AB1275" s="1"/>
      <c r="AC1275" s="1"/>
      <c r="AD1275" s="1"/>
      <c r="AE1275" s="1"/>
      <c r="AF1275" s="1"/>
      <c r="AG1275" s="1"/>
      <c r="AH1275" s="1"/>
      <c r="AI1275" s="1"/>
      <c r="AJ1275" s="1"/>
      <c r="AK1275" s="1" t="s">
        <v>220</v>
      </c>
      <c r="AL1275" s="1"/>
      <c r="AM1275" s="1"/>
      <c r="AN1275" s="1"/>
      <c r="AO1275" s="1"/>
      <c r="AP1275" s="1"/>
      <c r="AQ1275" s="1"/>
      <c r="AR1275" s="1"/>
      <c r="AS1275" s="1"/>
      <c r="AT1275" s="1"/>
      <c r="AU1275" s="1"/>
      <c r="AV1275" s="1"/>
      <c r="AW1275" s="1"/>
      <c r="AX1275" s="1"/>
      <c r="AY1275" s="1"/>
      <c r="AZ1275" s="1" t="s">
        <v>318</v>
      </c>
      <c r="BA1275" s="1" t="s">
        <v>313</v>
      </c>
      <c r="BB1275" s="1"/>
      <c r="BC1275" s="1"/>
      <c r="BD1275" s="1"/>
      <c r="BE1275" s="1" t="s">
        <v>150</v>
      </c>
      <c r="BF1275" s="1" t="s">
        <v>298</v>
      </c>
      <c r="BG1275" s="1"/>
      <c r="BH1275" s="1" t="s">
        <v>552</v>
      </c>
      <c r="BI1275" s="1"/>
      <c r="BJ1275" s="1"/>
      <c r="BK1275" s="1"/>
      <c r="BL1275" s="1" t="s">
        <v>8348</v>
      </c>
      <c r="BM1275" s="1" t="s">
        <v>8349</v>
      </c>
      <c r="BN1275" s="1"/>
    </row>
    <row r="1276" spans="1:66" ht="15.75" customHeight="1" x14ac:dyDescent="0.3">
      <c r="A1276" s="1" t="s">
        <v>313</v>
      </c>
      <c r="B1276" s="1">
        <v>110000</v>
      </c>
      <c r="C1276" s="1" t="s">
        <v>68</v>
      </c>
      <c r="D1276" s="1">
        <v>100</v>
      </c>
      <c r="E1276" s="4" t="s">
        <v>2926</v>
      </c>
      <c r="F1276" s="1" t="s">
        <v>69</v>
      </c>
      <c r="G1276" s="1" t="s">
        <v>70</v>
      </c>
      <c r="H1276" s="1" t="s">
        <v>71</v>
      </c>
      <c r="I1276" s="1" t="s">
        <v>72</v>
      </c>
      <c r="J1276" s="1"/>
      <c r="K1276" s="1"/>
      <c r="L1276" s="1" t="s">
        <v>121</v>
      </c>
      <c r="M1276" s="1" t="s">
        <v>8350</v>
      </c>
      <c r="N1276" s="1" t="s">
        <v>8351</v>
      </c>
      <c r="O1276" s="1" t="s">
        <v>247</v>
      </c>
      <c r="P1276" s="1" t="s">
        <v>318</v>
      </c>
      <c r="Q1276" s="1" t="s">
        <v>313</v>
      </c>
      <c r="R1276" s="1" t="s">
        <v>8352</v>
      </c>
      <c r="S1276" s="1" t="s">
        <v>8353</v>
      </c>
      <c r="T1276" s="1"/>
      <c r="U1276" s="1" t="s">
        <v>81</v>
      </c>
      <c r="V1276" s="1"/>
      <c r="W1276" s="1"/>
      <c r="X1276" s="1"/>
      <c r="Y1276" s="1">
        <v>24</v>
      </c>
      <c r="Z1276" s="1"/>
      <c r="AA1276" s="1"/>
      <c r="AB1276" s="1"/>
      <c r="AC1276" s="1"/>
      <c r="AD1276" s="1"/>
      <c r="AE1276" s="1"/>
      <c r="AF1276" s="1"/>
      <c r="AG1276" s="1"/>
      <c r="AH1276" s="1"/>
      <c r="AI1276" s="1"/>
      <c r="AJ1276" s="1"/>
      <c r="AK1276" s="1" t="s">
        <v>112</v>
      </c>
      <c r="AL1276" s="1"/>
      <c r="AM1276" s="1"/>
      <c r="AN1276" s="1"/>
      <c r="AO1276" s="1"/>
      <c r="AP1276" s="1"/>
      <c r="AQ1276" s="1"/>
      <c r="AR1276" s="1"/>
      <c r="AS1276" s="1"/>
      <c r="AT1276" s="1"/>
      <c r="AU1276" s="1"/>
      <c r="AV1276" s="1"/>
      <c r="AW1276" s="1"/>
      <c r="AX1276" s="1" t="s">
        <v>500</v>
      </c>
      <c r="AY1276" s="1"/>
      <c r="AZ1276" s="1" t="s">
        <v>178</v>
      </c>
      <c r="BA1276" s="1" t="s">
        <v>173</v>
      </c>
      <c r="BB1276" s="1" t="s">
        <v>372</v>
      </c>
      <c r="BC1276" s="1"/>
      <c r="BD1276" s="1"/>
      <c r="BE1276" s="1" t="s">
        <v>134</v>
      </c>
      <c r="BF1276" s="1" t="s">
        <v>8354</v>
      </c>
      <c r="BG1276" s="1"/>
      <c r="BH1276" s="1" t="s">
        <v>1672</v>
      </c>
      <c r="BI1276" s="1"/>
      <c r="BJ1276" s="1"/>
      <c r="BK1276" s="1"/>
      <c r="BL1276" s="1" t="s">
        <v>8355</v>
      </c>
      <c r="BM1276" s="1" t="s">
        <v>8356</v>
      </c>
      <c r="BN1276" s="1"/>
    </row>
    <row r="1277" spans="1:66" ht="15.75" customHeight="1" x14ac:dyDescent="0.3">
      <c r="A1277" s="1" t="s">
        <v>512</v>
      </c>
      <c r="B1277" s="1">
        <v>3010000</v>
      </c>
      <c r="C1277" s="1" t="s">
        <v>68</v>
      </c>
      <c r="D1277" s="1">
        <v>0</v>
      </c>
      <c r="E1277" s="4" t="s">
        <v>2926</v>
      </c>
      <c r="F1277" s="1" t="s">
        <v>69</v>
      </c>
      <c r="G1277" s="1" t="s">
        <v>99</v>
      </c>
      <c r="H1277" s="1" t="s">
        <v>100</v>
      </c>
      <c r="I1277" s="1" t="s">
        <v>101</v>
      </c>
      <c r="J1277" s="1" t="s">
        <v>8357</v>
      </c>
      <c r="K1277" s="1" t="s">
        <v>8358</v>
      </c>
      <c r="L1277" s="1" t="s">
        <v>121</v>
      </c>
      <c r="M1277" s="1" t="s">
        <v>8359</v>
      </c>
      <c r="N1277" s="1" t="s">
        <v>8360</v>
      </c>
      <c r="O1277" s="1" t="s">
        <v>382</v>
      </c>
      <c r="P1277" s="1" t="s">
        <v>2212</v>
      </c>
      <c r="Q1277" s="1" t="s">
        <v>2213</v>
      </c>
      <c r="R1277" s="1" t="s">
        <v>8361</v>
      </c>
      <c r="S1277" s="1" t="s">
        <v>8362</v>
      </c>
      <c r="T1277" s="1"/>
      <c r="U1277" s="1" t="s">
        <v>7129</v>
      </c>
      <c r="V1277" s="1"/>
      <c r="W1277" s="1"/>
      <c r="X1277" s="1"/>
      <c r="Y1277" s="1">
        <v>138</v>
      </c>
      <c r="Z1277" s="1"/>
      <c r="AA1277" s="1"/>
      <c r="AB1277" s="1"/>
      <c r="AC1277" s="1"/>
      <c r="AD1277" s="1"/>
      <c r="AE1277" s="1"/>
      <c r="AF1277" s="1"/>
      <c r="AG1277" s="1"/>
      <c r="AH1277" s="1"/>
      <c r="AI1277" s="1"/>
      <c r="AJ1277" s="1"/>
      <c r="AK1277" s="1" t="s">
        <v>220</v>
      </c>
      <c r="AL1277" s="1"/>
      <c r="AM1277" s="1"/>
      <c r="AN1277" s="1"/>
      <c r="AO1277" s="1"/>
      <c r="AP1277" s="1"/>
      <c r="AQ1277" s="1"/>
      <c r="AR1277" s="1"/>
      <c r="AS1277" s="1"/>
      <c r="AT1277" s="1"/>
      <c r="AU1277" s="1"/>
      <c r="AV1277" s="1"/>
      <c r="AW1277" s="1"/>
      <c r="AX1277" s="1" t="s">
        <v>1034</v>
      </c>
      <c r="AY1277" s="1"/>
      <c r="AZ1277" s="1" t="s">
        <v>386</v>
      </c>
      <c r="BA1277" s="1" t="s">
        <v>382</v>
      </c>
      <c r="BB1277" s="1"/>
      <c r="BC1277" s="1"/>
      <c r="BD1277" s="1" t="s">
        <v>88</v>
      </c>
      <c r="BE1277" s="1" t="s">
        <v>134</v>
      </c>
      <c r="BF1277" s="1"/>
      <c r="BG1277" s="1"/>
      <c r="BH1277" s="1"/>
      <c r="BI1277" s="1"/>
      <c r="BJ1277" s="1"/>
      <c r="BK1277" s="1"/>
      <c r="BL1277" s="1" t="s">
        <v>8363</v>
      </c>
      <c r="BM1277" s="1" t="s">
        <v>8364</v>
      </c>
      <c r="BN1277" s="1" t="s">
        <v>181</v>
      </c>
    </row>
    <row r="1278" spans="1:66" ht="15.75" customHeight="1" x14ac:dyDescent="0.3">
      <c r="A1278" s="1" t="s">
        <v>4686</v>
      </c>
      <c r="B1278" s="1">
        <v>2000000</v>
      </c>
      <c r="C1278" s="1" t="s">
        <v>68</v>
      </c>
      <c r="D1278" s="1">
        <v>0</v>
      </c>
      <c r="E1278" s="4" t="s">
        <v>2926</v>
      </c>
      <c r="F1278" s="1" t="s">
        <v>69</v>
      </c>
      <c r="G1278" s="1" t="s">
        <v>123</v>
      </c>
      <c r="H1278" s="1" t="s">
        <v>124</v>
      </c>
      <c r="I1278" s="1" t="s">
        <v>101</v>
      </c>
      <c r="J1278" s="1" t="s">
        <v>8365</v>
      </c>
      <c r="K1278" s="1" t="s">
        <v>8366</v>
      </c>
      <c r="L1278" s="1" t="s">
        <v>8367</v>
      </c>
      <c r="M1278" s="1" t="s">
        <v>8368</v>
      </c>
      <c r="N1278" s="1" t="s">
        <v>8369</v>
      </c>
      <c r="O1278" s="1" t="s">
        <v>291</v>
      </c>
      <c r="P1278" s="1" t="s">
        <v>4691</v>
      </c>
      <c r="Q1278" s="1" t="s">
        <v>4686</v>
      </c>
      <c r="R1278" s="1" t="s">
        <v>8370</v>
      </c>
      <c r="S1278" s="1" t="s">
        <v>8371</v>
      </c>
      <c r="T1278" s="1"/>
      <c r="U1278" s="1" t="s">
        <v>81</v>
      </c>
      <c r="V1278" s="1"/>
      <c r="W1278" s="1"/>
      <c r="X1278" s="1"/>
      <c r="Y1278" s="1">
        <v>200</v>
      </c>
      <c r="Z1278" s="1"/>
      <c r="AA1278" s="1"/>
      <c r="AB1278" s="1"/>
      <c r="AC1278" s="1"/>
      <c r="AD1278" s="1"/>
      <c r="AE1278" s="1"/>
      <c r="AF1278" s="1"/>
      <c r="AG1278" s="1"/>
      <c r="AH1278" s="1"/>
      <c r="AI1278" s="1"/>
      <c r="AJ1278" s="1"/>
      <c r="AK1278" s="1" t="s">
        <v>204</v>
      </c>
      <c r="AL1278" s="1"/>
      <c r="AM1278" s="1"/>
      <c r="AN1278" s="1"/>
      <c r="AO1278" s="1"/>
      <c r="AP1278" s="1"/>
      <c r="AQ1278" s="1"/>
      <c r="AR1278" s="1"/>
      <c r="AS1278" s="1"/>
      <c r="AT1278" s="1"/>
      <c r="AU1278" s="1"/>
      <c r="AV1278" s="1"/>
      <c r="AW1278" s="1"/>
      <c r="AX1278" s="1"/>
      <c r="AY1278" s="1"/>
      <c r="AZ1278" s="1" t="s">
        <v>296</v>
      </c>
      <c r="BA1278" s="1" t="s">
        <v>291</v>
      </c>
      <c r="BB1278" s="1"/>
      <c r="BC1278" s="1"/>
      <c r="BD1278" s="1" t="s">
        <v>88</v>
      </c>
      <c r="BE1278" s="1" t="s">
        <v>134</v>
      </c>
      <c r="BF1278" s="1"/>
      <c r="BG1278" s="1"/>
      <c r="BH1278" s="1"/>
      <c r="BI1278" s="1"/>
      <c r="BJ1278" s="1"/>
      <c r="BK1278" s="1"/>
      <c r="BL1278" s="1" t="s">
        <v>8372</v>
      </c>
      <c r="BM1278" s="1" t="s">
        <v>8373</v>
      </c>
      <c r="BN1278" s="1" t="s">
        <v>121</v>
      </c>
    </row>
    <row r="1279" spans="1:66" ht="15.75" customHeight="1" x14ac:dyDescent="0.3">
      <c r="A1279" s="1" t="s">
        <v>98</v>
      </c>
      <c r="B1279" s="1">
        <v>180000</v>
      </c>
      <c r="C1279" s="1" t="s">
        <v>68</v>
      </c>
      <c r="D1279" s="1">
        <v>50</v>
      </c>
      <c r="E1279" s="4" t="s">
        <v>1187</v>
      </c>
      <c r="F1279" s="1" t="s">
        <v>69</v>
      </c>
      <c r="G1279" s="1" t="s">
        <v>140</v>
      </c>
      <c r="H1279" s="1" t="s">
        <v>141</v>
      </c>
      <c r="I1279" s="1" t="s">
        <v>142</v>
      </c>
      <c r="J1279" s="1" t="s">
        <v>1811</v>
      </c>
      <c r="K1279" s="1" t="s">
        <v>1812</v>
      </c>
      <c r="L1279" s="1"/>
      <c r="M1279" s="1" t="s">
        <v>1813</v>
      </c>
      <c r="N1279" s="1" t="s">
        <v>1814</v>
      </c>
      <c r="O1279" s="1" t="s">
        <v>304</v>
      </c>
      <c r="P1279" s="1" t="s">
        <v>106</v>
      </c>
      <c r="Q1279" s="1" t="s">
        <v>98</v>
      </c>
      <c r="R1279" s="1" t="s">
        <v>8374</v>
      </c>
      <c r="S1279" s="1" t="s">
        <v>8375</v>
      </c>
      <c r="T1279" s="1"/>
      <c r="U1279" s="1" t="s">
        <v>1817</v>
      </c>
      <c r="V1279" s="1"/>
      <c r="W1279" s="1"/>
      <c r="X1279" s="1"/>
      <c r="Y1279" s="1">
        <v>60</v>
      </c>
      <c r="Z1279" s="1"/>
      <c r="AA1279" s="1"/>
      <c r="AB1279" s="1"/>
      <c r="AC1279" s="1"/>
      <c r="AD1279" s="1"/>
      <c r="AE1279" s="1"/>
      <c r="AF1279" s="1"/>
      <c r="AG1279" s="1"/>
      <c r="AH1279" s="1"/>
      <c r="AI1279" s="1"/>
      <c r="AJ1279" s="1"/>
      <c r="AK1279" s="1" t="s">
        <v>1397</v>
      </c>
      <c r="AL1279" s="1"/>
      <c r="AM1279" s="1"/>
      <c r="AN1279" s="1"/>
      <c r="AO1279" s="1"/>
      <c r="AP1279" s="1"/>
      <c r="AQ1279" s="1"/>
      <c r="AR1279" s="1"/>
      <c r="AS1279" s="1"/>
      <c r="AT1279" s="1"/>
      <c r="AU1279" s="1"/>
      <c r="AV1279" s="1"/>
      <c r="AW1279" s="1"/>
      <c r="AX1279" s="1"/>
      <c r="AY1279" s="1"/>
      <c r="AZ1279" s="1" t="s">
        <v>292</v>
      </c>
      <c r="BA1279" s="1" t="s">
        <v>168</v>
      </c>
      <c r="BB1279" s="1"/>
      <c r="BC1279" s="1"/>
      <c r="BD1279" s="1" t="s">
        <v>133</v>
      </c>
      <c r="BE1279" s="1" t="s">
        <v>192</v>
      </c>
      <c r="BF1279" s="1"/>
      <c r="BG1279" s="1"/>
      <c r="BH1279" s="1" t="s">
        <v>1818</v>
      </c>
      <c r="BI1279" s="1"/>
      <c r="BJ1279" s="1"/>
      <c r="BK1279" s="1"/>
      <c r="BL1279" s="1" t="s">
        <v>1819</v>
      </c>
      <c r="BM1279" s="1" t="s">
        <v>1820</v>
      </c>
      <c r="BN1279" s="1" t="s">
        <v>121</v>
      </c>
    </row>
    <row r="1280" spans="1:66" ht="15.75" customHeight="1" x14ac:dyDescent="0.3">
      <c r="A1280" s="1" t="s">
        <v>613</v>
      </c>
      <c r="B1280" s="1">
        <v>250000</v>
      </c>
      <c r="C1280" s="1" t="s">
        <v>68</v>
      </c>
      <c r="D1280" s="1">
        <v>0</v>
      </c>
      <c r="E1280" s="4" t="s">
        <v>1059</v>
      </c>
      <c r="F1280" s="1" t="s">
        <v>69</v>
      </c>
      <c r="G1280" s="1" t="s">
        <v>123</v>
      </c>
      <c r="H1280" s="1" t="s">
        <v>124</v>
      </c>
      <c r="I1280" s="1" t="s">
        <v>101</v>
      </c>
      <c r="J1280" s="1"/>
      <c r="K1280" s="1"/>
      <c r="L1280" s="1"/>
      <c r="M1280" s="1" t="s">
        <v>8306</v>
      </c>
      <c r="N1280" s="1" t="s">
        <v>8307</v>
      </c>
      <c r="O1280" s="1" t="s">
        <v>105</v>
      </c>
      <c r="P1280" s="1" t="s">
        <v>698</v>
      </c>
      <c r="Q1280" s="1" t="s">
        <v>613</v>
      </c>
      <c r="R1280" s="1" t="s">
        <v>8376</v>
      </c>
      <c r="S1280" s="1" t="s">
        <v>8377</v>
      </c>
      <c r="T1280" s="1"/>
      <c r="U1280" s="1"/>
      <c r="V1280" s="1"/>
      <c r="W1280" s="1" t="s">
        <v>8310</v>
      </c>
      <c r="X1280" s="1"/>
      <c r="Y1280" s="1">
        <v>8000</v>
      </c>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t="s">
        <v>443</v>
      </c>
      <c r="BA1280" s="1" t="s">
        <v>444</v>
      </c>
      <c r="BB1280" s="1"/>
      <c r="BC1280" s="1"/>
      <c r="BD1280" s="1" t="s">
        <v>116</v>
      </c>
      <c r="BE1280" s="1" t="s">
        <v>150</v>
      </c>
      <c r="BF1280" s="1" t="s">
        <v>298</v>
      </c>
      <c r="BG1280" s="1"/>
      <c r="BH1280" s="1"/>
      <c r="BI1280" s="1"/>
      <c r="BJ1280" s="1"/>
      <c r="BK1280" s="1"/>
      <c r="BL1280" s="1" t="s">
        <v>8311</v>
      </c>
      <c r="BM1280" s="1" t="s">
        <v>8312</v>
      </c>
      <c r="BN1280" s="1" t="s">
        <v>181</v>
      </c>
    </row>
    <row r="1281" spans="1:66" ht="15.75" customHeight="1" x14ac:dyDescent="0.3">
      <c r="A1281" s="1" t="s">
        <v>613</v>
      </c>
      <c r="B1281" s="1">
        <v>1000000</v>
      </c>
      <c r="C1281" s="1" t="s">
        <v>68</v>
      </c>
      <c r="D1281" s="1">
        <v>0</v>
      </c>
      <c r="E1281" s="4" t="s">
        <v>1059</v>
      </c>
      <c r="F1281" s="1" t="s">
        <v>69</v>
      </c>
      <c r="G1281" s="1" t="s">
        <v>123</v>
      </c>
      <c r="H1281" s="1" t="s">
        <v>124</v>
      </c>
      <c r="I1281" s="1" t="s">
        <v>101</v>
      </c>
      <c r="J1281" s="1"/>
      <c r="K1281" s="1"/>
      <c r="L1281" s="1"/>
      <c r="M1281" s="1" t="s">
        <v>8306</v>
      </c>
      <c r="N1281" s="1" t="s">
        <v>8307</v>
      </c>
      <c r="O1281" s="1" t="s">
        <v>105</v>
      </c>
      <c r="P1281" s="1" t="s">
        <v>698</v>
      </c>
      <c r="Q1281" s="1" t="s">
        <v>613</v>
      </c>
      <c r="R1281" s="1" t="s">
        <v>8378</v>
      </c>
      <c r="S1281" s="1" t="s">
        <v>8379</v>
      </c>
      <c r="T1281" s="1"/>
      <c r="U1281" s="1"/>
      <c r="V1281" s="1"/>
      <c r="W1281" s="1" t="s">
        <v>8310</v>
      </c>
      <c r="X1281" s="1"/>
      <c r="Y1281" s="1">
        <v>8000</v>
      </c>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t="s">
        <v>443</v>
      </c>
      <c r="BA1281" s="1" t="s">
        <v>444</v>
      </c>
      <c r="BB1281" s="1"/>
      <c r="BC1281" s="1"/>
      <c r="BD1281" s="1" t="s">
        <v>116</v>
      </c>
      <c r="BE1281" s="1" t="s">
        <v>150</v>
      </c>
      <c r="BF1281" s="1" t="s">
        <v>298</v>
      </c>
      <c r="BG1281" s="1"/>
      <c r="BH1281" s="1"/>
      <c r="BI1281" s="1"/>
      <c r="BJ1281" s="1"/>
      <c r="BK1281" s="1"/>
      <c r="BL1281" s="1" t="s">
        <v>8311</v>
      </c>
      <c r="BM1281" s="1" t="s">
        <v>8312</v>
      </c>
      <c r="BN1281" s="1" t="s">
        <v>375</v>
      </c>
    </row>
    <row r="1282" spans="1:66" ht="15.75" customHeight="1" x14ac:dyDescent="0.3">
      <c r="A1282" s="1" t="s">
        <v>613</v>
      </c>
      <c r="B1282" s="1">
        <v>2500000</v>
      </c>
      <c r="C1282" s="1" t="s">
        <v>68</v>
      </c>
      <c r="D1282" s="1">
        <v>0</v>
      </c>
      <c r="E1282" s="4" t="s">
        <v>1059</v>
      </c>
      <c r="F1282" s="1" t="s">
        <v>69</v>
      </c>
      <c r="G1282" s="1" t="s">
        <v>123</v>
      </c>
      <c r="H1282" s="1" t="s">
        <v>124</v>
      </c>
      <c r="I1282" s="1" t="s">
        <v>101</v>
      </c>
      <c r="J1282" s="1"/>
      <c r="K1282" s="1"/>
      <c r="L1282" s="1"/>
      <c r="M1282" s="1" t="s">
        <v>8306</v>
      </c>
      <c r="N1282" s="1" t="s">
        <v>8307</v>
      </c>
      <c r="O1282" s="1" t="s">
        <v>105</v>
      </c>
      <c r="P1282" s="1" t="s">
        <v>698</v>
      </c>
      <c r="Q1282" s="1" t="s">
        <v>613</v>
      </c>
      <c r="R1282" s="1" t="s">
        <v>8380</v>
      </c>
      <c r="S1282" s="1" t="s">
        <v>8381</v>
      </c>
      <c r="T1282" s="1"/>
      <c r="U1282" s="1"/>
      <c r="V1282" s="1"/>
      <c r="W1282" s="1" t="s">
        <v>8310</v>
      </c>
      <c r="X1282" s="1"/>
      <c r="Y1282" s="1">
        <v>8000</v>
      </c>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t="s">
        <v>443</v>
      </c>
      <c r="BA1282" s="1" t="s">
        <v>444</v>
      </c>
      <c r="BB1282" s="1"/>
      <c r="BC1282" s="1"/>
      <c r="BD1282" s="1" t="s">
        <v>116</v>
      </c>
      <c r="BE1282" s="1" t="s">
        <v>150</v>
      </c>
      <c r="BF1282" s="1" t="s">
        <v>298</v>
      </c>
      <c r="BG1282" s="1"/>
      <c r="BH1282" s="1"/>
      <c r="BI1282" s="1"/>
      <c r="BJ1282" s="1"/>
      <c r="BK1282" s="1"/>
      <c r="BL1282" s="1" t="s">
        <v>8311</v>
      </c>
      <c r="BM1282" s="1" t="s">
        <v>8312</v>
      </c>
      <c r="BN1282" s="1" t="s">
        <v>121</v>
      </c>
    </row>
    <row r="1283" spans="1:66" ht="15.75" customHeight="1" x14ac:dyDescent="0.3">
      <c r="A1283" s="1" t="s">
        <v>976</v>
      </c>
      <c r="B1283" s="1">
        <v>5000000</v>
      </c>
      <c r="C1283" s="1" t="s">
        <v>68</v>
      </c>
      <c r="D1283" s="1">
        <v>0</v>
      </c>
      <c r="E1283" s="4">
        <v>44569</v>
      </c>
      <c r="F1283" s="1" t="s">
        <v>69</v>
      </c>
      <c r="G1283" s="1" t="s">
        <v>123</v>
      </c>
      <c r="H1283" s="1" t="s">
        <v>124</v>
      </c>
      <c r="I1283" s="1" t="s">
        <v>101</v>
      </c>
      <c r="J1283" s="1"/>
      <c r="K1283" s="1"/>
      <c r="L1283" s="1" t="s">
        <v>8382</v>
      </c>
      <c r="M1283" s="1" t="s">
        <v>8383</v>
      </c>
      <c r="N1283" s="1" t="s">
        <v>8384</v>
      </c>
      <c r="O1283" s="1" t="s">
        <v>105</v>
      </c>
      <c r="P1283" s="1" t="s">
        <v>1616</v>
      </c>
      <c r="Q1283" s="1" t="s">
        <v>976</v>
      </c>
      <c r="R1283" s="1" t="s">
        <v>8385</v>
      </c>
      <c r="S1283" s="1" t="s">
        <v>8386</v>
      </c>
      <c r="T1283" s="1"/>
      <c r="U1283" s="1" t="s">
        <v>130</v>
      </c>
      <c r="V1283" s="1"/>
      <c r="W1283" s="1" t="s">
        <v>2305</v>
      </c>
      <c r="X1283" s="1"/>
      <c r="Y1283" s="1">
        <v>124</v>
      </c>
      <c r="Z1283" s="1"/>
      <c r="AA1283" s="1"/>
      <c r="AB1283" s="1"/>
      <c r="AC1283" s="1"/>
      <c r="AD1283" s="1"/>
      <c r="AE1283" s="1"/>
      <c r="AF1283" s="1"/>
      <c r="AG1283" s="1"/>
      <c r="AH1283" s="1"/>
      <c r="AI1283" s="1"/>
      <c r="AJ1283" s="1"/>
      <c r="AK1283" s="1" t="s">
        <v>832</v>
      </c>
      <c r="AL1283" s="1"/>
      <c r="AM1283" s="1"/>
      <c r="AN1283" s="1"/>
      <c r="AO1283" s="1"/>
      <c r="AP1283" s="1"/>
      <c r="AQ1283" s="1"/>
      <c r="AR1283" s="1"/>
      <c r="AS1283" s="1"/>
      <c r="AT1283" s="1"/>
      <c r="AU1283" s="1"/>
      <c r="AV1283" s="1"/>
      <c r="AW1283" s="1"/>
      <c r="AX1283" s="1" t="s">
        <v>8387</v>
      </c>
      <c r="AY1283" s="1"/>
      <c r="AZ1283" s="1" t="s">
        <v>945</v>
      </c>
      <c r="BA1283" s="1" t="s">
        <v>105</v>
      </c>
      <c r="BB1283" s="1"/>
      <c r="BC1283" s="1"/>
      <c r="BD1283" s="1" t="s">
        <v>1905</v>
      </c>
      <c r="BE1283" s="1" t="s">
        <v>134</v>
      </c>
      <c r="BF1283" s="1" t="s">
        <v>90</v>
      </c>
      <c r="BG1283" s="1"/>
      <c r="BH1283" s="1"/>
      <c r="BI1283" s="1"/>
      <c r="BJ1283" s="1"/>
      <c r="BK1283" s="1"/>
      <c r="BL1283" s="1" t="s">
        <v>8388</v>
      </c>
      <c r="BM1283" s="1" t="s">
        <v>8389</v>
      </c>
      <c r="BN1283" s="1"/>
    </row>
    <row r="1284" spans="1:66" ht="15.75" customHeight="1" x14ac:dyDescent="0.3">
      <c r="A1284" s="1" t="s">
        <v>976</v>
      </c>
      <c r="B1284" s="1">
        <v>500000</v>
      </c>
      <c r="C1284" s="1" t="s">
        <v>68</v>
      </c>
      <c r="D1284" s="1">
        <v>0</v>
      </c>
      <c r="E1284" s="4">
        <v>44569</v>
      </c>
      <c r="F1284" s="1" t="s">
        <v>69</v>
      </c>
      <c r="G1284" s="1" t="s">
        <v>123</v>
      </c>
      <c r="H1284" s="1" t="s">
        <v>124</v>
      </c>
      <c r="I1284" s="1" t="s">
        <v>101</v>
      </c>
      <c r="J1284" s="1"/>
      <c r="K1284" s="1"/>
      <c r="L1284" s="1"/>
      <c r="M1284" s="1" t="s">
        <v>8383</v>
      </c>
      <c r="N1284" s="1" t="s">
        <v>8384</v>
      </c>
      <c r="O1284" s="1" t="s">
        <v>105</v>
      </c>
      <c r="P1284" s="1" t="s">
        <v>1616</v>
      </c>
      <c r="Q1284" s="1" t="s">
        <v>976</v>
      </c>
      <c r="R1284" s="1" t="s">
        <v>8390</v>
      </c>
      <c r="S1284" s="1" t="s">
        <v>8391</v>
      </c>
      <c r="T1284" s="1"/>
      <c r="U1284" s="1" t="s">
        <v>130</v>
      </c>
      <c r="V1284" s="1"/>
      <c r="W1284" s="1" t="s">
        <v>2305</v>
      </c>
      <c r="X1284" s="1"/>
      <c r="Y1284" s="1">
        <v>124</v>
      </c>
      <c r="Z1284" s="1"/>
      <c r="AA1284" s="1"/>
      <c r="AB1284" s="1"/>
      <c r="AC1284" s="1"/>
      <c r="AD1284" s="1"/>
      <c r="AE1284" s="1"/>
      <c r="AF1284" s="1"/>
      <c r="AG1284" s="1"/>
      <c r="AH1284" s="1"/>
      <c r="AI1284" s="1"/>
      <c r="AJ1284" s="1"/>
      <c r="AK1284" s="1" t="s">
        <v>832</v>
      </c>
      <c r="AL1284" s="1"/>
      <c r="AM1284" s="1"/>
      <c r="AN1284" s="1"/>
      <c r="AO1284" s="1"/>
      <c r="AP1284" s="1"/>
      <c r="AQ1284" s="1"/>
      <c r="AR1284" s="1"/>
      <c r="AS1284" s="1"/>
      <c r="AT1284" s="1"/>
      <c r="AU1284" s="1"/>
      <c r="AV1284" s="1"/>
      <c r="AW1284" s="1"/>
      <c r="AX1284" s="1" t="s">
        <v>8387</v>
      </c>
      <c r="AY1284" s="1"/>
      <c r="AZ1284" s="1" t="s">
        <v>945</v>
      </c>
      <c r="BA1284" s="1" t="s">
        <v>105</v>
      </c>
      <c r="BB1284" s="1"/>
      <c r="BC1284" s="1"/>
      <c r="BD1284" s="1" t="s">
        <v>1905</v>
      </c>
      <c r="BE1284" s="1" t="s">
        <v>134</v>
      </c>
      <c r="BF1284" s="1" t="s">
        <v>90</v>
      </c>
      <c r="BG1284" s="1"/>
      <c r="BH1284" s="1"/>
      <c r="BI1284" s="1"/>
      <c r="BJ1284" s="1"/>
      <c r="BK1284" s="1"/>
      <c r="BL1284" s="1" t="s">
        <v>8388</v>
      </c>
      <c r="BM1284" s="1" t="s">
        <v>8389</v>
      </c>
      <c r="BN1284" s="1" t="s">
        <v>181</v>
      </c>
    </row>
    <row r="1285" spans="1:66" ht="15.75" customHeight="1" x14ac:dyDescent="0.3">
      <c r="A1285" s="1" t="s">
        <v>641</v>
      </c>
      <c r="B1285" s="1">
        <v>47458</v>
      </c>
      <c r="C1285" s="1" t="s">
        <v>68</v>
      </c>
      <c r="D1285" s="1">
        <v>100</v>
      </c>
      <c r="E1285" s="4" t="s">
        <v>2926</v>
      </c>
      <c r="F1285" s="1" t="s">
        <v>69</v>
      </c>
      <c r="G1285" s="1" t="s">
        <v>70</v>
      </c>
      <c r="H1285" s="1" t="s">
        <v>71</v>
      </c>
      <c r="I1285" s="1" t="s">
        <v>72</v>
      </c>
      <c r="J1285" s="1"/>
      <c r="K1285" s="1"/>
      <c r="L1285" s="1" t="s">
        <v>1430</v>
      </c>
      <c r="M1285" s="1" t="s">
        <v>8392</v>
      </c>
      <c r="N1285" s="1" t="s">
        <v>8393</v>
      </c>
      <c r="O1285" s="1" t="s">
        <v>641</v>
      </c>
      <c r="P1285" s="1" t="s">
        <v>647</v>
      </c>
      <c r="Q1285" s="1" t="s">
        <v>641</v>
      </c>
      <c r="R1285" s="1" t="s">
        <v>8394</v>
      </c>
      <c r="S1285" s="1" t="s">
        <v>8395</v>
      </c>
      <c r="T1285" s="1"/>
      <c r="U1285" s="1" t="s">
        <v>81</v>
      </c>
      <c r="V1285" s="1"/>
      <c r="W1285" s="1" t="s">
        <v>8396</v>
      </c>
      <c r="X1285" s="1"/>
      <c r="Y1285" s="1">
        <v>816</v>
      </c>
      <c r="Z1285" s="1"/>
      <c r="AA1285" s="1"/>
      <c r="AB1285" s="1"/>
      <c r="AC1285" s="1"/>
      <c r="AD1285" s="1"/>
      <c r="AE1285" s="1"/>
      <c r="AF1285" s="1"/>
      <c r="AG1285" s="1"/>
      <c r="AH1285" s="1"/>
      <c r="AI1285" s="1"/>
      <c r="AJ1285" s="1"/>
      <c r="AK1285" s="1" t="s">
        <v>163</v>
      </c>
      <c r="AL1285" s="1"/>
      <c r="AM1285" s="1"/>
      <c r="AN1285" s="1"/>
      <c r="AO1285" s="1"/>
      <c r="AP1285" s="1"/>
      <c r="AQ1285" s="1"/>
      <c r="AR1285" s="1"/>
      <c r="AS1285" s="1"/>
      <c r="AT1285" s="1"/>
      <c r="AU1285" s="1"/>
      <c r="AV1285" s="1"/>
      <c r="AW1285" s="1"/>
      <c r="AX1285" s="1" t="s">
        <v>1087</v>
      </c>
      <c r="AY1285" s="1"/>
      <c r="AZ1285" s="1" t="s">
        <v>222</v>
      </c>
      <c r="BA1285" s="1" t="s">
        <v>223</v>
      </c>
      <c r="BB1285" s="1" t="s">
        <v>445</v>
      </c>
      <c r="BC1285" s="1"/>
      <c r="BD1285" s="1" t="s">
        <v>1270</v>
      </c>
      <c r="BE1285" s="1" t="s">
        <v>134</v>
      </c>
      <c r="BF1285" s="1" t="s">
        <v>90</v>
      </c>
      <c r="BG1285" s="1"/>
      <c r="BH1285" s="1"/>
      <c r="BI1285" s="1"/>
      <c r="BJ1285" s="1"/>
      <c r="BK1285" s="1"/>
      <c r="BL1285" s="1" t="s">
        <v>8397</v>
      </c>
      <c r="BM1285" s="1" t="s">
        <v>8398</v>
      </c>
      <c r="BN1285" s="1" t="s">
        <v>1430</v>
      </c>
    </row>
    <row r="1286" spans="1:66" ht="15.75" customHeight="1" x14ac:dyDescent="0.3">
      <c r="A1286" s="1" t="s">
        <v>613</v>
      </c>
      <c r="B1286" s="1">
        <v>3000000</v>
      </c>
      <c r="C1286" s="1" t="s">
        <v>68</v>
      </c>
      <c r="D1286" s="1">
        <v>0</v>
      </c>
      <c r="E1286" s="4">
        <v>44781</v>
      </c>
      <c r="F1286" s="1" t="s">
        <v>69</v>
      </c>
      <c r="G1286" s="1" t="s">
        <v>123</v>
      </c>
      <c r="H1286" s="1" t="s">
        <v>124</v>
      </c>
      <c r="I1286" s="1" t="s">
        <v>101</v>
      </c>
      <c r="J1286" s="1"/>
      <c r="K1286" s="1"/>
      <c r="L1286" s="1" t="s">
        <v>375</v>
      </c>
      <c r="M1286" s="1" t="s">
        <v>6131</v>
      </c>
      <c r="N1286" s="1" t="s">
        <v>6132</v>
      </c>
      <c r="O1286" s="1" t="s">
        <v>401</v>
      </c>
      <c r="P1286" s="1" t="s">
        <v>698</v>
      </c>
      <c r="Q1286" s="1" t="s">
        <v>613</v>
      </c>
      <c r="R1286" s="1" t="s">
        <v>8399</v>
      </c>
      <c r="S1286" s="1" t="s">
        <v>8400</v>
      </c>
      <c r="T1286" s="1"/>
      <c r="U1286" s="1" t="s">
        <v>147</v>
      </c>
      <c r="V1286" s="1"/>
      <c r="W1286" s="1"/>
      <c r="X1286" s="1"/>
      <c r="Y1286" s="1">
        <v>1539</v>
      </c>
      <c r="Z1286" s="1"/>
      <c r="AA1286" s="1"/>
      <c r="AB1286" s="1"/>
      <c r="AC1286" s="1"/>
      <c r="AD1286" s="1"/>
      <c r="AE1286" s="1"/>
      <c r="AF1286" s="1"/>
      <c r="AG1286" s="1"/>
      <c r="AH1286" s="1"/>
      <c r="AI1286" s="1"/>
      <c r="AJ1286" s="1"/>
      <c r="AK1286" s="1" t="s">
        <v>204</v>
      </c>
      <c r="AL1286" s="1"/>
      <c r="AM1286" s="1"/>
      <c r="AN1286" s="1"/>
      <c r="AO1286" s="1"/>
      <c r="AP1286" s="1"/>
      <c r="AQ1286" s="1"/>
      <c r="AR1286" s="1"/>
      <c r="AS1286" s="1"/>
      <c r="AT1286" s="1"/>
      <c r="AU1286" s="1"/>
      <c r="AV1286" s="1"/>
      <c r="AW1286" s="1"/>
      <c r="AX1286" s="1"/>
      <c r="AY1286" s="1"/>
      <c r="AZ1286" s="1" t="s">
        <v>407</v>
      </c>
      <c r="BA1286" s="1" t="s">
        <v>401</v>
      </c>
      <c r="BB1286" s="1"/>
      <c r="BC1286" s="1"/>
      <c r="BD1286" s="1" t="s">
        <v>4027</v>
      </c>
      <c r="BE1286" s="1" t="s">
        <v>134</v>
      </c>
      <c r="BF1286" s="1"/>
      <c r="BG1286" s="1"/>
      <c r="BH1286" s="1"/>
      <c r="BI1286" s="1"/>
      <c r="BJ1286" s="1"/>
      <c r="BK1286" s="1"/>
      <c r="BL1286" s="1" t="s">
        <v>6135</v>
      </c>
      <c r="BM1286" s="1" t="s">
        <v>6136</v>
      </c>
      <c r="BN1286" s="1"/>
    </row>
    <row r="1287" spans="1:66" ht="15.75" customHeight="1" x14ac:dyDescent="0.3">
      <c r="A1287" s="1" t="s">
        <v>613</v>
      </c>
      <c r="B1287" s="1">
        <v>5000000</v>
      </c>
      <c r="C1287" s="1" t="s">
        <v>68</v>
      </c>
      <c r="D1287" s="1">
        <v>0</v>
      </c>
      <c r="E1287" s="4">
        <v>44750</v>
      </c>
      <c r="F1287" s="1" t="s">
        <v>69</v>
      </c>
      <c r="G1287" s="1" t="s">
        <v>123</v>
      </c>
      <c r="H1287" s="1" t="s">
        <v>124</v>
      </c>
      <c r="I1287" s="1" t="s">
        <v>101</v>
      </c>
      <c r="J1287" s="1"/>
      <c r="K1287" s="1"/>
      <c r="L1287" s="1" t="s">
        <v>796</v>
      </c>
      <c r="M1287" s="1" t="s">
        <v>6131</v>
      </c>
      <c r="N1287" s="1" t="s">
        <v>6132</v>
      </c>
      <c r="O1287" s="1" t="s">
        <v>401</v>
      </c>
      <c r="P1287" s="1" t="s">
        <v>698</v>
      </c>
      <c r="Q1287" s="1" t="s">
        <v>613</v>
      </c>
      <c r="R1287" s="1" t="s">
        <v>8401</v>
      </c>
      <c r="S1287" s="1" t="s">
        <v>8402</v>
      </c>
      <c r="T1287" s="1"/>
      <c r="U1287" s="1" t="s">
        <v>147</v>
      </c>
      <c r="V1287" s="1"/>
      <c r="W1287" s="1"/>
      <c r="X1287" s="1"/>
      <c r="Y1287" s="1">
        <v>1539</v>
      </c>
      <c r="Z1287" s="1"/>
      <c r="AA1287" s="1"/>
      <c r="AB1287" s="1"/>
      <c r="AC1287" s="1"/>
      <c r="AD1287" s="1"/>
      <c r="AE1287" s="1"/>
      <c r="AF1287" s="1"/>
      <c r="AG1287" s="1"/>
      <c r="AH1287" s="1"/>
      <c r="AI1287" s="1"/>
      <c r="AJ1287" s="1"/>
      <c r="AK1287" s="1" t="s">
        <v>204</v>
      </c>
      <c r="AL1287" s="1"/>
      <c r="AM1287" s="1"/>
      <c r="AN1287" s="1"/>
      <c r="AO1287" s="1"/>
      <c r="AP1287" s="1"/>
      <c r="AQ1287" s="1"/>
      <c r="AR1287" s="1"/>
      <c r="AS1287" s="1"/>
      <c r="AT1287" s="1"/>
      <c r="AU1287" s="1"/>
      <c r="AV1287" s="1"/>
      <c r="AW1287" s="1"/>
      <c r="AX1287" s="1"/>
      <c r="AY1287" s="1"/>
      <c r="AZ1287" s="1" t="s">
        <v>407</v>
      </c>
      <c r="BA1287" s="1" t="s">
        <v>401</v>
      </c>
      <c r="BB1287" s="1"/>
      <c r="BC1287" s="1"/>
      <c r="BD1287" s="1" t="s">
        <v>4027</v>
      </c>
      <c r="BE1287" s="1" t="s">
        <v>134</v>
      </c>
      <c r="BF1287" s="1"/>
      <c r="BG1287" s="1"/>
      <c r="BH1287" s="1"/>
      <c r="BI1287" s="1"/>
      <c r="BJ1287" s="1"/>
      <c r="BK1287" s="1"/>
      <c r="BL1287" s="1" t="s">
        <v>6135</v>
      </c>
      <c r="BM1287" s="1" t="s">
        <v>6136</v>
      </c>
      <c r="BN1287" s="1"/>
    </row>
    <row r="1288" spans="1:66" ht="15.75" customHeight="1" x14ac:dyDescent="0.3">
      <c r="A1288" s="1" t="s">
        <v>360</v>
      </c>
      <c r="B1288" s="1">
        <v>5000</v>
      </c>
      <c r="C1288" s="1" t="s">
        <v>68</v>
      </c>
      <c r="D1288" s="1">
        <v>0</v>
      </c>
      <c r="E1288" s="4" t="s">
        <v>6575</v>
      </c>
      <c r="F1288" s="1" t="s">
        <v>69</v>
      </c>
      <c r="G1288" s="1" t="s">
        <v>123</v>
      </c>
      <c r="H1288" s="1" t="s">
        <v>124</v>
      </c>
      <c r="I1288" s="1" t="s">
        <v>101</v>
      </c>
      <c r="J1288" s="1" t="s">
        <v>1037</v>
      </c>
      <c r="K1288" s="1" t="s">
        <v>1038</v>
      </c>
      <c r="L1288" s="1" t="s">
        <v>2241</v>
      </c>
      <c r="M1288" s="1" t="s">
        <v>1040</v>
      </c>
      <c r="N1288" s="1" t="s">
        <v>1041</v>
      </c>
      <c r="O1288" s="1" t="s">
        <v>291</v>
      </c>
      <c r="P1288" s="1" t="s">
        <v>368</v>
      </c>
      <c r="Q1288" s="1" t="s">
        <v>360</v>
      </c>
      <c r="R1288" s="1" t="s">
        <v>8403</v>
      </c>
      <c r="S1288" s="1" t="s">
        <v>8404</v>
      </c>
      <c r="T1288" s="1"/>
      <c r="U1288" s="1" t="s">
        <v>81</v>
      </c>
      <c r="V1288" s="1"/>
      <c r="W1288" s="1"/>
      <c r="X1288" s="1"/>
      <c r="Y1288" s="1">
        <v>35</v>
      </c>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t="s">
        <v>296</v>
      </c>
      <c r="BA1288" s="1" t="s">
        <v>291</v>
      </c>
      <c r="BB1288" s="1"/>
      <c r="BC1288" s="1"/>
      <c r="BD1288" s="1" t="s">
        <v>133</v>
      </c>
      <c r="BE1288" s="1" t="s">
        <v>134</v>
      </c>
      <c r="BF1288" s="1"/>
      <c r="BG1288" s="1"/>
      <c r="BH1288" s="1"/>
      <c r="BI1288" s="1"/>
      <c r="BJ1288" s="1"/>
      <c r="BK1288" s="1"/>
      <c r="BL1288" s="1" t="s">
        <v>1044</v>
      </c>
      <c r="BM1288" s="1" t="s">
        <v>1045</v>
      </c>
      <c r="BN1288" s="1" t="s">
        <v>97</v>
      </c>
    </row>
    <row r="1289" spans="1:66" ht="15.75" customHeight="1" x14ac:dyDescent="0.3">
      <c r="A1289" s="1" t="s">
        <v>837</v>
      </c>
      <c r="B1289" s="1">
        <v>780000</v>
      </c>
      <c r="C1289" s="1" t="s">
        <v>68</v>
      </c>
      <c r="D1289" s="1">
        <v>0</v>
      </c>
      <c r="E1289" s="4" t="s">
        <v>2926</v>
      </c>
      <c r="F1289" s="1" t="s">
        <v>69</v>
      </c>
      <c r="G1289" s="1" t="s">
        <v>99</v>
      </c>
      <c r="H1289" s="1" t="s">
        <v>100</v>
      </c>
      <c r="I1289" s="1" t="s">
        <v>101</v>
      </c>
      <c r="J1289" s="1" t="s">
        <v>8405</v>
      </c>
      <c r="K1289" s="1" t="s">
        <v>8406</v>
      </c>
      <c r="L1289" s="1" t="s">
        <v>8407</v>
      </c>
      <c r="M1289" s="1" t="s">
        <v>8408</v>
      </c>
      <c r="N1289" s="1" t="s">
        <v>8409</v>
      </c>
      <c r="O1289" s="1" t="s">
        <v>942</v>
      </c>
      <c r="P1289" s="1" t="s">
        <v>843</v>
      </c>
      <c r="Q1289" s="1" t="s">
        <v>837</v>
      </c>
      <c r="R1289" s="1" t="s">
        <v>8410</v>
      </c>
      <c r="S1289" s="1" t="s">
        <v>8411</v>
      </c>
      <c r="T1289" s="1"/>
      <c r="U1289" s="1" t="s">
        <v>147</v>
      </c>
      <c r="V1289" s="1"/>
      <c r="W1289" s="1"/>
      <c r="X1289" s="1"/>
      <c r="Y1289" s="1">
        <v>157</v>
      </c>
      <c r="Z1289" s="1"/>
      <c r="AA1289" s="1"/>
      <c r="AB1289" s="1"/>
      <c r="AC1289" s="1"/>
      <c r="AD1289" s="1"/>
      <c r="AE1289" s="1"/>
      <c r="AF1289" s="1"/>
      <c r="AG1289" s="1"/>
      <c r="AH1289" s="1"/>
      <c r="AI1289" s="1"/>
      <c r="AJ1289" s="1"/>
      <c r="AK1289" s="1" t="s">
        <v>204</v>
      </c>
      <c r="AL1289" s="1" t="s">
        <v>8412</v>
      </c>
      <c r="AM1289" s="1"/>
      <c r="AN1289" s="1"/>
      <c r="AO1289" s="1"/>
      <c r="AP1289" s="1"/>
      <c r="AQ1289" s="1"/>
      <c r="AR1289" s="1"/>
      <c r="AS1289" s="1"/>
      <c r="AT1289" s="1"/>
      <c r="AU1289" s="1"/>
      <c r="AV1289" s="1"/>
      <c r="AW1289" s="1"/>
      <c r="AX1289" s="1"/>
      <c r="AY1289" s="1"/>
      <c r="AZ1289" s="1" t="s">
        <v>945</v>
      </c>
      <c r="BA1289" s="1" t="s">
        <v>105</v>
      </c>
      <c r="BB1289" s="1" t="s">
        <v>551</v>
      </c>
      <c r="BC1289" s="1"/>
      <c r="BD1289" s="1" t="s">
        <v>88</v>
      </c>
      <c r="BE1289" s="1" t="s">
        <v>192</v>
      </c>
      <c r="BF1289" s="1"/>
      <c r="BG1289" s="1"/>
      <c r="BH1289" s="1" t="s">
        <v>193</v>
      </c>
      <c r="BI1289" s="1"/>
      <c r="BJ1289" s="1"/>
      <c r="BK1289" s="1"/>
      <c r="BL1289" s="1" t="s">
        <v>8413</v>
      </c>
      <c r="BM1289" s="1" t="s">
        <v>8414</v>
      </c>
      <c r="BN1289" s="1" t="s">
        <v>121</v>
      </c>
    </row>
    <row r="1290" spans="1:66" ht="15.75" customHeight="1" x14ac:dyDescent="0.3">
      <c r="A1290" s="1" t="s">
        <v>641</v>
      </c>
      <c r="B1290" s="1">
        <v>6300000</v>
      </c>
      <c r="C1290" s="1" t="s">
        <v>68</v>
      </c>
      <c r="D1290" s="1">
        <v>0</v>
      </c>
      <c r="E1290" s="4" t="s">
        <v>8415</v>
      </c>
      <c r="F1290" s="1" t="s">
        <v>69</v>
      </c>
      <c r="G1290" s="1" t="s">
        <v>99</v>
      </c>
      <c r="H1290" s="1" t="s">
        <v>100</v>
      </c>
      <c r="I1290" s="1" t="s">
        <v>101</v>
      </c>
      <c r="J1290" s="1"/>
      <c r="K1290" s="1"/>
      <c r="L1290" s="1" t="s">
        <v>8416</v>
      </c>
      <c r="M1290" s="1" t="s">
        <v>8417</v>
      </c>
      <c r="N1290" s="1" t="s">
        <v>8418</v>
      </c>
      <c r="O1290" s="1" t="s">
        <v>444</v>
      </c>
      <c r="P1290" s="1" t="s">
        <v>647</v>
      </c>
      <c r="Q1290" s="1" t="s">
        <v>641</v>
      </c>
      <c r="R1290" s="1" t="s">
        <v>8419</v>
      </c>
      <c r="S1290" s="1" t="s">
        <v>8420</v>
      </c>
      <c r="T1290" s="1"/>
      <c r="U1290" s="1" t="s">
        <v>130</v>
      </c>
      <c r="V1290" s="1"/>
      <c r="W1290" s="1"/>
      <c r="X1290" s="1"/>
      <c r="Y1290" s="1">
        <v>850</v>
      </c>
      <c r="Z1290" s="1"/>
      <c r="AA1290" s="1"/>
      <c r="AB1290" s="1"/>
      <c r="AC1290" s="1"/>
      <c r="AD1290" s="1"/>
      <c r="AE1290" s="1"/>
      <c r="AF1290" s="1"/>
      <c r="AG1290" s="1"/>
      <c r="AH1290" s="1"/>
      <c r="AI1290" s="1"/>
      <c r="AJ1290" s="1"/>
      <c r="AK1290" s="1" t="s">
        <v>264</v>
      </c>
      <c r="AL1290" s="1"/>
      <c r="AM1290" s="1"/>
      <c r="AN1290" s="1"/>
      <c r="AO1290" s="1"/>
      <c r="AP1290" s="1"/>
      <c r="AQ1290" s="1"/>
      <c r="AR1290" s="1"/>
      <c r="AS1290" s="1"/>
      <c r="AT1290" s="1"/>
      <c r="AU1290" s="1"/>
      <c r="AV1290" s="1"/>
      <c r="AW1290" s="1"/>
      <c r="AX1290" s="1"/>
      <c r="AY1290" s="1"/>
      <c r="AZ1290" s="1" t="s">
        <v>443</v>
      </c>
      <c r="BA1290" s="1" t="s">
        <v>444</v>
      </c>
      <c r="BB1290" s="1"/>
      <c r="BC1290" s="1"/>
      <c r="BD1290" s="1" t="s">
        <v>88</v>
      </c>
      <c r="BE1290" s="1" t="s">
        <v>134</v>
      </c>
      <c r="BF1290" s="1" t="s">
        <v>135</v>
      </c>
      <c r="BG1290" s="1"/>
      <c r="BH1290" s="1"/>
      <c r="BI1290" s="1"/>
      <c r="BJ1290" s="1"/>
      <c r="BK1290" s="1"/>
      <c r="BL1290" s="1" t="s">
        <v>8421</v>
      </c>
      <c r="BM1290" s="1" t="s">
        <v>8422</v>
      </c>
      <c r="BN1290" s="1" t="s">
        <v>121</v>
      </c>
    </row>
    <row r="1291" spans="1:66" ht="15.75" customHeight="1" x14ac:dyDescent="0.3">
      <c r="A1291" s="1" t="s">
        <v>6843</v>
      </c>
      <c r="B1291" s="1">
        <v>600000</v>
      </c>
      <c r="C1291" s="1" t="s">
        <v>68</v>
      </c>
      <c r="D1291" s="1">
        <v>0</v>
      </c>
      <c r="E1291" s="4">
        <v>44568</v>
      </c>
      <c r="F1291" s="1" t="s">
        <v>69</v>
      </c>
      <c r="G1291" s="1" t="s">
        <v>123</v>
      </c>
      <c r="H1291" s="1" t="s">
        <v>124</v>
      </c>
      <c r="I1291" s="1" t="s">
        <v>101</v>
      </c>
      <c r="J1291" s="1" t="s">
        <v>8423</v>
      </c>
      <c r="K1291" s="1" t="s">
        <v>8424</v>
      </c>
      <c r="L1291" s="1"/>
      <c r="M1291" s="1" t="s">
        <v>8425</v>
      </c>
      <c r="N1291" s="1" t="s">
        <v>8426</v>
      </c>
      <c r="O1291" s="1" t="s">
        <v>138</v>
      </c>
      <c r="P1291" s="1" t="s">
        <v>8051</v>
      </c>
      <c r="Q1291" s="1" t="s">
        <v>6843</v>
      </c>
      <c r="R1291" s="1" t="s">
        <v>8427</v>
      </c>
      <c r="S1291" s="1" t="s">
        <v>8428</v>
      </c>
      <c r="T1291" s="1"/>
      <c r="U1291" s="1" t="s">
        <v>130</v>
      </c>
      <c r="V1291" s="1"/>
      <c r="W1291" s="1"/>
      <c r="X1291" s="1"/>
      <c r="Y1291" s="1">
        <v>200</v>
      </c>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t="s">
        <v>234</v>
      </c>
      <c r="BA1291" s="1" t="s">
        <v>138</v>
      </c>
      <c r="BB1291" s="1"/>
      <c r="BC1291" s="1"/>
      <c r="BD1291" s="1" t="s">
        <v>133</v>
      </c>
      <c r="BE1291" s="1" t="s">
        <v>192</v>
      </c>
      <c r="BF1291" s="1"/>
      <c r="BG1291" s="1"/>
      <c r="BH1291" s="1" t="s">
        <v>321</v>
      </c>
      <c r="BI1291" s="1"/>
      <c r="BJ1291" s="1"/>
      <c r="BK1291" s="1"/>
      <c r="BL1291" s="1" t="s">
        <v>8429</v>
      </c>
      <c r="BM1291" s="1" t="s">
        <v>8430</v>
      </c>
      <c r="BN1291" s="1" t="s">
        <v>121</v>
      </c>
    </row>
    <row r="1292" spans="1:66" ht="15.75" customHeight="1" x14ac:dyDescent="0.3">
      <c r="A1292" s="1" t="s">
        <v>138</v>
      </c>
      <c r="B1292" s="1">
        <v>20000</v>
      </c>
      <c r="C1292" s="1" t="s">
        <v>68</v>
      </c>
      <c r="D1292" s="1">
        <v>0</v>
      </c>
      <c r="E1292" s="4" t="s">
        <v>7467</v>
      </c>
      <c r="F1292" s="1" t="s">
        <v>69</v>
      </c>
      <c r="G1292" s="1" t="s">
        <v>123</v>
      </c>
      <c r="H1292" s="1" t="s">
        <v>124</v>
      </c>
      <c r="I1292" s="1" t="s">
        <v>101</v>
      </c>
      <c r="J1292" s="1" t="s">
        <v>8431</v>
      </c>
      <c r="K1292" s="1" t="s">
        <v>8432</v>
      </c>
      <c r="L1292" s="1"/>
      <c r="M1292" s="1" t="s">
        <v>8433</v>
      </c>
      <c r="N1292" s="1" t="s">
        <v>8434</v>
      </c>
      <c r="O1292" s="1" t="s">
        <v>138</v>
      </c>
      <c r="P1292" s="1" t="s">
        <v>234</v>
      </c>
      <c r="Q1292" s="1" t="s">
        <v>138</v>
      </c>
      <c r="R1292" s="1" t="s">
        <v>8435</v>
      </c>
      <c r="S1292" s="1" t="s">
        <v>8436</v>
      </c>
      <c r="T1292" s="1"/>
      <c r="U1292" s="1" t="s">
        <v>4753</v>
      </c>
      <c r="V1292" s="1"/>
      <c r="W1292" s="1"/>
      <c r="X1292" s="1"/>
      <c r="Y1292" s="1">
        <v>500</v>
      </c>
      <c r="Z1292" s="1"/>
      <c r="AA1292" s="1"/>
      <c r="AB1292" s="1"/>
      <c r="AC1292" s="1"/>
      <c r="AD1292" s="1"/>
      <c r="AE1292" s="1"/>
      <c r="AF1292" s="1"/>
      <c r="AG1292" s="1"/>
      <c r="AH1292" s="1"/>
      <c r="AI1292" s="1"/>
      <c r="AJ1292" s="1"/>
      <c r="AK1292" s="1" t="s">
        <v>1389</v>
      </c>
      <c r="AL1292" s="1"/>
      <c r="AM1292" s="1"/>
      <c r="AN1292" s="1"/>
      <c r="AO1292" s="1"/>
      <c r="AP1292" s="1"/>
      <c r="AQ1292" s="1"/>
      <c r="AR1292" s="1"/>
      <c r="AS1292" s="1"/>
      <c r="AT1292" s="1"/>
      <c r="AU1292" s="1"/>
      <c r="AV1292" s="1"/>
      <c r="AW1292" s="1"/>
      <c r="AX1292" s="1" t="s">
        <v>345</v>
      </c>
      <c r="AY1292" s="1"/>
      <c r="AZ1292" s="1" t="s">
        <v>234</v>
      </c>
      <c r="BA1292" s="1" t="s">
        <v>138</v>
      </c>
      <c r="BB1292" s="1"/>
      <c r="BC1292" s="1"/>
      <c r="BD1292" s="1" t="s">
        <v>88</v>
      </c>
      <c r="BE1292" s="1" t="s">
        <v>134</v>
      </c>
      <c r="BF1292" s="1" t="s">
        <v>135</v>
      </c>
      <c r="BG1292" s="1"/>
      <c r="BH1292" s="1"/>
      <c r="BI1292" s="1"/>
      <c r="BJ1292" s="1"/>
      <c r="BK1292" s="1"/>
      <c r="BL1292" s="1" t="s">
        <v>8437</v>
      </c>
      <c r="BM1292" s="1" t="s">
        <v>8438</v>
      </c>
      <c r="BN1292" s="1" t="s">
        <v>1430</v>
      </c>
    </row>
    <row r="1293" spans="1:66" ht="15.75" customHeight="1" x14ac:dyDescent="0.3">
      <c r="A1293" s="1" t="s">
        <v>138</v>
      </c>
      <c r="B1293" s="1">
        <v>5000</v>
      </c>
      <c r="C1293" s="1" t="s">
        <v>68</v>
      </c>
      <c r="D1293" s="1">
        <v>0</v>
      </c>
      <c r="E1293" s="4" t="s">
        <v>7467</v>
      </c>
      <c r="F1293" s="1" t="s">
        <v>69</v>
      </c>
      <c r="G1293" s="1" t="s">
        <v>123</v>
      </c>
      <c r="H1293" s="1" t="s">
        <v>124</v>
      </c>
      <c r="I1293" s="1" t="s">
        <v>101</v>
      </c>
      <c r="J1293" s="1" t="s">
        <v>8431</v>
      </c>
      <c r="K1293" s="1" t="s">
        <v>8432</v>
      </c>
      <c r="L1293" s="1" t="s">
        <v>8439</v>
      </c>
      <c r="M1293" s="1" t="s">
        <v>8433</v>
      </c>
      <c r="N1293" s="1" t="s">
        <v>8434</v>
      </c>
      <c r="O1293" s="1" t="s">
        <v>138</v>
      </c>
      <c r="P1293" s="1" t="s">
        <v>234</v>
      </c>
      <c r="Q1293" s="1" t="s">
        <v>138</v>
      </c>
      <c r="R1293" s="1" t="s">
        <v>8440</v>
      </c>
      <c r="S1293" s="1" t="s">
        <v>8441</v>
      </c>
      <c r="T1293" s="1"/>
      <c r="U1293" s="1" t="s">
        <v>4753</v>
      </c>
      <c r="V1293" s="1"/>
      <c r="W1293" s="1"/>
      <c r="X1293" s="1"/>
      <c r="Y1293" s="1">
        <v>500</v>
      </c>
      <c r="Z1293" s="1"/>
      <c r="AA1293" s="1"/>
      <c r="AB1293" s="1"/>
      <c r="AC1293" s="1"/>
      <c r="AD1293" s="1"/>
      <c r="AE1293" s="1"/>
      <c r="AF1293" s="1"/>
      <c r="AG1293" s="1"/>
      <c r="AH1293" s="1"/>
      <c r="AI1293" s="1"/>
      <c r="AJ1293" s="1"/>
      <c r="AK1293" s="1" t="s">
        <v>1389</v>
      </c>
      <c r="AL1293" s="1"/>
      <c r="AM1293" s="1"/>
      <c r="AN1293" s="1"/>
      <c r="AO1293" s="1"/>
      <c r="AP1293" s="1"/>
      <c r="AQ1293" s="1"/>
      <c r="AR1293" s="1"/>
      <c r="AS1293" s="1"/>
      <c r="AT1293" s="1"/>
      <c r="AU1293" s="1"/>
      <c r="AV1293" s="1"/>
      <c r="AW1293" s="1"/>
      <c r="AX1293" s="1" t="s">
        <v>345</v>
      </c>
      <c r="AY1293" s="1"/>
      <c r="AZ1293" s="1" t="s">
        <v>234</v>
      </c>
      <c r="BA1293" s="1" t="s">
        <v>138</v>
      </c>
      <c r="BB1293" s="1"/>
      <c r="BC1293" s="1"/>
      <c r="BD1293" s="1" t="s">
        <v>88</v>
      </c>
      <c r="BE1293" s="1" t="s">
        <v>134</v>
      </c>
      <c r="BF1293" s="1" t="s">
        <v>135</v>
      </c>
      <c r="BG1293" s="1"/>
      <c r="BH1293" s="1"/>
      <c r="BI1293" s="1"/>
      <c r="BJ1293" s="1"/>
      <c r="BK1293" s="1"/>
      <c r="BL1293" s="1" t="s">
        <v>8437</v>
      </c>
      <c r="BM1293" s="1" t="s">
        <v>8438</v>
      </c>
      <c r="BN1293" s="1" t="s">
        <v>97</v>
      </c>
    </row>
    <row r="1294" spans="1:66" ht="15.75" customHeight="1" x14ac:dyDescent="0.3">
      <c r="A1294" s="1" t="s">
        <v>414</v>
      </c>
      <c r="B1294" s="1">
        <v>840000</v>
      </c>
      <c r="C1294" s="1" t="s">
        <v>68</v>
      </c>
      <c r="D1294" s="1">
        <v>0</v>
      </c>
      <c r="E1294" s="4" t="s">
        <v>1059</v>
      </c>
      <c r="F1294" s="1" t="s">
        <v>69</v>
      </c>
      <c r="G1294" s="1" t="s">
        <v>123</v>
      </c>
      <c r="H1294" s="1" t="s">
        <v>124</v>
      </c>
      <c r="I1294" s="1" t="s">
        <v>101</v>
      </c>
      <c r="J1294" s="1" t="s">
        <v>8442</v>
      </c>
      <c r="K1294" s="1" t="s">
        <v>8443</v>
      </c>
      <c r="L1294" s="1" t="s">
        <v>8444</v>
      </c>
      <c r="M1294" s="1" t="s">
        <v>8445</v>
      </c>
      <c r="N1294" s="1" t="s">
        <v>8446</v>
      </c>
      <c r="O1294" s="1" t="s">
        <v>942</v>
      </c>
      <c r="P1294" s="1" t="s">
        <v>735</v>
      </c>
      <c r="Q1294" s="1" t="s">
        <v>414</v>
      </c>
      <c r="R1294" s="1" t="s">
        <v>8447</v>
      </c>
      <c r="S1294" s="1" t="s">
        <v>8448</v>
      </c>
      <c r="T1294" s="1"/>
      <c r="U1294" s="1"/>
      <c r="V1294" s="1"/>
      <c r="W1294" s="1"/>
      <c r="X1294" s="1"/>
      <c r="Y1294" s="1">
        <v>240</v>
      </c>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t="s">
        <v>1231</v>
      </c>
      <c r="BA1294" s="1" t="s">
        <v>1228</v>
      </c>
      <c r="BB1294" s="1"/>
      <c r="BC1294" s="1"/>
      <c r="BD1294" s="1" t="s">
        <v>1461</v>
      </c>
      <c r="BE1294" s="1" t="s">
        <v>192</v>
      </c>
      <c r="BF1294" s="1"/>
      <c r="BG1294" s="1"/>
      <c r="BH1294" s="1" t="s">
        <v>193</v>
      </c>
      <c r="BI1294" s="1"/>
      <c r="BJ1294" s="1"/>
      <c r="BK1294" s="1"/>
      <c r="BL1294" s="1" t="s">
        <v>8449</v>
      </c>
      <c r="BM1294" s="1" t="s">
        <v>8450</v>
      </c>
      <c r="BN1294" s="1" t="s">
        <v>375</v>
      </c>
    </row>
    <row r="1295" spans="1:66" ht="15.75" customHeight="1" x14ac:dyDescent="0.3">
      <c r="A1295" s="1" t="s">
        <v>138</v>
      </c>
      <c r="B1295" s="1">
        <v>5000</v>
      </c>
      <c r="C1295" s="1" t="s">
        <v>68</v>
      </c>
      <c r="D1295" s="1">
        <v>0</v>
      </c>
      <c r="E1295" s="4" t="s">
        <v>7467</v>
      </c>
      <c r="F1295" s="1" t="s">
        <v>69</v>
      </c>
      <c r="G1295" s="1" t="s">
        <v>123</v>
      </c>
      <c r="H1295" s="1" t="s">
        <v>124</v>
      </c>
      <c r="I1295" s="1" t="s">
        <v>101</v>
      </c>
      <c r="J1295" s="1" t="s">
        <v>8431</v>
      </c>
      <c r="K1295" s="1" t="s">
        <v>8432</v>
      </c>
      <c r="L1295" s="1" t="s">
        <v>8451</v>
      </c>
      <c r="M1295" s="1" t="s">
        <v>8433</v>
      </c>
      <c r="N1295" s="1" t="s">
        <v>8434</v>
      </c>
      <c r="O1295" s="1" t="s">
        <v>138</v>
      </c>
      <c r="P1295" s="1" t="s">
        <v>234</v>
      </c>
      <c r="Q1295" s="1" t="s">
        <v>138</v>
      </c>
      <c r="R1295" s="1" t="s">
        <v>8452</v>
      </c>
      <c r="S1295" s="1" t="s">
        <v>8453</v>
      </c>
      <c r="T1295" s="1"/>
      <c r="U1295" s="1" t="s">
        <v>4753</v>
      </c>
      <c r="V1295" s="1"/>
      <c r="W1295" s="1"/>
      <c r="X1295" s="1"/>
      <c r="Y1295" s="1">
        <v>500</v>
      </c>
      <c r="Z1295" s="1"/>
      <c r="AA1295" s="1"/>
      <c r="AB1295" s="1"/>
      <c r="AC1295" s="1"/>
      <c r="AD1295" s="1"/>
      <c r="AE1295" s="1"/>
      <c r="AF1295" s="1"/>
      <c r="AG1295" s="1"/>
      <c r="AH1295" s="1"/>
      <c r="AI1295" s="1"/>
      <c r="AJ1295" s="1"/>
      <c r="AK1295" s="1" t="s">
        <v>1389</v>
      </c>
      <c r="AL1295" s="1"/>
      <c r="AM1295" s="1"/>
      <c r="AN1295" s="1"/>
      <c r="AO1295" s="1"/>
      <c r="AP1295" s="1"/>
      <c r="AQ1295" s="1"/>
      <c r="AR1295" s="1"/>
      <c r="AS1295" s="1"/>
      <c r="AT1295" s="1"/>
      <c r="AU1295" s="1"/>
      <c r="AV1295" s="1"/>
      <c r="AW1295" s="1"/>
      <c r="AX1295" s="1" t="s">
        <v>345</v>
      </c>
      <c r="AY1295" s="1"/>
      <c r="AZ1295" s="1" t="s">
        <v>234</v>
      </c>
      <c r="BA1295" s="1" t="s">
        <v>138</v>
      </c>
      <c r="BB1295" s="1"/>
      <c r="BC1295" s="1"/>
      <c r="BD1295" s="1" t="s">
        <v>88</v>
      </c>
      <c r="BE1295" s="1" t="s">
        <v>134</v>
      </c>
      <c r="BF1295" s="1" t="s">
        <v>135</v>
      </c>
      <c r="BG1295" s="1"/>
      <c r="BH1295" s="1"/>
      <c r="BI1295" s="1"/>
      <c r="BJ1295" s="1"/>
      <c r="BK1295" s="1"/>
      <c r="BL1295" s="1" t="s">
        <v>8437</v>
      </c>
      <c r="BM1295" s="1" t="s">
        <v>8438</v>
      </c>
      <c r="BN1295" s="1" t="s">
        <v>97</v>
      </c>
    </row>
    <row r="1296" spans="1:66" ht="15.75" customHeight="1" x14ac:dyDescent="0.3">
      <c r="A1296" s="1" t="s">
        <v>138</v>
      </c>
      <c r="B1296" s="1">
        <v>10000</v>
      </c>
      <c r="C1296" s="1" t="s">
        <v>68</v>
      </c>
      <c r="D1296" s="1">
        <v>0</v>
      </c>
      <c r="E1296" s="4" t="s">
        <v>7467</v>
      </c>
      <c r="F1296" s="1" t="s">
        <v>69</v>
      </c>
      <c r="G1296" s="1" t="s">
        <v>123</v>
      </c>
      <c r="H1296" s="1" t="s">
        <v>124</v>
      </c>
      <c r="I1296" s="1" t="s">
        <v>101</v>
      </c>
      <c r="J1296" s="1" t="s">
        <v>8431</v>
      </c>
      <c r="K1296" s="1" t="s">
        <v>8432</v>
      </c>
      <c r="L1296" s="1"/>
      <c r="M1296" s="1" t="s">
        <v>8433</v>
      </c>
      <c r="N1296" s="1" t="s">
        <v>8434</v>
      </c>
      <c r="O1296" s="1" t="s">
        <v>138</v>
      </c>
      <c r="P1296" s="1" t="s">
        <v>234</v>
      </c>
      <c r="Q1296" s="1" t="s">
        <v>138</v>
      </c>
      <c r="R1296" s="1" t="s">
        <v>8454</v>
      </c>
      <c r="S1296" s="1" t="s">
        <v>8455</v>
      </c>
      <c r="T1296" s="1"/>
      <c r="U1296" s="1" t="s">
        <v>4753</v>
      </c>
      <c r="V1296" s="1"/>
      <c r="W1296" s="1"/>
      <c r="X1296" s="1"/>
      <c r="Y1296" s="1">
        <v>500</v>
      </c>
      <c r="Z1296" s="1"/>
      <c r="AA1296" s="1"/>
      <c r="AB1296" s="1"/>
      <c r="AC1296" s="1"/>
      <c r="AD1296" s="1"/>
      <c r="AE1296" s="1"/>
      <c r="AF1296" s="1"/>
      <c r="AG1296" s="1"/>
      <c r="AH1296" s="1"/>
      <c r="AI1296" s="1"/>
      <c r="AJ1296" s="1"/>
      <c r="AK1296" s="1" t="s">
        <v>1389</v>
      </c>
      <c r="AL1296" s="1"/>
      <c r="AM1296" s="1"/>
      <c r="AN1296" s="1"/>
      <c r="AO1296" s="1"/>
      <c r="AP1296" s="1"/>
      <c r="AQ1296" s="1"/>
      <c r="AR1296" s="1"/>
      <c r="AS1296" s="1"/>
      <c r="AT1296" s="1"/>
      <c r="AU1296" s="1"/>
      <c r="AV1296" s="1"/>
      <c r="AW1296" s="1"/>
      <c r="AX1296" s="1" t="s">
        <v>345</v>
      </c>
      <c r="AY1296" s="1"/>
      <c r="AZ1296" s="1" t="s">
        <v>234</v>
      </c>
      <c r="BA1296" s="1" t="s">
        <v>138</v>
      </c>
      <c r="BB1296" s="1"/>
      <c r="BC1296" s="1"/>
      <c r="BD1296" s="1" t="s">
        <v>88</v>
      </c>
      <c r="BE1296" s="1" t="s">
        <v>134</v>
      </c>
      <c r="BF1296" s="1" t="s">
        <v>135</v>
      </c>
      <c r="BG1296" s="1"/>
      <c r="BH1296" s="1"/>
      <c r="BI1296" s="1"/>
      <c r="BJ1296" s="1"/>
      <c r="BK1296" s="1"/>
      <c r="BL1296" s="1" t="s">
        <v>8437</v>
      </c>
      <c r="BM1296" s="1" t="s">
        <v>8438</v>
      </c>
      <c r="BN1296" s="1" t="s">
        <v>181</v>
      </c>
    </row>
    <row r="1297" spans="1:66" ht="15.75" customHeight="1" x14ac:dyDescent="0.3">
      <c r="A1297" s="1" t="s">
        <v>138</v>
      </c>
      <c r="B1297" s="1">
        <v>5000</v>
      </c>
      <c r="C1297" s="1" t="s">
        <v>68</v>
      </c>
      <c r="D1297" s="1">
        <v>0</v>
      </c>
      <c r="E1297" s="4" t="s">
        <v>7467</v>
      </c>
      <c r="F1297" s="1" t="s">
        <v>69</v>
      </c>
      <c r="G1297" s="1" t="s">
        <v>123</v>
      </c>
      <c r="H1297" s="1" t="s">
        <v>124</v>
      </c>
      <c r="I1297" s="1" t="s">
        <v>101</v>
      </c>
      <c r="J1297" s="1" t="s">
        <v>8431</v>
      </c>
      <c r="K1297" s="1" t="s">
        <v>8432</v>
      </c>
      <c r="L1297" s="1" t="s">
        <v>8456</v>
      </c>
      <c r="M1297" s="1" t="s">
        <v>8433</v>
      </c>
      <c r="N1297" s="1" t="s">
        <v>8434</v>
      </c>
      <c r="O1297" s="1" t="s">
        <v>138</v>
      </c>
      <c r="P1297" s="1" t="s">
        <v>234</v>
      </c>
      <c r="Q1297" s="1" t="s">
        <v>138</v>
      </c>
      <c r="R1297" s="1" t="s">
        <v>8457</v>
      </c>
      <c r="S1297" s="1" t="s">
        <v>8458</v>
      </c>
      <c r="T1297" s="1"/>
      <c r="U1297" s="1" t="s">
        <v>4753</v>
      </c>
      <c r="V1297" s="1"/>
      <c r="W1297" s="1"/>
      <c r="X1297" s="1"/>
      <c r="Y1297" s="1">
        <v>500</v>
      </c>
      <c r="Z1297" s="1"/>
      <c r="AA1297" s="1"/>
      <c r="AB1297" s="1"/>
      <c r="AC1297" s="1"/>
      <c r="AD1297" s="1"/>
      <c r="AE1297" s="1"/>
      <c r="AF1297" s="1"/>
      <c r="AG1297" s="1"/>
      <c r="AH1297" s="1"/>
      <c r="AI1297" s="1"/>
      <c r="AJ1297" s="1"/>
      <c r="AK1297" s="1" t="s">
        <v>1389</v>
      </c>
      <c r="AL1297" s="1"/>
      <c r="AM1297" s="1"/>
      <c r="AN1297" s="1"/>
      <c r="AO1297" s="1"/>
      <c r="AP1297" s="1"/>
      <c r="AQ1297" s="1"/>
      <c r="AR1297" s="1"/>
      <c r="AS1297" s="1"/>
      <c r="AT1297" s="1"/>
      <c r="AU1297" s="1"/>
      <c r="AV1297" s="1"/>
      <c r="AW1297" s="1"/>
      <c r="AX1297" s="1" t="s">
        <v>345</v>
      </c>
      <c r="AY1297" s="1"/>
      <c r="AZ1297" s="1" t="s">
        <v>234</v>
      </c>
      <c r="BA1297" s="1" t="s">
        <v>138</v>
      </c>
      <c r="BB1297" s="1"/>
      <c r="BC1297" s="1"/>
      <c r="BD1297" s="1" t="s">
        <v>88</v>
      </c>
      <c r="BE1297" s="1" t="s">
        <v>134</v>
      </c>
      <c r="BF1297" s="1" t="s">
        <v>135</v>
      </c>
      <c r="BG1297" s="1"/>
      <c r="BH1297" s="1"/>
      <c r="BI1297" s="1"/>
      <c r="BJ1297" s="1"/>
      <c r="BK1297" s="1"/>
      <c r="BL1297" s="1" t="s">
        <v>8437</v>
      </c>
      <c r="BM1297" s="1" t="s">
        <v>8438</v>
      </c>
      <c r="BN1297" s="1" t="s">
        <v>97</v>
      </c>
    </row>
    <row r="1298" spans="1:66" ht="15.75" customHeight="1" x14ac:dyDescent="0.3">
      <c r="A1298" s="1" t="s">
        <v>7859</v>
      </c>
      <c r="B1298" s="1">
        <v>2000000</v>
      </c>
      <c r="C1298" s="1" t="s">
        <v>68</v>
      </c>
      <c r="D1298" s="1">
        <v>0</v>
      </c>
      <c r="E1298" s="4" t="s">
        <v>1059</v>
      </c>
      <c r="F1298" s="1" t="s">
        <v>69</v>
      </c>
      <c r="G1298" s="1" t="s">
        <v>123</v>
      </c>
      <c r="H1298" s="1" t="s">
        <v>124</v>
      </c>
      <c r="I1298" s="1" t="s">
        <v>101</v>
      </c>
      <c r="J1298" s="1"/>
      <c r="K1298" s="1"/>
      <c r="L1298" s="1" t="s">
        <v>495</v>
      </c>
      <c r="M1298" s="1" t="s">
        <v>8459</v>
      </c>
      <c r="N1298" s="1" t="s">
        <v>8460</v>
      </c>
      <c r="O1298" s="1" t="s">
        <v>247</v>
      </c>
      <c r="P1298" s="1" t="s">
        <v>7864</v>
      </c>
      <c r="Q1298" s="1" t="s">
        <v>7859</v>
      </c>
      <c r="R1298" s="1" t="s">
        <v>8461</v>
      </c>
      <c r="S1298" s="1" t="s">
        <v>8462</v>
      </c>
      <c r="T1298" s="1"/>
      <c r="U1298" s="1" t="s">
        <v>147</v>
      </c>
      <c r="V1298" s="1"/>
      <c r="W1298" s="1" t="s">
        <v>8463</v>
      </c>
      <c r="X1298" s="1"/>
      <c r="Y1298" s="1">
        <v>300</v>
      </c>
      <c r="Z1298" s="1"/>
      <c r="AA1298" s="1"/>
      <c r="AB1298" s="1"/>
      <c r="AC1298" s="1"/>
      <c r="AD1298" s="1"/>
      <c r="AE1298" s="1"/>
      <c r="AF1298" s="1"/>
      <c r="AG1298" s="1" t="s">
        <v>149</v>
      </c>
      <c r="AH1298" s="1"/>
      <c r="AI1298" s="1"/>
      <c r="AJ1298" s="1"/>
      <c r="AK1298" s="1"/>
      <c r="AL1298" s="1"/>
      <c r="AM1298" s="1"/>
      <c r="AN1298" s="1"/>
      <c r="AO1298" s="1"/>
      <c r="AP1298" s="1"/>
      <c r="AQ1298" s="1"/>
      <c r="AR1298" s="1"/>
      <c r="AS1298" s="1"/>
      <c r="AT1298" s="1"/>
      <c r="AU1298" s="1"/>
      <c r="AV1298" s="1"/>
      <c r="AW1298" s="1"/>
      <c r="AX1298" s="1"/>
      <c r="AY1298" s="1"/>
      <c r="AZ1298" s="1" t="s">
        <v>252</v>
      </c>
      <c r="BA1298" s="1" t="s">
        <v>247</v>
      </c>
      <c r="BB1298" s="1"/>
      <c r="BC1298" s="1"/>
      <c r="BD1298" s="1" t="s">
        <v>116</v>
      </c>
      <c r="BE1298" s="1" t="s">
        <v>150</v>
      </c>
      <c r="BF1298" s="1" t="s">
        <v>151</v>
      </c>
      <c r="BG1298" s="1"/>
      <c r="BH1298" s="1" t="s">
        <v>626</v>
      </c>
      <c r="BI1298" s="1"/>
      <c r="BJ1298" s="1"/>
      <c r="BK1298" s="1"/>
      <c r="BL1298" s="1" t="s">
        <v>8464</v>
      </c>
      <c r="BM1298" s="1" t="s">
        <v>8465</v>
      </c>
      <c r="BN1298" s="1"/>
    </row>
    <row r="1299" spans="1:66" ht="15.75" customHeight="1" x14ac:dyDescent="0.3">
      <c r="A1299" s="1" t="s">
        <v>138</v>
      </c>
      <c r="B1299" s="1">
        <v>500000</v>
      </c>
      <c r="C1299" s="1" t="s">
        <v>68</v>
      </c>
      <c r="D1299" s="1">
        <v>0</v>
      </c>
      <c r="E1299" s="4" t="s">
        <v>7467</v>
      </c>
      <c r="F1299" s="1" t="s">
        <v>69</v>
      </c>
      <c r="G1299" s="1" t="s">
        <v>123</v>
      </c>
      <c r="H1299" s="1" t="s">
        <v>124</v>
      </c>
      <c r="I1299" s="1" t="s">
        <v>101</v>
      </c>
      <c r="J1299" s="1" t="s">
        <v>8431</v>
      </c>
      <c r="K1299" s="1" t="s">
        <v>8432</v>
      </c>
      <c r="L1299" s="1"/>
      <c r="M1299" s="1" t="s">
        <v>8433</v>
      </c>
      <c r="N1299" s="1" t="s">
        <v>8434</v>
      </c>
      <c r="O1299" s="1" t="s">
        <v>138</v>
      </c>
      <c r="P1299" s="1" t="s">
        <v>234</v>
      </c>
      <c r="Q1299" s="1" t="s">
        <v>138</v>
      </c>
      <c r="R1299" s="1" t="s">
        <v>8466</v>
      </c>
      <c r="S1299" s="1" t="s">
        <v>8467</v>
      </c>
      <c r="T1299" s="1"/>
      <c r="U1299" s="1" t="s">
        <v>4753</v>
      </c>
      <c r="V1299" s="1"/>
      <c r="W1299" s="1"/>
      <c r="X1299" s="1"/>
      <c r="Y1299" s="1">
        <v>500</v>
      </c>
      <c r="Z1299" s="1"/>
      <c r="AA1299" s="1"/>
      <c r="AB1299" s="1"/>
      <c r="AC1299" s="1"/>
      <c r="AD1299" s="1"/>
      <c r="AE1299" s="1"/>
      <c r="AF1299" s="1"/>
      <c r="AG1299" s="1"/>
      <c r="AH1299" s="1"/>
      <c r="AI1299" s="1"/>
      <c r="AJ1299" s="1"/>
      <c r="AK1299" s="1" t="s">
        <v>1389</v>
      </c>
      <c r="AL1299" s="1"/>
      <c r="AM1299" s="1"/>
      <c r="AN1299" s="1"/>
      <c r="AO1299" s="1"/>
      <c r="AP1299" s="1"/>
      <c r="AQ1299" s="1"/>
      <c r="AR1299" s="1"/>
      <c r="AS1299" s="1"/>
      <c r="AT1299" s="1"/>
      <c r="AU1299" s="1"/>
      <c r="AV1299" s="1"/>
      <c r="AW1299" s="1"/>
      <c r="AX1299" s="1" t="s">
        <v>345</v>
      </c>
      <c r="AY1299" s="1"/>
      <c r="AZ1299" s="1" t="s">
        <v>234</v>
      </c>
      <c r="BA1299" s="1" t="s">
        <v>138</v>
      </c>
      <c r="BB1299" s="1"/>
      <c r="BC1299" s="1"/>
      <c r="BD1299" s="1" t="s">
        <v>88</v>
      </c>
      <c r="BE1299" s="1" t="s">
        <v>134</v>
      </c>
      <c r="BF1299" s="1" t="s">
        <v>135</v>
      </c>
      <c r="BG1299" s="1"/>
      <c r="BH1299" s="1"/>
      <c r="BI1299" s="1"/>
      <c r="BJ1299" s="1"/>
      <c r="BK1299" s="1"/>
      <c r="BL1299" s="1" t="s">
        <v>8437</v>
      </c>
      <c r="BM1299" s="1" t="s">
        <v>8438</v>
      </c>
      <c r="BN1299" s="1" t="s">
        <v>121</v>
      </c>
    </row>
    <row r="1300" spans="1:66" ht="15.75" customHeight="1" x14ac:dyDescent="0.3">
      <c r="A1300" s="1" t="s">
        <v>470</v>
      </c>
      <c r="B1300" s="1">
        <v>900000</v>
      </c>
      <c r="C1300" s="1" t="s">
        <v>68</v>
      </c>
      <c r="D1300" s="1">
        <v>0</v>
      </c>
      <c r="E1300" s="4" t="s">
        <v>5813</v>
      </c>
      <c r="F1300" s="1" t="s">
        <v>69</v>
      </c>
      <c r="G1300" s="1" t="s">
        <v>123</v>
      </c>
      <c r="H1300" s="1" t="s">
        <v>124</v>
      </c>
      <c r="I1300" s="1" t="s">
        <v>101</v>
      </c>
      <c r="J1300" s="1" t="s">
        <v>8468</v>
      </c>
      <c r="K1300" s="1" t="s">
        <v>8469</v>
      </c>
      <c r="L1300" s="1" t="s">
        <v>4054</v>
      </c>
      <c r="M1300" s="1" t="s">
        <v>8470</v>
      </c>
      <c r="N1300" s="1" t="s">
        <v>8471</v>
      </c>
      <c r="O1300" s="1" t="s">
        <v>291</v>
      </c>
      <c r="P1300" s="1" t="s">
        <v>473</v>
      </c>
      <c r="Q1300" s="1" t="s">
        <v>470</v>
      </c>
      <c r="R1300" s="1" t="s">
        <v>8472</v>
      </c>
      <c r="S1300" s="1" t="s">
        <v>8473</v>
      </c>
      <c r="T1300" s="1"/>
      <c r="U1300" s="1" t="s">
        <v>81</v>
      </c>
      <c r="V1300" s="1"/>
      <c r="W1300" s="1" t="s">
        <v>8474</v>
      </c>
      <c r="X1300" s="1"/>
      <c r="Y1300" s="1">
        <v>194</v>
      </c>
      <c r="Z1300" s="1"/>
      <c r="AA1300" s="1"/>
      <c r="AB1300" s="1"/>
      <c r="AC1300" s="1"/>
      <c r="AD1300" s="1"/>
      <c r="AE1300" s="1"/>
      <c r="AF1300" s="1"/>
      <c r="AG1300" s="1"/>
      <c r="AH1300" s="1"/>
      <c r="AI1300" s="1"/>
      <c r="AJ1300" s="1"/>
      <c r="AK1300" s="1" t="s">
        <v>112</v>
      </c>
      <c r="AL1300" s="1"/>
      <c r="AM1300" s="1"/>
      <c r="AN1300" s="1"/>
      <c r="AO1300" s="1"/>
      <c r="AP1300" s="1"/>
      <c r="AQ1300" s="1"/>
      <c r="AR1300" s="1"/>
      <c r="AS1300" s="1"/>
      <c r="AT1300" s="1"/>
      <c r="AU1300" s="1"/>
      <c r="AV1300" s="1"/>
      <c r="AW1300" s="1"/>
      <c r="AX1300" s="1" t="s">
        <v>177</v>
      </c>
      <c r="AY1300" s="1"/>
      <c r="AZ1300" s="1" t="s">
        <v>296</v>
      </c>
      <c r="BA1300" s="1" t="s">
        <v>291</v>
      </c>
      <c r="BB1300" s="1"/>
      <c r="BC1300" s="1"/>
      <c r="BD1300" s="1" t="s">
        <v>88</v>
      </c>
      <c r="BE1300" s="1" t="s">
        <v>8475</v>
      </c>
      <c r="BF1300" s="1" t="s">
        <v>298</v>
      </c>
      <c r="BG1300" s="1"/>
      <c r="BH1300" s="1" t="s">
        <v>2340</v>
      </c>
      <c r="BI1300" s="1"/>
      <c r="BJ1300" s="1"/>
      <c r="BK1300" s="1"/>
      <c r="BL1300" s="1" t="s">
        <v>8476</v>
      </c>
      <c r="BM1300" s="1" t="s">
        <v>8477</v>
      </c>
      <c r="BN1300" s="1" t="s">
        <v>375</v>
      </c>
    </row>
    <row r="1301" spans="1:66" ht="15.75" customHeight="1" x14ac:dyDescent="0.3">
      <c r="A1301" s="1" t="s">
        <v>470</v>
      </c>
      <c r="B1301" s="1">
        <v>2800000</v>
      </c>
      <c r="C1301" s="1" t="s">
        <v>68</v>
      </c>
      <c r="D1301" s="1">
        <v>0</v>
      </c>
      <c r="E1301" s="4" t="s">
        <v>7332</v>
      </c>
      <c r="F1301" s="1" t="s">
        <v>69</v>
      </c>
      <c r="G1301" s="1" t="s">
        <v>123</v>
      </c>
      <c r="H1301" s="1" t="s">
        <v>124</v>
      </c>
      <c r="I1301" s="1" t="s">
        <v>101</v>
      </c>
      <c r="J1301" s="1" t="s">
        <v>8468</v>
      </c>
      <c r="K1301" s="1" t="s">
        <v>8469</v>
      </c>
      <c r="L1301" s="1" t="s">
        <v>1039</v>
      </c>
      <c r="M1301" s="1" t="s">
        <v>8470</v>
      </c>
      <c r="N1301" s="1" t="s">
        <v>8471</v>
      </c>
      <c r="O1301" s="1" t="s">
        <v>291</v>
      </c>
      <c r="P1301" s="1" t="s">
        <v>473</v>
      </c>
      <c r="Q1301" s="1" t="s">
        <v>470</v>
      </c>
      <c r="R1301" s="1" t="s">
        <v>8478</v>
      </c>
      <c r="S1301" s="1" t="s">
        <v>8479</v>
      </c>
      <c r="T1301" s="1"/>
      <c r="U1301" s="1" t="s">
        <v>81</v>
      </c>
      <c r="V1301" s="1"/>
      <c r="W1301" s="1" t="s">
        <v>8474</v>
      </c>
      <c r="X1301" s="1"/>
      <c r="Y1301" s="1">
        <v>194</v>
      </c>
      <c r="Z1301" s="1"/>
      <c r="AA1301" s="1"/>
      <c r="AB1301" s="1"/>
      <c r="AC1301" s="1"/>
      <c r="AD1301" s="1"/>
      <c r="AE1301" s="1"/>
      <c r="AF1301" s="1"/>
      <c r="AG1301" s="1"/>
      <c r="AH1301" s="1"/>
      <c r="AI1301" s="1"/>
      <c r="AJ1301" s="1"/>
      <c r="AK1301" s="1" t="s">
        <v>112</v>
      </c>
      <c r="AL1301" s="1"/>
      <c r="AM1301" s="1"/>
      <c r="AN1301" s="1"/>
      <c r="AO1301" s="1"/>
      <c r="AP1301" s="1"/>
      <c r="AQ1301" s="1"/>
      <c r="AR1301" s="1"/>
      <c r="AS1301" s="1"/>
      <c r="AT1301" s="1"/>
      <c r="AU1301" s="1"/>
      <c r="AV1301" s="1"/>
      <c r="AW1301" s="1"/>
      <c r="AX1301" s="1" t="s">
        <v>177</v>
      </c>
      <c r="AY1301" s="1"/>
      <c r="AZ1301" s="1" t="s">
        <v>296</v>
      </c>
      <c r="BA1301" s="1" t="s">
        <v>291</v>
      </c>
      <c r="BB1301" s="1"/>
      <c r="BC1301" s="1"/>
      <c r="BD1301" s="1" t="s">
        <v>88</v>
      </c>
      <c r="BE1301" s="1" t="s">
        <v>8475</v>
      </c>
      <c r="BF1301" s="1" t="s">
        <v>298</v>
      </c>
      <c r="BG1301" s="1"/>
      <c r="BH1301" s="1" t="s">
        <v>2340</v>
      </c>
      <c r="BI1301" s="1"/>
      <c r="BJ1301" s="1"/>
      <c r="BK1301" s="1"/>
      <c r="BL1301" s="1" t="s">
        <v>8476</v>
      </c>
      <c r="BM1301" s="1" t="s">
        <v>8477</v>
      </c>
      <c r="BN1301" s="1" t="s">
        <v>121</v>
      </c>
    </row>
    <row r="1302" spans="1:66" ht="15.75" customHeight="1" x14ac:dyDescent="0.3">
      <c r="A1302" s="1" t="s">
        <v>4686</v>
      </c>
      <c r="B1302" s="1">
        <v>2500000</v>
      </c>
      <c r="C1302" s="1" t="s">
        <v>68</v>
      </c>
      <c r="D1302" s="1">
        <v>0</v>
      </c>
      <c r="E1302" s="4">
        <v>44902</v>
      </c>
      <c r="F1302" s="1" t="s">
        <v>69</v>
      </c>
      <c r="G1302" s="1" t="s">
        <v>99</v>
      </c>
      <c r="H1302" s="1" t="s">
        <v>100</v>
      </c>
      <c r="I1302" s="1" t="s">
        <v>101</v>
      </c>
      <c r="J1302" s="1"/>
      <c r="K1302" s="1"/>
      <c r="L1302" s="1" t="s">
        <v>121</v>
      </c>
      <c r="M1302" s="1" t="s">
        <v>8480</v>
      </c>
      <c r="N1302" s="1" t="s">
        <v>8481</v>
      </c>
      <c r="O1302" s="1" t="s">
        <v>247</v>
      </c>
      <c r="P1302" s="1" t="s">
        <v>4691</v>
      </c>
      <c r="Q1302" s="1" t="s">
        <v>4686</v>
      </c>
      <c r="R1302" s="1" t="s">
        <v>8482</v>
      </c>
      <c r="S1302" s="1" t="s">
        <v>8483</v>
      </c>
      <c r="T1302" s="1"/>
      <c r="U1302" s="1" t="s">
        <v>1359</v>
      </c>
      <c r="V1302" s="1"/>
      <c r="W1302" s="1" t="s">
        <v>8484</v>
      </c>
      <c r="X1302" s="1"/>
      <c r="Y1302" s="1">
        <v>200</v>
      </c>
      <c r="Z1302" s="1"/>
      <c r="AA1302" s="1"/>
      <c r="AB1302" s="1"/>
      <c r="AC1302" s="1"/>
      <c r="AD1302" s="1"/>
      <c r="AE1302" s="1"/>
      <c r="AF1302" s="1"/>
      <c r="AG1302" s="1" t="s">
        <v>1349</v>
      </c>
      <c r="AH1302" s="1"/>
      <c r="AI1302" s="1"/>
      <c r="AJ1302" s="1"/>
      <c r="AK1302" s="1"/>
      <c r="AL1302" s="1"/>
      <c r="AM1302" s="1"/>
      <c r="AN1302" s="1"/>
      <c r="AO1302" s="1"/>
      <c r="AP1302" s="1"/>
      <c r="AQ1302" s="1"/>
      <c r="AR1302" s="1"/>
      <c r="AS1302" s="1"/>
      <c r="AT1302" s="1"/>
      <c r="AU1302" s="1"/>
      <c r="AV1302" s="1"/>
      <c r="AW1302" s="1"/>
      <c r="AX1302" s="1"/>
      <c r="AY1302" s="1"/>
      <c r="AZ1302" s="1" t="s">
        <v>252</v>
      </c>
      <c r="BA1302" s="1" t="s">
        <v>247</v>
      </c>
      <c r="BB1302" s="1"/>
      <c r="BC1302" s="1"/>
      <c r="BD1302" s="1" t="s">
        <v>88</v>
      </c>
      <c r="BE1302" s="1" t="s">
        <v>150</v>
      </c>
      <c r="BF1302" s="1" t="s">
        <v>298</v>
      </c>
      <c r="BG1302" s="1"/>
      <c r="BH1302" s="1" t="s">
        <v>626</v>
      </c>
      <c r="BI1302" s="1"/>
      <c r="BJ1302" s="1"/>
      <c r="BK1302" s="1"/>
      <c r="BL1302" s="1" t="s">
        <v>8485</v>
      </c>
      <c r="BM1302" s="1" t="s">
        <v>8486</v>
      </c>
      <c r="BN1302" s="1"/>
    </row>
    <row r="1303" spans="1:66" ht="15.75" customHeight="1" x14ac:dyDescent="0.3">
      <c r="A1303" s="1" t="s">
        <v>168</v>
      </c>
      <c r="B1303" s="1">
        <v>400000</v>
      </c>
      <c r="C1303" s="1" t="s">
        <v>68</v>
      </c>
      <c r="D1303" s="1">
        <v>0</v>
      </c>
      <c r="E1303" s="4" t="s">
        <v>314</v>
      </c>
      <c r="F1303" s="1" t="s">
        <v>69</v>
      </c>
      <c r="G1303" s="1" t="s">
        <v>123</v>
      </c>
      <c r="H1303" s="1" t="s">
        <v>124</v>
      </c>
      <c r="I1303" s="1" t="s">
        <v>101</v>
      </c>
      <c r="J1303" s="1"/>
      <c r="K1303" s="1"/>
      <c r="L1303" s="1" t="s">
        <v>8487</v>
      </c>
      <c r="M1303" s="1" t="s">
        <v>8488</v>
      </c>
      <c r="N1303" s="1" t="s">
        <v>8489</v>
      </c>
      <c r="O1303" s="1" t="s">
        <v>406</v>
      </c>
      <c r="P1303" s="1" t="s">
        <v>292</v>
      </c>
      <c r="Q1303" s="1" t="s">
        <v>168</v>
      </c>
      <c r="R1303" s="1" t="s">
        <v>8490</v>
      </c>
      <c r="S1303" s="1" t="s">
        <v>8491</v>
      </c>
      <c r="T1303" s="1"/>
      <c r="U1303" s="1" t="s">
        <v>130</v>
      </c>
      <c r="V1303" s="1"/>
      <c r="W1303" s="1"/>
      <c r="X1303" s="1"/>
      <c r="Y1303" s="1"/>
      <c r="Z1303" s="1"/>
      <c r="AA1303" s="1"/>
      <c r="AB1303" s="1"/>
      <c r="AC1303" s="1"/>
      <c r="AD1303" s="1"/>
      <c r="AE1303" s="1"/>
      <c r="AF1303" s="1"/>
      <c r="AG1303" s="1" t="s">
        <v>111</v>
      </c>
      <c r="AH1303" s="1"/>
      <c r="AI1303" s="1"/>
      <c r="AJ1303" s="1"/>
      <c r="AK1303" s="1" t="s">
        <v>204</v>
      </c>
      <c r="AL1303" s="1"/>
      <c r="AM1303" s="1"/>
      <c r="AN1303" s="1"/>
      <c r="AO1303" s="1"/>
      <c r="AP1303" s="1"/>
      <c r="AQ1303" s="1"/>
      <c r="AR1303" s="1"/>
      <c r="AS1303" s="1"/>
      <c r="AT1303" s="1"/>
      <c r="AU1303" s="1"/>
      <c r="AV1303" s="1"/>
      <c r="AW1303" s="1"/>
      <c r="AX1303" s="1"/>
      <c r="AY1303" s="1"/>
      <c r="AZ1303" s="1" t="s">
        <v>292</v>
      </c>
      <c r="BA1303" s="1" t="s">
        <v>168</v>
      </c>
      <c r="BB1303" s="1"/>
      <c r="BC1303" s="1"/>
      <c r="BD1303" s="1" t="s">
        <v>88</v>
      </c>
      <c r="BE1303" s="1" t="s">
        <v>192</v>
      </c>
      <c r="BF1303" s="1"/>
      <c r="BG1303" s="1"/>
      <c r="BH1303" s="1" t="s">
        <v>193</v>
      </c>
      <c r="BI1303" s="1"/>
      <c r="BJ1303" s="1"/>
      <c r="BK1303" s="1"/>
      <c r="BL1303" s="1" t="s">
        <v>8492</v>
      </c>
      <c r="BM1303" s="1" t="s">
        <v>8493</v>
      </c>
      <c r="BN1303" s="1" t="s">
        <v>121</v>
      </c>
    </row>
    <row r="1304" spans="1:66" ht="15.75" customHeight="1" x14ac:dyDescent="0.3">
      <c r="A1304" s="1" t="s">
        <v>168</v>
      </c>
      <c r="B1304" s="1">
        <v>100000</v>
      </c>
      <c r="C1304" s="1" t="s">
        <v>68</v>
      </c>
      <c r="D1304" s="1">
        <v>0</v>
      </c>
      <c r="E1304" s="4">
        <v>44569</v>
      </c>
      <c r="F1304" s="1" t="s">
        <v>69</v>
      </c>
      <c r="G1304" s="1" t="s">
        <v>123</v>
      </c>
      <c r="H1304" s="1" t="s">
        <v>124</v>
      </c>
      <c r="I1304" s="1" t="s">
        <v>101</v>
      </c>
      <c r="J1304" s="1" t="s">
        <v>8494</v>
      </c>
      <c r="K1304" s="1" t="s">
        <v>8495</v>
      </c>
      <c r="L1304" s="1" t="s">
        <v>181</v>
      </c>
      <c r="M1304" s="1" t="s">
        <v>8496</v>
      </c>
      <c r="N1304" s="1" t="s">
        <v>8497</v>
      </c>
      <c r="O1304" s="1" t="s">
        <v>168</v>
      </c>
      <c r="P1304" s="1" t="s">
        <v>292</v>
      </c>
      <c r="Q1304" s="1" t="s">
        <v>168</v>
      </c>
      <c r="R1304" s="1" t="s">
        <v>8498</v>
      </c>
      <c r="S1304" s="1" t="s">
        <v>8499</v>
      </c>
      <c r="T1304" s="1"/>
      <c r="U1304" s="1" t="s">
        <v>130</v>
      </c>
      <c r="V1304" s="1"/>
      <c r="W1304" s="1"/>
      <c r="X1304" s="1"/>
      <c r="Y1304" s="1">
        <v>400</v>
      </c>
      <c r="Z1304" s="1"/>
      <c r="AA1304" s="1"/>
      <c r="AB1304" s="1"/>
      <c r="AC1304" s="1"/>
      <c r="AD1304" s="1"/>
      <c r="AE1304" s="1"/>
      <c r="AF1304" s="1"/>
      <c r="AG1304" s="1"/>
      <c r="AH1304" s="1"/>
      <c r="AI1304" s="1"/>
      <c r="AJ1304" s="1"/>
      <c r="AK1304" s="1" t="s">
        <v>220</v>
      </c>
      <c r="AL1304" s="1"/>
      <c r="AM1304" s="1"/>
      <c r="AN1304" s="1"/>
      <c r="AO1304" s="1"/>
      <c r="AP1304" s="1"/>
      <c r="AQ1304" s="1"/>
      <c r="AR1304" s="1"/>
      <c r="AS1304" s="1"/>
      <c r="AT1304" s="1"/>
      <c r="AU1304" s="1"/>
      <c r="AV1304" s="1"/>
      <c r="AW1304" s="1"/>
      <c r="AX1304" s="1"/>
      <c r="AY1304" s="1"/>
      <c r="AZ1304" s="1" t="s">
        <v>292</v>
      </c>
      <c r="BA1304" s="1" t="s">
        <v>168</v>
      </c>
      <c r="BB1304" s="1"/>
      <c r="BC1304" s="1"/>
      <c r="BD1304" s="1" t="s">
        <v>2523</v>
      </c>
      <c r="BE1304" s="1" t="s">
        <v>134</v>
      </c>
      <c r="BF1304" s="1"/>
      <c r="BG1304" s="1"/>
      <c r="BH1304" s="1"/>
      <c r="BI1304" s="1"/>
      <c r="BJ1304" s="1"/>
      <c r="BK1304" s="1"/>
      <c r="BL1304" s="1" t="s">
        <v>8500</v>
      </c>
      <c r="BM1304" s="1" t="s">
        <v>8501</v>
      </c>
      <c r="BN1304" s="1" t="s">
        <v>181</v>
      </c>
    </row>
    <row r="1305" spans="1:66" ht="15.75" customHeight="1" x14ac:dyDescent="0.3">
      <c r="A1305" s="1" t="s">
        <v>168</v>
      </c>
      <c r="B1305" s="1">
        <v>500000</v>
      </c>
      <c r="C1305" s="1" t="s">
        <v>68</v>
      </c>
      <c r="D1305" s="1">
        <v>0</v>
      </c>
      <c r="E1305" s="4" t="s">
        <v>1059</v>
      </c>
      <c r="F1305" s="1" t="s">
        <v>69</v>
      </c>
      <c r="G1305" s="1" t="s">
        <v>123</v>
      </c>
      <c r="H1305" s="1" t="s">
        <v>124</v>
      </c>
      <c r="I1305" s="1" t="s">
        <v>101</v>
      </c>
      <c r="J1305" s="1"/>
      <c r="K1305" s="1"/>
      <c r="L1305" s="1" t="s">
        <v>121</v>
      </c>
      <c r="M1305" s="1" t="s">
        <v>8502</v>
      </c>
      <c r="N1305" s="1" t="s">
        <v>8503</v>
      </c>
      <c r="O1305" s="1" t="s">
        <v>168</v>
      </c>
      <c r="P1305" s="1" t="s">
        <v>292</v>
      </c>
      <c r="Q1305" s="1" t="s">
        <v>168</v>
      </c>
      <c r="R1305" s="1" t="s">
        <v>8504</v>
      </c>
      <c r="S1305" s="1" t="s">
        <v>8505</v>
      </c>
      <c r="T1305" s="1"/>
      <c r="U1305" s="1" t="s">
        <v>130</v>
      </c>
      <c r="V1305" s="1"/>
      <c r="W1305" s="1"/>
      <c r="X1305" s="1"/>
      <c r="Y1305" s="1">
        <v>118</v>
      </c>
      <c r="Z1305" s="1"/>
      <c r="AA1305" s="1"/>
      <c r="AB1305" s="1"/>
      <c r="AC1305" s="1"/>
      <c r="AD1305" s="1"/>
      <c r="AE1305" s="1"/>
      <c r="AF1305" s="1"/>
      <c r="AG1305" s="1"/>
      <c r="AH1305" s="1"/>
      <c r="AI1305" s="1"/>
      <c r="AJ1305" s="1"/>
      <c r="AK1305" s="1" t="s">
        <v>371</v>
      </c>
      <c r="AL1305" s="1"/>
      <c r="AM1305" s="1"/>
      <c r="AN1305" s="1"/>
      <c r="AO1305" s="1"/>
      <c r="AP1305" s="1"/>
      <c r="AQ1305" s="1"/>
      <c r="AR1305" s="1"/>
      <c r="AS1305" s="1"/>
      <c r="AT1305" s="1"/>
      <c r="AU1305" s="1"/>
      <c r="AV1305" s="1"/>
      <c r="AW1305" s="1"/>
      <c r="AX1305" s="1" t="s">
        <v>164</v>
      </c>
      <c r="AY1305" s="1"/>
      <c r="AZ1305" s="1" t="s">
        <v>1508</v>
      </c>
      <c r="BA1305" s="1" t="s">
        <v>1505</v>
      </c>
      <c r="BB1305" s="1"/>
      <c r="BC1305" s="1"/>
      <c r="BD1305" s="1"/>
      <c r="BE1305" s="1" t="s">
        <v>134</v>
      </c>
      <c r="BF1305" s="1"/>
      <c r="BG1305" s="1"/>
      <c r="BH1305" s="1"/>
      <c r="BI1305" s="1"/>
      <c r="BJ1305" s="1"/>
      <c r="BK1305" s="1"/>
      <c r="BL1305" s="1" t="s">
        <v>8506</v>
      </c>
      <c r="BM1305" s="1" t="s">
        <v>8507</v>
      </c>
      <c r="BN1305" s="1" t="s">
        <v>121</v>
      </c>
    </row>
    <row r="1306" spans="1:66" ht="15.75" customHeight="1" x14ac:dyDescent="0.3">
      <c r="A1306" s="1" t="s">
        <v>168</v>
      </c>
      <c r="B1306" s="1">
        <v>600000</v>
      </c>
      <c r="C1306" s="1" t="s">
        <v>68</v>
      </c>
      <c r="D1306" s="1">
        <v>0</v>
      </c>
      <c r="E1306" s="4" t="s">
        <v>139</v>
      </c>
      <c r="F1306" s="1" t="s">
        <v>69</v>
      </c>
      <c r="G1306" s="1" t="s">
        <v>123</v>
      </c>
      <c r="H1306" s="1" t="s">
        <v>124</v>
      </c>
      <c r="I1306" s="1" t="s">
        <v>101</v>
      </c>
      <c r="J1306" s="1" t="s">
        <v>8508</v>
      </c>
      <c r="K1306" s="1" t="s">
        <v>8509</v>
      </c>
      <c r="L1306" s="1" t="s">
        <v>121</v>
      </c>
      <c r="M1306" s="1" t="s">
        <v>8510</v>
      </c>
      <c r="N1306" s="1" t="s">
        <v>8511</v>
      </c>
      <c r="O1306" s="1" t="s">
        <v>168</v>
      </c>
      <c r="P1306" s="1" t="s">
        <v>292</v>
      </c>
      <c r="Q1306" s="1" t="s">
        <v>168</v>
      </c>
      <c r="R1306" s="1" t="s">
        <v>8512</v>
      </c>
      <c r="S1306" s="1" t="s">
        <v>8513</v>
      </c>
      <c r="T1306" s="1"/>
      <c r="U1306" s="1" t="s">
        <v>7741</v>
      </c>
      <c r="V1306" s="1"/>
      <c r="W1306" s="1"/>
      <c r="X1306" s="1"/>
      <c r="Y1306" s="1">
        <v>102</v>
      </c>
      <c r="Z1306" s="1"/>
      <c r="AA1306" s="1"/>
      <c r="AB1306" s="1"/>
      <c r="AC1306" s="1"/>
      <c r="AD1306" s="1"/>
      <c r="AE1306" s="1"/>
      <c r="AF1306" s="1"/>
      <c r="AG1306" s="1"/>
      <c r="AH1306" s="1"/>
      <c r="AI1306" s="1"/>
      <c r="AJ1306" s="1"/>
      <c r="AK1306" s="1" t="s">
        <v>889</v>
      </c>
      <c r="AL1306" s="1"/>
      <c r="AM1306" s="1"/>
      <c r="AN1306" s="1"/>
      <c r="AO1306" s="1"/>
      <c r="AP1306" s="1"/>
      <c r="AQ1306" s="1"/>
      <c r="AR1306" s="1"/>
      <c r="AS1306" s="1"/>
      <c r="AT1306" s="1"/>
      <c r="AU1306" s="1"/>
      <c r="AV1306" s="1"/>
      <c r="AW1306" s="1"/>
      <c r="AX1306" s="1" t="s">
        <v>237</v>
      </c>
      <c r="AY1306" s="1"/>
      <c r="AZ1306" s="1" t="s">
        <v>292</v>
      </c>
      <c r="BA1306" s="1" t="s">
        <v>168</v>
      </c>
      <c r="BB1306" s="1"/>
      <c r="BC1306" s="1"/>
      <c r="BD1306" s="1" t="s">
        <v>133</v>
      </c>
      <c r="BE1306" s="1" t="s">
        <v>134</v>
      </c>
      <c r="BF1306" s="1"/>
      <c r="BG1306" s="1"/>
      <c r="BH1306" s="1"/>
      <c r="BI1306" s="1"/>
      <c r="BJ1306" s="1"/>
      <c r="BK1306" s="1"/>
      <c r="BL1306" s="1" t="s">
        <v>8514</v>
      </c>
      <c r="BM1306" s="1" t="s">
        <v>8515</v>
      </c>
      <c r="BN1306" s="1" t="s">
        <v>121</v>
      </c>
    </row>
    <row r="1307" spans="1:66" ht="15.75" customHeight="1" x14ac:dyDescent="0.3">
      <c r="A1307" s="1" t="s">
        <v>168</v>
      </c>
      <c r="B1307" s="1">
        <v>1500000</v>
      </c>
      <c r="C1307" s="1" t="s">
        <v>68</v>
      </c>
      <c r="D1307" s="1">
        <v>0</v>
      </c>
      <c r="E1307" s="4" t="s">
        <v>1059</v>
      </c>
      <c r="F1307" s="1" t="s">
        <v>69</v>
      </c>
      <c r="G1307" s="1" t="s">
        <v>123</v>
      </c>
      <c r="H1307" s="1" t="s">
        <v>124</v>
      </c>
      <c r="I1307" s="1" t="s">
        <v>101</v>
      </c>
      <c r="J1307" s="1" t="s">
        <v>8516</v>
      </c>
      <c r="K1307" s="1" t="s">
        <v>8517</v>
      </c>
      <c r="L1307" s="1" t="s">
        <v>121</v>
      </c>
      <c r="M1307" s="1" t="s">
        <v>8518</v>
      </c>
      <c r="N1307" s="1" t="s">
        <v>8519</v>
      </c>
      <c r="O1307" s="1" t="s">
        <v>168</v>
      </c>
      <c r="P1307" s="1" t="s">
        <v>292</v>
      </c>
      <c r="Q1307" s="1" t="s">
        <v>168</v>
      </c>
      <c r="R1307" s="1" t="s">
        <v>8520</v>
      </c>
      <c r="S1307" s="1" t="s">
        <v>8521</v>
      </c>
      <c r="T1307" s="1"/>
      <c r="U1307" s="1" t="s">
        <v>81</v>
      </c>
      <c r="V1307" s="1"/>
      <c r="W1307" s="1" t="s">
        <v>8522</v>
      </c>
      <c r="X1307" s="1"/>
      <c r="Y1307" s="1">
        <v>300</v>
      </c>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t="s">
        <v>292</v>
      </c>
      <c r="BA1307" s="1" t="s">
        <v>168</v>
      </c>
      <c r="BB1307" s="1"/>
      <c r="BC1307" s="1"/>
      <c r="BD1307" s="1" t="s">
        <v>88</v>
      </c>
      <c r="BE1307" s="1" t="s">
        <v>625</v>
      </c>
      <c r="BF1307" s="1" t="s">
        <v>298</v>
      </c>
      <c r="BG1307" s="1"/>
      <c r="BH1307" s="1" t="s">
        <v>8523</v>
      </c>
      <c r="BI1307" s="1"/>
      <c r="BJ1307" s="1"/>
      <c r="BK1307" s="1"/>
      <c r="BL1307" s="1" t="s">
        <v>8524</v>
      </c>
      <c r="BM1307" s="1" t="s">
        <v>8525</v>
      </c>
      <c r="BN1307" s="1" t="s">
        <v>121</v>
      </c>
    </row>
    <row r="1308" spans="1:66" ht="15.75" customHeight="1" x14ac:dyDescent="0.3">
      <c r="A1308" s="1" t="s">
        <v>138</v>
      </c>
      <c r="B1308" s="1">
        <v>500000</v>
      </c>
      <c r="C1308" s="1" t="s">
        <v>68</v>
      </c>
      <c r="D1308" s="1">
        <v>0</v>
      </c>
      <c r="E1308" s="4" t="s">
        <v>6575</v>
      </c>
      <c r="F1308" s="1" t="s">
        <v>69</v>
      </c>
      <c r="G1308" s="1" t="s">
        <v>123</v>
      </c>
      <c r="H1308" s="1" t="s">
        <v>124</v>
      </c>
      <c r="I1308" s="1" t="s">
        <v>101</v>
      </c>
      <c r="J1308" s="1" t="s">
        <v>8526</v>
      </c>
      <c r="K1308" s="1" t="s">
        <v>8527</v>
      </c>
      <c r="L1308" s="1"/>
      <c r="M1308" s="1" t="s">
        <v>8528</v>
      </c>
      <c r="N1308" s="1" t="s">
        <v>8529</v>
      </c>
      <c r="O1308" s="1" t="s">
        <v>138</v>
      </c>
      <c r="P1308" s="1" t="s">
        <v>234</v>
      </c>
      <c r="Q1308" s="1" t="s">
        <v>138</v>
      </c>
      <c r="R1308" s="1" t="s">
        <v>8530</v>
      </c>
      <c r="S1308" s="1" t="s">
        <v>8531</v>
      </c>
      <c r="T1308" s="1"/>
      <c r="U1308" s="1" t="s">
        <v>147</v>
      </c>
      <c r="V1308" s="1"/>
      <c r="W1308" s="1"/>
      <c r="X1308" s="1"/>
      <c r="Y1308" s="1">
        <v>90</v>
      </c>
      <c r="Z1308" s="1"/>
      <c r="AA1308" s="1"/>
      <c r="AB1308" s="1"/>
      <c r="AC1308" s="1"/>
      <c r="AD1308" s="1"/>
      <c r="AE1308" s="1"/>
      <c r="AF1308" s="1"/>
      <c r="AG1308" s="1"/>
      <c r="AH1308" s="1"/>
      <c r="AI1308" s="1"/>
      <c r="AJ1308" s="1"/>
      <c r="AK1308" s="1" t="s">
        <v>112</v>
      </c>
      <c r="AL1308" s="1"/>
      <c r="AM1308" s="1"/>
      <c r="AN1308" s="1"/>
      <c r="AO1308" s="1"/>
      <c r="AP1308" s="1"/>
      <c r="AQ1308" s="1"/>
      <c r="AR1308" s="1"/>
      <c r="AS1308" s="1"/>
      <c r="AT1308" s="1"/>
      <c r="AU1308" s="1"/>
      <c r="AV1308" s="1"/>
      <c r="AW1308" s="1"/>
      <c r="AX1308" s="1" t="s">
        <v>237</v>
      </c>
      <c r="AY1308" s="1"/>
      <c r="AZ1308" s="1" t="s">
        <v>234</v>
      </c>
      <c r="BA1308" s="1" t="s">
        <v>138</v>
      </c>
      <c r="BB1308" s="1"/>
      <c r="BC1308" s="1"/>
      <c r="BD1308" s="1"/>
      <c r="BE1308" s="1" t="s">
        <v>192</v>
      </c>
      <c r="BF1308" s="1"/>
      <c r="BG1308" s="1"/>
      <c r="BH1308" s="1" t="s">
        <v>864</v>
      </c>
      <c r="BI1308" s="1"/>
      <c r="BJ1308" s="1"/>
      <c r="BK1308" s="1"/>
      <c r="BL1308" s="1" t="s">
        <v>8532</v>
      </c>
      <c r="BM1308" s="1" t="s">
        <v>8533</v>
      </c>
      <c r="BN1308" s="1"/>
    </row>
    <row r="1309" spans="1:66" ht="15.75" customHeight="1" x14ac:dyDescent="0.3">
      <c r="A1309" s="1" t="s">
        <v>138</v>
      </c>
      <c r="B1309" s="1">
        <v>50000</v>
      </c>
      <c r="C1309" s="1" t="s">
        <v>68</v>
      </c>
      <c r="D1309" s="1">
        <v>0</v>
      </c>
      <c r="E1309" s="4" t="s">
        <v>6575</v>
      </c>
      <c r="F1309" s="1" t="s">
        <v>69</v>
      </c>
      <c r="G1309" s="1" t="s">
        <v>123</v>
      </c>
      <c r="H1309" s="1" t="s">
        <v>124</v>
      </c>
      <c r="I1309" s="1" t="s">
        <v>101</v>
      </c>
      <c r="J1309" s="1" t="s">
        <v>8526</v>
      </c>
      <c r="K1309" s="1" t="s">
        <v>8527</v>
      </c>
      <c r="L1309" s="1"/>
      <c r="M1309" s="1" t="s">
        <v>8528</v>
      </c>
      <c r="N1309" s="1" t="s">
        <v>8529</v>
      </c>
      <c r="O1309" s="1" t="s">
        <v>138</v>
      </c>
      <c r="P1309" s="1" t="s">
        <v>234</v>
      </c>
      <c r="Q1309" s="1" t="s">
        <v>138</v>
      </c>
      <c r="R1309" s="1" t="s">
        <v>8534</v>
      </c>
      <c r="S1309" s="1" t="s">
        <v>8535</v>
      </c>
      <c r="T1309" s="1"/>
      <c r="U1309" s="1" t="s">
        <v>147</v>
      </c>
      <c r="V1309" s="1"/>
      <c r="W1309" s="1"/>
      <c r="X1309" s="1"/>
      <c r="Y1309" s="1">
        <v>90</v>
      </c>
      <c r="Z1309" s="1"/>
      <c r="AA1309" s="1"/>
      <c r="AB1309" s="1"/>
      <c r="AC1309" s="1"/>
      <c r="AD1309" s="1"/>
      <c r="AE1309" s="1"/>
      <c r="AF1309" s="1"/>
      <c r="AG1309" s="1"/>
      <c r="AH1309" s="1"/>
      <c r="AI1309" s="1"/>
      <c r="AJ1309" s="1"/>
      <c r="AK1309" s="1" t="s">
        <v>112</v>
      </c>
      <c r="AL1309" s="1"/>
      <c r="AM1309" s="1"/>
      <c r="AN1309" s="1"/>
      <c r="AO1309" s="1"/>
      <c r="AP1309" s="1"/>
      <c r="AQ1309" s="1"/>
      <c r="AR1309" s="1"/>
      <c r="AS1309" s="1"/>
      <c r="AT1309" s="1"/>
      <c r="AU1309" s="1"/>
      <c r="AV1309" s="1"/>
      <c r="AW1309" s="1"/>
      <c r="AX1309" s="1" t="s">
        <v>237</v>
      </c>
      <c r="AY1309" s="1"/>
      <c r="AZ1309" s="1" t="s">
        <v>234</v>
      </c>
      <c r="BA1309" s="1" t="s">
        <v>138</v>
      </c>
      <c r="BB1309" s="1"/>
      <c r="BC1309" s="1"/>
      <c r="BD1309" s="1"/>
      <c r="BE1309" s="1" t="s">
        <v>192</v>
      </c>
      <c r="BF1309" s="1"/>
      <c r="BG1309" s="1"/>
      <c r="BH1309" s="1" t="s">
        <v>864</v>
      </c>
      <c r="BI1309" s="1"/>
      <c r="BJ1309" s="1"/>
      <c r="BK1309" s="1"/>
      <c r="BL1309" s="1" t="s">
        <v>8532</v>
      </c>
      <c r="BM1309" s="1" t="s">
        <v>8533</v>
      </c>
      <c r="BN1309" s="1" t="s">
        <v>181</v>
      </c>
    </row>
    <row r="1310" spans="1:66" ht="15.75" customHeight="1" x14ac:dyDescent="0.3">
      <c r="A1310" s="1" t="s">
        <v>138</v>
      </c>
      <c r="B1310" s="1">
        <v>10000</v>
      </c>
      <c r="C1310" s="1" t="s">
        <v>68</v>
      </c>
      <c r="D1310" s="1">
        <v>0</v>
      </c>
      <c r="E1310" s="4" t="s">
        <v>6996</v>
      </c>
      <c r="F1310" s="1" t="s">
        <v>69</v>
      </c>
      <c r="G1310" s="1" t="s">
        <v>123</v>
      </c>
      <c r="H1310" s="1" t="s">
        <v>124</v>
      </c>
      <c r="I1310" s="1" t="s">
        <v>101</v>
      </c>
      <c r="J1310" s="1" t="s">
        <v>8536</v>
      </c>
      <c r="K1310" s="1" t="s">
        <v>8537</v>
      </c>
      <c r="L1310" s="1"/>
      <c r="M1310" s="1" t="s">
        <v>8538</v>
      </c>
      <c r="N1310" s="1" t="s">
        <v>8539</v>
      </c>
      <c r="O1310" s="1" t="s">
        <v>138</v>
      </c>
      <c r="P1310" s="1" t="s">
        <v>234</v>
      </c>
      <c r="Q1310" s="1" t="s">
        <v>138</v>
      </c>
      <c r="R1310" s="1" t="s">
        <v>8540</v>
      </c>
      <c r="S1310" s="1" t="s">
        <v>8541</v>
      </c>
      <c r="T1310" s="1"/>
      <c r="U1310" s="1" t="s">
        <v>81</v>
      </c>
      <c r="V1310" s="1"/>
      <c r="W1310" s="1"/>
      <c r="X1310" s="1"/>
      <c r="Y1310" s="1">
        <v>75</v>
      </c>
      <c r="Z1310" s="1"/>
      <c r="AA1310" s="1"/>
      <c r="AB1310" s="1"/>
      <c r="AC1310" s="1"/>
      <c r="AD1310" s="1"/>
      <c r="AE1310" s="1"/>
      <c r="AF1310" s="1"/>
      <c r="AG1310" s="1" t="s">
        <v>111</v>
      </c>
      <c r="AH1310" s="1"/>
      <c r="AI1310" s="1"/>
      <c r="AJ1310" s="1"/>
      <c r="AK1310" s="1" t="s">
        <v>220</v>
      </c>
      <c r="AL1310" s="1"/>
      <c r="AM1310" s="1"/>
      <c r="AN1310" s="1"/>
      <c r="AO1310" s="1"/>
      <c r="AP1310" s="1"/>
      <c r="AQ1310" s="1"/>
      <c r="AR1310" s="1"/>
      <c r="AS1310" s="1"/>
      <c r="AT1310" s="1"/>
      <c r="AU1310" s="1"/>
      <c r="AV1310" s="1"/>
      <c r="AW1310" s="1"/>
      <c r="AX1310" s="1"/>
      <c r="AY1310" s="1"/>
      <c r="AZ1310" s="1" t="s">
        <v>234</v>
      </c>
      <c r="BA1310" s="1" t="s">
        <v>138</v>
      </c>
      <c r="BB1310" s="1"/>
      <c r="BC1310" s="1"/>
      <c r="BD1310" s="1" t="s">
        <v>88</v>
      </c>
      <c r="BE1310" s="1" t="s">
        <v>192</v>
      </c>
      <c r="BF1310" s="1"/>
      <c r="BG1310" s="1"/>
      <c r="BH1310" s="1" t="s">
        <v>193</v>
      </c>
      <c r="BI1310" s="1"/>
      <c r="BJ1310" s="1"/>
      <c r="BK1310" s="1"/>
      <c r="BL1310" s="1" t="s">
        <v>8542</v>
      </c>
      <c r="BM1310" s="1" t="s">
        <v>8543</v>
      </c>
      <c r="BN1310" s="1" t="s">
        <v>1430</v>
      </c>
    </row>
    <row r="1311" spans="1:66" ht="15.75" customHeight="1" x14ac:dyDescent="0.3">
      <c r="A1311" s="1" t="s">
        <v>138</v>
      </c>
      <c r="B1311" s="1">
        <v>70000</v>
      </c>
      <c r="C1311" s="1" t="s">
        <v>68</v>
      </c>
      <c r="D1311" s="1">
        <v>0</v>
      </c>
      <c r="E1311" s="4">
        <v>44688</v>
      </c>
      <c r="F1311" s="1" t="s">
        <v>69</v>
      </c>
      <c r="G1311" s="1" t="s">
        <v>123</v>
      </c>
      <c r="H1311" s="1" t="s">
        <v>124</v>
      </c>
      <c r="I1311" s="1" t="s">
        <v>101</v>
      </c>
      <c r="J1311" s="1" t="s">
        <v>8544</v>
      </c>
      <c r="K1311" s="1" t="s">
        <v>8545</v>
      </c>
      <c r="L1311" s="1" t="s">
        <v>121</v>
      </c>
      <c r="M1311" s="1" t="s">
        <v>8546</v>
      </c>
      <c r="N1311" s="1" t="s">
        <v>8547</v>
      </c>
      <c r="O1311" s="1" t="s">
        <v>138</v>
      </c>
      <c r="P1311" s="1" t="s">
        <v>234</v>
      </c>
      <c r="Q1311" s="1" t="s">
        <v>138</v>
      </c>
      <c r="R1311" s="1" t="s">
        <v>8548</v>
      </c>
      <c r="S1311" s="1" t="s">
        <v>8549</v>
      </c>
      <c r="T1311" s="1"/>
      <c r="U1311" s="1"/>
      <c r="V1311" s="1"/>
      <c r="W1311" s="1" t="s">
        <v>8550</v>
      </c>
      <c r="X1311" s="1"/>
      <c r="Y1311" s="1">
        <v>25</v>
      </c>
      <c r="Z1311" s="1"/>
      <c r="AA1311" s="1"/>
      <c r="AB1311" s="1"/>
      <c r="AC1311" s="1"/>
      <c r="AD1311" s="1"/>
      <c r="AE1311" s="1"/>
      <c r="AF1311" s="1"/>
      <c r="AG1311" s="1" t="s">
        <v>82</v>
      </c>
      <c r="AH1311" s="1"/>
      <c r="AI1311" s="1"/>
      <c r="AJ1311" s="1"/>
      <c r="AK1311" s="1"/>
      <c r="AL1311" s="1"/>
      <c r="AM1311" s="1"/>
      <c r="AN1311" s="1"/>
      <c r="AO1311" s="1"/>
      <c r="AP1311" s="1"/>
      <c r="AQ1311" s="1"/>
      <c r="AR1311" s="1"/>
      <c r="AS1311" s="1"/>
      <c r="AT1311" s="1"/>
      <c r="AU1311" s="1"/>
      <c r="AV1311" s="1"/>
      <c r="AW1311" s="1"/>
      <c r="AX1311" s="1"/>
      <c r="AY1311" s="1"/>
      <c r="AZ1311" s="1" t="s">
        <v>234</v>
      </c>
      <c r="BA1311" s="1" t="s">
        <v>138</v>
      </c>
      <c r="BB1311" s="1"/>
      <c r="BC1311" s="1"/>
      <c r="BD1311" s="1" t="s">
        <v>266</v>
      </c>
      <c r="BE1311" s="1" t="s">
        <v>150</v>
      </c>
      <c r="BF1311" s="1" t="s">
        <v>298</v>
      </c>
      <c r="BG1311" s="1"/>
      <c r="BH1311" s="1" t="s">
        <v>253</v>
      </c>
      <c r="BI1311" s="1"/>
      <c r="BJ1311" s="1"/>
      <c r="BK1311" s="1"/>
      <c r="BL1311" s="1" t="s">
        <v>8551</v>
      </c>
      <c r="BM1311" s="1" t="s">
        <v>8552</v>
      </c>
      <c r="BN1311" s="1" t="s">
        <v>121</v>
      </c>
    </row>
    <row r="1312" spans="1:66" ht="15.75" customHeight="1" x14ac:dyDescent="0.3">
      <c r="A1312" s="1" t="s">
        <v>138</v>
      </c>
      <c r="B1312" s="1">
        <v>100000</v>
      </c>
      <c r="C1312" s="1" t="s">
        <v>68</v>
      </c>
      <c r="D1312" s="1">
        <v>0</v>
      </c>
      <c r="E1312" s="4" t="s">
        <v>6996</v>
      </c>
      <c r="F1312" s="1" t="s">
        <v>69</v>
      </c>
      <c r="G1312" s="1" t="s">
        <v>123</v>
      </c>
      <c r="H1312" s="1" t="s">
        <v>124</v>
      </c>
      <c r="I1312" s="1" t="s">
        <v>101</v>
      </c>
      <c r="J1312" s="1" t="s">
        <v>8536</v>
      </c>
      <c r="K1312" s="1" t="s">
        <v>8537</v>
      </c>
      <c r="L1312" s="1"/>
      <c r="M1312" s="1" t="s">
        <v>8538</v>
      </c>
      <c r="N1312" s="1" t="s">
        <v>8539</v>
      </c>
      <c r="O1312" s="1" t="s">
        <v>138</v>
      </c>
      <c r="P1312" s="1" t="s">
        <v>234</v>
      </c>
      <c r="Q1312" s="1" t="s">
        <v>138</v>
      </c>
      <c r="R1312" s="1" t="s">
        <v>8553</v>
      </c>
      <c r="S1312" s="1" t="s">
        <v>8554</v>
      </c>
      <c r="T1312" s="1"/>
      <c r="U1312" s="1" t="s">
        <v>81</v>
      </c>
      <c r="V1312" s="1"/>
      <c r="W1312" s="1"/>
      <c r="X1312" s="1"/>
      <c r="Y1312" s="1">
        <v>75</v>
      </c>
      <c r="Z1312" s="1"/>
      <c r="AA1312" s="1"/>
      <c r="AB1312" s="1"/>
      <c r="AC1312" s="1"/>
      <c r="AD1312" s="1"/>
      <c r="AE1312" s="1"/>
      <c r="AF1312" s="1"/>
      <c r="AG1312" s="1" t="s">
        <v>111</v>
      </c>
      <c r="AH1312" s="1"/>
      <c r="AI1312" s="1"/>
      <c r="AJ1312" s="1"/>
      <c r="AK1312" s="1" t="s">
        <v>220</v>
      </c>
      <c r="AL1312" s="1"/>
      <c r="AM1312" s="1"/>
      <c r="AN1312" s="1"/>
      <c r="AO1312" s="1"/>
      <c r="AP1312" s="1"/>
      <c r="AQ1312" s="1"/>
      <c r="AR1312" s="1"/>
      <c r="AS1312" s="1"/>
      <c r="AT1312" s="1"/>
      <c r="AU1312" s="1"/>
      <c r="AV1312" s="1"/>
      <c r="AW1312" s="1"/>
      <c r="AX1312" s="1"/>
      <c r="AY1312" s="1"/>
      <c r="AZ1312" s="1" t="s">
        <v>234</v>
      </c>
      <c r="BA1312" s="1" t="s">
        <v>138</v>
      </c>
      <c r="BB1312" s="1"/>
      <c r="BC1312" s="1"/>
      <c r="BD1312" s="1" t="s">
        <v>88</v>
      </c>
      <c r="BE1312" s="1" t="s">
        <v>192</v>
      </c>
      <c r="BF1312" s="1"/>
      <c r="BG1312" s="1"/>
      <c r="BH1312" s="1" t="s">
        <v>193</v>
      </c>
      <c r="BI1312" s="1"/>
      <c r="BJ1312" s="1"/>
      <c r="BK1312" s="1"/>
      <c r="BL1312" s="1" t="s">
        <v>8542</v>
      </c>
      <c r="BM1312" s="1" t="s">
        <v>8543</v>
      </c>
      <c r="BN1312" s="1" t="s">
        <v>121</v>
      </c>
    </row>
    <row r="1313" spans="1:66" ht="15.75" customHeight="1" x14ac:dyDescent="0.3">
      <c r="A1313" s="1" t="s">
        <v>138</v>
      </c>
      <c r="B1313" s="1">
        <v>20000</v>
      </c>
      <c r="C1313" s="1" t="s">
        <v>68</v>
      </c>
      <c r="D1313" s="1">
        <v>0</v>
      </c>
      <c r="E1313" s="4" t="s">
        <v>1059</v>
      </c>
      <c r="F1313" s="1" t="s">
        <v>69</v>
      </c>
      <c r="G1313" s="1" t="s">
        <v>123</v>
      </c>
      <c r="H1313" s="1" t="s">
        <v>124</v>
      </c>
      <c r="I1313" s="1" t="s">
        <v>101</v>
      </c>
      <c r="J1313" s="1" t="s">
        <v>8555</v>
      </c>
      <c r="K1313" s="1" t="s">
        <v>8556</v>
      </c>
      <c r="L1313" s="1" t="s">
        <v>1832</v>
      </c>
      <c r="M1313" s="1" t="s">
        <v>8557</v>
      </c>
      <c r="N1313" s="1" t="s">
        <v>8558</v>
      </c>
      <c r="O1313" s="1" t="s">
        <v>138</v>
      </c>
      <c r="P1313" s="1" t="s">
        <v>234</v>
      </c>
      <c r="Q1313" s="1" t="s">
        <v>138</v>
      </c>
      <c r="R1313" s="1" t="s">
        <v>8559</v>
      </c>
      <c r="S1313" s="1" t="s">
        <v>8560</v>
      </c>
      <c r="T1313" s="1"/>
      <c r="U1313" s="1" t="s">
        <v>130</v>
      </c>
      <c r="V1313" s="1"/>
      <c r="W1313" s="1"/>
      <c r="X1313" s="1"/>
      <c r="Y1313" s="1">
        <v>150</v>
      </c>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t="s">
        <v>234</v>
      </c>
      <c r="BA1313" s="1" t="s">
        <v>138</v>
      </c>
      <c r="BB1313" s="1"/>
      <c r="BC1313" s="1"/>
      <c r="BD1313" s="1"/>
      <c r="BE1313" s="1" t="s">
        <v>192</v>
      </c>
      <c r="BF1313" s="1"/>
      <c r="BG1313" s="1"/>
      <c r="BH1313" s="1" t="s">
        <v>193</v>
      </c>
      <c r="BI1313" s="1"/>
      <c r="BJ1313" s="1"/>
      <c r="BK1313" s="1"/>
      <c r="BL1313" s="1" t="s">
        <v>8561</v>
      </c>
      <c r="BM1313" s="1" t="s">
        <v>8562</v>
      </c>
      <c r="BN1313" s="1" t="s">
        <v>181</v>
      </c>
    </row>
    <row r="1314" spans="1:66" ht="15.75" customHeight="1" x14ac:dyDescent="0.3">
      <c r="A1314" s="1" t="s">
        <v>138</v>
      </c>
      <c r="B1314" s="1">
        <v>10000</v>
      </c>
      <c r="C1314" s="1" t="s">
        <v>68</v>
      </c>
      <c r="D1314" s="1">
        <v>0</v>
      </c>
      <c r="E1314" s="4" t="s">
        <v>1059</v>
      </c>
      <c r="F1314" s="1" t="s">
        <v>69</v>
      </c>
      <c r="G1314" s="1" t="s">
        <v>123</v>
      </c>
      <c r="H1314" s="1" t="s">
        <v>124</v>
      </c>
      <c r="I1314" s="1" t="s">
        <v>101</v>
      </c>
      <c r="J1314" s="1" t="s">
        <v>8555</v>
      </c>
      <c r="K1314" s="1" t="s">
        <v>8556</v>
      </c>
      <c r="L1314" s="1" t="s">
        <v>1832</v>
      </c>
      <c r="M1314" s="1" t="s">
        <v>8557</v>
      </c>
      <c r="N1314" s="1" t="s">
        <v>8558</v>
      </c>
      <c r="O1314" s="1" t="s">
        <v>138</v>
      </c>
      <c r="P1314" s="1" t="s">
        <v>234</v>
      </c>
      <c r="Q1314" s="1" t="s">
        <v>138</v>
      </c>
      <c r="R1314" s="1" t="s">
        <v>8563</v>
      </c>
      <c r="S1314" s="1" t="s">
        <v>8564</v>
      </c>
      <c r="T1314" s="1"/>
      <c r="U1314" s="1" t="s">
        <v>130</v>
      </c>
      <c r="V1314" s="1"/>
      <c r="W1314" s="1"/>
      <c r="X1314" s="1"/>
      <c r="Y1314" s="1">
        <v>150</v>
      </c>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t="s">
        <v>234</v>
      </c>
      <c r="BA1314" s="1" t="s">
        <v>138</v>
      </c>
      <c r="BB1314" s="1"/>
      <c r="BC1314" s="1"/>
      <c r="BD1314" s="1"/>
      <c r="BE1314" s="1" t="s">
        <v>192</v>
      </c>
      <c r="BF1314" s="1"/>
      <c r="BG1314" s="1"/>
      <c r="BH1314" s="1" t="s">
        <v>193</v>
      </c>
      <c r="BI1314" s="1"/>
      <c r="BJ1314" s="1"/>
      <c r="BK1314" s="1"/>
      <c r="BL1314" s="1" t="s">
        <v>8561</v>
      </c>
      <c r="BM1314" s="1" t="s">
        <v>8562</v>
      </c>
      <c r="BN1314" s="1" t="s">
        <v>1430</v>
      </c>
    </row>
    <row r="1315" spans="1:66" ht="15.75" customHeight="1" x14ac:dyDescent="0.3">
      <c r="A1315" s="1" t="s">
        <v>138</v>
      </c>
      <c r="B1315" s="1">
        <v>250000</v>
      </c>
      <c r="C1315" s="1" t="s">
        <v>68</v>
      </c>
      <c r="D1315" s="1">
        <v>0</v>
      </c>
      <c r="E1315" s="4" t="s">
        <v>1059</v>
      </c>
      <c r="F1315" s="1" t="s">
        <v>69</v>
      </c>
      <c r="G1315" s="1" t="s">
        <v>123</v>
      </c>
      <c r="H1315" s="1" t="s">
        <v>124</v>
      </c>
      <c r="I1315" s="1" t="s">
        <v>101</v>
      </c>
      <c r="J1315" s="1" t="s">
        <v>8555</v>
      </c>
      <c r="K1315" s="1" t="s">
        <v>8556</v>
      </c>
      <c r="L1315" s="1" t="s">
        <v>1832</v>
      </c>
      <c r="M1315" s="1" t="s">
        <v>8557</v>
      </c>
      <c r="N1315" s="1" t="s">
        <v>8558</v>
      </c>
      <c r="O1315" s="1" t="s">
        <v>138</v>
      </c>
      <c r="P1315" s="1" t="s">
        <v>234</v>
      </c>
      <c r="Q1315" s="1" t="s">
        <v>138</v>
      </c>
      <c r="R1315" s="1" t="s">
        <v>8565</v>
      </c>
      <c r="S1315" s="1" t="s">
        <v>8566</v>
      </c>
      <c r="T1315" s="1"/>
      <c r="U1315" s="1" t="s">
        <v>130</v>
      </c>
      <c r="V1315" s="1"/>
      <c r="W1315" s="1"/>
      <c r="X1315" s="1"/>
      <c r="Y1315" s="1">
        <v>150</v>
      </c>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t="s">
        <v>234</v>
      </c>
      <c r="BA1315" s="1" t="s">
        <v>138</v>
      </c>
      <c r="BB1315" s="1"/>
      <c r="BC1315" s="1"/>
      <c r="BD1315" s="1"/>
      <c r="BE1315" s="1" t="s">
        <v>192</v>
      </c>
      <c r="BF1315" s="1"/>
      <c r="BG1315" s="1"/>
      <c r="BH1315" s="1" t="s">
        <v>193</v>
      </c>
      <c r="BI1315" s="1"/>
      <c r="BJ1315" s="1"/>
      <c r="BK1315" s="1"/>
      <c r="BL1315" s="1" t="s">
        <v>8561</v>
      </c>
      <c r="BM1315" s="1" t="s">
        <v>8562</v>
      </c>
      <c r="BN1315" s="1" t="s">
        <v>121</v>
      </c>
    </row>
    <row r="1316" spans="1:66" ht="15.75" customHeight="1" x14ac:dyDescent="0.3">
      <c r="A1316" s="1" t="s">
        <v>138</v>
      </c>
      <c r="B1316" s="1">
        <v>30000</v>
      </c>
      <c r="C1316" s="1" t="s">
        <v>68</v>
      </c>
      <c r="D1316" s="1">
        <v>0</v>
      </c>
      <c r="E1316" s="4" t="s">
        <v>6575</v>
      </c>
      <c r="F1316" s="1" t="s">
        <v>69</v>
      </c>
      <c r="G1316" s="1" t="s">
        <v>123</v>
      </c>
      <c r="H1316" s="1" t="s">
        <v>124</v>
      </c>
      <c r="I1316" s="1" t="s">
        <v>101</v>
      </c>
      <c r="J1316" s="1" t="s">
        <v>8567</v>
      </c>
      <c r="K1316" s="1" t="s">
        <v>8568</v>
      </c>
      <c r="L1316" s="1"/>
      <c r="M1316" s="1" t="s">
        <v>8569</v>
      </c>
      <c r="N1316" s="1" t="s">
        <v>8570</v>
      </c>
      <c r="O1316" s="1" t="s">
        <v>138</v>
      </c>
      <c r="P1316" s="1" t="s">
        <v>234</v>
      </c>
      <c r="Q1316" s="1" t="s">
        <v>138</v>
      </c>
      <c r="R1316" s="1" t="s">
        <v>8571</v>
      </c>
      <c r="S1316" s="1" t="s">
        <v>8572</v>
      </c>
      <c r="T1316" s="1"/>
      <c r="U1316" s="1" t="s">
        <v>81</v>
      </c>
      <c r="V1316" s="1"/>
      <c r="W1316" s="1"/>
      <c r="X1316" s="1"/>
      <c r="Y1316" s="1">
        <v>70</v>
      </c>
      <c r="Z1316" s="1"/>
      <c r="AA1316" s="1"/>
      <c r="AB1316" s="1"/>
      <c r="AC1316" s="1"/>
      <c r="AD1316" s="1"/>
      <c r="AE1316" s="1"/>
      <c r="AF1316" s="1"/>
      <c r="AG1316" s="1"/>
      <c r="AH1316" s="1"/>
      <c r="AI1316" s="1"/>
      <c r="AJ1316" s="1"/>
      <c r="AK1316" s="1" t="s">
        <v>680</v>
      </c>
      <c r="AL1316" s="1"/>
      <c r="AM1316" s="1"/>
      <c r="AN1316" s="1"/>
      <c r="AO1316" s="1"/>
      <c r="AP1316" s="1"/>
      <c r="AQ1316" s="1"/>
      <c r="AR1316" s="1"/>
      <c r="AS1316" s="1"/>
      <c r="AT1316" s="1"/>
      <c r="AU1316" s="1"/>
      <c r="AV1316" s="1"/>
      <c r="AW1316" s="1"/>
      <c r="AX1316" s="1" t="s">
        <v>131</v>
      </c>
      <c r="AY1316" s="1"/>
      <c r="AZ1316" s="1" t="s">
        <v>222</v>
      </c>
      <c r="BA1316" s="1" t="s">
        <v>223</v>
      </c>
      <c r="BB1316" s="1"/>
      <c r="BC1316" s="1"/>
      <c r="BD1316" s="1" t="s">
        <v>88</v>
      </c>
      <c r="BE1316" s="1" t="s">
        <v>134</v>
      </c>
      <c r="BF1316" s="1" t="s">
        <v>652</v>
      </c>
      <c r="BG1316" s="1"/>
      <c r="BH1316" s="1"/>
      <c r="BI1316" s="1"/>
      <c r="BJ1316" s="1"/>
      <c r="BK1316" s="1"/>
      <c r="BL1316" s="1" t="s">
        <v>8573</v>
      </c>
      <c r="BM1316" s="1" t="s">
        <v>8574</v>
      </c>
      <c r="BN1316" s="1" t="s">
        <v>181</v>
      </c>
    </row>
    <row r="1317" spans="1:66" ht="15.75" customHeight="1" x14ac:dyDescent="0.3">
      <c r="A1317" s="1" t="s">
        <v>138</v>
      </c>
      <c r="B1317" s="1">
        <v>200000</v>
      </c>
      <c r="C1317" s="1" t="s">
        <v>68</v>
      </c>
      <c r="D1317" s="1">
        <v>0</v>
      </c>
      <c r="E1317" s="4" t="s">
        <v>6575</v>
      </c>
      <c r="F1317" s="1" t="s">
        <v>69</v>
      </c>
      <c r="G1317" s="1" t="s">
        <v>123</v>
      </c>
      <c r="H1317" s="1" t="s">
        <v>124</v>
      </c>
      <c r="I1317" s="1" t="s">
        <v>101</v>
      </c>
      <c r="J1317" s="1" t="s">
        <v>8567</v>
      </c>
      <c r="K1317" s="1" t="s">
        <v>8568</v>
      </c>
      <c r="L1317" s="1"/>
      <c r="M1317" s="1" t="s">
        <v>8569</v>
      </c>
      <c r="N1317" s="1" t="s">
        <v>8570</v>
      </c>
      <c r="O1317" s="1" t="s">
        <v>138</v>
      </c>
      <c r="P1317" s="1" t="s">
        <v>234</v>
      </c>
      <c r="Q1317" s="1" t="s">
        <v>138</v>
      </c>
      <c r="R1317" s="1" t="s">
        <v>8575</v>
      </c>
      <c r="S1317" s="1" t="s">
        <v>8576</v>
      </c>
      <c r="T1317" s="1"/>
      <c r="U1317" s="1" t="s">
        <v>81</v>
      </c>
      <c r="V1317" s="1"/>
      <c r="W1317" s="1"/>
      <c r="X1317" s="1"/>
      <c r="Y1317" s="1">
        <v>70</v>
      </c>
      <c r="Z1317" s="1"/>
      <c r="AA1317" s="1"/>
      <c r="AB1317" s="1"/>
      <c r="AC1317" s="1"/>
      <c r="AD1317" s="1"/>
      <c r="AE1317" s="1"/>
      <c r="AF1317" s="1"/>
      <c r="AG1317" s="1"/>
      <c r="AH1317" s="1"/>
      <c r="AI1317" s="1"/>
      <c r="AJ1317" s="1"/>
      <c r="AK1317" s="1" t="s">
        <v>680</v>
      </c>
      <c r="AL1317" s="1"/>
      <c r="AM1317" s="1"/>
      <c r="AN1317" s="1"/>
      <c r="AO1317" s="1"/>
      <c r="AP1317" s="1"/>
      <c r="AQ1317" s="1"/>
      <c r="AR1317" s="1"/>
      <c r="AS1317" s="1"/>
      <c r="AT1317" s="1"/>
      <c r="AU1317" s="1"/>
      <c r="AV1317" s="1"/>
      <c r="AW1317" s="1"/>
      <c r="AX1317" s="1" t="s">
        <v>131</v>
      </c>
      <c r="AY1317" s="1"/>
      <c r="AZ1317" s="1" t="s">
        <v>222</v>
      </c>
      <c r="BA1317" s="1" t="s">
        <v>223</v>
      </c>
      <c r="BB1317" s="1"/>
      <c r="BC1317" s="1"/>
      <c r="BD1317" s="1" t="s">
        <v>88</v>
      </c>
      <c r="BE1317" s="1" t="s">
        <v>134</v>
      </c>
      <c r="BF1317" s="1" t="s">
        <v>652</v>
      </c>
      <c r="BG1317" s="1"/>
      <c r="BH1317" s="1"/>
      <c r="BI1317" s="1"/>
      <c r="BJ1317" s="1"/>
      <c r="BK1317" s="1"/>
      <c r="BL1317" s="1" t="s">
        <v>8573</v>
      </c>
      <c r="BM1317" s="1" t="s">
        <v>8574</v>
      </c>
      <c r="BN1317" s="1" t="s">
        <v>121</v>
      </c>
    </row>
    <row r="1318" spans="1:66" ht="15.75" customHeight="1" x14ac:dyDescent="0.3">
      <c r="A1318" s="1" t="s">
        <v>138</v>
      </c>
      <c r="B1318" s="1">
        <v>200000</v>
      </c>
      <c r="C1318" s="1" t="s">
        <v>68</v>
      </c>
      <c r="D1318" s="1">
        <v>0</v>
      </c>
      <c r="E1318" s="4" t="s">
        <v>1059</v>
      </c>
      <c r="F1318" s="1" t="s">
        <v>69</v>
      </c>
      <c r="G1318" s="1" t="s">
        <v>123</v>
      </c>
      <c r="H1318" s="1" t="s">
        <v>124</v>
      </c>
      <c r="I1318" s="1" t="s">
        <v>101</v>
      </c>
      <c r="J1318" s="1" t="s">
        <v>8577</v>
      </c>
      <c r="K1318" s="1" t="s">
        <v>8578</v>
      </c>
      <c r="L1318" s="1"/>
      <c r="M1318" s="1" t="s">
        <v>8579</v>
      </c>
      <c r="N1318" s="1" t="s">
        <v>8580</v>
      </c>
      <c r="O1318" s="1" t="s">
        <v>138</v>
      </c>
      <c r="P1318" s="1" t="s">
        <v>234</v>
      </c>
      <c r="Q1318" s="1" t="s">
        <v>138</v>
      </c>
      <c r="R1318" s="1" t="s">
        <v>8581</v>
      </c>
      <c r="S1318" s="1" t="s">
        <v>8582</v>
      </c>
      <c r="T1318" s="1"/>
      <c r="U1318" s="1" t="s">
        <v>147</v>
      </c>
      <c r="V1318" s="1"/>
      <c r="W1318" s="1"/>
      <c r="X1318" s="1"/>
      <c r="Y1318" s="1">
        <v>110</v>
      </c>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t="s">
        <v>234</v>
      </c>
      <c r="BA1318" s="1" t="s">
        <v>138</v>
      </c>
      <c r="BB1318" s="1"/>
      <c r="BC1318" s="1"/>
      <c r="BD1318" s="1"/>
      <c r="BE1318" s="1" t="s">
        <v>192</v>
      </c>
      <c r="BF1318" s="1"/>
      <c r="BG1318" s="1"/>
      <c r="BH1318" s="1" t="s">
        <v>321</v>
      </c>
      <c r="BI1318" s="1"/>
      <c r="BJ1318" s="1"/>
      <c r="BK1318" s="1"/>
      <c r="BL1318" s="1" t="s">
        <v>8583</v>
      </c>
      <c r="BM1318" s="1" t="s">
        <v>8584</v>
      </c>
      <c r="BN1318" s="1" t="s">
        <v>375</v>
      </c>
    </row>
    <row r="1319" spans="1:66" ht="15.75" customHeight="1" x14ac:dyDescent="0.3">
      <c r="A1319" s="1" t="s">
        <v>138</v>
      </c>
      <c r="B1319" s="1">
        <v>200000</v>
      </c>
      <c r="C1319" s="1" t="s">
        <v>68</v>
      </c>
      <c r="D1319" s="1">
        <v>0</v>
      </c>
      <c r="E1319" s="4" t="s">
        <v>6575</v>
      </c>
      <c r="F1319" s="1" t="s">
        <v>69</v>
      </c>
      <c r="G1319" s="1" t="s">
        <v>123</v>
      </c>
      <c r="H1319" s="1" t="s">
        <v>124</v>
      </c>
      <c r="I1319" s="1" t="s">
        <v>101</v>
      </c>
      <c r="J1319" s="1" t="s">
        <v>8585</v>
      </c>
      <c r="K1319" s="1" t="s">
        <v>8586</v>
      </c>
      <c r="L1319" s="1"/>
      <c r="M1319" s="1" t="s">
        <v>8587</v>
      </c>
      <c r="N1319" s="1" t="s">
        <v>8588</v>
      </c>
      <c r="O1319" s="1" t="s">
        <v>138</v>
      </c>
      <c r="P1319" s="1" t="s">
        <v>234</v>
      </c>
      <c r="Q1319" s="1" t="s">
        <v>138</v>
      </c>
      <c r="R1319" s="1" t="s">
        <v>8589</v>
      </c>
      <c r="S1319" s="1" t="s">
        <v>8590</v>
      </c>
      <c r="T1319" s="1"/>
      <c r="U1319" s="1" t="s">
        <v>147</v>
      </c>
      <c r="V1319" s="1"/>
      <c r="W1319" s="1"/>
      <c r="X1319" s="1"/>
      <c r="Y1319" s="1">
        <v>650</v>
      </c>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t="s">
        <v>205</v>
      </c>
      <c r="BA1319" s="1" t="s">
        <v>201</v>
      </c>
      <c r="BB1319" s="1"/>
      <c r="BC1319" s="1"/>
      <c r="BD1319" s="1" t="s">
        <v>4584</v>
      </c>
      <c r="BE1319" s="1" t="s">
        <v>192</v>
      </c>
      <c r="BF1319" s="1"/>
      <c r="BG1319" s="1"/>
      <c r="BH1319" s="1" t="s">
        <v>193</v>
      </c>
      <c r="BI1319" s="1"/>
      <c r="BJ1319" s="1"/>
      <c r="BK1319" s="1"/>
      <c r="BL1319" s="1" t="s">
        <v>8591</v>
      </c>
      <c r="BM1319" s="1" t="s">
        <v>8592</v>
      </c>
      <c r="BN1319" s="1" t="s">
        <v>181</v>
      </c>
    </row>
    <row r="1320" spans="1:66" ht="15.75" customHeight="1" x14ac:dyDescent="0.3">
      <c r="A1320" s="1" t="s">
        <v>138</v>
      </c>
      <c r="B1320" s="1">
        <v>700000</v>
      </c>
      <c r="C1320" s="1" t="s">
        <v>68</v>
      </c>
      <c r="D1320" s="1">
        <v>0</v>
      </c>
      <c r="E1320" s="4" t="s">
        <v>1059</v>
      </c>
      <c r="F1320" s="1" t="s">
        <v>69</v>
      </c>
      <c r="G1320" s="1" t="s">
        <v>123</v>
      </c>
      <c r="H1320" s="1" t="s">
        <v>124</v>
      </c>
      <c r="I1320" s="1" t="s">
        <v>101</v>
      </c>
      <c r="J1320" s="1" t="s">
        <v>8577</v>
      </c>
      <c r="K1320" s="1" t="s">
        <v>8578</v>
      </c>
      <c r="L1320" s="1"/>
      <c r="M1320" s="1" t="s">
        <v>8579</v>
      </c>
      <c r="N1320" s="1" t="s">
        <v>8580</v>
      </c>
      <c r="O1320" s="1" t="s">
        <v>138</v>
      </c>
      <c r="P1320" s="1" t="s">
        <v>234</v>
      </c>
      <c r="Q1320" s="1" t="s">
        <v>138</v>
      </c>
      <c r="R1320" s="1" t="s">
        <v>8593</v>
      </c>
      <c r="S1320" s="1" t="s">
        <v>8594</v>
      </c>
      <c r="T1320" s="1"/>
      <c r="U1320" s="1" t="s">
        <v>147</v>
      </c>
      <c r="V1320" s="1"/>
      <c r="W1320" s="1"/>
      <c r="X1320" s="1"/>
      <c r="Y1320" s="1">
        <v>110</v>
      </c>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t="s">
        <v>234</v>
      </c>
      <c r="BA1320" s="1" t="s">
        <v>138</v>
      </c>
      <c r="BB1320" s="1"/>
      <c r="BC1320" s="1"/>
      <c r="BD1320" s="1"/>
      <c r="BE1320" s="1" t="s">
        <v>192</v>
      </c>
      <c r="BF1320" s="1"/>
      <c r="BG1320" s="1"/>
      <c r="BH1320" s="1" t="s">
        <v>321</v>
      </c>
      <c r="BI1320" s="1"/>
      <c r="BJ1320" s="1"/>
      <c r="BK1320" s="1"/>
      <c r="BL1320" s="1" t="s">
        <v>8583</v>
      </c>
      <c r="BM1320" s="1" t="s">
        <v>8584</v>
      </c>
      <c r="BN1320" s="1" t="s">
        <v>121</v>
      </c>
    </row>
    <row r="1321" spans="1:66" ht="15.75" customHeight="1" x14ac:dyDescent="0.3">
      <c r="A1321" s="1" t="s">
        <v>138</v>
      </c>
      <c r="B1321" s="1">
        <v>2000000</v>
      </c>
      <c r="C1321" s="1" t="s">
        <v>68</v>
      </c>
      <c r="D1321" s="1">
        <v>0</v>
      </c>
      <c r="E1321" s="4" t="s">
        <v>6575</v>
      </c>
      <c r="F1321" s="1" t="s">
        <v>69</v>
      </c>
      <c r="G1321" s="1" t="s">
        <v>123</v>
      </c>
      <c r="H1321" s="1" t="s">
        <v>124</v>
      </c>
      <c r="I1321" s="1" t="s">
        <v>101</v>
      </c>
      <c r="J1321" s="1" t="s">
        <v>8585</v>
      </c>
      <c r="K1321" s="1" t="s">
        <v>8586</v>
      </c>
      <c r="L1321" s="1"/>
      <c r="M1321" s="1" t="s">
        <v>8587</v>
      </c>
      <c r="N1321" s="1" t="s">
        <v>8588</v>
      </c>
      <c r="O1321" s="1" t="s">
        <v>138</v>
      </c>
      <c r="P1321" s="1" t="s">
        <v>234</v>
      </c>
      <c r="Q1321" s="1" t="s">
        <v>138</v>
      </c>
      <c r="R1321" s="1" t="s">
        <v>8595</v>
      </c>
      <c r="S1321" s="1" t="s">
        <v>8596</v>
      </c>
      <c r="T1321" s="1"/>
      <c r="U1321" s="1" t="s">
        <v>147</v>
      </c>
      <c r="V1321" s="1"/>
      <c r="W1321" s="1"/>
      <c r="X1321" s="1"/>
      <c r="Y1321" s="1">
        <v>650</v>
      </c>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t="s">
        <v>205</v>
      </c>
      <c r="BA1321" s="1" t="s">
        <v>201</v>
      </c>
      <c r="BB1321" s="1"/>
      <c r="BC1321" s="1"/>
      <c r="BD1321" s="1" t="s">
        <v>4584</v>
      </c>
      <c r="BE1321" s="1" t="s">
        <v>192</v>
      </c>
      <c r="BF1321" s="1"/>
      <c r="BG1321" s="1"/>
      <c r="BH1321" s="1" t="s">
        <v>193</v>
      </c>
      <c r="BI1321" s="1"/>
      <c r="BJ1321" s="1"/>
      <c r="BK1321" s="1"/>
      <c r="BL1321" s="1" t="s">
        <v>8591</v>
      </c>
      <c r="BM1321" s="1" t="s">
        <v>8592</v>
      </c>
      <c r="BN1321" s="1" t="s">
        <v>121</v>
      </c>
    </row>
    <row r="1322" spans="1:66" ht="15.75" customHeight="1" x14ac:dyDescent="0.3">
      <c r="A1322" s="1" t="s">
        <v>382</v>
      </c>
      <c r="B1322" s="1">
        <v>400000</v>
      </c>
      <c r="C1322" s="1" t="s">
        <v>68</v>
      </c>
      <c r="D1322" s="1">
        <v>0</v>
      </c>
      <c r="E1322" s="4" t="s">
        <v>139</v>
      </c>
      <c r="F1322" s="1" t="s">
        <v>69</v>
      </c>
      <c r="G1322" s="1" t="s">
        <v>123</v>
      </c>
      <c r="H1322" s="1" t="s">
        <v>124</v>
      </c>
      <c r="I1322" s="1" t="s">
        <v>101</v>
      </c>
      <c r="J1322" s="1"/>
      <c r="K1322" s="1"/>
      <c r="L1322" s="1" t="s">
        <v>8597</v>
      </c>
      <c r="M1322" s="1" t="s">
        <v>8598</v>
      </c>
      <c r="N1322" s="1" t="s">
        <v>8599</v>
      </c>
      <c r="O1322" s="1" t="s">
        <v>382</v>
      </c>
      <c r="P1322" s="1" t="s">
        <v>386</v>
      </c>
      <c r="Q1322" s="1" t="s">
        <v>382</v>
      </c>
      <c r="R1322" s="1" t="s">
        <v>8600</v>
      </c>
      <c r="S1322" s="1" t="s">
        <v>8601</v>
      </c>
      <c r="T1322" s="1"/>
      <c r="U1322" s="1" t="s">
        <v>7741</v>
      </c>
      <c r="V1322" s="1"/>
      <c r="W1322" s="1"/>
      <c r="X1322" s="1"/>
      <c r="Y1322" s="1">
        <v>1200</v>
      </c>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t="s">
        <v>5833</v>
      </c>
      <c r="AY1322" s="1"/>
      <c r="AZ1322" s="1" t="s">
        <v>386</v>
      </c>
      <c r="BA1322" s="1" t="s">
        <v>382</v>
      </c>
      <c r="BB1322" s="1"/>
      <c r="BC1322" s="1"/>
      <c r="BD1322" s="1"/>
      <c r="BE1322" s="1" t="s">
        <v>134</v>
      </c>
      <c r="BF1322" s="1"/>
      <c r="BG1322" s="1"/>
      <c r="BH1322" s="1"/>
      <c r="BI1322" s="1"/>
      <c r="BJ1322" s="1"/>
      <c r="BK1322" s="1"/>
      <c r="BL1322" s="1" t="s">
        <v>8602</v>
      </c>
      <c r="BM1322" s="1" t="s">
        <v>8603</v>
      </c>
      <c r="BN1322" s="1" t="s">
        <v>375</v>
      </c>
    </row>
    <row r="1323" spans="1:66" ht="15.75" customHeight="1" x14ac:dyDescent="0.3">
      <c r="A1323" s="1" t="s">
        <v>382</v>
      </c>
      <c r="B1323" s="1">
        <v>300000</v>
      </c>
      <c r="C1323" s="1" t="s">
        <v>68</v>
      </c>
      <c r="D1323" s="1">
        <v>0</v>
      </c>
      <c r="E1323" s="4" t="s">
        <v>139</v>
      </c>
      <c r="F1323" s="1" t="s">
        <v>69</v>
      </c>
      <c r="G1323" s="1" t="s">
        <v>123</v>
      </c>
      <c r="H1323" s="1" t="s">
        <v>124</v>
      </c>
      <c r="I1323" s="1" t="s">
        <v>101</v>
      </c>
      <c r="J1323" s="1" t="s">
        <v>8604</v>
      </c>
      <c r="K1323" s="1" t="s">
        <v>8605</v>
      </c>
      <c r="L1323" s="1" t="s">
        <v>8606</v>
      </c>
      <c r="M1323" s="1" t="s">
        <v>8598</v>
      </c>
      <c r="N1323" s="1" t="s">
        <v>8599</v>
      </c>
      <c r="O1323" s="1" t="s">
        <v>382</v>
      </c>
      <c r="P1323" s="1" t="s">
        <v>386</v>
      </c>
      <c r="Q1323" s="1" t="s">
        <v>382</v>
      </c>
      <c r="R1323" s="1" t="s">
        <v>8607</v>
      </c>
      <c r="S1323" s="1" t="s">
        <v>8608</v>
      </c>
      <c r="T1323" s="1"/>
      <c r="U1323" s="1" t="s">
        <v>7741</v>
      </c>
      <c r="V1323" s="1"/>
      <c r="W1323" s="1"/>
      <c r="X1323" s="1"/>
      <c r="Y1323" s="1">
        <v>1200</v>
      </c>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t="s">
        <v>5833</v>
      </c>
      <c r="AY1323" s="1"/>
      <c r="AZ1323" s="1" t="s">
        <v>386</v>
      </c>
      <c r="BA1323" s="1" t="s">
        <v>382</v>
      </c>
      <c r="BB1323" s="1"/>
      <c r="BC1323" s="1"/>
      <c r="BD1323" s="1"/>
      <c r="BE1323" s="1" t="s">
        <v>134</v>
      </c>
      <c r="BF1323" s="1"/>
      <c r="BG1323" s="1"/>
      <c r="BH1323" s="1"/>
      <c r="BI1323" s="1"/>
      <c r="BJ1323" s="1"/>
      <c r="BK1323" s="1"/>
      <c r="BL1323" s="1" t="s">
        <v>8602</v>
      </c>
      <c r="BM1323" s="1" t="s">
        <v>8603</v>
      </c>
      <c r="BN1323" s="1" t="s">
        <v>1430</v>
      </c>
    </row>
    <row r="1324" spans="1:66" ht="15.75" customHeight="1" x14ac:dyDescent="0.3">
      <c r="A1324" s="1" t="s">
        <v>382</v>
      </c>
      <c r="B1324" s="1">
        <v>800000</v>
      </c>
      <c r="C1324" s="1" t="s">
        <v>68</v>
      </c>
      <c r="D1324" s="1">
        <v>0</v>
      </c>
      <c r="E1324" s="4" t="s">
        <v>139</v>
      </c>
      <c r="F1324" s="1" t="s">
        <v>69</v>
      </c>
      <c r="G1324" s="1" t="s">
        <v>123</v>
      </c>
      <c r="H1324" s="1" t="s">
        <v>124</v>
      </c>
      <c r="I1324" s="1" t="s">
        <v>101</v>
      </c>
      <c r="J1324" s="1"/>
      <c r="K1324" s="1"/>
      <c r="L1324" s="1" t="s">
        <v>8609</v>
      </c>
      <c r="M1324" s="1" t="s">
        <v>8598</v>
      </c>
      <c r="N1324" s="1" t="s">
        <v>8599</v>
      </c>
      <c r="O1324" s="1" t="s">
        <v>382</v>
      </c>
      <c r="P1324" s="1" t="s">
        <v>386</v>
      </c>
      <c r="Q1324" s="1" t="s">
        <v>382</v>
      </c>
      <c r="R1324" s="1" t="s">
        <v>8610</v>
      </c>
      <c r="S1324" s="1" t="s">
        <v>8611</v>
      </c>
      <c r="T1324" s="1"/>
      <c r="U1324" s="1" t="s">
        <v>7741</v>
      </c>
      <c r="V1324" s="1"/>
      <c r="W1324" s="1"/>
      <c r="X1324" s="1"/>
      <c r="Y1324" s="1">
        <v>1200</v>
      </c>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t="s">
        <v>5833</v>
      </c>
      <c r="AY1324" s="1"/>
      <c r="AZ1324" s="1" t="s">
        <v>386</v>
      </c>
      <c r="BA1324" s="1" t="s">
        <v>382</v>
      </c>
      <c r="BB1324" s="1"/>
      <c r="BC1324" s="1"/>
      <c r="BD1324" s="1"/>
      <c r="BE1324" s="1" t="s">
        <v>134</v>
      </c>
      <c r="BF1324" s="1"/>
      <c r="BG1324" s="1"/>
      <c r="BH1324" s="1"/>
      <c r="BI1324" s="1"/>
      <c r="BJ1324" s="1"/>
      <c r="BK1324" s="1"/>
      <c r="BL1324" s="1" t="s">
        <v>8602</v>
      </c>
      <c r="BM1324" s="1" t="s">
        <v>8603</v>
      </c>
      <c r="BN1324" s="1" t="s">
        <v>1430</v>
      </c>
    </row>
    <row r="1325" spans="1:66" ht="15.75" customHeight="1" x14ac:dyDescent="0.3">
      <c r="A1325" s="1" t="s">
        <v>382</v>
      </c>
      <c r="B1325" s="1">
        <v>100000</v>
      </c>
      <c r="C1325" s="1" t="s">
        <v>68</v>
      </c>
      <c r="D1325" s="1">
        <v>0</v>
      </c>
      <c r="E1325" s="4" t="s">
        <v>139</v>
      </c>
      <c r="F1325" s="1" t="s">
        <v>69</v>
      </c>
      <c r="G1325" s="1" t="s">
        <v>123</v>
      </c>
      <c r="H1325" s="1" t="s">
        <v>124</v>
      </c>
      <c r="I1325" s="1" t="s">
        <v>101</v>
      </c>
      <c r="J1325" s="1" t="s">
        <v>8612</v>
      </c>
      <c r="K1325" s="1" t="s">
        <v>8613</v>
      </c>
      <c r="L1325" s="1" t="s">
        <v>6377</v>
      </c>
      <c r="M1325" s="1" t="s">
        <v>8614</v>
      </c>
      <c r="N1325" s="1" t="s">
        <v>8615</v>
      </c>
      <c r="O1325" s="1" t="s">
        <v>382</v>
      </c>
      <c r="P1325" s="1" t="s">
        <v>386</v>
      </c>
      <c r="Q1325" s="1" t="s">
        <v>382</v>
      </c>
      <c r="R1325" s="1" t="s">
        <v>8616</v>
      </c>
      <c r="S1325" s="1" t="s">
        <v>8617</v>
      </c>
      <c r="T1325" s="1"/>
      <c r="U1325" s="1" t="s">
        <v>7129</v>
      </c>
      <c r="V1325" s="1"/>
      <c r="W1325" s="1"/>
      <c r="X1325" s="1"/>
      <c r="Y1325" s="1">
        <v>105</v>
      </c>
      <c r="Z1325" s="1"/>
      <c r="AA1325" s="1"/>
      <c r="AB1325" s="1"/>
      <c r="AC1325" s="1"/>
      <c r="AD1325" s="1"/>
      <c r="AE1325" s="1"/>
      <c r="AF1325" s="1"/>
      <c r="AG1325" s="1"/>
      <c r="AH1325" s="1"/>
      <c r="AI1325" s="1"/>
      <c r="AJ1325" s="1"/>
      <c r="AK1325" s="1" t="s">
        <v>220</v>
      </c>
      <c r="AL1325" s="1"/>
      <c r="AM1325" s="1"/>
      <c r="AN1325" s="1"/>
      <c r="AO1325" s="1"/>
      <c r="AP1325" s="1"/>
      <c r="AQ1325" s="1"/>
      <c r="AR1325" s="1"/>
      <c r="AS1325" s="1"/>
      <c r="AT1325" s="1"/>
      <c r="AU1325" s="1"/>
      <c r="AV1325" s="1"/>
      <c r="AW1325" s="1"/>
      <c r="AX1325" s="1" t="s">
        <v>237</v>
      </c>
      <c r="AY1325" s="1"/>
      <c r="AZ1325" s="1" t="s">
        <v>386</v>
      </c>
      <c r="BA1325" s="1" t="s">
        <v>382</v>
      </c>
      <c r="BB1325" s="1"/>
      <c r="BC1325" s="1"/>
      <c r="BD1325" s="1"/>
      <c r="BE1325" s="1" t="s">
        <v>134</v>
      </c>
      <c r="BF1325" s="1"/>
      <c r="BG1325" s="1"/>
      <c r="BH1325" s="1"/>
      <c r="BI1325" s="1"/>
      <c r="BJ1325" s="1"/>
      <c r="BK1325" s="1"/>
      <c r="BL1325" s="1" t="s">
        <v>8618</v>
      </c>
      <c r="BM1325" s="1" t="s">
        <v>8619</v>
      </c>
      <c r="BN1325" s="1" t="s">
        <v>1430</v>
      </c>
    </row>
    <row r="1326" spans="1:66" ht="15.75" customHeight="1" x14ac:dyDescent="0.3">
      <c r="A1326" s="1" t="s">
        <v>382</v>
      </c>
      <c r="B1326" s="1">
        <v>300000</v>
      </c>
      <c r="C1326" s="1" t="s">
        <v>68</v>
      </c>
      <c r="D1326" s="1">
        <v>0</v>
      </c>
      <c r="E1326" s="4" t="s">
        <v>139</v>
      </c>
      <c r="F1326" s="1" t="s">
        <v>69</v>
      </c>
      <c r="G1326" s="1" t="s">
        <v>123</v>
      </c>
      <c r="H1326" s="1" t="s">
        <v>124</v>
      </c>
      <c r="I1326" s="1" t="s">
        <v>101</v>
      </c>
      <c r="J1326" s="1" t="s">
        <v>8612</v>
      </c>
      <c r="K1326" s="1" t="s">
        <v>8613</v>
      </c>
      <c r="L1326" s="1" t="s">
        <v>8620</v>
      </c>
      <c r="M1326" s="1" t="s">
        <v>8614</v>
      </c>
      <c r="N1326" s="1" t="s">
        <v>8615</v>
      </c>
      <c r="O1326" s="1" t="s">
        <v>382</v>
      </c>
      <c r="P1326" s="1" t="s">
        <v>386</v>
      </c>
      <c r="Q1326" s="1" t="s">
        <v>382</v>
      </c>
      <c r="R1326" s="1" t="s">
        <v>8621</v>
      </c>
      <c r="S1326" s="1" t="s">
        <v>8622</v>
      </c>
      <c r="T1326" s="1"/>
      <c r="U1326" s="1" t="s">
        <v>7129</v>
      </c>
      <c r="V1326" s="1"/>
      <c r="W1326" s="1"/>
      <c r="X1326" s="1"/>
      <c r="Y1326" s="1">
        <v>105</v>
      </c>
      <c r="Z1326" s="1"/>
      <c r="AA1326" s="1"/>
      <c r="AB1326" s="1"/>
      <c r="AC1326" s="1"/>
      <c r="AD1326" s="1"/>
      <c r="AE1326" s="1"/>
      <c r="AF1326" s="1"/>
      <c r="AG1326" s="1"/>
      <c r="AH1326" s="1"/>
      <c r="AI1326" s="1"/>
      <c r="AJ1326" s="1"/>
      <c r="AK1326" s="1" t="s">
        <v>220</v>
      </c>
      <c r="AL1326" s="1"/>
      <c r="AM1326" s="1"/>
      <c r="AN1326" s="1"/>
      <c r="AO1326" s="1"/>
      <c r="AP1326" s="1"/>
      <c r="AQ1326" s="1"/>
      <c r="AR1326" s="1"/>
      <c r="AS1326" s="1"/>
      <c r="AT1326" s="1"/>
      <c r="AU1326" s="1"/>
      <c r="AV1326" s="1"/>
      <c r="AW1326" s="1"/>
      <c r="AX1326" s="1" t="s">
        <v>237</v>
      </c>
      <c r="AY1326" s="1"/>
      <c r="AZ1326" s="1" t="s">
        <v>386</v>
      </c>
      <c r="BA1326" s="1" t="s">
        <v>382</v>
      </c>
      <c r="BB1326" s="1"/>
      <c r="BC1326" s="1"/>
      <c r="BD1326" s="1"/>
      <c r="BE1326" s="1" t="s">
        <v>134</v>
      </c>
      <c r="BF1326" s="1"/>
      <c r="BG1326" s="1"/>
      <c r="BH1326" s="1"/>
      <c r="BI1326" s="1"/>
      <c r="BJ1326" s="1"/>
      <c r="BK1326" s="1"/>
      <c r="BL1326" s="1" t="s">
        <v>8618</v>
      </c>
      <c r="BM1326" s="1" t="s">
        <v>8619</v>
      </c>
      <c r="BN1326" s="1" t="s">
        <v>375</v>
      </c>
    </row>
    <row r="1327" spans="1:66" ht="15.75" customHeight="1" x14ac:dyDescent="0.3">
      <c r="A1327" s="1" t="s">
        <v>382</v>
      </c>
      <c r="B1327" s="1">
        <v>500000</v>
      </c>
      <c r="C1327" s="1" t="s">
        <v>68</v>
      </c>
      <c r="D1327" s="1">
        <v>0</v>
      </c>
      <c r="E1327" s="4" t="s">
        <v>139</v>
      </c>
      <c r="F1327" s="1" t="s">
        <v>69</v>
      </c>
      <c r="G1327" s="1" t="s">
        <v>123</v>
      </c>
      <c r="H1327" s="1" t="s">
        <v>124</v>
      </c>
      <c r="I1327" s="1" t="s">
        <v>101</v>
      </c>
      <c r="J1327" s="1" t="s">
        <v>8604</v>
      </c>
      <c r="K1327" s="1" t="s">
        <v>8605</v>
      </c>
      <c r="L1327" s="1" t="s">
        <v>8623</v>
      </c>
      <c r="M1327" s="1" t="s">
        <v>8598</v>
      </c>
      <c r="N1327" s="1" t="s">
        <v>8599</v>
      </c>
      <c r="O1327" s="1" t="s">
        <v>382</v>
      </c>
      <c r="P1327" s="1" t="s">
        <v>386</v>
      </c>
      <c r="Q1327" s="1" t="s">
        <v>382</v>
      </c>
      <c r="R1327" s="1" t="s">
        <v>8624</v>
      </c>
      <c r="S1327" s="1" t="s">
        <v>8625</v>
      </c>
      <c r="T1327" s="1"/>
      <c r="U1327" s="1" t="s">
        <v>7741</v>
      </c>
      <c r="V1327" s="1"/>
      <c r="W1327" s="1"/>
      <c r="X1327" s="1"/>
      <c r="Y1327" s="1">
        <v>1200</v>
      </c>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t="s">
        <v>5833</v>
      </c>
      <c r="AY1327" s="1"/>
      <c r="AZ1327" s="1" t="s">
        <v>386</v>
      </c>
      <c r="BA1327" s="1" t="s">
        <v>382</v>
      </c>
      <c r="BB1327" s="1"/>
      <c r="BC1327" s="1"/>
      <c r="BD1327" s="1"/>
      <c r="BE1327" s="1" t="s">
        <v>134</v>
      </c>
      <c r="BF1327" s="1"/>
      <c r="BG1327" s="1"/>
      <c r="BH1327" s="1"/>
      <c r="BI1327" s="1"/>
      <c r="BJ1327" s="1"/>
      <c r="BK1327" s="1"/>
      <c r="BL1327" s="1" t="s">
        <v>8602</v>
      </c>
      <c r="BM1327" s="1" t="s">
        <v>8603</v>
      </c>
      <c r="BN1327" s="1" t="s">
        <v>121</v>
      </c>
    </row>
    <row r="1328" spans="1:66" ht="15.75" customHeight="1" x14ac:dyDescent="0.3">
      <c r="A1328" s="1" t="s">
        <v>382</v>
      </c>
      <c r="B1328" s="1">
        <v>20000</v>
      </c>
      <c r="C1328" s="1" t="s">
        <v>68</v>
      </c>
      <c r="D1328" s="1">
        <v>0</v>
      </c>
      <c r="E1328" s="4" t="s">
        <v>139</v>
      </c>
      <c r="F1328" s="1" t="s">
        <v>69</v>
      </c>
      <c r="G1328" s="1" t="s">
        <v>123</v>
      </c>
      <c r="H1328" s="1" t="s">
        <v>124</v>
      </c>
      <c r="I1328" s="1" t="s">
        <v>101</v>
      </c>
      <c r="J1328" s="1" t="s">
        <v>8626</v>
      </c>
      <c r="K1328" s="1" t="s">
        <v>8627</v>
      </c>
      <c r="L1328" s="1" t="s">
        <v>8628</v>
      </c>
      <c r="M1328" s="1" t="s">
        <v>8629</v>
      </c>
      <c r="N1328" s="1" t="s">
        <v>8630</v>
      </c>
      <c r="O1328" s="1" t="s">
        <v>382</v>
      </c>
      <c r="P1328" s="1" t="s">
        <v>386</v>
      </c>
      <c r="Q1328" s="1" t="s">
        <v>382</v>
      </c>
      <c r="R1328" s="1" t="s">
        <v>8631</v>
      </c>
      <c r="S1328" s="1" t="s">
        <v>8632</v>
      </c>
      <c r="T1328" s="1"/>
      <c r="U1328" s="1" t="s">
        <v>130</v>
      </c>
      <c r="V1328" s="1"/>
      <c r="W1328" s="1"/>
      <c r="X1328" s="1"/>
      <c r="Y1328" s="1">
        <v>130</v>
      </c>
      <c r="Z1328" s="1"/>
      <c r="AA1328" s="1"/>
      <c r="AB1328" s="1"/>
      <c r="AC1328" s="1"/>
      <c r="AD1328" s="1"/>
      <c r="AE1328" s="1"/>
      <c r="AF1328" s="1"/>
      <c r="AG1328" s="1"/>
      <c r="AH1328" s="1"/>
      <c r="AI1328" s="1"/>
      <c r="AJ1328" s="1"/>
      <c r="AK1328" s="1" t="s">
        <v>1631</v>
      </c>
      <c r="AL1328" s="1"/>
      <c r="AM1328" s="1"/>
      <c r="AN1328" s="1"/>
      <c r="AO1328" s="1"/>
      <c r="AP1328" s="1"/>
      <c r="AQ1328" s="1"/>
      <c r="AR1328" s="1"/>
      <c r="AS1328" s="1"/>
      <c r="AT1328" s="1"/>
      <c r="AU1328" s="1"/>
      <c r="AV1328" s="1"/>
      <c r="AW1328" s="1"/>
      <c r="AX1328" s="1" t="s">
        <v>237</v>
      </c>
      <c r="AY1328" s="1"/>
      <c r="AZ1328" s="1" t="s">
        <v>386</v>
      </c>
      <c r="BA1328" s="1" t="s">
        <v>382</v>
      </c>
      <c r="BB1328" s="1"/>
      <c r="BC1328" s="1"/>
      <c r="BD1328" s="1"/>
      <c r="BE1328" s="1" t="s">
        <v>134</v>
      </c>
      <c r="BF1328" s="1" t="s">
        <v>135</v>
      </c>
      <c r="BG1328" s="1"/>
      <c r="BH1328" s="1" t="s">
        <v>1056</v>
      </c>
      <c r="BI1328" s="1"/>
      <c r="BJ1328" s="1"/>
      <c r="BK1328" s="1"/>
      <c r="BL1328" s="1" t="s">
        <v>8633</v>
      </c>
      <c r="BM1328" s="1" t="s">
        <v>8634</v>
      </c>
      <c r="BN1328" s="1" t="s">
        <v>181</v>
      </c>
    </row>
    <row r="1329" spans="1:66" ht="15.75" customHeight="1" x14ac:dyDescent="0.3">
      <c r="A1329" s="1" t="s">
        <v>382</v>
      </c>
      <c r="B1329" s="1">
        <v>500000</v>
      </c>
      <c r="C1329" s="1" t="s">
        <v>68</v>
      </c>
      <c r="D1329" s="1">
        <v>0</v>
      </c>
      <c r="E1329" s="4" t="s">
        <v>139</v>
      </c>
      <c r="F1329" s="1" t="s">
        <v>69</v>
      </c>
      <c r="G1329" s="1" t="s">
        <v>123</v>
      </c>
      <c r="H1329" s="1" t="s">
        <v>124</v>
      </c>
      <c r="I1329" s="1" t="s">
        <v>101</v>
      </c>
      <c r="J1329" s="1" t="s">
        <v>8612</v>
      </c>
      <c r="K1329" s="1" t="s">
        <v>8613</v>
      </c>
      <c r="L1329" s="1" t="s">
        <v>8635</v>
      </c>
      <c r="M1329" s="1" t="s">
        <v>8614</v>
      </c>
      <c r="N1329" s="1" t="s">
        <v>8615</v>
      </c>
      <c r="O1329" s="1" t="s">
        <v>382</v>
      </c>
      <c r="P1329" s="1" t="s">
        <v>386</v>
      </c>
      <c r="Q1329" s="1" t="s">
        <v>382</v>
      </c>
      <c r="R1329" s="1" t="s">
        <v>8636</v>
      </c>
      <c r="S1329" s="1" t="s">
        <v>8637</v>
      </c>
      <c r="T1329" s="1"/>
      <c r="U1329" s="1" t="s">
        <v>7129</v>
      </c>
      <c r="V1329" s="1"/>
      <c r="W1329" s="1"/>
      <c r="X1329" s="1"/>
      <c r="Y1329" s="1">
        <v>105</v>
      </c>
      <c r="Z1329" s="1"/>
      <c r="AA1329" s="1"/>
      <c r="AB1329" s="1"/>
      <c r="AC1329" s="1"/>
      <c r="AD1329" s="1"/>
      <c r="AE1329" s="1"/>
      <c r="AF1329" s="1"/>
      <c r="AG1329" s="1"/>
      <c r="AH1329" s="1"/>
      <c r="AI1329" s="1"/>
      <c r="AJ1329" s="1"/>
      <c r="AK1329" s="1" t="s">
        <v>220</v>
      </c>
      <c r="AL1329" s="1"/>
      <c r="AM1329" s="1"/>
      <c r="AN1329" s="1"/>
      <c r="AO1329" s="1"/>
      <c r="AP1329" s="1"/>
      <c r="AQ1329" s="1"/>
      <c r="AR1329" s="1"/>
      <c r="AS1329" s="1"/>
      <c r="AT1329" s="1"/>
      <c r="AU1329" s="1"/>
      <c r="AV1329" s="1"/>
      <c r="AW1329" s="1"/>
      <c r="AX1329" s="1" t="s">
        <v>237</v>
      </c>
      <c r="AY1329" s="1"/>
      <c r="AZ1329" s="1" t="s">
        <v>386</v>
      </c>
      <c r="BA1329" s="1" t="s">
        <v>382</v>
      </c>
      <c r="BB1329" s="1"/>
      <c r="BC1329" s="1"/>
      <c r="BD1329" s="1"/>
      <c r="BE1329" s="1" t="s">
        <v>134</v>
      </c>
      <c r="BF1329" s="1"/>
      <c r="BG1329" s="1"/>
      <c r="BH1329" s="1"/>
      <c r="BI1329" s="1"/>
      <c r="BJ1329" s="1"/>
      <c r="BK1329" s="1"/>
      <c r="BL1329" s="1" t="s">
        <v>8618</v>
      </c>
      <c r="BM1329" s="1" t="s">
        <v>8619</v>
      </c>
      <c r="BN1329" s="1" t="s">
        <v>121</v>
      </c>
    </row>
    <row r="1330" spans="1:66" ht="15.75" customHeight="1" x14ac:dyDescent="0.3">
      <c r="A1330" s="1" t="s">
        <v>382</v>
      </c>
      <c r="B1330" s="1">
        <v>50000</v>
      </c>
      <c r="C1330" s="1" t="s">
        <v>68</v>
      </c>
      <c r="D1330" s="1">
        <v>0</v>
      </c>
      <c r="E1330" s="4" t="s">
        <v>139</v>
      </c>
      <c r="F1330" s="1" t="s">
        <v>69</v>
      </c>
      <c r="G1330" s="1" t="s">
        <v>123</v>
      </c>
      <c r="H1330" s="1" t="s">
        <v>124</v>
      </c>
      <c r="I1330" s="1" t="s">
        <v>101</v>
      </c>
      <c r="J1330" s="1"/>
      <c r="K1330" s="1"/>
      <c r="L1330" s="1" t="s">
        <v>8638</v>
      </c>
      <c r="M1330" s="1" t="s">
        <v>8629</v>
      </c>
      <c r="N1330" s="1" t="s">
        <v>8630</v>
      </c>
      <c r="O1330" s="1" t="s">
        <v>382</v>
      </c>
      <c r="P1330" s="1" t="s">
        <v>386</v>
      </c>
      <c r="Q1330" s="1" t="s">
        <v>382</v>
      </c>
      <c r="R1330" s="1" t="s">
        <v>8639</v>
      </c>
      <c r="S1330" s="1" t="s">
        <v>8640</v>
      </c>
      <c r="T1330" s="1"/>
      <c r="U1330" s="1" t="s">
        <v>130</v>
      </c>
      <c r="V1330" s="1"/>
      <c r="W1330" s="1"/>
      <c r="X1330" s="1"/>
      <c r="Y1330" s="1">
        <v>130</v>
      </c>
      <c r="Z1330" s="1"/>
      <c r="AA1330" s="1"/>
      <c r="AB1330" s="1"/>
      <c r="AC1330" s="1"/>
      <c r="AD1330" s="1"/>
      <c r="AE1330" s="1"/>
      <c r="AF1330" s="1"/>
      <c r="AG1330" s="1"/>
      <c r="AH1330" s="1"/>
      <c r="AI1330" s="1"/>
      <c r="AJ1330" s="1"/>
      <c r="AK1330" s="1" t="s">
        <v>1631</v>
      </c>
      <c r="AL1330" s="1"/>
      <c r="AM1330" s="1"/>
      <c r="AN1330" s="1"/>
      <c r="AO1330" s="1"/>
      <c r="AP1330" s="1"/>
      <c r="AQ1330" s="1"/>
      <c r="AR1330" s="1"/>
      <c r="AS1330" s="1"/>
      <c r="AT1330" s="1"/>
      <c r="AU1330" s="1"/>
      <c r="AV1330" s="1"/>
      <c r="AW1330" s="1"/>
      <c r="AX1330" s="1" t="s">
        <v>237</v>
      </c>
      <c r="AY1330" s="1"/>
      <c r="AZ1330" s="1" t="s">
        <v>386</v>
      </c>
      <c r="BA1330" s="1" t="s">
        <v>382</v>
      </c>
      <c r="BB1330" s="1"/>
      <c r="BC1330" s="1"/>
      <c r="BD1330" s="1"/>
      <c r="BE1330" s="1" t="s">
        <v>134</v>
      </c>
      <c r="BF1330" s="1" t="s">
        <v>135</v>
      </c>
      <c r="BG1330" s="1"/>
      <c r="BH1330" s="1" t="s">
        <v>1056</v>
      </c>
      <c r="BI1330" s="1"/>
      <c r="BJ1330" s="1"/>
      <c r="BK1330" s="1"/>
      <c r="BL1330" s="1" t="s">
        <v>8633</v>
      </c>
      <c r="BM1330" s="1" t="s">
        <v>8634</v>
      </c>
      <c r="BN1330" s="1" t="s">
        <v>375</v>
      </c>
    </row>
    <row r="1331" spans="1:66" ht="15.75" customHeight="1" x14ac:dyDescent="0.3">
      <c r="A1331" s="1" t="s">
        <v>105</v>
      </c>
      <c r="B1331" s="1">
        <v>2000000</v>
      </c>
      <c r="C1331" s="1" t="s">
        <v>68</v>
      </c>
      <c r="D1331" s="1">
        <v>0</v>
      </c>
      <c r="E1331" s="4">
        <v>44629</v>
      </c>
      <c r="F1331" s="1" t="s">
        <v>69</v>
      </c>
      <c r="G1331" s="1" t="s">
        <v>123</v>
      </c>
      <c r="H1331" s="1" t="s">
        <v>124</v>
      </c>
      <c r="I1331" s="1" t="s">
        <v>101</v>
      </c>
      <c r="J1331" s="1"/>
      <c r="K1331" s="1"/>
      <c r="L1331" s="1"/>
      <c r="M1331" s="1" t="s">
        <v>8641</v>
      </c>
      <c r="N1331" s="1" t="s">
        <v>8642</v>
      </c>
      <c r="O1331" s="1" t="s">
        <v>105</v>
      </c>
      <c r="P1331" s="1" t="s">
        <v>945</v>
      </c>
      <c r="Q1331" s="1" t="s">
        <v>105</v>
      </c>
      <c r="R1331" s="1" t="s">
        <v>8643</v>
      </c>
      <c r="S1331" s="1" t="s">
        <v>8644</v>
      </c>
      <c r="T1331" s="1"/>
      <c r="U1331" s="1" t="s">
        <v>147</v>
      </c>
      <c r="V1331" s="1"/>
      <c r="W1331" s="1"/>
      <c r="X1331" s="1"/>
      <c r="Y1331" s="1">
        <v>800</v>
      </c>
      <c r="Z1331" s="1"/>
      <c r="AA1331" s="1"/>
      <c r="AB1331" s="1"/>
      <c r="AC1331" s="1"/>
      <c r="AD1331" s="1"/>
      <c r="AE1331" s="1"/>
      <c r="AF1331" s="1"/>
      <c r="AG1331" s="1"/>
      <c r="AH1331" s="1"/>
      <c r="AI1331" s="1"/>
      <c r="AJ1331" s="1"/>
      <c r="AK1331" s="1" t="s">
        <v>8645</v>
      </c>
      <c r="AL1331" s="1"/>
      <c r="AM1331" s="1"/>
      <c r="AN1331" s="1"/>
      <c r="AO1331" s="1"/>
      <c r="AP1331" s="1"/>
      <c r="AQ1331" s="1"/>
      <c r="AR1331" s="1"/>
      <c r="AS1331" s="1"/>
      <c r="AT1331" s="1"/>
      <c r="AU1331" s="1"/>
      <c r="AV1331" s="1"/>
      <c r="AW1331" s="1"/>
      <c r="AX1331" s="1" t="s">
        <v>345</v>
      </c>
      <c r="AY1331" s="1"/>
      <c r="AZ1331" s="1" t="s">
        <v>1231</v>
      </c>
      <c r="BA1331" s="1" t="s">
        <v>1228</v>
      </c>
      <c r="BB1331" s="1"/>
      <c r="BC1331" s="1"/>
      <c r="BD1331" s="1"/>
      <c r="BE1331" s="1" t="s">
        <v>192</v>
      </c>
      <c r="BF1331" s="1" t="s">
        <v>90</v>
      </c>
      <c r="BG1331" s="1"/>
      <c r="BH1331" s="1" t="s">
        <v>193</v>
      </c>
      <c r="BI1331" s="1"/>
      <c r="BJ1331" s="1"/>
      <c r="BK1331" s="1"/>
      <c r="BL1331" s="1" t="s">
        <v>8646</v>
      </c>
      <c r="BM1331" s="1" t="s">
        <v>8647</v>
      </c>
      <c r="BN1331" s="1" t="s">
        <v>121</v>
      </c>
    </row>
    <row r="1332" spans="1:66" ht="15.75" customHeight="1" x14ac:dyDescent="0.3">
      <c r="A1332" s="1" t="s">
        <v>105</v>
      </c>
      <c r="B1332" s="1">
        <v>3000000</v>
      </c>
      <c r="C1332" s="1" t="s">
        <v>68</v>
      </c>
      <c r="D1332" s="1">
        <v>0</v>
      </c>
      <c r="E1332" s="4" t="s">
        <v>139</v>
      </c>
      <c r="F1332" s="1" t="s">
        <v>69</v>
      </c>
      <c r="G1332" s="1" t="s">
        <v>123</v>
      </c>
      <c r="H1332" s="1" t="s">
        <v>124</v>
      </c>
      <c r="I1332" s="1" t="s">
        <v>101</v>
      </c>
      <c r="J1332" s="1"/>
      <c r="K1332" s="1"/>
      <c r="L1332" s="1"/>
      <c r="M1332" s="1" t="s">
        <v>8648</v>
      </c>
      <c r="N1332" s="1" t="s">
        <v>8649</v>
      </c>
      <c r="O1332" s="1" t="s">
        <v>105</v>
      </c>
      <c r="P1332" s="1" t="s">
        <v>945</v>
      </c>
      <c r="Q1332" s="1" t="s">
        <v>105</v>
      </c>
      <c r="R1332" s="1" t="s">
        <v>8650</v>
      </c>
      <c r="S1332" s="1" t="s">
        <v>8651</v>
      </c>
      <c r="T1332" s="1"/>
      <c r="U1332" s="1" t="s">
        <v>81</v>
      </c>
      <c r="V1332" s="1"/>
      <c r="W1332" s="1"/>
      <c r="X1332" s="1"/>
      <c r="Y1332" s="1">
        <v>120</v>
      </c>
      <c r="Z1332" s="1"/>
      <c r="AA1332" s="1"/>
      <c r="AB1332" s="1"/>
      <c r="AC1332" s="1"/>
      <c r="AD1332" s="1"/>
      <c r="AE1332" s="1"/>
      <c r="AF1332" s="1"/>
      <c r="AG1332" s="1"/>
      <c r="AH1332" s="1"/>
      <c r="AI1332" s="1"/>
      <c r="AJ1332" s="1"/>
      <c r="AK1332" s="1" t="s">
        <v>3600</v>
      </c>
      <c r="AL1332" s="1"/>
      <c r="AM1332" s="1"/>
      <c r="AN1332" s="1"/>
      <c r="AO1332" s="1"/>
      <c r="AP1332" s="1"/>
      <c r="AQ1332" s="1"/>
      <c r="AR1332" s="1"/>
      <c r="AS1332" s="1"/>
      <c r="AT1332" s="1"/>
      <c r="AU1332" s="1"/>
      <c r="AV1332" s="1"/>
      <c r="AW1332" s="1"/>
      <c r="AX1332" s="1" t="s">
        <v>237</v>
      </c>
      <c r="AY1332" s="1"/>
      <c r="AZ1332" s="1" t="s">
        <v>443</v>
      </c>
      <c r="BA1332" s="1" t="s">
        <v>444</v>
      </c>
      <c r="BB1332" s="1" t="s">
        <v>445</v>
      </c>
      <c r="BC1332" s="1"/>
      <c r="BD1332" s="1" t="s">
        <v>165</v>
      </c>
      <c r="BE1332" s="1" t="s">
        <v>134</v>
      </c>
      <c r="BF1332" s="1"/>
      <c r="BG1332" s="1"/>
      <c r="BH1332" s="1"/>
      <c r="BI1332" s="1"/>
      <c r="BJ1332" s="1"/>
      <c r="BK1332" s="1"/>
      <c r="BL1332" s="1" t="s">
        <v>8652</v>
      </c>
      <c r="BM1332" s="1" t="s">
        <v>8653</v>
      </c>
      <c r="BN1332" s="1" t="s">
        <v>121</v>
      </c>
    </row>
    <row r="1333" spans="1:66" ht="15.75" customHeight="1" x14ac:dyDescent="0.3">
      <c r="A1333" s="1" t="s">
        <v>105</v>
      </c>
      <c r="B1333" s="1">
        <v>250000</v>
      </c>
      <c r="C1333" s="1" t="s">
        <v>68</v>
      </c>
      <c r="D1333" s="1">
        <v>0</v>
      </c>
      <c r="E1333" s="4" t="s">
        <v>4420</v>
      </c>
      <c r="F1333" s="1" t="s">
        <v>69</v>
      </c>
      <c r="G1333" s="1" t="s">
        <v>123</v>
      </c>
      <c r="H1333" s="1" t="s">
        <v>124</v>
      </c>
      <c r="I1333" s="1" t="s">
        <v>101</v>
      </c>
      <c r="J1333" s="1"/>
      <c r="K1333" s="1"/>
      <c r="L1333" s="1"/>
      <c r="M1333" s="1" t="s">
        <v>8654</v>
      </c>
      <c r="N1333" s="1" t="s">
        <v>8655</v>
      </c>
      <c r="O1333" s="1" t="s">
        <v>105</v>
      </c>
      <c r="P1333" s="1" t="s">
        <v>945</v>
      </c>
      <c r="Q1333" s="1" t="s">
        <v>105</v>
      </c>
      <c r="R1333" s="1" t="s">
        <v>8656</v>
      </c>
      <c r="S1333" s="1" t="s">
        <v>8657</v>
      </c>
      <c r="T1333" s="1"/>
      <c r="U1333" s="1" t="s">
        <v>130</v>
      </c>
      <c r="V1333" s="1"/>
      <c r="W1333" s="1"/>
      <c r="X1333" s="1"/>
      <c r="Y1333" s="1">
        <v>80</v>
      </c>
      <c r="Z1333" s="1"/>
      <c r="AA1333" s="1"/>
      <c r="AB1333" s="1"/>
      <c r="AC1333" s="1"/>
      <c r="AD1333" s="1"/>
      <c r="AE1333" s="1"/>
      <c r="AF1333" s="1"/>
      <c r="AG1333" s="1"/>
      <c r="AH1333" s="1"/>
      <c r="AI1333" s="1"/>
      <c r="AJ1333" s="1"/>
      <c r="AK1333" s="1" t="s">
        <v>264</v>
      </c>
      <c r="AL1333" s="1"/>
      <c r="AM1333" s="1"/>
      <c r="AN1333" s="1"/>
      <c r="AO1333" s="1"/>
      <c r="AP1333" s="1"/>
      <c r="AQ1333" s="1"/>
      <c r="AR1333" s="1"/>
      <c r="AS1333" s="1"/>
      <c r="AT1333" s="1"/>
      <c r="AU1333" s="1"/>
      <c r="AV1333" s="1"/>
      <c r="AW1333" s="1"/>
      <c r="AX1333" s="1" t="s">
        <v>282</v>
      </c>
      <c r="AY1333" s="1"/>
      <c r="AZ1333" s="1" t="s">
        <v>386</v>
      </c>
      <c r="BA1333" s="1" t="s">
        <v>382</v>
      </c>
      <c r="BB1333" s="1"/>
      <c r="BC1333" s="1"/>
      <c r="BD1333" s="1" t="s">
        <v>116</v>
      </c>
      <c r="BE1333" s="1" t="s">
        <v>134</v>
      </c>
      <c r="BF1333" s="1" t="s">
        <v>135</v>
      </c>
      <c r="BG1333" s="1"/>
      <c r="BH1333" s="1" t="s">
        <v>331</v>
      </c>
      <c r="BI1333" s="1"/>
      <c r="BJ1333" s="1"/>
      <c r="BK1333" s="1"/>
      <c r="BL1333" s="1" t="s">
        <v>8658</v>
      </c>
      <c r="BM1333" s="1" t="s">
        <v>8659</v>
      </c>
      <c r="BN1333" s="1" t="s">
        <v>121</v>
      </c>
    </row>
    <row r="1334" spans="1:66" ht="15.75" customHeight="1" x14ac:dyDescent="0.3">
      <c r="A1334" s="1" t="s">
        <v>481</v>
      </c>
      <c r="B1334" s="1">
        <v>200000</v>
      </c>
      <c r="C1334" s="1" t="s">
        <v>68</v>
      </c>
      <c r="D1334" s="1">
        <v>50</v>
      </c>
      <c r="E1334" s="4" t="s">
        <v>139</v>
      </c>
      <c r="F1334" s="1" t="s">
        <v>69</v>
      </c>
      <c r="G1334" s="1" t="s">
        <v>402</v>
      </c>
      <c r="H1334" s="1" t="s">
        <v>403</v>
      </c>
      <c r="I1334" s="1" t="s">
        <v>142</v>
      </c>
      <c r="J1334" s="1" t="s">
        <v>8660</v>
      </c>
      <c r="K1334" s="1" t="s">
        <v>8661</v>
      </c>
      <c r="L1334" s="1" t="s">
        <v>8662</v>
      </c>
      <c r="M1334" s="1" t="s">
        <v>8663</v>
      </c>
      <c r="N1334" s="1" t="s">
        <v>8664</v>
      </c>
      <c r="O1334" s="1" t="s">
        <v>382</v>
      </c>
      <c r="P1334" s="1" t="s">
        <v>386</v>
      </c>
      <c r="Q1334" s="1" t="s">
        <v>382</v>
      </c>
      <c r="R1334" s="1" t="s">
        <v>8665</v>
      </c>
      <c r="S1334" s="1" t="s">
        <v>8666</v>
      </c>
      <c r="T1334" s="1"/>
      <c r="U1334" s="1" t="s">
        <v>147</v>
      </c>
      <c r="V1334" s="1"/>
      <c r="W1334" s="1"/>
      <c r="X1334" s="1"/>
      <c r="Y1334" s="1">
        <v>70</v>
      </c>
      <c r="Z1334" s="1"/>
      <c r="AA1334" s="1"/>
      <c r="AB1334" s="1"/>
      <c r="AC1334" s="1"/>
      <c r="AD1334" s="1"/>
      <c r="AE1334" s="1"/>
      <c r="AF1334" s="1"/>
      <c r="AG1334" s="1"/>
      <c r="AH1334" s="1"/>
      <c r="AI1334" s="1"/>
      <c r="AJ1334" s="1"/>
      <c r="AK1334" s="1" t="s">
        <v>220</v>
      </c>
      <c r="AL1334" s="1"/>
      <c r="AM1334" s="1"/>
      <c r="AN1334" s="1"/>
      <c r="AO1334" s="1"/>
      <c r="AP1334" s="1"/>
      <c r="AQ1334" s="1"/>
      <c r="AR1334" s="1"/>
      <c r="AS1334" s="1"/>
      <c r="AT1334" s="1"/>
      <c r="AU1334" s="1"/>
      <c r="AV1334" s="1"/>
      <c r="AW1334" s="1"/>
      <c r="AX1334" s="1" t="s">
        <v>345</v>
      </c>
      <c r="AY1334" s="1"/>
      <c r="AZ1334" s="1" t="s">
        <v>386</v>
      </c>
      <c r="BA1334" s="1" t="s">
        <v>382</v>
      </c>
      <c r="BB1334" s="1"/>
      <c r="BC1334" s="1"/>
      <c r="BD1334" s="1" t="s">
        <v>133</v>
      </c>
      <c r="BE1334" s="1" t="s">
        <v>134</v>
      </c>
      <c r="BF1334" s="1"/>
      <c r="BG1334" s="1"/>
      <c r="BH1334" s="1"/>
      <c r="BI1334" s="1"/>
      <c r="BJ1334" s="1"/>
      <c r="BK1334" s="1"/>
      <c r="BL1334" s="1" t="s">
        <v>8667</v>
      </c>
      <c r="BM1334" s="1" t="s">
        <v>8668</v>
      </c>
      <c r="BN1334" s="1" t="s">
        <v>121</v>
      </c>
    </row>
    <row r="1335" spans="1:66" ht="15.75" customHeight="1" x14ac:dyDescent="0.3">
      <c r="A1335" s="1" t="s">
        <v>481</v>
      </c>
      <c r="B1335" s="1">
        <v>10000</v>
      </c>
      <c r="C1335" s="1" t="s">
        <v>68</v>
      </c>
      <c r="D1335" s="1">
        <v>50</v>
      </c>
      <c r="E1335" s="4" t="s">
        <v>139</v>
      </c>
      <c r="F1335" s="1" t="s">
        <v>69</v>
      </c>
      <c r="G1335" s="1" t="s">
        <v>402</v>
      </c>
      <c r="H1335" s="1" t="s">
        <v>403</v>
      </c>
      <c r="I1335" s="1" t="s">
        <v>142</v>
      </c>
      <c r="J1335" s="1" t="s">
        <v>8660</v>
      </c>
      <c r="K1335" s="1" t="s">
        <v>8661</v>
      </c>
      <c r="L1335" s="1" t="s">
        <v>8669</v>
      </c>
      <c r="M1335" s="1" t="s">
        <v>8663</v>
      </c>
      <c r="N1335" s="1" t="s">
        <v>8664</v>
      </c>
      <c r="O1335" s="1" t="s">
        <v>382</v>
      </c>
      <c r="P1335" s="1" t="s">
        <v>386</v>
      </c>
      <c r="Q1335" s="1" t="s">
        <v>382</v>
      </c>
      <c r="R1335" s="1" t="s">
        <v>8670</v>
      </c>
      <c r="S1335" s="1" t="s">
        <v>8671</v>
      </c>
      <c r="T1335" s="1"/>
      <c r="U1335" s="1" t="s">
        <v>147</v>
      </c>
      <c r="V1335" s="1"/>
      <c r="W1335" s="1"/>
      <c r="X1335" s="1"/>
      <c r="Y1335" s="1">
        <v>70</v>
      </c>
      <c r="Z1335" s="1"/>
      <c r="AA1335" s="1"/>
      <c r="AB1335" s="1"/>
      <c r="AC1335" s="1"/>
      <c r="AD1335" s="1"/>
      <c r="AE1335" s="1"/>
      <c r="AF1335" s="1"/>
      <c r="AG1335" s="1"/>
      <c r="AH1335" s="1"/>
      <c r="AI1335" s="1"/>
      <c r="AJ1335" s="1"/>
      <c r="AK1335" s="1" t="s">
        <v>220</v>
      </c>
      <c r="AL1335" s="1"/>
      <c r="AM1335" s="1"/>
      <c r="AN1335" s="1"/>
      <c r="AO1335" s="1"/>
      <c r="AP1335" s="1"/>
      <c r="AQ1335" s="1"/>
      <c r="AR1335" s="1"/>
      <c r="AS1335" s="1"/>
      <c r="AT1335" s="1"/>
      <c r="AU1335" s="1"/>
      <c r="AV1335" s="1"/>
      <c r="AW1335" s="1"/>
      <c r="AX1335" s="1" t="s">
        <v>345</v>
      </c>
      <c r="AY1335" s="1"/>
      <c r="AZ1335" s="1" t="s">
        <v>386</v>
      </c>
      <c r="BA1335" s="1" t="s">
        <v>382</v>
      </c>
      <c r="BB1335" s="1"/>
      <c r="BC1335" s="1"/>
      <c r="BD1335" s="1" t="s">
        <v>133</v>
      </c>
      <c r="BE1335" s="1" t="s">
        <v>134</v>
      </c>
      <c r="BF1335" s="1"/>
      <c r="BG1335" s="1"/>
      <c r="BH1335" s="1"/>
      <c r="BI1335" s="1"/>
      <c r="BJ1335" s="1"/>
      <c r="BK1335" s="1"/>
      <c r="BL1335" s="1" t="s">
        <v>8667</v>
      </c>
      <c r="BM1335" s="1" t="s">
        <v>8668</v>
      </c>
      <c r="BN1335" s="1" t="s">
        <v>181</v>
      </c>
    </row>
    <row r="1336" spans="1:66" ht="15.75" customHeight="1" x14ac:dyDescent="0.3">
      <c r="A1336" s="1" t="s">
        <v>481</v>
      </c>
      <c r="B1336" s="1">
        <v>10000</v>
      </c>
      <c r="C1336" s="1" t="s">
        <v>68</v>
      </c>
      <c r="D1336" s="1">
        <v>50</v>
      </c>
      <c r="E1336" s="4" t="s">
        <v>139</v>
      </c>
      <c r="F1336" s="1" t="s">
        <v>69</v>
      </c>
      <c r="G1336" s="1" t="s">
        <v>402</v>
      </c>
      <c r="H1336" s="1" t="s">
        <v>403</v>
      </c>
      <c r="I1336" s="1" t="s">
        <v>142</v>
      </c>
      <c r="J1336" s="1" t="s">
        <v>8660</v>
      </c>
      <c r="K1336" s="1" t="s">
        <v>8661</v>
      </c>
      <c r="L1336" s="1" t="s">
        <v>8672</v>
      </c>
      <c r="M1336" s="1" t="s">
        <v>8663</v>
      </c>
      <c r="N1336" s="1" t="s">
        <v>8664</v>
      </c>
      <c r="O1336" s="1" t="s">
        <v>382</v>
      </c>
      <c r="P1336" s="1" t="s">
        <v>386</v>
      </c>
      <c r="Q1336" s="1" t="s">
        <v>382</v>
      </c>
      <c r="R1336" s="1" t="s">
        <v>8673</v>
      </c>
      <c r="S1336" s="1" t="s">
        <v>8674</v>
      </c>
      <c r="T1336" s="1"/>
      <c r="U1336" s="1" t="s">
        <v>147</v>
      </c>
      <c r="V1336" s="1"/>
      <c r="W1336" s="1"/>
      <c r="X1336" s="1"/>
      <c r="Y1336" s="1">
        <v>70</v>
      </c>
      <c r="Z1336" s="1"/>
      <c r="AA1336" s="1"/>
      <c r="AB1336" s="1"/>
      <c r="AC1336" s="1"/>
      <c r="AD1336" s="1"/>
      <c r="AE1336" s="1"/>
      <c r="AF1336" s="1"/>
      <c r="AG1336" s="1"/>
      <c r="AH1336" s="1"/>
      <c r="AI1336" s="1"/>
      <c r="AJ1336" s="1"/>
      <c r="AK1336" s="1" t="s">
        <v>220</v>
      </c>
      <c r="AL1336" s="1"/>
      <c r="AM1336" s="1"/>
      <c r="AN1336" s="1"/>
      <c r="AO1336" s="1"/>
      <c r="AP1336" s="1"/>
      <c r="AQ1336" s="1"/>
      <c r="AR1336" s="1"/>
      <c r="AS1336" s="1"/>
      <c r="AT1336" s="1"/>
      <c r="AU1336" s="1"/>
      <c r="AV1336" s="1"/>
      <c r="AW1336" s="1"/>
      <c r="AX1336" s="1" t="s">
        <v>345</v>
      </c>
      <c r="AY1336" s="1"/>
      <c r="AZ1336" s="1" t="s">
        <v>386</v>
      </c>
      <c r="BA1336" s="1" t="s">
        <v>382</v>
      </c>
      <c r="BB1336" s="1"/>
      <c r="BC1336" s="1"/>
      <c r="BD1336" s="1" t="s">
        <v>133</v>
      </c>
      <c r="BE1336" s="1" t="s">
        <v>134</v>
      </c>
      <c r="BF1336" s="1"/>
      <c r="BG1336" s="1"/>
      <c r="BH1336" s="1"/>
      <c r="BI1336" s="1"/>
      <c r="BJ1336" s="1"/>
      <c r="BK1336" s="1"/>
      <c r="BL1336" s="1" t="s">
        <v>8667</v>
      </c>
      <c r="BM1336" s="1" t="s">
        <v>8668</v>
      </c>
      <c r="BN1336" s="1" t="s">
        <v>181</v>
      </c>
    </row>
    <row r="1337" spans="1:66" ht="15.75" customHeight="1" x14ac:dyDescent="0.3">
      <c r="A1337" s="1" t="s">
        <v>481</v>
      </c>
      <c r="B1337" s="1">
        <v>200000</v>
      </c>
      <c r="C1337" s="1" t="s">
        <v>68</v>
      </c>
      <c r="D1337" s="1">
        <v>50</v>
      </c>
      <c r="E1337" s="4" t="s">
        <v>139</v>
      </c>
      <c r="F1337" s="1" t="s">
        <v>69</v>
      </c>
      <c r="G1337" s="1" t="s">
        <v>402</v>
      </c>
      <c r="H1337" s="1" t="s">
        <v>403</v>
      </c>
      <c r="I1337" s="1" t="s">
        <v>142</v>
      </c>
      <c r="J1337" s="1" t="s">
        <v>8660</v>
      </c>
      <c r="K1337" s="1" t="s">
        <v>8661</v>
      </c>
      <c r="L1337" s="1" t="s">
        <v>8675</v>
      </c>
      <c r="M1337" s="1" t="s">
        <v>8663</v>
      </c>
      <c r="N1337" s="1" t="s">
        <v>8664</v>
      </c>
      <c r="O1337" s="1" t="s">
        <v>382</v>
      </c>
      <c r="P1337" s="1" t="s">
        <v>386</v>
      </c>
      <c r="Q1337" s="1" t="s">
        <v>382</v>
      </c>
      <c r="R1337" s="1" t="s">
        <v>8676</v>
      </c>
      <c r="S1337" s="1" t="s">
        <v>8677</v>
      </c>
      <c r="T1337" s="1"/>
      <c r="U1337" s="1" t="s">
        <v>147</v>
      </c>
      <c r="V1337" s="1"/>
      <c r="W1337" s="1"/>
      <c r="X1337" s="1"/>
      <c r="Y1337" s="1">
        <v>70</v>
      </c>
      <c r="Z1337" s="1"/>
      <c r="AA1337" s="1"/>
      <c r="AB1337" s="1"/>
      <c r="AC1337" s="1"/>
      <c r="AD1337" s="1"/>
      <c r="AE1337" s="1"/>
      <c r="AF1337" s="1"/>
      <c r="AG1337" s="1"/>
      <c r="AH1337" s="1"/>
      <c r="AI1337" s="1"/>
      <c r="AJ1337" s="1"/>
      <c r="AK1337" s="1" t="s">
        <v>220</v>
      </c>
      <c r="AL1337" s="1"/>
      <c r="AM1337" s="1"/>
      <c r="AN1337" s="1"/>
      <c r="AO1337" s="1"/>
      <c r="AP1337" s="1"/>
      <c r="AQ1337" s="1"/>
      <c r="AR1337" s="1"/>
      <c r="AS1337" s="1"/>
      <c r="AT1337" s="1"/>
      <c r="AU1337" s="1"/>
      <c r="AV1337" s="1"/>
      <c r="AW1337" s="1"/>
      <c r="AX1337" s="1" t="s">
        <v>345</v>
      </c>
      <c r="AY1337" s="1"/>
      <c r="AZ1337" s="1" t="s">
        <v>386</v>
      </c>
      <c r="BA1337" s="1" t="s">
        <v>382</v>
      </c>
      <c r="BB1337" s="1"/>
      <c r="BC1337" s="1"/>
      <c r="BD1337" s="1" t="s">
        <v>133</v>
      </c>
      <c r="BE1337" s="1" t="s">
        <v>134</v>
      </c>
      <c r="BF1337" s="1"/>
      <c r="BG1337" s="1"/>
      <c r="BH1337" s="1"/>
      <c r="BI1337" s="1"/>
      <c r="BJ1337" s="1"/>
      <c r="BK1337" s="1"/>
      <c r="BL1337" s="1" t="s">
        <v>8667</v>
      </c>
      <c r="BM1337" s="1" t="s">
        <v>8668</v>
      </c>
      <c r="BN1337" s="1" t="s">
        <v>121</v>
      </c>
    </row>
    <row r="1338" spans="1:66" ht="15.75" customHeight="1" x14ac:dyDescent="0.3">
      <c r="A1338" s="1" t="s">
        <v>105</v>
      </c>
      <c r="B1338" s="1">
        <v>60000</v>
      </c>
      <c r="C1338" s="1" t="s">
        <v>68</v>
      </c>
      <c r="D1338" s="1">
        <v>0</v>
      </c>
      <c r="E1338" s="4">
        <v>44569</v>
      </c>
      <c r="F1338" s="1" t="s">
        <v>69</v>
      </c>
      <c r="G1338" s="1" t="s">
        <v>123</v>
      </c>
      <c r="H1338" s="1" t="s">
        <v>124</v>
      </c>
      <c r="I1338" s="1" t="s">
        <v>101</v>
      </c>
      <c r="J1338" s="1"/>
      <c r="K1338" s="1"/>
      <c r="L1338" s="1"/>
      <c r="M1338" s="1" t="s">
        <v>8678</v>
      </c>
      <c r="N1338" s="1" t="s">
        <v>8679</v>
      </c>
      <c r="O1338" s="1" t="s">
        <v>105</v>
      </c>
      <c r="P1338" s="1" t="s">
        <v>945</v>
      </c>
      <c r="Q1338" s="1" t="s">
        <v>105</v>
      </c>
      <c r="R1338" s="1" t="s">
        <v>8680</v>
      </c>
      <c r="S1338" s="1" t="s">
        <v>8681</v>
      </c>
      <c r="T1338" s="1"/>
      <c r="U1338" s="1" t="s">
        <v>130</v>
      </c>
      <c r="V1338" s="1"/>
      <c r="W1338" s="1"/>
      <c r="X1338" s="1"/>
      <c r="Y1338" s="1">
        <v>3</v>
      </c>
      <c r="Z1338" s="1"/>
      <c r="AA1338" s="1"/>
      <c r="AB1338" s="1"/>
      <c r="AC1338" s="1"/>
      <c r="AD1338" s="1"/>
      <c r="AE1338" s="1"/>
      <c r="AF1338" s="1"/>
      <c r="AG1338" s="1"/>
      <c r="AH1338" s="1"/>
      <c r="AI1338" s="1"/>
      <c r="AJ1338" s="1"/>
      <c r="AK1338" s="1" t="s">
        <v>433</v>
      </c>
      <c r="AL1338" s="1"/>
      <c r="AM1338" s="1"/>
      <c r="AN1338" s="1"/>
      <c r="AO1338" s="1"/>
      <c r="AP1338" s="1"/>
      <c r="AQ1338" s="1"/>
      <c r="AR1338" s="1"/>
      <c r="AS1338" s="1"/>
      <c r="AT1338" s="1"/>
      <c r="AU1338" s="1"/>
      <c r="AV1338" s="1"/>
      <c r="AW1338" s="1"/>
      <c r="AX1338" s="1" t="s">
        <v>237</v>
      </c>
      <c r="AY1338" s="1"/>
      <c r="AZ1338" s="1" t="s">
        <v>945</v>
      </c>
      <c r="BA1338" s="1" t="s">
        <v>105</v>
      </c>
      <c r="BB1338" s="1"/>
      <c r="BC1338" s="1"/>
      <c r="BD1338" s="1" t="s">
        <v>133</v>
      </c>
      <c r="BE1338" s="1" t="s">
        <v>134</v>
      </c>
      <c r="BF1338" s="1"/>
      <c r="BG1338" s="1"/>
      <c r="BH1338" s="1"/>
      <c r="BI1338" s="1"/>
      <c r="BJ1338" s="1"/>
      <c r="BK1338" s="1"/>
      <c r="BL1338" s="1" t="s">
        <v>8682</v>
      </c>
      <c r="BM1338" s="1" t="s">
        <v>8683</v>
      </c>
      <c r="BN1338" s="1" t="s">
        <v>181</v>
      </c>
    </row>
    <row r="1339" spans="1:66" ht="15.75" customHeight="1" x14ac:dyDescent="0.3">
      <c r="A1339" s="1" t="s">
        <v>105</v>
      </c>
      <c r="B1339" s="1">
        <v>60000</v>
      </c>
      <c r="C1339" s="1" t="s">
        <v>68</v>
      </c>
      <c r="D1339" s="1">
        <v>0</v>
      </c>
      <c r="E1339" s="4">
        <v>44841</v>
      </c>
      <c r="F1339" s="1" t="s">
        <v>69</v>
      </c>
      <c r="G1339" s="1" t="s">
        <v>123</v>
      </c>
      <c r="H1339" s="1" t="s">
        <v>124</v>
      </c>
      <c r="I1339" s="1" t="s">
        <v>101</v>
      </c>
      <c r="J1339" s="1"/>
      <c r="K1339" s="1"/>
      <c r="L1339" s="1"/>
      <c r="M1339" s="1" t="s">
        <v>8684</v>
      </c>
      <c r="N1339" s="1" t="s">
        <v>8685</v>
      </c>
      <c r="O1339" s="1" t="s">
        <v>105</v>
      </c>
      <c r="P1339" s="1" t="s">
        <v>945</v>
      </c>
      <c r="Q1339" s="1" t="s">
        <v>105</v>
      </c>
      <c r="R1339" s="1" t="s">
        <v>8686</v>
      </c>
      <c r="S1339" s="1" t="s">
        <v>8687</v>
      </c>
      <c r="T1339" s="1"/>
      <c r="U1339" s="1"/>
      <c r="V1339" s="1"/>
      <c r="W1339" s="1" t="s">
        <v>8688</v>
      </c>
      <c r="X1339" s="1"/>
      <c r="Y1339" s="1">
        <v>50</v>
      </c>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t="s">
        <v>945</v>
      </c>
      <c r="BA1339" s="1" t="s">
        <v>105</v>
      </c>
      <c r="BB1339" s="1"/>
      <c r="BC1339" s="1"/>
      <c r="BD1339" s="1" t="s">
        <v>88</v>
      </c>
      <c r="BE1339" s="1" t="s">
        <v>150</v>
      </c>
      <c r="BF1339" s="1" t="s">
        <v>298</v>
      </c>
      <c r="BG1339" s="1"/>
      <c r="BH1339" s="1" t="s">
        <v>2340</v>
      </c>
      <c r="BI1339" s="1"/>
      <c r="BJ1339" s="1"/>
      <c r="BK1339" s="1"/>
      <c r="BL1339" s="1" t="s">
        <v>8689</v>
      </c>
      <c r="BM1339" s="1" t="s">
        <v>8690</v>
      </c>
      <c r="BN1339" s="1"/>
    </row>
    <row r="1340" spans="1:66" ht="15.75" customHeight="1" x14ac:dyDescent="0.3">
      <c r="A1340" s="1" t="s">
        <v>105</v>
      </c>
      <c r="B1340" s="1">
        <v>650000</v>
      </c>
      <c r="C1340" s="1" t="s">
        <v>68</v>
      </c>
      <c r="D1340" s="1">
        <v>0</v>
      </c>
      <c r="E1340" s="4">
        <v>44569</v>
      </c>
      <c r="F1340" s="1" t="s">
        <v>69</v>
      </c>
      <c r="G1340" s="1" t="s">
        <v>123</v>
      </c>
      <c r="H1340" s="1" t="s">
        <v>124</v>
      </c>
      <c r="I1340" s="1" t="s">
        <v>101</v>
      </c>
      <c r="J1340" s="1"/>
      <c r="K1340" s="1"/>
      <c r="L1340" s="1"/>
      <c r="M1340" s="1" t="s">
        <v>8678</v>
      </c>
      <c r="N1340" s="1" t="s">
        <v>8679</v>
      </c>
      <c r="O1340" s="1" t="s">
        <v>105</v>
      </c>
      <c r="P1340" s="1" t="s">
        <v>945</v>
      </c>
      <c r="Q1340" s="1" t="s">
        <v>105</v>
      </c>
      <c r="R1340" s="1" t="s">
        <v>8691</v>
      </c>
      <c r="S1340" s="1" t="s">
        <v>8692</v>
      </c>
      <c r="T1340" s="1"/>
      <c r="U1340" s="1" t="s">
        <v>130</v>
      </c>
      <c r="V1340" s="1"/>
      <c r="W1340" s="1"/>
      <c r="X1340" s="1"/>
      <c r="Y1340" s="1">
        <v>3</v>
      </c>
      <c r="Z1340" s="1"/>
      <c r="AA1340" s="1"/>
      <c r="AB1340" s="1"/>
      <c r="AC1340" s="1"/>
      <c r="AD1340" s="1"/>
      <c r="AE1340" s="1"/>
      <c r="AF1340" s="1"/>
      <c r="AG1340" s="1"/>
      <c r="AH1340" s="1"/>
      <c r="AI1340" s="1"/>
      <c r="AJ1340" s="1"/>
      <c r="AK1340" s="1" t="s">
        <v>433</v>
      </c>
      <c r="AL1340" s="1"/>
      <c r="AM1340" s="1"/>
      <c r="AN1340" s="1"/>
      <c r="AO1340" s="1"/>
      <c r="AP1340" s="1"/>
      <c r="AQ1340" s="1"/>
      <c r="AR1340" s="1"/>
      <c r="AS1340" s="1"/>
      <c r="AT1340" s="1"/>
      <c r="AU1340" s="1"/>
      <c r="AV1340" s="1"/>
      <c r="AW1340" s="1"/>
      <c r="AX1340" s="1" t="s">
        <v>237</v>
      </c>
      <c r="AY1340" s="1"/>
      <c r="AZ1340" s="1" t="s">
        <v>945</v>
      </c>
      <c r="BA1340" s="1" t="s">
        <v>105</v>
      </c>
      <c r="BB1340" s="1"/>
      <c r="BC1340" s="1"/>
      <c r="BD1340" s="1" t="s">
        <v>133</v>
      </c>
      <c r="BE1340" s="1" t="s">
        <v>134</v>
      </c>
      <c r="BF1340" s="1"/>
      <c r="BG1340" s="1"/>
      <c r="BH1340" s="1"/>
      <c r="BI1340" s="1"/>
      <c r="BJ1340" s="1"/>
      <c r="BK1340" s="1"/>
      <c r="BL1340" s="1" t="s">
        <v>8682</v>
      </c>
      <c r="BM1340" s="1" t="s">
        <v>8683</v>
      </c>
      <c r="BN1340" s="1" t="s">
        <v>121</v>
      </c>
    </row>
    <row r="1341" spans="1:66" ht="15.75" customHeight="1" x14ac:dyDescent="0.3">
      <c r="A1341" s="1" t="s">
        <v>105</v>
      </c>
      <c r="B1341" s="1">
        <v>300000</v>
      </c>
      <c r="C1341" s="1" t="s">
        <v>68</v>
      </c>
      <c r="D1341" s="1">
        <v>0</v>
      </c>
      <c r="E1341" s="4" t="s">
        <v>1059</v>
      </c>
      <c r="F1341" s="1" t="s">
        <v>69</v>
      </c>
      <c r="G1341" s="1" t="s">
        <v>123</v>
      </c>
      <c r="H1341" s="1" t="s">
        <v>124</v>
      </c>
      <c r="I1341" s="1" t="s">
        <v>101</v>
      </c>
      <c r="J1341" s="1"/>
      <c r="K1341" s="1"/>
      <c r="L1341" s="1" t="s">
        <v>8693</v>
      </c>
      <c r="M1341" s="1" t="s">
        <v>5282</v>
      </c>
      <c r="N1341" s="1" t="s">
        <v>5283</v>
      </c>
      <c r="O1341" s="1" t="s">
        <v>105</v>
      </c>
      <c r="P1341" s="1" t="s">
        <v>945</v>
      </c>
      <c r="Q1341" s="1" t="s">
        <v>105</v>
      </c>
      <c r="R1341" s="1" t="s">
        <v>8694</v>
      </c>
      <c r="S1341" s="1" t="s">
        <v>8695</v>
      </c>
      <c r="T1341" s="1"/>
      <c r="U1341" s="1" t="s">
        <v>130</v>
      </c>
      <c r="V1341" s="1"/>
      <c r="W1341" s="1" t="s">
        <v>5286</v>
      </c>
      <c r="X1341" s="1"/>
      <c r="Y1341" s="1">
        <v>800</v>
      </c>
      <c r="Z1341" s="1"/>
      <c r="AA1341" s="1"/>
      <c r="AB1341" s="1"/>
      <c r="AC1341" s="1"/>
      <c r="AD1341" s="1"/>
      <c r="AE1341" s="1"/>
      <c r="AF1341" s="1"/>
      <c r="AG1341" s="1"/>
      <c r="AH1341" s="1"/>
      <c r="AI1341" s="1"/>
      <c r="AJ1341" s="1"/>
      <c r="AK1341" s="1" t="s">
        <v>2204</v>
      </c>
      <c r="AL1341" s="1"/>
      <c r="AM1341" s="1"/>
      <c r="AN1341" s="1"/>
      <c r="AO1341" s="1"/>
      <c r="AP1341" s="1"/>
      <c r="AQ1341" s="1"/>
      <c r="AR1341" s="1"/>
      <c r="AS1341" s="1"/>
      <c r="AT1341" s="1"/>
      <c r="AU1341" s="1"/>
      <c r="AV1341" s="1"/>
      <c r="AW1341" s="1"/>
      <c r="AX1341" s="1" t="s">
        <v>177</v>
      </c>
      <c r="AY1341" s="1"/>
      <c r="AZ1341" s="1" t="s">
        <v>945</v>
      </c>
      <c r="BA1341" s="1" t="s">
        <v>105</v>
      </c>
      <c r="BB1341" s="1"/>
      <c r="BC1341" s="1"/>
      <c r="BD1341" s="1" t="s">
        <v>88</v>
      </c>
      <c r="BE1341" s="1" t="s">
        <v>625</v>
      </c>
      <c r="BF1341" s="1" t="s">
        <v>298</v>
      </c>
      <c r="BG1341" s="1"/>
      <c r="BH1341" s="1" t="s">
        <v>193</v>
      </c>
      <c r="BI1341" s="1"/>
      <c r="BJ1341" s="1"/>
      <c r="BK1341" s="1"/>
      <c r="BL1341" s="1" t="s">
        <v>5287</v>
      </c>
      <c r="BM1341" s="1" t="s">
        <v>5288</v>
      </c>
      <c r="BN1341" s="1"/>
    </row>
    <row r="1342" spans="1:66" ht="15.75" customHeight="1" x14ac:dyDescent="0.3">
      <c r="A1342" s="1" t="s">
        <v>105</v>
      </c>
      <c r="B1342" s="1">
        <v>50000</v>
      </c>
      <c r="C1342" s="1" t="s">
        <v>68</v>
      </c>
      <c r="D1342" s="1">
        <v>0</v>
      </c>
      <c r="E1342" s="4" t="s">
        <v>1059</v>
      </c>
      <c r="F1342" s="1" t="s">
        <v>69</v>
      </c>
      <c r="G1342" s="1" t="s">
        <v>123</v>
      </c>
      <c r="H1342" s="1" t="s">
        <v>124</v>
      </c>
      <c r="I1342" s="1" t="s">
        <v>101</v>
      </c>
      <c r="J1342" s="1"/>
      <c r="K1342" s="1"/>
      <c r="L1342" s="1"/>
      <c r="M1342" s="1" t="s">
        <v>5282</v>
      </c>
      <c r="N1342" s="1" t="s">
        <v>5283</v>
      </c>
      <c r="O1342" s="1" t="s">
        <v>105</v>
      </c>
      <c r="P1342" s="1" t="s">
        <v>945</v>
      </c>
      <c r="Q1342" s="1" t="s">
        <v>105</v>
      </c>
      <c r="R1342" s="1" t="s">
        <v>8696</v>
      </c>
      <c r="S1342" s="1" t="s">
        <v>8697</v>
      </c>
      <c r="T1342" s="1"/>
      <c r="U1342" s="1" t="s">
        <v>130</v>
      </c>
      <c r="V1342" s="1"/>
      <c r="W1342" s="1" t="s">
        <v>5286</v>
      </c>
      <c r="X1342" s="1"/>
      <c r="Y1342" s="1">
        <v>800</v>
      </c>
      <c r="Z1342" s="1"/>
      <c r="AA1342" s="1"/>
      <c r="AB1342" s="1"/>
      <c r="AC1342" s="1"/>
      <c r="AD1342" s="1"/>
      <c r="AE1342" s="1"/>
      <c r="AF1342" s="1"/>
      <c r="AG1342" s="1"/>
      <c r="AH1342" s="1"/>
      <c r="AI1342" s="1"/>
      <c r="AJ1342" s="1"/>
      <c r="AK1342" s="1" t="s">
        <v>2204</v>
      </c>
      <c r="AL1342" s="1"/>
      <c r="AM1342" s="1"/>
      <c r="AN1342" s="1"/>
      <c r="AO1342" s="1"/>
      <c r="AP1342" s="1"/>
      <c r="AQ1342" s="1"/>
      <c r="AR1342" s="1"/>
      <c r="AS1342" s="1"/>
      <c r="AT1342" s="1"/>
      <c r="AU1342" s="1"/>
      <c r="AV1342" s="1"/>
      <c r="AW1342" s="1"/>
      <c r="AX1342" s="1" t="s">
        <v>177</v>
      </c>
      <c r="AY1342" s="1"/>
      <c r="AZ1342" s="1" t="s">
        <v>945</v>
      </c>
      <c r="BA1342" s="1" t="s">
        <v>105</v>
      </c>
      <c r="BB1342" s="1"/>
      <c r="BC1342" s="1"/>
      <c r="BD1342" s="1" t="s">
        <v>88</v>
      </c>
      <c r="BE1342" s="1" t="s">
        <v>625</v>
      </c>
      <c r="BF1342" s="1" t="s">
        <v>298</v>
      </c>
      <c r="BG1342" s="1"/>
      <c r="BH1342" s="1" t="s">
        <v>193</v>
      </c>
      <c r="BI1342" s="1"/>
      <c r="BJ1342" s="1"/>
      <c r="BK1342" s="1"/>
      <c r="BL1342" s="1" t="s">
        <v>5287</v>
      </c>
      <c r="BM1342" s="1" t="s">
        <v>5288</v>
      </c>
      <c r="BN1342" s="1" t="s">
        <v>3943</v>
      </c>
    </row>
    <row r="1343" spans="1:66" ht="15.75" customHeight="1" x14ac:dyDescent="0.3">
      <c r="A1343" s="1" t="s">
        <v>105</v>
      </c>
      <c r="B1343" s="1">
        <v>50000</v>
      </c>
      <c r="C1343" s="1" t="s">
        <v>68</v>
      </c>
      <c r="D1343" s="1">
        <v>0</v>
      </c>
      <c r="E1343" s="4" t="s">
        <v>1059</v>
      </c>
      <c r="F1343" s="1" t="s">
        <v>69</v>
      </c>
      <c r="G1343" s="1" t="s">
        <v>123</v>
      </c>
      <c r="H1343" s="1" t="s">
        <v>124</v>
      </c>
      <c r="I1343" s="1" t="s">
        <v>101</v>
      </c>
      <c r="J1343" s="1"/>
      <c r="K1343" s="1"/>
      <c r="L1343" s="1"/>
      <c r="M1343" s="1" t="s">
        <v>5282</v>
      </c>
      <c r="N1343" s="1" t="s">
        <v>5283</v>
      </c>
      <c r="O1343" s="1" t="s">
        <v>105</v>
      </c>
      <c r="P1343" s="1" t="s">
        <v>945</v>
      </c>
      <c r="Q1343" s="1" t="s">
        <v>105</v>
      </c>
      <c r="R1343" s="1" t="s">
        <v>8698</v>
      </c>
      <c r="S1343" s="1" t="s">
        <v>8699</v>
      </c>
      <c r="T1343" s="1"/>
      <c r="U1343" s="1" t="s">
        <v>130</v>
      </c>
      <c r="V1343" s="1"/>
      <c r="W1343" s="1" t="s">
        <v>5286</v>
      </c>
      <c r="X1343" s="1"/>
      <c r="Y1343" s="1">
        <v>800</v>
      </c>
      <c r="Z1343" s="1"/>
      <c r="AA1343" s="1"/>
      <c r="AB1343" s="1"/>
      <c r="AC1343" s="1"/>
      <c r="AD1343" s="1"/>
      <c r="AE1343" s="1"/>
      <c r="AF1343" s="1"/>
      <c r="AG1343" s="1"/>
      <c r="AH1343" s="1"/>
      <c r="AI1343" s="1"/>
      <c r="AJ1343" s="1"/>
      <c r="AK1343" s="1" t="s">
        <v>2204</v>
      </c>
      <c r="AL1343" s="1"/>
      <c r="AM1343" s="1"/>
      <c r="AN1343" s="1"/>
      <c r="AO1343" s="1"/>
      <c r="AP1343" s="1"/>
      <c r="AQ1343" s="1"/>
      <c r="AR1343" s="1"/>
      <c r="AS1343" s="1"/>
      <c r="AT1343" s="1"/>
      <c r="AU1343" s="1"/>
      <c r="AV1343" s="1"/>
      <c r="AW1343" s="1"/>
      <c r="AX1343" s="1" t="s">
        <v>177</v>
      </c>
      <c r="AY1343" s="1"/>
      <c r="AZ1343" s="1" t="s">
        <v>945</v>
      </c>
      <c r="BA1343" s="1" t="s">
        <v>105</v>
      </c>
      <c r="BB1343" s="1"/>
      <c r="BC1343" s="1"/>
      <c r="BD1343" s="1" t="s">
        <v>88</v>
      </c>
      <c r="BE1343" s="1" t="s">
        <v>625</v>
      </c>
      <c r="BF1343" s="1" t="s">
        <v>298</v>
      </c>
      <c r="BG1343" s="1"/>
      <c r="BH1343" s="1" t="s">
        <v>193</v>
      </c>
      <c r="BI1343" s="1"/>
      <c r="BJ1343" s="1"/>
      <c r="BK1343" s="1"/>
      <c r="BL1343" s="1" t="s">
        <v>5287</v>
      </c>
      <c r="BM1343" s="1" t="s">
        <v>5288</v>
      </c>
      <c r="BN1343" s="1" t="s">
        <v>181</v>
      </c>
    </row>
    <row r="1344" spans="1:66" ht="15.75" customHeight="1" x14ac:dyDescent="0.3">
      <c r="A1344" s="1" t="s">
        <v>105</v>
      </c>
      <c r="B1344" s="1">
        <v>25000</v>
      </c>
      <c r="C1344" s="1" t="s">
        <v>68</v>
      </c>
      <c r="D1344" s="1">
        <v>0</v>
      </c>
      <c r="E1344" s="4" t="s">
        <v>1059</v>
      </c>
      <c r="F1344" s="1" t="s">
        <v>69</v>
      </c>
      <c r="G1344" s="1" t="s">
        <v>123</v>
      </c>
      <c r="H1344" s="1" t="s">
        <v>124</v>
      </c>
      <c r="I1344" s="1" t="s">
        <v>101</v>
      </c>
      <c r="J1344" s="1"/>
      <c r="K1344" s="1"/>
      <c r="L1344" s="1"/>
      <c r="M1344" s="1" t="s">
        <v>8700</v>
      </c>
      <c r="N1344" s="1" t="s">
        <v>8701</v>
      </c>
      <c r="O1344" s="1" t="s">
        <v>105</v>
      </c>
      <c r="P1344" s="1" t="s">
        <v>945</v>
      </c>
      <c r="Q1344" s="1" t="s">
        <v>105</v>
      </c>
      <c r="R1344" s="1" t="s">
        <v>8702</v>
      </c>
      <c r="S1344" s="1" t="s">
        <v>8703</v>
      </c>
      <c r="T1344" s="1"/>
      <c r="U1344" s="1" t="s">
        <v>147</v>
      </c>
      <c r="V1344" s="1"/>
      <c r="W1344" s="1"/>
      <c r="X1344" s="1"/>
      <c r="Y1344" s="1">
        <v>50</v>
      </c>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t="s">
        <v>410</v>
      </c>
      <c r="BA1344" s="1" t="s">
        <v>411</v>
      </c>
      <c r="BB1344" s="1"/>
      <c r="BC1344" s="1"/>
      <c r="BD1344" s="1" t="s">
        <v>116</v>
      </c>
      <c r="BE1344" s="1" t="s">
        <v>192</v>
      </c>
      <c r="BF1344" s="1"/>
      <c r="BG1344" s="1"/>
      <c r="BH1344" s="1" t="s">
        <v>321</v>
      </c>
      <c r="BI1344" s="1"/>
      <c r="BJ1344" s="1"/>
      <c r="BK1344" s="1"/>
      <c r="BL1344" s="1" t="s">
        <v>8704</v>
      </c>
      <c r="BM1344" s="1" t="s">
        <v>8705</v>
      </c>
      <c r="BN1344" s="1" t="s">
        <v>181</v>
      </c>
    </row>
    <row r="1345" spans="1:66" ht="15.75" customHeight="1" x14ac:dyDescent="0.3">
      <c r="A1345" s="1" t="s">
        <v>105</v>
      </c>
      <c r="B1345" s="1">
        <v>250000</v>
      </c>
      <c r="C1345" s="1" t="s">
        <v>68</v>
      </c>
      <c r="D1345" s="1">
        <v>0</v>
      </c>
      <c r="E1345" s="4" t="s">
        <v>1059</v>
      </c>
      <c r="F1345" s="1" t="s">
        <v>69</v>
      </c>
      <c r="G1345" s="1" t="s">
        <v>123</v>
      </c>
      <c r="H1345" s="1" t="s">
        <v>124</v>
      </c>
      <c r="I1345" s="1" t="s">
        <v>101</v>
      </c>
      <c r="J1345" s="1"/>
      <c r="K1345" s="1"/>
      <c r="L1345" s="1"/>
      <c r="M1345" s="1" t="s">
        <v>8700</v>
      </c>
      <c r="N1345" s="1" t="s">
        <v>8701</v>
      </c>
      <c r="O1345" s="1" t="s">
        <v>105</v>
      </c>
      <c r="P1345" s="1" t="s">
        <v>945</v>
      </c>
      <c r="Q1345" s="1" t="s">
        <v>105</v>
      </c>
      <c r="R1345" s="1" t="s">
        <v>8706</v>
      </c>
      <c r="S1345" s="1" t="s">
        <v>8707</v>
      </c>
      <c r="T1345" s="1"/>
      <c r="U1345" s="1" t="s">
        <v>147</v>
      </c>
      <c r="V1345" s="1"/>
      <c r="W1345" s="1"/>
      <c r="X1345" s="1"/>
      <c r="Y1345" s="1">
        <v>50</v>
      </c>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t="s">
        <v>410</v>
      </c>
      <c r="BA1345" s="1" t="s">
        <v>411</v>
      </c>
      <c r="BB1345" s="1"/>
      <c r="BC1345" s="1"/>
      <c r="BD1345" s="1" t="s">
        <v>116</v>
      </c>
      <c r="BE1345" s="1" t="s">
        <v>192</v>
      </c>
      <c r="BF1345" s="1"/>
      <c r="BG1345" s="1"/>
      <c r="BH1345" s="1" t="s">
        <v>321</v>
      </c>
      <c r="BI1345" s="1"/>
      <c r="BJ1345" s="1"/>
      <c r="BK1345" s="1"/>
      <c r="BL1345" s="1" t="s">
        <v>8704</v>
      </c>
      <c r="BM1345" s="1" t="s">
        <v>8705</v>
      </c>
      <c r="BN1345" s="1" t="s">
        <v>121</v>
      </c>
    </row>
    <row r="1346" spans="1:66" ht="15.75" customHeight="1" x14ac:dyDescent="0.3">
      <c r="A1346" s="1" t="s">
        <v>304</v>
      </c>
      <c r="B1346" s="1">
        <v>1050000</v>
      </c>
      <c r="C1346" s="1" t="s">
        <v>68</v>
      </c>
      <c r="D1346" s="1">
        <v>0</v>
      </c>
      <c r="E1346" s="4" t="s">
        <v>6996</v>
      </c>
      <c r="F1346" s="1" t="s">
        <v>69</v>
      </c>
      <c r="G1346" s="1" t="s">
        <v>123</v>
      </c>
      <c r="H1346" s="1" t="s">
        <v>124</v>
      </c>
      <c r="I1346" s="1" t="s">
        <v>101</v>
      </c>
      <c r="J1346" s="1"/>
      <c r="K1346" s="1"/>
      <c r="L1346" s="1"/>
      <c r="M1346" s="1" t="s">
        <v>8708</v>
      </c>
      <c r="N1346" s="1" t="s">
        <v>8709</v>
      </c>
      <c r="O1346" s="1" t="s">
        <v>304</v>
      </c>
      <c r="P1346" s="1" t="s">
        <v>307</v>
      </c>
      <c r="Q1346" s="1" t="s">
        <v>304</v>
      </c>
      <c r="R1346" s="1" t="s">
        <v>8710</v>
      </c>
      <c r="S1346" s="1" t="s">
        <v>8711</v>
      </c>
      <c r="T1346" s="1"/>
      <c r="U1346" s="1" t="s">
        <v>130</v>
      </c>
      <c r="V1346" s="1"/>
      <c r="W1346" s="1"/>
      <c r="X1346" s="1"/>
      <c r="Y1346" s="1">
        <v>350</v>
      </c>
      <c r="Z1346" s="1"/>
      <c r="AA1346" s="1"/>
      <c r="AB1346" s="1"/>
      <c r="AC1346" s="1"/>
      <c r="AD1346" s="1"/>
      <c r="AE1346" s="1"/>
      <c r="AF1346" s="1"/>
      <c r="AG1346" s="1" t="s">
        <v>111</v>
      </c>
      <c r="AH1346" s="1"/>
      <c r="AI1346" s="1"/>
      <c r="AJ1346" s="1"/>
      <c r="AK1346" s="1"/>
      <c r="AL1346" s="1"/>
      <c r="AM1346" s="1"/>
      <c r="AN1346" s="1"/>
      <c r="AO1346" s="1"/>
      <c r="AP1346" s="1"/>
      <c r="AQ1346" s="1"/>
      <c r="AR1346" s="1"/>
      <c r="AS1346" s="1"/>
      <c r="AT1346" s="1"/>
      <c r="AU1346" s="1"/>
      <c r="AV1346" s="1"/>
      <c r="AW1346" s="1"/>
      <c r="AX1346" s="1"/>
      <c r="AY1346" s="1"/>
      <c r="AZ1346" s="1" t="s">
        <v>292</v>
      </c>
      <c r="BA1346" s="1" t="s">
        <v>168</v>
      </c>
      <c r="BB1346" s="1"/>
      <c r="BC1346" s="1"/>
      <c r="BD1346" s="1" t="s">
        <v>88</v>
      </c>
      <c r="BE1346" s="1" t="s">
        <v>192</v>
      </c>
      <c r="BF1346" s="1"/>
      <c r="BG1346" s="1"/>
      <c r="BH1346" s="1" t="s">
        <v>193</v>
      </c>
      <c r="BI1346" s="1"/>
      <c r="BJ1346" s="1"/>
      <c r="BK1346" s="1"/>
      <c r="BL1346" s="1" t="s">
        <v>8712</v>
      </c>
      <c r="BM1346" s="1" t="s">
        <v>8713</v>
      </c>
      <c r="BN1346" s="1" t="s">
        <v>121</v>
      </c>
    </row>
    <row r="1347" spans="1:66" ht="15.75" customHeight="1" x14ac:dyDescent="0.3">
      <c r="A1347" s="1" t="s">
        <v>304</v>
      </c>
      <c r="B1347" s="1">
        <v>100000</v>
      </c>
      <c r="C1347" s="1" t="s">
        <v>68</v>
      </c>
      <c r="D1347" s="1">
        <v>0</v>
      </c>
      <c r="E1347" s="4" t="s">
        <v>6996</v>
      </c>
      <c r="F1347" s="1" t="s">
        <v>69</v>
      </c>
      <c r="G1347" s="1" t="s">
        <v>123</v>
      </c>
      <c r="H1347" s="1" t="s">
        <v>124</v>
      </c>
      <c r="I1347" s="1" t="s">
        <v>101</v>
      </c>
      <c r="J1347" s="1"/>
      <c r="K1347" s="1"/>
      <c r="L1347" s="1"/>
      <c r="M1347" s="1" t="s">
        <v>8708</v>
      </c>
      <c r="N1347" s="1" t="s">
        <v>8709</v>
      </c>
      <c r="O1347" s="1" t="s">
        <v>304</v>
      </c>
      <c r="P1347" s="1" t="s">
        <v>307</v>
      </c>
      <c r="Q1347" s="1" t="s">
        <v>304</v>
      </c>
      <c r="R1347" s="1" t="s">
        <v>8714</v>
      </c>
      <c r="S1347" s="1" t="s">
        <v>8715</v>
      </c>
      <c r="T1347" s="1"/>
      <c r="U1347" s="1" t="s">
        <v>130</v>
      </c>
      <c r="V1347" s="1"/>
      <c r="W1347" s="1"/>
      <c r="X1347" s="1"/>
      <c r="Y1347" s="1">
        <v>350</v>
      </c>
      <c r="Z1347" s="1"/>
      <c r="AA1347" s="1"/>
      <c r="AB1347" s="1"/>
      <c r="AC1347" s="1"/>
      <c r="AD1347" s="1"/>
      <c r="AE1347" s="1"/>
      <c r="AF1347" s="1"/>
      <c r="AG1347" s="1" t="s">
        <v>111</v>
      </c>
      <c r="AH1347" s="1"/>
      <c r="AI1347" s="1"/>
      <c r="AJ1347" s="1"/>
      <c r="AK1347" s="1"/>
      <c r="AL1347" s="1"/>
      <c r="AM1347" s="1"/>
      <c r="AN1347" s="1"/>
      <c r="AO1347" s="1"/>
      <c r="AP1347" s="1"/>
      <c r="AQ1347" s="1"/>
      <c r="AR1347" s="1"/>
      <c r="AS1347" s="1"/>
      <c r="AT1347" s="1"/>
      <c r="AU1347" s="1"/>
      <c r="AV1347" s="1"/>
      <c r="AW1347" s="1"/>
      <c r="AX1347" s="1"/>
      <c r="AY1347" s="1"/>
      <c r="AZ1347" s="1" t="s">
        <v>292</v>
      </c>
      <c r="BA1347" s="1" t="s">
        <v>168</v>
      </c>
      <c r="BB1347" s="1"/>
      <c r="BC1347" s="1"/>
      <c r="BD1347" s="1" t="s">
        <v>88</v>
      </c>
      <c r="BE1347" s="1" t="s">
        <v>192</v>
      </c>
      <c r="BF1347" s="1"/>
      <c r="BG1347" s="1"/>
      <c r="BH1347" s="1" t="s">
        <v>193</v>
      </c>
      <c r="BI1347" s="1"/>
      <c r="BJ1347" s="1"/>
      <c r="BK1347" s="1"/>
      <c r="BL1347" s="1" t="s">
        <v>8712</v>
      </c>
      <c r="BM1347" s="1" t="s">
        <v>8713</v>
      </c>
      <c r="BN1347" s="1" t="s">
        <v>375</v>
      </c>
    </row>
    <row r="1348" spans="1:66" ht="15.75" customHeight="1" x14ac:dyDescent="0.3">
      <c r="A1348" s="1" t="s">
        <v>382</v>
      </c>
      <c r="B1348" s="1">
        <v>2500000</v>
      </c>
      <c r="C1348" s="1" t="s">
        <v>68</v>
      </c>
      <c r="D1348" s="1">
        <v>0</v>
      </c>
      <c r="E1348" s="4" t="s">
        <v>1059</v>
      </c>
      <c r="F1348" s="1" t="s">
        <v>69</v>
      </c>
      <c r="G1348" s="1" t="s">
        <v>123</v>
      </c>
      <c r="H1348" s="1" t="s">
        <v>124</v>
      </c>
      <c r="I1348" s="1" t="s">
        <v>101</v>
      </c>
      <c r="J1348" s="1" t="s">
        <v>8716</v>
      </c>
      <c r="K1348" s="1" t="s">
        <v>8717</v>
      </c>
      <c r="L1348" s="1" t="s">
        <v>121</v>
      </c>
      <c r="M1348" s="1" t="s">
        <v>8718</v>
      </c>
      <c r="N1348" s="1" t="s">
        <v>8719</v>
      </c>
      <c r="O1348" s="1" t="s">
        <v>382</v>
      </c>
      <c r="P1348" s="1" t="s">
        <v>386</v>
      </c>
      <c r="Q1348" s="1" t="s">
        <v>382</v>
      </c>
      <c r="R1348" s="1" t="s">
        <v>8720</v>
      </c>
      <c r="S1348" s="1" t="s">
        <v>8721</v>
      </c>
      <c r="T1348" s="1"/>
      <c r="U1348" s="1" t="s">
        <v>130</v>
      </c>
      <c r="V1348" s="1"/>
      <c r="W1348" s="1"/>
      <c r="X1348" s="1"/>
      <c r="Y1348" s="1">
        <v>766</v>
      </c>
      <c r="Z1348" s="1"/>
      <c r="AA1348" s="1"/>
      <c r="AB1348" s="1"/>
      <c r="AC1348" s="1"/>
      <c r="AD1348" s="1"/>
      <c r="AE1348" s="1"/>
      <c r="AF1348" s="1"/>
      <c r="AG1348" s="1"/>
      <c r="AH1348" s="1"/>
      <c r="AI1348" s="1"/>
      <c r="AJ1348" s="1"/>
      <c r="AK1348" s="1" t="s">
        <v>1743</v>
      </c>
      <c r="AL1348" s="1"/>
      <c r="AM1348" s="1"/>
      <c r="AN1348" s="1"/>
      <c r="AO1348" s="1"/>
      <c r="AP1348" s="1"/>
      <c r="AQ1348" s="1"/>
      <c r="AR1348" s="1"/>
      <c r="AS1348" s="1"/>
      <c r="AT1348" s="1"/>
      <c r="AU1348" s="1"/>
      <c r="AV1348" s="1"/>
      <c r="AW1348" s="1"/>
      <c r="AX1348" s="1" t="s">
        <v>164</v>
      </c>
      <c r="AY1348" s="1"/>
      <c r="AZ1348" s="1" t="s">
        <v>386</v>
      </c>
      <c r="BA1348" s="1" t="s">
        <v>382</v>
      </c>
      <c r="BB1348" s="1"/>
      <c r="BC1348" s="1"/>
      <c r="BD1348" s="1" t="s">
        <v>5662</v>
      </c>
      <c r="BE1348" s="1" t="s">
        <v>134</v>
      </c>
      <c r="BF1348" s="1"/>
      <c r="BG1348" s="1"/>
      <c r="BH1348" s="1"/>
      <c r="BI1348" s="1"/>
      <c r="BJ1348" s="1"/>
      <c r="BK1348" s="1"/>
      <c r="BL1348" s="1" t="s">
        <v>8722</v>
      </c>
      <c r="BM1348" s="1" t="s">
        <v>8723</v>
      </c>
      <c r="BN1348" s="1" t="s">
        <v>121</v>
      </c>
    </row>
    <row r="1349" spans="1:66" ht="15.75" customHeight="1" x14ac:dyDescent="0.3">
      <c r="A1349" s="1" t="s">
        <v>304</v>
      </c>
      <c r="B1349" s="1">
        <v>30000</v>
      </c>
      <c r="C1349" s="1" t="s">
        <v>68</v>
      </c>
      <c r="D1349" s="1">
        <v>0</v>
      </c>
      <c r="E1349" s="4" t="s">
        <v>1059</v>
      </c>
      <c r="F1349" s="1" t="s">
        <v>69</v>
      </c>
      <c r="G1349" s="1" t="s">
        <v>123</v>
      </c>
      <c r="H1349" s="1" t="s">
        <v>124</v>
      </c>
      <c r="I1349" s="1" t="s">
        <v>101</v>
      </c>
      <c r="J1349" s="1" t="s">
        <v>8724</v>
      </c>
      <c r="K1349" s="1" t="s">
        <v>8725</v>
      </c>
      <c r="L1349" s="1"/>
      <c r="M1349" s="1" t="s">
        <v>8726</v>
      </c>
      <c r="N1349" s="1" t="s">
        <v>8727</v>
      </c>
      <c r="O1349" s="1" t="s">
        <v>304</v>
      </c>
      <c r="P1349" s="1" t="s">
        <v>307</v>
      </c>
      <c r="Q1349" s="1" t="s">
        <v>304</v>
      </c>
      <c r="R1349" s="1" t="s">
        <v>8728</v>
      </c>
      <c r="S1349" s="1" t="s">
        <v>8729</v>
      </c>
      <c r="T1349" s="1"/>
      <c r="U1349" s="1"/>
      <c r="V1349" s="1"/>
      <c r="W1349" s="1"/>
      <c r="X1349" s="1"/>
      <c r="Y1349" s="1">
        <v>90</v>
      </c>
      <c r="Z1349" s="1"/>
      <c r="AA1349" s="1"/>
      <c r="AB1349" s="1"/>
      <c r="AC1349" s="1"/>
      <c r="AD1349" s="1"/>
      <c r="AE1349" s="1"/>
      <c r="AF1349" s="1"/>
      <c r="AG1349" s="1"/>
      <c r="AH1349" s="1"/>
      <c r="AI1349" s="1"/>
      <c r="AJ1349" s="1"/>
      <c r="AK1349" s="1" t="s">
        <v>204</v>
      </c>
      <c r="AL1349" s="1"/>
      <c r="AM1349" s="1"/>
      <c r="AN1349" s="1"/>
      <c r="AO1349" s="1"/>
      <c r="AP1349" s="1"/>
      <c r="AQ1349" s="1"/>
      <c r="AR1349" s="1"/>
      <c r="AS1349" s="1"/>
      <c r="AT1349" s="1"/>
      <c r="AU1349" s="1"/>
      <c r="AV1349" s="1"/>
      <c r="AW1349" s="1"/>
      <c r="AX1349" s="1"/>
      <c r="AY1349" s="1"/>
      <c r="AZ1349" s="1" t="s">
        <v>307</v>
      </c>
      <c r="BA1349" s="1" t="s">
        <v>304</v>
      </c>
      <c r="BB1349" s="1"/>
      <c r="BC1349" s="1"/>
      <c r="BD1349" s="1"/>
      <c r="BE1349" s="1" t="s">
        <v>192</v>
      </c>
      <c r="BF1349" s="1"/>
      <c r="BG1349" s="1"/>
      <c r="BH1349" s="1" t="s">
        <v>193</v>
      </c>
      <c r="BI1349" s="1"/>
      <c r="BJ1349" s="1"/>
      <c r="BK1349" s="1"/>
      <c r="BL1349" s="1" t="s">
        <v>8730</v>
      </c>
      <c r="BM1349" s="1" t="s">
        <v>8731</v>
      </c>
      <c r="BN1349" s="1" t="s">
        <v>181</v>
      </c>
    </row>
    <row r="1350" spans="1:66" ht="15.75" customHeight="1" x14ac:dyDescent="0.3">
      <c r="A1350" s="1" t="s">
        <v>304</v>
      </c>
      <c r="B1350" s="1">
        <v>80000</v>
      </c>
      <c r="C1350" s="1" t="s">
        <v>68</v>
      </c>
      <c r="D1350" s="1">
        <v>0</v>
      </c>
      <c r="E1350" s="4" t="s">
        <v>2926</v>
      </c>
      <c r="F1350" s="1" t="s">
        <v>69</v>
      </c>
      <c r="G1350" s="1" t="s">
        <v>123</v>
      </c>
      <c r="H1350" s="1" t="s">
        <v>124</v>
      </c>
      <c r="I1350" s="1" t="s">
        <v>101</v>
      </c>
      <c r="J1350" s="1" t="s">
        <v>8732</v>
      </c>
      <c r="K1350" s="1" t="s">
        <v>8733</v>
      </c>
      <c r="L1350" s="1"/>
      <c r="M1350" s="1" t="s">
        <v>8734</v>
      </c>
      <c r="N1350" s="1" t="s">
        <v>8735</v>
      </c>
      <c r="O1350" s="1" t="s">
        <v>304</v>
      </c>
      <c r="P1350" s="1" t="s">
        <v>307</v>
      </c>
      <c r="Q1350" s="1" t="s">
        <v>304</v>
      </c>
      <c r="R1350" s="1" t="s">
        <v>8736</v>
      </c>
      <c r="S1350" s="1" t="s">
        <v>8737</v>
      </c>
      <c r="T1350" s="1"/>
      <c r="U1350" s="1" t="s">
        <v>81</v>
      </c>
      <c r="V1350" s="1"/>
      <c r="W1350" s="1" t="s">
        <v>454</v>
      </c>
      <c r="X1350" s="1"/>
      <c r="Y1350" s="1">
        <v>275</v>
      </c>
      <c r="Z1350" s="1"/>
      <c r="AA1350" s="1"/>
      <c r="AB1350" s="1"/>
      <c r="AC1350" s="1"/>
      <c r="AD1350" s="1"/>
      <c r="AE1350" s="1"/>
      <c r="AF1350" s="1"/>
      <c r="AG1350" s="1"/>
      <c r="AH1350" s="1"/>
      <c r="AI1350" s="1"/>
      <c r="AJ1350" s="1"/>
      <c r="AK1350" s="1" t="s">
        <v>356</v>
      </c>
      <c r="AL1350" s="1"/>
      <c r="AM1350" s="1"/>
      <c r="AN1350" s="1"/>
      <c r="AO1350" s="1"/>
      <c r="AP1350" s="1"/>
      <c r="AQ1350" s="1"/>
      <c r="AR1350" s="1"/>
      <c r="AS1350" s="1"/>
      <c r="AT1350" s="1"/>
      <c r="AU1350" s="1"/>
      <c r="AV1350" s="1"/>
      <c r="AW1350" s="1"/>
      <c r="AX1350" s="1"/>
      <c r="AY1350" s="1"/>
      <c r="AZ1350" s="1" t="s">
        <v>307</v>
      </c>
      <c r="BA1350" s="1" t="s">
        <v>304</v>
      </c>
      <c r="BB1350" s="1"/>
      <c r="BC1350" s="1"/>
      <c r="BD1350" s="1" t="s">
        <v>88</v>
      </c>
      <c r="BE1350" s="1" t="s">
        <v>192</v>
      </c>
      <c r="BF1350" s="1"/>
      <c r="BG1350" s="1"/>
      <c r="BH1350" s="1" t="s">
        <v>387</v>
      </c>
      <c r="BI1350" s="1"/>
      <c r="BJ1350" s="1"/>
      <c r="BK1350" s="1"/>
      <c r="BL1350" s="1" t="s">
        <v>8738</v>
      </c>
      <c r="BM1350" s="1" t="s">
        <v>8739</v>
      </c>
      <c r="BN1350" s="1" t="s">
        <v>181</v>
      </c>
    </row>
    <row r="1351" spans="1:66" ht="15.75" customHeight="1" x14ac:dyDescent="0.3">
      <c r="A1351" s="1" t="s">
        <v>304</v>
      </c>
      <c r="B1351" s="1">
        <v>300000</v>
      </c>
      <c r="C1351" s="1" t="s">
        <v>68</v>
      </c>
      <c r="D1351" s="1">
        <v>0</v>
      </c>
      <c r="E1351" s="4" t="s">
        <v>1059</v>
      </c>
      <c r="F1351" s="1" t="s">
        <v>69</v>
      </c>
      <c r="G1351" s="1" t="s">
        <v>123</v>
      </c>
      <c r="H1351" s="1" t="s">
        <v>124</v>
      </c>
      <c r="I1351" s="1" t="s">
        <v>101</v>
      </c>
      <c r="J1351" s="1" t="s">
        <v>8724</v>
      </c>
      <c r="K1351" s="1" t="s">
        <v>8725</v>
      </c>
      <c r="L1351" s="1"/>
      <c r="M1351" s="1" t="s">
        <v>8726</v>
      </c>
      <c r="N1351" s="1" t="s">
        <v>8727</v>
      </c>
      <c r="O1351" s="1" t="s">
        <v>304</v>
      </c>
      <c r="P1351" s="1" t="s">
        <v>307</v>
      </c>
      <c r="Q1351" s="1" t="s">
        <v>304</v>
      </c>
      <c r="R1351" s="1" t="s">
        <v>8740</v>
      </c>
      <c r="S1351" s="1" t="s">
        <v>8741</v>
      </c>
      <c r="T1351" s="1"/>
      <c r="U1351" s="1"/>
      <c r="V1351" s="1"/>
      <c r="W1351" s="1"/>
      <c r="X1351" s="1"/>
      <c r="Y1351" s="1">
        <v>90</v>
      </c>
      <c r="Z1351" s="1"/>
      <c r="AA1351" s="1"/>
      <c r="AB1351" s="1"/>
      <c r="AC1351" s="1"/>
      <c r="AD1351" s="1"/>
      <c r="AE1351" s="1"/>
      <c r="AF1351" s="1"/>
      <c r="AG1351" s="1"/>
      <c r="AH1351" s="1"/>
      <c r="AI1351" s="1"/>
      <c r="AJ1351" s="1"/>
      <c r="AK1351" s="1" t="s">
        <v>204</v>
      </c>
      <c r="AL1351" s="1"/>
      <c r="AM1351" s="1"/>
      <c r="AN1351" s="1"/>
      <c r="AO1351" s="1"/>
      <c r="AP1351" s="1"/>
      <c r="AQ1351" s="1"/>
      <c r="AR1351" s="1"/>
      <c r="AS1351" s="1"/>
      <c r="AT1351" s="1"/>
      <c r="AU1351" s="1"/>
      <c r="AV1351" s="1"/>
      <c r="AW1351" s="1"/>
      <c r="AX1351" s="1"/>
      <c r="AY1351" s="1"/>
      <c r="AZ1351" s="1" t="s">
        <v>307</v>
      </c>
      <c r="BA1351" s="1" t="s">
        <v>304</v>
      </c>
      <c r="BB1351" s="1"/>
      <c r="BC1351" s="1"/>
      <c r="BD1351" s="1"/>
      <c r="BE1351" s="1" t="s">
        <v>192</v>
      </c>
      <c r="BF1351" s="1"/>
      <c r="BG1351" s="1"/>
      <c r="BH1351" s="1" t="s">
        <v>193</v>
      </c>
      <c r="BI1351" s="1"/>
      <c r="BJ1351" s="1"/>
      <c r="BK1351" s="1"/>
      <c r="BL1351" s="1" t="s">
        <v>8730</v>
      </c>
      <c r="BM1351" s="1" t="s">
        <v>8731</v>
      </c>
      <c r="BN1351" s="1" t="s">
        <v>121</v>
      </c>
    </row>
    <row r="1352" spans="1:66" ht="15.75" customHeight="1" x14ac:dyDescent="0.3">
      <c r="A1352" s="1" t="s">
        <v>105</v>
      </c>
      <c r="B1352" s="1">
        <v>200000</v>
      </c>
      <c r="C1352" s="1" t="s">
        <v>68</v>
      </c>
      <c r="D1352" s="1">
        <v>0</v>
      </c>
      <c r="E1352" s="4">
        <v>44569</v>
      </c>
      <c r="F1352" s="1" t="s">
        <v>69</v>
      </c>
      <c r="G1352" s="1" t="s">
        <v>123</v>
      </c>
      <c r="H1352" s="1" t="s">
        <v>124</v>
      </c>
      <c r="I1352" s="1" t="s">
        <v>101</v>
      </c>
      <c r="J1352" s="1"/>
      <c r="K1352" s="1"/>
      <c r="L1352" s="1" t="s">
        <v>8742</v>
      </c>
      <c r="M1352" s="1" t="s">
        <v>8743</v>
      </c>
      <c r="N1352" s="1" t="s">
        <v>8744</v>
      </c>
      <c r="O1352" s="1" t="s">
        <v>105</v>
      </c>
      <c r="P1352" s="1" t="s">
        <v>945</v>
      </c>
      <c r="Q1352" s="1" t="s">
        <v>105</v>
      </c>
      <c r="R1352" s="1" t="s">
        <v>8745</v>
      </c>
      <c r="S1352" s="1" t="s">
        <v>8746</v>
      </c>
      <c r="T1352" s="1"/>
      <c r="U1352" s="1"/>
      <c r="V1352" s="1"/>
      <c r="W1352" s="1"/>
      <c r="X1352" s="1"/>
      <c r="Y1352" s="1"/>
      <c r="Z1352" s="1"/>
      <c r="AA1352" s="1"/>
      <c r="AB1352" s="1"/>
      <c r="AC1352" s="1"/>
      <c r="AD1352" s="1"/>
      <c r="AE1352" s="1"/>
      <c r="AF1352" s="1"/>
      <c r="AG1352" s="1"/>
      <c r="AH1352" s="1"/>
      <c r="AI1352" s="1"/>
      <c r="AJ1352" s="1"/>
      <c r="AK1352" s="1" t="s">
        <v>371</v>
      </c>
      <c r="AL1352" s="1"/>
      <c r="AM1352" s="1"/>
      <c r="AN1352" s="1"/>
      <c r="AO1352" s="1"/>
      <c r="AP1352" s="1"/>
      <c r="AQ1352" s="1"/>
      <c r="AR1352" s="1"/>
      <c r="AS1352" s="1"/>
      <c r="AT1352" s="1"/>
      <c r="AU1352" s="1"/>
      <c r="AV1352" s="1"/>
      <c r="AW1352" s="1"/>
      <c r="AX1352" s="1"/>
      <c r="AY1352" s="1"/>
      <c r="AZ1352" s="1" t="s">
        <v>945</v>
      </c>
      <c r="BA1352" s="1" t="s">
        <v>105</v>
      </c>
      <c r="BB1352" s="1"/>
      <c r="BC1352" s="1"/>
      <c r="BD1352" s="1" t="s">
        <v>116</v>
      </c>
      <c r="BE1352" s="1" t="s">
        <v>192</v>
      </c>
      <c r="BF1352" s="1"/>
      <c r="BG1352" s="1"/>
      <c r="BH1352" s="1" t="s">
        <v>118</v>
      </c>
      <c r="BI1352" s="1"/>
      <c r="BJ1352" s="1"/>
      <c r="BK1352" s="1"/>
      <c r="BL1352" s="1" t="s">
        <v>8747</v>
      </c>
      <c r="BM1352" s="1" t="s">
        <v>8748</v>
      </c>
      <c r="BN1352" s="1" t="s">
        <v>121</v>
      </c>
    </row>
    <row r="1353" spans="1:66" ht="15.75" customHeight="1" x14ac:dyDescent="0.3">
      <c r="A1353" s="1" t="s">
        <v>304</v>
      </c>
      <c r="B1353" s="1">
        <v>30000</v>
      </c>
      <c r="C1353" s="1" t="s">
        <v>68</v>
      </c>
      <c r="D1353" s="1">
        <v>0</v>
      </c>
      <c r="E1353" s="4" t="s">
        <v>1059</v>
      </c>
      <c r="F1353" s="1" t="s">
        <v>69</v>
      </c>
      <c r="G1353" s="1" t="s">
        <v>123</v>
      </c>
      <c r="H1353" s="1" t="s">
        <v>124</v>
      </c>
      <c r="I1353" s="1" t="s">
        <v>101</v>
      </c>
      <c r="J1353" s="1" t="s">
        <v>8749</v>
      </c>
      <c r="K1353" s="1" t="s">
        <v>8750</v>
      </c>
      <c r="L1353" s="1"/>
      <c r="M1353" s="1" t="s">
        <v>8751</v>
      </c>
      <c r="N1353" s="1" t="s">
        <v>8752</v>
      </c>
      <c r="O1353" s="1" t="s">
        <v>304</v>
      </c>
      <c r="P1353" s="1" t="s">
        <v>307</v>
      </c>
      <c r="Q1353" s="1" t="s">
        <v>304</v>
      </c>
      <c r="R1353" s="1" t="s">
        <v>8753</v>
      </c>
      <c r="S1353" s="1" t="s">
        <v>8754</v>
      </c>
      <c r="T1353" s="1"/>
      <c r="U1353" s="1" t="s">
        <v>81</v>
      </c>
      <c r="V1353" s="1"/>
      <c r="W1353" s="1"/>
      <c r="X1353" s="1"/>
      <c r="Y1353" s="1">
        <v>100</v>
      </c>
      <c r="Z1353" s="1"/>
      <c r="AA1353" s="1"/>
      <c r="AB1353" s="1"/>
      <c r="AC1353" s="1"/>
      <c r="AD1353" s="1"/>
      <c r="AE1353" s="1"/>
      <c r="AF1353" s="1"/>
      <c r="AG1353" s="1" t="s">
        <v>111</v>
      </c>
      <c r="AH1353" s="1"/>
      <c r="AI1353" s="1"/>
      <c r="AJ1353" s="1"/>
      <c r="AK1353" s="1" t="s">
        <v>889</v>
      </c>
      <c r="AL1353" s="1"/>
      <c r="AM1353" s="1"/>
      <c r="AN1353" s="1"/>
      <c r="AO1353" s="1"/>
      <c r="AP1353" s="1"/>
      <c r="AQ1353" s="1"/>
      <c r="AR1353" s="1"/>
      <c r="AS1353" s="1"/>
      <c r="AT1353" s="1"/>
      <c r="AU1353" s="1"/>
      <c r="AV1353" s="1"/>
      <c r="AW1353" s="1"/>
      <c r="AX1353" s="1"/>
      <c r="AY1353" s="1"/>
      <c r="AZ1353" s="1" t="s">
        <v>307</v>
      </c>
      <c r="BA1353" s="1" t="s">
        <v>304</v>
      </c>
      <c r="BB1353" s="1"/>
      <c r="BC1353" s="1"/>
      <c r="BD1353" s="1"/>
      <c r="BE1353" s="1" t="s">
        <v>192</v>
      </c>
      <c r="BF1353" s="1"/>
      <c r="BG1353" s="1"/>
      <c r="BH1353" s="1" t="s">
        <v>193</v>
      </c>
      <c r="BI1353" s="1"/>
      <c r="BJ1353" s="1"/>
      <c r="BK1353" s="1"/>
      <c r="BL1353" s="1" t="s">
        <v>8755</v>
      </c>
      <c r="BM1353" s="1" t="s">
        <v>8756</v>
      </c>
      <c r="BN1353" s="1" t="s">
        <v>181</v>
      </c>
    </row>
    <row r="1354" spans="1:66" ht="15.75" customHeight="1" x14ac:dyDescent="0.3">
      <c r="A1354" s="1" t="s">
        <v>304</v>
      </c>
      <c r="B1354" s="1">
        <v>300000</v>
      </c>
      <c r="C1354" s="1" t="s">
        <v>68</v>
      </c>
      <c r="D1354" s="1">
        <v>0</v>
      </c>
      <c r="E1354" s="4" t="s">
        <v>1059</v>
      </c>
      <c r="F1354" s="1" t="s">
        <v>69</v>
      </c>
      <c r="G1354" s="1" t="s">
        <v>123</v>
      </c>
      <c r="H1354" s="1" t="s">
        <v>124</v>
      </c>
      <c r="I1354" s="1" t="s">
        <v>101</v>
      </c>
      <c r="J1354" s="1" t="s">
        <v>8749</v>
      </c>
      <c r="K1354" s="1" t="s">
        <v>8750</v>
      </c>
      <c r="L1354" s="1"/>
      <c r="M1354" s="1" t="s">
        <v>8751</v>
      </c>
      <c r="N1354" s="1" t="s">
        <v>8752</v>
      </c>
      <c r="O1354" s="1" t="s">
        <v>304</v>
      </c>
      <c r="P1354" s="1" t="s">
        <v>307</v>
      </c>
      <c r="Q1354" s="1" t="s">
        <v>304</v>
      </c>
      <c r="R1354" s="1" t="s">
        <v>8757</v>
      </c>
      <c r="S1354" s="1" t="s">
        <v>8758</v>
      </c>
      <c r="T1354" s="1"/>
      <c r="U1354" s="1" t="s">
        <v>81</v>
      </c>
      <c r="V1354" s="1"/>
      <c r="W1354" s="1"/>
      <c r="X1354" s="1"/>
      <c r="Y1354" s="1">
        <v>100</v>
      </c>
      <c r="Z1354" s="1"/>
      <c r="AA1354" s="1"/>
      <c r="AB1354" s="1"/>
      <c r="AC1354" s="1"/>
      <c r="AD1354" s="1"/>
      <c r="AE1354" s="1"/>
      <c r="AF1354" s="1"/>
      <c r="AG1354" s="1" t="s">
        <v>111</v>
      </c>
      <c r="AH1354" s="1"/>
      <c r="AI1354" s="1"/>
      <c r="AJ1354" s="1"/>
      <c r="AK1354" s="1" t="s">
        <v>889</v>
      </c>
      <c r="AL1354" s="1"/>
      <c r="AM1354" s="1"/>
      <c r="AN1354" s="1"/>
      <c r="AO1354" s="1"/>
      <c r="AP1354" s="1"/>
      <c r="AQ1354" s="1"/>
      <c r="AR1354" s="1"/>
      <c r="AS1354" s="1"/>
      <c r="AT1354" s="1"/>
      <c r="AU1354" s="1"/>
      <c r="AV1354" s="1"/>
      <c r="AW1354" s="1"/>
      <c r="AX1354" s="1"/>
      <c r="AY1354" s="1"/>
      <c r="AZ1354" s="1" t="s">
        <v>307</v>
      </c>
      <c r="BA1354" s="1" t="s">
        <v>304</v>
      </c>
      <c r="BB1354" s="1"/>
      <c r="BC1354" s="1"/>
      <c r="BD1354" s="1"/>
      <c r="BE1354" s="1" t="s">
        <v>192</v>
      </c>
      <c r="BF1354" s="1"/>
      <c r="BG1354" s="1"/>
      <c r="BH1354" s="1" t="s">
        <v>193</v>
      </c>
      <c r="BI1354" s="1"/>
      <c r="BJ1354" s="1"/>
      <c r="BK1354" s="1"/>
      <c r="BL1354" s="1" t="s">
        <v>8755</v>
      </c>
      <c r="BM1354" s="1" t="s">
        <v>8756</v>
      </c>
      <c r="BN1354" s="1" t="s">
        <v>121</v>
      </c>
    </row>
    <row r="1355" spans="1:66" ht="15.75" customHeight="1" x14ac:dyDescent="0.3">
      <c r="A1355" s="1" t="s">
        <v>376</v>
      </c>
      <c r="B1355" s="1">
        <v>100000</v>
      </c>
      <c r="C1355" s="1" t="s">
        <v>68</v>
      </c>
      <c r="D1355" s="1">
        <v>0</v>
      </c>
      <c r="E1355" s="4" t="s">
        <v>1059</v>
      </c>
      <c r="F1355" s="1" t="s">
        <v>69</v>
      </c>
      <c r="G1355" s="1" t="s">
        <v>123</v>
      </c>
      <c r="H1355" s="1" t="s">
        <v>124</v>
      </c>
      <c r="I1355" s="1" t="s">
        <v>101</v>
      </c>
      <c r="J1355" s="1" t="s">
        <v>2220</v>
      </c>
      <c r="K1355" s="1" t="s">
        <v>2221</v>
      </c>
      <c r="L1355" s="1" t="s">
        <v>1430</v>
      </c>
      <c r="M1355" s="1" t="s">
        <v>2222</v>
      </c>
      <c r="N1355" s="1" t="s">
        <v>2223</v>
      </c>
      <c r="O1355" s="1" t="s">
        <v>168</v>
      </c>
      <c r="P1355" s="1" t="s">
        <v>383</v>
      </c>
      <c r="Q1355" s="1" t="s">
        <v>376</v>
      </c>
      <c r="R1355" s="1" t="s">
        <v>8759</v>
      </c>
      <c r="S1355" s="1" t="s">
        <v>8760</v>
      </c>
      <c r="T1355" s="1"/>
      <c r="U1355" s="1" t="s">
        <v>2226</v>
      </c>
      <c r="V1355" s="1"/>
      <c r="W1355" s="1"/>
      <c r="X1355" s="1"/>
      <c r="Y1355" s="1">
        <v>500</v>
      </c>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t="s">
        <v>292</v>
      </c>
      <c r="BA1355" s="1" t="s">
        <v>168</v>
      </c>
      <c r="BB1355" s="1"/>
      <c r="BC1355" s="1"/>
      <c r="BD1355" s="1" t="s">
        <v>88</v>
      </c>
      <c r="BE1355" s="1" t="s">
        <v>150</v>
      </c>
      <c r="BF1355" s="1" t="s">
        <v>298</v>
      </c>
      <c r="BG1355" s="1"/>
      <c r="BH1355" s="1" t="s">
        <v>2227</v>
      </c>
      <c r="BI1355" s="1"/>
      <c r="BJ1355" s="1"/>
      <c r="BK1355" s="1"/>
      <c r="BL1355" s="1" t="s">
        <v>2228</v>
      </c>
      <c r="BM1355" s="1" t="s">
        <v>2229</v>
      </c>
      <c r="BN1355" s="1" t="s">
        <v>1430</v>
      </c>
    </row>
    <row r="1356" spans="1:66" ht="15.75" customHeight="1" x14ac:dyDescent="0.3">
      <c r="A1356" s="1" t="s">
        <v>304</v>
      </c>
      <c r="B1356" s="1">
        <v>200000</v>
      </c>
      <c r="C1356" s="1" t="s">
        <v>68</v>
      </c>
      <c r="D1356" s="1">
        <v>0</v>
      </c>
      <c r="E1356" s="4" t="s">
        <v>1059</v>
      </c>
      <c r="F1356" s="1" t="s">
        <v>69</v>
      </c>
      <c r="G1356" s="1" t="s">
        <v>123</v>
      </c>
      <c r="H1356" s="1" t="s">
        <v>124</v>
      </c>
      <c r="I1356" s="1" t="s">
        <v>101</v>
      </c>
      <c r="J1356" s="1" t="s">
        <v>8761</v>
      </c>
      <c r="K1356" s="1" t="s">
        <v>8762</v>
      </c>
      <c r="L1356" s="1"/>
      <c r="M1356" s="1" t="s">
        <v>8763</v>
      </c>
      <c r="N1356" s="1" t="s">
        <v>8764</v>
      </c>
      <c r="O1356" s="1" t="s">
        <v>304</v>
      </c>
      <c r="P1356" s="1" t="s">
        <v>307</v>
      </c>
      <c r="Q1356" s="1" t="s">
        <v>304</v>
      </c>
      <c r="R1356" s="1" t="s">
        <v>8765</v>
      </c>
      <c r="S1356" s="1" t="s">
        <v>8766</v>
      </c>
      <c r="T1356" s="1"/>
      <c r="U1356" s="1" t="s">
        <v>1817</v>
      </c>
      <c r="V1356" s="1"/>
      <c r="W1356" s="1"/>
      <c r="X1356" s="1"/>
      <c r="Y1356" s="1">
        <v>45</v>
      </c>
      <c r="Z1356" s="1"/>
      <c r="AA1356" s="1"/>
      <c r="AB1356" s="1"/>
      <c r="AC1356" s="1"/>
      <c r="AD1356" s="1"/>
      <c r="AE1356" s="1"/>
      <c r="AF1356" s="1"/>
      <c r="AG1356" s="1" t="s">
        <v>111</v>
      </c>
      <c r="AH1356" s="1"/>
      <c r="AI1356" s="1"/>
      <c r="AJ1356" s="1"/>
      <c r="AK1356" s="1"/>
      <c r="AL1356" s="1"/>
      <c r="AM1356" s="1"/>
      <c r="AN1356" s="1"/>
      <c r="AO1356" s="1"/>
      <c r="AP1356" s="1"/>
      <c r="AQ1356" s="1"/>
      <c r="AR1356" s="1"/>
      <c r="AS1356" s="1"/>
      <c r="AT1356" s="1"/>
      <c r="AU1356" s="1"/>
      <c r="AV1356" s="1"/>
      <c r="AW1356" s="1"/>
      <c r="AX1356" s="1"/>
      <c r="AY1356" s="1"/>
      <c r="AZ1356" s="1" t="s">
        <v>307</v>
      </c>
      <c r="BA1356" s="1" t="s">
        <v>304</v>
      </c>
      <c r="BB1356" s="1"/>
      <c r="BC1356" s="1"/>
      <c r="BD1356" s="1"/>
      <c r="BE1356" s="1" t="s">
        <v>192</v>
      </c>
      <c r="BF1356" s="1"/>
      <c r="BG1356" s="1"/>
      <c r="BH1356" s="1" t="s">
        <v>193</v>
      </c>
      <c r="BI1356" s="1"/>
      <c r="BJ1356" s="1"/>
      <c r="BK1356" s="1"/>
      <c r="BL1356" s="1" t="s">
        <v>8767</v>
      </c>
      <c r="BM1356" s="1" t="s">
        <v>8768</v>
      </c>
      <c r="BN1356" s="1" t="s">
        <v>121</v>
      </c>
    </row>
    <row r="1357" spans="1:66" ht="15.75" customHeight="1" x14ac:dyDescent="0.3">
      <c r="A1357" s="1" t="s">
        <v>105</v>
      </c>
      <c r="B1357" s="1">
        <v>20000</v>
      </c>
      <c r="C1357" s="1" t="s">
        <v>68</v>
      </c>
      <c r="D1357" s="1">
        <v>0</v>
      </c>
      <c r="E1357" s="4">
        <v>44569</v>
      </c>
      <c r="F1357" s="1" t="s">
        <v>69</v>
      </c>
      <c r="G1357" s="1" t="s">
        <v>123</v>
      </c>
      <c r="H1357" s="1" t="s">
        <v>124</v>
      </c>
      <c r="I1357" s="1" t="s">
        <v>101</v>
      </c>
      <c r="J1357" s="1"/>
      <c r="K1357" s="1"/>
      <c r="L1357" s="1"/>
      <c r="M1357" s="1" t="s">
        <v>8743</v>
      </c>
      <c r="N1357" s="1" t="s">
        <v>8744</v>
      </c>
      <c r="O1357" s="1" t="s">
        <v>105</v>
      </c>
      <c r="P1357" s="1" t="s">
        <v>945</v>
      </c>
      <c r="Q1357" s="1" t="s">
        <v>105</v>
      </c>
      <c r="R1357" s="1" t="s">
        <v>8769</v>
      </c>
      <c r="S1357" s="1" t="s">
        <v>8770</v>
      </c>
      <c r="T1357" s="1"/>
      <c r="U1357" s="1"/>
      <c r="V1357" s="1"/>
      <c r="W1357" s="1"/>
      <c r="X1357" s="1"/>
      <c r="Y1357" s="1"/>
      <c r="Z1357" s="1"/>
      <c r="AA1357" s="1"/>
      <c r="AB1357" s="1"/>
      <c r="AC1357" s="1"/>
      <c r="AD1357" s="1"/>
      <c r="AE1357" s="1"/>
      <c r="AF1357" s="1"/>
      <c r="AG1357" s="1"/>
      <c r="AH1357" s="1"/>
      <c r="AI1357" s="1"/>
      <c r="AJ1357" s="1"/>
      <c r="AK1357" s="1" t="s">
        <v>371</v>
      </c>
      <c r="AL1357" s="1"/>
      <c r="AM1357" s="1"/>
      <c r="AN1357" s="1"/>
      <c r="AO1357" s="1"/>
      <c r="AP1357" s="1"/>
      <c r="AQ1357" s="1"/>
      <c r="AR1357" s="1"/>
      <c r="AS1357" s="1"/>
      <c r="AT1357" s="1"/>
      <c r="AU1357" s="1"/>
      <c r="AV1357" s="1"/>
      <c r="AW1357" s="1"/>
      <c r="AX1357" s="1"/>
      <c r="AY1357" s="1"/>
      <c r="AZ1357" s="1" t="s">
        <v>945</v>
      </c>
      <c r="BA1357" s="1" t="s">
        <v>105</v>
      </c>
      <c r="BB1357" s="1"/>
      <c r="BC1357" s="1"/>
      <c r="BD1357" s="1" t="s">
        <v>116</v>
      </c>
      <c r="BE1357" s="1" t="s">
        <v>192</v>
      </c>
      <c r="BF1357" s="1"/>
      <c r="BG1357" s="1"/>
      <c r="BH1357" s="1" t="s">
        <v>118</v>
      </c>
      <c r="BI1357" s="1"/>
      <c r="BJ1357" s="1"/>
      <c r="BK1357" s="1"/>
      <c r="BL1357" s="1" t="s">
        <v>8747</v>
      </c>
      <c r="BM1357" s="1" t="s">
        <v>8748</v>
      </c>
      <c r="BN1357" s="1" t="s">
        <v>181</v>
      </c>
    </row>
    <row r="1358" spans="1:66" ht="15.75" customHeight="1" x14ac:dyDescent="0.3">
      <c r="A1358" s="1" t="s">
        <v>304</v>
      </c>
      <c r="B1358" s="1">
        <v>50000</v>
      </c>
      <c r="C1358" s="1" t="s">
        <v>68</v>
      </c>
      <c r="D1358" s="1">
        <v>0</v>
      </c>
      <c r="E1358" s="4" t="s">
        <v>139</v>
      </c>
      <c r="F1358" s="1" t="s">
        <v>69</v>
      </c>
      <c r="G1358" s="1" t="s">
        <v>123</v>
      </c>
      <c r="H1358" s="1" t="s">
        <v>124</v>
      </c>
      <c r="I1358" s="1" t="s">
        <v>101</v>
      </c>
      <c r="J1358" s="1" t="s">
        <v>8771</v>
      </c>
      <c r="K1358" s="1" t="s">
        <v>8772</v>
      </c>
      <c r="L1358" s="1" t="s">
        <v>5609</v>
      </c>
      <c r="M1358" s="1" t="s">
        <v>8773</v>
      </c>
      <c r="N1358" s="1" t="s">
        <v>8774</v>
      </c>
      <c r="O1358" s="1" t="s">
        <v>304</v>
      </c>
      <c r="P1358" s="1" t="s">
        <v>307</v>
      </c>
      <c r="Q1358" s="1" t="s">
        <v>304</v>
      </c>
      <c r="R1358" s="1" t="s">
        <v>8775</v>
      </c>
      <c r="S1358" s="1" t="s">
        <v>8776</v>
      </c>
      <c r="T1358" s="1"/>
      <c r="U1358" s="1" t="s">
        <v>147</v>
      </c>
      <c r="V1358" s="1"/>
      <c r="W1358" s="1"/>
      <c r="X1358" s="1"/>
      <c r="Y1358" s="1">
        <v>89</v>
      </c>
      <c r="Z1358" s="1"/>
      <c r="AA1358" s="1"/>
      <c r="AB1358" s="1"/>
      <c r="AC1358" s="1"/>
      <c r="AD1358" s="1"/>
      <c r="AE1358" s="1"/>
      <c r="AF1358" s="1"/>
      <c r="AG1358" s="1" t="s">
        <v>111</v>
      </c>
      <c r="AH1358" s="1"/>
      <c r="AI1358" s="1"/>
      <c r="AJ1358" s="1"/>
      <c r="AK1358" s="1" t="s">
        <v>421</v>
      </c>
      <c r="AL1358" s="1"/>
      <c r="AM1358" s="1"/>
      <c r="AN1358" s="1"/>
      <c r="AO1358" s="1"/>
      <c r="AP1358" s="1"/>
      <c r="AQ1358" s="1"/>
      <c r="AR1358" s="1"/>
      <c r="AS1358" s="1"/>
      <c r="AT1358" s="1"/>
      <c r="AU1358" s="1"/>
      <c r="AV1358" s="1"/>
      <c r="AW1358" s="1"/>
      <c r="AX1358" s="1" t="s">
        <v>5833</v>
      </c>
      <c r="AY1358" s="1"/>
      <c r="AZ1358" s="1" t="s">
        <v>307</v>
      </c>
      <c r="BA1358" s="1" t="s">
        <v>304</v>
      </c>
      <c r="BB1358" s="1"/>
      <c r="BC1358" s="1"/>
      <c r="BD1358" s="1" t="s">
        <v>266</v>
      </c>
      <c r="BE1358" s="1" t="s">
        <v>192</v>
      </c>
      <c r="BF1358" s="1" t="s">
        <v>135</v>
      </c>
      <c r="BG1358" s="1"/>
      <c r="BH1358" s="1" t="s">
        <v>331</v>
      </c>
      <c r="BI1358" s="1"/>
      <c r="BJ1358" s="1"/>
      <c r="BK1358" s="1"/>
      <c r="BL1358" s="1" t="s">
        <v>8777</v>
      </c>
      <c r="BM1358" s="1" t="s">
        <v>8778</v>
      </c>
      <c r="BN1358" s="1" t="s">
        <v>181</v>
      </c>
    </row>
    <row r="1359" spans="1:66" ht="15.75" customHeight="1" x14ac:dyDescent="0.3">
      <c r="A1359" s="1" t="s">
        <v>304</v>
      </c>
      <c r="B1359" s="1">
        <v>100000</v>
      </c>
      <c r="C1359" s="1" t="s">
        <v>68</v>
      </c>
      <c r="D1359" s="1">
        <v>0</v>
      </c>
      <c r="E1359" s="4" t="s">
        <v>139</v>
      </c>
      <c r="F1359" s="1" t="s">
        <v>69</v>
      </c>
      <c r="G1359" s="1" t="s">
        <v>123</v>
      </c>
      <c r="H1359" s="1" t="s">
        <v>124</v>
      </c>
      <c r="I1359" s="1" t="s">
        <v>101</v>
      </c>
      <c r="J1359" s="1" t="s">
        <v>8771</v>
      </c>
      <c r="K1359" s="1" t="s">
        <v>8772</v>
      </c>
      <c r="L1359" s="1" t="s">
        <v>7217</v>
      </c>
      <c r="M1359" s="1" t="s">
        <v>8773</v>
      </c>
      <c r="N1359" s="1" t="s">
        <v>8774</v>
      </c>
      <c r="O1359" s="1" t="s">
        <v>304</v>
      </c>
      <c r="P1359" s="1" t="s">
        <v>307</v>
      </c>
      <c r="Q1359" s="1" t="s">
        <v>304</v>
      </c>
      <c r="R1359" s="1" t="s">
        <v>8779</v>
      </c>
      <c r="S1359" s="1" t="s">
        <v>8780</v>
      </c>
      <c r="T1359" s="1"/>
      <c r="U1359" s="1" t="s">
        <v>147</v>
      </c>
      <c r="V1359" s="1"/>
      <c r="W1359" s="1"/>
      <c r="X1359" s="1"/>
      <c r="Y1359" s="1">
        <v>89</v>
      </c>
      <c r="Z1359" s="1"/>
      <c r="AA1359" s="1"/>
      <c r="AB1359" s="1"/>
      <c r="AC1359" s="1"/>
      <c r="AD1359" s="1"/>
      <c r="AE1359" s="1"/>
      <c r="AF1359" s="1"/>
      <c r="AG1359" s="1" t="s">
        <v>111</v>
      </c>
      <c r="AH1359" s="1"/>
      <c r="AI1359" s="1"/>
      <c r="AJ1359" s="1"/>
      <c r="AK1359" s="1" t="s">
        <v>421</v>
      </c>
      <c r="AL1359" s="1"/>
      <c r="AM1359" s="1"/>
      <c r="AN1359" s="1"/>
      <c r="AO1359" s="1"/>
      <c r="AP1359" s="1"/>
      <c r="AQ1359" s="1"/>
      <c r="AR1359" s="1"/>
      <c r="AS1359" s="1"/>
      <c r="AT1359" s="1"/>
      <c r="AU1359" s="1"/>
      <c r="AV1359" s="1"/>
      <c r="AW1359" s="1"/>
      <c r="AX1359" s="1" t="s">
        <v>5833</v>
      </c>
      <c r="AY1359" s="1"/>
      <c r="AZ1359" s="1" t="s">
        <v>307</v>
      </c>
      <c r="BA1359" s="1" t="s">
        <v>304</v>
      </c>
      <c r="BB1359" s="1"/>
      <c r="BC1359" s="1"/>
      <c r="BD1359" s="1" t="s">
        <v>266</v>
      </c>
      <c r="BE1359" s="1" t="s">
        <v>192</v>
      </c>
      <c r="BF1359" s="1" t="s">
        <v>135</v>
      </c>
      <c r="BG1359" s="1"/>
      <c r="BH1359" s="1" t="s">
        <v>331</v>
      </c>
      <c r="BI1359" s="1"/>
      <c r="BJ1359" s="1"/>
      <c r="BK1359" s="1"/>
      <c r="BL1359" s="1" t="s">
        <v>8777</v>
      </c>
      <c r="BM1359" s="1" t="s">
        <v>8778</v>
      </c>
      <c r="BN1359" s="1"/>
    </row>
    <row r="1360" spans="1:66" ht="15.75" customHeight="1" x14ac:dyDescent="0.3">
      <c r="A1360" s="1" t="s">
        <v>304</v>
      </c>
      <c r="B1360" s="1">
        <v>1500000</v>
      </c>
      <c r="C1360" s="1" t="s">
        <v>68</v>
      </c>
      <c r="D1360" s="1">
        <v>0</v>
      </c>
      <c r="E1360" s="4" t="s">
        <v>2926</v>
      </c>
      <c r="F1360" s="1" t="s">
        <v>69</v>
      </c>
      <c r="G1360" s="1" t="s">
        <v>123</v>
      </c>
      <c r="H1360" s="1" t="s">
        <v>124</v>
      </c>
      <c r="I1360" s="1" t="s">
        <v>101</v>
      </c>
      <c r="J1360" s="1" t="s">
        <v>5827</v>
      </c>
      <c r="K1360" s="1" t="s">
        <v>5828</v>
      </c>
      <c r="L1360" s="1"/>
      <c r="M1360" s="1" t="s">
        <v>5829</v>
      </c>
      <c r="N1360" s="1" t="s">
        <v>5830</v>
      </c>
      <c r="O1360" s="1" t="s">
        <v>304</v>
      </c>
      <c r="P1360" s="1" t="s">
        <v>307</v>
      </c>
      <c r="Q1360" s="1" t="s">
        <v>304</v>
      </c>
      <c r="R1360" s="1" t="s">
        <v>8781</v>
      </c>
      <c r="S1360" s="1" t="s">
        <v>8782</v>
      </c>
      <c r="T1360" s="1"/>
      <c r="U1360" s="1" t="s">
        <v>130</v>
      </c>
      <c r="V1360" s="1"/>
      <c r="W1360" s="1"/>
      <c r="X1360" s="1"/>
      <c r="Y1360" s="1">
        <v>20</v>
      </c>
      <c r="Z1360" s="1"/>
      <c r="AA1360" s="1"/>
      <c r="AB1360" s="1"/>
      <c r="AC1360" s="1"/>
      <c r="AD1360" s="1"/>
      <c r="AE1360" s="1"/>
      <c r="AF1360" s="1"/>
      <c r="AG1360" s="1" t="s">
        <v>111</v>
      </c>
      <c r="AH1360" s="1"/>
      <c r="AI1360" s="1"/>
      <c r="AJ1360" s="1"/>
      <c r="AK1360" s="1" t="s">
        <v>680</v>
      </c>
      <c r="AL1360" s="1"/>
      <c r="AM1360" s="1"/>
      <c r="AN1360" s="1"/>
      <c r="AO1360" s="1"/>
      <c r="AP1360" s="1"/>
      <c r="AQ1360" s="1"/>
      <c r="AR1360" s="1"/>
      <c r="AS1360" s="1"/>
      <c r="AT1360" s="1"/>
      <c r="AU1360" s="1"/>
      <c r="AV1360" s="1"/>
      <c r="AW1360" s="1"/>
      <c r="AX1360" s="1" t="s">
        <v>5833</v>
      </c>
      <c r="AY1360" s="1"/>
      <c r="AZ1360" s="1" t="s">
        <v>307</v>
      </c>
      <c r="BA1360" s="1" t="s">
        <v>304</v>
      </c>
      <c r="BB1360" s="1"/>
      <c r="BC1360" s="1"/>
      <c r="BD1360" s="1" t="s">
        <v>88</v>
      </c>
      <c r="BE1360" s="1" t="s">
        <v>192</v>
      </c>
      <c r="BF1360" s="1" t="s">
        <v>652</v>
      </c>
      <c r="BG1360" s="1"/>
      <c r="BH1360" s="1" t="s">
        <v>193</v>
      </c>
      <c r="BI1360" s="1"/>
      <c r="BJ1360" s="1"/>
      <c r="BK1360" s="1"/>
      <c r="BL1360" s="1" t="s">
        <v>5834</v>
      </c>
      <c r="BM1360" s="1" t="s">
        <v>5835</v>
      </c>
      <c r="BN1360" s="1" t="s">
        <v>181</v>
      </c>
    </row>
    <row r="1361" spans="1:66" ht="15.75" customHeight="1" x14ac:dyDescent="0.3">
      <c r="A1361" s="1" t="s">
        <v>613</v>
      </c>
      <c r="B1361" s="1">
        <v>2500000</v>
      </c>
      <c r="C1361" s="1" t="s">
        <v>68</v>
      </c>
      <c r="D1361" s="1">
        <v>0</v>
      </c>
      <c r="E1361" s="4" t="s">
        <v>1059</v>
      </c>
      <c r="F1361" s="1" t="s">
        <v>69</v>
      </c>
      <c r="G1361" s="1" t="s">
        <v>123</v>
      </c>
      <c r="H1361" s="1" t="s">
        <v>124</v>
      </c>
      <c r="I1361" s="1" t="s">
        <v>101</v>
      </c>
      <c r="J1361" s="1" t="s">
        <v>8783</v>
      </c>
      <c r="K1361" s="1" t="s">
        <v>8784</v>
      </c>
      <c r="L1361" s="1" t="s">
        <v>661</v>
      </c>
      <c r="M1361" s="1" t="s">
        <v>8785</v>
      </c>
      <c r="N1361" s="1" t="s">
        <v>8786</v>
      </c>
      <c r="O1361" s="1" t="s">
        <v>517</v>
      </c>
      <c r="P1361" s="1" t="s">
        <v>698</v>
      </c>
      <c r="Q1361" s="1" t="s">
        <v>613</v>
      </c>
      <c r="R1361" s="1" t="s">
        <v>8787</v>
      </c>
      <c r="S1361" s="1" t="s">
        <v>8788</v>
      </c>
      <c r="T1361" s="1"/>
      <c r="U1361" s="1" t="s">
        <v>147</v>
      </c>
      <c r="V1361" s="1"/>
      <c r="W1361" s="1"/>
      <c r="X1361" s="1"/>
      <c r="Y1361" s="1">
        <v>1500</v>
      </c>
      <c r="Z1361" s="1"/>
      <c r="AA1361" s="1"/>
      <c r="AB1361" s="1"/>
      <c r="AC1361" s="1"/>
      <c r="AD1361" s="1"/>
      <c r="AE1361" s="1"/>
      <c r="AF1361" s="1"/>
      <c r="AG1361" s="1" t="s">
        <v>111</v>
      </c>
      <c r="AH1361" s="1"/>
      <c r="AI1361" s="1"/>
      <c r="AJ1361" s="1"/>
      <c r="AK1361" s="1"/>
      <c r="AL1361" s="1"/>
      <c r="AM1361" s="1"/>
      <c r="AN1361" s="1"/>
      <c r="AO1361" s="1"/>
      <c r="AP1361" s="1"/>
      <c r="AQ1361" s="1"/>
      <c r="AR1361" s="1"/>
      <c r="AS1361" s="1"/>
      <c r="AT1361" s="1"/>
      <c r="AU1361" s="1"/>
      <c r="AV1361" s="1"/>
      <c r="AW1361" s="1"/>
      <c r="AX1361" s="1"/>
      <c r="AY1361" s="1"/>
      <c r="AZ1361" s="1" t="s">
        <v>521</v>
      </c>
      <c r="BA1361" s="1" t="s">
        <v>517</v>
      </c>
      <c r="BB1361" s="1"/>
      <c r="BC1361" s="1"/>
      <c r="BD1361" s="1" t="s">
        <v>88</v>
      </c>
      <c r="BE1361" s="1" t="s">
        <v>192</v>
      </c>
      <c r="BF1361" s="1"/>
      <c r="BG1361" s="1"/>
      <c r="BH1361" s="1" t="s">
        <v>321</v>
      </c>
      <c r="BI1361" s="1"/>
      <c r="BJ1361" s="1"/>
      <c r="BK1361" s="1"/>
      <c r="BL1361" s="1" t="s">
        <v>8789</v>
      </c>
      <c r="BM1361" s="1" t="s">
        <v>8790</v>
      </c>
      <c r="BN1361" s="1"/>
    </row>
    <row r="1362" spans="1:66" ht="15.75" customHeight="1" x14ac:dyDescent="0.3">
      <c r="A1362" s="1" t="s">
        <v>613</v>
      </c>
      <c r="B1362" s="1">
        <v>200000</v>
      </c>
      <c r="C1362" s="1" t="s">
        <v>68</v>
      </c>
      <c r="D1362" s="1">
        <v>0</v>
      </c>
      <c r="E1362" s="4" t="s">
        <v>1059</v>
      </c>
      <c r="F1362" s="1" t="s">
        <v>69</v>
      </c>
      <c r="G1362" s="1" t="s">
        <v>123</v>
      </c>
      <c r="H1362" s="1" t="s">
        <v>124</v>
      </c>
      <c r="I1362" s="1" t="s">
        <v>101</v>
      </c>
      <c r="J1362" s="1" t="s">
        <v>8783</v>
      </c>
      <c r="K1362" s="1" t="s">
        <v>8784</v>
      </c>
      <c r="L1362" s="1" t="s">
        <v>478</v>
      </c>
      <c r="M1362" s="1" t="s">
        <v>8785</v>
      </c>
      <c r="N1362" s="1" t="s">
        <v>8786</v>
      </c>
      <c r="O1362" s="1" t="s">
        <v>517</v>
      </c>
      <c r="P1362" s="1" t="s">
        <v>698</v>
      </c>
      <c r="Q1362" s="1" t="s">
        <v>613</v>
      </c>
      <c r="R1362" s="1" t="s">
        <v>8791</v>
      </c>
      <c r="S1362" s="1" t="s">
        <v>8792</v>
      </c>
      <c r="T1362" s="1"/>
      <c r="U1362" s="1" t="s">
        <v>147</v>
      </c>
      <c r="V1362" s="1"/>
      <c r="W1362" s="1"/>
      <c r="X1362" s="1"/>
      <c r="Y1362" s="1">
        <v>1500</v>
      </c>
      <c r="Z1362" s="1"/>
      <c r="AA1362" s="1"/>
      <c r="AB1362" s="1"/>
      <c r="AC1362" s="1"/>
      <c r="AD1362" s="1"/>
      <c r="AE1362" s="1"/>
      <c r="AF1362" s="1"/>
      <c r="AG1362" s="1" t="s">
        <v>111</v>
      </c>
      <c r="AH1362" s="1"/>
      <c r="AI1362" s="1"/>
      <c r="AJ1362" s="1"/>
      <c r="AK1362" s="1"/>
      <c r="AL1362" s="1"/>
      <c r="AM1362" s="1"/>
      <c r="AN1362" s="1"/>
      <c r="AO1362" s="1"/>
      <c r="AP1362" s="1"/>
      <c r="AQ1362" s="1"/>
      <c r="AR1362" s="1"/>
      <c r="AS1362" s="1"/>
      <c r="AT1362" s="1"/>
      <c r="AU1362" s="1"/>
      <c r="AV1362" s="1"/>
      <c r="AW1362" s="1"/>
      <c r="AX1362" s="1"/>
      <c r="AY1362" s="1"/>
      <c r="AZ1362" s="1" t="s">
        <v>521</v>
      </c>
      <c r="BA1362" s="1" t="s">
        <v>517</v>
      </c>
      <c r="BB1362" s="1"/>
      <c r="BC1362" s="1"/>
      <c r="BD1362" s="1" t="s">
        <v>88</v>
      </c>
      <c r="BE1362" s="1" t="s">
        <v>192</v>
      </c>
      <c r="BF1362" s="1"/>
      <c r="BG1362" s="1"/>
      <c r="BH1362" s="1" t="s">
        <v>321</v>
      </c>
      <c r="BI1362" s="1"/>
      <c r="BJ1362" s="1"/>
      <c r="BK1362" s="1"/>
      <c r="BL1362" s="1" t="s">
        <v>8789</v>
      </c>
      <c r="BM1362" s="1" t="s">
        <v>8790</v>
      </c>
      <c r="BN1362" s="1"/>
    </row>
    <row r="1363" spans="1:66" ht="15.75" customHeight="1" x14ac:dyDescent="0.3">
      <c r="A1363" s="1" t="s">
        <v>304</v>
      </c>
      <c r="B1363" s="1">
        <v>0</v>
      </c>
      <c r="C1363" s="1" t="s">
        <v>68</v>
      </c>
      <c r="D1363" s="1">
        <v>0</v>
      </c>
      <c r="E1363" s="4" t="s">
        <v>1059</v>
      </c>
      <c r="F1363" s="1" t="s">
        <v>69</v>
      </c>
      <c r="G1363" s="1" t="s">
        <v>123</v>
      </c>
      <c r="H1363" s="1" t="s">
        <v>124</v>
      </c>
      <c r="I1363" s="1" t="s">
        <v>101</v>
      </c>
      <c r="J1363" s="1" t="s">
        <v>8793</v>
      </c>
      <c r="K1363" s="1" t="s">
        <v>8794</v>
      </c>
      <c r="L1363" s="1"/>
      <c r="M1363" s="1" t="s">
        <v>8795</v>
      </c>
      <c r="N1363" s="1" t="s">
        <v>8796</v>
      </c>
      <c r="O1363" s="1" t="s">
        <v>304</v>
      </c>
      <c r="P1363" s="1" t="s">
        <v>307</v>
      </c>
      <c r="Q1363" s="1" t="s">
        <v>304</v>
      </c>
      <c r="R1363" s="1" t="s">
        <v>8797</v>
      </c>
      <c r="S1363" s="1" t="s">
        <v>8798</v>
      </c>
      <c r="T1363" s="1"/>
      <c r="U1363" s="1"/>
      <c r="V1363" s="1"/>
      <c r="W1363" s="1"/>
      <c r="X1363" s="1"/>
      <c r="Y1363" s="1"/>
      <c r="Z1363" s="1"/>
      <c r="AA1363" s="1"/>
      <c r="AB1363" s="1"/>
      <c r="AC1363" s="1"/>
      <c r="AD1363" s="1"/>
      <c r="AE1363" s="1"/>
      <c r="AF1363" s="1"/>
      <c r="AG1363" s="1"/>
      <c r="AH1363" s="1"/>
      <c r="AI1363" s="1"/>
      <c r="AJ1363" s="1"/>
      <c r="AK1363" s="1" t="s">
        <v>204</v>
      </c>
      <c r="AL1363" s="1"/>
      <c r="AM1363" s="1"/>
      <c r="AN1363" s="1"/>
      <c r="AO1363" s="1"/>
      <c r="AP1363" s="1"/>
      <c r="AQ1363" s="1"/>
      <c r="AR1363" s="1"/>
      <c r="AS1363" s="1"/>
      <c r="AT1363" s="1"/>
      <c r="AU1363" s="1"/>
      <c r="AV1363" s="1"/>
      <c r="AW1363" s="1"/>
      <c r="AX1363" s="1"/>
      <c r="AY1363" s="1"/>
      <c r="AZ1363" s="1" t="s">
        <v>307</v>
      </c>
      <c r="BA1363" s="1" t="s">
        <v>304</v>
      </c>
      <c r="BB1363" s="1"/>
      <c r="BC1363" s="1"/>
      <c r="BD1363" s="1"/>
      <c r="BE1363" s="1" t="s">
        <v>192</v>
      </c>
      <c r="BF1363" s="1"/>
      <c r="BG1363" s="1"/>
      <c r="BH1363" s="1" t="s">
        <v>193</v>
      </c>
      <c r="BI1363" s="1"/>
      <c r="BJ1363" s="1"/>
      <c r="BK1363" s="1"/>
      <c r="BL1363" s="1" t="s">
        <v>8799</v>
      </c>
      <c r="BM1363" s="1" t="s">
        <v>8800</v>
      </c>
      <c r="BN1363" s="1" t="s">
        <v>121</v>
      </c>
    </row>
    <row r="1364" spans="1:66" ht="15.75" customHeight="1" x14ac:dyDescent="0.3">
      <c r="A1364" s="1" t="s">
        <v>7859</v>
      </c>
      <c r="B1364" s="1">
        <v>500000</v>
      </c>
      <c r="C1364" s="1" t="s">
        <v>68</v>
      </c>
      <c r="D1364" s="1">
        <v>0</v>
      </c>
      <c r="E1364" s="4" t="s">
        <v>8415</v>
      </c>
      <c r="F1364" s="1" t="s">
        <v>69</v>
      </c>
      <c r="G1364" s="1" t="s">
        <v>123</v>
      </c>
      <c r="H1364" s="1" t="s">
        <v>124</v>
      </c>
      <c r="I1364" s="1" t="s">
        <v>101</v>
      </c>
      <c r="J1364" s="1"/>
      <c r="K1364" s="1"/>
      <c r="L1364" s="1" t="s">
        <v>2682</v>
      </c>
      <c r="M1364" s="1" t="s">
        <v>8801</v>
      </c>
      <c r="N1364" s="1" t="s">
        <v>8802</v>
      </c>
      <c r="O1364" s="1" t="s">
        <v>444</v>
      </c>
      <c r="P1364" s="1" t="s">
        <v>7864</v>
      </c>
      <c r="Q1364" s="1" t="s">
        <v>7859</v>
      </c>
      <c r="R1364" s="1" t="s">
        <v>8803</v>
      </c>
      <c r="S1364" s="1" t="s">
        <v>8804</v>
      </c>
      <c r="T1364" s="1"/>
      <c r="U1364" s="1" t="s">
        <v>1537</v>
      </c>
      <c r="V1364" s="1"/>
      <c r="W1364" s="1"/>
      <c r="X1364" s="1"/>
      <c r="Y1364" s="1">
        <v>70</v>
      </c>
      <c r="Z1364" s="1"/>
      <c r="AA1364" s="1"/>
      <c r="AB1364" s="1"/>
      <c r="AC1364" s="1"/>
      <c r="AD1364" s="1"/>
      <c r="AE1364" s="1"/>
      <c r="AF1364" s="1"/>
      <c r="AG1364" s="1"/>
      <c r="AH1364" s="1"/>
      <c r="AI1364" s="1"/>
      <c r="AJ1364" s="1"/>
      <c r="AK1364" s="1" t="s">
        <v>906</v>
      </c>
      <c r="AL1364" s="1"/>
      <c r="AM1364" s="1"/>
      <c r="AN1364" s="1"/>
      <c r="AO1364" s="1"/>
      <c r="AP1364" s="1"/>
      <c r="AQ1364" s="1"/>
      <c r="AR1364" s="1"/>
      <c r="AS1364" s="1"/>
      <c r="AT1364" s="1"/>
      <c r="AU1364" s="1"/>
      <c r="AV1364" s="1"/>
      <c r="AW1364" s="1"/>
      <c r="AX1364" s="1"/>
      <c r="AY1364" s="1"/>
      <c r="AZ1364" s="1" t="s">
        <v>443</v>
      </c>
      <c r="BA1364" s="1" t="s">
        <v>444</v>
      </c>
      <c r="BB1364" s="1"/>
      <c r="BC1364" s="1"/>
      <c r="BD1364" s="1" t="s">
        <v>88</v>
      </c>
      <c r="BE1364" s="1" t="s">
        <v>192</v>
      </c>
      <c r="BF1364" s="1"/>
      <c r="BG1364" s="1"/>
      <c r="BH1364" s="1" t="s">
        <v>804</v>
      </c>
      <c r="BI1364" s="1"/>
      <c r="BJ1364" s="1"/>
      <c r="BK1364" s="1"/>
      <c r="BL1364" s="1" t="s">
        <v>8805</v>
      </c>
      <c r="BM1364" s="1" t="s">
        <v>8806</v>
      </c>
      <c r="BN1364" s="1" t="s">
        <v>121</v>
      </c>
    </row>
    <row r="1365" spans="1:66" ht="15.75" customHeight="1" x14ac:dyDescent="0.3">
      <c r="A1365" s="1" t="s">
        <v>613</v>
      </c>
      <c r="B1365" s="1">
        <v>1000000</v>
      </c>
      <c r="C1365" s="1" t="s">
        <v>68</v>
      </c>
      <c r="D1365" s="1">
        <v>0</v>
      </c>
      <c r="E1365" s="4" t="s">
        <v>2926</v>
      </c>
      <c r="F1365" s="1" t="s">
        <v>69</v>
      </c>
      <c r="G1365" s="1" t="s">
        <v>123</v>
      </c>
      <c r="H1365" s="1" t="s">
        <v>124</v>
      </c>
      <c r="I1365" s="1" t="s">
        <v>101</v>
      </c>
      <c r="J1365" s="1" t="s">
        <v>8807</v>
      </c>
      <c r="K1365" s="1" t="s">
        <v>8808</v>
      </c>
      <c r="L1365" s="1" t="s">
        <v>8809</v>
      </c>
      <c r="M1365" s="1" t="s">
        <v>8587</v>
      </c>
      <c r="N1365" s="1" t="s">
        <v>8588</v>
      </c>
      <c r="O1365" s="1" t="s">
        <v>201</v>
      </c>
      <c r="P1365" s="1" t="s">
        <v>698</v>
      </c>
      <c r="Q1365" s="1" t="s">
        <v>613</v>
      </c>
      <c r="R1365" s="1" t="s">
        <v>8810</v>
      </c>
      <c r="S1365" s="1" t="s">
        <v>8811</v>
      </c>
      <c r="T1365" s="1"/>
      <c r="U1365" s="1" t="s">
        <v>147</v>
      </c>
      <c r="V1365" s="1"/>
      <c r="W1365" s="1"/>
      <c r="X1365" s="1"/>
      <c r="Y1365" s="1">
        <v>650</v>
      </c>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t="s">
        <v>205</v>
      </c>
      <c r="BA1365" s="1" t="s">
        <v>201</v>
      </c>
      <c r="BB1365" s="1"/>
      <c r="BC1365" s="1"/>
      <c r="BD1365" s="1" t="s">
        <v>4584</v>
      </c>
      <c r="BE1365" s="1" t="s">
        <v>192</v>
      </c>
      <c r="BF1365" s="1"/>
      <c r="BG1365" s="1"/>
      <c r="BH1365" s="1" t="s">
        <v>193</v>
      </c>
      <c r="BI1365" s="1"/>
      <c r="BJ1365" s="1"/>
      <c r="BK1365" s="1"/>
      <c r="BL1365" s="1" t="s">
        <v>8591</v>
      </c>
      <c r="BM1365" s="1" t="s">
        <v>8592</v>
      </c>
      <c r="BN1365" s="1"/>
    </row>
    <row r="1366" spans="1:66" ht="15.75" customHeight="1" x14ac:dyDescent="0.3">
      <c r="A1366" s="1" t="s">
        <v>613</v>
      </c>
      <c r="B1366" s="1">
        <v>5000000</v>
      </c>
      <c r="C1366" s="1" t="s">
        <v>68</v>
      </c>
      <c r="D1366" s="1">
        <v>0</v>
      </c>
      <c r="E1366" s="4" t="s">
        <v>1059</v>
      </c>
      <c r="F1366" s="1" t="s">
        <v>69</v>
      </c>
      <c r="G1366" s="1" t="s">
        <v>123</v>
      </c>
      <c r="H1366" s="1" t="s">
        <v>124</v>
      </c>
      <c r="I1366" s="1" t="s">
        <v>101</v>
      </c>
      <c r="J1366" s="1" t="s">
        <v>8783</v>
      </c>
      <c r="K1366" s="1" t="s">
        <v>8784</v>
      </c>
      <c r="L1366" s="1" t="s">
        <v>288</v>
      </c>
      <c r="M1366" s="1" t="s">
        <v>8785</v>
      </c>
      <c r="N1366" s="1" t="s">
        <v>8786</v>
      </c>
      <c r="O1366" s="1" t="s">
        <v>517</v>
      </c>
      <c r="P1366" s="1" t="s">
        <v>698</v>
      </c>
      <c r="Q1366" s="1" t="s">
        <v>613</v>
      </c>
      <c r="R1366" s="1" t="s">
        <v>8812</v>
      </c>
      <c r="S1366" s="1" t="s">
        <v>8813</v>
      </c>
      <c r="T1366" s="1"/>
      <c r="U1366" s="1" t="s">
        <v>147</v>
      </c>
      <c r="V1366" s="1"/>
      <c r="W1366" s="1"/>
      <c r="X1366" s="1"/>
      <c r="Y1366" s="1">
        <v>1500</v>
      </c>
      <c r="Z1366" s="1"/>
      <c r="AA1366" s="1"/>
      <c r="AB1366" s="1"/>
      <c r="AC1366" s="1"/>
      <c r="AD1366" s="1"/>
      <c r="AE1366" s="1"/>
      <c r="AF1366" s="1"/>
      <c r="AG1366" s="1" t="s">
        <v>111</v>
      </c>
      <c r="AH1366" s="1"/>
      <c r="AI1366" s="1"/>
      <c r="AJ1366" s="1"/>
      <c r="AK1366" s="1"/>
      <c r="AL1366" s="1"/>
      <c r="AM1366" s="1"/>
      <c r="AN1366" s="1"/>
      <c r="AO1366" s="1"/>
      <c r="AP1366" s="1"/>
      <c r="AQ1366" s="1"/>
      <c r="AR1366" s="1"/>
      <c r="AS1366" s="1"/>
      <c r="AT1366" s="1"/>
      <c r="AU1366" s="1"/>
      <c r="AV1366" s="1"/>
      <c r="AW1366" s="1"/>
      <c r="AX1366" s="1"/>
      <c r="AY1366" s="1"/>
      <c r="AZ1366" s="1" t="s">
        <v>521</v>
      </c>
      <c r="BA1366" s="1" t="s">
        <v>517</v>
      </c>
      <c r="BB1366" s="1"/>
      <c r="BC1366" s="1"/>
      <c r="BD1366" s="1" t="s">
        <v>88</v>
      </c>
      <c r="BE1366" s="1" t="s">
        <v>192</v>
      </c>
      <c r="BF1366" s="1"/>
      <c r="BG1366" s="1"/>
      <c r="BH1366" s="1" t="s">
        <v>321</v>
      </c>
      <c r="BI1366" s="1"/>
      <c r="BJ1366" s="1"/>
      <c r="BK1366" s="1"/>
      <c r="BL1366" s="1" t="s">
        <v>8789</v>
      </c>
      <c r="BM1366" s="1" t="s">
        <v>8790</v>
      </c>
      <c r="BN1366" s="1"/>
    </row>
    <row r="1367" spans="1:66" ht="15.75" customHeight="1" x14ac:dyDescent="0.3">
      <c r="A1367" s="1" t="s">
        <v>613</v>
      </c>
      <c r="B1367" s="1">
        <v>2000000</v>
      </c>
      <c r="C1367" s="1" t="s">
        <v>68</v>
      </c>
      <c r="D1367" s="1">
        <v>0</v>
      </c>
      <c r="E1367" s="4" t="s">
        <v>2926</v>
      </c>
      <c r="F1367" s="1" t="s">
        <v>69</v>
      </c>
      <c r="G1367" s="1" t="s">
        <v>123</v>
      </c>
      <c r="H1367" s="1" t="s">
        <v>124</v>
      </c>
      <c r="I1367" s="1" t="s">
        <v>101</v>
      </c>
      <c r="J1367" s="1" t="s">
        <v>8807</v>
      </c>
      <c r="K1367" s="1" t="s">
        <v>8808</v>
      </c>
      <c r="L1367" s="1" t="s">
        <v>5609</v>
      </c>
      <c r="M1367" s="1" t="s">
        <v>8587</v>
      </c>
      <c r="N1367" s="1" t="s">
        <v>8588</v>
      </c>
      <c r="O1367" s="1" t="s">
        <v>201</v>
      </c>
      <c r="P1367" s="1" t="s">
        <v>698</v>
      </c>
      <c r="Q1367" s="1" t="s">
        <v>613</v>
      </c>
      <c r="R1367" s="1" t="s">
        <v>8814</v>
      </c>
      <c r="S1367" s="1" t="s">
        <v>8815</v>
      </c>
      <c r="T1367" s="1"/>
      <c r="U1367" s="1" t="s">
        <v>147</v>
      </c>
      <c r="V1367" s="1"/>
      <c r="W1367" s="1"/>
      <c r="X1367" s="1"/>
      <c r="Y1367" s="1">
        <v>650</v>
      </c>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t="s">
        <v>205</v>
      </c>
      <c r="BA1367" s="1" t="s">
        <v>201</v>
      </c>
      <c r="BB1367" s="1"/>
      <c r="BC1367" s="1"/>
      <c r="BD1367" s="1" t="s">
        <v>4584</v>
      </c>
      <c r="BE1367" s="1" t="s">
        <v>192</v>
      </c>
      <c r="BF1367" s="1"/>
      <c r="BG1367" s="1"/>
      <c r="BH1367" s="1" t="s">
        <v>193</v>
      </c>
      <c r="BI1367" s="1"/>
      <c r="BJ1367" s="1"/>
      <c r="BK1367" s="1"/>
      <c r="BL1367" s="1" t="s">
        <v>8591</v>
      </c>
      <c r="BM1367" s="1" t="s">
        <v>8592</v>
      </c>
      <c r="BN1367" s="1"/>
    </row>
    <row r="1368" spans="1:66" ht="15.75" customHeight="1" x14ac:dyDescent="0.3">
      <c r="A1368" s="1" t="s">
        <v>613</v>
      </c>
      <c r="B1368" s="1">
        <v>3000000</v>
      </c>
      <c r="C1368" s="1" t="s">
        <v>68</v>
      </c>
      <c r="D1368" s="1">
        <v>0</v>
      </c>
      <c r="E1368" s="4" t="s">
        <v>2926</v>
      </c>
      <c r="F1368" s="1" t="s">
        <v>69</v>
      </c>
      <c r="G1368" s="1" t="s">
        <v>123</v>
      </c>
      <c r="H1368" s="1" t="s">
        <v>124</v>
      </c>
      <c r="I1368" s="1" t="s">
        <v>101</v>
      </c>
      <c r="J1368" s="1" t="s">
        <v>8807</v>
      </c>
      <c r="K1368" s="1" t="s">
        <v>8808</v>
      </c>
      <c r="L1368" s="1" t="s">
        <v>1013</v>
      </c>
      <c r="M1368" s="1" t="s">
        <v>8587</v>
      </c>
      <c r="N1368" s="1" t="s">
        <v>8588</v>
      </c>
      <c r="O1368" s="1" t="s">
        <v>201</v>
      </c>
      <c r="P1368" s="1" t="s">
        <v>698</v>
      </c>
      <c r="Q1368" s="1" t="s">
        <v>613</v>
      </c>
      <c r="R1368" s="1" t="s">
        <v>8816</v>
      </c>
      <c r="S1368" s="1" t="s">
        <v>8817</v>
      </c>
      <c r="T1368" s="1"/>
      <c r="U1368" s="1" t="s">
        <v>147</v>
      </c>
      <c r="V1368" s="1"/>
      <c r="W1368" s="1"/>
      <c r="X1368" s="1"/>
      <c r="Y1368" s="1">
        <v>650</v>
      </c>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t="s">
        <v>205</v>
      </c>
      <c r="BA1368" s="1" t="s">
        <v>201</v>
      </c>
      <c r="BB1368" s="1"/>
      <c r="BC1368" s="1"/>
      <c r="BD1368" s="1" t="s">
        <v>4584</v>
      </c>
      <c r="BE1368" s="1" t="s">
        <v>192</v>
      </c>
      <c r="BF1368" s="1"/>
      <c r="BG1368" s="1"/>
      <c r="BH1368" s="1" t="s">
        <v>193</v>
      </c>
      <c r="BI1368" s="1"/>
      <c r="BJ1368" s="1"/>
      <c r="BK1368" s="1"/>
      <c r="BL1368" s="1" t="s">
        <v>8591</v>
      </c>
      <c r="BM1368" s="1" t="s">
        <v>8592</v>
      </c>
      <c r="BN1368" s="1"/>
    </row>
    <row r="1369" spans="1:66" ht="15.75" customHeight="1" x14ac:dyDescent="0.3">
      <c r="A1369" s="1" t="s">
        <v>613</v>
      </c>
      <c r="B1369" s="1">
        <v>200000</v>
      </c>
      <c r="C1369" s="1" t="s">
        <v>68</v>
      </c>
      <c r="D1369" s="1">
        <v>0</v>
      </c>
      <c r="E1369" s="4" t="s">
        <v>2926</v>
      </c>
      <c r="F1369" s="1" t="s">
        <v>69</v>
      </c>
      <c r="G1369" s="1" t="s">
        <v>123</v>
      </c>
      <c r="H1369" s="1" t="s">
        <v>124</v>
      </c>
      <c r="I1369" s="1" t="s">
        <v>101</v>
      </c>
      <c r="J1369" s="1" t="s">
        <v>8807</v>
      </c>
      <c r="K1369" s="1" t="s">
        <v>8808</v>
      </c>
      <c r="L1369" s="1" t="s">
        <v>275</v>
      </c>
      <c r="M1369" s="1" t="s">
        <v>8587</v>
      </c>
      <c r="N1369" s="1" t="s">
        <v>8588</v>
      </c>
      <c r="O1369" s="1" t="s">
        <v>201</v>
      </c>
      <c r="P1369" s="1" t="s">
        <v>698</v>
      </c>
      <c r="Q1369" s="1" t="s">
        <v>613</v>
      </c>
      <c r="R1369" s="1" t="s">
        <v>8818</v>
      </c>
      <c r="S1369" s="1" t="s">
        <v>8819</v>
      </c>
      <c r="T1369" s="1"/>
      <c r="U1369" s="1" t="s">
        <v>147</v>
      </c>
      <c r="V1369" s="1"/>
      <c r="W1369" s="1"/>
      <c r="X1369" s="1"/>
      <c r="Y1369" s="1">
        <v>650</v>
      </c>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t="s">
        <v>205</v>
      </c>
      <c r="BA1369" s="1" t="s">
        <v>201</v>
      </c>
      <c r="BB1369" s="1"/>
      <c r="BC1369" s="1"/>
      <c r="BD1369" s="1" t="s">
        <v>4584</v>
      </c>
      <c r="BE1369" s="1" t="s">
        <v>192</v>
      </c>
      <c r="BF1369" s="1"/>
      <c r="BG1369" s="1"/>
      <c r="BH1369" s="1" t="s">
        <v>193</v>
      </c>
      <c r="BI1369" s="1"/>
      <c r="BJ1369" s="1"/>
      <c r="BK1369" s="1"/>
      <c r="BL1369" s="1" t="s">
        <v>8591</v>
      </c>
      <c r="BM1369" s="1" t="s">
        <v>8592</v>
      </c>
      <c r="BN1369" s="1"/>
    </row>
    <row r="1370" spans="1:66" ht="15.75" customHeight="1" x14ac:dyDescent="0.3">
      <c r="A1370" s="1" t="s">
        <v>313</v>
      </c>
      <c r="B1370" s="1">
        <v>1500000</v>
      </c>
      <c r="C1370" s="1" t="s">
        <v>68</v>
      </c>
      <c r="D1370" s="1">
        <v>0</v>
      </c>
      <c r="E1370" s="4" t="s">
        <v>5813</v>
      </c>
      <c r="F1370" s="1" t="s">
        <v>69</v>
      </c>
      <c r="G1370" s="1" t="s">
        <v>123</v>
      </c>
      <c r="H1370" s="1" t="s">
        <v>124</v>
      </c>
      <c r="I1370" s="1" t="s">
        <v>101</v>
      </c>
      <c r="J1370" s="1" t="s">
        <v>8820</v>
      </c>
      <c r="K1370" s="1" t="s">
        <v>8821</v>
      </c>
      <c r="L1370" s="1" t="s">
        <v>8822</v>
      </c>
      <c r="M1370" s="1" t="s">
        <v>8823</v>
      </c>
      <c r="N1370" s="1" t="s">
        <v>8824</v>
      </c>
      <c r="O1370" s="1" t="s">
        <v>127</v>
      </c>
      <c r="P1370" s="1" t="s">
        <v>318</v>
      </c>
      <c r="Q1370" s="1" t="s">
        <v>313</v>
      </c>
      <c r="R1370" s="1" t="s">
        <v>8825</v>
      </c>
      <c r="S1370" s="1" t="s">
        <v>8826</v>
      </c>
      <c r="T1370" s="1"/>
      <c r="U1370" s="1" t="s">
        <v>1359</v>
      </c>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t="s">
        <v>177</v>
      </c>
      <c r="AY1370" s="1"/>
      <c r="AZ1370" s="1" t="s">
        <v>114</v>
      </c>
      <c r="BA1370" s="1" t="s">
        <v>115</v>
      </c>
      <c r="BB1370" s="1"/>
      <c r="BC1370" s="1"/>
      <c r="BD1370" s="1" t="s">
        <v>266</v>
      </c>
      <c r="BE1370" s="1" t="s">
        <v>134</v>
      </c>
      <c r="BF1370" s="1" t="s">
        <v>90</v>
      </c>
      <c r="BG1370" s="1"/>
      <c r="BH1370" s="1"/>
      <c r="BI1370" s="1"/>
      <c r="BJ1370" s="1"/>
      <c r="BK1370" s="1"/>
      <c r="BL1370" s="1" t="s">
        <v>8827</v>
      </c>
      <c r="BM1370" s="1" t="s">
        <v>8828</v>
      </c>
      <c r="BN1370" s="1" t="s">
        <v>121</v>
      </c>
    </row>
    <row r="1371" spans="1:66" ht="15.75" customHeight="1" x14ac:dyDescent="0.3">
      <c r="A1371" s="1" t="s">
        <v>313</v>
      </c>
      <c r="B1371" s="1">
        <v>1000000</v>
      </c>
      <c r="C1371" s="1" t="s">
        <v>68</v>
      </c>
      <c r="D1371" s="1">
        <v>0</v>
      </c>
      <c r="E1371" s="4" t="s">
        <v>314</v>
      </c>
      <c r="F1371" s="1" t="s">
        <v>69</v>
      </c>
      <c r="G1371" s="1" t="s">
        <v>123</v>
      </c>
      <c r="H1371" s="1" t="s">
        <v>124</v>
      </c>
      <c r="I1371" s="1" t="s">
        <v>101</v>
      </c>
      <c r="J1371" s="1" t="s">
        <v>8820</v>
      </c>
      <c r="K1371" s="1" t="s">
        <v>8821</v>
      </c>
      <c r="L1371" s="1" t="s">
        <v>8829</v>
      </c>
      <c r="M1371" s="1" t="s">
        <v>8823</v>
      </c>
      <c r="N1371" s="1" t="s">
        <v>8824</v>
      </c>
      <c r="O1371" s="1" t="s">
        <v>127</v>
      </c>
      <c r="P1371" s="1" t="s">
        <v>318</v>
      </c>
      <c r="Q1371" s="1" t="s">
        <v>313</v>
      </c>
      <c r="R1371" s="1" t="s">
        <v>8830</v>
      </c>
      <c r="S1371" s="1" t="s">
        <v>8831</v>
      </c>
      <c r="T1371" s="1"/>
      <c r="U1371" s="1" t="s">
        <v>1359</v>
      </c>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t="s">
        <v>177</v>
      </c>
      <c r="AY1371" s="1"/>
      <c r="AZ1371" s="1" t="s">
        <v>114</v>
      </c>
      <c r="BA1371" s="1" t="s">
        <v>115</v>
      </c>
      <c r="BB1371" s="1"/>
      <c r="BC1371" s="1"/>
      <c r="BD1371" s="1" t="s">
        <v>266</v>
      </c>
      <c r="BE1371" s="1" t="s">
        <v>134</v>
      </c>
      <c r="BF1371" s="1" t="s">
        <v>90</v>
      </c>
      <c r="BG1371" s="1"/>
      <c r="BH1371" s="1"/>
      <c r="BI1371" s="1"/>
      <c r="BJ1371" s="1"/>
      <c r="BK1371" s="1"/>
      <c r="BL1371" s="1" t="s">
        <v>8827</v>
      </c>
      <c r="BM1371" s="1" t="s">
        <v>8828</v>
      </c>
      <c r="BN1371" s="1"/>
    </row>
    <row r="1372" spans="1:66" ht="15.75" customHeight="1" x14ac:dyDescent="0.3">
      <c r="A1372" s="1" t="s">
        <v>313</v>
      </c>
      <c r="B1372" s="1">
        <v>0</v>
      </c>
      <c r="C1372" s="1" t="s">
        <v>68</v>
      </c>
      <c r="D1372" s="1">
        <v>0</v>
      </c>
      <c r="E1372" s="4" t="s">
        <v>314</v>
      </c>
      <c r="F1372" s="1" t="s">
        <v>69</v>
      </c>
      <c r="G1372" s="1" t="s">
        <v>123</v>
      </c>
      <c r="H1372" s="1" t="s">
        <v>124</v>
      </c>
      <c r="I1372" s="1" t="s">
        <v>101</v>
      </c>
      <c r="J1372" s="1"/>
      <c r="K1372" s="1"/>
      <c r="L1372" s="1" t="s">
        <v>8832</v>
      </c>
      <c r="M1372" s="1" t="s">
        <v>8823</v>
      </c>
      <c r="N1372" s="1" t="s">
        <v>8824</v>
      </c>
      <c r="O1372" s="1" t="s">
        <v>127</v>
      </c>
      <c r="P1372" s="1" t="s">
        <v>318</v>
      </c>
      <c r="Q1372" s="1" t="s">
        <v>313</v>
      </c>
      <c r="R1372" s="1" t="s">
        <v>8833</v>
      </c>
      <c r="S1372" s="1" t="s">
        <v>8834</v>
      </c>
      <c r="T1372" s="1"/>
      <c r="U1372" s="1" t="s">
        <v>1359</v>
      </c>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t="s">
        <v>177</v>
      </c>
      <c r="AY1372" s="1"/>
      <c r="AZ1372" s="1" t="s">
        <v>114</v>
      </c>
      <c r="BA1372" s="1" t="s">
        <v>115</v>
      </c>
      <c r="BB1372" s="1"/>
      <c r="BC1372" s="1"/>
      <c r="BD1372" s="1" t="s">
        <v>266</v>
      </c>
      <c r="BE1372" s="1" t="s">
        <v>134</v>
      </c>
      <c r="BF1372" s="1" t="s">
        <v>90</v>
      </c>
      <c r="BG1372" s="1"/>
      <c r="BH1372" s="1"/>
      <c r="BI1372" s="1"/>
      <c r="BJ1372" s="1"/>
      <c r="BK1372" s="1"/>
      <c r="BL1372" s="1" t="s">
        <v>8827</v>
      </c>
      <c r="BM1372" s="1" t="s">
        <v>8828</v>
      </c>
      <c r="BN1372" s="1" t="s">
        <v>121</v>
      </c>
    </row>
    <row r="1373" spans="1:66" ht="15.75" customHeight="1" x14ac:dyDescent="0.3">
      <c r="A1373" s="1" t="s">
        <v>138</v>
      </c>
      <c r="B1373" s="1">
        <v>20000</v>
      </c>
      <c r="C1373" s="1" t="s">
        <v>68</v>
      </c>
      <c r="D1373" s="1">
        <v>0</v>
      </c>
      <c r="E1373" s="4" t="s">
        <v>1059</v>
      </c>
      <c r="F1373" s="1" t="s">
        <v>69</v>
      </c>
      <c r="G1373" s="1" t="s">
        <v>123</v>
      </c>
      <c r="H1373" s="1" t="s">
        <v>124</v>
      </c>
      <c r="I1373" s="1" t="s">
        <v>101</v>
      </c>
      <c r="J1373" s="1" t="s">
        <v>8835</v>
      </c>
      <c r="K1373" s="1" t="s">
        <v>8836</v>
      </c>
      <c r="L1373" s="1"/>
      <c r="M1373" s="1" t="s">
        <v>8837</v>
      </c>
      <c r="N1373" s="1" t="s">
        <v>8838</v>
      </c>
      <c r="O1373" s="1" t="s">
        <v>138</v>
      </c>
      <c r="P1373" s="1" t="s">
        <v>234</v>
      </c>
      <c r="Q1373" s="1" t="s">
        <v>138</v>
      </c>
      <c r="R1373" s="1" t="s">
        <v>8839</v>
      </c>
      <c r="S1373" s="1" t="s">
        <v>8840</v>
      </c>
      <c r="T1373" s="1"/>
      <c r="U1373" s="1" t="s">
        <v>130</v>
      </c>
      <c r="V1373" s="1"/>
      <c r="W1373" s="1"/>
      <c r="X1373" s="1"/>
      <c r="Y1373" s="1">
        <v>40</v>
      </c>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t="s">
        <v>234</v>
      </c>
      <c r="BA1373" s="1" t="s">
        <v>138</v>
      </c>
      <c r="BB1373" s="1"/>
      <c r="BC1373" s="1"/>
      <c r="BD1373" s="1" t="s">
        <v>88</v>
      </c>
      <c r="BE1373" s="1" t="s">
        <v>134</v>
      </c>
      <c r="BF1373" s="1"/>
      <c r="BG1373" s="1"/>
      <c r="BH1373" s="1" t="s">
        <v>2430</v>
      </c>
      <c r="BI1373" s="1"/>
      <c r="BJ1373" s="1"/>
      <c r="BK1373" s="1"/>
      <c r="BL1373" s="1" t="s">
        <v>8841</v>
      </c>
      <c r="BM1373" s="1" t="s">
        <v>8842</v>
      </c>
      <c r="BN1373" s="1" t="s">
        <v>181</v>
      </c>
    </row>
    <row r="1374" spans="1:66" ht="15.75" customHeight="1" x14ac:dyDescent="0.3">
      <c r="A1374" s="1" t="s">
        <v>304</v>
      </c>
      <c r="B1374" s="1">
        <v>0</v>
      </c>
      <c r="C1374" s="1" t="s">
        <v>68</v>
      </c>
      <c r="D1374" s="1">
        <v>0</v>
      </c>
      <c r="E1374" s="4">
        <v>44569</v>
      </c>
      <c r="F1374" s="1" t="s">
        <v>69</v>
      </c>
      <c r="G1374" s="1" t="s">
        <v>123</v>
      </c>
      <c r="H1374" s="1" t="s">
        <v>124</v>
      </c>
      <c r="I1374" s="1" t="s">
        <v>101</v>
      </c>
      <c r="J1374" s="1" t="s">
        <v>8843</v>
      </c>
      <c r="K1374" s="1" t="s">
        <v>8844</v>
      </c>
      <c r="L1374" s="1"/>
      <c r="M1374" s="1" t="s">
        <v>8845</v>
      </c>
      <c r="N1374" s="1" t="s">
        <v>8846</v>
      </c>
      <c r="O1374" s="1" t="s">
        <v>304</v>
      </c>
      <c r="P1374" s="1" t="s">
        <v>307</v>
      </c>
      <c r="Q1374" s="1" t="s">
        <v>304</v>
      </c>
      <c r="R1374" s="1" t="s">
        <v>8847</v>
      </c>
      <c r="S1374" s="1" t="s">
        <v>8848</v>
      </c>
      <c r="T1374" s="1"/>
      <c r="U1374" s="1" t="s">
        <v>81</v>
      </c>
      <c r="V1374" s="1"/>
      <c r="W1374" s="1"/>
      <c r="X1374" s="1"/>
      <c r="Y1374" s="1">
        <v>20</v>
      </c>
      <c r="Z1374" s="1"/>
      <c r="AA1374" s="1"/>
      <c r="AB1374" s="1"/>
      <c r="AC1374" s="1"/>
      <c r="AD1374" s="1"/>
      <c r="AE1374" s="1"/>
      <c r="AF1374" s="1"/>
      <c r="AG1374" s="1"/>
      <c r="AH1374" s="1"/>
      <c r="AI1374" s="1"/>
      <c r="AJ1374" s="1"/>
      <c r="AK1374" s="1" t="s">
        <v>220</v>
      </c>
      <c r="AL1374" s="1"/>
      <c r="AM1374" s="1"/>
      <c r="AN1374" s="1"/>
      <c r="AO1374" s="1"/>
      <c r="AP1374" s="1"/>
      <c r="AQ1374" s="1"/>
      <c r="AR1374" s="1"/>
      <c r="AS1374" s="1"/>
      <c r="AT1374" s="1"/>
      <c r="AU1374" s="1"/>
      <c r="AV1374" s="1"/>
      <c r="AW1374" s="1"/>
      <c r="AX1374" s="1"/>
      <c r="AY1374" s="1"/>
      <c r="AZ1374" s="1" t="s">
        <v>307</v>
      </c>
      <c r="BA1374" s="1" t="s">
        <v>304</v>
      </c>
      <c r="BB1374" s="1"/>
      <c r="BC1374" s="1"/>
      <c r="BD1374" s="1" t="s">
        <v>116</v>
      </c>
      <c r="BE1374" s="1" t="s">
        <v>134</v>
      </c>
      <c r="BF1374" s="1"/>
      <c r="BG1374" s="1"/>
      <c r="BH1374" s="1"/>
      <c r="BI1374" s="1"/>
      <c r="BJ1374" s="1"/>
      <c r="BK1374" s="1"/>
      <c r="BL1374" s="1" t="s">
        <v>8849</v>
      </c>
      <c r="BM1374" s="1" t="s">
        <v>8850</v>
      </c>
      <c r="BN1374" s="1" t="s">
        <v>121</v>
      </c>
    </row>
    <row r="1375" spans="1:66" ht="15.75" customHeight="1" x14ac:dyDescent="0.3">
      <c r="A1375" s="1" t="s">
        <v>138</v>
      </c>
      <c r="B1375" s="1">
        <v>200000</v>
      </c>
      <c r="C1375" s="1" t="s">
        <v>68</v>
      </c>
      <c r="D1375" s="1">
        <v>0</v>
      </c>
      <c r="E1375" s="4" t="s">
        <v>1059</v>
      </c>
      <c r="F1375" s="1" t="s">
        <v>69</v>
      </c>
      <c r="G1375" s="1" t="s">
        <v>123</v>
      </c>
      <c r="H1375" s="1" t="s">
        <v>124</v>
      </c>
      <c r="I1375" s="1" t="s">
        <v>101</v>
      </c>
      <c r="J1375" s="1" t="s">
        <v>8835</v>
      </c>
      <c r="K1375" s="1" t="s">
        <v>8836</v>
      </c>
      <c r="L1375" s="1"/>
      <c r="M1375" s="1" t="s">
        <v>8837</v>
      </c>
      <c r="N1375" s="1" t="s">
        <v>8838</v>
      </c>
      <c r="O1375" s="1" t="s">
        <v>138</v>
      </c>
      <c r="P1375" s="1" t="s">
        <v>234</v>
      </c>
      <c r="Q1375" s="1" t="s">
        <v>138</v>
      </c>
      <c r="R1375" s="1" t="s">
        <v>8851</v>
      </c>
      <c r="S1375" s="1" t="s">
        <v>8852</v>
      </c>
      <c r="T1375" s="1"/>
      <c r="U1375" s="1" t="s">
        <v>130</v>
      </c>
      <c r="V1375" s="1"/>
      <c r="W1375" s="1"/>
      <c r="X1375" s="1"/>
      <c r="Y1375" s="1">
        <v>40</v>
      </c>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t="s">
        <v>234</v>
      </c>
      <c r="BA1375" s="1" t="s">
        <v>138</v>
      </c>
      <c r="BB1375" s="1"/>
      <c r="BC1375" s="1"/>
      <c r="BD1375" s="1" t="s">
        <v>88</v>
      </c>
      <c r="BE1375" s="1" t="s">
        <v>134</v>
      </c>
      <c r="BF1375" s="1"/>
      <c r="BG1375" s="1"/>
      <c r="BH1375" s="1" t="s">
        <v>2430</v>
      </c>
      <c r="BI1375" s="1"/>
      <c r="BJ1375" s="1"/>
      <c r="BK1375" s="1"/>
      <c r="BL1375" s="1" t="s">
        <v>8841</v>
      </c>
      <c r="BM1375" s="1" t="s">
        <v>8842</v>
      </c>
      <c r="BN1375" s="1" t="s">
        <v>121</v>
      </c>
    </row>
    <row r="1376" spans="1:66" ht="15.75" customHeight="1" x14ac:dyDescent="0.3">
      <c r="A1376" s="1" t="s">
        <v>401</v>
      </c>
      <c r="B1376" s="1">
        <v>400000</v>
      </c>
      <c r="C1376" s="1" t="s">
        <v>68</v>
      </c>
      <c r="D1376" s="1">
        <v>0</v>
      </c>
      <c r="E1376" s="4">
        <v>44568</v>
      </c>
      <c r="F1376" s="1" t="s">
        <v>69</v>
      </c>
      <c r="G1376" s="1" t="s">
        <v>123</v>
      </c>
      <c r="H1376" s="1" t="s">
        <v>124</v>
      </c>
      <c r="I1376" s="1" t="s">
        <v>101</v>
      </c>
      <c r="J1376" s="1"/>
      <c r="K1376" s="1"/>
      <c r="L1376" s="1" t="s">
        <v>121</v>
      </c>
      <c r="M1376" s="1" t="s">
        <v>8853</v>
      </c>
      <c r="N1376" s="1" t="s">
        <v>8854</v>
      </c>
      <c r="O1376" s="1" t="s">
        <v>401</v>
      </c>
      <c r="P1376" s="1" t="s">
        <v>407</v>
      </c>
      <c r="Q1376" s="1" t="s">
        <v>401</v>
      </c>
      <c r="R1376" s="1" t="s">
        <v>8855</v>
      </c>
      <c r="S1376" s="1" t="s">
        <v>8856</v>
      </c>
      <c r="T1376" s="1"/>
      <c r="U1376" s="1"/>
      <c r="V1376" s="1"/>
      <c r="W1376" s="1"/>
      <c r="X1376" s="1"/>
      <c r="Y1376" s="1">
        <v>50</v>
      </c>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t="s">
        <v>407</v>
      </c>
      <c r="BA1376" s="1" t="s">
        <v>401</v>
      </c>
      <c r="BB1376" s="1"/>
      <c r="BC1376" s="1"/>
      <c r="BD1376" s="1" t="s">
        <v>88</v>
      </c>
      <c r="BE1376" s="1"/>
      <c r="BF1376" s="1"/>
      <c r="BG1376" s="1"/>
      <c r="BH1376" s="1" t="s">
        <v>607</v>
      </c>
      <c r="BI1376" s="1"/>
      <c r="BJ1376" s="1"/>
      <c r="BK1376" s="1"/>
      <c r="BL1376" s="1" t="s">
        <v>8857</v>
      </c>
      <c r="BM1376" s="1" t="s">
        <v>8858</v>
      </c>
      <c r="BN1376" s="1"/>
    </row>
    <row r="1377" spans="1:66" ht="15.75" customHeight="1" x14ac:dyDescent="0.3">
      <c r="A1377" s="1" t="s">
        <v>360</v>
      </c>
      <c r="B1377" s="1">
        <v>560195</v>
      </c>
      <c r="C1377" s="1" t="s">
        <v>68</v>
      </c>
      <c r="D1377" s="1">
        <v>100</v>
      </c>
      <c r="E1377" s="4" t="s">
        <v>8415</v>
      </c>
      <c r="F1377" s="1" t="s">
        <v>69</v>
      </c>
      <c r="G1377" s="1" t="s">
        <v>70</v>
      </c>
      <c r="H1377" s="1" t="s">
        <v>71</v>
      </c>
      <c r="I1377" s="1" t="s">
        <v>72</v>
      </c>
      <c r="J1377" s="1" t="s">
        <v>8859</v>
      </c>
      <c r="K1377" s="1" t="s">
        <v>8860</v>
      </c>
      <c r="L1377" s="1"/>
      <c r="M1377" s="1" t="s">
        <v>8861</v>
      </c>
      <c r="N1377" s="1" t="s">
        <v>8862</v>
      </c>
      <c r="O1377" s="1" t="s">
        <v>233</v>
      </c>
      <c r="P1377" s="1" t="s">
        <v>368</v>
      </c>
      <c r="Q1377" s="1" t="s">
        <v>360</v>
      </c>
      <c r="R1377" s="1" t="s">
        <v>8863</v>
      </c>
      <c r="S1377" s="1" t="s">
        <v>8864</v>
      </c>
      <c r="T1377" s="1"/>
      <c r="U1377" s="1" t="s">
        <v>7810</v>
      </c>
      <c r="V1377" s="1"/>
      <c r="W1377" s="1"/>
      <c r="X1377" s="1"/>
      <c r="Y1377" s="1">
        <v>502</v>
      </c>
      <c r="Z1377" s="1"/>
      <c r="AA1377" s="1"/>
      <c r="AB1377" s="1"/>
      <c r="AC1377" s="1"/>
      <c r="AD1377" s="1"/>
      <c r="AE1377" s="1"/>
      <c r="AF1377" s="1"/>
      <c r="AG1377" s="1"/>
      <c r="AH1377" s="1"/>
      <c r="AI1377" s="1"/>
      <c r="AJ1377" s="1"/>
      <c r="AK1377" s="1" t="s">
        <v>371</v>
      </c>
      <c r="AL1377" s="1"/>
      <c r="AM1377" s="1"/>
      <c r="AN1377" s="1"/>
      <c r="AO1377" s="1"/>
      <c r="AP1377" s="1"/>
      <c r="AQ1377" s="1"/>
      <c r="AR1377" s="1"/>
      <c r="AS1377" s="1"/>
      <c r="AT1377" s="1"/>
      <c r="AU1377" s="1"/>
      <c r="AV1377" s="1"/>
      <c r="AW1377" s="1"/>
      <c r="AX1377" s="1" t="s">
        <v>237</v>
      </c>
      <c r="AY1377" s="1"/>
      <c r="AZ1377" s="1" t="s">
        <v>238</v>
      </c>
      <c r="BA1377" s="1" t="s">
        <v>233</v>
      </c>
      <c r="BB1377" s="1" t="s">
        <v>551</v>
      </c>
      <c r="BC1377" s="1"/>
      <c r="BD1377" s="1" t="s">
        <v>7544</v>
      </c>
      <c r="BE1377" s="1" t="s">
        <v>134</v>
      </c>
      <c r="BF1377" s="1" t="s">
        <v>135</v>
      </c>
      <c r="BG1377" s="1"/>
      <c r="BH1377" s="1"/>
      <c r="BI1377" s="1"/>
      <c r="BJ1377" s="1"/>
      <c r="BK1377" s="1"/>
      <c r="BL1377" s="1" t="s">
        <v>8865</v>
      </c>
      <c r="BM1377" s="1" t="s">
        <v>8866</v>
      </c>
      <c r="BN1377" s="1" t="s">
        <v>375</v>
      </c>
    </row>
    <row r="1378" spans="1:66" ht="15.75" customHeight="1" x14ac:dyDescent="0.3">
      <c r="A1378" s="1" t="s">
        <v>313</v>
      </c>
      <c r="B1378" s="1">
        <v>15000</v>
      </c>
      <c r="C1378" s="1" t="s">
        <v>68</v>
      </c>
      <c r="D1378" s="1">
        <v>0</v>
      </c>
      <c r="E1378" s="4">
        <v>44902</v>
      </c>
      <c r="F1378" s="1" t="s">
        <v>69</v>
      </c>
      <c r="G1378" s="1" t="s">
        <v>123</v>
      </c>
      <c r="H1378" s="1" t="s">
        <v>124</v>
      </c>
      <c r="I1378" s="1" t="s">
        <v>101</v>
      </c>
      <c r="J1378" s="1"/>
      <c r="K1378" s="1"/>
      <c r="L1378" s="1" t="s">
        <v>181</v>
      </c>
      <c r="M1378" s="1" t="s">
        <v>8867</v>
      </c>
      <c r="N1378" s="1" t="s">
        <v>8868</v>
      </c>
      <c r="O1378" s="1" t="s">
        <v>444</v>
      </c>
      <c r="P1378" s="1" t="s">
        <v>318</v>
      </c>
      <c r="Q1378" s="1" t="s">
        <v>313</v>
      </c>
      <c r="R1378" s="1" t="s">
        <v>8869</v>
      </c>
      <c r="S1378" s="1" t="s">
        <v>8870</v>
      </c>
      <c r="T1378" s="1"/>
      <c r="U1378" s="1" t="s">
        <v>7990</v>
      </c>
      <c r="V1378" s="1"/>
      <c r="W1378" s="1"/>
      <c r="X1378" s="1"/>
      <c r="Y1378" s="1">
        <v>150</v>
      </c>
      <c r="Z1378" s="1"/>
      <c r="AA1378" s="1"/>
      <c r="AB1378" s="1"/>
      <c r="AC1378" s="1"/>
      <c r="AD1378" s="1"/>
      <c r="AE1378" s="1"/>
      <c r="AF1378" s="1"/>
      <c r="AG1378" s="1"/>
      <c r="AH1378" s="1"/>
      <c r="AI1378" s="1"/>
      <c r="AJ1378" s="1"/>
      <c r="AK1378" s="1" t="s">
        <v>220</v>
      </c>
      <c r="AL1378" s="1"/>
      <c r="AM1378" s="1"/>
      <c r="AN1378" s="1"/>
      <c r="AO1378" s="1"/>
      <c r="AP1378" s="1"/>
      <c r="AQ1378" s="1"/>
      <c r="AR1378" s="1"/>
      <c r="AS1378" s="1"/>
      <c r="AT1378" s="1"/>
      <c r="AU1378" s="1"/>
      <c r="AV1378" s="1"/>
      <c r="AW1378" s="1"/>
      <c r="AX1378" s="1" t="s">
        <v>1034</v>
      </c>
      <c r="AY1378" s="1"/>
      <c r="AZ1378" s="1" t="s">
        <v>443</v>
      </c>
      <c r="BA1378" s="1" t="s">
        <v>444</v>
      </c>
      <c r="BB1378" s="1"/>
      <c r="BC1378" s="1"/>
      <c r="BD1378" s="1" t="s">
        <v>88</v>
      </c>
      <c r="BE1378" s="1" t="s">
        <v>134</v>
      </c>
      <c r="BF1378" s="1"/>
      <c r="BG1378" s="1"/>
      <c r="BH1378" s="1"/>
      <c r="BI1378" s="1"/>
      <c r="BJ1378" s="1"/>
      <c r="BK1378" s="1"/>
      <c r="BL1378" s="1" t="s">
        <v>8871</v>
      </c>
      <c r="BM1378" s="1" t="s">
        <v>8872</v>
      </c>
      <c r="BN1378" s="1" t="s">
        <v>181</v>
      </c>
    </row>
    <row r="1379" spans="1:66" ht="15.75" customHeight="1" x14ac:dyDescent="0.3">
      <c r="A1379" s="1" t="s">
        <v>414</v>
      </c>
      <c r="B1379" s="1">
        <v>50000</v>
      </c>
      <c r="C1379" s="1" t="s">
        <v>68</v>
      </c>
      <c r="D1379" s="1">
        <v>0</v>
      </c>
      <c r="E1379" s="4" t="s">
        <v>139</v>
      </c>
      <c r="F1379" s="1" t="s">
        <v>69</v>
      </c>
      <c r="G1379" s="1" t="s">
        <v>123</v>
      </c>
      <c r="H1379" s="1" t="s">
        <v>124</v>
      </c>
      <c r="I1379" s="1" t="s">
        <v>101</v>
      </c>
      <c r="J1379" s="1" t="s">
        <v>8873</v>
      </c>
      <c r="K1379" s="1" t="s">
        <v>8874</v>
      </c>
      <c r="L1379" s="1" t="s">
        <v>8875</v>
      </c>
      <c r="M1379" s="1" t="s">
        <v>8876</v>
      </c>
      <c r="N1379" s="1" t="s">
        <v>8877</v>
      </c>
      <c r="O1379" s="1" t="s">
        <v>382</v>
      </c>
      <c r="P1379" s="1" t="s">
        <v>735</v>
      </c>
      <c r="Q1379" s="1" t="s">
        <v>414</v>
      </c>
      <c r="R1379" s="1" t="s">
        <v>8878</v>
      </c>
      <c r="S1379" s="1" t="s">
        <v>8879</v>
      </c>
      <c r="T1379" s="1"/>
      <c r="U1379" s="1" t="s">
        <v>130</v>
      </c>
      <c r="V1379" s="1"/>
      <c r="W1379" s="1"/>
      <c r="X1379" s="1"/>
      <c r="Y1379" s="1">
        <v>390</v>
      </c>
      <c r="Z1379" s="1"/>
      <c r="AA1379" s="1"/>
      <c r="AB1379" s="1"/>
      <c r="AC1379" s="1"/>
      <c r="AD1379" s="1"/>
      <c r="AE1379" s="1"/>
      <c r="AF1379" s="1"/>
      <c r="AG1379" s="1"/>
      <c r="AH1379" s="1"/>
      <c r="AI1379" s="1"/>
      <c r="AJ1379" s="1"/>
      <c r="AK1379" s="1" t="s">
        <v>163</v>
      </c>
      <c r="AL1379" s="1"/>
      <c r="AM1379" s="1"/>
      <c r="AN1379" s="1"/>
      <c r="AO1379" s="1"/>
      <c r="AP1379" s="1"/>
      <c r="AQ1379" s="1"/>
      <c r="AR1379" s="1"/>
      <c r="AS1379" s="1"/>
      <c r="AT1379" s="1"/>
      <c r="AU1379" s="1"/>
      <c r="AV1379" s="1"/>
      <c r="AW1379" s="1"/>
      <c r="AX1379" s="1" t="s">
        <v>500</v>
      </c>
      <c r="AY1379" s="1"/>
      <c r="AZ1379" s="1" t="s">
        <v>521</v>
      </c>
      <c r="BA1379" s="1" t="s">
        <v>517</v>
      </c>
      <c r="BB1379" s="1"/>
      <c r="BC1379" s="1"/>
      <c r="BD1379" s="1" t="s">
        <v>682</v>
      </c>
      <c r="BE1379" s="1" t="s">
        <v>134</v>
      </c>
      <c r="BF1379" s="1" t="s">
        <v>1707</v>
      </c>
      <c r="BG1379" s="1"/>
      <c r="BH1379" s="1" t="s">
        <v>387</v>
      </c>
      <c r="BI1379" s="1"/>
      <c r="BJ1379" s="1"/>
      <c r="BK1379" s="1"/>
      <c r="BL1379" s="1" t="s">
        <v>8880</v>
      </c>
      <c r="BM1379" s="1" t="s">
        <v>8881</v>
      </c>
      <c r="BN1379" s="1" t="s">
        <v>181</v>
      </c>
    </row>
    <row r="1380" spans="1:66" ht="15.75" customHeight="1" x14ac:dyDescent="0.3">
      <c r="A1380" s="1" t="s">
        <v>837</v>
      </c>
      <c r="B1380" s="1">
        <v>300000</v>
      </c>
      <c r="C1380" s="1" t="s">
        <v>68</v>
      </c>
      <c r="D1380" s="1">
        <v>0</v>
      </c>
      <c r="E1380" s="4" t="s">
        <v>139</v>
      </c>
      <c r="F1380" s="1" t="s">
        <v>69</v>
      </c>
      <c r="G1380" s="1" t="s">
        <v>123</v>
      </c>
      <c r="H1380" s="1" t="s">
        <v>124</v>
      </c>
      <c r="I1380" s="1" t="s">
        <v>101</v>
      </c>
      <c r="J1380" s="1" t="s">
        <v>8882</v>
      </c>
      <c r="K1380" s="1" t="s">
        <v>8883</v>
      </c>
      <c r="L1380" s="1" t="s">
        <v>616</v>
      </c>
      <c r="M1380" s="1" t="s">
        <v>8884</v>
      </c>
      <c r="N1380" s="1" t="s">
        <v>8885</v>
      </c>
      <c r="O1380" s="1" t="s">
        <v>382</v>
      </c>
      <c r="P1380" s="1" t="s">
        <v>843</v>
      </c>
      <c r="Q1380" s="1" t="s">
        <v>837</v>
      </c>
      <c r="R1380" s="1" t="s">
        <v>8886</v>
      </c>
      <c r="S1380" s="1" t="s">
        <v>8887</v>
      </c>
      <c r="T1380" s="1"/>
      <c r="U1380" s="1" t="s">
        <v>130</v>
      </c>
      <c r="V1380" s="1"/>
      <c r="W1380" s="1"/>
      <c r="X1380" s="1"/>
      <c r="Y1380" s="1">
        <v>50</v>
      </c>
      <c r="Z1380" s="1"/>
      <c r="AA1380" s="1"/>
      <c r="AB1380" s="1"/>
      <c r="AC1380" s="1"/>
      <c r="AD1380" s="1"/>
      <c r="AE1380" s="1"/>
      <c r="AF1380" s="1"/>
      <c r="AG1380" s="1" t="s">
        <v>111</v>
      </c>
      <c r="AH1380" s="1"/>
      <c r="AI1380" s="1"/>
      <c r="AJ1380" s="1"/>
      <c r="AK1380" s="1" t="s">
        <v>1631</v>
      </c>
      <c r="AL1380" s="1"/>
      <c r="AM1380" s="1"/>
      <c r="AN1380" s="1"/>
      <c r="AO1380" s="1"/>
      <c r="AP1380" s="1"/>
      <c r="AQ1380" s="1"/>
      <c r="AR1380" s="1"/>
      <c r="AS1380" s="1"/>
      <c r="AT1380" s="1"/>
      <c r="AU1380" s="1"/>
      <c r="AV1380" s="1"/>
      <c r="AW1380" s="1"/>
      <c r="AX1380" s="1"/>
      <c r="AY1380" s="1"/>
      <c r="AZ1380" s="1" t="s">
        <v>386</v>
      </c>
      <c r="BA1380" s="1" t="s">
        <v>382</v>
      </c>
      <c r="BB1380" s="1"/>
      <c r="BC1380" s="1"/>
      <c r="BD1380" s="1" t="s">
        <v>133</v>
      </c>
      <c r="BE1380" s="1" t="s">
        <v>192</v>
      </c>
      <c r="BF1380" s="1"/>
      <c r="BG1380" s="1"/>
      <c r="BH1380" s="1" t="s">
        <v>193</v>
      </c>
      <c r="BI1380" s="1"/>
      <c r="BJ1380" s="1"/>
      <c r="BK1380" s="1"/>
      <c r="BL1380" s="1" t="s">
        <v>8888</v>
      </c>
      <c r="BM1380" s="1" t="s">
        <v>8889</v>
      </c>
      <c r="BN1380" s="1" t="s">
        <v>121</v>
      </c>
    </row>
    <row r="1381" spans="1:66" ht="15.75" customHeight="1" x14ac:dyDescent="0.3">
      <c r="A1381" s="1" t="s">
        <v>414</v>
      </c>
      <c r="B1381" s="1">
        <v>50000</v>
      </c>
      <c r="C1381" s="1" t="s">
        <v>68</v>
      </c>
      <c r="D1381" s="1">
        <v>0</v>
      </c>
      <c r="E1381" s="4" t="s">
        <v>1059</v>
      </c>
      <c r="F1381" s="1" t="s">
        <v>69</v>
      </c>
      <c r="G1381" s="1" t="s">
        <v>123</v>
      </c>
      <c r="H1381" s="1" t="s">
        <v>124</v>
      </c>
      <c r="I1381" s="1" t="s">
        <v>101</v>
      </c>
      <c r="J1381" s="1" t="s">
        <v>740</v>
      </c>
      <c r="K1381" s="1" t="s">
        <v>741</v>
      </c>
      <c r="L1381" s="1" t="s">
        <v>580</v>
      </c>
      <c r="M1381" s="1" t="s">
        <v>743</v>
      </c>
      <c r="N1381" s="1" t="s">
        <v>744</v>
      </c>
      <c r="O1381" s="1" t="s">
        <v>382</v>
      </c>
      <c r="P1381" s="1" t="s">
        <v>735</v>
      </c>
      <c r="Q1381" s="1" t="s">
        <v>414</v>
      </c>
      <c r="R1381" s="1" t="s">
        <v>8890</v>
      </c>
      <c r="S1381" s="1" t="s">
        <v>8891</v>
      </c>
      <c r="T1381" s="1"/>
      <c r="U1381" s="1" t="s">
        <v>130</v>
      </c>
      <c r="V1381" s="1"/>
      <c r="W1381" s="1"/>
      <c r="X1381" s="1"/>
      <c r="Y1381" s="1">
        <v>250</v>
      </c>
      <c r="Z1381" s="1"/>
      <c r="AA1381" s="1"/>
      <c r="AB1381" s="1"/>
      <c r="AC1381" s="1"/>
      <c r="AD1381" s="1"/>
      <c r="AE1381" s="1"/>
      <c r="AF1381" s="1"/>
      <c r="AG1381" s="1"/>
      <c r="AH1381" s="1"/>
      <c r="AI1381" s="1"/>
      <c r="AJ1381" s="1"/>
      <c r="AK1381" s="1" t="s">
        <v>220</v>
      </c>
      <c r="AL1381" s="1"/>
      <c r="AM1381" s="1"/>
      <c r="AN1381" s="1"/>
      <c r="AO1381" s="1"/>
      <c r="AP1381" s="1"/>
      <c r="AQ1381" s="1"/>
      <c r="AR1381" s="1"/>
      <c r="AS1381" s="1"/>
      <c r="AT1381" s="1"/>
      <c r="AU1381" s="1"/>
      <c r="AV1381" s="1"/>
      <c r="AW1381" s="1"/>
      <c r="AX1381" s="1" t="s">
        <v>164</v>
      </c>
      <c r="AY1381" s="1"/>
      <c r="AZ1381" s="1" t="s">
        <v>386</v>
      </c>
      <c r="BA1381" s="1" t="s">
        <v>382</v>
      </c>
      <c r="BB1381" s="1"/>
      <c r="BC1381" s="1"/>
      <c r="BD1381" s="1"/>
      <c r="BE1381" s="1" t="s">
        <v>134</v>
      </c>
      <c r="BF1381" s="1"/>
      <c r="BG1381" s="1"/>
      <c r="BH1381" s="1"/>
      <c r="BI1381" s="1"/>
      <c r="BJ1381" s="1"/>
      <c r="BK1381" s="1"/>
      <c r="BL1381" s="1" t="s">
        <v>747</v>
      </c>
      <c r="BM1381" s="1" t="s">
        <v>748</v>
      </c>
      <c r="BN1381" s="1" t="s">
        <v>375</v>
      </c>
    </row>
    <row r="1382" spans="1:66" ht="15.75" customHeight="1" x14ac:dyDescent="0.3">
      <c r="A1382" s="1" t="s">
        <v>98</v>
      </c>
      <c r="B1382" s="1">
        <v>500000</v>
      </c>
      <c r="C1382" s="1" t="s">
        <v>68</v>
      </c>
      <c r="D1382" s="1">
        <v>0</v>
      </c>
      <c r="E1382" s="4" t="s">
        <v>1059</v>
      </c>
      <c r="F1382" s="1" t="s">
        <v>69</v>
      </c>
      <c r="G1382" s="1" t="s">
        <v>99</v>
      </c>
      <c r="H1382" s="1" t="s">
        <v>100</v>
      </c>
      <c r="I1382" s="1" t="s">
        <v>101</v>
      </c>
      <c r="J1382" s="1" t="s">
        <v>8892</v>
      </c>
      <c r="K1382" s="1" t="s">
        <v>8893</v>
      </c>
      <c r="L1382" s="1" t="s">
        <v>8894</v>
      </c>
      <c r="M1382" s="1" t="s">
        <v>8895</v>
      </c>
      <c r="N1382" s="1" t="s">
        <v>8896</v>
      </c>
      <c r="O1382" s="1" t="s">
        <v>304</v>
      </c>
      <c r="P1382" s="1" t="s">
        <v>106</v>
      </c>
      <c r="Q1382" s="1" t="s">
        <v>98</v>
      </c>
      <c r="R1382" s="1" t="s">
        <v>8897</v>
      </c>
      <c r="S1382" s="1" t="s">
        <v>8898</v>
      </c>
      <c r="T1382" s="1"/>
      <c r="U1382" s="1" t="s">
        <v>147</v>
      </c>
      <c r="V1382" s="1"/>
      <c r="W1382" s="1"/>
      <c r="X1382" s="1"/>
      <c r="Y1382" s="1">
        <v>90</v>
      </c>
      <c r="Z1382" s="1"/>
      <c r="AA1382" s="1"/>
      <c r="AB1382" s="1"/>
      <c r="AC1382" s="1"/>
      <c r="AD1382" s="1"/>
      <c r="AE1382" s="1"/>
      <c r="AF1382" s="1"/>
      <c r="AG1382" s="1" t="s">
        <v>111</v>
      </c>
      <c r="AH1382" s="1"/>
      <c r="AI1382" s="1"/>
      <c r="AJ1382" s="1"/>
      <c r="AK1382" s="1" t="s">
        <v>112</v>
      </c>
      <c r="AL1382" s="1"/>
      <c r="AM1382" s="1"/>
      <c r="AN1382" s="1"/>
      <c r="AO1382" s="1"/>
      <c r="AP1382" s="1"/>
      <c r="AQ1382" s="1"/>
      <c r="AR1382" s="1"/>
      <c r="AS1382" s="1"/>
      <c r="AT1382" s="1"/>
      <c r="AU1382" s="1"/>
      <c r="AV1382" s="1"/>
      <c r="AW1382" s="1"/>
      <c r="AX1382" s="1"/>
      <c r="AY1382" s="1"/>
      <c r="AZ1382" s="1" t="s">
        <v>106</v>
      </c>
      <c r="BA1382" s="1" t="s">
        <v>98</v>
      </c>
      <c r="BB1382" s="1" t="s">
        <v>1232</v>
      </c>
      <c r="BC1382" s="1"/>
      <c r="BD1382" s="1" t="s">
        <v>1802</v>
      </c>
      <c r="BE1382" s="1" t="s">
        <v>192</v>
      </c>
      <c r="BF1382" s="1"/>
      <c r="BG1382" s="1"/>
      <c r="BH1382" s="1" t="s">
        <v>321</v>
      </c>
      <c r="BI1382" s="1"/>
      <c r="BJ1382" s="1"/>
      <c r="BK1382" s="1"/>
      <c r="BL1382" s="1" t="s">
        <v>8899</v>
      </c>
      <c r="BM1382" s="1" t="s">
        <v>8900</v>
      </c>
      <c r="BN1382" s="1" t="s">
        <v>375</v>
      </c>
    </row>
    <row r="1383" spans="1:66" ht="15.75" customHeight="1" x14ac:dyDescent="0.3">
      <c r="A1383" s="1" t="s">
        <v>98</v>
      </c>
      <c r="B1383" s="1">
        <v>120000</v>
      </c>
      <c r="C1383" s="1" t="s">
        <v>68</v>
      </c>
      <c r="D1383" s="1">
        <v>0</v>
      </c>
      <c r="E1383" s="4" t="s">
        <v>2926</v>
      </c>
      <c r="F1383" s="1" t="s">
        <v>69</v>
      </c>
      <c r="G1383" s="1" t="s">
        <v>99</v>
      </c>
      <c r="H1383" s="1" t="s">
        <v>100</v>
      </c>
      <c r="I1383" s="1" t="s">
        <v>101</v>
      </c>
      <c r="J1383" s="1"/>
      <c r="K1383" s="1"/>
      <c r="L1383" s="1" t="s">
        <v>8901</v>
      </c>
      <c r="M1383" s="1" t="s">
        <v>8902</v>
      </c>
      <c r="N1383" s="1" t="s">
        <v>8903</v>
      </c>
      <c r="O1383" s="1" t="s">
        <v>247</v>
      </c>
      <c r="P1383" s="1" t="s">
        <v>106</v>
      </c>
      <c r="Q1383" s="1" t="s">
        <v>98</v>
      </c>
      <c r="R1383" s="1" t="s">
        <v>8904</v>
      </c>
      <c r="S1383" s="1" t="s">
        <v>8905</v>
      </c>
      <c r="T1383" s="1"/>
      <c r="U1383" s="1" t="s">
        <v>130</v>
      </c>
      <c r="V1383" s="1"/>
      <c r="W1383" s="1" t="s">
        <v>8906</v>
      </c>
      <c r="X1383" s="1"/>
      <c r="Y1383" s="1">
        <v>34</v>
      </c>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t="s">
        <v>252</v>
      </c>
      <c r="BA1383" s="1" t="s">
        <v>247</v>
      </c>
      <c r="BB1383" s="1" t="s">
        <v>1232</v>
      </c>
      <c r="BC1383" s="1"/>
      <c r="BD1383" s="1" t="s">
        <v>88</v>
      </c>
      <c r="BE1383" s="1" t="s">
        <v>150</v>
      </c>
      <c r="BF1383" s="1" t="s">
        <v>298</v>
      </c>
      <c r="BG1383" s="1"/>
      <c r="BH1383" s="1" t="s">
        <v>253</v>
      </c>
      <c r="BI1383" s="1"/>
      <c r="BJ1383" s="1"/>
      <c r="BK1383" s="1"/>
      <c r="BL1383" s="1" t="s">
        <v>8907</v>
      </c>
      <c r="BM1383" s="1" t="s">
        <v>8908</v>
      </c>
      <c r="BN1383" s="1"/>
    </row>
    <row r="1384" spans="1:66" ht="15.75" customHeight="1" x14ac:dyDescent="0.3">
      <c r="A1384" s="1" t="s">
        <v>98</v>
      </c>
      <c r="B1384" s="1">
        <v>605000</v>
      </c>
      <c r="C1384" s="1" t="s">
        <v>68</v>
      </c>
      <c r="D1384" s="1">
        <v>100</v>
      </c>
      <c r="E1384" s="4" t="s">
        <v>8415</v>
      </c>
      <c r="F1384" s="1" t="s">
        <v>69</v>
      </c>
      <c r="G1384" s="1" t="s">
        <v>70</v>
      </c>
      <c r="H1384" s="1" t="s">
        <v>71</v>
      </c>
      <c r="I1384" s="1" t="s">
        <v>72</v>
      </c>
      <c r="J1384" s="1" t="s">
        <v>8909</v>
      </c>
      <c r="K1384" s="1" t="s">
        <v>8910</v>
      </c>
      <c r="L1384" s="1"/>
      <c r="M1384" s="1" t="s">
        <v>8911</v>
      </c>
      <c r="N1384" s="1" t="s">
        <v>8912</v>
      </c>
      <c r="O1384" s="1" t="s">
        <v>952</v>
      </c>
      <c r="P1384" s="1" t="s">
        <v>106</v>
      </c>
      <c r="Q1384" s="1" t="s">
        <v>98</v>
      </c>
      <c r="R1384" s="1" t="s">
        <v>8913</v>
      </c>
      <c r="S1384" s="1" t="s">
        <v>8914</v>
      </c>
      <c r="T1384" s="1"/>
      <c r="U1384" s="1" t="s">
        <v>130</v>
      </c>
      <c r="V1384" s="1"/>
      <c r="W1384" s="1"/>
      <c r="X1384" s="1"/>
      <c r="Y1384" s="1">
        <v>124</v>
      </c>
      <c r="Z1384" s="1"/>
      <c r="AA1384" s="1"/>
      <c r="AB1384" s="1"/>
      <c r="AC1384" s="1"/>
      <c r="AD1384" s="1"/>
      <c r="AE1384" s="1"/>
      <c r="AF1384" s="1"/>
      <c r="AG1384" s="1"/>
      <c r="AH1384" s="1"/>
      <c r="AI1384" s="1"/>
      <c r="AJ1384" s="1"/>
      <c r="AK1384" s="1" t="s">
        <v>8915</v>
      </c>
      <c r="AL1384" s="1"/>
      <c r="AM1384" s="1"/>
      <c r="AN1384" s="1"/>
      <c r="AO1384" s="1"/>
      <c r="AP1384" s="1"/>
      <c r="AQ1384" s="1"/>
      <c r="AR1384" s="1"/>
      <c r="AS1384" s="1"/>
      <c r="AT1384" s="1"/>
      <c r="AU1384" s="1"/>
      <c r="AV1384" s="1"/>
      <c r="AW1384" s="1"/>
      <c r="AX1384" s="1" t="s">
        <v>2339</v>
      </c>
      <c r="AY1384" s="1"/>
      <c r="AZ1384" s="1" t="s">
        <v>234</v>
      </c>
      <c r="BA1384" s="1" t="s">
        <v>138</v>
      </c>
      <c r="BB1384" s="1" t="s">
        <v>1232</v>
      </c>
      <c r="BC1384" s="1"/>
      <c r="BD1384" s="1" t="s">
        <v>116</v>
      </c>
      <c r="BE1384" s="1" t="s">
        <v>134</v>
      </c>
      <c r="BF1384" s="1" t="s">
        <v>135</v>
      </c>
      <c r="BG1384" s="1"/>
      <c r="BH1384" s="1" t="s">
        <v>331</v>
      </c>
      <c r="BI1384" s="1"/>
      <c r="BJ1384" s="1"/>
      <c r="BK1384" s="1"/>
      <c r="BL1384" s="1" t="s">
        <v>8916</v>
      </c>
      <c r="BM1384" s="1" t="s">
        <v>8917</v>
      </c>
      <c r="BN1384" s="1" t="s">
        <v>121</v>
      </c>
    </row>
    <row r="1385" spans="1:66" ht="15.75" customHeight="1" x14ac:dyDescent="0.3">
      <c r="A1385" s="1" t="s">
        <v>168</v>
      </c>
      <c r="B1385" s="1">
        <v>100000</v>
      </c>
      <c r="C1385" s="1" t="s">
        <v>68</v>
      </c>
      <c r="D1385" s="1">
        <v>0</v>
      </c>
      <c r="E1385" s="4" t="s">
        <v>8045</v>
      </c>
      <c r="F1385" s="1" t="s">
        <v>69</v>
      </c>
      <c r="G1385" s="1" t="s">
        <v>123</v>
      </c>
      <c r="H1385" s="1" t="s">
        <v>124</v>
      </c>
      <c r="I1385" s="1" t="s">
        <v>101</v>
      </c>
      <c r="J1385" s="1"/>
      <c r="K1385" s="1"/>
      <c r="L1385" s="1" t="s">
        <v>8918</v>
      </c>
      <c r="M1385" s="1" t="s">
        <v>8919</v>
      </c>
      <c r="N1385" s="1" t="s">
        <v>8920</v>
      </c>
      <c r="O1385" s="1" t="s">
        <v>168</v>
      </c>
      <c r="P1385" s="1" t="s">
        <v>292</v>
      </c>
      <c r="Q1385" s="1" t="s">
        <v>168</v>
      </c>
      <c r="R1385" s="1" t="s">
        <v>8921</v>
      </c>
      <c r="S1385" s="1" t="s">
        <v>8922</v>
      </c>
      <c r="T1385" s="1"/>
      <c r="U1385" s="1" t="s">
        <v>8923</v>
      </c>
      <c r="V1385" s="1"/>
      <c r="W1385" s="1" t="s">
        <v>8924</v>
      </c>
      <c r="X1385" s="1"/>
      <c r="Y1385" s="1">
        <v>41</v>
      </c>
      <c r="Z1385" s="1"/>
      <c r="AA1385" s="1"/>
      <c r="AB1385" s="1"/>
      <c r="AC1385" s="1"/>
      <c r="AD1385" s="1"/>
      <c r="AE1385" s="1"/>
      <c r="AF1385" s="1"/>
      <c r="AG1385" s="1"/>
      <c r="AH1385" s="1"/>
      <c r="AI1385" s="1"/>
      <c r="AJ1385" s="1"/>
      <c r="AK1385" s="1" t="s">
        <v>220</v>
      </c>
      <c r="AL1385" s="1"/>
      <c r="AM1385" s="1"/>
      <c r="AN1385" s="1"/>
      <c r="AO1385" s="1"/>
      <c r="AP1385" s="1"/>
      <c r="AQ1385" s="1"/>
      <c r="AR1385" s="1"/>
      <c r="AS1385" s="1"/>
      <c r="AT1385" s="1"/>
      <c r="AU1385" s="1"/>
      <c r="AV1385" s="1"/>
      <c r="AW1385" s="1"/>
      <c r="AX1385" s="1"/>
      <c r="AY1385" s="1"/>
      <c r="AZ1385" s="1" t="s">
        <v>8925</v>
      </c>
      <c r="BA1385" s="1" t="s">
        <v>952</v>
      </c>
      <c r="BB1385" s="1"/>
      <c r="BC1385" s="1"/>
      <c r="BD1385" s="1" t="s">
        <v>266</v>
      </c>
      <c r="BE1385" s="1" t="s">
        <v>625</v>
      </c>
      <c r="BF1385" s="1" t="s">
        <v>298</v>
      </c>
      <c r="BG1385" s="1"/>
      <c r="BH1385" s="1" t="s">
        <v>804</v>
      </c>
      <c r="BI1385" s="1"/>
      <c r="BJ1385" s="1"/>
      <c r="BK1385" s="1"/>
      <c r="BL1385" s="1" t="s">
        <v>8926</v>
      </c>
      <c r="BM1385" s="1" t="s">
        <v>8927</v>
      </c>
      <c r="BN1385" s="1" t="s">
        <v>181</v>
      </c>
    </row>
    <row r="1386" spans="1:66" ht="15.75" customHeight="1" x14ac:dyDescent="0.3">
      <c r="A1386" s="1" t="s">
        <v>401</v>
      </c>
      <c r="B1386" s="1">
        <v>90000</v>
      </c>
      <c r="C1386" s="1" t="s">
        <v>68</v>
      </c>
      <c r="D1386" s="1">
        <v>0</v>
      </c>
      <c r="E1386" s="4" t="s">
        <v>2926</v>
      </c>
      <c r="F1386" s="1" t="s">
        <v>69</v>
      </c>
      <c r="G1386" s="1" t="s">
        <v>123</v>
      </c>
      <c r="H1386" s="1" t="s">
        <v>124</v>
      </c>
      <c r="I1386" s="1" t="s">
        <v>101</v>
      </c>
      <c r="J1386" s="1"/>
      <c r="K1386" s="1"/>
      <c r="L1386" s="1" t="s">
        <v>121</v>
      </c>
      <c r="M1386" s="1" t="s">
        <v>8928</v>
      </c>
      <c r="N1386" s="1" t="s">
        <v>8929</v>
      </c>
      <c r="O1386" s="1" t="s">
        <v>401</v>
      </c>
      <c r="P1386" s="1" t="s">
        <v>407</v>
      </c>
      <c r="Q1386" s="1" t="s">
        <v>401</v>
      </c>
      <c r="R1386" s="1" t="s">
        <v>8930</v>
      </c>
      <c r="S1386" s="1" t="s">
        <v>8931</v>
      </c>
      <c r="T1386" s="1"/>
      <c r="U1386" s="1" t="s">
        <v>1537</v>
      </c>
      <c r="V1386" s="1"/>
      <c r="W1386" s="1"/>
      <c r="X1386" s="1"/>
      <c r="Y1386" s="1">
        <v>10</v>
      </c>
      <c r="Z1386" s="1"/>
      <c r="AA1386" s="1"/>
      <c r="AB1386" s="1"/>
      <c r="AC1386" s="1"/>
      <c r="AD1386" s="1"/>
      <c r="AE1386" s="1"/>
      <c r="AF1386" s="1"/>
      <c r="AG1386" s="1"/>
      <c r="AH1386" s="1"/>
      <c r="AI1386" s="1"/>
      <c r="AJ1386" s="1"/>
      <c r="AK1386" s="1" t="s">
        <v>163</v>
      </c>
      <c r="AL1386" s="1"/>
      <c r="AM1386" s="1"/>
      <c r="AN1386" s="1"/>
      <c r="AO1386" s="1"/>
      <c r="AP1386" s="1"/>
      <c r="AQ1386" s="1"/>
      <c r="AR1386" s="1"/>
      <c r="AS1386" s="1"/>
      <c r="AT1386" s="1"/>
      <c r="AU1386" s="1"/>
      <c r="AV1386" s="1"/>
      <c r="AW1386" s="1"/>
      <c r="AX1386" s="1" t="s">
        <v>5833</v>
      </c>
      <c r="AY1386" s="1"/>
      <c r="AZ1386" s="1" t="s">
        <v>407</v>
      </c>
      <c r="BA1386" s="1" t="s">
        <v>401</v>
      </c>
      <c r="BB1386" s="1"/>
      <c r="BC1386" s="1"/>
      <c r="BD1386" s="1" t="s">
        <v>266</v>
      </c>
      <c r="BE1386" s="1" t="s">
        <v>134</v>
      </c>
      <c r="BF1386" s="1" t="s">
        <v>135</v>
      </c>
      <c r="BG1386" s="1"/>
      <c r="BH1386" s="1" t="s">
        <v>331</v>
      </c>
      <c r="BI1386" s="1"/>
      <c r="BJ1386" s="1"/>
      <c r="BK1386" s="1"/>
      <c r="BL1386" s="1" t="s">
        <v>8932</v>
      </c>
      <c r="BM1386" s="1" t="s">
        <v>8933</v>
      </c>
      <c r="BN1386" s="1"/>
    </row>
    <row r="1387" spans="1:66" ht="15.75" customHeight="1" x14ac:dyDescent="0.3">
      <c r="A1387" s="1" t="s">
        <v>168</v>
      </c>
      <c r="B1387" s="1">
        <v>120000</v>
      </c>
      <c r="C1387" s="1" t="s">
        <v>68</v>
      </c>
      <c r="D1387" s="1">
        <v>0</v>
      </c>
      <c r="E1387" s="4" t="s">
        <v>8045</v>
      </c>
      <c r="F1387" s="1" t="s">
        <v>69</v>
      </c>
      <c r="G1387" s="1" t="s">
        <v>123</v>
      </c>
      <c r="H1387" s="1" t="s">
        <v>124</v>
      </c>
      <c r="I1387" s="1" t="s">
        <v>101</v>
      </c>
      <c r="J1387" s="1"/>
      <c r="K1387" s="1"/>
      <c r="L1387" s="1" t="s">
        <v>8934</v>
      </c>
      <c r="M1387" s="1" t="s">
        <v>8919</v>
      </c>
      <c r="N1387" s="1" t="s">
        <v>8920</v>
      </c>
      <c r="O1387" s="1" t="s">
        <v>168</v>
      </c>
      <c r="P1387" s="1" t="s">
        <v>292</v>
      </c>
      <c r="Q1387" s="1" t="s">
        <v>168</v>
      </c>
      <c r="R1387" s="1" t="s">
        <v>8935</v>
      </c>
      <c r="S1387" s="1" t="s">
        <v>8936</v>
      </c>
      <c r="T1387" s="1"/>
      <c r="U1387" s="1" t="s">
        <v>8923</v>
      </c>
      <c r="V1387" s="1"/>
      <c r="W1387" s="1" t="s">
        <v>8924</v>
      </c>
      <c r="X1387" s="1"/>
      <c r="Y1387" s="1">
        <v>41</v>
      </c>
      <c r="Z1387" s="1"/>
      <c r="AA1387" s="1"/>
      <c r="AB1387" s="1"/>
      <c r="AC1387" s="1"/>
      <c r="AD1387" s="1"/>
      <c r="AE1387" s="1"/>
      <c r="AF1387" s="1"/>
      <c r="AG1387" s="1"/>
      <c r="AH1387" s="1"/>
      <c r="AI1387" s="1"/>
      <c r="AJ1387" s="1"/>
      <c r="AK1387" s="1" t="s">
        <v>220</v>
      </c>
      <c r="AL1387" s="1"/>
      <c r="AM1387" s="1"/>
      <c r="AN1387" s="1"/>
      <c r="AO1387" s="1"/>
      <c r="AP1387" s="1"/>
      <c r="AQ1387" s="1"/>
      <c r="AR1387" s="1"/>
      <c r="AS1387" s="1"/>
      <c r="AT1387" s="1"/>
      <c r="AU1387" s="1"/>
      <c r="AV1387" s="1"/>
      <c r="AW1387" s="1"/>
      <c r="AX1387" s="1"/>
      <c r="AY1387" s="1"/>
      <c r="AZ1387" s="1" t="s">
        <v>8925</v>
      </c>
      <c r="BA1387" s="1" t="s">
        <v>952</v>
      </c>
      <c r="BB1387" s="1"/>
      <c r="BC1387" s="1"/>
      <c r="BD1387" s="1" t="s">
        <v>266</v>
      </c>
      <c r="BE1387" s="1" t="s">
        <v>625</v>
      </c>
      <c r="BF1387" s="1" t="s">
        <v>298</v>
      </c>
      <c r="BG1387" s="1"/>
      <c r="BH1387" s="1" t="s">
        <v>804</v>
      </c>
      <c r="BI1387" s="1"/>
      <c r="BJ1387" s="1"/>
      <c r="BK1387" s="1"/>
      <c r="BL1387" s="1" t="s">
        <v>8926</v>
      </c>
      <c r="BM1387" s="1" t="s">
        <v>8927</v>
      </c>
      <c r="BN1387" s="1" t="s">
        <v>181</v>
      </c>
    </row>
    <row r="1388" spans="1:66" ht="15.75" customHeight="1" x14ac:dyDescent="0.3">
      <c r="A1388" s="1" t="s">
        <v>138</v>
      </c>
      <c r="B1388" s="1">
        <v>100000</v>
      </c>
      <c r="C1388" s="1" t="s">
        <v>68</v>
      </c>
      <c r="D1388" s="1">
        <v>0</v>
      </c>
      <c r="E1388" s="4" t="s">
        <v>1059</v>
      </c>
      <c r="F1388" s="1" t="s">
        <v>69</v>
      </c>
      <c r="G1388" s="1" t="s">
        <v>123</v>
      </c>
      <c r="H1388" s="1" t="s">
        <v>124</v>
      </c>
      <c r="I1388" s="1" t="s">
        <v>101</v>
      </c>
      <c r="J1388" s="1" t="s">
        <v>8937</v>
      </c>
      <c r="K1388" s="1" t="s">
        <v>8938</v>
      </c>
      <c r="L1388" s="1"/>
      <c r="M1388" s="1" t="s">
        <v>8939</v>
      </c>
      <c r="N1388" s="1" t="s">
        <v>8940</v>
      </c>
      <c r="O1388" s="1" t="s">
        <v>138</v>
      </c>
      <c r="P1388" s="1" t="s">
        <v>234</v>
      </c>
      <c r="Q1388" s="1" t="s">
        <v>138</v>
      </c>
      <c r="R1388" s="1" t="s">
        <v>8941</v>
      </c>
      <c r="S1388" s="1" t="s">
        <v>8942</v>
      </c>
      <c r="T1388" s="1"/>
      <c r="U1388" s="1"/>
      <c r="V1388" s="1"/>
      <c r="W1388" s="1"/>
      <c r="X1388" s="1"/>
      <c r="Y1388" s="1">
        <v>500</v>
      </c>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t="s">
        <v>234</v>
      </c>
      <c r="BA1388" s="1" t="s">
        <v>138</v>
      </c>
      <c r="BB1388" s="1"/>
      <c r="BC1388" s="1"/>
      <c r="BD1388" s="1" t="s">
        <v>88</v>
      </c>
      <c r="BE1388" s="1" t="s">
        <v>192</v>
      </c>
      <c r="BF1388" s="1"/>
      <c r="BG1388" s="1"/>
      <c r="BH1388" s="1" t="s">
        <v>321</v>
      </c>
      <c r="BI1388" s="1"/>
      <c r="BJ1388" s="1"/>
      <c r="BK1388" s="1"/>
      <c r="BL1388" s="1" t="s">
        <v>8943</v>
      </c>
      <c r="BM1388" s="1" t="s">
        <v>8944</v>
      </c>
      <c r="BN1388" s="1" t="s">
        <v>375</v>
      </c>
    </row>
    <row r="1389" spans="1:66" ht="15.75" customHeight="1" x14ac:dyDescent="0.3">
      <c r="A1389" s="1" t="s">
        <v>168</v>
      </c>
      <c r="B1389" s="1">
        <v>95000</v>
      </c>
      <c r="C1389" s="1" t="s">
        <v>68</v>
      </c>
      <c r="D1389" s="1">
        <v>0</v>
      </c>
      <c r="E1389" s="4" t="s">
        <v>8045</v>
      </c>
      <c r="F1389" s="1" t="s">
        <v>69</v>
      </c>
      <c r="G1389" s="1" t="s">
        <v>123</v>
      </c>
      <c r="H1389" s="1" t="s">
        <v>124</v>
      </c>
      <c r="I1389" s="1" t="s">
        <v>101</v>
      </c>
      <c r="J1389" s="1"/>
      <c r="K1389" s="1"/>
      <c r="L1389" s="1" t="s">
        <v>8945</v>
      </c>
      <c r="M1389" s="1" t="s">
        <v>8919</v>
      </c>
      <c r="N1389" s="1" t="s">
        <v>8920</v>
      </c>
      <c r="O1389" s="1" t="s">
        <v>168</v>
      </c>
      <c r="P1389" s="1" t="s">
        <v>292</v>
      </c>
      <c r="Q1389" s="1" t="s">
        <v>168</v>
      </c>
      <c r="R1389" s="1" t="s">
        <v>8946</v>
      </c>
      <c r="S1389" s="1" t="s">
        <v>8947</v>
      </c>
      <c r="T1389" s="1"/>
      <c r="U1389" s="1" t="s">
        <v>8923</v>
      </c>
      <c r="V1389" s="1"/>
      <c r="W1389" s="1" t="s">
        <v>8924</v>
      </c>
      <c r="X1389" s="1"/>
      <c r="Y1389" s="1">
        <v>41</v>
      </c>
      <c r="Z1389" s="1"/>
      <c r="AA1389" s="1"/>
      <c r="AB1389" s="1"/>
      <c r="AC1389" s="1"/>
      <c r="AD1389" s="1"/>
      <c r="AE1389" s="1"/>
      <c r="AF1389" s="1"/>
      <c r="AG1389" s="1"/>
      <c r="AH1389" s="1"/>
      <c r="AI1389" s="1"/>
      <c r="AJ1389" s="1"/>
      <c r="AK1389" s="1" t="s">
        <v>220</v>
      </c>
      <c r="AL1389" s="1"/>
      <c r="AM1389" s="1"/>
      <c r="AN1389" s="1"/>
      <c r="AO1389" s="1"/>
      <c r="AP1389" s="1"/>
      <c r="AQ1389" s="1"/>
      <c r="AR1389" s="1"/>
      <c r="AS1389" s="1"/>
      <c r="AT1389" s="1"/>
      <c r="AU1389" s="1"/>
      <c r="AV1389" s="1"/>
      <c r="AW1389" s="1"/>
      <c r="AX1389" s="1"/>
      <c r="AY1389" s="1"/>
      <c r="AZ1389" s="1" t="s">
        <v>8925</v>
      </c>
      <c r="BA1389" s="1" t="s">
        <v>952</v>
      </c>
      <c r="BB1389" s="1"/>
      <c r="BC1389" s="1"/>
      <c r="BD1389" s="1" t="s">
        <v>266</v>
      </c>
      <c r="BE1389" s="1" t="s">
        <v>625</v>
      </c>
      <c r="BF1389" s="1" t="s">
        <v>298</v>
      </c>
      <c r="BG1389" s="1"/>
      <c r="BH1389" s="1" t="s">
        <v>804</v>
      </c>
      <c r="BI1389" s="1"/>
      <c r="BJ1389" s="1"/>
      <c r="BK1389" s="1"/>
      <c r="BL1389" s="1" t="s">
        <v>8926</v>
      </c>
      <c r="BM1389" s="1" t="s">
        <v>8927</v>
      </c>
      <c r="BN1389" s="1" t="s">
        <v>1430</v>
      </c>
    </row>
    <row r="1390" spans="1:66" ht="15.75" customHeight="1" x14ac:dyDescent="0.3">
      <c r="A1390" s="1" t="s">
        <v>138</v>
      </c>
      <c r="B1390" s="1">
        <v>100000</v>
      </c>
      <c r="C1390" s="1" t="s">
        <v>68</v>
      </c>
      <c r="D1390" s="1">
        <v>0</v>
      </c>
      <c r="E1390" s="4" t="s">
        <v>1059</v>
      </c>
      <c r="F1390" s="1" t="s">
        <v>69</v>
      </c>
      <c r="G1390" s="1" t="s">
        <v>123</v>
      </c>
      <c r="H1390" s="1" t="s">
        <v>124</v>
      </c>
      <c r="I1390" s="1" t="s">
        <v>101</v>
      </c>
      <c r="J1390" s="1" t="s">
        <v>8937</v>
      </c>
      <c r="K1390" s="1" t="s">
        <v>8938</v>
      </c>
      <c r="L1390" s="1"/>
      <c r="M1390" s="1" t="s">
        <v>8939</v>
      </c>
      <c r="N1390" s="1" t="s">
        <v>8940</v>
      </c>
      <c r="O1390" s="1" t="s">
        <v>138</v>
      </c>
      <c r="P1390" s="1" t="s">
        <v>234</v>
      </c>
      <c r="Q1390" s="1" t="s">
        <v>138</v>
      </c>
      <c r="R1390" s="1" t="s">
        <v>8948</v>
      </c>
      <c r="S1390" s="1" t="s">
        <v>8949</v>
      </c>
      <c r="T1390" s="1"/>
      <c r="U1390" s="1"/>
      <c r="V1390" s="1"/>
      <c r="W1390" s="1"/>
      <c r="X1390" s="1"/>
      <c r="Y1390" s="1">
        <v>500</v>
      </c>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t="s">
        <v>234</v>
      </c>
      <c r="BA1390" s="1" t="s">
        <v>138</v>
      </c>
      <c r="BB1390" s="1"/>
      <c r="BC1390" s="1"/>
      <c r="BD1390" s="1" t="s">
        <v>88</v>
      </c>
      <c r="BE1390" s="1" t="s">
        <v>192</v>
      </c>
      <c r="BF1390" s="1"/>
      <c r="BG1390" s="1"/>
      <c r="BH1390" s="1" t="s">
        <v>321</v>
      </c>
      <c r="BI1390" s="1"/>
      <c r="BJ1390" s="1"/>
      <c r="BK1390" s="1"/>
      <c r="BL1390" s="1" t="s">
        <v>8943</v>
      </c>
      <c r="BM1390" s="1" t="s">
        <v>8944</v>
      </c>
      <c r="BN1390" s="1" t="s">
        <v>181</v>
      </c>
    </row>
    <row r="1391" spans="1:66" ht="15.75" customHeight="1" x14ac:dyDescent="0.3">
      <c r="A1391" s="1" t="s">
        <v>2238</v>
      </c>
      <c r="B1391" s="1">
        <v>5000000</v>
      </c>
      <c r="C1391" s="1" t="s">
        <v>68</v>
      </c>
      <c r="D1391" s="1">
        <v>0</v>
      </c>
      <c r="E1391" s="4" t="s">
        <v>348</v>
      </c>
      <c r="F1391" s="1" t="s">
        <v>69</v>
      </c>
      <c r="G1391" s="1" t="s">
        <v>123</v>
      </c>
      <c r="H1391" s="1" t="s">
        <v>124</v>
      </c>
      <c r="I1391" s="1" t="s">
        <v>101</v>
      </c>
      <c r="J1391" s="1"/>
      <c r="K1391" s="1"/>
      <c r="L1391" s="1" t="s">
        <v>2311</v>
      </c>
      <c r="M1391" s="1" t="s">
        <v>8950</v>
      </c>
      <c r="N1391" s="1" t="s">
        <v>8951</v>
      </c>
      <c r="O1391" s="1" t="s">
        <v>444</v>
      </c>
      <c r="P1391" s="1" t="s">
        <v>2244</v>
      </c>
      <c r="Q1391" s="1" t="s">
        <v>2238</v>
      </c>
      <c r="R1391" s="1" t="s">
        <v>8952</v>
      </c>
      <c r="S1391" s="1" t="s">
        <v>8953</v>
      </c>
      <c r="T1391" s="1"/>
      <c r="U1391" s="1" t="s">
        <v>147</v>
      </c>
      <c r="V1391" s="1"/>
      <c r="W1391" s="1"/>
      <c r="X1391" s="1"/>
      <c r="Y1391" s="1">
        <v>410</v>
      </c>
      <c r="Z1391" s="1"/>
      <c r="AA1391" s="1"/>
      <c r="AB1391" s="1"/>
      <c r="AC1391" s="1"/>
      <c r="AD1391" s="1"/>
      <c r="AE1391" s="1"/>
      <c r="AF1391" s="1"/>
      <c r="AG1391" s="1"/>
      <c r="AH1391" s="1"/>
      <c r="AI1391" s="1"/>
      <c r="AJ1391" s="1"/>
      <c r="AK1391" s="1" t="s">
        <v>112</v>
      </c>
      <c r="AL1391" s="1"/>
      <c r="AM1391" s="1"/>
      <c r="AN1391" s="1"/>
      <c r="AO1391" s="1"/>
      <c r="AP1391" s="1"/>
      <c r="AQ1391" s="1"/>
      <c r="AR1391" s="1"/>
      <c r="AS1391" s="1"/>
      <c r="AT1391" s="1"/>
      <c r="AU1391" s="1"/>
      <c r="AV1391" s="1"/>
      <c r="AW1391" s="1"/>
      <c r="AX1391" s="1" t="s">
        <v>282</v>
      </c>
      <c r="AY1391" s="1"/>
      <c r="AZ1391" s="1" t="s">
        <v>443</v>
      </c>
      <c r="BA1391" s="1" t="s">
        <v>444</v>
      </c>
      <c r="BB1391" s="1"/>
      <c r="BC1391" s="1"/>
      <c r="BD1391" s="1" t="s">
        <v>88</v>
      </c>
      <c r="BE1391" s="1" t="s">
        <v>134</v>
      </c>
      <c r="BF1391" s="1"/>
      <c r="BG1391" s="1"/>
      <c r="BH1391" s="1" t="s">
        <v>321</v>
      </c>
      <c r="BI1391" s="1"/>
      <c r="BJ1391" s="1"/>
      <c r="BK1391" s="1"/>
      <c r="BL1391" s="1" t="s">
        <v>8954</v>
      </c>
      <c r="BM1391" s="1" t="s">
        <v>8955</v>
      </c>
      <c r="BN1391" s="1" t="s">
        <v>121</v>
      </c>
    </row>
    <row r="1392" spans="1:66" ht="15.75" customHeight="1" x14ac:dyDescent="0.3">
      <c r="A1392" s="1" t="s">
        <v>138</v>
      </c>
      <c r="B1392" s="1">
        <v>3000000</v>
      </c>
      <c r="C1392" s="1" t="s">
        <v>68</v>
      </c>
      <c r="D1392" s="1">
        <v>0</v>
      </c>
      <c r="E1392" s="4" t="s">
        <v>1059</v>
      </c>
      <c r="F1392" s="1" t="s">
        <v>69</v>
      </c>
      <c r="G1392" s="1" t="s">
        <v>123</v>
      </c>
      <c r="H1392" s="1" t="s">
        <v>124</v>
      </c>
      <c r="I1392" s="1" t="s">
        <v>101</v>
      </c>
      <c r="J1392" s="1" t="s">
        <v>8937</v>
      </c>
      <c r="K1392" s="1" t="s">
        <v>8938</v>
      </c>
      <c r="L1392" s="1"/>
      <c r="M1392" s="1" t="s">
        <v>8939</v>
      </c>
      <c r="N1392" s="1" t="s">
        <v>8940</v>
      </c>
      <c r="O1392" s="1" t="s">
        <v>138</v>
      </c>
      <c r="P1392" s="1" t="s">
        <v>234</v>
      </c>
      <c r="Q1392" s="1" t="s">
        <v>138</v>
      </c>
      <c r="R1392" s="1" t="s">
        <v>8956</v>
      </c>
      <c r="S1392" s="1" t="s">
        <v>8957</v>
      </c>
      <c r="T1392" s="1"/>
      <c r="U1392" s="1"/>
      <c r="V1392" s="1"/>
      <c r="W1392" s="1"/>
      <c r="X1392" s="1"/>
      <c r="Y1392" s="1">
        <v>500</v>
      </c>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t="s">
        <v>234</v>
      </c>
      <c r="BA1392" s="1" t="s">
        <v>138</v>
      </c>
      <c r="BB1392" s="1"/>
      <c r="BC1392" s="1"/>
      <c r="BD1392" s="1" t="s">
        <v>88</v>
      </c>
      <c r="BE1392" s="1" t="s">
        <v>192</v>
      </c>
      <c r="BF1392" s="1"/>
      <c r="BG1392" s="1"/>
      <c r="BH1392" s="1" t="s">
        <v>321</v>
      </c>
      <c r="BI1392" s="1"/>
      <c r="BJ1392" s="1"/>
      <c r="BK1392" s="1"/>
      <c r="BL1392" s="1" t="s">
        <v>8943</v>
      </c>
      <c r="BM1392" s="1" t="s">
        <v>8944</v>
      </c>
      <c r="BN1392" s="1" t="s">
        <v>121</v>
      </c>
    </row>
    <row r="1393" spans="1:66" ht="15.75" customHeight="1" x14ac:dyDescent="0.3">
      <c r="A1393" s="1" t="s">
        <v>2238</v>
      </c>
      <c r="B1393" s="1">
        <v>500000</v>
      </c>
      <c r="C1393" s="1" t="s">
        <v>68</v>
      </c>
      <c r="D1393" s="1">
        <v>0</v>
      </c>
      <c r="E1393" s="4" t="s">
        <v>348</v>
      </c>
      <c r="F1393" s="1" t="s">
        <v>69</v>
      </c>
      <c r="G1393" s="1" t="s">
        <v>123</v>
      </c>
      <c r="H1393" s="1" t="s">
        <v>124</v>
      </c>
      <c r="I1393" s="1" t="s">
        <v>101</v>
      </c>
      <c r="J1393" s="1"/>
      <c r="K1393" s="1"/>
      <c r="L1393" s="1" t="s">
        <v>3186</v>
      </c>
      <c r="M1393" s="1" t="s">
        <v>8950</v>
      </c>
      <c r="N1393" s="1" t="s">
        <v>8951</v>
      </c>
      <c r="O1393" s="1" t="s">
        <v>444</v>
      </c>
      <c r="P1393" s="1" t="s">
        <v>2244</v>
      </c>
      <c r="Q1393" s="1" t="s">
        <v>2238</v>
      </c>
      <c r="R1393" s="1" t="s">
        <v>8958</v>
      </c>
      <c r="S1393" s="1" t="s">
        <v>8959</v>
      </c>
      <c r="T1393" s="1"/>
      <c r="U1393" s="1" t="s">
        <v>147</v>
      </c>
      <c r="V1393" s="1"/>
      <c r="W1393" s="1"/>
      <c r="X1393" s="1"/>
      <c r="Y1393" s="1">
        <v>410</v>
      </c>
      <c r="Z1393" s="1"/>
      <c r="AA1393" s="1"/>
      <c r="AB1393" s="1"/>
      <c r="AC1393" s="1"/>
      <c r="AD1393" s="1"/>
      <c r="AE1393" s="1"/>
      <c r="AF1393" s="1"/>
      <c r="AG1393" s="1"/>
      <c r="AH1393" s="1"/>
      <c r="AI1393" s="1"/>
      <c r="AJ1393" s="1"/>
      <c r="AK1393" s="1" t="s">
        <v>112</v>
      </c>
      <c r="AL1393" s="1"/>
      <c r="AM1393" s="1"/>
      <c r="AN1393" s="1"/>
      <c r="AO1393" s="1"/>
      <c r="AP1393" s="1"/>
      <c r="AQ1393" s="1"/>
      <c r="AR1393" s="1"/>
      <c r="AS1393" s="1"/>
      <c r="AT1393" s="1"/>
      <c r="AU1393" s="1"/>
      <c r="AV1393" s="1"/>
      <c r="AW1393" s="1"/>
      <c r="AX1393" s="1" t="s">
        <v>282</v>
      </c>
      <c r="AY1393" s="1"/>
      <c r="AZ1393" s="1" t="s">
        <v>443</v>
      </c>
      <c r="BA1393" s="1" t="s">
        <v>444</v>
      </c>
      <c r="BB1393" s="1"/>
      <c r="BC1393" s="1"/>
      <c r="BD1393" s="1" t="s">
        <v>88</v>
      </c>
      <c r="BE1393" s="1" t="s">
        <v>134</v>
      </c>
      <c r="BF1393" s="1"/>
      <c r="BG1393" s="1"/>
      <c r="BH1393" s="1" t="s">
        <v>321</v>
      </c>
      <c r="BI1393" s="1"/>
      <c r="BJ1393" s="1"/>
      <c r="BK1393" s="1"/>
      <c r="BL1393" s="1" t="s">
        <v>8954</v>
      </c>
      <c r="BM1393" s="1" t="s">
        <v>8955</v>
      </c>
      <c r="BN1393" s="1" t="s">
        <v>97</v>
      </c>
    </row>
    <row r="1394" spans="1:66" ht="15.75" customHeight="1" x14ac:dyDescent="0.3">
      <c r="A1394" s="1" t="s">
        <v>401</v>
      </c>
      <c r="B1394" s="1">
        <v>1000000</v>
      </c>
      <c r="C1394" s="1" t="s">
        <v>68</v>
      </c>
      <c r="D1394" s="1">
        <v>0</v>
      </c>
      <c r="E1394" s="4" t="s">
        <v>2926</v>
      </c>
      <c r="F1394" s="1" t="s">
        <v>69</v>
      </c>
      <c r="G1394" s="1" t="s">
        <v>99</v>
      </c>
      <c r="H1394" s="1" t="s">
        <v>100</v>
      </c>
      <c r="I1394" s="1" t="s">
        <v>101</v>
      </c>
      <c r="J1394" s="1"/>
      <c r="K1394" s="1"/>
      <c r="L1394" s="1" t="s">
        <v>121</v>
      </c>
      <c r="M1394" s="1" t="s">
        <v>8960</v>
      </c>
      <c r="N1394" s="1" t="s">
        <v>8961</v>
      </c>
      <c r="O1394" s="1" t="s">
        <v>401</v>
      </c>
      <c r="P1394" s="1" t="s">
        <v>407</v>
      </c>
      <c r="Q1394" s="1" t="s">
        <v>401</v>
      </c>
      <c r="R1394" s="1" t="s">
        <v>8962</v>
      </c>
      <c r="S1394" s="1" t="s">
        <v>8963</v>
      </c>
      <c r="T1394" s="1"/>
      <c r="U1394" s="1" t="s">
        <v>130</v>
      </c>
      <c r="V1394" s="1"/>
      <c r="W1394" s="1"/>
      <c r="X1394" s="1"/>
      <c r="Y1394" s="1">
        <v>52</v>
      </c>
      <c r="Z1394" s="1"/>
      <c r="AA1394" s="1"/>
      <c r="AB1394" s="1"/>
      <c r="AC1394" s="1"/>
      <c r="AD1394" s="1"/>
      <c r="AE1394" s="1"/>
      <c r="AF1394" s="1"/>
      <c r="AG1394" s="1"/>
      <c r="AH1394" s="1"/>
      <c r="AI1394" s="1"/>
      <c r="AJ1394" s="1"/>
      <c r="AK1394" s="1" t="s">
        <v>1389</v>
      </c>
      <c r="AL1394" s="1"/>
      <c r="AM1394" s="1"/>
      <c r="AN1394" s="1"/>
      <c r="AO1394" s="1"/>
      <c r="AP1394" s="1"/>
      <c r="AQ1394" s="1"/>
      <c r="AR1394" s="1"/>
      <c r="AS1394" s="1"/>
      <c r="AT1394" s="1"/>
      <c r="AU1394" s="1"/>
      <c r="AV1394" s="1"/>
      <c r="AW1394" s="1"/>
      <c r="AX1394" s="1" t="s">
        <v>345</v>
      </c>
      <c r="AY1394" s="1"/>
      <c r="AZ1394" s="1" t="s">
        <v>407</v>
      </c>
      <c r="BA1394" s="1" t="s">
        <v>401</v>
      </c>
      <c r="BB1394" s="1"/>
      <c r="BC1394" s="1"/>
      <c r="BD1394" s="1" t="s">
        <v>4584</v>
      </c>
      <c r="BE1394" s="1" t="s">
        <v>134</v>
      </c>
      <c r="BF1394" s="1"/>
      <c r="BG1394" s="1"/>
      <c r="BH1394" s="1"/>
      <c r="BI1394" s="1"/>
      <c r="BJ1394" s="1"/>
      <c r="BK1394" s="1"/>
      <c r="BL1394" s="1" t="s">
        <v>8964</v>
      </c>
      <c r="BM1394" s="1" t="s">
        <v>8965</v>
      </c>
      <c r="BN1394" s="1"/>
    </row>
    <row r="1395" spans="1:66" ht="15.75" customHeight="1" x14ac:dyDescent="0.3">
      <c r="A1395" s="1" t="s">
        <v>401</v>
      </c>
      <c r="B1395" s="1">
        <v>3000000</v>
      </c>
      <c r="C1395" s="1" t="s">
        <v>68</v>
      </c>
      <c r="D1395" s="1">
        <v>0</v>
      </c>
      <c r="E1395" s="4">
        <v>44750</v>
      </c>
      <c r="F1395" s="1" t="s">
        <v>69</v>
      </c>
      <c r="G1395" s="1" t="s">
        <v>123</v>
      </c>
      <c r="H1395" s="1" t="s">
        <v>124</v>
      </c>
      <c r="I1395" s="1" t="s">
        <v>101</v>
      </c>
      <c r="J1395" s="1"/>
      <c r="K1395" s="1"/>
      <c r="L1395" s="1" t="s">
        <v>121</v>
      </c>
      <c r="M1395" s="1" t="s">
        <v>6131</v>
      </c>
      <c r="N1395" s="1" t="s">
        <v>6132</v>
      </c>
      <c r="O1395" s="1" t="s">
        <v>401</v>
      </c>
      <c r="P1395" s="1" t="s">
        <v>407</v>
      </c>
      <c r="Q1395" s="1" t="s">
        <v>401</v>
      </c>
      <c r="R1395" s="1" t="s">
        <v>8966</v>
      </c>
      <c r="S1395" s="1" t="s">
        <v>8967</v>
      </c>
      <c r="T1395" s="1"/>
      <c r="U1395" s="1" t="s">
        <v>147</v>
      </c>
      <c r="V1395" s="1"/>
      <c r="W1395" s="1"/>
      <c r="X1395" s="1"/>
      <c r="Y1395" s="1">
        <v>1539</v>
      </c>
      <c r="Z1395" s="1"/>
      <c r="AA1395" s="1"/>
      <c r="AB1395" s="1"/>
      <c r="AC1395" s="1"/>
      <c r="AD1395" s="1"/>
      <c r="AE1395" s="1"/>
      <c r="AF1395" s="1"/>
      <c r="AG1395" s="1"/>
      <c r="AH1395" s="1"/>
      <c r="AI1395" s="1"/>
      <c r="AJ1395" s="1"/>
      <c r="AK1395" s="1" t="s">
        <v>204</v>
      </c>
      <c r="AL1395" s="1"/>
      <c r="AM1395" s="1"/>
      <c r="AN1395" s="1"/>
      <c r="AO1395" s="1"/>
      <c r="AP1395" s="1"/>
      <c r="AQ1395" s="1"/>
      <c r="AR1395" s="1"/>
      <c r="AS1395" s="1"/>
      <c r="AT1395" s="1"/>
      <c r="AU1395" s="1"/>
      <c r="AV1395" s="1"/>
      <c r="AW1395" s="1"/>
      <c r="AX1395" s="1"/>
      <c r="AY1395" s="1"/>
      <c r="AZ1395" s="1" t="s">
        <v>407</v>
      </c>
      <c r="BA1395" s="1" t="s">
        <v>401</v>
      </c>
      <c r="BB1395" s="1"/>
      <c r="BC1395" s="1"/>
      <c r="BD1395" s="1" t="s">
        <v>4027</v>
      </c>
      <c r="BE1395" s="1" t="s">
        <v>134</v>
      </c>
      <c r="BF1395" s="1"/>
      <c r="BG1395" s="1"/>
      <c r="BH1395" s="1"/>
      <c r="BI1395" s="1"/>
      <c r="BJ1395" s="1"/>
      <c r="BK1395" s="1"/>
      <c r="BL1395" s="1" t="s">
        <v>6135</v>
      </c>
      <c r="BM1395" s="1" t="s">
        <v>6136</v>
      </c>
      <c r="BN1395" s="1"/>
    </row>
    <row r="1396" spans="1:66" ht="15.75" customHeight="1" x14ac:dyDescent="0.3">
      <c r="A1396" s="1" t="s">
        <v>2238</v>
      </c>
      <c r="B1396" s="1">
        <v>50000</v>
      </c>
      <c r="C1396" s="1" t="s">
        <v>68</v>
      </c>
      <c r="D1396" s="1">
        <v>0</v>
      </c>
      <c r="E1396" s="4" t="s">
        <v>348</v>
      </c>
      <c r="F1396" s="1" t="s">
        <v>69</v>
      </c>
      <c r="G1396" s="1" t="s">
        <v>123</v>
      </c>
      <c r="H1396" s="1" t="s">
        <v>124</v>
      </c>
      <c r="I1396" s="1" t="s">
        <v>101</v>
      </c>
      <c r="J1396" s="1"/>
      <c r="K1396" s="1"/>
      <c r="L1396" s="1" t="s">
        <v>449</v>
      </c>
      <c r="M1396" s="1" t="s">
        <v>8950</v>
      </c>
      <c r="N1396" s="1" t="s">
        <v>8951</v>
      </c>
      <c r="O1396" s="1" t="s">
        <v>444</v>
      </c>
      <c r="P1396" s="1" t="s">
        <v>2244</v>
      </c>
      <c r="Q1396" s="1" t="s">
        <v>2238</v>
      </c>
      <c r="R1396" s="1" t="s">
        <v>8968</v>
      </c>
      <c r="S1396" s="1" t="s">
        <v>8969</v>
      </c>
      <c r="T1396" s="1"/>
      <c r="U1396" s="1" t="s">
        <v>147</v>
      </c>
      <c r="V1396" s="1"/>
      <c r="W1396" s="1"/>
      <c r="X1396" s="1"/>
      <c r="Y1396" s="1">
        <v>410</v>
      </c>
      <c r="Z1396" s="1"/>
      <c r="AA1396" s="1"/>
      <c r="AB1396" s="1"/>
      <c r="AC1396" s="1"/>
      <c r="AD1396" s="1"/>
      <c r="AE1396" s="1"/>
      <c r="AF1396" s="1"/>
      <c r="AG1396" s="1"/>
      <c r="AH1396" s="1"/>
      <c r="AI1396" s="1"/>
      <c r="AJ1396" s="1"/>
      <c r="AK1396" s="1" t="s">
        <v>112</v>
      </c>
      <c r="AL1396" s="1"/>
      <c r="AM1396" s="1"/>
      <c r="AN1396" s="1"/>
      <c r="AO1396" s="1"/>
      <c r="AP1396" s="1"/>
      <c r="AQ1396" s="1"/>
      <c r="AR1396" s="1"/>
      <c r="AS1396" s="1"/>
      <c r="AT1396" s="1"/>
      <c r="AU1396" s="1"/>
      <c r="AV1396" s="1"/>
      <c r="AW1396" s="1"/>
      <c r="AX1396" s="1" t="s">
        <v>282</v>
      </c>
      <c r="AY1396" s="1"/>
      <c r="AZ1396" s="1" t="s">
        <v>443</v>
      </c>
      <c r="BA1396" s="1" t="s">
        <v>444</v>
      </c>
      <c r="BB1396" s="1"/>
      <c r="BC1396" s="1"/>
      <c r="BD1396" s="1" t="s">
        <v>88</v>
      </c>
      <c r="BE1396" s="1" t="s">
        <v>134</v>
      </c>
      <c r="BF1396" s="1"/>
      <c r="BG1396" s="1"/>
      <c r="BH1396" s="1" t="s">
        <v>321</v>
      </c>
      <c r="BI1396" s="1"/>
      <c r="BJ1396" s="1"/>
      <c r="BK1396" s="1"/>
      <c r="BL1396" s="1" t="s">
        <v>8954</v>
      </c>
      <c r="BM1396" s="1" t="s">
        <v>8955</v>
      </c>
      <c r="BN1396" s="1" t="s">
        <v>181</v>
      </c>
    </row>
    <row r="1397" spans="1:66" ht="15.75" customHeight="1" x14ac:dyDescent="0.3">
      <c r="A1397" s="1" t="s">
        <v>168</v>
      </c>
      <c r="B1397" s="1">
        <v>100000</v>
      </c>
      <c r="C1397" s="1" t="s">
        <v>68</v>
      </c>
      <c r="D1397" s="1">
        <v>0</v>
      </c>
      <c r="E1397" s="4">
        <v>44570</v>
      </c>
      <c r="F1397" s="1" t="s">
        <v>69</v>
      </c>
      <c r="G1397" s="1" t="s">
        <v>123</v>
      </c>
      <c r="H1397" s="1" t="s">
        <v>124</v>
      </c>
      <c r="I1397" s="1" t="s">
        <v>101</v>
      </c>
      <c r="J1397" s="1" t="s">
        <v>8970</v>
      </c>
      <c r="K1397" s="1" t="s">
        <v>8971</v>
      </c>
      <c r="L1397" s="1" t="s">
        <v>181</v>
      </c>
      <c r="M1397" s="1" t="s">
        <v>8972</v>
      </c>
      <c r="N1397" s="1" t="s">
        <v>8973</v>
      </c>
      <c r="O1397" s="1" t="s">
        <v>168</v>
      </c>
      <c r="P1397" s="1" t="s">
        <v>292</v>
      </c>
      <c r="Q1397" s="1" t="s">
        <v>168</v>
      </c>
      <c r="R1397" s="1" t="s">
        <v>8974</v>
      </c>
      <c r="S1397" s="1" t="s">
        <v>8975</v>
      </c>
      <c r="T1397" s="1"/>
      <c r="U1397" s="1" t="s">
        <v>130</v>
      </c>
      <c r="V1397" s="1"/>
      <c r="W1397" s="1"/>
      <c r="X1397" s="1"/>
      <c r="Y1397" s="1">
        <v>125</v>
      </c>
      <c r="Z1397" s="1"/>
      <c r="AA1397" s="1"/>
      <c r="AB1397" s="1"/>
      <c r="AC1397" s="1"/>
      <c r="AD1397" s="1"/>
      <c r="AE1397" s="1"/>
      <c r="AF1397" s="1"/>
      <c r="AG1397" s="1"/>
      <c r="AH1397" s="1"/>
      <c r="AI1397" s="1"/>
      <c r="AJ1397" s="1"/>
      <c r="AK1397" s="1" t="s">
        <v>163</v>
      </c>
      <c r="AL1397" s="1"/>
      <c r="AM1397" s="1"/>
      <c r="AN1397" s="1"/>
      <c r="AO1397" s="1"/>
      <c r="AP1397" s="1"/>
      <c r="AQ1397" s="1"/>
      <c r="AR1397" s="1"/>
      <c r="AS1397" s="1"/>
      <c r="AT1397" s="1"/>
      <c r="AU1397" s="1"/>
      <c r="AV1397" s="1"/>
      <c r="AW1397" s="1"/>
      <c r="AX1397" s="1"/>
      <c r="AY1397" s="1"/>
      <c r="AZ1397" s="1" t="s">
        <v>296</v>
      </c>
      <c r="BA1397" s="1" t="s">
        <v>291</v>
      </c>
      <c r="BB1397" s="1"/>
      <c r="BC1397" s="1"/>
      <c r="BD1397" s="1" t="s">
        <v>133</v>
      </c>
      <c r="BE1397" s="1" t="s">
        <v>134</v>
      </c>
      <c r="BF1397" s="1"/>
      <c r="BG1397" s="1"/>
      <c r="BH1397" s="1" t="s">
        <v>331</v>
      </c>
      <c r="BI1397" s="1"/>
      <c r="BJ1397" s="1"/>
      <c r="BK1397" s="1"/>
      <c r="BL1397" s="1" t="s">
        <v>8976</v>
      </c>
      <c r="BM1397" s="1" t="s">
        <v>8977</v>
      </c>
      <c r="BN1397" s="1" t="s">
        <v>181</v>
      </c>
    </row>
    <row r="1398" spans="1:66" ht="15.75" customHeight="1" x14ac:dyDescent="0.3">
      <c r="A1398" s="1" t="s">
        <v>401</v>
      </c>
      <c r="B1398" s="1">
        <v>500000</v>
      </c>
      <c r="C1398" s="1" t="s">
        <v>68</v>
      </c>
      <c r="D1398" s="1">
        <v>0</v>
      </c>
      <c r="E1398" s="4" t="s">
        <v>1059</v>
      </c>
      <c r="F1398" s="1" t="s">
        <v>69</v>
      </c>
      <c r="G1398" s="1" t="s">
        <v>123</v>
      </c>
      <c r="H1398" s="1" t="s">
        <v>124</v>
      </c>
      <c r="I1398" s="1" t="s">
        <v>101</v>
      </c>
      <c r="J1398" s="1" t="s">
        <v>8978</v>
      </c>
      <c r="K1398" s="1" t="s">
        <v>8979</v>
      </c>
      <c r="L1398" s="1" t="s">
        <v>8980</v>
      </c>
      <c r="M1398" s="1" t="s">
        <v>8981</v>
      </c>
      <c r="N1398" s="1" t="s">
        <v>8982</v>
      </c>
      <c r="O1398" s="1" t="s">
        <v>942</v>
      </c>
      <c r="P1398" s="1" t="s">
        <v>407</v>
      </c>
      <c r="Q1398" s="1" t="s">
        <v>401</v>
      </c>
      <c r="R1398" s="1" t="s">
        <v>8983</v>
      </c>
      <c r="S1398" s="1" t="s">
        <v>8984</v>
      </c>
      <c r="T1398" s="1"/>
      <c r="U1398" s="1" t="s">
        <v>924</v>
      </c>
      <c r="V1398" s="1"/>
      <c r="W1398" s="1"/>
      <c r="X1398" s="1"/>
      <c r="Y1398" s="1">
        <v>500</v>
      </c>
      <c r="Z1398" s="1"/>
      <c r="AA1398" s="1"/>
      <c r="AB1398" s="1"/>
      <c r="AC1398" s="1"/>
      <c r="AD1398" s="1"/>
      <c r="AE1398" s="1"/>
      <c r="AF1398" s="1"/>
      <c r="AG1398" s="1"/>
      <c r="AH1398" s="1"/>
      <c r="AI1398" s="1"/>
      <c r="AJ1398" s="1"/>
      <c r="AK1398" s="1" t="s">
        <v>1631</v>
      </c>
      <c r="AL1398" s="1"/>
      <c r="AM1398" s="1"/>
      <c r="AN1398" s="1"/>
      <c r="AO1398" s="1"/>
      <c r="AP1398" s="1"/>
      <c r="AQ1398" s="1"/>
      <c r="AR1398" s="1"/>
      <c r="AS1398" s="1"/>
      <c r="AT1398" s="1"/>
      <c r="AU1398" s="1"/>
      <c r="AV1398" s="1"/>
      <c r="AW1398" s="1"/>
      <c r="AX1398" s="1"/>
      <c r="AY1398" s="1"/>
      <c r="AZ1398" s="1" t="s">
        <v>407</v>
      </c>
      <c r="BA1398" s="1" t="s">
        <v>401</v>
      </c>
      <c r="BB1398" s="1"/>
      <c r="BC1398" s="1"/>
      <c r="BD1398" s="1" t="s">
        <v>1443</v>
      </c>
      <c r="BE1398" s="1" t="s">
        <v>192</v>
      </c>
      <c r="BF1398" s="1"/>
      <c r="BG1398" s="1"/>
      <c r="BH1398" s="1" t="s">
        <v>804</v>
      </c>
      <c r="BI1398" s="1"/>
      <c r="BJ1398" s="1"/>
      <c r="BK1398" s="1"/>
      <c r="BL1398" s="1" t="s">
        <v>8985</v>
      </c>
      <c r="BM1398" s="1" t="s">
        <v>8986</v>
      </c>
      <c r="BN1398" s="1" t="s">
        <v>121</v>
      </c>
    </row>
    <row r="1399" spans="1:66" ht="15.75" customHeight="1" x14ac:dyDescent="0.3">
      <c r="A1399" s="1" t="s">
        <v>168</v>
      </c>
      <c r="B1399" s="1">
        <v>1250000</v>
      </c>
      <c r="C1399" s="1" t="s">
        <v>68</v>
      </c>
      <c r="D1399" s="1">
        <v>0</v>
      </c>
      <c r="E1399" s="4">
        <v>44570</v>
      </c>
      <c r="F1399" s="1" t="s">
        <v>69</v>
      </c>
      <c r="G1399" s="1" t="s">
        <v>123</v>
      </c>
      <c r="H1399" s="1" t="s">
        <v>124</v>
      </c>
      <c r="I1399" s="1" t="s">
        <v>101</v>
      </c>
      <c r="J1399" s="1" t="s">
        <v>8970</v>
      </c>
      <c r="K1399" s="1" t="s">
        <v>8971</v>
      </c>
      <c r="L1399" s="1" t="s">
        <v>121</v>
      </c>
      <c r="M1399" s="1" t="s">
        <v>8972</v>
      </c>
      <c r="N1399" s="1" t="s">
        <v>8973</v>
      </c>
      <c r="O1399" s="1" t="s">
        <v>168</v>
      </c>
      <c r="P1399" s="1" t="s">
        <v>292</v>
      </c>
      <c r="Q1399" s="1" t="s">
        <v>168</v>
      </c>
      <c r="R1399" s="1" t="s">
        <v>8987</v>
      </c>
      <c r="S1399" s="1" t="s">
        <v>8988</v>
      </c>
      <c r="T1399" s="1"/>
      <c r="U1399" s="1" t="s">
        <v>130</v>
      </c>
      <c r="V1399" s="1"/>
      <c r="W1399" s="1"/>
      <c r="X1399" s="1"/>
      <c r="Y1399" s="1">
        <v>125</v>
      </c>
      <c r="Z1399" s="1"/>
      <c r="AA1399" s="1"/>
      <c r="AB1399" s="1"/>
      <c r="AC1399" s="1"/>
      <c r="AD1399" s="1"/>
      <c r="AE1399" s="1"/>
      <c r="AF1399" s="1"/>
      <c r="AG1399" s="1"/>
      <c r="AH1399" s="1"/>
      <c r="AI1399" s="1"/>
      <c r="AJ1399" s="1"/>
      <c r="AK1399" s="1" t="s">
        <v>163</v>
      </c>
      <c r="AL1399" s="1"/>
      <c r="AM1399" s="1"/>
      <c r="AN1399" s="1"/>
      <c r="AO1399" s="1"/>
      <c r="AP1399" s="1"/>
      <c r="AQ1399" s="1"/>
      <c r="AR1399" s="1"/>
      <c r="AS1399" s="1"/>
      <c r="AT1399" s="1"/>
      <c r="AU1399" s="1"/>
      <c r="AV1399" s="1"/>
      <c r="AW1399" s="1"/>
      <c r="AX1399" s="1"/>
      <c r="AY1399" s="1"/>
      <c r="AZ1399" s="1" t="s">
        <v>296</v>
      </c>
      <c r="BA1399" s="1" t="s">
        <v>291</v>
      </c>
      <c r="BB1399" s="1"/>
      <c r="BC1399" s="1"/>
      <c r="BD1399" s="1" t="s">
        <v>133</v>
      </c>
      <c r="BE1399" s="1" t="s">
        <v>134</v>
      </c>
      <c r="BF1399" s="1"/>
      <c r="BG1399" s="1"/>
      <c r="BH1399" s="1" t="s">
        <v>331</v>
      </c>
      <c r="BI1399" s="1"/>
      <c r="BJ1399" s="1"/>
      <c r="BK1399" s="1"/>
      <c r="BL1399" s="1" t="s">
        <v>8976</v>
      </c>
      <c r="BM1399" s="1" t="s">
        <v>8977</v>
      </c>
      <c r="BN1399" s="1" t="s">
        <v>121</v>
      </c>
    </row>
    <row r="1400" spans="1:66" ht="15.75" customHeight="1" x14ac:dyDescent="0.3">
      <c r="A1400" s="1" t="s">
        <v>138</v>
      </c>
      <c r="B1400" s="1">
        <v>100000</v>
      </c>
      <c r="C1400" s="1" t="s">
        <v>68</v>
      </c>
      <c r="D1400" s="1">
        <v>0</v>
      </c>
      <c r="E1400" s="4" t="s">
        <v>6575</v>
      </c>
      <c r="F1400" s="1" t="s">
        <v>69</v>
      </c>
      <c r="G1400" s="1" t="s">
        <v>123</v>
      </c>
      <c r="H1400" s="1" t="s">
        <v>124</v>
      </c>
      <c r="I1400" s="1" t="s">
        <v>101</v>
      </c>
      <c r="J1400" s="1" t="s">
        <v>8989</v>
      </c>
      <c r="K1400" s="1" t="s">
        <v>8990</v>
      </c>
      <c r="L1400" s="1"/>
      <c r="M1400" s="1" t="s">
        <v>8991</v>
      </c>
      <c r="N1400" s="1" t="s">
        <v>8992</v>
      </c>
      <c r="O1400" s="1" t="s">
        <v>138</v>
      </c>
      <c r="P1400" s="1" t="s">
        <v>234</v>
      </c>
      <c r="Q1400" s="1" t="s">
        <v>138</v>
      </c>
      <c r="R1400" s="1" t="s">
        <v>8993</v>
      </c>
      <c r="S1400" s="1" t="s">
        <v>8994</v>
      </c>
      <c r="T1400" s="1"/>
      <c r="U1400" s="1" t="s">
        <v>130</v>
      </c>
      <c r="V1400" s="1"/>
      <c r="W1400" s="1"/>
      <c r="X1400" s="1"/>
      <c r="Y1400" s="1">
        <v>280</v>
      </c>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t="s">
        <v>234</v>
      </c>
      <c r="BA1400" s="1" t="s">
        <v>138</v>
      </c>
      <c r="BB1400" s="1"/>
      <c r="BC1400" s="1"/>
      <c r="BD1400" s="1" t="s">
        <v>88</v>
      </c>
      <c r="BE1400" s="1" t="s">
        <v>192</v>
      </c>
      <c r="BF1400" s="1"/>
      <c r="BG1400" s="1"/>
      <c r="BH1400" s="1" t="s">
        <v>193</v>
      </c>
      <c r="BI1400" s="1"/>
      <c r="BJ1400" s="1"/>
      <c r="BK1400" s="1"/>
      <c r="BL1400" s="1" t="s">
        <v>8995</v>
      </c>
      <c r="BM1400" s="1" t="s">
        <v>8996</v>
      </c>
      <c r="BN1400" s="1" t="s">
        <v>181</v>
      </c>
    </row>
    <row r="1401" spans="1:66" ht="15.75" customHeight="1" x14ac:dyDescent="0.3">
      <c r="A1401" s="1" t="s">
        <v>2238</v>
      </c>
      <c r="B1401" s="1">
        <v>300000</v>
      </c>
      <c r="C1401" s="1" t="s">
        <v>68</v>
      </c>
      <c r="D1401" s="1">
        <v>0</v>
      </c>
      <c r="E1401" s="4" t="s">
        <v>8045</v>
      </c>
      <c r="F1401" s="1" t="s">
        <v>69</v>
      </c>
      <c r="G1401" s="1" t="s">
        <v>123</v>
      </c>
      <c r="H1401" s="1" t="s">
        <v>124</v>
      </c>
      <c r="I1401" s="1" t="s">
        <v>101</v>
      </c>
      <c r="J1401" s="1"/>
      <c r="K1401" s="1"/>
      <c r="L1401" s="1" t="s">
        <v>393</v>
      </c>
      <c r="M1401" s="1" t="s">
        <v>8997</v>
      </c>
      <c r="N1401" s="1" t="s">
        <v>8998</v>
      </c>
      <c r="O1401" s="1" t="s">
        <v>247</v>
      </c>
      <c r="P1401" s="1" t="s">
        <v>2244</v>
      </c>
      <c r="Q1401" s="1" t="s">
        <v>2238</v>
      </c>
      <c r="R1401" s="1" t="s">
        <v>8999</v>
      </c>
      <c r="S1401" s="1" t="s">
        <v>9000</v>
      </c>
      <c r="T1401" s="1"/>
      <c r="U1401" s="1"/>
      <c r="V1401" s="1"/>
      <c r="W1401" s="1" t="s">
        <v>9001</v>
      </c>
      <c r="X1401" s="1"/>
      <c r="Y1401" s="1">
        <v>15</v>
      </c>
      <c r="Z1401" s="1"/>
      <c r="AA1401" s="1"/>
      <c r="AB1401" s="1"/>
      <c r="AC1401" s="1"/>
      <c r="AD1401" s="1"/>
      <c r="AE1401" s="1"/>
      <c r="AF1401" s="1"/>
      <c r="AG1401" s="1" t="s">
        <v>111</v>
      </c>
      <c r="AH1401" s="1"/>
      <c r="AI1401" s="1"/>
      <c r="AJ1401" s="1"/>
      <c r="AK1401" s="1"/>
      <c r="AL1401" s="1"/>
      <c r="AM1401" s="1"/>
      <c r="AN1401" s="1"/>
      <c r="AO1401" s="1"/>
      <c r="AP1401" s="1"/>
      <c r="AQ1401" s="1"/>
      <c r="AR1401" s="1"/>
      <c r="AS1401" s="1"/>
      <c r="AT1401" s="1"/>
      <c r="AU1401" s="1"/>
      <c r="AV1401" s="1"/>
      <c r="AW1401" s="1"/>
      <c r="AX1401" s="1"/>
      <c r="AY1401" s="1"/>
      <c r="AZ1401" s="1" t="s">
        <v>252</v>
      </c>
      <c r="BA1401" s="1" t="s">
        <v>247</v>
      </c>
      <c r="BB1401" s="1"/>
      <c r="BC1401" s="1"/>
      <c r="BD1401" s="1" t="s">
        <v>88</v>
      </c>
      <c r="BE1401" s="1" t="s">
        <v>150</v>
      </c>
      <c r="BF1401" s="1" t="s">
        <v>151</v>
      </c>
      <c r="BG1401" s="1"/>
      <c r="BH1401" s="1" t="s">
        <v>253</v>
      </c>
      <c r="BI1401" s="1"/>
      <c r="BJ1401" s="1"/>
      <c r="BK1401" s="1"/>
      <c r="BL1401" s="1" t="s">
        <v>9002</v>
      </c>
      <c r="BM1401" s="1" t="s">
        <v>9003</v>
      </c>
      <c r="BN1401" s="1"/>
    </row>
    <row r="1402" spans="1:66" ht="15.75" customHeight="1" x14ac:dyDescent="0.3">
      <c r="A1402" s="1" t="s">
        <v>2238</v>
      </c>
      <c r="B1402" s="1">
        <v>1000000</v>
      </c>
      <c r="C1402" s="1" t="s">
        <v>68</v>
      </c>
      <c r="D1402" s="1">
        <v>0</v>
      </c>
      <c r="E1402" s="4">
        <v>44872</v>
      </c>
      <c r="F1402" s="1" t="s">
        <v>69</v>
      </c>
      <c r="G1402" s="1" t="s">
        <v>99</v>
      </c>
      <c r="H1402" s="1" t="s">
        <v>100</v>
      </c>
      <c r="I1402" s="1" t="s">
        <v>101</v>
      </c>
      <c r="J1402" s="1" t="s">
        <v>9004</v>
      </c>
      <c r="K1402" s="1" t="s">
        <v>9005</v>
      </c>
      <c r="L1402" s="1" t="s">
        <v>9006</v>
      </c>
      <c r="M1402" s="1" t="s">
        <v>9007</v>
      </c>
      <c r="N1402" s="1" t="s">
        <v>9008</v>
      </c>
      <c r="O1402" s="1" t="s">
        <v>173</v>
      </c>
      <c r="P1402" s="1" t="s">
        <v>2244</v>
      </c>
      <c r="Q1402" s="1" t="s">
        <v>2238</v>
      </c>
      <c r="R1402" s="1" t="s">
        <v>9009</v>
      </c>
      <c r="S1402" s="1" t="s">
        <v>9010</v>
      </c>
      <c r="T1402" s="1"/>
      <c r="U1402" s="1" t="s">
        <v>147</v>
      </c>
      <c r="V1402" s="1"/>
      <c r="W1402" s="1"/>
      <c r="X1402" s="1"/>
      <c r="Y1402" s="1">
        <v>120</v>
      </c>
      <c r="Z1402" s="1"/>
      <c r="AA1402" s="1"/>
      <c r="AB1402" s="1"/>
      <c r="AC1402" s="1"/>
      <c r="AD1402" s="1"/>
      <c r="AE1402" s="1"/>
      <c r="AF1402" s="1"/>
      <c r="AG1402" s="1"/>
      <c r="AH1402" s="1"/>
      <c r="AI1402" s="1"/>
      <c r="AJ1402" s="1"/>
      <c r="AK1402" s="1" t="s">
        <v>220</v>
      </c>
      <c r="AL1402" s="1" t="s">
        <v>3878</v>
      </c>
      <c r="AM1402" s="1"/>
      <c r="AN1402" s="1"/>
      <c r="AO1402" s="1"/>
      <c r="AP1402" s="1"/>
      <c r="AQ1402" s="1"/>
      <c r="AR1402" s="1"/>
      <c r="AS1402" s="1"/>
      <c r="AT1402" s="1"/>
      <c r="AU1402" s="1"/>
      <c r="AV1402" s="1"/>
      <c r="AW1402" s="1"/>
      <c r="AX1402" s="1" t="s">
        <v>357</v>
      </c>
      <c r="AY1402" s="1"/>
      <c r="AZ1402" s="1" t="s">
        <v>178</v>
      </c>
      <c r="BA1402" s="1" t="s">
        <v>173</v>
      </c>
      <c r="BB1402" s="1"/>
      <c r="BC1402" s="1"/>
      <c r="BD1402" s="1" t="s">
        <v>6144</v>
      </c>
      <c r="BE1402" s="1" t="s">
        <v>134</v>
      </c>
      <c r="BF1402" s="1"/>
      <c r="BG1402" s="1"/>
      <c r="BH1402" s="1"/>
      <c r="BI1402" s="1"/>
      <c r="BJ1402" s="1"/>
      <c r="BK1402" s="1"/>
      <c r="BL1402" s="1" t="s">
        <v>9011</v>
      </c>
      <c r="BM1402" s="1" t="s">
        <v>9012</v>
      </c>
      <c r="BN1402" s="1"/>
    </row>
    <row r="1403" spans="1:66" ht="15.75" customHeight="1" x14ac:dyDescent="0.3">
      <c r="A1403" s="1" t="s">
        <v>138</v>
      </c>
      <c r="B1403" s="1">
        <v>2000000</v>
      </c>
      <c r="C1403" s="1" t="s">
        <v>68</v>
      </c>
      <c r="D1403" s="1">
        <v>0</v>
      </c>
      <c r="E1403" s="4" t="s">
        <v>6575</v>
      </c>
      <c r="F1403" s="1" t="s">
        <v>69</v>
      </c>
      <c r="G1403" s="1" t="s">
        <v>123</v>
      </c>
      <c r="H1403" s="1" t="s">
        <v>124</v>
      </c>
      <c r="I1403" s="1" t="s">
        <v>101</v>
      </c>
      <c r="J1403" s="1" t="s">
        <v>8989</v>
      </c>
      <c r="K1403" s="1" t="s">
        <v>8990</v>
      </c>
      <c r="L1403" s="1" t="s">
        <v>9013</v>
      </c>
      <c r="M1403" s="1" t="s">
        <v>8991</v>
      </c>
      <c r="N1403" s="1" t="s">
        <v>8992</v>
      </c>
      <c r="O1403" s="1" t="s">
        <v>138</v>
      </c>
      <c r="P1403" s="1" t="s">
        <v>234</v>
      </c>
      <c r="Q1403" s="1" t="s">
        <v>138</v>
      </c>
      <c r="R1403" s="1" t="s">
        <v>9014</v>
      </c>
      <c r="S1403" s="1" t="s">
        <v>9015</v>
      </c>
      <c r="T1403" s="1"/>
      <c r="U1403" s="1" t="s">
        <v>130</v>
      </c>
      <c r="V1403" s="1"/>
      <c r="W1403" s="1"/>
      <c r="X1403" s="1"/>
      <c r="Y1403" s="1">
        <v>280</v>
      </c>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t="s">
        <v>234</v>
      </c>
      <c r="BA1403" s="1" t="s">
        <v>138</v>
      </c>
      <c r="BB1403" s="1"/>
      <c r="BC1403" s="1"/>
      <c r="BD1403" s="1" t="s">
        <v>88</v>
      </c>
      <c r="BE1403" s="1" t="s">
        <v>192</v>
      </c>
      <c r="BF1403" s="1"/>
      <c r="BG1403" s="1"/>
      <c r="BH1403" s="1" t="s">
        <v>193</v>
      </c>
      <c r="BI1403" s="1"/>
      <c r="BJ1403" s="1"/>
      <c r="BK1403" s="1"/>
      <c r="BL1403" s="1" t="s">
        <v>8995</v>
      </c>
      <c r="BM1403" s="1" t="s">
        <v>8996</v>
      </c>
      <c r="BN1403" s="1" t="s">
        <v>121</v>
      </c>
    </row>
    <row r="1404" spans="1:66" ht="15.75" customHeight="1" x14ac:dyDescent="0.3">
      <c r="A1404" s="1" t="s">
        <v>613</v>
      </c>
      <c r="B1404" s="1">
        <v>2000000</v>
      </c>
      <c r="C1404" s="1" t="s">
        <v>68</v>
      </c>
      <c r="D1404" s="1">
        <v>0</v>
      </c>
      <c r="E1404" s="4" t="s">
        <v>6575</v>
      </c>
      <c r="F1404" s="1" t="s">
        <v>69</v>
      </c>
      <c r="G1404" s="1" t="s">
        <v>99</v>
      </c>
      <c r="H1404" s="1" t="s">
        <v>100</v>
      </c>
      <c r="I1404" s="1" t="s">
        <v>101</v>
      </c>
      <c r="J1404" s="1"/>
      <c r="K1404" s="1"/>
      <c r="L1404" s="1" t="s">
        <v>121</v>
      </c>
      <c r="M1404" s="1" t="s">
        <v>9016</v>
      </c>
      <c r="N1404" s="1" t="s">
        <v>9017</v>
      </c>
      <c r="O1404" s="1" t="s">
        <v>401</v>
      </c>
      <c r="P1404" s="1" t="s">
        <v>698</v>
      </c>
      <c r="Q1404" s="1" t="s">
        <v>613</v>
      </c>
      <c r="R1404" s="1" t="s">
        <v>9018</v>
      </c>
      <c r="S1404" s="1" t="s">
        <v>9019</v>
      </c>
      <c r="T1404" s="1"/>
      <c r="U1404" s="1" t="s">
        <v>130</v>
      </c>
      <c r="V1404" s="1"/>
      <c r="W1404" s="1"/>
      <c r="X1404" s="1"/>
      <c r="Y1404" s="1">
        <v>500</v>
      </c>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t="s">
        <v>407</v>
      </c>
      <c r="BA1404" s="1" t="s">
        <v>401</v>
      </c>
      <c r="BB1404" s="1"/>
      <c r="BC1404" s="1"/>
      <c r="BD1404" s="1" t="s">
        <v>88</v>
      </c>
      <c r="BE1404" s="1" t="s">
        <v>192</v>
      </c>
      <c r="BF1404" s="1"/>
      <c r="BG1404" s="1"/>
      <c r="BH1404" s="1" t="s">
        <v>321</v>
      </c>
      <c r="BI1404" s="1"/>
      <c r="BJ1404" s="1"/>
      <c r="BK1404" s="1"/>
      <c r="BL1404" s="1" t="s">
        <v>9020</v>
      </c>
      <c r="BM1404" s="1" t="s">
        <v>9021</v>
      </c>
      <c r="BN1404" s="1"/>
    </row>
    <row r="1405" spans="1:66" ht="15.75" customHeight="1" x14ac:dyDescent="0.3">
      <c r="A1405" s="1" t="s">
        <v>444</v>
      </c>
      <c r="B1405" s="1">
        <v>30000</v>
      </c>
      <c r="C1405" s="1" t="s">
        <v>68</v>
      </c>
      <c r="D1405" s="1">
        <v>0</v>
      </c>
      <c r="E1405" s="4">
        <v>44569</v>
      </c>
      <c r="F1405" s="1" t="s">
        <v>69</v>
      </c>
      <c r="G1405" s="1" t="s">
        <v>123</v>
      </c>
      <c r="H1405" s="1" t="s">
        <v>124</v>
      </c>
      <c r="I1405" s="1" t="s">
        <v>101</v>
      </c>
      <c r="J1405" s="1"/>
      <c r="K1405" s="1"/>
      <c r="L1405" s="1" t="s">
        <v>9022</v>
      </c>
      <c r="M1405" s="1" t="s">
        <v>9023</v>
      </c>
      <c r="N1405" s="1" t="s">
        <v>9024</v>
      </c>
      <c r="O1405" s="1" t="s">
        <v>444</v>
      </c>
      <c r="P1405" s="1" t="s">
        <v>443</v>
      </c>
      <c r="Q1405" s="1" t="s">
        <v>444</v>
      </c>
      <c r="R1405" s="1" t="s">
        <v>9025</v>
      </c>
      <c r="S1405" s="1" t="s">
        <v>9026</v>
      </c>
      <c r="T1405" s="1"/>
      <c r="U1405" s="1" t="s">
        <v>1537</v>
      </c>
      <c r="V1405" s="1"/>
      <c r="W1405" s="1"/>
      <c r="X1405" s="1"/>
      <c r="Y1405" s="1">
        <v>150</v>
      </c>
      <c r="Z1405" s="1"/>
      <c r="AA1405" s="1"/>
      <c r="AB1405" s="1"/>
      <c r="AC1405" s="1"/>
      <c r="AD1405" s="1"/>
      <c r="AE1405" s="1"/>
      <c r="AF1405" s="1"/>
      <c r="AG1405" s="1"/>
      <c r="AH1405" s="1"/>
      <c r="AI1405" s="1"/>
      <c r="AJ1405" s="1"/>
      <c r="AK1405" s="1" t="s">
        <v>356</v>
      </c>
      <c r="AL1405" s="1"/>
      <c r="AM1405" s="1"/>
      <c r="AN1405" s="1"/>
      <c r="AO1405" s="1"/>
      <c r="AP1405" s="1"/>
      <c r="AQ1405" s="1"/>
      <c r="AR1405" s="1"/>
      <c r="AS1405" s="1"/>
      <c r="AT1405" s="1"/>
      <c r="AU1405" s="1"/>
      <c r="AV1405" s="1"/>
      <c r="AW1405" s="1"/>
      <c r="AX1405" s="1"/>
      <c r="AY1405" s="1"/>
      <c r="AZ1405" s="1" t="s">
        <v>443</v>
      </c>
      <c r="BA1405" s="1" t="s">
        <v>444</v>
      </c>
      <c r="BB1405" s="1"/>
      <c r="BC1405" s="1"/>
      <c r="BD1405" s="1" t="s">
        <v>3868</v>
      </c>
      <c r="BE1405" s="1" t="s">
        <v>134</v>
      </c>
      <c r="BF1405" s="1" t="s">
        <v>135</v>
      </c>
      <c r="BG1405" s="1"/>
      <c r="BH1405" s="1"/>
      <c r="BI1405" s="1"/>
      <c r="BJ1405" s="1"/>
      <c r="BK1405" s="1"/>
      <c r="BL1405" s="1" t="s">
        <v>9027</v>
      </c>
      <c r="BM1405" s="1" t="s">
        <v>9028</v>
      </c>
      <c r="BN1405" s="1" t="s">
        <v>181</v>
      </c>
    </row>
    <row r="1406" spans="1:66" ht="15.75" customHeight="1" x14ac:dyDescent="0.3">
      <c r="A1406" s="1" t="s">
        <v>444</v>
      </c>
      <c r="B1406" s="1">
        <v>300000</v>
      </c>
      <c r="C1406" s="1" t="s">
        <v>68</v>
      </c>
      <c r="D1406" s="1">
        <v>0</v>
      </c>
      <c r="E1406" s="4">
        <v>44569</v>
      </c>
      <c r="F1406" s="1" t="s">
        <v>69</v>
      </c>
      <c r="G1406" s="1" t="s">
        <v>123</v>
      </c>
      <c r="H1406" s="1" t="s">
        <v>124</v>
      </c>
      <c r="I1406" s="1" t="s">
        <v>101</v>
      </c>
      <c r="J1406" s="1"/>
      <c r="K1406" s="1"/>
      <c r="L1406" s="1" t="s">
        <v>337</v>
      </c>
      <c r="M1406" s="1" t="s">
        <v>9023</v>
      </c>
      <c r="N1406" s="1" t="s">
        <v>9024</v>
      </c>
      <c r="O1406" s="1" t="s">
        <v>444</v>
      </c>
      <c r="P1406" s="1" t="s">
        <v>443</v>
      </c>
      <c r="Q1406" s="1" t="s">
        <v>444</v>
      </c>
      <c r="R1406" s="1" t="s">
        <v>9029</v>
      </c>
      <c r="S1406" s="1" t="s">
        <v>9030</v>
      </c>
      <c r="T1406" s="1"/>
      <c r="U1406" s="1" t="s">
        <v>1537</v>
      </c>
      <c r="V1406" s="1"/>
      <c r="W1406" s="1"/>
      <c r="X1406" s="1"/>
      <c r="Y1406" s="1">
        <v>150</v>
      </c>
      <c r="Z1406" s="1"/>
      <c r="AA1406" s="1"/>
      <c r="AB1406" s="1"/>
      <c r="AC1406" s="1"/>
      <c r="AD1406" s="1"/>
      <c r="AE1406" s="1"/>
      <c r="AF1406" s="1"/>
      <c r="AG1406" s="1"/>
      <c r="AH1406" s="1"/>
      <c r="AI1406" s="1"/>
      <c r="AJ1406" s="1"/>
      <c r="AK1406" s="1" t="s">
        <v>356</v>
      </c>
      <c r="AL1406" s="1"/>
      <c r="AM1406" s="1"/>
      <c r="AN1406" s="1"/>
      <c r="AO1406" s="1"/>
      <c r="AP1406" s="1"/>
      <c r="AQ1406" s="1"/>
      <c r="AR1406" s="1"/>
      <c r="AS1406" s="1"/>
      <c r="AT1406" s="1"/>
      <c r="AU1406" s="1"/>
      <c r="AV1406" s="1"/>
      <c r="AW1406" s="1"/>
      <c r="AX1406" s="1"/>
      <c r="AY1406" s="1"/>
      <c r="AZ1406" s="1" t="s">
        <v>443</v>
      </c>
      <c r="BA1406" s="1" t="s">
        <v>444</v>
      </c>
      <c r="BB1406" s="1"/>
      <c r="BC1406" s="1"/>
      <c r="BD1406" s="1" t="s">
        <v>3868</v>
      </c>
      <c r="BE1406" s="1" t="s">
        <v>134</v>
      </c>
      <c r="BF1406" s="1" t="s">
        <v>135</v>
      </c>
      <c r="BG1406" s="1"/>
      <c r="BH1406" s="1"/>
      <c r="BI1406" s="1"/>
      <c r="BJ1406" s="1"/>
      <c r="BK1406" s="1"/>
      <c r="BL1406" s="1" t="s">
        <v>9027</v>
      </c>
      <c r="BM1406" s="1" t="s">
        <v>9028</v>
      </c>
      <c r="BN1406" s="1" t="s">
        <v>121</v>
      </c>
    </row>
    <row r="1407" spans="1:66" ht="15.75" customHeight="1" x14ac:dyDescent="0.3">
      <c r="A1407" s="1" t="s">
        <v>444</v>
      </c>
      <c r="B1407" s="1">
        <v>50000</v>
      </c>
      <c r="C1407" s="1" t="s">
        <v>68</v>
      </c>
      <c r="D1407" s="1">
        <v>0</v>
      </c>
      <c r="E1407" s="4">
        <v>44780</v>
      </c>
      <c r="F1407" s="1" t="s">
        <v>69</v>
      </c>
      <c r="G1407" s="1" t="s">
        <v>123</v>
      </c>
      <c r="H1407" s="1" t="s">
        <v>124</v>
      </c>
      <c r="I1407" s="1" t="s">
        <v>101</v>
      </c>
      <c r="J1407" s="1"/>
      <c r="K1407" s="1"/>
      <c r="L1407" s="1" t="s">
        <v>6660</v>
      </c>
      <c r="M1407" s="1" t="s">
        <v>9031</v>
      </c>
      <c r="N1407" s="1" t="s">
        <v>9032</v>
      </c>
      <c r="O1407" s="1" t="s">
        <v>444</v>
      </c>
      <c r="P1407" s="1" t="s">
        <v>443</v>
      </c>
      <c r="Q1407" s="1" t="s">
        <v>444</v>
      </c>
      <c r="R1407" s="1" t="s">
        <v>9033</v>
      </c>
      <c r="S1407" s="1" t="s">
        <v>9034</v>
      </c>
      <c r="T1407" s="1"/>
      <c r="U1407" s="1" t="s">
        <v>1359</v>
      </c>
      <c r="V1407" s="1"/>
      <c r="W1407" s="1"/>
      <c r="X1407" s="1"/>
      <c r="Y1407" s="1">
        <v>70</v>
      </c>
      <c r="Z1407" s="1"/>
      <c r="AA1407" s="1"/>
      <c r="AB1407" s="1"/>
      <c r="AC1407" s="1"/>
      <c r="AD1407" s="1"/>
      <c r="AE1407" s="1"/>
      <c r="AF1407" s="1"/>
      <c r="AG1407" s="1"/>
      <c r="AH1407" s="1"/>
      <c r="AI1407" s="1"/>
      <c r="AJ1407" s="1"/>
      <c r="AK1407" s="1" t="s">
        <v>889</v>
      </c>
      <c r="AL1407" s="1"/>
      <c r="AM1407" s="1"/>
      <c r="AN1407" s="1"/>
      <c r="AO1407" s="1"/>
      <c r="AP1407" s="1"/>
      <c r="AQ1407" s="1"/>
      <c r="AR1407" s="1"/>
      <c r="AS1407" s="1"/>
      <c r="AT1407" s="1"/>
      <c r="AU1407" s="1"/>
      <c r="AV1407" s="1"/>
      <c r="AW1407" s="1"/>
      <c r="AX1407" s="1"/>
      <c r="AY1407" s="1"/>
      <c r="AZ1407" s="1" t="s">
        <v>443</v>
      </c>
      <c r="BA1407" s="1" t="s">
        <v>444</v>
      </c>
      <c r="BB1407" s="1"/>
      <c r="BC1407" s="1"/>
      <c r="BD1407" s="1" t="s">
        <v>88</v>
      </c>
      <c r="BE1407" s="1" t="s">
        <v>192</v>
      </c>
      <c r="BF1407" s="1"/>
      <c r="BG1407" s="1"/>
      <c r="BH1407" s="1" t="s">
        <v>118</v>
      </c>
      <c r="BI1407" s="1"/>
      <c r="BJ1407" s="1"/>
      <c r="BK1407" s="1"/>
      <c r="BL1407" s="1" t="s">
        <v>9035</v>
      </c>
      <c r="BM1407" s="1" t="s">
        <v>9036</v>
      </c>
      <c r="BN1407" s="1"/>
    </row>
    <row r="1408" spans="1:66" ht="15.75" customHeight="1" x14ac:dyDescent="0.3">
      <c r="A1408" s="1" t="s">
        <v>444</v>
      </c>
      <c r="B1408" s="1">
        <v>10000</v>
      </c>
      <c r="C1408" s="1" t="s">
        <v>68</v>
      </c>
      <c r="D1408" s="1">
        <v>0</v>
      </c>
      <c r="E1408" s="4">
        <v>44780</v>
      </c>
      <c r="F1408" s="1" t="s">
        <v>69</v>
      </c>
      <c r="G1408" s="1" t="s">
        <v>123</v>
      </c>
      <c r="H1408" s="1" t="s">
        <v>124</v>
      </c>
      <c r="I1408" s="1" t="s">
        <v>101</v>
      </c>
      <c r="J1408" s="1"/>
      <c r="K1408" s="1"/>
      <c r="L1408" s="1" t="s">
        <v>9022</v>
      </c>
      <c r="M1408" s="1" t="s">
        <v>9031</v>
      </c>
      <c r="N1408" s="1" t="s">
        <v>9032</v>
      </c>
      <c r="O1408" s="1" t="s">
        <v>444</v>
      </c>
      <c r="P1408" s="1" t="s">
        <v>443</v>
      </c>
      <c r="Q1408" s="1" t="s">
        <v>444</v>
      </c>
      <c r="R1408" s="1" t="s">
        <v>9037</v>
      </c>
      <c r="S1408" s="1" t="s">
        <v>9038</v>
      </c>
      <c r="T1408" s="1"/>
      <c r="U1408" s="1" t="s">
        <v>1359</v>
      </c>
      <c r="V1408" s="1"/>
      <c r="W1408" s="1"/>
      <c r="X1408" s="1"/>
      <c r="Y1408" s="1">
        <v>70</v>
      </c>
      <c r="Z1408" s="1"/>
      <c r="AA1408" s="1"/>
      <c r="AB1408" s="1"/>
      <c r="AC1408" s="1"/>
      <c r="AD1408" s="1"/>
      <c r="AE1408" s="1"/>
      <c r="AF1408" s="1"/>
      <c r="AG1408" s="1"/>
      <c r="AH1408" s="1"/>
      <c r="AI1408" s="1"/>
      <c r="AJ1408" s="1"/>
      <c r="AK1408" s="1" t="s">
        <v>889</v>
      </c>
      <c r="AL1408" s="1"/>
      <c r="AM1408" s="1"/>
      <c r="AN1408" s="1"/>
      <c r="AO1408" s="1"/>
      <c r="AP1408" s="1"/>
      <c r="AQ1408" s="1"/>
      <c r="AR1408" s="1"/>
      <c r="AS1408" s="1"/>
      <c r="AT1408" s="1"/>
      <c r="AU1408" s="1"/>
      <c r="AV1408" s="1"/>
      <c r="AW1408" s="1"/>
      <c r="AX1408" s="1"/>
      <c r="AY1408" s="1"/>
      <c r="AZ1408" s="1" t="s">
        <v>443</v>
      </c>
      <c r="BA1408" s="1" t="s">
        <v>444</v>
      </c>
      <c r="BB1408" s="1"/>
      <c r="BC1408" s="1"/>
      <c r="BD1408" s="1" t="s">
        <v>88</v>
      </c>
      <c r="BE1408" s="1" t="s">
        <v>192</v>
      </c>
      <c r="BF1408" s="1"/>
      <c r="BG1408" s="1"/>
      <c r="BH1408" s="1" t="s">
        <v>118</v>
      </c>
      <c r="BI1408" s="1"/>
      <c r="BJ1408" s="1"/>
      <c r="BK1408" s="1"/>
      <c r="BL1408" s="1" t="s">
        <v>9035</v>
      </c>
      <c r="BM1408" s="1" t="s">
        <v>9036</v>
      </c>
      <c r="BN1408" s="1" t="s">
        <v>181</v>
      </c>
    </row>
    <row r="1409" spans="1:66" ht="15.75" customHeight="1" x14ac:dyDescent="0.3">
      <c r="A1409" s="1" t="s">
        <v>444</v>
      </c>
      <c r="B1409" s="1">
        <v>100000</v>
      </c>
      <c r="C1409" s="1" t="s">
        <v>68</v>
      </c>
      <c r="D1409" s="1">
        <v>0</v>
      </c>
      <c r="E1409" s="4">
        <v>44780</v>
      </c>
      <c r="F1409" s="1" t="s">
        <v>69</v>
      </c>
      <c r="G1409" s="1" t="s">
        <v>123</v>
      </c>
      <c r="H1409" s="1" t="s">
        <v>124</v>
      </c>
      <c r="I1409" s="1" t="s">
        <v>101</v>
      </c>
      <c r="J1409" s="1"/>
      <c r="K1409" s="1"/>
      <c r="L1409" s="1" t="s">
        <v>585</v>
      </c>
      <c r="M1409" s="1" t="s">
        <v>9031</v>
      </c>
      <c r="N1409" s="1" t="s">
        <v>9032</v>
      </c>
      <c r="O1409" s="1" t="s">
        <v>444</v>
      </c>
      <c r="P1409" s="1" t="s">
        <v>443</v>
      </c>
      <c r="Q1409" s="1" t="s">
        <v>444</v>
      </c>
      <c r="R1409" s="1" t="s">
        <v>9039</v>
      </c>
      <c r="S1409" s="1" t="s">
        <v>9040</v>
      </c>
      <c r="T1409" s="1"/>
      <c r="U1409" s="1" t="s">
        <v>1359</v>
      </c>
      <c r="V1409" s="1"/>
      <c r="W1409" s="1"/>
      <c r="X1409" s="1"/>
      <c r="Y1409" s="1">
        <v>70</v>
      </c>
      <c r="Z1409" s="1"/>
      <c r="AA1409" s="1"/>
      <c r="AB1409" s="1"/>
      <c r="AC1409" s="1"/>
      <c r="AD1409" s="1"/>
      <c r="AE1409" s="1"/>
      <c r="AF1409" s="1"/>
      <c r="AG1409" s="1"/>
      <c r="AH1409" s="1"/>
      <c r="AI1409" s="1"/>
      <c r="AJ1409" s="1"/>
      <c r="AK1409" s="1" t="s">
        <v>889</v>
      </c>
      <c r="AL1409" s="1"/>
      <c r="AM1409" s="1"/>
      <c r="AN1409" s="1"/>
      <c r="AO1409" s="1"/>
      <c r="AP1409" s="1"/>
      <c r="AQ1409" s="1"/>
      <c r="AR1409" s="1"/>
      <c r="AS1409" s="1"/>
      <c r="AT1409" s="1"/>
      <c r="AU1409" s="1"/>
      <c r="AV1409" s="1"/>
      <c r="AW1409" s="1"/>
      <c r="AX1409" s="1"/>
      <c r="AY1409" s="1"/>
      <c r="AZ1409" s="1" t="s">
        <v>443</v>
      </c>
      <c r="BA1409" s="1" t="s">
        <v>444</v>
      </c>
      <c r="BB1409" s="1"/>
      <c r="BC1409" s="1"/>
      <c r="BD1409" s="1" t="s">
        <v>88</v>
      </c>
      <c r="BE1409" s="1" t="s">
        <v>192</v>
      </c>
      <c r="BF1409" s="1"/>
      <c r="BG1409" s="1"/>
      <c r="BH1409" s="1" t="s">
        <v>118</v>
      </c>
      <c r="BI1409" s="1"/>
      <c r="BJ1409" s="1"/>
      <c r="BK1409" s="1"/>
      <c r="BL1409" s="1" t="s">
        <v>9035</v>
      </c>
      <c r="BM1409" s="1" t="s">
        <v>9036</v>
      </c>
      <c r="BN1409" s="1" t="s">
        <v>121</v>
      </c>
    </row>
    <row r="1410" spans="1:66" ht="15.75" customHeight="1" x14ac:dyDescent="0.3">
      <c r="A1410" s="1" t="s">
        <v>2238</v>
      </c>
      <c r="B1410" s="1">
        <v>1500000</v>
      </c>
      <c r="C1410" s="1" t="s">
        <v>68</v>
      </c>
      <c r="D1410" s="1">
        <v>0</v>
      </c>
      <c r="E1410" s="4" t="s">
        <v>1570</v>
      </c>
      <c r="F1410" s="1" t="s">
        <v>69</v>
      </c>
      <c r="G1410" s="1" t="s">
        <v>123</v>
      </c>
      <c r="H1410" s="1" t="s">
        <v>124</v>
      </c>
      <c r="I1410" s="1" t="s">
        <v>101</v>
      </c>
      <c r="J1410" s="1"/>
      <c r="K1410" s="1"/>
      <c r="L1410" s="1" t="s">
        <v>9041</v>
      </c>
      <c r="M1410" s="1" t="s">
        <v>9042</v>
      </c>
      <c r="N1410" s="1" t="s">
        <v>9043</v>
      </c>
      <c r="O1410" s="1" t="s">
        <v>406</v>
      </c>
      <c r="P1410" s="1" t="s">
        <v>2244</v>
      </c>
      <c r="Q1410" s="1" t="s">
        <v>2238</v>
      </c>
      <c r="R1410" s="1" t="s">
        <v>9044</v>
      </c>
      <c r="S1410" s="1" t="s">
        <v>9045</v>
      </c>
      <c r="T1410" s="1"/>
      <c r="U1410" s="1" t="s">
        <v>147</v>
      </c>
      <c r="V1410" s="1"/>
      <c r="W1410" s="1"/>
      <c r="X1410" s="1"/>
      <c r="Y1410" s="1">
        <v>250</v>
      </c>
      <c r="Z1410" s="1"/>
      <c r="AA1410" s="1"/>
      <c r="AB1410" s="1"/>
      <c r="AC1410" s="1"/>
      <c r="AD1410" s="1"/>
      <c r="AE1410" s="1"/>
      <c r="AF1410" s="1"/>
      <c r="AG1410" s="1"/>
      <c r="AH1410" s="1"/>
      <c r="AI1410" s="1"/>
      <c r="AJ1410" s="1"/>
      <c r="AK1410" s="1" t="s">
        <v>163</v>
      </c>
      <c r="AL1410" s="1" t="s">
        <v>9046</v>
      </c>
      <c r="AM1410" s="1"/>
      <c r="AN1410" s="1"/>
      <c r="AO1410" s="1"/>
      <c r="AP1410" s="1"/>
      <c r="AQ1410" s="1"/>
      <c r="AR1410" s="1"/>
      <c r="AS1410" s="1"/>
      <c r="AT1410" s="1"/>
      <c r="AU1410" s="1"/>
      <c r="AV1410" s="1"/>
      <c r="AW1410" s="1"/>
      <c r="AX1410" s="1" t="s">
        <v>5833</v>
      </c>
      <c r="AY1410" s="1"/>
      <c r="AZ1410" s="1" t="s">
        <v>234</v>
      </c>
      <c r="BA1410" s="1" t="s">
        <v>138</v>
      </c>
      <c r="BB1410" s="1"/>
      <c r="BC1410" s="1"/>
      <c r="BD1410" s="1" t="s">
        <v>88</v>
      </c>
      <c r="BE1410" s="1" t="s">
        <v>192</v>
      </c>
      <c r="BF1410" s="1" t="s">
        <v>135</v>
      </c>
      <c r="BG1410" s="1"/>
      <c r="BH1410" s="1" t="s">
        <v>331</v>
      </c>
      <c r="BI1410" s="1"/>
      <c r="BJ1410" s="1" t="s">
        <v>9047</v>
      </c>
      <c r="BK1410" s="1"/>
      <c r="BL1410" s="1" t="s">
        <v>9048</v>
      </c>
      <c r="BM1410" s="1" t="s">
        <v>9049</v>
      </c>
      <c r="BN1410" s="1" t="s">
        <v>375</v>
      </c>
    </row>
    <row r="1411" spans="1:66" ht="15.75" customHeight="1" x14ac:dyDescent="0.3">
      <c r="A1411" s="1" t="s">
        <v>444</v>
      </c>
      <c r="B1411" s="1">
        <v>1500000</v>
      </c>
      <c r="C1411" s="1" t="s">
        <v>68</v>
      </c>
      <c r="D1411" s="1">
        <v>0</v>
      </c>
      <c r="E1411" s="4">
        <v>44841</v>
      </c>
      <c r="F1411" s="1" t="s">
        <v>69</v>
      </c>
      <c r="G1411" s="1" t="s">
        <v>123</v>
      </c>
      <c r="H1411" s="1" t="s">
        <v>124</v>
      </c>
      <c r="I1411" s="1" t="s">
        <v>101</v>
      </c>
      <c r="J1411" s="1"/>
      <c r="K1411" s="1"/>
      <c r="L1411" s="1" t="s">
        <v>2311</v>
      </c>
      <c r="M1411" s="1" t="s">
        <v>9050</v>
      </c>
      <c r="N1411" s="1" t="s">
        <v>9051</v>
      </c>
      <c r="O1411" s="1" t="s">
        <v>444</v>
      </c>
      <c r="P1411" s="1" t="s">
        <v>443</v>
      </c>
      <c r="Q1411" s="1" t="s">
        <v>444</v>
      </c>
      <c r="R1411" s="1" t="s">
        <v>9052</v>
      </c>
      <c r="S1411" s="1" t="s">
        <v>9053</v>
      </c>
      <c r="T1411" s="1"/>
      <c r="U1411" s="1" t="s">
        <v>147</v>
      </c>
      <c r="V1411" s="1"/>
      <c r="W1411" s="1"/>
      <c r="X1411" s="1"/>
      <c r="Y1411" s="1">
        <v>150</v>
      </c>
      <c r="Z1411" s="1"/>
      <c r="AA1411" s="1"/>
      <c r="AB1411" s="1"/>
      <c r="AC1411" s="1"/>
      <c r="AD1411" s="1"/>
      <c r="AE1411" s="1"/>
      <c r="AF1411" s="1"/>
      <c r="AG1411" s="1"/>
      <c r="AH1411" s="1"/>
      <c r="AI1411" s="1"/>
      <c r="AJ1411" s="1"/>
      <c r="AK1411" s="1" t="s">
        <v>220</v>
      </c>
      <c r="AL1411" s="1" t="s">
        <v>9054</v>
      </c>
      <c r="AM1411" s="1"/>
      <c r="AN1411" s="1"/>
      <c r="AO1411" s="1"/>
      <c r="AP1411" s="1"/>
      <c r="AQ1411" s="1"/>
      <c r="AR1411" s="1"/>
      <c r="AS1411" s="1"/>
      <c r="AT1411" s="1"/>
      <c r="AU1411" s="1"/>
      <c r="AV1411" s="1"/>
      <c r="AW1411" s="1"/>
      <c r="AX1411" s="1" t="s">
        <v>221</v>
      </c>
      <c r="AY1411" s="1"/>
      <c r="AZ1411" s="1" t="s">
        <v>443</v>
      </c>
      <c r="BA1411" s="1" t="s">
        <v>444</v>
      </c>
      <c r="BB1411" s="1"/>
      <c r="BC1411" s="1"/>
      <c r="BD1411" s="1" t="s">
        <v>88</v>
      </c>
      <c r="BE1411" s="1" t="s">
        <v>134</v>
      </c>
      <c r="BF1411" s="1"/>
      <c r="BG1411" s="1"/>
      <c r="BH1411" s="1"/>
      <c r="BI1411" s="1"/>
      <c r="BJ1411" s="1"/>
      <c r="BK1411" s="1"/>
      <c r="BL1411" s="1" t="s">
        <v>9055</v>
      </c>
      <c r="BM1411" s="1" t="s">
        <v>9056</v>
      </c>
      <c r="BN1411" s="1" t="s">
        <v>121</v>
      </c>
    </row>
    <row r="1412" spans="1:66" ht="15.75" customHeight="1" x14ac:dyDescent="0.3">
      <c r="A1412" s="1" t="s">
        <v>2238</v>
      </c>
      <c r="B1412" s="1">
        <v>1600000</v>
      </c>
      <c r="C1412" s="1" t="s">
        <v>68</v>
      </c>
      <c r="D1412" s="1">
        <v>0</v>
      </c>
      <c r="E1412" s="4" t="s">
        <v>2926</v>
      </c>
      <c r="F1412" s="1" t="s">
        <v>69</v>
      </c>
      <c r="G1412" s="1" t="s">
        <v>123</v>
      </c>
      <c r="H1412" s="1" t="s">
        <v>124</v>
      </c>
      <c r="I1412" s="1" t="s">
        <v>101</v>
      </c>
      <c r="J1412" s="1"/>
      <c r="K1412" s="1"/>
      <c r="L1412" s="1"/>
      <c r="M1412" s="1" t="s">
        <v>9042</v>
      </c>
      <c r="N1412" s="1" t="s">
        <v>9043</v>
      </c>
      <c r="O1412" s="1" t="s">
        <v>406</v>
      </c>
      <c r="P1412" s="1" t="s">
        <v>2244</v>
      </c>
      <c r="Q1412" s="1" t="s">
        <v>2238</v>
      </c>
      <c r="R1412" s="1" t="s">
        <v>9057</v>
      </c>
      <c r="S1412" s="1" t="s">
        <v>9058</v>
      </c>
      <c r="T1412" s="1"/>
      <c r="U1412" s="1" t="s">
        <v>147</v>
      </c>
      <c r="V1412" s="1"/>
      <c r="W1412" s="1"/>
      <c r="X1412" s="1"/>
      <c r="Y1412" s="1">
        <v>250</v>
      </c>
      <c r="Z1412" s="1"/>
      <c r="AA1412" s="1"/>
      <c r="AB1412" s="1"/>
      <c r="AC1412" s="1"/>
      <c r="AD1412" s="1"/>
      <c r="AE1412" s="1"/>
      <c r="AF1412" s="1"/>
      <c r="AG1412" s="1"/>
      <c r="AH1412" s="1"/>
      <c r="AI1412" s="1"/>
      <c r="AJ1412" s="1"/>
      <c r="AK1412" s="1" t="s">
        <v>163</v>
      </c>
      <c r="AL1412" s="1" t="s">
        <v>9046</v>
      </c>
      <c r="AM1412" s="1"/>
      <c r="AN1412" s="1"/>
      <c r="AO1412" s="1"/>
      <c r="AP1412" s="1"/>
      <c r="AQ1412" s="1"/>
      <c r="AR1412" s="1"/>
      <c r="AS1412" s="1"/>
      <c r="AT1412" s="1"/>
      <c r="AU1412" s="1"/>
      <c r="AV1412" s="1"/>
      <c r="AW1412" s="1"/>
      <c r="AX1412" s="1" t="s">
        <v>5833</v>
      </c>
      <c r="AY1412" s="1"/>
      <c r="AZ1412" s="1" t="s">
        <v>234</v>
      </c>
      <c r="BA1412" s="1" t="s">
        <v>138</v>
      </c>
      <c r="BB1412" s="1"/>
      <c r="BC1412" s="1"/>
      <c r="BD1412" s="1" t="s">
        <v>88</v>
      </c>
      <c r="BE1412" s="1" t="s">
        <v>192</v>
      </c>
      <c r="BF1412" s="1" t="s">
        <v>135</v>
      </c>
      <c r="BG1412" s="1"/>
      <c r="BH1412" s="1" t="s">
        <v>331</v>
      </c>
      <c r="BI1412" s="1"/>
      <c r="BJ1412" s="1" t="s">
        <v>9047</v>
      </c>
      <c r="BK1412" s="1"/>
      <c r="BL1412" s="1" t="s">
        <v>9048</v>
      </c>
      <c r="BM1412" s="1" t="s">
        <v>9049</v>
      </c>
      <c r="BN1412" s="1"/>
    </row>
    <row r="1413" spans="1:66" ht="15.75" customHeight="1" x14ac:dyDescent="0.3">
      <c r="A1413" s="1" t="s">
        <v>313</v>
      </c>
      <c r="B1413" s="1">
        <v>30000</v>
      </c>
      <c r="C1413" s="1" t="s">
        <v>68</v>
      </c>
      <c r="D1413" s="1">
        <v>0</v>
      </c>
      <c r="E1413" s="4" t="s">
        <v>3253</v>
      </c>
      <c r="F1413" s="1" t="s">
        <v>69</v>
      </c>
      <c r="G1413" s="1" t="s">
        <v>123</v>
      </c>
      <c r="H1413" s="1" t="s">
        <v>124</v>
      </c>
      <c r="I1413" s="1" t="s">
        <v>101</v>
      </c>
      <c r="J1413" s="1" t="s">
        <v>9059</v>
      </c>
      <c r="K1413" s="1" t="s">
        <v>9060</v>
      </c>
      <c r="L1413" s="1" t="s">
        <v>3834</v>
      </c>
      <c r="M1413" s="1" t="s">
        <v>9061</v>
      </c>
      <c r="N1413" s="1" t="s">
        <v>9062</v>
      </c>
      <c r="O1413" s="1" t="s">
        <v>340</v>
      </c>
      <c r="P1413" s="1" t="s">
        <v>318</v>
      </c>
      <c r="Q1413" s="1" t="s">
        <v>313</v>
      </c>
      <c r="R1413" s="1" t="s">
        <v>9063</v>
      </c>
      <c r="S1413" s="1" t="s">
        <v>9064</v>
      </c>
      <c r="T1413" s="1"/>
      <c r="U1413" s="1" t="s">
        <v>81</v>
      </c>
      <c r="V1413" s="1"/>
      <c r="W1413" s="1"/>
      <c r="X1413" s="1"/>
      <c r="Y1413" s="1">
        <v>300</v>
      </c>
      <c r="Z1413" s="1"/>
      <c r="AA1413" s="1"/>
      <c r="AB1413" s="1"/>
      <c r="AC1413" s="1"/>
      <c r="AD1413" s="1"/>
      <c r="AE1413" s="1"/>
      <c r="AF1413" s="1"/>
      <c r="AG1413" s="1"/>
      <c r="AH1413" s="1"/>
      <c r="AI1413" s="1"/>
      <c r="AJ1413" s="1"/>
      <c r="AK1413" s="1" t="s">
        <v>2217</v>
      </c>
      <c r="AL1413" s="1"/>
      <c r="AM1413" s="1"/>
      <c r="AN1413" s="1"/>
      <c r="AO1413" s="1"/>
      <c r="AP1413" s="1"/>
      <c r="AQ1413" s="1"/>
      <c r="AR1413" s="1"/>
      <c r="AS1413" s="1"/>
      <c r="AT1413" s="1"/>
      <c r="AU1413" s="1"/>
      <c r="AV1413" s="1"/>
      <c r="AW1413" s="1"/>
      <c r="AX1413" s="1"/>
      <c r="AY1413" s="1"/>
      <c r="AZ1413" s="1" t="s">
        <v>1286</v>
      </c>
      <c r="BA1413" s="1" t="s">
        <v>1287</v>
      </c>
      <c r="BB1413" s="1" t="s">
        <v>445</v>
      </c>
      <c r="BC1413" s="1"/>
      <c r="BD1413" s="1" t="s">
        <v>6144</v>
      </c>
      <c r="BE1413" s="1" t="s">
        <v>192</v>
      </c>
      <c r="BF1413" s="1"/>
      <c r="BG1413" s="1"/>
      <c r="BH1413" s="1"/>
      <c r="BI1413" s="1"/>
      <c r="BJ1413" s="1"/>
      <c r="BK1413" s="1"/>
      <c r="BL1413" s="1" t="s">
        <v>9065</v>
      </c>
      <c r="BM1413" s="1" t="s">
        <v>9066</v>
      </c>
      <c r="BN1413" s="1"/>
    </row>
    <row r="1414" spans="1:66" ht="15.75" customHeight="1" x14ac:dyDescent="0.3">
      <c r="A1414" s="1" t="s">
        <v>401</v>
      </c>
      <c r="B1414" s="1">
        <v>400000</v>
      </c>
      <c r="C1414" s="1" t="s">
        <v>68</v>
      </c>
      <c r="D1414" s="1">
        <v>0</v>
      </c>
      <c r="E1414" s="4">
        <v>44750</v>
      </c>
      <c r="F1414" s="1" t="s">
        <v>69</v>
      </c>
      <c r="G1414" s="1" t="s">
        <v>123</v>
      </c>
      <c r="H1414" s="1" t="s">
        <v>124</v>
      </c>
      <c r="I1414" s="1" t="s">
        <v>101</v>
      </c>
      <c r="J1414" s="1"/>
      <c r="K1414" s="1"/>
      <c r="L1414" s="1" t="s">
        <v>181</v>
      </c>
      <c r="M1414" s="1" t="s">
        <v>6131</v>
      </c>
      <c r="N1414" s="1" t="s">
        <v>6132</v>
      </c>
      <c r="O1414" s="1" t="s">
        <v>401</v>
      </c>
      <c r="P1414" s="1" t="s">
        <v>698</v>
      </c>
      <c r="Q1414" s="1" t="s">
        <v>613</v>
      </c>
      <c r="R1414" s="1" t="s">
        <v>9067</v>
      </c>
      <c r="S1414" s="1" t="s">
        <v>9068</v>
      </c>
      <c r="T1414" s="1"/>
      <c r="U1414" s="1" t="s">
        <v>147</v>
      </c>
      <c r="V1414" s="1"/>
      <c r="W1414" s="1"/>
      <c r="X1414" s="1"/>
      <c r="Y1414" s="1">
        <v>1539</v>
      </c>
      <c r="Z1414" s="1"/>
      <c r="AA1414" s="1"/>
      <c r="AB1414" s="1"/>
      <c r="AC1414" s="1"/>
      <c r="AD1414" s="1"/>
      <c r="AE1414" s="1"/>
      <c r="AF1414" s="1"/>
      <c r="AG1414" s="1"/>
      <c r="AH1414" s="1"/>
      <c r="AI1414" s="1"/>
      <c r="AJ1414" s="1"/>
      <c r="AK1414" s="1" t="s">
        <v>204</v>
      </c>
      <c r="AL1414" s="1"/>
      <c r="AM1414" s="1"/>
      <c r="AN1414" s="1"/>
      <c r="AO1414" s="1"/>
      <c r="AP1414" s="1"/>
      <c r="AQ1414" s="1"/>
      <c r="AR1414" s="1"/>
      <c r="AS1414" s="1"/>
      <c r="AT1414" s="1"/>
      <c r="AU1414" s="1"/>
      <c r="AV1414" s="1"/>
      <c r="AW1414" s="1"/>
      <c r="AX1414" s="1"/>
      <c r="AY1414" s="1"/>
      <c r="AZ1414" s="1" t="s">
        <v>407</v>
      </c>
      <c r="BA1414" s="1" t="s">
        <v>401</v>
      </c>
      <c r="BB1414" s="1"/>
      <c r="BC1414" s="1"/>
      <c r="BD1414" s="1" t="s">
        <v>4027</v>
      </c>
      <c r="BE1414" s="1" t="s">
        <v>134</v>
      </c>
      <c r="BF1414" s="1"/>
      <c r="BG1414" s="1"/>
      <c r="BH1414" s="1"/>
      <c r="BI1414" s="1"/>
      <c r="BJ1414" s="1"/>
      <c r="BK1414" s="1"/>
      <c r="BL1414" s="1" t="s">
        <v>6135</v>
      </c>
      <c r="BM1414" s="1" t="s">
        <v>6136</v>
      </c>
      <c r="BN1414" s="1"/>
    </row>
    <row r="1415" spans="1:66" ht="15.75" customHeight="1" x14ac:dyDescent="0.3">
      <c r="A1415" s="1" t="s">
        <v>444</v>
      </c>
      <c r="B1415" s="1">
        <v>50000</v>
      </c>
      <c r="C1415" s="1" t="s">
        <v>68</v>
      </c>
      <c r="D1415" s="1">
        <v>0</v>
      </c>
      <c r="E1415" s="4" t="s">
        <v>5836</v>
      </c>
      <c r="F1415" s="1" t="s">
        <v>69</v>
      </c>
      <c r="G1415" s="1" t="s">
        <v>123</v>
      </c>
      <c r="H1415" s="1" t="s">
        <v>124</v>
      </c>
      <c r="I1415" s="1" t="s">
        <v>101</v>
      </c>
      <c r="J1415" s="1"/>
      <c r="K1415" s="1"/>
      <c r="L1415" s="1" t="s">
        <v>181</v>
      </c>
      <c r="M1415" s="1" t="s">
        <v>9069</v>
      </c>
      <c r="N1415" s="1" t="s">
        <v>9070</v>
      </c>
      <c r="O1415" s="1" t="s">
        <v>444</v>
      </c>
      <c r="P1415" s="1" t="s">
        <v>443</v>
      </c>
      <c r="Q1415" s="1" t="s">
        <v>444</v>
      </c>
      <c r="R1415" s="1" t="s">
        <v>9071</v>
      </c>
      <c r="S1415" s="1" t="s">
        <v>9072</v>
      </c>
      <c r="T1415" s="1"/>
      <c r="U1415" s="1" t="s">
        <v>81</v>
      </c>
      <c r="V1415" s="1"/>
      <c r="W1415" s="1"/>
      <c r="X1415" s="1"/>
      <c r="Y1415" s="1">
        <v>800</v>
      </c>
      <c r="Z1415" s="1"/>
      <c r="AA1415" s="1"/>
      <c r="AB1415" s="1"/>
      <c r="AC1415" s="1"/>
      <c r="AD1415" s="1"/>
      <c r="AE1415" s="1"/>
      <c r="AF1415" s="1"/>
      <c r="AG1415" s="1"/>
      <c r="AH1415" s="1"/>
      <c r="AI1415" s="1"/>
      <c r="AJ1415" s="1"/>
      <c r="AK1415" s="1" t="s">
        <v>9073</v>
      </c>
      <c r="AL1415" s="1"/>
      <c r="AM1415" s="1"/>
      <c r="AN1415" s="1"/>
      <c r="AO1415" s="1"/>
      <c r="AP1415" s="1"/>
      <c r="AQ1415" s="1"/>
      <c r="AR1415" s="1"/>
      <c r="AS1415" s="1"/>
      <c r="AT1415" s="1"/>
      <c r="AU1415" s="1"/>
      <c r="AV1415" s="1"/>
      <c r="AW1415" s="1"/>
      <c r="AX1415" s="1" t="s">
        <v>1717</v>
      </c>
      <c r="AY1415" s="1"/>
      <c r="AZ1415" s="1" t="s">
        <v>443</v>
      </c>
      <c r="BA1415" s="1" t="s">
        <v>444</v>
      </c>
      <c r="BB1415" s="1"/>
      <c r="BC1415" s="1"/>
      <c r="BD1415" s="1" t="s">
        <v>88</v>
      </c>
      <c r="BE1415" s="1" t="s">
        <v>192</v>
      </c>
      <c r="BF1415" s="1" t="s">
        <v>135</v>
      </c>
      <c r="BG1415" s="1"/>
      <c r="BH1415" s="1" t="s">
        <v>193</v>
      </c>
      <c r="BI1415" s="1"/>
      <c r="BJ1415" s="1"/>
      <c r="BK1415" s="1"/>
      <c r="BL1415" s="1" t="s">
        <v>9074</v>
      </c>
      <c r="BM1415" s="1" t="s">
        <v>9075</v>
      </c>
      <c r="BN1415" s="1" t="s">
        <v>181</v>
      </c>
    </row>
    <row r="1416" spans="1:66" ht="15.75" customHeight="1" x14ac:dyDescent="0.3">
      <c r="A1416" s="1" t="s">
        <v>444</v>
      </c>
      <c r="B1416" s="1">
        <v>5000000</v>
      </c>
      <c r="C1416" s="1" t="s">
        <v>68</v>
      </c>
      <c r="D1416" s="1">
        <v>0</v>
      </c>
      <c r="E1416" s="4" t="s">
        <v>5836</v>
      </c>
      <c r="F1416" s="1" t="s">
        <v>69</v>
      </c>
      <c r="G1416" s="1" t="s">
        <v>123</v>
      </c>
      <c r="H1416" s="1" t="s">
        <v>124</v>
      </c>
      <c r="I1416" s="1" t="s">
        <v>101</v>
      </c>
      <c r="J1416" s="1"/>
      <c r="K1416" s="1"/>
      <c r="L1416" s="1" t="s">
        <v>9076</v>
      </c>
      <c r="M1416" s="1" t="s">
        <v>9069</v>
      </c>
      <c r="N1416" s="1" t="s">
        <v>9070</v>
      </c>
      <c r="O1416" s="1" t="s">
        <v>444</v>
      </c>
      <c r="P1416" s="1" t="s">
        <v>443</v>
      </c>
      <c r="Q1416" s="1" t="s">
        <v>444</v>
      </c>
      <c r="R1416" s="1" t="s">
        <v>9077</v>
      </c>
      <c r="S1416" s="1" t="s">
        <v>9078</v>
      </c>
      <c r="T1416" s="1"/>
      <c r="U1416" s="1" t="s">
        <v>81</v>
      </c>
      <c r="V1416" s="1"/>
      <c r="W1416" s="1"/>
      <c r="X1416" s="1"/>
      <c r="Y1416" s="1">
        <v>800</v>
      </c>
      <c r="Z1416" s="1"/>
      <c r="AA1416" s="1"/>
      <c r="AB1416" s="1"/>
      <c r="AC1416" s="1"/>
      <c r="AD1416" s="1"/>
      <c r="AE1416" s="1"/>
      <c r="AF1416" s="1"/>
      <c r="AG1416" s="1"/>
      <c r="AH1416" s="1"/>
      <c r="AI1416" s="1"/>
      <c r="AJ1416" s="1"/>
      <c r="AK1416" s="1" t="s">
        <v>9073</v>
      </c>
      <c r="AL1416" s="1"/>
      <c r="AM1416" s="1"/>
      <c r="AN1416" s="1"/>
      <c r="AO1416" s="1"/>
      <c r="AP1416" s="1"/>
      <c r="AQ1416" s="1"/>
      <c r="AR1416" s="1"/>
      <c r="AS1416" s="1"/>
      <c r="AT1416" s="1"/>
      <c r="AU1416" s="1"/>
      <c r="AV1416" s="1"/>
      <c r="AW1416" s="1"/>
      <c r="AX1416" s="1" t="s">
        <v>1717</v>
      </c>
      <c r="AY1416" s="1"/>
      <c r="AZ1416" s="1" t="s">
        <v>443</v>
      </c>
      <c r="BA1416" s="1" t="s">
        <v>444</v>
      </c>
      <c r="BB1416" s="1"/>
      <c r="BC1416" s="1"/>
      <c r="BD1416" s="1" t="s">
        <v>88</v>
      </c>
      <c r="BE1416" s="1" t="s">
        <v>192</v>
      </c>
      <c r="BF1416" s="1" t="s">
        <v>135</v>
      </c>
      <c r="BG1416" s="1"/>
      <c r="BH1416" s="1" t="s">
        <v>193</v>
      </c>
      <c r="BI1416" s="1"/>
      <c r="BJ1416" s="1"/>
      <c r="BK1416" s="1"/>
      <c r="BL1416" s="1" t="s">
        <v>9074</v>
      </c>
      <c r="BM1416" s="1" t="s">
        <v>9075</v>
      </c>
      <c r="BN1416" s="1" t="s">
        <v>121</v>
      </c>
    </row>
    <row r="1417" spans="1:66" ht="15.75" customHeight="1" x14ac:dyDescent="0.3">
      <c r="A1417" s="1" t="s">
        <v>313</v>
      </c>
      <c r="B1417" s="1">
        <v>30000</v>
      </c>
      <c r="C1417" s="1" t="s">
        <v>68</v>
      </c>
      <c r="D1417" s="1">
        <v>0</v>
      </c>
      <c r="E1417" s="4" t="s">
        <v>3253</v>
      </c>
      <c r="F1417" s="1" t="s">
        <v>69</v>
      </c>
      <c r="G1417" s="1" t="s">
        <v>123</v>
      </c>
      <c r="H1417" s="1" t="s">
        <v>124</v>
      </c>
      <c r="I1417" s="1" t="s">
        <v>101</v>
      </c>
      <c r="J1417" s="1" t="s">
        <v>9059</v>
      </c>
      <c r="K1417" s="1" t="s">
        <v>9060</v>
      </c>
      <c r="L1417" s="1" t="s">
        <v>449</v>
      </c>
      <c r="M1417" s="1" t="s">
        <v>9061</v>
      </c>
      <c r="N1417" s="1" t="s">
        <v>9062</v>
      </c>
      <c r="O1417" s="1" t="s">
        <v>340</v>
      </c>
      <c r="P1417" s="1" t="s">
        <v>318</v>
      </c>
      <c r="Q1417" s="1" t="s">
        <v>313</v>
      </c>
      <c r="R1417" s="1" t="s">
        <v>9079</v>
      </c>
      <c r="S1417" s="1" t="s">
        <v>9080</v>
      </c>
      <c r="T1417" s="1"/>
      <c r="U1417" s="1" t="s">
        <v>81</v>
      </c>
      <c r="V1417" s="1"/>
      <c r="W1417" s="1"/>
      <c r="X1417" s="1"/>
      <c r="Y1417" s="1">
        <v>300</v>
      </c>
      <c r="Z1417" s="1"/>
      <c r="AA1417" s="1"/>
      <c r="AB1417" s="1"/>
      <c r="AC1417" s="1"/>
      <c r="AD1417" s="1"/>
      <c r="AE1417" s="1"/>
      <c r="AF1417" s="1"/>
      <c r="AG1417" s="1"/>
      <c r="AH1417" s="1"/>
      <c r="AI1417" s="1"/>
      <c r="AJ1417" s="1"/>
      <c r="AK1417" s="1" t="s">
        <v>2217</v>
      </c>
      <c r="AL1417" s="1"/>
      <c r="AM1417" s="1"/>
      <c r="AN1417" s="1"/>
      <c r="AO1417" s="1"/>
      <c r="AP1417" s="1"/>
      <c r="AQ1417" s="1"/>
      <c r="AR1417" s="1"/>
      <c r="AS1417" s="1"/>
      <c r="AT1417" s="1"/>
      <c r="AU1417" s="1"/>
      <c r="AV1417" s="1"/>
      <c r="AW1417" s="1"/>
      <c r="AX1417" s="1"/>
      <c r="AY1417" s="1"/>
      <c r="AZ1417" s="1" t="s">
        <v>1286</v>
      </c>
      <c r="BA1417" s="1" t="s">
        <v>1287</v>
      </c>
      <c r="BB1417" s="1" t="s">
        <v>445</v>
      </c>
      <c r="BC1417" s="1"/>
      <c r="BD1417" s="1" t="s">
        <v>6144</v>
      </c>
      <c r="BE1417" s="1" t="s">
        <v>192</v>
      </c>
      <c r="BF1417" s="1"/>
      <c r="BG1417" s="1"/>
      <c r="BH1417" s="1"/>
      <c r="BI1417" s="1"/>
      <c r="BJ1417" s="1"/>
      <c r="BK1417" s="1"/>
      <c r="BL1417" s="1" t="s">
        <v>9065</v>
      </c>
      <c r="BM1417" s="1" t="s">
        <v>9066</v>
      </c>
      <c r="BN1417" s="1"/>
    </row>
    <row r="1418" spans="1:66" ht="15.75" customHeight="1" x14ac:dyDescent="0.3">
      <c r="A1418" s="1" t="s">
        <v>256</v>
      </c>
      <c r="B1418" s="1">
        <v>200000</v>
      </c>
      <c r="C1418" s="1" t="s">
        <v>68</v>
      </c>
      <c r="D1418" s="1">
        <v>0</v>
      </c>
      <c r="E1418" s="4" t="s">
        <v>7467</v>
      </c>
      <c r="F1418" s="1" t="s">
        <v>69</v>
      </c>
      <c r="G1418" s="1" t="s">
        <v>99</v>
      </c>
      <c r="H1418" s="1" t="s">
        <v>100</v>
      </c>
      <c r="I1418" s="1" t="s">
        <v>101</v>
      </c>
      <c r="J1418" s="1" t="s">
        <v>9081</v>
      </c>
      <c r="K1418" s="1" t="s">
        <v>9082</v>
      </c>
      <c r="L1418" s="1" t="s">
        <v>478</v>
      </c>
      <c r="M1418" s="1" t="s">
        <v>9083</v>
      </c>
      <c r="N1418" s="1" t="s">
        <v>9084</v>
      </c>
      <c r="O1418" s="1" t="s">
        <v>291</v>
      </c>
      <c r="P1418" s="1" t="s">
        <v>619</v>
      </c>
      <c r="Q1418" s="1" t="s">
        <v>620</v>
      </c>
      <c r="R1418" s="1" t="s">
        <v>9085</v>
      </c>
      <c r="S1418" s="1" t="s">
        <v>9086</v>
      </c>
      <c r="T1418" s="1"/>
      <c r="U1418" s="1" t="s">
        <v>147</v>
      </c>
      <c r="V1418" s="1"/>
      <c r="W1418" s="1"/>
      <c r="X1418" s="1"/>
      <c r="Y1418" s="1">
        <v>350</v>
      </c>
      <c r="Z1418" s="1"/>
      <c r="AA1418" s="1"/>
      <c r="AB1418" s="1"/>
      <c r="AC1418" s="1"/>
      <c r="AD1418" s="1"/>
      <c r="AE1418" s="1"/>
      <c r="AF1418" s="1"/>
      <c r="AG1418" s="1"/>
      <c r="AH1418" s="1"/>
      <c r="AI1418" s="1"/>
      <c r="AJ1418" s="1"/>
      <c r="AK1418" s="1" t="s">
        <v>112</v>
      </c>
      <c r="AL1418" s="1"/>
      <c r="AM1418" s="1"/>
      <c r="AN1418" s="1"/>
      <c r="AO1418" s="1"/>
      <c r="AP1418" s="1"/>
      <c r="AQ1418" s="1"/>
      <c r="AR1418" s="1"/>
      <c r="AS1418" s="1"/>
      <c r="AT1418" s="1"/>
      <c r="AU1418" s="1"/>
      <c r="AV1418" s="1"/>
      <c r="AW1418" s="1"/>
      <c r="AX1418" s="1" t="s">
        <v>164</v>
      </c>
      <c r="AY1418" s="1"/>
      <c r="AZ1418" s="1" t="s">
        <v>296</v>
      </c>
      <c r="BA1418" s="1" t="s">
        <v>291</v>
      </c>
      <c r="BB1418" s="1"/>
      <c r="BC1418" s="1"/>
      <c r="BD1418" s="1" t="s">
        <v>88</v>
      </c>
      <c r="BE1418" s="1" t="s">
        <v>134</v>
      </c>
      <c r="BF1418" s="1" t="s">
        <v>9087</v>
      </c>
      <c r="BG1418" s="1"/>
      <c r="BH1418" s="1"/>
      <c r="BI1418" s="1"/>
      <c r="BJ1418" s="1"/>
      <c r="BK1418" s="1"/>
      <c r="BL1418" s="1" t="s">
        <v>9088</v>
      </c>
      <c r="BM1418" s="1" t="s">
        <v>9089</v>
      </c>
      <c r="BN1418" s="1" t="s">
        <v>181</v>
      </c>
    </row>
    <row r="1419" spans="1:66" ht="15.75" customHeight="1" x14ac:dyDescent="0.3">
      <c r="A1419" s="1" t="s">
        <v>313</v>
      </c>
      <c r="B1419" s="1">
        <v>1500000</v>
      </c>
      <c r="C1419" s="1" t="s">
        <v>68</v>
      </c>
      <c r="D1419" s="1">
        <v>0</v>
      </c>
      <c r="E1419" s="4" t="s">
        <v>1059</v>
      </c>
      <c r="F1419" s="1" t="s">
        <v>69</v>
      </c>
      <c r="G1419" s="1" t="s">
        <v>123</v>
      </c>
      <c r="H1419" s="1" t="s">
        <v>124</v>
      </c>
      <c r="I1419" s="1" t="s">
        <v>101</v>
      </c>
      <c r="J1419" s="1"/>
      <c r="K1419" s="1"/>
      <c r="L1419" s="1" t="s">
        <v>585</v>
      </c>
      <c r="M1419" s="1" t="s">
        <v>9090</v>
      </c>
      <c r="N1419" s="1" t="s">
        <v>9091</v>
      </c>
      <c r="O1419" s="1" t="s">
        <v>340</v>
      </c>
      <c r="P1419" s="1" t="s">
        <v>318</v>
      </c>
      <c r="Q1419" s="1" t="s">
        <v>313</v>
      </c>
      <c r="R1419" s="1" t="s">
        <v>9092</v>
      </c>
      <c r="S1419" s="1" t="s">
        <v>9093</v>
      </c>
      <c r="T1419" s="1"/>
      <c r="U1419" s="1" t="s">
        <v>81</v>
      </c>
      <c r="V1419" s="1"/>
      <c r="W1419" s="1"/>
      <c r="X1419" s="1"/>
      <c r="Y1419" s="1">
        <v>202</v>
      </c>
      <c r="Z1419" s="1"/>
      <c r="AA1419" s="1"/>
      <c r="AB1419" s="1"/>
      <c r="AC1419" s="1"/>
      <c r="AD1419" s="1"/>
      <c r="AE1419" s="1"/>
      <c r="AF1419" s="1"/>
      <c r="AG1419" s="1"/>
      <c r="AH1419" s="1"/>
      <c r="AI1419" s="1"/>
      <c r="AJ1419" s="1"/>
      <c r="AK1419" s="1" t="s">
        <v>220</v>
      </c>
      <c r="AL1419" s="1"/>
      <c r="AM1419" s="1"/>
      <c r="AN1419" s="1"/>
      <c r="AO1419" s="1"/>
      <c r="AP1419" s="1"/>
      <c r="AQ1419" s="1"/>
      <c r="AR1419" s="1"/>
      <c r="AS1419" s="1"/>
      <c r="AT1419" s="1"/>
      <c r="AU1419" s="1"/>
      <c r="AV1419" s="1"/>
      <c r="AW1419" s="1"/>
      <c r="AX1419" s="1" t="s">
        <v>9094</v>
      </c>
      <c r="AY1419" s="1"/>
      <c r="AZ1419" s="1" t="s">
        <v>1286</v>
      </c>
      <c r="BA1419" s="1" t="s">
        <v>1287</v>
      </c>
      <c r="BB1419" s="1"/>
      <c r="BC1419" s="1"/>
      <c r="BD1419" s="1" t="s">
        <v>9095</v>
      </c>
      <c r="BE1419" s="1" t="s">
        <v>134</v>
      </c>
      <c r="BF1419" s="1" t="s">
        <v>652</v>
      </c>
      <c r="BG1419" s="1"/>
      <c r="BH1419" s="1" t="s">
        <v>387</v>
      </c>
      <c r="BI1419" s="1"/>
      <c r="BJ1419" s="1"/>
      <c r="BK1419" s="1"/>
      <c r="BL1419" s="1" t="s">
        <v>9096</v>
      </c>
      <c r="BM1419" s="1" t="s">
        <v>9097</v>
      </c>
      <c r="BN1419" s="1"/>
    </row>
    <row r="1420" spans="1:66" ht="15.75" customHeight="1" x14ac:dyDescent="0.3">
      <c r="A1420" s="1" t="s">
        <v>256</v>
      </c>
      <c r="B1420" s="1">
        <v>5000000</v>
      </c>
      <c r="C1420" s="1" t="s">
        <v>68</v>
      </c>
      <c r="D1420" s="1">
        <v>0</v>
      </c>
      <c r="E1420" s="4">
        <v>44872</v>
      </c>
      <c r="F1420" s="1" t="s">
        <v>69</v>
      </c>
      <c r="G1420" s="1" t="s">
        <v>99</v>
      </c>
      <c r="H1420" s="1" t="s">
        <v>100</v>
      </c>
      <c r="I1420" s="1" t="s">
        <v>101</v>
      </c>
      <c r="J1420" s="1" t="s">
        <v>9081</v>
      </c>
      <c r="K1420" s="1" t="s">
        <v>9082</v>
      </c>
      <c r="L1420" s="1" t="s">
        <v>288</v>
      </c>
      <c r="M1420" s="1" t="s">
        <v>9083</v>
      </c>
      <c r="N1420" s="1" t="s">
        <v>9084</v>
      </c>
      <c r="O1420" s="1" t="s">
        <v>291</v>
      </c>
      <c r="P1420" s="1" t="s">
        <v>619</v>
      </c>
      <c r="Q1420" s="1" t="s">
        <v>620</v>
      </c>
      <c r="R1420" s="1" t="s">
        <v>9098</v>
      </c>
      <c r="S1420" s="1" t="s">
        <v>9099</v>
      </c>
      <c r="T1420" s="1"/>
      <c r="U1420" s="1" t="s">
        <v>147</v>
      </c>
      <c r="V1420" s="1"/>
      <c r="W1420" s="1"/>
      <c r="X1420" s="1"/>
      <c r="Y1420" s="1">
        <v>350</v>
      </c>
      <c r="Z1420" s="1"/>
      <c r="AA1420" s="1"/>
      <c r="AB1420" s="1"/>
      <c r="AC1420" s="1"/>
      <c r="AD1420" s="1"/>
      <c r="AE1420" s="1"/>
      <c r="AF1420" s="1"/>
      <c r="AG1420" s="1"/>
      <c r="AH1420" s="1"/>
      <c r="AI1420" s="1"/>
      <c r="AJ1420" s="1"/>
      <c r="AK1420" s="1" t="s">
        <v>112</v>
      </c>
      <c r="AL1420" s="1"/>
      <c r="AM1420" s="1"/>
      <c r="AN1420" s="1"/>
      <c r="AO1420" s="1"/>
      <c r="AP1420" s="1"/>
      <c r="AQ1420" s="1"/>
      <c r="AR1420" s="1"/>
      <c r="AS1420" s="1"/>
      <c r="AT1420" s="1"/>
      <c r="AU1420" s="1"/>
      <c r="AV1420" s="1"/>
      <c r="AW1420" s="1"/>
      <c r="AX1420" s="1" t="s">
        <v>164</v>
      </c>
      <c r="AY1420" s="1"/>
      <c r="AZ1420" s="1" t="s">
        <v>296</v>
      </c>
      <c r="BA1420" s="1" t="s">
        <v>291</v>
      </c>
      <c r="BB1420" s="1"/>
      <c r="BC1420" s="1"/>
      <c r="BD1420" s="1" t="s">
        <v>88</v>
      </c>
      <c r="BE1420" s="1" t="s">
        <v>134</v>
      </c>
      <c r="BF1420" s="1" t="s">
        <v>9087</v>
      </c>
      <c r="BG1420" s="1"/>
      <c r="BH1420" s="1"/>
      <c r="BI1420" s="1"/>
      <c r="BJ1420" s="1"/>
      <c r="BK1420" s="1"/>
      <c r="BL1420" s="1" t="s">
        <v>9088</v>
      </c>
      <c r="BM1420" s="1" t="s">
        <v>9089</v>
      </c>
      <c r="BN1420" s="1" t="s">
        <v>121</v>
      </c>
    </row>
    <row r="1421" spans="1:66" ht="15.75" customHeight="1" x14ac:dyDescent="0.3">
      <c r="A1421" s="1" t="s">
        <v>444</v>
      </c>
      <c r="B1421" s="1">
        <v>200000</v>
      </c>
      <c r="C1421" s="1" t="s">
        <v>68</v>
      </c>
      <c r="D1421" s="1">
        <v>0</v>
      </c>
      <c r="E1421" s="4">
        <v>44569</v>
      </c>
      <c r="F1421" s="1" t="s">
        <v>69</v>
      </c>
      <c r="G1421" s="1" t="s">
        <v>123</v>
      </c>
      <c r="H1421" s="1" t="s">
        <v>124</v>
      </c>
      <c r="I1421" s="1" t="s">
        <v>101</v>
      </c>
      <c r="J1421" s="1"/>
      <c r="K1421" s="1"/>
      <c r="L1421" s="1" t="s">
        <v>181</v>
      </c>
      <c r="M1421" s="1" t="s">
        <v>9100</v>
      </c>
      <c r="N1421" s="1" t="s">
        <v>9101</v>
      </c>
      <c r="O1421" s="1" t="s">
        <v>444</v>
      </c>
      <c r="P1421" s="1" t="s">
        <v>443</v>
      </c>
      <c r="Q1421" s="1" t="s">
        <v>444</v>
      </c>
      <c r="R1421" s="1" t="s">
        <v>9102</v>
      </c>
      <c r="S1421" s="1" t="s">
        <v>9103</v>
      </c>
      <c r="T1421" s="1"/>
      <c r="U1421" s="1" t="s">
        <v>81</v>
      </c>
      <c r="V1421" s="1"/>
      <c r="W1421" s="1"/>
      <c r="X1421" s="1"/>
      <c r="Y1421" s="1">
        <v>1500</v>
      </c>
      <c r="Z1421" s="1"/>
      <c r="AA1421" s="1"/>
      <c r="AB1421" s="1"/>
      <c r="AC1421" s="1"/>
      <c r="AD1421" s="1"/>
      <c r="AE1421" s="1"/>
      <c r="AF1421" s="1"/>
      <c r="AG1421" s="1"/>
      <c r="AH1421" s="1"/>
      <c r="AI1421" s="1"/>
      <c r="AJ1421" s="1"/>
      <c r="AK1421" s="1" t="s">
        <v>9104</v>
      </c>
      <c r="AL1421" s="1"/>
      <c r="AM1421" s="1"/>
      <c r="AN1421" s="1"/>
      <c r="AO1421" s="1"/>
      <c r="AP1421" s="1"/>
      <c r="AQ1421" s="1"/>
      <c r="AR1421" s="1"/>
      <c r="AS1421" s="1"/>
      <c r="AT1421" s="1"/>
      <c r="AU1421" s="1"/>
      <c r="AV1421" s="1"/>
      <c r="AW1421" s="1"/>
      <c r="AX1421" s="1" t="s">
        <v>9105</v>
      </c>
      <c r="AY1421" s="1"/>
      <c r="AZ1421" s="1" t="s">
        <v>443</v>
      </c>
      <c r="BA1421" s="1" t="s">
        <v>444</v>
      </c>
      <c r="BB1421" s="1"/>
      <c r="BC1421" s="1"/>
      <c r="BD1421" s="1" t="s">
        <v>4027</v>
      </c>
      <c r="BE1421" s="1" t="s">
        <v>134</v>
      </c>
      <c r="BF1421" s="1" t="s">
        <v>90</v>
      </c>
      <c r="BG1421" s="1"/>
      <c r="BH1421" s="1"/>
      <c r="BI1421" s="1"/>
      <c r="BJ1421" s="1"/>
      <c r="BK1421" s="1"/>
      <c r="BL1421" s="1" t="s">
        <v>9106</v>
      </c>
      <c r="BM1421" s="1" t="s">
        <v>9107</v>
      </c>
      <c r="BN1421" s="1" t="s">
        <v>181</v>
      </c>
    </row>
    <row r="1422" spans="1:66" ht="15.75" customHeight="1" x14ac:dyDescent="0.3">
      <c r="A1422" s="1" t="s">
        <v>444</v>
      </c>
      <c r="B1422" s="1">
        <v>100000</v>
      </c>
      <c r="C1422" s="1" t="s">
        <v>68</v>
      </c>
      <c r="D1422" s="1">
        <v>0</v>
      </c>
      <c r="E1422" s="4">
        <v>44569</v>
      </c>
      <c r="F1422" s="1" t="s">
        <v>69</v>
      </c>
      <c r="G1422" s="1" t="s">
        <v>123</v>
      </c>
      <c r="H1422" s="1" t="s">
        <v>124</v>
      </c>
      <c r="I1422" s="1" t="s">
        <v>101</v>
      </c>
      <c r="J1422" s="1"/>
      <c r="K1422" s="1"/>
      <c r="L1422" s="1" t="s">
        <v>1430</v>
      </c>
      <c r="M1422" s="1" t="s">
        <v>9100</v>
      </c>
      <c r="N1422" s="1" t="s">
        <v>9101</v>
      </c>
      <c r="O1422" s="1" t="s">
        <v>444</v>
      </c>
      <c r="P1422" s="1" t="s">
        <v>443</v>
      </c>
      <c r="Q1422" s="1" t="s">
        <v>444</v>
      </c>
      <c r="R1422" s="1" t="s">
        <v>9108</v>
      </c>
      <c r="S1422" s="1" t="s">
        <v>9109</v>
      </c>
      <c r="T1422" s="1"/>
      <c r="U1422" s="1" t="s">
        <v>81</v>
      </c>
      <c r="V1422" s="1"/>
      <c r="W1422" s="1"/>
      <c r="X1422" s="1"/>
      <c r="Y1422" s="1">
        <v>1500</v>
      </c>
      <c r="Z1422" s="1"/>
      <c r="AA1422" s="1"/>
      <c r="AB1422" s="1"/>
      <c r="AC1422" s="1"/>
      <c r="AD1422" s="1"/>
      <c r="AE1422" s="1"/>
      <c r="AF1422" s="1"/>
      <c r="AG1422" s="1"/>
      <c r="AH1422" s="1"/>
      <c r="AI1422" s="1"/>
      <c r="AJ1422" s="1"/>
      <c r="AK1422" s="1" t="s">
        <v>9104</v>
      </c>
      <c r="AL1422" s="1"/>
      <c r="AM1422" s="1"/>
      <c r="AN1422" s="1"/>
      <c r="AO1422" s="1"/>
      <c r="AP1422" s="1"/>
      <c r="AQ1422" s="1"/>
      <c r="AR1422" s="1"/>
      <c r="AS1422" s="1"/>
      <c r="AT1422" s="1"/>
      <c r="AU1422" s="1"/>
      <c r="AV1422" s="1"/>
      <c r="AW1422" s="1"/>
      <c r="AX1422" s="1" t="s">
        <v>9105</v>
      </c>
      <c r="AY1422" s="1"/>
      <c r="AZ1422" s="1" t="s">
        <v>443</v>
      </c>
      <c r="BA1422" s="1" t="s">
        <v>444</v>
      </c>
      <c r="BB1422" s="1"/>
      <c r="BC1422" s="1"/>
      <c r="BD1422" s="1" t="s">
        <v>4027</v>
      </c>
      <c r="BE1422" s="1" t="s">
        <v>134</v>
      </c>
      <c r="BF1422" s="1" t="s">
        <v>90</v>
      </c>
      <c r="BG1422" s="1"/>
      <c r="BH1422" s="1"/>
      <c r="BI1422" s="1"/>
      <c r="BJ1422" s="1"/>
      <c r="BK1422" s="1"/>
      <c r="BL1422" s="1" t="s">
        <v>9106</v>
      </c>
      <c r="BM1422" s="1" t="s">
        <v>9107</v>
      </c>
      <c r="BN1422" s="1" t="s">
        <v>1430</v>
      </c>
    </row>
    <row r="1423" spans="1:66" ht="15.75" customHeight="1" x14ac:dyDescent="0.3">
      <c r="A1423" s="1" t="s">
        <v>444</v>
      </c>
      <c r="B1423" s="1">
        <v>3000000</v>
      </c>
      <c r="C1423" s="1" t="s">
        <v>68</v>
      </c>
      <c r="D1423" s="1">
        <v>0</v>
      </c>
      <c r="E1423" s="4">
        <v>44570</v>
      </c>
      <c r="F1423" s="1" t="s">
        <v>69</v>
      </c>
      <c r="G1423" s="1" t="s">
        <v>123</v>
      </c>
      <c r="H1423" s="1" t="s">
        <v>124</v>
      </c>
      <c r="I1423" s="1" t="s">
        <v>101</v>
      </c>
      <c r="J1423" s="1"/>
      <c r="K1423" s="1"/>
      <c r="L1423" s="1" t="s">
        <v>2092</v>
      </c>
      <c r="M1423" s="1" t="s">
        <v>9100</v>
      </c>
      <c r="N1423" s="1" t="s">
        <v>9101</v>
      </c>
      <c r="O1423" s="1" t="s">
        <v>444</v>
      </c>
      <c r="P1423" s="1" t="s">
        <v>443</v>
      </c>
      <c r="Q1423" s="1" t="s">
        <v>444</v>
      </c>
      <c r="R1423" s="1" t="s">
        <v>9110</v>
      </c>
      <c r="S1423" s="1" t="s">
        <v>9111</v>
      </c>
      <c r="T1423" s="1"/>
      <c r="U1423" s="1" t="s">
        <v>81</v>
      </c>
      <c r="V1423" s="1"/>
      <c r="W1423" s="1"/>
      <c r="X1423" s="1"/>
      <c r="Y1423" s="1">
        <v>1500</v>
      </c>
      <c r="Z1423" s="1"/>
      <c r="AA1423" s="1"/>
      <c r="AB1423" s="1"/>
      <c r="AC1423" s="1"/>
      <c r="AD1423" s="1"/>
      <c r="AE1423" s="1"/>
      <c r="AF1423" s="1"/>
      <c r="AG1423" s="1"/>
      <c r="AH1423" s="1"/>
      <c r="AI1423" s="1"/>
      <c r="AJ1423" s="1"/>
      <c r="AK1423" s="1" t="s">
        <v>9104</v>
      </c>
      <c r="AL1423" s="1"/>
      <c r="AM1423" s="1"/>
      <c r="AN1423" s="1"/>
      <c r="AO1423" s="1"/>
      <c r="AP1423" s="1"/>
      <c r="AQ1423" s="1"/>
      <c r="AR1423" s="1"/>
      <c r="AS1423" s="1"/>
      <c r="AT1423" s="1"/>
      <c r="AU1423" s="1"/>
      <c r="AV1423" s="1"/>
      <c r="AW1423" s="1"/>
      <c r="AX1423" s="1" t="s">
        <v>9105</v>
      </c>
      <c r="AY1423" s="1"/>
      <c r="AZ1423" s="1" t="s">
        <v>443</v>
      </c>
      <c r="BA1423" s="1" t="s">
        <v>444</v>
      </c>
      <c r="BB1423" s="1"/>
      <c r="BC1423" s="1"/>
      <c r="BD1423" s="1" t="s">
        <v>4027</v>
      </c>
      <c r="BE1423" s="1" t="s">
        <v>134</v>
      </c>
      <c r="BF1423" s="1" t="s">
        <v>90</v>
      </c>
      <c r="BG1423" s="1"/>
      <c r="BH1423" s="1"/>
      <c r="BI1423" s="1"/>
      <c r="BJ1423" s="1"/>
      <c r="BK1423" s="1"/>
      <c r="BL1423" s="1" t="s">
        <v>9106</v>
      </c>
      <c r="BM1423" s="1" t="s">
        <v>9107</v>
      </c>
      <c r="BN1423" s="1" t="s">
        <v>375</v>
      </c>
    </row>
    <row r="1424" spans="1:66" ht="15.75" customHeight="1" x14ac:dyDescent="0.3">
      <c r="A1424" s="1" t="s">
        <v>444</v>
      </c>
      <c r="B1424" s="1">
        <v>10000000</v>
      </c>
      <c r="C1424" s="1" t="s">
        <v>68</v>
      </c>
      <c r="D1424" s="1">
        <v>0</v>
      </c>
      <c r="E1424" s="4" t="s">
        <v>2926</v>
      </c>
      <c r="F1424" s="1" t="s">
        <v>69</v>
      </c>
      <c r="G1424" s="1" t="s">
        <v>123</v>
      </c>
      <c r="H1424" s="1" t="s">
        <v>124</v>
      </c>
      <c r="I1424" s="1" t="s">
        <v>101</v>
      </c>
      <c r="J1424" s="1"/>
      <c r="K1424" s="1"/>
      <c r="L1424" s="1" t="s">
        <v>3212</v>
      </c>
      <c r="M1424" s="1" t="s">
        <v>9100</v>
      </c>
      <c r="N1424" s="1" t="s">
        <v>9101</v>
      </c>
      <c r="O1424" s="1" t="s">
        <v>444</v>
      </c>
      <c r="P1424" s="1" t="s">
        <v>443</v>
      </c>
      <c r="Q1424" s="1" t="s">
        <v>444</v>
      </c>
      <c r="R1424" s="1" t="s">
        <v>9112</v>
      </c>
      <c r="S1424" s="1" t="s">
        <v>9113</v>
      </c>
      <c r="T1424" s="1"/>
      <c r="U1424" s="1" t="s">
        <v>81</v>
      </c>
      <c r="V1424" s="1"/>
      <c r="W1424" s="1"/>
      <c r="X1424" s="1"/>
      <c r="Y1424" s="1">
        <v>1500</v>
      </c>
      <c r="Z1424" s="1"/>
      <c r="AA1424" s="1"/>
      <c r="AB1424" s="1"/>
      <c r="AC1424" s="1"/>
      <c r="AD1424" s="1"/>
      <c r="AE1424" s="1"/>
      <c r="AF1424" s="1"/>
      <c r="AG1424" s="1"/>
      <c r="AH1424" s="1"/>
      <c r="AI1424" s="1"/>
      <c r="AJ1424" s="1"/>
      <c r="AK1424" s="1" t="s">
        <v>9104</v>
      </c>
      <c r="AL1424" s="1"/>
      <c r="AM1424" s="1"/>
      <c r="AN1424" s="1"/>
      <c r="AO1424" s="1"/>
      <c r="AP1424" s="1"/>
      <c r="AQ1424" s="1"/>
      <c r="AR1424" s="1"/>
      <c r="AS1424" s="1"/>
      <c r="AT1424" s="1"/>
      <c r="AU1424" s="1"/>
      <c r="AV1424" s="1"/>
      <c r="AW1424" s="1"/>
      <c r="AX1424" s="1" t="s">
        <v>9105</v>
      </c>
      <c r="AY1424" s="1"/>
      <c r="AZ1424" s="1" t="s">
        <v>443</v>
      </c>
      <c r="BA1424" s="1" t="s">
        <v>444</v>
      </c>
      <c r="BB1424" s="1"/>
      <c r="BC1424" s="1"/>
      <c r="BD1424" s="1" t="s">
        <v>4027</v>
      </c>
      <c r="BE1424" s="1" t="s">
        <v>134</v>
      </c>
      <c r="BF1424" s="1" t="s">
        <v>90</v>
      </c>
      <c r="BG1424" s="1"/>
      <c r="BH1424" s="1"/>
      <c r="BI1424" s="1"/>
      <c r="BJ1424" s="1"/>
      <c r="BK1424" s="1"/>
      <c r="BL1424" s="1" t="s">
        <v>9106</v>
      </c>
      <c r="BM1424" s="1" t="s">
        <v>9107</v>
      </c>
      <c r="BN1424" s="1" t="s">
        <v>121</v>
      </c>
    </row>
    <row r="1425" spans="1:66" ht="15.75" customHeight="1" x14ac:dyDescent="0.3">
      <c r="A1425" s="1" t="s">
        <v>444</v>
      </c>
      <c r="B1425" s="1">
        <v>500000</v>
      </c>
      <c r="C1425" s="1" t="s">
        <v>68</v>
      </c>
      <c r="D1425" s="1">
        <v>0</v>
      </c>
      <c r="E1425" s="4" t="s">
        <v>2926</v>
      </c>
      <c r="F1425" s="1" t="s">
        <v>69</v>
      </c>
      <c r="G1425" s="1" t="s">
        <v>123</v>
      </c>
      <c r="H1425" s="1" t="s">
        <v>124</v>
      </c>
      <c r="I1425" s="1" t="s">
        <v>101</v>
      </c>
      <c r="J1425" s="1"/>
      <c r="K1425" s="1"/>
      <c r="L1425" s="1" t="s">
        <v>3186</v>
      </c>
      <c r="M1425" s="1" t="s">
        <v>9100</v>
      </c>
      <c r="N1425" s="1" t="s">
        <v>9101</v>
      </c>
      <c r="O1425" s="1" t="s">
        <v>444</v>
      </c>
      <c r="P1425" s="1" t="s">
        <v>443</v>
      </c>
      <c r="Q1425" s="1" t="s">
        <v>444</v>
      </c>
      <c r="R1425" s="1" t="s">
        <v>9114</v>
      </c>
      <c r="S1425" s="1" t="s">
        <v>9115</v>
      </c>
      <c r="T1425" s="1"/>
      <c r="U1425" s="1" t="s">
        <v>81</v>
      </c>
      <c r="V1425" s="1"/>
      <c r="W1425" s="1"/>
      <c r="X1425" s="1"/>
      <c r="Y1425" s="1">
        <v>1500</v>
      </c>
      <c r="Z1425" s="1"/>
      <c r="AA1425" s="1"/>
      <c r="AB1425" s="1"/>
      <c r="AC1425" s="1"/>
      <c r="AD1425" s="1"/>
      <c r="AE1425" s="1"/>
      <c r="AF1425" s="1"/>
      <c r="AG1425" s="1"/>
      <c r="AH1425" s="1"/>
      <c r="AI1425" s="1"/>
      <c r="AJ1425" s="1"/>
      <c r="AK1425" s="1" t="s">
        <v>9104</v>
      </c>
      <c r="AL1425" s="1"/>
      <c r="AM1425" s="1"/>
      <c r="AN1425" s="1"/>
      <c r="AO1425" s="1"/>
      <c r="AP1425" s="1"/>
      <c r="AQ1425" s="1"/>
      <c r="AR1425" s="1"/>
      <c r="AS1425" s="1"/>
      <c r="AT1425" s="1"/>
      <c r="AU1425" s="1"/>
      <c r="AV1425" s="1"/>
      <c r="AW1425" s="1"/>
      <c r="AX1425" s="1" t="s">
        <v>9105</v>
      </c>
      <c r="AY1425" s="1"/>
      <c r="AZ1425" s="1" t="s">
        <v>443</v>
      </c>
      <c r="BA1425" s="1" t="s">
        <v>444</v>
      </c>
      <c r="BB1425" s="1"/>
      <c r="BC1425" s="1"/>
      <c r="BD1425" s="1" t="s">
        <v>4027</v>
      </c>
      <c r="BE1425" s="1" t="s">
        <v>134</v>
      </c>
      <c r="BF1425" s="1" t="s">
        <v>90</v>
      </c>
      <c r="BG1425" s="1"/>
      <c r="BH1425" s="1"/>
      <c r="BI1425" s="1"/>
      <c r="BJ1425" s="1"/>
      <c r="BK1425" s="1"/>
      <c r="BL1425" s="1" t="s">
        <v>9106</v>
      </c>
      <c r="BM1425" s="1" t="s">
        <v>9107</v>
      </c>
      <c r="BN1425" s="1" t="s">
        <v>97</v>
      </c>
    </row>
    <row r="1426" spans="1:66" ht="15.75" customHeight="1" x14ac:dyDescent="0.3">
      <c r="A1426" s="1" t="s">
        <v>641</v>
      </c>
      <c r="B1426" s="1">
        <v>6700000</v>
      </c>
      <c r="C1426" s="1" t="s">
        <v>68</v>
      </c>
      <c r="D1426" s="1">
        <v>0</v>
      </c>
      <c r="E1426" s="4" t="s">
        <v>8415</v>
      </c>
      <c r="F1426" s="1" t="s">
        <v>69</v>
      </c>
      <c r="G1426" s="1" t="s">
        <v>99</v>
      </c>
      <c r="H1426" s="1" t="s">
        <v>100</v>
      </c>
      <c r="I1426" s="1" t="s">
        <v>101</v>
      </c>
      <c r="J1426" s="1"/>
      <c r="K1426" s="1"/>
      <c r="L1426" s="1" t="s">
        <v>9116</v>
      </c>
      <c r="M1426" s="1" t="s">
        <v>1845</v>
      </c>
      <c r="N1426" s="1" t="s">
        <v>1846</v>
      </c>
      <c r="O1426" s="1" t="s">
        <v>340</v>
      </c>
      <c r="P1426" s="1" t="s">
        <v>647</v>
      </c>
      <c r="Q1426" s="1" t="s">
        <v>641</v>
      </c>
      <c r="R1426" s="1" t="s">
        <v>9117</v>
      </c>
      <c r="S1426" s="1" t="s">
        <v>9118</v>
      </c>
      <c r="T1426" s="1"/>
      <c r="U1426" s="1" t="s">
        <v>81</v>
      </c>
      <c r="V1426" s="1"/>
      <c r="W1426" s="1" t="s">
        <v>1849</v>
      </c>
      <c r="X1426" s="1"/>
      <c r="Y1426" s="1">
        <v>500</v>
      </c>
      <c r="Z1426" s="1"/>
      <c r="AA1426" s="1"/>
      <c r="AB1426" s="1"/>
      <c r="AC1426" s="1"/>
      <c r="AD1426" s="1"/>
      <c r="AE1426" s="1"/>
      <c r="AF1426" s="1"/>
      <c r="AG1426" s="1"/>
      <c r="AH1426" s="1"/>
      <c r="AI1426" s="1"/>
      <c r="AJ1426" s="1"/>
      <c r="AK1426" s="1" t="s">
        <v>1389</v>
      </c>
      <c r="AL1426" s="1"/>
      <c r="AM1426" s="1"/>
      <c r="AN1426" s="1"/>
      <c r="AO1426" s="1"/>
      <c r="AP1426" s="1"/>
      <c r="AQ1426" s="1"/>
      <c r="AR1426" s="1"/>
      <c r="AS1426" s="1"/>
      <c r="AT1426" s="1"/>
      <c r="AU1426" s="1"/>
      <c r="AV1426" s="1"/>
      <c r="AW1426" s="1"/>
      <c r="AX1426" s="1"/>
      <c r="AY1426" s="1"/>
      <c r="AZ1426" s="1" t="s">
        <v>521</v>
      </c>
      <c r="BA1426" s="1" t="s">
        <v>517</v>
      </c>
      <c r="BB1426" s="1" t="s">
        <v>445</v>
      </c>
      <c r="BC1426" s="1"/>
      <c r="BD1426" s="1" t="s">
        <v>1850</v>
      </c>
      <c r="BE1426" s="1" t="s">
        <v>134</v>
      </c>
      <c r="BF1426" s="1"/>
      <c r="BG1426" s="1"/>
      <c r="BH1426" s="1" t="s">
        <v>1851</v>
      </c>
      <c r="BI1426" s="1"/>
      <c r="BJ1426" s="1"/>
      <c r="BK1426" s="1"/>
      <c r="BL1426" s="1" t="s">
        <v>1852</v>
      </c>
      <c r="BM1426" s="1" t="s">
        <v>1853</v>
      </c>
      <c r="BN1426" s="1"/>
    </row>
    <row r="1427" spans="1:66" ht="15.75" customHeight="1" x14ac:dyDescent="0.3">
      <c r="A1427" s="1" t="s">
        <v>376</v>
      </c>
      <c r="B1427" s="1">
        <v>100000</v>
      </c>
      <c r="C1427" s="1" t="s">
        <v>68</v>
      </c>
      <c r="D1427" s="1">
        <v>0</v>
      </c>
      <c r="E1427" s="4" t="s">
        <v>1059</v>
      </c>
      <c r="F1427" s="1" t="s">
        <v>69</v>
      </c>
      <c r="G1427" s="1" t="s">
        <v>123</v>
      </c>
      <c r="H1427" s="1" t="s">
        <v>124</v>
      </c>
      <c r="I1427" s="1" t="s">
        <v>101</v>
      </c>
      <c r="J1427" s="1" t="s">
        <v>5956</v>
      </c>
      <c r="K1427" s="1" t="s">
        <v>5957</v>
      </c>
      <c r="L1427" s="1" t="s">
        <v>181</v>
      </c>
      <c r="M1427" s="1" t="s">
        <v>5958</v>
      </c>
      <c r="N1427" s="1" t="s">
        <v>5959</v>
      </c>
      <c r="O1427" s="1" t="s">
        <v>168</v>
      </c>
      <c r="P1427" s="1" t="s">
        <v>698</v>
      </c>
      <c r="Q1427" s="1" t="s">
        <v>613</v>
      </c>
      <c r="R1427" s="1" t="s">
        <v>9119</v>
      </c>
      <c r="S1427" s="1" t="s">
        <v>9120</v>
      </c>
      <c r="T1427" s="1"/>
      <c r="U1427" s="1" t="s">
        <v>130</v>
      </c>
      <c r="V1427" s="1"/>
      <c r="W1427" s="1"/>
      <c r="X1427" s="1"/>
      <c r="Y1427" s="1">
        <v>8383</v>
      </c>
      <c r="Z1427" s="1"/>
      <c r="AA1427" s="1"/>
      <c r="AB1427" s="1"/>
      <c r="AC1427" s="1"/>
      <c r="AD1427" s="1"/>
      <c r="AE1427" s="1"/>
      <c r="AF1427" s="1"/>
      <c r="AG1427" s="1"/>
      <c r="AH1427" s="1"/>
      <c r="AI1427" s="1"/>
      <c r="AJ1427" s="1"/>
      <c r="AK1427" s="1" t="s">
        <v>5962</v>
      </c>
      <c r="AL1427" s="1"/>
      <c r="AM1427" s="1"/>
      <c r="AN1427" s="1"/>
      <c r="AO1427" s="1"/>
      <c r="AP1427" s="1"/>
      <c r="AQ1427" s="1"/>
      <c r="AR1427" s="1"/>
      <c r="AS1427" s="1"/>
      <c r="AT1427" s="1"/>
      <c r="AU1427" s="1"/>
      <c r="AV1427" s="1"/>
      <c r="AW1427" s="1"/>
      <c r="AX1427" s="1" t="s">
        <v>177</v>
      </c>
      <c r="AY1427" s="1"/>
      <c r="AZ1427" s="1" t="s">
        <v>292</v>
      </c>
      <c r="BA1427" s="1" t="s">
        <v>168</v>
      </c>
      <c r="BB1427" s="1"/>
      <c r="BC1427" s="1"/>
      <c r="BD1427" s="1" t="s">
        <v>1905</v>
      </c>
      <c r="BE1427" s="1" t="s">
        <v>134</v>
      </c>
      <c r="BF1427" s="1" t="s">
        <v>135</v>
      </c>
      <c r="BG1427" s="1"/>
      <c r="BH1427" s="1" t="s">
        <v>2321</v>
      </c>
      <c r="BI1427" s="1"/>
      <c r="BJ1427" s="1"/>
      <c r="BK1427" s="1"/>
      <c r="BL1427" s="1" t="s">
        <v>5963</v>
      </c>
      <c r="BM1427" s="1" t="s">
        <v>5964</v>
      </c>
      <c r="BN1427" s="1" t="s">
        <v>181</v>
      </c>
    </row>
    <row r="1428" spans="1:66" ht="15.75" customHeight="1" x14ac:dyDescent="0.3">
      <c r="A1428" s="1" t="s">
        <v>67</v>
      </c>
      <c r="B1428" s="1">
        <v>15000000</v>
      </c>
      <c r="C1428" s="1" t="s">
        <v>68</v>
      </c>
      <c r="D1428" s="1">
        <v>0</v>
      </c>
      <c r="E1428" s="4">
        <v>44749</v>
      </c>
      <c r="F1428" s="1" t="s">
        <v>69</v>
      </c>
      <c r="G1428" s="1" t="s">
        <v>99</v>
      </c>
      <c r="H1428" s="1" t="s">
        <v>100</v>
      </c>
      <c r="I1428" s="1" t="s">
        <v>101</v>
      </c>
      <c r="J1428" s="1"/>
      <c r="K1428" s="1"/>
      <c r="L1428" s="1" t="s">
        <v>2311</v>
      </c>
      <c r="M1428" s="1" t="s">
        <v>9121</v>
      </c>
      <c r="N1428" s="1" t="s">
        <v>9122</v>
      </c>
      <c r="O1428" s="1" t="s">
        <v>444</v>
      </c>
      <c r="P1428" s="1" t="s">
        <v>619</v>
      </c>
      <c r="Q1428" s="1" t="s">
        <v>620</v>
      </c>
      <c r="R1428" s="1" t="s">
        <v>9123</v>
      </c>
      <c r="S1428" s="1" t="s">
        <v>9124</v>
      </c>
      <c r="T1428" s="1"/>
      <c r="U1428" s="1" t="s">
        <v>1359</v>
      </c>
      <c r="V1428" s="1"/>
      <c r="W1428" s="1"/>
      <c r="X1428" s="1"/>
      <c r="Y1428" s="1">
        <v>1000</v>
      </c>
      <c r="Z1428" s="1"/>
      <c r="AA1428" s="1"/>
      <c r="AB1428" s="1"/>
      <c r="AC1428" s="1"/>
      <c r="AD1428" s="1"/>
      <c r="AE1428" s="1"/>
      <c r="AF1428" s="1"/>
      <c r="AG1428" s="1"/>
      <c r="AH1428" s="1"/>
      <c r="AI1428" s="1"/>
      <c r="AJ1428" s="1"/>
      <c r="AK1428" s="1" t="s">
        <v>112</v>
      </c>
      <c r="AL1428" s="1"/>
      <c r="AM1428" s="1"/>
      <c r="AN1428" s="1"/>
      <c r="AO1428" s="1"/>
      <c r="AP1428" s="1"/>
      <c r="AQ1428" s="1"/>
      <c r="AR1428" s="1"/>
      <c r="AS1428" s="1"/>
      <c r="AT1428" s="1"/>
      <c r="AU1428" s="1"/>
      <c r="AV1428" s="1"/>
      <c r="AW1428" s="1"/>
      <c r="AX1428" s="1" t="s">
        <v>345</v>
      </c>
      <c r="AY1428" s="1"/>
      <c r="AZ1428" s="1" t="s">
        <v>443</v>
      </c>
      <c r="BA1428" s="1" t="s">
        <v>444</v>
      </c>
      <c r="BB1428" s="1"/>
      <c r="BC1428" s="1"/>
      <c r="BD1428" s="1" t="s">
        <v>88</v>
      </c>
      <c r="BE1428" s="1" t="s">
        <v>134</v>
      </c>
      <c r="BF1428" s="1"/>
      <c r="BG1428" s="1"/>
      <c r="BH1428" s="1"/>
      <c r="BI1428" s="1"/>
      <c r="BJ1428" s="1"/>
      <c r="BK1428" s="1"/>
      <c r="BL1428" s="1" t="s">
        <v>9125</v>
      </c>
      <c r="BM1428" s="1" t="s">
        <v>9126</v>
      </c>
      <c r="BN1428" s="1" t="s">
        <v>121</v>
      </c>
    </row>
    <row r="1429" spans="1:66" ht="15.75" customHeight="1" x14ac:dyDescent="0.3">
      <c r="A1429" s="1" t="s">
        <v>401</v>
      </c>
      <c r="B1429" s="1">
        <v>2000000</v>
      </c>
      <c r="C1429" s="1" t="s">
        <v>68</v>
      </c>
      <c r="D1429" s="1">
        <v>0</v>
      </c>
      <c r="E1429" s="4" t="s">
        <v>2926</v>
      </c>
      <c r="F1429" s="1" t="s">
        <v>69</v>
      </c>
      <c r="G1429" s="1" t="s">
        <v>123</v>
      </c>
      <c r="H1429" s="1" t="s">
        <v>124</v>
      </c>
      <c r="I1429" s="1" t="s">
        <v>101</v>
      </c>
      <c r="J1429" s="1"/>
      <c r="K1429" s="1"/>
      <c r="L1429" s="1" t="s">
        <v>375</v>
      </c>
      <c r="M1429" s="1" t="s">
        <v>9127</v>
      </c>
      <c r="N1429" s="1" t="s">
        <v>9128</v>
      </c>
      <c r="O1429" s="1" t="s">
        <v>401</v>
      </c>
      <c r="P1429" s="1" t="s">
        <v>407</v>
      </c>
      <c r="Q1429" s="1" t="s">
        <v>401</v>
      </c>
      <c r="R1429" s="1" t="s">
        <v>9129</v>
      </c>
      <c r="S1429" s="1" t="s">
        <v>9130</v>
      </c>
      <c r="T1429" s="1"/>
      <c r="U1429" s="1" t="s">
        <v>130</v>
      </c>
      <c r="V1429" s="1"/>
      <c r="W1429" s="1"/>
      <c r="X1429" s="1"/>
      <c r="Y1429" s="1">
        <v>1400</v>
      </c>
      <c r="Z1429" s="1"/>
      <c r="AA1429" s="1"/>
      <c r="AB1429" s="1"/>
      <c r="AC1429" s="1"/>
      <c r="AD1429" s="1"/>
      <c r="AE1429" s="1"/>
      <c r="AF1429" s="1"/>
      <c r="AG1429" s="1" t="s">
        <v>111</v>
      </c>
      <c r="AH1429" s="1"/>
      <c r="AI1429" s="1"/>
      <c r="AJ1429" s="1"/>
      <c r="AK1429" s="1" t="s">
        <v>112</v>
      </c>
      <c r="AL1429" s="1"/>
      <c r="AM1429" s="1"/>
      <c r="AN1429" s="1"/>
      <c r="AO1429" s="1"/>
      <c r="AP1429" s="1"/>
      <c r="AQ1429" s="1"/>
      <c r="AR1429" s="1"/>
      <c r="AS1429" s="1"/>
      <c r="AT1429" s="1"/>
      <c r="AU1429" s="1"/>
      <c r="AV1429" s="1"/>
      <c r="AW1429" s="1"/>
      <c r="AX1429" s="1" t="s">
        <v>345</v>
      </c>
      <c r="AY1429" s="1"/>
      <c r="AZ1429" s="1" t="s">
        <v>386</v>
      </c>
      <c r="BA1429" s="1" t="s">
        <v>382</v>
      </c>
      <c r="BB1429" s="1"/>
      <c r="BC1429" s="1"/>
      <c r="BD1429" s="1" t="s">
        <v>9131</v>
      </c>
      <c r="BE1429" s="1" t="s">
        <v>192</v>
      </c>
      <c r="BF1429" s="1"/>
      <c r="BG1429" s="1"/>
      <c r="BH1429" s="1" t="s">
        <v>387</v>
      </c>
      <c r="BI1429" s="1"/>
      <c r="BJ1429" s="1"/>
      <c r="BK1429" s="1"/>
      <c r="BL1429" s="1" t="s">
        <v>9132</v>
      </c>
      <c r="BM1429" s="1" t="s">
        <v>9133</v>
      </c>
      <c r="BN1429" s="1"/>
    </row>
    <row r="1430" spans="1:66" ht="15.75" customHeight="1" x14ac:dyDescent="0.3">
      <c r="A1430" s="1" t="s">
        <v>641</v>
      </c>
      <c r="B1430" s="1">
        <v>50000</v>
      </c>
      <c r="C1430" s="1" t="s">
        <v>68</v>
      </c>
      <c r="D1430" s="1">
        <v>0</v>
      </c>
      <c r="E1430" s="4">
        <v>44780</v>
      </c>
      <c r="F1430" s="1" t="s">
        <v>69</v>
      </c>
      <c r="G1430" s="1" t="s">
        <v>99</v>
      </c>
      <c r="H1430" s="1" t="s">
        <v>100</v>
      </c>
      <c r="I1430" s="1" t="s">
        <v>101</v>
      </c>
      <c r="J1430" s="1"/>
      <c r="K1430" s="1"/>
      <c r="L1430" s="1" t="s">
        <v>9134</v>
      </c>
      <c r="M1430" s="1" t="s">
        <v>4749</v>
      </c>
      <c r="N1430" s="1" t="s">
        <v>4750</v>
      </c>
      <c r="O1430" s="1" t="s">
        <v>444</v>
      </c>
      <c r="P1430" s="1" t="s">
        <v>647</v>
      </c>
      <c r="Q1430" s="1" t="s">
        <v>641</v>
      </c>
      <c r="R1430" s="1" t="s">
        <v>9135</v>
      </c>
      <c r="S1430" s="1" t="s">
        <v>9136</v>
      </c>
      <c r="T1430" s="1"/>
      <c r="U1430" s="1" t="s">
        <v>4753</v>
      </c>
      <c r="V1430" s="1"/>
      <c r="W1430" s="1"/>
      <c r="X1430" s="1"/>
      <c r="Y1430" s="1">
        <v>590</v>
      </c>
      <c r="Z1430" s="1"/>
      <c r="AA1430" s="1"/>
      <c r="AB1430" s="1"/>
      <c r="AC1430" s="1"/>
      <c r="AD1430" s="1"/>
      <c r="AE1430" s="1"/>
      <c r="AF1430" s="1"/>
      <c r="AG1430" s="1" t="s">
        <v>111</v>
      </c>
      <c r="AH1430" s="1"/>
      <c r="AI1430" s="1"/>
      <c r="AJ1430" s="1"/>
      <c r="AK1430" s="1" t="s">
        <v>3784</v>
      </c>
      <c r="AL1430" s="1"/>
      <c r="AM1430" s="1"/>
      <c r="AN1430" s="1"/>
      <c r="AO1430" s="1"/>
      <c r="AP1430" s="1"/>
      <c r="AQ1430" s="1"/>
      <c r="AR1430" s="1"/>
      <c r="AS1430" s="1"/>
      <c r="AT1430" s="1"/>
      <c r="AU1430" s="1"/>
      <c r="AV1430" s="1"/>
      <c r="AW1430" s="1"/>
      <c r="AX1430" s="1" t="s">
        <v>345</v>
      </c>
      <c r="AY1430" s="1"/>
      <c r="AZ1430" s="1" t="s">
        <v>443</v>
      </c>
      <c r="BA1430" s="1" t="s">
        <v>444</v>
      </c>
      <c r="BB1430" s="1"/>
      <c r="BC1430" s="1"/>
      <c r="BD1430" s="1" t="s">
        <v>4754</v>
      </c>
      <c r="BE1430" s="1" t="s">
        <v>192</v>
      </c>
      <c r="BF1430" s="1" t="s">
        <v>90</v>
      </c>
      <c r="BG1430" s="1"/>
      <c r="BH1430" s="1" t="s">
        <v>193</v>
      </c>
      <c r="BI1430" s="1"/>
      <c r="BJ1430" s="1"/>
      <c r="BK1430" s="1"/>
      <c r="BL1430" s="1" t="s">
        <v>4755</v>
      </c>
      <c r="BM1430" s="1" t="s">
        <v>4756</v>
      </c>
      <c r="BN1430" s="1" t="s">
        <v>181</v>
      </c>
    </row>
    <row r="1431" spans="1:66" ht="15.75" customHeight="1" x14ac:dyDescent="0.3">
      <c r="A1431" s="1" t="s">
        <v>6843</v>
      </c>
      <c r="B1431" s="1">
        <v>10500000</v>
      </c>
      <c r="C1431" s="1" t="s">
        <v>68</v>
      </c>
      <c r="D1431" s="1">
        <v>0</v>
      </c>
      <c r="E1431" s="4">
        <v>44811</v>
      </c>
      <c r="F1431" s="1" t="s">
        <v>69</v>
      </c>
      <c r="G1431" s="1" t="s">
        <v>99</v>
      </c>
      <c r="H1431" s="1" t="s">
        <v>100</v>
      </c>
      <c r="I1431" s="1" t="s">
        <v>101</v>
      </c>
      <c r="J1431" s="1"/>
      <c r="K1431" s="1"/>
      <c r="L1431" s="1" t="s">
        <v>9137</v>
      </c>
      <c r="M1431" s="1" t="s">
        <v>9138</v>
      </c>
      <c r="N1431" s="1" t="s">
        <v>9139</v>
      </c>
      <c r="O1431" s="1" t="s">
        <v>105</v>
      </c>
      <c r="P1431" s="1" t="s">
        <v>1616</v>
      </c>
      <c r="Q1431" s="1" t="s">
        <v>976</v>
      </c>
      <c r="R1431" s="1" t="s">
        <v>9140</v>
      </c>
      <c r="S1431" s="1" t="s">
        <v>9141</v>
      </c>
      <c r="T1431" s="1"/>
      <c r="U1431" s="1" t="s">
        <v>130</v>
      </c>
      <c r="V1431" s="1"/>
      <c r="W1431" s="1"/>
      <c r="X1431" s="1"/>
      <c r="Y1431" s="1">
        <v>1000</v>
      </c>
      <c r="Z1431" s="1"/>
      <c r="AA1431" s="1"/>
      <c r="AB1431" s="1" t="s">
        <v>560</v>
      </c>
      <c r="AC1431" s="1"/>
      <c r="AD1431" s="1"/>
      <c r="AE1431" s="1"/>
      <c r="AF1431" s="1"/>
      <c r="AG1431" s="1" t="s">
        <v>111</v>
      </c>
      <c r="AH1431" s="1"/>
      <c r="AI1431" s="1"/>
      <c r="AJ1431" s="1"/>
      <c r="AK1431" s="1" t="s">
        <v>220</v>
      </c>
      <c r="AL1431" s="1" t="s">
        <v>9142</v>
      </c>
      <c r="AM1431" s="1"/>
      <c r="AN1431" s="1"/>
      <c r="AO1431" s="1"/>
      <c r="AP1431" s="1"/>
      <c r="AQ1431" s="1"/>
      <c r="AR1431" s="1"/>
      <c r="AS1431" s="1"/>
      <c r="AT1431" s="1"/>
      <c r="AU1431" s="1"/>
      <c r="AV1431" s="1"/>
      <c r="AW1431" s="1"/>
      <c r="AX1431" s="1" t="s">
        <v>1034</v>
      </c>
      <c r="AY1431" s="1"/>
      <c r="AZ1431" s="1" t="s">
        <v>234</v>
      </c>
      <c r="BA1431" s="1" t="s">
        <v>138</v>
      </c>
      <c r="BB1431" s="1"/>
      <c r="BC1431" s="1"/>
      <c r="BD1431" s="1" t="s">
        <v>266</v>
      </c>
      <c r="BE1431" s="1" t="s">
        <v>134</v>
      </c>
      <c r="BF1431" s="1"/>
      <c r="BG1431" s="1"/>
      <c r="BH1431" s="1" t="s">
        <v>193</v>
      </c>
      <c r="BI1431" s="1"/>
      <c r="BJ1431" s="1"/>
      <c r="BK1431" s="1" t="s">
        <v>9143</v>
      </c>
      <c r="BL1431" s="1" t="s">
        <v>9144</v>
      </c>
      <c r="BM1431" s="1" t="s">
        <v>9145</v>
      </c>
      <c r="BN1431" s="1" t="s">
        <v>121</v>
      </c>
    </row>
    <row r="1432" spans="1:66" ht="15.75" customHeight="1" x14ac:dyDescent="0.3">
      <c r="A1432" s="1" t="s">
        <v>406</v>
      </c>
      <c r="B1432" s="1">
        <v>2000000</v>
      </c>
      <c r="C1432" s="1" t="s">
        <v>68</v>
      </c>
      <c r="D1432" s="1">
        <v>0</v>
      </c>
      <c r="E1432" s="4" t="s">
        <v>1059</v>
      </c>
      <c r="F1432" s="1" t="s">
        <v>69</v>
      </c>
      <c r="G1432" s="1" t="s">
        <v>123</v>
      </c>
      <c r="H1432" s="1" t="s">
        <v>124</v>
      </c>
      <c r="I1432" s="1" t="s">
        <v>101</v>
      </c>
      <c r="J1432" s="1"/>
      <c r="K1432" s="1"/>
      <c r="L1432" s="1"/>
      <c r="M1432" s="1" t="s">
        <v>9146</v>
      </c>
      <c r="N1432" s="1" t="s">
        <v>9147</v>
      </c>
      <c r="O1432" s="1" t="s">
        <v>406</v>
      </c>
      <c r="P1432" s="1" t="s">
        <v>2212</v>
      </c>
      <c r="Q1432" s="1" t="s">
        <v>2213</v>
      </c>
      <c r="R1432" s="1" t="s">
        <v>9148</v>
      </c>
      <c r="S1432" s="1" t="s">
        <v>9149</v>
      </c>
      <c r="T1432" s="1"/>
      <c r="U1432" s="1" t="s">
        <v>130</v>
      </c>
      <c r="V1432" s="1"/>
      <c r="W1432" s="1"/>
      <c r="X1432" s="1"/>
      <c r="Y1432" s="1">
        <v>1600</v>
      </c>
      <c r="Z1432" s="1"/>
      <c r="AA1432" s="1"/>
      <c r="AB1432" s="1"/>
      <c r="AC1432" s="1"/>
      <c r="AD1432" s="1"/>
      <c r="AE1432" s="1"/>
      <c r="AF1432" s="1"/>
      <c r="AG1432" s="1"/>
      <c r="AH1432" s="1"/>
      <c r="AI1432" s="1"/>
      <c r="AJ1432" s="1"/>
      <c r="AK1432" s="1" t="s">
        <v>220</v>
      </c>
      <c r="AL1432" s="1"/>
      <c r="AM1432" s="1"/>
      <c r="AN1432" s="1"/>
      <c r="AO1432" s="1"/>
      <c r="AP1432" s="1"/>
      <c r="AQ1432" s="1"/>
      <c r="AR1432" s="1"/>
      <c r="AS1432" s="1"/>
      <c r="AT1432" s="1"/>
      <c r="AU1432" s="1"/>
      <c r="AV1432" s="1"/>
      <c r="AW1432" s="1"/>
      <c r="AX1432" s="1" t="s">
        <v>164</v>
      </c>
      <c r="AY1432" s="1"/>
      <c r="AZ1432" s="1" t="s">
        <v>234</v>
      </c>
      <c r="BA1432" s="1" t="s">
        <v>138</v>
      </c>
      <c r="BB1432" s="1"/>
      <c r="BC1432" s="1"/>
      <c r="BD1432" s="1" t="s">
        <v>88</v>
      </c>
      <c r="BE1432" s="1" t="s">
        <v>134</v>
      </c>
      <c r="BF1432" s="1"/>
      <c r="BG1432" s="1"/>
      <c r="BH1432" s="1"/>
      <c r="BI1432" s="1"/>
      <c r="BJ1432" s="1"/>
      <c r="BK1432" s="1"/>
      <c r="BL1432" s="1" t="s">
        <v>9150</v>
      </c>
      <c r="BM1432" s="1" t="s">
        <v>9151</v>
      </c>
      <c r="BN1432" s="1"/>
    </row>
    <row r="1433" spans="1:66" ht="15.75" customHeight="1" x14ac:dyDescent="0.3">
      <c r="A1433" s="1" t="s">
        <v>201</v>
      </c>
      <c r="B1433" s="1">
        <v>2900000</v>
      </c>
      <c r="C1433" s="1" t="s">
        <v>68</v>
      </c>
      <c r="D1433" s="1">
        <v>0</v>
      </c>
      <c r="E1433" s="4">
        <v>44872</v>
      </c>
      <c r="F1433" s="1" t="s">
        <v>69</v>
      </c>
      <c r="G1433" s="1" t="s">
        <v>99</v>
      </c>
      <c r="H1433" s="1" t="s">
        <v>100</v>
      </c>
      <c r="I1433" s="1" t="s">
        <v>101</v>
      </c>
      <c r="J1433" s="1" t="s">
        <v>9152</v>
      </c>
      <c r="K1433" s="1" t="s">
        <v>9153</v>
      </c>
      <c r="L1433" s="1" t="s">
        <v>1013</v>
      </c>
      <c r="M1433" s="1" t="s">
        <v>9154</v>
      </c>
      <c r="N1433" s="1" t="s">
        <v>9155</v>
      </c>
      <c r="O1433" s="1" t="s">
        <v>201</v>
      </c>
      <c r="P1433" s="1" t="s">
        <v>473</v>
      </c>
      <c r="Q1433" s="1" t="s">
        <v>470</v>
      </c>
      <c r="R1433" s="1" t="s">
        <v>9156</v>
      </c>
      <c r="S1433" s="1" t="s">
        <v>9157</v>
      </c>
      <c r="T1433" s="1"/>
      <c r="U1433" s="1" t="s">
        <v>650</v>
      </c>
      <c r="V1433" s="1"/>
      <c r="W1433" s="1"/>
      <c r="X1433" s="1"/>
      <c r="Y1433" s="1">
        <v>343</v>
      </c>
      <c r="Z1433" s="1"/>
      <c r="AA1433" s="1"/>
      <c r="AB1433" s="1"/>
      <c r="AC1433" s="1"/>
      <c r="AD1433" s="1"/>
      <c r="AE1433" s="1"/>
      <c r="AF1433" s="1"/>
      <c r="AG1433" s="1"/>
      <c r="AH1433" s="1"/>
      <c r="AI1433" s="1"/>
      <c r="AJ1433" s="1"/>
      <c r="AK1433" s="1" t="s">
        <v>1369</v>
      </c>
      <c r="AL1433" s="1"/>
      <c r="AM1433" s="1"/>
      <c r="AN1433" s="1"/>
      <c r="AO1433" s="1"/>
      <c r="AP1433" s="1"/>
      <c r="AQ1433" s="1"/>
      <c r="AR1433" s="1"/>
      <c r="AS1433" s="1"/>
      <c r="AT1433" s="1"/>
      <c r="AU1433" s="1"/>
      <c r="AV1433" s="1"/>
      <c r="AW1433" s="1"/>
      <c r="AX1433" s="1" t="s">
        <v>1034</v>
      </c>
      <c r="AY1433" s="1"/>
      <c r="AZ1433" s="1" t="s">
        <v>205</v>
      </c>
      <c r="BA1433" s="1" t="s">
        <v>201</v>
      </c>
      <c r="BB1433" s="1"/>
      <c r="BC1433" s="1"/>
      <c r="BD1433" s="1" t="s">
        <v>266</v>
      </c>
      <c r="BE1433" s="1" t="s">
        <v>117</v>
      </c>
      <c r="BF1433" s="1"/>
      <c r="BG1433" s="1"/>
      <c r="BH1433" s="1" t="s">
        <v>804</v>
      </c>
      <c r="BI1433" s="1"/>
      <c r="BJ1433" s="1"/>
      <c r="BK1433" s="1"/>
      <c r="BL1433" s="1" t="s">
        <v>9158</v>
      </c>
      <c r="BM1433" s="1" t="s">
        <v>9159</v>
      </c>
      <c r="BN1433" s="1" t="s">
        <v>121</v>
      </c>
    </row>
    <row r="1434" spans="1:66" ht="15.75" customHeight="1" x14ac:dyDescent="0.3">
      <c r="A1434" s="1" t="s">
        <v>313</v>
      </c>
      <c r="B1434" s="1">
        <v>10000</v>
      </c>
      <c r="C1434" s="1" t="s">
        <v>68</v>
      </c>
      <c r="D1434" s="1">
        <v>0</v>
      </c>
      <c r="E1434" s="4" t="s">
        <v>139</v>
      </c>
      <c r="F1434" s="1" t="s">
        <v>69</v>
      </c>
      <c r="G1434" s="1" t="s">
        <v>123</v>
      </c>
      <c r="H1434" s="1" t="s">
        <v>124</v>
      </c>
      <c r="I1434" s="1" t="s">
        <v>101</v>
      </c>
      <c r="J1434" s="1"/>
      <c r="K1434" s="1"/>
      <c r="L1434" s="1" t="s">
        <v>181</v>
      </c>
      <c r="M1434" s="1" t="s">
        <v>9160</v>
      </c>
      <c r="N1434" s="1" t="s">
        <v>9161</v>
      </c>
      <c r="O1434" s="1" t="s">
        <v>247</v>
      </c>
      <c r="P1434" s="1" t="s">
        <v>318</v>
      </c>
      <c r="Q1434" s="1" t="s">
        <v>313</v>
      </c>
      <c r="R1434" s="1" t="s">
        <v>9162</v>
      </c>
      <c r="S1434" s="1" t="s">
        <v>9163</v>
      </c>
      <c r="T1434" s="1"/>
      <c r="U1434" s="1" t="s">
        <v>147</v>
      </c>
      <c r="V1434" s="1"/>
      <c r="W1434" s="1" t="s">
        <v>9164</v>
      </c>
      <c r="X1434" s="1"/>
      <c r="Y1434" s="1">
        <v>25</v>
      </c>
      <c r="Z1434" s="1"/>
      <c r="AA1434" s="1"/>
      <c r="AB1434" s="1"/>
      <c r="AC1434" s="1"/>
      <c r="AD1434" s="1"/>
      <c r="AE1434" s="1"/>
      <c r="AF1434" s="1"/>
      <c r="AG1434" s="1"/>
      <c r="AH1434" s="1"/>
      <c r="AI1434" s="1"/>
      <c r="AJ1434" s="1"/>
      <c r="AK1434" s="1" t="s">
        <v>112</v>
      </c>
      <c r="AL1434" s="1"/>
      <c r="AM1434" s="1"/>
      <c r="AN1434" s="1"/>
      <c r="AO1434" s="1"/>
      <c r="AP1434" s="1"/>
      <c r="AQ1434" s="1"/>
      <c r="AR1434" s="1"/>
      <c r="AS1434" s="1"/>
      <c r="AT1434" s="1"/>
      <c r="AU1434" s="1"/>
      <c r="AV1434" s="1"/>
      <c r="AW1434" s="1"/>
      <c r="AX1434" s="1" t="s">
        <v>345</v>
      </c>
      <c r="AY1434" s="1"/>
      <c r="AZ1434" s="1" t="s">
        <v>252</v>
      </c>
      <c r="BA1434" s="1" t="s">
        <v>247</v>
      </c>
      <c r="BB1434" s="1" t="s">
        <v>372</v>
      </c>
      <c r="BC1434" s="1"/>
      <c r="BD1434" s="1"/>
      <c r="BE1434" s="1" t="s">
        <v>150</v>
      </c>
      <c r="BF1434" s="1" t="s">
        <v>298</v>
      </c>
      <c r="BG1434" s="1"/>
      <c r="BH1434" s="1" t="s">
        <v>253</v>
      </c>
      <c r="BI1434" s="1"/>
      <c r="BJ1434" s="1"/>
      <c r="BK1434" s="1"/>
      <c r="BL1434" s="1" t="s">
        <v>9165</v>
      </c>
      <c r="BM1434" s="1" t="s">
        <v>9166</v>
      </c>
      <c r="BN1434" s="1"/>
    </row>
    <row r="1435" spans="1:66" ht="15.75" customHeight="1" x14ac:dyDescent="0.3">
      <c r="A1435" s="1" t="s">
        <v>313</v>
      </c>
      <c r="B1435" s="1">
        <v>60000</v>
      </c>
      <c r="C1435" s="1" t="s">
        <v>68</v>
      </c>
      <c r="D1435" s="1">
        <v>0</v>
      </c>
      <c r="E1435" s="4" t="s">
        <v>139</v>
      </c>
      <c r="F1435" s="1" t="s">
        <v>69</v>
      </c>
      <c r="G1435" s="1" t="s">
        <v>123</v>
      </c>
      <c r="H1435" s="1" t="s">
        <v>124</v>
      </c>
      <c r="I1435" s="1" t="s">
        <v>101</v>
      </c>
      <c r="J1435" s="1"/>
      <c r="K1435" s="1"/>
      <c r="L1435" s="1" t="s">
        <v>121</v>
      </c>
      <c r="M1435" s="1" t="s">
        <v>9160</v>
      </c>
      <c r="N1435" s="1" t="s">
        <v>9161</v>
      </c>
      <c r="O1435" s="1" t="s">
        <v>247</v>
      </c>
      <c r="P1435" s="1" t="s">
        <v>318</v>
      </c>
      <c r="Q1435" s="1" t="s">
        <v>313</v>
      </c>
      <c r="R1435" s="1" t="s">
        <v>9167</v>
      </c>
      <c r="S1435" s="1" t="s">
        <v>9168</v>
      </c>
      <c r="T1435" s="1"/>
      <c r="U1435" s="1" t="s">
        <v>147</v>
      </c>
      <c r="V1435" s="1"/>
      <c r="W1435" s="1" t="s">
        <v>9164</v>
      </c>
      <c r="X1435" s="1"/>
      <c r="Y1435" s="1">
        <v>25</v>
      </c>
      <c r="Z1435" s="1"/>
      <c r="AA1435" s="1"/>
      <c r="AB1435" s="1"/>
      <c r="AC1435" s="1"/>
      <c r="AD1435" s="1"/>
      <c r="AE1435" s="1"/>
      <c r="AF1435" s="1"/>
      <c r="AG1435" s="1"/>
      <c r="AH1435" s="1"/>
      <c r="AI1435" s="1"/>
      <c r="AJ1435" s="1"/>
      <c r="AK1435" s="1" t="s">
        <v>112</v>
      </c>
      <c r="AL1435" s="1"/>
      <c r="AM1435" s="1"/>
      <c r="AN1435" s="1"/>
      <c r="AO1435" s="1"/>
      <c r="AP1435" s="1"/>
      <c r="AQ1435" s="1"/>
      <c r="AR1435" s="1"/>
      <c r="AS1435" s="1"/>
      <c r="AT1435" s="1"/>
      <c r="AU1435" s="1"/>
      <c r="AV1435" s="1"/>
      <c r="AW1435" s="1"/>
      <c r="AX1435" s="1" t="s">
        <v>345</v>
      </c>
      <c r="AY1435" s="1"/>
      <c r="AZ1435" s="1" t="s">
        <v>252</v>
      </c>
      <c r="BA1435" s="1" t="s">
        <v>247</v>
      </c>
      <c r="BB1435" s="1" t="s">
        <v>372</v>
      </c>
      <c r="BC1435" s="1"/>
      <c r="BD1435" s="1"/>
      <c r="BE1435" s="1" t="s">
        <v>150</v>
      </c>
      <c r="BF1435" s="1" t="s">
        <v>298</v>
      </c>
      <c r="BG1435" s="1"/>
      <c r="BH1435" s="1" t="s">
        <v>253</v>
      </c>
      <c r="BI1435" s="1"/>
      <c r="BJ1435" s="1"/>
      <c r="BK1435" s="1"/>
      <c r="BL1435" s="1" t="s">
        <v>9165</v>
      </c>
      <c r="BM1435" s="1" t="s">
        <v>9166</v>
      </c>
      <c r="BN1435" s="1"/>
    </row>
    <row r="1436" spans="1:66" ht="15.75" customHeight="1" x14ac:dyDescent="0.3">
      <c r="A1436" s="1" t="s">
        <v>313</v>
      </c>
      <c r="B1436" s="1">
        <v>25000</v>
      </c>
      <c r="C1436" s="1" t="s">
        <v>68</v>
      </c>
      <c r="D1436" s="1">
        <v>0</v>
      </c>
      <c r="E1436" s="4" t="s">
        <v>314</v>
      </c>
      <c r="F1436" s="1" t="s">
        <v>69</v>
      </c>
      <c r="G1436" s="1" t="s">
        <v>123</v>
      </c>
      <c r="H1436" s="1" t="s">
        <v>124</v>
      </c>
      <c r="I1436" s="1" t="s">
        <v>101</v>
      </c>
      <c r="J1436" s="1"/>
      <c r="K1436" s="1"/>
      <c r="L1436" s="1"/>
      <c r="M1436" s="1" t="s">
        <v>9169</v>
      </c>
      <c r="N1436" s="1" t="s">
        <v>9170</v>
      </c>
      <c r="O1436" s="1" t="s">
        <v>247</v>
      </c>
      <c r="P1436" s="1" t="s">
        <v>318</v>
      </c>
      <c r="Q1436" s="1" t="s">
        <v>313</v>
      </c>
      <c r="R1436" s="1" t="s">
        <v>9171</v>
      </c>
      <c r="S1436" s="1" t="s">
        <v>9172</v>
      </c>
      <c r="T1436" s="1"/>
      <c r="U1436" s="1" t="s">
        <v>1537</v>
      </c>
      <c r="V1436" s="1"/>
      <c r="W1436" s="1" t="s">
        <v>9173</v>
      </c>
      <c r="X1436" s="1"/>
      <c r="Y1436" s="1">
        <v>8</v>
      </c>
      <c r="Z1436" s="1"/>
      <c r="AA1436" s="1"/>
      <c r="AB1436" s="1"/>
      <c r="AC1436" s="1"/>
      <c r="AD1436" s="1"/>
      <c r="AE1436" s="1"/>
      <c r="AF1436" s="1"/>
      <c r="AG1436" s="1" t="s">
        <v>1349</v>
      </c>
      <c r="AH1436" s="1"/>
      <c r="AI1436" s="1"/>
      <c r="AJ1436" s="1"/>
      <c r="AK1436" s="1" t="s">
        <v>112</v>
      </c>
      <c r="AL1436" s="1"/>
      <c r="AM1436" s="1"/>
      <c r="AN1436" s="1"/>
      <c r="AO1436" s="1"/>
      <c r="AP1436" s="1"/>
      <c r="AQ1436" s="1"/>
      <c r="AR1436" s="1"/>
      <c r="AS1436" s="1"/>
      <c r="AT1436" s="1"/>
      <c r="AU1436" s="1"/>
      <c r="AV1436" s="1"/>
      <c r="AW1436" s="1"/>
      <c r="AX1436" s="1"/>
      <c r="AY1436" s="1"/>
      <c r="AZ1436" s="1" t="s">
        <v>252</v>
      </c>
      <c r="BA1436" s="1" t="s">
        <v>247</v>
      </c>
      <c r="BB1436" s="1"/>
      <c r="BC1436" s="1"/>
      <c r="BD1436" s="1"/>
      <c r="BE1436" s="1" t="s">
        <v>150</v>
      </c>
      <c r="BF1436" s="1" t="s">
        <v>298</v>
      </c>
      <c r="BG1436" s="1"/>
      <c r="BH1436" s="1" t="s">
        <v>152</v>
      </c>
      <c r="BI1436" s="1"/>
      <c r="BJ1436" s="1"/>
      <c r="BK1436" s="1"/>
      <c r="BL1436" s="1" t="s">
        <v>9174</v>
      </c>
      <c r="BM1436" s="1" t="s">
        <v>9175</v>
      </c>
      <c r="BN1436" s="1"/>
    </row>
    <row r="1437" spans="1:66" ht="15.75" customHeight="1" x14ac:dyDescent="0.3">
      <c r="A1437" s="1" t="s">
        <v>313</v>
      </c>
      <c r="B1437" s="1">
        <v>200000</v>
      </c>
      <c r="C1437" s="1" t="s">
        <v>68</v>
      </c>
      <c r="D1437" s="1">
        <v>0</v>
      </c>
      <c r="E1437" s="4" t="s">
        <v>1059</v>
      </c>
      <c r="F1437" s="1" t="s">
        <v>69</v>
      </c>
      <c r="G1437" s="1" t="s">
        <v>123</v>
      </c>
      <c r="H1437" s="1" t="s">
        <v>124</v>
      </c>
      <c r="I1437" s="1" t="s">
        <v>101</v>
      </c>
      <c r="J1437" s="1"/>
      <c r="K1437" s="1"/>
      <c r="L1437" s="1"/>
      <c r="M1437" s="1" t="s">
        <v>9176</v>
      </c>
      <c r="N1437" s="1" t="s">
        <v>9177</v>
      </c>
      <c r="O1437" s="1" t="s">
        <v>313</v>
      </c>
      <c r="P1437" s="1" t="s">
        <v>318</v>
      </c>
      <c r="Q1437" s="1" t="s">
        <v>313</v>
      </c>
      <c r="R1437" s="1" t="s">
        <v>9178</v>
      </c>
      <c r="S1437" s="1" t="s">
        <v>9179</v>
      </c>
      <c r="T1437" s="1"/>
      <c r="U1437" s="1" t="s">
        <v>1537</v>
      </c>
      <c r="V1437" s="1"/>
      <c r="W1437" s="1" t="s">
        <v>9180</v>
      </c>
      <c r="X1437" s="1"/>
      <c r="Y1437" s="1">
        <v>35</v>
      </c>
      <c r="Z1437" s="1"/>
      <c r="AA1437" s="1"/>
      <c r="AB1437" s="1"/>
      <c r="AC1437" s="1"/>
      <c r="AD1437" s="1"/>
      <c r="AE1437" s="1"/>
      <c r="AF1437" s="1"/>
      <c r="AG1437" s="1"/>
      <c r="AH1437" s="1"/>
      <c r="AI1437" s="1"/>
      <c r="AJ1437" s="1"/>
      <c r="AK1437" s="1" t="s">
        <v>112</v>
      </c>
      <c r="AL1437" s="1"/>
      <c r="AM1437" s="1"/>
      <c r="AN1437" s="1"/>
      <c r="AO1437" s="1"/>
      <c r="AP1437" s="1"/>
      <c r="AQ1437" s="1"/>
      <c r="AR1437" s="1"/>
      <c r="AS1437" s="1"/>
      <c r="AT1437" s="1"/>
      <c r="AU1437" s="1"/>
      <c r="AV1437" s="1"/>
      <c r="AW1437" s="1"/>
      <c r="AX1437" s="1" t="s">
        <v>9181</v>
      </c>
      <c r="AY1437" s="1"/>
      <c r="AZ1437" s="1" t="s">
        <v>318</v>
      </c>
      <c r="BA1437" s="1" t="s">
        <v>313</v>
      </c>
      <c r="BB1437" s="1" t="s">
        <v>372</v>
      </c>
      <c r="BC1437" s="1"/>
      <c r="BD1437" s="1"/>
      <c r="BE1437" s="1" t="s">
        <v>150</v>
      </c>
      <c r="BF1437" s="1" t="s">
        <v>298</v>
      </c>
      <c r="BG1437" s="1"/>
      <c r="BH1437" s="1" t="s">
        <v>253</v>
      </c>
      <c r="BI1437" s="1"/>
      <c r="BJ1437" s="1"/>
      <c r="BK1437" s="1"/>
      <c r="BL1437" s="1" t="s">
        <v>9182</v>
      </c>
      <c r="BM1437" s="1" t="s">
        <v>9183</v>
      </c>
      <c r="BN1437" s="1"/>
    </row>
    <row r="1438" spans="1:66" ht="15.75" customHeight="1" x14ac:dyDescent="0.3">
      <c r="A1438" s="1" t="s">
        <v>313</v>
      </c>
      <c r="B1438" s="1">
        <v>110000</v>
      </c>
      <c r="C1438" s="1" t="s">
        <v>68</v>
      </c>
      <c r="D1438" s="1">
        <v>0</v>
      </c>
      <c r="E1438" s="4" t="s">
        <v>314</v>
      </c>
      <c r="F1438" s="1" t="s">
        <v>69</v>
      </c>
      <c r="G1438" s="1" t="s">
        <v>99</v>
      </c>
      <c r="H1438" s="1" t="s">
        <v>100</v>
      </c>
      <c r="I1438" s="1" t="s">
        <v>101</v>
      </c>
      <c r="J1438" s="1"/>
      <c r="K1438" s="1"/>
      <c r="L1438" s="1" t="s">
        <v>9184</v>
      </c>
      <c r="M1438" s="1" t="s">
        <v>9185</v>
      </c>
      <c r="N1438" s="1" t="s">
        <v>9186</v>
      </c>
      <c r="O1438" s="1" t="s">
        <v>247</v>
      </c>
      <c r="P1438" s="1" t="s">
        <v>318</v>
      </c>
      <c r="Q1438" s="1" t="s">
        <v>313</v>
      </c>
      <c r="R1438" s="1" t="s">
        <v>9187</v>
      </c>
      <c r="S1438" s="1" t="s">
        <v>9188</v>
      </c>
      <c r="T1438" s="1"/>
      <c r="U1438" s="1" t="s">
        <v>1537</v>
      </c>
      <c r="V1438" s="1"/>
      <c r="W1438" s="1" t="s">
        <v>9189</v>
      </c>
      <c r="X1438" s="1"/>
      <c r="Y1438" s="1">
        <v>25</v>
      </c>
      <c r="Z1438" s="1"/>
      <c r="AA1438" s="1"/>
      <c r="AB1438" s="1"/>
      <c r="AC1438" s="1"/>
      <c r="AD1438" s="1"/>
      <c r="AE1438" s="1"/>
      <c r="AF1438" s="1"/>
      <c r="AG1438" s="1" t="s">
        <v>149</v>
      </c>
      <c r="AH1438" s="1"/>
      <c r="AI1438" s="1"/>
      <c r="AJ1438" s="1"/>
      <c r="AK1438" s="1" t="s">
        <v>5962</v>
      </c>
      <c r="AL1438" s="1"/>
      <c r="AM1438" s="1"/>
      <c r="AN1438" s="1"/>
      <c r="AO1438" s="1"/>
      <c r="AP1438" s="1"/>
      <c r="AQ1438" s="1"/>
      <c r="AR1438" s="1"/>
      <c r="AS1438" s="1"/>
      <c r="AT1438" s="1"/>
      <c r="AU1438" s="1"/>
      <c r="AV1438" s="1"/>
      <c r="AW1438" s="1"/>
      <c r="AX1438" s="1"/>
      <c r="AY1438" s="1"/>
      <c r="AZ1438" s="1" t="s">
        <v>252</v>
      </c>
      <c r="BA1438" s="1" t="s">
        <v>247</v>
      </c>
      <c r="BB1438" s="1" t="s">
        <v>372</v>
      </c>
      <c r="BC1438" s="1"/>
      <c r="BD1438" s="1" t="s">
        <v>116</v>
      </c>
      <c r="BE1438" s="1" t="s">
        <v>150</v>
      </c>
      <c r="BF1438" s="1" t="s">
        <v>151</v>
      </c>
      <c r="BG1438" s="1"/>
      <c r="BH1438" s="1" t="s">
        <v>253</v>
      </c>
      <c r="BI1438" s="1"/>
      <c r="BJ1438" s="1"/>
      <c r="BK1438" s="1"/>
      <c r="BL1438" s="1" t="s">
        <v>9190</v>
      </c>
      <c r="BM1438" s="1" t="s">
        <v>9191</v>
      </c>
      <c r="BN1438" s="1"/>
    </row>
    <row r="1439" spans="1:66" ht="15.75" customHeight="1" x14ac:dyDescent="0.3">
      <c r="A1439" s="1" t="s">
        <v>313</v>
      </c>
      <c r="B1439" s="1">
        <v>25000</v>
      </c>
      <c r="C1439" s="1" t="s">
        <v>68</v>
      </c>
      <c r="D1439" s="1">
        <v>0</v>
      </c>
      <c r="E1439" s="4" t="s">
        <v>1059</v>
      </c>
      <c r="F1439" s="1" t="s">
        <v>69</v>
      </c>
      <c r="G1439" s="1" t="s">
        <v>123</v>
      </c>
      <c r="H1439" s="1" t="s">
        <v>124</v>
      </c>
      <c r="I1439" s="1" t="s">
        <v>101</v>
      </c>
      <c r="J1439" s="1"/>
      <c r="K1439" s="1"/>
      <c r="L1439" s="1"/>
      <c r="M1439" s="1" t="s">
        <v>9192</v>
      </c>
      <c r="N1439" s="1" t="s">
        <v>9193</v>
      </c>
      <c r="O1439" s="1" t="s">
        <v>223</v>
      </c>
      <c r="P1439" s="1" t="s">
        <v>318</v>
      </c>
      <c r="Q1439" s="1" t="s">
        <v>313</v>
      </c>
      <c r="R1439" s="1" t="s">
        <v>9194</v>
      </c>
      <c r="S1439" s="1" t="s">
        <v>9195</v>
      </c>
      <c r="T1439" s="1"/>
      <c r="U1439" s="1" t="s">
        <v>147</v>
      </c>
      <c r="V1439" s="1"/>
      <c r="W1439" s="1"/>
      <c r="X1439" s="1"/>
      <c r="Y1439" s="1">
        <v>25</v>
      </c>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t="s">
        <v>318</v>
      </c>
      <c r="BA1439" s="1" t="s">
        <v>313</v>
      </c>
      <c r="BB1439" s="1"/>
      <c r="BC1439" s="1"/>
      <c r="BD1439" s="1"/>
      <c r="BE1439" s="1" t="s">
        <v>134</v>
      </c>
      <c r="BF1439" s="1"/>
      <c r="BG1439" s="1"/>
      <c r="BH1439" s="1"/>
      <c r="BI1439" s="1"/>
      <c r="BJ1439" s="1"/>
      <c r="BK1439" s="1"/>
      <c r="BL1439" s="1" t="s">
        <v>9196</v>
      </c>
      <c r="BM1439" s="1" t="s">
        <v>9197</v>
      </c>
      <c r="BN1439" s="1"/>
    </row>
    <row r="1440" spans="1:66" ht="15.75" customHeight="1" x14ac:dyDescent="0.3">
      <c r="A1440" s="1" t="s">
        <v>313</v>
      </c>
      <c r="B1440" s="1">
        <v>60000</v>
      </c>
      <c r="C1440" s="1" t="s">
        <v>68</v>
      </c>
      <c r="D1440" s="1">
        <v>0</v>
      </c>
      <c r="E1440" s="4" t="s">
        <v>6996</v>
      </c>
      <c r="F1440" s="1" t="s">
        <v>69</v>
      </c>
      <c r="G1440" s="1" t="s">
        <v>123</v>
      </c>
      <c r="H1440" s="1" t="s">
        <v>124</v>
      </c>
      <c r="I1440" s="1" t="s">
        <v>101</v>
      </c>
      <c r="J1440" s="1" t="s">
        <v>9198</v>
      </c>
      <c r="K1440" s="1" t="s">
        <v>9199</v>
      </c>
      <c r="L1440" s="1" t="s">
        <v>9200</v>
      </c>
      <c r="M1440" s="1" t="s">
        <v>9201</v>
      </c>
      <c r="N1440" s="1" t="s">
        <v>9202</v>
      </c>
      <c r="O1440" s="1" t="s">
        <v>952</v>
      </c>
      <c r="P1440" s="1" t="s">
        <v>318</v>
      </c>
      <c r="Q1440" s="1" t="s">
        <v>313</v>
      </c>
      <c r="R1440" s="1" t="s">
        <v>9203</v>
      </c>
      <c r="S1440" s="1" t="s">
        <v>9204</v>
      </c>
      <c r="T1440" s="1"/>
      <c r="U1440" s="1"/>
      <c r="V1440" s="1"/>
      <c r="W1440" s="1"/>
      <c r="X1440" s="1"/>
      <c r="Y1440" s="1">
        <v>65</v>
      </c>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t="s">
        <v>234</v>
      </c>
      <c r="BA1440" s="1" t="s">
        <v>138</v>
      </c>
      <c r="BB1440" s="1"/>
      <c r="BC1440" s="1"/>
      <c r="BD1440" s="1" t="s">
        <v>88</v>
      </c>
      <c r="BE1440" s="1" t="s">
        <v>134</v>
      </c>
      <c r="BF1440" s="1"/>
      <c r="BG1440" s="1"/>
      <c r="BH1440" s="1"/>
      <c r="BI1440" s="1"/>
      <c r="BJ1440" s="1"/>
      <c r="BK1440" s="1"/>
      <c r="BL1440" s="1" t="s">
        <v>9205</v>
      </c>
      <c r="BM1440" s="1" t="s">
        <v>9206</v>
      </c>
      <c r="BN1440" s="1" t="s">
        <v>181</v>
      </c>
    </row>
    <row r="1441" spans="1:66" ht="15.75" customHeight="1" x14ac:dyDescent="0.3">
      <c r="A1441" s="1" t="s">
        <v>401</v>
      </c>
      <c r="B1441" s="1">
        <v>2000000</v>
      </c>
      <c r="C1441" s="1" t="s">
        <v>68</v>
      </c>
      <c r="D1441" s="1">
        <v>0</v>
      </c>
      <c r="E1441" s="4" t="s">
        <v>1059</v>
      </c>
      <c r="F1441" s="1" t="s">
        <v>69</v>
      </c>
      <c r="G1441" s="1" t="s">
        <v>123</v>
      </c>
      <c r="H1441" s="1" t="s">
        <v>124</v>
      </c>
      <c r="I1441" s="1" t="s">
        <v>101</v>
      </c>
      <c r="J1441" s="1"/>
      <c r="K1441" s="1"/>
      <c r="L1441" s="1" t="s">
        <v>9207</v>
      </c>
      <c r="M1441" s="1" t="s">
        <v>9208</v>
      </c>
      <c r="N1441" s="1" t="s">
        <v>9209</v>
      </c>
      <c r="O1441" s="1" t="s">
        <v>401</v>
      </c>
      <c r="P1441" s="1" t="s">
        <v>407</v>
      </c>
      <c r="Q1441" s="1" t="s">
        <v>401</v>
      </c>
      <c r="R1441" s="1" t="s">
        <v>9210</v>
      </c>
      <c r="S1441" s="1" t="s">
        <v>9211</v>
      </c>
      <c r="T1441" s="1"/>
      <c r="U1441" s="1" t="s">
        <v>130</v>
      </c>
      <c r="V1441" s="1"/>
      <c r="W1441" s="1"/>
      <c r="X1441" s="1"/>
      <c r="Y1441" s="1">
        <v>1200</v>
      </c>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t="s">
        <v>237</v>
      </c>
      <c r="AY1441" s="1"/>
      <c r="AZ1441" s="1" t="s">
        <v>407</v>
      </c>
      <c r="BA1441" s="1" t="s">
        <v>401</v>
      </c>
      <c r="BB1441" s="1"/>
      <c r="BC1441" s="1"/>
      <c r="BD1441" s="1" t="s">
        <v>4027</v>
      </c>
      <c r="BE1441" s="1" t="s">
        <v>134</v>
      </c>
      <c r="BF1441" s="1"/>
      <c r="BG1441" s="1"/>
      <c r="BH1441" s="1"/>
      <c r="BI1441" s="1"/>
      <c r="BJ1441" s="1"/>
      <c r="BK1441" s="1"/>
      <c r="BL1441" s="1" t="s">
        <v>9212</v>
      </c>
      <c r="BM1441" s="1" t="s">
        <v>9213</v>
      </c>
      <c r="BN1441" s="1"/>
    </row>
    <row r="1442" spans="1:66" ht="15.75" customHeight="1" x14ac:dyDescent="0.3">
      <c r="A1442" s="1" t="s">
        <v>313</v>
      </c>
      <c r="B1442" s="1">
        <v>650000</v>
      </c>
      <c r="C1442" s="1" t="s">
        <v>68</v>
      </c>
      <c r="D1442" s="1">
        <v>0</v>
      </c>
      <c r="E1442" s="4" t="s">
        <v>6996</v>
      </c>
      <c r="F1442" s="1" t="s">
        <v>69</v>
      </c>
      <c r="G1442" s="1" t="s">
        <v>123</v>
      </c>
      <c r="H1442" s="1" t="s">
        <v>124</v>
      </c>
      <c r="I1442" s="1" t="s">
        <v>101</v>
      </c>
      <c r="J1442" s="1" t="s">
        <v>9198</v>
      </c>
      <c r="K1442" s="1" t="s">
        <v>9199</v>
      </c>
      <c r="L1442" s="1" t="s">
        <v>9200</v>
      </c>
      <c r="M1442" s="1" t="s">
        <v>9201</v>
      </c>
      <c r="N1442" s="1" t="s">
        <v>9202</v>
      </c>
      <c r="O1442" s="1" t="s">
        <v>952</v>
      </c>
      <c r="P1442" s="1" t="s">
        <v>318</v>
      </c>
      <c r="Q1442" s="1" t="s">
        <v>313</v>
      </c>
      <c r="R1442" s="1" t="s">
        <v>9214</v>
      </c>
      <c r="S1442" s="1" t="s">
        <v>9215</v>
      </c>
      <c r="T1442" s="1"/>
      <c r="U1442" s="1"/>
      <c r="V1442" s="1"/>
      <c r="W1442" s="1"/>
      <c r="X1442" s="1"/>
      <c r="Y1442" s="1">
        <v>65</v>
      </c>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t="s">
        <v>234</v>
      </c>
      <c r="BA1442" s="1" t="s">
        <v>138</v>
      </c>
      <c r="BB1442" s="1"/>
      <c r="BC1442" s="1"/>
      <c r="BD1442" s="1" t="s">
        <v>88</v>
      </c>
      <c r="BE1442" s="1" t="s">
        <v>134</v>
      </c>
      <c r="BF1442" s="1"/>
      <c r="BG1442" s="1"/>
      <c r="BH1442" s="1"/>
      <c r="BI1442" s="1"/>
      <c r="BJ1442" s="1"/>
      <c r="BK1442" s="1"/>
      <c r="BL1442" s="1" t="s">
        <v>9205</v>
      </c>
      <c r="BM1442" s="1" t="s">
        <v>9206</v>
      </c>
      <c r="BN1442" s="1" t="s">
        <v>121</v>
      </c>
    </row>
    <row r="1443" spans="1:66" ht="15.75" customHeight="1" x14ac:dyDescent="0.3">
      <c r="A1443" s="1" t="s">
        <v>512</v>
      </c>
      <c r="B1443" s="1">
        <v>6000000</v>
      </c>
      <c r="C1443" s="1" t="s">
        <v>68</v>
      </c>
      <c r="D1443" s="1">
        <v>0</v>
      </c>
      <c r="E1443" s="4">
        <v>44780</v>
      </c>
      <c r="F1443" s="1" t="s">
        <v>69</v>
      </c>
      <c r="G1443" s="1" t="s">
        <v>99</v>
      </c>
      <c r="H1443" s="1" t="s">
        <v>100</v>
      </c>
      <c r="I1443" s="1" t="s">
        <v>101</v>
      </c>
      <c r="J1443" s="1" t="s">
        <v>9216</v>
      </c>
      <c r="K1443" s="1" t="s">
        <v>9217</v>
      </c>
      <c r="L1443" s="1" t="s">
        <v>1039</v>
      </c>
      <c r="M1443" s="1" t="s">
        <v>9218</v>
      </c>
      <c r="N1443" s="1" t="s">
        <v>9219</v>
      </c>
      <c r="O1443" s="1" t="s">
        <v>291</v>
      </c>
      <c r="P1443" s="1" t="s">
        <v>518</v>
      </c>
      <c r="Q1443" s="1" t="s">
        <v>512</v>
      </c>
      <c r="R1443" s="1" t="s">
        <v>9220</v>
      </c>
      <c r="S1443" s="1" t="s">
        <v>9221</v>
      </c>
      <c r="T1443" s="1"/>
      <c r="U1443" s="1" t="s">
        <v>263</v>
      </c>
      <c r="V1443" s="1"/>
      <c r="W1443" s="1" t="s">
        <v>9222</v>
      </c>
      <c r="X1443" s="1"/>
      <c r="Y1443" s="1">
        <v>5</v>
      </c>
      <c r="Z1443" s="1"/>
      <c r="AA1443" s="1"/>
      <c r="AB1443" s="1"/>
      <c r="AC1443" s="1"/>
      <c r="AD1443" s="1"/>
      <c r="AE1443" s="1"/>
      <c r="AF1443" s="1"/>
      <c r="AG1443" s="1"/>
      <c r="AH1443" s="1"/>
      <c r="AI1443" s="1"/>
      <c r="AJ1443" s="1"/>
      <c r="AK1443" s="1" t="s">
        <v>356</v>
      </c>
      <c r="AL1443" s="1"/>
      <c r="AM1443" s="1"/>
      <c r="AN1443" s="1"/>
      <c r="AO1443" s="1"/>
      <c r="AP1443" s="1"/>
      <c r="AQ1443" s="1"/>
      <c r="AR1443" s="1"/>
      <c r="AS1443" s="1"/>
      <c r="AT1443" s="1"/>
      <c r="AU1443" s="1"/>
      <c r="AV1443" s="1"/>
      <c r="AW1443" s="1"/>
      <c r="AX1443" s="1"/>
      <c r="AY1443" s="1"/>
      <c r="AZ1443" s="1" t="s">
        <v>296</v>
      </c>
      <c r="BA1443" s="1" t="s">
        <v>291</v>
      </c>
      <c r="BB1443" s="1"/>
      <c r="BC1443" s="1"/>
      <c r="BD1443" s="1" t="s">
        <v>88</v>
      </c>
      <c r="BE1443" s="1" t="s">
        <v>150</v>
      </c>
      <c r="BF1443" s="1" t="s">
        <v>298</v>
      </c>
      <c r="BG1443" s="1"/>
      <c r="BH1443" s="1" t="s">
        <v>2611</v>
      </c>
      <c r="BI1443" s="1"/>
      <c r="BJ1443" s="1"/>
      <c r="BK1443" s="1"/>
      <c r="BL1443" s="1" t="s">
        <v>9223</v>
      </c>
      <c r="BM1443" s="1" t="s">
        <v>9224</v>
      </c>
      <c r="BN1443" s="1" t="s">
        <v>121</v>
      </c>
    </row>
    <row r="1444" spans="1:66" ht="15.75" customHeight="1" x14ac:dyDescent="0.3">
      <c r="A1444" s="1" t="s">
        <v>313</v>
      </c>
      <c r="B1444" s="1">
        <v>1000000</v>
      </c>
      <c r="C1444" s="1" t="s">
        <v>68</v>
      </c>
      <c r="D1444" s="1">
        <v>0</v>
      </c>
      <c r="E1444" s="4" t="s">
        <v>7467</v>
      </c>
      <c r="F1444" s="1" t="s">
        <v>69</v>
      </c>
      <c r="G1444" s="1" t="s">
        <v>123</v>
      </c>
      <c r="H1444" s="1" t="s">
        <v>124</v>
      </c>
      <c r="I1444" s="1" t="s">
        <v>101</v>
      </c>
      <c r="J1444" s="1" t="s">
        <v>9225</v>
      </c>
      <c r="K1444" s="1" t="s">
        <v>9226</v>
      </c>
      <c r="L1444" s="1" t="s">
        <v>585</v>
      </c>
      <c r="M1444" s="1" t="s">
        <v>9061</v>
      </c>
      <c r="N1444" s="1" t="s">
        <v>9062</v>
      </c>
      <c r="O1444" s="1" t="s">
        <v>340</v>
      </c>
      <c r="P1444" s="1" t="s">
        <v>318</v>
      </c>
      <c r="Q1444" s="1" t="s">
        <v>313</v>
      </c>
      <c r="R1444" s="1" t="s">
        <v>9227</v>
      </c>
      <c r="S1444" s="1" t="s">
        <v>9228</v>
      </c>
      <c r="T1444" s="1"/>
      <c r="U1444" s="1" t="s">
        <v>81</v>
      </c>
      <c r="V1444" s="1"/>
      <c r="W1444" s="1"/>
      <c r="X1444" s="1"/>
      <c r="Y1444" s="1">
        <v>300</v>
      </c>
      <c r="Z1444" s="1"/>
      <c r="AA1444" s="1"/>
      <c r="AB1444" s="1"/>
      <c r="AC1444" s="1"/>
      <c r="AD1444" s="1"/>
      <c r="AE1444" s="1"/>
      <c r="AF1444" s="1"/>
      <c r="AG1444" s="1"/>
      <c r="AH1444" s="1"/>
      <c r="AI1444" s="1"/>
      <c r="AJ1444" s="1"/>
      <c r="AK1444" s="1" t="s">
        <v>2217</v>
      </c>
      <c r="AL1444" s="1"/>
      <c r="AM1444" s="1"/>
      <c r="AN1444" s="1"/>
      <c r="AO1444" s="1"/>
      <c r="AP1444" s="1"/>
      <c r="AQ1444" s="1"/>
      <c r="AR1444" s="1"/>
      <c r="AS1444" s="1"/>
      <c r="AT1444" s="1"/>
      <c r="AU1444" s="1"/>
      <c r="AV1444" s="1"/>
      <c r="AW1444" s="1"/>
      <c r="AX1444" s="1"/>
      <c r="AY1444" s="1"/>
      <c r="AZ1444" s="1" t="s">
        <v>1286</v>
      </c>
      <c r="BA1444" s="1" t="s">
        <v>1287</v>
      </c>
      <c r="BB1444" s="1" t="s">
        <v>445</v>
      </c>
      <c r="BC1444" s="1"/>
      <c r="BD1444" s="1" t="s">
        <v>6144</v>
      </c>
      <c r="BE1444" s="1" t="s">
        <v>192</v>
      </c>
      <c r="BF1444" s="1"/>
      <c r="BG1444" s="1"/>
      <c r="BH1444" s="1"/>
      <c r="BI1444" s="1"/>
      <c r="BJ1444" s="1"/>
      <c r="BK1444" s="1"/>
      <c r="BL1444" s="1" t="s">
        <v>9065</v>
      </c>
      <c r="BM1444" s="1" t="s">
        <v>9066</v>
      </c>
      <c r="BN1444" s="1"/>
    </row>
    <row r="1445" spans="1:66" ht="15.75" customHeight="1" x14ac:dyDescent="0.3">
      <c r="A1445" s="1" t="s">
        <v>155</v>
      </c>
      <c r="B1445" s="1">
        <v>62363</v>
      </c>
      <c r="C1445" s="1" t="s">
        <v>68</v>
      </c>
      <c r="D1445" s="1">
        <v>100</v>
      </c>
      <c r="E1445" s="4">
        <v>44780</v>
      </c>
      <c r="F1445" s="1" t="s">
        <v>69</v>
      </c>
      <c r="G1445" s="1" t="s">
        <v>70</v>
      </c>
      <c r="H1445" s="1" t="s">
        <v>71</v>
      </c>
      <c r="I1445" s="1" t="s">
        <v>72</v>
      </c>
      <c r="J1445" s="1" t="s">
        <v>9229</v>
      </c>
      <c r="K1445" s="1" t="s">
        <v>9230</v>
      </c>
      <c r="L1445" s="1" t="s">
        <v>379</v>
      </c>
      <c r="M1445" s="1" t="s">
        <v>9231</v>
      </c>
      <c r="N1445" s="1" t="s">
        <v>9232</v>
      </c>
      <c r="O1445" s="1" t="s">
        <v>382</v>
      </c>
      <c r="P1445" s="1" t="s">
        <v>1616</v>
      </c>
      <c r="Q1445" s="1" t="s">
        <v>976</v>
      </c>
      <c r="R1445" s="1" t="s">
        <v>9233</v>
      </c>
      <c r="S1445" s="1" t="s">
        <v>9234</v>
      </c>
      <c r="T1445" s="1"/>
      <c r="U1445" s="1" t="s">
        <v>130</v>
      </c>
      <c r="V1445" s="1"/>
      <c r="W1445" s="1"/>
      <c r="X1445" s="1"/>
      <c r="Y1445" s="1">
        <v>205</v>
      </c>
      <c r="Z1445" s="1"/>
      <c r="AA1445" s="1"/>
      <c r="AB1445" s="1"/>
      <c r="AC1445" s="1"/>
      <c r="AD1445" s="1"/>
      <c r="AE1445" s="1"/>
      <c r="AF1445" s="1"/>
      <c r="AG1445" s="1"/>
      <c r="AH1445" s="1"/>
      <c r="AI1445" s="1"/>
      <c r="AJ1445" s="1"/>
      <c r="AK1445" s="1" t="s">
        <v>112</v>
      </c>
      <c r="AL1445" s="1"/>
      <c r="AM1445" s="1"/>
      <c r="AN1445" s="1"/>
      <c r="AO1445" s="1"/>
      <c r="AP1445" s="1"/>
      <c r="AQ1445" s="1"/>
      <c r="AR1445" s="1"/>
      <c r="AS1445" s="1"/>
      <c r="AT1445" s="1"/>
      <c r="AU1445" s="1"/>
      <c r="AV1445" s="1"/>
      <c r="AW1445" s="1"/>
      <c r="AX1445" s="1" t="s">
        <v>177</v>
      </c>
      <c r="AY1445" s="1"/>
      <c r="AZ1445" s="1" t="s">
        <v>386</v>
      </c>
      <c r="BA1445" s="1" t="s">
        <v>382</v>
      </c>
      <c r="BB1445" s="1" t="s">
        <v>3529</v>
      </c>
      <c r="BC1445" s="1"/>
      <c r="BD1445" s="1" t="s">
        <v>88</v>
      </c>
      <c r="BE1445" s="1" t="s">
        <v>134</v>
      </c>
      <c r="BF1445" s="1"/>
      <c r="BG1445" s="1"/>
      <c r="BH1445" s="1"/>
      <c r="BI1445" s="1"/>
      <c r="BJ1445" s="1"/>
      <c r="BK1445" s="1"/>
      <c r="BL1445" s="1" t="s">
        <v>9235</v>
      </c>
      <c r="BM1445" s="1" t="s">
        <v>9236</v>
      </c>
      <c r="BN1445" s="1" t="s">
        <v>181</v>
      </c>
    </row>
    <row r="1446" spans="1:66" ht="15.75" customHeight="1" x14ac:dyDescent="0.3">
      <c r="A1446" s="1" t="s">
        <v>2238</v>
      </c>
      <c r="B1446" s="1">
        <v>540000</v>
      </c>
      <c r="C1446" s="1" t="s">
        <v>68</v>
      </c>
      <c r="D1446" s="1">
        <v>100</v>
      </c>
      <c r="E1446" s="4">
        <v>44872</v>
      </c>
      <c r="F1446" s="1" t="s">
        <v>69</v>
      </c>
      <c r="G1446" s="1" t="s">
        <v>70</v>
      </c>
      <c r="H1446" s="1" t="s">
        <v>71</v>
      </c>
      <c r="I1446" s="1" t="s">
        <v>72</v>
      </c>
      <c r="J1446" s="1" t="s">
        <v>9237</v>
      </c>
      <c r="K1446" s="1" t="s">
        <v>9238</v>
      </c>
      <c r="L1446" s="1" t="s">
        <v>9239</v>
      </c>
      <c r="M1446" s="1" t="s">
        <v>9240</v>
      </c>
      <c r="N1446" s="1" t="s">
        <v>9241</v>
      </c>
      <c r="O1446" s="1" t="s">
        <v>2238</v>
      </c>
      <c r="P1446" s="1" t="s">
        <v>2244</v>
      </c>
      <c r="Q1446" s="1" t="s">
        <v>2238</v>
      </c>
      <c r="R1446" s="1" t="s">
        <v>9242</v>
      </c>
      <c r="S1446" s="1" t="s">
        <v>9243</v>
      </c>
      <c r="T1446" s="1"/>
      <c r="U1446" s="1" t="s">
        <v>147</v>
      </c>
      <c r="V1446" s="1"/>
      <c r="W1446" s="1"/>
      <c r="X1446" s="1"/>
      <c r="Y1446" s="1">
        <v>29</v>
      </c>
      <c r="Z1446" s="1"/>
      <c r="AA1446" s="1"/>
      <c r="AB1446" s="1"/>
      <c r="AC1446" s="1"/>
      <c r="AD1446" s="1"/>
      <c r="AE1446" s="1"/>
      <c r="AF1446" s="1"/>
      <c r="AG1446" s="1"/>
      <c r="AH1446" s="1"/>
      <c r="AI1446" s="1"/>
      <c r="AJ1446" s="1"/>
      <c r="AK1446" s="1" t="s">
        <v>433</v>
      </c>
      <c r="AL1446" s="1"/>
      <c r="AM1446" s="1"/>
      <c r="AN1446" s="1"/>
      <c r="AO1446" s="1"/>
      <c r="AP1446" s="1"/>
      <c r="AQ1446" s="1"/>
      <c r="AR1446" s="1"/>
      <c r="AS1446" s="1"/>
      <c r="AT1446" s="1"/>
      <c r="AU1446" s="1"/>
      <c r="AV1446" s="1"/>
      <c r="AW1446" s="1"/>
      <c r="AX1446" s="1"/>
      <c r="AY1446" s="1"/>
      <c r="AZ1446" s="1" t="s">
        <v>178</v>
      </c>
      <c r="BA1446" s="1" t="s">
        <v>173</v>
      </c>
      <c r="BB1446" s="1"/>
      <c r="BC1446" s="1"/>
      <c r="BD1446" s="1" t="s">
        <v>88</v>
      </c>
      <c r="BE1446" s="1" t="s">
        <v>134</v>
      </c>
      <c r="BF1446" s="1"/>
      <c r="BG1446" s="1"/>
      <c r="BH1446" s="1" t="s">
        <v>2128</v>
      </c>
      <c r="BI1446" s="1"/>
      <c r="BJ1446" s="1"/>
      <c r="BK1446" s="1"/>
      <c r="BL1446" s="1" t="s">
        <v>9244</v>
      </c>
      <c r="BM1446" s="1" t="s">
        <v>9245</v>
      </c>
      <c r="BN1446" s="1" t="s">
        <v>121</v>
      </c>
    </row>
    <row r="1447" spans="1:66" ht="15.75" customHeight="1" x14ac:dyDescent="0.3">
      <c r="A1447" s="1" t="s">
        <v>340</v>
      </c>
      <c r="B1447" s="1">
        <v>90000</v>
      </c>
      <c r="C1447" s="1" t="s">
        <v>68</v>
      </c>
      <c r="D1447" s="1">
        <v>0</v>
      </c>
      <c r="E1447" s="4" t="s">
        <v>1059</v>
      </c>
      <c r="F1447" s="1" t="s">
        <v>69</v>
      </c>
      <c r="G1447" s="1" t="s">
        <v>99</v>
      </c>
      <c r="H1447" s="1" t="s">
        <v>100</v>
      </c>
      <c r="I1447" s="1" t="s">
        <v>101</v>
      </c>
      <c r="J1447" s="1"/>
      <c r="K1447" s="1"/>
      <c r="L1447" s="1" t="s">
        <v>9246</v>
      </c>
      <c r="M1447" s="1" t="s">
        <v>9247</v>
      </c>
      <c r="N1447" s="1" t="s">
        <v>9248</v>
      </c>
      <c r="O1447" s="1" t="s">
        <v>247</v>
      </c>
      <c r="P1447" s="1" t="s">
        <v>588</v>
      </c>
      <c r="Q1447" s="1" t="s">
        <v>340</v>
      </c>
      <c r="R1447" s="1" t="s">
        <v>9249</v>
      </c>
      <c r="S1447" s="1" t="s">
        <v>9250</v>
      </c>
      <c r="T1447" s="1"/>
      <c r="U1447" s="1" t="s">
        <v>1359</v>
      </c>
      <c r="V1447" s="1"/>
      <c r="W1447" s="1" t="s">
        <v>9251</v>
      </c>
      <c r="X1447" s="1"/>
      <c r="Y1447" s="1">
        <v>4</v>
      </c>
      <c r="Z1447" s="1"/>
      <c r="AA1447" s="1"/>
      <c r="AB1447" s="1"/>
      <c r="AC1447" s="1"/>
      <c r="AD1447" s="1"/>
      <c r="AE1447" s="1"/>
      <c r="AF1447" s="1"/>
      <c r="AG1447" s="1"/>
      <c r="AH1447" s="1"/>
      <c r="AI1447" s="1"/>
      <c r="AJ1447" s="1"/>
      <c r="AK1447" s="1" t="s">
        <v>112</v>
      </c>
      <c r="AL1447" s="1"/>
      <c r="AM1447" s="1"/>
      <c r="AN1447" s="1"/>
      <c r="AO1447" s="1"/>
      <c r="AP1447" s="1"/>
      <c r="AQ1447" s="1"/>
      <c r="AR1447" s="1"/>
      <c r="AS1447" s="1"/>
      <c r="AT1447" s="1"/>
      <c r="AU1447" s="1"/>
      <c r="AV1447" s="1"/>
      <c r="AW1447" s="1"/>
      <c r="AX1447" s="1"/>
      <c r="AY1447" s="1"/>
      <c r="AZ1447" s="1" t="s">
        <v>318</v>
      </c>
      <c r="BA1447" s="1" t="s">
        <v>313</v>
      </c>
      <c r="BB1447" s="1" t="s">
        <v>372</v>
      </c>
      <c r="BC1447" s="1"/>
      <c r="BD1447" s="1" t="s">
        <v>88</v>
      </c>
      <c r="BE1447" s="1" t="s">
        <v>150</v>
      </c>
      <c r="BF1447" s="1" t="s">
        <v>298</v>
      </c>
      <c r="BG1447" s="1"/>
      <c r="BH1447" s="1" t="s">
        <v>253</v>
      </c>
      <c r="BI1447" s="1"/>
      <c r="BJ1447" s="1"/>
      <c r="BK1447" s="1"/>
      <c r="BL1447" s="1" t="s">
        <v>9252</v>
      </c>
      <c r="BM1447" s="1" t="s">
        <v>9253</v>
      </c>
      <c r="BN1447" s="1"/>
    </row>
    <row r="1448" spans="1:66" ht="15.75" customHeight="1" x14ac:dyDescent="0.3">
      <c r="A1448" s="1" t="s">
        <v>613</v>
      </c>
      <c r="B1448" s="1">
        <v>50000</v>
      </c>
      <c r="C1448" s="1" t="s">
        <v>68</v>
      </c>
      <c r="D1448" s="1">
        <v>0</v>
      </c>
      <c r="E1448" s="4" t="s">
        <v>6575</v>
      </c>
      <c r="F1448" s="1" t="s">
        <v>69</v>
      </c>
      <c r="G1448" s="1" t="s">
        <v>123</v>
      </c>
      <c r="H1448" s="1" t="s">
        <v>124</v>
      </c>
      <c r="I1448" s="1" t="s">
        <v>101</v>
      </c>
      <c r="J1448" s="1"/>
      <c r="K1448" s="1"/>
      <c r="L1448" s="1" t="s">
        <v>181</v>
      </c>
      <c r="M1448" s="1" t="s">
        <v>9016</v>
      </c>
      <c r="N1448" s="1" t="s">
        <v>9017</v>
      </c>
      <c r="O1448" s="1" t="s">
        <v>401</v>
      </c>
      <c r="P1448" s="1" t="s">
        <v>698</v>
      </c>
      <c r="Q1448" s="1" t="s">
        <v>613</v>
      </c>
      <c r="R1448" s="1" t="s">
        <v>9254</v>
      </c>
      <c r="S1448" s="1" t="s">
        <v>9255</v>
      </c>
      <c r="T1448" s="1"/>
      <c r="U1448" s="1" t="s">
        <v>130</v>
      </c>
      <c r="V1448" s="1"/>
      <c r="W1448" s="1"/>
      <c r="X1448" s="1"/>
      <c r="Y1448" s="1">
        <v>500</v>
      </c>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t="s">
        <v>407</v>
      </c>
      <c r="BA1448" s="1" t="s">
        <v>401</v>
      </c>
      <c r="BB1448" s="1"/>
      <c r="BC1448" s="1"/>
      <c r="BD1448" s="1" t="s">
        <v>88</v>
      </c>
      <c r="BE1448" s="1" t="s">
        <v>192</v>
      </c>
      <c r="BF1448" s="1"/>
      <c r="BG1448" s="1"/>
      <c r="BH1448" s="1" t="s">
        <v>321</v>
      </c>
      <c r="BI1448" s="1"/>
      <c r="BJ1448" s="1"/>
      <c r="BK1448" s="1"/>
      <c r="BL1448" s="1" t="s">
        <v>9020</v>
      </c>
      <c r="BM1448" s="1" t="s">
        <v>9021</v>
      </c>
      <c r="BN1448" s="1"/>
    </row>
    <row r="1449" spans="1:66" ht="15.75" customHeight="1" x14ac:dyDescent="0.3">
      <c r="A1449" s="1" t="s">
        <v>613</v>
      </c>
      <c r="B1449" s="1">
        <v>20000000</v>
      </c>
      <c r="C1449" s="1" t="s">
        <v>68</v>
      </c>
      <c r="D1449" s="1">
        <v>0</v>
      </c>
      <c r="E1449" s="4">
        <v>44658</v>
      </c>
      <c r="F1449" s="1" t="s">
        <v>69</v>
      </c>
      <c r="G1449" s="1" t="s">
        <v>99</v>
      </c>
      <c r="H1449" s="1" t="s">
        <v>100</v>
      </c>
      <c r="I1449" s="1" t="s">
        <v>101</v>
      </c>
      <c r="J1449" s="1"/>
      <c r="K1449" s="1"/>
      <c r="L1449" s="1" t="s">
        <v>121</v>
      </c>
      <c r="M1449" s="1" t="s">
        <v>9256</v>
      </c>
      <c r="N1449" s="1" t="s">
        <v>9257</v>
      </c>
      <c r="O1449" s="1" t="s">
        <v>401</v>
      </c>
      <c r="P1449" s="1" t="s">
        <v>698</v>
      </c>
      <c r="Q1449" s="1" t="s">
        <v>613</v>
      </c>
      <c r="R1449" s="1" t="s">
        <v>9258</v>
      </c>
      <c r="S1449" s="1" t="s">
        <v>9259</v>
      </c>
      <c r="T1449" s="1"/>
      <c r="U1449" s="1" t="s">
        <v>130</v>
      </c>
      <c r="V1449" s="1"/>
      <c r="W1449" s="1"/>
      <c r="X1449" s="1"/>
      <c r="Y1449" s="1">
        <v>1100</v>
      </c>
      <c r="Z1449" s="1"/>
      <c r="AA1449" s="1"/>
      <c r="AB1449" s="1" t="s">
        <v>560</v>
      </c>
      <c r="AC1449" s="1"/>
      <c r="AD1449" s="1"/>
      <c r="AE1449" s="1"/>
      <c r="AF1449" s="1"/>
      <c r="AG1449" s="1" t="s">
        <v>111</v>
      </c>
      <c r="AH1449" s="1"/>
      <c r="AI1449" s="1"/>
      <c r="AJ1449" s="1"/>
      <c r="AK1449" s="1" t="s">
        <v>112</v>
      </c>
      <c r="AL1449" s="1"/>
      <c r="AM1449" s="1"/>
      <c r="AN1449" s="1"/>
      <c r="AO1449" s="1"/>
      <c r="AP1449" s="1"/>
      <c r="AQ1449" s="1"/>
      <c r="AR1449" s="1"/>
      <c r="AS1449" s="1"/>
      <c r="AT1449" s="1"/>
      <c r="AU1449" s="1"/>
      <c r="AV1449" s="1"/>
      <c r="AW1449" s="1"/>
      <c r="AX1449" s="1" t="s">
        <v>1087</v>
      </c>
      <c r="AY1449" s="1"/>
      <c r="AZ1449" s="1" t="s">
        <v>407</v>
      </c>
      <c r="BA1449" s="1" t="s">
        <v>401</v>
      </c>
      <c r="BB1449" s="1"/>
      <c r="BC1449" s="1"/>
      <c r="BD1449" s="1" t="s">
        <v>9260</v>
      </c>
      <c r="BE1449" s="1" t="s">
        <v>117</v>
      </c>
      <c r="BF1449" s="1" t="s">
        <v>9261</v>
      </c>
      <c r="BG1449" s="1"/>
      <c r="BH1449" s="1" t="s">
        <v>193</v>
      </c>
      <c r="BI1449" s="1"/>
      <c r="BJ1449" s="1"/>
      <c r="BK1449" s="1"/>
      <c r="BL1449" s="1" t="s">
        <v>9262</v>
      </c>
      <c r="BM1449" s="1" t="s">
        <v>9263</v>
      </c>
      <c r="BN1449" s="1"/>
    </row>
    <row r="1450" spans="1:66" ht="15.75" customHeight="1" x14ac:dyDescent="0.3">
      <c r="A1450" s="1" t="s">
        <v>641</v>
      </c>
      <c r="B1450" s="1">
        <v>10000</v>
      </c>
      <c r="C1450" s="1" t="s">
        <v>68</v>
      </c>
      <c r="D1450" s="1">
        <v>0</v>
      </c>
      <c r="E1450" s="4" t="s">
        <v>6575</v>
      </c>
      <c r="F1450" s="1" t="s">
        <v>69</v>
      </c>
      <c r="G1450" s="1" t="s">
        <v>123</v>
      </c>
      <c r="H1450" s="1" t="s">
        <v>124</v>
      </c>
      <c r="I1450" s="1" t="s">
        <v>101</v>
      </c>
      <c r="J1450" s="1"/>
      <c r="K1450" s="1"/>
      <c r="L1450" s="1" t="s">
        <v>9264</v>
      </c>
      <c r="M1450" s="1" t="s">
        <v>9265</v>
      </c>
      <c r="N1450" s="1" t="s">
        <v>9266</v>
      </c>
      <c r="O1450" s="1" t="s">
        <v>259</v>
      </c>
      <c r="P1450" s="1" t="s">
        <v>647</v>
      </c>
      <c r="Q1450" s="1" t="s">
        <v>641</v>
      </c>
      <c r="R1450" s="1" t="s">
        <v>9267</v>
      </c>
      <c r="S1450" s="1" t="s">
        <v>9268</v>
      </c>
      <c r="T1450" s="1"/>
      <c r="U1450" s="1" t="s">
        <v>924</v>
      </c>
      <c r="V1450" s="1"/>
      <c r="W1450" s="1" t="s">
        <v>9269</v>
      </c>
      <c r="X1450" s="1"/>
      <c r="Y1450" s="1">
        <v>100</v>
      </c>
      <c r="Z1450" s="1"/>
      <c r="AA1450" s="1"/>
      <c r="AB1450" s="1"/>
      <c r="AC1450" s="1"/>
      <c r="AD1450" s="1"/>
      <c r="AE1450" s="1"/>
      <c r="AF1450" s="1"/>
      <c r="AG1450" s="1"/>
      <c r="AH1450" s="1"/>
      <c r="AI1450" s="1"/>
      <c r="AJ1450" s="1"/>
      <c r="AK1450" s="1" t="s">
        <v>356</v>
      </c>
      <c r="AL1450" s="1"/>
      <c r="AM1450" s="1"/>
      <c r="AN1450" s="1"/>
      <c r="AO1450" s="1"/>
      <c r="AP1450" s="1"/>
      <c r="AQ1450" s="1"/>
      <c r="AR1450" s="1"/>
      <c r="AS1450" s="1"/>
      <c r="AT1450" s="1"/>
      <c r="AU1450" s="1"/>
      <c r="AV1450" s="1"/>
      <c r="AW1450" s="1"/>
      <c r="AX1450" s="1"/>
      <c r="AY1450" s="1"/>
      <c r="AZ1450" s="1" t="s">
        <v>265</v>
      </c>
      <c r="BA1450" s="1" t="s">
        <v>259</v>
      </c>
      <c r="BB1450" s="1"/>
      <c r="BC1450" s="1"/>
      <c r="BD1450" s="1"/>
      <c r="BE1450" s="1" t="s">
        <v>625</v>
      </c>
      <c r="BF1450" s="1" t="s">
        <v>298</v>
      </c>
      <c r="BG1450" s="1"/>
      <c r="BH1450" s="1" t="s">
        <v>7535</v>
      </c>
      <c r="BI1450" s="1"/>
      <c r="BJ1450" s="1"/>
      <c r="BK1450" s="1"/>
      <c r="BL1450" s="1" t="s">
        <v>9270</v>
      </c>
      <c r="BM1450" s="1" t="s">
        <v>9271</v>
      </c>
      <c r="BN1450" s="1" t="s">
        <v>181</v>
      </c>
    </row>
    <row r="1451" spans="1:66" ht="15.75" customHeight="1" x14ac:dyDescent="0.3">
      <c r="A1451" s="1" t="s">
        <v>1505</v>
      </c>
      <c r="B1451" s="1">
        <v>50000</v>
      </c>
      <c r="C1451" s="1" t="s">
        <v>68</v>
      </c>
      <c r="D1451" s="1">
        <v>0</v>
      </c>
      <c r="E1451" s="4">
        <v>44568</v>
      </c>
      <c r="F1451" s="1" t="s">
        <v>69</v>
      </c>
      <c r="G1451" s="1" t="s">
        <v>99</v>
      </c>
      <c r="H1451" s="1" t="s">
        <v>100</v>
      </c>
      <c r="I1451" s="1" t="s">
        <v>101</v>
      </c>
      <c r="J1451" s="1"/>
      <c r="K1451" s="1"/>
      <c r="L1451" s="1" t="s">
        <v>181</v>
      </c>
      <c r="M1451" s="1" t="s">
        <v>9272</v>
      </c>
      <c r="N1451" s="1" t="s">
        <v>9273</v>
      </c>
      <c r="O1451" s="1" t="s">
        <v>401</v>
      </c>
      <c r="P1451" s="1" t="s">
        <v>1508</v>
      </c>
      <c r="Q1451" s="1" t="s">
        <v>1505</v>
      </c>
      <c r="R1451" s="1" t="s">
        <v>9274</v>
      </c>
      <c r="S1451" s="1" t="s">
        <v>9275</v>
      </c>
      <c r="T1451" s="1"/>
      <c r="U1451" s="1" t="s">
        <v>147</v>
      </c>
      <c r="V1451" s="1"/>
      <c r="W1451" s="1"/>
      <c r="X1451" s="1"/>
      <c r="Y1451" s="1">
        <v>110</v>
      </c>
      <c r="Z1451" s="1"/>
      <c r="AA1451" s="1"/>
      <c r="AB1451" s="1"/>
      <c r="AC1451" s="1"/>
      <c r="AD1451" s="1"/>
      <c r="AE1451" s="1"/>
      <c r="AF1451" s="1"/>
      <c r="AG1451" s="1"/>
      <c r="AH1451" s="1"/>
      <c r="AI1451" s="1"/>
      <c r="AJ1451" s="1"/>
      <c r="AK1451" s="1" t="s">
        <v>112</v>
      </c>
      <c r="AL1451" s="1"/>
      <c r="AM1451" s="1"/>
      <c r="AN1451" s="1"/>
      <c r="AO1451" s="1"/>
      <c r="AP1451" s="1"/>
      <c r="AQ1451" s="1"/>
      <c r="AR1451" s="1"/>
      <c r="AS1451" s="1"/>
      <c r="AT1451" s="1"/>
      <c r="AU1451" s="1"/>
      <c r="AV1451" s="1"/>
      <c r="AW1451" s="1"/>
      <c r="AX1451" s="1"/>
      <c r="AY1451" s="1"/>
      <c r="AZ1451" s="1" t="s">
        <v>407</v>
      </c>
      <c r="BA1451" s="1" t="s">
        <v>401</v>
      </c>
      <c r="BB1451" s="1"/>
      <c r="BC1451" s="1"/>
      <c r="BD1451" s="1" t="s">
        <v>88</v>
      </c>
      <c r="BE1451" s="1" t="s">
        <v>192</v>
      </c>
      <c r="BF1451" s="1"/>
      <c r="BG1451" s="1"/>
      <c r="BH1451" s="1" t="s">
        <v>607</v>
      </c>
      <c r="BI1451" s="1"/>
      <c r="BJ1451" s="1"/>
      <c r="BK1451" s="1"/>
      <c r="BL1451" s="1" t="s">
        <v>9276</v>
      </c>
      <c r="BM1451" s="1" t="s">
        <v>9277</v>
      </c>
      <c r="BN1451" s="1"/>
    </row>
    <row r="1452" spans="1:66" ht="15.75" customHeight="1" x14ac:dyDescent="0.3">
      <c r="A1452" s="1" t="s">
        <v>1505</v>
      </c>
      <c r="B1452" s="1">
        <v>500000</v>
      </c>
      <c r="C1452" s="1" t="s">
        <v>68</v>
      </c>
      <c r="D1452" s="1">
        <v>0</v>
      </c>
      <c r="E1452" s="4">
        <v>44568</v>
      </c>
      <c r="F1452" s="1" t="s">
        <v>69</v>
      </c>
      <c r="G1452" s="1" t="s">
        <v>99</v>
      </c>
      <c r="H1452" s="1" t="s">
        <v>100</v>
      </c>
      <c r="I1452" s="1" t="s">
        <v>101</v>
      </c>
      <c r="J1452" s="1"/>
      <c r="K1452" s="1"/>
      <c r="L1452" s="1" t="s">
        <v>121</v>
      </c>
      <c r="M1452" s="1" t="s">
        <v>9272</v>
      </c>
      <c r="N1452" s="1" t="s">
        <v>9273</v>
      </c>
      <c r="O1452" s="1" t="s">
        <v>401</v>
      </c>
      <c r="P1452" s="1" t="s">
        <v>1508</v>
      </c>
      <c r="Q1452" s="1" t="s">
        <v>1505</v>
      </c>
      <c r="R1452" s="1" t="s">
        <v>9278</v>
      </c>
      <c r="S1452" s="1" t="s">
        <v>9279</v>
      </c>
      <c r="T1452" s="1"/>
      <c r="U1452" s="1" t="s">
        <v>147</v>
      </c>
      <c r="V1452" s="1"/>
      <c r="W1452" s="1"/>
      <c r="X1452" s="1"/>
      <c r="Y1452" s="1">
        <v>110</v>
      </c>
      <c r="Z1452" s="1"/>
      <c r="AA1452" s="1"/>
      <c r="AB1452" s="1"/>
      <c r="AC1452" s="1"/>
      <c r="AD1452" s="1"/>
      <c r="AE1452" s="1"/>
      <c r="AF1452" s="1"/>
      <c r="AG1452" s="1"/>
      <c r="AH1452" s="1"/>
      <c r="AI1452" s="1"/>
      <c r="AJ1452" s="1"/>
      <c r="AK1452" s="1" t="s">
        <v>112</v>
      </c>
      <c r="AL1452" s="1"/>
      <c r="AM1452" s="1"/>
      <c r="AN1452" s="1"/>
      <c r="AO1452" s="1"/>
      <c r="AP1452" s="1"/>
      <c r="AQ1452" s="1"/>
      <c r="AR1452" s="1"/>
      <c r="AS1452" s="1"/>
      <c r="AT1452" s="1"/>
      <c r="AU1452" s="1"/>
      <c r="AV1452" s="1"/>
      <c r="AW1452" s="1"/>
      <c r="AX1452" s="1"/>
      <c r="AY1452" s="1"/>
      <c r="AZ1452" s="1" t="s">
        <v>407</v>
      </c>
      <c r="BA1452" s="1" t="s">
        <v>401</v>
      </c>
      <c r="BB1452" s="1"/>
      <c r="BC1452" s="1"/>
      <c r="BD1452" s="1" t="s">
        <v>88</v>
      </c>
      <c r="BE1452" s="1" t="s">
        <v>192</v>
      </c>
      <c r="BF1452" s="1"/>
      <c r="BG1452" s="1"/>
      <c r="BH1452" s="1" t="s">
        <v>607</v>
      </c>
      <c r="BI1452" s="1"/>
      <c r="BJ1452" s="1"/>
      <c r="BK1452" s="1"/>
      <c r="BL1452" s="1" t="s">
        <v>9276</v>
      </c>
      <c r="BM1452" s="1" t="s">
        <v>9277</v>
      </c>
      <c r="BN1452" s="1"/>
    </row>
    <row r="1453" spans="1:66" ht="15.75" customHeight="1" x14ac:dyDescent="0.3">
      <c r="A1453" s="1" t="s">
        <v>2238</v>
      </c>
      <c r="B1453" s="1">
        <v>1900000</v>
      </c>
      <c r="C1453" s="1" t="s">
        <v>68</v>
      </c>
      <c r="D1453" s="1">
        <v>100</v>
      </c>
      <c r="E1453" s="4">
        <v>44780</v>
      </c>
      <c r="F1453" s="1" t="s">
        <v>69</v>
      </c>
      <c r="G1453" s="1" t="s">
        <v>70</v>
      </c>
      <c r="H1453" s="1" t="s">
        <v>71</v>
      </c>
      <c r="I1453" s="1" t="s">
        <v>72</v>
      </c>
      <c r="J1453" s="1" t="s">
        <v>7626</v>
      </c>
      <c r="K1453" s="1" t="s">
        <v>7627</v>
      </c>
      <c r="L1453" s="1" t="s">
        <v>9280</v>
      </c>
      <c r="M1453" s="1" t="s">
        <v>7629</v>
      </c>
      <c r="N1453" s="1" t="s">
        <v>7630</v>
      </c>
      <c r="O1453" s="1" t="s">
        <v>2238</v>
      </c>
      <c r="P1453" s="1" t="s">
        <v>486</v>
      </c>
      <c r="Q1453" s="1" t="s">
        <v>481</v>
      </c>
      <c r="R1453" s="1" t="s">
        <v>9281</v>
      </c>
      <c r="S1453" s="1" t="s">
        <v>9282</v>
      </c>
      <c r="T1453" s="1"/>
      <c r="U1453" s="1" t="s">
        <v>147</v>
      </c>
      <c r="V1453" s="1"/>
      <c r="W1453" s="1"/>
      <c r="X1453" s="1"/>
      <c r="Y1453" s="1">
        <v>484</v>
      </c>
      <c r="Z1453" s="1"/>
      <c r="AA1453" s="1"/>
      <c r="AB1453" s="1"/>
      <c r="AC1453" s="1"/>
      <c r="AD1453" s="1"/>
      <c r="AE1453" s="1"/>
      <c r="AF1453" s="1"/>
      <c r="AG1453" s="1"/>
      <c r="AH1453" s="1"/>
      <c r="AI1453" s="1"/>
      <c r="AJ1453" s="1"/>
      <c r="AK1453" s="1" t="s">
        <v>889</v>
      </c>
      <c r="AL1453" s="1"/>
      <c r="AM1453" s="1"/>
      <c r="AN1453" s="1"/>
      <c r="AO1453" s="1"/>
      <c r="AP1453" s="1"/>
      <c r="AQ1453" s="1"/>
      <c r="AR1453" s="1"/>
      <c r="AS1453" s="1"/>
      <c r="AT1453" s="1"/>
      <c r="AU1453" s="1"/>
      <c r="AV1453" s="1"/>
      <c r="AW1453" s="1"/>
      <c r="AX1453" s="1" t="s">
        <v>237</v>
      </c>
      <c r="AY1453" s="1"/>
      <c r="AZ1453" s="1"/>
      <c r="BA1453" s="1"/>
      <c r="BB1453" s="1" t="s">
        <v>3529</v>
      </c>
      <c r="BC1453" s="1"/>
      <c r="BD1453" s="1"/>
      <c r="BE1453" s="1" t="s">
        <v>134</v>
      </c>
      <c r="BF1453" s="1"/>
      <c r="BG1453" s="1"/>
      <c r="BH1453" s="1"/>
      <c r="BI1453" s="1"/>
      <c r="BJ1453" s="1"/>
      <c r="BK1453" s="1"/>
      <c r="BL1453" s="1" t="s">
        <v>7632</v>
      </c>
      <c r="BM1453" s="1" t="s">
        <v>7633</v>
      </c>
      <c r="BN1453" s="1" t="s">
        <v>121</v>
      </c>
    </row>
    <row r="1454" spans="1:66" ht="15.75" customHeight="1" x14ac:dyDescent="0.3">
      <c r="A1454" s="1" t="s">
        <v>7859</v>
      </c>
      <c r="B1454" s="1">
        <v>800000</v>
      </c>
      <c r="C1454" s="1" t="s">
        <v>68</v>
      </c>
      <c r="D1454" s="1">
        <v>100</v>
      </c>
      <c r="E1454" s="4">
        <v>44780</v>
      </c>
      <c r="F1454" s="1" t="s">
        <v>69</v>
      </c>
      <c r="G1454" s="1" t="s">
        <v>70</v>
      </c>
      <c r="H1454" s="1" t="s">
        <v>71</v>
      </c>
      <c r="I1454" s="1" t="s">
        <v>72</v>
      </c>
      <c r="J1454" s="1" t="s">
        <v>9283</v>
      </c>
      <c r="K1454" s="1" t="s">
        <v>9284</v>
      </c>
      <c r="L1454" s="1"/>
      <c r="M1454" s="1" t="s">
        <v>9285</v>
      </c>
      <c r="N1454" s="1" t="s">
        <v>9286</v>
      </c>
      <c r="O1454" s="1" t="s">
        <v>86</v>
      </c>
      <c r="P1454" s="1" t="s">
        <v>7864</v>
      </c>
      <c r="Q1454" s="1" t="s">
        <v>7859</v>
      </c>
      <c r="R1454" s="1" t="s">
        <v>9287</v>
      </c>
      <c r="S1454" s="1" t="s">
        <v>9288</v>
      </c>
      <c r="T1454" s="1"/>
      <c r="U1454" s="1" t="s">
        <v>130</v>
      </c>
      <c r="V1454" s="1"/>
      <c r="W1454" s="1"/>
      <c r="X1454" s="1"/>
      <c r="Y1454" s="1">
        <v>163</v>
      </c>
      <c r="Z1454" s="1"/>
      <c r="AA1454" s="1"/>
      <c r="AB1454" s="1"/>
      <c r="AC1454" s="1"/>
      <c r="AD1454" s="1"/>
      <c r="AE1454" s="1"/>
      <c r="AF1454" s="1"/>
      <c r="AG1454" s="1"/>
      <c r="AH1454" s="1"/>
      <c r="AI1454" s="1"/>
      <c r="AJ1454" s="1"/>
      <c r="AK1454" s="1" t="s">
        <v>220</v>
      </c>
      <c r="AL1454" s="1"/>
      <c r="AM1454" s="1"/>
      <c r="AN1454" s="1"/>
      <c r="AO1454" s="1"/>
      <c r="AP1454" s="1"/>
      <c r="AQ1454" s="1"/>
      <c r="AR1454" s="1"/>
      <c r="AS1454" s="1"/>
      <c r="AT1454" s="1"/>
      <c r="AU1454" s="1"/>
      <c r="AV1454" s="1"/>
      <c r="AW1454" s="1"/>
      <c r="AX1454" s="1" t="s">
        <v>113</v>
      </c>
      <c r="AY1454" s="1"/>
      <c r="AZ1454" s="1" t="s">
        <v>85</v>
      </c>
      <c r="BA1454" s="1" t="s">
        <v>86</v>
      </c>
      <c r="BB1454" s="1" t="s">
        <v>551</v>
      </c>
      <c r="BC1454" s="1"/>
      <c r="BD1454" s="1" t="s">
        <v>88</v>
      </c>
      <c r="BE1454" s="1" t="s">
        <v>134</v>
      </c>
      <c r="BF1454" s="1"/>
      <c r="BG1454" s="1"/>
      <c r="BH1454" s="1"/>
      <c r="BI1454" s="1"/>
      <c r="BJ1454" s="1"/>
      <c r="BK1454" s="1"/>
      <c r="BL1454" s="1" t="s">
        <v>9289</v>
      </c>
      <c r="BM1454" s="1" t="s">
        <v>9290</v>
      </c>
      <c r="BN1454" s="1" t="s">
        <v>121</v>
      </c>
    </row>
    <row r="1455" spans="1:66" ht="15.75" customHeight="1" x14ac:dyDescent="0.3">
      <c r="A1455" s="1" t="s">
        <v>98</v>
      </c>
      <c r="B1455" s="1">
        <v>16808</v>
      </c>
      <c r="C1455" s="1" t="s">
        <v>68</v>
      </c>
      <c r="D1455" s="1">
        <v>100</v>
      </c>
      <c r="E1455" s="4">
        <v>44780</v>
      </c>
      <c r="F1455" s="1" t="s">
        <v>69</v>
      </c>
      <c r="G1455" s="1" t="s">
        <v>70</v>
      </c>
      <c r="H1455" s="1" t="s">
        <v>71</v>
      </c>
      <c r="I1455" s="1" t="s">
        <v>72</v>
      </c>
      <c r="J1455" s="1" t="s">
        <v>9291</v>
      </c>
      <c r="K1455" s="1" t="s">
        <v>9292</v>
      </c>
      <c r="L1455" s="1"/>
      <c r="M1455" s="1" t="s">
        <v>9293</v>
      </c>
      <c r="N1455" s="1" t="s">
        <v>9294</v>
      </c>
      <c r="O1455" s="1" t="s">
        <v>138</v>
      </c>
      <c r="P1455" s="1" t="s">
        <v>106</v>
      </c>
      <c r="Q1455" s="1" t="s">
        <v>98</v>
      </c>
      <c r="R1455" s="1" t="s">
        <v>9295</v>
      </c>
      <c r="S1455" s="1" t="s">
        <v>9296</v>
      </c>
      <c r="T1455" s="1"/>
      <c r="U1455" s="1" t="s">
        <v>9297</v>
      </c>
      <c r="V1455" s="1"/>
      <c r="W1455" s="1" t="s">
        <v>9298</v>
      </c>
      <c r="X1455" s="1"/>
      <c r="Y1455" s="1">
        <v>160</v>
      </c>
      <c r="Z1455" s="1"/>
      <c r="AA1455" s="1"/>
      <c r="AB1455" s="1"/>
      <c r="AC1455" s="1"/>
      <c r="AD1455" s="1"/>
      <c r="AE1455" s="1"/>
      <c r="AF1455" s="1"/>
      <c r="AG1455" s="1" t="s">
        <v>82</v>
      </c>
      <c r="AH1455" s="1"/>
      <c r="AI1455" s="1"/>
      <c r="AJ1455" s="1"/>
      <c r="AK1455" s="1" t="s">
        <v>220</v>
      </c>
      <c r="AL1455" s="1"/>
      <c r="AM1455" s="1"/>
      <c r="AN1455" s="1"/>
      <c r="AO1455" s="1"/>
      <c r="AP1455" s="1"/>
      <c r="AQ1455" s="1"/>
      <c r="AR1455" s="1"/>
      <c r="AS1455" s="1"/>
      <c r="AT1455" s="1"/>
      <c r="AU1455" s="1"/>
      <c r="AV1455" s="1"/>
      <c r="AW1455" s="1"/>
      <c r="AX1455" s="1"/>
      <c r="AY1455" s="1"/>
      <c r="AZ1455" s="1" t="s">
        <v>234</v>
      </c>
      <c r="BA1455" s="1" t="s">
        <v>138</v>
      </c>
      <c r="BB1455" s="1"/>
      <c r="BC1455" s="1"/>
      <c r="BD1455" s="1"/>
      <c r="BE1455" s="1" t="s">
        <v>150</v>
      </c>
      <c r="BF1455" s="1" t="s">
        <v>298</v>
      </c>
      <c r="BG1455" s="1"/>
      <c r="BH1455" s="1" t="s">
        <v>152</v>
      </c>
      <c r="BI1455" s="1"/>
      <c r="BJ1455" s="1"/>
      <c r="BK1455" s="1"/>
      <c r="BL1455" s="1" t="s">
        <v>9299</v>
      </c>
      <c r="BM1455" s="1" t="s">
        <v>9300</v>
      </c>
      <c r="BN1455" s="1" t="s">
        <v>1430</v>
      </c>
    </row>
    <row r="1456" spans="1:66" ht="15.75" customHeight="1" x14ac:dyDescent="0.3">
      <c r="A1456" s="1" t="s">
        <v>641</v>
      </c>
      <c r="B1456" s="1">
        <v>5000000</v>
      </c>
      <c r="C1456" s="1" t="s">
        <v>68</v>
      </c>
      <c r="D1456" s="1">
        <v>0</v>
      </c>
      <c r="E1456" s="4" t="s">
        <v>2926</v>
      </c>
      <c r="F1456" s="1" t="s">
        <v>69</v>
      </c>
      <c r="G1456" s="1" t="s">
        <v>123</v>
      </c>
      <c r="H1456" s="1" t="s">
        <v>124</v>
      </c>
      <c r="I1456" s="1" t="s">
        <v>101</v>
      </c>
      <c r="J1456" s="1"/>
      <c r="K1456" s="1"/>
      <c r="L1456" s="1" t="s">
        <v>9301</v>
      </c>
      <c r="M1456" s="1" t="s">
        <v>9302</v>
      </c>
      <c r="N1456" s="1" t="s">
        <v>9303</v>
      </c>
      <c r="O1456" s="1" t="s">
        <v>444</v>
      </c>
      <c r="P1456" s="1" t="s">
        <v>647</v>
      </c>
      <c r="Q1456" s="1" t="s">
        <v>641</v>
      </c>
      <c r="R1456" s="1" t="s">
        <v>9304</v>
      </c>
      <c r="S1456" s="1" t="s">
        <v>9305</v>
      </c>
      <c r="T1456" s="1"/>
      <c r="U1456" s="1" t="s">
        <v>81</v>
      </c>
      <c r="V1456" s="1"/>
      <c r="W1456" s="1"/>
      <c r="X1456" s="1"/>
      <c r="Y1456" s="1">
        <v>2700</v>
      </c>
      <c r="Z1456" s="1"/>
      <c r="AA1456" s="1"/>
      <c r="AB1456" s="1"/>
      <c r="AC1456" s="1"/>
      <c r="AD1456" s="1"/>
      <c r="AE1456" s="1"/>
      <c r="AF1456" s="1"/>
      <c r="AG1456" s="1"/>
      <c r="AH1456" s="1"/>
      <c r="AI1456" s="1"/>
      <c r="AJ1456" s="1"/>
      <c r="AK1456" s="1" t="s">
        <v>1369</v>
      </c>
      <c r="AL1456" s="1"/>
      <c r="AM1456" s="1"/>
      <c r="AN1456" s="1"/>
      <c r="AO1456" s="1"/>
      <c r="AP1456" s="1"/>
      <c r="AQ1456" s="1"/>
      <c r="AR1456" s="1"/>
      <c r="AS1456" s="1"/>
      <c r="AT1456" s="1"/>
      <c r="AU1456" s="1"/>
      <c r="AV1456" s="1"/>
      <c r="AW1456" s="1"/>
      <c r="AX1456" s="1" t="s">
        <v>500</v>
      </c>
      <c r="AY1456" s="1"/>
      <c r="AZ1456" s="1" t="s">
        <v>443</v>
      </c>
      <c r="BA1456" s="1" t="s">
        <v>444</v>
      </c>
      <c r="BB1456" s="1"/>
      <c r="BC1456" s="1"/>
      <c r="BD1456" s="1" t="s">
        <v>3868</v>
      </c>
      <c r="BE1456" s="1" t="s">
        <v>192</v>
      </c>
      <c r="BF1456" s="1" t="s">
        <v>135</v>
      </c>
      <c r="BG1456" s="1"/>
      <c r="BH1456" s="1" t="s">
        <v>804</v>
      </c>
      <c r="BI1456" s="1"/>
      <c r="BJ1456" s="1"/>
      <c r="BK1456" s="1"/>
      <c r="BL1456" s="1" t="s">
        <v>9306</v>
      </c>
      <c r="BM1456" s="1" t="s">
        <v>9307</v>
      </c>
      <c r="BN1456" s="1"/>
    </row>
    <row r="1457" spans="1:66" ht="15.75" customHeight="1" x14ac:dyDescent="0.3">
      <c r="A1457" s="1" t="s">
        <v>98</v>
      </c>
      <c r="B1457" s="1">
        <v>53300</v>
      </c>
      <c r="C1457" s="1" t="s">
        <v>68</v>
      </c>
      <c r="D1457" s="1">
        <v>100</v>
      </c>
      <c r="E1457" s="4">
        <v>44780</v>
      </c>
      <c r="F1457" s="1" t="s">
        <v>69</v>
      </c>
      <c r="G1457" s="1" t="s">
        <v>70</v>
      </c>
      <c r="H1457" s="1" t="s">
        <v>71</v>
      </c>
      <c r="I1457" s="1" t="s">
        <v>72</v>
      </c>
      <c r="J1457" s="1" t="s">
        <v>9308</v>
      </c>
      <c r="K1457" s="1" t="s">
        <v>9309</v>
      </c>
      <c r="L1457" s="1"/>
      <c r="M1457" s="1" t="s">
        <v>9293</v>
      </c>
      <c r="N1457" s="1" t="s">
        <v>9294</v>
      </c>
      <c r="O1457" s="1" t="s">
        <v>138</v>
      </c>
      <c r="P1457" s="1" t="s">
        <v>106</v>
      </c>
      <c r="Q1457" s="1" t="s">
        <v>98</v>
      </c>
      <c r="R1457" s="1" t="s">
        <v>9310</v>
      </c>
      <c r="S1457" s="1" t="s">
        <v>9311</v>
      </c>
      <c r="T1457" s="1"/>
      <c r="U1457" s="1" t="s">
        <v>9297</v>
      </c>
      <c r="V1457" s="1"/>
      <c r="W1457" s="1" t="s">
        <v>9298</v>
      </c>
      <c r="X1457" s="1"/>
      <c r="Y1457" s="1">
        <v>160</v>
      </c>
      <c r="Z1457" s="1"/>
      <c r="AA1457" s="1"/>
      <c r="AB1457" s="1"/>
      <c r="AC1457" s="1"/>
      <c r="AD1457" s="1"/>
      <c r="AE1457" s="1"/>
      <c r="AF1457" s="1"/>
      <c r="AG1457" s="1" t="s">
        <v>82</v>
      </c>
      <c r="AH1457" s="1"/>
      <c r="AI1457" s="1"/>
      <c r="AJ1457" s="1"/>
      <c r="AK1457" s="1" t="s">
        <v>220</v>
      </c>
      <c r="AL1457" s="1"/>
      <c r="AM1457" s="1"/>
      <c r="AN1457" s="1"/>
      <c r="AO1457" s="1"/>
      <c r="AP1457" s="1"/>
      <c r="AQ1457" s="1"/>
      <c r="AR1457" s="1"/>
      <c r="AS1457" s="1"/>
      <c r="AT1457" s="1"/>
      <c r="AU1457" s="1"/>
      <c r="AV1457" s="1"/>
      <c r="AW1457" s="1"/>
      <c r="AX1457" s="1"/>
      <c r="AY1457" s="1"/>
      <c r="AZ1457" s="1" t="s">
        <v>234</v>
      </c>
      <c r="BA1457" s="1" t="s">
        <v>138</v>
      </c>
      <c r="BB1457" s="1"/>
      <c r="BC1457" s="1"/>
      <c r="BD1457" s="1"/>
      <c r="BE1457" s="1" t="s">
        <v>150</v>
      </c>
      <c r="BF1457" s="1" t="s">
        <v>298</v>
      </c>
      <c r="BG1457" s="1"/>
      <c r="BH1457" s="1" t="s">
        <v>152</v>
      </c>
      <c r="BI1457" s="1"/>
      <c r="BJ1457" s="1"/>
      <c r="BK1457" s="1"/>
      <c r="BL1457" s="1" t="s">
        <v>9299</v>
      </c>
      <c r="BM1457" s="1" t="s">
        <v>9300</v>
      </c>
      <c r="BN1457" s="1" t="s">
        <v>1430</v>
      </c>
    </row>
    <row r="1458" spans="1:66" ht="15.75" customHeight="1" x14ac:dyDescent="0.3">
      <c r="A1458" s="1" t="s">
        <v>98</v>
      </c>
      <c r="B1458" s="1">
        <v>74400</v>
      </c>
      <c r="C1458" s="1" t="s">
        <v>68</v>
      </c>
      <c r="D1458" s="1">
        <v>100</v>
      </c>
      <c r="E1458" s="4">
        <v>44780</v>
      </c>
      <c r="F1458" s="1" t="s">
        <v>69</v>
      </c>
      <c r="G1458" s="1" t="s">
        <v>70</v>
      </c>
      <c r="H1458" s="1" t="s">
        <v>71</v>
      </c>
      <c r="I1458" s="1" t="s">
        <v>72</v>
      </c>
      <c r="J1458" s="1" t="s">
        <v>9291</v>
      </c>
      <c r="K1458" s="1" t="s">
        <v>9292</v>
      </c>
      <c r="L1458" s="1"/>
      <c r="M1458" s="1" t="s">
        <v>9293</v>
      </c>
      <c r="N1458" s="1" t="s">
        <v>9294</v>
      </c>
      <c r="O1458" s="1" t="s">
        <v>138</v>
      </c>
      <c r="P1458" s="1" t="s">
        <v>106</v>
      </c>
      <c r="Q1458" s="1" t="s">
        <v>98</v>
      </c>
      <c r="R1458" s="1" t="s">
        <v>9312</v>
      </c>
      <c r="S1458" s="1" t="s">
        <v>9313</v>
      </c>
      <c r="T1458" s="1"/>
      <c r="U1458" s="1" t="s">
        <v>9297</v>
      </c>
      <c r="V1458" s="1"/>
      <c r="W1458" s="1" t="s">
        <v>9298</v>
      </c>
      <c r="X1458" s="1"/>
      <c r="Y1458" s="1">
        <v>160</v>
      </c>
      <c r="Z1458" s="1"/>
      <c r="AA1458" s="1"/>
      <c r="AB1458" s="1"/>
      <c r="AC1458" s="1"/>
      <c r="AD1458" s="1"/>
      <c r="AE1458" s="1"/>
      <c r="AF1458" s="1"/>
      <c r="AG1458" s="1" t="s">
        <v>82</v>
      </c>
      <c r="AH1458" s="1"/>
      <c r="AI1458" s="1"/>
      <c r="AJ1458" s="1"/>
      <c r="AK1458" s="1" t="s">
        <v>220</v>
      </c>
      <c r="AL1458" s="1"/>
      <c r="AM1458" s="1"/>
      <c r="AN1458" s="1"/>
      <c r="AO1458" s="1"/>
      <c r="AP1458" s="1"/>
      <c r="AQ1458" s="1"/>
      <c r="AR1458" s="1"/>
      <c r="AS1458" s="1"/>
      <c r="AT1458" s="1"/>
      <c r="AU1458" s="1"/>
      <c r="AV1458" s="1"/>
      <c r="AW1458" s="1"/>
      <c r="AX1458" s="1"/>
      <c r="AY1458" s="1"/>
      <c r="AZ1458" s="1" t="s">
        <v>234</v>
      </c>
      <c r="BA1458" s="1" t="s">
        <v>138</v>
      </c>
      <c r="BB1458" s="1"/>
      <c r="BC1458" s="1"/>
      <c r="BD1458" s="1"/>
      <c r="BE1458" s="1" t="s">
        <v>150</v>
      </c>
      <c r="BF1458" s="1" t="s">
        <v>298</v>
      </c>
      <c r="BG1458" s="1"/>
      <c r="BH1458" s="1" t="s">
        <v>152</v>
      </c>
      <c r="BI1458" s="1"/>
      <c r="BJ1458" s="1"/>
      <c r="BK1458" s="1"/>
      <c r="BL1458" s="1" t="s">
        <v>9299</v>
      </c>
      <c r="BM1458" s="1" t="s">
        <v>9300</v>
      </c>
      <c r="BN1458" s="1" t="s">
        <v>181</v>
      </c>
    </row>
    <row r="1459" spans="1:66" ht="15.75" customHeight="1" x14ac:dyDescent="0.3">
      <c r="A1459" s="1" t="s">
        <v>98</v>
      </c>
      <c r="B1459" s="1">
        <v>313516</v>
      </c>
      <c r="C1459" s="1" t="s">
        <v>68</v>
      </c>
      <c r="D1459" s="1">
        <v>100</v>
      </c>
      <c r="E1459" s="4">
        <v>44780</v>
      </c>
      <c r="F1459" s="1" t="s">
        <v>69</v>
      </c>
      <c r="G1459" s="1" t="s">
        <v>70</v>
      </c>
      <c r="H1459" s="1" t="s">
        <v>71</v>
      </c>
      <c r="I1459" s="1" t="s">
        <v>72</v>
      </c>
      <c r="J1459" s="1" t="s">
        <v>9291</v>
      </c>
      <c r="K1459" s="1" t="s">
        <v>9292</v>
      </c>
      <c r="L1459" s="1"/>
      <c r="M1459" s="1" t="s">
        <v>9293</v>
      </c>
      <c r="N1459" s="1" t="s">
        <v>9294</v>
      </c>
      <c r="O1459" s="1" t="s">
        <v>138</v>
      </c>
      <c r="P1459" s="1" t="s">
        <v>106</v>
      </c>
      <c r="Q1459" s="1" t="s">
        <v>98</v>
      </c>
      <c r="R1459" s="1" t="s">
        <v>9314</v>
      </c>
      <c r="S1459" s="1" t="s">
        <v>9315</v>
      </c>
      <c r="T1459" s="1"/>
      <c r="U1459" s="1" t="s">
        <v>9297</v>
      </c>
      <c r="V1459" s="1"/>
      <c r="W1459" s="1" t="s">
        <v>9298</v>
      </c>
      <c r="X1459" s="1"/>
      <c r="Y1459" s="1">
        <v>160</v>
      </c>
      <c r="Z1459" s="1"/>
      <c r="AA1459" s="1"/>
      <c r="AB1459" s="1"/>
      <c r="AC1459" s="1"/>
      <c r="AD1459" s="1"/>
      <c r="AE1459" s="1"/>
      <c r="AF1459" s="1"/>
      <c r="AG1459" s="1" t="s">
        <v>82</v>
      </c>
      <c r="AH1459" s="1"/>
      <c r="AI1459" s="1"/>
      <c r="AJ1459" s="1"/>
      <c r="AK1459" s="1" t="s">
        <v>220</v>
      </c>
      <c r="AL1459" s="1"/>
      <c r="AM1459" s="1"/>
      <c r="AN1459" s="1"/>
      <c r="AO1459" s="1"/>
      <c r="AP1459" s="1"/>
      <c r="AQ1459" s="1"/>
      <c r="AR1459" s="1"/>
      <c r="AS1459" s="1"/>
      <c r="AT1459" s="1"/>
      <c r="AU1459" s="1"/>
      <c r="AV1459" s="1"/>
      <c r="AW1459" s="1"/>
      <c r="AX1459" s="1"/>
      <c r="AY1459" s="1"/>
      <c r="AZ1459" s="1" t="s">
        <v>234</v>
      </c>
      <c r="BA1459" s="1" t="s">
        <v>138</v>
      </c>
      <c r="BB1459" s="1"/>
      <c r="BC1459" s="1"/>
      <c r="BD1459" s="1"/>
      <c r="BE1459" s="1" t="s">
        <v>150</v>
      </c>
      <c r="BF1459" s="1" t="s">
        <v>298</v>
      </c>
      <c r="BG1459" s="1"/>
      <c r="BH1459" s="1" t="s">
        <v>152</v>
      </c>
      <c r="BI1459" s="1"/>
      <c r="BJ1459" s="1"/>
      <c r="BK1459" s="1"/>
      <c r="BL1459" s="1" t="s">
        <v>9299</v>
      </c>
      <c r="BM1459" s="1" t="s">
        <v>9300</v>
      </c>
      <c r="BN1459" s="1" t="s">
        <v>121</v>
      </c>
    </row>
    <row r="1460" spans="1:66" ht="15.75" customHeight="1" x14ac:dyDescent="0.3">
      <c r="A1460" s="1" t="s">
        <v>98</v>
      </c>
      <c r="B1460" s="1">
        <v>200000</v>
      </c>
      <c r="C1460" s="1" t="s">
        <v>68</v>
      </c>
      <c r="D1460" s="1">
        <v>50</v>
      </c>
      <c r="E1460" s="4" t="s">
        <v>139</v>
      </c>
      <c r="F1460" s="1" t="s">
        <v>69</v>
      </c>
      <c r="G1460" s="1" t="s">
        <v>402</v>
      </c>
      <c r="H1460" s="1" t="s">
        <v>403</v>
      </c>
      <c r="I1460" s="1" t="s">
        <v>142</v>
      </c>
      <c r="J1460" s="1"/>
      <c r="K1460" s="1"/>
      <c r="L1460" s="1"/>
      <c r="M1460" s="1" t="s">
        <v>9316</v>
      </c>
      <c r="N1460" s="1" t="s">
        <v>9317</v>
      </c>
      <c r="O1460" s="1" t="s">
        <v>406</v>
      </c>
      <c r="P1460" s="1" t="s">
        <v>9318</v>
      </c>
      <c r="Q1460" s="1" t="s">
        <v>406</v>
      </c>
      <c r="R1460" s="1" t="s">
        <v>9319</v>
      </c>
      <c r="S1460" s="1" t="s">
        <v>9320</v>
      </c>
      <c r="T1460" s="1"/>
      <c r="U1460" s="1" t="s">
        <v>130</v>
      </c>
      <c r="V1460" s="1"/>
      <c r="W1460" s="1"/>
      <c r="X1460" s="1"/>
      <c r="Y1460" s="1">
        <v>75</v>
      </c>
      <c r="Z1460" s="1"/>
      <c r="AA1460" s="1"/>
      <c r="AB1460" s="1"/>
      <c r="AC1460" s="1"/>
      <c r="AD1460" s="1"/>
      <c r="AE1460" s="1"/>
      <c r="AF1460" s="1"/>
      <c r="AG1460" s="1"/>
      <c r="AH1460" s="1"/>
      <c r="AI1460" s="1"/>
      <c r="AJ1460" s="1"/>
      <c r="AK1460" s="1" t="s">
        <v>889</v>
      </c>
      <c r="AL1460" s="1"/>
      <c r="AM1460" s="1"/>
      <c r="AN1460" s="1"/>
      <c r="AO1460" s="1"/>
      <c r="AP1460" s="1"/>
      <c r="AQ1460" s="1"/>
      <c r="AR1460" s="1"/>
      <c r="AS1460" s="1"/>
      <c r="AT1460" s="1"/>
      <c r="AU1460" s="1"/>
      <c r="AV1460" s="1"/>
      <c r="AW1460" s="1"/>
      <c r="AX1460" s="1" t="s">
        <v>345</v>
      </c>
      <c r="AY1460" s="1"/>
      <c r="AZ1460" s="1" t="s">
        <v>6372</v>
      </c>
      <c r="BA1460" s="1" t="s">
        <v>6373</v>
      </c>
      <c r="BB1460" s="1"/>
      <c r="BC1460" s="1"/>
      <c r="BD1460" s="1"/>
      <c r="BE1460" s="1" t="s">
        <v>192</v>
      </c>
      <c r="BF1460" s="1"/>
      <c r="BG1460" s="1"/>
      <c r="BH1460" s="1" t="s">
        <v>193</v>
      </c>
      <c r="BI1460" s="1"/>
      <c r="BJ1460" s="1"/>
      <c r="BK1460" s="1"/>
      <c r="BL1460" s="1" t="s">
        <v>9321</v>
      </c>
      <c r="BM1460" s="1" t="s">
        <v>9322</v>
      </c>
      <c r="BN1460" s="1"/>
    </row>
    <row r="1461" spans="1:66" ht="15.75" customHeight="1" x14ac:dyDescent="0.3">
      <c r="A1461" s="1" t="s">
        <v>401</v>
      </c>
      <c r="B1461" s="1">
        <v>100000</v>
      </c>
      <c r="C1461" s="1" t="s">
        <v>68</v>
      </c>
      <c r="D1461" s="1">
        <v>0</v>
      </c>
      <c r="E1461" s="4" t="s">
        <v>2926</v>
      </c>
      <c r="F1461" s="1" t="s">
        <v>69</v>
      </c>
      <c r="G1461" s="1" t="s">
        <v>123</v>
      </c>
      <c r="H1461" s="1" t="s">
        <v>124</v>
      </c>
      <c r="I1461" s="1" t="s">
        <v>101</v>
      </c>
      <c r="J1461" s="1"/>
      <c r="K1461" s="1"/>
      <c r="L1461" s="1" t="s">
        <v>9323</v>
      </c>
      <c r="M1461" s="1" t="s">
        <v>8960</v>
      </c>
      <c r="N1461" s="1" t="s">
        <v>8961</v>
      </c>
      <c r="O1461" s="1" t="s">
        <v>401</v>
      </c>
      <c r="P1461" s="1" t="s">
        <v>407</v>
      </c>
      <c r="Q1461" s="1" t="s">
        <v>401</v>
      </c>
      <c r="R1461" s="1" t="s">
        <v>9324</v>
      </c>
      <c r="S1461" s="1" t="s">
        <v>9325</v>
      </c>
      <c r="T1461" s="1"/>
      <c r="U1461" s="1" t="s">
        <v>130</v>
      </c>
      <c r="V1461" s="1"/>
      <c r="W1461" s="1"/>
      <c r="X1461" s="1"/>
      <c r="Y1461" s="1">
        <v>52</v>
      </c>
      <c r="Z1461" s="1"/>
      <c r="AA1461" s="1"/>
      <c r="AB1461" s="1"/>
      <c r="AC1461" s="1"/>
      <c r="AD1461" s="1"/>
      <c r="AE1461" s="1"/>
      <c r="AF1461" s="1"/>
      <c r="AG1461" s="1"/>
      <c r="AH1461" s="1"/>
      <c r="AI1461" s="1"/>
      <c r="AJ1461" s="1"/>
      <c r="AK1461" s="1" t="s">
        <v>1389</v>
      </c>
      <c r="AL1461" s="1"/>
      <c r="AM1461" s="1"/>
      <c r="AN1461" s="1"/>
      <c r="AO1461" s="1"/>
      <c r="AP1461" s="1"/>
      <c r="AQ1461" s="1"/>
      <c r="AR1461" s="1"/>
      <c r="AS1461" s="1"/>
      <c r="AT1461" s="1"/>
      <c r="AU1461" s="1"/>
      <c r="AV1461" s="1"/>
      <c r="AW1461" s="1"/>
      <c r="AX1461" s="1" t="s">
        <v>345</v>
      </c>
      <c r="AY1461" s="1"/>
      <c r="AZ1461" s="1" t="s">
        <v>407</v>
      </c>
      <c r="BA1461" s="1" t="s">
        <v>401</v>
      </c>
      <c r="BB1461" s="1"/>
      <c r="BC1461" s="1"/>
      <c r="BD1461" s="1" t="s">
        <v>4584</v>
      </c>
      <c r="BE1461" s="1" t="s">
        <v>134</v>
      </c>
      <c r="BF1461" s="1"/>
      <c r="BG1461" s="1"/>
      <c r="BH1461" s="1"/>
      <c r="BI1461" s="1"/>
      <c r="BJ1461" s="1"/>
      <c r="BK1461" s="1"/>
      <c r="BL1461" s="1" t="s">
        <v>8964</v>
      </c>
      <c r="BM1461" s="1" t="s">
        <v>8965</v>
      </c>
      <c r="BN1461" s="1"/>
    </row>
    <row r="1462" spans="1:66" ht="15.75" customHeight="1" x14ac:dyDescent="0.3">
      <c r="A1462" s="1" t="s">
        <v>98</v>
      </c>
      <c r="B1462" s="1">
        <v>325000</v>
      </c>
      <c r="C1462" s="1" t="s">
        <v>68</v>
      </c>
      <c r="D1462" s="1">
        <v>50</v>
      </c>
      <c r="E1462" s="4" t="s">
        <v>314</v>
      </c>
      <c r="F1462" s="1" t="s">
        <v>69</v>
      </c>
      <c r="G1462" s="1" t="s">
        <v>402</v>
      </c>
      <c r="H1462" s="1" t="s">
        <v>403</v>
      </c>
      <c r="I1462" s="1" t="s">
        <v>142</v>
      </c>
      <c r="J1462" s="1"/>
      <c r="K1462" s="1"/>
      <c r="L1462" s="1"/>
      <c r="M1462" s="1" t="s">
        <v>9326</v>
      </c>
      <c r="N1462" s="1" t="s">
        <v>9327</v>
      </c>
      <c r="O1462" s="1" t="s">
        <v>406</v>
      </c>
      <c r="P1462" s="1" t="s">
        <v>9318</v>
      </c>
      <c r="Q1462" s="1" t="s">
        <v>406</v>
      </c>
      <c r="R1462" s="1" t="s">
        <v>9328</v>
      </c>
      <c r="S1462" s="1" t="s">
        <v>9329</v>
      </c>
      <c r="T1462" s="1"/>
      <c r="U1462" s="1" t="s">
        <v>130</v>
      </c>
      <c r="V1462" s="1"/>
      <c r="W1462" s="1"/>
      <c r="X1462" s="1"/>
      <c r="Y1462" s="1">
        <v>50</v>
      </c>
      <c r="Z1462" s="1"/>
      <c r="AA1462" s="1"/>
      <c r="AB1462" s="1"/>
      <c r="AC1462" s="1"/>
      <c r="AD1462" s="1"/>
      <c r="AE1462" s="1"/>
      <c r="AF1462" s="1"/>
      <c r="AG1462" s="1"/>
      <c r="AH1462" s="1"/>
      <c r="AI1462" s="1"/>
      <c r="AJ1462" s="1"/>
      <c r="AK1462" s="1" t="s">
        <v>1397</v>
      </c>
      <c r="AL1462" s="1"/>
      <c r="AM1462" s="1"/>
      <c r="AN1462" s="1"/>
      <c r="AO1462" s="1"/>
      <c r="AP1462" s="1"/>
      <c r="AQ1462" s="1"/>
      <c r="AR1462" s="1"/>
      <c r="AS1462" s="1"/>
      <c r="AT1462" s="1"/>
      <c r="AU1462" s="1"/>
      <c r="AV1462" s="1"/>
      <c r="AW1462" s="1"/>
      <c r="AX1462" s="1" t="s">
        <v>237</v>
      </c>
      <c r="AY1462" s="1"/>
      <c r="AZ1462" s="1" t="s">
        <v>6372</v>
      </c>
      <c r="BA1462" s="1" t="s">
        <v>6373</v>
      </c>
      <c r="BB1462" s="1"/>
      <c r="BC1462" s="1"/>
      <c r="BD1462" s="1"/>
      <c r="BE1462" s="1" t="s">
        <v>134</v>
      </c>
      <c r="BF1462" s="1"/>
      <c r="BG1462" s="1"/>
      <c r="BH1462" s="1"/>
      <c r="BI1462" s="1"/>
      <c r="BJ1462" s="1"/>
      <c r="BK1462" s="1"/>
      <c r="BL1462" s="1" t="s">
        <v>9330</v>
      </c>
      <c r="BM1462" s="1" t="s">
        <v>9331</v>
      </c>
      <c r="BN1462" s="1"/>
    </row>
    <row r="1463" spans="1:66" ht="15.75" customHeight="1" x14ac:dyDescent="0.3">
      <c r="A1463" s="1" t="s">
        <v>837</v>
      </c>
      <c r="B1463" s="1">
        <v>450000</v>
      </c>
      <c r="C1463" s="1" t="s">
        <v>68</v>
      </c>
      <c r="D1463" s="1">
        <v>0</v>
      </c>
      <c r="E1463" s="4">
        <v>44780</v>
      </c>
      <c r="F1463" s="1" t="s">
        <v>69</v>
      </c>
      <c r="G1463" s="1" t="s">
        <v>99</v>
      </c>
      <c r="H1463" s="1" t="s">
        <v>100</v>
      </c>
      <c r="I1463" s="1" t="s">
        <v>101</v>
      </c>
      <c r="J1463" s="1" t="s">
        <v>9332</v>
      </c>
      <c r="K1463" s="1" t="s">
        <v>9333</v>
      </c>
      <c r="L1463" s="1"/>
      <c r="M1463" s="1" t="s">
        <v>9334</v>
      </c>
      <c r="N1463" s="1" t="s">
        <v>9335</v>
      </c>
      <c r="O1463" s="1" t="s">
        <v>304</v>
      </c>
      <c r="P1463" s="1" t="s">
        <v>222</v>
      </c>
      <c r="Q1463" s="1" t="s">
        <v>223</v>
      </c>
      <c r="R1463" s="1" t="s">
        <v>9336</v>
      </c>
      <c r="S1463" s="1" t="s">
        <v>9337</v>
      </c>
      <c r="T1463" s="1"/>
      <c r="U1463" s="1" t="s">
        <v>147</v>
      </c>
      <c r="V1463" s="1"/>
      <c r="W1463" s="1"/>
      <c r="X1463" s="1"/>
      <c r="Y1463" s="1">
        <v>193</v>
      </c>
      <c r="Z1463" s="1"/>
      <c r="AA1463" s="1"/>
      <c r="AB1463" s="1"/>
      <c r="AC1463" s="1"/>
      <c r="AD1463" s="1"/>
      <c r="AE1463" s="1"/>
      <c r="AF1463" s="1"/>
      <c r="AG1463" s="1"/>
      <c r="AH1463" s="1"/>
      <c r="AI1463" s="1"/>
      <c r="AJ1463" s="1"/>
      <c r="AK1463" s="1" t="s">
        <v>112</v>
      </c>
      <c r="AL1463" s="1"/>
      <c r="AM1463" s="1"/>
      <c r="AN1463" s="1"/>
      <c r="AO1463" s="1"/>
      <c r="AP1463" s="1"/>
      <c r="AQ1463" s="1"/>
      <c r="AR1463" s="1"/>
      <c r="AS1463" s="1"/>
      <c r="AT1463" s="1"/>
      <c r="AU1463" s="1"/>
      <c r="AV1463" s="1"/>
      <c r="AW1463" s="1"/>
      <c r="AX1463" s="1" t="s">
        <v>237</v>
      </c>
      <c r="AY1463" s="1"/>
      <c r="AZ1463" s="1" t="s">
        <v>238</v>
      </c>
      <c r="BA1463" s="1" t="s">
        <v>233</v>
      </c>
      <c r="BB1463" s="1"/>
      <c r="BC1463" s="1"/>
      <c r="BD1463" s="1" t="s">
        <v>88</v>
      </c>
      <c r="BE1463" s="1" t="s">
        <v>192</v>
      </c>
      <c r="BF1463" s="1" t="s">
        <v>135</v>
      </c>
      <c r="BG1463" s="1"/>
      <c r="BH1463" s="1" t="s">
        <v>331</v>
      </c>
      <c r="BI1463" s="1"/>
      <c r="BJ1463" s="1"/>
      <c r="BK1463" s="1"/>
      <c r="BL1463" s="1" t="s">
        <v>9338</v>
      </c>
      <c r="BM1463" s="1" t="s">
        <v>9339</v>
      </c>
      <c r="BN1463" s="1" t="s">
        <v>121</v>
      </c>
    </row>
    <row r="1464" spans="1:66" ht="15.75" customHeight="1" x14ac:dyDescent="0.3">
      <c r="A1464" s="1" t="s">
        <v>414</v>
      </c>
      <c r="B1464" s="1">
        <v>40000000</v>
      </c>
      <c r="C1464" s="1" t="s">
        <v>68</v>
      </c>
      <c r="D1464" s="1">
        <v>0</v>
      </c>
      <c r="E1464" s="4">
        <v>44658</v>
      </c>
      <c r="F1464" s="1" t="s">
        <v>69</v>
      </c>
      <c r="G1464" s="1" t="s">
        <v>99</v>
      </c>
      <c r="H1464" s="1" t="s">
        <v>100</v>
      </c>
      <c r="I1464" s="1" t="s">
        <v>101</v>
      </c>
      <c r="J1464" s="1" t="s">
        <v>9340</v>
      </c>
      <c r="K1464" s="1" t="s">
        <v>9341</v>
      </c>
      <c r="L1464" s="1" t="s">
        <v>9342</v>
      </c>
      <c r="M1464" s="1" t="s">
        <v>9343</v>
      </c>
      <c r="N1464" s="1" t="s">
        <v>9344</v>
      </c>
      <c r="O1464" s="1" t="s">
        <v>406</v>
      </c>
      <c r="P1464" s="1" t="s">
        <v>735</v>
      </c>
      <c r="Q1464" s="1" t="s">
        <v>414</v>
      </c>
      <c r="R1464" s="1" t="s">
        <v>9345</v>
      </c>
      <c r="S1464" s="1" t="s">
        <v>9346</v>
      </c>
      <c r="T1464" s="1"/>
      <c r="U1464" s="1" t="s">
        <v>130</v>
      </c>
      <c r="V1464" s="1"/>
      <c r="W1464" s="1"/>
      <c r="X1464" s="1"/>
      <c r="Y1464" s="1">
        <v>3400</v>
      </c>
      <c r="Z1464" s="1"/>
      <c r="AA1464" s="1"/>
      <c r="AB1464" s="1"/>
      <c r="AC1464" s="1"/>
      <c r="AD1464" s="1"/>
      <c r="AE1464" s="1"/>
      <c r="AF1464" s="1"/>
      <c r="AG1464" s="1"/>
      <c r="AH1464" s="1"/>
      <c r="AI1464" s="1"/>
      <c r="AJ1464" s="1"/>
      <c r="AK1464" s="1" t="s">
        <v>356</v>
      </c>
      <c r="AL1464" s="1" t="s">
        <v>2679</v>
      </c>
      <c r="AM1464" s="1"/>
      <c r="AN1464" s="1"/>
      <c r="AO1464" s="1"/>
      <c r="AP1464" s="1"/>
      <c r="AQ1464" s="1"/>
      <c r="AR1464" s="1"/>
      <c r="AS1464" s="1"/>
      <c r="AT1464" s="1"/>
      <c r="AU1464" s="1"/>
      <c r="AV1464" s="1"/>
      <c r="AW1464" s="1"/>
      <c r="AX1464" s="1" t="s">
        <v>164</v>
      </c>
      <c r="AY1464" s="1"/>
      <c r="AZ1464" s="1" t="s">
        <v>234</v>
      </c>
      <c r="BA1464" s="1" t="s">
        <v>138</v>
      </c>
      <c r="BB1464" s="1"/>
      <c r="BC1464" s="1"/>
      <c r="BD1464" s="1" t="s">
        <v>88</v>
      </c>
      <c r="BE1464" s="1" t="s">
        <v>134</v>
      </c>
      <c r="BF1464" s="1"/>
      <c r="BG1464" s="1"/>
      <c r="BH1464" s="1"/>
      <c r="BI1464" s="1"/>
      <c r="BJ1464" s="1"/>
      <c r="BK1464" s="1"/>
      <c r="BL1464" s="1" t="s">
        <v>9347</v>
      </c>
      <c r="BM1464" s="1" t="s">
        <v>9348</v>
      </c>
      <c r="BN1464" s="1" t="s">
        <v>121</v>
      </c>
    </row>
    <row r="1465" spans="1:66" ht="15.75" customHeight="1" x14ac:dyDescent="0.3">
      <c r="A1465" s="1" t="s">
        <v>155</v>
      </c>
      <c r="B1465" s="1">
        <v>1000000</v>
      </c>
      <c r="C1465" s="1" t="s">
        <v>68</v>
      </c>
      <c r="D1465" s="1">
        <v>0</v>
      </c>
      <c r="E1465" s="4" t="s">
        <v>6575</v>
      </c>
      <c r="F1465" s="1" t="s">
        <v>69</v>
      </c>
      <c r="G1465" s="1" t="s">
        <v>123</v>
      </c>
      <c r="H1465" s="1" t="s">
        <v>124</v>
      </c>
      <c r="I1465" s="1" t="s">
        <v>101</v>
      </c>
      <c r="J1465" s="1" t="s">
        <v>9349</v>
      </c>
      <c r="K1465" s="1" t="s">
        <v>9350</v>
      </c>
      <c r="L1465" s="1" t="s">
        <v>9351</v>
      </c>
      <c r="M1465" s="1" t="s">
        <v>9352</v>
      </c>
      <c r="N1465" s="1" t="s">
        <v>9353</v>
      </c>
      <c r="O1465" s="1" t="s">
        <v>168</v>
      </c>
      <c r="P1465" s="1" t="s">
        <v>1616</v>
      </c>
      <c r="Q1465" s="1" t="s">
        <v>976</v>
      </c>
      <c r="R1465" s="1" t="s">
        <v>9354</v>
      </c>
      <c r="S1465" s="1" t="s">
        <v>9355</v>
      </c>
      <c r="T1465" s="1"/>
      <c r="U1465" s="1" t="s">
        <v>130</v>
      </c>
      <c r="V1465" s="1"/>
      <c r="W1465" s="1"/>
      <c r="X1465" s="1"/>
      <c r="Y1465" s="1">
        <v>1023</v>
      </c>
      <c r="Z1465" s="1"/>
      <c r="AA1465" s="1"/>
      <c r="AB1465" s="1"/>
      <c r="AC1465" s="1"/>
      <c r="AD1465" s="1"/>
      <c r="AE1465" s="1"/>
      <c r="AF1465" s="1"/>
      <c r="AG1465" s="1"/>
      <c r="AH1465" s="1"/>
      <c r="AI1465" s="1"/>
      <c r="AJ1465" s="1"/>
      <c r="AK1465" s="1" t="s">
        <v>707</v>
      </c>
      <c r="AL1465" s="1"/>
      <c r="AM1465" s="1"/>
      <c r="AN1465" s="1"/>
      <c r="AO1465" s="1"/>
      <c r="AP1465" s="1"/>
      <c r="AQ1465" s="1"/>
      <c r="AR1465" s="1"/>
      <c r="AS1465" s="1"/>
      <c r="AT1465" s="1"/>
      <c r="AU1465" s="1"/>
      <c r="AV1465" s="1"/>
      <c r="AW1465" s="1"/>
      <c r="AX1465" s="1"/>
      <c r="AY1465" s="1"/>
      <c r="AZ1465" s="1" t="s">
        <v>7264</v>
      </c>
      <c r="BA1465" s="1" t="s">
        <v>7265</v>
      </c>
      <c r="BB1465" s="1"/>
      <c r="BC1465" s="1"/>
      <c r="BD1465" s="1" t="s">
        <v>88</v>
      </c>
      <c r="BE1465" s="1" t="s">
        <v>134</v>
      </c>
      <c r="BF1465" s="1"/>
      <c r="BG1465" s="1"/>
      <c r="BH1465" s="1"/>
      <c r="BI1465" s="1"/>
      <c r="BJ1465" s="1"/>
      <c r="BK1465" s="1"/>
      <c r="BL1465" s="1" t="s">
        <v>9356</v>
      </c>
      <c r="BM1465" s="1" t="s">
        <v>9357</v>
      </c>
      <c r="BN1465" s="1"/>
    </row>
    <row r="1466" spans="1:66" ht="15.75" customHeight="1" x14ac:dyDescent="0.3">
      <c r="A1466" s="1" t="s">
        <v>67</v>
      </c>
      <c r="B1466" s="1">
        <v>1500000</v>
      </c>
      <c r="C1466" s="1" t="s">
        <v>68</v>
      </c>
      <c r="D1466" s="1">
        <v>0</v>
      </c>
      <c r="E1466" s="4">
        <v>44568</v>
      </c>
      <c r="F1466" s="1" t="s">
        <v>69</v>
      </c>
      <c r="G1466" s="1" t="s">
        <v>99</v>
      </c>
      <c r="H1466" s="1" t="s">
        <v>100</v>
      </c>
      <c r="I1466" s="1" t="s">
        <v>101</v>
      </c>
      <c r="J1466" s="1"/>
      <c r="K1466" s="1"/>
      <c r="L1466" s="1" t="s">
        <v>9358</v>
      </c>
      <c r="M1466" s="1" t="s">
        <v>9121</v>
      </c>
      <c r="N1466" s="1" t="s">
        <v>9122</v>
      </c>
      <c r="O1466" s="1" t="s">
        <v>444</v>
      </c>
      <c r="P1466" s="1" t="s">
        <v>3622</v>
      </c>
      <c r="Q1466" s="1" t="s">
        <v>67</v>
      </c>
      <c r="R1466" s="1" t="s">
        <v>9359</v>
      </c>
      <c r="S1466" s="1" t="s">
        <v>9360</v>
      </c>
      <c r="T1466" s="1"/>
      <c r="U1466" s="1" t="s">
        <v>1359</v>
      </c>
      <c r="V1466" s="1"/>
      <c r="W1466" s="1"/>
      <c r="X1466" s="1"/>
      <c r="Y1466" s="1">
        <v>1000</v>
      </c>
      <c r="Z1466" s="1"/>
      <c r="AA1466" s="1"/>
      <c r="AB1466" s="1"/>
      <c r="AC1466" s="1"/>
      <c r="AD1466" s="1"/>
      <c r="AE1466" s="1"/>
      <c r="AF1466" s="1"/>
      <c r="AG1466" s="1"/>
      <c r="AH1466" s="1"/>
      <c r="AI1466" s="1"/>
      <c r="AJ1466" s="1"/>
      <c r="AK1466" s="1" t="s">
        <v>112</v>
      </c>
      <c r="AL1466" s="1"/>
      <c r="AM1466" s="1"/>
      <c r="AN1466" s="1"/>
      <c r="AO1466" s="1"/>
      <c r="AP1466" s="1"/>
      <c r="AQ1466" s="1"/>
      <c r="AR1466" s="1"/>
      <c r="AS1466" s="1"/>
      <c r="AT1466" s="1"/>
      <c r="AU1466" s="1"/>
      <c r="AV1466" s="1"/>
      <c r="AW1466" s="1"/>
      <c r="AX1466" s="1" t="s">
        <v>345</v>
      </c>
      <c r="AY1466" s="1"/>
      <c r="AZ1466" s="1" t="s">
        <v>443</v>
      </c>
      <c r="BA1466" s="1" t="s">
        <v>444</v>
      </c>
      <c r="BB1466" s="1"/>
      <c r="BC1466" s="1"/>
      <c r="BD1466" s="1" t="s">
        <v>88</v>
      </c>
      <c r="BE1466" s="1" t="s">
        <v>134</v>
      </c>
      <c r="BF1466" s="1"/>
      <c r="BG1466" s="1"/>
      <c r="BH1466" s="1"/>
      <c r="BI1466" s="1"/>
      <c r="BJ1466" s="1"/>
      <c r="BK1466" s="1"/>
      <c r="BL1466" s="1" t="s">
        <v>9125</v>
      </c>
      <c r="BM1466" s="1" t="s">
        <v>9126</v>
      </c>
      <c r="BN1466" s="1" t="s">
        <v>181</v>
      </c>
    </row>
    <row r="1467" spans="1:66" ht="15.75" customHeight="1" x14ac:dyDescent="0.3">
      <c r="A1467" s="1" t="s">
        <v>6843</v>
      </c>
      <c r="B1467" s="1">
        <v>1500000</v>
      </c>
      <c r="C1467" s="1" t="s">
        <v>68</v>
      </c>
      <c r="D1467" s="1">
        <v>0</v>
      </c>
      <c r="E1467" s="4" t="s">
        <v>1059</v>
      </c>
      <c r="F1467" s="1" t="s">
        <v>69</v>
      </c>
      <c r="G1467" s="1" t="s">
        <v>123</v>
      </c>
      <c r="H1467" s="1" t="s">
        <v>124</v>
      </c>
      <c r="I1467" s="1" t="s">
        <v>101</v>
      </c>
      <c r="J1467" s="1"/>
      <c r="K1467" s="1"/>
      <c r="L1467" s="1"/>
      <c r="M1467" s="1" t="s">
        <v>9361</v>
      </c>
      <c r="N1467" s="1" t="s">
        <v>9362</v>
      </c>
      <c r="O1467" s="1" t="s">
        <v>406</v>
      </c>
      <c r="P1467" s="1" t="s">
        <v>9318</v>
      </c>
      <c r="Q1467" s="1" t="s">
        <v>406</v>
      </c>
      <c r="R1467" s="1" t="s">
        <v>9363</v>
      </c>
      <c r="S1467" s="1" t="s">
        <v>9364</v>
      </c>
      <c r="T1467" s="1"/>
      <c r="U1467" s="1" t="s">
        <v>147</v>
      </c>
      <c r="V1467" s="1"/>
      <c r="W1467" s="1"/>
      <c r="X1467" s="1"/>
      <c r="Y1467" s="1">
        <v>402</v>
      </c>
      <c r="Z1467" s="1"/>
      <c r="AA1467" s="1"/>
      <c r="AB1467" s="1"/>
      <c r="AC1467" s="1"/>
      <c r="AD1467" s="1"/>
      <c r="AE1467" s="1"/>
      <c r="AF1467" s="1"/>
      <c r="AG1467" s="1" t="s">
        <v>111</v>
      </c>
      <c r="AH1467" s="1"/>
      <c r="AI1467" s="1"/>
      <c r="AJ1467" s="1"/>
      <c r="AK1467" s="1" t="s">
        <v>220</v>
      </c>
      <c r="AL1467" s="1" t="s">
        <v>2679</v>
      </c>
      <c r="AM1467" s="1"/>
      <c r="AN1467" s="1"/>
      <c r="AO1467" s="1"/>
      <c r="AP1467" s="1"/>
      <c r="AQ1467" s="1"/>
      <c r="AR1467" s="1"/>
      <c r="AS1467" s="1"/>
      <c r="AT1467" s="1"/>
      <c r="AU1467" s="1"/>
      <c r="AV1467" s="1"/>
      <c r="AW1467" s="1"/>
      <c r="AX1467" s="1" t="s">
        <v>164</v>
      </c>
      <c r="AY1467" s="1"/>
      <c r="AZ1467" s="1" t="s">
        <v>234</v>
      </c>
      <c r="BA1467" s="1" t="s">
        <v>138</v>
      </c>
      <c r="BB1467" s="1"/>
      <c r="BC1467" s="1"/>
      <c r="BD1467" s="1" t="s">
        <v>88</v>
      </c>
      <c r="BE1467" s="1" t="s">
        <v>117</v>
      </c>
      <c r="BF1467" s="1"/>
      <c r="BG1467" s="1"/>
      <c r="BH1467" s="1" t="s">
        <v>455</v>
      </c>
      <c r="BI1467" s="1"/>
      <c r="BJ1467" s="1"/>
      <c r="BK1467" s="1"/>
      <c r="BL1467" s="1" t="s">
        <v>9365</v>
      </c>
      <c r="BM1467" s="1" t="s">
        <v>9366</v>
      </c>
      <c r="BN1467" s="1"/>
    </row>
    <row r="1468" spans="1:66" ht="15.75" customHeight="1" x14ac:dyDescent="0.3">
      <c r="A1468" s="1" t="s">
        <v>67</v>
      </c>
      <c r="B1468" s="1">
        <v>1500000</v>
      </c>
      <c r="C1468" s="1" t="s">
        <v>68</v>
      </c>
      <c r="D1468" s="1">
        <v>0</v>
      </c>
      <c r="E1468" s="4">
        <v>44568</v>
      </c>
      <c r="F1468" s="1" t="s">
        <v>69</v>
      </c>
      <c r="G1468" s="1" t="s">
        <v>99</v>
      </c>
      <c r="H1468" s="1" t="s">
        <v>100</v>
      </c>
      <c r="I1468" s="1" t="s">
        <v>101</v>
      </c>
      <c r="J1468" s="1"/>
      <c r="K1468" s="1"/>
      <c r="L1468" s="1" t="s">
        <v>375</v>
      </c>
      <c r="M1468" s="1" t="s">
        <v>9121</v>
      </c>
      <c r="N1468" s="1" t="s">
        <v>9122</v>
      </c>
      <c r="O1468" s="1" t="s">
        <v>444</v>
      </c>
      <c r="P1468" s="1" t="s">
        <v>3622</v>
      </c>
      <c r="Q1468" s="1" t="s">
        <v>67</v>
      </c>
      <c r="R1468" s="1" t="s">
        <v>9367</v>
      </c>
      <c r="S1468" s="1" t="s">
        <v>9368</v>
      </c>
      <c r="T1468" s="1"/>
      <c r="U1468" s="1" t="s">
        <v>1359</v>
      </c>
      <c r="V1468" s="1"/>
      <c r="W1468" s="1"/>
      <c r="X1468" s="1"/>
      <c r="Y1468" s="1">
        <v>1000</v>
      </c>
      <c r="Z1468" s="1"/>
      <c r="AA1468" s="1"/>
      <c r="AB1468" s="1"/>
      <c r="AC1468" s="1"/>
      <c r="AD1468" s="1"/>
      <c r="AE1468" s="1"/>
      <c r="AF1468" s="1"/>
      <c r="AG1468" s="1"/>
      <c r="AH1468" s="1"/>
      <c r="AI1468" s="1"/>
      <c r="AJ1468" s="1"/>
      <c r="AK1468" s="1" t="s">
        <v>112</v>
      </c>
      <c r="AL1468" s="1"/>
      <c r="AM1468" s="1"/>
      <c r="AN1468" s="1"/>
      <c r="AO1468" s="1"/>
      <c r="AP1468" s="1"/>
      <c r="AQ1468" s="1"/>
      <c r="AR1468" s="1"/>
      <c r="AS1468" s="1"/>
      <c r="AT1468" s="1"/>
      <c r="AU1468" s="1"/>
      <c r="AV1468" s="1"/>
      <c r="AW1468" s="1"/>
      <c r="AX1468" s="1" t="s">
        <v>345</v>
      </c>
      <c r="AY1468" s="1"/>
      <c r="AZ1468" s="1" t="s">
        <v>443</v>
      </c>
      <c r="BA1468" s="1" t="s">
        <v>444</v>
      </c>
      <c r="BB1468" s="1"/>
      <c r="BC1468" s="1"/>
      <c r="BD1468" s="1" t="s">
        <v>88</v>
      </c>
      <c r="BE1468" s="1" t="s">
        <v>134</v>
      </c>
      <c r="BF1468" s="1"/>
      <c r="BG1468" s="1"/>
      <c r="BH1468" s="1"/>
      <c r="BI1468" s="1"/>
      <c r="BJ1468" s="1"/>
      <c r="BK1468" s="1"/>
      <c r="BL1468" s="1" t="s">
        <v>9125</v>
      </c>
      <c r="BM1468" s="1" t="s">
        <v>9126</v>
      </c>
      <c r="BN1468" s="1" t="s">
        <v>375</v>
      </c>
    </row>
    <row r="1469" spans="1:66" ht="15.75" customHeight="1" x14ac:dyDescent="0.3">
      <c r="A1469" s="1" t="s">
        <v>382</v>
      </c>
      <c r="B1469" s="1">
        <v>200000</v>
      </c>
      <c r="C1469" s="1" t="s">
        <v>68</v>
      </c>
      <c r="D1469" s="1">
        <v>0</v>
      </c>
      <c r="E1469" s="4">
        <v>44780</v>
      </c>
      <c r="F1469" s="1" t="s">
        <v>69</v>
      </c>
      <c r="G1469" s="1" t="s">
        <v>123</v>
      </c>
      <c r="H1469" s="1" t="s">
        <v>124</v>
      </c>
      <c r="I1469" s="1" t="s">
        <v>101</v>
      </c>
      <c r="J1469" s="1" t="s">
        <v>9369</v>
      </c>
      <c r="K1469" s="1" t="s">
        <v>9370</v>
      </c>
      <c r="L1469" s="1" t="s">
        <v>379</v>
      </c>
      <c r="M1469" s="1" t="s">
        <v>9371</v>
      </c>
      <c r="N1469" s="1" t="s">
        <v>8270</v>
      </c>
      <c r="O1469" s="1" t="s">
        <v>382</v>
      </c>
      <c r="P1469" s="1" t="s">
        <v>386</v>
      </c>
      <c r="Q1469" s="1" t="s">
        <v>382</v>
      </c>
      <c r="R1469" s="1" t="s">
        <v>9372</v>
      </c>
      <c r="S1469" s="1" t="s">
        <v>9373</v>
      </c>
      <c r="T1469" s="1"/>
      <c r="U1469" s="1" t="s">
        <v>147</v>
      </c>
      <c r="V1469" s="1"/>
      <c r="W1469" s="1"/>
      <c r="X1469" s="1"/>
      <c r="Y1469" s="1">
        <v>922</v>
      </c>
      <c r="Z1469" s="1"/>
      <c r="AA1469" s="1"/>
      <c r="AB1469" s="1"/>
      <c r="AC1469" s="1"/>
      <c r="AD1469" s="1"/>
      <c r="AE1469" s="1"/>
      <c r="AF1469" s="1"/>
      <c r="AG1469" s="1" t="s">
        <v>111</v>
      </c>
      <c r="AH1469" s="1"/>
      <c r="AI1469" s="1"/>
      <c r="AJ1469" s="1"/>
      <c r="AK1469" s="1" t="s">
        <v>2285</v>
      </c>
      <c r="AL1469" s="1"/>
      <c r="AM1469" s="1"/>
      <c r="AN1469" s="1"/>
      <c r="AO1469" s="1"/>
      <c r="AP1469" s="1"/>
      <c r="AQ1469" s="1"/>
      <c r="AR1469" s="1"/>
      <c r="AS1469" s="1"/>
      <c r="AT1469" s="1"/>
      <c r="AU1469" s="1"/>
      <c r="AV1469" s="1"/>
      <c r="AW1469" s="1"/>
      <c r="AX1469" s="1"/>
      <c r="AY1469" s="1"/>
      <c r="AZ1469" s="1" t="s">
        <v>386</v>
      </c>
      <c r="BA1469" s="1" t="s">
        <v>382</v>
      </c>
      <c r="BB1469" s="1"/>
      <c r="BC1469" s="1"/>
      <c r="BD1469" s="1" t="s">
        <v>88</v>
      </c>
      <c r="BE1469" s="1" t="s">
        <v>134</v>
      </c>
      <c r="BF1469" s="1"/>
      <c r="BG1469" s="1"/>
      <c r="BH1469" s="1" t="s">
        <v>607</v>
      </c>
      <c r="BI1469" s="1"/>
      <c r="BJ1469" s="1"/>
      <c r="BK1469" s="1"/>
      <c r="BL1469" s="1" t="s">
        <v>9374</v>
      </c>
      <c r="BM1469" s="1" t="s">
        <v>9375</v>
      </c>
      <c r="BN1469" s="1" t="s">
        <v>181</v>
      </c>
    </row>
    <row r="1470" spans="1:66" ht="15.75" customHeight="1" x14ac:dyDescent="0.3">
      <c r="A1470" s="1" t="s">
        <v>155</v>
      </c>
      <c r="B1470" s="1">
        <v>1449999</v>
      </c>
      <c r="C1470" s="1" t="s">
        <v>68</v>
      </c>
      <c r="D1470" s="1">
        <v>100</v>
      </c>
      <c r="E1470" s="4">
        <v>44780</v>
      </c>
      <c r="F1470" s="1" t="s">
        <v>69</v>
      </c>
      <c r="G1470" s="1" t="s">
        <v>70</v>
      </c>
      <c r="H1470" s="1" t="s">
        <v>71</v>
      </c>
      <c r="I1470" s="1" t="s">
        <v>72</v>
      </c>
      <c r="J1470" s="1" t="s">
        <v>9229</v>
      </c>
      <c r="K1470" s="1" t="s">
        <v>9230</v>
      </c>
      <c r="L1470" s="1" t="s">
        <v>3901</v>
      </c>
      <c r="M1470" s="1" t="s">
        <v>9231</v>
      </c>
      <c r="N1470" s="1" t="s">
        <v>9232</v>
      </c>
      <c r="O1470" s="1" t="s">
        <v>382</v>
      </c>
      <c r="P1470" s="1" t="s">
        <v>160</v>
      </c>
      <c r="Q1470" s="1" t="s">
        <v>155</v>
      </c>
      <c r="R1470" s="1" t="s">
        <v>9376</v>
      </c>
      <c r="S1470" s="1" t="s">
        <v>9377</v>
      </c>
      <c r="T1470" s="1"/>
      <c r="U1470" s="1" t="s">
        <v>130</v>
      </c>
      <c r="V1470" s="1"/>
      <c r="W1470" s="1"/>
      <c r="X1470" s="1"/>
      <c r="Y1470" s="1">
        <v>205</v>
      </c>
      <c r="Z1470" s="1"/>
      <c r="AA1470" s="1"/>
      <c r="AB1470" s="1"/>
      <c r="AC1470" s="1"/>
      <c r="AD1470" s="1"/>
      <c r="AE1470" s="1"/>
      <c r="AF1470" s="1"/>
      <c r="AG1470" s="1"/>
      <c r="AH1470" s="1"/>
      <c r="AI1470" s="1"/>
      <c r="AJ1470" s="1"/>
      <c r="AK1470" s="1" t="s">
        <v>112</v>
      </c>
      <c r="AL1470" s="1"/>
      <c r="AM1470" s="1"/>
      <c r="AN1470" s="1"/>
      <c r="AO1470" s="1"/>
      <c r="AP1470" s="1"/>
      <c r="AQ1470" s="1"/>
      <c r="AR1470" s="1"/>
      <c r="AS1470" s="1"/>
      <c r="AT1470" s="1"/>
      <c r="AU1470" s="1"/>
      <c r="AV1470" s="1"/>
      <c r="AW1470" s="1"/>
      <c r="AX1470" s="1" t="s">
        <v>177</v>
      </c>
      <c r="AY1470" s="1"/>
      <c r="AZ1470" s="1" t="s">
        <v>386</v>
      </c>
      <c r="BA1470" s="1" t="s">
        <v>382</v>
      </c>
      <c r="BB1470" s="1" t="s">
        <v>3529</v>
      </c>
      <c r="BC1470" s="1"/>
      <c r="BD1470" s="1" t="s">
        <v>88</v>
      </c>
      <c r="BE1470" s="1" t="s">
        <v>134</v>
      </c>
      <c r="BF1470" s="1"/>
      <c r="BG1470" s="1"/>
      <c r="BH1470" s="1"/>
      <c r="BI1470" s="1"/>
      <c r="BJ1470" s="1"/>
      <c r="BK1470" s="1"/>
      <c r="BL1470" s="1" t="s">
        <v>9235</v>
      </c>
      <c r="BM1470" s="1" t="s">
        <v>9236</v>
      </c>
      <c r="BN1470" s="1" t="s">
        <v>121</v>
      </c>
    </row>
    <row r="1471" spans="1:66" ht="15.75" customHeight="1" x14ac:dyDescent="0.3">
      <c r="A1471" s="1" t="s">
        <v>641</v>
      </c>
      <c r="B1471" s="1">
        <v>600000</v>
      </c>
      <c r="C1471" s="1" t="s">
        <v>68</v>
      </c>
      <c r="D1471" s="1">
        <v>0</v>
      </c>
      <c r="E1471" s="4">
        <v>44780</v>
      </c>
      <c r="F1471" s="1" t="s">
        <v>69</v>
      </c>
      <c r="G1471" s="1" t="s">
        <v>99</v>
      </c>
      <c r="H1471" s="1" t="s">
        <v>100</v>
      </c>
      <c r="I1471" s="1" t="s">
        <v>101</v>
      </c>
      <c r="J1471" s="1" t="s">
        <v>9378</v>
      </c>
      <c r="K1471" s="1" t="s">
        <v>9379</v>
      </c>
      <c r="L1471" s="1" t="s">
        <v>9380</v>
      </c>
      <c r="M1471" s="1" t="s">
        <v>9381</v>
      </c>
      <c r="N1471" s="1" t="s">
        <v>9382</v>
      </c>
      <c r="O1471" s="1" t="s">
        <v>233</v>
      </c>
      <c r="P1471" s="1" t="s">
        <v>647</v>
      </c>
      <c r="Q1471" s="1" t="s">
        <v>641</v>
      </c>
      <c r="R1471" s="1" t="s">
        <v>9383</v>
      </c>
      <c r="S1471" s="1" t="s">
        <v>9384</v>
      </c>
      <c r="T1471" s="1"/>
      <c r="U1471" s="1" t="s">
        <v>81</v>
      </c>
      <c r="V1471" s="1"/>
      <c r="W1471" s="1"/>
      <c r="X1471" s="1"/>
      <c r="Y1471" s="1">
        <v>100</v>
      </c>
      <c r="Z1471" s="1"/>
      <c r="AA1471" s="1"/>
      <c r="AB1471" s="1"/>
      <c r="AC1471" s="1"/>
      <c r="AD1471" s="1"/>
      <c r="AE1471" s="1"/>
      <c r="AF1471" s="1"/>
      <c r="AG1471" s="1"/>
      <c r="AH1471" s="1"/>
      <c r="AI1471" s="1"/>
      <c r="AJ1471" s="1"/>
      <c r="AK1471" s="1" t="s">
        <v>889</v>
      </c>
      <c r="AL1471" s="1"/>
      <c r="AM1471" s="1"/>
      <c r="AN1471" s="1"/>
      <c r="AO1471" s="1"/>
      <c r="AP1471" s="1"/>
      <c r="AQ1471" s="1"/>
      <c r="AR1471" s="1"/>
      <c r="AS1471" s="1"/>
      <c r="AT1471" s="1"/>
      <c r="AU1471" s="1"/>
      <c r="AV1471" s="1"/>
      <c r="AW1471" s="1"/>
      <c r="AX1471" s="1" t="s">
        <v>500</v>
      </c>
      <c r="AY1471" s="1"/>
      <c r="AZ1471" s="1" t="s">
        <v>238</v>
      </c>
      <c r="BA1471" s="1" t="s">
        <v>233</v>
      </c>
      <c r="BB1471" s="1"/>
      <c r="BC1471" s="1"/>
      <c r="BD1471" s="1" t="s">
        <v>9385</v>
      </c>
      <c r="BE1471" s="1" t="s">
        <v>134</v>
      </c>
      <c r="BF1471" s="1"/>
      <c r="BG1471" s="1"/>
      <c r="BH1471" s="1"/>
      <c r="BI1471" s="1"/>
      <c r="BJ1471" s="1"/>
      <c r="BK1471" s="1"/>
      <c r="BL1471" s="1" t="s">
        <v>9386</v>
      </c>
      <c r="BM1471" s="1" t="s">
        <v>9387</v>
      </c>
      <c r="BN1471" s="1" t="s">
        <v>121</v>
      </c>
    </row>
    <row r="1472" spans="1:66" ht="15.75" customHeight="1" x14ac:dyDescent="0.3">
      <c r="A1472" s="1" t="s">
        <v>401</v>
      </c>
      <c r="B1472" s="1">
        <v>2500000</v>
      </c>
      <c r="C1472" s="1" t="s">
        <v>68</v>
      </c>
      <c r="D1472" s="1">
        <v>0</v>
      </c>
      <c r="E1472" s="4">
        <v>44600</v>
      </c>
      <c r="F1472" s="1" t="s">
        <v>69</v>
      </c>
      <c r="G1472" s="1" t="s">
        <v>123</v>
      </c>
      <c r="H1472" s="1" t="s">
        <v>124</v>
      </c>
      <c r="I1472" s="1" t="s">
        <v>101</v>
      </c>
      <c r="J1472" s="1"/>
      <c r="K1472" s="1"/>
      <c r="L1472" s="1" t="s">
        <v>9388</v>
      </c>
      <c r="M1472" s="1" t="s">
        <v>9389</v>
      </c>
      <c r="N1472" s="1" t="s">
        <v>9390</v>
      </c>
      <c r="O1472" s="1" t="s">
        <v>401</v>
      </c>
      <c r="P1472" s="1" t="s">
        <v>407</v>
      </c>
      <c r="Q1472" s="1" t="s">
        <v>401</v>
      </c>
      <c r="R1472" s="1" t="s">
        <v>9391</v>
      </c>
      <c r="S1472" s="1" t="s">
        <v>9392</v>
      </c>
      <c r="T1472" s="1"/>
      <c r="U1472" s="1" t="s">
        <v>130</v>
      </c>
      <c r="V1472" s="1"/>
      <c r="W1472" s="1"/>
      <c r="X1472" s="1"/>
      <c r="Y1472" s="1">
        <v>768</v>
      </c>
      <c r="Z1472" s="1"/>
      <c r="AA1472" s="1"/>
      <c r="AB1472" s="1"/>
      <c r="AC1472" s="1"/>
      <c r="AD1472" s="1"/>
      <c r="AE1472" s="1"/>
      <c r="AF1472" s="1"/>
      <c r="AG1472" s="1"/>
      <c r="AH1472" s="1"/>
      <c r="AI1472" s="1"/>
      <c r="AJ1472" s="1"/>
      <c r="AK1472" s="1" t="s">
        <v>433</v>
      </c>
      <c r="AL1472" s="1"/>
      <c r="AM1472" s="1"/>
      <c r="AN1472" s="1"/>
      <c r="AO1472" s="1"/>
      <c r="AP1472" s="1"/>
      <c r="AQ1472" s="1"/>
      <c r="AR1472" s="1"/>
      <c r="AS1472" s="1"/>
      <c r="AT1472" s="1"/>
      <c r="AU1472" s="1"/>
      <c r="AV1472" s="1"/>
      <c r="AW1472" s="1"/>
      <c r="AX1472" s="1" t="s">
        <v>6153</v>
      </c>
      <c r="AY1472" s="1"/>
      <c r="AZ1472" s="1" t="s">
        <v>407</v>
      </c>
      <c r="BA1472" s="1" t="s">
        <v>401</v>
      </c>
      <c r="BB1472" s="1"/>
      <c r="BC1472" s="1"/>
      <c r="BD1472" s="1" t="s">
        <v>88</v>
      </c>
      <c r="BE1472" s="1" t="s">
        <v>192</v>
      </c>
      <c r="BF1472" s="1" t="s">
        <v>90</v>
      </c>
      <c r="BG1472" s="1"/>
      <c r="BH1472" s="1" t="s">
        <v>193</v>
      </c>
      <c r="BI1472" s="1"/>
      <c r="BJ1472" s="1"/>
      <c r="BK1472" s="1"/>
      <c r="BL1472" s="1" t="s">
        <v>9393</v>
      </c>
      <c r="BM1472" s="1" t="s">
        <v>9394</v>
      </c>
      <c r="BN1472" s="1"/>
    </row>
    <row r="1473" spans="1:66" ht="15.75" customHeight="1" x14ac:dyDescent="0.3">
      <c r="A1473" s="1" t="s">
        <v>382</v>
      </c>
      <c r="B1473" s="1">
        <v>5000000</v>
      </c>
      <c r="C1473" s="1" t="s">
        <v>68</v>
      </c>
      <c r="D1473" s="1">
        <v>0</v>
      </c>
      <c r="E1473" s="4">
        <v>44780</v>
      </c>
      <c r="F1473" s="1" t="s">
        <v>69</v>
      </c>
      <c r="G1473" s="1" t="s">
        <v>123</v>
      </c>
      <c r="H1473" s="1" t="s">
        <v>124</v>
      </c>
      <c r="I1473" s="1" t="s">
        <v>101</v>
      </c>
      <c r="J1473" s="1" t="s">
        <v>9369</v>
      </c>
      <c r="K1473" s="1" t="s">
        <v>9370</v>
      </c>
      <c r="L1473" s="1" t="s">
        <v>616</v>
      </c>
      <c r="M1473" s="1" t="s">
        <v>9371</v>
      </c>
      <c r="N1473" s="1" t="s">
        <v>8270</v>
      </c>
      <c r="O1473" s="1" t="s">
        <v>382</v>
      </c>
      <c r="P1473" s="1" t="s">
        <v>386</v>
      </c>
      <c r="Q1473" s="1" t="s">
        <v>382</v>
      </c>
      <c r="R1473" s="1" t="s">
        <v>9395</v>
      </c>
      <c r="S1473" s="1" t="s">
        <v>9396</v>
      </c>
      <c r="T1473" s="1"/>
      <c r="U1473" s="1" t="s">
        <v>147</v>
      </c>
      <c r="V1473" s="1"/>
      <c r="W1473" s="1"/>
      <c r="X1473" s="1"/>
      <c r="Y1473" s="1">
        <v>922</v>
      </c>
      <c r="Z1473" s="1"/>
      <c r="AA1473" s="1"/>
      <c r="AB1473" s="1"/>
      <c r="AC1473" s="1"/>
      <c r="AD1473" s="1"/>
      <c r="AE1473" s="1"/>
      <c r="AF1473" s="1"/>
      <c r="AG1473" s="1" t="s">
        <v>111</v>
      </c>
      <c r="AH1473" s="1"/>
      <c r="AI1473" s="1"/>
      <c r="AJ1473" s="1"/>
      <c r="AK1473" s="1" t="s">
        <v>2285</v>
      </c>
      <c r="AL1473" s="1"/>
      <c r="AM1473" s="1"/>
      <c r="AN1473" s="1"/>
      <c r="AO1473" s="1"/>
      <c r="AP1473" s="1"/>
      <c r="AQ1473" s="1"/>
      <c r="AR1473" s="1"/>
      <c r="AS1473" s="1"/>
      <c r="AT1473" s="1"/>
      <c r="AU1473" s="1"/>
      <c r="AV1473" s="1"/>
      <c r="AW1473" s="1"/>
      <c r="AX1473" s="1"/>
      <c r="AY1473" s="1"/>
      <c r="AZ1473" s="1" t="s">
        <v>386</v>
      </c>
      <c r="BA1473" s="1" t="s">
        <v>382</v>
      </c>
      <c r="BB1473" s="1"/>
      <c r="BC1473" s="1"/>
      <c r="BD1473" s="1" t="s">
        <v>88</v>
      </c>
      <c r="BE1473" s="1" t="s">
        <v>134</v>
      </c>
      <c r="BF1473" s="1"/>
      <c r="BG1473" s="1"/>
      <c r="BH1473" s="1" t="s">
        <v>607</v>
      </c>
      <c r="BI1473" s="1"/>
      <c r="BJ1473" s="1"/>
      <c r="BK1473" s="1"/>
      <c r="BL1473" s="1" t="s">
        <v>9374</v>
      </c>
      <c r="BM1473" s="1" t="s">
        <v>9375</v>
      </c>
      <c r="BN1473" s="1" t="s">
        <v>121</v>
      </c>
    </row>
    <row r="1474" spans="1:66" ht="15.75" customHeight="1" x14ac:dyDescent="0.3">
      <c r="A1474" s="1" t="s">
        <v>360</v>
      </c>
      <c r="B1474" s="1">
        <v>1000000</v>
      </c>
      <c r="C1474" s="1" t="s">
        <v>68</v>
      </c>
      <c r="D1474" s="1">
        <v>0</v>
      </c>
      <c r="E1474" s="4">
        <v>44841</v>
      </c>
      <c r="F1474" s="1" t="s">
        <v>69</v>
      </c>
      <c r="G1474" s="1" t="s">
        <v>123</v>
      </c>
      <c r="H1474" s="1" t="s">
        <v>124</v>
      </c>
      <c r="I1474" s="1" t="s">
        <v>101</v>
      </c>
      <c r="J1474" s="1"/>
      <c r="K1474" s="1"/>
      <c r="L1474" s="1" t="s">
        <v>585</v>
      </c>
      <c r="M1474" s="1" t="s">
        <v>9397</v>
      </c>
      <c r="N1474" s="1" t="s">
        <v>9398</v>
      </c>
      <c r="O1474" s="1" t="s">
        <v>340</v>
      </c>
      <c r="P1474" s="1" t="s">
        <v>368</v>
      </c>
      <c r="Q1474" s="1" t="s">
        <v>360</v>
      </c>
      <c r="R1474" s="1" t="s">
        <v>9399</v>
      </c>
      <c r="S1474" s="1" t="s">
        <v>9400</v>
      </c>
      <c r="T1474" s="1"/>
      <c r="U1474" s="1" t="s">
        <v>81</v>
      </c>
      <c r="V1474" s="1"/>
      <c r="W1474" s="1"/>
      <c r="X1474" s="1"/>
      <c r="Y1474" s="1">
        <v>900</v>
      </c>
      <c r="Z1474" s="1"/>
      <c r="AA1474" s="1"/>
      <c r="AB1474" s="1"/>
      <c r="AC1474" s="1"/>
      <c r="AD1474" s="1"/>
      <c r="AE1474" s="1"/>
      <c r="AF1474" s="1"/>
      <c r="AG1474" s="1" t="s">
        <v>111</v>
      </c>
      <c r="AH1474" s="1"/>
      <c r="AI1474" s="1"/>
      <c r="AJ1474" s="1"/>
      <c r="AK1474" s="1" t="s">
        <v>112</v>
      </c>
      <c r="AL1474" s="1"/>
      <c r="AM1474" s="1"/>
      <c r="AN1474" s="1"/>
      <c r="AO1474" s="1"/>
      <c r="AP1474" s="1"/>
      <c r="AQ1474" s="1"/>
      <c r="AR1474" s="1"/>
      <c r="AS1474" s="1"/>
      <c r="AT1474" s="1"/>
      <c r="AU1474" s="1"/>
      <c r="AV1474" s="1"/>
      <c r="AW1474" s="1"/>
      <c r="AX1474" s="1" t="s">
        <v>1087</v>
      </c>
      <c r="AY1474" s="1"/>
      <c r="AZ1474" s="1" t="s">
        <v>252</v>
      </c>
      <c r="BA1474" s="1" t="s">
        <v>247</v>
      </c>
      <c r="BB1474" s="1" t="s">
        <v>445</v>
      </c>
      <c r="BC1474" s="1"/>
      <c r="BD1474" s="1" t="s">
        <v>88</v>
      </c>
      <c r="BE1474" s="1" t="s">
        <v>192</v>
      </c>
      <c r="BF1474" s="1" t="s">
        <v>135</v>
      </c>
      <c r="BG1474" s="1"/>
      <c r="BH1474" s="1" t="s">
        <v>193</v>
      </c>
      <c r="BI1474" s="1"/>
      <c r="BJ1474" s="1"/>
      <c r="BK1474" s="1"/>
      <c r="BL1474" s="1" t="s">
        <v>9401</v>
      </c>
      <c r="BM1474" s="1" t="s">
        <v>9402</v>
      </c>
      <c r="BN1474" s="1"/>
    </row>
    <row r="1475" spans="1:66" ht="15.75" customHeight="1" x14ac:dyDescent="0.3">
      <c r="A1475" s="1" t="s">
        <v>173</v>
      </c>
      <c r="B1475" s="1">
        <v>1500000</v>
      </c>
      <c r="C1475" s="1" t="s">
        <v>68</v>
      </c>
      <c r="D1475" s="1">
        <v>0</v>
      </c>
      <c r="E1475" s="4" t="s">
        <v>314</v>
      </c>
      <c r="F1475" s="1" t="s">
        <v>69</v>
      </c>
      <c r="G1475" s="1" t="s">
        <v>123</v>
      </c>
      <c r="H1475" s="1" t="s">
        <v>124</v>
      </c>
      <c r="I1475" s="1" t="s">
        <v>101</v>
      </c>
      <c r="J1475" s="1" t="s">
        <v>9403</v>
      </c>
      <c r="K1475" s="1" t="s">
        <v>9404</v>
      </c>
      <c r="L1475" s="1" t="s">
        <v>1294</v>
      </c>
      <c r="M1475" s="1" t="s">
        <v>9405</v>
      </c>
      <c r="N1475" s="1" t="s">
        <v>9406</v>
      </c>
      <c r="O1475" s="1" t="s">
        <v>173</v>
      </c>
      <c r="P1475" s="1" t="s">
        <v>178</v>
      </c>
      <c r="Q1475" s="1" t="s">
        <v>173</v>
      </c>
      <c r="R1475" s="1" t="s">
        <v>9407</v>
      </c>
      <c r="S1475" s="1" t="s">
        <v>9408</v>
      </c>
      <c r="T1475" s="1"/>
      <c r="U1475" s="1" t="s">
        <v>147</v>
      </c>
      <c r="V1475" s="1"/>
      <c r="W1475" s="1"/>
      <c r="X1475" s="1"/>
      <c r="Y1475" s="1">
        <v>400</v>
      </c>
      <c r="Z1475" s="1"/>
      <c r="AA1475" s="1"/>
      <c r="AB1475" s="1"/>
      <c r="AC1475" s="1"/>
      <c r="AD1475" s="1"/>
      <c r="AE1475" s="1"/>
      <c r="AF1475" s="1"/>
      <c r="AG1475" s="1"/>
      <c r="AH1475" s="1"/>
      <c r="AI1475" s="1"/>
      <c r="AJ1475" s="1"/>
      <c r="AK1475" s="1" t="s">
        <v>204</v>
      </c>
      <c r="AL1475" s="1"/>
      <c r="AM1475" s="1"/>
      <c r="AN1475" s="1"/>
      <c r="AO1475" s="1"/>
      <c r="AP1475" s="1"/>
      <c r="AQ1475" s="1"/>
      <c r="AR1475" s="1"/>
      <c r="AS1475" s="1"/>
      <c r="AT1475" s="1"/>
      <c r="AU1475" s="1"/>
      <c r="AV1475" s="1"/>
      <c r="AW1475" s="1"/>
      <c r="AX1475" s="1"/>
      <c r="AY1475" s="1"/>
      <c r="AZ1475" s="1" t="s">
        <v>178</v>
      </c>
      <c r="BA1475" s="1" t="s">
        <v>173</v>
      </c>
      <c r="BB1475" s="1"/>
      <c r="BC1475" s="1"/>
      <c r="BD1475" s="1"/>
      <c r="BE1475" s="1" t="s">
        <v>192</v>
      </c>
      <c r="BF1475" s="1"/>
      <c r="BG1475" s="1"/>
      <c r="BH1475" s="1" t="s">
        <v>193</v>
      </c>
      <c r="BI1475" s="1"/>
      <c r="BJ1475" s="1"/>
      <c r="BK1475" s="1"/>
      <c r="BL1475" s="1" t="s">
        <v>9409</v>
      </c>
      <c r="BM1475" s="1" t="s">
        <v>9410</v>
      </c>
      <c r="BN1475" s="1"/>
    </row>
    <row r="1476" spans="1:66" ht="15.75" customHeight="1" x14ac:dyDescent="0.3">
      <c r="A1476" s="1" t="s">
        <v>8258</v>
      </c>
      <c r="B1476" s="1">
        <v>2500000</v>
      </c>
      <c r="C1476" s="1" t="s">
        <v>68</v>
      </c>
      <c r="D1476" s="1">
        <v>0</v>
      </c>
      <c r="E1476" s="4">
        <v>44568</v>
      </c>
      <c r="F1476" s="1" t="s">
        <v>69</v>
      </c>
      <c r="G1476" s="1" t="s">
        <v>99</v>
      </c>
      <c r="H1476" s="1" t="s">
        <v>100</v>
      </c>
      <c r="I1476" s="1" t="s">
        <v>101</v>
      </c>
      <c r="J1476" s="1"/>
      <c r="K1476" s="1"/>
      <c r="L1476" s="1"/>
      <c r="M1476" s="1" t="s">
        <v>9411</v>
      </c>
      <c r="N1476" s="1" t="s">
        <v>9412</v>
      </c>
      <c r="O1476" s="1" t="s">
        <v>259</v>
      </c>
      <c r="P1476" s="1" t="s">
        <v>222</v>
      </c>
      <c r="Q1476" s="1" t="s">
        <v>223</v>
      </c>
      <c r="R1476" s="1" t="s">
        <v>9413</v>
      </c>
      <c r="S1476" s="1" t="s">
        <v>9414</v>
      </c>
      <c r="T1476" s="1"/>
      <c r="U1476" s="1" t="s">
        <v>263</v>
      </c>
      <c r="V1476" s="1"/>
      <c r="W1476" s="1"/>
      <c r="X1476" s="1"/>
      <c r="Y1476" s="1">
        <v>150</v>
      </c>
      <c r="Z1476" s="1"/>
      <c r="AA1476" s="1"/>
      <c r="AB1476" s="1"/>
      <c r="AC1476" s="1"/>
      <c r="AD1476" s="1"/>
      <c r="AE1476" s="1"/>
      <c r="AF1476" s="1"/>
      <c r="AG1476" s="1"/>
      <c r="AH1476" s="1"/>
      <c r="AI1476" s="1"/>
      <c r="AJ1476" s="1"/>
      <c r="AK1476" s="1" t="s">
        <v>9415</v>
      </c>
      <c r="AL1476" s="1"/>
      <c r="AM1476" s="1"/>
      <c r="AN1476" s="1"/>
      <c r="AO1476" s="1"/>
      <c r="AP1476" s="1"/>
      <c r="AQ1476" s="1"/>
      <c r="AR1476" s="1"/>
      <c r="AS1476" s="1"/>
      <c r="AT1476" s="1"/>
      <c r="AU1476" s="1"/>
      <c r="AV1476" s="1"/>
      <c r="AW1476" s="1"/>
      <c r="AX1476" s="1" t="s">
        <v>282</v>
      </c>
      <c r="AY1476" s="1"/>
      <c r="AZ1476" s="1" t="s">
        <v>265</v>
      </c>
      <c r="BA1476" s="1" t="s">
        <v>259</v>
      </c>
      <c r="BB1476" s="1"/>
      <c r="BC1476" s="1"/>
      <c r="BD1476" s="1" t="s">
        <v>88</v>
      </c>
      <c r="BE1476" s="1" t="s">
        <v>134</v>
      </c>
      <c r="BF1476" s="1" t="s">
        <v>652</v>
      </c>
      <c r="BG1476" s="1"/>
      <c r="BH1476" s="1" t="s">
        <v>973</v>
      </c>
      <c r="BI1476" s="1"/>
      <c r="BJ1476" s="1"/>
      <c r="BK1476" s="1"/>
      <c r="BL1476" s="1" t="s">
        <v>9416</v>
      </c>
      <c r="BM1476" s="1" t="s">
        <v>9417</v>
      </c>
      <c r="BN1476" s="1"/>
    </row>
    <row r="1477" spans="1:66" ht="15.75" customHeight="1" x14ac:dyDescent="0.3">
      <c r="A1477" s="1" t="s">
        <v>401</v>
      </c>
      <c r="B1477" s="1">
        <v>10000000</v>
      </c>
      <c r="C1477" s="1" t="s">
        <v>68</v>
      </c>
      <c r="D1477" s="1">
        <v>0</v>
      </c>
      <c r="E1477" s="4" t="s">
        <v>6575</v>
      </c>
      <c r="F1477" s="1" t="s">
        <v>69</v>
      </c>
      <c r="G1477" s="1" t="s">
        <v>123</v>
      </c>
      <c r="H1477" s="1" t="s">
        <v>124</v>
      </c>
      <c r="I1477" s="1" t="s">
        <v>101</v>
      </c>
      <c r="J1477" s="1"/>
      <c r="K1477" s="1"/>
      <c r="L1477" s="1" t="s">
        <v>9418</v>
      </c>
      <c r="M1477" s="1" t="s">
        <v>9389</v>
      </c>
      <c r="N1477" s="1" t="s">
        <v>9390</v>
      </c>
      <c r="O1477" s="1" t="s">
        <v>401</v>
      </c>
      <c r="P1477" s="1" t="s">
        <v>407</v>
      </c>
      <c r="Q1477" s="1" t="s">
        <v>401</v>
      </c>
      <c r="R1477" s="1" t="s">
        <v>9419</v>
      </c>
      <c r="S1477" s="1" t="s">
        <v>9420</v>
      </c>
      <c r="T1477" s="1"/>
      <c r="U1477" s="1" t="s">
        <v>130</v>
      </c>
      <c r="V1477" s="1"/>
      <c r="W1477" s="1"/>
      <c r="X1477" s="1"/>
      <c r="Y1477" s="1">
        <v>768</v>
      </c>
      <c r="Z1477" s="1"/>
      <c r="AA1477" s="1"/>
      <c r="AB1477" s="1"/>
      <c r="AC1477" s="1"/>
      <c r="AD1477" s="1"/>
      <c r="AE1477" s="1"/>
      <c r="AF1477" s="1"/>
      <c r="AG1477" s="1"/>
      <c r="AH1477" s="1"/>
      <c r="AI1477" s="1"/>
      <c r="AJ1477" s="1"/>
      <c r="AK1477" s="1" t="s">
        <v>433</v>
      </c>
      <c r="AL1477" s="1"/>
      <c r="AM1477" s="1"/>
      <c r="AN1477" s="1"/>
      <c r="AO1477" s="1"/>
      <c r="AP1477" s="1"/>
      <c r="AQ1477" s="1"/>
      <c r="AR1477" s="1"/>
      <c r="AS1477" s="1"/>
      <c r="AT1477" s="1"/>
      <c r="AU1477" s="1"/>
      <c r="AV1477" s="1"/>
      <c r="AW1477" s="1"/>
      <c r="AX1477" s="1" t="s">
        <v>6153</v>
      </c>
      <c r="AY1477" s="1"/>
      <c r="AZ1477" s="1" t="s">
        <v>407</v>
      </c>
      <c r="BA1477" s="1" t="s">
        <v>401</v>
      </c>
      <c r="BB1477" s="1"/>
      <c r="BC1477" s="1"/>
      <c r="BD1477" s="1" t="s">
        <v>88</v>
      </c>
      <c r="BE1477" s="1" t="s">
        <v>192</v>
      </c>
      <c r="BF1477" s="1" t="s">
        <v>90</v>
      </c>
      <c r="BG1477" s="1"/>
      <c r="BH1477" s="1" t="s">
        <v>193</v>
      </c>
      <c r="BI1477" s="1"/>
      <c r="BJ1477" s="1"/>
      <c r="BK1477" s="1"/>
      <c r="BL1477" s="1" t="s">
        <v>9393</v>
      </c>
      <c r="BM1477" s="1" t="s">
        <v>9394</v>
      </c>
      <c r="BN1477" s="1"/>
    </row>
    <row r="1478" spans="1:66" ht="15.75" customHeight="1" x14ac:dyDescent="0.3">
      <c r="A1478" s="1" t="s">
        <v>376</v>
      </c>
      <c r="B1478" s="1">
        <v>3500000</v>
      </c>
      <c r="C1478" s="1" t="s">
        <v>68</v>
      </c>
      <c r="D1478" s="1">
        <v>0</v>
      </c>
      <c r="E1478" s="4" t="s">
        <v>1059</v>
      </c>
      <c r="F1478" s="1" t="s">
        <v>69</v>
      </c>
      <c r="G1478" s="1" t="s">
        <v>123</v>
      </c>
      <c r="H1478" s="1" t="s">
        <v>124</v>
      </c>
      <c r="I1478" s="1" t="s">
        <v>101</v>
      </c>
      <c r="J1478" s="1" t="s">
        <v>9421</v>
      </c>
      <c r="K1478" s="1" t="s">
        <v>9422</v>
      </c>
      <c r="L1478" s="1" t="s">
        <v>121</v>
      </c>
      <c r="M1478" s="1" t="s">
        <v>9423</v>
      </c>
      <c r="N1478" s="1" t="s">
        <v>9424</v>
      </c>
      <c r="O1478" s="1" t="s">
        <v>168</v>
      </c>
      <c r="P1478" s="1" t="s">
        <v>383</v>
      </c>
      <c r="Q1478" s="1" t="s">
        <v>376</v>
      </c>
      <c r="R1478" s="1" t="s">
        <v>9425</v>
      </c>
      <c r="S1478" s="1" t="s">
        <v>9426</v>
      </c>
      <c r="T1478" s="1"/>
      <c r="U1478" s="1" t="s">
        <v>130</v>
      </c>
      <c r="V1478" s="1"/>
      <c r="W1478" s="1"/>
      <c r="X1478" s="1"/>
      <c r="Y1478" s="1">
        <v>1030</v>
      </c>
      <c r="Z1478" s="1"/>
      <c r="AA1478" s="1"/>
      <c r="AB1478" s="1"/>
      <c r="AC1478" s="1"/>
      <c r="AD1478" s="1"/>
      <c r="AE1478" s="1"/>
      <c r="AF1478" s="1"/>
      <c r="AG1478" s="1"/>
      <c r="AH1478" s="1"/>
      <c r="AI1478" s="1"/>
      <c r="AJ1478" s="1"/>
      <c r="AK1478" s="1" t="s">
        <v>112</v>
      </c>
      <c r="AL1478" s="1"/>
      <c r="AM1478" s="1"/>
      <c r="AN1478" s="1"/>
      <c r="AO1478" s="1"/>
      <c r="AP1478" s="1"/>
      <c r="AQ1478" s="1"/>
      <c r="AR1478" s="1"/>
      <c r="AS1478" s="1"/>
      <c r="AT1478" s="1"/>
      <c r="AU1478" s="1"/>
      <c r="AV1478" s="1"/>
      <c r="AW1478" s="1"/>
      <c r="AX1478" s="1"/>
      <c r="AY1478" s="1"/>
      <c r="AZ1478" s="1" t="s">
        <v>292</v>
      </c>
      <c r="BA1478" s="1" t="s">
        <v>168</v>
      </c>
      <c r="BB1478" s="1"/>
      <c r="BC1478" s="1"/>
      <c r="BD1478" s="1" t="s">
        <v>88</v>
      </c>
      <c r="BE1478" s="1" t="s">
        <v>134</v>
      </c>
      <c r="BF1478" s="1"/>
      <c r="BG1478" s="1"/>
      <c r="BH1478" s="1"/>
      <c r="BI1478" s="1"/>
      <c r="BJ1478" s="1"/>
      <c r="BK1478" s="1"/>
      <c r="BL1478" s="1" t="s">
        <v>9427</v>
      </c>
      <c r="BM1478" s="1" t="s">
        <v>9428</v>
      </c>
      <c r="BN1478" s="1" t="s">
        <v>121</v>
      </c>
    </row>
    <row r="1479" spans="1:66" ht="15.75" customHeight="1" x14ac:dyDescent="0.3">
      <c r="A1479" s="1" t="s">
        <v>247</v>
      </c>
      <c r="B1479" s="1">
        <v>300000</v>
      </c>
      <c r="C1479" s="1" t="s">
        <v>68</v>
      </c>
      <c r="D1479" s="1">
        <v>0</v>
      </c>
      <c r="E1479" s="4" t="s">
        <v>1059</v>
      </c>
      <c r="F1479" s="1" t="s">
        <v>69</v>
      </c>
      <c r="G1479" s="1" t="s">
        <v>123</v>
      </c>
      <c r="H1479" s="1" t="s">
        <v>124</v>
      </c>
      <c r="I1479" s="1" t="s">
        <v>101</v>
      </c>
      <c r="J1479" s="1"/>
      <c r="K1479" s="1"/>
      <c r="L1479" s="1" t="s">
        <v>4632</v>
      </c>
      <c r="M1479" s="1" t="s">
        <v>9429</v>
      </c>
      <c r="N1479" s="1" t="s">
        <v>9430</v>
      </c>
      <c r="O1479" s="1" t="s">
        <v>247</v>
      </c>
      <c r="P1479" s="1" t="s">
        <v>252</v>
      </c>
      <c r="Q1479" s="1" t="s">
        <v>247</v>
      </c>
      <c r="R1479" s="1" t="s">
        <v>9431</v>
      </c>
      <c r="S1479" s="1" t="s">
        <v>9432</v>
      </c>
      <c r="T1479" s="1"/>
      <c r="U1479" s="1" t="s">
        <v>1359</v>
      </c>
      <c r="V1479" s="1"/>
      <c r="W1479" s="1"/>
      <c r="X1479" s="1"/>
      <c r="Y1479" s="1">
        <v>100</v>
      </c>
      <c r="Z1479" s="1"/>
      <c r="AA1479" s="1"/>
      <c r="AB1479" s="1"/>
      <c r="AC1479" s="1"/>
      <c r="AD1479" s="1"/>
      <c r="AE1479" s="1"/>
      <c r="AF1479" s="1"/>
      <c r="AG1479" s="1"/>
      <c r="AH1479" s="1"/>
      <c r="AI1479" s="1"/>
      <c r="AJ1479" s="1"/>
      <c r="AK1479" s="1" t="s">
        <v>112</v>
      </c>
      <c r="AL1479" s="1"/>
      <c r="AM1479" s="1"/>
      <c r="AN1479" s="1"/>
      <c r="AO1479" s="1"/>
      <c r="AP1479" s="1"/>
      <c r="AQ1479" s="1"/>
      <c r="AR1479" s="1"/>
      <c r="AS1479" s="1"/>
      <c r="AT1479" s="1"/>
      <c r="AU1479" s="1"/>
      <c r="AV1479" s="1"/>
      <c r="AW1479" s="1"/>
      <c r="AX1479" s="1" t="s">
        <v>345</v>
      </c>
      <c r="AY1479" s="1"/>
      <c r="AZ1479" s="1" t="s">
        <v>252</v>
      </c>
      <c r="BA1479" s="1" t="s">
        <v>247</v>
      </c>
      <c r="BB1479" s="1"/>
      <c r="BC1479" s="1"/>
      <c r="BD1479" s="1" t="s">
        <v>7544</v>
      </c>
      <c r="BE1479" s="1" t="s">
        <v>150</v>
      </c>
      <c r="BF1479" s="1"/>
      <c r="BG1479" s="1"/>
      <c r="BH1479" s="1"/>
      <c r="BI1479" s="1"/>
      <c r="BJ1479" s="1"/>
      <c r="BK1479" s="1"/>
      <c r="BL1479" s="1" t="s">
        <v>9433</v>
      </c>
      <c r="BM1479" s="1" t="s">
        <v>9434</v>
      </c>
      <c r="BN1479" s="1"/>
    </row>
    <row r="1480" spans="1:66" ht="15.75" customHeight="1" x14ac:dyDescent="0.3">
      <c r="A1480" s="1" t="s">
        <v>247</v>
      </c>
      <c r="B1480" s="1">
        <v>114000</v>
      </c>
      <c r="C1480" s="1" t="s">
        <v>68</v>
      </c>
      <c r="D1480" s="1">
        <v>0</v>
      </c>
      <c r="E1480" s="4" t="s">
        <v>1059</v>
      </c>
      <c r="F1480" s="1" t="s">
        <v>69</v>
      </c>
      <c r="G1480" s="1" t="s">
        <v>99</v>
      </c>
      <c r="H1480" s="1" t="s">
        <v>100</v>
      </c>
      <c r="I1480" s="1" t="s">
        <v>101</v>
      </c>
      <c r="J1480" s="1"/>
      <c r="K1480" s="1"/>
      <c r="L1480" s="1" t="s">
        <v>9435</v>
      </c>
      <c r="M1480" s="1" t="s">
        <v>9436</v>
      </c>
      <c r="N1480" s="1" t="s">
        <v>9437</v>
      </c>
      <c r="O1480" s="1" t="s">
        <v>247</v>
      </c>
      <c r="P1480" s="1" t="s">
        <v>252</v>
      </c>
      <c r="Q1480" s="1" t="s">
        <v>247</v>
      </c>
      <c r="R1480" s="1" t="s">
        <v>9438</v>
      </c>
      <c r="S1480" s="1" t="s">
        <v>9439</v>
      </c>
      <c r="T1480" s="1"/>
      <c r="U1480" s="1" t="s">
        <v>1359</v>
      </c>
      <c r="V1480" s="1"/>
      <c r="W1480" s="1" t="s">
        <v>9440</v>
      </c>
      <c r="X1480" s="1"/>
      <c r="Y1480" s="1">
        <v>120</v>
      </c>
      <c r="Z1480" s="1"/>
      <c r="AA1480" s="1"/>
      <c r="AB1480" s="1"/>
      <c r="AC1480" s="1"/>
      <c r="AD1480" s="1"/>
      <c r="AE1480" s="1"/>
      <c r="AF1480" s="1"/>
      <c r="AG1480" s="1" t="s">
        <v>111</v>
      </c>
      <c r="AH1480" s="1"/>
      <c r="AI1480" s="1"/>
      <c r="AJ1480" s="1"/>
      <c r="AK1480" s="1"/>
      <c r="AL1480" s="1"/>
      <c r="AM1480" s="1"/>
      <c r="AN1480" s="1"/>
      <c r="AO1480" s="1"/>
      <c r="AP1480" s="1"/>
      <c r="AQ1480" s="1"/>
      <c r="AR1480" s="1"/>
      <c r="AS1480" s="1"/>
      <c r="AT1480" s="1"/>
      <c r="AU1480" s="1"/>
      <c r="AV1480" s="1"/>
      <c r="AW1480" s="1"/>
      <c r="AX1480" s="1"/>
      <c r="AY1480" s="1"/>
      <c r="AZ1480" s="1" t="s">
        <v>252</v>
      </c>
      <c r="BA1480" s="1" t="s">
        <v>247</v>
      </c>
      <c r="BB1480" s="1"/>
      <c r="BC1480" s="1"/>
      <c r="BD1480" s="1" t="s">
        <v>88</v>
      </c>
      <c r="BE1480" s="1" t="s">
        <v>150</v>
      </c>
      <c r="BF1480" s="1" t="s">
        <v>151</v>
      </c>
      <c r="BG1480" s="1"/>
      <c r="BH1480" s="1" t="s">
        <v>152</v>
      </c>
      <c r="BI1480" s="1"/>
      <c r="BJ1480" s="1"/>
      <c r="BK1480" s="1"/>
      <c r="BL1480" s="1" t="s">
        <v>9441</v>
      </c>
      <c r="BM1480" s="1" t="s">
        <v>9442</v>
      </c>
      <c r="BN1480" s="1"/>
    </row>
    <row r="1481" spans="1:66" ht="15.75" customHeight="1" x14ac:dyDescent="0.3">
      <c r="A1481" s="1" t="s">
        <v>138</v>
      </c>
      <c r="B1481" s="1">
        <v>2000000</v>
      </c>
      <c r="C1481" s="1" t="s">
        <v>68</v>
      </c>
      <c r="D1481" s="1">
        <v>0</v>
      </c>
      <c r="E1481" s="4">
        <v>44749</v>
      </c>
      <c r="F1481" s="1" t="s">
        <v>69</v>
      </c>
      <c r="G1481" s="1" t="s">
        <v>123</v>
      </c>
      <c r="H1481" s="1" t="s">
        <v>124</v>
      </c>
      <c r="I1481" s="1" t="s">
        <v>101</v>
      </c>
      <c r="J1481" s="1" t="s">
        <v>9443</v>
      </c>
      <c r="K1481" s="1" t="s">
        <v>9444</v>
      </c>
      <c r="L1481" s="1"/>
      <c r="M1481" s="1" t="s">
        <v>9445</v>
      </c>
      <c r="N1481" s="1" t="s">
        <v>9446</v>
      </c>
      <c r="O1481" s="1" t="s">
        <v>138</v>
      </c>
      <c r="P1481" s="1" t="s">
        <v>234</v>
      </c>
      <c r="Q1481" s="1" t="s">
        <v>138</v>
      </c>
      <c r="R1481" s="1" t="s">
        <v>9447</v>
      </c>
      <c r="S1481" s="1" t="s">
        <v>9448</v>
      </c>
      <c r="T1481" s="1"/>
      <c r="U1481" s="1"/>
      <c r="V1481" s="1"/>
      <c r="W1481" s="1"/>
      <c r="X1481" s="1"/>
      <c r="Y1481" s="1">
        <v>500</v>
      </c>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t="s">
        <v>234</v>
      </c>
      <c r="BA1481" s="1" t="s">
        <v>138</v>
      </c>
      <c r="BB1481" s="1"/>
      <c r="BC1481" s="1"/>
      <c r="BD1481" s="1" t="s">
        <v>88</v>
      </c>
      <c r="BE1481" s="1" t="s">
        <v>192</v>
      </c>
      <c r="BF1481" s="1"/>
      <c r="BG1481" s="1"/>
      <c r="BH1481" s="1" t="s">
        <v>321</v>
      </c>
      <c r="BI1481" s="1"/>
      <c r="BJ1481" s="1"/>
      <c r="BK1481" s="1"/>
      <c r="BL1481" s="1" t="s">
        <v>9449</v>
      </c>
      <c r="BM1481" s="1" t="s">
        <v>9450</v>
      </c>
      <c r="BN1481" s="1" t="s">
        <v>375</v>
      </c>
    </row>
    <row r="1482" spans="1:66" ht="15.75" customHeight="1" x14ac:dyDescent="0.3">
      <c r="A1482" s="1" t="s">
        <v>138</v>
      </c>
      <c r="B1482" s="1">
        <v>2000000</v>
      </c>
      <c r="C1482" s="1" t="s">
        <v>68</v>
      </c>
      <c r="D1482" s="1">
        <v>0</v>
      </c>
      <c r="E1482" s="4">
        <v>44568</v>
      </c>
      <c r="F1482" s="1" t="s">
        <v>69</v>
      </c>
      <c r="G1482" s="1" t="s">
        <v>123</v>
      </c>
      <c r="H1482" s="1" t="s">
        <v>124</v>
      </c>
      <c r="I1482" s="1" t="s">
        <v>101</v>
      </c>
      <c r="J1482" s="1" t="s">
        <v>9443</v>
      </c>
      <c r="K1482" s="1" t="s">
        <v>9444</v>
      </c>
      <c r="L1482" s="1"/>
      <c r="M1482" s="1" t="s">
        <v>9445</v>
      </c>
      <c r="N1482" s="1" t="s">
        <v>9446</v>
      </c>
      <c r="O1482" s="1" t="s">
        <v>138</v>
      </c>
      <c r="P1482" s="1" t="s">
        <v>234</v>
      </c>
      <c r="Q1482" s="1" t="s">
        <v>138</v>
      </c>
      <c r="R1482" s="1" t="s">
        <v>9451</v>
      </c>
      <c r="S1482" s="1" t="s">
        <v>9452</v>
      </c>
      <c r="T1482" s="1"/>
      <c r="U1482" s="1"/>
      <c r="V1482" s="1"/>
      <c r="W1482" s="1"/>
      <c r="X1482" s="1"/>
      <c r="Y1482" s="1">
        <v>500</v>
      </c>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t="s">
        <v>234</v>
      </c>
      <c r="BA1482" s="1" t="s">
        <v>138</v>
      </c>
      <c r="BB1482" s="1"/>
      <c r="BC1482" s="1"/>
      <c r="BD1482" s="1" t="s">
        <v>88</v>
      </c>
      <c r="BE1482" s="1" t="s">
        <v>192</v>
      </c>
      <c r="BF1482" s="1"/>
      <c r="BG1482" s="1"/>
      <c r="BH1482" s="1" t="s">
        <v>321</v>
      </c>
      <c r="BI1482" s="1"/>
      <c r="BJ1482" s="1"/>
      <c r="BK1482" s="1"/>
      <c r="BL1482" s="1" t="s">
        <v>9449</v>
      </c>
      <c r="BM1482" s="1" t="s">
        <v>9450</v>
      </c>
      <c r="BN1482" s="1" t="s">
        <v>121</v>
      </c>
    </row>
    <row r="1483" spans="1:66" ht="15.75" customHeight="1" x14ac:dyDescent="0.3">
      <c r="A1483" s="1" t="s">
        <v>138</v>
      </c>
      <c r="B1483" s="1">
        <v>500000</v>
      </c>
      <c r="C1483" s="1" t="s">
        <v>68</v>
      </c>
      <c r="D1483" s="1">
        <v>0</v>
      </c>
      <c r="E1483" s="4">
        <v>44568</v>
      </c>
      <c r="F1483" s="1" t="s">
        <v>69</v>
      </c>
      <c r="G1483" s="1" t="s">
        <v>123</v>
      </c>
      <c r="H1483" s="1" t="s">
        <v>124</v>
      </c>
      <c r="I1483" s="1" t="s">
        <v>101</v>
      </c>
      <c r="J1483" s="1" t="s">
        <v>9443</v>
      </c>
      <c r="K1483" s="1" t="s">
        <v>9444</v>
      </c>
      <c r="L1483" s="1"/>
      <c r="M1483" s="1" t="s">
        <v>9445</v>
      </c>
      <c r="N1483" s="1" t="s">
        <v>9446</v>
      </c>
      <c r="O1483" s="1" t="s">
        <v>138</v>
      </c>
      <c r="P1483" s="1" t="s">
        <v>234</v>
      </c>
      <c r="Q1483" s="1" t="s">
        <v>138</v>
      </c>
      <c r="R1483" s="1" t="s">
        <v>9453</v>
      </c>
      <c r="S1483" s="1" t="s">
        <v>9454</v>
      </c>
      <c r="T1483" s="1"/>
      <c r="U1483" s="1"/>
      <c r="V1483" s="1"/>
      <c r="W1483" s="1"/>
      <c r="X1483" s="1"/>
      <c r="Y1483" s="1">
        <v>500</v>
      </c>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t="s">
        <v>234</v>
      </c>
      <c r="BA1483" s="1" t="s">
        <v>138</v>
      </c>
      <c r="BB1483" s="1"/>
      <c r="BC1483" s="1"/>
      <c r="BD1483" s="1" t="s">
        <v>88</v>
      </c>
      <c r="BE1483" s="1" t="s">
        <v>192</v>
      </c>
      <c r="BF1483" s="1"/>
      <c r="BG1483" s="1"/>
      <c r="BH1483" s="1" t="s">
        <v>321</v>
      </c>
      <c r="BI1483" s="1"/>
      <c r="BJ1483" s="1"/>
      <c r="BK1483" s="1"/>
      <c r="BL1483" s="1" t="s">
        <v>9449</v>
      </c>
      <c r="BM1483" s="1" t="s">
        <v>9450</v>
      </c>
      <c r="BN1483" s="1" t="s">
        <v>181</v>
      </c>
    </row>
    <row r="1484" spans="1:66" ht="15.75" customHeight="1" x14ac:dyDescent="0.3">
      <c r="A1484" s="1" t="s">
        <v>401</v>
      </c>
      <c r="B1484" s="1">
        <v>294500</v>
      </c>
      <c r="C1484" s="1" t="s">
        <v>68</v>
      </c>
      <c r="D1484" s="1">
        <v>100</v>
      </c>
      <c r="E1484" s="4">
        <v>44749</v>
      </c>
      <c r="F1484" s="1" t="s">
        <v>69</v>
      </c>
      <c r="G1484" s="1" t="s">
        <v>70</v>
      </c>
      <c r="H1484" s="1" t="s">
        <v>71</v>
      </c>
      <c r="I1484" s="1" t="s">
        <v>72</v>
      </c>
      <c r="J1484" s="1"/>
      <c r="K1484" s="1"/>
      <c r="L1484" s="1" t="s">
        <v>577</v>
      </c>
      <c r="M1484" s="1" t="s">
        <v>9455</v>
      </c>
      <c r="N1484" s="1" t="s">
        <v>9456</v>
      </c>
      <c r="O1484" s="1" t="s">
        <v>401</v>
      </c>
      <c r="P1484" s="1" t="s">
        <v>407</v>
      </c>
      <c r="Q1484" s="1" t="s">
        <v>401</v>
      </c>
      <c r="R1484" s="1" t="s">
        <v>9457</v>
      </c>
      <c r="S1484" s="1" t="s">
        <v>9458</v>
      </c>
      <c r="T1484" s="1"/>
      <c r="U1484" s="1" t="s">
        <v>130</v>
      </c>
      <c r="V1484" s="1"/>
      <c r="W1484" s="1"/>
      <c r="X1484" s="1"/>
      <c r="Y1484" s="1">
        <v>100</v>
      </c>
      <c r="Z1484" s="1"/>
      <c r="AA1484" s="1"/>
      <c r="AB1484" s="1"/>
      <c r="AC1484" s="1"/>
      <c r="AD1484" s="1"/>
      <c r="AE1484" s="1"/>
      <c r="AF1484" s="1"/>
      <c r="AG1484" s="1"/>
      <c r="AH1484" s="1"/>
      <c r="AI1484" s="1"/>
      <c r="AJ1484" s="1"/>
      <c r="AK1484" s="1" t="s">
        <v>356</v>
      </c>
      <c r="AL1484" s="1"/>
      <c r="AM1484" s="1"/>
      <c r="AN1484" s="1"/>
      <c r="AO1484" s="1"/>
      <c r="AP1484" s="1"/>
      <c r="AQ1484" s="1"/>
      <c r="AR1484" s="1"/>
      <c r="AS1484" s="1"/>
      <c r="AT1484" s="1"/>
      <c r="AU1484" s="1"/>
      <c r="AV1484" s="1"/>
      <c r="AW1484" s="1"/>
      <c r="AX1484" s="1" t="s">
        <v>345</v>
      </c>
      <c r="AY1484" s="1"/>
      <c r="AZ1484" s="1" t="s">
        <v>407</v>
      </c>
      <c r="BA1484" s="1" t="s">
        <v>401</v>
      </c>
      <c r="BB1484" s="1"/>
      <c r="BC1484" s="1"/>
      <c r="BD1484" s="1" t="s">
        <v>88</v>
      </c>
      <c r="BE1484" s="1" t="s">
        <v>134</v>
      </c>
      <c r="BF1484" s="1"/>
      <c r="BG1484" s="1"/>
      <c r="BH1484" s="1"/>
      <c r="BI1484" s="1"/>
      <c r="BJ1484" s="1"/>
      <c r="BK1484" s="1"/>
      <c r="BL1484" s="1" t="s">
        <v>9459</v>
      </c>
      <c r="BM1484" s="1" t="s">
        <v>9460</v>
      </c>
      <c r="BN1484" s="1"/>
    </row>
    <row r="1485" spans="1:66" ht="15.75" customHeight="1" x14ac:dyDescent="0.3">
      <c r="A1485" s="1" t="s">
        <v>837</v>
      </c>
      <c r="B1485" s="1">
        <v>200000</v>
      </c>
      <c r="C1485" s="1" t="s">
        <v>68</v>
      </c>
      <c r="D1485" s="1">
        <v>0</v>
      </c>
      <c r="E1485" s="4">
        <v>44780</v>
      </c>
      <c r="F1485" s="1" t="s">
        <v>69</v>
      </c>
      <c r="G1485" s="1" t="s">
        <v>99</v>
      </c>
      <c r="H1485" s="1" t="s">
        <v>100</v>
      </c>
      <c r="I1485" s="1" t="s">
        <v>101</v>
      </c>
      <c r="J1485" s="1" t="s">
        <v>9461</v>
      </c>
      <c r="K1485" s="1" t="s">
        <v>9462</v>
      </c>
      <c r="L1485" s="1"/>
      <c r="M1485" s="1" t="s">
        <v>9463</v>
      </c>
      <c r="N1485" s="1" t="s">
        <v>9464</v>
      </c>
      <c r="O1485" s="1" t="s">
        <v>942</v>
      </c>
      <c r="P1485" s="1" t="s">
        <v>843</v>
      </c>
      <c r="Q1485" s="1" t="s">
        <v>837</v>
      </c>
      <c r="R1485" s="1" t="s">
        <v>9465</v>
      </c>
      <c r="S1485" s="1" t="s">
        <v>9466</v>
      </c>
      <c r="T1485" s="1"/>
      <c r="U1485" s="1" t="s">
        <v>81</v>
      </c>
      <c r="V1485" s="1"/>
      <c r="W1485" s="1"/>
      <c r="X1485" s="1"/>
      <c r="Y1485" s="1">
        <v>25</v>
      </c>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t="s">
        <v>945</v>
      </c>
      <c r="BA1485" s="1" t="s">
        <v>105</v>
      </c>
      <c r="BB1485" s="1"/>
      <c r="BC1485" s="1"/>
      <c r="BD1485" s="1" t="s">
        <v>88</v>
      </c>
      <c r="BE1485" s="1" t="s">
        <v>134</v>
      </c>
      <c r="BF1485" s="1"/>
      <c r="BG1485" s="1"/>
      <c r="BH1485" s="1"/>
      <c r="BI1485" s="1"/>
      <c r="BJ1485" s="1"/>
      <c r="BK1485" s="1"/>
      <c r="BL1485" s="1" t="s">
        <v>9467</v>
      </c>
      <c r="BM1485" s="1" t="s">
        <v>9468</v>
      </c>
      <c r="BN1485" s="1"/>
    </row>
    <row r="1486" spans="1:66" ht="15.75" customHeight="1" x14ac:dyDescent="0.3">
      <c r="A1486" s="1" t="s">
        <v>837</v>
      </c>
      <c r="B1486" s="1">
        <v>430000</v>
      </c>
      <c r="C1486" s="1" t="s">
        <v>68</v>
      </c>
      <c r="D1486" s="1">
        <v>100</v>
      </c>
      <c r="E1486" s="4">
        <v>44719</v>
      </c>
      <c r="F1486" s="1" t="s">
        <v>69</v>
      </c>
      <c r="G1486" s="1" t="s">
        <v>70</v>
      </c>
      <c r="H1486" s="1" t="s">
        <v>71</v>
      </c>
      <c r="I1486" s="1" t="s">
        <v>72</v>
      </c>
      <c r="J1486" s="1" t="s">
        <v>9469</v>
      </c>
      <c r="K1486" s="1" t="s">
        <v>9470</v>
      </c>
      <c r="L1486" s="1" t="s">
        <v>1449</v>
      </c>
      <c r="M1486" s="1" t="s">
        <v>9471</v>
      </c>
      <c r="N1486" s="1" t="s">
        <v>9472</v>
      </c>
      <c r="O1486" s="1" t="s">
        <v>138</v>
      </c>
      <c r="P1486" s="1" t="s">
        <v>843</v>
      </c>
      <c r="Q1486" s="1" t="s">
        <v>837</v>
      </c>
      <c r="R1486" s="1" t="s">
        <v>9473</v>
      </c>
      <c r="S1486" s="1" t="s">
        <v>9474</v>
      </c>
      <c r="T1486" s="1"/>
      <c r="U1486" s="1" t="s">
        <v>1537</v>
      </c>
      <c r="V1486" s="1"/>
      <c r="W1486" s="1"/>
      <c r="X1486" s="1"/>
      <c r="Y1486" s="1">
        <v>43</v>
      </c>
      <c r="Z1486" s="1"/>
      <c r="AA1486" s="1"/>
      <c r="AB1486" s="1"/>
      <c r="AC1486" s="1"/>
      <c r="AD1486" s="1"/>
      <c r="AE1486" s="1"/>
      <c r="AF1486" s="1"/>
      <c r="AG1486" s="1"/>
      <c r="AH1486" s="1"/>
      <c r="AI1486" s="1"/>
      <c r="AJ1486" s="1"/>
      <c r="AK1486" s="1" t="s">
        <v>204</v>
      </c>
      <c r="AL1486" s="1"/>
      <c r="AM1486" s="1"/>
      <c r="AN1486" s="1"/>
      <c r="AO1486" s="1"/>
      <c r="AP1486" s="1"/>
      <c r="AQ1486" s="1"/>
      <c r="AR1486" s="1"/>
      <c r="AS1486" s="1"/>
      <c r="AT1486" s="1"/>
      <c r="AU1486" s="1"/>
      <c r="AV1486" s="1"/>
      <c r="AW1486" s="1"/>
      <c r="AX1486" s="1"/>
      <c r="AY1486" s="1"/>
      <c r="AZ1486" s="1" t="s">
        <v>234</v>
      </c>
      <c r="BA1486" s="1" t="s">
        <v>138</v>
      </c>
      <c r="BB1486" s="1" t="s">
        <v>1232</v>
      </c>
      <c r="BC1486" s="1"/>
      <c r="BD1486" s="1" t="s">
        <v>266</v>
      </c>
      <c r="BE1486" s="1" t="s">
        <v>192</v>
      </c>
      <c r="BF1486" s="1"/>
      <c r="BG1486" s="1"/>
      <c r="BH1486" s="1" t="s">
        <v>118</v>
      </c>
      <c r="BI1486" s="1"/>
      <c r="BJ1486" s="1"/>
      <c r="BK1486" s="1"/>
      <c r="BL1486" s="1" t="s">
        <v>9475</v>
      </c>
      <c r="BM1486" s="1" t="s">
        <v>9476</v>
      </c>
      <c r="BN1486" s="1" t="s">
        <v>121</v>
      </c>
    </row>
    <row r="1487" spans="1:66" ht="15.75" customHeight="1" x14ac:dyDescent="0.3">
      <c r="A1487" s="1" t="s">
        <v>2238</v>
      </c>
      <c r="B1487" s="1">
        <v>50000</v>
      </c>
      <c r="C1487" s="1" t="s">
        <v>68</v>
      </c>
      <c r="D1487" s="1">
        <v>0</v>
      </c>
      <c r="E1487" s="4" t="s">
        <v>2926</v>
      </c>
      <c r="F1487" s="1" t="s">
        <v>69</v>
      </c>
      <c r="G1487" s="1" t="s">
        <v>99</v>
      </c>
      <c r="H1487" s="1" t="s">
        <v>100</v>
      </c>
      <c r="I1487" s="1" t="s">
        <v>101</v>
      </c>
      <c r="J1487" s="1" t="s">
        <v>9477</v>
      </c>
      <c r="K1487" s="1" t="s">
        <v>9478</v>
      </c>
      <c r="L1487" s="1" t="s">
        <v>379</v>
      </c>
      <c r="M1487" s="1" t="s">
        <v>9479</v>
      </c>
      <c r="N1487" s="1" t="s">
        <v>9480</v>
      </c>
      <c r="O1487" s="1" t="s">
        <v>382</v>
      </c>
      <c r="P1487" s="1" t="s">
        <v>2244</v>
      </c>
      <c r="Q1487" s="1" t="s">
        <v>2238</v>
      </c>
      <c r="R1487" s="1" t="s">
        <v>9481</v>
      </c>
      <c r="S1487" s="1" t="s">
        <v>9482</v>
      </c>
      <c r="T1487" s="1"/>
      <c r="U1487" s="1" t="s">
        <v>147</v>
      </c>
      <c r="V1487" s="1"/>
      <c r="W1487" s="1"/>
      <c r="X1487" s="1"/>
      <c r="Y1487" s="1">
        <v>40</v>
      </c>
      <c r="Z1487" s="1"/>
      <c r="AA1487" s="1"/>
      <c r="AB1487" s="1"/>
      <c r="AC1487" s="1"/>
      <c r="AD1487" s="1"/>
      <c r="AE1487" s="1"/>
      <c r="AF1487" s="1"/>
      <c r="AG1487" s="1"/>
      <c r="AH1487" s="1"/>
      <c r="AI1487" s="1"/>
      <c r="AJ1487" s="1"/>
      <c r="AK1487" s="1" t="s">
        <v>356</v>
      </c>
      <c r="AL1487" s="1"/>
      <c r="AM1487" s="1"/>
      <c r="AN1487" s="1"/>
      <c r="AO1487" s="1"/>
      <c r="AP1487" s="1"/>
      <c r="AQ1487" s="1"/>
      <c r="AR1487" s="1"/>
      <c r="AS1487" s="1"/>
      <c r="AT1487" s="1"/>
      <c r="AU1487" s="1"/>
      <c r="AV1487" s="1"/>
      <c r="AW1487" s="1"/>
      <c r="AX1487" s="1"/>
      <c r="AY1487" s="1"/>
      <c r="AZ1487" s="1" t="s">
        <v>1508</v>
      </c>
      <c r="BA1487" s="1" t="s">
        <v>1505</v>
      </c>
      <c r="BB1487" s="1"/>
      <c r="BC1487" s="1"/>
      <c r="BD1487" s="1" t="s">
        <v>88</v>
      </c>
      <c r="BE1487" s="1" t="s">
        <v>134</v>
      </c>
      <c r="BF1487" s="1"/>
      <c r="BG1487" s="1"/>
      <c r="BH1487" s="1" t="s">
        <v>387</v>
      </c>
      <c r="BI1487" s="1"/>
      <c r="BJ1487" s="1"/>
      <c r="BK1487" s="1"/>
      <c r="BL1487" s="1" t="s">
        <v>9483</v>
      </c>
      <c r="BM1487" s="1" t="s">
        <v>9484</v>
      </c>
      <c r="BN1487" s="1" t="s">
        <v>181</v>
      </c>
    </row>
    <row r="1488" spans="1:66" ht="15.75" customHeight="1" x14ac:dyDescent="0.3">
      <c r="A1488" s="1" t="s">
        <v>256</v>
      </c>
      <c r="B1488" s="1">
        <v>70000</v>
      </c>
      <c r="C1488" s="1" t="s">
        <v>68</v>
      </c>
      <c r="D1488" s="1">
        <v>0</v>
      </c>
      <c r="E1488" s="4">
        <v>44749</v>
      </c>
      <c r="F1488" s="1" t="s">
        <v>69</v>
      </c>
      <c r="G1488" s="1" t="s">
        <v>99</v>
      </c>
      <c r="H1488" s="1" t="s">
        <v>100</v>
      </c>
      <c r="I1488" s="1" t="s">
        <v>101</v>
      </c>
      <c r="J1488" s="1" t="s">
        <v>9485</v>
      </c>
      <c r="K1488" s="1" t="s">
        <v>9486</v>
      </c>
      <c r="L1488" s="1"/>
      <c r="M1488" s="1" t="s">
        <v>9487</v>
      </c>
      <c r="N1488" s="1" t="s">
        <v>9488</v>
      </c>
      <c r="O1488" s="1" t="s">
        <v>86</v>
      </c>
      <c r="P1488" s="1" t="s">
        <v>260</v>
      </c>
      <c r="Q1488" s="1" t="s">
        <v>256</v>
      </c>
      <c r="R1488" s="1" t="s">
        <v>9489</v>
      </c>
      <c r="S1488" s="1" t="s">
        <v>9490</v>
      </c>
      <c r="T1488" s="1"/>
      <c r="U1488" s="1" t="s">
        <v>650</v>
      </c>
      <c r="V1488" s="1"/>
      <c r="W1488" s="1"/>
      <c r="X1488" s="1"/>
      <c r="Y1488" s="1">
        <v>30</v>
      </c>
      <c r="Z1488" s="1"/>
      <c r="AA1488" s="1"/>
      <c r="AB1488" s="1"/>
      <c r="AC1488" s="1"/>
      <c r="AD1488" s="1"/>
      <c r="AE1488" s="1"/>
      <c r="AF1488" s="1"/>
      <c r="AG1488" s="1"/>
      <c r="AH1488" s="1"/>
      <c r="AI1488" s="1"/>
      <c r="AJ1488" s="1"/>
      <c r="AK1488" s="1" t="s">
        <v>112</v>
      </c>
      <c r="AL1488" s="1"/>
      <c r="AM1488" s="1"/>
      <c r="AN1488" s="1"/>
      <c r="AO1488" s="1"/>
      <c r="AP1488" s="1"/>
      <c r="AQ1488" s="1"/>
      <c r="AR1488" s="1"/>
      <c r="AS1488" s="1"/>
      <c r="AT1488" s="1"/>
      <c r="AU1488" s="1"/>
      <c r="AV1488" s="1"/>
      <c r="AW1488" s="1"/>
      <c r="AX1488" s="1" t="s">
        <v>177</v>
      </c>
      <c r="AY1488" s="1"/>
      <c r="AZ1488" s="1" t="s">
        <v>85</v>
      </c>
      <c r="BA1488" s="1" t="s">
        <v>86</v>
      </c>
      <c r="BB1488" s="1"/>
      <c r="BC1488" s="1"/>
      <c r="BD1488" s="1" t="s">
        <v>88</v>
      </c>
      <c r="BE1488" s="1" t="s">
        <v>134</v>
      </c>
      <c r="BF1488" s="1"/>
      <c r="BG1488" s="1"/>
      <c r="BH1488" s="1" t="s">
        <v>9491</v>
      </c>
      <c r="BI1488" s="1"/>
      <c r="BJ1488" s="1"/>
      <c r="BK1488" s="1"/>
      <c r="BL1488" s="1" t="s">
        <v>9492</v>
      </c>
      <c r="BM1488" s="1" t="s">
        <v>9493</v>
      </c>
      <c r="BN1488" s="1" t="s">
        <v>375</v>
      </c>
    </row>
    <row r="1489" spans="1:66" ht="15.75" customHeight="1" x14ac:dyDescent="0.3">
      <c r="A1489" s="1" t="s">
        <v>256</v>
      </c>
      <c r="B1489" s="1">
        <v>300000</v>
      </c>
      <c r="C1489" s="1" t="s">
        <v>68</v>
      </c>
      <c r="D1489" s="1">
        <v>0</v>
      </c>
      <c r="E1489" s="4">
        <v>44749</v>
      </c>
      <c r="F1489" s="1" t="s">
        <v>69</v>
      </c>
      <c r="G1489" s="1" t="s">
        <v>99</v>
      </c>
      <c r="H1489" s="1" t="s">
        <v>100</v>
      </c>
      <c r="I1489" s="1" t="s">
        <v>101</v>
      </c>
      <c r="J1489" s="1" t="s">
        <v>9485</v>
      </c>
      <c r="K1489" s="1" t="s">
        <v>9486</v>
      </c>
      <c r="L1489" s="1" t="s">
        <v>9494</v>
      </c>
      <c r="M1489" s="1" t="s">
        <v>9487</v>
      </c>
      <c r="N1489" s="1" t="s">
        <v>9488</v>
      </c>
      <c r="O1489" s="1" t="s">
        <v>86</v>
      </c>
      <c r="P1489" s="1" t="s">
        <v>260</v>
      </c>
      <c r="Q1489" s="1" t="s">
        <v>256</v>
      </c>
      <c r="R1489" s="1" t="s">
        <v>9495</v>
      </c>
      <c r="S1489" s="1" t="s">
        <v>9496</v>
      </c>
      <c r="T1489" s="1"/>
      <c r="U1489" s="1" t="s">
        <v>650</v>
      </c>
      <c r="V1489" s="1"/>
      <c r="W1489" s="1"/>
      <c r="X1489" s="1"/>
      <c r="Y1489" s="1">
        <v>30</v>
      </c>
      <c r="Z1489" s="1"/>
      <c r="AA1489" s="1"/>
      <c r="AB1489" s="1"/>
      <c r="AC1489" s="1"/>
      <c r="AD1489" s="1"/>
      <c r="AE1489" s="1"/>
      <c r="AF1489" s="1"/>
      <c r="AG1489" s="1"/>
      <c r="AH1489" s="1"/>
      <c r="AI1489" s="1"/>
      <c r="AJ1489" s="1"/>
      <c r="AK1489" s="1" t="s">
        <v>112</v>
      </c>
      <c r="AL1489" s="1"/>
      <c r="AM1489" s="1"/>
      <c r="AN1489" s="1"/>
      <c r="AO1489" s="1"/>
      <c r="AP1489" s="1"/>
      <c r="AQ1489" s="1"/>
      <c r="AR1489" s="1"/>
      <c r="AS1489" s="1"/>
      <c r="AT1489" s="1"/>
      <c r="AU1489" s="1"/>
      <c r="AV1489" s="1"/>
      <c r="AW1489" s="1"/>
      <c r="AX1489" s="1" t="s">
        <v>177</v>
      </c>
      <c r="AY1489" s="1"/>
      <c r="AZ1489" s="1" t="s">
        <v>85</v>
      </c>
      <c r="BA1489" s="1" t="s">
        <v>86</v>
      </c>
      <c r="BB1489" s="1"/>
      <c r="BC1489" s="1"/>
      <c r="BD1489" s="1" t="s">
        <v>88</v>
      </c>
      <c r="BE1489" s="1" t="s">
        <v>134</v>
      </c>
      <c r="BF1489" s="1"/>
      <c r="BG1489" s="1"/>
      <c r="BH1489" s="1" t="s">
        <v>9491</v>
      </c>
      <c r="BI1489" s="1"/>
      <c r="BJ1489" s="1"/>
      <c r="BK1489" s="1"/>
      <c r="BL1489" s="1" t="s">
        <v>9492</v>
      </c>
      <c r="BM1489" s="1" t="s">
        <v>9493</v>
      </c>
      <c r="BN1489" s="1" t="s">
        <v>121</v>
      </c>
    </row>
    <row r="1490" spans="1:66" ht="15.75" customHeight="1" x14ac:dyDescent="0.3">
      <c r="A1490" s="1" t="s">
        <v>2238</v>
      </c>
      <c r="B1490" s="1">
        <v>1000000</v>
      </c>
      <c r="C1490" s="1" t="s">
        <v>68</v>
      </c>
      <c r="D1490" s="1">
        <v>0</v>
      </c>
      <c r="E1490" s="4">
        <v>44749</v>
      </c>
      <c r="F1490" s="1" t="s">
        <v>69</v>
      </c>
      <c r="G1490" s="1" t="s">
        <v>99</v>
      </c>
      <c r="H1490" s="1" t="s">
        <v>100</v>
      </c>
      <c r="I1490" s="1" t="s">
        <v>101</v>
      </c>
      <c r="J1490" s="1" t="s">
        <v>9477</v>
      </c>
      <c r="K1490" s="1" t="s">
        <v>9478</v>
      </c>
      <c r="L1490" s="1" t="s">
        <v>616</v>
      </c>
      <c r="M1490" s="1" t="s">
        <v>9479</v>
      </c>
      <c r="N1490" s="1" t="s">
        <v>9480</v>
      </c>
      <c r="O1490" s="1" t="s">
        <v>382</v>
      </c>
      <c r="P1490" s="1" t="s">
        <v>2244</v>
      </c>
      <c r="Q1490" s="1" t="s">
        <v>2238</v>
      </c>
      <c r="R1490" s="1" t="s">
        <v>9497</v>
      </c>
      <c r="S1490" s="1" t="s">
        <v>9498</v>
      </c>
      <c r="T1490" s="1"/>
      <c r="U1490" s="1" t="s">
        <v>147</v>
      </c>
      <c r="V1490" s="1"/>
      <c r="W1490" s="1"/>
      <c r="X1490" s="1"/>
      <c r="Y1490" s="1">
        <v>40</v>
      </c>
      <c r="Z1490" s="1"/>
      <c r="AA1490" s="1"/>
      <c r="AB1490" s="1"/>
      <c r="AC1490" s="1"/>
      <c r="AD1490" s="1"/>
      <c r="AE1490" s="1"/>
      <c r="AF1490" s="1"/>
      <c r="AG1490" s="1"/>
      <c r="AH1490" s="1"/>
      <c r="AI1490" s="1"/>
      <c r="AJ1490" s="1"/>
      <c r="AK1490" s="1" t="s">
        <v>356</v>
      </c>
      <c r="AL1490" s="1"/>
      <c r="AM1490" s="1"/>
      <c r="AN1490" s="1"/>
      <c r="AO1490" s="1"/>
      <c r="AP1490" s="1"/>
      <c r="AQ1490" s="1"/>
      <c r="AR1490" s="1"/>
      <c r="AS1490" s="1"/>
      <c r="AT1490" s="1"/>
      <c r="AU1490" s="1"/>
      <c r="AV1490" s="1"/>
      <c r="AW1490" s="1"/>
      <c r="AX1490" s="1"/>
      <c r="AY1490" s="1"/>
      <c r="AZ1490" s="1" t="s">
        <v>1508</v>
      </c>
      <c r="BA1490" s="1" t="s">
        <v>1505</v>
      </c>
      <c r="BB1490" s="1"/>
      <c r="BC1490" s="1"/>
      <c r="BD1490" s="1" t="s">
        <v>88</v>
      </c>
      <c r="BE1490" s="1" t="s">
        <v>134</v>
      </c>
      <c r="BF1490" s="1"/>
      <c r="BG1490" s="1"/>
      <c r="BH1490" s="1" t="s">
        <v>387</v>
      </c>
      <c r="BI1490" s="1"/>
      <c r="BJ1490" s="1"/>
      <c r="BK1490" s="1"/>
      <c r="BL1490" s="1" t="s">
        <v>9483</v>
      </c>
      <c r="BM1490" s="1" t="s">
        <v>9484</v>
      </c>
      <c r="BN1490" s="1" t="s">
        <v>121</v>
      </c>
    </row>
    <row r="1491" spans="1:66" ht="15.75" customHeight="1" x14ac:dyDescent="0.3">
      <c r="A1491" s="1" t="s">
        <v>2238</v>
      </c>
      <c r="B1491" s="1">
        <v>200000</v>
      </c>
      <c r="C1491" s="1" t="s">
        <v>68</v>
      </c>
      <c r="D1491" s="1">
        <v>0</v>
      </c>
      <c r="E1491" s="4" t="s">
        <v>1059</v>
      </c>
      <c r="F1491" s="1" t="s">
        <v>69</v>
      </c>
      <c r="G1491" s="1" t="s">
        <v>123</v>
      </c>
      <c r="H1491" s="1" t="s">
        <v>124</v>
      </c>
      <c r="I1491" s="1" t="s">
        <v>101</v>
      </c>
      <c r="J1491" s="1" t="s">
        <v>9499</v>
      </c>
      <c r="K1491" s="1" t="s">
        <v>9500</v>
      </c>
      <c r="L1491" s="1" t="s">
        <v>9501</v>
      </c>
      <c r="M1491" s="1" t="s">
        <v>9502</v>
      </c>
      <c r="N1491" s="1" t="s">
        <v>9503</v>
      </c>
      <c r="O1491" s="1" t="s">
        <v>173</v>
      </c>
      <c r="P1491" s="1" t="s">
        <v>2244</v>
      </c>
      <c r="Q1491" s="1" t="s">
        <v>2238</v>
      </c>
      <c r="R1491" s="1" t="s">
        <v>9504</v>
      </c>
      <c r="S1491" s="1" t="s">
        <v>9505</v>
      </c>
      <c r="T1491" s="1"/>
      <c r="U1491" s="1" t="s">
        <v>147</v>
      </c>
      <c r="V1491" s="1"/>
      <c r="W1491" s="1"/>
      <c r="X1491" s="1"/>
      <c r="Y1491" s="1">
        <v>150</v>
      </c>
      <c r="Z1491" s="1"/>
      <c r="AA1491" s="1"/>
      <c r="AB1491" s="1"/>
      <c r="AC1491" s="1"/>
      <c r="AD1491" s="1"/>
      <c r="AE1491" s="1"/>
      <c r="AF1491" s="1"/>
      <c r="AG1491" s="1"/>
      <c r="AH1491" s="1"/>
      <c r="AI1491" s="1"/>
      <c r="AJ1491" s="1"/>
      <c r="AK1491" s="1" t="s">
        <v>433</v>
      </c>
      <c r="AL1491" s="1"/>
      <c r="AM1491" s="1"/>
      <c r="AN1491" s="1"/>
      <c r="AO1491" s="1"/>
      <c r="AP1491" s="1"/>
      <c r="AQ1491" s="1"/>
      <c r="AR1491" s="1"/>
      <c r="AS1491" s="1"/>
      <c r="AT1491" s="1"/>
      <c r="AU1491" s="1"/>
      <c r="AV1491" s="1"/>
      <c r="AW1491" s="1"/>
      <c r="AX1491" s="1" t="s">
        <v>221</v>
      </c>
      <c r="AY1491" s="1"/>
      <c r="AZ1491" s="1" t="s">
        <v>178</v>
      </c>
      <c r="BA1491" s="1" t="s">
        <v>173</v>
      </c>
      <c r="BB1491" s="1"/>
      <c r="BC1491" s="1"/>
      <c r="BD1491" s="1" t="s">
        <v>88</v>
      </c>
      <c r="BE1491" s="1" t="s">
        <v>134</v>
      </c>
      <c r="BF1491" s="1"/>
      <c r="BG1491" s="1"/>
      <c r="BH1491" s="1"/>
      <c r="BI1491" s="1"/>
      <c r="BJ1491" s="1"/>
      <c r="BK1491" s="1"/>
      <c r="BL1491" s="1" t="s">
        <v>9506</v>
      </c>
      <c r="BM1491" s="1" t="s">
        <v>9507</v>
      </c>
      <c r="BN1491" s="1"/>
    </row>
    <row r="1492" spans="1:66" ht="15.75" customHeight="1" x14ac:dyDescent="0.3">
      <c r="A1492" s="1" t="s">
        <v>2238</v>
      </c>
      <c r="B1492" s="1">
        <v>500000</v>
      </c>
      <c r="C1492" s="1" t="s">
        <v>68</v>
      </c>
      <c r="D1492" s="1">
        <v>0</v>
      </c>
      <c r="E1492" s="4" t="s">
        <v>1059</v>
      </c>
      <c r="F1492" s="1" t="s">
        <v>69</v>
      </c>
      <c r="G1492" s="1" t="s">
        <v>123</v>
      </c>
      <c r="H1492" s="1" t="s">
        <v>124</v>
      </c>
      <c r="I1492" s="1" t="s">
        <v>101</v>
      </c>
      <c r="J1492" s="1" t="s">
        <v>9508</v>
      </c>
      <c r="K1492" s="1" t="s">
        <v>9509</v>
      </c>
      <c r="L1492" s="1" t="s">
        <v>9510</v>
      </c>
      <c r="M1492" s="1" t="s">
        <v>9502</v>
      </c>
      <c r="N1492" s="1" t="s">
        <v>9503</v>
      </c>
      <c r="O1492" s="1" t="s">
        <v>173</v>
      </c>
      <c r="P1492" s="1" t="s">
        <v>2244</v>
      </c>
      <c r="Q1492" s="1" t="s">
        <v>2238</v>
      </c>
      <c r="R1492" s="1" t="s">
        <v>9511</v>
      </c>
      <c r="S1492" s="1" t="s">
        <v>9512</v>
      </c>
      <c r="T1492" s="1"/>
      <c r="U1492" s="1" t="s">
        <v>147</v>
      </c>
      <c r="V1492" s="1"/>
      <c r="W1492" s="1"/>
      <c r="X1492" s="1"/>
      <c r="Y1492" s="1">
        <v>150</v>
      </c>
      <c r="Z1492" s="1"/>
      <c r="AA1492" s="1"/>
      <c r="AB1492" s="1"/>
      <c r="AC1492" s="1"/>
      <c r="AD1492" s="1"/>
      <c r="AE1492" s="1"/>
      <c r="AF1492" s="1"/>
      <c r="AG1492" s="1"/>
      <c r="AH1492" s="1"/>
      <c r="AI1492" s="1"/>
      <c r="AJ1492" s="1"/>
      <c r="AK1492" s="1" t="s">
        <v>433</v>
      </c>
      <c r="AL1492" s="1"/>
      <c r="AM1492" s="1"/>
      <c r="AN1492" s="1"/>
      <c r="AO1492" s="1"/>
      <c r="AP1492" s="1"/>
      <c r="AQ1492" s="1"/>
      <c r="AR1492" s="1"/>
      <c r="AS1492" s="1"/>
      <c r="AT1492" s="1"/>
      <c r="AU1492" s="1"/>
      <c r="AV1492" s="1"/>
      <c r="AW1492" s="1"/>
      <c r="AX1492" s="1" t="s">
        <v>221</v>
      </c>
      <c r="AY1492" s="1"/>
      <c r="AZ1492" s="1" t="s">
        <v>178</v>
      </c>
      <c r="BA1492" s="1" t="s">
        <v>173</v>
      </c>
      <c r="BB1492" s="1"/>
      <c r="BC1492" s="1"/>
      <c r="BD1492" s="1" t="s">
        <v>88</v>
      </c>
      <c r="BE1492" s="1" t="s">
        <v>134</v>
      </c>
      <c r="BF1492" s="1"/>
      <c r="BG1492" s="1"/>
      <c r="BH1492" s="1"/>
      <c r="BI1492" s="1"/>
      <c r="BJ1492" s="1"/>
      <c r="BK1492" s="1"/>
      <c r="BL1492" s="1" t="s">
        <v>9506</v>
      </c>
      <c r="BM1492" s="1" t="s">
        <v>9507</v>
      </c>
      <c r="BN1492" s="1"/>
    </row>
    <row r="1493" spans="1:66" ht="15.75" customHeight="1" x14ac:dyDescent="0.3">
      <c r="A1493" s="1" t="s">
        <v>2238</v>
      </c>
      <c r="B1493" s="1">
        <v>50000</v>
      </c>
      <c r="C1493" s="1" t="s">
        <v>68</v>
      </c>
      <c r="D1493" s="1">
        <v>0</v>
      </c>
      <c r="E1493" s="4">
        <v>44658</v>
      </c>
      <c r="F1493" s="1" t="s">
        <v>69</v>
      </c>
      <c r="G1493" s="1" t="s">
        <v>123</v>
      </c>
      <c r="H1493" s="1" t="s">
        <v>124</v>
      </c>
      <c r="I1493" s="1" t="s">
        <v>101</v>
      </c>
      <c r="J1493" s="1" t="s">
        <v>9513</v>
      </c>
      <c r="K1493" s="1" t="s">
        <v>9514</v>
      </c>
      <c r="L1493" s="1" t="s">
        <v>181</v>
      </c>
      <c r="M1493" s="1" t="s">
        <v>9515</v>
      </c>
      <c r="N1493" s="1" t="s">
        <v>9516</v>
      </c>
      <c r="O1493" s="1" t="s">
        <v>173</v>
      </c>
      <c r="P1493" s="1" t="s">
        <v>2244</v>
      </c>
      <c r="Q1493" s="1" t="s">
        <v>2238</v>
      </c>
      <c r="R1493" s="1" t="s">
        <v>9517</v>
      </c>
      <c r="S1493" s="1" t="s">
        <v>9518</v>
      </c>
      <c r="T1493" s="1"/>
      <c r="U1493" s="1" t="s">
        <v>1359</v>
      </c>
      <c r="V1493" s="1"/>
      <c r="W1493" s="1"/>
      <c r="X1493" s="1"/>
      <c r="Y1493" s="1">
        <v>350</v>
      </c>
      <c r="Z1493" s="1"/>
      <c r="AA1493" s="1"/>
      <c r="AB1493" s="1"/>
      <c r="AC1493" s="1"/>
      <c r="AD1493" s="1"/>
      <c r="AE1493" s="1"/>
      <c r="AF1493" s="1"/>
      <c r="AG1493" s="1"/>
      <c r="AH1493" s="1"/>
      <c r="AI1493" s="1"/>
      <c r="AJ1493" s="1"/>
      <c r="AK1493" s="1" t="s">
        <v>1743</v>
      </c>
      <c r="AL1493" s="1" t="s">
        <v>9519</v>
      </c>
      <c r="AM1493" s="1"/>
      <c r="AN1493" s="1"/>
      <c r="AO1493" s="1"/>
      <c r="AP1493" s="1"/>
      <c r="AQ1493" s="1"/>
      <c r="AR1493" s="1"/>
      <c r="AS1493" s="1"/>
      <c r="AT1493" s="1"/>
      <c r="AU1493" s="1"/>
      <c r="AV1493" s="1"/>
      <c r="AW1493" s="1"/>
      <c r="AX1493" s="1" t="s">
        <v>113</v>
      </c>
      <c r="AY1493" s="1"/>
      <c r="AZ1493" s="1" t="s">
        <v>178</v>
      </c>
      <c r="BA1493" s="1" t="s">
        <v>173</v>
      </c>
      <c r="BB1493" s="1"/>
      <c r="BC1493" s="1"/>
      <c r="BD1493" s="1" t="s">
        <v>88</v>
      </c>
      <c r="BE1493" s="1" t="s">
        <v>134</v>
      </c>
      <c r="BF1493" s="1"/>
      <c r="BG1493" s="1"/>
      <c r="BH1493" s="1"/>
      <c r="BI1493" s="1"/>
      <c r="BJ1493" s="1"/>
      <c r="BK1493" s="1"/>
      <c r="BL1493" s="1" t="s">
        <v>9520</v>
      </c>
      <c r="BM1493" s="1" t="s">
        <v>9521</v>
      </c>
      <c r="BN1493" s="1"/>
    </row>
    <row r="1494" spans="1:66" ht="15.75" customHeight="1" x14ac:dyDescent="0.3">
      <c r="A1494" s="1" t="s">
        <v>2238</v>
      </c>
      <c r="B1494" s="1">
        <v>500000</v>
      </c>
      <c r="C1494" s="1" t="s">
        <v>68</v>
      </c>
      <c r="D1494" s="1">
        <v>0</v>
      </c>
      <c r="E1494" s="4">
        <v>44658</v>
      </c>
      <c r="F1494" s="1" t="s">
        <v>69</v>
      </c>
      <c r="G1494" s="1" t="s">
        <v>123</v>
      </c>
      <c r="H1494" s="1" t="s">
        <v>124</v>
      </c>
      <c r="I1494" s="1" t="s">
        <v>101</v>
      </c>
      <c r="J1494" s="1" t="s">
        <v>9513</v>
      </c>
      <c r="K1494" s="1" t="s">
        <v>9514</v>
      </c>
      <c r="L1494" s="1" t="s">
        <v>9522</v>
      </c>
      <c r="M1494" s="1" t="s">
        <v>9515</v>
      </c>
      <c r="N1494" s="1" t="s">
        <v>9516</v>
      </c>
      <c r="O1494" s="1" t="s">
        <v>173</v>
      </c>
      <c r="P1494" s="1" t="s">
        <v>2244</v>
      </c>
      <c r="Q1494" s="1" t="s">
        <v>2238</v>
      </c>
      <c r="R1494" s="1" t="s">
        <v>9523</v>
      </c>
      <c r="S1494" s="1" t="s">
        <v>9524</v>
      </c>
      <c r="T1494" s="1"/>
      <c r="U1494" s="1" t="s">
        <v>1359</v>
      </c>
      <c r="V1494" s="1"/>
      <c r="W1494" s="1"/>
      <c r="X1494" s="1"/>
      <c r="Y1494" s="1">
        <v>350</v>
      </c>
      <c r="Z1494" s="1"/>
      <c r="AA1494" s="1"/>
      <c r="AB1494" s="1"/>
      <c r="AC1494" s="1"/>
      <c r="AD1494" s="1"/>
      <c r="AE1494" s="1"/>
      <c r="AF1494" s="1"/>
      <c r="AG1494" s="1"/>
      <c r="AH1494" s="1"/>
      <c r="AI1494" s="1"/>
      <c r="AJ1494" s="1"/>
      <c r="AK1494" s="1" t="s">
        <v>1743</v>
      </c>
      <c r="AL1494" s="1" t="s">
        <v>9519</v>
      </c>
      <c r="AM1494" s="1"/>
      <c r="AN1494" s="1"/>
      <c r="AO1494" s="1"/>
      <c r="AP1494" s="1"/>
      <c r="AQ1494" s="1"/>
      <c r="AR1494" s="1"/>
      <c r="AS1494" s="1"/>
      <c r="AT1494" s="1"/>
      <c r="AU1494" s="1"/>
      <c r="AV1494" s="1"/>
      <c r="AW1494" s="1"/>
      <c r="AX1494" s="1" t="s">
        <v>113</v>
      </c>
      <c r="AY1494" s="1"/>
      <c r="AZ1494" s="1" t="s">
        <v>178</v>
      </c>
      <c r="BA1494" s="1" t="s">
        <v>173</v>
      </c>
      <c r="BB1494" s="1"/>
      <c r="BC1494" s="1"/>
      <c r="BD1494" s="1" t="s">
        <v>88</v>
      </c>
      <c r="BE1494" s="1" t="s">
        <v>134</v>
      </c>
      <c r="BF1494" s="1"/>
      <c r="BG1494" s="1"/>
      <c r="BH1494" s="1"/>
      <c r="BI1494" s="1"/>
      <c r="BJ1494" s="1"/>
      <c r="BK1494" s="1"/>
      <c r="BL1494" s="1" t="s">
        <v>9520</v>
      </c>
      <c r="BM1494" s="1" t="s">
        <v>9521</v>
      </c>
      <c r="BN1494" s="1"/>
    </row>
    <row r="1495" spans="1:66" ht="15.75" customHeight="1" x14ac:dyDescent="0.3">
      <c r="A1495" s="1" t="s">
        <v>2238</v>
      </c>
      <c r="B1495" s="1">
        <v>1000000</v>
      </c>
      <c r="C1495" s="1" t="s">
        <v>68</v>
      </c>
      <c r="D1495" s="1">
        <v>0</v>
      </c>
      <c r="E1495" s="4" t="s">
        <v>3253</v>
      </c>
      <c r="F1495" s="1" t="s">
        <v>69</v>
      </c>
      <c r="G1495" s="1" t="s">
        <v>123</v>
      </c>
      <c r="H1495" s="1" t="s">
        <v>124</v>
      </c>
      <c r="I1495" s="1" t="s">
        <v>101</v>
      </c>
      <c r="J1495" s="1" t="s">
        <v>9513</v>
      </c>
      <c r="K1495" s="1" t="s">
        <v>9514</v>
      </c>
      <c r="L1495" s="1" t="s">
        <v>121</v>
      </c>
      <c r="M1495" s="1" t="s">
        <v>9515</v>
      </c>
      <c r="N1495" s="1" t="s">
        <v>9516</v>
      </c>
      <c r="O1495" s="1" t="s">
        <v>173</v>
      </c>
      <c r="P1495" s="1" t="s">
        <v>2244</v>
      </c>
      <c r="Q1495" s="1" t="s">
        <v>2238</v>
      </c>
      <c r="R1495" s="1" t="s">
        <v>9525</v>
      </c>
      <c r="S1495" s="1" t="s">
        <v>9526</v>
      </c>
      <c r="T1495" s="1"/>
      <c r="U1495" s="1" t="s">
        <v>1359</v>
      </c>
      <c r="V1495" s="1"/>
      <c r="W1495" s="1"/>
      <c r="X1495" s="1"/>
      <c r="Y1495" s="1">
        <v>350</v>
      </c>
      <c r="Z1495" s="1"/>
      <c r="AA1495" s="1"/>
      <c r="AB1495" s="1"/>
      <c r="AC1495" s="1"/>
      <c r="AD1495" s="1"/>
      <c r="AE1495" s="1"/>
      <c r="AF1495" s="1"/>
      <c r="AG1495" s="1"/>
      <c r="AH1495" s="1"/>
      <c r="AI1495" s="1"/>
      <c r="AJ1495" s="1"/>
      <c r="AK1495" s="1" t="s">
        <v>1743</v>
      </c>
      <c r="AL1495" s="1" t="s">
        <v>9519</v>
      </c>
      <c r="AM1495" s="1"/>
      <c r="AN1495" s="1"/>
      <c r="AO1495" s="1"/>
      <c r="AP1495" s="1"/>
      <c r="AQ1495" s="1"/>
      <c r="AR1495" s="1"/>
      <c r="AS1495" s="1"/>
      <c r="AT1495" s="1"/>
      <c r="AU1495" s="1"/>
      <c r="AV1495" s="1"/>
      <c r="AW1495" s="1"/>
      <c r="AX1495" s="1" t="s">
        <v>113</v>
      </c>
      <c r="AY1495" s="1"/>
      <c r="AZ1495" s="1" t="s">
        <v>178</v>
      </c>
      <c r="BA1495" s="1" t="s">
        <v>173</v>
      </c>
      <c r="BB1495" s="1"/>
      <c r="BC1495" s="1"/>
      <c r="BD1495" s="1" t="s">
        <v>88</v>
      </c>
      <c r="BE1495" s="1" t="s">
        <v>134</v>
      </c>
      <c r="BF1495" s="1"/>
      <c r="BG1495" s="1"/>
      <c r="BH1495" s="1"/>
      <c r="BI1495" s="1"/>
      <c r="BJ1495" s="1"/>
      <c r="BK1495" s="1"/>
      <c r="BL1495" s="1" t="s">
        <v>9520</v>
      </c>
      <c r="BM1495" s="1" t="s">
        <v>9521</v>
      </c>
      <c r="BN1495" s="1"/>
    </row>
    <row r="1496" spans="1:66" ht="15.75" customHeight="1" x14ac:dyDescent="0.3">
      <c r="A1496" s="1" t="s">
        <v>168</v>
      </c>
      <c r="B1496" s="1">
        <v>800000</v>
      </c>
      <c r="C1496" s="1" t="s">
        <v>68</v>
      </c>
      <c r="D1496" s="1">
        <v>0</v>
      </c>
      <c r="E1496" s="4">
        <v>44688</v>
      </c>
      <c r="F1496" s="1" t="s">
        <v>69</v>
      </c>
      <c r="G1496" s="1" t="s">
        <v>123</v>
      </c>
      <c r="H1496" s="1" t="s">
        <v>124</v>
      </c>
      <c r="I1496" s="1" t="s">
        <v>101</v>
      </c>
      <c r="J1496" s="1" t="s">
        <v>9527</v>
      </c>
      <c r="K1496" s="1" t="s">
        <v>9528</v>
      </c>
      <c r="L1496" s="1" t="s">
        <v>577</v>
      </c>
      <c r="M1496" s="1" t="s">
        <v>9529</v>
      </c>
      <c r="N1496" s="1" t="s">
        <v>9530</v>
      </c>
      <c r="O1496" s="1" t="s">
        <v>168</v>
      </c>
      <c r="P1496" s="1" t="s">
        <v>292</v>
      </c>
      <c r="Q1496" s="1" t="s">
        <v>168</v>
      </c>
      <c r="R1496" s="1" t="s">
        <v>9531</v>
      </c>
      <c r="S1496" s="1" t="s">
        <v>9532</v>
      </c>
      <c r="T1496" s="1"/>
      <c r="U1496" s="1" t="s">
        <v>81</v>
      </c>
      <c r="V1496" s="1"/>
      <c r="W1496" s="1" t="s">
        <v>454</v>
      </c>
      <c r="X1496" s="1"/>
      <c r="Y1496" s="1">
        <v>135</v>
      </c>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t="s">
        <v>292</v>
      </c>
      <c r="BA1496" s="1" t="s">
        <v>168</v>
      </c>
      <c r="BB1496" s="1"/>
      <c r="BC1496" s="1"/>
      <c r="BD1496" s="1" t="s">
        <v>266</v>
      </c>
      <c r="BE1496" s="1" t="s">
        <v>192</v>
      </c>
      <c r="BF1496" s="1"/>
      <c r="BG1496" s="1"/>
      <c r="BH1496" s="1"/>
      <c r="BI1496" s="1"/>
      <c r="BJ1496" s="1"/>
      <c r="BK1496" s="1"/>
      <c r="BL1496" s="1" t="s">
        <v>9533</v>
      </c>
      <c r="BM1496" s="1" t="s">
        <v>9534</v>
      </c>
      <c r="BN1496" s="1" t="s">
        <v>121</v>
      </c>
    </row>
    <row r="1497" spans="1:66" ht="15.75" customHeight="1" x14ac:dyDescent="0.3">
      <c r="A1497" s="1" t="s">
        <v>401</v>
      </c>
      <c r="B1497" s="1">
        <v>1000000</v>
      </c>
      <c r="C1497" s="1" t="s">
        <v>68</v>
      </c>
      <c r="D1497" s="1">
        <v>0</v>
      </c>
      <c r="E1497" s="4" t="s">
        <v>6629</v>
      </c>
      <c r="F1497" s="1" t="s">
        <v>69</v>
      </c>
      <c r="G1497" s="1" t="s">
        <v>99</v>
      </c>
      <c r="H1497" s="1" t="s">
        <v>100</v>
      </c>
      <c r="I1497" s="1" t="s">
        <v>101</v>
      </c>
      <c r="J1497" s="1"/>
      <c r="K1497" s="1"/>
      <c r="L1497" s="1" t="s">
        <v>121</v>
      </c>
      <c r="M1497" s="1" t="s">
        <v>9535</v>
      </c>
      <c r="N1497" s="1" t="s">
        <v>9536</v>
      </c>
      <c r="O1497" s="1" t="s">
        <v>401</v>
      </c>
      <c r="P1497" s="1" t="s">
        <v>407</v>
      </c>
      <c r="Q1497" s="1" t="s">
        <v>401</v>
      </c>
      <c r="R1497" s="1" t="s">
        <v>9537</v>
      </c>
      <c r="S1497" s="1" t="s">
        <v>9538</v>
      </c>
      <c r="T1497" s="1"/>
      <c r="U1497" s="1" t="s">
        <v>263</v>
      </c>
      <c r="V1497" s="1"/>
      <c r="W1497" s="1"/>
      <c r="X1497" s="1"/>
      <c r="Y1497" s="1">
        <v>2588</v>
      </c>
      <c r="Z1497" s="1"/>
      <c r="AA1497" s="1"/>
      <c r="AB1497" s="1"/>
      <c r="AC1497" s="1"/>
      <c r="AD1497" s="1"/>
      <c r="AE1497" s="1"/>
      <c r="AF1497" s="1"/>
      <c r="AG1497" s="1"/>
      <c r="AH1497" s="1"/>
      <c r="AI1497" s="1"/>
      <c r="AJ1497" s="1"/>
      <c r="AK1497" s="1" t="s">
        <v>421</v>
      </c>
      <c r="AL1497" s="1"/>
      <c r="AM1497" s="1"/>
      <c r="AN1497" s="1"/>
      <c r="AO1497" s="1"/>
      <c r="AP1497" s="1"/>
      <c r="AQ1497" s="1"/>
      <c r="AR1497" s="1"/>
      <c r="AS1497" s="1"/>
      <c r="AT1497" s="1"/>
      <c r="AU1497" s="1"/>
      <c r="AV1497" s="1"/>
      <c r="AW1497" s="1"/>
      <c r="AX1497" s="1" t="s">
        <v>345</v>
      </c>
      <c r="AY1497" s="1"/>
      <c r="AZ1497" s="1" t="s">
        <v>407</v>
      </c>
      <c r="BA1497" s="1" t="s">
        <v>401</v>
      </c>
      <c r="BB1497" s="1"/>
      <c r="BC1497" s="1"/>
      <c r="BD1497" s="1" t="s">
        <v>4584</v>
      </c>
      <c r="BE1497" s="1"/>
      <c r="BF1497" s="1"/>
      <c r="BG1497" s="1"/>
      <c r="BH1497" s="1" t="s">
        <v>607</v>
      </c>
      <c r="BI1497" s="1"/>
      <c r="BJ1497" s="1"/>
      <c r="BK1497" s="1"/>
      <c r="BL1497" s="1" t="s">
        <v>9539</v>
      </c>
      <c r="BM1497" s="1" t="s">
        <v>9540</v>
      </c>
      <c r="BN1497" s="1"/>
    </row>
    <row r="1498" spans="1:66" ht="15.75" customHeight="1" x14ac:dyDescent="0.3">
      <c r="A1498" s="1" t="s">
        <v>6843</v>
      </c>
      <c r="B1498" s="1">
        <v>3500000</v>
      </c>
      <c r="C1498" s="1" t="s">
        <v>68</v>
      </c>
      <c r="D1498" s="1">
        <v>0</v>
      </c>
      <c r="E1498" s="4">
        <v>44719</v>
      </c>
      <c r="F1498" s="1" t="s">
        <v>69</v>
      </c>
      <c r="G1498" s="1" t="s">
        <v>99</v>
      </c>
      <c r="H1498" s="1" t="s">
        <v>100</v>
      </c>
      <c r="I1498" s="1" t="s">
        <v>101</v>
      </c>
      <c r="J1498" s="1" t="s">
        <v>9541</v>
      </c>
      <c r="K1498" s="1" t="s">
        <v>9542</v>
      </c>
      <c r="L1498" s="1" t="s">
        <v>9543</v>
      </c>
      <c r="M1498" s="1" t="s">
        <v>9544</v>
      </c>
      <c r="N1498" s="1" t="s">
        <v>9545</v>
      </c>
      <c r="O1498" s="1" t="s">
        <v>9546</v>
      </c>
      <c r="P1498" s="1" t="s">
        <v>8051</v>
      </c>
      <c r="Q1498" s="1" t="s">
        <v>6843</v>
      </c>
      <c r="R1498" s="1" t="s">
        <v>9547</v>
      </c>
      <c r="S1498" s="1" t="s">
        <v>9548</v>
      </c>
      <c r="T1498" s="1"/>
      <c r="U1498" s="1" t="s">
        <v>130</v>
      </c>
      <c r="V1498" s="1"/>
      <c r="W1498" s="1"/>
      <c r="X1498" s="1"/>
      <c r="Y1498" s="1">
        <v>800</v>
      </c>
      <c r="Z1498" s="1"/>
      <c r="AA1498" s="1"/>
      <c r="AB1498" s="1"/>
      <c r="AC1498" s="1"/>
      <c r="AD1498" s="1"/>
      <c r="AE1498" s="1"/>
      <c r="AF1498" s="1"/>
      <c r="AG1498" s="1"/>
      <c r="AH1498" s="1"/>
      <c r="AI1498" s="1"/>
      <c r="AJ1498" s="1"/>
      <c r="AK1498" s="1" t="s">
        <v>220</v>
      </c>
      <c r="AL1498" s="1" t="s">
        <v>9549</v>
      </c>
      <c r="AM1498" s="1"/>
      <c r="AN1498" s="1"/>
      <c r="AO1498" s="1"/>
      <c r="AP1498" s="1"/>
      <c r="AQ1498" s="1"/>
      <c r="AR1498" s="1"/>
      <c r="AS1498" s="1"/>
      <c r="AT1498" s="1"/>
      <c r="AU1498" s="1"/>
      <c r="AV1498" s="1"/>
      <c r="AW1498" s="1"/>
      <c r="AX1498" s="1"/>
      <c r="AY1498" s="1"/>
      <c r="AZ1498" s="1" t="s">
        <v>407</v>
      </c>
      <c r="BA1498" s="1" t="s">
        <v>401</v>
      </c>
      <c r="BB1498" s="1"/>
      <c r="BC1498" s="1"/>
      <c r="BD1498" s="1" t="s">
        <v>266</v>
      </c>
      <c r="BE1498" s="1" t="s">
        <v>134</v>
      </c>
      <c r="BF1498" s="1"/>
      <c r="BG1498" s="1">
        <v>700000</v>
      </c>
      <c r="BH1498" s="1"/>
      <c r="BI1498" s="1"/>
      <c r="BJ1498" s="1"/>
      <c r="BK1498" s="1"/>
      <c r="BL1498" s="1" t="s">
        <v>9550</v>
      </c>
      <c r="BM1498" s="1" t="s">
        <v>9551</v>
      </c>
      <c r="BN1498" s="1" t="s">
        <v>121</v>
      </c>
    </row>
    <row r="1499" spans="1:66" ht="15.75" customHeight="1" x14ac:dyDescent="0.3">
      <c r="A1499" s="1" t="s">
        <v>401</v>
      </c>
      <c r="B1499" s="1">
        <v>240000</v>
      </c>
      <c r="C1499" s="1" t="s">
        <v>68</v>
      </c>
      <c r="D1499" s="1">
        <v>0</v>
      </c>
      <c r="E1499" s="4">
        <v>44658</v>
      </c>
      <c r="F1499" s="1" t="s">
        <v>69</v>
      </c>
      <c r="G1499" s="1" t="s">
        <v>99</v>
      </c>
      <c r="H1499" s="1" t="s">
        <v>100</v>
      </c>
      <c r="I1499" s="1" t="s">
        <v>101</v>
      </c>
      <c r="J1499" s="1"/>
      <c r="K1499" s="1"/>
      <c r="L1499" s="1" t="s">
        <v>121</v>
      </c>
      <c r="M1499" s="1" t="s">
        <v>3302</v>
      </c>
      <c r="N1499" s="1" t="s">
        <v>3303</v>
      </c>
      <c r="O1499" s="1" t="s">
        <v>401</v>
      </c>
      <c r="P1499" s="1" t="s">
        <v>407</v>
      </c>
      <c r="Q1499" s="1" t="s">
        <v>401</v>
      </c>
      <c r="R1499" s="1" t="s">
        <v>9552</v>
      </c>
      <c r="S1499" s="1" t="s">
        <v>9553</v>
      </c>
      <c r="T1499" s="1"/>
      <c r="U1499" s="1" t="s">
        <v>81</v>
      </c>
      <c r="V1499" s="1"/>
      <c r="W1499" s="1"/>
      <c r="X1499" s="1"/>
      <c r="Y1499" s="1">
        <v>36</v>
      </c>
      <c r="Z1499" s="1"/>
      <c r="AA1499" s="1"/>
      <c r="AB1499" s="1"/>
      <c r="AC1499" s="1"/>
      <c r="AD1499" s="1"/>
      <c r="AE1499" s="1"/>
      <c r="AF1499" s="1"/>
      <c r="AG1499" s="1"/>
      <c r="AH1499" s="1"/>
      <c r="AI1499" s="1"/>
      <c r="AJ1499" s="1"/>
      <c r="AK1499" s="1" t="s">
        <v>356</v>
      </c>
      <c r="AL1499" s="1"/>
      <c r="AM1499" s="1"/>
      <c r="AN1499" s="1"/>
      <c r="AO1499" s="1"/>
      <c r="AP1499" s="1"/>
      <c r="AQ1499" s="1"/>
      <c r="AR1499" s="1"/>
      <c r="AS1499" s="1"/>
      <c r="AT1499" s="1"/>
      <c r="AU1499" s="1"/>
      <c r="AV1499" s="1"/>
      <c r="AW1499" s="1"/>
      <c r="AX1499" s="1" t="s">
        <v>177</v>
      </c>
      <c r="AY1499" s="1"/>
      <c r="AZ1499" s="1" t="s">
        <v>407</v>
      </c>
      <c r="BA1499" s="1" t="s">
        <v>401</v>
      </c>
      <c r="BB1499" s="1"/>
      <c r="BC1499" s="1"/>
      <c r="BD1499" s="1" t="s">
        <v>88</v>
      </c>
      <c r="BE1499" s="1" t="s">
        <v>134</v>
      </c>
      <c r="BF1499" s="1"/>
      <c r="BG1499" s="1"/>
      <c r="BH1499" s="1"/>
      <c r="BI1499" s="1"/>
      <c r="BJ1499" s="1"/>
      <c r="BK1499" s="1"/>
      <c r="BL1499" s="1" t="s">
        <v>3306</v>
      </c>
      <c r="BM1499" s="1" t="s">
        <v>3307</v>
      </c>
      <c r="BN1499" s="1"/>
    </row>
    <row r="1500" spans="1:66" ht="15.75" customHeight="1" x14ac:dyDescent="0.3">
      <c r="A1500" s="1" t="s">
        <v>168</v>
      </c>
      <c r="B1500" s="1">
        <v>34000</v>
      </c>
      <c r="C1500" s="1" t="s">
        <v>68</v>
      </c>
      <c r="D1500" s="1">
        <v>0</v>
      </c>
      <c r="E1500" s="4">
        <v>44780</v>
      </c>
      <c r="F1500" s="1" t="s">
        <v>69</v>
      </c>
      <c r="G1500" s="1" t="s">
        <v>99</v>
      </c>
      <c r="H1500" s="1" t="s">
        <v>100</v>
      </c>
      <c r="I1500" s="1" t="s">
        <v>101</v>
      </c>
      <c r="J1500" s="1"/>
      <c r="K1500" s="1"/>
      <c r="L1500" s="1" t="s">
        <v>9554</v>
      </c>
      <c r="M1500" s="1" t="s">
        <v>1215</v>
      </c>
      <c r="N1500" s="1" t="s">
        <v>1216</v>
      </c>
      <c r="O1500" s="1" t="s">
        <v>168</v>
      </c>
      <c r="P1500" s="1" t="s">
        <v>292</v>
      </c>
      <c r="Q1500" s="1" t="s">
        <v>168</v>
      </c>
      <c r="R1500" s="1" t="s">
        <v>9555</v>
      </c>
      <c r="S1500" s="1" t="s">
        <v>9556</v>
      </c>
      <c r="T1500" s="1"/>
      <c r="U1500" s="1" t="s">
        <v>81</v>
      </c>
      <c r="V1500" s="1"/>
      <c r="W1500" s="1"/>
      <c r="X1500" s="1"/>
      <c r="Y1500" s="1">
        <v>231</v>
      </c>
      <c r="Z1500" s="1"/>
      <c r="AA1500" s="1"/>
      <c r="AB1500" s="1"/>
      <c r="AC1500" s="1"/>
      <c r="AD1500" s="1"/>
      <c r="AE1500" s="1"/>
      <c r="AF1500" s="1"/>
      <c r="AG1500" s="1"/>
      <c r="AH1500" s="1"/>
      <c r="AI1500" s="1"/>
      <c r="AJ1500" s="1"/>
      <c r="AK1500" s="1" t="s">
        <v>112</v>
      </c>
      <c r="AL1500" s="1"/>
      <c r="AM1500" s="1"/>
      <c r="AN1500" s="1"/>
      <c r="AO1500" s="1"/>
      <c r="AP1500" s="1"/>
      <c r="AQ1500" s="1"/>
      <c r="AR1500" s="1"/>
      <c r="AS1500" s="1"/>
      <c r="AT1500" s="1"/>
      <c r="AU1500" s="1"/>
      <c r="AV1500" s="1"/>
      <c r="AW1500" s="1"/>
      <c r="AX1500" s="1" t="s">
        <v>500</v>
      </c>
      <c r="AY1500" s="1"/>
      <c r="AZ1500" s="1" t="s">
        <v>292</v>
      </c>
      <c r="BA1500" s="1" t="s">
        <v>168</v>
      </c>
      <c r="BB1500" s="1" t="s">
        <v>330</v>
      </c>
      <c r="BC1500" s="1"/>
      <c r="BD1500" s="1" t="s">
        <v>1067</v>
      </c>
      <c r="BE1500" s="1" t="s">
        <v>134</v>
      </c>
      <c r="BF1500" s="1" t="s">
        <v>135</v>
      </c>
      <c r="BG1500" s="1"/>
      <c r="BH1500" s="1"/>
      <c r="BI1500" s="1"/>
      <c r="BJ1500" s="1"/>
      <c r="BK1500" s="1"/>
      <c r="BL1500" s="1" t="s">
        <v>1219</v>
      </c>
      <c r="BM1500" s="1" t="s">
        <v>1220</v>
      </c>
      <c r="BN1500" s="1" t="s">
        <v>97</v>
      </c>
    </row>
    <row r="1501" spans="1:66" ht="15.75" customHeight="1" x14ac:dyDescent="0.3">
      <c r="A1501" s="1" t="s">
        <v>98</v>
      </c>
      <c r="B1501" s="1">
        <v>950000</v>
      </c>
      <c r="C1501" s="1" t="s">
        <v>68</v>
      </c>
      <c r="D1501" s="1">
        <v>0</v>
      </c>
      <c r="E1501" s="4" t="s">
        <v>7109</v>
      </c>
      <c r="F1501" s="1" t="s">
        <v>69</v>
      </c>
      <c r="G1501" s="1" t="s">
        <v>123</v>
      </c>
      <c r="H1501" s="1" t="s">
        <v>124</v>
      </c>
      <c r="I1501" s="1" t="s">
        <v>101</v>
      </c>
      <c r="J1501" s="1"/>
      <c r="K1501" s="1"/>
      <c r="L1501" s="1" t="s">
        <v>9557</v>
      </c>
      <c r="M1501" s="1" t="s">
        <v>9558</v>
      </c>
      <c r="N1501" s="1" t="s">
        <v>9559</v>
      </c>
      <c r="O1501" s="1" t="s">
        <v>105</v>
      </c>
      <c r="P1501" s="1" t="s">
        <v>106</v>
      </c>
      <c r="Q1501" s="1" t="s">
        <v>98</v>
      </c>
      <c r="R1501" s="1" t="s">
        <v>9560</v>
      </c>
      <c r="S1501" s="1" t="s">
        <v>9561</v>
      </c>
      <c r="T1501" s="1"/>
      <c r="U1501" s="1" t="s">
        <v>81</v>
      </c>
      <c r="V1501" s="1"/>
      <c r="W1501" s="1"/>
      <c r="X1501" s="1"/>
      <c r="Y1501" s="1">
        <v>200</v>
      </c>
      <c r="Z1501" s="1"/>
      <c r="AA1501" s="1"/>
      <c r="AB1501" s="1"/>
      <c r="AC1501" s="1"/>
      <c r="AD1501" s="1"/>
      <c r="AE1501" s="1"/>
      <c r="AF1501" s="1"/>
      <c r="AG1501" s="1"/>
      <c r="AH1501" s="1"/>
      <c r="AI1501" s="1"/>
      <c r="AJ1501" s="1"/>
      <c r="AK1501" s="1" t="s">
        <v>220</v>
      </c>
      <c r="AL1501" s="1"/>
      <c r="AM1501" s="1"/>
      <c r="AN1501" s="1"/>
      <c r="AO1501" s="1"/>
      <c r="AP1501" s="1"/>
      <c r="AQ1501" s="1"/>
      <c r="AR1501" s="1"/>
      <c r="AS1501" s="1"/>
      <c r="AT1501" s="1"/>
      <c r="AU1501" s="1"/>
      <c r="AV1501" s="1"/>
      <c r="AW1501" s="1"/>
      <c r="AX1501" s="1" t="s">
        <v>164</v>
      </c>
      <c r="AY1501" s="1"/>
      <c r="AZ1501" s="1" t="s">
        <v>945</v>
      </c>
      <c r="BA1501" s="1" t="s">
        <v>105</v>
      </c>
      <c r="BB1501" s="1"/>
      <c r="BC1501" s="1"/>
      <c r="BD1501" s="1" t="s">
        <v>88</v>
      </c>
      <c r="BE1501" s="1" t="s">
        <v>134</v>
      </c>
      <c r="BF1501" s="1" t="s">
        <v>135</v>
      </c>
      <c r="BG1501" s="1"/>
      <c r="BH1501" s="1"/>
      <c r="BI1501" s="1"/>
      <c r="BJ1501" s="1"/>
      <c r="BK1501" s="1"/>
      <c r="BL1501" s="1" t="s">
        <v>9562</v>
      </c>
      <c r="BM1501" s="1" t="s">
        <v>9563</v>
      </c>
      <c r="BN1501" s="1" t="s">
        <v>121</v>
      </c>
    </row>
    <row r="1502" spans="1:66" ht="15.75" customHeight="1" x14ac:dyDescent="0.3">
      <c r="A1502" s="1" t="s">
        <v>401</v>
      </c>
      <c r="B1502" s="1">
        <v>17000</v>
      </c>
      <c r="C1502" s="1" t="s">
        <v>68</v>
      </c>
      <c r="D1502" s="1">
        <v>0</v>
      </c>
      <c r="E1502" s="4">
        <v>44658</v>
      </c>
      <c r="F1502" s="1" t="s">
        <v>69</v>
      </c>
      <c r="G1502" s="1" t="s">
        <v>99</v>
      </c>
      <c r="H1502" s="1" t="s">
        <v>100</v>
      </c>
      <c r="I1502" s="1" t="s">
        <v>101</v>
      </c>
      <c r="J1502" s="1"/>
      <c r="K1502" s="1"/>
      <c r="L1502" s="1" t="s">
        <v>181</v>
      </c>
      <c r="M1502" s="1" t="s">
        <v>3302</v>
      </c>
      <c r="N1502" s="1" t="s">
        <v>3303</v>
      </c>
      <c r="O1502" s="1" t="s">
        <v>401</v>
      </c>
      <c r="P1502" s="1" t="s">
        <v>407</v>
      </c>
      <c r="Q1502" s="1" t="s">
        <v>401</v>
      </c>
      <c r="R1502" s="1" t="s">
        <v>9564</v>
      </c>
      <c r="S1502" s="1" t="s">
        <v>9565</v>
      </c>
      <c r="T1502" s="1"/>
      <c r="U1502" s="1" t="s">
        <v>81</v>
      </c>
      <c r="V1502" s="1"/>
      <c r="W1502" s="1"/>
      <c r="X1502" s="1"/>
      <c r="Y1502" s="1">
        <v>36</v>
      </c>
      <c r="Z1502" s="1"/>
      <c r="AA1502" s="1"/>
      <c r="AB1502" s="1"/>
      <c r="AC1502" s="1"/>
      <c r="AD1502" s="1"/>
      <c r="AE1502" s="1"/>
      <c r="AF1502" s="1"/>
      <c r="AG1502" s="1"/>
      <c r="AH1502" s="1"/>
      <c r="AI1502" s="1"/>
      <c r="AJ1502" s="1"/>
      <c r="AK1502" s="1" t="s">
        <v>356</v>
      </c>
      <c r="AL1502" s="1"/>
      <c r="AM1502" s="1"/>
      <c r="AN1502" s="1"/>
      <c r="AO1502" s="1"/>
      <c r="AP1502" s="1"/>
      <c r="AQ1502" s="1"/>
      <c r="AR1502" s="1"/>
      <c r="AS1502" s="1"/>
      <c r="AT1502" s="1"/>
      <c r="AU1502" s="1"/>
      <c r="AV1502" s="1"/>
      <c r="AW1502" s="1"/>
      <c r="AX1502" s="1" t="s">
        <v>177</v>
      </c>
      <c r="AY1502" s="1"/>
      <c r="AZ1502" s="1" t="s">
        <v>407</v>
      </c>
      <c r="BA1502" s="1" t="s">
        <v>401</v>
      </c>
      <c r="BB1502" s="1"/>
      <c r="BC1502" s="1"/>
      <c r="BD1502" s="1" t="s">
        <v>88</v>
      </c>
      <c r="BE1502" s="1" t="s">
        <v>134</v>
      </c>
      <c r="BF1502" s="1"/>
      <c r="BG1502" s="1"/>
      <c r="BH1502" s="1"/>
      <c r="BI1502" s="1"/>
      <c r="BJ1502" s="1"/>
      <c r="BK1502" s="1"/>
      <c r="BL1502" s="1" t="s">
        <v>3306</v>
      </c>
      <c r="BM1502" s="1" t="s">
        <v>3307</v>
      </c>
      <c r="BN1502" s="1"/>
    </row>
    <row r="1503" spans="1:66" ht="15.75" customHeight="1" x14ac:dyDescent="0.3">
      <c r="A1503" s="1" t="s">
        <v>2238</v>
      </c>
      <c r="B1503" s="1">
        <v>55000</v>
      </c>
      <c r="C1503" s="1" t="s">
        <v>68</v>
      </c>
      <c r="D1503" s="1">
        <v>0</v>
      </c>
      <c r="E1503" s="4">
        <v>44902</v>
      </c>
      <c r="F1503" s="1" t="s">
        <v>69</v>
      </c>
      <c r="G1503" s="1" t="s">
        <v>99</v>
      </c>
      <c r="H1503" s="1" t="s">
        <v>100</v>
      </c>
      <c r="I1503" s="1" t="s">
        <v>101</v>
      </c>
      <c r="J1503" s="1" t="s">
        <v>9566</v>
      </c>
      <c r="K1503" s="1" t="s">
        <v>9567</v>
      </c>
      <c r="L1503" s="1" t="s">
        <v>9568</v>
      </c>
      <c r="M1503" s="1" t="s">
        <v>9569</v>
      </c>
      <c r="N1503" s="1" t="s">
        <v>9570</v>
      </c>
      <c r="O1503" s="1" t="s">
        <v>2238</v>
      </c>
      <c r="P1503" s="1" t="s">
        <v>2244</v>
      </c>
      <c r="Q1503" s="1" t="s">
        <v>2238</v>
      </c>
      <c r="R1503" s="1" t="s">
        <v>9571</v>
      </c>
      <c r="S1503" s="1" t="s">
        <v>9572</v>
      </c>
      <c r="T1503" s="1"/>
      <c r="U1503" s="1" t="s">
        <v>147</v>
      </c>
      <c r="V1503" s="1"/>
      <c r="W1503" s="1"/>
      <c r="X1503" s="1"/>
      <c r="Y1503" s="1">
        <v>136</v>
      </c>
      <c r="Z1503" s="1"/>
      <c r="AA1503" s="1"/>
      <c r="AB1503" s="1"/>
      <c r="AC1503" s="1"/>
      <c r="AD1503" s="1"/>
      <c r="AE1503" s="1"/>
      <c r="AF1503" s="1"/>
      <c r="AG1503" s="1"/>
      <c r="AH1503" s="1"/>
      <c r="AI1503" s="1"/>
      <c r="AJ1503" s="1"/>
      <c r="AK1503" s="1" t="s">
        <v>112</v>
      </c>
      <c r="AL1503" s="1"/>
      <c r="AM1503" s="1"/>
      <c r="AN1503" s="1"/>
      <c r="AO1503" s="1"/>
      <c r="AP1503" s="1"/>
      <c r="AQ1503" s="1"/>
      <c r="AR1503" s="1"/>
      <c r="AS1503" s="1"/>
      <c r="AT1503" s="1"/>
      <c r="AU1503" s="1"/>
      <c r="AV1503" s="1"/>
      <c r="AW1503" s="1"/>
      <c r="AX1503" s="1" t="s">
        <v>237</v>
      </c>
      <c r="AY1503" s="1"/>
      <c r="AZ1503" s="1" t="s">
        <v>178</v>
      </c>
      <c r="BA1503" s="1" t="s">
        <v>173</v>
      </c>
      <c r="BB1503" s="1"/>
      <c r="BC1503" s="1"/>
      <c r="BD1503" s="1" t="s">
        <v>88</v>
      </c>
      <c r="BE1503" s="1" t="s">
        <v>134</v>
      </c>
      <c r="BF1503" s="1"/>
      <c r="BG1503" s="1"/>
      <c r="BH1503" s="1" t="s">
        <v>2128</v>
      </c>
      <c r="BI1503" s="1"/>
      <c r="BJ1503" s="1"/>
      <c r="BK1503" s="1"/>
      <c r="BL1503" s="1" t="s">
        <v>9573</v>
      </c>
      <c r="BM1503" s="1" t="s">
        <v>9574</v>
      </c>
      <c r="BN1503" s="1"/>
    </row>
    <row r="1504" spans="1:66" ht="15.75" customHeight="1" x14ac:dyDescent="0.3">
      <c r="A1504" s="1" t="s">
        <v>2238</v>
      </c>
      <c r="B1504" s="1">
        <v>900000</v>
      </c>
      <c r="C1504" s="1" t="s">
        <v>68</v>
      </c>
      <c r="D1504" s="1">
        <v>0</v>
      </c>
      <c r="E1504" s="4">
        <v>44658</v>
      </c>
      <c r="F1504" s="1" t="s">
        <v>69</v>
      </c>
      <c r="G1504" s="1" t="s">
        <v>99</v>
      </c>
      <c r="H1504" s="1" t="s">
        <v>100</v>
      </c>
      <c r="I1504" s="1" t="s">
        <v>101</v>
      </c>
      <c r="J1504" s="1" t="s">
        <v>9566</v>
      </c>
      <c r="K1504" s="1" t="s">
        <v>9567</v>
      </c>
      <c r="L1504" s="1" t="s">
        <v>9575</v>
      </c>
      <c r="M1504" s="1" t="s">
        <v>9569</v>
      </c>
      <c r="N1504" s="1" t="s">
        <v>9570</v>
      </c>
      <c r="O1504" s="1" t="s">
        <v>2238</v>
      </c>
      <c r="P1504" s="1" t="s">
        <v>2244</v>
      </c>
      <c r="Q1504" s="1" t="s">
        <v>2238</v>
      </c>
      <c r="R1504" s="1" t="s">
        <v>9576</v>
      </c>
      <c r="S1504" s="1" t="s">
        <v>9577</v>
      </c>
      <c r="T1504" s="1"/>
      <c r="U1504" s="1" t="s">
        <v>147</v>
      </c>
      <c r="V1504" s="1"/>
      <c r="W1504" s="1"/>
      <c r="X1504" s="1"/>
      <c r="Y1504" s="1">
        <v>136</v>
      </c>
      <c r="Z1504" s="1"/>
      <c r="AA1504" s="1"/>
      <c r="AB1504" s="1"/>
      <c r="AC1504" s="1"/>
      <c r="AD1504" s="1"/>
      <c r="AE1504" s="1"/>
      <c r="AF1504" s="1"/>
      <c r="AG1504" s="1"/>
      <c r="AH1504" s="1"/>
      <c r="AI1504" s="1"/>
      <c r="AJ1504" s="1"/>
      <c r="AK1504" s="1" t="s">
        <v>112</v>
      </c>
      <c r="AL1504" s="1"/>
      <c r="AM1504" s="1"/>
      <c r="AN1504" s="1"/>
      <c r="AO1504" s="1"/>
      <c r="AP1504" s="1"/>
      <c r="AQ1504" s="1"/>
      <c r="AR1504" s="1"/>
      <c r="AS1504" s="1"/>
      <c r="AT1504" s="1"/>
      <c r="AU1504" s="1"/>
      <c r="AV1504" s="1"/>
      <c r="AW1504" s="1"/>
      <c r="AX1504" s="1" t="s">
        <v>237</v>
      </c>
      <c r="AY1504" s="1"/>
      <c r="AZ1504" s="1" t="s">
        <v>178</v>
      </c>
      <c r="BA1504" s="1" t="s">
        <v>173</v>
      </c>
      <c r="BB1504" s="1"/>
      <c r="BC1504" s="1"/>
      <c r="BD1504" s="1" t="s">
        <v>88</v>
      </c>
      <c r="BE1504" s="1" t="s">
        <v>134</v>
      </c>
      <c r="BF1504" s="1"/>
      <c r="BG1504" s="1"/>
      <c r="BH1504" s="1" t="s">
        <v>2128</v>
      </c>
      <c r="BI1504" s="1"/>
      <c r="BJ1504" s="1"/>
      <c r="BK1504" s="1"/>
      <c r="BL1504" s="1" t="s">
        <v>9573</v>
      </c>
      <c r="BM1504" s="1" t="s">
        <v>9574</v>
      </c>
      <c r="BN1504" s="1" t="s">
        <v>121</v>
      </c>
    </row>
    <row r="1505" spans="1:66" ht="15.75" customHeight="1" x14ac:dyDescent="0.3">
      <c r="A1505" s="1" t="s">
        <v>4686</v>
      </c>
      <c r="B1505" s="1">
        <v>550000</v>
      </c>
      <c r="C1505" s="1" t="s">
        <v>68</v>
      </c>
      <c r="D1505" s="1">
        <v>0</v>
      </c>
      <c r="E1505" s="4" t="s">
        <v>5836</v>
      </c>
      <c r="F1505" s="1" t="s">
        <v>69</v>
      </c>
      <c r="G1505" s="1" t="s">
        <v>123</v>
      </c>
      <c r="H1505" s="1" t="s">
        <v>124</v>
      </c>
      <c r="I1505" s="1" t="s">
        <v>101</v>
      </c>
      <c r="J1505" s="1"/>
      <c r="K1505" s="1"/>
      <c r="L1505" s="1" t="s">
        <v>4632</v>
      </c>
      <c r="M1505" s="1" t="s">
        <v>9578</v>
      </c>
      <c r="N1505" s="1" t="s">
        <v>9579</v>
      </c>
      <c r="O1505" s="1" t="s">
        <v>247</v>
      </c>
      <c r="P1505" s="1" t="s">
        <v>4691</v>
      </c>
      <c r="Q1505" s="1" t="s">
        <v>4686</v>
      </c>
      <c r="R1505" s="1" t="s">
        <v>9580</v>
      </c>
      <c r="S1505" s="1" t="s">
        <v>9581</v>
      </c>
      <c r="T1505" s="1"/>
      <c r="U1505" s="1" t="s">
        <v>1537</v>
      </c>
      <c r="V1505" s="1"/>
      <c r="W1505" s="1" t="s">
        <v>9582</v>
      </c>
      <c r="X1505" s="1"/>
      <c r="Y1505" s="1">
        <v>68</v>
      </c>
      <c r="Z1505" s="1"/>
      <c r="AA1505" s="1"/>
      <c r="AB1505" s="1"/>
      <c r="AC1505" s="1"/>
      <c r="AD1505" s="1"/>
      <c r="AE1505" s="1"/>
      <c r="AF1505" s="1"/>
      <c r="AG1505" s="1" t="s">
        <v>82</v>
      </c>
      <c r="AH1505" s="1"/>
      <c r="AI1505" s="1"/>
      <c r="AJ1505" s="1"/>
      <c r="AK1505" s="1" t="s">
        <v>1631</v>
      </c>
      <c r="AL1505" s="1"/>
      <c r="AM1505" s="1"/>
      <c r="AN1505" s="1"/>
      <c r="AO1505" s="1"/>
      <c r="AP1505" s="1"/>
      <c r="AQ1505" s="1"/>
      <c r="AR1505" s="1"/>
      <c r="AS1505" s="1"/>
      <c r="AT1505" s="1"/>
      <c r="AU1505" s="1"/>
      <c r="AV1505" s="1"/>
      <c r="AW1505" s="1"/>
      <c r="AX1505" s="1"/>
      <c r="AY1505" s="1"/>
      <c r="AZ1505" s="1" t="s">
        <v>252</v>
      </c>
      <c r="BA1505" s="1" t="s">
        <v>247</v>
      </c>
      <c r="BB1505" s="1"/>
      <c r="BC1505" s="1"/>
      <c r="BD1505" s="1" t="s">
        <v>266</v>
      </c>
      <c r="BE1505" s="1" t="s">
        <v>150</v>
      </c>
      <c r="BF1505" s="1" t="s">
        <v>151</v>
      </c>
      <c r="BG1505" s="1"/>
      <c r="BH1505" s="1" t="s">
        <v>152</v>
      </c>
      <c r="BI1505" s="1"/>
      <c r="BJ1505" s="1"/>
      <c r="BK1505" s="1"/>
      <c r="BL1505" s="1" t="s">
        <v>9583</v>
      </c>
      <c r="BM1505" s="1" t="s">
        <v>9584</v>
      </c>
      <c r="BN1505" s="1"/>
    </row>
    <row r="1506" spans="1:66" ht="15.75" customHeight="1" x14ac:dyDescent="0.3">
      <c r="A1506" s="1" t="s">
        <v>360</v>
      </c>
      <c r="B1506" s="1">
        <v>50000</v>
      </c>
      <c r="C1506" s="1" t="s">
        <v>68</v>
      </c>
      <c r="D1506" s="1">
        <v>0</v>
      </c>
      <c r="E1506" s="4">
        <v>44568</v>
      </c>
      <c r="F1506" s="1" t="s">
        <v>69</v>
      </c>
      <c r="G1506" s="1" t="s">
        <v>123</v>
      </c>
      <c r="H1506" s="1" t="s">
        <v>124</v>
      </c>
      <c r="I1506" s="1" t="s">
        <v>101</v>
      </c>
      <c r="J1506" s="1"/>
      <c r="K1506" s="1"/>
      <c r="L1506" s="1" t="s">
        <v>337</v>
      </c>
      <c r="M1506" s="1" t="s">
        <v>9585</v>
      </c>
      <c r="N1506" s="1" t="s">
        <v>9586</v>
      </c>
      <c r="O1506" s="1" t="s">
        <v>444</v>
      </c>
      <c r="P1506" s="1" t="s">
        <v>368</v>
      </c>
      <c r="Q1506" s="1" t="s">
        <v>360</v>
      </c>
      <c r="R1506" s="1" t="s">
        <v>9587</v>
      </c>
      <c r="S1506" s="1" t="s">
        <v>9588</v>
      </c>
      <c r="T1506" s="1"/>
      <c r="U1506" s="1" t="s">
        <v>81</v>
      </c>
      <c r="V1506" s="1"/>
      <c r="W1506" s="1"/>
      <c r="X1506" s="1"/>
      <c r="Y1506" s="1">
        <v>11</v>
      </c>
      <c r="Z1506" s="1"/>
      <c r="AA1506" s="1"/>
      <c r="AB1506" s="1"/>
      <c r="AC1506" s="1"/>
      <c r="AD1506" s="1"/>
      <c r="AE1506" s="1"/>
      <c r="AF1506" s="1"/>
      <c r="AG1506" s="1"/>
      <c r="AH1506" s="1"/>
      <c r="AI1506" s="1"/>
      <c r="AJ1506" s="1"/>
      <c r="AK1506" s="1" t="s">
        <v>371</v>
      </c>
      <c r="AL1506" s="1"/>
      <c r="AM1506" s="1"/>
      <c r="AN1506" s="1"/>
      <c r="AO1506" s="1"/>
      <c r="AP1506" s="1"/>
      <c r="AQ1506" s="1"/>
      <c r="AR1506" s="1"/>
      <c r="AS1506" s="1"/>
      <c r="AT1506" s="1"/>
      <c r="AU1506" s="1"/>
      <c r="AV1506" s="1"/>
      <c r="AW1506" s="1"/>
      <c r="AX1506" s="1"/>
      <c r="AY1506" s="1"/>
      <c r="AZ1506" s="1" t="s">
        <v>443</v>
      </c>
      <c r="BA1506" s="1" t="s">
        <v>444</v>
      </c>
      <c r="BB1506" s="1"/>
      <c r="BC1506" s="1"/>
      <c r="BD1506" s="1"/>
      <c r="BE1506" s="1" t="s">
        <v>134</v>
      </c>
      <c r="BF1506" s="1" t="s">
        <v>135</v>
      </c>
      <c r="BG1506" s="1"/>
      <c r="BH1506" s="1"/>
      <c r="BI1506" s="1"/>
      <c r="BJ1506" s="1"/>
      <c r="BK1506" s="1"/>
      <c r="BL1506" s="1" t="s">
        <v>9589</v>
      </c>
      <c r="BM1506" s="1" t="s">
        <v>9590</v>
      </c>
      <c r="BN1506" s="1" t="s">
        <v>121</v>
      </c>
    </row>
    <row r="1507" spans="1:66" ht="15.75" customHeight="1" x14ac:dyDescent="0.3">
      <c r="A1507" s="1" t="s">
        <v>360</v>
      </c>
      <c r="B1507" s="1">
        <v>5000</v>
      </c>
      <c r="C1507" s="1" t="s">
        <v>68</v>
      </c>
      <c r="D1507" s="1">
        <v>0</v>
      </c>
      <c r="E1507" s="4">
        <v>44568</v>
      </c>
      <c r="F1507" s="1" t="s">
        <v>69</v>
      </c>
      <c r="G1507" s="1" t="s">
        <v>123</v>
      </c>
      <c r="H1507" s="1" t="s">
        <v>124</v>
      </c>
      <c r="I1507" s="1" t="s">
        <v>101</v>
      </c>
      <c r="J1507" s="1"/>
      <c r="K1507" s="1"/>
      <c r="L1507" s="1" t="s">
        <v>9022</v>
      </c>
      <c r="M1507" s="1" t="s">
        <v>9585</v>
      </c>
      <c r="N1507" s="1" t="s">
        <v>9586</v>
      </c>
      <c r="O1507" s="1" t="s">
        <v>444</v>
      </c>
      <c r="P1507" s="1" t="s">
        <v>368</v>
      </c>
      <c r="Q1507" s="1" t="s">
        <v>360</v>
      </c>
      <c r="R1507" s="1" t="s">
        <v>9591</v>
      </c>
      <c r="S1507" s="1" t="s">
        <v>9592</v>
      </c>
      <c r="T1507" s="1"/>
      <c r="U1507" s="1" t="s">
        <v>81</v>
      </c>
      <c r="V1507" s="1"/>
      <c r="W1507" s="1"/>
      <c r="X1507" s="1"/>
      <c r="Y1507" s="1">
        <v>11</v>
      </c>
      <c r="Z1507" s="1"/>
      <c r="AA1507" s="1"/>
      <c r="AB1507" s="1"/>
      <c r="AC1507" s="1"/>
      <c r="AD1507" s="1"/>
      <c r="AE1507" s="1"/>
      <c r="AF1507" s="1"/>
      <c r="AG1507" s="1"/>
      <c r="AH1507" s="1"/>
      <c r="AI1507" s="1"/>
      <c r="AJ1507" s="1"/>
      <c r="AK1507" s="1" t="s">
        <v>371</v>
      </c>
      <c r="AL1507" s="1"/>
      <c r="AM1507" s="1"/>
      <c r="AN1507" s="1"/>
      <c r="AO1507" s="1"/>
      <c r="AP1507" s="1"/>
      <c r="AQ1507" s="1"/>
      <c r="AR1507" s="1"/>
      <c r="AS1507" s="1"/>
      <c r="AT1507" s="1"/>
      <c r="AU1507" s="1"/>
      <c r="AV1507" s="1"/>
      <c r="AW1507" s="1"/>
      <c r="AX1507" s="1"/>
      <c r="AY1507" s="1"/>
      <c r="AZ1507" s="1" t="s">
        <v>443</v>
      </c>
      <c r="BA1507" s="1" t="s">
        <v>444</v>
      </c>
      <c r="BB1507" s="1"/>
      <c r="BC1507" s="1"/>
      <c r="BD1507" s="1"/>
      <c r="BE1507" s="1" t="s">
        <v>134</v>
      </c>
      <c r="BF1507" s="1" t="s">
        <v>135</v>
      </c>
      <c r="BG1507" s="1"/>
      <c r="BH1507" s="1"/>
      <c r="BI1507" s="1"/>
      <c r="BJ1507" s="1"/>
      <c r="BK1507" s="1"/>
      <c r="BL1507" s="1" t="s">
        <v>9589</v>
      </c>
      <c r="BM1507" s="1" t="s">
        <v>9590</v>
      </c>
      <c r="BN1507" s="1" t="s">
        <v>181</v>
      </c>
    </row>
    <row r="1508" spans="1:66" ht="15.75" customHeight="1" x14ac:dyDescent="0.3">
      <c r="A1508" s="1" t="s">
        <v>67</v>
      </c>
      <c r="B1508" s="1">
        <v>15000000</v>
      </c>
      <c r="C1508" s="1" t="s">
        <v>68</v>
      </c>
      <c r="D1508" s="1">
        <v>0</v>
      </c>
      <c r="E1508" s="4">
        <v>44568</v>
      </c>
      <c r="F1508" s="1" t="s">
        <v>69</v>
      </c>
      <c r="G1508" s="1" t="s">
        <v>123</v>
      </c>
      <c r="H1508" s="1" t="s">
        <v>124</v>
      </c>
      <c r="I1508" s="1" t="s">
        <v>101</v>
      </c>
      <c r="J1508" s="1" t="s">
        <v>9593</v>
      </c>
      <c r="K1508" s="1" t="s">
        <v>9594</v>
      </c>
      <c r="L1508" s="1" t="s">
        <v>9595</v>
      </c>
      <c r="M1508" s="1" t="s">
        <v>9596</v>
      </c>
      <c r="N1508" s="1" t="s">
        <v>9597</v>
      </c>
      <c r="O1508" s="1" t="s">
        <v>201</v>
      </c>
      <c r="P1508" s="1" t="s">
        <v>222</v>
      </c>
      <c r="Q1508" s="1" t="s">
        <v>223</v>
      </c>
      <c r="R1508" s="1" t="s">
        <v>9598</v>
      </c>
      <c r="S1508" s="1" t="s">
        <v>9599</v>
      </c>
      <c r="T1508" s="1"/>
      <c r="U1508" s="1" t="s">
        <v>1537</v>
      </c>
      <c r="V1508" s="1"/>
      <c r="W1508" s="1" t="s">
        <v>6944</v>
      </c>
      <c r="X1508" s="1"/>
      <c r="Y1508" s="1">
        <v>3420</v>
      </c>
      <c r="Z1508" s="1"/>
      <c r="AA1508" s="1"/>
      <c r="AB1508" s="1"/>
      <c r="AC1508" s="1"/>
      <c r="AD1508" s="1"/>
      <c r="AE1508" s="1"/>
      <c r="AF1508" s="1"/>
      <c r="AG1508" s="1" t="s">
        <v>111</v>
      </c>
      <c r="AH1508" s="1"/>
      <c r="AI1508" s="1"/>
      <c r="AJ1508" s="1"/>
      <c r="AK1508" s="1" t="s">
        <v>220</v>
      </c>
      <c r="AL1508" s="1"/>
      <c r="AM1508" s="1"/>
      <c r="AN1508" s="1"/>
      <c r="AO1508" s="1"/>
      <c r="AP1508" s="1"/>
      <c r="AQ1508" s="1"/>
      <c r="AR1508" s="1"/>
      <c r="AS1508" s="1"/>
      <c r="AT1508" s="1"/>
      <c r="AU1508" s="1"/>
      <c r="AV1508" s="1"/>
      <c r="AW1508" s="1"/>
      <c r="AX1508" s="1" t="s">
        <v>1087</v>
      </c>
      <c r="AY1508" s="1"/>
      <c r="AZ1508" s="1" t="s">
        <v>205</v>
      </c>
      <c r="BA1508" s="1" t="s">
        <v>201</v>
      </c>
      <c r="BB1508" s="1"/>
      <c r="BC1508" s="1"/>
      <c r="BD1508" s="1" t="s">
        <v>266</v>
      </c>
      <c r="BE1508" s="1" t="s">
        <v>117</v>
      </c>
      <c r="BF1508" s="1" t="s">
        <v>90</v>
      </c>
      <c r="BG1508" s="1"/>
      <c r="BH1508" s="1" t="s">
        <v>193</v>
      </c>
      <c r="BI1508" s="1"/>
      <c r="BJ1508" s="1"/>
      <c r="BK1508" s="1"/>
      <c r="BL1508" s="1" t="s">
        <v>9600</v>
      </c>
      <c r="BM1508" s="1" t="s">
        <v>9601</v>
      </c>
      <c r="BN1508" s="1"/>
    </row>
    <row r="1509" spans="1:66" ht="15.75" customHeight="1" x14ac:dyDescent="0.3">
      <c r="A1509" s="1" t="s">
        <v>360</v>
      </c>
      <c r="B1509" s="1">
        <v>500000</v>
      </c>
      <c r="C1509" s="1" t="s">
        <v>68</v>
      </c>
      <c r="D1509" s="1">
        <v>0</v>
      </c>
      <c r="E1509" s="4">
        <v>44719</v>
      </c>
      <c r="F1509" s="1" t="s">
        <v>69</v>
      </c>
      <c r="G1509" s="1" t="s">
        <v>123</v>
      </c>
      <c r="H1509" s="1" t="s">
        <v>124</v>
      </c>
      <c r="I1509" s="1" t="s">
        <v>101</v>
      </c>
      <c r="J1509" s="1"/>
      <c r="K1509" s="1"/>
      <c r="L1509" s="1" t="s">
        <v>9602</v>
      </c>
      <c r="M1509" s="1" t="s">
        <v>9603</v>
      </c>
      <c r="N1509" s="1" t="s">
        <v>9604</v>
      </c>
      <c r="O1509" s="1" t="s">
        <v>247</v>
      </c>
      <c r="P1509" s="1" t="s">
        <v>368</v>
      </c>
      <c r="Q1509" s="1" t="s">
        <v>360</v>
      </c>
      <c r="R1509" s="1" t="s">
        <v>9605</v>
      </c>
      <c r="S1509" s="1" t="s">
        <v>9606</v>
      </c>
      <c r="T1509" s="1"/>
      <c r="U1509" s="1" t="s">
        <v>1537</v>
      </c>
      <c r="V1509" s="1"/>
      <c r="W1509" s="1" t="s">
        <v>9607</v>
      </c>
      <c r="X1509" s="1"/>
      <c r="Y1509" s="1">
        <v>91</v>
      </c>
      <c r="Z1509" s="1"/>
      <c r="AA1509" s="1"/>
      <c r="AB1509" s="1"/>
      <c r="AC1509" s="1"/>
      <c r="AD1509" s="1"/>
      <c r="AE1509" s="1"/>
      <c r="AF1509" s="1"/>
      <c r="AG1509" s="1" t="s">
        <v>82</v>
      </c>
      <c r="AH1509" s="1"/>
      <c r="AI1509" s="1"/>
      <c r="AJ1509" s="1"/>
      <c r="AK1509" s="1" t="s">
        <v>1631</v>
      </c>
      <c r="AL1509" s="1"/>
      <c r="AM1509" s="1"/>
      <c r="AN1509" s="1"/>
      <c r="AO1509" s="1"/>
      <c r="AP1509" s="1"/>
      <c r="AQ1509" s="1"/>
      <c r="AR1509" s="1"/>
      <c r="AS1509" s="1"/>
      <c r="AT1509" s="1"/>
      <c r="AU1509" s="1"/>
      <c r="AV1509" s="1"/>
      <c r="AW1509" s="1"/>
      <c r="AX1509" s="1"/>
      <c r="AY1509" s="1"/>
      <c r="AZ1509" s="1" t="s">
        <v>252</v>
      </c>
      <c r="BA1509" s="1" t="s">
        <v>247</v>
      </c>
      <c r="BB1509" s="1"/>
      <c r="BC1509" s="1"/>
      <c r="BD1509" s="1" t="s">
        <v>88</v>
      </c>
      <c r="BE1509" s="1" t="s">
        <v>150</v>
      </c>
      <c r="BF1509" s="1" t="s">
        <v>151</v>
      </c>
      <c r="BG1509" s="1"/>
      <c r="BH1509" s="1" t="s">
        <v>152</v>
      </c>
      <c r="BI1509" s="1"/>
      <c r="BJ1509" s="1"/>
      <c r="BK1509" s="1"/>
      <c r="BL1509" s="1" t="s">
        <v>9608</v>
      </c>
      <c r="BM1509" s="1" t="s">
        <v>9609</v>
      </c>
      <c r="BN1509" s="1"/>
    </row>
    <row r="1510" spans="1:66" ht="15.75" customHeight="1" x14ac:dyDescent="0.3">
      <c r="A1510" s="1" t="s">
        <v>168</v>
      </c>
      <c r="B1510" s="1">
        <v>70000000</v>
      </c>
      <c r="C1510" s="1" t="s">
        <v>68</v>
      </c>
      <c r="D1510" s="1">
        <v>0</v>
      </c>
      <c r="E1510" s="4" t="s">
        <v>5486</v>
      </c>
      <c r="F1510" s="1" t="s">
        <v>69</v>
      </c>
      <c r="G1510" s="1" t="s">
        <v>123</v>
      </c>
      <c r="H1510" s="1" t="s">
        <v>124</v>
      </c>
      <c r="I1510" s="1" t="s">
        <v>101</v>
      </c>
      <c r="J1510" s="1" t="s">
        <v>9610</v>
      </c>
      <c r="K1510" s="1" t="s">
        <v>9611</v>
      </c>
      <c r="L1510" s="1" t="s">
        <v>9612</v>
      </c>
      <c r="M1510" s="1" t="s">
        <v>9613</v>
      </c>
      <c r="N1510" s="1" t="s">
        <v>9614</v>
      </c>
      <c r="O1510" s="1" t="s">
        <v>168</v>
      </c>
      <c r="P1510" s="1" t="s">
        <v>292</v>
      </c>
      <c r="Q1510" s="1" t="s">
        <v>168</v>
      </c>
      <c r="R1510" s="1" t="s">
        <v>9615</v>
      </c>
      <c r="S1510" s="1" t="s">
        <v>9616</v>
      </c>
      <c r="T1510" s="1"/>
      <c r="U1510" s="1" t="s">
        <v>130</v>
      </c>
      <c r="V1510" s="1"/>
      <c r="W1510" s="1"/>
      <c r="X1510" s="1"/>
      <c r="Y1510" s="1">
        <v>1800</v>
      </c>
      <c r="Z1510" s="1"/>
      <c r="AA1510" s="1"/>
      <c r="AB1510" s="1"/>
      <c r="AC1510" s="1"/>
      <c r="AD1510" s="1"/>
      <c r="AE1510" s="1"/>
      <c r="AF1510" s="1"/>
      <c r="AG1510" s="1"/>
      <c r="AH1510" s="1"/>
      <c r="AI1510" s="1"/>
      <c r="AJ1510" s="1"/>
      <c r="AK1510" s="1" t="s">
        <v>220</v>
      </c>
      <c r="AL1510" s="1"/>
      <c r="AM1510" s="1"/>
      <c r="AN1510" s="1"/>
      <c r="AO1510" s="1"/>
      <c r="AP1510" s="1"/>
      <c r="AQ1510" s="1"/>
      <c r="AR1510" s="1"/>
      <c r="AS1510" s="1"/>
      <c r="AT1510" s="1"/>
      <c r="AU1510" s="1"/>
      <c r="AV1510" s="1"/>
      <c r="AW1510" s="1"/>
      <c r="AX1510" s="1"/>
      <c r="AY1510" s="1"/>
      <c r="AZ1510" s="1" t="s">
        <v>443</v>
      </c>
      <c r="BA1510" s="1" t="s">
        <v>444</v>
      </c>
      <c r="BB1510" s="1"/>
      <c r="BC1510" s="1"/>
      <c r="BD1510" s="1" t="s">
        <v>88</v>
      </c>
      <c r="BE1510" s="1" t="s">
        <v>134</v>
      </c>
      <c r="BF1510" s="1"/>
      <c r="BG1510" s="1"/>
      <c r="BH1510" s="1"/>
      <c r="BI1510" s="1"/>
      <c r="BJ1510" s="1"/>
      <c r="BK1510" s="1"/>
      <c r="BL1510" s="1" t="s">
        <v>9617</v>
      </c>
      <c r="BM1510" s="1" t="s">
        <v>9618</v>
      </c>
      <c r="BN1510" s="1" t="s">
        <v>121</v>
      </c>
    </row>
    <row r="1511" spans="1:66" ht="15.75" customHeight="1" x14ac:dyDescent="0.3">
      <c r="A1511" s="1" t="s">
        <v>6843</v>
      </c>
      <c r="B1511" s="1">
        <v>800000</v>
      </c>
      <c r="C1511" s="1" t="s">
        <v>68</v>
      </c>
      <c r="D1511" s="1">
        <v>0</v>
      </c>
      <c r="E1511" s="4">
        <v>44872</v>
      </c>
      <c r="F1511" s="1" t="s">
        <v>69</v>
      </c>
      <c r="G1511" s="1" t="s">
        <v>123</v>
      </c>
      <c r="H1511" s="1" t="s">
        <v>124</v>
      </c>
      <c r="I1511" s="1" t="s">
        <v>101</v>
      </c>
      <c r="J1511" s="1"/>
      <c r="K1511" s="1"/>
      <c r="L1511" s="1" t="s">
        <v>9619</v>
      </c>
      <c r="M1511" s="1" t="s">
        <v>9620</v>
      </c>
      <c r="N1511" s="1" t="s">
        <v>9621</v>
      </c>
      <c r="O1511" s="1" t="s">
        <v>9546</v>
      </c>
      <c r="P1511" s="1" t="s">
        <v>8051</v>
      </c>
      <c r="Q1511" s="1" t="s">
        <v>6843</v>
      </c>
      <c r="R1511" s="1" t="s">
        <v>9622</v>
      </c>
      <c r="S1511" s="1" t="s">
        <v>9623</v>
      </c>
      <c r="T1511" s="1"/>
      <c r="U1511" s="1" t="s">
        <v>3492</v>
      </c>
      <c r="V1511" s="1"/>
      <c r="W1511" s="1"/>
      <c r="X1511" s="1"/>
      <c r="Y1511" s="1">
        <v>143</v>
      </c>
      <c r="Z1511" s="1"/>
      <c r="AA1511" s="1"/>
      <c r="AB1511" s="1"/>
      <c r="AC1511" s="1"/>
      <c r="AD1511" s="1"/>
      <c r="AE1511" s="1"/>
      <c r="AF1511" s="1"/>
      <c r="AG1511" s="1"/>
      <c r="AH1511" s="1"/>
      <c r="AI1511" s="1"/>
      <c r="AJ1511" s="1"/>
      <c r="AK1511" s="1" t="s">
        <v>220</v>
      </c>
      <c r="AL1511" s="1"/>
      <c r="AM1511" s="1"/>
      <c r="AN1511" s="1"/>
      <c r="AO1511" s="1"/>
      <c r="AP1511" s="1"/>
      <c r="AQ1511" s="1"/>
      <c r="AR1511" s="1"/>
      <c r="AS1511" s="1"/>
      <c r="AT1511" s="1"/>
      <c r="AU1511" s="1"/>
      <c r="AV1511" s="1"/>
      <c r="AW1511" s="1"/>
      <c r="AX1511" s="1" t="s">
        <v>345</v>
      </c>
      <c r="AY1511" s="1"/>
      <c r="AZ1511" s="1" t="s">
        <v>407</v>
      </c>
      <c r="BA1511" s="1" t="s">
        <v>401</v>
      </c>
      <c r="BB1511" s="1"/>
      <c r="BC1511" s="1"/>
      <c r="BD1511" s="1" t="s">
        <v>88</v>
      </c>
      <c r="BE1511" s="1" t="s">
        <v>134</v>
      </c>
      <c r="BF1511" s="1"/>
      <c r="BG1511" s="1"/>
      <c r="BH1511" s="1" t="s">
        <v>607</v>
      </c>
      <c r="BI1511" s="1"/>
      <c r="BJ1511" s="1"/>
      <c r="BK1511" s="1"/>
      <c r="BL1511" s="1" t="s">
        <v>9624</v>
      </c>
      <c r="BM1511" s="1" t="s">
        <v>9625</v>
      </c>
      <c r="BN1511" s="1" t="s">
        <v>121</v>
      </c>
    </row>
    <row r="1512" spans="1:66" ht="15.75" customHeight="1" x14ac:dyDescent="0.3">
      <c r="A1512" s="1" t="s">
        <v>837</v>
      </c>
      <c r="B1512" s="1">
        <v>250000</v>
      </c>
      <c r="C1512" s="1" t="s">
        <v>68</v>
      </c>
      <c r="D1512" s="1">
        <v>0</v>
      </c>
      <c r="E1512" s="4" t="s">
        <v>6830</v>
      </c>
      <c r="F1512" s="1" t="s">
        <v>69</v>
      </c>
      <c r="G1512" s="1" t="s">
        <v>99</v>
      </c>
      <c r="H1512" s="1" t="s">
        <v>100</v>
      </c>
      <c r="I1512" s="1" t="s">
        <v>101</v>
      </c>
      <c r="J1512" s="1" t="s">
        <v>9626</v>
      </c>
      <c r="K1512" s="1" t="s">
        <v>9627</v>
      </c>
      <c r="L1512" s="1" t="s">
        <v>9013</v>
      </c>
      <c r="M1512" s="1" t="s">
        <v>9628</v>
      </c>
      <c r="N1512" s="1" t="s">
        <v>9629</v>
      </c>
      <c r="O1512" s="1" t="s">
        <v>138</v>
      </c>
      <c r="P1512" s="1" t="s">
        <v>843</v>
      </c>
      <c r="Q1512" s="1" t="s">
        <v>837</v>
      </c>
      <c r="R1512" s="1" t="s">
        <v>9630</v>
      </c>
      <c r="S1512" s="1" t="s">
        <v>9631</v>
      </c>
      <c r="T1512" s="1"/>
      <c r="U1512" s="1" t="s">
        <v>147</v>
      </c>
      <c r="V1512" s="1"/>
      <c r="W1512" s="1"/>
      <c r="X1512" s="1"/>
      <c r="Y1512" s="1">
        <v>39</v>
      </c>
      <c r="Z1512" s="1"/>
      <c r="AA1512" s="1"/>
      <c r="AB1512" s="1"/>
      <c r="AC1512" s="1"/>
      <c r="AD1512" s="1"/>
      <c r="AE1512" s="1"/>
      <c r="AF1512" s="1"/>
      <c r="AG1512" s="1"/>
      <c r="AH1512" s="1"/>
      <c r="AI1512" s="1"/>
      <c r="AJ1512" s="1"/>
      <c r="AK1512" s="1" t="s">
        <v>906</v>
      </c>
      <c r="AL1512" s="1"/>
      <c r="AM1512" s="1"/>
      <c r="AN1512" s="1"/>
      <c r="AO1512" s="1"/>
      <c r="AP1512" s="1"/>
      <c r="AQ1512" s="1"/>
      <c r="AR1512" s="1"/>
      <c r="AS1512" s="1"/>
      <c r="AT1512" s="1"/>
      <c r="AU1512" s="1"/>
      <c r="AV1512" s="1"/>
      <c r="AW1512" s="1"/>
      <c r="AX1512" s="1" t="s">
        <v>345</v>
      </c>
      <c r="AY1512" s="1"/>
      <c r="AZ1512" s="1" t="s">
        <v>945</v>
      </c>
      <c r="BA1512" s="1" t="s">
        <v>105</v>
      </c>
      <c r="BB1512" s="1"/>
      <c r="BC1512" s="1"/>
      <c r="BD1512" s="1" t="s">
        <v>88</v>
      </c>
      <c r="BE1512" s="1" t="s">
        <v>134</v>
      </c>
      <c r="BF1512" s="1"/>
      <c r="BG1512" s="1"/>
      <c r="BH1512" s="1"/>
      <c r="BI1512" s="1"/>
      <c r="BJ1512" s="1"/>
      <c r="BK1512" s="1"/>
      <c r="BL1512" s="1" t="s">
        <v>9632</v>
      </c>
      <c r="BM1512" s="1" t="s">
        <v>9633</v>
      </c>
      <c r="BN1512" s="1" t="s">
        <v>121</v>
      </c>
    </row>
    <row r="1513" spans="1:66" ht="15.75" customHeight="1" x14ac:dyDescent="0.3">
      <c r="A1513" s="1" t="s">
        <v>837</v>
      </c>
      <c r="B1513" s="1">
        <v>10000</v>
      </c>
      <c r="C1513" s="1" t="s">
        <v>68</v>
      </c>
      <c r="D1513" s="1">
        <v>0</v>
      </c>
      <c r="E1513" s="4" t="s">
        <v>6830</v>
      </c>
      <c r="F1513" s="1" t="s">
        <v>69</v>
      </c>
      <c r="G1513" s="1" t="s">
        <v>99</v>
      </c>
      <c r="H1513" s="1" t="s">
        <v>100</v>
      </c>
      <c r="I1513" s="1" t="s">
        <v>101</v>
      </c>
      <c r="J1513" s="1" t="s">
        <v>9626</v>
      </c>
      <c r="K1513" s="1" t="s">
        <v>9627</v>
      </c>
      <c r="L1513" s="1"/>
      <c r="M1513" s="1" t="s">
        <v>9628</v>
      </c>
      <c r="N1513" s="1" t="s">
        <v>9629</v>
      </c>
      <c r="O1513" s="1" t="s">
        <v>138</v>
      </c>
      <c r="P1513" s="1" t="s">
        <v>843</v>
      </c>
      <c r="Q1513" s="1" t="s">
        <v>837</v>
      </c>
      <c r="R1513" s="1" t="s">
        <v>9634</v>
      </c>
      <c r="S1513" s="1" t="s">
        <v>9635</v>
      </c>
      <c r="T1513" s="1"/>
      <c r="U1513" s="1" t="s">
        <v>147</v>
      </c>
      <c r="V1513" s="1"/>
      <c r="W1513" s="1"/>
      <c r="X1513" s="1"/>
      <c r="Y1513" s="1">
        <v>39</v>
      </c>
      <c r="Z1513" s="1"/>
      <c r="AA1513" s="1"/>
      <c r="AB1513" s="1"/>
      <c r="AC1513" s="1"/>
      <c r="AD1513" s="1"/>
      <c r="AE1513" s="1"/>
      <c r="AF1513" s="1"/>
      <c r="AG1513" s="1"/>
      <c r="AH1513" s="1"/>
      <c r="AI1513" s="1"/>
      <c r="AJ1513" s="1"/>
      <c r="AK1513" s="1" t="s">
        <v>906</v>
      </c>
      <c r="AL1513" s="1"/>
      <c r="AM1513" s="1"/>
      <c r="AN1513" s="1"/>
      <c r="AO1513" s="1"/>
      <c r="AP1513" s="1"/>
      <c r="AQ1513" s="1"/>
      <c r="AR1513" s="1"/>
      <c r="AS1513" s="1"/>
      <c r="AT1513" s="1"/>
      <c r="AU1513" s="1"/>
      <c r="AV1513" s="1"/>
      <c r="AW1513" s="1"/>
      <c r="AX1513" s="1" t="s">
        <v>345</v>
      </c>
      <c r="AY1513" s="1"/>
      <c r="AZ1513" s="1" t="s">
        <v>945</v>
      </c>
      <c r="BA1513" s="1" t="s">
        <v>105</v>
      </c>
      <c r="BB1513" s="1"/>
      <c r="BC1513" s="1"/>
      <c r="BD1513" s="1" t="s">
        <v>88</v>
      </c>
      <c r="BE1513" s="1" t="s">
        <v>134</v>
      </c>
      <c r="BF1513" s="1"/>
      <c r="BG1513" s="1"/>
      <c r="BH1513" s="1"/>
      <c r="BI1513" s="1"/>
      <c r="BJ1513" s="1"/>
      <c r="BK1513" s="1"/>
      <c r="BL1513" s="1" t="s">
        <v>9632</v>
      </c>
      <c r="BM1513" s="1" t="s">
        <v>9633</v>
      </c>
      <c r="BN1513" s="1" t="s">
        <v>181</v>
      </c>
    </row>
    <row r="1514" spans="1:66" ht="15.75" customHeight="1" x14ac:dyDescent="0.3">
      <c r="A1514" s="1" t="s">
        <v>4686</v>
      </c>
      <c r="B1514" s="1">
        <v>500000</v>
      </c>
      <c r="C1514" s="1" t="s">
        <v>68</v>
      </c>
      <c r="D1514" s="1">
        <v>0</v>
      </c>
      <c r="E1514" s="4">
        <v>44688</v>
      </c>
      <c r="F1514" s="1" t="s">
        <v>69</v>
      </c>
      <c r="G1514" s="1" t="s">
        <v>123</v>
      </c>
      <c r="H1514" s="1" t="s">
        <v>124</v>
      </c>
      <c r="I1514" s="1" t="s">
        <v>101</v>
      </c>
      <c r="J1514" s="1" t="s">
        <v>9636</v>
      </c>
      <c r="K1514" s="1" t="s">
        <v>9637</v>
      </c>
      <c r="L1514" s="1"/>
      <c r="M1514" s="1" t="s">
        <v>9638</v>
      </c>
      <c r="N1514" s="1" t="s">
        <v>9639</v>
      </c>
      <c r="O1514" s="1" t="s">
        <v>233</v>
      </c>
      <c r="P1514" s="1" t="s">
        <v>4691</v>
      </c>
      <c r="Q1514" s="1" t="s">
        <v>4686</v>
      </c>
      <c r="R1514" s="1" t="s">
        <v>9640</v>
      </c>
      <c r="S1514" s="1" t="s">
        <v>9641</v>
      </c>
      <c r="T1514" s="1"/>
      <c r="U1514" s="1" t="s">
        <v>1359</v>
      </c>
      <c r="V1514" s="1"/>
      <c r="W1514" s="1"/>
      <c r="X1514" s="1"/>
      <c r="Y1514" s="1">
        <v>945</v>
      </c>
      <c r="Z1514" s="1"/>
      <c r="AA1514" s="1"/>
      <c r="AB1514" s="1"/>
      <c r="AC1514" s="1"/>
      <c r="AD1514" s="1"/>
      <c r="AE1514" s="1"/>
      <c r="AF1514" s="1"/>
      <c r="AG1514" s="1"/>
      <c r="AH1514" s="1"/>
      <c r="AI1514" s="1"/>
      <c r="AJ1514" s="1"/>
      <c r="AK1514" s="1" t="s">
        <v>220</v>
      </c>
      <c r="AL1514" s="1"/>
      <c r="AM1514" s="1"/>
      <c r="AN1514" s="1"/>
      <c r="AO1514" s="1"/>
      <c r="AP1514" s="1"/>
      <c r="AQ1514" s="1"/>
      <c r="AR1514" s="1"/>
      <c r="AS1514" s="1"/>
      <c r="AT1514" s="1"/>
      <c r="AU1514" s="1"/>
      <c r="AV1514" s="1"/>
      <c r="AW1514" s="1"/>
      <c r="AX1514" s="1" t="s">
        <v>164</v>
      </c>
      <c r="AY1514" s="1"/>
      <c r="AZ1514" s="1" t="s">
        <v>238</v>
      </c>
      <c r="BA1514" s="1" t="s">
        <v>233</v>
      </c>
      <c r="BB1514" s="1"/>
      <c r="BC1514" s="1"/>
      <c r="BD1514" s="1" t="s">
        <v>88</v>
      </c>
      <c r="BE1514" s="1" t="s">
        <v>192</v>
      </c>
      <c r="BF1514" s="1" t="s">
        <v>652</v>
      </c>
      <c r="BG1514" s="1"/>
      <c r="BH1514" s="1" t="s">
        <v>321</v>
      </c>
      <c r="BI1514" s="1"/>
      <c r="BJ1514" s="1"/>
      <c r="BK1514" s="1"/>
      <c r="BL1514" s="1" t="s">
        <v>9642</v>
      </c>
      <c r="BM1514" s="1" t="s">
        <v>9643</v>
      </c>
      <c r="BN1514" s="1" t="s">
        <v>181</v>
      </c>
    </row>
    <row r="1515" spans="1:66" ht="15.75" customHeight="1" x14ac:dyDescent="0.3">
      <c r="A1515" s="1" t="s">
        <v>313</v>
      </c>
      <c r="B1515" s="1">
        <v>1000000</v>
      </c>
      <c r="C1515" s="1" t="s">
        <v>68</v>
      </c>
      <c r="D1515" s="1">
        <v>0</v>
      </c>
      <c r="E1515" s="4" t="s">
        <v>1059</v>
      </c>
      <c r="F1515" s="1" t="s">
        <v>69</v>
      </c>
      <c r="G1515" s="1" t="s">
        <v>123</v>
      </c>
      <c r="H1515" s="1" t="s">
        <v>124</v>
      </c>
      <c r="I1515" s="1" t="s">
        <v>101</v>
      </c>
      <c r="J1515" s="1"/>
      <c r="K1515" s="1"/>
      <c r="L1515" s="1" t="s">
        <v>375</v>
      </c>
      <c r="M1515" s="1" t="s">
        <v>9644</v>
      </c>
      <c r="N1515" s="1" t="s">
        <v>9645</v>
      </c>
      <c r="O1515" s="1" t="s">
        <v>223</v>
      </c>
      <c r="P1515" s="1" t="s">
        <v>318</v>
      </c>
      <c r="Q1515" s="1" t="s">
        <v>313</v>
      </c>
      <c r="R1515" s="1" t="s">
        <v>9646</v>
      </c>
      <c r="S1515" s="1" t="s">
        <v>9647</v>
      </c>
      <c r="T1515" s="1"/>
      <c r="U1515" s="1" t="s">
        <v>81</v>
      </c>
      <c r="V1515" s="1"/>
      <c r="W1515" s="1" t="s">
        <v>3191</v>
      </c>
      <c r="X1515" s="1"/>
      <c r="Y1515" s="1">
        <v>322</v>
      </c>
      <c r="Z1515" s="1"/>
      <c r="AA1515" s="1"/>
      <c r="AB1515" s="1"/>
      <c r="AC1515" s="1"/>
      <c r="AD1515" s="1"/>
      <c r="AE1515" s="1"/>
      <c r="AF1515" s="1"/>
      <c r="AG1515" s="1"/>
      <c r="AH1515" s="1"/>
      <c r="AI1515" s="1"/>
      <c r="AJ1515" s="1"/>
      <c r="AK1515" s="1" t="s">
        <v>906</v>
      </c>
      <c r="AL1515" s="1"/>
      <c r="AM1515" s="1"/>
      <c r="AN1515" s="1"/>
      <c r="AO1515" s="1"/>
      <c r="AP1515" s="1"/>
      <c r="AQ1515" s="1"/>
      <c r="AR1515" s="1"/>
      <c r="AS1515" s="1"/>
      <c r="AT1515" s="1"/>
      <c r="AU1515" s="1"/>
      <c r="AV1515" s="1"/>
      <c r="AW1515" s="1"/>
      <c r="AX1515" s="1"/>
      <c r="AY1515" s="1"/>
      <c r="AZ1515" s="1" t="s">
        <v>222</v>
      </c>
      <c r="BA1515" s="1" t="s">
        <v>223</v>
      </c>
      <c r="BB1515" s="1" t="s">
        <v>445</v>
      </c>
      <c r="BC1515" s="1"/>
      <c r="BD1515" s="1" t="s">
        <v>266</v>
      </c>
      <c r="BE1515" s="1" t="s">
        <v>134</v>
      </c>
      <c r="BF1515" s="1"/>
      <c r="BG1515" s="1"/>
      <c r="BH1515" s="1"/>
      <c r="BI1515" s="1"/>
      <c r="BJ1515" s="1"/>
      <c r="BK1515" s="1"/>
      <c r="BL1515" s="1" t="s">
        <v>9648</v>
      </c>
      <c r="BM1515" s="1" t="s">
        <v>9649</v>
      </c>
      <c r="BN1515" s="1"/>
    </row>
    <row r="1516" spans="1:66" ht="15.75" customHeight="1" x14ac:dyDescent="0.3">
      <c r="A1516" s="1" t="s">
        <v>209</v>
      </c>
      <c r="B1516" s="1">
        <v>1898816</v>
      </c>
      <c r="C1516" s="1" t="s">
        <v>68</v>
      </c>
      <c r="D1516" s="1">
        <v>100</v>
      </c>
      <c r="E1516" s="4">
        <v>44599</v>
      </c>
      <c r="F1516" s="1" t="s">
        <v>69</v>
      </c>
      <c r="G1516" s="1" t="s">
        <v>70</v>
      </c>
      <c r="H1516" s="1" t="s">
        <v>71</v>
      </c>
      <c r="I1516" s="1" t="s">
        <v>72</v>
      </c>
      <c r="J1516" s="1"/>
      <c r="K1516" s="1"/>
      <c r="L1516" s="1"/>
      <c r="M1516" s="1" t="s">
        <v>9650</v>
      </c>
      <c r="N1516" s="1" t="s">
        <v>9651</v>
      </c>
      <c r="O1516" s="1" t="s">
        <v>209</v>
      </c>
      <c r="P1516" s="1" t="s">
        <v>9652</v>
      </c>
      <c r="Q1516" s="1" t="s">
        <v>209</v>
      </c>
      <c r="R1516" s="1" t="s">
        <v>9653</v>
      </c>
      <c r="S1516" s="1" t="s">
        <v>9653</v>
      </c>
      <c r="T1516" s="1"/>
      <c r="U1516" s="1" t="s">
        <v>81</v>
      </c>
      <c r="V1516" s="1"/>
      <c r="W1516" s="1"/>
      <c r="X1516" s="1"/>
      <c r="Y1516" s="1">
        <v>212</v>
      </c>
      <c r="Z1516" s="1"/>
      <c r="AA1516" s="1"/>
      <c r="AB1516" s="1"/>
      <c r="AC1516" s="1"/>
      <c r="AD1516" s="1"/>
      <c r="AE1516" s="1"/>
      <c r="AF1516" s="1"/>
      <c r="AG1516" s="1"/>
      <c r="AH1516" s="1"/>
      <c r="AI1516" s="1"/>
      <c r="AJ1516" s="1"/>
      <c r="AK1516" s="1" t="s">
        <v>220</v>
      </c>
      <c r="AL1516" s="1"/>
      <c r="AM1516" s="1"/>
      <c r="AN1516" s="1"/>
      <c r="AO1516" s="1"/>
      <c r="AP1516" s="1"/>
      <c r="AQ1516" s="1"/>
      <c r="AR1516" s="1"/>
      <c r="AS1516" s="1"/>
      <c r="AT1516" s="1"/>
      <c r="AU1516" s="1"/>
      <c r="AV1516" s="1"/>
      <c r="AW1516" s="1"/>
      <c r="AX1516" s="1" t="s">
        <v>357</v>
      </c>
      <c r="AY1516" s="1"/>
      <c r="AZ1516" s="1" t="s">
        <v>132</v>
      </c>
      <c r="BA1516" s="1" t="s">
        <v>127</v>
      </c>
      <c r="BB1516" s="1"/>
      <c r="BC1516" s="1"/>
      <c r="BD1516" s="1"/>
      <c r="BE1516" s="1" t="s">
        <v>134</v>
      </c>
      <c r="BF1516" s="1"/>
      <c r="BG1516" s="1"/>
      <c r="BH1516" s="1"/>
      <c r="BI1516" s="1"/>
      <c r="BJ1516" s="1"/>
      <c r="BK1516" s="1"/>
      <c r="BL1516" s="1" t="s">
        <v>9654</v>
      </c>
      <c r="BM1516" s="1" t="s">
        <v>9655</v>
      </c>
      <c r="BN1516" s="1" t="s">
        <v>97</v>
      </c>
    </row>
    <row r="1517" spans="1:66" ht="15.75" customHeight="1" x14ac:dyDescent="0.3">
      <c r="A1517" s="1" t="s">
        <v>4686</v>
      </c>
      <c r="B1517" s="1">
        <v>2500000</v>
      </c>
      <c r="C1517" s="1" t="s">
        <v>68</v>
      </c>
      <c r="D1517" s="1">
        <v>0</v>
      </c>
      <c r="E1517" s="4" t="s">
        <v>1059</v>
      </c>
      <c r="F1517" s="1" t="s">
        <v>69</v>
      </c>
      <c r="G1517" s="1" t="s">
        <v>123</v>
      </c>
      <c r="H1517" s="1" t="s">
        <v>124</v>
      </c>
      <c r="I1517" s="1" t="s">
        <v>101</v>
      </c>
      <c r="J1517" s="1"/>
      <c r="K1517" s="1"/>
      <c r="L1517" s="1"/>
      <c r="M1517" s="1" t="s">
        <v>9656</v>
      </c>
      <c r="N1517" s="1" t="s">
        <v>9657</v>
      </c>
      <c r="O1517" s="1" t="s">
        <v>406</v>
      </c>
      <c r="P1517" s="1" t="s">
        <v>4691</v>
      </c>
      <c r="Q1517" s="1" t="s">
        <v>4686</v>
      </c>
      <c r="R1517" s="1" t="s">
        <v>9658</v>
      </c>
      <c r="S1517" s="1" t="s">
        <v>9659</v>
      </c>
      <c r="T1517" s="1"/>
      <c r="U1517" s="1" t="s">
        <v>1537</v>
      </c>
      <c r="V1517" s="1"/>
      <c r="W1517" s="1"/>
      <c r="X1517" s="1"/>
      <c r="Y1517" s="1">
        <v>111</v>
      </c>
      <c r="Z1517" s="1"/>
      <c r="AA1517" s="1"/>
      <c r="AB1517" s="1"/>
      <c r="AC1517" s="1"/>
      <c r="AD1517" s="1"/>
      <c r="AE1517" s="1"/>
      <c r="AF1517" s="1"/>
      <c r="AG1517" s="1"/>
      <c r="AH1517" s="1"/>
      <c r="AI1517" s="1"/>
      <c r="AJ1517" s="1"/>
      <c r="AK1517" s="1" t="s">
        <v>356</v>
      </c>
      <c r="AL1517" s="1"/>
      <c r="AM1517" s="1"/>
      <c r="AN1517" s="1"/>
      <c r="AO1517" s="1"/>
      <c r="AP1517" s="1"/>
      <c r="AQ1517" s="1"/>
      <c r="AR1517" s="1"/>
      <c r="AS1517" s="1"/>
      <c r="AT1517" s="1"/>
      <c r="AU1517" s="1"/>
      <c r="AV1517" s="1"/>
      <c r="AW1517" s="1"/>
      <c r="AX1517" s="1" t="s">
        <v>164</v>
      </c>
      <c r="AY1517" s="1"/>
      <c r="AZ1517" s="1" t="s">
        <v>1231</v>
      </c>
      <c r="BA1517" s="1" t="s">
        <v>1228</v>
      </c>
      <c r="BB1517" s="1"/>
      <c r="BC1517" s="1"/>
      <c r="BD1517" s="1" t="s">
        <v>165</v>
      </c>
      <c r="BE1517" s="1" t="s">
        <v>134</v>
      </c>
      <c r="BF1517" s="1"/>
      <c r="BG1517" s="1"/>
      <c r="BH1517" s="1"/>
      <c r="BI1517" s="1"/>
      <c r="BJ1517" s="1"/>
      <c r="BK1517" s="1"/>
      <c r="BL1517" s="1" t="s">
        <v>9660</v>
      </c>
      <c r="BM1517" s="1" t="s">
        <v>9661</v>
      </c>
      <c r="BN1517" s="1"/>
    </row>
    <row r="1518" spans="1:66" ht="15.75" customHeight="1" x14ac:dyDescent="0.3">
      <c r="A1518" s="1" t="s">
        <v>2238</v>
      </c>
      <c r="B1518" s="1">
        <v>800000</v>
      </c>
      <c r="C1518" s="1" t="s">
        <v>68</v>
      </c>
      <c r="D1518" s="1">
        <v>50</v>
      </c>
      <c r="E1518" s="4">
        <v>44569</v>
      </c>
      <c r="F1518" s="1" t="s">
        <v>69</v>
      </c>
      <c r="G1518" s="1" t="s">
        <v>140</v>
      </c>
      <c r="H1518" s="1" t="s">
        <v>141</v>
      </c>
      <c r="I1518" s="1" t="s">
        <v>142</v>
      </c>
      <c r="J1518" s="1"/>
      <c r="K1518" s="1"/>
      <c r="L1518" s="1" t="s">
        <v>337</v>
      </c>
      <c r="M1518" s="1" t="s">
        <v>9662</v>
      </c>
      <c r="N1518" s="1" t="s">
        <v>9663</v>
      </c>
      <c r="O1518" s="1" t="s">
        <v>444</v>
      </c>
      <c r="P1518" s="1" t="s">
        <v>2244</v>
      </c>
      <c r="Q1518" s="1" t="s">
        <v>2238</v>
      </c>
      <c r="R1518" s="1" t="s">
        <v>9664</v>
      </c>
      <c r="S1518" s="1" t="s">
        <v>9665</v>
      </c>
      <c r="T1518" s="1"/>
      <c r="U1518" s="1" t="s">
        <v>650</v>
      </c>
      <c r="V1518" s="1"/>
      <c r="W1518" s="1"/>
      <c r="X1518" s="1"/>
      <c r="Y1518" s="1">
        <v>200</v>
      </c>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t="s">
        <v>443</v>
      </c>
      <c r="BA1518" s="1" t="s">
        <v>444</v>
      </c>
      <c r="BB1518" s="1"/>
      <c r="BC1518" s="1"/>
      <c r="BD1518" s="1" t="s">
        <v>116</v>
      </c>
      <c r="BE1518" s="1" t="s">
        <v>192</v>
      </c>
      <c r="BF1518" s="1"/>
      <c r="BG1518" s="1"/>
      <c r="BH1518" s="1" t="s">
        <v>804</v>
      </c>
      <c r="BI1518" s="1"/>
      <c r="BJ1518" s="1"/>
      <c r="BK1518" s="1"/>
      <c r="BL1518" s="1" t="s">
        <v>9666</v>
      </c>
      <c r="BM1518" s="1" t="s">
        <v>9667</v>
      </c>
      <c r="BN1518" s="1" t="s">
        <v>121</v>
      </c>
    </row>
    <row r="1519" spans="1:66" ht="15.75" customHeight="1" x14ac:dyDescent="0.3">
      <c r="A1519" s="1" t="s">
        <v>2238</v>
      </c>
      <c r="B1519" s="1">
        <v>100000</v>
      </c>
      <c r="C1519" s="1" t="s">
        <v>68</v>
      </c>
      <c r="D1519" s="1">
        <v>50</v>
      </c>
      <c r="E1519" s="4">
        <v>44569</v>
      </c>
      <c r="F1519" s="1" t="s">
        <v>69</v>
      </c>
      <c r="G1519" s="1" t="s">
        <v>140</v>
      </c>
      <c r="H1519" s="1" t="s">
        <v>141</v>
      </c>
      <c r="I1519" s="1" t="s">
        <v>142</v>
      </c>
      <c r="J1519" s="1"/>
      <c r="K1519" s="1"/>
      <c r="L1519" s="1" t="s">
        <v>9022</v>
      </c>
      <c r="M1519" s="1" t="s">
        <v>9662</v>
      </c>
      <c r="N1519" s="1" t="s">
        <v>9663</v>
      </c>
      <c r="O1519" s="1" t="s">
        <v>444</v>
      </c>
      <c r="P1519" s="1" t="s">
        <v>2244</v>
      </c>
      <c r="Q1519" s="1" t="s">
        <v>2238</v>
      </c>
      <c r="R1519" s="1" t="s">
        <v>9668</v>
      </c>
      <c r="S1519" s="1" t="s">
        <v>9669</v>
      </c>
      <c r="T1519" s="1"/>
      <c r="U1519" s="1" t="s">
        <v>650</v>
      </c>
      <c r="V1519" s="1"/>
      <c r="W1519" s="1"/>
      <c r="X1519" s="1"/>
      <c r="Y1519" s="1">
        <v>200</v>
      </c>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t="s">
        <v>443</v>
      </c>
      <c r="BA1519" s="1" t="s">
        <v>444</v>
      </c>
      <c r="BB1519" s="1"/>
      <c r="BC1519" s="1"/>
      <c r="BD1519" s="1" t="s">
        <v>116</v>
      </c>
      <c r="BE1519" s="1" t="s">
        <v>192</v>
      </c>
      <c r="BF1519" s="1"/>
      <c r="BG1519" s="1"/>
      <c r="BH1519" s="1" t="s">
        <v>804</v>
      </c>
      <c r="BI1519" s="1"/>
      <c r="BJ1519" s="1"/>
      <c r="BK1519" s="1"/>
      <c r="BL1519" s="1" t="s">
        <v>9666</v>
      </c>
      <c r="BM1519" s="1" t="s">
        <v>9667</v>
      </c>
      <c r="BN1519" s="1" t="s">
        <v>181</v>
      </c>
    </row>
    <row r="1520" spans="1:66" ht="15.75" customHeight="1" x14ac:dyDescent="0.3">
      <c r="A1520" s="1" t="s">
        <v>8258</v>
      </c>
      <c r="B1520" s="1">
        <v>2830000</v>
      </c>
      <c r="C1520" s="1" t="s">
        <v>68</v>
      </c>
      <c r="D1520" s="1">
        <v>100</v>
      </c>
      <c r="E1520" s="4">
        <v>44599</v>
      </c>
      <c r="F1520" s="1" t="s">
        <v>69</v>
      </c>
      <c r="G1520" s="1" t="s">
        <v>70</v>
      </c>
      <c r="H1520" s="1" t="s">
        <v>71</v>
      </c>
      <c r="I1520" s="1" t="s">
        <v>72</v>
      </c>
      <c r="J1520" s="1"/>
      <c r="K1520" s="1"/>
      <c r="L1520" s="1"/>
      <c r="M1520" s="1" t="s">
        <v>9670</v>
      </c>
      <c r="N1520" s="1" t="s">
        <v>9671</v>
      </c>
      <c r="O1520" s="1" t="s">
        <v>259</v>
      </c>
      <c r="P1520" s="1" t="s">
        <v>8261</v>
      </c>
      <c r="Q1520" s="1" t="s">
        <v>8258</v>
      </c>
      <c r="R1520" s="1" t="s">
        <v>9672</v>
      </c>
      <c r="S1520" s="1" t="s">
        <v>9673</v>
      </c>
      <c r="T1520" s="1"/>
      <c r="U1520" s="1" t="s">
        <v>81</v>
      </c>
      <c r="V1520" s="1"/>
      <c r="W1520" s="1"/>
      <c r="X1520" s="1"/>
      <c r="Y1520" s="1">
        <v>356</v>
      </c>
      <c r="Z1520" s="1"/>
      <c r="AA1520" s="1"/>
      <c r="AB1520" s="1"/>
      <c r="AC1520" s="1"/>
      <c r="AD1520" s="1"/>
      <c r="AE1520" s="1"/>
      <c r="AF1520" s="1"/>
      <c r="AG1520" s="1"/>
      <c r="AH1520" s="1"/>
      <c r="AI1520" s="1"/>
      <c r="AJ1520" s="1"/>
      <c r="AK1520" s="1" t="s">
        <v>112</v>
      </c>
      <c r="AL1520" s="1"/>
      <c r="AM1520" s="1"/>
      <c r="AN1520" s="1"/>
      <c r="AO1520" s="1"/>
      <c r="AP1520" s="1"/>
      <c r="AQ1520" s="1"/>
      <c r="AR1520" s="1"/>
      <c r="AS1520" s="1"/>
      <c r="AT1520" s="1"/>
      <c r="AU1520" s="1"/>
      <c r="AV1520" s="1"/>
      <c r="AW1520" s="1"/>
      <c r="AX1520" s="1" t="s">
        <v>1717</v>
      </c>
      <c r="AY1520" s="1"/>
      <c r="AZ1520" s="1" t="s">
        <v>222</v>
      </c>
      <c r="BA1520" s="1" t="s">
        <v>223</v>
      </c>
      <c r="BB1520" s="1" t="s">
        <v>551</v>
      </c>
      <c r="BC1520" s="1"/>
      <c r="BD1520" s="1" t="s">
        <v>266</v>
      </c>
      <c r="BE1520" s="1" t="s">
        <v>134</v>
      </c>
      <c r="BF1520" s="1" t="s">
        <v>135</v>
      </c>
      <c r="BG1520" s="1"/>
      <c r="BH1520" s="1"/>
      <c r="BI1520" s="1"/>
      <c r="BJ1520" s="1"/>
      <c r="BK1520" s="1"/>
      <c r="BL1520" s="1" t="s">
        <v>9674</v>
      </c>
      <c r="BM1520" s="1" t="s">
        <v>9675</v>
      </c>
      <c r="BN1520" s="1" t="s">
        <v>121</v>
      </c>
    </row>
    <row r="1521" spans="1:66" ht="15.75" customHeight="1" x14ac:dyDescent="0.3">
      <c r="A1521" s="1" t="s">
        <v>8258</v>
      </c>
      <c r="B1521" s="1">
        <v>50740</v>
      </c>
      <c r="C1521" s="1" t="s">
        <v>68</v>
      </c>
      <c r="D1521" s="1">
        <v>100</v>
      </c>
      <c r="E1521" s="4">
        <v>44599</v>
      </c>
      <c r="F1521" s="1" t="s">
        <v>69</v>
      </c>
      <c r="G1521" s="1" t="s">
        <v>70</v>
      </c>
      <c r="H1521" s="1" t="s">
        <v>71</v>
      </c>
      <c r="I1521" s="1" t="s">
        <v>72</v>
      </c>
      <c r="J1521" s="1"/>
      <c r="K1521" s="1"/>
      <c r="L1521" s="1" t="s">
        <v>9676</v>
      </c>
      <c r="M1521" s="1" t="s">
        <v>9670</v>
      </c>
      <c r="N1521" s="1" t="s">
        <v>9671</v>
      </c>
      <c r="O1521" s="1" t="s">
        <v>259</v>
      </c>
      <c r="P1521" s="1" t="s">
        <v>8261</v>
      </c>
      <c r="Q1521" s="1" t="s">
        <v>8258</v>
      </c>
      <c r="R1521" s="1" t="s">
        <v>9677</v>
      </c>
      <c r="S1521" s="1" t="s">
        <v>9678</v>
      </c>
      <c r="T1521" s="1"/>
      <c r="U1521" s="1" t="s">
        <v>81</v>
      </c>
      <c r="V1521" s="1"/>
      <c r="W1521" s="1"/>
      <c r="X1521" s="1"/>
      <c r="Y1521" s="1">
        <v>356</v>
      </c>
      <c r="Z1521" s="1"/>
      <c r="AA1521" s="1"/>
      <c r="AB1521" s="1"/>
      <c r="AC1521" s="1"/>
      <c r="AD1521" s="1"/>
      <c r="AE1521" s="1"/>
      <c r="AF1521" s="1"/>
      <c r="AG1521" s="1"/>
      <c r="AH1521" s="1"/>
      <c r="AI1521" s="1"/>
      <c r="AJ1521" s="1"/>
      <c r="AK1521" s="1" t="s">
        <v>112</v>
      </c>
      <c r="AL1521" s="1"/>
      <c r="AM1521" s="1"/>
      <c r="AN1521" s="1"/>
      <c r="AO1521" s="1"/>
      <c r="AP1521" s="1"/>
      <c r="AQ1521" s="1"/>
      <c r="AR1521" s="1"/>
      <c r="AS1521" s="1"/>
      <c r="AT1521" s="1"/>
      <c r="AU1521" s="1"/>
      <c r="AV1521" s="1"/>
      <c r="AW1521" s="1"/>
      <c r="AX1521" s="1" t="s">
        <v>1717</v>
      </c>
      <c r="AY1521" s="1"/>
      <c r="AZ1521" s="1" t="s">
        <v>222</v>
      </c>
      <c r="BA1521" s="1" t="s">
        <v>223</v>
      </c>
      <c r="BB1521" s="1" t="s">
        <v>551</v>
      </c>
      <c r="BC1521" s="1"/>
      <c r="BD1521" s="1" t="s">
        <v>266</v>
      </c>
      <c r="BE1521" s="1" t="s">
        <v>134</v>
      </c>
      <c r="BF1521" s="1" t="s">
        <v>135</v>
      </c>
      <c r="BG1521" s="1"/>
      <c r="BH1521" s="1"/>
      <c r="BI1521" s="1"/>
      <c r="BJ1521" s="1"/>
      <c r="BK1521" s="1"/>
      <c r="BL1521" s="1" t="s">
        <v>9674</v>
      </c>
      <c r="BM1521" s="1" t="s">
        <v>9675</v>
      </c>
      <c r="BN1521" s="1" t="s">
        <v>181</v>
      </c>
    </row>
    <row r="1522" spans="1:66" ht="15.75" customHeight="1" x14ac:dyDescent="0.3">
      <c r="A1522" s="1" t="s">
        <v>401</v>
      </c>
      <c r="B1522" s="1">
        <v>165000</v>
      </c>
      <c r="C1522" s="1" t="s">
        <v>68</v>
      </c>
      <c r="D1522" s="1">
        <v>100</v>
      </c>
      <c r="E1522" s="4">
        <v>44568</v>
      </c>
      <c r="F1522" s="1" t="s">
        <v>69</v>
      </c>
      <c r="G1522" s="1" t="s">
        <v>70</v>
      </c>
      <c r="H1522" s="1" t="s">
        <v>71</v>
      </c>
      <c r="I1522" s="1" t="s">
        <v>72</v>
      </c>
      <c r="J1522" s="1"/>
      <c r="K1522" s="1"/>
      <c r="L1522" s="1" t="s">
        <v>121</v>
      </c>
      <c r="M1522" s="1" t="s">
        <v>9679</v>
      </c>
      <c r="N1522" s="1" t="s">
        <v>9680</v>
      </c>
      <c r="O1522" s="1" t="s">
        <v>247</v>
      </c>
      <c r="P1522" s="1" t="s">
        <v>407</v>
      </c>
      <c r="Q1522" s="1" t="s">
        <v>401</v>
      </c>
      <c r="R1522" s="1" t="s">
        <v>9681</v>
      </c>
      <c r="S1522" s="1" t="s">
        <v>9682</v>
      </c>
      <c r="T1522" s="1"/>
      <c r="U1522" s="1" t="s">
        <v>130</v>
      </c>
      <c r="V1522" s="1"/>
      <c r="W1522" s="1" t="s">
        <v>9683</v>
      </c>
      <c r="X1522" s="1"/>
      <c r="Y1522" s="1">
        <v>35</v>
      </c>
      <c r="Z1522" s="1"/>
      <c r="AA1522" s="1"/>
      <c r="AB1522" s="1"/>
      <c r="AC1522" s="1"/>
      <c r="AD1522" s="1"/>
      <c r="AE1522" s="1"/>
      <c r="AF1522" s="1"/>
      <c r="AG1522" s="1" t="s">
        <v>82</v>
      </c>
      <c r="AH1522" s="1"/>
      <c r="AI1522" s="1"/>
      <c r="AJ1522" s="1"/>
      <c r="AK1522" s="1"/>
      <c r="AL1522" s="1"/>
      <c r="AM1522" s="1"/>
      <c r="AN1522" s="1"/>
      <c r="AO1522" s="1"/>
      <c r="AP1522" s="1"/>
      <c r="AQ1522" s="1"/>
      <c r="AR1522" s="1"/>
      <c r="AS1522" s="1"/>
      <c r="AT1522" s="1"/>
      <c r="AU1522" s="1"/>
      <c r="AV1522" s="1"/>
      <c r="AW1522" s="1"/>
      <c r="AX1522" s="1"/>
      <c r="AY1522" s="1"/>
      <c r="AZ1522" s="1" t="s">
        <v>252</v>
      </c>
      <c r="BA1522" s="1" t="s">
        <v>247</v>
      </c>
      <c r="BB1522" s="1" t="s">
        <v>445</v>
      </c>
      <c r="BC1522" s="1"/>
      <c r="BD1522" s="1"/>
      <c r="BE1522" s="1" t="s">
        <v>150</v>
      </c>
      <c r="BF1522" s="1" t="s">
        <v>151</v>
      </c>
      <c r="BG1522" s="1"/>
      <c r="BH1522" s="1" t="s">
        <v>253</v>
      </c>
      <c r="BI1522" s="1"/>
      <c r="BJ1522" s="1"/>
      <c r="BK1522" s="1"/>
      <c r="BL1522" s="1" t="s">
        <v>9684</v>
      </c>
      <c r="BM1522" s="1" t="s">
        <v>9685</v>
      </c>
      <c r="BN1522" s="1"/>
    </row>
    <row r="1523" spans="1:66" ht="15.75" customHeight="1" x14ac:dyDescent="0.3">
      <c r="A1523" s="1" t="s">
        <v>98</v>
      </c>
      <c r="B1523" s="1">
        <v>100000</v>
      </c>
      <c r="C1523" s="1" t="s">
        <v>68</v>
      </c>
      <c r="D1523" s="1">
        <v>0</v>
      </c>
      <c r="E1523" s="4" t="s">
        <v>2926</v>
      </c>
      <c r="F1523" s="1" t="s">
        <v>69</v>
      </c>
      <c r="G1523" s="1" t="s">
        <v>99</v>
      </c>
      <c r="H1523" s="1" t="s">
        <v>100</v>
      </c>
      <c r="I1523" s="1" t="s">
        <v>101</v>
      </c>
      <c r="J1523" s="1"/>
      <c r="K1523" s="1"/>
      <c r="L1523" s="1" t="s">
        <v>9686</v>
      </c>
      <c r="M1523" s="1" t="s">
        <v>9687</v>
      </c>
      <c r="N1523" s="1" t="s">
        <v>9688</v>
      </c>
      <c r="O1523" s="1" t="s">
        <v>313</v>
      </c>
      <c r="P1523" s="1" t="s">
        <v>106</v>
      </c>
      <c r="Q1523" s="1" t="s">
        <v>98</v>
      </c>
      <c r="R1523" s="1" t="s">
        <v>9689</v>
      </c>
      <c r="S1523" s="1" t="s">
        <v>9690</v>
      </c>
      <c r="T1523" s="1"/>
      <c r="U1523" s="1" t="s">
        <v>9691</v>
      </c>
      <c r="V1523" s="1"/>
      <c r="W1523" s="1" t="s">
        <v>9692</v>
      </c>
      <c r="X1523" s="1"/>
      <c r="Y1523" s="1">
        <v>21</v>
      </c>
      <c r="Z1523" s="1"/>
      <c r="AA1523" s="1"/>
      <c r="AB1523" s="1"/>
      <c r="AC1523" s="1"/>
      <c r="AD1523" s="1"/>
      <c r="AE1523" s="1"/>
      <c r="AF1523" s="1"/>
      <c r="AG1523" s="1"/>
      <c r="AH1523" s="1"/>
      <c r="AI1523" s="1"/>
      <c r="AJ1523" s="1"/>
      <c r="AK1523" s="1" t="s">
        <v>112</v>
      </c>
      <c r="AL1523" s="1"/>
      <c r="AM1523" s="1"/>
      <c r="AN1523" s="1"/>
      <c r="AO1523" s="1"/>
      <c r="AP1523" s="1"/>
      <c r="AQ1523" s="1"/>
      <c r="AR1523" s="1"/>
      <c r="AS1523" s="1"/>
      <c r="AT1523" s="1"/>
      <c r="AU1523" s="1"/>
      <c r="AV1523" s="1"/>
      <c r="AW1523" s="1"/>
      <c r="AX1523" s="1" t="s">
        <v>177</v>
      </c>
      <c r="AY1523" s="1"/>
      <c r="AZ1523" s="1" t="s">
        <v>318</v>
      </c>
      <c r="BA1523" s="1" t="s">
        <v>313</v>
      </c>
      <c r="BB1523" s="1" t="s">
        <v>372</v>
      </c>
      <c r="BC1523" s="1"/>
      <c r="BD1523" s="1" t="s">
        <v>88</v>
      </c>
      <c r="BE1523" s="1" t="s">
        <v>150</v>
      </c>
      <c r="BF1523" s="1" t="s">
        <v>298</v>
      </c>
      <c r="BG1523" s="1"/>
      <c r="BH1523" s="1" t="s">
        <v>253</v>
      </c>
      <c r="BI1523" s="1"/>
      <c r="BJ1523" s="1"/>
      <c r="BK1523" s="1"/>
      <c r="BL1523" s="1" t="s">
        <v>9693</v>
      </c>
      <c r="BM1523" s="1" t="s">
        <v>9694</v>
      </c>
      <c r="BN1523" s="1"/>
    </row>
    <row r="1524" spans="1:66" ht="15.75" customHeight="1" x14ac:dyDescent="0.3">
      <c r="A1524" s="1" t="s">
        <v>98</v>
      </c>
      <c r="B1524" s="1">
        <v>200000</v>
      </c>
      <c r="C1524" s="1" t="s">
        <v>68</v>
      </c>
      <c r="D1524" s="1">
        <v>0</v>
      </c>
      <c r="E1524" s="4" t="s">
        <v>2926</v>
      </c>
      <c r="F1524" s="1" t="s">
        <v>69</v>
      </c>
      <c r="G1524" s="1" t="s">
        <v>99</v>
      </c>
      <c r="H1524" s="1" t="s">
        <v>100</v>
      </c>
      <c r="I1524" s="1" t="s">
        <v>101</v>
      </c>
      <c r="J1524" s="1" t="s">
        <v>9695</v>
      </c>
      <c r="K1524" s="1" t="s">
        <v>9696</v>
      </c>
      <c r="L1524" s="1" t="s">
        <v>9697</v>
      </c>
      <c r="M1524" s="1" t="s">
        <v>9698</v>
      </c>
      <c r="N1524" s="1" t="s">
        <v>9699</v>
      </c>
      <c r="O1524" s="1" t="s">
        <v>942</v>
      </c>
      <c r="P1524" s="1" t="s">
        <v>106</v>
      </c>
      <c r="Q1524" s="1" t="s">
        <v>98</v>
      </c>
      <c r="R1524" s="1" t="s">
        <v>9700</v>
      </c>
      <c r="S1524" s="1" t="s">
        <v>9701</v>
      </c>
      <c r="T1524" s="1"/>
      <c r="U1524" s="1" t="s">
        <v>130</v>
      </c>
      <c r="V1524" s="1"/>
      <c r="W1524" s="1"/>
      <c r="X1524" s="1"/>
      <c r="Y1524" s="1">
        <v>50</v>
      </c>
      <c r="Z1524" s="1"/>
      <c r="AA1524" s="1"/>
      <c r="AB1524" s="1"/>
      <c r="AC1524" s="1"/>
      <c r="AD1524" s="1"/>
      <c r="AE1524" s="1"/>
      <c r="AF1524" s="1"/>
      <c r="AG1524" s="1"/>
      <c r="AH1524" s="1"/>
      <c r="AI1524" s="1"/>
      <c r="AJ1524" s="1"/>
      <c r="AK1524" s="1" t="s">
        <v>220</v>
      </c>
      <c r="AL1524" s="1"/>
      <c r="AM1524" s="1"/>
      <c r="AN1524" s="1"/>
      <c r="AO1524" s="1"/>
      <c r="AP1524" s="1"/>
      <c r="AQ1524" s="1"/>
      <c r="AR1524" s="1"/>
      <c r="AS1524" s="1"/>
      <c r="AT1524" s="1"/>
      <c r="AU1524" s="1"/>
      <c r="AV1524" s="1"/>
      <c r="AW1524" s="1"/>
      <c r="AX1524" s="1" t="s">
        <v>345</v>
      </c>
      <c r="AY1524" s="1"/>
      <c r="AZ1524" s="1" t="s">
        <v>1231</v>
      </c>
      <c r="BA1524" s="1" t="s">
        <v>1228</v>
      </c>
      <c r="BB1524" s="1"/>
      <c r="BC1524" s="1"/>
      <c r="BD1524" s="1" t="s">
        <v>88</v>
      </c>
      <c r="BE1524" s="1" t="s">
        <v>192</v>
      </c>
      <c r="BF1524" s="1"/>
      <c r="BG1524" s="1"/>
      <c r="BH1524" s="1" t="s">
        <v>804</v>
      </c>
      <c r="BI1524" s="1"/>
      <c r="BJ1524" s="1"/>
      <c r="BK1524" s="1"/>
      <c r="BL1524" s="1" t="s">
        <v>9702</v>
      </c>
      <c r="BM1524" s="1" t="s">
        <v>9703</v>
      </c>
      <c r="BN1524" s="1" t="s">
        <v>375</v>
      </c>
    </row>
    <row r="1525" spans="1:66" ht="15.75" customHeight="1" x14ac:dyDescent="0.3">
      <c r="A1525" s="1" t="s">
        <v>376</v>
      </c>
      <c r="B1525" s="1">
        <v>2500000</v>
      </c>
      <c r="C1525" s="1" t="s">
        <v>68</v>
      </c>
      <c r="D1525" s="1">
        <v>0</v>
      </c>
      <c r="E1525" s="4">
        <v>44568</v>
      </c>
      <c r="F1525" s="1" t="s">
        <v>69</v>
      </c>
      <c r="G1525" s="1" t="s">
        <v>99</v>
      </c>
      <c r="H1525" s="1" t="s">
        <v>100</v>
      </c>
      <c r="I1525" s="1" t="s">
        <v>101</v>
      </c>
      <c r="J1525" s="1" t="s">
        <v>9704</v>
      </c>
      <c r="K1525" s="1" t="s">
        <v>9705</v>
      </c>
      <c r="L1525" s="1" t="s">
        <v>375</v>
      </c>
      <c r="M1525" s="1" t="s">
        <v>9706</v>
      </c>
      <c r="N1525" s="1" t="s">
        <v>9707</v>
      </c>
      <c r="O1525" s="1" t="s">
        <v>401</v>
      </c>
      <c r="P1525" s="1" t="s">
        <v>78</v>
      </c>
      <c r="Q1525" s="1" t="s">
        <v>77</v>
      </c>
      <c r="R1525" s="1" t="s">
        <v>9708</v>
      </c>
      <c r="S1525" s="1" t="s">
        <v>9709</v>
      </c>
      <c r="T1525" s="1"/>
      <c r="U1525" s="1" t="s">
        <v>130</v>
      </c>
      <c r="V1525" s="1"/>
      <c r="W1525" s="1"/>
      <c r="X1525" s="1"/>
      <c r="Y1525" s="1">
        <v>692</v>
      </c>
      <c r="Z1525" s="1"/>
      <c r="AA1525" s="1"/>
      <c r="AB1525" s="1"/>
      <c r="AC1525" s="1"/>
      <c r="AD1525" s="1"/>
      <c r="AE1525" s="1"/>
      <c r="AF1525" s="1"/>
      <c r="AG1525" s="1"/>
      <c r="AH1525" s="1"/>
      <c r="AI1525" s="1"/>
      <c r="AJ1525" s="1"/>
      <c r="AK1525" s="1" t="s">
        <v>163</v>
      </c>
      <c r="AL1525" s="1"/>
      <c r="AM1525" s="1"/>
      <c r="AN1525" s="1"/>
      <c r="AO1525" s="1"/>
      <c r="AP1525" s="1"/>
      <c r="AQ1525" s="1"/>
      <c r="AR1525" s="1"/>
      <c r="AS1525" s="1"/>
      <c r="AT1525" s="1"/>
      <c r="AU1525" s="1"/>
      <c r="AV1525" s="1"/>
      <c r="AW1525" s="1"/>
      <c r="AX1525" s="1" t="s">
        <v>500</v>
      </c>
      <c r="AY1525" s="1"/>
      <c r="AZ1525" s="1" t="s">
        <v>407</v>
      </c>
      <c r="BA1525" s="1" t="s">
        <v>401</v>
      </c>
      <c r="BB1525" s="1"/>
      <c r="BC1525" s="1"/>
      <c r="BD1525" s="1" t="s">
        <v>9710</v>
      </c>
      <c r="BE1525" s="1" t="s">
        <v>134</v>
      </c>
      <c r="BF1525" s="1" t="s">
        <v>1707</v>
      </c>
      <c r="BG1525" s="1"/>
      <c r="BH1525" s="1"/>
      <c r="BI1525" s="1"/>
      <c r="BJ1525" s="1"/>
      <c r="BK1525" s="1"/>
      <c r="BL1525" s="1" t="s">
        <v>9711</v>
      </c>
      <c r="BM1525" s="1" t="s">
        <v>9712</v>
      </c>
      <c r="BN1525" s="1"/>
    </row>
    <row r="1526" spans="1:66" ht="15.75" customHeight="1" x14ac:dyDescent="0.3">
      <c r="A1526" s="1" t="s">
        <v>98</v>
      </c>
      <c r="B1526" s="1">
        <v>50000</v>
      </c>
      <c r="C1526" s="1" t="s">
        <v>68</v>
      </c>
      <c r="D1526" s="1">
        <v>0</v>
      </c>
      <c r="E1526" s="4">
        <v>44688</v>
      </c>
      <c r="F1526" s="1" t="s">
        <v>69</v>
      </c>
      <c r="G1526" s="1" t="s">
        <v>99</v>
      </c>
      <c r="H1526" s="1" t="s">
        <v>100</v>
      </c>
      <c r="I1526" s="1" t="s">
        <v>101</v>
      </c>
      <c r="J1526" s="1"/>
      <c r="K1526" s="1"/>
      <c r="L1526" s="1" t="s">
        <v>9713</v>
      </c>
      <c r="M1526" s="1" t="s">
        <v>9714</v>
      </c>
      <c r="N1526" s="1" t="s">
        <v>9715</v>
      </c>
      <c r="O1526" s="1" t="s">
        <v>9546</v>
      </c>
      <c r="P1526" s="1" t="s">
        <v>106</v>
      </c>
      <c r="Q1526" s="1" t="s">
        <v>98</v>
      </c>
      <c r="R1526" s="1" t="s">
        <v>9716</v>
      </c>
      <c r="S1526" s="1" t="s">
        <v>9717</v>
      </c>
      <c r="T1526" s="1"/>
      <c r="U1526" s="1" t="s">
        <v>650</v>
      </c>
      <c r="V1526" s="1"/>
      <c r="W1526" s="1"/>
      <c r="X1526" s="1"/>
      <c r="Y1526" s="1">
        <v>165</v>
      </c>
      <c r="Z1526" s="1"/>
      <c r="AA1526" s="1"/>
      <c r="AB1526" s="1"/>
      <c r="AC1526" s="1"/>
      <c r="AD1526" s="1"/>
      <c r="AE1526" s="1"/>
      <c r="AF1526" s="1"/>
      <c r="AG1526" s="1"/>
      <c r="AH1526" s="1"/>
      <c r="AI1526" s="1"/>
      <c r="AJ1526" s="1"/>
      <c r="AK1526" s="1" t="s">
        <v>356</v>
      </c>
      <c r="AL1526" s="1"/>
      <c r="AM1526" s="1"/>
      <c r="AN1526" s="1"/>
      <c r="AO1526" s="1"/>
      <c r="AP1526" s="1"/>
      <c r="AQ1526" s="1"/>
      <c r="AR1526" s="1"/>
      <c r="AS1526" s="1"/>
      <c r="AT1526" s="1"/>
      <c r="AU1526" s="1"/>
      <c r="AV1526" s="1"/>
      <c r="AW1526" s="1"/>
      <c r="AX1526" s="1" t="s">
        <v>357</v>
      </c>
      <c r="AY1526" s="1"/>
      <c r="AZ1526" s="1" t="s">
        <v>106</v>
      </c>
      <c r="BA1526" s="1" t="s">
        <v>98</v>
      </c>
      <c r="BB1526" s="1" t="s">
        <v>1232</v>
      </c>
      <c r="BC1526" s="1"/>
      <c r="BD1526" s="1" t="s">
        <v>1461</v>
      </c>
      <c r="BE1526" s="1" t="s">
        <v>9718</v>
      </c>
      <c r="BF1526" s="1"/>
      <c r="BG1526" s="1"/>
      <c r="BH1526" s="1" t="s">
        <v>9719</v>
      </c>
      <c r="BI1526" s="1"/>
      <c r="BJ1526" s="1"/>
      <c r="BK1526" s="1"/>
      <c r="BL1526" s="1" t="s">
        <v>9720</v>
      </c>
      <c r="BM1526" s="1" t="s">
        <v>9721</v>
      </c>
      <c r="BN1526" s="1" t="s">
        <v>181</v>
      </c>
    </row>
    <row r="1527" spans="1:66" ht="15.75" customHeight="1" x14ac:dyDescent="0.3">
      <c r="A1527" s="1" t="s">
        <v>98</v>
      </c>
      <c r="B1527" s="1">
        <v>300000</v>
      </c>
      <c r="C1527" s="1" t="s">
        <v>68</v>
      </c>
      <c r="D1527" s="1">
        <v>0</v>
      </c>
      <c r="E1527" s="4" t="s">
        <v>2926</v>
      </c>
      <c r="F1527" s="1" t="s">
        <v>69</v>
      </c>
      <c r="G1527" s="1" t="s">
        <v>99</v>
      </c>
      <c r="H1527" s="1" t="s">
        <v>100</v>
      </c>
      <c r="I1527" s="1" t="s">
        <v>101</v>
      </c>
      <c r="J1527" s="1"/>
      <c r="K1527" s="1"/>
      <c r="L1527" s="1" t="s">
        <v>9722</v>
      </c>
      <c r="M1527" s="1" t="s">
        <v>9723</v>
      </c>
      <c r="N1527" s="1" t="s">
        <v>9724</v>
      </c>
      <c r="O1527" s="1" t="s">
        <v>98</v>
      </c>
      <c r="P1527" s="1" t="s">
        <v>106</v>
      </c>
      <c r="Q1527" s="1" t="s">
        <v>98</v>
      </c>
      <c r="R1527" s="1" t="s">
        <v>9725</v>
      </c>
      <c r="S1527" s="1" t="s">
        <v>9726</v>
      </c>
      <c r="T1527" s="1"/>
      <c r="U1527" s="1" t="s">
        <v>147</v>
      </c>
      <c r="V1527" s="1"/>
      <c r="W1527" s="1"/>
      <c r="X1527" s="1"/>
      <c r="Y1527" s="1">
        <v>13</v>
      </c>
      <c r="Z1527" s="1"/>
      <c r="AA1527" s="1"/>
      <c r="AB1527" s="1"/>
      <c r="AC1527" s="1"/>
      <c r="AD1527" s="1"/>
      <c r="AE1527" s="1"/>
      <c r="AF1527" s="1"/>
      <c r="AG1527" s="1"/>
      <c r="AH1527" s="1"/>
      <c r="AI1527" s="1"/>
      <c r="AJ1527" s="1"/>
      <c r="AK1527" s="1" t="s">
        <v>112</v>
      </c>
      <c r="AL1527" s="1"/>
      <c r="AM1527" s="1"/>
      <c r="AN1527" s="1"/>
      <c r="AO1527" s="1"/>
      <c r="AP1527" s="1"/>
      <c r="AQ1527" s="1"/>
      <c r="AR1527" s="1"/>
      <c r="AS1527" s="1"/>
      <c r="AT1527" s="1"/>
      <c r="AU1527" s="1"/>
      <c r="AV1527" s="1"/>
      <c r="AW1527" s="1"/>
      <c r="AX1527" s="1" t="s">
        <v>345</v>
      </c>
      <c r="AY1527" s="1"/>
      <c r="AZ1527" s="1" t="s">
        <v>106</v>
      </c>
      <c r="BA1527" s="1" t="s">
        <v>98</v>
      </c>
      <c r="BB1527" s="1"/>
      <c r="BC1527" s="1"/>
      <c r="BD1527" s="1" t="s">
        <v>88</v>
      </c>
      <c r="BE1527" s="1" t="s">
        <v>134</v>
      </c>
      <c r="BF1527" s="1"/>
      <c r="BG1527" s="1"/>
      <c r="BH1527" s="1" t="s">
        <v>387</v>
      </c>
      <c r="BI1527" s="1"/>
      <c r="BJ1527" s="1"/>
      <c r="BK1527" s="1"/>
      <c r="BL1527" s="1" t="s">
        <v>9727</v>
      </c>
      <c r="BM1527" s="1" t="s">
        <v>9728</v>
      </c>
      <c r="BN1527" s="1" t="s">
        <v>121</v>
      </c>
    </row>
    <row r="1528" spans="1:66" ht="15.75" customHeight="1" x14ac:dyDescent="0.3">
      <c r="A1528" s="1" t="s">
        <v>98</v>
      </c>
      <c r="B1528" s="1">
        <v>100000</v>
      </c>
      <c r="C1528" s="1" t="s">
        <v>68</v>
      </c>
      <c r="D1528" s="1">
        <v>0</v>
      </c>
      <c r="E1528" s="4">
        <v>44688</v>
      </c>
      <c r="F1528" s="1" t="s">
        <v>69</v>
      </c>
      <c r="G1528" s="1" t="s">
        <v>99</v>
      </c>
      <c r="H1528" s="1" t="s">
        <v>100</v>
      </c>
      <c r="I1528" s="1" t="s">
        <v>101</v>
      </c>
      <c r="J1528" s="1"/>
      <c r="K1528" s="1"/>
      <c r="L1528" s="1" t="s">
        <v>9713</v>
      </c>
      <c r="M1528" s="1" t="s">
        <v>9714</v>
      </c>
      <c r="N1528" s="1" t="s">
        <v>9715</v>
      </c>
      <c r="O1528" s="1" t="s">
        <v>9546</v>
      </c>
      <c r="P1528" s="1" t="s">
        <v>106</v>
      </c>
      <c r="Q1528" s="1" t="s">
        <v>98</v>
      </c>
      <c r="R1528" s="1" t="s">
        <v>9729</v>
      </c>
      <c r="S1528" s="1" t="s">
        <v>9730</v>
      </c>
      <c r="T1528" s="1"/>
      <c r="U1528" s="1" t="s">
        <v>650</v>
      </c>
      <c r="V1528" s="1"/>
      <c r="W1528" s="1"/>
      <c r="X1528" s="1"/>
      <c r="Y1528" s="1">
        <v>165</v>
      </c>
      <c r="Z1528" s="1"/>
      <c r="AA1528" s="1"/>
      <c r="AB1528" s="1"/>
      <c r="AC1528" s="1"/>
      <c r="AD1528" s="1"/>
      <c r="AE1528" s="1"/>
      <c r="AF1528" s="1"/>
      <c r="AG1528" s="1"/>
      <c r="AH1528" s="1"/>
      <c r="AI1528" s="1"/>
      <c r="AJ1528" s="1"/>
      <c r="AK1528" s="1" t="s">
        <v>356</v>
      </c>
      <c r="AL1528" s="1"/>
      <c r="AM1528" s="1"/>
      <c r="AN1528" s="1"/>
      <c r="AO1528" s="1"/>
      <c r="AP1528" s="1"/>
      <c r="AQ1528" s="1"/>
      <c r="AR1528" s="1"/>
      <c r="AS1528" s="1"/>
      <c r="AT1528" s="1"/>
      <c r="AU1528" s="1"/>
      <c r="AV1528" s="1"/>
      <c r="AW1528" s="1"/>
      <c r="AX1528" s="1" t="s">
        <v>357</v>
      </c>
      <c r="AY1528" s="1"/>
      <c r="AZ1528" s="1" t="s">
        <v>106</v>
      </c>
      <c r="BA1528" s="1" t="s">
        <v>98</v>
      </c>
      <c r="BB1528" s="1" t="s">
        <v>1232</v>
      </c>
      <c r="BC1528" s="1"/>
      <c r="BD1528" s="1" t="s">
        <v>1461</v>
      </c>
      <c r="BE1528" s="1" t="s">
        <v>9718</v>
      </c>
      <c r="BF1528" s="1"/>
      <c r="BG1528" s="1"/>
      <c r="BH1528" s="1" t="s">
        <v>9719</v>
      </c>
      <c r="BI1528" s="1"/>
      <c r="BJ1528" s="1"/>
      <c r="BK1528" s="1"/>
      <c r="BL1528" s="1" t="s">
        <v>9720</v>
      </c>
      <c r="BM1528" s="1" t="s">
        <v>9721</v>
      </c>
      <c r="BN1528" s="1" t="s">
        <v>375</v>
      </c>
    </row>
    <row r="1529" spans="1:66" ht="15.75" customHeight="1" x14ac:dyDescent="0.3">
      <c r="A1529" s="1" t="s">
        <v>98</v>
      </c>
      <c r="B1529" s="1">
        <v>54000</v>
      </c>
      <c r="C1529" s="1" t="s">
        <v>68</v>
      </c>
      <c r="D1529" s="1">
        <v>0</v>
      </c>
      <c r="E1529" s="4">
        <v>44658</v>
      </c>
      <c r="F1529" s="1" t="s">
        <v>69</v>
      </c>
      <c r="G1529" s="1" t="s">
        <v>99</v>
      </c>
      <c r="H1529" s="1" t="s">
        <v>100</v>
      </c>
      <c r="I1529" s="1" t="s">
        <v>101</v>
      </c>
      <c r="J1529" s="1"/>
      <c r="K1529" s="1"/>
      <c r="L1529" s="1" t="s">
        <v>9731</v>
      </c>
      <c r="M1529" s="1" t="s">
        <v>9732</v>
      </c>
      <c r="N1529" s="1" t="s">
        <v>9733</v>
      </c>
      <c r="O1529" s="1" t="s">
        <v>247</v>
      </c>
      <c r="P1529" s="1" t="s">
        <v>106</v>
      </c>
      <c r="Q1529" s="1" t="s">
        <v>98</v>
      </c>
      <c r="R1529" s="1" t="s">
        <v>9734</v>
      </c>
      <c r="S1529" s="1" t="s">
        <v>9735</v>
      </c>
      <c r="T1529" s="1"/>
      <c r="U1529" s="1" t="s">
        <v>1299</v>
      </c>
      <c r="V1529" s="1"/>
      <c r="W1529" s="1" t="s">
        <v>9736</v>
      </c>
      <c r="X1529" s="1"/>
      <c r="Y1529" s="1">
        <v>15</v>
      </c>
      <c r="Z1529" s="1"/>
      <c r="AA1529" s="1"/>
      <c r="AB1529" s="1"/>
      <c r="AC1529" s="1"/>
      <c r="AD1529" s="1"/>
      <c r="AE1529" s="1"/>
      <c r="AF1529" s="1"/>
      <c r="AG1529" s="1"/>
      <c r="AH1529" s="1"/>
      <c r="AI1529" s="1"/>
      <c r="AJ1529" s="1"/>
      <c r="AK1529" s="1" t="s">
        <v>356</v>
      </c>
      <c r="AL1529" s="1"/>
      <c r="AM1529" s="1"/>
      <c r="AN1529" s="1"/>
      <c r="AO1529" s="1"/>
      <c r="AP1529" s="1"/>
      <c r="AQ1529" s="1"/>
      <c r="AR1529" s="1"/>
      <c r="AS1529" s="1"/>
      <c r="AT1529" s="1"/>
      <c r="AU1529" s="1"/>
      <c r="AV1529" s="1"/>
      <c r="AW1529" s="1"/>
      <c r="AX1529" s="1"/>
      <c r="AY1529" s="1"/>
      <c r="AZ1529" s="1" t="s">
        <v>252</v>
      </c>
      <c r="BA1529" s="1" t="s">
        <v>247</v>
      </c>
      <c r="BB1529" s="1" t="s">
        <v>372</v>
      </c>
      <c r="BC1529" s="1"/>
      <c r="BD1529" s="1" t="s">
        <v>88</v>
      </c>
      <c r="BE1529" s="1" t="s">
        <v>150</v>
      </c>
      <c r="BF1529" s="1" t="s">
        <v>298</v>
      </c>
      <c r="BG1529" s="1"/>
      <c r="BH1529" s="1" t="s">
        <v>552</v>
      </c>
      <c r="BI1529" s="1"/>
      <c r="BJ1529" s="1"/>
      <c r="BK1529" s="1"/>
      <c r="BL1529" s="1" t="s">
        <v>9737</v>
      </c>
      <c r="BM1529" s="1" t="s">
        <v>9738</v>
      </c>
      <c r="BN1529" s="1"/>
    </row>
    <row r="1530" spans="1:66" ht="15.75" customHeight="1" x14ac:dyDescent="0.3">
      <c r="A1530" s="1" t="s">
        <v>98</v>
      </c>
      <c r="B1530" s="1">
        <v>440000</v>
      </c>
      <c r="C1530" s="1" t="s">
        <v>68</v>
      </c>
      <c r="D1530" s="1">
        <v>0</v>
      </c>
      <c r="E1530" s="4">
        <v>44568</v>
      </c>
      <c r="F1530" s="1" t="s">
        <v>69</v>
      </c>
      <c r="G1530" s="1" t="s">
        <v>99</v>
      </c>
      <c r="H1530" s="1" t="s">
        <v>100</v>
      </c>
      <c r="I1530" s="1" t="s">
        <v>101</v>
      </c>
      <c r="J1530" s="1"/>
      <c r="K1530" s="1"/>
      <c r="L1530" s="1" t="s">
        <v>9739</v>
      </c>
      <c r="M1530" s="1" t="s">
        <v>9740</v>
      </c>
      <c r="N1530" s="1" t="s">
        <v>9741</v>
      </c>
      <c r="O1530" s="1" t="s">
        <v>168</v>
      </c>
      <c r="P1530" s="1" t="s">
        <v>106</v>
      </c>
      <c r="Q1530" s="1" t="s">
        <v>98</v>
      </c>
      <c r="R1530" s="1" t="s">
        <v>9742</v>
      </c>
      <c r="S1530" s="1" t="s">
        <v>9743</v>
      </c>
      <c r="T1530" s="1"/>
      <c r="U1530" s="1" t="s">
        <v>130</v>
      </c>
      <c r="V1530" s="1"/>
      <c r="W1530" s="1"/>
      <c r="X1530" s="1"/>
      <c r="Y1530" s="1">
        <v>15</v>
      </c>
      <c r="Z1530" s="1"/>
      <c r="AA1530" s="1"/>
      <c r="AB1530" s="1"/>
      <c r="AC1530" s="1"/>
      <c r="AD1530" s="1"/>
      <c r="AE1530" s="1"/>
      <c r="AF1530" s="1"/>
      <c r="AG1530" s="1"/>
      <c r="AH1530" s="1"/>
      <c r="AI1530" s="1"/>
      <c r="AJ1530" s="1"/>
      <c r="AK1530" s="1" t="s">
        <v>356</v>
      </c>
      <c r="AL1530" s="1"/>
      <c r="AM1530" s="1"/>
      <c r="AN1530" s="1"/>
      <c r="AO1530" s="1"/>
      <c r="AP1530" s="1"/>
      <c r="AQ1530" s="1"/>
      <c r="AR1530" s="1"/>
      <c r="AS1530" s="1"/>
      <c r="AT1530" s="1"/>
      <c r="AU1530" s="1"/>
      <c r="AV1530" s="1"/>
      <c r="AW1530" s="1"/>
      <c r="AX1530" s="1" t="s">
        <v>237</v>
      </c>
      <c r="AY1530" s="1"/>
      <c r="AZ1530" s="1" t="s">
        <v>292</v>
      </c>
      <c r="BA1530" s="1" t="s">
        <v>168</v>
      </c>
      <c r="BB1530" s="1"/>
      <c r="BC1530" s="1"/>
      <c r="BD1530" s="1" t="s">
        <v>1461</v>
      </c>
      <c r="BE1530" s="1" t="s">
        <v>134</v>
      </c>
      <c r="BF1530" s="1"/>
      <c r="BG1530" s="1"/>
      <c r="BH1530" s="1"/>
      <c r="BI1530" s="1"/>
      <c r="BJ1530" s="1"/>
      <c r="BK1530" s="1"/>
      <c r="BL1530" s="1" t="s">
        <v>9744</v>
      </c>
      <c r="BM1530" s="1" t="s">
        <v>9745</v>
      </c>
      <c r="BN1530" s="1" t="s">
        <v>121</v>
      </c>
    </row>
    <row r="1531" spans="1:66" ht="15.75" customHeight="1" x14ac:dyDescent="0.3">
      <c r="A1531" s="1" t="s">
        <v>98</v>
      </c>
      <c r="B1531" s="1">
        <v>300000</v>
      </c>
      <c r="C1531" s="1" t="s">
        <v>68</v>
      </c>
      <c r="D1531" s="1">
        <v>50</v>
      </c>
      <c r="E1531" s="4" t="s">
        <v>314</v>
      </c>
      <c r="F1531" s="1" t="s">
        <v>69</v>
      </c>
      <c r="G1531" s="1" t="s">
        <v>1257</v>
      </c>
      <c r="H1531" s="1" t="s">
        <v>1258</v>
      </c>
      <c r="I1531" s="1" t="s">
        <v>142</v>
      </c>
      <c r="J1531" s="1"/>
      <c r="K1531" s="1"/>
      <c r="L1531" s="1" t="s">
        <v>121</v>
      </c>
      <c r="M1531" s="1" t="s">
        <v>9746</v>
      </c>
      <c r="N1531" s="1" t="s">
        <v>9747</v>
      </c>
      <c r="O1531" s="1" t="s">
        <v>247</v>
      </c>
      <c r="P1531" s="1" t="s">
        <v>106</v>
      </c>
      <c r="Q1531" s="1" t="s">
        <v>98</v>
      </c>
      <c r="R1531" s="1" t="s">
        <v>9748</v>
      </c>
      <c r="S1531" s="1" t="s">
        <v>9749</v>
      </c>
      <c r="T1531" s="1"/>
      <c r="U1531" s="1"/>
      <c r="V1531" s="1"/>
      <c r="W1531" s="1" t="s">
        <v>9750</v>
      </c>
      <c r="X1531" s="1"/>
      <c r="Y1531" s="1">
        <v>50</v>
      </c>
      <c r="Z1531" s="1"/>
      <c r="AA1531" s="1"/>
      <c r="AB1531" s="1"/>
      <c r="AC1531" s="1"/>
      <c r="AD1531" s="1"/>
      <c r="AE1531" s="1"/>
      <c r="AF1531" s="1"/>
      <c r="AG1531" s="1" t="s">
        <v>1349</v>
      </c>
      <c r="AH1531" s="1"/>
      <c r="AI1531" s="1"/>
      <c r="AJ1531" s="1"/>
      <c r="AK1531" s="1" t="s">
        <v>371</v>
      </c>
      <c r="AL1531" s="1"/>
      <c r="AM1531" s="1"/>
      <c r="AN1531" s="1"/>
      <c r="AO1531" s="1"/>
      <c r="AP1531" s="1"/>
      <c r="AQ1531" s="1"/>
      <c r="AR1531" s="1"/>
      <c r="AS1531" s="1"/>
      <c r="AT1531" s="1"/>
      <c r="AU1531" s="1"/>
      <c r="AV1531" s="1"/>
      <c r="AW1531" s="1"/>
      <c r="AX1531" s="1"/>
      <c r="AY1531" s="1"/>
      <c r="AZ1531" s="1" t="s">
        <v>252</v>
      </c>
      <c r="BA1531" s="1" t="s">
        <v>247</v>
      </c>
      <c r="BB1531" s="1"/>
      <c r="BC1531" s="1"/>
      <c r="BD1531" s="1"/>
      <c r="BE1531" s="1" t="s">
        <v>150</v>
      </c>
      <c r="BF1531" s="1" t="s">
        <v>298</v>
      </c>
      <c r="BG1531" s="1"/>
      <c r="BH1531" s="1" t="s">
        <v>253</v>
      </c>
      <c r="BI1531" s="1"/>
      <c r="BJ1531" s="1"/>
      <c r="BK1531" s="1"/>
      <c r="BL1531" s="1" t="s">
        <v>9751</v>
      </c>
      <c r="BM1531" s="1" t="s">
        <v>9752</v>
      </c>
      <c r="BN1531" s="1"/>
    </row>
    <row r="1532" spans="1:66" ht="15.75" customHeight="1" x14ac:dyDescent="0.3">
      <c r="A1532" s="1" t="s">
        <v>2238</v>
      </c>
      <c r="B1532" s="1">
        <v>1500000</v>
      </c>
      <c r="C1532" s="1" t="s">
        <v>68</v>
      </c>
      <c r="D1532" s="1">
        <v>0</v>
      </c>
      <c r="E1532" s="4">
        <v>44841</v>
      </c>
      <c r="F1532" s="1" t="s">
        <v>69</v>
      </c>
      <c r="G1532" s="1" t="s">
        <v>123</v>
      </c>
      <c r="H1532" s="1" t="s">
        <v>124</v>
      </c>
      <c r="I1532" s="1" t="s">
        <v>101</v>
      </c>
      <c r="J1532" s="1" t="s">
        <v>9753</v>
      </c>
      <c r="K1532" s="1" t="s">
        <v>9754</v>
      </c>
      <c r="L1532" s="1"/>
      <c r="M1532" s="1" t="s">
        <v>9755</v>
      </c>
      <c r="N1532" s="1" t="s">
        <v>9756</v>
      </c>
      <c r="O1532" s="1" t="s">
        <v>829</v>
      </c>
      <c r="P1532" s="1" t="s">
        <v>2244</v>
      </c>
      <c r="Q1532" s="1" t="s">
        <v>2238</v>
      </c>
      <c r="R1532" s="1" t="s">
        <v>9757</v>
      </c>
      <c r="S1532" s="1" t="s">
        <v>9758</v>
      </c>
      <c r="T1532" s="1"/>
      <c r="U1532" s="1" t="s">
        <v>147</v>
      </c>
      <c r="V1532" s="1"/>
      <c r="W1532" s="1"/>
      <c r="X1532" s="1"/>
      <c r="Y1532" s="1">
        <v>338</v>
      </c>
      <c r="Z1532" s="1"/>
      <c r="AA1532" s="1"/>
      <c r="AB1532" s="1"/>
      <c r="AC1532" s="1"/>
      <c r="AD1532" s="1"/>
      <c r="AE1532" s="1"/>
      <c r="AF1532" s="1"/>
      <c r="AG1532" s="1"/>
      <c r="AH1532" s="1"/>
      <c r="AI1532" s="1"/>
      <c r="AJ1532" s="1"/>
      <c r="AK1532" s="1" t="s">
        <v>220</v>
      </c>
      <c r="AL1532" s="1"/>
      <c r="AM1532" s="1"/>
      <c r="AN1532" s="1"/>
      <c r="AO1532" s="1"/>
      <c r="AP1532" s="1"/>
      <c r="AQ1532" s="1"/>
      <c r="AR1532" s="1"/>
      <c r="AS1532" s="1"/>
      <c r="AT1532" s="1"/>
      <c r="AU1532" s="1"/>
      <c r="AV1532" s="1"/>
      <c r="AW1532" s="1"/>
      <c r="AX1532" s="1" t="s">
        <v>282</v>
      </c>
      <c r="AY1532" s="1"/>
      <c r="AZ1532" s="1" t="s">
        <v>296</v>
      </c>
      <c r="BA1532" s="1" t="s">
        <v>291</v>
      </c>
      <c r="BB1532" s="1"/>
      <c r="BC1532" s="1"/>
      <c r="BD1532" s="1" t="s">
        <v>88</v>
      </c>
      <c r="BE1532" s="1" t="s">
        <v>134</v>
      </c>
      <c r="BF1532" s="1"/>
      <c r="BG1532" s="1"/>
      <c r="BH1532" s="1"/>
      <c r="BI1532" s="1"/>
      <c r="BJ1532" s="1"/>
      <c r="BK1532" s="1"/>
      <c r="BL1532" s="1" t="s">
        <v>9759</v>
      </c>
      <c r="BM1532" s="1" t="s">
        <v>9760</v>
      </c>
      <c r="BN1532" s="1" t="s">
        <v>121</v>
      </c>
    </row>
    <row r="1533" spans="1:66" ht="15.75" customHeight="1" x14ac:dyDescent="0.3">
      <c r="A1533" s="1" t="s">
        <v>2238</v>
      </c>
      <c r="B1533" s="1">
        <v>1500000</v>
      </c>
      <c r="C1533" s="1" t="s">
        <v>68</v>
      </c>
      <c r="D1533" s="1">
        <v>0</v>
      </c>
      <c r="E1533" s="4">
        <v>44568</v>
      </c>
      <c r="F1533" s="1" t="s">
        <v>69</v>
      </c>
      <c r="G1533" s="1" t="s">
        <v>99</v>
      </c>
      <c r="H1533" s="1" t="s">
        <v>100</v>
      </c>
      <c r="I1533" s="1" t="s">
        <v>101</v>
      </c>
      <c r="J1533" s="1"/>
      <c r="K1533" s="1"/>
      <c r="L1533" s="1" t="s">
        <v>9761</v>
      </c>
      <c r="M1533" s="1" t="s">
        <v>9762</v>
      </c>
      <c r="N1533" s="1" t="s">
        <v>9763</v>
      </c>
      <c r="O1533" s="1" t="s">
        <v>247</v>
      </c>
      <c r="P1533" s="1" t="s">
        <v>2244</v>
      </c>
      <c r="Q1533" s="1" t="s">
        <v>2238</v>
      </c>
      <c r="R1533" s="1" t="s">
        <v>9764</v>
      </c>
      <c r="S1533" s="1" t="s">
        <v>9765</v>
      </c>
      <c r="T1533" s="1"/>
      <c r="U1533" s="1" t="s">
        <v>147</v>
      </c>
      <c r="V1533" s="1"/>
      <c r="W1533" s="1" t="s">
        <v>9766</v>
      </c>
      <c r="X1533" s="1"/>
      <c r="Y1533" s="1">
        <v>165</v>
      </c>
      <c r="Z1533" s="1"/>
      <c r="AA1533" s="1"/>
      <c r="AB1533" s="1"/>
      <c r="AC1533" s="1"/>
      <c r="AD1533" s="1"/>
      <c r="AE1533" s="1"/>
      <c r="AF1533" s="1"/>
      <c r="AG1533" s="1" t="s">
        <v>111</v>
      </c>
      <c r="AH1533" s="1"/>
      <c r="AI1533" s="1"/>
      <c r="AJ1533" s="1"/>
      <c r="AK1533" s="1" t="s">
        <v>112</v>
      </c>
      <c r="AL1533" s="1"/>
      <c r="AM1533" s="1"/>
      <c r="AN1533" s="1"/>
      <c r="AO1533" s="1"/>
      <c r="AP1533" s="1"/>
      <c r="AQ1533" s="1"/>
      <c r="AR1533" s="1"/>
      <c r="AS1533" s="1"/>
      <c r="AT1533" s="1"/>
      <c r="AU1533" s="1"/>
      <c r="AV1533" s="1"/>
      <c r="AW1533" s="1"/>
      <c r="AX1533" s="1" t="s">
        <v>177</v>
      </c>
      <c r="AY1533" s="1"/>
      <c r="AZ1533" s="1" t="s">
        <v>252</v>
      </c>
      <c r="BA1533" s="1" t="s">
        <v>247</v>
      </c>
      <c r="BB1533" s="1" t="s">
        <v>239</v>
      </c>
      <c r="BC1533" s="1"/>
      <c r="BD1533" s="1" t="s">
        <v>88</v>
      </c>
      <c r="BE1533" s="1" t="s">
        <v>625</v>
      </c>
      <c r="BF1533" s="1" t="s">
        <v>298</v>
      </c>
      <c r="BG1533" s="1"/>
      <c r="BH1533" s="1" t="s">
        <v>152</v>
      </c>
      <c r="BI1533" s="1"/>
      <c r="BJ1533" s="1"/>
      <c r="BK1533" s="1"/>
      <c r="BL1533" s="1" t="s">
        <v>9767</v>
      </c>
      <c r="BM1533" s="1" t="s">
        <v>9768</v>
      </c>
      <c r="BN1533" s="1"/>
    </row>
    <row r="1534" spans="1:66" ht="15.75" customHeight="1" x14ac:dyDescent="0.3">
      <c r="A1534" s="1" t="s">
        <v>360</v>
      </c>
      <c r="B1534" s="1">
        <v>50621</v>
      </c>
      <c r="C1534" s="1" t="s">
        <v>68</v>
      </c>
      <c r="D1534" s="1">
        <v>0</v>
      </c>
      <c r="E1534" s="4">
        <v>44658</v>
      </c>
      <c r="F1534" s="1" t="s">
        <v>69</v>
      </c>
      <c r="G1534" s="1" t="s">
        <v>99</v>
      </c>
      <c r="H1534" s="1" t="s">
        <v>100</v>
      </c>
      <c r="I1534" s="1" t="s">
        <v>101</v>
      </c>
      <c r="J1534" s="1"/>
      <c r="K1534" s="1"/>
      <c r="L1534" s="1" t="s">
        <v>9769</v>
      </c>
      <c r="M1534" s="1" t="s">
        <v>9770</v>
      </c>
      <c r="N1534" s="1" t="s">
        <v>9771</v>
      </c>
      <c r="O1534" s="1" t="s">
        <v>247</v>
      </c>
      <c r="P1534" s="1" t="s">
        <v>368</v>
      </c>
      <c r="Q1534" s="1" t="s">
        <v>360</v>
      </c>
      <c r="R1534" s="1" t="s">
        <v>9772</v>
      </c>
      <c r="S1534" s="1" t="s">
        <v>9773</v>
      </c>
      <c r="T1534" s="1"/>
      <c r="U1534" s="1" t="s">
        <v>1537</v>
      </c>
      <c r="V1534" s="1"/>
      <c r="W1534" s="1" t="s">
        <v>9774</v>
      </c>
      <c r="X1534" s="1"/>
      <c r="Y1534" s="1">
        <v>10</v>
      </c>
      <c r="Z1534" s="1"/>
      <c r="AA1534" s="1"/>
      <c r="AB1534" s="1"/>
      <c r="AC1534" s="1"/>
      <c r="AD1534" s="1"/>
      <c r="AE1534" s="1"/>
      <c r="AF1534" s="1"/>
      <c r="AG1534" s="1" t="s">
        <v>82</v>
      </c>
      <c r="AH1534" s="1"/>
      <c r="AI1534" s="1"/>
      <c r="AJ1534" s="1"/>
      <c r="AK1534" s="1"/>
      <c r="AL1534" s="1"/>
      <c r="AM1534" s="1"/>
      <c r="AN1534" s="1"/>
      <c r="AO1534" s="1"/>
      <c r="AP1534" s="1"/>
      <c r="AQ1534" s="1"/>
      <c r="AR1534" s="1"/>
      <c r="AS1534" s="1"/>
      <c r="AT1534" s="1"/>
      <c r="AU1534" s="1"/>
      <c r="AV1534" s="1"/>
      <c r="AW1534" s="1"/>
      <c r="AX1534" s="1"/>
      <c r="AY1534" s="1"/>
      <c r="AZ1534" s="1" t="s">
        <v>252</v>
      </c>
      <c r="BA1534" s="1" t="s">
        <v>247</v>
      </c>
      <c r="BB1534" s="1"/>
      <c r="BC1534" s="1"/>
      <c r="BD1534" s="1" t="s">
        <v>88</v>
      </c>
      <c r="BE1534" s="1" t="s">
        <v>150</v>
      </c>
      <c r="BF1534" s="1" t="s">
        <v>151</v>
      </c>
      <c r="BG1534" s="1"/>
      <c r="BH1534" s="1" t="s">
        <v>253</v>
      </c>
      <c r="BI1534" s="1"/>
      <c r="BJ1534" s="1"/>
      <c r="BK1534" s="1"/>
      <c r="BL1534" s="1" t="s">
        <v>9775</v>
      </c>
      <c r="BM1534" s="1" t="s">
        <v>9776</v>
      </c>
      <c r="BN1534" s="1"/>
    </row>
    <row r="1535" spans="1:66" ht="15.75" customHeight="1" x14ac:dyDescent="0.3">
      <c r="A1535" s="1" t="s">
        <v>168</v>
      </c>
      <c r="B1535" s="1">
        <v>1000000</v>
      </c>
      <c r="C1535" s="1" t="s">
        <v>68</v>
      </c>
      <c r="D1535" s="1">
        <v>0</v>
      </c>
      <c r="E1535" s="4">
        <v>44568</v>
      </c>
      <c r="F1535" s="1" t="s">
        <v>69</v>
      </c>
      <c r="G1535" s="1" t="s">
        <v>99</v>
      </c>
      <c r="H1535" s="1" t="s">
        <v>100</v>
      </c>
      <c r="I1535" s="1" t="s">
        <v>101</v>
      </c>
      <c r="J1535" s="1" t="s">
        <v>2575</v>
      </c>
      <c r="K1535" s="1" t="s">
        <v>2576</v>
      </c>
      <c r="L1535" s="1" t="s">
        <v>9777</v>
      </c>
      <c r="M1535" s="1" t="s">
        <v>2578</v>
      </c>
      <c r="N1535" s="1" t="s">
        <v>2579</v>
      </c>
      <c r="O1535" s="1" t="s">
        <v>168</v>
      </c>
      <c r="P1535" s="1" t="s">
        <v>292</v>
      </c>
      <c r="Q1535" s="1" t="s">
        <v>168</v>
      </c>
      <c r="R1535" s="1" t="s">
        <v>9778</v>
      </c>
      <c r="S1535" s="1" t="s">
        <v>9779</v>
      </c>
      <c r="T1535" s="1"/>
      <c r="U1535" s="1" t="s">
        <v>130</v>
      </c>
      <c r="V1535" s="1"/>
      <c r="W1535" s="1"/>
      <c r="X1535" s="1"/>
      <c r="Y1535" s="1">
        <v>818</v>
      </c>
      <c r="Z1535" s="1"/>
      <c r="AA1535" s="1"/>
      <c r="AB1535" s="1"/>
      <c r="AC1535" s="1"/>
      <c r="AD1535" s="1"/>
      <c r="AE1535" s="1"/>
      <c r="AF1535" s="1"/>
      <c r="AG1535" s="1"/>
      <c r="AH1535" s="1"/>
      <c r="AI1535" s="1"/>
      <c r="AJ1535" s="1"/>
      <c r="AK1535" s="1" t="s">
        <v>220</v>
      </c>
      <c r="AL1535" s="1"/>
      <c r="AM1535" s="1"/>
      <c r="AN1535" s="1"/>
      <c r="AO1535" s="1"/>
      <c r="AP1535" s="1"/>
      <c r="AQ1535" s="1"/>
      <c r="AR1535" s="1"/>
      <c r="AS1535" s="1"/>
      <c r="AT1535" s="1"/>
      <c r="AU1535" s="1"/>
      <c r="AV1535" s="1"/>
      <c r="AW1535" s="1"/>
      <c r="AX1535" s="1" t="s">
        <v>177</v>
      </c>
      <c r="AY1535" s="1"/>
      <c r="AZ1535" s="1" t="s">
        <v>292</v>
      </c>
      <c r="BA1535" s="1" t="s">
        <v>168</v>
      </c>
      <c r="BB1535" s="1" t="s">
        <v>445</v>
      </c>
      <c r="BC1535" s="1"/>
      <c r="BD1535" s="1" t="s">
        <v>2582</v>
      </c>
      <c r="BE1535" s="1" t="s">
        <v>134</v>
      </c>
      <c r="BF1535" s="1" t="s">
        <v>2583</v>
      </c>
      <c r="BG1535" s="1"/>
      <c r="BH1535" s="1"/>
      <c r="BI1535" s="1"/>
      <c r="BJ1535" s="1"/>
      <c r="BK1535" s="1"/>
      <c r="BL1535" s="1" t="s">
        <v>2584</v>
      </c>
      <c r="BM1535" s="1" t="s">
        <v>2585</v>
      </c>
      <c r="BN1535" s="1" t="s">
        <v>181</v>
      </c>
    </row>
    <row r="1536" spans="1:66" ht="15.75" customHeight="1" x14ac:dyDescent="0.3">
      <c r="A1536" s="1" t="s">
        <v>360</v>
      </c>
      <c r="B1536" s="1">
        <v>1000000</v>
      </c>
      <c r="C1536" s="1" t="s">
        <v>68</v>
      </c>
      <c r="D1536" s="1">
        <v>0</v>
      </c>
      <c r="E1536" s="4" t="s">
        <v>139</v>
      </c>
      <c r="F1536" s="1" t="s">
        <v>69</v>
      </c>
      <c r="G1536" s="1" t="s">
        <v>123</v>
      </c>
      <c r="H1536" s="1" t="s">
        <v>124</v>
      </c>
      <c r="I1536" s="1" t="s">
        <v>101</v>
      </c>
      <c r="J1536" s="1" t="s">
        <v>9780</v>
      </c>
      <c r="K1536" s="1" t="s">
        <v>6756</v>
      </c>
      <c r="L1536" s="1" t="s">
        <v>7985</v>
      </c>
      <c r="M1536" s="1" t="s">
        <v>9781</v>
      </c>
      <c r="N1536" s="1" t="s">
        <v>9782</v>
      </c>
      <c r="O1536" s="1" t="s">
        <v>233</v>
      </c>
      <c r="P1536" s="1" t="s">
        <v>368</v>
      </c>
      <c r="Q1536" s="1" t="s">
        <v>360</v>
      </c>
      <c r="R1536" s="1" t="s">
        <v>9783</v>
      </c>
      <c r="S1536" s="1" t="s">
        <v>9784</v>
      </c>
      <c r="T1536" s="1"/>
      <c r="U1536" s="1" t="s">
        <v>81</v>
      </c>
      <c r="V1536" s="1"/>
      <c r="W1536" s="1"/>
      <c r="X1536" s="1"/>
      <c r="Y1536" s="1">
        <v>85</v>
      </c>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t="s">
        <v>238</v>
      </c>
      <c r="BA1536" s="1" t="s">
        <v>233</v>
      </c>
      <c r="BB1536" s="1"/>
      <c r="BC1536" s="1"/>
      <c r="BD1536" s="1"/>
      <c r="BE1536" s="1" t="s">
        <v>192</v>
      </c>
      <c r="BF1536" s="1"/>
      <c r="BG1536" s="1"/>
      <c r="BH1536" s="1" t="s">
        <v>118</v>
      </c>
      <c r="BI1536" s="1"/>
      <c r="BJ1536" s="1"/>
      <c r="BK1536" s="1"/>
      <c r="BL1536" s="1" t="s">
        <v>9785</v>
      </c>
      <c r="BM1536" s="1" t="s">
        <v>9786</v>
      </c>
      <c r="BN1536" s="1"/>
    </row>
    <row r="1537" spans="1:66" ht="15.75" customHeight="1" x14ac:dyDescent="0.3">
      <c r="A1537" s="1" t="s">
        <v>105</v>
      </c>
      <c r="B1537" s="1">
        <v>300000</v>
      </c>
      <c r="C1537" s="1" t="s">
        <v>68</v>
      </c>
      <c r="D1537" s="1">
        <v>0</v>
      </c>
      <c r="E1537" s="4">
        <v>44568</v>
      </c>
      <c r="F1537" s="1" t="s">
        <v>69</v>
      </c>
      <c r="G1537" s="1" t="s">
        <v>99</v>
      </c>
      <c r="H1537" s="1" t="s">
        <v>100</v>
      </c>
      <c r="I1537" s="1" t="s">
        <v>101</v>
      </c>
      <c r="J1537" s="1"/>
      <c r="K1537" s="1"/>
      <c r="L1537" s="1" t="s">
        <v>9787</v>
      </c>
      <c r="M1537" s="1" t="s">
        <v>9788</v>
      </c>
      <c r="N1537" s="1" t="s">
        <v>9789</v>
      </c>
      <c r="O1537" s="1" t="s">
        <v>105</v>
      </c>
      <c r="P1537" s="1" t="s">
        <v>945</v>
      </c>
      <c r="Q1537" s="1" t="s">
        <v>105</v>
      </c>
      <c r="R1537" s="1" t="s">
        <v>9790</v>
      </c>
      <c r="S1537" s="1" t="s">
        <v>9791</v>
      </c>
      <c r="T1537" s="1"/>
      <c r="U1537" s="1"/>
      <c r="V1537" s="1"/>
      <c r="W1537" s="1"/>
      <c r="X1537" s="1"/>
      <c r="Y1537" s="1">
        <v>400</v>
      </c>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t="s">
        <v>945</v>
      </c>
      <c r="BA1537" s="1" t="s">
        <v>105</v>
      </c>
      <c r="BB1537" s="1"/>
      <c r="BC1537" s="1"/>
      <c r="BD1537" s="1" t="s">
        <v>2247</v>
      </c>
      <c r="BE1537" s="1" t="s">
        <v>192</v>
      </c>
      <c r="BF1537" s="1"/>
      <c r="BG1537" s="1"/>
      <c r="BH1537" s="1" t="s">
        <v>193</v>
      </c>
      <c r="BI1537" s="1"/>
      <c r="BJ1537" s="1"/>
      <c r="BK1537" s="1"/>
      <c r="BL1537" s="1" t="s">
        <v>9792</v>
      </c>
      <c r="BM1537" s="1" t="s">
        <v>9793</v>
      </c>
      <c r="BN1537" s="1"/>
    </row>
    <row r="1538" spans="1:66" ht="15.75" customHeight="1" x14ac:dyDescent="0.3">
      <c r="A1538" s="1" t="s">
        <v>4686</v>
      </c>
      <c r="B1538" s="1">
        <v>7500000</v>
      </c>
      <c r="C1538" s="1" t="s">
        <v>68</v>
      </c>
      <c r="D1538" s="1">
        <v>0</v>
      </c>
      <c r="E1538" s="4">
        <v>44688</v>
      </c>
      <c r="F1538" s="1" t="s">
        <v>69</v>
      </c>
      <c r="G1538" s="1" t="s">
        <v>123</v>
      </c>
      <c r="H1538" s="1" t="s">
        <v>124</v>
      </c>
      <c r="I1538" s="1" t="s">
        <v>101</v>
      </c>
      <c r="J1538" s="1" t="s">
        <v>9636</v>
      </c>
      <c r="K1538" s="1" t="s">
        <v>9637</v>
      </c>
      <c r="L1538" s="1"/>
      <c r="M1538" s="1" t="s">
        <v>9638</v>
      </c>
      <c r="N1538" s="1" t="s">
        <v>9639</v>
      </c>
      <c r="O1538" s="1" t="s">
        <v>233</v>
      </c>
      <c r="P1538" s="1" t="s">
        <v>4691</v>
      </c>
      <c r="Q1538" s="1" t="s">
        <v>4686</v>
      </c>
      <c r="R1538" s="1" t="s">
        <v>9794</v>
      </c>
      <c r="S1538" s="1" t="s">
        <v>9795</v>
      </c>
      <c r="T1538" s="1"/>
      <c r="U1538" s="1" t="s">
        <v>1359</v>
      </c>
      <c r="V1538" s="1"/>
      <c r="W1538" s="1"/>
      <c r="X1538" s="1"/>
      <c r="Y1538" s="1">
        <v>945</v>
      </c>
      <c r="Z1538" s="1"/>
      <c r="AA1538" s="1"/>
      <c r="AB1538" s="1"/>
      <c r="AC1538" s="1"/>
      <c r="AD1538" s="1"/>
      <c r="AE1538" s="1"/>
      <c r="AF1538" s="1"/>
      <c r="AG1538" s="1"/>
      <c r="AH1538" s="1"/>
      <c r="AI1538" s="1"/>
      <c r="AJ1538" s="1"/>
      <c r="AK1538" s="1" t="s">
        <v>220</v>
      </c>
      <c r="AL1538" s="1"/>
      <c r="AM1538" s="1"/>
      <c r="AN1538" s="1"/>
      <c r="AO1538" s="1"/>
      <c r="AP1538" s="1"/>
      <c r="AQ1538" s="1"/>
      <c r="AR1538" s="1"/>
      <c r="AS1538" s="1"/>
      <c r="AT1538" s="1"/>
      <c r="AU1538" s="1"/>
      <c r="AV1538" s="1"/>
      <c r="AW1538" s="1"/>
      <c r="AX1538" s="1" t="s">
        <v>164</v>
      </c>
      <c r="AY1538" s="1"/>
      <c r="AZ1538" s="1" t="s">
        <v>238</v>
      </c>
      <c r="BA1538" s="1" t="s">
        <v>233</v>
      </c>
      <c r="BB1538" s="1"/>
      <c r="BC1538" s="1"/>
      <c r="BD1538" s="1" t="s">
        <v>88</v>
      </c>
      <c r="BE1538" s="1" t="s">
        <v>192</v>
      </c>
      <c r="BF1538" s="1" t="s">
        <v>652</v>
      </c>
      <c r="BG1538" s="1"/>
      <c r="BH1538" s="1" t="s">
        <v>321</v>
      </c>
      <c r="BI1538" s="1"/>
      <c r="BJ1538" s="1"/>
      <c r="BK1538" s="1"/>
      <c r="BL1538" s="1" t="s">
        <v>9642</v>
      </c>
      <c r="BM1538" s="1" t="s">
        <v>9643</v>
      </c>
      <c r="BN1538" s="1" t="s">
        <v>121</v>
      </c>
    </row>
    <row r="1539" spans="1:66" ht="15.75" customHeight="1" x14ac:dyDescent="0.3">
      <c r="A1539" s="1" t="s">
        <v>4686</v>
      </c>
      <c r="B1539" s="1">
        <v>345501</v>
      </c>
      <c r="C1539" s="1" t="s">
        <v>68</v>
      </c>
      <c r="D1539" s="1">
        <v>100</v>
      </c>
      <c r="E1539" s="4">
        <v>44568</v>
      </c>
      <c r="F1539" s="1" t="s">
        <v>69</v>
      </c>
      <c r="G1539" s="1" t="s">
        <v>70</v>
      </c>
      <c r="H1539" s="1" t="s">
        <v>71</v>
      </c>
      <c r="I1539" s="1" t="s">
        <v>72</v>
      </c>
      <c r="J1539" s="1"/>
      <c r="K1539" s="1"/>
      <c r="L1539" s="1" t="s">
        <v>9796</v>
      </c>
      <c r="M1539" s="1" t="s">
        <v>257</v>
      </c>
      <c r="N1539" s="1" t="s">
        <v>258</v>
      </c>
      <c r="O1539" s="1" t="s">
        <v>259</v>
      </c>
      <c r="P1539" s="1" t="s">
        <v>4691</v>
      </c>
      <c r="Q1539" s="1" t="s">
        <v>4686</v>
      </c>
      <c r="R1539" s="1" t="s">
        <v>9797</v>
      </c>
      <c r="S1539" s="1" t="s">
        <v>9798</v>
      </c>
      <c r="T1539" s="1"/>
      <c r="U1539" s="1" t="s">
        <v>263</v>
      </c>
      <c r="V1539" s="1"/>
      <c r="W1539" s="1"/>
      <c r="X1539" s="1"/>
      <c r="Y1539" s="1">
        <v>155</v>
      </c>
      <c r="Z1539" s="1"/>
      <c r="AA1539" s="1"/>
      <c r="AB1539" s="1"/>
      <c r="AC1539" s="1"/>
      <c r="AD1539" s="1"/>
      <c r="AE1539" s="1"/>
      <c r="AF1539" s="1"/>
      <c r="AG1539" s="1"/>
      <c r="AH1539" s="1"/>
      <c r="AI1539" s="1"/>
      <c r="AJ1539" s="1"/>
      <c r="AK1539" s="1" t="s">
        <v>264</v>
      </c>
      <c r="AL1539" s="1"/>
      <c r="AM1539" s="1"/>
      <c r="AN1539" s="1"/>
      <c r="AO1539" s="1"/>
      <c r="AP1539" s="1"/>
      <c r="AQ1539" s="1"/>
      <c r="AR1539" s="1"/>
      <c r="AS1539" s="1"/>
      <c r="AT1539" s="1"/>
      <c r="AU1539" s="1"/>
      <c r="AV1539" s="1"/>
      <c r="AW1539" s="1"/>
      <c r="AX1539" s="1" t="s">
        <v>237</v>
      </c>
      <c r="AY1539" s="1"/>
      <c r="AZ1539" s="1" t="s">
        <v>265</v>
      </c>
      <c r="BA1539" s="1" t="s">
        <v>259</v>
      </c>
      <c r="BB1539" s="1"/>
      <c r="BC1539" s="1"/>
      <c r="BD1539" s="1" t="s">
        <v>266</v>
      </c>
      <c r="BE1539" s="1" t="s">
        <v>134</v>
      </c>
      <c r="BF1539" s="1"/>
      <c r="BG1539" s="1"/>
      <c r="BH1539" s="1"/>
      <c r="BI1539" s="1"/>
      <c r="BJ1539" s="1"/>
      <c r="BK1539" s="1"/>
      <c r="BL1539" s="1" t="s">
        <v>267</v>
      </c>
      <c r="BM1539" s="1" t="s">
        <v>268</v>
      </c>
      <c r="BN1539" s="1" t="s">
        <v>121</v>
      </c>
    </row>
    <row r="1540" spans="1:66" ht="15.75" customHeight="1" x14ac:dyDescent="0.3">
      <c r="A1540" s="1" t="s">
        <v>4686</v>
      </c>
      <c r="B1540" s="1">
        <v>2000000</v>
      </c>
      <c r="C1540" s="1" t="s">
        <v>68</v>
      </c>
      <c r="D1540" s="1">
        <v>0</v>
      </c>
      <c r="E1540" s="4">
        <v>44688</v>
      </c>
      <c r="F1540" s="1" t="s">
        <v>69</v>
      </c>
      <c r="G1540" s="1" t="s">
        <v>123</v>
      </c>
      <c r="H1540" s="1" t="s">
        <v>124</v>
      </c>
      <c r="I1540" s="1" t="s">
        <v>101</v>
      </c>
      <c r="J1540" s="1" t="s">
        <v>9636</v>
      </c>
      <c r="K1540" s="1" t="s">
        <v>9637</v>
      </c>
      <c r="L1540" s="1"/>
      <c r="M1540" s="1" t="s">
        <v>9638</v>
      </c>
      <c r="N1540" s="1" t="s">
        <v>9639</v>
      </c>
      <c r="O1540" s="1" t="s">
        <v>233</v>
      </c>
      <c r="P1540" s="1" t="s">
        <v>4691</v>
      </c>
      <c r="Q1540" s="1" t="s">
        <v>4686</v>
      </c>
      <c r="R1540" s="1" t="s">
        <v>9799</v>
      </c>
      <c r="S1540" s="1" t="s">
        <v>9800</v>
      </c>
      <c r="T1540" s="1"/>
      <c r="U1540" s="1" t="s">
        <v>1359</v>
      </c>
      <c r="V1540" s="1"/>
      <c r="W1540" s="1"/>
      <c r="X1540" s="1"/>
      <c r="Y1540" s="1">
        <v>945</v>
      </c>
      <c r="Z1540" s="1"/>
      <c r="AA1540" s="1"/>
      <c r="AB1540" s="1"/>
      <c r="AC1540" s="1"/>
      <c r="AD1540" s="1"/>
      <c r="AE1540" s="1"/>
      <c r="AF1540" s="1"/>
      <c r="AG1540" s="1"/>
      <c r="AH1540" s="1"/>
      <c r="AI1540" s="1"/>
      <c r="AJ1540" s="1"/>
      <c r="AK1540" s="1" t="s">
        <v>220</v>
      </c>
      <c r="AL1540" s="1"/>
      <c r="AM1540" s="1"/>
      <c r="AN1540" s="1"/>
      <c r="AO1540" s="1"/>
      <c r="AP1540" s="1"/>
      <c r="AQ1540" s="1"/>
      <c r="AR1540" s="1"/>
      <c r="AS1540" s="1"/>
      <c r="AT1540" s="1"/>
      <c r="AU1540" s="1"/>
      <c r="AV1540" s="1"/>
      <c r="AW1540" s="1"/>
      <c r="AX1540" s="1" t="s">
        <v>164</v>
      </c>
      <c r="AY1540" s="1"/>
      <c r="AZ1540" s="1" t="s">
        <v>238</v>
      </c>
      <c r="BA1540" s="1" t="s">
        <v>233</v>
      </c>
      <c r="BB1540" s="1"/>
      <c r="BC1540" s="1"/>
      <c r="BD1540" s="1" t="s">
        <v>88</v>
      </c>
      <c r="BE1540" s="1" t="s">
        <v>192</v>
      </c>
      <c r="BF1540" s="1" t="s">
        <v>652</v>
      </c>
      <c r="BG1540" s="1"/>
      <c r="BH1540" s="1" t="s">
        <v>321</v>
      </c>
      <c r="BI1540" s="1"/>
      <c r="BJ1540" s="1"/>
      <c r="BK1540" s="1"/>
      <c r="BL1540" s="1" t="s">
        <v>9642</v>
      </c>
      <c r="BM1540" s="1" t="s">
        <v>9643</v>
      </c>
      <c r="BN1540" s="1" t="s">
        <v>375</v>
      </c>
    </row>
    <row r="1541" spans="1:66" ht="15.75" customHeight="1" x14ac:dyDescent="0.3">
      <c r="A1541" s="1" t="s">
        <v>173</v>
      </c>
      <c r="B1541" s="1">
        <v>100000</v>
      </c>
      <c r="C1541" s="1" t="s">
        <v>68</v>
      </c>
      <c r="D1541" s="1">
        <v>0</v>
      </c>
      <c r="E1541" s="4" t="s">
        <v>1059</v>
      </c>
      <c r="F1541" s="1" t="s">
        <v>69</v>
      </c>
      <c r="G1541" s="1" t="s">
        <v>123</v>
      </c>
      <c r="H1541" s="1" t="s">
        <v>124</v>
      </c>
      <c r="I1541" s="1" t="s">
        <v>101</v>
      </c>
      <c r="J1541" s="1" t="s">
        <v>1757</v>
      </c>
      <c r="K1541" s="1" t="s">
        <v>1758</v>
      </c>
      <c r="L1541" s="1" t="s">
        <v>9801</v>
      </c>
      <c r="M1541" s="1" t="s">
        <v>1759</v>
      </c>
      <c r="N1541" s="1" t="s">
        <v>1760</v>
      </c>
      <c r="O1541" s="1" t="s">
        <v>173</v>
      </c>
      <c r="P1541" s="1" t="s">
        <v>178</v>
      </c>
      <c r="Q1541" s="1" t="s">
        <v>173</v>
      </c>
      <c r="R1541" s="1" t="s">
        <v>9802</v>
      </c>
      <c r="S1541" s="1" t="s">
        <v>9803</v>
      </c>
      <c r="T1541" s="1"/>
      <c r="U1541" s="1" t="s">
        <v>130</v>
      </c>
      <c r="V1541" s="1"/>
      <c r="W1541" s="1"/>
      <c r="X1541" s="1"/>
      <c r="Y1541" s="1">
        <v>155</v>
      </c>
      <c r="Z1541" s="1"/>
      <c r="AA1541" s="1"/>
      <c r="AB1541" s="1"/>
      <c r="AC1541" s="1"/>
      <c r="AD1541" s="1"/>
      <c r="AE1541" s="1"/>
      <c r="AF1541" s="1"/>
      <c r="AG1541" s="1" t="s">
        <v>111</v>
      </c>
      <c r="AH1541" s="1"/>
      <c r="AI1541" s="1"/>
      <c r="AJ1541" s="1"/>
      <c r="AK1541" s="1" t="s">
        <v>832</v>
      </c>
      <c r="AL1541" s="1"/>
      <c r="AM1541" s="1"/>
      <c r="AN1541" s="1"/>
      <c r="AO1541" s="1"/>
      <c r="AP1541" s="1"/>
      <c r="AQ1541" s="1"/>
      <c r="AR1541" s="1"/>
      <c r="AS1541" s="1"/>
      <c r="AT1541" s="1"/>
      <c r="AU1541" s="1"/>
      <c r="AV1541" s="1"/>
      <c r="AW1541" s="1"/>
      <c r="AX1541" s="1" t="s">
        <v>177</v>
      </c>
      <c r="AY1541" s="1"/>
      <c r="AZ1541" s="1" t="s">
        <v>178</v>
      </c>
      <c r="BA1541" s="1" t="s">
        <v>173</v>
      </c>
      <c r="BB1541" s="1"/>
      <c r="BC1541" s="1"/>
      <c r="BD1541" s="1" t="s">
        <v>1763</v>
      </c>
      <c r="BE1541" s="1" t="s">
        <v>134</v>
      </c>
      <c r="BF1541" s="1" t="s">
        <v>90</v>
      </c>
      <c r="BG1541" s="1"/>
      <c r="BH1541" s="1" t="s">
        <v>193</v>
      </c>
      <c r="BI1541" s="1"/>
      <c r="BJ1541" s="1"/>
      <c r="BK1541" s="1"/>
      <c r="BL1541" s="1" t="s">
        <v>1764</v>
      </c>
      <c r="BM1541" s="1" t="s">
        <v>1765</v>
      </c>
      <c r="BN1541" s="1"/>
    </row>
    <row r="1542" spans="1:66" ht="15.75" customHeight="1" x14ac:dyDescent="0.3">
      <c r="A1542" s="1" t="s">
        <v>8258</v>
      </c>
      <c r="B1542" s="1">
        <v>11210</v>
      </c>
      <c r="C1542" s="1" t="s">
        <v>68</v>
      </c>
      <c r="D1542" s="1">
        <v>100</v>
      </c>
      <c r="E1542" s="4">
        <v>44568</v>
      </c>
      <c r="F1542" s="1" t="s">
        <v>69</v>
      </c>
      <c r="G1542" s="1" t="s">
        <v>70</v>
      </c>
      <c r="H1542" s="1" t="s">
        <v>71</v>
      </c>
      <c r="I1542" s="1" t="s">
        <v>72</v>
      </c>
      <c r="J1542" s="1"/>
      <c r="K1542" s="1"/>
      <c r="L1542" s="1" t="s">
        <v>9804</v>
      </c>
      <c r="M1542" s="1" t="s">
        <v>9805</v>
      </c>
      <c r="N1542" s="1" t="s">
        <v>9806</v>
      </c>
      <c r="O1542" s="1" t="s">
        <v>8258</v>
      </c>
      <c r="P1542" s="1" t="s">
        <v>8261</v>
      </c>
      <c r="Q1542" s="1" t="s">
        <v>8258</v>
      </c>
      <c r="R1542" s="1" t="s">
        <v>9807</v>
      </c>
      <c r="S1542" s="1" t="s">
        <v>9808</v>
      </c>
      <c r="T1542" s="1"/>
      <c r="U1542" s="1" t="s">
        <v>81</v>
      </c>
      <c r="V1542" s="1"/>
      <c r="W1542" s="1"/>
      <c r="X1542" s="1"/>
      <c r="Y1542" s="1">
        <v>30</v>
      </c>
      <c r="Z1542" s="1"/>
      <c r="AA1542" s="1"/>
      <c r="AB1542" s="1"/>
      <c r="AC1542" s="1"/>
      <c r="AD1542" s="1"/>
      <c r="AE1542" s="1"/>
      <c r="AF1542" s="1"/>
      <c r="AG1542" s="1"/>
      <c r="AH1542" s="1"/>
      <c r="AI1542" s="1"/>
      <c r="AJ1542" s="1"/>
      <c r="AK1542" s="1" t="s">
        <v>220</v>
      </c>
      <c r="AL1542" s="1"/>
      <c r="AM1542" s="1"/>
      <c r="AN1542" s="1"/>
      <c r="AO1542" s="1"/>
      <c r="AP1542" s="1"/>
      <c r="AQ1542" s="1"/>
      <c r="AR1542" s="1"/>
      <c r="AS1542" s="1"/>
      <c r="AT1542" s="1"/>
      <c r="AU1542" s="1"/>
      <c r="AV1542" s="1"/>
      <c r="AW1542" s="1"/>
      <c r="AX1542" s="1" t="s">
        <v>500</v>
      </c>
      <c r="AY1542" s="1"/>
      <c r="AZ1542" s="1" t="s">
        <v>265</v>
      </c>
      <c r="BA1542" s="1" t="s">
        <v>259</v>
      </c>
      <c r="BB1542" s="1" t="s">
        <v>372</v>
      </c>
      <c r="BC1542" s="1"/>
      <c r="BD1542" s="1" t="s">
        <v>1067</v>
      </c>
      <c r="BE1542" s="1" t="s">
        <v>134</v>
      </c>
      <c r="BF1542" s="1"/>
      <c r="BG1542" s="1"/>
      <c r="BH1542" s="1"/>
      <c r="BI1542" s="1"/>
      <c r="BJ1542" s="1"/>
      <c r="BK1542" s="1"/>
      <c r="BL1542" s="1" t="s">
        <v>9809</v>
      </c>
      <c r="BM1542" s="1" t="s">
        <v>9810</v>
      </c>
      <c r="BN1542" s="1"/>
    </row>
    <row r="1543" spans="1:66" ht="15.75" customHeight="1" x14ac:dyDescent="0.3">
      <c r="A1543" s="1" t="s">
        <v>8258</v>
      </c>
      <c r="B1543" s="1">
        <v>230000</v>
      </c>
      <c r="C1543" s="1" t="s">
        <v>68</v>
      </c>
      <c r="D1543" s="1">
        <v>100</v>
      </c>
      <c r="E1543" s="4">
        <v>44568</v>
      </c>
      <c r="F1543" s="1" t="s">
        <v>69</v>
      </c>
      <c r="G1543" s="1" t="s">
        <v>70</v>
      </c>
      <c r="H1543" s="1" t="s">
        <v>71</v>
      </c>
      <c r="I1543" s="1" t="s">
        <v>72</v>
      </c>
      <c r="J1543" s="1"/>
      <c r="K1543" s="1"/>
      <c r="L1543" s="1" t="s">
        <v>9811</v>
      </c>
      <c r="M1543" s="1" t="s">
        <v>9805</v>
      </c>
      <c r="N1543" s="1" t="s">
        <v>9806</v>
      </c>
      <c r="O1543" s="1" t="s">
        <v>259</v>
      </c>
      <c r="P1543" s="1" t="s">
        <v>8261</v>
      </c>
      <c r="Q1543" s="1" t="s">
        <v>8258</v>
      </c>
      <c r="R1543" s="1" t="s">
        <v>9812</v>
      </c>
      <c r="S1543" s="1" t="s">
        <v>9813</v>
      </c>
      <c r="T1543" s="1"/>
      <c r="U1543" s="1" t="s">
        <v>81</v>
      </c>
      <c r="V1543" s="1"/>
      <c r="W1543" s="1"/>
      <c r="X1543" s="1"/>
      <c r="Y1543" s="1">
        <v>30</v>
      </c>
      <c r="Z1543" s="1"/>
      <c r="AA1543" s="1"/>
      <c r="AB1543" s="1"/>
      <c r="AC1543" s="1"/>
      <c r="AD1543" s="1"/>
      <c r="AE1543" s="1"/>
      <c r="AF1543" s="1"/>
      <c r="AG1543" s="1"/>
      <c r="AH1543" s="1"/>
      <c r="AI1543" s="1"/>
      <c r="AJ1543" s="1"/>
      <c r="AK1543" s="1" t="s">
        <v>220</v>
      </c>
      <c r="AL1543" s="1"/>
      <c r="AM1543" s="1"/>
      <c r="AN1543" s="1"/>
      <c r="AO1543" s="1"/>
      <c r="AP1543" s="1"/>
      <c r="AQ1543" s="1"/>
      <c r="AR1543" s="1"/>
      <c r="AS1543" s="1"/>
      <c r="AT1543" s="1"/>
      <c r="AU1543" s="1"/>
      <c r="AV1543" s="1"/>
      <c r="AW1543" s="1"/>
      <c r="AX1543" s="1" t="s">
        <v>500</v>
      </c>
      <c r="AY1543" s="1"/>
      <c r="AZ1543" s="1" t="s">
        <v>265</v>
      </c>
      <c r="BA1543" s="1" t="s">
        <v>259</v>
      </c>
      <c r="BB1543" s="1" t="s">
        <v>372</v>
      </c>
      <c r="BC1543" s="1"/>
      <c r="BD1543" s="1" t="s">
        <v>1067</v>
      </c>
      <c r="BE1543" s="1" t="s">
        <v>134</v>
      </c>
      <c r="BF1543" s="1"/>
      <c r="BG1543" s="1"/>
      <c r="BH1543" s="1"/>
      <c r="BI1543" s="1"/>
      <c r="BJ1543" s="1"/>
      <c r="BK1543" s="1"/>
      <c r="BL1543" s="1" t="s">
        <v>9809</v>
      </c>
      <c r="BM1543" s="1" t="s">
        <v>9810</v>
      </c>
      <c r="BN1543" s="1" t="s">
        <v>121</v>
      </c>
    </row>
    <row r="1544" spans="1:66" ht="15.75" customHeight="1" x14ac:dyDescent="0.3">
      <c r="A1544" s="1" t="s">
        <v>173</v>
      </c>
      <c r="B1544" s="1">
        <v>200000</v>
      </c>
      <c r="C1544" s="1" t="s">
        <v>68</v>
      </c>
      <c r="D1544" s="1">
        <v>0</v>
      </c>
      <c r="E1544" s="4" t="s">
        <v>1059</v>
      </c>
      <c r="F1544" s="1" t="s">
        <v>69</v>
      </c>
      <c r="G1544" s="1" t="s">
        <v>123</v>
      </c>
      <c r="H1544" s="1" t="s">
        <v>124</v>
      </c>
      <c r="I1544" s="1" t="s">
        <v>101</v>
      </c>
      <c r="J1544" s="1" t="s">
        <v>1757</v>
      </c>
      <c r="K1544" s="1" t="s">
        <v>1758</v>
      </c>
      <c r="L1544" s="1" t="s">
        <v>9814</v>
      </c>
      <c r="M1544" s="1" t="s">
        <v>1759</v>
      </c>
      <c r="N1544" s="1" t="s">
        <v>1760</v>
      </c>
      <c r="O1544" s="1" t="s">
        <v>173</v>
      </c>
      <c r="P1544" s="1" t="s">
        <v>178</v>
      </c>
      <c r="Q1544" s="1" t="s">
        <v>173</v>
      </c>
      <c r="R1544" s="1" t="s">
        <v>9815</v>
      </c>
      <c r="S1544" s="1" t="s">
        <v>9816</v>
      </c>
      <c r="T1544" s="1"/>
      <c r="U1544" s="1" t="s">
        <v>130</v>
      </c>
      <c r="V1544" s="1"/>
      <c r="W1544" s="1"/>
      <c r="X1544" s="1"/>
      <c r="Y1544" s="1">
        <v>155</v>
      </c>
      <c r="Z1544" s="1"/>
      <c r="AA1544" s="1"/>
      <c r="AB1544" s="1"/>
      <c r="AC1544" s="1"/>
      <c r="AD1544" s="1"/>
      <c r="AE1544" s="1"/>
      <c r="AF1544" s="1"/>
      <c r="AG1544" s="1" t="s">
        <v>111</v>
      </c>
      <c r="AH1544" s="1"/>
      <c r="AI1544" s="1"/>
      <c r="AJ1544" s="1"/>
      <c r="AK1544" s="1" t="s">
        <v>832</v>
      </c>
      <c r="AL1544" s="1"/>
      <c r="AM1544" s="1"/>
      <c r="AN1544" s="1"/>
      <c r="AO1544" s="1"/>
      <c r="AP1544" s="1"/>
      <c r="AQ1544" s="1"/>
      <c r="AR1544" s="1"/>
      <c r="AS1544" s="1"/>
      <c r="AT1544" s="1"/>
      <c r="AU1544" s="1"/>
      <c r="AV1544" s="1"/>
      <c r="AW1544" s="1"/>
      <c r="AX1544" s="1" t="s">
        <v>177</v>
      </c>
      <c r="AY1544" s="1"/>
      <c r="AZ1544" s="1" t="s">
        <v>178</v>
      </c>
      <c r="BA1544" s="1" t="s">
        <v>173</v>
      </c>
      <c r="BB1544" s="1"/>
      <c r="BC1544" s="1"/>
      <c r="BD1544" s="1" t="s">
        <v>1763</v>
      </c>
      <c r="BE1544" s="1" t="s">
        <v>134</v>
      </c>
      <c r="BF1544" s="1" t="s">
        <v>90</v>
      </c>
      <c r="BG1544" s="1"/>
      <c r="BH1544" s="1" t="s">
        <v>193</v>
      </c>
      <c r="BI1544" s="1"/>
      <c r="BJ1544" s="1"/>
      <c r="BK1544" s="1"/>
      <c r="BL1544" s="1" t="s">
        <v>1764</v>
      </c>
      <c r="BM1544" s="1" t="s">
        <v>1765</v>
      </c>
      <c r="BN1544" s="1"/>
    </row>
    <row r="1545" spans="1:66" ht="15.75" customHeight="1" x14ac:dyDescent="0.3">
      <c r="A1545" s="1" t="s">
        <v>256</v>
      </c>
      <c r="B1545" s="1">
        <v>300000</v>
      </c>
      <c r="C1545" s="1" t="s">
        <v>68</v>
      </c>
      <c r="D1545" s="1">
        <v>0</v>
      </c>
      <c r="E1545" s="4">
        <v>44568</v>
      </c>
      <c r="F1545" s="1" t="s">
        <v>69</v>
      </c>
      <c r="G1545" s="1" t="s">
        <v>123</v>
      </c>
      <c r="H1545" s="1" t="s">
        <v>124</v>
      </c>
      <c r="I1545" s="1" t="s">
        <v>101</v>
      </c>
      <c r="J1545" s="1"/>
      <c r="K1545" s="1"/>
      <c r="L1545" s="1" t="s">
        <v>7623</v>
      </c>
      <c r="M1545" s="1" t="s">
        <v>9817</v>
      </c>
      <c r="N1545" s="1" t="s">
        <v>9818</v>
      </c>
      <c r="O1545" s="1" t="s">
        <v>201</v>
      </c>
      <c r="P1545" s="1" t="s">
        <v>260</v>
      </c>
      <c r="Q1545" s="1" t="s">
        <v>256</v>
      </c>
      <c r="R1545" s="1" t="s">
        <v>9819</v>
      </c>
      <c r="S1545" s="1" t="s">
        <v>9820</v>
      </c>
      <c r="T1545" s="1"/>
      <c r="U1545" s="1" t="s">
        <v>130</v>
      </c>
      <c r="V1545" s="1"/>
      <c r="W1545" s="1"/>
      <c r="X1545" s="1"/>
      <c r="Y1545" s="1">
        <v>112</v>
      </c>
      <c r="Z1545" s="1"/>
      <c r="AA1545" s="1"/>
      <c r="AB1545" s="1"/>
      <c r="AC1545" s="1"/>
      <c r="AD1545" s="1"/>
      <c r="AE1545" s="1"/>
      <c r="AF1545" s="1"/>
      <c r="AG1545" s="1"/>
      <c r="AH1545" s="1"/>
      <c r="AI1545" s="1"/>
      <c r="AJ1545" s="1"/>
      <c r="AK1545" s="1" t="s">
        <v>220</v>
      </c>
      <c r="AL1545" s="1"/>
      <c r="AM1545" s="1"/>
      <c r="AN1545" s="1"/>
      <c r="AO1545" s="1"/>
      <c r="AP1545" s="1"/>
      <c r="AQ1545" s="1"/>
      <c r="AR1545" s="1"/>
      <c r="AS1545" s="1"/>
      <c r="AT1545" s="1"/>
      <c r="AU1545" s="1"/>
      <c r="AV1545" s="1"/>
      <c r="AW1545" s="1"/>
      <c r="AX1545" s="1"/>
      <c r="AY1545" s="1"/>
      <c r="AZ1545" s="1" t="s">
        <v>205</v>
      </c>
      <c r="BA1545" s="1" t="s">
        <v>201</v>
      </c>
      <c r="BB1545" s="1"/>
      <c r="BC1545" s="1"/>
      <c r="BD1545" s="1"/>
      <c r="BE1545" s="1" t="s">
        <v>192</v>
      </c>
      <c r="BF1545" s="1"/>
      <c r="BG1545" s="1"/>
      <c r="BH1545" s="1" t="s">
        <v>7535</v>
      </c>
      <c r="BI1545" s="1"/>
      <c r="BJ1545" s="1"/>
      <c r="BK1545" s="1"/>
      <c r="BL1545" s="1" t="s">
        <v>9821</v>
      </c>
      <c r="BM1545" s="1" t="s">
        <v>9822</v>
      </c>
      <c r="BN1545" s="1"/>
    </row>
    <row r="1546" spans="1:66" ht="15.75" customHeight="1" x14ac:dyDescent="0.3">
      <c r="A1546" s="1" t="s">
        <v>256</v>
      </c>
      <c r="B1546" s="1">
        <v>100000</v>
      </c>
      <c r="C1546" s="1" t="s">
        <v>68</v>
      </c>
      <c r="D1546" s="1">
        <v>0</v>
      </c>
      <c r="E1546" s="4">
        <v>44568</v>
      </c>
      <c r="F1546" s="1" t="s">
        <v>69</v>
      </c>
      <c r="G1546" s="1" t="s">
        <v>123</v>
      </c>
      <c r="H1546" s="1" t="s">
        <v>124</v>
      </c>
      <c r="I1546" s="1" t="s">
        <v>101</v>
      </c>
      <c r="J1546" s="1" t="s">
        <v>9823</v>
      </c>
      <c r="K1546" s="1" t="s">
        <v>9824</v>
      </c>
      <c r="L1546" s="1" t="s">
        <v>9825</v>
      </c>
      <c r="M1546" s="1" t="s">
        <v>9817</v>
      </c>
      <c r="N1546" s="1" t="s">
        <v>9818</v>
      </c>
      <c r="O1546" s="1" t="s">
        <v>201</v>
      </c>
      <c r="P1546" s="1" t="s">
        <v>260</v>
      </c>
      <c r="Q1546" s="1" t="s">
        <v>256</v>
      </c>
      <c r="R1546" s="1" t="s">
        <v>9826</v>
      </c>
      <c r="S1546" s="1" t="s">
        <v>9827</v>
      </c>
      <c r="T1546" s="1"/>
      <c r="U1546" s="1" t="s">
        <v>130</v>
      </c>
      <c r="V1546" s="1"/>
      <c r="W1546" s="1"/>
      <c r="X1546" s="1"/>
      <c r="Y1546" s="1">
        <v>112</v>
      </c>
      <c r="Z1546" s="1"/>
      <c r="AA1546" s="1"/>
      <c r="AB1546" s="1"/>
      <c r="AC1546" s="1"/>
      <c r="AD1546" s="1"/>
      <c r="AE1546" s="1"/>
      <c r="AF1546" s="1"/>
      <c r="AG1546" s="1"/>
      <c r="AH1546" s="1"/>
      <c r="AI1546" s="1"/>
      <c r="AJ1546" s="1"/>
      <c r="AK1546" s="1" t="s">
        <v>220</v>
      </c>
      <c r="AL1546" s="1"/>
      <c r="AM1546" s="1"/>
      <c r="AN1546" s="1"/>
      <c r="AO1546" s="1"/>
      <c r="AP1546" s="1"/>
      <c r="AQ1546" s="1"/>
      <c r="AR1546" s="1"/>
      <c r="AS1546" s="1"/>
      <c r="AT1546" s="1"/>
      <c r="AU1546" s="1"/>
      <c r="AV1546" s="1"/>
      <c r="AW1546" s="1"/>
      <c r="AX1546" s="1"/>
      <c r="AY1546" s="1"/>
      <c r="AZ1546" s="1" t="s">
        <v>205</v>
      </c>
      <c r="BA1546" s="1" t="s">
        <v>201</v>
      </c>
      <c r="BB1546" s="1"/>
      <c r="BC1546" s="1"/>
      <c r="BD1546" s="1"/>
      <c r="BE1546" s="1" t="s">
        <v>192</v>
      </c>
      <c r="BF1546" s="1"/>
      <c r="BG1546" s="1"/>
      <c r="BH1546" s="1" t="s">
        <v>7535</v>
      </c>
      <c r="BI1546" s="1"/>
      <c r="BJ1546" s="1"/>
      <c r="BK1546" s="1"/>
      <c r="BL1546" s="1" t="s">
        <v>9821</v>
      </c>
      <c r="BM1546" s="1" t="s">
        <v>9822</v>
      </c>
      <c r="BN1546" s="1"/>
    </row>
    <row r="1547" spans="1:66" ht="15.75" customHeight="1" x14ac:dyDescent="0.3">
      <c r="A1547" s="1" t="s">
        <v>414</v>
      </c>
      <c r="B1547" s="1">
        <v>300000</v>
      </c>
      <c r="C1547" s="1" t="s">
        <v>68</v>
      </c>
      <c r="D1547" s="1">
        <v>0</v>
      </c>
      <c r="E1547" s="4" t="s">
        <v>6629</v>
      </c>
      <c r="F1547" s="1" t="s">
        <v>69</v>
      </c>
      <c r="G1547" s="1" t="s">
        <v>123</v>
      </c>
      <c r="H1547" s="1" t="s">
        <v>124</v>
      </c>
      <c r="I1547" s="1" t="s">
        <v>101</v>
      </c>
      <c r="J1547" s="1" t="s">
        <v>8873</v>
      </c>
      <c r="K1547" s="1" t="s">
        <v>8874</v>
      </c>
      <c r="L1547" s="1" t="s">
        <v>1658</v>
      </c>
      <c r="M1547" s="1" t="s">
        <v>8876</v>
      </c>
      <c r="N1547" s="1" t="s">
        <v>8877</v>
      </c>
      <c r="O1547" s="1" t="s">
        <v>382</v>
      </c>
      <c r="P1547" s="1" t="s">
        <v>735</v>
      </c>
      <c r="Q1547" s="1" t="s">
        <v>414</v>
      </c>
      <c r="R1547" s="1" t="s">
        <v>9828</v>
      </c>
      <c r="S1547" s="1" t="s">
        <v>9829</v>
      </c>
      <c r="T1547" s="1"/>
      <c r="U1547" s="1" t="s">
        <v>130</v>
      </c>
      <c r="V1547" s="1"/>
      <c r="W1547" s="1"/>
      <c r="X1547" s="1"/>
      <c r="Y1547" s="1">
        <v>390</v>
      </c>
      <c r="Z1547" s="1"/>
      <c r="AA1547" s="1"/>
      <c r="AB1547" s="1"/>
      <c r="AC1547" s="1"/>
      <c r="AD1547" s="1"/>
      <c r="AE1547" s="1"/>
      <c r="AF1547" s="1"/>
      <c r="AG1547" s="1"/>
      <c r="AH1547" s="1"/>
      <c r="AI1547" s="1"/>
      <c r="AJ1547" s="1"/>
      <c r="AK1547" s="1" t="s">
        <v>163</v>
      </c>
      <c r="AL1547" s="1"/>
      <c r="AM1547" s="1"/>
      <c r="AN1547" s="1"/>
      <c r="AO1547" s="1"/>
      <c r="AP1547" s="1"/>
      <c r="AQ1547" s="1"/>
      <c r="AR1547" s="1"/>
      <c r="AS1547" s="1"/>
      <c r="AT1547" s="1"/>
      <c r="AU1547" s="1"/>
      <c r="AV1547" s="1"/>
      <c r="AW1547" s="1"/>
      <c r="AX1547" s="1" t="s">
        <v>500</v>
      </c>
      <c r="AY1547" s="1"/>
      <c r="AZ1547" s="1" t="s">
        <v>521</v>
      </c>
      <c r="BA1547" s="1" t="s">
        <v>517</v>
      </c>
      <c r="BB1547" s="1"/>
      <c r="BC1547" s="1"/>
      <c r="BD1547" s="1" t="s">
        <v>682</v>
      </c>
      <c r="BE1547" s="1" t="s">
        <v>134</v>
      </c>
      <c r="BF1547" s="1" t="s">
        <v>1707</v>
      </c>
      <c r="BG1547" s="1"/>
      <c r="BH1547" s="1" t="s">
        <v>387</v>
      </c>
      <c r="BI1547" s="1"/>
      <c r="BJ1547" s="1"/>
      <c r="BK1547" s="1"/>
      <c r="BL1547" s="1" t="s">
        <v>8880</v>
      </c>
      <c r="BM1547" s="1" t="s">
        <v>8881</v>
      </c>
      <c r="BN1547" s="1" t="s">
        <v>375</v>
      </c>
    </row>
    <row r="1548" spans="1:66" ht="15.75" customHeight="1" x14ac:dyDescent="0.3">
      <c r="A1548" s="1" t="s">
        <v>256</v>
      </c>
      <c r="B1548" s="1">
        <v>100000</v>
      </c>
      <c r="C1548" s="1" t="s">
        <v>68</v>
      </c>
      <c r="D1548" s="1">
        <v>0</v>
      </c>
      <c r="E1548" s="4">
        <v>44568</v>
      </c>
      <c r="F1548" s="1" t="s">
        <v>69</v>
      </c>
      <c r="G1548" s="1" t="s">
        <v>123</v>
      </c>
      <c r="H1548" s="1" t="s">
        <v>124</v>
      </c>
      <c r="I1548" s="1" t="s">
        <v>101</v>
      </c>
      <c r="J1548" s="1"/>
      <c r="K1548" s="1"/>
      <c r="L1548" s="1" t="s">
        <v>9830</v>
      </c>
      <c r="M1548" s="1" t="s">
        <v>9817</v>
      </c>
      <c r="N1548" s="1" t="s">
        <v>9818</v>
      </c>
      <c r="O1548" s="1" t="s">
        <v>201</v>
      </c>
      <c r="P1548" s="1" t="s">
        <v>260</v>
      </c>
      <c r="Q1548" s="1" t="s">
        <v>256</v>
      </c>
      <c r="R1548" s="1" t="s">
        <v>9831</v>
      </c>
      <c r="S1548" s="1" t="s">
        <v>9832</v>
      </c>
      <c r="T1548" s="1"/>
      <c r="U1548" s="1" t="s">
        <v>130</v>
      </c>
      <c r="V1548" s="1"/>
      <c r="W1548" s="1"/>
      <c r="X1548" s="1"/>
      <c r="Y1548" s="1">
        <v>112</v>
      </c>
      <c r="Z1548" s="1"/>
      <c r="AA1548" s="1"/>
      <c r="AB1548" s="1"/>
      <c r="AC1548" s="1"/>
      <c r="AD1548" s="1"/>
      <c r="AE1548" s="1"/>
      <c r="AF1548" s="1"/>
      <c r="AG1548" s="1"/>
      <c r="AH1548" s="1"/>
      <c r="AI1548" s="1"/>
      <c r="AJ1548" s="1"/>
      <c r="AK1548" s="1" t="s">
        <v>220</v>
      </c>
      <c r="AL1548" s="1"/>
      <c r="AM1548" s="1"/>
      <c r="AN1548" s="1"/>
      <c r="AO1548" s="1"/>
      <c r="AP1548" s="1"/>
      <c r="AQ1548" s="1"/>
      <c r="AR1548" s="1"/>
      <c r="AS1548" s="1"/>
      <c r="AT1548" s="1"/>
      <c r="AU1548" s="1"/>
      <c r="AV1548" s="1"/>
      <c r="AW1548" s="1"/>
      <c r="AX1548" s="1"/>
      <c r="AY1548" s="1"/>
      <c r="AZ1548" s="1" t="s">
        <v>205</v>
      </c>
      <c r="BA1548" s="1" t="s">
        <v>201</v>
      </c>
      <c r="BB1548" s="1"/>
      <c r="BC1548" s="1"/>
      <c r="BD1548" s="1"/>
      <c r="BE1548" s="1" t="s">
        <v>192</v>
      </c>
      <c r="BF1548" s="1"/>
      <c r="BG1548" s="1"/>
      <c r="BH1548" s="1" t="s">
        <v>7535</v>
      </c>
      <c r="BI1548" s="1"/>
      <c r="BJ1548" s="1"/>
      <c r="BK1548" s="1"/>
      <c r="BL1548" s="1" t="s">
        <v>9821</v>
      </c>
      <c r="BM1548" s="1" t="s">
        <v>9822</v>
      </c>
      <c r="BN1548" s="1"/>
    </row>
    <row r="1549" spans="1:66" ht="15.75" customHeight="1" x14ac:dyDescent="0.3">
      <c r="A1549" s="1" t="s">
        <v>414</v>
      </c>
      <c r="B1549" s="1">
        <v>500000</v>
      </c>
      <c r="C1549" s="1" t="s">
        <v>68</v>
      </c>
      <c r="D1549" s="1">
        <v>0</v>
      </c>
      <c r="E1549" s="4">
        <v>44689</v>
      </c>
      <c r="F1549" s="1" t="s">
        <v>69</v>
      </c>
      <c r="G1549" s="1" t="s">
        <v>123</v>
      </c>
      <c r="H1549" s="1" t="s">
        <v>124</v>
      </c>
      <c r="I1549" s="1" t="s">
        <v>101</v>
      </c>
      <c r="J1549" s="1" t="s">
        <v>6147</v>
      </c>
      <c r="K1549" s="1" t="s">
        <v>6148</v>
      </c>
      <c r="L1549" s="1"/>
      <c r="M1549" s="1" t="s">
        <v>6149</v>
      </c>
      <c r="N1549" s="1" t="s">
        <v>6150</v>
      </c>
      <c r="O1549" s="1" t="s">
        <v>138</v>
      </c>
      <c r="P1549" s="1" t="s">
        <v>735</v>
      </c>
      <c r="Q1549" s="1" t="s">
        <v>414</v>
      </c>
      <c r="R1549" s="1" t="s">
        <v>9833</v>
      </c>
      <c r="S1549" s="1" t="s">
        <v>9834</v>
      </c>
      <c r="T1549" s="1"/>
      <c r="U1549" s="1" t="s">
        <v>147</v>
      </c>
      <c r="V1549" s="1"/>
      <c r="W1549" s="1"/>
      <c r="X1549" s="1"/>
      <c r="Y1549" s="1">
        <v>1975</v>
      </c>
      <c r="Z1549" s="1"/>
      <c r="AA1549" s="1"/>
      <c r="AB1549" s="1"/>
      <c r="AC1549" s="1"/>
      <c r="AD1549" s="1"/>
      <c r="AE1549" s="1"/>
      <c r="AF1549" s="1"/>
      <c r="AG1549" s="1" t="s">
        <v>111</v>
      </c>
      <c r="AH1549" s="1"/>
      <c r="AI1549" s="1"/>
      <c r="AJ1549" s="1"/>
      <c r="AK1549" s="1" t="s">
        <v>112</v>
      </c>
      <c r="AL1549" s="1"/>
      <c r="AM1549" s="1"/>
      <c r="AN1549" s="1"/>
      <c r="AO1549" s="1"/>
      <c r="AP1549" s="1"/>
      <c r="AQ1549" s="1"/>
      <c r="AR1549" s="1"/>
      <c r="AS1549" s="1"/>
      <c r="AT1549" s="1"/>
      <c r="AU1549" s="1"/>
      <c r="AV1549" s="1"/>
      <c r="AW1549" s="1"/>
      <c r="AX1549" s="1" t="s">
        <v>6153</v>
      </c>
      <c r="AY1549" s="1"/>
      <c r="AZ1549" s="1" t="s">
        <v>234</v>
      </c>
      <c r="BA1549" s="1" t="s">
        <v>138</v>
      </c>
      <c r="BB1549" s="1"/>
      <c r="BC1549" s="1"/>
      <c r="BD1549" s="1" t="s">
        <v>116</v>
      </c>
      <c r="BE1549" s="1" t="s">
        <v>192</v>
      </c>
      <c r="BF1549" s="1" t="s">
        <v>135</v>
      </c>
      <c r="BG1549" s="1"/>
      <c r="BH1549" s="1" t="s">
        <v>6154</v>
      </c>
      <c r="BI1549" s="1"/>
      <c r="BJ1549" s="1"/>
      <c r="BK1549" s="1"/>
      <c r="BL1549" s="1" t="s">
        <v>6155</v>
      </c>
      <c r="BM1549" s="1" t="s">
        <v>6156</v>
      </c>
      <c r="BN1549" s="1" t="s">
        <v>181</v>
      </c>
    </row>
    <row r="1550" spans="1:66" ht="15.75" customHeight="1" x14ac:dyDescent="0.3">
      <c r="A1550" s="1" t="s">
        <v>414</v>
      </c>
      <c r="B1550" s="1">
        <v>1000000</v>
      </c>
      <c r="C1550" s="1" t="s">
        <v>68</v>
      </c>
      <c r="D1550" s="1">
        <v>0</v>
      </c>
      <c r="E1550" s="4">
        <v>44568</v>
      </c>
      <c r="F1550" s="1" t="s">
        <v>69</v>
      </c>
      <c r="G1550" s="1" t="s">
        <v>123</v>
      </c>
      <c r="H1550" s="1" t="s">
        <v>124</v>
      </c>
      <c r="I1550" s="1" t="s">
        <v>101</v>
      </c>
      <c r="J1550" s="1"/>
      <c r="K1550" s="1"/>
      <c r="L1550" s="1" t="s">
        <v>9835</v>
      </c>
      <c r="M1550" s="1" t="s">
        <v>6149</v>
      </c>
      <c r="N1550" s="1" t="s">
        <v>6150</v>
      </c>
      <c r="O1550" s="1" t="s">
        <v>138</v>
      </c>
      <c r="P1550" s="1" t="s">
        <v>735</v>
      </c>
      <c r="Q1550" s="1" t="s">
        <v>414</v>
      </c>
      <c r="R1550" s="1" t="s">
        <v>9836</v>
      </c>
      <c r="S1550" s="1" t="s">
        <v>9837</v>
      </c>
      <c r="T1550" s="1"/>
      <c r="U1550" s="1" t="s">
        <v>147</v>
      </c>
      <c r="V1550" s="1"/>
      <c r="W1550" s="1"/>
      <c r="X1550" s="1"/>
      <c r="Y1550" s="1">
        <v>1975</v>
      </c>
      <c r="Z1550" s="1"/>
      <c r="AA1550" s="1"/>
      <c r="AB1550" s="1"/>
      <c r="AC1550" s="1"/>
      <c r="AD1550" s="1"/>
      <c r="AE1550" s="1"/>
      <c r="AF1550" s="1"/>
      <c r="AG1550" s="1" t="s">
        <v>111</v>
      </c>
      <c r="AH1550" s="1"/>
      <c r="AI1550" s="1"/>
      <c r="AJ1550" s="1"/>
      <c r="AK1550" s="1" t="s">
        <v>112</v>
      </c>
      <c r="AL1550" s="1"/>
      <c r="AM1550" s="1"/>
      <c r="AN1550" s="1"/>
      <c r="AO1550" s="1"/>
      <c r="AP1550" s="1"/>
      <c r="AQ1550" s="1"/>
      <c r="AR1550" s="1"/>
      <c r="AS1550" s="1"/>
      <c r="AT1550" s="1"/>
      <c r="AU1550" s="1"/>
      <c r="AV1550" s="1"/>
      <c r="AW1550" s="1"/>
      <c r="AX1550" s="1" t="s">
        <v>6153</v>
      </c>
      <c r="AY1550" s="1"/>
      <c r="AZ1550" s="1" t="s">
        <v>234</v>
      </c>
      <c r="BA1550" s="1" t="s">
        <v>138</v>
      </c>
      <c r="BB1550" s="1"/>
      <c r="BC1550" s="1"/>
      <c r="BD1550" s="1" t="s">
        <v>116</v>
      </c>
      <c r="BE1550" s="1" t="s">
        <v>192</v>
      </c>
      <c r="BF1550" s="1" t="s">
        <v>135</v>
      </c>
      <c r="BG1550" s="1"/>
      <c r="BH1550" s="1" t="s">
        <v>6154</v>
      </c>
      <c r="BI1550" s="1"/>
      <c r="BJ1550" s="1"/>
      <c r="BK1550" s="1"/>
      <c r="BL1550" s="1" t="s">
        <v>6155</v>
      </c>
      <c r="BM1550" s="1" t="s">
        <v>6156</v>
      </c>
      <c r="BN1550" s="1" t="s">
        <v>121</v>
      </c>
    </row>
    <row r="1551" spans="1:66" ht="15.75" customHeight="1" x14ac:dyDescent="0.3">
      <c r="A1551" s="1" t="s">
        <v>168</v>
      </c>
      <c r="B1551" s="1">
        <v>500000</v>
      </c>
      <c r="C1551" s="1" t="s">
        <v>68</v>
      </c>
      <c r="D1551" s="1">
        <v>0</v>
      </c>
      <c r="E1551" s="4">
        <v>44688</v>
      </c>
      <c r="F1551" s="1" t="s">
        <v>69</v>
      </c>
      <c r="G1551" s="1" t="s">
        <v>99</v>
      </c>
      <c r="H1551" s="1" t="s">
        <v>100</v>
      </c>
      <c r="I1551" s="1" t="s">
        <v>101</v>
      </c>
      <c r="J1551" s="1"/>
      <c r="K1551" s="1"/>
      <c r="L1551" s="1" t="s">
        <v>121</v>
      </c>
      <c r="M1551" s="1" t="s">
        <v>9838</v>
      </c>
      <c r="N1551" s="1" t="s">
        <v>9839</v>
      </c>
      <c r="O1551" s="1" t="s">
        <v>168</v>
      </c>
      <c r="P1551" s="1" t="s">
        <v>292</v>
      </c>
      <c r="Q1551" s="1" t="s">
        <v>168</v>
      </c>
      <c r="R1551" s="1" t="s">
        <v>9840</v>
      </c>
      <c r="S1551" s="1" t="s">
        <v>9841</v>
      </c>
      <c r="T1551" s="1"/>
      <c r="U1551" s="1" t="s">
        <v>130</v>
      </c>
      <c r="V1551" s="1"/>
      <c r="W1551" s="1"/>
      <c r="X1551" s="1"/>
      <c r="Y1551" s="1">
        <v>105</v>
      </c>
      <c r="Z1551" s="1"/>
      <c r="AA1551" s="1"/>
      <c r="AB1551" s="1"/>
      <c r="AC1551" s="1"/>
      <c r="AD1551" s="1"/>
      <c r="AE1551" s="1"/>
      <c r="AF1551" s="1"/>
      <c r="AG1551" s="1"/>
      <c r="AH1551" s="1"/>
      <c r="AI1551" s="1"/>
      <c r="AJ1551" s="1"/>
      <c r="AK1551" s="1" t="s">
        <v>112</v>
      </c>
      <c r="AL1551" s="1"/>
      <c r="AM1551" s="1"/>
      <c r="AN1551" s="1"/>
      <c r="AO1551" s="1"/>
      <c r="AP1551" s="1"/>
      <c r="AQ1551" s="1"/>
      <c r="AR1551" s="1"/>
      <c r="AS1551" s="1"/>
      <c r="AT1551" s="1"/>
      <c r="AU1551" s="1"/>
      <c r="AV1551" s="1"/>
      <c r="AW1551" s="1"/>
      <c r="AX1551" s="1"/>
      <c r="AY1551" s="1"/>
      <c r="AZ1551" s="1" t="s">
        <v>292</v>
      </c>
      <c r="BA1551" s="1" t="s">
        <v>168</v>
      </c>
      <c r="BB1551" s="1"/>
      <c r="BC1551" s="1"/>
      <c r="BD1551" s="1" t="s">
        <v>266</v>
      </c>
      <c r="BE1551" s="1" t="s">
        <v>192</v>
      </c>
      <c r="BF1551" s="1"/>
      <c r="BG1551" s="1"/>
      <c r="BH1551" s="1" t="s">
        <v>193</v>
      </c>
      <c r="BI1551" s="1"/>
      <c r="BJ1551" s="1"/>
      <c r="BK1551" s="1"/>
      <c r="BL1551" s="1" t="s">
        <v>9842</v>
      </c>
      <c r="BM1551" s="1" t="s">
        <v>9843</v>
      </c>
      <c r="BN1551" s="1" t="s">
        <v>121</v>
      </c>
    </row>
    <row r="1552" spans="1:66" ht="15.75" customHeight="1" x14ac:dyDescent="0.3">
      <c r="A1552" s="1" t="s">
        <v>512</v>
      </c>
      <c r="B1552" s="1">
        <v>25000000</v>
      </c>
      <c r="C1552" s="1" t="s">
        <v>68</v>
      </c>
      <c r="D1552" s="1">
        <v>0</v>
      </c>
      <c r="E1552" s="4">
        <v>44568</v>
      </c>
      <c r="F1552" s="1" t="s">
        <v>69</v>
      </c>
      <c r="G1552" s="1" t="s">
        <v>99</v>
      </c>
      <c r="H1552" s="1" t="s">
        <v>100</v>
      </c>
      <c r="I1552" s="1" t="s">
        <v>101</v>
      </c>
      <c r="J1552" s="1"/>
      <c r="K1552" s="1"/>
      <c r="L1552" s="1" t="s">
        <v>9844</v>
      </c>
      <c r="M1552" s="1" t="s">
        <v>9845</v>
      </c>
      <c r="N1552" s="1" t="s">
        <v>9846</v>
      </c>
      <c r="O1552" s="1" t="s">
        <v>168</v>
      </c>
      <c r="P1552" s="1" t="s">
        <v>518</v>
      </c>
      <c r="Q1552" s="1" t="s">
        <v>512</v>
      </c>
      <c r="R1552" s="1" t="s">
        <v>9847</v>
      </c>
      <c r="S1552" s="1" t="s">
        <v>9848</v>
      </c>
      <c r="T1552" s="1"/>
      <c r="U1552" s="1" t="s">
        <v>130</v>
      </c>
      <c r="V1552" s="1"/>
      <c r="W1552" s="1"/>
      <c r="X1552" s="1"/>
      <c r="Y1552" s="1">
        <v>1904</v>
      </c>
      <c r="Z1552" s="1"/>
      <c r="AA1552" s="1"/>
      <c r="AB1552" s="1"/>
      <c r="AC1552" s="1"/>
      <c r="AD1552" s="1"/>
      <c r="AE1552" s="1"/>
      <c r="AF1552" s="1"/>
      <c r="AG1552" s="1" t="s">
        <v>111</v>
      </c>
      <c r="AH1552" s="1"/>
      <c r="AI1552" s="1"/>
      <c r="AJ1552" s="1"/>
      <c r="AK1552" s="1" t="s">
        <v>220</v>
      </c>
      <c r="AL1552" s="1"/>
      <c r="AM1552" s="1"/>
      <c r="AN1552" s="1"/>
      <c r="AO1552" s="1"/>
      <c r="AP1552" s="1"/>
      <c r="AQ1552" s="1"/>
      <c r="AR1552" s="1"/>
      <c r="AS1552" s="1"/>
      <c r="AT1552" s="1"/>
      <c r="AU1552" s="1"/>
      <c r="AV1552" s="1"/>
      <c r="AW1552" s="1"/>
      <c r="AX1552" s="1" t="s">
        <v>282</v>
      </c>
      <c r="AY1552" s="1"/>
      <c r="AZ1552" s="1" t="s">
        <v>292</v>
      </c>
      <c r="BA1552" s="1" t="s">
        <v>168</v>
      </c>
      <c r="BB1552" s="1"/>
      <c r="BC1552" s="1"/>
      <c r="BD1552" s="1" t="s">
        <v>7444</v>
      </c>
      <c r="BE1552" s="1" t="s">
        <v>192</v>
      </c>
      <c r="BF1552" s="1" t="s">
        <v>135</v>
      </c>
      <c r="BG1552" s="1"/>
      <c r="BH1552" s="1" t="s">
        <v>193</v>
      </c>
      <c r="BI1552" s="1"/>
      <c r="BJ1552" s="1"/>
      <c r="BK1552" s="1"/>
      <c r="BL1552" s="1" t="s">
        <v>9849</v>
      </c>
      <c r="BM1552" s="1" t="s">
        <v>9850</v>
      </c>
      <c r="BN1552" s="1" t="s">
        <v>121</v>
      </c>
    </row>
    <row r="1553" spans="1:66" ht="15.75" customHeight="1" x14ac:dyDescent="0.3">
      <c r="A1553" s="1" t="s">
        <v>6843</v>
      </c>
      <c r="B1553" s="1">
        <v>6500000</v>
      </c>
      <c r="C1553" s="1" t="s">
        <v>68</v>
      </c>
      <c r="D1553" s="1">
        <v>0</v>
      </c>
      <c r="E1553" s="4" t="s">
        <v>6629</v>
      </c>
      <c r="F1553" s="1" t="s">
        <v>69</v>
      </c>
      <c r="G1553" s="1" t="s">
        <v>123</v>
      </c>
      <c r="H1553" s="1" t="s">
        <v>124</v>
      </c>
      <c r="I1553" s="1" t="s">
        <v>101</v>
      </c>
      <c r="J1553" s="1"/>
      <c r="K1553" s="1"/>
      <c r="L1553" s="1" t="s">
        <v>9851</v>
      </c>
      <c r="M1553" s="1" t="s">
        <v>9852</v>
      </c>
      <c r="N1553" s="1" t="s">
        <v>9853</v>
      </c>
      <c r="O1553" s="1" t="s">
        <v>406</v>
      </c>
      <c r="P1553" s="1" t="s">
        <v>8051</v>
      </c>
      <c r="Q1553" s="1" t="s">
        <v>6843</v>
      </c>
      <c r="R1553" s="1" t="s">
        <v>9854</v>
      </c>
      <c r="S1553" s="1" t="s">
        <v>9855</v>
      </c>
      <c r="T1553" s="1"/>
      <c r="U1553" s="1" t="s">
        <v>1299</v>
      </c>
      <c r="V1553" s="1"/>
      <c r="W1553" s="1"/>
      <c r="X1553" s="1"/>
      <c r="Y1553" s="1">
        <v>836</v>
      </c>
      <c r="Z1553" s="1"/>
      <c r="AA1553" s="1"/>
      <c r="AB1553" s="1"/>
      <c r="AC1553" s="1"/>
      <c r="AD1553" s="1"/>
      <c r="AE1553" s="1"/>
      <c r="AF1553" s="1"/>
      <c r="AG1553" s="1" t="s">
        <v>111</v>
      </c>
      <c r="AH1553" s="1"/>
      <c r="AI1553" s="1"/>
      <c r="AJ1553" s="1"/>
      <c r="AK1553" s="1" t="s">
        <v>356</v>
      </c>
      <c r="AL1553" s="1" t="s">
        <v>2679</v>
      </c>
      <c r="AM1553" s="1"/>
      <c r="AN1553" s="1"/>
      <c r="AO1553" s="1"/>
      <c r="AP1553" s="1"/>
      <c r="AQ1553" s="1"/>
      <c r="AR1553" s="1"/>
      <c r="AS1553" s="1"/>
      <c r="AT1553" s="1"/>
      <c r="AU1553" s="1"/>
      <c r="AV1553" s="1"/>
      <c r="AW1553" s="1"/>
      <c r="AX1553" s="1" t="s">
        <v>357</v>
      </c>
      <c r="AY1553" s="1"/>
      <c r="AZ1553" s="1" t="s">
        <v>234</v>
      </c>
      <c r="BA1553" s="1" t="s">
        <v>138</v>
      </c>
      <c r="BB1553" s="1"/>
      <c r="BC1553" s="1"/>
      <c r="BD1553" s="1" t="s">
        <v>88</v>
      </c>
      <c r="BE1553" s="1" t="s">
        <v>134</v>
      </c>
      <c r="BF1553" s="1"/>
      <c r="BG1553" s="1"/>
      <c r="BH1553" s="1" t="s">
        <v>864</v>
      </c>
      <c r="BI1553" s="1"/>
      <c r="BJ1553" s="1"/>
      <c r="BK1553" s="1" t="s">
        <v>9856</v>
      </c>
      <c r="BL1553" s="1" t="s">
        <v>9857</v>
      </c>
      <c r="BM1553" s="1" t="s">
        <v>9858</v>
      </c>
      <c r="BN1553" s="1"/>
    </row>
    <row r="1554" spans="1:66" ht="15.75" customHeight="1" x14ac:dyDescent="0.3">
      <c r="A1554" s="1" t="s">
        <v>1505</v>
      </c>
      <c r="B1554" s="1">
        <v>20000</v>
      </c>
      <c r="C1554" s="1" t="s">
        <v>68</v>
      </c>
      <c r="D1554" s="1">
        <v>0</v>
      </c>
      <c r="E1554" s="4">
        <v>44749</v>
      </c>
      <c r="F1554" s="1" t="s">
        <v>69</v>
      </c>
      <c r="G1554" s="1" t="s">
        <v>99</v>
      </c>
      <c r="H1554" s="1" t="s">
        <v>100</v>
      </c>
      <c r="I1554" s="1" t="s">
        <v>101</v>
      </c>
      <c r="J1554" s="1"/>
      <c r="K1554" s="1"/>
      <c r="L1554" s="1" t="s">
        <v>375</v>
      </c>
      <c r="M1554" s="1" t="s">
        <v>9859</v>
      </c>
      <c r="N1554" s="1" t="s">
        <v>9860</v>
      </c>
      <c r="O1554" s="1" t="s">
        <v>401</v>
      </c>
      <c r="P1554" s="1" t="s">
        <v>1508</v>
      </c>
      <c r="Q1554" s="1" t="s">
        <v>1505</v>
      </c>
      <c r="R1554" s="1" t="s">
        <v>9861</v>
      </c>
      <c r="S1554" s="1" t="s">
        <v>9862</v>
      </c>
      <c r="T1554" s="1"/>
      <c r="U1554" s="1" t="s">
        <v>263</v>
      </c>
      <c r="V1554" s="1"/>
      <c r="W1554" s="1"/>
      <c r="X1554" s="1"/>
      <c r="Y1554" s="1">
        <v>550</v>
      </c>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t="s">
        <v>177</v>
      </c>
      <c r="AY1554" s="1"/>
      <c r="AZ1554" s="1" t="s">
        <v>407</v>
      </c>
      <c r="BA1554" s="1" t="s">
        <v>401</v>
      </c>
      <c r="BB1554" s="1" t="s">
        <v>3529</v>
      </c>
      <c r="BC1554" s="1"/>
      <c r="BD1554" s="1" t="s">
        <v>266</v>
      </c>
      <c r="BE1554" s="1" t="s">
        <v>134</v>
      </c>
      <c r="BF1554" s="1"/>
      <c r="BG1554" s="1"/>
      <c r="BH1554" s="1"/>
      <c r="BI1554" s="1"/>
      <c r="BJ1554" s="1"/>
      <c r="BK1554" s="1"/>
      <c r="BL1554" s="1" t="s">
        <v>9863</v>
      </c>
      <c r="BM1554" s="1" t="s">
        <v>9864</v>
      </c>
      <c r="BN1554" s="1"/>
    </row>
    <row r="1555" spans="1:66" ht="15.75" customHeight="1" x14ac:dyDescent="0.3">
      <c r="A1555" s="1" t="s">
        <v>1505</v>
      </c>
      <c r="B1555" s="1">
        <v>200000</v>
      </c>
      <c r="C1555" s="1" t="s">
        <v>68</v>
      </c>
      <c r="D1555" s="1">
        <v>0</v>
      </c>
      <c r="E1555" s="4">
        <v>44749</v>
      </c>
      <c r="F1555" s="1" t="s">
        <v>69</v>
      </c>
      <c r="G1555" s="1" t="s">
        <v>99</v>
      </c>
      <c r="H1555" s="1" t="s">
        <v>100</v>
      </c>
      <c r="I1555" s="1" t="s">
        <v>101</v>
      </c>
      <c r="J1555" s="1"/>
      <c r="K1555" s="1"/>
      <c r="L1555" s="1" t="s">
        <v>375</v>
      </c>
      <c r="M1555" s="1" t="s">
        <v>9859</v>
      </c>
      <c r="N1555" s="1" t="s">
        <v>9860</v>
      </c>
      <c r="O1555" s="1" t="s">
        <v>401</v>
      </c>
      <c r="P1555" s="1" t="s">
        <v>1508</v>
      </c>
      <c r="Q1555" s="1" t="s">
        <v>1505</v>
      </c>
      <c r="R1555" s="1" t="s">
        <v>9865</v>
      </c>
      <c r="S1555" s="1" t="s">
        <v>9866</v>
      </c>
      <c r="T1555" s="1"/>
      <c r="U1555" s="1" t="s">
        <v>263</v>
      </c>
      <c r="V1555" s="1"/>
      <c r="W1555" s="1"/>
      <c r="X1555" s="1"/>
      <c r="Y1555" s="1">
        <v>550</v>
      </c>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t="s">
        <v>177</v>
      </c>
      <c r="AY1555" s="1"/>
      <c r="AZ1555" s="1" t="s">
        <v>407</v>
      </c>
      <c r="BA1555" s="1" t="s">
        <v>401</v>
      </c>
      <c r="BB1555" s="1" t="s">
        <v>3529</v>
      </c>
      <c r="BC1555" s="1"/>
      <c r="BD1555" s="1" t="s">
        <v>266</v>
      </c>
      <c r="BE1555" s="1" t="s">
        <v>134</v>
      </c>
      <c r="BF1555" s="1"/>
      <c r="BG1555" s="1"/>
      <c r="BH1555" s="1"/>
      <c r="BI1555" s="1"/>
      <c r="BJ1555" s="1"/>
      <c r="BK1555" s="1"/>
      <c r="BL1555" s="1" t="s">
        <v>9863</v>
      </c>
      <c r="BM1555" s="1" t="s">
        <v>9864</v>
      </c>
      <c r="BN1555" s="1"/>
    </row>
    <row r="1556" spans="1:66" ht="15.75" customHeight="1" x14ac:dyDescent="0.3">
      <c r="A1556" s="1" t="s">
        <v>6843</v>
      </c>
      <c r="B1556" s="1">
        <v>1000000</v>
      </c>
      <c r="C1556" s="1" t="s">
        <v>68</v>
      </c>
      <c r="D1556" s="1">
        <v>0</v>
      </c>
      <c r="E1556" s="4" t="s">
        <v>1059</v>
      </c>
      <c r="F1556" s="1" t="s">
        <v>69</v>
      </c>
      <c r="G1556" s="1" t="s">
        <v>123</v>
      </c>
      <c r="H1556" s="1" t="s">
        <v>124</v>
      </c>
      <c r="I1556" s="1" t="s">
        <v>101</v>
      </c>
      <c r="J1556" s="1" t="s">
        <v>9867</v>
      </c>
      <c r="K1556" s="1" t="s">
        <v>9868</v>
      </c>
      <c r="L1556" s="1" t="s">
        <v>9869</v>
      </c>
      <c r="M1556" s="1" t="s">
        <v>9870</v>
      </c>
      <c r="N1556" s="1" t="s">
        <v>9871</v>
      </c>
      <c r="O1556" s="1" t="s">
        <v>382</v>
      </c>
      <c r="P1556" s="1" t="s">
        <v>8051</v>
      </c>
      <c r="Q1556" s="1" t="s">
        <v>6843</v>
      </c>
      <c r="R1556" s="1" t="s">
        <v>9872</v>
      </c>
      <c r="S1556" s="1" t="s">
        <v>9873</v>
      </c>
      <c r="T1556" s="1"/>
      <c r="U1556" s="1" t="s">
        <v>1299</v>
      </c>
      <c r="V1556" s="1"/>
      <c r="W1556" s="1"/>
      <c r="X1556" s="1"/>
      <c r="Y1556" s="1">
        <v>130</v>
      </c>
      <c r="Z1556" s="1"/>
      <c r="AA1556" s="1"/>
      <c r="AB1556" s="1"/>
      <c r="AC1556" s="1"/>
      <c r="AD1556" s="1"/>
      <c r="AE1556" s="1"/>
      <c r="AF1556" s="1"/>
      <c r="AG1556" s="1"/>
      <c r="AH1556" s="1"/>
      <c r="AI1556" s="1"/>
      <c r="AJ1556" s="1"/>
      <c r="AK1556" s="1" t="s">
        <v>204</v>
      </c>
      <c r="AL1556" s="1"/>
      <c r="AM1556" s="1"/>
      <c r="AN1556" s="1"/>
      <c r="AO1556" s="1"/>
      <c r="AP1556" s="1"/>
      <c r="AQ1556" s="1"/>
      <c r="AR1556" s="1"/>
      <c r="AS1556" s="1"/>
      <c r="AT1556" s="1"/>
      <c r="AU1556" s="1"/>
      <c r="AV1556" s="1"/>
      <c r="AW1556" s="1"/>
      <c r="AX1556" s="1" t="s">
        <v>1087</v>
      </c>
      <c r="AY1556" s="1"/>
      <c r="AZ1556" s="1" t="s">
        <v>292</v>
      </c>
      <c r="BA1556" s="1" t="s">
        <v>168</v>
      </c>
      <c r="BB1556" s="1"/>
      <c r="BC1556" s="1"/>
      <c r="BD1556" s="1" t="s">
        <v>88</v>
      </c>
      <c r="BE1556" s="1" t="s">
        <v>134</v>
      </c>
      <c r="BF1556" s="1" t="s">
        <v>135</v>
      </c>
      <c r="BG1556" s="1"/>
      <c r="BH1556" s="1"/>
      <c r="BI1556" s="1"/>
      <c r="BJ1556" s="1"/>
      <c r="BK1556" s="1"/>
      <c r="BL1556" s="1" t="s">
        <v>9874</v>
      </c>
      <c r="BM1556" s="1" t="s">
        <v>9875</v>
      </c>
      <c r="BN1556" s="1" t="s">
        <v>121</v>
      </c>
    </row>
    <row r="1557" spans="1:66" ht="15.75" customHeight="1" x14ac:dyDescent="0.3">
      <c r="A1557" s="1" t="s">
        <v>376</v>
      </c>
      <c r="B1557" s="1">
        <v>7000000</v>
      </c>
      <c r="C1557" s="1" t="s">
        <v>68</v>
      </c>
      <c r="D1557" s="1">
        <v>0</v>
      </c>
      <c r="E1557" s="4" t="s">
        <v>314</v>
      </c>
      <c r="F1557" s="1" t="s">
        <v>69</v>
      </c>
      <c r="G1557" s="1" t="s">
        <v>123</v>
      </c>
      <c r="H1557" s="1" t="s">
        <v>124</v>
      </c>
      <c r="I1557" s="1" t="s">
        <v>101</v>
      </c>
      <c r="J1557" s="1" t="s">
        <v>9876</v>
      </c>
      <c r="K1557" s="1" t="s">
        <v>9877</v>
      </c>
      <c r="L1557" s="1" t="s">
        <v>1039</v>
      </c>
      <c r="M1557" s="1" t="s">
        <v>9878</v>
      </c>
      <c r="N1557" s="1" t="s">
        <v>9879</v>
      </c>
      <c r="O1557" s="1" t="s">
        <v>201</v>
      </c>
      <c r="P1557" s="1" t="s">
        <v>383</v>
      </c>
      <c r="Q1557" s="1" t="s">
        <v>376</v>
      </c>
      <c r="R1557" s="1" t="s">
        <v>9880</v>
      </c>
      <c r="S1557" s="1" t="s">
        <v>9881</v>
      </c>
      <c r="T1557" s="1"/>
      <c r="U1557" s="1" t="s">
        <v>130</v>
      </c>
      <c r="V1557" s="1"/>
      <c r="W1557" s="1" t="s">
        <v>9882</v>
      </c>
      <c r="X1557" s="1"/>
      <c r="Y1557" s="1">
        <v>1000</v>
      </c>
      <c r="Z1557" s="1"/>
      <c r="AA1557" s="1"/>
      <c r="AB1557" s="1"/>
      <c r="AC1557" s="1"/>
      <c r="AD1557" s="1"/>
      <c r="AE1557" s="1"/>
      <c r="AF1557" s="1"/>
      <c r="AG1557" s="1" t="s">
        <v>111</v>
      </c>
      <c r="AH1557" s="1"/>
      <c r="AI1557" s="1"/>
      <c r="AJ1557" s="1"/>
      <c r="AK1557" s="1"/>
      <c r="AL1557" s="1"/>
      <c r="AM1557" s="1"/>
      <c r="AN1557" s="1"/>
      <c r="AO1557" s="1"/>
      <c r="AP1557" s="1"/>
      <c r="AQ1557" s="1"/>
      <c r="AR1557" s="1"/>
      <c r="AS1557" s="1"/>
      <c r="AT1557" s="1"/>
      <c r="AU1557" s="1"/>
      <c r="AV1557" s="1"/>
      <c r="AW1557" s="1"/>
      <c r="AX1557" s="1"/>
      <c r="AY1557" s="1"/>
      <c r="AZ1557" s="1" t="s">
        <v>205</v>
      </c>
      <c r="BA1557" s="1" t="s">
        <v>201</v>
      </c>
      <c r="BB1557" s="1"/>
      <c r="BC1557" s="1"/>
      <c r="BD1557" s="1" t="s">
        <v>9883</v>
      </c>
      <c r="BE1557" s="1" t="s">
        <v>3039</v>
      </c>
      <c r="BF1557" s="1"/>
      <c r="BG1557" s="1"/>
      <c r="BH1557" s="1" t="s">
        <v>193</v>
      </c>
      <c r="BI1557" s="1"/>
      <c r="BJ1557" s="1"/>
      <c r="BK1557" s="1"/>
      <c r="BL1557" s="1" t="s">
        <v>9884</v>
      </c>
      <c r="BM1557" s="1" t="s">
        <v>9885</v>
      </c>
      <c r="BN1557" s="1"/>
    </row>
    <row r="1558" spans="1:66" ht="15.75" customHeight="1" x14ac:dyDescent="0.3">
      <c r="A1558" s="1" t="s">
        <v>406</v>
      </c>
      <c r="B1558" s="1">
        <v>1000000</v>
      </c>
      <c r="C1558" s="1" t="s">
        <v>68</v>
      </c>
      <c r="D1558" s="1">
        <v>0</v>
      </c>
      <c r="E1558" s="4" t="s">
        <v>1059</v>
      </c>
      <c r="F1558" s="1" t="s">
        <v>69</v>
      </c>
      <c r="G1558" s="1" t="s">
        <v>123</v>
      </c>
      <c r="H1558" s="1" t="s">
        <v>124</v>
      </c>
      <c r="I1558" s="1" t="s">
        <v>101</v>
      </c>
      <c r="J1558" s="1"/>
      <c r="K1558" s="1"/>
      <c r="L1558" s="1"/>
      <c r="M1558" s="1" t="s">
        <v>9886</v>
      </c>
      <c r="N1558" s="1" t="s">
        <v>9887</v>
      </c>
      <c r="O1558" s="1" t="s">
        <v>406</v>
      </c>
      <c r="P1558" s="1" t="s">
        <v>9318</v>
      </c>
      <c r="Q1558" s="1" t="s">
        <v>406</v>
      </c>
      <c r="R1558" s="1" t="s">
        <v>9888</v>
      </c>
      <c r="S1558" s="1" t="s">
        <v>9889</v>
      </c>
      <c r="T1558" s="1"/>
      <c r="U1558" s="1" t="s">
        <v>147</v>
      </c>
      <c r="V1558" s="1"/>
      <c r="W1558" s="1"/>
      <c r="X1558" s="1"/>
      <c r="Y1558" s="1">
        <v>529</v>
      </c>
      <c r="Z1558" s="1"/>
      <c r="AA1558" s="1"/>
      <c r="AB1558" s="1"/>
      <c r="AC1558" s="1"/>
      <c r="AD1558" s="1"/>
      <c r="AE1558" s="1"/>
      <c r="AF1558" s="1"/>
      <c r="AG1558" s="1"/>
      <c r="AH1558" s="1"/>
      <c r="AI1558" s="1"/>
      <c r="AJ1558" s="1"/>
      <c r="AK1558" s="1" t="s">
        <v>112</v>
      </c>
      <c r="AL1558" s="1"/>
      <c r="AM1558" s="1"/>
      <c r="AN1558" s="1"/>
      <c r="AO1558" s="1"/>
      <c r="AP1558" s="1"/>
      <c r="AQ1558" s="1"/>
      <c r="AR1558" s="1"/>
      <c r="AS1558" s="1"/>
      <c r="AT1558" s="1"/>
      <c r="AU1558" s="1"/>
      <c r="AV1558" s="1"/>
      <c r="AW1558" s="1"/>
      <c r="AX1558" s="1" t="s">
        <v>1034</v>
      </c>
      <c r="AY1558" s="1"/>
      <c r="AZ1558" s="1" t="s">
        <v>234</v>
      </c>
      <c r="BA1558" s="1" t="s">
        <v>138</v>
      </c>
      <c r="BB1558" s="1"/>
      <c r="BC1558" s="1"/>
      <c r="BD1558" s="1" t="s">
        <v>88</v>
      </c>
      <c r="BE1558" s="1" t="s">
        <v>134</v>
      </c>
      <c r="BF1558" s="1"/>
      <c r="BG1558" s="1"/>
      <c r="BH1558" s="1"/>
      <c r="BI1558" s="1"/>
      <c r="BJ1558" s="1"/>
      <c r="BK1558" s="1"/>
      <c r="BL1558" s="1" t="s">
        <v>9890</v>
      </c>
      <c r="BM1558" s="1" t="s">
        <v>9891</v>
      </c>
      <c r="BN1558" s="1"/>
    </row>
    <row r="1559" spans="1:66" ht="15.75" customHeight="1" x14ac:dyDescent="0.3">
      <c r="A1559" s="1" t="s">
        <v>512</v>
      </c>
      <c r="B1559" s="1">
        <v>1000000</v>
      </c>
      <c r="C1559" s="1" t="s">
        <v>68</v>
      </c>
      <c r="D1559" s="1">
        <v>0</v>
      </c>
      <c r="E1559" s="4" t="s">
        <v>348</v>
      </c>
      <c r="F1559" s="1" t="s">
        <v>69</v>
      </c>
      <c r="G1559" s="1" t="s">
        <v>123</v>
      </c>
      <c r="H1559" s="1" t="s">
        <v>124</v>
      </c>
      <c r="I1559" s="1" t="s">
        <v>101</v>
      </c>
      <c r="J1559" s="1" t="s">
        <v>9892</v>
      </c>
      <c r="K1559" s="1" t="s">
        <v>9893</v>
      </c>
      <c r="L1559" s="1" t="s">
        <v>1658</v>
      </c>
      <c r="M1559" s="1" t="s">
        <v>9894</v>
      </c>
      <c r="N1559" s="1" t="s">
        <v>9895</v>
      </c>
      <c r="O1559" s="1" t="s">
        <v>382</v>
      </c>
      <c r="P1559" s="1" t="s">
        <v>518</v>
      </c>
      <c r="Q1559" s="1" t="s">
        <v>512</v>
      </c>
      <c r="R1559" s="1" t="s">
        <v>9896</v>
      </c>
      <c r="S1559" s="1" t="s">
        <v>9897</v>
      </c>
      <c r="T1559" s="1"/>
      <c r="U1559" s="1" t="s">
        <v>1299</v>
      </c>
      <c r="V1559" s="1"/>
      <c r="W1559" s="1"/>
      <c r="X1559" s="1"/>
      <c r="Y1559" s="1">
        <v>162</v>
      </c>
      <c r="Z1559" s="1"/>
      <c r="AA1559" s="1"/>
      <c r="AB1559" s="1"/>
      <c r="AC1559" s="1"/>
      <c r="AD1559" s="1"/>
      <c r="AE1559" s="1"/>
      <c r="AF1559" s="1"/>
      <c r="AG1559" s="1" t="s">
        <v>111</v>
      </c>
      <c r="AH1559" s="1"/>
      <c r="AI1559" s="1"/>
      <c r="AJ1559" s="1"/>
      <c r="AK1559" s="1" t="s">
        <v>5778</v>
      </c>
      <c r="AL1559" s="1"/>
      <c r="AM1559" s="1"/>
      <c r="AN1559" s="1"/>
      <c r="AO1559" s="1"/>
      <c r="AP1559" s="1"/>
      <c r="AQ1559" s="1"/>
      <c r="AR1559" s="1"/>
      <c r="AS1559" s="1"/>
      <c r="AT1559" s="1"/>
      <c r="AU1559" s="1"/>
      <c r="AV1559" s="1"/>
      <c r="AW1559" s="1"/>
      <c r="AX1559" s="1" t="s">
        <v>9898</v>
      </c>
      <c r="AY1559" s="1"/>
      <c r="AZ1559" s="1" t="s">
        <v>386</v>
      </c>
      <c r="BA1559" s="1" t="s">
        <v>382</v>
      </c>
      <c r="BB1559" s="1"/>
      <c r="BC1559" s="1"/>
      <c r="BD1559" s="1" t="s">
        <v>88</v>
      </c>
      <c r="BE1559" s="1" t="s">
        <v>192</v>
      </c>
      <c r="BF1559" s="1" t="s">
        <v>90</v>
      </c>
      <c r="BG1559" s="1"/>
      <c r="BH1559" s="1" t="s">
        <v>193</v>
      </c>
      <c r="BI1559" s="1"/>
      <c r="BJ1559" s="1"/>
      <c r="BK1559" s="1"/>
      <c r="BL1559" s="1" t="s">
        <v>9899</v>
      </c>
      <c r="BM1559" s="1" t="s">
        <v>9900</v>
      </c>
      <c r="BN1559" s="1" t="s">
        <v>375</v>
      </c>
    </row>
    <row r="1560" spans="1:66" ht="15.75" customHeight="1" x14ac:dyDescent="0.3">
      <c r="A1560" s="1" t="s">
        <v>512</v>
      </c>
      <c r="B1560" s="1">
        <v>100000</v>
      </c>
      <c r="C1560" s="1" t="s">
        <v>68</v>
      </c>
      <c r="D1560" s="1">
        <v>0</v>
      </c>
      <c r="E1560" s="4" t="s">
        <v>6629</v>
      </c>
      <c r="F1560" s="1" t="s">
        <v>69</v>
      </c>
      <c r="G1560" s="1" t="s">
        <v>123</v>
      </c>
      <c r="H1560" s="1" t="s">
        <v>124</v>
      </c>
      <c r="I1560" s="1" t="s">
        <v>101</v>
      </c>
      <c r="J1560" s="1" t="s">
        <v>9892</v>
      </c>
      <c r="K1560" s="1" t="s">
        <v>9893</v>
      </c>
      <c r="L1560" s="1" t="s">
        <v>379</v>
      </c>
      <c r="M1560" s="1" t="s">
        <v>9894</v>
      </c>
      <c r="N1560" s="1" t="s">
        <v>9895</v>
      </c>
      <c r="O1560" s="1" t="s">
        <v>382</v>
      </c>
      <c r="P1560" s="1" t="s">
        <v>518</v>
      </c>
      <c r="Q1560" s="1" t="s">
        <v>512</v>
      </c>
      <c r="R1560" s="1" t="s">
        <v>9901</v>
      </c>
      <c r="S1560" s="1" t="s">
        <v>9902</v>
      </c>
      <c r="T1560" s="1"/>
      <c r="U1560" s="1" t="s">
        <v>1299</v>
      </c>
      <c r="V1560" s="1"/>
      <c r="W1560" s="1"/>
      <c r="X1560" s="1"/>
      <c r="Y1560" s="1">
        <v>162</v>
      </c>
      <c r="Z1560" s="1"/>
      <c r="AA1560" s="1"/>
      <c r="AB1560" s="1"/>
      <c r="AC1560" s="1"/>
      <c r="AD1560" s="1"/>
      <c r="AE1560" s="1"/>
      <c r="AF1560" s="1"/>
      <c r="AG1560" s="1" t="s">
        <v>111</v>
      </c>
      <c r="AH1560" s="1"/>
      <c r="AI1560" s="1"/>
      <c r="AJ1560" s="1"/>
      <c r="AK1560" s="1" t="s">
        <v>5778</v>
      </c>
      <c r="AL1560" s="1"/>
      <c r="AM1560" s="1"/>
      <c r="AN1560" s="1"/>
      <c r="AO1560" s="1"/>
      <c r="AP1560" s="1"/>
      <c r="AQ1560" s="1"/>
      <c r="AR1560" s="1"/>
      <c r="AS1560" s="1"/>
      <c r="AT1560" s="1"/>
      <c r="AU1560" s="1"/>
      <c r="AV1560" s="1"/>
      <c r="AW1560" s="1"/>
      <c r="AX1560" s="1" t="s">
        <v>9898</v>
      </c>
      <c r="AY1560" s="1"/>
      <c r="AZ1560" s="1" t="s">
        <v>386</v>
      </c>
      <c r="BA1560" s="1" t="s">
        <v>382</v>
      </c>
      <c r="BB1560" s="1"/>
      <c r="BC1560" s="1"/>
      <c r="BD1560" s="1" t="s">
        <v>88</v>
      </c>
      <c r="BE1560" s="1" t="s">
        <v>192</v>
      </c>
      <c r="BF1560" s="1" t="s">
        <v>90</v>
      </c>
      <c r="BG1560" s="1"/>
      <c r="BH1560" s="1" t="s">
        <v>193</v>
      </c>
      <c r="BI1560" s="1"/>
      <c r="BJ1560" s="1"/>
      <c r="BK1560" s="1"/>
      <c r="BL1560" s="1" t="s">
        <v>9899</v>
      </c>
      <c r="BM1560" s="1" t="s">
        <v>9900</v>
      </c>
      <c r="BN1560" s="1" t="s">
        <v>181</v>
      </c>
    </row>
    <row r="1561" spans="1:66" ht="15.75" customHeight="1" x14ac:dyDescent="0.3">
      <c r="A1561" s="1" t="s">
        <v>512</v>
      </c>
      <c r="B1561" s="1">
        <v>1000000</v>
      </c>
      <c r="C1561" s="1" t="s">
        <v>68</v>
      </c>
      <c r="D1561" s="1">
        <v>0</v>
      </c>
      <c r="E1561" s="4" t="s">
        <v>348</v>
      </c>
      <c r="F1561" s="1" t="s">
        <v>69</v>
      </c>
      <c r="G1561" s="1" t="s">
        <v>123</v>
      </c>
      <c r="H1561" s="1" t="s">
        <v>124</v>
      </c>
      <c r="I1561" s="1" t="s">
        <v>101</v>
      </c>
      <c r="J1561" s="1" t="s">
        <v>9892</v>
      </c>
      <c r="K1561" s="1" t="s">
        <v>9893</v>
      </c>
      <c r="L1561" s="1" t="s">
        <v>9903</v>
      </c>
      <c r="M1561" s="1" t="s">
        <v>9894</v>
      </c>
      <c r="N1561" s="1" t="s">
        <v>9895</v>
      </c>
      <c r="O1561" s="1" t="s">
        <v>382</v>
      </c>
      <c r="P1561" s="1" t="s">
        <v>518</v>
      </c>
      <c r="Q1561" s="1" t="s">
        <v>512</v>
      </c>
      <c r="R1561" s="1" t="s">
        <v>9904</v>
      </c>
      <c r="S1561" s="1" t="s">
        <v>9905</v>
      </c>
      <c r="T1561" s="1"/>
      <c r="U1561" s="1" t="s">
        <v>1299</v>
      </c>
      <c r="V1561" s="1"/>
      <c r="W1561" s="1"/>
      <c r="X1561" s="1"/>
      <c r="Y1561" s="1">
        <v>162</v>
      </c>
      <c r="Z1561" s="1"/>
      <c r="AA1561" s="1"/>
      <c r="AB1561" s="1"/>
      <c r="AC1561" s="1"/>
      <c r="AD1561" s="1"/>
      <c r="AE1561" s="1"/>
      <c r="AF1561" s="1"/>
      <c r="AG1561" s="1" t="s">
        <v>111</v>
      </c>
      <c r="AH1561" s="1"/>
      <c r="AI1561" s="1"/>
      <c r="AJ1561" s="1"/>
      <c r="AK1561" s="1" t="s">
        <v>5778</v>
      </c>
      <c r="AL1561" s="1"/>
      <c r="AM1561" s="1"/>
      <c r="AN1561" s="1"/>
      <c r="AO1561" s="1"/>
      <c r="AP1561" s="1"/>
      <c r="AQ1561" s="1"/>
      <c r="AR1561" s="1"/>
      <c r="AS1561" s="1"/>
      <c r="AT1561" s="1"/>
      <c r="AU1561" s="1"/>
      <c r="AV1561" s="1"/>
      <c r="AW1561" s="1"/>
      <c r="AX1561" s="1" t="s">
        <v>9898</v>
      </c>
      <c r="AY1561" s="1"/>
      <c r="AZ1561" s="1" t="s">
        <v>386</v>
      </c>
      <c r="BA1561" s="1" t="s">
        <v>382</v>
      </c>
      <c r="BB1561" s="1"/>
      <c r="BC1561" s="1"/>
      <c r="BD1561" s="1" t="s">
        <v>88</v>
      </c>
      <c r="BE1561" s="1" t="s">
        <v>192</v>
      </c>
      <c r="BF1561" s="1" t="s">
        <v>90</v>
      </c>
      <c r="BG1561" s="1"/>
      <c r="BH1561" s="1" t="s">
        <v>193</v>
      </c>
      <c r="BI1561" s="1"/>
      <c r="BJ1561" s="1"/>
      <c r="BK1561" s="1"/>
      <c r="BL1561" s="1" t="s">
        <v>9899</v>
      </c>
      <c r="BM1561" s="1" t="s">
        <v>9900</v>
      </c>
      <c r="BN1561" s="1" t="s">
        <v>121</v>
      </c>
    </row>
    <row r="1562" spans="1:66" ht="15.75" customHeight="1" x14ac:dyDescent="0.3">
      <c r="A1562" s="1" t="s">
        <v>837</v>
      </c>
      <c r="B1562" s="1">
        <v>500000</v>
      </c>
      <c r="C1562" s="1" t="s">
        <v>68</v>
      </c>
      <c r="D1562" s="1">
        <v>0</v>
      </c>
      <c r="E1562" s="4" t="s">
        <v>1059</v>
      </c>
      <c r="F1562" s="1" t="s">
        <v>69</v>
      </c>
      <c r="G1562" s="1" t="s">
        <v>99</v>
      </c>
      <c r="H1562" s="1" t="s">
        <v>100</v>
      </c>
      <c r="I1562" s="1" t="s">
        <v>101</v>
      </c>
      <c r="J1562" s="1" t="s">
        <v>9906</v>
      </c>
      <c r="K1562" s="1" t="s">
        <v>9907</v>
      </c>
      <c r="L1562" s="1" t="s">
        <v>230</v>
      </c>
      <c r="M1562" s="1" t="s">
        <v>9908</v>
      </c>
      <c r="N1562" s="1" t="s">
        <v>9909</v>
      </c>
      <c r="O1562" s="1" t="s">
        <v>291</v>
      </c>
      <c r="P1562" s="1" t="s">
        <v>843</v>
      </c>
      <c r="Q1562" s="1" t="s">
        <v>837</v>
      </c>
      <c r="R1562" s="1" t="s">
        <v>9910</v>
      </c>
      <c r="S1562" s="1" t="s">
        <v>9911</v>
      </c>
      <c r="T1562" s="1"/>
      <c r="U1562" s="1" t="s">
        <v>130</v>
      </c>
      <c r="V1562" s="1"/>
      <c r="W1562" s="1"/>
      <c r="X1562" s="1"/>
      <c r="Y1562" s="1">
        <v>80</v>
      </c>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t="s">
        <v>296</v>
      </c>
      <c r="BA1562" s="1" t="s">
        <v>291</v>
      </c>
      <c r="BB1562" s="1"/>
      <c r="BC1562" s="1"/>
      <c r="BD1562" s="1" t="s">
        <v>88</v>
      </c>
      <c r="BE1562" s="1" t="s">
        <v>192</v>
      </c>
      <c r="BF1562" s="1"/>
      <c r="BG1562" s="1"/>
      <c r="BH1562" s="1" t="s">
        <v>118</v>
      </c>
      <c r="BI1562" s="1"/>
      <c r="BJ1562" s="1"/>
      <c r="BK1562" s="1"/>
      <c r="BL1562" s="1" t="s">
        <v>9912</v>
      </c>
      <c r="BM1562" s="1" t="s">
        <v>9913</v>
      </c>
      <c r="BN1562" s="1"/>
    </row>
    <row r="1563" spans="1:66" ht="15.75" customHeight="1" x14ac:dyDescent="0.3">
      <c r="A1563" s="1" t="s">
        <v>613</v>
      </c>
      <c r="B1563" s="1">
        <v>3000000</v>
      </c>
      <c r="C1563" s="1" t="s">
        <v>68</v>
      </c>
      <c r="D1563" s="1">
        <v>0</v>
      </c>
      <c r="E1563" s="4" t="s">
        <v>1059</v>
      </c>
      <c r="F1563" s="1" t="s">
        <v>69</v>
      </c>
      <c r="G1563" s="1" t="s">
        <v>123</v>
      </c>
      <c r="H1563" s="1" t="s">
        <v>124</v>
      </c>
      <c r="I1563" s="1" t="s">
        <v>101</v>
      </c>
      <c r="J1563" s="1"/>
      <c r="K1563" s="1"/>
      <c r="L1563" s="1" t="s">
        <v>181</v>
      </c>
      <c r="M1563" s="1" t="s">
        <v>9914</v>
      </c>
      <c r="N1563" s="1" t="s">
        <v>9915</v>
      </c>
      <c r="O1563" s="1" t="s">
        <v>401</v>
      </c>
      <c r="P1563" s="1" t="s">
        <v>698</v>
      </c>
      <c r="Q1563" s="1" t="s">
        <v>613</v>
      </c>
      <c r="R1563" s="1" t="s">
        <v>9916</v>
      </c>
      <c r="S1563" s="1" t="s">
        <v>9917</v>
      </c>
      <c r="T1563" s="1"/>
      <c r="U1563" s="1" t="s">
        <v>130</v>
      </c>
      <c r="V1563" s="1"/>
      <c r="W1563" s="1"/>
      <c r="X1563" s="1"/>
      <c r="Y1563" s="1">
        <v>150</v>
      </c>
      <c r="Z1563" s="1"/>
      <c r="AA1563" s="1"/>
      <c r="AB1563" s="1"/>
      <c r="AC1563" s="1"/>
      <c r="AD1563" s="1"/>
      <c r="AE1563" s="1"/>
      <c r="AF1563" s="1"/>
      <c r="AG1563" s="1"/>
      <c r="AH1563" s="1"/>
      <c r="AI1563" s="1"/>
      <c r="AJ1563" s="1"/>
      <c r="AK1563" s="1" t="s">
        <v>541</v>
      </c>
      <c r="AL1563" s="1"/>
      <c r="AM1563" s="1"/>
      <c r="AN1563" s="1"/>
      <c r="AO1563" s="1"/>
      <c r="AP1563" s="1"/>
      <c r="AQ1563" s="1"/>
      <c r="AR1563" s="1"/>
      <c r="AS1563" s="1"/>
      <c r="AT1563" s="1"/>
      <c r="AU1563" s="1"/>
      <c r="AV1563" s="1"/>
      <c r="AW1563" s="1"/>
      <c r="AX1563" s="1" t="s">
        <v>164</v>
      </c>
      <c r="AY1563" s="1"/>
      <c r="AZ1563" s="1" t="s">
        <v>407</v>
      </c>
      <c r="BA1563" s="1" t="s">
        <v>401</v>
      </c>
      <c r="BB1563" s="1"/>
      <c r="BC1563" s="1"/>
      <c r="BD1563" s="1" t="s">
        <v>682</v>
      </c>
      <c r="BE1563" s="1" t="s">
        <v>192</v>
      </c>
      <c r="BF1563" s="1" t="s">
        <v>90</v>
      </c>
      <c r="BG1563" s="1"/>
      <c r="BH1563" s="1" t="s">
        <v>9918</v>
      </c>
      <c r="BI1563" s="1"/>
      <c r="BJ1563" s="1"/>
      <c r="BK1563" s="1"/>
      <c r="BL1563" s="1" t="s">
        <v>9919</v>
      </c>
      <c r="BM1563" s="1" t="s">
        <v>9920</v>
      </c>
      <c r="BN1563" s="1"/>
    </row>
    <row r="1564" spans="1:66" ht="15.75" customHeight="1" x14ac:dyDescent="0.3">
      <c r="A1564" s="1" t="s">
        <v>613</v>
      </c>
      <c r="B1564" s="1">
        <v>15000000</v>
      </c>
      <c r="C1564" s="1" t="s">
        <v>68</v>
      </c>
      <c r="D1564" s="1">
        <v>0</v>
      </c>
      <c r="E1564" s="4" t="s">
        <v>1059</v>
      </c>
      <c r="F1564" s="1" t="s">
        <v>69</v>
      </c>
      <c r="G1564" s="1" t="s">
        <v>123</v>
      </c>
      <c r="H1564" s="1" t="s">
        <v>124</v>
      </c>
      <c r="I1564" s="1" t="s">
        <v>101</v>
      </c>
      <c r="J1564" s="1"/>
      <c r="K1564" s="1"/>
      <c r="L1564" s="1" t="s">
        <v>121</v>
      </c>
      <c r="M1564" s="1" t="s">
        <v>9914</v>
      </c>
      <c r="N1564" s="1" t="s">
        <v>9915</v>
      </c>
      <c r="O1564" s="1" t="s">
        <v>401</v>
      </c>
      <c r="P1564" s="1" t="s">
        <v>698</v>
      </c>
      <c r="Q1564" s="1" t="s">
        <v>613</v>
      </c>
      <c r="R1564" s="1" t="s">
        <v>9921</v>
      </c>
      <c r="S1564" s="1" t="s">
        <v>9922</v>
      </c>
      <c r="T1564" s="1"/>
      <c r="U1564" s="1" t="s">
        <v>130</v>
      </c>
      <c r="V1564" s="1"/>
      <c r="W1564" s="1"/>
      <c r="X1564" s="1"/>
      <c r="Y1564" s="1">
        <v>150</v>
      </c>
      <c r="Z1564" s="1"/>
      <c r="AA1564" s="1"/>
      <c r="AB1564" s="1"/>
      <c r="AC1564" s="1"/>
      <c r="AD1564" s="1"/>
      <c r="AE1564" s="1"/>
      <c r="AF1564" s="1"/>
      <c r="AG1564" s="1"/>
      <c r="AH1564" s="1"/>
      <c r="AI1564" s="1"/>
      <c r="AJ1564" s="1"/>
      <c r="AK1564" s="1" t="s">
        <v>541</v>
      </c>
      <c r="AL1564" s="1"/>
      <c r="AM1564" s="1"/>
      <c r="AN1564" s="1"/>
      <c r="AO1564" s="1"/>
      <c r="AP1564" s="1"/>
      <c r="AQ1564" s="1"/>
      <c r="AR1564" s="1"/>
      <c r="AS1564" s="1"/>
      <c r="AT1564" s="1"/>
      <c r="AU1564" s="1"/>
      <c r="AV1564" s="1"/>
      <c r="AW1564" s="1"/>
      <c r="AX1564" s="1" t="s">
        <v>164</v>
      </c>
      <c r="AY1564" s="1"/>
      <c r="AZ1564" s="1" t="s">
        <v>407</v>
      </c>
      <c r="BA1564" s="1" t="s">
        <v>401</v>
      </c>
      <c r="BB1564" s="1"/>
      <c r="BC1564" s="1"/>
      <c r="BD1564" s="1" t="s">
        <v>682</v>
      </c>
      <c r="BE1564" s="1" t="s">
        <v>192</v>
      </c>
      <c r="BF1564" s="1" t="s">
        <v>90</v>
      </c>
      <c r="BG1564" s="1"/>
      <c r="BH1564" s="1" t="s">
        <v>9918</v>
      </c>
      <c r="BI1564" s="1"/>
      <c r="BJ1564" s="1"/>
      <c r="BK1564" s="1"/>
      <c r="BL1564" s="1" t="s">
        <v>9919</v>
      </c>
      <c r="BM1564" s="1" t="s">
        <v>9920</v>
      </c>
      <c r="BN1564" s="1"/>
    </row>
    <row r="1565" spans="1:66" ht="15.75" customHeight="1" x14ac:dyDescent="0.3">
      <c r="A1565" s="1" t="s">
        <v>313</v>
      </c>
      <c r="B1565" s="1">
        <v>1000000</v>
      </c>
      <c r="C1565" s="1" t="s">
        <v>68</v>
      </c>
      <c r="D1565" s="1">
        <v>0</v>
      </c>
      <c r="E1565" s="4">
        <v>44658</v>
      </c>
      <c r="F1565" s="1" t="s">
        <v>69</v>
      </c>
      <c r="G1565" s="1" t="s">
        <v>123</v>
      </c>
      <c r="H1565" s="1" t="s">
        <v>124</v>
      </c>
      <c r="I1565" s="1" t="s">
        <v>101</v>
      </c>
      <c r="J1565" s="1"/>
      <c r="K1565" s="1"/>
      <c r="L1565" s="1" t="s">
        <v>121</v>
      </c>
      <c r="M1565" s="1" t="s">
        <v>9923</v>
      </c>
      <c r="N1565" s="1" t="s">
        <v>9924</v>
      </c>
      <c r="O1565" s="1" t="s">
        <v>401</v>
      </c>
      <c r="P1565" s="1" t="s">
        <v>318</v>
      </c>
      <c r="Q1565" s="1" t="s">
        <v>313</v>
      </c>
      <c r="R1565" s="1" t="s">
        <v>9925</v>
      </c>
      <c r="S1565" s="1" t="s">
        <v>9926</v>
      </c>
      <c r="T1565" s="1"/>
      <c r="U1565" s="1" t="s">
        <v>81</v>
      </c>
      <c r="V1565" s="1"/>
      <c r="W1565" s="1"/>
      <c r="X1565" s="1"/>
      <c r="Y1565" s="1">
        <v>300</v>
      </c>
      <c r="Z1565" s="1"/>
      <c r="AA1565" s="1"/>
      <c r="AB1565" s="1"/>
      <c r="AC1565" s="1"/>
      <c r="AD1565" s="1"/>
      <c r="AE1565" s="1"/>
      <c r="AF1565" s="1"/>
      <c r="AG1565" s="1"/>
      <c r="AH1565" s="1"/>
      <c r="AI1565" s="1"/>
      <c r="AJ1565" s="1"/>
      <c r="AK1565" s="1" t="s">
        <v>112</v>
      </c>
      <c r="AL1565" s="1"/>
      <c r="AM1565" s="1"/>
      <c r="AN1565" s="1"/>
      <c r="AO1565" s="1"/>
      <c r="AP1565" s="1"/>
      <c r="AQ1565" s="1"/>
      <c r="AR1565" s="1"/>
      <c r="AS1565" s="1"/>
      <c r="AT1565" s="1"/>
      <c r="AU1565" s="1"/>
      <c r="AV1565" s="1"/>
      <c r="AW1565" s="1"/>
      <c r="AX1565" s="1"/>
      <c r="AY1565" s="1"/>
      <c r="AZ1565" s="1" t="s">
        <v>407</v>
      </c>
      <c r="BA1565" s="1" t="s">
        <v>401</v>
      </c>
      <c r="BB1565" s="1"/>
      <c r="BC1565" s="1"/>
      <c r="BD1565" s="1" t="s">
        <v>88</v>
      </c>
      <c r="BE1565" s="1" t="s">
        <v>134</v>
      </c>
      <c r="BF1565" s="1" t="s">
        <v>9927</v>
      </c>
      <c r="BG1565" s="1"/>
      <c r="BH1565" s="1" t="s">
        <v>9928</v>
      </c>
      <c r="BI1565" s="1"/>
      <c r="BJ1565" s="1"/>
      <c r="BK1565" s="1"/>
      <c r="BL1565" s="1" t="s">
        <v>9929</v>
      </c>
      <c r="BM1565" s="1" t="s">
        <v>9930</v>
      </c>
      <c r="BN1565" s="1"/>
    </row>
    <row r="1566" spans="1:66" ht="15.75" customHeight="1" x14ac:dyDescent="0.3">
      <c r="A1566" s="1" t="s">
        <v>360</v>
      </c>
      <c r="B1566" s="1">
        <v>200000</v>
      </c>
      <c r="C1566" s="1" t="s">
        <v>68</v>
      </c>
      <c r="D1566" s="1">
        <v>0</v>
      </c>
      <c r="E1566" s="4" t="s">
        <v>2926</v>
      </c>
      <c r="F1566" s="1" t="s">
        <v>69</v>
      </c>
      <c r="G1566" s="1" t="s">
        <v>123</v>
      </c>
      <c r="H1566" s="1" t="s">
        <v>124</v>
      </c>
      <c r="I1566" s="1" t="s">
        <v>101</v>
      </c>
      <c r="J1566" s="1"/>
      <c r="K1566" s="1"/>
      <c r="L1566" s="1" t="s">
        <v>9931</v>
      </c>
      <c r="M1566" s="1" t="s">
        <v>5584</v>
      </c>
      <c r="N1566" s="1" t="s">
        <v>5585</v>
      </c>
      <c r="O1566" s="1" t="s">
        <v>173</v>
      </c>
      <c r="P1566" s="1" t="s">
        <v>368</v>
      </c>
      <c r="Q1566" s="1" t="s">
        <v>360</v>
      </c>
      <c r="R1566" s="1" t="s">
        <v>9932</v>
      </c>
      <c r="S1566" s="1" t="s">
        <v>9933</v>
      </c>
      <c r="T1566" s="1"/>
      <c r="U1566" s="1" t="s">
        <v>147</v>
      </c>
      <c r="V1566" s="1"/>
      <c r="W1566" s="1"/>
      <c r="X1566" s="1"/>
      <c r="Y1566" s="1">
        <v>125</v>
      </c>
      <c r="Z1566" s="1"/>
      <c r="AA1566" s="1"/>
      <c r="AB1566" s="1"/>
      <c r="AC1566" s="1"/>
      <c r="AD1566" s="1"/>
      <c r="AE1566" s="1"/>
      <c r="AF1566" s="1"/>
      <c r="AG1566" s="1"/>
      <c r="AH1566" s="1"/>
      <c r="AI1566" s="1"/>
      <c r="AJ1566" s="1"/>
      <c r="AK1566" s="1" t="s">
        <v>112</v>
      </c>
      <c r="AL1566" s="1"/>
      <c r="AM1566" s="1"/>
      <c r="AN1566" s="1"/>
      <c r="AO1566" s="1"/>
      <c r="AP1566" s="1"/>
      <c r="AQ1566" s="1"/>
      <c r="AR1566" s="1"/>
      <c r="AS1566" s="1"/>
      <c r="AT1566" s="1"/>
      <c r="AU1566" s="1"/>
      <c r="AV1566" s="1"/>
      <c r="AW1566" s="1"/>
      <c r="AX1566" s="1" t="s">
        <v>5588</v>
      </c>
      <c r="AY1566" s="1"/>
      <c r="AZ1566" s="1" t="s">
        <v>178</v>
      </c>
      <c r="BA1566" s="1" t="s">
        <v>173</v>
      </c>
      <c r="BB1566" s="1"/>
      <c r="BC1566" s="1"/>
      <c r="BD1566" s="1"/>
      <c r="BE1566" s="1" t="s">
        <v>134</v>
      </c>
      <c r="BF1566" s="1" t="s">
        <v>652</v>
      </c>
      <c r="BG1566" s="1"/>
      <c r="BH1566" s="1"/>
      <c r="BI1566" s="1"/>
      <c r="BJ1566" s="1"/>
      <c r="BK1566" s="1"/>
      <c r="BL1566" s="1" t="s">
        <v>5589</v>
      </c>
      <c r="BM1566" s="1" t="s">
        <v>5590</v>
      </c>
      <c r="BN1566" s="1"/>
    </row>
    <row r="1567" spans="1:66" ht="15.75" customHeight="1" x14ac:dyDescent="0.3">
      <c r="A1567" s="1" t="s">
        <v>360</v>
      </c>
      <c r="B1567" s="1">
        <v>135296</v>
      </c>
      <c r="C1567" s="1" t="s">
        <v>68</v>
      </c>
      <c r="D1567" s="1">
        <v>0</v>
      </c>
      <c r="E1567" s="4">
        <v>44658</v>
      </c>
      <c r="F1567" s="1" t="s">
        <v>69</v>
      </c>
      <c r="G1567" s="1" t="s">
        <v>99</v>
      </c>
      <c r="H1567" s="1" t="s">
        <v>100</v>
      </c>
      <c r="I1567" s="1" t="s">
        <v>101</v>
      </c>
      <c r="J1567" s="1"/>
      <c r="K1567" s="1"/>
      <c r="L1567" s="1" t="s">
        <v>4632</v>
      </c>
      <c r="M1567" s="1" t="s">
        <v>9934</v>
      </c>
      <c r="N1567" s="1" t="s">
        <v>9935</v>
      </c>
      <c r="O1567" s="1" t="s">
        <v>247</v>
      </c>
      <c r="P1567" s="1" t="s">
        <v>368</v>
      </c>
      <c r="Q1567" s="1" t="s">
        <v>360</v>
      </c>
      <c r="R1567" s="1" t="s">
        <v>9936</v>
      </c>
      <c r="S1567" s="1" t="s">
        <v>9937</v>
      </c>
      <c r="T1567" s="1"/>
      <c r="U1567" s="1" t="s">
        <v>81</v>
      </c>
      <c r="V1567" s="1"/>
      <c r="W1567" s="1" t="s">
        <v>9938</v>
      </c>
      <c r="X1567" s="1"/>
      <c r="Y1567" s="1">
        <v>91</v>
      </c>
      <c r="Z1567" s="1"/>
      <c r="AA1567" s="1"/>
      <c r="AB1567" s="1"/>
      <c r="AC1567" s="1"/>
      <c r="AD1567" s="1"/>
      <c r="AE1567" s="1"/>
      <c r="AF1567" s="1"/>
      <c r="AG1567" s="1"/>
      <c r="AH1567" s="1"/>
      <c r="AI1567" s="1"/>
      <c r="AJ1567" s="1"/>
      <c r="AK1567" s="1" t="s">
        <v>112</v>
      </c>
      <c r="AL1567" s="1"/>
      <c r="AM1567" s="1"/>
      <c r="AN1567" s="1"/>
      <c r="AO1567" s="1"/>
      <c r="AP1567" s="1"/>
      <c r="AQ1567" s="1"/>
      <c r="AR1567" s="1"/>
      <c r="AS1567" s="1"/>
      <c r="AT1567" s="1"/>
      <c r="AU1567" s="1"/>
      <c r="AV1567" s="1"/>
      <c r="AW1567" s="1"/>
      <c r="AX1567" s="1" t="s">
        <v>345</v>
      </c>
      <c r="AY1567" s="1"/>
      <c r="AZ1567" s="1" t="s">
        <v>252</v>
      </c>
      <c r="BA1567" s="1" t="s">
        <v>247</v>
      </c>
      <c r="BB1567" s="1" t="s">
        <v>372</v>
      </c>
      <c r="BC1567" s="1"/>
      <c r="BD1567" s="1" t="s">
        <v>88</v>
      </c>
      <c r="BE1567" s="1" t="s">
        <v>150</v>
      </c>
      <c r="BF1567" s="1" t="s">
        <v>298</v>
      </c>
      <c r="BG1567" s="1"/>
      <c r="BH1567" s="1" t="s">
        <v>2340</v>
      </c>
      <c r="BI1567" s="1"/>
      <c r="BJ1567" s="1"/>
      <c r="BK1567" s="1"/>
      <c r="BL1567" s="1" t="s">
        <v>9939</v>
      </c>
      <c r="BM1567" s="1" t="s">
        <v>9940</v>
      </c>
      <c r="BN1567" s="1"/>
    </row>
    <row r="1568" spans="1:66" ht="15.75" customHeight="1" x14ac:dyDescent="0.3">
      <c r="A1568" s="1" t="s">
        <v>1505</v>
      </c>
      <c r="B1568" s="1">
        <v>50000</v>
      </c>
      <c r="C1568" s="1" t="s">
        <v>68</v>
      </c>
      <c r="D1568" s="1">
        <v>0</v>
      </c>
      <c r="E1568" s="4">
        <v>44568</v>
      </c>
      <c r="F1568" s="1" t="s">
        <v>69</v>
      </c>
      <c r="G1568" s="1" t="s">
        <v>99</v>
      </c>
      <c r="H1568" s="1" t="s">
        <v>100</v>
      </c>
      <c r="I1568" s="1" t="s">
        <v>101</v>
      </c>
      <c r="J1568" s="1" t="s">
        <v>9941</v>
      </c>
      <c r="K1568" s="1" t="s">
        <v>9942</v>
      </c>
      <c r="L1568" s="1"/>
      <c r="M1568" s="1" t="s">
        <v>9943</v>
      </c>
      <c r="N1568" s="1" t="s">
        <v>9944</v>
      </c>
      <c r="O1568" s="1" t="s">
        <v>304</v>
      </c>
      <c r="P1568" s="1" t="s">
        <v>1508</v>
      </c>
      <c r="Q1568" s="1" t="s">
        <v>1505</v>
      </c>
      <c r="R1568" s="1" t="s">
        <v>9945</v>
      </c>
      <c r="S1568" s="1" t="s">
        <v>9946</v>
      </c>
      <c r="T1568" s="1"/>
      <c r="U1568" s="1" t="s">
        <v>130</v>
      </c>
      <c r="V1568" s="1"/>
      <c r="W1568" s="1"/>
      <c r="X1568" s="1"/>
      <c r="Y1568" s="1">
        <v>85</v>
      </c>
      <c r="Z1568" s="1"/>
      <c r="AA1568" s="1"/>
      <c r="AB1568" s="1" t="s">
        <v>560</v>
      </c>
      <c r="AC1568" s="1"/>
      <c r="AD1568" s="1"/>
      <c r="AE1568" s="1"/>
      <c r="AF1568" s="1"/>
      <c r="AG1568" s="1" t="s">
        <v>111</v>
      </c>
      <c r="AH1568" s="1"/>
      <c r="AI1568" s="1"/>
      <c r="AJ1568" s="1"/>
      <c r="AK1568" s="1" t="s">
        <v>220</v>
      </c>
      <c r="AL1568" s="1"/>
      <c r="AM1568" s="1"/>
      <c r="AN1568" s="1"/>
      <c r="AO1568" s="1"/>
      <c r="AP1568" s="1"/>
      <c r="AQ1568" s="1"/>
      <c r="AR1568" s="1"/>
      <c r="AS1568" s="1"/>
      <c r="AT1568" s="1"/>
      <c r="AU1568" s="1"/>
      <c r="AV1568" s="1"/>
      <c r="AW1568" s="1"/>
      <c r="AX1568" s="1" t="s">
        <v>500</v>
      </c>
      <c r="AY1568" s="1"/>
      <c r="AZ1568" s="1" t="s">
        <v>307</v>
      </c>
      <c r="BA1568" s="1" t="s">
        <v>304</v>
      </c>
      <c r="BB1568" s="1"/>
      <c r="BC1568" s="1"/>
      <c r="BD1568" s="1" t="s">
        <v>88</v>
      </c>
      <c r="BE1568" s="1" t="s">
        <v>192</v>
      </c>
      <c r="BF1568" s="1" t="s">
        <v>135</v>
      </c>
      <c r="BG1568" s="1"/>
      <c r="BH1568" s="1" t="s">
        <v>193</v>
      </c>
      <c r="BI1568" s="1"/>
      <c r="BJ1568" s="1"/>
      <c r="BK1568" s="1"/>
      <c r="BL1568" s="1" t="s">
        <v>9947</v>
      </c>
      <c r="BM1568" s="1" t="s">
        <v>9948</v>
      </c>
      <c r="BN1568" s="1" t="s">
        <v>181</v>
      </c>
    </row>
    <row r="1569" spans="1:66" ht="15.75" customHeight="1" x14ac:dyDescent="0.3">
      <c r="A1569" s="1" t="s">
        <v>1505</v>
      </c>
      <c r="B1569" s="1">
        <v>425000</v>
      </c>
      <c r="C1569" s="1" t="s">
        <v>68</v>
      </c>
      <c r="D1569" s="1">
        <v>0</v>
      </c>
      <c r="E1569" s="4">
        <v>44568</v>
      </c>
      <c r="F1569" s="1" t="s">
        <v>69</v>
      </c>
      <c r="G1569" s="1" t="s">
        <v>99</v>
      </c>
      <c r="H1569" s="1" t="s">
        <v>100</v>
      </c>
      <c r="I1569" s="1" t="s">
        <v>101</v>
      </c>
      <c r="J1569" s="1" t="s">
        <v>9941</v>
      </c>
      <c r="K1569" s="1" t="s">
        <v>9942</v>
      </c>
      <c r="L1569" s="1" t="s">
        <v>9949</v>
      </c>
      <c r="M1569" s="1" t="s">
        <v>9943</v>
      </c>
      <c r="N1569" s="1" t="s">
        <v>9944</v>
      </c>
      <c r="O1569" s="1" t="s">
        <v>304</v>
      </c>
      <c r="P1569" s="1" t="s">
        <v>1508</v>
      </c>
      <c r="Q1569" s="1" t="s">
        <v>1505</v>
      </c>
      <c r="R1569" s="1" t="s">
        <v>9950</v>
      </c>
      <c r="S1569" s="1" t="s">
        <v>9951</v>
      </c>
      <c r="T1569" s="1"/>
      <c r="U1569" s="1" t="s">
        <v>130</v>
      </c>
      <c r="V1569" s="1"/>
      <c r="W1569" s="1"/>
      <c r="X1569" s="1"/>
      <c r="Y1569" s="1">
        <v>85</v>
      </c>
      <c r="Z1569" s="1"/>
      <c r="AA1569" s="1"/>
      <c r="AB1569" s="1" t="s">
        <v>560</v>
      </c>
      <c r="AC1569" s="1"/>
      <c r="AD1569" s="1"/>
      <c r="AE1569" s="1"/>
      <c r="AF1569" s="1"/>
      <c r="AG1569" s="1" t="s">
        <v>111</v>
      </c>
      <c r="AH1569" s="1"/>
      <c r="AI1569" s="1"/>
      <c r="AJ1569" s="1"/>
      <c r="AK1569" s="1" t="s">
        <v>220</v>
      </c>
      <c r="AL1569" s="1"/>
      <c r="AM1569" s="1"/>
      <c r="AN1569" s="1"/>
      <c r="AO1569" s="1"/>
      <c r="AP1569" s="1"/>
      <c r="AQ1569" s="1"/>
      <c r="AR1569" s="1"/>
      <c r="AS1569" s="1"/>
      <c r="AT1569" s="1"/>
      <c r="AU1569" s="1"/>
      <c r="AV1569" s="1"/>
      <c r="AW1569" s="1"/>
      <c r="AX1569" s="1" t="s">
        <v>500</v>
      </c>
      <c r="AY1569" s="1"/>
      <c r="AZ1569" s="1" t="s">
        <v>307</v>
      </c>
      <c r="BA1569" s="1" t="s">
        <v>304</v>
      </c>
      <c r="BB1569" s="1"/>
      <c r="BC1569" s="1"/>
      <c r="BD1569" s="1" t="s">
        <v>88</v>
      </c>
      <c r="BE1569" s="1" t="s">
        <v>192</v>
      </c>
      <c r="BF1569" s="1" t="s">
        <v>135</v>
      </c>
      <c r="BG1569" s="1"/>
      <c r="BH1569" s="1" t="s">
        <v>193</v>
      </c>
      <c r="BI1569" s="1"/>
      <c r="BJ1569" s="1"/>
      <c r="BK1569" s="1"/>
      <c r="BL1569" s="1" t="s">
        <v>9947</v>
      </c>
      <c r="BM1569" s="1" t="s">
        <v>9948</v>
      </c>
      <c r="BN1569" s="1" t="s">
        <v>121</v>
      </c>
    </row>
    <row r="1570" spans="1:66" ht="15.75" customHeight="1" x14ac:dyDescent="0.3">
      <c r="A1570" s="1" t="s">
        <v>1505</v>
      </c>
      <c r="B1570" s="1">
        <v>50000</v>
      </c>
      <c r="C1570" s="1" t="s">
        <v>68</v>
      </c>
      <c r="D1570" s="1">
        <v>0</v>
      </c>
      <c r="E1570" s="4">
        <v>44568</v>
      </c>
      <c r="F1570" s="1" t="s">
        <v>69</v>
      </c>
      <c r="G1570" s="1" t="s">
        <v>99</v>
      </c>
      <c r="H1570" s="1" t="s">
        <v>100</v>
      </c>
      <c r="I1570" s="1" t="s">
        <v>101</v>
      </c>
      <c r="J1570" s="1" t="s">
        <v>9941</v>
      </c>
      <c r="K1570" s="1" t="s">
        <v>9942</v>
      </c>
      <c r="L1570" s="1"/>
      <c r="M1570" s="1" t="s">
        <v>9943</v>
      </c>
      <c r="N1570" s="1" t="s">
        <v>9944</v>
      </c>
      <c r="O1570" s="1" t="s">
        <v>304</v>
      </c>
      <c r="P1570" s="1" t="s">
        <v>1508</v>
      </c>
      <c r="Q1570" s="1" t="s">
        <v>1505</v>
      </c>
      <c r="R1570" s="1" t="s">
        <v>9952</v>
      </c>
      <c r="S1570" s="1" t="s">
        <v>9953</v>
      </c>
      <c r="T1570" s="1"/>
      <c r="U1570" s="1" t="s">
        <v>130</v>
      </c>
      <c r="V1570" s="1"/>
      <c r="W1570" s="1"/>
      <c r="X1570" s="1"/>
      <c r="Y1570" s="1">
        <v>85</v>
      </c>
      <c r="Z1570" s="1"/>
      <c r="AA1570" s="1"/>
      <c r="AB1570" s="1" t="s">
        <v>560</v>
      </c>
      <c r="AC1570" s="1"/>
      <c r="AD1570" s="1"/>
      <c r="AE1570" s="1"/>
      <c r="AF1570" s="1"/>
      <c r="AG1570" s="1" t="s">
        <v>111</v>
      </c>
      <c r="AH1570" s="1"/>
      <c r="AI1570" s="1"/>
      <c r="AJ1570" s="1"/>
      <c r="AK1570" s="1" t="s">
        <v>220</v>
      </c>
      <c r="AL1570" s="1"/>
      <c r="AM1570" s="1"/>
      <c r="AN1570" s="1"/>
      <c r="AO1570" s="1"/>
      <c r="AP1570" s="1"/>
      <c r="AQ1570" s="1"/>
      <c r="AR1570" s="1"/>
      <c r="AS1570" s="1"/>
      <c r="AT1570" s="1"/>
      <c r="AU1570" s="1"/>
      <c r="AV1570" s="1"/>
      <c r="AW1570" s="1"/>
      <c r="AX1570" s="1" t="s">
        <v>500</v>
      </c>
      <c r="AY1570" s="1"/>
      <c r="AZ1570" s="1" t="s">
        <v>307</v>
      </c>
      <c r="BA1570" s="1" t="s">
        <v>304</v>
      </c>
      <c r="BB1570" s="1"/>
      <c r="BC1570" s="1"/>
      <c r="BD1570" s="1" t="s">
        <v>88</v>
      </c>
      <c r="BE1570" s="1" t="s">
        <v>192</v>
      </c>
      <c r="BF1570" s="1" t="s">
        <v>135</v>
      </c>
      <c r="BG1570" s="1"/>
      <c r="BH1570" s="1" t="s">
        <v>193</v>
      </c>
      <c r="BI1570" s="1"/>
      <c r="BJ1570" s="1"/>
      <c r="BK1570" s="1"/>
      <c r="BL1570" s="1" t="s">
        <v>9947</v>
      </c>
      <c r="BM1570" s="1" t="s">
        <v>9948</v>
      </c>
      <c r="BN1570" s="1" t="s">
        <v>375</v>
      </c>
    </row>
    <row r="1571" spans="1:66" ht="15.75" customHeight="1" x14ac:dyDescent="0.3">
      <c r="A1571" s="1" t="s">
        <v>256</v>
      </c>
      <c r="B1571" s="1">
        <v>50000</v>
      </c>
      <c r="C1571" s="1" t="s">
        <v>68</v>
      </c>
      <c r="D1571" s="1">
        <v>0</v>
      </c>
      <c r="E1571" s="4">
        <v>44569</v>
      </c>
      <c r="F1571" s="1" t="s">
        <v>69</v>
      </c>
      <c r="G1571" s="1" t="s">
        <v>123</v>
      </c>
      <c r="H1571" s="1" t="s">
        <v>124</v>
      </c>
      <c r="I1571" s="1" t="s">
        <v>101</v>
      </c>
      <c r="J1571" s="1"/>
      <c r="K1571" s="1"/>
      <c r="L1571" s="1" t="s">
        <v>9954</v>
      </c>
      <c r="M1571" s="1" t="s">
        <v>9955</v>
      </c>
      <c r="N1571" s="1" t="s">
        <v>9956</v>
      </c>
      <c r="O1571" s="1" t="s">
        <v>201</v>
      </c>
      <c r="P1571" s="1" t="s">
        <v>260</v>
      </c>
      <c r="Q1571" s="1" t="s">
        <v>256</v>
      </c>
      <c r="R1571" s="1" t="s">
        <v>9957</v>
      </c>
      <c r="S1571" s="1" t="s">
        <v>9958</v>
      </c>
      <c r="T1571" s="1"/>
      <c r="U1571" s="1" t="s">
        <v>3717</v>
      </c>
      <c r="V1571" s="1"/>
      <c r="W1571" s="1"/>
      <c r="X1571" s="1"/>
      <c r="Y1571" s="1">
        <v>30</v>
      </c>
      <c r="Z1571" s="1"/>
      <c r="AA1571" s="1"/>
      <c r="AB1571" s="1"/>
      <c r="AC1571" s="1"/>
      <c r="AD1571" s="1"/>
      <c r="AE1571" s="1"/>
      <c r="AF1571" s="1"/>
      <c r="AG1571" s="1"/>
      <c r="AH1571" s="1"/>
      <c r="AI1571" s="1"/>
      <c r="AJ1571" s="1"/>
      <c r="AK1571" s="1" t="s">
        <v>112</v>
      </c>
      <c r="AL1571" s="1"/>
      <c r="AM1571" s="1"/>
      <c r="AN1571" s="1"/>
      <c r="AO1571" s="1"/>
      <c r="AP1571" s="1"/>
      <c r="AQ1571" s="1"/>
      <c r="AR1571" s="1"/>
      <c r="AS1571" s="1"/>
      <c r="AT1571" s="1"/>
      <c r="AU1571" s="1"/>
      <c r="AV1571" s="1"/>
      <c r="AW1571" s="1"/>
      <c r="AX1571" s="1" t="s">
        <v>9181</v>
      </c>
      <c r="AY1571" s="1"/>
      <c r="AZ1571" s="1" t="s">
        <v>205</v>
      </c>
      <c r="BA1571" s="1" t="s">
        <v>201</v>
      </c>
      <c r="BB1571" s="1"/>
      <c r="BC1571" s="1"/>
      <c r="BD1571" s="1" t="s">
        <v>116</v>
      </c>
      <c r="BE1571" s="1" t="s">
        <v>192</v>
      </c>
      <c r="BF1571" s="1"/>
      <c r="BG1571" s="1"/>
      <c r="BH1571" s="1" t="s">
        <v>118</v>
      </c>
      <c r="BI1571" s="1"/>
      <c r="BJ1571" s="1"/>
      <c r="BK1571" s="1"/>
      <c r="BL1571" s="1" t="s">
        <v>9959</v>
      </c>
      <c r="BM1571" s="1" t="s">
        <v>9960</v>
      </c>
      <c r="BN1571" s="1"/>
    </row>
    <row r="1572" spans="1:66" ht="15.75" customHeight="1" x14ac:dyDescent="0.3">
      <c r="A1572" s="1" t="s">
        <v>256</v>
      </c>
      <c r="B1572" s="1">
        <v>100000</v>
      </c>
      <c r="C1572" s="1" t="s">
        <v>68</v>
      </c>
      <c r="D1572" s="1">
        <v>0</v>
      </c>
      <c r="E1572" s="4">
        <v>44569</v>
      </c>
      <c r="F1572" s="1" t="s">
        <v>69</v>
      </c>
      <c r="G1572" s="1" t="s">
        <v>123</v>
      </c>
      <c r="H1572" s="1" t="s">
        <v>124</v>
      </c>
      <c r="I1572" s="1" t="s">
        <v>101</v>
      </c>
      <c r="J1572" s="1"/>
      <c r="K1572" s="1"/>
      <c r="L1572" s="1" t="s">
        <v>9961</v>
      </c>
      <c r="M1572" s="1" t="s">
        <v>9955</v>
      </c>
      <c r="N1572" s="1" t="s">
        <v>9956</v>
      </c>
      <c r="O1572" s="1" t="s">
        <v>201</v>
      </c>
      <c r="P1572" s="1" t="s">
        <v>260</v>
      </c>
      <c r="Q1572" s="1" t="s">
        <v>256</v>
      </c>
      <c r="R1572" s="1" t="s">
        <v>9962</v>
      </c>
      <c r="S1572" s="1" t="s">
        <v>9963</v>
      </c>
      <c r="T1572" s="1"/>
      <c r="U1572" s="1" t="s">
        <v>3717</v>
      </c>
      <c r="V1572" s="1"/>
      <c r="W1572" s="1"/>
      <c r="X1572" s="1"/>
      <c r="Y1572" s="1">
        <v>30</v>
      </c>
      <c r="Z1572" s="1"/>
      <c r="AA1572" s="1"/>
      <c r="AB1572" s="1"/>
      <c r="AC1572" s="1"/>
      <c r="AD1572" s="1"/>
      <c r="AE1572" s="1"/>
      <c r="AF1572" s="1"/>
      <c r="AG1572" s="1"/>
      <c r="AH1572" s="1"/>
      <c r="AI1572" s="1"/>
      <c r="AJ1572" s="1"/>
      <c r="AK1572" s="1" t="s">
        <v>112</v>
      </c>
      <c r="AL1572" s="1"/>
      <c r="AM1572" s="1"/>
      <c r="AN1572" s="1"/>
      <c r="AO1572" s="1"/>
      <c r="AP1572" s="1"/>
      <c r="AQ1572" s="1"/>
      <c r="AR1572" s="1"/>
      <c r="AS1572" s="1"/>
      <c r="AT1572" s="1"/>
      <c r="AU1572" s="1"/>
      <c r="AV1572" s="1"/>
      <c r="AW1572" s="1"/>
      <c r="AX1572" s="1" t="s">
        <v>9181</v>
      </c>
      <c r="AY1572" s="1"/>
      <c r="AZ1572" s="1" t="s">
        <v>205</v>
      </c>
      <c r="BA1572" s="1" t="s">
        <v>201</v>
      </c>
      <c r="BB1572" s="1"/>
      <c r="BC1572" s="1"/>
      <c r="BD1572" s="1" t="s">
        <v>116</v>
      </c>
      <c r="BE1572" s="1" t="s">
        <v>192</v>
      </c>
      <c r="BF1572" s="1"/>
      <c r="BG1572" s="1"/>
      <c r="BH1572" s="1" t="s">
        <v>118</v>
      </c>
      <c r="BI1572" s="1"/>
      <c r="BJ1572" s="1"/>
      <c r="BK1572" s="1"/>
      <c r="BL1572" s="1" t="s">
        <v>9959</v>
      </c>
      <c r="BM1572" s="1" t="s">
        <v>9960</v>
      </c>
      <c r="BN1572" s="1"/>
    </row>
    <row r="1573" spans="1:66" ht="15.75" customHeight="1" x14ac:dyDescent="0.3">
      <c r="A1573" s="1" t="s">
        <v>4686</v>
      </c>
      <c r="B1573" s="1">
        <v>5000000</v>
      </c>
      <c r="C1573" s="1" t="s">
        <v>68</v>
      </c>
      <c r="D1573" s="1">
        <v>0</v>
      </c>
      <c r="E1573" s="4" t="s">
        <v>1059</v>
      </c>
      <c r="F1573" s="1" t="s">
        <v>69</v>
      </c>
      <c r="G1573" s="1" t="s">
        <v>123</v>
      </c>
      <c r="H1573" s="1" t="s">
        <v>124</v>
      </c>
      <c r="I1573" s="1" t="s">
        <v>101</v>
      </c>
      <c r="J1573" s="1" t="s">
        <v>9964</v>
      </c>
      <c r="K1573" s="1" t="s">
        <v>9965</v>
      </c>
      <c r="L1573" s="1"/>
      <c r="M1573" s="1" t="s">
        <v>9966</v>
      </c>
      <c r="N1573" s="1" t="s">
        <v>9967</v>
      </c>
      <c r="O1573" s="1" t="s">
        <v>233</v>
      </c>
      <c r="P1573" s="1" t="s">
        <v>4691</v>
      </c>
      <c r="Q1573" s="1" t="s">
        <v>4686</v>
      </c>
      <c r="R1573" s="1" t="s">
        <v>9968</v>
      </c>
      <c r="S1573" s="1" t="s">
        <v>9969</v>
      </c>
      <c r="T1573" s="1"/>
      <c r="U1573" s="1" t="s">
        <v>1537</v>
      </c>
      <c r="V1573" s="1"/>
      <c r="W1573" s="1"/>
      <c r="X1573" s="1"/>
      <c r="Y1573" s="1">
        <v>1500</v>
      </c>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t="s">
        <v>238</v>
      </c>
      <c r="BA1573" s="1" t="s">
        <v>233</v>
      </c>
      <c r="BB1573" s="1"/>
      <c r="BC1573" s="1"/>
      <c r="BD1573" s="1" t="s">
        <v>266</v>
      </c>
      <c r="BE1573" s="1" t="s">
        <v>192</v>
      </c>
      <c r="BF1573" s="1"/>
      <c r="BG1573" s="1"/>
      <c r="BH1573" s="1" t="s">
        <v>321</v>
      </c>
      <c r="BI1573" s="1"/>
      <c r="BJ1573" s="1"/>
      <c r="BK1573" s="1"/>
      <c r="BL1573" s="1" t="s">
        <v>9970</v>
      </c>
      <c r="BM1573" s="1" t="s">
        <v>9971</v>
      </c>
      <c r="BN1573" s="1" t="s">
        <v>121</v>
      </c>
    </row>
    <row r="1574" spans="1:66" ht="15.75" customHeight="1" x14ac:dyDescent="0.3">
      <c r="A1574" s="1" t="s">
        <v>105</v>
      </c>
      <c r="B1574" s="1">
        <v>400000</v>
      </c>
      <c r="C1574" s="1" t="s">
        <v>68</v>
      </c>
      <c r="D1574" s="1">
        <v>0</v>
      </c>
      <c r="E1574" s="4" t="s">
        <v>8194</v>
      </c>
      <c r="F1574" s="1" t="s">
        <v>69</v>
      </c>
      <c r="G1574" s="1" t="s">
        <v>123</v>
      </c>
      <c r="H1574" s="1" t="s">
        <v>124</v>
      </c>
      <c r="I1574" s="1" t="s">
        <v>101</v>
      </c>
      <c r="J1574" s="1"/>
      <c r="K1574" s="1"/>
      <c r="L1574" s="1"/>
      <c r="M1574" s="1" t="s">
        <v>9972</v>
      </c>
      <c r="N1574" s="1" t="s">
        <v>9973</v>
      </c>
      <c r="O1574" s="1" t="s">
        <v>105</v>
      </c>
      <c r="P1574" s="1" t="s">
        <v>945</v>
      </c>
      <c r="Q1574" s="1" t="s">
        <v>105</v>
      </c>
      <c r="R1574" s="1" t="s">
        <v>9974</v>
      </c>
      <c r="S1574" s="1" t="s">
        <v>9975</v>
      </c>
      <c r="T1574" s="1"/>
      <c r="U1574" s="1" t="s">
        <v>130</v>
      </c>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t="s">
        <v>945</v>
      </c>
      <c r="BA1574" s="1" t="s">
        <v>105</v>
      </c>
      <c r="BB1574" s="1"/>
      <c r="BC1574" s="1"/>
      <c r="BD1574" s="1" t="s">
        <v>88</v>
      </c>
      <c r="BE1574" s="1" t="s">
        <v>192</v>
      </c>
      <c r="BF1574" s="1"/>
      <c r="BG1574" s="1"/>
      <c r="BH1574" s="1" t="s">
        <v>193</v>
      </c>
      <c r="BI1574" s="1"/>
      <c r="BJ1574" s="1"/>
      <c r="BK1574" s="1"/>
      <c r="BL1574" s="1" t="s">
        <v>9976</v>
      </c>
      <c r="BM1574" s="1" t="s">
        <v>9977</v>
      </c>
      <c r="BN1574" s="1" t="s">
        <v>121</v>
      </c>
    </row>
    <row r="1575" spans="1:66" ht="15.75" customHeight="1" x14ac:dyDescent="0.3">
      <c r="A1575" s="1" t="s">
        <v>837</v>
      </c>
      <c r="B1575" s="1">
        <v>450000</v>
      </c>
      <c r="C1575" s="1" t="s">
        <v>68</v>
      </c>
      <c r="D1575" s="1">
        <v>0</v>
      </c>
      <c r="E1575" s="4">
        <v>44568</v>
      </c>
      <c r="F1575" s="1" t="s">
        <v>69</v>
      </c>
      <c r="G1575" s="1" t="s">
        <v>99</v>
      </c>
      <c r="H1575" s="1" t="s">
        <v>100</v>
      </c>
      <c r="I1575" s="1" t="s">
        <v>101</v>
      </c>
      <c r="J1575" s="1" t="s">
        <v>9978</v>
      </c>
      <c r="K1575" s="1" t="s">
        <v>9979</v>
      </c>
      <c r="L1575" s="1"/>
      <c r="M1575" s="1" t="s">
        <v>9980</v>
      </c>
      <c r="N1575" s="1" t="s">
        <v>9981</v>
      </c>
      <c r="O1575" s="1" t="s">
        <v>406</v>
      </c>
      <c r="P1575" s="1" t="s">
        <v>843</v>
      </c>
      <c r="Q1575" s="1" t="s">
        <v>837</v>
      </c>
      <c r="R1575" s="1" t="s">
        <v>9982</v>
      </c>
      <c r="S1575" s="1" t="s">
        <v>9983</v>
      </c>
      <c r="T1575" s="1"/>
      <c r="U1575" s="1" t="s">
        <v>130</v>
      </c>
      <c r="V1575" s="1"/>
      <c r="W1575" s="1"/>
      <c r="X1575" s="1"/>
      <c r="Y1575" s="1">
        <v>66</v>
      </c>
      <c r="Z1575" s="1"/>
      <c r="AA1575" s="1"/>
      <c r="AB1575" s="1"/>
      <c r="AC1575" s="1"/>
      <c r="AD1575" s="1"/>
      <c r="AE1575" s="1"/>
      <c r="AF1575" s="1"/>
      <c r="AG1575" s="1"/>
      <c r="AH1575" s="1"/>
      <c r="AI1575" s="1"/>
      <c r="AJ1575" s="1"/>
      <c r="AK1575" s="1" t="s">
        <v>1369</v>
      </c>
      <c r="AL1575" s="1"/>
      <c r="AM1575" s="1"/>
      <c r="AN1575" s="1"/>
      <c r="AO1575" s="1"/>
      <c r="AP1575" s="1"/>
      <c r="AQ1575" s="1"/>
      <c r="AR1575" s="1"/>
      <c r="AS1575" s="1"/>
      <c r="AT1575" s="1"/>
      <c r="AU1575" s="1"/>
      <c r="AV1575" s="1"/>
      <c r="AW1575" s="1"/>
      <c r="AX1575" s="1" t="s">
        <v>113</v>
      </c>
      <c r="AY1575" s="1"/>
      <c r="AZ1575" s="1" t="s">
        <v>234</v>
      </c>
      <c r="BA1575" s="1" t="s">
        <v>138</v>
      </c>
      <c r="BB1575" s="1"/>
      <c r="BC1575" s="1"/>
      <c r="BD1575" s="1" t="s">
        <v>88</v>
      </c>
      <c r="BE1575" s="1" t="s">
        <v>134</v>
      </c>
      <c r="BF1575" s="1" t="s">
        <v>135</v>
      </c>
      <c r="BG1575" s="1"/>
      <c r="BH1575" s="1"/>
      <c r="BI1575" s="1"/>
      <c r="BJ1575" s="1"/>
      <c r="BK1575" s="1"/>
      <c r="BL1575" s="1" t="s">
        <v>9984</v>
      </c>
      <c r="BM1575" s="1" t="s">
        <v>9985</v>
      </c>
      <c r="BN1575" s="1"/>
    </row>
    <row r="1576" spans="1:66" ht="15.75" customHeight="1" x14ac:dyDescent="0.3">
      <c r="A1576" s="1" t="s">
        <v>313</v>
      </c>
      <c r="B1576" s="1">
        <v>1500000</v>
      </c>
      <c r="C1576" s="1" t="s">
        <v>68</v>
      </c>
      <c r="D1576" s="1">
        <v>0</v>
      </c>
      <c r="E1576" s="4">
        <v>44902</v>
      </c>
      <c r="F1576" s="1" t="s">
        <v>69</v>
      </c>
      <c r="G1576" s="1" t="s">
        <v>123</v>
      </c>
      <c r="H1576" s="1" t="s">
        <v>124</v>
      </c>
      <c r="I1576" s="1" t="s">
        <v>101</v>
      </c>
      <c r="J1576" s="1"/>
      <c r="K1576" s="1"/>
      <c r="L1576" s="1" t="s">
        <v>2682</v>
      </c>
      <c r="M1576" s="1" t="s">
        <v>8867</v>
      </c>
      <c r="N1576" s="1" t="s">
        <v>8868</v>
      </c>
      <c r="O1576" s="1" t="s">
        <v>444</v>
      </c>
      <c r="P1576" s="1" t="s">
        <v>318</v>
      </c>
      <c r="Q1576" s="1" t="s">
        <v>313</v>
      </c>
      <c r="R1576" s="1" t="s">
        <v>9986</v>
      </c>
      <c r="S1576" s="1" t="s">
        <v>9987</v>
      </c>
      <c r="T1576" s="1"/>
      <c r="U1576" s="1" t="s">
        <v>7990</v>
      </c>
      <c r="V1576" s="1"/>
      <c r="W1576" s="1"/>
      <c r="X1576" s="1"/>
      <c r="Y1576" s="1">
        <v>150</v>
      </c>
      <c r="Z1576" s="1"/>
      <c r="AA1576" s="1"/>
      <c r="AB1576" s="1"/>
      <c r="AC1576" s="1"/>
      <c r="AD1576" s="1"/>
      <c r="AE1576" s="1"/>
      <c r="AF1576" s="1"/>
      <c r="AG1576" s="1"/>
      <c r="AH1576" s="1"/>
      <c r="AI1576" s="1"/>
      <c r="AJ1576" s="1"/>
      <c r="AK1576" s="1" t="s">
        <v>220</v>
      </c>
      <c r="AL1576" s="1"/>
      <c r="AM1576" s="1"/>
      <c r="AN1576" s="1"/>
      <c r="AO1576" s="1"/>
      <c r="AP1576" s="1"/>
      <c r="AQ1576" s="1"/>
      <c r="AR1576" s="1"/>
      <c r="AS1576" s="1"/>
      <c r="AT1576" s="1"/>
      <c r="AU1576" s="1"/>
      <c r="AV1576" s="1"/>
      <c r="AW1576" s="1"/>
      <c r="AX1576" s="1" t="s">
        <v>1034</v>
      </c>
      <c r="AY1576" s="1"/>
      <c r="AZ1576" s="1" t="s">
        <v>443</v>
      </c>
      <c r="BA1576" s="1" t="s">
        <v>444</v>
      </c>
      <c r="BB1576" s="1"/>
      <c r="BC1576" s="1"/>
      <c r="BD1576" s="1" t="s">
        <v>88</v>
      </c>
      <c r="BE1576" s="1" t="s">
        <v>134</v>
      </c>
      <c r="BF1576" s="1"/>
      <c r="BG1576" s="1"/>
      <c r="BH1576" s="1"/>
      <c r="BI1576" s="1"/>
      <c r="BJ1576" s="1"/>
      <c r="BK1576" s="1"/>
      <c r="BL1576" s="1" t="s">
        <v>8871</v>
      </c>
      <c r="BM1576" s="1" t="s">
        <v>8872</v>
      </c>
      <c r="BN1576" s="1" t="s">
        <v>121</v>
      </c>
    </row>
    <row r="1577" spans="1:66" ht="15.75" customHeight="1" x14ac:dyDescent="0.3">
      <c r="A1577" s="1" t="s">
        <v>4686</v>
      </c>
      <c r="B1577" s="1">
        <v>300000</v>
      </c>
      <c r="C1577" s="1" t="s">
        <v>68</v>
      </c>
      <c r="D1577" s="1">
        <v>0</v>
      </c>
      <c r="E1577" s="4">
        <v>44842</v>
      </c>
      <c r="F1577" s="1" t="s">
        <v>69</v>
      </c>
      <c r="G1577" s="1" t="s">
        <v>123</v>
      </c>
      <c r="H1577" s="1" t="s">
        <v>124</v>
      </c>
      <c r="I1577" s="1" t="s">
        <v>101</v>
      </c>
      <c r="J1577" s="1" t="s">
        <v>9988</v>
      </c>
      <c r="K1577" s="1" t="s">
        <v>9989</v>
      </c>
      <c r="L1577" s="1"/>
      <c r="M1577" s="1" t="s">
        <v>9990</v>
      </c>
      <c r="N1577" s="1" t="s">
        <v>9991</v>
      </c>
      <c r="O1577" s="1" t="s">
        <v>952</v>
      </c>
      <c r="P1577" s="1" t="s">
        <v>4691</v>
      </c>
      <c r="Q1577" s="1" t="s">
        <v>4686</v>
      </c>
      <c r="R1577" s="1" t="s">
        <v>9992</v>
      </c>
      <c r="S1577" s="1" t="s">
        <v>9993</v>
      </c>
      <c r="T1577" s="1"/>
      <c r="U1577" s="1" t="s">
        <v>924</v>
      </c>
      <c r="V1577" s="1"/>
      <c r="W1577" s="1"/>
      <c r="X1577" s="1"/>
      <c r="Y1577" s="1">
        <v>240</v>
      </c>
      <c r="Z1577" s="1"/>
      <c r="AA1577" s="1"/>
      <c r="AB1577" s="1"/>
      <c r="AC1577" s="1"/>
      <c r="AD1577" s="1"/>
      <c r="AE1577" s="1"/>
      <c r="AF1577" s="1"/>
      <c r="AG1577" s="1"/>
      <c r="AH1577" s="1"/>
      <c r="AI1577" s="1"/>
      <c r="AJ1577" s="1"/>
      <c r="AK1577" s="1" t="s">
        <v>3600</v>
      </c>
      <c r="AL1577" s="1"/>
      <c r="AM1577" s="1"/>
      <c r="AN1577" s="1"/>
      <c r="AO1577" s="1"/>
      <c r="AP1577" s="1"/>
      <c r="AQ1577" s="1"/>
      <c r="AR1577" s="1"/>
      <c r="AS1577" s="1"/>
      <c r="AT1577" s="1"/>
      <c r="AU1577" s="1"/>
      <c r="AV1577" s="1"/>
      <c r="AW1577" s="1"/>
      <c r="AX1577" s="1" t="s">
        <v>177</v>
      </c>
      <c r="AY1577" s="1"/>
      <c r="AZ1577" s="1" t="s">
        <v>386</v>
      </c>
      <c r="BA1577" s="1" t="s">
        <v>382</v>
      </c>
      <c r="BB1577" s="1"/>
      <c r="BC1577" s="1"/>
      <c r="BD1577" s="1" t="s">
        <v>116</v>
      </c>
      <c r="BE1577" s="1" t="s">
        <v>192</v>
      </c>
      <c r="BF1577" s="1"/>
      <c r="BG1577" s="1"/>
      <c r="BH1577" s="1" t="s">
        <v>804</v>
      </c>
      <c r="BI1577" s="1"/>
      <c r="BJ1577" s="1"/>
      <c r="BK1577" s="1"/>
      <c r="BL1577" s="1" t="s">
        <v>9994</v>
      </c>
      <c r="BM1577" s="1" t="s">
        <v>9995</v>
      </c>
      <c r="BN1577" s="1" t="s">
        <v>181</v>
      </c>
    </row>
    <row r="1578" spans="1:66" ht="15.75" customHeight="1" x14ac:dyDescent="0.3">
      <c r="A1578" s="1" t="s">
        <v>641</v>
      </c>
      <c r="B1578" s="1">
        <v>35000000</v>
      </c>
      <c r="C1578" s="1" t="s">
        <v>68</v>
      </c>
      <c r="D1578" s="1">
        <v>0</v>
      </c>
      <c r="E1578" s="4" t="s">
        <v>1059</v>
      </c>
      <c r="F1578" s="1" t="s">
        <v>69</v>
      </c>
      <c r="G1578" s="1" t="s">
        <v>123</v>
      </c>
      <c r="H1578" s="1" t="s">
        <v>124</v>
      </c>
      <c r="I1578" s="1" t="s">
        <v>101</v>
      </c>
      <c r="J1578" s="1"/>
      <c r="K1578" s="1"/>
      <c r="L1578" s="1" t="s">
        <v>2123</v>
      </c>
      <c r="M1578" s="1" t="s">
        <v>9996</v>
      </c>
      <c r="N1578" s="1" t="s">
        <v>9997</v>
      </c>
      <c r="O1578" s="1" t="s">
        <v>444</v>
      </c>
      <c r="P1578" s="1" t="s">
        <v>647</v>
      </c>
      <c r="Q1578" s="1" t="s">
        <v>641</v>
      </c>
      <c r="R1578" s="1" t="s">
        <v>9998</v>
      </c>
      <c r="S1578" s="1" t="s">
        <v>9999</v>
      </c>
      <c r="T1578" s="1"/>
      <c r="U1578" s="1" t="s">
        <v>924</v>
      </c>
      <c r="V1578" s="1"/>
      <c r="W1578" s="1"/>
      <c r="X1578" s="1"/>
      <c r="Y1578" s="1">
        <v>3500</v>
      </c>
      <c r="Z1578" s="1"/>
      <c r="AA1578" s="1"/>
      <c r="AB1578" s="1" t="s">
        <v>560</v>
      </c>
      <c r="AC1578" s="1"/>
      <c r="AD1578" s="1"/>
      <c r="AE1578" s="1"/>
      <c r="AF1578" s="1"/>
      <c r="AG1578" s="1" t="s">
        <v>111</v>
      </c>
      <c r="AH1578" s="1"/>
      <c r="AI1578" s="1"/>
      <c r="AJ1578" s="1"/>
      <c r="AK1578" s="1"/>
      <c r="AL1578" s="1"/>
      <c r="AM1578" s="1"/>
      <c r="AN1578" s="1"/>
      <c r="AO1578" s="1"/>
      <c r="AP1578" s="1"/>
      <c r="AQ1578" s="1"/>
      <c r="AR1578" s="1"/>
      <c r="AS1578" s="1"/>
      <c r="AT1578" s="1"/>
      <c r="AU1578" s="1"/>
      <c r="AV1578" s="1"/>
      <c r="AW1578" s="1"/>
      <c r="AX1578" s="1"/>
      <c r="AY1578" s="1"/>
      <c r="AZ1578" s="1" t="s">
        <v>443</v>
      </c>
      <c r="BA1578" s="1" t="s">
        <v>444</v>
      </c>
      <c r="BB1578" s="1"/>
      <c r="BC1578" s="1"/>
      <c r="BD1578" s="1" t="s">
        <v>266</v>
      </c>
      <c r="BE1578" s="1" t="s">
        <v>192</v>
      </c>
      <c r="BF1578" s="1"/>
      <c r="BG1578" s="1"/>
      <c r="BH1578" s="1" t="s">
        <v>118</v>
      </c>
      <c r="BI1578" s="1"/>
      <c r="BJ1578" s="1"/>
      <c r="BK1578" s="1"/>
      <c r="BL1578" s="1" t="s">
        <v>10000</v>
      </c>
      <c r="BM1578" s="1" t="s">
        <v>10001</v>
      </c>
      <c r="BN1578" s="1" t="s">
        <v>121</v>
      </c>
    </row>
    <row r="1579" spans="1:66" ht="15.75" customHeight="1" x14ac:dyDescent="0.3">
      <c r="A1579" s="1" t="s">
        <v>641</v>
      </c>
      <c r="B1579" s="1">
        <v>3500000</v>
      </c>
      <c r="C1579" s="1" t="s">
        <v>68</v>
      </c>
      <c r="D1579" s="1">
        <v>0</v>
      </c>
      <c r="E1579" s="4" t="s">
        <v>1059</v>
      </c>
      <c r="F1579" s="1" t="s">
        <v>69</v>
      </c>
      <c r="G1579" s="1" t="s">
        <v>123</v>
      </c>
      <c r="H1579" s="1" t="s">
        <v>124</v>
      </c>
      <c r="I1579" s="1" t="s">
        <v>101</v>
      </c>
      <c r="J1579" s="1"/>
      <c r="K1579" s="1"/>
      <c r="L1579" s="1" t="s">
        <v>449</v>
      </c>
      <c r="M1579" s="1" t="s">
        <v>9996</v>
      </c>
      <c r="N1579" s="1" t="s">
        <v>9997</v>
      </c>
      <c r="O1579" s="1" t="s">
        <v>444</v>
      </c>
      <c r="P1579" s="1" t="s">
        <v>647</v>
      </c>
      <c r="Q1579" s="1" t="s">
        <v>641</v>
      </c>
      <c r="R1579" s="1" t="s">
        <v>10002</v>
      </c>
      <c r="S1579" s="1" t="s">
        <v>10003</v>
      </c>
      <c r="T1579" s="1"/>
      <c r="U1579" s="1" t="s">
        <v>924</v>
      </c>
      <c r="V1579" s="1"/>
      <c r="W1579" s="1"/>
      <c r="X1579" s="1"/>
      <c r="Y1579" s="1">
        <v>3500</v>
      </c>
      <c r="Z1579" s="1"/>
      <c r="AA1579" s="1"/>
      <c r="AB1579" s="1" t="s">
        <v>560</v>
      </c>
      <c r="AC1579" s="1"/>
      <c r="AD1579" s="1"/>
      <c r="AE1579" s="1"/>
      <c r="AF1579" s="1"/>
      <c r="AG1579" s="1" t="s">
        <v>111</v>
      </c>
      <c r="AH1579" s="1"/>
      <c r="AI1579" s="1"/>
      <c r="AJ1579" s="1"/>
      <c r="AK1579" s="1"/>
      <c r="AL1579" s="1"/>
      <c r="AM1579" s="1"/>
      <c r="AN1579" s="1"/>
      <c r="AO1579" s="1"/>
      <c r="AP1579" s="1"/>
      <c r="AQ1579" s="1"/>
      <c r="AR1579" s="1"/>
      <c r="AS1579" s="1"/>
      <c r="AT1579" s="1"/>
      <c r="AU1579" s="1"/>
      <c r="AV1579" s="1"/>
      <c r="AW1579" s="1"/>
      <c r="AX1579" s="1"/>
      <c r="AY1579" s="1"/>
      <c r="AZ1579" s="1" t="s">
        <v>443</v>
      </c>
      <c r="BA1579" s="1" t="s">
        <v>444</v>
      </c>
      <c r="BB1579" s="1"/>
      <c r="BC1579" s="1"/>
      <c r="BD1579" s="1" t="s">
        <v>266</v>
      </c>
      <c r="BE1579" s="1" t="s">
        <v>192</v>
      </c>
      <c r="BF1579" s="1"/>
      <c r="BG1579" s="1"/>
      <c r="BH1579" s="1" t="s">
        <v>118</v>
      </c>
      <c r="BI1579" s="1"/>
      <c r="BJ1579" s="1"/>
      <c r="BK1579" s="1"/>
      <c r="BL1579" s="1" t="s">
        <v>10000</v>
      </c>
      <c r="BM1579" s="1" t="s">
        <v>10001</v>
      </c>
      <c r="BN1579" s="1" t="s">
        <v>181</v>
      </c>
    </row>
    <row r="1580" spans="1:66" ht="15.75" customHeight="1" x14ac:dyDescent="0.3">
      <c r="A1580" s="1" t="s">
        <v>4686</v>
      </c>
      <c r="B1580" s="1">
        <v>1500000</v>
      </c>
      <c r="C1580" s="1" t="s">
        <v>68</v>
      </c>
      <c r="D1580" s="1">
        <v>0</v>
      </c>
      <c r="E1580" s="4">
        <v>44842</v>
      </c>
      <c r="F1580" s="1" t="s">
        <v>69</v>
      </c>
      <c r="G1580" s="1" t="s">
        <v>123</v>
      </c>
      <c r="H1580" s="1" t="s">
        <v>124</v>
      </c>
      <c r="I1580" s="1" t="s">
        <v>101</v>
      </c>
      <c r="J1580" s="1"/>
      <c r="K1580" s="1"/>
      <c r="L1580" s="1"/>
      <c r="M1580" s="1" t="s">
        <v>9990</v>
      </c>
      <c r="N1580" s="1" t="s">
        <v>9991</v>
      </c>
      <c r="O1580" s="1" t="s">
        <v>952</v>
      </c>
      <c r="P1580" s="1" t="s">
        <v>4691</v>
      </c>
      <c r="Q1580" s="1" t="s">
        <v>4686</v>
      </c>
      <c r="R1580" s="1" t="s">
        <v>10004</v>
      </c>
      <c r="S1580" s="1" t="s">
        <v>10005</v>
      </c>
      <c r="T1580" s="1"/>
      <c r="U1580" s="1" t="s">
        <v>924</v>
      </c>
      <c r="V1580" s="1"/>
      <c r="W1580" s="1"/>
      <c r="X1580" s="1"/>
      <c r="Y1580" s="1">
        <v>240</v>
      </c>
      <c r="Z1580" s="1"/>
      <c r="AA1580" s="1"/>
      <c r="AB1580" s="1"/>
      <c r="AC1580" s="1"/>
      <c r="AD1580" s="1"/>
      <c r="AE1580" s="1"/>
      <c r="AF1580" s="1"/>
      <c r="AG1580" s="1"/>
      <c r="AH1580" s="1"/>
      <c r="AI1580" s="1"/>
      <c r="AJ1580" s="1"/>
      <c r="AK1580" s="1" t="s">
        <v>3600</v>
      </c>
      <c r="AL1580" s="1"/>
      <c r="AM1580" s="1"/>
      <c r="AN1580" s="1"/>
      <c r="AO1580" s="1"/>
      <c r="AP1580" s="1"/>
      <c r="AQ1580" s="1"/>
      <c r="AR1580" s="1"/>
      <c r="AS1580" s="1"/>
      <c r="AT1580" s="1"/>
      <c r="AU1580" s="1"/>
      <c r="AV1580" s="1"/>
      <c r="AW1580" s="1"/>
      <c r="AX1580" s="1" t="s">
        <v>177</v>
      </c>
      <c r="AY1580" s="1"/>
      <c r="AZ1580" s="1" t="s">
        <v>386</v>
      </c>
      <c r="BA1580" s="1" t="s">
        <v>382</v>
      </c>
      <c r="BB1580" s="1"/>
      <c r="BC1580" s="1"/>
      <c r="BD1580" s="1" t="s">
        <v>116</v>
      </c>
      <c r="BE1580" s="1" t="s">
        <v>192</v>
      </c>
      <c r="BF1580" s="1"/>
      <c r="BG1580" s="1"/>
      <c r="BH1580" s="1" t="s">
        <v>804</v>
      </c>
      <c r="BI1580" s="1"/>
      <c r="BJ1580" s="1"/>
      <c r="BK1580" s="1"/>
      <c r="BL1580" s="1" t="s">
        <v>9994</v>
      </c>
      <c r="BM1580" s="1" t="s">
        <v>9995</v>
      </c>
      <c r="BN1580" s="1" t="s">
        <v>375</v>
      </c>
    </row>
    <row r="1581" spans="1:66" ht="15.75" customHeight="1" x14ac:dyDescent="0.3">
      <c r="A1581" s="1" t="s">
        <v>4686</v>
      </c>
      <c r="B1581" s="1">
        <v>2000000</v>
      </c>
      <c r="C1581" s="1" t="s">
        <v>68</v>
      </c>
      <c r="D1581" s="1">
        <v>0</v>
      </c>
      <c r="E1581" s="4">
        <v>44842</v>
      </c>
      <c r="F1581" s="1" t="s">
        <v>69</v>
      </c>
      <c r="G1581" s="1" t="s">
        <v>123</v>
      </c>
      <c r="H1581" s="1" t="s">
        <v>124</v>
      </c>
      <c r="I1581" s="1" t="s">
        <v>101</v>
      </c>
      <c r="J1581" s="1" t="s">
        <v>9988</v>
      </c>
      <c r="K1581" s="1" t="s">
        <v>9989</v>
      </c>
      <c r="L1581" s="1"/>
      <c r="M1581" s="1" t="s">
        <v>9990</v>
      </c>
      <c r="N1581" s="1" t="s">
        <v>9991</v>
      </c>
      <c r="O1581" s="1" t="s">
        <v>952</v>
      </c>
      <c r="P1581" s="1" t="s">
        <v>4691</v>
      </c>
      <c r="Q1581" s="1" t="s">
        <v>4686</v>
      </c>
      <c r="R1581" s="1" t="s">
        <v>10006</v>
      </c>
      <c r="S1581" s="1" t="s">
        <v>10007</v>
      </c>
      <c r="T1581" s="1"/>
      <c r="U1581" s="1" t="s">
        <v>924</v>
      </c>
      <c r="V1581" s="1"/>
      <c r="W1581" s="1"/>
      <c r="X1581" s="1"/>
      <c r="Y1581" s="1">
        <v>240</v>
      </c>
      <c r="Z1581" s="1"/>
      <c r="AA1581" s="1"/>
      <c r="AB1581" s="1"/>
      <c r="AC1581" s="1"/>
      <c r="AD1581" s="1"/>
      <c r="AE1581" s="1"/>
      <c r="AF1581" s="1"/>
      <c r="AG1581" s="1"/>
      <c r="AH1581" s="1"/>
      <c r="AI1581" s="1"/>
      <c r="AJ1581" s="1"/>
      <c r="AK1581" s="1" t="s">
        <v>3600</v>
      </c>
      <c r="AL1581" s="1"/>
      <c r="AM1581" s="1"/>
      <c r="AN1581" s="1"/>
      <c r="AO1581" s="1"/>
      <c r="AP1581" s="1"/>
      <c r="AQ1581" s="1"/>
      <c r="AR1581" s="1"/>
      <c r="AS1581" s="1"/>
      <c r="AT1581" s="1"/>
      <c r="AU1581" s="1"/>
      <c r="AV1581" s="1"/>
      <c r="AW1581" s="1"/>
      <c r="AX1581" s="1" t="s">
        <v>177</v>
      </c>
      <c r="AY1581" s="1"/>
      <c r="AZ1581" s="1" t="s">
        <v>386</v>
      </c>
      <c r="BA1581" s="1" t="s">
        <v>382</v>
      </c>
      <c r="BB1581" s="1"/>
      <c r="BC1581" s="1"/>
      <c r="BD1581" s="1" t="s">
        <v>116</v>
      </c>
      <c r="BE1581" s="1" t="s">
        <v>192</v>
      </c>
      <c r="BF1581" s="1"/>
      <c r="BG1581" s="1"/>
      <c r="BH1581" s="1" t="s">
        <v>804</v>
      </c>
      <c r="BI1581" s="1"/>
      <c r="BJ1581" s="1"/>
      <c r="BK1581" s="1"/>
      <c r="BL1581" s="1" t="s">
        <v>9994</v>
      </c>
      <c r="BM1581" s="1" t="s">
        <v>9995</v>
      </c>
      <c r="BN1581" s="1" t="s">
        <v>121</v>
      </c>
    </row>
    <row r="1582" spans="1:66" ht="15.75" customHeight="1" x14ac:dyDescent="0.3">
      <c r="A1582" s="1" t="s">
        <v>376</v>
      </c>
      <c r="B1582" s="1">
        <v>100000</v>
      </c>
      <c r="C1582" s="1" t="s">
        <v>68</v>
      </c>
      <c r="D1582" s="1">
        <v>0</v>
      </c>
      <c r="E1582" s="4" t="s">
        <v>1059</v>
      </c>
      <c r="F1582" s="1" t="s">
        <v>69</v>
      </c>
      <c r="G1582" s="1" t="s">
        <v>123</v>
      </c>
      <c r="H1582" s="1" t="s">
        <v>124</v>
      </c>
      <c r="I1582" s="1" t="s">
        <v>101</v>
      </c>
      <c r="J1582" s="1"/>
      <c r="K1582" s="1"/>
      <c r="L1582" s="1"/>
      <c r="M1582" s="1" t="s">
        <v>10008</v>
      </c>
      <c r="N1582" s="1" t="s">
        <v>10009</v>
      </c>
      <c r="O1582" s="1" t="s">
        <v>952</v>
      </c>
      <c r="P1582" s="1" t="s">
        <v>383</v>
      </c>
      <c r="Q1582" s="1" t="s">
        <v>376</v>
      </c>
      <c r="R1582" s="1" t="s">
        <v>10010</v>
      </c>
      <c r="S1582" s="1" t="s">
        <v>10011</v>
      </c>
      <c r="T1582" s="1"/>
      <c r="U1582" s="1" t="s">
        <v>4753</v>
      </c>
      <c r="V1582" s="1"/>
      <c r="W1582" s="1" t="s">
        <v>2305</v>
      </c>
      <c r="X1582" s="1"/>
      <c r="Y1582" s="1">
        <v>1583</v>
      </c>
      <c r="Z1582" s="1"/>
      <c r="AA1582" s="1"/>
      <c r="AB1582" s="1"/>
      <c r="AC1582" s="1"/>
      <c r="AD1582" s="1"/>
      <c r="AE1582" s="1"/>
      <c r="AF1582" s="1"/>
      <c r="AG1582" s="1"/>
      <c r="AH1582" s="1"/>
      <c r="AI1582" s="1"/>
      <c r="AJ1582" s="1"/>
      <c r="AK1582" s="1" t="s">
        <v>1389</v>
      </c>
      <c r="AL1582" s="1"/>
      <c r="AM1582" s="1"/>
      <c r="AN1582" s="1"/>
      <c r="AO1582" s="1"/>
      <c r="AP1582" s="1"/>
      <c r="AQ1582" s="1"/>
      <c r="AR1582" s="1"/>
      <c r="AS1582" s="1"/>
      <c r="AT1582" s="1"/>
      <c r="AU1582" s="1"/>
      <c r="AV1582" s="1"/>
      <c r="AW1582" s="1"/>
      <c r="AX1582" s="1"/>
      <c r="AY1582" s="1"/>
      <c r="AZ1582" s="1" t="s">
        <v>265</v>
      </c>
      <c r="BA1582" s="1" t="s">
        <v>259</v>
      </c>
      <c r="BB1582" s="1" t="s">
        <v>297</v>
      </c>
      <c r="BC1582" s="1"/>
      <c r="BD1582" s="1" t="s">
        <v>1802</v>
      </c>
      <c r="BE1582" s="1" t="s">
        <v>134</v>
      </c>
      <c r="BF1582" s="1"/>
      <c r="BG1582" s="1"/>
      <c r="BH1582" s="1" t="s">
        <v>10012</v>
      </c>
      <c r="BI1582" s="1"/>
      <c r="BJ1582" s="1"/>
      <c r="BK1582" s="1"/>
      <c r="BL1582" s="1" t="s">
        <v>10013</v>
      </c>
      <c r="BM1582" s="1" t="s">
        <v>10014</v>
      </c>
      <c r="BN1582" s="1" t="s">
        <v>375</v>
      </c>
    </row>
    <row r="1583" spans="1:66" ht="15.75" customHeight="1" x14ac:dyDescent="0.3">
      <c r="A1583" s="1" t="s">
        <v>376</v>
      </c>
      <c r="B1583" s="1">
        <v>3500000</v>
      </c>
      <c r="C1583" s="1" t="s">
        <v>68</v>
      </c>
      <c r="D1583" s="1">
        <v>0</v>
      </c>
      <c r="E1583" s="4" t="s">
        <v>1570</v>
      </c>
      <c r="F1583" s="1" t="s">
        <v>69</v>
      </c>
      <c r="G1583" s="1" t="s">
        <v>123</v>
      </c>
      <c r="H1583" s="1" t="s">
        <v>124</v>
      </c>
      <c r="I1583" s="1" t="s">
        <v>101</v>
      </c>
      <c r="J1583" s="1" t="s">
        <v>10015</v>
      </c>
      <c r="K1583" s="1" t="s">
        <v>10016</v>
      </c>
      <c r="L1583" s="1" t="s">
        <v>10017</v>
      </c>
      <c r="M1583" s="1" t="s">
        <v>10018</v>
      </c>
      <c r="N1583" s="1" t="s">
        <v>10019</v>
      </c>
      <c r="O1583" s="1" t="s">
        <v>168</v>
      </c>
      <c r="P1583" s="1" t="s">
        <v>383</v>
      </c>
      <c r="Q1583" s="1" t="s">
        <v>376</v>
      </c>
      <c r="R1583" s="1" t="s">
        <v>10020</v>
      </c>
      <c r="S1583" s="1" t="s">
        <v>10021</v>
      </c>
      <c r="T1583" s="1"/>
      <c r="U1583" s="1" t="s">
        <v>130</v>
      </c>
      <c r="V1583" s="1"/>
      <c r="W1583" s="1"/>
      <c r="X1583" s="1"/>
      <c r="Y1583" s="1">
        <v>1500</v>
      </c>
      <c r="Z1583" s="1"/>
      <c r="AA1583" s="1" t="s">
        <v>109</v>
      </c>
      <c r="AB1583" s="1" t="s">
        <v>560</v>
      </c>
      <c r="AC1583" s="1"/>
      <c r="AD1583" s="1"/>
      <c r="AE1583" s="1"/>
      <c r="AF1583" s="1"/>
      <c r="AG1583" s="1" t="s">
        <v>111</v>
      </c>
      <c r="AH1583" s="1"/>
      <c r="AI1583" s="1"/>
      <c r="AJ1583" s="1"/>
      <c r="AK1583" s="1" t="s">
        <v>220</v>
      </c>
      <c r="AL1583" s="1"/>
      <c r="AM1583" s="1"/>
      <c r="AN1583" s="1"/>
      <c r="AO1583" s="1"/>
      <c r="AP1583" s="1"/>
      <c r="AQ1583" s="1"/>
      <c r="AR1583" s="1"/>
      <c r="AS1583" s="1"/>
      <c r="AT1583" s="1"/>
      <c r="AU1583" s="1"/>
      <c r="AV1583" s="1"/>
      <c r="AW1583" s="1"/>
      <c r="AX1583" s="1" t="s">
        <v>177</v>
      </c>
      <c r="AY1583" s="1"/>
      <c r="AZ1583" s="1" t="s">
        <v>292</v>
      </c>
      <c r="BA1583" s="1" t="s">
        <v>168</v>
      </c>
      <c r="BB1583" s="1" t="s">
        <v>239</v>
      </c>
      <c r="BC1583" s="1"/>
      <c r="BD1583" s="1" t="s">
        <v>10022</v>
      </c>
      <c r="BE1583" s="1" t="s">
        <v>117</v>
      </c>
      <c r="BF1583" s="1" t="s">
        <v>135</v>
      </c>
      <c r="BG1583" s="1"/>
      <c r="BH1583" s="1" t="s">
        <v>1056</v>
      </c>
      <c r="BI1583" s="1"/>
      <c r="BJ1583" s="1"/>
      <c r="BK1583" s="1"/>
      <c r="BL1583" s="1" t="s">
        <v>10023</v>
      </c>
      <c r="BM1583" s="1" t="s">
        <v>10024</v>
      </c>
      <c r="BN1583" s="1" t="s">
        <v>121</v>
      </c>
    </row>
    <row r="1584" spans="1:66" ht="15.75" customHeight="1" x14ac:dyDescent="0.3">
      <c r="A1584" s="1" t="s">
        <v>313</v>
      </c>
      <c r="B1584" s="1">
        <v>400000</v>
      </c>
      <c r="C1584" s="1" t="s">
        <v>68</v>
      </c>
      <c r="D1584" s="1">
        <v>0</v>
      </c>
      <c r="E1584" s="4" t="s">
        <v>6575</v>
      </c>
      <c r="F1584" s="1" t="s">
        <v>69</v>
      </c>
      <c r="G1584" s="1" t="s">
        <v>123</v>
      </c>
      <c r="H1584" s="1" t="s">
        <v>124</v>
      </c>
      <c r="I1584" s="1" t="s">
        <v>101</v>
      </c>
      <c r="J1584" s="1"/>
      <c r="K1584" s="1"/>
      <c r="L1584" s="1"/>
      <c r="M1584" s="1" t="s">
        <v>7697</v>
      </c>
      <c r="N1584" s="1" t="s">
        <v>7698</v>
      </c>
      <c r="O1584" s="1" t="s">
        <v>952</v>
      </c>
      <c r="P1584" s="1" t="s">
        <v>318</v>
      </c>
      <c r="Q1584" s="1" t="s">
        <v>313</v>
      </c>
      <c r="R1584" s="1" t="s">
        <v>10025</v>
      </c>
      <c r="S1584" s="1" t="s">
        <v>10026</v>
      </c>
      <c r="T1584" s="1"/>
      <c r="U1584" s="1"/>
      <c r="V1584" s="1"/>
      <c r="W1584" s="1"/>
      <c r="X1584" s="1"/>
      <c r="Y1584" s="1">
        <v>40</v>
      </c>
      <c r="Z1584" s="1"/>
      <c r="AA1584" s="1"/>
      <c r="AB1584" s="1"/>
      <c r="AC1584" s="1"/>
      <c r="AD1584" s="1"/>
      <c r="AE1584" s="1"/>
      <c r="AF1584" s="1"/>
      <c r="AG1584" s="1" t="s">
        <v>111</v>
      </c>
      <c r="AH1584" s="1"/>
      <c r="AI1584" s="1"/>
      <c r="AJ1584" s="1"/>
      <c r="AK1584" s="1"/>
      <c r="AL1584" s="1"/>
      <c r="AM1584" s="1"/>
      <c r="AN1584" s="1"/>
      <c r="AO1584" s="1"/>
      <c r="AP1584" s="1"/>
      <c r="AQ1584" s="1"/>
      <c r="AR1584" s="1"/>
      <c r="AS1584" s="1"/>
      <c r="AT1584" s="1"/>
      <c r="AU1584" s="1"/>
      <c r="AV1584" s="1"/>
      <c r="AW1584" s="1"/>
      <c r="AX1584" s="1"/>
      <c r="AY1584" s="1"/>
      <c r="AZ1584" s="1" t="s">
        <v>234</v>
      </c>
      <c r="BA1584" s="1" t="s">
        <v>138</v>
      </c>
      <c r="BB1584" s="1"/>
      <c r="BC1584" s="1"/>
      <c r="BD1584" s="1" t="s">
        <v>88</v>
      </c>
      <c r="BE1584" s="1" t="s">
        <v>192</v>
      </c>
      <c r="BF1584" s="1"/>
      <c r="BG1584" s="1"/>
      <c r="BH1584" s="1" t="s">
        <v>193</v>
      </c>
      <c r="BI1584" s="1"/>
      <c r="BJ1584" s="1"/>
      <c r="BK1584" s="1"/>
      <c r="BL1584" s="1" t="s">
        <v>7701</v>
      </c>
      <c r="BM1584" s="1" t="s">
        <v>7702</v>
      </c>
      <c r="BN1584" s="1" t="s">
        <v>375</v>
      </c>
    </row>
    <row r="1585" spans="1:66" ht="15.75" customHeight="1" x14ac:dyDescent="0.3">
      <c r="A1585" s="1" t="s">
        <v>4686</v>
      </c>
      <c r="B1585" s="1">
        <v>400000</v>
      </c>
      <c r="C1585" s="1" t="s">
        <v>68</v>
      </c>
      <c r="D1585" s="1">
        <v>0</v>
      </c>
      <c r="E1585" s="4" t="s">
        <v>6575</v>
      </c>
      <c r="F1585" s="1" t="s">
        <v>69</v>
      </c>
      <c r="G1585" s="1" t="s">
        <v>123</v>
      </c>
      <c r="H1585" s="1" t="s">
        <v>124</v>
      </c>
      <c r="I1585" s="1" t="s">
        <v>101</v>
      </c>
      <c r="J1585" s="1"/>
      <c r="K1585" s="1"/>
      <c r="L1585" s="1" t="s">
        <v>10027</v>
      </c>
      <c r="M1585" s="1" t="s">
        <v>10028</v>
      </c>
      <c r="N1585" s="1" t="s">
        <v>10029</v>
      </c>
      <c r="O1585" s="1" t="s">
        <v>952</v>
      </c>
      <c r="P1585" s="1" t="s">
        <v>4691</v>
      </c>
      <c r="Q1585" s="1" t="s">
        <v>4686</v>
      </c>
      <c r="R1585" s="1" t="s">
        <v>10030</v>
      </c>
      <c r="S1585" s="1" t="s">
        <v>10031</v>
      </c>
      <c r="T1585" s="1"/>
      <c r="U1585" s="1" t="s">
        <v>1299</v>
      </c>
      <c r="V1585" s="1"/>
      <c r="W1585" s="1"/>
      <c r="X1585" s="1"/>
      <c r="Y1585" s="1">
        <v>566</v>
      </c>
      <c r="Z1585" s="1"/>
      <c r="AA1585" s="1"/>
      <c r="AB1585" s="1"/>
      <c r="AC1585" s="1"/>
      <c r="AD1585" s="1"/>
      <c r="AE1585" s="1"/>
      <c r="AF1585" s="1"/>
      <c r="AG1585" s="1"/>
      <c r="AH1585" s="1"/>
      <c r="AI1585" s="1"/>
      <c r="AJ1585" s="1"/>
      <c r="AK1585" s="1" t="s">
        <v>112</v>
      </c>
      <c r="AL1585" s="1"/>
      <c r="AM1585" s="1"/>
      <c r="AN1585" s="1"/>
      <c r="AO1585" s="1"/>
      <c r="AP1585" s="1"/>
      <c r="AQ1585" s="1"/>
      <c r="AR1585" s="1"/>
      <c r="AS1585" s="1"/>
      <c r="AT1585" s="1"/>
      <c r="AU1585" s="1"/>
      <c r="AV1585" s="1"/>
      <c r="AW1585" s="1"/>
      <c r="AX1585" s="1"/>
      <c r="AY1585" s="1"/>
      <c r="AZ1585" s="1" t="s">
        <v>386</v>
      </c>
      <c r="BA1585" s="1" t="s">
        <v>382</v>
      </c>
      <c r="BB1585" s="1"/>
      <c r="BC1585" s="1"/>
      <c r="BD1585" s="1" t="s">
        <v>88</v>
      </c>
      <c r="BE1585" s="1" t="s">
        <v>134</v>
      </c>
      <c r="BF1585" s="1"/>
      <c r="BG1585" s="1"/>
      <c r="BH1585" s="1" t="s">
        <v>387</v>
      </c>
      <c r="BI1585" s="1"/>
      <c r="BJ1585" s="1"/>
      <c r="BK1585" s="1"/>
      <c r="BL1585" s="1" t="s">
        <v>10032</v>
      </c>
      <c r="BM1585" s="1" t="s">
        <v>10033</v>
      </c>
      <c r="BN1585" s="1"/>
    </row>
    <row r="1586" spans="1:66" ht="15.75" customHeight="1" x14ac:dyDescent="0.3">
      <c r="A1586" s="1" t="s">
        <v>837</v>
      </c>
      <c r="B1586" s="1">
        <v>20000</v>
      </c>
      <c r="C1586" s="1" t="s">
        <v>68</v>
      </c>
      <c r="D1586" s="1">
        <v>0</v>
      </c>
      <c r="E1586" s="4">
        <v>44568</v>
      </c>
      <c r="F1586" s="1" t="s">
        <v>69</v>
      </c>
      <c r="G1586" s="1" t="s">
        <v>123</v>
      </c>
      <c r="H1586" s="1" t="s">
        <v>124</v>
      </c>
      <c r="I1586" s="1" t="s">
        <v>101</v>
      </c>
      <c r="J1586" s="1" t="s">
        <v>8405</v>
      </c>
      <c r="K1586" s="1" t="s">
        <v>8406</v>
      </c>
      <c r="L1586" s="1"/>
      <c r="M1586" s="1" t="s">
        <v>8408</v>
      </c>
      <c r="N1586" s="1" t="s">
        <v>8409</v>
      </c>
      <c r="O1586" s="1" t="s">
        <v>942</v>
      </c>
      <c r="P1586" s="1" t="s">
        <v>843</v>
      </c>
      <c r="Q1586" s="1" t="s">
        <v>837</v>
      </c>
      <c r="R1586" s="1" t="s">
        <v>10034</v>
      </c>
      <c r="S1586" s="1" t="s">
        <v>10035</v>
      </c>
      <c r="T1586" s="1"/>
      <c r="U1586" s="1" t="s">
        <v>147</v>
      </c>
      <c r="V1586" s="1"/>
      <c r="W1586" s="1"/>
      <c r="X1586" s="1"/>
      <c r="Y1586" s="1">
        <v>157</v>
      </c>
      <c r="Z1586" s="1"/>
      <c r="AA1586" s="1"/>
      <c r="AB1586" s="1"/>
      <c r="AC1586" s="1"/>
      <c r="AD1586" s="1"/>
      <c r="AE1586" s="1"/>
      <c r="AF1586" s="1"/>
      <c r="AG1586" s="1"/>
      <c r="AH1586" s="1"/>
      <c r="AI1586" s="1"/>
      <c r="AJ1586" s="1"/>
      <c r="AK1586" s="1" t="s">
        <v>204</v>
      </c>
      <c r="AL1586" s="1" t="s">
        <v>8412</v>
      </c>
      <c r="AM1586" s="1"/>
      <c r="AN1586" s="1"/>
      <c r="AO1586" s="1"/>
      <c r="AP1586" s="1"/>
      <c r="AQ1586" s="1"/>
      <c r="AR1586" s="1"/>
      <c r="AS1586" s="1"/>
      <c r="AT1586" s="1"/>
      <c r="AU1586" s="1"/>
      <c r="AV1586" s="1"/>
      <c r="AW1586" s="1"/>
      <c r="AX1586" s="1"/>
      <c r="AY1586" s="1"/>
      <c r="AZ1586" s="1" t="s">
        <v>945</v>
      </c>
      <c r="BA1586" s="1" t="s">
        <v>105</v>
      </c>
      <c r="BB1586" s="1" t="s">
        <v>551</v>
      </c>
      <c r="BC1586" s="1"/>
      <c r="BD1586" s="1" t="s">
        <v>88</v>
      </c>
      <c r="BE1586" s="1" t="s">
        <v>192</v>
      </c>
      <c r="BF1586" s="1"/>
      <c r="BG1586" s="1"/>
      <c r="BH1586" s="1" t="s">
        <v>193</v>
      </c>
      <c r="BI1586" s="1"/>
      <c r="BJ1586" s="1"/>
      <c r="BK1586" s="1"/>
      <c r="BL1586" s="1" t="s">
        <v>8413</v>
      </c>
      <c r="BM1586" s="1" t="s">
        <v>8414</v>
      </c>
      <c r="BN1586" s="1" t="s">
        <v>181</v>
      </c>
    </row>
    <row r="1587" spans="1:66" ht="15.75" customHeight="1" x14ac:dyDescent="0.3">
      <c r="A1587" s="1" t="s">
        <v>4686</v>
      </c>
      <c r="B1587" s="1">
        <v>1000000</v>
      </c>
      <c r="C1587" s="1" t="s">
        <v>68</v>
      </c>
      <c r="D1587" s="1">
        <v>0</v>
      </c>
      <c r="E1587" s="4">
        <v>44719</v>
      </c>
      <c r="F1587" s="1" t="s">
        <v>69</v>
      </c>
      <c r="G1587" s="1" t="s">
        <v>123</v>
      </c>
      <c r="H1587" s="1" t="s">
        <v>124</v>
      </c>
      <c r="I1587" s="1" t="s">
        <v>101</v>
      </c>
      <c r="J1587" s="1" t="s">
        <v>10036</v>
      </c>
      <c r="K1587" s="1" t="s">
        <v>10037</v>
      </c>
      <c r="L1587" s="1"/>
      <c r="M1587" s="1" t="s">
        <v>10038</v>
      </c>
      <c r="N1587" s="1" t="s">
        <v>10039</v>
      </c>
      <c r="O1587" s="1" t="s">
        <v>233</v>
      </c>
      <c r="P1587" s="1" t="s">
        <v>4691</v>
      </c>
      <c r="Q1587" s="1" t="s">
        <v>4686</v>
      </c>
      <c r="R1587" s="1" t="s">
        <v>10040</v>
      </c>
      <c r="S1587" s="1" t="s">
        <v>10041</v>
      </c>
      <c r="T1587" s="1"/>
      <c r="U1587" s="1" t="s">
        <v>924</v>
      </c>
      <c r="V1587" s="1"/>
      <c r="W1587" s="1"/>
      <c r="X1587" s="1"/>
      <c r="Y1587" s="1">
        <v>139</v>
      </c>
      <c r="Z1587" s="1"/>
      <c r="AA1587" s="1"/>
      <c r="AB1587" s="1"/>
      <c r="AC1587" s="1"/>
      <c r="AD1587" s="1"/>
      <c r="AE1587" s="1"/>
      <c r="AF1587" s="1"/>
      <c r="AG1587" s="1"/>
      <c r="AH1587" s="1"/>
      <c r="AI1587" s="1"/>
      <c r="AJ1587" s="1"/>
      <c r="AK1587" s="1" t="s">
        <v>163</v>
      </c>
      <c r="AL1587" s="1"/>
      <c r="AM1587" s="1"/>
      <c r="AN1587" s="1"/>
      <c r="AO1587" s="1"/>
      <c r="AP1587" s="1"/>
      <c r="AQ1587" s="1"/>
      <c r="AR1587" s="1"/>
      <c r="AS1587" s="1"/>
      <c r="AT1587" s="1"/>
      <c r="AU1587" s="1"/>
      <c r="AV1587" s="1"/>
      <c r="AW1587" s="1"/>
      <c r="AX1587" s="1" t="s">
        <v>177</v>
      </c>
      <c r="AY1587" s="1"/>
      <c r="AZ1587" s="1" t="s">
        <v>238</v>
      </c>
      <c r="BA1587" s="1" t="s">
        <v>233</v>
      </c>
      <c r="BB1587" s="1"/>
      <c r="BC1587" s="1"/>
      <c r="BD1587" s="1" t="s">
        <v>88</v>
      </c>
      <c r="BE1587" s="1" t="s">
        <v>134</v>
      </c>
      <c r="BF1587" s="1" t="s">
        <v>3669</v>
      </c>
      <c r="BG1587" s="1"/>
      <c r="BH1587" s="1"/>
      <c r="BI1587" s="1"/>
      <c r="BJ1587" s="1"/>
      <c r="BK1587" s="1"/>
      <c r="BL1587" s="1" t="s">
        <v>10042</v>
      </c>
      <c r="BM1587" s="1" t="s">
        <v>10043</v>
      </c>
      <c r="BN1587" s="1" t="s">
        <v>121</v>
      </c>
    </row>
    <row r="1588" spans="1:66" ht="15.75" customHeight="1" x14ac:dyDescent="0.3">
      <c r="A1588" s="1" t="s">
        <v>470</v>
      </c>
      <c r="B1588" s="1">
        <v>15000</v>
      </c>
      <c r="C1588" s="1" t="s">
        <v>68</v>
      </c>
      <c r="D1588" s="1">
        <v>0</v>
      </c>
      <c r="E1588" s="4" t="s">
        <v>6629</v>
      </c>
      <c r="F1588" s="1" t="s">
        <v>69</v>
      </c>
      <c r="G1588" s="1" t="s">
        <v>123</v>
      </c>
      <c r="H1588" s="1" t="s">
        <v>124</v>
      </c>
      <c r="I1588" s="1" t="s">
        <v>101</v>
      </c>
      <c r="J1588" s="1" t="s">
        <v>10044</v>
      </c>
      <c r="K1588" s="1" t="s">
        <v>10045</v>
      </c>
      <c r="L1588" s="1" t="s">
        <v>478</v>
      </c>
      <c r="M1588" s="1" t="s">
        <v>10046</v>
      </c>
      <c r="N1588" s="1" t="s">
        <v>10047</v>
      </c>
      <c r="O1588" s="1" t="s">
        <v>291</v>
      </c>
      <c r="P1588" s="1" t="s">
        <v>473</v>
      </c>
      <c r="Q1588" s="1" t="s">
        <v>470</v>
      </c>
      <c r="R1588" s="1" t="s">
        <v>10048</v>
      </c>
      <c r="S1588" s="1" t="s">
        <v>10049</v>
      </c>
      <c r="T1588" s="1"/>
      <c r="U1588" s="1" t="s">
        <v>81</v>
      </c>
      <c r="V1588" s="1"/>
      <c r="W1588" s="1"/>
      <c r="X1588" s="1"/>
      <c r="Y1588" s="1">
        <v>170</v>
      </c>
      <c r="Z1588" s="1"/>
      <c r="AA1588" s="1"/>
      <c r="AB1588" s="1"/>
      <c r="AC1588" s="1"/>
      <c r="AD1588" s="1"/>
      <c r="AE1588" s="1"/>
      <c r="AF1588" s="1"/>
      <c r="AG1588" s="1" t="s">
        <v>111</v>
      </c>
      <c r="AH1588" s="1"/>
      <c r="AI1588" s="1"/>
      <c r="AJ1588" s="1"/>
      <c r="AK1588" s="1" t="s">
        <v>204</v>
      </c>
      <c r="AL1588" s="1"/>
      <c r="AM1588" s="1"/>
      <c r="AN1588" s="1"/>
      <c r="AO1588" s="1"/>
      <c r="AP1588" s="1"/>
      <c r="AQ1588" s="1"/>
      <c r="AR1588" s="1"/>
      <c r="AS1588" s="1"/>
      <c r="AT1588" s="1"/>
      <c r="AU1588" s="1"/>
      <c r="AV1588" s="1"/>
      <c r="AW1588" s="1"/>
      <c r="AX1588" s="1"/>
      <c r="AY1588" s="1"/>
      <c r="AZ1588" s="1" t="s">
        <v>296</v>
      </c>
      <c r="BA1588" s="1" t="s">
        <v>291</v>
      </c>
      <c r="BB1588" s="1"/>
      <c r="BC1588" s="1"/>
      <c r="BD1588" s="1" t="s">
        <v>88</v>
      </c>
      <c r="BE1588" s="1" t="s">
        <v>134</v>
      </c>
      <c r="BF1588" s="1" t="s">
        <v>3426</v>
      </c>
      <c r="BG1588" s="1"/>
      <c r="BH1588" s="1"/>
      <c r="BI1588" s="1"/>
      <c r="BJ1588" s="1"/>
      <c r="BK1588" s="1"/>
      <c r="BL1588" s="1" t="s">
        <v>10050</v>
      </c>
      <c r="BM1588" s="1" t="s">
        <v>10051</v>
      </c>
      <c r="BN1588" s="1" t="s">
        <v>181</v>
      </c>
    </row>
    <row r="1589" spans="1:66" ht="15.75" customHeight="1" x14ac:dyDescent="0.3">
      <c r="A1589" s="1" t="s">
        <v>470</v>
      </c>
      <c r="B1589" s="1">
        <v>3000000</v>
      </c>
      <c r="C1589" s="1" t="s">
        <v>68</v>
      </c>
      <c r="D1589" s="1">
        <v>0</v>
      </c>
      <c r="E1589" s="4" t="s">
        <v>6629</v>
      </c>
      <c r="F1589" s="1" t="s">
        <v>69</v>
      </c>
      <c r="G1589" s="1" t="s">
        <v>123</v>
      </c>
      <c r="H1589" s="1" t="s">
        <v>124</v>
      </c>
      <c r="I1589" s="1" t="s">
        <v>101</v>
      </c>
      <c r="J1589" s="1" t="s">
        <v>10044</v>
      </c>
      <c r="K1589" s="1" t="s">
        <v>10045</v>
      </c>
      <c r="L1589" s="1" t="s">
        <v>288</v>
      </c>
      <c r="M1589" s="1" t="s">
        <v>10046</v>
      </c>
      <c r="N1589" s="1" t="s">
        <v>10047</v>
      </c>
      <c r="O1589" s="1" t="s">
        <v>291</v>
      </c>
      <c r="P1589" s="1" t="s">
        <v>473</v>
      </c>
      <c r="Q1589" s="1" t="s">
        <v>470</v>
      </c>
      <c r="R1589" s="1" t="s">
        <v>10052</v>
      </c>
      <c r="S1589" s="1" t="s">
        <v>10053</v>
      </c>
      <c r="T1589" s="1"/>
      <c r="U1589" s="1" t="s">
        <v>81</v>
      </c>
      <c r="V1589" s="1"/>
      <c r="W1589" s="1"/>
      <c r="X1589" s="1"/>
      <c r="Y1589" s="1">
        <v>170</v>
      </c>
      <c r="Z1589" s="1"/>
      <c r="AA1589" s="1"/>
      <c r="AB1589" s="1"/>
      <c r="AC1589" s="1"/>
      <c r="AD1589" s="1"/>
      <c r="AE1589" s="1"/>
      <c r="AF1589" s="1"/>
      <c r="AG1589" s="1" t="s">
        <v>111</v>
      </c>
      <c r="AH1589" s="1"/>
      <c r="AI1589" s="1"/>
      <c r="AJ1589" s="1"/>
      <c r="AK1589" s="1" t="s">
        <v>204</v>
      </c>
      <c r="AL1589" s="1"/>
      <c r="AM1589" s="1"/>
      <c r="AN1589" s="1"/>
      <c r="AO1589" s="1"/>
      <c r="AP1589" s="1"/>
      <c r="AQ1589" s="1"/>
      <c r="AR1589" s="1"/>
      <c r="AS1589" s="1"/>
      <c r="AT1589" s="1"/>
      <c r="AU1589" s="1"/>
      <c r="AV1589" s="1"/>
      <c r="AW1589" s="1"/>
      <c r="AX1589" s="1"/>
      <c r="AY1589" s="1"/>
      <c r="AZ1589" s="1" t="s">
        <v>296</v>
      </c>
      <c r="BA1589" s="1" t="s">
        <v>291</v>
      </c>
      <c r="BB1589" s="1"/>
      <c r="BC1589" s="1"/>
      <c r="BD1589" s="1" t="s">
        <v>88</v>
      </c>
      <c r="BE1589" s="1" t="s">
        <v>134</v>
      </c>
      <c r="BF1589" s="1" t="s">
        <v>3426</v>
      </c>
      <c r="BG1589" s="1"/>
      <c r="BH1589" s="1"/>
      <c r="BI1589" s="1"/>
      <c r="BJ1589" s="1"/>
      <c r="BK1589" s="1"/>
      <c r="BL1589" s="1" t="s">
        <v>10050</v>
      </c>
      <c r="BM1589" s="1" t="s">
        <v>10051</v>
      </c>
      <c r="BN1589" s="1" t="s">
        <v>121</v>
      </c>
    </row>
    <row r="1590" spans="1:66" ht="15.75" customHeight="1" x14ac:dyDescent="0.3">
      <c r="A1590" s="1" t="s">
        <v>67</v>
      </c>
      <c r="B1590" s="1">
        <v>2000000</v>
      </c>
      <c r="C1590" s="1" t="s">
        <v>68</v>
      </c>
      <c r="D1590" s="1">
        <v>0</v>
      </c>
      <c r="E1590" s="4" t="s">
        <v>314</v>
      </c>
      <c r="F1590" s="1" t="s">
        <v>69</v>
      </c>
      <c r="G1590" s="1" t="s">
        <v>99</v>
      </c>
      <c r="H1590" s="1" t="s">
        <v>100</v>
      </c>
      <c r="I1590" s="1" t="s">
        <v>101</v>
      </c>
      <c r="J1590" s="1"/>
      <c r="K1590" s="1"/>
      <c r="L1590" s="1" t="s">
        <v>10054</v>
      </c>
      <c r="M1590" s="1" t="s">
        <v>10055</v>
      </c>
      <c r="N1590" s="1" t="s">
        <v>10056</v>
      </c>
      <c r="O1590" s="1" t="s">
        <v>223</v>
      </c>
      <c r="P1590" s="1" t="s">
        <v>78</v>
      </c>
      <c r="Q1590" s="1" t="s">
        <v>77</v>
      </c>
      <c r="R1590" s="1" t="s">
        <v>10057</v>
      </c>
      <c r="S1590" s="1" t="s">
        <v>10058</v>
      </c>
      <c r="T1590" s="1"/>
      <c r="U1590" s="1" t="s">
        <v>81</v>
      </c>
      <c r="V1590" s="1"/>
      <c r="W1590" s="1" t="s">
        <v>10059</v>
      </c>
      <c r="X1590" s="1"/>
      <c r="Y1590" s="1">
        <v>46</v>
      </c>
      <c r="Z1590" s="1"/>
      <c r="AA1590" s="1"/>
      <c r="AB1590" s="1"/>
      <c r="AC1590" s="1"/>
      <c r="AD1590" s="1"/>
      <c r="AE1590" s="1"/>
      <c r="AF1590" s="1"/>
      <c r="AG1590" s="1"/>
      <c r="AH1590" s="1"/>
      <c r="AI1590" s="1"/>
      <c r="AJ1590" s="1"/>
      <c r="AK1590" s="1" t="s">
        <v>112</v>
      </c>
      <c r="AL1590" s="1"/>
      <c r="AM1590" s="1"/>
      <c r="AN1590" s="1"/>
      <c r="AO1590" s="1"/>
      <c r="AP1590" s="1"/>
      <c r="AQ1590" s="1"/>
      <c r="AR1590" s="1"/>
      <c r="AS1590" s="1"/>
      <c r="AT1590" s="1"/>
      <c r="AU1590" s="1"/>
      <c r="AV1590" s="1"/>
      <c r="AW1590" s="1"/>
      <c r="AX1590" s="1"/>
      <c r="AY1590" s="1"/>
      <c r="AZ1590" s="1" t="s">
        <v>521</v>
      </c>
      <c r="BA1590" s="1" t="s">
        <v>517</v>
      </c>
      <c r="BB1590" s="1" t="s">
        <v>445</v>
      </c>
      <c r="BC1590" s="1"/>
      <c r="BD1590" s="1" t="s">
        <v>2247</v>
      </c>
      <c r="BE1590" s="1" t="s">
        <v>150</v>
      </c>
      <c r="BF1590" s="1" t="s">
        <v>298</v>
      </c>
      <c r="BG1590" s="1"/>
      <c r="BH1590" s="1" t="s">
        <v>2340</v>
      </c>
      <c r="BI1590" s="1"/>
      <c r="BJ1590" s="1"/>
      <c r="BK1590" s="1"/>
      <c r="BL1590" s="1" t="s">
        <v>10060</v>
      </c>
      <c r="BM1590" s="1" t="s">
        <v>10061</v>
      </c>
      <c r="BN1590" s="1"/>
    </row>
    <row r="1591" spans="1:66" ht="15.75" customHeight="1" x14ac:dyDescent="0.3">
      <c r="A1591" s="1" t="s">
        <v>67</v>
      </c>
      <c r="B1591" s="1">
        <v>500000</v>
      </c>
      <c r="C1591" s="1" t="s">
        <v>68</v>
      </c>
      <c r="D1591" s="1">
        <v>0</v>
      </c>
      <c r="E1591" s="4" t="s">
        <v>314</v>
      </c>
      <c r="F1591" s="1" t="s">
        <v>69</v>
      </c>
      <c r="G1591" s="1" t="s">
        <v>99</v>
      </c>
      <c r="H1591" s="1" t="s">
        <v>100</v>
      </c>
      <c r="I1591" s="1" t="s">
        <v>101</v>
      </c>
      <c r="J1591" s="1"/>
      <c r="K1591" s="1"/>
      <c r="L1591" s="1" t="s">
        <v>10062</v>
      </c>
      <c r="M1591" s="1" t="s">
        <v>10055</v>
      </c>
      <c r="N1591" s="1" t="s">
        <v>10056</v>
      </c>
      <c r="O1591" s="1" t="s">
        <v>223</v>
      </c>
      <c r="P1591" s="1" t="s">
        <v>78</v>
      </c>
      <c r="Q1591" s="1" t="s">
        <v>77</v>
      </c>
      <c r="R1591" s="1" t="s">
        <v>10063</v>
      </c>
      <c r="S1591" s="1" t="s">
        <v>10064</v>
      </c>
      <c r="T1591" s="1"/>
      <c r="U1591" s="1" t="s">
        <v>81</v>
      </c>
      <c r="V1591" s="1"/>
      <c r="W1591" s="1" t="s">
        <v>10059</v>
      </c>
      <c r="X1591" s="1"/>
      <c r="Y1591" s="1">
        <v>46</v>
      </c>
      <c r="Z1591" s="1"/>
      <c r="AA1591" s="1"/>
      <c r="AB1591" s="1"/>
      <c r="AC1591" s="1"/>
      <c r="AD1591" s="1"/>
      <c r="AE1591" s="1"/>
      <c r="AF1591" s="1"/>
      <c r="AG1591" s="1"/>
      <c r="AH1591" s="1"/>
      <c r="AI1591" s="1"/>
      <c r="AJ1591" s="1"/>
      <c r="AK1591" s="1" t="s">
        <v>112</v>
      </c>
      <c r="AL1591" s="1"/>
      <c r="AM1591" s="1"/>
      <c r="AN1591" s="1"/>
      <c r="AO1591" s="1"/>
      <c r="AP1591" s="1"/>
      <c r="AQ1591" s="1"/>
      <c r="AR1591" s="1"/>
      <c r="AS1591" s="1"/>
      <c r="AT1591" s="1"/>
      <c r="AU1591" s="1"/>
      <c r="AV1591" s="1"/>
      <c r="AW1591" s="1"/>
      <c r="AX1591" s="1"/>
      <c r="AY1591" s="1"/>
      <c r="AZ1591" s="1" t="s">
        <v>521</v>
      </c>
      <c r="BA1591" s="1" t="s">
        <v>517</v>
      </c>
      <c r="BB1591" s="1" t="s">
        <v>445</v>
      </c>
      <c r="BC1591" s="1"/>
      <c r="BD1591" s="1" t="s">
        <v>2247</v>
      </c>
      <c r="BE1591" s="1" t="s">
        <v>150</v>
      </c>
      <c r="BF1591" s="1" t="s">
        <v>298</v>
      </c>
      <c r="BG1591" s="1"/>
      <c r="BH1591" s="1" t="s">
        <v>2340</v>
      </c>
      <c r="BI1591" s="1"/>
      <c r="BJ1591" s="1"/>
      <c r="BK1591" s="1"/>
      <c r="BL1591" s="1" t="s">
        <v>10060</v>
      </c>
      <c r="BM1591" s="1" t="s">
        <v>10061</v>
      </c>
      <c r="BN1591" s="1"/>
    </row>
    <row r="1592" spans="1:66" ht="15.75" customHeight="1" x14ac:dyDescent="0.3">
      <c r="A1592" s="1" t="s">
        <v>168</v>
      </c>
      <c r="B1592" s="1">
        <v>50000</v>
      </c>
      <c r="C1592" s="1" t="s">
        <v>68</v>
      </c>
      <c r="D1592" s="1">
        <v>0</v>
      </c>
      <c r="E1592" s="4" t="s">
        <v>1059</v>
      </c>
      <c r="F1592" s="1" t="s">
        <v>69</v>
      </c>
      <c r="G1592" s="1" t="s">
        <v>123</v>
      </c>
      <c r="H1592" s="1" t="s">
        <v>124</v>
      </c>
      <c r="I1592" s="1" t="s">
        <v>101</v>
      </c>
      <c r="J1592" s="1"/>
      <c r="K1592" s="1"/>
      <c r="L1592" s="1" t="s">
        <v>181</v>
      </c>
      <c r="M1592" s="1" t="s">
        <v>10065</v>
      </c>
      <c r="N1592" s="1" t="s">
        <v>10066</v>
      </c>
      <c r="O1592" s="1" t="s">
        <v>168</v>
      </c>
      <c r="P1592" s="1" t="s">
        <v>292</v>
      </c>
      <c r="Q1592" s="1" t="s">
        <v>168</v>
      </c>
      <c r="R1592" s="1" t="s">
        <v>10067</v>
      </c>
      <c r="S1592" s="1" t="s">
        <v>10068</v>
      </c>
      <c r="T1592" s="1"/>
      <c r="U1592" s="1" t="s">
        <v>130</v>
      </c>
      <c r="V1592" s="1"/>
      <c r="W1592" s="1"/>
      <c r="X1592" s="1"/>
      <c r="Y1592" s="1">
        <v>396</v>
      </c>
      <c r="Z1592" s="1"/>
      <c r="AA1592" s="1"/>
      <c r="AB1592" s="1"/>
      <c r="AC1592" s="1"/>
      <c r="AD1592" s="1"/>
      <c r="AE1592" s="1"/>
      <c r="AF1592" s="1"/>
      <c r="AG1592" s="1"/>
      <c r="AH1592" s="1"/>
      <c r="AI1592" s="1"/>
      <c r="AJ1592" s="1"/>
      <c r="AK1592" s="1" t="s">
        <v>163</v>
      </c>
      <c r="AL1592" s="1"/>
      <c r="AM1592" s="1"/>
      <c r="AN1592" s="1"/>
      <c r="AO1592" s="1"/>
      <c r="AP1592" s="1"/>
      <c r="AQ1592" s="1"/>
      <c r="AR1592" s="1"/>
      <c r="AS1592" s="1"/>
      <c r="AT1592" s="1"/>
      <c r="AU1592" s="1"/>
      <c r="AV1592" s="1"/>
      <c r="AW1592" s="1"/>
      <c r="AX1592" s="1"/>
      <c r="AY1592" s="1"/>
      <c r="AZ1592" s="1" t="s">
        <v>292</v>
      </c>
      <c r="BA1592" s="1" t="s">
        <v>168</v>
      </c>
      <c r="BB1592" s="1"/>
      <c r="BC1592" s="1"/>
      <c r="BD1592" s="1" t="s">
        <v>88</v>
      </c>
      <c r="BE1592" s="1" t="s">
        <v>134</v>
      </c>
      <c r="BF1592" s="1" t="s">
        <v>135</v>
      </c>
      <c r="BG1592" s="1"/>
      <c r="BH1592" s="1" t="s">
        <v>2321</v>
      </c>
      <c r="BI1592" s="1"/>
      <c r="BJ1592" s="1"/>
      <c r="BK1592" s="1"/>
      <c r="BL1592" s="1" t="s">
        <v>10069</v>
      </c>
      <c r="BM1592" s="1" t="s">
        <v>10070</v>
      </c>
      <c r="BN1592" s="1" t="s">
        <v>181</v>
      </c>
    </row>
    <row r="1593" spans="1:66" ht="15.75" customHeight="1" x14ac:dyDescent="0.3">
      <c r="A1593" s="1" t="s">
        <v>168</v>
      </c>
      <c r="B1593" s="1">
        <v>3000000</v>
      </c>
      <c r="C1593" s="1" t="s">
        <v>68</v>
      </c>
      <c r="D1593" s="1">
        <v>0</v>
      </c>
      <c r="E1593" s="4" t="s">
        <v>1059</v>
      </c>
      <c r="F1593" s="1" t="s">
        <v>69</v>
      </c>
      <c r="G1593" s="1" t="s">
        <v>123</v>
      </c>
      <c r="H1593" s="1" t="s">
        <v>124</v>
      </c>
      <c r="I1593" s="1" t="s">
        <v>101</v>
      </c>
      <c r="J1593" s="1"/>
      <c r="K1593" s="1"/>
      <c r="L1593" s="1" t="s">
        <v>121</v>
      </c>
      <c r="M1593" s="1" t="s">
        <v>10065</v>
      </c>
      <c r="N1593" s="1" t="s">
        <v>10066</v>
      </c>
      <c r="O1593" s="1" t="s">
        <v>168</v>
      </c>
      <c r="P1593" s="1" t="s">
        <v>292</v>
      </c>
      <c r="Q1593" s="1" t="s">
        <v>168</v>
      </c>
      <c r="R1593" s="1" t="s">
        <v>10071</v>
      </c>
      <c r="S1593" s="1" t="s">
        <v>10072</v>
      </c>
      <c r="T1593" s="1"/>
      <c r="U1593" s="1" t="s">
        <v>130</v>
      </c>
      <c r="V1593" s="1"/>
      <c r="W1593" s="1"/>
      <c r="X1593" s="1"/>
      <c r="Y1593" s="1">
        <v>396</v>
      </c>
      <c r="Z1593" s="1"/>
      <c r="AA1593" s="1"/>
      <c r="AB1593" s="1"/>
      <c r="AC1593" s="1"/>
      <c r="AD1593" s="1"/>
      <c r="AE1593" s="1"/>
      <c r="AF1593" s="1"/>
      <c r="AG1593" s="1"/>
      <c r="AH1593" s="1"/>
      <c r="AI1593" s="1"/>
      <c r="AJ1593" s="1"/>
      <c r="AK1593" s="1" t="s">
        <v>163</v>
      </c>
      <c r="AL1593" s="1"/>
      <c r="AM1593" s="1"/>
      <c r="AN1593" s="1"/>
      <c r="AO1593" s="1"/>
      <c r="AP1593" s="1"/>
      <c r="AQ1593" s="1"/>
      <c r="AR1593" s="1"/>
      <c r="AS1593" s="1"/>
      <c r="AT1593" s="1"/>
      <c r="AU1593" s="1"/>
      <c r="AV1593" s="1"/>
      <c r="AW1593" s="1"/>
      <c r="AX1593" s="1"/>
      <c r="AY1593" s="1"/>
      <c r="AZ1593" s="1" t="s">
        <v>292</v>
      </c>
      <c r="BA1593" s="1" t="s">
        <v>168</v>
      </c>
      <c r="BB1593" s="1"/>
      <c r="BC1593" s="1"/>
      <c r="BD1593" s="1" t="s">
        <v>88</v>
      </c>
      <c r="BE1593" s="1" t="s">
        <v>134</v>
      </c>
      <c r="BF1593" s="1" t="s">
        <v>135</v>
      </c>
      <c r="BG1593" s="1"/>
      <c r="BH1593" s="1" t="s">
        <v>2321</v>
      </c>
      <c r="BI1593" s="1"/>
      <c r="BJ1593" s="1"/>
      <c r="BK1593" s="1"/>
      <c r="BL1593" s="1" t="s">
        <v>10069</v>
      </c>
      <c r="BM1593" s="1" t="s">
        <v>10070</v>
      </c>
      <c r="BN1593" s="1" t="s">
        <v>121</v>
      </c>
    </row>
    <row r="1594" spans="1:66" ht="15.75" customHeight="1" x14ac:dyDescent="0.3">
      <c r="A1594" s="1" t="s">
        <v>837</v>
      </c>
      <c r="B1594" s="1">
        <v>100000</v>
      </c>
      <c r="C1594" s="1" t="s">
        <v>68</v>
      </c>
      <c r="D1594" s="1">
        <v>0</v>
      </c>
      <c r="E1594" s="4" t="s">
        <v>1059</v>
      </c>
      <c r="F1594" s="1" t="s">
        <v>69</v>
      </c>
      <c r="G1594" s="1" t="s">
        <v>123</v>
      </c>
      <c r="H1594" s="1" t="s">
        <v>124</v>
      </c>
      <c r="I1594" s="1" t="s">
        <v>101</v>
      </c>
      <c r="J1594" s="1" t="s">
        <v>10073</v>
      </c>
      <c r="K1594" s="1" t="s">
        <v>10074</v>
      </c>
      <c r="L1594" s="1" t="s">
        <v>580</v>
      </c>
      <c r="M1594" s="1" t="s">
        <v>10075</v>
      </c>
      <c r="N1594" s="1" t="s">
        <v>10076</v>
      </c>
      <c r="O1594" s="1" t="s">
        <v>382</v>
      </c>
      <c r="P1594" s="1" t="s">
        <v>843</v>
      </c>
      <c r="Q1594" s="1" t="s">
        <v>837</v>
      </c>
      <c r="R1594" s="1" t="s">
        <v>10077</v>
      </c>
      <c r="S1594" s="1" t="s">
        <v>10078</v>
      </c>
      <c r="T1594" s="1"/>
      <c r="U1594" s="1" t="s">
        <v>130</v>
      </c>
      <c r="V1594" s="1"/>
      <c r="W1594" s="1"/>
      <c r="X1594" s="1"/>
      <c r="Y1594" s="1">
        <v>182</v>
      </c>
      <c r="Z1594" s="1"/>
      <c r="AA1594" s="1"/>
      <c r="AB1594" s="1"/>
      <c r="AC1594" s="1"/>
      <c r="AD1594" s="1"/>
      <c r="AE1594" s="1"/>
      <c r="AF1594" s="1"/>
      <c r="AG1594" s="1"/>
      <c r="AH1594" s="1"/>
      <c r="AI1594" s="1"/>
      <c r="AJ1594" s="1"/>
      <c r="AK1594" s="1" t="s">
        <v>112</v>
      </c>
      <c r="AL1594" s="1"/>
      <c r="AM1594" s="1"/>
      <c r="AN1594" s="1"/>
      <c r="AO1594" s="1"/>
      <c r="AP1594" s="1"/>
      <c r="AQ1594" s="1"/>
      <c r="AR1594" s="1"/>
      <c r="AS1594" s="1"/>
      <c r="AT1594" s="1"/>
      <c r="AU1594" s="1"/>
      <c r="AV1594" s="1"/>
      <c r="AW1594" s="1"/>
      <c r="AX1594" s="1" t="s">
        <v>282</v>
      </c>
      <c r="AY1594" s="1"/>
      <c r="AZ1594" s="1" t="s">
        <v>386</v>
      </c>
      <c r="BA1594" s="1" t="s">
        <v>382</v>
      </c>
      <c r="BB1594" s="1"/>
      <c r="BC1594" s="1"/>
      <c r="BD1594" s="1" t="s">
        <v>88</v>
      </c>
      <c r="BE1594" s="1" t="s">
        <v>134</v>
      </c>
      <c r="BF1594" s="1"/>
      <c r="BG1594" s="1"/>
      <c r="BH1594" s="1"/>
      <c r="BI1594" s="1"/>
      <c r="BJ1594" s="1"/>
      <c r="BK1594" s="1"/>
      <c r="BL1594" s="1" t="s">
        <v>10079</v>
      </c>
      <c r="BM1594" s="1" t="s">
        <v>10080</v>
      </c>
      <c r="BN1594" s="1" t="s">
        <v>375</v>
      </c>
    </row>
    <row r="1595" spans="1:66" ht="15.75" customHeight="1" x14ac:dyDescent="0.3">
      <c r="A1595" s="1" t="s">
        <v>401</v>
      </c>
      <c r="B1595" s="1">
        <v>300000</v>
      </c>
      <c r="C1595" s="1" t="s">
        <v>68</v>
      </c>
      <c r="D1595" s="1">
        <v>0</v>
      </c>
      <c r="E1595" s="4">
        <v>44568</v>
      </c>
      <c r="F1595" s="1" t="s">
        <v>69</v>
      </c>
      <c r="G1595" s="1" t="s">
        <v>123</v>
      </c>
      <c r="H1595" s="1" t="s">
        <v>124</v>
      </c>
      <c r="I1595" s="1" t="s">
        <v>101</v>
      </c>
      <c r="J1595" s="1"/>
      <c r="K1595" s="1"/>
      <c r="L1595" s="1" t="s">
        <v>181</v>
      </c>
      <c r="M1595" s="1" t="s">
        <v>10081</v>
      </c>
      <c r="N1595" s="1" t="s">
        <v>10082</v>
      </c>
      <c r="O1595" s="1" t="s">
        <v>401</v>
      </c>
      <c r="P1595" s="1" t="s">
        <v>407</v>
      </c>
      <c r="Q1595" s="1" t="s">
        <v>401</v>
      </c>
      <c r="R1595" s="1" t="s">
        <v>10083</v>
      </c>
      <c r="S1595" s="1" t="s">
        <v>10084</v>
      </c>
      <c r="T1595" s="1"/>
      <c r="U1595" s="1" t="s">
        <v>1299</v>
      </c>
      <c r="V1595" s="1"/>
      <c r="W1595" s="1"/>
      <c r="X1595" s="1"/>
      <c r="Y1595" s="1">
        <v>324</v>
      </c>
      <c r="Z1595" s="1"/>
      <c r="AA1595" s="1"/>
      <c r="AB1595" s="1"/>
      <c r="AC1595" s="1"/>
      <c r="AD1595" s="1"/>
      <c r="AE1595" s="1"/>
      <c r="AF1595" s="1"/>
      <c r="AG1595" s="1"/>
      <c r="AH1595" s="1"/>
      <c r="AI1595" s="1"/>
      <c r="AJ1595" s="1"/>
      <c r="AK1595" s="1" t="s">
        <v>163</v>
      </c>
      <c r="AL1595" s="1"/>
      <c r="AM1595" s="1"/>
      <c r="AN1595" s="1"/>
      <c r="AO1595" s="1"/>
      <c r="AP1595" s="1"/>
      <c r="AQ1595" s="1"/>
      <c r="AR1595" s="1"/>
      <c r="AS1595" s="1"/>
      <c r="AT1595" s="1"/>
      <c r="AU1595" s="1"/>
      <c r="AV1595" s="1"/>
      <c r="AW1595" s="1"/>
      <c r="AX1595" s="1" t="s">
        <v>131</v>
      </c>
      <c r="AY1595" s="1"/>
      <c r="AZ1595" s="1" t="s">
        <v>407</v>
      </c>
      <c r="BA1595" s="1" t="s">
        <v>401</v>
      </c>
      <c r="BB1595" s="1"/>
      <c r="BC1595" s="1"/>
      <c r="BD1595" s="1" t="s">
        <v>88</v>
      </c>
      <c r="BE1595" s="1" t="s">
        <v>134</v>
      </c>
      <c r="BF1595" s="1"/>
      <c r="BG1595" s="1"/>
      <c r="BH1595" s="1" t="s">
        <v>321</v>
      </c>
      <c r="BI1595" s="1"/>
      <c r="BJ1595" s="1"/>
      <c r="BK1595" s="1"/>
      <c r="BL1595" s="1" t="s">
        <v>10085</v>
      </c>
      <c r="BM1595" s="1" t="s">
        <v>10086</v>
      </c>
      <c r="BN1595" s="1"/>
    </row>
    <row r="1596" spans="1:66" ht="15.75" customHeight="1" x14ac:dyDescent="0.3">
      <c r="A1596" s="1" t="s">
        <v>837</v>
      </c>
      <c r="B1596" s="1">
        <v>20000</v>
      </c>
      <c r="C1596" s="1" t="s">
        <v>68</v>
      </c>
      <c r="D1596" s="1">
        <v>0</v>
      </c>
      <c r="E1596" s="4" t="s">
        <v>1059</v>
      </c>
      <c r="F1596" s="1" t="s">
        <v>69</v>
      </c>
      <c r="G1596" s="1" t="s">
        <v>123</v>
      </c>
      <c r="H1596" s="1" t="s">
        <v>124</v>
      </c>
      <c r="I1596" s="1" t="s">
        <v>101</v>
      </c>
      <c r="J1596" s="1" t="s">
        <v>10073</v>
      </c>
      <c r="K1596" s="1" t="s">
        <v>10074</v>
      </c>
      <c r="L1596" s="1" t="s">
        <v>569</v>
      </c>
      <c r="M1596" s="1" t="s">
        <v>10075</v>
      </c>
      <c r="N1596" s="1" t="s">
        <v>10076</v>
      </c>
      <c r="O1596" s="1" t="s">
        <v>382</v>
      </c>
      <c r="P1596" s="1" t="s">
        <v>843</v>
      </c>
      <c r="Q1596" s="1" t="s">
        <v>837</v>
      </c>
      <c r="R1596" s="1" t="s">
        <v>10087</v>
      </c>
      <c r="S1596" s="1" t="s">
        <v>10088</v>
      </c>
      <c r="T1596" s="1"/>
      <c r="U1596" s="1" t="s">
        <v>130</v>
      </c>
      <c r="V1596" s="1"/>
      <c r="W1596" s="1"/>
      <c r="X1596" s="1"/>
      <c r="Y1596" s="1">
        <v>182</v>
      </c>
      <c r="Z1596" s="1"/>
      <c r="AA1596" s="1"/>
      <c r="AB1596" s="1"/>
      <c r="AC1596" s="1"/>
      <c r="AD1596" s="1"/>
      <c r="AE1596" s="1"/>
      <c r="AF1596" s="1"/>
      <c r="AG1596" s="1"/>
      <c r="AH1596" s="1"/>
      <c r="AI1596" s="1"/>
      <c r="AJ1596" s="1"/>
      <c r="AK1596" s="1" t="s">
        <v>112</v>
      </c>
      <c r="AL1596" s="1"/>
      <c r="AM1596" s="1"/>
      <c r="AN1596" s="1"/>
      <c r="AO1596" s="1"/>
      <c r="AP1596" s="1"/>
      <c r="AQ1596" s="1"/>
      <c r="AR1596" s="1"/>
      <c r="AS1596" s="1"/>
      <c r="AT1596" s="1"/>
      <c r="AU1596" s="1"/>
      <c r="AV1596" s="1"/>
      <c r="AW1596" s="1"/>
      <c r="AX1596" s="1" t="s">
        <v>282</v>
      </c>
      <c r="AY1596" s="1"/>
      <c r="AZ1596" s="1" t="s">
        <v>386</v>
      </c>
      <c r="BA1596" s="1" t="s">
        <v>382</v>
      </c>
      <c r="BB1596" s="1"/>
      <c r="BC1596" s="1"/>
      <c r="BD1596" s="1" t="s">
        <v>88</v>
      </c>
      <c r="BE1596" s="1" t="s">
        <v>134</v>
      </c>
      <c r="BF1596" s="1"/>
      <c r="BG1596" s="1"/>
      <c r="BH1596" s="1"/>
      <c r="BI1596" s="1"/>
      <c r="BJ1596" s="1"/>
      <c r="BK1596" s="1"/>
      <c r="BL1596" s="1" t="s">
        <v>10079</v>
      </c>
      <c r="BM1596" s="1" t="s">
        <v>10080</v>
      </c>
      <c r="BN1596" s="1" t="s">
        <v>181</v>
      </c>
    </row>
    <row r="1597" spans="1:66" ht="15.75" customHeight="1" x14ac:dyDescent="0.3">
      <c r="A1597" s="1" t="s">
        <v>1505</v>
      </c>
      <c r="B1597" s="1">
        <v>200000</v>
      </c>
      <c r="C1597" s="1" t="s">
        <v>68</v>
      </c>
      <c r="D1597" s="1">
        <v>0</v>
      </c>
      <c r="E1597" s="4" t="s">
        <v>6575</v>
      </c>
      <c r="F1597" s="1" t="s">
        <v>69</v>
      </c>
      <c r="G1597" s="1" t="s">
        <v>123</v>
      </c>
      <c r="H1597" s="1" t="s">
        <v>124</v>
      </c>
      <c r="I1597" s="1" t="s">
        <v>101</v>
      </c>
      <c r="J1597" s="1"/>
      <c r="K1597" s="1"/>
      <c r="L1597" s="1"/>
      <c r="M1597" s="1" t="s">
        <v>10089</v>
      </c>
      <c r="N1597" s="1" t="s">
        <v>10090</v>
      </c>
      <c r="O1597" s="1" t="s">
        <v>952</v>
      </c>
      <c r="P1597" s="1" t="s">
        <v>1508</v>
      </c>
      <c r="Q1597" s="1" t="s">
        <v>1505</v>
      </c>
      <c r="R1597" s="1" t="s">
        <v>10091</v>
      </c>
      <c r="S1597" s="1" t="s">
        <v>10092</v>
      </c>
      <c r="T1597" s="1"/>
      <c r="U1597" s="1" t="s">
        <v>147</v>
      </c>
      <c r="V1597" s="1"/>
      <c r="W1597" s="1"/>
      <c r="X1597" s="1"/>
      <c r="Y1597" s="1">
        <v>18</v>
      </c>
      <c r="Z1597" s="1"/>
      <c r="AA1597" s="1"/>
      <c r="AB1597" s="1"/>
      <c r="AC1597" s="1"/>
      <c r="AD1597" s="1"/>
      <c r="AE1597" s="1"/>
      <c r="AF1597" s="1"/>
      <c r="AG1597" s="1" t="s">
        <v>111</v>
      </c>
      <c r="AH1597" s="1"/>
      <c r="AI1597" s="1"/>
      <c r="AJ1597" s="1"/>
      <c r="AK1597" s="1"/>
      <c r="AL1597" s="1"/>
      <c r="AM1597" s="1"/>
      <c r="AN1597" s="1"/>
      <c r="AO1597" s="1"/>
      <c r="AP1597" s="1"/>
      <c r="AQ1597" s="1"/>
      <c r="AR1597" s="1"/>
      <c r="AS1597" s="1"/>
      <c r="AT1597" s="1"/>
      <c r="AU1597" s="1"/>
      <c r="AV1597" s="1"/>
      <c r="AW1597" s="1"/>
      <c r="AX1597" s="1"/>
      <c r="AY1597" s="1"/>
      <c r="AZ1597" s="1" t="s">
        <v>1231</v>
      </c>
      <c r="BA1597" s="1" t="s">
        <v>1228</v>
      </c>
      <c r="BB1597" s="1"/>
      <c r="BC1597" s="1"/>
      <c r="BD1597" s="1"/>
      <c r="BE1597" s="1" t="s">
        <v>192</v>
      </c>
      <c r="BF1597" s="1"/>
      <c r="BG1597" s="1"/>
      <c r="BH1597" s="1" t="s">
        <v>193</v>
      </c>
      <c r="BI1597" s="1"/>
      <c r="BJ1597" s="1"/>
      <c r="BK1597" s="1"/>
      <c r="BL1597" s="1" t="s">
        <v>10093</v>
      </c>
      <c r="BM1597" s="1" t="s">
        <v>10094</v>
      </c>
      <c r="BN1597" s="1" t="s">
        <v>121</v>
      </c>
    </row>
    <row r="1598" spans="1:66" ht="15.75" customHeight="1" x14ac:dyDescent="0.3">
      <c r="A1598" s="1" t="s">
        <v>2238</v>
      </c>
      <c r="B1598" s="1">
        <v>1000000</v>
      </c>
      <c r="C1598" s="1" t="s">
        <v>68</v>
      </c>
      <c r="D1598" s="1">
        <v>0</v>
      </c>
      <c r="E1598" s="4">
        <v>44568</v>
      </c>
      <c r="F1598" s="1" t="s">
        <v>69</v>
      </c>
      <c r="G1598" s="1" t="s">
        <v>123</v>
      </c>
      <c r="H1598" s="1" t="s">
        <v>124</v>
      </c>
      <c r="I1598" s="1" t="s">
        <v>101</v>
      </c>
      <c r="J1598" s="1" t="s">
        <v>10095</v>
      </c>
      <c r="K1598" s="1" t="s">
        <v>10096</v>
      </c>
      <c r="L1598" s="1" t="s">
        <v>10097</v>
      </c>
      <c r="M1598" s="1" t="s">
        <v>10098</v>
      </c>
      <c r="N1598" s="1" t="s">
        <v>10099</v>
      </c>
      <c r="O1598" s="1" t="s">
        <v>168</v>
      </c>
      <c r="P1598" s="1" t="s">
        <v>2244</v>
      </c>
      <c r="Q1598" s="1" t="s">
        <v>2238</v>
      </c>
      <c r="R1598" s="1" t="s">
        <v>10100</v>
      </c>
      <c r="S1598" s="1" t="s">
        <v>10101</v>
      </c>
      <c r="T1598" s="1"/>
      <c r="U1598" s="1" t="s">
        <v>147</v>
      </c>
      <c r="V1598" s="1"/>
      <c r="W1598" s="1"/>
      <c r="X1598" s="1"/>
      <c r="Y1598" s="1">
        <v>819</v>
      </c>
      <c r="Z1598" s="1"/>
      <c r="AA1598" s="1"/>
      <c r="AB1598" s="1"/>
      <c r="AC1598" s="1"/>
      <c r="AD1598" s="1"/>
      <c r="AE1598" s="1"/>
      <c r="AF1598" s="1"/>
      <c r="AG1598" s="1"/>
      <c r="AH1598" s="1"/>
      <c r="AI1598" s="1"/>
      <c r="AJ1598" s="1"/>
      <c r="AK1598" s="1" t="s">
        <v>204</v>
      </c>
      <c r="AL1598" s="1"/>
      <c r="AM1598" s="1"/>
      <c r="AN1598" s="1"/>
      <c r="AO1598" s="1"/>
      <c r="AP1598" s="1"/>
      <c r="AQ1598" s="1"/>
      <c r="AR1598" s="1"/>
      <c r="AS1598" s="1"/>
      <c r="AT1598" s="1"/>
      <c r="AU1598" s="1"/>
      <c r="AV1598" s="1"/>
      <c r="AW1598" s="1"/>
      <c r="AX1598" s="1"/>
      <c r="AY1598" s="1"/>
      <c r="AZ1598" s="1" t="s">
        <v>292</v>
      </c>
      <c r="BA1598" s="1" t="s">
        <v>168</v>
      </c>
      <c r="BB1598" s="1" t="s">
        <v>1232</v>
      </c>
      <c r="BC1598" s="1"/>
      <c r="BD1598" s="1" t="s">
        <v>1461</v>
      </c>
      <c r="BE1598" s="1" t="s">
        <v>192</v>
      </c>
      <c r="BF1598" s="1"/>
      <c r="BG1598" s="1"/>
      <c r="BH1598" s="1" t="s">
        <v>193</v>
      </c>
      <c r="BI1598" s="1"/>
      <c r="BJ1598" s="1"/>
      <c r="BK1598" s="1"/>
      <c r="BL1598" s="1" t="s">
        <v>10102</v>
      </c>
      <c r="BM1598" s="1" t="s">
        <v>10103</v>
      </c>
      <c r="BN1598" s="1" t="s">
        <v>97</v>
      </c>
    </row>
    <row r="1599" spans="1:66" ht="15.75" customHeight="1" x14ac:dyDescent="0.3">
      <c r="A1599" s="1" t="s">
        <v>2238</v>
      </c>
      <c r="B1599" s="1">
        <v>1000000</v>
      </c>
      <c r="C1599" s="1" t="s">
        <v>68</v>
      </c>
      <c r="D1599" s="1">
        <v>0</v>
      </c>
      <c r="E1599" s="4">
        <v>44568</v>
      </c>
      <c r="F1599" s="1" t="s">
        <v>69</v>
      </c>
      <c r="G1599" s="1" t="s">
        <v>123</v>
      </c>
      <c r="H1599" s="1" t="s">
        <v>124</v>
      </c>
      <c r="I1599" s="1" t="s">
        <v>101</v>
      </c>
      <c r="J1599" s="1" t="s">
        <v>10095</v>
      </c>
      <c r="K1599" s="1" t="s">
        <v>10096</v>
      </c>
      <c r="L1599" s="1" t="s">
        <v>10104</v>
      </c>
      <c r="M1599" s="1" t="s">
        <v>10098</v>
      </c>
      <c r="N1599" s="1" t="s">
        <v>10099</v>
      </c>
      <c r="O1599" s="1" t="s">
        <v>168</v>
      </c>
      <c r="P1599" s="1" t="s">
        <v>2244</v>
      </c>
      <c r="Q1599" s="1" t="s">
        <v>2238</v>
      </c>
      <c r="R1599" s="1" t="s">
        <v>10105</v>
      </c>
      <c r="S1599" s="1" t="s">
        <v>10106</v>
      </c>
      <c r="T1599" s="1"/>
      <c r="U1599" s="1" t="s">
        <v>147</v>
      </c>
      <c r="V1599" s="1"/>
      <c r="W1599" s="1"/>
      <c r="X1599" s="1"/>
      <c r="Y1599" s="1">
        <v>819</v>
      </c>
      <c r="Z1599" s="1"/>
      <c r="AA1599" s="1"/>
      <c r="AB1599" s="1"/>
      <c r="AC1599" s="1"/>
      <c r="AD1599" s="1"/>
      <c r="AE1599" s="1"/>
      <c r="AF1599" s="1"/>
      <c r="AG1599" s="1"/>
      <c r="AH1599" s="1"/>
      <c r="AI1599" s="1"/>
      <c r="AJ1599" s="1"/>
      <c r="AK1599" s="1" t="s">
        <v>204</v>
      </c>
      <c r="AL1599" s="1"/>
      <c r="AM1599" s="1"/>
      <c r="AN1599" s="1"/>
      <c r="AO1599" s="1"/>
      <c r="AP1599" s="1"/>
      <c r="AQ1599" s="1"/>
      <c r="AR1599" s="1"/>
      <c r="AS1599" s="1"/>
      <c r="AT1599" s="1"/>
      <c r="AU1599" s="1"/>
      <c r="AV1599" s="1"/>
      <c r="AW1599" s="1"/>
      <c r="AX1599" s="1"/>
      <c r="AY1599" s="1"/>
      <c r="AZ1599" s="1" t="s">
        <v>292</v>
      </c>
      <c r="BA1599" s="1" t="s">
        <v>168</v>
      </c>
      <c r="BB1599" s="1" t="s">
        <v>1232</v>
      </c>
      <c r="BC1599" s="1"/>
      <c r="BD1599" s="1" t="s">
        <v>1461</v>
      </c>
      <c r="BE1599" s="1" t="s">
        <v>192</v>
      </c>
      <c r="BF1599" s="1"/>
      <c r="BG1599" s="1"/>
      <c r="BH1599" s="1" t="s">
        <v>193</v>
      </c>
      <c r="BI1599" s="1"/>
      <c r="BJ1599" s="1"/>
      <c r="BK1599" s="1"/>
      <c r="BL1599" s="1" t="s">
        <v>10102</v>
      </c>
      <c r="BM1599" s="1" t="s">
        <v>10103</v>
      </c>
      <c r="BN1599" s="1" t="s">
        <v>97</v>
      </c>
    </row>
    <row r="1600" spans="1:66" ht="15.75" customHeight="1" x14ac:dyDescent="0.3">
      <c r="A1600" s="1" t="s">
        <v>2238</v>
      </c>
      <c r="B1600" s="1">
        <v>1000000</v>
      </c>
      <c r="C1600" s="1" t="s">
        <v>68</v>
      </c>
      <c r="D1600" s="1">
        <v>0</v>
      </c>
      <c r="E1600" s="4">
        <v>44568</v>
      </c>
      <c r="F1600" s="1" t="s">
        <v>69</v>
      </c>
      <c r="G1600" s="1" t="s">
        <v>123</v>
      </c>
      <c r="H1600" s="1" t="s">
        <v>124</v>
      </c>
      <c r="I1600" s="1" t="s">
        <v>101</v>
      </c>
      <c r="J1600" s="1" t="s">
        <v>10095</v>
      </c>
      <c r="K1600" s="1" t="s">
        <v>10096</v>
      </c>
      <c r="L1600" s="1" t="s">
        <v>10107</v>
      </c>
      <c r="M1600" s="1" t="s">
        <v>10098</v>
      </c>
      <c r="N1600" s="1" t="s">
        <v>10099</v>
      </c>
      <c r="O1600" s="1" t="s">
        <v>168</v>
      </c>
      <c r="P1600" s="1" t="s">
        <v>2244</v>
      </c>
      <c r="Q1600" s="1" t="s">
        <v>2238</v>
      </c>
      <c r="R1600" s="1" t="s">
        <v>10108</v>
      </c>
      <c r="S1600" s="1" t="s">
        <v>10109</v>
      </c>
      <c r="T1600" s="1"/>
      <c r="U1600" s="1" t="s">
        <v>147</v>
      </c>
      <c r="V1600" s="1"/>
      <c r="W1600" s="1"/>
      <c r="X1600" s="1"/>
      <c r="Y1600" s="1">
        <v>819</v>
      </c>
      <c r="Z1600" s="1"/>
      <c r="AA1600" s="1"/>
      <c r="AB1600" s="1"/>
      <c r="AC1600" s="1"/>
      <c r="AD1600" s="1"/>
      <c r="AE1600" s="1"/>
      <c r="AF1600" s="1"/>
      <c r="AG1600" s="1"/>
      <c r="AH1600" s="1"/>
      <c r="AI1600" s="1"/>
      <c r="AJ1600" s="1"/>
      <c r="AK1600" s="1" t="s">
        <v>204</v>
      </c>
      <c r="AL1600" s="1"/>
      <c r="AM1600" s="1"/>
      <c r="AN1600" s="1"/>
      <c r="AO1600" s="1"/>
      <c r="AP1600" s="1"/>
      <c r="AQ1600" s="1"/>
      <c r="AR1600" s="1"/>
      <c r="AS1600" s="1"/>
      <c r="AT1600" s="1"/>
      <c r="AU1600" s="1"/>
      <c r="AV1600" s="1"/>
      <c r="AW1600" s="1"/>
      <c r="AX1600" s="1"/>
      <c r="AY1600" s="1"/>
      <c r="AZ1600" s="1" t="s">
        <v>292</v>
      </c>
      <c r="BA1600" s="1" t="s">
        <v>168</v>
      </c>
      <c r="BB1600" s="1" t="s">
        <v>1232</v>
      </c>
      <c r="BC1600" s="1"/>
      <c r="BD1600" s="1" t="s">
        <v>1461</v>
      </c>
      <c r="BE1600" s="1" t="s">
        <v>192</v>
      </c>
      <c r="BF1600" s="1"/>
      <c r="BG1600" s="1"/>
      <c r="BH1600" s="1" t="s">
        <v>193</v>
      </c>
      <c r="BI1600" s="1"/>
      <c r="BJ1600" s="1"/>
      <c r="BK1600" s="1"/>
      <c r="BL1600" s="1" t="s">
        <v>10102</v>
      </c>
      <c r="BM1600" s="1" t="s">
        <v>10103</v>
      </c>
      <c r="BN1600" s="1" t="s">
        <v>97</v>
      </c>
    </row>
    <row r="1601" spans="1:66" ht="15.75" customHeight="1" x14ac:dyDescent="0.3">
      <c r="A1601" s="1" t="s">
        <v>2238</v>
      </c>
      <c r="B1601" s="1">
        <v>2000000</v>
      </c>
      <c r="C1601" s="1" t="s">
        <v>68</v>
      </c>
      <c r="D1601" s="1">
        <v>0</v>
      </c>
      <c r="E1601" s="4">
        <v>44568</v>
      </c>
      <c r="F1601" s="1" t="s">
        <v>69</v>
      </c>
      <c r="G1601" s="1" t="s">
        <v>123</v>
      </c>
      <c r="H1601" s="1" t="s">
        <v>124</v>
      </c>
      <c r="I1601" s="1" t="s">
        <v>101</v>
      </c>
      <c r="J1601" s="1"/>
      <c r="K1601" s="1"/>
      <c r="L1601" s="1"/>
      <c r="M1601" s="1" t="s">
        <v>10110</v>
      </c>
      <c r="N1601" s="1" t="s">
        <v>10111</v>
      </c>
      <c r="O1601" s="1" t="s">
        <v>952</v>
      </c>
      <c r="P1601" s="1" t="s">
        <v>2244</v>
      </c>
      <c r="Q1601" s="1" t="s">
        <v>2238</v>
      </c>
      <c r="R1601" s="1" t="s">
        <v>10112</v>
      </c>
      <c r="S1601" s="1" t="s">
        <v>10113</v>
      </c>
      <c r="T1601" s="1"/>
      <c r="U1601" s="1" t="s">
        <v>147</v>
      </c>
      <c r="V1601" s="1"/>
      <c r="W1601" s="1"/>
      <c r="X1601" s="1"/>
      <c r="Y1601" s="1">
        <v>600</v>
      </c>
      <c r="Z1601" s="1"/>
      <c r="AA1601" s="1"/>
      <c r="AB1601" s="1"/>
      <c r="AC1601" s="1"/>
      <c r="AD1601" s="1"/>
      <c r="AE1601" s="1"/>
      <c r="AF1601" s="1"/>
      <c r="AG1601" s="1" t="s">
        <v>111</v>
      </c>
      <c r="AH1601" s="1"/>
      <c r="AI1601" s="1"/>
      <c r="AJ1601" s="1"/>
      <c r="AK1601" s="1" t="s">
        <v>264</v>
      </c>
      <c r="AL1601" s="1"/>
      <c r="AM1601" s="1"/>
      <c r="AN1601" s="1"/>
      <c r="AO1601" s="1"/>
      <c r="AP1601" s="1"/>
      <c r="AQ1601" s="1"/>
      <c r="AR1601" s="1"/>
      <c r="AS1601" s="1"/>
      <c r="AT1601" s="1"/>
      <c r="AU1601" s="1"/>
      <c r="AV1601" s="1"/>
      <c r="AW1601" s="1"/>
      <c r="AX1601" s="1"/>
      <c r="AY1601" s="1"/>
      <c r="AZ1601" s="1" t="s">
        <v>386</v>
      </c>
      <c r="BA1601" s="1" t="s">
        <v>382</v>
      </c>
      <c r="BB1601" s="1"/>
      <c r="BC1601" s="1"/>
      <c r="BD1601" s="1" t="s">
        <v>266</v>
      </c>
      <c r="BE1601" s="1" t="s">
        <v>192</v>
      </c>
      <c r="BF1601" s="1"/>
      <c r="BG1601" s="1"/>
      <c r="BH1601" s="1" t="s">
        <v>6154</v>
      </c>
      <c r="BI1601" s="1"/>
      <c r="BJ1601" s="1"/>
      <c r="BK1601" s="1"/>
      <c r="BL1601" s="1" t="s">
        <v>10114</v>
      </c>
      <c r="BM1601" s="1" t="s">
        <v>10115</v>
      </c>
      <c r="BN1601" s="1" t="s">
        <v>121</v>
      </c>
    </row>
    <row r="1602" spans="1:66" ht="15.75" customHeight="1" x14ac:dyDescent="0.3">
      <c r="A1602" s="1" t="s">
        <v>2238</v>
      </c>
      <c r="B1602" s="1">
        <v>500000</v>
      </c>
      <c r="C1602" s="1" t="s">
        <v>68</v>
      </c>
      <c r="D1602" s="1">
        <v>0</v>
      </c>
      <c r="E1602" s="4">
        <v>44568</v>
      </c>
      <c r="F1602" s="1" t="s">
        <v>69</v>
      </c>
      <c r="G1602" s="1" t="s">
        <v>123</v>
      </c>
      <c r="H1602" s="1" t="s">
        <v>124</v>
      </c>
      <c r="I1602" s="1" t="s">
        <v>101</v>
      </c>
      <c r="J1602" s="1"/>
      <c r="K1602" s="1"/>
      <c r="L1602" s="1"/>
      <c r="M1602" s="1" t="s">
        <v>10110</v>
      </c>
      <c r="N1602" s="1" t="s">
        <v>10111</v>
      </c>
      <c r="O1602" s="1" t="s">
        <v>952</v>
      </c>
      <c r="P1602" s="1" t="s">
        <v>2244</v>
      </c>
      <c r="Q1602" s="1" t="s">
        <v>2238</v>
      </c>
      <c r="R1602" s="1" t="s">
        <v>10116</v>
      </c>
      <c r="S1602" s="1" t="s">
        <v>10117</v>
      </c>
      <c r="T1602" s="1"/>
      <c r="U1602" s="1" t="s">
        <v>147</v>
      </c>
      <c r="V1602" s="1"/>
      <c r="W1602" s="1"/>
      <c r="X1602" s="1"/>
      <c r="Y1602" s="1">
        <v>600</v>
      </c>
      <c r="Z1602" s="1"/>
      <c r="AA1602" s="1"/>
      <c r="AB1602" s="1"/>
      <c r="AC1602" s="1"/>
      <c r="AD1602" s="1"/>
      <c r="AE1602" s="1"/>
      <c r="AF1602" s="1"/>
      <c r="AG1602" s="1" t="s">
        <v>111</v>
      </c>
      <c r="AH1602" s="1"/>
      <c r="AI1602" s="1"/>
      <c r="AJ1602" s="1"/>
      <c r="AK1602" s="1" t="s">
        <v>264</v>
      </c>
      <c r="AL1602" s="1"/>
      <c r="AM1602" s="1"/>
      <c r="AN1602" s="1"/>
      <c r="AO1602" s="1"/>
      <c r="AP1602" s="1"/>
      <c r="AQ1602" s="1"/>
      <c r="AR1602" s="1"/>
      <c r="AS1602" s="1"/>
      <c r="AT1602" s="1"/>
      <c r="AU1602" s="1"/>
      <c r="AV1602" s="1"/>
      <c r="AW1602" s="1"/>
      <c r="AX1602" s="1"/>
      <c r="AY1602" s="1"/>
      <c r="AZ1602" s="1" t="s">
        <v>386</v>
      </c>
      <c r="BA1602" s="1" t="s">
        <v>382</v>
      </c>
      <c r="BB1602" s="1"/>
      <c r="BC1602" s="1"/>
      <c r="BD1602" s="1" t="s">
        <v>266</v>
      </c>
      <c r="BE1602" s="1" t="s">
        <v>192</v>
      </c>
      <c r="BF1602" s="1"/>
      <c r="BG1602" s="1"/>
      <c r="BH1602" s="1" t="s">
        <v>6154</v>
      </c>
      <c r="BI1602" s="1"/>
      <c r="BJ1602" s="1"/>
      <c r="BK1602" s="1"/>
      <c r="BL1602" s="1" t="s">
        <v>10114</v>
      </c>
      <c r="BM1602" s="1" t="s">
        <v>10115</v>
      </c>
      <c r="BN1602" s="1" t="s">
        <v>181</v>
      </c>
    </row>
    <row r="1603" spans="1:66" ht="15.75" customHeight="1" x14ac:dyDescent="0.3">
      <c r="A1603" s="1" t="s">
        <v>2238</v>
      </c>
      <c r="B1603" s="1">
        <v>1500000</v>
      </c>
      <c r="C1603" s="1" t="s">
        <v>68</v>
      </c>
      <c r="D1603" s="1">
        <v>0</v>
      </c>
      <c r="E1603" s="4">
        <v>44568</v>
      </c>
      <c r="F1603" s="1" t="s">
        <v>69</v>
      </c>
      <c r="G1603" s="1" t="s">
        <v>123</v>
      </c>
      <c r="H1603" s="1" t="s">
        <v>124</v>
      </c>
      <c r="I1603" s="1" t="s">
        <v>101</v>
      </c>
      <c r="J1603" s="1"/>
      <c r="K1603" s="1"/>
      <c r="L1603" s="1"/>
      <c r="M1603" s="1" t="s">
        <v>10110</v>
      </c>
      <c r="N1603" s="1" t="s">
        <v>10111</v>
      </c>
      <c r="O1603" s="1" t="s">
        <v>952</v>
      </c>
      <c r="P1603" s="1" t="s">
        <v>2244</v>
      </c>
      <c r="Q1603" s="1" t="s">
        <v>2238</v>
      </c>
      <c r="R1603" s="1" t="s">
        <v>10118</v>
      </c>
      <c r="S1603" s="1" t="s">
        <v>10119</v>
      </c>
      <c r="T1603" s="1"/>
      <c r="U1603" s="1" t="s">
        <v>147</v>
      </c>
      <c r="V1603" s="1"/>
      <c r="W1603" s="1"/>
      <c r="X1603" s="1"/>
      <c r="Y1603" s="1">
        <v>600</v>
      </c>
      <c r="Z1603" s="1"/>
      <c r="AA1603" s="1"/>
      <c r="AB1603" s="1"/>
      <c r="AC1603" s="1"/>
      <c r="AD1603" s="1"/>
      <c r="AE1603" s="1"/>
      <c r="AF1603" s="1"/>
      <c r="AG1603" s="1" t="s">
        <v>111</v>
      </c>
      <c r="AH1603" s="1"/>
      <c r="AI1603" s="1"/>
      <c r="AJ1603" s="1"/>
      <c r="AK1603" s="1" t="s">
        <v>264</v>
      </c>
      <c r="AL1603" s="1"/>
      <c r="AM1603" s="1"/>
      <c r="AN1603" s="1"/>
      <c r="AO1603" s="1"/>
      <c r="AP1603" s="1"/>
      <c r="AQ1603" s="1"/>
      <c r="AR1603" s="1"/>
      <c r="AS1603" s="1"/>
      <c r="AT1603" s="1"/>
      <c r="AU1603" s="1"/>
      <c r="AV1603" s="1"/>
      <c r="AW1603" s="1"/>
      <c r="AX1603" s="1"/>
      <c r="AY1603" s="1"/>
      <c r="AZ1603" s="1" t="s">
        <v>386</v>
      </c>
      <c r="BA1603" s="1" t="s">
        <v>382</v>
      </c>
      <c r="BB1603" s="1"/>
      <c r="BC1603" s="1"/>
      <c r="BD1603" s="1" t="s">
        <v>266</v>
      </c>
      <c r="BE1603" s="1" t="s">
        <v>192</v>
      </c>
      <c r="BF1603" s="1"/>
      <c r="BG1603" s="1"/>
      <c r="BH1603" s="1" t="s">
        <v>6154</v>
      </c>
      <c r="BI1603" s="1"/>
      <c r="BJ1603" s="1"/>
      <c r="BK1603" s="1"/>
      <c r="BL1603" s="1" t="s">
        <v>10114</v>
      </c>
      <c r="BM1603" s="1" t="s">
        <v>10115</v>
      </c>
      <c r="BN1603" s="1" t="s">
        <v>375</v>
      </c>
    </row>
    <row r="1604" spans="1:66" ht="15.75" customHeight="1" x14ac:dyDescent="0.3">
      <c r="A1604" s="1" t="s">
        <v>470</v>
      </c>
      <c r="B1604" s="1">
        <v>300000</v>
      </c>
      <c r="C1604" s="1" t="s">
        <v>68</v>
      </c>
      <c r="D1604" s="1">
        <v>0</v>
      </c>
      <c r="E1604" s="4" t="s">
        <v>1059</v>
      </c>
      <c r="F1604" s="1" t="s">
        <v>69</v>
      </c>
      <c r="G1604" s="1" t="s">
        <v>123</v>
      </c>
      <c r="H1604" s="1" t="s">
        <v>124</v>
      </c>
      <c r="I1604" s="1" t="s">
        <v>101</v>
      </c>
      <c r="J1604" s="1" t="s">
        <v>10120</v>
      </c>
      <c r="K1604" s="1" t="s">
        <v>10121</v>
      </c>
      <c r="L1604" s="1"/>
      <c r="M1604" s="1" t="s">
        <v>10122</v>
      </c>
      <c r="N1604" s="1" t="s">
        <v>10123</v>
      </c>
      <c r="O1604" s="1" t="s">
        <v>470</v>
      </c>
      <c r="P1604" s="1" t="s">
        <v>473</v>
      </c>
      <c r="Q1604" s="1" t="s">
        <v>470</v>
      </c>
      <c r="R1604" s="1" t="s">
        <v>10124</v>
      </c>
      <c r="S1604" s="1" t="s">
        <v>10125</v>
      </c>
      <c r="T1604" s="1"/>
      <c r="U1604" s="1" t="s">
        <v>924</v>
      </c>
      <c r="V1604" s="1"/>
      <c r="W1604" s="1"/>
      <c r="X1604" s="1"/>
      <c r="Y1604" s="1">
        <v>100</v>
      </c>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t="s">
        <v>307</v>
      </c>
      <c r="BA1604" s="1" t="s">
        <v>304</v>
      </c>
      <c r="BB1604" s="1"/>
      <c r="BC1604" s="1"/>
      <c r="BD1604" s="1" t="s">
        <v>4584</v>
      </c>
      <c r="BE1604" s="1" t="s">
        <v>192</v>
      </c>
      <c r="BF1604" s="1"/>
      <c r="BG1604" s="1"/>
      <c r="BH1604" s="1" t="s">
        <v>321</v>
      </c>
      <c r="BI1604" s="1"/>
      <c r="BJ1604" s="1"/>
      <c r="BK1604" s="1"/>
      <c r="BL1604" s="1" t="s">
        <v>10126</v>
      </c>
      <c r="BM1604" s="1" t="s">
        <v>10127</v>
      </c>
      <c r="BN1604" s="1" t="s">
        <v>121</v>
      </c>
    </row>
    <row r="1605" spans="1:66" ht="15.75" customHeight="1" x14ac:dyDescent="0.3">
      <c r="A1605" s="1" t="s">
        <v>2238</v>
      </c>
      <c r="B1605" s="1">
        <v>50000</v>
      </c>
      <c r="C1605" s="1" t="s">
        <v>68</v>
      </c>
      <c r="D1605" s="1">
        <v>0</v>
      </c>
      <c r="E1605" s="4" t="s">
        <v>3253</v>
      </c>
      <c r="F1605" s="1" t="s">
        <v>69</v>
      </c>
      <c r="G1605" s="1" t="s">
        <v>99</v>
      </c>
      <c r="H1605" s="1" t="s">
        <v>100</v>
      </c>
      <c r="I1605" s="1" t="s">
        <v>101</v>
      </c>
      <c r="J1605" s="1" t="s">
        <v>10128</v>
      </c>
      <c r="K1605" s="1" t="s">
        <v>10129</v>
      </c>
      <c r="L1605" s="1"/>
      <c r="M1605" s="1" t="s">
        <v>10130</v>
      </c>
      <c r="N1605" s="1" t="s">
        <v>10131</v>
      </c>
      <c r="O1605" s="1" t="s">
        <v>138</v>
      </c>
      <c r="P1605" s="1" t="s">
        <v>2244</v>
      </c>
      <c r="Q1605" s="1" t="s">
        <v>2238</v>
      </c>
      <c r="R1605" s="1" t="s">
        <v>10132</v>
      </c>
      <c r="S1605" s="1" t="s">
        <v>10133</v>
      </c>
      <c r="T1605" s="1"/>
      <c r="U1605" s="1" t="s">
        <v>147</v>
      </c>
      <c r="V1605" s="1"/>
      <c r="W1605" s="1"/>
      <c r="X1605" s="1"/>
      <c r="Y1605" s="1">
        <v>145</v>
      </c>
      <c r="Z1605" s="1"/>
      <c r="AA1605" s="1"/>
      <c r="AB1605" s="1"/>
      <c r="AC1605" s="1"/>
      <c r="AD1605" s="1"/>
      <c r="AE1605" s="1"/>
      <c r="AF1605" s="1"/>
      <c r="AG1605" s="1" t="s">
        <v>111</v>
      </c>
      <c r="AH1605" s="1"/>
      <c r="AI1605" s="1"/>
      <c r="AJ1605" s="1"/>
      <c r="AK1605" s="1" t="s">
        <v>356</v>
      </c>
      <c r="AL1605" s="1"/>
      <c r="AM1605" s="1"/>
      <c r="AN1605" s="1"/>
      <c r="AO1605" s="1"/>
      <c r="AP1605" s="1"/>
      <c r="AQ1605" s="1"/>
      <c r="AR1605" s="1"/>
      <c r="AS1605" s="1"/>
      <c r="AT1605" s="1"/>
      <c r="AU1605" s="1"/>
      <c r="AV1605" s="1"/>
      <c r="AW1605" s="1"/>
      <c r="AX1605" s="1" t="s">
        <v>164</v>
      </c>
      <c r="AY1605" s="1"/>
      <c r="AZ1605" s="1" t="s">
        <v>234</v>
      </c>
      <c r="BA1605" s="1" t="s">
        <v>138</v>
      </c>
      <c r="BB1605" s="1"/>
      <c r="BC1605" s="1"/>
      <c r="BD1605" s="1" t="s">
        <v>266</v>
      </c>
      <c r="BE1605" s="1" t="s">
        <v>192</v>
      </c>
      <c r="BF1605" s="1" t="s">
        <v>90</v>
      </c>
      <c r="BG1605" s="1"/>
      <c r="BH1605" s="1" t="s">
        <v>1350</v>
      </c>
      <c r="BI1605" s="1"/>
      <c r="BJ1605" s="1"/>
      <c r="BK1605" s="1"/>
      <c r="BL1605" s="1" t="s">
        <v>10134</v>
      </c>
      <c r="BM1605" s="1" t="s">
        <v>10135</v>
      </c>
      <c r="BN1605" s="1" t="s">
        <v>181</v>
      </c>
    </row>
    <row r="1606" spans="1:66" ht="15.75" customHeight="1" x14ac:dyDescent="0.3">
      <c r="A1606" s="1" t="s">
        <v>168</v>
      </c>
      <c r="B1606" s="1">
        <v>500000</v>
      </c>
      <c r="C1606" s="1" t="s">
        <v>68</v>
      </c>
      <c r="D1606" s="1">
        <v>0</v>
      </c>
      <c r="E1606" s="4" t="s">
        <v>1059</v>
      </c>
      <c r="F1606" s="1" t="s">
        <v>69</v>
      </c>
      <c r="G1606" s="1" t="s">
        <v>123</v>
      </c>
      <c r="H1606" s="1" t="s">
        <v>124</v>
      </c>
      <c r="I1606" s="1" t="s">
        <v>101</v>
      </c>
      <c r="J1606" s="1" t="s">
        <v>10136</v>
      </c>
      <c r="K1606" s="1" t="s">
        <v>10137</v>
      </c>
      <c r="L1606" s="1" t="s">
        <v>10138</v>
      </c>
      <c r="M1606" s="1" t="s">
        <v>10139</v>
      </c>
      <c r="N1606" s="1" t="s">
        <v>10140</v>
      </c>
      <c r="O1606" s="1" t="s">
        <v>382</v>
      </c>
      <c r="P1606" s="1" t="s">
        <v>292</v>
      </c>
      <c r="Q1606" s="1" t="s">
        <v>168</v>
      </c>
      <c r="R1606" s="1" t="s">
        <v>10141</v>
      </c>
      <c r="S1606" s="1" t="s">
        <v>10142</v>
      </c>
      <c r="T1606" s="1"/>
      <c r="U1606" s="1" t="s">
        <v>130</v>
      </c>
      <c r="V1606" s="1"/>
      <c r="W1606" s="1"/>
      <c r="X1606" s="1"/>
      <c r="Y1606" s="1">
        <v>135</v>
      </c>
      <c r="Z1606" s="1"/>
      <c r="AA1606" s="1"/>
      <c r="AB1606" s="1"/>
      <c r="AC1606" s="1"/>
      <c r="AD1606" s="1"/>
      <c r="AE1606" s="1"/>
      <c r="AF1606" s="1"/>
      <c r="AG1606" s="1" t="s">
        <v>111</v>
      </c>
      <c r="AH1606" s="1"/>
      <c r="AI1606" s="1"/>
      <c r="AJ1606" s="1"/>
      <c r="AK1606" s="1" t="s">
        <v>832</v>
      </c>
      <c r="AL1606" s="1"/>
      <c r="AM1606" s="1"/>
      <c r="AN1606" s="1"/>
      <c r="AO1606" s="1"/>
      <c r="AP1606" s="1"/>
      <c r="AQ1606" s="1"/>
      <c r="AR1606" s="1"/>
      <c r="AS1606" s="1"/>
      <c r="AT1606" s="1"/>
      <c r="AU1606" s="1"/>
      <c r="AV1606" s="1"/>
      <c r="AW1606" s="1"/>
      <c r="AX1606" s="1" t="s">
        <v>221</v>
      </c>
      <c r="AY1606" s="1"/>
      <c r="AZ1606" s="1" t="s">
        <v>386</v>
      </c>
      <c r="BA1606" s="1" t="s">
        <v>382</v>
      </c>
      <c r="BB1606" s="1" t="s">
        <v>1232</v>
      </c>
      <c r="BC1606" s="1"/>
      <c r="BD1606" s="1" t="s">
        <v>165</v>
      </c>
      <c r="BE1606" s="1" t="s">
        <v>192</v>
      </c>
      <c r="BF1606" s="1" t="s">
        <v>135</v>
      </c>
      <c r="BG1606" s="1"/>
      <c r="BH1606" s="1" t="s">
        <v>193</v>
      </c>
      <c r="BI1606" s="1"/>
      <c r="BJ1606" s="1"/>
      <c r="BK1606" s="1"/>
      <c r="BL1606" s="1" t="s">
        <v>10143</v>
      </c>
      <c r="BM1606" s="1" t="s">
        <v>10144</v>
      </c>
      <c r="BN1606" s="1" t="s">
        <v>375</v>
      </c>
    </row>
    <row r="1607" spans="1:66" ht="15.75" customHeight="1" x14ac:dyDescent="0.3">
      <c r="A1607" s="1" t="s">
        <v>168</v>
      </c>
      <c r="B1607" s="1">
        <v>500000</v>
      </c>
      <c r="C1607" s="1" t="s">
        <v>68</v>
      </c>
      <c r="D1607" s="1">
        <v>0</v>
      </c>
      <c r="E1607" s="4">
        <v>44569</v>
      </c>
      <c r="F1607" s="1" t="s">
        <v>69</v>
      </c>
      <c r="G1607" s="1" t="s">
        <v>123</v>
      </c>
      <c r="H1607" s="1" t="s">
        <v>124</v>
      </c>
      <c r="I1607" s="1" t="s">
        <v>101</v>
      </c>
      <c r="J1607" s="1" t="s">
        <v>5228</v>
      </c>
      <c r="K1607" s="1"/>
      <c r="L1607" s="1" t="s">
        <v>3177</v>
      </c>
      <c r="M1607" s="1" t="s">
        <v>5229</v>
      </c>
      <c r="N1607" s="1" t="s">
        <v>5230</v>
      </c>
      <c r="O1607" s="1" t="s">
        <v>168</v>
      </c>
      <c r="P1607" s="1" t="s">
        <v>292</v>
      </c>
      <c r="Q1607" s="1" t="s">
        <v>168</v>
      </c>
      <c r="R1607" s="1" t="s">
        <v>10145</v>
      </c>
      <c r="S1607" s="1" t="s">
        <v>10146</v>
      </c>
      <c r="T1607" s="1"/>
      <c r="U1607" s="1" t="s">
        <v>4369</v>
      </c>
      <c r="V1607" s="1"/>
      <c r="W1607" s="1" t="s">
        <v>5233</v>
      </c>
      <c r="X1607" s="1"/>
      <c r="Y1607" s="1">
        <v>236</v>
      </c>
      <c r="Z1607" s="1"/>
      <c r="AA1607" s="1"/>
      <c r="AB1607" s="1"/>
      <c r="AC1607" s="1"/>
      <c r="AD1607" s="1"/>
      <c r="AE1607" s="1"/>
      <c r="AF1607" s="1"/>
      <c r="AG1607" s="1"/>
      <c r="AH1607" s="1"/>
      <c r="AI1607" s="1"/>
      <c r="AJ1607" s="1"/>
      <c r="AK1607" s="1" t="s">
        <v>112</v>
      </c>
      <c r="AL1607" s="1"/>
      <c r="AM1607" s="1"/>
      <c r="AN1607" s="1"/>
      <c r="AO1607" s="1"/>
      <c r="AP1607" s="1"/>
      <c r="AQ1607" s="1"/>
      <c r="AR1607" s="1"/>
      <c r="AS1607" s="1"/>
      <c r="AT1607" s="1"/>
      <c r="AU1607" s="1"/>
      <c r="AV1607" s="1"/>
      <c r="AW1607" s="1"/>
      <c r="AX1607" s="1"/>
      <c r="AY1607" s="1"/>
      <c r="AZ1607" s="1" t="s">
        <v>292</v>
      </c>
      <c r="BA1607" s="1" t="s">
        <v>168</v>
      </c>
      <c r="BB1607" s="1"/>
      <c r="BC1607" s="1"/>
      <c r="BD1607" s="1" t="s">
        <v>116</v>
      </c>
      <c r="BE1607" s="1" t="s">
        <v>150</v>
      </c>
      <c r="BF1607" s="1"/>
      <c r="BG1607" s="1"/>
      <c r="BH1607" s="1" t="s">
        <v>3702</v>
      </c>
      <c r="BI1607" s="1"/>
      <c r="BJ1607" s="1"/>
      <c r="BK1607" s="1"/>
      <c r="BL1607" s="1" t="s">
        <v>5234</v>
      </c>
      <c r="BM1607" s="1" t="s">
        <v>5235</v>
      </c>
      <c r="BN1607" s="1" t="s">
        <v>121</v>
      </c>
    </row>
    <row r="1608" spans="1:66" ht="15.75" customHeight="1" x14ac:dyDescent="0.3">
      <c r="A1608" s="1" t="s">
        <v>6843</v>
      </c>
      <c r="B1608" s="1">
        <v>6000000</v>
      </c>
      <c r="C1608" s="1" t="s">
        <v>68</v>
      </c>
      <c r="D1608" s="1">
        <v>0</v>
      </c>
      <c r="E1608" s="4">
        <v>44568</v>
      </c>
      <c r="F1608" s="1" t="s">
        <v>69</v>
      </c>
      <c r="G1608" s="1" t="s">
        <v>123</v>
      </c>
      <c r="H1608" s="1" t="s">
        <v>124</v>
      </c>
      <c r="I1608" s="1" t="s">
        <v>101</v>
      </c>
      <c r="J1608" s="1"/>
      <c r="K1608" s="1"/>
      <c r="L1608" s="1"/>
      <c r="M1608" s="1" t="s">
        <v>10147</v>
      </c>
      <c r="N1608" s="1" t="s">
        <v>10148</v>
      </c>
      <c r="O1608" s="1" t="s">
        <v>406</v>
      </c>
      <c r="P1608" s="1" t="s">
        <v>8051</v>
      </c>
      <c r="Q1608" s="1" t="s">
        <v>6843</v>
      </c>
      <c r="R1608" s="1" t="s">
        <v>10149</v>
      </c>
      <c r="S1608" s="1" t="s">
        <v>10150</v>
      </c>
      <c r="T1608" s="1"/>
      <c r="U1608" s="1" t="s">
        <v>130</v>
      </c>
      <c r="V1608" s="1"/>
      <c r="W1608" s="1"/>
      <c r="X1608" s="1"/>
      <c r="Y1608" s="1">
        <v>2600</v>
      </c>
      <c r="Z1608" s="1"/>
      <c r="AA1608" s="1"/>
      <c r="AB1608" s="1"/>
      <c r="AC1608" s="1"/>
      <c r="AD1608" s="1"/>
      <c r="AE1608" s="1"/>
      <c r="AF1608" s="1"/>
      <c r="AG1608" s="1"/>
      <c r="AH1608" s="1"/>
      <c r="AI1608" s="1"/>
      <c r="AJ1608" s="1"/>
      <c r="AK1608" s="1" t="s">
        <v>204</v>
      </c>
      <c r="AL1608" s="1"/>
      <c r="AM1608" s="1"/>
      <c r="AN1608" s="1"/>
      <c r="AO1608" s="1"/>
      <c r="AP1608" s="1"/>
      <c r="AQ1608" s="1"/>
      <c r="AR1608" s="1"/>
      <c r="AS1608" s="1"/>
      <c r="AT1608" s="1"/>
      <c r="AU1608" s="1"/>
      <c r="AV1608" s="1"/>
      <c r="AW1608" s="1"/>
      <c r="AX1608" s="1"/>
      <c r="AY1608" s="1"/>
      <c r="AZ1608" s="1" t="s">
        <v>307</v>
      </c>
      <c r="BA1608" s="1" t="s">
        <v>304</v>
      </c>
      <c r="BB1608" s="1"/>
      <c r="BC1608" s="1"/>
      <c r="BD1608" s="1" t="s">
        <v>88</v>
      </c>
      <c r="BE1608" s="1" t="s">
        <v>134</v>
      </c>
      <c r="BF1608" s="1"/>
      <c r="BG1608" s="1"/>
      <c r="BH1608" s="1" t="s">
        <v>8211</v>
      </c>
      <c r="BI1608" s="1"/>
      <c r="BJ1608" s="1"/>
      <c r="BK1608" s="1"/>
      <c r="BL1608" s="1" t="s">
        <v>10151</v>
      </c>
      <c r="BM1608" s="1" t="s">
        <v>10152</v>
      </c>
      <c r="BN1608" s="1"/>
    </row>
    <row r="1609" spans="1:66" ht="15.75" customHeight="1" x14ac:dyDescent="0.3">
      <c r="A1609" s="1" t="s">
        <v>512</v>
      </c>
      <c r="B1609" s="1">
        <v>30000</v>
      </c>
      <c r="C1609" s="1" t="s">
        <v>68</v>
      </c>
      <c r="D1609" s="1">
        <v>0</v>
      </c>
      <c r="E1609" s="4">
        <v>44749</v>
      </c>
      <c r="F1609" s="1" t="s">
        <v>69</v>
      </c>
      <c r="G1609" s="1" t="s">
        <v>123</v>
      </c>
      <c r="H1609" s="1" t="s">
        <v>124</v>
      </c>
      <c r="I1609" s="1" t="s">
        <v>101</v>
      </c>
      <c r="J1609" s="1"/>
      <c r="K1609" s="1"/>
      <c r="L1609" s="1" t="s">
        <v>449</v>
      </c>
      <c r="M1609" s="1" t="s">
        <v>10153</v>
      </c>
      <c r="N1609" s="1" t="s">
        <v>10154</v>
      </c>
      <c r="O1609" s="1" t="s">
        <v>340</v>
      </c>
      <c r="P1609" s="1" t="s">
        <v>518</v>
      </c>
      <c r="Q1609" s="1" t="s">
        <v>512</v>
      </c>
      <c r="R1609" s="1" t="s">
        <v>10155</v>
      </c>
      <c r="S1609" s="1" t="s">
        <v>10156</v>
      </c>
      <c r="T1609" s="1"/>
      <c r="U1609" s="1" t="s">
        <v>130</v>
      </c>
      <c r="V1609" s="1"/>
      <c r="W1609" s="1"/>
      <c r="X1609" s="1"/>
      <c r="Y1609" s="1">
        <v>106</v>
      </c>
      <c r="Z1609" s="1"/>
      <c r="AA1609" s="1"/>
      <c r="AB1609" s="1"/>
      <c r="AC1609" s="1"/>
      <c r="AD1609" s="1"/>
      <c r="AE1609" s="1"/>
      <c r="AF1609" s="1"/>
      <c r="AG1609" s="1"/>
      <c r="AH1609" s="1"/>
      <c r="AI1609" s="1"/>
      <c r="AJ1609" s="1"/>
      <c r="AK1609" s="1" t="s">
        <v>204</v>
      </c>
      <c r="AL1609" s="1"/>
      <c r="AM1609" s="1"/>
      <c r="AN1609" s="1"/>
      <c r="AO1609" s="1"/>
      <c r="AP1609" s="1"/>
      <c r="AQ1609" s="1"/>
      <c r="AR1609" s="1"/>
      <c r="AS1609" s="1"/>
      <c r="AT1609" s="1"/>
      <c r="AU1609" s="1"/>
      <c r="AV1609" s="1"/>
      <c r="AW1609" s="1"/>
      <c r="AX1609" s="1" t="s">
        <v>10157</v>
      </c>
      <c r="AY1609" s="1"/>
      <c r="AZ1609" s="1" t="s">
        <v>588</v>
      </c>
      <c r="BA1609" s="1" t="s">
        <v>340</v>
      </c>
      <c r="BB1609" s="1"/>
      <c r="BC1609" s="1"/>
      <c r="BD1609" s="1" t="s">
        <v>2523</v>
      </c>
      <c r="BE1609" s="1" t="s">
        <v>192</v>
      </c>
      <c r="BF1609" s="1"/>
      <c r="BG1609" s="1"/>
      <c r="BH1609" s="1" t="s">
        <v>321</v>
      </c>
      <c r="BI1609" s="1"/>
      <c r="BJ1609" s="1"/>
      <c r="BK1609" s="1"/>
      <c r="BL1609" s="1" t="s">
        <v>10158</v>
      </c>
      <c r="BM1609" s="1" t="s">
        <v>10159</v>
      </c>
      <c r="BN1609" s="1"/>
    </row>
    <row r="1610" spans="1:66" ht="15.75" customHeight="1" x14ac:dyDescent="0.3">
      <c r="A1610" s="1" t="s">
        <v>837</v>
      </c>
      <c r="B1610" s="1">
        <v>400000</v>
      </c>
      <c r="C1610" s="1" t="s">
        <v>68</v>
      </c>
      <c r="D1610" s="1">
        <v>0</v>
      </c>
      <c r="E1610" s="4">
        <v>44842</v>
      </c>
      <c r="F1610" s="1" t="s">
        <v>69</v>
      </c>
      <c r="G1610" s="1" t="s">
        <v>123</v>
      </c>
      <c r="H1610" s="1" t="s">
        <v>124</v>
      </c>
      <c r="I1610" s="1" t="s">
        <v>101</v>
      </c>
      <c r="J1610" s="1" t="s">
        <v>4659</v>
      </c>
      <c r="K1610" s="1" t="s">
        <v>4660</v>
      </c>
      <c r="L1610" s="1"/>
      <c r="M1610" s="1" t="s">
        <v>4661</v>
      </c>
      <c r="N1610" s="1" t="s">
        <v>4662</v>
      </c>
      <c r="O1610" s="1" t="s">
        <v>952</v>
      </c>
      <c r="P1610" s="1" t="s">
        <v>843</v>
      </c>
      <c r="Q1610" s="1" t="s">
        <v>837</v>
      </c>
      <c r="R1610" s="1" t="s">
        <v>10160</v>
      </c>
      <c r="S1610" s="1" t="s">
        <v>10161</v>
      </c>
      <c r="T1610" s="1"/>
      <c r="U1610" s="1"/>
      <c r="V1610" s="1"/>
      <c r="W1610" s="1"/>
      <c r="X1610" s="1"/>
      <c r="Y1610" s="1">
        <v>350</v>
      </c>
      <c r="Z1610" s="1"/>
      <c r="AA1610" s="1"/>
      <c r="AB1610" s="1"/>
      <c r="AC1610" s="1"/>
      <c r="AD1610" s="1"/>
      <c r="AE1610" s="1"/>
      <c r="AF1610" s="1"/>
      <c r="AG1610" s="1" t="s">
        <v>111</v>
      </c>
      <c r="AH1610" s="1"/>
      <c r="AI1610" s="1"/>
      <c r="AJ1610" s="1"/>
      <c r="AK1610" s="1"/>
      <c r="AL1610" s="1"/>
      <c r="AM1610" s="1"/>
      <c r="AN1610" s="1"/>
      <c r="AO1610" s="1"/>
      <c r="AP1610" s="1"/>
      <c r="AQ1610" s="1"/>
      <c r="AR1610" s="1"/>
      <c r="AS1610" s="1"/>
      <c r="AT1610" s="1"/>
      <c r="AU1610" s="1"/>
      <c r="AV1610" s="1"/>
      <c r="AW1610" s="1"/>
      <c r="AX1610" s="1"/>
      <c r="AY1610" s="1"/>
      <c r="AZ1610" s="1" t="s">
        <v>386</v>
      </c>
      <c r="BA1610" s="1" t="s">
        <v>382</v>
      </c>
      <c r="BB1610" s="1"/>
      <c r="BC1610" s="1"/>
      <c r="BD1610" s="1" t="s">
        <v>4027</v>
      </c>
      <c r="BE1610" s="1" t="s">
        <v>192</v>
      </c>
      <c r="BF1610" s="1"/>
      <c r="BG1610" s="1"/>
      <c r="BH1610" s="1" t="s">
        <v>193</v>
      </c>
      <c r="BI1610" s="1"/>
      <c r="BJ1610" s="1"/>
      <c r="BK1610" s="1"/>
      <c r="BL1610" s="1" t="s">
        <v>4665</v>
      </c>
      <c r="BM1610" s="1" t="s">
        <v>4666</v>
      </c>
      <c r="BN1610" s="1" t="s">
        <v>375</v>
      </c>
    </row>
    <row r="1611" spans="1:66" ht="15.75" customHeight="1" x14ac:dyDescent="0.3">
      <c r="A1611" s="1" t="s">
        <v>360</v>
      </c>
      <c r="B1611" s="1">
        <v>70000</v>
      </c>
      <c r="C1611" s="1" t="s">
        <v>68</v>
      </c>
      <c r="D1611" s="1">
        <v>0</v>
      </c>
      <c r="E1611" s="4">
        <v>44749</v>
      </c>
      <c r="F1611" s="1" t="s">
        <v>69</v>
      </c>
      <c r="G1611" s="1" t="s">
        <v>123</v>
      </c>
      <c r="H1611" s="1" t="s">
        <v>124</v>
      </c>
      <c r="I1611" s="1" t="s">
        <v>101</v>
      </c>
      <c r="J1611" s="1" t="s">
        <v>10162</v>
      </c>
      <c r="K1611" s="1" t="s">
        <v>10163</v>
      </c>
      <c r="L1611" s="1" t="s">
        <v>9022</v>
      </c>
      <c r="M1611" s="1" t="s">
        <v>10164</v>
      </c>
      <c r="N1611" s="1" t="s">
        <v>10165</v>
      </c>
      <c r="O1611" s="1" t="s">
        <v>340</v>
      </c>
      <c r="P1611" s="1" t="s">
        <v>368</v>
      </c>
      <c r="Q1611" s="1" t="s">
        <v>360</v>
      </c>
      <c r="R1611" s="1" t="s">
        <v>10166</v>
      </c>
      <c r="S1611" s="1" t="s">
        <v>10167</v>
      </c>
      <c r="T1611" s="1"/>
      <c r="U1611" s="1" t="s">
        <v>81</v>
      </c>
      <c r="V1611" s="1"/>
      <c r="W1611" s="1"/>
      <c r="X1611" s="1"/>
      <c r="Y1611" s="1">
        <v>159</v>
      </c>
      <c r="Z1611" s="1"/>
      <c r="AA1611" s="1"/>
      <c r="AB1611" s="1"/>
      <c r="AC1611" s="1"/>
      <c r="AD1611" s="1"/>
      <c r="AE1611" s="1"/>
      <c r="AF1611" s="1"/>
      <c r="AG1611" s="1"/>
      <c r="AH1611" s="1"/>
      <c r="AI1611" s="1"/>
      <c r="AJ1611" s="1"/>
      <c r="AK1611" s="1" t="s">
        <v>889</v>
      </c>
      <c r="AL1611" s="1"/>
      <c r="AM1611" s="1"/>
      <c r="AN1611" s="1"/>
      <c r="AO1611" s="1"/>
      <c r="AP1611" s="1"/>
      <c r="AQ1611" s="1"/>
      <c r="AR1611" s="1"/>
      <c r="AS1611" s="1"/>
      <c r="AT1611" s="1"/>
      <c r="AU1611" s="1"/>
      <c r="AV1611" s="1"/>
      <c r="AW1611" s="1"/>
      <c r="AX1611" s="1" t="s">
        <v>1717</v>
      </c>
      <c r="AY1611" s="1"/>
      <c r="AZ1611" s="1" t="s">
        <v>178</v>
      </c>
      <c r="BA1611" s="1" t="s">
        <v>173</v>
      </c>
      <c r="BB1611" s="1"/>
      <c r="BC1611" s="1"/>
      <c r="BD1611" s="1" t="s">
        <v>88</v>
      </c>
      <c r="BE1611" s="1" t="s">
        <v>134</v>
      </c>
      <c r="BF1611" s="1"/>
      <c r="BG1611" s="1"/>
      <c r="BH1611" s="1"/>
      <c r="BI1611" s="1"/>
      <c r="BJ1611" s="1"/>
      <c r="BK1611" s="1"/>
      <c r="BL1611" s="1" t="s">
        <v>10168</v>
      </c>
      <c r="BM1611" s="1" t="s">
        <v>10169</v>
      </c>
      <c r="BN1611" s="1"/>
    </row>
    <row r="1612" spans="1:66" ht="15.75" customHeight="1" x14ac:dyDescent="0.3">
      <c r="A1612" s="1" t="s">
        <v>414</v>
      </c>
      <c r="B1612" s="1">
        <v>100000</v>
      </c>
      <c r="C1612" s="1" t="s">
        <v>68</v>
      </c>
      <c r="D1612" s="1">
        <v>0</v>
      </c>
      <c r="E1612" s="4">
        <v>44568</v>
      </c>
      <c r="F1612" s="1" t="s">
        <v>69</v>
      </c>
      <c r="G1612" s="1" t="s">
        <v>123</v>
      </c>
      <c r="H1612" s="1" t="s">
        <v>124</v>
      </c>
      <c r="I1612" s="1" t="s">
        <v>101</v>
      </c>
      <c r="J1612" s="1" t="s">
        <v>10170</v>
      </c>
      <c r="K1612" s="1" t="s">
        <v>10171</v>
      </c>
      <c r="L1612" s="1" t="s">
        <v>10172</v>
      </c>
      <c r="M1612" s="1" t="s">
        <v>10173</v>
      </c>
      <c r="N1612" s="1" t="s">
        <v>10174</v>
      </c>
      <c r="O1612" s="1" t="s">
        <v>168</v>
      </c>
      <c r="P1612" s="1" t="s">
        <v>735</v>
      </c>
      <c r="Q1612" s="1" t="s">
        <v>414</v>
      </c>
      <c r="R1612" s="1" t="s">
        <v>10175</v>
      </c>
      <c r="S1612" s="1" t="s">
        <v>10176</v>
      </c>
      <c r="T1612" s="1"/>
      <c r="U1612" s="1" t="s">
        <v>130</v>
      </c>
      <c r="V1612" s="1"/>
      <c r="W1612" s="1"/>
      <c r="X1612" s="1"/>
      <c r="Y1612" s="1">
        <v>150</v>
      </c>
      <c r="Z1612" s="1"/>
      <c r="AA1612" s="1"/>
      <c r="AB1612" s="1"/>
      <c r="AC1612" s="1"/>
      <c r="AD1612" s="1"/>
      <c r="AE1612" s="1"/>
      <c r="AF1612" s="1"/>
      <c r="AG1612" s="1" t="s">
        <v>111</v>
      </c>
      <c r="AH1612" s="1"/>
      <c r="AI1612" s="1"/>
      <c r="AJ1612" s="1"/>
      <c r="AK1612" s="1" t="s">
        <v>707</v>
      </c>
      <c r="AL1612" s="1"/>
      <c r="AM1612" s="1"/>
      <c r="AN1612" s="1"/>
      <c r="AO1612" s="1"/>
      <c r="AP1612" s="1"/>
      <c r="AQ1612" s="1"/>
      <c r="AR1612" s="1"/>
      <c r="AS1612" s="1"/>
      <c r="AT1612" s="1"/>
      <c r="AU1612" s="1"/>
      <c r="AV1612" s="1"/>
      <c r="AW1612" s="1"/>
      <c r="AX1612" s="1" t="s">
        <v>164</v>
      </c>
      <c r="AY1612" s="1"/>
      <c r="AZ1612" s="1" t="s">
        <v>292</v>
      </c>
      <c r="BA1612" s="1" t="s">
        <v>168</v>
      </c>
      <c r="BB1612" s="1"/>
      <c r="BC1612" s="1"/>
      <c r="BD1612" s="1" t="s">
        <v>88</v>
      </c>
      <c r="BE1612" s="1" t="s">
        <v>10177</v>
      </c>
      <c r="BF1612" s="1"/>
      <c r="BG1612" s="1"/>
      <c r="BH1612" s="1" t="s">
        <v>10178</v>
      </c>
      <c r="BI1612" s="1"/>
      <c r="BJ1612" s="1"/>
      <c r="BK1612" s="1"/>
      <c r="BL1612" s="1" t="s">
        <v>10179</v>
      </c>
      <c r="BM1612" s="1" t="s">
        <v>10180</v>
      </c>
      <c r="BN1612" s="1" t="s">
        <v>181</v>
      </c>
    </row>
    <row r="1613" spans="1:66" ht="15.75" customHeight="1" x14ac:dyDescent="0.3">
      <c r="A1613" s="1" t="s">
        <v>414</v>
      </c>
      <c r="B1613" s="1">
        <v>1500000</v>
      </c>
      <c r="C1613" s="1" t="s">
        <v>68</v>
      </c>
      <c r="D1613" s="1">
        <v>0</v>
      </c>
      <c r="E1613" s="4">
        <v>44568</v>
      </c>
      <c r="F1613" s="1" t="s">
        <v>69</v>
      </c>
      <c r="G1613" s="1" t="s">
        <v>123</v>
      </c>
      <c r="H1613" s="1" t="s">
        <v>124</v>
      </c>
      <c r="I1613" s="1" t="s">
        <v>101</v>
      </c>
      <c r="J1613" s="1" t="s">
        <v>10170</v>
      </c>
      <c r="K1613" s="1" t="s">
        <v>10171</v>
      </c>
      <c r="L1613" s="1" t="s">
        <v>10181</v>
      </c>
      <c r="M1613" s="1" t="s">
        <v>10173</v>
      </c>
      <c r="N1613" s="1" t="s">
        <v>10174</v>
      </c>
      <c r="O1613" s="1" t="s">
        <v>168</v>
      </c>
      <c r="P1613" s="1" t="s">
        <v>735</v>
      </c>
      <c r="Q1613" s="1" t="s">
        <v>414</v>
      </c>
      <c r="R1613" s="1" t="s">
        <v>10182</v>
      </c>
      <c r="S1613" s="1" t="s">
        <v>10183</v>
      </c>
      <c r="T1613" s="1"/>
      <c r="U1613" s="1" t="s">
        <v>130</v>
      </c>
      <c r="V1613" s="1"/>
      <c r="W1613" s="1"/>
      <c r="X1613" s="1"/>
      <c r="Y1613" s="1">
        <v>150</v>
      </c>
      <c r="Z1613" s="1"/>
      <c r="AA1613" s="1"/>
      <c r="AB1613" s="1"/>
      <c r="AC1613" s="1"/>
      <c r="AD1613" s="1"/>
      <c r="AE1613" s="1"/>
      <c r="AF1613" s="1"/>
      <c r="AG1613" s="1" t="s">
        <v>111</v>
      </c>
      <c r="AH1613" s="1"/>
      <c r="AI1613" s="1"/>
      <c r="AJ1613" s="1"/>
      <c r="AK1613" s="1" t="s">
        <v>707</v>
      </c>
      <c r="AL1613" s="1"/>
      <c r="AM1613" s="1"/>
      <c r="AN1613" s="1"/>
      <c r="AO1613" s="1"/>
      <c r="AP1613" s="1"/>
      <c r="AQ1613" s="1"/>
      <c r="AR1613" s="1"/>
      <c r="AS1613" s="1"/>
      <c r="AT1613" s="1"/>
      <c r="AU1613" s="1"/>
      <c r="AV1613" s="1"/>
      <c r="AW1613" s="1"/>
      <c r="AX1613" s="1" t="s">
        <v>164</v>
      </c>
      <c r="AY1613" s="1"/>
      <c r="AZ1613" s="1" t="s">
        <v>292</v>
      </c>
      <c r="BA1613" s="1" t="s">
        <v>168</v>
      </c>
      <c r="BB1613" s="1"/>
      <c r="BC1613" s="1"/>
      <c r="BD1613" s="1" t="s">
        <v>88</v>
      </c>
      <c r="BE1613" s="1" t="s">
        <v>10177</v>
      </c>
      <c r="BF1613" s="1"/>
      <c r="BG1613" s="1"/>
      <c r="BH1613" s="1" t="s">
        <v>10178</v>
      </c>
      <c r="BI1613" s="1"/>
      <c r="BJ1613" s="1"/>
      <c r="BK1613" s="1"/>
      <c r="BL1613" s="1" t="s">
        <v>10179</v>
      </c>
      <c r="BM1613" s="1" t="s">
        <v>10180</v>
      </c>
      <c r="BN1613" s="1" t="s">
        <v>121</v>
      </c>
    </row>
    <row r="1614" spans="1:66" ht="15.75" customHeight="1" x14ac:dyDescent="0.3">
      <c r="A1614" s="1" t="s">
        <v>512</v>
      </c>
      <c r="B1614" s="1">
        <v>400000</v>
      </c>
      <c r="C1614" s="1" t="s">
        <v>68</v>
      </c>
      <c r="D1614" s="1">
        <v>0</v>
      </c>
      <c r="E1614" s="4" t="s">
        <v>6575</v>
      </c>
      <c r="F1614" s="1" t="s">
        <v>69</v>
      </c>
      <c r="G1614" s="1" t="s">
        <v>123</v>
      </c>
      <c r="H1614" s="1" t="s">
        <v>124</v>
      </c>
      <c r="I1614" s="1" t="s">
        <v>101</v>
      </c>
      <c r="J1614" s="1"/>
      <c r="K1614" s="1"/>
      <c r="L1614" s="1"/>
      <c r="M1614" s="1" t="s">
        <v>10184</v>
      </c>
      <c r="N1614" s="1" t="s">
        <v>10185</v>
      </c>
      <c r="O1614" s="1" t="s">
        <v>105</v>
      </c>
      <c r="P1614" s="1" t="s">
        <v>518</v>
      </c>
      <c r="Q1614" s="1" t="s">
        <v>512</v>
      </c>
      <c r="R1614" s="1" t="s">
        <v>10186</v>
      </c>
      <c r="S1614" s="1" t="s">
        <v>10187</v>
      </c>
      <c r="T1614" s="1"/>
      <c r="U1614" s="1" t="s">
        <v>130</v>
      </c>
      <c r="V1614" s="1"/>
      <c r="W1614" s="1"/>
      <c r="X1614" s="1"/>
      <c r="Y1614" s="1">
        <v>3702</v>
      </c>
      <c r="Z1614" s="1"/>
      <c r="AA1614" s="1"/>
      <c r="AB1614" s="1" t="s">
        <v>560</v>
      </c>
      <c r="AC1614" s="1"/>
      <c r="AD1614" s="1"/>
      <c r="AE1614" s="1"/>
      <c r="AF1614" s="1"/>
      <c r="AG1614" s="1" t="s">
        <v>111</v>
      </c>
      <c r="AH1614" s="1"/>
      <c r="AI1614" s="1"/>
      <c r="AJ1614" s="1"/>
      <c r="AK1614" s="1" t="s">
        <v>112</v>
      </c>
      <c r="AL1614" s="1"/>
      <c r="AM1614" s="1"/>
      <c r="AN1614" s="1"/>
      <c r="AO1614" s="1"/>
      <c r="AP1614" s="1"/>
      <c r="AQ1614" s="1"/>
      <c r="AR1614" s="1"/>
      <c r="AS1614" s="1"/>
      <c r="AT1614" s="1"/>
      <c r="AU1614" s="1"/>
      <c r="AV1614" s="1"/>
      <c r="AW1614" s="1"/>
      <c r="AX1614" s="1" t="s">
        <v>164</v>
      </c>
      <c r="AY1614" s="1"/>
      <c r="AZ1614" s="1" t="s">
        <v>945</v>
      </c>
      <c r="BA1614" s="1" t="s">
        <v>105</v>
      </c>
      <c r="BB1614" s="1"/>
      <c r="BC1614" s="1"/>
      <c r="BD1614" s="1" t="s">
        <v>266</v>
      </c>
      <c r="BE1614" s="1" t="s">
        <v>134</v>
      </c>
      <c r="BF1614" s="1" t="s">
        <v>90</v>
      </c>
      <c r="BG1614" s="1"/>
      <c r="BH1614" s="1" t="s">
        <v>193</v>
      </c>
      <c r="BI1614" s="1"/>
      <c r="BJ1614" s="1"/>
      <c r="BK1614" s="1"/>
      <c r="BL1614" s="1" t="s">
        <v>10188</v>
      </c>
      <c r="BM1614" s="1" t="s">
        <v>10189</v>
      </c>
      <c r="BN1614" s="1" t="s">
        <v>181</v>
      </c>
    </row>
    <row r="1615" spans="1:66" ht="15.75" customHeight="1" x14ac:dyDescent="0.3">
      <c r="A1615" s="1" t="s">
        <v>414</v>
      </c>
      <c r="B1615" s="1">
        <v>1000000</v>
      </c>
      <c r="C1615" s="1" t="s">
        <v>68</v>
      </c>
      <c r="D1615" s="1">
        <v>0</v>
      </c>
      <c r="E1615" s="4">
        <v>44599</v>
      </c>
      <c r="F1615" s="1" t="s">
        <v>69</v>
      </c>
      <c r="G1615" s="1" t="s">
        <v>123</v>
      </c>
      <c r="H1615" s="1" t="s">
        <v>124</v>
      </c>
      <c r="I1615" s="1" t="s">
        <v>101</v>
      </c>
      <c r="J1615" s="1" t="s">
        <v>10190</v>
      </c>
      <c r="K1615" s="1" t="s">
        <v>10191</v>
      </c>
      <c r="L1615" s="1" t="s">
        <v>10192</v>
      </c>
      <c r="M1615" s="1" t="s">
        <v>10193</v>
      </c>
      <c r="N1615" s="1" t="s">
        <v>10194</v>
      </c>
      <c r="O1615" s="1" t="s">
        <v>201</v>
      </c>
      <c r="P1615" s="1" t="s">
        <v>735</v>
      </c>
      <c r="Q1615" s="1" t="s">
        <v>414</v>
      </c>
      <c r="R1615" s="1" t="s">
        <v>10195</v>
      </c>
      <c r="S1615" s="1" t="s">
        <v>10196</v>
      </c>
      <c r="T1615" s="1"/>
      <c r="U1615" s="1" t="s">
        <v>130</v>
      </c>
      <c r="V1615" s="1"/>
      <c r="W1615" s="1"/>
      <c r="X1615" s="1"/>
      <c r="Y1615" s="1">
        <v>352</v>
      </c>
      <c r="Z1615" s="1"/>
      <c r="AA1615" s="1"/>
      <c r="AB1615" s="1"/>
      <c r="AC1615" s="1"/>
      <c r="AD1615" s="1"/>
      <c r="AE1615" s="1"/>
      <c r="AF1615" s="1"/>
      <c r="AG1615" s="1"/>
      <c r="AH1615" s="1"/>
      <c r="AI1615" s="1"/>
      <c r="AJ1615" s="1"/>
      <c r="AK1615" s="1" t="s">
        <v>906</v>
      </c>
      <c r="AL1615" s="1"/>
      <c r="AM1615" s="1"/>
      <c r="AN1615" s="1"/>
      <c r="AO1615" s="1"/>
      <c r="AP1615" s="1"/>
      <c r="AQ1615" s="1"/>
      <c r="AR1615" s="1"/>
      <c r="AS1615" s="1"/>
      <c r="AT1615" s="1"/>
      <c r="AU1615" s="1"/>
      <c r="AV1615" s="1"/>
      <c r="AW1615" s="1"/>
      <c r="AX1615" s="1" t="s">
        <v>282</v>
      </c>
      <c r="AY1615" s="1"/>
      <c r="AZ1615" s="1" t="s">
        <v>205</v>
      </c>
      <c r="BA1615" s="1" t="s">
        <v>201</v>
      </c>
      <c r="BB1615" s="1"/>
      <c r="BC1615" s="1"/>
      <c r="BD1615" s="1" t="s">
        <v>5372</v>
      </c>
      <c r="BE1615" s="1" t="s">
        <v>2687</v>
      </c>
      <c r="BF1615" s="1" t="s">
        <v>135</v>
      </c>
      <c r="BG1615" s="1"/>
      <c r="BH1615" s="1"/>
      <c r="BI1615" s="1"/>
      <c r="BJ1615" s="1"/>
      <c r="BK1615" s="1"/>
      <c r="BL1615" s="1" t="s">
        <v>10197</v>
      </c>
      <c r="BM1615" s="1" t="s">
        <v>10198</v>
      </c>
      <c r="BN1615" s="1"/>
    </row>
    <row r="1616" spans="1:66" ht="15.75" customHeight="1" x14ac:dyDescent="0.3">
      <c r="A1616" s="1" t="s">
        <v>512</v>
      </c>
      <c r="B1616" s="1">
        <v>4000000</v>
      </c>
      <c r="C1616" s="1" t="s">
        <v>68</v>
      </c>
      <c r="D1616" s="1">
        <v>0</v>
      </c>
      <c r="E1616" s="4" t="s">
        <v>6575</v>
      </c>
      <c r="F1616" s="1" t="s">
        <v>69</v>
      </c>
      <c r="G1616" s="1" t="s">
        <v>123</v>
      </c>
      <c r="H1616" s="1" t="s">
        <v>124</v>
      </c>
      <c r="I1616" s="1" t="s">
        <v>101</v>
      </c>
      <c r="J1616" s="1"/>
      <c r="K1616" s="1"/>
      <c r="L1616" s="1"/>
      <c r="M1616" s="1" t="s">
        <v>10184</v>
      </c>
      <c r="N1616" s="1" t="s">
        <v>10185</v>
      </c>
      <c r="O1616" s="1" t="s">
        <v>105</v>
      </c>
      <c r="P1616" s="1" t="s">
        <v>518</v>
      </c>
      <c r="Q1616" s="1" t="s">
        <v>512</v>
      </c>
      <c r="R1616" s="1" t="s">
        <v>10199</v>
      </c>
      <c r="S1616" s="1" t="s">
        <v>10200</v>
      </c>
      <c r="T1616" s="1"/>
      <c r="U1616" s="1" t="s">
        <v>130</v>
      </c>
      <c r="V1616" s="1"/>
      <c r="W1616" s="1"/>
      <c r="X1616" s="1"/>
      <c r="Y1616" s="1">
        <v>3702</v>
      </c>
      <c r="Z1616" s="1"/>
      <c r="AA1616" s="1"/>
      <c r="AB1616" s="1" t="s">
        <v>560</v>
      </c>
      <c r="AC1616" s="1"/>
      <c r="AD1616" s="1"/>
      <c r="AE1616" s="1"/>
      <c r="AF1616" s="1"/>
      <c r="AG1616" s="1" t="s">
        <v>111</v>
      </c>
      <c r="AH1616" s="1"/>
      <c r="AI1616" s="1"/>
      <c r="AJ1616" s="1"/>
      <c r="AK1616" s="1" t="s">
        <v>112</v>
      </c>
      <c r="AL1616" s="1"/>
      <c r="AM1616" s="1"/>
      <c r="AN1616" s="1"/>
      <c r="AO1616" s="1"/>
      <c r="AP1616" s="1"/>
      <c r="AQ1616" s="1"/>
      <c r="AR1616" s="1"/>
      <c r="AS1616" s="1"/>
      <c r="AT1616" s="1"/>
      <c r="AU1616" s="1"/>
      <c r="AV1616" s="1"/>
      <c r="AW1616" s="1"/>
      <c r="AX1616" s="1" t="s">
        <v>164</v>
      </c>
      <c r="AY1616" s="1"/>
      <c r="AZ1616" s="1" t="s">
        <v>945</v>
      </c>
      <c r="BA1616" s="1" t="s">
        <v>105</v>
      </c>
      <c r="BB1616" s="1"/>
      <c r="BC1616" s="1"/>
      <c r="BD1616" s="1" t="s">
        <v>266</v>
      </c>
      <c r="BE1616" s="1" t="s">
        <v>134</v>
      </c>
      <c r="BF1616" s="1" t="s">
        <v>90</v>
      </c>
      <c r="BG1616" s="1"/>
      <c r="BH1616" s="1" t="s">
        <v>193</v>
      </c>
      <c r="BI1616" s="1"/>
      <c r="BJ1616" s="1"/>
      <c r="BK1616" s="1"/>
      <c r="BL1616" s="1" t="s">
        <v>10188</v>
      </c>
      <c r="BM1616" s="1" t="s">
        <v>10189</v>
      </c>
      <c r="BN1616" s="1" t="s">
        <v>375</v>
      </c>
    </row>
    <row r="1617" spans="1:66" ht="15.75" customHeight="1" x14ac:dyDescent="0.3">
      <c r="A1617" s="1" t="s">
        <v>837</v>
      </c>
      <c r="B1617" s="1">
        <v>100000</v>
      </c>
      <c r="C1617" s="1" t="s">
        <v>68</v>
      </c>
      <c r="D1617" s="1">
        <v>0</v>
      </c>
      <c r="E1617" s="4" t="s">
        <v>1059</v>
      </c>
      <c r="F1617" s="1" t="s">
        <v>69</v>
      </c>
      <c r="G1617" s="1" t="s">
        <v>123</v>
      </c>
      <c r="H1617" s="1" t="s">
        <v>124</v>
      </c>
      <c r="I1617" s="1" t="s">
        <v>101</v>
      </c>
      <c r="J1617" s="1" t="s">
        <v>10201</v>
      </c>
      <c r="K1617" s="1" t="s">
        <v>10202</v>
      </c>
      <c r="L1617" s="1" t="s">
        <v>580</v>
      </c>
      <c r="M1617" s="1" t="s">
        <v>10203</v>
      </c>
      <c r="N1617" s="1" t="s">
        <v>10204</v>
      </c>
      <c r="O1617" s="1" t="s">
        <v>382</v>
      </c>
      <c r="P1617" s="1" t="s">
        <v>843</v>
      </c>
      <c r="Q1617" s="1" t="s">
        <v>837</v>
      </c>
      <c r="R1617" s="1" t="s">
        <v>10205</v>
      </c>
      <c r="S1617" s="1" t="s">
        <v>10206</v>
      </c>
      <c r="T1617" s="1"/>
      <c r="U1617" s="1" t="s">
        <v>130</v>
      </c>
      <c r="V1617" s="1"/>
      <c r="W1617" s="1"/>
      <c r="X1617" s="1"/>
      <c r="Y1617" s="1">
        <v>100</v>
      </c>
      <c r="Z1617" s="1"/>
      <c r="AA1617" s="1"/>
      <c r="AB1617" s="1"/>
      <c r="AC1617" s="1"/>
      <c r="AD1617" s="1"/>
      <c r="AE1617" s="1"/>
      <c r="AF1617" s="1"/>
      <c r="AG1617" s="1" t="s">
        <v>111</v>
      </c>
      <c r="AH1617" s="1"/>
      <c r="AI1617" s="1"/>
      <c r="AJ1617" s="1"/>
      <c r="AK1617" s="1" t="s">
        <v>163</v>
      </c>
      <c r="AL1617" s="1"/>
      <c r="AM1617" s="1"/>
      <c r="AN1617" s="1"/>
      <c r="AO1617" s="1"/>
      <c r="AP1617" s="1"/>
      <c r="AQ1617" s="1"/>
      <c r="AR1617" s="1"/>
      <c r="AS1617" s="1"/>
      <c r="AT1617" s="1"/>
      <c r="AU1617" s="1"/>
      <c r="AV1617" s="1"/>
      <c r="AW1617" s="1"/>
      <c r="AX1617" s="1" t="s">
        <v>177</v>
      </c>
      <c r="AY1617" s="1"/>
      <c r="AZ1617" s="1" t="s">
        <v>386</v>
      </c>
      <c r="BA1617" s="1" t="s">
        <v>382</v>
      </c>
      <c r="BB1617" s="1"/>
      <c r="BC1617" s="1"/>
      <c r="BD1617" s="1"/>
      <c r="BE1617" s="1" t="s">
        <v>117</v>
      </c>
      <c r="BF1617" s="1" t="s">
        <v>135</v>
      </c>
      <c r="BG1617" s="1"/>
      <c r="BH1617" s="1" t="s">
        <v>331</v>
      </c>
      <c r="BI1617" s="1"/>
      <c r="BJ1617" s="1"/>
      <c r="BK1617" s="1"/>
      <c r="BL1617" s="1" t="s">
        <v>10207</v>
      </c>
      <c r="BM1617" s="1" t="s">
        <v>10208</v>
      </c>
      <c r="BN1617" s="1" t="s">
        <v>375</v>
      </c>
    </row>
    <row r="1618" spans="1:66" ht="15.75" customHeight="1" x14ac:dyDescent="0.3">
      <c r="A1618" s="1" t="s">
        <v>512</v>
      </c>
      <c r="B1618" s="1">
        <v>10000000</v>
      </c>
      <c r="C1618" s="1" t="s">
        <v>68</v>
      </c>
      <c r="D1618" s="1">
        <v>0</v>
      </c>
      <c r="E1618" s="4" t="s">
        <v>6575</v>
      </c>
      <c r="F1618" s="1" t="s">
        <v>69</v>
      </c>
      <c r="G1618" s="1" t="s">
        <v>123</v>
      </c>
      <c r="H1618" s="1" t="s">
        <v>124</v>
      </c>
      <c r="I1618" s="1" t="s">
        <v>101</v>
      </c>
      <c r="J1618" s="1"/>
      <c r="K1618" s="1"/>
      <c r="L1618" s="1"/>
      <c r="M1618" s="1" t="s">
        <v>10184</v>
      </c>
      <c r="N1618" s="1" t="s">
        <v>10185</v>
      </c>
      <c r="O1618" s="1" t="s">
        <v>105</v>
      </c>
      <c r="P1618" s="1" t="s">
        <v>518</v>
      </c>
      <c r="Q1618" s="1" t="s">
        <v>512</v>
      </c>
      <c r="R1618" s="1" t="s">
        <v>10209</v>
      </c>
      <c r="S1618" s="1" t="s">
        <v>10210</v>
      </c>
      <c r="T1618" s="1"/>
      <c r="U1618" s="1" t="s">
        <v>130</v>
      </c>
      <c r="V1618" s="1"/>
      <c r="W1618" s="1"/>
      <c r="X1618" s="1"/>
      <c r="Y1618" s="1">
        <v>3702</v>
      </c>
      <c r="Z1618" s="1"/>
      <c r="AA1618" s="1"/>
      <c r="AB1618" s="1" t="s">
        <v>560</v>
      </c>
      <c r="AC1618" s="1"/>
      <c r="AD1618" s="1"/>
      <c r="AE1618" s="1"/>
      <c r="AF1618" s="1"/>
      <c r="AG1618" s="1" t="s">
        <v>111</v>
      </c>
      <c r="AH1618" s="1"/>
      <c r="AI1618" s="1"/>
      <c r="AJ1618" s="1"/>
      <c r="AK1618" s="1" t="s">
        <v>112</v>
      </c>
      <c r="AL1618" s="1"/>
      <c r="AM1618" s="1"/>
      <c r="AN1618" s="1"/>
      <c r="AO1618" s="1"/>
      <c r="AP1618" s="1"/>
      <c r="AQ1618" s="1"/>
      <c r="AR1618" s="1"/>
      <c r="AS1618" s="1"/>
      <c r="AT1618" s="1"/>
      <c r="AU1618" s="1"/>
      <c r="AV1618" s="1"/>
      <c r="AW1618" s="1"/>
      <c r="AX1618" s="1" t="s">
        <v>164</v>
      </c>
      <c r="AY1618" s="1"/>
      <c r="AZ1618" s="1" t="s">
        <v>945</v>
      </c>
      <c r="BA1618" s="1" t="s">
        <v>105</v>
      </c>
      <c r="BB1618" s="1"/>
      <c r="BC1618" s="1"/>
      <c r="BD1618" s="1" t="s">
        <v>266</v>
      </c>
      <c r="BE1618" s="1" t="s">
        <v>134</v>
      </c>
      <c r="BF1618" s="1" t="s">
        <v>90</v>
      </c>
      <c r="BG1618" s="1"/>
      <c r="BH1618" s="1" t="s">
        <v>193</v>
      </c>
      <c r="BI1618" s="1"/>
      <c r="BJ1618" s="1"/>
      <c r="BK1618" s="1"/>
      <c r="BL1618" s="1" t="s">
        <v>10188</v>
      </c>
      <c r="BM1618" s="1" t="s">
        <v>10189</v>
      </c>
      <c r="BN1618" s="1" t="s">
        <v>121</v>
      </c>
    </row>
    <row r="1619" spans="1:66" ht="15.75" customHeight="1" x14ac:dyDescent="0.3">
      <c r="A1619" s="1" t="s">
        <v>256</v>
      </c>
      <c r="B1619" s="1">
        <v>200000</v>
      </c>
      <c r="C1619" s="1" t="s">
        <v>68</v>
      </c>
      <c r="D1619" s="1">
        <v>0</v>
      </c>
      <c r="E1619" s="4" t="s">
        <v>314</v>
      </c>
      <c r="F1619" s="1" t="s">
        <v>69</v>
      </c>
      <c r="G1619" s="1" t="s">
        <v>123</v>
      </c>
      <c r="H1619" s="1" t="s">
        <v>124</v>
      </c>
      <c r="I1619" s="1" t="s">
        <v>101</v>
      </c>
      <c r="J1619" s="1" t="s">
        <v>10211</v>
      </c>
      <c r="K1619" s="1" t="s">
        <v>10212</v>
      </c>
      <c r="L1619" s="1" t="s">
        <v>6081</v>
      </c>
      <c r="M1619" s="1" t="s">
        <v>10213</v>
      </c>
      <c r="N1619" s="1" t="s">
        <v>10214</v>
      </c>
      <c r="O1619" s="1" t="s">
        <v>201</v>
      </c>
      <c r="P1619" s="1" t="s">
        <v>260</v>
      </c>
      <c r="Q1619" s="1" t="s">
        <v>256</v>
      </c>
      <c r="R1619" s="1" t="s">
        <v>10215</v>
      </c>
      <c r="S1619" s="1" t="s">
        <v>10216</v>
      </c>
      <c r="T1619" s="1"/>
      <c r="U1619" s="1" t="s">
        <v>130</v>
      </c>
      <c r="V1619" s="1"/>
      <c r="W1619" s="1"/>
      <c r="X1619" s="1"/>
      <c r="Y1619" s="1">
        <v>197</v>
      </c>
      <c r="Z1619" s="1"/>
      <c r="AA1619" s="1"/>
      <c r="AB1619" s="1"/>
      <c r="AC1619" s="1"/>
      <c r="AD1619" s="1"/>
      <c r="AE1619" s="1"/>
      <c r="AF1619" s="1"/>
      <c r="AG1619" s="1"/>
      <c r="AH1619" s="1"/>
      <c r="AI1619" s="1"/>
      <c r="AJ1619" s="1"/>
      <c r="AK1619" s="1" t="s">
        <v>433</v>
      </c>
      <c r="AL1619" s="1"/>
      <c r="AM1619" s="1"/>
      <c r="AN1619" s="1"/>
      <c r="AO1619" s="1"/>
      <c r="AP1619" s="1"/>
      <c r="AQ1619" s="1"/>
      <c r="AR1619" s="1"/>
      <c r="AS1619" s="1"/>
      <c r="AT1619" s="1"/>
      <c r="AU1619" s="1"/>
      <c r="AV1619" s="1"/>
      <c r="AW1619" s="1"/>
      <c r="AX1619" s="1" t="s">
        <v>9181</v>
      </c>
      <c r="AY1619" s="1"/>
      <c r="AZ1619" s="1" t="s">
        <v>205</v>
      </c>
      <c r="BA1619" s="1" t="s">
        <v>201</v>
      </c>
      <c r="BB1619" s="1"/>
      <c r="BC1619" s="1"/>
      <c r="BD1619" s="1" t="s">
        <v>1067</v>
      </c>
      <c r="BE1619" s="1" t="s">
        <v>192</v>
      </c>
      <c r="BF1619" s="1"/>
      <c r="BG1619" s="1"/>
      <c r="BH1619" s="1" t="s">
        <v>321</v>
      </c>
      <c r="BI1619" s="1"/>
      <c r="BJ1619" s="1"/>
      <c r="BK1619" s="1"/>
      <c r="BL1619" s="1" t="s">
        <v>10217</v>
      </c>
      <c r="BM1619" s="1" t="s">
        <v>10218</v>
      </c>
      <c r="BN1619" s="1"/>
    </row>
    <row r="1620" spans="1:66" ht="15.75" customHeight="1" x14ac:dyDescent="0.3">
      <c r="A1620" s="1" t="s">
        <v>837</v>
      </c>
      <c r="B1620" s="1">
        <v>20000</v>
      </c>
      <c r="C1620" s="1" t="s">
        <v>68</v>
      </c>
      <c r="D1620" s="1">
        <v>0</v>
      </c>
      <c r="E1620" s="4" t="s">
        <v>1059</v>
      </c>
      <c r="F1620" s="1" t="s">
        <v>69</v>
      </c>
      <c r="G1620" s="1" t="s">
        <v>123</v>
      </c>
      <c r="H1620" s="1" t="s">
        <v>124</v>
      </c>
      <c r="I1620" s="1" t="s">
        <v>101</v>
      </c>
      <c r="J1620" s="1" t="s">
        <v>10219</v>
      </c>
      <c r="K1620" s="1" t="s">
        <v>10220</v>
      </c>
      <c r="L1620" s="1" t="s">
        <v>569</v>
      </c>
      <c r="M1620" s="1" t="s">
        <v>10203</v>
      </c>
      <c r="N1620" s="1" t="s">
        <v>10204</v>
      </c>
      <c r="O1620" s="1" t="s">
        <v>382</v>
      </c>
      <c r="P1620" s="1" t="s">
        <v>843</v>
      </c>
      <c r="Q1620" s="1" t="s">
        <v>837</v>
      </c>
      <c r="R1620" s="1" t="s">
        <v>10221</v>
      </c>
      <c r="S1620" s="1" t="s">
        <v>10222</v>
      </c>
      <c r="T1620" s="1"/>
      <c r="U1620" s="1" t="s">
        <v>130</v>
      </c>
      <c r="V1620" s="1"/>
      <c r="W1620" s="1"/>
      <c r="X1620" s="1"/>
      <c r="Y1620" s="1">
        <v>100</v>
      </c>
      <c r="Z1620" s="1"/>
      <c r="AA1620" s="1"/>
      <c r="AB1620" s="1"/>
      <c r="AC1620" s="1"/>
      <c r="AD1620" s="1"/>
      <c r="AE1620" s="1"/>
      <c r="AF1620" s="1"/>
      <c r="AG1620" s="1" t="s">
        <v>111</v>
      </c>
      <c r="AH1620" s="1"/>
      <c r="AI1620" s="1"/>
      <c r="AJ1620" s="1"/>
      <c r="AK1620" s="1" t="s">
        <v>163</v>
      </c>
      <c r="AL1620" s="1"/>
      <c r="AM1620" s="1"/>
      <c r="AN1620" s="1"/>
      <c r="AO1620" s="1"/>
      <c r="AP1620" s="1"/>
      <c r="AQ1620" s="1"/>
      <c r="AR1620" s="1"/>
      <c r="AS1620" s="1"/>
      <c r="AT1620" s="1"/>
      <c r="AU1620" s="1"/>
      <c r="AV1620" s="1"/>
      <c r="AW1620" s="1"/>
      <c r="AX1620" s="1" t="s">
        <v>177</v>
      </c>
      <c r="AY1620" s="1"/>
      <c r="AZ1620" s="1" t="s">
        <v>386</v>
      </c>
      <c r="BA1620" s="1" t="s">
        <v>382</v>
      </c>
      <c r="BB1620" s="1"/>
      <c r="BC1620" s="1"/>
      <c r="BD1620" s="1"/>
      <c r="BE1620" s="1" t="s">
        <v>117</v>
      </c>
      <c r="BF1620" s="1" t="s">
        <v>135</v>
      </c>
      <c r="BG1620" s="1"/>
      <c r="BH1620" s="1" t="s">
        <v>331</v>
      </c>
      <c r="BI1620" s="1"/>
      <c r="BJ1620" s="1"/>
      <c r="BK1620" s="1"/>
      <c r="BL1620" s="1" t="s">
        <v>10207</v>
      </c>
      <c r="BM1620" s="1" t="s">
        <v>10208</v>
      </c>
      <c r="BN1620" s="1" t="s">
        <v>181</v>
      </c>
    </row>
    <row r="1621" spans="1:66" ht="15.75" customHeight="1" x14ac:dyDescent="0.3">
      <c r="A1621" s="1" t="s">
        <v>138</v>
      </c>
      <c r="B1621" s="1">
        <v>500000</v>
      </c>
      <c r="C1621" s="1" t="s">
        <v>68</v>
      </c>
      <c r="D1621" s="1">
        <v>0</v>
      </c>
      <c r="E1621" s="4" t="s">
        <v>6996</v>
      </c>
      <c r="F1621" s="1" t="s">
        <v>69</v>
      </c>
      <c r="G1621" s="1" t="s">
        <v>123</v>
      </c>
      <c r="H1621" s="1" t="s">
        <v>124</v>
      </c>
      <c r="I1621" s="1" t="s">
        <v>101</v>
      </c>
      <c r="J1621" s="1" t="s">
        <v>10223</v>
      </c>
      <c r="K1621" s="1" t="s">
        <v>10224</v>
      </c>
      <c r="L1621" s="1"/>
      <c r="M1621" s="1" t="s">
        <v>10225</v>
      </c>
      <c r="N1621" s="1" t="s">
        <v>10226</v>
      </c>
      <c r="O1621" s="1" t="s">
        <v>138</v>
      </c>
      <c r="P1621" s="1" t="s">
        <v>234</v>
      </c>
      <c r="Q1621" s="1" t="s">
        <v>138</v>
      </c>
      <c r="R1621" s="1" t="s">
        <v>10227</v>
      </c>
      <c r="S1621" s="1" t="s">
        <v>10228</v>
      </c>
      <c r="T1621" s="1"/>
      <c r="U1621" s="1" t="s">
        <v>147</v>
      </c>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t="s">
        <v>234</v>
      </c>
      <c r="BA1621" s="1" t="s">
        <v>138</v>
      </c>
      <c r="BB1621" s="1"/>
      <c r="BC1621" s="1"/>
      <c r="BD1621" s="1"/>
      <c r="BE1621" s="1" t="s">
        <v>192</v>
      </c>
      <c r="BF1621" s="1"/>
      <c r="BG1621" s="1"/>
      <c r="BH1621" s="1" t="s">
        <v>193</v>
      </c>
      <c r="BI1621" s="1"/>
      <c r="BJ1621" s="1"/>
      <c r="BK1621" s="1"/>
      <c r="BL1621" s="1" t="s">
        <v>10229</v>
      </c>
      <c r="BM1621" s="1" t="s">
        <v>10230</v>
      </c>
      <c r="BN1621" s="1" t="s">
        <v>121</v>
      </c>
    </row>
    <row r="1622" spans="1:66" ht="15.75" customHeight="1" x14ac:dyDescent="0.3">
      <c r="A1622" s="1" t="s">
        <v>86</v>
      </c>
      <c r="B1622" s="1">
        <v>3000000</v>
      </c>
      <c r="C1622" s="1" t="s">
        <v>68</v>
      </c>
      <c r="D1622" s="1">
        <v>0</v>
      </c>
      <c r="E1622" s="4" t="s">
        <v>5813</v>
      </c>
      <c r="F1622" s="1" t="s">
        <v>69</v>
      </c>
      <c r="G1622" s="1" t="s">
        <v>123</v>
      </c>
      <c r="H1622" s="1" t="s">
        <v>124</v>
      </c>
      <c r="I1622" s="1" t="s">
        <v>101</v>
      </c>
      <c r="J1622" s="1" t="s">
        <v>10231</v>
      </c>
      <c r="K1622" s="1" t="s">
        <v>10232</v>
      </c>
      <c r="L1622" s="1"/>
      <c r="M1622" s="1" t="s">
        <v>10233</v>
      </c>
      <c r="N1622" s="1" t="s">
        <v>10234</v>
      </c>
      <c r="O1622" s="1" t="s">
        <v>86</v>
      </c>
      <c r="P1622" s="1" t="s">
        <v>85</v>
      </c>
      <c r="Q1622" s="1" t="s">
        <v>86</v>
      </c>
      <c r="R1622" s="1" t="s">
        <v>10235</v>
      </c>
      <c r="S1622" s="1" t="s">
        <v>10236</v>
      </c>
      <c r="T1622" s="1"/>
      <c r="U1622" s="1" t="s">
        <v>130</v>
      </c>
      <c r="V1622" s="1"/>
      <c r="W1622" s="1"/>
      <c r="X1622" s="1"/>
      <c r="Y1622" s="1">
        <v>311</v>
      </c>
      <c r="Z1622" s="1"/>
      <c r="AA1622" s="1"/>
      <c r="AB1622" s="1"/>
      <c r="AC1622" s="1"/>
      <c r="AD1622" s="1"/>
      <c r="AE1622" s="1"/>
      <c r="AF1622" s="1"/>
      <c r="AG1622" s="1"/>
      <c r="AH1622" s="1"/>
      <c r="AI1622" s="1"/>
      <c r="AJ1622" s="1"/>
      <c r="AK1622" s="1" t="s">
        <v>220</v>
      </c>
      <c r="AL1622" s="1"/>
      <c r="AM1622" s="1"/>
      <c r="AN1622" s="1"/>
      <c r="AO1622" s="1"/>
      <c r="AP1622" s="1"/>
      <c r="AQ1622" s="1"/>
      <c r="AR1622" s="1"/>
      <c r="AS1622" s="1"/>
      <c r="AT1622" s="1"/>
      <c r="AU1622" s="1"/>
      <c r="AV1622" s="1"/>
      <c r="AW1622" s="1"/>
      <c r="AX1622" s="1"/>
      <c r="AY1622" s="1"/>
      <c r="AZ1622" s="1" t="s">
        <v>85</v>
      </c>
      <c r="BA1622" s="1" t="s">
        <v>86</v>
      </c>
      <c r="BB1622" s="1"/>
      <c r="BC1622" s="1"/>
      <c r="BD1622" s="1" t="s">
        <v>88</v>
      </c>
      <c r="BE1622" s="1" t="s">
        <v>134</v>
      </c>
      <c r="BF1622" s="1"/>
      <c r="BG1622" s="1"/>
      <c r="BH1622" s="1"/>
      <c r="BI1622" s="1"/>
      <c r="BJ1622" s="1"/>
      <c r="BK1622" s="1"/>
      <c r="BL1622" s="1" t="s">
        <v>10237</v>
      </c>
      <c r="BM1622" s="1" t="s">
        <v>10238</v>
      </c>
      <c r="BN1622" s="1" t="s">
        <v>121</v>
      </c>
    </row>
    <row r="1623" spans="1:66" ht="15.75" customHeight="1" x14ac:dyDescent="0.3">
      <c r="A1623" s="1" t="s">
        <v>942</v>
      </c>
      <c r="B1623" s="1">
        <v>3000000</v>
      </c>
      <c r="C1623" s="1" t="s">
        <v>68</v>
      </c>
      <c r="D1623" s="1">
        <v>0</v>
      </c>
      <c r="E1623" s="4" t="s">
        <v>1059</v>
      </c>
      <c r="F1623" s="1" t="s">
        <v>69</v>
      </c>
      <c r="G1623" s="1" t="s">
        <v>99</v>
      </c>
      <c r="H1623" s="1" t="s">
        <v>100</v>
      </c>
      <c r="I1623" s="1" t="s">
        <v>101</v>
      </c>
      <c r="J1623" s="1" t="s">
        <v>10239</v>
      </c>
      <c r="K1623" s="1" t="s">
        <v>10240</v>
      </c>
      <c r="L1623" s="1"/>
      <c r="M1623" s="1" t="s">
        <v>10241</v>
      </c>
      <c r="N1623" s="1" t="s">
        <v>10242</v>
      </c>
      <c r="O1623" s="1" t="s">
        <v>942</v>
      </c>
      <c r="P1623" s="1" t="s">
        <v>10243</v>
      </c>
      <c r="Q1623" s="1" t="s">
        <v>942</v>
      </c>
      <c r="R1623" s="1" t="s">
        <v>10244</v>
      </c>
      <c r="S1623" s="1" t="s">
        <v>10245</v>
      </c>
      <c r="T1623" s="1"/>
      <c r="U1623" s="1" t="s">
        <v>130</v>
      </c>
      <c r="V1623" s="1"/>
      <c r="W1623" s="1"/>
      <c r="X1623" s="1"/>
      <c r="Y1623" s="1">
        <v>1200</v>
      </c>
      <c r="Z1623" s="1"/>
      <c r="AA1623" s="1"/>
      <c r="AB1623" s="1" t="s">
        <v>560</v>
      </c>
      <c r="AC1623" s="1"/>
      <c r="AD1623" s="1"/>
      <c r="AE1623" s="1"/>
      <c r="AF1623" s="1"/>
      <c r="AG1623" s="1" t="s">
        <v>111</v>
      </c>
      <c r="AH1623" s="1"/>
      <c r="AI1623" s="1"/>
      <c r="AJ1623" s="1"/>
      <c r="AK1623" s="1" t="s">
        <v>112</v>
      </c>
      <c r="AL1623" s="1"/>
      <c r="AM1623" s="1"/>
      <c r="AN1623" s="1"/>
      <c r="AO1623" s="1"/>
      <c r="AP1623" s="1"/>
      <c r="AQ1623" s="1"/>
      <c r="AR1623" s="1"/>
      <c r="AS1623" s="1"/>
      <c r="AT1623" s="1"/>
      <c r="AU1623" s="1"/>
      <c r="AV1623" s="1"/>
      <c r="AW1623" s="1"/>
      <c r="AX1623" s="1" t="s">
        <v>10246</v>
      </c>
      <c r="AY1623" s="1"/>
      <c r="AZ1623" s="1" t="s">
        <v>945</v>
      </c>
      <c r="BA1623" s="1" t="s">
        <v>105</v>
      </c>
      <c r="BB1623" s="1"/>
      <c r="BC1623" s="1"/>
      <c r="BD1623" s="1" t="s">
        <v>88</v>
      </c>
      <c r="BE1623" s="1" t="s">
        <v>117</v>
      </c>
      <c r="BF1623" s="1" t="s">
        <v>90</v>
      </c>
      <c r="BG1623" s="1"/>
      <c r="BH1623" s="1" t="s">
        <v>193</v>
      </c>
      <c r="BI1623" s="1"/>
      <c r="BJ1623" s="1"/>
      <c r="BK1623" s="1"/>
      <c r="BL1623" s="1" t="s">
        <v>10247</v>
      </c>
      <c r="BM1623" s="1" t="s">
        <v>10248</v>
      </c>
      <c r="BN1623" s="1" t="s">
        <v>375</v>
      </c>
    </row>
    <row r="1624" spans="1:66" ht="15.75" customHeight="1" x14ac:dyDescent="0.3">
      <c r="A1624" s="1" t="s">
        <v>201</v>
      </c>
      <c r="B1624" s="1">
        <v>1000000</v>
      </c>
      <c r="C1624" s="1" t="s">
        <v>68</v>
      </c>
      <c r="D1624" s="1">
        <v>0</v>
      </c>
      <c r="E1624" s="4">
        <v>44599</v>
      </c>
      <c r="F1624" s="1" t="s">
        <v>69</v>
      </c>
      <c r="G1624" s="1" t="s">
        <v>123</v>
      </c>
      <c r="H1624" s="1" t="s">
        <v>124</v>
      </c>
      <c r="I1624" s="1" t="s">
        <v>101</v>
      </c>
      <c r="J1624" s="1" t="s">
        <v>5803</v>
      </c>
      <c r="K1624" s="1" t="s">
        <v>5804</v>
      </c>
      <c r="L1624" s="1" t="s">
        <v>10249</v>
      </c>
      <c r="M1624" s="1" t="s">
        <v>5806</v>
      </c>
      <c r="N1624" s="1" t="s">
        <v>5807</v>
      </c>
      <c r="O1624" s="1" t="s">
        <v>201</v>
      </c>
      <c r="P1624" s="1" t="s">
        <v>205</v>
      </c>
      <c r="Q1624" s="1" t="s">
        <v>201</v>
      </c>
      <c r="R1624" s="1" t="s">
        <v>10250</v>
      </c>
      <c r="S1624" s="1" t="s">
        <v>10251</v>
      </c>
      <c r="T1624" s="1"/>
      <c r="U1624" s="1" t="s">
        <v>5365</v>
      </c>
      <c r="V1624" s="1"/>
      <c r="W1624" s="1"/>
      <c r="X1624" s="1"/>
      <c r="Y1624" s="1">
        <v>1150</v>
      </c>
      <c r="Z1624" s="1"/>
      <c r="AA1624" s="1"/>
      <c r="AB1624" s="1"/>
      <c r="AC1624" s="1"/>
      <c r="AD1624" s="1"/>
      <c r="AE1624" s="1"/>
      <c r="AF1624" s="1"/>
      <c r="AG1624" s="1" t="s">
        <v>111</v>
      </c>
      <c r="AH1624" s="1"/>
      <c r="AI1624" s="1"/>
      <c r="AJ1624" s="1"/>
      <c r="AK1624" s="1" t="s">
        <v>112</v>
      </c>
      <c r="AL1624" s="1"/>
      <c r="AM1624" s="1"/>
      <c r="AN1624" s="1"/>
      <c r="AO1624" s="1"/>
      <c r="AP1624" s="1"/>
      <c r="AQ1624" s="1"/>
      <c r="AR1624" s="1"/>
      <c r="AS1624" s="1"/>
      <c r="AT1624" s="1"/>
      <c r="AU1624" s="1"/>
      <c r="AV1624" s="1"/>
      <c r="AW1624" s="1"/>
      <c r="AX1624" s="1" t="s">
        <v>345</v>
      </c>
      <c r="AY1624" s="1"/>
      <c r="AZ1624" s="1" t="s">
        <v>205</v>
      </c>
      <c r="BA1624" s="1" t="s">
        <v>201</v>
      </c>
      <c r="BB1624" s="1"/>
      <c r="BC1624" s="1"/>
      <c r="BD1624" s="1" t="s">
        <v>1802</v>
      </c>
      <c r="BE1624" s="1" t="s">
        <v>117</v>
      </c>
      <c r="BF1624" s="1" t="s">
        <v>5810</v>
      </c>
      <c r="BG1624" s="1"/>
      <c r="BH1624" s="1" t="s">
        <v>1851</v>
      </c>
      <c r="BI1624" s="1"/>
      <c r="BJ1624" s="1"/>
      <c r="BK1624" s="1"/>
      <c r="BL1624" s="1" t="s">
        <v>5811</v>
      </c>
      <c r="BM1624" s="1" t="s">
        <v>5812</v>
      </c>
      <c r="BN1624" s="1"/>
    </row>
    <row r="1625" spans="1:66" ht="15.75" customHeight="1" x14ac:dyDescent="0.3">
      <c r="A1625" s="1" t="s">
        <v>613</v>
      </c>
      <c r="B1625" s="1">
        <v>200000</v>
      </c>
      <c r="C1625" s="1" t="s">
        <v>68</v>
      </c>
      <c r="D1625" s="1">
        <v>0</v>
      </c>
      <c r="E1625" s="4">
        <v>44627</v>
      </c>
      <c r="F1625" s="1" t="s">
        <v>69</v>
      </c>
      <c r="G1625" s="1" t="s">
        <v>123</v>
      </c>
      <c r="H1625" s="1" t="s">
        <v>124</v>
      </c>
      <c r="I1625" s="1" t="s">
        <v>101</v>
      </c>
      <c r="J1625" s="1" t="s">
        <v>10252</v>
      </c>
      <c r="K1625" s="1" t="s">
        <v>10253</v>
      </c>
      <c r="L1625" s="1" t="s">
        <v>478</v>
      </c>
      <c r="M1625" s="1" t="s">
        <v>10254</v>
      </c>
      <c r="N1625" s="1" t="s">
        <v>10255</v>
      </c>
      <c r="O1625" s="1" t="s">
        <v>517</v>
      </c>
      <c r="P1625" s="1" t="s">
        <v>698</v>
      </c>
      <c r="Q1625" s="1" t="s">
        <v>613</v>
      </c>
      <c r="R1625" s="1" t="s">
        <v>10256</v>
      </c>
      <c r="S1625" s="1" t="s">
        <v>10257</v>
      </c>
      <c r="T1625" s="1"/>
      <c r="U1625" s="1" t="s">
        <v>147</v>
      </c>
      <c r="V1625" s="1"/>
      <c r="W1625" s="1"/>
      <c r="X1625" s="1"/>
      <c r="Y1625" s="1">
        <v>2100</v>
      </c>
      <c r="Z1625" s="1"/>
      <c r="AA1625" s="1"/>
      <c r="AB1625" s="1"/>
      <c r="AC1625" s="1"/>
      <c r="AD1625" s="1"/>
      <c r="AE1625" s="1"/>
      <c r="AF1625" s="1"/>
      <c r="AG1625" s="1" t="s">
        <v>111</v>
      </c>
      <c r="AH1625" s="1"/>
      <c r="AI1625" s="1"/>
      <c r="AJ1625" s="1"/>
      <c r="AK1625" s="1"/>
      <c r="AL1625" s="1"/>
      <c r="AM1625" s="1"/>
      <c r="AN1625" s="1"/>
      <c r="AO1625" s="1"/>
      <c r="AP1625" s="1"/>
      <c r="AQ1625" s="1"/>
      <c r="AR1625" s="1"/>
      <c r="AS1625" s="1"/>
      <c r="AT1625" s="1"/>
      <c r="AU1625" s="1"/>
      <c r="AV1625" s="1"/>
      <c r="AW1625" s="1"/>
      <c r="AX1625" s="1" t="s">
        <v>1087</v>
      </c>
      <c r="AY1625" s="1"/>
      <c r="AZ1625" s="1" t="s">
        <v>521</v>
      </c>
      <c r="BA1625" s="1" t="s">
        <v>517</v>
      </c>
      <c r="BB1625" s="1"/>
      <c r="BC1625" s="1"/>
      <c r="BD1625" s="1" t="s">
        <v>88</v>
      </c>
      <c r="BE1625" s="1" t="s">
        <v>192</v>
      </c>
      <c r="BF1625" s="1" t="s">
        <v>135</v>
      </c>
      <c r="BG1625" s="1"/>
      <c r="BH1625" s="1" t="s">
        <v>321</v>
      </c>
      <c r="BI1625" s="1"/>
      <c r="BJ1625" s="1"/>
      <c r="BK1625" s="1"/>
      <c r="BL1625" s="1" t="s">
        <v>10258</v>
      </c>
      <c r="BM1625" s="1" t="s">
        <v>10259</v>
      </c>
      <c r="BN1625" s="1"/>
    </row>
    <row r="1626" spans="1:66" ht="15.75" customHeight="1" x14ac:dyDescent="0.3">
      <c r="A1626" s="1" t="s">
        <v>613</v>
      </c>
      <c r="B1626" s="1">
        <v>8000000</v>
      </c>
      <c r="C1626" s="1" t="s">
        <v>68</v>
      </c>
      <c r="D1626" s="1">
        <v>0</v>
      </c>
      <c r="E1626" s="4">
        <v>44627</v>
      </c>
      <c r="F1626" s="1" t="s">
        <v>69</v>
      </c>
      <c r="G1626" s="1" t="s">
        <v>123</v>
      </c>
      <c r="H1626" s="1" t="s">
        <v>124</v>
      </c>
      <c r="I1626" s="1" t="s">
        <v>101</v>
      </c>
      <c r="J1626" s="1" t="s">
        <v>10252</v>
      </c>
      <c r="K1626" s="1" t="s">
        <v>10253</v>
      </c>
      <c r="L1626" s="1" t="s">
        <v>661</v>
      </c>
      <c r="M1626" s="1" t="s">
        <v>10254</v>
      </c>
      <c r="N1626" s="1" t="s">
        <v>10255</v>
      </c>
      <c r="O1626" s="1" t="s">
        <v>517</v>
      </c>
      <c r="P1626" s="1" t="s">
        <v>698</v>
      </c>
      <c r="Q1626" s="1" t="s">
        <v>613</v>
      </c>
      <c r="R1626" s="1" t="s">
        <v>10260</v>
      </c>
      <c r="S1626" s="1" t="s">
        <v>10261</v>
      </c>
      <c r="T1626" s="1"/>
      <c r="U1626" s="1" t="s">
        <v>147</v>
      </c>
      <c r="V1626" s="1"/>
      <c r="W1626" s="1"/>
      <c r="X1626" s="1"/>
      <c r="Y1626" s="1">
        <v>2100</v>
      </c>
      <c r="Z1626" s="1"/>
      <c r="AA1626" s="1"/>
      <c r="AB1626" s="1"/>
      <c r="AC1626" s="1"/>
      <c r="AD1626" s="1"/>
      <c r="AE1626" s="1"/>
      <c r="AF1626" s="1"/>
      <c r="AG1626" s="1" t="s">
        <v>111</v>
      </c>
      <c r="AH1626" s="1"/>
      <c r="AI1626" s="1"/>
      <c r="AJ1626" s="1"/>
      <c r="AK1626" s="1"/>
      <c r="AL1626" s="1"/>
      <c r="AM1626" s="1"/>
      <c r="AN1626" s="1"/>
      <c r="AO1626" s="1"/>
      <c r="AP1626" s="1"/>
      <c r="AQ1626" s="1"/>
      <c r="AR1626" s="1"/>
      <c r="AS1626" s="1"/>
      <c r="AT1626" s="1"/>
      <c r="AU1626" s="1"/>
      <c r="AV1626" s="1"/>
      <c r="AW1626" s="1"/>
      <c r="AX1626" s="1" t="s">
        <v>1087</v>
      </c>
      <c r="AY1626" s="1"/>
      <c r="AZ1626" s="1" t="s">
        <v>521</v>
      </c>
      <c r="BA1626" s="1" t="s">
        <v>517</v>
      </c>
      <c r="BB1626" s="1"/>
      <c r="BC1626" s="1"/>
      <c r="BD1626" s="1" t="s">
        <v>88</v>
      </c>
      <c r="BE1626" s="1" t="s">
        <v>192</v>
      </c>
      <c r="BF1626" s="1" t="s">
        <v>135</v>
      </c>
      <c r="BG1626" s="1"/>
      <c r="BH1626" s="1" t="s">
        <v>321</v>
      </c>
      <c r="BI1626" s="1"/>
      <c r="BJ1626" s="1"/>
      <c r="BK1626" s="1"/>
      <c r="BL1626" s="1" t="s">
        <v>10258</v>
      </c>
      <c r="BM1626" s="1" t="s">
        <v>10259</v>
      </c>
      <c r="BN1626" s="1"/>
    </row>
    <row r="1627" spans="1:66" ht="15.75" customHeight="1" x14ac:dyDescent="0.3">
      <c r="A1627" s="1" t="s">
        <v>942</v>
      </c>
      <c r="B1627" s="1">
        <v>3600000</v>
      </c>
      <c r="C1627" s="1" t="s">
        <v>68</v>
      </c>
      <c r="D1627" s="1">
        <v>0</v>
      </c>
      <c r="E1627" s="4" t="s">
        <v>1059</v>
      </c>
      <c r="F1627" s="1" t="s">
        <v>69</v>
      </c>
      <c r="G1627" s="1" t="s">
        <v>99</v>
      </c>
      <c r="H1627" s="1" t="s">
        <v>100</v>
      </c>
      <c r="I1627" s="1" t="s">
        <v>101</v>
      </c>
      <c r="J1627" s="1" t="s">
        <v>10239</v>
      </c>
      <c r="K1627" s="1" t="s">
        <v>10240</v>
      </c>
      <c r="L1627" s="1"/>
      <c r="M1627" s="1" t="s">
        <v>10241</v>
      </c>
      <c r="N1627" s="1" t="s">
        <v>10242</v>
      </c>
      <c r="O1627" s="1" t="s">
        <v>942</v>
      </c>
      <c r="P1627" s="1" t="s">
        <v>10243</v>
      </c>
      <c r="Q1627" s="1" t="s">
        <v>942</v>
      </c>
      <c r="R1627" s="1" t="s">
        <v>10262</v>
      </c>
      <c r="S1627" s="1" t="s">
        <v>10263</v>
      </c>
      <c r="T1627" s="1"/>
      <c r="U1627" s="1" t="s">
        <v>130</v>
      </c>
      <c r="V1627" s="1"/>
      <c r="W1627" s="1"/>
      <c r="X1627" s="1"/>
      <c r="Y1627" s="1">
        <v>1200</v>
      </c>
      <c r="Z1627" s="1"/>
      <c r="AA1627" s="1"/>
      <c r="AB1627" s="1" t="s">
        <v>560</v>
      </c>
      <c r="AC1627" s="1"/>
      <c r="AD1627" s="1"/>
      <c r="AE1627" s="1"/>
      <c r="AF1627" s="1"/>
      <c r="AG1627" s="1" t="s">
        <v>111</v>
      </c>
      <c r="AH1627" s="1"/>
      <c r="AI1627" s="1"/>
      <c r="AJ1627" s="1"/>
      <c r="AK1627" s="1" t="s">
        <v>112</v>
      </c>
      <c r="AL1627" s="1"/>
      <c r="AM1627" s="1"/>
      <c r="AN1627" s="1"/>
      <c r="AO1627" s="1"/>
      <c r="AP1627" s="1"/>
      <c r="AQ1627" s="1"/>
      <c r="AR1627" s="1"/>
      <c r="AS1627" s="1"/>
      <c r="AT1627" s="1"/>
      <c r="AU1627" s="1"/>
      <c r="AV1627" s="1"/>
      <c r="AW1627" s="1"/>
      <c r="AX1627" s="1" t="s">
        <v>10246</v>
      </c>
      <c r="AY1627" s="1"/>
      <c r="AZ1627" s="1" t="s">
        <v>945</v>
      </c>
      <c r="BA1627" s="1" t="s">
        <v>105</v>
      </c>
      <c r="BB1627" s="1"/>
      <c r="BC1627" s="1"/>
      <c r="BD1627" s="1" t="s">
        <v>88</v>
      </c>
      <c r="BE1627" s="1" t="s">
        <v>117</v>
      </c>
      <c r="BF1627" s="1" t="s">
        <v>90</v>
      </c>
      <c r="BG1627" s="1"/>
      <c r="BH1627" s="1" t="s">
        <v>193</v>
      </c>
      <c r="BI1627" s="1"/>
      <c r="BJ1627" s="1"/>
      <c r="BK1627" s="1"/>
      <c r="BL1627" s="1" t="s">
        <v>10247</v>
      </c>
      <c r="BM1627" s="1" t="s">
        <v>10248</v>
      </c>
      <c r="BN1627" s="1" t="s">
        <v>121</v>
      </c>
    </row>
    <row r="1628" spans="1:66" ht="15.75" customHeight="1" x14ac:dyDescent="0.3">
      <c r="A1628" s="1" t="s">
        <v>7859</v>
      </c>
      <c r="B1628" s="1">
        <v>10000000</v>
      </c>
      <c r="C1628" s="1" t="s">
        <v>68</v>
      </c>
      <c r="D1628" s="1">
        <v>0</v>
      </c>
      <c r="E1628" s="4" t="s">
        <v>2926</v>
      </c>
      <c r="F1628" s="1" t="s">
        <v>69</v>
      </c>
      <c r="G1628" s="1" t="s">
        <v>123</v>
      </c>
      <c r="H1628" s="1" t="s">
        <v>124</v>
      </c>
      <c r="I1628" s="1" t="s">
        <v>101</v>
      </c>
      <c r="J1628" s="1" t="s">
        <v>10264</v>
      </c>
      <c r="K1628" s="1" t="s">
        <v>10265</v>
      </c>
      <c r="L1628" s="1" t="s">
        <v>10266</v>
      </c>
      <c r="M1628" s="1" t="s">
        <v>10267</v>
      </c>
      <c r="N1628" s="1" t="s">
        <v>10268</v>
      </c>
      <c r="O1628" s="1" t="s">
        <v>86</v>
      </c>
      <c r="P1628" s="1" t="s">
        <v>7864</v>
      </c>
      <c r="Q1628" s="1" t="s">
        <v>7859</v>
      </c>
      <c r="R1628" s="1" t="s">
        <v>10269</v>
      </c>
      <c r="S1628" s="1" t="s">
        <v>10270</v>
      </c>
      <c r="T1628" s="1"/>
      <c r="U1628" s="1" t="s">
        <v>147</v>
      </c>
      <c r="V1628" s="1"/>
      <c r="W1628" s="1"/>
      <c r="X1628" s="1"/>
      <c r="Y1628" s="1">
        <v>4582</v>
      </c>
      <c r="Z1628" s="1"/>
      <c r="AA1628" s="1"/>
      <c r="AB1628" s="1"/>
      <c r="AC1628" s="1"/>
      <c r="AD1628" s="1"/>
      <c r="AE1628" s="1"/>
      <c r="AF1628" s="1"/>
      <c r="AG1628" s="1"/>
      <c r="AH1628" s="1"/>
      <c r="AI1628" s="1"/>
      <c r="AJ1628" s="1"/>
      <c r="AK1628" s="1" t="s">
        <v>220</v>
      </c>
      <c r="AL1628" s="1"/>
      <c r="AM1628" s="1"/>
      <c r="AN1628" s="1"/>
      <c r="AO1628" s="1"/>
      <c r="AP1628" s="1"/>
      <c r="AQ1628" s="1"/>
      <c r="AR1628" s="1"/>
      <c r="AS1628" s="1"/>
      <c r="AT1628" s="1"/>
      <c r="AU1628" s="1"/>
      <c r="AV1628" s="1"/>
      <c r="AW1628" s="1"/>
      <c r="AX1628" s="1" t="s">
        <v>282</v>
      </c>
      <c r="AY1628" s="1"/>
      <c r="AZ1628" s="1" t="s">
        <v>85</v>
      </c>
      <c r="BA1628" s="1" t="s">
        <v>86</v>
      </c>
      <c r="BB1628" s="1"/>
      <c r="BC1628" s="1"/>
      <c r="BD1628" s="1" t="s">
        <v>88</v>
      </c>
      <c r="BE1628" s="1" t="s">
        <v>192</v>
      </c>
      <c r="BF1628" s="1" t="s">
        <v>135</v>
      </c>
      <c r="BG1628" s="1"/>
      <c r="BH1628" s="1" t="s">
        <v>118</v>
      </c>
      <c r="BI1628" s="1"/>
      <c r="BJ1628" s="1"/>
      <c r="BK1628" s="1"/>
      <c r="BL1628" s="1" t="s">
        <v>10271</v>
      </c>
      <c r="BM1628" s="1" t="s">
        <v>10272</v>
      </c>
      <c r="BN1628" s="1" t="s">
        <v>121</v>
      </c>
    </row>
    <row r="1629" spans="1:66" ht="15.75" customHeight="1" x14ac:dyDescent="0.3">
      <c r="A1629" s="1" t="s">
        <v>613</v>
      </c>
      <c r="B1629" s="1">
        <v>15000000</v>
      </c>
      <c r="C1629" s="1" t="s">
        <v>68</v>
      </c>
      <c r="D1629" s="1">
        <v>0</v>
      </c>
      <c r="E1629" s="4">
        <v>44627</v>
      </c>
      <c r="F1629" s="1" t="s">
        <v>69</v>
      </c>
      <c r="G1629" s="1" t="s">
        <v>123</v>
      </c>
      <c r="H1629" s="1" t="s">
        <v>124</v>
      </c>
      <c r="I1629" s="1" t="s">
        <v>101</v>
      </c>
      <c r="J1629" s="1" t="s">
        <v>10252</v>
      </c>
      <c r="K1629" s="1" t="s">
        <v>10253</v>
      </c>
      <c r="L1629" s="1" t="s">
        <v>288</v>
      </c>
      <c r="M1629" s="1" t="s">
        <v>10254</v>
      </c>
      <c r="N1629" s="1" t="s">
        <v>10255</v>
      </c>
      <c r="O1629" s="1" t="s">
        <v>517</v>
      </c>
      <c r="P1629" s="1" t="s">
        <v>698</v>
      </c>
      <c r="Q1629" s="1" t="s">
        <v>613</v>
      </c>
      <c r="R1629" s="1" t="s">
        <v>10273</v>
      </c>
      <c r="S1629" s="1" t="s">
        <v>10274</v>
      </c>
      <c r="T1629" s="1"/>
      <c r="U1629" s="1" t="s">
        <v>147</v>
      </c>
      <c r="V1629" s="1"/>
      <c r="W1629" s="1"/>
      <c r="X1629" s="1"/>
      <c r="Y1629" s="1">
        <v>2100</v>
      </c>
      <c r="Z1629" s="1"/>
      <c r="AA1629" s="1"/>
      <c r="AB1629" s="1"/>
      <c r="AC1629" s="1"/>
      <c r="AD1629" s="1"/>
      <c r="AE1629" s="1"/>
      <c r="AF1629" s="1"/>
      <c r="AG1629" s="1" t="s">
        <v>111</v>
      </c>
      <c r="AH1629" s="1"/>
      <c r="AI1629" s="1"/>
      <c r="AJ1629" s="1"/>
      <c r="AK1629" s="1"/>
      <c r="AL1629" s="1"/>
      <c r="AM1629" s="1"/>
      <c r="AN1629" s="1"/>
      <c r="AO1629" s="1"/>
      <c r="AP1629" s="1"/>
      <c r="AQ1629" s="1"/>
      <c r="AR1629" s="1"/>
      <c r="AS1629" s="1"/>
      <c r="AT1629" s="1"/>
      <c r="AU1629" s="1"/>
      <c r="AV1629" s="1"/>
      <c r="AW1629" s="1"/>
      <c r="AX1629" s="1" t="s">
        <v>1087</v>
      </c>
      <c r="AY1629" s="1"/>
      <c r="AZ1629" s="1" t="s">
        <v>521</v>
      </c>
      <c r="BA1629" s="1" t="s">
        <v>517</v>
      </c>
      <c r="BB1629" s="1"/>
      <c r="BC1629" s="1"/>
      <c r="BD1629" s="1" t="s">
        <v>88</v>
      </c>
      <c r="BE1629" s="1" t="s">
        <v>192</v>
      </c>
      <c r="BF1629" s="1" t="s">
        <v>135</v>
      </c>
      <c r="BG1629" s="1"/>
      <c r="BH1629" s="1" t="s">
        <v>321</v>
      </c>
      <c r="BI1629" s="1"/>
      <c r="BJ1629" s="1"/>
      <c r="BK1629" s="1"/>
      <c r="BL1629" s="1" t="s">
        <v>10258</v>
      </c>
      <c r="BM1629" s="1" t="s">
        <v>10259</v>
      </c>
      <c r="BN1629" s="1"/>
    </row>
    <row r="1630" spans="1:66" ht="15.75" customHeight="1" x14ac:dyDescent="0.3">
      <c r="A1630" s="1" t="s">
        <v>7859</v>
      </c>
      <c r="B1630" s="1">
        <v>100000</v>
      </c>
      <c r="C1630" s="1" t="s">
        <v>68</v>
      </c>
      <c r="D1630" s="1">
        <v>0</v>
      </c>
      <c r="E1630" s="4" t="s">
        <v>2926</v>
      </c>
      <c r="F1630" s="1" t="s">
        <v>69</v>
      </c>
      <c r="G1630" s="1" t="s">
        <v>123</v>
      </c>
      <c r="H1630" s="1" t="s">
        <v>124</v>
      </c>
      <c r="I1630" s="1" t="s">
        <v>101</v>
      </c>
      <c r="J1630" s="1" t="s">
        <v>10264</v>
      </c>
      <c r="K1630" s="1" t="s">
        <v>10265</v>
      </c>
      <c r="L1630" s="1" t="s">
        <v>10266</v>
      </c>
      <c r="M1630" s="1" t="s">
        <v>10267</v>
      </c>
      <c r="N1630" s="1" t="s">
        <v>10268</v>
      </c>
      <c r="O1630" s="1" t="s">
        <v>86</v>
      </c>
      <c r="P1630" s="1" t="s">
        <v>7864</v>
      </c>
      <c r="Q1630" s="1" t="s">
        <v>7859</v>
      </c>
      <c r="R1630" s="1" t="s">
        <v>10275</v>
      </c>
      <c r="S1630" s="1" t="s">
        <v>10276</v>
      </c>
      <c r="T1630" s="1"/>
      <c r="U1630" s="1" t="s">
        <v>147</v>
      </c>
      <c r="V1630" s="1"/>
      <c r="W1630" s="1"/>
      <c r="X1630" s="1"/>
      <c r="Y1630" s="1">
        <v>4582</v>
      </c>
      <c r="Z1630" s="1"/>
      <c r="AA1630" s="1"/>
      <c r="AB1630" s="1"/>
      <c r="AC1630" s="1"/>
      <c r="AD1630" s="1"/>
      <c r="AE1630" s="1"/>
      <c r="AF1630" s="1"/>
      <c r="AG1630" s="1"/>
      <c r="AH1630" s="1"/>
      <c r="AI1630" s="1"/>
      <c r="AJ1630" s="1"/>
      <c r="AK1630" s="1" t="s">
        <v>220</v>
      </c>
      <c r="AL1630" s="1"/>
      <c r="AM1630" s="1"/>
      <c r="AN1630" s="1"/>
      <c r="AO1630" s="1"/>
      <c r="AP1630" s="1"/>
      <c r="AQ1630" s="1"/>
      <c r="AR1630" s="1"/>
      <c r="AS1630" s="1"/>
      <c r="AT1630" s="1"/>
      <c r="AU1630" s="1"/>
      <c r="AV1630" s="1"/>
      <c r="AW1630" s="1"/>
      <c r="AX1630" s="1" t="s">
        <v>282</v>
      </c>
      <c r="AY1630" s="1"/>
      <c r="AZ1630" s="1" t="s">
        <v>85</v>
      </c>
      <c r="BA1630" s="1" t="s">
        <v>86</v>
      </c>
      <c r="BB1630" s="1"/>
      <c r="BC1630" s="1"/>
      <c r="BD1630" s="1" t="s">
        <v>88</v>
      </c>
      <c r="BE1630" s="1" t="s">
        <v>192</v>
      </c>
      <c r="BF1630" s="1" t="s">
        <v>135</v>
      </c>
      <c r="BG1630" s="1"/>
      <c r="BH1630" s="1" t="s">
        <v>118</v>
      </c>
      <c r="BI1630" s="1"/>
      <c r="BJ1630" s="1"/>
      <c r="BK1630" s="1"/>
      <c r="BL1630" s="1" t="s">
        <v>10271</v>
      </c>
      <c r="BM1630" s="1" t="s">
        <v>10272</v>
      </c>
      <c r="BN1630" s="1" t="s">
        <v>181</v>
      </c>
    </row>
    <row r="1631" spans="1:66" ht="15.75" customHeight="1" x14ac:dyDescent="0.3">
      <c r="A1631" s="1" t="s">
        <v>155</v>
      </c>
      <c r="B1631" s="1">
        <v>400000</v>
      </c>
      <c r="C1631" s="1" t="s">
        <v>68</v>
      </c>
      <c r="D1631" s="1">
        <v>0</v>
      </c>
      <c r="E1631" s="4" t="s">
        <v>1059</v>
      </c>
      <c r="F1631" s="1" t="s">
        <v>69</v>
      </c>
      <c r="G1631" s="1" t="s">
        <v>123</v>
      </c>
      <c r="H1631" s="1" t="s">
        <v>124</v>
      </c>
      <c r="I1631" s="1" t="s">
        <v>101</v>
      </c>
      <c r="J1631" s="1" t="s">
        <v>10277</v>
      </c>
      <c r="K1631" s="1" t="s">
        <v>10278</v>
      </c>
      <c r="L1631" s="1" t="s">
        <v>10279</v>
      </c>
      <c r="M1631" s="1" t="s">
        <v>10280</v>
      </c>
      <c r="N1631" s="1" t="s">
        <v>10281</v>
      </c>
      <c r="O1631" s="1" t="s">
        <v>952</v>
      </c>
      <c r="P1631" s="1" t="s">
        <v>160</v>
      </c>
      <c r="Q1631" s="1" t="s">
        <v>155</v>
      </c>
      <c r="R1631" s="1" t="s">
        <v>10282</v>
      </c>
      <c r="S1631" s="1" t="s">
        <v>10283</v>
      </c>
      <c r="T1631" s="1"/>
      <c r="U1631" s="1" t="s">
        <v>130</v>
      </c>
      <c r="V1631" s="1"/>
      <c r="W1631" s="1"/>
      <c r="X1631" s="1"/>
      <c r="Y1631" s="1">
        <v>220</v>
      </c>
      <c r="Z1631" s="1"/>
      <c r="AA1631" s="1"/>
      <c r="AB1631" s="1"/>
      <c r="AC1631" s="1"/>
      <c r="AD1631" s="1"/>
      <c r="AE1631" s="1"/>
      <c r="AF1631" s="1"/>
      <c r="AG1631" s="1"/>
      <c r="AH1631" s="1"/>
      <c r="AI1631" s="1"/>
      <c r="AJ1631" s="1"/>
      <c r="AK1631" s="1" t="s">
        <v>264</v>
      </c>
      <c r="AL1631" s="1"/>
      <c r="AM1631" s="1"/>
      <c r="AN1631" s="1"/>
      <c r="AO1631" s="1"/>
      <c r="AP1631" s="1"/>
      <c r="AQ1631" s="1"/>
      <c r="AR1631" s="1"/>
      <c r="AS1631" s="1"/>
      <c r="AT1631" s="1"/>
      <c r="AU1631" s="1"/>
      <c r="AV1631" s="1"/>
      <c r="AW1631" s="1"/>
      <c r="AX1631" s="1" t="s">
        <v>10284</v>
      </c>
      <c r="AY1631" s="1"/>
      <c r="AZ1631" s="1" t="s">
        <v>234</v>
      </c>
      <c r="BA1631" s="1" t="s">
        <v>138</v>
      </c>
      <c r="BB1631" s="1"/>
      <c r="BC1631" s="1"/>
      <c r="BD1631" s="1" t="s">
        <v>116</v>
      </c>
      <c r="BE1631" s="1" t="s">
        <v>134</v>
      </c>
      <c r="BF1631" s="1" t="s">
        <v>90</v>
      </c>
      <c r="BG1631" s="1"/>
      <c r="BH1631" s="1"/>
      <c r="BI1631" s="1"/>
      <c r="BJ1631" s="1"/>
      <c r="BK1631" s="1"/>
      <c r="BL1631" s="1" t="s">
        <v>10285</v>
      </c>
      <c r="BM1631" s="1" t="s">
        <v>10286</v>
      </c>
      <c r="BN1631" s="1" t="s">
        <v>121</v>
      </c>
    </row>
    <row r="1632" spans="1:66" ht="15.75" customHeight="1" x14ac:dyDescent="0.3">
      <c r="A1632" s="1" t="s">
        <v>313</v>
      </c>
      <c r="B1632" s="1">
        <v>114307</v>
      </c>
      <c r="C1632" s="1" t="s">
        <v>68</v>
      </c>
      <c r="D1632" s="1">
        <v>0</v>
      </c>
      <c r="E1632" s="4" t="s">
        <v>139</v>
      </c>
      <c r="F1632" s="1" t="s">
        <v>69</v>
      </c>
      <c r="G1632" s="1" t="s">
        <v>99</v>
      </c>
      <c r="H1632" s="1" t="s">
        <v>100</v>
      </c>
      <c r="I1632" s="1" t="s">
        <v>101</v>
      </c>
      <c r="J1632" s="1"/>
      <c r="K1632" s="1"/>
      <c r="L1632" s="1" t="s">
        <v>337</v>
      </c>
      <c r="M1632" s="1" t="s">
        <v>10287</v>
      </c>
      <c r="N1632" s="1" t="s">
        <v>10288</v>
      </c>
      <c r="O1632" s="1" t="s">
        <v>444</v>
      </c>
      <c r="P1632" s="1" t="s">
        <v>318</v>
      </c>
      <c r="Q1632" s="1" t="s">
        <v>313</v>
      </c>
      <c r="R1632" s="1" t="s">
        <v>10289</v>
      </c>
      <c r="S1632" s="1" t="s">
        <v>10290</v>
      </c>
      <c r="T1632" s="1"/>
      <c r="U1632" s="1" t="s">
        <v>147</v>
      </c>
      <c r="V1632" s="1"/>
      <c r="W1632" s="1"/>
      <c r="X1632" s="1"/>
      <c r="Y1632" s="1">
        <v>31</v>
      </c>
      <c r="Z1632" s="1"/>
      <c r="AA1632" s="1"/>
      <c r="AB1632" s="1"/>
      <c r="AC1632" s="1"/>
      <c r="AD1632" s="1"/>
      <c r="AE1632" s="1"/>
      <c r="AF1632" s="1"/>
      <c r="AG1632" s="1"/>
      <c r="AH1632" s="1"/>
      <c r="AI1632" s="1"/>
      <c r="AJ1632" s="1"/>
      <c r="AK1632" s="1" t="s">
        <v>1631</v>
      </c>
      <c r="AL1632" s="1"/>
      <c r="AM1632" s="1"/>
      <c r="AN1632" s="1"/>
      <c r="AO1632" s="1"/>
      <c r="AP1632" s="1"/>
      <c r="AQ1632" s="1"/>
      <c r="AR1632" s="1"/>
      <c r="AS1632" s="1"/>
      <c r="AT1632" s="1"/>
      <c r="AU1632" s="1"/>
      <c r="AV1632" s="1"/>
      <c r="AW1632" s="1"/>
      <c r="AX1632" s="1"/>
      <c r="AY1632" s="1"/>
      <c r="AZ1632" s="1" t="s">
        <v>252</v>
      </c>
      <c r="BA1632" s="1" t="s">
        <v>247</v>
      </c>
      <c r="BB1632" s="1" t="s">
        <v>372</v>
      </c>
      <c r="BC1632" s="1"/>
      <c r="BD1632" s="1" t="s">
        <v>1461</v>
      </c>
      <c r="BE1632" s="1" t="s">
        <v>192</v>
      </c>
      <c r="BF1632" s="1"/>
      <c r="BG1632" s="1"/>
      <c r="BH1632" s="1" t="s">
        <v>118</v>
      </c>
      <c r="BI1632" s="1"/>
      <c r="BJ1632" s="1"/>
      <c r="BK1632" s="1"/>
      <c r="BL1632" s="1" t="s">
        <v>10291</v>
      </c>
      <c r="BM1632" s="1" t="s">
        <v>10292</v>
      </c>
      <c r="BN1632" s="1" t="s">
        <v>121</v>
      </c>
    </row>
    <row r="1633" spans="1:66" ht="15.75" customHeight="1" x14ac:dyDescent="0.3">
      <c r="A1633" s="1" t="s">
        <v>360</v>
      </c>
      <c r="B1633" s="1">
        <v>100000</v>
      </c>
      <c r="C1633" s="1" t="s">
        <v>68</v>
      </c>
      <c r="D1633" s="1">
        <v>0</v>
      </c>
      <c r="E1633" s="4">
        <v>44841</v>
      </c>
      <c r="F1633" s="1" t="s">
        <v>69</v>
      </c>
      <c r="G1633" s="1" t="s">
        <v>123</v>
      </c>
      <c r="H1633" s="1" t="s">
        <v>124</v>
      </c>
      <c r="I1633" s="1" t="s">
        <v>101</v>
      </c>
      <c r="J1633" s="1" t="s">
        <v>10293</v>
      </c>
      <c r="K1633" s="1" t="s">
        <v>10294</v>
      </c>
      <c r="L1633" s="1" t="s">
        <v>884</v>
      </c>
      <c r="M1633" s="1" t="s">
        <v>9397</v>
      </c>
      <c r="N1633" s="1" t="s">
        <v>9398</v>
      </c>
      <c r="O1633" s="1" t="s">
        <v>340</v>
      </c>
      <c r="P1633" s="1" t="s">
        <v>368</v>
      </c>
      <c r="Q1633" s="1" t="s">
        <v>360</v>
      </c>
      <c r="R1633" s="1" t="s">
        <v>10295</v>
      </c>
      <c r="S1633" s="1" t="s">
        <v>10296</v>
      </c>
      <c r="T1633" s="1"/>
      <c r="U1633" s="1" t="s">
        <v>81</v>
      </c>
      <c r="V1633" s="1"/>
      <c r="W1633" s="1"/>
      <c r="X1633" s="1"/>
      <c r="Y1633" s="1">
        <v>900</v>
      </c>
      <c r="Z1633" s="1"/>
      <c r="AA1633" s="1"/>
      <c r="AB1633" s="1"/>
      <c r="AC1633" s="1"/>
      <c r="AD1633" s="1"/>
      <c r="AE1633" s="1"/>
      <c r="AF1633" s="1"/>
      <c r="AG1633" s="1" t="s">
        <v>111</v>
      </c>
      <c r="AH1633" s="1"/>
      <c r="AI1633" s="1"/>
      <c r="AJ1633" s="1"/>
      <c r="AK1633" s="1" t="s">
        <v>112</v>
      </c>
      <c r="AL1633" s="1"/>
      <c r="AM1633" s="1"/>
      <c r="AN1633" s="1"/>
      <c r="AO1633" s="1"/>
      <c r="AP1633" s="1"/>
      <c r="AQ1633" s="1"/>
      <c r="AR1633" s="1"/>
      <c r="AS1633" s="1"/>
      <c r="AT1633" s="1"/>
      <c r="AU1633" s="1"/>
      <c r="AV1633" s="1"/>
      <c r="AW1633" s="1"/>
      <c r="AX1633" s="1" t="s">
        <v>1087</v>
      </c>
      <c r="AY1633" s="1"/>
      <c r="AZ1633" s="1" t="s">
        <v>252</v>
      </c>
      <c r="BA1633" s="1" t="s">
        <v>247</v>
      </c>
      <c r="BB1633" s="1" t="s">
        <v>445</v>
      </c>
      <c r="BC1633" s="1"/>
      <c r="BD1633" s="1" t="s">
        <v>88</v>
      </c>
      <c r="BE1633" s="1" t="s">
        <v>192</v>
      </c>
      <c r="BF1633" s="1" t="s">
        <v>135</v>
      </c>
      <c r="BG1633" s="1"/>
      <c r="BH1633" s="1" t="s">
        <v>193</v>
      </c>
      <c r="BI1633" s="1"/>
      <c r="BJ1633" s="1"/>
      <c r="BK1633" s="1"/>
      <c r="BL1633" s="1" t="s">
        <v>9401</v>
      </c>
      <c r="BM1633" s="1" t="s">
        <v>9402</v>
      </c>
      <c r="BN1633" s="1"/>
    </row>
    <row r="1634" spans="1:66" ht="15.75" customHeight="1" x14ac:dyDescent="0.3">
      <c r="A1634" s="1" t="s">
        <v>512</v>
      </c>
      <c r="B1634" s="1">
        <v>200000</v>
      </c>
      <c r="C1634" s="1" t="s">
        <v>68</v>
      </c>
      <c r="D1634" s="1">
        <v>0</v>
      </c>
      <c r="E1634" s="4" t="s">
        <v>6996</v>
      </c>
      <c r="F1634" s="1" t="s">
        <v>69</v>
      </c>
      <c r="G1634" s="1" t="s">
        <v>123</v>
      </c>
      <c r="H1634" s="1" t="s">
        <v>124</v>
      </c>
      <c r="I1634" s="1" t="s">
        <v>101</v>
      </c>
      <c r="J1634" s="1"/>
      <c r="K1634" s="1"/>
      <c r="L1634" s="1"/>
      <c r="M1634" s="1" t="s">
        <v>6216</v>
      </c>
      <c r="N1634" s="1" t="s">
        <v>6217</v>
      </c>
      <c r="O1634" s="1" t="s">
        <v>952</v>
      </c>
      <c r="P1634" s="1" t="s">
        <v>518</v>
      </c>
      <c r="Q1634" s="1" t="s">
        <v>512</v>
      </c>
      <c r="R1634" s="1" t="s">
        <v>10297</v>
      </c>
      <c r="S1634" s="1" t="s">
        <v>10298</v>
      </c>
      <c r="T1634" s="1"/>
      <c r="U1634" s="1" t="s">
        <v>130</v>
      </c>
      <c r="V1634" s="1"/>
      <c r="W1634" s="1"/>
      <c r="X1634" s="1"/>
      <c r="Y1634" s="1">
        <v>250</v>
      </c>
      <c r="Z1634" s="1"/>
      <c r="AA1634" s="1"/>
      <c r="AB1634" s="1"/>
      <c r="AC1634" s="1"/>
      <c r="AD1634" s="1"/>
      <c r="AE1634" s="1"/>
      <c r="AF1634" s="1"/>
      <c r="AG1634" s="1" t="s">
        <v>111</v>
      </c>
      <c r="AH1634" s="1"/>
      <c r="AI1634" s="1"/>
      <c r="AJ1634" s="1"/>
      <c r="AK1634" s="1" t="s">
        <v>220</v>
      </c>
      <c r="AL1634" s="1"/>
      <c r="AM1634" s="1"/>
      <c r="AN1634" s="1"/>
      <c r="AO1634" s="1"/>
      <c r="AP1634" s="1"/>
      <c r="AQ1634" s="1"/>
      <c r="AR1634" s="1"/>
      <c r="AS1634" s="1"/>
      <c r="AT1634" s="1"/>
      <c r="AU1634" s="1"/>
      <c r="AV1634" s="1"/>
      <c r="AW1634" s="1"/>
      <c r="AX1634" s="1" t="s">
        <v>164</v>
      </c>
      <c r="AY1634" s="1"/>
      <c r="AZ1634" s="1" t="s">
        <v>234</v>
      </c>
      <c r="BA1634" s="1" t="s">
        <v>138</v>
      </c>
      <c r="BB1634" s="1"/>
      <c r="BC1634" s="1"/>
      <c r="BD1634" s="1" t="s">
        <v>88</v>
      </c>
      <c r="BE1634" s="1" t="s">
        <v>192</v>
      </c>
      <c r="BF1634" s="1" t="s">
        <v>90</v>
      </c>
      <c r="BG1634" s="1"/>
      <c r="BH1634" s="1" t="s">
        <v>193</v>
      </c>
      <c r="BI1634" s="1"/>
      <c r="BJ1634" s="1"/>
      <c r="BK1634" s="1"/>
      <c r="BL1634" s="1" t="s">
        <v>6220</v>
      </c>
      <c r="BM1634" s="1" t="s">
        <v>6221</v>
      </c>
      <c r="BN1634" s="1" t="s">
        <v>181</v>
      </c>
    </row>
    <row r="1635" spans="1:66" ht="15.75" customHeight="1" x14ac:dyDescent="0.3">
      <c r="A1635" s="1" t="s">
        <v>470</v>
      </c>
      <c r="B1635" s="1">
        <v>600000</v>
      </c>
      <c r="C1635" s="1" t="s">
        <v>68</v>
      </c>
      <c r="D1635" s="1">
        <v>0</v>
      </c>
      <c r="E1635" s="4">
        <v>44688</v>
      </c>
      <c r="F1635" s="1" t="s">
        <v>69</v>
      </c>
      <c r="G1635" s="1" t="s">
        <v>123</v>
      </c>
      <c r="H1635" s="1" t="s">
        <v>124</v>
      </c>
      <c r="I1635" s="1" t="s">
        <v>101</v>
      </c>
      <c r="J1635" s="1" t="s">
        <v>10299</v>
      </c>
      <c r="K1635" s="1" t="s">
        <v>10300</v>
      </c>
      <c r="L1635" s="1" t="s">
        <v>5609</v>
      </c>
      <c r="M1635" s="1" t="s">
        <v>10301</v>
      </c>
      <c r="N1635" s="1" t="s">
        <v>10302</v>
      </c>
      <c r="O1635" s="1" t="s">
        <v>233</v>
      </c>
      <c r="P1635" s="1" t="s">
        <v>473</v>
      </c>
      <c r="Q1635" s="1" t="s">
        <v>470</v>
      </c>
      <c r="R1635" s="1" t="s">
        <v>10303</v>
      </c>
      <c r="S1635" s="1" t="s">
        <v>10304</v>
      </c>
      <c r="T1635" s="1"/>
      <c r="U1635" s="1" t="s">
        <v>3609</v>
      </c>
      <c r="V1635" s="1"/>
      <c r="W1635" s="1"/>
      <c r="X1635" s="1"/>
      <c r="Y1635" s="1">
        <v>475</v>
      </c>
      <c r="Z1635" s="1"/>
      <c r="AA1635" s="1"/>
      <c r="AB1635" s="1"/>
      <c r="AC1635" s="1"/>
      <c r="AD1635" s="1"/>
      <c r="AE1635" s="1"/>
      <c r="AF1635" s="1"/>
      <c r="AG1635" s="1"/>
      <c r="AH1635" s="1"/>
      <c r="AI1635" s="1"/>
      <c r="AJ1635" s="1"/>
      <c r="AK1635" s="1" t="s">
        <v>356</v>
      </c>
      <c r="AL1635" s="1"/>
      <c r="AM1635" s="1"/>
      <c r="AN1635" s="1"/>
      <c r="AO1635" s="1"/>
      <c r="AP1635" s="1"/>
      <c r="AQ1635" s="1"/>
      <c r="AR1635" s="1"/>
      <c r="AS1635" s="1"/>
      <c r="AT1635" s="1"/>
      <c r="AU1635" s="1"/>
      <c r="AV1635" s="1"/>
      <c r="AW1635" s="1"/>
      <c r="AX1635" s="1"/>
      <c r="AY1635" s="1"/>
      <c r="AZ1635" s="1" t="s">
        <v>238</v>
      </c>
      <c r="BA1635" s="1" t="s">
        <v>233</v>
      </c>
      <c r="BB1635" s="1"/>
      <c r="BC1635" s="1"/>
      <c r="BD1635" s="1" t="s">
        <v>266</v>
      </c>
      <c r="BE1635" s="1" t="s">
        <v>134</v>
      </c>
      <c r="BF1635" s="1"/>
      <c r="BG1635" s="1"/>
      <c r="BH1635" s="1" t="s">
        <v>10305</v>
      </c>
      <c r="BI1635" s="1"/>
      <c r="BJ1635" s="1"/>
      <c r="BK1635" s="1"/>
      <c r="BL1635" s="1" t="s">
        <v>10306</v>
      </c>
      <c r="BM1635" s="1" t="s">
        <v>10307</v>
      </c>
      <c r="BN1635" s="1" t="s">
        <v>375</v>
      </c>
    </row>
    <row r="1636" spans="1:66" ht="15.75" customHeight="1" x14ac:dyDescent="0.3">
      <c r="A1636" s="1" t="s">
        <v>470</v>
      </c>
      <c r="B1636" s="1">
        <v>550000</v>
      </c>
      <c r="C1636" s="1" t="s">
        <v>68</v>
      </c>
      <c r="D1636" s="1">
        <v>0</v>
      </c>
      <c r="E1636" s="4">
        <v>44688</v>
      </c>
      <c r="F1636" s="1" t="s">
        <v>69</v>
      </c>
      <c r="G1636" s="1" t="s">
        <v>123</v>
      </c>
      <c r="H1636" s="1" t="s">
        <v>124</v>
      </c>
      <c r="I1636" s="1" t="s">
        <v>101</v>
      </c>
      <c r="J1636" s="1" t="s">
        <v>10299</v>
      </c>
      <c r="K1636" s="1" t="s">
        <v>10300</v>
      </c>
      <c r="L1636" s="1" t="s">
        <v>10308</v>
      </c>
      <c r="M1636" s="1" t="s">
        <v>10301</v>
      </c>
      <c r="N1636" s="1" t="s">
        <v>10302</v>
      </c>
      <c r="O1636" s="1" t="s">
        <v>233</v>
      </c>
      <c r="P1636" s="1" t="s">
        <v>473</v>
      </c>
      <c r="Q1636" s="1" t="s">
        <v>470</v>
      </c>
      <c r="R1636" s="1" t="s">
        <v>10309</v>
      </c>
      <c r="S1636" s="1" t="s">
        <v>10310</v>
      </c>
      <c r="T1636" s="1"/>
      <c r="U1636" s="1" t="s">
        <v>3609</v>
      </c>
      <c r="V1636" s="1"/>
      <c r="W1636" s="1"/>
      <c r="X1636" s="1"/>
      <c r="Y1636" s="1">
        <v>475</v>
      </c>
      <c r="Z1636" s="1"/>
      <c r="AA1636" s="1"/>
      <c r="AB1636" s="1"/>
      <c r="AC1636" s="1"/>
      <c r="AD1636" s="1"/>
      <c r="AE1636" s="1"/>
      <c r="AF1636" s="1"/>
      <c r="AG1636" s="1"/>
      <c r="AH1636" s="1"/>
      <c r="AI1636" s="1"/>
      <c r="AJ1636" s="1"/>
      <c r="AK1636" s="1" t="s">
        <v>356</v>
      </c>
      <c r="AL1636" s="1"/>
      <c r="AM1636" s="1"/>
      <c r="AN1636" s="1"/>
      <c r="AO1636" s="1"/>
      <c r="AP1636" s="1"/>
      <c r="AQ1636" s="1"/>
      <c r="AR1636" s="1"/>
      <c r="AS1636" s="1"/>
      <c r="AT1636" s="1"/>
      <c r="AU1636" s="1"/>
      <c r="AV1636" s="1"/>
      <c r="AW1636" s="1"/>
      <c r="AX1636" s="1"/>
      <c r="AY1636" s="1"/>
      <c r="AZ1636" s="1" t="s">
        <v>238</v>
      </c>
      <c r="BA1636" s="1" t="s">
        <v>233</v>
      </c>
      <c r="BB1636" s="1"/>
      <c r="BC1636" s="1"/>
      <c r="BD1636" s="1" t="s">
        <v>266</v>
      </c>
      <c r="BE1636" s="1" t="s">
        <v>134</v>
      </c>
      <c r="BF1636" s="1"/>
      <c r="BG1636" s="1"/>
      <c r="BH1636" s="1" t="s">
        <v>10305</v>
      </c>
      <c r="BI1636" s="1"/>
      <c r="BJ1636" s="1"/>
      <c r="BK1636" s="1"/>
      <c r="BL1636" s="1" t="s">
        <v>10306</v>
      </c>
      <c r="BM1636" s="1" t="s">
        <v>10307</v>
      </c>
      <c r="BN1636" s="1" t="s">
        <v>121</v>
      </c>
    </row>
    <row r="1637" spans="1:66" ht="15.75" customHeight="1" x14ac:dyDescent="0.3">
      <c r="A1637" s="1" t="s">
        <v>105</v>
      </c>
      <c r="B1637" s="1">
        <v>500000</v>
      </c>
      <c r="C1637" s="1" t="s">
        <v>68</v>
      </c>
      <c r="D1637" s="1">
        <v>50</v>
      </c>
      <c r="E1637" s="4">
        <v>44599</v>
      </c>
      <c r="F1637" s="1" t="s">
        <v>69</v>
      </c>
      <c r="G1637" s="1" t="s">
        <v>402</v>
      </c>
      <c r="H1637" s="1" t="s">
        <v>403</v>
      </c>
      <c r="I1637" s="1" t="s">
        <v>142</v>
      </c>
      <c r="J1637" s="1"/>
      <c r="K1637" s="1"/>
      <c r="L1637" s="1"/>
      <c r="M1637" s="1" t="s">
        <v>10311</v>
      </c>
      <c r="N1637" s="1" t="s">
        <v>10312</v>
      </c>
      <c r="O1637" s="1" t="s">
        <v>105</v>
      </c>
      <c r="P1637" s="1" t="s">
        <v>945</v>
      </c>
      <c r="Q1637" s="1" t="s">
        <v>105</v>
      </c>
      <c r="R1637" s="1" t="s">
        <v>10313</v>
      </c>
      <c r="S1637" s="1" t="s">
        <v>10313</v>
      </c>
      <c r="T1637" s="1"/>
      <c r="U1637" s="1" t="s">
        <v>147</v>
      </c>
      <c r="V1637" s="1"/>
      <c r="W1637" s="1"/>
      <c r="X1637" s="1"/>
      <c r="Y1637" s="1"/>
      <c r="Z1637" s="1"/>
      <c r="AA1637" s="1"/>
      <c r="AB1637" s="1"/>
      <c r="AC1637" s="1"/>
      <c r="AD1637" s="1"/>
      <c r="AE1637" s="1"/>
      <c r="AF1637" s="1"/>
      <c r="AG1637" s="1"/>
      <c r="AH1637" s="1"/>
      <c r="AI1637" s="1"/>
      <c r="AJ1637" s="1"/>
      <c r="AK1637" s="1" t="s">
        <v>204</v>
      </c>
      <c r="AL1637" s="1"/>
      <c r="AM1637" s="1"/>
      <c r="AN1637" s="1"/>
      <c r="AO1637" s="1"/>
      <c r="AP1637" s="1"/>
      <c r="AQ1637" s="1"/>
      <c r="AR1637" s="1"/>
      <c r="AS1637" s="1"/>
      <c r="AT1637" s="1"/>
      <c r="AU1637" s="1"/>
      <c r="AV1637" s="1"/>
      <c r="AW1637" s="1"/>
      <c r="AX1637" s="1"/>
      <c r="AY1637" s="1"/>
      <c r="AZ1637" s="1" t="s">
        <v>945</v>
      </c>
      <c r="BA1637" s="1" t="s">
        <v>105</v>
      </c>
      <c r="BB1637" s="1"/>
      <c r="BC1637" s="1"/>
      <c r="BD1637" s="1"/>
      <c r="BE1637" s="1" t="s">
        <v>192</v>
      </c>
      <c r="BF1637" s="1"/>
      <c r="BG1637" s="1"/>
      <c r="BH1637" s="1" t="s">
        <v>193</v>
      </c>
      <c r="BI1637" s="1"/>
      <c r="BJ1637" s="1"/>
      <c r="BK1637" s="1"/>
      <c r="BL1637" s="1" t="s">
        <v>10314</v>
      </c>
      <c r="BM1637" s="1" t="s">
        <v>10315</v>
      </c>
      <c r="BN1637" s="1"/>
    </row>
    <row r="1638" spans="1:66" ht="15.75" customHeight="1" x14ac:dyDescent="0.3">
      <c r="A1638" s="1" t="s">
        <v>360</v>
      </c>
      <c r="B1638" s="1">
        <v>10000</v>
      </c>
      <c r="C1638" s="1" t="s">
        <v>68</v>
      </c>
      <c r="D1638" s="1">
        <v>0</v>
      </c>
      <c r="E1638" s="4">
        <v>44568</v>
      </c>
      <c r="F1638" s="1" t="s">
        <v>69</v>
      </c>
      <c r="G1638" s="1" t="s">
        <v>123</v>
      </c>
      <c r="H1638" s="1" t="s">
        <v>124</v>
      </c>
      <c r="I1638" s="1" t="s">
        <v>101</v>
      </c>
      <c r="J1638" s="1"/>
      <c r="K1638" s="1"/>
      <c r="L1638" s="1" t="s">
        <v>449</v>
      </c>
      <c r="M1638" s="1" t="s">
        <v>10316</v>
      </c>
      <c r="N1638" s="1" t="s">
        <v>10317</v>
      </c>
      <c r="O1638" s="1" t="s">
        <v>444</v>
      </c>
      <c r="P1638" s="1" t="s">
        <v>368</v>
      </c>
      <c r="Q1638" s="1" t="s">
        <v>360</v>
      </c>
      <c r="R1638" s="1" t="s">
        <v>10318</v>
      </c>
      <c r="S1638" s="1" t="s">
        <v>10319</v>
      </c>
      <c r="T1638" s="1"/>
      <c r="U1638" s="1" t="s">
        <v>81</v>
      </c>
      <c r="V1638" s="1"/>
      <c r="W1638" s="1"/>
      <c r="X1638" s="1"/>
      <c r="Y1638" s="1">
        <v>30</v>
      </c>
      <c r="Z1638" s="1"/>
      <c r="AA1638" s="1"/>
      <c r="AB1638" s="1"/>
      <c r="AC1638" s="1"/>
      <c r="AD1638" s="1"/>
      <c r="AE1638" s="1"/>
      <c r="AF1638" s="1"/>
      <c r="AG1638" s="1"/>
      <c r="AH1638" s="1"/>
      <c r="AI1638" s="1"/>
      <c r="AJ1638" s="1"/>
      <c r="AK1638" s="1" t="s">
        <v>1389</v>
      </c>
      <c r="AL1638" s="1"/>
      <c r="AM1638" s="1"/>
      <c r="AN1638" s="1"/>
      <c r="AO1638" s="1"/>
      <c r="AP1638" s="1"/>
      <c r="AQ1638" s="1"/>
      <c r="AR1638" s="1"/>
      <c r="AS1638" s="1"/>
      <c r="AT1638" s="1"/>
      <c r="AU1638" s="1"/>
      <c r="AV1638" s="1"/>
      <c r="AW1638" s="1"/>
      <c r="AX1638" s="1"/>
      <c r="AY1638" s="1"/>
      <c r="AZ1638" s="1" t="s">
        <v>443</v>
      </c>
      <c r="BA1638" s="1" t="s">
        <v>444</v>
      </c>
      <c r="BB1638" s="1"/>
      <c r="BC1638" s="1"/>
      <c r="BD1638" s="1" t="s">
        <v>88</v>
      </c>
      <c r="BE1638" s="1" t="s">
        <v>134</v>
      </c>
      <c r="BF1638" s="1"/>
      <c r="BG1638" s="1"/>
      <c r="BH1638" s="1" t="s">
        <v>10320</v>
      </c>
      <c r="BI1638" s="1"/>
      <c r="BJ1638" s="1"/>
      <c r="BK1638" s="1"/>
      <c r="BL1638" s="1" t="s">
        <v>10321</v>
      </c>
      <c r="BM1638" s="1" t="s">
        <v>10322</v>
      </c>
      <c r="BN1638" s="1" t="s">
        <v>181</v>
      </c>
    </row>
    <row r="1639" spans="1:66" ht="15.75" customHeight="1" x14ac:dyDescent="0.3">
      <c r="A1639" s="1" t="s">
        <v>470</v>
      </c>
      <c r="B1639" s="1">
        <v>200000</v>
      </c>
      <c r="C1639" s="1" t="s">
        <v>68</v>
      </c>
      <c r="D1639" s="1">
        <v>0</v>
      </c>
      <c r="E1639" s="4">
        <v>44599</v>
      </c>
      <c r="F1639" s="1" t="s">
        <v>69</v>
      </c>
      <c r="G1639" s="1" t="s">
        <v>123</v>
      </c>
      <c r="H1639" s="1" t="s">
        <v>124</v>
      </c>
      <c r="I1639" s="1" t="s">
        <v>101</v>
      </c>
      <c r="J1639" s="1" t="s">
        <v>10299</v>
      </c>
      <c r="K1639" s="1" t="s">
        <v>10300</v>
      </c>
      <c r="L1639" s="1" t="s">
        <v>10323</v>
      </c>
      <c r="M1639" s="1" t="s">
        <v>10301</v>
      </c>
      <c r="N1639" s="1" t="s">
        <v>10302</v>
      </c>
      <c r="O1639" s="1" t="s">
        <v>233</v>
      </c>
      <c r="P1639" s="1" t="s">
        <v>473</v>
      </c>
      <c r="Q1639" s="1" t="s">
        <v>470</v>
      </c>
      <c r="R1639" s="1" t="s">
        <v>10324</v>
      </c>
      <c r="S1639" s="1" t="s">
        <v>10325</v>
      </c>
      <c r="T1639" s="1"/>
      <c r="U1639" s="1" t="s">
        <v>3609</v>
      </c>
      <c r="V1639" s="1"/>
      <c r="W1639" s="1"/>
      <c r="X1639" s="1"/>
      <c r="Y1639" s="1">
        <v>475</v>
      </c>
      <c r="Z1639" s="1"/>
      <c r="AA1639" s="1"/>
      <c r="AB1639" s="1"/>
      <c r="AC1639" s="1"/>
      <c r="AD1639" s="1"/>
      <c r="AE1639" s="1"/>
      <c r="AF1639" s="1"/>
      <c r="AG1639" s="1"/>
      <c r="AH1639" s="1"/>
      <c r="AI1639" s="1"/>
      <c r="AJ1639" s="1"/>
      <c r="AK1639" s="1" t="s">
        <v>356</v>
      </c>
      <c r="AL1639" s="1"/>
      <c r="AM1639" s="1"/>
      <c r="AN1639" s="1"/>
      <c r="AO1639" s="1"/>
      <c r="AP1639" s="1"/>
      <c r="AQ1639" s="1"/>
      <c r="AR1639" s="1"/>
      <c r="AS1639" s="1"/>
      <c r="AT1639" s="1"/>
      <c r="AU1639" s="1"/>
      <c r="AV1639" s="1"/>
      <c r="AW1639" s="1"/>
      <c r="AX1639" s="1"/>
      <c r="AY1639" s="1"/>
      <c r="AZ1639" s="1" t="s">
        <v>238</v>
      </c>
      <c r="BA1639" s="1" t="s">
        <v>233</v>
      </c>
      <c r="BB1639" s="1"/>
      <c r="BC1639" s="1"/>
      <c r="BD1639" s="1" t="s">
        <v>266</v>
      </c>
      <c r="BE1639" s="1" t="s">
        <v>134</v>
      </c>
      <c r="BF1639" s="1"/>
      <c r="BG1639" s="1"/>
      <c r="BH1639" s="1" t="s">
        <v>10305</v>
      </c>
      <c r="BI1639" s="1"/>
      <c r="BJ1639" s="1"/>
      <c r="BK1639" s="1"/>
      <c r="BL1639" s="1" t="s">
        <v>10306</v>
      </c>
      <c r="BM1639" s="1" t="s">
        <v>10307</v>
      </c>
      <c r="BN1639" s="1" t="s">
        <v>181</v>
      </c>
    </row>
    <row r="1640" spans="1:66" ht="15.75" customHeight="1" x14ac:dyDescent="0.3">
      <c r="A1640" s="1" t="s">
        <v>4686</v>
      </c>
      <c r="B1640" s="1">
        <v>200000</v>
      </c>
      <c r="C1640" s="1" t="s">
        <v>68</v>
      </c>
      <c r="D1640" s="1">
        <v>0</v>
      </c>
      <c r="E1640" s="4" t="s">
        <v>1570</v>
      </c>
      <c r="F1640" s="1" t="s">
        <v>69</v>
      </c>
      <c r="G1640" s="1" t="s">
        <v>123</v>
      </c>
      <c r="H1640" s="1" t="s">
        <v>124</v>
      </c>
      <c r="I1640" s="1" t="s">
        <v>101</v>
      </c>
      <c r="J1640" s="1" t="s">
        <v>10326</v>
      </c>
      <c r="K1640" s="1" t="s">
        <v>10327</v>
      </c>
      <c r="L1640" s="1" t="s">
        <v>478</v>
      </c>
      <c r="M1640" s="1" t="s">
        <v>10328</v>
      </c>
      <c r="N1640" s="1" t="s">
        <v>10329</v>
      </c>
      <c r="O1640" s="1" t="s">
        <v>291</v>
      </c>
      <c r="P1640" s="1" t="s">
        <v>4691</v>
      </c>
      <c r="Q1640" s="1" t="s">
        <v>4686</v>
      </c>
      <c r="R1640" s="1" t="s">
        <v>10330</v>
      </c>
      <c r="S1640" s="1" t="s">
        <v>10331</v>
      </c>
      <c r="T1640" s="1"/>
      <c r="U1640" s="1" t="s">
        <v>130</v>
      </c>
      <c r="V1640" s="1"/>
      <c r="W1640" s="1"/>
      <c r="X1640" s="1"/>
      <c r="Y1640" s="1">
        <v>324</v>
      </c>
      <c r="Z1640" s="1"/>
      <c r="AA1640" s="1"/>
      <c r="AB1640" s="1"/>
      <c r="AC1640" s="1"/>
      <c r="AD1640" s="1"/>
      <c r="AE1640" s="1"/>
      <c r="AF1640" s="1"/>
      <c r="AG1640" s="1"/>
      <c r="AH1640" s="1"/>
      <c r="AI1640" s="1"/>
      <c r="AJ1640" s="1"/>
      <c r="AK1640" s="1" t="s">
        <v>220</v>
      </c>
      <c r="AL1640" s="1"/>
      <c r="AM1640" s="1"/>
      <c r="AN1640" s="1"/>
      <c r="AO1640" s="1"/>
      <c r="AP1640" s="1"/>
      <c r="AQ1640" s="1"/>
      <c r="AR1640" s="1"/>
      <c r="AS1640" s="1"/>
      <c r="AT1640" s="1"/>
      <c r="AU1640" s="1"/>
      <c r="AV1640" s="1"/>
      <c r="AW1640" s="1"/>
      <c r="AX1640" s="1" t="s">
        <v>177</v>
      </c>
      <c r="AY1640" s="1"/>
      <c r="AZ1640" s="1" t="s">
        <v>296</v>
      </c>
      <c r="BA1640" s="1" t="s">
        <v>291</v>
      </c>
      <c r="BB1640" s="1"/>
      <c r="BC1640" s="1"/>
      <c r="BD1640" s="1" t="s">
        <v>4027</v>
      </c>
      <c r="BE1640" s="1" t="s">
        <v>192</v>
      </c>
      <c r="BF1640" s="1" t="s">
        <v>135</v>
      </c>
      <c r="BG1640" s="1"/>
      <c r="BH1640" s="1" t="s">
        <v>387</v>
      </c>
      <c r="BI1640" s="1"/>
      <c r="BJ1640" s="1"/>
      <c r="BK1640" s="1"/>
      <c r="BL1640" s="1" t="s">
        <v>10332</v>
      </c>
      <c r="BM1640" s="1" t="s">
        <v>10333</v>
      </c>
      <c r="BN1640" s="1"/>
    </row>
    <row r="1641" spans="1:66" ht="15.75" customHeight="1" x14ac:dyDescent="0.3">
      <c r="A1641" s="1" t="s">
        <v>67</v>
      </c>
      <c r="B1641" s="1">
        <v>500000</v>
      </c>
      <c r="C1641" s="1" t="s">
        <v>68</v>
      </c>
      <c r="D1641" s="1">
        <v>0</v>
      </c>
      <c r="E1641" s="4" t="s">
        <v>1059</v>
      </c>
      <c r="F1641" s="1" t="s">
        <v>69</v>
      </c>
      <c r="G1641" s="1" t="s">
        <v>99</v>
      </c>
      <c r="H1641" s="1" t="s">
        <v>100</v>
      </c>
      <c r="I1641" s="1" t="s">
        <v>101</v>
      </c>
      <c r="J1641" s="1"/>
      <c r="K1641" s="1"/>
      <c r="L1641" s="1" t="s">
        <v>10334</v>
      </c>
      <c r="M1641" s="1" t="s">
        <v>10335</v>
      </c>
      <c r="N1641" s="1" t="s">
        <v>10336</v>
      </c>
      <c r="O1641" s="1" t="s">
        <v>247</v>
      </c>
      <c r="P1641" s="1" t="s">
        <v>222</v>
      </c>
      <c r="Q1641" s="1" t="s">
        <v>223</v>
      </c>
      <c r="R1641" s="1" t="s">
        <v>10337</v>
      </c>
      <c r="S1641" s="1" t="s">
        <v>10338</v>
      </c>
      <c r="T1641" s="1"/>
      <c r="U1641" s="1" t="s">
        <v>81</v>
      </c>
      <c r="V1641" s="1"/>
      <c r="W1641" s="1" t="s">
        <v>10339</v>
      </c>
      <c r="X1641" s="1"/>
      <c r="Y1641" s="1">
        <v>266</v>
      </c>
      <c r="Z1641" s="1"/>
      <c r="AA1641" s="1"/>
      <c r="AB1641" s="1"/>
      <c r="AC1641" s="1"/>
      <c r="AD1641" s="1"/>
      <c r="AE1641" s="1"/>
      <c r="AF1641" s="1"/>
      <c r="AG1641" s="1"/>
      <c r="AH1641" s="1"/>
      <c r="AI1641" s="1"/>
      <c r="AJ1641" s="1"/>
      <c r="AK1641" s="1" t="s">
        <v>220</v>
      </c>
      <c r="AL1641" s="1"/>
      <c r="AM1641" s="1"/>
      <c r="AN1641" s="1"/>
      <c r="AO1641" s="1"/>
      <c r="AP1641" s="1"/>
      <c r="AQ1641" s="1"/>
      <c r="AR1641" s="1"/>
      <c r="AS1641" s="1"/>
      <c r="AT1641" s="1"/>
      <c r="AU1641" s="1"/>
      <c r="AV1641" s="1"/>
      <c r="AW1641" s="1"/>
      <c r="AX1641" s="1" t="s">
        <v>237</v>
      </c>
      <c r="AY1641" s="1"/>
      <c r="AZ1641" s="1" t="s">
        <v>252</v>
      </c>
      <c r="BA1641" s="1" t="s">
        <v>247</v>
      </c>
      <c r="BB1641" s="1" t="s">
        <v>445</v>
      </c>
      <c r="BC1641" s="1"/>
      <c r="BD1641" s="1" t="s">
        <v>266</v>
      </c>
      <c r="BE1641" s="1" t="s">
        <v>625</v>
      </c>
      <c r="BF1641" s="1" t="s">
        <v>298</v>
      </c>
      <c r="BG1641" s="1"/>
      <c r="BH1641" s="1" t="s">
        <v>3702</v>
      </c>
      <c r="BI1641" s="1"/>
      <c r="BJ1641" s="1"/>
      <c r="BK1641" s="1"/>
      <c r="BL1641" s="1" t="s">
        <v>10340</v>
      </c>
      <c r="BM1641" s="1" t="s">
        <v>10341</v>
      </c>
      <c r="BN1641" s="1"/>
    </row>
    <row r="1642" spans="1:66" ht="15.75" customHeight="1" x14ac:dyDescent="0.3">
      <c r="A1642" s="1" t="s">
        <v>216</v>
      </c>
      <c r="B1642" s="1">
        <v>5000000</v>
      </c>
      <c r="C1642" s="1" t="s">
        <v>68</v>
      </c>
      <c r="D1642" s="1">
        <v>0</v>
      </c>
      <c r="E1642" s="4">
        <v>44568</v>
      </c>
      <c r="F1642" s="1" t="s">
        <v>69</v>
      </c>
      <c r="G1642" s="1" t="s">
        <v>123</v>
      </c>
      <c r="H1642" s="1" t="s">
        <v>124</v>
      </c>
      <c r="I1642" s="1" t="s">
        <v>101</v>
      </c>
      <c r="J1642" s="1"/>
      <c r="K1642" s="1"/>
      <c r="L1642" s="1"/>
      <c r="M1642" s="1" t="s">
        <v>10342</v>
      </c>
      <c r="N1642" s="1" t="s">
        <v>10343</v>
      </c>
      <c r="O1642" s="1" t="s">
        <v>223</v>
      </c>
      <c r="P1642" s="1" t="s">
        <v>78</v>
      </c>
      <c r="Q1642" s="1" t="s">
        <v>77</v>
      </c>
      <c r="R1642" s="1" t="s">
        <v>10344</v>
      </c>
      <c r="S1642" s="1" t="s">
        <v>10345</v>
      </c>
      <c r="T1642" s="1"/>
      <c r="U1642" s="1" t="s">
        <v>81</v>
      </c>
      <c r="V1642" s="1"/>
      <c r="W1642" s="1"/>
      <c r="X1642" s="1"/>
      <c r="Y1642" s="1">
        <v>500</v>
      </c>
      <c r="Z1642" s="1"/>
      <c r="AA1642" s="1"/>
      <c r="AB1642" s="1"/>
      <c r="AC1642" s="1"/>
      <c r="AD1642" s="1"/>
      <c r="AE1642" s="1"/>
      <c r="AF1642" s="1"/>
      <c r="AG1642" s="1"/>
      <c r="AH1642" s="1"/>
      <c r="AI1642" s="1"/>
      <c r="AJ1642" s="1"/>
      <c r="AK1642" s="1" t="s">
        <v>220</v>
      </c>
      <c r="AL1642" s="1"/>
      <c r="AM1642" s="1"/>
      <c r="AN1642" s="1"/>
      <c r="AO1642" s="1"/>
      <c r="AP1642" s="1"/>
      <c r="AQ1642" s="1"/>
      <c r="AR1642" s="1"/>
      <c r="AS1642" s="1"/>
      <c r="AT1642" s="1"/>
      <c r="AU1642" s="1"/>
      <c r="AV1642" s="1"/>
      <c r="AW1642" s="1"/>
      <c r="AX1642" s="1" t="s">
        <v>500</v>
      </c>
      <c r="AY1642" s="1"/>
      <c r="AZ1642" s="1" t="s">
        <v>222</v>
      </c>
      <c r="BA1642" s="1" t="s">
        <v>223</v>
      </c>
      <c r="BB1642" s="1"/>
      <c r="BC1642" s="1"/>
      <c r="BD1642" s="1" t="s">
        <v>88</v>
      </c>
      <c r="BE1642" s="1" t="s">
        <v>134</v>
      </c>
      <c r="BF1642" s="1"/>
      <c r="BG1642" s="1"/>
      <c r="BH1642" s="1"/>
      <c r="BI1642" s="1"/>
      <c r="BJ1642" s="1"/>
      <c r="BK1642" s="1"/>
      <c r="BL1642" s="1" t="s">
        <v>10346</v>
      </c>
      <c r="BM1642" s="1" t="s">
        <v>10347</v>
      </c>
      <c r="BN1642" s="1" t="s">
        <v>121</v>
      </c>
    </row>
    <row r="1643" spans="1:66" ht="15.75" customHeight="1" x14ac:dyDescent="0.3">
      <c r="A1643" s="1" t="s">
        <v>201</v>
      </c>
      <c r="B1643" s="1">
        <v>25000000</v>
      </c>
      <c r="C1643" s="1" t="s">
        <v>68</v>
      </c>
      <c r="D1643" s="1">
        <v>0</v>
      </c>
      <c r="E1643" s="4">
        <v>44568</v>
      </c>
      <c r="F1643" s="1" t="s">
        <v>69</v>
      </c>
      <c r="G1643" s="1" t="s">
        <v>123</v>
      </c>
      <c r="H1643" s="1" t="s">
        <v>124</v>
      </c>
      <c r="I1643" s="1" t="s">
        <v>101</v>
      </c>
      <c r="J1643" s="1" t="s">
        <v>10348</v>
      </c>
      <c r="K1643" s="1" t="s">
        <v>10349</v>
      </c>
      <c r="L1643" s="1" t="s">
        <v>1013</v>
      </c>
      <c r="M1643" s="1" t="s">
        <v>10350</v>
      </c>
      <c r="N1643" s="1" t="s">
        <v>10351</v>
      </c>
      <c r="O1643" s="1" t="s">
        <v>201</v>
      </c>
      <c r="P1643" s="1" t="s">
        <v>205</v>
      </c>
      <c r="Q1643" s="1" t="s">
        <v>201</v>
      </c>
      <c r="R1643" s="1" t="s">
        <v>10352</v>
      </c>
      <c r="S1643" s="1" t="s">
        <v>10353</v>
      </c>
      <c r="T1643" s="1"/>
      <c r="U1643" s="1" t="s">
        <v>1359</v>
      </c>
      <c r="V1643" s="1"/>
      <c r="W1643" s="1"/>
      <c r="X1643" s="1"/>
      <c r="Y1643" s="1">
        <v>4000</v>
      </c>
      <c r="Z1643" s="1"/>
      <c r="AA1643" s="1"/>
      <c r="AB1643" s="1"/>
      <c r="AC1643" s="1"/>
      <c r="AD1643" s="1"/>
      <c r="AE1643" s="1"/>
      <c r="AF1643" s="1"/>
      <c r="AG1643" s="1"/>
      <c r="AH1643" s="1"/>
      <c r="AI1643" s="1"/>
      <c r="AJ1643" s="1"/>
      <c r="AK1643" s="1" t="s">
        <v>7019</v>
      </c>
      <c r="AL1643" s="1"/>
      <c r="AM1643" s="1"/>
      <c r="AN1643" s="1"/>
      <c r="AO1643" s="1"/>
      <c r="AP1643" s="1"/>
      <c r="AQ1643" s="1"/>
      <c r="AR1643" s="1"/>
      <c r="AS1643" s="1"/>
      <c r="AT1643" s="1"/>
      <c r="AU1643" s="1"/>
      <c r="AV1643" s="1"/>
      <c r="AW1643" s="1"/>
      <c r="AX1643" s="1" t="s">
        <v>164</v>
      </c>
      <c r="AY1643" s="1"/>
      <c r="AZ1643" s="1" t="s">
        <v>205</v>
      </c>
      <c r="BA1643" s="1" t="s">
        <v>201</v>
      </c>
      <c r="BB1643" s="1"/>
      <c r="BC1643" s="1"/>
      <c r="BD1643" s="1" t="s">
        <v>88</v>
      </c>
      <c r="BE1643" s="1" t="s">
        <v>192</v>
      </c>
      <c r="BF1643" s="1" t="s">
        <v>90</v>
      </c>
      <c r="BG1643" s="1"/>
      <c r="BH1643" s="1" t="s">
        <v>804</v>
      </c>
      <c r="BI1643" s="1"/>
      <c r="BJ1643" s="1"/>
      <c r="BK1643" s="1"/>
      <c r="BL1643" s="1" t="s">
        <v>10354</v>
      </c>
      <c r="BM1643" s="1" t="s">
        <v>10355</v>
      </c>
      <c r="BN1643" s="1"/>
    </row>
    <row r="1644" spans="1:66" ht="15.75" customHeight="1" x14ac:dyDescent="0.3">
      <c r="A1644" s="1" t="s">
        <v>201</v>
      </c>
      <c r="B1644" s="1">
        <v>2000000</v>
      </c>
      <c r="C1644" s="1" t="s">
        <v>68</v>
      </c>
      <c r="D1644" s="1">
        <v>0</v>
      </c>
      <c r="E1644" s="4">
        <v>44568</v>
      </c>
      <c r="F1644" s="1" t="s">
        <v>69</v>
      </c>
      <c r="G1644" s="1" t="s">
        <v>123</v>
      </c>
      <c r="H1644" s="1" t="s">
        <v>124</v>
      </c>
      <c r="I1644" s="1" t="s">
        <v>101</v>
      </c>
      <c r="J1644" s="1" t="s">
        <v>10348</v>
      </c>
      <c r="K1644" s="1" t="s">
        <v>10349</v>
      </c>
      <c r="L1644" s="1" t="s">
        <v>275</v>
      </c>
      <c r="M1644" s="1" t="s">
        <v>10350</v>
      </c>
      <c r="N1644" s="1" t="s">
        <v>10351</v>
      </c>
      <c r="O1644" s="1" t="s">
        <v>201</v>
      </c>
      <c r="P1644" s="1" t="s">
        <v>205</v>
      </c>
      <c r="Q1644" s="1" t="s">
        <v>201</v>
      </c>
      <c r="R1644" s="1" t="s">
        <v>10356</v>
      </c>
      <c r="S1644" s="1" t="s">
        <v>10357</v>
      </c>
      <c r="T1644" s="1"/>
      <c r="U1644" s="1" t="s">
        <v>1359</v>
      </c>
      <c r="V1644" s="1"/>
      <c r="W1644" s="1"/>
      <c r="X1644" s="1"/>
      <c r="Y1644" s="1">
        <v>4000</v>
      </c>
      <c r="Z1644" s="1"/>
      <c r="AA1644" s="1"/>
      <c r="AB1644" s="1"/>
      <c r="AC1644" s="1"/>
      <c r="AD1644" s="1"/>
      <c r="AE1644" s="1"/>
      <c r="AF1644" s="1"/>
      <c r="AG1644" s="1"/>
      <c r="AH1644" s="1"/>
      <c r="AI1644" s="1"/>
      <c r="AJ1644" s="1"/>
      <c r="AK1644" s="1" t="s">
        <v>7019</v>
      </c>
      <c r="AL1644" s="1"/>
      <c r="AM1644" s="1"/>
      <c r="AN1644" s="1"/>
      <c r="AO1644" s="1"/>
      <c r="AP1644" s="1"/>
      <c r="AQ1644" s="1"/>
      <c r="AR1644" s="1"/>
      <c r="AS1644" s="1"/>
      <c r="AT1644" s="1"/>
      <c r="AU1644" s="1"/>
      <c r="AV1644" s="1"/>
      <c r="AW1644" s="1"/>
      <c r="AX1644" s="1" t="s">
        <v>164</v>
      </c>
      <c r="AY1644" s="1"/>
      <c r="AZ1644" s="1" t="s">
        <v>205</v>
      </c>
      <c r="BA1644" s="1" t="s">
        <v>201</v>
      </c>
      <c r="BB1644" s="1"/>
      <c r="BC1644" s="1"/>
      <c r="BD1644" s="1" t="s">
        <v>88</v>
      </c>
      <c r="BE1644" s="1" t="s">
        <v>192</v>
      </c>
      <c r="BF1644" s="1" t="s">
        <v>90</v>
      </c>
      <c r="BG1644" s="1"/>
      <c r="BH1644" s="1" t="s">
        <v>804</v>
      </c>
      <c r="BI1644" s="1"/>
      <c r="BJ1644" s="1"/>
      <c r="BK1644" s="1"/>
      <c r="BL1644" s="1" t="s">
        <v>10354</v>
      </c>
      <c r="BM1644" s="1" t="s">
        <v>10355</v>
      </c>
      <c r="BN1644" s="1"/>
    </row>
    <row r="1645" spans="1:66" ht="15.75" customHeight="1" x14ac:dyDescent="0.3">
      <c r="A1645" s="1" t="s">
        <v>4686</v>
      </c>
      <c r="B1645" s="1">
        <v>15000000</v>
      </c>
      <c r="C1645" s="1" t="s">
        <v>68</v>
      </c>
      <c r="D1645" s="1">
        <v>0</v>
      </c>
      <c r="E1645" s="4">
        <v>44568</v>
      </c>
      <c r="F1645" s="1" t="s">
        <v>69</v>
      </c>
      <c r="G1645" s="1" t="s">
        <v>123</v>
      </c>
      <c r="H1645" s="1" t="s">
        <v>124</v>
      </c>
      <c r="I1645" s="1" t="s">
        <v>101</v>
      </c>
      <c r="J1645" s="1" t="s">
        <v>10358</v>
      </c>
      <c r="K1645" s="1" t="s">
        <v>10359</v>
      </c>
      <c r="L1645" s="1" t="s">
        <v>1013</v>
      </c>
      <c r="M1645" s="1" t="s">
        <v>10360</v>
      </c>
      <c r="N1645" s="1" t="s">
        <v>10361</v>
      </c>
      <c r="O1645" s="1" t="s">
        <v>201</v>
      </c>
      <c r="P1645" s="1" t="s">
        <v>4691</v>
      </c>
      <c r="Q1645" s="1" t="s">
        <v>4686</v>
      </c>
      <c r="R1645" s="1" t="s">
        <v>10362</v>
      </c>
      <c r="S1645" s="1" t="s">
        <v>10363</v>
      </c>
      <c r="T1645" s="1"/>
      <c r="U1645" s="1" t="s">
        <v>263</v>
      </c>
      <c r="V1645" s="1"/>
      <c r="W1645" s="1"/>
      <c r="X1645" s="1"/>
      <c r="Y1645" s="1">
        <v>2200</v>
      </c>
      <c r="Z1645" s="1"/>
      <c r="AA1645" s="1"/>
      <c r="AB1645" s="1"/>
      <c r="AC1645" s="1"/>
      <c r="AD1645" s="1"/>
      <c r="AE1645" s="1"/>
      <c r="AF1645" s="1"/>
      <c r="AG1645" s="1"/>
      <c r="AH1645" s="1"/>
      <c r="AI1645" s="1"/>
      <c r="AJ1645" s="1"/>
      <c r="AK1645" s="1" t="s">
        <v>356</v>
      </c>
      <c r="AL1645" s="1"/>
      <c r="AM1645" s="1"/>
      <c r="AN1645" s="1"/>
      <c r="AO1645" s="1"/>
      <c r="AP1645" s="1"/>
      <c r="AQ1645" s="1"/>
      <c r="AR1645" s="1"/>
      <c r="AS1645" s="1"/>
      <c r="AT1645" s="1"/>
      <c r="AU1645" s="1"/>
      <c r="AV1645" s="1"/>
      <c r="AW1645" s="1"/>
      <c r="AX1645" s="1"/>
      <c r="AY1645" s="1"/>
      <c r="AZ1645" s="1" t="s">
        <v>205</v>
      </c>
      <c r="BA1645" s="1" t="s">
        <v>201</v>
      </c>
      <c r="BB1645" s="1"/>
      <c r="BC1645" s="1"/>
      <c r="BD1645" s="1" t="s">
        <v>266</v>
      </c>
      <c r="BE1645" s="1" t="s">
        <v>192</v>
      </c>
      <c r="BF1645" s="1"/>
      <c r="BG1645" s="1"/>
      <c r="BH1645" s="1" t="s">
        <v>118</v>
      </c>
      <c r="BI1645" s="1"/>
      <c r="BJ1645" s="1"/>
      <c r="BK1645" s="1"/>
      <c r="BL1645" s="1" t="s">
        <v>10364</v>
      </c>
      <c r="BM1645" s="1" t="s">
        <v>10365</v>
      </c>
      <c r="BN1645" s="1"/>
    </row>
    <row r="1646" spans="1:66" ht="15.75" customHeight="1" x14ac:dyDescent="0.3">
      <c r="A1646" s="1" t="s">
        <v>470</v>
      </c>
      <c r="B1646" s="1">
        <v>1000000</v>
      </c>
      <c r="C1646" s="1" t="s">
        <v>68</v>
      </c>
      <c r="D1646" s="1">
        <v>0</v>
      </c>
      <c r="E1646" s="4" t="s">
        <v>937</v>
      </c>
      <c r="F1646" s="1" t="s">
        <v>69</v>
      </c>
      <c r="G1646" s="1" t="s">
        <v>123</v>
      </c>
      <c r="H1646" s="1" t="s">
        <v>124</v>
      </c>
      <c r="I1646" s="1" t="s">
        <v>101</v>
      </c>
      <c r="J1646" s="1"/>
      <c r="K1646" s="1"/>
      <c r="L1646" s="1" t="s">
        <v>121</v>
      </c>
      <c r="M1646" s="1" t="s">
        <v>10366</v>
      </c>
      <c r="N1646" s="1" t="s">
        <v>10367</v>
      </c>
      <c r="O1646" s="1" t="s">
        <v>247</v>
      </c>
      <c r="P1646" s="1" t="s">
        <v>473</v>
      </c>
      <c r="Q1646" s="1" t="s">
        <v>470</v>
      </c>
      <c r="R1646" s="1" t="s">
        <v>10368</v>
      </c>
      <c r="S1646" s="1" t="s">
        <v>10369</v>
      </c>
      <c r="T1646" s="1"/>
      <c r="U1646" s="1" t="s">
        <v>263</v>
      </c>
      <c r="V1646" s="1"/>
      <c r="W1646" s="1" t="s">
        <v>10370</v>
      </c>
      <c r="X1646" s="1"/>
      <c r="Y1646" s="1">
        <v>117</v>
      </c>
      <c r="Z1646" s="1"/>
      <c r="AA1646" s="1"/>
      <c r="AB1646" s="1"/>
      <c r="AC1646" s="1"/>
      <c r="AD1646" s="1"/>
      <c r="AE1646" s="1"/>
      <c r="AF1646" s="1"/>
      <c r="AG1646" s="1" t="s">
        <v>82</v>
      </c>
      <c r="AH1646" s="1"/>
      <c r="AI1646" s="1"/>
      <c r="AJ1646" s="1"/>
      <c r="AK1646" s="1" t="s">
        <v>421</v>
      </c>
      <c r="AL1646" s="1"/>
      <c r="AM1646" s="1"/>
      <c r="AN1646" s="1"/>
      <c r="AO1646" s="1"/>
      <c r="AP1646" s="1"/>
      <c r="AQ1646" s="1"/>
      <c r="AR1646" s="1"/>
      <c r="AS1646" s="1"/>
      <c r="AT1646" s="1"/>
      <c r="AU1646" s="1"/>
      <c r="AV1646" s="1"/>
      <c r="AW1646" s="1"/>
      <c r="AX1646" s="1" t="s">
        <v>345</v>
      </c>
      <c r="AY1646" s="1"/>
      <c r="AZ1646" s="1" t="s">
        <v>252</v>
      </c>
      <c r="BA1646" s="1" t="s">
        <v>247</v>
      </c>
      <c r="BB1646" s="1"/>
      <c r="BC1646" s="1"/>
      <c r="BD1646" s="1" t="s">
        <v>1067</v>
      </c>
      <c r="BE1646" s="1" t="s">
        <v>150</v>
      </c>
      <c r="BF1646" s="1" t="s">
        <v>298</v>
      </c>
      <c r="BG1646" s="1"/>
      <c r="BH1646" s="1" t="s">
        <v>152</v>
      </c>
      <c r="BI1646" s="1"/>
      <c r="BJ1646" s="1"/>
      <c r="BK1646" s="1"/>
      <c r="BL1646" s="1" t="s">
        <v>10371</v>
      </c>
      <c r="BM1646" s="1" t="s">
        <v>10372</v>
      </c>
      <c r="BN1646" s="1"/>
    </row>
    <row r="1647" spans="1:66" ht="15.75" customHeight="1" x14ac:dyDescent="0.3">
      <c r="A1647" s="1" t="s">
        <v>313</v>
      </c>
      <c r="B1647" s="1">
        <v>40000</v>
      </c>
      <c r="C1647" s="1" t="s">
        <v>68</v>
      </c>
      <c r="D1647" s="1">
        <v>0</v>
      </c>
      <c r="E1647" s="4">
        <v>44568</v>
      </c>
      <c r="F1647" s="1" t="s">
        <v>69</v>
      </c>
      <c r="G1647" s="1" t="s">
        <v>123</v>
      </c>
      <c r="H1647" s="1" t="s">
        <v>124</v>
      </c>
      <c r="I1647" s="1" t="s">
        <v>101</v>
      </c>
      <c r="J1647" s="1"/>
      <c r="K1647" s="1"/>
      <c r="L1647" s="1" t="s">
        <v>495</v>
      </c>
      <c r="M1647" s="1" t="s">
        <v>10373</v>
      </c>
      <c r="N1647" s="1" t="s">
        <v>10374</v>
      </c>
      <c r="O1647" s="1" t="s">
        <v>247</v>
      </c>
      <c r="P1647" s="1" t="s">
        <v>318</v>
      </c>
      <c r="Q1647" s="1" t="s">
        <v>313</v>
      </c>
      <c r="R1647" s="1" t="s">
        <v>10375</v>
      </c>
      <c r="S1647" s="1" t="s">
        <v>10376</v>
      </c>
      <c r="T1647" s="1"/>
      <c r="U1647" s="1" t="s">
        <v>10377</v>
      </c>
      <c r="V1647" s="1"/>
      <c r="W1647" s="1" t="s">
        <v>10378</v>
      </c>
      <c r="X1647" s="1"/>
      <c r="Y1647" s="1">
        <v>10</v>
      </c>
      <c r="Z1647" s="1"/>
      <c r="AA1647" s="1"/>
      <c r="AB1647" s="1"/>
      <c r="AC1647" s="1"/>
      <c r="AD1647" s="1"/>
      <c r="AE1647" s="1"/>
      <c r="AF1647" s="1"/>
      <c r="AG1647" s="1" t="s">
        <v>82</v>
      </c>
      <c r="AH1647" s="1"/>
      <c r="AI1647" s="1"/>
      <c r="AJ1647" s="1"/>
      <c r="AK1647" s="1"/>
      <c r="AL1647" s="1"/>
      <c r="AM1647" s="1"/>
      <c r="AN1647" s="1"/>
      <c r="AO1647" s="1"/>
      <c r="AP1647" s="1"/>
      <c r="AQ1647" s="1"/>
      <c r="AR1647" s="1"/>
      <c r="AS1647" s="1"/>
      <c r="AT1647" s="1"/>
      <c r="AU1647" s="1"/>
      <c r="AV1647" s="1"/>
      <c r="AW1647" s="1"/>
      <c r="AX1647" s="1"/>
      <c r="AY1647" s="1"/>
      <c r="AZ1647" s="1" t="s">
        <v>252</v>
      </c>
      <c r="BA1647" s="1" t="s">
        <v>247</v>
      </c>
      <c r="BB1647" s="1"/>
      <c r="BC1647" s="1"/>
      <c r="BD1647" s="1"/>
      <c r="BE1647" s="1" t="s">
        <v>150</v>
      </c>
      <c r="BF1647" s="1" t="s">
        <v>151</v>
      </c>
      <c r="BG1647" s="1"/>
      <c r="BH1647" s="1" t="s">
        <v>253</v>
      </c>
      <c r="BI1647" s="1"/>
      <c r="BJ1647" s="1"/>
      <c r="BK1647" s="1"/>
      <c r="BL1647" s="1" t="s">
        <v>10379</v>
      </c>
      <c r="BM1647" s="1" t="s">
        <v>10380</v>
      </c>
      <c r="BN1647" s="1"/>
    </row>
    <row r="1648" spans="1:66" ht="15.75" customHeight="1" x14ac:dyDescent="0.3">
      <c r="A1648" s="1" t="s">
        <v>470</v>
      </c>
      <c r="B1648" s="1">
        <v>100000</v>
      </c>
      <c r="C1648" s="1" t="s">
        <v>68</v>
      </c>
      <c r="D1648" s="1">
        <v>0</v>
      </c>
      <c r="E1648" s="4" t="s">
        <v>6647</v>
      </c>
      <c r="F1648" s="1" t="s">
        <v>69</v>
      </c>
      <c r="G1648" s="1" t="s">
        <v>123</v>
      </c>
      <c r="H1648" s="1" t="s">
        <v>124</v>
      </c>
      <c r="I1648" s="1" t="s">
        <v>101</v>
      </c>
      <c r="J1648" s="1"/>
      <c r="K1648" s="1"/>
      <c r="L1648" s="1" t="s">
        <v>181</v>
      </c>
      <c r="M1648" s="1" t="s">
        <v>10366</v>
      </c>
      <c r="N1648" s="1" t="s">
        <v>10367</v>
      </c>
      <c r="O1648" s="1" t="s">
        <v>247</v>
      </c>
      <c r="P1648" s="1" t="s">
        <v>473</v>
      </c>
      <c r="Q1648" s="1" t="s">
        <v>470</v>
      </c>
      <c r="R1648" s="1" t="s">
        <v>10381</v>
      </c>
      <c r="S1648" s="1" t="s">
        <v>10382</v>
      </c>
      <c r="T1648" s="1"/>
      <c r="U1648" s="1" t="s">
        <v>263</v>
      </c>
      <c r="V1648" s="1"/>
      <c r="W1648" s="1" t="s">
        <v>10370</v>
      </c>
      <c r="X1648" s="1"/>
      <c r="Y1648" s="1">
        <v>117</v>
      </c>
      <c r="Z1648" s="1"/>
      <c r="AA1648" s="1"/>
      <c r="AB1648" s="1"/>
      <c r="AC1648" s="1"/>
      <c r="AD1648" s="1"/>
      <c r="AE1648" s="1"/>
      <c r="AF1648" s="1"/>
      <c r="AG1648" s="1" t="s">
        <v>82</v>
      </c>
      <c r="AH1648" s="1"/>
      <c r="AI1648" s="1"/>
      <c r="AJ1648" s="1"/>
      <c r="AK1648" s="1" t="s">
        <v>421</v>
      </c>
      <c r="AL1648" s="1"/>
      <c r="AM1648" s="1"/>
      <c r="AN1648" s="1"/>
      <c r="AO1648" s="1"/>
      <c r="AP1648" s="1"/>
      <c r="AQ1648" s="1"/>
      <c r="AR1648" s="1"/>
      <c r="AS1648" s="1"/>
      <c r="AT1648" s="1"/>
      <c r="AU1648" s="1"/>
      <c r="AV1648" s="1"/>
      <c r="AW1648" s="1"/>
      <c r="AX1648" s="1" t="s">
        <v>345</v>
      </c>
      <c r="AY1648" s="1"/>
      <c r="AZ1648" s="1" t="s">
        <v>252</v>
      </c>
      <c r="BA1648" s="1" t="s">
        <v>247</v>
      </c>
      <c r="BB1648" s="1"/>
      <c r="BC1648" s="1"/>
      <c r="BD1648" s="1" t="s">
        <v>1067</v>
      </c>
      <c r="BE1648" s="1" t="s">
        <v>150</v>
      </c>
      <c r="BF1648" s="1" t="s">
        <v>298</v>
      </c>
      <c r="BG1648" s="1"/>
      <c r="BH1648" s="1" t="s">
        <v>152</v>
      </c>
      <c r="BI1648" s="1"/>
      <c r="BJ1648" s="1"/>
      <c r="BK1648" s="1"/>
      <c r="BL1648" s="1" t="s">
        <v>10371</v>
      </c>
      <c r="BM1648" s="1" t="s">
        <v>10372</v>
      </c>
      <c r="BN1648" s="1"/>
    </row>
    <row r="1649" spans="1:66" ht="15.75" customHeight="1" x14ac:dyDescent="0.3">
      <c r="A1649" s="1" t="s">
        <v>613</v>
      </c>
      <c r="B1649" s="1">
        <v>200000</v>
      </c>
      <c r="C1649" s="1" t="s">
        <v>68</v>
      </c>
      <c r="D1649" s="1">
        <v>0</v>
      </c>
      <c r="E1649" s="4" t="s">
        <v>2926</v>
      </c>
      <c r="F1649" s="1" t="s">
        <v>69</v>
      </c>
      <c r="G1649" s="1" t="s">
        <v>123</v>
      </c>
      <c r="H1649" s="1" t="s">
        <v>124</v>
      </c>
      <c r="I1649" s="1" t="s">
        <v>101</v>
      </c>
      <c r="J1649" s="1"/>
      <c r="K1649" s="1"/>
      <c r="L1649" s="1" t="s">
        <v>275</v>
      </c>
      <c r="M1649" s="1" t="s">
        <v>10383</v>
      </c>
      <c r="N1649" s="1" t="s">
        <v>10384</v>
      </c>
      <c r="O1649" s="1" t="s">
        <v>201</v>
      </c>
      <c r="P1649" s="1" t="s">
        <v>698</v>
      </c>
      <c r="Q1649" s="1" t="s">
        <v>613</v>
      </c>
      <c r="R1649" s="1" t="s">
        <v>10385</v>
      </c>
      <c r="S1649" s="1" t="s">
        <v>10386</v>
      </c>
      <c r="T1649" s="1"/>
      <c r="U1649" s="1" t="s">
        <v>130</v>
      </c>
      <c r="V1649" s="1"/>
      <c r="W1649" s="1"/>
      <c r="X1649" s="1"/>
      <c r="Y1649" s="1">
        <v>401</v>
      </c>
      <c r="Z1649" s="1"/>
      <c r="AA1649" s="1"/>
      <c r="AB1649" s="1"/>
      <c r="AC1649" s="1"/>
      <c r="AD1649" s="1"/>
      <c r="AE1649" s="1"/>
      <c r="AF1649" s="1"/>
      <c r="AG1649" s="1"/>
      <c r="AH1649" s="1"/>
      <c r="AI1649" s="1"/>
      <c r="AJ1649" s="1"/>
      <c r="AK1649" s="1" t="s">
        <v>220</v>
      </c>
      <c r="AL1649" s="1"/>
      <c r="AM1649" s="1"/>
      <c r="AN1649" s="1"/>
      <c r="AO1649" s="1"/>
      <c r="AP1649" s="1"/>
      <c r="AQ1649" s="1"/>
      <c r="AR1649" s="1"/>
      <c r="AS1649" s="1"/>
      <c r="AT1649" s="1"/>
      <c r="AU1649" s="1"/>
      <c r="AV1649" s="1"/>
      <c r="AW1649" s="1"/>
      <c r="AX1649" s="1"/>
      <c r="AY1649" s="1"/>
      <c r="AZ1649" s="1" t="s">
        <v>205</v>
      </c>
      <c r="BA1649" s="1" t="s">
        <v>201</v>
      </c>
      <c r="BB1649" s="1"/>
      <c r="BC1649" s="1"/>
      <c r="BD1649" s="1" t="s">
        <v>88</v>
      </c>
      <c r="BE1649" s="1" t="s">
        <v>134</v>
      </c>
      <c r="BF1649" s="1"/>
      <c r="BG1649" s="1"/>
      <c r="BH1649" s="1"/>
      <c r="BI1649" s="1"/>
      <c r="BJ1649" s="1"/>
      <c r="BK1649" s="1"/>
      <c r="BL1649" s="1" t="s">
        <v>10387</v>
      </c>
      <c r="BM1649" s="1" t="s">
        <v>10388</v>
      </c>
      <c r="BN1649" s="1"/>
    </row>
    <row r="1650" spans="1:66" ht="15.75" customHeight="1" x14ac:dyDescent="0.3">
      <c r="A1650" s="1" t="s">
        <v>613</v>
      </c>
      <c r="B1650" s="1">
        <v>7000000</v>
      </c>
      <c r="C1650" s="1" t="s">
        <v>68</v>
      </c>
      <c r="D1650" s="1">
        <v>0</v>
      </c>
      <c r="E1650" s="4" t="s">
        <v>2926</v>
      </c>
      <c r="F1650" s="1" t="s">
        <v>69</v>
      </c>
      <c r="G1650" s="1" t="s">
        <v>123</v>
      </c>
      <c r="H1650" s="1" t="s">
        <v>124</v>
      </c>
      <c r="I1650" s="1" t="s">
        <v>101</v>
      </c>
      <c r="J1650" s="1" t="s">
        <v>10389</v>
      </c>
      <c r="K1650" s="1" t="s">
        <v>10390</v>
      </c>
      <c r="L1650" s="1" t="s">
        <v>1013</v>
      </c>
      <c r="M1650" s="1" t="s">
        <v>10383</v>
      </c>
      <c r="N1650" s="1" t="s">
        <v>10384</v>
      </c>
      <c r="O1650" s="1" t="s">
        <v>201</v>
      </c>
      <c r="P1650" s="1" t="s">
        <v>698</v>
      </c>
      <c r="Q1650" s="1" t="s">
        <v>613</v>
      </c>
      <c r="R1650" s="1" t="s">
        <v>10391</v>
      </c>
      <c r="S1650" s="1" t="s">
        <v>10392</v>
      </c>
      <c r="T1650" s="1"/>
      <c r="U1650" s="1" t="s">
        <v>130</v>
      </c>
      <c r="V1650" s="1"/>
      <c r="W1650" s="1"/>
      <c r="X1650" s="1"/>
      <c r="Y1650" s="1">
        <v>401</v>
      </c>
      <c r="Z1650" s="1"/>
      <c r="AA1650" s="1"/>
      <c r="AB1650" s="1"/>
      <c r="AC1650" s="1"/>
      <c r="AD1650" s="1"/>
      <c r="AE1650" s="1"/>
      <c r="AF1650" s="1"/>
      <c r="AG1650" s="1"/>
      <c r="AH1650" s="1"/>
      <c r="AI1650" s="1"/>
      <c r="AJ1650" s="1"/>
      <c r="AK1650" s="1" t="s">
        <v>220</v>
      </c>
      <c r="AL1650" s="1"/>
      <c r="AM1650" s="1"/>
      <c r="AN1650" s="1"/>
      <c r="AO1650" s="1"/>
      <c r="AP1650" s="1"/>
      <c r="AQ1650" s="1"/>
      <c r="AR1650" s="1"/>
      <c r="AS1650" s="1"/>
      <c r="AT1650" s="1"/>
      <c r="AU1650" s="1"/>
      <c r="AV1650" s="1"/>
      <c r="AW1650" s="1"/>
      <c r="AX1650" s="1"/>
      <c r="AY1650" s="1"/>
      <c r="AZ1650" s="1" t="s">
        <v>205</v>
      </c>
      <c r="BA1650" s="1" t="s">
        <v>201</v>
      </c>
      <c r="BB1650" s="1"/>
      <c r="BC1650" s="1"/>
      <c r="BD1650" s="1" t="s">
        <v>88</v>
      </c>
      <c r="BE1650" s="1" t="s">
        <v>134</v>
      </c>
      <c r="BF1650" s="1"/>
      <c r="BG1650" s="1"/>
      <c r="BH1650" s="1"/>
      <c r="BI1650" s="1"/>
      <c r="BJ1650" s="1"/>
      <c r="BK1650" s="1"/>
      <c r="BL1650" s="1" t="s">
        <v>10387</v>
      </c>
      <c r="BM1650" s="1" t="s">
        <v>10388</v>
      </c>
      <c r="BN1650" s="1"/>
    </row>
    <row r="1651" spans="1:66" ht="15.75" customHeight="1" x14ac:dyDescent="0.3">
      <c r="A1651" s="1" t="s">
        <v>613</v>
      </c>
      <c r="B1651" s="1">
        <v>3000000</v>
      </c>
      <c r="C1651" s="1" t="s">
        <v>68</v>
      </c>
      <c r="D1651" s="1">
        <v>0</v>
      </c>
      <c r="E1651" s="4" t="s">
        <v>2926</v>
      </c>
      <c r="F1651" s="1" t="s">
        <v>69</v>
      </c>
      <c r="G1651" s="1" t="s">
        <v>123</v>
      </c>
      <c r="H1651" s="1" t="s">
        <v>124</v>
      </c>
      <c r="I1651" s="1" t="s">
        <v>101</v>
      </c>
      <c r="J1651" s="1" t="s">
        <v>10389</v>
      </c>
      <c r="K1651" s="1" t="s">
        <v>10390</v>
      </c>
      <c r="L1651" s="1" t="s">
        <v>1766</v>
      </c>
      <c r="M1651" s="1" t="s">
        <v>10383</v>
      </c>
      <c r="N1651" s="1" t="s">
        <v>10384</v>
      </c>
      <c r="O1651" s="1" t="s">
        <v>201</v>
      </c>
      <c r="P1651" s="1" t="s">
        <v>698</v>
      </c>
      <c r="Q1651" s="1" t="s">
        <v>613</v>
      </c>
      <c r="R1651" s="1" t="s">
        <v>10393</v>
      </c>
      <c r="S1651" s="1" t="s">
        <v>10394</v>
      </c>
      <c r="T1651" s="1"/>
      <c r="U1651" s="1" t="s">
        <v>130</v>
      </c>
      <c r="V1651" s="1"/>
      <c r="W1651" s="1"/>
      <c r="X1651" s="1"/>
      <c r="Y1651" s="1">
        <v>401</v>
      </c>
      <c r="Z1651" s="1"/>
      <c r="AA1651" s="1"/>
      <c r="AB1651" s="1"/>
      <c r="AC1651" s="1"/>
      <c r="AD1651" s="1"/>
      <c r="AE1651" s="1"/>
      <c r="AF1651" s="1"/>
      <c r="AG1651" s="1"/>
      <c r="AH1651" s="1"/>
      <c r="AI1651" s="1"/>
      <c r="AJ1651" s="1"/>
      <c r="AK1651" s="1" t="s">
        <v>220</v>
      </c>
      <c r="AL1651" s="1"/>
      <c r="AM1651" s="1"/>
      <c r="AN1651" s="1"/>
      <c r="AO1651" s="1"/>
      <c r="AP1651" s="1"/>
      <c r="AQ1651" s="1"/>
      <c r="AR1651" s="1"/>
      <c r="AS1651" s="1"/>
      <c r="AT1651" s="1"/>
      <c r="AU1651" s="1"/>
      <c r="AV1651" s="1"/>
      <c r="AW1651" s="1"/>
      <c r="AX1651" s="1"/>
      <c r="AY1651" s="1"/>
      <c r="AZ1651" s="1" t="s">
        <v>205</v>
      </c>
      <c r="BA1651" s="1" t="s">
        <v>201</v>
      </c>
      <c r="BB1651" s="1"/>
      <c r="BC1651" s="1"/>
      <c r="BD1651" s="1" t="s">
        <v>88</v>
      </c>
      <c r="BE1651" s="1" t="s">
        <v>134</v>
      </c>
      <c r="BF1651" s="1"/>
      <c r="BG1651" s="1"/>
      <c r="BH1651" s="1"/>
      <c r="BI1651" s="1"/>
      <c r="BJ1651" s="1"/>
      <c r="BK1651" s="1"/>
      <c r="BL1651" s="1" t="s">
        <v>10387</v>
      </c>
      <c r="BM1651" s="1" t="s">
        <v>10388</v>
      </c>
      <c r="BN1651" s="1"/>
    </row>
    <row r="1652" spans="1:66" ht="15.75" customHeight="1" x14ac:dyDescent="0.3">
      <c r="A1652" s="1" t="s">
        <v>837</v>
      </c>
      <c r="B1652" s="1">
        <v>600000</v>
      </c>
      <c r="C1652" s="1" t="s">
        <v>68</v>
      </c>
      <c r="D1652" s="1">
        <v>0</v>
      </c>
      <c r="E1652" s="4" t="s">
        <v>2926</v>
      </c>
      <c r="F1652" s="1" t="s">
        <v>69</v>
      </c>
      <c r="G1652" s="1" t="s">
        <v>123</v>
      </c>
      <c r="H1652" s="1" t="s">
        <v>124</v>
      </c>
      <c r="I1652" s="1" t="s">
        <v>101</v>
      </c>
      <c r="J1652" s="1" t="s">
        <v>10395</v>
      </c>
      <c r="K1652" s="1" t="s">
        <v>10396</v>
      </c>
      <c r="L1652" s="1"/>
      <c r="M1652" s="1" t="s">
        <v>10397</v>
      </c>
      <c r="N1652" s="1" t="s">
        <v>10398</v>
      </c>
      <c r="O1652" s="1" t="s">
        <v>952</v>
      </c>
      <c r="P1652" s="1" t="s">
        <v>843</v>
      </c>
      <c r="Q1652" s="1" t="s">
        <v>837</v>
      </c>
      <c r="R1652" s="1" t="s">
        <v>10399</v>
      </c>
      <c r="S1652" s="1" t="s">
        <v>10400</v>
      </c>
      <c r="T1652" s="1"/>
      <c r="U1652" s="1" t="s">
        <v>147</v>
      </c>
      <c r="V1652" s="1"/>
      <c r="W1652" s="1"/>
      <c r="X1652" s="1"/>
      <c r="Y1652" s="1">
        <v>45</v>
      </c>
      <c r="Z1652" s="1"/>
      <c r="AA1652" s="1"/>
      <c r="AB1652" s="1"/>
      <c r="AC1652" s="1"/>
      <c r="AD1652" s="1"/>
      <c r="AE1652" s="1"/>
      <c r="AF1652" s="1"/>
      <c r="AG1652" s="1"/>
      <c r="AH1652" s="1"/>
      <c r="AI1652" s="1"/>
      <c r="AJ1652" s="1"/>
      <c r="AK1652" s="1" t="s">
        <v>356</v>
      </c>
      <c r="AL1652" s="1"/>
      <c r="AM1652" s="1"/>
      <c r="AN1652" s="1"/>
      <c r="AO1652" s="1"/>
      <c r="AP1652" s="1"/>
      <c r="AQ1652" s="1"/>
      <c r="AR1652" s="1"/>
      <c r="AS1652" s="1"/>
      <c r="AT1652" s="1"/>
      <c r="AU1652" s="1"/>
      <c r="AV1652" s="1"/>
      <c r="AW1652" s="1"/>
      <c r="AX1652" s="1" t="s">
        <v>177</v>
      </c>
      <c r="AY1652" s="1"/>
      <c r="AZ1652" s="1" t="s">
        <v>386</v>
      </c>
      <c r="BA1652" s="1" t="s">
        <v>382</v>
      </c>
      <c r="BB1652" s="1"/>
      <c r="BC1652" s="1"/>
      <c r="BD1652" s="1" t="s">
        <v>88</v>
      </c>
      <c r="BE1652" s="1" t="s">
        <v>192</v>
      </c>
      <c r="BF1652" s="1" t="s">
        <v>90</v>
      </c>
      <c r="BG1652" s="1"/>
      <c r="BH1652" s="1" t="s">
        <v>118</v>
      </c>
      <c r="BI1652" s="1"/>
      <c r="BJ1652" s="1"/>
      <c r="BK1652" s="1"/>
      <c r="BL1652" s="1" t="s">
        <v>10401</v>
      </c>
      <c r="BM1652" s="1" t="s">
        <v>10402</v>
      </c>
      <c r="BN1652" s="1" t="s">
        <v>121</v>
      </c>
    </row>
    <row r="1653" spans="1:66" ht="15.75" customHeight="1" x14ac:dyDescent="0.3">
      <c r="A1653" s="1" t="s">
        <v>444</v>
      </c>
      <c r="B1653" s="1">
        <v>2000000</v>
      </c>
      <c r="C1653" s="1" t="s">
        <v>68</v>
      </c>
      <c r="D1653" s="1">
        <v>0</v>
      </c>
      <c r="E1653" s="4">
        <v>44568</v>
      </c>
      <c r="F1653" s="1" t="s">
        <v>69</v>
      </c>
      <c r="G1653" s="1" t="s">
        <v>123</v>
      </c>
      <c r="H1653" s="1" t="s">
        <v>124</v>
      </c>
      <c r="I1653" s="1" t="s">
        <v>101</v>
      </c>
      <c r="J1653" s="1"/>
      <c r="K1653" s="1"/>
      <c r="L1653" s="1" t="s">
        <v>375</v>
      </c>
      <c r="M1653" s="1" t="s">
        <v>10403</v>
      </c>
      <c r="N1653" s="1" t="s">
        <v>10404</v>
      </c>
      <c r="O1653" s="1" t="s">
        <v>444</v>
      </c>
      <c r="P1653" s="1" t="s">
        <v>647</v>
      </c>
      <c r="Q1653" s="1" t="s">
        <v>641</v>
      </c>
      <c r="R1653" s="1" t="s">
        <v>10405</v>
      </c>
      <c r="S1653" s="1" t="s">
        <v>10406</v>
      </c>
      <c r="T1653" s="1"/>
      <c r="U1653" s="1" t="s">
        <v>81</v>
      </c>
      <c r="V1653" s="1"/>
      <c r="W1653" s="1"/>
      <c r="X1653" s="1"/>
      <c r="Y1653" s="1">
        <v>1128</v>
      </c>
      <c r="Z1653" s="1"/>
      <c r="AA1653" s="1"/>
      <c r="AB1653" s="1"/>
      <c r="AC1653" s="1"/>
      <c r="AD1653" s="1"/>
      <c r="AE1653" s="1"/>
      <c r="AF1653" s="1"/>
      <c r="AG1653" s="1"/>
      <c r="AH1653" s="1"/>
      <c r="AI1653" s="1"/>
      <c r="AJ1653" s="1"/>
      <c r="AK1653" s="1" t="s">
        <v>112</v>
      </c>
      <c r="AL1653" s="1"/>
      <c r="AM1653" s="1"/>
      <c r="AN1653" s="1"/>
      <c r="AO1653" s="1"/>
      <c r="AP1653" s="1"/>
      <c r="AQ1653" s="1"/>
      <c r="AR1653" s="1"/>
      <c r="AS1653" s="1"/>
      <c r="AT1653" s="1"/>
      <c r="AU1653" s="1"/>
      <c r="AV1653" s="1"/>
      <c r="AW1653" s="1"/>
      <c r="AX1653" s="1" t="s">
        <v>8153</v>
      </c>
      <c r="AY1653" s="1"/>
      <c r="AZ1653" s="1" t="s">
        <v>443</v>
      </c>
      <c r="BA1653" s="1" t="s">
        <v>444</v>
      </c>
      <c r="BB1653" s="1"/>
      <c r="BC1653" s="1"/>
      <c r="BD1653" s="1" t="s">
        <v>88</v>
      </c>
      <c r="BE1653" s="1" t="s">
        <v>134</v>
      </c>
      <c r="BF1653" s="1" t="s">
        <v>90</v>
      </c>
      <c r="BG1653" s="1"/>
      <c r="BH1653" s="1"/>
      <c r="BI1653" s="1"/>
      <c r="BJ1653" s="1"/>
      <c r="BK1653" s="1"/>
      <c r="BL1653" s="1" t="s">
        <v>10407</v>
      </c>
      <c r="BM1653" s="1" t="s">
        <v>10408</v>
      </c>
      <c r="BN1653" s="1" t="s">
        <v>375</v>
      </c>
    </row>
    <row r="1654" spans="1:66" ht="15.75" customHeight="1" x14ac:dyDescent="0.3">
      <c r="A1654" s="1" t="s">
        <v>837</v>
      </c>
      <c r="B1654" s="1">
        <v>100000</v>
      </c>
      <c r="C1654" s="1" t="s">
        <v>68</v>
      </c>
      <c r="D1654" s="1">
        <v>0</v>
      </c>
      <c r="E1654" s="4" t="s">
        <v>2926</v>
      </c>
      <c r="F1654" s="1" t="s">
        <v>69</v>
      </c>
      <c r="G1654" s="1" t="s">
        <v>123</v>
      </c>
      <c r="H1654" s="1" t="s">
        <v>124</v>
      </c>
      <c r="I1654" s="1" t="s">
        <v>101</v>
      </c>
      <c r="J1654" s="1"/>
      <c r="K1654" s="1"/>
      <c r="L1654" s="1"/>
      <c r="M1654" s="1" t="s">
        <v>10397</v>
      </c>
      <c r="N1654" s="1" t="s">
        <v>10398</v>
      </c>
      <c r="O1654" s="1" t="s">
        <v>952</v>
      </c>
      <c r="P1654" s="1" t="s">
        <v>843</v>
      </c>
      <c r="Q1654" s="1" t="s">
        <v>837</v>
      </c>
      <c r="R1654" s="1" t="s">
        <v>10409</v>
      </c>
      <c r="S1654" s="1" t="s">
        <v>10410</v>
      </c>
      <c r="T1654" s="1"/>
      <c r="U1654" s="1" t="s">
        <v>147</v>
      </c>
      <c r="V1654" s="1"/>
      <c r="W1654" s="1"/>
      <c r="X1654" s="1"/>
      <c r="Y1654" s="1">
        <v>45</v>
      </c>
      <c r="Z1654" s="1"/>
      <c r="AA1654" s="1"/>
      <c r="AB1654" s="1"/>
      <c r="AC1654" s="1"/>
      <c r="AD1654" s="1"/>
      <c r="AE1654" s="1"/>
      <c r="AF1654" s="1"/>
      <c r="AG1654" s="1"/>
      <c r="AH1654" s="1"/>
      <c r="AI1654" s="1"/>
      <c r="AJ1654" s="1"/>
      <c r="AK1654" s="1" t="s">
        <v>356</v>
      </c>
      <c r="AL1654" s="1"/>
      <c r="AM1654" s="1"/>
      <c r="AN1654" s="1"/>
      <c r="AO1654" s="1"/>
      <c r="AP1654" s="1"/>
      <c r="AQ1654" s="1"/>
      <c r="AR1654" s="1"/>
      <c r="AS1654" s="1"/>
      <c r="AT1654" s="1"/>
      <c r="AU1654" s="1"/>
      <c r="AV1654" s="1"/>
      <c r="AW1654" s="1"/>
      <c r="AX1654" s="1" t="s">
        <v>177</v>
      </c>
      <c r="AY1654" s="1"/>
      <c r="AZ1654" s="1" t="s">
        <v>386</v>
      </c>
      <c r="BA1654" s="1" t="s">
        <v>382</v>
      </c>
      <c r="BB1654" s="1"/>
      <c r="BC1654" s="1"/>
      <c r="BD1654" s="1" t="s">
        <v>88</v>
      </c>
      <c r="BE1654" s="1" t="s">
        <v>192</v>
      </c>
      <c r="BF1654" s="1" t="s">
        <v>90</v>
      </c>
      <c r="BG1654" s="1"/>
      <c r="BH1654" s="1" t="s">
        <v>118</v>
      </c>
      <c r="BI1654" s="1"/>
      <c r="BJ1654" s="1"/>
      <c r="BK1654" s="1"/>
      <c r="BL1654" s="1" t="s">
        <v>10401</v>
      </c>
      <c r="BM1654" s="1" t="s">
        <v>10402</v>
      </c>
      <c r="BN1654" s="1" t="s">
        <v>181</v>
      </c>
    </row>
    <row r="1655" spans="1:66" ht="15.75" customHeight="1" x14ac:dyDescent="0.3">
      <c r="A1655" s="1" t="s">
        <v>444</v>
      </c>
      <c r="B1655" s="1">
        <v>10000000</v>
      </c>
      <c r="C1655" s="1" t="s">
        <v>68</v>
      </c>
      <c r="D1655" s="1">
        <v>0</v>
      </c>
      <c r="E1655" s="4">
        <v>44568</v>
      </c>
      <c r="F1655" s="1" t="s">
        <v>69</v>
      </c>
      <c r="G1655" s="1" t="s">
        <v>123</v>
      </c>
      <c r="H1655" s="1" t="s">
        <v>124</v>
      </c>
      <c r="I1655" s="1" t="s">
        <v>101</v>
      </c>
      <c r="J1655" s="1"/>
      <c r="K1655" s="1"/>
      <c r="L1655" s="1" t="s">
        <v>585</v>
      </c>
      <c r="M1655" s="1" t="s">
        <v>10403</v>
      </c>
      <c r="N1655" s="1" t="s">
        <v>10404</v>
      </c>
      <c r="O1655" s="1" t="s">
        <v>444</v>
      </c>
      <c r="P1655" s="1" t="s">
        <v>647</v>
      </c>
      <c r="Q1655" s="1" t="s">
        <v>641</v>
      </c>
      <c r="R1655" s="1" t="s">
        <v>10411</v>
      </c>
      <c r="S1655" s="1" t="s">
        <v>10412</v>
      </c>
      <c r="T1655" s="1"/>
      <c r="U1655" s="1" t="s">
        <v>81</v>
      </c>
      <c r="V1655" s="1"/>
      <c r="W1655" s="1"/>
      <c r="X1655" s="1"/>
      <c r="Y1655" s="1">
        <v>1128</v>
      </c>
      <c r="Z1655" s="1"/>
      <c r="AA1655" s="1"/>
      <c r="AB1655" s="1"/>
      <c r="AC1655" s="1"/>
      <c r="AD1655" s="1"/>
      <c r="AE1655" s="1"/>
      <c r="AF1655" s="1"/>
      <c r="AG1655" s="1"/>
      <c r="AH1655" s="1"/>
      <c r="AI1655" s="1"/>
      <c r="AJ1655" s="1"/>
      <c r="AK1655" s="1" t="s">
        <v>112</v>
      </c>
      <c r="AL1655" s="1"/>
      <c r="AM1655" s="1"/>
      <c r="AN1655" s="1"/>
      <c r="AO1655" s="1"/>
      <c r="AP1655" s="1"/>
      <c r="AQ1655" s="1"/>
      <c r="AR1655" s="1"/>
      <c r="AS1655" s="1"/>
      <c r="AT1655" s="1"/>
      <c r="AU1655" s="1"/>
      <c r="AV1655" s="1"/>
      <c r="AW1655" s="1"/>
      <c r="AX1655" s="1" t="s">
        <v>8153</v>
      </c>
      <c r="AY1655" s="1"/>
      <c r="AZ1655" s="1" t="s">
        <v>443</v>
      </c>
      <c r="BA1655" s="1" t="s">
        <v>444</v>
      </c>
      <c r="BB1655" s="1"/>
      <c r="BC1655" s="1"/>
      <c r="BD1655" s="1" t="s">
        <v>88</v>
      </c>
      <c r="BE1655" s="1" t="s">
        <v>134</v>
      </c>
      <c r="BF1655" s="1" t="s">
        <v>90</v>
      </c>
      <c r="BG1655" s="1"/>
      <c r="BH1655" s="1"/>
      <c r="BI1655" s="1"/>
      <c r="BJ1655" s="1"/>
      <c r="BK1655" s="1"/>
      <c r="BL1655" s="1" t="s">
        <v>10407</v>
      </c>
      <c r="BM1655" s="1" t="s">
        <v>10408</v>
      </c>
      <c r="BN1655" s="1" t="s">
        <v>121</v>
      </c>
    </row>
    <row r="1656" spans="1:66" ht="15.75" customHeight="1" x14ac:dyDescent="0.3">
      <c r="A1656" s="1" t="s">
        <v>952</v>
      </c>
      <c r="B1656" s="1">
        <v>1000000</v>
      </c>
      <c r="C1656" s="1" t="s">
        <v>68</v>
      </c>
      <c r="D1656" s="1">
        <v>0</v>
      </c>
      <c r="E1656" s="4" t="s">
        <v>314</v>
      </c>
      <c r="F1656" s="1" t="s">
        <v>69</v>
      </c>
      <c r="G1656" s="1" t="s">
        <v>123</v>
      </c>
      <c r="H1656" s="1" t="s">
        <v>124</v>
      </c>
      <c r="I1656" s="1" t="s">
        <v>101</v>
      </c>
      <c r="J1656" s="1" t="s">
        <v>8909</v>
      </c>
      <c r="K1656" s="1" t="s">
        <v>8910</v>
      </c>
      <c r="L1656" s="1" t="s">
        <v>375</v>
      </c>
      <c r="M1656" s="1" t="s">
        <v>8911</v>
      </c>
      <c r="N1656" s="1" t="s">
        <v>8912</v>
      </c>
      <c r="O1656" s="1" t="s">
        <v>952</v>
      </c>
      <c r="P1656" s="1" t="s">
        <v>8925</v>
      </c>
      <c r="Q1656" s="1" t="s">
        <v>952</v>
      </c>
      <c r="R1656" s="1" t="s">
        <v>10413</v>
      </c>
      <c r="S1656" s="1" t="s">
        <v>10414</v>
      </c>
      <c r="T1656" s="1"/>
      <c r="U1656" s="1" t="s">
        <v>130</v>
      </c>
      <c r="V1656" s="1"/>
      <c r="W1656" s="1"/>
      <c r="X1656" s="1"/>
      <c r="Y1656" s="1">
        <v>124</v>
      </c>
      <c r="Z1656" s="1"/>
      <c r="AA1656" s="1"/>
      <c r="AB1656" s="1"/>
      <c r="AC1656" s="1"/>
      <c r="AD1656" s="1"/>
      <c r="AE1656" s="1"/>
      <c r="AF1656" s="1"/>
      <c r="AG1656" s="1"/>
      <c r="AH1656" s="1"/>
      <c r="AI1656" s="1"/>
      <c r="AJ1656" s="1"/>
      <c r="AK1656" s="1" t="s">
        <v>8915</v>
      </c>
      <c r="AL1656" s="1"/>
      <c r="AM1656" s="1"/>
      <c r="AN1656" s="1"/>
      <c r="AO1656" s="1"/>
      <c r="AP1656" s="1"/>
      <c r="AQ1656" s="1"/>
      <c r="AR1656" s="1"/>
      <c r="AS1656" s="1"/>
      <c r="AT1656" s="1"/>
      <c r="AU1656" s="1"/>
      <c r="AV1656" s="1"/>
      <c r="AW1656" s="1"/>
      <c r="AX1656" s="1" t="s">
        <v>2339</v>
      </c>
      <c r="AY1656" s="1"/>
      <c r="AZ1656" s="1" t="s">
        <v>234</v>
      </c>
      <c r="BA1656" s="1" t="s">
        <v>138</v>
      </c>
      <c r="BB1656" s="1" t="s">
        <v>1232</v>
      </c>
      <c r="BC1656" s="1"/>
      <c r="BD1656" s="1" t="s">
        <v>116</v>
      </c>
      <c r="BE1656" s="1" t="s">
        <v>134</v>
      </c>
      <c r="BF1656" s="1" t="s">
        <v>135</v>
      </c>
      <c r="BG1656" s="1"/>
      <c r="BH1656" s="1" t="s">
        <v>331</v>
      </c>
      <c r="BI1656" s="1"/>
      <c r="BJ1656" s="1"/>
      <c r="BK1656" s="1"/>
      <c r="BL1656" s="1" t="s">
        <v>8916</v>
      </c>
      <c r="BM1656" s="1" t="s">
        <v>8917</v>
      </c>
      <c r="BN1656" s="1"/>
    </row>
    <row r="1657" spans="1:66" ht="15.75" customHeight="1" x14ac:dyDescent="0.3">
      <c r="A1657" s="1" t="s">
        <v>444</v>
      </c>
      <c r="B1657" s="1">
        <v>100000</v>
      </c>
      <c r="C1657" s="1" t="s">
        <v>68</v>
      </c>
      <c r="D1657" s="1">
        <v>0</v>
      </c>
      <c r="E1657" s="4">
        <v>44568</v>
      </c>
      <c r="F1657" s="1" t="s">
        <v>69</v>
      </c>
      <c r="G1657" s="1" t="s">
        <v>123</v>
      </c>
      <c r="H1657" s="1" t="s">
        <v>124</v>
      </c>
      <c r="I1657" s="1" t="s">
        <v>101</v>
      </c>
      <c r="J1657" s="1"/>
      <c r="K1657" s="1"/>
      <c r="L1657" s="1" t="s">
        <v>181</v>
      </c>
      <c r="M1657" s="1" t="s">
        <v>10403</v>
      </c>
      <c r="N1657" s="1" t="s">
        <v>10404</v>
      </c>
      <c r="O1657" s="1" t="s">
        <v>444</v>
      </c>
      <c r="P1657" s="1" t="s">
        <v>647</v>
      </c>
      <c r="Q1657" s="1" t="s">
        <v>641</v>
      </c>
      <c r="R1657" s="1" t="s">
        <v>10415</v>
      </c>
      <c r="S1657" s="1" t="s">
        <v>10416</v>
      </c>
      <c r="T1657" s="1"/>
      <c r="U1657" s="1" t="s">
        <v>81</v>
      </c>
      <c r="V1657" s="1"/>
      <c r="W1657" s="1"/>
      <c r="X1657" s="1"/>
      <c r="Y1657" s="1">
        <v>1128</v>
      </c>
      <c r="Z1657" s="1"/>
      <c r="AA1657" s="1"/>
      <c r="AB1657" s="1"/>
      <c r="AC1657" s="1"/>
      <c r="AD1657" s="1"/>
      <c r="AE1657" s="1"/>
      <c r="AF1657" s="1"/>
      <c r="AG1657" s="1"/>
      <c r="AH1657" s="1"/>
      <c r="AI1657" s="1"/>
      <c r="AJ1657" s="1"/>
      <c r="AK1657" s="1" t="s">
        <v>112</v>
      </c>
      <c r="AL1657" s="1"/>
      <c r="AM1657" s="1"/>
      <c r="AN1657" s="1"/>
      <c r="AO1657" s="1"/>
      <c r="AP1657" s="1"/>
      <c r="AQ1657" s="1"/>
      <c r="AR1657" s="1"/>
      <c r="AS1657" s="1"/>
      <c r="AT1657" s="1"/>
      <c r="AU1657" s="1"/>
      <c r="AV1657" s="1"/>
      <c r="AW1657" s="1"/>
      <c r="AX1657" s="1" t="s">
        <v>8153</v>
      </c>
      <c r="AY1657" s="1"/>
      <c r="AZ1657" s="1" t="s">
        <v>443</v>
      </c>
      <c r="BA1657" s="1" t="s">
        <v>444</v>
      </c>
      <c r="BB1657" s="1"/>
      <c r="BC1657" s="1"/>
      <c r="BD1657" s="1" t="s">
        <v>88</v>
      </c>
      <c r="BE1657" s="1" t="s">
        <v>134</v>
      </c>
      <c r="BF1657" s="1" t="s">
        <v>90</v>
      </c>
      <c r="BG1657" s="1"/>
      <c r="BH1657" s="1"/>
      <c r="BI1657" s="1"/>
      <c r="BJ1657" s="1"/>
      <c r="BK1657" s="1"/>
      <c r="BL1657" s="1" t="s">
        <v>10407</v>
      </c>
      <c r="BM1657" s="1" t="s">
        <v>10408</v>
      </c>
      <c r="BN1657" s="1" t="s">
        <v>181</v>
      </c>
    </row>
    <row r="1658" spans="1:66" ht="15.75" customHeight="1" x14ac:dyDescent="0.3">
      <c r="A1658" s="1" t="s">
        <v>105</v>
      </c>
      <c r="B1658" s="1">
        <v>300000</v>
      </c>
      <c r="C1658" s="1" t="s">
        <v>68</v>
      </c>
      <c r="D1658" s="1">
        <v>0</v>
      </c>
      <c r="E1658" s="4">
        <v>44780</v>
      </c>
      <c r="F1658" s="1" t="s">
        <v>69</v>
      </c>
      <c r="G1658" s="1" t="s">
        <v>123</v>
      </c>
      <c r="H1658" s="1" t="s">
        <v>124</v>
      </c>
      <c r="I1658" s="1" t="s">
        <v>101</v>
      </c>
      <c r="J1658" s="1"/>
      <c r="K1658" s="1"/>
      <c r="L1658" s="1"/>
      <c r="M1658" s="1" t="s">
        <v>10417</v>
      </c>
      <c r="N1658" s="1" t="s">
        <v>10418</v>
      </c>
      <c r="O1658" s="1" t="s">
        <v>105</v>
      </c>
      <c r="P1658" s="1" t="s">
        <v>945</v>
      </c>
      <c r="Q1658" s="1" t="s">
        <v>105</v>
      </c>
      <c r="R1658" s="1" t="s">
        <v>10419</v>
      </c>
      <c r="S1658" s="1" t="s">
        <v>10420</v>
      </c>
      <c r="T1658" s="1"/>
      <c r="U1658" s="1" t="s">
        <v>130</v>
      </c>
      <c r="V1658" s="1"/>
      <c r="W1658" s="1"/>
      <c r="X1658" s="1"/>
      <c r="Y1658" s="1">
        <v>1958</v>
      </c>
      <c r="Z1658" s="1"/>
      <c r="AA1658" s="1"/>
      <c r="AB1658" s="1"/>
      <c r="AC1658" s="1"/>
      <c r="AD1658" s="1"/>
      <c r="AE1658" s="1"/>
      <c r="AF1658" s="1"/>
      <c r="AG1658" s="1"/>
      <c r="AH1658" s="1"/>
      <c r="AI1658" s="1"/>
      <c r="AJ1658" s="1"/>
      <c r="AK1658" s="1" t="s">
        <v>356</v>
      </c>
      <c r="AL1658" s="1"/>
      <c r="AM1658" s="1"/>
      <c r="AN1658" s="1"/>
      <c r="AO1658" s="1"/>
      <c r="AP1658" s="1"/>
      <c r="AQ1658" s="1"/>
      <c r="AR1658" s="1"/>
      <c r="AS1658" s="1"/>
      <c r="AT1658" s="1"/>
      <c r="AU1658" s="1"/>
      <c r="AV1658" s="1"/>
      <c r="AW1658" s="1"/>
      <c r="AX1658" s="1"/>
      <c r="AY1658" s="1"/>
      <c r="AZ1658" s="1" t="s">
        <v>945</v>
      </c>
      <c r="BA1658" s="1" t="s">
        <v>105</v>
      </c>
      <c r="BB1658" s="1"/>
      <c r="BC1658" s="1"/>
      <c r="BD1658" s="1" t="s">
        <v>266</v>
      </c>
      <c r="BE1658" s="1" t="s">
        <v>134</v>
      </c>
      <c r="BF1658" s="1"/>
      <c r="BG1658" s="1"/>
      <c r="BH1658" s="1"/>
      <c r="BI1658" s="1"/>
      <c r="BJ1658" s="1"/>
      <c r="BK1658" s="1"/>
      <c r="BL1658" s="1" t="s">
        <v>10421</v>
      </c>
      <c r="BM1658" s="1" t="s">
        <v>10422</v>
      </c>
      <c r="BN1658" s="1" t="s">
        <v>375</v>
      </c>
    </row>
    <row r="1659" spans="1:66" ht="15.75" customHeight="1" x14ac:dyDescent="0.3">
      <c r="A1659" s="1" t="s">
        <v>2238</v>
      </c>
      <c r="B1659" s="1">
        <v>1000000</v>
      </c>
      <c r="C1659" s="1" t="s">
        <v>68</v>
      </c>
      <c r="D1659" s="1">
        <v>0</v>
      </c>
      <c r="E1659" s="4">
        <v>44719</v>
      </c>
      <c r="F1659" s="1" t="s">
        <v>69</v>
      </c>
      <c r="G1659" s="1" t="s">
        <v>123</v>
      </c>
      <c r="H1659" s="1" t="s">
        <v>124</v>
      </c>
      <c r="I1659" s="1" t="s">
        <v>101</v>
      </c>
      <c r="J1659" s="1"/>
      <c r="K1659" s="1"/>
      <c r="L1659" s="1"/>
      <c r="M1659" s="1" t="s">
        <v>10423</v>
      </c>
      <c r="N1659" s="1" t="s">
        <v>10424</v>
      </c>
      <c r="O1659" s="1" t="s">
        <v>105</v>
      </c>
      <c r="P1659" s="1" t="s">
        <v>2244</v>
      </c>
      <c r="Q1659" s="1" t="s">
        <v>2238</v>
      </c>
      <c r="R1659" s="1" t="s">
        <v>10425</v>
      </c>
      <c r="S1659" s="1" t="s">
        <v>10426</v>
      </c>
      <c r="T1659" s="1"/>
      <c r="U1659" s="1" t="s">
        <v>4637</v>
      </c>
      <c r="V1659" s="1"/>
      <c r="W1659" s="1"/>
      <c r="X1659" s="1"/>
      <c r="Y1659" s="1">
        <v>331</v>
      </c>
      <c r="Z1659" s="1"/>
      <c r="AA1659" s="1"/>
      <c r="AB1659" s="1"/>
      <c r="AC1659" s="1"/>
      <c r="AD1659" s="1"/>
      <c r="AE1659" s="1"/>
      <c r="AF1659" s="1"/>
      <c r="AG1659" s="1"/>
      <c r="AH1659" s="1"/>
      <c r="AI1659" s="1"/>
      <c r="AJ1659" s="1"/>
      <c r="AK1659" s="1" t="s">
        <v>832</v>
      </c>
      <c r="AL1659" s="1"/>
      <c r="AM1659" s="1"/>
      <c r="AN1659" s="1"/>
      <c r="AO1659" s="1"/>
      <c r="AP1659" s="1"/>
      <c r="AQ1659" s="1"/>
      <c r="AR1659" s="1"/>
      <c r="AS1659" s="1"/>
      <c r="AT1659" s="1"/>
      <c r="AU1659" s="1"/>
      <c r="AV1659" s="1"/>
      <c r="AW1659" s="1"/>
      <c r="AX1659" s="1" t="s">
        <v>345</v>
      </c>
      <c r="AY1659" s="1"/>
      <c r="AZ1659" s="1"/>
      <c r="BA1659" s="1"/>
      <c r="BB1659" s="1"/>
      <c r="BC1659" s="1"/>
      <c r="BD1659" s="1" t="s">
        <v>266</v>
      </c>
      <c r="BE1659" s="1" t="s">
        <v>134</v>
      </c>
      <c r="BF1659" s="1"/>
      <c r="BG1659" s="1"/>
      <c r="BH1659" s="1"/>
      <c r="BI1659" s="1"/>
      <c r="BJ1659" s="1"/>
      <c r="BK1659" s="1"/>
      <c r="BL1659" s="1" t="s">
        <v>10427</v>
      </c>
      <c r="BM1659" s="1" t="s">
        <v>10428</v>
      </c>
      <c r="BN1659" s="1" t="s">
        <v>375</v>
      </c>
    </row>
    <row r="1660" spans="1:66" ht="15.75" customHeight="1" x14ac:dyDescent="0.3">
      <c r="A1660" s="1" t="s">
        <v>952</v>
      </c>
      <c r="B1660" s="1">
        <v>400000</v>
      </c>
      <c r="C1660" s="1" t="s">
        <v>68</v>
      </c>
      <c r="D1660" s="1">
        <v>0</v>
      </c>
      <c r="E1660" s="4" t="s">
        <v>314</v>
      </c>
      <c r="F1660" s="1" t="s">
        <v>69</v>
      </c>
      <c r="G1660" s="1" t="s">
        <v>123</v>
      </c>
      <c r="H1660" s="1" t="s">
        <v>124</v>
      </c>
      <c r="I1660" s="1" t="s">
        <v>101</v>
      </c>
      <c r="J1660" s="1" t="s">
        <v>8909</v>
      </c>
      <c r="K1660" s="1" t="s">
        <v>8910</v>
      </c>
      <c r="L1660" s="1" t="s">
        <v>121</v>
      </c>
      <c r="M1660" s="1" t="s">
        <v>8911</v>
      </c>
      <c r="N1660" s="1" t="s">
        <v>8912</v>
      </c>
      <c r="O1660" s="1" t="s">
        <v>952</v>
      </c>
      <c r="P1660" s="1" t="s">
        <v>8925</v>
      </c>
      <c r="Q1660" s="1" t="s">
        <v>952</v>
      </c>
      <c r="R1660" s="1" t="s">
        <v>10429</v>
      </c>
      <c r="S1660" s="1" t="s">
        <v>10430</v>
      </c>
      <c r="T1660" s="1"/>
      <c r="U1660" s="1" t="s">
        <v>130</v>
      </c>
      <c r="V1660" s="1"/>
      <c r="W1660" s="1"/>
      <c r="X1660" s="1"/>
      <c r="Y1660" s="1">
        <v>124</v>
      </c>
      <c r="Z1660" s="1"/>
      <c r="AA1660" s="1"/>
      <c r="AB1660" s="1"/>
      <c r="AC1660" s="1"/>
      <c r="AD1660" s="1"/>
      <c r="AE1660" s="1"/>
      <c r="AF1660" s="1"/>
      <c r="AG1660" s="1"/>
      <c r="AH1660" s="1"/>
      <c r="AI1660" s="1"/>
      <c r="AJ1660" s="1"/>
      <c r="AK1660" s="1" t="s">
        <v>8915</v>
      </c>
      <c r="AL1660" s="1"/>
      <c r="AM1660" s="1"/>
      <c r="AN1660" s="1"/>
      <c r="AO1660" s="1"/>
      <c r="AP1660" s="1"/>
      <c r="AQ1660" s="1"/>
      <c r="AR1660" s="1"/>
      <c r="AS1660" s="1"/>
      <c r="AT1660" s="1"/>
      <c r="AU1660" s="1"/>
      <c r="AV1660" s="1"/>
      <c r="AW1660" s="1"/>
      <c r="AX1660" s="1" t="s">
        <v>2339</v>
      </c>
      <c r="AY1660" s="1"/>
      <c r="AZ1660" s="1" t="s">
        <v>234</v>
      </c>
      <c r="BA1660" s="1" t="s">
        <v>138</v>
      </c>
      <c r="BB1660" s="1" t="s">
        <v>1232</v>
      </c>
      <c r="BC1660" s="1"/>
      <c r="BD1660" s="1" t="s">
        <v>116</v>
      </c>
      <c r="BE1660" s="1" t="s">
        <v>134</v>
      </c>
      <c r="BF1660" s="1" t="s">
        <v>135</v>
      </c>
      <c r="BG1660" s="1"/>
      <c r="BH1660" s="1" t="s">
        <v>331</v>
      </c>
      <c r="BI1660" s="1"/>
      <c r="BJ1660" s="1"/>
      <c r="BK1660" s="1"/>
      <c r="BL1660" s="1" t="s">
        <v>8916</v>
      </c>
      <c r="BM1660" s="1" t="s">
        <v>8917</v>
      </c>
      <c r="BN1660" s="1"/>
    </row>
    <row r="1661" spans="1:66" ht="15.75" customHeight="1" x14ac:dyDescent="0.3">
      <c r="A1661" s="1" t="s">
        <v>2238</v>
      </c>
      <c r="B1661" s="1">
        <v>4000000</v>
      </c>
      <c r="C1661" s="1" t="s">
        <v>68</v>
      </c>
      <c r="D1661" s="1">
        <v>0</v>
      </c>
      <c r="E1661" s="4">
        <v>44719</v>
      </c>
      <c r="F1661" s="1" t="s">
        <v>69</v>
      </c>
      <c r="G1661" s="1" t="s">
        <v>123</v>
      </c>
      <c r="H1661" s="1" t="s">
        <v>124</v>
      </c>
      <c r="I1661" s="1" t="s">
        <v>101</v>
      </c>
      <c r="J1661" s="1"/>
      <c r="K1661" s="1"/>
      <c r="L1661" s="1"/>
      <c r="M1661" s="1" t="s">
        <v>10423</v>
      </c>
      <c r="N1661" s="1" t="s">
        <v>10424</v>
      </c>
      <c r="O1661" s="1" t="s">
        <v>105</v>
      </c>
      <c r="P1661" s="1" t="s">
        <v>2244</v>
      </c>
      <c r="Q1661" s="1" t="s">
        <v>2238</v>
      </c>
      <c r="R1661" s="1" t="s">
        <v>10431</v>
      </c>
      <c r="S1661" s="1" t="s">
        <v>10432</v>
      </c>
      <c r="T1661" s="1"/>
      <c r="U1661" s="1" t="s">
        <v>4637</v>
      </c>
      <c r="V1661" s="1"/>
      <c r="W1661" s="1"/>
      <c r="X1661" s="1"/>
      <c r="Y1661" s="1">
        <v>331</v>
      </c>
      <c r="Z1661" s="1"/>
      <c r="AA1661" s="1"/>
      <c r="AB1661" s="1"/>
      <c r="AC1661" s="1"/>
      <c r="AD1661" s="1"/>
      <c r="AE1661" s="1"/>
      <c r="AF1661" s="1"/>
      <c r="AG1661" s="1"/>
      <c r="AH1661" s="1"/>
      <c r="AI1661" s="1"/>
      <c r="AJ1661" s="1"/>
      <c r="AK1661" s="1" t="s">
        <v>832</v>
      </c>
      <c r="AL1661" s="1"/>
      <c r="AM1661" s="1"/>
      <c r="AN1661" s="1"/>
      <c r="AO1661" s="1"/>
      <c r="AP1661" s="1"/>
      <c r="AQ1661" s="1"/>
      <c r="AR1661" s="1"/>
      <c r="AS1661" s="1"/>
      <c r="AT1661" s="1"/>
      <c r="AU1661" s="1"/>
      <c r="AV1661" s="1"/>
      <c r="AW1661" s="1"/>
      <c r="AX1661" s="1" t="s">
        <v>345</v>
      </c>
      <c r="AY1661" s="1"/>
      <c r="AZ1661" s="1"/>
      <c r="BA1661" s="1"/>
      <c r="BB1661" s="1"/>
      <c r="BC1661" s="1"/>
      <c r="BD1661" s="1" t="s">
        <v>266</v>
      </c>
      <c r="BE1661" s="1" t="s">
        <v>134</v>
      </c>
      <c r="BF1661" s="1"/>
      <c r="BG1661" s="1"/>
      <c r="BH1661" s="1"/>
      <c r="BI1661" s="1"/>
      <c r="BJ1661" s="1"/>
      <c r="BK1661" s="1"/>
      <c r="BL1661" s="1" t="s">
        <v>10427</v>
      </c>
      <c r="BM1661" s="1" t="s">
        <v>10428</v>
      </c>
      <c r="BN1661" s="1" t="s">
        <v>121</v>
      </c>
    </row>
    <row r="1662" spans="1:66" ht="15.75" customHeight="1" x14ac:dyDescent="0.3">
      <c r="A1662" s="1" t="s">
        <v>641</v>
      </c>
      <c r="B1662" s="1">
        <v>10000</v>
      </c>
      <c r="C1662" s="1" t="s">
        <v>68</v>
      </c>
      <c r="D1662" s="1">
        <v>0</v>
      </c>
      <c r="E1662" s="4">
        <v>44568</v>
      </c>
      <c r="F1662" s="1" t="s">
        <v>69</v>
      </c>
      <c r="G1662" s="1" t="s">
        <v>123</v>
      </c>
      <c r="H1662" s="1" t="s">
        <v>124</v>
      </c>
      <c r="I1662" s="1" t="s">
        <v>101</v>
      </c>
      <c r="J1662" s="1"/>
      <c r="K1662" s="1"/>
      <c r="L1662" s="1" t="s">
        <v>449</v>
      </c>
      <c r="M1662" s="1" t="s">
        <v>10433</v>
      </c>
      <c r="N1662" s="1" t="s">
        <v>10434</v>
      </c>
      <c r="O1662" s="1" t="s">
        <v>444</v>
      </c>
      <c r="P1662" s="1" t="s">
        <v>78</v>
      </c>
      <c r="Q1662" s="1" t="s">
        <v>77</v>
      </c>
      <c r="R1662" s="1" t="s">
        <v>10435</v>
      </c>
      <c r="S1662" s="1" t="s">
        <v>10436</v>
      </c>
      <c r="T1662" s="1"/>
      <c r="U1662" s="1" t="s">
        <v>147</v>
      </c>
      <c r="V1662" s="1"/>
      <c r="W1662" s="1"/>
      <c r="X1662" s="1"/>
      <c r="Y1662" s="1">
        <v>2000</v>
      </c>
      <c r="Z1662" s="1"/>
      <c r="AA1662" s="1"/>
      <c r="AB1662" s="1"/>
      <c r="AC1662" s="1"/>
      <c r="AD1662" s="1"/>
      <c r="AE1662" s="1"/>
      <c r="AF1662" s="1"/>
      <c r="AG1662" s="1"/>
      <c r="AH1662" s="1"/>
      <c r="AI1662" s="1"/>
      <c r="AJ1662" s="1"/>
      <c r="AK1662" s="1" t="s">
        <v>889</v>
      </c>
      <c r="AL1662" s="1"/>
      <c r="AM1662" s="1"/>
      <c r="AN1662" s="1"/>
      <c r="AO1662" s="1"/>
      <c r="AP1662" s="1"/>
      <c r="AQ1662" s="1"/>
      <c r="AR1662" s="1"/>
      <c r="AS1662" s="1"/>
      <c r="AT1662" s="1"/>
      <c r="AU1662" s="1"/>
      <c r="AV1662" s="1"/>
      <c r="AW1662" s="1"/>
      <c r="AX1662" s="1" t="s">
        <v>177</v>
      </c>
      <c r="AY1662" s="1"/>
      <c r="AZ1662" s="1" t="s">
        <v>443</v>
      </c>
      <c r="BA1662" s="1" t="s">
        <v>444</v>
      </c>
      <c r="BB1662" s="1"/>
      <c r="BC1662" s="1"/>
      <c r="BD1662" s="1" t="s">
        <v>4584</v>
      </c>
      <c r="BE1662" s="1" t="s">
        <v>192</v>
      </c>
      <c r="BF1662" s="1"/>
      <c r="BG1662" s="1"/>
      <c r="BH1662" s="1" t="s">
        <v>118</v>
      </c>
      <c r="BI1662" s="1"/>
      <c r="BJ1662" s="1"/>
      <c r="BK1662" s="1"/>
      <c r="BL1662" s="1" t="s">
        <v>10437</v>
      </c>
      <c r="BM1662" s="1" t="s">
        <v>10438</v>
      </c>
      <c r="BN1662" s="1" t="s">
        <v>181</v>
      </c>
    </row>
    <row r="1663" spans="1:66" ht="15.75" customHeight="1" x14ac:dyDescent="0.3">
      <c r="A1663" s="1" t="s">
        <v>256</v>
      </c>
      <c r="B1663" s="1">
        <v>4000000</v>
      </c>
      <c r="C1663" s="1" t="s">
        <v>68</v>
      </c>
      <c r="D1663" s="1">
        <v>0</v>
      </c>
      <c r="E1663" s="4">
        <v>44568</v>
      </c>
      <c r="F1663" s="1" t="s">
        <v>69</v>
      </c>
      <c r="G1663" s="1" t="s">
        <v>123</v>
      </c>
      <c r="H1663" s="1" t="s">
        <v>124</v>
      </c>
      <c r="I1663" s="1" t="s">
        <v>101</v>
      </c>
      <c r="J1663" s="1"/>
      <c r="K1663" s="1"/>
      <c r="L1663" s="1" t="s">
        <v>7549</v>
      </c>
      <c r="M1663" s="1" t="s">
        <v>10439</v>
      </c>
      <c r="N1663" s="1" t="s">
        <v>10440</v>
      </c>
      <c r="O1663" s="1" t="s">
        <v>201</v>
      </c>
      <c r="P1663" s="1" t="s">
        <v>78</v>
      </c>
      <c r="Q1663" s="1" t="s">
        <v>77</v>
      </c>
      <c r="R1663" s="1" t="s">
        <v>10441</v>
      </c>
      <c r="S1663" s="1" t="s">
        <v>10442</v>
      </c>
      <c r="T1663" s="1"/>
      <c r="U1663" s="1" t="s">
        <v>1359</v>
      </c>
      <c r="V1663" s="1"/>
      <c r="W1663" s="1"/>
      <c r="X1663" s="1"/>
      <c r="Y1663" s="1">
        <v>1500</v>
      </c>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t="s">
        <v>205</v>
      </c>
      <c r="BA1663" s="1" t="s">
        <v>201</v>
      </c>
      <c r="BB1663" s="1"/>
      <c r="BC1663" s="1"/>
      <c r="BD1663" s="1"/>
      <c r="BE1663" s="1"/>
      <c r="BF1663" s="1"/>
      <c r="BG1663" s="1" t="s">
        <v>10443</v>
      </c>
      <c r="BH1663" s="1" t="s">
        <v>607</v>
      </c>
      <c r="BI1663" s="1"/>
      <c r="BJ1663" s="1"/>
      <c r="BK1663" s="1"/>
      <c r="BL1663" s="1" t="s">
        <v>10444</v>
      </c>
      <c r="BM1663" s="1" t="s">
        <v>10445</v>
      </c>
      <c r="BN1663" s="1"/>
    </row>
    <row r="1664" spans="1:66" ht="15.75" customHeight="1" x14ac:dyDescent="0.3">
      <c r="A1664" s="1" t="s">
        <v>641</v>
      </c>
      <c r="B1664" s="1">
        <v>20000000</v>
      </c>
      <c r="C1664" s="1" t="s">
        <v>68</v>
      </c>
      <c r="D1664" s="1">
        <v>0</v>
      </c>
      <c r="E1664" s="4">
        <v>44627</v>
      </c>
      <c r="F1664" s="1" t="s">
        <v>69</v>
      </c>
      <c r="G1664" s="1" t="s">
        <v>123</v>
      </c>
      <c r="H1664" s="1" t="s">
        <v>124</v>
      </c>
      <c r="I1664" s="1" t="s">
        <v>101</v>
      </c>
      <c r="J1664" s="1"/>
      <c r="K1664" s="1"/>
      <c r="L1664" s="1" t="s">
        <v>10446</v>
      </c>
      <c r="M1664" s="1" t="s">
        <v>10447</v>
      </c>
      <c r="N1664" s="1" t="s">
        <v>10448</v>
      </c>
      <c r="O1664" s="1" t="s">
        <v>444</v>
      </c>
      <c r="P1664" s="1" t="s">
        <v>78</v>
      </c>
      <c r="Q1664" s="1" t="s">
        <v>77</v>
      </c>
      <c r="R1664" s="1" t="s">
        <v>10449</v>
      </c>
      <c r="S1664" s="1" t="s">
        <v>10450</v>
      </c>
      <c r="T1664" s="1"/>
      <c r="U1664" s="1" t="s">
        <v>263</v>
      </c>
      <c r="V1664" s="1"/>
      <c r="W1664" s="1"/>
      <c r="X1664" s="1"/>
      <c r="Y1664" s="1">
        <v>2300</v>
      </c>
      <c r="Z1664" s="1"/>
      <c r="AA1664" s="1"/>
      <c r="AB1664" s="1"/>
      <c r="AC1664" s="1"/>
      <c r="AD1664" s="1"/>
      <c r="AE1664" s="1"/>
      <c r="AF1664" s="1"/>
      <c r="AG1664" s="1"/>
      <c r="AH1664" s="1"/>
      <c r="AI1664" s="1"/>
      <c r="AJ1664" s="1"/>
      <c r="AK1664" s="1" t="s">
        <v>3600</v>
      </c>
      <c r="AL1664" s="1"/>
      <c r="AM1664" s="1"/>
      <c r="AN1664" s="1"/>
      <c r="AO1664" s="1"/>
      <c r="AP1664" s="1"/>
      <c r="AQ1664" s="1"/>
      <c r="AR1664" s="1"/>
      <c r="AS1664" s="1"/>
      <c r="AT1664" s="1"/>
      <c r="AU1664" s="1"/>
      <c r="AV1664" s="1"/>
      <c r="AW1664" s="1"/>
      <c r="AX1664" s="1" t="s">
        <v>177</v>
      </c>
      <c r="AY1664" s="1"/>
      <c r="AZ1664" s="1" t="s">
        <v>443</v>
      </c>
      <c r="BA1664" s="1" t="s">
        <v>444</v>
      </c>
      <c r="BB1664" s="1"/>
      <c r="BC1664" s="1"/>
      <c r="BD1664" s="1" t="s">
        <v>266</v>
      </c>
      <c r="BE1664" s="1" t="s">
        <v>134</v>
      </c>
      <c r="BF1664" s="1"/>
      <c r="BG1664" s="1"/>
      <c r="BH1664" s="1" t="s">
        <v>5416</v>
      </c>
      <c r="BI1664" s="1"/>
      <c r="BJ1664" s="1"/>
      <c r="BK1664" s="1"/>
      <c r="BL1664" s="1" t="s">
        <v>10451</v>
      </c>
      <c r="BM1664" s="1" t="s">
        <v>10452</v>
      </c>
      <c r="BN1664" s="1" t="s">
        <v>121</v>
      </c>
    </row>
    <row r="1665" spans="1:66" ht="15.75" customHeight="1" x14ac:dyDescent="0.3">
      <c r="A1665" s="1" t="s">
        <v>641</v>
      </c>
      <c r="B1665" s="1">
        <v>1000000</v>
      </c>
      <c r="C1665" s="1" t="s">
        <v>68</v>
      </c>
      <c r="D1665" s="1">
        <v>0</v>
      </c>
      <c r="E1665" s="4">
        <v>44568</v>
      </c>
      <c r="F1665" s="1" t="s">
        <v>69</v>
      </c>
      <c r="G1665" s="1" t="s">
        <v>123</v>
      </c>
      <c r="H1665" s="1" t="s">
        <v>124</v>
      </c>
      <c r="I1665" s="1" t="s">
        <v>101</v>
      </c>
      <c r="J1665" s="1"/>
      <c r="K1665" s="1"/>
      <c r="L1665" s="1" t="s">
        <v>10453</v>
      </c>
      <c r="M1665" s="1" t="s">
        <v>10433</v>
      </c>
      <c r="N1665" s="1" t="s">
        <v>10434</v>
      </c>
      <c r="O1665" s="1" t="s">
        <v>444</v>
      </c>
      <c r="P1665" s="1" t="s">
        <v>78</v>
      </c>
      <c r="Q1665" s="1" t="s">
        <v>77</v>
      </c>
      <c r="R1665" s="1" t="s">
        <v>10454</v>
      </c>
      <c r="S1665" s="1" t="s">
        <v>10455</v>
      </c>
      <c r="T1665" s="1"/>
      <c r="U1665" s="1" t="s">
        <v>147</v>
      </c>
      <c r="V1665" s="1"/>
      <c r="W1665" s="1"/>
      <c r="X1665" s="1"/>
      <c r="Y1665" s="1">
        <v>2000</v>
      </c>
      <c r="Z1665" s="1"/>
      <c r="AA1665" s="1"/>
      <c r="AB1665" s="1"/>
      <c r="AC1665" s="1"/>
      <c r="AD1665" s="1"/>
      <c r="AE1665" s="1"/>
      <c r="AF1665" s="1"/>
      <c r="AG1665" s="1"/>
      <c r="AH1665" s="1"/>
      <c r="AI1665" s="1"/>
      <c r="AJ1665" s="1"/>
      <c r="AK1665" s="1" t="s">
        <v>889</v>
      </c>
      <c r="AL1665" s="1"/>
      <c r="AM1665" s="1"/>
      <c r="AN1665" s="1"/>
      <c r="AO1665" s="1"/>
      <c r="AP1665" s="1"/>
      <c r="AQ1665" s="1"/>
      <c r="AR1665" s="1"/>
      <c r="AS1665" s="1"/>
      <c r="AT1665" s="1"/>
      <c r="AU1665" s="1"/>
      <c r="AV1665" s="1"/>
      <c r="AW1665" s="1"/>
      <c r="AX1665" s="1" t="s">
        <v>177</v>
      </c>
      <c r="AY1665" s="1"/>
      <c r="AZ1665" s="1" t="s">
        <v>443</v>
      </c>
      <c r="BA1665" s="1" t="s">
        <v>444</v>
      </c>
      <c r="BB1665" s="1"/>
      <c r="BC1665" s="1"/>
      <c r="BD1665" s="1" t="s">
        <v>4584</v>
      </c>
      <c r="BE1665" s="1" t="s">
        <v>192</v>
      </c>
      <c r="BF1665" s="1"/>
      <c r="BG1665" s="1"/>
      <c r="BH1665" s="1" t="s">
        <v>118</v>
      </c>
      <c r="BI1665" s="1"/>
      <c r="BJ1665" s="1"/>
      <c r="BK1665" s="1"/>
      <c r="BL1665" s="1" t="s">
        <v>10437</v>
      </c>
      <c r="BM1665" s="1" t="s">
        <v>10438</v>
      </c>
      <c r="BN1665" s="1" t="s">
        <v>121</v>
      </c>
    </row>
    <row r="1666" spans="1:66" ht="15.75" customHeight="1" x14ac:dyDescent="0.3">
      <c r="A1666" s="1" t="s">
        <v>641</v>
      </c>
      <c r="B1666" s="1">
        <v>1800000</v>
      </c>
      <c r="C1666" s="1" t="s">
        <v>68</v>
      </c>
      <c r="D1666" s="1">
        <v>0</v>
      </c>
      <c r="E1666" s="4">
        <v>44568</v>
      </c>
      <c r="F1666" s="1" t="s">
        <v>69</v>
      </c>
      <c r="G1666" s="1" t="s">
        <v>123</v>
      </c>
      <c r="H1666" s="1" t="s">
        <v>124</v>
      </c>
      <c r="I1666" s="1" t="s">
        <v>101</v>
      </c>
      <c r="J1666" s="1"/>
      <c r="K1666" s="1"/>
      <c r="L1666" s="1" t="s">
        <v>10456</v>
      </c>
      <c r="M1666" s="1" t="s">
        <v>10433</v>
      </c>
      <c r="N1666" s="1" t="s">
        <v>10434</v>
      </c>
      <c r="O1666" s="1" t="s">
        <v>444</v>
      </c>
      <c r="P1666" s="1" t="s">
        <v>78</v>
      </c>
      <c r="Q1666" s="1" t="s">
        <v>77</v>
      </c>
      <c r="R1666" s="1" t="s">
        <v>10457</v>
      </c>
      <c r="S1666" s="1" t="s">
        <v>10458</v>
      </c>
      <c r="T1666" s="1"/>
      <c r="U1666" s="1" t="s">
        <v>147</v>
      </c>
      <c r="V1666" s="1"/>
      <c r="W1666" s="1"/>
      <c r="X1666" s="1"/>
      <c r="Y1666" s="1">
        <v>2000</v>
      </c>
      <c r="Z1666" s="1"/>
      <c r="AA1666" s="1"/>
      <c r="AB1666" s="1"/>
      <c r="AC1666" s="1"/>
      <c r="AD1666" s="1"/>
      <c r="AE1666" s="1"/>
      <c r="AF1666" s="1"/>
      <c r="AG1666" s="1"/>
      <c r="AH1666" s="1"/>
      <c r="AI1666" s="1"/>
      <c r="AJ1666" s="1"/>
      <c r="AK1666" s="1" t="s">
        <v>889</v>
      </c>
      <c r="AL1666" s="1"/>
      <c r="AM1666" s="1"/>
      <c r="AN1666" s="1"/>
      <c r="AO1666" s="1"/>
      <c r="AP1666" s="1"/>
      <c r="AQ1666" s="1"/>
      <c r="AR1666" s="1"/>
      <c r="AS1666" s="1"/>
      <c r="AT1666" s="1"/>
      <c r="AU1666" s="1"/>
      <c r="AV1666" s="1"/>
      <c r="AW1666" s="1"/>
      <c r="AX1666" s="1" t="s">
        <v>177</v>
      </c>
      <c r="AY1666" s="1"/>
      <c r="AZ1666" s="1" t="s">
        <v>443</v>
      </c>
      <c r="BA1666" s="1" t="s">
        <v>444</v>
      </c>
      <c r="BB1666" s="1"/>
      <c r="BC1666" s="1"/>
      <c r="BD1666" s="1" t="s">
        <v>4584</v>
      </c>
      <c r="BE1666" s="1" t="s">
        <v>192</v>
      </c>
      <c r="BF1666" s="1"/>
      <c r="BG1666" s="1"/>
      <c r="BH1666" s="1" t="s">
        <v>118</v>
      </c>
      <c r="BI1666" s="1"/>
      <c r="BJ1666" s="1"/>
      <c r="BK1666" s="1"/>
      <c r="BL1666" s="1" t="s">
        <v>10437</v>
      </c>
      <c r="BM1666" s="1" t="s">
        <v>10438</v>
      </c>
      <c r="BN1666" s="1" t="s">
        <v>121</v>
      </c>
    </row>
    <row r="1667" spans="1:66" ht="15.75" customHeight="1" x14ac:dyDescent="0.3">
      <c r="A1667" s="1" t="s">
        <v>168</v>
      </c>
      <c r="B1667" s="1">
        <v>1000000</v>
      </c>
      <c r="C1667" s="1" t="s">
        <v>68</v>
      </c>
      <c r="D1667" s="1">
        <v>0</v>
      </c>
      <c r="E1667" s="4">
        <v>44569</v>
      </c>
      <c r="F1667" s="1" t="s">
        <v>69</v>
      </c>
      <c r="G1667" s="1" t="s">
        <v>123</v>
      </c>
      <c r="H1667" s="1" t="s">
        <v>124</v>
      </c>
      <c r="I1667" s="1" t="s">
        <v>101</v>
      </c>
      <c r="J1667" s="1"/>
      <c r="K1667" s="1"/>
      <c r="L1667" s="1" t="s">
        <v>10459</v>
      </c>
      <c r="M1667" s="1" t="s">
        <v>10460</v>
      </c>
      <c r="N1667" s="1" t="s">
        <v>10461</v>
      </c>
      <c r="O1667" s="1" t="s">
        <v>168</v>
      </c>
      <c r="P1667" s="1" t="s">
        <v>292</v>
      </c>
      <c r="Q1667" s="1" t="s">
        <v>168</v>
      </c>
      <c r="R1667" s="1" t="s">
        <v>10462</v>
      </c>
      <c r="S1667" s="1" t="s">
        <v>10463</v>
      </c>
      <c r="T1667" s="1"/>
      <c r="U1667" s="1" t="s">
        <v>130</v>
      </c>
      <c r="V1667" s="1"/>
      <c r="W1667" s="1"/>
      <c r="X1667" s="1"/>
      <c r="Y1667" s="1">
        <v>246</v>
      </c>
      <c r="Z1667" s="1"/>
      <c r="AA1667" s="1"/>
      <c r="AB1667" s="1"/>
      <c r="AC1667" s="1"/>
      <c r="AD1667" s="1"/>
      <c r="AE1667" s="1"/>
      <c r="AF1667" s="1"/>
      <c r="AG1667" s="1"/>
      <c r="AH1667" s="1"/>
      <c r="AI1667" s="1"/>
      <c r="AJ1667" s="1"/>
      <c r="AK1667" s="1" t="s">
        <v>832</v>
      </c>
      <c r="AL1667" s="1"/>
      <c r="AM1667" s="1"/>
      <c r="AN1667" s="1"/>
      <c r="AO1667" s="1"/>
      <c r="AP1667" s="1"/>
      <c r="AQ1667" s="1"/>
      <c r="AR1667" s="1"/>
      <c r="AS1667" s="1"/>
      <c r="AT1667" s="1"/>
      <c r="AU1667" s="1"/>
      <c r="AV1667" s="1"/>
      <c r="AW1667" s="1"/>
      <c r="AX1667" s="1" t="s">
        <v>357</v>
      </c>
      <c r="AY1667" s="1"/>
      <c r="AZ1667" s="1"/>
      <c r="BA1667" s="1"/>
      <c r="BB1667" s="1"/>
      <c r="BC1667" s="1"/>
      <c r="BD1667" s="1" t="s">
        <v>116</v>
      </c>
      <c r="BE1667" s="1" t="s">
        <v>134</v>
      </c>
      <c r="BF1667" s="1"/>
      <c r="BG1667" s="1"/>
      <c r="BH1667" s="1"/>
      <c r="BI1667" s="1"/>
      <c r="BJ1667" s="1"/>
      <c r="BK1667" s="1"/>
      <c r="BL1667" s="1" t="s">
        <v>10464</v>
      </c>
      <c r="BM1667" s="1" t="s">
        <v>10465</v>
      </c>
      <c r="BN1667" s="1" t="s">
        <v>97</v>
      </c>
    </row>
    <row r="1668" spans="1:66" ht="15.75" customHeight="1" x14ac:dyDescent="0.3">
      <c r="A1668" s="1" t="s">
        <v>247</v>
      </c>
      <c r="B1668" s="1">
        <v>1000000</v>
      </c>
      <c r="C1668" s="1" t="s">
        <v>68</v>
      </c>
      <c r="D1668" s="1">
        <v>0</v>
      </c>
      <c r="E1668" s="4" t="s">
        <v>1059</v>
      </c>
      <c r="F1668" s="1" t="s">
        <v>69</v>
      </c>
      <c r="G1668" s="1" t="s">
        <v>99</v>
      </c>
      <c r="H1668" s="1" t="s">
        <v>100</v>
      </c>
      <c r="I1668" s="1" t="s">
        <v>101</v>
      </c>
      <c r="J1668" s="1"/>
      <c r="K1668" s="1"/>
      <c r="L1668" s="1" t="s">
        <v>2614</v>
      </c>
      <c r="M1668" s="1" t="s">
        <v>10466</v>
      </c>
      <c r="N1668" s="1" t="s">
        <v>10467</v>
      </c>
      <c r="O1668" s="1" t="s">
        <v>247</v>
      </c>
      <c r="P1668" s="1" t="s">
        <v>252</v>
      </c>
      <c r="Q1668" s="1" t="s">
        <v>247</v>
      </c>
      <c r="R1668" s="1" t="s">
        <v>10468</v>
      </c>
      <c r="S1668" s="1" t="s">
        <v>10469</v>
      </c>
      <c r="T1668" s="1"/>
      <c r="U1668" s="1" t="s">
        <v>130</v>
      </c>
      <c r="V1668" s="1"/>
      <c r="W1668" s="1" t="s">
        <v>10470</v>
      </c>
      <c r="X1668" s="1"/>
      <c r="Y1668" s="1">
        <v>120</v>
      </c>
      <c r="Z1668" s="1"/>
      <c r="AA1668" s="1"/>
      <c r="AB1668" s="1"/>
      <c r="AC1668" s="1"/>
      <c r="AD1668" s="1"/>
      <c r="AE1668" s="1"/>
      <c r="AF1668" s="1"/>
      <c r="AG1668" s="1" t="s">
        <v>111</v>
      </c>
      <c r="AH1668" s="1"/>
      <c r="AI1668" s="1"/>
      <c r="AJ1668" s="1"/>
      <c r="AK1668" s="1" t="s">
        <v>889</v>
      </c>
      <c r="AL1668" s="1"/>
      <c r="AM1668" s="1"/>
      <c r="AN1668" s="1"/>
      <c r="AO1668" s="1"/>
      <c r="AP1668" s="1"/>
      <c r="AQ1668" s="1"/>
      <c r="AR1668" s="1"/>
      <c r="AS1668" s="1"/>
      <c r="AT1668" s="1"/>
      <c r="AU1668" s="1"/>
      <c r="AV1668" s="1"/>
      <c r="AW1668" s="1"/>
      <c r="AX1668" s="1"/>
      <c r="AY1668" s="1"/>
      <c r="AZ1668" s="1" t="s">
        <v>252</v>
      </c>
      <c r="BA1668" s="1" t="s">
        <v>247</v>
      </c>
      <c r="BB1668" s="1"/>
      <c r="BC1668" s="1"/>
      <c r="BD1668" s="1" t="s">
        <v>88</v>
      </c>
      <c r="BE1668" s="1" t="s">
        <v>150</v>
      </c>
      <c r="BF1668" s="1" t="s">
        <v>298</v>
      </c>
      <c r="BG1668" s="1"/>
      <c r="BH1668" s="1" t="s">
        <v>152</v>
      </c>
      <c r="BI1668" s="1"/>
      <c r="BJ1668" s="1"/>
      <c r="BK1668" s="1"/>
      <c r="BL1668" s="1" t="s">
        <v>10471</v>
      </c>
      <c r="BM1668" s="1" t="s">
        <v>10472</v>
      </c>
      <c r="BN1668" s="1"/>
    </row>
    <row r="1669" spans="1:66" ht="15.75" customHeight="1" x14ac:dyDescent="0.3">
      <c r="A1669" s="1" t="s">
        <v>256</v>
      </c>
      <c r="B1669" s="1">
        <v>2000000</v>
      </c>
      <c r="C1669" s="1" t="s">
        <v>68</v>
      </c>
      <c r="D1669" s="1">
        <v>0</v>
      </c>
      <c r="E1669" s="4">
        <v>44688</v>
      </c>
      <c r="F1669" s="1" t="s">
        <v>69</v>
      </c>
      <c r="G1669" s="1" t="s">
        <v>123</v>
      </c>
      <c r="H1669" s="1" t="s">
        <v>124</v>
      </c>
      <c r="I1669" s="1" t="s">
        <v>101</v>
      </c>
      <c r="J1669" s="1" t="s">
        <v>5803</v>
      </c>
      <c r="K1669" s="1" t="s">
        <v>5804</v>
      </c>
      <c r="L1669" s="1" t="s">
        <v>4192</v>
      </c>
      <c r="M1669" s="1" t="s">
        <v>5806</v>
      </c>
      <c r="N1669" s="1" t="s">
        <v>5807</v>
      </c>
      <c r="O1669" s="1" t="s">
        <v>201</v>
      </c>
      <c r="P1669" s="1" t="s">
        <v>260</v>
      </c>
      <c r="Q1669" s="1" t="s">
        <v>256</v>
      </c>
      <c r="R1669" s="1" t="s">
        <v>10473</v>
      </c>
      <c r="S1669" s="1" t="s">
        <v>10474</v>
      </c>
      <c r="T1669" s="1"/>
      <c r="U1669" s="1" t="s">
        <v>5365</v>
      </c>
      <c r="V1669" s="1"/>
      <c r="W1669" s="1"/>
      <c r="X1669" s="1"/>
      <c r="Y1669" s="1">
        <v>1150</v>
      </c>
      <c r="Z1669" s="1"/>
      <c r="AA1669" s="1"/>
      <c r="AB1669" s="1"/>
      <c r="AC1669" s="1"/>
      <c r="AD1669" s="1"/>
      <c r="AE1669" s="1"/>
      <c r="AF1669" s="1"/>
      <c r="AG1669" s="1" t="s">
        <v>111</v>
      </c>
      <c r="AH1669" s="1"/>
      <c r="AI1669" s="1"/>
      <c r="AJ1669" s="1"/>
      <c r="AK1669" s="1" t="s">
        <v>112</v>
      </c>
      <c r="AL1669" s="1"/>
      <c r="AM1669" s="1"/>
      <c r="AN1669" s="1"/>
      <c r="AO1669" s="1"/>
      <c r="AP1669" s="1"/>
      <c r="AQ1669" s="1"/>
      <c r="AR1669" s="1"/>
      <c r="AS1669" s="1"/>
      <c r="AT1669" s="1"/>
      <c r="AU1669" s="1"/>
      <c r="AV1669" s="1"/>
      <c r="AW1669" s="1"/>
      <c r="AX1669" s="1" t="s">
        <v>345</v>
      </c>
      <c r="AY1669" s="1"/>
      <c r="AZ1669" s="1" t="s">
        <v>205</v>
      </c>
      <c r="BA1669" s="1" t="s">
        <v>201</v>
      </c>
      <c r="BB1669" s="1"/>
      <c r="BC1669" s="1"/>
      <c r="BD1669" s="1" t="s">
        <v>1802</v>
      </c>
      <c r="BE1669" s="1" t="s">
        <v>117</v>
      </c>
      <c r="BF1669" s="1" t="s">
        <v>5810</v>
      </c>
      <c r="BG1669" s="1"/>
      <c r="BH1669" s="1" t="s">
        <v>1851</v>
      </c>
      <c r="BI1669" s="1"/>
      <c r="BJ1669" s="1"/>
      <c r="BK1669" s="1"/>
      <c r="BL1669" s="1" t="s">
        <v>5811</v>
      </c>
      <c r="BM1669" s="1" t="s">
        <v>5812</v>
      </c>
      <c r="BN1669" s="1"/>
    </row>
    <row r="1670" spans="1:66" ht="15.75" customHeight="1" x14ac:dyDescent="0.3">
      <c r="A1670" s="1" t="s">
        <v>168</v>
      </c>
      <c r="B1670" s="1">
        <v>0</v>
      </c>
      <c r="C1670" s="1" t="s">
        <v>68</v>
      </c>
      <c r="D1670" s="1">
        <v>0</v>
      </c>
      <c r="E1670" s="4" t="s">
        <v>8194</v>
      </c>
      <c r="F1670" s="1" t="s">
        <v>69</v>
      </c>
      <c r="G1670" s="1" t="s">
        <v>123</v>
      </c>
      <c r="H1670" s="1" t="s">
        <v>124</v>
      </c>
      <c r="I1670" s="1" t="s">
        <v>101</v>
      </c>
      <c r="J1670" s="1"/>
      <c r="K1670" s="1"/>
      <c r="L1670" s="1"/>
      <c r="M1670" s="1" t="s">
        <v>8919</v>
      </c>
      <c r="N1670" s="1" t="s">
        <v>8920</v>
      </c>
      <c r="O1670" s="1" t="s">
        <v>952</v>
      </c>
      <c r="P1670" s="1" t="s">
        <v>292</v>
      </c>
      <c r="Q1670" s="1" t="s">
        <v>168</v>
      </c>
      <c r="R1670" s="1" t="s">
        <v>10475</v>
      </c>
      <c r="S1670" s="1" t="s">
        <v>10476</v>
      </c>
      <c r="T1670" s="1"/>
      <c r="U1670" s="1" t="s">
        <v>8923</v>
      </c>
      <c r="V1670" s="1"/>
      <c r="W1670" s="1" t="s">
        <v>8924</v>
      </c>
      <c r="X1670" s="1"/>
      <c r="Y1670" s="1">
        <v>41</v>
      </c>
      <c r="Z1670" s="1"/>
      <c r="AA1670" s="1"/>
      <c r="AB1670" s="1"/>
      <c r="AC1670" s="1"/>
      <c r="AD1670" s="1"/>
      <c r="AE1670" s="1"/>
      <c r="AF1670" s="1"/>
      <c r="AG1670" s="1"/>
      <c r="AH1670" s="1"/>
      <c r="AI1670" s="1"/>
      <c r="AJ1670" s="1"/>
      <c r="AK1670" s="1" t="s">
        <v>220</v>
      </c>
      <c r="AL1670" s="1"/>
      <c r="AM1670" s="1"/>
      <c r="AN1670" s="1"/>
      <c r="AO1670" s="1"/>
      <c r="AP1670" s="1"/>
      <c r="AQ1670" s="1"/>
      <c r="AR1670" s="1"/>
      <c r="AS1670" s="1"/>
      <c r="AT1670" s="1"/>
      <c r="AU1670" s="1"/>
      <c r="AV1670" s="1"/>
      <c r="AW1670" s="1"/>
      <c r="AX1670" s="1"/>
      <c r="AY1670" s="1"/>
      <c r="AZ1670" s="1" t="s">
        <v>8925</v>
      </c>
      <c r="BA1670" s="1" t="s">
        <v>952</v>
      </c>
      <c r="BB1670" s="1"/>
      <c r="BC1670" s="1"/>
      <c r="BD1670" s="1" t="s">
        <v>266</v>
      </c>
      <c r="BE1670" s="1" t="s">
        <v>625</v>
      </c>
      <c r="BF1670" s="1" t="s">
        <v>298</v>
      </c>
      <c r="BG1670" s="1"/>
      <c r="BH1670" s="1" t="s">
        <v>804</v>
      </c>
      <c r="BI1670" s="1"/>
      <c r="BJ1670" s="1"/>
      <c r="BK1670" s="1"/>
      <c r="BL1670" s="1" t="s">
        <v>8926</v>
      </c>
      <c r="BM1670" s="1" t="s">
        <v>8927</v>
      </c>
      <c r="BN1670" s="1" t="s">
        <v>181</v>
      </c>
    </row>
    <row r="1671" spans="1:66" ht="15.75" customHeight="1" x14ac:dyDescent="0.3">
      <c r="A1671" s="1" t="s">
        <v>168</v>
      </c>
      <c r="B1671" s="1">
        <v>1000000</v>
      </c>
      <c r="C1671" s="1" t="s">
        <v>68</v>
      </c>
      <c r="D1671" s="1">
        <v>0</v>
      </c>
      <c r="E1671" s="4">
        <v>44569</v>
      </c>
      <c r="F1671" s="1" t="s">
        <v>69</v>
      </c>
      <c r="G1671" s="1" t="s">
        <v>123</v>
      </c>
      <c r="H1671" s="1" t="s">
        <v>124</v>
      </c>
      <c r="I1671" s="1" t="s">
        <v>101</v>
      </c>
      <c r="J1671" s="1" t="s">
        <v>10477</v>
      </c>
      <c r="K1671" s="1" t="s">
        <v>10478</v>
      </c>
      <c r="L1671" s="1" t="s">
        <v>10479</v>
      </c>
      <c r="M1671" s="1" t="s">
        <v>10460</v>
      </c>
      <c r="N1671" s="1" t="s">
        <v>10461</v>
      </c>
      <c r="O1671" s="1" t="s">
        <v>168</v>
      </c>
      <c r="P1671" s="1" t="s">
        <v>292</v>
      </c>
      <c r="Q1671" s="1" t="s">
        <v>168</v>
      </c>
      <c r="R1671" s="1" t="s">
        <v>10480</v>
      </c>
      <c r="S1671" s="1" t="s">
        <v>10481</v>
      </c>
      <c r="T1671" s="1"/>
      <c r="U1671" s="1" t="s">
        <v>130</v>
      </c>
      <c r="V1671" s="1"/>
      <c r="W1671" s="1"/>
      <c r="X1671" s="1"/>
      <c r="Y1671" s="1">
        <v>246</v>
      </c>
      <c r="Z1671" s="1"/>
      <c r="AA1671" s="1"/>
      <c r="AB1671" s="1"/>
      <c r="AC1671" s="1"/>
      <c r="AD1671" s="1"/>
      <c r="AE1671" s="1"/>
      <c r="AF1671" s="1"/>
      <c r="AG1671" s="1"/>
      <c r="AH1671" s="1"/>
      <c r="AI1671" s="1"/>
      <c r="AJ1671" s="1"/>
      <c r="AK1671" s="1" t="s">
        <v>832</v>
      </c>
      <c r="AL1671" s="1"/>
      <c r="AM1671" s="1"/>
      <c r="AN1671" s="1"/>
      <c r="AO1671" s="1"/>
      <c r="AP1671" s="1"/>
      <c r="AQ1671" s="1"/>
      <c r="AR1671" s="1"/>
      <c r="AS1671" s="1"/>
      <c r="AT1671" s="1"/>
      <c r="AU1671" s="1"/>
      <c r="AV1671" s="1"/>
      <c r="AW1671" s="1"/>
      <c r="AX1671" s="1" t="s">
        <v>357</v>
      </c>
      <c r="AY1671" s="1"/>
      <c r="AZ1671" s="1"/>
      <c r="BA1671" s="1"/>
      <c r="BB1671" s="1"/>
      <c r="BC1671" s="1"/>
      <c r="BD1671" s="1" t="s">
        <v>116</v>
      </c>
      <c r="BE1671" s="1" t="s">
        <v>134</v>
      </c>
      <c r="BF1671" s="1"/>
      <c r="BG1671" s="1"/>
      <c r="BH1671" s="1"/>
      <c r="BI1671" s="1"/>
      <c r="BJ1671" s="1"/>
      <c r="BK1671" s="1"/>
      <c r="BL1671" s="1" t="s">
        <v>10464</v>
      </c>
      <c r="BM1671" s="1" t="s">
        <v>10465</v>
      </c>
      <c r="BN1671" s="1" t="s">
        <v>97</v>
      </c>
    </row>
    <row r="1672" spans="1:66" ht="15.75" customHeight="1" x14ac:dyDescent="0.3">
      <c r="A1672" s="1" t="s">
        <v>444</v>
      </c>
      <c r="B1672" s="1">
        <v>200000</v>
      </c>
      <c r="C1672" s="1" t="s">
        <v>68</v>
      </c>
      <c r="D1672" s="1">
        <v>0</v>
      </c>
      <c r="E1672" s="4">
        <v>44568</v>
      </c>
      <c r="F1672" s="1" t="s">
        <v>69</v>
      </c>
      <c r="G1672" s="1" t="s">
        <v>123</v>
      </c>
      <c r="H1672" s="1" t="s">
        <v>124</v>
      </c>
      <c r="I1672" s="1" t="s">
        <v>101</v>
      </c>
      <c r="J1672" s="1"/>
      <c r="K1672" s="1"/>
      <c r="L1672" s="1" t="s">
        <v>796</v>
      </c>
      <c r="M1672" s="1" t="s">
        <v>10482</v>
      </c>
      <c r="N1672" s="1" t="s">
        <v>10483</v>
      </c>
      <c r="O1672" s="1" t="s">
        <v>444</v>
      </c>
      <c r="P1672" s="1" t="s">
        <v>2212</v>
      </c>
      <c r="Q1672" s="1" t="s">
        <v>2213</v>
      </c>
      <c r="R1672" s="1" t="s">
        <v>10484</v>
      </c>
      <c r="S1672" s="1" t="s">
        <v>10485</v>
      </c>
      <c r="T1672" s="1"/>
      <c r="U1672" s="1" t="s">
        <v>1299</v>
      </c>
      <c r="V1672" s="1"/>
      <c r="W1672" s="1"/>
      <c r="X1672" s="1"/>
      <c r="Y1672" s="1">
        <v>1000</v>
      </c>
      <c r="Z1672" s="1"/>
      <c r="AA1672" s="1"/>
      <c r="AB1672" s="1"/>
      <c r="AC1672" s="1"/>
      <c r="AD1672" s="1"/>
      <c r="AE1672" s="1"/>
      <c r="AF1672" s="1"/>
      <c r="AG1672" s="1"/>
      <c r="AH1672" s="1"/>
      <c r="AI1672" s="1"/>
      <c r="AJ1672" s="1"/>
      <c r="AK1672" s="1" t="s">
        <v>112</v>
      </c>
      <c r="AL1672" s="1"/>
      <c r="AM1672" s="1"/>
      <c r="AN1672" s="1"/>
      <c r="AO1672" s="1"/>
      <c r="AP1672" s="1"/>
      <c r="AQ1672" s="1"/>
      <c r="AR1672" s="1"/>
      <c r="AS1672" s="1"/>
      <c r="AT1672" s="1"/>
      <c r="AU1672" s="1"/>
      <c r="AV1672" s="1"/>
      <c r="AW1672" s="1"/>
      <c r="AX1672" s="1" t="s">
        <v>282</v>
      </c>
      <c r="AY1672" s="1"/>
      <c r="AZ1672" s="1" t="s">
        <v>132</v>
      </c>
      <c r="BA1672" s="1" t="s">
        <v>127</v>
      </c>
      <c r="BB1672" s="1"/>
      <c r="BC1672" s="1"/>
      <c r="BD1672" s="1" t="s">
        <v>10486</v>
      </c>
      <c r="BE1672" s="1" t="s">
        <v>134</v>
      </c>
      <c r="BF1672" s="1"/>
      <c r="BG1672" s="1"/>
      <c r="BH1672" s="1"/>
      <c r="BI1672" s="1"/>
      <c r="BJ1672" s="1"/>
      <c r="BK1672" s="1"/>
      <c r="BL1672" s="1" t="s">
        <v>10487</v>
      </c>
      <c r="BM1672" s="1" t="s">
        <v>10488</v>
      </c>
      <c r="BN1672" s="1"/>
    </row>
    <row r="1673" spans="1:66" ht="15.75" customHeight="1" x14ac:dyDescent="0.3">
      <c r="A1673" s="1" t="s">
        <v>4686</v>
      </c>
      <c r="B1673" s="1">
        <v>500000</v>
      </c>
      <c r="C1673" s="1" t="s">
        <v>68</v>
      </c>
      <c r="D1673" s="1">
        <v>0</v>
      </c>
      <c r="E1673" s="4" t="s">
        <v>6996</v>
      </c>
      <c r="F1673" s="1" t="s">
        <v>69</v>
      </c>
      <c r="G1673" s="1" t="s">
        <v>99</v>
      </c>
      <c r="H1673" s="1" t="s">
        <v>100</v>
      </c>
      <c r="I1673" s="1" t="s">
        <v>101</v>
      </c>
      <c r="J1673" s="1" t="s">
        <v>10489</v>
      </c>
      <c r="K1673" s="1" t="s">
        <v>10490</v>
      </c>
      <c r="L1673" s="1" t="s">
        <v>181</v>
      </c>
      <c r="M1673" s="1" t="s">
        <v>10491</v>
      </c>
      <c r="N1673" s="1" t="s">
        <v>10492</v>
      </c>
      <c r="O1673" s="1" t="s">
        <v>291</v>
      </c>
      <c r="P1673" s="1" t="s">
        <v>619</v>
      </c>
      <c r="Q1673" s="1" t="s">
        <v>620</v>
      </c>
      <c r="R1673" s="1" t="s">
        <v>10493</v>
      </c>
      <c r="S1673" s="1" t="s">
        <v>10494</v>
      </c>
      <c r="T1673" s="1"/>
      <c r="U1673" s="1" t="s">
        <v>130</v>
      </c>
      <c r="V1673" s="1"/>
      <c r="W1673" s="1"/>
      <c r="X1673" s="1"/>
      <c r="Y1673" s="1">
        <v>185</v>
      </c>
      <c r="Z1673" s="1"/>
      <c r="AA1673" s="1"/>
      <c r="AB1673" s="1"/>
      <c r="AC1673" s="1"/>
      <c r="AD1673" s="1"/>
      <c r="AE1673" s="1"/>
      <c r="AF1673" s="1"/>
      <c r="AG1673" s="1"/>
      <c r="AH1673" s="1"/>
      <c r="AI1673" s="1"/>
      <c r="AJ1673" s="1"/>
      <c r="AK1673" s="1" t="s">
        <v>832</v>
      </c>
      <c r="AL1673" s="1"/>
      <c r="AM1673" s="1"/>
      <c r="AN1673" s="1"/>
      <c r="AO1673" s="1"/>
      <c r="AP1673" s="1"/>
      <c r="AQ1673" s="1"/>
      <c r="AR1673" s="1"/>
      <c r="AS1673" s="1"/>
      <c r="AT1673" s="1"/>
      <c r="AU1673" s="1"/>
      <c r="AV1673" s="1"/>
      <c r="AW1673" s="1"/>
      <c r="AX1673" s="1" t="s">
        <v>5390</v>
      </c>
      <c r="AY1673" s="1"/>
      <c r="AZ1673" s="1" t="s">
        <v>296</v>
      </c>
      <c r="BA1673" s="1" t="s">
        <v>291</v>
      </c>
      <c r="BB1673" s="1" t="s">
        <v>1232</v>
      </c>
      <c r="BC1673" s="1"/>
      <c r="BD1673" s="1" t="s">
        <v>1067</v>
      </c>
      <c r="BE1673" s="1" t="s">
        <v>134</v>
      </c>
      <c r="BF1673" s="1" t="s">
        <v>135</v>
      </c>
      <c r="BG1673" s="1"/>
      <c r="BH1673" s="1" t="s">
        <v>331</v>
      </c>
      <c r="BI1673" s="1"/>
      <c r="BJ1673" s="1"/>
      <c r="BK1673" s="1"/>
      <c r="BL1673" s="1" t="s">
        <v>10495</v>
      </c>
      <c r="BM1673" s="1" t="s">
        <v>10496</v>
      </c>
      <c r="BN1673" s="1"/>
    </row>
    <row r="1674" spans="1:66" ht="15.75" customHeight="1" x14ac:dyDescent="0.3">
      <c r="A1674" s="1" t="s">
        <v>470</v>
      </c>
      <c r="B1674" s="1">
        <v>1500000</v>
      </c>
      <c r="C1674" s="1" t="s">
        <v>68</v>
      </c>
      <c r="D1674" s="1">
        <v>0</v>
      </c>
      <c r="E1674" s="4">
        <v>44719</v>
      </c>
      <c r="F1674" s="1" t="s">
        <v>69</v>
      </c>
      <c r="G1674" s="1" t="s">
        <v>123</v>
      </c>
      <c r="H1674" s="1" t="s">
        <v>124</v>
      </c>
      <c r="I1674" s="1" t="s">
        <v>101</v>
      </c>
      <c r="J1674" s="1" t="s">
        <v>10497</v>
      </c>
      <c r="K1674" s="1" t="s">
        <v>10498</v>
      </c>
      <c r="L1674" s="1"/>
      <c r="M1674" s="1" t="s">
        <v>10499</v>
      </c>
      <c r="N1674" s="1" t="s">
        <v>10500</v>
      </c>
      <c r="O1674" s="1" t="s">
        <v>233</v>
      </c>
      <c r="P1674" s="1" t="s">
        <v>473</v>
      </c>
      <c r="Q1674" s="1" t="s">
        <v>470</v>
      </c>
      <c r="R1674" s="1" t="s">
        <v>10501</v>
      </c>
      <c r="S1674" s="1" t="s">
        <v>10502</v>
      </c>
      <c r="T1674" s="1"/>
      <c r="U1674" s="1" t="s">
        <v>81</v>
      </c>
      <c r="V1674" s="1"/>
      <c r="W1674" s="1"/>
      <c r="X1674" s="1"/>
      <c r="Y1674" s="1">
        <v>1000</v>
      </c>
      <c r="Z1674" s="1"/>
      <c r="AA1674" s="1"/>
      <c r="AB1674" s="1" t="s">
        <v>560</v>
      </c>
      <c r="AC1674" s="1"/>
      <c r="AD1674" s="1"/>
      <c r="AE1674" s="1"/>
      <c r="AF1674" s="1"/>
      <c r="AG1674" s="1" t="s">
        <v>111</v>
      </c>
      <c r="AH1674" s="1"/>
      <c r="AI1674" s="1"/>
      <c r="AJ1674" s="1"/>
      <c r="AK1674" s="1" t="s">
        <v>1389</v>
      </c>
      <c r="AL1674" s="1"/>
      <c r="AM1674" s="1"/>
      <c r="AN1674" s="1"/>
      <c r="AO1674" s="1"/>
      <c r="AP1674" s="1"/>
      <c r="AQ1674" s="1"/>
      <c r="AR1674" s="1"/>
      <c r="AS1674" s="1"/>
      <c r="AT1674" s="1"/>
      <c r="AU1674" s="1"/>
      <c r="AV1674" s="1"/>
      <c r="AW1674" s="1"/>
      <c r="AX1674" s="1" t="s">
        <v>345</v>
      </c>
      <c r="AY1674" s="1"/>
      <c r="AZ1674" s="1" t="s">
        <v>238</v>
      </c>
      <c r="BA1674" s="1" t="s">
        <v>233</v>
      </c>
      <c r="BB1674" s="1"/>
      <c r="BC1674" s="1"/>
      <c r="BD1674" s="1" t="s">
        <v>1067</v>
      </c>
      <c r="BE1674" s="1" t="s">
        <v>192</v>
      </c>
      <c r="BF1674" s="1"/>
      <c r="BG1674" s="1"/>
      <c r="BH1674" s="1" t="s">
        <v>193</v>
      </c>
      <c r="BI1674" s="1"/>
      <c r="BJ1674" s="1"/>
      <c r="BK1674" s="1"/>
      <c r="BL1674" s="1" t="s">
        <v>10503</v>
      </c>
      <c r="BM1674" s="1" t="s">
        <v>10504</v>
      </c>
      <c r="BN1674" s="1" t="s">
        <v>121</v>
      </c>
    </row>
    <row r="1675" spans="1:66" ht="15.75" customHeight="1" x14ac:dyDescent="0.3">
      <c r="A1675" s="1" t="s">
        <v>613</v>
      </c>
      <c r="B1675" s="1">
        <v>5000000</v>
      </c>
      <c r="C1675" s="1" t="s">
        <v>68</v>
      </c>
      <c r="D1675" s="1">
        <v>0</v>
      </c>
      <c r="E1675" s="4">
        <v>44570</v>
      </c>
      <c r="F1675" s="1" t="s">
        <v>69</v>
      </c>
      <c r="G1675" s="1" t="s">
        <v>123</v>
      </c>
      <c r="H1675" s="1" t="s">
        <v>124</v>
      </c>
      <c r="I1675" s="1" t="s">
        <v>101</v>
      </c>
      <c r="J1675" s="1"/>
      <c r="K1675" s="1"/>
      <c r="L1675" s="1" t="s">
        <v>3177</v>
      </c>
      <c r="M1675" s="1" t="s">
        <v>10505</v>
      </c>
      <c r="N1675" s="1" t="s">
        <v>10506</v>
      </c>
      <c r="O1675" s="1" t="s">
        <v>401</v>
      </c>
      <c r="P1675" s="1" t="s">
        <v>619</v>
      </c>
      <c r="Q1675" s="1" t="s">
        <v>620</v>
      </c>
      <c r="R1675" s="1" t="s">
        <v>10507</v>
      </c>
      <c r="S1675" s="1" t="s">
        <v>10508</v>
      </c>
      <c r="T1675" s="1"/>
      <c r="U1675" s="1" t="s">
        <v>130</v>
      </c>
      <c r="V1675" s="1"/>
      <c r="W1675" s="1"/>
      <c r="X1675" s="1"/>
      <c r="Y1675" s="1">
        <v>8500</v>
      </c>
      <c r="Z1675" s="1"/>
      <c r="AA1675" s="1"/>
      <c r="AB1675" s="1" t="s">
        <v>560</v>
      </c>
      <c r="AC1675" s="1"/>
      <c r="AD1675" s="1"/>
      <c r="AE1675" s="1"/>
      <c r="AF1675" s="1"/>
      <c r="AG1675" s="1" t="s">
        <v>111</v>
      </c>
      <c r="AH1675" s="1"/>
      <c r="AI1675" s="1"/>
      <c r="AJ1675" s="1"/>
      <c r="AK1675" s="1" t="s">
        <v>10509</v>
      </c>
      <c r="AL1675" s="1"/>
      <c r="AM1675" s="1"/>
      <c r="AN1675" s="1"/>
      <c r="AO1675" s="1"/>
      <c r="AP1675" s="1"/>
      <c r="AQ1675" s="1"/>
      <c r="AR1675" s="1"/>
      <c r="AS1675" s="1"/>
      <c r="AT1675" s="1"/>
      <c r="AU1675" s="1"/>
      <c r="AV1675" s="1"/>
      <c r="AW1675" s="1"/>
      <c r="AX1675" s="1" t="s">
        <v>1034</v>
      </c>
      <c r="AY1675" s="1"/>
      <c r="AZ1675" s="1" t="s">
        <v>407</v>
      </c>
      <c r="BA1675" s="1" t="s">
        <v>401</v>
      </c>
      <c r="BB1675" s="1"/>
      <c r="BC1675" s="1"/>
      <c r="BD1675" s="1" t="s">
        <v>1461</v>
      </c>
      <c r="BE1675" s="1" t="s">
        <v>134</v>
      </c>
      <c r="BF1675" s="1" t="s">
        <v>10510</v>
      </c>
      <c r="BG1675" s="1"/>
      <c r="BH1675" s="1" t="s">
        <v>193</v>
      </c>
      <c r="BI1675" s="1"/>
      <c r="BJ1675" s="1"/>
      <c r="BK1675" s="1"/>
      <c r="BL1675" s="1" t="s">
        <v>10511</v>
      </c>
      <c r="BM1675" s="1" t="s">
        <v>10512</v>
      </c>
      <c r="BN1675" s="1"/>
    </row>
    <row r="1676" spans="1:66" ht="15.75" customHeight="1" x14ac:dyDescent="0.3">
      <c r="A1676" s="1" t="s">
        <v>976</v>
      </c>
      <c r="B1676" s="1">
        <v>100000</v>
      </c>
      <c r="C1676" s="1" t="s">
        <v>68</v>
      </c>
      <c r="D1676" s="1">
        <v>0</v>
      </c>
      <c r="E1676" s="4" t="s">
        <v>4420</v>
      </c>
      <c r="F1676" s="1" t="s">
        <v>69</v>
      </c>
      <c r="G1676" s="1" t="s">
        <v>123</v>
      </c>
      <c r="H1676" s="1" t="s">
        <v>124</v>
      </c>
      <c r="I1676" s="1" t="s">
        <v>101</v>
      </c>
      <c r="J1676" s="1" t="s">
        <v>10513</v>
      </c>
      <c r="K1676" s="1" t="s">
        <v>10514</v>
      </c>
      <c r="L1676" s="1" t="s">
        <v>10515</v>
      </c>
      <c r="M1676" s="1" t="s">
        <v>10516</v>
      </c>
      <c r="N1676" s="1" t="s">
        <v>10517</v>
      </c>
      <c r="O1676" s="1" t="s">
        <v>291</v>
      </c>
      <c r="P1676" s="1" t="s">
        <v>1616</v>
      </c>
      <c r="Q1676" s="1" t="s">
        <v>976</v>
      </c>
      <c r="R1676" s="1" t="s">
        <v>10518</v>
      </c>
      <c r="S1676" s="1" t="s">
        <v>10519</v>
      </c>
      <c r="T1676" s="1"/>
      <c r="U1676" s="1" t="s">
        <v>130</v>
      </c>
      <c r="V1676" s="1"/>
      <c r="W1676" s="1"/>
      <c r="X1676" s="1"/>
      <c r="Y1676" s="1">
        <v>500</v>
      </c>
      <c r="Z1676" s="1"/>
      <c r="AA1676" s="1"/>
      <c r="AB1676" s="1"/>
      <c r="AC1676" s="1"/>
      <c r="AD1676" s="1"/>
      <c r="AE1676" s="1"/>
      <c r="AF1676" s="1"/>
      <c r="AG1676" s="1"/>
      <c r="AH1676" s="1"/>
      <c r="AI1676" s="1"/>
      <c r="AJ1676" s="1"/>
      <c r="AK1676" s="1" t="s">
        <v>10520</v>
      </c>
      <c r="AL1676" s="1"/>
      <c r="AM1676" s="1"/>
      <c r="AN1676" s="1"/>
      <c r="AO1676" s="1"/>
      <c r="AP1676" s="1"/>
      <c r="AQ1676" s="1"/>
      <c r="AR1676" s="1"/>
      <c r="AS1676" s="1"/>
      <c r="AT1676" s="1"/>
      <c r="AU1676" s="1"/>
      <c r="AV1676" s="1"/>
      <c r="AW1676" s="1"/>
      <c r="AX1676" s="1" t="s">
        <v>177</v>
      </c>
      <c r="AY1676" s="1"/>
      <c r="AZ1676" s="1" t="s">
        <v>296</v>
      </c>
      <c r="BA1676" s="1" t="s">
        <v>291</v>
      </c>
      <c r="BB1676" s="1"/>
      <c r="BC1676" s="1"/>
      <c r="BD1676" s="1" t="s">
        <v>116</v>
      </c>
      <c r="BE1676" s="1" t="s">
        <v>134</v>
      </c>
      <c r="BF1676" s="1" t="s">
        <v>90</v>
      </c>
      <c r="BG1676" s="1"/>
      <c r="BH1676" s="1"/>
      <c r="BI1676" s="1"/>
      <c r="BJ1676" s="1"/>
      <c r="BK1676" s="1"/>
      <c r="BL1676" s="1" t="s">
        <v>10521</v>
      </c>
      <c r="BM1676" s="1" t="s">
        <v>10522</v>
      </c>
      <c r="BN1676" s="1" t="s">
        <v>181</v>
      </c>
    </row>
    <row r="1677" spans="1:66" ht="15.75" customHeight="1" x14ac:dyDescent="0.3">
      <c r="A1677" s="1" t="s">
        <v>976</v>
      </c>
      <c r="B1677" s="1">
        <v>2000000</v>
      </c>
      <c r="C1677" s="1" t="s">
        <v>68</v>
      </c>
      <c r="D1677" s="1">
        <v>0</v>
      </c>
      <c r="E1677" s="4" t="s">
        <v>4420</v>
      </c>
      <c r="F1677" s="1" t="s">
        <v>69</v>
      </c>
      <c r="G1677" s="1" t="s">
        <v>123</v>
      </c>
      <c r="H1677" s="1" t="s">
        <v>124</v>
      </c>
      <c r="I1677" s="1" t="s">
        <v>101</v>
      </c>
      <c r="J1677" s="1" t="s">
        <v>10513</v>
      </c>
      <c r="K1677" s="1" t="s">
        <v>10514</v>
      </c>
      <c r="L1677" s="1" t="s">
        <v>10515</v>
      </c>
      <c r="M1677" s="1" t="s">
        <v>10516</v>
      </c>
      <c r="N1677" s="1" t="s">
        <v>10517</v>
      </c>
      <c r="O1677" s="1" t="s">
        <v>291</v>
      </c>
      <c r="P1677" s="1" t="s">
        <v>1616</v>
      </c>
      <c r="Q1677" s="1" t="s">
        <v>976</v>
      </c>
      <c r="R1677" s="1" t="s">
        <v>10523</v>
      </c>
      <c r="S1677" s="1" t="s">
        <v>10524</v>
      </c>
      <c r="T1677" s="1"/>
      <c r="U1677" s="1" t="s">
        <v>130</v>
      </c>
      <c r="V1677" s="1"/>
      <c r="W1677" s="1"/>
      <c r="X1677" s="1"/>
      <c r="Y1677" s="1">
        <v>500</v>
      </c>
      <c r="Z1677" s="1"/>
      <c r="AA1677" s="1"/>
      <c r="AB1677" s="1"/>
      <c r="AC1677" s="1"/>
      <c r="AD1677" s="1"/>
      <c r="AE1677" s="1"/>
      <c r="AF1677" s="1"/>
      <c r="AG1677" s="1"/>
      <c r="AH1677" s="1"/>
      <c r="AI1677" s="1"/>
      <c r="AJ1677" s="1"/>
      <c r="AK1677" s="1" t="s">
        <v>10520</v>
      </c>
      <c r="AL1677" s="1"/>
      <c r="AM1677" s="1"/>
      <c r="AN1677" s="1"/>
      <c r="AO1677" s="1"/>
      <c r="AP1677" s="1"/>
      <c r="AQ1677" s="1"/>
      <c r="AR1677" s="1"/>
      <c r="AS1677" s="1"/>
      <c r="AT1677" s="1"/>
      <c r="AU1677" s="1"/>
      <c r="AV1677" s="1"/>
      <c r="AW1677" s="1"/>
      <c r="AX1677" s="1" t="s">
        <v>177</v>
      </c>
      <c r="AY1677" s="1"/>
      <c r="AZ1677" s="1" t="s">
        <v>296</v>
      </c>
      <c r="BA1677" s="1" t="s">
        <v>291</v>
      </c>
      <c r="BB1677" s="1"/>
      <c r="BC1677" s="1"/>
      <c r="BD1677" s="1" t="s">
        <v>116</v>
      </c>
      <c r="BE1677" s="1" t="s">
        <v>134</v>
      </c>
      <c r="BF1677" s="1" t="s">
        <v>90</v>
      </c>
      <c r="BG1677" s="1"/>
      <c r="BH1677" s="1"/>
      <c r="BI1677" s="1"/>
      <c r="BJ1677" s="1"/>
      <c r="BK1677" s="1"/>
      <c r="BL1677" s="1" t="s">
        <v>10521</v>
      </c>
      <c r="BM1677" s="1" t="s">
        <v>10522</v>
      </c>
      <c r="BN1677" s="1" t="s">
        <v>121</v>
      </c>
    </row>
    <row r="1678" spans="1:66" ht="15.75" customHeight="1" x14ac:dyDescent="0.3">
      <c r="A1678" s="1" t="s">
        <v>67</v>
      </c>
      <c r="B1678" s="1">
        <v>600000</v>
      </c>
      <c r="C1678" s="1" t="s">
        <v>68</v>
      </c>
      <c r="D1678" s="1">
        <v>0</v>
      </c>
      <c r="E1678" s="4" t="s">
        <v>314</v>
      </c>
      <c r="F1678" s="1" t="s">
        <v>69</v>
      </c>
      <c r="G1678" s="1" t="s">
        <v>99</v>
      </c>
      <c r="H1678" s="1" t="s">
        <v>100</v>
      </c>
      <c r="I1678" s="1" t="s">
        <v>101</v>
      </c>
      <c r="J1678" s="1"/>
      <c r="K1678" s="1"/>
      <c r="L1678" s="1" t="s">
        <v>10525</v>
      </c>
      <c r="M1678" s="1" t="s">
        <v>10526</v>
      </c>
      <c r="N1678" s="1" t="s">
        <v>10527</v>
      </c>
      <c r="O1678" s="1" t="s">
        <v>223</v>
      </c>
      <c r="P1678" s="1" t="s">
        <v>222</v>
      </c>
      <c r="Q1678" s="1" t="s">
        <v>223</v>
      </c>
      <c r="R1678" s="1" t="s">
        <v>10528</v>
      </c>
      <c r="S1678" s="1" t="s">
        <v>10529</v>
      </c>
      <c r="T1678" s="1"/>
      <c r="U1678" s="1" t="s">
        <v>1359</v>
      </c>
      <c r="V1678" s="1"/>
      <c r="W1678" s="1"/>
      <c r="X1678" s="1"/>
      <c r="Y1678" s="1">
        <v>703</v>
      </c>
      <c r="Z1678" s="1"/>
      <c r="AA1678" s="1"/>
      <c r="AB1678" s="1"/>
      <c r="AC1678" s="1"/>
      <c r="AD1678" s="1"/>
      <c r="AE1678" s="1"/>
      <c r="AF1678" s="1"/>
      <c r="AG1678" s="1"/>
      <c r="AH1678" s="1"/>
      <c r="AI1678" s="1"/>
      <c r="AJ1678" s="1"/>
      <c r="AK1678" s="1" t="s">
        <v>356</v>
      </c>
      <c r="AL1678" s="1"/>
      <c r="AM1678" s="1"/>
      <c r="AN1678" s="1"/>
      <c r="AO1678" s="1"/>
      <c r="AP1678" s="1"/>
      <c r="AQ1678" s="1"/>
      <c r="AR1678" s="1"/>
      <c r="AS1678" s="1"/>
      <c r="AT1678" s="1"/>
      <c r="AU1678" s="1"/>
      <c r="AV1678" s="1"/>
      <c r="AW1678" s="1"/>
      <c r="AX1678" s="1" t="s">
        <v>345</v>
      </c>
      <c r="AY1678" s="1"/>
      <c r="AZ1678" s="1" t="s">
        <v>945</v>
      </c>
      <c r="BA1678" s="1" t="s">
        <v>105</v>
      </c>
      <c r="BB1678" s="1" t="s">
        <v>445</v>
      </c>
      <c r="BC1678" s="1"/>
      <c r="BD1678" s="1" t="s">
        <v>116</v>
      </c>
      <c r="BE1678" s="1" t="s">
        <v>134</v>
      </c>
      <c r="BF1678" s="1"/>
      <c r="BG1678" s="1"/>
      <c r="BH1678" s="1"/>
      <c r="BI1678" s="1"/>
      <c r="BJ1678" s="1"/>
      <c r="BK1678" s="1"/>
      <c r="BL1678" s="1" t="s">
        <v>10530</v>
      </c>
      <c r="BM1678" s="1" t="s">
        <v>10531</v>
      </c>
      <c r="BN1678" s="1"/>
    </row>
    <row r="1679" spans="1:66" ht="15.75" customHeight="1" x14ac:dyDescent="0.3">
      <c r="A1679" s="1" t="s">
        <v>313</v>
      </c>
      <c r="B1679" s="1">
        <v>20000</v>
      </c>
      <c r="C1679" s="1" t="s">
        <v>68</v>
      </c>
      <c r="D1679" s="1">
        <v>0</v>
      </c>
      <c r="E1679" s="4" t="s">
        <v>1059</v>
      </c>
      <c r="F1679" s="1" t="s">
        <v>69</v>
      </c>
      <c r="G1679" s="1" t="s">
        <v>123</v>
      </c>
      <c r="H1679" s="1" t="s">
        <v>124</v>
      </c>
      <c r="I1679" s="1" t="s">
        <v>101</v>
      </c>
      <c r="J1679" s="1" t="s">
        <v>10532</v>
      </c>
      <c r="K1679" s="1" t="s">
        <v>10533</v>
      </c>
      <c r="L1679" s="1" t="s">
        <v>181</v>
      </c>
      <c r="M1679" s="1" t="s">
        <v>10534</v>
      </c>
      <c r="N1679" s="1" t="s">
        <v>10535</v>
      </c>
      <c r="O1679" s="1" t="s">
        <v>517</v>
      </c>
      <c r="P1679" s="1" t="s">
        <v>318</v>
      </c>
      <c r="Q1679" s="1" t="s">
        <v>313</v>
      </c>
      <c r="R1679" s="1" t="s">
        <v>10536</v>
      </c>
      <c r="S1679" s="1" t="s">
        <v>10537</v>
      </c>
      <c r="T1679" s="1"/>
      <c r="U1679" s="1" t="s">
        <v>147</v>
      </c>
      <c r="V1679" s="1"/>
      <c r="W1679" s="1"/>
      <c r="X1679" s="1"/>
      <c r="Y1679" s="1">
        <v>160</v>
      </c>
      <c r="Z1679" s="1"/>
      <c r="AA1679" s="1"/>
      <c r="AB1679" s="1"/>
      <c r="AC1679" s="1"/>
      <c r="AD1679" s="1"/>
      <c r="AE1679" s="1"/>
      <c r="AF1679" s="1"/>
      <c r="AG1679" s="1"/>
      <c r="AH1679" s="1"/>
      <c r="AI1679" s="1"/>
      <c r="AJ1679" s="1"/>
      <c r="AK1679" s="1" t="s">
        <v>889</v>
      </c>
      <c r="AL1679" s="1"/>
      <c r="AM1679" s="1"/>
      <c r="AN1679" s="1"/>
      <c r="AO1679" s="1"/>
      <c r="AP1679" s="1"/>
      <c r="AQ1679" s="1"/>
      <c r="AR1679" s="1"/>
      <c r="AS1679" s="1"/>
      <c r="AT1679" s="1"/>
      <c r="AU1679" s="1"/>
      <c r="AV1679" s="1"/>
      <c r="AW1679" s="1"/>
      <c r="AX1679" s="1"/>
      <c r="AY1679" s="1"/>
      <c r="AZ1679" s="1" t="s">
        <v>521</v>
      </c>
      <c r="BA1679" s="1" t="s">
        <v>517</v>
      </c>
      <c r="BB1679" s="1"/>
      <c r="BC1679" s="1"/>
      <c r="BD1679" s="1"/>
      <c r="BE1679" s="1" t="s">
        <v>192</v>
      </c>
      <c r="BF1679" s="1"/>
      <c r="BG1679" s="1"/>
      <c r="BH1679" s="1" t="s">
        <v>193</v>
      </c>
      <c r="BI1679" s="1"/>
      <c r="BJ1679" s="1"/>
      <c r="BK1679" s="1"/>
      <c r="BL1679" s="1" t="s">
        <v>10538</v>
      </c>
      <c r="BM1679" s="1" t="s">
        <v>10539</v>
      </c>
      <c r="BN1679" s="1"/>
    </row>
    <row r="1680" spans="1:66" ht="15.75" customHeight="1" x14ac:dyDescent="0.3">
      <c r="A1680" s="1" t="s">
        <v>1505</v>
      </c>
      <c r="B1680" s="1">
        <v>300000</v>
      </c>
      <c r="C1680" s="1" t="s">
        <v>68</v>
      </c>
      <c r="D1680" s="1">
        <v>0</v>
      </c>
      <c r="E1680" s="4" t="s">
        <v>2926</v>
      </c>
      <c r="F1680" s="1" t="s">
        <v>69</v>
      </c>
      <c r="G1680" s="1" t="s">
        <v>123</v>
      </c>
      <c r="H1680" s="1" t="s">
        <v>124</v>
      </c>
      <c r="I1680" s="1" t="s">
        <v>101</v>
      </c>
      <c r="J1680" s="1" t="s">
        <v>10540</v>
      </c>
      <c r="K1680" s="1" t="s">
        <v>10541</v>
      </c>
      <c r="L1680" s="1"/>
      <c r="M1680" s="1" t="s">
        <v>10542</v>
      </c>
      <c r="N1680" s="1" t="s">
        <v>10543</v>
      </c>
      <c r="O1680" s="1" t="s">
        <v>138</v>
      </c>
      <c r="P1680" s="1" t="s">
        <v>1508</v>
      </c>
      <c r="Q1680" s="1" t="s">
        <v>1505</v>
      </c>
      <c r="R1680" s="1" t="s">
        <v>10544</v>
      </c>
      <c r="S1680" s="1" t="s">
        <v>10545</v>
      </c>
      <c r="T1680" s="1"/>
      <c r="U1680" s="1" t="s">
        <v>130</v>
      </c>
      <c r="V1680" s="1"/>
      <c r="W1680" s="1"/>
      <c r="X1680" s="1"/>
      <c r="Y1680" s="1"/>
      <c r="Z1680" s="1"/>
      <c r="AA1680" s="1"/>
      <c r="AB1680" s="1"/>
      <c r="AC1680" s="1"/>
      <c r="AD1680" s="1"/>
      <c r="AE1680" s="1"/>
      <c r="AF1680" s="1"/>
      <c r="AG1680" s="1"/>
      <c r="AH1680" s="1"/>
      <c r="AI1680" s="1"/>
      <c r="AJ1680" s="1"/>
      <c r="AK1680" s="1" t="s">
        <v>433</v>
      </c>
      <c r="AL1680" s="1"/>
      <c r="AM1680" s="1"/>
      <c r="AN1680" s="1"/>
      <c r="AO1680" s="1"/>
      <c r="AP1680" s="1"/>
      <c r="AQ1680" s="1"/>
      <c r="AR1680" s="1"/>
      <c r="AS1680" s="1"/>
      <c r="AT1680" s="1"/>
      <c r="AU1680" s="1"/>
      <c r="AV1680" s="1"/>
      <c r="AW1680" s="1"/>
      <c r="AX1680" s="1"/>
      <c r="AY1680" s="1"/>
      <c r="AZ1680" s="1" t="s">
        <v>234</v>
      </c>
      <c r="BA1680" s="1" t="s">
        <v>138</v>
      </c>
      <c r="BB1680" s="1"/>
      <c r="BC1680" s="1"/>
      <c r="BD1680" s="1" t="s">
        <v>266</v>
      </c>
      <c r="BE1680" s="1" t="s">
        <v>192</v>
      </c>
      <c r="BF1680" s="1"/>
      <c r="BG1680" s="1"/>
      <c r="BH1680" s="1" t="s">
        <v>193</v>
      </c>
      <c r="BI1680" s="1"/>
      <c r="BJ1680" s="1"/>
      <c r="BK1680" s="1"/>
      <c r="BL1680" s="1" t="s">
        <v>10546</v>
      </c>
      <c r="BM1680" s="1" t="s">
        <v>10547</v>
      </c>
      <c r="BN1680" s="1" t="s">
        <v>121</v>
      </c>
    </row>
    <row r="1681" spans="1:66" ht="15.75" customHeight="1" x14ac:dyDescent="0.3">
      <c r="A1681" s="1" t="s">
        <v>105</v>
      </c>
      <c r="B1681" s="1">
        <v>5000000</v>
      </c>
      <c r="C1681" s="1" t="s">
        <v>68</v>
      </c>
      <c r="D1681" s="1">
        <v>0</v>
      </c>
      <c r="E1681" s="4">
        <v>44568</v>
      </c>
      <c r="F1681" s="1" t="s">
        <v>69</v>
      </c>
      <c r="G1681" s="1" t="s">
        <v>123</v>
      </c>
      <c r="H1681" s="1" t="s">
        <v>124</v>
      </c>
      <c r="I1681" s="1" t="s">
        <v>101</v>
      </c>
      <c r="J1681" s="1" t="s">
        <v>10548</v>
      </c>
      <c r="K1681" s="1" t="s">
        <v>10549</v>
      </c>
      <c r="L1681" s="1" t="s">
        <v>10550</v>
      </c>
      <c r="M1681" s="1" t="s">
        <v>10551</v>
      </c>
      <c r="N1681" s="1" t="s">
        <v>10552</v>
      </c>
      <c r="O1681" s="1" t="s">
        <v>6971</v>
      </c>
      <c r="P1681" s="1" t="s">
        <v>2212</v>
      </c>
      <c r="Q1681" s="1" t="s">
        <v>2213</v>
      </c>
      <c r="R1681" s="1" t="s">
        <v>10553</v>
      </c>
      <c r="S1681" s="1" t="s">
        <v>10554</v>
      </c>
      <c r="T1681" s="1"/>
      <c r="U1681" s="1" t="s">
        <v>130</v>
      </c>
      <c r="V1681" s="1"/>
      <c r="W1681" s="1"/>
      <c r="X1681" s="1"/>
      <c r="Y1681" s="1">
        <v>175</v>
      </c>
      <c r="Z1681" s="1"/>
      <c r="AA1681" s="1"/>
      <c r="AB1681" s="1"/>
      <c r="AC1681" s="1"/>
      <c r="AD1681" s="1"/>
      <c r="AE1681" s="1"/>
      <c r="AF1681" s="1"/>
      <c r="AG1681" s="1"/>
      <c r="AH1681" s="1"/>
      <c r="AI1681" s="1"/>
      <c r="AJ1681" s="1"/>
      <c r="AK1681" s="1" t="s">
        <v>1369</v>
      </c>
      <c r="AL1681" s="1"/>
      <c r="AM1681" s="1"/>
      <c r="AN1681" s="1"/>
      <c r="AO1681" s="1"/>
      <c r="AP1681" s="1"/>
      <c r="AQ1681" s="1"/>
      <c r="AR1681" s="1"/>
      <c r="AS1681" s="1"/>
      <c r="AT1681" s="1"/>
      <c r="AU1681" s="1"/>
      <c r="AV1681" s="1"/>
      <c r="AW1681" s="1"/>
      <c r="AX1681" s="1"/>
      <c r="AY1681" s="1"/>
      <c r="AZ1681" s="1" t="s">
        <v>945</v>
      </c>
      <c r="BA1681" s="1" t="s">
        <v>105</v>
      </c>
      <c r="BB1681" s="1"/>
      <c r="BC1681" s="1"/>
      <c r="BD1681" s="1" t="s">
        <v>88</v>
      </c>
      <c r="BE1681" s="1" t="s">
        <v>134</v>
      </c>
      <c r="BF1681" s="1"/>
      <c r="BG1681" s="1"/>
      <c r="BH1681" s="1"/>
      <c r="BI1681" s="1"/>
      <c r="BJ1681" s="1"/>
      <c r="BK1681" s="1"/>
      <c r="BL1681" s="1" t="s">
        <v>10555</v>
      </c>
      <c r="BM1681" s="1" t="s">
        <v>10556</v>
      </c>
      <c r="BN1681" s="1"/>
    </row>
    <row r="1682" spans="1:66" ht="15.75" customHeight="1" x14ac:dyDescent="0.3">
      <c r="A1682" s="1" t="s">
        <v>512</v>
      </c>
      <c r="B1682" s="1">
        <v>1300000</v>
      </c>
      <c r="C1682" s="1" t="s">
        <v>68</v>
      </c>
      <c r="D1682" s="1">
        <v>0</v>
      </c>
      <c r="E1682" s="4" t="s">
        <v>2926</v>
      </c>
      <c r="F1682" s="1" t="s">
        <v>69</v>
      </c>
      <c r="G1682" s="1" t="s">
        <v>123</v>
      </c>
      <c r="H1682" s="1" t="s">
        <v>124</v>
      </c>
      <c r="I1682" s="1" t="s">
        <v>101</v>
      </c>
      <c r="J1682" s="1" t="s">
        <v>6366</v>
      </c>
      <c r="K1682" s="1" t="s">
        <v>6367</v>
      </c>
      <c r="L1682" s="1" t="s">
        <v>375</v>
      </c>
      <c r="M1682" s="1" t="s">
        <v>6368</v>
      </c>
      <c r="N1682" s="1" t="s">
        <v>6369</v>
      </c>
      <c r="O1682" s="1" t="s">
        <v>168</v>
      </c>
      <c r="P1682" s="1" t="s">
        <v>518</v>
      </c>
      <c r="Q1682" s="1" t="s">
        <v>512</v>
      </c>
      <c r="R1682" s="1" t="s">
        <v>10557</v>
      </c>
      <c r="S1682" s="1" t="s">
        <v>10558</v>
      </c>
      <c r="T1682" s="1"/>
      <c r="U1682" s="1" t="s">
        <v>1537</v>
      </c>
      <c r="V1682" s="1"/>
      <c r="W1682" s="1"/>
      <c r="X1682" s="1"/>
      <c r="Y1682" s="1">
        <v>530</v>
      </c>
      <c r="Z1682" s="1"/>
      <c r="AA1682" s="1"/>
      <c r="AB1682" s="1"/>
      <c r="AC1682" s="1"/>
      <c r="AD1682" s="1"/>
      <c r="AE1682" s="1"/>
      <c r="AF1682" s="1"/>
      <c r="AG1682" s="1"/>
      <c r="AH1682" s="1"/>
      <c r="AI1682" s="1"/>
      <c r="AJ1682" s="1"/>
      <c r="AK1682" s="1" t="s">
        <v>204</v>
      </c>
      <c r="AL1682" s="1"/>
      <c r="AM1682" s="1"/>
      <c r="AN1682" s="1"/>
      <c r="AO1682" s="1"/>
      <c r="AP1682" s="1"/>
      <c r="AQ1682" s="1"/>
      <c r="AR1682" s="1"/>
      <c r="AS1682" s="1"/>
      <c r="AT1682" s="1"/>
      <c r="AU1682" s="1"/>
      <c r="AV1682" s="1"/>
      <c r="AW1682" s="1"/>
      <c r="AX1682" s="1"/>
      <c r="AY1682" s="1"/>
      <c r="AZ1682" s="1" t="s">
        <v>6372</v>
      </c>
      <c r="BA1682" s="1" t="s">
        <v>6373</v>
      </c>
      <c r="BB1682" s="1"/>
      <c r="BC1682" s="1"/>
      <c r="BD1682" s="1" t="s">
        <v>88</v>
      </c>
      <c r="BE1682" s="1" t="s">
        <v>134</v>
      </c>
      <c r="BF1682" s="1"/>
      <c r="BG1682" s="1" t="s">
        <v>6374</v>
      </c>
      <c r="BH1682" s="1"/>
      <c r="BI1682" s="1"/>
      <c r="BJ1682" s="1"/>
      <c r="BK1682" s="1"/>
      <c r="BL1682" s="1" t="s">
        <v>6375</v>
      </c>
      <c r="BM1682" s="1" t="s">
        <v>6376</v>
      </c>
      <c r="BN1682" s="1" t="s">
        <v>375</v>
      </c>
    </row>
    <row r="1683" spans="1:66" ht="15.75" customHeight="1" x14ac:dyDescent="0.3">
      <c r="A1683" s="1" t="s">
        <v>512</v>
      </c>
      <c r="B1683" s="1">
        <v>2700000</v>
      </c>
      <c r="C1683" s="1" t="s">
        <v>68</v>
      </c>
      <c r="D1683" s="1">
        <v>0</v>
      </c>
      <c r="E1683" s="4" t="s">
        <v>314</v>
      </c>
      <c r="F1683" s="1" t="s">
        <v>69</v>
      </c>
      <c r="G1683" s="1" t="s">
        <v>123</v>
      </c>
      <c r="H1683" s="1" t="s">
        <v>124</v>
      </c>
      <c r="I1683" s="1" t="s">
        <v>101</v>
      </c>
      <c r="J1683" s="1" t="s">
        <v>8357</v>
      </c>
      <c r="K1683" s="1" t="s">
        <v>8358</v>
      </c>
      <c r="L1683" s="1" t="s">
        <v>10559</v>
      </c>
      <c r="M1683" s="1" t="s">
        <v>8359</v>
      </c>
      <c r="N1683" s="1" t="s">
        <v>8360</v>
      </c>
      <c r="O1683" s="1" t="s">
        <v>382</v>
      </c>
      <c r="P1683" s="1" t="s">
        <v>518</v>
      </c>
      <c r="Q1683" s="1" t="s">
        <v>512</v>
      </c>
      <c r="R1683" s="1" t="s">
        <v>10560</v>
      </c>
      <c r="S1683" s="1" t="s">
        <v>10561</v>
      </c>
      <c r="T1683" s="1"/>
      <c r="U1683" s="1" t="s">
        <v>7129</v>
      </c>
      <c r="V1683" s="1"/>
      <c r="W1683" s="1"/>
      <c r="X1683" s="1"/>
      <c r="Y1683" s="1">
        <v>138</v>
      </c>
      <c r="Z1683" s="1"/>
      <c r="AA1683" s="1"/>
      <c r="AB1683" s="1"/>
      <c r="AC1683" s="1"/>
      <c r="AD1683" s="1"/>
      <c r="AE1683" s="1"/>
      <c r="AF1683" s="1"/>
      <c r="AG1683" s="1"/>
      <c r="AH1683" s="1"/>
      <c r="AI1683" s="1"/>
      <c r="AJ1683" s="1"/>
      <c r="AK1683" s="1" t="s">
        <v>220</v>
      </c>
      <c r="AL1683" s="1"/>
      <c r="AM1683" s="1"/>
      <c r="AN1683" s="1"/>
      <c r="AO1683" s="1"/>
      <c r="AP1683" s="1"/>
      <c r="AQ1683" s="1"/>
      <c r="AR1683" s="1"/>
      <c r="AS1683" s="1"/>
      <c r="AT1683" s="1"/>
      <c r="AU1683" s="1"/>
      <c r="AV1683" s="1"/>
      <c r="AW1683" s="1"/>
      <c r="AX1683" s="1" t="s">
        <v>1034</v>
      </c>
      <c r="AY1683" s="1"/>
      <c r="AZ1683" s="1" t="s">
        <v>386</v>
      </c>
      <c r="BA1683" s="1" t="s">
        <v>382</v>
      </c>
      <c r="BB1683" s="1"/>
      <c r="BC1683" s="1"/>
      <c r="BD1683" s="1" t="s">
        <v>88</v>
      </c>
      <c r="BE1683" s="1" t="s">
        <v>134</v>
      </c>
      <c r="BF1683" s="1"/>
      <c r="BG1683" s="1"/>
      <c r="BH1683" s="1"/>
      <c r="BI1683" s="1"/>
      <c r="BJ1683" s="1"/>
      <c r="BK1683" s="1"/>
      <c r="BL1683" s="1" t="s">
        <v>8363</v>
      </c>
      <c r="BM1683" s="1" t="s">
        <v>8364</v>
      </c>
      <c r="BN1683" s="1" t="s">
        <v>375</v>
      </c>
    </row>
    <row r="1684" spans="1:66" ht="15.75" customHeight="1" x14ac:dyDescent="0.3">
      <c r="A1684" s="1" t="s">
        <v>512</v>
      </c>
      <c r="B1684" s="1">
        <v>200000</v>
      </c>
      <c r="C1684" s="1" t="s">
        <v>68</v>
      </c>
      <c r="D1684" s="1">
        <v>0</v>
      </c>
      <c r="E1684" s="4" t="s">
        <v>2926</v>
      </c>
      <c r="F1684" s="1" t="s">
        <v>69</v>
      </c>
      <c r="G1684" s="1" t="s">
        <v>123</v>
      </c>
      <c r="H1684" s="1" t="s">
        <v>124</v>
      </c>
      <c r="I1684" s="1" t="s">
        <v>101</v>
      </c>
      <c r="J1684" s="1" t="s">
        <v>6366</v>
      </c>
      <c r="K1684" s="1" t="s">
        <v>6367</v>
      </c>
      <c r="L1684" s="1" t="s">
        <v>181</v>
      </c>
      <c r="M1684" s="1" t="s">
        <v>6368</v>
      </c>
      <c r="N1684" s="1" t="s">
        <v>6369</v>
      </c>
      <c r="O1684" s="1" t="s">
        <v>168</v>
      </c>
      <c r="P1684" s="1" t="s">
        <v>518</v>
      </c>
      <c r="Q1684" s="1" t="s">
        <v>512</v>
      </c>
      <c r="R1684" s="1" t="s">
        <v>10562</v>
      </c>
      <c r="S1684" s="1" t="s">
        <v>10563</v>
      </c>
      <c r="T1684" s="1"/>
      <c r="U1684" s="1" t="s">
        <v>1537</v>
      </c>
      <c r="V1684" s="1"/>
      <c r="W1684" s="1"/>
      <c r="X1684" s="1"/>
      <c r="Y1684" s="1">
        <v>530</v>
      </c>
      <c r="Z1684" s="1"/>
      <c r="AA1684" s="1"/>
      <c r="AB1684" s="1"/>
      <c r="AC1684" s="1"/>
      <c r="AD1684" s="1"/>
      <c r="AE1684" s="1"/>
      <c r="AF1684" s="1"/>
      <c r="AG1684" s="1"/>
      <c r="AH1684" s="1"/>
      <c r="AI1684" s="1"/>
      <c r="AJ1684" s="1"/>
      <c r="AK1684" s="1" t="s">
        <v>204</v>
      </c>
      <c r="AL1684" s="1"/>
      <c r="AM1684" s="1"/>
      <c r="AN1684" s="1"/>
      <c r="AO1684" s="1"/>
      <c r="AP1684" s="1"/>
      <c r="AQ1684" s="1"/>
      <c r="AR1684" s="1"/>
      <c r="AS1684" s="1"/>
      <c r="AT1684" s="1"/>
      <c r="AU1684" s="1"/>
      <c r="AV1684" s="1"/>
      <c r="AW1684" s="1"/>
      <c r="AX1684" s="1"/>
      <c r="AY1684" s="1"/>
      <c r="AZ1684" s="1" t="s">
        <v>6372</v>
      </c>
      <c r="BA1684" s="1" t="s">
        <v>6373</v>
      </c>
      <c r="BB1684" s="1"/>
      <c r="BC1684" s="1"/>
      <c r="BD1684" s="1" t="s">
        <v>88</v>
      </c>
      <c r="BE1684" s="1" t="s">
        <v>134</v>
      </c>
      <c r="BF1684" s="1"/>
      <c r="BG1684" s="1" t="s">
        <v>6374</v>
      </c>
      <c r="BH1684" s="1"/>
      <c r="BI1684" s="1"/>
      <c r="BJ1684" s="1"/>
      <c r="BK1684" s="1"/>
      <c r="BL1684" s="1" t="s">
        <v>6375</v>
      </c>
      <c r="BM1684" s="1" t="s">
        <v>6376</v>
      </c>
      <c r="BN1684" s="1" t="s">
        <v>181</v>
      </c>
    </row>
    <row r="1685" spans="1:66" ht="15.75" customHeight="1" x14ac:dyDescent="0.3">
      <c r="A1685" s="1" t="s">
        <v>512</v>
      </c>
      <c r="B1685" s="1">
        <v>750000</v>
      </c>
      <c r="C1685" s="1" t="s">
        <v>68</v>
      </c>
      <c r="D1685" s="1">
        <v>0</v>
      </c>
      <c r="E1685" s="4">
        <v>44568</v>
      </c>
      <c r="F1685" s="1" t="s">
        <v>69</v>
      </c>
      <c r="G1685" s="1" t="s">
        <v>123</v>
      </c>
      <c r="H1685" s="1" t="s">
        <v>124</v>
      </c>
      <c r="I1685" s="1" t="s">
        <v>101</v>
      </c>
      <c r="J1685" s="1" t="s">
        <v>10564</v>
      </c>
      <c r="K1685" s="1" t="s">
        <v>10565</v>
      </c>
      <c r="L1685" s="1" t="s">
        <v>10566</v>
      </c>
      <c r="M1685" s="1" t="s">
        <v>10567</v>
      </c>
      <c r="N1685" s="1" t="s">
        <v>10568</v>
      </c>
      <c r="O1685" s="1" t="s">
        <v>168</v>
      </c>
      <c r="P1685" s="1" t="s">
        <v>518</v>
      </c>
      <c r="Q1685" s="1" t="s">
        <v>512</v>
      </c>
      <c r="R1685" s="1" t="s">
        <v>10569</v>
      </c>
      <c r="S1685" s="1" t="s">
        <v>10570</v>
      </c>
      <c r="T1685" s="1"/>
      <c r="U1685" s="1" t="s">
        <v>130</v>
      </c>
      <c r="V1685" s="1"/>
      <c r="W1685" s="1"/>
      <c r="X1685" s="1"/>
      <c r="Y1685" s="1">
        <v>271</v>
      </c>
      <c r="Z1685" s="1"/>
      <c r="AA1685" s="1"/>
      <c r="AB1685" s="1"/>
      <c r="AC1685" s="1"/>
      <c r="AD1685" s="1"/>
      <c r="AE1685" s="1"/>
      <c r="AF1685" s="1"/>
      <c r="AG1685" s="1"/>
      <c r="AH1685" s="1"/>
      <c r="AI1685" s="1"/>
      <c r="AJ1685" s="1"/>
      <c r="AK1685" s="1" t="s">
        <v>112</v>
      </c>
      <c r="AL1685" s="1"/>
      <c r="AM1685" s="1"/>
      <c r="AN1685" s="1"/>
      <c r="AO1685" s="1"/>
      <c r="AP1685" s="1"/>
      <c r="AQ1685" s="1"/>
      <c r="AR1685" s="1"/>
      <c r="AS1685" s="1"/>
      <c r="AT1685" s="1"/>
      <c r="AU1685" s="1"/>
      <c r="AV1685" s="1"/>
      <c r="AW1685" s="1"/>
      <c r="AX1685" s="1" t="s">
        <v>177</v>
      </c>
      <c r="AY1685" s="1"/>
      <c r="AZ1685" s="1" t="s">
        <v>292</v>
      </c>
      <c r="BA1685" s="1" t="s">
        <v>168</v>
      </c>
      <c r="BB1685" s="1"/>
      <c r="BC1685" s="1"/>
      <c r="BD1685" s="1" t="s">
        <v>266</v>
      </c>
      <c r="BE1685" s="1" t="s">
        <v>134</v>
      </c>
      <c r="BF1685" s="1" t="s">
        <v>135</v>
      </c>
      <c r="BG1685" s="1"/>
      <c r="BH1685" s="1" t="s">
        <v>2321</v>
      </c>
      <c r="BI1685" s="1"/>
      <c r="BJ1685" s="1"/>
      <c r="BK1685" s="1"/>
      <c r="BL1685" s="1" t="s">
        <v>10571</v>
      </c>
      <c r="BM1685" s="1" t="s">
        <v>10572</v>
      </c>
      <c r="BN1685" s="1" t="s">
        <v>97</v>
      </c>
    </row>
    <row r="1686" spans="1:66" ht="15.75" customHeight="1" x14ac:dyDescent="0.3">
      <c r="A1686" s="1" t="s">
        <v>512</v>
      </c>
      <c r="B1686" s="1">
        <v>2000000</v>
      </c>
      <c r="C1686" s="1" t="s">
        <v>68</v>
      </c>
      <c r="D1686" s="1">
        <v>0</v>
      </c>
      <c r="E1686" s="4" t="s">
        <v>1059</v>
      </c>
      <c r="F1686" s="1" t="s">
        <v>69</v>
      </c>
      <c r="G1686" s="1" t="s">
        <v>123</v>
      </c>
      <c r="H1686" s="1" t="s">
        <v>124</v>
      </c>
      <c r="I1686" s="1" t="s">
        <v>101</v>
      </c>
      <c r="J1686" s="1" t="s">
        <v>8357</v>
      </c>
      <c r="K1686" s="1" t="s">
        <v>8358</v>
      </c>
      <c r="L1686" s="1" t="s">
        <v>10573</v>
      </c>
      <c r="M1686" s="1" t="s">
        <v>8359</v>
      </c>
      <c r="N1686" s="1" t="s">
        <v>8360</v>
      </c>
      <c r="O1686" s="1" t="s">
        <v>382</v>
      </c>
      <c r="P1686" s="1" t="s">
        <v>518</v>
      </c>
      <c r="Q1686" s="1" t="s">
        <v>512</v>
      </c>
      <c r="R1686" s="1" t="s">
        <v>10574</v>
      </c>
      <c r="S1686" s="1" t="s">
        <v>10575</v>
      </c>
      <c r="T1686" s="1"/>
      <c r="U1686" s="1" t="s">
        <v>7129</v>
      </c>
      <c r="V1686" s="1"/>
      <c r="W1686" s="1"/>
      <c r="X1686" s="1"/>
      <c r="Y1686" s="1">
        <v>138</v>
      </c>
      <c r="Z1686" s="1"/>
      <c r="AA1686" s="1"/>
      <c r="AB1686" s="1"/>
      <c r="AC1686" s="1"/>
      <c r="AD1686" s="1"/>
      <c r="AE1686" s="1"/>
      <c r="AF1686" s="1"/>
      <c r="AG1686" s="1"/>
      <c r="AH1686" s="1"/>
      <c r="AI1686" s="1"/>
      <c r="AJ1686" s="1"/>
      <c r="AK1686" s="1" t="s">
        <v>220</v>
      </c>
      <c r="AL1686" s="1"/>
      <c r="AM1686" s="1"/>
      <c r="AN1686" s="1"/>
      <c r="AO1686" s="1"/>
      <c r="AP1686" s="1"/>
      <c r="AQ1686" s="1"/>
      <c r="AR1686" s="1"/>
      <c r="AS1686" s="1"/>
      <c r="AT1686" s="1"/>
      <c r="AU1686" s="1"/>
      <c r="AV1686" s="1"/>
      <c r="AW1686" s="1"/>
      <c r="AX1686" s="1" t="s">
        <v>1034</v>
      </c>
      <c r="AY1686" s="1"/>
      <c r="AZ1686" s="1" t="s">
        <v>386</v>
      </c>
      <c r="BA1686" s="1" t="s">
        <v>382</v>
      </c>
      <c r="BB1686" s="1"/>
      <c r="BC1686" s="1"/>
      <c r="BD1686" s="1" t="s">
        <v>88</v>
      </c>
      <c r="BE1686" s="1" t="s">
        <v>134</v>
      </c>
      <c r="BF1686" s="1"/>
      <c r="BG1686" s="1"/>
      <c r="BH1686" s="1"/>
      <c r="BI1686" s="1"/>
      <c r="BJ1686" s="1"/>
      <c r="BK1686" s="1"/>
      <c r="BL1686" s="1" t="s">
        <v>8363</v>
      </c>
      <c r="BM1686" s="1" t="s">
        <v>8364</v>
      </c>
      <c r="BN1686" s="1" t="s">
        <v>121</v>
      </c>
    </row>
    <row r="1687" spans="1:66" ht="15.75" customHeight="1" x14ac:dyDescent="0.3">
      <c r="A1687" s="1" t="s">
        <v>512</v>
      </c>
      <c r="B1687" s="1">
        <v>350000</v>
      </c>
      <c r="C1687" s="1" t="s">
        <v>68</v>
      </c>
      <c r="D1687" s="1">
        <v>0</v>
      </c>
      <c r="E1687" s="4">
        <v>44568</v>
      </c>
      <c r="F1687" s="1" t="s">
        <v>69</v>
      </c>
      <c r="G1687" s="1" t="s">
        <v>123</v>
      </c>
      <c r="H1687" s="1" t="s">
        <v>124</v>
      </c>
      <c r="I1687" s="1" t="s">
        <v>101</v>
      </c>
      <c r="J1687" s="1" t="s">
        <v>10564</v>
      </c>
      <c r="K1687" s="1" t="s">
        <v>10565</v>
      </c>
      <c r="L1687" s="1" t="s">
        <v>10576</v>
      </c>
      <c r="M1687" s="1" t="s">
        <v>10567</v>
      </c>
      <c r="N1687" s="1" t="s">
        <v>10568</v>
      </c>
      <c r="O1687" s="1" t="s">
        <v>168</v>
      </c>
      <c r="P1687" s="1" t="s">
        <v>518</v>
      </c>
      <c r="Q1687" s="1" t="s">
        <v>512</v>
      </c>
      <c r="R1687" s="1" t="s">
        <v>10577</v>
      </c>
      <c r="S1687" s="1" t="s">
        <v>10578</v>
      </c>
      <c r="T1687" s="1"/>
      <c r="U1687" s="1" t="s">
        <v>130</v>
      </c>
      <c r="V1687" s="1"/>
      <c r="W1687" s="1"/>
      <c r="X1687" s="1"/>
      <c r="Y1687" s="1">
        <v>271</v>
      </c>
      <c r="Z1687" s="1"/>
      <c r="AA1687" s="1"/>
      <c r="AB1687" s="1"/>
      <c r="AC1687" s="1"/>
      <c r="AD1687" s="1"/>
      <c r="AE1687" s="1"/>
      <c r="AF1687" s="1"/>
      <c r="AG1687" s="1"/>
      <c r="AH1687" s="1"/>
      <c r="AI1687" s="1"/>
      <c r="AJ1687" s="1"/>
      <c r="AK1687" s="1" t="s">
        <v>112</v>
      </c>
      <c r="AL1687" s="1"/>
      <c r="AM1687" s="1"/>
      <c r="AN1687" s="1"/>
      <c r="AO1687" s="1"/>
      <c r="AP1687" s="1"/>
      <c r="AQ1687" s="1"/>
      <c r="AR1687" s="1"/>
      <c r="AS1687" s="1"/>
      <c r="AT1687" s="1"/>
      <c r="AU1687" s="1"/>
      <c r="AV1687" s="1"/>
      <c r="AW1687" s="1"/>
      <c r="AX1687" s="1" t="s">
        <v>177</v>
      </c>
      <c r="AY1687" s="1"/>
      <c r="AZ1687" s="1" t="s">
        <v>292</v>
      </c>
      <c r="BA1687" s="1" t="s">
        <v>168</v>
      </c>
      <c r="BB1687" s="1"/>
      <c r="BC1687" s="1"/>
      <c r="BD1687" s="1" t="s">
        <v>266</v>
      </c>
      <c r="BE1687" s="1" t="s">
        <v>134</v>
      </c>
      <c r="BF1687" s="1" t="s">
        <v>135</v>
      </c>
      <c r="BG1687" s="1"/>
      <c r="BH1687" s="1" t="s">
        <v>2321</v>
      </c>
      <c r="BI1687" s="1"/>
      <c r="BJ1687" s="1"/>
      <c r="BK1687" s="1"/>
      <c r="BL1687" s="1" t="s">
        <v>10571</v>
      </c>
      <c r="BM1687" s="1" t="s">
        <v>10572</v>
      </c>
      <c r="BN1687" s="1" t="s">
        <v>97</v>
      </c>
    </row>
    <row r="1688" spans="1:66" ht="15.75" customHeight="1" x14ac:dyDescent="0.3">
      <c r="A1688" s="1" t="s">
        <v>223</v>
      </c>
      <c r="B1688" s="1">
        <v>30000000</v>
      </c>
      <c r="C1688" s="1" t="s">
        <v>68</v>
      </c>
      <c r="D1688" s="1">
        <v>0</v>
      </c>
      <c r="E1688" s="4">
        <v>44627</v>
      </c>
      <c r="F1688" s="1" t="s">
        <v>69</v>
      </c>
      <c r="G1688" s="1" t="s">
        <v>99</v>
      </c>
      <c r="H1688" s="1" t="s">
        <v>100</v>
      </c>
      <c r="I1688" s="1" t="s">
        <v>101</v>
      </c>
      <c r="J1688" s="1"/>
      <c r="K1688" s="1"/>
      <c r="L1688" s="1"/>
      <c r="M1688" s="1" t="s">
        <v>10579</v>
      </c>
      <c r="N1688" s="1" t="s">
        <v>10580</v>
      </c>
      <c r="O1688" s="1" t="s">
        <v>223</v>
      </c>
      <c r="P1688" s="1" t="s">
        <v>222</v>
      </c>
      <c r="Q1688" s="1" t="s">
        <v>223</v>
      </c>
      <c r="R1688" s="1" t="s">
        <v>10581</v>
      </c>
      <c r="S1688" s="1" t="s">
        <v>10582</v>
      </c>
      <c r="T1688" s="1"/>
      <c r="U1688" s="1" t="s">
        <v>81</v>
      </c>
      <c r="V1688" s="1"/>
      <c r="W1688" s="1" t="s">
        <v>454</v>
      </c>
      <c r="X1688" s="1"/>
      <c r="Y1688" s="1">
        <v>2000</v>
      </c>
      <c r="Z1688" s="1"/>
      <c r="AA1688" s="1"/>
      <c r="AB1688" s="1"/>
      <c r="AC1688" s="1"/>
      <c r="AD1688" s="1"/>
      <c r="AE1688" s="1"/>
      <c r="AF1688" s="1"/>
      <c r="AG1688" s="1"/>
      <c r="AH1688" s="1"/>
      <c r="AI1688" s="1"/>
      <c r="AJ1688" s="1"/>
      <c r="AK1688" s="1" t="s">
        <v>112</v>
      </c>
      <c r="AL1688" s="1"/>
      <c r="AM1688" s="1"/>
      <c r="AN1688" s="1"/>
      <c r="AO1688" s="1"/>
      <c r="AP1688" s="1"/>
      <c r="AQ1688" s="1"/>
      <c r="AR1688" s="1"/>
      <c r="AS1688" s="1"/>
      <c r="AT1688" s="1"/>
      <c r="AU1688" s="1"/>
      <c r="AV1688" s="1"/>
      <c r="AW1688" s="1"/>
      <c r="AX1688" s="1" t="s">
        <v>10583</v>
      </c>
      <c r="AY1688" s="1"/>
      <c r="AZ1688" s="1" t="s">
        <v>222</v>
      </c>
      <c r="BA1688" s="1" t="s">
        <v>223</v>
      </c>
      <c r="BB1688" s="1"/>
      <c r="BC1688" s="1"/>
      <c r="BD1688" s="1" t="s">
        <v>88</v>
      </c>
      <c r="BE1688" s="1" t="s">
        <v>134</v>
      </c>
      <c r="BF1688" s="1" t="s">
        <v>135</v>
      </c>
      <c r="BG1688" s="1"/>
      <c r="BH1688" s="1"/>
      <c r="BI1688" s="1"/>
      <c r="BJ1688" s="1"/>
      <c r="BK1688" s="1"/>
      <c r="BL1688" s="1" t="s">
        <v>10584</v>
      </c>
      <c r="BM1688" s="1" t="s">
        <v>10585</v>
      </c>
      <c r="BN1688" s="1"/>
    </row>
    <row r="1689" spans="1:66" ht="15.75" customHeight="1" x14ac:dyDescent="0.3">
      <c r="A1689" s="1" t="s">
        <v>6843</v>
      </c>
      <c r="B1689" s="1">
        <v>1650000</v>
      </c>
      <c r="C1689" s="1" t="s">
        <v>68</v>
      </c>
      <c r="D1689" s="1">
        <v>0</v>
      </c>
      <c r="E1689" s="4">
        <v>44568</v>
      </c>
      <c r="F1689" s="1" t="s">
        <v>69</v>
      </c>
      <c r="G1689" s="1" t="s">
        <v>123</v>
      </c>
      <c r="H1689" s="1" t="s">
        <v>124</v>
      </c>
      <c r="I1689" s="1" t="s">
        <v>101</v>
      </c>
      <c r="J1689" s="1"/>
      <c r="K1689" s="1"/>
      <c r="L1689" s="1" t="s">
        <v>10586</v>
      </c>
      <c r="M1689" s="1" t="s">
        <v>10587</v>
      </c>
      <c r="N1689" s="1" t="s">
        <v>10588</v>
      </c>
      <c r="O1689" s="1" t="s">
        <v>105</v>
      </c>
      <c r="P1689" s="1" t="s">
        <v>8051</v>
      </c>
      <c r="Q1689" s="1" t="s">
        <v>6843</v>
      </c>
      <c r="R1689" s="1" t="s">
        <v>10589</v>
      </c>
      <c r="S1689" s="1" t="s">
        <v>10590</v>
      </c>
      <c r="T1689" s="1"/>
      <c r="U1689" s="1" t="s">
        <v>147</v>
      </c>
      <c r="V1689" s="1"/>
      <c r="W1689" s="1"/>
      <c r="X1689" s="1"/>
      <c r="Y1689" s="1">
        <v>650</v>
      </c>
      <c r="Z1689" s="1"/>
      <c r="AA1689" s="1"/>
      <c r="AB1689" s="1"/>
      <c r="AC1689" s="1"/>
      <c r="AD1689" s="1"/>
      <c r="AE1689" s="1"/>
      <c r="AF1689" s="1"/>
      <c r="AG1689" s="1"/>
      <c r="AH1689" s="1"/>
      <c r="AI1689" s="1"/>
      <c r="AJ1689" s="1"/>
      <c r="AK1689" s="1" t="s">
        <v>1369</v>
      </c>
      <c r="AL1689" s="1"/>
      <c r="AM1689" s="1"/>
      <c r="AN1689" s="1"/>
      <c r="AO1689" s="1"/>
      <c r="AP1689" s="1"/>
      <c r="AQ1689" s="1"/>
      <c r="AR1689" s="1"/>
      <c r="AS1689" s="1"/>
      <c r="AT1689" s="1"/>
      <c r="AU1689" s="1"/>
      <c r="AV1689" s="1"/>
      <c r="AW1689" s="1"/>
      <c r="AX1689" s="1" t="s">
        <v>164</v>
      </c>
      <c r="AY1689" s="1"/>
      <c r="AZ1689" s="1" t="s">
        <v>945</v>
      </c>
      <c r="BA1689" s="1" t="s">
        <v>105</v>
      </c>
      <c r="BB1689" s="1"/>
      <c r="BC1689" s="1"/>
      <c r="BD1689" s="1" t="s">
        <v>206</v>
      </c>
      <c r="BE1689" s="1" t="s">
        <v>192</v>
      </c>
      <c r="BF1689" s="1" t="s">
        <v>90</v>
      </c>
      <c r="BG1689" s="1"/>
      <c r="BH1689" s="1" t="s">
        <v>193</v>
      </c>
      <c r="BI1689" s="1"/>
      <c r="BJ1689" s="1"/>
      <c r="BK1689" s="1"/>
      <c r="BL1689" s="1" t="s">
        <v>10591</v>
      </c>
      <c r="BM1689" s="1" t="s">
        <v>10592</v>
      </c>
      <c r="BN1689" s="1" t="s">
        <v>121</v>
      </c>
    </row>
    <row r="1690" spans="1:66" ht="15.75" customHeight="1" x14ac:dyDescent="0.3">
      <c r="A1690" s="1" t="s">
        <v>6843</v>
      </c>
      <c r="B1690" s="1">
        <v>165000</v>
      </c>
      <c r="C1690" s="1" t="s">
        <v>68</v>
      </c>
      <c r="D1690" s="1">
        <v>0</v>
      </c>
      <c r="E1690" s="4">
        <v>44569</v>
      </c>
      <c r="F1690" s="1" t="s">
        <v>69</v>
      </c>
      <c r="G1690" s="1" t="s">
        <v>123</v>
      </c>
      <c r="H1690" s="1" t="s">
        <v>124</v>
      </c>
      <c r="I1690" s="1" t="s">
        <v>101</v>
      </c>
      <c r="J1690" s="1"/>
      <c r="K1690" s="1"/>
      <c r="L1690" s="1" t="s">
        <v>10593</v>
      </c>
      <c r="M1690" s="1" t="s">
        <v>10587</v>
      </c>
      <c r="N1690" s="1" t="s">
        <v>10588</v>
      </c>
      <c r="O1690" s="1" t="s">
        <v>105</v>
      </c>
      <c r="P1690" s="1" t="s">
        <v>8051</v>
      </c>
      <c r="Q1690" s="1" t="s">
        <v>6843</v>
      </c>
      <c r="R1690" s="1" t="s">
        <v>10594</v>
      </c>
      <c r="S1690" s="1" t="s">
        <v>10595</v>
      </c>
      <c r="T1690" s="1"/>
      <c r="U1690" s="1" t="s">
        <v>147</v>
      </c>
      <c r="V1690" s="1"/>
      <c r="W1690" s="1"/>
      <c r="X1690" s="1"/>
      <c r="Y1690" s="1">
        <v>650</v>
      </c>
      <c r="Z1690" s="1"/>
      <c r="AA1690" s="1"/>
      <c r="AB1690" s="1"/>
      <c r="AC1690" s="1"/>
      <c r="AD1690" s="1"/>
      <c r="AE1690" s="1"/>
      <c r="AF1690" s="1"/>
      <c r="AG1690" s="1"/>
      <c r="AH1690" s="1"/>
      <c r="AI1690" s="1"/>
      <c r="AJ1690" s="1"/>
      <c r="AK1690" s="1" t="s">
        <v>1369</v>
      </c>
      <c r="AL1690" s="1"/>
      <c r="AM1690" s="1"/>
      <c r="AN1690" s="1"/>
      <c r="AO1690" s="1"/>
      <c r="AP1690" s="1"/>
      <c r="AQ1690" s="1"/>
      <c r="AR1690" s="1"/>
      <c r="AS1690" s="1"/>
      <c r="AT1690" s="1"/>
      <c r="AU1690" s="1"/>
      <c r="AV1690" s="1"/>
      <c r="AW1690" s="1"/>
      <c r="AX1690" s="1" t="s">
        <v>164</v>
      </c>
      <c r="AY1690" s="1"/>
      <c r="AZ1690" s="1" t="s">
        <v>945</v>
      </c>
      <c r="BA1690" s="1" t="s">
        <v>105</v>
      </c>
      <c r="BB1690" s="1"/>
      <c r="BC1690" s="1"/>
      <c r="BD1690" s="1" t="s">
        <v>206</v>
      </c>
      <c r="BE1690" s="1" t="s">
        <v>192</v>
      </c>
      <c r="BF1690" s="1" t="s">
        <v>90</v>
      </c>
      <c r="BG1690" s="1"/>
      <c r="BH1690" s="1" t="s">
        <v>193</v>
      </c>
      <c r="BI1690" s="1"/>
      <c r="BJ1690" s="1"/>
      <c r="BK1690" s="1"/>
      <c r="BL1690" s="1" t="s">
        <v>10591</v>
      </c>
      <c r="BM1690" s="1" t="s">
        <v>10592</v>
      </c>
      <c r="BN1690" s="1" t="s">
        <v>181</v>
      </c>
    </row>
    <row r="1691" spans="1:66" ht="15.75" customHeight="1" x14ac:dyDescent="0.3">
      <c r="A1691" s="1" t="s">
        <v>976</v>
      </c>
      <c r="B1691" s="1">
        <v>1000000</v>
      </c>
      <c r="C1691" s="1" t="s">
        <v>68</v>
      </c>
      <c r="D1691" s="1">
        <v>0</v>
      </c>
      <c r="E1691" s="4">
        <v>44568</v>
      </c>
      <c r="F1691" s="1" t="s">
        <v>69</v>
      </c>
      <c r="G1691" s="1" t="s">
        <v>123</v>
      </c>
      <c r="H1691" s="1" t="s">
        <v>124</v>
      </c>
      <c r="I1691" s="1" t="s">
        <v>101</v>
      </c>
      <c r="J1691" s="1" t="s">
        <v>10596</v>
      </c>
      <c r="K1691" s="1" t="s">
        <v>10597</v>
      </c>
      <c r="L1691" s="1" t="s">
        <v>10598</v>
      </c>
      <c r="M1691" s="1" t="s">
        <v>10599</v>
      </c>
      <c r="N1691" s="1" t="s">
        <v>10600</v>
      </c>
      <c r="O1691" s="1" t="s">
        <v>10601</v>
      </c>
      <c r="P1691" s="1" t="s">
        <v>1616</v>
      </c>
      <c r="Q1691" s="1" t="s">
        <v>976</v>
      </c>
      <c r="R1691" s="1" t="s">
        <v>10602</v>
      </c>
      <c r="S1691" s="1" t="s">
        <v>10603</v>
      </c>
      <c r="T1691" s="1"/>
      <c r="U1691" s="1" t="s">
        <v>1537</v>
      </c>
      <c r="V1691" s="1"/>
      <c r="W1691" s="1"/>
      <c r="X1691" s="1"/>
      <c r="Y1691" s="1">
        <v>100</v>
      </c>
      <c r="Z1691" s="1"/>
      <c r="AA1691" s="1"/>
      <c r="AB1691" s="1"/>
      <c r="AC1691" s="1"/>
      <c r="AD1691" s="1"/>
      <c r="AE1691" s="1"/>
      <c r="AF1691" s="1"/>
      <c r="AG1691" s="1"/>
      <c r="AH1691" s="1"/>
      <c r="AI1691" s="1"/>
      <c r="AJ1691" s="1"/>
      <c r="AK1691" s="1" t="s">
        <v>220</v>
      </c>
      <c r="AL1691" s="1"/>
      <c r="AM1691" s="1"/>
      <c r="AN1691" s="1"/>
      <c r="AO1691" s="1"/>
      <c r="AP1691" s="1"/>
      <c r="AQ1691" s="1"/>
      <c r="AR1691" s="1"/>
      <c r="AS1691" s="1"/>
      <c r="AT1691" s="1"/>
      <c r="AU1691" s="1"/>
      <c r="AV1691" s="1"/>
      <c r="AW1691" s="1"/>
      <c r="AX1691" s="1" t="s">
        <v>345</v>
      </c>
      <c r="AY1691" s="1"/>
      <c r="AZ1691" s="1" t="s">
        <v>307</v>
      </c>
      <c r="BA1691" s="1" t="s">
        <v>304</v>
      </c>
      <c r="BB1691" s="1"/>
      <c r="BC1691" s="1"/>
      <c r="BD1691" s="1" t="s">
        <v>116</v>
      </c>
      <c r="BE1691" s="1" t="s">
        <v>192</v>
      </c>
      <c r="BF1691" s="1"/>
      <c r="BG1691" s="1"/>
      <c r="BH1691" s="1" t="s">
        <v>118</v>
      </c>
      <c r="BI1691" s="1"/>
      <c r="BJ1691" s="1"/>
      <c r="BK1691" s="1"/>
      <c r="BL1691" s="1" t="s">
        <v>10604</v>
      </c>
      <c r="BM1691" s="1" t="s">
        <v>10605</v>
      </c>
      <c r="BN1691" s="1" t="s">
        <v>8214</v>
      </c>
    </row>
    <row r="1692" spans="1:66" ht="15.75" customHeight="1" x14ac:dyDescent="0.3">
      <c r="A1692" s="1" t="s">
        <v>512</v>
      </c>
      <c r="B1692" s="1">
        <v>2500000</v>
      </c>
      <c r="C1692" s="1" t="s">
        <v>68</v>
      </c>
      <c r="D1692" s="1">
        <v>0</v>
      </c>
      <c r="E1692" s="4">
        <v>44568</v>
      </c>
      <c r="F1692" s="1" t="s">
        <v>69</v>
      </c>
      <c r="G1692" s="1" t="s">
        <v>123</v>
      </c>
      <c r="H1692" s="1" t="s">
        <v>124</v>
      </c>
      <c r="I1692" s="1" t="s">
        <v>101</v>
      </c>
      <c r="J1692" s="1"/>
      <c r="K1692" s="1"/>
      <c r="L1692" s="1" t="s">
        <v>375</v>
      </c>
      <c r="M1692" s="1" t="s">
        <v>9845</v>
      </c>
      <c r="N1692" s="1" t="s">
        <v>9846</v>
      </c>
      <c r="O1692" s="1" t="s">
        <v>168</v>
      </c>
      <c r="P1692" s="1" t="s">
        <v>518</v>
      </c>
      <c r="Q1692" s="1" t="s">
        <v>512</v>
      </c>
      <c r="R1692" s="1" t="s">
        <v>10606</v>
      </c>
      <c r="S1692" s="1" t="s">
        <v>10607</v>
      </c>
      <c r="T1692" s="1"/>
      <c r="U1692" s="1" t="s">
        <v>130</v>
      </c>
      <c r="V1692" s="1"/>
      <c r="W1692" s="1"/>
      <c r="X1692" s="1"/>
      <c r="Y1692" s="1">
        <v>1904</v>
      </c>
      <c r="Z1692" s="1"/>
      <c r="AA1692" s="1"/>
      <c r="AB1692" s="1"/>
      <c r="AC1692" s="1"/>
      <c r="AD1692" s="1"/>
      <c r="AE1692" s="1"/>
      <c r="AF1692" s="1"/>
      <c r="AG1692" s="1" t="s">
        <v>111</v>
      </c>
      <c r="AH1692" s="1"/>
      <c r="AI1692" s="1"/>
      <c r="AJ1692" s="1"/>
      <c r="AK1692" s="1" t="s">
        <v>220</v>
      </c>
      <c r="AL1692" s="1"/>
      <c r="AM1692" s="1"/>
      <c r="AN1692" s="1"/>
      <c r="AO1692" s="1"/>
      <c r="AP1692" s="1"/>
      <c r="AQ1692" s="1"/>
      <c r="AR1692" s="1"/>
      <c r="AS1692" s="1"/>
      <c r="AT1692" s="1"/>
      <c r="AU1692" s="1"/>
      <c r="AV1692" s="1"/>
      <c r="AW1692" s="1"/>
      <c r="AX1692" s="1" t="s">
        <v>282</v>
      </c>
      <c r="AY1692" s="1"/>
      <c r="AZ1692" s="1" t="s">
        <v>292</v>
      </c>
      <c r="BA1692" s="1" t="s">
        <v>168</v>
      </c>
      <c r="BB1692" s="1"/>
      <c r="BC1692" s="1"/>
      <c r="BD1692" s="1" t="s">
        <v>7444</v>
      </c>
      <c r="BE1692" s="1" t="s">
        <v>192</v>
      </c>
      <c r="BF1692" s="1" t="s">
        <v>135</v>
      </c>
      <c r="BG1692" s="1"/>
      <c r="BH1692" s="1" t="s">
        <v>193</v>
      </c>
      <c r="BI1692" s="1"/>
      <c r="BJ1692" s="1"/>
      <c r="BK1692" s="1"/>
      <c r="BL1692" s="1" t="s">
        <v>9849</v>
      </c>
      <c r="BM1692" s="1" t="s">
        <v>9850</v>
      </c>
      <c r="BN1692" s="1" t="s">
        <v>375</v>
      </c>
    </row>
    <row r="1693" spans="1:66" ht="15.75" customHeight="1" x14ac:dyDescent="0.3">
      <c r="A1693" s="1" t="s">
        <v>512</v>
      </c>
      <c r="B1693" s="1">
        <v>500000</v>
      </c>
      <c r="C1693" s="1" t="s">
        <v>68</v>
      </c>
      <c r="D1693" s="1">
        <v>0</v>
      </c>
      <c r="E1693" s="4">
        <v>44568</v>
      </c>
      <c r="F1693" s="1" t="s">
        <v>69</v>
      </c>
      <c r="G1693" s="1" t="s">
        <v>123</v>
      </c>
      <c r="H1693" s="1" t="s">
        <v>124</v>
      </c>
      <c r="I1693" s="1" t="s">
        <v>101</v>
      </c>
      <c r="J1693" s="1"/>
      <c r="K1693" s="1"/>
      <c r="L1693" s="1" t="s">
        <v>181</v>
      </c>
      <c r="M1693" s="1" t="s">
        <v>9845</v>
      </c>
      <c r="N1693" s="1" t="s">
        <v>9846</v>
      </c>
      <c r="O1693" s="1" t="s">
        <v>168</v>
      </c>
      <c r="P1693" s="1" t="s">
        <v>518</v>
      </c>
      <c r="Q1693" s="1" t="s">
        <v>512</v>
      </c>
      <c r="R1693" s="1" t="s">
        <v>10608</v>
      </c>
      <c r="S1693" s="1" t="s">
        <v>10609</v>
      </c>
      <c r="T1693" s="1"/>
      <c r="U1693" s="1" t="s">
        <v>130</v>
      </c>
      <c r="V1693" s="1"/>
      <c r="W1693" s="1"/>
      <c r="X1693" s="1"/>
      <c r="Y1693" s="1">
        <v>1904</v>
      </c>
      <c r="Z1693" s="1"/>
      <c r="AA1693" s="1"/>
      <c r="AB1693" s="1"/>
      <c r="AC1693" s="1"/>
      <c r="AD1693" s="1"/>
      <c r="AE1693" s="1"/>
      <c r="AF1693" s="1"/>
      <c r="AG1693" s="1" t="s">
        <v>111</v>
      </c>
      <c r="AH1693" s="1"/>
      <c r="AI1693" s="1"/>
      <c r="AJ1693" s="1"/>
      <c r="AK1693" s="1" t="s">
        <v>220</v>
      </c>
      <c r="AL1693" s="1"/>
      <c r="AM1693" s="1"/>
      <c r="AN1693" s="1"/>
      <c r="AO1693" s="1"/>
      <c r="AP1693" s="1"/>
      <c r="AQ1693" s="1"/>
      <c r="AR1693" s="1"/>
      <c r="AS1693" s="1"/>
      <c r="AT1693" s="1"/>
      <c r="AU1693" s="1"/>
      <c r="AV1693" s="1"/>
      <c r="AW1693" s="1"/>
      <c r="AX1693" s="1" t="s">
        <v>282</v>
      </c>
      <c r="AY1693" s="1"/>
      <c r="AZ1693" s="1" t="s">
        <v>292</v>
      </c>
      <c r="BA1693" s="1" t="s">
        <v>168</v>
      </c>
      <c r="BB1693" s="1"/>
      <c r="BC1693" s="1"/>
      <c r="BD1693" s="1" t="s">
        <v>7444</v>
      </c>
      <c r="BE1693" s="1" t="s">
        <v>192</v>
      </c>
      <c r="BF1693" s="1" t="s">
        <v>135</v>
      </c>
      <c r="BG1693" s="1"/>
      <c r="BH1693" s="1" t="s">
        <v>193</v>
      </c>
      <c r="BI1693" s="1"/>
      <c r="BJ1693" s="1"/>
      <c r="BK1693" s="1"/>
      <c r="BL1693" s="1" t="s">
        <v>9849</v>
      </c>
      <c r="BM1693" s="1" t="s">
        <v>9850</v>
      </c>
      <c r="BN1693" s="1" t="s">
        <v>181</v>
      </c>
    </row>
    <row r="1694" spans="1:66" ht="15.75" customHeight="1" x14ac:dyDescent="0.3">
      <c r="A1694" s="1" t="s">
        <v>168</v>
      </c>
      <c r="B1694" s="1">
        <v>1500000</v>
      </c>
      <c r="C1694" s="1" t="s">
        <v>68</v>
      </c>
      <c r="D1694" s="1">
        <v>0</v>
      </c>
      <c r="E1694" s="4">
        <v>44688</v>
      </c>
      <c r="F1694" s="1" t="s">
        <v>69</v>
      </c>
      <c r="G1694" s="1" t="s">
        <v>123</v>
      </c>
      <c r="H1694" s="1" t="s">
        <v>124</v>
      </c>
      <c r="I1694" s="1" t="s">
        <v>101</v>
      </c>
      <c r="J1694" s="1"/>
      <c r="K1694" s="1"/>
      <c r="L1694" s="1" t="s">
        <v>375</v>
      </c>
      <c r="M1694" s="1" t="s">
        <v>9838</v>
      </c>
      <c r="N1694" s="1" t="s">
        <v>9839</v>
      </c>
      <c r="O1694" s="1" t="s">
        <v>168</v>
      </c>
      <c r="P1694" s="1" t="s">
        <v>292</v>
      </c>
      <c r="Q1694" s="1" t="s">
        <v>168</v>
      </c>
      <c r="R1694" s="1" t="s">
        <v>10610</v>
      </c>
      <c r="S1694" s="1" t="s">
        <v>10611</v>
      </c>
      <c r="T1694" s="1"/>
      <c r="U1694" s="1" t="s">
        <v>130</v>
      </c>
      <c r="V1694" s="1"/>
      <c r="W1694" s="1"/>
      <c r="X1694" s="1"/>
      <c r="Y1694" s="1">
        <v>105</v>
      </c>
      <c r="Z1694" s="1"/>
      <c r="AA1694" s="1"/>
      <c r="AB1694" s="1"/>
      <c r="AC1694" s="1"/>
      <c r="AD1694" s="1"/>
      <c r="AE1694" s="1"/>
      <c r="AF1694" s="1"/>
      <c r="AG1694" s="1"/>
      <c r="AH1694" s="1"/>
      <c r="AI1694" s="1"/>
      <c r="AJ1694" s="1"/>
      <c r="AK1694" s="1" t="s">
        <v>112</v>
      </c>
      <c r="AL1694" s="1"/>
      <c r="AM1694" s="1"/>
      <c r="AN1694" s="1"/>
      <c r="AO1694" s="1"/>
      <c r="AP1694" s="1"/>
      <c r="AQ1694" s="1"/>
      <c r="AR1694" s="1"/>
      <c r="AS1694" s="1"/>
      <c r="AT1694" s="1"/>
      <c r="AU1694" s="1"/>
      <c r="AV1694" s="1"/>
      <c r="AW1694" s="1"/>
      <c r="AX1694" s="1"/>
      <c r="AY1694" s="1"/>
      <c r="AZ1694" s="1" t="s">
        <v>292</v>
      </c>
      <c r="BA1694" s="1" t="s">
        <v>168</v>
      </c>
      <c r="BB1694" s="1"/>
      <c r="BC1694" s="1"/>
      <c r="BD1694" s="1" t="s">
        <v>266</v>
      </c>
      <c r="BE1694" s="1" t="s">
        <v>192</v>
      </c>
      <c r="BF1694" s="1"/>
      <c r="BG1694" s="1"/>
      <c r="BH1694" s="1" t="s">
        <v>193</v>
      </c>
      <c r="BI1694" s="1"/>
      <c r="BJ1694" s="1"/>
      <c r="BK1694" s="1"/>
      <c r="BL1694" s="1" t="s">
        <v>9842</v>
      </c>
      <c r="BM1694" s="1" t="s">
        <v>9843</v>
      </c>
      <c r="BN1694" s="1" t="s">
        <v>375</v>
      </c>
    </row>
    <row r="1695" spans="1:66" ht="15.75" customHeight="1" x14ac:dyDescent="0.3">
      <c r="A1695" s="1" t="s">
        <v>444</v>
      </c>
      <c r="B1695" s="1">
        <v>50000</v>
      </c>
      <c r="C1695" s="1" t="s">
        <v>68</v>
      </c>
      <c r="D1695" s="1">
        <v>0</v>
      </c>
      <c r="E1695" s="4">
        <v>44568</v>
      </c>
      <c r="F1695" s="1" t="s">
        <v>69</v>
      </c>
      <c r="G1695" s="1" t="s">
        <v>123</v>
      </c>
      <c r="H1695" s="1" t="s">
        <v>124</v>
      </c>
      <c r="I1695" s="1" t="s">
        <v>101</v>
      </c>
      <c r="J1695" s="1"/>
      <c r="K1695" s="1"/>
      <c r="L1695" s="1" t="s">
        <v>10612</v>
      </c>
      <c r="M1695" s="1" t="s">
        <v>10613</v>
      </c>
      <c r="N1695" s="1" t="s">
        <v>10614</v>
      </c>
      <c r="O1695" s="1" t="s">
        <v>444</v>
      </c>
      <c r="P1695" s="1" t="s">
        <v>443</v>
      </c>
      <c r="Q1695" s="1" t="s">
        <v>444</v>
      </c>
      <c r="R1695" s="1" t="s">
        <v>10615</v>
      </c>
      <c r="S1695" s="1" t="s">
        <v>10616</v>
      </c>
      <c r="T1695" s="1"/>
      <c r="U1695" s="1" t="s">
        <v>3686</v>
      </c>
      <c r="V1695" s="1"/>
      <c r="W1695" s="1"/>
      <c r="X1695" s="1"/>
      <c r="Y1695" s="1">
        <v>700</v>
      </c>
      <c r="Z1695" s="1"/>
      <c r="AA1695" s="1"/>
      <c r="AB1695" s="1"/>
      <c r="AC1695" s="1"/>
      <c r="AD1695" s="1"/>
      <c r="AE1695" s="1"/>
      <c r="AF1695" s="1"/>
      <c r="AG1695" s="1"/>
      <c r="AH1695" s="1"/>
      <c r="AI1695" s="1"/>
      <c r="AJ1695" s="1"/>
      <c r="AK1695" s="1" t="s">
        <v>356</v>
      </c>
      <c r="AL1695" s="1"/>
      <c r="AM1695" s="1"/>
      <c r="AN1695" s="1"/>
      <c r="AO1695" s="1"/>
      <c r="AP1695" s="1"/>
      <c r="AQ1695" s="1"/>
      <c r="AR1695" s="1"/>
      <c r="AS1695" s="1"/>
      <c r="AT1695" s="1"/>
      <c r="AU1695" s="1"/>
      <c r="AV1695" s="1"/>
      <c r="AW1695" s="1"/>
      <c r="AX1695" s="1" t="s">
        <v>500</v>
      </c>
      <c r="AY1695" s="1"/>
      <c r="AZ1695" s="1" t="s">
        <v>443</v>
      </c>
      <c r="BA1695" s="1" t="s">
        <v>444</v>
      </c>
      <c r="BB1695" s="1"/>
      <c r="BC1695" s="1"/>
      <c r="BD1695" s="1" t="s">
        <v>7444</v>
      </c>
      <c r="BE1695" s="1" t="s">
        <v>134</v>
      </c>
      <c r="BF1695" s="1" t="s">
        <v>1707</v>
      </c>
      <c r="BG1695" s="1"/>
      <c r="BH1695" s="1"/>
      <c r="BI1695" s="1"/>
      <c r="BJ1695" s="1"/>
      <c r="BK1695" s="1"/>
      <c r="BL1695" s="1" t="s">
        <v>10617</v>
      </c>
      <c r="BM1695" s="1" t="s">
        <v>10618</v>
      </c>
      <c r="BN1695" s="1" t="s">
        <v>181</v>
      </c>
    </row>
    <row r="1696" spans="1:66" ht="15.75" customHeight="1" x14ac:dyDescent="0.3">
      <c r="A1696" s="1" t="s">
        <v>168</v>
      </c>
      <c r="B1696" s="1">
        <v>50000</v>
      </c>
      <c r="C1696" s="1" t="s">
        <v>68</v>
      </c>
      <c r="D1696" s="1">
        <v>0</v>
      </c>
      <c r="E1696" s="4">
        <v>44568</v>
      </c>
      <c r="F1696" s="1" t="s">
        <v>69</v>
      </c>
      <c r="G1696" s="1" t="s">
        <v>123</v>
      </c>
      <c r="H1696" s="1" t="s">
        <v>124</v>
      </c>
      <c r="I1696" s="1" t="s">
        <v>101</v>
      </c>
      <c r="J1696" s="1" t="s">
        <v>10619</v>
      </c>
      <c r="K1696" s="1" t="s">
        <v>10620</v>
      </c>
      <c r="L1696" s="1" t="s">
        <v>181</v>
      </c>
      <c r="M1696" s="1" t="s">
        <v>10621</v>
      </c>
      <c r="N1696" s="1" t="s">
        <v>10622</v>
      </c>
      <c r="O1696" s="1" t="s">
        <v>168</v>
      </c>
      <c r="P1696" s="1" t="s">
        <v>292</v>
      </c>
      <c r="Q1696" s="1" t="s">
        <v>168</v>
      </c>
      <c r="R1696" s="1" t="s">
        <v>10623</v>
      </c>
      <c r="S1696" s="1" t="s">
        <v>10624</v>
      </c>
      <c r="T1696" s="1"/>
      <c r="U1696" s="1" t="s">
        <v>130</v>
      </c>
      <c r="V1696" s="1"/>
      <c r="W1696" s="1"/>
      <c r="X1696" s="1"/>
      <c r="Y1696" s="1">
        <v>222</v>
      </c>
      <c r="Z1696" s="1"/>
      <c r="AA1696" s="1"/>
      <c r="AB1696" s="1"/>
      <c r="AC1696" s="1"/>
      <c r="AD1696" s="1"/>
      <c r="AE1696" s="1"/>
      <c r="AF1696" s="1"/>
      <c r="AG1696" s="1"/>
      <c r="AH1696" s="1"/>
      <c r="AI1696" s="1"/>
      <c r="AJ1696" s="1"/>
      <c r="AK1696" s="1" t="s">
        <v>356</v>
      </c>
      <c r="AL1696" s="1"/>
      <c r="AM1696" s="1"/>
      <c r="AN1696" s="1"/>
      <c r="AO1696" s="1"/>
      <c r="AP1696" s="1"/>
      <c r="AQ1696" s="1"/>
      <c r="AR1696" s="1"/>
      <c r="AS1696" s="1"/>
      <c r="AT1696" s="1"/>
      <c r="AU1696" s="1"/>
      <c r="AV1696" s="1"/>
      <c r="AW1696" s="1"/>
      <c r="AX1696" s="1" t="s">
        <v>164</v>
      </c>
      <c r="AY1696" s="1"/>
      <c r="AZ1696" s="1" t="s">
        <v>1231</v>
      </c>
      <c r="BA1696" s="1" t="s">
        <v>1228</v>
      </c>
      <c r="BB1696" s="1"/>
      <c r="BC1696" s="1"/>
      <c r="BD1696" s="1" t="s">
        <v>1728</v>
      </c>
      <c r="BE1696" s="1" t="s">
        <v>134</v>
      </c>
      <c r="BF1696" s="1"/>
      <c r="BG1696" s="1"/>
      <c r="BH1696" s="1"/>
      <c r="BI1696" s="1"/>
      <c r="BJ1696" s="1"/>
      <c r="BK1696" s="1"/>
      <c r="BL1696" s="1" t="s">
        <v>10625</v>
      </c>
      <c r="BM1696" s="1" t="s">
        <v>10626</v>
      </c>
      <c r="BN1696" s="1" t="s">
        <v>181</v>
      </c>
    </row>
    <row r="1697" spans="1:66" ht="15.75" customHeight="1" x14ac:dyDescent="0.3">
      <c r="A1697" s="1" t="s">
        <v>10627</v>
      </c>
      <c r="B1697" s="1">
        <v>180000000</v>
      </c>
      <c r="C1697" s="1" t="s">
        <v>68</v>
      </c>
      <c r="D1697" s="1">
        <v>0</v>
      </c>
      <c r="E1697" s="4" t="s">
        <v>8045</v>
      </c>
      <c r="F1697" s="1" t="s">
        <v>69</v>
      </c>
      <c r="G1697" s="1" t="s">
        <v>123</v>
      </c>
      <c r="H1697" s="1" t="s">
        <v>124</v>
      </c>
      <c r="I1697" s="1" t="s">
        <v>101</v>
      </c>
      <c r="J1697" s="1" t="s">
        <v>10628</v>
      </c>
      <c r="K1697" s="1" t="s">
        <v>10629</v>
      </c>
      <c r="L1697" s="1" t="s">
        <v>1013</v>
      </c>
      <c r="M1697" s="1" t="s">
        <v>10630</v>
      </c>
      <c r="N1697" s="1" t="s">
        <v>10631</v>
      </c>
      <c r="O1697" s="1" t="s">
        <v>201</v>
      </c>
      <c r="P1697" s="1" t="s">
        <v>10632</v>
      </c>
      <c r="Q1697" s="1" t="s">
        <v>10627</v>
      </c>
      <c r="R1697" s="1" t="s">
        <v>10633</v>
      </c>
      <c r="S1697" s="1" t="s">
        <v>10634</v>
      </c>
      <c r="T1697" s="1"/>
      <c r="U1697" s="1" t="s">
        <v>81</v>
      </c>
      <c r="V1697" s="1"/>
      <c r="W1697" s="1" t="s">
        <v>1527</v>
      </c>
      <c r="X1697" s="1"/>
      <c r="Y1697" s="1">
        <v>10000</v>
      </c>
      <c r="Z1697" s="1"/>
      <c r="AA1697" s="1"/>
      <c r="AB1697" s="1" t="s">
        <v>560</v>
      </c>
      <c r="AC1697" s="1"/>
      <c r="AD1697" s="1"/>
      <c r="AE1697" s="1"/>
      <c r="AF1697" s="1"/>
      <c r="AG1697" s="1" t="s">
        <v>111</v>
      </c>
      <c r="AH1697" s="1"/>
      <c r="AI1697" s="1"/>
      <c r="AJ1697" s="1"/>
      <c r="AK1697" s="1" t="s">
        <v>2204</v>
      </c>
      <c r="AL1697" s="1"/>
      <c r="AM1697" s="1"/>
      <c r="AN1697" s="1"/>
      <c r="AO1697" s="1"/>
      <c r="AP1697" s="1"/>
      <c r="AQ1697" s="1"/>
      <c r="AR1697" s="1"/>
      <c r="AS1697" s="1"/>
      <c r="AT1697" s="1"/>
      <c r="AU1697" s="1"/>
      <c r="AV1697" s="1"/>
      <c r="AW1697" s="1"/>
      <c r="AX1697" s="1" t="s">
        <v>164</v>
      </c>
      <c r="AY1697" s="1"/>
      <c r="AZ1697" s="1" t="s">
        <v>205</v>
      </c>
      <c r="BA1697" s="1" t="s">
        <v>201</v>
      </c>
      <c r="BB1697" s="1"/>
      <c r="BC1697" s="1"/>
      <c r="BD1697" s="1" t="s">
        <v>10635</v>
      </c>
      <c r="BE1697" s="1" t="s">
        <v>117</v>
      </c>
      <c r="BF1697" s="1" t="s">
        <v>90</v>
      </c>
      <c r="BG1697" s="1"/>
      <c r="BH1697" s="1" t="s">
        <v>225</v>
      </c>
      <c r="BI1697" s="1"/>
      <c r="BJ1697" s="1"/>
      <c r="BK1697" s="1"/>
      <c r="BL1697" s="1" t="s">
        <v>10636</v>
      </c>
      <c r="BM1697" s="1" t="s">
        <v>10637</v>
      </c>
      <c r="BN1697" s="1"/>
    </row>
    <row r="1698" spans="1:66" ht="15.75" customHeight="1" x14ac:dyDescent="0.3">
      <c r="A1698" s="1" t="s">
        <v>1505</v>
      </c>
      <c r="B1698" s="1">
        <v>10000</v>
      </c>
      <c r="C1698" s="1" t="s">
        <v>68</v>
      </c>
      <c r="D1698" s="1">
        <v>0</v>
      </c>
      <c r="E1698" s="4" t="s">
        <v>1059</v>
      </c>
      <c r="F1698" s="1" t="s">
        <v>69</v>
      </c>
      <c r="G1698" s="1" t="s">
        <v>123</v>
      </c>
      <c r="H1698" s="1" t="s">
        <v>124</v>
      </c>
      <c r="I1698" s="1" t="s">
        <v>101</v>
      </c>
      <c r="J1698" s="1"/>
      <c r="K1698" s="1"/>
      <c r="L1698" s="1"/>
      <c r="M1698" s="1" t="s">
        <v>10638</v>
      </c>
      <c r="N1698" s="1" t="s">
        <v>10639</v>
      </c>
      <c r="O1698" s="1" t="s">
        <v>1505</v>
      </c>
      <c r="P1698" s="1" t="s">
        <v>1508</v>
      </c>
      <c r="Q1698" s="1" t="s">
        <v>1505</v>
      </c>
      <c r="R1698" s="1" t="s">
        <v>10640</v>
      </c>
      <c r="S1698" s="1" t="s">
        <v>10641</v>
      </c>
      <c r="T1698" s="1"/>
      <c r="U1698" s="1" t="s">
        <v>130</v>
      </c>
      <c r="V1698" s="1"/>
      <c r="W1698" s="1"/>
      <c r="X1698" s="1"/>
      <c r="Y1698" s="1">
        <v>15</v>
      </c>
      <c r="Z1698" s="1"/>
      <c r="AA1698" s="1"/>
      <c r="AB1698" s="1"/>
      <c r="AC1698" s="1"/>
      <c r="AD1698" s="1"/>
      <c r="AE1698" s="1"/>
      <c r="AF1698" s="1"/>
      <c r="AG1698" s="1"/>
      <c r="AH1698" s="1"/>
      <c r="AI1698" s="1"/>
      <c r="AJ1698" s="1"/>
      <c r="AK1698" s="1" t="s">
        <v>832</v>
      </c>
      <c r="AL1698" s="1"/>
      <c r="AM1698" s="1"/>
      <c r="AN1698" s="1"/>
      <c r="AO1698" s="1"/>
      <c r="AP1698" s="1"/>
      <c r="AQ1698" s="1"/>
      <c r="AR1698" s="1"/>
      <c r="AS1698" s="1"/>
      <c r="AT1698" s="1"/>
      <c r="AU1698" s="1"/>
      <c r="AV1698" s="1"/>
      <c r="AW1698" s="1"/>
      <c r="AX1698" s="1" t="s">
        <v>237</v>
      </c>
      <c r="AY1698" s="1"/>
      <c r="AZ1698" s="1" t="s">
        <v>1508</v>
      </c>
      <c r="BA1698" s="1" t="s">
        <v>1505</v>
      </c>
      <c r="BB1698" s="1"/>
      <c r="BC1698" s="1"/>
      <c r="BD1698" s="1"/>
      <c r="BE1698" s="1" t="s">
        <v>134</v>
      </c>
      <c r="BF1698" s="1"/>
      <c r="BG1698" s="1"/>
      <c r="BH1698" s="1"/>
      <c r="BI1698" s="1"/>
      <c r="BJ1698" s="1"/>
      <c r="BK1698" s="1"/>
      <c r="BL1698" s="1" t="s">
        <v>10642</v>
      </c>
      <c r="BM1698" s="1" t="s">
        <v>10643</v>
      </c>
      <c r="BN1698" s="1" t="s">
        <v>181</v>
      </c>
    </row>
    <row r="1699" spans="1:66" ht="15.75" customHeight="1" x14ac:dyDescent="0.3">
      <c r="A1699" s="1" t="s">
        <v>10627</v>
      </c>
      <c r="B1699" s="1">
        <v>1000000</v>
      </c>
      <c r="C1699" s="1" t="s">
        <v>68</v>
      </c>
      <c r="D1699" s="1">
        <v>0</v>
      </c>
      <c r="E1699" s="4">
        <v>44568</v>
      </c>
      <c r="F1699" s="1" t="s">
        <v>69</v>
      </c>
      <c r="G1699" s="1" t="s">
        <v>99</v>
      </c>
      <c r="H1699" s="1" t="s">
        <v>100</v>
      </c>
      <c r="I1699" s="1" t="s">
        <v>101</v>
      </c>
      <c r="J1699" s="1" t="s">
        <v>10644</v>
      </c>
      <c r="K1699" s="1" t="s">
        <v>10645</v>
      </c>
      <c r="L1699" s="1" t="s">
        <v>10646</v>
      </c>
      <c r="M1699" s="1" t="s">
        <v>10647</v>
      </c>
      <c r="N1699" s="1" t="s">
        <v>10648</v>
      </c>
      <c r="O1699" s="1" t="s">
        <v>291</v>
      </c>
      <c r="P1699" s="1" t="s">
        <v>10632</v>
      </c>
      <c r="Q1699" s="1" t="s">
        <v>10627</v>
      </c>
      <c r="R1699" s="1" t="s">
        <v>10649</v>
      </c>
      <c r="S1699" s="1" t="s">
        <v>10650</v>
      </c>
      <c r="T1699" s="1"/>
      <c r="U1699" s="1"/>
      <c r="V1699" s="1"/>
      <c r="W1699" s="1"/>
      <c r="X1699" s="1"/>
      <c r="Y1699" s="1">
        <v>250</v>
      </c>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t="s">
        <v>296</v>
      </c>
      <c r="BA1699" s="1" t="s">
        <v>291</v>
      </c>
      <c r="BB1699" s="1"/>
      <c r="BC1699" s="1"/>
      <c r="BD1699" s="1" t="s">
        <v>88</v>
      </c>
      <c r="BE1699" s="1" t="s">
        <v>192</v>
      </c>
      <c r="BF1699" s="1"/>
      <c r="BG1699" s="1"/>
      <c r="BH1699" s="1" t="s">
        <v>118</v>
      </c>
      <c r="BI1699" s="1"/>
      <c r="BJ1699" s="1"/>
      <c r="BK1699" s="1"/>
      <c r="BL1699" s="1" t="s">
        <v>10651</v>
      </c>
      <c r="BM1699" s="1" t="s">
        <v>10652</v>
      </c>
      <c r="BN1699" s="1"/>
    </row>
    <row r="1700" spans="1:66" ht="15.75" customHeight="1" x14ac:dyDescent="0.3">
      <c r="A1700" s="1" t="s">
        <v>216</v>
      </c>
      <c r="B1700" s="1">
        <v>300000</v>
      </c>
      <c r="C1700" s="1" t="s">
        <v>68</v>
      </c>
      <c r="D1700" s="1">
        <v>0</v>
      </c>
      <c r="E1700" s="4" t="s">
        <v>6996</v>
      </c>
      <c r="F1700" s="1" t="s">
        <v>69</v>
      </c>
      <c r="G1700" s="1" t="s">
        <v>99</v>
      </c>
      <c r="H1700" s="1" t="s">
        <v>100</v>
      </c>
      <c r="I1700" s="1" t="s">
        <v>101</v>
      </c>
      <c r="J1700" s="1" t="s">
        <v>10653</v>
      </c>
      <c r="K1700" s="1" t="s">
        <v>10654</v>
      </c>
      <c r="L1700" s="1"/>
      <c r="M1700" s="1" t="s">
        <v>10655</v>
      </c>
      <c r="N1700" s="1" t="s">
        <v>10656</v>
      </c>
      <c r="O1700" s="1" t="s">
        <v>233</v>
      </c>
      <c r="P1700" s="1" t="s">
        <v>353</v>
      </c>
      <c r="Q1700" s="1" t="s">
        <v>216</v>
      </c>
      <c r="R1700" s="1" t="s">
        <v>10657</v>
      </c>
      <c r="S1700" s="1" t="s">
        <v>10658</v>
      </c>
      <c r="T1700" s="1"/>
      <c r="U1700" s="1" t="s">
        <v>81</v>
      </c>
      <c r="V1700" s="1"/>
      <c r="W1700" s="1"/>
      <c r="X1700" s="1"/>
      <c r="Y1700" s="1">
        <v>239</v>
      </c>
      <c r="Z1700" s="1"/>
      <c r="AA1700" s="1"/>
      <c r="AB1700" s="1"/>
      <c r="AC1700" s="1"/>
      <c r="AD1700" s="1"/>
      <c r="AE1700" s="1"/>
      <c r="AF1700" s="1"/>
      <c r="AG1700" s="1"/>
      <c r="AH1700" s="1"/>
      <c r="AI1700" s="1"/>
      <c r="AJ1700" s="1"/>
      <c r="AK1700" s="1" t="s">
        <v>707</v>
      </c>
      <c r="AL1700" s="1"/>
      <c r="AM1700" s="1"/>
      <c r="AN1700" s="1"/>
      <c r="AO1700" s="1"/>
      <c r="AP1700" s="1"/>
      <c r="AQ1700" s="1"/>
      <c r="AR1700" s="1"/>
      <c r="AS1700" s="1"/>
      <c r="AT1700" s="1"/>
      <c r="AU1700" s="1"/>
      <c r="AV1700" s="1"/>
      <c r="AW1700" s="1"/>
      <c r="AX1700" s="1"/>
      <c r="AY1700" s="1"/>
      <c r="AZ1700" s="1" t="s">
        <v>238</v>
      </c>
      <c r="BA1700" s="1" t="s">
        <v>233</v>
      </c>
      <c r="BB1700" s="1" t="s">
        <v>551</v>
      </c>
      <c r="BC1700" s="1"/>
      <c r="BD1700" s="1" t="s">
        <v>1067</v>
      </c>
      <c r="BE1700" s="1" t="s">
        <v>134</v>
      </c>
      <c r="BF1700" s="1"/>
      <c r="BG1700" s="1"/>
      <c r="BH1700" s="1"/>
      <c r="BI1700" s="1"/>
      <c r="BJ1700" s="1"/>
      <c r="BK1700" s="1"/>
      <c r="BL1700" s="1" t="s">
        <v>10659</v>
      </c>
      <c r="BM1700" s="1" t="s">
        <v>10660</v>
      </c>
      <c r="BN1700" s="1" t="s">
        <v>1430</v>
      </c>
    </row>
    <row r="1701" spans="1:66" ht="15.75" customHeight="1" x14ac:dyDescent="0.3">
      <c r="A1701" s="1" t="s">
        <v>512</v>
      </c>
      <c r="B1701" s="1">
        <v>500000</v>
      </c>
      <c r="C1701" s="1" t="s">
        <v>68</v>
      </c>
      <c r="D1701" s="1">
        <v>0</v>
      </c>
      <c r="E1701" s="4" t="s">
        <v>314</v>
      </c>
      <c r="F1701" s="1" t="s">
        <v>69</v>
      </c>
      <c r="G1701" s="1" t="s">
        <v>123</v>
      </c>
      <c r="H1701" s="1" t="s">
        <v>124</v>
      </c>
      <c r="I1701" s="1" t="s">
        <v>101</v>
      </c>
      <c r="J1701" s="1" t="s">
        <v>8357</v>
      </c>
      <c r="K1701" s="1" t="s">
        <v>8358</v>
      </c>
      <c r="L1701" s="1" t="s">
        <v>10661</v>
      </c>
      <c r="M1701" s="1" t="s">
        <v>8359</v>
      </c>
      <c r="N1701" s="1" t="s">
        <v>8360</v>
      </c>
      <c r="O1701" s="1" t="s">
        <v>382</v>
      </c>
      <c r="P1701" s="1" t="s">
        <v>518</v>
      </c>
      <c r="Q1701" s="1" t="s">
        <v>512</v>
      </c>
      <c r="R1701" s="1" t="s">
        <v>10662</v>
      </c>
      <c r="S1701" s="1" t="s">
        <v>10663</v>
      </c>
      <c r="T1701" s="1"/>
      <c r="U1701" s="1" t="s">
        <v>7129</v>
      </c>
      <c r="V1701" s="1"/>
      <c r="W1701" s="1"/>
      <c r="X1701" s="1"/>
      <c r="Y1701" s="1">
        <v>138</v>
      </c>
      <c r="Z1701" s="1"/>
      <c r="AA1701" s="1"/>
      <c r="AB1701" s="1"/>
      <c r="AC1701" s="1"/>
      <c r="AD1701" s="1"/>
      <c r="AE1701" s="1"/>
      <c r="AF1701" s="1"/>
      <c r="AG1701" s="1"/>
      <c r="AH1701" s="1"/>
      <c r="AI1701" s="1"/>
      <c r="AJ1701" s="1"/>
      <c r="AK1701" s="1" t="s">
        <v>220</v>
      </c>
      <c r="AL1701" s="1"/>
      <c r="AM1701" s="1"/>
      <c r="AN1701" s="1"/>
      <c r="AO1701" s="1"/>
      <c r="AP1701" s="1"/>
      <c r="AQ1701" s="1"/>
      <c r="AR1701" s="1"/>
      <c r="AS1701" s="1"/>
      <c r="AT1701" s="1"/>
      <c r="AU1701" s="1"/>
      <c r="AV1701" s="1"/>
      <c r="AW1701" s="1"/>
      <c r="AX1701" s="1" t="s">
        <v>1034</v>
      </c>
      <c r="AY1701" s="1"/>
      <c r="AZ1701" s="1" t="s">
        <v>386</v>
      </c>
      <c r="BA1701" s="1" t="s">
        <v>382</v>
      </c>
      <c r="BB1701" s="1"/>
      <c r="BC1701" s="1"/>
      <c r="BD1701" s="1" t="s">
        <v>88</v>
      </c>
      <c r="BE1701" s="1" t="s">
        <v>134</v>
      </c>
      <c r="BF1701" s="1"/>
      <c r="BG1701" s="1"/>
      <c r="BH1701" s="1"/>
      <c r="BI1701" s="1"/>
      <c r="BJ1701" s="1"/>
      <c r="BK1701" s="1"/>
      <c r="BL1701" s="1" t="s">
        <v>8363</v>
      </c>
      <c r="BM1701" s="1" t="s">
        <v>8364</v>
      </c>
      <c r="BN1701" s="1" t="s">
        <v>375</v>
      </c>
    </row>
    <row r="1702" spans="1:66" ht="15.75" customHeight="1" x14ac:dyDescent="0.3">
      <c r="A1702" s="1" t="s">
        <v>1505</v>
      </c>
      <c r="B1702" s="1">
        <v>225000</v>
      </c>
      <c r="C1702" s="1" t="s">
        <v>68</v>
      </c>
      <c r="D1702" s="1">
        <v>0</v>
      </c>
      <c r="E1702" s="4" t="s">
        <v>1059</v>
      </c>
      <c r="F1702" s="1" t="s">
        <v>69</v>
      </c>
      <c r="G1702" s="1" t="s">
        <v>123</v>
      </c>
      <c r="H1702" s="1" t="s">
        <v>124</v>
      </c>
      <c r="I1702" s="1" t="s">
        <v>101</v>
      </c>
      <c r="J1702" s="1"/>
      <c r="K1702" s="1"/>
      <c r="L1702" s="1"/>
      <c r="M1702" s="1" t="s">
        <v>10638</v>
      </c>
      <c r="N1702" s="1" t="s">
        <v>10639</v>
      </c>
      <c r="O1702" s="1" t="s">
        <v>1505</v>
      </c>
      <c r="P1702" s="1" t="s">
        <v>1508</v>
      </c>
      <c r="Q1702" s="1" t="s">
        <v>1505</v>
      </c>
      <c r="R1702" s="1" t="s">
        <v>10664</v>
      </c>
      <c r="S1702" s="1" t="s">
        <v>10665</v>
      </c>
      <c r="T1702" s="1"/>
      <c r="U1702" s="1" t="s">
        <v>130</v>
      </c>
      <c r="V1702" s="1"/>
      <c r="W1702" s="1"/>
      <c r="X1702" s="1"/>
      <c r="Y1702" s="1">
        <v>15</v>
      </c>
      <c r="Z1702" s="1"/>
      <c r="AA1702" s="1"/>
      <c r="AB1702" s="1"/>
      <c r="AC1702" s="1"/>
      <c r="AD1702" s="1"/>
      <c r="AE1702" s="1"/>
      <c r="AF1702" s="1"/>
      <c r="AG1702" s="1"/>
      <c r="AH1702" s="1"/>
      <c r="AI1702" s="1"/>
      <c r="AJ1702" s="1"/>
      <c r="AK1702" s="1" t="s">
        <v>832</v>
      </c>
      <c r="AL1702" s="1"/>
      <c r="AM1702" s="1"/>
      <c r="AN1702" s="1"/>
      <c r="AO1702" s="1"/>
      <c r="AP1702" s="1"/>
      <c r="AQ1702" s="1"/>
      <c r="AR1702" s="1"/>
      <c r="AS1702" s="1"/>
      <c r="AT1702" s="1"/>
      <c r="AU1702" s="1"/>
      <c r="AV1702" s="1"/>
      <c r="AW1702" s="1"/>
      <c r="AX1702" s="1" t="s">
        <v>237</v>
      </c>
      <c r="AY1702" s="1"/>
      <c r="AZ1702" s="1" t="s">
        <v>1508</v>
      </c>
      <c r="BA1702" s="1" t="s">
        <v>1505</v>
      </c>
      <c r="BB1702" s="1"/>
      <c r="BC1702" s="1"/>
      <c r="BD1702" s="1"/>
      <c r="BE1702" s="1" t="s">
        <v>134</v>
      </c>
      <c r="BF1702" s="1"/>
      <c r="BG1702" s="1"/>
      <c r="BH1702" s="1"/>
      <c r="BI1702" s="1"/>
      <c r="BJ1702" s="1"/>
      <c r="BK1702" s="1"/>
      <c r="BL1702" s="1" t="s">
        <v>10642</v>
      </c>
      <c r="BM1702" s="1" t="s">
        <v>10643</v>
      </c>
      <c r="BN1702" s="1" t="s">
        <v>121</v>
      </c>
    </row>
    <row r="1703" spans="1:66" ht="15.75" customHeight="1" x14ac:dyDescent="0.3">
      <c r="A1703" s="1" t="s">
        <v>837</v>
      </c>
      <c r="B1703" s="1">
        <v>80000</v>
      </c>
      <c r="C1703" s="1" t="s">
        <v>68</v>
      </c>
      <c r="D1703" s="1">
        <v>0</v>
      </c>
      <c r="E1703" s="4">
        <v>44841</v>
      </c>
      <c r="F1703" s="1" t="s">
        <v>69</v>
      </c>
      <c r="G1703" s="1" t="s">
        <v>123</v>
      </c>
      <c r="H1703" s="1" t="s">
        <v>124</v>
      </c>
      <c r="I1703" s="1" t="s">
        <v>101</v>
      </c>
      <c r="J1703" s="1" t="s">
        <v>9461</v>
      </c>
      <c r="K1703" s="1" t="s">
        <v>9462</v>
      </c>
      <c r="L1703" s="1"/>
      <c r="M1703" s="1" t="s">
        <v>9463</v>
      </c>
      <c r="N1703" s="1" t="s">
        <v>9464</v>
      </c>
      <c r="O1703" s="1" t="s">
        <v>942</v>
      </c>
      <c r="P1703" s="1" t="s">
        <v>843</v>
      </c>
      <c r="Q1703" s="1" t="s">
        <v>837</v>
      </c>
      <c r="R1703" s="1" t="s">
        <v>10666</v>
      </c>
      <c r="S1703" s="1" t="s">
        <v>10667</v>
      </c>
      <c r="T1703" s="1"/>
      <c r="U1703" s="1" t="s">
        <v>81</v>
      </c>
      <c r="V1703" s="1"/>
      <c r="W1703" s="1"/>
      <c r="X1703" s="1"/>
      <c r="Y1703" s="1">
        <v>25</v>
      </c>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t="s">
        <v>945</v>
      </c>
      <c r="BA1703" s="1" t="s">
        <v>105</v>
      </c>
      <c r="BB1703" s="1"/>
      <c r="BC1703" s="1"/>
      <c r="BD1703" s="1" t="s">
        <v>88</v>
      </c>
      <c r="BE1703" s="1" t="s">
        <v>134</v>
      </c>
      <c r="BF1703" s="1"/>
      <c r="BG1703" s="1"/>
      <c r="BH1703" s="1"/>
      <c r="BI1703" s="1"/>
      <c r="BJ1703" s="1"/>
      <c r="BK1703" s="1"/>
      <c r="BL1703" s="1" t="s">
        <v>9467</v>
      </c>
      <c r="BM1703" s="1" t="s">
        <v>9468</v>
      </c>
      <c r="BN1703" s="1"/>
    </row>
    <row r="1704" spans="1:66" ht="15.75" customHeight="1" x14ac:dyDescent="0.3">
      <c r="A1704" s="1" t="s">
        <v>98</v>
      </c>
      <c r="B1704" s="1">
        <v>1000000</v>
      </c>
      <c r="C1704" s="1" t="s">
        <v>68</v>
      </c>
      <c r="D1704" s="1">
        <v>0</v>
      </c>
      <c r="E1704" s="4" t="s">
        <v>6629</v>
      </c>
      <c r="F1704" s="1" t="s">
        <v>69</v>
      </c>
      <c r="G1704" s="1" t="s">
        <v>123</v>
      </c>
      <c r="H1704" s="1" t="s">
        <v>124</v>
      </c>
      <c r="I1704" s="1" t="s">
        <v>101</v>
      </c>
      <c r="J1704" s="1" t="s">
        <v>10668</v>
      </c>
      <c r="K1704" s="1" t="s">
        <v>10669</v>
      </c>
      <c r="L1704" s="1"/>
      <c r="M1704" s="1" t="s">
        <v>10670</v>
      </c>
      <c r="N1704" s="1" t="s">
        <v>10671</v>
      </c>
      <c r="O1704" s="1" t="s">
        <v>138</v>
      </c>
      <c r="P1704" s="1" t="s">
        <v>106</v>
      </c>
      <c r="Q1704" s="1" t="s">
        <v>98</v>
      </c>
      <c r="R1704" s="1" t="s">
        <v>10672</v>
      </c>
      <c r="S1704" s="1" t="s">
        <v>10673</v>
      </c>
      <c r="T1704" s="1"/>
      <c r="U1704" s="1" t="s">
        <v>4369</v>
      </c>
      <c r="V1704" s="1"/>
      <c r="W1704" s="1"/>
      <c r="X1704" s="1"/>
      <c r="Y1704" s="1">
        <v>178</v>
      </c>
      <c r="Z1704" s="1"/>
      <c r="AA1704" s="1"/>
      <c r="AB1704" s="1"/>
      <c r="AC1704" s="1"/>
      <c r="AD1704" s="1"/>
      <c r="AE1704" s="1"/>
      <c r="AF1704" s="1"/>
      <c r="AG1704" s="1"/>
      <c r="AH1704" s="1"/>
      <c r="AI1704" s="1"/>
      <c r="AJ1704" s="1"/>
      <c r="AK1704" s="1" t="s">
        <v>112</v>
      </c>
      <c r="AL1704" s="1"/>
      <c r="AM1704" s="1"/>
      <c r="AN1704" s="1"/>
      <c r="AO1704" s="1"/>
      <c r="AP1704" s="1"/>
      <c r="AQ1704" s="1"/>
      <c r="AR1704" s="1"/>
      <c r="AS1704" s="1"/>
      <c r="AT1704" s="1"/>
      <c r="AU1704" s="1"/>
      <c r="AV1704" s="1"/>
      <c r="AW1704" s="1"/>
      <c r="AX1704" s="1" t="s">
        <v>237</v>
      </c>
      <c r="AY1704" s="1"/>
      <c r="AZ1704" s="1" t="s">
        <v>234</v>
      </c>
      <c r="BA1704" s="1" t="s">
        <v>138</v>
      </c>
      <c r="BB1704" s="1"/>
      <c r="BC1704" s="1"/>
      <c r="BD1704" s="1"/>
      <c r="BE1704" s="1" t="s">
        <v>134</v>
      </c>
      <c r="BF1704" s="1"/>
      <c r="BG1704" s="1"/>
      <c r="BH1704" s="1" t="s">
        <v>607</v>
      </c>
      <c r="BI1704" s="1"/>
      <c r="BJ1704" s="1"/>
      <c r="BK1704" s="1"/>
      <c r="BL1704" s="1" t="s">
        <v>10674</v>
      </c>
      <c r="BM1704" s="1" t="s">
        <v>10675</v>
      </c>
      <c r="BN1704" s="1" t="s">
        <v>121</v>
      </c>
    </row>
    <row r="1705" spans="1:66" ht="15.75" customHeight="1" x14ac:dyDescent="0.3">
      <c r="A1705" s="1" t="s">
        <v>512</v>
      </c>
      <c r="B1705" s="1">
        <v>10000000</v>
      </c>
      <c r="C1705" s="1" t="s">
        <v>68</v>
      </c>
      <c r="D1705" s="1">
        <v>0</v>
      </c>
      <c r="E1705" s="4">
        <v>44568</v>
      </c>
      <c r="F1705" s="1" t="s">
        <v>69</v>
      </c>
      <c r="G1705" s="1" t="s">
        <v>99</v>
      </c>
      <c r="H1705" s="1" t="s">
        <v>100</v>
      </c>
      <c r="I1705" s="1" t="s">
        <v>101</v>
      </c>
      <c r="J1705" s="1"/>
      <c r="K1705" s="1"/>
      <c r="L1705" s="1"/>
      <c r="M1705" s="1" t="s">
        <v>10676</v>
      </c>
      <c r="N1705" s="1" t="s">
        <v>10677</v>
      </c>
      <c r="O1705" s="1" t="s">
        <v>952</v>
      </c>
      <c r="P1705" s="1" t="s">
        <v>518</v>
      </c>
      <c r="Q1705" s="1" t="s">
        <v>512</v>
      </c>
      <c r="R1705" s="1" t="s">
        <v>10678</v>
      </c>
      <c r="S1705" s="1" t="s">
        <v>10679</v>
      </c>
      <c r="T1705" s="1"/>
      <c r="U1705" s="1" t="s">
        <v>803</v>
      </c>
      <c r="V1705" s="1"/>
      <c r="W1705" s="1"/>
      <c r="X1705" s="1"/>
      <c r="Y1705" s="1">
        <v>24</v>
      </c>
      <c r="Z1705" s="1"/>
      <c r="AA1705" s="1"/>
      <c r="AB1705" s="1"/>
      <c r="AC1705" s="1"/>
      <c r="AD1705" s="1"/>
      <c r="AE1705" s="1"/>
      <c r="AF1705" s="1"/>
      <c r="AG1705" s="1"/>
      <c r="AH1705" s="1"/>
      <c r="AI1705" s="1"/>
      <c r="AJ1705" s="1"/>
      <c r="AK1705" s="1" t="s">
        <v>220</v>
      </c>
      <c r="AL1705" s="1"/>
      <c r="AM1705" s="1"/>
      <c r="AN1705" s="1"/>
      <c r="AO1705" s="1"/>
      <c r="AP1705" s="1"/>
      <c r="AQ1705" s="1"/>
      <c r="AR1705" s="1"/>
      <c r="AS1705" s="1"/>
      <c r="AT1705" s="1"/>
      <c r="AU1705" s="1"/>
      <c r="AV1705" s="1"/>
      <c r="AW1705" s="1"/>
      <c r="AX1705" s="1"/>
      <c r="AY1705" s="1"/>
      <c r="AZ1705" s="1" t="s">
        <v>234</v>
      </c>
      <c r="BA1705" s="1" t="s">
        <v>138</v>
      </c>
      <c r="BB1705" s="1"/>
      <c r="BC1705" s="1"/>
      <c r="BD1705" s="1" t="s">
        <v>1067</v>
      </c>
      <c r="BE1705" s="1" t="s">
        <v>134</v>
      </c>
      <c r="BF1705" s="1"/>
      <c r="BG1705" s="1"/>
      <c r="BH1705" s="1"/>
      <c r="BI1705" s="1"/>
      <c r="BJ1705" s="1"/>
      <c r="BK1705" s="1"/>
      <c r="BL1705" s="1" t="s">
        <v>10680</v>
      </c>
      <c r="BM1705" s="1" t="s">
        <v>10681</v>
      </c>
      <c r="BN1705" s="1"/>
    </row>
    <row r="1706" spans="1:66" ht="15.75" customHeight="1" x14ac:dyDescent="0.3">
      <c r="A1706" s="1" t="s">
        <v>4686</v>
      </c>
      <c r="B1706" s="1">
        <v>600000</v>
      </c>
      <c r="C1706" s="1" t="s">
        <v>68</v>
      </c>
      <c r="D1706" s="1">
        <v>0</v>
      </c>
      <c r="E1706" s="4" t="s">
        <v>314</v>
      </c>
      <c r="F1706" s="1" t="s">
        <v>69</v>
      </c>
      <c r="G1706" s="1" t="s">
        <v>123</v>
      </c>
      <c r="H1706" s="1" t="s">
        <v>124</v>
      </c>
      <c r="I1706" s="1" t="s">
        <v>101</v>
      </c>
      <c r="J1706" s="1" t="s">
        <v>10682</v>
      </c>
      <c r="K1706" s="1" t="s">
        <v>10683</v>
      </c>
      <c r="L1706" s="1" t="s">
        <v>4054</v>
      </c>
      <c r="M1706" s="1" t="s">
        <v>10684</v>
      </c>
      <c r="N1706" s="1" t="s">
        <v>10685</v>
      </c>
      <c r="O1706" s="1" t="s">
        <v>291</v>
      </c>
      <c r="P1706" s="1" t="s">
        <v>4691</v>
      </c>
      <c r="Q1706" s="1" t="s">
        <v>4686</v>
      </c>
      <c r="R1706" s="1" t="s">
        <v>10686</v>
      </c>
      <c r="S1706" s="1" t="s">
        <v>10687</v>
      </c>
      <c r="T1706" s="1"/>
      <c r="U1706" s="1" t="s">
        <v>1299</v>
      </c>
      <c r="V1706" s="1"/>
      <c r="W1706" s="1" t="s">
        <v>1527</v>
      </c>
      <c r="X1706" s="1"/>
      <c r="Y1706" s="1">
        <v>3000</v>
      </c>
      <c r="Z1706" s="1"/>
      <c r="AA1706" s="1"/>
      <c r="AB1706" s="1"/>
      <c r="AC1706" s="1"/>
      <c r="AD1706" s="1"/>
      <c r="AE1706" s="1"/>
      <c r="AF1706" s="1"/>
      <c r="AG1706" s="1"/>
      <c r="AH1706" s="1"/>
      <c r="AI1706" s="1"/>
      <c r="AJ1706" s="1"/>
      <c r="AK1706" s="1" t="s">
        <v>163</v>
      </c>
      <c r="AL1706" s="1"/>
      <c r="AM1706" s="1"/>
      <c r="AN1706" s="1"/>
      <c r="AO1706" s="1"/>
      <c r="AP1706" s="1"/>
      <c r="AQ1706" s="1"/>
      <c r="AR1706" s="1"/>
      <c r="AS1706" s="1"/>
      <c r="AT1706" s="1"/>
      <c r="AU1706" s="1"/>
      <c r="AV1706" s="1"/>
      <c r="AW1706" s="1"/>
      <c r="AX1706" s="1" t="s">
        <v>221</v>
      </c>
      <c r="AY1706" s="1"/>
      <c r="AZ1706" s="1" t="s">
        <v>296</v>
      </c>
      <c r="BA1706" s="1" t="s">
        <v>291</v>
      </c>
      <c r="BB1706" s="1"/>
      <c r="BC1706" s="1"/>
      <c r="BD1706" s="1" t="s">
        <v>1905</v>
      </c>
      <c r="BE1706" s="1" t="s">
        <v>134</v>
      </c>
      <c r="BF1706" s="1" t="s">
        <v>135</v>
      </c>
      <c r="BG1706" s="1"/>
      <c r="BH1706" s="1"/>
      <c r="BI1706" s="1"/>
      <c r="BJ1706" s="1"/>
      <c r="BK1706" s="1"/>
      <c r="BL1706" s="1" t="s">
        <v>10688</v>
      </c>
      <c r="BM1706" s="1" t="s">
        <v>10689</v>
      </c>
      <c r="BN1706" s="1" t="s">
        <v>375</v>
      </c>
    </row>
    <row r="1707" spans="1:66" ht="15.75" customHeight="1" x14ac:dyDescent="0.3">
      <c r="A1707" s="1" t="s">
        <v>10627</v>
      </c>
      <c r="B1707" s="1">
        <v>100000</v>
      </c>
      <c r="C1707" s="1" t="s">
        <v>68</v>
      </c>
      <c r="D1707" s="1">
        <v>0</v>
      </c>
      <c r="E1707" s="4" t="s">
        <v>1059</v>
      </c>
      <c r="F1707" s="1" t="s">
        <v>69</v>
      </c>
      <c r="G1707" s="1" t="s">
        <v>123</v>
      </c>
      <c r="H1707" s="1" t="s">
        <v>124</v>
      </c>
      <c r="I1707" s="1" t="s">
        <v>101</v>
      </c>
      <c r="J1707" s="1" t="s">
        <v>10690</v>
      </c>
      <c r="K1707" s="1" t="s">
        <v>10691</v>
      </c>
      <c r="L1707" s="1" t="s">
        <v>275</v>
      </c>
      <c r="M1707" s="1" t="s">
        <v>10692</v>
      </c>
      <c r="N1707" s="1" t="s">
        <v>10693</v>
      </c>
      <c r="O1707" s="1" t="s">
        <v>201</v>
      </c>
      <c r="P1707" s="1" t="s">
        <v>10632</v>
      </c>
      <c r="Q1707" s="1" t="s">
        <v>10627</v>
      </c>
      <c r="R1707" s="1" t="s">
        <v>10694</v>
      </c>
      <c r="S1707" s="1" t="s">
        <v>10695</v>
      </c>
      <c r="T1707" s="1"/>
      <c r="U1707" s="1" t="s">
        <v>130</v>
      </c>
      <c r="V1707" s="1"/>
      <c r="W1707" s="1"/>
      <c r="X1707" s="1"/>
      <c r="Y1707" s="1">
        <v>200</v>
      </c>
      <c r="Z1707" s="1"/>
      <c r="AA1707" s="1"/>
      <c r="AB1707" s="1"/>
      <c r="AC1707" s="1"/>
      <c r="AD1707" s="1"/>
      <c r="AE1707" s="1"/>
      <c r="AF1707" s="1"/>
      <c r="AG1707" s="1"/>
      <c r="AH1707" s="1"/>
      <c r="AI1707" s="1"/>
      <c r="AJ1707" s="1"/>
      <c r="AK1707" s="1" t="s">
        <v>163</v>
      </c>
      <c r="AL1707" s="1"/>
      <c r="AM1707" s="1"/>
      <c r="AN1707" s="1"/>
      <c r="AO1707" s="1"/>
      <c r="AP1707" s="1"/>
      <c r="AQ1707" s="1"/>
      <c r="AR1707" s="1"/>
      <c r="AS1707" s="1"/>
      <c r="AT1707" s="1"/>
      <c r="AU1707" s="1"/>
      <c r="AV1707" s="1"/>
      <c r="AW1707" s="1"/>
      <c r="AX1707" s="1" t="s">
        <v>177</v>
      </c>
      <c r="AY1707" s="1"/>
      <c r="AZ1707" s="1" t="s">
        <v>205</v>
      </c>
      <c r="BA1707" s="1" t="s">
        <v>201</v>
      </c>
      <c r="BB1707" s="1"/>
      <c r="BC1707" s="1"/>
      <c r="BD1707" s="1" t="s">
        <v>88</v>
      </c>
      <c r="BE1707" s="1" t="s">
        <v>134</v>
      </c>
      <c r="BF1707" s="1" t="s">
        <v>135</v>
      </c>
      <c r="BG1707" s="1"/>
      <c r="BH1707" s="1" t="s">
        <v>331</v>
      </c>
      <c r="BI1707" s="1"/>
      <c r="BJ1707" s="1" t="s">
        <v>10696</v>
      </c>
      <c r="BK1707" s="1"/>
      <c r="BL1707" s="1" t="s">
        <v>10697</v>
      </c>
      <c r="BM1707" s="1" t="s">
        <v>10698</v>
      </c>
      <c r="BN1707" s="1"/>
    </row>
    <row r="1708" spans="1:66" ht="15.75" customHeight="1" x14ac:dyDescent="0.3">
      <c r="A1708" s="1" t="s">
        <v>10627</v>
      </c>
      <c r="B1708" s="1">
        <v>800000</v>
      </c>
      <c r="C1708" s="1" t="s">
        <v>68</v>
      </c>
      <c r="D1708" s="1">
        <v>0</v>
      </c>
      <c r="E1708" s="4" t="s">
        <v>1059</v>
      </c>
      <c r="F1708" s="1" t="s">
        <v>69</v>
      </c>
      <c r="G1708" s="1" t="s">
        <v>123</v>
      </c>
      <c r="H1708" s="1" t="s">
        <v>124</v>
      </c>
      <c r="I1708" s="1" t="s">
        <v>101</v>
      </c>
      <c r="J1708" s="1" t="s">
        <v>10690</v>
      </c>
      <c r="K1708" s="1" t="s">
        <v>10691</v>
      </c>
      <c r="L1708" s="1" t="s">
        <v>10699</v>
      </c>
      <c r="M1708" s="1" t="s">
        <v>10692</v>
      </c>
      <c r="N1708" s="1" t="s">
        <v>10693</v>
      </c>
      <c r="O1708" s="1" t="s">
        <v>201</v>
      </c>
      <c r="P1708" s="1" t="s">
        <v>10632</v>
      </c>
      <c r="Q1708" s="1" t="s">
        <v>10627</v>
      </c>
      <c r="R1708" s="1" t="s">
        <v>10700</v>
      </c>
      <c r="S1708" s="1" t="s">
        <v>10701</v>
      </c>
      <c r="T1708" s="1"/>
      <c r="U1708" s="1" t="s">
        <v>130</v>
      </c>
      <c r="V1708" s="1"/>
      <c r="W1708" s="1"/>
      <c r="X1708" s="1"/>
      <c r="Y1708" s="1">
        <v>200</v>
      </c>
      <c r="Z1708" s="1"/>
      <c r="AA1708" s="1"/>
      <c r="AB1708" s="1"/>
      <c r="AC1708" s="1"/>
      <c r="AD1708" s="1"/>
      <c r="AE1708" s="1"/>
      <c r="AF1708" s="1"/>
      <c r="AG1708" s="1"/>
      <c r="AH1708" s="1"/>
      <c r="AI1708" s="1"/>
      <c r="AJ1708" s="1"/>
      <c r="AK1708" s="1" t="s">
        <v>163</v>
      </c>
      <c r="AL1708" s="1"/>
      <c r="AM1708" s="1"/>
      <c r="AN1708" s="1"/>
      <c r="AO1708" s="1"/>
      <c r="AP1708" s="1"/>
      <c r="AQ1708" s="1"/>
      <c r="AR1708" s="1"/>
      <c r="AS1708" s="1"/>
      <c r="AT1708" s="1"/>
      <c r="AU1708" s="1"/>
      <c r="AV1708" s="1"/>
      <c r="AW1708" s="1"/>
      <c r="AX1708" s="1" t="s">
        <v>177</v>
      </c>
      <c r="AY1708" s="1"/>
      <c r="AZ1708" s="1" t="s">
        <v>205</v>
      </c>
      <c r="BA1708" s="1" t="s">
        <v>201</v>
      </c>
      <c r="BB1708" s="1"/>
      <c r="BC1708" s="1"/>
      <c r="BD1708" s="1" t="s">
        <v>88</v>
      </c>
      <c r="BE1708" s="1" t="s">
        <v>134</v>
      </c>
      <c r="BF1708" s="1" t="s">
        <v>135</v>
      </c>
      <c r="BG1708" s="1"/>
      <c r="BH1708" s="1" t="s">
        <v>331</v>
      </c>
      <c r="BI1708" s="1"/>
      <c r="BJ1708" s="1" t="s">
        <v>10696</v>
      </c>
      <c r="BK1708" s="1"/>
      <c r="BL1708" s="1" t="s">
        <v>10697</v>
      </c>
      <c r="BM1708" s="1" t="s">
        <v>10698</v>
      </c>
      <c r="BN1708" s="1"/>
    </row>
    <row r="1709" spans="1:66" ht="15.75" customHeight="1" x14ac:dyDescent="0.3">
      <c r="A1709" s="1" t="s">
        <v>10702</v>
      </c>
      <c r="B1709" s="1">
        <v>16000000</v>
      </c>
      <c r="C1709" s="1" t="s">
        <v>68</v>
      </c>
      <c r="D1709" s="1">
        <v>0</v>
      </c>
      <c r="E1709" s="4" t="s">
        <v>314</v>
      </c>
      <c r="F1709" s="1" t="s">
        <v>69</v>
      </c>
      <c r="G1709" s="1" t="s">
        <v>123</v>
      </c>
      <c r="H1709" s="1" t="s">
        <v>124</v>
      </c>
      <c r="I1709" s="1" t="s">
        <v>101</v>
      </c>
      <c r="J1709" s="1" t="s">
        <v>10703</v>
      </c>
      <c r="K1709" s="1" t="s">
        <v>10704</v>
      </c>
      <c r="L1709" s="1" t="s">
        <v>288</v>
      </c>
      <c r="M1709" s="1" t="s">
        <v>10705</v>
      </c>
      <c r="N1709" s="1" t="s">
        <v>10706</v>
      </c>
      <c r="O1709" s="1" t="s">
        <v>291</v>
      </c>
      <c r="P1709" s="1" t="s">
        <v>10707</v>
      </c>
      <c r="Q1709" s="1" t="s">
        <v>10702</v>
      </c>
      <c r="R1709" s="1" t="s">
        <v>10708</v>
      </c>
      <c r="S1709" s="1" t="s">
        <v>10709</v>
      </c>
      <c r="T1709" s="1"/>
      <c r="U1709" s="1" t="s">
        <v>10710</v>
      </c>
      <c r="V1709" s="1"/>
      <c r="W1709" s="1"/>
      <c r="X1709" s="1"/>
      <c r="Y1709" s="1">
        <v>1600</v>
      </c>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t="s">
        <v>296</v>
      </c>
      <c r="BA1709" s="1" t="s">
        <v>291</v>
      </c>
      <c r="BB1709" s="1"/>
      <c r="BC1709" s="1"/>
      <c r="BD1709" s="1" t="s">
        <v>1607</v>
      </c>
      <c r="BE1709" s="1" t="s">
        <v>192</v>
      </c>
      <c r="BF1709" s="1"/>
      <c r="BG1709" s="1"/>
      <c r="BH1709" s="1" t="s">
        <v>321</v>
      </c>
      <c r="BI1709" s="1"/>
      <c r="BJ1709" s="1"/>
      <c r="BK1709" s="1"/>
      <c r="BL1709" s="1" t="s">
        <v>10711</v>
      </c>
      <c r="BM1709" s="1" t="s">
        <v>10712</v>
      </c>
      <c r="BN1709" s="1"/>
    </row>
    <row r="1710" spans="1:66" ht="15.75" customHeight="1" x14ac:dyDescent="0.3">
      <c r="A1710" s="1" t="s">
        <v>512</v>
      </c>
      <c r="B1710" s="1">
        <v>1500000</v>
      </c>
      <c r="C1710" s="1" t="s">
        <v>68</v>
      </c>
      <c r="D1710" s="1">
        <v>0</v>
      </c>
      <c r="E1710" s="4">
        <v>44570</v>
      </c>
      <c r="F1710" s="1" t="s">
        <v>69</v>
      </c>
      <c r="G1710" s="1" t="s">
        <v>99</v>
      </c>
      <c r="H1710" s="1" t="s">
        <v>100</v>
      </c>
      <c r="I1710" s="1" t="s">
        <v>101</v>
      </c>
      <c r="J1710" s="1"/>
      <c r="K1710" s="1"/>
      <c r="L1710" s="1" t="s">
        <v>10713</v>
      </c>
      <c r="M1710" s="1" t="s">
        <v>10714</v>
      </c>
      <c r="N1710" s="1" t="s">
        <v>10715</v>
      </c>
      <c r="O1710" s="1" t="s">
        <v>10702</v>
      </c>
      <c r="P1710" s="1" t="s">
        <v>518</v>
      </c>
      <c r="Q1710" s="1" t="s">
        <v>512</v>
      </c>
      <c r="R1710" s="1" t="s">
        <v>10716</v>
      </c>
      <c r="S1710" s="1" t="s">
        <v>10717</v>
      </c>
      <c r="T1710" s="1"/>
      <c r="U1710" s="1" t="s">
        <v>1537</v>
      </c>
      <c r="V1710" s="1"/>
      <c r="W1710" s="1"/>
      <c r="X1710" s="1"/>
      <c r="Y1710" s="1">
        <v>1201</v>
      </c>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t="s">
        <v>296</v>
      </c>
      <c r="BA1710" s="1" t="s">
        <v>291</v>
      </c>
      <c r="BB1710" s="1" t="s">
        <v>239</v>
      </c>
      <c r="BC1710" s="1"/>
      <c r="BD1710" s="1" t="s">
        <v>1802</v>
      </c>
      <c r="BE1710" s="1" t="s">
        <v>89</v>
      </c>
      <c r="BF1710" s="1" t="s">
        <v>10718</v>
      </c>
      <c r="BG1710" s="1"/>
      <c r="BH1710" s="1" t="s">
        <v>321</v>
      </c>
      <c r="BI1710" s="1"/>
      <c r="BJ1710" s="1"/>
      <c r="BK1710" s="1"/>
      <c r="BL1710" s="1" t="s">
        <v>10719</v>
      </c>
      <c r="BM1710" s="1" t="s">
        <v>10720</v>
      </c>
      <c r="BN1710" s="1"/>
    </row>
    <row r="1711" spans="1:66" ht="15.75" customHeight="1" x14ac:dyDescent="0.3">
      <c r="A1711" s="1" t="s">
        <v>291</v>
      </c>
      <c r="B1711" s="1">
        <v>500000</v>
      </c>
      <c r="C1711" s="1" t="s">
        <v>68</v>
      </c>
      <c r="D1711" s="1">
        <v>0</v>
      </c>
      <c r="E1711" s="4" t="s">
        <v>6996</v>
      </c>
      <c r="F1711" s="1" t="s">
        <v>69</v>
      </c>
      <c r="G1711" s="1" t="s">
        <v>123</v>
      </c>
      <c r="H1711" s="1" t="s">
        <v>124</v>
      </c>
      <c r="I1711" s="1" t="s">
        <v>101</v>
      </c>
      <c r="J1711" s="1" t="s">
        <v>10326</v>
      </c>
      <c r="K1711" s="1" t="s">
        <v>10327</v>
      </c>
      <c r="L1711" s="1" t="s">
        <v>4054</v>
      </c>
      <c r="M1711" s="1" t="s">
        <v>10328</v>
      </c>
      <c r="N1711" s="1" t="s">
        <v>10329</v>
      </c>
      <c r="O1711" s="1" t="s">
        <v>291</v>
      </c>
      <c r="P1711" s="1" t="s">
        <v>296</v>
      </c>
      <c r="Q1711" s="1" t="s">
        <v>291</v>
      </c>
      <c r="R1711" s="1" t="s">
        <v>10721</v>
      </c>
      <c r="S1711" s="1" t="s">
        <v>10722</v>
      </c>
      <c r="T1711" s="1"/>
      <c r="U1711" s="1" t="s">
        <v>130</v>
      </c>
      <c r="V1711" s="1"/>
      <c r="W1711" s="1"/>
      <c r="X1711" s="1"/>
      <c r="Y1711" s="1">
        <v>324</v>
      </c>
      <c r="Z1711" s="1"/>
      <c r="AA1711" s="1"/>
      <c r="AB1711" s="1"/>
      <c r="AC1711" s="1"/>
      <c r="AD1711" s="1"/>
      <c r="AE1711" s="1"/>
      <c r="AF1711" s="1"/>
      <c r="AG1711" s="1"/>
      <c r="AH1711" s="1"/>
      <c r="AI1711" s="1"/>
      <c r="AJ1711" s="1"/>
      <c r="AK1711" s="1" t="s">
        <v>220</v>
      </c>
      <c r="AL1711" s="1"/>
      <c r="AM1711" s="1"/>
      <c r="AN1711" s="1"/>
      <c r="AO1711" s="1"/>
      <c r="AP1711" s="1"/>
      <c r="AQ1711" s="1"/>
      <c r="AR1711" s="1"/>
      <c r="AS1711" s="1"/>
      <c r="AT1711" s="1"/>
      <c r="AU1711" s="1"/>
      <c r="AV1711" s="1"/>
      <c r="AW1711" s="1"/>
      <c r="AX1711" s="1" t="s">
        <v>177</v>
      </c>
      <c r="AY1711" s="1"/>
      <c r="AZ1711" s="1" t="s">
        <v>296</v>
      </c>
      <c r="BA1711" s="1" t="s">
        <v>291</v>
      </c>
      <c r="BB1711" s="1"/>
      <c r="BC1711" s="1"/>
      <c r="BD1711" s="1" t="s">
        <v>4027</v>
      </c>
      <c r="BE1711" s="1" t="s">
        <v>192</v>
      </c>
      <c r="BF1711" s="1" t="s">
        <v>135</v>
      </c>
      <c r="BG1711" s="1"/>
      <c r="BH1711" s="1" t="s">
        <v>387</v>
      </c>
      <c r="BI1711" s="1"/>
      <c r="BJ1711" s="1"/>
      <c r="BK1711" s="1"/>
      <c r="BL1711" s="1" t="s">
        <v>10332</v>
      </c>
      <c r="BM1711" s="1" t="s">
        <v>10333</v>
      </c>
      <c r="BN1711" s="1" t="s">
        <v>375</v>
      </c>
    </row>
    <row r="1712" spans="1:66" ht="15.75" customHeight="1" x14ac:dyDescent="0.3">
      <c r="A1712" s="1" t="s">
        <v>313</v>
      </c>
      <c r="B1712" s="1">
        <v>250000</v>
      </c>
      <c r="C1712" s="1" t="s">
        <v>68</v>
      </c>
      <c r="D1712" s="1">
        <v>0</v>
      </c>
      <c r="E1712" s="4">
        <v>44568</v>
      </c>
      <c r="F1712" s="1" t="s">
        <v>69</v>
      </c>
      <c r="G1712" s="1" t="s">
        <v>123</v>
      </c>
      <c r="H1712" s="1" t="s">
        <v>124</v>
      </c>
      <c r="I1712" s="1" t="s">
        <v>101</v>
      </c>
      <c r="J1712" s="1"/>
      <c r="K1712" s="1"/>
      <c r="L1712" s="1" t="s">
        <v>337</v>
      </c>
      <c r="M1712" s="1" t="s">
        <v>10723</v>
      </c>
      <c r="N1712" s="1" t="s">
        <v>10724</v>
      </c>
      <c r="O1712" s="1" t="s">
        <v>444</v>
      </c>
      <c r="P1712" s="1" t="s">
        <v>318</v>
      </c>
      <c r="Q1712" s="1" t="s">
        <v>313</v>
      </c>
      <c r="R1712" s="1" t="s">
        <v>10725</v>
      </c>
      <c r="S1712" s="1" t="s">
        <v>10726</v>
      </c>
      <c r="T1712" s="1"/>
      <c r="U1712" s="1" t="s">
        <v>147</v>
      </c>
      <c r="V1712" s="1"/>
      <c r="W1712" s="1"/>
      <c r="X1712" s="1"/>
      <c r="Y1712" s="1">
        <v>52</v>
      </c>
      <c r="Z1712" s="1"/>
      <c r="AA1712" s="1"/>
      <c r="AB1712" s="1"/>
      <c r="AC1712" s="1"/>
      <c r="AD1712" s="1"/>
      <c r="AE1712" s="1"/>
      <c r="AF1712" s="1"/>
      <c r="AG1712" s="1"/>
      <c r="AH1712" s="1"/>
      <c r="AI1712" s="1"/>
      <c r="AJ1712" s="1"/>
      <c r="AK1712" s="1" t="s">
        <v>163</v>
      </c>
      <c r="AL1712" s="1"/>
      <c r="AM1712" s="1"/>
      <c r="AN1712" s="1"/>
      <c r="AO1712" s="1"/>
      <c r="AP1712" s="1"/>
      <c r="AQ1712" s="1"/>
      <c r="AR1712" s="1"/>
      <c r="AS1712" s="1"/>
      <c r="AT1712" s="1"/>
      <c r="AU1712" s="1"/>
      <c r="AV1712" s="1"/>
      <c r="AW1712" s="1"/>
      <c r="AX1712" s="1"/>
      <c r="AY1712" s="1"/>
      <c r="AZ1712" s="1" t="s">
        <v>443</v>
      </c>
      <c r="BA1712" s="1" t="s">
        <v>444</v>
      </c>
      <c r="BB1712" s="1"/>
      <c r="BC1712" s="1"/>
      <c r="BD1712" s="1" t="s">
        <v>88</v>
      </c>
      <c r="BE1712" s="1" t="s">
        <v>192</v>
      </c>
      <c r="BF1712" s="1"/>
      <c r="BG1712" s="1"/>
      <c r="BH1712" s="1" t="s">
        <v>118</v>
      </c>
      <c r="BI1712" s="1"/>
      <c r="BJ1712" s="1"/>
      <c r="BK1712" s="1"/>
      <c r="BL1712" s="1" t="s">
        <v>10727</v>
      </c>
      <c r="BM1712" s="1" t="s">
        <v>10728</v>
      </c>
      <c r="BN1712" s="1"/>
    </row>
    <row r="1713" spans="1:66" ht="15.75" customHeight="1" x14ac:dyDescent="0.3">
      <c r="A1713" s="1" t="s">
        <v>313</v>
      </c>
      <c r="B1713" s="1">
        <v>20000</v>
      </c>
      <c r="C1713" s="1" t="s">
        <v>68</v>
      </c>
      <c r="D1713" s="1">
        <v>0</v>
      </c>
      <c r="E1713" s="4" t="s">
        <v>314</v>
      </c>
      <c r="F1713" s="1" t="s">
        <v>69</v>
      </c>
      <c r="G1713" s="1" t="s">
        <v>99</v>
      </c>
      <c r="H1713" s="1" t="s">
        <v>100</v>
      </c>
      <c r="I1713" s="1" t="s">
        <v>101</v>
      </c>
      <c r="J1713" s="1" t="s">
        <v>10729</v>
      </c>
      <c r="K1713" s="1" t="s">
        <v>10730</v>
      </c>
      <c r="L1713" s="1" t="s">
        <v>10731</v>
      </c>
      <c r="M1713" s="1" t="s">
        <v>10732</v>
      </c>
      <c r="N1713" s="1" t="s">
        <v>10733</v>
      </c>
      <c r="O1713" s="1" t="s">
        <v>291</v>
      </c>
      <c r="P1713" s="1" t="s">
        <v>318</v>
      </c>
      <c r="Q1713" s="1" t="s">
        <v>313</v>
      </c>
      <c r="R1713" s="1" t="s">
        <v>10734</v>
      </c>
      <c r="S1713" s="1" t="s">
        <v>10735</v>
      </c>
      <c r="T1713" s="1"/>
      <c r="U1713" s="1" t="s">
        <v>3959</v>
      </c>
      <c r="V1713" s="1"/>
      <c r="W1713" s="1" t="s">
        <v>10736</v>
      </c>
      <c r="X1713" s="1"/>
      <c r="Y1713" s="1">
        <v>60</v>
      </c>
      <c r="Z1713" s="1"/>
      <c r="AA1713" s="1"/>
      <c r="AB1713" s="1"/>
      <c r="AC1713" s="1"/>
      <c r="AD1713" s="1"/>
      <c r="AE1713" s="1"/>
      <c r="AF1713" s="1"/>
      <c r="AG1713" s="1"/>
      <c r="AH1713" s="1"/>
      <c r="AI1713" s="1"/>
      <c r="AJ1713" s="1"/>
      <c r="AK1713" s="1" t="s">
        <v>356</v>
      </c>
      <c r="AL1713" s="1"/>
      <c r="AM1713" s="1"/>
      <c r="AN1713" s="1"/>
      <c r="AO1713" s="1"/>
      <c r="AP1713" s="1"/>
      <c r="AQ1713" s="1"/>
      <c r="AR1713" s="1"/>
      <c r="AS1713" s="1"/>
      <c r="AT1713" s="1"/>
      <c r="AU1713" s="1"/>
      <c r="AV1713" s="1"/>
      <c r="AW1713" s="1"/>
      <c r="AX1713" s="1"/>
      <c r="AY1713" s="1"/>
      <c r="AZ1713" s="1" t="s">
        <v>296</v>
      </c>
      <c r="BA1713" s="1" t="s">
        <v>291</v>
      </c>
      <c r="BB1713" s="1"/>
      <c r="BC1713" s="1"/>
      <c r="BD1713" s="1" t="s">
        <v>1461</v>
      </c>
      <c r="BE1713" s="1" t="s">
        <v>150</v>
      </c>
      <c r="BF1713" s="1" t="s">
        <v>298</v>
      </c>
      <c r="BG1713" s="1"/>
      <c r="BH1713" s="1" t="s">
        <v>253</v>
      </c>
      <c r="BI1713" s="1"/>
      <c r="BJ1713" s="1"/>
      <c r="BK1713" s="1"/>
      <c r="BL1713" s="1" t="s">
        <v>10737</v>
      </c>
      <c r="BM1713" s="1" t="s">
        <v>10738</v>
      </c>
      <c r="BN1713" s="1" t="s">
        <v>181</v>
      </c>
    </row>
    <row r="1714" spans="1:66" ht="15.75" customHeight="1" x14ac:dyDescent="0.3">
      <c r="A1714" s="1" t="s">
        <v>313</v>
      </c>
      <c r="B1714" s="1">
        <v>2500</v>
      </c>
      <c r="C1714" s="1" t="s">
        <v>68</v>
      </c>
      <c r="D1714" s="1">
        <v>0</v>
      </c>
      <c r="E1714" s="4">
        <v>44568</v>
      </c>
      <c r="F1714" s="1" t="s">
        <v>69</v>
      </c>
      <c r="G1714" s="1" t="s">
        <v>123</v>
      </c>
      <c r="H1714" s="1" t="s">
        <v>124</v>
      </c>
      <c r="I1714" s="1" t="s">
        <v>101</v>
      </c>
      <c r="J1714" s="1"/>
      <c r="K1714" s="1"/>
      <c r="L1714" s="1" t="s">
        <v>9022</v>
      </c>
      <c r="M1714" s="1" t="s">
        <v>10723</v>
      </c>
      <c r="N1714" s="1" t="s">
        <v>10724</v>
      </c>
      <c r="O1714" s="1" t="s">
        <v>444</v>
      </c>
      <c r="P1714" s="1" t="s">
        <v>318</v>
      </c>
      <c r="Q1714" s="1" t="s">
        <v>313</v>
      </c>
      <c r="R1714" s="1" t="s">
        <v>10739</v>
      </c>
      <c r="S1714" s="1" t="s">
        <v>10740</v>
      </c>
      <c r="T1714" s="1"/>
      <c r="U1714" s="1" t="s">
        <v>147</v>
      </c>
      <c r="V1714" s="1"/>
      <c r="W1714" s="1"/>
      <c r="X1714" s="1"/>
      <c r="Y1714" s="1">
        <v>52</v>
      </c>
      <c r="Z1714" s="1"/>
      <c r="AA1714" s="1"/>
      <c r="AB1714" s="1"/>
      <c r="AC1714" s="1"/>
      <c r="AD1714" s="1"/>
      <c r="AE1714" s="1"/>
      <c r="AF1714" s="1"/>
      <c r="AG1714" s="1"/>
      <c r="AH1714" s="1"/>
      <c r="AI1714" s="1"/>
      <c r="AJ1714" s="1"/>
      <c r="AK1714" s="1" t="s">
        <v>163</v>
      </c>
      <c r="AL1714" s="1"/>
      <c r="AM1714" s="1"/>
      <c r="AN1714" s="1"/>
      <c r="AO1714" s="1"/>
      <c r="AP1714" s="1"/>
      <c r="AQ1714" s="1"/>
      <c r="AR1714" s="1"/>
      <c r="AS1714" s="1"/>
      <c r="AT1714" s="1"/>
      <c r="AU1714" s="1"/>
      <c r="AV1714" s="1"/>
      <c r="AW1714" s="1"/>
      <c r="AX1714" s="1"/>
      <c r="AY1714" s="1"/>
      <c r="AZ1714" s="1" t="s">
        <v>443</v>
      </c>
      <c r="BA1714" s="1" t="s">
        <v>444</v>
      </c>
      <c r="BB1714" s="1"/>
      <c r="BC1714" s="1"/>
      <c r="BD1714" s="1" t="s">
        <v>88</v>
      </c>
      <c r="BE1714" s="1" t="s">
        <v>192</v>
      </c>
      <c r="BF1714" s="1"/>
      <c r="BG1714" s="1"/>
      <c r="BH1714" s="1" t="s">
        <v>118</v>
      </c>
      <c r="BI1714" s="1"/>
      <c r="BJ1714" s="1"/>
      <c r="BK1714" s="1"/>
      <c r="BL1714" s="1" t="s">
        <v>10727</v>
      </c>
      <c r="BM1714" s="1" t="s">
        <v>10728</v>
      </c>
      <c r="BN1714" s="1"/>
    </row>
    <row r="1715" spans="1:66" ht="15.75" customHeight="1" x14ac:dyDescent="0.3">
      <c r="A1715" s="1" t="s">
        <v>10702</v>
      </c>
      <c r="B1715" s="1">
        <v>200000</v>
      </c>
      <c r="C1715" s="1" t="s">
        <v>68</v>
      </c>
      <c r="D1715" s="1">
        <v>0</v>
      </c>
      <c r="E1715" s="4">
        <v>44841</v>
      </c>
      <c r="F1715" s="1" t="s">
        <v>69</v>
      </c>
      <c r="G1715" s="1" t="s">
        <v>99</v>
      </c>
      <c r="H1715" s="1" t="s">
        <v>100</v>
      </c>
      <c r="I1715" s="1" t="s">
        <v>101</v>
      </c>
      <c r="J1715" s="1" t="s">
        <v>10741</v>
      </c>
      <c r="K1715" s="1" t="s">
        <v>10742</v>
      </c>
      <c r="L1715" s="1" t="s">
        <v>1433</v>
      </c>
      <c r="M1715" s="1" t="s">
        <v>10743</v>
      </c>
      <c r="N1715" s="1" t="s">
        <v>10744</v>
      </c>
      <c r="O1715" s="1" t="s">
        <v>291</v>
      </c>
      <c r="P1715" s="1" t="s">
        <v>10707</v>
      </c>
      <c r="Q1715" s="1" t="s">
        <v>10702</v>
      </c>
      <c r="R1715" s="1" t="s">
        <v>10745</v>
      </c>
      <c r="S1715" s="1" t="s">
        <v>10746</v>
      </c>
      <c r="T1715" s="1"/>
      <c r="U1715" s="1" t="s">
        <v>147</v>
      </c>
      <c r="V1715" s="1"/>
      <c r="W1715" s="1"/>
      <c r="X1715" s="1"/>
      <c r="Y1715" s="1">
        <v>280</v>
      </c>
      <c r="Z1715" s="1"/>
      <c r="AA1715" s="1"/>
      <c r="AB1715" s="1"/>
      <c r="AC1715" s="1"/>
      <c r="AD1715" s="1"/>
      <c r="AE1715" s="1"/>
      <c r="AF1715" s="1"/>
      <c r="AG1715" s="1"/>
      <c r="AH1715" s="1"/>
      <c r="AI1715" s="1"/>
      <c r="AJ1715" s="1"/>
      <c r="AK1715" s="1" t="s">
        <v>204</v>
      </c>
      <c r="AL1715" s="1"/>
      <c r="AM1715" s="1"/>
      <c r="AN1715" s="1"/>
      <c r="AO1715" s="1"/>
      <c r="AP1715" s="1"/>
      <c r="AQ1715" s="1"/>
      <c r="AR1715" s="1"/>
      <c r="AS1715" s="1"/>
      <c r="AT1715" s="1"/>
      <c r="AU1715" s="1"/>
      <c r="AV1715" s="1"/>
      <c r="AW1715" s="1"/>
      <c r="AX1715" s="1"/>
      <c r="AY1715" s="1"/>
      <c r="AZ1715" s="1" t="s">
        <v>296</v>
      </c>
      <c r="BA1715" s="1" t="s">
        <v>291</v>
      </c>
      <c r="BB1715" s="1"/>
      <c r="BC1715" s="1"/>
      <c r="BD1715" s="1" t="s">
        <v>1461</v>
      </c>
      <c r="BE1715" s="1" t="s">
        <v>192</v>
      </c>
      <c r="BF1715" s="1"/>
      <c r="BG1715" s="1"/>
      <c r="BH1715" s="1" t="s">
        <v>118</v>
      </c>
      <c r="BI1715" s="1"/>
      <c r="BJ1715" s="1"/>
      <c r="BK1715" s="1"/>
      <c r="BL1715" s="1" t="s">
        <v>10747</v>
      </c>
      <c r="BM1715" s="1" t="s">
        <v>10748</v>
      </c>
      <c r="BN1715" s="1"/>
    </row>
    <row r="1716" spans="1:66" ht="15.75" customHeight="1" x14ac:dyDescent="0.3">
      <c r="A1716" s="1" t="s">
        <v>3934</v>
      </c>
      <c r="B1716" s="1">
        <v>100000</v>
      </c>
      <c r="C1716" s="1" t="s">
        <v>68</v>
      </c>
      <c r="D1716" s="1">
        <v>0</v>
      </c>
      <c r="E1716" s="4">
        <v>44568</v>
      </c>
      <c r="F1716" s="1" t="s">
        <v>69</v>
      </c>
      <c r="G1716" s="1" t="s">
        <v>123</v>
      </c>
      <c r="H1716" s="1" t="s">
        <v>124</v>
      </c>
      <c r="I1716" s="1" t="s">
        <v>101</v>
      </c>
      <c r="J1716" s="1" t="s">
        <v>10749</v>
      </c>
      <c r="K1716" s="1" t="s">
        <v>10750</v>
      </c>
      <c r="L1716" s="1" t="s">
        <v>1449</v>
      </c>
      <c r="M1716" s="1" t="s">
        <v>10751</v>
      </c>
      <c r="N1716" s="1" t="s">
        <v>10752</v>
      </c>
      <c r="O1716" s="1" t="s">
        <v>138</v>
      </c>
      <c r="P1716" s="1" t="s">
        <v>10753</v>
      </c>
      <c r="Q1716" s="1" t="s">
        <v>3934</v>
      </c>
      <c r="R1716" s="1" t="s">
        <v>10754</v>
      </c>
      <c r="S1716" s="1" t="s">
        <v>10755</v>
      </c>
      <c r="T1716" s="1"/>
      <c r="U1716" s="1" t="s">
        <v>147</v>
      </c>
      <c r="V1716" s="1"/>
      <c r="W1716" s="1"/>
      <c r="X1716" s="1"/>
      <c r="Y1716" s="1">
        <v>327</v>
      </c>
      <c r="Z1716" s="1"/>
      <c r="AA1716" s="1"/>
      <c r="AB1716" s="1"/>
      <c r="AC1716" s="1"/>
      <c r="AD1716" s="1"/>
      <c r="AE1716" s="1"/>
      <c r="AF1716" s="1"/>
      <c r="AG1716" s="1"/>
      <c r="AH1716" s="1"/>
      <c r="AI1716" s="1"/>
      <c r="AJ1716" s="1"/>
      <c r="AK1716" s="1" t="s">
        <v>356</v>
      </c>
      <c r="AL1716" s="1"/>
      <c r="AM1716" s="1"/>
      <c r="AN1716" s="1"/>
      <c r="AO1716" s="1"/>
      <c r="AP1716" s="1"/>
      <c r="AQ1716" s="1"/>
      <c r="AR1716" s="1"/>
      <c r="AS1716" s="1"/>
      <c r="AT1716" s="1"/>
      <c r="AU1716" s="1"/>
      <c r="AV1716" s="1"/>
      <c r="AW1716" s="1"/>
      <c r="AX1716" s="1" t="s">
        <v>177</v>
      </c>
      <c r="AY1716" s="1"/>
      <c r="AZ1716" s="1" t="s">
        <v>234</v>
      </c>
      <c r="BA1716" s="1" t="s">
        <v>138</v>
      </c>
      <c r="BB1716" s="1"/>
      <c r="BC1716" s="1"/>
      <c r="BD1716" s="1" t="s">
        <v>1461</v>
      </c>
      <c r="BE1716" s="1" t="s">
        <v>192</v>
      </c>
      <c r="BF1716" s="1"/>
      <c r="BG1716" s="1"/>
      <c r="BH1716" s="1" t="s">
        <v>607</v>
      </c>
      <c r="BI1716" s="1"/>
      <c r="BJ1716" s="1"/>
      <c r="BK1716" s="1"/>
      <c r="BL1716" s="1" t="s">
        <v>10756</v>
      </c>
      <c r="BM1716" s="1" t="s">
        <v>10757</v>
      </c>
      <c r="BN1716" s="1" t="s">
        <v>3943</v>
      </c>
    </row>
    <row r="1717" spans="1:66" ht="15.75" customHeight="1" x14ac:dyDescent="0.3">
      <c r="A1717" s="1" t="s">
        <v>837</v>
      </c>
      <c r="B1717" s="1">
        <v>50000</v>
      </c>
      <c r="C1717" s="1" t="s">
        <v>68</v>
      </c>
      <c r="D1717" s="1">
        <v>0</v>
      </c>
      <c r="E1717" s="4">
        <v>44569</v>
      </c>
      <c r="F1717" s="1" t="s">
        <v>69</v>
      </c>
      <c r="G1717" s="1" t="s">
        <v>123</v>
      </c>
      <c r="H1717" s="1" t="s">
        <v>124</v>
      </c>
      <c r="I1717" s="1" t="s">
        <v>101</v>
      </c>
      <c r="J1717" s="1" t="s">
        <v>10758</v>
      </c>
      <c r="K1717" s="1" t="s">
        <v>10759</v>
      </c>
      <c r="L1717" s="1" t="s">
        <v>10760</v>
      </c>
      <c r="M1717" s="1" t="s">
        <v>10761</v>
      </c>
      <c r="N1717" s="1" t="s">
        <v>10762</v>
      </c>
      <c r="O1717" s="1" t="s">
        <v>138</v>
      </c>
      <c r="P1717" s="1" t="s">
        <v>843</v>
      </c>
      <c r="Q1717" s="1" t="s">
        <v>837</v>
      </c>
      <c r="R1717" s="1" t="s">
        <v>10763</v>
      </c>
      <c r="S1717" s="1" t="s">
        <v>10764</v>
      </c>
      <c r="T1717" s="1"/>
      <c r="U1717" s="1" t="s">
        <v>3539</v>
      </c>
      <c r="V1717" s="1"/>
      <c r="W1717" s="1"/>
      <c r="X1717" s="1"/>
      <c r="Y1717" s="1">
        <v>43</v>
      </c>
      <c r="Z1717" s="1"/>
      <c r="AA1717" s="1"/>
      <c r="AB1717" s="1"/>
      <c r="AC1717" s="1"/>
      <c r="AD1717" s="1"/>
      <c r="AE1717" s="1"/>
      <c r="AF1717" s="1"/>
      <c r="AG1717" s="1"/>
      <c r="AH1717" s="1"/>
      <c r="AI1717" s="1"/>
      <c r="AJ1717" s="1"/>
      <c r="AK1717" s="1" t="s">
        <v>112</v>
      </c>
      <c r="AL1717" s="1"/>
      <c r="AM1717" s="1"/>
      <c r="AN1717" s="1"/>
      <c r="AO1717" s="1"/>
      <c r="AP1717" s="1"/>
      <c r="AQ1717" s="1"/>
      <c r="AR1717" s="1"/>
      <c r="AS1717" s="1"/>
      <c r="AT1717" s="1"/>
      <c r="AU1717" s="1"/>
      <c r="AV1717" s="1"/>
      <c r="AW1717" s="1"/>
      <c r="AX1717" s="1" t="s">
        <v>237</v>
      </c>
      <c r="AY1717" s="1"/>
      <c r="AZ1717" s="1" t="s">
        <v>234</v>
      </c>
      <c r="BA1717" s="1" t="s">
        <v>138</v>
      </c>
      <c r="BB1717" s="1"/>
      <c r="BC1717" s="1"/>
      <c r="BD1717" s="1"/>
      <c r="BE1717" s="1" t="s">
        <v>134</v>
      </c>
      <c r="BF1717" s="1"/>
      <c r="BG1717" s="1"/>
      <c r="BH1717" s="1"/>
      <c r="BI1717" s="1"/>
      <c r="BJ1717" s="1"/>
      <c r="BK1717" s="1"/>
      <c r="BL1717" s="1" t="s">
        <v>10765</v>
      </c>
      <c r="BM1717" s="1" t="s">
        <v>10766</v>
      </c>
      <c r="BN1717" s="1"/>
    </row>
    <row r="1718" spans="1:66" ht="15.75" customHeight="1" x14ac:dyDescent="0.3">
      <c r="A1718" s="1" t="s">
        <v>376</v>
      </c>
      <c r="B1718" s="1">
        <v>600000</v>
      </c>
      <c r="C1718" s="1" t="s">
        <v>68</v>
      </c>
      <c r="D1718" s="1">
        <v>0</v>
      </c>
      <c r="E1718" s="4">
        <v>44568</v>
      </c>
      <c r="F1718" s="1" t="s">
        <v>69</v>
      </c>
      <c r="G1718" s="1" t="s">
        <v>99</v>
      </c>
      <c r="H1718" s="1" t="s">
        <v>100</v>
      </c>
      <c r="I1718" s="1" t="s">
        <v>101</v>
      </c>
      <c r="J1718" s="1" t="s">
        <v>10767</v>
      </c>
      <c r="K1718" s="1" t="s">
        <v>10768</v>
      </c>
      <c r="L1718" s="1" t="s">
        <v>10769</v>
      </c>
      <c r="M1718" s="1" t="s">
        <v>10770</v>
      </c>
      <c r="N1718" s="1" t="s">
        <v>10771</v>
      </c>
      <c r="O1718" s="1" t="s">
        <v>168</v>
      </c>
      <c r="P1718" s="1" t="s">
        <v>383</v>
      </c>
      <c r="Q1718" s="1" t="s">
        <v>376</v>
      </c>
      <c r="R1718" s="1" t="s">
        <v>10772</v>
      </c>
      <c r="S1718" s="1" t="s">
        <v>10773</v>
      </c>
      <c r="T1718" s="1"/>
      <c r="U1718" s="1" t="s">
        <v>130</v>
      </c>
      <c r="V1718" s="1"/>
      <c r="W1718" s="1"/>
      <c r="X1718" s="1"/>
      <c r="Y1718" s="1">
        <v>253</v>
      </c>
      <c r="Z1718" s="1"/>
      <c r="AA1718" s="1"/>
      <c r="AB1718" s="1"/>
      <c r="AC1718" s="1"/>
      <c r="AD1718" s="1"/>
      <c r="AE1718" s="1"/>
      <c r="AF1718" s="1"/>
      <c r="AG1718" s="1"/>
      <c r="AH1718" s="1"/>
      <c r="AI1718" s="1"/>
      <c r="AJ1718" s="1"/>
      <c r="AK1718" s="1" t="s">
        <v>1397</v>
      </c>
      <c r="AL1718" s="1"/>
      <c r="AM1718" s="1"/>
      <c r="AN1718" s="1"/>
      <c r="AO1718" s="1"/>
      <c r="AP1718" s="1"/>
      <c r="AQ1718" s="1"/>
      <c r="AR1718" s="1"/>
      <c r="AS1718" s="1"/>
      <c r="AT1718" s="1"/>
      <c r="AU1718" s="1"/>
      <c r="AV1718" s="1"/>
      <c r="AW1718" s="1"/>
      <c r="AX1718" s="1" t="s">
        <v>177</v>
      </c>
      <c r="AY1718" s="1"/>
      <c r="AZ1718" s="1" t="s">
        <v>292</v>
      </c>
      <c r="BA1718" s="1" t="s">
        <v>168</v>
      </c>
      <c r="BB1718" s="1"/>
      <c r="BC1718" s="1"/>
      <c r="BD1718" s="1" t="s">
        <v>2247</v>
      </c>
      <c r="BE1718" s="1" t="s">
        <v>134</v>
      </c>
      <c r="BF1718" s="1" t="s">
        <v>135</v>
      </c>
      <c r="BG1718" s="1"/>
      <c r="BH1718" s="1" t="s">
        <v>331</v>
      </c>
      <c r="BI1718" s="1"/>
      <c r="BJ1718" s="1"/>
      <c r="BK1718" s="1"/>
      <c r="BL1718" s="1" t="s">
        <v>10774</v>
      </c>
      <c r="BM1718" s="1" t="s">
        <v>10775</v>
      </c>
      <c r="BN1718" s="1" t="s">
        <v>375</v>
      </c>
    </row>
  </sheetData>
  <pageMargins left="0.75" right="0.75" top="1" bottom="1"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46"/>
  <sheetViews>
    <sheetView showGridLines="0" workbookViewId="0">
      <selection activeCell="A3" sqref="A3"/>
    </sheetView>
  </sheetViews>
  <sheetFormatPr defaultRowHeight="15.6" x14ac:dyDescent="0.3"/>
  <cols>
    <col min="1" max="1" width="40.3984375" bestFit="1" customWidth="1"/>
    <col min="2" max="2" width="19.09765625" bestFit="1" customWidth="1"/>
    <col min="3" max="3" width="13.8984375" bestFit="1" customWidth="1"/>
    <col min="4" max="4" width="8.796875" style="10"/>
  </cols>
  <sheetData>
    <row r="3" spans="1:4" x14ac:dyDescent="0.3">
      <c r="A3" s="18" t="s">
        <v>10806</v>
      </c>
      <c r="B3" s="18" t="s">
        <v>10777</v>
      </c>
      <c r="C3" s="18" t="s">
        <v>10804</v>
      </c>
      <c r="D3" s="37" t="s">
        <v>10805</v>
      </c>
    </row>
    <row r="4" spans="1:4" x14ac:dyDescent="0.3">
      <c r="A4" s="15" t="s">
        <v>1034</v>
      </c>
      <c r="B4" s="16">
        <v>30</v>
      </c>
      <c r="C4" s="16">
        <v>0</v>
      </c>
      <c r="D4" s="20">
        <f>GETPIVOTDATA("Sum of win flag",$A$3,"lead_custom.MRE SPOC","Amol Gawali")/GETPIVOTDATA("Count of status_label",$A$3,"lead_custom.MRE SPOC","Amol Gawali")</f>
        <v>0</v>
      </c>
    </row>
    <row r="5" spans="1:4" x14ac:dyDescent="0.3">
      <c r="A5" s="15" t="s">
        <v>10246</v>
      </c>
      <c r="B5" s="16">
        <v>2</v>
      </c>
      <c r="C5" s="16">
        <v>0</v>
      </c>
      <c r="D5" s="20">
        <f>GETPIVOTDATA("Sum of win flag",$A$3,"lead_custom.MRE SPOC","Amol Gawali; Deepak Yadav")/GETPIVOTDATA("Count of status_label",$A$3,"lead_custom.MRE SPOC","Amol Gawali; Deepak Yadav")</f>
        <v>0</v>
      </c>
    </row>
    <row r="6" spans="1:4" x14ac:dyDescent="0.3">
      <c r="A6" s="15" t="s">
        <v>177</v>
      </c>
      <c r="B6" s="16">
        <v>205</v>
      </c>
      <c r="C6" s="16">
        <v>18</v>
      </c>
      <c r="D6" s="20">
        <f>GETPIVOTDATA("Sum of win flag",$A$3,"lead_custom.MRE SPOC","Aniket Vahile")/GETPIVOTDATA("Count of status_label",$A$3,"lead_custom.MRE SPOC","Aniket Vahile")</f>
        <v>8.7804878048780483E-2</v>
      </c>
    </row>
    <row r="7" spans="1:4" x14ac:dyDescent="0.3">
      <c r="A7" s="15" t="s">
        <v>10284</v>
      </c>
      <c r="B7" s="16">
        <v>1</v>
      </c>
      <c r="C7" s="16">
        <v>0</v>
      </c>
      <c r="D7" s="20">
        <f>GETPIVOTDATA("Sum of win flag",$A$3,"lead_custom.MRE SPOC","Aniket Vahile; Arunkumar Dubey")/GETPIVOTDATA("Count of status_label",$A$3,"lead_custom.MRE SPOC","Aniket Vahile; Arunkumar Dubey")</f>
        <v>0</v>
      </c>
    </row>
    <row r="8" spans="1:4" x14ac:dyDescent="0.3">
      <c r="A8" s="15" t="s">
        <v>2339</v>
      </c>
      <c r="B8" s="16">
        <v>8</v>
      </c>
      <c r="C8" s="16">
        <v>4</v>
      </c>
      <c r="D8" s="20">
        <f>GETPIVOTDATA("Sum of win flag",$A$3,"lead_custom.MRE SPOC","Aniket Vahile; Deepak Yadav")/GETPIVOTDATA("Count of status_label",$A$3,"lead_custom.MRE SPOC","Aniket Vahile; Deepak Yadav")</f>
        <v>0.5</v>
      </c>
    </row>
    <row r="9" spans="1:4" x14ac:dyDescent="0.3">
      <c r="A9" s="15" t="s">
        <v>8387</v>
      </c>
      <c r="B9" s="16">
        <v>2</v>
      </c>
      <c r="C9" s="16">
        <v>0</v>
      </c>
      <c r="D9" s="20">
        <f>GETPIVOTDATA("Sum of win flag",$A$3,"lead_custom.MRE SPOC","Aniket Vahile; Jitin Gopi; Rakesh Nade")/GETPIVOTDATA("Count of status_label",$A$3,"lead_custom.MRE SPOC","Aniket Vahile; Jitin Gopi; Rakesh Nade")</f>
        <v>0</v>
      </c>
    </row>
    <row r="10" spans="1:4" x14ac:dyDescent="0.3">
      <c r="A10" s="15" t="s">
        <v>10157</v>
      </c>
      <c r="B10" s="16">
        <v>1</v>
      </c>
      <c r="C10" s="16">
        <v>0</v>
      </c>
      <c r="D10" s="20">
        <f>GETPIVOTDATA("Sum of win flag",$A$3,"lead_custom.MRE SPOC","Aniket Vahile; Kaustubh Gaikwad; Sakshi Soni")/GETPIVOTDATA("Count of status_label",$A$3,"lead_custom.MRE SPOC","Aniket Vahile; Kaustubh Gaikwad; Sakshi Soni")</f>
        <v>0</v>
      </c>
    </row>
    <row r="11" spans="1:4" x14ac:dyDescent="0.3">
      <c r="A11" s="15" t="s">
        <v>6153</v>
      </c>
      <c r="B11" s="16">
        <v>5</v>
      </c>
      <c r="C11" s="16">
        <v>0</v>
      </c>
      <c r="D11" s="20">
        <f>GETPIVOTDATA("Sum of win flag",$A$3,"lead_custom.MRE SPOC","Aniket Vahile; Mrunmay Jalgaonkar")/GETPIVOTDATA("Count of status_label",$A$3,"lead_custom.MRE SPOC","Aniket Vahile; Mrunmay Jalgaonkar")</f>
        <v>0</v>
      </c>
    </row>
    <row r="12" spans="1:4" x14ac:dyDescent="0.3">
      <c r="A12" s="15" t="s">
        <v>1207</v>
      </c>
      <c r="B12" s="16">
        <v>4</v>
      </c>
      <c r="C12" s="16">
        <v>0</v>
      </c>
      <c r="D12" s="20">
        <f>GETPIVOTDATA("Sum of win flag",$A$3,"lead_custom.MRE SPOC","Aniket Vahile; Sakshi Soni")/GETPIVOTDATA("Count of status_label",$A$3,"lead_custom.MRE SPOC","Aniket Vahile; Sakshi Soni")</f>
        <v>0</v>
      </c>
    </row>
    <row r="13" spans="1:4" x14ac:dyDescent="0.3">
      <c r="A13" s="15" t="s">
        <v>9181</v>
      </c>
      <c r="B13" s="16">
        <v>4</v>
      </c>
      <c r="C13" s="16">
        <v>0</v>
      </c>
      <c r="D13" s="20">
        <f>GETPIVOTDATA("Sum of win flag",$A$3,"lead_custom.MRE SPOC","Aniket Vahile; Shekhar Sakore")/GETPIVOTDATA("Count of status_label",$A$3,"lead_custom.MRE SPOC","Aniket Vahile; Shekhar Sakore")</f>
        <v>0</v>
      </c>
    </row>
    <row r="14" spans="1:4" x14ac:dyDescent="0.3">
      <c r="A14" s="15" t="s">
        <v>357</v>
      </c>
      <c r="B14" s="16">
        <v>56</v>
      </c>
      <c r="C14" s="16">
        <v>5</v>
      </c>
      <c r="D14" s="20">
        <f>GETPIVOTDATA("Sum of win flag",$A$3,"lead_custom.MRE SPOC","Arunkumar Dubey")/GETPIVOTDATA("Count of status_label",$A$3,"lead_custom.MRE SPOC","Arunkumar Dubey")</f>
        <v>8.9285714285714288E-2</v>
      </c>
    </row>
    <row r="15" spans="1:4" x14ac:dyDescent="0.3">
      <c r="A15" s="15" t="s">
        <v>2048</v>
      </c>
      <c r="B15" s="16">
        <v>1</v>
      </c>
      <c r="C15" s="16">
        <v>0</v>
      </c>
      <c r="D15" s="20">
        <f>GETPIVOTDATA("Sum of win flag",$A$3,"lead_custom.MRE SPOC","Arunkumar Dubey; Jithendra Goalla; Jitin Gopi")/GETPIVOTDATA("Count of status_label",$A$3,"lead_custom.MRE SPOC","Arunkumar Dubey; Jithendra Goalla; Jitin Gopi")</f>
        <v>0</v>
      </c>
    </row>
    <row r="16" spans="1:4" x14ac:dyDescent="0.3">
      <c r="A16" s="15" t="s">
        <v>9898</v>
      </c>
      <c r="B16" s="16">
        <v>3</v>
      </c>
      <c r="C16" s="16">
        <v>0</v>
      </c>
      <c r="D16" s="20">
        <f>GETPIVOTDATA("Sum of win flag",$A$3,"lead_custom.MRE SPOC","Arunkumar Dubey; Prashant Abhang")/GETPIVOTDATA("Count of status_label",$A$3,"lead_custom.MRE SPOC","Arunkumar Dubey; Prashant Abhang")</f>
        <v>0</v>
      </c>
    </row>
    <row r="17" spans="1:4" x14ac:dyDescent="0.3">
      <c r="A17" s="15" t="s">
        <v>345</v>
      </c>
      <c r="B17" s="16">
        <v>100</v>
      </c>
      <c r="C17" s="16">
        <v>8</v>
      </c>
      <c r="D17" s="20">
        <f>GETPIVOTDATA("Sum of win flag",$A$3,"lead_custom.MRE SPOC","Deepak Yadav")/GETPIVOTDATA("Count of status_label",$A$3,"lead_custom.MRE SPOC","Deepak Yadav")</f>
        <v>0.08</v>
      </c>
    </row>
    <row r="18" spans="1:4" x14ac:dyDescent="0.3">
      <c r="A18" s="15" t="s">
        <v>5492</v>
      </c>
      <c r="B18" s="16">
        <v>5</v>
      </c>
      <c r="C18" s="16">
        <v>1</v>
      </c>
      <c r="D18" s="20">
        <f>GETPIVOTDATA("Sum of win flag",$A$3,"lead_custom.MRE SPOC","Deepak Yadav; Mrunmay Jalgaonkar")/GETPIVOTDATA("Count of status_label",$A$3,"lead_custom.MRE SPOC","Deepak Yadav; Mrunmay Jalgaonkar")</f>
        <v>0.2</v>
      </c>
    </row>
    <row r="19" spans="1:4" x14ac:dyDescent="0.3">
      <c r="A19" s="15" t="s">
        <v>5390</v>
      </c>
      <c r="B19" s="16">
        <v>4</v>
      </c>
      <c r="C19" s="16">
        <v>0</v>
      </c>
      <c r="D19" s="20">
        <f>GETPIVOTDATA("Sum of win flag",$A$3,"lead_custom.MRE SPOC","Deepak Yadav; Rakesh Nade")/GETPIVOTDATA("Count of status_label",$A$3,"lead_custom.MRE SPOC","Deepak Yadav; Rakesh Nade")</f>
        <v>0</v>
      </c>
    </row>
    <row r="20" spans="1:4" x14ac:dyDescent="0.3">
      <c r="A20" s="15" t="s">
        <v>5501</v>
      </c>
      <c r="B20" s="16">
        <v>1</v>
      </c>
      <c r="C20" s="16">
        <v>0</v>
      </c>
      <c r="D20" s="20">
        <f>GETPIVOTDATA("Sum of win flag",$A$3,"lead_custom.MRE SPOC","Deepak Yadav; Yogesh Paigude")/GETPIVOTDATA("Count of status_label",$A$3,"lead_custom.MRE SPOC","Deepak Yadav; Yogesh Paigude")</f>
        <v>0</v>
      </c>
    </row>
    <row r="21" spans="1:4" x14ac:dyDescent="0.3">
      <c r="A21" s="15" t="s">
        <v>113</v>
      </c>
      <c r="B21" s="16">
        <v>43</v>
      </c>
      <c r="C21" s="16">
        <v>5</v>
      </c>
      <c r="D21" s="20">
        <f>GETPIVOTDATA("Sum of win flag",$A$3,"lead_custom.MRE SPOC","Jithendra Goalla")/GETPIVOTDATA("Count of status_label",$A$3,"lead_custom.MRE SPOC","Jithendra Goalla")</f>
        <v>0.11627906976744186</v>
      </c>
    </row>
    <row r="22" spans="1:4" x14ac:dyDescent="0.3">
      <c r="A22" s="15" t="s">
        <v>7507</v>
      </c>
      <c r="B22" s="16">
        <v>1</v>
      </c>
      <c r="C22" s="16">
        <v>0</v>
      </c>
      <c r="D22" s="20">
        <f>GETPIVOTDATA("Sum of win flag",$A$3,"lead_custom.MRE SPOC","Jithendra Goalla; Jitin Gopi")/GETPIVOTDATA("Count of status_label",$A$3,"lead_custom.MRE SPOC","Jithendra Goalla; Jitin Gopi")</f>
        <v>0</v>
      </c>
    </row>
    <row r="23" spans="1:4" x14ac:dyDescent="0.3">
      <c r="A23" s="15" t="s">
        <v>3988</v>
      </c>
      <c r="B23" s="16">
        <v>1</v>
      </c>
      <c r="C23" s="16">
        <v>1</v>
      </c>
      <c r="D23" s="20">
        <f>GETPIVOTDATA("Sum of win flag",$A$3,"lead_custom.MRE SPOC","Jithendra Goalla; Mrunmay Jalgaonkar")/GETPIVOTDATA("Count of status_label",$A$3,"lead_custom.MRE SPOC","Jithendra Goalla; Mrunmay Jalgaonkar")</f>
        <v>1</v>
      </c>
    </row>
    <row r="24" spans="1:4" x14ac:dyDescent="0.3">
      <c r="A24" s="15" t="s">
        <v>5588</v>
      </c>
      <c r="B24" s="16">
        <v>2</v>
      </c>
      <c r="C24" s="16">
        <v>0</v>
      </c>
      <c r="D24" s="20">
        <f>GETPIVOTDATA("Sum of win flag",$A$3,"lead_custom.MRE SPOC","Jithendra Goalla; Rakesh Nade")/GETPIVOTDATA("Count of status_label",$A$3,"lead_custom.MRE SPOC","Jithendra Goalla; Rakesh Nade")</f>
        <v>0</v>
      </c>
    </row>
    <row r="25" spans="1:4" x14ac:dyDescent="0.3">
      <c r="A25" s="15" t="s">
        <v>7456</v>
      </c>
      <c r="B25" s="16">
        <v>1</v>
      </c>
      <c r="C25" s="16">
        <v>0</v>
      </c>
      <c r="D25" s="20">
        <f>GETPIVOTDATA("Sum of win flag",$A$3,"lead_custom.MRE SPOC","Jithendra Goalla; Sakshi Soni")/GETPIVOTDATA("Count of status_label",$A$3,"lead_custom.MRE SPOC","Jithendra Goalla; Sakshi Soni")</f>
        <v>0</v>
      </c>
    </row>
    <row r="26" spans="1:4" x14ac:dyDescent="0.3">
      <c r="A26" s="15" t="s">
        <v>237</v>
      </c>
      <c r="B26" s="16">
        <v>98</v>
      </c>
      <c r="C26" s="16">
        <v>9</v>
      </c>
      <c r="D26" s="20">
        <f>GETPIVOTDATA("Sum of win flag",$A$3,"lead_custom.MRE SPOC","Jitin Gopi")/GETPIVOTDATA("Count of status_label",$A$3,"lead_custom.MRE SPOC","Jitin Gopi")</f>
        <v>9.1836734693877556E-2</v>
      </c>
    </row>
    <row r="27" spans="1:4" x14ac:dyDescent="0.3">
      <c r="A27" s="15" t="s">
        <v>9094</v>
      </c>
      <c r="B27" s="16">
        <v>1</v>
      </c>
      <c r="C27" s="16">
        <v>0</v>
      </c>
      <c r="D27" s="20">
        <f>GETPIVOTDATA("Sum of win flag",$A$3,"lead_custom.MRE SPOC","Jitin Gopi; Rakesh Nade")/GETPIVOTDATA("Count of status_label",$A$3,"lead_custom.MRE SPOC","Jitin Gopi; Rakesh Nade")</f>
        <v>0</v>
      </c>
    </row>
    <row r="28" spans="1:4" x14ac:dyDescent="0.3">
      <c r="A28" s="15" t="s">
        <v>6974</v>
      </c>
      <c r="B28" s="16">
        <v>5</v>
      </c>
      <c r="C28" s="16">
        <v>0</v>
      </c>
      <c r="D28" s="20">
        <f>GETPIVOTDATA("Sum of win flag",$A$3,"lead_custom.MRE SPOC","Jitin Gopi; Sakshi Soni")/GETPIVOTDATA("Count of status_label",$A$3,"lead_custom.MRE SPOC","Jitin Gopi; Sakshi Soni")</f>
        <v>0</v>
      </c>
    </row>
    <row r="29" spans="1:4" x14ac:dyDescent="0.3">
      <c r="A29" s="15" t="s">
        <v>5833</v>
      </c>
      <c r="B29" s="16">
        <v>11</v>
      </c>
      <c r="C29" s="16">
        <v>1</v>
      </c>
      <c r="D29" s="20">
        <f>GETPIVOTDATA("Sum of win flag",$A$3,"lead_custom.MRE SPOC","Kaustubh Gaikwad")/GETPIVOTDATA("Count of status_label",$A$3,"lead_custom.MRE SPOC","Kaustubh Gaikwad")</f>
        <v>9.0909090909090912E-2</v>
      </c>
    </row>
    <row r="30" spans="1:4" x14ac:dyDescent="0.3">
      <c r="A30" s="15" t="s">
        <v>164</v>
      </c>
      <c r="B30" s="16">
        <v>80</v>
      </c>
      <c r="C30" s="16">
        <v>10</v>
      </c>
      <c r="D30" s="20">
        <f>GETPIVOTDATA("Sum of win flag",$A$3,"lead_custom.MRE SPOC","Mrunmay Jalgaonkar")/GETPIVOTDATA("Count of status_label",$A$3,"lead_custom.MRE SPOC","Mrunmay Jalgaonkar")</f>
        <v>0.125</v>
      </c>
    </row>
    <row r="31" spans="1:4" x14ac:dyDescent="0.3">
      <c r="A31" s="15" t="s">
        <v>5119</v>
      </c>
      <c r="B31" s="16">
        <v>1</v>
      </c>
      <c r="C31" s="16">
        <v>0</v>
      </c>
      <c r="D31" s="20">
        <f>GETPIVOTDATA("Sum of win flag",$A$3,"lead_custom.MRE SPOC","Mrunmay Jalgaonkar; Ravi Jaiswal")/GETPIVOTDATA("Count of status_label",$A$3,"lead_custom.MRE SPOC","Mrunmay Jalgaonkar; Ravi Jaiswal")</f>
        <v>0</v>
      </c>
    </row>
    <row r="32" spans="1:4" x14ac:dyDescent="0.3">
      <c r="A32" s="15" t="s">
        <v>77</v>
      </c>
      <c r="B32" s="16">
        <v>6</v>
      </c>
      <c r="C32" s="16">
        <v>1</v>
      </c>
      <c r="D32" s="20">
        <f>GETPIVOTDATA("Sum of win flag",$A$3,"lead_custom.MRE SPOC","Nilesh Dhanani")/GETPIVOTDATA("Count of status_label",$A$3,"lead_custom.MRE SPOC","Nilesh Dhanani")</f>
        <v>0.16666666666666666</v>
      </c>
    </row>
    <row r="33" spans="1:4" x14ac:dyDescent="0.3">
      <c r="A33" s="15" t="s">
        <v>84</v>
      </c>
      <c r="B33" s="16">
        <v>2</v>
      </c>
      <c r="C33" s="16">
        <v>2</v>
      </c>
      <c r="D33" s="20">
        <f>GETPIVOTDATA("Sum of win flag",$A$3,"lead_custom.MRE SPOC","Nilesh Dhanani; Rakesh Nade")/GETPIVOTDATA("Count of status_label",$A$3,"lead_custom.MRE SPOC","Nilesh Dhanani; Rakesh Nade")</f>
        <v>1</v>
      </c>
    </row>
    <row r="34" spans="1:4" x14ac:dyDescent="0.3">
      <c r="A34" s="15" t="s">
        <v>10583</v>
      </c>
      <c r="B34" s="16">
        <v>1</v>
      </c>
      <c r="C34" s="16">
        <v>0</v>
      </c>
      <c r="D34" s="20">
        <f>GETPIVOTDATA("Sum of win flag",$A$3,"lead_custom.MRE SPOC","Nilesh Dhanani; Sakshi Soni")/GETPIVOTDATA("Count of status_label",$A$3,"lead_custom.MRE SPOC","Nilesh Dhanani; Sakshi Soni")</f>
        <v>0</v>
      </c>
    </row>
    <row r="35" spans="1:4" x14ac:dyDescent="0.3">
      <c r="A35" s="15" t="s">
        <v>221</v>
      </c>
      <c r="B35" s="16">
        <v>30</v>
      </c>
      <c r="C35" s="16">
        <v>3</v>
      </c>
      <c r="D35" s="20">
        <f>GETPIVOTDATA("Sum of win flag",$A$3,"lead_custom.MRE SPOC","Prashant Abhang")/GETPIVOTDATA("Count of status_label",$A$3,"lead_custom.MRE SPOC","Prashant Abhang")</f>
        <v>0.1</v>
      </c>
    </row>
    <row r="36" spans="1:4" x14ac:dyDescent="0.3">
      <c r="A36" s="15" t="s">
        <v>7304</v>
      </c>
      <c r="B36" s="16">
        <v>1</v>
      </c>
      <c r="C36" s="16">
        <v>0</v>
      </c>
      <c r="D36" s="20">
        <f>GETPIVOTDATA("Sum of win flag",$A$3,"lead_custom.MRE SPOC","Prashant Abhang; Sakshi Soni")/GETPIVOTDATA("Count of status_label",$A$3,"lead_custom.MRE SPOC","Prashant Abhang; Sakshi Soni")</f>
        <v>0</v>
      </c>
    </row>
    <row r="37" spans="1:4" x14ac:dyDescent="0.3">
      <c r="A37" s="15" t="s">
        <v>282</v>
      </c>
      <c r="B37" s="16">
        <v>86</v>
      </c>
      <c r="C37" s="16">
        <v>6</v>
      </c>
      <c r="D37" s="20">
        <f>GETPIVOTDATA("Sum of win flag",$A$3,"lead_custom.MRE SPOC","Rakesh Nade")/GETPIVOTDATA("Count of status_label",$A$3,"lead_custom.MRE SPOC","Rakesh Nade")</f>
        <v>6.9767441860465115E-2</v>
      </c>
    </row>
    <row r="38" spans="1:4" x14ac:dyDescent="0.3">
      <c r="A38" s="15" t="s">
        <v>131</v>
      </c>
      <c r="B38" s="16">
        <v>23</v>
      </c>
      <c r="C38" s="16">
        <v>7</v>
      </c>
      <c r="D38" s="20">
        <f>GETPIVOTDATA("Sum of win flag",$A$3,"lead_custom.MRE SPOC","Ravi Jaiswal")/GETPIVOTDATA("Count of status_label",$A$3,"lead_custom.MRE SPOC","Ravi Jaiswal")</f>
        <v>0.30434782608695654</v>
      </c>
    </row>
    <row r="39" spans="1:4" x14ac:dyDescent="0.3">
      <c r="A39" s="15" t="s">
        <v>8153</v>
      </c>
      <c r="B39" s="16">
        <v>4</v>
      </c>
      <c r="C39" s="16">
        <v>0</v>
      </c>
      <c r="D39" s="20">
        <f>GETPIVOTDATA("Sum of win flag",$A$3,"lead_custom.MRE SPOC","Ravi Jaiswal; Sakshi Soni")/GETPIVOTDATA("Count of status_label",$A$3,"lead_custom.MRE SPOC","Ravi Jaiswal; Sakshi Soni")</f>
        <v>0</v>
      </c>
    </row>
    <row r="40" spans="1:4" x14ac:dyDescent="0.3">
      <c r="A40" s="15" t="s">
        <v>681</v>
      </c>
      <c r="B40" s="16">
        <v>3</v>
      </c>
      <c r="C40" s="16">
        <v>1</v>
      </c>
      <c r="D40" s="20">
        <f>GETPIVOTDATA("Sum of win flag",$A$3,"lead_custom.MRE SPOC","Ravi Jaiswal; Yogesh Paigude")/GETPIVOTDATA("Count of status_label",$A$3,"lead_custom.MRE SPOC","Ravi Jaiswal; Yogesh Paigude")</f>
        <v>0.33333333333333331</v>
      </c>
    </row>
    <row r="41" spans="1:4" x14ac:dyDescent="0.3">
      <c r="A41" s="15" t="s">
        <v>1087</v>
      </c>
      <c r="B41" s="16">
        <v>64</v>
      </c>
      <c r="C41" s="16">
        <v>7</v>
      </c>
      <c r="D41" s="20">
        <f>GETPIVOTDATA("Sum of win flag",$A$3,"lead_custom.MRE SPOC","Sakshi Soni")/GETPIVOTDATA("Count of status_label",$A$3,"lead_custom.MRE SPOC","Sakshi Soni")</f>
        <v>0.109375</v>
      </c>
    </row>
    <row r="42" spans="1:4" x14ac:dyDescent="0.3">
      <c r="A42" s="15" t="s">
        <v>9105</v>
      </c>
      <c r="B42" s="16">
        <v>5</v>
      </c>
      <c r="C42" s="16">
        <v>0</v>
      </c>
      <c r="D42" s="20">
        <f>GETPIVOTDATA("Sum of win flag",$A$3,"lead_custom.MRE SPOC","Sakshi Soni; Shekhar Sakore")/GETPIVOTDATA("Count of status_label",$A$3,"lead_custom.MRE SPOC","Sakshi Soni; Shekhar Sakore")</f>
        <v>0</v>
      </c>
    </row>
    <row r="43" spans="1:4" x14ac:dyDescent="0.3">
      <c r="A43" s="15" t="s">
        <v>5661</v>
      </c>
      <c r="B43" s="16">
        <v>2</v>
      </c>
      <c r="C43" s="16">
        <v>0</v>
      </c>
      <c r="D43" s="20">
        <f>GETPIVOTDATA("Sum of win flag",$A$3,"lead_custom.MRE SPOC","Sakshi Soni; Yogesh Paigude")/GETPIVOTDATA("Count of status_label",$A$3,"lead_custom.MRE SPOC","Sakshi Soni; Yogesh Paigude")</f>
        <v>0</v>
      </c>
    </row>
    <row r="44" spans="1:4" x14ac:dyDescent="0.3">
      <c r="A44" s="15" t="s">
        <v>1717</v>
      </c>
      <c r="B44" s="16">
        <v>7</v>
      </c>
      <c r="C44" s="16">
        <v>2</v>
      </c>
      <c r="D44" s="20">
        <f>GETPIVOTDATA("Sum of win flag",$A$3,"lead_custom.MRE SPOC","Shekhar Sakore")/GETPIVOTDATA("Count of status_label",$A$3,"lead_custom.MRE SPOC","Shekhar Sakore")</f>
        <v>0.2857142857142857</v>
      </c>
    </row>
    <row r="45" spans="1:4" x14ac:dyDescent="0.3">
      <c r="A45" s="15" t="s">
        <v>500</v>
      </c>
      <c r="B45" s="16">
        <v>42</v>
      </c>
      <c r="C45" s="16">
        <v>6</v>
      </c>
      <c r="D45" s="20">
        <f>GETPIVOTDATA("Sum of win flag",$A$3,"lead_custom.MRE SPOC","Yogesh Paigude")/GETPIVOTDATA("Count of status_label",$A$3,"lead_custom.MRE SPOC","Yogesh Paigude")</f>
        <v>0.14285714285714285</v>
      </c>
    </row>
    <row r="46" spans="1:4" x14ac:dyDescent="0.3">
      <c r="A46" s="15" t="s">
        <v>0</v>
      </c>
      <c r="B46" s="16">
        <v>952</v>
      </c>
      <c r="C46" s="16">
        <v>97</v>
      </c>
      <c r="D46" s="28">
        <f>GETPIVOTDATA("Sum of win flag",$A$3)/GETPIVOTDATA("Count of status_label",$A$3)</f>
        <v>0.10189075630252101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4"/>
  <sheetViews>
    <sheetView showGridLines="0" topLeftCell="A2" workbookViewId="0">
      <selection activeCell="B3" sqref="B3"/>
    </sheetView>
  </sheetViews>
  <sheetFormatPr defaultRowHeight="15.6" x14ac:dyDescent="0.3"/>
  <cols>
    <col min="1" max="1" width="25.69921875" bestFit="1" customWidth="1"/>
    <col min="2" max="2" width="15.8984375" customWidth="1"/>
  </cols>
  <sheetData>
    <row r="3" spans="1:2" x14ac:dyDescent="0.3">
      <c r="A3" s="39" t="s">
        <v>10809</v>
      </c>
      <c r="B3" s="39" t="s">
        <v>10810</v>
      </c>
    </row>
    <row r="4" spans="1:2" x14ac:dyDescent="0.3">
      <c r="A4" s="15" t="s">
        <v>90</v>
      </c>
      <c r="B4" s="16">
        <v>211</v>
      </c>
    </row>
    <row r="5" spans="1:2" x14ac:dyDescent="0.3">
      <c r="A5" s="15" t="s">
        <v>135</v>
      </c>
      <c r="B5" s="16">
        <v>209</v>
      </c>
    </row>
    <row r="6" spans="1:2" x14ac:dyDescent="0.3">
      <c r="A6" s="15" t="s">
        <v>151</v>
      </c>
      <c r="B6" s="16">
        <v>192</v>
      </c>
    </row>
    <row r="7" spans="1:2" x14ac:dyDescent="0.3">
      <c r="A7" s="15" t="s">
        <v>652</v>
      </c>
      <c r="B7" s="16">
        <v>67</v>
      </c>
    </row>
    <row r="8" spans="1:2" x14ac:dyDescent="0.3">
      <c r="A8" s="15" t="s">
        <v>1707</v>
      </c>
      <c r="B8" s="16">
        <v>24</v>
      </c>
    </row>
    <row r="9" spans="1:2" x14ac:dyDescent="0.3">
      <c r="A9" s="15" t="s">
        <v>1529</v>
      </c>
      <c r="B9" s="16">
        <v>10</v>
      </c>
    </row>
    <row r="10" spans="1:2" x14ac:dyDescent="0.3">
      <c r="A10" s="15" t="s">
        <v>2583</v>
      </c>
      <c r="B10" s="16">
        <v>5</v>
      </c>
    </row>
    <row r="11" spans="1:2" x14ac:dyDescent="0.3">
      <c r="A11" s="15" t="s">
        <v>3669</v>
      </c>
      <c r="B11" s="16">
        <v>3</v>
      </c>
    </row>
    <row r="12" spans="1:2" x14ac:dyDescent="0.3">
      <c r="A12" s="15" t="s">
        <v>3426</v>
      </c>
      <c r="B12" s="16">
        <v>3</v>
      </c>
    </row>
    <row r="13" spans="1:2" x14ac:dyDescent="0.3">
      <c r="A13" s="15" t="s">
        <v>5810</v>
      </c>
      <c r="B13" s="16">
        <v>3</v>
      </c>
    </row>
    <row r="14" spans="1:2" x14ac:dyDescent="0.3">
      <c r="A14" s="15" t="s">
        <v>1608</v>
      </c>
      <c r="B14" s="16">
        <v>2</v>
      </c>
    </row>
    <row r="15" spans="1:2" x14ac:dyDescent="0.3">
      <c r="A15" s="15" t="s">
        <v>5927</v>
      </c>
      <c r="B15" s="16">
        <v>2</v>
      </c>
    </row>
    <row r="16" spans="1:2" x14ac:dyDescent="0.3">
      <c r="A16" s="15" t="s">
        <v>2844</v>
      </c>
      <c r="B16" s="16">
        <v>2</v>
      </c>
    </row>
    <row r="17" spans="1:2" x14ac:dyDescent="0.3">
      <c r="A17" s="15" t="s">
        <v>708</v>
      </c>
      <c r="B17" s="16">
        <v>2</v>
      </c>
    </row>
    <row r="18" spans="1:2" x14ac:dyDescent="0.3">
      <c r="A18" s="15" t="s">
        <v>5873</v>
      </c>
      <c r="B18" s="16">
        <v>2</v>
      </c>
    </row>
    <row r="19" spans="1:2" x14ac:dyDescent="0.3">
      <c r="A19" s="15" t="s">
        <v>9087</v>
      </c>
      <c r="B19" s="16">
        <v>2</v>
      </c>
    </row>
    <row r="20" spans="1:2" x14ac:dyDescent="0.3">
      <c r="A20" s="15" t="s">
        <v>7474</v>
      </c>
      <c r="B20" s="16">
        <v>2</v>
      </c>
    </row>
    <row r="21" spans="1:2" x14ac:dyDescent="0.3">
      <c r="A21" s="15" t="s">
        <v>4447</v>
      </c>
      <c r="B21" s="16">
        <v>1</v>
      </c>
    </row>
    <row r="22" spans="1:2" x14ac:dyDescent="0.3">
      <c r="A22" s="15" t="s">
        <v>10510</v>
      </c>
      <c r="B22" s="16">
        <v>1</v>
      </c>
    </row>
    <row r="23" spans="1:2" x14ac:dyDescent="0.3">
      <c r="A23" s="15" t="s">
        <v>10718</v>
      </c>
      <c r="B23" s="16">
        <v>1</v>
      </c>
    </row>
    <row r="24" spans="1:2" x14ac:dyDescent="0.3">
      <c r="A24" s="15" t="s">
        <v>8354</v>
      </c>
      <c r="B24" s="16">
        <v>1</v>
      </c>
    </row>
    <row r="25" spans="1:2" x14ac:dyDescent="0.3">
      <c r="A25" s="15" t="s">
        <v>7534</v>
      </c>
      <c r="B25" s="16">
        <v>1</v>
      </c>
    </row>
    <row r="26" spans="1:2" x14ac:dyDescent="0.3">
      <c r="A26" s="15" t="s">
        <v>5663</v>
      </c>
      <c r="B26" s="16">
        <v>1</v>
      </c>
    </row>
    <row r="27" spans="1:2" x14ac:dyDescent="0.3">
      <c r="A27" s="15" t="s">
        <v>2932</v>
      </c>
      <c r="B27" s="16">
        <v>1</v>
      </c>
    </row>
    <row r="28" spans="1:2" x14ac:dyDescent="0.3">
      <c r="A28" s="15" t="s">
        <v>9927</v>
      </c>
      <c r="B28" s="16">
        <v>1</v>
      </c>
    </row>
    <row r="29" spans="1:2" x14ac:dyDescent="0.3">
      <c r="A29" s="15" t="s">
        <v>7130</v>
      </c>
      <c r="B29" s="16">
        <v>1</v>
      </c>
    </row>
    <row r="30" spans="1:2" x14ac:dyDescent="0.3">
      <c r="A30" s="15" t="s">
        <v>650</v>
      </c>
      <c r="B30" s="16">
        <v>1</v>
      </c>
    </row>
    <row r="31" spans="1:2" x14ac:dyDescent="0.3">
      <c r="A31" s="15" t="s">
        <v>981</v>
      </c>
      <c r="B31" s="16">
        <v>1</v>
      </c>
    </row>
    <row r="32" spans="1:2" x14ac:dyDescent="0.3">
      <c r="A32" s="15" t="s">
        <v>9261</v>
      </c>
      <c r="B32" s="16">
        <v>1</v>
      </c>
    </row>
    <row r="33" spans="1:2" x14ac:dyDescent="0.3">
      <c r="A33" s="15" t="s">
        <v>6793</v>
      </c>
      <c r="B33" s="16">
        <v>1</v>
      </c>
    </row>
    <row r="34" spans="1:2" x14ac:dyDescent="0.3">
      <c r="A34" s="15" t="s">
        <v>0</v>
      </c>
      <c r="B34" s="16">
        <v>754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23"/>
  <sheetViews>
    <sheetView showGridLines="0" workbookViewId="0">
      <selection activeCell="A4" sqref="A4"/>
    </sheetView>
  </sheetViews>
  <sheetFormatPr defaultRowHeight="15.6" x14ac:dyDescent="0.3"/>
  <cols>
    <col min="1" max="1" width="32.296875" bestFit="1" customWidth="1"/>
    <col min="2" max="2" width="17.3984375" customWidth="1"/>
    <col min="3" max="3" width="9.3984375" customWidth="1"/>
    <col min="4" max="4" width="12.19921875" style="10" customWidth="1"/>
    <col min="5" max="5" width="12.19921875" bestFit="1" customWidth="1"/>
  </cols>
  <sheetData>
    <row r="3" spans="1:4" x14ac:dyDescent="0.3">
      <c r="A3" s="13" t="s">
        <v>10782</v>
      </c>
      <c r="B3" s="14" t="s">
        <v>10778</v>
      </c>
      <c r="C3" s="14" t="s">
        <v>10780</v>
      </c>
      <c r="D3" s="28" t="s">
        <v>10781</v>
      </c>
    </row>
    <row r="4" spans="1:4" x14ac:dyDescent="0.3">
      <c r="A4" s="15" t="s">
        <v>445</v>
      </c>
      <c r="B4" s="16">
        <v>88</v>
      </c>
      <c r="C4" s="16">
        <v>13</v>
      </c>
      <c r="D4" s="20">
        <f>GETPIVOTDATA("Total won",$A$3,"lead_custom.Placement SPOC","Anjali Nishu")/GETPIVOTDATA("Total opportunities",$A$3,"lead_custom.Placement SPOC","Anjali Nishu")</f>
        <v>0.14772727272727273</v>
      </c>
    </row>
    <row r="5" spans="1:4" x14ac:dyDescent="0.3">
      <c r="A5" s="15" t="s">
        <v>87</v>
      </c>
      <c r="B5" s="16">
        <v>2</v>
      </c>
      <c r="C5" s="16">
        <v>2</v>
      </c>
      <c r="D5" s="20">
        <f>GETPIVOTDATA("Total won",$A$3,"lead_custom.Placement SPOC","Anjali Nishu; Shriram Kulkarni")/GETPIVOTDATA("Total opportunities",$A$3,"lead_custom.Placement SPOC","Anjali Nishu; Shriram Kulkarni")</f>
        <v>1</v>
      </c>
    </row>
    <row r="6" spans="1:4" x14ac:dyDescent="0.3">
      <c r="A6" s="15" t="s">
        <v>297</v>
      </c>
      <c r="B6" s="16">
        <v>17</v>
      </c>
      <c r="C6" s="16">
        <v>3</v>
      </c>
      <c r="D6" s="20">
        <f>GETPIVOTDATA("Total won",$A$3,"lead_custom.Placement SPOC","Arindam Majee")/GETPIVOTDATA("Total opportunities",$A$3,"lead_custom.Placement SPOC","Arindam Majee")</f>
        <v>0.17647058823529413</v>
      </c>
    </row>
    <row r="7" spans="1:4" x14ac:dyDescent="0.3">
      <c r="A7" s="15" t="s">
        <v>1232</v>
      </c>
      <c r="B7" s="16">
        <v>48</v>
      </c>
      <c r="C7" s="16">
        <v>17</v>
      </c>
      <c r="D7" s="20">
        <f>GETPIVOTDATA("Total won",$A$3,"lead_custom.Placement SPOC","Dr. Anil More")/GETPIVOTDATA("Total opportunities",$A$3,"lead_custom.Placement SPOC","Dr. Anil More")</f>
        <v>0.35416666666666669</v>
      </c>
    </row>
    <row r="8" spans="1:4" x14ac:dyDescent="0.3">
      <c r="A8" s="15" t="s">
        <v>1827</v>
      </c>
      <c r="B8" s="16">
        <v>4</v>
      </c>
      <c r="C8" s="16">
        <v>2</v>
      </c>
      <c r="D8" s="20">
        <f>GETPIVOTDATA("Total won",$A$3,"lead_custom.Placement SPOC","Jayesh Gandhi")/GETPIVOTDATA("Total opportunities",$A$3,"lead_custom.Placement SPOC","Jayesh Gandhi")</f>
        <v>0.5</v>
      </c>
    </row>
    <row r="9" spans="1:4" x14ac:dyDescent="0.3">
      <c r="A9" s="15" t="s">
        <v>2396</v>
      </c>
      <c r="B9" s="16">
        <v>1</v>
      </c>
      <c r="C9" s="16">
        <v>1</v>
      </c>
      <c r="D9" s="20">
        <f t="shared" ref="D9:D14" si="0">GETPIVOTDATA("Total won",$A$3,"lead_custom.Placement SPOC","Anjali Nishu")/GETPIVOTDATA("Total opportunities",$A$3,"lead_custom.Placement SPOC","Anjali Nishu")</f>
        <v>0.14772727272727273</v>
      </c>
    </row>
    <row r="10" spans="1:4" x14ac:dyDescent="0.3">
      <c r="A10" s="15" t="s">
        <v>551</v>
      </c>
      <c r="B10" s="16">
        <v>10</v>
      </c>
      <c r="C10" s="16">
        <v>4</v>
      </c>
      <c r="D10" s="20">
        <f>GETPIVOTDATA("Total won",$A$3,"lead_custom.Placement SPOC","Komal Chougale")/GETPIVOTDATA("Total opportunities",$A$3,"lead_custom.Placement SPOC","Komal Chougale")</f>
        <v>0.4</v>
      </c>
    </row>
    <row r="11" spans="1:4" x14ac:dyDescent="0.3">
      <c r="A11" s="15" t="s">
        <v>4319</v>
      </c>
      <c r="B11" s="16">
        <v>2</v>
      </c>
      <c r="C11" s="16">
        <v>2</v>
      </c>
      <c r="D11" s="20">
        <f t="shared" si="0"/>
        <v>0.14772727272727273</v>
      </c>
    </row>
    <row r="12" spans="1:4" x14ac:dyDescent="0.3">
      <c r="A12" s="15" t="s">
        <v>1867</v>
      </c>
      <c r="B12" s="16">
        <v>1</v>
      </c>
      <c r="C12" s="16">
        <v>0</v>
      </c>
      <c r="D12" s="20">
        <f>GETPIVOTDATA("Total won",$A$3,"lead_custom.Placement SPOC","Komal Chougale; Snehal Mane")/GETPIVOTDATA("Total opportunities",$A$3,"lead_custom.Placement SPOC","Komal Chougale; Snehal Mane")</f>
        <v>0</v>
      </c>
    </row>
    <row r="13" spans="1:4" x14ac:dyDescent="0.3">
      <c r="A13" s="15" t="s">
        <v>3182</v>
      </c>
      <c r="B13" s="16">
        <v>11</v>
      </c>
      <c r="C13" s="16">
        <v>9</v>
      </c>
      <c r="D13" s="20">
        <f>GETPIVOTDATA("Total won",$A$3,"lead_custom.Placement SPOC","Kunal Hire")/GETPIVOTDATA("Total opportunities",$A$3,"lead_custom.Placement SPOC","Kunal Hire")</f>
        <v>0.81818181818181823</v>
      </c>
    </row>
    <row r="14" spans="1:4" x14ac:dyDescent="0.3">
      <c r="A14" s="15" t="s">
        <v>792</v>
      </c>
      <c r="B14" s="16">
        <v>6</v>
      </c>
      <c r="C14" s="16">
        <v>1</v>
      </c>
      <c r="D14" s="20">
        <f t="shared" si="0"/>
        <v>0.14772727272727273</v>
      </c>
    </row>
    <row r="15" spans="1:4" x14ac:dyDescent="0.3">
      <c r="A15" s="15" t="s">
        <v>1416</v>
      </c>
      <c r="B15" s="16">
        <v>2</v>
      </c>
      <c r="C15" s="16">
        <v>2</v>
      </c>
      <c r="D15" s="20">
        <f>GETPIVOTDATA("Total won",$A$3,"lead_custom.Placement SPOC","Ritika Khare")/GETPIVOTDATA("Total opportunities",$A$3,"lead_custom.Placement SPOC","Ritika Khare")</f>
        <v>1</v>
      </c>
    </row>
    <row r="16" spans="1:4" x14ac:dyDescent="0.3">
      <c r="A16" s="15" t="s">
        <v>693</v>
      </c>
      <c r="B16" s="16">
        <v>5</v>
      </c>
      <c r="C16" s="16">
        <v>2</v>
      </c>
      <c r="D16" s="20">
        <f>GETPIVOTDATA("Total won",$A$3,"lead_custom.Placement SPOC","Shahid Shaikh")/GETPIVOTDATA("Total opportunities",$A$3,"lead_custom.Placement SPOC","Shahid Shaikh")</f>
        <v>0.4</v>
      </c>
    </row>
    <row r="17" spans="1:4" x14ac:dyDescent="0.3">
      <c r="A17" s="15" t="s">
        <v>330</v>
      </c>
      <c r="B17" s="16">
        <v>18</v>
      </c>
      <c r="C17" s="16">
        <v>13</v>
      </c>
      <c r="D17" s="20">
        <f>GETPIVOTDATA("Total won",$A$3,"lead_custom.Placement SPOC","Shriram Kulkarni")/GETPIVOTDATA("Total opportunities",$A$3,"lead_custom.Placement SPOC","Shriram Kulkarni")</f>
        <v>0.72222222222222221</v>
      </c>
    </row>
    <row r="18" spans="1:4" x14ac:dyDescent="0.3">
      <c r="A18" s="15" t="s">
        <v>1106</v>
      </c>
      <c r="B18" s="16">
        <v>3</v>
      </c>
      <c r="C18" s="16">
        <v>2</v>
      </c>
      <c r="D18" s="20">
        <f>GETPIVOTDATA("Total won",$A$3,"lead_custom.Placement SPOC","Shriram Kulkarni; Siddharth Angolkar")/GETPIVOTDATA("Total opportunities",$A$3,"lead_custom.Placement SPOC","Shriram Kulkarni; Siddharth Angolkar")</f>
        <v>0.66666666666666663</v>
      </c>
    </row>
    <row r="19" spans="1:4" x14ac:dyDescent="0.3">
      <c r="A19" s="15" t="s">
        <v>372</v>
      </c>
      <c r="B19" s="16">
        <v>76</v>
      </c>
      <c r="C19" s="16">
        <v>30</v>
      </c>
      <c r="D19" s="20">
        <f>GETPIVOTDATA("Total won",$A$3,"lead_custom.Placement SPOC","Siddharth Angolkar")/GETPIVOTDATA("Total opportunities",$A$3,"lead_custom.Placement SPOC","Siddharth Angolkar")</f>
        <v>0.39473684210526316</v>
      </c>
    </row>
    <row r="20" spans="1:4" x14ac:dyDescent="0.3">
      <c r="A20" s="15" t="s">
        <v>239</v>
      </c>
      <c r="B20" s="16">
        <v>34</v>
      </c>
      <c r="C20" s="16">
        <v>12</v>
      </c>
      <c r="D20" s="20">
        <f>GETPIVOTDATA("Total won",$A$3,"lead_custom.Placement SPOC","Snehal Mane")/GETPIVOTDATA("Total opportunities",$A$3,"lead_custom.Placement SPOC","Snehal Mane")</f>
        <v>0.35294117647058826</v>
      </c>
    </row>
    <row r="21" spans="1:4" x14ac:dyDescent="0.3">
      <c r="A21" s="15" t="s">
        <v>3529</v>
      </c>
      <c r="B21" s="16">
        <v>12</v>
      </c>
      <c r="C21" s="16">
        <v>5</v>
      </c>
      <c r="D21" s="20">
        <f>GETPIVOTDATA("Total won",$A$3,"lead_custom.Placement SPOC","Sumit Dolas")/GETPIVOTDATA("Total opportunities",$A$3,"lead_custom.Placement SPOC","Sumit Dolas")</f>
        <v>0.41666666666666669</v>
      </c>
    </row>
    <row r="22" spans="1:4" x14ac:dyDescent="0.3">
      <c r="A22" s="15" t="s">
        <v>489</v>
      </c>
      <c r="B22" s="16">
        <v>11</v>
      </c>
      <c r="C22" s="16">
        <v>6</v>
      </c>
      <c r="D22" s="20">
        <f>GETPIVOTDATA("Total won",$A$3,"lead_custom.Placement SPOC","Yogesh Shukla")/GETPIVOTDATA("Total opportunities",$A$3,"lead_custom.Placement SPOC","Yogesh Shukla")</f>
        <v>0.54545454545454541</v>
      </c>
    </row>
    <row r="23" spans="1:4" x14ac:dyDescent="0.3">
      <c r="A23" s="15" t="s">
        <v>0</v>
      </c>
      <c r="B23" s="16">
        <v>351</v>
      </c>
      <c r="C23" s="16">
        <v>126</v>
      </c>
      <c r="D23" s="28">
        <f>GETPIVOTDATA("Total won",$A$3)/GETPIVOTDATA("Total opportunities",$A$3)</f>
        <v>0.35897435897435898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18"/>
  <sheetViews>
    <sheetView showGridLines="0" workbookViewId="0">
      <selection activeCell="C1" sqref="C1"/>
    </sheetView>
  </sheetViews>
  <sheetFormatPr defaultColWidth="16.69921875" defaultRowHeight="15.6" x14ac:dyDescent="0.3"/>
  <cols>
    <col min="3" max="3" width="16.69921875" style="29"/>
  </cols>
  <sheetData>
    <row r="1" spans="1:3" x14ac:dyDescent="0.3">
      <c r="A1" s="30" t="s">
        <v>25</v>
      </c>
      <c r="B1" s="30" t="s">
        <v>2</v>
      </c>
      <c r="C1" s="31" t="s">
        <v>10803</v>
      </c>
    </row>
    <row r="2" spans="1:3" x14ac:dyDescent="0.3">
      <c r="A2" s="32">
        <v>6000</v>
      </c>
      <c r="B2" s="32">
        <v>179946920</v>
      </c>
      <c r="C2" s="33">
        <f>CORREL(A2:A1718,B2:B1718)</f>
        <v>0.40767558836305579</v>
      </c>
    </row>
    <row r="3" spans="1:3" x14ac:dyDescent="0.3">
      <c r="A3" s="32">
        <v>6000</v>
      </c>
      <c r="B3" s="32">
        <v>43730</v>
      </c>
      <c r="C3" s="33">
        <f t="shared" ref="C3:C66" si="0">CORREL(A3:A1719,B3:B1719)</f>
        <v>0.41108348210471951</v>
      </c>
    </row>
    <row r="4" spans="1:3" x14ac:dyDescent="0.3">
      <c r="A4" s="32">
        <v>297</v>
      </c>
      <c r="B4" s="32">
        <v>550000</v>
      </c>
      <c r="C4" s="33">
        <f t="shared" si="0"/>
        <v>0.4156514560626014</v>
      </c>
    </row>
    <row r="5" spans="1:3" x14ac:dyDescent="0.3">
      <c r="A5" s="32">
        <v>53</v>
      </c>
      <c r="B5" s="32">
        <v>265000</v>
      </c>
      <c r="C5" s="33">
        <f t="shared" si="0"/>
        <v>0.41563395902153993</v>
      </c>
    </row>
    <row r="6" spans="1:3" x14ac:dyDescent="0.3">
      <c r="A6" s="32">
        <v>100</v>
      </c>
      <c r="B6" s="32">
        <v>265000</v>
      </c>
      <c r="C6" s="33">
        <f t="shared" si="0"/>
        <v>0.41559566142813487</v>
      </c>
    </row>
    <row r="7" spans="1:3" x14ac:dyDescent="0.3">
      <c r="A7" s="32">
        <v>254</v>
      </c>
      <c r="B7" s="32">
        <v>500000</v>
      </c>
      <c r="C7" s="33">
        <f t="shared" si="0"/>
        <v>0.41555949575663542</v>
      </c>
    </row>
    <row r="8" spans="1:3" x14ac:dyDescent="0.3">
      <c r="A8" s="32">
        <v>27</v>
      </c>
      <c r="B8" s="32">
        <v>10000</v>
      </c>
      <c r="C8" s="33">
        <f t="shared" si="0"/>
        <v>0.41553812602679768</v>
      </c>
    </row>
    <row r="9" spans="1:3" x14ac:dyDescent="0.3">
      <c r="A9" s="32">
        <v>27</v>
      </c>
      <c r="B9" s="32">
        <v>250000</v>
      </c>
      <c r="C9" s="33">
        <f t="shared" si="0"/>
        <v>0.41548928399072566</v>
      </c>
    </row>
    <row r="10" spans="1:3" x14ac:dyDescent="0.3">
      <c r="A10" s="32">
        <v>70</v>
      </c>
      <c r="B10" s="32">
        <v>300000</v>
      </c>
      <c r="C10" s="33">
        <f t="shared" si="0"/>
        <v>0.41544924001000766</v>
      </c>
    </row>
    <row r="11" spans="1:3" x14ac:dyDescent="0.3">
      <c r="A11" s="32">
        <v>120</v>
      </c>
      <c r="B11" s="32">
        <v>1000000</v>
      </c>
      <c r="C11" s="33">
        <f t="shared" si="0"/>
        <v>0.41541260402904712</v>
      </c>
    </row>
    <row r="12" spans="1:3" x14ac:dyDescent="0.3">
      <c r="A12" s="32">
        <v>255</v>
      </c>
      <c r="B12" s="32">
        <v>1900000</v>
      </c>
      <c r="C12" s="33">
        <f t="shared" si="0"/>
        <v>0.41540031927143783</v>
      </c>
    </row>
    <row r="13" spans="1:3" x14ac:dyDescent="0.3">
      <c r="A13" s="32">
        <v>102</v>
      </c>
      <c r="B13" s="32">
        <v>500000</v>
      </c>
      <c r="C13" s="33">
        <f t="shared" si="0"/>
        <v>0.41540972999187198</v>
      </c>
    </row>
    <row r="14" spans="1:3" x14ac:dyDescent="0.3">
      <c r="A14" s="32">
        <v>10</v>
      </c>
      <c r="B14" s="32">
        <v>280000</v>
      </c>
      <c r="C14" s="33">
        <f t="shared" si="0"/>
        <v>0.41538077941585971</v>
      </c>
    </row>
    <row r="15" spans="1:3" x14ac:dyDescent="0.3">
      <c r="A15" s="32">
        <v>155</v>
      </c>
      <c r="B15" s="32">
        <v>17000</v>
      </c>
      <c r="C15" s="33">
        <f t="shared" si="0"/>
        <v>0.41534115776345532</v>
      </c>
    </row>
    <row r="16" spans="1:3" x14ac:dyDescent="0.3">
      <c r="A16" s="32">
        <v>10</v>
      </c>
      <c r="B16" s="32">
        <v>10000</v>
      </c>
      <c r="C16" s="33">
        <f t="shared" si="0"/>
        <v>0.41530171443859609</v>
      </c>
    </row>
    <row r="17" spans="1:3" x14ac:dyDescent="0.3">
      <c r="A17" s="32">
        <v>2000</v>
      </c>
      <c r="B17" s="32">
        <v>640000</v>
      </c>
      <c r="C17" s="33">
        <f t="shared" si="0"/>
        <v>0.41525149371989584</v>
      </c>
    </row>
    <row r="18" spans="1:3" x14ac:dyDescent="0.3">
      <c r="A18" s="32">
        <v>69</v>
      </c>
      <c r="B18" s="32">
        <v>500000</v>
      </c>
      <c r="C18" s="33">
        <f t="shared" si="0"/>
        <v>0.41569795249269176</v>
      </c>
    </row>
    <row r="19" spans="1:3" x14ac:dyDescent="0.3">
      <c r="A19" s="32">
        <v>50</v>
      </c>
      <c r="B19" s="32">
        <v>100000</v>
      </c>
      <c r="C19" s="33">
        <f t="shared" si="0"/>
        <v>0.41566797335129779</v>
      </c>
    </row>
    <row r="20" spans="1:3" x14ac:dyDescent="0.3">
      <c r="A20" s="32">
        <v>2000</v>
      </c>
      <c r="B20" s="32">
        <v>3200000</v>
      </c>
      <c r="C20" s="33">
        <f t="shared" si="0"/>
        <v>0.41562317973579904</v>
      </c>
    </row>
    <row r="21" spans="1:3" x14ac:dyDescent="0.3">
      <c r="A21" s="32">
        <v>80</v>
      </c>
      <c r="B21" s="32">
        <v>800000</v>
      </c>
      <c r="C21" s="33">
        <f t="shared" si="0"/>
        <v>0.41570786773964846</v>
      </c>
    </row>
    <row r="22" spans="1:3" x14ac:dyDescent="0.3">
      <c r="A22" s="32">
        <v>91</v>
      </c>
      <c r="B22" s="32">
        <v>220450</v>
      </c>
      <c r="C22" s="33">
        <f t="shared" si="0"/>
        <v>0.41568871792905188</v>
      </c>
    </row>
    <row r="23" spans="1:3" x14ac:dyDescent="0.3">
      <c r="A23" s="32">
        <v>156</v>
      </c>
      <c r="B23" s="32">
        <v>800000</v>
      </c>
      <c r="C23" s="33">
        <f t="shared" si="0"/>
        <v>0.41565015529629834</v>
      </c>
    </row>
    <row r="24" spans="1:3" x14ac:dyDescent="0.3">
      <c r="A24" s="32">
        <v>120</v>
      </c>
      <c r="B24" s="32">
        <v>450000</v>
      </c>
      <c r="C24" s="33">
        <f t="shared" si="0"/>
        <v>0.41563135791289452</v>
      </c>
    </row>
    <row r="25" spans="1:3" x14ac:dyDescent="0.3">
      <c r="A25" s="32">
        <v>73</v>
      </c>
      <c r="B25" s="32">
        <v>49379</v>
      </c>
      <c r="C25" s="33">
        <f t="shared" si="0"/>
        <v>0.41560117222287241</v>
      </c>
    </row>
    <row r="26" spans="1:3" x14ac:dyDescent="0.3">
      <c r="A26" s="32">
        <v>110</v>
      </c>
      <c r="B26" s="32">
        <v>50000</v>
      </c>
      <c r="C26" s="33">
        <f t="shared" si="0"/>
        <v>0.41555592593724244</v>
      </c>
    </row>
    <row r="27" spans="1:3" x14ac:dyDescent="0.3">
      <c r="A27" s="32">
        <v>25</v>
      </c>
      <c r="B27" s="32">
        <v>350000</v>
      </c>
      <c r="C27" s="33">
        <f t="shared" si="0"/>
        <v>0.41551328869125131</v>
      </c>
    </row>
    <row r="28" spans="1:3" x14ac:dyDescent="0.3">
      <c r="A28" s="32"/>
      <c r="B28" s="32">
        <v>600000</v>
      </c>
      <c r="C28" s="33">
        <f t="shared" si="0"/>
        <v>0.41547635303014552</v>
      </c>
    </row>
    <row r="29" spans="1:3" x14ac:dyDescent="0.3">
      <c r="A29" s="32">
        <v>53</v>
      </c>
      <c r="B29" s="32">
        <v>800000</v>
      </c>
      <c r="C29" s="33">
        <f t="shared" si="0"/>
        <v>0.41547635303014552</v>
      </c>
    </row>
    <row r="30" spans="1:3" x14ac:dyDescent="0.3">
      <c r="A30" s="32">
        <v>110</v>
      </c>
      <c r="B30" s="32">
        <v>500000</v>
      </c>
      <c r="C30" s="33">
        <f t="shared" si="0"/>
        <v>0.41545714497259817</v>
      </c>
    </row>
    <row r="31" spans="1:3" x14ac:dyDescent="0.3">
      <c r="A31" s="32">
        <v>150</v>
      </c>
      <c r="B31" s="32">
        <v>500000</v>
      </c>
      <c r="C31" s="33">
        <f t="shared" si="0"/>
        <v>0.41542792773163695</v>
      </c>
    </row>
    <row r="32" spans="1:3" x14ac:dyDescent="0.3">
      <c r="A32" s="32">
        <v>1900</v>
      </c>
      <c r="B32" s="32">
        <v>25000000</v>
      </c>
      <c r="C32" s="33">
        <f t="shared" si="0"/>
        <v>0.41540017691253911</v>
      </c>
    </row>
    <row r="33" spans="1:3" x14ac:dyDescent="0.3">
      <c r="A33" s="32">
        <v>1200</v>
      </c>
      <c r="B33" s="32">
        <v>200000</v>
      </c>
      <c r="C33" s="33">
        <f t="shared" si="0"/>
        <v>0.41433415477499541</v>
      </c>
    </row>
    <row r="34" spans="1:3" x14ac:dyDescent="0.3">
      <c r="A34" s="32">
        <v>1200</v>
      </c>
      <c r="B34" s="32">
        <v>4000000</v>
      </c>
      <c r="C34" s="33">
        <f t="shared" si="0"/>
        <v>0.41450810376234176</v>
      </c>
    </row>
    <row r="35" spans="1:3" x14ac:dyDescent="0.3">
      <c r="A35" s="32">
        <v>64</v>
      </c>
      <c r="B35" s="32">
        <v>389053</v>
      </c>
      <c r="C35" s="33">
        <f t="shared" si="0"/>
        <v>0.41444073910236534</v>
      </c>
    </row>
    <row r="36" spans="1:3" x14ac:dyDescent="0.3">
      <c r="A36" s="32">
        <v>100</v>
      </c>
      <c r="B36" s="32">
        <v>477748</v>
      </c>
      <c r="C36" s="33">
        <f t="shared" si="0"/>
        <v>0.41440645786149399</v>
      </c>
    </row>
    <row r="37" spans="1:3" x14ac:dyDescent="0.3">
      <c r="A37" s="32">
        <v>64</v>
      </c>
      <c r="B37" s="32">
        <v>52800</v>
      </c>
      <c r="C37" s="33">
        <f t="shared" si="0"/>
        <v>0.41437631466647612</v>
      </c>
    </row>
    <row r="38" spans="1:3" x14ac:dyDescent="0.3">
      <c r="A38" s="32">
        <v>464</v>
      </c>
      <c r="B38" s="32">
        <v>7850000</v>
      </c>
      <c r="C38" s="33">
        <f t="shared" si="0"/>
        <v>0.41433035561055542</v>
      </c>
    </row>
    <row r="39" spans="1:3" x14ac:dyDescent="0.3">
      <c r="A39" s="32">
        <v>79</v>
      </c>
      <c r="B39" s="32">
        <v>545626</v>
      </c>
      <c r="C39" s="33">
        <f t="shared" si="0"/>
        <v>0.41448865964338549</v>
      </c>
    </row>
    <row r="40" spans="1:3" x14ac:dyDescent="0.3">
      <c r="A40" s="32">
        <v>309</v>
      </c>
      <c r="B40" s="32">
        <v>500000</v>
      </c>
      <c r="C40" s="33">
        <f t="shared" si="0"/>
        <v>0.41446029660316525</v>
      </c>
    </row>
    <row r="41" spans="1:3" x14ac:dyDescent="0.3">
      <c r="A41" s="32">
        <v>400</v>
      </c>
      <c r="B41" s="32">
        <v>3000000</v>
      </c>
      <c r="C41" s="33">
        <f t="shared" si="0"/>
        <v>0.41444245337013708</v>
      </c>
    </row>
    <row r="42" spans="1:3" x14ac:dyDescent="0.3">
      <c r="A42" s="32">
        <v>28</v>
      </c>
      <c r="B42" s="32">
        <v>500000</v>
      </c>
      <c r="C42" s="33">
        <f t="shared" si="0"/>
        <v>0.41446301306297867</v>
      </c>
    </row>
    <row r="43" spans="1:3" x14ac:dyDescent="0.3">
      <c r="A43" s="32">
        <v>12</v>
      </c>
      <c r="B43" s="32">
        <v>200000</v>
      </c>
      <c r="C43" s="33">
        <f t="shared" si="0"/>
        <v>0.41443205712455988</v>
      </c>
    </row>
    <row r="44" spans="1:3" x14ac:dyDescent="0.3">
      <c r="A44" s="32">
        <v>35</v>
      </c>
      <c r="B44" s="32">
        <v>175000</v>
      </c>
      <c r="C44" s="33">
        <f t="shared" si="0"/>
        <v>0.41438874026584482</v>
      </c>
    </row>
    <row r="45" spans="1:3" x14ac:dyDescent="0.3">
      <c r="A45" s="32">
        <v>210</v>
      </c>
      <c r="B45" s="32">
        <v>1050000</v>
      </c>
      <c r="C45" s="33">
        <f t="shared" si="0"/>
        <v>0.41434536096842028</v>
      </c>
    </row>
    <row r="46" spans="1:3" x14ac:dyDescent="0.3">
      <c r="A46" s="32">
        <v>12</v>
      </c>
      <c r="B46" s="32">
        <v>4800</v>
      </c>
      <c r="C46" s="33">
        <f t="shared" si="0"/>
        <v>0.41433381603517427</v>
      </c>
    </row>
    <row r="47" spans="1:3" x14ac:dyDescent="0.3">
      <c r="A47" s="32">
        <v>87</v>
      </c>
      <c r="B47" s="32">
        <v>20000</v>
      </c>
      <c r="C47" s="33">
        <f t="shared" si="0"/>
        <v>0.41428274621039174</v>
      </c>
    </row>
    <row r="48" spans="1:3" x14ac:dyDescent="0.3">
      <c r="A48" s="32">
        <v>87</v>
      </c>
      <c r="B48" s="32">
        <v>400000</v>
      </c>
      <c r="C48" s="33">
        <f t="shared" si="0"/>
        <v>0.4142370141075552</v>
      </c>
    </row>
    <row r="49" spans="1:3" x14ac:dyDescent="0.3">
      <c r="A49" s="32">
        <v>87</v>
      </c>
      <c r="B49" s="32">
        <v>200000</v>
      </c>
      <c r="C49" s="33">
        <f t="shared" si="0"/>
        <v>0.4142035339342815</v>
      </c>
    </row>
    <row r="50" spans="1:3" x14ac:dyDescent="0.3">
      <c r="A50" s="32">
        <v>61</v>
      </c>
      <c r="B50" s="32">
        <v>518968</v>
      </c>
      <c r="C50" s="33">
        <f t="shared" si="0"/>
        <v>0.41416340213902597</v>
      </c>
    </row>
    <row r="51" spans="1:3" x14ac:dyDescent="0.3">
      <c r="A51" s="32">
        <v>489</v>
      </c>
      <c r="B51" s="32">
        <v>1000000</v>
      </c>
      <c r="C51" s="33">
        <f t="shared" si="0"/>
        <v>0.41413331623837385</v>
      </c>
    </row>
    <row r="52" spans="1:3" x14ac:dyDescent="0.3">
      <c r="A52" s="32">
        <v>298</v>
      </c>
      <c r="B52" s="32">
        <v>800000</v>
      </c>
      <c r="C52" s="33">
        <f t="shared" si="0"/>
        <v>0.41413215848518786</v>
      </c>
    </row>
    <row r="53" spans="1:3" x14ac:dyDescent="0.3">
      <c r="A53" s="32">
        <v>120</v>
      </c>
      <c r="B53" s="32">
        <v>400000</v>
      </c>
      <c r="C53" s="33">
        <f t="shared" si="0"/>
        <v>0.41411752144242681</v>
      </c>
    </row>
    <row r="54" spans="1:3" x14ac:dyDescent="0.3">
      <c r="A54" s="32">
        <v>1000</v>
      </c>
      <c r="B54" s="32">
        <v>4000000</v>
      </c>
      <c r="C54" s="33">
        <f t="shared" si="0"/>
        <v>0.4140851980706497</v>
      </c>
    </row>
    <row r="55" spans="1:3" x14ac:dyDescent="0.3">
      <c r="A55" s="32">
        <v>400</v>
      </c>
      <c r="B55" s="32">
        <v>800000</v>
      </c>
      <c r="C55" s="33">
        <f t="shared" si="0"/>
        <v>0.41403153000658061</v>
      </c>
    </row>
    <row r="56" spans="1:3" x14ac:dyDescent="0.3">
      <c r="A56" s="32">
        <v>400</v>
      </c>
      <c r="B56" s="32">
        <v>10000000</v>
      </c>
      <c r="C56" s="33">
        <f t="shared" si="0"/>
        <v>0.41402318954206446</v>
      </c>
    </row>
    <row r="57" spans="1:3" x14ac:dyDescent="0.3">
      <c r="A57" s="32">
        <v>400</v>
      </c>
      <c r="B57" s="32">
        <v>150000</v>
      </c>
      <c r="C57" s="33">
        <f t="shared" si="0"/>
        <v>0.41435099915160378</v>
      </c>
    </row>
    <row r="58" spans="1:3" x14ac:dyDescent="0.3">
      <c r="A58" s="32">
        <v>2500</v>
      </c>
      <c r="B58" s="32">
        <v>935000</v>
      </c>
      <c r="C58" s="33">
        <f t="shared" si="0"/>
        <v>0.41434020461175564</v>
      </c>
    </row>
    <row r="59" spans="1:3" x14ac:dyDescent="0.3">
      <c r="A59" s="32">
        <v>2500</v>
      </c>
      <c r="B59" s="32">
        <v>9700000</v>
      </c>
      <c r="C59" s="33">
        <f t="shared" si="0"/>
        <v>0.41500168319944869</v>
      </c>
    </row>
    <row r="60" spans="1:3" x14ac:dyDescent="0.3">
      <c r="A60" s="32">
        <v>2500</v>
      </c>
      <c r="B60" s="32">
        <v>6700000</v>
      </c>
      <c r="C60" s="33">
        <f t="shared" si="0"/>
        <v>0.41418264776783786</v>
      </c>
    </row>
    <row r="61" spans="1:3" x14ac:dyDescent="0.3">
      <c r="A61" s="32">
        <v>64</v>
      </c>
      <c r="B61" s="32">
        <v>90624</v>
      </c>
      <c r="C61" s="33">
        <f t="shared" si="0"/>
        <v>0.41381161581037068</v>
      </c>
    </row>
    <row r="62" spans="1:3" x14ac:dyDescent="0.3">
      <c r="A62" s="32">
        <v>38</v>
      </c>
      <c r="B62" s="32">
        <v>150000</v>
      </c>
      <c r="C62" s="33">
        <f t="shared" si="0"/>
        <v>0.41376670739631399</v>
      </c>
    </row>
    <row r="63" spans="1:3" x14ac:dyDescent="0.3">
      <c r="A63" s="32">
        <v>103</v>
      </c>
      <c r="B63" s="32">
        <v>148000</v>
      </c>
      <c r="C63" s="33">
        <f t="shared" si="0"/>
        <v>0.41372240383940478</v>
      </c>
    </row>
    <row r="64" spans="1:3" x14ac:dyDescent="0.3">
      <c r="A64" s="32">
        <v>52</v>
      </c>
      <c r="B64" s="32">
        <v>900000</v>
      </c>
      <c r="C64" s="33">
        <f t="shared" si="0"/>
        <v>0.41368168558550394</v>
      </c>
    </row>
    <row r="65" spans="1:3" x14ac:dyDescent="0.3">
      <c r="A65" s="32">
        <v>1000</v>
      </c>
      <c r="B65" s="32">
        <v>30400735</v>
      </c>
      <c r="C65" s="33">
        <f t="shared" si="0"/>
        <v>0.41366649213011503</v>
      </c>
    </row>
    <row r="66" spans="1:3" x14ac:dyDescent="0.3">
      <c r="A66" s="32">
        <v>1073</v>
      </c>
      <c r="B66" s="32">
        <v>12637428</v>
      </c>
      <c r="C66" s="33">
        <f t="shared" si="0"/>
        <v>0.41511653579843677</v>
      </c>
    </row>
    <row r="67" spans="1:3" x14ac:dyDescent="0.3">
      <c r="A67" s="32"/>
      <c r="B67" s="32">
        <v>300000</v>
      </c>
      <c r="C67" s="33">
        <f t="shared" ref="C67:C130" si="1">CORREL(A67:A1783,B67:B1783)</f>
        <v>0.41497248087133115</v>
      </c>
    </row>
    <row r="68" spans="1:3" x14ac:dyDescent="0.3">
      <c r="A68" s="32">
        <v>105</v>
      </c>
      <c r="B68" s="32">
        <v>200000</v>
      </c>
      <c r="C68" s="33">
        <f t="shared" si="1"/>
        <v>0.41497248087133115</v>
      </c>
    </row>
    <row r="69" spans="1:3" x14ac:dyDescent="0.3">
      <c r="A69" s="32">
        <v>105</v>
      </c>
      <c r="B69" s="32">
        <v>400000</v>
      </c>
      <c r="C69" s="33">
        <f t="shared" si="1"/>
        <v>0.41493387168639079</v>
      </c>
    </row>
    <row r="70" spans="1:3" x14ac:dyDescent="0.3">
      <c r="A70" s="32">
        <v>105</v>
      </c>
      <c r="B70" s="32">
        <v>40000</v>
      </c>
      <c r="C70" s="33">
        <f t="shared" si="1"/>
        <v>0.41490153332485658</v>
      </c>
    </row>
    <row r="71" spans="1:3" x14ac:dyDescent="0.3">
      <c r="A71" s="32">
        <v>150</v>
      </c>
      <c r="B71" s="32">
        <v>40000</v>
      </c>
      <c r="C71" s="33">
        <f t="shared" si="1"/>
        <v>0.41485795447415413</v>
      </c>
    </row>
    <row r="72" spans="1:3" x14ac:dyDescent="0.3">
      <c r="A72" s="32">
        <v>250</v>
      </c>
      <c r="B72" s="32">
        <v>100000</v>
      </c>
      <c r="C72" s="33">
        <f t="shared" si="1"/>
        <v>0.41481795450708392</v>
      </c>
    </row>
    <row r="73" spans="1:3" x14ac:dyDescent="0.3">
      <c r="A73" s="32">
        <v>22</v>
      </c>
      <c r="B73" s="32">
        <v>500000</v>
      </c>
      <c r="C73" s="33">
        <f t="shared" si="1"/>
        <v>0.41478873502929281</v>
      </c>
    </row>
    <row r="74" spans="1:3" x14ac:dyDescent="0.3">
      <c r="A74" s="32">
        <v>150</v>
      </c>
      <c r="B74" s="32">
        <v>700000</v>
      </c>
      <c r="C74" s="33">
        <f t="shared" si="1"/>
        <v>0.41475783203869943</v>
      </c>
    </row>
    <row r="75" spans="1:3" x14ac:dyDescent="0.3">
      <c r="A75" s="32">
        <v>100</v>
      </c>
      <c r="B75" s="32">
        <v>550000</v>
      </c>
      <c r="C75" s="33">
        <f t="shared" si="1"/>
        <v>0.4147359955773291</v>
      </c>
    </row>
    <row r="76" spans="1:3" x14ac:dyDescent="0.3">
      <c r="A76" s="32">
        <v>103</v>
      </c>
      <c r="B76" s="32">
        <v>711265</v>
      </c>
      <c r="C76" s="33">
        <f t="shared" si="1"/>
        <v>0.41470819993155789</v>
      </c>
    </row>
    <row r="77" spans="1:3" x14ac:dyDescent="0.3">
      <c r="A77" s="32">
        <v>141</v>
      </c>
      <c r="B77" s="32">
        <v>1400000</v>
      </c>
      <c r="C77" s="33">
        <f t="shared" si="1"/>
        <v>0.41468595674996284</v>
      </c>
    </row>
    <row r="78" spans="1:3" x14ac:dyDescent="0.3">
      <c r="A78" s="32">
        <v>40</v>
      </c>
      <c r="B78" s="32">
        <v>100000</v>
      </c>
      <c r="C78" s="33">
        <f t="shared" si="1"/>
        <v>0.41468717449262454</v>
      </c>
    </row>
    <row r="79" spans="1:3" x14ac:dyDescent="0.3">
      <c r="A79" s="32">
        <v>40</v>
      </c>
      <c r="B79" s="32">
        <v>50000</v>
      </c>
      <c r="C79" s="33">
        <f t="shared" si="1"/>
        <v>0.4146410174606498</v>
      </c>
    </row>
    <row r="80" spans="1:3" x14ac:dyDescent="0.3">
      <c r="A80" s="32">
        <v>150</v>
      </c>
      <c r="B80" s="32">
        <v>4250000</v>
      </c>
      <c r="C80" s="33">
        <f t="shared" si="1"/>
        <v>0.41459295758251419</v>
      </c>
    </row>
    <row r="81" spans="1:3" x14ac:dyDescent="0.3">
      <c r="A81" s="32">
        <v>118</v>
      </c>
      <c r="B81" s="32">
        <v>300000</v>
      </c>
      <c r="C81" s="33">
        <f t="shared" si="1"/>
        <v>0.41472066469045893</v>
      </c>
    </row>
    <row r="82" spans="1:3" x14ac:dyDescent="0.3">
      <c r="A82" s="32">
        <v>134</v>
      </c>
      <c r="B82" s="32">
        <v>400000</v>
      </c>
      <c r="C82" s="33">
        <f t="shared" si="1"/>
        <v>0.41468532900561206</v>
      </c>
    </row>
    <row r="83" spans="1:3" x14ac:dyDescent="0.3">
      <c r="A83" s="32">
        <v>24</v>
      </c>
      <c r="B83" s="32">
        <v>450000</v>
      </c>
      <c r="C83" s="33">
        <f t="shared" si="1"/>
        <v>0.41465376401223791</v>
      </c>
    </row>
    <row r="84" spans="1:3" x14ac:dyDescent="0.3">
      <c r="A84" s="32">
        <v>69</v>
      </c>
      <c r="B84" s="32">
        <v>350000</v>
      </c>
      <c r="C84" s="33">
        <f t="shared" si="1"/>
        <v>0.41462051756142509</v>
      </c>
    </row>
    <row r="85" spans="1:3" x14ac:dyDescent="0.3">
      <c r="A85" s="32">
        <v>268</v>
      </c>
      <c r="B85" s="32">
        <v>1000000</v>
      </c>
      <c r="C85" s="33">
        <f t="shared" si="1"/>
        <v>0.41458452411310426</v>
      </c>
    </row>
    <row r="86" spans="1:3" x14ac:dyDescent="0.3">
      <c r="A86" s="32">
        <v>250</v>
      </c>
      <c r="B86" s="32">
        <v>1000000</v>
      </c>
      <c r="C86" s="33">
        <f t="shared" si="1"/>
        <v>0.41457252522102417</v>
      </c>
    </row>
    <row r="87" spans="1:3" x14ac:dyDescent="0.3">
      <c r="A87" s="32">
        <v>415</v>
      </c>
      <c r="B87" s="32">
        <v>2500000</v>
      </c>
      <c r="C87" s="33">
        <f t="shared" si="1"/>
        <v>0.41456017327121308</v>
      </c>
    </row>
    <row r="88" spans="1:3" x14ac:dyDescent="0.3">
      <c r="A88" s="32">
        <v>90</v>
      </c>
      <c r="B88" s="32">
        <v>100000</v>
      </c>
      <c r="C88" s="33">
        <f t="shared" si="1"/>
        <v>0.41457075907687457</v>
      </c>
    </row>
    <row r="89" spans="1:3" x14ac:dyDescent="0.3">
      <c r="A89" s="32">
        <v>23</v>
      </c>
      <c r="B89" s="32">
        <v>14950</v>
      </c>
      <c r="C89" s="33">
        <f t="shared" si="1"/>
        <v>0.41452722369203371</v>
      </c>
    </row>
    <row r="90" spans="1:3" x14ac:dyDescent="0.3">
      <c r="A90" s="32">
        <v>23</v>
      </c>
      <c r="B90" s="32">
        <v>100119</v>
      </c>
      <c r="C90" s="33">
        <f t="shared" si="1"/>
        <v>0.41447649039164558</v>
      </c>
    </row>
    <row r="91" spans="1:3" x14ac:dyDescent="0.3">
      <c r="A91" s="32">
        <v>90</v>
      </c>
      <c r="B91" s="32">
        <v>2800000</v>
      </c>
      <c r="C91" s="33">
        <f t="shared" si="1"/>
        <v>0.41442896858341144</v>
      </c>
    </row>
    <row r="92" spans="1:3" x14ac:dyDescent="0.3">
      <c r="A92" s="32">
        <v>70</v>
      </c>
      <c r="B92" s="32">
        <v>50000</v>
      </c>
      <c r="C92" s="33">
        <f t="shared" si="1"/>
        <v>0.41449705939388526</v>
      </c>
    </row>
    <row r="93" spans="1:3" x14ac:dyDescent="0.3">
      <c r="A93" s="32">
        <v>31</v>
      </c>
      <c r="B93" s="32">
        <v>20150</v>
      </c>
      <c r="C93" s="33">
        <f t="shared" si="1"/>
        <v>0.41445036101868915</v>
      </c>
    </row>
    <row r="94" spans="1:3" x14ac:dyDescent="0.3">
      <c r="A94" s="32">
        <v>31</v>
      </c>
      <c r="B94" s="32">
        <v>127880</v>
      </c>
      <c r="C94" s="33">
        <f t="shared" si="1"/>
        <v>0.41440008899625647</v>
      </c>
    </row>
    <row r="95" spans="1:3" x14ac:dyDescent="0.3">
      <c r="A95" s="32">
        <v>25</v>
      </c>
      <c r="B95" s="32">
        <v>500000</v>
      </c>
      <c r="C95" s="33">
        <f t="shared" si="1"/>
        <v>0.41435383897068517</v>
      </c>
    </row>
    <row r="96" spans="1:3" x14ac:dyDescent="0.3">
      <c r="A96" s="32">
        <v>768</v>
      </c>
      <c r="B96" s="32">
        <v>5000000</v>
      </c>
      <c r="C96" s="33">
        <f t="shared" si="1"/>
        <v>0.41432221630353433</v>
      </c>
    </row>
    <row r="97" spans="1:3" x14ac:dyDescent="0.3">
      <c r="A97" s="32">
        <v>238</v>
      </c>
      <c r="B97" s="32">
        <v>1300000</v>
      </c>
      <c r="C97" s="33">
        <f t="shared" si="1"/>
        <v>0.41429152912369327</v>
      </c>
    </row>
    <row r="98" spans="1:3" x14ac:dyDescent="0.3">
      <c r="A98" s="32">
        <v>260</v>
      </c>
      <c r="B98" s="32">
        <v>50000</v>
      </c>
      <c r="C98" s="33">
        <f t="shared" si="1"/>
        <v>0.41428628381948707</v>
      </c>
    </row>
    <row r="99" spans="1:3" x14ac:dyDescent="0.3">
      <c r="A99" s="32">
        <v>260</v>
      </c>
      <c r="B99" s="32">
        <v>2000000</v>
      </c>
      <c r="C99" s="33">
        <f t="shared" si="1"/>
        <v>0.41425634582359783</v>
      </c>
    </row>
    <row r="100" spans="1:3" x14ac:dyDescent="0.3">
      <c r="A100" s="32">
        <v>1500</v>
      </c>
      <c r="B100" s="32">
        <v>10000</v>
      </c>
      <c r="C100" s="33">
        <f t="shared" si="1"/>
        <v>0.41426906412319298</v>
      </c>
    </row>
    <row r="101" spans="1:3" x14ac:dyDescent="0.3">
      <c r="A101" s="32">
        <v>600</v>
      </c>
      <c r="B101" s="32">
        <v>5000000</v>
      </c>
      <c r="C101" s="33">
        <f t="shared" si="1"/>
        <v>0.41457385702422089</v>
      </c>
    </row>
    <row r="102" spans="1:3" x14ac:dyDescent="0.3">
      <c r="A102" s="32">
        <v>663</v>
      </c>
      <c r="B102" s="32">
        <v>1500000</v>
      </c>
      <c r="C102" s="33">
        <f t="shared" si="1"/>
        <v>0.41458873938725765</v>
      </c>
    </row>
    <row r="103" spans="1:3" x14ac:dyDescent="0.3">
      <c r="A103" s="32">
        <v>60</v>
      </c>
      <c r="B103" s="32">
        <v>300000</v>
      </c>
      <c r="C103" s="33">
        <f t="shared" si="1"/>
        <v>0.41459590849149858</v>
      </c>
    </row>
    <row r="104" spans="1:3" x14ac:dyDescent="0.3">
      <c r="A104" s="32">
        <v>64</v>
      </c>
      <c r="B104" s="32">
        <v>20000</v>
      </c>
      <c r="C104" s="33">
        <f t="shared" si="1"/>
        <v>0.41455732684803737</v>
      </c>
    </row>
    <row r="105" spans="1:3" x14ac:dyDescent="0.3">
      <c r="A105" s="32">
        <v>195</v>
      </c>
      <c r="B105" s="32">
        <v>975000</v>
      </c>
      <c r="C105" s="33">
        <f t="shared" si="1"/>
        <v>0.41450893347600687</v>
      </c>
    </row>
    <row r="106" spans="1:3" x14ac:dyDescent="0.3">
      <c r="A106" s="32">
        <v>64</v>
      </c>
      <c r="B106" s="32">
        <v>300000</v>
      </c>
      <c r="C106" s="33">
        <f t="shared" si="1"/>
        <v>0.4144950822669301</v>
      </c>
    </row>
    <row r="107" spans="1:3" x14ac:dyDescent="0.3">
      <c r="A107" s="32">
        <v>500</v>
      </c>
      <c r="B107" s="32">
        <v>5300000</v>
      </c>
      <c r="C107" s="33">
        <f t="shared" si="1"/>
        <v>0.4144565084411973</v>
      </c>
    </row>
    <row r="108" spans="1:3" x14ac:dyDescent="0.3">
      <c r="A108" s="32">
        <v>329</v>
      </c>
      <c r="B108" s="32">
        <v>1600000</v>
      </c>
      <c r="C108" s="33">
        <f t="shared" si="1"/>
        <v>0.4145099975765334</v>
      </c>
    </row>
    <row r="109" spans="1:3" x14ac:dyDescent="0.3">
      <c r="A109" s="32">
        <v>40</v>
      </c>
      <c r="B109" s="32">
        <v>50000</v>
      </c>
      <c r="C109" s="33">
        <f t="shared" si="1"/>
        <v>0.41450965980534182</v>
      </c>
    </row>
    <row r="110" spans="1:3" x14ac:dyDescent="0.3">
      <c r="A110" s="32">
        <v>35</v>
      </c>
      <c r="B110" s="32">
        <v>173000</v>
      </c>
      <c r="C110" s="33">
        <f t="shared" si="1"/>
        <v>0.41446071905821963</v>
      </c>
    </row>
    <row r="111" spans="1:3" x14ac:dyDescent="0.3">
      <c r="A111" s="32">
        <v>40</v>
      </c>
      <c r="B111" s="32">
        <v>500000</v>
      </c>
      <c r="C111" s="33">
        <f t="shared" si="1"/>
        <v>0.41441610248227878</v>
      </c>
    </row>
    <row r="112" spans="1:3" x14ac:dyDescent="0.3">
      <c r="A112" s="32">
        <v>40</v>
      </c>
      <c r="B112" s="32">
        <v>500000</v>
      </c>
      <c r="C112" s="33">
        <f t="shared" si="1"/>
        <v>0.41438445067704222</v>
      </c>
    </row>
    <row r="113" spans="1:3" x14ac:dyDescent="0.3">
      <c r="A113" s="32">
        <v>1000</v>
      </c>
      <c r="B113" s="32">
        <v>6000000</v>
      </c>
      <c r="C113" s="33">
        <f t="shared" si="1"/>
        <v>0.41435275441724145</v>
      </c>
    </row>
    <row r="114" spans="1:3" x14ac:dyDescent="0.3">
      <c r="A114" s="32">
        <v>77</v>
      </c>
      <c r="B114" s="32">
        <v>40000</v>
      </c>
      <c r="C114" s="33">
        <f t="shared" si="1"/>
        <v>0.41425016024746553</v>
      </c>
    </row>
    <row r="115" spans="1:3" x14ac:dyDescent="0.3">
      <c r="A115" s="32">
        <v>1000</v>
      </c>
      <c r="B115" s="32">
        <v>200000</v>
      </c>
      <c r="C115" s="33">
        <f t="shared" si="1"/>
        <v>0.41420304974913646</v>
      </c>
    </row>
    <row r="116" spans="1:3" x14ac:dyDescent="0.3">
      <c r="A116" s="32">
        <v>25</v>
      </c>
      <c r="B116" s="32">
        <v>150000</v>
      </c>
      <c r="C116" s="33">
        <f t="shared" si="1"/>
        <v>0.41431568345803144</v>
      </c>
    </row>
    <row r="117" spans="1:3" x14ac:dyDescent="0.3">
      <c r="A117" s="32">
        <v>90</v>
      </c>
      <c r="B117" s="32">
        <v>350000</v>
      </c>
      <c r="C117" s="33">
        <f t="shared" si="1"/>
        <v>0.41426955099892981</v>
      </c>
    </row>
    <row r="118" spans="1:3" x14ac:dyDescent="0.3">
      <c r="A118" s="32">
        <v>60</v>
      </c>
      <c r="B118" s="32">
        <v>400000</v>
      </c>
      <c r="C118" s="33">
        <f t="shared" si="1"/>
        <v>0.41423353704864141</v>
      </c>
    </row>
    <row r="119" spans="1:3" x14ac:dyDescent="0.3">
      <c r="A119" s="32">
        <v>60</v>
      </c>
      <c r="B119" s="32">
        <v>300000</v>
      </c>
      <c r="C119" s="33">
        <f t="shared" si="1"/>
        <v>0.41419822054063227</v>
      </c>
    </row>
    <row r="120" spans="1:3" x14ac:dyDescent="0.3">
      <c r="A120" s="32">
        <v>1500</v>
      </c>
      <c r="B120" s="32">
        <v>10000</v>
      </c>
      <c r="C120" s="33">
        <f t="shared" si="1"/>
        <v>0.41415911461910115</v>
      </c>
    </row>
    <row r="121" spans="1:3" x14ac:dyDescent="0.3">
      <c r="A121" s="32">
        <v>40</v>
      </c>
      <c r="B121" s="32">
        <v>800000</v>
      </c>
      <c r="C121" s="33">
        <f t="shared" si="1"/>
        <v>0.41446433092694268</v>
      </c>
    </row>
    <row r="122" spans="1:3" x14ac:dyDescent="0.3">
      <c r="A122" s="32">
        <v>1500</v>
      </c>
      <c r="B122" s="32">
        <v>10000</v>
      </c>
      <c r="C122" s="33">
        <f t="shared" si="1"/>
        <v>0.41444478765086262</v>
      </c>
    </row>
    <row r="123" spans="1:3" x14ac:dyDescent="0.3">
      <c r="A123" s="32">
        <v>1500</v>
      </c>
      <c r="B123" s="32">
        <v>10000</v>
      </c>
      <c r="C123" s="33">
        <f t="shared" si="1"/>
        <v>0.41475056993476839</v>
      </c>
    </row>
    <row r="124" spans="1:3" x14ac:dyDescent="0.3">
      <c r="A124" s="32">
        <v>1500</v>
      </c>
      <c r="B124" s="32">
        <v>10000</v>
      </c>
      <c r="C124" s="33">
        <f t="shared" si="1"/>
        <v>0.41505695366028117</v>
      </c>
    </row>
    <row r="125" spans="1:3" x14ac:dyDescent="0.3">
      <c r="A125" s="32">
        <v>1500</v>
      </c>
      <c r="B125" s="32">
        <v>1000000</v>
      </c>
      <c r="C125" s="33">
        <f t="shared" si="1"/>
        <v>0.41536394065600879</v>
      </c>
    </row>
    <row r="126" spans="1:3" x14ac:dyDescent="0.3">
      <c r="A126" s="32">
        <v>1500</v>
      </c>
      <c r="B126" s="32">
        <v>500000</v>
      </c>
      <c r="C126" s="33">
        <f t="shared" si="1"/>
        <v>0.41556789591030663</v>
      </c>
    </row>
    <row r="127" spans="1:3" x14ac:dyDescent="0.3">
      <c r="A127" s="32">
        <v>1500</v>
      </c>
      <c r="B127" s="32">
        <v>20000</v>
      </c>
      <c r="C127" s="33">
        <f t="shared" si="1"/>
        <v>0.41582381207569996</v>
      </c>
    </row>
    <row r="128" spans="1:3" x14ac:dyDescent="0.3">
      <c r="A128" s="32">
        <v>1500</v>
      </c>
      <c r="B128" s="32">
        <v>1000000</v>
      </c>
      <c r="C128" s="33">
        <f t="shared" si="1"/>
        <v>0.41613137997229899</v>
      </c>
    </row>
    <row r="129" spans="1:3" x14ac:dyDescent="0.3">
      <c r="A129" s="32">
        <v>1500</v>
      </c>
      <c r="B129" s="32">
        <v>1000000</v>
      </c>
      <c r="C129" s="33">
        <f t="shared" si="1"/>
        <v>0.41633670161479625</v>
      </c>
    </row>
    <row r="130" spans="1:3" x14ac:dyDescent="0.3">
      <c r="A130" s="32">
        <v>1500</v>
      </c>
      <c r="B130" s="32">
        <v>1000000</v>
      </c>
      <c r="C130" s="33">
        <f t="shared" si="1"/>
        <v>0.416542433842366</v>
      </c>
    </row>
    <row r="131" spans="1:3" x14ac:dyDescent="0.3">
      <c r="A131" s="32">
        <v>1500</v>
      </c>
      <c r="B131" s="32">
        <v>1000000</v>
      </c>
      <c r="C131" s="33">
        <f t="shared" ref="C131:C194" si="2">CORREL(A131:A1847,B131:B1847)</f>
        <v>0.41674857792644543</v>
      </c>
    </row>
    <row r="132" spans="1:3" x14ac:dyDescent="0.3">
      <c r="A132" s="32">
        <v>1500</v>
      </c>
      <c r="B132" s="32">
        <v>1000000</v>
      </c>
      <c r="C132" s="33">
        <f t="shared" si="2"/>
        <v>0.41695513514385646</v>
      </c>
    </row>
    <row r="133" spans="1:3" x14ac:dyDescent="0.3">
      <c r="A133" s="32">
        <v>250</v>
      </c>
      <c r="B133" s="32">
        <v>2000000</v>
      </c>
      <c r="C133" s="33">
        <f t="shared" si="2"/>
        <v>0.41716210677684035</v>
      </c>
    </row>
    <row r="134" spans="1:3" x14ac:dyDescent="0.3">
      <c r="A134" s="32">
        <v>1500</v>
      </c>
      <c r="B134" s="32">
        <v>2000000</v>
      </c>
      <c r="C134" s="33">
        <f t="shared" si="2"/>
        <v>0.41717490056541712</v>
      </c>
    </row>
    <row r="135" spans="1:3" x14ac:dyDescent="0.3">
      <c r="A135" s="32">
        <v>1500</v>
      </c>
      <c r="B135" s="32">
        <v>500000</v>
      </c>
      <c r="C135" s="33">
        <f t="shared" si="2"/>
        <v>0.41728358613245742</v>
      </c>
    </row>
    <row r="136" spans="1:3" x14ac:dyDescent="0.3">
      <c r="A136" s="32">
        <v>315</v>
      </c>
      <c r="B136" s="32">
        <v>3000000</v>
      </c>
      <c r="C136" s="33">
        <f t="shared" si="2"/>
        <v>0.41754317619108949</v>
      </c>
    </row>
    <row r="137" spans="1:3" x14ac:dyDescent="0.3">
      <c r="A137" s="32">
        <v>60</v>
      </c>
      <c r="B137" s="32">
        <v>990000</v>
      </c>
      <c r="C137" s="33">
        <f t="shared" si="2"/>
        <v>0.41757717184337217</v>
      </c>
    </row>
    <row r="138" spans="1:3" x14ac:dyDescent="0.3">
      <c r="A138" s="32">
        <v>1000</v>
      </c>
      <c r="B138" s="32">
        <v>10000000</v>
      </c>
      <c r="C138" s="33">
        <f t="shared" si="2"/>
        <v>0.41756482342037382</v>
      </c>
    </row>
    <row r="139" spans="1:3" x14ac:dyDescent="0.3">
      <c r="A139" s="32">
        <v>1000</v>
      </c>
      <c r="B139" s="32">
        <v>645700</v>
      </c>
      <c r="C139" s="33">
        <f t="shared" si="2"/>
        <v>0.41744257176388722</v>
      </c>
    </row>
    <row r="140" spans="1:3" x14ac:dyDescent="0.3">
      <c r="A140" s="32">
        <v>231</v>
      </c>
      <c r="B140" s="32">
        <v>14827</v>
      </c>
      <c r="C140" s="33">
        <f t="shared" si="2"/>
        <v>0.41753369131580881</v>
      </c>
    </row>
    <row r="141" spans="1:3" x14ac:dyDescent="0.3">
      <c r="A141" s="32">
        <v>60</v>
      </c>
      <c r="B141" s="32">
        <v>990000</v>
      </c>
      <c r="C141" s="33">
        <f t="shared" si="2"/>
        <v>0.41750015196563423</v>
      </c>
    </row>
    <row r="142" spans="1:3" x14ac:dyDescent="0.3">
      <c r="A142" s="32">
        <v>95</v>
      </c>
      <c r="B142" s="32">
        <v>522750</v>
      </c>
      <c r="C142" s="33">
        <f t="shared" si="2"/>
        <v>0.41748788147180665</v>
      </c>
    </row>
    <row r="143" spans="1:3" x14ac:dyDescent="0.3">
      <c r="A143" s="32">
        <v>50</v>
      </c>
      <c r="B143" s="32">
        <v>200000</v>
      </c>
      <c r="C143" s="33">
        <f t="shared" si="2"/>
        <v>0.41745792968671919</v>
      </c>
    </row>
    <row r="144" spans="1:3" x14ac:dyDescent="0.3">
      <c r="A144" s="32">
        <v>20</v>
      </c>
      <c r="B144" s="32">
        <v>40000</v>
      </c>
      <c r="C144" s="33">
        <f t="shared" si="2"/>
        <v>0.41741475462048699</v>
      </c>
    </row>
    <row r="145" spans="1:3" x14ac:dyDescent="0.3">
      <c r="A145" s="32">
        <v>12</v>
      </c>
      <c r="B145" s="32">
        <v>100000</v>
      </c>
      <c r="C145" s="33">
        <f t="shared" si="2"/>
        <v>0.41736391556375563</v>
      </c>
    </row>
    <row r="146" spans="1:3" x14ac:dyDescent="0.3">
      <c r="A146" s="32">
        <v>91</v>
      </c>
      <c r="B146" s="32">
        <v>20000</v>
      </c>
      <c r="C146" s="33">
        <f t="shared" si="2"/>
        <v>0.41731493751770193</v>
      </c>
    </row>
    <row r="147" spans="1:3" x14ac:dyDescent="0.3">
      <c r="A147" s="32">
        <v>1073</v>
      </c>
      <c r="B147" s="32">
        <v>500000</v>
      </c>
      <c r="C147" s="33">
        <f t="shared" si="2"/>
        <v>0.4172679693286071</v>
      </c>
    </row>
    <row r="148" spans="1:3" x14ac:dyDescent="0.3">
      <c r="A148" s="32">
        <v>309</v>
      </c>
      <c r="B148" s="32">
        <v>2158000</v>
      </c>
      <c r="C148" s="33">
        <f t="shared" si="2"/>
        <v>0.41738674650782231</v>
      </c>
    </row>
    <row r="149" spans="1:3" x14ac:dyDescent="0.3">
      <c r="A149" s="32">
        <v>1300</v>
      </c>
      <c r="B149" s="32">
        <v>300000</v>
      </c>
      <c r="C149" s="33">
        <f t="shared" si="2"/>
        <v>0.41739894228065205</v>
      </c>
    </row>
    <row r="150" spans="1:3" x14ac:dyDescent="0.3">
      <c r="A150" s="32">
        <v>700</v>
      </c>
      <c r="B150" s="32">
        <v>2000000</v>
      </c>
      <c r="C150" s="33">
        <f t="shared" si="2"/>
        <v>0.41760450183220499</v>
      </c>
    </row>
    <row r="151" spans="1:3" x14ac:dyDescent="0.3">
      <c r="A151" s="32">
        <v>1300</v>
      </c>
      <c r="B151" s="32">
        <v>3000000</v>
      </c>
      <c r="C151" s="33">
        <f t="shared" si="2"/>
        <v>0.41760659765497893</v>
      </c>
    </row>
    <row r="152" spans="1:3" x14ac:dyDescent="0.3">
      <c r="A152" s="32">
        <v>30</v>
      </c>
      <c r="B152" s="32">
        <v>200000</v>
      </c>
      <c r="C152" s="33">
        <f t="shared" si="2"/>
        <v>0.41760210502319661</v>
      </c>
    </row>
    <row r="153" spans="1:3" x14ac:dyDescent="0.3">
      <c r="A153" s="32">
        <v>134</v>
      </c>
      <c r="B153" s="32">
        <v>50000</v>
      </c>
      <c r="C153" s="33">
        <f t="shared" si="2"/>
        <v>0.41755778319079556</v>
      </c>
    </row>
    <row r="154" spans="1:3" x14ac:dyDescent="0.3">
      <c r="A154" s="32">
        <v>294</v>
      </c>
      <c r="B154" s="32">
        <v>700000</v>
      </c>
      <c r="C154" s="33">
        <f t="shared" si="2"/>
        <v>0.41751511340046232</v>
      </c>
    </row>
    <row r="155" spans="1:3" x14ac:dyDescent="0.3">
      <c r="A155" s="32">
        <v>92</v>
      </c>
      <c r="B155" s="32">
        <v>400000</v>
      </c>
      <c r="C155" s="33">
        <f t="shared" si="2"/>
        <v>0.41749806053416866</v>
      </c>
    </row>
    <row r="156" spans="1:3" x14ac:dyDescent="0.3">
      <c r="A156" s="32">
        <v>125</v>
      </c>
      <c r="B156" s="32">
        <v>20000</v>
      </c>
      <c r="C156" s="33">
        <f t="shared" si="2"/>
        <v>0.41746341575691109</v>
      </c>
    </row>
    <row r="157" spans="1:3" x14ac:dyDescent="0.3">
      <c r="A157" s="32">
        <v>26</v>
      </c>
      <c r="B157" s="32">
        <v>171429</v>
      </c>
      <c r="C157" s="33">
        <f t="shared" si="2"/>
        <v>0.417418988142918</v>
      </c>
    </row>
    <row r="158" spans="1:3" x14ac:dyDescent="0.3">
      <c r="A158" s="32">
        <v>50</v>
      </c>
      <c r="B158" s="32">
        <v>100000</v>
      </c>
      <c r="C158" s="33">
        <f t="shared" si="2"/>
        <v>0.41737307788170752</v>
      </c>
    </row>
    <row r="159" spans="1:3" x14ac:dyDescent="0.3">
      <c r="A159" s="32">
        <v>24</v>
      </c>
      <c r="B159" s="32">
        <v>100000</v>
      </c>
      <c r="C159" s="33">
        <f t="shared" si="2"/>
        <v>0.41732566576144453</v>
      </c>
    </row>
    <row r="160" spans="1:3" x14ac:dyDescent="0.3">
      <c r="A160" s="32"/>
      <c r="B160" s="32">
        <v>600000</v>
      </c>
      <c r="C160" s="33">
        <f t="shared" si="2"/>
        <v>0.41727673721927105</v>
      </c>
    </row>
    <row r="161" spans="1:3" x14ac:dyDescent="0.3">
      <c r="A161" s="32">
        <v>452</v>
      </c>
      <c r="B161" s="32">
        <v>800000</v>
      </c>
      <c r="C161" s="33">
        <f t="shared" si="2"/>
        <v>0.41727673721927105</v>
      </c>
    </row>
    <row r="162" spans="1:3" x14ac:dyDescent="0.3">
      <c r="A162" s="32">
        <v>452</v>
      </c>
      <c r="B162" s="32">
        <v>80000</v>
      </c>
      <c r="C162" s="33">
        <f t="shared" si="2"/>
        <v>0.41727227710453607</v>
      </c>
    </row>
    <row r="163" spans="1:3" x14ac:dyDescent="0.3">
      <c r="A163" s="32">
        <v>4500</v>
      </c>
      <c r="B163" s="32">
        <v>3500000</v>
      </c>
      <c r="C163" s="33">
        <f t="shared" si="2"/>
        <v>0.4172689243237136</v>
      </c>
    </row>
    <row r="164" spans="1:3" x14ac:dyDescent="0.3">
      <c r="A164" s="32">
        <v>375</v>
      </c>
      <c r="B164" s="32">
        <v>8000000</v>
      </c>
      <c r="C164" s="33">
        <f t="shared" si="2"/>
        <v>0.41865260389714981</v>
      </c>
    </row>
    <row r="165" spans="1:3" x14ac:dyDescent="0.3">
      <c r="A165" s="32">
        <v>63</v>
      </c>
      <c r="B165" s="32">
        <v>200000</v>
      </c>
      <c r="C165" s="33">
        <f t="shared" si="2"/>
        <v>0.41888093958504874</v>
      </c>
    </row>
    <row r="166" spans="1:3" x14ac:dyDescent="0.3">
      <c r="A166" s="32">
        <v>600</v>
      </c>
      <c r="B166" s="32">
        <v>27000</v>
      </c>
      <c r="C166" s="33">
        <f t="shared" si="2"/>
        <v>0.41883794221043003</v>
      </c>
    </row>
    <row r="167" spans="1:3" x14ac:dyDescent="0.3">
      <c r="A167" s="32">
        <v>375</v>
      </c>
      <c r="B167" s="32">
        <v>200000</v>
      </c>
      <c r="C167" s="33">
        <f t="shared" si="2"/>
        <v>0.41886294786672712</v>
      </c>
    </row>
    <row r="168" spans="1:3" x14ac:dyDescent="0.3">
      <c r="A168" s="32">
        <v>340</v>
      </c>
      <c r="B168" s="32">
        <v>1944449</v>
      </c>
      <c r="C168" s="33">
        <f t="shared" si="2"/>
        <v>0.41884854506847707</v>
      </c>
    </row>
    <row r="169" spans="1:3" x14ac:dyDescent="0.3">
      <c r="A169" s="32">
        <v>340</v>
      </c>
      <c r="B169" s="32">
        <v>224900</v>
      </c>
      <c r="C169" s="33">
        <f t="shared" si="2"/>
        <v>0.41885379827562103</v>
      </c>
    </row>
    <row r="170" spans="1:3" x14ac:dyDescent="0.3">
      <c r="A170" s="32">
        <v>135</v>
      </c>
      <c r="B170" s="32">
        <v>231118</v>
      </c>
      <c r="C170" s="33">
        <f t="shared" si="2"/>
        <v>0.41883509198393792</v>
      </c>
    </row>
    <row r="171" spans="1:3" x14ac:dyDescent="0.3">
      <c r="A171" s="32">
        <v>135</v>
      </c>
      <c r="B171" s="32">
        <v>11210</v>
      </c>
      <c r="C171" s="33">
        <f t="shared" si="2"/>
        <v>0.41879719046869274</v>
      </c>
    </row>
    <row r="172" spans="1:3" x14ac:dyDescent="0.3">
      <c r="A172" s="32">
        <v>135</v>
      </c>
      <c r="B172" s="32">
        <v>47790</v>
      </c>
      <c r="C172" s="33">
        <f t="shared" si="2"/>
        <v>0.41875309858500465</v>
      </c>
    </row>
    <row r="173" spans="1:3" x14ac:dyDescent="0.3">
      <c r="A173" s="32">
        <v>39</v>
      </c>
      <c r="B173" s="32">
        <v>115000</v>
      </c>
      <c r="C173" s="33">
        <f t="shared" si="2"/>
        <v>0.41870993999257811</v>
      </c>
    </row>
    <row r="174" spans="1:3" x14ac:dyDescent="0.3">
      <c r="A174" s="32">
        <v>329</v>
      </c>
      <c r="B174" s="32">
        <v>100000</v>
      </c>
      <c r="C174" s="33">
        <f t="shared" si="2"/>
        <v>0.41866214257840945</v>
      </c>
    </row>
    <row r="175" spans="1:3" x14ac:dyDescent="0.3">
      <c r="A175" s="32">
        <v>954</v>
      </c>
      <c r="B175" s="32">
        <v>100000</v>
      </c>
      <c r="C175" s="33">
        <f t="shared" si="2"/>
        <v>0.41864081118989777</v>
      </c>
    </row>
    <row r="176" spans="1:3" x14ac:dyDescent="0.3">
      <c r="A176" s="32">
        <v>230</v>
      </c>
      <c r="B176" s="32">
        <v>10000</v>
      </c>
      <c r="C176" s="33">
        <f t="shared" si="2"/>
        <v>0.41875121587541086</v>
      </c>
    </row>
    <row r="177" spans="1:3" x14ac:dyDescent="0.3">
      <c r="A177" s="32">
        <v>230</v>
      </c>
      <c r="B177" s="32">
        <v>29000</v>
      </c>
      <c r="C177" s="33">
        <f t="shared" si="2"/>
        <v>0.41871656506011229</v>
      </c>
    </row>
    <row r="178" spans="1:3" x14ac:dyDescent="0.3">
      <c r="A178" s="32">
        <v>495</v>
      </c>
      <c r="B178" s="32">
        <v>1500000</v>
      </c>
      <c r="C178" s="33">
        <f t="shared" si="2"/>
        <v>0.41868220100224718</v>
      </c>
    </row>
    <row r="179" spans="1:3" x14ac:dyDescent="0.3">
      <c r="A179" s="32">
        <v>55</v>
      </c>
      <c r="B179" s="32">
        <v>200000</v>
      </c>
      <c r="C179" s="33">
        <f t="shared" si="2"/>
        <v>0.41868118853048147</v>
      </c>
    </row>
    <row r="180" spans="1:3" x14ac:dyDescent="0.3">
      <c r="A180" s="32">
        <v>121</v>
      </c>
      <c r="B180" s="32">
        <v>492000</v>
      </c>
      <c r="C180" s="33">
        <f t="shared" si="2"/>
        <v>0.41863709416862266</v>
      </c>
    </row>
    <row r="181" spans="1:3" x14ac:dyDescent="0.3">
      <c r="A181" s="32">
        <v>26</v>
      </c>
      <c r="B181" s="32">
        <v>12000</v>
      </c>
      <c r="C181" s="33">
        <f t="shared" si="2"/>
        <v>0.41860588720669567</v>
      </c>
    </row>
    <row r="182" spans="1:3" x14ac:dyDescent="0.3">
      <c r="A182" s="32">
        <v>90</v>
      </c>
      <c r="B182" s="32">
        <v>300000</v>
      </c>
      <c r="C182" s="33">
        <f t="shared" si="2"/>
        <v>0.4185529974493189</v>
      </c>
    </row>
    <row r="183" spans="1:3" x14ac:dyDescent="0.3">
      <c r="A183" s="32">
        <v>170</v>
      </c>
      <c r="B183" s="32">
        <v>500000</v>
      </c>
      <c r="C183" s="33">
        <f t="shared" si="2"/>
        <v>0.41851399542671047</v>
      </c>
    </row>
    <row r="184" spans="1:3" x14ac:dyDescent="0.3">
      <c r="A184" s="32">
        <v>1646</v>
      </c>
      <c r="B184" s="32">
        <v>1500000</v>
      </c>
      <c r="C184" s="33">
        <f t="shared" si="2"/>
        <v>0.41848504706659562</v>
      </c>
    </row>
    <row r="185" spans="1:3" x14ac:dyDescent="0.3">
      <c r="A185" s="32">
        <v>18</v>
      </c>
      <c r="B185" s="32">
        <v>64588</v>
      </c>
      <c r="C185" s="33">
        <f t="shared" si="2"/>
        <v>0.41869229692544058</v>
      </c>
    </row>
    <row r="186" spans="1:3" x14ac:dyDescent="0.3">
      <c r="A186" s="32">
        <v>58</v>
      </c>
      <c r="B186" s="32">
        <v>650000</v>
      </c>
      <c r="C186" s="33">
        <f t="shared" si="2"/>
        <v>0.41864081574254597</v>
      </c>
    </row>
    <row r="187" spans="1:3" x14ac:dyDescent="0.3">
      <c r="A187" s="32">
        <v>112</v>
      </c>
      <c r="B187" s="32">
        <v>40000</v>
      </c>
      <c r="C187" s="33">
        <f t="shared" si="2"/>
        <v>0.41861358746772187</v>
      </c>
    </row>
    <row r="188" spans="1:3" x14ac:dyDescent="0.3">
      <c r="A188" s="32">
        <v>112</v>
      </c>
      <c r="B188" s="32">
        <v>544437</v>
      </c>
      <c r="C188" s="33">
        <f t="shared" si="2"/>
        <v>0.41856756834823944</v>
      </c>
    </row>
    <row r="189" spans="1:3" x14ac:dyDescent="0.3">
      <c r="A189" s="32">
        <v>58</v>
      </c>
      <c r="B189" s="32">
        <v>275000</v>
      </c>
      <c r="C189" s="33">
        <f t="shared" si="2"/>
        <v>0.41853742692032131</v>
      </c>
    </row>
    <row r="190" spans="1:3" x14ac:dyDescent="0.3">
      <c r="A190" s="32">
        <v>10</v>
      </c>
      <c r="B190" s="32">
        <v>200000</v>
      </c>
      <c r="C190" s="33">
        <f t="shared" si="2"/>
        <v>0.41849571925165169</v>
      </c>
    </row>
    <row r="191" spans="1:3" x14ac:dyDescent="0.3">
      <c r="A191" s="32">
        <v>1646</v>
      </c>
      <c r="B191" s="32">
        <v>65000</v>
      </c>
      <c r="C191" s="33">
        <f t="shared" si="2"/>
        <v>0.41844898910358036</v>
      </c>
    </row>
    <row r="192" spans="1:3" x14ac:dyDescent="0.3">
      <c r="A192" s="32">
        <v>58</v>
      </c>
      <c r="B192" s="32">
        <v>400000</v>
      </c>
      <c r="C192" s="33">
        <f t="shared" si="2"/>
        <v>0.41882793349780578</v>
      </c>
    </row>
    <row r="193" spans="1:3" x14ac:dyDescent="0.3">
      <c r="A193" s="32">
        <v>44</v>
      </c>
      <c r="B193" s="32">
        <v>285000</v>
      </c>
      <c r="C193" s="33">
        <f t="shared" si="2"/>
        <v>0.41879077985282243</v>
      </c>
    </row>
    <row r="194" spans="1:3" x14ac:dyDescent="0.3">
      <c r="A194" s="32">
        <v>50</v>
      </c>
      <c r="B194" s="32">
        <v>20000</v>
      </c>
      <c r="C194" s="33">
        <f t="shared" si="2"/>
        <v>0.41874867784081266</v>
      </c>
    </row>
    <row r="195" spans="1:3" x14ac:dyDescent="0.3">
      <c r="A195" s="32">
        <v>700</v>
      </c>
      <c r="B195" s="32">
        <v>300000</v>
      </c>
      <c r="C195" s="33">
        <f t="shared" ref="C195:C258" si="3">CORREL(A195:A1911,B195:B1911)</f>
        <v>0.41869696443396637</v>
      </c>
    </row>
    <row r="196" spans="1:3" x14ac:dyDescent="0.3">
      <c r="A196" s="32">
        <v>700</v>
      </c>
      <c r="B196" s="32">
        <v>2100000</v>
      </c>
      <c r="C196" s="33">
        <f t="shared" si="3"/>
        <v>0.41873612845437941</v>
      </c>
    </row>
    <row r="197" spans="1:3" x14ac:dyDescent="0.3">
      <c r="A197" s="32">
        <v>1500</v>
      </c>
      <c r="B197" s="32">
        <v>12000000</v>
      </c>
      <c r="C197" s="33">
        <f t="shared" si="3"/>
        <v>0.41873719029812195</v>
      </c>
    </row>
    <row r="198" spans="1:3" x14ac:dyDescent="0.3">
      <c r="A198" s="32">
        <v>100</v>
      </c>
      <c r="B198" s="32">
        <v>100000</v>
      </c>
      <c r="C198" s="33">
        <f t="shared" si="3"/>
        <v>0.41823410761442958</v>
      </c>
    </row>
    <row r="199" spans="1:3" x14ac:dyDescent="0.3">
      <c r="A199" s="32">
        <v>184</v>
      </c>
      <c r="B199" s="32">
        <v>500000</v>
      </c>
      <c r="C199" s="33">
        <f t="shared" si="3"/>
        <v>0.41818871097364113</v>
      </c>
    </row>
    <row r="200" spans="1:3" x14ac:dyDescent="0.3">
      <c r="A200" s="32">
        <v>800</v>
      </c>
      <c r="B200" s="32">
        <v>100000</v>
      </c>
      <c r="C200" s="33">
        <f t="shared" si="3"/>
        <v>0.41816012723905355</v>
      </c>
    </row>
    <row r="201" spans="1:3" x14ac:dyDescent="0.3">
      <c r="A201" s="32">
        <v>800</v>
      </c>
      <c r="B201" s="32">
        <v>1000000</v>
      </c>
      <c r="C201" s="33">
        <f t="shared" si="3"/>
        <v>0.418228975778066</v>
      </c>
    </row>
    <row r="202" spans="1:3" x14ac:dyDescent="0.3">
      <c r="A202" s="32">
        <v>800</v>
      </c>
      <c r="B202" s="32">
        <v>5000000</v>
      </c>
      <c r="C202" s="33">
        <f t="shared" si="3"/>
        <v>0.41826570640425803</v>
      </c>
    </row>
    <row r="203" spans="1:3" x14ac:dyDescent="0.3">
      <c r="A203" s="32">
        <v>20</v>
      </c>
      <c r="B203" s="32">
        <v>100000</v>
      </c>
      <c r="C203" s="33">
        <f t="shared" si="3"/>
        <v>0.41822682572244324</v>
      </c>
    </row>
    <row r="204" spans="1:3" x14ac:dyDescent="0.3">
      <c r="A204" s="32">
        <v>65</v>
      </c>
      <c r="B204" s="32">
        <v>260000</v>
      </c>
      <c r="C204" s="33">
        <f t="shared" si="3"/>
        <v>0.41817629203413825</v>
      </c>
    </row>
    <row r="205" spans="1:3" x14ac:dyDescent="0.3">
      <c r="A205" s="32">
        <v>101</v>
      </c>
      <c r="B205" s="32">
        <v>300000</v>
      </c>
      <c r="C205" s="33">
        <f t="shared" si="3"/>
        <v>0.41813403635757979</v>
      </c>
    </row>
    <row r="206" spans="1:3" x14ac:dyDescent="0.3">
      <c r="A206" s="32">
        <v>564</v>
      </c>
      <c r="B206" s="32">
        <v>1500000</v>
      </c>
      <c r="C206" s="33">
        <f t="shared" si="3"/>
        <v>0.41809493969458716</v>
      </c>
    </row>
    <row r="207" spans="1:3" x14ac:dyDescent="0.3">
      <c r="A207" s="32">
        <v>178</v>
      </c>
      <c r="B207" s="32">
        <v>100000</v>
      </c>
      <c r="C207" s="33">
        <f t="shared" si="3"/>
        <v>0.41809676470256041</v>
      </c>
    </row>
    <row r="208" spans="1:3" x14ac:dyDescent="0.3">
      <c r="A208" s="32">
        <v>160</v>
      </c>
      <c r="B208" s="32">
        <v>2000000</v>
      </c>
      <c r="C208" s="33">
        <f t="shared" si="3"/>
        <v>0.41805760243281159</v>
      </c>
    </row>
    <row r="209" spans="1:3" x14ac:dyDescent="0.3">
      <c r="A209" s="32">
        <v>272</v>
      </c>
      <c r="B209" s="32">
        <v>500000</v>
      </c>
      <c r="C209" s="33">
        <f t="shared" si="3"/>
        <v>0.41807791473289085</v>
      </c>
    </row>
    <row r="210" spans="1:3" x14ac:dyDescent="0.3">
      <c r="A210" s="32">
        <v>500</v>
      </c>
      <c r="B210" s="32">
        <v>3000000</v>
      </c>
      <c r="C210" s="33">
        <f t="shared" si="3"/>
        <v>0.41805492526292848</v>
      </c>
    </row>
    <row r="211" spans="1:3" x14ac:dyDescent="0.3">
      <c r="A211" s="32">
        <v>124</v>
      </c>
      <c r="B211" s="32">
        <v>500000</v>
      </c>
      <c r="C211" s="33">
        <f t="shared" si="3"/>
        <v>0.41806330345580395</v>
      </c>
    </row>
    <row r="212" spans="1:3" x14ac:dyDescent="0.3">
      <c r="A212" s="32">
        <v>150</v>
      </c>
      <c r="B212" s="32">
        <v>500000</v>
      </c>
      <c r="C212" s="33">
        <f t="shared" si="3"/>
        <v>0.41803162553549572</v>
      </c>
    </row>
    <row r="213" spans="1:3" x14ac:dyDescent="0.3">
      <c r="A213" s="32">
        <v>150</v>
      </c>
      <c r="B213" s="32">
        <v>200000</v>
      </c>
      <c r="C213" s="33">
        <f t="shared" si="3"/>
        <v>0.4180010158760134</v>
      </c>
    </row>
    <row r="214" spans="1:3" x14ac:dyDescent="0.3">
      <c r="A214" s="32">
        <v>155</v>
      </c>
      <c r="B214" s="32">
        <v>500000</v>
      </c>
      <c r="C214" s="33">
        <f t="shared" si="3"/>
        <v>0.41796181837224794</v>
      </c>
    </row>
    <row r="215" spans="1:3" x14ac:dyDescent="0.3">
      <c r="A215" s="32">
        <v>150</v>
      </c>
      <c r="B215" s="32">
        <v>1500000</v>
      </c>
      <c r="C215" s="33">
        <f t="shared" si="3"/>
        <v>0.41793134653008923</v>
      </c>
    </row>
    <row r="216" spans="1:3" x14ac:dyDescent="0.3">
      <c r="A216" s="32">
        <v>150</v>
      </c>
      <c r="B216" s="32">
        <v>2500000</v>
      </c>
      <c r="C216" s="33">
        <f t="shared" si="3"/>
        <v>0.41793359806781066</v>
      </c>
    </row>
    <row r="217" spans="1:3" x14ac:dyDescent="0.3">
      <c r="A217" s="32">
        <v>223</v>
      </c>
      <c r="B217" s="32">
        <v>2000000</v>
      </c>
      <c r="C217" s="33">
        <f t="shared" si="3"/>
        <v>0.41797578113754247</v>
      </c>
    </row>
    <row r="218" spans="1:3" x14ac:dyDescent="0.3">
      <c r="A218" s="32">
        <v>2000</v>
      </c>
      <c r="B218" s="32">
        <v>1000000</v>
      </c>
      <c r="C218" s="33">
        <f t="shared" si="3"/>
        <v>0.41799020321397307</v>
      </c>
    </row>
    <row r="219" spans="1:3" x14ac:dyDescent="0.3">
      <c r="A219" s="32">
        <v>16</v>
      </c>
      <c r="B219" s="32">
        <v>80000</v>
      </c>
      <c r="C219" s="33">
        <f t="shared" si="3"/>
        <v>0.41840812500873392</v>
      </c>
    </row>
    <row r="220" spans="1:3" x14ac:dyDescent="0.3">
      <c r="A220" s="32">
        <v>600</v>
      </c>
      <c r="B220" s="32">
        <v>1800000</v>
      </c>
      <c r="C220" s="33">
        <f t="shared" si="3"/>
        <v>0.41835601096662395</v>
      </c>
    </row>
    <row r="221" spans="1:3" x14ac:dyDescent="0.3">
      <c r="A221" s="32">
        <v>1364</v>
      </c>
      <c r="B221" s="32">
        <v>1000000</v>
      </c>
      <c r="C221" s="33">
        <f t="shared" si="3"/>
        <v>0.41835746525702083</v>
      </c>
    </row>
    <row r="222" spans="1:3" x14ac:dyDescent="0.3">
      <c r="A222" s="32">
        <v>42</v>
      </c>
      <c r="B222" s="32">
        <v>500000</v>
      </c>
      <c r="C222" s="33">
        <f t="shared" si="3"/>
        <v>0.41852759862130301</v>
      </c>
    </row>
    <row r="223" spans="1:3" x14ac:dyDescent="0.3">
      <c r="A223" s="32">
        <v>60</v>
      </c>
      <c r="B223" s="32">
        <v>18000</v>
      </c>
      <c r="C223" s="33">
        <f t="shared" si="3"/>
        <v>0.41849328552847298</v>
      </c>
    </row>
    <row r="224" spans="1:3" x14ac:dyDescent="0.3">
      <c r="A224" s="32">
        <v>500</v>
      </c>
      <c r="B224" s="32">
        <v>200000</v>
      </c>
      <c r="C224" s="33">
        <f t="shared" si="3"/>
        <v>0.41844147862086861</v>
      </c>
    </row>
    <row r="225" spans="1:3" x14ac:dyDescent="0.3">
      <c r="A225" s="32">
        <v>13</v>
      </c>
      <c r="B225" s="32">
        <v>50000</v>
      </c>
      <c r="C225" s="33">
        <f t="shared" si="3"/>
        <v>0.41844476169128325</v>
      </c>
    </row>
    <row r="226" spans="1:3" x14ac:dyDescent="0.3">
      <c r="A226" s="32">
        <v>500</v>
      </c>
      <c r="B226" s="32">
        <v>5900000</v>
      </c>
      <c r="C226" s="33">
        <f t="shared" si="3"/>
        <v>0.41839100648248512</v>
      </c>
    </row>
    <row r="227" spans="1:3" x14ac:dyDescent="0.3">
      <c r="A227" s="32">
        <v>500</v>
      </c>
      <c r="B227" s="32">
        <v>22000000</v>
      </c>
      <c r="C227" s="33">
        <f t="shared" si="3"/>
        <v>0.41846198302479848</v>
      </c>
    </row>
    <row r="228" spans="1:3" x14ac:dyDescent="0.3">
      <c r="A228" s="32">
        <v>2192</v>
      </c>
      <c r="B228" s="32">
        <v>7500000</v>
      </c>
      <c r="C228" s="33">
        <f t="shared" si="3"/>
        <v>0.41994471906636588</v>
      </c>
    </row>
    <row r="229" spans="1:3" x14ac:dyDescent="0.3">
      <c r="A229" s="32">
        <v>250</v>
      </c>
      <c r="B229" s="32">
        <v>2600000</v>
      </c>
      <c r="C229" s="33">
        <f t="shared" si="3"/>
        <v>0.41947790797049861</v>
      </c>
    </row>
    <row r="230" spans="1:3" x14ac:dyDescent="0.3">
      <c r="A230" s="32">
        <v>73</v>
      </c>
      <c r="B230" s="32">
        <v>200000</v>
      </c>
      <c r="C230" s="33">
        <f t="shared" si="3"/>
        <v>0.41950976554623837</v>
      </c>
    </row>
    <row r="231" spans="1:3" x14ac:dyDescent="0.3">
      <c r="A231" s="32">
        <v>83</v>
      </c>
      <c r="B231" s="32">
        <v>33820</v>
      </c>
      <c r="C231" s="33">
        <f t="shared" si="3"/>
        <v>0.41946565033443994</v>
      </c>
    </row>
    <row r="232" spans="1:3" x14ac:dyDescent="0.3">
      <c r="A232" s="32">
        <v>83</v>
      </c>
      <c r="B232" s="32">
        <v>550000</v>
      </c>
      <c r="C232" s="33">
        <f t="shared" si="3"/>
        <v>0.41941640426905641</v>
      </c>
    </row>
    <row r="233" spans="1:3" x14ac:dyDescent="0.3">
      <c r="A233" s="32">
        <v>150</v>
      </c>
      <c r="B233" s="32">
        <v>1000000</v>
      </c>
      <c r="C233" s="33">
        <f t="shared" si="3"/>
        <v>0.41938522249638216</v>
      </c>
    </row>
    <row r="234" spans="1:3" x14ac:dyDescent="0.3">
      <c r="A234" s="32">
        <v>351</v>
      </c>
      <c r="B234" s="32">
        <v>1400000</v>
      </c>
      <c r="C234" s="33">
        <f t="shared" si="3"/>
        <v>0.41937039314900498</v>
      </c>
    </row>
    <row r="235" spans="1:3" x14ac:dyDescent="0.3">
      <c r="A235" s="32">
        <v>15</v>
      </c>
      <c r="B235" s="32">
        <v>200000</v>
      </c>
      <c r="C235" s="33">
        <f t="shared" si="3"/>
        <v>0.41936543180067204</v>
      </c>
    </row>
    <row r="236" spans="1:3" x14ac:dyDescent="0.3">
      <c r="A236" s="32">
        <v>100</v>
      </c>
      <c r="B236" s="32">
        <v>1900000</v>
      </c>
      <c r="C236" s="33">
        <f t="shared" si="3"/>
        <v>0.41931825621026692</v>
      </c>
    </row>
    <row r="237" spans="1:3" x14ac:dyDescent="0.3">
      <c r="A237" s="32">
        <v>5440</v>
      </c>
      <c r="B237" s="32">
        <v>500000</v>
      </c>
      <c r="C237" s="33">
        <f t="shared" si="3"/>
        <v>0.41934138301511142</v>
      </c>
    </row>
    <row r="238" spans="1:3" x14ac:dyDescent="0.3">
      <c r="A238" s="32">
        <v>280</v>
      </c>
      <c r="B238" s="32">
        <v>3500000</v>
      </c>
      <c r="C238" s="33">
        <f t="shared" si="3"/>
        <v>0.42322232345138028</v>
      </c>
    </row>
    <row r="239" spans="1:3" x14ac:dyDescent="0.3">
      <c r="A239" s="32">
        <v>400</v>
      </c>
      <c r="B239" s="32">
        <v>50000</v>
      </c>
      <c r="C239" s="33">
        <f t="shared" si="3"/>
        <v>0.42328107252494485</v>
      </c>
    </row>
    <row r="240" spans="1:3" x14ac:dyDescent="0.3">
      <c r="A240" s="32">
        <v>45</v>
      </c>
      <c r="B240" s="32">
        <v>8000</v>
      </c>
      <c r="C240" s="33">
        <f t="shared" si="3"/>
        <v>0.42326889304309701</v>
      </c>
    </row>
    <row r="241" spans="1:3" x14ac:dyDescent="0.3">
      <c r="A241" s="32">
        <v>45</v>
      </c>
      <c r="B241" s="32">
        <v>150000</v>
      </c>
      <c r="C241" s="33">
        <f t="shared" si="3"/>
        <v>0.42321603876936692</v>
      </c>
    </row>
    <row r="242" spans="1:3" x14ac:dyDescent="0.3">
      <c r="A242" s="32">
        <v>139</v>
      </c>
      <c r="B242" s="32">
        <v>100000</v>
      </c>
      <c r="C242" s="33">
        <f t="shared" si="3"/>
        <v>0.42316844283977079</v>
      </c>
    </row>
    <row r="243" spans="1:3" x14ac:dyDescent="0.3">
      <c r="A243" s="32">
        <v>35</v>
      </c>
      <c r="B243" s="32">
        <v>300000</v>
      </c>
      <c r="C243" s="33">
        <f t="shared" si="3"/>
        <v>0.42312549311412528</v>
      </c>
    </row>
    <row r="244" spans="1:3" x14ac:dyDescent="0.3">
      <c r="A244" s="32">
        <v>400</v>
      </c>
      <c r="B244" s="32">
        <v>1500000</v>
      </c>
      <c r="C244" s="33">
        <f t="shared" si="3"/>
        <v>0.42308319445354325</v>
      </c>
    </row>
    <row r="245" spans="1:3" x14ac:dyDescent="0.3">
      <c r="A245" s="32">
        <v>850</v>
      </c>
      <c r="B245" s="32">
        <v>500000</v>
      </c>
      <c r="C245" s="33">
        <f t="shared" si="3"/>
        <v>0.42307989513819472</v>
      </c>
    </row>
    <row r="246" spans="1:3" x14ac:dyDescent="0.3">
      <c r="A246" s="32">
        <v>850</v>
      </c>
      <c r="B246" s="32">
        <v>700000</v>
      </c>
      <c r="C246" s="33">
        <f t="shared" si="3"/>
        <v>0.42314582895075259</v>
      </c>
    </row>
    <row r="247" spans="1:3" x14ac:dyDescent="0.3">
      <c r="A247" s="32">
        <v>102</v>
      </c>
      <c r="B247" s="32">
        <v>300000</v>
      </c>
      <c r="C247" s="33">
        <f t="shared" si="3"/>
        <v>0.42320366097961692</v>
      </c>
    </row>
    <row r="248" spans="1:3" x14ac:dyDescent="0.3">
      <c r="A248" s="32">
        <v>148</v>
      </c>
      <c r="B248" s="32">
        <v>1000000</v>
      </c>
      <c r="C248" s="33">
        <f t="shared" si="3"/>
        <v>0.42316418241743403</v>
      </c>
    </row>
    <row r="249" spans="1:3" x14ac:dyDescent="0.3">
      <c r="A249" s="32">
        <v>55</v>
      </c>
      <c r="B249" s="32">
        <v>22000</v>
      </c>
      <c r="C249" s="33">
        <f t="shared" si="3"/>
        <v>0.42314918425002396</v>
      </c>
    </row>
    <row r="250" spans="1:3" x14ac:dyDescent="0.3">
      <c r="A250" s="32">
        <v>55</v>
      </c>
      <c r="B250" s="32">
        <v>275000</v>
      </c>
      <c r="C250" s="33">
        <f t="shared" si="3"/>
        <v>0.42309704456384084</v>
      </c>
    </row>
    <row r="251" spans="1:3" x14ac:dyDescent="0.3">
      <c r="A251" s="32">
        <v>628</v>
      </c>
      <c r="B251" s="32">
        <v>3200000</v>
      </c>
      <c r="C251" s="33">
        <f t="shared" si="3"/>
        <v>0.42305423706616674</v>
      </c>
    </row>
    <row r="252" spans="1:3" x14ac:dyDescent="0.3">
      <c r="A252" s="32">
        <v>628</v>
      </c>
      <c r="B252" s="32">
        <v>200000</v>
      </c>
      <c r="C252" s="33">
        <f t="shared" si="3"/>
        <v>0.42304995250887251</v>
      </c>
    </row>
    <row r="253" spans="1:3" x14ac:dyDescent="0.3">
      <c r="A253" s="32">
        <v>30</v>
      </c>
      <c r="B253" s="32">
        <v>40000</v>
      </c>
      <c r="C253" s="33">
        <f t="shared" si="3"/>
        <v>0.42307707689534507</v>
      </c>
    </row>
    <row r="254" spans="1:3" x14ac:dyDescent="0.3">
      <c r="A254" s="32">
        <v>10</v>
      </c>
      <c r="B254" s="32">
        <v>200000</v>
      </c>
      <c r="C254" s="33">
        <f t="shared" si="3"/>
        <v>0.42302382863668547</v>
      </c>
    </row>
    <row r="255" spans="1:3" x14ac:dyDescent="0.3">
      <c r="A255" s="32">
        <v>569</v>
      </c>
      <c r="B255" s="32">
        <v>4000000</v>
      </c>
      <c r="C255" s="33">
        <f t="shared" si="3"/>
        <v>0.42297600110905864</v>
      </c>
    </row>
    <row r="256" spans="1:3" x14ac:dyDescent="0.3">
      <c r="A256" s="32">
        <v>30</v>
      </c>
      <c r="B256" s="32">
        <v>400000</v>
      </c>
      <c r="C256" s="33">
        <f t="shared" si="3"/>
        <v>0.4229855392595947</v>
      </c>
    </row>
    <row r="257" spans="1:3" x14ac:dyDescent="0.3">
      <c r="A257" s="32">
        <v>70</v>
      </c>
      <c r="B257" s="32">
        <v>350000</v>
      </c>
      <c r="C257" s="33">
        <f t="shared" si="3"/>
        <v>0.42294671373120846</v>
      </c>
    </row>
    <row r="258" spans="1:3" x14ac:dyDescent="0.3">
      <c r="A258" s="32">
        <v>123</v>
      </c>
      <c r="B258" s="32">
        <v>400000</v>
      </c>
      <c r="C258" s="33">
        <f t="shared" si="3"/>
        <v>0.42290712261182883</v>
      </c>
    </row>
    <row r="259" spans="1:3" x14ac:dyDescent="0.3">
      <c r="A259" s="32">
        <v>70</v>
      </c>
      <c r="B259" s="32">
        <v>20000</v>
      </c>
      <c r="C259" s="33">
        <f t="shared" ref="C259:C322" si="4">CORREL(A259:A1975,B259:B1975)</f>
        <v>0.42287154348534645</v>
      </c>
    </row>
    <row r="260" spans="1:3" x14ac:dyDescent="0.3">
      <c r="A260" s="32">
        <v>30</v>
      </c>
      <c r="B260" s="32">
        <v>300000</v>
      </c>
      <c r="C260" s="33">
        <f t="shared" si="4"/>
        <v>0.42281991181646478</v>
      </c>
    </row>
    <row r="261" spans="1:3" x14ac:dyDescent="0.3">
      <c r="A261" s="32">
        <v>102</v>
      </c>
      <c r="B261" s="32">
        <v>20000</v>
      </c>
      <c r="C261" s="33">
        <f t="shared" si="4"/>
        <v>0.42277669107677096</v>
      </c>
    </row>
    <row r="262" spans="1:3" x14ac:dyDescent="0.3">
      <c r="A262" s="32">
        <v>30</v>
      </c>
      <c r="B262" s="32">
        <v>6000</v>
      </c>
      <c r="C262" s="33">
        <f t="shared" si="4"/>
        <v>0.42272739086743349</v>
      </c>
    </row>
    <row r="263" spans="1:3" x14ac:dyDescent="0.3">
      <c r="A263" s="32">
        <v>109</v>
      </c>
      <c r="B263" s="32">
        <v>1000000</v>
      </c>
      <c r="C263" s="33">
        <f t="shared" si="4"/>
        <v>0.42267224038659318</v>
      </c>
    </row>
    <row r="264" spans="1:3" x14ac:dyDescent="0.3">
      <c r="A264" s="32">
        <v>102</v>
      </c>
      <c r="B264" s="32">
        <v>105000</v>
      </c>
      <c r="C264" s="33">
        <f t="shared" si="4"/>
        <v>0.42265721071498802</v>
      </c>
    </row>
    <row r="265" spans="1:3" x14ac:dyDescent="0.3">
      <c r="A265" s="32">
        <v>102</v>
      </c>
      <c r="B265" s="32">
        <v>2500000</v>
      </c>
      <c r="C265" s="33">
        <f t="shared" si="4"/>
        <v>0.42261042924358233</v>
      </c>
    </row>
    <row r="266" spans="1:3" x14ac:dyDescent="0.3">
      <c r="A266" s="32">
        <v>226</v>
      </c>
      <c r="B266" s="32">
        <v>800000</v>
      </c>
      <c r="C266" s="33">
        <f t="shared" si="4"/>
        <v>0.422661515565182</v>
      </c>
    </row>
    <row r="267" spans="1:3" x14ac:dyDescent="0.3">
      <c r="A267" s="32">
        <v>28</v>
      </c>
      <c r="B267" s="32">
        <v>20000</v>
      </c>
      <c r="C267" s="33">
        <f t="shared" si="4"/>
        <v>0.4226412615588761</v>
      </c>
    </row>
    <row r="268" spans="1:3" x14ac:dyDescent="0.3">
      <c r="A268" s="32">
        <v>100</v>
      </c>
      <c r="B268" s="32">
        <v>300000</v>
      </c>
      <c r="C268" s="33">
        <f t="shared" si="4"/>
        <v>0.42258626007311162</v>
      </c>
    </row>
    <row r="269" spans="1:3" x14ac:dyDescent="0.3">
      <c r="A269" s="32">
        <v>60</v>
      </c>
      <c r="B269" s="32">
        <v>480000</v>
      </c>
      <c r="C269" s="33">
        <f t="shared" si="4"/>
        <v>0.42254564291106622</v>
      </c>
    </row>
    <row r="270" spans="1:3" x14ac:dyDescent="0.3">
      <c r="A270" s="32">
        <v>1000</v>
      </c>
      <c r="B270" s="32">
        <v>10000000</v>
      </c>
      <c r="C270" s="33">
        <f t="shared" si="4"/>
        <v>0.42251005433184907</v>
      </c>
    </row>
    <row r="271" spans="1:3" x14ac:dyDescent="0.3">
      <c r="A271" s="32">
        <v>1156</v>
      </c>
      <c r="B271" s="32">
        <v>6000000</v>
      </c>
      <c r="C271" s="33">
        <f t="shared" si="4"/>
        <v>0.42239297510975865</v>
      </c>
    </row>
    <row r="272" spans="1:3" x14ac:dyDescent="0.3">
      <c r="A272" s="32">
        <v>500</v>
      </c>
      <c r="B272" s="32">
        <v>1500000</v>
      </c>
      <c r="C272" s="33">
        <f t="shared" si="4"/>
        <v>0.42224869125314685</v>
      </c>
    </row>
    <row r="273" spans="1:3" x14ac:dyDescent="0.3">
      <c r="A273" s="32">
        <v>500</v>
      </c>
      <c r="B273" s="32">
        <v>1500000</v>
      </c>
      <c r="C273" s="33">
        <f t="shared" si="4"/>
        <v>0.42224742883283284</v>
      </c>
    </row>
    <row r="274" spans="1:3" x14ac:dyDescent="0.3">
      <c r="A274" s="32">
        <v>500</v>
      </c>
      <c r="B274" s="32">
        <v>90000</v>
      </c>
      <c r="C274" s="33">
        <f t="shared" si="4"/>
        <v>0.42224616462582476</v>
      </c>
    </row>
    <row r="275" spans="1:3" x14ac:dyDescent="0.3">
      <c r="A275" s="32">
        <v>34</v>
      </c>
      <c r="B275" s="32">
        <v>10000</v>
      </c>
      <c r="C275" s="33">
        <f t="shared" si="4"/>
        <v>0.4222496086473348</v>
      </c>
    </row>
    <row r="276" spans="1:3" x14ac:dyDescent="0.3">
      <c r="A276" s="32">
        <v>34</v>
      </c>
      <c r="B276" s="32">
        <v>1200</v>
      </c>
      <c r="C276" s="33">
        <f t="shared" si="4"/>
        <v>0.42219456512861192</v>
      </c>
    </row>
    <row r="277" spans="1:3" x14ac:dyDescent="0.3">
      <c r="A277" s="32">
        <v>1000</v>
      </c>
      <c r="B277" s="32">
        <v>13500000</v>
      </c>
      <c r="C277" s="33">
        <f t="shared" si="4"/>
        <v>0.42213908947088835</v>
      </c>
    </row>
    <row r="278" spans="1:3" x14ac:dyDescent="0.3">
      <c r="A278" s="32">
        <v>189</v>
      </c>
      <c r="B278" s="32">
        <v>1000000</v>
      </c>
      <c r="C278" s="33">
        <f t="shared" si="4"/>
        <v>0.42210105800918385</v>
      </c>
    </row>
    <row r="279" spans="1:3" x14ac:dyDescent="0.3">
      <c r="A279" s="32">
        <v>1000</v>
      </c>
      <c r="B279" s="32">
        <v>500000</v>
      </c>
      <c r="C279" s="33">
        <f t="shared" si="4"/>
        <v>0.42208564951992306</v>
      </c>
    </row>
    <row r="280" spans="1:3" x14ac:dyDescent="0.3">
      <c r="A280" s="32">
        <v>884</v>
      </c>
      <c r="B280" s="32">
        <v>1500000</v>
      </c>
      <c r="C280" s="33">
        <f t="shared" si="4"/>
        <v>0.42218864311128435</v>
      </c>
    </row>
    <row r="281" spans="1:3" x14ac:dyDescent="0.3">
      <c r="A281" s="32">
        <v>1645</v>
      </c>
      <c r="B281" s="32">
        <v>2000000</v>
      </c>
      <c r="C281" s="33">
        <f t="shared" si="4"/>
        <v>0.42222075762771422</v>
      </c>
    </row>
    <row r="282" spans="1:3" x14ac:dyDescent="0.3">
      <c r="A282" s="32">
        <v>100</v>
      </c>
      <c r="B282" s="32">
        <v>1000000</v>
      </c>
      <c r="C282" s="33">
        <f t="shared" si="4"/>
        <v>0.42237826168945819</v>
      </c>
    </row>
    <row r="283" spans="1:3" x14ac:dyDescent="0.3">
      <c r="A283" s="32">
        <v>220</v>
      </c>
      <c r="B283" s="32">
        <v>2000000</v>
      </c>
      <c r="C283" s="33">
        <f t="shared" si="4"/>
        <v>0.42236346320097956</v>
      </c>
    </row>
    <row r="284" spans="1:3" x14ac:dyDescent="0.3">
      <c r="A284" s="32">
        <v>500</v>
      </c>
      <c r="B284" s="32">
        <v>1500000</v>
      </c>
      <c r="C284" s="33">
        <f t="shared" si="4"/>
        <v>0.42237864091733496</v>
      </c>
    </row>
    <row r="285" spans="1:3" x14ac:dyDescent="0.3">
      <c r="A285" s="32">
        <v>500</v>
      </c>
      <c r="B285" s="32">
        <v>200000</v>
      </c>
      <c r="C285" s="33">
        <f t="shared" si="4"/>
        <v>0.42237737797425118</v>
      </c>
    </row>
    <row r="286" spans="1:3" x14ac:dyDescent="0.3">
      <c r="A286" s="32">
        <v>46</v>
      </c>
      <c r="B286" s="32">
        <v>250000</v>
      </c>
      <c r="C286" s="33">
        <f t="shared" si="4"/>
        <v>0.42237996530967759</v>
      </c>
    </row>
    <row r="287" spans="1:3" x14ac:dyDescent="0.3">
      <c r="A287" s="32">
        <v>111</v>
      </c>
      <c r="B287" s="32">
        <v>16124</v>
      </c>
      <c r="C287" s="33">
        <f t="shared" si="4"/>
        <v>0.42233492504433923</v>
      </c>
    </row>
    <row r="288" spans="1:3" x14ac:dyDescent="0.3">
      <c r="A288" s="32">
        <v>369</v>
      </c>
      <c r="B288" s="32">
        <v>600000</v>
      </c>
      <c r="C288" s="33">
        <f t="shared" si="4"/>
        <v>0.42228572553633237</v>
      </c>
    </row>
    <row r="289" spans="1:3" x14ac:dyDescent="0.3">
      <c r="A289" s="32">
        <v>396</v>
      </c>
      <c r="B289" s="32">
        <v>1000000</v>
      </c>
      <c r="C289" s="33">
        <f t="shared" si="4"/>
        <v>0.42227119707256772</v>
      </c>
    </row>
    <row r="290" spans="1:3" x14ac:dyDescent="0.3">
      <c r="A290" s="32">
        <v>67</v>
      </c>
      <c r="B290" s="32">
        <v>300000</v>
      </c>
      <c r="C290" s="33">
        <f t="shared" si="4"/>
        <v>0.42226225263808143</v>
      </c>
    </row>
    <row r="291" spans="1:3" x14ac:dyDescent="0.3">
      <c r="A291" s="32">
        <v>396</v>
      </c>
      <c r="B291" s="32">
        <v>75000</v>
      </c>
      <c r="C291" s="33">
        <f t="shared" si="4"/>
        <v>0.42221983694904569</v>
      </c>
    </row>
    <row r="292" spans="1:3" x14ac:dyDescent="0.3">
      <c r="A292" s="32">
        <v>396</v>
      </c>
      <c r="B292" s="32">
        <v>1000000</v>
      </c>
      <c r="C292" s="33">
        <f t="shared" si="4"/>
        <v>0.42220565550163469</v>
      </c>
    </row>
    <row r="293" spans="1:3" x14ac:dyDescent="0.3">
      <c r="A293" s="32">
        <v>3321</v>
      </c>
      <c r="B293" s="32">
        <v>100000</v>
      </c>
      <c r="C293" s="33">
        <f t="shared" si="4"/>
        <v>0.42219664585780486</v>
      </c>
    </row>
    <row r="294" spans="1:3" x14ac:dyDescent="0.3">
      <c r="A294" s="32">
        <v>120</v>
      </c>
      <c r="B294" s="32">
        <v>100000</v>
      </c>
      <c r="C294" s="33">
        <f t="shared" si="4"/>
        <v>0.42377621232079044</v>
      </c>
    </row>
    <row r="295" spans="1:3" x14ac:dyDescent="0.3">
      <c r="A295" s="32">
        <v>3321</v>
      </c>
      <c r="B295" s="32">
        <v>5000000</v>
      </c>
      <c r="C295" s="33">
        <f t="shared" si="4"/>
        <v>0.42373021102735731</v>
      </c>
    </row>
    <row r="296" spans="1:3" x14ac:dyDescent="0.3">
      <c r="A296" s="32">
        <v>1762</v>
      </c>
      <c r="B296" s="32">
        <v>500000</v>
      </c>
      <c r="C296" s="33">
        <f t="shared" si="4"/>
        <v>0.42393784497565823</v>
      </c>
    </row>
    <row r="297" spans="1:3" x14ac:dyDescent="0.3">
      <c r="A297" s="32">
        <v>120</v>
      </c>
      <c r="B297" s="32">
        <v>1500000</v>
      </c>
      <c r="C297" s="33">
        <f t="shared" si="4"/>
        <v>0.42433260567078468</v>
      </c>
    </row>
    <row r="298" spans="1:3" x14ac:dyDescent="0.3">
      <c r="A298" s="32">
        <v>2300</v>
      </c>
      <c r="B298" s="32">
        <v>1000000</v>
      </c>
      <c r="C298" s="33">
        <f t="shared" si="4"/>
        <v>0.42433655718351715</v>
      </c>
    </row>
    <row r="299" spans="1:3" x14ac:dyDescent="0.3">
      <c r="A299" s="32">
        <v>25</v>
      </c>
      <c r="B299" s="32">
        <v>150000</v>
      </c>
      <c r="C299" s="33">
        <f t="shared" si="4"/>
        <v>0.42493720898591675</v>
      </c>
    </row>
    <row r="300" spans="1:3" x14ac:dyDescent="0.3">
      <c r="A300" s="32">
        <v>472</v>
      </c>
      <c r="B300" s="32">
        <v>211542</v>
      </c>
      <c r="C300" s="33">
        <f t="shared" si="4"/>
        <v>0.42488706270571036</v>
      </c>
    </row>
    <row r="301" spans="1:3" x14ac:dyDescent="0.3">
      <c r="A301" s="32">
        <v>25</v>
      </c>
      <c r="B301" s="32">
        <v>6400</v>
      </c>
      <c r="C301" s="33">
        <f t="shared" si="4"/>
        <v>0.42488558938633614</v>
      </c>
    </row>
    <row r="302" spans="1:3" x14ac:dyDescent="0.3">
      <c r="A302" s="32">
        <v>472</v>
      </c>
      <c r="B302" s="32">
        <v>3706607</v>
      </c>
      <c r="C302" s="33">
        <f t="shared" si="4"/>
        <v>0.42482952405293045</v>
      </c>
    </row>
    <row r="303" spans="1:3" x14ac:dyDescent="0.3">
      <c r="A303" s="32">
        <v>472</v>
      </c>
      <c r="B303" s="32">
        <v>4400000</v>
      </c>
      <c r="C303" s="33">
        <f t="shared" si="4"/>
        <v>0.42485374216936678</v>
      </c>
    </row>
    <row r="304" spans="1:3" x14ac:dyDescent="0.3">
      <c r="A304" s="32">
        <v>121</v>
      </c>
      <c r="B304" s="32">
        <v>1400000</v>
      </c>
      <c r="C304" s="33">
        <f t="shared" si="4"/>
        <v>0.42489344460887846</v>
      </c>
    </row>
    <row r="305" spans="1:3" x14ac:dyDescent="0.3">
      <c r="A305" s="32">
        <v>1500</v>
      </c>
      <c r="B305" s="32">
        <v>6000000</v>
      </c>
      <c r="C305" s="33">
        <f t="shared" si="4"/>
        <v>0.42489329310810958</v>
      </c>
    </row>
    <row r="306" spans="1:3" x14ac:dyDescent="0.3">
      <c r="A306" s="32">
        <v>645</v>
      </c>
      <c r="B306" s="32">
        <v>11000000</v>
      </c>
      <c r="C306" s="33">
        <f t="shared" si="4"/>
        <v>0.4246780459890675</v>
      </c>
    </row>
    <row r="307" spans="1:3" x14ac:dyDescent="0.3">
      <c r="A307" s="32">
        <v>220</v>
      </c>
      <c r="B307" s="32">
        <v>800000</v>
      </c>
      <c r="C307" s="33">
        <f t="shared" si="4"/>
        <v>0.42487526611722959</v>
      </c>
    </row>
    <row r="308" spans="1:3" x14ac:dyDescent="0.3">
      <c r="A308" s="32">
        <v>1500</v>
      </c>
      <c r="B308" s="32">
        <v>50000</v>
      </c>
      <c r="C308" s="33">
        <f t="shared" si="4"/>
        <v>0.42485483242510091</v>
      </c>
    </row>
    <row r="309" spans="1:3" x14ac:dyDescent="0.3">
      <c r="A309" s="32">
        <v>8178</v>
      </c>
      <c r="B309" s="32">
        <v>22140761</v>
      </c>
      <c r="C309" s="33">
        <f t="shared" si="4"/>
        <v>0.42518353549475801</v>
      </c>
    </row>
    <row r="310" spans="1:3" x14ac:dyDescent="0.3">
      <c r="A310" s="32">
        <v>1005</v>
      </c>
      <c r="B310" s="32">
        <v>2000000</v>
      </c>
      <c r="C310" s="33">
        <f t="shared" si="4"/>
        <v>0.41852131521014874</v>
      </c>
    </row>
    <row r="311" spans="1:3" x14ac:dyDescent="0.3">
      <c r="A311" s="32">
        <v>320</v>
      </c>
      <c r="B311" s="32">
        <v>200000</v>
      </c>
      <c r="C311" s="33">
        <f t="shared" si="4"/>
        <v>0.41855001485768917</v>
      </c>
    </row>
    <row r="312" spans="1:3" x14ac:dyDescent="0.3">
      <c r="A312" s="32">
        <v>120</v>
      </c>
      <c r="B312" s="32">
        <v>20000</v>
      </c>
      <c r="C312" s="33">
        <f t="shared" si="4"/>
        <v>0.418526701688472</v>
      </c>
    </row>
    <row r="313" spans="1:3" x14ac:dyDescent="0.3">
      <c r="A313" s="32">
        <v>43</v>
      </c>
      <c r="B313" s="32">
        <v>40000</v>
      </c>
      <c r="C313" s="33">
        <f t="shared" si="4"/>
        <v>0.41847796476599447</v>
      </c>
    </row>
    <row r="314" spans="1:3" x14ac:dyDescent="0.3">
      <c r="A314" s="32">
        <v>170</v>
      </c>
      <c r="B314" s="32">
        <v>500000</v>
      </c>
      <c r="C314" s="33">
        <f t="shared" si="4"/>
        <v>0.4184238199039324</v>
      </c>
    </row>
    <row r="315" spans="1:3" x14ac:dyDescent="0.3">
      <c r="A315" s="32">
        <v>25</v>
      </c>
      <c r="B315" s="32">
        <v>200000</v>
      </c>
      <c r="C315" s="33">
        <f t="shared" si="4"/>
        <v>0.41839279126330431</v>
      </c>
    </row>
    <row r="316" spans="1:3" x14ac:dyDescent="0.3">
      <c r="A316" s="32">
        <v>120</v>
      </c>
      <c r="B316" s="32">
        <v>700000</v>
      </c>
      <c r="C316" s="33">
        <f t="shared" si="4"/>
        <v>0.41834398479772766</v>
      </c>
    </row>
    <row r="317" spans="1:3" x14ac:dyDescent="0.3">
      <c r="A317" s="32">
        <v>400</v>
      </c>
      <c r="B317" s="32">
        <v>2000000</v>
      </c>
      <c r="C317" s="33">
        <f t="shared" si="4"/>
        <v>0.41831751010295287</v>
      </c>
    </row>
    <row r="318" spans="1:3" x14ac:dyDescent="0.3">
      <c r="A318" s="32">
        <v>35</v>
      </c>
      <c r="B318" s="32">
        <v>200000</v>
      </c>
      <c r="C318" s="33">
        <f t="shared" si="4"/>
        <v>0.41832063280873921</v>
      </c>
    </row>
    <row r="319" spans="1:3" x14ac:dyDescent="0.3">
      <c r="A319" s="32">
        <v>8</v>
      </c>
      <c r="B319" s="32">
        <v>298600</v>
      </c>
      <c r="C319" s="33">
        <f t="shared" si="4"/>
        <v>0.4182721438398882</v>
      </c>
    </row>
    <row r="320" spans="1:3" x14ac:dyDescent="0.3">
      <c r="A320" s="32">
        <v>120</v>
      </c>
      <c r="B320" s="32">
        <v>360000</v>
      </c>
      <c r="C320" s="33">
        <f t="shared" si="4"/>
        <v>0.41822677165641514</v>
      </c>
    </row>
    <row r="321" spans="1:3" x14ac:dyDescent="0.3">
      <c r="A321" s="32">
        <v>3000</v>
      </c>
      <c r="B321" s="32">
        <v>1500000</v>
      </c>
      <c r="C321" s="33">
        <f t="shared" si="4"/>
        <v>0.41818840677827518</v>
      </c>
    </row>
    <row r="322" spans="1:3" x14ac:dyDescent="0.3">
      <c r="A322" s="32">
        <v>12</v>
      </c>
      <c r="B322" s="32">
        <v>25000</v>
      </c>
      <c r="C322" s="33">
        <f t="shared" si="4"/>
        <v>0.41916023882423858</v>
      </c>
    </row>
    <row r="323" spans="1:3" x14ac:dyDescent="0.3">
      <c r="A323" s="32">
        <v>200</v>
      </c>
      <c r="B323" s="32">
        <v>500000</v>
      </c>
      <c r="C323" s="33">
        <f t="shared" ref="C323:C386" si="5">CORREL(A323:A2039,B323:B2039)</f>
        <v>0.41910311704730885</v>
      </c>
    </row>
    <row r="324" spans="1:3" x14ac:dyDescent="0.3">
      <c r="A324" s="32">
        <v>71</v>
      </c>
      <c r="B324" s="32">
        <v>200000</v>
      </c>
      <c r="C324" s="33">
        <f t="shared" si="5"/>
        <v>0.4190735184880014</v>
      </c>
    </row>
    <row r="325" spans="1:3" x14ac:dyDescent="0.3">
      <c r="A325" s="32">
        <v>130</v>
      </c>
      <c r="B325" s="32">
        <v>600000</v>
      </c>
      <c r="C325" s="33">
        <f t="shared" si="5"/>
        <v>0.41902667956898088</v>
      </c>
    </row>
    <row r="326" spans="1:3" x14ac:dyDescent="0.3">
      <c r="A326" s="32">
        <v>8</v>
      </c>
      <c r="B326" s="32">
        <v>20000</v>
      </c>
      <c r="C326" s="33">
        <f t="shared" si="5"/>
        <v>0.41899667184300698</v>
      </c>
    </row>
    <row r="327" spans="1:3" x14ac:dyDescent="0.3">
      <c r="A327" s="32">
        <v>315</v>
      </c>
      <c r="B327" s="32">
        <v>2500000</v>
      </c>
      <c r="C327" s="33">
        <f t="shared" si="5"/>
        <v>0.41893878043304866</v>
      </c>
    </row>
    <row r="328" spans="1:3" x14ac:dyDescent="0.3">
      <c r="A328" s="32">
        <v>50</v>
      </c>
      <c r="B328" s="32">
        <v>250000</v>
      </c>
      <c r="C328" s="33">
        <f t="shared" si="5"/>
        <v>0.41895932760155552</v>
      </c>
    </row>
    <row r="329" spans="1:3" x14ac:dyDescent="0.3">
      <c r="A329" s="32">
        <v>100</v>
      </c>
      <c r="B329" s="32">
        <v>500000</v>
      </c>
      <c r="C329" s="33">
        <f t="shared" si="5"/>
        <v>0.41891311135349052</v>
      </c>
    </row>
    <row r="330" spans="1:3" x14ac:dyDescent="0.3">
      <c r="A330" s="32">
        <v>100</v>
      </c>
      <c r="B330" s="32">
        <v>500000</v>
      </c>
      <c r="C330" s="33">
        <f t="shared" si="5"/>
        <v>0.41887841683482535</v>
      </c>
    </row>
    <row r="331" spans="1:3" x14ac:dyDescent="0.3">
      <c r="A331" s="32">
        <v>100</v>
      </c>
      <c r="B331" s="32">
        <v>40000</v>
      </c>
      <c r="C331" s="33">
        <f t="shared" si="5"/>
        <v>0.4188436663971325</v>
      </c>
    </row>
    <row r="332" spans="1:3" x14ac:dyDescent="0.3">
      <c r="A332" s="32">
        <v>145</v>
      </c>
      <c r="B332" s="32">
        <v>725000</v>
      </c>
      <c r="C332" s="33">
        <f t="shared" si="5"/>
        <v>0.41879276992738851</v>
      </c>
    </row>
    <row r="333" spans="1:3" x14ac:dyDescent="0.3">
      <c r="A333" s="32">
        <v>46</v>
      </c>
      <c r="B333" s="32">
        <v>450000</v>
      </c>
      <c r="C333" s="33">
        <f t="shared" si="5"/>
        <v>0.41876706072813907</v>
      </c>
    </row>
    <row r="334" spans="1:3" x14ac:dyDescent="0.3">
      <c r="A334" s="32">
        <v>818</v>
      </c>
      <c r="B334" s="32">
        <v>375000</v>
      </c>
      <c r="C334" s="33">
        <f t="shared" si="5"/>
        <v>0.41872858462308049</v>
      </c>
    </row>
    <row r="335" spans="1:3" x14ac:dyDescent="0.3">
      <c r="A335" s="32">
        <v>63</v>
      </c>
      <c r="B335" s="32">
        <v>169858</v>
      </c>
      <c r="C335" s="33">
        <f t="shared" si="5"/>
        <v>0.41879565146495301</v>
      </c>
    </row>
    <row r="336" spans="1:3" x14ac:dyDescent="0.3">
      <c r="A336" s="32">
        <v>818</v>
      </c>
      <c r="B336" s="32">
        <v>8000000</v>
      </c>
      <c r="C336" s="33">
        <f t="shared" si="5"/>
        <v>0.41874653045476401</v>
      </c>
    </row>
    <row r="337" spans="1:3" x14ac:dyDescent="0.3">
      <c r="A337" s="32">
        <v>4500</v>
      </c>
      <c r="B337" s="32">
        <v>1000000</v>
      </c>
      <c r="C337" s="33">
        <f t="shared" si="5"/>
        <v>0.41870939902675886</v>
      </c>
    </row>
    <row r="338" spans="1:3" x14ac:dyDescent="0.3">
      <c r="A338" s="32">
        <v>110</v>
      </c>
      <c r="B338" s="32">
        <v>259000</v>
      </c>
      <c r="C338" s="33">
        <f t="shared" si="5"/>
        <v>0.42134954251668499</v>
      </c>
    </row>
    <row r="339" spans="1:3" x14ac:dyDescent="0.3">
      <c r="A339" s="32">
        <v>19</v>
      </c>
      <c r="B339" s="32">
        <v>40000</v>
      </c>
      <c r="C339" s="33">
        <f t="shared" si="5"/>
        <v>0.42130682119753787</v>
      </c>
    </row>
    <row r="340" spans="1:3" x14ac:dyDescent="0.3">
      <c r="A340" s="32">
        <v>35</v>
      </c>
      <c r="B340" s="32">
        <v>304000</v>
      </c>
      <c r="C340" s="33">
        <f t="shared" si="5"/>
        <v>0.42125015205054017</v>
      </c>
    </row>
    <row r="341" spans="1:3" x14ac:dyDescent="0.3">
      <c r="A341" s="32">
        <v>74</v>
      </c>
      <c r="B341" s="32">
        <v>735000</v>
      </c>
      <c r="C341" s="33">
        <f t="shared" si="5"/>
        <v>0.42120528290514625</v>
      </c>
    </row>
    <row r="342" spans="1:3" x14ac:dyDescent="0.3">
      <c r="A342" s="32">
        <v>200</v>
      </c>
      <c r="B342" s="32">
        <v>500000</v>
      </c>
      <c r="C342" s="33">
        <f t="shared" si="5"/>
        <v>0.42117904974457965</v>
      </c>
    </row>
    <row r="343" spans="1:3" x14ac:dyDescent="0.3">
      <c r="A343" s="32">
        <v>200</v>
      </c>
      <c r="B343" s="32">
        <v>28000</v>
      </c>
      <c r="C343" s="33">
        <f t="shared" si="5"/>
        <v>0.42114889805692984</v>
      </c>
    </row>
    <row r="344" spans="1:3" x14ac:dyDescent="0.3">
      <c r="A344" s="32">
        <v>250</v>
      </c>
      <c r="B344" s="32">
        <v>1200000</v>
      </c>
      <c r="C344" s="33">
        <f t="shared" si="5"/>
        <v>0.42110720401919483</v>
      </c>
    </row>
    <row r="345" spans="1:3" x14ac:dyDescent="0.3">
      <c r="A345" s="32">
        <v>109</v>
      </c>
      <c r="B345" s="32">
        <v>600000</v>
      </c>
      <c r="C345" s="33">
        <f t="shared" si="5"/>
        <v>0.42109666711299842</v>
      </c>
    </row>
    <row r="346" spans="1:3" x14ac:dyDescent="0.3">
      <c r="A346" s="32">
        <v>200</v>
      </c>
      <c r="B346" s="32">
        <v>33000</v>
      </c>
      <c r="C346" s="33">
        <f t="shared" si="5"/>
        <v>0.4210654781218684</v>
      </c>
    </row>
    <row r="347" spans="1:3" x14ac:dyDescent="0.3">
      <c r="A347" s="32">
        <v>250</v>
      </c>
      <c r="B347" s="32">
        <v>3500000</v>
      </c>
      <c r="C347" s="33">
        <f t="shared" si="5"/>
        <v>0.4210237240310265</v>
      </c>
    </row>
    <row r="348" spans="1:3" x14ac:dyDescent="0.3">
      <c r="A348" s="32">
        <v>250</v>
      </c>
      <c r="B348" s="32">
        <v>150000</v>
      </c>
      <c r="C348" s="33">
        <f t="shared" si="5"/>
        <v>0.42109117264949275</v>
      </c>
    </row>
    <row r="349" spans="1:3" x14ac:dyDescent="0.3">
      <c r="A349" s="32">
        <v>135</v>
      </c>
      <c r="B349" s="32">
        <v>78000</v>
      </c>
      <c r="C349" s="33">
        <f t="shared" si="5"/>
        <v>0.42105743701067383</v>
      </c>
    </row>
    <row r="350" spans="1:3" x14ac:dyDescent="0.3">
      <c r="A350" s="32">
        <v>135</v>
      </c>
      <c r="B350" s="32">
        <v>730000</v>
      </c>
      <c r="C350" s="33">
        <f t="shared" si="5"/>
        <v>0.42101018074403196</v>
      </c>
    </row>
    <row r="351" spans="1:3" x14ac:dyDescent="0.3">
      <c r="A351" s="32">
        <v>26</v>
      </c>
      <c r="B351" s="32">
        <v>2548469</v>
      </c>
      <c r="C351" s="33">
        <f t="shared" si="5"/>
        <v>0.42098402550678626</v>
      </c>
    </row>
    <row r="352" spans="1:3" x14ac:dyDescent="0.3">
      <c r="A352" s="32">
        <v>78</v>
      </c>
      <c r="B352" s="32">
        <v>750000</v>
      </c>
      <c r="C352" s="33">
        <f t="shared" si="5"/>
        <v>0.42105378263155618</v>
      </c>
    </row>
    <row r="353" spans="1:3" x14ac:dyDescent="0.3">
      <c r="A353" s="32">
        <v>140</v>
      </c>
      <c r="B353" s="32">
        <v>56000</v>
      </c>
      <c r="C353" s="33">
        <f t="shared" si="5"/>
        <v>0.42102777912044842</v>
      </c>
    </row>
    <row r="354" spans="1:3" x14ac:dyDescent="0.3">
      <c r="A354" s="32">
        <v>140</v>
      </c>
      <c r="B354" s="32">
        <v>560000</v>
      </c>
      <c r="C354" s="33">
        <f t="shared" si="5"/>
        <v>0.42098009573699263</v>
      </c>
    </row>
    <row r="355" spans="1:3" x14ac:dyDescent="0.3">
      <c r="A355" s="32">
        <v>78</v>
      </c>
      <c r="B355" s="32">
        <v>60000</v>
      </c>
      <c r="C355" s="33">
        <f t="shared" si="5"/>
        <v>0.42094815914907435</v>
      </c>
    </row>
    <row r="356" spans="1:3" x14ac:dyDescent="0.3">
      <c r="A356" s="32">
        <v>1100</v>
      </c>
      <c r="B356" s="32">
        <v>100000</v>
      </c>
      <c r="C356" s="33">
        <f t="shared" si="5"/>
        <v>0.42089524592819516</v>
      </c>
    </row>
    <row r="357" spans="1:3" x14ac:dyDescent="0.3">
      <c r="A357" s="32">
        <v>1100</v>
      </c>
      <c r="B357" s="32">
        <v>5000000</v>
      </c>
      <c r="C357" s="33">
        <f t="shared" si="5"/>
        <v>0.42106551575638851</v>
      </c>
    </row>
    <row r="358" spans="1:3" x14ac:dyDescent="0.3">
      <c r="A358" s="32">
        <v>300</v>
      </c>
      <c r="B358" s="32">
        <v>40000</v>
      </c>
      <c r="C358" s="33">
        <f t="shared" si="5"/>
        <v>0.42096356763412951</v>
      </c>
    </row>
    <row r="359" spans="1:3" x14ac:dyDescent="0.3">
      <c r="A359" s="32">
        <v>20</v>
      </c>
      <c r="B359" s="32">
        <v>10000</v>
      </c>
      <c r="C359" s="33">
        <f t="shared" si="5"/>
        <v>0.42093416255192201</v>
      </c>
    </row>
    <row r="360" spans="1:3" x14ac:dyDescent="0.3">
      <c r="A360" s="32">
        <v>300</v>
      </c>
      <c r="B360" s="32">
        <v>4000000</v>
      </c>
      <c r="C360" s="33">
        <f t="shared" si="5"/>
        <v>0.42087516280626436</v>
      </c>
    </row>
    <row r="361" spans="1:3" x14ac:dyDescent="0.3">
      <c r="A361" s="32">
        <v>20</v>
      </c>
      <c r="B361" s="32">
        <v>60000</v>
      </c>
      <c r="C361" s="33">
        <f t="shared" si="5"/>
        <v>0.42095043158524481</v>
      </c>
    </row>
    <row r="362" spans="1:3" x14ac:dyDescent="0.3">
      <c r="A362" s="32">
        <v>450</v>
      </c>
      <c r="B362" s="32">
        <v>50000</v>
      </c>
      <c r="C362" s="33">
        <f t="shared" si="5"/>
        <v>0.42089350718081331</v>
      </c>
    </row>
    <row r="363" spans="1:3" x14ac:dyDescent="0.3">
      <c r="A363" s="32">
        <v>130</v>
      </c>
      <c r="B363" s="32">
        <v>39000</v>
      </c>
      <c r="C363" s="33">
        <f t="shared" si="5"/>
        <v>0.42088822066459869</v>
      </c>
    </row>
    <row r="364" spans="1:3" x14ac:dyDescent="0.3">
      <c r="A364" s="32">
        <v>450</v>
      </c>
      <c r="B364" s="32">
        <v>2000000</v>
      </c>
      <c r="C364" s="33">
        <f t="shared" si="5"/>
        <v>0.42083868405559693</v>
      </c>
    </row>
    <row r="365" spans="1:3" x14ac:dyDescent="0.3">
      <c r="A365" s="32">
        <v>107</v>
      </c>
      <c r="B365" s="32">
        <v>321000</v>
      </c>
      <c r="C365" s="33">
        <f t="shared" si="5"/>
        <v>0.42083988423771945</v>
      </c>
    </row>
    <row r="366" spans="1:3" x14ac:dyDescent="0.3">
      <c r="A366" s="32">
        <v>107</v>
      </c>
      <c r="B366" s="32">
        <v>32000</v>
      </c>
      <c r="C366" s="33">
        <f t="shared" si="5"/>
        <v>0.42079783842747359</v>
      </c>
    </row>
    <row r="367" spans="1:3" x14ac:dyDescent="0.3">
      <c r="A367" s="32">
        <v>130</v>
      </c>
      <c r="B367" s="32">
        <v>390000</v>
      </c>
      <c r="C367" s="33">
        <f t="shared" si="5"/>
        <v>0.42074584474576393</v>
      </c>
    </row>
    <row r="368" spans="1:3" x14ac:dyDescent="0.3">
      <c r="A368" s="32">
        <v>58</v>
      </c>
      <c r="B368" s="32">
        <v>100000</v>
      </c>
      <c r="C368" s="33">
        <f t="shared" si="5"/>
        <v>0.42070728860136342</v>
      </c>
    </row>
    <row r="369" spans="1:3" x14ac:dyDescent="0.3">
      <c r="A369" s="32">
        <v>67</v>
      </c>
      <c r="B369" s="32">
        <v>200000</v>
      </c>
      <c r="C369" s="33">
        <f t="shared" si="5"/>
        <v>0.42065384376090387</v>
      </c>
    </row>
    <row r="370" spans="1:3" x14ac:dyDescent="0.3">
      <c r="A370" s="32">
        <v>58</v>
      </c>
      <c r="B370" s="32">
        <v>10000</v>
      </c>
      <c r="C370" s="33">
        <f t="shared" si="5"/>
        <v>0.42060474851538937</v>
      </c>
    </row>
    <row r="371" spans="1:3" x14ac:dyDescent="0.3">
      <c r="A371" s="32">
        <v>15</v>
      </c>
      <c r="B371" s="32">
        <v>10000</v>
      </c>
      <c r="C371" s="33">
        <f t="shared" si="5"/>
        <v>0.42054764017881163</v>
      </c>
    </row>
    <row r="372" spans="1:3" x14ac:dyDescent="0.3">
      <c r="A372" s="32">
        <v>15</v>
      </c>
      <c r="B372" s="32">
        <v>150000</v>
      </c>
      <c r="C372" s="33">
        <f t="shared" si="5"/>
        <v>0.42048744935680954</v>
      </c>
    </row>
    <row r="373" spans="1:3" x14ac:dyDescent="0.3">
      <c r="A373" s="32">
        <v>44</v>
      </c>
      <c r="B373" s="32">
        <v>800000</v>
      </c>
      <c r="C373" s="33">
        <f t="shared" si="5"/>
        <v>0.42043325489602917</v>
      </c>
    </row>
    <row r="374" spans="1:3" x14ac:dyDescent="0.3">
      <c r="A374" s="32">
        <v>44</v>
      </c>
      <c r="B374" s="32">
        <v>450000</v>
      </c>
      <c r="C374" s="33">
        <f t="shared" si="5"/>
        <v>0.42040864715928217</v>
      </c>
    </row>
    <row r="375" spans="1:3" x14ac:dyDescent="0.3">
      <c r="A375" s="32">
        <v>300</v>
      </c>
      <c r="B375" s="32">
        <v>4610</v>
      </c>
      <c r="C375" s="33">
        <f t="shared" si="5"/>
        <v>0.42036844850883026</v>
      </c>
    </row>
    <row r="376" spans="1:3" x14ac:dyDescent="0.3">
      <c r="A376" s="32">
        <v>44</v>
      </c>
      <c r="B376" s="32">
        <v>40000</v>
      </c>
      <c r="C376" s="33">
        <f t="shared" si="5"/>
        <v>0.42033752333029195</v>
      </c>
    </row>
    <row r="377" spans="1:3" x14ac:dyDescent="0.3">
      <c r="A377" s="32">
        <v>134</v>
      </c>
      <c r="B377" s="32">
        <v>170000</v>
      </c>
      <c r="C377" s="33">
        <f t="shared" si="5"/>
        <v>0.42028005105334076</v>
      </c>
    </row>
    <row r="378" spans="1:3" x14ac:dyDescent="0.3">
      <c r="A378" s="32">
        <v>92</v>
      </c>
      <c r="B378" s="32">
        <v>18671</v>
      </c>
      <c r="C378" s="33">
        <f t="shared" si="5"/>
        <v>0.42023386647597261</v>
      </c>
    </row>
    <row r="379" spans="1:3" x14ac:dyDescent="0.3">
      <c r="A379" s="32">
        <v>92</v>
      </c>
      <c r="B379" s="32">
        <v>364635</v>
      </c>
      <c r="C379" s="33">
        <f t="shared" si="5"/>
        <v>0.42017908473620635</v>
      </c>
    </row>
    <row r="380" spans="1:3" x14ac:dyDescent="0.3">
      <c r="A380" s="32">
        <v>5440</v>
      </c>
      <c r="B380" s="32">
        <v>10000000</v>
      </c>
      <c r="C380" s="33">
        <f t="shared" si="5"/>
        <v>0.42013677935116789</v>
      </c>
    </row>
    <row r="381" spans="1:3" x14ac:dyDescent="0.3">
      <c r="A381" s="32">
        <v>25</v>
      </c>
      <c r="B381" s="32">
        <v>800000</v>
      </c>
      <c r="C381" s="33">
        <f t="shared" si="5"/>
        <v>0.41960670714050474</v>
      </c>
    </row>
    <row r="382" spans="1:3" x14ac:dyDescent="0.3">
      <c r="A382" s="32">
        <v>129</v>
      </c>
      <c r="B382" s="32">
        <v>70000</v>
      </c>
      <c r="C382" s="33">
        <f t="shared" si="5"/>
        <v>0.41958217275146364</v>
      </c>
    </row>
    <row r="383" spans="1:3" x14ac:dyDescent="0.3">
      <c r="A383" s="32">
        <v>129</v>
      </c>
      <c r="B383" s="32">
        <v>900000</v>
      </c>
      <c r="C383" s="33">
        <f t="shared" si="5"/>
        <v>0.41953222011368441</v>
      </c>
    </row>
    <row r="384" spans="1:3" x14ac:dyDescent="0.3">
      <c r="A384" s="32">
        <v>103</v>
      </c>
      <c r="B384" s="32">
        <v>1000000</v>
      </c>
      <c r="C384" s="33">
        <f t="shared" si="5"/>
        <v>0.41951089305213302</v>
      </c>
    </row>
    <row r="385" spans="1:3" x14ac:dyDescent="0.3">
      <c r="A385" s="32">
        <v>150</v>
      </c>
      <c r="B385" s="32">
        <v>1500000</v>
      </c>
      <c r="C385" s="33">
        <f t="shared" si="5"/>
        <v>0.4194936937298081</v>
      </c>
    </row>
    <row r="386" spans="1:3" x14ac:dyDescent="0.3">
      <c r="A386" s="32">
        <v>1000</v>
      </c>
      <c r="B386" s="32">
        <v>11000000</v>
      </c>
      <c r="C386" s="33">
        <f t="shared" si="5"/>
        <v>0.41949485574626255</v>
      </c>
    </row>
    <row r="387" spans="1:3" x14ac:dyDescent="0.3">
      <c r="A387" s="32">
        <v>124</v>
      </c>
      <c r="B387" s="32">
        <v>12500000</v>
      </c>
      <c r="C387" s="33">
        <f t="shared" ref="C387:C450" si="6">CORREL(A387:A2103,B387:B2103)</f>
        <v>0.41937291002926302</v>
      </c>
    </row>
    <row r="388" spans="1:3" x14ac:dyDescent="0.3">
      <c r="A388" s="32">
        <v>124</v>
      </c>
      <c r="B388" s="32">
        <v>65000</v>
      </c>
      <c r="C388" s="33">
        <f t="shared" si="6"/>
        <v>0.42027574915656141</v>
      </c>
    </row>
    <row r="389" spans="1:3" x14ac:dyDescent="0.3">
      <c r="A389" s="32">
        <v>45</v>
      </c>
      <c r="B389" s="32">
        <v>500000</v>
      </c>
      <c r="C389" s="33">
        <f t="shared" si="6"/>
        <v>0.42022538627939726</v>
      </c>
    </row>
    <row r="390" spans="1:3" x14ac:dyDescent="0.3">
      <c r="A390" s="32">
        <v>12</v>
      </c>
      <c r="B390" s="32">
        <v>60000</v>
      </c>
      <c r="C390" s="33">
        <f t="shared" si="6"/>
        <v>0.42018738759275226</v>
      </c>
    </row>
    <row r="391" spans="1:3" x14ac:dyDescent="0.3">
      <c r="A391" s="32">
        <v>644</v>
      </c>
      <c r="B391" s="32">
        <v>2647000</v>
      </c>
      <c r="C391" s="33">
        <f t="shared" si="6"/>
        <v>0.42012859043101114</v>
      </c>
    </row>
    <row r="392" spans="1:3" x14ac:dyDescent="0.3">
      <c r="A392" s="32">
        <v>7</v>
      </c>
      <c r="B392" s="32">
        <v>88500</v>
      </c>
      <c r="C392" s="33">
        <f t="shared" si="6"/>
        <v>0.42012494621950119</v>
      </c>
    </row>
    <row r="393" spans="1:3" x14ac:dyDescent="0.3">
      <c r="A393" s="32">
        <v>1</v>
      </c>
      <c r="B393" s="32">
        <v>10000</v>
      </c>
      <c r="C393" s="33">
        <f t="shared" si="6"/>
        <v>0.4200670825358393</v>
      </c>
    </row>
    <row r="394" spans="1:3" x14ac:dyDescent="0.3">
      <c r="A394" s="32">
        <v>1</v>
      </c>
      <c r="B394" s="32">
        <v>170000</v>
      </c>
      <c r="C394" s="33">
        <f t="shared" si="6"/>
        <v>0.42000521853710115</v>
      </c>
    </row>
    <row r="395" spans="1:3" x14ac:dyDescent="0.3">
      <c r="A395" s="32">
        <v>1320</v>
      </c>
      <c r="B395" s="32">
        <v>1000000</v>
      </c>
      <c r="C395" s="33">
        <f t="shared" si="6"/>
        <v>0.41995062202789868</v>
      </c>
    </row>
    <row r="396" spans="1:3" x14ac:dyDescent="0.3">
      <c r="A396" s="32">
        <v>100</v>
      </c>
      <c r="B396" s="32">
        <v>70000</v>
      </c>
      <c r="C396" s="33">
        <f t="shared" si="6"/>
        <v>0.42012604740368759</v>
      </c>
    </row>
    <row r="397" spans="1:3" x14ac:dyDescent="0.3">
      <c r="A397" s="32"/>
      <c r="B397" s="32">
        <v>250000</v>
      </c>
      <c r="C397" s="33">
        <f t="shared" si="6"/>
        <v>0.42007331894834793</v>
      </c>
    </row>
    <row r="398" spans="1:3" x14ac:dyDescent="0.3">
      <c r="A398" s="32">
        <v>14</v>
      </c>
      <c r="B398" s="32">
        <v>170000</v>
      </c>
      <c r="C398" s="33">
        <f t="shared" si="6"/>
        <v>0.42007331894834793</v>
      </c>
    </row>
    <row r="399" spans="1:3" x14ac:dyDescent="0.3">
      <c r="A399" s="32">
        <v>1320</v>
      </c>
      <c r="B399" s="32">
        <v>4000000</v>
      </c>
      <c r="C399" s="33">
        <f t="shared" si="6"/>
        <v>0.42001909658386605</v>
      </c>
    </row>
    <row r="400" spans="1:3" x14ac:dyDescent="0.3">
      <c r="A400" s="32">
        <v>54</v>
      </c>
      <c r="B400" s="32">
        <v>312114</v>
      </c>
      <c r="C400" s="33">
        <f t="shared" si="6"/>
        <v>0.41995443511855984</v>
      </c>
    </row>
    <row r="401" spans="1:3" x14ac:dyDescent="0.3">
      <c r="A401" s="32">
        <v>91</v>
      </c>
      <c r="B401" s="32">
        <v>254237</v>
      </c>
      <c r="C401" s="33">
        <f t="shared" si="6"/>
        <v>0.41990812668335642</v>
      </c>
    </row>
    <row r="402" spans="1:3" x14ac:dyDescent="0.3">
      <c r="A402" s="32">
        <v>170</v>
      </c>
      <c r="B402" s="32">
        <v>850000</v>
      </c>
      <c r="C402" s="33">
        <f t="shared" si="6"/>
        <v>0.4198612851893882</v>
      </c>
    </row>
    <row r="403" spans="1:3" x14ac:dyDescent="0.3">
      <c r="A403" s="32">
        <v>230</v>
      </c>
      <c r="B403" s="32">
        <v>1150000</v>
      </c>
      <c r="C403" s="33">
        <f t="shared" si="6"/>
        <v>0.41983843708260687</v>
      </c>
    </row>
    <row r="404" spans="1:3" x14ac:dyDescent="0.3">
      <c r="A404" s="32">
        <v>63</v>
      </c>
      <c r="B404" s="32">
        <v>100000</v>
      </c>
      <c r="C404" s="33">
        <f t="shared" si="6"/>
        <v>0.41982542786021126</v>
      </c>
    </row>
    <row r="405" spans="1:3" x14ac:dyDescent="0.3">
      <c r="A405" s="32">
        <v>200</v>
      </c>
      <c r="B405" s="32">
        <v>1034000</v>
      </c>
      <c r="C405" s="33">
        <f t="shared" si="6"/>
        <v>0.41977068850547855</v>
      </c>
    </row>
    <row r="406" spans="1:3" x14ac:dyDescent="0.3">
      <c r="A406" s="32">
        <v>50</v>
      </c>
      <c r="B406" s="32">
        <v>100000</v>
      </c>
      <c r="C406" s="33">
        <f t="shared" si="6"/>
        <v>0.41975400281020919</v>
      </c>
    </row>
    <row r="407" spans="1:3" x14ac:dyDescent="0.3">
      <c r="A407" s="32">
        <v>25</v>
      </c>
      <c r="B407" s="32">
        <v>8000</v>
      </c>
      <c r="C407" s="33">
        <f t="shared" si="6"/>
        <v>0.41969826303280888</v>
      </c>
    </row>
    <row r="408" spans="1:3" x14ac:dyDescent="0.3">
      <c r="A408" s="32">
        <v>25</v>
      </c>
      <c r="B408" s="32">
        <v>50000</v>
      </c>
      <c r="C408" s="33">
        <f t="shared" si="6"/>
        <v>0.41963692399333435</v>
      </c>
    </row>
    <row r="409" spans="1:3" x14ac:dyDescent="0.3">
      <c r="A409" s="32">
        <v>65</v>
      </c>
      <c r="B409" s="32">
        <v>80000</v>
      </c>
      <c r="C409" s="33">
        <f t="shared" si="6"/>
        <v>0.41957729602770755</v>
      </c>
    </row>
    <row r="410" spans="1:3" x14ac:dyDescent="0.3">
      <c r="A410" s="32">
        <v>150</v>
      </c>
      <c r="B410" s="32">
        <v>400000</v>
      </c>
      <c r="C410" s="33">
        <f t="shared" si="6"/>
        <v>0.419521448893868</v>
      </c>
    </row>
    <row r="411" spans="1:3" x14ac:dyDescent="0.3">
      <c r="A411" s="32">
        <v>600</v>
      </c>
      <c r="B411" s="32">
        <v>1565000</v>
      </c>
      <c r="C411" s="33">
        <f t="shared" si="6"/>
        <v>0.41948256456750999</v>
      </c>
    </row>
    <row r="412" spans="1:3" x14ac:dyDescent="0.3">
      <c r="A412" s="32">
        <v>2800</v>
      </c>
      <c r="B412" s="32">
        <v>500000</v>
      </c>
      <c r="C412" s="33">
        <f t="shared" si="6"/>
        <v>0.41948595400944633</v>
      </c>
    </row>
    <row r="413" spans="1:3" x14ac:dyDescent="0.3">
      <c r="A413" s="32">
        <v>156</v>
      </c>
      <c r="B413" s="32">
        <v>1652000</v>
      </c>
      <c r="C413" s="33">
        <f t="shared" si="6"/>
        <v>0.4206102569940785</v>
      </c>
    </row>
    <row r="414" spans="1:3" x14ac:dyDescent="0.3">
      <c r="A414" s="32">
        <v>350</v>
      </c>
      <c r="B414" s="32">
        <v>1000000</v>
      </c>
      <c r="C414" s="33">
        <f t="shared" si="6"/>
        <v>0.42061706990833531</v>
      </c>
    </row>
    <row r="415" spans="1:3" x14ac:dyDescent="0.3">
      <c r="A415" s="32">
        <v>350</v>
      </c>
      <c r="B415" s="32">
        <v>75000</v>
      </c>
      <c r="C415" s="33">
        <f t="shared" si="6"/>
        <v>0.42060380744014453</v>
      </c>
    </row>
    <row r="416" spans="1:3" x14ac:dyDescent="0.3">
      <c r="A416" s="32">
        <v>8</v>
      </c>
      <c r="B416" s="32">
        <v>50000</v>
      </c>
      <c r="C416" s="33">
        <f t="shared" si="6"/>
        <v>0.42057985318042929</v>
      </c>
    </row>
    <row r="417" spans="1:3" x14ac:dyDescent="0.3">
      <c r="A417" s="32">
        <v>30</v>
      </c>
      <c r="B417" s="32">
        <v>240000</v>
      </c>
      <c r="C417" s="33">
        <f t="shared" si="6"/>
        <v>0.4205188800021617</v>
      </c>
    </row>
    <row r="418" spans="1:3" x14ac:dyDescent="0.3">
      <c r="A418" s="32">
        <v>801</v>
      </c>
      <c r="B418" s="32">
        <v>2500000</v>
      </c>
      <c r="C418" s="33">
        <f t="shared" si="6"/>
        <v>0.42046743520042118</v>
      </c>
    </row>
    <row r="419" spans="1:3" x14ac:dyDescent="0.3">
      <c r="A419" s="32">
        <v>50</v>
      </c>
      <c r="B419" s="32">
        <v>45970</v>
      </c>
      <c r="C419" s="33">
        <f t="shared" si="6"/>
        <v>0.42046495292134739</v>
      </c>
    </row>
    <row r="420" spans="1:3" x14ac:dyDescent="0.3">
      <c r="A420" s="32">
        <v>120</v>
      </c>
      <c r="B420" s="32">
        <v>500000</v>
      </c>
      <c r="C420" s="33">
        <f t="shared" si="6"/>
        <v>0.42040629892523845</v>
      </c>
    </row>
    <row r="421" spans="1:3" x14ac:dyDescent="0.3">
      <c r="A421" s="32">
        <v>150</v>
      </c>
      <c r="B421" s="32">
        <v>50000</v>
      </c>
      <c r="C421" s="33">
        <f t="shared" si="6"/>
        <v>0.42036900943410715</v>
      </c>
    </row>
    <row r="422" spans="1:3" x14ac:dyDescent="0.3">
      <c r="A422" s="32">
        <v>1200</v>
      </c>
      <c r="B422" s="32">
        <v>600000</v>
      </c>
      <c r="C422" s="33">
        <f t="shared" si="6"/>
        <v>0.42031878837154296</v>
      </c>
    </row>
    <row r="423" spans="1:3" x14ac:dyDescent="0.3">
      <c r="A423" s="32">
        <v>36</v>
      </c>
      <c r="B423" s="32">
        <v>300000</v>
      </c>
      <c r="C423" s="33">
        <f t="shared" si="6"/>
        <v>0.42048949922387757</v>
      </c>
    </row>
    <row r="424" spans="1:3" x14ac:dyDescent="0.3">
      <c r="A424" s="32">
        <v>150</v>
      </c>
      <c r="B424" s="32">
        <v>500000</v>
      </c>
      <c r="C424" s="33">
        <f t="shared" si="6"/>
        <v>0.42044061113755637</v>
      </c>
    </row>
    <row r="425" spans="1:3" x14ac:dyDescent="0.3">
      <c r="A425" s="32"/>
      <c r="B425" s="32">
        <v>36000</v>
      </c>
      <c r="C425" s="33">
        <f t="shared" si="6"/>
        <v>0.42040447568549805</v>
      </c>
    </row>
    <row r="426" spans="1:3" x14ac:dyDescent="0.3">
      <c r="A426" s="32"/>
      <c r="B426" s="32">
        <v>120000</v>
      </c>
      <c r="C426" s="33">
        <f t="shared" si="6"/>
        <v>0.42040447568549805</v>
      </c>
    </row>
    <row r="427" spans="1:3" x14ac:dyDescent="0.3">
      <c r="A427" s="32"/>
      <c r="B427" s="32">
        <v>360000</v>
      </c>
      <c r="C427" s="33">
        <f t="shared" si="6"/>
        <v>0.42040447568549805</v>
      </c>
    </row>
    <row r="428" spans="1:3" x14ac:dyDescent="0.3">
      <c r="A428" s="32">
        <v>332</v>
      </c>
      <c r="B428" s="32">
        <v>1650000</v>
      </c>
      <c r="C428" s="33">
        <f t="shared" si="6"/>
        <v>0.42040447568549805</v>
      </c>
    </row>
    <row r="429" spans="1:3" x14ac:dyDescent="0.3">
      <c r="A429" s="32">
        <v>25</v>
      </c>
      <c r="B429" s="32">
        <v>800000</v>
      </c>
      <c r="C429" s="33">
        <f t="shared" si="6"/>
        <v>0.42040249293211274</v>
      </c>
    </row>
    <row r="430" spans="1:3" x14ac:dyDescent="0.3">
      <c r="A430" s="32">
        <v>65</v>
      </c>
      <c r="B430" s="32">
        <v>1000000</v>
      </c>
      <c r="C430" s="33">
        <f t="shared" si="6"/>
        <v>0.42037667927365391</v>
      </c>
    </row>
    <row r="431" spans="1:3" x14ac:dyDescent="0.3">
      <c r="A431" s="32">
        <v>225</v>
      </c>
      <c r="B431" s="32">
        <v>5618</v>
      </c>
      <c r="C431" s="33">
        <f t="shared" si="6"/>
        <v>0.42035939486599133</v>
      </c>
    </row>
    <row r="432" spans="1:3" x14ac:dyDescent="0.3">
      <c r="A432" s="32">
        <v>225</v>
      </c>
      <c r="B432" s="32">
        <v>305000</v>
      </c>
      <c r="C432" s="33">
        <f t="shared" si="6"/>
        <v>0.42031609959962174</v>
      </c>
    </row>
    <row r="433" spans="1:3" x14ac:dyDescent="0.3">
      <c r="A433" s="32">
        <v>214</v>
      </c>
      <c r="B433" s="32">
        <v>1078919</v>
      </c>
      <c r="C433" s="33">
        <f t="shared" si="6"/>
        <v>0.42027953803332485</v>
      </c>
    </row>
    <row r="434" spans="1:3" x14ac:dyDescent="0.3">
      <c r="A434" s="32">
        <v>1800</v>
      </c>
      <c r="B434" s="32">
        <v>1000000</v>
      </c>
      <c r="C434" s="33">
        <f t="shared" si="6"/>
        <v>0.42026342308500314</v>
      </c>
    </row>
    <row r="435" spans="1:3" x14ac:dyDescent="0.3">
      <c r="A435" s="32">
        <v>220</v>
      </c>
      <c r="B435" s="32">
        <v>1600000</v>
      </c>
      <c r="C435" s="33">
        <f t="shared" si="6"/>
        <v>0.42063904060631985</v>
      </c>
    </row>
    <row r="436" spans="1:3" x14ac:dyDescent="0.3">
      <c r="A436" s="32">
        <v>130</v>
      </c>
      <c r="B436" s="32">
        <v>150000</v>
      </c>
      <c r="C436" s="33">
        <f t="shared" si="6"/>
        <v>0.42063947372277177</v>
      </c>
    </row>
    <row r="437" spans="1:3" x14ac:dyDescent="0.3">
      <c r="A437" s="32">
        <v>1800</v>
      </c>
      <c r="B437" s="32">
        <v>30000000</v>
      </c>
      <c r="C437" s="33">
        <f t="shared" si="6"/>
        <v>0.4205900052355398</v>
      </c>
    </row>
    <row r="438" spans="1:3" x14ac:dyDescent="0.3">
      <c r="A438" s="32">
        <v>200</v>
      </c>
      <c r="B438" s="32">
        <v>800000</v>
      </c>
      <c r="C438" s="33">
        <f t="shared" si="6"/>
        <v>0.41982436981998533</v>
      </c>
    </row>
    <row r="439" spans="1:3" x14ac:dyDescent="0.3">
      <c r="A439" s="32">
        <v>1800</v>
      </c>
      <c r="B439" s="32">
        <v>1000000</v>
      </c>
      <c r="C439" s="33">
        <f t="shared" si="6"/>
        <v>0.41979982061064636</v>
      </c>
    </row>
    <row r="440" spans="1:3" x14ac:dyDescent="0.3">
      <c r="A440" s="32">
        <v>250</v>
      </c>
      <c r="B440" s="32">
        <v>7300000</v>
      </c>
      <c r="C440" s="33">
        <f t="shared" si="6"/>
        <v>0.42017480655412159</v>
      </c>
    </row>
    <row r="441" spans="1:3" x14ac:dyDescent="0.3">
      <c r="A441" s="32">
        <v>8</v>
      </c>
      <c r="B441" s="32">
        <v>15000</v>
      </c>
      <c r="C441" s="33">
        <f t="shared" si="6"/>
        <v>0.42046664179850685</v>
      </c>
    </row>
    <row r="442" spans="1:3" x14ac:dyDescent="0.3">
      <c r="A442" s="32">
        <v>188</v>
      </c>
      <c r="B442" s="32">
        <v>800000</v>
      </c>
      <c r="C442" s="33">
        <f t="shared" si="6"/>
        <v>0.42040341369836109</v>
      </c>
    </row>
    <row r="443" spans="1:3" x14ac:dyDescent="0.3">
      <c r="A443" s="32">
        <v>3270</v>
      </c>
      <c r="B443" s="32">
        <v>500000</v>
      </c>
      <c r="C443" s="33">
        <f t="shared" si="6"/>
        <v>0.42037854470019731</v>
      </c>
    </row>
    <row r="444" spans="1:3" x14ac:dyDescent="0.3">
      <c r="A444" s="32">
        <v>8</v>
      </c>
      <c r="B444" s="32">
        <v>131113</v>
      </c>
      <c r="C444" s="33">
        <f t="shared" si="6"/>
        <v>0.42194281239776971</v>
      </c>
    </row>
    <row r="445" spans="1:3" x14ac:dyDescent="0.3">
      <c r="A445" s="32">
        <v>3270</v>
      </c>
      <c r="B445" s="32">
        <v>5000000</v>
      </c>
      <c r="C445" s="33">
        <f t="shared" si="6"/>
        <v>0.42188496476617593</v>
      </c>
    </row>
    <row r="446" spans="1:3" x14ac:dyDescent="0.3">
      <c r="A446" s="32">
        <v>2279</v>
      </c>
      <c r="B446" s="32">
        <v>4300000</v>
      </c>
      <c r="C446" s="33">
        <f t="shared" si="6"/>
        <v>0.42213125732381074</v>
      </c>
    </row>
    <row r="447" spans="1:3" x14ac:dyDescent="0.3">
      <c r="A447" s="32">
        <v>61</v>
      </c>
      <c r="B447" s="32">
        <v>500000</v>
      </c>
      <c r="C447" s="33">
        <f t="shared" si="6"/>
        <v>0.42216519672367853</v>
      </c>
    </row>
    <row r="448" spans="1:3" x14ac:dyDescent="0.3">
      <c r="A448" s="32">
        <v>61</v>
      </c>
      <c r="B448" s="32">
        <v>24400</v>
      </c>
      <c r="C448" s="33">
        <f t="shared" si="6"/>
        <v>0.42212600908529352</v>
      </c>
    </row>
    <row r="449" spans="1:3" x14ac:dyDescent="0.3">
      <c r="A449" s="32">
        <v>500</v>
      </c>
      <c r="B449" s="32">
        <v>480000</v>
      </c>
      <c r="C449" s="33">
        <f t="shared" si="6"/>
        <v>0.42206697534265286</v>
      </c>
    </row>
    <row r="450" spans="1:3" x14ac:dyDescent="0.3">
      <c r="A450" s="32">
        <v>160</v>
      </c>
      <c r="B450" s="32">
        <v>400000</v>
      </c>
      <c r="C450" s="33">
        <f t="shared" si="6"/>
        <v>0.42206714107573484</v>
      </c>
    </row>
    <row r="451" spans="1:3" x14ac:dyDescent="0.3">
      <c r="A451" s="32">
        <v>1924</v>
      </c>
      <c r="B451" s="32">
        <v>4000000</v>
      </c>
      <c r="C451" s="33">
        <f t="shared" ref="C451:C514" si="7">CORREL(A451:A2167,B451:B2167)</f>
        <v>0.42202837473893673</v>
      </c>
    </row>
    <row r="452" spans="1:3" x14ac:dyDescent="0.3">
      <c r="A452" s="32">
        <v>36</v>
      </c>
      <c r="B452" s="32">
        <v>10000</v>
      </c>
      <c r="C452" s="33">
        <f t="shared" si="7"/>
        <v>0.42202780268667567</v>
      </c>
    </row>
    <row r="453" spans="1:3" x14ac:dyDescent="0.3">
      <c r="A453" s="32">
        <v>200</v>
      </c>
      <c r="B453" s="32">
        <v>100000</v>
      </c>
      <c r="C453" s="33">
        <f t="shared" si="7"/>
        <v>0.42196619821695158</v>
      </c>
    </row>
    <row r="454" spans="1:3" x14ac:dyDescent="0.3">
      <c r="A454" s="32">
        <v>2279</v>
      </c>
      <c r="B454" s="32">
        <v>100000</v>
      </c>
      <c r="C454" s="33">
        <f t="shared" si="7"/>
        <v>0.42192239870638648</v>
      </c>
    </row>
    <row r="455" spans="1:3" x14ac:dyDescent="0.3">
      <c r="A455" s="32">
        <v>250</v>
      </c>
      <c r="B455" s="32">
        <v>50000</v>
      </c>
      <c r="C455" s="33">
        <f t="shared" si="7"/>
        <v>0.42276044397178569</v>
      </c>
    </row>
    <row r="456" spans="1:3" x14ac:dyDescent="0.3">
      <c r="A456" s="32">
        <v>200</v>
      </c>
      <c r="B456" s="32">
        <v>1500000</v>
      </c>
      <c r="C456" s="33">
        <f t="shared" si="7"/>
        <v>0.42272167338133504</v>
      </c>
    </row>
    <row r="457" spans="1:3" x14ac:dyDescent="0.3">
      <c r="A457" s="32">
        <v>506</v>
      </c>
      <c r="B457" s="32">
        <v>4000000</v>
      </c>
      <c r="C457" s="33">
        <f t="shared" si="7"/>
        <v>0.42271984310231803</v>
      </c>
    </row>
    <row r="458" spans="1:3" x14ac:dyDescent="0.3">
      <c r="A458" s="32">
        <v>25</v>
      </c>
      <c r="B458" s="32">
        <v>100000</v>
      </c>
      <c r="C458" s="33">
        <f t="shared" si="7"/>
        <v>0.4227440126162948</v>
      </c>
    </row>
    <row r="459" spans="1:3" x14ac:dyDescent="0.3">
      <c r="A459" s="32">
        <v>250</v>
      </c>
      <c r="B459" s="32">
        <v>1200000</v>
      </c>
      <c r="C459" s="33">
        <f t="shared" si="7"/>
        <v>0.42268542580393131</v>
      </c>
    </row>
    <row r="460" spans="1:3" x14ac:dyDescent="0.3">
      <c r="A460" s="32">
        <v>184</v>
      </c>
      <c r="B460" s="32">
        <v>40000</v>
      </c>
      <c r="C460" s="33">
        <f t="shared" si="7"/>
        <v>0.42267318026392314</v>
      </c>
    </row>
    <row r="461" spans="1:3" x14ac:dyDescent="0.3">
      <c r="A461" s="32">
        <v>3270</v>
      </c>
      <c r="B461" s="32">
        <v>5000000</v>
      </c>
      <c r="C461" s="33">
        <f t="shared" si="7"/>
        <v>0.42262588565396969</v>
      </c>
    </row>
    <row r="462" spans="1:3" x14ac:dyDescent="0.3">
      <c r="A462" s="32">
        <v>3270</v>
      </c>
      <c r="B462" s="32">
        <v>200000</v>
      </c>
      <c r="C462" s="33">
        <f t="shared" si="7"/>
        <v>0.42288564630107583</v>
      </c>
    </row>
    <row r="463" spans="1:3" x14ac:dyDescent="0.3">
      <c r="A463" s="32">
        <v>184</v>
      </c>
      <c r="B463" s="32">
        <v>12000</v>
      </c>
      <c r="C463" s="33">
        <f t="shared" si="7"/>
        <v>0.4245921913633679</v>
      </c>
    </row>
    <row r="464" spans="1:3" x14ac:dyDescent="0.3">
      <c r="A464" s="32">
        <v>384</v>
      </c>
      <c r="B464" s="32">
        <v>2000000</v>
      </c>
      <c r="C464" s="33">
        <f t="shared" si="7"/>
        <v>0.42454454699633959</v>
      </c>
    </row>
    <row r="465" spans="1:3" x14ac:dyDescent="0.3">
      <c r="A465" s="32">
        <v>3270</v>
      </c>
      <c r="B465" s="32">
        <v>15000000</v>
      </c>
      <c r="C465" s="33">
        <f t="shared" si="7"/>
        <v>0.424547689006812</v>
      </c>
    </row>
    <row r="466" spans="1:3" x14ac:dyDescent="0.3">
      <c r="A466" s="32">
        <v>384</v>
      </c>
      <c r="B466" s="32">
        <v>3500000</v>
      </c>
      <c r="C466" s="33">
        <f t="shared" si="7"/>
        <v>0.42234886640550307</v>
      </c>
    </row>
    <row r="467" spans="1:3" x14ac:dyDescent="0.3">
      <c r="A467" s="32">
        <v>190</v>
      </c>
      <c r="B467" s="32">
        <v>950000</v>
      </c>
      <c r="C467" s="33">
        <f t="shared" si="7"/>
        <v>0.42238732116849315</v>
      </c>
    </row>
    <row r="468" spans="1:3" x14ac:dyDescent="0.3">
      <c r="A468" s="32">
        <v>124</v>
      </c>
      <c r="B468" s="32">
        <v>860000</v>
      </c>
      <c r="C468" s="33">
        <f t="shared" si="7"/>
        <v>0.42236734200729315</v>
      </c>
    </row>
    <row r="469" spans="1:3" x14ac:dyDescent="0.3">
      <c r="A469" s="32">
        <v>124</v>
      </c>
      <c r="B469" s="32">
        <v>25000</v>
      </c>
      <c r="C469" s="33">
        <f t="shared" si="7"/>
        <v>0.42234357968962571</v>
      </c>
    </row>
    <row r="470" spans="1:3" x14ac:dyDescent="0.3">
      <c r="A470" s="32">
        <v>192</v>
      </c>
      <c r="B470" s="32">
        <v>50000</v>
      </c>
      <c r="C470" s="33">
        <f t="shared" si="7"/>
        <v>0.42228982445790386</v>
      </c>
    </row>
    <row r="471" spans="1:3" x14ac:dyDescent="0.3">
      <c r="A471" s="32">
        <v>110</v>
      </c>
      <c r="B471" s="32">
        <v>40000</v>
      </c>
      <c r="C471" s="33">
        <f t="shared" si="7"/>
        <v>0.42224393098618646</v>
      </c>
    </row>
    <row r="472" spans="1:3" x14ac:dyDescent="0.3">
      <c r="A472" s="32">
        <v>20</v>
      </c>
      <c r="B472" s="32">
        <v>150000</v>
      </c>
      <c r="C472" s="33">
        <f t="shared" si="7"/>
        <v>0.42218917020570279</v>
      </c>
    </row>
    <row r="473" spans="1:3" x14ac:dyDescent="0.3">
      <c r="A473" s="32">
        <v>550</v>
      </c>
      <c r="B473" s="32">
        <v>2000000</v>
      </c>
      <c r="C473" s="33">
        <f t="shared" si="7"/>
        <v>0.42213227767146494</v>
      </c>
    </row>
    <row r="474" spans="1:3" x14ac:dyDescent="0.3">
      <c r="A474" s="32">
        <v>700</v>
      </c>
      <c r="B474" s="32">
        <v>5600000</v>
      </c>
      <c r="C474" s="33">
        <f t="shared" si="7"/>
        <v>0.42213229384853052</v>
      </c>
    </row>
    <row r="475" spans="1:3" x14ac:dyDescent="0.3">
      <c r="A475" s="32">
        <v>110</v>
      </c>
      <c r="B475" s="32">
        <v>500000</v>
      </c>
      <c r="C475" s="33">
        <f t="shared" si="7"/>
        <v>0.42212172784185187</v>
      </c>
    </row>
    <row r="476" spans="1:3" x14ac:dyDescent="0.3">
      <c r="A476" s="32">
        <v>1000</v>
      </c>
      <c r="B476" s="32">
        <v>600000</v>
      </c>
      <c r="C476" s="33">
        <f t="shared" si="7"/>
        <v>0.422083572172951</v>
      </c>
    </row>
    <row r="477" spans="1:3" x14ac:dyDescent="0.3">
      <c r="A477" s="32">
        <v>1000</v>
      </c>
      <c r="B477" s="32">
        <v>13000000</v>
      </c>
      <c r="C477" s="33">
        <f t="shared" si="7"/>
        <v>0.42219616880111827</v>
      </c>
    </row>
    <row r="478" spans="1:3" x14ac:dyDescent="0.3">
      <c r="A478" s="32">
        <v>170</v>
      </c>
      <c r="B478" s="32">
        <v>2900000</v>
      </c>
      <c r="C478" s="33">
        <f t="shared" si="7"/>
        <v>0.42211177557769808</v>
      </c>
    </row>
    <row r="479" spans="1:3" x14ac:dyDescent="0.3">
      <c r="A479" s="32">
        <v>25</v>
      </c>
      <c r="B479" s="32">
        <v>100000</v>
      </c>
      <c r="C479" s="33">
        <f t="shared" si="7"/>
        <v>0.42217301240994853</v>
      </c>
    </row>
    <row r="480" spans="1:3" x14ac:dyDescent="0.3">
      <c r="A480" s="32">
        <v>40</v>
      </c>
      <c r="B480" s="32">
        <v>25641</v>
      </c>
      <c r="C480" s="33">
        <f t="shared" si="7"/>
        <v>0.42211438890424302</v>
      </c>
    </row>
    <row r="481" spans="1:3" x14ac:dyDescent="0.3">
      <c r="A481" s="32">
        <v>20</v>
      </c>
      <c r="B481" s="32">
        <v>105000</v>
      </c>
      <c r="C481" s="33">
        <f t="shared" si="7"/>
        <v>0.42205337471749182</v>
      </c>
    </row>
    <row r="482" spans="1:3" x14ac:dyDescent="0.3">
      <c r="A482" s="32">
        <v>150</v>
      </c>
      <c r="B482" s="32">
        <v>450000</v>
      </c>
      <c r="C482" s="33">
        <f t="shared" si="7"/>
        <v>0.42199446891463926</v>
      </c>
    </row>
    <row r="483" spans="1:3" x14ac:dyDescent="0.3">
      <c r="A483" s="32">
        <v>45</v>
      </c>
      <c r="B483" s="32">
        <v>229000</v>
      </c>
      <c r="C483" s="33">
        <f t="shared" si="7"/>
        <v>0.42195639803130075</v>
      </c>
    </row>
    <row r="484" spans="1:3" x14ac:dyDescent="0.3">
      <c r="A484" s="32">
        <v>45</v>
      </c>
      <c r="B484" s="32">
        <v>11500</v>
      </c>
      <c r="C484" s="33">
        <f t="shared" si="7"/>
        <v>0.4219041408806925</v>
      </c>
    </row>
    <row r="485" spans="1:3" x14ac:dyDescent="0.3">
      <c r="A485" s="32">
        <v>9</v>
      </c>
      <c r="B485" s="32">
        <v>60000</v>
      </c>
      <c r="C485" s="33">
        <f t="shared" si="7"/>
        <v>0.42184246756379595</v>
      </c>
    </row>
    <row r="486" spans="1:3" x14ac:dyDescent="0.3">
      <c r="A486" s="32">
        <v>40</v>
      </c>
      <c r="B486" s="32">
        <v>150000</v>
      </c>
      <c r="C486" s="33">
        <f t="shared" si="7"/>
        <v>0.42178044497828299</v>
      </c>
    </row>
    <row r="487" spans="1:3" x14ac:dyDescent="0.3">
      <c r="A487" s="32">
        <v>300</v>
      </c>
      <c r="B487" s="32">
        <v>100000</v>
      </c>
      <c r="C487" s="33">
        <f t="shared" si="7"/>
        <v>0.42172415319379236</v>
      </c>
    </row>
    <row r="488" spans="1:3" x14ac:dyDescent="0.3">
      <c r="A488" s="32">
        <v>61</v>
      </c>
      <c r="B488" s="32">
        <v>195000</v>
      </c>
      <c r="C488" s="33">
        <f t="shared" si="7"/>
        <v>0.4216923637749026</v>
      </c>
    </row>
    <row r="489" spans="1:3" x14ac:dyDescent="0.3">
      <c r="A489" s="32">
        <v>4378</v>
      </c>
      <c r="B489" s="32">
        <v>18200000</v>
      </c>
      <c r="C489" s="33">
        <f t="shared" si="7"/>
        <v>0.42163902243375262</v>
      </c>
    </row>
    <row r="490" spans="1:3" x14ac:dyDescent="0.3">
      <c r="A490" s="32">
        <v>170</v>
      </c>
      <c r="B490" s="32">
        <v>40000</v>
      </c>
      <c r="C490" s="33">
        <f t="shared" si="7"/>
        <v>0.4178562581083381</v>
      </c>
    </row>
    <row r="491" spans="1:3" x14ac:dyDescent="0.3">
      <c r="A491" s="32">
        <v>1000</v>
      </c>
      <c r="B491" s="32">
        <v>140000</v>
      </c>
      <c r="C491" s="33">
        <f t="shared" si="7"/>
        <v>0.41780663046394806</v>
      </c>
    </row>
    <row r="492" spans="1:3" x14ac:dyDescent="0.3">
      <c r="A492" s="32">
        <v>13</v>
      </c>
      <c r="B492" s="32">
        <v>2587428</v>
      </c>
      <c r="C492" s="33">
        <f t="shared" si="7"/>
        <v>0.41794875757365196</v>
      </c>
    </row>
    <row r="493" spans="1:3" x14ac:dyDescent="0.3">
      <c r="A493" s="32">
        <v>1000</v>
      </c>
      <c r="B493" s="32">
        <v>200000</v>
      </c>
      <c r="C493" s="33">
        <f t="shared" si="7"/>
        <v>0.41802707052557875</v>
      </c>
    </row>
    <row r="494" spans="1:3" x14ac:dyDescent="0.3">
      <c r="A494" s="32"/>
      <c r="B494" s="32">
        <v>100000</v>
      </c>
      <c r="C494" s="33">
        <f t="shared" si="7"/>
        <v>0.418165407003323</v>
      </c>
    </row>
    <row r="495" spans="1:3" x14ac:dyDescent="0.3">
      <c r="A495" s="32">
        <v>1000</v>
      </c>
      <c r="B495" s="32">
        <v>8000000</v>
      </c>
      <c r="C495" s="33">
        <f t="shared" si="7"/>
        <v>0.418165407003323</v>
      </c>
    </row>
    <row r="496" spans="1:3" x14ac:dyDescent="0.3">
      <c r="A496" s="32"/>
      <c r="B496" s="32">
        <v>10000</v>
      </c>
      <c r="C496" s="33">
        <f t="shared" si="7"/>
        <v>0.41802164394628033</v>
      </c>
    </row>
    <row r="497" spans="1:3" x14ac:dyDescent="0.3">
      <c r="A497" s="32">
        <v>35</v>
      </c>
      <c r="B497" s="32">
        <v>280000</v>
      </c>
      <c r="C497" s="33">
        <f t="shared" si="7"/>
        <v>0.41802164394628033</v>
      </c>
    </row>
    <row r="498" spans="1:3" x14ac:dyDescent="0.3">
      <c r="A498" s="32"/>
      <c r="B498" s="32">
        <v>200000</v>
      </c>
      <c r="C498" s="33">
        <f t="shared" si="7"/>
        <v>0.41797059140620557</v>
      </c>
    </row>
    <row r="499" spans="1:3" x14ac:dyDescent="0.3">
      <c r="A499" s="32">
        <v>350</v>
      </c>
      <c r="B499" s="32">
        <v>100000</v>
      </c>
      <c r="C499" s="33">
        <f t="shared" si="7"/>
        <v>0.41797059140620557</v>
      </c>
    </row>
    <row r="500" spans="1:3" x14ac:dyDescent="0.3">
      <c r="A500" s="32">
        <v>20</v>
      </c>
      <c r="B500" s="32">
        <v>100000</v>
      </c>
      <c r="C500" s="33">
        <f t="shared" si="7"/>
        <v>0.41794639573928594</v>
      </c>
    </row>
    <row r="501" spans="1:3" x14ac:dyDescent="0.3">
      <c r="A501" s="32">
        <v>350</v>
      </c>
      <c r="B501" s="32">
        <v>1800000</v>
      </c>
      <c r="C501" s="33">
        <f t="shared" si="7"/>
        <v>0.4178861572480414</v>
      </c>
    </row>
    <row r="502" spans="1:3" x14ac:dyDescent="0.3">
      <c r="A502" s="32">
        <v>52</v>
      </c>
      <c r="B502" s="32">
        <v>1400000</v>
      </c>
      <c r="C502" s="33">
        <f t="shared" si="7"/>
        <v>0.41788688207105446</v>
      </c>
    </row>
    <row r="503" spans="1:3" x14ac:dyDescent="0.3">
      <c r="A503" s="32">
        <v>137</v>
      </c>
      <c r="B503" s="32">
        <v>2000000</v>
      </c>
      <c r="C503" s="33">
        <f t="shared" si="7"/>
        <v>0.41788990006250704</v>
      </c>
    </row>
    <row r="504" spans="1:3" x14ac:dyDescent="0.3">
      <c r="A504" s="32">
        <v>137</v>
      </c>
      <c r="B504" s="32">
        <v>5000</v>
      </c>
      <c r="C504" s="33">
        <f t="shared" si="7"/>
        <v>0.41791396879845383</v>
      </c>
    </row>
    <row r="505" spans="1:3" x14ac:dyDescent="0.3">
      <c r="A505" s="32">
        <v>137</v>
      </c>
      <c r="B505" s="32">
        <v>100000</v>
      </c>
      <c r="C505" s="33">
        <f t="shared" si="7"/>
        <v>0.41785933536789849</v>
      </c>
    </row>
    <row r="506" spans="1:3" x14ac:dyDescent="0.3">
      <c r="A506" s="32">
        <v>5</v>
      </c>
      <c r="B506" s="32">
        <v>5039602</v>
      </c>
      <c r="C506" s="33">
        <f t="shared" si="7"/>
        <v>0.41780769143106911</v>
      </c>
    </row>
    <row r="507" spans="1:3" x14ac:dyDescent="0.3">
      <c r="A507" s="32"/>
      <c r="B507" s="32">
        <v>16837</v>
      </c>
      <c r="C507" s="33">
        <f t="shared" si="7"/>
        <v>0.41807247537027215</v>
      </c>
    </row>
    <row r="508" spans="1:3" x14ac:dyDescent="0.3">
      <c r="A508" s="32">
        <v>150</v>
      </c>
      <c r="B508" s="32">
        <v>1200000</v>
      </c>
      <c r="C508" s="33">
        <f t="shared" si="7"/>
        <v>0.41807247537027215</v>
      </c>
    </row>
    <row r="509" spans="1:3" x14ac:dyDescent="0.3">
      <c r="A509" s="32"/>
      <c r="B509" s="32">
        <v>2361</v>
      </c>
      <c r="C509" s="33">
        <f t="shared" si="7"/>
        <v>0.41806113720133736</v>
      </c>
    </row>
    <row r="510" spans="1:3" x14ac:dyDescent="0.3">
      <c r="A510" s="32">
        <v>143</v>
      </c>
      <c r="B510" s="32">
        <v>7000000</v>
      </c>
      <c r="C510" s="33">
        <f t="shared" si="7"/>
        <v>0.41806113720133736</v>
      </c>
    </row>
    <row r="511" spans="1:3" x14ac:dyDescent="0.3">
      <c r="A511" s="32">
        <v>177</v>
      </c>
      <c r="B511" s="32">
        <v>6500000</v>
      </c>
      <c r="C511" s="33">
        <f t="shared" si="7"/>
        <v>0.41840778840121173</v>
      </c>
    </row>
    <row r="512" spans="1:3" x14ac:dyDescent="0.3">
      <c r="A512" s="32">
        <v>40</v>
      </c>
      <c r="B512" s="32">
        <v>410000</v>
      </c>
      <c r="C512" s="33">
        <f t="shared" si="7"/>
        <v>0.41869320041385305</v>
      </c>
    </row>
    <row r="513" spans="1:3" x14ac:dyDescent="0.3">
      <c r="A513" s="32">
        <v>200</v>
      </c>
      <c r="B513" s="32">
        <v>350000</v>
      </c>
      <c r="C513" s="33">
        <f t="shared" si="7"/>
        <v>0.41864821836443605</v>
      </c>
    </row>
    <row r="514" spans="1:3" x14ac:dyDescent="0.3">
      <c r="A514" s="32">
        <v>110</v>
      </c>
      <c r="B514" s="32">
        <v>30000</v>
      </c>
      <c r="C514" s="33">
        <f t="shared" si="7"/>
        <v>0.41860979793473313</v>
      </c>
    </row>
    <row r="515" spans="1:3" x14ac:dyDescent="0.3">
      <c r="A515" s="32">
        <v>67</v>
      </c>
      <c r="B515" s="32">
        <v>1000000</v>
      </c>
      <c r="C515" s="33">
        <f t="shared" ref="C515:C578" si="8">CORREL(A515:A2231,B515:B2231)</f>
        <v>0.41855319365634269</v>
      </c>
    </row>
    <row r="516" spans="1:3" x14ac:dyDescent="0.3">
      <c r="A516" s="32">
        <v>55</v>
      </c>
      <c r="B516" s="32">
        <v>500000</v>
      </c>
      <c r="C516" s="33">
        <f t="shared" si="8"/>
        <v>0.41853575603843046</v>
      </c>
    </row>
    <row r="517" spans="1:3" x14ac:dyDescent="0.3">
      <c r="A517" s="32">
        <v>40</v>
      </c>
      <c r="B517" s="32">
        <v>200000</v>
      </c>
      <c r="C517" s="33">
        <f t="shared" si="8"/>
        <v>0.41849497131657343</v>
      </c>
    </row>
    <row r="518" spans="1:3" x14ac:dyDescent="0.3">
      <c r="A518" s="32">
        <v>40</v>
      </c>
      <c r="B518" s="32">
        <v>23000</v>
      </c>
      <c r="C518" s="33">
        <f t="shared" si="8"/>
        <v>0.41843994225912567</v>
      </c>
    </row>
    <row r="519" spans="1:3" x14ac:dyDescent="0.3">
      <c r="A519" s="32">
        <v>40</v>
      </c>
      <c r="B519" s="32">
        <v>4000</v>
      </c>
      <c r="C519" s="33">
        <f t="shared" si="8"/>
        <v>0.41837692327693898</v>
      </c>
    </row>
    <row r="520" spans="1:3" x14ac:dyDescent="0.3">
      <c r="A520" s="32">
        <v>19</v>
      </c>
      <c r="B520" s="32">
        <v>300000</v>
      </c>
      <c r="C520" s="33">
        <f t="shared" si="8"/>
        <v>0.4183129486132775</v>
      </c>
    </row>
    <row r="521" spans="1:3" x14ac:dyDescent="0.3">
      <c r="A521" s="32">
        <v>100</v>
      </c>
      <c r="B521" s="32">
        <v>50000</v>
      </c>
      <c r="C521" s="33">
        <f t="shared" si="8"/>
        <v>0.41826137401611635</v>
      </c>
    </row>
    <row r="522" spans="1:3" x14ac:dyDescent="0.3">
      <c r="A522" s="32">
        <v>100</v>
      </c>
      <c r="B522" s="32">
        <v>800000</v>
      </c>
      <c r="C522" s="33">
        <f t="shared" si="8"/>
        <v>0.41820387513424478</v>
      </c>
    </row>
    <row r="523" spans="1:3" x14ac:dyDescent="0.3">
      <c r="A523" s="32">
        <v>19</v>
      </c>
      <c r="B523" s="32">
        <v>38000</v>
      </c>
      <c r="C523" s="33">
        <f t="shared" si="8"/>
        <v>0.41817640428509123</v>
      </c>
    </row>
    <row r="524" spans="1:3" x14ac:dyDescent="0.3">
      <c r="A524" s="32">
        <v>4500</v>
      </c>
      <c r="B524" s="32">
        <v>10000000</v>
      </c>
      <c r="C524" s="33">
        <f t="shared" si="8"/>
        <v>0.41811208357691948</v>
      </c>
    </row>
    <row r="525" spans="1:3" x14ac:dyDescent="0.3">
      <c r="A525" s="32">
        <v>484</v>
      </c>
      <c r="B525" s="32">
        <v>800000</v>
      </c>
      <c r="C525" s="33">
        <f t="shared" si="8"/>
        <v>0.41718033253699738</v>
      </c>
    </row>
    <row r="526" spans="1:3" x14ac:dyDescent="0.3">
      <c r="A526" s="32">
        <v>4500</v>
      </c>
      <c r="B526" s="32">
        <v>1500000</v>
      </c>
      <c r="C526" s="33">
        <f t="shared" si="8"/>
        <v>0.41717666860778801</v>
      </c>
    </row>
    <row r="527" spans="1:3" x14ac:dyDescent="0.3">
      <c r="A527" s="32">
        <v>1924</v>
      </c>
      <c r="B527" s="32">
        <v>1000000</v>
      </c>
      <c r="C527" s="33">
        <f t="shared" si="8"/>
        <v>0.4198860869529718</v>
      </c>
    </row>
    <row r="528" spans="1:3" x14ac:dyDescent="0.3">
      <c r="A528" s="32">
        <v>110</v>
      </c>
      <c r="B528" s="32">
        <v>165250</v>
      </c>
      <c r="C528" s="33">
        <f t="shared" si="8"/>
        <v>0.42035801311035687</v>
      </c>
    </row>
    <row r="529" spans="1:3" x14ac:dyDescent="0.3">
      <c r="A529" s="32">
        <v>20</v>
      </c>
      <c r="B529" s="32">
        <v>243250</v>
      </c>
      <c r="C529" s="33">
        <f t="shared" si="8"/>
        <v>0.42030587359769062</v>
      </c>
    </row>
    <row r="530" spans="1:3" x14ac:dyDescent="0.3">
      <c r="A530" s="32">
        <v>195</v>
      </c>
      <c r="B530" s="32">
        <v>500000</v>
      </c>
      <c r="C530" s="33">
        <f t="shared" si="8"/>
        <v>0.420251609418406</v>
      </c>
    </row>
    <row r="531" spans="1:3" x14ac:dyDescent="0.3">
      <c r="A531" s="32">
        <v>60</v>
      </c>
      <c r="B531" s="32">
        <v>148000</v>
      </c>
      <c r="C531" s="33">
        <f t="shared" si="8"/>
        <v>0.42021658441543019</v>
      </c>
    </row>
    <row r="532" spans="1:3" x14ac:dyDescent="0.3">
      <c r="A532" s="32">
        <v>195</v>
      </c>
      <c r="B532" s="32">
        <v>40000</v>
      </c>
      <c r="C532" s="33">
        <f t="shared" si="8"/>
        <v>0.42015990752479632</v>
      </c>
    </row>
    <row r="533" spans="1:3" x14ac:dyDescent="0.3">
      <c r="A533" s="32">
        <v>500</v>
      </c>
      <c r="B533" s="32">
        <v>500000</v>
      </c>
      <c r="C533" s="33">
        <f t="shared" si="8"/>
        <v>0.42011183850417522</v>
      </c>
    </row>
    <row r="534" spans="1:3" x14ac:dyDescent="0.3">
      <c r="A534" s="32">
        <v>500</v>
      </c>
      <c r="B534" s="32">
        <v>4000000</v>
      </c>
      <c r="C534" s="33">
        <f t="shared" si="8"/>
        <v>0.42011185032833409</v>
      </c>
    </row>
    <row r="535" spans="1:3" x14ac:dyDescent="0.3">
      <c r="A535" s="32">
        <v>65</v>
      </c>
      <c r="B535" s="32">
        <v>500000</v>
      </c>
      <c r="C535" s="33">
        <f t="shared" si="8"/>
        <v>0.42013781907224751</v>
      </c>
    </row>
    <row r="536" spans="1:3" x14ac:dyDescent="0.3">
      <c r="A536" s="32">
        <v>3500</v>
      </c>
      <c r="B536" s="32">
        <v>18200000</v>
      </c>
      <c r="C536" s="33">
        <f t="shared" si="8"/>
        <v>0.42009657585503402</v>
      </c>
    </row>
    <row r="537" spans="1:3" x14ac:dyDescent="0.3">
      <c r="A537" s="32">
        <v>200</v>
      </c>
      <c r="B537" s="32">
        <v>1000000</v>
      </c>
      <c r="C537" s="33">
        <f t="shared" si="8"/>
        <v>0.41692898267404027</v>
      </c>
    </row>
    <row r="538" spans="1:3" x14ac:dyDescent="0.3">
      <c r="A538" s="32">
        <v>932</v>
      </c>
      <c r="B538" s="32">
        <v>7500000</v>
      </c>
      <c r="C538" s="33">
        <f t="shared" si="8"/>
        <v>0.41690975044378908</v>
      </c>
    </row>
    <row r="539" spans="1:3" x14ac:dyDescent="0.3">
      <c r="A539" s="32">
        <v>41</v>
      </c>
      <c r="B539" s="32">
        <v>1000000</v>
      </c>
      <c r="C539" s="33">
        <f t="shared" si="8"/>
        <v>0.41680065485487933</v>
      </c>
    </row>
    <row r="540" spans="1:3" x14ac:dyDescent="0.3">
      <c r="A540" s="32">
        <v>54</v>
      </c>
      <c r="B540" s="32">
        <v>3500000</v>
      </c>
      <c r="C540" s="33">
        <f t="shared" si="8"/>
        <v>0.41678393003491038</v>
      </c>
    </row>
    <row r="541" spans="1:3" x14ac:dyDescent="0.3">
      <c r="A541" s="32">
        <v>106</v>
      </c>
      <c r="B541" s="32">
        <v>800000</v>
      </c>
      <c r="C541" s="33">
        <f t="shared" si="8"/>
        <v>0.41691489288057948</v>
      </c>
    </row>
    <row r="542" spans="1:3" x14ac:dyDescent="0.3">
      <c r="A542" s="32">
        <v>225</v>
      </c>
      <c r="B542" s="32">
        <v>3500</v>
      </c>
      <c r="C542" s="33">
        <f t="shared" si="8"/>
        <v>0.41688758584682351</v>
      </c>
    </row>
    <row r="543" spans="1:3" x14ac:dyDescent="0.3">
      <c r="A543" s="32">
        <v>258</v>
      </c>
      <c r="B543" s="32">
        <v>2968711</v>
      </c>
      <c r="C543" s="33">
        <f t="shared" si="8"/>
        <v>0.41684226928396201</v>
      </c>
    </row>
    <row r="544" spans="1:3" x14ac:dyDescent="0.3">
      <c r="A544" s="32">
        <v>258</v>
      </c>
      <c r="B544" s="32">
        <v>919237</v>
      </c>
      <c r="C544" s="33">
        <f t="shared" si="8"/>
        <v>0.41689053207905419</v>
      </c>
    </row>
    <row r="545" spans="1:3" x14ac:dyDescent="0.3">
      <c r="A545" s="32">
        <v>225</v>
      </c>
      <c r="B545" s="32">
        <v>800000</v>
      </c>
      <c r="C545" s="33">
        <f t="shared" si="8"/>
        <v>0.41687032778822802</v>
      </c>
    </row>
    <row r="546" spans="1:3" x14ac:dyDescent="0.3">
      <c r="A546" s="32">
        <v>4412</v>
      </c>
      <c r="B546" s="32">
        <v>3000000</v>
      </c>
      <c r="C546" s="33">
        <f t="shared" si="8"/>
        <v>0.41684551670395653</v>
      </c>
    </row>
    <row r="547" spans="1:3" x14ac:dyDescent="0.3">
      <c r="A547" s="32">
        <v>100</v>
      </c>
      <c r="B547" s="32">
        <v>700000</v>
      </c>
      <c r="C547" s="33">
        <f t="shared" si="8"/>
        <v>0.41881957561091532</v>
      </c>
    </row>
    <row r="548" spans="1:3" x14ac:dyDescent="0.3">
      <c r="A548" s="32">
        <v>150</v>
      </c>
      <c r="B548" s="32">
        <v>500000</v>
      </c>
      <c r="C548" s="33">
        <f t="shared" si="8"/>
        <v>0.41878798516417892</v>
      </c>
    </row>
    <row r="549" spans="1:3" x14ac:dyDescent="0.3">
      <c r="A549" s="32">
        <v>5</v>
      </c>
      <c r="B549" s="32">
        <v>40000</v>
      </c>
      <c r="C549" s="33">
        <f t="shared" si="8"/>
        <v>0.4187501566880022</v>
      </c>
    </row>
    <row r="550" spans="1:3" x14ac:dyDescent="0.3">
      <c r="A550" s="32">
        <v>35</v>
      </c>
      <c r="B550" s="32">
        <v>150000</v>
      </c>
      <c r="C550" s="33">
        <f t="shared" si="8"/>
        <v>0.41868481853535361</v>
      </c>
    </row>
    <row r="551" spans="1:3" x14ac:dyDescent="0.3">
      <c r="A551" s="32">
        <v>60</v>
      </c>
      <c r="B551" s="32">
        <v>200000</v>
      </c>
      <c r="C551" s="33">
        <f t="shared" si="8"/>
        <v>0.41862631250612159</v>
      </c>
    </row>
    <row r="552" spans="1:3" x14ac:dyDescent="0.3">
      <c r="A552" s="32">
        <v>155</v>
      </c>
      <c r="B552" s="32">
        <v>360000</v>
      </c>
      <c r="C552" s="33">
        <f t="shared" si="8"/>
        <v>0.41857137078752438</v>
      </c>
    </row>
    <row r="553" spans="1:3" x14ac:dyDescent="0.3">
      <c r="A553" s="32">
        <v>60</v>
      </c>
      <c r="B553" s="32">
        <v>10000</v>
      </c>
      <c r="C553" s="33">
        <f t="shared" si="8"/>
        <v>0.41852864899870867</v>
      </c>
    </row>
    <row r="554" spans="1:3" x14ac:dyDescent="0.3">
      <c r="A554" s="32">
        <v>80</v>
      </c>
      <c r="B554" s="32">
        <v>100000</v>
      </c>
      <c r="C554" s="33">
        <f t="shared" si="8"/>
        <v>0.41846530947051447</v>
      </c>
    </row>
    <row r="555" spans="1:3" x14ac:dyDescent="0.3">
      <c r="A555" s="32">
        <v>80</v>
      </c>
      <c r="B555" s="32">
        <v>0</v>
      </c>
      <c r="C555" s="33">
        <f t="shared" si="8"/>
        <v>0.41840716631652203</v>
      </c>
    </row>
    <row r="556" spans="1:3" x14ac:dyDescent="0.3">
      <c r="A556" s="32">
        <v>184</v>
      </c>
      <c r="B556" s="32">
        <v>700000</v>
      </c>
      <c r="C556" s="33">
        <f t="shared" si="8"/>
        <v>0.418344861304147</v>
      </c>
    </row>
    <row r="557" spans="1:3" x14ac:dyDescent="0.3">
      <c r="A557" s="32">
        <v>27</v>
      </c>
      <c r="B557" s="32">
        <v>124000</v>
      </c>
      <c r="C557" s="33">
        <f t="shared" si="8"/>
        <v>0.41831478677890566</v>
      </c>
    </row>
    <row r="558" spans="1:3" x14ac:dyDescent="0.3">
      <c r="A558" s="32">
        <v>35</v>
      </c>
      <c r="B558" s="32">
        <v>30000</v>
      </c>
      <c r="C558" s="33">
        <f t="shared" si="8"/>
        <v>0.41825384089355988</v>
      </c>
    </row>
    <row r="559" spans="1:3" x14ac:dyDescent="0.3">
      <c r="A559" s="32">
        <v>35</v>
      </c>
      <c r="B559" s="32">
        <v>200000</v>
      </c>
      <c r="C559" s="33">
        <f t="shared" si="8"/>
        <v>0.41818890832613809</v>
      </c>
    </row>
    <row r="560" spans="1:3" x14ac:dyDescent="0.3">
      <c r="A560" s="32">
        <v>19</v>
      </c>
      <c r="B560" s="32">
        <v>60000</v>
      </c>
      <c r="C560" s="33">
        <f t="shared" si="8"/>
        <v>0.4181317349750665</v>
      </c>
    </row>
    <row r="561" spans="1:3" x14ac:dyDescent="0.3">
      <c r="A561" s="32">
        <v>173</v>
      </c>
      <c r="B561" s="32">
        <v>500000</v>
      </c>
      <c r="C561" s="33">
        <f t="shared" si="8"/>
        <v>0.41806689387372564</v>
      </c>
    </row>
    <row r="562" spans="1:3" x14ac:dyDescent="0.3">
      <c r="A562" s="32">
        <v>187</v>
      </c>
      <c r="B562" s="32">
        <v>1400000</v>
      </c>
      <c r="C562" s="33">
        <f t="shared" si="8"/>
        <v>0.41802921963915335</v>
      </c>
    </row>
    <row r="563" spans="1:3" x14ac:dyDescent="0.3">
      <c r="A563" s="32">
        <v>19</v>
      </c>
      <c r="B563" s="32">
        <v>750000</v>
      </c>
      <c r="C563" s="33">
        <f t="shared" si="8"/>
        <v>0.41802375670318831</v>
      </c>
    </row>
    <row r="564" spans="1:3" x14ac:dyDescent="0.3">
      <c r="A564" s="32">
        <v>962</v>
      </c>
      <c r="B564" s="32">
        <v>100000</v>
      </c>
      <c r="C564" s="33">
        <f t="shared" si="8"/>
        <v>0.41799355500846275</v>
      </c>
    </row>
    <row r="565" spans="1:3" x14ac:dyDescent="0.3">
      <c r="A565" s="32">
        <v>19</v>
      </c>
      <c r="B565" s="32">
        <v>300000</v>
      </c>
      <c r="C565" s="33">
        <f t="shared" si="8"/>
        <v>0.41812889226074673</v>
      </c>
    </row>
    <row r="566" spans="1:3" x14ac:dyDescent="0.3">
      <c r="A566" s="32">
        <v>177</v>
      </c>
      <c r="B566" s="32">
        <v>1800000</v>
      </c>
      <c r="C566" s="33">
        <f t="shared" si="8"/>
        <v>0.41807537629407304</v>
      </c>
    </row>
    <row r="567" spans="1:3" x14ac:dyDescent="0.3">
      <c r="A567" s="32">
        <v>962</v>
      </c>
      <c r="B567" s="32">
        <v>500000</v>
      </c>
      <c r="C567" s="33">
        <f t="shared" si="8"/>
        <v>0.41808656510591963</v>
      </c>
    </row>
    <row r="568" spans="1:3" x14ac:dyDescent="0.3">
      <c r="A568" s="32">
        <v>962</v>
      </c>
      <c r="B568" s="32">
        <v>3000000</v>
      </c>
      <c r="C568" s="33">
        <f t="shared" si="8"/>
        <v>0.4181977111207289</v>
      </c>
    </row>
    <row r="569" spans="1:3" x14ac:dyDescent="0.3">
      <c r="A569" s="32">
        <v>150</v>
      </c>
      <c r="B569" s="32">
        <v>59475</v>
      </c>
      <c r="C569" s="33">
        <f t="shared" si="8"/>
        <v>0.41818390542173456</v>
      </c>
    </row>
    <row r="570" spans="1:3" x14ac:dyDescent="0.3">
      <c r="A570" s="32">
        <v>116</v>
      </c>
      <c r="B570" s="32">
        <v>1350000</v>
      </c>
      <c r="C570" s="33">
        <f t="shared" si="8"/>
        <v>0.41812949068804872</v>
      </c>
    </row>
    <row r="571" spans="1:3" x14ac:dyDescent="0.3">
      <c r="A571" s="32">
        <v>52</v>
      </c>
      <c r="B571" s="32">
        <v>100000</v>
      </c>
      <c r="C571" s="33">
        <f t="shared" si="8"/>
        <v>0.4181251131179522</v>
      </c>
    </row>
    <row r="572" spans="1:3" x14ac:dyDescent="0.3">
      <c r="A572" s="32">
        <v>150</v>
      </c>
      <c r="B572" s="32">
        <v>35000</v>
      </c>
      <c r="C572" s="33">
        <f t="shared" si="8"/>
        <v>0.41806356268753886</v>
      </c>
    </row>
    <row r="573" spans="1:3" x14ac:dyDescent="0.3">
      <c r="A573" s="32">
        <v>90</v>
      </c>
      <c r="B573" s="32">
        <v>300000</v>
      </c>
      <c r="C573" s="33">
        <f t="shared" si="8"/>
        <v>0.41800805631287136</v>
      </c>
    </row>
    <row r="574" spans="1:3" x14ac:dyDescent="0.3">
      <c r="A574" s="32">
        <v>150</v>
      </c>
      <c r="B574" s="32">
        <v>3265000</v>
      </c>
      <c r="C574" s="33">
        <f t="shared" si="8"/>
        <v>0.41795730300621597</v>
      </c>
    </row>
    <row r="575" spans="1:3" x14ac:dyDescent="0.3">
      <c r="A575" s="32">
        <v>730</v>
      </c>
      <c r="B575" s="32">
        <v>500000</v>
      </c>
      <c r="C575" s="33">
        <f t="shared" si="8"/>
        <v>0.41804583892209968</v>
      </c>
    </row>
    <row r="576" spans="1:3" x14ac:dyDescent="0.3">
      <c r="A576" s="32">
        <v>730</v>
      </c>
      <c r="B576" s="32">
        <v>10000000</v>
      </c>
      <c r="C576" s="33">
        <f t="shared" si="8"/>
        <v>0.41809198602742292</v>
      </c>
    </row>
    <row r="577" spans="1:3" x14ac:dyDescent="0.3">
      <c r="A577" s="32">
        <v>1500</v>
      </c>
      <c r="B577" s="32">
        <v>27547.1</v>
      </c>
      <c r="C577" s="33">
        <f t="shared" si="8"/>
        <v>0.41816904048299142</v>
      </c>
    </row>
    <row r="578" spans="1:3" x14ac:dyDescent="0.3">
      <c r="A578" s="32">
        <v>35</v>
      </c>
      <c r="B578" s="32">
        <v>175000</v>
      </c>
      <c r="C578" s="33">
        <f t="shared" si="8"/>
        <v>0.41855675643254298</v>
      </c>
    </row>
    <row r="579" spans="1:3" x14ac:dyDescent="0.3">
      <c r="A579" s="32">
        <v>15</v>
      </c>
      <c r="B579" s="32">
        <v>65000</v>
      </c>
      <c r="C579" s="33">
        <f t="shared" ref="C579:C642" si="9">CORREL(A579:A2295,B579:B2295)</f>
        <v>0.41849753367077869</v>
      </c>
    </row>
    <row r="580" spans="1:3" x14ac:dyDescent="0.3">
      <c r="A580" s="32">
        <v>50</v>
      </c>
      <c r="B580" s="32">
        <v>100000</v>
      </c>
      <c r="C580" s="33">
        <f t="shared" si="9"/>
        <v>0.41843175734304661</v>
      </c>
    </row>
    <row r="581" spans="1:3" x14ac:dyDescent="0.3">
      <c r="A581" s="32">
        <v>60</v>
      </c>
      <c r="B581" s="32">
        <v>400000</v>
      </c>
      <c r="C581" s="33">
        <f t="shared" si="9"/>
        <v>0.41836974257493542</v>
      </c>
    </row>
    <row r="582" spans="1:3" x14ac:dyDescent="0.3">
      <c r="A582" s="32">
        <v>50</v>
      </c>
      <c r="B582" s="32">
        <v>350000</v>
      </c>
      <c r="C582" s="33">
        <f t="shared" si="9"/>
        <v>0.41832179744413245</v>
      </c>
    </row>
    <row r="583" spans="1:3" x14ac:dyDescent="0.3">
      <c r="A583" s="32">
        <v>840</v>
      </c>
      <c r="B583" s="32">
        <v>1200000</v>
      </c>
      <c r="C583" s="33">
        <f t="shared" si="9"/>
        <v>0.41827105457572328</v>
      </c>
    </row>
    <row r="584" spans="1:3" x14ac:dyDescent="0.3">
      <c r="A584" s="32">
        <v>325</v>
      </c>
      <c r="B584" s="32">
        <v>200000</v>
      </c>
      <c r="C584" s="33">
        <f t="shared" si="9"/>
        <v>0.41831629857283437</v>
      </c>
    </row>
    <row r="585" spans="1:3" x14ac:dyDescent="0.3">
      <c r="A585" s="32">
        <v>840</v>
      </c>
      <c r="B585" s="32">
        <v>120000</v>
      </c>
      <c r="C585" s="33">
        <f t="shared" si="9"/>
        <v>0.41828637223563908</v>
      </c>
    </row>
    <row r="586" spans="1:3" x14ac:dyDescent="0.3">
      <c r="A586" s="32">
        <v>840</v>
      </c>
      <c r="B586" s="32">
        <v>6150000</v>
      </c>
      <c r="C586" s="33">
        <f t="shared" si="9"/>
        <v>0.41837887777108473</v>
      </c>
    </row>
    <row r="587" spans="1:3" x14ac:dyDescent="0.3">
      <c r="A587" s="32"/>
      <c r="B587" s="32">
        <v>5000000</v>
      </c>
      <c r="C587" s="33">
        <f t="shared" si="9"/>
        <v>0.41831882909594897</v>
      </c>
    </row>
    <row r="588" spans="1:3" x14ac:dyDescent="0.3">
      <c r="A588" s="32">
        <v>250</v>
      </c>
      <c r="B588" s="32">
        <v>10000</v>
      </c>
      <c r="C588" s="33">
        <f t="shared" si="9"/>
        <v>0.41831882909594897</v>
      </c>
    </row>
    <row r="589" spans="1:3" x14ac:dyDescent="0.3">
      <c r="A589" s="32">
        <v>325</v>
      </c>
      <c r="B589" s="32">
        <v>300000</v>
      </c>
      <c r="C589" s="33">
        <f t="shared" si="9"/>
        <v>0.41827476985087569</v>
      </c>
    </row>
    <row r="590" spans="1:3" x14ac:dyDescent="0.3">
      <c r="A590" s="32">
        <v>50</v>
      </c>
      <c r="B590" s="32">
        <v>100000</v>
      </c>
      <c r="C590" s="33">
        <f t="shared" si="9"/>
        <v>0.41824619685211001</v>
      </c>
    </row>
    <row r="591" spans="1:3" x14ac:dyDescent="0.3">
      <c r="A591" s="32">
        <v>230</v>
      </c>
      <c r="B591" s="32">
        <v>1150000</v>
      </c>
      <c r="C591" s="33">
        <f t="shared" si="9"/>
        <v>0.41818361385400132</v>
      </c>
    </row>
    <row r="592" spans="1:3" x14ac:dyDescent="0.3">
      <c r="A592" s="32">
        <v>250</v>
      </c>
      <c r="B592" s="32">
        <v>200000</v>
      </c>
      <c r="C592" s="33">
        <f t="shared" si="9"/>
        <v>0.41816787537331634</v>
      </c>
    </row>
    <row r="593" spans="1:3" x14ac:dyDescent="0.3">
      <c r="A593" s="32">
        <v>280</v>
      </c>
      <c r="B593" s="32">
        <v>1200000</v>
      </c>
      <c r="C593" s="33">
        <f t="shared" si="9"/>
        <v>0.41812760737264992</v>
      </c>
    </row>
    <row r="594" spans="1:3" x14ac:dyDescent="0.3">
      <c r="A594" s="32">
        <v>1000</v>
      </c>
      <c r="B594" s="32">
        <v>300000</v>
      </c>
      <c r="C594" s="33">
        <f t="shared" si="9"/>
        <v>0.41811370195782577</v>
      </c>
    </row>
    <row r="595" spans="1:3" x14ac:dyDescent="0.3">
      <c r="A595" s="32">
        <v>50</v>
      </c>
      <c r="B595" s="32">
        <v>500000</v>
      </c>
      <c r="C595" s="33">
        <f t="shared" si="9"/>
        <v>0.41825043192133265</v>
      </c>
    </row>
    <row r="596" spans="1:3" x14ac:dyDescent="0.3">
      <c r="A596" s="32">
        <v>1000</v>
      </c>
      <c r="B596" s="32">
        <v>2200000</v>
      </c>
      <c r="C596" s="33">
        <f t="shared" si="9"/>
        <v>0.41820614003505119</v>
      </c>
    </row>
    <row r="597" spans="1:3" x14ac:dyDescent="0.3">
      <c r="A597" s="32">
        <v>100</v>
      </c>
      <c r="B597" s="32">
        <v>200000</v>
      </c>
      <c r="C597" s="33">
        <f t="shared" si="9"/>
        <v>0.41823275959903045</v>
      </c>
    </row>
    <row r="598" spans="1:3" x14ac:dyDescent="0.3">
      <c r="A598" s="32">
        <v>1118</v>
      </c>
      <c r="B598" s="32">
        <v>30000000</v>
      </c>
      <c r="C598" s="33">
        <f t="shared" si="9"/>
        <v>0.41817756089326952</v>
      </c>
    </row>
    <row r="599" spans="1:3" x14ac:dyDescent="0.3">
      <c r="A599" s="32">
        <v>250</v>
      </c>
      <c r="B599" s="32">
        <v>1000000</v>
      </c>
      <c r="C599" s="33">
        <f t="shared" si="9"/>
        <v>0.41930456028142515</v>
      </c>
    </row>
    <row r="600" spans="1:3" x14ac:dyDescent="0.3">
      <c r="A600" s="32">
        <v>147</v>
      </c>
      <c r="B600" s="32">
        <v>563436</v>
      </c>
      <c r="C600" s="33">
        <f t="shared" si="9"/>
        <v>0.4192849422798402</v>
      </c>
    </row>
    <row r="601" spans="1:3" x14ac:dyDescent="0.3">
      <c r="A601" s="32">
        <v>2500</v>
      </c>
      <c r="B601" s="32">
        <v>200000</v>
      </c>
      <c r="C601" s="33">
        <f t="shared" si="9"/>
        <v>0.41924714810557517</v>
      </c>
    </row>
    <row r="602" spans="1:3" x14ac:dyDescent="0.3">
      <c r="A602" s="32">
        <v>26</v>
      </c>
      <c r="B602" s="32">
        <v>0</v>
      </c>
      <c r="C602" s="33">
        <f t="shared" si="9"/>
        <v>0.42031171642058762</v>
      </c>
    </row>
    <row r="603" spans="1:3" x14ac:dyDescent="0.3">
      <c r="A603" s="32">
        <v>120</v>
      </c>
      <c r="B603" s="32">
        <v>2500000</v>
      </c>
      <c r="C603" s="33">
        <f t="shared" si="9"/>
        <v>0.4202428817052386</v>
      </c>
    </row>
    <row r="604" spans="1:3" x14ac:dyDescent="0.3">
      <c r="A604" s="32">
        <v>2500</v>
      </c>
      <c r="B604" s="32">
        <v>12000000</v>
      </c>
      <c r="C604" s="33">
        <f t="shared" si="9"/>
        <v>0.42029693287253034</v>
      </c>
    </row>
    <row r="605" spans="1:3" x14ac:dyDescent="0.3">
      <c r="A605" s="32">
        <v>750</v>
      </c>
      <c r="B605" s="32">
        <v>8000000</v>
      </c>
      <c r="C605" s="33">
        <f t="shared" si="9"/>
        <v>0.41900078337812596</v>
      </c>
    </row>
    <row r="606" spans="1:3" x14ac:dyDescent="0.3">
      <c r="A606" s="32">
        <v>750</v>
      </c>
      <c r="B606" s="32">
        <v>500000</v>
      </c>
      <c r="C606" s="33">
        <f t="shared" si="9"/>
        <v>0.41900423321407176</v>
      </c>
    </row>
    <row r="607" spans="1:3" x14ac:dyDescent="0.3">
      <c r="A607" s="32">
        <v>157</v>
      </c>
      <c r="B607" s="32">
        <v>50000</v>
      </c>
      <c r="C607" s="33">
        <f t="shared" si="9"/>
        <v>0.41905559603570891</v>
      </c>
    </row>
    <row r="608" spans="1:3" x14ac:dyDescent="0.3">
      <c r="A608" s="32">
        <v>50</v>
      </c>
      <c r="B608" s="32">
        <v>1000000</v>
      </c>
      <c r="C608" s="33">
        <f t="shared" si="9"/>
        <v>0.41900087218494836</v>
      </c>
    </row>
    <row r="609" spans="1:3" x14ac:dyDescent="0.3">
      <c r="A609" s="32">
        <v>1300</v>
      </c>
      <c r="B609" s="32">
        <v>8000000</v>
      </c>
      <c r="C609" s="33">
        <f t="shared" si="9"/>
        <v>0.41898265264747891</v>
      </c>
    </row>
    <row r="610" spans="1:3" x14ac:dyDescent="0.3">
      <c r="A610" s="32">
        <v>157</v>
      </c>
      <c r="B610" s="32">
        <v>2000000</v>
      </c>
      <c r="C610" s="33">
        <f t="shared" si="9"/>
        <v>0.41868252429181058</v>
      </c>
    </row>
    <row r="611" spans="1:3" x14ac:dyDescent="0.3">
      <c r="A611" s="32">
        <v>355</v>
      </c>
      <c r="B611" s="32">
        <v>100000</v>
      </c>
      <c r="C611" s="33">
        <f t="shared" si="9"/>
        <v>0.41870563811327055</v>
      </c>
    </row>
    <row r="612" spans="1:3" x14ac:dyDescent="0.3">
      <c r="A612" s="32">
        <v>1300</v>
      </c>
      <c r="B612" s="32">
        <v>5000000</v>
      </c>
      <c r="C612" s="33">
        <f t="shared" si="9"/>
        <v>0.41867931619044424</v>
      </c>
    </row>
    <row r="613" spans="1:3" x14ac:dyDescent="0.3">
      <c r="A613" s="32">
        <v>100</v>
      </c>
      <c r="B613" s="32">
        <v>100000</v>
      </c>
      <c r="C613" s="33">
        <f t="shared" si="9"/>
        <v>0.41854348991535534</v>
      </c>
    </row>
    <row r="614" spans="1:3" x14ac:dyDescent="0.3">
      <c r="A614" s="32">
        <v>66</v>
      </c>
      <c r="B614" s="32">
        <v>700000</v>
      </c>
      <c r="C614" s="33">
        <f t="shared" si="9"/>
        <v>0.41848506636502447</v>
      </c>
    </row>
    <row r="615" spans="1:3" x14ac:dyDescent="0.3">
      <c r="A615" s="32">
        <v>100</v>
      </c>
      <c r="B615" s="32">
        <v>500000</v>
      </c>
      <c r="C615" s="33">
        <f t="shared" si="9"/>
        <v>0.41845151425498484</v>
      </c>
    </row>
    <row r="616" spans="1:3" x14ac:dyDescent="0.3">
      <c r="A616" s="32">
        <v>100</v>
      </c>
      <c r="B616" s="32">
        <v>50000</v>
      </c>
      <c r="C616" s="33">
        <f t="shared" si="9"/>
        <v>0.41840941196275111</v>
      </c>
    </row>
    <row r="617" spans="1:3" x14ac:dyDescent="0.3">
      <c r="A617" s="32">
        <v>144</v>
      </c>
      <c r="B617" s="32">
        <v>41000</v>
      </c>
      <c r="C617" s="33">
        <f t="shared" si="9"/>
        <v>0.41834868258152241</v>
      </c>
    </row>
    <row r="618" spans="1:3" x14ac:dyDescent="0.3">
      <c r="A618" s="32">
        <v>7</v>
      </c>
      <c r="B618" s="32">
        <v>135000</v>
      </c>
      <c r="C618" s="33">
        <f t="shared" si="9"/>
        <v>0.41829181560586803</v>
      </c>
    </row>
    <row r="619" spans="1:3" x14ac:dyDescent="0.3">
      <c r="A619" s="32">
        <v>200</v>
      </c>
      <c r="B619" s="32">
        <v>1000000</v>
      </c>
      <c r="C619" s="33">
        <f t="shared" si="9"/>
        <v>0.41822818190431427</v>
      </c>
    </row>
    <row r="620" spans="1:3" x14ac:dyDescent="0.3">
      <c r="A620" s="32">
        <v>144</v>
      </c>
      <c r="B620" s="32">
        <v>143006</v>
      </c>
      <c r="C620" s="33">
        <f t="shared" si="9"/>
        <v>0.41820750782401817</v>
      </c>
    </row>
    <row r="621" spans="1:3" x14ac:dyDescent="0.3">
      <c r="A621" s="32">
        <v>28</v>
      </c>
      <c r="B621" s="32">
        <v>66500</v>
      </c>
      <c r="C621" s="33">
        <f t="shared" si="9"/>
        <v>0.41815386291807044</v>
      </c>
    </row>
    <row r="622" spans="1:3" x14ac:dyDescent="0.3">
      <c r="A622" s="32">
        <v>144</v>
      </c>
      <c r="B622" s="32">
        <v>2022000</v>
      </c>
      <c r="C622" s="33">
        <f t="shared" si="9"/>
        <v>0.41808768065116347</v>
      </c>
    </row>
    <row r="623" spans="1:3" x14ac:dyDescent="0.3">
      <c r="A623" s="32">
        <v>494</v>
      </c>
      <c r="B623" s="32">
        <v>100000</v>
      </c>
      <c r="C623" s="33">
        <f t="shared" si="9"/>
        <v>0.41811332078595165</v>
      </c>
    </row>
    <row r="624" spans="1:3" x14ac:dyDescent="0.3">
      <c r="A624" s="32">
        <v>1200</v>
      </c>
      <c r="B624" s="32">
        <v>200000</v>
      </c>
      <c r="C624" s="33">
        <f t="shared" si="9"/>
        <v>0.41811281054259397</v>
      </c>
    </row>
    <row r="625" spans="1:3" x14ac:dyDescent="0.3">
      <c r="A625" s="32">
        <v>1200</v>
      </c>
      <c r="B625" s="32">
        <v>3000000</v>
      </c>
      <c r="C625" s="33">
        <f t="shared" si="9"/>
        <v>0.41833711296604886</v>
      </c>
    </row>
    <row r="626" spans="1:3" x14ac:dyDescent="0.3">
      <c r="A626" s="32">
        <v>494</v>
      </c>
      <c r="B626" s="32">
        <v>3500000</v>
      </c>
      <c r="C626" s="33">
        <f t="shared" si="9"/>
        <v>0.41833803622895971</v>
      </c>
    </row>
    <row r="627" spans="1:3" x14ac:dyDescent="0.3">
      <c r="A627" s="32">
        <v>262</v>
      </c>
      <c r="B627" s="32">
        <v>2200000</v>
      </c>
      <c r="C627" s="33">
        <f t="shared" si="9"/>
        <v>0.4183576412596583</v>
      </c>
    </row>
    <row r="628" spans="1:3" x14ac:dyDescent="0.3">
      <c r="A628" s="32">
        <v>860</v>
      </c>
      <c r="B628" s="32">
        <v>12500000</v>
      </c>
      <c r="C628" s="33">
        <f t="shared" si="9"/>
        <v>0.41837651203371018</v>
      </c>
    </row>
    <row r="629" spans="1:3" x14ac:dyDescent="0.3">
      <c r="A629" s="32">
        <v>28</v>
      </c>
      <c r="B629" s="32">
        <v>200000</v>
      </c>
      <c r="C629" s="33">
        <f t="shared" si="9"/>
        <v>0.4184302820462189</v>
      </c>
    </row>
    <row r="630" spans="1:3" x14ac:dyDescent="0.3">
      <c r="A630" s="32">
        <v>192</v>
      </c>
      <c r="B630" s="32">
        <v>1280000</v>
      </c>
      <c r="C630" s="33">
        <f t="shared" si="9"/>
        <v>0.41837088320689325</v>
      </c>
    </row>
    <row r="631" spans="1:3" x14ac:dyDescent="0.3">
      <c r="A631" s="32">
        <v>400</v>
      </c>
      <c r="B631" s="32">
        <v>800000</v>
      </c>
      <c r="C631" s="33">
        <f t="shared" si="9"/>
        <v>0.41836054988337412</v>
      </c>
    </row>
    <row r="632" spans="1:3" x14ac:dyDescent="0.3">
      <c r="A632" s="32">
        <v>216</v>
      </c>
      <c r="B632" s="32">
        <v>300000</v>
      </c>
      <c r="C632" s="33">
        <f t="shared" si="9"/>
        <v>0.41834629212468866</v>
      </c>
    </row>
    <row r="633" spans="1:3" x14ac:dyDescent="0.3">
      <c r="A633" s="32">
        <v>69</v>
      </c>
      <c r="B633" s="32">
        <v>50000</v>
      </c>
      <c r="C633" s="33">
        <f t="shared" si="9"/>
        <v>0.41830435907455427</v>
      </c>
    </row>
    <row r="634" spans="1:3" x14ac:dyDescent="0.3">
      <c r="A634" s="32">
        <v>69</v>
      </c>
      <c r="B634" s="32">
        <v>2000000</v>
      </c>
      <c r="C634" s="33">
        <f t="shared" si="9"/>
        <v>0.41824023984748276</v>
      </c>
    </row>
    <row r="635" spans="1:3" x14ac:dyDescent="0.3">
      <c r="A635" s="32">
        <v>110</v>
      </c>
      <c r="B635" s="32">
        <v>580500</v>
      </c>
      <c r="C635" s="33">
        <f t="shared" si="9"/>
        <v>0.41827559184136476</v>
      </c>
    </row>
    <row r="636" spans="1:3" x14ac:dyDescent="0.3">
      <c r="A636" s="32">
        <v>40</v>
      </c>
      <c r="B636" s="32">
        <v>80000</v>
      </c>
      <c r="C636" s="33">
        <f t="shared" si="9"/>
        <v>0.41823653108391928</v>
      </c>
    </row>
    <row r="637" spans="1:3" x14ac:dyDescent="0.3">
      <c r="A637" s="32">
        <v>69</v>
      </c>
      <c r="B637" s="32">
        <v>1000000</v>
      </c>
      <c r="C637" s="33">
        <f t="shared" si="9"/>
        <v>0.41817136661690729</v>
      </c>
    </row>
    <row r="638" spans="1:3" x14ac:dyDescent="0.3">
      <c r="A638" s="32">
        <v>258</v>
      </c>
      <c r="B638" s="32">
        <v>762712</v>
      </c>
      <c r="C638" s="33">
        <f t="shared" si="9"/>
        <v>0.41815190637555849</v>
      </c>
    </row>
    <row r="639" spans="1:3" x14ac:dyDescent="0.3">
      <c r="A639" s="32">
        <v>6000</v>
      </c>
      <c r="B639" s="32">
        <v>150000</v>
      </c>
      <c r="C639" s="33">
        <f t="shared" si="9"/>
        <v>0.41812542596140767</v>
      </c>
    </row>
    <row r="640" spans="1:3" x14ac:dyDescent="0.3">
      <c r="A640" s="32">
        <v>6000</v>
      </c>
      <c r="B640" s="32">
        <v>20000000</v>
      </c>
      <c r="C640" s="33">
        <f t="shared" si="9"/>
        <v>0.42438621111101255</v>
      </c>
    </row>
    <row r="641" spans="1:3" x14ac:dyDescent="0.3">
      <c r="A641" s="32">
        <v>216</v>
      </c>
      <c r="B641" s="32">
        <v>200000</v>
      </c>
      <c r="C641" s="33">
        <f t="shared" si="9"/>
        <v>0.41883604870200242</v>
      </c>
    </row>
    <row r="642" spans="1:3" x14ac:dyDescent="0.3">
      <c r="A642" s="32">
        <v>216</v>
      </c>
      <c r="B642" s="32">
        <v>3500000</v>
      </c>
      <c r="C642" s="33">
        <f t="shared" si="9"/>
        <v>0.41879128196877041</v>
      </c>
    </row>
    <row r="643" spans="1:3" x14ac:dyDescent="0.3">
      <c r="A643" s="32">
        <v>216</v>
      </c>
      <c r="B643" s="32">
        <v>1000000</v>
      </c>
      <c r="C643" s="33">
        <f t="shared" ref="C643:C706" si="10">CORREL(A643:A2359,B643:B2359)</f>
        <v>0.41887837469977435</v>
      </c>
    </row>
    <row r="644" spans="1:3" x14ac:dyDescent="0.3">
      <c r="A644" s="32">
        <v>53</v>
      </c>
      <c r="B644" s="32">
        <v>12178</v>
      </c>
      <c r="C644" s="33">
        <f t="shared" si="10"/>
        <v>0.41885791169623832</v>
      </c>
    </row>
    <row r="645" spans="1:3" x14ac:dyDescent="0.3">
      <c r="A645" s="32">
        <v>300</v>
      </c>
      <c r="B645" s="32">
        <v>2500000</v>
      </c>
      <c r="C645" s="33">
        <f t="shared" si="10"/>
        <v>0.41879043717717968</v>
      </c>
    </row>
    <row r="646" spans="1:3" x14ac:dyDescent="0.3">
      <c r="A646" s="32">
        <v>300</v>
      </c>
      <c r="B646" s="32">
        <v>2500000</v>
      </c>
      <c r="C646" s="33">
        <f t="shared" si="10"/>
        <v>0.41881582450749399</v>
      </c>
    </row>
    <row r="647" spans="1:3" x14ac:dyDescent="0.3">
      <c r="A647" s="32">
        <v>50</v>
      </c>
      <c r="B647" s="32">
        <v>100000</v>
      </c>
      <c r="C647" s="33">
        <f t="shared" si="10"/>
        <v>0.41884126171151814</v>
      </c>
    </row>
    <row r="648" spans="1:3" x14ac:dyDescent="0.3">
      <c r="A648" s="32">
        <v>273</v>
      </c>
      <c r="B648" s="32">
        <v>1150000</v>
      </c>
      <c r="C648" s="33">
        <f t="shared" si="10"/>
        <v>0.41877752954256048</v>
      </c>
    </row>
    <row r="649" spans="1:3" x14ac:dyDescent="0.3">
      <c r="A649" s="32">
        <v>50</v>
      </c>
      <c r="B649" s="32">
        <v>10000</v>
      </c>
      <c r="C649" s="33">
        <f t="shared" si="10"/>
        <v>0.4187623645201845</v>
      </c>
    </row>
    <row r="650" spans="1:3" x14ac:dyDescent="0.3">
      <c r="A650" s="32">
        <v>325</v>
      </c>
      <c r="B650" s="32">
        <v>2500000</v>
      </c>
      <c r="C650" s="33">
        <f t="shared" si="10"/>
        <v>0.41869420204270247</v>
      </c>
    </row>
    <row r="651" spans="1:3" x14ac:dyDescent="0.3">
      <c r="A651" s="32">
        <v>325</v>
      </c>
      <c r="B651" s="32">
        <v>100000</v>
      </c>
      <c r="C651" s="33">
        <f t="shared" si="10"/>
        <v>0.41871628529988414</v>
      </c>
    </row>
    <row r="652" spans="1:3" x14ac:dyDescent="0.3">
      <c r="A652" s="32">
        <v>25</v>
      </c>
      <c r="B652" s="32">
        <v>150000</v>
      </c>
      <c r="C652" s="33">
        <f t="shared" si="10"/>
        <v>0.41868385398711772</v>
      </c>
    </row>
    <row r="653" spans="1:3" x14ac:dyDescent="0.3">
      <c r="A653" s="32">
        <v>160</v>
      </c>
      <c r="B653" s="32">
        <v>2500000</v>
      </c>
      <c r="C653" s="33">
        <f t="shared" si="10"/>
        <v>0.41862062896883095</v>
      </c>
    </row>
    <row r="654" spans="1:3" x14ac:dyDescent="0.3">
      <c r="A654" s="32">
        <v>303</v>
      </c>
      <c r="B654" s="32">
        <v>211864</v>
      </c>
      <c r="C654" s="33">
        <f t="shared" si="10"/>
        <v>0.41866931112402261</v>
      </c>
    </row>
    <row r="655" spans="1:3" x14ac:dyDescent="0.3">
      <c r="A655" s="32">
        <v>18</v>
      </c>
      <c r="B655" s="32">
        <v>9500</v>
      </c>
      <c r="C655" s="33">
        <f t="shared" si="10"/>
        <v>0.41863502246674911</v>
      </c>
    </row>
    <row r="656" spans="1:3" x14ac:dyDescent="0.3">
      <c r="A656" s="32">
        <v>460</v>
      </c>
      <c r="B656" s="32">
        <v>70000</v>
      </c>
      <c r="C656" s="33">
        <f t="shared" si="10"/>
        <v>0.41856397750827451</v>
      </c>
    </row>
    <row r="657" spans="1:3" x14ac:dyDescent="0.3">
      <c r="A657" s="32">
        <v>460</v>
      </c>
      <c r="B657" s="32">
        <v>1500000</v>
      </c>
      <c r="C657" s="33">
        <f t="shared" si="10"/>
        <v>0.41855640217471768</v>
      </c>
    </row>
    <row r="658" spans="1:3" x14ac:dyDescent="0.3">
      <c r="A658" s="32">
        <v>460</v>
      </c>
      <c r="B658" s="32">
        <v>70000</v>
      </c>
      <c r="C658" s="33">
        <f t="shared" si="10"/>
        <v>0.41855219108011499</v>
      </c>
    </row>
    <row r="659" spans="1:3" x14ac:dyDescent="0.3">
      <c r="A659" s="32">
        <v>460</v>
      </c>
      <c r="B659" s="32">
        <v>1000000</v>
      </c>
      <c r="C659" s="33">
        <f t="shared" si="10"/>
        <v>0.41854458202350708</v>
      </c>
    </row>
    <row r="660" spans="1:3" x14ac:dyDescent="0.3">
      <c r="A660" s="32">
        <v>230</v>
      </c>
      <c r="B660" s="32">
        <v>500000</v>
      </c>
      <c r="C660" s="33">
        <f t="shared" si="10"/>
        <v>0.41853738382619449</v>
      </c>
    </row>
    <row r="661" spans="1:3" x14ac:dyDescent="0.3">
      <c r="A661" s="32">
        <v>460</v>
      </c>
      <c r="B661" s="32">
        <v>2500000</v>
      </c>
      <c r="C661" s="33">
        <f t="shared" si="10"/>
        <v>0.41850119215523407</v>
      </c>
    </row>
    <row r="662" spans="1:3" x14ac:dyDescent="0.3">
      <c r="A662" s="32">
        <v>150</v>
      </c>
      <c r="B662" s="32">
        <v>120000</v>
      </c>
      <c r="C662" s="33">
        <f t="shared" si="10"/>
        <v>0.41850859841547505</v>
      </c>
    </row>
    <row r="663" spans="1:3" x14ac:dyDescent="0.3">
      <c r="A663" s="32">
        <v>202</v>
      </c>
      <c r="B663" s="32">
        <v>12000</v>
      </c>
      <c r="C663" s="33">
        <f t="shared" si="10"/>
        <v>0.41845288438971723</v>
      </c>
    </row>
    <row r="664" spans="1:3" x14ac:dyDescent="0.3">
      <c r="A664" s="32">
        <v>150</v>
      </c>
      <c r="B664" s="32">
        <v>2100000</v>
      </c>
      <c r="C664" s="33">
        <f t="shared" si="10"/>
        <v>0.41839964651118777</v>
      </c>
    </row>
    <row r="665" spans="1:3" x14ac:dyDescent="0.3">
      <c r="A665" s="32">
        <v>52</v>
      </c>
      <c r="B665" s="32">
        <v>350000</v>
      </c>
      <c r="C665" s="33">
        <f t="shared" si="10"/>
        <v>0.41842914035593676</v>
      </c>
    </row>
    <row r="666" spans="1:3" x14ac:dyDescent="0.3">
      <c r="A666" s="32">
        <v>145</v>
      </c>
      <c r="B666" s="32">
        <v>2724000</v>
      </c>
      <c r="C666" s="33">
        <f t="shared" si="10"/>
        <v>0.41837614473546053</v>
      </c>
    </row>
    <row r="667" spans="1:3" x14ac:dyDescent="0.3">
      <c r="A667" s="32">
        <v>616</v>
      </c>
      <c r="B667" s="32">
        <v>3000000</v>
      </c>
      <c r="C667" s="33">
        <f t="shared" si="10"/>
        <v>0.41843999497835399</v>
      </c>
    </row>
    <row r="668" spans="1:3" x14ac:dyDescent="0.3">
      <c r="A668" s="32">
        <v>355</v>
      </c>
      <c r="B668" s="32">
        <v>3202703</v>
      </c>
      <c r="C668" s="33">
        <f t="shared" si="10"/>
        <v>0.41843769365247258</v>
      </c>
    </row>
    <row r="669" spans="1:3" x14ac:dyDescent="0.3">
      <c r="A669" s="32">
        <v>105</v>
      </c>
      <c r="B669" s="32">
        <v>3000000</v>
      </c>
      <c r="C669" s="33">
        <f t="shared" si="10"/>
        <v>0.4184781141431424</v>
      </c>
    </row>
    <row r="670" spans="1:3" x14ac:dyDescent="0.3">
      <c r="A670" s="32">
        <v>13</v>
      </c>
      <c r="B670" s="32">
        <v>234403</v>
      </c>
      <c r="C670" s="33">
        <f t="shared" si="10"/>
        <v>0.41856862124783945</v>
      </c>
    </row>
    <row r="671" spans="1:3" x14ac:dyDescent="0.3">
      <c r="A671" s="32">
        <v>388</v>
      </c>
      <c r="B671" s="32">
        <v>1500000</v>
      </c>
      <c r="C671" s="33">
        <f t="shared" si="10"/>
        <v>0.41850822443235419</v>
      </c>
    </row>
    <row r="672" spans="1:3" x14ac:dyDescent="0.3">
      <c r="A672" s="32">
        <v>388</v>
      </c>
      <c r="B672" s="32">
        <v>50000</v>
      </c>
      <c r="C672" s="33">
        <f t="shared" si="10"/>
        <v>0.41850198394464644</v>
      </c>
    </row>
    <row r="673" spans="1:3" x14ac:dyDescent="0.3">
      <c r="A673" s="32">
        <v>164</v>
      </c>
      <c r="B673" s="32">
        <v>35000</v>
      </c>
      <c r="C673" s="33">
        <f t="shared" si="10"/>
        <v>0.41847891695658856</v>
      </c>
    </row>
    <row r="674" spans="1:3" x14ac:dyDescent="0.3">
      <c r="A674" s="32">
        <v>350</v>
      </c>
      <c r="B674" s="32">
        <v>450000</v>
      </c>
      <c r="C674" s="33">
        <f t="shared" si="10"/>
        <v>0.41842112683920579</v>
      </c>
    </row>
    <row r="675" spans="1:3" x14ac:dyDescent="0.3">
      <c r="A675" s="32">
        <v>355</v>
      </c>
      <c r="B675" s="32">
        <v>447615</v>
      </c>
      <c r="C675" s="33">
        <f t="shared" si="10"/>
        <v>0.41839581242645912</v>
      </c>
    </row>
    <row r="676" spans="1:3" x14ac:dyDescent="0.3">
      <c r="A676" s="32">
        <v>164</v>
      </c>
      <c r="B676" s="32">
        <v>790000</v>
      </c>
      <c r="C676" s="33">
        <f t="shared" si="10"/>
        <v>0.41837106560927062</v>
      </c>
    </row>
    <row r="677" spans="1:3" x14ac:dyDescent="0.3">
      <c r="A677" s="32">
        <v>152</v>
      </c>
      <c r="B677" s="32">
        <v>1500000</v>
      </c>
      <c r="C677" s="33">
        <f t="shared" si="10"/>
        <v>0.41834055495358002</v>
      </c>
    </row>
    <row r="678" spans="1:3" x14ac:dyDescent="0.3">
      <c r="A678" s="32">
        <v>200</v>
      </c>
      <c r="B678" s="32">
        <v>1000000</v>
      </c>
      <c r="C678" s="33">
        <f t="shared" si="10"/>
        <v>0.41834071447869031</v>
      </c>
    </row>
    <row r="679" spans="1:3" x14ac:dyDescent="0.3">
      <c r="A679" s="32">
        <v>200</v>
      </c>
      <c r="B679" s="32">
        <v>50000</v>
      </c>
      <c r="C679" s="33">
        <f t="shared" si="10"/>
        <v>0.41831867866181105</v>
      </c>
    </row>
    <row r="680" spans="1:3" x14ac:dyDescent="0.3">
      <c r="A680" s="32">
        <v>350</v>
      </c>
      <c r="B680" s="32">
        <v>1500000</v>
      </c>
      <c r="C680" s="33">
        <f t="shared" si="10"/>
        <v>0.41826518256826084</v>
      </c>
    </row>
    <row r="681" spans="1:3" x14ac:dyDescent="0.3">
      <c r="A681" s="32">
        <v>222</v>
      </c>
      <c r="B681" s="32">
        <v>2000000</v>
      </c>
      <c r="C681" s="33">
        <f t="shared" si="10"/>
        <v>0.41825842700312194</v>
      </c>
    </row>
    <row r="682" spans="1:3" x14ac:dyDescent="0.3">
      <c r="A682" s="32">
        <v>648</v>
      </c>
      <c r="B682" s="32">
        <v>1800000</v>
      </c>
      <c r="C682" s="33">
        <f t="shared" si="10"/>
        <v>0.41827439012320278</v>
      </c>
    </row>
    <row r="683" spans="1:3" x14ac:dyDescent="0.3">
      <c r="A683" s="32">
        <v>35</v>
      </c>
      <c r="B683" s="32">
        <v>300000</v>
      </c>
      <c r="C683" s="33">
        <f t="shared" si="10"/>
        <v>0.41827901693670794</v>
      </c>
    </row>
    <row r="684" spans="1:3" x14ac:dyDescent="0.3">
      <c r="A684" s="32">
        <v>150</v>
      </c>
      <c r="B684" s="32">
        <v>15000</v>
      </c>
      <c r="C684" s="33">
        <f t="shared" si="10"/>
        <v>0.41822187378209319</v>
      </c>
    </row>
    <row r="685" spans="1:3" x14ac:dyDescent="0.3">
      <c r="A685" s="32">
        <v>150</v>
      </c>
      <c r="B685" s="32">
        <v>250000</v>
      </c>
      <c r="C685" s="33">
        <f t="shared" si="10"/>
        <v>0.4181608939123781</v>
      </c>
    </row>
    <row r="686" spans="1:3" x14ac:dyDescent="0.3">
      <c r="A686" s="32">
        <v>2800</v>
      </c>
      <c r="B686" s="32">
        <v>4800000</v>
      </c>
      <c r="C686" s="33">
        <f t="shared" si="10"/>
        <v>0.41810834103651917</v>
      </c>
    </row>
    <row r="687" spans="1:3" x14ac:dyDescent="0.3">
      <c r="A687" s="32">
        <v>590</v>
      </c>
      <c r="B687" s="32">
        <v>50000</v>
      </c>
      <c r="C687" s="33">
        <f t="shared" si="10"/>
        <v>0.41826619515380137</v>
      </c>
    </row>
    <row r="688" spans="1:3" x14ac:dyDescent="0.3">
      <c r="A688" s="32">
        <v>10</v>
      </c>
      <c r="B688" s="32">
        <v>300000</v>
      </c>
      <c r="C688" s="33">
        <f t="shared" si="10"/>
        <v>0.41828865899527773</v>
      </c>
    </row>
    <row r="689" spans="1:3" x14ac:dyDescent="0.3">
      <c r="A689" s="32">
        <v>150</v>
      </c>
      <c r="B689" s="32">
        <v>1200000</v>
      </c>
      <c r="C689" s="33">
        <f t="shared" si="10"/>
        <v>0.41823035637594319</v>
      </c>
    </row>
    <row r="690" spans="1:3" x14ac:dyDescent="0.3">
      <c r="A690" s="32">
        <v>28</v>
      </c>
      <c r="B690" s="32">
        <v>75000</v>
      </c>
      <c r="C690" s="33">
        <f t="shared" si="10"/>
        <v>0.41821656196379392</v>
      </c>
    </row>
    <row r="691" spans="1:3" x14ac:dyDescent="0.3">
      <c r="A691" s="32">
        <v>223</v>
      </c>
      <c r="B691" s="32">
        <v>2800000</v>
      </c>
      <c r="C691" s="33">
        <f t="shared" si="10"/>
        <v>0.41814697854902805</v>
      </c>
    </row>
    <row r="692" spans="1:3" x14ac:dyDescent="0.3">
      <c r="A692" s="32">
        <v>100</v>
      </c>
      <c r="B692" s="32">
        <v>1000000</v>
      </c>
      <c r="C692" s="33">
        <f t="shared" si="10"/>
        <v>0.41819841133674446</v>
      </c>
    </row>
    <row r="693" spans="1:3" x14ac:dyDescent="0.3">
      <c r="A693" s="32">
        <v>96</v>
      </c>
      <c r="B693" s="32">
        <v>1000000</v>
      </c>
      <c r="C693" s="33">
        <f t="shared" si="10"/>
        <v>0.418176588268108</v>
      </c>
    </row>
    <row r="694" spans="1:3" x14ac:dyDescent="0.3">
      <c r="A694" s="32">
        <v>100</v>
      </c>
      <c r="B694" s="32">
        <v>200000</v>
      </c>
      <c r="C694" s="33">
        <f t="shared" si="10"/>
        <v>0.41815482328954889</v>
      </c>
    </row>
    <row r="695" spans="1:3" x14ac:dyDescent="0.3">
      <c r="A695" s="32">
        <v>600</v>
      </c>
      <c r="B695" s="32">
        <v>7500000</v>
      </c>
      <c r="C695" s="33">
        <f t="shared" si="10"/>
        <v>0.41809579424761589</v>
      </c>
    </row>
    <row r="696" spans="1:3" x14ac:dyDescent="0.3">
      <c r="A696" s="32">
        <v>17</v>
      </c>
      <c r="B696" s="32">
        <v>30000</v>
      </c>
      <c r="C696" s="33">
        <f t="shared" si="10"/>
        <v>0.4181860759322979</v>
      </c>
    </row>
    <row r="697" spans="1:3" x14ac:dyDescent="0.3">
      <c r="A697" s="32">
        <v>100</v>
      </c>
      <c r="B697" s="32">
        <v>1500000</v>
      </c>
      <c r="C697" s="33">
        <f t="shared" si="10"/>
        <v>0.41811323772016928</v>
      </c>
    </row>
    <row r="698" spans="1:3" x14ac:dyDescent="0.3">
      <c r="A698" s="32">
        <v>267</v>
      </c>
      <c r="B698" s="32">
        <v>2000000</v>
      </c>
      <c r="C698" s="33">
        <f t="shared" si="10"/>
        <v>0.41811715681347655</v>
      </c>
    </row>
    <row r="699" spans="1:3" x14ac:dyDescent="0.3">
      <c r="A699" s="32">
        <v>250</v>
      </c>
      <c r="B699" s="32">
        <v>2300000</v>
      </c>
      <c r="C699" s="33">
        <f t="shared" si="10"/>
        <v>0.41812869947709325</v>
      </c>
    </row>
    <row r="700" spans="1:3" x14ac:dyDescent="0.3">
      <c r="A700" s="32">
        <v>1000</v>
      </c>
      <c r="B700" s="32">
        <v>1000000</v>
      </c>
      <c r="C700" s="33">
        <f t="shared" si="10"/>
        <v>0.41815384423347685</v>
      </c>
    </row>
    <row r="701" spans="1:3" x14ac:dyDescent="0.3">
      <c r="A701" s="32">
        <v>446</v>
      </c>
      <c r="B701" s="32">
        <v>500000</v>
      </c>
      <c r="C701" s="33">
        <f t="shared" si="10"/>
        <v>0.41825060164033917</v>
      </c>
    </row>
    <row r="702" spans="1:3" x14ac:dyDescent="0.3">
      <c r="A702" s="32">
        <v>3500</v>
      </c>
      <c r="B702" s="32">
        <v>2500000</v>
      </c>
      <c r="C702" s="33">
        <f t="shared" si="10"/>
        <v>0.41823833004017197</v>
      </c>
    </row>
    <row r="703" spans="1:3" x14ac:dyDescent="0.3">
      <c r="A703" s="32">
        <v>3500</v>
      </c>
      <c r="B703" s="32">
        <v>100000</v>
      </c>
      <c r="C703" s="33">
        <f t="shared" si="10"/>
        <v>0.4196154468248906</v>
      </c>
    </row>
    <row r="704" spans="1:3" x14ac:dyDescent="0.3">
      <c r="A704" s="32">
        <v>110</v>
      </c>
      <c r="B704" s="32">
        <v>29580</v>
      </c>
      <c r="C704" s="33">
        <f t="shared" si="10"/>
        <v>0.42190403359122336</v>
      </c>
    </row>
    <row r="705" spans="1:3" x14ac:dyDescent="0.3">
      <c r="A705" s="32">
        <v>446</v>
      </c>
      <c r="B705" s="32">
        <v>2500000</v>
      </c>
      <c r="C705" s="33">
        <f t="shared" si="10"/>
        <v>0.42183905025236446</v>
      </c>
    </row>
    <row r="706" spans="1:3" x14ac:dyDescent="0.3">
      <c r="A706" s="32">
        <v>21</v>
      </c>
      <c r="B706" s="32">
        <v>245000</v>
      </c>
      <c r="C706" s="33">
        <f t="shared" si="10"/>
        <v>0.4218476439759189</v>
      </c>
    </row>
    <row r="707" spans="1:3" x14ac:dyDescent="0.3">
      <c r="A707" s="32">
        <v>1800</v>
      </c>
      <c r="B707" s="32">
        <v>1000000</v>
      </c>
      <c r="C707" s="33">
        <f t="shared" ref="C707:C770" si="11">CORREL(A707:A2423,B707:B2423)</f>
        <v>0.42178649091930859</v>
      </c>
    </row>
    <row r="708" spans="1:3" x14ac:dyDescent="0.3">
      <c r="A708" s="32">
        <v>1800</v>
      </c>
      <c r="B708" s="32">
        <v>20000000</v>
      </c>
      <c r="C708" s="33">
        <f t="shared" si="11"/>
        <v>0.4222393729547847</v>
      </c>
    </row>
    <row r="709" spans="1:3" x14ac:dyDescent="0.3">
      <c r="A709" s="32">
        <v>110</v>
      </c>
      <c r="B709" s="32">
        <v>272000</v>
      </c>
      <c r="C709" s="33">
        <f t="shared" si="11"/>
        <v>0.4209879921920926</v>
      </c>
    </row>
    <row r="710" spans="1:3" x14ac:dyDescent="0.3">
      <c r="A710" s="32">
        <v>27</v>
      </c>
      <c r="B710" s="32">
        <v>253061</v>
      </c>
      <c r="C710" s="33">
        <f t="shared" si="11"/>
        <v>0.42093333128931798</v>
      </c>
    </row>
    <row r="711" spans="1:3" x14ac:dyDescent="0.3">
      <c r="A711" s="32">
        <v>27</v>
      </c>
      <c r="B711" s="32">
        <v>9975</v>
      </c>
      <c r="C711" s="33">
        <f t="shared" si="11"/>
        <v>0.42087312788152698</v>
      </c>
    </row>
    <row r="712" spans="1:3" x14ac:dyDescent="0.3">
      <c r="A712" s="32">
        <v>73</v>
      </c>
      <c r="B712" s="32">
        <v>250000</v>
      </c>
      <c r="C712" s="33">
        <f t="shared" si="11"/>
        <v>0.42080014551218986</v>
      </c>
    </row>
    <row r="713" spans="1:3" x14ac:dyDescent="0.3">
      <c r="A713" s="32">
        <v>101</v>
      </c>
      <c r="B713" s="32">
        <v>10000</v>
      </c>
      <c r="C713" s="33">
        <f t="shared" si="11"/>
        <v>0.42074176639315175</v>
      </c>
    </row>
    <row r="714" spans="1:3" x14ac:dyDescent="0.3">
      <c r="A714" s="32">
        <v>101</v>
      </c>
      <c r="B714" s="32">
        <v>10000</v>
      </c>
      <c r="C714" s="33">
        <f t="shared" si="11"/>
        <v>0.42067473515152376</v>
      </c>
    </row>
    <row r="715" spans="1:3" x14ac:dyDescent="0.3">
      <c r="A715" s="32">
        <v>181</v>
      </c>
      <c r="B715" s="32">
        <v>200000</v>
      </c>
      <c r="C715" s="33">
        <f t="shared" si="11"/>
        <v>0.42060755125585608</v>
      </c>
    </row>
    <row r="716" spans="1:3" x14ac:dyDescent="0.3">
      <c r="A716" s="32">
        <v>1400</v>
      </c>
      <c r="B716" s="32">
        <v>2000000</v>
      </c>
      <c r="C716" s="33">
        <f t="shared" si="11"/>
        <v>0.42055543936017509</v>
      </c>
    </row>
    <row r="717" spans="1:3" x14ac:dyDescent="0.3">
      <c r="A717" s="32">
        <v>110</v>
      </c>
      <c r="B717" s="32">
        <v>250000</v>
      </c>
      <c r="C717" s="33">
        <f t="shared" si="11"/>
        <v>0.42069372980632352</v>
      </c>
    </row>
    <row r="718" spans="1:3" x14ac:dyDescent="0.3">
      <c r="A718" s="32">
        <v>101</v>
      </c>
      <c r="B718" s="32">
        <v>10000</v>
      </c>
      <c r="C718" s="33">
        <f t="shared" si="11"/>
        <v>0.42063726507047117</v>
      </c>
    </row>
    <row r="719" spans="1:3" x14ac:dyDescent="0.3">
      <c r="A719" s="32">
        <v>103</v>
      </c>
      <c r="B719" s="32">
        <v>1241500</v>
      </c>
      <c r="C719" s="33">
        <f t="shared" si="11"/>
        <v>0.42056973650612034</v>
      </c>
    </row>
    <row r="720" spans="1:3" x14ac:dyDescent="0.3">
      <c r="A720" s="32">
        <v>17</v>
      </c>
      <c r="B720" s="32">
        <v>65000</v>
      </c>
      <c r="C720" s="33">
        <f t="shared" si="11"/>
        <v>0.42055960839841705</v>
      </c>
    </row>
    <row r="721" spans="1:3" x14ac:dyDescent="0.3">
      <c r="A721" s="32">
        <v>103</v>
      </c>
      <c r="B721" s="32">
        <v>11500</v>
      </c>
      <c r="C721" s="33">
        <f t="shared" si="11"/>
        <v>0.42048771143016911</v>
      </c>
    </row>
    <row r="722" spans="1:3" x14ac:dyDescent="0.3">
      <c r="A722" s="32">
        <v>176</v>
      </c>
      <c r="B722" s="32">
        <v>10000</v>
      </c>
      <c r="C722" s="33">
        <f t="shared" si="11"/>
        <v>0.42042003476622475</v>
      </c>
    </row>
    <row r="723" spans="1:3" x14ac:dyDescent="0.3">
      <c r="A723" s="32">
        <v>156</v>
      </c>
      <c r="B723" s="32">
        <v>1200000</v>
      </c>
      <c r="C723" s="33">
        <f t="shared" si="11"/>
        <v>0.42036038060530201</v>
      </c>
    </row>
    <row r="724" spans="1:3" x14ac:dyDescent="0.3">
      <c r="A724" s="32">
        <v>131</v>
      </c>
      <c r="B724" s="32">
        <v>725000</v>
      </c>
      <c r="C724" s="33">
        <f t="shared" si="11"/>
        <v>0.42034570751771377</v>
      </c>
    </row>
    <row r="725" spans="1:3" x14ac:dyDescent="0.3">
      <c r="A725" s="32">
        <v>135</v>
      </c>
      <c r="B725" s="32">
        <v>1500000</v>
      </c>
      <c r="C725" s="33">
        <f t="shared" si="11"/>
        <v>0.4203100622939322</v>
      </c>
    </row>
    <row r="726" spans="1:3" x14ac:dyDescent="0.3">
      <c r="A726" s="32">
        <v>303</v>
      </c>
      <c r="B726" s="32">
        <v>132687</v>
      </c>
      <c r="C726" s="33">
        <f t="shared" si="11"/>
        <v>0.42031056831201324</v>
      </c>
    </row>
    <row r="727" spans="1:3" x14ac:dyDescent="0.3">
      <c r="A727" s="32">
        <v>176</v>
      </c>
      <c r="B727" s="32">
        <v>800000</v>
      </c>
      <c r="C727" s="33">
        <f t="shared" si="11"/>
        <v>0.4202715620914616</v>
      </c>
    </row>
    <row r="728" spans="1:3" x14ac:dyDescent="0.3">
      <c r="A728" s="32">
        <v>5</v>
      </c>
      <c r="B728" s="32">
        <v>100000</v>
      </c>
      <c r="C728" s="33">
        <f t="shared" si="11"/>
        <v>0.42023988664013845</v>
      </c>
    </row>
    <row r="729" spans="1:3" x14ac:dyDescent="0.3">
      <c r="A729" s="32">
        <v>303</v>
      </c>
      <c r="B729" s="32">
        <v>6250655</v>
      </c>
      <c r="C729" s="33">
        <f t="shared" si="11"/>
        <v>0.42016819591481469</v>
      </c>
    </row>
    <row r="730" spans="1:3" x14ac:dyDescent="0.3">
      <c r="A730" s="32"/>
      <c r="B730" s="32">
        <v>50000</v>
      </c>
      <c r="C730" s="33">
        <f t="shared" si="11"/>
        <v>0.42038473351554811</v>
      </c>
    </row>
    <row r="731" spans="1:3" x14ac:dyDescent="0.3">
      <c r="A731" s="32">
        <v>325</v>
      </c>
      <c r="B731" s="32">
        <v>3700000</v>
      </c>
      <c r="C731" s="33">
        <f t="shared" si="11"/>
        <v>0.42038473351554811</v>
      </c>
    </row>
    <row r="732" spans="1:3" x14ac:dyDescent="0.3">
      <c r="A732" s="32">
        <v>325</v>
      </c>
      <c r="B732" s="32">
        <v>43777</v>
      </c>
      <c r="C732" s="33">
        <f t="shared" si="11"/>
        <v>0.42045331160530425</v>
      </c>
    </row>
    <row r="733" spans="1:3" x14ac:dyDescent="0.3">
      <c r="A733" s="32">
        <v>16</v>
      </c>
      <c r="B733" s="32">
        <v>140000</v>
      </c>
      <c r="C733" s="33">
        <f t="shared" si="11"/>
        <v>0.42041618741914527</v>
      </c>
    </row>
    <row r="734" spans="1:3" x14ac:dyDescent="0.3">
      <c r="A734" s="32">
        <v>6</v>
      </c>
      <c r="B734" s="32">
        <v>50000</v>
      </c>
      <c r="C734" s="33">
        <f t="shared" si="11"/>
        <v>0.42034727653190757</v>
      </c>
    </row>
    <row r="735" spans="1:3" x14ac:dyDescent="0.3">
      <c r="A735" s="32">
        <v>50</v>
      </c>
      <c r="B735" s="32">
        <v>15000</v>
      </c>
      <c r="C735" s="33">
        <f t="shared" si="11"/>
        <v>0.4202727207384595</v>
      </c>
    </row>
    <row r="736" spans="1:3" x14ac:dyDescent="0.3">
      <c r="A736" s="32">
        <v>50</v>
      </c>
      <c r="B736" s="32">
        <v>200000</v>
      </c>
      <c r="C736" s="33">
        <f t="shared" si="11"/>
        <v>0.4201992272579948</v>
      </c>
    </row>
    <row r="737" spans="1:3" x14ac:dyDescent="0.3">
      <c r="A737" s="32">
        <v>1000</v>
      </c>
      <c r="B737" s="32">
        <v>5000000</v>
      </c>
      <c r="C737" s="33">
        <f t="shared" si="11"/>
        <v>0.42013482315120998</v>
      </c>
    </row>
    <row r="738" spans="1:3" x14ac:dyDescent="0.3">
      <c r="A738" s="32">
        <v>1000</v>
      </c>
      <c r="B738" s="32">
        <v>20000000</v>
      </c>
      <c r="C738" s="33">
        <f t="shared" si="11"/>
        <v>0.4200465336375408</v>
      </c>
    </row>
    <row r="739" spans="1:3" x14ac:dyDescent="0.3">
      <c r="A739" s="32">
        <v>368</v>
      </c>
      <c r="B739" s="32">
        <v>2700000</v>
      </c>
      <c r="C739" s="33">
        <f t="shared" si="11"/>
        <v>0.4203598128872772</v>
      </c>
    </row>
    <row r="740" spans="1:3" x14ac:dyDescent="0.3">
      <c r="A740" s="32">
        <v>90</v>
      </c>
      <c r="B740" s="32">
        <v>1500000</v>
      </c>
      <c r="C740" s="33">
        <f t="shared" si="11"/>
        <v>0.4203834256256308</v>
      </c>
    </row>
    <row r="741" spans="1:3" x14ac:dyDescent="0.3">
      <c r="A741" s="32">
        <v>90</v>
      </c>
      <c r="B741" s="32">
        <v>2000000</v>
      </c>
      <c r="C741" s="33">
        <f t="shared" si="11"/>
        <v>0.42038863143132565</v>
      </c>
    </row>
    <row r="742" spans="1:3" x14ac:dyDescent="0.3">
      <c r="A742" s="32">
        <v>185</v>
      </c>
      <c r="B742" s="32">
        <v>1500000</v>
      </c>
      <c r="C742" s="33">
        <f t="shared" si="11"/>
        <v>0.42042292711724455</v>
      </c>
    </row>
    <row r="743" spans="1:3" x14ac:dyDescent="0.3">
      <c r="A743" s="32">
        <v>40</v>
      </c>
      <c r="B743" s="32">
        <v>130000</v>
      </c>
      <c r="C743" s="33">
        <f t="shared" si="11"/>
        <v>0.42042078493416557</v>
      </c>
    </row>
    <row r="744" spans="1:3" x14ac:dyDescent="0.3">
      <c r="A744" s="32"/>
      <c r="B744" s="32">
        <v>200000</v>
      </c>
      <c r="C744" s="33">
        <f t="shared" si="11"/>
        <v>0.42035278865449066</v>
      </c>
    </row>
    <row r="745" spans="1:3" x14ac:dyDescent="0.3">
      <c r="A745" s="32">
        <v>22</v>
      </c>
      <c r="B745" s="32">
        <v>20000</v>
      </c>
      <c r="C745" s="33">
        <f t="shared" si="11"/>
        <v>0.42035278865449066</v>
      </c>
    </row>
    <row r="746" spans="1:3" x14ac:dyDescent="0.3">
      <c r="A746" s="32">
        <v>50</v>
      </c>
      <c r="B746" s="32">
        <v>400000</v>
      </c>
      <c r="C746" s="33">
        <f t="shared" si="11"/>
        <v>0.42027769046632624</v>
      </c>
    </row>
    <row r="747" spans="1:3" x14ac:dyDescent="0.3">
      <c r="A747" s="32">
        <v>50</v>
      </c>
      <c r="B747" s="32">
        <v>23000</v>
      </c>
      <c r="C747" s="33">
        <f t="shared" si="11"/>
        <v>0.42022398518994175</v>
      </c>
    </row>
    <row r="748" spans="1:3" x14ac:dyDescent="0.3">
      <c r="A748" s="32">
        <v>146</v>
      </c>
      <c r="B748" s="32">
        <v>400000</v>
      </c>
      <c r="C748" s="33">
        <f t="shared" si="11"/>
        <v>0.4201507315429564</v>
      </c>
    </row>
    <row r="749" spans="1:3" x14ac:dyDescent="0.3">
      <c r="A749" s="32">
        <v>115</v>
      </c>
      <c r="B749" s="32">
        <v>400000</v>
      </c>
      <c r="C749" s="33">
        <f t="shared" si="11"/>
        <v>0.42010124658252818</v>
      </c>
    </row>
    <row r="750" spans="1:3" x14ac:dyDescent="0.3">
      <c r="A750" s="32">
        <v>144</v>
      </c>
      <c r="B750" s="32">
        <v>600000</v>
      </c>
      <c r="C750" s="33">
        <f t="shared" si="11"/>
        <v>0.420049830255255</v>
      </c>
    </row>
    <row r="751" spans="1:3" x14ac:dyDescent="0.3">
      <c r="A751" s="32">
        <v>100</v>
      </c>
      <c r="B751" s="32">
        <v>500000</v>
      </c>
      <c r="C751" s="33">
        <f t="shared" si="11"/>
        <v>0.42000840049100902</v>
      </c>
    </row>
    <row r="752" spans="1:3" x14ac:dyDescent="0.3">
      <c r="A752" s="32">
        <v>215</v>
      </c>
      <c r="B752" s="32">
        <v>555000</v>
      </c>
      <c r="C752" s="33">
        <f t="shared" si="11"/>
        <v>0.41996073122874011</v>
      </c>
    </row>
    <row r="753" spans="1:3" x14ac:dyDescent="0.3">
      <c r="A753" s="32">
        <v>20</v>
      </c>
      <c r="B753" s="32">
        <v>100000</v>
      </c>
      <c r="C753" s="33">
        <f t="shared" si="11"/>
        <v>0.41992122252970387</v>
      </c>
    </row>
    <row r="754" spans="1:3" x14ac:dyDescent="0.3">
      <c r="A754" s="32">
        <v>31</v>
      </c>
      <c r="B754" s="32">
        <v>1600000</v>
      </c>
      <c r="C754" s="33">
        <f t="shared" si="11"/>
        <v>0.41984914635366816</v>
      </c>
    </row>
    <row r="755" spans="1:3" x14ac:dyDescent="0.3">
      <c r="A755" s="32">
        <v>150</v>
      </c>
      <c r="B755" s="32">
        <v>1000000</v>
      </c>
      <c r="C755" s="33">
        <f t="shared" si="11"/>
        <v>0.41986648779456032</v>
      </c>
    </row>
    <row r="756" spans="1:3" x14ac:dyDescent="0.3">
      <c r="A756" s="32">
        <v>236</v>
      </c>
      <c r="B756" s="32">
        <v>800000</v>
      </c>
      <c r="C756" s="33">
        <f t="shared" si="11"/>
        <v>0.41984240427376646</v>
      </c>
    </row>
    <row r="757" spans="1:3" x14ac:dyDescent="0.3">
      <c r="A757" s="32">
        <v>26</v>
      </c>
      <c r="B757" s="32">
        <v>230000</v>
      </c>
      <c r="C757" s="33">
        <f t="shared" si="11"/>
        <v>0.41981196589724118</v>
      </c>
    </row>
    <row r="758" spans="1:3" x14ac:dyDescent="0.3">
      <c r="A758" s="32">
        <v>139</v>
      </c>
      <c r="B758" s="32">
        <v>250000</v>
      </c>
      <c r="C758" s="33">
        <f t="shared" si="11"/>
        <v>0.41974690784235502</v>
      </c>
    </row>
    <row r="759" spans="1:3" x14ac:dyDescent="0.3">
      <c r="A759" s="32">
        <v>20</v>
      </c>
      <c r="B759" s="32">
        <v>10000</v>
      </c>
      <c r="C759" s="33">
        <f t="shared" si="11"/>
        <v>0.41968964780873358</v>
      </c>
    </row>
    <row r="760" spans="1:3" x14ac:dyDescent="0.3">
      <c r="A760" s="32">
        <v>165</v>
      </c>
      <c r="B760" s="32">
        <v>1500000</v>
      </c>
      <c r="C760" s="33">
        <f t="shared" si="11"/>
        <v>0.41961187174204156</v>
      </c>
    </row>
    <row r="761" spans="1:3" x14ac:dyDescent="0.3">
      <c r="A761" s="32">
        <v>85</v>
      </c>
      <c r="B761" s="32">
        <v>245659</v>
      </c>
      <c r="C761" s="33">
        <f t="shared" si="11"/>
        <v>0.41961018152751489</v>
      </c>
    </row>
    <row r="762" spans="1:3" x14ac:dyDescent="0.3">
      <c r="A762" s="32">
        <v>69</v>
      </c>
      <c r="B762" s="32">
        <v>300000</v>
      </c>
      <c r="C762" s="33">
        <f t="shared" si="11"/>
        <v>0.41954849595798721</v>
      </c>
    </row>
    <row r="763" spans="1:3" x14ac:dyDescent="0.3">
      <c r="A763" s="32">
        <v>120</v>
      </c>
      <c r="B763" s="32">
        <v>510000</v>
      </c>
      <c r="C763" s="33">
        <f t="shared" si="11"/>
        <v>0.4194884572773433</v>
      </c>
    </row>
    <row r="764" spans="1:3" x14ac:dyDescent="0.3">
      <c r="A764" s="32">
        <v>800</v>
      </c>
      <c r="B764" s="32">
        <v>2800000</v>
      </c>
      <c r="C764" s="33">
        <f t="shared" si="11"/>
        <v>0.41944075303106637</v>
      </c>
    </row>
    <row r="765" spans="1:3" x14ac:dyDescent="0.3">
      <c r="A765" s="32">
        <v>120</v>
      </c>
      <c r="B765" s="32">
        <v>800000</v>
      </c>
      <c r="C765" s="33">
        <f t="shared" si="11"/>
        <v>0.41943348954949461</v>
      </c>
    </row>
    <row r="766" spans="1:3" x14ac:dyDescent="0.3">
      <c r="A766" s="32">
        <v>800</v>
      </c>
      <c r="B766" s="32">
        <v>1000000</v>
      </c>
      <c r="C766" s="33">
        <f t="shared" si="11"/>
        <v>0.41939937120329052</v>
      </c>
    </row>
    <row r="767" spans="1:3" x14ac:dyDescent="0.3">
      <c r="A767" s="32">
        <v>12</v>
      </c>
      <c r="B767" s="32">
        <v>10000</v>
      </c>
      <c r="C767" s="33">
        <f t="shared" si="11"/>
        <v>0.41944470140654627</v>
      </c>
    </row>
    <row r="768" spans="1:3" x14ac:dyDescent="0.3">
      <c r="A768" s="32">
        <v>12</v>
      </c>
      <c r="B768" s="32">
        <v>10000</v>
      </c>
      <c r="C768" s="33">
        <f t="shared" si="11"/>
        <v>0.41936552316377734</v>
      </c>
    </row>
    <row r="769" spans="1:3" x14ac:dyDescent="0.3">
      <c r="A769" s="32">
        <v>12</v>
      </c>
      <c r="B769" s="32">
        <v>50000</v>
      </c>
      <c r="C769" s="33">
        <f t="shared" si="11"/>
        <v>0.41928615020589544</v>
      </c>
    </row>
    <row r="770" spans="1:3" x14ac:dyDescent="0.3">
      <c r="A770" s="32">
        <v>165</v>
      </c>
      <c r="B770" s="32">
        <v>2000000</v>
      </c>
      <c r="C770" s="33">
        <f t="shared" si="11"/>
        <v>0.41920882474965443</v>
      </c>
    </row>
    <row r="771" spans="1:3" x14ac:dyDescent="0.3">
      <c r="A771" s="32">
        <v>165</v>
      </c>
      <c r="B771" s="32">
        <v>100000</v>
      </c>
      <c r="C771" s="33">
        <f t="shared" ref="C771:C834" si="12">CORREL(A771:A2487,B771:B2487)</f>
        <v>0.41923172327423358</v>
      </c>
    </row>
    <row r="772" spans="1:3" x14ac:dyDescent="0.3">
      <c r="A772" s="32">
        <v>117</v>
      </c>
      <c r="B772" s="32">
        <v>2500000</v>
      </c>
      <c r="C772" s="33">
        <f t="shared" si="12"/>
        <v>0.41916961584180557</v>
      </c>
    </row>
    <row r="773" spans="1:3" x14ac:dyDescent="0.3">
      <c r="A773" s="32">
        <v>93</v>
      </c>
      <c r="B773" s="32">
        <v>10000</v>
      </c>
      <c r="C773" s="33">
        <f t="shared" si="12"/>
        <v>0.41922930896069804</v>
      </c>
    </row>
    <row r="774" spans="1:3" x14ac:dyDescent="0.3">
      <c r="A774" s="32">
        <v>1087</v>
      </c>
      <c r="B774" s="32">
        <v>12000000</v>
      </c>
      <c r="C774" s="33">
        <f t="shared" si="12"/>
        <v>0.4191558651002848</v>
      </c>
    </row>
    <row r="775" spans="1:3" x14ac:dyDescent="0.3">
      <c r="A775" s="32">
        <v>93</v>
      </c>
      <c r="B775" s="32">
        <v>200000</v>
      </c>
      <c r="C775" s="33">
        <f t="shared" si="12"/>
        <v>0.41895705658305321</v>
      </c>
    </row>
    <row r="776" spans="1:3" x14ac:dyDescent="0.3">
      <c r="A776" s="32">
        <v>30</v>
      </c>
      <c r="B776" s="32">
        <v>200000</v>
      </c>
      <c r="C776" s="33">
        <f t="shared" si="12"/>
        <v>0.4188927327117124</v>
      </c>
    </row>
    <row r="777" spans="1:3" x14ac:dyDescent="0.3">
      <c r="A777" s="32">
        <v>67</v>
      </c>
      <c r="B777" s="32">
        <v>50000</v>
      </c>
      <c r="C777" s="33">
        <f t="shared" si="12"/>
        <v>0.41882451814214994</v>
      </c>
    </row>
    <row r="778" spans="1:3" x14ac:dyDescent="0.3">
      <c r="A778" s="32">
        <v>67</v>
      </c>
      <c r="B778" s="32">
        <v>400000</v>
      </c>
      <c r="C778" s="33">
        <f t="shared" si="12"/>
        <v>0.41875060596645269</v>
      </c>
    </row>
    <row r="779" spans="1:3" x14ac:dyDescent="0.3">
      <c r="A779" s="32">
        <v>214</v>
      </c>
      <c r="B779" s="32">
        <v>1867380</v>
      </c>
      <c r="C779" s="33">
        <f t="shared" si="12"/>
        <v>0.41869443322073513</v>
      </c>
    </row>
    <row r="780" spans="1:3" x14ac:dyDescent="0.3">
      <c r="A780" s="32">
        <v>41</v>
      </c>
      <c r="B780" s="32">
        <v>389000</v>
      </c>
      <c r="C780" s="33">
        <f t="shared" si="12"/>
        <v>0.41870559671815599</v>
      </c>
    </row>
    <row r="781" spans="1:3" x14ac:dyDescent="0.3">
      <c r="A781" s="32">
        <v>500</v>
      </c>
      <c r="B781" s="32">
        <v>500000</v>
      </c>
      <c r="C781" s="33">
        <f t="shared" si="12"/>
        <v>0.4186478271966495</v>
      </c>
    </row>
    <row r="782" spans="1:3" x14ac:dyDescent="0.3">
      <c r="A782" s="32">
        <v>23</v>
      </c>
      <c r="B782" s="32">
        <v>169000</v>
      </c>
      <c r="C782" s="33">
        <f t="shared" si="12"/>
        <v>0.4186407334478181</v>
      </c>
    </row>
    <row r="783" spans="1:3" x14ac:dyDescent="0.3">
      <c r="A783" s="32">
        <v>214</v>
      </c>
      <c r="B783" s="32">
        <v>317223</v>
      </c>
      <c r="C783" s="33">
        <f t="shared" si="12"/>
        <v>0.41856963690637311</v>
      </c>
    </row>
    <row r="784" spans="1:3" x14ac:dyDescent="0.3">
      <c r="A784" s="32">
        <v>1500</v>
      </c>
      <c r="B784" s="32">
        <v>100000</v>
      </c>
      <c r="C784" s="33">
        <f t="shared" si="12"/>
        <v>0.4185193558660032</v>
      </c>
    </row>
    <row r="785" spans="1:3" x14ac:dyDescent="0.3">
      <c r="A785" s="32">
        <v>200</v>
      </c>
      <c r="B785" s="32">
        <v>2000000</v>
      </c>
      <c r="C785" s="33">
        <f t="shared" si="12"/>
        <v>0.41892584370099173</v>
      </c>
    </row>
    <row r="786" spans="1:3" x14ac:dyDescent="0.3">
      <c r="A786" s="32">
        <v>200</v>
      </c>
      <c r="B786" s="32">
        <v>200000</v>
      </c>
      <c r="C786" s="33">
        <f t="shared" si="12"/>
        <v>0.41894439912765569</v>
      </c>
    </row>
    <row r="787" spans="1:3" x14ac:dyDescent="0.3">
      <c r="A787" s="32">
        <v>137</v>
      </c>
      <c r="B787" s="32">
        <v>973685</v>
      </c>
      <c r="C787" s="33">
        <f t="shared" si="12"/>
        <v>0.41888854171269263</v>
      </c>
    </row>
    <row r="788" spans="1:3" x14ac:dyDescent="0.3">
      <c r="A788" s="32">
        <v>3500</v>
      </c>
      <c r="B788" s="32">
        <v>500000</v>
      </c>
      <c r="C788" s="33">
        <f t="shared" si="12"/>
        <v>0.41886143859809521</v>
      </c>
    </row>
    <row r="789" spans="1:3" x14ac:dyDescent="0.3">
      <c r="A789" s="32">
        <v>3500</v>
      </c>
      <c r="B789" s="32">
        <v>200000</v>
      </c>
      <c r="C789" s="33">
        <f t="shared" si="12"/>
        <v>0.42104173845116477</v>
      </c>
    </row>
    <row r="790" spans="1:3" x14ac:dyDescent="0.3">
      <c r="A790" s="32">
        <v>103</v>
      </c>
      <c r="B790" s="32">
        <v>600000</v>
      </c>
      <c r="C790" s="33">
        <f t="shared" si="12"/>
        <v>0.42336488143678597</v>
      </c>
    </row>
    <row r="791" spans="1:3" x14ac:dyDescent="0.3">
      <c r="A791" s="32">
        <v>1800</v>
      </c>
      <c r="B791" s="32">
        <v>8000000</v>
      </c>
      <c r="C791" s="33">
        <f t="shared" si="12"/>
        <v>0.42331953372600301</v>
      </c>
    </row>
    <row r="792" spans="1:3" x14ac:dyDescent="0.3">
      <c r="A792" s="32">
        <v>3500</v>
      </c>
      <c r="B792" s="32">
        <v>20000000</v>
      </c>
      <c r="C792" s="33">
        <f t="shared" si="12"/>
        <v>0.42282526168095469</v>
      </c>
    </row>
    <row r="793" spans="1:3" x14ac:dyDescent="0.3">
      <c r="A793" s="32">
        <v>13</v>
      </c>
      <c r="B793" s="32">
        <v>8000</v>
      </c>
      <c r="C793" s="33">
        <f t="shared" si="12"/>
        <v>0.41898225882584733</v>
      </c>
    </row>
    <row r="794" spans="1:3" x14ac:dyDescent="0.3">
      <c r="A794" s="32">
        <v>13</v>
      </c>
      <c r="B794" s="32">
        <v>90000</v>
      </c>
      <c r="C794" s="33">
        <f t="shared" si="12"/>
        <v>0.41890178027940567</v>
      </c>
    </row>
    <row r="795" spans="1:3" x14ac:dyDescent="0.3">
      <c r="A795" s="32">
        <v>1500</v>
      </c>
      <c r="B795" s="32">
        <v>10500000</v>
      </c>
      <c r="C795" s="33">
        <f t="shared" si="12"/>
        <v>0.41882576833690077</v>
      </c>
    </row>
    <row r="796" spans="1:3" x14ac:dyDescent="0.3">
      <c r="A796" s="32">
        <v>1500</v>
      </c>
      <c r="B796" s="32">
        <v>2000000</v>
      </c>
      <c r="C796" s="33">
        <f t="shared" si="12"/>
        <v>0.41826995153540147</v>
      </c>
    </row>
    <row r="797" spans="1:3" x14ac:dyDescent="0.3">
      <c r="A797" s="32">
        <v>246</v>
      </c>
      <c r="B797" s="32">
        <v>3500000</v>
      </c>
      <c r="C797" s="33">
        <f t="shared" si="12"/>
        <v>0.41844631527743503</v>
      </c>
    </row>
    <row r="798" spans="1:3" x14ac:dyDescent="0.3">
      <c r="A798" s="32">
        <v>136</v>
      </c>
      <c r="B798" s="32">
        <v>730000</v>
      </c>
      <c r="C798" s="33">
        <f t="shared" si="12"/>
        <v>0.41853216430966439</v>
      </c>
    </row>
    <row r="799" spans="1:3" x14ac:dyDescent="0.3">
      <c r="A799" s="32">
        <v>1400</v>
      </c>
      <c r="B799" s="32">
        <v>7000000</v>
      </c>
      <c r="C799" s="33">
        <f t="shared" si="12"/>
        <v>0.41849438242273485</v>
      </c>
    </row>
    <row r="800" spans="1:3" x14ac:dyDescent="0.3">
      <c r="A800" s="32">
        <v>143</v>
      </c>
      <c r="B800" s="32">
        <v>1400000</v>
      </c>
      <c r="C800" s="33">
        <f t="shared" si="12"/>
        <v>0.41820021210034641</v>
      </c>
    </row>
    <row r="801" spans="1:3" x14ac:dyDescent="0.3">
      <c r="A801" s="32">
        <v>600</v>
      </c>
      <c r="B801" s="32">
        <v>1000000</v>
      </c>
      <c r="C801" s="33">
        <f t="shared" si="12"/>
        <v>0.41819498755653461</v>
      </c>
    </row>
    <row r="802" spans="1:3" x14ac:dyDescent="0.3">
      <c r="A802" s="32">
        <v>385</v>
      </c>
      <c r="B802" s="32">
        <v>1000000</v>
      </c>
      <c r="C802" s="33">
        <f t="shared" si="12"/>
        <v>0.41820295626744824</v>
      </c>
    </row>
    <row r="803" spans="1:3" x14ac:dyDescent="0.3">
      <c r="A803" s="32">
        <v>850</v>
      </c>
      <c r="B803" s="32">
        <v>3500000</v>
      </c>
      <c r="C803" s="33">
        <f t="shared" si="12"/>
        <v>0.41818573227001271</v>
      </c>
    </row>
    <row r="804" spans="1:3" x14ac:dyDescent="0.3">
      <c r="A804" s="32">
        <v>244</v>
      </c>
      <c r="B804" s="32">
        <v>3500000</v>
      </c>
      <c r="C804" s="33">
        <f t="shared" si="12"/>
        <v>0.41815998278475081</v>
      </c>
    </row>
    <row r="805" spans="1:3" x14ac:dyDescent="0.3">
      <c r="A805" s="32">
        <v>850</v>
      </c>
      <c r="B805" s="32">
        <v>300000</v>
      </c>
      <c r="C805" s="33">
        <f t="shared" si="12"/>
        <v>0.41824677007987743</v>
      </c>
    </row>
    <row r="806" spans="1:3" x14ac:dyDescent="0.3">
      <c r="A806" s="32">
        <v>90</v>
      </c>
      <c r="B806" s="32">
        <v>2000000</v>
      </c>
      <c r="C806" s="33">
        <f t="shared" si="12"/>
        <v>0.41833806860295442</v>
      </c>
    </row>
    <row r="807" spans="1:3" x14ac:dyDescent="0.3">
      <c r="A807" s="32">
        <v>8</v>
      </c>
      <c r="B807" s="32">
        <v>6400</v>
      </c>
      <c r="C807" s="33">
        <f t="shared" si="12"/>
        <v>0.41837276191620854</v>
      </c>
    </row>
    <row r="808" spans="1:3" x14ac:dyDescent="0.3">
      <c r="A808" s="32">
        <v>110</v>
      </c>
      <c r="B808" s="32">
        <v>1445000</v>
      </c>
      <c r="C808" s="33">
        <f t="shared" si="12"/>
        <v>0.41829191342159044</v>
      </c>
    </row>
    <row r="809" spans="1:3" x14ac:dyDescent="0.3">
      <c r="A809" s="32">
        <v>90</v>
      </c>
      <c r="B809" s="32">
        <v>5000000</v>
      </c>
      <c r="C809" s="33">
        <f t="shared" si="12"/>
        <v>0.41829138642926361</v>
      </c>
    </row>
    <row r="810" spans="1:3" x14ac:dyDescent="0.3">
      <c r="A810" s="32">
        <v>400</v>
      </c>
      <c r="B810" s="32">
        <v>314000</v>
      </c>
      <c r="C810" s="33">
        <f t="shared" si="12"/>
        <v>0.41854959351384968</v>
      </c>
    </row>
    <row r="811" spans="1:3" x14ac:dyDescent="0.3">
      <c r="A811" s="32">
        <v>400</v>
      </c>
      <c r="B811" s="32">
        <v>630695</v>
      </c>
      <c r="C811" s="33">
        <f t="shared" si="12"/>
        <v>0.41852508201604272</v>
      </c>
    </row>
    <row r="812" spans="1:3" x14ac:dyDescent="0.3">
      <c r="A812" s="32">
        <v>400</v>
      </c>
      <c r="B812" s="32">
        <v>7000000</v>
      </c>
      <c r="C812" s="33">
        <f t="shared" si="12"/>
        <v>0.41850388294536439</v>
      </c>
    </row>
    <row r="813" spans="1:3" x14ac:dyDescent="0.3">
      <c r="A813" s="32">
        <v>225</v>
      </c>
      <c r="B813" s="32">
        <v>1800000</v>
      </c>
      <c r="C813" s="33">
        <f t="shared" si="12"/>
        <v>0.41871810892385797</v>
      </c>
    </row>
    <row r="814" spans="1:3" x14ac:dyDescent="0.3">
      <c r="A814" s="32">
        <v>15</v>
      </c>
      <c r="B814" s="32">
        <v>190000</v>
      </c>
      <c r="C814" s="33">
        <f t="shared" si="12"/>
        <v>0.41872583396628443</v>
      </c>
    </row>
    <row r="815" spans="1:3" x14ac:dyDescent="0.3">
      <c r="A815" s="32">
        <v>171</v>
      </c>
      <c r="B815" s="32">
        <v>700000</v>
      </c>
      <c r="C815" s="33">
        <f t="shared" si="12"/>
        <v>0.41865592186195766</v>
      </c>
    </row>
    <row r="816" spans="1:3" x14ac:dyDescent="0.3">
      <c r="A816" s="32">
        <v>300</v>
      </c>
      <c r="B816" s="32">
        <v>400000</v>
      </c>
      <c r="C816" s="33">
        <f t="shared" si="12"/>
        <v>0.41861759908005253</v>
      </c>
    </row>
    <row r="817" spans="1:3" x14ac:dyDescent="0.3">
      <c r="A817" s="32">
        <v>125</v>
      </c>
      <c r="B817" s="32">
        <v>500000</v>
      </c>
      <c r="C817" s="33">
        <f t="shared" si="12"/>
        <v>0.4185794719657851</v>
      </c>
    </row>
    <row r="818" spans="1:3" x14ac:dyDescent="0.3">
      <c r="A818" s="32">
        <v>193</v>
      </c>
      <c r="B818" s="32">
        <v>200000</v>
      </c>
      <c r="C818" s="33">
        <f t="shared" si="12"/>
        <v>0.41853022117801864</v>
      </c>
    </row>
    <row r="819" spans="1:3" x14ac:dyDescent="0.3">
      <c r="A819" s="32">
        <v>100</v>
      </c>
      <c r="B819" s="32">
        <v>500000</v>
      </c>
      <c r="C819" s="33">
        <f t="shared" si="12"/>
        <v>0.41847365385128277</v>
      </c>
    </row>
    <row r="820" spans="1:3" x14ac:dyDescent="0.3">
      <c r="A820" s="32">
        <v>193</v>
      </c>
      <c r="B820" s="32">
        <v>800000</v>
      </c>
      <c r="C820" s="33">
        <f t="shared" si="12"/>
        <v>0.41842315968765836</v>
      </c>
    </row>
    <row r="821" spans="1:3" x14ac:dyDescent="0.3">
      <c r="A821" s="32">
        <v>25</v>
      </c>
      <c r="B821" s="32">
        <v>100000</v>
      </c>
      <c r="C821" s="33">
        <f t="shared" si="12"/>
        <v>0.41838918719252477</v>
      </c>
    </row>
    <row r="822" spans="1:3" x14ac:dyDescent="0.3">
      <c r="A822" s="32">
        <v>193</v>
      </c>
      <c r="B822" s="32">
        <v>3000000</v>
      </c>
      <c r="C822" s="33">
        <f t="shared" si="12"/>
        <v>0.41831354851251507</v>
      </c>
    </row>
    <row r="823" spans="1:3" x14ac:dyDescent="0.3">
      <c r="A823" s="32">
        <v>180</v>
      </c>
      <c r="B823" s="32">
        <v>600000</v>
      </c>
      <c r="C823" s="33">
        <f t="shared" si="12"/>
        <v>0.41838776264699223</v>
      </c>
    </row>
    <row r="824" spans="1:3" x14ac:dyDescent="0.3">
      <c r="A824" s="32">
        <v>220</v>
      </c>
      <c r="B824" s="32">
        <v>5000000</v>
      </c>
      <c r="C824" s="33">
        <f t="shared" si="12"/>
        <v>0.41834493119948185</v>
      </c>
    </row>
    <row r="825" spans="1:3" x14ac:dyDescent="0.3">
      <c r="A825" s="32">
        <v>220</v>
      </c>
      <c r="B825" s="32">
        <v>100000</v>
      </c>
      <c r="C825" s="33">
        <f t="shared" si="12"/>
        <v>0.41853747363063004</v>
      </c>
    </row>
    <row r="826" spans="1:3" x14ac:dyDescent="0.3">
      <c r="A826" s="32">
        <v>330</v>
      </c>
      <c r="B826" s="32">
        <v>5000000</v>
      </c>
      <c r="C826" s="33">
        <f t="shared" si="12"/>
        <v>0.41848011622218001</v>
      </c>
    </row>
    <row r="827" spans="1:3" x14ac:dyDescent="0.3">
      <c r="A827" s="32">
        <v>36</v>
      </c>
      <c r="B827" s="32">
        <v>432169</v>
      </c>
      <c r="C827" s="33">
        <f t="shared" si="12"/>
        <v>0.4186199727897435</v>
      </c>
    </row>
    <row r="828" spans="1:3" x14ac:dyDescent="0.3">
      <c r="A828" s="32">
        <v>2108</v>
      </c>
      <c r="B828" s="32">
        <v>10000000</v>
      </c>
      <c r="C828" s="33">
        <f t="shared" si="12"/>
        <v>0.41856383493972116</v>
      </c>
    </row>
    <row r="829" spans="1:3" x14ac:dyDescent="0.3">
      <c r="A829" s="32">
        <v>2279</v>
      </c>
      <c r="B829" s="32">
        <v>1984759</v>
      </c>
      <c r="C829" s="33">
        <f t="shared" si="12"/>
        <v>0.41769608109805373</v>
      </c>
    </row>
    <row r="830" spans="1:3" x14ac:dyDescent="0.3">
      <c r="A830" s="32">
        <v>100</v>
      </c>
      <c r="B830" s="32">
        <v>50000</v>
      </c>
      <c r="C830" s="33">
        <f t="shared" si="12"/>
        <v>0.4182709032722281</v>
      </c>
    </row>
    <row r="831" spans="1:3" x14ac:dyDescent="0.3">
      <c r="A831" s="32">
        <v>100</v>
      </c>
      <c r="B831" s="32">
        <v>200000</v>
      </c>
      <c r="C831" s="33">
        <f t="shared" si="12"/>
        <v>0.41819852421477915</v>
      </c>
    </row>
    <row r="832" spans="1:3" x14ac:dyDescent="0.3">
      <c r="A832" s="32">
        <v>170</v>
      </c>
      <c r="B832" s="32">
        <v>711864</v>
      </c>
      <c r="C832" s="33">
        <f t="shared" si="12"/>
        <v>0.41813309549256283</v>
      </c>
    </row>
    <row r="833" spans="1:3" x14ac:dyDescent="0.3">
      <c r="A833" s="32">
        <v>550</v>
      </c>
      <c r="B833" s="32">
        <v>3000000</v>
      </c>
      <c r="C833" s="33">
        <f t="shared" si="12"/>
        <v>0.41809459587919462</v>
      </c>
    </row>
    <row r="834" spans="1:3" x14ac:dyDescent="0.3">
      <c r="A834" s="32">
        <v>120</v>
      </c>
      <c r="B834" s="32">
        <v>200000</v>
      </c>
      <c r="C834" s="33">
        <f t="shared" si="12"/>
        <v>0.41810193982981081</v>
      </c>
    </row>
    <row r="835" spans="1:3" x14ac:dyDescent="0.3">
      <c r="A835" s="32">
        <v>223</v>
      </c>
      <c r="B835" s="32">
        <v>25000</v>
      </c>
      <c r="C835" s="33">
        <f t="shared" ref="C835:C898" si="13">CORREL(A835:A2551,B835:B2551)</f>
        <v>0.41803779545135589</v>
      </c>
    </row>
    <row r="836" spans="1:3" x14ac:dyDescent="0.3">
      <c r="A836" s="32">
        <v>287</v>
      </c>
      <c r="B836" s="32">
        <v>2000000</v>
      </c>
      <c r="C836" s="33">
        <f t="shared" si="13"/>
        <v>0.41797824682156409</v>
      </c>
    </row>
    <row r="837" spans="1:3" x14ac:dyDescent="0.3">
      <c r="A837" s="32">
        <v>3200</v>
      </c>
      <c r="B837" s="32">
        <v>40000000</v>
      </c>
      <c r="C837" s="33">
        <f t="shared" si="13"/>
        <v>0.41798859564918789</v>
      </c>
    </row>
    <row r="838" spans="1:3" x14ac:dyDescent="0.3">
      <c r="A838" s="32">
        <v>120</v>
      </c>
      <c r="B838" s="32">
        <v>2500000</v>
      </c>
      <c r="C838" s="33">
        <f t="shared" si="13"/>
        <v>0.41198925526057284</v>
      </c>
    </row>
    <row r="839" spans="1:3" x14ac:dyDescent="0.3">
      <c r="A839" s="32">
        <v>35</v>
      </c>
      <c r="B839" s="32">
        <v>10000</v>
      </c>
      <c r="C839" s="33">
        <f t="shared" si="13"/>
        <v>0.41205321245399862</v>
      </c>
    </row>
    <row r="840" spans="1:3" x14ac:dyDescent="0.3">
      <c r="A840" s="32">
        <v>35</v>
      </c>
      <c r="B840" s="32">
        <v>150000</v>
      </c>
      <c r="C840" s="33">
        <f t="shared" si="13"/>
        <v>0.41197230856027556</v>
      </c>
    </row>
    <row r="841" spans="1:3" x14ac:dyDescent="0.3">
      <c r="A841" s="32">
        <v>1400</v>
      </c>
      <c r="B841" s="32">
        <v>1000000</v>
      </c>
      <c r="C841" s="33">
        <f t="shared" si="13"/>
        <v>0.41189918443952989</v>
      </c>
    </row>
    <row r="842" spans="1:3" x14ac:dyDescent="0.3">
      <c r="A842" s="32">
        <v>98</v>
      </c>
      <c r="B842" s="32">
        <v>1500000</v>
      </c>
      <c r="C842" s="33">
        <f t="shared" si="13"/>
        <v>0.41214887032570657</v>
      </c>
    </row>
    <row r="843" spans="1:3" x14ac:dyDescent="0.3">
      <c r="A843" s="32">
        <v>164</v>
      </c>
      <c r="B843" s="32">
        <v>85000</v>
      </c>
      <c r="C843" s="33">
        <f t="shared" si="13"/>
        <v>0.41215368986218631</v>
      </c>
    </row>
    <row r="844" spans="1:3" x14ac:dyDescent="0.3">
      <c r="A844" s="32">
        <v>43</v>
      </c>
      <c r="B844" s="32">
        <v>550000</v>
      </c>
      <c r="C844" s="33">
        <f t="shared" si="13"/>
        <v>0.4120881437397394</v>
      </c>
    </row>
    <row r="845" spans="1:3" x14ac:dyDescent="0.3">
      <c r="A845" s="32">
        <v>204</v>
      </c>
      <c r="B845" s="32">
        <v>3200000</v>
      </c>
      <c r="C845" s="33">
        <f t="shared" si="13"/>
        <v>0.41203835694216789</v>
      </c>
    </row>
    <row r="846" spans="1:3" x14ac:dyDescent="0.3">
      <c r="A846" s="32">
        <v>1160</v>
      </c>
      <c r="B846" s="32">
        <v>4000000</v>
      </c>
      <c r="C846" s="33">
        <f t="shared" si="13"/>
        <v>0.41212482675868517</v>
      </c>
    </row>
    <row r="847" spans="1:3" x14ac:dyDescent="0.3">
      <c r="A847" s="32">
        <v>52</v>
      </c>
      <c r="B847" s="32">
        <v>300000</v>
      </c>
      <c r="C847" s="33">
        <f t="shared" si="13"/>
        <v>0.41205935865237892</v>
      </c>
    </row>
    <row r="848" spans="1:3" x14ac:dyDescent="0.3">
      <c r="A848" s="32">
        <v>47</v>
      </c>
      <c r="B848" s="32">
        <v>358229</v>
      </c>
      <c r="C848" s="33">
        <f t="shared" si="13"/>
        <v>0.41199527623265458</v>
      </c>
    </row>
    <row r="849" spans="1:3" x14ac:dyDescent="0.3">
      <c r="A849" s="32">
        <v>22</v>
      </c>
      <c r="B849" s="32">
        <v>425000</v>
      </c>
      <c r="C849" s="33">
        <f t="shared" si="13"/>
        <v>0.41193417841204311</v>
      </c>
    </row>
    <row r="850" spans="1:3" x14ac:dyDescent="0.3">
      <c r="A850" s="32">
        <v>1150</v>
      </c>
      <c r="B850" s="32">
        <v>350000</v>
      </c>
      <c r="C850" s="33">
        <f t="shared" si="13"/>
        <v>0.41187631097622207</v>
      </c>
    </row>
    <row r="851" spans="1:3" x14ac:dyDescent="0.3">
      <c r="A851" s="32">
        <v>30</v>
      </c>
      <c r="B851" s="32">
        <v>250000</v>
      </c>
      <c r="C851" s="33">
        <f t="shared" si="13"/>
        <v>0.41208016222408239</v>
      </c>
    </row>
    <row r="852" spans="1:3" x14ac:dyDescent="0.3">
      <c r="A852" s="32">
        <v>403</v>
      </c>
      <c r="B852" s="32">
        <v>3000000</v>
      </c>
      <c r="C852" s="33">
        <f t="shared" si="13"/>
        <v>0.41201166773005893</v>
      </c>
    </row>
    <row r="853" spans="1:3" x14ac:dyDescent="0.3">
      <c r="A853" s="32">
        <v>20</v>
      </c>
      <c r="B853" s="32">
        <v>131000</v>
      </c>
      <c r="C853" s="33">
        <f t="shared" si="13"/>
        <v>0.41204261614476412</v>
      </c>
    </row>
    <row r="854" spans="1:3" x14ac:dyDescent="0.3">
      <c r="A854" s="32">
        <v>30</v>
      </c>
      <c r="B854" s="32">
        <v>50000</v>
      </c>
      <c r="C854" s="33">
        <f t="shared" si="13"/>
        <v>0.41196640133826912</v>
      </c>
    </row>
    <row r="855" spans="1:3" x14ac:dyDescent="0.3">
      <c r="A855" s="32">
        <v>200</v>
      </c>
      <c r="B855" s="32">
        <v>700000</v>
      </c>
      <c r="C855" s="33">
        <f t="shared" si="13"/>
        <v>0.41188581393864948</v>
      </c>
    </row>
    <row r="856" spans="1:3" x14ac:dyDescent="0.3">
      <c r="A856" s="32">
        <v>200</v>
      </c>
      <c r="B856" s="32">
        <v>50000</v>
      </c>
      <c r="C856" s="33">
        <f t="shared" si="13"/>
        <v>0.41184693002434203</v>
      </c>
    </row>
    <row r="857" spans="1:3" x14ac:dyDescent="0.3">
      <c r="A857" s="32">
        <v>64</v>
      </c>
      <c r="B857" s="32">
        <v>30000</v>
      </c>
      <c r="C857" s="33">
        <f t="shared" si="13"/>
        <v>0.41178309681649194</v>
      </c>
    </row>
    <row r="858" spans="1:3" x14ac:dyDescent="0.3">
      <c r="A858" s="32">
        <v>150</v>
      </c>
      <c r="B858" s="32">
        <v>800000</v>
      </c>
      <c r="C858" s="33">
        <f t="shared" si="13"/>
        <v>0.41170344202284354</v>
      </c>
    </row>
    <row r="859" spans="1:3" x14ac:dyDescent="0.3">
      <c r="A859" s="32">
        <v>116</v>
      </c>
      <c r="B859" s="32">
        <v>1350000</v>
      </c>
      <c r="C859" s="33">
        <f t="shared" si="13"/>
        <v>0.41166712516521053</v>
      </c>
    </row>
    <row r="860" spans="1:3" x14ac:dyDescent="0.3">
      <c r="A860" s="32">
        <v>64</v>
      </c>
      <c r="B860" s="32">
        <v>500000</v>
      </c>
      <c r="C860" s="33">
        <f t="shared" si="13"/>
        <v>0.41166078154614411</v>
      </c>
    </row>
    <row r="861" spans="1:3" x14ac:dyDescent="0.3">
      <c r="A861" s="32">
        <v>135</v>
      </c>
      <c r="B861" s="32">
        <v>40000</v>
      </c>
      <c r="C861" s="33">
        <f t="shared" si="13"/>
        <v>0.41160683316278485</v>
      </c>
    </row>
    <row r="862" spans="1:3" x14ac:dyDescent="0.3">
      <c r="A862" s="32">
        <v>135</v>
      </c>
      <c r="B862" s="32">
        <v>400000</v>
      </c>
      <c r="C862" s="33">
        <f t="shared" si="13"/>
        <v>0.41153392788305987</v>
      </c>
    </row>
    <row r="863" spans="1:3" x14ac:dyDescent="0.3">
      <c r="A863" s="32">
        <v>52</v>
      </c>
      <c r="B863" s="32">
        <v>250000</v>
      </c>
      <c r="C863" s="33">
        <f t="shared" si="13"/>
        <v>0.41147740160582386</v>
      </c>
    </row>
    <row r="864" spans="1:3" x14ac:dyDescent="0.3">
      <c r="A864" s="32">
        <v>140</v>
      </c>
      <c r="B864" s="32">
        <v>700000</v>
      </c>
      <c r="C864" s="33">
        <f t="shared" si="13"/>
        <v>0.41140815658976876</v>
      </c>
    </row>
    <row r="865" spans="1:3" x14ac:dyDescent="0.3">
      <c r="A865" s="32">
        <v>62</v>
      </c>
      <c r="B865" s="32">
        <v>1000000</v>
      </c>
      <c r="C865" s="33">
        <f t="shared" si="13"/>
        <v>0.41136607827020094</v>
      </c>
    </row>
    <row r="866" spans="1:3" x14ac:dyDescent="0.3">
      <c r="A866" s="32">
        <v>20</v>
      </c>
      <c r="B866" s="32">
        <v>200000</v>
      </c>
      <c r="C866" s="33">
        <f t="shared" si="13"/>
        <v>0.41134142591061762</v>
      </c>
    </row>
    <row r="867" spans="1:3" x14ac:dyDescent="0.3">
      <c r="A867" s="32">
        <v>68</v>
      </c>
      <c r="B867" s="32">
        <v>1500000</v>
      </c>
      <c r="C867" s="33">
        <f t="shared" si="13"/>
        <v>0.41126720166406489</v>
      </c>
    </row>
    <row r="868" spans="1:3" x14ac:dyDescent="0.3">
      <c r="A868" s="32">
        <v>68</v>
      </c>
      <c r="B868" s="32">
        <v>100000</v>
      </c>
      <c r="C868" s="33">
        <f t="shared" si="13"/>
        <v>0.41127387513483871</v>
      </c>
    </row>
    <row r="869" spans="1:3" x14ac:dyDescent="0.3">
      <c r="A869" s="32">
        <v>195</v>
      </c>
      <c r="B869" s="32">
        <v>2000000</v>
      </c>
      <c r="C869" s="33">
        <f t="shared" si="13"/>
        <v>0.41119651004470503</v>
      </c>
    </row>
    <row r="870" spans="1:3" x14ac:dyDescent="0.3">
      <c r="A870" s="32"/>
      <c r="B870" s="32">
        <v>2300000</v>
      </c>
      <c r="C870" s="33">
        <f t="shared" si="13"/>
        <v>0.41121768358312133</v>
      </c>
    </row>
    <row r="871" spans="1:3" x14ac:dyDescent="0.3">
      <c r="A871" s="32"/>
      <c r="B871" s="32">
        <v>230000</v>
      </c>
      <c r="C871" s="33">
        <f t="shared" si="13"/>
        <v>0.41121768358312133</v>
      </c>
    </row>
    <row r="872" spans="1:3" x14ac:dyDescent="0.3">
      <c r="A872" s="32">
        <v>186</v>
      </c>
      <c r="B872" s="32">
        <v>71000</v>
      </c>
      <c r="C872" s="33">
        <f t="shared" si="13"/>
        <v>0.41121768358312133</v>
      </c>
    </row>
    <row r="873" spans="1:3" x14ac:dyDescent="0.3">
      <c r="A873" s="32">
        <v>8383</v>
      </c>
      <c r="B873" s="32">
        <v>4000000</v>
      </c>
      <c r="C873" s="33">
        <f t="shared" si="13"/>
        <v>0.4111506285737207</v>
      </c>
    </row>
    <row r="874" spans="1:3" x14ac:dyDescent="0.3">
      <c r="A874" s="32">
        <v>300</v>
      </c>
      <c r="B874" s="32">
        <v>70000</v>
      </c>
      <c r="C874" s="33">
        <f t="shared" si="13"/>
        <v>0.42106244603468546</v>
      </c>
    </row>
    <row r="875" spans="1:3" x14ac:dyDescent="0.3">
      <c r="A875" s="32">
        <v>383</v>
      </c>
      <c r="B875" s="32">
        <v>400000</v>
      </c>
      <c r="C875" s="33">
        <f t="shared" si="13"/>
        <v>0.42101294476073198</v>
      </c>
    </row>
    <row r="876" spans="1:3" x14ac:dyDescent="0.3">
      <c r="A876" s="32">
        <v>383</v>
      </c>
      <c r="B876" s="32">
        <v>2500000</v>
      </c>
      <c r="C876" s="33">
        <f t="shared" si="13"/>
        <v>0.42098316712695855</v>
      </c>
    </row>
    <row r="877" spans="1:3" x14ac:dyDescent="0.3">
      <c r="A877" s="32">
        <v>800</v>
      </c>
      <c r="B877" s="32">
        <v>1000000</v>
      </c>
      <c r="C877" s="33">
        <f t="shared" si="13"/>
        <v>0.42100165868409317</v>
      </c>
    </row>
    <row r="878" spans="1:3" x14ac:dyDescent="0.3">
      <c r="A878" s="32">
        <v>410</v>
      </c>
      <c r="B878" s="32">
        <v>500000</v>
      </c>
      <c r="C878" s="33">
        <f t="shared" si="13"/>
        <v>0.42104926147960287</v>
      </c>
    </row>
    <row r="879" spans="1:3" x14ac:dyDescent="0.3">
      <c r="A879" s="32">
        <v>800</v>
      </c>
      <c r="B879" s="32">
        <v>500000</v>
      </c>
      <c r="C879" s="33">
        <f t="shared" si="13"/>
        <v>0.42102495494613723</v>
      </c>
    </row>
    <row r="880" spans="1:3" x14ac:dyDescent="0.3">
      <c r="A880" s="32">
        <v>410</v>
      </c>
      <c r="B880" s="32">
        <v>6100000</v>
      </c>
      <c r="C880" s="33">
        <f t="shared" si="13"/>
        <v>0.42109258753264561</v>
      </c>
    </row>
    <row r="881" spans="1:3" x14ac:dyDescent="0.3">
      <c r="A881" s="32">
        <v>131</v>
      </c>
      <c r="B881" s="32">
        <v>1200000</v>
      </c>
      <c r="C881" s="33">
        <f t="shared" si="13"/>
        <v>0.42126099193413563</v>
      </c>
    </row>
    <row r="882" spans="1:3" x14ac:dyDescent="0.3">
      <c r="A882" s="32">
        <v>30</v>
      </c>
      <c r="B882" s="32">
        <v>300000</v>
      </c>
      <c r="C882" s="33">
        <f t="shared" si="13"/>
        <v>0.42124570680771428</v>
      </c>
    </row>
    <row r="883" spans="1:3" x14ac:dyDescent="0.3">
      <c r="A883" s="32">
        <v>144</v>
      </c>
      <c r="B883" s="32">
        <v>459000</v>
      </c>
      <c r="C883" s="33">
        <f t="shared" si="13"/>
        <v>0.42117864506279939</v>
      </c>
    </row>
    <row r="884" spans="1:3" x14ac:dyDescent="0.3">
      <c r="A884" s="32">
        <v>112</v>
      </c>
      <c r="B884" s="32">
        <v>1000000</v>
      </c>
      <c r="C884" s="33">
        <f t="shared" si="13"/>
        <v>0.42112488478803206</v>
      </c>
    </row>
    <row r="885" spans="1:3" x14ac:dyDescent="0.3">
      <c r="A885" s="32">
        <v>500</v>
      </c>
      <c r="B885" s="32">
        <v>3500000</v>
      </c>
      <c r="C885" s="33">
        <f t="shared" si="13"/>
        <v>0.42109894416884319</v>
      </c>
    </row>
    <row r="886" spans="1:3" x14ac:dyDescent="0.3">
      <c r="A886" s="32">
        <v>250</v>
      </c>
      <c r="B886" s="32">
        <v>1000000</v>
      </c>
      <c r="C886" s="33">
        <f t="shared" si="13"/>
        <v>0.4211252937146851</v>
      </c>
    </row>
    <row r="887" spans="1:3" x14ac:dyDescent="0.3">
      <c r="A887" s="32">
        <v>500</v>
      </c>
      <c r="B887" s="32">
        <v>25000</v>
      </c>
      <c r="C887" s="33">
        <f t="shared" si="13"/>
        <v>0.42109863241341372</v>
      </c>
    </row>
    <row r="888" spans="1:3" x14ac:dyDescent="0.3">
      <c r="A888" s="32">
        <v>500</v>
      </c>
      <c r="B888" s="32">
        <v>300000</v>
      </c>
      <c r="C888" s="33">
        <f t="shared" si="13"/>
        <v>0.42109055297048142</v>
      </c>
    </row>
    <row r="889" spans="1:3" x14ac:dyDescent="0.3">
      <c r="A889" s="32">
        <v>116</v>
      </c>
      <c r="B889" s="32">
        <v>78000</v>
      </c>
      <c r="C889" s="33">
        <f t="shared" si="13"/>
        <v>0.42108158522445627</v>
      </c>
    </row>
    <row r="890" spans="1:3" x14ac:dyDescent="0.3">
      <c r="A890" s="32">
        <v>230</v>
      </c>
      <c r="B890" s="32">
        <v>20000</v>
      </c>
      <c r="C890" s="33">
        <f t="shared" si="13"/>
        <v>0.42100674670174615</v>
      </c>
    </row>
    <row r="891" spans="1:3" x14ac:dyDescent="0.3">
      <c r="A891" s="32">
        <v>45</v>
      </c>
      <c r="B891" s="32">
        <v>500000</v>
      </c>
      <c r="C891" s="33">
        <f t="shared" si="13"/>
        <v>0.42094329363756849</v>
      </c>
    </row>
    <row r="892" spans="1:3" x14ac:dyDescent="0.3">
      <c r="A892" s="32">
        <v>45</v>
      </c>
      <c r="B892" s="32">
        <v>100000</v>
      </c>
      <c r="C892" s="33">
        <f t="shared" si="13"/>
        <v>0.42088777111328979</v>
      </c>
    </row>
    <row r="893" spans="1:3" x14ac:dyDescent="0.3">
      <c r="A893" s="32">
        <v>230</v>
      </c>
      <c r="B893" s="32">
        <v>1000000</v>
      </c>
      <c r="C893" s="33">
        <f t="shared" si="13"/>
        <v>0.42080788506078509</v>
      </c>
    </row>
    <row r="894" spans="1:3" x14ac:dyDescent="0.3">
      <c r="A894" s="32">
        <v>47</v>
      </c>
      <c r="B894" s="32">
        <v>400000</v>
      </c>
      <c r="C894" s="33">
        <f t="shared" si="13"/>
        <v>0.42078009386839127</v>
      </c>
    </row>
    <row r="895" spans="1:3" x14ac:dyDescent="0.3">
      <c r="A895" s="32">
        <v>120</v>
      </c>
      <c r="B895" s="32">
        <v>50000</v>
      </c>
      <c r="C895" s="33">
        <f t="shared" si="13"/>
        <v>0.42071798495840901</v>
      </c>
    </row>
    <row r="896" spans="1:3" x14ac:dyDescent="0.3">
      <c r="A896" s="32">
        <v>34</v>
      </c>
      <c r="B896" s="32">
        <v>500000</v>
      </c>
      <c r="C896" s="33">
        <f t="shared" si="13"/>
        <v>0.42064104961718474</v>
      </c>
    </row>
    <row r="897" spans="1:3" x14ac:dyDescent="0.3">
      <c r="A897" s="32">
        <v>26</v>
      </c>
      <c r="B897" s="32">
        <v>500000</v>
      </c>
      <c r="C897" s="33">
        <f t="shared" si="13"/>
        <v>0.42058465686518687</v>
      </c>
    </row>
    <row r="898" spans="1:3" x14ac:dyDescent="0.3">
      <c r="A898" s="32">
        <v>120</v>
      </c>
      <c r="B898" s="32">
        <v>500000</v>
      </c>
      <c r="C898" s="33">
        <f t="shared" si="13"/>
        <v>0.42052808653356333</v>
      </c>
    </row>
    <row r="899" spans="1:3" x14ac:dyDescent="0.3">
      <c r="A899" s="32">
        <v>300</v>
      </c>
      <c r="B899" s="32">
        <v>1300000</v>
      </c>
      <c r="C899" s="33">
        <f t="shared" ref="C899:C962" si="14">CORREL(A899:A2615,B899:B2615)</f>
        <v>0.42047328853164279</v>
      </c>
    </row>
    <row r="900" spans="1:3" x14ac:dyDescent="0.3">
      <c r="A900" s="32">
        <v>35</v>
      </c>
      <c r="B900" s="32">
        <v>100000</v>
      </c>
      <c r="C900" s="33">
        <f t="shared" si="14"/>
        <v>0.420456893281628</v>
      </c>
    </row>
    <row r="901" spans="1:3" x14ac:dyDescent="0.3">
      <c r="A901" s="32">
        <v>260</v>
      </c>
      <c r="B901" s="32">
        <v>3000000</v>
      </c>
      <c r="C901" s="33">
        <f t="shared" si="14"/>
        <v>0.42037495040019118</v>
      </c>
    </row>
    <row r="902" spans="1:3" x14ac:dyDescent="0.3">
      <c r="A902" s="32">
        <v>66</v>
      </c>
      <c r="B902" s="32">
        <v>200000</v>
      </c>
      <c r="C902" s="33">
        <f t="shared" si="14"/>
        <v>0.42043826752315799</v>
      </c>
    </row>
    <row r="903" spans="1:3" x14ac:dyDescent="0.3">
      <c r="A903" s="32">
        <v>1539</v>
      </c>
      <c r="B903" s="32">
        <v>1000000</v>
      </c>
      <c r="C903" s="33">
        <f t="shared" si="14"/>
        <v>0.42036390515297634</v>
      </c>
    </row>
    <row r="904" spans="1:3" x14ac:dyDescent="0.3">
      <c r="A904" s="32">
        <v>66</v>
      </c>
      <c r="B904" s="32">
        <v>700000</v>
      </c>
      <c r="C904" s="33">
        <f t="shared" si="14"/>
        <v>0.42070485639747851</v>
      </c>
    </row>
    <row r="905" spans="1:3" x14ac:dyDescent="0.3">
      <c r="A905" s="32">
        <v>375</v>
      </c>
      <c r="B905" s="32">
        <v>1600000</v>
      </c>
      <c r="C905" s="33">
        <f t="shared" si="14"/>
        <v>0.4206601118199178</v>
      </c>
    </row>
    <row r="906" spans="1:3" x14ac:dyDescent="0.3">
      <c r="A906" s="32">
        <v>1975</v>
      </c>
      <c r="B906" s="32">
        <v>5000000</v>
      </c>
      <c r="C906" s="33">
        <f t="shared" si="14"/>
        <v>0.42065244773849336</v>
      </c>
    </row>
    <row r="907" spans="1:3" x14ac:dyDescent="0.3">
      <c r="A907" s="32">
        <v>120</v>
      </c>
      <c r="B907" s="32">
        <v>100000</v>
      </c>
      <c r="C907" s="33">
        <f t="shared" si="14"/>
        <v>0.42054636761364367</v>
      </c>
    </row>
    <row r="908" spans="1:3" x14ac:dyDescent="0.3">
      <c r="A908" s="32">
        <v>120</v>
      </c>
      <c r="B908" s="32">
        <v>2200000</v>
      </c>
      <c r="C908" s="33">
        <f t="shared" si="14"/>
        <v>0.4204706651249418</v>
      </c>
    </row>
    <row r="909" spans="1:3" x14ac:dyDescent="0.3">
      <c r="A909" s="32">
        <v>120</v>
      </c>
      <c r="B909" s="32">
        <v>3800000</v>
      </c>
      <c r="C909" s="33">
        <f t="shared" si="14"/>
        <v>0.42051647403712666</v>
      </c>
    </row>
    <row r="910" spans="1:3" x14ac:dyDescent="0.3">
      <c r="A910" s="32">
        <v>600</v>
      </c>
      <c r="B910" s="32">
        <v>80000</v>
      </c>
      <c r="C910" s="33">
        <f t="shared" si="14"/>
        <v>0.42067952798763603</v>
      </c>
    </row>
    <row r="911" spans="1:3" x14ac:dyDescent="0.3">
      <c r="A911" s="32">
        <v>500</v>
      </c>
      <c r="B911" s="32">
        <v>200000</v>
      </c>
      <c r="C911" s="33">
        <f t="shared" si="14"/>
        <v>0.42069640169674261</v>
      </c>
    </row>
    <row r="912" spans="1:3" x14ac:dyDescent="0.3">
      <c r="A912" s="32">
        <v>500</v>
      </c>
      <c r="B912" s="32">
        <v>2500000</v>
      </c>
      <c r="C912" s="33">
        <f t="shared" si="14"/>
        <v>0.42068568292548714</v>
      </c>
    </row>
    <row r="913" spans="1:3" x14ac:dyDescent="0.3">
      <c r="A913" s="32">
        <v>600</v>
      </c>
      <c r="B913" s="32">
        <v>5500000</v>
      </c>
      <c r="C913" s="33">
        <f t="shared" si="14"/>
        <v>0.42069215445987923</v>
      </c>
    </row>
    <row r="914" spans="1:3" x14ac:dyDescent="0.3">
      <c r="A914" s="32">
        <v>9</v>
      </c>
      <c r="B914" s="32">
        <v>1300000</v>
      </c>
      <c r="C914" s="33">
        <f t="shared" si="14"/>
        <v>0.4207390721126687</v>
      </c>
    </row>
    <row r="915" spans="1:3" x14ac:dyDescent="0.3">
      <c r="A915" s="32">
        <v>1132</v>
      </c>
      <c r="B915" s="32">
        <v>3500000</v>
      </c>
      <c r="C915" s="33">
        <f t="shared" si="14"/>
        <v>0.42073886712923564</v>
      </c>
    </row>
    <row r="916" spans="1:3" x14ac:dyDescent="0.3">
      <c r="A916" s="32">
        <v>190</v>
      </c>
      <c r="B916" s="32">
        <v>1500000</v>
      </c>
      <c r="C916" s="33">
        <f t="shared" si="14"/>
        <v>0.42071050454043396</v>
      </c>
    </row>
    <row r="917" spans="1:3" x14ac:dyDescent="0.3">
      <c r="A917" s="32">
        <v>250</v>
      </c>
      <c r="B917" s="32">
        <v>2000000</v>
      </c>
      <c r="C917" s="33">
        <f t="shared" si="14"/>
        <v>0.42070613744123331</v>
      </c>
    </row>
    <row r="918" spans="1:3" x14ac:dyDescent="0.3">
      <c r="A918" s="32">
        <v>45</v>
      </c>
      <c r="B918" s="32">
        <v>42750</v>
      </c>
      <c r="C918" s="33">
        <f t="shared" si="14"/>
        <v>0.42072097024101979</v>
      </c>
    </row>
    <row r="919" spans="1:3" x14ac:dyDescent="0.3">
      <c r="A919" s="32">
        <v>45</v>
      </c>
      <c r="B919" s="32">
        <v>193000</v>
      </c>
      <c r="C919" s="33">
        <f t="shared" si="14"/>
        <v>0.4206354699651606</v>
      </c>
    </row>
    <row r="920" spans="1:3" x14ac:dyDescent="0.3">
      <c r="A920" s="32">
        <v>104</v>
      </c>
      <c r="B920" s="32">
        <v>300000</v>
      </c>
      <c r="C920" s="33">
        <f t="shared" si="14"/>
        <v>0.42055878964904952</v>
      </c>
    </row>
    <row r="921" spans="1:3" x14ac:dyDescent="0.3">
      <c r="A921" s="32">
        <v>300</v>
      </c>
      <c r="B921" s="32">
        <v>4000000</v>
      </c>
      <c r="C921" s="33">
        <f t="shared" si="14"/>
        <v>0.42049130987386268</v>
      </c>
    </row>
    <row r="922" spans="1:3" x14ac:dyDescent="0.3">
      <c r="A922" s="32">
        <v>300</v>
      </c>
      <c r="B922" s="32">
        <v>50000</v>
      </c>
      <c r="C922" s="33">
        <f t="shared" si="14"/>
        <v>0.42059883733595194</v>
      </c>
    </row>
    <row r="923" spans="1:3" x14ac:dyDescent="0.3">
      <c r="A923" s="32">
        <v>50</v>
      </c>
      <c r="B923" s="32">
        <v>1000000</v>
      </c>
      <c r="C923" s="33">
        <f t="shared" si="14"/>
        <v>0.42054438979431469</v>
      </c>
    </row>
    <row r="924" spans="1:3" x14ac:dyDescent="0.3">
      <c r="A924" s="32">
        <v>50</v>
      </c>
      <c r="B924" s="32">
        <v>50000</v>
      </c>
      <c r="C924" s="33">
        <f t="shared" si="14"/>
        <v>0.42051900702367817</v>
      </c>
    </row>
    <row r="925" spans="1:3" x14ac:dyDescent="0.3">
      <c r="A925" s="32">
        <v>25</v>
      </c>
      <c r="B925" s="32">
        <v>200000</v>
      </c>
      <c r="C925" s="33">
        <f t="shared" si="14"/>
        <v>0.42043334563374857</v>
      </c>
    </row>
    <row r="926" spans="1:3" x14ac:dyDescent="0.3">
      <c r="A926" s="32">
        <v>300</v>
      </c>
      <c r="B926" s="32">
        <v>100000</v>
      </c>
      <c r="C926" s="33">
        <f t="shared" si="14"/>
        <v>0.42035529918417891</v>
      </c>
    </row>
    <row r="927" spans="1:3" x14ac:dyDescent="0.3">
      <c r="A927" s="32">
        <v>246</v>
      </c>
      <c r="B927" s="32">
        <v>1800000</v>
      </c>
      <c r="C927" s="33">
        <f t="shared" si="14"/>
        <v>0.42030136328628642</v>
      </c>
    </row>
    <row r="928" spans="1:3" x14ac:dyDescent="0.3">
      <c r="A928" s="32">
        <v>300</v>
      </c>
      <c r="B928" s="32">
        <v>1500000</v>
      </c>
      <c r="C928" s="33">
        <f t="shared" si="14"/>
        <v>0.42030689464021209</v>
      </c>
    </row>
    <row r="929" spans="1:3" x14ac:dyDescent="0.3">
      <c r="A929" s="32">
        <v>350</v>
      </c>
      <c r="B929" s="32">
        <v>1000000</v>
      </c>
      <c r="C929" s="33">
        <f t="shared" si="14"/>
        <v>0.42029674710197684</v>
      </c>
    </row>
    <row r="930" spans="1:3" x14ac:dyDescent="0.3">
      <c r="A930" s="32">
        <v>300</v>
      </c>
      <c r="B930" s="32">
        <v>3000000</v>
      </c>
      <c r="C930" s="33">
        <f t="shared" si="14"/>
        <v>0.42027169692633909</v>
      </c>
    </row>
    <row r="931" spans="1:3" x14ac:dyDescent="0.3">
      <c r="A931" s="32">
        <v>62</v>
      </c>
      <c r="B931" s="32">
        <v>500000</v>
      </c>
      <c r="C931" s="33">
        <f t="shared" si="14"/>
        <v>0.42032659149012142</v>
      </c>
    </row>
    <row r="932" spans="1:3" x14ac:dyDescent="0.3">
      <c r="A932" s="32">
        <v>8</v>
      </c>
      <c r="B932" s="32">
        <v>24000</v>
      </c>
      <c r="C932" s="33">
        <f t="shared" si="14"/>
        <v>0.42026792963921383</v>
      </c>
    </row>
    <row r="933" spans="1:3" x14ac:dyDescent="0.3">
      <c r="A933" s="32">
        <v>81</v>
      </c>
      <c r="B933" s="32">
        <v>500000</v>
      </c>
      <c r="C933" s="33">
        <f t="shared" si="14"/>
        <v>0.42017670904049986</v>
      </c>
    </row>
    <row r="934" spans="1:3" x14ac:dyDescent="0.3">
      <c r="A934" s="32">
        <v>326</v>
      </c>
      <c r="B934" s="32">
        <v>1500000</v>
      </c>
      <c r="C934" s="33">
        <f t="shared" si="14"/>
        <v>0.4201180307386792</v>
      </c>
    </row>
    <row r="935" spans="1:3" x14ac:dyDescent="0.3">
      <c r="A935" s="32">
        <v>20</v>
      </c>
      <c r="B935" s="32">
        <v>300000</v>
      </c>
      <c r="C935" s="33">
        <f t="shared" si="14"/>
        <v>0.42010710757850883</v>
      </c>
    </row>
    <row r="936" spans="1:3" x14ac:dyDescent="0.3">
      <c r="A936" s="32">
        <v>20</v>
      </c>
      <c r="B936" s="32">
        <v>50000</v>
      </c>
      <c r="C936" s="33">
        <f t="shared" si="14"/>
        <v>0.42003408230216732</v>
      </c>
    </row>
    <row r="937" spans="1:3" x14ac:dyDescent="0.3">
      <c r="A937" s="32">
        <v>89</v>
      </c>
      <c r="B937" s="32">
        <v>800000</v>
      </c>
      <c r="C937" s="33">
        <f t="shared" si="14"/>
        <v>0.41994445322053697</v>
      </c>
    </row>
    <row r="938" spans="1:3" x14ac:dyDescent="0.3">
      <c r="A938" s="32">
        <v>210</v>
      </c>
      <c r="B938" s="32">
        <v>735000</v>
      </c>
      <c r="C938" s="33">
        <f t="shared" si="14"/>
        <v>0.41990334050608602</v>
      </c>
    </row>
    <row r="939" spans="1:3" x14ac:dyDescent="0.3">
      <c r="A939" s="32">
        <v>50</v>
      </c>
      <c r="B939" s="32">
        <v>1400000</v>
      </c>
      <c r="C939" s="33">
        <f t="shared" si="14"/>
        <v>0.41986043793159239</v>
      </c>
    </row>
    <row r="940" spans="1:3" x14ac:dyDescent="0.3">
      <c r="A940" s="32">
        <v>50</v>
      </c>
      <c r="B940" s="32">
        <v>100000</v>
      </c>
      <c r="C940" s="33">
        <f t="shared" si="14"/>
        <v>0.41986152791792769</v>
      </c>
    </row>
    <row r="941" spans="1:3" x14ac:dyDescent="0.3">
      <c r="A941" s="32">
        <v>459</v>
      </c>
      <c r="B941" s="32">
        <v>200000</v>
      </c>
      <c r="C941" s="33">
        <f t="shared" si="14"/>
        <v>0.41977618726148719</v>
      </c>
    </row>
    <row r="942" spans="1:3" x14ac:dyDescent="0.3">
      <c r="A942" s="32">
        <v>459</v>
      </c>
      <c r="B942" s="32">
        <v>1500000</v>
      </c>
      <c r="C942" s="33">
        <f t="shared" si="14"/>
        <v>0.41975239490490901</v>
      </c>
    </row>
    <row r="943" spans="1:3" x14ac:dyDescent="0.3">
      <c r="A943" s="32">
        <v>530</v>
      </c>
      <c r="B943" s="32">
        <v>3000000</v>
      </c>
      <c r="C943" s="33">
        <f t="shared" si="14"/>
        <v>0.41974271741159447</v>
      </c>
    </row>
    <row r="944" spans="1:3" x14ac:dyDescent="0.3">
      <c r="A944" s="32">
        <v>459</v>
      </c>
      <c r="B944" s="32">
        <v>100000</v>
      </c>
      <c r="C944" s="33">
        <f t="shared" si="14"/>
        <v>0.41975581437936582</v>
      </c>
    </row>
    <row r="945" spans="1:3" x14ac:dyDescent="0.3">
      <c r="A945" s="32">
        <v>8</v>
      </c>
      <c r="B945" s="32">
        <v>75000</v>
      </c>
      <c r="C945" s="33">
        <f t="shared" si="14"/>
        <v>0.41973135976285747</v>
      </c>
    </row>
    <row r="946" spans="1:3" x14ac:dyDescent="0.3">
      <c r="A946" s="32">
        <v>8</v>
      </c>
      <c r="B946" s="32">
        <v>5000</v>
      </c>
      <c r="C946" s="33">
        <f t="shared" si="14"/>
        <v>0.41964124189751101</v>
      </c>
    </row>
    <row r="947" spans="1:3" x14ac:dyDescent="0.3">
      <c r="A947" s="32">
        <v>25</v>
      </c>
      <c r="B947" s="32">
        <v>70000</v>
      </c>
      <c r="C947" s="33">
        <f t="shared" si="14"/>
        <v>0.41954617846738151</v>
      </c>
    </row>
    <row r="948" spans="1:3" x14ac:dyDescent="0.3">
      <c r="A948" s="32">
        <v>57</v>
      </c>
      <c r="B948" s="32">
        <v>500000</v>
      </c>
      <c r="C948" s="33">
        <f t="shared" si="14"/>
        <v>0.41945614088634647</v>
      </c>
    </row>
    <row r="949" spans="1:3" x14ac:dyDescent="0.3">
      <c r="A949" s="32">
        <v>50</v>
      </c>
      <c r="B949" s="32">
        <v>225000</v>
      </c>
      <c r="C949" s="33">
        <f t="shared" si="14"/>
        <v>0.41939473188546245</v>
      </c>
    </row>
    <row r="950" spans="1:3" x14ac:dyDescent="0.3">
      <c r="A950" s="32">
        <v>30</v>
      </c>
      <c r="B950" s="32">
        <v>150000</v>
      </c>
      <c r="C950" s="33">
        <f t="shared" si="14"/>
        <v>0.41931547709586908</v>
      </c>
    </row>
    <row r="951" spans="1:3" x14ac:dyDescent="0.3">
      <c r="A951" s="32">
        <v>400</v>
      </c>
      <c r="B951" s="32">
        <v>1000000</v>
      </c>
      <c r="C951" s="33">
        <f t="shared" si="14"/>
        <v>0.41923017609796043</v>
      </c>
    </row>
    <row r="952" spans="1:3" x14ac:dyDescent="0.3">
      <c r="A952" s="32">
        <v>25</v>
      </c>
      <c r="B952" s="32">
        <v>60000</v>
      </c>
      <c r="C952" s="33">
        <f t="shared" si="14"/>
        <v>0.41920673406672837</v>
      </c>
    </row>
    <row r="953" spans="1:3" x14ac:dyDescent="0.3">
      <c r="A953" s="32">
        <v>25</v>
      </c>
      <c r="B953" s="32">
        <v>70000</v>
      </c>
      <c r="C953" s="33">
        <f t="shared" si="14"/>
        <v>0.41911488930963919</v>
      </c>
    </row>
    <row r="954" spans="1:3" x14ac:dyDescent="0.3">
      <c r="A954" s="32">
        <v>786</v>
      </c>
      <c r="B954" s="32">
        <v>200000</v>
      </c>
      <c r="C954" s="33">
        <f t="shared" si="14"/>
        <v>0.41902341825041423</v>
      </c>
    </row>
    <row r="955" spans="1:3" x14ac:dyDescent="0.3">
      <c r="A955" s="32">
        <v>38</v>
      </c>
      <c r="B955" s="32">
        <v>70000</v>
      </c>
      <c r="C955" s="33">
        <f t="shared" si="14"/>
        <v>0.41909217174362717</v>
      </c>
    </row>
    <row r="956" spans="1:3" x14ac:dyDescent="0.3">
      <c r="A956" s="32">
        <v>786</v>
      </c>
      <c r="B956" s="32">
        <v>16000000</v>
      </c>
      <c r="C956" s="33">
        <f t="shared" si="14"/>
        <v>0.4190010957950418</v>
      </c>
    </row>
    <row r="957" spans="1:3" x14ac:dyDescent="0.3">
      <c r="A957" s="32">
        <v>193</v>
      </c>
      <c r="B957" s="32">
        <v>2400000</v>
      </c>
      <c r="C957" s="33">
        <f t="shared" si="14"/>
        <v>0.41947907628052133</v>
      </c>
    </row>
    <row r="958" spans="1:3" x14ac:dyDescent="0.3">
      <c r="A958" s="32">
        <v>193</v>
      </c>
      <c r="B958" s="32">
        <v>200000</v>
      </c>
      <c r="C958" s="33">
        <f t="shared" si="14"/>
        <v>0.41952478017280603</v>
      </c>
    </row>
    <row r="959" spans="1:3" x14ac:dyDescent="0.3">
      <c r="A959" s="32">
        <v>200</v>
      </c>
      <c r="B959" s="32">
        <v>1200000</v>
      </c>
      <c r="C959" s="33">
        <f t="shared" si="14"/>
        <v>0.41945498161500339</v>
      </c>
    </row>
    <row r="960" spans="1:3" x14ac:dyDescent="0.3">
      <c r="A960" s="32">
        <v>360</v>
      </c>
      <c r="B960" s="32">
        <v>75000</v>
      </c>
      <c r="C960" s="33">
        <f t="shared" si="14"/>
        <v>0.41943249000367572</v>
      </c>
    </row>
    <row r="961" spans="1:3" x14ac:dyDescent="0.3">
      <c r="A961" s="32">
        <v>360</v>
      </c>
      <c r="B961" s="32">
        <v>3500000</v>
      </c>
      <c r="C961" s="33">
        <f t="shared" si="14"/>
        <v>0.41938406806303036</v>
      </c>
    </row>
    <row r="962" spans="1:3" x14ac:dyDescent="0.3">
      <c r="A962" s="32">
        <v>500</v>
      </c>
      <c r="B962" s="32">
        <v>200000</v>
      </c>
      <c r="C962" s="33">
        <f t="shared" si="14"/>
        <v>0.41945046729678992</v>
      </c>
    </row>
    <row r="963" spans="1:3" x14ac:dyDescent="0.3">
      <c r="A963" s="32">
        <v>500</v>
      </c>
      <c r="B963" s="32">
        <v>4000000</v>
      </c>
      <c r="C963" s="33">
        <f t="shared" ref="C963:C1026" si="15">CORREL(A963:A2679,B963:B2679)</f>
        <v>0.41943351987776045</v>
      </c>
    </row>
    <row r="964" spans="1:3" x14ac:dyDescent="0.3">
      <c r="A964" s="32">
        <v>500</v>
      </c>
      <c r="B964" s="32">
        <v>8000000</v>
      </c>
      <c r="C964" s="33">
        <f t="shared" si="15"/>
        <v>0.41948025969478886</v>
      </c>
    </row>
    <row r="965" spans="1:3" x14ac:dyDescent="0.3">
      <c r="A965" s="32">
        <v>425</v>
      </c>
      <c r="B965" s="32">
        <v>5000000</v>
      </c>
      <c r="C965" s="33">
        <f t="shared" si="15"/>
        <v>0.41972276089892097</v>
      </c>
    </row>
    <row r="966" spans="1:3" x14ac:dyDescent="0.3">
      <c r="A966" s="32">
        <v>425</v>
      </c>
      <c r="B966" s="32">
        <v>500000</v>
      </c>
      <c r="C966" s="33">
        <f t="shared" si="15"/>
        <v>0.41984008413241758</v>
      </c>
    </row>
    <row r="967" spans="1:3" x14ac:dyDescent="0.3">
      <c r="A967" s="32">
        <v>204</v>
      </c>
      <c r="B967" s="32">
        <v>500000</v>
      </c>
      <c r="C967" s="33">
        <f t="shared" si="15"/>
        <v>0.4198103836550896</v>
      </c>
    </row>
    <row r="968" spans="1:3" x14ac:dyDescent="0.3">
      <c r="A968" s="32">
        <v>250</v>
      </c>
      <c r="B968" s="32">
        <v>2500000</v>
      </c>
      <c r="C968" s="33">
        <f t="shared" si="15"/>
        <v>0.41975467219172863</v>
      </c>
    </row>
    <row r="969" spans="1:3" x14ac:dyDescent="0.3">
      <c r="A969" s="32">
        <v>620</v>
      </c>
      <c r="B969" s="32">
        <v>4800000</v>
      </c>
      <c r="C969" s="33">
        <f t="shared" si="15"/>
        <v>0.41979622232234992</v>
      </c>
    </row>
    <row r="970" spans="1:3" x14ac:dyDescent="0.3">
      <c r="A970" s="32">
        <v>250</v>
      </c>
      <c r="B970" s="32">
        <v>250000</v>
      </c>
      <c r="C970" s="33">
        <f t="shared" si="15"/>
        <v>0.41982731774786103</v>
      </c>
    </row>
    <row r="971" spans="1:3" x14ac:dyDescent="0.3">
      <c r="A971" s="32">
        <v>500</v>
      </c>
      <c r="B971" s="32">
        <v>2000000</v>
      </c>
      <c r="C971" s="33">
        <f t="shared" si="15"/>
        <v>0.41976585655986776</v>
      </c>
    </row>
    <row r="972" spans="1:3" x14ac:dyDescent="0.3">
      <c r="A972" s="32">
        <v>45</v>
      </c>
      <c r="B972" s="32">
        <v>600000</v>
      </c>
      <c r="C972" s="33">
        <f t="shared" si="15"/>
        <v>0.41976444607635544</v>
      </c>
    </row>
    <row r="973" spans="1:3" x14ac:dyDescent="0.3">
      <c r="A973" s="32">
        <v>45</v>
      </c>
      <c r="B973" s="32">
        <v>30000</v>
      </c>
      <c r="C973" s="33">
        <f t="shared" si="15"/>
        <v>0.41970914678545446</v>
      </c>
    </row>
    <row r="974" spans="1:3" x14ac:dyDescent="0.3">
      <c r="A974" s="32">
        <v>1500</v>
      </c>
      <c r="B974" s="32">
        <v>500000</v>
      </c>
      <c r="C974" s="33">
        <f t="shared" si="15"/>
        <v>0.41961613643121048</v>
      </c>
    </row>
    <row r="975" spans="1:3" x14ac:dyDescent="0.3">
      <c r="A975" s="32">
        <v>8</v>
      </c>
      <c r="B975" s="32">
        <v>40000</v>
      </c>
      <c r="C975" s="33">
        <f t="shared" si="15"/>
        <v>0.41999919519332918</v>
      </c>
    </row>
    <row r="976" spans="1:3" x14ac:dyDescent="0.3">
      <c r="A976" s="32">
        <v>126</v>
      </c>
      <c r="B976" s="32">
        <v>100000</v>
      </c>
      <c r="C976" s="33">
        <f t="shared" si="15"/>
        <v>0.41990420659305877</v>
      </c>
    </row>
    <row r="977" spans="1:3" x14ac:dyDescent="0.3">
      <c r="A977" s="32">
        <v>9</v>
      </c>
      <c r="B977" s="32">
        <v>106296</v>
      </c>
      <c r="C977" s="33">
        <f t="shared" si="15"/>
        <v>0.4198214552058307</v>
      </c>
    </row>
    <row r="978" spans="1:3" x14ac:dyDescent="0.3">
      <c r="A978" s="32">
        <v>126</v>
      </c>
      <c r="B978" s="32">
        <v>980000</v>
      </c>
      <c r="C978" s="33">
        <f t="shared" si="15"/>
        <v>0.41973052065971289</v>
      </c>
    </row>
    <row r="979" spans="1:3" x14ac:dyDescent="0.3">
      <c r="A979" s="32">
        <v>151</v>
      </c>
      <c r="B979" s="32">
        <v>1031413</v>
      </c>
      <c r="C979" s="33">
        <f t="shared" si="15"/>
        <v>0.41969714829621857</v>
      </c>
    </row>
    <row r="980" spans="1:3" x14ac:dyDescent="0.3">
      <c r="A980" s="32">
        <v>50</v>
      </c>
      <c r="B980" s="32">
        <v>200000</v>
      </c>
      <c r="C980" s="33">
        <f t="shared" si="15"/>
        <v>0.41966607989741311</v>
      </c>
    </row>
    <row r="981" spans="1:3" x14ac:dyDescent="0.3">
      <c r="A981" s="32">
        <v>33</v>
      </c>
      <c r="B981" s="32">
        <v>361714</v>
      </c>
      <c r="C981" s="33">
        <f t="shared" si="15"/>
        <v>0.41958279362755918</v>
      </c>
    </row>
    <row r="982" spans="1:3" x14ac:dyDescent="0.3">
      <c r="A982" s="32">
        <v>742</v>
      </c>
      <c r="B982" s="32">
        <v>2000000</v>
      </c>
      <c r="C982" s="33">
        <f t="shared" si="15"/>
        <v>0.41950941737836439</v>
      </c>
    </row>
    <row r="983" spans="1:3" x14ac:dyDescent="0.3">
      <c r="A983" s="32">
        <v>17</v>
      </c>
      <c r="B983" s="32">
        <v>48000</v>
      </c>
      <c r="C983" s="33">
        <f t="shared" si="15"/>
        <v>0.41951642835762903</v>
      </c>
    </row>
    <row r="984" spans="1:3" x14ac:dyDescent="0.3">
      <c r="A984" s="32">
        <v>3264</v>
      </c>
      <c r="B984" s="32">
        <v>10000000</v>
      </c>
      <c r="C984" s="33">
        <f t="shared" si="15"/>
        <v>0.41942070725289732</v>
      </c>
    </row>
    <row r="985" spans="1:3" x14ac:dyDescent="0.3">
      <c r="A985" s="32">
        <v>3264</v>
      </c>
      <c r="B985" s="32">
        <v>200000</v>
      </c>
      <c r="C985" s="33">
        <f t="shared" si="15"/>
        <v>0.41828177116901671</v>
      </c>
    </row>
    <row r="986" spans="1:3" x14ac:dyDescent="0.3">
      <c r="A986" s="32">
        <v>850</v>
      </c>
      <c r="B986" s="32">
        <v>596689</v>
      </c>
      <c r="C986" s="33">
        <f t="shared" si="15"/>
        <v>0.42051927593490879</v>
      </c>
    </row>
    <row r="987" spans="1:3" x14ac:dyDescent="0.3">
      <c r="A987" s="32">
        <v>3264</v>
      </c>
      <c r="B987" s="32">
        <v>15000000</v>
      </c>
      <c r="C987" s="33">
        <f t="shared" si="15"/>
        <v>0.42059314446775209</v>
      </c>
    </row>
    <row r="988" spans="1:3" x14ac:dyDescent="0.3">
      <c r="A988" s="32">
        <v>850</v>
      </c>
      <c r="B988" s="32">
        <v>3697702</v>
      </c>
      <c r="C988" s="33">
        <f t="shared" si="15"/>
        <v>0.41802365288545162</v>
      </c>
    </row>
    <row r="989" spans="1:3" x14ac:dyDescent="0.3">
      <c r="A989" s="32">
        <v>442</v>
      </c>
      <c r="B989" s="32">
        <v>324160</v>
      </c>
      <c r="C989" s="33">
        <f t="shared" si="15"/>
        <v>0.41799871325483284</v>
      </c>
    </row>
    <row r="990" spans="1:3" x14ac:dyDescent="0.3">
      <c r="A990" s="32">
        <v>1400</v>
      </c>
      <c r="B990" s="32">
        <v>300000</v>
      </c>
      <c r="C990" s="33">
        <f t="shared" si="15"/>
        <v>0.4179697016626161</v>
      </c>
    </row>
    <row r="991" spans="1:3" x14ac:dyDescent="0.3">
      <c r="A991" s="32">
        <v>442</v>
      </c>
      <c r="B991" s="32">
        <v>9600000</v>
      </c>
      <c r="C991" s="33">
        <f t="shared" si="15"/>
        <v>0.41832817331352362</v>
      </c>
    </row>
    <row r="992" spans="1:3" x14ac:dyDescent="0.3">
      <c r="A992" s="32">
        <v>177</v>
      </c>
      <c r="B992" s="32">
        <v>2500000</v>
      </c>
      <c r="C992" s="33">
        <f t="shared" si="15"/>
        <v>0.41874893849449785</v>
      </c>
    </row>
    <row r="993" spans="1:3" x14ac:dyDescent="0.3">
      <c r="A993" s="32">
        <v>1400</v>
      </c>
      <c r="B993" s="32">
        <v>10000000</v>
      </c>
      <c r="C993" s="33">
        <f t="shared" si="15"/>
        <v>0.41880555209714387</v>
      </c>
    </row>
    <row r="994" spans="1:3" x14ac:dyDescent="0.3">
      <c r="A994" s="32">
        <v>252</v>
      </c>
      <c r="B994" s="32">
        <v>3100000</v>
      </c>
      <c r="C994" s="33">
        <f t="shared" si="15"/>
        <v>0.41833920022909254</v>
      </c>
    </row>
    <row r="995" spans="1:3" x14ac:dyDescent="0.3">
      <c r="A995" s="32">
        <v>489</v>
      </c>
      <c r="B995" s="32">
        <v>200000</v>
      </c>
      <c r="C995" s="33">
        <f t="shared" si="15"/>
        <v>0.41841560490749868</v>
      </c>
    </row>
    <row r="996" spans="1:3" x14ac:dyDescent="0.3">
      <c r="A996" s="32">
        <v>302</v>
      </c>
      <c r="B996" s="32">
        <v>1850000</v>
      </c>
      <c r="C996" s="33">
        <f t="shared" si="15"/>
        <v>0.41839616771304994</v>
      </c>
    </row>
    <row r="997" spans="1:3" x14ac:dyDescent="0.3">
      <c r="A997" s="32">
        <v>350</v>
      </c>
      <c r="B997" s="32">
        <v>5000000</v>
      </c>
      <c r="C997" s="33">
        <f t="shared" si="15"/>
        <v>0.41839947910912112</v>
      </c>
    </row>
    <row r="998" spans="1:3" x14ac:dyDescent="0.3">
      <c r="A998" s="32">
        <v>489</v>
      </c>
      <c r="B998" s="32">
        <v>3000000</v>
      </c>
      <c r="C998" s="33">
        <f t="shared" si="15"/>
        <v>0.41855435367501759</v>
      </c>
    </row>
    <row r="999" spans="1:3" x14ac:dyDescent="0.3">
      <c r="A999" s="32">
        <v>489</v>
      </c>
      <c r="B999" s="32">
        <v>500000</v>
      </c>
      <c r="C999" s="33">
        <f t="shared" si="15"/>
        <v>0.41857518706046576</v>
      </c>
    </row>
    <row r="1000" spans="1:3" x14ac:dyDescent="0.3">
      <c r="A1000" s="32">
        <v>489</v>
      </c>
      <c r="B1000" s="32">
        <v>200000</v>
      </c>
      <c r="C1000" s="33">
        <f t="shared" si="15"/>
        <v>0.4185567085657011</v>
      </c>
    </row>
    <row r="1001" spans="1:3" x14ac:dyDescent="0.3">
      <c r="A1001" s="32">
        <v>287</v>
      </c>
      <c r="B1001" s="32">
        <v>1000000</v>
      </c>
      <c r="C1001" s="33">
        <f t="shared" si="15"/>
        <v>0.41853692699568323</v>
      </c>
    </row>
    <row r="1002" spans="1:3" x14ac:dyDescent="0.3">
      <c r="A1002" s="32">
        <v>287</v>
      </c>
      <c r="B1002" s="32">
        <v>200000</v>
      </c>
      <c r="C1002" s="33">
        <f t="shared" si="15"/>
        <v>0.41850613514524831</v>
      </c>
    </row>
    <row r="1003" spans="1:3" x14ac:dyDescent="0.3">
      <c r="A1003" s="32">
        <v>66</v>
      </c>
      <c r="B1003" s="32">
        <v>280000</v>
      </c>
      <c r="C1003" s="33">
        <f t="shared" si="15"/>
        <v>0.41844736794156168</v>
      </c>
    </row>
    <row r="1004" spans="1:3" x14ac:dyDescent="0.3">
      <c r="A1004" s="32">
        <v>58</v>
      </c>
      <c r="B1004" s="32">
        <v>10000</v>
      </c>
      <c r="C1004" s="33">
        <f t="shared" si="15"/>
        <v>0.41837072166567546</v>
      </c>
    </row>
    <row r="1005" spans="1:3" x14ac:dyDescent="0.3">
      <c r="A1005" s="32">
        <v>58</v>
      </c>
      <c r="B1005" s="32">
        <v>60000</v>
      </c>
      <c r="C1005" s="33">
        <f t="shared" si="15"/>
        <v>0.4182763033947135</v>
      </c>
    </row>
    <row r="1006" spans="1:3" x14ac:dyDescent="0.3">
      <c r="A1006" s="32">
        <v>100</v>
      </c>
      <c r="B1006" s="32">
        <v>30000</v>
      </c>
      <c r="C1006" s="33">
        <f t="shared" si="15"/>
        <v>0.4181847211894294</v>
      </c>
    </row>
    <row r="1007" spans="1:3" x14ac:dyDescent="0.3">
      <c r="A1007" s="32">
        <v>100</v>
      </c>
      <c r="B1007" s="32">
        <v>300000</v>
      </c>
      <c r="C1007" s="33">
        <f t="shared" si="15"/>
        <v>0.41809457212072676</v>
      </c>
    </row>
    <row r="1008" spans="1:3" x14ac:dyDescent="0.3">
      <c r="A1008" s="32">
        <v>2700</v>
      </c>
      <c r="B1008" s="32">
        <v>1000000</v>
      </c>
      <c r="C1008" s="33">
        <f t="shared" si="15"/>
        <v>0.41801984019336369</v>
      </c>
    </row>
    <row r="1009" spans="1:3" x14ac:dyDescent="0.3">
      <c r="A1009" s="32">
        <v>2700</v>
      </c>
      <c r="B1009" s="32">
        <v>100000</v>
      </c>
      <c r="C1009" s="33">
        <f t="shared" si="15"/>
        <v>0.41931256271191281</v>
      </c>
    </row>
    <row r="1010" spans="1:3" x14ac:dyDescent="0.3">
      <c r="A1010" s="32">
        <v>187</v>
      </c>
      <c r="B1010" s="32">
        <v>250000</v>
      </c>
      <c r="C1010" s="33">
        <f t="shared" si="15"/>
        <v>0.42089410476485534</v>
      </c>
    </row>
    <row r="1011" spans="1:3" x14ac:dyDescent="0.3">
      <c r="A1011" s="32">
        <v>100</v>
      </c>
      <c r="B1011" s="32">
        <v>10000</v>
      </c>
      <c r="C1011" s="33">
        <f t="shared" si="15"/>
        <v>0.42082394286631852</v>
      </c>
    </row>
    <row r="1012" spans="1:3" x14ac:dyDescent="0.3">
      <c r="A1012" s="32">
        <v>100</v>
      </c>
      <c r="B1012" s="32">
        <v>800000</v>
      </c>
      <c r="C1012" s="33">
        <f t="shared" si="15"/>
        <v>0.42073247089076027</v>
      </c>
    </row>
    <row r="1013" spans="1:3" x14ac:dyDescent="0.3">
      <c r="A1013" s="32">
        <v>200</v>
      </c>
      <c r="B1013" s="32">
        <v>200000</v>
      </c>
      <c r="C1013" s="33">
        <f t="shared" si="15"/>
        <v>0.42068792624041729</v>
      </c>
    </row>
    <row r="1014" spans="1:3" x14ac:dyDescent="0.3">
      <c r="A1014" s="32">
        <v>200</v>
      </c>
      <c r="B1014" s="32">
        <v>6000000</v>
      </c>
      <c r="C1014" s="33">
        <f t="shared" si="15"/>
        <v>0.42061625799365321</v>
      </c>
    </row>
    <row r="1015" spans="1:3" x14ac:dyDescent="0.3">
      <c r="A1015" s="32">
        <v>200</v>
      </c>
      <c r="B1015" s="32">
        <v>1500000</v>
      </c>
      <c r="C1015" s="33">
        <f t="shared" si="15"/>
        <v>0.42093983575773969</v>
      </c>
    </row>
    <row r="1016" spans="1:3" x14ac:dyDescent="0.3">
      <c r="A1016" s="32">
        <v>40</v>
      </c>
      <c r="B1016" s="32">
        <v>25000</v>
      </c>
      <c r="C1016" s="33">
        <f t="shared" si="15"/>
        <v>0.42093257094250314</v>
      </c>
    </row>
    <row r="1017" spans="1:3" x14ac:dyDescent="0.3">
      <c r="A1017" s="32">
        <v>40</v>
      </c>
      <c r="B1017" s="32">
        <v>450000</v>
      </c>
      <c r="C1017" s="33">
        <f t="shared" si="15"/>
        <v>0.42083630143630341</v>
      </c>
    </row>
    <row r="1018" spans="1:3" x14ac:dyDescent="0.3">
      <c r="A1018" s="32">
        <v>103</v>
      </c>
      <c r="B1018" s="32">
        <v>702703</v>
      </c>
      <c r="C1018" s="33">
        <f t="shared" si="15"/>
        <v>0.42076837734667444</v>
      </c>
    </row>
    <row r="1019" spans="1:3" x14ac:dyDescent="0.3">
      <c r="A1019" s="32">
        <v>1340</v>
      </c>
      <c r="B1019" s="32">
        <v>35000000</v>
      </c>
      <c r="C1019" s="33">
        <f t="shared" si="15"/>
        <v>0.42071726121281072</v>
      </c>
    </row>
    <row r="1020" spans="1:3" x14ac:dyDescent="0.3">
      <c r="A1020" s="32">
        <v>1525</v>
      </c>
      <c r="B1020" s="32">
        <v>5000000</v>
      </c>
      <c r="C1020" s="33">
        <f t="shared" si="15"/>
        <v>0.42204295321286772</v>
      </c>
    </row>
    <row r="1021" spans="1:3" x14ac:dyDescent="0.3">
      <c r="A1021" s="32">
        <v>1525</v>
      </c>
      <c r="B1021" s="32">
        <v>1000000</v>
      </c>
      <c r="C1021" s="33">
        <f t="shared" si="15"/>
        <v>0.42189729609336712</v>
      </c>
    </row>
    <row r="1022" spans="1:3" x14ac:dyDescent="0.3">
      <c r="A1022" s="32">
        <v>140</v>
      </c>
      <c r="B1022" s="32">
        <v>2000000</v>
      </c>
      <c r="C1022" s="33">
        <f t="shared" si="15"/>
        <v>0.42223915791772654</v>
      </c>
    </row>
    <row r="1023" spans="1:3" x14ac:dyDescent="0.3">
      <c r="A1023" s="32">
        <v>407</v>
      </c>
      <c r="B1023" s="32">
        <v>681200</v>
      </c>
      <c r="C1023" s="33">
        <f t="shared" si="15"/>
        <v>0.42227242743685361</v>
      </c>
    </row>
    <row r="1024" spans="1:3" x14ac:dyDescent="0.3">
      <c r="A1024" s="32">
        <v>12</v>
      </c>
      <c r="B1024" s="32">
        <v>100000</v>
      </c>
      <c r="C1024" s="33">
        <f t="shared" si="15"/>
        <v>0.42224212107658043</v>
      </c>
    </row>
    <row r="1025" spans="1:3" x14ac:dyDescent="0.3">
      <c r="A1025" s="32">
        <v>40</v>
      </c>
      <c r="B1025" s="32">
        <v>300000</v>
      </c>
      <c r="C1025" s="33">
        <f t="shared" si="15"/>
        <v>0.42215058006449735</v>
      </c>
    </row>
    <row r="1026" spans="1:3" x14ac:dyDescent="0.3">
      <c r="A1026" s="32">
        <v>40</v>
      </c>
      <c r="B1026" s="32">
        <v>0</v>
      </c>
      <c r="C1026" s="33">
        <f t="shared" si="15"/>
        <v>0.42207377725256284</v>
      </c>
    </row>
    <row r="1027" spans="1:3" x14ac:dyDescent="0.3">
      <c r="A1027" s="32">
        <v>75</v>
      </c>
      <c r="B1027" s="32">
        <v>25000</v>
      </c>
      <c r="C1027" s="33">
        <f t="shared" ref="C1027:C1090" si="16">CORREL(A1027:A2743,B1027:B2743)</f>
        <v>0.42197638544784222</v>
      </c>
    </row>
    <row r="1028" spans="1:3" x14ac:dyDescent="0.3">
      <c r="A1028" s="32">
        <v>75</v>
      </c>
      <c r="B1028" s="32">
        <v>350000</v>
      </c>
      <c r="C1028" s="33">
        <f t="shared" si="16"/>
        <v>0.42188297991609636</v>
      </c>
    </row>
    <row r="1029" spans="1:3" x14ac:dyDescent="0.3">
      <c r="A1029" s="32">
        <v>70</v>
      </c>
      <c r="B1029" s="32">
        <v>250000</v>
      </c>
      <c r="C1029" s="33">
        <f t="shared" si="16"/>
        <v>0.42180983332496769</v>
      </c>
    </row>
    <row r="1030" spans="1:3" x14ac:dyDescent="0.3">
      <c r="A1030" s="32">
        <v>1250</v>
      </c>
      <c r="B1030" s="32">
        <v>30000</v>
      </c>
      <c r="C1030" s="33">
        <f t="shared" si="16"/>
        <v>0.42172976152519548</v>
      </c>
    </row>
    <row r="1031" spans="1:3" x14ac:dyDescent="0.3">
      <c r="A1031" s="32">
        <v>1250</v>
      </c>
      <c r="B1031" s="32">
        <v>3750000</v>
      </c>
      <c r="C1031" s="33">
        <f t="shared" si="16"/>
        <v>0.42203223904814591</v>
      </c>
    </row>
    <row r="1032" spans="1:3" x14ac:dyDescent="0.3">
      <c r="A1032" s="32">
        <v>50</v>
      </c>
      <c r="B1032" s="32">
        <v>200000</v>
      </c>
      <c r="C1032" s="33">
        <f t="shared" si="16"/>
        <v>0.42199464678805332</v>
      </c>
    </row>
    <row r="1033" spans="1:3" x14ac:dyDescent="0.3">
      <c r="A1033" s="32">
        <v>60</v>
      </c>
      <c r="B1033" s="32">
        <v>60000</v>
      </c>
      <c r="C1033" s="33">
        <f t="shared" si="16"/>
        <v>0.42191009032515786</v>
      </c>
    </row>
    <row r="1034" spans="1:3" x14ac:dyDescent="0.3">
      <c r="A1034" s="32">
        <v>200</v>
      </c>
      <c r="B1034" s="32">
        <v>1000000</v>
      </c>
      <c r="C1034" s="33">
        <f t="shared" si="16"/>
        <v>0.42181664627396731</v>
      </c>
    </row>
    <row r="1035" spans="1:3" x14ac:dyDescent="0.3">
      <c r="A1035" s="32">
        <v>60</v>
      </c>
      <c r="B1035" s="32">
        <v>300000</v>
      </c>
      <c r="C1035" s="33">
        <f t="shared" si="16"/>
        <v>0.4217828272845966</v>
      </c>
    </row>
    <row r="1036" spans="1:3" x14ac:dyDescent="0.3">
      <c r="A1036" s="32">
        <v>150</v>
      </c>
      <c r="B1036" s="32">
        <v>450000</v>
      </c>
      <c r="C1036" s="33">
        <f t="shared" si="16"/>
        <v>0.42170464889626308</v>
      </c>
    </row>
    <row r="1037" spans="1:3" x14ac:dyDescent="0.3">
      <c r="A1037" s="32"/>
      <c r="B1037" s="32">
        <v>20000</v>
      </c>
      <c r="C1037" s="33">
        <f t="shared" si="16"/>
        <v>0.421639592269484</v>
      </c>
    </row>
    <row r="1038" spans="1:3" x14ac:dyDescent="0.3">
      <c r="A1038" s="32"/>
      <c r="B1038" s="32">
        <v>70000</v>
      </c>
      <c r="C1038" s="33">
        <f t="shared" si="16"/>
        <v>0.421639592269484</v>
      </c>
    </row>
    <row r="1039" spans="1:3" x14ac:dyDescent="0.3">
      <c r="A1039" s="32">
        <v>200</v>
      </c>
      <c r="B1039" s="32">
        <v>3500000</v>
      </c>
      <c r="C1039" s="33">
        <f t="shared" si="16"/>
        <v>0.421639592269484</v>
      </c>
    </row>
    <row r="1040" spans="1:3" x14ac:dyDescent="0.3">
      <c r="A1040" s="32">
        <v>110</v>
      </c>
      <c r="B1040" s="32">
        <v>500000</v>
      </c>
      <c r="C1040" s="33">
        <f t="shared" si="16"/>
        <v>0.42176376848644093</v>
      </c>
    </row>
    <row r="1041" spans="1:3" x14ac:dyDescent="0.3">
      <c r="A1041" s="32">
        <v>110</v>
      </c>
      <c r="B1041" s="32">
        <v>50000</v>
      </c>
      <c r="C1041" s="33">
        <f t="shared" si="16"/>
        <v>0.42169978057539381</v>
      </c>
    </row>
    <row r="1042" spans="1:3" x14ac:dyDescent="0.3">
      <c r="A1042" s="32">
        <v>110</v>
      </c>
      <c r="B1042" s="32">
        <v>200000</v>
      </c>
      <c r="C1042" s="33">
        <f t="shared" si="16"/>
        <v>0.42160870710715131</v>
      </c>
    </row>
    <row r="1043" spans="1:3" x14ac:dyDescent="0.3">
      <c r="A1043" s="32">
        <v>530</v>
      </c>
      <c r="B1043" s="32">
        <v>200000</v>
      </c>
      <c r="C1043" s="33">
        <f t="shared" si="16"/>
        <v>0.42152610909938804</v>
      </c>
    </row>
    <row r="1044" spans="1:3" x14ac:dyDescent="0.3">
      <c r="A1044" s="32">
        <v>1000</v>
      </c>
      <c r="B1044" s="32">
        <v>500000</v>
      </c>
      <c r="C1044" s="33">
        <f t="shared" si="16"/>
        <v>0.42151281701027449</v>
      </c>
    </row>
    <row r="1045" spans="1:3" x14ac:dyDescent="0.3">
      <c r="A1045" s="32">
        <v>15</v>
      </c>
      <c r="B1045" s="32">
        <v>56000</v>
      </c>
      <c r="C1045" s="33">
        <f t="shared" si="16"/>
        <v>0.42164799726434704</v>
      </c>
    </row>
    <row r="1046" spans="1:3" x14ac:dyDescent="0.3">
      <c r="A1046" s="32">
        <v>370</v>
      </c>
      <c r="B1046" s="32">
        <v>1000000</v>
      </c>
      <c r="C1046" s="33">
        <f t="shared" si="16"/>
        <v>0.42154919488162673</v>
      </c>
    </row>
    <row r="1047" spans="1:3" x14ac:dyDescent="0.3">
      <c r="A1047" s="32">
        <v>220</v>
      </c>
      <c r="B1047" s="32">
        <v>100000</v>
      </c>
      <c r="C1047" s="33">
        <f t="shared" si="16"/>
        <v>0.4215201194144742</v>
      </c>
    </row>
    <row r="1048" spans="1:3" x14ac:dyDescent="0.3">
      <c r="A1048" s="32">
        <v>220</v>
      </c>
      <c r="B1048" s="32">
        <v>1100000</v>
      </c>
      <c r="C1048" s="33">
        <f t="shared" si="16"/>
        <v>0.42144310578745331</v>
      </c>
    </row>
    <row r="1049" spans="1:3" x14ac:dyDescent="0.3">
      <c r="A1049" s="32">
        <v>26</v>
      </c>
      <c r="B1049" s="32">
        <v>8000</v>
      </c>
      <c r="C1049" s="33">
        <f t="shared" si="16"/>
        <v>0.42141278366070523</v>
      </c>
    </row>
    <row r="1050" spans="1:3" x14ac:dyDescent="0.3">
      <c r="A1050" s="32">
        <v>370</v>
      </c>
      <c r="B1050" s="32">
        <v>500000</v>
      </c>
      <c r="C1050" s="33">
        <f t="shared" si="16"/>
        <v>0.42131022759541964</v>
      </c>
    </row>
    <row r="1051" spans="1:3" x14ac:dyDescent="0.3">
      <c r="A1051" s="32">
        <v>370</v>
      </c>
      <c r="B1051" s="32">
        <v>3500000</v>
      </c>
      <c r="C1051" s="33">
        <f t="shared" si="16"/>
        <v>0.42126725817971666</v>
      </c>
    </row>
    <row r="1052" spans="1:3" x14ac:dyDescent="0.3">
      <c r="A1052" s="32">
        <v>57</v>
      </c>
      <c r="B1052" s="32">
        <v>1400000</v>
      </c>
      <c r="C1052" s="33">
        <f t="shared" si="16"/>
        <v>0.42133649264034589</v>
      </c>
    </row>
    <row r="1053" spans="1:3" x14ac:dyDescent="0.3">
      <c r="A1053" s="32">
        <v>38</v>
      </c>
      <c r="B1053" s="32">
        <v>250000</v>
      </c>
      <c r="C1053" s="33">
        <f t="shared" si="16"/>
        <v>0.42133563811883695</v>
      </c>
    </row>
    <row r="1054" spans="1:3" x14ac:dyDescent="0.3">
      <c r="A1054" s="32">
        <v>500</v>
      </c>
      <c r="B1054" s="32">
        <v>1000000</v>
      </c>
      <c r="C1054" s="33">
        <f t="shared" si="16"/>
        <v>0.42125013047775756</v>
      </c>
    </row>
    <row r="1055" spans="1:3" x14ac:dyDescent="0.3">
      <c r="A1055" s="32">
        <v>470</v>
      </c>
      <c r="B1055" s="32">
        <v>250000</v>
      </c>
      <c r="C1055" s="33">
        <f t="shared" si="16"/>
        <v>0.42123330693580868</v>
      </c>
    </row>
    <row r="1056" spans="1:3" x14ac:dyDescent="0.3">
      <c r="A1056" s="32">
        <v>470</v>
      </c>
      <c r="B1056" s="32">
        <v>10000</v>
      </c>
      <c r="C1056" s="33">
        <f t="shared" si="16"/>
        <v>0.42120407205445948</v>
      </c>
    </row>
    <row r="1057" spans="1:3" x14ac:dyDescent="0.3">
      <c r="A1057" s="32">
        <v>470</v>
      </c>
      <c r="B1057" s="32">
        <v>600000</v>
      </c>
      <c r="C1057" s="33">
        <f t="shared" si="16"/>
        <v>0.42117298455318952</v>
      </c>
    </row>
    <row r="1058" spans="1:3" x14ac:dyDescent="0.3">
      <c r="A1058" s="32">
        <v>246</v>
      </c>
      <c r="B1058" s="32">
        <v>1000000</v>
      </c>
      <c r="C1058" s="33">
        <f t="shared" si="16"/>
        <v>0.42114701208631206</v>
      </c>
    </row>
    <row r="1059" spans="1:3" x14ac:dyDescent="0.3">
      <c r="A1059" s="32">
        <v>300</v>
      </c>
      <c r="B1059" s="32">
        <v>180000</v>
      </c>
      <c r="C1059" s="33">
        <f t="shared" si="16"/>
        <v>0.42111073362625168</v>
      </c>
    </row>
    <row r="1060" spans="1:3" x14ac:dyDescent="0.3">
      <c r="A1060" s="32">
        <v>300</v>
      </c>
      <c r="B1060" s="32">
        <v>500000</v>
      </c>
      <c r="C1060" s="33">
        <f t="shared" si="16"/>
        <v>0.42104654612698961</v>
      </c>
    </row>
    <row r="1061" spans="1:3" x14ac:dyDescent="0.3">
      <c r="A1061" s="32">
        <v>300</v>
      </c>
      <c r="B1061" s="32">
        <v>900000</v>
      </c>
      <c r="C1061" s="33">
        <f t="shared" si="16"/>
        <v>0.42099300105786619</v>
      </c>
    </row>
    <row r="1062" spans="1:3" x14ac:dyDescent="0.3">
      <c r="A1062" s="32">
        <v>60</v>
      </c>
      <c r="B1062" s="32">
        <v>300000</v>
      </c>
      <c r="C1062" s="33">
        <f t="shared" si="16"/>
        <v>0.4209541037994271</v>
      </c>
    </row>
    <row r="1063" spans="1:3" x14ac:dyDescent="0.3">
      <c r="A1063" s="32">
        <v>500</v>
      </c>
      <c r="B1063" s="32">
        <v>2000000</v>
      </c>
      <c r="C1063" s="33">
        <f t="shared" si="16"/>
        <v>0.42087085180626993</v>
      </c>
    </row>
    <row r="1064" spans="1:3" x14ac:dyDescent="0.3">
      <c r="A1064" s="32">
        <v>116</v>
      </c>
      <c r="B1064" s="32">
        <v>300000</v>
      </c>
      <c r="C1064" s="33">
        <f t="shared" si="16"/>
        <v>0.42086826286166606</v>
      </c>
    </row>
    <row r="1065" spans="1:3" x14ac:dyDescent="0.3">
      <c r="A1065" s="32">
        <v>375</v>
      </c>
      <c r="B1065" s="32">
        <v>26000</v>
      </c>
      <c r="C1065" s="33">
        <f t="shared" si="16"/>
        <v>0.42078767395403305</v>
      </c>
    </row>
    <row r="1066" spans="1:3" x14ac:dyDescent="0.3">
      <c r="A1066" s="32">
        <v>8</v>
      </c>
      <c r="B1066" s="32">
        <v>131113</v>
      </c>
      <c r="C1066" s="33">
        <f t="shared" si="16"/>
        <v>0.42073249006301966</v>
      </c>
    </row>
    <row r="1067" spans="1:3" x14ac:dyDescent="0.3">
      <c r="A1067" s="32">
        <v>120</v>
      </c>
      <c r="B1067" s="32">
        <v>1500000</v>
      </c>
      <c r="C1067" s="33">
        <f t="shared" si="16"/>
        <v>0.42063395478657151</v>
      </c>
    </row>
    <row r="1068" spans="1:3" x14ac:dyDescent="0.3">
      <c r="A1068" s="32">
        <v>120</v>
      </c>
      <c r="B1068" s="32">
        <v>100000</v>
      </c>
      <c r="C1068" s="33">
        <f t="shared" si="16"/>
        <v>0.4206312225587962</v>
      </c>
    </row>
    <row r="1069" spans="1:3" x14ac:dyDescent="0.3">
      <c r="A1069" s="32">
        <v>74</v>
      </c>
      <c r="B1069" s="32">
        <v>1300000</v>
      </c>
      <c r="C1069" s="33">
        <f t="shared" si="16"/>
        <v>0.42053798762644895</v>
      </c>
    </row>
    <row r="1070" spans="1:3" x14ac:dyDescent="0.3">
      <c r="A1070" s="32">
        <v>102</v>
      </c>
      <c r="B1070" s="32">
        <v>298000</v>
      </c>
      <c r="C1070" s="33">
        <f t="shared" si="16"/>
        <v>0.42052510788938613</v>
      </c>
    </row>
    <row r="1071" spans="1:3" x14ac:dyDescent="0.3">
      <c r="A1071" s="32">
        <v>100</v>
      </c>
      <c r="B1071" s="32">
        <v>300000</v>
      </c>
      <c r="C1071" s="33">
        <f t="shared" si="16"/>
        <v>0.42044201556908578</v>
      </c>
    </row>
    <row r="1072" spans="1:3" x14ac:dyDescent="0.3">
      <c r="A1072" s="32">
        <v>450</v>
      </c>
      <c r="B1072" s="32">
        <v>2000000</v>
      </c>
      <c r="C1072" s="33">
        <f t="shared" si="16"/>
        <v>0.42035864024903047</v>
      </c>
    </row>
    <row r="1073" spans="1:3" x14ac:dyDescent="0.3">
      <c r="A1073" s="32">
        <v>263</v>
      </c>
      <c r="B1073" s="32">
        <v>10000</v>
      </c>
      <c r="C1073" s="33">
        <f t="shared" si="16"/>
        <v>0.42035684459751549</v>
      </c>
    </row>
    <row r="1074" spans="1:3" x14ac:dyDescent="0.3">
      <c r="A1074" s="32">
        <v>218</v>
      </c>
      <c r="B1074" s="32">
        <v>4000000</v>
      </c>
      <c r="C1074" s="33">
        <f t="shared" si="16"/>
        <v>0.42027732722099936</v>
      </c>
    </row>
    <row r="1075" spans="1:3" x14ac:dyDescent="0.3">
      <c r="A1075" s="32">
        <v>470</v>
      </c>
      <c r="B1075" s="32">
        <v>1500000</v>
      </c>
      <c r="C1075" s="33">
        <f t="shared" si="16"/>
        <v>0.42043476491075954</v>
      </c>
    </row>
    <row r="1076" spans="1:3" x14ac:dyDescent="0.3">
      <c r="A1076" s="32">
        <v>231</v>
      </c>
      <c r="B1076" s="32">
        <v>200000</v>
      </c>
      <c r="C1076" s="33">
        <f t="shared" si="16"/>
        <v>0.42042103936180036</v>
      </c>
    </row>
    <row r="1077" spans="1:3" x14ac:dyDescent="0.3">
      <c r="A1077" s="32">
        <v>263</v>
      </c>
      <c r="B1077" s="32">
        <v>150000</v>
      </c>
      <c r="C1077" s="33">
        <f t="shared" si="16"/>
        <v>0.42034406619835446</v>
      </c>
    </row>
    <row r="1078" spans="1:3" x14ac:dyDescent="0.3">
      <c r="A1078" s="32">
        <v>263</v>
      </c>
      <c r="B1078" s="32">
        <v>12000</v>
      </c>
      <c r="C1078" s="33">
        <f t="shared" si="16"/>
        <v>0.42026927541084952</v>
      </c>
    </row>
    <row r="1079" spans="1:3" x14ac:dyDescent="0.3">
      <c r="A1079" s="32">
        <v>231</v>
      </c>
      <c r="B1079" s="32">
        <v>1500000</v>
      </c>
      <c r="C1079" s="33">
        <f t="shared" si="16"/>
        <v>0.42018889467774628</v>
      </c>
    </row>
    <row r="1080" spans="1:3" x14ac:dyDescent="0.3">
      <c r="A1080" s="32">
        <v>438</v>
      </c>
      <c r="B1080" s="32">
        <v>8000000</v>
      </c>
      <c r="C1080" s="33">
        <f t="shared" si="16"/>
        <v>0.42017602143912347</v>
      </c>
    </row>
    <row r="1081" spans="1:3" x14ac:dyDescent="0.3">
      <c r="A1081" s="32">
        <v>438</v>
      </c>
      <c r="B1081" s="32">
        <v>700000</v>
      </c>
      <c r="C1081" s="33">
        <f t="shared" si="16"/>
        <v>0.42050686245941538</v>
      </c>
    </row>
    <row r="1082" spans="1:3" x14ac:dyDescent="0.3">
      <c r="A1082" s="32">
        <v>613</v>
      </c>
      <c r="B1082" s="32">
        <v>6000000</v>
      </c>
      <c r="C1082" s="33">
        <f t="shared" si="16"/>
        <v>0.4204738829161726</v>
      </c>
    </row>
    <row r="1083" spans="1:3" x14ac:dyDescent="0.3">
      <c r="A1083" s="32">
        <v>250</v>
      </c>
      <c r="B1083" s="32">
        <v>1225000</v>
      </c>
      <c r="C1083" s="33">
        <f t="shared" si="16"/>
        <v>0.42055840704530306</v>
      </c>
    </row>
    <row r="1084" spans="1:3" x14ac:dyDescent="0.3">
      <c r="A1084" s="32">
        <v>573</v>
      </c>
      <c r="B1084" s="32">
        <v>200000</v>
      </c>
      <c r="C1084" s="33">
        <f t="shared" si="16"/>
        <v>0.42053090474788296</v>
      </c>
    </row>
    <row r="1085" spans="1:3" x14ac:dyDescent="0.3">
      <c r="A1085" s="32">
        <v>573</v>
      </c>
      <c r="B1085" s="32">
        <v>15000000</v>
      </c>
      <c r="C1085" s="33">
        <f t="shared" si="16"/>
        <v>0.42052302535346692</v>
      </c>
    </row>
    <row r="1086" spans="1:3" x14ac:dyDescent="0.3">
      <c r="A1086" s="32">
        <v>156</v>
      </c>
      <c r="B1086" s="32">
        <v>2000000</v>
      </c>
      <c r="C1086" s="33">
        <f t="shared" si="16"/>
        <v>0.42138100334819117</v>
      </c>
    </row>
    <row r="1087" spans="1:3" x14ac:dyDescent="0.3">
      <c r="A1087" s="32">
        <v>25</v>
      </c>
      <c r="B1087" s="32">
        <v>85000</v>
      </c>
      <c r="C1087" s="33">
        <f t="shared" si="16"/>
        <v>0.42141024233523516</v>
      </c>
    </row>
    <row r="1088" spans="1:3" x14ac:dyDescent="0.3">
      <c r="A1088" s="32">
        <v>25</v>
      </c>
      <c r="B1088" s="32">
        <v>125000</v>
      </c>
      <c r="C1088" s="33">
        <f t="shared" si="16"/>
        <v>0.42130768333604718</v>
      </c>
    </row>
    <row r="1089" spans="1:3" x14ac:dyDescent="0.3">
      <c r="A1089" s="32">
        <v>1598</v>
      </c>
      <c r="B1089" s="32">
        <v>2000000</v>
      </c>
      <c r="C1089" s="33">
        <f t="shared" si="16"/>
        <v>0.42120772638484455</v>
      </c>
    </row>
    <row r="1090" spans="1:3" x14ac:dyDescent="0.3">
      <c r="A1090" s="32">
        <v>2117</v>
      </c>
      <c r="B1090" s="32">
        <v>5000000</v>
      </c>
      <c r="C1090" s="33">
        <f t="shared" si="16"/>
        <v>0.42144987753434648</v>
      </c>
    </row>
    <row r="1091" spans="1:3" x14ac:dyDescent="0.3">
      <c r="A1091" s="32">
        <v>26</v>
      </c>
      <c r="B1091" s="32">
        <v>128815</v>
      </c>
      <c r="C1091" s="33">
        <f t="shared" ref="C1091:C1154" si="17">CORREL(A1091:A2807,B1091:B2807)</f>
        <v>0.42138914856481813</v>
      </c>
    </row>
    <row r="1092" spans="1:3" x14ac:dyDescent="0.3">
      <c r="A1092" s="32">
        <v>50</v>
      </c>
      <c r="B1092" s="32">
        <v>500000</v>
      </c>
      <c r="C1092" s="33">
        <f t="shared" si="17"/>
        <v>0.42128959748556172</v>
      </c>
    </row>
    <row r="1093" spans="1:3" x14ac:dyDescent="0.3">
      <c r="A1093" s="32">
        <v>120</v>
      </c>
      <c r="B1093" s="32">
        <v>1500000</v>
      </c>
      <c r="C1093" s="33">
        <f t="shared" si="17"/>
        <v>0.42121788191573295</v>
      </c>
    </row>
    <row r="1094" spans="1:3" x14ac:dyDescent="0.3">
      <c r="A1094" s="32">
        <v>600</v>
      </c>
      <c r="B1094" s="32">
        <v>2500000</v>
      </c>
      <c r="C1094" s="33">
        <f t="shared" si="17"/>
        <v>0.42121563695388886</v>
      </c>
    </row>
    <row r="1095" spans="1:3" x14ac:dyDescent="0.3">
      <c r="A1095" s="32">
        <v>114</v>
      </c>
      <c r="B1095" s="32">
        <v>800000</v>
      </c>
      <c r="C1095" s="33">
        <f t="shared" si="17"/>
        <v>0.42121781593521751</v>
      </c>
    </row>
    <row r="1096" spans="1:3" x14ac:dyDescent="0.3">
      <c r="A1096" s="32">
        <v>600</v>
      </c>
      <c r="B1096" s="32">
        <v>125000</v>
      </c>
      <c r="C1096" s="33">
        <f t="shared" si="17"/>
        <v>0.42116682566616087</v>
      </c>
    </row>
    <row r="1097" spans="1:3" x14ac:dyDescent="0.3">
      <c r="A1097" s="32">
        <v>204</v>
      </c>
      <c r="B1097" s="32">
        <v>900000</v>
      </c>
      <c r="C1097" s="33">
        <f t="shared" si="17"/>
        <v>0.42116631721664782</v>
      </c>
    </row>
    <row r="1098" spans="1:3" x14ac:dyDescent="0.3">
      <c r="A1098" s="32">
        <v>4500</v>
      </c>
      <c r="B1098" s="32">
        <v>15000000</v>
      </c>
      <c r="C1098" s="33">
        <f t="shared" si="17"/>
        <v>0.42112120636755507</v>
      </c>
    </row>
    <row r="1099" spans="1:3" x14ac:dyDescent="0.3">
      <c r="A1099" s="32">
        <v>600</v>
      </c>
      <c r="B1099" s="32">
        <v>15000000</v>
      </c>
      <c r="C1099" s="33">
        <f t="shared" si="17"/>
        <v>0.41796304700485892</v>
      </c>
    </row>
    <row r="1100" spans="1:3" x14ac:dyDescent="0.3">
      <c r="A1100" s="32">
        <v>4500</v>
      </c>
      <c r="B1100" s="32">
        <v>500000</v>
      </c>
      <c r="C1100" s="33">
        <f t="shared" si="17"/>
        <v>0.41877133519187404</v>
      </c>
    </row>
    <row r="1101" spans="1:3" x14ac:dyDescent="0.3">
      <c r="A1101" s="32">
        <v>10</v>
      </c>
      <c r="B1101" s="32">
        <v>500000</v>
      </c>
      <c r="C1101" s="33">
        <f t="shared" si="17"/>
        <v>0.42315656329774992</v>
      </c>
    </row>
    <row r="1102" spans="1:3" x14ac:dyDescent="0.3">
      <c r="A1102" s="32">
        <v>1735</v>
      </c>
      <c r="B1102" s="32">
        <v>5000000</v>
      </c>
      <c r="C1102" s="33">
        <f t="shared" si="17"/>
        <v>0.42308702962532269</v>
      </c>
    </row>
    <row r="1103" spans="1:3" x14ac:dyDescent="0.3">
      <c r="A1103" s="32">
        <v>3548</v>
      </c>
      <c r="B1103" s="32">
        <v>1500000</v>
      </c>
      <c r="C1103" s="33">
        <f t="shared" si="17"/>
        <v>0.42296008769843135</v>
      </c>
    </row>
    <row r="1104" spans="1:3" x14ac:dyDescent="0.3">
      <c r="A1104" s="32">
        <v>1735</v>
      </c>
      <c r="B1104" s="32">
        <v>2500000</v>
      </c>
      <c r="C1104" s="33">
        <f t="shared" si="17"/>
        <v>0.42525768942624703</v>
      </c>
    </row>
    <row r="1105" spans="1:3" x14ac:dyDescent="0.3">
      <c r="A1105" s="32">
        <v>1735</v>
      </c>
      <c r="B1105" s="32">
        <v>200000</v>
      </c>
      <c r="C1105" s="33">
        <f t="shared" si="17"/>
        <v>0.42550749379587249</v>
      </c>
    </row>
    <row r="1106" spans="1:3" x14ac:dyDescent="0.3">
      <c r="A1106" s="32">
        <v>263</v>
      </c>
      <c r="B1106" s="32">
        <v>100000</v>
      </c>
      <c r="C1106" s="33">
        <f t="shared" si="17"/>
        <v>0.42615226802567147</v>
      </c>
    </row>
    <row r="1107" spans="1:3" x14ac:dyDescent="0.3">
      <c r="A1107" s="32">
        <v>768</v>
      </c>
      <c r="B1107" s="32">
        <v>100000</v>
      </c>
      <c r="C1107" s="33">
        <f t="shared" si="17"/>
        <v>0.42607758622959785</v>
      </c>
    </row>
    <row r="1108" spans="1:3" x14ac:dyDescent="0.3">
      <c r="A1108" s="32">
        <v>263</v>
      </c>
      <c r="B1108" s="32">
        <v>50000</v>
      </c>
      <c r="C1108" s="33">
        <f t="shared" si="17"/>
        <v>0.42614311408781919</v>
      </c>
    </row>
    <row r="1109" spans="1:3" x14ac:dyDescent="0.3">
      <c r="A1109" s="32">
        <v>110</v>
      </c>
      <c r="B1109" s="32">
        <v>480704</v>
      </c>
      <c r="C1109" s="33">
        <f t="shared" si="17"/>
        <v>0.42606614830883022</v>
      </c>
    </row>
    <row r="1110" spans="1:3" x14ac:dyDescent="0.3">
      <c r="A1110" s="32">
        <v>263</v>
      </c>
      <c r="B1110" s="32">
        <v>1800000</v>
      </c>
      <c r="C1110" s="33">
        <f t="shared" si="17"/>
        <v>0.42599551755797566</v>
      </c>
    </row>
    <row r="1111" spans="1:3" x14ac:dyDescent="0.3">
      <c r="A1111" s="32">
        <v>500</v>
      </c>
      <c r="B1111" s="32">
        <v>600000</v>
      </c>
      <c r="C1111" s="33">
        <f t="shared" si="17"/>
        <v>0.42599800108719221</v>
      </c>
    </row>
    <row r="1112" spans="1:3" x14ac:dyDescent="0.3">
      <c r="A1112" s="32">
        <v>119</v>
      </c>
      <c r="B1112" s="32">
        <v>1500000</v>
      </c>
      <c r="C1112" s="33">
        <f t="shared" si="17"/>
        <v>0.42597620109234258</v>
      </c>
    </row>
    <row r="1113" spans="1:3" x14ac:dyDescent="0.3">
      <c r="A1113" s="32">
        <v>101</v>
      </c>
      <c r="B1113" s="32">
        <v>1000000</v>
      </c>
      <c r="C1113" s="33">
        <f t="shared" si="17"/>
        <v>0.42597467079850154</v>
      </c>
    </row>
    <row r="1114" spans="1:3" x14ac:dyDescent="0.3">
      <c r="A1114" s="32">
        <v>101</v>
      </c>
      <c r="B1114" s="32">
        <v>1000000</v>
      </c>
      <c r="C1114" s="33">
        <f t="shared" si="17"/>
        <v>0.42593873024352163</v>
      </c>
    </row>
    <row r="1115" spans="1:3" x14ac:dyDescent="0.3">
      <c r="A1115" s="32">
        <v>200</v>
      </c>
      <c r="B1115" s="32">
        <v>300000</v>
      </c>
      <c r="C1115" s="33">
        <f t="shared" si="17"/>
        <v>0.42590266426099571</v>
      </c>
    </row>
    <row r="1116" spans="1:3" x14ac:dyDescent="0.3">
      <c r="A1116" s="32">
        <v>185</v>
      </c>
      <c r="B1116" s="32">
        <v>1000000</v>
      </c>
      <c r="C1116" s="33">
        <f t="shared" si="17"/>
        <v>0.42582659818877994</v>
      </c>
    </row>
    <row r="1117" spans="1:3" x14ac:dyDescent="0.3">
      <c r="A1117" s="32">
        <v>407</v>
      </c>
      <c r="B1117" s="32">
        <v>300000</v>
      </c>
      <c r="C1117" s="33">
        <f t="shared" si="17"/>
        <v>0.42578771240779345</v>
      </c>
    </row>
    <row r="1118" spans="1:3" x14ac:dyDescent="0.3">
      <c r="A1118" s="32">
        <v>200</v>
      </c>
      <c r="B1118" s="32">
        <v>2000000</v>
      </c>
      <c r="C1118" s="33">
        <f t="shared" si="17"/>
        <v>0.42574233702348174</v>
      </c>
    </row>
    <row r="1119" spans="1:3" x14ac:dyDescent="0.3">
      <c r="A1119" s="32">
        <v>650</v>
      </c>
      <c r="B1119" s="32">
        <v>5000000</v>
      </c>
      <c r="C1119" s="33">
        <f t="shared" si="17"/>
        <v>0.42576398843604624</v>
      </c>
    </row>
    <row r="1120" spans="1:3" x14ac:dyDescent="0.3">
      <c r="A1120" s="32">
        <v>200</v>
      </c>
      <c r="B1120" s="32">
        <v>75000</v>
      </c>
      <c r="C1120" s="33">
        <f t="shared" si="17"/>
        <v>0.42579726033477405</v>
      </c>
    </row>
    <row r="1121" spans="1:3" x14ac:dyDescent="0.3">
      <c r="A1121" s="32">
        <v>161</v>
      </c>
      <c r="B1121" s="32">
        <v>45653</v>
      </c>
      <c r="C1121" s="33">
        <f t="shared" si="17"/>
        <v>0.42570939407655073</v>
      </c>
    </row>
    <row r="1122" spans="1:3" x14ac:dyDescent="0.3">
      <c r="A1122" s="32">
        <v>650</v>
      </c>
      <c r="B1122" s="32">
        <v>100000</v>
      </c>
      <c r="C1122" s="33">
        <f t="shared" si="17"/>
        <v>0.42561465379930269</v>
      </c>
    </row>
    <row r="1123" spans="1:3" x14ac:dyDescent="0.3">
      <c r="A1123" s="32">
        <v>600</v>
      </c>
      <c r="B1123" s="32">
        <v>6000000</v>
      </c>
      <c r="C1123" s="33">
        <f t="shared" si="17"/>
        <v>0.42563415365573037</v>
      </c>
    </row>
    <row r="1124" spans="1:3" x14ac:dyDescent="0.3">
      <c r="A1124" s="32">
        <v>178</v>
      </c>
      <c r="B1124" s="32">
        <v>10000</v>
      </c>
      <c r="C1124" s="33">
        <f t="shared" si="17"/>
        <v>0.42572445656190006</v>
      </c>
    </row>
    <row r="1125" spans="1:3" x14ac:dyDescent="0.3">
      <c r="A1125" s="32">
        <v>92</v>
      </c>
      <c r="B1125" s="32">
        <v>2000000</v>
      </c>
      <c r="C1125" s="33">
        <f t="shared" si="17"/>
        <v>0.42562975369396894</v>
      </c>
    </row>
    <row r="1126" spans="1:3" x14ac:dyDescent="0.3">
      <c r="A1126" s="32">
        <v>92</v>
      </c>
      <c r="B1126" s="32">
        <v>100000</v>
      </c>
      <c r="C1126" s="33">
        <f t="shared" si="17"/>
        <v>0.42567081271754104</v>
      </c>
    </row>
    <row r="1127" spans="1:3" x14ac:dyDescent="0.3">
      <c r="A1127" s="32">
        <v>8</v>
      </c>
      <c r="B1127" s="32">
        <v>75000</v>
      </c>
      <c r="C1127" s="33">
        <f t="shared" si="17"/>
        <v>0.42557154251649365</v>
      </c>
    </row>
    <row r="1128" spans="1:3" x14ac:dyDescent="0.3">
      <c r="A1128" s="32">
        <v>8</v>
      </c>
      <c r="B1128" s="32">
        <v>20000</v>
      </c>
      <c r="C1128" s="33">
        <f t="shared" si="17"/>
        <v>0.4254647145840732</v>
      </c>
    </row>
    <row r="1129" spans="1:3" x14ac:dyDescent="0.3">
      <c r="A1129" s="32">
        <v>178</v>
      </c>
      <c r="B1129" s="32">
        <v>50000</v>
      </c>
      <c r="C1129" s="33">
        <f t="shared" si="17"/>
        <v>0.42535317301737036</v>
      </c>
    </row>
    <row r="1130" spans="1:3" x14ac:dyDescent="0.3">
      <c r="A1130" s="32">
        <v>274</v>
      </c>
      <c r="B1130" s="32">
        <v>5000000</v>
      </c>
      <c r="C1130" s="33">
        <f t="shared" si="17"/>
        <v>0.42525883618448024</v>
      </c>
    </row>
    <row r="1131" spans="1:3" x14ac:dyDescent="0.3">
      <c r="A1131" s="32">
        <v>140</v>
      </c>
      <c r="B1131" s="32">
        <v>1000000</v>
      </c>
      <c r="C1131" s="33">
        <f t="shared" si="17"/>
        <v>0.42547601588250955</v>
      </c>
    </row>
    <row r="1132" spans="1:3" x14ac:dyDescent="0.3">
      <c r="A1132" s="32">
        <v>1000</v>
      </c>
      <c r="B1132" s="32">
        <v>15000000</v>
      </c>
      <c r="C1132" s="33">
        <f t="shared" si="17"/>
        <v>0.42543661836088825</v>
      </c>
    </row>
    <row r="1133" spans="1:3" x14ac:dyDescent="0.3">
      <c r="A1133" s="32">
        <v>3500</v>
      </c>
      <c r="B1133" s="32">
        <v>6000000</v>
      </c>
      <c r="C1133" s="33">
        <f t="shared" si="17"/>
        <v>0.42553000069711822</v>
      </c>
    </row>
    <row r="1134" spans="1:3" x14ac:dyDescent="0.3">
      <c r="A1134" s="32">
        <v>101</v>
      </c>
      <c r="B1134" s="32">
        <v>500000</v>
      </c>
      <c r="C1134" s="33">
        <f t="shared" si="17"/>
        <v>0.42593364867003103</v>
      </c>
    </row>
    <row r="1135" spans="1:3" x14ac:dyDescent="0.3">
      <c r="A1135" s="32">
        <v>7</v>
      </c>
      <c r="B1135" s="32">
        <v>110330</v>
      </c>
      <c r="C1135" s="33">
        <f t="shared" si="17"/>
        <v>0.42586218070089188</v>
      </c>
    </row>
    <row r="1136" spans="1:3" x14ac:dyDescent="0.3">
      <c r="A1136" s="32">
        <v>283</v>
      </c>
      <c r="B1136" s="32">
        <v>3500000</v>
      </c>
      <c r="C1136" s="33">
        <f t="shared" si="17"/>
        <v>0.42575878073225254</v>
      </c>
    </row>
    <row r="1137" spans="1:3" x14ac:dyDescent="0.3">
      <c r="A1137" s="32">
        <v>130</v>
      </c>
      <c r="B1137" s="32">
        <v>2000000</v>
      </c>
      <c r="C1137" s="33">
        <f t="shared" si="17"/>
        <v>0.4258618932852396</v>
      </c>
    </row>
    <row r="1138" spans="1:3" x14ac:dyDescent="0.3">
      <c r="A1138" s="32">
        <v>150</v>
      </c>
      <c r="B1138" s="32">
        <v>1000000</v>
      </c>
      <c r="C1138" s="33">
        <f t="shared" si="17"/>
        <v>0.4258974772606437</v>
      </c>
    </row>
    <row r="1139" spans="1:3" x14ac:dyDescent="0.3">
      <c r="A1139" s="32">
        <v>150</v>
      </c>
      <c r="B1139" s="32">
        <v>1200000</v>
      </c>
      <c r="C1139" s="33">
        <f t="shared" si="17"/>
        <v>0.42585901496648026</v>
      </c>
    </row>
    <row r="1140" spans="1:3" x14ac:dyDescent="0.3">
      <c r="A1140" s="32">
        <v>150</v>
      </c>
      <c r="B1140" s="32">
        <v>20000</v>
      </c>
      <c r="C1140" s="33">
        <f t="shared" si="17"/>
        <v>0.42583382065858272</v>
      </c>
    </row>
    <row r="1141" spans="1:3" x14ac:dyDescent="0.3">
      <c r="A1141" s="32">
        <v>85</v>
      </c>
      <c r="B1141" s="32">
        <v>190000</v>
      </c>
      <c r="C1141" s="33">
        <f t="shared" si="17"/>
        <v>0.42573435951870675</v>
      </c>
    </row>
    <row r="1142" spans="1:3" x14ac:dyDescent="0.3">
      <c r="A1142" s="32">
        <v>180</v>
      </c>
      <c r="B1142" s="32">
        <v>700000</v>
      </c>
      <c r="C1142" s="33">
        <f t="shared" si="17"/>
        <v>0.4256394866095915</v>
      </c>
    </row>
    <row r="1143" spans="1:3" x14ac:dyDescent="0.3">
      <c r="A1143" s="32">
        <v>179</v>
      </c>
      <c r="B1143" s="32">
        <v>100000</v>
      </c>
      <c r="C1143" s="33">
        <f t="shared" si="17"/>
        <v>0.42558132617958827</v>
      </c>
    </row>
    <row r="1144" spans="1:3" x14ac:dyDescent="0.3">
      <c r="A1144" s="32">
        <v>10</v>
      </c>
      <c r="B1144" s="32">
        <v>60000</v>
      </c>
      <c r="C1144" s="33">
        <f t="shared" si="17"/>
        <v>0.42548872096446472</v>
      </c>
    </row>
    <row r="1145" spans="1:3" x14ac:dyDescent="0.3">
      <c r="A1145" s="32">
        <v>2279</v>
      </c>
      <c r="B1145" s="32">
        <v>5868125</v>
      </c>
      <c r="C1145" s="33">
        <f t="shared" si="17"/>
        <v>0.42537907523470408</v>
      </c>
    </row>
    <row r="1146" spans="1:3" x14ac:dyDescent="0.3">
      <c r="A1146" s="32">
        <v>560</v>
      </c>
      <c r="B1146" s="32">
        <v>6000000</v>
      </c>
      <c r="C1146" s="33">
        <f t="shared" si="17"/>
        <v>0.42520366229792</v>
      </c>
    </row>
    <row r="1147" spans="1:3" x14ac:dyDescent="0.3">
      <c r="A1147" s="32">
        <v>120</v>
      </c>
      <c r="B1147" s="32">
        <v>1000000</v>
      </c>
      <c r="C1147" s="33">
        <f t="shared" si="17"/>
        <v>0.42532330849788474</v>
      </c>
    </row>
    <row r="1148" spans="1:3" x14ac:dyDescent="0.3">
      <c r="A1148" s="32">
        <v>190</v>
      </c>
      <c r="B1148" s="32">
        <v>800000</v>
      </c>
      <c r="C1148" s="33">
        <f t="shared" si="17"/>
        <v>0.42528524889317826</v>
      </c>
    </row>
    <row r="1149" spans="1:3" x14ac:dyDescent="0.3">
      <c r="A1149" s="32">
        <v>190</v>
      </c>
      <c r="B1149" s="32">
        <v>80000</v>
      </c>
      <c r="C1149" s="33">
        <f t="shared" si="17"/>
        <v>0.42523300701391042</v>
      </c>
    </row>
    <row r="1150" spans="1:3" x14ac:dyDescent="0.3">
      <c r="A1150" s="32">
        <v>484</v>
      </c>
      <c r="B1150" s="32">
        <v>85000</v>
      </c>
      <c r="C1150" s="33">
        <f t="shared" si="17"/>
        <v>0.42514021796765117</v>
      </c>
    </row>
    <row r="1151" spans="1:3" x14ac:dyDescent="0.3">
      <c r="A1151" s="32">
        <v>394</v>
      </c>
      <c r="B1151" s="32">
        <v>3000000</v>
      </c>
      <c r="C1151" s="33">
        <f t="shared" si="17"/>
        <v>0.42510518603710484</v>
      </c>
    </row>
    <row r="1152" spans="1:3" x14ac:dyDescent="0.3">
      <c r="A1152" s="32">
        <v>394</v>
      </c>
      <c r="B1152" s="32">
        <v>100000</v>
      </c>
      <c r="C1152" s="33">
        <f t="shared" si="17"/>
        <v>0.42514943249963599</v>
      </c>
    </row>
    <row r="1153" spans="1:3" x14ac:dyDescent="0.3">
      <c r="A1153" s="32">
        <v>190</v>
      </c>
      <c r="B1153" s="32">
        <v>1200000</v>
      </c>
      <c r="C1153" s="33">
        <f t="shared" si="17"/>
        <v>0.42509239611150057</v>
      </c>
    </row>
    <row r="1154" spans="1:3" x14ac:dyDescent="0.3">
      <c r="A1154" s="32">
        <v>230</v>
      </c>
      <c r="B1154" s="32">
        <v>500000</v>
      </c>
      <c r="C1154" s="33">
        <f t="shared" si="17"/>
        <v>0.42506367990944588</v>
      </c>
    </row>
    <row r="1155" spans="1:3" x14ac:dyDescent="0.3">
      <c r="A1155" s="32">
        <v>200</v>
      </c>
      <c r="B1155" s="32">
        <v>250000</v>
      </c>
      <c r="C1155" s="33">
        <f t="shared" ref="C1155:C1218" si="18">CORREL(A1155:A2871,B1155:B2871)</f>
        <v>0.42499577745724954</v>
      </c>
    </row>
    <row r="1156" spans="1:3" x14ac:dyDescent="0.3">
      <c r="A1156" s="32">
        <v>230</v>
      </c>
      <c r="B1156" s="32">
        <v>4000000</v>
      </c>
      <c r="C1156" s="33">
        <f t="shared" si="18"/>
        <v>0.42491171121384613</v>
      </c>
    </row>
    <row r="1157" spans="1:3" x14ac:dyDescent="0.3">
      <c r="A1157" s="32">
        <v>325</v>
      </c>
      <c r="B1157" s="32">
        <v>1000000</v>
      </c>
      <c r="C1157" s="33">
        <f t="shared" si="18"/>
        <v>0.42507600768608356</v>
      </c>
    </row>
    <row r="1158" spans="1:3" x14ac:dyDescent="0.3">
      <c r="A1158" s="32">
        <v>10</v>
      </c>
      <c r="B1158" s="32">
        <v>205000</v>
      </c>
      <c r="C1158" s="33">
        <f t="shared" si="18"/>
        <v>0.42503712771575641</v>
      </c>
    </row>
    <row r="1159" spans="1:3" x14ac:dyDescent="0.3">
      <c r="A1159" s="32">
        <v>7</v>
      </c>
      <c r="B1159" s="32">
        <v>102801</v>
      </c>
      <c r="C1159" s="33">
        <f t="shared" si="18"/>
        <v>0.42493718650432372</v>
      </c>
    </row>
    <row r="1160" spans="1:3" x14ac:dyDescent="0.3">
      <c r="A1160" s="32">
        <v>2000</v>
      </c>
      <c r="B1160" s="32">
        <v>200000</v>
      </c>
      <c r="C1160" s="33">
        <f t="shared" si="18"/>
        <v>0.42482834372548045</v>
      </c>
    </row>
    <row r="1161" spans="1:3" x14ac:dyDescent="0.3">
      <c r="A1161" s="32">
        <v>200</v>
      </c>
      <c r="B1161" s="32">
        <v>500000</v>
      </c>
      <c r="C1161" s="33">
        <f t="shared" si="18"/>
        <v>0.4257181153482229</v>
      </c>
    </row>
    <row r="1162" spans="1:3" x14ac:dyDescent="0.3">
      <c r="A1162" s="32">
        <v>22</v>
      </c>
      <c r="B1162" s="32">
        <v>100000</v>
      </c>
      <c r="C1162" s="33">
        <f t="shared" si="18"/>
        <v>0.42564662045508533</v>
      </c>
    </row>
    <row r="1163" spans="1:3" x14ac:dyDescent="0.3">
      <c r="A1163" s="32">
        <v>40</v>
      </c>
      <c r="B1163" s="32">
        <v>133000</v>
      </c>
      <c r="C1163" s="33">
        <f t="shared" si="18"/>
        <v>0.42553737120808949</v>
      </c>
    </row>
    <row r="1164" spans="1:3" x14ac:dyDescent="0.3">
      <c r="A1164" s="32">
        <v>350</v>
      </c>
      <c r="B1164" s="32">
        <v>500000</v>
      </c>
      <c r="C1164" s="33">
        <f t="shared" si="18"/>
        <v>0.42543112697342306</v>
      </c>
    </row>
    <row r="1165" spans="1:3" x14ac:dyDescent="0.3">
      <c r="A1165" s="32">
        <v>350</v>
      </c>
      <c r="B1165" s="32">
        <v>6000000</v>
      </c>
      <c r="C1165" s="33">
        <f t="shared" si="18"/>
        <v>0.42537456237220561</v>
      </c>
    </row>
    <row r="1166" spans="1:3" x14ac:dyDescent="0.3">
      <c r="A1166" s="32">
        <v>60</v>
      </c>
      <c r="B1166" s="32">
        <v>100000</v>
      </c>
      <c r="C1166" s="33">
        <f t="shared" si="18"/>
        <v>0.42563549302997322</v>
      </c>
    </row>
    <row r="1167" spans="1:3" x14ac:dyDescent="0.3">
      <c r="A1167" s="32">
        <v>60</v>
      </c>
      <c r="B1167" s="32">
        <v>20000</v>
      </c>
      <c r="C1167" s="33">
        <f t="shared" si="18"/>
        <v>0.42552760682290364</v>
      </c>
    </row>
    <row r="1168" spans="1:3" x14ac:dyDescent="0.3">
      <c r="A1168" s="32">
        <v>100</v>
      </c>
      <c r="B1168" s="32">
        <v>1200000</v>
      </c>
      <c r="C1168" s="33">
        <f t="shared" si="18"/>
        <v>0.42541333424678607</v>
      </c>
    </row>
    <row r="1169" spans="1:3" x14ac:dyDescent="0.3">
      <c r="A1169" s="32">
        <v>164</v>
      </c>
      <c r="B1169" s="32">
        <v>500000</v>
      </c>
      <c r="C1169" s="33">
        <f t="shared" si="18"/>
        <v>0.42538829698105496</v>
      </c>
    </row>
    <row r="1170" spans="1:3" x14ac:dyDescent="0.3">
      <c r="A1170" s="32">
        <v>880</v>
      </c>
      <c r="B1170" s="32">
        <v>1000000</v>
      </c>
      <c r="C1170" s="33">
        <f t="shared" si="18"/>
        <v>0.42531274205966929</v>
      </c>
    </row>
    <row r="1171" spans="1:3" x14ac:dyDescent="0.3">
      <c r="A1171" s="32">
        <v>880</v>
      </c>
      <c r="B1171" s="32">
        <v>10000000</v>
      </c>
      <c r="C1171" s="33">
        <f t="shared" si="18"/>
        <v>0.42537471844506741</v>
      </c>
    </row>
    <row r="1172" spans="1:3" x14ac:dyDescent="0.3">
      <c r="A1172" s="32">
        <v>11</v>
      </c>
      <c r="B1172" s="32">
        <v>80000</v>
      </c>
      <c r="C1172" s="33">
        <f t="shared" si="18"/>
        <v>0.42541252301256532</v>
      </c>
    </row>
    <row r="1173" spans="1:3" x14ac:dyDescent="0.3">
      <c r="A1173" s="32">
        <v>407</v>
      </c>
      <c r="B1173" s="32">
        <v>1000000</v>
      </c>
      <c r="C1173" s="33">
        <f t="shared" si="18"/>
        <v>0.4252997556082298</v>
      </c>
    </row>
    <row r="1174" spans="1:3" x14ac:dyDescent="0.3">
      <c r="A1174" s="32">
        <v>150</v>
      </c>
      <c r="B1174" s="32">
        <v>100000</v>
      </c>
      <c r="C1174" s="33">
        <f t="shared" si="18"/>
        <v>0.42526471187420289</v>
      </c>
    </row>
    <row r="1175" spans="1:3" x14ac:dyDescent="0.3">
      <c r="A1175" s="32">
        <v>407</v>
      </c>
      <c r="B1175" s="32">
        <v>200000</v>
      </c>
      <c r="C1175" s="33">
        <f t="shared" si="18"/>
        <v>0.42516294815723604</v>
      </c>
    </row>
    <row r="1176" spans="1:3" x14ac:dyDescent="0.3">
      <c r="A1176" s="32">
        <v>725</v>
      </c>
      <c r="B1176" s="32">
        <v>300000</v>
      </c>
      <c r="C1176" s="33">
        <f t="shared" si="18"/>
        <v>0.4251061389428944</v>
      </c>
    </row>
    <row r="1177" spans="1:3" x14ac:dyDescent="0.3">
      <c r="A1177" s="32">
        <v>954</v>
      </c>
      <c r="B1177" s="32">
        <v>35000</v>
      </c>
      <c r="C1177" s="33">
        <f t="shared" si="18"/>
        <v>0.42513898547111778</v>
      </c>
    </row>
    <row r="1178" spans="1:3" x14ac:dyDescent="0.3">
      <c r="A1178" s="32">
        <v>890</v>
      </c>
      <c r="B1178" s="32">
        <v>3000000</v>
      </c>
      <c r="C1178" s="33">
        <f t="shared" si="18"/>
        <v>0.42528126308618003</v>
      </c>
    </row>
    <row r="1179" spans="1:3" x14ac:dyDescent="0.3">
      <c r="A1179" s="32">
        <v>890</v>
      </c>
      <c r="B1179" s="32">
        <v>250000</v>
      </c>
      <c r="C1179" s="33">
        <f t="shared" si="18"/>
        <v>0.4252765556857338</v>
      </c>
    </row>
    <row r="1180" spans="1:3" x14ac:dyDescent="0.3">
      <c r="A1180" s="32">
        <v>2000</v>
      </c>
      <c r="B1180" s="32">
        <v>10000000</v>
      </c>
      <c r="C1180" s="33">
        <f t="shared" si="18"/>
        <v>0.42537723393970733</v>
      </c>
    </row>
    <row r="1181" spans="1:3" x14ac:dyDescent="0.3">
      <c r="A1181" s="32">
        <v>3681</v>
      </c>
      <c r="B1181" s="32">
        <v>4000000</v>
      </c>
      <c r="C1181" s="33">
        <f t="shared" si="18"/>
        <v>0.42453150097442688</v>
      </c>
    </row>
    <row r="1182" spans="1:3" x14ac:dyDescent="0.3">
      <c r="A1182" s="32">
        <v>400</v>
      </c>
      <c r="B1182" s="32">
        <v>5000000</v>
      </c>
      <c r="C1182" s="33">
        <f t="shared" si="18"/>
        <v>0.42600729091986705</v>
      </c>
    </row>
    <row r="1183" spans="1:3" x14ac:dyDescent="0.3">
      <c r="A1183" s="32">
        <v>400</v>
      </c>
      <c r="B1183" s="32">
        <v>1000000</v>
      </c>
      <c r="C1183" s="33">
        <f t="shared" si="18"/>
        <v>0.42616390078452632</v>
      </c>
    </row>
    <row r="1184" spans="1:3" x14ac:dyDescent="0.3">
      <c r="A1184" s="32">
        <v>65</v>
      </c>
      <c r="B1184" s="32">
        <v>25000</v>
      </c>
      <c r="C1184" s="33">
        <f t="shared" si="18"/>
        <v>0.42612864426683794</v>
      </c>
    </row>
    <row r="1185" spans="1:3" x14ac:dyDescent="0.3">
      <c r="A1185" s="32">
        <v>65</v>
      </c>
      <c r="B1185" s="32">
        <v>300000</v>
      </c>
      <c r="C1185" s="33">
        <f t="shared" si="18"/>
        <v>0.42601419859197387</v>
      </c>
    </row>
    <row r="1186" spans="1:3" x14ac:dyDescent="0.3">
      <c r="A1186" s="32">
        <v>65</v>
      </c>
      <c r="B1186" s="32">
        <v>225000</v>
      </c>
      <c r="C1186" s="33">
        <f t="shared" si="18"/>
        <v>0.42591983927912136</v>
      </c>
    </row>
    <row r="1187" spans="1:3" x14ac:dyDescent="0.3">
      <c r="A1187" s="32">
        <v>1328</v>
      </c>
      <c r="B1187" s="32">
        <v>2000000</v>
      </c>
      <c r="C1187" s="33">
        <f t="shared" si="18"/>
        <v>0.42581938687274817</v>
      </c>
    </row>
    <row r="1188" spans="1:3" x14ac:dyDescent="0.3">
      <c r="A1188" s="32">
        <v>2500</v>
      </c>
      <c r="B1188" s="32">
        <v>160000</v>
      </c>
      <c r="C1188" s="33">
        <f t="shared" si="18"/>
        <v>0.42596969893934244</v>
      </c>
    </row>
    <row r="1189" spans="1:3" x14ac:dyDescent="0.3">
      <c r="A1189" s="32">
        <v>2500</v>
      </c>
      <c r="B1189" s="32">
        <v>16000000</v>
      </c>
      <c r="C1189" s="33">
        <f t="shared" si="18"/>
        <v>0.42745375601108937</v>
      </c>
    </row>
    <row r="1190" spans="1:3" x14ac:dyDescent="0.3">
      <c r="A1190" s="32">
        <v>600</v>
      </c>
      <c r="B1190" s="32">
        <v>1500000</v>
      </c>
      <c r="C1190" s="33">
        <f t="shared" si="18"/>
        <v>0.42527144830358188</v>
      </c>
    </row>
    <row r="1191" spans="1:3" x14ac:dyDescent="0.3">
      <c r="A1191" s="32">
        <v>280</v>
      </c>
      <c r="B1191" s="32">
        <v>3800000</v>
      </c>
      <c r="C1191" s="33">
        <f t="shared" si="18"/>
        <v>0.42526537688477511</v>
      </c>
    </row>
    <row r="1192" spans="1:3" x14ac:dyDescent="0.3">
      <c r="A1192" s="32">
        <v>150</v>
      </c>
      <c r="B1192" s="32">
        <v>1500000</v>
      </c>
      <c r="C1192" s="33">
        <f t="shared" si="18"/>
        <v>0.42539382416028648</v>
      </c>
    </row>
    <row r="1193" spans="1:3" x14ac:dyDescent="0.3">
      <c r="A1193" s="32">
        <v>60</v>
      </c>
      <c r="B1193" s="32">
        <v>500000</v>
      </c>
      <c r="C1193" s="33">
        <f t="shared" si="18"/>
        <v>0.42538663339520089</v>
      </c>
    </row>
    <row r="1194" spans="1:3" x14ac:dyDescent="0.3">
      <c r="A1194" s="32">
        <v>150</v>
      </c>
      <c r="B1194" s="32">
        <v>30000</v>
      </c>
      <c r="C1194" s="33">
        <f t="shared" si="18"/>
        <v>0.42530800347098624</v>
      </c>
    </row>
    <row r="1195" spans="1:3" x14ac:dyDescent="0.3">
      <c r="A1195" s="32">
        <v>150</v>
      </c>
      <c r="B1195" s="32">
        <v>150000</v>
      </c>
      <c r="C1195" s="33">
        <f t="shared" si="18"/>
        <v>0.42520177760217076</v>
      </c>
    </row>
    <row r="1196" spans="1:3" x14ac:dyDescent="0.3">
      <c r="A1196" s="32">
        <v>20</v>
      </c>
      <c r="B1196" s="32">
        <v>60000</v>
      </c>
      <c r="C1196" s="33">
        <f t="shared" si="18"/>
        <v>0.4251024588862477</v>
      </c>
    </row>
    <row r="1197" spans="1:3" x14ac:dyDescent="0.3">
      <c r="A1197" s="32">
        <v>125</v>
      </c>
      <c r="B1197" s="32">
        <v>20000</v>
      </c>
      <c r="C1197" s="33">
        <f t="shared" si="18"/>
        <v>0.42498621832422395</v>
      </c>
    </row>
    <row r="1198" spans="1:3" x14ac:dyDescent="0.3">
      <c r="A1198" s="32">
        <v>125</v>
      </c>
      <c r="B1198" s="32">
        <v>500000</v>
      </c>
      <c r="C1198" s="33">
        <f t="shared" si="18"/>
        <v>0.42487506968653543</v>
      </c>
    </row>
    <row r="1199" spans="1:3" x14ac:dyDescent="0.3">
      <c r="A1199" s="32">
        <v>125</v>
      </c>
      <c r="B1199" s="32">
        <v>500000</v>
      </c>
      <c r="C1199" s="33">
        <f t="shared" si="18"/>
        <v>0.424795723754476</v>
      </c>
    </row>
    <row r="1200" spans="1:3" x14ac:dyDescent="0.3">
      <c r="A1200" s="32">
        <v>7</v>
      </c>
      <c r="B1200" s="32">
        <v>70000</v>
      </c>
      <c r="C1200" s="33">
        <f t="shared" si="18"/>
        <v>0.42471603812528469</v>
      </c>
    </row>
    <row r="1201" spans="1:3" x14ac:dyDescent="0.3">
      <c r="A1201" s="32">
        <v>52</v>
      </c>
      <c r="B1201" s="32">
        <v>150000</v>
      </c>
      <c r="C1201" s="33">
        <f t="shared" si="18"/>
        <v>0.42459812767478211</v>
      </c>
    </row>
    <row r="1202" spans="1:3" x14ac:dyDescent="0.3">
      <c r="A1202" s="32">
        <v>15</v>
      </c>
      <c r="B1202" s="32">
        <v>100000</v>
      </c>
      <c r="C1202" s="33">
        <f t="shared" si="18"/>
        <v>0.42448844378075723</v>
      </c>
    </row>
    <row r="1203" spans="1:3" x14ac:dyDescent="0.3">
      <c r="A1203" s="32">
        <v>95</v>
      </c>
      <c r="B1203" s="32">
        <v>700000</v>
      </c>
      <c r="C1203" s="33">
        <f t="shared" si="18"/>
        <v>0.42437238371225777</v>
      </c>
    </row>
    <row r="1204" spans="1:3" x14ac:dyDescent="0.3">
      <c r="A1204" s="32">
        <v>50</v>
      </c>
      <c r="B1204" s="32">
        <v>200000</v>
      </c>
      <c r="C1204" s="33">
        <f t="shared" si="18"/>
        <v>0.42430539854608401</v>
      </c>
    </row>
    <row r="1205" spans="1:3" x14ac:dyDescent="0.3">
      <c r="A1205" s="32">
        <v>25</v>
      </c>
      <c r="B1205" s="32">
        <v>160000</v>
      </c>
      <c r="C1205" s="33">
        <f t="shared" si="18"/>
        <v>0.42419819629506827</v>
      </c>
    </row>
    <row r="1206" spans="1:3" x14ac:dyDescent="0.3">
      <c r="A1206" s="32">
        <v>12</v>
      </c>
      <c r="B1206" s="32">
        <v>40000</v>
      </c>
      <c r="C1206" s="33">
        <f t="shared" si="18"/>
        <v>0.42408617527021158</v>
      </c>
    </row>
    <row r="1207" spans="1:3" x14ac:dyDescent="0.3">
      <c r="A1207" s="32">
        <v>25</v>
      </c>
      <c r="B1207" s="32">
        <v>200000</v>
      </c>
      <c r="C1207" s="33">
        <f t="shared" si="18"/>
        <v>0.42396297689543189</v>
      </c>
    </row>
    <row r="1208" spans="1:3" x14ac:dyDescent="0.3">
      <c r="A1208" s="32">
        <v>37</v>
      </c>
      <c r="B1208" s="32">
        <v>200000</v>
      </c>
      <c r="C1208" s="33">
        <f t="shared" si="18"/>
        <v>0.42385327573007842</v>
      </c>
    </row>
    <row r="1209" spans="1:3" x14ac:dyDescent="0.3">
      <c r="A1209" s="32">
        <v>25</v>
      </c>
      <c r="B1209" s="32">
        <v>35000</v>
      </c>
      <c r="C1209" s="33">
        <f t="shared" si="18"/>
        <v>0.42374353096265194</v>
      </c>
    </row>
    <row r="1210" spans="1:3" x14ac:dyDescent="0.3">
      <c r="A1210" s="32">
        <v>49</v>
      </c>
      <c r="B1210" s="32">
        <v>3000</v>
      </c>
      <c r="C1210" s="33">
        <f t="shared" si="18"/>
        <v>0.42361903741866186</v>
      </c>
    </row>
    <row r="1211" spans="1:3" x14ac:dyDescent="0.3">
      <c r="A1211" s="32">
        <v>49</v>
      </c>
      <c r="B1211" s="32">
        <v>30184</v>
      </c>
      <c r="C1211" s="33">
        <f t="shared" si="18"/>
        <v>0.42349303422990947</v>
      </c>
    </row>
    <row r="1212" spans="1:3" x14ac:dyDescent="0.3">
      <c r="A1212" s="32">
        <v>100</v>
      </c>
      <c r="B1212" s="32">
        <v>470000</v>
      </c>
      <c r="C1212" s="33">
        <f t="shared" si="18"/>
        <v>0.42336861582111435</v>
      </c>
    </row>
    <row r="1213" spans="1:3" x14ac:dyDescent="0.3">
      <c r="A1213" s="32">
        <v>12</v>
      </c>
      <c r="B1213" s="32">
        <v>50000</v>
      </c>
      <c r="C1213" s="33">
        <f t="shared" si="18"/>
        <v>0.42328044304637913</v>
      </c>
    </row>
    <row r="1214" spans="1:3" x14ac:dyDescent="0.3">
      <c r="A1214" s="32">
        <v>450</v>
      </c>
      <c r="B1214" s="32">
        <v>500000</v>
      </c>
      <c r="C1214" s="33">
        <f t="shared" si="18"/>
        <v>0.42315429701963525</v>
      </c>
    </row>
    <row r="1215" spans="1:3" x14ac:dyDescent="0.3">
      <c r="A1215" s="32">
        <v>200</v>
      </c>
      <c r="B1215" s="32">
        <v>2000000</v>
      </c>
      <c r="C1215" s="33">
        <f t="shared" si="18"/>
        <v>0.42310658567615284</v>
      </c>
    </row>
    <row r="1216" spans="1:3" x14ac:dyDescent="0.3">
      <c r="A1216" s="32">
        <v>15</v>
      </c>
      <c r="B1216" s="32">
        <v>30000</v>
      </c>
      <c r="C1216" s="33">
        <f t="shared" si="18"/>
        <v>0.42312563044668572</v>
      </c>
    </row>
    <row r="1217" spans="1:3" x14ac:dyDescent="0.3">
      <c r="A1217" s="32">
        <v>127</v>
      </c>
      <c r="B1217" s="32">
        <v>250000</v>
      </c>
      <c r="C1217" s="33">
        <f t="shared" si="18"/>
        <v>0.42299677557626075</v>
      </c>
    </row>
    <row r="1218" spans="1:3" x14ac:dyDescent="0.3">
      <c r="A1218" s="32">
        <v>200</v>
      </c>
      <c r="B1218" s="32">
        <v>2800000</v>
      </c>
      <c r="C1218" s="33">
        <f t="shared" si="18"/>
        <v>0.42289208194032168</v>
      </c>
    </row>
    <row r="1219" spans="1:3" x14ac:dyDescent="0.3">
      <c r="A1219" s="32">
        <v>33</v>
      </c>
      <c r="B1219" s="32">
        <v>40000</v>
      </c>
      <c r="C1219" s="33">
        <f t="shared" ref="C1219:C1282" si="19">CORREL(A1219:A2935,B1219:B2935)</f>
        <v>0.42297340898372776</v>
      </c>
    </row>
    <row r="1220" spans="1:3" x14ac:dyDescent="0.3">
      <c r="A1220" s="32">
        <v>354</v>
      </c>
      <c r="B1220" s="32">
        <v>1500000</v>
      </c>
      <c r="C1220" s="33">
        <f t="shared" si="19"/>
        <v>0.42284535828047271</v>
      </c>
    </row>
    <row r="1221" spans="1:3" x14ac:dyDescent="0.3">
      <c r="A1221" s="32">
        <v>2000</v>
      </c>
      <c r="B1221" s="32">
        <v>30000000</v>
      </c>
      <c r="C1221" s="33">
        <f t="shared" si="19"/>
        <v>0.42282107782455663</v>
      </c>
    </row>
    <row r="1222" spans="1:3" x14ac:dyDescent="0.3">
      <c r="A1222" s="32">
        <v>600</v>
      </c>
      <c r="B1222" s="32">
        <v>4300000</v>
      </c>
      <c r="C1222" s="33">
        <f t="shared" si="19"/>
        <v>0.42104023829259485</v>
      </c>
    </row>
    <row r="1223" spans="1:3" x14ac:dyDescent="0.3">
      <c r="A1223" s="32">
        <v>62</v>
      </c>
      <c r="B1223" s="32">
        <v>1000000</v>
      </c>
      <c r="C1223" s="33">
        <f t="shared" si="19"/>
        <v>0.42108802187243838</v>
      </c>
    </row>
    <row r="1224" spans="1:3" x14ac:dyDescent="0.3">
      <c r="A1224" s="32">
        <v>62</v>
      </c>
      <c r="B1224" s="32">
        <v>50000</v>
      </c>
      <c r="C1224" s="33">
        <f t="shared" si="19"/>
        <v>0.4210449953039121</v>
      </c>
    </row>
    <row r="1225" spans="1:3" x14ac:dyDescent="0.3">
      <c r="A1225" s="32">
        <v>121</v>
      </c>
      <c r="B1225" s="32">
        <v>1000000</v>
      </c>
      <c r="C1225" s="33">
        <f t="shared" si="19"/>
        <v>0.4209213576000102</v>
      </c>
    </row>
    <row r="1226" spans="1:3" x14ac:dyDescent="0.3">
      <c r="A1226" s="32">
        <v>68</v>
      </c>
      <c r="B1226" s="32">
        <v>200000</v>
      </c>
      <c r="C1226" s="33">
        <f t="shared" si="19"/>
        <v>0.42087406886153178</v>
      </c>
    </row>
    <row r="1227" spans="1:3" x14ac:dyDescent="0.3">
      <c r="A1227" s="32">
        <v>68</v>
      </c>
      <c r="B1227" s="32">
        <v>350000</v>
      </c>
      <c r="C1227" s="33">
        <f t="shared" si="19"/>
        <v>0.42076199980040885</v>
      </c>
    </row>
    <row r="1228" spans="1:3" x14ac:dyDescent="0.3">
      <c r="A1228" s="32">
        <v>68</v>
      </c>
      <c r="B1228" s="32">
        <v>10000</v>
      </c>
      <c r="C1228" s="33">
        <f t="shared" si="19"/>
        <v>0.42066172008713948</v>
      </c>
    </row>
    <row r="1229" spans="1:3" x14ac:dyDescent="0.3">
      <c r="A1229" s="32">
        <v>5000</v>
      </c>
      <c r="B1229" s="32">
        <v>10000000</v>
      </c>
      <c r="C1229" s="33">
        <f t="shared" si="19"/>
        <v>0.42053329424056624</v>
      </c>
    </row>
    <row r="1230" spans="1:3" x14ac:dyDescent="0.3">
      <c r="A1230" s="32">
        <v>5000</v>
      </c>
      <c r="B1230" s="32">
        <v>1500000</v>
      </c>
      <c r="C1230" s="33">
        <f t="shared" si="19"/>
        <v>0.42027905055318465</v>
      </c>
    </row>
    <row r="1231" spans="1:3" x14ac:dyDescent="0.3">
      <c r="A1231" s="32">
        <v>5000</v>
      </c>
      <c r="B1231" s="32">
        <v>35000000</v>
      </c>
      <c r="C1231" s="33">
        <f t="shared" si="19"/>
        <v>0.42571863226590373</v>
      </c>
    </row>
    <row r="1232" spans="1:3" x14ac:dyDescent="0.3">
      <c r="A1232" s="32">
        <v>100</v>
      </c>
      <c r="B1232" s="32">
        <v>200000</v>
      </c>
      <c r="C1232" s="33">
        <f t="shared" si="19"/>
        <v>0.412457133013718</v>
      </c>
    </row>
    <row r="1233" spans="1:3" x14ac:dyDescent="0.3">
      <c r="A1233" s="32">
        <v>1500</v>
      </c>
      <c r="B1233" s="32">
        <v>500000</v>
      </c>
      <c r="C1233" s="33">
        <f t="shared" si="19"/>
        <v>0.41234776830052922</v>
      </c>
    </row>
    <row r="1234" spans="1:3" x14ac:dyDescent="0.3">
      <c r="A1234" s="32">
        <v>1500</v>
      </c>
      <c r="B1234" s="32">
        <v>8000000</v>
      </c>
      <c r="C1234" s="33">
        <f t="shared" si="19"/>
        <v>0.41279893176753102</v>
      </c>
    </row>
    <row r="1235" spans="1:3" x14ac:dyDescent="0.3">
      <c r="A1235" s="32">
        <v>480</v>
      </c>
      <c r="B1235" s="32">
        <v>2000000</v>
      </c>
      <c r="C1235" s="33">
        <f t="shared" si="19"/>
        <v>0.41236685387874361</v>
      </c>
    </row>
    <row r="1236" spans="1:3" x14ac:dyDescent="0.3">
      <c r="A1236" s="32">
        <v>1500</v>
      </c>
      <c r="B1236" s="32">
        <v>35000000</v>
      </c>
      <c r="C1236" s="33">
        <f t="shared" si="19"/>
        <v>0.41236270665737618</v>
      </c>
    </row>
    <row r="1237" spans="1:3" x14ac:dyDescent="0.3">
      <c r="A1237" s="32">
        <v>519</v>
      </c>
      <c r="B1237" s="32">
        <v>800000</v>
      </c>
      <c r="C1237" s="33">
        <f t="shared" si="19"/>
        <v>0.41297335856315676</v>
      </c>
    </row>
    <row r="1238" spans="1:3" x14ac:dyDescent="0.3">
      <c r="A1238" s="32">
        <v>1000</v>
      </c>
      <c r="B1238" s="32">
        <v>10000000</v>
      </c>
      <c r="C1238" s="33">
        <f t="shared" si="19"/>
        <v>0.41294702784282039</v>
      </c>
    </row>
    <row r="1239" spans="1:3" x14ac:dyDescent="0.3">
      <c r="A1239" s="32">
        <v>480</v>
      </c>
      <c r="B1239" s="32">
        <v>3500000</v>
      </c>
      <c r="C1239" s="33">
        <f t="shared" si="19"/>
        <v>0.41284241037670838</v>
      </c>
    </row>
    <row r="1240" spans="1:3" x14ac:dyDescent="0.3">
      <c r="A1240" s="32">
        <v>350</v>
      </c>
      <c r="B1240" s="32">
        <v>2000000</v>
      </c>
      <c r="C1240" s="33">
        <f t="shared" si="19"/>
        <v>0.4128979354452908</v>
      </c>
    </row>
    <row r="1241" spans="1:3" x14ac:dyDescent="0.3">
      <c r="A1241" s="32">
        <v>525</v>
      </c>
      <c r="B1241" s="32">
        <v>500000</v>
      </c>
      <c r="C1241" s="33">
        <f t="shared" si="19"/>
        <v>0.41290605666736552</v>
      </c>
    </row>
    <row r="1242" spans="1:3" x14ac:dyDescent="0.3">
      <c r="A1242" s="32">
        <v>1800</v>
      </c>
      <c r="B1242" s="32">
        <v>3000000</v>
      </c>
      <c r="C1242" s="33">
        <f t="shared" si="19"/>
        <v>0.4128773885387958</v>
      </c>
    </row>
    <row r="1243" spans="1:3" x14ac:dyDescent="0.3">
      <c r="A1243" s="32">
        <v>1800</v>
      </c>
      <c r="B1243" s="32">
        <v>2000000</v>
      </c>
      <c r="C1243" s="33">
        <f t="shared" si="19"/>
        <v>0.41308700603521986</v>
      </c>
    </row>
    <row r="1244" spans="1:3" x14ac:dyDescent="0.3">
      <c r="A1244" s="32">
        <v>800</v>
      </c>
      <c r="B1244" s="32">
        <v>2800000</v>
      </c>
      <c r="C1244" s="33">
        <f t="shared" si="19"/>
        <v>0.41348430894613114</v>
      </c>
    </row>
    <row r="1245" spans="1:3" x14ac:dyDescent="0.3">
      <c r="A1245" s="32">
        <v>800</v>
      </c>
      <c r="B1245" s="32">
        <v>7000000</v>
      </c>
      <c r="C1245" s="33">
        <f t="shared" si="19"/>
        <v>0.41348072425272442</v>
      </c>
    </row>
    <row r="1246" spans="1:3" x14ac:dyDescent="0.3">
      <c r="A1246" s="32">
        <v>525</v>
      </c>
      <c r="B1246" s="32">
        <v>18000000</v>
      </c>
      <c r="C1246" s="33">
        <f t="shared" si="19"/>
        <v>0.41349324820948719</v>
      </c>
    </row>
    <row r="1247" spans="1:3" x14ac:dyDescent="0.3">
      <c r="A1247" s="32">
        <v>1418</v>
      </c>
      <c r="B1247" s="32">
        <v>200000</v>
      </c>
      <c r="C1247" s="33">
        <f t="shared" si="19"/>
        <v>0.41505617678994094</v>
      </c>
    </row>
    <row r="1248" spans="1:3" x14ac:dyDescent="0.3">
      <c r="A1248" s="32">
        <v>800</v>
      </c>
      <c r="B1248" s="32">
        <v>15000000</v>
      </c>
      <c r="C1248" s="33">
        <f t="shared" si="19"/>
        <v>0.41548509745583162</v>
      </c>
    </row>
    <row r="1249" spans="1:3" x14ac:dyDescent="0.3">
      <c r="A1249" s="32">
        <v>1418</v>
      </c>
      <c r="B1249" s="32">
        <v>5000000</v>
      </c>
      <c r="C1249" s="33">
        <f t="shared" si="19"/>
        <v>0.41599070335281724</v>
      </c>
    </row>
    <row r="1250" spans="1:3" x14ac:dyDescent="0.3">
      <c r="A1250" s="32">
        <v>1000</v>
      </c>
      <c r="B1250" s="32">
        <v>4300000</v>
      </c>
      <c r="C1250" s="33">
        <f t="shared" si="19"/>
        <v>0.41583420958266953</v>
      </c>
    </row>
    <row r="1251" spans="1:3" x14ac:dyDescent="0.3">
      <c r="A1251" s="32">
        <v>1183</v>
      </c>
      <c r="B1251" s="32">
        <v>3084777</v>
      </c>
      <c r="C1251" s="33">
        <f t="shared" si="19"/>
        <v>0.41577275506547567</v>
      </c>
    </row>
    <row r="1252" spans="1:3" x14ac:dyDescent="0.3">
      <c r="A1252" s="32">
        <v>1500</v>
      </c>
      <c r="B1252" s="32">
        <v>2800000</v>
      </c>
      <c r="C1252" s="33">
        <f t="shared" si="19"/>
        <v>0.41577676804715502</v>
      </c>
    </row>
    <row r="1253" spans="1:3" x14ac:dyDescent="0.3">
      <c r="A1253" s="32">
        <v>250</v>
      </c>
      <c r="B1253" s="32">
        <v>4000000</v>
      </c>
      <c r="C1253" s="33">
        <f t="shared" si="19"/>
        <v>0.41588786188439597</v>
      </c>
    </row>
    <row r="1254" spans="1:3" x14ac:dyDescent="0.3">
      <c r="A1254" s="32">
        <v>170</v>
      </c>
      <c r="B1254" s="32">
        <v>1000000</v>
      </c>
      <c r="C1254" s="33">
        <f t="shared" si="19"/>
        <v>0.41607122857852147</v>
      </c>
    </row>
    <row r="1255" spans="1:3" x14ac:dyDescent="0.3">
      <c r="A1255" s="32">
        <v>250</v>
      </c>
      <c r="B1255" s="32">
        <v>1000000</v>
      </c>
      <c r="C1255" s="33">
        <f t="shared" si="19"/>
        <v>0.41603432024027859</v>
      </c>
    </row>
    <row r="1256" spans="1:3" x14ac:dyDescent="0.3">
      <c r="A1256" s="32">
        <v>500</v>
      </c>
      <c r="B1256" s="32">
        <v>118000</v>
      </c>
      <c r="C1256" s="33">
        <f t="shared" si="19"/>
        <v>0.41599529123819162</v>
      </c>
    </row>
    <row r="1257" spans="1:3" x14ac:dyDescent="0.3">
      <c r="A1257" s="32">
        <v>500</v>
      </c>
      <c r="B1257" s="32">
        <v>11300000</v>
      </c>
      <c r="C1257" s="33">
        <f t="shared" si="19"/>
        <v>0.41595933090210707</v>
      </c>
    </row>
    <row r="1258" spans="1:3" x14ac:dyDescent="0.3">
      <c r="A1258" s="32">
        <v>250</v>
      </c>
      <c r="B1258" s="32">
        <v>150000</v>
      </c>
      <c r="C1258" s="33">
        <f t="shared" si="19"/>
        <v>0.41662412592043768</v>
      </c>
    </row>
    <row r="1259" spans="1:3" x14ac:dyDescent="0.3">
      <c r="A1259" s="32">
        <v>1000</v>
      </c>
      <c r="B1259" s="32">
        <v>5000000</v>
      </c>
      <c r="C1259" s="33">
        <f t="shared" si="19"/>
        <v>0.4165375407697291</v>
      </c>
    </row>
    <row r="1260" spans="1:3" x14ac:dyDescent="0.3">
      <c r="A1260" s="32">
        <v>98</v>
      </c>
      <c r="B1260" s="32">
        <v>450000</v>
      </c>
      <c r="C1260" s="33">
        <f t="shared" si="19"/>
        <v>0.41645349581936003</v>
      </c>
    </row>
    <row r="1261" spans="1:3" x14ac:dyDescent="0.3">
      <c r="A1261" s="32">
        <v>67</v>
      </c>
      <c r="B1261" s="32">
        <v>350000</v>
      </c>
      <c r="C1261" s="33">
        <f t="shared" si="19"/>
        <v>0.41637610591759511</v>
      </c>
    </row>
    <row r="1262" spans="1:3" x14ac:dyDescent="0.3">
      <c r="A1262" s="32">
        <v>917</v>
      </c>
      <c r="B1262" s="32">
        <v>100000</v>
      </c>
      <c r="C1262" s="33">
        <f t="shared" si="19"/>
        <v>0.41628974437483351</v>
      </c>
    </row>
    <row r="1263" spans="1:3" x14ac:dyDescent="0.3">
      <c r="A1263" s="32">
        <v>35</v>
      </c>
      <c r="B1263" s="32">
        <v>63500</v>
      </c>
      <c r="C1263" s="33">
        <f t="shared" si="19"/>
        <v>0.41641438664548996</v>
      </c>
    </row>
    <row r="1264" spans="1:3" x14ac:dyDescent="0.3">
      <c r="A1264" s="32">
        <v>250</v>
      </c>
      <c r="B1264" s="32">
        <v>600000</v>
      </c>
      <c r="C1264" s="33">
        <f t="shared" si="19"/>
        <v>0.41630136775472415</v>
      </c>
    </row>
    <row r="1265" spans="1:3" x14ac:dyDescent="0.3">
      <c r="A1265" s="32">
        <v>550</v>
      </c>
      <c r="B1265" s="32">
        <v>325208</v>
      </c>
      <c r="C1265" s="33">
        <f t="shared" si="19"/>
        <v>0.41623815860090135</v>
      </c>
    </row>
    <row r="1266" spans="1:3" x14ac:dyDescent="0.3">
      <c r="A1266" s="32">
        <v>146</v>
      </c>
      <c r="B1266" s="32">
        <v>182782</v>
      </c>
      <c r="C1266" s="33">
        <f t="shared" si="19"/>
        <v>0.41621565251666132</v>
      </c>
    </row>
    <row r="1267" spans="1:3" x14ac:dyDescent="0.3">
      <c r="A1267" s="32">
        <v>917</v>
      </c>
      <c r="B1267" s="32">
        <v>4000000</v>
      </c>
      <c r="C1267" s="33">
        <f t="shared" si="19"/>
        <v>0.41611746545467221</v>
      </c>
    </row>
    <row r="1268" spans="1:3" x14ac:dyDescent="0.3">
      <c r="A1268" s="32">
        <v>8000</v>
      </c>
      <c r="B1268" s="32">
        <v>500000</v>
      </c>
      <c r="C1268" s="33">
        <f t="shared" si="19"/>
        <v>0.41607965643037487</v>
      </c>
    </row>
    <row r="1269" spans="1:3" x14ac:dyDescent="0.3">
      <c r="A1269" s="32">
        <v>90</v>
      </c>
      <c r="B1269" s="32">
        <v>10000</v>
      </c>
      <c r="C1269" s="33">
        <f t="shared" si="19"/>
        <v>0.43333137085814344</v>
      </c>
    </row>
    <row r="1270" spans="1:3" x14ac:dyDescent="0.3">
      <c r="A1270" s="32">
        <v>90</v>
      </c>
      <c r="B1270" s="32">
        <v>1500000</v>
      </c>
      <c r="C1270" s="33">
        <f t="shared" si="19"/>
        <v>0.4332198693227749</v>
      </c>
    </row>
    <row r="1271" spans="1:3" x14ac:dyDescent="0.3">
      <c r="A1271" s="32">
        <v>8000</v>
      </c>
      <c r="B1271" s="32">
        <v>2000000</v>
      </c>
      <c r="C1271" s="33">
        <f t="shared" si="19"/>
        <v>0.43323722972227163</v>
      </c>
    </row>
    <row r="1272" spans="1:3" x14ac:dyDescent="0.3">
      <c r="A1272" s="32">
        <v>8000</v>
      </c>
      <c r="B1272" s="32">
        <v>1000000</v>
      </c>
      <c r="C1272" s="33">
        <f t="shared" si="19"/>
        <v>0.45046786084704016</v>
      </c>
    </row>
    <row r="1273" spans="1:3" x14ac:dyDescent="0.3">
      <c r="A1273" s="32">
        <v>816</v>
      </c>
      <c r="B1273" s="32">
        <v>7500000</v>
      </c>
      <c r="C1273" s="33">
        <f t="shared" si="19"/>
        <v>0.47135203258762726</v>
      </c>
    </row>
    <row r="1274" spans="1:3" x14ac:dyDescent="0.3">
      <c r="A1274" s="32">
        <v>177</v>
      </c>
      <c r="B1274" s="32">
        <v>1493885.45</v>
      </c>
      <c r="C1274" s="33">
        <f t="shared" si="19"/>
        <v>0.47133302621521961</v>
      </c>
    </row>
    <row r="1275" spans="1:3" x14ac:dyDescent="0.3">
      <c r="A1275" s="32">
        <v>15</v>
      </c>
      <c r="B1275" s="32">
        <v>100000</v>
      </c>
      <c r="C1275" s="33">
        <f t="shared" si="19"/>
        <v>0.47134319110473255</v>
      </c>
    </row>
    <row r="1276" spans="1:3" x14ac:dyDescent="0.3">
      <c r="A1276" s="32">
        <v>24</v>
      </c>
      <c r="B1276" s="32">
        <v>110000</v>
      </c>
      <c r="C1276" s="33">
        <f t="shared" si="19"/>
        <v>0.47125057143918941</v>
      </c>
    </row>
    <row r="1277" spans="1:3" x14ac:dyDescent="0.3">
      <c r="A1277" s="32">
        <v>138</v>
      </c>
      <c r="B1277" s="32">
        <v>3010000</v>
      </c>
      <c r="C1277" s="33">
        <f t="shared" si="19"/>
        <v>0.47115805120105569</v>
      </c>
    </row>
    <row r="1278" spans="1:3" x14ac:dyDescent="0.3">
      <c r="A1278" s="32">
        <v>200</v>
      </c>
      <c r="B1278" s="32">
        <v>2000000</v>
      </c>
      <c r="C1278" s="33">
        <f t="shared" si="19"/>
        <v>0.47132062575207051</v>
      </c>
    </row>
    <row r="1279" spans="1:3" x14ac:dyDescent="0.3">
      <c r="A1279" s="32">
        <v>60</v>
      </c>
      <c r="B1279" s="32">
        <v>180000</v>
      </c>
      <c r="C1279" s="33">
        <f t="shared" si="19"/>
        <v>0.47136649920173612</v>
      </c>
    </row>
    <row r="1280" spans="1:3" x14ac:dyDescent="0.3">
      <c r="A1280" s="32">
        <v>8000</v>
      </c>
      <c r="B1280" s="32">
        <v>250000</v>
      </c>
      <c r="C1280" s="33">
        <f t="shared" si="19"/>
        <v>0.47127889842552123</v>
      </c>
    </row>
    <row r="1281" spans="1:3" x14ac:dyDescent="0.3">
      <c r="A1281" s="32">
        <v>8000</v>
      </c>
      <c r="B1281" s="32">
        <v>1000000</v>
      </c>
      <c r="C1281" s="33">
        <f t="shared" si="19"/>
        <v>0.49622447748218013</v>
      </c>
    </row>
    <row r="1282" spans="1:3" x14ac:dyDescent="0.3">
      <c r="A1282" s="32">
        <v>8000</v>
      </c>
      <c r="B1282" s="32">
        <v>2500000</v>
      </c>
      <c r="C1282" s="33">
        <f t="shared" si="19"/>
        <v>0.52380189401426691</v>
      </c>
    </row>
    <row r="1283" spans="1:3" x14ac:dyDescent="0.3">
      <c r="A1283" s="32">
        <v>124</v>
      </c>
      <c r="B1283" s="32">
        <v>5000000</v>
      </c>
      <c r="C1283" s="33">
        <f t="shared" ref="C1283:C1346" si="20">CORREL(A1283:A2999,B1283:B2999)</f>
        <v>0.55368400858772526</v>
      </c>
    </row>
    <row r="1284" spans="1:3" x14ac:dyDescent="0.3">
      <c r="A1284" s="32">
        <v>124</v>
      </c>
      <c r="B1284" s="32">
        <v>500000</v>
      </c>
      <c r="C1284" s="33">
        <f t="shared" si="20"/>
        <v>0.55413758154626791</v>
      </c>
    </row>
    <row r="1285" spans="1:3" x14ac:dyDescent="0.3">
      <c r="A1285" s="32">
        <v>816</v>
      </c>
      <c r="B1285" s="32">
        <v>47458</v>
      </c>
      <c r="C1285" s="33">
        <f t="shared" si="20"/>
        <v>0.55409878522230849</v>
      </c>
    </row>
    <row r="1286" spans="1:3" x14ac:dyDescent="0.3">
      <c r="A1286" s="32">
        <v>1539</v>
      </c>
      <c r="B1286" s="32">
        <v>3000000</v>
      </c>
      <c r="C1286" s="33">
        <f t="shared" si="20"/>
        <v>0.55427353310074079</v>
      </c>
    </row>
    <row r="1287" spans="1:3" x14ac:dyDescent="0.3">
      <c r="A1287" s="32">
        <v>1539</v>
      </c>
      <c r="B1287" s="32">
        <v>5000000</v>
      </c>
      <c r="C1287" s="33">
        <f t="shared" si="20"/>
        <v>0.55467709220826733</v>
      </c>
    </row>
    <row r="1288" spans="1:3" x14ac:dyDescent="0.3">
      <c r="A1288" s="32">
        <v>35</v>
      </c>
      <c r="B1288" s="32">
        <v>5000</v>
      </c>
      <c r="C1288" s="33">
        <f t="shared" si="20"/>
        <v>0.55470453526773522</v>
      </c>
    </row>
    <row r="1289" spans="1:3" x14ac:dyDescent="0.3">
      <c r="A1289" s="32">
        <v>157</v>
      </c>
      <c r="B1289" s="32">
        <v>780000</v>
      </c>
      <c r="C1289" s="33">
        <f t="shared" si="20"/>
        <v>0.55463532751302902</v>
      </c>
    </row>
    <row r="1290" spans="1:3" x14ac:dyDescent="0.3">
      <c r="A1290" s="32">
        <v>850</v>
      </c>
      <c r="B1290" s="32">
        <v>6300000</v>
      </c>
      <c r="C1290" s="33">
        <f t="shared" si="20"/>
        <v>0.55461256349385268</v>
      </c>
    </row>
    <row r="1291" spans="1:3" x14ac:dyDescent="0.3">
      <c r="A1291" s="32">
        <v>200</v>
      </c>
      <c r="B1291" s="32">
        <v>600000</v>
      </c>
      <c r="C1291" s="33">
        <f t="shared" si="20"/>
        <v>0.5545258085570588</v>
      </c>
    </row>
    <row r="1292" spans="1:3" x14ac:dyDescent="0.3">
      <c r="A1292" s="32">
        <v>500</v>
      </c>
      <c r="B1292" s="32">
        <v>20000</v>
      </c>
      <c r="C1292" s="33">
        <f t="shared" si="20"/>
        <v>0.55448498854008577</v>
      </c>
    </row>
    <row r="1293" spans="1:3" x14ac:dyDescent="0.3">
      <c r="A1293" s="32">
        <v>500</v>
      </c>
      <c r="B1293" s="32">
        <v>5000</v>
      </c>
      <c r="C1293" s="33">
        <f t="shared" si="20"/>
        <v>0.55447549422346387</v>
      </c>
    </row>
    <row r="1294" spans="1:3" x14ac:dyDescent="0.3">
      <c r="A1294" s="32">
        <v>240</v>
      </c>
      <c r="B1294" s="32">
        <v>840000</v>
      </c>
      <c r="C1294" s="33">
        <f t="shared" si="20"/>
        <v>0.55446608185055046</v>
      </c>
    </row>
    <row r="1295" spans="1:3" x14ac:dyDescent="0.3">
      <c r="A1295" s="32">
        <v>500</v>
      </c>
      <c r="B1295" s="32">
        <v>5000</v>
      </c>
      <c r="C1295" s="33">
        <f t="shared" si="20"/>
        <v>0.55443598039006825</v>
      </c>
    </row>
    <row r="1296" spans="1:3" x14ac:dyDescent="0.3">
      <c r="A1296" s="32">
        <v>500</v>
      </c>
      <c r="B1296" s="32">
        <v>10000</v>
      </c>
      <c r="C1296" s="33">
        <f t="shared" si="20"/>
        <v>0.55442619253311765</v>
      </c>
    </row>
    <row r="1297" spans="1:3" x14ac:dyDescent="0.3">
      <c r="A1297" s="32">
        <v>500</v>
      </c>
      <c r="B1297" s="32">
        <v>5000</v>
      </c>
      <c r="C1297" s="33">
        <f t="shared" si="20"/>
        <v>0.55441631485933052</v>
      </c>
    </row>
    <row r="1298" spans="1:3" x14ac:dyDescent="0.3">
      <c r="A1298" s="32">
        <v>300</v>
      </c>
      <c r="B1298" s="32">
        <v>2000000</v>
      </c>
      <c r="C1298" s="33">
        <f t="shared" si="20"/>
        <v>0.55440643160561043</v>
      </c>
    </row>
    <row r="1299" spans="1:3" x14ac:dyDescent="0.3">
      <c r="A1299" s="32">
        <v>500</v>
      </c>
      <c r="B1299" s="32">
        <v>500000</v>
      </c>
      <c r="C1299" s="33">
        <f t="shared" si="20"/>
        <v>0.55443483201661015</v>
      </c>
    </row>
    <row r="1300" spans="1:3" x14ac:dyDescent="0.3">
      <c r="A1300" s="32">
        <v>194</v>
      </c>
      <c r="B1300" s="32">
        <v>900000</v>
      </c>
      <c r="C1300" s="33">
        <f t="shared" si="20"/>
        <v>0.55442199982606399</v>
      </c>
    </row>
    <row r="1301" spans="1:3" x14ac:dyDescent="0.3">
      <c r="A1301" s="32">
        <v>194</v>
      </c>
      <c r="B1301" s="32">
        <v>2800000</v>
      </c>
      <c r="C1301" s="33">
        <f t="shared" si="20"/>
        <v>0.55439997481909864</v>
      </c>
    </row>
    <row r="1302" spans="1:3" x14ac:dyDescent="0.3">
      <c r="A1302" s="32">
        <v>200</v>
      </c>
      <c r="B1302" s="32">
        <v>2500000</v>
      </c>
      <c r="C1302" s="33">
        <f t="shared" si="20"/>
        <v>0.55453637537644707</v>
      </c>
    </row>
    <row r="1303" spans="1:3" x14ac:dyDescent="0.3">
      <c r="A1303" s="32"/>
      <c r="B1303" s="32">
        <v>400000</v>
      </c>
      <c r="C1303" s="33">
        <f t="shared" si="20"/>
        <v>0.5546423091092777</v>
      </c>
    </row>
    <row r="1304" spans="1:3" x14ac:dyDescent="0.3">
      <c r="A1304" s="32">
        <v>400</v>
      </c>
      <c r="B1304" s="32">
        <v>100000</v>
      </c>
      <c r="C1304" s="33">
        <f t="shared" si="20"/>
        <v>0.5546423091092777</v>
      </c>
    </row>
    <row r="1305" spans="1:3" x14ac:dyDescent="0.3">
      <c r="A1305" s="32">
        <v>118</v>
      </c>
      <c r="B1305" s="32">
        <v>500000</v>
      </c>
      <c r="C1305" s="33">
        <f t="shared" si="20"/>
        <v>0.55459706795279506</v>
      </c>
    </row>
    <row r="1306" spans="1:3" x14ac:dyDescent="0.3">
      <c r="A1306" s="32">
        <v>102</v>
      </c>
      <c r="B1306" s="32">
        <v>600000</v>
      </c>
      <c r="C1306" s="33">
        <f t="shared" si="20"/>
        <v>0.55455600077462297</v>
      </c>
    </row>
    <row r="1307" spans="1:3" x14ac:dyDescent="0.3">
      <c r="A1307" s="32">
        <v>300</v>
      </c>
      <c r="B1307" s="32">
        <v>1500000</v>
      </c>
      <c r="C1307" s="33">
        <f t="shared" si="20"/>
        <v>0.55452629714325585</v>
      </c>
    </row>
    <row r="1308" spans="1:3" x14ac:dyDescent="0.3">
      <c r="A1308" s="32">
        <v>90</v>
      </c>
      <c r="B1308" s="32">
        <v>500000</v>
      </c>
      <c r="C1308" s="33">
        <f t="shared" si="20"/>
        <v>0.55452552041266545</v>
      </c>
    </row>
    <row r="1309" spans="1:3" x14ac:dyDescent="0.3">
      <c r="A1309" s="32">
        <v>90</v>
      </c>
      <c r="B1309" s="32">
        <v>50000</v>
      </c>
      <c r="C1309" s="33">
        <f t="shared" si="20"/>
        <v>0.55448903540506811</v>
      </c>
    </row>
    <row r="1310" spans="1:3" x14ac:dyDescent="0.3">
      <c r="A1310" s="32">
        <v>75</v>
      </c>
      <c r="B1310" s="32">
        <v>10000</v>
      </c>
      <c r="C1310" s="33">
        <f t="shared" si="20"/>
        <v>0.55441268373705876</v>
      </c>
    </row>
    <row r="1311" spans="1:3" x14ac:dyDescent="0.3">
      <c r="A1311" s="32">
        <v>25</v>
      </c>
      <c r="B1311" s="32">
        <v>70000</v>
      </c>
      <c r="C1311" s="33">
        <f t="shared" si="20"/>
        <v>0.55433396016769843</v>
      </c>
    </row>
    <row r="1312" spans="1:3" x14ac:dyDescent="0.3">
      <c r="A1312" s="32">
        <v>75</v>
      </c>
      <c r="B1312" s="32">
        <v>100000</v>
      </c>
      <c r="C1312" s="33">
        <f t="shared" si="20"/>
        <v>0.55426766918156156</v>
      </c>
    </row>
    <row r="1313" spans="1:3" x14ac:dyDescent="0.3">
      <c r="A1313" s="32">
        <v>150</v>
      </c>
      <c r="B1313" s="32">
        <v>20000</v>
      </c>
      <c r="C1313" s="33">
        <f t="shared" si="20"/>
        <v>0.55419619701140654</v>
      </c>
    </row>
    <row r="1314" spans="1:3" x14ac:dyDescent="0.3">
      <c r="A1314" s="32">
        <v>150</v>
      </c>
      <c r="B1314" s="32">
        <v>10000</v>
      </c>
      <c r="C1314" s="33">
        <f t="shared" si="20"/>
        <v>0.55411235197511821</v>
      </c>
    </row>
    <row r="1315" spans="1:3" x14ac:dyDescent="0.3">
      <c r="A1315" s="32">
        <v>150</v>
      </c>
      <c r="B1315" s="32">
        <v>250000</v>
      </c>
      <c r="C1315" s="33">
        <f t="shared" si="20"/>
        <v>0.55402731806125893</v>
      </c>
    </row>
    <row r="1316" spans="1:3" x14ac:dyDescent="0.3">
      <c r="A1316" s="32">
        <v>70</v>
      </c>
      <c r="B1316" s="32">
        <v>30000</v>
      </c>
      <c r="C1316" s="33">
        <f t="shared" si="20"/>
        <v>0.55395968600628775</v>
      </c>
    </row>
    <row r="1317" spans="1:3" x14ac:dyDescent="0.3">
      <c r="A1317" s="32">
        <v>70</v>
      </c>
      <c r="B1317" s="32">
        <v>200000</v>
      </c>
      <c r="C1317" s="33">
        <f t="shared" si="20"/>
        <v>0.55388079755238429</v>
      </c>
    </row>
    <row r="1318" spans="1:3" x14ac:dyDescent="0.3">
      <c r="A1318" s="32">
        <v>110</v>
      </c>
      <c r="B1318" s="32">
        <v>200000</v>
      </c>
      <c r="C1318" s="33">
        <f t="shared" si="20"/>
        <v>0.5538172435896318</v>
      </c>
    </row>
    <row r="1319" spans="1:3" x14ac:dyDescent="0.3">
      <c r="A1319" s="32">
        <v>650</v>
      </c>
      <c r="B1319" s="32">
        <v>200000</v>
      </c>
      <c r="C1319" s="33">
        <f t="shared" si="20"/>
        <v>0.55374802984102023</v>
      </c>
    </row>
    <row r="1320" spans="1:3" x14ac:dyDescent="0.3">
      <c r="A1320" s="32">
        <v>110</v>
      </c>
      <c r="B1320" s="32">
        <v>700000</v>
      </c>
      <c r="C1320" s="33">
        <f t="shared" si="20"/>
        <v>0.55379743516236912</v>
      </c>
    </row>
    <row r="1321" spans="1:3" x14ac:dyDescent="0.3">
      <c r="A1321" s="32">
        <v>650</v>
      </c>
      <c r="B1321" s="32">
        <v>2000000</v>
      </c>
      <c r="C1321" s="33">
        <f t="shared" si="20"/>
        <v>0.5537715614616836</v>
      </c>
    </row>
    <row r="1322" spans="1:3" x14ac:dyDescent="0.3">
      <c r="A1322" s="32">
        <v>1200</v>
      </c>
      <c r="B1322" s="32">
        <v>400000</v>
      </c>
      <c r="C1322" s="33">
        <f t="shared" si="20"/>
        <v>0.55377692130507961</v>
      </c>
    </row>
    <row r="1323" spans="1:3" x14ac:dyDescent="0.3">
      <c r="A1323" s="32">
        <v>1200</v>
      </c>
      <c r="B1323" s="32">
        <v>300000</v>
      </c>
      <c r="C1323" s="33">
        <f t="shared" si="20"/>
        <v>0.55428249030326016</v>
      </c>
    </row>
    <row r="1324" spans="1:3" x14ac:dyDescent="0.3">
      <c r="A1324" s="32">
        <v>1200</v>
      </c>
      <c r="B1324" s="32">
        <v>800000</v>
      </c>
      <c r="C1324" s="33">
        <f t="shared" si="20"/>
        <v>0.55480695874389252</v>
      </c>
    </row>
    <row r="1325" spans="1:3" x14ac:dyDescent="0.3">
      <c r="A1325" s="32">
        <v>105</v>
      </c>
      <c r="B1325" s="32">
        <v>100000</v>
      </c>
      <c r="C1325" s="33">
        <f t="shared" si="20"/>
        <v>0.55525675802999164</v>
      </c>
    </row>
    <row r="1326" spans="1:3" x14ac:dyDescent="0.3">
      <c r="A1326" s="32">
        <v>105</v>
      </c>
      <c r="B1326" s="32">
        <v>300000</v>
      </c>
      <c r="C1326" s="33">
        <f t="shared" si="20"/>
        <v>0.55517707874039557</v>
      </c>
    </row>
    <row r="1327" spans="1:3" x14ac:dyDescent="0.3">
      <c r="A1327" s="32">
        <v>1200</v>
      </c>
      <c r="B1327" s="32">
        <v>500000</v>
      </c>
      <c r="C1327" s="33">
        <f t="shared" si="20"/>
        <v>0.55511410210696721</v>
      </c>
    </row>
    <row r="1328" spans="1:3" x14ac:dyDescent="0.3">
      <c r="A1328" s="32">
        <v>130</v>
      </c>
      <c r="B1328" s="32">
        <v>20000</v>
      </c>
      <c r="C1328" s="33">
        <f t="shared" si="20"/>
        <v>0.55561233960828771</v>
      </c>
    </row>
    <row r="1329" spans="1:3" x14ac:dyDescent="0.3">
      <c r="A1329" s="32">
        <v>105</v>
      </c>
      <c r="B1329" s="32">
        <v>500000</v>
      </c>
      <c r="C1329" s="33">
        <f t="shared" si="20"/>
        <v>0.55552346192727953</v>
      </c>
    </row>
    <row r="1330" spans="1:3" x14ac:dyDescent="0.3">
      <c r="A1330" s="32">
        <v>130</v>
      </c>
      <c r="B1330" s="32">
        <v>50000</v>
      </c>
      <c r="C1330" s="33">
        <f t="shared" si="20"/>
        <v>0.55547691463610926</v>
      </c>
    </row>
    <row r="1331" spans="1:3" x14ac:dyDescent="0.3">
      <c r="A1331" s="32">
        <v>800</v>
      </c>
      <c r="B1331" s="32">
        <v>2000000</v>
      </c>
      <c r="C1331" s="33">
        <f t="shared" si="20"/>
        <v>0.55538948910071151</v>
      </c>
    </row>
    <row r="1332" spans="1:3" x14ac:dyDescent="0.3">
      <c r="A1332" s="32">
        <v>120</v>
      </c>
      <c r="B1332" s="32">
        <v>3000000</v>
      </c>
      <c r="C1332" s="33">
        <f t="shared" si="20"/>
        <v>0.55543315736251675</v>
      </c>
    </row>
    <row r="1333" spans="1:3" x14ac:dyDescent="0.3">
      <c r="A1333" s="32">
        <v>80</v>
      </c>
      <c r="B1333" s="32">
        <v>250000</v>
      </c>
      <c r="C1333" s="33">
        <f t="shared" si="20"/>
        <v>0.55563977568707834</v>
      </c>
    </row>
    <row r="1334" spans="1:3" x14ac:dyDescent="0.3">
      <c r="A1334" s="32">
        <v>70</v>
      </c>
      <c r="B1334" s="32">
        <v>200000</v>
      </c>
      <c r="C1334" s="33">
        <f t="shared" si="20"/>
        <v>0.5555740108998819</v>
      </c>
    </row>
    <row r="1335" spans="1:3" x14ac:dyDescent="0.3">
      <c r="A1335" s="32">
        <v>70</v>
      </c>
      <c r="B1335" s="32">
        <v>10000</v>
      </c>
      <c r="C1335" s="33">
        <f t="shared" si="20"/>
        <v>0.5555047005590541</v>
      </c>
    </row>
    <row r="1336" spans="1:3" x14ac:dyDescent="0.3">
      <c r="A1336" s="32">
        <v>70</v>
      </c>
      <c r="B1336" s="32">
        <v>10000</v>
      </c>
      <c r="C1336" s="33">
        <f t="shared" si="20"/>
        <v>0.55541716502666605</v>
      </c>
    </row>
    <row r="1337" spans="1:3" x14ac:dyDescent="0.3">
      <c r="A1337" s="32">
        <v>70</v>
      </c>
      <c r="B1337" s="32">
        <v>200000</v>
      </c>
      <c r="C1337" s="33">
        <f t="shared" si="20"/>
        <v>0.55532912549004521</v>
      </c>
    </row>
    <row r="1338" spans="1:3" x14ac:dyDescent="0.3">
      <c r="A1338" s="32">
        <v>3</v>
      </c>
      <c r="B1338" s="32">
        <v>60000</v>
      </c>
      <c r="C1338" s="33">
        <f t="shared" si="20"/>
        <v>0.55525853271621084</v>
      </c>
    </row>
    <row r="1339" spans="1:3" x14ac:dyDescent="0.3">
      <c r="A1339" s="32">
        <v>50</v>
      </c>
      <c r="B1339" s="32">
        <v>60000</v>
      </c>
      <c r="C1339" s="33">
        <f t="shared" si="20"/>
        <v>0.55518522249251279</v>
      </c>
    </row>
    <row r="1340" spans="1:3" x14ac:dyDescent="0.3">
      <c r="A1340" s="32">
        <v>3</v>
      </c>
      <c r="B1340" s="32">
        <v>650000</v>
      </c>
      <c r="C1340" s="33">
        <f t="shared" si="20"/>
        <v>0.55510317948697951</v>
      </c>
    </row>
    <row r="1341" spans="1:3" x14ac:dyDescent="0.3">
      <c r="A1341" s="32">
        <v>800</v>
      </c>
      <c r="B1341" s="32">
        <v>300000</v>
      </c>
      <c r="C1341" s="33">
        <f t="shared" si="20"/>
        <v>0.55509619343961969</v>
      </c>
    </row>
    <row r="1342" spans="1:3" x14ac:dyDescent="0.3">
      <c r="A1342" s="32">
        <v>800</v>
      </c>
      <c r="B1342" s="32">
        <v>50000</v>
      </c>
      <c r="C1342" s="33">
        <f t="shared" si="20"/>
        <v>0.55523304398839812</v>
      </c>
    </row>
    <row r="1343" spans="1:3" x14ac:dyDescent="0.3">
      <c r="A1343" s="32">
        <v>800</v>
      </c>
      <c r="B1343" s="32">
        <v>50000</v>
      </c>
      <c r="C1343" s="33">
        <f t="shared" si="20"/>
        <v>0.5553878082826309</v>
      </c>
    </row>
    <row r="1344" spans="1:3" x14ac:dyDescent="0.3">
      <c r="A1344" s="32">
        <v>50</v>
      </c>
      <c r="B1344" s="32">
        <v>25000</v>
      </c>
      <c r="C1344" s="33">
        <f t="shared" si="20"/>
        <v>0.55554345462485777</v>
      </c>
    </row>
    <row r="1345" spans="1:3" x14ac:dyDescent="0.3">
      <c r="A1345" s="32">
        <v>50</v>
      </c>
      <c r="B1345" s="32">
        <v>250000</v>
      </c>
      <c r="C1345" s="33">
        <f t="shared" si="20"/>
        <v>0.55545517004881972</v>
      </c>
    </row>
    <row r="1346" spans="1:3" x14ac:dyDescent="0.3">
      <c r="A1346" s="32">
        <v>350</v>
      </c>
      <c r="B1346" s="32">
        <v>1050000</v>
      </c>
      <c r="C1346" s="33">
        <f t="shared" si="20"/>
        <v>0.55538900159002058</v>
      </c>
    </row>
    <row r="1347" spans="1:3" x14ac:dyDescent="0.3">
      <c r="A1347" s="32">
        <v>350</v>
      </c>
      <c r="B1347" s="32">
        <v>100000</v>
      </c>
      <c r="C1347" s="33">
        <f t="shared" ref="C1347:C1410" si="21">CORREL(A1347:A3063,B1347:B3063)</f>
        <v>0.55535337941514618</v>
      </c>
    </row>
    <row r="1348" spans="1:3" x14ac:dyDescent="0.3">
      <c r="A1348" s="32">
        <v>766</v>
      </c>
      <c r="B1348" s="32">
        <v>2500000</v>
      </c>
      <c r="C1348" s="33">
        <f t="shared" si="21"/>
        <v>0.55528082295449155</v>
      </c>
    </row>
    <row r="1349" spans="1:3" x14ac:dyDescent="0.3">
      <c r="A1349" s="32">
        <v>90</v>
      </c>
      <c r="B1349" s="32">
        <v>30000</v>
      </c>
      <c r="C1349" s="33">
        <f t="shared" si="21"/>
        <v>0.55529534364151079</v>
      </c>
    </row>
    <row r="1350" spans="1:3" x14ac:dyDescent="0.3">
      <c r="A1350" s="32">
        <v>275</v>
      </c>
      <c r="B1350" s="32">
        <v>80000</v>
      </c>
      <c r="C1350" s="33">
        <f t="shared" si="21"/>
        <v>0.55520102355771028</v>
      </c>
    </row>
    <row r="1351" spans="1:3" x14ac:dyDescent="0.3">
      <c r="A1351" s="32">
        <v>90</v>
      </c>
      <c r="B1351" s="32">
        <v>300000</v>
      </c>
      <c r="C1351" s="33">
        <f t="shared" si="21"/>
        <v>0.5551135561844267</v>
      </c>
    </row>
    <row r="1352" spans="1:3" x14ac:dyDescent="0.3">
      <c r="A1352" s="32"/>
      <c r="B1352" s="32">
        <v>200000</v>
      </c>
      <c r="C1352" s="33">
        <f t="shared" si="21"/>
        <v>0.55504312606989414</v>
      </c>
    </row>
    <row r="1353" spans="1:3" x14ac:dyDescent="0.3">
      <c r="A1353" s="32">
        <v>100</v>
      </c>
      <c r="B1353" s="32">
        <v>30000</v>
      </c>
      <c r="C1353" s="33">
        <f t="shared" si="21"/>
        <v>0.55504312606989414</v>
      </c>
    </row>
    <row r="1354" spans="1:3" x14ac:dyDescent="0.3">
      <c r="A1354" s="32">
        <v>100</v>
      </c>
      <c r="B1354" s="32">
        <v>300000</v>
      </c>
      <c r="C1354" s="33">
        <f t="shared" si="21"/>
        <v>0.55494630754207785</v>
      </c>
    </row>
    <row r="1355" spans="1:3" x14ac:dyDescent="0.3">
      <c r="A1355" s="32">
        <v>500</v>
      </c>
      <c r="B1355" s="32">
        <v>100000</v>
      </c>
      <c r="C1355" s="33">
        <f t="shared" si="21"/>
        <v>0.55487352335689877</v>
      </c>
    </row>
    <row r="1356" spans="1:3" x14ac:dyDescent="0.3">
      <c r="A1356" s="32">
        <v>45</v>
      </c>
      <c r="B1356" s="32">
        <v>200000</v>
      </c>
      <c r="C1356" s="33">
        <f t="shared" si="21"/>
        <v>0.5548444793121583</v>
      </c>
    </row>
    <row r="1357" spans="1:3" x14ac:dyDescent="0.3">
      <c r="A1357" s="32"/>
      <c r="B1357" s="32">
        <v>20000</v>
      </c>
      <c r="C1357" s="33">
        <f t="shared" si="21"/>
        <v>0.55476951973246269</v>
      </c>
    </row>
    <row r="1358" spans="1:3" x14ac:dyDescent="0.3">
      <c r="A1358" s="32">
        <v>89</v>
      </c>
      <c r="B1358" s="32">
        <v>50000</v>
      </c>
      <c r="C1358" s="33">
        <f t="shared" si="21"/>
        <v>0.55476951973246269</v>
      </c>
    </row>
    <row r="1359" spans="1:3" x14ac:dyDescent="0.3">
      <c r="A1359" s="32">
        <v>89</v>
      </c>
      <c r="B1359" s="32">
        <v>100000</v>
      </c>
      <c r="C1359" s="33">
        <f t="shared" si="21"/>
        <v>0.55467317786033266</v>
      </c>
    </row>
    <row r="1360" spans="1:3" x14ac:dyDescent="0.3">
      <c r="A1360" s="32">
        <v>20</v>
      </c>
      <c r="B1360" s="32">
        <v>1500000</v>
      </c>
      <c r="C1360" s="33">
        <f t="shared" si="21"/>
        <v>0.55458092177743668</v>
      </c>
    </row>
    <row r="1361" spans="1:3" x14ac:dyDescent="0.3">
      <c r="A1361" s="32">
        <v>1500</v>
      </c>
      <c r="B1361" s="32">
        <v>2500000</v>
      </c>
      <c r="C1361" s="33">
        <f t="shared" si="21"/>
        <v>0.55466475844947249</v>
      </c>
    </row>
    <row r="1362" spans="1:3" x14ac:dyDescent="0.3">
      <c r="A1362" s="32">
        <v>1500</v>
      </c>
      <c r="B1362" s="32">
        <v>200000</v>
      </c>
      <c r="C1362" s="33">
        <f t="shared" si="21"/>
        <v>0.55515565482841722</v>
      </c>
    </row>
    <row r="1363" spans="1:3" x14ac:dyDescent="0.3">
      <c r="A1363" s="32"/>
      <c r="B1363" s="32">
        <v>0</v>
      </c>
      <c r="C1363" s="33">
        <f t="shared" si="21"/>
        <v>0.55613632715999306</v>
      </c>
    </row>
    <row r="1364" spans="1:3" x14ac:dyDescent="0.3">
      <c r="A1364" s="32">
        <v>70</v>
      </c>
      <c r="B1364" s="32">
        <v>500000</v>
      </c>
      <c r="C1364" s="33">
        <f t="shared" si="21"/>
        <v>0.55613632715999306</v>
      </c>
    </row>
    <row r="1365" spans="1:3" x14ac:dyDescent="0.3">
      <c r="A1365" s="32">
        <v>650</v>
      </c>
      <c r="B1365" s="32">
        <v>1000000</v>
      </c>
      <c r="C1365" s="33">
        <f t="shared" si="21"/>
        <v>0.5560852576737122</v>
      </c>
    </row>
    <row r="1366" spans="1:3" x14ac:dyDescent="0.3">
      <c r="A1366" s="32">
        <v>1500</v>
      </c>
      <c r="B1366" s="32">
        <v>5000000</v>
      </c>
      <c r="C1366" s="33">
        <f t="shared" si="21"/>
        <v>0.55610504153529883</v>
      </c>
    </row>
    <row r="1367" spans="1:3" x14ac:dyDescent="0.3">
      <c r="A1367" s="32">
        <v>650</v>
      </c>
      <c r="B1367" s="32">
        <v>2000000</v>
      </c>
      <c r="C1367" s="33">
        <f t="shared" si="21"/>
        <v>0.5561533277591213</v>
      </c>
    </row>
    <row r="1368" spans="1:3" x14ac:dyDescent="0.3">
      <c r="A1368" s="32">
        <v>650</v>
      </c>
      <c r="B1368" s="32">
        <v>3000000</v>
      </c>
      <c r="C1368" s="33">
        <f t="shared" si="21"/>
        <v>0.55615741616062375</v>
      </c>
    </row>
    <row r="1369" spans="1:3" x14ac:dyDescent="0.3">
      <c r="A1369" s="32">
        <v>650</v>
      </c>
      <c r="B1369" s="32">
        <v>200000</v>
      </c>
      <c r="C1369" s="33">
        <f t="shared" si="21"/>
        <v>0.55615762998838492</v>
      </c>
    </row>
    <row r="1370" spans="1:3" x14ac:dyDescent="0.3">
      <c r="A1370" s="32"/>
      <c r="B1370" s="32">
        <v>1500000</v>
      </c>
      <c r="C1370" s="33">
        <f t="shared" si="21"/>
        <v>0.55620094997616509</v>
      </c>
    </row>
    <row r="1371" spans="1:3" x14ac:dyDescent="0.3">
      <c r="A1371" s="32"/>
      <c r="B1371" s="32">
        <v>1000000</v>
      </c>
      <c r="C1371" s="33">
        <f t="shared" si="21"/>
        <v>0.55620094997616509</v>
      </c>
    </row>
    <row r="1372" spans="1:3" x14ac:dyDescent="0.3">
      <c r="A1372" s="32"/>
      <c r="B1372" s="32">
        <v>0</v>
      </c>
      <c r="C1372" s="33">
        <f t="shared" si="21"/>
        <v>0.55620094997616509</v>
      </c>
    </row>
    <row r="1373" spans="1:3" x14ac:dyDescent="0.3">
      <c r="A1373" s="32">
        <v>40</v>
      </c>
      <c r="B1373" s="32">
        <v>20000</v>
      </c>
      <c r="C1373" s="33">
        <f t="shared" si="21"/>
        <v>0.55620094997616509</v>
      </c>
    </row>
    <row r="1374" spans="1:3" x14ac:dyDescent="0.3">
      <c r="A1374" s="32">
        <v>20</v>
      </c>
      <c r="B1374" s="32">
        <v>0</v>
      </c>
      <c r="C1374" s="33">
        <f t="shared" si="21"/>
        <v>0.55610432737141746</v>
      </c>
    </row>
    <row r="1375" spans="1:3" x14ac:dyDescent="0.3">
      <c r="A1375" s="32">
        <v>40</v>
      </c>
      <c r="B1375" s="32">
        <v>200000</v>
      </c>
      <c r="C1375" s="33">
        <f t="shared" si="21"/>
        <v>0.55600808106060828</v>
      </c>
    </row>
    <row r="1376" spans="1:3" x14ac:dyDescent="0.3">
      <c r="A1376" s="32">
        <v>50</v>
      </c>
      <c r="B1376" s="32">
        <v>400000</v>
      </c>
      <c r="C1376" s="33">
        <f t="shared" si="21"/>
        <v>0.5559292232950731</v>
      </c>
    </row>
    <row r="1377" spans="1:3" x14ac:dyDescent="0.3">
      <c r="A1377" s="32">
        <v>502</v>
      </c>
      <c r="B1377" s="32">
        <v>560195</v>
      </c>
      <c r="C1377" s="33">
        <f t="shared" si="21"/>
        <v>0.55586926408401927</v>
      </c>
    </row>
    <row r="1378" spans="1:3" x14ac:dyDescent="0.3">
      <c r="A1378" s="32">
        <v>150</v>
      </c>
      <c r="B1378" s="32">
        <v>15000</v>
      </c>
      <c r="C1378" s="33">
        <f t="shared" si="21"/>
        <v>0.55583878477061777</v>
      </c>
    </row>
    <row r="1379" spans="1:3" x14ac:dyDescent="0.3">
      <c r="A1379" s="32">
        <v>390</v>
      </c>
      <c r="B1379" s="32">
        <v>50000</v>
      </c>
      <c r="C1379" s="33">
        <f t="shared" si="21"/>
        <v>0.55573044518333725</v>
      </c>
    </row>
    <row r="1380" spans="1:3" x14ac:dyDescent="0.3">
      <c r="A1380" s="32">
        <v>50</v>
      </c>
      <c r="B1380" s="32">
        <v>300000</v>
      </c>
      <c r="C1380" s="33">
        <f t="shared" si="21"/>
        <v>0.55565724189060051</v>
      </c>
    </row>
    <row r="1381" spans="1:3" x14ac:dyDescent="0.3">
      <c r="A1381" s="32">
        <v>250</v>
      </c>
      <c r="B1381" s="32">
        <v>50000</v>
      </c>
      <c r="C1381" s="33">
        <f t="shared" si="21"/>
        <v>0.55558422799447771</v>
      </c>
    </row>
    <row r="1382" spans="1:3" x14ac:dyDescent="0.3">
      <c r="A1382" s="32">
        <v>90</v>
      </c>
      <c r="B1382" s="32">
        <v>500000</v>
      </c>
      <c r="C1382" s="33">
        <f t="shared" si="21"/>
        <v>0.55548163008134888</v>
      </c>
    </row>
    <row r="1383" spans="1:3" x14ac:dyDescent="0.3">
      <c r="A1383" s="32">
        <v>34</v>
      </c>
      <c r="B1383" s="32">
        <v>120000</v>
      </c>
      <c r="C1383" s="33">
        <f t="shared" si="21"/>
        <v>0.55542049404154314</v>
      </c>
    </row>
    <row r="1384" spans="1:3" x14ac:dyDescent="0.3">
      <c r="A1384" s="32">
        <v>124</v>
      </c>
      <c r="B1384" s="32">
        <v>605000</v>
      </c>
      <c r="C1384" s="33">
        <f t="shared" si="21"/>
        <v>0.55532942493291004</v>
      </c>
    </row>
    <row r="1385" spans="1:3" x14ac:dyDescent="0.3">
      <c r="A1385" s="32">
        <v>41</v>
      </c>
      <c r="B1385" s="32">
        <v>100000</v>
      </c>
      <c r="C1385" s="33">
        <f t="shared" si="21"/>
        <v>0.55527149845094381</v>
      </c>
    </row>
    <row r="1386" spans="1:3" x14ac:dyDescent="0.3">
      <c r="A1386" s="32">
        <v>10</v>
      </c>
      <c r="B1386" s="32">
        <v>90000</v>
      </c>
      <c r="C1386" s="33">
        <f t="shared" si="21"/>
        <v>0.55517601793307014</v>
      </c>
    </row>
    <row r="1387" spans="1:3" x14ac:dyDescent="0.3">
      <c r="A1387" s="32">
        <v>41</v>
      </c>
      <c r="B1387" s="32">
        <v>120000</v>
      </c>
      <c r="C1387" s="33">
        <f t="shared" si="21"/>
        <v>0.55508452313381795</v>
      </c>
    </row>
    <row r="1388" spans="1:3" x14ac:dyDescent="0.3">
      <c r="A1388" s="32">
        <v>500</v>
      </c>
      <c r="B1388" s="32">
        <v>100000</v>
      </c>
      <c r="C1388" s="33">
        <f t="shared" si="21"/>
        <v>0.55499001005403747</v>
      </c>
    </row>
    <row r="1389" spans="1:3" x14ac:dyDescent="0.3">
      <c r="A1389" s="32">
        <v>41</v>
      </c>
      <c r="B1389" s="32">
        <v>95000</v>
      </c>
      <c r="C1389" s="33">
        <f t="shared" si="21"/>
        <v>0.55494963093840466</v>
      </c>
    </row>
    <row r="1390" spans="1:3" x14ac:dyDescent="0.3">
      <c r="A1390" s="32">
        <v>500</v>
      </c>
      <c r="B1390" s="32">
        <v>100000</v>
      </c>
      <c r="C1390" s="33">
        <f t="shared" si="21"/>
        <v>0.55485089841627522</v>
      </c>
    </row>
    <row r="1391" spans="1:3" x14ac:dyDescent="0.3">
      <c r="A1391" s="32">
        <v>410</v>
      </c>
      <c r="B1391" s="32">
        <v>5000000</v>
      </c>
      <c r="C1391" s="33">
        <f t="shared" si="21"/>
        <v>0.55480937721005552</v>
      </c>
    </row>
    <row r="1392" spans="1:3" x14ac:dyDescent="0.3">
      <c r="A1392" s="32">
        <v>500</v>
      </c>
      <c r="B1392" s="32">
        <v>3000000</v>
      </c>
      <c r="C1392" s="33">
        <f t="shared" si="21"/>
        <v>0.55501041771140391</v>
      </c>
    </row>
    <row r="1393" spans="1:3" x14ac:dyDescent="0.3">
      <c r="A1393" s="32">
        <v>410</v>
      </c>
      <c r="B1393" s="32">
        <v>500000</v>
      </c>
      <c r="C1393" s="33">
        <f t="shared" si="21"/>
        <v>0.55503497580253058</v>
      </c>
    </row>
    <row r="1394" spans="1:3" x14ac:dyDescent="0.3">
      <c r="A1394" s="32">
        <v>52</v>
      </c>
      <c r="B1394" s="32">
        <v>1000000</v>
      </c>
      <c r="C1394" s="33">
        <f t="shared" si="21"/>
        <v>0.55497164216165829</v>
      </c>
    </row>
    <row r="1395" spans="1:3" x14ac:dyDescent="0.3">
      <c r="A1395" s="32">
        <v>1539</v>
      </c>
      <c r="B1395" s="32">
        <v>3000000</v>
      </c>
      <c r="C1395" s="33">
        <f t="shared" si="21"/>
        <v>0.55497263188147827</v>
      </c>
    </row>
    <row r="1396" spans="1:3" x14ac:dyDescent="0.3">
      <c r="A1396" s="32">
        <v>410</v>
      </c>
      <c r="B1396" s="32">
        <v>50000</v>
      </c>
      <c r="C1396" s="33">
        <f t="shared" si="21"/>
        <v>0.55542230654597879</v>
      </c>
    </row>
    <row r="1397" spans="1:3" x14ac:dyDescent="0.3">
      <c r="A1397" s="32">
        <v>125</v>
      </c>
      <c r="B1397" s="32">
        <v>100000</v>
      </c>
      <c r="C1397" s="33">
        <f t="shared" si="21"/>
        <v>0.55534621504175385</v>
      </c>
    </row>
    <row r="1398" spans="1:3" x14ac:dyDescent="0.3">
      <c r="A1398" s="32">
        <v>500</v>
      </c>
      <c r="B1398" s="32">
        <v>500000</v>
      </c>
      <c r="C1398" s="33">
        <f t="shared" si="21"/>
        <v>0.55523608895743648</v>
      </c>
    </row>
    <row r="1399" spans="1:3" x14ac:dyDescent="0.3">
      <c r="A1399" s="32">
        <v>125</v>
      </c>
      <c r="B1399" s="32">
        <v>1250000</v>
      </c>
      <c r="C1399" s="33">
        <f t="shared" si="21"/>
        <v>0.55519539137483176</v>
      </c>
    </row>
    <row r="1400" spans="1:3" x14ac:dyDescent="0.3">
      <c r="A1400" s="32">
        <v>280</v>
      </c>
      <c r="B1400" s="32">
        <v>100000</v>
      </c>
      <c r="C1400" s="33">
        <f t="shared" si="21"/>
        <v>0.55519723767709916</v>
      </c>
    </row>
    <row r="1401" spans="1:3" x14ac:dyDescent="0.3">
      <c r="A1401" s="32">
        <v>15</v>
      </c>
      <c r="B1401" s="32">
        <v>300000</v>
      </c>
      <c r="C1401" s="33">
        <f t="shared" si="21"/>
        <v>0.5550912957763382</v>
      </c>
    </row>
    <row r="1402" spans="1:3" x14ac:dyDescent="0.3">
      <c r="A1402" s="32">
        <v>120</v>
      </c>
      <c r="B1402" s="32">
        <v>1000000</v>
      </c>
      <c r="C1402" s="33">
        <f t="shared" si="21"/>
        <v>0.55501656625869655</v>
      </c>
    </row>
    <row r="1403" spans="1:3" x14ac:dyDescent="0.3">
      <c r="A1403" s="32">
        <v>280</v>
      </c>
      <c r="B1403" s="32">
        <v>2000000</v>
      </c>
      <c r="C1403" s="33">
        <f t="shared" si="21"/>
        <v>0.5549927649620382</v>
      </c>
    </row>
    <row r="1404" spans="1:3" x14ac:dyDescent="0.3">
      <c r="A1404" s="32">
        <v>500</v>
      </c>
      <c r="B1404" s="32">
        <v>2000000</v>
      </c>
      <c r="C1404" s="33">
        <f t="shared" si="21"/>
        <v>0.55501590846335591</v>
      </c>
    </row>
    <row r="1405" spans="1:3" x14ac:dyDescent="0.3">
      <c r="A1405" s="32">
        <v>150</v>
      </c>
      <c r="B1405" s="32">
        <v>30000</v>
      </c>
      <c r="C1405" s="33">
        <f t="shared" si="21"/>
        <v>0.55500352157534005</v>
      </c>
    </row>
    <row r="1406" spans="1:3" x14ac:dyDescent="0.3">
      <c r="A1406" s="32">
        <v>150</v>
      </c>
      <c r="B1406" s="32">
        <v>300000</v>
      </c>
      <c r="C1406" s="33">
        <f t="shared" si="21"/>
        <v>0.55488191682919163</v>
      </c>
    </row>
    <row r="1407" spans="1:3" x14ac:dyDescent="0.3">
      <c r="A1407" s="32">
        <v>70</v>
      </c>
      <c r="B1407" s="32">
        <v>50000</v>
      </c>
      <c r="C1407" s="33">
        <f t="shared" si="21"/>
        <v>0.55478334256693562</v>
      </c>
    </row>
    <row r="1408" spans="1:3" x14ac:dyDescent="0.3">
      <c r="A1408" s="32">
        <v>70</v>
      </c>
      <c r="B1408" s="32">
        <v>10000</v>
      </c>
      <c r="C1408" s="33">
        <f t="shared" si="21"/>
        <v>0.55466754033775023</v>
      </c>
    </row>
    <row r="1409" spans="1:3" x14ac:dyDescent="0.3">
      <c r="A1409" s="32">
        <v>70</v>
      </c>
      <c r="B1409" s="32">
        <v>100000</v>
      </c>
      <c r="C1409" s="33">
        <f t="shared" si="21"/>
        <v>0.55454668004719998</v>
      </c>
    </row>
    <row r="1410" spans="1:3" x14ac:dyDescent="0.3">
      <c r="A1410" s="32">
        <v>250</v>
      </c>
      <c r="B1410" s="32">
        <v>1500000</v>
      </c>
      <c r="C1410" s="33">
        <f t="shared" si="21"/>
        <v>0.55443457140364105</v>
      </c>
    </row>
    <row r="1411" spans="1:3" x14ac:dyDescent="0.3">
      <c r="A1411" s="32">
        <v>150</v>
      </c>
      <c r="B1411" s="32">
        <v>1500000</v>
      </c>
      <c r="C1411" s="33">
        <f t="shared" ref="C1411:C1474" si="22">CORREL(A1411:A3127,B1411:B3127)</f>
        <v>0.55442313075970895</v>
      </c>
    </row>
    <row r="1412" spans="1:3" x14ac:dyDescent="0.3">
      <c r="A1412" s="32">
        <v>250</v>
      </c>
      <c r="B1412" s="32">
        <v>1600000</v>
      </c>
      <c r="C1412" s="33">
        <f t="shared" si="22"/>
        <v>0.5544410263995867</v>
      </c>
    </row>
    <row r="1413" spans="1:3" x14ac:dyDescent="0.3">
      <c r="A1413" s="32">
        <v>300</v>
      </c>
      <c r="B1413" s="32">
        <v>30000</v>
      </c>
      <c r="C1413" s="33">
        <f t="shared" si="22"/>
        <v>0.55443810271602023</v>
      </c>
    </row>
    <row r="1414" spans="1:3" x14ac:dyDescent="0.3">
      <c r="A1414" s="32">
        <v>1539</v>
      </c>
      <c r="B1414" s="32">
        <v>400000</v>
      </c>
      <c r="C1414" s="33">
        <f t="shared" si="22"/>
        <v>0.55432246584515632</v>
      </c>
    </row>
    <row r="1415" spans="1:3" x14ac:dyDescent="0.3">
      <c r="A1415" s="32">
        <v>800</v>
      </c>
      <c r="B1415" s="32">
        <v>50000</v>
      </c>
      <c r="C1415" s="33">
        <f t="shared" si="22"/>
        <v>0.55532423790911201</v>
      </c>
    </row>
    <row r="1416" spans="1:3" x14ac:dyDescent="0.3">
      <c r="A1416" s="32">
        <v>800</v>
      </c>
      <c r="B1416" s="32">
        <v>5000000</v>
      </c>
      <c r="C1416" s="33">
        <f t="shared" si="22"/>
        <v>0.55545709864523163</v>
      </c>
    </row>
    <row r="1417" spans="1:3" x14ac:dyDescent="0.3">
      <c r="A1417" s="32">
        <v>300</v>
      </c>
      <c r="B1417" s="32">
        <v>30000</v>
      </c>
      <c r="C1417" s="33">
        <f t="shared" si="22"/>
        <v>0.55544226352720494</v>
      </c>
    </row>
    <row r="1418" spans="1:3" x14ac:dyDescent="0.3">
      <c r="A1418" s="32">
        <v>350</v>
      </c>
      <c r="B1418" s="32">
        <v>200000</v>
      </c>
      <c r="C1418" s="33">
        <f t="shared" si="22"/>
        <v>0.55532597682848028</v>
      </c>
    </row>
    <row r="1419" spans="1:3" x14ac:dyDescent="0.3">
      <c r="A1419" s="32">
        <v>202</v>
      </c>
      <c r="B1419" s="32">
        <v>1500000</v>
      </c>
      <c r="C1419" s="33">
        <f t="shared" si="22"/>
        <v>0.55522688225432137</v>
      </c>
    </row>
    <row r="1420" spans="1:3" x14ac:dyDescent="0.3">
      <c r="A1420" s="32">
        <v>350</v>
      </c>
      <c r="B1420" s="32">
        <v>5000000</v>
      </c>
      <c r="C1420" s="33">
        <f t="shared" si="22"/>
        <v>0.55522451182635357</v>
      </c>
    </row>
    <row r="1421" spans="1:3" x14ac:dyDescent="0.3">
      <c r="A1421" s="32">
        <v>1500</v>
      </c>
      <c r="B1421" s="32">
        <v>200000</v>
      </c>
      <c r="C1421" s="33">
        <f t="shared" si="22"/>
        <v>0.55548903230698055</v>
      </c>
    </row>
    <row r="1422" spans="1:3" x14ac:dyDescent="0.3">
      <c r="A1422" s="32">
        <v>1500</v>
      </c>
      <c r="B1422" s="32">
        <v>100000</v>
      </c>
      <c r="C1422" s="33">
        <f t="shared" si="22"/>
        <v>0.55647695192474611</v>
      </c>
    </row>
    <row r="1423" spans="1:3" x14ac:dyDescent="0.3">
      <c r="A1423" s="32">
        <v>1500</v>
      </c>
      <c r="B1423" s="32">
        <v>3000000</v>
      </c>
      <c r="C1423" s="33">
        <f t="shared" si="22"/>
        <v>0.55749586304673071</v>
      </c>
    </row>
    <row r="1424" spans="1:3" x14ac:dyDescent="0.3">
      <c r="A1424" s="32">
        <v>1500</v>
      </c>
      <c r="B1424" s="32">
        <v>10000000</v>
      </c>
      <c r="C1424" s="33">
        <f t="shared" si="22"/>
        <v>0.55792597113428832</v>
      </c>
    </row>
    <row r="1425" spans="1:3" x14ac:dyDescent="0.3">
      <c r="A1425" s="32">
        <v>1500</v>
      </c>
      <c r="B1425" s="32">
        <v>500000</v>
      </c>
      <c r="C1425" s="33">
        <f t="shared" si="22"/>
        <v>0.55735906554854753</v>
      </c>
    </row>
    <row r="1426" spans="1:3" x14ac:dyDescent="0.3">
      <c r="A1426" s="32">
        <v>500</v>
      </c>
      <c r="B1426" s="32">
        <v>6700000</v>
      </c>
      <c r="C1426" s="33">
        <f t="shared" si="22"/>
        <v>0.55830412549821706</v>
      </c>
    </row>
    <row r="1427" spans="1:3" x14ac:dyDescent="0.3">
      <c r="A1427" s="32">
        <v>8383</v>
      </c>
      <c r="B1427" s="32">
        <v>100000</v>
      </c>
      <c r="C1427" s="33">
        <f t="shared" si="22"/>
        <v>0.55857593590968035</v>
      </c>
    </row>
    <row r="1428" spans="1:3" x14ac:dyDescent="0.3">
      <c r="A1428" s="32">
        <v>1000</v>
      </c>
      <c r="B1428" s="32">
        <v>15000000</v>
      </c>
      <c r="C1428" s="33">
        <f t="shared" si="22"/>
        <v>0.60764754420495637</v>
      </c>
    </row>
    <row r="1429" spans="1:3" x14ac:dyDescent="0.3">
      <c r="A1429" s="32">
        <v>1400</v>
      </c>
      <c r="B1429" s="32">
        <v>2000000</v>
      </c>
      <c r="C1429" s="33">
        <f t="shared" si="22"/>
        <v>0.6077382994702718</v>
      </c>
    </row>
    <row r="1430" spans="1:3" x14ac:dyDescent="0.3">
      <c r="A1430" s="32">
        <v>590</v>
      </c>
      <c r="B1430" s="32">
        <v>50000</v>
      </c>
      <c r="C1430" s="33">
        <f t="shared" si="22"/>
        <v>0.60838227547322665</v>
      </c>
    </row>
    <row r="1431" spans="1:3" x14ac:dyDescent="0.3">
      <c r="A1431" s="32">
        <v>1000</v>
      </c>
      <c r="B1431" s="32">
        <v>10500000</v>
      </c>
      <c r="C1431" s="33">
        <f t="shared" si="22"/>
        <v>0.60839616223816506</v>
      </c>
    </row>
    <row r="1432" spans="1:3" x14ac:dyDescent="0.3">
      <c r="A1432" s="32">
        <v>1600</v>
      </c>
      <c r="B1432" s="32">
        <v>2000000</v>
      </c>
      <c r="C1432" s="33">
        <f t="shared" si="22"/>
        <v>0.60824731558651957</v>
      </c>
    </row>
    <row r="1433" spans="1:3" x14ac:dyDescent="0.3">
      <c r="A1433" s="32">
        <v>343</v>
      </c>
      <c r="B1433" s="32">
        <v>2900000</v>
      </c>
      <c r="C1433" s="33">
        <f t="shared" si="22"/>
        <v>0.60922572582191259</v>
      </c>
    </row>
    <row r="1434" spans="1:3" x14ac:dyDescent="0.3">
      <c r="A1434" s="32">
        <v>25</v>
      </c>
      <c r="B1434" s="32">
        <v>10000</v>
      </c>
      <c r="C1434" s="33">
        <f t="shared" si="22"/>
        <v>0.60930006486172084</v>
      </c>
    </row>
    <row r="1435" spans="1:3" x14ac:dyDescent="0.3">
      <c r="A1435" s="32">
        <v>25</v>
      </c>
      <c r="B1435" s="32">
        <v>60000</v>
      </c>
      <c r="C1435" s="33">
        <f t="shared" si="22"/>
        <v>0.60922032706196372</v>
      </c>
    </row>
    <row r="1436" spans="1:3" x14ac:dyDescent="0.3">
      <c r="A1436" s="32">
        <v>8</v>
      </c>
      <c r="B1436" s="32">
        <v>25000</v>
      </c>
      <c r="C1436" s="33">
        <f t="shared" si="22"/>
        <v>0.60914594265332211</v>
      </c>
    </row>
    <row r="1437" spans="1:3" x14ac:dyDescent="0.3">
      <c r="A1437" s="32">
        <v>35</v>
      </c>
      <c r="B1437" s="32">
        <v>200000</v>
      </c>
      <c r="C1437" s="33">
        <f t="shared" si="22"/>
        <v>0.60907237251155866</v>
      </c>
    </row>
    <row r="1438" spans="1:3" x14ac:dyDescent="0.3">
      <c r="A1438" s="32">
        <v>25</v>
      </c>
      <c r="B1438" s="32">
        <v>110000</v>
      </c>
      <c r="C1438" s="33">
        <f t="shared" si="22"/>
        <v>0.60901040237802317</v>
      </c>
    </row>
    <row r="1439" spans="1:3" x14ac:dyDescent="0.3">
      <c r="A1439" s="32">
        <v>25</v>
      </c>
      <c r="B1439" s="32">
        <v>25000</v>
      </c>
      <c r="C1439" s="33">
        <f t="shared" si="22"/>
        <v>0.60894057164733362</v>
      </c>
    </row>
    <row r="1440" spans="1:3" x14ac:dyDescent="0.3">
      <c r="A1440" s="32">
        <v>65</v>
      </c>
      <c r="B1440" s="32">
        <v>60000</v>
      </c>
      <c r="C1440" s="33">
        <f t="shared" si="22"/>
        <v>0.60886000475571667</v>
      </c>
    </row>
    <row r="1441" spans="1:3" x14ac:dyDescent="0.3">
      <c r="A1441" s="32">
        <v>1200</v>
      </c>
      <c r="B1441" s="32">
        <v>2000000</v>
      </c>
      <c r="C1441" s="33">
        <f t="shared" si="22"/>
        <v>0.60877148447204699</v>
      </c>
    </row>
    <row r="1442" spans="1:3" x14ac:dyDescent="0.3">
      <c r="A1442" s="32">
        <v>65</v>
      </c>
      <c r="B1442" s="32">
        <v>650000</v>
      </c>
      <c r="C1442" s="33">
        <f t="shared" si="22"/>
        <v>0.60915596082846024</v>
      </c>
    </row>
    <row r="1443" spans="1:3" x14ac:dyDescent="0.3">
      <c r="A1443" s="32">
        <v>5</v>
      </c>
      <c r="B1443" s="32">
        <v>6000000</v>
      </c>
      <c r="C1443" s="33">
        <f t="shared" si="22"/>
        <v>0.60913414194108784</v>
      </c>
    </row>
    <row r="1444" spans="1:3" x14ac:dyDescent="0.3">
      <c r="A1444" s="32">
        <v>300</v>
      </c>
      <c r="B1444" s="32">
        <v>1000000</v>
      </c>
      <c r="C1444" s="33">
        <f t="shared" si="22"/>
        <v>0.61006687836570339</v>
      </c>
    </row>
    <row r="1445" spans="1:3" x14ac:dyDescent="0.3">
      <c r="A1445" s="32">
        <v>205</v>
      </c>
      <c r="B1445" s="32">
        <v>62363</v>
      </c>
      <c r="C1445" s="33">
        <f t="shared" si="22"/>
        <v>0.61001900134859821</v>
      </c>
    </row>
    <row r="1446" spans="1:3" x14ac:dyDescent="0.3">
      <c r="A1446" s="32">
        <v>29</v>
      </c>
      <c r="B1446" s="32">
        <v>540000</v>
      </c>
      <c r="C1446" s="33">
        <f t="shared" si="22"/>
        <v>0.60991018420783316</v>
      </c>
    </row>
    <row r="1447" spans="1:3" x14ac:dyDescent="0.3">
      <c r="A1447" s="32">
        <v>4</v>
      </c>
      <c r="B1447" s="32">
        <v>90000</v>
      </c>
      <c r="C1447" s="33">
        <f t="shared" si="22"/>
        <v>0.609892144653296</v>
      </c>
    </row>
    <row r="1448" spans="1:3" x14ac:dyDescent="0.3">
      <c r="A1448" s="32">
        <v>500</v>
      </c>
      <c r="B1448" s="32">
        <v>50000</v>
      </c>
      <c r="C1448" s="33">
        <f t="shared" si="22"/>
        <v>0.60982619689483053</v>
      </c>
    </row>
    <row r="1449" spans="1:3" x14ac:dyDescent="0.3">
      <c r="A1449" s="32">
        <v>1100</v>
      </c>
      <c r="B1449" s="32">
        <v>20000000</v>
      </c>
      <c r="C1449" s="33">
        <f t="shared" si="22"/>
        <v>0.6097784377462877</v>
      </c>
    </row>
    <row r="1450" spans="1:3" x14ac:dyDescent="0.3">
      <c r="A1450" s="32">
        <v>100</v>
      </c>
      <c r="B1450" s="32">
        <v>10000</v>
      </c>
      <c r="C1450" s="33">
        <f t="shared" si="22"/>
        <v>0.6101713251891363</v>
      </c>
    </row>
    <row r="1451" spans="1:3" x14ac:dyDescent="0.3">
      <c r="A1451" s="32">
        <v>110</v>
      </c>
      <c r="B1451" s="32">
        <v>50000</v>
      </c>
      <c r="C1451" s="33">
        <f t="shared" si="22"/>
        <v>0.61007203142063271</v>
      </c>
    </row>
    <row r="1452" spans="1:3" x14ac:dyDescent="0.3">
      <c r="A1452" s="32">
        <v>110</v>
      </c>
      <c r="B1452" s="32">
        <v>500000</v>
      </c>
      <c r="C1452" s="33">
        <f t="shared" si="22"/>
        <v>0.60997406747589478</v>
      </c>
    </row>
    <row r="1453" spans="1:3" x14ac:dyDescent="0.3">
      <c r="A1453" s="32">
        <v>484</v>
      </c>
      <c r="B1453" s="32">
        <v>1900000</v>
      </c>
      <c r="C1453" s="33">
        <f t="shared" si="22"/>
        <v>0.60992371337665074</v>
      </c>
    </row>
    <row r="1454" spans="1:3" x14ac:dyDescent="0.3">
      <c r="A1454" s="32">
        <v>163</v>
      </c>
      <c r="B1454" s="32">
        <v>800000</v>
      </c>
      <c r="C1454" s="33">
        <f t="shared" si="22"/>
        <v>0.609907210657196</v>
      </c>
    </row>
    <row r="1455" spans="1:3" x14ac:dyDescent="0.3">
      <c r="A1455" s="32">
        <v>160</v>
      </c>
      <c r="B1455" s="32">
        <v>16808</v>
      </c>
      <c r="C1455" s="33">
        <f t="shared" si="22"/>
        <v>0.6098715559447786</v>
      </c>
    </row>
    <row r="1456" spans="1:3" x14ac:dyDescent="0.3">
      <c r="A1456" s="32">
        <v>2700</v>
      </c>
      <c r="B1456" s="32">
        <v>5000000</v>
      </c>
      <c r="C1456" s="33">
        <f t="shared" si="22"/>
        <v>0.60976005411324929</v>
      </c>
    </row>
    <row r="1457" spans="1:3" x14ac:dyDescent="0.3">
      <c r="A1457" s="32">
        <v>160</v>
      </c>
      <c r="B1457" s="32">
        <v>53300</v>
      </c>
      <c r="C1457" s="33">
        <f t="shared" si="22"/>
        <v>0.61226338667624813</v>
      </c>
    </row>
    <row r="1458" spans="1:3" x14ac:dyDescent="0.3">
      <c r="A1458" s="32">
        <v>160</v>
      </c>
      <c r="B1458" s="32">
        <v>74400</v>
      </c>
      <c r="C1458" s="33">
        <f t="shared" si="22"/>
        <v>0.61215567677951976</v>
      </c>
    </row>
    <row r="1459" spans="1:3" x14ac:dyDescent="0.3">
      <c r="A1459" s="32">
        <v>160</v>
      </c>
      <c r="B1459" s="32">
        <v>313516</v>
      </c>
      <c r="C1459" s="33">
        <f t="shared" si="22"/>
        <v>0.61204901353501462</v>
      </c>
    </row>
    <row r="1460" spans="1:3" x14ac:dyDescent="0.3">
      <c r="A1460" s="32">
        <v>75</v>
      </c>
      <c r="B1460" s="32">
        <v>200000</v>
      </c>
      <c r="C1460" s="33">
        <f t="shared" si="22"/>
        <v>0.6119640858086367</v>
      </c>
    </row>
    <row r="1461" spans="1:3" x14ac:dyDescent="0.3">
      <c r="A1461" s="32">
        <v>52</v>
      </c>
      <c r="B1461" s="32">
        <v>100000</v>
      </c>
      <c r="C1461" s="33">
        <f t="shared" si="22"/>
        <v>0.61188768080214317</v>
      </c>
    </row>
    <row r="1462" spans="1:3" x14ac:dyDescent="0.3">
      <c r="A1462" s="32">
        <v>50</v>
      </c>
      <c r="B1462" s="32">
        <v>325000</v>
      </c>
      <c r="C1462" s="33">
        <f t="shared" si="22"/>
        <v>0.61180603574255865</v>
      </c>
    </row>
    <row r="1463" spans="1:3" x14ac:dyDescent="0.3">
      <c r="A1463" s="32">
        <v>193</v>
      </c>
      <c r="B1463" s="32">
        <v>450000</v>
      </c>
      <c r="C1463" s="33">
        <f t="shared" si="22"/>
        <v>0.61175254831298509</v>
      </c>
    </row>
    <row r="1464" spans="1:3" x14ac:dyDescent="0.3">
      <c r="A1464" s="32">
        <v>3400</v>
      </c>
      <c r="B1464" s="32">
        <v>40000000</v>
      </c>
      <c r="C1464" s="33">
        <f t="shared" si="22"/>
        <v>0.61167180897964568</v>
      </c>
    </row>
    <row r="1465" spans="1:3" x14ac:dyDescent="0.3">
      <c r="A1465" s="32">
        <v>1023</v>
      </c>
      <c r="B1465" s="32">
        <v>1000000</v>
      </c>
      <c r="C1465" s="33">
        <f t="shared" si="22"/>
        <v>0.60180725426574755</v>
      </c>
    </row>
    <row r="1466" spans="1:3" x14ac:dyDescent="0.3">
      <c r="A1466" s="32">
        <v>1000</v>
      </c>
      <c r="B1466" s="32">
        <v>1500000</v>
      </c>
      <c r="C1466" s="33">
        <f t="shared" si="22"/>
        <v>0.60211389678635918</v>
      </c>
    </row>
    <row r="1467" spans="1:3" x14ac:dyDescent="0.3">
      <c r="A1467" s="32">
        <v>402</v>
      </c>
      <c r="B1467" s="32">
        <v>1500000</v>
      </c>
      <c r="C1467" s="33">
        <f t="shared" si="22"/>
        <v>0.60234321870914342</v>
      </c>
    </row>
    <row r="1468" spans="1:3" x14ac:dyDescent="0.3">
      <c r="A1468" s="32">
        <v>1000</v>
      </c>
      <c r="B1468" s="32">
        <v>1500000</v>
      </c>
      <c r="C1468" s="33">
        <f t="shared" si="22"/>
        <v>0.60231434108377269</v>
      </c>
    </row>
    <row r="1469" spans="1:3" x14ac:dyDescent="0.3">
      <c r="A1469" s="32">
        <v>922</v>
      </c>
      <c r="B1469" s="32">
        <v>200000</v>
      </c>
      <c r="C1469" s="33">
        <f t="shared" si="22"/>
        <v>0.60254519696748898</v>
      </c>
    </row>
    <row r="1470" spans="1:3" x14ac:dyDescent="0.3">
      <c r="A1470" s="32">
        <v>205</v>
      </c>
      <c r="B1470" s="32">
        <v>1449999</v>
      </c>
      <c r="C1470" s="33">
        <f t="shared" si="22"/>
        <v>0.60283143978924514</v>
      </c>
    </row>
    <row r="1471" spans="1:3" x14ac:dyDescent="0.3">
      <c r="A1471" s="32">
        <v>100</v>
      </c>
      <c r="B1471" s="32">
        <v>600000</v>
      </c>
      <c r="C1471" s="33">
        <f t="shared" si="22"/>
        <v>0.60284585795519219</v>
      </c>
    </row>
    <row r="1472" spans="1:3" x14ac:dyDescent="0.3">
      <c r="A1472" s="32">
        <v>768</v>
      </c>
      <c r="B1472" s="32">
        <v>2500000</v>
      </c>
      <c r="C1472" s="33">
        <f t="shared" si="22"/>
        <v>0.60280590221339259</v>
      </c>
    </row>
    <row r="1473" spans="1:3" x14ac:dyDescent="0.3">
      <c r="A1473" s="32">
        <v>922</v>
      </c>
      <c r="B1473" s="32">
        <v>5000000</v>
      </c>
      <c r="C1473" s="33">
        <f t="shared" si="22"/>
        <v>0.60282562099014292</v>
      </c>
    </row>
    <row r="1474" spans="1:3" x14ac:dyDescent="0.3">
      <c r="A1474" s="32">
        <v>900</v>
      </c>
      <c r="B1474" s="32">
        <v>1000000</v>
      </c>
      <c r="C1474" s="33">
        <f t="shared" si="22"/>
        <v>0.60278195935718526</v>
      </c>
    </row>
    <row r="1475" spans="1:3" x14ac:dyDescent="0.3">
      <c r="A1475" s="32">
        <v>400</v>
      </c>
      <c r="B1475" s="32">
        <v>1500000</v>
      </c>
      <c r="C1475" s="33">
        <f t="shared" ref="C1475:C1538" si="23">CORREL(A1475:A3191,B1475:B3191)</f>
        <v>0.60296907340618766</v>
      </c>
    </row>
    <row r="1476" spans="1:3" x14ac:dyDescent="0.3">
      <c r="A1476" s="32">
        <v>150</v>
      </c>
      <c r="B1476" s="32">
        <v>2500000</v>
      </c>
      <c r="C1476" s="33">
        <f t="shared" si="23"/>
        <v>0.60293817853101606</v>
      </c>
    </row>
    <row r="1477" spans="1:3" x14ac:dyDescent="0.3">
      <c r="A1477" s="32">
        <v>768</v>
      </c>
      <c r="B1477" s="32">
        <v>10000000</v>
      </c>
      <c r="C1477" s="33">
        <f t="shared" si="23"/>
        <v>0.60311089534542695</v>
      </c>
    </row>
    <row r="1478" spans="1:3" x14ac:dyDescent="0.3">
      <c r="A1478" s="32">
        <v>1030</v>
      </c>
      <c r="B1478" s="32">
        <v>3500000</v>
      </c>
      <c r="C1478" s="33">
        <f t="shared" si="23"/>
        <v>0.60332832223145028</v>
      </c>
    </row>
    <row r="1479" spans="1:3" x14ac:dyDescent="0.3">
      <c r="A1479" s="32">
        <v>100</v>
      </c>
      <c r="B1479" s="32">
        <v>300000</v>
      </c>
      <c r="C1479" s="33">
        <f t="shared" si="23"/>
        <v>0.60339156448468567</v>
      </c>
    </row>
    <row r="1480" spans="1:3" x14ac:dyDescent="0.3">
      <c r="A1480" s="32">
        <v>120</v>
      </c>
      <c r="B1480" s="32">
        <v>114000</v>
      </c>
      <c r="C1480" s="33">
        <f t="shared" si="23"/>
        <v>0.60331795398608468</v>
      </c>
    </row>
    <row r="1481" spans="1:3" x14ac:dyDescent="0.3">
      <c r="A1481" s="32">
        <v>500</v>
      </c>
      <c r="B1481" s="32">
        <v>2000000</v>
      </c>
      <c r="C1481" s="33">
        <f t="shared" si="23"/>
        <v>0.6032173990438684</v>
      </c>
    </row>
    <row r="1482" spans="1:3" x14ac:dyDescent="0.3">
      <c r="A1482" s="32">
        <v>500</v>
      </c>
      <c r="B1482" s="32">
        <v>2000000</v>
      </c>
      <c r="C1482" s="33">
        <f t="shared" si="23"/>
        <v>0.6032025754576511</v>
      </c>
    </row>
    <row r="1483" spans="1:3" x14ac:dyDescent="0.3">
      <c r="A1483" s="32">
        <v>500</v>
      </c>
      <c r="B1483" s="32">
        <v>500000</v>
      </c>
      <c r="C1483" s="33">
        <f t="shared" si="23"/>
        <v>0.60318762300200712</v>
      </c>
    </row>
    <row r="1484" spans="1:3" x14ac:dyDescent="0.3">
      <c r="A1484" s="32">
        <v>100</v>
      </c>
      <c r="B1484" s="32">
        <v>294500</v>
      </c>
      <c r="C1484" s="33">
        <f t="shared" si="23"/>
        <v>0.60313419507779809</v>
      </c>
    </row>
    <row r="1485" spans="1:3" x14ac:dyDescent="0.3">
      <c r="A1485" s="32">
        <v>25</v>
      </c>
      <c r="B1485" s="32">
        <v>200000</v>
      </c>
      <c r="C1485" s="33">
        <f t="shared" si="23"/>
        <v>0.60305680090342229</v>
      </c>
    </row>
    <row r="1486" spans="1:3" x14ac:dyDescent="0.3">
      <c r="A1486" s="32">
        <v>43</v>
      </c>
      <c r="B1486" s="32">
        <v>430000</v>
      </c>
      <c r="C1486" s="33">
        <f t="shared" si="23"/>
        <v>0.60299334806009364</v>
      </c>
    </row>
    <row r="1487" spans="1:3" x14ac:dyDescent="0.3">
      <c r="A1487" s="32">
        <v>40</v>
      </c>
      <c r="B1487" s="32">
        <v>50000</v>
      </c>
      <c r="C1487" s="33">
        <f t="shared" si="23"/>
        <v>0.60295345535018874</v>
      </c>
    </row>
    <row r="1488" spans="1:3" x14ac:dyDescent="0.3">
      <c r="A1488" s="32">
        <v>30</v>
      </c>
      <c r="B1488" s="32">
        <v>70000</v>
      </c>
      <c r="C1488" s="33">
        <f t="shared" si="23"/>
        <v>0.60286302185152496</v>
      </c>
    </row>
    <row r="1489" spans="1:3" x14ac:dyDescent="0.3">
      <c r="A1489" s="32">
        <v>30</v>
      </c>
      <c r="B1489" s="32">
        <v>300000</v>
      </c>
      <c r="C1489" s="33">
        <f t="shared" si="23"/>
        <v>0.60277815869531459</v>
      </c>
    </row>
    <row r="1490" spans="1:3" x14ac:dyDescent="0.3">
      <c r="A1490" s="32">
        <v>40</v>
      </c>
      <c r="B1490" s="32">
        <v>1000000</v>
      </c>
      <c r="C1490" s="33">
        <f t="shared" si="23"/>
        <v>0.60272463813367994</v>
      </c>
    </row>
    <row r="1491" spans="1:3" x14ac:dyDescent="0.3">
      <c r="A1491" s="32">
        <v>150</v>
      </c>
      <c r="B1491" s="32">
        <v>200000</v>
      </c>
      <c r="C1491" s="33">
        <f t="shared" si="23"/>
        <v>0.60276740471553414</v>
      </c>
    </row>
    <row r="1492" spans="1:3" x14ac:dyDescent="0.3">
      <c r="A1492" s="32">
        <v>150</v>
      </c>
      <c r="B1492" s="32">
        <v>500000</v>
      </c>
      <c r="C1492" s="33">
        <f t="shared" si="23"/>
        <v>0.60266210463604131</v>
      </c>
    </row>
    <row r="1493" spans="1:3" x14ac:dyDescent="0.3">
      <c r="A1493" s="32">
        <v>350</v>
      </c>
      <c r="B1493" s="32">
        <v>50000</v>
      </c>
      <c r="C1493" s="33">
        <f t="shared" si="23"/>
        <v>0.60258928485252361</v>
      </c>
    </row>
    <row r="1494" spans="1:3" x14ac:dyDescent="0.3">
      <c r="A1494" s="32">
        <v>350</v>
      </c>
      <c r="B1494" s="32">
        <v>500000</v>
      </c>
      <c r="C1494" s="33">
        <f t="shared" si="23"/>
        <v>0.60246807950815806</v>
      </c>
    </row>
    <row r="1495" spans="1:3" x14ac:dyDescent="0.3">
      <c r="A1495" s="32">
        <v>350</v>
      </c>
      <c r="B1495" s="32">
        <v>1000000</v>
      </c>
      <c r="C1495" s="33">
        <f t="shared" si="23"/>
        <v>0.6023715509125005</v>
      </c>
    </row>
    <row r="1496" spans="1:3" x14ac:dyDescent="0.3">
      <c r="A1496" s="32">
        <v>135</v>
      </c>
      <c r="B1496" s="32">
        <v>800000</v>
      </c>
      <c r="C1496" s="33">
        <f t="shared" si="23"/>
        <v>0.60230647799449499</v>
      </c>
    </row>
    <row r="1497" spans="1:3" x14ac:dyDescent="0.3">
      <c r="A1497" s="32">
        <v>2588</v>
      </c>
      <c r="B1497" s="32">
        <v>1000000</v>
      </c>
      <c r="C1497" s="33">
        <f t="shared" si="23"/>
        <v>0.60227106380185647</v>
      </c>
    </row>
    <row r="1498" spans="1:3" x14ac:dyDescent="0.3">
      <c r="A1498" s="32">
        <v>800</v>
      </c>
      <c r="B1498" s="32">
        <v>3500000</v>
      </c>
      <c r="C1498" s="33">
        <f t="shared" si="23"/>
        <v>0.60655367431975638</v>
      </c>
    </row>
    <row r="1499" spans="1:3" x14ac:dyDescent="0.3">
      <c r="A1499" s="32">
        <v>36</v>
      </c>
      <c r="B1499" s="32">
        <v>240000</v>
      </c>
      <c r="C1499" s="33">
        <f t="shared" si="23"/>
        <v>0.606554976007733</v>
      </c>
    </row>
    <row r="1500" spans="1:3" x14ac:dyDescent="0.3">
      <c r="A1500" s="32">
        <v>231</v>
      </c>
      <c r="B1500" s="32">
        <v>34000</v>
      </c>
      <c r="C1500" s="33">
        <f t="shared" si="23"/>
        <v>0.60648500799334271</v>
      </c>
    </row>
    <row r="1501" spans="1:3" x14ac:dyDescent="0.3">
      <c r="A1501" s="32">
        <v>200</v>
      </c>
      <c r="B1501" s="32">
        <v>950000</v>
      </c>
      <c r="C1501" s="33">
        <f t="shared" si="23"/>
        <v>0.60634813993808567</v>
      </c>
    </row>
    <row r="1502" spans="1:3" x14ac:dyDescent="0.3">
      <c r="A1502" s="32">
        <v>36</v>
      </c>
      <c r="B1502" s="32">
        <v>17000</v>
      </c>
      <c r="C1502" s="33">
        <f t="shared" si="23"/>
        <v>0.60630423067652905</v>
      </c>
    </row>
    <row r="1503" spans="1:3" x14ac:dyDescent="0.3">
      <c r="A1503" s="32">
        <v>136</v>
      </c>
      <c r="B1503" s="32">
        <v>55000</v>
      </c>
      <c r="C1503" s="33">
        <f t="shared" si="23"/>
        <v>0.60620046833792418</v>
      </c>
    </row>
    <row r="1504" spans="1:3" x14ac:dyDescent="0.3">
      <c r="A1504" s="32">
        <v>136</v>
      </c>
      <c r="B1504" s="32">
        <v>900000</v>
      </c>
      <c r="C1504" s="33">
        <f t="shared" si="23"/>
        <v>0.60607221057501226</v>
      </c>
    </row>
    <row r="1505" spans="1:3" x14ac:dyDescent="0.3">
      <c r="A1505" s="32">
        <v>68</v>
      </c>
      <c r="B1505" s="32">
        <v>550000</v>
      </c>
      <c r="C1505" s="33">
        <f t="shared" si="23"/>
        <v>0.60604471106495439</v>
      </c>
    </row>
    <row r="1506" spans="1:3" x14ac:dyDescent="0.3">
      <c r="A1506" s="32">
        <v>11</v>
      </c>
      <c r="B1506" s="32">
        <v>50000</v>
      </c>
      <c r="C1506" s="33">
        <f t="shared" si="23"/>
        <v>0.60600035629534088</v>
      </c>
    </row>
    <row r="1507" spans="1:3" x14ac:dyDescent="0.3">
      <c r="A1507" s="32">
        <v>11</v>
      </c>
      <c r="B1507" s="32">
        <v>5000</v>
      </c>
      <c r="C1507" s="33">
        <f t="shared" si="23"/>
        <v>0.60590828544154218</v>
      </c>
    </row>
    <row r="1508" spans="1:3" x14ac:dyDescent="0.3">
      <c r="A1508" s="32">
        <v>3420</v>
      </c>
      <c r="B1508" s="32">
        <v>15000000</v>
      </c>
      <c r="C1508" s="33">
        <f t="shared" si="23"/>
        <v>0.60580865033036935</v>
      </c>
    </row>
    <row r="1509" spans="1:3" x14ac:dyDescent="0.3">
      <c r="A1509" s="32">
        <v>91</v>
      </c>
      <c r="B1509" s="32">
        <v>500000</v>
      </c>
      <c r="C1509" s="33">
        <f t="shared" si="23"/>
        <v>0.6049252670432389</v>
      </c>
    </row>
    <row r="1510" spans="1:3" x14ac:dyDescent="0.3">
      <c r="A1510" s="32">
        <v>1800</v>
      </c>
      <c r="B1510" s="32">
        <v>70000000</v>
      </c>
      <c r="C1510" s="33">
        <f t="shared" si="23"/>
        <v>0.60486626693423473</v>
      </c>
    </row>
    <row r="1511" spans="1:3" x14ac:dyDescent="0.3">
      <c r="A1511" s="32">
        <v>143</v>
      </c>
      <c r="B1511" s="32">
        <v>800000</v>
      </c>
      <c r="C1511" s="33">
        <f t="shared" si="23"/>
        <v>0.62137827174773641</v>
      </c>
    </row>
    <row r="1512" spans="1:3" x14ac:dyDescent="0.3">
      <c r="A1512" s="32">
        <v>39</v>
      </c>
      <c r="B1512" s="32">
        <v>250000</v>
      </c>
      <c r="C1512" s="33">
        <f t="shared" si="23"/>
        <v>0.62136969690882549</v>
      </c>
    </row>
    <row r="1513" spans="1:3" x14ac:dyDescent="0.3">
      <c r="A1513" s="32">
        <v>39</v>
      </c>
      <c r="B1513" s="32">
        <v>10000</v>
      </c>
      <c r="C1513" s="33">
        <f t="shared" si="23"/>
        <v>0.62133340443775287</v>
      </c>
    </row>
    <row r="1514" spans="1:3" x14ac:dyDescent="0.3">
      <c r="A1514" s="32">
        <v>945</v>
      </c>
      <c r="B1514" s="32">
        <v>500000</v>
      </c>
      <c r="C1514" s="33">
        <f t="shared" si="23"/>
        <v>0.62125947225209166</v>
      </c>
    </row>
    <row r="1515" spans="1:3" x14ac:dyDescent="0.3">
      <c r="A1515" s="32">
        <v>322</v>
      </c>
      <c r="B1515" s="32">
        <v>1000000</v>
      </c>
      <c r="C1515" s="33">
        <f t="shared" si="23"/>
        <v>0.62150793377966218</v>
      </c>
    </row>
    <row r="1516" spans="1:3" x14ac:dyDescent="0.3">
      <c r="A1516" s="32">
        <v>212</v>
      </c>
      <c r="B1516" s="32">
        <v>1898816</v>
      </c>
      <c r="C1516" s="33">
        <f t="shared" si="23"/>
        <v>0.62145764415645921</v>
      </c>
    </row>
    <row r="1517" spans="1:3" x14ac:dyDescent="0.3">
      <c r="A1517" s="32">
        <v>111</v>
      </c>
      <c r="B1517" s="32">
        <v>2500000</v>
      </c>
      <c r="C1517" s="33">
        <f t="shared" si="23"/>
        <v>0.62155669604950581</v>
      </c>
    </row>
    <row r="1518" spans="1:3" x14ac:dyDescent="0.3">
      <c r="A1518" s="32">
        <v>200</v>
      </c>
      <c r="B1518" s="32">
        <v>800000</v>
      </c>
      <c r="C1518" s="33">
        <f t="shared" si="23"/>
        <v>0.62183980654194648</v>
      </c>
    </row>
    <row r="1519" spans="1:3" x14ac:dyDescent="0.3">
      <c r="A1519" s="32">
        <v>200</v>
      </c>
      <c r="B1519" s="32">
        <v>100000</v>
      </c>
      <c r="C1519" s="33">
        <f t="shared" si="23"/>
        <v>0.6218052092569879</v>
      </c>
    </row>
    <row r="1520" spans="1:3" x14ac:dyDescent="0.3">
      <c r="A1520" s="32">
        <v>356</v>
      </c>
      <c r="B1520" s="32">
        <v>2830000</v>
      </c>
      <c r="C1520" s="33">
        <f t="shared" si="23"/>
        <v>0.62168798158426664</v>
      </c>
    </row>
    <row r="1521" spans="1:3" x14ac:dyDescent="0.3">
      <c r="A1521" s="32">
        <v>356</v>
      </c>
      <c r="B1521" s="32">
        <v>50740</v>
      </c>
      <c r="C1521" s="33">
        <f t="shared" si="23"/>
        <v>0.62180864498909005</v>
      </c>
    </row>
    <row r="1522" spans="1:3" x14ac:dyDescent="0.3">
      <c r="A1522" s="32">
        <v>35</v>
      </c>
      <c r="B1522" s="32">
        <v>165000</v>
      </c>
      <c r="C1522" s="33">
        <f t="shared" si="23"/>
        <v>0.62168081751866755</v>
      </c>
    </row>
    <row r="1523" spans="1:3" x14ac:dyDescent="0.3">
      <c r="A1523" s="32">
        <v>21</v>
      </c>
      <c r="B1523" s="32">
        <v>100000</v>
      </c>
      <c r="C1523" s="33">
        <f t="shared" si="23"/>
        <v>0.62163015553291745</v>
      </c>
    </row>
    <row r="1524" spans="1:3" x14ac:dyDescent="0.3">
      <c r="A1524" s="32">
        <v>50</v>
      </c>
      <c r="B1524" s="32">
        <v>200000</v>
      </c>
      <c r="C1524" s="33">
        <f t="shared" si="23"/>
        <v>0.62157601584873179</v>
      </c>
    </row>
    <row r="1525" spans="1:3" x14ac:dyDescent="0.3">
      <c r="A1525" s="32">
        <v>692</v>
      </c>
      <c r="B1525" s="32">
        <v>2500000</v>
      </c>
      <c r="C1525" s="33">
        <f t="shared" si="23"/>
        <v>0.62152242453439932</v>
      </c>
    </row>
    <row r="1526" spans="1:3" x14ac:dyDescent="0.3">
      <c r="A1526" s="32">
        <v>165</v>
      </c>
      <c r="B1526" s="32">
        <v>50000</v>
      </c>
      <c r="C1526" s="33">
        <f t="shared" si="23"/>
        <v>0.62151601913116905</v>
      </c>
    </row>
    <row r="1527" spans="1:3" x14ac:dyDescent="0.3">
      <c r="A1527" s="32">
        <v>13</v>
      </c>
      <c r="B1527" s="32">
        <v>300000</v>
      </c>
      <c r="C1527" s="33">
        <f t="shared" si="23"/>
        <v>0.62139480556422355</v>
      </c>
    </row>
    <row r="1528" spans="1:3" x14ac:dyDescent="0.3">
      <c r="A1528" s="32">
        <v>165</v>
      </c>
      <c r="B1528" s="32">
        <v>100000</v>
      </c>
      <c r="C1528" s="33">
        <f t="shared" si="23"/>
        <v>0.62137799037752617</v>
      </c>
    </row>
    <row r="1529" spans="1:3" x14ac:dyDescent="0.3">
      <c r="A1529" s="32">
        <v>15</v>
      </c>
      <c r="B1529" s="32">
        <v>54000</v>
      </c>
      <c r="C1529" s="33">
        <f t="shared" si="23"/>
        <v>0.62126099719043948</v>
      </c>
    </row>
    <row r="1530" spans="1:3" x14ac:dyDescent="0.3">
      <c r="A1530" s="32">
        <v>15</v>
      </c>
      <c r="B1530" s="32">
        <v>440000</v>
      </c>
      <c r="C1530" s="33">
        <f t="shared" si="23"/>
        <v>0.62119911965996577</v>
      </c>
    </row>
    <row r="1531" spans="1:3" x14ac:dyDescent="0.3">
      <c r="A1531" s="32">
        <v>50</v>
      </c>
      <c r="B1531" s="32">
        <v>300000</v>
      </c>
      <c r="C1531" s="33">
        <f t="shared" si="23"/>
        <v>0.62120552196704648</v>
      </c>
    </row>
    <row r="1532" spans="1:3" x14ac:dyDescent="0.3">
      <c r="A1532" s="32">
        <v>338</v>
      </c>
      <c r="B1532" s="32">
        <v>1500000</v>
      </c>
      <c r="C1532" s="33">
        <f t="shared" si="23"/>
        <v>0.62116560980516022</v>
      </c>
    </row>
    <row r="1533" spans="1:3" x14ac:dyDescent="0.3">
      <c r="A1533" s="32">
        <v>165</v>
      </c>
      <c r="B1533" s="32">
        <v>1500000</v>
      </c>
      <c r="C1533" s="33">
        <f t="shared" si="23"/>
        <v>0.62115424494905747</v>
      </c>
    </row>
    <row r="1534" spans="1:3" x14ac:dyDescent="0.3">
      <c r="A1534" s="32">
        <v>10</v>
      </c>
      <c r="B1534" s="32">
        <v>50621</v>
      </c>
      <c r="C1534" s="33">
        <f t="shared" si="23"/>
        <v>0.62123678273392502</v>
      </c>
    </row>
    <row r="1535" spans="1:3" x14ac:dyDescent="0.3">
      <c r="A1535" s="32">
        <v>818</v>
      </c>
      <c r="B1535" s="32">
        <v>1000000</v>
      </c>
      <c r="C1535" s="33">
        <f t="shared" si="23"/>
        <v>0.62117705559968805</v>
      </c>
    </row>
    <row r="1536" spans="1:3" x14ac:dyDescent="0.3">
      <c r="A1536" s="32">
        <v>85</v>
      </c>
      <c r="B1536" s="32">
        <v>1000000</v>
      </c>
      <c r="C1536" s="33">
        <f t="shared" si="23"/>
        <v>0.62123226210385485</v>
      </c>
    </row>
    <row r="1537" spans="1:3" x14ac:dyDescent="0.3">
      <c r="A1537" s="32">
        <v>400</v>
      </c>
      <c r="B1537" s="32">
        <v>300000</v>
      </c>
      <c r="C1537" s="33">
        <f t="shared" si="23"/>
        <v>0.62128902785323559</v>
      </c>
    </row>
    <row r="1538" spans="1:3" x14ac:dyDescent="0.3">
      <c r="A1538" s="32">
        <v>945</v>
      </c>
      <c r="B1538" s="32">
        <v>7500000</v>
      </c>
      <c r="C1538" s="33">
        <f t="shared" si="23"/>
        <v>0.62116044913678226</v>
      </c>
    </row>
    <row r="1539" spans="1:3" x14ac:dyDescent="0.3">
      <c r="A1539" s="32">
        <v>155</v>
      </c>
      <c r="B1539" s="32">
        <v>345501</v>
      </c>
      <c r="C1539" s="33">
        <f t="shared" ref="C1539:C1602" si="24">CORREL(A1539:A3255,B1539:B3255)</f>
        <v>0.62116272130454342</v>
      </c>
    </row>
    <row r="1540" spans="1:3" x14ac:dyDescent="0.3">
      <c r="A1540" s="32">
        <v>945</v>
      </c>
      <c r="B1540" s="32">
        <v>2000000</v>
      </c>
      <c r="C1540" s="33">
        <f t="shared" si="24"/>
        <v>0.621077156307967</v>
      </c>
    </row>
    <row r="1541" spans="1:3" x14ac:dyDescent="0.3">
      <c r="A1541" s="32">
        <v>155</v>
      </c>
      <c r="B1541" s="32">
        <v>100000</v>
      </c>
      <c r="C1541" s="33">
        <f t="shared" si="24"/>
        <v>0.62116368244237452</v>
      </c>
    </row>
    <row r="1542" spans="1:3" x14ac:dyDescent="0.3">
      <c r="A1542" s="32">
        <v>30</v>
      </c>
      <c r="B1542" s="32">
        <v>11210</v>
      </c>
      <c r="C1542" s="33">
        <f t="shared" si="24"/>
        <v>0.62104063177229851</v>
      </c>
    </row>
    <row r="1543" spans="1:3" x14ac:dyDescent="0.3">
      <c r="A1543" s="32">
        <v>30</v>
      </c>
      <c r="B1543" s="32">
        <v>230000</v>
      </c>
      <c r="C1543" s="33">
        <f t="shared" si="24"/>
        <v>0.62095788492212811</v>
      </c>
    </row>
    <row r="1544" spans="1:3" x14ac:dyDescent="0.3">
      <c r="A1544" s="32">
        <v>155</v>
      </c>
      <c r="B1544" s="32">
        <v>200000</v>
      </c>
      <c r="C1544" s="33">
        <f t="shared" si="24"/>
        <v>0.62091409551636012</v>
      </c>
    </row>
    <row r="1545" spans="1:3" x14ac:dyDescent="0.3">
      <c r="A1545" s="32">
        <v>112</v>
      </c>
      <c r="B1545" s="32">
        <v>300000</v>
      </c>
      <c r="C1545" s="33">
        <f t="shared" si="24"/>
        <v>0.62080194764069596</v>
      </c>
    </row>
    <row r="1546" spans="1:3" x14ac:dyDescent="0.3">
      <c r="A1546" s="32">
        <v>112</v>
      </c>
      <c r="B1546" s="32">
        <v>100000</v>
      </c>
      <c r="C1546" s="33">
        <f t="shared" si="24"/>
        <v>0.62072276323672759</v>
      </c>
    </row>
    <row r="1547" spans="1:3" x14ac:dyDescent="0.3">
      <c r="A1547" s="32">
        <v>390</v>
      </c>
      <c r="B1547" s="32">
        <v>300000</v>
      </c>
      <c r="C1547" s="33">
        <f t="shared" si="24"/>
        <v>0.6206104782674039</v>
      </c>
    </row>
    <row r="1548" spans="1:3" x14ac:dyDescent="0.3">
      <c r="A1548" s="32">
        <v>112</v>
      </c>
      <c r="B1548" s="32">
        <v>100000</v>
      </c>
      <c r="C1548" s="33">
        <f t="shared" si="24"/>
        <v>0.62046759660351158</v>
      </c>
    </row>
    <row r="1549" spans="1:3" x14ac:dyDescent="0.3">
      <c r="A1549" s="32">
        <v>1975</v>
      </c>
      <c r="B1549" s="32">
        <v>500000</v>
      </c>
      <c r="C1549" s="33">
        <f t="shared" si="24"/>
        <v>0.62035200410863744</v>
      </c>
    </row>
    <row r="1550" spans="1:3" x14ac:dyDescent="0.3">
      <c r="A1550" s="32">
        <v>1975</v>
      </c>
      <c r="B1550" s="32">
        <v>1000000</v>
      </c>
      <c r="C1550" s="33">
        <f t="shared" si="24"/>
        <v>0.62276026031884868</v>
      </c>
    </row>
    <row r="1551" spans="1:3" x14ac:dyDescent="0.3">
      <c r="A1551" s="32">
        <v>105</v>
      </c>
      <c r="B1551" s="32">
        <v>500000</v>
      </c>
      <c r="C1551" s="33">
        <f t="shared" si="24"/>
        <v>0.6250147062627236</v>
      </c>
    </row>
    <row r="1552" spans="1:3" x14ac:dyDescent="0.3">
      <c r="A1552" s="32">
        <v>1904</v>
      </c>
      <c r="B1552" s="32">
        <v>25000000</v>
      </c>
      <c r="C1552" s="33">
        <f t="shared" si="24"/>
        <v>0.62496105013859271</v>
      </c>
    </row>
    <row r="1553" spans="1:3" x14ac:dyDescent="0.3">
      <c r="A1553" s="32">
        <v>836</v>
      </c>
      <c r="B1553" s="32">
        <v>6500000</v>
      </c>
      <c r="C1553" s="33">
        <f t="shared" si="24"/>
        <v>0.623211658149603</v>
      </c>
    </row>
    <row r="1554" spans="1:3" x14ac:dyDescent="0.3">
      <c r="A1554" s="32">
        <v>550</v>
      </c>
      <c r="B1554" s="32">
        <v>20000</v>
      </c>
      <c r="C1554" s="33">
        <f t="shared" si="24"/>
        <v>0.62328996874081222</v>
      </c>
    </row>
    <row r="1555" spans="1:3" x14ac:dyDescent="0.3">
      <c r="A1555" s="32">
        <v>550</v>
      </c>
      <c r="B1555" s="32">
        <v>200000</v>
      </c>
      <c r="C1555" s="33">
        <f t="shared" si="24"/>
        <v>0.62317854193809596</v>
      </c>
    </row>
    <row r="1556" spans="1:3" x14ac:dyDescent="0.3">
      <c r="A1556" s="32">
        <v>130</v>
      </c>
      <c r="B1556" s="32">
        <v>1000000</v>
      </c>
      <c r="C1556" s="33">
        <f t="shared" si="24"/>
        <v>0.62307064197373485</v>
      </c>
    </row>
    <row r="1557" spans="1:3" x14ac:dyDescent="0.3">
      <c r="A1557" s="32">
        <v>1000</v>
      </c>
      <c r="B1557" s="32">
        <v>7000000</v>
      </c>
      <c r="C1557" s="33">
        <f t="shared" si="24"/>
        <v>0.62309863803884513</v>
      </c>
    </row>
    <row r="1558" spans="1:3" x14ac:dyDescent="0.3">
      <c r="A1558" s="32">
        <v>529</v>
      </c>
      <c r="B1558" s="32">
        <v>1000000</v>
      </c>
      <c r="C1558" s="33">
        <f t="shared" si="24"/>
        <v>0.62306267513921043</v>
      </c>
    </row>
    <row r="1559" spans="1:3" x14ac:dyDescent="0.3">
      <c r="A1559" s="32">
        <v>162</v>
      </c>
      <c r="B1559" s="32">
        <v>1000000</v>
      </c>
      <c r="C1559" s="33">
        <f t="shared" si="24"/>
        <v>0.62297920096744608</v>
      </c>
    </row>
    <row r="1560" spans="1:3" x14ac:dyDescent="0.3">
      <c r="A1560" s="32">
        <v>162</v>
      </c>
      <c r="B1560" s="32">
        <v>100000</v>
      </c>
      <c r="C1560" s="33">
        <f t="shared" si="24"/>
        <v>0.62298821022690276</v>
      </c>
    </row>
    <row r="1561" spans="1:3" x14ac:dyDescent="0.3">
      <c r="A1561" s="32">
        <v>162</v>
      </c>
      <c r="B1561" s="32">
        <v>1000000</v>
      </c>
      <c r="C1561" s="33">
        <f t="shared" si="24"/>
        <v>0.6228556473494169</v>
      </c>
    </row>
    <row r="1562" spans="1:3" x14ac:dyDescent="0.3">
      <c r="A1562" s="32">
        <v>80</v>
      </c>
      <c r="B1562" s="32">
        <v>500000</v>
      </c>
      <c r="C1562" s="33">
        <f t="shared" si="24"/>
        <v>0.62286439090592316</v>
      </c>
    </row>
    <row r="1563" spans="1:3" x14ac:dyDescent="0.3">
      <c r="A1563" s="32">
        <v>150</v>
      </c>
      <c r="B1563" s="32">
        <v>3000000</v>
      </c>
      <c r="C1563" s="33">
        <f t="shared" si="24"/>
        <v>0.62283935840762172</v>
      </c>
    </row>
    <row r="1564" spans="1:3" x14ac:dyDescent="0.3">
      <c r="A1564" s="32">
        <v>150</v>
      </c>
      <c r="B1564" s="32">
        <v>15000000</v>
      </c>
      <c r="C1564" s="33">
        <f t="shared" si="24"/>
        <v>0.6232389713327724</v>
      </c>
    </row>
    <row r="1565" spans="1:3" x14ac:dyDescent="0.3">
      <c r="A1565" s="32">
        <v>300</v>
      </c>
      <c r="B1565" s="32">
        <v>1000000</v>
      </c>
      <c r="C1565" s="33">
        <f t="shared" si="24"/>
        <v>0.62745393150676554</v>
      </c>
    </row>
    <row r="1566" spans="1:3" x14ac:dyDescent="0.3">
      <c r="A1566" s="32">
        <v>125</v>
      </c>
      <c r="B1566" s="32">
        <v>200000</v>
      </c>
      <c r="C1566" s="33">
        <f t="shared" si="24"/>
        <v>0.6274084170940516</v>
      </c>
    </row>
    <row r="1567" spans="1:3" x14ac:dyDescent="0.3">
      <c r="A1567" s="32">
        <v>91</v>
      </c>
      <c r="B1567" s="32">
        <v>135296</v>
      </c>
      <c r="C1567" s="33">
        <f t="shared" si="24"/>
        <v>0.62732535188909544</v>
      </c>
    </row>
    <row r="1568" spans="1:3" x14ac:dyDescent="0.3">
      <c r="A1568" s="32">
        <v>85</v>
      </c>
      <c r="B1568" s="32">
        <v>50000</v>
      </c>
      <c r="C1568" s="33">
        <f t="shared" si="24"/>
        <v>0.62724943922849807</v>
      </c>
    </row>
    <row r="1569" spans="1:3" x14ac:dyDescent="0.3">
      <c r="A1569" s="32">
        <v>85</v>
      </c>
      <c r="B1569" s="32">
        <v>425000</v>
      </c>
      <c r="C1569" s="33">
        <f t="shared" si="24"/>
        <v>0.62716063818314893</v>
      </c>
    </row>
    <row r="1570" spans="1:3" x14ac:dyDescent="0.3">
      <c r="A1570" s="32">
        <v>85</v>
      </c>
      <c r="B1570" s="32">
        <v>50000</v>
      </c>
      <c r="C1570" s="33">
        <f t="shared" si="24"/>
        <v>0.62714215032986287</v>
      </c>
    </row>
    <row r="1571" spans="1:3" x14ac:dyDescent="0.3">
      <c r="A1571" s="32">
        <v>30</v>
      </c>
      <c r="B1571" s="32">
        <v>50000</v>
      </c>
      <c r="C1571" s="33">
        <f t="shared" si="24"/>
        <v>0.62705207686695441</v>
      </c>
    </row>
    <row r="1572" spans="1:3" x14ac:dyDescent="0.3">
      <c r="A1572" s="32">
        <v>30</v>
      </c>
      <c r="B1572" s="32">
        <v>100000</v>
      </c>
      <c r="C1572" s="33">
        <f t="shared" si="24"/>
        <v>0.62699814637387874</v>
      </c>
    </row>
    <row r="1573" spans="1:3" x14ac:dyDescent="0.3">
      <c r="A1573" s="32">
        <v>1500</v>
      </c>
      <c r="B1573" s="32">
        <v>5000000</v>
      </c>
      <c r="C1573" s="33">
        <f t="shared" si="24"/>
        <v>0.62695454574051923</v>
      </c>
    </row>
    <row r="1574" spans="1:3" x14ac:dyDescent="0.3">
      <c r="A1574" s="32"/>
      <c r="B1574" s="32">
        <v>400000</v>
      </c>
      <c r="C1574" s="33">
        <f t="shared" si="24"/>
        <v>0.62709940431506517</v>
      </c>
    </row>
    <row r="1575" spans="1:3" x14ac:dyDescent="0.3">
      <c r="A1575" s="32">
        <v>66</v>
      </c>
      <c r="B1575" s="32">
        <v>450000</v>
      </c>
      <c r="C1575" s="33">
        <f t="shared" si="24"/>
        <v>0.62709940431506517</v>
      </c>
    </row>
    <row r="1576" spans="1:3" x14ac:dyDescent="0.3">
      <c r="A1576" s="32">
        <v>150</v>
      </c>
      <c r="B1576" s="32">
        <v>1500000</v>
      </c>
      <c r="C1576" s="33">
        <f t="shared" si="24"/>
        <v>0.62710012230348577</v>
      </c>
    </row>
    <row r="1577" spans="1:3" x14ac:dyDescent="0.3">
      <c r="A1577" s="32">
        <v>240</v>
      </c>
      <c r="B1577" s="32">
        <v>300000</v>
      </c>
      <c r="C1577" s="33">
        <f t="shared" si="24"/>
        <v>0.62724192832494974</v>
      </c>
    </row>
    <row r="1578" spans="1:3" x14ac:dyDescent="0.3">
      <c r="A1578" s="32">
        <v>3500</v>
      </c>
      <c r="B1578" s="32">
        <v>35000000</v>
      </c>
      <c r="C1578" s="33">
        <f t="shared" si="24"/>
        <v>0.62711372582204394</v>
      </c>
    </row>
    <row r="1579" spans="1:3" x14ac:dyDescent="0.3">
      <c r="A1579" s="32">
        <v>3500</v>
      </c>
      <c r="B1579" s="32">
        <v>3500000</v>
      </c>
      <c r="C1579" s="33">
        <f t="shared" si="24"/>
        <v>0.61755581001459503</v>
      </c>
    </row>
    <row r="1580" spans="1:3" x14ac:dyDescent="0.3">
      <c r="A1580" s="32">
        <v>240</v>
      </c>
      <c r="B1580" s="32">
        <v>1500000</v>
      </c>
      <c r="C1580" s="33">
        <f t="shared" si="24"/>
        <v>0.62500186894783683</v>
      </c>
    </row>
    <row r="1581" spans="1:3" x14ac:dyDescent="0.3">
      <c r="A1581" s="32">
        <v>240</v>
      </c>
      <c r="B1581" s="32">
        <v>2000000</v>
      </c>
      <c r="C1581" s="33">
        <f t="shared" si="24"/>
        <v>0.62508381204520147</v>
      </c>
    </row>
    <row r="1582" spans="1:3" x14ac:dyDescent="0.3">
      <c r="A1582" s="32">
        <v>1583</v>
      </c>
      <c r="B1582" s="32">
        <v>100000</v>
      </c>
      <c r="C1582" s="33">
        <f t="shared" si="24"/>
        <v>0.62525739765382582</v>
      </c>
    </row>
    <row r="1583" spans="1:3" x14ac:dyDescent="0.3">
      <c r="A1583" s="32">
        <v>1500</v>
      </c>
      <c r="B1583" s="32">
        <v>3500000</v>
      </c>
      <c r="C1583" s="33">
        <f t="shared" si="24"/>
        <v>0.62667103893875375</v>
      </c>
    </row>
    <row r="1584" spans="1:3" x14ac:dyDescent="0.3">
      <c r="A1584" s="32">
        <v>40</v>
      </c>
      <c r="B1584" s="32">
        <v>400000</v>
      </c>
      <c r="C1584" s="33">
        <f t="shared" si="24"/>
        <v>0.62710553556839799</v>
      </c>
    </row>
    <row r="1585" spans="1:3" x14ac:dyDescent="0.3">
      <c r="A1585" s="32">
        <v>566</v>
      </c>
      <c r="B1585" s="32">
        <v>400000</v>
      </c>
      <c r="C1585" s="33">
        <f t="shared" si="24"/>
        <v>0.62713380098304117</v>
      </c>
    </row>
    <row r="1586" spans="1:3" x14ac:dyDescent="0.3">
      <c r="A1586" s="32">
        <v>157</v>
      </c>
      <c r="B1586" s="32">
        <v>20000</v>
      </c>
      <c r="C1586" s="33">
        <f t="shared" si="24"/>
        <v>0.62700681764383459</v>
      </c>
    </row>
    <row r="1587" spans="1:3" x14ac:dyDescent="0.3">
      <c r="A1587" s="32">
        <v>139</v>
      </c>
      <c r="B1587" s="32">
        <v>1000000</v>
      </c>
      <c r="C1587" s="33">
        <f t="shared" si="24"/>
        <v>0.62687576460912064</v>
      </c>
    </row>
    <row r="1588" spans="1:3" x14ac:dyDescent="0.3">
      <c r="A1588" s="32">
        <v>170</v>
      </c>
      <c r="B1588" s="32">
        <v>15000</v>
      </c>
      <c r="C1588" s="33">
        <f t="shared" si="24"/>
        <v>0.62694086706149277</v>
      </c>
    </row>
    <row r="1589" spans="1:3" x14ac:dyDescent="0.3">
      <c r="A1589" s="32">
        <v>170</v>
      </c>
      <c r="B1589" s="32">
        <v>3000000</v>
      </c>
      <c r="C1589" s="33">
        <f t="shared" si="24"/>
        <v>0.62680021044581458</v>
      </c>
    </row>
    <row r="1590" spans="1:3" x14ac:dyDescent="0.3">
      <c r="A1590" s="32">
        <v>46</v>
      </c>
      <c r="B1590" s="32">
        <v>2000000</v>
      </c>
      <c r="C1590" s="33">
        <f t="shared" si="24"/>
        <v>0.62726696944598548</v>
      </c>
    </row>
    <row r="1591" spans="1:3" x14ac:dyDescent="0.3">
      <c r="A1591" s="32">
        <v>46</v>
      </c>
      <c r="B1591" s="32">
        <v>500000</v>
      </c>
      <c r="C1591" s="33">
        <f t="shared" si="24"/>
        <v>0.62768018058601416</v>
      </c>
    </row>
    <row r="1592" spans="1:3" x14ac:dyDescent="0.3">
      <c r="A1592" s="32">
        <v>396</v>
      </c>
      <c r="B1592" s="32">
        <v>50000</v>
      </c>
      <c r="C1592" s="33">
        <f t="shared" si="24"/>
        <v>0.62773509362334323</v>
      </c>
    </row>
    <row r="1593" spans="1:3" x14ac:dyDescent="0.3">
      <c r="A1593" s="32">
        <v>396</v>
      </c>
      <c r="B1593" s="32">
        <v>3000000</v>
      </c>
      <c r="C1593" s="33">
        <f t="shared" si="24"/>
        <v>0.62753901496752529</v>
      </c>
    </row>
    <row r="1594" spans="1:3" x14ac:dyDescent="0.3">
      <c r="A1594" s="32">
        <v>182</v>
      </c>
      <c r="B1594" s="32">
        <v>100000</v>
      </c>
      <c r="C1594" s="33">
        <f t="shared" si="24"/>
        <v>0.62774524948742061</v>
      </c>
    </row>
    <row r="1595" spans="1:3" x14ac:dyDescent="0.3">
      <c r="A1595" s="32">
        <v>324</v>
      </c>
      <c r="B1595" s="32">
        <v>300000</v>
      </c>
      <c r="C1595" s="33">
        <f t="shared" si="24"/>
        <v>0.62761450271667762</v>
      </c>
    </row>
    <row r="1596" spans="1:3" x14ac:dyDescent="0.3">
      <c r="A1596" s="32">
        <v>182</v>
      </c>
      <c r="B1596" s="32">
        <v>20000</v>
      </c>
      <c r="C1596" s="33">
        <f t="shared" si="24"/>
        <v>0.62745476087348639</v>
      </c>
    </row>
    <row r="1597" spans="1:3" x14ac:dyDescent="0.3">
      <c r="A1597" s="32">
        <v>18</v>
      </c>
      <c r="B1597" s="32">
        <v>200000</v>
      </c>
      <c r="C1597" s="33">
        <f t="shared" si="24"/>
        <v>0.62730449864646642</v>
      </c>
    </row>
    <row r="1598" spans="1:3" x14ac:dyDescent="0.3">
      <c r="A1598" s="32">
        <v>819</v>
      </c>
      <c r="B1598" s="32">
        <v>1000000</v>
      </c>
      <c r="C1598" s="33">
        <f t="shared" si="24"/>
        <v>0.62731505997557369</v>
      </c>
    </row>
    <row r="1599" spans="1:3" x14ac:dyDescent="0.3">
      <c r="A1599" s="32">
        <v>819</v>
      </c>
      <c r="B1599" s="32">
        <v>1000000</v>
      </c>
      <c r="C1599" s="33">
        <f t="shared" si="24"/>
        <v>0.62727464640446207</v>
      </c>
    </row>
    <row r="1600" spans="1:3" x14ac:dyDescent="0.3">
      <c r="A1600" s="32">
        <v>819</v>
      </c>
      <c r="B1600" s="32">
        <v>1000000</v>
      </c>
      <c r="C1600" s="33">
        <f t="shared" si="24"/>
        <v>0.62723352660310194</v>
      </c>
    </row>
    <row r="1601" spans="1:3" x14ac:dyDescent="0.3">
      <c r="A1601" s="32">
        <v>600</v>
      </c>
      <c r="B1601" s="32">
        <v>2000000</v>
      </c>
      <c r="C1601" s="33">
        <f t="shared" si="24"/>
        <v>0.62719168189603314</v>
      </c>
    </row>
    <row r="1602" spans="1:3" x14ac:dyDescent="0.3">
      <c r="A1602" s="32">
        <v>600</v>
      </c>
      <c r="B1602" s="32">
        <v>500000</v>
      </c>
      <c r="C1602" s="33">
        <f t="shared" si="24"/>
        <v>0.62714423534781261</v>
      </c>
    </row>
    <row r="1603" spans="1:3" x14ac:dyDescent="0.3">
      <c r="A1603" s="32">
        <v>600</v>
      </c>
      <c r="B1603" s="32">
        <v>1500000</v>
      </c>
      <c r="C1603" s="33">
        <f t="shared" ref="C1603:C1666" si="25">CORREL(A1603:A3319,B1603:B3319)</f>
        <v>0.62698482956368284</v>
      </c>
    </row>
    <row r="1604" spans="1:3" x14ac:dyDescent="0.3">
      <c r="A1604" s="32">
        <v>100</v>
      </c>
      <c r="B1604" s="32">
        <v>300000</v>
      </c>
      <c r="C1604" s="33">
        <f t="shared" si="25"/>
        <v>0.62689244702827307</v>
      </c>
    </row>
    <row r="1605" spans="1:3" x14ac:dyDescent="0.3">
      <c r="A1605" s="32">
        <v>145</v>
      </c>
      <c r="B1605" s="32">
        <v>50000</v>
      </c>
      <c r="C1605" s="33">
        <f t="shared" si="25"/>
        <v>0.62683107870903076</v>
      </c>
    </row>
    <row r="1606" spans="1:3" x14ac:dyDescent="0.3">
      <c r="A1606" s="32">
        <v>135</v>
      </c>
      <c r="B1606" s="32">
        <v>500000</v>
      </c>
      <c r="C1606" s="33">
        <f t="shared" si="25"/>
        <v>0.62668196997393821</v>
      </c>
    </row>
    <row r="1607" spans="1:3" x14ac:dyDescent="0.3">
      <c r="A1607" s="32">
        <v>236</v>
      </c>
      <c r="B1607" s="32">
        <v>500000</v>
      </c>
      <c r="C1607" s="33">
        <f t="shared" si="25"/>
        <v>0.62663485411225905</v>
      </c>
    </row>
    <row r="1608" spans="1:3" x14ac:dyDescent="0.3">
      <c r="A1608" s="32">
        <v>2600</v>
      </c>
      <c r="B1608" s="32">
        <v>6000000</v>
      </c>
      <c r="C1608" s="33">
        <f t="shared" si="25"/>
        <v>0.62651546005689018</v>
      </c>
    </row>
    <row r="1609" spans="1:3" x14ac:dyDescent="0.3">
      <c r="A1609" s="32">
        <v>106</v>
      </c>
      <c r="B1609" s="32">
        <v>30000</v>
      </c>
      <c r="C1609" s="33">
        <f t="shared" si="25"/>
        <v>0.62858035773965082</v>
      </c>
    </row>
    <row r="1610" spans="1:3" x14ac:dyDescent="0.3">
      <c r="A1610" s="32">
        <v>350</v>
      </c>
      <c r="B1610" s="32">
        <v>400000</v>
      </c>
      <c r="C1610" s="33">
        <f t="shared" si="25"/>
        <v>0.62844811180031168</v>
      </c>
    </row>
    <row r="1611" spans="1:3" x14ac:dyDescent="0.3">
      <c r="A1611" s="32">
        <v>159</v>
      </c>
      <c r="B1611" s="32">
        <v>70000</v>
      </c>
      <c r="C1611" s="33">
        <f t="shared" si="25"/>
        <v>0.62825594127520268</v>
      </c>
    </row>
    <row r="1612" spans="1:3" x14ac:dyDescent="0.3">
      <c r="A1612" s="32">
        <v>150</v>
      </c>
      <c r="B1612" s="32">
        <v>100000</v>
      </c>
      <c r="C1612" s="33">
        <f t="shared" si="25"/>
        <v>0.62808973479204999</v>
      </c>
    </row>
    <row r="1613" spans="1:3" x14ac:dyDescent="0.3">
      <c r="A1613" s="32">
        <v>150</v>
      </c>
      <c r="B1613" s="32">
        <v>1500000</v>
      </c>
      <c r="C1613" s="33">
        <f t="shared" si="25"/>
        <v>0.6279330717665722</v>
      </c>
    </row>
    <row r="1614" spans="1:3" x14ac:dyDescent="0.3">
      <c r="A1614" s="32">
        <v>3702</v>
      </c>
      <c r="B1614" s="32">
        <v>400000</v>
      </c>
      <c r="C1614" s="33">
        <f t="shared" si="25"/>
        <v>0.62809973223479965</v>
      </c>
    </row>
    <row r="1615" spans="1:3" x14ac:dyDescent="0.3">
      <c r="A1615" s="32">
        <v>352</v>
      </c>
      <c r="B1615" s="32">
        <v>1000000</v>
      </c>
      <c r="C1615" s="33">
        <f t="shared" si="25"/>
        <v>0.64067805563216607</v>
      </c>
    </row>
    <row r="1616" spans="1:3" x14ac:dyDescent="0.3">
      <c r="A1616" s="32">
        <v>3702</v>
      </c>
      <c r="B1616" s="32">
        <v>4000000</v>
      </c>
      <c r="C1616" s="33">
        <f t="shared" si="25"/>
        <v>0.64056940458267697</v>
      </c>
    </row>
    <row r="1617" spans="1:3" x14ac:dyDescent="0.3">
      <c r="A1617" s="32">
        <v>100</v>
      </c>
      <c r="B1617" s="32">
        <v>100000</v>
      </c>
      <c r="C1617" s="33">
        <f t="shared" si="25"/>
        <v>0.65036529392840436</v>
      </c>
    </row>
    <row r="1618" spans="1:3" x14ac:dyDescent="0.3">
      <c r="A1618" s="32">
        <v>3702</v>
      </c>
      <c r="B1618" s="32">
        <v>10000000</v>
      </c>
      <c r="C1618" s="33">
        <f t="shared" si="25"/>
        <v>0.65025346285279262</v>
      </c>
    </row>
    <row r="1619" spans="1:3" x14ac:dyDescent="0.3">
      <c r="A1619" s="32">
        <v>197</v>
      </c>
      <c r="B1619" s="32">
        <v>200000</v>
      </c>
      <c r="C1619" s="33">
        <f t="shared" si="25"/>
        <v>0.6552308902714441</v>
      </c>
    </row>
    <row r="1620" spans="1:3" x14ac:dyDescent="0.3">
      <c r="A1620" s="32">
        <v>100</v>
      </c>
      <c r="B1620" s="32">
        <v>20000</v>
      </c>
      <c r="C1620" s="33">
        <f t="shared" si="25"/>
        <v>0.65507335843331815</v>
      </c>
    </row>
    <row r="1621" spans="1:3" x14ac:dyDescent="0.3">
      <c r="A1621" s="32"/>
      <c r="B1621" s="32">
        <v>500000</v>
      </c>
      <c r="C1621" s="33">
        <f t="shared" si="25"/>
        <v>0.65494885839100425</v>
      </c>
    </row>
    <row r="1622" spans="1:3" x14ac:dyDescent="0.3">
      <c r="A1622" s="32">
        <v>311</v>
      </c>
      <c r="B1622" s="32">
        <v>3000000</v>
      </c>
      <c r="C1622" s="33">
        <f t="shared" si="25"/>
        <v>0.65494885839100425</v>
      </c>
    </row>
    <row r="1623" spans="1:3" x14ac:dyDescent="0.3">
      <c r="A1623" s="32">
        <v>1200</v>
      </c>
      <c r="B1623" s="32">
        <v>3000000</v>
      </c>
      <c r="C1623" s="33">
        <f t="shared" si="25"/>
        <v>0.65524800140347306</v>
      </c>
    </row>
    <row r="1624" spans="1:3" x14ac:dyDescent="0.3">
      <c r="A1624" s="32">
        <v>1150</v>
      </c>
      <c r="B1624" s="32">
        <v>1000000</v>
      </c>
      <c r="C1624" s="33">
        <f t="shared" si="25"/>
        <v>0.65543943188642551</v>
      </c>
    </row>
    <row r="1625" spans="1:3" x14ac:dyDescent="0.3">
      <c r="A1625" s="32">
        <v>2100</v>
      </c>
      <c r="B1625" s="32">
        <v>200000</v>
      </c>
      <c r="C1625" s="33">
        <f t="shared" si="25"/>
        <v>0.65579281016200885</v>
      </c>
    </row>
    <row r="1626" spans="1:3" x14ac:dyDescent="0.3">
      <c r="A1626" s="32">
        <v>2100</v>
      </c>
      <c r="B1626" s="32">
        <v>8000000</v>
      </c>
      <c r="C1626" s="33">
        <f t="shared" si="25"/>
        <v>0.65945081039915732</v>
      </c>
    </row>
    <row r="1627" spans="1:3" x14ac:dyDescent="0.3">
      <c r="A1627" s="32">
        <v>1200</v>
      </c>
      <c r="B1627" s="32">
        <v>3600000</v>
      </c>
      <c r="C1627" s="33">
        <f t="shared" si="25"/>
        <v>0.65998965923193686</v>
      </c>
    </row>
    <row r="1628" spans="1:3" x14ac:dyDescent="0.3">
      <c r="A1628" s="32">
        <v>4582</v>
      </c>
      <c r="B1628" s="32">
        <v>10000000</v>
      </c>
      <c r="C1628" s="33">
        <f t="shared" si="25"/>
        <v>0.66015866212070451</v>
      </c>
    </row>
    <row r="1629" spans="1:3" x14ac:dyDescent="0.3">
      <c r="A1629" s="32">
        <v>2100</v>
      </c>
      <c r="B1629" s="32">
        <v>15000000</v>
      </c>
      <c r="C1629" s="33">
        <f t="shared" si="25"/>
        <v>0.6727220937175632</v>
      </c>
    </row>
    <row r="1630" spans="1:3" x14ac:dyDescent="0.3">
      <c r="A1630" s="32">
        <v>4582</v>
      </c>
      <c r="B1630" s="32">
        <v>100000</v>
      </c>
      <c r="C1630" s="33">
        <f t="shared" si="25"/>
        <v>0.67139287447079088</v>
      </c>
    </row>
    <row r="1631" spans="1:3" x14ac:dyDescent="0.3">
      <c r="A1631" s="32">
        <v>220</v>
      </c>
      <c r="B1631" s="32">
        <v>400000</v>
      </c>
      <c r="C1631" s="33">
        <f t="shared" si="25"/>
        <v>0.69961617194110171</v>
      </c>
    </row>
    <row r="1632" spans="1:3" x14ac:dyDescent="0.3">
      <c r="A1632" s="32">
        <v>31</v>
      </c>
      <c r="B1632" s="32">
        <v>114307</v>
      </c>
      <c r="C1632" s="33">
        <f t="shared" si="25"/>
        <v>0.6994960026089373</v>
      </c>
    </row>
    <row r="1633" spans="1:3" x14ac:dyDescent="0.3">
      <c r="A1633" s="32">
        <v>900</v>
      </c>
      <c r="B1633" s="32">
        <v>100000</v>
      </c>
      <c r="C1633" s="33">
        <f t="shared" si="25"/>
        <v>0.69949521446318186</v>
      </c>
    </row>
    <row r="1634" spans="1:3" x14ac:dyDescent="0.3">
      <c r="A1634" s="32">
        <v>250</v>
      </c>
      <c r="B1634" s="32">
        <v>200000</v>
      </c>
      <c r="C1634" s="33">
        <f t="shared" si="25"/>
        <v>0.69972941181759951</v>
      </c>
    </row>
    <row r="1635" spans="1:3" x14ac:dyDescent="0.3">
      <c r="A1635" s="32">
        <v>475</v>
      </c>
      <c r="B1635" s="32">
        <v>600000</v>
      </c>
      <c r="C1635" s="33">
        <f t="shared" si="25"/>
        <v>0.6995462072643075</v>
      </c>
    </row>
    <row r="1636" spans="1:3" x14ac:dyDescent="0.3">
      <c r="A1636" s="32">
        <v>475</v>
      </c>
      <c r="B1636" s="32">
        <v>550000</v>
      </c>
      <c r="C1636" s="33">
        <f t="shared" si="25"/>
        <v>0.6993628623965229</v>
      </c>
    </row>
    <row r="1637" spans="1:3" x14ac:dyDescent="0.3">
      <c r="A1637" s="32"/>
      <c r="B1637" s="32">
        <v>500000</v>
      </c>
      <c r="C1637" s="33">
        <f t="shared" si="25"/>
        <v>0.69917084765161697</v>
      </c>
    </row>
    <row r="1638" spans="1:3" x14ac:dyDescent="0.3">
      <c r="A1638" s="32">
        <v>30</v>
      </c>
      <c r="B1638" s="32">
        <v>10000</v>
      </c>
      <c r="C1638" s="33">
        <f t="shared" si="25"/>
        <v>0.69917084765161697</v>
      </c>
    </row>
    <row r="1639" spans="1:3" x14ac:dyDescent="0.3">
      <c r="A1639" s="32">
        <v>475</v>
      </c>
      <c r="B1639" s="32">
        <v>200000</v>
      </c>
      <c r="C1639" s="33">
        <f t="shared" si="25"/>
        <v>0.69911972019434876</v>
      </c>
    </row>
    <row r="1640" spans="1:3" x14ac:dyDescent="0.3">
      <c r="A1640" s="32">
        <v>324</v>
      </c>
      <c r="B1640" s="32">
        <v>200000</v>
      </c>
      <c r="C1640" s="33">
        <f t="shared" si="25"/>
        <v>0.69888889225096684</v>
      </c>
    </row>
    <row r="1641" spans="1:3" x14ac:dyDescent="0.3">
      <c r="A1641" s="32">
        <v>266</v>
      </c>
      <c r="B1641" s="32">
        <v>500000</v>
      </c>
      <c r="C1641" s="33">
        <f t="shared" si="25"/>
        <v>0.69865011559064139</v>
      </c>
    </row>
    <row r="1642" spans="1:3" x14ac:dyDescent="0.3">
      <c r="A1642" s="32">
        <v>500</v>
      </c>
      <c r="B1642" s="32">
        <v>5000000</v>
      </c>
      <c r="C1642" s="33">
        <f t="shared" si="25"/>
        <v>0.69847398087259638</v>
      </c>
    </row>
    <row r="1643" spans="1:3" x14ac:dyDescent="0.3">
      <c r="A1643" s="32">
        <v>4000</v>
      </c>
      <c r="B1643" s="32">
        <v>25000000</v>
      </c>
      <c r="C1643" s="33">
        <f t="shared" si="25"/>
        <v>0.69880600731401121</v>
      </c>
    </row>
    <row r="1644" spans="1:3" x14ac:dyDescent="0.3">
      <c r="A1644" s="32">
        <v>4000</v>
      </c>
      <c r="B1644" s="32">
        <v>2000000</v>
      </c>
      <c r="C1644" s="33">
        <f t="shared" si="25"/>
        <v>0.69559923269165924</v>
      </c>
    </row>
    <row r="1645" spans="1:3" x14ac:dyDescent="0.3">
      <c r="A1645" s="32">
        <v>2200</v>
      </c>
      <c r="B1645" s="32">
        <v>15000000</v>
      </c>
      <c r="C1645" s="33">
        <f t="shared" si="25"/>
        <v>0.71752043441124402</v>
      </c>
    </row>
    <row r="1646" spans="1:3" x14ac:dyDescent="0.3">
      <c r="A1646" s="32">
        <v>117</v>
      </c>
      <c r="B1646" s="32">
        <v>1000000</v>
      </c>
      <c r="C1646" s="33">
        <f t="shared" si="25"/>
        <v>0.71659336933572704</v>
      </c>
    </row>
    <row r="1647" spans="1:3" x14ac:dyDescent="0.3">
      <c r="A1647" s="32">
        <v>10</v>
      </c>
      <c r="B1647" s="32">
        <v>40000</v>
      </c>
      <c r="C1647" s="33">
        <f t="shared" si="25"/>
        <v>0.71669393971247242</v>
      </c>
    </row>
    <row r="1648" spans="1:3" x14ac:dyDescent="0.3">
      <c r="A1648" s="32">
        <v>117</v>
      </c>
      <c r="B1648" s="32">
        <v>100000</v>
      </c>
      <c r="C1648" s="33">
        <f t="shared" si="25"/>
        <v>0.71672561179642358</v>
      </c>
    </row>
    <row r="1649" spans="1:3" x14ac:dyDescent="0.3">
      <c r="A1649" s="32">
        <v>401</v>
      </c>
      <c r="B1649" s="32">
        <v>200000</v>
      </c>
      <c r="C1649" s="33">
        <f t="shared" si="25"/>
        <v>0.71663694418246016</v>
      </c>
    </row>
    <row r="1650" spans="1:3" x14ac:dyDescent="0.3">
      <c r="A1650" s="32">
        <v>401</v>
      </c>
      <c r="B1650" s="32">
        <v>7000000</v>
      </c>
      <c r="C1650" s="33">
        <f t="shared" si="25"/>
        <v>0.71640880444460808</v>
      </c>
    </row>
    <row r="1651" spans="1:3" x14ac:dyDescent="0.3">
      <c r="A1651" s="32">
        <v>401</v>
      </c>
      <c r="B1651" s="32">
        <v>3000000</v>
      </c>
      <c r="C1651" s="33">
        <f t="shared" si="25"/>
        <v>0.71735168329195653</v>
      </c>
    </row>
    <row r="1652" spans="1:3" x14ac:dyDescent="0.3">
      <c r="A1652" s="32">
        <v>45</v>
      </c>
      <c r="B1652" s="32">
        <v>600000</v>
      </c>
      <c r="C1652" s="33">
        <f t="shared" si="25"/>
        <v>0.7174915935730376</v>
      </c>
    </row>
    <row r="1653" spans="1:3" x14ac:dyDescent="0.3">
      <c r="A1653" s="32">
        <v>1128</v>
      </c>
      <c r="B1653" s="32">
        <v>2000000</v>
      </c>
      <c r="C1653" s="33">
        <f t="shared" si="25"/>
        <v>0.71763828400996321</v>
      </c>
    </row>
    <row r="1654" spans="1:3" x14ac:dyDescent="0.3">
      <c r="A1654" s="32">
        <v>45</v>
      </c>
      <c r="B1654" s="32">
        <v>100000</v>
      </c>
      <c r="C1654" s="33">
        <f t="shared" si="25"/>
        <v>0.71810833238238447</v>
      </c>
    </row>
    <row r="1655" spans="1:3" x14ac:dyDescent="0.3">
      <c r="A1655" s="32">
        <v>1128</v>
      </c>
      <c r="B1655" s="32">
        <v>10000000</v>
      </c>
      <c r="C1655" s="33">
        <f t="shared" si="25"/>
        <v>0.71811556120671338</v>
      </c>
    </row>
    <row r="1656" spans="1:3" x14ac:dyDescent="0.3">
      <c r="A1656" s="32">
        <v>124</v>
      </c>
      <c r="B1656" s="32">
        <v>1000000</v>
      </c>
      <c r="C1656" s="33">
        <f t="shared" si="25"/>
        <v>0.71804314177274275</v>
      </c>
    </row>
    <row r="1657" spans="1:3" x14ac:dyDescent="0.3">
      <c r="A1657" s="32">
        <v>1128</v>
      </c>
      <c r="B1657" s="32">
        <v>100000</v>
      </c>
      <c r="C1657" s="33">
        <f t="shared" si="25"/>
        <v>0.71817304228699208</v>
      </c>
    </row>
    <row r="1658" spans="1:3" x14ac:dyDescent="0.3">
      <c r="A1658" s="32">
        <v>1958</v>
      </c>
      <c r="B1658" s="32">
        <v>300000</v>
      </c>
      <c r="C1658" s="33">
        <f t="shared" si="25"/>
        <v>0.71895235450946549</v>
      </c>
    </row>
    <row r="1659" spans="1:3" x14ac:dyDescent="0.3">
      <c r="A1659" s="32">
        <v>331</v>
      </c>
      <c r="B1659" s="32">
        <v>1000000</v>
      </c>
      <c r="C1659" s="33">
        <f t="shared" si="25"/>
        <v>0.72358421450444854</v>
      </c>
    </row>
    <row r="1660" spans="1:3" x14ac:dyDescent="0.3">
      <c r="A1660" s="32">
        <v>124</v>
      </c>
      <c r="B1660" s="32">
        <v>400000</v>
      </c>
      <c r="C1660" s="33">
        <f t="shared" si="25"/>
        <v>0.72344271548445638</v>
      </c>
    </row>
    <row r="1661" spans="1:3" x14ac:dyDescent="0.3">
      <c r="A1661" s="32">
        <v>331</v>
      </c>
      <c r="B1661" s="32">
        <v>4000000</v>
      </c>
      <c r="C1661" s="33">
        <f t="shared" si="25"/>
        <v>0.72337736199169322</v>
      </c>
    </row>
    <row r="1662" spans="1:3" x14ac:dyDescent="0.3">
      <c r="A1662" s="32">
        <v>2000</v>
      </c>
      <c r="B1662" s="32">
        <v>10000</v>
      </c>
      <c r="C1662" s="33">
        <f t="shared" si="25"/>
        <v>0.72380376575042948</v>
      </c>
    </row>
    <row r="1663" spans="1:3" x14ac:dyDescent="0.3">
      <c r="A1663" s="32">
        <v>1500</v>
      </c>
      <c r="B1663" s="32">
        <v>4000000</v>
      </c>
      <c r="C1663" s="33">
        <f t="shared" si="25"/>
        <v>0.72899026954613755</v>
      </c>
    </row>
    <row r="1664" spans="1:3" x14ac:dyDescent="0.3">
      <c r="A1664" s="32">
        <v>2300</v>
      </c>
      <c r="B1664" s="32">
        <v>20000000</v>
      </c>
      <c r="C1664" s="33">
        <f t="shared" si="25"/>
        <v>0.73011353496705789</v>
      </c>
    </row>
    <row r="1665" spans="1:3" x14ac:dyDescent="0.3">
      <c r="A1665" s="32">
        <v>2000</v>
      </c>
      <c r="B1665" s="32">
        <v>1000000</v>
      </c>
      <c r="C1665" s="33">
        <f t="shared" si="25"/>
        <v>0.72801649620930986</v>
      </c>
    </row>
    <row r="1666" spans="1:3" x14ac:dyDescent="0.3">
      <c r="A1666" s="32">
        <v>2000</v>
      </c>
      <c r="B1666" s="32">
        <v>1800000</v>
      </c>
      <c r="C1666" s="33">
        <f t="shared" si="25"/>
        <v>0.73303211649027367</v>
      </c>
    </row>
    <row r="1667" spans="1:3" x14ac:dyDescent="0.3">
      <c r="A1667" s="32">
        <v>246</v>
      </c>
      <c r="B1667" s="32">
        <v>1000000</v>
      </c>
      <c r="C1667" s="33">
        <f t="shared" ref="C1667:C1717" si="26">CORREL(A1667:A3383,B1667:B3383)</f>
        <v>0.7378243384887736</v>
      </c>
    </row>
    <row r="1668" spans="1:3" x14ac:dyDescent="0.3">
      <c r="A1668" s="32">
        <v>120</v>
      </c>
      <c r="B1668" s="32">
        <v>1000000</v>
      </c>
      <c r="C1668" s="33">
        <f t="shared" si="26"/>
        <v>0.73769030650129275</v>
      </c>
    </row>
    <row r="1669" spans="1:3" x14ac:dyDescent="0.3">
      <c r="A1669" s="32">
        <v>1150</v>
      </c>
      <c r="B1669" s="32">
        <v>2000000</v>
      </c>
      <c r="C1669" s="33">
        <f t="shared" si="26"/>
        <v>0.73768229213670522</v>
      </c>
    </row>
    <row r="1670" spans="1:3" x14ac:dyDescent="0.3">
      <c r="A1670" s="32">
        <v>41</v>
      </c>
      <c r="B1670" s="32">
        <v>0</v>
      </c>
      <c r="C1670" s="33">
        <f t="shared" si="26"/>
        <v>0.73845796646250172</v>
      </c>
    </row>
    <row r="1671" spans="1:3" x14ac:dyDescent="0.3">
      <c r="A1671" s="32">
        <v>246</v>
      </c>
      <c r="B1671" s="32">
        <v>1000000</v>
      </c>
      <c r="C1671" s="33">
        <f t="shared" si="26"/>
        <v>0.73830281755667493</v>
      </c>
    </row>
    <row r="1672" spans="1:3" x14ac:dyDescent="0.3">
      <c r="A1672" s="32">
        <v>1000</v>
      </c>
      <c r="B1672" s="32">
        <v>200000</v>
      </c>
      <c r="C1672" s="33">
        <f t="shared" si="26"/>
        <v>0.73813739422818381</v>
      </c>
    </row>
    <row r="1673" spans="1:3" x14ac:dyDescent="0.3">
      <c r="A1673" s="32">
        <v>185</v>
      </c>
      <c r="B1673" s="32">
        <v>500000</v>
      </c>
      <c r="C1673" s="33">
        <f t="shared" si="26"/>
        <v>0.73880902660974745</v>
      </c>
    </row>
    <row r="1674" spans="1:3" x14ac:dyDescent="0.3">
      <c r="A1674" s="32">
        <v>1000</v>
      </c>
      <c r="B1674" s="32">
        <v>1500000</v>
      </c>
      <c r="C1674" s="33">
        <f t="shared" si="26"/>
        <v>0.73857041077980345</v>
      </c>
    </row>
    <row r="1675" spans="1:3" x14ac:dyDescent="0.3">
      <c r="A1675" s="32">
        <v>8500</v>
      </c>
      <c r="B1675" s="32">
        <v>5000000</v>
      </c>
      <c r="C1675" s="33">
        <f t="shared" si="26"/>
        <v>0.73903294017431931</v>
      </c>
    </row>
    <row r="1676" spans="1:3" x14ac:dyDescent="0.3">
      <c r="A1676" s="32">
        <v>500</v>
      </c>
      <c r="B1676" s="32">
        <v>100000</v>
      </c>
      <c r="C1676" s="33">
        <f t="shared" si="26"/>
        <v>0.92795088664817205</v>
      </c>
    </row>
    <row r="1677" spans="1:3" x14ac:dyDescent="0.3">
      <c r="A1677" s="32">
        <v>500</v>
      </c>
      <c r="B1677" s="32">
        <v>2000000</v>
      </c>
      <c r="C1677" s="33">
        <f t="shared" si="26"/>
        <v>0.92796875905585963</v>
      </c>
    </row>
    <row r="1678" spans="1:3" x14ac:dyDescent="0.3">
      <c r="A1678" s="32">
        <v>703</v>
      </c>
      <c r="B1678" s="32">
        <v>600000</v>
      </c>
      <c r="C1678" s="33">
        <f t="shared" si="26"/>
        <v>0.9279288454956629</v>
      </c>
    </row>
    <row r="1679" spans="1:3" x14ac:dyDescent="0.3">
      <c r="A1679" s="32">
        <v>160</v>
      </c>
      <c r="B1679" s="32">
        <v>20000</v>
      </c>
      <c r="C1679" s="33">
        <f t="shared" si="26"/>
        <v>0.92834600755885099</v>
      </c>
    </row>
    <row r="1680" spans="1:3" x14ac:dyDescent="0.3">
      <c r="A1680" s="32"/>
      <c r="B1680" s="32">
        <v>300000</v>
      </c>
      <c r="C1680" s="33">
        <f t="shared" si="26"/>
        <v>0.92835940405266637</v>
      </c>
    </row>
    <row r="1681" spans="1:3" x14ac:dyDescent="0.3">
      <c r="A1681" s="32">
        <v>175</v>
      </c>
      <c r="B1681" s="32">
        <v>5000000</v>
      </c>
      <c r="C1681" s="33">
        <f t="shared" si="26"/>
        <v>0.92835940405266637</v>
      </c>
    </row>
    <row r="1682" spans="1:3" x14ac:dyDescent="0.3">
      <c r="A1682" s="32">
        <v>530</v>
      </c>
      <c r="B1682" s="32">
        <v>1300000</v>
      </c>
      <c r="C1682" s="33">
        <f t="shared" si="26"/>
        <v>0.92932035893596288</v>
      </c>
    </row>
    <row r="1683" spans="1:3" x14ac:dyDescent="0.3">
      <c r="A1683" s="32">
        <v>138</v>
      </c>
      <c r="B1683" s="32">
        <v>2700000</v>
      </c>
      <c r="C1683" s="33">
        <f t="shared" si="26"/>
        <v>0.92929738145236784</v>
      </c>
    </row>
    <row r="1684" spans="1:3" x14ac:dyDescent="0.3">
      <c r="A1684" s="32">
        <v>530</v>
      </c>
      <c r="B1684" s="32">
        <v>200000</v>
      </c>
      <c r="C1684" s="33">
        <f t="shared" si="26"/>
        <v>0.92986663799951363</v>
      </c>
    </row>
    <row r="1685" spans="1:3" x14ac:dyDescent="0.3">
      <c r="A1685" s="32">
        <v>271</v>
      </c>
      <c r="B1685" s="32">
        <v>750000</v>
      </c>
      <c r="C1685" s="33">
        <f t="shared" si="26"/>
        <v>0.92987831202470905</v>
      </c>
    </row>
    <row r="1686" spans="1:3" x14ac:dyDescent="0.3">
      <c r="A1686" s="32">
        <v>138</v>
      </c>
      <c r="B1686" s="32">
        <v>2000000</v>
      </c>
      <c r="C1686" s="33">
        <f t="shared" si="26"/>
        <v>0.92983737899555208</v>
      </c>
    </row>
    <row r="1687" spans="1:3" x14ac:dyDescent="0.3">
      <c r="A1687" s="32">
        <v>271</v>
      </c>
      <c r="B1687" s="32">
        <v>350000</v>
      </c>
      <c r="C1687" s="33">
        <f t="shared" si="26"/>
        <v>0.93027648245495342</v>
      </c>
    </row>
    <row r="1688" spans="1:3" x14ac:dyDescent="0.3">
      <c r="A1688" s="32">
        <v>2000</v>
      </c>
      <c r="B1688" s="32">
        <v>30000000</v>
      </c>
      <c r="C1688" s="33">
        <f t="shared" si="26"/>
        <v>0.93020016230135949</v>
      </c>
    </row>
    <row r="1689" spans="1:3" x14ac:dyDescent="0.3">
      <c r="A1689" s="32">
        <v>650</v>
      </c>
      <c r="B1689" s="32">
        <v>1650000</v>
      </c>
      <c r="C1689" s="33">
        <f t="shared" si="26"/>
        <v>0.92925174659244891</v>
      </c>
    </row>
    <row r="1690" spans="1:3" x14ac:dyDescent="0.3">
      <c r="A1690" s="32">
        <v>650</v>
      </c>
      <c r="B1690" s="32">
        <v>165000</v>
      </c>
      <c r="C1690" s="33">
        <f t="shared" si="26"/>
        <v>0.92932259027856279</v>
      </c>
    </row>
    <row r="1691" spans="1:3" x14ac:dyDescent="0.3">
      <c r="A1691" s="32">
        <v>100</v>
      </c>
      <c r="B1691" s="32">
        <v>1000000</v>
      </c>
      <c r="C1691" s="33">
        <f t="shared" si="26"/>
        <v>0.92955012576201057</v>
      </c>
    </row>
    <row r="1692" spans="1:3" x14ac:dyDescent="0.3">
      <c r="A1692" s="32">
        <v>1904</v>
      </c>
      <c r="B1692" s="32">
        <v>2500000</v>
      </c>
      <c r="C1692" s="33">
        <f t="shared" si="26"/>
        <v>0.92990817461328601</v>
      </c>
    </row>
    <row r="1693" spans="1:3" x14ac:dyDescent="0.3">
      <c r="A1693" s="32">
        <v>1904</v>
      </c>
      <c r="B1693" s="32">
        <v>500000</v>
      </c>
      <c r="C1693" s="33">
        <f t="shared" si="26"/>
        <v>0.93903304965626755</v>
      </c>
    </row>
    <row r="1694" spans="1:3" x14ac:dyDescent="0.3">
      <c r="A1694" s="32">
        <v>105</v>
      </c>
      <c r="B1694" s="32">
        <v>1500000</v>
      </c>
      <c r="C1694" s="33">
        <f t="shared" si="26"/>
        <v>0.95076190059499466</v>
      </c>
    </row>
    <row r="1695" spans="1:3" x14ac:dyDescent="0.3">
      <c r="A1695" s="32">
        <v>700</v>
      </c>
      <c r="B1695" s="32">
        <v>50000</v>
      </c>
      <c r="C1695" s="33">
        <f t="shared" si="26"/>
        <v>0.95099417128540464</v>
      </c>
    </row>
    <row r="1696" spans="1:3" x14ac:dyDescent="0.3">
      <c r="A1696" s="32">
        <v>222</v>
      </c>
      <c r="B1696" s="32">
        <v>50000</v>
      </c>
      <c r="C1696" s="33">
        <f t="shared" si="26"/>
        <v>0.95174410595935366</v>
      </c>
    </row>
    <row r="1697" spans="1:3" x14ac:dyDescent="0.3">
      <c r="A1697" s="32">
        <v>10000</v>
      </c>
      <c r="B1697" s="32">
        <v>180000000</v>
      </c>
      <c r="C1697" s="33">
        <f t="shared" si="26"/>
        <v>0.95160850864991531</v>
      </c>
    </row>
    <row r="1698" spans="1:3" x14ac:dyDescent="0.3">
      <c r="A1698" s="32">
        <v>15</v>
      </c>
      <c r="B1698" s="32">
        <v>10000</v>
      </c>
      <c r="C1698" s="33">
        <f t="shared" si="26"/>
        <v>0.30262910855139213</v>
      </c>
    </row>
    <row r="1699" spans="1:3" x14ac:dyDescent="0.3">
      <c r="A1699" s="32">
        <v>250</v>
      </c>
      <c r="B1699" s="32">
        <v>1000000</v>
      </c>
      <c r="C1699" s="33">
        <f t="shared" si="26"/>
        <v>0.29454755488263829</v>
      </c>
    </row>
    <row r="1700" spans="1:3" x14ac:dyDescent="0.3">
      <c r="A1700" s="32">
        <v>239</v>
      </c>
      <c r="B1700" s="32">
        <v>300000</v>
      </c>
      <c r="C1700" s="33">
        <f t="shared" si="26"/>
        <v>0.29297384788805425</v>
      </c>
    </row>
    <row r="1701" spans="1:3" x14ac:dyDescent="0.3">
      <c r="A1701" s="32">
        <v>138</v>
      </c>
      <c r="B1701" s="32">
        <v>500000</v>
      </c>
      <c r="C1701" s="33">
        <f t="shared" si="26"/>
        <v>0.2892932093885337</v>
      </c>
    </row>
    <row r="1702" spans="1:3" x14ac:dyDescent="0.3">
      <c r="A1702" s="32">
        <v>15</v>
      </c>
      <c r="B1702" s="32">
        <v>225000</v>
      </c>
      <c r="C1702" s="33">
        <f t="shared" si="26"/>
        <v>0.28386005322531249</v>
      </c>
    </row>
    <row r="1703" spans="1:3" x14ac:dyDescent="0.3">
      <c r="A1703" s="32">
        <v>25</v>
      </c>
      <c r="B1703" s="32">
        <v>80000</v>
      </c>
      <c r="C1703" s="33">
        <f t="shared" si="26"/>
        <v>0.27369934364620241</v>
      </c>
    </row>
    <row r="1704" spans="1:3" x14ac:dyDescent="0.3">
      <c r="A1704" s="32">
        <v>178</v>
      </c>
      <c r="B1704" s="32">
        <v>1000000</v>
      </c>
      <c r="C1704" s="33">
        <f t="shared" si="26"/>
        <v>0.26090837499513153</v>
      </c>
    </row>
    <row r="1705" spans="1:3" x14ac:dyDescent="0.3">
      <c r="A1705" s="32">
        <v>24</v>
      </c>
      <c r="B1705" s="32">
        <v>10000000</v>
      </c>
      <c r="C1705" s="33">
        <f t="shared" si="26"/>
        <v>0.25543218026786568</v>
      </c>
    </row>
    <row r="1706" spans="1:3" x14ac:dyDescent="0.3">
      <c r="A1706" s="32">
        <v>3000</v>
      </c>
      <c r="B1706" s="32">
        <v>600000</v>
      </c>
      <c r="C1706" s="33">
        <f t="shared" si="26"/>
        <v>0.39130420269677957</v>
      </c>
    </row>
    <row r="1707" spans="1:3" x14ac:dyDescent="0.3">
      <c r="A1707" s="32">
        <v>200</v>
      </c>
      <c r="B1707" s="32">
        <v>100000</v>
      </c>
      <c r="C1707" s="33">
        <f t="shared" si="26"/>
        <v>0.82348329788106367</v>
      </c>
    </row>
    <row r="1708" spans="1:3" x14ac:dyDescent="0.3">
      <c r="A1708" s="32">
        <v>200</v>
      </c>
      <c r="B1708" s="32">
        <v>800000</v>
      </c>
      <c r="C1708" s="33">
        <f t="shared" si="26"/>
        <v>0.8212233411229799</v>
      </c>
    </row>
    <row r="1709" spans="1:3" x14ac:dyDescent="0.3">
      <c r="A1709" s="32">
        <v>1600</v>
      </c>
      <c r="B1709" s="32">
        <v>16000000</v>
      </c>
      <c r="C1709" s="33">
        <f t="shared" si="26"/>
        <v>0.82090887595834705</v>
      </c>
    </row>
    <row r="1710" spans="1:3" x14ac:dyDescent="0.3">
      <c r="A1710" s="32">
        <v>1201</v>
      </c>
      <c r="B1710" s="32">
        <v>1500000</v>
      </c>
      <c r="C1710" s="33">
        <f t="shared" si="26"/>
        <v>0.92960939902859896</v>
      </c>
    </row>
    <row r="1711" spans="1:3" x14ac:dyDescent="0.3">
      <c r="A1711" s="32">
        <v>324</v>
      </c>
      <c r="B1711" s="32">
        <v>500000</v>
      </c>
      <c r="C1711" s="33">
        <f t="shared" si="26"/>
        <v>0.57143768492085412</v>
      </c>
    </row>
    <row r="1712" spans="1:3" x14ac:dyDescent="0.3">
      <c r="A1712" s="32">
        <v>52</v>
      </c>
      <c r="B1712" s="32">
        <v>250000</v>
      </c>
      <c r="C1712" s="33">
        <f t="shared" si="26"/>
        <v>0.44190858773702962</v>
      </c>
    </row>
    <row r="1713" spans="1:3" x14ac:dyDescent="0.3">
      <c r="A1713" s="32">
        <v>60</v>
      </c>
      <c r="B1713" s="32">
        <v>20000</v>
      </c>
      <c r="C1713" s="33">
        <f t="shared" si="26"/>
        <v>0.53698143807865617</v>
      </c>
    </row>
    <row r="1714" spans="1:3" x14ac:dyDescent="0.3">
      <c r="A1714" s="32">
        <v>52</v>
      </c>
      <c r="B1714" s="32">
        <v>2500</v>
      </c>
      <c r="C1714" s="33">
        <f t="shared" si="26"/>
        <v>0.47348937842701155</v>
      </c>
    </row>
    <row r="1715" spans="1:3" x14ac:dyDescent="0.3">
      <c r="A1715" s="32">
        <v>280</v>
      </c>
      <c r="B1715" s="32">
        <v>200000</v>
      </c>
      <c r="C1715" s="33">
        <f t="shared" si="26"/>
        <v>0.29970287737913914</v>
      </c>
    </row>
    <row r="1716" spans="1:3" x14ac:dyDescent="0.3">
      <c r="A1716" s="32">
        <v>327</v>
      </c>
      <c r="B1716" s="32">
        <v>100000</v>
      </c>
      <c r="C1716" s="33">
        <f t="shared" si="26"/>
        <v>0.34480566105496446</v>
      </c>
    </row>
    <row r="1717" spans="1:3" x14ac:dyDescent="0.3">
      <c r="A1717" s="32">
        <v>43</v>
      </c>
      <c r="B1717" s="32">
        <v>50000</v>
      </c>
      <c r="C1717" s="33">
        <f t="shared" si="26"/>
        <v>1</v>
      </c>
    </row>
    <row r="1718" spans="1:3" x14ac:dyDescent="0.3">
      <c r="A1718" s="32">
        <v>253</v>
      </c>
      <c r="B1718" s="32">
        <v>600000</v>
      </c>
      <c r="C1718" s="33">
        <v>0.23654956599999999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3"/>
  <sheetViews>
    <sheetView showGridLines="0" workbookViewId="0">
      <selection activeCell="B3" sqref="B3"/>
    </sheetView>
  </sheetViews>
  <sheetFormatPr defaultRowHeight="15.6" x14ac:dyDescent="0.3"/>
  <cols>
    <col min="1" max="1" width="57.296875" bestFit="1" customWidth="1"/>
    <col min="2" max="2" width="15.59765625" style="11" bestFit="1" customWidth="1"/>
  </cols>
  <sheetData>
    <row r="3" spans="1:2" x14ac:dyDescent="0.3">
      <c r="A3" s="13" t="s">
        <v>10785</v>
      </c>
      <c r="B3" s="34" t="s">
        <v>10784</v>
      </c>
    </row>
    <row r="4" spans="1:2" x14ac:dyDescent="0.3">
      <c r="A4" s="15" t="s">
        <v>1389</v>
      </c>
      <c r="B4" s="34">
        <v>2621608.1875</v>
      </c>
    </row>
    <row r="5" spans="1:2" x14ac:dyDescent="0.3">
      <c r="A5" s="15" t="s">
        <v>3784</v>
      </c>
      <c r="B5" s="34">
        <v>1150000</v>
      </c>
    </row>
    <row r="6" spans="1:2" x14ac:dyDescent="0.3">
      <c r="A6" s="15" t="s">
        <v>163</v>
      </c>
      <c r="B6" s="34">
        <v>2709476.2558139535</v>
      </c>
    </row>
    <row r="7" spans="1:2" x14ac:dyDescent="0.3">
      <c r="A7" s="15" t="s">
        <v>8915</v>
      </c>
      <c r="B7" s="34">
        <v>668333.33333333337</v>
      </c>
    </row>
    <row r="8" spans="1:2" x14ac:dyDescent="0.3">
      <c r="A8" s="15" t="s">
        <v>6643</v>
      </c>
      <c r="B8" s="34">
        <v>8400000</v>
      </c>
    </row>
    <row r="9" spans="1:2" x14ac:dyDescent="0.3">
      <c r="A9" s="15" t="s">
        <v>1743</v>
      </c>
      <c r="B9" s="34">
        <v>1162294.1176470588</v>
      </c>
    </row>
    <row r="10" spans="1:2" x14ac:dyDescent="0.3">
      <c r="A10" s="15" t="s">
        <v>707</v>
      </c>
      <c r="B10" s="34">
        <v>1577928.825</v>
      </c>
    </row>
    <row r="11" spans="1:2" x14ac:dyDescent="0.3">
      <c r="A11" s="15" t="s">
        <v>9073</v>
      </c>
      <c r="B11" s="34">
        <v>2525000</v>
      </c>
    </row>
    <row r="12" spans="1:2" x14ac:dyDescent="0.3">
      <c r="A12" s="15" t="s">
        <v>5778</v>
      </c>
      <c r="B12" s="34">
        <v>1450000</v>
      </c>
    </row>
    <row r="13" spans="1:2" x14ac:dyDescent="0.3">
      <c r="A13" s="15" t="s">
        <v>1397</v>
      </c>
      <c r="B13" s="34">
        <v>1386972.2222222222</v>
      </c>
    </row>
    <row r="14" spans="1:2" x14ac:dyDescent="0.3">
      <c r="A14" s="15" t="s">
        <v>5846</v>
      </c>
      <c r="B14" s="34">
        <v>875000</v>
      </c>
    </row>
    <row r="15" spans="1:2" x14ac:dyDescent="0.3">
      <c r="A15" s="15" t="s">
        <v>264</v>
      </c>
      <c r="B15" s="34">
        <v>933871.78571428568</v>
      </c>
    </row>
    <row r="16" spans="1:2" x14ac:dyDescent="0.3">
      <c r="A16" s="15" t="s">
        <v>10520</v>
      </c>
      <c r="B16" s="34">
        <v>1050000</v>
      </c>
    </row>
    <row r="17" spans="1:2" x14ac:dyDescent="0.3">
      <c r="A17" s="15" t="s">
        <v>2047</v>
      </c>
      <c r="B17" s="34">
        <v>4000000</v>
      </c>
    </row>
    <row r="18" spans="1:2" x14ac:dyDescent="0.3">
      <c r="A18" s="15" t="s">
        <v>889</v>
      </c>
      <c r="B18" s="34">
        <v>1327696.5</v>
      </c>
    </row>
    <row r="19" spans="1:2" x14ac:dyDescent="0.3">
      <c r="A19" s="15" t="s">
        <v>344</v>
      </c>
      <c r="B19" s="34">
        <v>800000</v>
      </c>
    </row>
    <row r="20" spans="1:2" x14ac:dyDescent="0.3">
      <c r="A20" s="15" t="s">
        <v>651</v>
      </c>
      <c r="B20" s="34">
        <v>5778333.333333333</v>
      </c>
    </row>
    <row r="21" spans="1:2" x14ac:dyDescent="0.3">
      <c r="A21" s="15" t="s">
        <v>8645</v>
      </c>
      <c r="B21" s="34">
        <v>2000000</v>
      </c>
    </row>
    <row r="22" spans="1:2" x14ac:dyDescent="0.3">
      <c r="A22" s="15" t="s">
        <v>4851</v>
      </c>
      <c r="B22" s="34">
        <v>2300000</v>
      </c>
    </row>
    <row r="23" spans="1:2" x14ac:dyDescent="0.3">
      <c r="A23" s="15" t="s">
        <v>1369</v>
      </c>
      <c r="B23" s="34">
        <v>2977203.3684210526</v>
      </c>
    </row>
    <row r="24" spans="1:2" x14ac:dyDescent="0.3">
      <c r="A24" s="15" t="s">
        <v>9104</v>
      </c>
      <c r="B24" s="34">
        <v>2760000</v>
      </c>
    </row>
    <row r="25" spans="1:2" x14ac:dyDescent="0.3">
      <c r="A25" s="15" t="s">
        <v>1631</v>
      </c>
      <c r="B25" s="34">
        <v>1498967.4117647058</v>
      </c>
    </row>
    <row r="26" spans="1:2" x14ac:dyDescent="0.3">
      <c r="A26" s="15" t="s">
        <v>5597</v>
      </c>
      <c r="B26" s="34">
        <v>1333333.3333333333</v>
      </c>
    </row>
    <row r="27" spans="1:2" x14ac:dyDescent="0.3">
      <c r="A27" s="15" t="s">
        <v>7019</v>
      </c>
      <c r="B27" s="34">
        <v>6400000</v>
      </c>
    </row>
    <row r="28" spans="1:2" x14ac:dyDescent="0.3">
      <c r="A28" s="15" t="s">
        <v>680</v>
      </c>
      <c r="B28" s="34">
        <v>814878.9</v>
      </c>
    </row>
    <row r="29" spans="1:2" x14ac:dyDescent="0.3">
      <c r="A29" s="15" t="s">
        <v>371</v>
      </c>
      <c r="B29" s="34">
        <v>1403440.5</v>
      </c>
    </row>
    <row r="30" spans="1:2" x14ac:dyDescent="0.3">
      <c r="A30" s="15" t="s">
        <v>2285</v>
      </c>
      <c r="B30" s="34">
        <v>2575000</v>
      </c>
    </row>
    <row r="31" spans="1:2" x14ac:dyDescent="0.3">
      <c r="A31" s="15" t="s">
        <v>112</v>
      </c>
      <c r="B31" s="34">
        <v>1687309.8622950821</v>
      </c>
    </row>
    <row r="32" spans="1:2" x14ac:dyDescent="0.3">
      <c r="A32" s="15" t="s">
        <v>2204</v>
      </c>
      <c r="B32" s="34">
        <v>11636000</v>
      </c>
    </row>
    <row r="33" spans="1:2" x14ac:dyDescent="0.3">
      <c r="A33" s="15" t="s">
        <v>10509</v>
      </c>
      <c r="B33" s="34">
        <v>5000000</v>
      </c>
    </row>
    <row r="34" spans="1:2" x14ac:dyDescent="0.3">
      <c r="A34" s="15" t="s">
        <v>4370</v>
      </c>
      <c r="B34" s="34">
        <v>773333.33333333337</v>
      </c>
    </row>
    <row r="35" spans="1:2" x14ac:dyDescent="0.3">
      <c r="A35" s="15" t="s">
        <v>83</v>
      </c>
      <c r="B35" s="34">
        <v>89995325</v>
      </c>
    </row>
    <row r="36" spans="1:2" x14ac:dyDescent="0.3">
      <c r="A36" s="15" t="s">
        <v>9415</v>
      </c>
      <c r="B36" s="34">
        <v>2500000</v>
      </c>
    </row>
    <row r="37" spans="1:2" x14ac:dyDescent="0.3">
      <c r="A37" s="15" t="s">
        <v>220</v>
      </c>
      <c r="B37" s="34">
        <v>2339477.6400735294</v>
      </c>
    </row>
    <row r="38" spans="1:2" x14ac:dyDescent="0.3">
      <c r="A38" s="15" t="s">
        <v>5660</v>
      </c>
      <c r="B38" s="34">
        <v>10000000</v>
      </c>
    </row>
    <row r="39" spans="1:2" x14ac:dyDescent="0.3">
      <c r="A39" s="15" t="s">
        <v>3600</v>
      </c>
      <c r="B39" s="34">
        <v>4461000</v>
      </c>
    </row>
    <row r="40" spans="1:2" x14ac:dyDescent="0.3">
      <c r="A40" s="15" t="s">
        <v>906</v>
      </c>
      <c r="B40" s="34">
        <v>372066.66666666669</v>
      </c>
    </row>
    <row r="41" spans="1:2" x14ac:dyDescent="0.3">
      <c r="A41" s="15" t="s">
        <v>356</v>
      </c>
      <c r="B41" s="34">
        <v>1785045.6460714284</v>
      </c>
    </row>
    <row r="42" spans="1:2" x14ac:dyDescent="0.3">
      <c r="A42" s="15" t="s">
        <v>624</v>
      </c>
      <c r="B42" s="34">
        <v>4000000</v>
      </c>
    </row>
    <row r="43" spans="1:2" x14ac:dyDescent="0.3">
      <c r="A43" s="15" t="s">
        <v>6761</v>
      </c>
      <c r="B43" s="34">
        <v>2023333.3333333333</v>
      </c>
    </row>
    <row r="44" spans="1:2" x14ac:dyDescent="0.3">
      <c r="A44" s="15" t="s">
        <v>8300</v>
      </c>
      <c r="B44" s="34">
        <v>182782</v>
      </c>
    </row>
    <row r="45" spans="1:2" x14ac:dyDescent="0.3">
      <c r="A45" s="15" t="s">
        <v>204</v>
      </c>
      <c r="B45" s="34">
        <v>1359234.3285714285</v>
      </c>
    </row>
    <row r="46" spans="1:2" x14ac:dyDescent="0.3">
      <c r="A46" s="15" t="s">
        <v>5962</v>
      </c>
      <c r="B46" s="34">
        <v>1403333.3333333333</v>
      </c>
    </row>
    <row r="47" spans="1:2" x14ac:dyDescent="0.3">
      <c r="A47" s="15" t="s">
        <v>2217</v>
      </c>
      <c r="B47" s="34">
        <v>775000</v>
      </c>
    </row>
    <row r="48" spans="1:2" x14ac:dyDescent="0.3">
      <c r="A48" s="15" t="s">
        <v>832</v>
      </c>
      <c r="B48" s="34">
        <v>2586425</v>
      </c>
    </row>
    <row r="49" spans="1:2" x14ac:dyDescent="0.3">
      <c r="A49" s="15" t="s">
        <v>541</v>
      </c>
      <c r="B49" s="34">
        <v>1730600</v>
      </c>
    </row>
    <row r="50" spans="1:2" x14ac:dyDescent="0.3">
      <c r="A50" s="15" t="s">
        <v>421</v>
      </c>
      <c r="B50" s="34">
        <v>904514.83333333337</v>
      </c>
    </row>
    <row r="51" spans="1:2" x14ac:dyDescent="0.3">
      <c r="A51" s="15" t="s">
        <v>433</v>
      </c>
      <c r="B51" s="34">
        <v>1188289.8518518519</v>
      </c>
    </row>
    <row r="52" spans="1:2" x14ac:dyDescent="0.3">
      <c r="A52" s="15" t="s">
        <v>4802</v>
      </c>
      <c r="B52" s="34">
        <v>1000000</v>
      </c>
    </row>
    <row r="53" spans="1:2" x14ac:dyDescent="0.3">
      <c r="A53" s="15" t="s">
        <v>0</v>
      </c>
      <c r="B53" s="34">
        <v>2168852.2626369609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695"/>
  <sheetViews>
    <sheetView showGridLines="0" workbookViewId="0">
      <selection activeCell="D3" sqref="D3"/>
    </sheetView>
  </sheetViews>
  <sheetFormatPr defaultColWidth="15.5" defaultRowHeight="15.6" x14ac:dyDescent="0.3"/>
  <sheetData>
    <row r="3" spans="1:4" x14ac:dyDescent="0.3">
      <c r="A3" s="13" t="s">
        <v>10807</v>
      </c>
      <c r="B3" s="14" t="s">
        <v>10786</v>
      </c>
      <c r="C3" s="14" t="s">
        <v>10787</v>
      </c>
      <c r="D3" s="35" t="s">
        <v>10781</v>
      </c>
    </row>
    <row r="4" spans="1:4" x14ac:dyDescent="0.3">
      <c r="A4" s="15" t="s">
        <v>1822</v>
      </c>
      <c r="B4" s="16">
        <v>2</v>
      </c>
      <c r="C4" s="16">
        <v>0</v>
      </c>
      <c r="D4" s="14">
        <f>GETPIVOTDATA("Sum of won flag",$A$3,"contact_name","A Vishnuvardhan")/GETPIVOTDATA("Count of contact_name",$A$3,"contact_name","A Vishnuvardhan")</f>
        <v>0</v>
      </c>
    </row>
    <row r="5" spans="1:4" x14ac:dyDescent="0.3">
      <c r="A5" s="15" t="s">
        <v>6684</v>
      </c>
      <c r="B5" s="16">
        <v>1</v>
      </c>
      <c r="C5" s="16">
        <v>1</v>
      </c>
      <c r="D5" s="14">
        <f>GETPIVOTDATA("Sum of won flag",$A$3,"contact_name","Aafia Ujede")/GETPIVOTDATA("Count of contact_name",$A$3,"contact_name","Aafia Ujede")</f>
        <v>1</v>
      </c>
    </row>
    <row r="6" spans="1:4" x14ac:dyDescent="0.3">
      <c r="A6" s="15" t="s">
        <v>8287</v>
      </c>
      <c r="B6" s="16">
        <v>1</v>
      </c>
      <c r="C6" s="16">
        <v>1</v>
      </c>
      <c r="D6" s="14">
        <f t="shared" ref="D6" si="0">GETPIVOTDATA("Sum of won flag",$A$3,"contact_name","Aafia Ujede")/GETPIVOTDATA("Count of contact_name",$A$3,"contact_name","Aafia Ujede")</f>
        <v>1</v>
      </c>
    </row>
    <row r="7" spans="1:4" x14ac:dyDescent="0.3">
      <c r="A7" s="15" t="s">
        <v>3102</v>
      </c>
      <c r="B7" s="16">
        <v>2</v>
      </c>
      <c r="C7" s="16">
        <v>0</v>
      </c>
      <c r="D7" s="14">
        <f>GETPIVOTDATA("Sum of won flag",$A$3,"contact_name","Aanchal Jain")/GETPIVOTDATA("Count of contact_name",$A$3,"contact_name","Aanchal Jain")</f>
        <v>0</v>
      </c>
    </row>
    <row r="8" spans="1:4" x14ac:dyDescent="0.3">
      <c r="A8" s="15" t="s">
        <v>4864</v>
      </c>
      <c r="B8" s="16">
        <v>2</v>
      </c>
      <c r="C8" s="16">
        <v>0</v>
      </c>
      <c r="D8" s="14">
        <f>GETPIVOTDATA("Sum of won flag",$A$3,"contact_name","Aarushi Goel")/GETPIVOTDATA("Count of contact_name",$A$3,"contact_name","Aarushi Goel")</f>
        <v>0</v>
      </c>
    </row>
    <row r="9" spans="1:4" x14ac:dyDescent="0.3">
      <c r="A9" s="15" t="s">
        <v>5174</v>
      </c>
      <c r="B9" s="16">
        <v>1</v>
      </c>
      <c r="C9" s="16">
        <v>0</v>
      </c>
      <c r="D9" s="14">
        <f>GETPIVOTDATA("Sum of won flag",$A$3,"contact_name","Aayush")/GETPIVOTDATA("Count of contact_name",$A$3,"contact_name","Aayush")</f>
        <v>0</v>
      </c>
    </row>
    <row r="10" spans="1:4" x14ac:dyDescent="0.3">
      <c r="A10" s="15" t="s">
        <v>10202</v>
      </c>
      <c r="B10" s="16">
        <v>1</v>
      </c>
      <c r="C10" s="16">
        <v>0</v>
      </c>
      <c r="D10" s="14">
        <f>GETPIVOTDATA("Sum of won flag",$A$3,"contact_name","Abhineet Sawa")/GETPIVOTDATA("Count of contact_name",$A$3,"contact_name","Abhineet Sawa")</f>
        <v>0</v>
      </c>
    </row>
    <row r="11" spans="1:4" x14ac:dyDescent="0.3">
      <c r="A11" s="15" t="s">
        <v>7492</v>
      </c>
      <c r="B11" s="16">
        <v>1</v>
      </c>
      <c r="C11" s="16">
        <v>0</v>
      </c>
      <c r="D11" s="14">
        <f>GETPIVOTDATA("Sum of won flag",$A$3,"contact_name","Abhishek Belvankar")/GETPIVOTDATA("Count of contact_name",$A$3,"contact_name","Abhishek Belvankar")</f>
        <v>0</v>
      </c>
    </row>
    <row r="12" spans="1:4" x14ac:dyDescent="0.3">
      <c r="A12" s="15" t="s">
        <v>2315</v>
      </c>
      <c r="B12" s="16">
        <v>1</v>
      </c>
      <c r="C12" s="16">
        <v>0</v>
      </c>
      <c r="D12" s="14">
        <f>GETPIVOTDATA("Sum of won flag",A3,"contact_name","Abhishek Karn")/GETPIVOTDATA("Count of contact_name",A3,"contact_name","Abhishek Karn")</f>
        <v>0</v>
      </c>
    </row>
    <row r="13" spans="1:4" x14ac:dyDescent="0.3">
      <c r="A13" s="15" t="s">
        <v>6284</v>
      </c>
      <c r="B13" s="16">
        <v>1</v>
      </c>
      <c r="C13" s="16">
        <v>0</v>
      </c>
      <c r="D13" s="14">
        <f t="shared" ref="D13:D24" si="1">GETPIVOTDATA("Sum of won flag",A4,"contact_name","Abhishek Karn")/GETPIVOTDATA("Count of contact_name",A4,"contact_name","Abhishek Karn")</f>
        <v>0</v>
      </c>
    </row>
    <row r="14" spans="1:4" x14ac:dyDescent="0.3">
      <c r="A14" s="15" t="s">
        <v>4207</v>
      </c>
      <c r="B14" s="16">
        <v>1</v>
      </c>
      <c r="C14" s="16">
        <v>0</v>
      </c>
      <c r="D14" s="14">
        <f t="shared" si="1"/>
        <v>0</v>
      </c>
    </row>
    <row r="15" spans="1:4" x14ac:dyDescent="0.3">
      <c r="A15" s="15" t="s">
        <v>9989</v>
      </c>
      <c r="B15" s="16">
        <v>2</v>
      </c>
      <c r="C15" s="16">
        <v>0</v>
      </c>
      <c r="D15" s="14">
        <f t="shared" si="1"/>
        <v>0</v>
      </c>
    </row>
    <row r="16" spans="1:4" x14ac:dyDescent="0.3">
      <c r="A16" s="15" t="s">
        <v>8165</v>
      </c>
      <c r="B16" s="16">
        <v>2</v>
      </c>
      <c r="C16" s="16">
        <v>0</v>
      </c>
      <c r="D16" s="14">
        <f t="shared" si="1"/>
        <v>0</v>
      </c>
    </row>
    <row r="17" spans="1:4" x14ac:dyDescent="0.3">
      <c r="A17" s="15" t="s">
        <v>2783</v>
      </c>
      <c r="B17" s="16">
        <v>2</v>
      </c>
      <c r="C17" s="16">
        <v>0</v>
      </c>
      <c r="D17" s="14">
        <f t="shared" si="1"/>
        <v>0</v>
      </c>
    </row>
    <row r="18" spans="1:4" x14ac:dyDescent="0.3">
      <c r="A18" s="15" t="s">
        <v>6821</v>
      </c>
      <c r="B18" s="16">
        <v>2</v>
      </c>
      <c r="C18" s="16">
        <v>0</v>
      </c>
      <c r="D18" s="14">
        <f t="shared" si="1"/>
        <v>0</v>
      </c>
    </row>
    <row r="19" spans="1:4" x14ac:dyDescent="0.3">
      <c r="A19" s="15" t="s">
        <v>7450</v>
      </c>
      <c r="B19" s="16">
        <v>1</v>
      </c>
      <c r="C19" s="16">
        <v>0</v>
      </c>
      <c r="D19" s="14">
        <f t="shared" si="1"/>
        <v>0</v>
      </c>
    </row>
    <row r="20" spans="1:4" x14ac:dyDescent="0.3">
      <c r="A20" s="15" t="s">
        <v>5192</v>
      </c>
      <c r="B20" s="16">
        <v>1</v>
      </c>
      <c r="C20" s="16">
        <v>1</v>
      </c>
      <c r="D20" s="14">
        <f>GETPIVOTDATA("Sum of won flag",$A$3,"contact_name","Akshata")/GETPIVOTDATA("Count of contact_name",$A$3,"contact_name","Akshata")</f>
        <v>1</v>
      </c>
    </row>
    <row r="21" spans="1:4" x14ac:dyDescent="0.3">
      <c r="A21" s="15" t="s">
        <v>5541</v>
      </c>
      <c r="B21" s="16">
        <v>3</v>
      </c>
      <c r="C21" s="16">
        <v>0</v>
      </c>
      <c r="D21" s="14">
        <f>GETPIVOTDATA("Sum of won flag",A12,"contact_name","Abhishek Karn")/GETPIVOTDATA("Count of contact_name",A12,"contact_name","Abhishek Karn")</f>
        <v>0</v>
      </c>
    </row>
    <row r="22" spans="1:4" x14ac:dyDescent="0.3">
      <c r="A22" s="15" t="s">
        <v>6223</v>
      </c>
      <c r="B22" s="16">
        <v>2</v>
      </c>
      <c r="C22" s="16">
        <v>2</v>
      </c>
      <c r="D22" s="14">
        <f>GETPIVOTDATA("Sum of won flag",$A$3,"contact_name","Akshatta .")/GETPIVOTDATA("Count of contact_name",$A$3,"contact_name","Akshatta .")</f>
        <v>1</v>
      </c>
    </row>
    <row r="23" spans="1:4" x14ac:dyDescent="0.3">
      <c r="A23" s="15" t="s">
        <v>7334</v>
      </c>
      <c r="B23" s="16">
        <v>1</v>
      </c>
      <c r="C23" s="16">
        <v>0</v>
      </c>
      <c r="D23" s="14">
        <f t="shared" si="1"/>
        <v>0</v>
      </c>
    </row>
    <row r="24" spans="1:4" x14ac:dyDescent="0.3">
      <c r="A24" s="15" t="s">
        <v>5132</v>
      </c>
      <c r="B24" s="16">
        <v>1</v>
      </c>
      <c r="C24" s="16">
        <v>0</v>
      </c>
      <c r="D24" s="14">
        <f t="shared" si="1"/>
        <v>0</v>
      </c>
    </row>
    <row r="25" spans="1:4" x14ac:dyDescent="0.3">
      <c r="A25" s="15" t="s">
        <v>8938</v>
      </c>
      <c r="B25" s="16">
        <v>3</v>
      </c>
      <c r="C25" s="16">
        <v>0</v>
      </c>
      <c r="D25" s="14">
        <v>0</v>
      </c>
    </row>
    <row r="26" spans="1:4" x14ac:dyDescent="0.3">
      <c r="A26" s="15" t="s">
        <v>6777</v>
      </c>
      <c r="B26" s="16">
        <v>2</v>
      </c>
      <c r="C26" s="16">
        <v>0</v>
      </c>
      <c r="D26" s="14">
        <v>0</v>
      </c>
    </row>
    <row r="27" spans="1:4" x14ac:dyDescent="0.3">
      <c r="A27" s="15" t="s">
        <v>2162</v>
      </c>
      <c r="B27" s="16">
        <v>2</v>
      </c>
      <c r="C27" s="16">
        <v>0</v>
      </c>
      <c r="D27" s="14">
        <v>0</v>
      </c>
    </row>
    <row r="28" spans="1:4" x14ac:dyDescent="0.3">
      <c r="A28" s="15" t="s">
        <v>8545</v>
      </c>
      <c r="B28" s="16">
        <v>1</v>
      </c>
      <c r="C28" s="16">
        <v>0</v>
      </c>
      <c r="D28" s="14">
        <v>0</v>
      </c>
    </row>
    <row r="29" spans="1:4" x14ac:dyDescent="0.3">
      <c r="A29" s="15" t="s">
        <v>10294</v>
      </c>
      <c r="B29" s="16">
        <v>1</v>
      </c>
      <c r="C29" s="16">
        <v>0</v>
      </c>
      <c r="D29" s="14">
        <v>0</v>
      </c>
    </row>
    <row r="30" spans="1:4" x14ac:dyDescent="0.3">
      <c r="A30" s="15" t="s">
        <v>545</v>
      </c>
      <c r="B30" s="16">
        <v>1</v>
      </c>
      <c r="C30" s="16">
        <v>0</v>
      </c>
      <c r="D30" s="14">
        <v>0</v>
      </c>
    </row>
    <row r="31" spans="1:4" x14ac:dyDescent="0.3">
      <c r="A31" s="15" t="s">
        <v>1600</v>
      </c>
      <c r="B31" s="16">
        <v>2</v>
      </c>
      <c r="C31" s="16">
        <v>0</v>
      </c>
      <c r="D31" s="14">
        <v>0</v>
      </c>
    </row>
    <row r="32" spans="1:4" x14ac:dyDescent="0.3">
      <c r="A32" s="15" t="s">
        <v>5560</v>
      </c>
      <c r="B32" s="16">
        <v>1</v>
      </c>
      <c r="C32" s="16">
        <v>1</v>
      </c>
      <c r="D32" s="14">
        <f>GETPIVOTDATA("Sum of won flag",$A$3,"contact_name","Amiya Sagar")/GETPIVOTDATA("Count of contact_name",$A$3,"contact_name","Amiya Sagar")</f>
        <v>1</v>
      </c>
    </row>
    <row r="33" spans="1:4" x14ac:dyDescent="0.3">
      <c r="A33" s="15" t="s">
        <v>2333</v>
      </c>
      <c r="B33" s="16">
        <v>2</v>
      </c>
      <c r="C33" s="16">
        <v>2</v>
      </c>
      <c r="D33" s="14">
        <f>GETPIVOTDATA("Sum of won flag",$A$3,"contact_name","Amlan Basu")/GETPIVOTDATA("Count of contact_name",$A$3,"contact_name","Amlan Basu")</f>
        <v>1</v>
      </c>
    </row>
    <row r="34" spans="1:4" x14ac:dyDescent="0.3">
      <c r="A34" s="15" t="s">
        <v>6739</v>
      </c>
      <c r="B34" s="16">
        <v>2</v>
      </c>
      <c r="C34" s="16">
        <v>0</v>
      </c>
      <c r="D34" s="14">
        <f>GETPIVOTDATA("Sum of won flag",$A$3,"contact_name","Amol Kulkarni")/GETPIVOTDATA("Count of contact_name",$A$3,"contact_name","Amol Kulkarni")</f>
        <v>0</v>
      </c>
    </row>
    <row r="35" spans="1:4" x14ac:dyDescent="0.3">
      <c r="A35" s="15" t="s">
        <v>1812</v>
      </c>
      <c r="B35" s="16">
        <v>2</v>
      </c>
      <c r="C35" s="16">
        <v>0</v>
      </c>
      <c r="D35" s="14">
        <f>GETPIVOTDATA("Sum of won flag",$A$3,"contact_name","Amruta")/GETPIVOTDATA("Count of contact_name",$A$3,"contact_name","Amruta")</f>
        <v>0</v>
      </c>
    </row>
    <row r="36" spans="1:4" x14ac:dyDescent="0.3">
      <c r="A36" s="15" t="s">
        <v>8007</v>
      </c>
      <c r="B36" s="16">
        <v>1</v>
      </c>
      <c r="C36" s="16">
        <v>0</v>
      </c>
      <c r="D36" s="14">
        <v>0</v>
      </c>
    </row>
    <row r="37" spans="1:4" x14ac:dyDescent="0.3">
      <c r="A37" s="15" t="s">
        <v>4833</v>
      </c>
      <c r="B37" s="16">
        <v>1</v>
      </c>
      <c r="C37" s="16">
        <v>0</v>
      </c>
      <c r="D37" s="14">
        <v>0</v>
      </c>
    </row>
    <row r="38" spans="1:4" x14ac:dyDescent="0.3">
      <c r="A38" s="15" t="s">
        <v>5922</v>
      </c>
      <c r="B38" s="16">
        <v>2</v>
      </c>
      <c r="C38" s="16">
        <v>0</v>
      </c>
      <c r="D38" s="14">
        <v>0</v>
      </c>
    </row>
    <row r="39" spans="1:4" x14ac:dyDescent="0.3">
      <c r="A39" s="15" t="s">
        <v>1476</v>
      </c>
      <c r="B39" s="16">
        <v>1</v>
      </c>
      <c r="C39" s="16">
        <v>0</v>
      </c>
      <c r="D39" s="14">
        <v>0</v>
      </c>
    </row>
    <row r="40" spans="1:4" x14ac:dyDescent="0.3">
      <c r="A40" s="15" t="s">
        <v>868</v>
      </c>
      <c r="B40" s="16">
        <v>1</v>
      </c>
      <c r="C40" s="16">
        <v>0</v>
      </c>
      <c r="D40" s="14">
        <v>0</v>
      </c>
    </row>
    <row r="41" spans="1:4" x14ac:dyDescent="0.3">
      <c r="A41" s="15" t="s">
        <v>10768</v>
      </c>
      <c r="B41" s="16">
        <v>1</v>
      </c>
      <c r="C41" s="16">
        <v>0</v>
      </c>
      <c r="D41" s="14">
        <v>0</v>
      </c>
    </row>
    <row r="42" spans="1:4" x14ac:dyDescent="0.3">
      <c r="A42" s="15" t="s">
        <v>10191</v>
      </c>
      <c r="B42" s="16">
        <v>1</v>
      </c>
      <c r="C42" s="16">
        <v>0</v>
      </c>
      <c r="D42" s="14">
        <v>0</v>
      </c>
    </row>
    <row r="43" spans="1:4" x14ac:dyDescent="0.3">
      <c r="A43" s="15" t="s">
        <v>2651</v>
      </c>
      <c r="B43" s="16">
        <v>1</v>
      </c>
      <c r="C43" s="16">
        <v>0</v>
      </c>
      <c r="D43" s="14">
        <v>0</v>
      </c>
    </row>
    <row r="44" spans="1:4" x14ac:dyDescent="0.3">
      <c r="A44" s="15" t="s">
        <v>4129</v>
      </c>
      <c r="B44" s="16">
        <v>2</v>
      </c>
      <c r="C44" s="16">
        <v>0</v>
      </c>
      <c r="D44" s="14">
        <v>0</v>
      </c>
    </row>
    <row r="45" spans="1:4" x14ac:dyDescent="0.3">
      <c r="A45" s="15" t="s">
        <v>5281</v>
      </c>
      <c r="B45" s="16">
        <v>3</v>
      </c>
      <c r="C45" s="16">
        <v>0</v>
      </c>
      <c r="D45" s="14">
        <v>0</v>
      </c>
    </row>
    <row r="46" spans="1:4" x14ac:dyDescent="0.3">
      <c r="A46" s="15" t="s">
        <v>7172</v>
      </c>
      <c r="B46" s="16">
        <v>4</v>
      </c>
      <c r="C46" s="16">
        <v>0</v>
      </c>
      <c r="D46" s="14">
        <v>0</v>
      </c>
    </row>
    <row r="47" spans="1:4" x14ac:dyDescent="0.3">
      <c r="A47" s="15" t="s">
        <v>5472</v>
      </c>
      <c r="B47" s="16">
        <v>1</v>
      </c>
      <c r="C47" s="16">
        <v>0</v>
      </c>
      <c r="D47" s="14">
        <v>0</v>
      </c>
    </row>
    <row r="48" spans="1:4" x14ac:dyDescent="0.3">
      <c r="A48" s="15" t="s">
        <v>6190</v>
      </c>
      <c r="B48" s="16">
        <v>1</v>
      </c>
      <c r="C48" s="16">
        <v>0</v>
      </c>
      <c r="D48" s="14">
        <v>0</v>
      </c>
    </row>
    <row r="49" spans="1:4" x14ac:dyDescent="0.3">
      <c r="A49" s="15" t="s">
        <v>7669</v>
      </c>
      <c r="B49" s="16">
        <v>1</v>
      </c>
      <c r="C49" s="16">
        <v>1</v>
      </c>
      <c r="D49" s="14">
        <v>1</v>
      </c>
    </row>
    <row r="50" spans="1:4" x14ac:dyDescent="0.3">
      <c r="A50" s="15" t="s">
        <v>883</v>
      </c>
      <c r="B50" s="16">
        <v>2</v>
      </c>
      <c r="C50" s="16">
        <v>2</v>
      </c>
      <c r="D50" s="14">
        <v>1</v>
      </c>
    </row>
    <row r="51" spans="1:4" x14ac:dyDescent="0.3">
      <c r="A51" s="15" t="s">
        <v>910</v>
      </c>
      <c r="B51" s="16">
        <v>2</v>
      </c>
      <c r="C51" s="16">
        <v>2</v>
      </c>
      <c r="D51" s="14">
        <v>1</v>
      </c>
    </row>
    <row r="52" spans="1:4" x14ac:dyDescent="0.3">
      <c r="A52" s="15" t="s">
        <v>6012</v>
      </c>
      <c r="B52" s="16">
        <v>1</v>
      </c>
      <c r="C52" s="16">
        <v>0</v>
      </c>
      <c r="D52" s="14">
        <v>0</v>
      </c>
    </row>
    <row r="53" spans="1:4" x14ac:dyDescent="0.3">
      <c r="A53" s="15" t="s">
        <v>4688</v>
      </c>
      <c r="B53" s="16">
        <v>2</v>
      </c>
      <c r="C53" s="16">
        <v>0</v>
      </c>
      <c r="D53" s="14">
        <v>0</v>
      </c>
    </row>
    <row r="54" spans="1:4" x14ac:dyDescent="0.3">
      <c r="A54" s="15" t="s">
        <v>2674</v>
      </c>
      <c r="B54" s="16">
        <v>2</v>
      </c>
      <c r="C54" s="16">
        <v>1</v>
      </c>
      <c r="D54" s="14">
        <f>GETPIVOTDATA("Sum of won flag",$A$3,"contact_name","Anumanthan Thiagarajan")/GETPIVOTDATA("Count of contact_name",$A$3,"contact_name","Anumanthan Thiagarajan")</f>
        <v>0.5</v>
      </c>
    </row>
    <row r="55" spans="1:4" x14ac:dyDescent="0.3">
      <c r="A55" s="15" t="s">
        <v>3808</v>
      </c>
      <c r="B55" s="16">
        <v>1</v>
      </c>
      <c r="C55" s="16">
        <v>0</v>
      </c>
      <c r="D55" s="14">
        <v>0</v>
      </c>
    </row>
    <row r="56" spans="1:4" x14ac:dyDescent="0.3">
      <c r="A56" s="15" t="s">
        <v>437</v>
      </c>
      <c r="B56" s="16">
        <v>1</v>
      </c>
      <c r="C56" s="16">
        <v>0</v>
      </c>
      <c r="D56" s="14">
        <v>0</v>
      </c>
    </row>
    <row r="57" spans="1:4" x14ac:dyDescent="0.3">
      <c r="A57" s="15" t="s">
        <v>8772</v>
      </c>
      <c r="B57" s="16">
        <v>2</v>
      </c>
      <c r="C57" s="16">
        <v>0</v>
      </c>
      <c r="D57" s="14">
        <v>0</v>
      </c>
    </row>
    <row r="58" spans="1:4" x14ac:dyDescent="0.3">
      <c r="A58" s="15" t="s">
        <v>10742</v>
      </c>
      <c r="B58" s="16">
        <v>1</v>
      </c>
      <c r="C58" s="16">
        <v>0</v>
      </c>
      <c r="D58" s="14">
        <v>0</v>
      </c>
    </row>
    <row r="59" spans="1:4" x14ac:dyDescent="0.3">
      <c r="A59" s="15" t="s">
        <v>10549</v>
      </c>
      <c r="B59" s="16">
        <v>1</v>
      </c>
      <c r="C59" s="16">
        <v>0</v>
      </c>
      <c r="D59" s="14">
        <v>0</v>
      </c>
    </row>
    <row r="60" spans="1:4" x14ac:dyDescent="0.3">
      <c r="A60" s="15" t="s">
        <v>10045</v>
      </c>
      <c r="B60" s="16">
        <v>2</v>
      </c>
      <c r="C60" s="16">
        <v>0</v>
      </c>
      <c r="D60" s="14">
        <v>0</v>
      </c>
    </row>
    <row r="61" spans="1:4" x14ac:dyDescent="0.3">
      <c r="A61" s="15" t="s">
        <v>1236</v>
      </c>
      <c r="B61" s="16">
        <v>1</v>
      </c>
      <c r="C61" s="16">
        <v>0</v>
      </c>
      <c r="D61" s="14">
        <v>0</v>
      </c>
    </row>
    <row r="62" spans="1:4" x14ac:dyDescent="0.3">
      <c r="A62" s="15" t="s">
        <v>4470</v>
      </c>
      <c r="B62" s="16">
        <v>1</v>
      </c>
      <c r="C62" s="16">
        <v>1</v>
      </c>
      <c r="D62" s="14">
        <v>1</v>
      </c>
    </row>
    <row r="63" spans="1:4" x14ac:dyDescent="0.3">
      <c r="A63" s="15" t="s">
        <v>3265</v>
      </c>
      <c r="B63" s="16">
        <v>2</v>
      </c>
      <c r="C63" s="16">
        <v>0</v>
      </c>
      <c r="D63" s="14">
        <v>0</v>
      </c>
    </row>
    <row r="64" spans="1:4" x14ac:dyDescent="0.3">
      <c r="A64" s="15" t="s">
        <v>2434</v>
      </c>
      <c r="B64" s="16">
        <v>1</v>
      </c>
      <c r="C64" s="16">
        <v>0</v>
      </c>
      <c r="D64" s="14">
        <v>0</v>
      </c>
    </row>
    <row r="65" spans="1:4" x14ac:dyDescent="0.3">
      <c r="A65" s="15" t="s">
        <v>1327</v>
      </c>
      <c r="B65" s="16">
        <v>1</v>
      </c>
      <c r="C65" s="16">
        <v>1</v>
      </c>
      <c r="D65" s="14">
        <v>1</v>
      </c>
    </row>
    <row r="66" spans="1:4" x14ac:dyDescent="0.3">
      <c r="A66" s="15" t="s">
        <v>4422</v>
      </c>
      <c r="B66" s="16">
        <v>1</v>
      </c>
      <c r="C66" s="16">
        <v>0</v>
      </c>
      <c r="D66" s="14">
        <v>0</v>
      </c>
    </row>
    <row r="67" spans="1:4" x14ac:dyDescent="0.3">
      <c r="A67" s="15" t="s">
        <v>9444</v>
      </c>
      <c r="B67" s="16">
        <v>3</v>
      </c>
      <c r="C67" s="16">
        <v>0</v>
      </c>
      <c r="D67" s="14">
        <v>0</v>
      </c>
    </row>
    <row r="68" spans="1:4" x14ac:dyDescent="0.3">
      <c r="A68" s="15" t="s">
        <v>10240</v>
      </c>
      <c r="B68" s="16">
        <v>2</v>
      </c>
      <c r="C68" s="16">
        <v>0</v>
      </c>
      <c r="D68" s="14">
        <v>0</v>
      </c>
    </row>
    <row r="69" spans="1:4" x14ac:dyDescent="0.3">
      <c r="A69" s="15" t="s">
        <v>7805</v>
      </c>
      <c r="B69" s="16">
        <v>2</v>
      </c>
      <c r="C69" s="16">
        <v>0</v>
      </c>
      <c r="D69" s="14">
        <v>0</v>
      </c>
    </row>
    <row r="70" spans="1:4" x14ac:dyDescent="0.3">
      <c r="A70" s="15" t="s">
        <v>2107</v>
      </c>
      <c r="B70" s="16">
        <v>1</v>
      </c>
      <c r="C70" s="16">
        <v>0</v>
      </c>
      <c r="D70" s="14">
        <v>0</v>
      </c>
    </row>
    <row r="71" spans="1:4" x14ac:dyDescent="0.3">
      <c r="A71" s="15" t="s">
        <v>5772</v>
      </c>
      <c r="B71" s="16">
        <v>1</v>
      </c>
      <c r="C71" s="16">
        <v>0</v>
      </c>
      <c r="D71" s="14">
        <v>0</v>
      </c>
    </row>
    <row r="72" spans="1:4" x14ac:dyDescent="0.3">
      <c r="A72" s="15" t="s">
        <v>3151</v>
      </c>
      <c r="B72" s="16">
        <v>1</v>
      </c>
      <c r="C72" s="16">
        <v>0</v>
      </c>
      <c r="D72" s="14">
        <v>0</v>
      </c>
    </row>
    <row r="73" spans="1:4" x14ac:dyDescent="0.3">
      <c r="A73" s="15" t="s">
        <v>3338</v>
      </c>
      <c r="B73" s="16">
        <v>1</v>
      </c>
      <c r="C73" s="16">
        <v>0</v>
      </c>
      <c r="D73" s="14">
        <v>0</v>
      </c>
    </row>
    <row r="74" spans="1:4" x14ac:dyDescent="0.3">
      <c r="A74" s="15" t="s">
        <v>3627</v>
      </c>
      <c r="B74" s="16">
        <v>2</v>
      </c>
      <c r="C74" s="16">
        <v>2</v>
      </c>
      <c r="D74" s="14">
        <v>1</v>
      </c>
    </row>
    <row r="75" spans="1:4" x14ac:dyDescent="0.3">
      <c r="A75" s="15" t="s">
        <v>9594</v>
      </c>
      <c r="B75" s="16">
        <v>1</v>
      </c>
      <c r="C75" s="16">
        <v>0</v>
      </c>
      <c r="D75" s="14">
        <v>0</v>
      </c>
    </row>
    <row r="76" spans="1:4" x14ac:dyDescent="0.3">
      <c r="A76" s="15" t="s">
        <v>4744</v>
      </c>
      <c r="B76" s="16">
        <v>1</v>
      </c>
      <c r="C76" s="16">
        <v>1</v>
      </c>
      <c r="D76" s="14">
        <v>1</v>
      </c>
    </row>
    <row r="77" spans="1:4" x14ac:dyDescent="0.3">
      <c r="A77" s="15" t="s">
        <v>7689</v>
      </c>
      <c r="B77" s="16">
        <v>1</v>
      </c>
      <c r="C77" s="16">
        <v>0</v>
      </c>
      <c r="D77" s="14">
        <v>0</v>
      </c>
    </row>
    <row r="78" spans="1:4" x14ac:dyDescent="0.3">
      <c r="A78" s="15" t="s">
        <v>3825</v>
      </c>
      <c r="B78" s="16">
        <v>1</v>
      </c>
      <c r="C78" s="16">
        <v>0</v>
      </c>
      <c r="D78" s="14">
        <v>0</v>
      </c>
    </row>
    <row r="79" spans="1:4" x14ac:dyDescent="0.3">
      <c r="A79" s="15" t="s">
        <v>6473</v>
      </c>
      <c r="B79" s="16">
        <v>1</v>
      </c>
      <c r="C79" s="16">
        <v>0</v>
      </c>
      <c r="D79" s="14">
        <v>0</v>
      </c>
    </row>
    <row r="80" spans="1:4" x14ac:dyDescent="0.3">
      <c r="A80" s="15" t="s">
        <v>6406</v>
      </c>
      <c r="B80" s="16">
        <v>1</v>
      </c>
      <c r="C80" s="16">
        <v>0</v>
      </c>
      <c r="D80" s="14">
        <v>0</v>
      </c>
    </row>
    <row r="81" spans="1:4" x14ac:dyDescent="0.3">
      <c r="A81" s="15" t="s">
        <v>3398</v>
      </c>
      <c r="B81" s="16">
        <v>2</v>
      </c>
      <c r="C81" s="16">
        <v>0</v>
      </c>
      <c r="D81" s="14">
        <v>0</v>
      </c>
    </row>
    <row r="82" spans="1:4" x14ac:dyDescent="0.3">
      <c r="A82" s="15" t="s">
        <v>6021</v>
      </c>
      <c r="B82" s="16">
        <v>1</v>
      </c>
      <c r="C82" s="16">
        <v>0</v>
      </c>
      <c r="D82" s="14">
        <v>0</v>
      </c>
    </row>
    <row r="83" spans="1:4" x14ac:dyDescent="0.3">
      <c r="A83" s="15" t="s">
        <v>1990</v>
      </c>
      <c r="B83" s="16">
        <v>1</v>
      </c>
      <c r="C83" s="16">
        <v>0</v>
      </c>
      <c r="D83" s="14">
        <v>0</v>
      </c>
    </row>
    <row r="84" spans="1:4" x14ac:dyDescent="0.3">
      <c r="A84" s="15" t="s">
        <v>1465</v>
      </c>
      <c r="B84" s="16">
        <v>4</v>
      </c>
      <c r="C84" s="16">
        <v>1</v>
      </c>
      <c r="D84" s="14">
        <f>GETPIVOTDATA("Sum of won flag",$A$3,"contact_name","Asmita Paul")/GETPIVOTDATA("Count of contact_name",$A$3,"contact_name","Asmita Paul")</f>
        <v>0.25</v>
      </c>
    </row>
    <row r="85" spans="1:4" x14ac:dyDescent="0.3">
      <c r="A85" s="15" t="s">
        <v>3509</v>
      </c>
      <c r="B85" s="16">
        <v>1</v>
      </c>
      <c r="C85" s="16">
        <v>1</v>
      </c>
      <c r="D85" s="14">
        <v>1</v>
      </c>
    </row>
    <row r="86" spans="1:4" x14ac:dyDescent="0.3">
      <c r="A86" s="15" t="s">
        <v>2951</v>
      </c>
      <c r="B86" s="16">
        <v>1</v>
      </c>
      <c r="C86" s="16">
        <v>1</v>
      </c>
      <c r="D86" s="14">
        <v>1</v>
      </c>
    </row>
    <row r="87" spans="1:4" x14ac:dyDescent="0.3">
      <c r="A87" s="15" t="s">
        <v>7228</v>
      </c>
      <c r="B87" s="16">
        <v>1</v>
      </c>
      <c r="C87" s="16">
        <v>0</v>
      </c>
      <c r="D87" s="14">
        <v>0</v>
      </c>
    </row>
    <row r="88" spans="1:4" x14ac:dyDescent="0.3">
      <c r="A88" s="15" t="s">
        <v>5505</v>
      </c>
      <c r="B88" s="16">
        <v>2</v>
      </c>
      <c r="C88" s="16">
        <v>0</v>
      </c>
      <c r="D88" s="14">
        <v>0</v>
      </c>
    </row>
    <row r="89" spans="1:4" x14ac:dyDescent="0.3">
      <c r="A89" s="15" t="s">
        <v>10683</v>
      </c>
      <c r="B89" s="16">
        <v>1</v>
      </c>
      <c r="C89" s="16">
        <v>0</v>
      </c>
      <c r="D89" s="14">
        <v>0</v>
      </c>
    </row>
    <row r="90" spans="1:4" x14ac:dyDescent="0.3">
      <c r="A90" s="15" t="s">
        <v>6967</v>
      </c>
      <c r="B90" s="16">
        <v>1</v>
      </c>
      <c r="C90" s="16">
        <v>0</v>
      </c>
      <c r="D90" s="14">
        <v>0</v>
      </c>
    </row>
    <row r="91" spans="1:4" x14ac:dyDescent="0.3">
      <c r="A91" s="15" t="s">
        <v>2598</v>
      </c>
      <c r="B91" s="16">
        <v>3</v>
      </c>
      <c r="C91" s="16">
        <v>0</v>
      </c>
      <c r="D91" s="14">
        <v>0</v>
      </c>
    </row>
    <row r="92" spans="1:4" x14ac:dyDescent="0.3">
      <c r="A92" s="15" t="s">
        <v>9082</v>
      </c>
      <c r="B92" s="16">
        <v>2</v>
      </c>
      <c r="C92" s="16">
        <v>0</v>
      </c>
      <c r="D92" s="14">
        <v>0</v>
      </c>
    </row>
    <row r="93" spans="1:4" x14ac:dyDescent="0.3">
      <c r="A93" s="15" t="s">
        <v>8860</v>
      </c>
      <c r="B93" s="16">
        <v>1</v>
      </c>
      <c r="C93" s="16">
        <v>1</v>
      </c>
      <c r="D93" s="14">
        <v>1</v>
      </c>
    </row>
    <row r="94" spans="1:4" x14ac:dyDescent="0.3">
      <c r="A94" s="15" t="s">
        <v>2576</v>
      </c>
      <c r="B94" s="16">
        <v>3</v>
      </c>
      <c r="C94" s="16">
        <v>0</v>
      </c>
      <c r="D94" s="14">
        <v>0</v>
      </c>
    </row>
    <row r="95" spans="1:4" x14ac:dyDescent="0.3">
      <c r="A95" s="15" t="s">
        <v>1892</v>
      </c>
      <c r="B95" s="16">
        <v>1</v>
      </c>
      <c r="C95" s="16">
        <v>0</v>
      </c>
      <c r="D95" s="14">
        <v>0</v>
      </c>
    </row>
    <row r="96" spans="1:4" x14ac:dyDescent="0.3">
      <c r="A96" s="15" t="s">
        <v>1562</v>
      </c>
      <c r="B96" s="16">
        <v>1</v>
      </c>
      <c r="C96" s="16">
        <v>0</v>
      </c>
      <c r="D96" s="14">
        <v>0</v>
      </c>
    </row>
    <row r="97" spans="1:4" x14ac:dyDescent="0.3">
      <c r="A97" s="15" t="s">
        <v>4652</v>
      </c>
      <c r="B97" s="16">
        <v>3</v>
      </c>
      <c r="C97" s="16">
        <v>0</v>
      </c>
      <c r="D97" s="14">
        <v>0</v>
      </c>
    </row>
    <row r="98" spans="1:4" x14ac:dyDescent="0.3">
      <c r="A98" s="15" t="s">
        <v>229</v>
      </c>
      <c r="B98" s="16">
        <v>1</v>
      </c>
      <c r="C98" s="16">
        <v>0</v>
      </c>
      <c r="D98" s="14">
        <v>0</v>
      </c>
    </row>
    <row r="99" spans="1:4" x14ac:dyDescent="0.3">
      <c r="A99" s="15" t="s">
        <v>6357</v>
      </c>
      <c r="B99" s="16">
        <v>3</v>
      </c>
      <c r="C99" s="16">
        <v>0</v>
      </c>
      <c r="D99" s="14">
        <v>0</v>
      </c>
    </row>
    <row r="100" spans="1:4" x14ac:dyDescent="0.3">
      <c r="A100" s="15" t="s">
        <v>8883</v>
      </c>
      <c r="B100" s="16">
        <v>1</v>
      </c>
      <c r="C100" s="16">
        <v>0</v>
      </c>
      <c r="D100" s="14">
        <v>0</v>
      </c>
    </row>
    <row r="101" spans="1:4" x14ac:dyDescent="0.3">
      <c r="A101" s="15" t="s">
        <v>3681</v>
      </c>
      <c r="B101" s="16">
        <v>1</v>
      </c>
      <c r="C101" s="16">
        <v>0</v>
      </c>
      <c r="D101" s="14">
        <v>0</v>
      </c>
    </row>
    <row r="102" spans="1:4" x14ac:dyDescent="0.3">
      <c r="A102" s="15" t="s">
        <v>287</v>
      </c>
      <c r="B102" s="16">
        <v>1</v>
      </c>
      <c r="C102" s="16">
        <v>0</v>
      </c>
      <c r="D102" s="14">
        <v>0</v>
      </c>
    </row>
    <row r="103" spans="1:4" x14ac:dyDescent="0.3">
      <c r="A103" s="15" t="s">
        <v>3637</v>
      </c>
      <c r="B103" s="16">
        <v>2</v>
      </c>
      <c r="C103" s="16">
        <v>0</v>
      </c>
      <c r="D103" s="14">
        <v>0</v>
      </c>
    </row>
    <row r="104" spans="1:4" x14ac:dyDescent="0.3">
      <c r="A104" s="15" t="s">
        <v>816</v>
      </c>
      <c r="B104" s="16">
        <v>2</v>
      </c>
      <c r="C104" s="16">
        <v>0</v>
      </c>
      <c r="D104" s="14">
        <v>0</v>
      </c>
    </row>
    <row r="105" spans="1:4" x14ac:dyDescent="0.3">
      <c r="A105" s="15" t="s">
        <v>1965</v>
      </c>
      <c r="B105" s="16">
        <v>1</v>
      </c>
      <c r="C105" s="16">
        <v>0</v>
      </c>
      <c r="D105" s="14">
        <v>0</v>
      </c>
    </row>
    <row r="106" spans="1:4" x14ac:dyDescent="0.3">
      <c r="A106" s="15" t="s">
        <v>8586</v>
      </c>
      <c r="B106" s="16">
        <v>2</v>
      </c>
      <c r="C106" s="16">
        <v>0</v>
      </c>
      <c r="D106" s="14">
        <v>0</v>
      </c>
    </row>
    <row r="107" spans="1:4" x14ac:dyDescent="0.3">
      <c r="A107" s="15" t="s">
        <v>3992</v>
      </c>
      <c r="B107" s="16">
        <v>1</v>
      </c>
      <c r="C107" s="16">
        <v>1</v>
      </c>
      <c r="D107" s="14">
        <v>1</v>
      </c>
    </row>
    <row r="108" spans="1:4" x14ac:dyDescent="0.3">
      <c r="A108" s="15" t="s">
        <v>9217</v>
      </c>
      <c r="B108" s="16">
        <v>1</v>
      </c>
      <c r="C108" s="16">
        <v>0</v>
      </c>
      <c r="D108" s="14">
        <v>0</v>
      </c>
    </row>
    <row r="109" spans="1:4" x14ac:dyDescent="0.3">
      <c r="A109" s="15" t="s">
        <v>673</v>
      </c>
      <c r="B109" s="16">
        <v>1</v>
      </c>
      <c r="C109" s="16">
        <v>0</v>
      </c>
      <c r="D109" s="14">
        <v>0</v>
      </c>
    </row>
    <row r="110" spans="1:4" x14ac:dyDescent="0.3">
      <c r="A110" s="15" t="s">
        <v>5957</v>
      </c>
      <c r="B110" s="16">
        <v>2</v>
      </c>
      <c r="C110" s="16">
        <v>0</v>
      </c>
      <c r="D110" s="14">
        <v>0</v>
      </c>
    </row>
    <row r="111" spans="1:4" x14ac:dyDescent="0.3">
      <c r="A111" s="15" t="s">
        <v>6939</v>
      </c>
      <c r="B111" s="16">
        <v>1</v>
      </c>
      <c r="C111" s="16">
        <v>0</v>
      </c>
      <c r="D111" s="14">
        <v>0</v>
      </c>
    </row>
    <row r="112" spans="1:4" x14ac:dyDescent="0.3">
      <c r="A112" s="15" t="s">
        <v>7548</v>
      </c>
      <c r="B112" s="16">
        <v>1</v>
      </c>
      <c r="C112" s="16">
        <v>0</v>
      </c>
      <c r="D112" s="14">
        <v>0</v>
      </c>
    </row>
    <row r="113" spans="1:4" x14ac:dyDescent="0.3">
      <c r="A113" s="15" t="s">
        <v>6951</v>
      </c>
      <c r="B113" s="16">
        <v>1</v>
      </c>
      <c r="C113" s="16">
        <v>0</v>
      </c>
      <c r="D113" s="14">
        <v>0</v>
      </c>
    </row>
    <row r="114" spans="1:4" x14ac:dyDescent="0.3">
      <c r="A114" s="15" t="s">
        <v>5866</v>
      </c>
      <c r="B114" s="16">
        <v>2</v>
      </c>
      <c r="C114" s="16">
        <v>0</v>
      </c>
      <c r="D114" s="14">
        <v>0</v>
      </c>
    </row>
    <row r="115" spans="1:4" x14ac:dyDescent="0.3">
      <c r="A115" s="15" t="s">
        <v>392</v>
      </c>
      <c r="B115" s="16">
        <v>1</v>
      </c>
      <c r="C115" s="16">
        <v>0</v>
      </c>
      <c r="D115" s="14">
        <v>0</v>
      </c>
    </row>
    <row r="116" spans="1:4" x14ac:dyDescent="0.3">
      <c r="A116" s="15" t="s">
        <v>5025</v>
      </c>
      <c r="B116" s="16">
        <v>1</v>
      </c>
      <c r="C116" s="16">
        <v>0</v>
      </c>
      <c r="D116" s="14">
        <v>0</v>
      </c>
    </row>
    <row r="117" spans="1:4" x14ac:dyDescent="0.3">
      <c r="A117" s="15" t="s">
        <v>7066</v>
      </c>
      <c r="B117" s="16">
        <v>4</v>
      </c>
      <c r="C117" s="16">
        <v>0</v>
      </c>
      <c r="D117" s="14">
        <v>0</v>
      </c>
    </row>
    <row r="118" spans="1:4" x14ac:dyDescent="0.3">
      <c r="A118" s="15" t="s">
        <v>3330</v>
      </c>
      <c r="B118" s="16">
        <v>1</v>
      </c>
      <c r="C118" s="16">
        <v>0</v>
      </c>
      <c r="D118" s="14">
        <v>0</v>
      </c>
    </row>
    <row r="119" spans="1:4" x14ac:dyDescent="0.3">
      <c r="A119" s="15" t="s">
        <v>4950</v>
      </c>
      <c r="B119" s="16">
        <v>1</v>
      </c>
      <c r="C119" s="16">
        <v>0</v>
      </c>
      <c r="D119" s="14">
        <v>0</v>
      </c>
    </row>
    <row r="120" spans="1:4" x14ac:dyDescent="0.3">
      <c r="A120" s="15" t="s">
        <v>2460</v>
      </c>
      <c r="B120" s="16">
        <v>1</v>
      </c>
      <c r="C120" s="16">
        <v>0</v>
      </c>
      <c r="D120" s="14">
        <v>0</v>
      </c>
    </row>
    <row r="121" spans="1:4" x14ac:dyDescent="0.3">
      <c r="A121" s="15" t="s">
        <v>665</v>
      </c>
      <c r="B121" s="16">
        <v>1</v>
      </c>
      <c r="C121" s="16">
        <v>0</v>
      </c>
      <c r="D121" s="14">
        <v>0</v>
      </c>
    </row>
    <row r="122" spans="1:4" x14ac:dyDescent="0.3">
      <c r="A122" s="15" t="s">
        <v>9965</v>
      </c>
      <c r="B122" s="16">
        <v>1</v>
      </c>
      <c r="C122" s="16">
        <v>0</v>
      </c>
      <c r="D122" s="14">
        <v>0</v>
      </c>
    </row>
    <row r="123" spans="1:4" x14ac:dyDescent="0.3">
      <c r="A123" s="15" t="s">
        <v>1952</v>
      </c>
      <c r="B123" s="16">
        <v>1</v>
      </c>
      <c r="C123" s="16">
        <v>0</v>
      </c>
      <c r="D123" s="14">
        <v>0</v>
      </c>
    </row>
    <row r="124" spans="1:4" x14ac:dyDescent="0.3">
      <c r="A124" s="15" t="s">
        <v>6030</v>
      </c>
      <c r="B124" s="16">
        <v>1</v>
      </c>
      <c r="C124" s="16">
        <v>0</v>
      </c>
      <c r="D124" s="14">
        <v>0</v>
      </c>
    </row>
    <row r="125" spans="1:4" x14ac:dyDescent="0.3">
      <c r="A125" s="15" t="s">
        <v>949</v>
      </c>
      <c r="B125" s="16">
        <v>2</v>
      </c>
      <c r="C125" s="16">
        <v>0</v>
      </c>
      <c r="D125" s="14">
        <v>0</v>
      </c>
    </row>
    <row r="126" spans="1:4" x14ac:dyDescent="0.3">
      <c r="A126" s="15" t="s">
        <v>899</v>
      </c>
      <c r="B126" s="16">
        <v>1</v>
      </c>
      <c r="C126" s="16">
        <v>0</v>
      </c>
      <c r="D126" s="14">
        <v>0</v>
      </c>
    </row>
    <row r="127" spans="1:4" x14ac:dyDescent="0.3">
      <c r="A127" s="15" t="s">
        <v>4717</v>
      </c>
      <c r="B127" s="16">
        <v>1</v>
      </c>
      <c r="C127" s="16">
        <v>0</v>
      </c>
      <c r="D127" s="14">
        <v>0</v>
      </c>
    </row>
    <row r="128" spans="1:4" x14ac:dyDescent="0.3">
      <c r="A128" s="15" t="s">
        <v>3800</v>
      </c>
      <c r="B128" s="16">
        <v>1</v>
      </c>
      <c r="C128" s="16">
        <v>0</v>
      </c>
      <c r="D128" s="14">
        <v>0</v>
      </c>
    </row>
    <row r="129" spans="1:4" x14ac:dyDescent="0.3">
      <c r="A129" s="15" t="s">
        <v>2474</v>
      </c>
      <c r="B129" s="16">
        <v>1</v>
      </c>
      <c r="C129" s="16">
        <v>0</v>
      </c>
      <c r="D129" s="14">
        <v>0</v>
      </c>
    </row>
    <row r="130" spans="1:4" x14ac:dyDescent="0.3">
      <c r="A130" s="15" t="s">
        <v>9478</v>
      </c>
      <c r="B130" s="16">
        <v>2</v>
      </c>
      <c r="C130" s="16">
        <v>0</v>
      </c>
      <c r="D130" s="14">
        <v>0</v>
      </c>
    </row>
    <row r="131" spans="1:4" x14ac:dyDescent="0.3">
      <c r="A131" s="15" t="s">
        <v>3964</v>
      </c>
      <c r="B131" s="16">
        <v>2</v>
      </c>
      <c r="C131" s="16">
        <v>0</v>
      </c>
      <c r="D131" s="14">
        <v>0</v>
      </c>
    </row>
    <row r="132" spans="1:4" x14ac:dyDescent="0.3">
      <c r="A132" s="15" t="s">
        <v>3578</v>
      </c>
      <c r="B132" s="16">
        <v>2</v>
      </c>
      <c r="C132" s="16">
        <v>0</v>
      </c>
      <c r="D132" s="14">
        <v>0</v>
      </c>
    </row>
    <row r="133" spans="1:4" x14ac:dyDescent="0.3">
      <c r="A133" s="15" t="s">
        <v>8725</v>
      </c>
      <c r="B133" s="16">
        <v>2</v>
      </c>
      <c r="C133" s="16">
        <v>0</v>
      </c>
      <c r="D133" s="14">
        <v>0</v>
      </c>
    </row>
    <row r="134" spans="1:4" x14ac:dyDescent="0.3">
      <c r="A134" s="15" t="s">
        <v>5454</v>
      </c>
      <c r="B134" s="16">
        <v>1</v>
      </c>
      <c r="C134" s="16">
        <v>0</v>
      </c>
      <c r="D134" s="14">
        <v>0</v>
      </c>
    </row>
    <row r="135" spans="1:4" x14ac:dyDescent="0.3">
      <c r="A135" s="15" t="s">
        <v>7861</v>
      </c>
      <c r="B135" s="16">
        <v>1</v>
      </c>
      <c r="C135" s="16">
        <v>0</v>
      </c>
      <c r="D135" s="14">
        <v>0</v>
      </c>
    </row>
    <row r="136" spans="1:4" x14ac:dyDescent="0.3">
      <c r="A136" s="15" t="s">
        <v>7704</v>
      </c>
      <c r="B136" s="16">
        <v>2</v>
      </c>
      <c r="C136" s="16">
        <v>0</v>
      </c>
      <c r="D136" s="14">
        <v>0</v>
      </c>
    </row>
    <row r="137" spans="1:4" x14ac:dyDescent="0.3">
      <c r="A137" s="15" t="s">
        <v>5705</v>
      </c>
      <c r="B137" s="16">
        <v>1</v>
      </c>
      <c r="C137" s="16">
        <v>0</v>
      </c>
      <c r="D137" s="14">
        <v>0</v>
      </c>
    </row>
    <row r="138" spans="1:4" x14ac:dyDescent="0.3">
      <c r="A138" s="15" t="s">
        <v>7573</v>
      </c>
      <c r="B138" s="16">
        <v>1</v>
      </c>
      <c r="C138" s="16">
        <v>0</v>
      </c>
      <c r="D138" s="14">
        <v>0</v>
      </c>
    </row>
    <row r="139" spans="1:4" x14ac:dyDescent="0.3">
      <c r="A139" s="15" t="s">
        <v>1383</v>
      </c>
      <c r="B139" s="16">
        <v>2</v>
      </c>
      <c r="C139" s="16">
        <v>0</v>
      </c>
      <c r="D139" s="14">
        <v>0</v>
      </c>
    </row>
    <row r="140" spans="1:4" x14ac:dyDescent="0.3">
      <c r="A140" s="15" t="s">
        <v>3983</v>
      </c>
      <c r="B140" s="16">
        <v>1</v>
      </c>
      <c r="C140" s="16">
        <v>1</v>
      </c>
      <c r="D140" s="14">
        <v>1</v>
      </c>
    </row>
    <row r="141" spans="1:4" x14ac:dyDescent="0.3">
      <c r="A141" s="15" t="s">
        <v>7616</v>
      </c>
      <c r="B141" s="16">
        <v>3</v>
      </c>
      <c r="C141" s="16">
        <v>0</v>
      </c>
      <c r="D141" s="14">
        <v>0</v>
      </c>
    </row>
    <row r="142" spans="1:4" x14ac:dyDescent="0.3">
      <c r="A142" s="15" t="s">
        <v>8358</v>
      </c>
      <c r="B142" s="16">
        <v>4</v>
      </c>
      <c r="C142" s="16">
        <v>0</v>
      </c>
      <c r="D142" s="14">
        <v>0</v>
      </c>
    </row>
    <row r="143" spans="1:4" x14ac:dyDescent="0.3">
      <c r="A143" s="15" t="s">
        <v>5123</v>
      </c>
      <c r="B143" s="16">
        <v>1</v>
      </c>
      <c r="C143" s="16">
        <v>0</v>
      </c>
      <c r="D143" s="14">
        <v>0</v>
      </c>
    </row>
    <row r="144" spans="1:4" x14ac:dyDescent="0.3">
      <c r="A144" s="15" t="s">
        <v>8750</v>
      </c>
      <c r="B144" s="16">
        <v>2</v>
      </c>
      <c r="C144" s="16">
        <v>0</v>
      </c>
      <c r="D144" s="14">
        <v>0</v>
      </c>
    </row>
    <row r="145" spans="1:4" x14ac:dyDescent="0.3">
      <c r="A145" s="15" t="s">
        <v>4364</v>
      </c>
      <c r="B145" s="16">
        <v>1</v>
      </c>
      <c r="C145" s="16">
        <v>0</v>
      </c>
      <c r="D145" s="14">
        <v>0</v>
      </c>
    </row>
    <row r="146" spans="1:4" x14ac:dyDescent="0.3">
      <c r="A146" s="15" t="s">
        <v>8836</v>
      </c>
      <c r="B146" s="16">
        <v>2</v>
      </c>
      <c r="C146" s="16">
        <v>0</v>
      </c>
      <c r="D146" s="14">
        <v>0</v>
      </c>
    </row>
    <row r="147" spans="1:4" x14ac:dyDescent="0.3">
      <c r="A147" s="15" t="s">
        <v>2981</v>
      </c>
      <c r="B147" s="16">
        <v>1</v>
      </c>
      <c r="C147" s="16">
        <v>0</v>
      </c>
      <c r="D147" s="14">
        <v>0</v>
      </c>
    </row>
    <row r="148" spans="1:4" x14ac:dyDescent="0.3">
      <c r="A148" s="15" t="s">
        <v>4112</v>
      </c>
      <c r="B148" s="16">
        <v>1</v>
      </c>
      <c r="C148" s="16">
        <v>0</v>
      </c>
      <c r="D148" s="14">
        <v>0</v>
      </c>
    </row>
    <row r="149" spans="1:4" x14ac:dyDescent="0.3">
      <c r="A149" s="15" t="s">
        <v>7514</v>
      </c>
      <c r="B149" s="16">
        <v>1</v>
      </c>
      <c r="C149" s="16">
        <v>0</v>
      </c>
      <c r="D149" s="14">
        <v>0</v>
      </c>
    </row>
    <row r="150" spans="1:4" x14ac:dyDescent="0.3">
      <c r="A150" s="15" t="s">
        <v>2887</v>
      </c>
      <c r="B150" s="16">
        <v>1</v>
      </c>
      <c r="C150" s="16">
        <v>0</v>
      </c>
      <c r="D150" s="14">
        <v>0</v>
      </c>
    </row>
    <row r="151" spans="1:4" x14ac:dyDescent="0.3">
      <c r="A151" s="15" t="s">
        <v>7096</v>
      </c>
      <c r="B151" s="16">
        <v>1</v>
      </c>
      <c r="C151" s="16">
        <v>0</v>
      </c>
      <c r="D151" s="14">
        <v>0</v>
      </c>
    </row>
    <row r="152" spans="1:4" x14ac:dyDescent="0.3">
      <c r="A152" s="15" t="s">
        <v>849</v>
      </c>
      <c r="B152" s="16">
        <v>1</v>
      </c>
      <c r="C152" s="16">
        <v>0</v>
      </c>
      <c r="D152" s="14">
        <v>0</v>
      </c>
    </row>
    <row r="153" spans="1:4" x14ac:dyDescent="0.3">
      <c r="A153" s="15" t="s">
        <v>5853</v>
      </c>
      <c r="B153" s="16">
        <v>2</v>
      </c>
      <c r="C153" s="16">
        <v>0</v>
      </c>
      <c r="D153" s="14">
        <v>0</v>
      </c>
    </row>
    <row r="154" spans="1:4" x14ac:dyDescent="0.3">
      <c r="A154" s="15" t="s">
        <v>6894</v>
      </c>
      <c r="B154" s="16">
        <v>2</v>
      </c>
      <c r="C154" s="16">
        <v>0</v>
      </c>
      <c r="D154" s="14">
        <v>0</v>
      </c>
    </row>
    <row r="155" spans="1:4" x14ac:dyDescent="0.3">
      <c r="A155" s="15" t="s">
        <v>5103</v>
      </c>
      <c r="B155" s="16">
        <v>2</v>
      </c>
      <c r="C155" s="16">
        <v>0</v>
      </c>
      <c r="D155" s="14">
        <v>0</v>
      </c>
    </row>
    <row r="156" spans="1:4" x14ac:dyDescent="0.3">
      <c r="A156" s="15" t="s">
        <v>5140</v>
      </c>
      <c r="B156" s="16">
        <v>1</v>
      </c>
      <c r="C156" s="16">
        <v>0</v>
      </c>
      <c r="D156" s="14">
        <v>0</v>
      </c>
    </row>
    <row r="157" spans="1:4" x14ac:dyDescent="0.3">
      <c r="A157" s="15" t="s">
        <v>9528</v>
      </c>
      <c r="B157" s="16">
        <v>1</v>
      </c>
      <c r="C157" s="16">
        <v>0</v>
      </c>
      <c r="D157" s="14">
        <v>0</v>
      </c>
    </row>
    <row r="158" spans="1:4" x14ac:dyDescent="0.3">
      <c r="A158" s="15" t="s">
        <v>157</v>
      </c>
      <c r="B158" s="16">
        <v>1</v>
      </c>
      <c r="C158" s="16">
        <v>0</v>
      </c>
      <c r="D158" s="14">
        <v>0</v>
      </c>
    </row>
    <row r="159" spans="1:4" x14ac:dyDescent="0.3">
      <c r="A159" s="15" t="s">
        <v>4590</v>
      </c>
      <c r="B159" s="16">
        <v>1</v>
      </c>
      <c r="C159" s="16">
        <v>0</v>
      </c>
      <c r="D159" s="14">
        <v>0</v>
      </c>
    </row>
    <row r="160" spans="1:4" x14ac:dyDescent="0.3">
      <c r="A160" s="15" t="s">
        <v>1343</v>
      </c>
      <c r="B160" s="16">
        <v>1</v>
      </c>
      <c r="C160" s="16">
        <v>0</v>
      </c>
      <c r="D160" s="14">
        <v>0</v>
      </c>
    </row>
    <row r="161" spans="1:4" x14ac:dyDescent="0.3">
      <c r="A161" s="15" t="s">
        <v>2372</v>
      </c>
      <c r="B161" s="16">
        <v>1</v>
      </c>
      <c r="C161" s="16">
        <v>0</v>
      </c>
      <c r="D161" s="14">
        <v>0</v>
      </c>
    </row>
    <row r="162" spans="1:4" x14ac:dyDescent="0.3">
      <c r="A162" s="15" t="s">
        <v>7716</v>
      </c>
      <c r="B162" s="16">
        <v>2</v>
      </c>
      <c r="C162" s="16">
        <v>0</v>
      </c>
      <c r="D162" s="14">
        <v>0</v>
      </c>
    </row>
    <row r="163" spans="1:4" x14ac:dyDescent="0.3">
      <c r="A163" s="15" t="s">
        <v>6338</v>
      </c>
      <c r="B163" s="16">
        <v>1</v>
      </c>
      <c r="C163" s="16">
        <v>0</v>
      </c>
      <c r="D163" s="14">
        <v>0</v>
      </c>
    </row>
    <row r="164" spans="1:4" x14ac:dyDescent="0.3">
      <c r="A164" s="15" t="s">
        <v>5183</v>
      </c>
      <c r="B164" s="16">
        <v>1</v>
      </c>
      <c r="C164" s="16">
        <v>0</v>
      </c>
      <c r="D164" s="14">
        <v>0</v>
      </c>
    </row>
    <row r="165" spans="1:4" x14ac:dyDescent="0.3">
      <c r="A165" s="15" t="s">
        <v>7057</v>
      </c>
      <c r="B165" s="16">
        <v>1</v>
      </c>
      <c r="C165" s="16">
        <v>0</v>
      </c>
      <c r="D165" s="14">
        <v>0</v>
      </c>
    </row>
    <row r="166" spans="1:4" x14ac:dyDescent="0.3">
      <c r="A166" s="15" t="s">
        <v>4480</v>
      </c>
      <c r="B166" s="16">
        <v>2</v>
      </c>
      <c r="C166" s="16">
        <v>0</v>
      </c>
      <c r="D166" s="14">
        <v>0</v>
      </c>
    </row>
    <row r="167" spans="1:4" x14ac:dyDescent="0.3">
      <c r="A167" s="15" t="s">
        <v>7893</v>
      </c>
      <c r="B167" s="16">
        <v>3</v>
      </c>
      <c r="C167" s="16">
        <v>0</v>
      </c>
      <c r="D167" s="14">
        <v>0</v>
      </c>
    </row>
    <row r="168" spans="1:4" x14ac:dyDescent="0.3">
      <c r="A168" s="15" t="s">
        <v>5148</v>
      </c>
      <c r="B168" s="16">
        <v>2</v>
      </c>
      <c r="C168" s="16">
        <v>0</v>
      </c>
      <c r="D168" s="14">
        <v>0</v>
      </c>
    </row>
    <row r="169" spans="1:4" x14ac:dyDescent="0.3">
      <c r="A169" s="15" t="s">
        <v>7673</v>
      </c>
      <c r="B169" s="16">
        <v>1</v>
      </c>
      <c r="C169" s="16">
        <v>0</v>
      </c>
      <c r="D169" s="14">
        <v>0</v>
      </c>
    </row>
    <row r="170" spans="1:4" x14ac:dyDescent="0.3">
      <c r="A170" s="15" t="s">
        <v>1702</v>
      </c>
      <c r="B170" s="16">
        <v>1</v>
      </c>
      <c r="C170" s="16">
        <v>0</v>
      </c>
      <c r="D170" s="14">
        <v>0</v>
      </c>
    </row>
    <row r="171" spans="1:4" x14ac:dyDescent="0.3">
      <c r="A171" s="15" t="s">
        <v>10212</v>
      </c>
      <c r="B171" s="16">
        <v>1</v>
      </c>
      <c r="C171" s="16">
        <v>0</v>
      </c>
      <c r="D171" s="14">
        <v>0</v>
      </c>
    </row>
    <row r="172" spans="1:4" x14ac:dyDescent="0.3">
      <c r="A172" s="15" t="s">
        <v>3945</v>
      </c>
      <c r="B172" s="16">
        <v>1</v>
      </c>
      <c r="C172" s="16">
        <v>0</v>
      </c>
      <c r="D172" s="14">
        <v>0</v>
      </c>
    </row>
    <row r="173" spans="1:4" x14ac:dyDescent="0.3">
      <c r="A173" s="15" t="s">
        <v>1514</v>
      </c>
      <c r="B173" s="16">
        <v>1</v>
      </c>
      <c r="C173" s="16">
        <v>0</v>
      </c>
      <c r="D173" s="14">
        <v>0</v>
      </c>
    </row>
    <row r="174" spans="1:4" x14ac:dyDescent="0.3">
      <c r="A174" s="15" t="s">
        <v>8990</v>
      </c>
      <c r="B174" s="16">
        <v>2</v>
      </c>
      <c r="C174" s="16">
        <v>0</v>
      </c>
      <c r="D174" s="14">
        <v>0</v>
      </c>
    </row>
    <row r="175" spans="1:4" x14ac:dyDescent="0.3">
      <c r="A175" s="15" t="s">
        <v>2764</v>
      </c>
      <c r="B175" s="16">
        <v>2</v>
      </c>
      <c r="C175" s="16">
        <v>0</v>
      </c>
      <c r="D175" s="14">
        <v>0</v>
      </c>
    </row>
    <row r="176" spans="1:4" x14ac:dyDescent="0.3">
      <c r="A176" s="15" t="s">
        <v>10224</v>
      </c>
      <c r="B176" s="16">
        <v>1</v>
      </c>
      <c r="C176" s="16">
        <v>0</v>
      </c>
      <c r="D176" s="14">
        <v>0</v>
      </c>
    </row>
    <row r="177" spans="1:4" x14ac:dyDescent="0.3">
      <c r="A177" s="15" t="s">
        <v>6126</v>
      </c>
      <c r="B177" s="16">
        <v>2</v>
      </c>
      <c r="C177" s="16">
        <v>0</v>
      </c>
      <c r="D177" s="14">
        <v>0</v>
      </c>
    </row>
    <row r="178" spans="1:4" x14ac:dyDescent="0.3">
      <c r="A178" s="15" t="s">
        <v>7501</v>
      </c>
      <c r="B178" s="16">
        <v>1</v>
      </c>
      <c r="C178" s="16">
        <v>0</v>
      </c>
      <c r="D178" s="14">
        <v>0</v>
      </c>
    </row>
    <row r="179" spans="1:4" x14ac:dyDescent="0.3">
      <c r="A179" s="15" t="s">
        <v>5349</v>
      </c>
      <c r="B179" s="16">
        <v>2</v>
      </c>
      <c r="C179" s="16">
        <v>0</v>
      </c>
      <c r="D179" s="14">
        <v>0</v>
      </c>
    </row>
    <row r="180" spans="1:4" x14ac:dyDescent="0.3">
      <c r="A180" s="15" t="s">
        <v>10278</v>
      </c>
      <c r="B180" s="16">
        <v>1</v>
      </c>
      <c r="C180" s="16">
        <v>0</v>
      </c>
      <c r="D180" s="14">
        <v>0</v>
      </c>
    </row>
    <row r="181" spans="1:4" x14ac:dyDescent="0.3">
      <c r="A181" s="15" t="s">
        <v>7310</v>
      </c>
      <c r="B181" s="16">
        <v>1</v>
      </c>
      <c r="C181" s="16">
        <v>0</v>
      </c>
      <c r="D181" s="14">
        <v>0</v>
      </c>
    </row>
    <row r="182" spans="1:4" x14ac:dyDescent="0.3">
      <c r="A182" s="15" t="s">
        <v>5724</v>
      </c>
      <c r="B182" s="16">
        <v>2</v>
      </c>
      <c r="C182" s="16">
        <v>0</v>
      </c>
      <c r="D182" s="14">
        <v>0</v>
      </c>
    </row>
    <row r="183" spans="1:4" x14ac:dyDescent="0.3">
      <c r="A183" s="15" t="s">
        <v>1092</v>
      </c>
      <c r="B183" s="16">
        <v>1</v>
      </c>
      <c r="C183" s="16">
        <v>0</v>
      </c>
      <c r="D183" s="14">
        <v>0</v>
      </c>
    </row>
    <row r="184" spans="1:4" x14ac:dyDescent="0.3">
      <c r="A184" s="15" t="s">
        <v>10478</v>
      </c>
      <c r="B184" s="16">
        <v>1</v>
      </c>
      <c r="C184" s="16">
        <v>0</v>
      </c>
      <c r="D184" s="14">
        <v>0</v>
      </c>
    </row>
    <row r="185" spans="1:4" x14ac:dyDescent="0.3">
      <c r="A185" s="15" t="s">
        <v>1364</v>
      </c>
      <c r="B185" s="16">
        <v>2</v>
      </c>
      <c r="C185" s="16">
        <v>0</v>
      </c>
      <c r="D185" s="14">
        <v>0</v>
      </c>
    </row>
    <row r="186" spans="1:4" x14ac:dyDescent="0.3">
      <c r="A186" s="15" t="s">
        <v>8627</v>
      </c>
      <c r="B186" s="16">
        <v>1</v>
      </c>
      <c r="C186" s="16">
        <v>0</v>
      </c>
      <c r="D186" s="14">
        <v>0</v>
      </c>
    </row>
    <row r="187" spans="1:4" x14ac:dyDescent="0.3">
      <c r="A187" s="15" t="s">
        <v>5290</v>
      </c>
      <c r="B187" s="16">
        <v>1</v>
      </c>
      <c r="C187" s="16">
        <v>0</v>
      </c>
      <c r="D187" s="14">
        <v>0</v>
      </c>
    </row>
    <row r="188" spans="1:4" x14ac:dyDescent="0.3">
      <c r="A188" s="15" t="s">
        <v>4493</v>
      </c>
      <c r="B188" s="16">
        <v>2</v>
      </c>
      <c r="C188" s="16">
        <v>0</v>
      </c>
      <c r="D188" s="14">
        <v>0</v>
      </c>
    </row>
    <row r="189" spans="1:4" x14ac:dyDescent="0.3">
      <c r="A189" s="15" t="s">
        <v>9754</v>
      </c>
      <c r="B189" s="16">
        <v>1</v>
      </c>
      <c r="C189" s="16">
        <v>0</v>
      </c>
      <c r="D189" s="14">
        <v>0</v>
      </c>
    </row>
    <row r="190" spans="1:4" x14ac:dyDescent="0.3">
      <c r="A190" s="15" t="s">
        <v>2033</v>
      </c>
      <c r="B190" s="16">
        <v>1</v>
      </c>
      <c r="C190" s="16">
        <v>0</v>
      </c>
      <c r="D190" s="14">
        <v>0</v>
      </c>
    </row>
    <row r="191" spans="1:4" x14ac:dyDescent="0.3">
      <c r="A191" s="15" t="s">
        <v>584</v>
      </c>
      <c r="B191" s="16">
        <v>2</v>
      </c>
      <c r="C191" s="16">
        <v>1</v>
      </c>
      <c r="D191" s="14">
        <v>0.5</v>
      </c>
    </row>
    <row r="192" spans="1:4" x14ac:dyDescent="0.3">
      <c r="A192" s="15" t="s">
        <v>10669</v>
      </c>
      <c r="B192" s="16">
        <v>1</v>
      </c>
      <c r="C192" s="16">
        <v>0</v>
      </c>
      <c r="D192" s="14">
        <v>0</v>
      </c>
    </row>
    <row r="193" spans="1:4" x14ac:dyDescent="0.3">
      <c r="A193" s="15" t="s">
        <v>1882</v>
      </c>
      <c r="B193" s="16">
        <v>1</v>
      </c>
      <c r="C193" s="16">
        <v>0</v>
      </c>
      <c r="D193" s="14">
        <v>0</v>
      </c>
    </row>
    <row r="194" spans="1:4" x14ac:dyDescent="0.3">
      <c r="A194" s="15" t="s">
        <v>7780</v>
      </c>
      <c r="B194" s="16">
        <v>2</v>
      </c>
      <c r="C194" s="16">
        <v>0</v>
      </c>
      <c r="D194" s="14">
        <v>0</v>
      </c>
    </row>
    <row r="195" spans="1:4" x14ac:dyDescent="0.3">
      <c r="A195" s="15" t="s">
        <v>2537</v>
      </c>
      <c r="B195" s="16">
        <v>1</v>
      </c>
      <c r="C195" s="16">
        <v>0</v>
      </c>
      <c r="D195" s="14">
        <v>0</v>
      </c>
    </row>
    <row r="196" spans="1:4" x14ac:dyDescent="0.3">
      <c r="A196" s="15" t="s">
        <v>2132</v>
      </c>
      <c r="B196" s="16">
        <v>1</v>
      </c>
      <c r="C196" s="16">
        <v>0</v>
      </c>
      <c r="D196" s="14">
        <v>0</v>
      </c>
    </row>
    <row r="197" spans="1:4" x14ac:dyDescent="0.3">
      <c r="A197" s="15" t="s">
        <v>6367</v>
      </c>
      <c r="B197" s="16">
        <v>3</v>
      </c>
      <c r="C197" s="16">
        <v>0</v>
      </c>
      <c r="D197" s="14">
        <v>0</v>
      </c>
    </row>
    <row r="198" spans="1:4" x14ac:dyDescent="0.3">
      <c r="A198" s="15" t="s">
        <v>2273</v>
      </c>
      <c r="B198" s="16">
        <v>2</v>
      </c>
      <c r="C198" s="16">
        <v>0</v>
      </c>
      <c r="D198" s="14">
        <v>0</v>
      </c>
    </row>
    <row r="199" spans="1:4" x14ac:dyDescent="0.3">
      <c r="A199" s="15" t="s">
        <v>1930</v>
      </c>
      <c r="B199" s="16">
        <v>1</v>
      </c>
      <c r="C199" s="16">
        <v>0</v>
      </c>
      <c r="D199" s="14">
        <v>0</v>
      </c>
    </row>
    <row r="200" spans="1:4" x14ac:dyDescent="0.3">
      <c r="A200" s="15" t="s">
        <v>6485</v>
      </c>
      <c r="B200" s="16">
        <v>2</v>
      </c>
      <c r="C200" s="16">
        <v>0</v>
      </c>
      <c r="D200" s="14">
        <v>0</v>
      </c>
    </row>
    <row r="201" spans="1:4" x14ac:dyDescent="0.3">
      <c r="A201" s="15" t="s">
        <v>2443</v>
      </c>
      <c r="B201" s="16">
        <v>1</v>
      </c>
      <c r="C201" s="16">
        <v>0</v>
      </c>
      <c r="D201" s="14">
        <v>0</v>
      </c>
    </row>
    <row r="202" spans="1:4" x14ac:dyDescent="0.3">
      <c r="A202" s="15" t="s">
        <v>7162</v>
      </c>
      <c r="B202" s="16">
        <v>1</v>
      </c>
      <c r="C202" s="16">
        <v>0</v>
      </c>
      <c r="D202" s="14">
        <v>0</v>
      </c>
    </row>
    <row r="203" spans="1:4" x14ac:dyDescent="0.3">
      <c r="A203" s="15" t="s">
        <v>3487</v>
      </c>
      <c r="B203" s="16">
        <v>1</v>
      </c>
      <c r="C203" s="16">
        <v>0</v>
      </c>
      <c r="D203" s="14">
        <v>0</v>
      </c>
    </row>
    <row r="204" spans="1:4" x14ac:dyDescent="0.3">
      <c r="A204" s="15" t="s">
        <v>6808</v>
      </c>
      <c r="B204" s="16">
        <v>3</v>
      </c>
      <c r="C204" s="16">
        <v>0</v>
      </c>
      <c r="D204" s="14">
        <v>0</v>
      </c>
    </row>
    <row r="205" spans="1:4" x14ac:dyDescent="0.3">
      <c r="A205" s="15" t="s">
        <v>2299</v>
      </c>
      <c r="B205" s="16">
        <v>1</v>
      </c>
      <c r="C205" s="16">
        <v>0</v>
      </c>
      <c r="D205" s="14">
        <v>0</v>
      </c>
    </row>
    <row r="206" spans="1:4" x14ac:dyDescent="0.3">
      <c r="A206" s="15" t="s">
        <v>3768</v>
      </c>
      <c r="B206" s="16">
        <v>1</v>
      </c>
      <c r="C206" s="16">
        <v>1</v>
      </c>
      <c r="D206" s="14">
        <v>1</v>
      </c>
    </row>
    <row r="207" spans="1:4" x14ac:dyDescent="0.3">
      <c r="A207" s="15" t="s">
        <v>1448</v>
      </c>
      <c r="B207" s="16">
        <v>1</v>
      </c>
      <c r="C207" s="16">
        <v>0</v>
      </c>
      <c r="D207" s="14">
        <v>0</v>
      </c>
    </row>
    <row r="208" spans="1:4" x14ac:dyDescent="0.3">
      <c r="A208" s="15" t="s">
        <v>2409</v>
      </c>
      <c r="B208" s="16">
        <v>1</v>
      </c>
      <c r="C208" s="16">
        <v>0</v>
      </c>
      <c r="D208" s="14">
        <v>0</v>
      </c>
    </row>
    <row r="209" spans="1:4" x14ac:dyDescent="0.3">
      <c r="A209" s="15" t="s">
        <v>7321</v>
      </c>
      <c r="B209" s="16">
        <v>2</v>
      </c>
      <c r="C209" s="16">
        <v>0</v>
      </c>
      <c r="D209" s="14">
        <v>0</v>
      </c>
    </row>
    <row r="210" spans="1:4" x14ac:dyDescent="0.3">
      <c r="A210" s="15" t="s">
        <v>4930</v>
      </c>
      <c r="B210" s="16">
        <v>4</v>
      </c>
      <c r="C210" s="16">
        <v>0</v>
      </c>
      <c r="D210" s="14">
        <v>0</v>
      </c>
    </row>
    <row r="211" spans="1:4" x14ac:dyDescent="0.3">
      <c r="A211" s="15" t="s">
        <v>2813</v>
      </c>
      <c r="B211" s="16">
        <v>1</v>
      </c>
      <c r="C211" s="16">
        <v>0</v>
      </c>
      <c r="D211" s="14">
        <v>0</v>
      </c>
    </row>
    <row r="212" spans="1:4" x14ac:dyDescent="0.3">
      <c r="A212" s="15" t="s">
        <v>6922</v>
      </c>
      <c r="B212" s="16">
        <v>1</v>
      </c>
      <c r="C212" s="16">
        <v>0</v>
      </c>
      <c r="D212" s="14">
        <v>0</v>
      </c>
    </row>
    <row r="213" spans="1:4" x14ac:dyDescent="0.3">
      <c r="A213" s="15" t="s">
        <v>9542</v>
      </c>
      <c r="B213" s="16">
        <v>1</v>
      </c>
      <c r="C213" s="16">
        <v>0</v>
      </c>
      <c r="D213" s="14">
        <v>0</v>
      </c>
    </row>
    <row r="214" spans="1:4" x14ac:dyDescent="0.3">
      <c r="A214" s="15" t="s">
        <v>4346</v>
      </c>
      <c r="B214" s="16">
        <v>2</v>
      </c>
      <c r="C214" s="16">
        <v>0</v>
      </c>
      <c r="D214" s="14">
        <v>0</v>
      </c>
    </row>
    <row r="215" spans="1:4" x14ac:dyDescent="0.3">
      <c r="A215" s="15" t="s">
        <v>7748</v>
      </c>
      <c r="B215" s="16">
        <v>1</v>
      </c>
      <c r="C215" s="16">
        <v>0</v>
      </c>
      <c r="D215" s="14">
        <v>0</v>
      </c>
    </row>
    <row r="216" spans="1:4" x14ac:dyDescent="0.3">
      <c r="A216" s="15" t="s">
        <v>4393</v>
      </c>
      <c r="B216" s="16">
        <v>1</v>
      </c>
      <c r="C216" s="16">
        <v>0</v>
      </c>
      <c r="D216" s="14">
        <v>0</v>
      </c>
    </row>
    <row r="217" spans="1:4" x14ac:dyDescent="0.3">
      <c r="A217" s="15" t="s">
        <v>3225</v>
      </c>
      <c r="B217" s="16">
        <v>1</v>
      </c>
      <c r="C217" s="16">
        <v>0</v>
      </c>
      <c r="D217" s="14">
        <v>0</v>
      </c>
    </row>
    <row r="218" spans="1:4" x14ac:dyDescent="0.3">
      <c r="A218" s="15" t="s">
        <v>7428</v>
      </c>
      <c r="B218" s="16">
        <v>2</v>
      </c>
      <c r="C218" s="16">
        <v>0</v>
      </c>
      <c r="D218" s="14">
        <v>0</v>
      </c>
    </row>
    <row r="219" spans="1:4" x14ac:dyDescent="0.3">
      <c r="A219" s="15" t="s">
        <v>1938</v>
      </c>
      <c r="B219" s="16">
        <v>2</v>
      </c>
      <c r="C219" s="16">
        <v>0</v>
      </c>
      <c r="D219" s="14">
        <v>0</v>
      </c>
    </row>
    <row r="220" spans="1:4" x14ac:dyDescent="0.3">
      <c r="A220" s="15" t="s">
        <v>10121</v>
      </c>
      <c r="B220" s="16">
        <v>1</v>
      </c>
      <c r="C220" s="16">
        <v>0</v>
      </c>
      <c r="D220" s="14">
        <v>0</v>
      </c>
    </row>
    <row r="221" spans="1:4" x14ac:dyDescent="0.3">
      <c r="A221" s="15" t="s">
        <v>6845</v>
      </c>
      <c r="B221" s="16">
        <v>2</v>
      </c>
      <c r="C221" s="16">
        <v>0</v>
      </c>
      <c r="D221" s="14">
        <v>0</v>
      </c>
    </row>
    <row r="222" spans="1:4" x14ac:dyDescent="0.3">
      <c r="A222" s="15" t="s">
        <v>928</v>
      </c>
      <c r="B222" s="16">
        <v>2</v>
      </c>
      <c r="C222" s="16">
        <v>0</v>
      </c>
      <c r="D222" s="14">
        <v>0</v>
      </c>
    </row>
    <row r="223" spans="1:4" x14ac:dyDescent="0.3">
      <c r="A223" s="15" t="s">
        <v>10327</v>
      </c>
      <c r="B223" s="16">
        <v>2</v>
      </c>
      <c r="C223" s="16">
        <v>0</v>
      </c>
      <c r="D223" s="14">
        <v>0</v>
      </c>
    </row>
    <row r="224" spans="1:4" x14ac:dyDescent="0.3">
      <c r="A224" s="15" t="s">
        <v>1667</v>
      </c>
      <c r="B224" s="16">
        <v>1</v>
      </c>
      <c r="C224" s="16">
        <v>0</v>
      </c>
      <c r="D224" s="14">
        <v>0</v>
      </c>
    </row>
    <row r="225" spans="1:4" x14ac:dyDescent="0.3">
      <c r="A225" s="15" t="s">
        <v>10037</v>
      </c>
      <c r="B225" s="16">
        <v>1</v>
      </c>
      <c r="C225" s="16">
        <v>0</v>
      </c>
      <c r="D225" s="14">
        <v>0</v>
      </c>
    </row>
    <row r="226" spans="1:4" x14ac:dyDescent="0.3">
      <c r="A226" s="15" t="s">
        <v>9868</v>
      </c>
      <c r="B226" s="16">
        <v>1</v>
      </c>
      <c r="C226" s="16">
        <v>0</v>
      </c>
      <c r="D226" s="14">
        <v>0</v>
      </c>
    </row>
    <row r="227" spans="1:4" x14ac:dyDescent="0.3">
      <c r="A227" s="15" t="s">
        <v>1202</v>
      </c>
      <c r="B227" s="16">
        <v>2</v>
      </c>
      <c r="C227" s="16">
        <v>0</v>
      </c>
      <c r="D227" s="14">
        <v>0</v>
      </c>
    </row>
    <row r="228" spans="1:4" x14ac:dyDescent="0.3">
      <c r="A228" s="15" t="s">
        <v>1977</v>
      </c>
      <c r="B228" s="16">
        <v>2</v>
      </c>
      <c r="C228" s="16">
        <v>0</v>
      </c>
      <c r="D228" s="14">
        <v>0</v>
      </c>
    </row>
    <row r="229" spans="1:4" x14ac:dyDescent="0.3">
      <c r="A229" s="15" t="s">
        <v>364</v>
      </c>
      <c r="B229" s="16">
        <v>3</v>
      </c>
      <c r="C229" s="16">
        <v>1</v>
      </c>
      <c r="D229" s="14">
        <v>0</v>
      </c>
    </row>
    <row r="230" spans="1:4" x14ac:dyDescent="0.3">
      <c r="A230" s="15" t="s">
        <v>5649</v>
      </c>
      <c r="B230" s="16">
        <v>1</v>
      </c>
      <c r="C230" s="16">
        <v>1</v>
      </c>
      <c r="D230" s="14">
        <v>1</v>
      </c>
    </row>
    <row r="231" spans="1:4" x14ac:dyDescent="0.3">
      <c r="A231" s="15" t="s">
        <v>2042</v>
      </c>
      <c r="B231" s="16">
        <v>1</v>
      </c>
      <c r="C231" s="16">
        <v>0</v>
      </c>
      <c r="D231" s="14">
        <v>0</v>
      </c>
    </row>
    <row r="232" spans="1:4" x14ac:dyDescent="0.3">
      <c r="A232" s="15" t="s">
        <v>10253</v>
      </c>
      <c r="B232" s="16">
        <v>3</v>
      </c>
      <c r="C232" s="16">
        <v>0</v>
      </c>
      <c r="D232" s="14">
        <v>0</v>
      </c>
    </row>
    <row r="233" spans="1:4" x14ac:dyDescent="0.3">
      <c r="A233" s="15" t="s">
        <v>3778</v>
      </c>
      <c r="B233" s="16">
        <v>2</v>
      </c>
      <c r="C233" s="16">
        <v>0</v>
      </c>
      <c r="D233" s="14">
        <v>0</v>
      </c>
    </row>
    <row r="234" spans="1:4" x14ac:dyDescent="0.3">
      <c r="A234" s="15" t="s">
        <v>4021</v>
      </c>
      <c r="B234" s="16">
        <v>1</v>
      </c>
      <c r="C234" s="16">
        <v>1</v>
      </c>
      <c r="D234" s="14">
        <v>1</v>
      </c>
    </row>
    <row r="235" spans="1:4" x14ac:dyDescent="0.3">
      <c r="A235" s="15" t="s">
        <v>3143</v>
      </c>
      <c r="B235" s="16">
        <v>1</v>
      </c>
      <c r="C235" s="16">
        <v>0</v>
      </c>
      <c r="D235" s="14">
        <v>0</v>
      </c>
    </row>
    <row r="236" spans="1:4" x14ac:dyDescent="0.3">
      <c r="A236" s="15" t="s">
        <v>9509</v>
      </c>
      <c r="B236" s="16">
        <v>1</v>
      </c>
      <c r="C236" s="16">
        <v>0</v>
      </c>
      <c r="D236" s="14">
        <v>0</v>
      </c>
    </row>
    <row r="237" spans="1:4" x14ac:dyDescent="0.3">
      <c r="A237" s="15" t="s">
        <v>3500</v>
      </c>
      <c r="B237" s="16">
        <v>1</v>
      </c>
      <c r="C237" s="16">
        <v>0</v>
      </c>
      <c r="D237" s="14">
        <v>0</v>
      </c>
    </row>
    <row r="238" spans="1:4" x14ac:dyDescent="0.3">
      <c r="A238" s="15" t="s">
        <v>8251</v>
      </c>
      <c r="B238" s="16">
        <v>1</v>
      </c>
      <c r="C238" s="16">
        <v>0</v>
      </c>
      <c r="D238" s="14">
        <v>0</v>
      </c>
    </row>
    <row r="239" spans="1:4" x14ac:dyDescent="0.3">
      <c r="A239" s="15" t="s">
        <v>7237</v>
      </c>
      <c r="B239" s="16">
        <v>1</v>
      </c>
      <c r="C239" s="16">
        <v>0</v>
      </c>
      <c r="D239" s="14">
        <v>0</v>
      </c>
    </row>
    <row r="240" spans="1:4" x14ac:dyDescent="0.3">
      <c r="A240" s="15" t="s">
        <v>4161</v>
      </c>
      <c r="B240" s="16">
        <v>1</v>
      </c>
      <c r="C240" s="16">
        <v>0</v>
      </c>
      <c r="D240" s="14">
        <v>0</v>
      </c>
    </row>
    <row r="241" spans="1:4" x14ac:dyDescent="0.3">
      <c r="A241" s="15" t="s">
        <v>7246</v>
      </c>
      <c r="B241" s="16">
        <v>1</v>
      </c>
      <c r="C241" s="16">
        <v>0</v>
      </c>
      <c r="D241" s="14">
        <v>0</v>
      </c>
    </row>
    <row r="242" spans="1:4" x14ac:dyDescent="0.3">
      <c r="A242" s="15" t="s">
        <v>7460</v>
      </c>
      <c r="B242" s="16">
        <v>2</v>
      </c>
      <c r="C242" s="16">
        <v>0</v>
      </c>
      <c r="D242" s="14">
        <v>0</v>
      </c>
    </row>
    <row r="243" spans="1:4" x14ac:dyDescent="0.3">
      <c r="A243" s="15" t="s">
        <v>10645</v>
      </c>
      <c r="B243" s="16">
        <v>1</v>
      </c>
      <c r="C243" s="16">
        <v>0</v>
      </c>
      <c r="D243" s="14">
        <v>0</v>
      </c>
    </row>
    <row r="244" spans="1:4" x14ac:dyDescent="0.3">
      <c r="A244" s="15" t="s">
        <v>2380</v>
      </c>
      <c r="B244" s="16">
        <v>1</v>
      </c>
      <c r="C244" s="16">
        <v>0</v>
      </c>
      <c r="D244" s="14">
        <v>0</v>
      </c>
    </row>
    <row r="245" spans="1:4" x14ac:dyDescent="0.3">
      <c r="A245" s="15" t="s">
        <v>9292</v>
      </c>
      <c r="B245" s="16">
        <v>3</v>
      </c>
      <c r="C245" s="16">
        <v>3</v>
      </c>
      <c r="D245" s="14">
        <v>1</v>
      </c>
    </row>
    <row r="246" spans="1:4" x14ac:dyDescent="0.3">
      <c r="A246" s="15" t="s">
        <v>773</v>
      </c>
      <c r="B246" s="16">
        <v>2</v>
      </c>
      <c r="C246" s="16">
        <v>1</v>
      </c>
      <c r="D246" s="14">
        <v>0.5</v>
      </c>
    </row>
    <row r="247" spans="1:4" x14ac:dyDescent="0.3">
      <c r="A247" s="15" t="s">
        <v>1909</v>
      </c>
      <c r="B247" s="16">
        <v>1</v>
      </c>
      <c r="C247" s="16">
        <v>0</v>
      </c>
      <c r="D247" s="14">
        <v>0</v>
      </c>
    </row>
    <row r="248" spans="1:4" x14ac:dyDescent="0.3">
      <c r="A248" s="15" t="s">
        <v>6931</v>
      </c>
      <c r="B248" s="16">
        <v>2</v>
      </c>
      <c r="C248" s="16">
        <v>0</v>
      </c>
      <c r="D248" s="14">
        <v>0</v>
      </c>
    </row>
    <row r="249" spans="1:4" x14ac:dyDescent="0.3">
      <c r="A249" s="15" t="s">
        <v>5601</v>
      </c>
      <c r="B249" s="16">
        <v>1</v>
      </c>
      <c r="C249" s="16">
        <v>0</v>
      </c>
      <c r="D249" s="14">
        <v>0</v>
      </c>
    </row>
    <row r="250" spans="1:4" x14ac:dyDescent="0.3">
      <c r="A250" s="15" t="s">
        <v>3760</v>
      </c>
      <c r="B250" s="16">
        <v>2</v>
      </c>
      <c r="C250" s="16">
        <v>0</v>
      </c>
      <c r="D250" s="14">
        <v>0</v>
      </c>
    </row>
    <row r="251" spans="1:4" x14ac:dyDescent="0.3">
      <c r="A251" s="15" t="s">
        <v>8661</v>
      </c>
      <c r="B251" s="16">
        <v>4</v>
      </c>
      <c r="C251" s="16">
        <v>0</v>
      </c>
      <c r="D251" s="14">
        <v>0</v>
      </c>
    </row>
    <row r="252" spans="1:4" x14ac:dyDescent="0.3">
      <c r="A252" s="15" t="s">
        <v>2279</v>
      </c>
      <c r="B252" s="16">
        <v>2</v>
      </c>
      <c r="C252" s="16">
        <v>0</v>
      </c>
      <c r="D252" s="14">
        <v>0</v>
      </c>
    </row>
    <row r="253" spans="1:4" x14ac:dyDescent="0.3">
      <c r="A253" s="15" t="s">
        <v>4824</v>
      </c>
      <c r="B253" s="16">
        <v>1</v>
      </c>
      <c r="C253" s="16">
        <v>0</v>
      </c>
      <c r="D253" s="14">
        <v>0</v>
      </c>
    </row>
    <row r="254" spans="1:4" x14ac:dyDescent="0.3">
      <c r="A254" s="15" t="s">
        <v>4263</v>
      </c>
      <c r="B254" s="16">
        <v>1</v>
      </c>
      <c r="C254" s="16">
        <v>0</v>
      </c>
      <c r="D254" s="14">
        <v>0</v>
      </c>
    </row>
    <row r="255" spans="1:4" x14ac:dyDescent="0.3">
      <c r="A255" s="15" t="s">
        <v>3276</v>
      </c>
      <c r="B255" s="16">
        <v>1</v>
      </c>
      <c r="C255" s="16">
        <v>0</v>
      </c>
      <c r="D255" s="14">
        <v>0</v>
      </c>
    </row>
    <row r="256" spans="1:4" x14ac:dyDescent="0.3">
      <c r="A256" s="15" t="s">
        <v>1501</v>
      </c>
      <c r="B256" s="16">
        <v>1</v>
      </c>
      <c r="C256" s="16">
        <v>0</v>
      </c>
      <c r="D256" s="14">
        <v>0</v>
      </c>
    </row>
    <row r="257" spans="1:4" x14ac:dyDescent="0.3">
      <c r="A257" s="15" t="s">
        <v>2098</v>
      </c>
      <c r="B257" s="16">
        <v>1</v>
      </c>
      <c r="C257" s="16">
        <v>0</v>
      </c>
      <c r="D257" s="14">
        <v>0</v>
      </c>
    </row>
    <row r="258" spans="1:4" x14ac:dyDescent="0.3">
      <c r="A258" s="15" t="s">
        <v>4141</v>
      </c>
      <c r="B258" s="16">
        <v>1</v>
      </c>
      <c r="C258" s="16">
        <v>0</v>
      </c>
      <c r="D258" s="14">
        <v>0</v>
      </c>
    </row>
    <row r="259" spans="1:4" x14ac:dyDescent="0.3">
      <c r="A259" s="15" t="s">
        <v>3712</v>
      </c>
      <c r="B259" s="16">
        <v>2</v>
      </c>
      <c r="C259" s="16">
        <v>0</v>
      </c>
      <c r="D259" s="14">
        <v>0</v>
      </c>
    </row>
    <row r="260" spans="1:4" x14ac:dyDescent="0.3">
      <c r="A260" s="15" t="s">
        <v>10514</v>
      </c>
      <c r="B260" s="16">
        <v>2</v>
      </c>
      <c r="C260" s="16">
        <v>0</v>
      </c>
      <c r="D260" s="14">
        <v>0</v>
      </c>
    </row>
    <row r="261" spans="1:4" x14ac:dyDescent="0.3">
      <c r="A261" s="15" t="s">
        <v>9893</v>
      </c>
      <c r="B261" s="16">
        <v>3</v>
      </c>
      <c r="C261" s="16">
        <v>0</v>
      </c>
      <c r="D261" s="14">
        <v>0</v>
      </c>
    </row>
    <row r="262" spans="1:4" x14ac:dyDescent="0.3">
      <c r="A262" s="15" t="s">
        <v>3203</v>
      </c>
      <c r="B262" s="16">
        <v>1</v>
      </c>
      <c r="C262" s="16">
        <v>0</v>
      </c>
      <c r="D262" s="14">
        <v>0</v>
      </c>
    </row>
    <row r="263" spans="1:4" x14ac:dyDescent="0.3">
      <c r="A263" s="15" t="s">
        <v>6497</v>
      </c>
      <c r="B263" s="16">
        <v>3</v>
      </c>
      <c r="C263" s="16">
        <v>0</v>
      </c>
      <c r="D263" s="14">
        <v>0</v>
      </c>
    </row>
    <row r="264" spans="1:4" x14ac:dyDescent="0.3">
      <c r="A264" s="15" t="s">
        <v>2705</v>
      </c>
      <c r="B264" s="16">
        <v>2</v>
      </c>
      <c r="C264" s="16">
        <v>0</v>
      </c>
      <c r="D264" s="14">
        <v>0</v>
      </c>
    </row>
    <row r="265" spans="1:4" x14ac:dyDescent="0.3">
      <c r="A265" s="15" t="s">
        <v>6553</v>
      </c>
      <c r="B265" s="16">
        <v>2</v>
      </c>
      <c r="C265" s="16">
        <v>0</v>
      </c>
      <c r="D265" s="14">
        <v>0</v>
      </c>
    </row>
    <row r="266" spans="1:4" x14ac:dyDescent="0.3">
      <c r="A266" s="15" t="s">
        <v>8613</v>
      </c>
      <c r="B266" s="16">
        <v>3</v>
      </c>
      <c r="C266" s="16">
        <v>0</v>
      </c>
      <c r="D266" s="14">
        <v>0</v>
      </c>
    </row>
    <row r="267" spans="1:4" x14ac:dyDescent="0.3">
      <c r="A267" s="15" t="s">
        <v>9005</v>
      </c>
      <c r="B267" s="16">
        <v>1</v>
      </c>
      <c r="C267" s="16">
        <v>0</v>
      </c>
      <c r="D267" s="14">
        <v>0</v>
      </c>
    </row>
    <row r="268" spans="1:4" x14ac:dyDescent="0.3">
      <c r="A268" s="15" t="s">
        <v>4872</v>
      </c>
      <c r="B268" s="16">
        <v>2</v>
      </c>
      <c r="C268" s="16">
        <v>0</v>
      </c>
      <c r="D268" s="14">
        <v>0</v>
      </c>
    </row>
    <row r="269" spans="1:4" x14ac:dyDescent="0.3">
      <c r="A269" s="15" t="s">
        <v>2425</v>
      </c>
      <c r="B269" s="16">
        <v>1</v>
      </c>
      <c r="C269" s="16">
        <v>0</v>
      </c>
      <c r="D269" s="14">
        <v>0</v>
      </c>
    </row>
    <row r="270" spans="1:4" x14ac:dyDescent="0.3">
      <c r="A270" s="15" t="s">
        <v>5055</v>
      </c>
      <c r="B270" s="16">
        <v>1</v>
      </c>
      <c r="C270" s="16">
        <v>0</v>
      </c>
      <c r="D270" s="14">
        <v>0</v>
      </c>
    </row>
    <row r="271" spans="1:4" x14ac:dyDescent="0.3">
      <c r="A271" s="15" t="s">
        <v>3348</v>
      </c>
      <c r="B271" s="16">
        <v>2</v>
      </c>
      <c r="C271" s="16">
        <v>0</v>
      </c>
      <c r="D271" s="14">
        <v>0</v>
      </c>
    </row>
    <row r="272" spans="1:4" x14ac:dyDescent="0.3">
      <c r="A272" s="15" t="s">
        <v>10074</v>
      </c>
      <c r="B272" s="16">
        <v>2</v>
      </c>
      <c r="C272" s="16">
        <v>0</v>
      </c>
      <c r="D272" s="14">
        <v>0</v>
      </c>
    </row>
    <row r="273" spans="1:4" x14ac:dyDescent="0.3">
      <c r="A273" s="15" t="s">
        <v>2353</v>
      </c>
      <c r="B273" s="16">
        <v>2</v>
      </c>
      <c r="C273" s="16">
        <v>0</v>
      </c>
      <c r="D273" s="14">
        <v>0</v>
      </c>
    </row>
    <row r="274" spans="1:4" x14ac:dyDescent="0.3">
      <c r="A274" s="15" t="s">
        <v>10565</v>
      </c>
      <c r="B274" s="16">
        <v>2</v>
      </c>
      <c r="C274" s="16">
        <v>0</v>
      </c>
      <c r="D274" s="14">
        <v>0</v>
      </c>
    </row>
    <row r="275" spans="1:4" x14ac:dyDescent="0.3">
      <c r="A275" s="15" t="s">
        <v>2240</v>
      </c>
      <c r="B275" s="16">
        <v>1</v>
      </c>
      <c r="C275" s="16">
        <v>1</v>
      </c>
      <c r="D275" s="14">
        <v>1</v>
      </c>
    </row>
    <row r="276" spans="1:4" x14ac:dyDescent="0.3">
      <c r="A276" s="15" t="s">
        <v>7557</v>
      </c>
      <c r="B276" s="16">
        <v>2</v>
      </c>
      <c r="C276" s="16">
        <v>0</v>
      </c>
      <c r="D276" s="14">
        <v>0</v>
      </c>
    </row>
    <row r="277" spans="1:4" x14ac:dyDescent="0.3">
      <c r="A277" s="15" t="s">
        <v>3553</v>
      </c>
      <c r="B277" s="16">
        <v>3</v>
      </c>
      <c r="C277" s="16">
        <v>0</v>
      </c>
      <c r="D277" s="14">
        <v>0</v>
      </c>
    </row>
    <row r="278" spans="1:4" x14ac:dyDescent="0.3">
      <c r="A278" s="15" t="s">
        <v>7292</v>
      </c>
      <c r="B278" s="16">
        <v>1</v>
      </c>
      <c r="C278" s="16">
        <v>0</v>
      </c>
      <c r="D278" s="14">
        <v>0</v>
      </c>
    </row>
    <row r="279" spans="1:4" x14ac:dyDescent="0.3">
      <c r="A279" s="15" t="s">
        <v>2546</v>
      </c>
      <c r="B279" s="16">
        <v>3</v>
      </c>
      <c r="C279" s="16">
        <v>0</v>
      </c>
      <c r="D279" s="14">
        <v>0</v>
      </c>
    </row>
    <row r="280" spans="1:4" x14ac:dyDescent="0.3">
      <c r="A280" s="15" t="s">
        <v>462</v>
      </c>
      <c r="B280" s="16">
        <v>3</v>
      </c>
      <c r="C280" s="16">
        <v>3</v>
      </c>
      <c r="D280" s="14">
        <v>1</v>
      </c>
    </row>
    <row r="281" spans="1:4" x14ac:dyDescent="0.3">
      <c r="A281" s="15" t="s">
        <v>6797</v>
      </c>
      <c r="B281" s="16">
        <v>2</v>
      </c>
      <c r="C281" s="16">
        <v>0</v>
      </c>
      <c r="D281" s="14">
        <v>0</v>
      </c>
    </row>
    <row r="282" spans="1:4" x14ac:dyDescent="0.3">
      <c r="A282" s="15" t="s">
        <v>7416</v>
      </c>
      <c r="B282" s="16">
        <v>1</v>
      </c>
      <c r="C282" s="16">
        <v>0</v>
      </c>
      <c r="D282" s="14">
        <v>0</v>
      </c>
    </row>
    <row r="283" spans="1:4" x14ac:dyDescent="0.3">
      <c r="A283" s="15" t="s">
        <v>6711</v>
      </c>
      <c r="B283" s="16">
        <v>1</v>
      </c>
      <c r="C283" s="16">
        <v>1</v>
      </c>
      <c r="D283" s="14">
        <v>1</v>
      </c>
    </row>
    <row r="284" spans="1:4" x14ac:dyDescent="0.3">
      <c r="A284" s="15" t="s">
        <v>2390</v>
      </c>
      <c r="B284" s="16">
        <v>1</v>
      </c>
      <c r="C284" s="16">
        <v>1</v>
      </c>
      <c r="D284" s="14">
        <v>1</v>
      </c>
    </row>
    <row r="285" spans="1:4" x14ac:dyDescent="0.3">
      <c r="A285" s="15" t="s">
        <v>1375</v>
      </c>
      <c r="B285" s="16">
        <v>1</v>
      </c>
      <c r="C285" s="16">
        <v>0</v>
      </c>
      <c r="D285" s="14">
        <v>0</v>
      </c>
    </row>
    <row r="286" spans="1:4" x14ac:dyDescent="0.3">
      <c r="A286" s="15" t="s">
        <v>6148</v>
      </c>
      <c r="B286" s="16">
        <v>2</v>
      </c>
      <c r="C286" s="16">
        <v>0</v>
      </c>
      <c r="D286" s="14">
        <v>0</v>
      </c>
    </row>
    <row r="287" spans="1:4" x14ac:dyDescent="0.3">
      <c r="A287" s="15" t="s">
        <v>9824</v>
      </c>
      <c r="B287" s="16">
        <v>1</v>
      </c>
      <c r="C287" s="16">
        <v>0</v>
      </c>
      <c r="D287" s="14">
        <v>0</v>
      </c>
    </row>
    <row r="288" spans="1:4" x14ac:dyDescent="0.3">
      <c r="A288" s="15" t="s">
        <v>5074</v>
      </c>
      <c r="B288" s="16">
        <v>1</v>
      </c>
      <c r="C288" s="16">
        <v>0</v>
      </c>
      <c r="D288" s="14">
        <v>0</v>
      </c>
    </row>
    <row r="289" spans="1:4" x14ac:dyDescent="0.3">
      <c r="A289" s="15" t="s">
        <v>10691</v>
      </c>
      <c r="B289" s="16">
        <v>2</v>
      </c>
      <c r="C289" s="16">
        <v>0</v>
      </c>
      <c r="D289" s="14">
        <v>0</v>
      </c>
    </row>
    <row r="290" spans="1:4" x14ac:dyDescent="0.3">
      <c r="A290" s="15" t="s">
        <v>9284</v>
      </c>
      <c r="B290" s="16">
        <v>1</v>
      </c>
      <c r="C290" s="16">
        <v>1</v>
      </c>
      <c r="D290" s="14">
        <v>1</v>
      </c>
    </row>
    <row r="291" spans="1:4" x14ac:dyDescent="0.3">
      <c r="A291" s="15" t="s">
        <v>7726</v>
      </c>
      <c r="B291" s="16">
        <v>1</v>
      </c>
      <c r="C291" s="16">
        <v>0</v>
      </c>
      <c r="D291" s="14">
        <v>0</v>
      </c>
    </row>
    <row r="292" spans="1:4" x14ac:dyDescent="0.3">
      <c r="A292" s="15" t="s">
        <v>4678</v>
      </c>
      <c r="B292" s="16">
        <v>1</v>
      </c>
      <c r="C292" s="16">
        <v>0</v>
      </c>
      <c r="D292" s="14">
        <v>0</v>
      </c>
    </row>
    <row r="293" spans="1:4" x14ac:dyDescent="0.3">
      <c r="A293" s="15" t="s">
        <v>8157</v>
      </c>
      <c r="B293" s="16">
        <v>2</v>
      </c>
      <c r="C293" s="16">
        <v>0</v>
      </c>
      <c r="D293" s="14">
        <v>0</v>
      </c>
    </row>
    <row r="294" spans="1:4" x14ac:dyDescent="0.3">
      <c r="A294" s="15" t="s">
        <v>2643</v>
      </c>
      <c r="B294" s="16">
        <v>3</v>
      </c>
      <c r="C294" s="16">
        <v>0</v>
      </c>
      <c r="D294" s="14">
        <v>0</v>
      </c>
    </row>
    <row r="295" spans="1:4" x14ac:dyDescent="0.3">
      <c r="A295" s="15" t="s">
        <v>7348</v>
      </c>
      <c r="B295" s="16">
        <v>1</v>
      </c>
      <c r="C295" s="16">
        <v>0</v>
      </c>
      <c r="D295" s="14">
        <v>0</v>
      </c>
    </row>
    <row r="296" spans="1:4" x14ac:dyDescent="0.3">
      <c r="A296" s="15" t="s">
        <v>2085</v>
      </c>
      <c r="B296" s="16">
        <v>1</v>
      </c>
      <c r="C296" s="16">
        <v>0</v>
      </c>
      <c r="D296" s="14">
        <v>0</v>
      </c>
    </row>
    <row r="297" spans="1:4" x14ac:dyDescent="0.3">
      <c r="A297" s="15" t="s">
        <v>8495</v>
      </c>
      <c r="B297" s="16">
        <v>1</v>
      </c>
      <c r="C297" s="16">
        <v>0</v>
      </c>
      <c r="D297" s="14">
        <v>0</v>
      </c>
    </row>
    <row r="298" spans="1:4" x14ac:dyDescent="0.3">
      <c r="A298" s="15" t="s">
        <v>9153</v>
      </c>
      <c r="B298" s="16">
        <v>1</v>
      </c>
      <c r="C298" s="16">
        <v>0</v>
      </c>
      <c r="D298" s="14">
        <v>0</v>
      </c>
    </row>
    <row r="299" spans="1:4" x14ac:dyDescent="0.3">
      <c r="A299" s="15" t="s">
        <v>9060</v>
      </c>
      <c r="B299" s="16">
        <v>2</v>
      </c>
      <c r="C299" s="16">
        <v>0</v>
      </c>
      <c r="D299" s="14">
        <v>0</v>
      </c>
    </row>
    <row r="300" spans="1:4" x14ac:dyDescent="0.3">
      <c r="A300" s="15" t="s">
        <v>8517</v>
      </c>
      <c r="B300" s="16">
        <v>1</v>
      </c>
      <c r="C300" s="16">
        <v>0</v>
      </c>
      <c r="D300" s="14">
        <v>0</v>
      </c>
    </row>
    <row r="301" spans="1:4" x14ac:dyDescent="0.3">
      <c r="A301" s="15" t="s">
        <v>7775</v>
      </c>
      <c r="B301" s="16">
        <v>1</v>
      </c>
      <c r="C301" s="16">
        <v>0</v>
      </c>
      <c r="D301" s="14">
        <v>0</v>
      </c>
    </row>
    <row r="302" spans="1:4" x14ac:dyDescent="0.3">
      <c r="A302" s="15" t="s">
        <v>7469</v>
      </c>
      <c r="B302" s="16">
        <v>2</v>
      </c>
      <c r="C302" s="16">
        <v>0</v>
      </c>
      <c r="D302" s="14">
        <v>0</v>
      </c>
    </row>
    <row r="303" spans="1:4" x14ac:dyDescent="0.3">
      <c r="A303" s="15" t="s">
        <v>6533</v>
      </c>
      <c r="B303" s="16">
        <v>1</v>
      </c>
      <c r="C303" s="16">
        <v>0</v>
      </c>
      <c r="D303" s="14">
        <v>0</v>
      </c>
    </row>
    <row r="304" spans="1:4" x14ac:dyDescent="0.3">
      <c r="A304" s="15" t="s">
        <v>212</v>
      </c>
      <c r="B304" s="16">
        <v>1</v>
      </c>
      <c r="C304" s="16">
        <v>1</v>
      </c>
      <c r="D304" s="14">
        <v>1</v>
      </c>
    </row>
    <row r="305" spans="1:4" x14ac:dyDescent="0.3">
      <c r="A305" s="15" t="s">
        <v>7528</v>
      </c>
      <c r="B305" s="16">
        <v>1</v>
      </c>
      <c r="C305" s="16">
        <v>0</v>
      </c>
      <c r="D305" s="14">
        <v>0</v>
      </c>
    </row>
    <row r="306" spans="1:4" x14ac:dyDescent="0.3">
      <c r="A306" s="15" t="s">
        <v>10390</v>
      </c>
      <c r="B306" s="16">
        <v>2</v>
      </c>
      <c r="C306" s="16">
        <v>0</v>
      </c>
      <c r="D306" s="14">
        <v>0</v>
      </c>
    </row>
    <row r="307" spans="1:4" x14ac:dyDescent="0.3">
      <c r="A307" s="15" t="s">
        <v>5317</v>
      </c>
      <c r="B307" s="16">
        <v>1</v>
      </c>
      <c r="C307" s="16">
        <v>0</v>
      </c>
      <c r="D307" s="14">
        <v>0</v>
      </c>
    </row>
    <row r="308" spans="1:4" x14ac:dyDescent="0.3">
      <c r="A308" s="15" t="s">
        <v>9199</v>
      </c>
      <c r="B308" s="16">
        <v>2</v>
      </c>
      <c r="C308" s="16">
        <v>0</v>
      </c>
      <c r="D308" s="14">
        <v>0</v>
      </c>
    </row>
    <row r="309" spans="1:4" x14ac:dyDescent="0.3">
      <c r="A309" s="15" t="s">
        <v>336</v>
      </c>
      <c r="B309" s="16">
        <v>1</v>
      </c>
      <c r="C309" s="16">
        <v>0</v>
      </c>
      <c r="D309" s="14">
        <v>0</v>
      </c>
    </row>
    <row r="310" spans="1:4" x14ac:dyDescent="0.3">
      <c r="A310" s="15" t="s">
        <v>2734</v>
      </c>
      <c r="B310" s="16">
        <v>2</v>
      </c>
      <c r="C310" s="16">
        <v>0</v>
      </c>
      <c r="D310" s="14">
        <v>0</v>
      </c>
    </row>
    <row r="311" spans="1:4" x14ac:dyDescent="0.3">
      <c r="A311" s="15" t="s">
        <v>6423</v>
      </c>
      <c r="B311" s="16">
        <v>1</v>
      </c>
      <c r="C311" s="16">
        <v>0</v>
      </c>
      <c r="D311" s="14">
        <v>0</v>
      </c>
    </row>
    <row r="312" spans="1:4" x14ac:dyDescent="0.3">
      <c r="A312" s="15" t="s">
        <v>3011</v>
      </c>
      <c r="B312" s="16">
        <v>2</v>
      </c>
      <c r="C312" s="16">
        <v>0</v>
      </c>
      <c r="D312" s="14">
        <v>0</v>
      </c>
    </row>
    <row r="313" spans="1:4" x14ac:dyDescent="0.3">
      <c r="A313" s="15" t="s">
        <v>2850</v>
      </c>
      <c r="B313" s="16">
        <v>1</v>
      </c>
      <c r="C313" s="16">
        <v>0</v>
      </c>
      <c r="D313" s="14">
        <v>0</v>
      </c>
    </row>
    <row r="314" spans="1:4" x14ac:dyDescent="0.3">
      <c r="A314" s="15" t="s">
        <v>3850</v>
      </c>
      <c r="B314" s="16">
        <v>2</v>
      </c>
      <c r="C314" s="16">
        <v>2</v>
      </c>
      <c r="D314" s="14">
        <v>1</v>
      </c>
    </row>
    <row r="315" spans="1:4" x14ac:dyDescent="0.3">
      <c r="A315" s="15" t="s">
        <v>731</v>
      </c>
      <c r="B315" s="16">
        <v>2</v>
      </c>
      <c r="C315" s="16">
        <v>0</v>
      </c>
      <c r="D315" s="14">
        <v>0</v>
      </c>
    </row>
    <row r="316" spans="1:4" x14ac:dyDescent="0.3">
      <c r="A316" s="15" t="s">
        <v>719</v>
      </c>
      <c r="B316" s="16">
        <v>3</v>
      </c>
      <c r="C316" s="16">
        <v>0</v>
      </c>
      <c r="D316" s="14">
        <v>0</v>
      </c>
    </row>
    <row r="317" spans="1:4" x14ac:dyDescent="0.3">
      <c r="A317" s="15" t="s">
        <v>1625</v>
      </c>
      <c r="B317" s="16">
        <v>1</v>
      </c>
      <c r="C317" s="16">
        <v>0</v>
      </c>
      <c r="D317" s="14">
        <v>0</v>
      </c>
    </row>
    <row r="318" spans="1:4" x14ac:dyDescent="0.3">
      <c r="A318" s="15" t="s">
        <v>5219</v>
      </c>
      <c r="B318" s="16">
        <v>1</v>
      </c>
      <c r="C318" s="16">
        <v>0</v>
      </c>
      <c r="D318" s="14">
        <v>0</v>
      </c>
    </row>
    <row r="319" spans="1:4" x14ac:dyDescent="0.3">
      <c r="A319" s="15" t="s">
        <v>9696</v>
      </c>
      <c r="B319" s="16">
        <v>1</v>
      </c>
      <c r="C319" s="16">
        <v>0</v>
      </c>
      <c r="D319" s="14">
        <v>0</v>
      </c>
    </row>
    <row r="320" spans="1:4" x14ac:dyDescent="0.3">
      <c r="A320" s="15" t="s">
        <v>3696</v>
      </c>
      <c r="B320" s="16">
        <v>1</v>
      </c>
      <c r="C320" s="16">
        <v>0</v>
      </c>
      <c r="D320" s="14">
        <v>0</v>
      </c>
    </row>
    <row r="321" spans="1:4" x14ac:dyDescent="0.3">
      <c r="A321" s="15" t="s">
        <v>3974</v>
      </c>
      <c r="B321" s="16">
        <v>3</v>
      </c>
      <c r="C321" s="16">
        <v>0</v>
      </c>
      <c r="D321" s="14">
        <v>0</v>
      </c>
    </row>
    <row r="322" spans="1:4" x14ac:dyDescent="0.3">
      <c r="A322" s="15" t="s">
        <v>2973</v>
      </c>
      <c r="B322" s="16">
        <v>1</v>
      </c>
      <c r="C322" s="16">
        <v>0</v>
      </c>
      <c r="D322" s="14">
        <v>0</v>
      </c>
    </row>
    <row r="323" spans="1:4" x14ac:dyDescent="0.3">
      <c r="A323" s="15" t="s">
        <v>1213</v>
      </c>
      <c r="B323" s="16">
        <v>1</v>
      </c>
      <c r="C323" s="16">
        <v>1</v>
      </c>
      <c r="D323" s="14">
        <v>1</v>
      </c>
    </row>
    <row r="324" spans="1:4" x14ac:dyDescent="0.3">
      <c r="A324" s="15" t="s">
        <v>9350</v>
      </c>
      <c r="B324" s="16">
        <v>1</v>
      </c>
      <c r="C324" s="16">
        <v>0</v>
      </c>
      <c r="D324" s="14">
        <v>0</v>
      </c>
    </row>
    <row r="325" spans="1:4" x14ac:dyDescent="0.3">
      <c r="A325" s="15" t="s">
        <v>10129</v>
      </c>
      <c r="B325" s="16">
        <v>1</v>
      </c>
      <c r="C325" s="16">
        <v>0</v>
      </c>
      <c r="D325" s="14">
        <v>0</v>
      </c>
    </row>
    <row r="326" spans="1:4" x14ac:dyDescent="0.3">
      <c r="A326" s="15" t="s">
        <v>3309</v>
      </c>
      <c r="B326" s="16">
        <v>2</v>
      </c>
      <c r="C326" s="16">
        <v>0</v>
      </c>
      <c r="D326" s="14">
        <v>0</v>
      </c>
    </row>
    <row r="327" spans="1:4" x14ac:dyDescent="0.3">
      <c r="A327" s="15" t="s">
        <v>777</v>
      </c>
      <c r="B327" s="16">
        <v>1</v>
      </c>
      <c r="C327" s="16">
        <v>0</v>
      </c>
      <c r="D327" s="14">
        <v>0</v>
      </c>
    </row>
    <row r="328" spans="1:4" x14ac:dyDescent="0.3">
      <c r="A328" s="15" t="s">
        <v>7405</v>
      </c>
      <c r="B328" s="16">
        <v>3</v>
      </c>
      <c r="C328" s="16">
        <v>0</v>
      </c>
      <c r="D328" s="14">
        <v>0</v>
      </c>
    </row>
    <row r="329" spans="1:4" x14ac:dyDescent="0.3">
      <c r="A329" s="15" t="s">
        <v>2074</v>
      </c>
      <c r="B329" s="16">
        <v>2</v>
      </c>
      <c r="C329" s="16">
        <v>0</v>
      </c>
      <c r="D329" s="14">
        <v>0</v>
      </c>
    </row>
    <row r="330" spans="1:4" x14ac:dyDescent="0.3">
      <c r="A330" s="15" t="s">
        <v>1335</v>
      </c>
      <c r="B330" s="16">
        <v>1</v>
      </c>
      <c r="C330" s="16">
        <v>0</v>
      </c>
      <c r="D330" s="14">
        <v>0</v>
      </c>
    </row>
    <row r="331" spans="1:4" x14ac:dyDescent="0.3">
      <c r="A331" s="15" t="s">
        <v>939</v>
      </c>
      <c r="B331" s="16">
        <v>1</v>
      </c>
      <c r="C331" s="16">
        <v>0</v>
      </c>
      <c r="D331" s="14">
        <v>0</v>
      </c>
    </row>
    <row r="332" spans="1:4" x14ac:dyDescent="0.3">
      <c r="A332" s="15" t="s">
        <v>4416</v>
      </c>
      <c r="B332" s="16">
        <v>3</v>
      </c>
      <c r="C332" s="16">
        <v>0</v>
      </c>
      <c r="D332" s="14">
        <v>0</v>
      </c>
    </row>
    <row r="333" spans="1:4" x14ac:dyDescent="0.3">
      <c r="A333" s="15" t="s">
        <v>8568</v>
      </c>
      <c r="B333" s="16">
        <v>2</v>
      </c>
      <c r="C333" s="16">
        <v>0</v>
      </c>
      <c r="D333" s="14">
        <v>0</v>
      </c>
    </row>
    <row r="334" spans="1:4" x14ac:dyDescent="0.3">
      <c r="A334" s="15" t="s">
        <v>7269</v>
      </c>
      <c r="B334" s="16">
        <v>1</v>
      </c>
      <c r="C334" s="16">
        <v>0</v>
      </c>
      <c r="D334" s="14">
        <v>0</v>
      </c>
    </row>
    <row r="335" spans="1:4" x14ac:dyDescent="0.3">
      <c r="A335" s="15" t="s">
        <v>1551</v>
      </c>
      <c r="B335" s="16">
        <v>2</v>
      </c>
      <c r="C335" s="16">
        <v>2</v>
      </c>
      <c r="D335" s="14">
        <v>0.5</v>
      </c>
    </row>
    <row r="336" spans="1:4" x14ac:dyDescent="0.3">
      <c r="A336" s="15" t="s">
        <v>7765</v>
      </c>
      <c r="B336" s="16">
        <v>1</v>
      </c>
      <c r="C336" s="16">
        <v>0</v>
      </c>
      <c r="D336" s="14">
        <v>0</v>
      </c>
    </row>
    <row r="337" spans="1:4" x14ac:dyDescent="0.3">
      <c r="A337" s="15" t="s">
        <v>186</v>
      </c>
      <c r="B337" s="16">
        <v>1</v>
      </c>
      <c r="C337" s="16">
        <v>0</v>
      </c>
      <c r="D337" s="14">
        <v>0</v>
      </c>
    </row>
    <row r="338" spans="1:4" x14ac:dyDescent="0.3">
      <c r="A338" s="15" t="s">
        <v>1542</v>
      </c>
      <c r="B338" s="16">
        <v>1</v>
      </c>
      <c r="C338" s="16">
        <v>0</v>
      </c>
      <c r="D338" s="14">
        <v>0</v>
      </c>
    </row>
    <row r="339" spans="1:4" x14ac:dyDescent="0.3">
      <c r="A339" s="15" t="s">
        <v>10490</v>
      </c>
      <c r="B339" s="16">
        <v>1</v>
      </c>
      <c r="C339" s="16">
        <v>0</v>
      </c>
      <c r="D339" s="14">
        <v>0</v>
      </c>
    </row>
    <row r="340" spans="1:4" x14ac:dyDescent="0.3">
      <c r="A340" s="15" t="s">
        <v>7829</v>
      </c>
      <c r="B340" s="16">
        <v>1</v>
      </c>
      <c r="C340" s="16">
        <v>0</v>
      </c>
      <c r="D340" s="14">
        <v>0</v>
      </c>
    </row>
    <row r="341" spans="1:4" x14ac:dyDescent="0.3">
      <c r="A341" s="15" t="s">
        <v>687</v>
      </c>
      <c r="B341" s="16">
        <v>1</v>
      </c>
      <c r="C341" s="16">
        <v>0</v>
      </c>
      <c r="D341" s="14">
        <v>0</v>
      </c>
    </row>
    <row r="342" spans="1:4" x14ac:dyDescent="0.3">
      <c r="A342" s="15" t="s">
        <v>3673</v>
      </c>
      <c r="B342" s="16">
        <v>2</v>
      </c>
      <c r="C342" s="16">
        <v>0</v>
      </c>
      <c r="D342" s="14">
        <v>0</v>
      </c>
    </row>
    <row r="343" spans="1:4" x14ac:dyDescent="0.3">
      <c r="A343" s="15" t="s">
        <v>4451</v>
      </c>
      <c r="B343" s="16">
        <v>2</v>
      </c>
      <c r="C343" s="16">
        <v>0</v>
      </c>
      <c r="D343" s="14">
        <v>0</v>
      </c>
    </row>
    <row r="344" spans="1:4" x14ac:dyDescent="0.3">
      <c r="A344" s="15" t="s">
        <v>6519</v>
      </c>
      <c r="B344" s="16">
        <v>1</v>
      </c>
      <c r="C344" s="16">
        <v>0</v>
      </c>
      <c r="D344" s="14">
        <v>0</v>
      </c>
    </row>
    <row r="345" spans="1:4" x14ac:dyDescent="0.3">
      <c r="A345" s="15" t="s">
        <v>9877</v>
      </c>
      <c r="B345" s="16">
        <v>1</v>
      </c>
      <c r="C345" s="16">
        <v>0</v>
      </c>
      <c r="D345" s="14">
        <v>0</v>
      </c>
    </row>
    <row r="346" spans="1:4" x14ac:dyDescent="0.3">
      <c r="A346" s="15" t="s">
        <v>3751</v>
      </c>
      <c r="B346" s="16">
        <v>1</v>
      </c>
      <c r="C346" s="16">
        <v>0</v>
      </c>
      <c r="D346" s="14">
        <v>0</v>
      </c>
    </row>
    <row r="347" spans="1:4" x14ac:dyDescent="0.3">
      <c r="A347" s="15" t="s">
        <v>5714</v>
      </c>
      <c r="B347" s="16">
        <v>1</v>
      </c>
      <c r="C347" s="16">
        <v>0</v>
      </c>
      <c r="D347" s="14">
        <v>0</v>
      </c>
    </row>
    <row r="348" spans="1:4" x14ac:dyDescent="0.3">
      <c r="A348" s="15" t="s">
        <v>6061</v>
      </c>
      <c r="B348" s="16">
        <v>2</v>
      </c>
      <c r="C348" s="16">
        <v>0</v>
      </c>
      <c r="D348" s="14">
        <v>0</v>
      </c>
    </row>
    <row r="349" spans="1:4" x14ac:dyDescent="0.3">
      <c r="A349" s="15" t="s">
        <v>1747</v>
      </c>
      <c r="B349" s="16">
        <v>4</v>
      </c>
      <c r="C349" s="16">
        <v>0</v>
      </c>
      <c r="D349" s="14">
        <v>0</v>
      </c>
    </row>
    <row r="350" spans="1:4" x14ac:dyDescent="0.3">
      <c r="A350" s="15" t="s">
        <v>2587</v>
      </c>
      <c r="B350" s="16">
        <v>1</v>
      </c>
      <c r="C350" s="16">
        <v>1</v>
      </c>
      <c r="D350" s="14">
        <v>1</v>
      </c>
    </row>
    <row r="351" spans="1:4" x14ac:dyDescent="0.3">
      <c r="A351" s="15" t="s">
        <v>325</v>
      </c>
      <c r="B351" s="16">
        <v>2</v>
      </c>
      <c r="C351" s="16">
        <v>1</v>
      </c>
      <c r="D351" s="14">
        <v>1</v>
      </c>
    </row>
    <row r="352" spans="1:4" x14ac:dyDescent="0.3">
      <c r="A352" s="15" t="s">
        <v>4631</v>
      </c>
      <c r="B352" s="16">
        <v>1</v>
      </c>
      <c r="C352" s="16">
        <v>1</v>
      </c>
      <c r="D352" s="14">
        <v>1</v>
      </c>
    </row>
    <row r="353" spans="1:4" x14ac:dyDescent="0.3">
      <c r="A353" s="15" t="s">
        <v>6445</v>
      </c>
      <c r="B353" s="16">
        <v>2</v>
      </c>
      <c r="C353" s="16">
        <v>0</v>
      </c>
      <c r="D353" s="14">
        <v>0</v>
      </c>
    </row>
    <row r="354" spans="1:4" x14ac:dyDescent="0.3">
      <c r="A354" s="15" t="s">
        <v>5796</v>
      </c>
      <c r="B354" s="16">
        <v>1</v>
      </c>
      <c r="C354" s="16">
        <v>0</v>
      </c>
      <c r="D354" s="14">
        <v>0</v>
      </c>
    </row>
    <row r="355" spans="1:4" x14ac:dyDescent="0.3">
      <c r="A355" s="15" t="s">
        <v>10300</v>
      </c>
      <c r="B355" s="16">
        <v>3</v>
      </c>
      <c r="C355" s="16">
        <v>0</v>
      </c>
      <c r="D355" s="14">
        <v>0</v>
      </c>
    </row>
    <row r="356" spans="1:4" x14ac:dyDescent="0.3">
      <c r="A356" s="15" t="s">
        <v>4782</v>
      </c>
      <c r="B356" s="16">
        <v>1</v>
      </c>
      <c r="C356" s="16">
        <v>0</v>
      </c>
      <c r="D356" s="14">
        <v>0</v>
      </c>
    </row>
    <row r="357" spans="1:4" x14ac:dyDescent="0.3">
      <c r="A357" s="15" t="s">
        <v>8424</v>
      </c>
      <c r="B357" s="16">
        <v>1</v>
      </c>
      <c r="C357" s="16">
        <v>0</v>
      </c>
      <c r="D357" s="14">
        <v>0</v>
      </c>
    </row>
    <row r="358" spans="1:4" x14ac:dyDescent="0.3">
      <c r="A358" s="15" t="s">
        <v>6637</v>
      </c>
      <c r="B358" s="16">
        <v>3</v>
      </c>
      <c r="C358" s="16">
        <v>0</v>
      </c>
      <c r="D358" s="14">
        <v>0</v>
      </c>
    </row>
    <row r="359" spans="1:4" x14ac:dyDescent="0.3">
      <c r="A359" s="15" t="s">
        <v>2895</v>
      </c>
      <c r="B359" s="16">
        <v>1</v>
      </c>
      <c r="C359" s="16">
        <v>0</v>
      </c>
      <c r="D359" s="14">
        <v>0</v>
      </c>
    </row>
    <row r="360" spans="1:4" x14ac:dyDescent="0.3">
      <c r="A360" s="15" t="s">
        <v>5763</v>
      </c>
      <c r="B360" s="16">
        <v>2</v>
      </c>
      <c r="C360" s="16">
        <v>0</v>
      </c>
      <c r="D360" s="14">
        <v>0</v>
      </c>
    </row>
    <row r="361" spans="1:4" x14ac:dyDescent="0.3">
      <c r="A361" s="15" t="s">
        <v>4997</v>
      </c>
      <c r="B361" s="16">
        <v>1</v>
      </c>
      <c r="C361" s="16">
        <v>0</v>
      </c>
      <c r="D361" s="14">
        <v>0</v>
      </c>
    </row>
    <row r="362" spans="1:4" x14ac:dyDescent="0.3">
      <c r="A362" s="15" t="s">
        <v>5037</v>
      </c>
      <c r="B362" s="16">
        <v>1</v>
      </c>
      <c r="C362" s="16">
        <v>0</v>
      </c>
      <c r="D362" s="14">
        <v>0</v>
      </c>
    </row>
    <row r="363" spans="1:4" x14ac:dyDescent="0.3">
      <c r="A363" s="15" t="s">
        <v>3443</v>
      </c>
      <c r="B363" s="16">
        <v>1</v>
      </c>
      <c r="C363" s="16">
        <v>0</v>
      </c>
      <c r="D363" s="14">
        <v>0</v>
      </c>
    </row>
    <row r="364" spans="1:4" x14ac:dyDescent="0.3">
      <c r="A364" s="15" t="s">
        <v>3412</v>
      </c>
      <c r="B364" s="16">
        <v>1</v>
      </c>
      <c r="C364" s="16">
        <v>0</v>
      </c>
      <c r="D364" s="14">
        <v>0</v>
      </c>
    </row>
    <row r="365" spans="1:4" x14ac:dyDescent="0.3">
      <c r="A365" s="15" t="s">
        <v>994</v>
      </c>
      <c r="B365" s="16">
        <v>2</v>
      </c>
      <c r="C365" s="16">
        <v>0</v>
      </c>
      <c r="D365" s="14">
        <v>0</v>
      </c>
    </row>
    <row r="366" spans="1:4" x14ac:dyDescent="0.3">
      <c r="A366" s="15" t="s">
        <v>8279</v>
      </c>
      <c r="B366" s="16">
        <v>1</v>
      </c>
      <c r="C366" s="16">
        <v>0</v>
      </c>
      <c r="D366" s="14">
        <v>0</v>
      </c>
    </row>
    <row r="367" spans="1:4" x14ac:dyDescent="0.3">
      <c r="A367" s="15" t="s">
        <v>7661</v>
      </c>
      <c r="B367" s="16">
        <v>1</v>
      </c>
      <c r="C367" s="16">
        <v>1</v>
      </c>
      <c r="D367" s="14">
        <v>1</v>
      </c>
    </row>
    <row r="368" spans="1:4" x14ac:dyDescent="0.3">
      <c r="A368" s="15" t="s">
        <v>5948</v>
      </c>
      <c r="B368" s="16">
        <v>1</v>
      </c>
      <c r="C368" s="16">
        <v>1</v>
      </c>
      <c r="D368" s="14">
        <v>0</v>
      </c>
    </row>
    <row r="369" spans="1:4" x14ac:dyDescent="0.3">
      <c r="A369" s="15" t="s">
        <v>3110</v>
      </c>
      <c r="B369" s="16">
        <v>1</v>
      </c>
      <c r="C369" s="16">
        <v>0</v>
      </c>
      <c r="D369" s="14">
        <v>0</v>
      </c>
    </row>
    <row r="370" spans="1:4" x14ac:dyDescent="0.3">
      <c r="A370" s="15" t="s">
        <v>630</v>
      </c>
      <c r="B370" s="16">
        <v>3</v>
      </c>
      <c r="C370" s="16">
        <v>0</v>
      </c>
      <c r="D370" s="14">
        <v>0</v>
      </c>
    </row>
    <row r="371" spans="1:4" x14ac:dyDescent="0.3">
      <c r="A371" s="15" t="s">
        <v>3087</v>
      </c>
      <c r="B371" s="16">
        <v>1</v>
      </c>
      <c r="C371" s="16">
        <v>0</v>
      </c>
      <c r="D371" s="14">
        <v>0</v>
      </c>
    </row>
    <row r="372" spans="1:4" x14ac:dyDescent="0.3">
      <c r="A372" s="15" t="s">
        <v>3319</v>
      </c>
      <c r="B372" s="16">
        <v>2</v>
      </c>
      <c r="C372" s="16">
        <v>0</v>
      </c>
      <c r="D372" s="14">
        <v>0</v>
      </c>
    </row>
    <row r="373" spans="1:4" x14ac:dyDescent="0.3">
      <c r="A373" s="15" t="s">
        <v>7817</v>
      </c>
      <c r="B373" s="16">
        <v>3</v>
      </c>
      <c r="C373" s="16">
        <v>0</v>
      </c>
      <c r="D373" s="14">
        <v>0</v>
      </c>
    </row>
    <row r="374" spans="1:4" x14ac:dyDescent="0.3">
      <c r="A374" s="15" t="s">
        <v>5880</v>
      </c>
      <c r="B374" s="16">
        <v>2</v>
      </c>
      <c r="C374" s="16">
        <v>0</v>
      </c>
      <c r="D374" s="14">
        <v>0</v>
      </c>
    </row>
    <row r="375" spans="1:4" x14ac:dyDescent="0.3">
      <c r="A375" s="15" t="s">
        <v>4618</v>
      </c>
      <c r="B375" s="16">
        <v>1</v>
      </c>
      <c r="C375" s="16">
        <v>1</v>
      </c>
      <c r="D375" s="14">
        <v>1</v>
      </c>
    </row>
    <row r="376" spans="1:4" x14ac:dyDescent="0.3">
      <c r="A376" s="15" t="s">
        <v>9379</v>
      </c>
      <c r="B376" s="16">
        <v>1</v>
      </c>
      <c r="C376" s="16">
        <v>0</v>
      </c>
      <c r="D376" s="14">
        <v>0</v>
      </c>
    </row>
    <row r="377" spans="1:4" x14ac:dyDescent="0.3">
      <c r="A377" s="15" t="s">
        <v>2500</v>
      </c>
      <c r="B377" s="16">
        <v>4</v>
      </c>
      <c r="C377" s="16">
        <v>0</v>
      </c>
      <c r="D377" s="14">
        <v>0</v>
      </c>
    </row>
    <row r="378" spans="1:4" x14ac:dyDescent="0.3">
      <c r="A378" s="15" t="s">
        <v>5592</v>
      </c>
      <c r="B378" s="16">
        <v>3</v>
      </c>
      <c r="C378" s="16">
        <v>0</v>
      </c>
      <c r="D378" s="14">
        <v>0</v>
      </c>
    </row>
    <row r="379" spans="1:4" x14ac:dyDescent="0.3">
      <c r="A379" s="15" t="s">
        <v>8733</v>
      </c>
      <c r="B379" s="16">
        <v>1</v>
      </c>
      <c r="C379" s="16">
        <v>0</v>
      </c>
      <c r="D379" s="14">
        <v>0</v>
      </c>
    </row>
    <row r="380" spans="1:4" x14ac:dyDescent="0.3">
      <c r="A380" s="15" t="s">
        <v>1780</v>
      </c>
      <c r="B380" s="16">
        <v>1</v>
      </c>
      <c r="C380" s="16">
        <v>0</v>
      </c>
      <c r="D380" s="14">
        <v>0</v>
      </c>
    </row>
    <row r="381" spans="1:4" x14ac:dyDescent="0.3">
      <c r="A381" s="15" t="s">
        <v>6721</v>
      </c>
      <c r="B381" s="16">
        <v>1</v>
      </c>
      <c r="C381" s="16">
        <v>0</v>
      </c>
      <c r="D381" s="14">
        <v>0</v>
      </c>
    </row>
    <row r="382" spans="1:4" x14ac:dyDescent="0.3">
      <c r="A382" s="15" t="s">
        <v>10654</v>
      </c>
      <c r="B382" s="16">
        <v>1</v>
      </c>
      <c r="C382" s="16">
        <v>0</v>
      </c>
      <c r="D382" s="14">
        <v>0</v>
      </c>
    </row>
    <row r="383" spans="1:4" x14ac:dyDescent="0.3">
      <c r="A383" s="15" t="s">
        <v>3421</v>
      </c>
      <c r="B383" s="16">
        <v>1</v>
      </c>
      <c r="C383" s="16">
        <v>0</v>
      </c>
      <c r="D383" s="14">
        <v>0</v>
      </c>
    </row>
    <row r="384" spans="1:4" x14ac:dyDescent="0.3">
      <c r="A384" s="15" t="s">
        <v>8331</v>
      </c>
      <c r="B384" s="16">
        <v>1</v>
      </c>
      <c r="C384" s="16">
        <v>0</v>
      </c>
      <c r="D384" s="14">
        <v>0</v>
      </c>
    </row>
    <row r="385" spans="1:4" x14ac:dyDescent="0.3">
      <c r="A385" s="15" t="s">
        <v>4733</v>
      </c>
      <c r="B385" s="16">
        <v>2</v>
      </c>
      <c r="C385" s="16">
        <v>0</v>
      </c>
      <c r="D385" s="14">
        <v>0</v>
      </c>
    </row>
    <row r="386" spans="1:4" x14ac:dyDescent="0.3">
      <c r="A386" s="15" t="s">
        <v>9627</v>
      </c>
      <c r="B386" s="16">
        <v>2</v>
      </c>
      <c r="C386" s="16">
        <v>0</v>
      </c>
      <c r="D386" s="14">
        <v>0</v>
      </c>
    </row>
    <row r="387" spans="1:4" x14ac:dyDescent="0.3">
      <c r="A387" s="15" t="s">
        <v>5995</v>
      </c>
      <c r="B387" s="16">
        <v>1</v>
      </c>
      <c r="C387" s="16">
        <v>0</v>
      </c>
      <c r="D387" s="14">
        <v>0</v>
      </c>
    </row>
    <row r="388" spans="1:4" x14ac:dyDescent="0.3">
      <c r="A388" s="15" t="s">
        <v>4700</v>
      </c>
      <c r="B388" s="16">
        <v>1</v>
      </c>
      <c r="C388" s="16">
        <v>0</v>
      </c>
      <c r="D388" s="14">
        <v>0</v>
      </c>
    </row>
    <row r="389" spans="1:4" x14ac:dyDescent="0.3">
      <c r="A389" s="15" t="s">
        <v>10265</v>
      </c>
      <c r="B389" s="16">
        <v>2</v>
      </c>
      <c r="C389" s="16">
        <v>0</v>
      </c>
      <c r="D389" s="14">
        <v>0</v>
      </c>
    </row>
    <row r="390" spans="1:4" x14ac:dyDescent="0.3">
      <c r="A390" s="15" t="s">
        <v>985</v>
      </c>
      <c r="B390" s="16">
        <v>1</v>
      </c>
      <c r="C390" s="16">
        <v>0</v>
      </c>
      <c r="D390" s="14">
        <v>0</v>
      </c>
    </row>
    <row r="391" spans="1:4" x14ac:dyDescent="0.3">
      <c r="A391" s="15" t="s">
        <v>2142</v>
      </c>
      <c r="B391" s="16">
        <v>1</v>
      </c>
      <c r="C391" s="16">
        <v>0</v>
      </c>
      <c r="D391" s="14">
        <v>0</v>
      </c>
    </row>
    <row r="392" spans="1:4" x14ac:dyDescent="0.3">
      <c r="A392" s="15" t="s">
        <v>3872</v>
      </c>
      <c r="B392" s="16">
        <v>2</v>
      </c>
      <c r="C392" s="16">
        <v>0</v>
      </c>
      <c r="D392" s="14">
        <v>0</v>
      </c>
    </row>
    <row r="393" spans="1:4" x14ac:dyDescent="0.3">
      <c r="A393" s="15" t="s">
        <v>4623</v>
      </c>
      <c r="B393" s="16">
        <v>1</v>
      </c>
      <c r="C393" s="16">
        <v>0</v>
      </c>
      <c r="D393" s="14">
        <v>0</v>
      </c>
    </row>
    <row r="394" spans="1:4" x14ac:dyDescent="0.3">
      <c r="A394" s="15" t="s">
        <v>6414</v>
      </c>
      <c r="B394" s="16">
        <v>1</v>
      </c>
      <c r="C394" s="16">
        <v>0</v>
      </c>
      <c r="D394" s="14">
        <v>0</v>
      </c>
    </row>
    <row r="395" spans="1:4" x14ac:dyDescent="0.3">
      <c r="A395" s="15" t="s">
        <v>2325</v>
      </c>
      <c r="B395" s="16">
        <v>2</v>
      </c>
      <c r="C395" s="16">
        <v>2</v>
      </c>
      <c r="D395" s="14">
        <v>1</v>
      </c>
    </row>
    <row r="396" spans="1:4" x14ac:dyDescent="0.3">
      <c r="A396" s="15" t="s">
        <v>9226</v>
      </c>
      <c r="B396" s="16">
        <v>1</v>
      </c>
      <c r="C396" s="16">
        <v>0</v>
      </c>
      <c r="D396" s="14">
        <v>0</v>
      </c>
    </row>
    <row r="397" spans="1:4" x14ac:dyDescent="0.3">
      <c r="A397" s="15" t="s">
        <v>4599</v>
      </c>
      <c r="B397" s="16">
        <v>1</v>
      </c>
      <c r="C397" s="16">
        <v>1</v>
      </c>
      <c r="D397" s="14">
        <v>1</v>
      </c>
    </row>
    <row r="398" spans="1:4" x14ac:dyDescent="0.3">
      <c r="A398" s="15" t="s">
        <v>7260</v>
      </c>
      <c r="B398" s="16">
        <v>1</v>
      </c>
      <c r="C398" s="16">
        <v>0</v>
      </c>
      <c r="D398" s="14">
        <v>0</v>
      </c>
    </row>
    <row r="399" spans="1:4" x14ac:dyDescent="0.3">
      <c r="A399" s="15" t="s">
        <v>568</v>
      </c>
      <c r="B399" s="16">
        <v>2</v>
      </c>
      <c r="C399" s="16">
        <v>0</v>
      </c>
      <c r="D399" s="14">
        <v>0</v>
      </c>
    </row>
    <row r="400" spans="1:4" x14ac:dyDescent="0.3">
      <c r="A400" s="15" t="s">
        <v>8443</v>
      </c>
      <c r="B400" s="16">
        <v>1</v>
      </c>
      <c r="C400" s="16">
        <v>0</v>
      </c>
      <c r="D400" s="14">
        <v>0</v>
      </c>
    </row>
    <row r="401" spans="1:4" x14ac:dyDescent="0.3">
      <c r="A401" s="15" t="s">
        <v>9500</v>
      </c>
      <c r="B401" s="16">
        <v>1</v>
      </c>
      <c r="C401" s="16">
        <v>0</v>
      </c>
      <c r="D401" s="14">
        <v>0</v>
      </c>
    </row>
    <row r="402" spans="1:4" x14ac:dyDescent="0.3">
      <c r="A402" s="15" t="s">
        <v>2839</v>
      </c>
      <c r="B402" s="16">
        <v>2</v>
      </c>
      <c r="C402" s="16">
        <v>0</v>
      </c>
      <c r="D402" s="14">
        <v>0</v>
      </c>
    </row>
    <row r="403" spans="1:4" x14ac:dyDescent="0.3">
      <c r="A403" s="15" t="s">
        <v>5896</v>
      </c>
      <c r="B403" s="16">
        <v>1</v>
      </c>
      <c r="C403" s="16">
        <v>0</v>
      </c>
      <c r="D403" s="14">
        <v>0</v>
      </c>
    </row>
    <row r="404" spans="1:4" x14ac:dyDescent="0.3">
      <c r="A404" s="15" t="s">
        <v>763</v>
      </c>
      <c r="B404" s="16">
        <v>2</v>
      </c>
      <c r="C404" s="16">
        <v>0</v>
      </c>
      <c r="D404" s="14">
        <v>0</v>
      </c>
    </row>
    <row r="405" spans="1:4" x14ac:dyDescent="0.3">
      <c r="A405" s="15" t="s">
        <v>786</v>
      </c>
      <c r="B405" s="16">
        <v>6</v>
      </c>
      <c r="C405" s="16">
        <v>1</v>
      </c>
      <c r="D405" s="14">
        <f>GETPIVOTDATA("Sum of won flag",$A$3,"contact_name","Praveen Gaikwad")/GETPIVOTDATA("Count of contact_name",$A$3,"contact_name","Praveen Gaikwad")</f>
        <v>0.16666666666666666</v>
      </c>
    </row>
    <row r="406" spans="1:4" x14ac:dyDescent="0.3">
      <c r="A406" s="15" t="s">
        <v>9309</v>
      </c>
      <c r="B406" s="16">
        <v>1</v>
      </c>
      <c r="C406" s="16">
        <v>1</v>
      </c>
      <c r="D406" s="14">
        <v>1</v>
      </c>
    </row>
    <row r="407" spans="1:4" x14ac:dyDescent="0.3">
      <c r="A407" s="15" t="s">
        <v>9514</v>
      </c>
      <c r="B407" s="16">
        <v>3</v>
      </c>
      <c r="C407" s="16">
        <v>0</v>
      </c>
      <c r="D407" s="14">
        <v>0</v>
      </c>
    </row>
    <row r="408" spans="1:4" x14ac:dyDescent="0.3">
      <c r="A408" s="15" t="s">
        <v>7153</v>
      </c>
      <c r="B408" s="16">
        <v>6</v>
      </c>
      <c r="C408" s="16">
        <v>0</v>
      </c>
      <c r="D408" s="14">
        <v>0</v>
      </c>
    </row>
    <row r="409" spans="1:4" x14ac:dyDescent="0.3">
      <c r="A409" s="15" t="s">
        <v>536</v>
      </c>
      <c r="B409" s="16">
        <v>2</v>
      </c>
      <c r="C409" s="16">
        <v>0</v>
      </c>
      <c r="D409" s="14">
        <v>0</v>
      </c>
    </row>
    <row r="410" spans="1:4" x14ac:dyDescent="0.3">
      <c r="A410" s="15" t="s">
        <v>8537</v>
      </c>
      <c r="B410" s="16">
        <v>2</v>
      </c>
      <c r="C410" s="16">
        <v>0</v>
      </c>
      <c r="D410" s="14">
        <v>0</v>
      </c>
    </row>
    <row r="411" spans="1:4" x14ac:dyDescent="0.3">
      <c r="A411" s="15" t="s">
        <v>8406</v>
      </c>
      <c r="B411" s="16">
        <v>2</v>
      </c>
      <c r="C411" s="16">
        <v>0</v>
      </c>
      <c r="D411" s="14">
        <v>0</v>
      </c>
    </row>
    <row r="412" spans="1:4" x14ac:dyDescent="0.3">
      <c r="A412" s="15" t="s">
        <v>808</v>
      </c>
      <c r="B412" s="16">
        <v>1</v>
      </c>
      <c r="C412" s="16">
        <v>0</v>
      </c>
      <c r="D412" s="14">
        <v>0</v>
      </c>
    </row>
    <row r="413" spans="1:4" x14ac:dyDescent="0.3">
      <c r="A413" s="15" t="s">
        <v>6072</v>
      </c>
      <c r="B413" s="16">
        <v>2</v>
      </c>
      <c r="C413" s="16">
        <v>0</v>
      </c>
      <c r="D413" s="14">
        <v>0</v>
      </c>
    </row>
    <row r="414" spans="1:4" x14ac:dyDescent="0.3">
      <c r="A414" s="15" t="s">
        <v>170</v>
      </c>
      <c r="B414" s="16">
        <v>6</v>
      </c>
      <c r="C414" s="16">
        <v>3</v>
      </c>
      <c r="D414" s="14">
        <v>0.5</v>
      </c>
    </row>
    <row r="415" spans="1:4" x14ac:dyDescent="0.3">
      <c r="A415" s="15" t="s">
        <v>2417</v>
      </c>
      <c r="B415" s="16">
        <v>2</v>
      </c>
      <c r="C415" s="16">
        <v>0</v>
      </c>
      <c r="D415" s="14">
        <v>0</v>
      </c>
    </row>
    <row r="416" spans="1:4" x14ac:dyDescent="0.3">
      <c r="A416" s="15" t="s">
        <v>1225</v>
      </c>
      <c r="B416" s="16">
        <v>1</v>
      </c>
      <c r="C416" s="16">
        <v>1</v>
      </c>
      <c r="D416" s="14">
        <v>1</v>
      </c>
    </row>
    <row r="417" spans="1:4" x14ac:dyDescent="0.3">
      <c r="A417" s="15" t="s">
        <v>10137</v>
      </c>
      <c r="B417" s="16">
        <v>1</v>
      </c>
      <c r="C417" s="16">
        <v>0</v>
      </c>
      <c r="D417" s="14">
        <v>0</v>
      </c>
    </row>
    <row r="418" spans="1:4" x14ac:dyDescent="0.3">
      <c r="A418" s="15" t="s">
        <v>6702</v>
      </c>
      <c r="B418" s="16">
        <v>4</v>
      </c>
      <c r="C418" s="16">
        <v>0</v>
      </c>
      <c r="D418" s="14">
        <v>0</v>
      </c>
    </row>
    <row r="419" spans="1:4" x14ac:dyDescent="0.3">
      <c r="A419" s="15" t="s">
        <v>961</v>
      </c>
      <c r="B419" s="16">
        <v>13</v>
      </c>
      <c r="C419" s="16">
        <v>0</v>
      </c>
      <c r="D419" s="14">
        <v>0</v>
      </c>
    </row>
    <row r="420" spans="1:4" x14ac:dyDescent="0.3">
      <c r="A420" s="15" t="s">
        <v>840</v>
      </c>
      <c r="B420" s="16">
        <v>1</v>
      </c>
      <c r="C420" s="16">
        <v>0</v>
      </c>
      <c r="D420" s="14">
        <v>0</v>
      </c>
    </row>
    <row r="421" spans="1:4" x14ac:dyDescent="0.3">
      <c r="A421" s="15" t="s">
        <v>4233</v>
      </c>
      <c r="B421" s="16">
        <v>1</v>
      </c>
      <c r="C421" s="16">
        <v>0</v>
      </c>
      <c r="D421" s="14">
        <v>0</v>
      </c>
    </row>
    <row r="422" spans="1:4" x14ac:dyDescent="0.3">
      <c r="A422" s="15" t="s">
        <v>494</v>
      </c>
      <c r="B422" s="16">
        <v>1</v>
      </c>
      <c r="C422" s="16">
        <v>0</v>
      </c>
      <c r="D422" s="14">
        <v>0</v>
      </c>
    </row>
    <row r="423" spans="1:4" x14ac:dyDescent="0.3">
      <c r="A423" s="15" t="s">
        <v>4609</v>
      </c>
      <c r="B423" s="16">
        <v>1</v>
      </c>
      <c r="C423" s="16">
        <v>0</v>
      </c>
      <c r="D423" s="14">
        <v>0</v>
      </c>
    </row>
    <row r="424" spans="1:4" x14ac:dyDescent="0.3">
      <c r="A424" s="15" t="s">
        <v>10349</v>
      </c>
      <c r="B424" s="16">
        <v>2</v>
      </c>
      <c r="C424" s="16">
        <v>0</v>
      </c>
      <c r="D424" s="14">
        <v>0</v>
      </c>
    </row>
    <row r="425" spans="1:4" x14ac:dyDescent="0.3">
      <c r="A425" s="15" t="s">
        <v>6320</v>
      </c>
      <c r="B425" s="16">
        <v>2</v>
      </c>
      <c r="C425" s="16">
        <v>0</v>
      </c>
      <c r="D425" s="14">
        <v>0</v>
      </c>
    </row>
    <row r="426" spans="1:4" x14ac:dyDescent="0.3">
      <c r="A426" s="15" t="s">
        <v>6347</v>
      </c>
      <c r="B426" s="16">
        <v>2</v>
      </c>
      <c r="C426" s="16">
        <v>0</v>
      </c>
      <c r="D426" s="14">
        <v>0</v>
      </c>
    </row>
    <row r="427" spans="1:4" x14ac:dyDescent="0.3">
      <c r="A427" s="15" t="s">
        <v>4660</v>
      </c>
      <c r="B427" s="16">
        <v>2</v>
      </c>
      <c r="C427" s="16">
        <v>0</v>
      </c>
      <c r="D427" s="14">
        <v>0</v>
      </c>
    </row>
    <row r="428" spans="1:4" x14ac:dyDescent="0.3">
      <c r="A428" s="15" t="s">
        <v>8821</v>
      </c>
      <c r="B428" s="16">
        <v>2</v>
      </c>
      <c r="C428" s="16">
        <v>0</v>
      </c>
      <c r="D428" s="14">
        <v>0</v>
      </c>
    </row>
    <row r="429" spans="1:4" x14ac:dyDescent="0.3">
      <c r="A429" s="15" t="s">
        <v>6391</v>
      </c>
      <c r="B429" s="16">
        <v>1</v>
      </c>
      <c r="C429" s="16">
        <v>0</v>
      </c>
      <c r="D429" s="14">
        <v>0</v>
      </c>
    </row>
    <row r="430" spans="1:4" x14ac:dyDescent="0.3">
      <c r="A430" s="15" t="s">
        <v>5622</v>
      </c>
      <c r="B430" s="16">
        <v>1</v>
      </c>
      <c r="C430" s="16">
        <v>0</v>
      </c>
      <c r="D430" s="14">
        <v>0</v>
      </c>
    </row>
    <row r="431" spans="1:4" x14ac:dyDescent="0.3">
      <c r="A431" s="15" t="s">
        <v>5828</v>
      </c>
      <c r="B431" s="16">
        <v>2</v>
      </c>
      <c r="C431" s="16">
        <v>1</v>
      </c>
      <c r="D431" s="14">
        <v>0.5</v>
      </c>
    </row>
    <row r="432" spans="1:4" x14ac:dyDescent="0.3">
      <c r="A432" s="15" t="s">
        <v>5113</v>
      </c>
      <c r="B432" s="16">
        <v>1</v>
      </c>
      <c r="C432" s="16">
        <v>0</v>
      </c>
      <c r="D432" s="14">
        <v>0</v>
      </c>
    </row>
    <row r="433" spans="1:4" x14ac:dyDescent="0.3">
      <c r="A433" s="15" t="s">
        <v>4304</v>
      </c>
      <c r="B433" s="16">
        <v>2</v>
      </c>
      <c r="C433" s="16">
        <v>2</v>
      </c>
      <c r="D433" s="14">
        <v>1</v>
      </c>
    </row>
    <row r="434" spans="1:4" x14ac:dyDescent="0.3">
      <c r="A434" s="15" t="s">
        <v>4342</v>
      </c>
      <c r="B434" s="16">
        <v>1</v>
      </c>
      <c r="C434" s="16">
        <v>1</v>
      </c>
      <c r="D434" s="14">
        <v>1</v>
      </c>
    </row>
    <row r="435" spans="1:4" x14ac:dyDescent="0.3">
      <c r="A435" s="15" t="s">
        <v>7042</v>
      </c>
      <c r="B435" s="16">
        <v>1</v>
      </c>
      <c r="C435" s="16">
        <v>0</v>
      </c>
      <c r="D435" s="14">
        <v>0</v>
      </c>
    </row>
    <row r="436" spans="1:4" x14ac:dyDescent="0.3">
      <c r="A436" s="15" t="s">
        <v>1919</v>
      </c>
      <c r="B436" s="16">
        <v>1</v>
      </c>
      <c r="C436" s="16">
        <v>0</v>
      </c>
      <c r="D436" s="14">
        <v>0</v>
      </c>
    </row>
    <row r="437" spans="1:4" x14ac:dyDescent="0.3">
      <c r="A437" s="15" t="s">
        <v>5411</v>
      </c>
      <c r="B437" s="16">
        <v>3</v>
      </c>
      <c r="C437" s="16">
        <v>0</v>
      </c>
      <c r="D437" s="14">
        <v>0</v>
      </c>
    </row>
    <row r="438" spans="1:4" x14ac:dyDescent="0.3">
      <c r="A438" s="15" t="s">
        <v>4558</v>
      </c>
      <c r="B438" s="16">
        <v>1</v>
      </c>
      <c r="C438" s="16">
        <v>0</v>
      </c>
      <c r="D438" s="14">
        <v>0</v>
      </c>
    </row>
    <row r="439" spans="1:4" x14ac:dyDescent="0.3">
      <c r="A439" s="15" t="s">
        <v>10498</v>
      </c>
      <c r="B439" s="16">
        <v>1</v>
      </c>
      <c r="C439" s="16">
        <v>0</v>
      </c>
      <c r="D439" s="14">
        <v>0</v>
      </c>
    </row>
    <row r="440" spans="1:4" x14ac:dyDescent="0.3">
      <c r="A440" s="15" t="s">
        <v>1021</v>
      </c>
      <c r="B440" s="16">
        <v>1</v>
      </c>
      <c r="C440" s="16">
        <v>0</v>
      </c>
      <c r="D440" s="14">
        <v>0</v>
      </c>
    </row>
    <row r="441" spans="1:4" x14ac:dyDescent="0.3">
      <c r="A441" s="15" t="s">
        <v>9370</v>
      </c>
      <c r="B441" s="16">
        <v>2</v>
      </c>
      <c r="C441" s="16">
        <v>0</v>
      </c>
      <c r="D441" s="14">
        <v>0</v>
      </c>
    </row>
    <row r="442" spans="1:4" x14ac:dyDescent="0.3">
      <c r="A442" s="15" t="s">
        <v>8979</v>
      </c>
      <c r="B442" s="16">
        <v>1</v>
      </c>
      <c r="C442" s="16">
        <v>0</v>
      </c>
      <c r="D442" s="14">
        <v>0</v>
      </c>
    </row>
    <row r="443" spans="1:4" x14ac:dyDescent="0.3">
      <c r="A443" s="15" t="s">
        <v>10629</v>
      </c>
      <c r="B443" s="16">
        <v>1</v>
      </c>
      <c r="C443" s="16">
        <v>0</v>
      </c>
      <c r="D443" s="14">
        <v>0</v>
      </c>
    </row>
    <row r="444" spans="1:4" x14ac:dyDescent="0.3">
      <c r="A444" s="15" t="s">
        <v>6673</v>
      </c>
      <c r="B444" s="16">
        <v>2</v>
      </c>
      <c r="C444" s="16">
        <v>0</v>
      </c>
      <c r="D444" s="14">
        <v>0</v>
      </c>
    </row>
    <row r="445" spans="1:4" x14ac:dyDescent="0.3">
      <c r="A445" s="15" t="s">
        <v>8233</v>
      </c>
      <c r="B445" s="16">
        <v>2</v>
      </c>
      <c r="C445" s="16">
        <v>0</v>
      </c>
      <c r="D445" s="14">
        <v>0</v>
      </c>
    </row>
    <row r="446" spans="1:4" x14ac:dyDescent="0.3">
      <c r="A446" s="15" t="s">
        <v>8268</v>
      </c>
      <c r="B446" s="16">
        <v>2</v>
      </c>
      <c r="C446" s="16">
        <v>0</v>
      </c>
      <c r="D446" s="14">
        <v>0</v>
      </c>
    </row>
    <row r="447" spans="1:4" x14ac:dyDescent="0.3">
      <c r="A447" s="15" t="s">
        <v>1711</v>
      </c>
      <c r="B447" s="16">
        <v>1</v>
      </c>
      <c r="C447" s="16">
        <v>0</v>
      </c>
      <c r="D447" s="14">
        <v>0</v>
      </c>
    </row>
    <row r="448" spans="1:4" x14ac:dyDescent="0.3">
      <c r="A448" s="15" t="s">
        <v>6621</v>
      </c>
      <c r="B448" s="16">
        <v>1</v>
      </c>
      <c r="C448" s="16">
        <v>0</v>
      </c>
      <c r="D448" s="14">
        <v>0</v>
      </c>
    </row>
    <row r="449" spans="1:4" x14ac:dyDescent="0.3">
      <c r="A449" s="15" t="s">
        <v>6464</v>
      </c>
      <c r="B449" s="16">
        <v>1</v>
      </c>
      <c r="C449" s="16">
        <v>0</v>
      </c>
      <c r="D449" s="14">
        <v>0</v>
      </c>
    </row>
    <row r="450" spans="1:4" x14ac:dyDescent="0.3">
      <c r="A450" s="15" t="s">
        <v>3936</v>
      </c>
      <c r="B450" s="16">
        <v>1</v>
      </c>
      <c r="C450" s="16">
        <v>0</v>
      </c>
      <c r="D450" s="14">
        <v>0</v>
      </c>
    </row>
    <row r="451" spans="1:4" x14ac:dyDescent="0.3">
      <c r="A451" s="15" t="s">
        <v>197</v>
      </c>
      <c r="B451" s="16">
        <v>2</v>
      </c>
      <c r="C451" s="16">
        <v>0</v>
      </c>
      <c r="D451" s="14">
        <v>0</v>
      </c>
    </row>
    <row r="452" spans="1:4" x14ac:dyDescent="0.3">
      <c r="A452" s="15" t="s">
        <v>6239</v>
      </c>
      <c r="B452" s="16">
        <v>2</v>
      </c>
      <c r="C452" s="16">
        <v>0</v>
      </c>
      <c r="D452" s="14">
        <v>0</v>
      </c>
    </row>
    <row r="453" spans="1:4" x14ac:dyDescent="0.3">
      <c r="A453" s="15" t="s">
        <v>8971</v>
      </c>
      <c r="B453" s="16">
        <v>2</v>
      </c>
      <c r="C453" s="16">
        <v>0</v>
      </c>
      <c r="D453" s="14">
        <v>0</v>
      </c>
    </row>
    <row r="454" spans="1:4" x14ac:dyDescent="0.3">
      <c r="A454" s="15" t="s">
        <v>5463</v>
      </c>
      <c r="B454" s="16">
        <v>1</v>
      </c>
      <c r="C454" s="16">
        <v>0</v>
      </c>
      <c r="D454" s="14">
        <v>0</v>
      </c>
    </row>
    <row r="455" spans="1:4" x14ac:dyDescent="0.3">
      <c r="A455" s="15" t="s">
        <v>5913</v>
      </c>
      <c r="B455" s="16">
        <v>1</v>
      </c>
      <c r="C455" s="16">
        <v>0</v>
      </c>
      <c r="D455" s="14">
        <v>0</v>
      </c>
    </row>
    <row r="456" spans="1:4" x14ac:dyDescent="0.3">
      <c r="A456" s="15" t="s">
        <v>10359</v>
      </c>
      <c r="B456" s="16">
        <v>1</v>
      </c>
      <c r="C456" s="16">
        <v>0</v>
      </c>
      <c r="D456" s="14">
        <v>0</v>
      </c>
    </row>
    <row r="457" spans="1:4" x14ac:dyDescent="0.3">
      <c r="A457" s="15" t="s">
        <v>5534</v>
      </c>
      <c r="B457" s="16">
        <v>1</v>
      </c>
      <c r="C457" s="16">
        <v>1</v>
      </c>
      <c r="D457" s="14">
        <v>1</v>
      </c>
    </row>
    <row r="458" spans="1:4" x14ac:dyDescent="0.3">
      <c r="A458" s="15" t="s">
        <v>6787</v>
      </c>
      <c r="B458" s="16">
        <v>1</v>
      </c>
      <c r="C458" s="16">
        <v>0</v>
      </c>
      <c r="D458" s="14">
        <v>0</v>
      </c>
    </row>
    <row r="459" spans="1:4" x14ac:dyDescent="0.3">
      <c r="A459" s="15" t="s">
        <v>10096</v>
      </c>
      <c r="B459" s="16">
        <v>3</v>
      </c>
      <c r="C459" s="16">
        <v>0</v>
      </c>
      <c r="D459" s="14">
        <v>0</v>
      </c>
    </row>
    <row r="460" spans="1:4" x14ac:dyDescent="0.3">
      <c r="A460" s="15" t="s">
        <v>3379</v>
      </c>
      <c r="B460" s="16">
        <v>2</v>
      </c>
      <c r="C460" s="16">
        <v>0</v>
      </c>
      <c r="D460" s="14">
        <v>0</v>
      </c>
    </row>
    <row r="461" spans="1:4" x14ac:dyDescent="0.3">
      <c r="A461" s="15" t="s">
        <v>2116</v>
      </c>
      <c r="B461" s="16">
        <v>1</v>
      </c>
      <c r="C461" s="16">
        <v>0</v>
      </c>
      <c r="D461" s="14">
        <v>0</v>
      </c>
    </row>
    <row r="462" spans="1:4" x14ac:dyDescent="0.3">
      <c r="A462" s="15" t="s">
        <v>4774</v>
      </c>
      <c r="B462" s="16">
        <v>1</v>
      </c>
      <c r="C462" s="16">
        <v>1</v>
      </c>
      <c r="D462" s="14">
        <v>1</v>
      </c>
    </row>
    <row r="463" spans="1:4" x14ac:dyDescent="0.3">
      <c r="A463" s="15" t="s">
        <v>2510</v>
      </c>
      <c r="B463" s="16">
        <v>1</v>
      </c>
      <c r="C463" s="16">
        <v>0</v>
      </c>
      <c r="D463" s="14">
        <v>0</v>
      </c>
    </row>
    <row r="464" spans="1:4" x14ac:dyDescent="0.3">
      <c r="A464" s="15" t="s">
        <v>504</v>
      </c>
      <c r="B464" s="16">
        <v>1</v>
      </c>
      <c r="C464" s="16">
        <v>0</v>
      </c>
      <c r="D464" s="14">
        <v>0</v>
      </c>
    </row>
    <row r="465" spans="1:4" x14ac:dyDescent="0.3">
      <c r="A465" s="15" t="s">
        <v>4332</v>
      </c>
      <c r="B465" s="16">
        <v>1</v>
      </c>
      <c r="C465" s="16">
        <v>1</v>
      </c>
      <c r="D465" s="14">
        <v>1</v>
      </c>
    </row>
    <row r="466" spans="1:4" x14ac:dyDescent="0.3">
      <c r="A466" s="15" t="s">
        <v>4969</v>
      </c>
      <c r="B466" s="16">
        <v>2</v>
      </c>
      <c r="C466" s="16">
        <v>2</v>
      </c>
      <c r="D466" s="14">
        <v>1</v>
      </c>
    </row>
    <row r="467" spans="1:4" x14ac:dyDescent="0.3">
      <c r="A467" s="15" t="s">
        <v>8047</v>
      </c>
      <c r="B467" s="16">
        <v>1</v>
      </c>
      <c r="C467" s="16">
        <v>0</v>
      </c>
      <c r="D467" s="14">
        <v>0</v>
      </c>
    </row>
    <row r="468" spans="1:4" x14ac:dyDescent="0.3">
      <c r="A468" s="15" t="s">
        <v>10750</v>
      </c>
      <c r="B468" s="16">
        <v>1</v>
      </c>
      <c r="C468" s="16">
        <v>0</v>
      </c>
      <c r="D468" s="14">
        <v>0</v>
      </c>
    </row>
    <row r="469" spans="1:4" x14ac:dyDescent="0.3">
      <c r="A469" s="15" t="s">
        <v>9907</v>
      </c>
      <c r="B469" s="16">
        <v>1</v>
      </c>
      <c r="C469" s="16">
        <v>0</v>
      </c>
      <c r="D469" s="14">
        <v>0</v>
      </c>
    </row>
    <row r="470" spans="1:4" x14ac:dyDescent="0.3">
      <c r="A470" s="15" t="s">
        <v>8024</v>
      </c>
      <c r="B470" s="16">
        <v>1</v>
      </c>
      <c r="C470" s="16">
        <v>0</v>
      </c>
      <c r="D470" s="14">
        <v>0</v>
      </c>
    </row>
    <row r="471" spans="1:4" x14ac:dyDescent="0.3">
      <c r="A471" s="15" t="s">
        <v>8092</v>
      </c>
      <c r="B471" s="16">
        <v>1</v>
      </c>
      <c r="C471" s="16">
        <v>0</v>
      </c>
      <c r="D471" s="14">
        <v>0</v>
      </c>
    </row>
    <row r="472" spans="1:4" x14ac:dyDescent="0.3">
      <c r="A472" s="15" t="s">
        <v>8808</v>
      </c>
      <c r="B472" s="16">
        <v>4</v>
      </c>
      <c r="C472" s="16">
        <v>0</v>
      </c>
      <c r="D472" s="14">
        <v>0</v>
      </c>
    </row>
    <row r="473" spans="1:4" x14ac:dyDescent="0.3">
      <c r="A473" s="15" t="s">
        <v>5430</v>
      </c>
      <c r="B473" s="16">
        <v>1</v>
      </c>
      <c r="C473" s="16">
        <v>0</v>
      </c>
      <c r="D473" s="14">
        <v>0</v>
      </c>
    </row>
    <row r="474" spans="1:4" x14ac:dyDescent="0.3">
      <c r="A474" s="15" t="s">
        <v>4440</v>
      </c>
      <c r="B474" s="16">
        <v>1</v>
      </c>
      <c r="C474" s="16">
        <v>1</v>
      </c>
      <c r="D474" s="14">
        <v>0</v>
      </c>
    </row>
    <row r="475" spans="1:4" x14ac:dyDescent="0.3">
      <c r="A475" s="15" t="s">
        <v>9341</v>
      </c>
      <c r="B475" s="16">
        <v>1</v>
      </c>
      <c r="C475" s="16">
        <v>0</v>
      </c>
      <c r="D475" s="14">
        <v>0</v>
      </c>
    </row>
    <row r="476" spans="1:4" x14ac:dyDescent="0.3">
      <c r="A476" s="15" t="s">
        <v>2567</v>
      </c>
      <c r="B476" s="16">
        <v>1</v>
      </c>
      <c r="C476" s="16">
        <v>0</v>
      </c>
      <c r="D476" s="14">
        <v>0</v>
      </c>
    </row>
    <row r="477" spans="1:4" x14ac:dyDescent="0.3">
      <c r="A477" s="15" t="s">
        <v>1401</v>
      </c>
      <c r="B477" s="16">
        <v>2</v>
      </c>
      <c r="C477" s="16">
        <v>0</v>
      </c>
      <c r="D477" s="14">
        <v>0</v>
      </c>
    </row>
    <row r="478" spans="1:4" x14ac:dyDescent="0.3">
      <c r="A478" s="15" t="s">
        <v>3370</v>
      </c>
      <c r="B478" s="16">
        <v>1</v>
      </c>
      <c r="C478" s="16">
        <v>0</v>
      </c>
      <c r="D478" s="14">
        <v>0</v>
      </c>
    </row>
    <row r="479" spans="1:4" x14ac:dyDescent="0.3">
      <c r="A479" s="15" t="s">
        <v>4080</v>
      </c>
      <c r="B479" s="16">
        <v>1</v>
      </c>
      <c r="C479" s="16">
        <v>0</v>
      </c>
      <c r="D479" s="14">
        <v>0</v>
      </c>
    </row>
    <row r="480" spans="1:4" x14ac:dyDescent="0.3">
      <c r="A480" s="15" t="s">
        <v>6910</v>
      </c>
      <c r="B480" s="16">
        <v>1</v>
      </c>
      <c r="C480" s="16">
        <v>0</v>
      </c>
      <c r="D480" s="14">
        <v>0</v>
      </c>
    </row>
    <row r="481" spans="1:4" x14ac:dyDescent="0.3">
      <c r="A481" s="15" t="s">
        <v>595</v>
      </c>
      <c r="B481" s="16">
        <v>1</v>
      </c>
      <c r="C481" s="16">
        <v>0</v>
      </c>
      <c r="D481" s="14">
        <v>0</v>
      </c>
    </row>
    <row r="482" spans="1:4" x14ac:dyDescent="0.3">
      <c r="A482" s="15" t="s">
        <v>8527</v>
      </c>
      <c r="B482" s="16">
        <v>2</v>
      </c>
      <c r="C482" s="16">
        <v>0</v>
      </c>
      <c r="D482" s="14">
        <v>0</v>
      </c>
    </row>
    <row r="483" spans="1:4" x14ac:dyDescent="0.3">
      <c r="A483" s="15" t="s">
        <v>1758</v>
      </c>
      <c r="B483" s="16">
        <v>3</v>
      </c>
      <c r="C483" s="16">
        <v>0</v>
      </c>
      <c r="D483" s="14">
        <v>0</v>
      </c>
    </row>
    <row r="484" spans="1:4" x14ac:dyDescent="0.3">
      <c r="A484" s="15" t="s">
        <v>8314</v>
      </c>
      <c r="B484" s="16">
        <v>2</v>
      </c>
      <c r="C484" s="16">
        <v>0</v>
      </c>
      <c r="D484" s="14">
        <v>0</v>
      </c>
    </row>
    <row r="485" spans="1:4" x14ac:dyDescent="0.3">
      <c r="A485" s="15" t="s">
        <v>5904</v>
      </c>
      <c r="B485" s="16">
        <v>2</v>
      </c>
      <c r="C485" s="16">
        <v>0</v>
      </c>
      <c r="D485" s="14">
        <v>0</v>
      </c>
    </row>
    <row r="486" spans="1:4" x14ac:dyDescent="0.3">
      <c r="A486" s="15" t="s">
        <v>378</v>
      </c>
      <c r="B486" s="16">
        <v>2</v>
      </c>
      <c r="C486" s="16">
        <v>0</v>
      </c>
      <c r="D486" s="14">
        <v>0</v>
      </c>
    </row>
    <row r="487" spans="1:4" x14ac:dyDescent="0.3">
      <c r="A487" s="15" t="s">
        <v>9942</v>
      </c>
      <c r="B487" s="16">
        <v>3</v>
      </c>
      <c r="C487" s="16">
        <v>0</v>
      </c>
      <c r="D487" s="14">
        <v>0</v>
      </c>
    </row>
    <row r="488" spans="1:4" x14ac:dyDescent="0.3">
      <c r="A488" s="15" t="s">
        <v>2691</v>
      </c>
      <c r="B488" s="16">
        <v>1</v>
      </c>
      <c r="C488" s="16">
        <v>0</v>
      </c>
      <c r="D488" s="14">
        <v>0</v>
      </c>
    </row>
    <row r="489" spans="1:4" x14ac:dyDescent="0.3">
      <c r="A489" s="15" t="s">
        <v>9462</v>
      </c>
      <c r="B489" s="16">
        <v>2</v>
      </c>
      <c r="C489" s="16">
        <v>0</v>
      </c>
      <c r="D489" s="14">
        <v>0</v>
      </c>
    </row>
    <row r="490" spans="1:4" x14ac:dyDescent="0.3">
      <c r="A490" s="15" t="s">
        <v>3862</v>
      </c>
      <c r="B490" s="16">
        <v>1</v>
      </c>
      <c r="C490" s="16">
        <v>0</v>
      </c>
      <c r="D490" s="14">
        <v>0</v>
      </c>
    </row>
    <row r="491" spans="1:4" x14ac:dyDescent="0.3">
      <c r="A491" s="15" t="s">
        <v>2794</v>
      </c>
      <c r="B491" s="16">
        <v>3</v>
      </c>
      <c r="C491" s="16">
        <v>0</v>
      </c>
      <c r="D491" s="14">
        <v>0</v>
      </c>
    </row>
    <row r="492" spans="1:4" x14ac:dyDescent="0.3">
      <c r="A492" s="15" t="s">
        <v>615</v>
      </c>
      <c r="B492" s="16">
        <v>1</v>
      </c>
      <c r="C492" s="16">
        <v>0</v>
      </c>
      <c r="D492" s="14">
        <v>0</v>
      </c>
    </row>
    <row r="493" spans="1:4" x14ac:dyDescent="0.3">
      <c r="A493" s="15" t="s">
        <v>4255</v>
      </c>
      <c r="B493" s="16">
        <v>2</v>
      </c>
      <c r="C493" s="16">
        <v>0</v>
      </c>
      <c r="D493" s="14">
        <v>0</v>
      </c>
    </row>
    <row r="494" spans="1:4" x14ac:dyDescent="0.3">
      <c r="A494" s="15" t="s">
        <v>7879</v>
      </c>
      <c r="B494" s="16">
        <v>2</v>
      </c>
      <c r="C494" s="16">
        <v>0</v>
      </c>
      <c r="D494" s="14">
        <v>0</v>
      </c>
    </row>
    <row r="495" spans="1:4" x14ac:dyDescent="0.3">
      <c r="A495" s="15" t="s">
        <v>10533</v>
      </c>
      <c r="B495" s="16">
        <v>1</v>
      </c>
      <c r="C495" s="16">
        <v>0</v>
      </c>
      <c r="D495" s="14">
        <v>0</v>
      </c>
    </row>
    <row r="496" spans="1:4" x14ac:dyDescent="0.3">
      <c r="A496" s="15" t="s">
        <v>3044</v>
      </c>
      <c r="B496" s="16">
        <v>1</v>
      </c>
      <c r="C496" s="16">
        <v>0</v>
      </c>
      <c r="D496" s="14">
        <v>0</v>
      </c>
    </row>
    <row r="497" spans="1:4" x14ac:dyDescent="0.3">
      <c r="A497" s="15" t="s">
        <v>3586</v>
      </c>
      <c r="B497" s="16">
        <v>1</v>
      </c>
      <c r="C497" s="16">
        <v>0</v>
      </c>
      <c r="D497" s="14">
        <v>0</v>
      </c>
    </row>
    <row r="498" spans="1:4" x14ac:dyDescent="0.3">
      <c r="A498" s="15" t="s">
        <v>6598</v>
      </c>
      <c r="B498" s="16">
        <v>1</v>
      </c>
      <c r="C498" s="16">
        <v>0</v>
      </c>
      <c r="D498" s="14">
        <v>0</v>
      </c>
    </row>
    <row r="499" spans="1:4" x14ac:dyDescent="0.3">
      <c r="A499" s="15" t="s">
        <v>6587</v>
      </c>
      <c r="B499" s="16">
        <v>1</v>
      </c>
      <c r="C499" s="16">
        <v>0</v>
      </c>
      <c r="D499" s="14">
        <v>0</v>
      </c>
    </row>
    <row r="500" spans="1:4" x14ac:dyDescent="0.3">
      <c r="A500" s="15" t="s">
        <v>825</v>
      </c>
      <c r="B500" s="16">
        <v>1</v>
      </c>
      <c r="C500" s="16">
        <v>1</v>
      </c>
      <c r="D500" s="14">
        <v>1</v>
      </c>
    </row>
    <row r="501" spans="1:4" x14ac:dyDescent="0.3">
      <c r="A501" s="15" t="s">
        <v>8128</v>
      </c>
      <c r="B501" s="16">
        <v>1</v>
      </c>
      <c r="C501" s="16">
        <v>0</v>
      </c>
      <c r="D501" s="14">
        <v>0</v>
      </c>
    </row>
    <row r="502" spans="1:4" x14ac:dyDescent="0.3">
      <c r="A502" s="15" t="s">
        <v>4641</v>
      </c>
      <c r="B502" s="16">
        <v>1</v>
      </c>
      <c r="C502" s="16">
        <v>0</v>
      </c>
      <c r="D502" s="14">
        <v>0</v>
      </c>
    </row>
    <row r="503" spans="1:4" x14ac:dyDescent="0.3">
      <c r="A503" s="15" t="s">
        <v>7837</v>
      </c>
      <c r="B503" s="16">
        <v>1</v>
      </c>
      <c r="C503" s="16">
        <v>0</v>
      </c>
      <c r="D503" s="14">
        <v>0</v>
      </c>
    </row>
    <row r="504" spans="1:4" x14ac:dyDescent="0.3">
      <c r="A504" s="15" t="s">
        <v>1650</v>
      </c>
      <c r="B504" s="16">
        <v>3</v>
      </c>
      <c r="C504" s="16">
        <v>0</v>
      </c>
      <c r="D504" s="14">
        <v>0</v>
      </c>
    </row>
    <row r="505" spans="1:4" x14ac:dyDescent="0.3">
      <c r="A505" s="15" t="s">
        <v>1844</v>
      </c>
      <c r="B505" s="16">
        <v>1</v>
      </c>
      <c r="C505" s="16">
        <v>0</v>
      </c>
      <c r="D505" s="14">
        <v>0</v>
      </c>
    </row>
    <row r="506" spans="1:4" x14ac:dyDescent="0.3">
      <c r="A506" s="15" t="s">
        <v>10232</v>
      </c>
      <c r="B506" s="16">
        <v>1</v>
      </c>
      <c r="C506" s="16">
        <v>0</v>
      </c>
      <c r="D506" s="14">
        <v>0</v>
      </c>
    </row>
    <row r="507" spans="1:4" x14ac:dyDescent="0.3">
      <c r="A507" s="15" t="s">
        <v>3604</v>
      </c>
      <c r="B507" s="16">
        <v>3</v>
      </c>
      <c r="C507" s="16">
        <v>0</v>
      </c>
      <c r="D507" s="14">
        <v>0</v>
      </c>
    </row>
    <row r="508" spans="1:4" x14ac:dyDescent="0.3">
      <c r="A508" s="15" t="s">
        <v>6267</v>
      </c>
      <c r="B508" s="16">
        <v>3</v>
      </c>
      <c r="C508" s="16">
        <v>0</v>
      </c>
      <c r="D508" s="14">
        <v>0</v>
      </c>
    </row>
    <row r="509" spans="1:4" x14ac:dyDescent="0.3">
      <c r="A509" s="15" t="s">
        <v>3052</v>
      </c>
      <c r="B509" s="16">
        <v>2</v>
      </c>
      <c r="C509" s="16">
        <v>0</v>
      </c>
      <c r="D509" s="14">
        <v>0</v>
      </c>
    </row>
    <row r="510" spans="1:4" x14ac:dyDescent="0.3">
      <c r="A510" s="15" t="s">
        <v>3909</v>
      </c>
      <c r="B510" s="16">
        <v>2</v>
      </c>
      <c r="C510" s="16">
        <v>0</v>
      </c>
      <c r="D510" s="14">
        <v>0</v>
      </c>
    </row>
    <row r="511" spans="1:4" x14ac:dyDescent="0.3">
      <c r="A511" s="15" t="s">
        <v>750</v>
      </c>
      <c r="B511" s="16">
        <v>1</v>
      </c>
      <c r="C511" s="16">
        <v>0</v>
      </c>
      <c r="D511" s="14">
        <v>0</v>
      </c>
    </row>
    <row r="512" spans="1:4" x14ac:dyDescent="0.3">
      <c r="A512" s="15" t="s">
        <v>5209</v>
      </c>
      <c r="B512" s="16">
        <v>1</v>
      </c>
      <c r="C512" s="16">
        <v>0</v>
      </c>
      <c r="D512" s="14">
        <v>0</v>
      </c>
    </row>
    <row r="513" spans="1:4" x14ac:dyDescent="0.3">
      <c r="A513" s="15" t="s">
        <v>7648</v>
      </c>
      <c r="B513" s="16">
        <v>1</v>
      </c>
      <c r="C513" s="16">
        <v>0</v>
      </c>
      <c r="D513" s="14">
        <v>0</v>
      </c>
    </row>
    <row r="514" spans="1:4" x14ac:dyDescent="0.3">
      <c r="A514" s="15" t="s">
        <v>2173</v>
      </c>
      <c r="B514" s="16">
        <v>1</v>
      </c>
      <c r="C514" s="16">
        <v>0</v>
      </c>
      <c r="D514" s="14">
        <v>0</v>
      </c>
    </row>
    <row r="515" spans="1:4" x14ac:dyDescent="0.3">
      <c r="A515" s="15" t="s">
        <v>7083</v>
      </c>
      <c r="B515" s="16">
        <v>3</v>
      </c>
      <c r="C515" s="16">
        <v>0</v>
      </c>
      <c r="D515" s="14">
        <v>0</v>
      </c>
    </row>
    <row r="516" spans="1:4" x14ac:dyDescent="0.3">
      <c r="A516" s="15" t="s">
        <v>8142</v>
      </c>
      <c r="B516" s="16">
        <v>1</v>
      </c>
      <c r="C516" s="16">
        <v>0</v>
      </c>
      <c r="D516" s="14">
        <v>0</v>
      </c>
    </row>
    <row r="517" spans="1:4" x14ac:dyDescent="0.3">
      <c r="A517" s="15" t="s">
        <v>8893</v>
      </c>
      <c r="B517" s="16">
        <v>1</v>
      </c>
      <c r="C517" s="16">
        <v>0</v>
      </c>
      <c r="D517" s="14">
        <v>0</v>
      </c>
    </row>
    <row r="518" spans="1:4" x14ac:dyDescent="0.3">
      <c r="A518" s="15" t="s">
        <v>9230</v>
      </c>
      <c r="B518" s="16">
        <v>2</v>
      </c>
      <c r="C518" s="16">
        <v>2</v>
      </c>
      <c r="D518" s="14">
        <v>1</v>
      </c>
    </row>
    <row r="519" spans="1:4" x14ac:dyDescent="0.3">
      <c r="A519" s="15" t="s">
        <v>6918</v>
      </c>
      <c r="B519" s="16">
        <v>1</v>
      </c>
      <c r="C519" s="16">
        <v>0</v>
      </c>
      <c r="D519" s="14">
        <v>0</v>
      </c>
    </row>
    <row r="520" spans="1:4" x14ac:dyDescent="0.3">
      <c r="A520" s="15" t="s">
        <v>10759</v>
      </c>
      <c r="B520" s="16">
        <v>1</v>
      </c>
      <c r="C520" s="16">
        <v>0</v>
      </c>
      <c r="D520" s="14">
        <v>0</v>
      </c>
    </row>
    <row r="521" spans="1:4" x14ac:dyDescent="0.3">
      <c r="A521" s="15" t="s">
        <v>3618</v>
      </c>
      <c r="B521" s="16">
        <v>1</v>
      </c>
      <c r="C521" s="16">
        <v>1</v>
      </c>
      <c r="D521" s="14">
        <v>1</v>
      </c>
    </row>
    <row r="522" spans="1:4" x14ac:dyDescent="0.3">
      <c r="A522" s="15" t="s">
        <v>2752</v>
      </c>
      <c r="B522" s="16">
        <v>2</v>
      </c>
      <c r="C522" s="16">
        <v>0</v>
      </c>
      <c r="D522" s="14">
        <v>0</v>
      </c>
    </row>
    <row r="523" spans="1:4" x14ac:dyDescent="0.3">
      <c r="A523" s="15" t="s">
        <v>1012</v>
      </c>
      <c r="B523" s="16">
        <v>1</v>
      </c>
      <c r="C523" s="16">
        <v>0</v>
      </c>
      <c r="D523" s="14">
        <v>0</v>
      </c>
    </row>
    <row r="524" spans="1:4" x14ac:dyDescent="0.3">
      <c r="A524" s="15" t="s">
        <v>2742</v>
      </c>
      <c r="B524" s="16">
        <v>2</v>
      </c>
      <c r="C524" s="16">
        <v>0</v>
      </c>
      <c r="D524" s="14">
        <v>0</v>
      </c>
    </row>
    <row r="525" spans="1:4" x14ac:dyDescent="0.3">
      <c r="A525" s="15" t="s">
        <v>1423</v>
      </c>
      <c r="B525" s="16">
        <v>3</v>
      </c>
      <c r="C525" s="16">
        <v>3</v>
      </c>
      <c r="D525" s="14">
        <v>1</v>
      </c>
    </row>
    <row r="526" spans="1:4" x14ac:dyDescent="0.3">
      <c r="A526" s="15" t="s">
        <v>3533</v>
      </c>
      <c r="B526" s="16">
        <v>4</v>
      </c>
      <c r="C526" s="16">
        <v>0</v>
      </c>
      <c r="D526" s="14">
        <v>0</v>
      </c>
    </row>
    <row r="527" spans="1:4" x14ac:dyDescent="0.3">
      <c r="A527" s="15" t="s">
        <v>8216</v>
      </c>
      <c r="B527" s="16">
        <v>3</v>
      </c>
      <c r="C527" s="16">
        <v>0</v>
      </c>
      <c r="D527" s="14">
        <v>0</v>
      </c>
    </row>
    <row r="528" spans="1:4" x14ac:dyDescent="0.3">
      <c r="A528" s="15" t="s">
        <v>1831</v>
      </c>
      <c r="B528" s="16">
        <v>1</v>
      </c>
      <c r="C528" s="16">
        <v>0</v>
      </c>
      <c r="D528" s="14">
        <v>0</v>
      </c>
    </row>
    <row r="529" spans="1:4" x14ac:dyDescent="0.3">
      <c r="A529" s="15" t="s">
        <v>5385</v>
      </c>
      <c r="B529" s="16">
        <v>3</v>
      </c>
      <c r="C529" s="16">
        <v>0</v>
      </c>
      <c r="D529" s="14">
        <v>0</v>
      </c>
    </row>
    <row r="530" spans="1:4" x14ac:dyDescent="0.3">
      <c r="A530" s="15" t="s">
        <v>5201</v>
      </c>
      <c r="B530" s="16">
        <v>2</v>
      </c>
      <c r="C530" s="16">
        <v>0</v>
      </c>
      <c r="D530" s="14">
        <v>0</v>
      </c>
    </row>
    <row r="531" spans="1:4" x14ac:dyDescent="0.3">
      <c r="A531" s="15" t="s">
        <v>741</v>
      </c>
      <c r="B531" s="16">
        <v>4</v>
      </c>
      <c r="C531" s="16">
        <v>0</v>
      </c>
      <c r="D531" s="14">
        <v>0</v>
      </c>
    </row>
    <row r="532" spans="1:4" x14ac:dyDescent="0.3">
      <c r="A532" s="15" t="s">
        <v>2265</v>
      </c>
      <c r="B532" s="16">
        <v>1</v>
      </c>
      <c r="C532" s="16">
        <v>0</v>
      </c>
      <c r="D532" s="14">
        <v>0</v>
      </c>
    </row>
    <row r="533" spans="1:4" x14ac:dyDescent="0.3">
      <c r="A533" s="15" t="s">
        <v>5394</v>
      </c>
      <c r="B533" s="16">
        <v>2</v>
      </c>
      <c r="C533" s="16">
        <v>0</v>
      </c>
      <c r="D533" s="14">
        <v>0</v>
      </c>
    </row>
    <row r="534" spans="1:4" x14ac:dyDescent="0.3">
      <c r="A534" s="15" t="s">
        <v>1612</v>
      </c>
      <c r="B534" s="16">
        <v>2</v>
      </c>
      <c r="C534" s="16">
        <v>0</v>
      </c>
      <c r="D534" s="14">
        <v>0</v>
      </c>
    </row>
    <row r="535" spans="1:4" x14ac:dyDescent="0.3">
      <c r="A535" s="15" t="s">
        <v>5094</v>
      </c>
      <c r="B535" s="16">
        <v>1</v>
      </c>
      <c r="C535" s="16">
        <v>0</v>
      </c>
      <c r="D535" s="14">
        <v>0</v>
      </c>
    </row>
    <row r="536" spans="1:4" x14ac:dyDescent="0.3">
      <c r="A536" s="15" t="s">
        <v>3027</v>
      </c>
      <c r="B536" s="16">
        <v>1</v>
      </c>
      <c r="C536" s="16">
        <v>0</v>
      </c>
      <c r="D536" s="14">
        <v>0</v>
      </c>
    </row>
    <row r="537" spans="1:4" x14ac:dyDescent="0.3">
      <c r="A537" s="15" t="s">
        <v>4104</v>
      </c>
      <c r="B537" s="16">
        <v>1</v>
      </c>
      <c r="C537" s="16">
        <v>0</v>
      </c>
      <c r="D537" s="14">
        <v>0</v>
      </c>
    </row>
    <row r="538" spans="1:4" x14ac:dyDescent="0.3">
      <c r="A538" s="15" t="s">
        <v>3464</v>
      </c>
      <c r="B538" s="16">
        <v>1</v>
      </c>
      <c r="C538" s="16">
        <v>0</v>
      </c>
      <c r="D538" s="14">
        <v>0</v>
      </c>
    </row>
    <row r="539" spans="1:4" x14ac:dyDescent="0.3">
      <c r="A539" s="15" t="s">
        <v>1591</v>
      </c>
      <c r="B539" s="16">
        <v>1</v>
      </c>
      <c r="C539" s="16">
        <v>0</v>
      </c>
      <c r="D539" s="14">
        <v>0</v>
      </c>
    </row>
    <row r="540" spans="1:4" x14ac:dyDescent="0.3">
      <c r="A540" s="15" t="s">
        <v>7216</v>
      </c>
      <c r="B540" s="16">
        <v>2</v>
      </c>
      <c r="C540" s="16">
        <v>0</v>
      </c>
      <c r="D540" s="14">
        <v>0</v>
      </c>
    </row>
    <row r="541" spans="1:4" x14ac:dyDescent="0.3">
      <c r="A541" s="15" t="s">
        <v>5743</v>
      </c>
      <c r="B541" s="16">
        <v>1</v>
      </c>
      <c r="C541" s="16">
        <v>0</v>
      </c>
      <c r="D541" s="14">
        <v>0</v>
      </c>
    </row>
    <row r="542" spans="1:4" x14ac:dyDescent="0.3">
      <c r="A542" s="15" t="s">
        <v>4501</v>
      </c>
      <c r="B542" s="16">
        <v>1</v>
      </c>
      <c r="C542" s="16">
        <v>1</v>
      </c>
      <c r="D542" s="14">
        <v>1</v>
      </c>
    </row>
    <row r="543" spans="1:4" x14ac:dyDescent="0.3">
      <c r="A543" s="15" t="s">
        <v>4191</v>
      </c>
      <c r="B543" s="16">
        <v>4</v>
      </c>
      <c r="C543" s="16">
        <v>0</v>
      </c>
      <c r="D543" s="14">
        <v>0</v>
      </c>
    </row>
    <row r="544" spans="1:4" x14ac:dyDescent="0.3">
      <c r="A544" s="15" t="s">
        <v>4855</v>
      </c>
      <c r="B544" s="16">
        <v>1</v>
      </c>
      <c r="C544" s="16">
        <v>0</v>
      </c>
      <c r="D544" s="14">
        <v>0</v>
      </c>
    </row>
    <row r="545" spans="1:4" x14ac:dyDescent="0.3">
      <c r="A545" s="15" t="s">
        <v>9567</v>
      </c>
      <c r="B545" s="16">
        <v>2</v>
      </c>
      <c r="C545" s="16">
        <v>0</v>
      </c>
      <c r="D545" s="14">
        <v>0</v>
      </c>
    </row>
    <row r="546" spans="1:4" x14ac:dyDescent="0.3">
      <c r="A546" s="15" t="s">
        <v>1855</v>
      </c>
      <c r="B546" s="16">
        <v>1</v>
      </c>
      <c r="C546" s="16">
        <v>0</v>
      </c>
      <c r="D546" s="14">
        <v>0</v>
      </c>
    </row>
    <row r="547" spans="1:4" x14ac:dyDescent="0.3">
      <c r="A547" s="15" t="s">
        <v>8118</v>
      </c>
      <c r="B547" s="16">
        <v>1</v>
      </c>
      <c r="C547" s="16">
        <v>0</v>
      </c>
      <c r="D547" s="14">
        <v>0</v>
      </c>
    </row>
    <row r="548" spans="1:4" x14ac:dyDescent="0.3">
      <c r="A548" s="15" t="s">
        <v>1081</v>
      </c>
      <c r="B548" s="16">
        <v>1</v>
      </c>
      <c r="C548" s="16">
        <v>0</v>
      </c>
      <c r="D548" s="14">
        <v>0</v>
      </c>
    </row>
    <row r="549" spans="1:4" x14ac:dyDescent="0.3">
      <c r="A549" s="15" t="s">
        <v>525</v>
      </c>
      <c r="B549" s="16">
        <v>1</v>
      </c>
      <c r="C549" s="16">
        <v>0</v>
      </c>
      <c r="D549" s="14">
        <v>0</v>
      </c>
    </row>
    <row r="550" spans="1:4" x14ac:dyDescent="0.3">
      <c r="A550" s="15" t="s">
        <v>3195</v>
      </c>
      <c r="B550" s="16">
        <v>1</v>
      </c>
      <c r="C550" s="16">
        <v>0</v>
      </c>
      <c r="D550" s="14">
        <v>0</v>
      </c>
    </row>
    <row r="551" spans="1:4" x14ac:dyDescent="0.3">
      <c r="A551" s="15" t="s">
        <v>8469</v>
      </c>
      <c r="B551" s="16">
        <v>2</v>
      </c>
      <c r="C551" s="16">
        <v>0</v>
      </c>
      <c r="D551" s="14">
        <v>0</v>
      </c>
    </row>
    <row r="552" spans="1:4" x14ac:dyDescent="0.3">
      <c r="A552" s="15" t="s">
        <v>8784</v>
      </c>
      <c r="B552" s="16">
        <v>3</v>
      </c>
      <c r="C552" s="16">
        <v>0</v>
      </c>
      <c r="D552" s="14">
        <v>0</v>
      </c>
    </row>
    <row r="553" spans="1:4" x14ac:dyDescent="0.3">
      <c r="A553" s="15" t="s">
        <v>4511</v>
      </c>
      <c r="B553" s="16">
        <v>2</v>
      </c>
      <c r="C553" s="16">
        <v>0</v>
      </c>
      <c r="D553" s="14">
        <v>0</v>
      </c>
    </row>
    <row r="554" spans="1:4" x14ac:dyDescent="0.3">
      <c r="A554" s="15" t="s">
        <v>3122</v>
      </c>
      <c r="B554" s="16">
        <v>1</v>
      </c>
      <c r="C554" s="16">
        <v>0</v>
      </c>
      <c r="D554" s="14">
        <v>0</v>
      </c>
    </row>
    <row r="555" spans="1:4" x14ac:dyDescent="0.3">
      <c r="A555" s="15" t="s">
        <v>5244</v>
      </c>
      <c r="B555" s="16">
        <v>1</v>
      </c>
      <c r="C555" s="16">
        <v>0</v>
      </c>
      <c r="D555" s="14">
        <v>0</v>
      </c>
    </row>
    <row r="556" spans="1:4" x14ac:dyDescent="0.3">
      <c r="A556" s="15" t="s">
        <v>3293</v>
      </c>
      <c r="B556" s="16">
        <v>2</v>
      </c>
      <c r="C556" s="16">
        <v>0</v>
      </c>
      <c r="D556" s="14">
        <v>0</v>
      </c>
    </row>
    <row r="557" spans="1:4" x14ac:dyDescent="0.3">
      <c r="A557" s="15" t="s">
        <v>10597</v>
      </c>
      <c r="B557" s="16">
        <v>1</v>
      </c>
      <c r="C557" s="16">
        <v>0</v>
      </c>
      <c r="D557" s="14">
        <v>0</v>
      </c>
    </row>
    <row r="558" spans="1:4" x14ac:dyDescent="0.3">
      <c r="A558" s="15" t="s">
        <v>1171</v>
      </c>
      <c r="B558" s="16">
        <v>1</v>
      </c>
      <c r="C558" s="16">
        <v>0</v>
      </c>
      <c r="D558" s="14">
        <v>0</v>
      </c>
    </row>
    <row r="559" spans="1:4" x14ac:dyDescent="0.3">
      <c r="A559" s="15" t="s">
        <v>6756</v>
      </c>
      <c r="B559" s="16">
        <v>3</v>
      </c>
      <c r="C559" s="16">
        <v>0</v>
      </c>
      <c r="D559" s="14">
        <v>0</v>
      </c>
    </row>
    <row r="560" spans="1:4" x14ac:dyDescent="0.3">
      <c r="A560" s="15" t="s">
        <v>6767</v>
      </c>
      <c r="B560" s="16">
        <v>2</v>
      </c>
      <c r="C560" s="16">
        <v>0</v>
      </c>
      <c r="D560" s="14">
        <v>0</v>
      </c>
    </row>
    <row r="561" spans="1:4" x14ac:dyDescent="0.3">
      <c r="A561" s="15" t="s">
        <v>2400</v>
      </c>
      <c r="B561" s="16">
        <v>1</v>
      </c>
      <c r="C561" s="16">
        <v>0</v>
      </c>
      <c r="D561" s="14">
        <v>0</v>
      </c>
    </row>
    <row r="562" spans="1:4" x14ac:dyDescent="0.3">
      <c r="A562" s="15" t="s">
        <v>2221</v>
      </c>
      <c r="B562" s="16">
        <v>3</v>
      </c>
      <c r="C562" s="16">
        <v>0</v>
      </c>
      <c r="D562" s="14">
        <v>0</v>
      </c>
    </row>
    <row r="563" spans="1:4" x14ac:dyDescent="0.3">
      <c r="A563" s="15" t="s">
        <v>10396</v>
      </c>
      <c r="B563" s="16">
        <v>1</v>
      </c>
      <c r="C563" s="16">
        <v>0</v>
      </c>
      <c r="D563" s="14">
        <v>0</v>
      </c>
    </row>
    <row r="564" spans="1:4" x14ac:dyDescent="0.3">
      <c r="A564" s="15" t="s">
        <v>1772</v>
      </c>
      <c r="B564" s="16">
        <v>1</v>
      </c>
      <c r="C564" s="16">
        <v>0</v>
      </c>
      <c r="D564" s="14">
        <v>0</v>
      </c>
    </row>
    <row r="565" spans="1:4" x14ac:dyDescent="0.3">
      <c r="A565" s="15" t="s">
        <v>10171</v>
      </c>
      <c r="B565" s="16">
        <v>2</v>
      </c>
      <c r="C565" s="16">
        <v>0</v>
      </c>
      <c r="D565" s="14">
        <v>0</v>
      </c>
    </row>
    <row r="566" spans="1:4" x14ac:dyDescent="0.3">
      <c r="A566" s="15" t="s">
        <v>10730</v>
      </c>
      <c r="B566" s="16">
        <v>1</v>
      </c>
      <c r="C566" s="16">
        <v>0</v>
      </c>
      <c r="D566" s="14">
        <v>0</v>
      </c>
    </row>
    <row r="567" spans="1:4" x14ac:dyDescent="0.3">
      <c r="A567" s="15" t="s">
        <v>7627</v>
      </c>
      <c r="B567" s="16">
        <v>2</v>
      </c>
      <c r="C567" s="16">
        <v>2</v>
      </c>
      <c r="D567" s="14">
        <v>1</v>
      </c>
    </row>
    <row r="568" spans="1:4" x14ac:dyDescent="0.3">
      <c r="A568" s="15" t="s">
        <v>3817</v>
      </c>
      <c r="B568" s="16">
        <v>1</v>
      </c>
      <c r="C568" s="16">
        <v>0</v>
      </c>
      <c r="D568" s="14">
        <v>0</v>
      </c>
    </row>
    <row r="569" spans="1:4" x14ac:dyDescent="0.3">
      <c r="A569" s="15" t="s">
        <v>6664</v>
      </c>
      <c r="B569" s="16">
        <v>1</v>
      </c>
      <c r="C569" s="16">
        <v>1</v>
      </c>
      <c r="D569" s="14">
        <v>1</v>
      </c>
    </row>
    <row r="570" spans="1:4" x14ac:dyDescent="0.3">
      <c r="A570" s="15" t="s">
        <v>1002</v>
      </c>
      <c r="B570" s="16">
        <v>1</v>
      </c>
      <c r="C570" s="16">
        <v>0</v>
      </c>
      <c r="D570" s="14">
        <v>0</v>
      </c>
    </row>
    <row r="571" spans="1:4" x14ac:dyDescent="0.3">
      <c r="A571" s="15" t="s">
        <v>8340</v>
      </c>
      <c r="B571" s="16">
        <v>1</v>
      </c>
      <c r="C571" s="16">
        <v>1</v>
      </c>
      <c r="D571" s="14">
        <v>1</v>
      </c>
    </row>
    <row r="572" spans="1:4" x14ac:dyDescent="0.3">
      <c r="A572" s="15" t="s">
        <v>2150</v>
      </c>
      <c r="B572" s="16">
        <v>3</v>
      </c>
      <c r="C572" s="16">
        <v>0</v>
      </c>
      <c r="D572" s="14">
        <v>0</v>
      </c>
    </row>
    <row r="573" spans="1:4" x14ac:dyDescent="0.3">
      <c r="A573" s="15" t="s">
        <v>3655</v>
      </c>
      <c r="B573" s="16">
        <v>1</v>
      </c>
      <c r="C573" s="16">
        <v>0</v>
      </c>
      <c r="D573" s="14">
        <v>0</v>
      </c>
    </row>
    <row r="574" spans="1:4" x14ac:dyDescent="0.3">
      <c r="A574" s="15" t="s">
        <v>9979</v>
      </c>
      <c r="B574" s="16">
        <v>1</v>
      </c>
      <c r="C574" s="16">
        <v>0</v>
      </c>
      <c r="D574" s="14">
        <v>0</v>
      </c>
    </row>
    <row r="575" spans="1:4" x14ac:dyDescent="0.3">
      <c r="A575" s="15" t="s">
        <v>6312</v>
      </c>
      <c r="B575" s="16">
        <v>1</v>
      </c>
      <c r="C575" s="16">
        <v>0</v>
      </c>
      <c r="D575" s="14">
        <v>0</v>
      </c>
    </row>
    <row r="576" spans="1:4" x14ac:dyDescent="0.3">
      <c r="A576" s="15" t="s">
        <v>514</v>
      </c>
      <c r="B576" s="16">
        <v>1</v>
      </c>
      <c r="C576" s="16">
        <v>0</v>
      </c>
      <c r="D576" s="14">
        <v>0</v>
      </c>
    </row>
    <row r="577" spans="1:4" x14ac:dyDescent="0.3">
      <c r="A577" s="15" t="s">
        <v>2346</v>
      </c>
      <c r="B577" s="16">
        <v>1</v>
      </c>
      <c r="C577" s="16">
        <v>1</v>
      </c>
      <c r="D577" s="14">
        <v>1</v>
      </c>
    </row>
    <row r="578" spans="1:4" x14ac:dyDescent="0.3">
      <c r="A578" s="15" t="s">
        <v>1038</v>
      </c>
      <c r="B578" s="16">
        <v>3</v>
      </c>
      <c r="C578" s="16">
        <v>0</v>
      </c>
      <c r="D578" s="14">
        <v>0</v>
      </c>
    </row>
    <row r="579" spans="1:4" x14ac:dyDescent="0.3">
      <c r="A579" s="15" t="s">
        <v>3432</v>
      </c>
      <c r="B579" s="16">
        <v>2</v>
      </c>
      <c r="C579" s="16">
        <v>0</v>
      </c>
      <c r="D579" s="14">
        <v>0</v>
      </c>
    </row>
    <row r="580" spans="1:4" x14ac:dyDescent="0.3">
      <c r="A580" s="15" t="s">
        <v>3285</v>
      </c>
      <c r="B580" s="16">
        <v>1</v>
      </c>
      <c r="C580" s="16">
        <v>0</v>
      </c>
      <c r="D580" s="14">
        <v>0</v>
      </c>
    </row>
    <row r="581" spans="1:4" x14ac:dyDescent="0.3">
      <c r="A581" s="15" t="s">
        <v>2559</v>
      </c>
      <c r="B581" s="16">
        <v>1</v>
      </c>
      <c r="C581" s="16">
        <v>0</v>
      </c>
      <c r="D581" s="14">
        <v>0</v>
      </c>
    </row>
    <row r="582" spans="1:4" x14ac:dyDescent="0.3">
      <c r="A582" s="15" t="s">
        <v>7439</v>
      </c>
      <c r="B582" s="16">
        <v>1</v>
      </c>
      <c r="C582" s="16">
        <v>1</v>
      </c>
      <c r="D582" s="14">
        <v>1</v>
      </c>
    </row>
    <row r="583" spans="1:4" x14ac:dyDescent="0.3">
      <c r="A583" s="15" t="s">
        <v>6039</v>
      </c>
      <c r="B583" s="16">
        <v>1</v>
      </c>
      <c r="C583" s="16">
        <v>0</v>
      </c>
      <c r="D583" s="14">
        <v>0</v>
      </c>
    </row>
    <row r="584" spans="1:4" x14ac:dyDescent="0.3">
      <c r="A584" s="15" t="s">
        <v>8079</v>
      </c>
      <c r="B584" s="16">
        <v>3</v>
      </c>
      <c r="C584" s="16">
        <v>0</v>
      </c>
      <c r="D584" s="14">
        <v>0</v>
      </c>
    </row>
    <row r="585" spans="1:4" x14ac:dyDescent="0.3">
      <c r="A585" s="15" t="s">
        <v>10704</v>
      </c>
      <c r="B585" s="16">
        <v>1</v>
      </c>
      <c r="C585" s="16">
        <v>0</v>
      </c>
      <c r="D585" s="14">
        <v>0</v>
      </c>
    </row>
    <row r="586" spans="1:4" x14ac:dyDescent="0.3">
      <c r="A586" s="15" t="s">
        <v>4053</v>
      </c>
      <c r="B586" s="16">
        <v>1</v>
      </c>
      <c r="C586" s="16">
        <v>0</v>
      </c>
      <c r="D586" s="14">
        <v>0</v>
      </c>
    </row>
    <row r="587" spans="1:4" x14ac:dyDescent="0.3">
      <c r="A587" s="15" t="s">
        <v>5159</v>
      </c>
      <c r="B587" s="16">
        <v>1</v>
      </c>
      <c r="C587" s="16">
        <v>0</v>
      </c>
      <c r="D587" s="14">
        <v>0</v>
      </c>
    </row>
    <row r="588" spans="1:4" x14ac:dyDescent="0.3">
      <c r="A588" s="15" t="s">
        <v>5045</v>
      </c>
      <c r="B588" s="16">
        <v>3</v>
      </c>
      <c r="C588" s="16">
        <v>2</v>
      </c>
      <c r="D588" s="14">
        <f>GETPIVOTDATA("Sum of won flag",$A$3,"contact_name","Souvik Bhattacharjee")/GETPIVOTDATA("Count of contact_name",$A$3,"contact_name","Souvik Bhattacharjee")</f>
        <v>0.66666666666666663</v>
      </c>
    </row>
    <row r="589" spans="1:4" x14ac:dyDescent="0.3">
      <c r="A589" s="15" t="s">
        <v>6978</v>
      </c>
      <c r="B589" s="16">
        <v>3</v>
      </c>
      <c r="C589" s="16">
        <v>0</v>
      </c>
      <c r="D589" s="14">
        <v>0</v>
      </c>
    </row>
    <row r="590" spans="1:4" x14ac:dyDescent="0.3">
      <c r="A590" s="15" t="s">
        <v>9333</v>
      </c>
      <c r="B590" s="16">
        <v>1</v>
      </c>
      <c r="C590" s="16">
        <v>0</v>
      </c>
      <c r="D590" s="14">
        <v>0</v>
      </c>
    </row>
    <row r="591" spans="1:4" x14ac:dyDescent="0.3">
      <c r="A591" s="15" t="s">
        <v>8717</v>
      </c>
      <c r="B591" s="16">
        <v>1</v>
      </c>
      <c r="C591" s="16">
        <v>0</v>
      </c>
      <c r="D591" s="14">
        <v>0</v>
      </c>
    </row>
    <row r="592" spans="1:4" x14ac:dyDescent="0.3">
      <c r="A592" s="15" t="s">
        <v>2623</v>
      </c>
      <c r="B592" s="16">
        <v>1</v>
      </c>
      <c r="C592" s="16">
        <v>0</v>
      </c>
      <c r="D592" s="14">
        <v>0</v>
      </c>
    </row>
    <row r="593" spans="1:4" x14ac:dyDescent="0.3">
      <c r="A593" s="15" t="s">
        <v>9486</v>
      </c>
      <c r="B593" s="16">
        <v>2</v>
      </c>
      <c r="C593" s="16">
        <v>0</v>
      </c>
      <c r="D593" s="14">
        <v>0</v>
      </c>
    </row>
    <row r="594" spans="1:4" x14ac:dyDescent="0.3">
      <c r="A594" s="15" t="s">
        <v>9422</v>
      </c>
      <c r="B594" s="16">
        <v>1</v>
      </c>
      <c r="C594" s="16">
        <v>0</v>
      </c>
      <c r="D594" s="14">
        <v>0</v>
      </c>
    </row>
    <row r="595" spans="1:4" x14ac:dyDescent="0.3">
      <c r="A595" s="15" t="s">
        <v>6111</v>
      </c>
      <c r="B595" s="16">
        <v>1</v>
      </c>
      <c r="C595" s="16">
        <v>0</v>
      </c>
      <c r="D595" s="14">
        <v>0</v>
      </c>
    </row>
    <row r="596" spans="1:4" x14ac:dyDescent="0.3">
      <c r="A596" s="15" t="s">
        <v>4381</v>
      </c>
      <c r="B596" s="16">
        <v>1</v>
      </c>
      <c r="C596" s="16">
        <v>0</v>
      </c>
      <c r="D596" s="14">
        <v>0</v>
      </c>
    </row>
    <row r="597" spans="1:4" x14ac:dyDescent="0.3">
      <c r="A597" s="15" t="s">
        <v>9238</v>
      </c>
      <c r="B597" s="16">
        <v>1</v>
      </c>
      <c r="C597" s="16">
        <v>1</v>
      </c>
      <c r="D597" s="14">
        <v>1</v>
      </c>
    </row>
    <row r="598" spans="1:4" x14ac:dyDescent="0.3">
      <c r="A598" s="15" t="s">
        <v>9470</v>
      </c>
      <c r="B598" s="16">
        <v>1</v>
      </c>
      <c r="C598" s="16">
        <v>1</v>
      </c>
      <c r="D598" s="14">
        <v>1</v>
      </c>
    </row>
    <row r="599" spans="1:4" x14ac:dyDescent="0.3">
      <c r="A599" s="15" t="s">
        <v>350</v>
      </c>
      <c r="B599" s="16">
        <v>1</v>
      </c>
      <c r="C599" s="16">
        <v>1</v>
      </c>
      <c r="D599" s="14">
        <v>1</v>
      </c>
    </row>
    <row r="600" spans="1:4" x14ac:dyDescent="0.3">
      <c r="A600" s="15" t="s">
        <v>4121</v>
      </c>
      <c r="B600" s="16">
        <v>3</v>
      </c>
      <c r="C600" s="16">
        <v>0</v>
      </c>
      <c r="D600" s="14">
        <v>0</v>
      </c>
    </row>
    <row r="601" spans="1:4" x14ac:dyDescent="0.3">
      <c r="A601" s="15" t="s">
        <v>5804</v>
      </c>
      <c r="B601" s="16">
        <v>3</v>
      </c>
      <c r="C601" s="16">
        <v>0</v>
      </c>
      <c r="D601" s="14">
        <v>0</v>
      </c>
    </row>
    <row r="602" spans="1:4" x14ac:dyDescent="0.3">
      <c r="A602" s="15" t="s">
        <v>5672</v>
      </c>
      <c r="B602" s="16">
        <v>3</v>
      </c>
      <c r="C602" s="16">
        <v>0</v>
      </c>
      <c r="D602" s="14">
        <v>0</v>
      </c>
    </row>
    <row r="603" spans="1:4" x14ac:dyDescent="0.3">
      <c r="A603" s="15" t="s">
        <v>2483</v>
      </c>
      <c r="B603" s="16">
        <v>1</v>
      </c>
      <c r="C603" s="16">
        <v>0</v>
      </c>
      <c r="D603" s="14">
        <v>0</v>
      </c>
    </row>
    <row r="604" spans="1:4" x14ac:dyDescent="0.3">
      <c r="A604" s="15" t="s">
        <v>4815</v>
      </c>
      <c r="B604" s="16">
        <v>1</v>
      </c>
      <c r="C604" s="16">
        <v>0</v>
      </c>
      <c r="D604" s="14">
        <v>0</v>
      </c>
    </row>
    <row r="605" spans="1:4" x14ac:dyDescent="0.3">
      <c r="A605" s="15" t="s">
        <v>2257</v>
      </c>
      <c r="B605" s="16">
        <v>1</v>
      </c>
      <c r="C605" s="16">
        <v>0</v>
      </c>
      <c r="D605" s="14">
        <v>0</v>
      </c>
    </row>
    <row r="606" spans="1:4" x14ac:dyDescent="0.3">
      <c r="A606" s="15" t="s">
        <v>1722</v>
      </c>
      <c r="B606" s="16">
        <v>1</v>
      </c>
      <c r="C606" s="16">
        <v>0</v>
      </c>
      <c r="D606" s="14">
        <v>0</v>
      </c>
    </row>
    <row r="607" spans="1:4" x14ac:dyDescent="0.3">
      <c r="A607" s="15" t="s">
        <v>4179</v>
      </c>
      <c r="B607" s="16">
        <v>2</v>
      </c>
      <c r="C607" s="16">
        <v>0</v>
      </c>
      <c r="D607" s="14">
        <v>0</v>
      </c>
    </row>
    <row r="608" spans="1:4" x14ac:dyDescent="0.3">
      <c r="A608" s="15" t="s">
        <v>643</v>
      </c>
      <c r="B608" s="16">
        <v>3</v>
      </c>
      <c r="C608" s="16">
        <v>0</v>
      </c>
      <c r="D608" s="14">
        <v>0</v>
      </c>
    </row>
    <row r="609" spans="1:4" x14ac:dyDescent="0.3">
      <c r="A609" s="15" t="s">
        <v>8432</v>
      </c>
      <c r="B609" s="16">
        <v>6</v>
      </c>
      <c r="C609" s="16">
        <v>0</v>
      </c>
      <c r="D609" s="14">
        <v>0</v>
      </c>
    </row>
    <row r="610" spans="1:4" x14ac:dyDescent="0.3">
      <c r="A610" s="15" t="s">
        <v>10541</v>
      </c>
      <c r="B610" s="16">
        <v>1</v>
      </c>
      <c r="C610" s="16">
        <v>0</v>
      </c>
      <c r="D610" s="14">
        <v>0</v>
      </c>
    </row>
    <row r="611" spans="1:4" x14ac:dyDescent="0.3">
      <c r="A611" s="15" t="s">
        <v>3173</v>
      </c>
      <c r="B611" s="16">
        <v>1</v>
      </c>
      <c r="C611" s="16">
        <v>0</v>
      </c>
      <c r="D611" s="14">
        <v>0</v>
      </c>
    </row>
    <row r="612" spans="1:4" x14ac:dyDescent="0.3">
      <c r="A612" s="15" t="s">
        <v>1676</v>
      </c>
      <c r="B612" s="16">
        <v>1</v>
      </c>
      <c r="C612" s="16">
        <v>0</v>
      </c>
      <c r="D612" s="14">
        <v>0</v>
      </c>
    </row>
    <row r="613" spans="1:4" x14ac:dyDescent="0.3">
      <c r="A613" s="15" t="s">
        <v>6998</v>
      </c>
      <c r="B613" s="16">
        <v>2</v>
      </c>
      <c r="C613" s="16">
        <v>0</v>
      </c>
      <c r="D613" s="14">
        <v>0</v>
      </c>
    </row>
    <row r="614" spans="1:4" x14ac:dyDescent="0.3">
      <c r="A614" s="15" t="s">
        <v>4243</v>
      </c>
      <c r="B614" s="16">
        <v>2</v>
      </c>
      <c r="C614" s="16">
        <v>0</v>
      </c>
      <c r="D614" s="14">
        <v>0</v>
      </c>
    </row>
    <row r="615" spans="1:4" x14ac:dyDescent="0.3">
      <c r="A615" s="15" t="s">
        <v>7607</v>
      </c>
      <c r="B615" s="16">
        <v>1</v>
      </c>
      <c r="C615" s="16">
        <v>0</v>
      </c>
      <c r="D615" s="14">
        <v>0</v>
      </c>
    </row>
    <row r="616" spans="1:4" x14ac:dyDescent="0.3">
      <c r="A616" s="15" t="s">
        <v>5082</v>
      </c>
      <c r="B616" s="16">
        <v>2</v>
      </c>
      <c r="C616" s="16">
        <v>0</v>
      </c>
      <c r="D616" s="14">
        <v>0</v>
      </c>
    </row>
    <row r="617" spans="1:4" x14ac:dyDescent="0.3">
      <c r="A617" s="15" t="s">
        <v>3953</v>
      </c>
      <c r="B617" s="16">
        <v>1</v>
      </c>
      <c r="C617" s="16">
        <v>1</v>
      </c>
      <c r="D617" s="14">
        <v>1</v>
      </c>
    </row>
    <row r="618" spans="1:4" x14ac:dyDescent="0.3">
      <c r="A618" s="15" t="s">
        <v>7539</v>
      </c>
      <c r="B618" s="16">
        <v>1</v>
      </c>
      <c r="C618" s="16">
        <v>0</v>
      </c>
      <c r="D618" s="14">
        <v>0</v>
      </c>
    </row>
    <row r="619" spans="1:4" x14ac:dyDescent="0.3">
      <c r="A619" s="15" t="s">
        <v>1438</v>
      </c>
      <c r="B619" s="16">
        <v>1</v>
      </c>
      <c r="C619" s="16">
        <v>0</v>
      </c>
      <c r="D619" s="14">
        <v>0</v>
      </c>
    </row>
    <row r="620" spans="1:4" x14ac:dyDescent="0.3">
      <c r="A620" s="15" t="s">
        <v>5840</v>
      </c>
      <c r="B620" s="16">
        <v>1</v>
      </c>
      <c r="C620" s="16">
        <v>0</v>
      </c>
      <c r="D620" s="14">
        <v>0</v>
      </c>
    </row>
    <row r="621" spans="1:4" x14ac:dyDescent="0.3">
      <c r="A621" s="15" t="s">
        <v>6090</v>
      </c>
      <c r="B621" s="16">
        <v>2</v>
      </c>
      <c r="C621" s="16">
        <v>0</v>
      </c>
      <c r="D621" s="14">
        <v>0</v>
      </c>
    </row>
    <row r="622" spans="1:4" x14ac:dyDescent="0.3">
      <c r="A622" s="15" t="s">
        <v>483</v>
      </c>
      <c r="B622" s="16">
        <v>1</v>
      </c>
      <c r="C622" s="16">
        <v>1</v>
      </c>
      <c r="D622" s="14">
        <v>1</v>
      </c>
    </row>
    <row r="623" spans="1:4" x14ac:dyDescent="0.3">
      <c r="A623" s="15" t="s">
        <v>4534</v>
      </c>
      <c r="B623" s="16">
        <v>3</v>
      </c>
      <c r="C623" s="16">
        <v>3</v>
      </c>
      <c r="D623" s="14">
        <v>0</v>
      </c>
    </row>
    <row r="624" spans="1:4" x14ac:dyDescent="0.3">
      <c r="A624" s="15" t="s">
        <v>2918</v>
      </c>
      <c r="B624" s="16">
        <v>2</v>
      </c>
      <c r="C624" s="16">
        <v>0</v>
      </c>
      <c r="D624" s="14">
        <v>0</v>
      </c>
    </row>
    <row r="625" spans="1:4" x14ac:dyDescent="0.3">
      <c r="A625" s="15" t="s">
        <v>6863</v>
      </c>
      <c r="B625" s="16">
        <v>4</v>
      </c>
      <c r="C625" s="16">
        <v>1</v>
      </c>
      <c r="D625" s="14">
        <f>GETPIVOTDATA("Sum of won flag",$A$3,"contact_name","Swapnil Rane")/GETPIVOTDATA("Count of contact_name",$A$3,"contact_name","Swapnil Rane")</f>
        <v>0.25</v>
      </c>
    </row>
    <row r="626" spans="1:4" x14ac:dyDescent="0.3">
      <c r="A626" s="15" t="s">
        <v>3792</v>
      </c>
      <c r="B626" s="16">
        <v>1</v>
      </c>
      <c r="C626" s="16">
        <v>0</v>
      </c>
      <c r="D626" s="14">
        <v>0</v>
      </c>
    </row>
    <row r="627" spans="1:4" x14ac:dyDescent="0.3">
      <c r="A627" s="15" t="s">
        <v>1687</v>
      </c>
      <c r="B627" s="16">
        <v>1</v>
      </c>
      <c r="C627" s="16">
        <v>0</v>
      </c>
      <c r="D627" s="14">
        <v>0</v>
      </c>
    </row>
    <row r="628" spans="1:4" x14ac:dyDescent="0.3">
      <c r="A628" s="15" t="s">
        <v>4709</v>
      </c>
      <c r="B628" s="16">
        <v>1</v>
      </c>
      <c r="C628" s="16">
        <v>0</v>
      </c>
      <c r="D628" s="14">
        <v>0</v>
      </c>
    </row>
    <row r="629" spans="1:4" x14ac:dyDescent="0.3">
      <c r="A629" s="15" t="s">
        <v>1738</v>
      </c>
      <c r="B629" s="16">
        <v>1</v>
      </c>
      <c r="C629" s="16">
        <v>0</v>
      </c>
      <c r="D629" s="14">
        <v>0</v>
      </c>
    </row>
    <row r="630" spans="1:4" x14ac:dyDescent="0.3">
      <c r="A630" s="15" t="s">
        <v>8366</v>
      </c>
      <c r="B630" s="16">
        <v>1</v>
      </c>
      <c r="C630" s="16">
        <v>0</v>
      </c>
      <c r="D630" s="14">
        <v>0</v>
      </c>
    </row>
    <row r="631" spans="1:4" x14ac:dyDescent="0.3">
      <c r="A631" s="15" t="s">
        <v>1029</v>
      </c>
      <c r="B631" s="16">
        <v>3</v>
      </c>
      <c r="C631" s="16">
        <v>0</v>
      </c>
      <c r="D631" s="14">
        <v>0</v>
      </c>
    </row>
    <row r="632" spans="1:4" x14ac:dyDescent="0.3">
      <c r="A632" s="15" t="s">
        <v>1293</v>
      </c>
      <c r="B632" s="16">
        <v>1</v>
      </c>
      <c r="C632" s="16">
        <v>0</v>
      </c>
      <c r="D632" s="14">
        <v>0</v>
      </c>
    </row>
    <row r="633" spans="1:4" x14ac:dyDescent="0.3">
      <c r="A633" s="15" t="s">
        <v>2005</v>
      </c>
      <c r="B633" s="16">
        <v>2</v>
      </c>
      <c r="C633" s="16">
        <v>0</v>
      </c>
      <c r="D633" s="14">
        <v>0</v>
      </c>
    </row>
    <row r="634" spans="1:4" x14ac:dyDescent="0.3">
      <c r="A634" s="15" t="s">
        <v>7006</v>
      </c>
      <c r="B634" s="16">
        <v>1</v>
      </c>
      <c r="C634" s="16">
        <v>0</v>
      </c>
      <c r="D634" s="14">
        <v>0</v>
      </c>
    </row>
    <row r="635" spans="1:4" x14ac:dyDescent="0.3">
      <c r="A635" s="15" t="s">
        <v>10620</v>
      </c>
      <c r="B635" s="16">
        <v>1</v>
      </c>
      <c r="C635" s="16">
        <v>0</v>
      </c>
      <c r="D635" s="14">
        <v>0</v>
      </c>
    </row>
    <row r="636" spans="1:4" x14ac:dyDescent="0.3">
      <c r="A636" s="15" t="s">
        <v>1420</v>
      </c>
      <c r="B636" s="16">
        <v>1</v>
      </c>
      <c r="C636" s="16">
        <v>1</v>
      </c>
      <c r="D636" s="14">
        <v>1</v>
      </c>
    </row>
    <row r="637" spans="1:4" x14ac:dyDescent="0.3">
      <c r="A637" s="15" t="s">
        <v>8910</v>
      </c>
      <c r="B637" s="16">
        <v>3</v>
      </c>
      <c r="C637" s="16">
        <v>1</v>
      </c>
      <c r="D637" s="14">
        <v>0</v>
      </c>
    </row>
    <row r="638" spans="1:4" x14ac:dyDescent="0.3">
      <c r="A638" s="15" t="s">
        <v>1179</v>
      </c>
      <c r="B638" s="16">
        <v>2</v>
      </c>
      <c r="C638" s="16">
        <v>0</v>
      </c>
      <c r="D638" s="14">
        <v>0</v>
      </c>
    </row>
    <row r="639" spans="1:4" x14ac:dyDescent="0.3">
      <c r="A639" s="15" t="s">
        <v>1635</v>
      </c>
      <c r="B639" s="16">
        <v>2</v>
      </c>
      <c r="C639" s="16">
        <v>0</v>
      </c>
      <c r="D639" s="14">
        <v>0</v>
      </c>
    </row>
    <row r="640" spans="1:4" x14ac:dyDescent="0.3">
      <c r="A640" s="15" t="s">
        <v>5262</v>
      </c>
      <c r="B640" s="16">
        <v>1</v>
      </c>
      <c r="C640" s="16">
        <v>1</v>
      </c>
      <c r="D640" s="14">
        <v>1</v>
      </c>
    </row>
    <row r="641" spans="1:4" x14ac:dyDescent="0.3">
      <c r="A641" s="15" t="s">
        <v>3893</v>
      </c>
      <c r="B641" s="16">
        <v>1</v>
      </c>
      <c r="C641" s="16">
        <v>0</v>
      </c>
      <c r="D641" s="14">
        <v>0</v>
      </c>
    </row>
    <row r="642" spans="1:4" x14ac:dyDescent="0.3">
      <c r="A642" s="15" t="s">
        <v>4031</v>
      </c>
      <c r="B642" s="16">
        <v>1</v>
      </c>
      <c r="C642" s="16">
        <v>0</v>
      </c>
      <c r="D642" s="14">
        <v>0</v>
      </c>
    </row>
    <row r="643" spans="1:4" x14ac:dyDescent="0.3">
      <c r="A643" s="15" t="s">
        <v>1313</v>
      </c>
      <c r="B643" s="16">
        <v>1</v>
      </c>
      <c r="C643" s="16">
        <v>0</v>
      </c>
      <c r="D643" s="14">
        <v>0</v>
      </c>
    </row>
    <row r="644" spans="1:4" x14ac:dyDescent="0.3">
      <c r="A644" s="15" t="s">
        <v>3882</v>
      </c>
      <c r="B644" s="16">
        <v>1</v>
      </c>
      <c r="C644" s="16">
        <v>0</v>
      </c>
      <c r="D644" s="14">
        <v>0</v>
      </c>
    </row>
    <row r="645" spans="1:4" x14ac:dyDescent="0.3">
      <c r="A645" s="15" t="s">
        <v>1583</v>
      </c>
      <c r="B645" s="16">
        <v>1</v>
      </c>
      <c r="C645" s="16">
        <v>0</v>
      </c>
      <c r="D645" s="14">
        <v>0</v>
      </c>
    </row>
    <row r="646" spans="1:4" x14ac:dyDescent="0.3">
      <c r="A646" s="15" t="s">
        <v>9637</v>
      </c>
      <c r="B646" s="16">
        <v>3</v>
      </c>
      <c r="C646" s="16">
        <v>0</v>
      </c>
      <c r="D646" s="14">
        <v>0</v>
      </c>
    </row>
    <row r="647" spans="1:4" x14ac:dyDescent="0.3">
      <c r="A647" s="15" t="s">
        <v>8794</v>
      </c>
      <c r="B647" s="16">
        <v>1</v>
      </c>
      <c r="C647" s="16">
        <v>0</v>
      </c>
      <c r="D647" s="14">
        <v>0</v>
      </c>
    </row>
    <row r="648" spans="1:4" x14ac:dyDescent="0.3">
      <c r="A648" s="15" t="s">
        <v>1493</v>
      </c>
      <c r="B648" s="16">
        <v>1</v>
      </c>
      <c r="C648" s="16">
        <v>0</v>
      </c>
      <c r="D648" s="14">
        <v>0</v>
      </c>
    </row>
    <row r="649" spans="1:4" x14ac:dyDescent="0.3">
      <c r="A649" s="15" t="s">
        <v>10016</v>
      </c>
      <c r="B649" s="16">
        <v>1</v>
      </c>
      <c r="C649" s="16">
        <v>0</v>
      </c>
      <c r="D649" s="14">
        <v>0</v>
      </c>
    </row>
    <row r="650" spans="1:4" x14ac:dyDescent="0.3">
      <c r="A650" s="15" t="s">
        <v>5751</v>
      </c>
      <c r="B650" s="16">
        <v>1</v>
      </c>
      <c r="C650" s="16">
        <v>0</v>
      </c>
      <c r="D650" s="14">
        <v>0</v>
      </c>
    </row>
    <row r="651" spans="1:4" x14ac:dyDescent="0.3">
      <c r="A651" s="15" t="s">
        <v>4573</v>
      </c>
      <c r="B651" s="16">
        <v>2</v>
      </c>
      <c r="C651" s="16">
        <v>0</v>
      </c>
      <c r="D651" s="14">
        <v>0</v>
      </c>
    </row>
    <row r="652" spans="1:4" x14ac:dyDescent="0.3">
      <c r="A652" s="15" t="s">
        <v>2876</v>
      </c>
      <c r="B652" s="16">
        <v>1</v>
      </c>
      <c r="C652" s="16">
        <v>0</v>
      </c>
      <c r="D652" s="14">
        <v>0</v>
      </c>
    </row>
    <row r="653" spans="1:4" x14ac:dyDescent="0.3">
      <c r="A653" s="15" t="s">
        <v>7024</v>
      </c>
      <c r="B653" s="16">
        <v>2</v>
      </c>
      <c r="C653" s="16">
        <v>0</v>
      </c>
      <c r="D653" s="14">
        <v>0</v>
      </c>
    </row>
    <row r="654" spans="1:4" x14ac:dyDescent="0.3">
      <c r="A654" s="15" t="s">
        <v>1354</v>
      </c>
      <c r="B654" s="16">
        <v>1</v>
      </c>
      <c r="C654" s="16">
        <v>0</v>
      </c>
      <c r="D654" s="14">
        <v>0</v>
      </c>
    </row>
    <row r="655" spans="1:4" x14ac:dyDescent="0.3">
      <c r="A655" s="15" t="s">
        <v>4988</v>
      </c>
      <c r="B655" s="16">
        <v>2</v>
      </c>
      <c r="C655" s="16">
        <v>0</v>
      </c>
      <c r="D655" s="14">
        <v>0</v>
      </c>
    </row>
    <row r="656" spans="1:4" x14ac:dyDescent="0.3">
      <c r="A656" s="15" t="s">
        <v>2363</v>
      </c>
      <c r="B656" s="16">
        <v>2</v>
      </c>
      <c r="C656" s="16">
        <v>0</v>
      </c>
      <c r="D656" s="14">
        <v>0</v>
      </c>
    </row>
    <row r="657" spans="1:4" x14ac:dyDescent="0.3">
      <c r="A657" s="15" t="s">
        <v>7393</v>
      </c>
      <c r="B657" s="16">
        <v>1</v>
      </c>
      <c r="C657" s="16">
        <v>0</v>
      </c>
      <c r="D657" s="14">
        <v>0</v>
      </c>
    </row>
    <row r="658" spans="1:4" x14ac:dyDescent="0.3">
      <c r="A658" s="15" t="s">
        <v>5325</v>
      </c>
      <c r="B658" s="16">
        <v>1</v>
      </c>
      <c r="C658" s="16">
        <v>0</v>
      </c>
      <c r="D658" s="14">
        <v>0</v>
      </c>
    </row>
    <row r="659" spans="1:4" x14ac:dyDescent="0.3">
      <c r="A659" s="15" t="s">
        <v>1484</v>
      </c>
      <c r="B659" s="16">
        <v>1</v>
      </c>
      <c r="C659" s="16">
        <v>0</v>
      </c>
      <c r="D659" s="14">
        <v>0</v>
      </c>
    </row>
    <row r="660" spans="1:4" x14ac:dyDescent="0.3">
      <c r="A660" s="15" t="s">
        <v>8295</v>
      </c>
      <c r="B660" s="16">
        <v>1</v>
      </c>
      <c r="C660" s="16">
        <v>1</v>
      </c>
      <c r="D660" s="14">
        <v>1</v>
      </c>
    </row>
    <row r="661" spans="1:4" x14ac:dyDescent="0.3">
      <c r="A661" s="15" t="s">
        <v>4222</v>
      </c>
      <c r="B661" s="16">
        <v>2</v>
      </c>
      <c r="C661" s="16">
        <v>0</v>
      </c>
      <c r="D661" s="14">
        <v>0</v>
      </c>
    </row>
    <row r="662" spans="1:4" x14ac:dyDescent="0.3">
      <c r="A662" s="15" t="s">
        <v>6049</v>
      </c>
      <c r="B662" s="16">
        <v>2</v>
      </c>
      <c r="C662" s="16">
        <v>0</v>
      </c>
      <c r="D662" s="14">
        <v>0</v>
      </c>
    </row>
    <row r="663" spans="1:4" x14ac:dyDescent="0.3">
      <c r="A663" s="15" t="s">
        <v>3721</v>
      </c>
      <c r="B663" s="16">
        <v>2</v>
      </c>
      <c r="C663" s="16">
        <v>0</v>
      </c>
      <c r="D663" s="14">
        <v>0</v>
      </c>
    </row>
    <row r="664" spans="1:4" x14ac:dyDescent="0.3">
      <c r="A664" s="15" t="s">
        <v>8762</v>
      </c>
      <c r="B664" s="16">
        <v>1</v>
      </c>
      <c r="C664" s="16">
        <v>0</v>
      </c>
      <c r="D664" s="14">
        <v>0</v>
      </c>
    </row>
    <row r="665" spans="1:4" x14ac:dyDescent="0.3">
      <c r="A665" s="15" t="s">
        <v>274</v>
      </c>
      <c r="B665" s="16">
        <v>2</v>
      </c>
      <c r="C665" s="16">
        <v>0</v>
      </c>
      <c r="D665" s="14">
        <v>0</v>
      </c>
    </row>
    <row r="666" spans="1:4" x14ac:dyDescent="0.3">
      <c r="A666" s="15" t="s">
        <v>3389</v>
      </c>
      <c r="B666" s="16">
        <v>5</v>
      </c>
      <c r="C666" s="16">
        <v>0</v>
      </c>
      <c r="D666" s="14">
        <v>0</v>
      </c>
    </row>
    <row r="667" spans="1:4" x14ac:dyDescent="0.3">
      <c r="A667" s="15" t="s">
        <v>8509</v>
      </c>
      <c r="B667" s="16">
        <v>1</v>
      </c>
      <c r="C667" s="16">
        <v>0</v>
      </c>
      <c r="D667" s="14">
        <v>0</v>
      </c>
    </row>
    <row r="668" spans="1:4" x14ac:dyDescent="0.3">
      <c r="A668" s="15" t="s">
        <v>7201</v>
      </c>
      <c r="B668" s="16">
        <v>1</v>
      </c>
      <c r="C668" s="16">
        <v>0</v>
      </c>
      <c r="D668" s="14">
        <v>0</v>
      </c>
    </row>
    <row r="669" spans="1:4" x14ac:dyDescent="0.3">
      <c r="A669" s="15" t="s">
        <v>74</v>
      </c>
      <c r="B669" s="16">
        <v>2</v>
      </c>
      <c r="C669" s="16">
        <v>2</v>
      </c>
      <c r="D669" s="14">
        <v>1</v>
      </c>
    </row>
    <row r="670" spans="1:4" x14ac:dyDescent="0.3">
      <c r="A670" s="15" t="s">
        <v>3842</v>
      </c>
      <c r="B670" s="16">
        <v>2</v>
      </c>
      <c r="C670" s="16">
        <v>0</v>
      </c>
      <c r="D670" s="14">
        <v>0</v>
      </c>
    </row>
    <row r="671" spans="1:4" x14ac:dyDescent="0.3">
      <c r="A671" s="15" t="s">
        <v>5969</v>
      </c>
      <c r="B671" s="16">
        <v>2</v>
      </c>
      <c r="C671" s="16">
        <v>0</v>
      </c>
      <c r="D671" s="14">
        <v>0</v>
      </c>
    </row>
    <row r="672" spans="1:4" x14ac:dyDescent="0.3">
      <c r="A672" s="15" t="s">
        <v>8199</v>
      </c>
      <c r="B672" s="16">
        <v>1</v>
      </c>
      <c r="C672" s="16">
        <v>1</v>
      </c>
      <c r="D672" s="14">
        <v>1</v>
      </c>
    </row>
    <row r="673" spans="1:4" x14ac:dyDescent="0.3">
      <c r="A673" s="15" t="s">
        <v>9404</v>
      </c>
      <c r="B673" s="16">
        <v>1</v>
      </c>
      <c r="C673" s="16">
        <v>0</v>
      </c>
      <c r="D673" s="14">
        <v>0</v>
      </c>
    </row>
    <row r="674" spans="1:4" x14ac:dyDescent="0.3">
      <c r="A674" s="15" t="s">
        <v>8844</v>
      </c>
      <c r="B674" s="16">
        <v>1</v>
      </c>
      <c r="C674" s="16">
        <v>0</v>
      </c>
      <c r="D674" s="14">
        <v>0</v>
      </c>
    </row>
    <row r="675" spans="1:4" x14ac:dyDescent="0.3">
      <c r="A675" s="15" t="s">
        <v>8605</v>
      </c>
      <c r="B675" s="16">
        <v>2</v>
      </c>
      <c r="C675" s="16">
        <v>0</v>
      </c>
      <c r="D675" s="14">
        <v>0</v>
      </c>
    </row>
    <row r="676" spans="1:4" x14ac:dyDescent="0.3">
      <c r="A676" s="15" t="s">
        <v>5697</v>
      </c>
      <c r="B676" s="16">
        <v>1</v>
      </c>
      <c r="C676" s="16">
        <v>0</v>
      </c>
      <c r="D676" s="14">
        <v>0</v>
      </c>
    </row>
    <row r="677" spans="1:4" x14ac:dyDescent="0.3">
      <c r="A677" s="15" t="s">
        <v>416</v>
      </c>
      <c r="B677" s="16">
        <v>1</v>
      </c>
      <c r="C677" s="16">
        <v>0</v>
      </c>
      <c r="D677" s="14">
        <v>0</v>
      </c>
    </row>
    <row r="678" spans="1:4" x14ac:dyDescent="0.3">
      <c r="A678" s="15" t="s">
        <v>6834</v>
      </c>
      <c r="B678" s="16">
        <v>1</v>
      </c>
      <c r="C678" s="16">
        <v>0</v>
      </c>
      <c r="D678" s="14">
        <v>0</v>
      </c>
    </row>
    <row r="679" spans="1:4" x14ac:dyDescent="0.3">
      <c r="A679" s="15" t="s">
        <v>8874</v>
      </c>
      <c r="B679" s="16">
        <v>2</v>
      </c>
      <c r="C679" s="16">
        <v>0</v>
      </c>
      <c r="D679" s="14">
        <v>0</v>
      </c>
    </row>
    <row r="680" spans="1:4" x14ac:dyDescent="0.3">
      <c r="A680" s="15" t="s">
        <v>9705</v>
      </c>
      <c r="B680" s="16">
        <v>1</v>
      </c>
      <c r="C680" s="16">
        <v>0</v>
      </c>
      <c r="D680" s="14">
        <v>0</v>
      </c>
    </row>
    <row r="681" spans="1:4" x14ac:dyDescent="0.3">
      <c r="A681" s="15" t="s">
        <v>10163</v>
      </c>
      <c r="B681" s="16">
        <v>1</v>
      </c>
      <c r="C681" s="16">
        <v>0</v>
      </c>
      <c r="D681" s="14">
        <v>0</v>
      </c>
    </row>
    <row r="682" spans="1:4" x14ac:dyDescent="0.3">
      <c r="A682" s="15" t="s">
        <v>6545</v>
      </c>
      <c r="B682" s="16">
        <v>1</v>
      </c>
      <c r="C682" s="16">
        <v>0</v>
      </c>
      <c r="D682" s="14">
        <v>0</v>
      </c>
    </row>
    <row r="683" spans="1:4" x14ac:dyDescent="0.3">
      <c r="A683" s="15" t="s">
        <v>9611</v>
      </c>
      <c r="B683" s="16">
        <v>1</v>
      </c>
      <c r="C683" s="16">
        <v>0</v>
      </c>
      <c r="D683" s="14">
        <v>0</v>
      </c>
    </row>
    <row r="684" spans="1:4" x14ac:dyDescent="0.3">
      <c r="A684" s="15" t="s">
        <v>10220</v>
      </c>
      <c r="B684" s="16">
        <v>1</v>
      </c>
      <c r="C684" s="16">
        <v>0</v>
      </c>
      <c r="D684" s="14">
        <v>0</v>
      </c>
    </row>
    <row r="685" spans="1:4" x14ac:dyDescent="0.3">
      <c r="A685" s="15" t="s">
        <v>4910</v>
      </c>
      <c r="B685" s="16">
        <v>2</v>
      </c>
      <c r="C685" s="16">
        <v>2</v>
      </c>
      <c r="D685" s="14">
        <v>1</v>
      </c>
    </row>
    <row r="686" spans="1:4" x14ac:dyDescent="0.3">
      <c r="A686" s="15" t="s">
        <v>8556</v>
      </c>
      <c r="B686" s="16">
        <v>3</v>
      </c>
      <c r="C686" s="16">
        <v>0</v>
      </c>
      <c r="D686" s="14">
        <v>0</v>
      </c>
    </row>
    <row r="687" spans="1:4" x14ac:dyDescent="0.3">
      <c r="A687" s="15" t="s">
        <v>8578</v>
      </c>
      <c r="B687" s="16">
        <v>2</v>
      </c>
      <c r="C687" s="16">
        <v>0</v>
      </c>
      <c r="D687" s="14">
        <v>0</v>
      </c>
    </row>
    <row r="688" spans="1:4" x14ac:dyDescent="0.3">
      <c r="A688" s="15" t="s">
        <v>2015</v>
      </c>
      <c r="B688" s="16">
        <v>2</v>
      </c>
      <c r="C688" s="16">
        <v>0</v>
      </c>
      <c r="D688" s="14">
        <v>0</v>
      </c>
    </row>
    <row r="689" spans="1:4" x14ac:dyDescent="0.3">
      <c r="A689" s="15" t="s">
        <v>3918</v>
      </c>
      <c r="B689" s="16">
        <v>1</v>
      </c>
      <c r="C689" s="16">
        <v>0</v>
      </c>
      <c r="D689" s="14">
        <v>0</v>
      </c>
    </row>
    <row r="690" spans="1:4" x14ac:dyDescent="0.3">
      <c r="A690" s="15" t="s">
        <v>859</v>
      </c>
      <c r="B690" s="16">
        <v>1</v>
      </c>
      <c r="C690" s="16">
        <v>0</v>
      </c>
      <c r="D690" s="14">
        <v>0</v>
      </c>
    </row>
    <row r="691" spans="1:4" x14ac:dyDescent="0.3">
      <c r="A691" s="15" t="s">
        <v>6158</v>
      </c>
      <c r="B691" s="16">
        <v>2</v>
      </c>
      <c r="C691" s="16">
        <v>0</v>
      </c>
      <c r="D691" s="14">
        <v>0</v>
      </c>
    </row>
    <row r="692" spans="1:4" x14ac:dyDescent="0.3">
      <c r="A692" s="15" t="s">
        <v>5496</v>
      </c>
      <c r="B692" s="16">
        <v>1</v>
      </c>
      <c r="C692" s="16">
        <v>0</v>
      </c>
      <c r="D692" s="14">
        <v>0</v>
      </c>
    </row>
    <row r="693" spans="1:4" x14ac:dyDescent="0.3">
      <c r="A693" s="15" t="s">
        <v>2722</v>
      </c>
      <c r="B693" s="16">
        <v>2</v>
      </c>
      <c r="C693" s="16">
        <v>0</v>
      </c>
      <c r="D693" s="14">
        <v>0</v>
      </c>
    </row>
    <row r="694" spans="1:4" x14ac:dyDescent="0.3">
      <c r="A694" s="15" t="s">
        <v>8146</v>
      </c>
      <c r="B694" s="16">
        <v>1</v>
      </c>
      <c r="C694" s="16">
        <v>0</v>
      </c>
      <c r="D694" s="14">
        <v>0</v>
      </c>
    </row>
    <row r="695" spans="1:4" x14ac:dyDescent="0.3">
      <c r="A695" s="15" t="s">
        <v>0</v>
      </c>
      <c r="B695" s="16">
        <v>1083</v>
      </c>
      <c r="C695" s="16">
        <v>106</v>
      </c>
      <c r="D695" s="1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3:E23"/>
  <sheetViews>
    <sheetView showGridLines="0" workbookViewId="0">
      <selection activeCell="E3" sqref="E3"/>
    </sheetView>
  </sheetViews>
  <sheetFormatPr defaultRowHeight="15.6" x14ac:dyDescent="0.3"/>
  <cols>
    <col min="1" max="1" width="29.796875" bestFit="1" customWidth="1"/>
    <col min="2" max="2" width="18.8984375" bestFit="1" customWidth="1"/>
    <col min="3" max="3" width="14.296875" customWidth="1"/>
    <col min="4" max="4" width="25.8984375" bestFit="1" customWidth="1"/>
    <col min="5" max="5" width="8.796875" style="10"/>
  </cols>
  <sheetData>
    <row r="3" spans="1:5" x14ac:dyDescent="0.3">
      <c r="A3" s="19" t="s">
        <v>10808</v>
      </c>
      <c r="B3" s="19" t="s">
        <v>10788</v>
      </c>
      <c r="C3" s="19" t="s">
        <v>10790</v>
      </c>
      <c r="D3" s="19" t="s">
        <v>10789</v>
      </c>
      <c r="E3" s="21" t="s">
        <v>10791</v>
      </c>
    </row>
    <row r="4" spans="1:5" x14ac:dyDescent="0.3">
      <c r="A4" s="15" t="s">
        <v>591</v>
      </c>
      <c r="B4" s="16">
        <v>16</v>
      </c>
      <c r="C4" s="16">
        <v>5</v>
      </c>
      <c r="D4" s="16">
        <v>16</v>
      </c>
      <c r="E4" s="20">
        <f>GETPIVOTDATA("converted leads",$A$3,"lead_custom.Source","Warm Referral")/GETPIVOTDATA("Count of lead_custom.Source",$A$3,"lead_custom.Source","Warm Referral")</f>
        <v>0.3125</v>
      </c>
    </row>
    <row r="5" spans="1:5" x14ac:dyDescent="0.3">
      <c r="A5" s="15" t="s">
        <v>9718</v>
      </c>
      <c r="B5" s="16">
        <v>2</v>
      </c>
      <c r="C5" s="16">
        <v>0</v>
      </c>
      <c r="D5" s="16">
        <v>2</v>
      </c>
      <c r="E5" s="20">
        <f>GETPIVOTDATA("converted leads",$A$3,"lead_custom.Source","Partnerships")/GETPIVOTDATA("Count of lead_custom.Source",$A$3,"lead_custom.Source","Partnerships")</f>
        <v>0</v>
      </c>
    </row>
    <row r="6" spans="1:5" x14ac:dyDescent="0.3">
      <c r="A6" s="15" t="s">
        <v>150</v>
      </c>
      <c r="B6" s="16">
        <v>145</v>
      </c>
      <c r="C6" s="16">
        <v>15</v>
      </c>
      <c r="D6" s="16">
        <v>145</v>
      </c>
      <c r="E6" s="20">
        <f>GETPIVOTDATA("converted leads",$A$3,"lead_custom.Source","Inbound")/GETPIVOTDATA("Count of lead_custom.Source",$A$3,"lead_custom.Source","Inbound")</f>
        <v>0.10344827586206896</v>
      </c>
    </row>
    <row r="7" spans="1:5" x14ac:dyDescent="0.3">
      <c r="A7" s="15" t="s">
        <v>89</v>
      </c>
      <c r="B7" s="16">
        <v>8</v>
      </c>
      <c r="C7" s="16">
        <v>4</v>
      </c>
      <c r="D7" s="16">
        <v>8</v>
      </c>
      <c r="E7" s="20">
        <f>GETPIVOTDATA("converted leads",$A$3,"lead_custom.Source","Gated Content; Warm Referral")/GETPIVOTDATA("Count of lead_custom.Source",$A$3,"lead_custom.Source","Gated Content; Warm Referral")</f>
        <v>0.5</v>
      </c>
    </row>
    <row r="8" spans="1:5" x14ac:dyDescent="0.3">
      <c r="A8" s="15" t="s">
        <v>625</v>
      </c>
      <c r="B8" s="16">
        <v>34</v>
      </c>
      <c r="C8" s="16">
        <v>1</v>
      </c>
      <c r="D8" s="16">
        <v>34</v>
      </c>
      <c r="E8" s="20">
        <f>GETPIVOTDATA("converted leads",$A$3,"lead_custom.Source","Gated Content; Inbound")/GETPIVOTDATA("Count of lead_custom.Source",$A$3,"lead_custom.Source","Gated Content; Inbound")</f>
        <v>2.9411764705882353E-2</v>
      </c>
    </row>
    <row r="9" spans="1:5" hidden="1" x14ac:dyDescent="0.3">
      <c r="A9" s="6" t="s">
        <v>192</v>
      </c>
      <c r="B9" s="7">
        <v>529</v>
      </c>
      <c r="C9" s="7">
        <v>36</v>
      </c>
      <c r="D9" s="7">
        <v>529</v>
      </c>
      <c r="E9" s="10">
        <f>GETPIVOTDATA("converted leads",$A$3,"lead_custom.Source","Inbound")/GETPIVOTDATA("Count of lead_custom.Source",$A$3,"lead_custom.Source","Inbound")</f>
        <v>0.10344827586206896</v>
      </c>
    </row>
    <row r="10" spans="1:5" hidden="1" x14ac:dyDescent="0.3">
      <c r="A10" s="6" t="s">
        <v>8475</v>
      </c>
      <c r="B10" s="7">
        <v>2</v>
      </c>
      <c r="C10" s="7">
        <v>0</v>
      </c>
      <c r="D10" s="7">
        <v>2</v>
      </c>
      <c r="E10" s="10">
        <f>GETPIVOTDATA("converted leads",$A$3,"lead_custom.Source","Existing Account")/GETPIVOTDATA("Count of lead_custom.Source",$A$3,"lead_custom.Source","Existing Account")</f>
        <v>7.1428571428571425E-2</v>
      </c>
    </row>
    <row r="11" spans="1:5" hidden="1" x14ac:dyDescent="0.3">
      <c r="A11" s="6" t="s">
        <v>1888</v>
      </c>
      <c r="B11" s="7">
        <v>14</v>
      </c>
      <c r="C11" s="7">
        <v>1</v>
      </c>
      <c r="D11" s="7">
        <v>14</v>
      </c>
      <c r="E11" s="10">
        <f>GETPIVOTDATA("converted leads",$A$3,"lead_custom.Source","Gated Content")/GETPIVOTDATA("Count of lead_custom.Source",$A$3,"lead_custom.Source","Gated Content")</f>
        <v>6.8052930056710773E-2</v>
      </c>
    </row>
    <row r="12" spans="1:5" hidden="1" x14ac:dyDescent="0.3">
      <c r="A12" s="6" t="s">
        <v>3250</v>
      </c>
      <c r="B12" s="7">
        <v>5</v>
      </c>
      <c r="C12" s="7">
        <v>0</v>
      </c>
      <c r="D12" s="7">
        <v>5</v>
      </c>
      <c r="E12" s="10">
        <f>GETPIVOTDATA("converted leads",$A$3,"lead_custom.Source","Cold Call; Gated Content")/GETPIVOTDATA("Count of lead_custom.Source",$A$3,"lead_custom.Source","Cold Call; Gated Content")</f>
        <v>4.3478260869565216E-2</v>
      </c>
    </row>
    <row r="13" spans="1:5" hidden="1" x14ac:dyDescent="0.3">
      <c r="A13" s="6" t="s">
        <v>10177</v>
      </c>
      <c r="B13" s="7">
        <v>2</v>
      </c>
      <c r="C13" s="7">
        <v>0</v>
      </c>
      <c r="D13" s="7">
        <v>2</v>
      </c>
      <c r="E13" s="10">
        <f>GETPIVOTDATA("converted leads",$A$3,"lead_custom.Source","Gated Content; Inbound")/GETPIVOTDATA("Count of lead_custom.Source",$A$3,"lead_custom.Source","Gated Content; Inbound")</f>
        <v>2.9411764705882353E-2</v>
      </c>
    </row>
    <row r="14" spans="1:5" hidden="1" x14ac:dyDescent="0.3">
      <c r="A14" s="6" t="s">
        <v>3183</v>
      </c>
      <c r="B14" s="7">
        <v>4</v>
      </c>
      <c r="C14" s="7">
        <v>2</v>
      </c>
      <c r="D14" s="7">
        <v>4</v>
      </c>
      <c r="E14" s="10">
        <f>GETPIVOTDATA("converted leads",$A$3,"lead_custom.Source","Affiliate")/GETPIVOTDATA("Count of lead_custom.Source",$A$3,"lead_custom.Source","Affiliate")</f>
        <v>0</v>
      </c>
    </row>
    <row r="15" spans="1:5" hidden="1" x14ac:dyDescent="0.3">
      <c r="A15" s="6" t="s">
        <v>117</v>
      </c>
      <c r="B15" s="7">
        <v>69</v>
      </c>
      <c r="C15" s="7">
        <v>3</v>
      </c>
      <c r="D15" s="7">
        <v>69</v>
      </c>
      <c r="E15" s="10">
        <f>GETPIVOTDATA("converted leads",$A$3,"lead_custom.Source","Affiliate; Cold Call")/GETPIVOTDATA("Count of lead_custom.Source",$A$3,"lead_custom.Source","Affiliate; Cold Call")</f>
        <v>0</v>
      </c>
    </row>
    <row r="16" spans="1:5" hidden="1" x14ac:dyDescent="0.3">
      <c r="A16" s="6" t="s">
        <v>283</v>
      </c>
      <c r="B16" s="7">
        <v>6</v>
      </c>
      <c r="C16" s="7">
        <v>0</v>
      </c>
      <c r="D16" s="7">
        <v>6</v>
      </c>
      <c r="E16" s="10">
        <f>GETPIVOTDATA("converted leads",$A$3,"lead_custom.Source","Affiliate; Cold Call; Gated Content")/GETPIVOTDATA("Count of lead_custom.Source",$A$3,"lead_custom.Source","Affiliate; Cold Call; Gated Content")</f>
        <v>0</v>
      </c>
    </row>
    <row r="17" spans="1:5" hidden="1" x14ac:dyDescent="0.3">
      <c r="A17" s="6" t="s">
        <v>134</v>
      </c>
      <c r="B17" s="7">
        <v>818</v>
      </c>
      <c r="C17" s="7">
        <v>95</v>
      </c>
      <c r="D17" s="7">
        <v>818</v>
      </c>
      <c r="E17" s="10">
        <f>GETPIVOTDATA("converted leads",$A$3,"lead_custom.Source","Affiliate; Inbound")/GETPIVOTDATA("Count of lead_custom.Source",$A$3,"lead_custom.Source","Affiliate; Inbound")</f>
        <v>0</v>
      </c>
    </row>
    <row r="18" spans="1:5" hidden="1" x14ac:dyDescent="0.3">
      <c r="A18" s="6" t="s">
        <v>4672</v>
      </c>
      <c r="B18" s="7">
        <v>1</v>
      </c>
      <c r="C18" s="7">
        <v>0</v>
      </c>
      <c r="D18" s="7">
        <v>1</v>
      </c>
      <c r="E18" s="10">
        <f>GETPIVOTDATA("converted leads",$A$3,"lead_custom.Source","Cold Call; Existing Account")/GETPIVOTDATA("Count of lead_custom.Source",$A$3,"lead_custom.Source","Cold Call; Existing Account")</f>
        <v>0</v>
      </c>
    </row>
    <row r="19" spans="1:5" hidden="1" x14ac:dyDescent="0.3">
      <c r="A19" s="6" t="s">
        <v>3039</v>
      </c>
      <c r="B19" s="7">
        <v>3</v>
      </c>
      <c r="C19" s="7">
        <v>2</v>
      </c>
      <c r="D19" s="7">
        <v>3</v>
      </c>
      <c r="E19" s="10">
        <f>GETPIVOTDATA("converted leads",$A$3,"lead_custom.Source","Cold Call; Warm Referral")/GETPIVOTDATA("Count of lead_custom.Source",$A$3,"lead_custom.Source","Cold Call; Warm Referral")</f>
        <v>0</v>
      </c>
    </row>
    <row r="20" spans="1:5" hidden="1" x14ac:dyDescent="0.3">
      <c r="A20" s="6" t="s">
        <v>561</v>
      </c>
      <c r="B20" s="7">
        <v>4</v>
      </c>
      <c r="C20" s="7">
        <v>0</v>
      </c>
      <c r="D20" s="7">
        <v>4</v>
      </c>
      <c r="E20" s="10">
        <f>GETPIVOTDATA("converted leads",$A$3,"lead_custom.Source","Cold Email")/GETPIVOTDATA("Count of lead_custom.Source",$A$3,"lead_custom.Source","Cold Email")</f>
        <v>0</v>
      </c>
    </row>
    <row r="21" spans="1:5" hidden="1" x14ac:dyDescent="0.3">
      <c r="A21" s="6" t="s">
        <v>2307</v>
      </c>
      <c r="B21" s="7">
        <v>9</v>
      </c>
      <c r="C21" s="7">
        <v>0</v>
      </c>
      <c r="D21" s="7">
        <v>9</v>
      </c>
      <c r="E21" s="10">
        <f>GETPIVOTDATA("converted leads",$A$3,"lead_custom.Source","Existing Account; Inbound")/GETPIVOTDATA("Count of lead_custom.Source",$A$3,"lead_custom.Source","Existing Account; Inbound")</f>
        <v>0</v>
      </c>
    </row>
    <row r="22" spans="1:5" hidden="1" x14ac:dyDescent="0.3">
      <c r="A22" s="6" t="s">
        <v>2687</v>
      </c>
      <c r="B22" s="7">
        <v>8</v>
      </c>
      <c r="C22" s="7">
        <v>0</v>
      </c>
      <c r="D22" s="7">
        <v>8</v>
      </c>
      <c r="E22" s="10">
        <f>GETPIVOTDATA("converted leads",$A$3,"lead_custom.Source","Partnerships")/GETPIVOTDATA("Count of lead_custom.Source",$A$3,"lead_custom.Source","Partnerships")</f>
        <v>0</v>
      </c>
    </row>
    <row r="23" spans="1:5" hidden="1" x14ac:dyDescent="0.3">
      <c r="A23" s="6" t="s">
        <v>0</v>
      </c>
      <c r="B23" s="7">
        <v>1679</v>
      </c>
      <c r="C23" s="7">
        <v>164</v>
      </c>
      <c r="D23" s="7">
        <v>1679</v>
      </c>
    </row>
  </sheetData>
  <autoFilter ref="A3:E23">
    <filterColumn colId="4">
      <top10 val="5" filterVal="0.11613691931540342"/>
    </filterColumn>
  </autoFilter>
  <sortState ref="E3:E24">
    <sortCondition descending="1" ref="E3:E24"/>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41"/>
  <sheetViews>
    <sheetView showGridLines="0" workbookViewId="0">
      <selection activeCell="C3" sqref="C3"/>
    </sheetView>
  </sheetViews>
  <sheetFormatPr defaultColWidth="19.09765625" defaultRowHeight="15.6" x14ac:dyDescent="0.3"/>
  <cols>
    <col min="4" max="4" width="19.09765625" style="10"/>
  </cols>
  <sheetData>
    <row r="3" spans="1:4" x14ac:dyDescent="0.3">
      <c r="A3" s="13" t="s">
        <v>10793</v>
      </c>
      <c r="B3" s="14" t="s">
        <v>10778</v>
      </c>
      <c r="C3" s="14" t="s">
        <v>10779</v>
      </c>
      <c r="D3" s="36" t="s">
        <v>10792</v>
      </c>
    </row>
    <row r="4" spans="1:4" x14ac:dyDescent="0.3">
      <c r="A4" s="15" t="s">
        <v>334</v>
      </c>
      <c r="B4" s="16">
        <v>21</v>
      </c>
      <c r="C4" s="16">
        <v>1</v>
      </c>
      <c r="D4" s="20">
        <f>GETPIVOTDATA("Sum of WON LABEL",$A$3,"lead_custom.Owner.name","Abhishek Chauhan")/GETPIVOTDATA("Total opportunities",$A$3,"lead_custom.Owner.name","Abhishek Chauhan")</f>
        <v>4.7619047619047616E-2</v>
      </c>
    </row>
    <row r="5" spans="1:4" x14ac:dyDescent="0.3">
      <c r="A5" s="15" t="s">
        <v>401</v>
      </c>
      <c r="B5" s="16">
        <v>106</v>
      </c>
      <c r="C5" s="16">
        <v>9</v>
      </c>
      <c r="D5" s="20">
        <f>GETPIVOTDATA("Sum of WON LABEL",$A$3,"lead_custom.Owner.name","Aditya Binani")/GETPIVOTDATA("Total opportunities",$A$3,"lead_custom.Owner.name","Aditya Binani")</f>
        <v>8.4905660377358486E-2</v>
      </c>
    </row>
    <row r="6" spans="1:4" x14ac:dyDescent="0.3">
      <c r="A6" s="15" t="s">
        <v>517</v>
      </c>
      <c r="B6" s="16">
        <v>45</v>
      </c>
      <c r="C6" s="16">
        <v>6</v>
      </c>
      <c r="D6" s="20">
        <f>GETPIVOTDATA("Sum of WON LABEL",$A$3,"lead_custom.Owner.name","Aishwarya Nyayadhish")/GETPIVOTDATA("Total opportunities",$A$3,"lead_custom.Owner.name","Aishwarya Nyayadhish")</f>
        <v>0.13333333333333333</v>
      </c>
    </row>
    <row r="7" spans="1:4" x14ac:dyDescent="0.3">
      <c r="A7" s="15" t="s">
        <v>1680</v>
      </c>
      <c r="B7" s="16">
        <v>6</v>
      </c>
      <c r="C7" s="16">
        <v>0</v>
      </c>
      <c r="D7" s="20">
        <f>GETPIVOTDATA("Sum of WON LABEL",$A$3,"lead_custom.Owner.name","Anjali Joshi")/GETPIVOTDATA("Total opportunities",$A$3,"lead_custom.Owner.name","Anjali Joshi")</f>
        <v>0</v>
      </c>
    </row>
    <row r="8" spans="1:4" x14ac:dyDescent="0.3">
      <c r="A8" s="15" t="s">
        <v>115</v>
      </c>
      <c r="B8" s="16">
        <v>17</v>
      </c>
      <c r="C8" s="16">
        <v>0</v>
      </c>
      <c r="D8" s="20">
        <f>GETPIVOTDATA("Sum of WON LABEL",$A$3,"lead_custom.Owner.name","Ankita Pingale")/GETPIVOTDATA("Total opportunities",$A$3,"lead_custom.Owner.name","Ankita Pingale")</f>
        <v>0</v>
      </c>
    </row>
    <row r="9" spans="1:4" x14ac:dyDescent="0.3">
      <c r="A9" s="15" t="s">
        <v>444</v>
      </c>
      <c r="B9" s="16">
        <v>148</v>
      </c>
      <c r="C9" s="16">
        <v>9</v>
      </c>
      <c r="D9" s="20">
        <f>GETPIVOTDATA("Sum of WON LABEL",$A$3,"lead_custom.Owner.name","Bhairavi Jog")/GETPIVOTDATA("Total opportunities",$A$3,"lead_custom.Owner.name","Bhairavi Jog")</f>
        <v>6.0810810810810814E-2</v>
      </c>
    </row>
    <row r="10" spans="1:4" x14ac:dyDescent="0.3">
      <c r="A10" s="15" t="s">
        <v>247</v>
      </c>
      <c r="B10" s="16">
        <v>104</v>
      </c>
      <c r="C10" s="16">
        <v>9</v>
      </c>
      <c r="D10" s="20">
        <f>GETPIVOTDATA("Sum of WON LABEL",$A$3,"lead_custom.Owner.name","Bharti Bankey")/GETPIVOTDATA("Total opportunities",$A$3,"lead_custom.Owner.name","Bharti Bankey")</f>
        <v>8.6538461538461536E-2</v>
      </c>
    </row>
    <row r="11" spans="1:4" x14ac:dyDescent="0.3">
      <c r="A11" s="15" t="s">
        <v>529</v>
      </c>
      <c r="B11" s="16">
        <v>7</v>
      </c>
      <c r="C11" s="16">
        <v>0</v>
      </c>
      <c r="D11" s="20">
        <f>GETPIVOTDATA("Sum of WON LABEL",$A$3,"lead_custom.Owner.name","Daniel Patra")/GETPIVOTDATA("Total opportunities",$A$3,"lead_custom.Owner.name","Daniel Patra")</f>
        <v>0</v>
      </c>
    </row>
    <row r="12" spans="1:4" x14ac:dyDescent="0.3">
      <c r="A12" s="15" t="s">
        <v>173</v>
      </c>
      <c r="B12" s="16">
        <v>82</v>
      </c>
      <c r="C12" s="16">
        <v>10</v>
      </c>
      <c r="D12" s="20">
        <f>GETPIVOTDATA("Sum of WON LABEL",$A$3,"lead_custom.Owner.name","Daya Gowda")/GETPIVOTDATA("Total opportunities",$A$3,"lead_custom.Owner.name","Daya Gowda")</f>
        <v>0.12195121951219512</v>
      </c>
    </row>
    <row r="13" spans="1:4" x14ac:dyDescent="0.3">
      <c r="A13" s="15" t="s">
        <v>201</v>
      </c>
      <c r="B13" s="16">
        <v>126</v>
      </c>
      <c r="C13" s="16">
        <v>7</v>
      </c>
      <c r="D13" s="20">
        <f>GETPIVOTDATA("Sum of WON LABEL",$A$3,"lead_custom.Owner.name","Gauri Jori")/GETPIVOTDATA("Total opportunities",$A$3,"lead_custom.Owner.name","Gauri Jori")</f>
        <v>5.5555555555555552E-2</v>
      </c>
    </row>
    <row r="14" spans="1:4" x14ac:dyDescent="0.3">
      <c r="A14" s="15" t="s">
        <v>1228</v>
      </c>
      <c r="B14" s="16">
        <v>20</v>
      </c>
      <c r="C14" s="16">
        <v>7</v>
      </c>
      <c r="D14" s="20">
        <f>GETPIVOTDATA("Sum of WON LABEL",$A$3,"lead_custom.Owner.name","Gauri Munge")/GETPIVOTDATA("Total opportunities",$A$3,"lead_custom.Owner.name","Gauri Munge")</f>
        <v>0.35</v>
      </c>
    </row>
    <row r="15" spans="1:4" x14ac:dyDescent="0.3">
      <c r="A15" s="15" t="s">
        <v>86</v>
      </c>
      <c r="B15" s="16">
        <v>35</v>
      </c>
      <c r="C15" s="16">
        <v>8</v>
      </c>
      <c r="D15" s="20">
        <f>GETPIVOTDATA("Sum of WON LABEL",$A$3,"lead_custom.Owner.name","Harmanjit Singh")/GETPIVOTDATA("Total opportunities",$A$3,"lead_custom.Owner.name","Harmanjit Singh")</f>
        <v>0.22857142857142856</v>
      </c>
    </row>
    <row r="16" spans="1:4" x14ac:dyDescent="0.3">
      <c r="A16" s="15" t="s">
        <v>952</v>
      </c>
      <c r="B16" s="16">
        <v>4</v>
      </c>
      <c r="C16" s="16">
        <v>0</v>
      </c>
      <c r="D16" s="20">
        <f>GETPIVOTDATA("Sum of WON LABEL",$A$3,"lead_custom.Owner.name","Kaushlya Bhavsar")/GETPIVOTDATA("Total opportunities",$A$3,"lead_custom.Owner.name","Kaushlya Bhavsar")</f>
        <v>0</v>
      </c>
    </row>
    <row r="17" spans="1:4" x14ac:dyDescent="0.3">
      <c r="A17" s="15" t="s">
        <v>2883</v>
      </c>
      <c r="B17" s="16">
        <v>1</v>
      </c>
      <c r="C17" s="16">
        <v>0</v>
      </c>
      <c r="D17" s="20">
        <f>GETPIVOTDATA("Sum of WON LABEL",$A$3,"lead_custom.Owner.name","Mahendra Singh")/GETPIVOTDATA("Total opportunities",$A$3,"lead_custom.Owner.name","Mahendra Singh")</f>
        <v>0</v>
      </c>
    </row>
    <row r="18" spans="1:4" x14ac:dyDescent="0.3">
      <c r="A18" s="15" t="s">
        <v>168</v>
      </c>
      <c r="B18" s="16">
        <v>48</v>
      </c>
      <c r="C18" s="16">
        <v>2</v>
      </c>
      <c r="D18" s="20">
        <f>GETPIVOTDATA("Sum of WON LABEL",$A$3,"lead_custom.Owner.name","Mayur Gadiyar")/GETPIVOTDATA("Total opportunities",$A$3,"lead_custom.Owner.name","Mayur Gadiyar")</f>
        <v>4.1666666666666664E-2</v>
      </c>
    </row>
    <row r="19" spans="1:4" x14ac:dyDescent="0.3">
      <c r="A19" s="15" t="s">
        <v>105</v>
      </c>
      <c r="B19" s="16">
        <v>48</v>
      </c>
      <c r="C19" s="16">
        <v>0</v>
      </c>
      <c r="D19" s="20">
        <f>GETPIVOTDATA("Sum of WON LABEL",$A$3,"lead_custom.Owner.name","Namrata Aurora")/GETPIVOTDATA("Total opportunities",$A$3,"lead_custom.Owner.name","Namrata Aurora")</f>
        <v>0</v>
      </c>
    </row>
    <row r="20" spans="1:4" x14ac:dyDescent="0.3">
      <c r="A20" s="15" t="s">
        <v>304</v>
      </c>
      <c r="B20" s="16">
        <v>67</v>
      </c>
      <c r="C20" s="16">
        <v>3</v>
      </c>
      <c r="D20" s="20">
        <f>GETPIVOTDATA("Sum of WON LABEL",$A$3,"lead_custom.Owner.name","Nikhil Ahuja")/GETPIVOTDATA("Total opportunities",$A$3,"lead_custom.Owner.name","Nikhil Ahuja")</f>
        <v>4.4776119402985072E-2</v>
      </c>
    </row>
    <row r="21" spans="1:4" x14ac:dyDescent="0.3">
      <c r="A21" s="15" t="s">
        <v>313</v>
      </c>
      <c r="B21" s="16">
        <v>12</v>
      </c>
      <c r="C21" s="16">
        <v>2</v>
      </c>
      <c r="D21" s="20">
        <f>GETPIVOTDATA("Sum of WON LABEL",$A$3,"lead_custom.Owner.name","Omkar Ghate")/GETPIVOTDATA("Total opportunities",$A$3,"lead_custom.Owner.name","Omkar Ghate")</f>
        <v>0.16666666666666666</v>
      </c>
    </row>
    <row r="22" spans="1:4" x14ac:dyDescent="0.3">
      <c r="A22" s="15" t="s">
        <v>411</v>
      </c>
      <c r="B22" s="16">
        <v>18</v>
      </c>
      <c r="C22" s="16">
        <v>1</v>
      </c>
      <c r="D22" s="20">
        <f>GETPIVOTDATA("Sum of WON LABEL",$A$3,"lead_custom.Owner.name","Pallab Gupta")/GETPIVOTDATA("Total opportunities",$A$3,"lead_custom.Owner.name","Pallab Gupta")</f>
        <v>5.5555555555555552E-2</v>
      </c>
    </row>
    <row r="23" spans="1:4" x14ac:dyDescent="0.3">
      <c r="A23" s="15" t="s">
        <v>223</v>
      </c>
      <c r="B23" s="16">
        <v>29</v>
      </c>
      <c r="C23" s="16">
        <v>9</v>
      </c>
      <c r="D23" s="20">
        <f>GETPIVOTDATA("Sum of WON LABEL",$A$3,"lead_custom.Owner.name","Prajakta Sahastrabudhe")/GETPIVOTDATA("Total opportunities",$A$3,"lead_custom.Owner.name","Prajakta Sahastrabudhe")</f>
        <v>0.31034482758620691</v>
      </c>
    </row>
    <row r="24" spans="1:4" x14ac:dyDescent="0.3">
      <c r="A24" s="15" t="s">
        <v>340</v>
      </c>
      <c r="B24" s="16">
        <v>25</v>
      </c>
      <c r="C24" s="16">
        <v>1</v>
      </c>
      <c r="D24" s="20">
        <f>GETPIVOTDATA("Sum of WON LABEL",$A$3,"lead_custom.Owner.name","Pranav Kenjale")/GETPIVOTDATA("Total opportunities",$A$3,"lead_custom.Owner.name","Pranav Kenjale")</f>
        <v>0.04</v>
      </c>
    </row>
    <row r="25" spans="1:4" x14ac:dyDescent="0.3">
      <c r="A25" s="15" t="s">
        <v>138</v>
      </c>
      <c r="B25" s="16">
        <v>157</v>
      </c>
      <c r="C25" s="16">
        <v>12</v>
      </c>
      <c r="D25" s="20">
        <f>GETPIVOTDATA("Sum of WON LABEL",$A$3,"lead_custom.Owner.name","Prateek Wadhwa")/GETPIVOTDATA("Total opportunities",$A$3,"lead_custom.Owner.name","Prateek Wadhwa")</f>
        <v>7.6433121019108277E-2</v>
      </c>
    </row>
    <row r="26" spans="1:4" x14ac:dyDescent="0.3">
      <c r="A26" s="15" t="s">
        <v>216</v>
      </c>
      <c r="B26" s="16">
        <v>1</v>
      </c>
      <c r="C26" s="16">
        <v>1</v>
      </c>
      <c r="D26" s="20">
        <f>GETPIVOTDATA("Sum of WON LABEL",$A$3,"lead_custom.Owner.name","Sanket Kulkarni")/GETPIVOTDATA("Total opportunities",$A$3,"lead_custom.Owner.name","Sanket Kulkarni")</f>
        <v>1</v>
      </c>
    </row>
    <row r="27" spans="1:4" x14ac:dyDescent="0.3">
      <c r="A27" s="15" t="s">
        <v>233</v>
      </c>
      <c r="B27" s="16">
        <v>133</v>
      </c>
      <c r="C27" s="16">
        <v>19</v>
      </c>
      <c r="D27" s="20">
        <f>GETPIVOTDATA("Sum of WON LABEL",$A$3,"lead_custom.Owner.name","Sarvesh Pawar")/GETPIVOTDATA("Total opportunities",$A$3,"lead_custom.Owner.name","Sarvesh Pawar")</f>
        <v>0.14285714285714285</v>
      </c>
    </row>
    <row r="28" spans="1:4" x14ac:dyDescent="0.3">
      <c r="A28" s="15" t="s">
        <v>259</v>
      </c>
      <c r="B28" s="16">
        <v>48</v>
      </c>
      <c r="C28" s="16">
        <v>10</v>
      </c>
      <c r="D28" s="20">
        <f>GETPIVOTDATA("Sum of WON LABEL",$A$3,"lead_custom.Owner.name","Satyajit Chati")/GETPIVOTDATA("Total opportunities",$A$3,"lead_custom.Owner.name","Satyajit Chati")</f>
        <v>0.20833333333333334</v>
      </c>
    </row>
    <row r="29" spans="1:4" x14ac:dyDescent="0.3">
      <c r="A29" s="15" t="s">
        <v>1505</v>
      </c>
      <c r="B29" s="16">
        <v>9</v>
      </c>
      <c r="C29" s="16">
        <v>0</v>
      </c>
      <c r="D29" s="20">
        <f>GETPIVOTDATA("Sum of WON LABEL",$A$3,"lead_custom.Owner.name","Satyam Tiwari")/GETPIVOTDATA("Total opportunities",$A$3,"lead_custom.Owner.name","Satyam Tiwari")</f>
        <v>0</v>
      </c>
    </row>
    <row r="30" spans="1:4" x14ac:dyDescent="0.3">
      <c r="A30" s="15" t="s">
        <v>6373</v>
      </c>
      <c r="B30" s="16">
        <v>6</v>
      </c>
      <c r="C30" s="16">
        <v>0</v>
      </c>
      <c r="D30" s="20">
        <f>GETPIVOTDATA("Sum of WON LABEL",$A$3,"lead_custom.Owner.name","Saurabh Yewale")/GETPIVOTDATA("Total opportunities",$A$3,"lead_custom.Owner.name","Saurabh Yewale")</f>
        <v>0</v>
      </c>
    </row>
    <row r="31" spans="1:4" x14ac:dyDescent="0.3">
      <c r="A31" s="15" t="s">
        <v>382</v>
      </c>
      <c r="B31" s="16">
        <v>171</v>
      </c>
      <c r="C31" s="16">
        <v>6</v>
      </c>
      <c r="D31" s="20">
        <f>GETPIVOTDATA("Sum of WON LABEL",$A$3,"lead_custom.Owner.name","Shreenath Bhat")/GETPIVOTDATA("Total opportunities",$A$3,"lead_custom.Owner.name","Shreenath Bhat")</f>
        <v>3.5087719298245612E-2</v>
      </c>
    </row>
    <row r="32" spans="1:4" x14ac:dyDescent="0.3">
      <c r="A32" s="15" t="s">
        <v>127</v>
      </c>
      <c r="B32" s="16">
        <v>32</v>
      </c>
      <c r="C32" s="16">
        <v>6</v>
      </c>
      <c r="D32" s="20">
        <f>GETPIVOTDATA("Sum of WON LABEL",$A$3,"lead_custom.Owner.name","Shreya Solanki")/GETPIVOTDATA("Total opportunities",$A$3,"lead_custom.Owner.name","Shreya Solanki")</f>
        <v>0.1875</v>
      </c>
    </row>
    <row r="33" spans="1:4" x14ac:dyDescent="0.3">
      <c r="A33" s="15" t="s">
        <v>1287</v>
      </c>
      <c r="B33" s="16">
        <v>10</v>
      </c>
      <c r="C33" s="16">
        <v>1</v>
      </c>
      <c r="D33" s="20">
        <f>GETPIVOTDATA("Sum of WON LABEL",$A$3,"lead_custom.Owner.name","Suraj Jadhav")/GETPIVOTDATA("Total opportunities",$A$3,"lead_custom.Owner.name","Suraj Jadhav")</f>
        <v>0.1</v>
      </c>
    </row>
    <row r="34" spans="1:4" x14ac:dyDescent="0.3">
      <c r="A34" s="15" t="s">
        <v>7265</v>
      </c>
      <c r="B34" s="16">
        <v>3</v>
      </c>
      <c r="C34" s="16">
        <v>0</v>
      </c>
      <c r="D34" s="20">
        <f>GETPIVOTDATA("Sum of WON LABEL",$A$3,"lead_custom.Owner.name","Talha Shaikh")/GETPIVOTDATA("Total opportunities",$A$3,"lead_custom.Owner.name","Talha Shaikh")</f>
        <v>0</v>
      </c>
    </row>
    <row r="35" spans="1:4" x14ac:dyDescent="0.3">
      <c r="A35" s="15" t="s">
        <v>3633</v>
      </c>
      <c r="B35" s="16">
        <v>3</v>
      </c>
      <c r="C35" s="16">
        <v>2</v>
      </c>
      <c r="D35" s="20">
        <f>GETPIVOTDATA("Sum of WON LABEL",$A$3,"lead_custom.Owner.name","Tanmay Diwadkar")/GETPIVOTDATA("Total opportunities",$A$3,"lead_custom.Owner.name","Tanmay Diwadkar")</f>
        <v>0.66666666666666663</v>
      </c>
    </row>
    <row r="36" spans="1:4" x14ac:dyDescent="0.3">
      <c r="A36" s="15" t="s">
        <v>98</v>
      </c>
      <c r="B36" s="16">
        <v>4</v>
      </c>
      <c r="C36" s="16">
        <v>0</v>
      </c>
      <c r="D36" s="20">
        <f>GETPIVOTDATA("Sum of WON LABEL",$A$3,"lead_custom.Owner.name","Tejas Kulkarni")/GETPIVOTDATA("Total opportunities",$A$3,"lead_custom.Owner.name","Tejas Kulkarni")</f>
        <v>0</v>
      </c>
    </row>
    <row r="37" spans="1:4" x14ac:dyDescent="0.3">
      <c r="A37" s="15" t="s">
        <v>291</v>
      </c>
      <c r="B37" s="16">
        <v>112</v>
      </c>
      <c r="C37" s="16">
        <v>10</v>
      </c>
      <c r="D37" s="20">
        <f>GETPIVOTDATA("Sum of WON LABEL",$A$3,"lead_custom.Owner.name","Trupti Suryavanshi")/GETPIVOTDATA("Total opportunities",$A$3,"lead_custom.Owner.name","Trupti Suryavanshi")</f>
        <v>8.9285714285714288E-2</v>
      </c>
    </row>
    <row r="38" spans="1:4" x14ac:dyDescent="0.3">
      <c r="A38" s="15" t="s">
        <v>766</v>
      </c>
      <c r="B38" s="16">
        <v>13</v>
      </c>
      <c r="C38" s="16">
        <v>2</v>
      </c>
      <c r="D38" s="20">
        <f>GETPIVOTDATA("Sum of WON LABEL",$A$3,"lead_custom.Owner.name","Vikas Raj")/GETPIVOTDATA("Total opportunities",$A$3,"lead_custom.Owner.name","Vikas Raj")</f>
        <v>0.15384615384615385</v>
      </c>
    </row>
    <row r="39" spans="1:4" x14ac:dyDescent="0.3">
      <c r="A39" s="15" t="s">
        <v>829</v>
      </c>
      <c r="B39" s="16">
        <v>10</v>
      </c>
      <c r="C39" s="16">
        <v>4</v>
      </c>
      <c r="D39" s="20">
        <f>GETPIVOTDATA("Sum of WON LABEL",$A$3,"lead_custom.Owner.name","Vinoth Mohan")/GETPIVOTDATA("Total opportunities",$A$3,"lead_custom.Owner.name","Vinoth Mohan")</f>
        <v>0.4</v>
      </c>
    </row>
    <row r="40" spans="1:4" x14ac:dyDescent="0.3">
      <c r="A40" s="15" t="s">
        <v>4307</v>
      </c>
      <c r="B40" s="16">
        <v>7</v>
      </c>
      <c r="C40" s="16">
        <v>5</v>
      </c>
      <c r="D40" s="20">
        <f>GETPIVOTDATA("Sum of WON LABEL",$A$3,"lead_custom.Owner.name","Vishnu Veeramani")/GETPIVOTDATA("Total opportunities",$A$3,"lead_custom.Owner.name","Vishnu Veeramani")</f>
        <v>0.7142857142857143</v>
      </c>
    </row>
    <row r="41" spans="1:4" x14ac:dyDescent="0.3">
      <c r="A41" s="15" t="s">
        <v>0</v>
      </c>
      <c r="B41" s="16">
        <v>1688</v>
      </c>
      <c r="C41" s="16">
        <v>162</v>
      </c>
      <c r="D41" s="20">
        <f>GETPIVOTDATA("Sum of WON LABEL",$A$3)/GETPIVOTDATA("Total opportunities",$A$3)</f>
        <v>9.597156398104266E-2</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6"/>
  <sheetViews>
    <sheetView showGridLines="0" workbookViewId="0">
      <selection activeCell="D8" sqref="D8"/>
    </sheetView>
  </sheetViews>
  <sheetFormatPr defaultRowHeight="15.6" x14ac:dyDescent="0.3"/>
  <cols>
    <col min="1" max="1" width="17.3984375" style="12" customWidth="1"/>
    <col min="2" max="2" width="15.19921875" style="12" bestFit="1" customWidth="1"/>
    <col min="3" max="3" width="15.69921875" style="12" bestFit="1" customWidth="1"/>
    <col min="4" max="4" width="15.09765625" style="12" bestFit="1" customWidth="1"/>
    <col min="5" max="5" width="9.8984375" style="12" bestFit="1" customWidth="1"/>
    <col min="6" max="6" width="16.5" style="12" bestFit="1" customWidth="1"/>
    <col min="7" max="7" width="10.796875" style="12" bestFit="1" customWidth="1"/>
    <col min="8" max="8" width="21.8984375" style="12" customWidth="1"/>
    <col min="9" max="9" width="22.69921875" style="12" customWidth="1"/>
    <col min="10" max="10" width="10.8984375" style="12" customWidth="1"/>
    <col min="11" max="11" width="23.3984375" style="12" bestFit="1" customWidth="1"/>
    <col min="12" max="12" width="10.8984375" style="12" customWidth="1"/>
    <col min="13" max="13" width="11.59765625" style="12" bestFit="1" customWidth="1"/>
    <col min="14" max="14" width="9" style="12" bestFit="1" customWidth="1"/>
    <col min="15" max="15" width="14.3984375" style="12" bestFit="1" customWidth="1"/>
    <col min="16" max="16" width="14.8984375" style="12" bestFit="1" customWidth="1"/>
    <col min="17" max="17" width="12.5" style="12" bestFit="1" customWidth="1"/>
    <col min="18" max="19" width="15.59765625" style="12" bestFit="1" customWidth="1"/>
    <col min="20" max="20" width="13.3984375" style="12" bestFit="1" customWidth="1"/>
    <col min="21" max="21" width="15.796875" style="12" bestFit="1" customWidth="1"/>
    <col min="22" max="22" width="14.59765625" style="12" bestFit="1" customWidth="1"/>
    <col min="23" max="23" width="13.296875" style="12" bestFit="1" customWidth="1"/>
    <col min="24" max="24" width="14.09765625" style="12" bestFit="1" customWidth="1"/>
    <col min="25" max="25" width="11.19921875" style="12" bestFit="1" customWidth="1"/>
    <col min="26" max="26" width="12.19921875" style="12" bestFit="1" customWidth="1"/>
    <col min="27" max="28" width="11.796875" style="12" bestFit="1" customWidth="1"/>
    <col min="29" max="29" width="21.296875" style="12" bestFit="1" customWidth="1"/>
    <col min="30" max="30" width="13.5" style="12" bestFit="1" customWidth="1"/>
    <col min="31" max="31" width="14.19921875" style="12" bestFit="1" customWidth="1"/>
    <col min="32" max="32" width="15.5" style="12" bestFit="1" customWidth="1"/>
    <col min="33" max="33" width="13.5" style="12" bestFit="1" customWidth="1"/>
    <col min="34" max="34" width="20.796875" style="12" bestFit="1" customWidth="1"/>
    <col min="35" max="35" width="14.796875" style="12" bestFit="1" customWidth="1"/>
    <col min="36" max="36" width="14.19921875" style="12" bestFit="1" customWidth="1"/>
    <col min="37" max="37" width="13.19921875" style="12" bestFit="1" customWidth="1"/>
    <col min="38" max="38" width="12" style="12" bestFit="1" customWidth="1"/>
    <col min="39" max="39" width="12.69921875" style="12" bestFit="1" customWidth="1"/>
    <col min="40" max="40" width="14" style="12" bestFit="1" customWidth="1"/>
    <col min="41" max="41" width="15.296875" style="12" bestFit="1" customWidth="1"/>
    <col min="42" max="42" width="16.69921875" style="12" bestFit="1" customWidth="1"/>
    <col min="43" max="43" width="15.296875" style="12" bestFit="1" customWidth="1"/>
    <col min="44" max="44" width="13.59765625" style="12" bestFit="1" customWidth="1"/>
    <col min="45" max="45" width="19" style="12" bestFit="1" customWidth="1"/>
    <col min="46" max="46" width="12.69921875" style="12" bestFit="1" customWidth="1"/>
    <col min="47" max="47" width="16.59765625" style="12" bestFit="1" customWidth="1"/>
    <col min="48" max="48" width="12.3984375" style="12" bestFit="1" customWidth="1"/>
    <col min="49" max="49" width="11.09765625" style="12" bestFit="1" customWidth="1"/>
    <col min="50" max="50" width="8.5" style="12" customWidth="1"/>
    <col min="51" max="51" width="10.5" style="12" bestFit="1" customWidth="1"/>
    <col min="52" max="52" width="15.5" style="12" bestFit="1" customWidth="1"/>
    <col min="53" max="54" width="11.8984375" style="12" bestFit="1" customWidth="1"/>
    <col min="55" max="16384" width="8.796875" style="12"/>
  </cols>
  <sheetData>
    <row r="3" spans="1:12" x14ac:dyDescent="0.3">
      <c r="A3" s="17" t="s">
        <v>10783</v>
      </c>
      <c r="B3" s="17" t="s">
        <v>10794</v>
      </c>
      <c r="C3" s="17"/>
      <c r="D3" s="17"/>
      <c r="E3" s="17"/>
      <c r="F3" s="17"/>
      <c r="G3" s="17"/>
      <c r="H3" s="17"/>
      <c r="I3" s="17"/>
      <c r="J3" s="17"/>
      <c r="K3" s="17"/>
      <c r="L3" s="17"/>
    </row>
    <row r="4" spans="1:12" x14ac:dyDescent="0.3">
      <c r="A4" s="17" t="s">
        <v>10776</v>
      </c>
      <c r="B4" s="17" t="s">
        <v>1258</v>
      </c>
      <c r="C4" s="17" t="s">
        <v>141</v>
      </c>
      <c r="D4" s="17" t="s">
        <v>403</v>
      </c>
      <c r="E4" s="17" t="s">
        <v>100</v>
      </c>
      <c r="F4" s="17" t="s">
        <v>3120</v>
      </c>
      <c r="G4" s="17" t="s">
        <v>362</v>
      </c>
      <c r="H4" s="17" t="s">
        <v>1262</v>
      </c>
      <c r="I4" s="17" t="s">
        <v>1665</v>
      </c>
      <c r="J4" s="17" t="s">
        <v>124</v>
      </c>
      <c r="K4" s="17" t="s">
        <v>71</v>
      </c>
      <c r="L4" s="17" t="s">
        <v>0</v>
      </c>
    </row>
    <row r="5" spans="1:12" x14ac:dyDescent="0.3">
      <c r="A5" s="26" t="s">
        <v>69</v>
      </c>
      <c r="B5" s="27">
        <v>930000</v>
      </c>
      <c r="C5" s="27">
        <v>11693000</v>
      </c>
      <c r="D5" s="27">
        <v>5741000</v>
      </c>
      <c r="E5" s="27">
        <v>923013281</v>
      </c>
      <c r="F5" s="27">
        <v>4600000</v>
      </c>
      <c r="G5" s="27">
        <v>4017298</v>
      </c>
      <c r="H5" s="27">
        <v>500000</v>
      </c>
      <c r="I5" s="27">
        <v>350000</v>
      </c>
      <c r="J5" s="27">
        <v>2016880071</v>
      </c>
      <c r="K5" s="27">
        <v>409118929.55000001</v>
      </c>
      <c r="L5" s="27">
        <v>3376843579.5500002</v>
      </c>
    </row>
    <row r="6" spans="1:12" x14ac:dyDescent="0.3">
      <c r="A6" s="26" t="s">
        <v>0</v>
      </c>
      <c r="B6" s="27">
        <v>930000</v>
      </c>
      <c r="C6" s="27">
        <v>11693000</v>
      </c>
      <c r="D6" s="27">
        <v>5741000</v>
      </c>
      <c r="E6" s="27">
        <v>923013281</v>
      </c>
      <c r="F6" s="27">
        <v>4600000</v>
      </c>
      <c r="G6" s="27">
        <v>4017298</v>
      </c>
      <c r="H6" s="27">
        <v>500000</v>
      </c>
      <c r="I6" s="27">
        <v>350000</v>
      </c>
      <c r="J6" s="27">
        <v>2016880071</v>
      </c>
      <c r="K6" s="27">
        <v>409118929.55000001</v>
      </c>
      <c r="L6" s="27">
        <v>3376843579.5500002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7"/>
  <sheetViews>
    <sheetView showGridLines="0" workbookViewId="0">
      <selection activeCell="B3" sqref="B3"/>
    </sheetView>
  </sheetViews>
  <sheetFormatPr defaultRowHeight="15.6" x14ac:dyDescent="0.3"/>
  <cols>
    <col min="1" max="1" width="21" style="23" bestFit="1" customWidth="1"/>
    <col min="2" max="2" width="33.296875" style="23" bestFit="1" customWidth="1"/>
    <col min="3" max="16384" width="8.796875" style="23"/>
  </cols>
  <sheetData>
    <row r="3" spans="1:2" x14ac:dyDescent="0.3">
      <c r="A3" s="22" t="s">
        <v>10801</v>
      </c>
      <c r="B3" s="22" t="s">
        <v>10800</v>
      </c>
    </row>
    <row r="4" spans="1:2" x14ac:dyDescent="0.3">
      <c r="A4" s="24" t="s">
        <v>8017</v>
      </c>
      <c r="B4" s="25">
        <v>1</v>
      </c>
    </row>
    <row r="5" spans="1:2" x14ac:dyDescent="0.3">
      <c r="A5" s="24" t="s">
        <v>401</v>
      </c>
      <c r="B5" s="25">
        <v>98</v>
      </c>
    </row>
    <row r="6" spans="1:2" x14ac:dyDescent="0.3">
      <c r="A6" s="24" t="s">
        <v>10601</v>
      </c>
      <c r="B6" s="25">
        <v>1</v>
      </c>
    </row>
    <row r="7" spans="1:2" x14ac:dyDescent="0.3">
      <c r="A7" s="24" t="s">
        <v>517</v>
      </c>
      <c r="B7" s="25">
        <v>29</v>
      </c>
    </row>
    <row r="8" spans="1:2" x14ac:dyDescent="0.3">
      <c r="A8" s="24" t="s">
        <v>1680</v>
      </c>
      <c r="B8" s="25">
        <v>3</v>
      </c>
    </row>
    <row r="9" spans="1:2" x14ac:dyDescent="0.3">
      <c r="A9" s="24" t="s">
        <v>115</v>
      </c>
      <c r="B9" s="25">
        <v>8</v>
      </c>
    </row>
    <row r="10" spans="1:2" x14ac:dyDescent="0.3">
      <c r="A10" s="24" t="s">
        <v>9546</v>
      </c>
      <c r="B10" s="25">
        <v>4</v>
      </c>
    </row>
    <row r="11" spans="1:2" x14ac:dyDescent="0.3">
      <c r="A11" s="24" t="s">
        <v>444</v>
      </c>
      <c r="B11" s="25">
        <v>129</v>
      </c>
    </row>
    <row r="12" spans="1:2" x14ac:dyDescent="0.3">
      <c r="A12" s="24" t="s">
        <v>247</v>
      </c>
      <c r="B12" s="25">
        <v>96</v>
      </c>
    </row>
    <row r="13" spans="1:2" x14ac:dyDescent="0.3">
      <c r="A13" s="24" t="s">
        <v>529</v>
      </c>
      <c r="B13" s="25">
        <v>5</v>
      </c>
    </row>
    <row r="14" spans="1:2" x14ac:dyDescent="0.3">
      <c r="A14" s="24" t="s">
        <v>173</v>
      </c>
      <c r="B14" s="25">
        <v>94</v>
      </c>
    </row>
    <row r="15" spans="1:2" x14ac:dyDescent="0.3">
      <c r="A15" s="24" t="s">
        <v>201</v>
      </c>
      <c r="B15" s="25">
        <v>129</v>
      </c>
    </row>
    <row r="16" spans="1:2" x14ac:dyDescent="0.3">
      <c r="A16" s="24" t="s">
        <v>1228</v>
      </c>
      <c r="B16" s="25">
        <v>5</v>
      </c>
    </row>
    <row r="17" spans="1:2" x14ac:dyDescent="0.3">
      <c r="A17" s="24" t="s">
        <v>1062</v>
      </c>
      <c r="B17" s="25">
        <v>4</v>
      </c>
    </row>
    <row r="18" spans="1:2" x14ac:dyDescent="0.3">
      <c r="A18" s="24" t="s">
        <v>86</v>
      </c>
      <c r="B18" s="25">
        <v>31</v>
      </c>
    </row>
    <row r="19" spans="1:2" x14ac:dyDescent="0.3">
      <c r="A19" s="24" t="s">
        <v>406</v>
      </c>
      <c r="B19" s="25">
        <v>23</v>
      </c>
    </row>
    <row r="20" spans="1:2" x14ac:dyDescent="0.3">
      <c r="A20" s="24" t="s">
        <v>360</v>
      </c>
      <c r="B20" s="25">
        <v>4</v>
      </c>
    </row>
    <row r="21" spans="1:2" x14ac:dyDescent="0.3">
      <c r="A21" s="24" t="s">
        <v>952</v>
      </c>
      <c r="B21" s="25">
        <v>53</v>
      </c>
    </row>
    <row r="22" spans="1:2" x14ac:dyDescent="0.3">
      <c r="A22" s="24" t="s">
        <v>470</v>
      </c>
      <c r="B22" s="25">
        <v>4</v>
      </c>
    </row>
    <row r="23" spans="1:2" x14ac:dyDescent="0.3">
      <c r="A23" s="24" t="s">
        <v>168</v>
      </c>
      <c r="B23" s="25">
        <v>59</v>
      </c>
    </row>
    <row r="24" spans="1:2" x14ac:dyDescent="0.3">
      <c r="A24" s="24" t="s">
        <v>512</v>
      </c>
      <c r="B24" s="25">
        <v>3</v>
      </c>
    </row>
    <row r="25" spans="1:2" x14ac:dyDescent="0.3">
      <c r="A25" s="24" t="s">
        <v>105</v>
      </c>
      <c r="B25" s="25">
        <v>53</v>
      </c>
    </row>
    <row r="26" spans="1:2" x14ac:dyDescent="0.3">
      <c r="A26" s="24" t="s">
        <v>414</v>
      </c>
      <c r="B26" s="25">
        <v>1</v>
      </c>
    </row>
    <row r="27" spans="1:2" x14ac:dyDescent="0.3">
      <c r="A27" s="24" t="s">
        <v>304</v>
      </c>
      <c r="B27" s="25">
        <v>66</v>
      </c>
    </row>
    <row r="28" spans="1:2" x14ac:dyDescent="0.3">
      <c r="A28" s="24" t="s">
        <v>77</v>
      </c>
      <c r="B28" s="25">
        <v>3</v>
      </c>
    </row>
    <row r="29" spans="1:2" x14ac:dyDescent="0.3">
      <c r="A29" s="24" t="s">
        <v>6971</v>
      </c>
      <c r="B29" s="25">
        <v>2</v>
      </c>
    </row>
    <row r="30" spans="1:2" x14ac:dyDescent="0.3">
      <c r="A30" s="24" t="s">
        <v>313</v>
      </c>
      <c r="B30" s="25">
        <v>12</v>
      </c>
    </row>
    <row r="31" spans="1:2" x14ac:dyDescent="0.3">
      <c r="A31" s="24" t="s">
        <v>411</v>
      </c>
      <c r="B31" s="25">
        <v>12</v>
      </c>
    </row>
    <row r="32" spans="1:2" x14ac:dyDescent="0.3">
      <c r="A32" s="24" t="s">
        <v>272</v>
      </c>
      <c r="B32" s="25">
        <v>1</v>
      </c>
    </row>
    <row r="33" spans="1:2" x14ac:dyDescent="0.3">
      <c r="A33" s="24" t="s">
        <v>223</v>
      </c>
      <c r="B33" s="25">
        <v>24</v>
      </c>
    </row>
    <row r="34" spans="1:2" x14ac:dyDescent="0.3">
      <c r="A34" s="24" t="s">
        <v>2213</v>
      </c>
      <c r="B34" s="25">
        <v>1</v>
      </c>
    </row>
    <row r="35" spans="1:2" x14ac:dyDescent="0.3">
      <c r="A35" s="24" t="s">
        <v>340</v>
      </c>
      <c r="B35" s="25">
        <v>69</v>
      </c>
    </row>
    <row r="36" spans="1:2" x14ac:dyDescent="0.3">
      <c r="A36" s="24" t="s">
        <v>138</v>
      </c>
      <c r="B36" s="25">
        <v>134</v>
      </c>
    </row>
    <row r="37" spans="1:2" x14ac:dyDescent="0.3">
      <c r="A37" s="24" t="s">
        <v>209</v>
      </c>
      <c r="B37" s="25">
        <v>1</v>
      </c>
    </row>
    <row r="38" spans="1:2" x14ac:dyDescent="0.3">
      <c r="A38" s="24" t="s">
        <v>6925</v>
      </c>
      <c r="B38" s="25">
        <v>3</v>
      </c>
    </row>
    <row r="39" spans="1:2" x14ac:dyDescent="0.3">
      <c r="A39" s="24" t="s">
        <v>10702</v>
      </c>
      <c r="B39" s="25">
        <v>1</v>
      </c>
    </row>
    <row r="40" spans="1:2" x14ac:dyDescent="0.3">
      <c r="A40" s="24" t="s">
        <v>67</v>
      </c>
      <c r="B40" s="25">
        <v>1</v>
      </c>
    </row>
    <row r="41" spans="1:2" x14ac:dyDescent="0.3">
      <c r="A41" s="24" t="s">
        <v>216</v>
      </c>
      <c r="B41" s="25">
        <v>2</v>
      </c>
    </row>
    <row r="42" spans="1:2" x14ac:dyDescent="0.3">
      <c r="A42" s="24" t="s">
        <v>233</v>
      </c>
      <c r="B42" s="25">
        <v>130</v>
      </c>
    </row>
    <row r="43" spans="1:2" x14ac:dyDescent="0.3">
      <c r="A43" s="24" t="s">
        <v>259</v>
      </c>
      <c r="B43" s="25">
        <v>43</v>
      </c>
    </row>
    <row r="44" spans="1:2" x14ac:dyDescent="0.3">
      <c r="A44" s="24" t="s">
        <v>1505</v>
      </c>
      <c r="B44" s="25">
        <v>15</v>
      </c>
    </row>
    <row r="45" spans="1:2" x14ac:dyDescent="0.3">
      <c r="A45" s="24" t="s">
        <v>382</v>
      </c>
      <c r="B45" s="25">
        <v>172</v>
      </c>
    </row>
    <row r="46" spans="1:2" x14ac:dyDescent="0.3">
      <c r="A46" s="24" t="s">
        <v>127</v>
      </c>
      <c r="B46" s="25">
        <v>16</v>
      </c>
    </row>
    <row r="47" spans="1:2" x14ac:dyDescent="0.3">
      <c r="A47" s="24" t="s">
        <v>6843</v>
      </c>
      <c r="B47" s="25">
        <v>1</v>
      </c>
    </row>
    <row r="48" spans="1:2" x14ac:dyDescent="0.3">
      <c r="A48" s="24" t="s">
        <v>8258</v>
      </c>
      <c r="B48" s="25">
        <v>1</v>
      </c>
    </row>
    <row r="49" spans="1:2" x14ac:dyDescent="0.3">
      <c r="A49" s="24" t="s">
        <v>2238</v>
      </c>
      <c r="B49" s="25">
        <v>9</v>
      </c>
    </row>
    <row r="50" spans="1:2" x14ac:dyDescent="0.3">
      <c r="A50" s="24" t="s">
        <v>98</v>
      </c>
      <c r="B50" s="25">
        <v>2</v>
      </c>
    </row>
    <row r="51" spans="1:2" x14ac:dyDescent="0.3">
      <c r="A51" s="24" t="s">
        <v>291</v>
      </c>
      <c r="B51" s="25">
        <v>106</v>
      </c>
    </row>
    <row r="52" spans="1:2" x14ac:dyDescent="0.3">
      <c r="A52" s="24" t="s">
        <v>942</v>
      </c>
      <c r="B52" s="25">
        <v>20</v>
      </c>
    </row>
    <row r="53" spans="1:2" x14ac:dyDescent="0.3">
      <c r="A53" s="24" t="s">
        <v>766</v>
      </c>
      <c r="B53" s="25">
        <v>14</v>
      </c>
    </row>
    <row r="54" spans="1:2" x14ac:dyDescent="0.3">
      <c r="A54" s="24" t="s">
        <v>829</v>
      </c>
      <c r="B54" s="25">
        <v>10</v>
      </c>
    </row>
    <row r="55" spans="1:2" x14ac:dyDescent="0.3">
      <c r="A55" s="24" t="s">
        <v>4307</v>
      </c>
      <c r="B55" s="25">
        <v>6</v>
      </c>
    </row>
    <row r="56" spans="1:2" x14ac:dyDescent="0.3">
      <c r="A56" s="24" t="s">
        <v>641</v>
      </c>
      <c r="B56" s="25">
        <v>3</v>
      </c>
    </row>
    <row r="57" spans="1:2" x14ac:dyDescent="0.3">
      <c r="A57" s="24" t="s">
        <v>0</v>
      </c>
      <c r="B57" s="25">
        <v>1717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showGridLines="0" workbookViewId="0">
      <selection activeCell="B3" sqref="B3"/>
    </sheetView>
  </sheetViews>
  <sheetFormatPr defaultRowHeight="15.6" x14ac:dyDescent="0.3"/>
  <cols>
    <col min="1" max="1" width="19.19921875" style="41" bestFit="1" customWidth="1"/>
    <col min="2" max="2" width="23.3984375" style="41" customWidth="1"/>
    <col min="3" max="16384" width="8.796875" style="41"/>
  </cols>
  <sheetData>
    <row r="1" spans="1:2" x14ac:dyDescent="0.3">
      <c r="A1" s="40" t="s">
        <v>37</v>
      </c>
      <c r="B1" s="40" t="s">
        <v>163</v>
      </c>
    </row>
    <row r="3" spans="1:2" x14ac:dyDescent="0.3">
      <c r="A3" s="40" t="s">
        <v>10802</v>
      </c>
      <c r="B3" s="40" t="s">
        <v>10796</v>
      </c>
    </row>
    <row r="4" spans="1:2" x14ac:dyDescent="0.3">
      <c r="A4" s="42" t="s">
        <v>924</v>
      </c>
      <c r="B4" s="43">
        <v>1</v>
      </c>
    </row>
    <row r="5" spans="1:2" x14ac:dyDescent="0.3">
      <c r="A5" s="42" t="s">
        <v>147</v>
      </c>
      <c r="B5" s="43">
        <v>14</v>
      </c>
    </row>
    <row r="6" spans="1:2" x14ac:dyDescent="0.3">
      <c r="A6" s="42" t="s">
        <v>1299</v>
      </c>
      <c r="B6" s="43">
        <v>4</v>
      </c>
    </row>
    <row r="7" spans="1:2" x14ac:dyDescent="0.3">
      <c r="A7" s="42" t="s">
        <v>1537</v>
      </c>
      <c r="B7" s="43">
        <v>4</v>
      </c>
    </row>
    <row r="8" spans="1:2" x14ac:dyDescent="0.3">
      <c r="A8" s="42" t="s">
        <v>1359</v>
      </c>
      <c r="B8" s="43">
        <v>1</v>
      </c>
    </row>
    <row r="9" spans="1:2" x14ac:dyDescent="0.3">
      <c r="A9" s="42" t="s">
        <v>130</v>
      </c>
      <c r="B9" s="43">
        <v>49</v>
      </c>
    </row>
    <row r="10" spans="1:2" x14ac:dyDescent="0.3">
      <c r="A10" s="42" t="s">
        <v>3717</v>
      </c>
      <c r="B10" s="43">
        <v>3</v>
      </c>
    </row>
    <row r="11" spans="1:2" x14ac:dyDescent="0.3">
      <c r="A11" s="42" t="s">
        <v>81</v>
      </c>
      <c r="B11" s="43">
        <v>9</v>
      </c>
    </row>
    <row r="12" spans="1:2" x14ac:dyDescent="0.3">
      <c r="A12" s="42" t="s">
        <v>5759</v>
      </c>
      <c r="B12" s="43">
        <v>1</v>
      </c>
    </row>
    <row r="13" spans="1:2" x14ac:dyDescent="0.3">
      <c r="A13" s="42" t="s">
        <v>0</v>
      </c>
      <c r="B13" s="44">
        <v>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workbookViewId="0">
      <selection activeCell="D3" sqref="D3"/>
    </sheetView>
  </sheetViews>
  <sheetFormatPr defaultRowHeight="15.6" x14ac:dyDescent="0.3"/>
  <cols>
    <col min="1" max="1" width="21" style="38" bestFit="1" customWidth="1"/>
    <col min="2" max="2" width="6.296875" style="38" bestFit="1" customWidth="1"/>
    <col min="3" max="3" width="17.3984375" style="38" bestFit="1" customWidth="1"/>
    <col min="4" max="4" width="8.796875" style="46"/>
    <col min="5" max="16384" width="8.796875" style="38"/>
  </cols>
  <sheetData>
    <row r="1" spans="1:4" x14ac:dyDescent="0.3">
      <c r="A1" s="45" t="s">
        <v>5</v>
      </c>
      <c r="B1" s="45" t="s">
        <v>10795</v>
      </c>
    </row>
    <row r="3" spans="1:4" x14ac:dyDescent="0.3">
      <c r="A3" s="45" t="s">
        <v>10798</v>
      </c>
      <c r="B3" s="45" t="s">
        <v>10797</v>
      </c>
      <c r="C3" s="45" t="s">
        <v>10778</v>
      </c>
      <c r="D3" s="47" t="s">
        <v>10799</v>
      </c>
    </row>
    <row r="4" spans="1:4" x14ac:dyDescent="0.3">
      <c r="A4" s="48" t="s">
        <v>256</v>
      </c>
      <c r="B4" s="49">
        <v>8</v>
      </c>
      <c r="C4" s="49">
        <v>77</v>
      </c>
      <c r="D4" s="50">
        <f>GETPIVOTDATA("Wins",$A$3,"Opportunity Owner (AE)","Abhiroop Ganguly")/GETPIVOTDATA("Total opportunities",$A$3,"Opportunity Owner (AE)","Abhiroop Ganguly")</f>
        <v>0.1038961038961039</v>
      </c>
    </row>
    <row r="5" spans="1:4" x14ac:dyDescent="0.3">
      <c r="A5" s="48" t="s">
        <v>334</v>
      </c>
      <c r="B5" s="49">
        <v>2</v>
      </c>
      <c r="C5" s="49">
        <v>19</v>
      </c>
      <c r="D5" s="50">
        <f>GETPIVOTDATA("Wins",$A$3,"Opportunity Owner (AE)","Abhishek Chauhan")/GETPIVOTDATA("Total opportunities",$A$3,"Opportunity Owner (AE)","Abhishek Chauhan")</f>
        <v>0.10526315789473684</v>
      </c>
    </row>
    <row r="6" spans="1:4" x14ac:dyDescent="0.3">
      <c r="A6" s="48" t="s">
        <v>401</v>
      </c>
      <c r="B6" s="49">
        <v>4</v>
      </c>
      <c r="C6" s="49">
        <v>31</v>
      </c>
      <c r="D6" s="50">
        <f>GETPIVOTDATA("Wins",$A$3,"Opportunity Owner (AE)","Aditya Binani")/GETPIVOTDATA("Total opportunities",$A$3,"Opportunity Owner (AE)","Aditya Binani")</f>
        <v>0.12903225806451613</v>
      </c>
    </row>
    <row r="7" spans="1:4" x14ac:dyDescent="0.3">
      <c r="A7" s="48" t="s">
        <v>242</v>
      </c>
      <c r="B7" s="49">
        <v>0</v>
      </c>
      <c r="C7" s="49">
        <v>2</v>
      </c>
      <c r="D7" s="50">
        <f>GETPIVOTDATA("Wins",$A$3,"Opportunity Owner (AE)","Akash Pal")/GETPIVOTDATA("Total opportunities",$A$3,"Opportunity Owner (AE)","Akash Pal")</f>
        <v>0</v>
      </c>
    </row>
    <row r="8" spans="1:4" x14ac:dyDescent="0.3">
      <c r="A8" s="48" t="s">
        <v>390</v>
      </c>
      <c r="B8" s="49">
        <v>0</v>
      </c>
      <c r="C8" s="49">
        <v>7</v>
      </c>
      <c r="D8" s="50">
        <f>GETPIVOTDATA("Wins",$A$3,"Opportunity Owner (AE)","Akash Singh")/GETPIVOTDATA("Total opportunities",$A$3,"Opportunity Owner (AE)","Akash Singh")</f>
        <v>0</v>
      </c>
    </row>
    <row r="9" spans="1:4" x14ac:dyDescent="0.3">
      <c r="A9" s="48" t="s">
        <v>7859</v>
      </c>
      <c r="B9" s="49">
        <v>1</v>
      </c>
      <c r="C9" s="49">
        <v>13</v>
      </c>
      <c r="D9" s="50">
        <f>GETPIVOTDATA("Wins",$A$3,"Opportunity Owner (AE)","Ankur Gaurav")/GETPIVOTDATA("Total opportunities",$A$3,"Opportunity Owner (AE)","Ankur Gaurav")</f>
        <v>7.6923076923076927E-2</v>
      </c>
    </row>
    <row r="10" spans="1:4" x14ac:dyDescent="0.3">
      <c r="A10" s="48" t="s">
        <v>155</v>
      </c>
      <c r="B10" s="49">
        <v>6</v>
      </c>
      <c r="C10" s="49">
        <v>58</v>
      </c>
      <c r="D10" s="50">
        <f>GETPIVOTDATA("Wins",$A$3,"Opportunity Owner (AE)","Anshum Naithani")/GETPIVOTDATA("Total opportunities",$A$3,"Opportunity Owner (AE)","Anshum Naithani")</f>
        <v>0.10344827586206896</v>
      </c>
    </row>
    <row r="11" spans="1:4" x14ac:dyDescent="0.3">
      <c r="A11" s="48" t="s">
        <v>3934</v>
      </c>
      <c r="B11" s="49">
        <v>0</v>
      </c>
      <c r="C11" s="49">
        <v>2</v>
      </c>
      <c r="D11" s="50">
        <f>GETPIVOTDATA("Wins",$A$3,"Opportunity Owner (AE)","Arun Iyer")/GETPIVOTDATA("Total opportunities",$A$3,"Opportunity Owner (AE)","Arun Iyer")</f>
        <v>0</v>
      </c>
    </row>
    <row r="12" spans="1:4" x14ac:dyDescent="0.3">
      <c r="A12" s="48" t="s">
        <v>444</v>
      </c>
      <c r="B12" s="49">
        <v>0</v>
      </c>
      <c r="C12" s="49">
        <v>19</v>
      </c>
      <c r="D12" s="50">
        <f>GETPIVOTDATA("Wins",$A$3,"Opportunity Owner (AE)","Bhairavi Jog")/GETPIVOTDATA("Total opportunities",$A$3,"Opportunity Owner (AE)","Bhairavi Jog")</f>
        <v>0</v>
      </c>
    </row>
    <row r="13" spans="1:4" x14ac:dyDescent="0.3">
      <c r="A13" s="48" t="s">
        <v>247</v>
      </c>
      <c r="B13" s="49">
        <v>0</v>
      </c>
      <c r="C13" s="49">
        <v>3</v>
      </c>
      <c r="D13" s="50">
        <f>GETPIVOTDATA("Wins",$A$3,"Opportunity Owner (AE)","Bharti Bankey")/GETPIVOTDATA("Total opportunities",$A$3,"Opportunity Owner (AE)","Bharti Bankey")</f>
        <v>0</v>
      </c>
    </row>
    <row r="14" spans="1:4" x14ac:dyDescent="0.3">
      <c r="A14" s="48" t="s">
        <v>376</v>
      </c>
      <c r="B14" s="49">
        <v>0</v>
      </c>
      <c r="C14" s="49">
        <v>48</v>
      </c>
      <c r="D14" s="50">
        <f>GETPIVOTDATA("Wins",$A$3,"Opportunity Owner (AE)","Chetan Kumar")/GETPIVOTDATA("Total opportunities",$A$3,"Opportunity Owner (AE)","Chetan Kumar")</f>
        <v>0</v>
      </c>
    </row>
    <row r="15" spans="1:4" x14ac:dyDescent="0.3">
      <c r="A15" s="48" t="s">
        <v>173</v>
      </c>
      <c r="B15" s="49">
        <v>0</v>
      </c>
      <c r="C15" s="49">
        <v>6</v>
      </c>
      <c r="D15" s="50">
        <f>GETPIVOTDATA("Wins",$A$3,"Opportunity Owner (AE)","Daya Gowda")/GETPIVOTDATA("Total opportunities",$A$3,"Opportunity Owner (AE)","Daya Gowda")</f>
        <v>0</v>
      </c>
    </row>
    <row r="16" spans="1:4" x14ac:dyDescent="0.3">
      <c r="A16" s="48" t="s">
        <v>201</v>
      </c>
      <c r="B16" s="49">
        <v>0</v>
      </c>
      <c r="C16" s="49">
        <v>4</v>
      </c>
      <c r="D16" s="50">
        <f>GETPIVOTDATA("Wins",$A$3,"Opportunity Owner (AE)","Gauri Jori")/GETPIVOTDATA("Total opportunities",$A$3,"Opportunity Owner (AE)","Gauri Jori")</f>
        <v>0</v>
      </c>
    </row>
    <row r="17" spans="1:4" x14ac:dyDescent="0.3">
      <c r="A17" s="48" t="s">
        <v>86</v>
      </c>
      <c r="B17" s="49">
        <v>0</v>
      </c>
      <c r="C17" s="49">
        <v>1</v>
      </c>
      <c r="D17" s="50">
        <f>GETPIVOTDATA("Wins",$A$3,"Opportunity Owner (AE)","Harmanjit Singh")/GETPIVOTDATA("Total opportunities",$A$3,"Opportunity Owner (AE)","Harmanjit Singh")</f>
        <v>0</v>
      </c>
    </row>
    <row r="18" spans="1:4" x14ac:dyDescent="0.3">
      <c r="A18" s="48" t="s">
        <v>406</v>
      </c>
      <c r="B18" s="49">
        <v>0</v>
      </c>
      <c r="C18" s="49">
        <v>2</v>
      </c>
      <c r="D18" s="50">
        <f>GETPIVOTDATA("Wins",$A$3,"Opportunity Owner (AE)","Kanchan Kothari")/GETPIVOTDATA("Total opportunities",$A$3,"Opportunity Owner (AE)","Kanchan Kothari")</f>
        <v>0</v>
      </c>
    </row>
    <row r="19" spans="1:4" x14ac:dyDescent="0.3">
      <c r="A19" s="48" t="s">
        <v>360</v>
      </c>
      <c r="B19" s="49">
        <v>17</v>
      </c>
      <c r="C19" s="49">
        <v>100</v>
      </c>
      <c r="D19" s="50">
        <f>GETPIVOTDATA("Wins",$A$3,"Opportunity Owner (AE)","Kashif Ahmad")/GETPIVOTDATA("Total opportunities",$A$3,"Opportunity Owner (AE)","Kashif Ahmad")</f>
        <v>0.17</v>
      </c>
    </row>
    <row r="20" spans="1:4" x14ac:dyDescent="0.3">
      <c r="A20" s="48" t="s">
        <v>952</v>
      </c>
      <c r="B20" s="49">
        <v>0</v>
      </c>
      <c r="C20" s="49">
        <v>2</v>
      </c>
      <c r="D20" s="50">
        <f>GETPIVOTDATA("Wins",$A$3,"Opportunity Owner (AE)","Kaushlya Bhavsar")/GETPIVOTDATA("Total opportunities",$A$3,"Opportunity Owner (AE)","Kaushlya Bhavsar")</f>
        <v>0</v>
      </c>
    </row>
    <row r="21" spans="1:4" x14ac:dyDescent="0.3">
      <c r="A21" s="48" t="s">
        <v>470</v>
      </c>
      <c r="B21" s="49">
        <v>9</v>
      </c>
      <c r="C21" s="49">
        <v>63</v>
      </c>
      <c r="D21" s="50">
        <f>GETPIVOTDATA("Wins",$A$3,"Opportunity Owner (AE)","Manish Balpande")/GETPIVOTDATA("Total opportunities",$A$3,"Opportunity Owner (AE)","Manish Balpande")</f>
        <v>0.14285714285714285</v>
      </c>
    </row>
    <row r="22" spans="1:4" x14ac:dyDescent="0.3">
      <c r="A22" s="48" t="s">
        <v>168</v>
      </c>
      <c r="B22" s="49">
        <v>17</v>
      </c>
      <c r="C22" s="49">
        <v>85</v>
      </c>
      <c r="D22" s="50">
        <f>GETPIVOTDATA("Wins",$A$3,"Opportunity Owner (AE)","Mayur Gadiyar")/GETPIVOTDATA("Total opportunities",$A$3,"Opportunity Owner (AE)","Mayur Gadiyar")</f>
        <v>0.2</v>
      </c>
    </row>
    <row r="23" spans="1:4" x14ac:dyDescent="0.3">
      <c r="A23" s="48" t="s">
        <v>512</v>
      </c>
      <c r="B23" s="49">
        <v>3</v>
      </c>
      <c r="C23" s="49">
        <v>63</v>
      </c>
      <c r="D23" s="50">
        <f>GETPIVOTDATA("Wins",$A$3,"Opportunity Owner (AE)","Moziez Chamadia")/GETPIVOTDATA("Total opportunities",$A$3,"Opportunity Owner (AE)","Moziez Chamadia")</f>
        <v>4.7619047619047616E-2</v>
      </c>
    </row>
    <row r="24" spans="1:4" x14ac:dyDescent="0.3">
      <c r="A24" s="48" t="s">
        <v>105</v>
      </c>
      <c r="B24" s="49">
        <v>0</v>
      </c>
      <c r="C24" s="49">
        <v>28</v>
      </c>
      <c r="D24" s="50">
        <f>GETPIVOTDATA("Wins",$A$3,"Opportunity Owner (AE)","Namrata Aurora")/GETPIVOTDATA("Total opportunities",$A$3,"Opportunity Owner (AE)","Namrata Aurora")</f>
        <v>0</v>
      </c>
    </row>
    <row r="25" spans="1:4" x14ac:dyDescent="0.3">
      <c r="A25" s="48" t="s">
        <v>414</v>
      </c>
      <c r="B25" s="49">
        <v>5</v>
      </c>
      <c r="C25" s="49">
        <v>62</v>
      </c>
      <c r="D25" s="50">
        <f>GETPIVOTDATA("Wins",$A$3,"Opportunity Owner (AE)","Naveen Kumar")/GETPIVOTDATA("Total opportunities",$A$3,"Opportunity Owner (AE)","Naveen Kumar")</f>
        <v>8.0645161290322578E-2</v>
      </c>
    </row>
    <row r="26" spans="1:4" x14ac:dyDescent="0.3">
      <c r="A26" s="48" t="s">
        <v>837</v>
      </c>
      <c r="B26" s="49">
        <v>10</v>
      </c>
      <c r="C26" s="49">
        <v>95</v>
      </c>
      <c r="D26" s="50">
        <f>GETPIVOTDATA("Wins",$A$3,"Opportunity Owner (AE)","Navin Panjwani")/GETPIVOTDATA("Total opportunities",$A$3,"Opportunity Owner (AE)","Navin Panjwani")</f>
        <v>0.10526315789473684</v>
      </c>
    </row>
    <row r="27" spans="1:4" x14ac:dyDescent="0.3">
      <c r="A27" s="48" t="s">
        <v>304</v>
      </c>
      <c r="B27" s="49">
        <v>0</v>
      </c>
      <c r="C27" s="49">
        <v>17</v>
      </c>
      <c r="D27" s="50">
        <f>GETPIVOTDATA("Wins",$A$3,"Opportunity Owner (AE)","Nikhil Ahuja")/GETPIVOTDATA("Total opportunities",$A$3,"Opportunity Owner (AE)","Nikhil Ahuja")</f>
        <v>0</v>
      </c>
    </row>
    <row r="28" spans="1:4" x14ac:dyDescent="0.3">
      <c r="A28" s="48" t="s">
        <v>313</v>
      </c>
      <c r="B28" s="49">
        <v>12</v>
      </c>
      <c r="C28" s="49">
        <v>118</v>
      </c>
      <c r="D28" s="50">
        <f>GETPIVOTDATA("Wins",$A$3,"Opportunity Owner (AE)","Omkar Ghate")/GETPIVOTDATA("Total opportunities",$A$3,"Opportunity Owner (AE)","Omkar Ghate")</f>
        <v>0.10169491525423729</v>
      </c>
    </row>
    <row r="29" spans="1:4" x14ac:dyDescent="0.3">
      <c r="A29" s="48" t="s">
        <v>411</v>
      </c>
      <c r="B29" s="49">
        <v>0</v>
      </c>
      <c r="C29" s="49">
        <v>1</v>
      </c>
      <c r="D29" s="50">
        <f>GETPIVOTDATA("Wins",$A$3,"Opportunity Owner (AE)","Pallab Gupta")/GETPIVOTDATA("Total opportunities",$A$3,"Opportunity Owner (AE)","Pallab Gupta")</f>
        <v>0</v>
      </c>
    </row>
    <row r="30" spans="1:4" x14ac:dyDescent="0.3">
      <c r="A30" s="48" t="s">
        <v>272</v>
      </c>
      <c r="B30" s="49">
        <v>4</v>
      </c>
      <c r="C30" s="49">
        <v>31</v>
      </c>
      <c r="D30" s="50">
        <f>GETPIVOTDATA("Wins",$A$3,"Opportunity Owner (AE)","Pooja Gawas")/GETPIVOTDATA("Total opportunities",$A$3,"Opportunity Owner (AE)","Pooja Gawas")</f>
        <v>0.12903225806451613</v>
      </c>
    </row>
    <row r="31" spans="1:4" x14ac:dyDescent="0.3">
      <c r="A31" s="48" t="s">
        <v>223</v>
      </c>
      <c r="B31" s="49">
        <v>0</v>
      </c>
      <c r="C31" s="49">
        <v>2</v>
      </c>
      <c r="D31" s="50">
        <f>GETPIVOTDATA("Wins",$A$3,"Opportunity Owner (AE)","Prajakta Sahastrabudhe")/GETPIVOTDATA("Total opportunities",$A$3,"Opportunity Owner (AE)","Prajakta Sahastrabudhe")</f>
        <v>0</v>
      </c>
    </row>
    <row r="32" spans="1:4" x14ac:dyDescent="0.3">
      <c r="A32" s="48" t="s">
        <v>340</v>
      </c>
      <c r="B32" s="49">
        <v>6</v>
      </c>
      <c r="C32" s="49">
        <v>18</v>
      </c>
      <c r="D32" s="50">
        <f>GETPIVOTDATA("Wins",$A$3,"Opportunity Owner (AE)","Pranav Kenjale")/GETPIVOTDATA("Total opportunities",$A$3,"Opportunity Owner (AE)","Pranav Kenjale")</f>
        <v>0.33333333333333331</v>
      </c>
    </row>
    <row r="33" spans="1:4" x14ac:dyDescent="0.3">
      <c r="A33" s="48" t="s">
        <v>4686</v>
      </c>
      <c r="B33" s="49">
        <v>1</v>
      </c>
      <c r="C33" s="49">
        <v>47</v>
      </c>
      <c r="D33" s="50">
        <f>GETPIVOTDATA("Wins",$A$3,"Opportunity Owner (AE)","Prasoon Mishra")/GETPIVOTDATA("Total opportunities",$A$3,"Opportunity Owner (AE)","Prasoon Mishra")</f>
        <v>2.1276595744680851E-2</v>
      </c>
    </row>
    <row r="34" spans="1:4" x14ac:dyDescent="0.3">
      <c r="A34" s="48" t="s">
        <v>138</v>
      </c>
      <c r="B34" s="49">
        <v>0</v>
      </c>
      <c r="C34" s="49">
        <v>68</v>
      </c>
      <c r="D34" s="50">
        <f>GETPIVOTDATA("Wins",$A$3,"Opportunity Owner (AE)","Prateek Wadhwa")/GETPIVOTDATA("Total opportunities",$A$3,"Opportunity Owner (AE)","Prateek Wadhwa")</f>
        <v>0</v>
      </c>
    </row>
    <row r="35" spans="1:4" x14ac:dyDescent="0.3">
      <c r="A35" s="48" t="s">
        <v>209</v>
      </c>
      <c r="B35" s="49">
        <v>2</v>
      </c>
      <c r="C35" s="49">
        <v>2</v>
      </c>
      <c r="D35" s="50">
        <f>GETPIVOTDATA("Wins",$A$3,"Opportunity Owner (AE)","Rakesh Zadage")/GETPIVOTDATA("Total opportunities",$A$3,"Opportunity Owner (AE)","Rakesh Zadage")</f>
        <v>1</v>
      </c>
    </row>
    <row r="36" spans="1:4" x14ac:dyDescent="0.3">
      <c r="A36" s="48" t="s">
        <v>10702</v>
      </c>
      <c r="B36" s="49">
        <v>0</v>
      </c>
      <c r="C36" s="49">
        <v>2</v>
      </c>
      <c r="D36" s="50">
        <f>GETPIVOTDATA("Wins",$A$3,"Opportunity Owner (AE)","Sagarneel Bhattacharya")/GETPIVOTDATA("Total opportunities",$A$3,"Opportunity Owner (AE)","Sagarneel Bhattacharya")</f>
        <v>0</v>
      </c>
    </row>
    <row r="37" spans="1:4" x14ac:dyDescent="0.3">
      <c r="A37" s="48" t="s">
        <v>67</v>
      </c>
      <c r="B37" s="49">
        <v>12</v>
      </c>
      <c r="C37" s="49">
        <v>48</v>
      </c>
      <c r="D37" s="50">
        <f>GETPIVOTDATA("Wins",$A$3,"Opportunity Owner (AE)","Sameer Iftekhari")/GETPIVOTDATA("Total opportunities",$A$3,"Opportunity Owner (AE)","Sameer Iftekhari")</f>
        <v>0.25</v>
      </c>
    </row>
    <row r="38" spans="1:4" x14ac:dyDescent="0.3">
      <c r="A38" s="48" t="s">
        <v>216</v>
      </c>
      <c r="B38" s="49">
        <v>4</v>
      </c>
      <c r="C38" s="49">
        <v>20</v>
      </c>
      <c r="D38" s="50">
        <f>GETPIVOTDATA("Wins",$A$3,"Opportunity Owner (AE)","Sanket Kulkarni")/GETPIVOTDATA("Total opportunities",$A$3,"Opportunity Owner (AE)","Sanket Kulkarni")</f>
        <v>0.2</v>
      </c>
    </row>
    <row r="39" spans="1:4" x14ac:dyDescent="0.3">
      <c r="A39" s="48" t="s">
        <v>233</v>
      </c>
      <c r="B39" s="49">
        <v>2</v>
      </c>
      <c r="C39" s="49">
        <v>6</v>
      </c>
      <c r="D39" s="50">
        <f>GETPIVOTDATA("Wins",$A$3,"Opportunity Owner (AE)","Sarvesh Pawar")/GETPIVOTDATA("Total opportunities",$A$3,"Opportunity Owner (AE)","Sarvesh Pawar")</f>
        <v>0.33333333333333331</v>
      </c>
    </row>
    <row r="40" spans="1:4" x14ac:dyDescent="0.3">
      <c r="A40" s="48" t="s">
        <v>259</v>
      </c>
      <c r="B40" s="49">
        <v>1</v>
      </c>
      <c r="C40" s="49">
        <v>11</v>
      </c>
      <c r="D40" s="50">
        <f>GETPIVOTDATA("Wins",$A$3,"Opportunity Owner (AE)","Satyajit Chati")/GETPIVOTDATA("Total opportunities",$A$3,"Opportunity Owner (AE)","Satyajit Chati")</f>
        <v>9.0909090909090912E-2</v>
      </c>
    </row>
    <row r="41" spans="1:4" x14ac:dyDescent="0.3">
      <c r="A41" s="48" t="s">
        <v>1505</v>
      </c>
      <c r="B41" s="49">
        <v>4</v>
      </c>
      <c r="C41" s="49">
        <v>39</v>
      </c>
      <c r="D41" s="50">
        <f>GETPIVOTDATA("Wins",$A$3,"Opportunity Owner (AE)","Satyam Tiwari")/GETPIVOTDATA("Total opportunities",$A$3,"Opportunity Owner (AE)","Satyam Tiwari")</f>
        <v>0.10256410256410256</v>
      </c>
    </row>
    <row r="42" spans="1:4" x14ac:dyDescent="0.3">
      <c r="A42" s="48" t="s">
        <v>382</v>
      </c>
      <c r="B42" s="49">
        <v>1</v>
      </c>
      <c r="C42" s="49">
        <v>41</v>
      </c>
      <c r="D42" s="50">
        <f>GETPIVOTDATA("Wins",$A$3,"Opportunity Owner (AE)","Shreenath Bhat")/GETPIVOTDATA("Total opportunities",$A$3,"Opportunity Owner (AE)","Shreenath Bhat")</f>
        <v>2.4390243902439025E-2</v>
      </c>
    </row>
    <row r="43" spans="1:4" x14ac:dyDescent="0.3">
      <c r="A43" s="48" t="s">
        <v>6843</v>
      </c>
      <c r="B43" s="49">
        <v>0</v>
      </c>
      <c r="C43" s="49">
        <v>20</v>
      </c>
      <c r="D43" s="50">
        <f>GETPIVOTDATA("Wins",$A$3,"Opportunity Owner (AE)","siddharth tongay")/GETPIVOTDATA("Total opportunities",$A$3,"Opportunity Owner (AE)","siddharth tongay")</f>
        <v>0</v>
      </c>
    </row>
    <row r="44" spans="1:4" x14ac:dyDescent="0.3">
      <c r="A44" s="48" t="s">
        <v>8258</v>
      </c>
      <c r="B44" s="49">
        <v>4</v>
      </c>
      <c r="C44" s="49">
        <v>7</v>
      </c>
      <c r="D44" s="50">
        <f>GETPIVOTDATA("Wins",$A$3,"Opportunity Owner (AE)","Siddhartha Khatua")/GETPIVOTDATA("Total opportunities",$A$3,"Opportunity Owner (AE)","Siddhartha Khatua")</f>
        <v>0.5714285714285714</v>
      </c>
    </row>
    <row r="45" spans="1:4" x14ac:dyDescent="0.3">
      <c r="A45" s="48" t="s">
        <v>613</v>
      </c>
      <c r="B45" s="49">
        <v>4</v>
      </c>
      <c r="C45" s="49">
        <v>72</v>
      </c>
      <c r="D45" s="50">
        <f>GETPIVOTDATA("Wins",$A$3,"Opportunity Owner (AE)","Sonal Paithankar")/GETPIVOTDATA("Total opportunities",$A$3,"Opportunity Owner (AE)","Sonal Paithankar")</f>
        <v>5.5555555555555552E-2</v>
      </c>
    </row>
    <row r="46" spans="1:4" x14ac:dyDescent="0.3">
      <c r="A46" s="48" t="s">
        <v>2238</v>
      </c>
      <c r="B46" s="49">
        <v>8</v>
      </c>
      <c r="C46" s="49">
        <v>65</v>
      </c>
      <c r="D46" s="50">
        <f>GETPIVOTDATA("Wins",$A$3,"Opportunity Owner (AE)","Sreenivas Hatti")/GETPIVOTDATA("Total opportunities",$A$3,"Opportunity Owner (AE)","Sreenivas Hatti")</f>
        <v>0.12307692307692308</v>
      </c>
    </row>
    <row r="47" spans="1:4" x14ac:dyDescent="0.3">
      <c r="A47" s="48" t="s">
        <v>10627</v>
      </c>
      <c r="B47" s="49">
        <v>0</v>
      </c>
      <c r="C47" s="49">
        <v>4</v>
      </c>
      <c r="D47" s="50">
        <f>GETPIVOTDATA("Wins",$A$3,"Opportunity Owner (AE)","Ssoumen Majumddar")/GETPIVOTDATA("Total opportunities",$A$3,"Opportunity Owner (AE)","Ssoumen Majumddar")</f>
        <v>0</v>
      </c>
    </row>
    <row r="48" spans="1:4" x14ac:dyDescent="0.3">
      <c r="A48" s="48" t="s">
        <v>98</v>
      </c>
      <c r="B48" s="49">
        <v>9</v>
      </c>
      <c r="C48" s="49">
        <v>76</v>
      </c>
      <c r="D48" s="50">
        <f>GETPIVOTDATA("Wins",$A$3,"Opportunity Owner (AE)","Tejas Kulkarni")/GETPIVOTDATA("Total opportunities",$A$3,"Opportunity Owner (AE)","Tejas Kulkarni")</f>
        <v>0.11842105263157894</v>
      </c>
    </row>
    <row r="49" spans="1:4" x14ac:dyDescent="0.3">
      <c r="A49" s="48" t="s">
        <v>291</v>
      </c>
      <c r="B49" s="49">
        <v>0</v>
      </c>
      <c r="C49" s="49">
        <v>3</v>
      </c>
      <c r="D49" s="50">
        <f>GETPIVOTDATA("Wins",$A$3,"Opportunity Owner (AE)","Trupti Suryavanshi")/GETPIVOTDATA("Total opportunities",$A$3,"Opportunity Owner (AE)","Trupti Suryavanshi")</f>
        <v>0</v>
      </c>
    </row>
    <row r="50" spans="1:4" x14ac:dyDescent="0.3">
      <c r="A50" s="48" t="s">
        <v>942</v>
      </c>
      <c r="B50" s="49">
        <v>0</v>
      </c>
      <c r="C50" s="49">
        <v>2</v>
      </c>
      <c r="D50" s="50">
        <f>GETPIVOTDATA("Wins",$A$3,"Opportunity Owner (AE)","Tulika Chakra")/GETPIVOTDATA("Total opportunities",$A$3,"Opportunity Owner (AE)","Tulika Chakra")</f>
        <v>0</v>
      </c>
    </row>
    <row r="51" spans="1:4" x14ac:dyDescent="0.3">
      <c r="A51" s="48" t="s">
        <v>976</v>
      </c>
      <c r="B51" s="49">
        <v>2</v>
      </c>
      <c r="C51" s="49">
        <v>33</v>
      </c>
      <c r="D51" s="50">
        <f>GETPIVOTDATA("Wins",$A$3,"Opportunity Owner (AE)","Vikas Gupta")/GETPIVOTDATA("Total opportunities",$A$3,"Opportunity Owner (AE)","Vikas Gupta")</f>
        <v>6.0606060606060608E-2</v>
      </c>
    </row>
    <row r="52" spans="1:4" x14ac:dyDescent="0.3">
      <c r="A52" s="48" t="s">
        <v>766</v>
      </c>
      <c r="B52" s="49">
        <v>0</v>
      </c>
      <c r="C52" s="49">
        <v>1</v>
      </c>
      <c r="D52" s="50">
        <f>GETPIVOTDATA("Wins",$A$3,"Opportunity Owner (AE)","Vikas Raj")/GETPIVOTDATA("Total opportunities",$A$3,"Opportunity Owner (AE)","Vikas Raj")</f>
        <v>0</v>
      </c>
    </row>
    <row r="53" spans="1:4" x14ac:dyDescent="0.3">
      <c r="A53" s="48" t="s">
        <v>481</v>
      </c>
      <c r="B53" s="49">
        <v>3</v>
      </c>
      <c r="C53" s="49">
        <v>83</v>
      </c>
      <c r="D53" s="50">
        <f>GETPIVOTDATA("Wins",$A$3,"Opportunity Owner (AE)","Vivek Singh")/GETPIVOTDATA("Total opportunities",$A$3,"Opportunity Owner (AE)","Vivek Singh")</f>
        <v>3.614457831325301E-2</v>
      </c>
    </row>
    <row r="54" spans="1:4" x14ac:dyDescent="0.3">
      <c r="A54" s="48" t="s">
        <v>641</v>
      </c>
      <c r="B54" s="49">
        <v>7</v>
      </c>
      <c r="C54" s="49">
        <v>90</v>
      </c>
      <c r="D54" s="50">
        <f>GETPIVOTDATA("Wins",$A$3,"Opportunity Owner (AE)","Vrushali Kummar")/GETPIVOTDATA("Total opportunities",$A$3,"Opportunity Owner (AE)","Vrushali Kummar")</f>
        <v>7.7777777777777779E-2</v>
      </c>
    </row>
    <row r="55" spans="1:4" x14ac:dyDescent="0.3">
      <c r="A55" s="48" t="s">
        <v>0</v>
      </c>
      <c r="B55" s="49">
        <v>168</v>
      </c>
      <c r="C55" s="49">
        <v>1717</v>
      </c>
      <c r="D55" s="50">
        <f>GETPIVOTDATA("Wins",$A$3)/GETPIVOTDATA("Total opportunities",$A$3)</f>
        <v>9.7845078625509604E-2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6"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Data Dump</vt:lpstr>
      <vt:lpstr>Question 1</vt:lpstr>
      <vt:lpstr>Question 2</vt:lpstr>
      <vt:lpstr>question 4</vt:lpstr>
      <vt:lpstr>Question 5</vt:lpstr>
      <vt:lpstr>question 6</vt:lpstr>
      <vt:lpstr>question 7</vt:lpstr>
      <vt:lpstr>Question 8</vt:lpstr>
      <vt:lpstr>Question 9</vt:lpstr>
      <vt:lpstr>Dashboard 1</vt:lpstr>
      <vt:lpstr>Dashboard Question 2</vt:lpstr>
      <vt:lpstr>Dashboard question 3</vt:lpstr>
      <vt:lpstr>Dashboard Question 4</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Ishan G</dc:creator>
  <cp:lastModifiedBy>Windows User</cp:lastModifiedBy>
  <dcterms:created xsi:type="dcterms:W3CDTF">2023-07-27T13:28:23Z</dcterms:created>
  <dcterms:modified xsi:type="dcterms:W3CDTF">2025-03-12T06:04:29Z</dcterms:modified>
</cp:coreProperties>
</file>